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ecd596f7dc319e49/Documents/Augur/Neutron/"/>
    </mc:Choice>
  </mc:AlternateContent>
  <xr:revisionPtr revIDLastSave="12290" documentId="1_{61FF512F-79E9-45A7-B5A3-B8CFC73B663D}" xr6:coauthVersionLast="47" xr6:coauthVersionMax="47" xr10:uidLastSave="{61CE6710-9422-44C9-AE97-E4C0F2132E9F}"/>
  <bookViews>
    <workbookView xWindow="-110" yWindow="-110" windowWidth="22780" windowHeight="14540" tabRatio="874" xr2:uid="{00000000-000D-0000-FFFF-FFFF00000000}"/>
  </bookViews>
  <sheets>
    <sheet name="Cover Page" sheetId="89" r:id="rId1"/>
    <sheet name="Disclaimers" sheetId="83" r:id="rId2"/>
    <sheet name="Summary" sheetId="87" r:id="rId3"/>
    <sheet name="Term Pricing" sheetId="84" r:id="rId4"/>
    <sheet name="Inputs" sheetId="2" r:id="rId5"/>
    <sheet name="Project 1" sheetId="3" r:id="rId6"/>
    <sheet name="Project 2" sheetId="86" r:id="rId7"/>
    <sheet name="Project 3" sheetId="88" r:id="rId8"/>
  </sheets>
  <definedNames>
    <definedName name="_xlnm._FilterDatabase" localSheetId="4" hidden="1">Inputs!$I$12:$O$12</definedName>
    <definedName name="CIQWBGuid" hidden="1">"Project_Thunderbolt_-_Template_Model_(Wind_+_Hydro_+_YEC)_v34.xlsb"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42412.6222106482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Summary_List">_xlfn.VSTACK(Inputs!$I$11:$O$11,"Portfolio")</definedName>
  </definedNames>
  <calcPr calcId="191029" iterate="1" iterateCount="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38" i="3" l="1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K138" i="86"/>
  <c r="L138" i="86"/>
  <c r="M138" i="86"/>
  <c r="N138" i="86"/>
  <c r="O138" i="86"/>
  <c r="P138" i="86"/>
  <c r="Q138" i="86"/>
  <c r="R138" i="86"/>
  <c r="S138" i="86"/>
  <c r="T138" i="86"/>
  <c r="U138" i="86"/>
  <c r="V138" i="86"/>
  <c r="W138" i="86"/>
  <c r="X138" i="86"/>
  <c r="Y138" i="86"/>
  <c r="Z138" i="86"/>
  <c r="AA138" i="86"/>
  <c r="AB138" i="86"/>
  <c r="AC138" i="86"/>
  <c r="AD138" i="86"/>
  <c r="AE138" i="86"/>
  <c r="AF138" i="86"/>
  <c r="AG138" i="86"/>
  <c r="AH138" i="86"/>
  <c r="AI138" i="86"/>
  <c r="AJ138" i="86"/>
  <c r="AK138" i="86"/>
  <c r="AL138" i="86"/>
  <c r="AM138" i="86"/>
  <c r="AN138" i="86"/>
  <c r="AO138" i="86"/>
  <c r="AP138" i="86"/>
  <c r="AQ138" i="86"/>
  <c r="AR138" i="86"/>
  <c r="AS138" i="86"/>
  <c r="AT138" i="86"/>
  <c r="AU138" i="86"/>
  <c r="AV138" i="86"/>
  <c r="AW138" i="86"/>
  <c r="AX138" i="86"/>
  <c r="AY138" i="86"/>
  <c r="AZ138" i="86"/>
  <c r="BA138" i="86"/>
  <c r="BB138" i="86"/>
  <c r="BC138" i="86"/>
  <c r="BD138" i="86"/>
  <c r="BE138" i="86"/>
  <c r="BF138" i="86"/>
  <c r="BG138" i="86"/>
  <c r="BH138" i="86"/>
  <c r="BI138" i="86"/>
  <c r="BJ138" i="86"/>
  <c r="BK138" i="86"/>
  <c r="BL138" i="86"/>
  <c r="BM138" i="86"/>
  <c r="BN138" i="86"/>
  <c r="BO138" i="86"/>
  <c r="BP138" i="86"/>
  <c r="BQ138" i="86"/>
  <c r="BR138" i="86"/>
  <c r="BS138" i="86"/>
  <c r="BT138" i="86"/>
  <c r="BU138" i="86"/>
  <c r="BV138" i="86"/>
  <c r="BW138" i="86"/>
  <c r="BX138" i="86"/>
  <c r="BY138" i="86"/>
  <c r="BZ138" i="86"/>
  <c r="CA138" i="86"/>
  <c r="CB138" i="86"/>
  <c r="CC138" i="86"/>
  <c r="CD138" i="86"/>
  <c r="CE138" i="86"/>
  <c r="CF138" i="86"/>
  <c r="CG138" i="86"/>
  <c r="CH138" i="86"/>
  <c r="CI138" i="86"/>
  <c r="CJ138" i="86"/>
  <c r="CK138" i="86"/>
  <c r="CL138" i="86"/>
  <c r="CM138" i="86"/>
  <c r="CN138" i="86"/>
  <c r="CO138" i="86"/>
  <c r="CP138" i="86"/>
  <c r="CQ138" i="86"/>
  <c r="CR138" i="86"/>
  <c r="CS138" i="86"/>
  <c r="CT138" i="86"/>
  <c r="CU138" i="86"/>
  <c r="CV138" i="86"/>
  <c r="CW138" i="86"/>
  <c r="CX138" i="86"/>
  <c r="CY138" i="86"/>
  <c r="CZ138" i="86"/>
  <c r="DA138" i="86"/>
  <c r="DB138" i="86"/>
  <c r="K129" i="88"/>
  <c r="L129" i="88"/>
  <c r="M129" i="88"/>
  <c r="N129" i="88"/>
  <c r="O129" i="88"/>
  <c r="P129" i="88"/>
  <c r="Q129" i="88"/>
  <c r="R129" i="88"/>
  <c r="S129" i="88"/>
  <c r="T129" i="88"/>
  <c r="U129" i="88"/>
  <c r="V129" i="88"/>
  <c r="W129" i="88"/>
  <c r="X129" i="88"/>
  <c r="Y129" i="88"/>
  <c r="Z129" i="88"/>
  <c r="AA129" i="88"/>
  <c r="AB129" i="88"/>
  <c r="AC129" i="88"/>
  <c r="AD129" i="88"/>
  <c r="AE129" i="88"/>
  <c r="AF129" i="88"/>
  <c r="AG129" i="88"/>
  <c r="AH129" i="88"/>
  <c r="AI129" i="88"/>
  <c r="AJ129" i="88"/>
  <c r="AK129" i="88"/>
  <c r="AL129" i="88"/>
  <c r="AM129" i="88"/>
  <c r="AN129" i="88"/>
  <c r="AO129" i="88"/>
  <c r="AP129" i="88"/>
  <c r="AQ129" i="88"/>
  <c r="AR129" i="88"/>
  <c r="AS129" i="88"/>
  <c r="AT129" i="88"/>
  <c r="AU129" i="88"/>
  <c r="AV129" i="88"/>
  <c r="AW129" i="88"/>
  <c r="AX129" i="88"/>
  <c r="AY129" i="88"/>
  <c r="AZ129" i="88"/>
  <c r="BA129" i="88"/>
  <c r="BB129" i="88"/>
  <c r="BC129" i="88"/>
  <c r="BD129" i="88"/>
  <c r="BE129" i="88"/>
  <c r="BF129" i="88"/>
  <c r="BG129" i="88"/>
  <c r="BH129" i="88"/>
  <c r="BI129" i="88"/>
  <c r="BJ129" i="88"/>
  <c r="BK129" i="88"/>
  <c r="BL129" i="88"/>
  <c r="BM129" i="88"/>
  <c r="BN129" i="88"/>
  <c r="BO129" i="88"/>
  <c r="BP129" i="88"/>
  <c r="BQ129" i="88"/>
  <c r="BR129" i="88"/>
  <c r="BS129" i="88"/>
  <c r="BT129" i="88"/>
  <c r="BU129" i="88"/>
  <c r="BV129" i="88"/>
  <c r="BW129" i="88"/>
  <c r="BX129" i="88"/>
  <c r="BY129" i="88"/>
  <c r="BZ129" i="88"/>
  <c r="CA129" i="88"/>
  <c r="CB129" i="88"/>
  <c r="CC129" i="88"/>
  <c r="CD129" i="88"/>
  <c r="CE129" i="88"/>
  <c r="CF129" i="88"/>
  <c r="CG129" i="88"/>
  <c r="CH129" i="88"/>
  <c r="CI129" i="88"/>
  <c r="CJ129" i="88"/>
  <c r="CK129" i="88"/>
  <c r="CL129" i="88"/>
  <c r="CM129" i="88"/>
  <c r="CN129" i="88"/>
  <c r="CO129" i="88"/>
  <c r="CP129" i="88"/>
  <c r="CQ129" i="88"/>
  <c r="CR129" i="88"/>
  <c r="CS129" i="88"/>
  <c r="CT129" i="88"/>
  <c r="CU129" i="88"/>
  <c r="CV129" i="88"/>
  <c r="CW129" i="88"/>
  <c r="CX129" i="88"/>
  <c r="CY129" i="88"/>
  <c r="CZ129" i="88"/>
  <c r="DA129" i="88"/>
  <c r="DB129" i="88"/>
  <c r="K130" i="88"/>
  <c r="L130" i="88"/>
  <c r="M130" i="88"/>
  <c r="N130" i="88"/>
  <c r="O130" i="88"/>
  <c r="P130" i="88"/>
  <c r="Q130" i="88"/>
  <c r="R130" i="88"/>
  <c r="S130" i="88"/>
  <c r="T130" i="88"/>
  <c r="U130" i="88"/>
  <c r="V130" i="88"/>
  <c r="W130" i="88"/>
  <c r="X130" i="88"/>
  <c r="Y130" i="88"/>
  <c r="Z130" i="88"/>
  <c r="AA130" i="88"/>
  <c r="AB130" i="88"/>
  <c r="AC130" i="88"/>
  <c r="AD130" i="88"/>
  <c r="AE130" i="88"/>
  <c r="AF130" i="88"/>
  <c r="AG130" i="88"/>
  <c r="AH130" i="88"/>
  <c r="AI130" i="88"/>
  <c r="AJ130" i="88"/>
  <c r="AK130" i="88"/>
  <c r="AL130" i="88"/>
  <c r="AM130" i="88"/>
  <c r="AN130" i="88"/>
  <c r="AO130" i="88"/>
  <c r="AP130" i="88"/>
  <c r="AQ130" i="88"/>
  <c r="AR130" i="88"/>
  <c r="AS130" i="88"/>
  <c r="AT130" i="88"/>
  <c r="AU130" i="88"/>
  <c r="AV130" i="88"/>
  <c r="AW130" i="88"/>
  <c r="AX130" i="88"/>
  <c r="AY130" i="88"/>
  <c r="AZ130" i="88"/>
  <c r="BA130" i="88"/>
  <c r="BB130" i="88"/>
  <c r="BC130" i="88"/>
  <c r="BD130" i="88"/>
  <c r="BE130" i="88"/>
  <c r="BF130" i="88"/>
  <c r="BG130" i="88"/>
  <c r="BH130" i="88"/>
  <c r="BI130" i="88"/>
  <c r="BJ130" i="88"/>
  <c r="BK130" i="88"/>
  <c r="BL130" i="88"/>
  <c r="BM130" i="88"/>
  <c r="BN130" i="88"/>
  <c r="BO130" i="88"/>
  <c r="BP130" i="88"/>
  <c r="BQ130" i="88"/>
  <c r="BR130" i="88"/>
  <c r="BS130" i="88"/>
  <c r="BT130" i="88"/>
  <c r="BU130" i="88"/>
  <c r="BV130" i="88"/>
  <c r="BW130" i="88"/>
  <c r="BX130" i="88"/>
  <c r="BY130" i="88"/>
  <c r="BZ130" i="88"/>
  <c r="CA130" i="88"/>
  <c r="CB130" i="88"/>
  <c r="CC130" i="88"/>
  <c r="CD130" i="88"/>
  <c r="CE130" i="88"/>
  <c r="CF130" i="88"/>
  <c r="CG130" i="88"/>
  <c r="CH130" i="88"/>
  <c r="CI130" i="88"/>
  <c r="CJ130" i="88"/>
  <c r="CK130" i="88"/>
  <c r="CL130" i="88"/>
  <c r="CM130" i="88"/>
  <c r="CN130" i="88"/>
  <c r="CO130" i="88"/>
  <c r="CP130" i="88"/>
  <c r="CQ130" i="88"/>
  <c r="CR130" i="88"/>
  <c r="CS130" i="88"/>
  <c r="CT130" i="88"/>
  <c r="CU130" i="88"/>
  <c r="CV130" i="88"/>
  <c r="CW130" i="88"/>
  <c r="CX130" i="88"/>
  <c r="CY130" i="88"/>
  <c r="CZ130" i="88"/>
  <c r="DA130" i="88"/>
  <c r="DB130" i="88"/>
  <c r="K131" i="88"/>
  <c r="L131" i="88"/>
  <c r="M131" i="88"/>
  <c r="N131" i="88"/>
  <c r="O131" i="88"/>
  <c r="P131" i="88"/>
  <c r="Q131" i="88"/>
  <c r="R131" i="88"/>
  <c r="S131" i="88"/>
  <c r="T131" i="88"/>
  <c r="U131" i="88"/>
  <c r="V131" i="88"/>
  <c r="W131" i="88"/>
  <c r="X131" i="88"/>
  <c r="Y131" i="88"/>
  <c r="Z131" i="88"/>
  <c r="AA131" i="88"/>
  <c r="AB131" i="88"/>
  <c r="AC131" i="88"/>
  <c r="AD131" i="88"/>
  <c r="AE131" i="88"/>
  <c r="AF131" i="88"/>
  <c r="AG131" i="88"/>
  <c r="AH131" i="88"/>
  <c r="AI131" i="88"/>
  <c r="AJ131" i="88"/>
  <c r="AK131" i="88"/>
  <c r="AL131" i="88"/>
  <c r="AM131" i="88"/>
  <c r="AN131" i="88"/>
  <c r="AO131" i="88"/>
  <c r="AP131" i="88"/>
  <c r="AQ131" i="88"/>
  <c r="AR131" i="88"/>
  <c r="AS131" i="88"/>
  <c r="AT131" i="88"/>
  <c r="AU131" i="88"/>
  <c r="AV131" i="88"/>
  <c r="AW131" i="88"/>
  <c r="AX131" i="88"/>
  <c r="AY131" i="88"/>
  <c r="AZ131" i="88"/>
  <c r="BA131" i="88"/>
  <c r="BB131" i="88"/>
  <c r="BC131" i="88"/>
  <c r="BD131" i="88"/>
  <c r="BE131" i="88"/>
  <c r="BF131" i="88"/>
  <c r="BG131" i="88"/>
  <c r="BH131" i="88"/>
  <c r="BI131" i="88"/>
  <c r="BJ131" i="88"/>
  <c r="BK131" i="88"/>
  <c r="BL131" i="88"/>
  <c r="BM131" i="88"/>
  <c r="BN131" i="88"/>
  <c r="BO131" i="88"/>
  <c r="BP131" i="88"/>
  <c r="BQ131" i="88"/>
  <c r="BR131" i="88"/>
  <c r="BS131" i="88"/>
  <c r="BT131" i="88"/>
  <c r="BU131" i="88"/>
  <c r="BV131" i="88"/>
  <c r="BW131" i="88"/>
  <c r="BX131" i="88"/>
  <c r="BY131" i="88"/>
  <c r="BZ131" i="88"/>
  <c r="CA131" i="88"/>
  <c r="CB131" i="88"/>
  <c r="CC131" i="88"/>
  <c r="CD131" i="88"/>
  <c r="CE131" i="88"/>
  <c r="CF131" i="88"/>
  <c r="CG131" i="88"/>
  <c r="CH131" i="88"/>
  <c r="CI131" i="88"/>
  <c r="CJ131" i="88"/>
  <c r="CK131" i="88"/>
  <c r="CL131" i="88"/>
  <c r="CM131" i="88"/>
  <c r="CN131" i="88"/>
  <c r="CO131" i="88"/>
  <c r="CP131" i="88"/>
  <c r="CQ131" i="88"/>
  <c r="CR131" i="88"/>
  <c r="CS131" i="88"/>
  <c r="CT131" i="88"/>
  <c r="CU131" i="88"/>
  <c r="CV131" i="88"/>
  <c r="CW131" i="88"/>
  <c r="CX131" i="88"/>
  <c r="CY131" i="88"/>
  <c r="CZ131" i="88"/>
  <c r="DA131" i="88"/>
  <c r="DB131" i="88"/>
  <c r="K132" i="88"/>
  <c r="L132" i="88"/>
  <c r="M132" i="88"/>
  <c r="N132" i="88"/>
  <c r="O132" i="88"/>
  <c r="P132" i="88"/>
  <c r="Q132" i="88"/>
  <c r="R132" i="88"/>
  <c r="S132" i="88"/>
  <c r="T132" i="88"/>
  <c r="U132" i="88"/>
  <c r="V132" i="88"/>
  <c r="W132" i="88"/>
  <c r="X132" i="88"/>
  <c r="Y132" i="88"/>
  <c r="Z132" i="88"/>
  <c r="AA132" i="88"/>
  <c r="AB132" i="88"/>
  <c r="AC132" i="88"/>
  <c r="AD132" i="88"/>
  <c r="AE132" i="88"/>
  <c r="AF132" i="88"/>
  <c r="AG132" i="88"/>
  <c r="AH132" i="88"/>
  <c r="AI132" i="88"/>
  <c r="AJ132" i="88"/>
  <c r="AK132" i="88"/>
  <c r="AL132" i="88"/>
  <c r="AM132" i="88"/>
  <c r="AN132" i="88"/>
  <c r="AO132" i="88"/>
  <c r="AP132" i="88"/>
  <c r="AQ132" i="88"/>
  <c r="AR132" i="88"/>
  <c r="AS132" i="88"/>
  <c r="AT132" i="88"/>
  <c r="AU132" i="88"/>
  <c r="AV132" i="88"/>
  <c r="AW132" i="88"/>
  <c r="AX132" i="88"/>
  <c r="AY132" i="88"/>
  <c r="AZ132" i="88"/>
  <c r="BA132" i="88"/>
  <c r="BB132" i="88"/>
  <c r="BC132" i="88"/>
  <c r="BD132" i="88"/>
  <c r="BE132" i="88"/>
  <c r="BF132" i="88"/>
  <c r="BG132" i="88"/>
  <c r="BH132" i="88"/>
  <c r="BI132" i="88"/>
  <c r="BJ132" i="88"/>
  <c r="BK132" i="88"/>
  <c r="BL132" i="88"/>
  <c r="BM132" i="88"/>
  <c r="BN132" i="88"/>
  <c r="BO132" i="88"/>
  <c r="BP132" i="88"/>
  <c r="BQ132" i="88"/>
  <c r="BR132" i="88"/>
  <c r="BS132" i="88"/>
  <c r="BT132" i="88"/>
  <c r="BU132" i="88"/>
  <c r="BV132" i="88"/>
  <c r="BW132" i="88"/>
  <c r="BX132" i="88"/>
  <c r="BY132" i="88"/>
  <c r="BZ132" i="88"/>
  <c r="CA132" i="88"/>
  <c r="CB132" i="88"/>
  <c r="CC132" i="88"/>
  <c r="CD132" i="88"/>
  <c r="CE132" i="88"/>
  <c r="CF132" i="88"/>
  <c r="CG132" i="88"/>
  <c r="CH132" i="88"/>
  <c r="CI132" i="88"/>
  <c r="CJ132" i="88"/>
  <c r="CK132" i="88"/>
  <c r="CL132" i="88"/>
  <c r="CM132" i="88"/>
  <c r="CN132" i="88"/>
  <c r="CO132" i="88"/>
  <c r="CP132" i="88"/>
  <c r="CQ132" i="88"/>
  <c r="CR132" i="88"/>
  <c r="CS132" i="88"/>
  <c r="CT132" i="88"/>
  <c r="CU132" i="88"/>
  <c r="CV132" i="88"/>
  <c r="CW132" i="88"/>
  <c r="CX132" i="88"/>
  <c r="CY132" i="88"/>
  <c r="CZ132" i="88"/>
  <c r="DA132" i="88"/>
  <c r="DB132" i="88"/>
  <c r="K133" i="88"/>
  <c r="L133" i="88"/>
  <c r="M133" i="88"/>
  <c r="N133" i="88"/>
  <c r="O133" i="88"/>
  <c r="P133" i="88"/>
  <c r="Q133" i="88"/>
  <c r="R133" i="88"/>
  <c r="S133" i="88"/>
  <c r="T133" i="88"/>
  <c r="U133" i="88"/>
  <c r="V133" i="88"/>
  <c r="W133" i="88"/>
  <c r="X133" i="88"/>
  <c r="Y133" i="88"/>
  <c r="Z133" i="88"/>
  <c r="AA133" i="88"/>
  <c r="AB133" i="88"/>
  <c r="AC133" i="88"/>
  <c r="AD133" i="88"/>
  <c r="AE133" i="88"/>
  <c r="AF133" i="88"/>
  <c r="AG133" i="88"/>
  <c r="AH133" i="88"/>
  <c r="AI133" i="88"/>
  <c r="AJ133" i="88"/>
  <c r="AK133" i="88"/>
  <c r="AL133" i="88"/>
  <c r="AM133" i="88"/>
  <c r="AN133" i="88"/>
  <c r="AO133" i="88"/>
  <c r="AP133" i="88"/>
  <c r="AQ133" i="88"/>
  <c r="AR133" i="88"/>
  <c r="AS133" i="88"/>
  <c r="AT133" i="88"/>
  <c r="AU133" i="88"/>
  <c r="AV133" i="88"/>
  <c r="AW133" i="88"/>
  <c r="AX133" i="88"/>
  <c r="AY133" i="88"/>
  <c r="AZ133" i="88"/>
  <c r="BA133" i="88"/>
  <c r="BB133" i="88"/>
  <c r="BC133" i="88"/>
  <c r="BD133" i="88"/>
  <c r="BE133" i="88"/>
  <c r="BF133" i="88"/>
  <c r="BG133" i="88"/>
  <c r="BH133" i="88"/>
  <c r="BI133" i="88"/>
  <c r="BJ133" i="88"/>
  <c r="BK133" i="88"/>
  <c r="BL133" i="88"/>
  <c r="BM133" i="88"/>
  <c r="BN133" i="88"/>
  <c r="BO133" i="88"/>
  <c r="BP133" i="88"/>
  <c r="BQ133" i="88"/>
  <c r="BR133" i="88"/>
  <c r="BS133" i="88"/>
  <c r="BT133" i="88"/>
  <c r="BU133" i="88"/>
  <c r="BV133" i="88"/>
  <c r="BW133" i="88"/>
  <c r="BX133" i="88"/>
  <c r="BY133" i="88"/>
  <c r="BZ133" i="88"/>
  <c r="CA133" i="88"/>
  <c r="CB133" i="88"/>
  <c r="CC133" i="88"/>
  <c r="CD133" i="88"/>
  <c r="CE133" i="88"/>
  <c r="CF133" i="88"/>
  <c r="CG133" i="88"/>
  <c r="CH133" i="88"/>
  <c r="CI133" i="88"/>
  <c r="CJ133" i="88"/>
  <c r="CK133" i="88"/>
  <c r="CL133" i="88"/>
  <c r="CM133" i="88"/>
  <c r="CN133" i="88"/>
  <c r="CO133" i="88"/>
  <c r="CP133" i="88"/>
  <c r="CQ133" i="88"/>
  <c r="CR133" i="88"/>
  <c r="CS133" i="88"/>
  <c r="CT133" i="88"/>
  <c r="CU133" i="88"/>
  <c r="CV133" i="88"/>
  <c r="CW133" i="88"/>
  <c r="CX133" i="88"/>
  <c r="CY133" i="88"/>
  <c r="CZ133" i="88"/>
  <c r="DA133" i="88"/>
  <c r="DB133" i="88"/>
  <c r="K134" i="88"/>
  <c r="L134" i="88"/>
  <c r="M134" i="88"/>
  <c r="N134" i="88"/>
  <c r="O134" i="88"/>
  <c r="P134" i="88"/>
  <c r="Q134" i="88"/>
  <c r="R134" i="88"/>
  <c r="S134" i="88"/>
  <c r="T134" i="88"/>
  <c r="U134" i="88"/>
  <c r="V134" i="88"/>
  <c r="W134" i="88"/>
  <c r="X134" i="88"/>
  <c r="Y134" i="88"/>
  <c r="Z134" i="88"/>
  <c r="AA134" i="88"/>
  <c r="AB134" i="88"/>
  <c r="AC134" i="88"/>
  <c r="AD134" i="88"/>
  <c r="AE134" i="88"/>
  <c r="AF134" i="88"/>
  <c r="AG134" i="88"/>
  <c r="AH134" i="88"/>
  <c r="AI134" i="88"/>
  <c r="AJ134" i="88"/>
  <c r="AK134" i="88"/>
  <c r="AL134" i="88"/>
  <c r="AM134" i="88"/>
  <c r="AN134" i="88"/>
  <c r="AO134" i="88"/>
  <c r="AP134" i="88"/>
  <c r="AQ134" i="88"/>
  <c r="AR134" i="88"/>
  <c r="AS134" i="88"/>
  <c r="AT134" i="88"/>
  <c r="AU134" i="88"/>
  <c r="AV134" i="88"/>
  <c r="AW134" i="88"/>
  <c r="AX134" i="88"/>
  <c r="AY134" i="88"/>
  <c r="AZ134" i="88"/>
  <c r="BA134" i="88"/>
  <c r="BB134" i="88"/>
  <c r="BC134" i="88"/>
  <c r="BD134" i="88"/>
  <c r="BE134" i="88"/>
  <c r="BF134" i="88"/>
  <c r="BG134" i="88"/>
  <c r="BH134" i="88"/>
  <c r="BI134" i="88"/>
  <c r="BJ134" i="88"/>
  <c r="BK134" i="88"/>
  <c r="BL134" i="88"/>
  <c r="BM134" i="88"/>
  <c r="BN134" i="88"/>
  <c r="BO134" i="88"/>
  <c r="BP134" i="88"/>
  <c r="BQ134" i="88"/>
  <c r="BR134" i="88"/>
  <c r="BS134" i="88"/>
  <c r="BT134" i="88"/>
  <c r="BU134" i="88"/>
  <c r="BV134" i="88"/>
  <c r="BW134" i="88"/>
  <c r="BX134" i="88"/>
  <c r="BY134" i="88"/>
  <c r="BZ134" i="88"/>
  <c r="CA134" i="88"/>
  <c r="CB134" i="88"/>
  <c r="CC134" i="88"/>
  <c r="CD134" i="88"/>
  <c r="CE134" i="88"/>
  <c r="CF134" i="88"/>
  <c r="CG134" i="88"/>
  <c r="CH134" i="88"/>
  <c r="CI134" i="88"/>
  <c r="CJ134" i="88"/>
  <c r="CK134" i="88"/>
  <c r="CL134" i="88"/>
  <c r="CM134" i="88"/>
  <c r="CN134" i="88"/>
  <c r="CO134" i="88"/>
  <c r="CP134" i="88"/>
  <c r="CQ134" i="88"/>
  <c r="CR134" i="88"/>
  <c r="CS134" i="88"/>
  <c r="CT134" i="88"/>
  <c r="CU134" i="88"/>
  <c r="CV134" i="88"/>
  <c r="CW134" i="88"/>
  <c r="CX134" i="88"/>
  <c r="CY134" i="88"/>
  <c r="CZ134" i="88"/>
  <c r="DA134" i="88"/>
  <c r="DB134" i="88"/>
  <c r="K135" i="88"/>
  <c r="L135" i="88"/>
  <c r="M135" i="88"/>
  <c r="N135" i="88"/>
  <c r="O135" i="88"/>
  <c r="P135" i="88"/>
  <c r="Q135" i="88"/>
  <c r="R135" i="88"/>
  <c r="S135" i="88"/>
  <c r="T135" i="88"/>
  <c r="U135" i="88"/>
  <c r="V135" i="88"/>
  <c r="W135" i="88"/>
  <c r="X135" i="88"/>
  <c r="Y135" i="88"/>
  <c r="Z135" i="88"/>
  <c r="AA135" i="88"/>
  <c r="AB135" i="88"/>
  <c r="AC135" i="88"/>
  <c r="AD135" i="88"/>
  <c r="AE135" i="88"/>
  <c r="AF135" i="88"/>
  <c r="AG135" i="88"/>
  <c r="AH135" i="88"/>
  <c r="AI135" i="88"/>
  <c r="AJ135" i="88"/>
  <c r="AK135" i="88"/>
  <c r="AL135" i="88"/>
  <c r="AM135" i="88"/>
  <c r="AN135" i="88"/>
  <c r="AO135" i="88"/>
  <c r="AP135" i="88"/>
  <c r="AQ135" i="88"/>
  <c r="AR135" i="88"/>
  <c r="AS135" i="88"/>
  <c r="AT135" i="88"/>
  <c r="AU135" i="88"/>
  <c r="AV135" i="88"/>
  <c r="AW135" i="88"/>
  <c r="AX135" i="88"/>
  <c r="AY135" i="88"/>
  <c r="AZ135" i="88"/>
  <c r="BA135" i="88"/>
  <c r="BB135" i="88"/>
  <c r="BC135" i="88"/>
  <c r="BD135" i="88"/>
  <c r="BE135" i="88"/>
  <c r="BF135" i="88"/>
  <c r="BG135" i="88"/>
  <c r="BH135" i="88"/>
  <c r="BI135" i="88"/>
  <c r="BJ135" i="88"/>
  <c r="BK135" i="88"/>
  <c r="BL135" i="88"/>
  <c r="BM135" i="88"/>
  <c r="BN135" i="88"/>
  <c r="BO135" i="88"/>
  <c r="BP135" i="88"/>
  <c r="BQ135" i="88"/>
  <c r="BR135" i="88"/>
  <c r="BS135" i="88"/>
  <c r="BT135" i="88"/>
  <c r="BU135" i="88"/>
  <c r="BV135" i="88"/>
  <c r="BW135" i="88"/>
  <c r="BX135" i="88"/>
  <c r="BY135" i="88"/>
  <c r="BZ135" i="88"/>
  <c r="CA135" i="88"/>
  <c r="CB135" i="88"/>
  <c r="CC135" i="88"/>
  <c r="CD135" i="88"/>
  <c r="CE135" i="88"/>
  <c r="CF135" i="88"/>
  <c r="CG135" i="88"/>
  <c r="CH135" i="88"/>
  <c r="CI135" i="88"/>
  <c r="CJ135" i="88"/>
  <c r="CK135" i="88"/>
  <c r="CL135" i="88"/>
  <c r="CM135" i="88"/>
  <c r="CN135" i="88"/>
  <c r="CO135" i="88"/>
  <c r="CP135" i="88"/>
  <c r="CQ135" i="88"/>
  <c r="CR135" i="88"/>
  <c r="CS135" i="88"/>
  <c r="CT135" i="88"/>
  <c r="CU135" i="88"/>
  <c r="CV135" i="88"/>
  <c r="CW135" i="88"/>
  <c r="CX135" i="88"/>
  <c r="CY135" i="88"/>
  <c r="CZ135" i="88"/>
  <c r="DA135" i="88"/>
  <c r="DB135" i="88"/>
  <c r="K136" i="88"/>
  <c r="L136" i="88"/>
  <c r="M136" i="88"/>
  <c r="N136" i="88"/>
  <c r="O136" i="88"/>
  <c r="P136" i="88"/>
  <c r="Q136" i="88"/>
  <c r="R136" i="88"/>
  <c r="S136" i="88"/>
  <c r="T136" i="88"/>
  <c r="U136" i="88"/>
  <c r="V136" i="88"/>
  <c r="W136" i="88"/>
  <c r="X136" i="88"/>
  <c r="Y136" i="88"/>
  <c r="Z136" i="88"/>
  <c r="AA136" i="88"/>
  <c r="AB136" i="88"/>
  <c r="AC136" i="88"/>
  <c r="AD136" i="88"/>
  <c r="AE136" i="88"/>
  <c r="AF136" i="88"/>
  <c r="AG136" i="88"/>
  <c r="AH136" i="88"/>
  <c r="AI136" i="88"/>
  <c r="AJ136" i="88"/>
  <c r="AK136" i="88"/>
  <c r="AL136" i="88"/>
  <c r="AM136" i="88"/>
  <c r="AN136" i="88"/>
  <c r="AO136" i="88"/>
  <c r="AP136" i="88"/>
  <c r="AQ136" i="88"/>
  <c r="AR136" i="88"/>
  <c r="AS136" i="88"/>
  <c r="AT136" i="88"/>
  <c r="AU136" i="88"/>
  <c r="AV136" i="88"/>
  <c r="AW136" i="88"/>
  <c r="AX136" i="88"/>
  <c r="AY136" i="88"/>
  <c r="AZ136" i="88"/>
  <c r="BA136" i="88"/>
  <c r="BB136" i="88"/>
  <c r="BC136" i="88"/>
  <c r="BD136" i="88"/>
  <c r="BE136" i="88"/>
  <c r="BF136" i="88"/>
  <c r="BG136" i="88"/>
  <c r="BH136" i="88"/>
  <c r="BI136" i="88"/>
  <c r="BJ136" i="88"/>
  <c r="BK136" i="88"/>
  <c r="BL136" i="88"/>
  <c r="BM136" i="88"/>
  <c r="BN136" i="88"/>
  <c r="BO136" i="88"/>
  <c r="BP136" i="88"/>
  <c r="BQ136" i="88"/>
  <c r="BR136" i="88"/>
  <c r="BS136" i="88"/>
  <c r="BT136" i="88"/>
  <c r="BU136" i="88"/>
  <c r="BV136" i="88"/>
  <c r="BW136" i="88"/>
  <c r="BX136" i="88"/>
  <c r="BY136" i="88"/>
  <c r="BZ136" i="88"/>
  <c r="CA136" i="88"/>
  <c r="CB136" i="88"/>
  <c r="CC136" i="88"/>
  <c r="CD136" i="88"/>
  <c r="CE136" i="88"/>
  <c r="CF136" i="88"/>
  <c r="CG136" i="88"/>
  <c r="CH136" i="88"/>
  <c r="CI136" i="88"/>
  <c r="CJ136" i="88"/>
  <c r="CK136" i="88"/>
  <c r="CL136" i="88"/>
  <c r="CM136" i="88"/>
  <c r="CN136" i="88"/>
  <c r="CO136" i="88"/>
  <c r="CP136" i="88"/>
  <c r="CQ136" i="88"/>
  <c r="CR136" i="88"/>
  <c r="CS136" i="88"/>
  <c r="CT136" i="88"/>
  <c r="CU136" i="88"/>
  <c r="CV136" i="88"/>
  <c r="CW136" i="88"/>
  <c r="CX136" i="88"/>
  <c r="CY136" i="88"/>
  <c r="CZ136" i="88"/>
  <c r="DA136" i="88"/>
  <c r="DB136" i="88"/>
  <c r="K137" i="88"/>
  <c r="L137" i="88"/>
  <c r="M137" i="88"/>
  <c r="N137" i="88"/>
  <c r="O137" i="88"/>
  <c r="P137" i="88"/>
  <c r="Q137" i="88"/>
  <c r="R137" i="88"/>
  <c r="S137" i="88"/>
  <c r="T137" i="88"/>
  <c r="U137" i="88"/>
  <c r="V137" i="88"/>
  <c r="W137" i="88"/>
  <c r="X137" i="88"/>
  <c r="Y137" i="88"/>
  <c r="Z137" i="88"/>
  <c r="AA137" i="88"/>
  <c r="AB137" i="88"/>
  <c r="AC137" i="88"/>
  <c r="AD137" i="88"/>
  <c r="AE137" i="88"/>
  <c r="AF137" i="88"/>
  <c r="AG137" i="88"/>
  <c r="AH137" i="88"/>
  <c r="AI137" i="88"/>
  <c r="AJ137" i="88"/>
  <c r="AK137" i="88"/>
  <c r="AL137" i="88"/>
  <c r="AM137" i="88"/>
  <c r="AN137" i="88"/>
  <c r="AO137" i="88"/>
  <c r="AP137" i="88"/>
  <c r="AQ137" i="88"/>
  <c r="AR137" i="88"/>
  <c r="AS137" i="88"/>
  <c r="AT137" i="88"/>
  <c r="AU137" i="88"/>
  <c r="AV137" i="88"/>
  <c r="AW137" i="88"/>
  <c r="AX137" i="88"/>
  <c r="AY137" i="88"/>
  <c r="AZ137" i="88"/>
  <c r="BA137" i="88"/>
  <c r="BB137" i="88"/>
  <c r="BC137" i="88"/>
  <c r="BD137" i="88"/>
  <c r="BE137" i="88"/>
  <c r="BF137" i="88"/>
  <c r="BG137" i="88"/>
  <c r="BH137" i="88"/>
  <c r="BI137" i="88"/>
  <c r="BJ137" i="88"/>
  <c r="BK137" i="88"/>
  <c r="BL137" i="88"/>
  <c r="BM137" i="88"/>
  <c r="BN137" i="88"/>
  <c r="BO137" i="88"/>
  <c r="BP137" i="88"/>
  <c r="BQ137" i="88"/>
  <c r="BR137" i="88"/>
  <c r="BS137" i="88"/>
  <c r="BT137" i="88"/>
  <c r="BU137" i="88"/>
  <c r="BV137" i="88"/>
  <c r="BW137" i="88"/>
  <c r="BX137" i="88"/>
  <c r="BY137" i="88"/>
  <c r="BZ137" i="88"/>
  <c r="CA137" i="88"/>
  <c r="CB137" i="88"/>
  <c r="CC137" i="88"/>
  <c r="CD137" i="88"/>
  <c r="CE137" i="88"/>
  <c r="CF137" i="88"/>
  <c r="CG137" i="88"/>
  <c r="CH137" i="88"/>
  <c r="CI137" i="88"/>
  <c r="CJ137" i="88"/>
  <c r="CK137" i="88"/>
  <c r="CL137" i="88"/>
  <c r="CM137" i="88"/>
  <c r="CN137" i="88"/>
  <c r="CO137" i="88"/>
  <c r="CP137" i="88"/>
  <c r="CQ137" i="88"/>
  <c r="CR137" i="88"/>
  <c r="CS137" i="88"/>
  <c r="CT137" i="88"/>
  <c r="CU137" i="88"/>
  <c r="CV137" i="88"/>
  <c r="CW137" i="88"/>
  <c r="CX137" i="88"/>
  <c r="CY137" i="88"/>
  <c r="CZ137" i="88"/>
  <c r="DA137" i="88"/>
  <c r="DB137" i="88"/>
  <c r="K138" i="88"/>
  <c r="L138" i="88"/>
  <c r="M138" i="88"/>
  <c r="N138" i="88"/>
  <c r="O138" i="88"/>
  <c r="P138" i="88"/>
  <c r="Q138" i="88"/>
  <c r="R138" i="88"/>
  <c r="S138" i="88"/>
  <c r="T138" i="88"/>
  <c r="U138" i="88"/>
  <c r="V138" i="88"/>
  <c r="W138" i="88"/>
  <c r="X138" i="88"/>
  <c r="Y138" i="88"/>
  <c r="Z138" i="88"/>
  <c r="AA138" i="88"/>
  <c r="AB138" i="88"/>
  <c r="AC138" i="88"/>
  <c r="AD138" i="88"/>
  <c r="AE138" i="88"/>
  <c r="AF138" i="88"/>
  <c r="AG138" i="88"/>
  <c r="AH138" i="88"/>
  <c r="AI138" i="88"/>
  <c r="AJ138" i="88"/>
  <c r="AK138" i="88"/>
  <c r="AL138" i="88"/>
  <c r="AM138" i="88"/>
  <c r="AN138" i="88"/>
  <c r="AO138" i="88"/>
  <c r="AP138" i="88"/>
  <c r="AQ138" i="88"/>
  <c r="AR138" i="88"/>
  <c r="AS138" i="88"/>
  <c r="AT138" i="88"/>
  <c r="AU138" i="88"/>
  <c r="AV138" i="88"/>
  <c r="AW138" i="88"/>
  <c r="AX138" i="88"/>
  <c r="AY138" i="88"/>
  <c r="AZ138" i="88"/>
  <c r="BA138" i="88"/>
  <c r="BB138" i="88"/>
  <c r="BC138" i="88"/>
  <c r="BD138" i="88"/>
  <c r="BE138" i="88"/>
  <c r="BF138" i="88"/>
  <c r="BG138" i="88"/>
  <c r="BH138" i="88"/>
  <c r="BI138" i="88"/>
  <c r="BJ138" i="88"/>
  <c r="BK138" i="88"/>
  <c r="BL138" i="88"/>
  <c r="BM138" i="88"/>
  <c r="BN138" i="88"/>
  <c r="BO138" i="88"/>
  <c r="BP138" i="88"/>
  <c r="BQ138" i="88"/>
  <c r="BR138" i="88"/>
  <c r="BS138" i="88"/>
  <c r="BT138" i="88"/>
  <c r="BU138" i="88"/>
  <c r="BV138" i="88"/>
  <c r="BW138" i="88"/>
  <c r="BX138" i="88"/>
  <c r="BY138" i="88"/>
  <c r="BZ138" i="88"/>
  <c r="CA138" i="88"/>
  <c r="CB138" i="88"/>
  <c r="CC138" i="88"/>
  <c r="CD138" i="88"/>
  <c r="CE138" i="88"/>
  <c r="CF138" i="88"/>
  <c r="CG138" i="88"/>
  <c r="CH138" i="88"/>
  <c r="CI138" i="88"/>
  <c r="CJ138" i="88"/>
  <c r="CK138" i="88"/>
  <c r="CL138" i="88"/>
  <c r="CM138" i="88"/>
  <c r="CN138" i="88"/>
  <c r="CO138" i="88"/>
  <c r="CP138" i="88"/>
  <c r="CQ138" i="88"/>
  <c r="CR138" i="88"/>
  <c r="CS138" i="88"/>
  <c r="CT138" i="88"/>
  <c r="CU138" i="88"/>
  <c r="CV138" i="88"/>
  <c r="CW138" i="88"/>
  <c r="CX138" i="88"/>
  <c r="CY138" i="88"/>
  <c r="CZ138" i="88"/>
  <c r="DA138" i="88"/>
  <c r="DB138" i="88"/>
  <c r="J138" i="3"/>
  <c r="J138" i="86"/>
  <c r="J130" i="88"/>
  <c r="J131" i="88"/>
  <c r="J132" i="88"/>
  <c r="J133" i="88"/>
  <c r="J134" i="88"/>
  <c r="J135" i="88"/>
  <c r="J136" i="88"/>
  <c r="J137" i="88"/>
  <c r="J138" i="88"/>
  <c r="J129" i="88"/>
  <c r="I295" i="2"/>
  <c r="J295" i="2"/>
  <c r="K295" i="2"/>
  <c r="I287" i="2"/>
  <c r="J287" i="2"/>
  <c r="K287" i="2"/>
  <c r="I288" i="2"/>
  <c r="J288" i="2"/>
  <c r="K288" i="2"/>
  <c r="I289" i="2"/>
  <c r="J289" i="2"/>
  <c r="K289" i="2"/>
  <c r="I290" i="2"/>
  <c r="J290" i="2"/>
  <c r="K290" i="2"/>
  <c r="I291" i="2"/>
  <c r="J291" i="2"/>
  <c r="K291" i="2"/>
  <c r="I292" i="2"/>
  <c r="J292" i="2"/>
  <c r="K292" i="2"/>
  <c r="I293" i="2"/>
  <c r="J293" i="2"/>
  <c r="K293" i="2"/>
  <c r="I294" i="2"/>
  <c r="J294" i="2"/>
  <c r="K294" i="2"/>
  <c r="J286" i="2"/>
  <c r="K286" i="2"/>
  <c r="I286" i="2"/>
  <c r="J278" i="2"/>
  <c r="K278" i="2"/>
  <c r="I278" i="2"/>
  <c r="J267" i="2"/>
  <c r="K267" i="2"/>
  <c r="I267" i="2"/>
  <c r="I261" i="2"/>
  <c r="J258" i="2"/>
  <c r="K258" i="2"/>
  <c r="K259" i="2" s="1"/>
  <c r="K213" i="2" s="1"/>
  <c r="J259" i="2"/>
  <c r="J213" i="2" s="1"/>
  <c r="I258" i="2"/>
  <c r="I259" i="2" s="1"/>
  <c r="I213" i="2" s="1"/>
  <c r="J248" i="2"/>
  <c r="J261" i="2" s="1"/>
  <c r="K248" i="2"/>
  <c r="K261" i="2" s="1"/>
  <c r="I248" i="2"/>
  <c r="J254" i="2"/>
  <c r="K254" i="2"/>
  <c r="I254" i="2"/>
  <c r="J252" i="2"/>
  <c r="K252" i="2"/>
  <c r="I252" i="2"/>
  <c r="J246" i="2"/>
  <c r="K246" i="2"/>
  <c r="I246" i="2"/>
  <c r="J210" i="2"/>
  <c r="K210" i="2"/>
  <c r="I210" i="2"/>
  <c r="K62" i="2"/>
  <c r="K63" i="2"/>
  <c r="K64" i="2"/>
  <c r="K65" i="2"/>
  <c r="K61" i="2"/>
  <c r="J62" i="2"/>
  <c r="J63" i="2"/>
  <c r="J64" i="2"/>
  <c r="J65" i="2"/>
  <c r="J61" i="2"/>
  <c r="I62" i="2"/>
  <c r="I63" i="2"/>
  <c r="I64" i="2"/>
  <c r="I65" i="2"/>
  <c r="I61" i="2"/>
  <c r="P24" i="84" l="1"/>
  <c r="P25" i="84"/>
  <c r="P26" i="84"/>
  <c r="P27" i="84"/>
  <c r="P28" i="84"/>
  <c r="P29" i="84"/>
  <c r="P30" i="84"/>
  <c r="P31" i="84"/>
  <c r="P32" i="84"/>
  <c r="P33" i="84"/>
  <c r="P34" i="84"/>
  <c r="P35" i="84"/>
  <c r="P36" i="84"/>
  <c r="P37" i="84"/>
  <c r="P38" i="84"/>
  <c r="P39" i="84"/>
  <c r="P40" i="84"/>
  <c r="P41" i="84"/>
  <c r="P42" i="84"/>
  <c r="P43" i="84"/>
  <c r="P44" i="84"/>
  <c r="P45" i="84"/>
  <c r="P46" i="84"/>
  <c r="P47" i="84"/>
  <c r="P48" i="84"/>
  <c r="P49" i="84"/>
  <c r="P50" i="84"/>
  <c r="P51" i="84"/>
  <c r="P52" i="84"/>
  <c r="P53" i="84"/>
  <c r="P54" i="84"/>
  <c r="P55" i="84"/>
  <c r="P56" i="84"/>
  <c r="P57" i="84"/>
  <c r="P58" i="84"/>
  <c r="P59" i="84"/>
  <c r="P60" i="84"/>
  <c r="P61" i="84"/>
  <c r="P62" i="84"/>
  <c r="P63" i="84"/>
  <c r="P64" i="84"/>
  <c r="P65" i="84"/>
  <c r="P66" i="84"/>
  <c r="P67" i="84"/>
  <c r="P68" i="84"/>
  <c r="P69" i="84"/>
  <c r="P70" i="84"/>
  <c r="P71" i="84"/>
  <c r="P72" i="84"/>
  <c r="P73" i="84"/>
  <c r="P74" i="84"/>
  <c r="P75" i="84"/>
  <c r="P76" i="84"/>
  <c r="P77" i="84"/>
  <c r="P78" i="84"/>
  <c r="P79" i="84"/>
  <c r="P80" i="84"/>
  <c r="P81" i="84"/>
  <c r="P82" i="84"/>
  <c r="P83" i="84"/>
  <c r="P84" i="84"/>
  <c r="P85" i="84"/>
  <c r="P86" i="84"/>
  <c r="P87" i="84"/>
  <c r="P88" i="84"/>
  <c r="P89" i="84"/>
  <c r="P90" i="84"/>
  <c r="P91" i="84"/>
  <c r="P92" i="84"/>
  <c r="P93" i="84"/>
  <c r="P94" i="84"/>
  <c r="P95" i="84"/>
  <c r="P96" i="84"/>
  <c r="P97" i="84"/>
  <c r="P98" i="84"/>
  <c r="P99" i="84"/>
  <c r="P100" i="84"/>
  <c r="P101" i="84"/>
  <c r="P102" i="84"/>
  <c r="P103" i="84"/>
  <c r="P104" i="84"/>
  <c r="P105" i="84"/>
  <c r="P106" i="84"/>
  <c r="P107" i="84"/>
  <c r="P108" i="84"/>
  <c r="P109" i="84"/>
  <c r="P110" i="84"/>
  <c r="P111" i="84"/>
  <c r="P112" i="84"/>
  <c r="P113" i="84"/>
  <c r="P114" i="84"/>
  <c r="P115" i="84"/>
  <c r="P116" i="84"/>
  <c r="P117" i="84"/>
  <c r="P118" i="84"/>
  <c r="P119" i="84"/>
  <c r="P120" i="84"/>
  <c r="P121" i="84"/>
  <c r="P122" i="84"/>
  <c r="P123" i="84"/>
  <c r="P124" i="84"/>
  <c r="P125" i="84"/>
  <c r="P126" i="84"/>
  <c r="P127" i="84"/>
  <c r="P128" i="84"/>
  <c r="P129" i="84"/>
  <c r="P130" i="84"/>
  <c r="P131" i="84"/>
  <c r="P132" i="84"/>
  <c r="P133" i="84"/>
  <c r="P134" i="84"/>
  <c r="P135" i="84"/>
  <c r="P136" i="84"/>
  <c r="P137" i="84"/>
  <c r="P138" i="84"/>
  <c r="P139" i="84"/>
  <c r="P140" i="84"/>
  <c r="P141" i="84"/>
  <c r="P142" i="84"/>
  <c r="P143" i="84"/>
  <c r="P144" i="84"/>
  <c r="P145" i="84"/>
  <c r="P146" i="84"/>
  <c r="P147" i="84"/>
  <c r="P148" i="84"/>
  <c r="P149" i="84"/>
  <c r="P150" i="84"/>
  <c r="P151" i="84"/>
  <c r="P152" i="84"/>
  <c r="P153" i="84"/>
  <c r="P154" i="84"/>
  <c r="P23" i="84"/>
  <c r="J388" i="86"/>
  <c r="H99" i="88"/>
  <c r="H99" i="86"/>
  <c r="AG65" i="87"/>
  <c r="C3" i="3"/>
  <c r="J426" i="88"/>
  <c r="J427" i="88" s="1"/>
  <c r="J413" i="88"/>
  <c r="J414" i="88" s="1"/>
  <c r="F279" i="88"/>
  <c r="D100" i="88"/>
  <c r="D99" i="88"/>
  <c r="D98" i="88"/>
  <c r="D97" i="88"/>
  <c r="D96" i="88"/>
  <c r="D95" i="88"/>
  <c r="D94" i="88"/>
  <c r="D93" i="88"/>
  <c r="D92" i="88"/>
  <c r="D91" i="88"/>
  <c r="D90" i="88"/>
  <c r="J426" i="86"/>
  <c r="J427" i="86" s="1"/>
  <c r="J413" i="86"/>
  <c r="J414" i="86" s="1"/>
  <c r="F279" i="86"/>
  <c r="D100" i="86"/>
  <c r="D99" i="86"/>
  <c r="D98" i="86"/>
  <c r="D97" i="86"/>
  <c r="D96" i="86"/>
  <c r="D95" i="86"/>
  <c r="D94" i="86"/>
  <c r="D93" i="86"/>
  <c r="D92" i="86"/>
  <c r="D91" i="86"/>
  <c r="D90" i="86"/>
  <c r="C3" i="86"/>
  <c r="F373" i="86" l="1"/>
  <c r="F336" i="86"/>
  <c r="F328" i="86"/>
  <c r="F318" i="86"/>
  <c r="F317" i="86"/>
  <c r="F316" i="86"/>
  <c r="F305" i="86"/>
  <c r="F304" i="86"/>
  <c r="F303" i="86"/>
  <c r="F293" i="86"/>
  <c r="F288" i="86"/>
  <c r="F315" i="86" s="1"/>
  <c r="F280" i="86"/>
  <c r="F268" i="86"/>
  <c r="F267" i="86"/>
  <c r="F266" i="86"/>
  <c r="F265" i="86"/>
  <c r="F264" i="86"/>
  <c r="F258" i="86"/>
  <c r="F257" i="86"/>
  <c r="F256" i="86"/>
  <c r="F255" i="86"/>
  <c r="F254" i="86"/>
  <c r="F248" i="86"/>
  <c r="F247" i="86"/>
  <c r="F246" i="86"/>
  <c r="F245" i="86"/>
  <c r="F244" i="86"/>
  <c r="F238" i="86"/>
  <c r="F237" i="86"/>
  <c r="F236" i="86"/>
  <c r="F235" i="86"/>
  <c r="F234" i="86"/>
  <c r="F228" i="86"/>
  <c r="F227" i="86"/>
  <c r="F226" i="86"/>
  <c r="F225" i="86"/>
  <c r="F224" i="86"/>
  <c r="F218" i="86"/>
  <c r="F217" i="86"/>
  <c r="F216" i="86"/>
  <c r="F215" i="86"/>
  <c r="F214" i="86"/>
  <c r="F208" i="86"/>
  <c r="F207" i="86"/>
  <c r="F206" i="86"/>
  <c r="F205" i="86"/>
  <c r="F204" i="86"/>
  <c r="F198" i="86"/>
  <c r="F197" i="86"/>
  <c r="F196" i="86"/>
  <c r="F195" i="86"/>
  <c r="F194" i="86"/>
  <c r="F188" i="86"/>
  <c r="F187" i="86"/>
  <c r="F186" i="86"/>
  <c r="F185" i="86"/>
  <c r="F178" i="86"/>
  <c r="F177" i="86"/>
  <c r="F176" i="86"/>
  <c r="F175" i="86"/>
  <c r="F174" i="86"/>
  <c r="D160" i="86"/>
  <c r="D159" i="86"/>
  <c r="D158" i="86"/>
  <c r="D157" i="86"/>
  <c r="D156" i="86"/>
  <c r="D155" i="86"/>
  <c r="D154" i="86"/>
  <c r="D153" i="86"/>
  <c r="D152" i="86"/>
  <c r="D151" i="86"/>
  <c r="F82" i="86"/>
  <c r="F81" i="86"/>
  <c r="F80" i="86"/>
  <c r="F79" i="86"/>
  <c r="F78" i="86"/>
  <c r="F77" i="86"/>
  <c r="F76" i="86"/>
  <c r="F75" i="86"/>
  <c r="F74" i="86"/>
  <c r="F73" i="86"/>
  <c r="F72" i="86"/>
  <c r="F65" i="86"/>
  <c r="F64" i="86"/>
  <c r="F63" i="86"/>
  <c r="F62" i="86"/>
  <c r="F61" i="86"/>
  <c r="F60" i="86"/>
  <c r="F59" i="86"/>
  <c r="F58" i="86"/>
  <c r="F57" i="86"/>
  <c r="F56" i="86"/>
  <c r="F18" i="86"/>
  <c r="F17" i="86"/>
  <c r="J388" i="88"/>
  <c r="F373" i="88"/>
  <c r="F336" i="88"/>
  <c r="F328" i="88"/>
  <c r="F318" i="88"/>
  <c r="F317" i="88"/>
  <c r="F316" i="88"/>
  <c r="F305" i="88"/>
  <c r="F304" i="88"/>
  <c r="F303" i="88"/>
  <c r="F293" i="88"/>
  <c r="F288" i="88"/>
  <c r="F315" i="88" s="1"/>
  <c r="F280" i="88"/>
  <c r="AY280" i="88" s="1"/>
  <c r="F268" i="88"/>
  <c r="F267" i="88"/>
  <c r="F266" i="88"/>
  <c r="F265" i="88"/>
  <c r="F264" i="88"/>
  <c r="F258" i="88"/>
  <c r="F257" i="88"/>
  <c r="F256" i="88"/>
  <c r="F255" i="88"/>
  <c r="F254" i="88"/>
  <c r="F248" i="88"/>
  <c r="F247" i="88"/>
  <c r="F246" i="88"/>
  <c r="F245" i="88"/>
  <c r="F244" i="88"/>
  <c r="F238" i="88"/>
  <c r="F237" i="88"/>
  <c r="F236" i="88"/>
  <c r="F235" i="88"/>
  <c r="F234" i="88"/>
  <c r="F228" i="88"/>
  <c r="F227" i="88"/>
  <c r="F226" i="88"/>
  <c r="F225" i="88"/>
  <c r="F224" i="88"/>
  <c r="F218" i="88"/>
  <c r="F217" i="88"/>
  <c r="F216" i="88"/>
  <c r="F215" i="88"/>
  <c r="F214" i="88"/>
  <c r="F208" i="88"/>
  <c r="F207" i="88"/>
  <c r="F206" i="88"/>
  <c r="F205" i="88"/>
  <c r="F204" i="88"/>
  <c r="F198" i="88"/>
  <c r="F197" i="88"/>
  <c r="F196" i="88"/>
  <c r="F195" i="88"/>
  <c r="F194" i="88"/>
  <c r="F188" i="88"/>
  <c r="F187" i="88"/>
  <c r="F186" i="88"/>
  <c r="F185" i="88"/>
  <c r="F178" i="88"/>
  <c r="F177" i="88"/>
  <c r="F176" i="88"/>
  <c r="F175" i="88"/>
  <c r="F174" i="88"/>
  <c r="D160" i="88"/>
  <c r="D159" i="88"/>
  <c r="D158" i="88"/>
  <c r="D157" i="88"/>
  <c r="D156" i="88"/>
  <c r="D155" i="88"/>
  <c r="D154" i="88"/>
  <c r="D153" i="88"/>
  <c r="D152" i="88"/>
  <c r="D151" i="88"/>
  <c r="F82" i="88"/>
  <c r="CN82" i="88" s="1"/>
  <c r="F81" i="88"/>
  <c r="F80" i="88"/>
  <c r="F79" i="88"/>
  <c r="F78" i="88"/>
  <c r="F77" i="88"/>
  <c r="F76" i="88"/>
  <c r="F75" i="88"/>
  <c r="F74" i="88"/>
  <c r="F73" i="88"/>
  <c r="F72" i="88"/>
  <c r="F65" i="88"/>
  <c r="F64" i="88"/>
  <c r="F63" i="88"/>
  <c r="BE63" i="88" s="1"/>
  <c r="F62" i="88"/>
  <c r="CR62" i="88" s="1"/>
  <c r="F61" i="88"/>
  <c r="CP61" i="88" s="1"/>
  <c r="F60" i="88"/>
  <c r="CO60" i="88" s="1"/>
  <c r="F59" i="88"/>
  <c r="CW59" i="88" s="1"/>
  <c r="F58" i="88"/>
  <c r="AQ58" i="88" s="1"/>
  <c r="F57" i="88"/>
  <c r="F56" i="88"/>
  <c r="F18" i="88"/>
  <c r="F17" i="88"/>
  <c r="J8" i="88" s="1"/>
  <c r="C3" i="88"/>
  <c r="H427" i="88"/>
  <c r="J424" i="88"/>
  <c r="J411" i="88"/>
  <c r="J399" i="88"/>
  <c r="J402" i="88" s="1"/>
  <c r="H371" i="88"/>
  <c r="CN279" i="88"/>
  <c r="CF279" i="88"/>
  <c r="BX279" i="88"/>
  <c r="BW279" i="88"/>
  <c r="BO279" i="88"/>
  <c r="BH279" i="88"/>
  <c r="BB279" i="88"/>
  <c r="AZ279" i="88"/>
  <c r="AR279" i="88"/>
  <c r="AL279" i="88"/>
  <c r="AI279" i="88"/>
  <c r="AD279" i="88"/>
  <c r="V279" i="88"/>
  <c r="S279" i="88"/>
  <c r="L279" i="88"/>
  <c r="K279" i="88"/>
  <c r="CV279" i="88"/>
  <c r="E268" i="88"/>
  <c r="E267" i="88"/>
  <c r="E266" i="88"/>
  <c r="E265" i="88"/>
  <c r="E264" i="88"/>
  <c r="E258" i="88"/>
  <c r="E257" i="88"/>
  <c r="E256" i="88"/>
  <c r="E255" i="88"/>
  <c r="E254" i="88"/>
  <c r="E248" i="88"/>
  <c r="E247" i="88"/>
  <c r="E246" i="88"/>
  <c r="E245" i="88"/>
  <c r="E244" i="88"/>
  <c r="E238" i="88"/>
  <c r="E237" i="88"/>
  <c r="E236" i="88"/>
  <c r="E235" i="88"/>
  <c r="E234" i="88"/>
  <c r="E228" i="88"/>
  <c r="E227" i="88"/>
  <c r="E226" i="88"/>
  <c r="E225" i="88"/>
  <c r="E224" i="88"/>
  <c r="E218" i="88"/>
  <c r="E217" i="88"/>
  <c r="E216" i="88"/>
  <c r="E215" i="88"/>
  <c r="E214" i="88"/>
  <c r="E208" i="88"/>
  <c r="E207" i="88"/>
  <c r="E206" i="88"/>
  <c r="E205" i="88"/>
  <c r="E204" i="88"/>
  <c r="E198" i="88"/>
  <c r="E197" i="88"/>
  <c r="E196" i="88"/>
  <c r="E195" i="88"/>
  <c r="E194" i="88"/>
  <c r="E188" i="88"/>
  <c r="E187" i="88"/>
  <c r="E186" i="88"/>
  <c r="E185" i="88"/>
  <c r="E184" i="88"/>
  <c r="E178" i="88"/>
  <c r="E177" i="88"/>
  <c r="E176" i="88"/>
  <c r="E175" i="88"/>
  <c r="E174" i="88"/>
  <c r="DB66" i="88"/>
  <c r="DA66" i="88"/>
  <c r="CZ66" i="88"/>
  <c r="CY66" i="88"/>
  <c r="CX66" i="88"/>
  <c r="CW66" i="88"/>
  <c r="CV66" i="88"/>
  <c r="CU66" i="88"/>
  <c r="CT66" i="88"/>
  <c r="CS66" i="88"/>
  <c r="CR66" i="88"/>
  <c r="CQ66" i="88"/>
  <c r="CP66" i="88"/>
  <c r="CO66" i="88"/>
  <c r="CN66" i="88"/>
  <c r="CM66" i="88"/>
  <c r="CL66" i="88"/>
  <c r="CK66" i="88"/>
  <c r="CJ66" i="88"/>
  <c r="CI66" i="88"/>
  <c r="CH66" i="88"/>
  <c r="CG66" i="88"/>
  <c r="CF66" i="88"/>
  <c r="CE66" i="88"/>
  <c r="CD66" i="88"/>
  <c r="CC66" i="88"/>
  <c r="CB66" i="88"/>
  <c r="CA66" i="88"/>
  <c r="BZ66" i="88"/>
  <c r="BY66" i="88"/>
  <c r="BX66" i="88"/>
  <c r="BW66" i="88"/>
  <c r="BV66" i="88"/>
  <c r="BU66" i="88"/>
  <c r="BT66" i="88"/>
  <c r="BS66" i="88"/>
  <c r="BR66" i="88"/>
  <c r="BQ66" i="88"/>
  <c r="BP66" i="88"/>
  <c r="BO66" i="88"/>
  <c r="BN66" i="88"/>
  <c r="BM66" i="88"/>
  <c r="BL66" i="88"/>
  <c r="BK66" i="88"/>
  <c r="BJ66" i="88"/>
  <c r="BI66" i="88"/>
  <c r="BH66" i="88"/>
  <c r="BG66" i="88"/>
  <c r="BF66" i="88"/>
  <c r="BE66" i="88"/>
  <c r="BD66" i="88"/>
  <c r="BC66" i="88"/>
  <c r="BB66" i="88"/>
  <c r="BA66" i="88"/>
  <c r="AZ66" i="88"/>
  <c r="AY66" i="88"/>
  <c r="AX66" i="88"/>
  <c r="AW66" i="88"/>
  <c r="AV66" i="88"/>
  <c r="AU66" i="88"/>
  <c r="AT66" i="88"/>
  <c r="AS66" i="88"/>
  <c r="AR66" i="88"/>
  <c r="AQ66" i="88"/>
  <c r="AP66" i="88"/>
  <c r="AO66" i="88"/>
  <c r="AN66" i="88"/>
  <c r="AM66" i="88"/>
  <c r="AL66" i="88"/>
  <c r="AK66" i="88"/>
  <c r="AJ66" i="88"/>
  <c r="AI66" i="88"/>
  <c r="AH66" i="88"/>
  <c r="AG66" i="88"/>
  <c r="AF66" i="88"/>
  <c r="AE66" i="88"/>
  <c r="AD66" i="88"/>
  <c r="AC66" i="88"/>
  <c r="AB66" i="88"/>
  <c r="AA66" i="88"/>
  <c r="Z66" i="88"/>
  <c r="Y66" i="88"/>
  <c r="X66" i="88"/>
  <c r="W66" i="88"/>
  <c r="V66" i="88"/>
  <c r="U66" i="88"/>
  <c r="T66" i="88"/>
  <c r="S66" i="88"/>
  <c r="R66" i="88"/>
  <c r="Q66" i="88"/>
  <c r="P66" i="88"/>
  <c r="O66" i="88"/>
  <c r="N66" i="88"/>
  <c r="M66" i="88"/>
  <c r="L66" i="88"/>
  <c r="K66" i="88"/>
  <c r="J66" i="88"/>
  <c r="C66" i="88"/>
  <c r="C65" i="88"/>
  <c r="C64" i="88"/>
  <c r="C80" i="88" s="1"/>
  <c r="C63" i="88"/>
  <c r="CZ62" i="88"/>
  <c r="CX62" i="88"/>
  <c r="CW62" i="88"/>
  <c r="CJ62" i="88"/>
  <c r="CH62" i="88"/>
  <c r="CG62" i="88"/>
  <c r="BT62" i="88"/>
  <c r="BR62" i="88"/>
  <c r="BQ62" i="88"/>
  <c r="BD62" i="88"/>
  <c r="BB62" i="88"/>
  <c r="BA62" i="88"/>
  <c r="AS62" i="88"/>
  <c r="AQ62" i="88"/>
  <c r="AP62" i="88"/>
  <c r="AJ62" i="88"/>
  <c r="AH62" i="88"/>
  <c r="AF62" i="88"/>
  <c r="AA62" i="88"/>
  <c r="X62" i="88"/>
  <c r="W62" i="88"/>
  <c r="R62" i="88"/>
  <c r="O62" i="88"/>
  <c r="N62" i="88"/>
  <c r="C62" i="88"/>
  <c r="L61" i="88"/>
  <c r="C61" i="88"/>
  <c r="C60" i="88"/>
  <c r="C94" i="88" s="1"/>
  <c r="C114" i="88" s="1"/>
  <c r="C59" i="88"/>
  <c r="C75" i="88" s="1"/>
  <c r="C58" i="88"/>
  <c r="C92" i="88" s="1"/>
  <c r="C112" i="88" s="1"/>
  <c r="C57" i="88"/>
  <c r="C73" i="88" s="1"/>
  <c r="C56" i="88"/>
  <c r="C90" i="88" s="1"/>
  <c r="C110" i="88" s="1"/>
  <c r="F16" i="88"/>
  <c r="AF58" i="87"/>
  <c r="C174" i="87"/>
  <c r="C153" i="87"/>
  <c r="C131" i="87"/>
  <c r="C110" i="87"/>
  <c r="C88" i="87"/>
  <c r="C296" i="2"/>
  <c r="C295" i="2"/>
  <c r="C287" i="2"/>
  <c r="C288" i="2"/>
  <c r="C289" i="2"/>
  <c r="C290" i="2"/>
  <c r="C291" i="2"/>
  <c r="C292" i="2"/>
  <c r="C293" i="2"/>
  <c r="C294" i="2"/>
  <c r="C286" i="2"/>
  <c r="BA61" i="88" l="1"/>
  <c r="P62" i="88"/>
  <c r="Z62" i="88"/>
  <c r="AI62" i="88"/>
  <c r="AR62" i="88"/>
  <c r="BC62" i="88"/>
  <c r="BS62" i="88"/>
  <c r="CI62" i="88"/>
  <c r="CY62" i="88"/>
  <c r="K62" i="88"/>
  <c r="T62" i="88"/>
  <c r="AC62" i="88"/>
  <c r="AL62" i="88"/>
  <c r="AU62" i="88"/>
  <c r="BJ62" i="88"/>
  <c r="BZ62" i="88"/>
  <c r="CP62" i="88"/>
  <c r="AY78" i="88"/>
  <c r="BF59" i="88"/>
  <c r="J62" i="88"/>
  <c r="S62" i="88"/>
  <c r="AB62" i="88"/>
  <c r="AK62" i="88"/>
  <c r="AT62" i="88"/>
  <c r="BI62" i="88"/>
  <c r="BY62" i="88"/>
  <c r="CO62" i="88"/>
  <c r="AJ60" i="88"/>
  <c r="L62" i="88"/>
  <c r="U62" i="88"/>
  <c r="AD62" i="88"/>
  <c r="AM62" i="88"/>
  <c r="AV62" i="88"/>
  <c r="BK62" i="88"/>
  <c r="CA62" i="88"/>
  <c r="CQ62" i="88"/>
  <c r="J59" i="88"/>
  <c r="M62" i="88"/>
  <c r="V62" i="88"/>
  <c r="AE62" i="88"/>
  <c r="AN62" i="88"/>
  <c r="AX62" i="88"/>
  <c r="BL62" i="88"/>
  <c r="CB62" i="88"/>
  <c r="T59" i="88"/>
  <c r="BQ59" i="88"/>
  <c r="BP60" i="88"/>
  <c r="BK59" i="88"/>
  <c r="L280" i="88"/>
  <c r="AE59" i="88"/>
  <c r="CE59" i="88"/>
  <c r="BZ280" i="88"/>
  <c r="Z59" i="88"/>
  <c r="BX59" i="88"/>
  <c r="AK59" i="88"/>
  <c r="AR59" i="88"/>
  <c r="CQ59" i="88"/>
  <c r="O59" i="88"/>
  <c r="CL59" i="88"/>
  <c r="AY59" i="88"/>
  <c r="AA82" i="88"/>
  <c r="Z77" i="88"/>
  <c r="BL75" i="88"/>
  <c r="AT61" i="88"/>
  <c r="CN61" i="88"/>
  <c r="N61" i="88"/>
  <c r="BH61" i="88"/>
  <c r="CX61" i="88"/>
  <c r="Q75" i="88"/>
  <c r="U61" i="88"/>
  <c r="BJ61" i="88"/>
  <c r="J77" i="88"/>
  <c r="AB61" i="88"/>
  <c r="BQ61" i="88"/>
  <c r="AD61" i="88"/>
  <c r="BX61" i="88"/>
  <c r="AK61" i="88"/>
  <c r="BZ61" i="88"/>
  <c r="AR61" i="88"/>
  <c r="CG61" i="88"/>
  <c r="AR58" i="88"/>
  <c r="K60" i="88"/>
  <c r="CV60" i="88"/>
  <c r="L60" i="88"/>
  <c r="AK60" i="88"/>
  <c r="BQ60" i="88"/>
  <c r="CW60" i="88"/>
  <c r="AX82" i="88"/>
  <c r="P60" i="88"/>
  <c r="AR60" i="88"/>
  <c r="BX60" i="88"/>
  <c r="AY82" i="88"/>
  <c r="S60" i="88"/>
  <c r="AS60" i="88"/>
  <c r="BY60" i="88"/>
  <c r="BP82" i="88"/>
  <c r="V60" i="88"/>
  <c r="AZ60" i="88"/>
  <c r="CF60" i="88"/>
  <c r="CD82" i="88"/>
  <c r="AR78" i="88"/>
  <c r="X60" i="88"/>
  <c r="BA60" i="88"/>
  <c r="CG60" i="88"/>
  <c r="CV82" i="88"/>
  <c r="AC60" i="88"/>
  <c r="BH60" i="88"/>
  <c r="CN60" i="88"/>
  <c r="AD60" i="88"/>
  <c r="BI60" i="88"/>
  <c r="J82" i="88"/>
  <c r="T61" i="88"/>
  <c r="AJ61" i="88"/>
  <c r="AZ61" i="88"/>
  <c r="BP61" i="88"/>
  <c r="CF61" i="88"/>
  <c r="CW61" i="88"/>
  <c r="BJ280" i="88"/>
  <c r="P74" i="88"/>
  <c r="V61" i="88"/>
  <c r="AL61" i="88"/>
  <c r="BB61" i="88"/>
  <c r="BR61" i="88"/>
  <c r="CH61" i="88"/>
  <c r="CY61" i="88"/>
  <c r="BL74" i="88"/>
  <c r="CW280" i="88"/>
  <c r="W61" i="88"/>
  <c r="AM61" i="88"/>
  <c r="BC61" i="88"/>
  <c r="BS61" i="88"/>
  <c r="CI61" i="88"/>
  <c r="BS74" i="88"/>
  <c r="M61" i="88"/>
  <c r="AC61" i="88"/>
  <c r="AS61" i="88"/>
  <c r="BI61" i="88"/>
  <c r="BY61" i="88"/>
  <c r="CO61" i="88"/>
  <c r="X280" i="88"/>
  <c r="AK280" i="88"/>
  <c r="O61" i="88"/>
  <c r="AE61" i="88"/>
  <c r="AU61" i="88"/>
  <c r="BK61" i="88"/>
  <c r="CA61" i="88"/>
  <c r="CQ61" i="88"/>
  <c r="CZ293" i="88"/>
  <c r="X293" i="88"/>
  <c r="CT56" i="88"/>
  <c r="BN56" i="88"/>
  <c r="AH56" i="88"/>
  <c r="CV78" i="88"/>
  <c r="S78" i="88"/>
  <c r="L78" i="88"/>
  <c r="CE78" i="88"/>
  <c r="K78" i="88"/>
  <c r="BX78" i="88"/>
  <c r="BW78" i="88"/>
  <c r="AQ78" i="88"/>
  <c r="J35" i="88"/>
  <c r="J30" i="88"/>
  <c r="E219" i="88"/>
  <c r="CL57" i="88"/>
  <c r="BC74" i="88"/>
  <c r="BR72" i="88"/>
  <c r="BA80" i="88"/>
  <c r="BD75" i="88"/>
  <c r="Y76" i="88"/>
  <c r="BG57" i="88"/>
  <c r="AY58" i="88"/>
  <c r="AL72" i="88"/>
  <c r="CB74" i="88"/>
  <c r="BG82" i="88"/>
  <c r="E189" i="88"/>
  <c r="N279" i="88"/>
  <c r="AJ279" i="88"/>
  <c r="BG279" i="88"/>
  <c r="CE279" i="88"/>
  <c r="BD293" i="88"/>
  <c r="CM57" i="88"/>
  <c r="CA293" i="88"/>
  <c r="AA57" i="88"/>
  <c r="AU293" i="88"/>
  <c r="BX58" i="88"/>
  <c r="CX72" i="88"/>
  <c r="R82" i="88"/>
  <c r="BV82" i="88"/>
  <c r="E209" i="88"/>
  <c r="T279" i="88"/>
  <c r="AQ279" i="88"/>
  <c r="BJ279" i="88"/>
  <c r="CM279" i="88"/>
  <c r="CJ293" i="88"/>
  <c r="K58" i="88"/>
  <c r="CE58" i="88"/>
  <c r="V73" i="88"/>
  <c r="E179" i="88"/>
  <c r="E259" i="88"/>
  <c r="L58" i="88"/>
  <c r="C74" i="88"/>
  <c r="BE76" i="88"/>
  <c r="AB82" i="88"/>
  <c r="CM82" i="88"/>
  <c r="AA279" i="88"/>
  <c r="AT279" i="88"/>
  <c r="BP279" i="88"/>
  <c r="CU279" i="88"/>
  <c r="BW58" i="88"/>
  <c r="S58" i="88"/>
  <c r="BM76" i="88"/>
  <c r="AJ82" i="88"/>
  <c r="E199" i="88"/>
  <c r="AB279" i="88"/>
  <c r="AY279" i="88"/>
  <c r="BR279" i="88"/>
  <c r="O293" i="88"/>
  <c r="P293" i="88"/>
  <c r="AV293" i="88"/>
  <c r="CB293" i="88"/>
  <c r="W293" i="88"/>
  <c r="BC293" i="88"/>
  <c r="CI293" i="88"/>
  <c r="AE293" i="88"/>
  <c r="BK293" i="88"/>
  <c r="CQ293" i="88"/>
  <c r="AF293" i="88"/>
  <c r="BL293" i="88"/>
  <c r="CR293" i="88"/>
  <c r="AM293" i="88"/>
  <c r="BS293" i="88"/>
  <c r="CY293" i="88"/>
  <c r="AN293" i="88"/>
  <c r="BT293" i="88"/>
  <c r="E229" i="88"/>
  <c r="E249" i="88"/>
  <c r="E239" i="88"/>
  <c r="BF77" i="88"/>
  <c r="T78" i="88"/>
  <c r="AZ78" i="88"/>
  <c r="CF78" i="88"/>
  <c r="BV77" i="88"/>
  <c r="AA78" i="88"/>
  <c r="BG78" i="88"/>
  <c r="CM78" i="88"/>
  <c r="AP77" i="88"/>
  <c r="CL77" i="88"/>
  <c r="AB78" i="88"/>
  <c r="BH78" i="88"/>
  <c r="CN78" i="88"/>
  <c r="DB77" i="88"/>
  <c r="AI78" i="88"/>
  <c r="BO78" i="88"/>
  <c r="CU78" i="88"/>
  <c r="AJ78" i="88"/>
  <c r="BP78" i="88"/>
  <c r="T58" i="88"/>
  <c r="AZ58" i="88"/>
  <c r="CF58" i="88"/>
  <c r="W74" i="88"/>
  <c r="CI74" i="88"/>
  <c r="AA58" i="88"/>
  <c r="BG58" i="88"/>
  <c r="CM58" i="88"/>
  <c r="AF74" i="88"/>
  <c r="CR74" i="88"/>
  <c r="CQ74" i="88"/>
  <c r="CN58" i="88"/>
  <c r="AM74" i="88"/>
  <c r="CY74" i="88"/>
  <c r="BH58" i="88"/>
  <c r="AI58" i="88"/>
  <c r="BO58" i="88"/>
  <c r="CU58" i="88"/>
  <c r="AV74" i="88"/>
  <c r="AB58" i="88"/>
  <c r="AJ58" i="88"/>
  <c r="BP58" i="88"/>
  <c r="CV58" i="88"/>
  <c r="AH57" i="88"/>
  <c r="AI57" i="88"/>
  <c r="BO57" i="88"/>
  <c r="CU57" i="88"/>
  <c r="BB73" i="88"/>
  <c r="BN57" i="88"/>
  <c r="J57" i="88"/>
  <c r="AP57" i="88"/>
  <c r="BV57" i="88"/>
  <c r="DB57" i="88"/>
  <c r="BR73" i="88"/>
  <c r="K57" i="88"/>
  <c r="AQ57" i="88"/>
  <c r="BW57" i="88"/>
  <c r="CH73" i="88"/>
  <c r="R57" i="88"/>
  <c r="AX57" i="88"/>
  <c r="CD57" i="88"/>
  <c r="CX73" i="88"/>
  <c r="CT57" i="88"/>
  <c r="S57" i="88"/>
  <c r="AY57" i="88"/>
  <c r="CE57" i="88"/>
  <c r="AL73" i="88"/>
  <c r="Z57" i="88"/>
  <c r="BF57" i="88"/>
  <c r="AA59" i="88"/>
  <c r="AZ59" i="88"/>
  <c r="BY59" i="88"/>
  <c r="CY59" i="88"/>
  <c r="W73" i="88"/>
  <c r="CI73" i="88"/>
  <c r="X75" i="88"/>
  <c r="BG77" i="88"/>
  <c r="R59" i="88"/>
  <c r="AB59" i="88"/>
  <c r="AP59" i="88"/>
  <c r="BA59" i="88"/>
  <c r="BO59" i="88"/>
  <c r="CA59" i="88"/>
  <c r="CN59" i="88"/>
  <c r="DB59" i="88"/>
  <c r="T60" i="88"/>
  <c r="AF60" i="88"/>
  <c r="AT60" i="88"/>
  <c r="BJ60" i="88"/>
  <c r="BZ60" i="88"/>
  <c r="CP60" i="88"/>
  <c r="Y63" i="88"/>
  <c r="AD73" i="88"/>
  <c r="BJ73" i="88"/>
  <c r="CP73" i="88"/>
  <c r="AN74" i="88"/>
  <c r="BT74" i="88"/>
  <c r="CZ74" i="88"/>
  <c r="Y75" i="88"/>
  <c r="BT75" i="88"/>
  <c r="CK76" i="88"/>
  <c r="AH77" i="88"/>
  <c r="BN77" i="88"/>
  <c r="CT77" i="88"/>
  <c r="K82" i="88"/>
  <c r="AH82" i="88"/>
  <c r="AZ82" i="88"/>
  <c r="BW82" i="88"/>
  <c r="CT82" i="88"/>
  <c r="N280" i="88"/>
  <c r="AB280" i="88"/>
  <c r="AN280" i="88"/>
  <c r="BA280" i="88"/>
  <c r="BO280" i="88"/>
  <c r="CG280" i="88"/>
  <c r="CZ280" i="88"/>
  <c r="P59" i="88"/>
  <c r="AM59" i="88"/>
  <c r="BN59" i="88"/>
  <c r="CM59" i="88"/>
  <c r="BC73" i="88"/>
  <c r="BM75" i="88"/>
  <c r="AA77" i="88"/>
  <c r="CM77" i="88"/>
  <c r="M280" i="88"/>
  <c r="AA280" i="88"/>
  <c r="AL280" i="88"/>
  <c r="AZ280" i="88"/>
  <c r="BL280" i="88"/>
  <c r="CB280" i="88"/>
  <c r="CX280" i="88"/>
  <c r="S59" i="88"/>
  <c r="AC59" i="88"/>
  <c r="AQ59" i="88"/>
  <c r="BC59" i="88"/>
  <c r="BP59" i="88"/>
  <c r="CD59" i="88"/>
  <c r="CO59" i="88"/>
  <c r="U60" i="88"/>
  <c r="AI60" i="88"/>
  <c r="AY60" i="88"/>
  <c r="BO60" i="88"/>
  <c r="CE60" i="88"/>
  <c r="CU60" i="88"/>
  <c r="AF63" i="88"/>
  <c r="AE73" i="88"/>
  <c r="BK73" i="88"/>
  <c r="CQ73" i="88"/>
  <c r="O74" i="88"/>
  <c r="AU74" i="88"/>
  <c r="CA74" i="88"/>
  <c r="AF75" i="88"/>
  <c r="CR75" i="88"/>
  <c r="AI77" i="88"/>
  <c r="BO77" i="88"/>
  <c r="CU77" i="88"/>
  <c r="L82" i="88"/>
  <c r="AI82" i="88"/>
  <c r="BF82" i="88"/>
  <c r="BX82" i="88"/>
  <c r="CU82" i="88"/>
  <c r="P280" i="88"/>
  <c r="AC280" i="88"/>
  <c r="AQ280" i="88"/>
  <c r="BB280" i="88"/>
  <c r="BP280" i="88"/>
  <c r="CH280" i="88"/>
  <c r="CZ75" i="88"/>
  <c r="S280" i="88"/>
  <c r="AR280" i="88"/>
  <c r="BQ280" i="88"/>
  <c r="K59" i="88"/>
  <c r="AH59" i="88"/>
  <c r="BG59" i="88"/>
  <c r="CF59" i="88"/>
  <c r="AM73" i="88"/>
  <c r="CY73" i="88"/>
  <c r="AV75" i="88"/>
  <c r="K77" i="88"/>
  <c r="AZ79" i="88"/>
  <c r="AP82" i="88"/>
  <c r="CE82" i="88"/>
  <c r="T280" i="88"/>
  <c r="BG280" i="88"/>
  <c r="L59" i="88"/>
  <c r="W59" i="88"/>
  <c r="AI59" i="88"/>
  <c r="AU59" i="88"/>
  <c r="BH59" i="88"/>
  <c r="BV59" i="88"/>
  <c r="CG59" i="88"/>
  <c r="CU59" i="88"/>
  <c r="M60" i="88"/>
  <c r="AA60" i="88"/>
  <c r="AL60" i="88"/>
  <c r="BB60" i="88"/>
  <c r="BR60" i="88"/>
  <c r="CH60" i="88"/>
  <c r="CX60" i="88"/>
  <c r="CK63" i="88"/>
  <c r="N73" i="88"/>
  <c r="AT73" i="88"/>
  <c r="BZ73" i="88"/>
  <c r="X74" i="88"/>
  <c r="BD74" i="88"/>
  <c r="CJ74" i="88"/>
  <c r="CB75" i="88"/>
  <c r="AW75" i="88"/>
  <c r="R77" i="88"/>
  <c r="AX77" i="88"/>
  <c r="CD77" i="88"/>
  <c r="BH79" i="88"/>
  <c r="T82" i="88"/>
  <c r="AQ82" i="88"/>
  <c r="BN82" i="88"/>
  <c r="CF82" i="88"/>
  <c r="U280" i="88"/>
  <c r="AI280" i="88"/>
  <c r="AT280" i="88"/>
  <c r="BH280" i="88"/>
  <c r="BT280" i="88"/>
  <c r="CP280" i="88"/>
  <c r="AG75" i="88"/>
  <c r="AD280" i="88"/>
  <c r="BD280" i="88"/>
  <c r="CJ280" i="88"/>
  <c r="U59" i="88"/>
  <c r="AS59" i="88"/>
  <c r="BS59" i="88"/>
  <c r="CT59" i="88"/>
  <c r="BL63" i="88"/>
  <c r="BS73" i="88"/>
  <c r="AQ77" i="88"/>
  <c r="BW77" i="88"/>
  <c r="S82" i="88"/>
  <c r="BH82" i="88"/>
  <c r="DB82" i="88"/>
  <c r="AF280" i="88"/>
  <c r="AS280" i="88"/>
  <c r="BR280" i="88"/>
  <c r="CO280" i="88"/>
  <c r="M59" i="88"/>
  <c r="X59" i="88"/>
  <c r="AJ59" i="88"/>
  <c r="AX59" i="88"/>
  <c r="BI59" i="88"/>
  <c r="BW59" i="88"/>
  <c r="CI59" i="88"/>
  <c r="CV59" i="88"/>
  <c r="N60" i="88"/>
  <c r="AB60" i="88"/>
  <c r="AQ60" i="88"/>
  <c r="BG60" i="88"/>
  <c r="BW60" i="88"/>
  <c r="CM60" i="88"/>
  <c r="CR63" i="88"/>
  <c r="O73" i="88"/>
  <c r="AU73" i="88"/>
  <c r="CA73" i="88"/>
  <c r="AE74" i="88"/>
  <c r="BK74" i="88"/>
  <c r="P75" i="88"/>
  <c r="S77" i="88"/>
  <c r="AY77" i="88"/>
  <c r="CE77" i="88"/>
  <c r="Z82" i="88"/>
  <c r="AR82" i="88"/>
  <c r="BO82" i="88"/>
  <c r="CL82" i="88"/>
  <c r="K280" i="88"/>
  <c r="V280" i="88"/>
  <c r="AJ280" i="88"/>
  <c r="AV280" i="88"/>
  <c r="BI280" i="88"/>
  <c r="BY280" i="88"/>
  <c r="CR280" i="88"/>
  <c r="AO64" i="88"/>
  <c r="CZ56" i="88"/>
  <c r="CR56" i="88"/>
  <c r="CJ56" i="88"/>
  <c r="CB56" i="88"/>
  <c r="BT56" i="88"/>
  <c r="BL56" i="88"/>
  <c r="BD56" i="88"/>
  <c r="AV56" i="88"/>
  <c r="AN56" i="88"/>
  <c r="AF56" i="88"/>
  <c r="X56" i="88"/>
  <c r="P56" i="88"/>
  <c r="CY56" i="88"/>
  <c r="CQ56" i="88"/>
  <c r="CI56" i="88"/>
  <c r="CA56" i="88"/>
  <c r="BS56" i="88"/>
  <c r="BK56" i="88"/>
  <c r="BC56" i="88"/>
  <c r="AU56" i="88"/>
  <c r="AM56" i="88"/>
  <c r="AE56" i="88"/>
  <c r="W56" i="88"/>
  <c r="O56" i="88"/>
  <c r="BN72" i="88"/>
  <c r="BF72" i="88"/>
  <c r="AX72" i="88"/>
  <c r="AP72" i="88"/>
  <c r="AH72" i="88"/>
  <c r="Z72" i="88"/>
  <c r="R72" i="88"/>
  <c r="J72" i="88"/>
  <c r="CX56" i="88"/>
  <c r="CP56" i="88"/>
  <c r="CH56" i="88"/>
  <c r="BZ56" i="88"/>
  <c r="BR56" i="88"/>
  <c r="BJ56" i="88"/>
  <c r="BB56" i="88"/>
  <c r="AT56" i="88"/>
  <c r="AL56" i="88"/>
  <c r="AD56" i="88"/>
  <c r="V56" i="88"/>
  <c r="N56" i="88"/>
  <c r="CW56" i="88"/>
  <c r="CO56" i="88"/>
  <c r="CG56" i="88"/>
  <c r="BY56" i="88"/>
  <c r="BQ56" i="88"/>
  <c r="BI56" i="88"/>
  <c r="BA56" i="88"/>
  <c r="AS56" i="88"/>
  <c r="AK56" i="88"/>
  <c r="AC56" i="88"/>
  <c r="U56" i="88"/>
  <c r="M56" i="88"/>
  <c r="CJ72" i="88"/>
  <c r="CB72" i="88"/>
  <c r="BT72" i="88"/>
  <c r="BL72" i="88"/>
  <c r="BD72" i="88"/>
  <c r="AV72" i="88"/>
  <c r="AN72" i="88"/>
  <c r="AF72" i="88"/>
  <c r="X72" i="88"/>
  <c r="P72" i="88"/>
  <c r="CV56" i="88"/>
  <c r="CN56" i="88"/>
  <c r="CF56" i="88"/>
  <c r="BX56" i="88"/>
  <c r="BP56" i="88"/>
  <c r="BH56" i="88"/>
  <c r="AZ56" i="88"/>
  <c r="AR56" i="88"/>
  <c r="AJ56" i="88"/>
  <c r="AB56" i="88"/>
  <c r="T56" i="88"/>
  <c r="L56" i="88"/>
  <c r="CU56" i="88"/>
  <c r="CM56" i="88"/>
  <c r="CE56" i="88"/>
  <c r="BW56" i="88"/>
  <c r="BO56" i="88"/>
  <c r="BG56" i="88"/>
  <c r="AY56" i="88"/>
  <c r="AQ56" i="88"/>
  <c r="AI56" i="88"/>
  <c r="AA56" i="88"/>
  <c r="S56" i="88"/>
  <c r="K56" i="88"/>
  <c r="DA56" i="88"/>
  <c r="AG56" i="88"/>
  <c r="BM56" i="88"/>
  <c r="CS56" i="88"/>
  <c r="X63" i="88"/>
  <c r="BD63" i="88"/>
  <c r="CJ63" i="88"/>
  <c r="AH64" i="88"/>
  <c r="BN64" i="88"/>
  <c r="CT64" i="88"/>
  <c r="AK72" i="88"/>
  <c r="BQ72" i="88"/>
  <c r="CW72" i="88"/>
  <c r="AW76" i="88"/>
  <c r="AR79" i="88"/>
  <c r="CZ64" i="88"/>
  <c r="CR64" i="88"/>
  <c r="CJ64" i="88"/>
  <c r="CB64" i="88"/>
  <c r="BT64" i="88"/>
  <c r="BL64" i="88"/>
  <c r="BD64" i="88"/>
  <c r="AV64" i="88"/>
  <c r="AN64" i="88"/>
  <c r="AF64" i="88"/>
  <c r="X64" i="88"/>
  <c r="P64" i="88"/>
  <c r="CX80" i="88"/>
  <c r="BB80" i="88"/>
  <c r="N80" i="88"/>
  <c r="CY64" i="88"/>
  <c r="CQ64" i="88"/>
  <c r="CI64" i="88"/>
  <c r="CA64" i="88"/>
  <c r="BS64" i="88"/>
  <c r="BK64" i="88"/>
  <c r="BC64" i="88"/>
  <c r="AU64" i="88"/>
  <c r="AM64" i="88"/>
  <c r="AE64" i="88"/>
  <c r="W64" i="88"/>
  <c r="O64" i="88"/>
  <c r="CH80" i="88"/>
  <c r="AT80" i="88"/>
  <c r="CT80" i="88"/>
  <c r="CL80" i="88"/>
  <c r="CD80" i="88"/>
  <c r="BV80" i="88"/>
  <c r="BN80" i="88"/>
  <c r="BF80" i="88"/>
  <c r="AX80" i="88"/>
  <c r="AP80" i="88"/>
  <c r="AH80" i="88"/>
  <c r="Z80" i="88"/>
  <c r="R80" i="88"/>
  <c r="J80" i="88"/>
  <c r="CX64" i="88"/>
  <c r="CP64" i="88"/>
  <c r="CH64" i="88"/>
  <c r="BZ64" i="88"/>
  <c r="BR64" i="88"/>
  <c r="BJ64" i="88"/>
  <c r="BB64" i="88"/>
  <c r="AT64" i="88"/>
  <c r="AL64" i="88"/>
  <c r="AD64" i="88"/>
  <c r="V64" i="88"/>
  <c r="N64" i="88"/>
  <c r="BJ80" i="88"/>
  <c r="CW64" i="88"/>
  <c r="CO64" i="88"/>
  <c r="CG64" i="88"/>
  <c r="BY64" i="88"/>
  <c r="BQ64" i="88"/>
  <c r="BI64" i="88"/>
  <c r="BA64" i="88"/>
  <c r="AS64" i="88"/>
  <c r="AK64" i="88"/>
  <c r="AC64" i="88"/>
  <c r="U64" i="88"/>
  <c r="M64" i="88"/>
  <c r="BR80" i="88"/>
  <c r="V80" i="88"/>
  <c r="BD80" i="88"/>
  <c r="AV80" i="88"/>
  <c r="AN80" i="88"/>
  <c r="AF80" i="88"/>
  <c r="X80" i="88"/>
  <c r="P80" i="88"/>
  <c r="CV64" i="88"/>
  <c r="CN64" i="88"/>
  <c r="CF64" i="88"/>
  <c r="BX64" i="88"/>
  <c r="BP64" i="88"/>
  <c r="BH64" i="88"/>
  <c r="AZ64" i="88"/>
  <c r="AR64" i="88"/>
  <c r="AJ64" i="88"/>
  <c r="AB64" i="88"/>
  <c r="T64" i="88"/>
  <c r="L64" i="88"/>
  <c r="BZ80" i="88"/>
  <c r="AD80" i="88"/>
  <c r="CU64" i="88"/>
  <c r="CM64" i="88"/>
  <c r="CE64" i="88"/>
  <c r="BW64" i="88"/>
  <c r="BO64" i="88"/>
  <c r="BG64" i="88"/>
  <c r="AY64" i="88"/>
  <c r="AQ64" i="88"/>
  <c r="AI64" i="88"/>
  <c r="AA64" i="88"/>
  <c r="S64" i="88"/>
  <c r="K64" i="88"/>
  <c r="CP80" i="88"/>
  <c r="AL80" i="88"/>
  <c r="BI80" i="88"/>
  <c r="AO56" i="88"/>
  <c r="BV64" i="88"/>
  <c r="AS72" i="88"/>
  <c r="J386" i="88"/>
  <c r="J117" i="88"/>
  <c r="J118" i="88"/>
  <c r="J119" i="88"/>
  <c r="J115" i="88"/>
  <c r="J116" i="88"/>
  <c r="J5" i="88"/>
  <c r="J9" i="88"/>
  <c r="J11" i="88" s="1"/>
  <c r="J7" i="88"/>
  <c r="J56" i="88"/>
  <c r="AP56" i="88"/>
  <c r="BV56" i="88"/>
  <c r="DB56" i="88"/>
  <c r="AG63" i="88"/>
  <c r="BM63" i="88"/>
  <c r="CS63" i="88"/>
  <c r="Q64" i="88"/>
  <c r="AW64" i="88"/>
  <c r="CC64" i="88"/>
  <c r="N72" i="88"/>
  <c r="AT72" i="88"/>
  <c r="BZ72" i="88"/>
  <c r="CZ76" i="88"/>
  <c r="CR76" i="88"/>
  <c r="CJ76" i="88"/>
  <c r="CB76" i="88"/>
  <c r="BT76" i="88"/>
  <c r="BL76" i="88"/>
  <c r="BD76" i="88"/>
  <c r="AV76" i="88"/>
  <c r="AN76" i="88"/>
  <c r="AF76" i="88"/>
  <c r="X76" i="88"/>
  <c r="P76" i="88"/>
  <c r="BN76" i="88"/>
  <c r="R76" i="88"/>
  <c r="CY76" i="88"/>
  <c r="CQ76" i="88"/>
  <c r="CI76" i="88"/>
  <c r="CA76" i="88"/>
  <c r="BS76" i="88"/>
  <c r="BK76" i="88"/>
  <c r="BC76" i="88"/>
  <c r="AU76" i="88"/>
  <c r="AM76" i="88"/>
  <c r="AE76" i="88"/>
  <c r="W76" i="88"/>
  <c r="O76" i="88"/>
  <c r="CD76" i="88"/>
  <c r="AH76" i="88"/>
  <c r="CX76" i="88"/>
  <c r="CP76" i="88"/>
  <c r="CH76" i="88"/>
  <c r="BZ76" i="88"/>
  <c r="BR76" i="88"/>
  <c r="BJ76" i="88"/>
  <c r="BB76" i="88"/>
  <c r="AT76" i="88"/>
  <c r="AL76" i="88"/>
  <c r="AD76" i="88"/>
  <c r="V76" i="88"/>
  <c r="N76" i="88"/>
  <c r="CL76" i="88"/>
  <c r="AP76" i="88"/>
  <c r="CW76" i="88"/>
  <c r="CO76" i="88"/>
  <c r="CG76" i="88"/>
  <c r="BY76" i="88"/>
  <c r="BQ76" i="88"/>
  <c r="BI76" i="88"/>
  <c r="BA76" i="88"/>
  <c r="AS76" i="88"/>
  <c r="AK76" i="88"/>
  <c r="AC76" i="88"/>
  <c r="U76" i="88"/>
  <c r="M76" i="88"/>
  <c r="BV76" i="88"/>
  <c r="Z76" i="88"/>
  <c r="CV76" i="88"/>
  <c r="CN76" i="88"/>
  <c r="CF76" i="88"/>
  <c r="BX76" i="88"/>
  <c r="BP76" i="88"/>
  <c r="BH76" i="88"/>
  <c r="AZ76" i="88"/>
  <c r="AR76" i="88"/>
  <c r="AJ76" i="88"/>
  <c r="AB76" i="88"/>
  <c r="T76" i="88"/>
  <c r="L76" i="88"/>
  <c r="DB76" i="88"/>
  <c r="BF76" i="88"/>
  <c r="J76" i="88"/>
  <c r="CU76" i="88"/>
  <c r="CM76" i="88"/>
  <c r="CE76" i="88"/>
  <c r="BW76" i="88"/>
  <c r="BO76" i="88"/>
  <c r="BG76" i="88"/>
  <c r="AY76" i="88"/>
  <c r="AQ76" i="88"/>
  <c r="AI76" i="88"/>
  <c r="AA76" i="88"/>
  <c r="S76" i="88"/>
  <c r="K76" i="88"/>
  <c r="CT76" i="88"/>
  <c r="AX76" i="88"/>
  <c r="BU76" i="88"/>
  <c r="BP79" i="88"/>
  <c r="M80" i="88"/>
  <c r="BY80" i="88"/>
  <c r="Q56" i="88"/>
  <c r="AW56" i="88"/>
  <c r="CC56" i="88"/>
  <c r="C231" i="88"/>
  <c r="C135" i="88"/>
  <c r="C157" i="88"/>
  <c r="C96" i="88"/>
  <c r="C116" i="88" s="1"/>
  <c r="C78" i="88"/>
  <c r="C241" i="88"/>
  <c r="C136" i="88"/>
  <c r="C158" i="88"/>
  <c r="C97" i="88"/>
  <c r="C117" i="88" s="1"/>
  <c r="C79" i="88"/>
  <c r="AN63" i="88"/>
  <c r="BT63" i="88"/>
  <c r="CZ63" i="88"/>
  <c r="R64" i="88"/>
  <c r="AX64" i="88"/>
  <c r="CD64" i="88"/>
  <c r="U72" i="88"/>
  <c r="BA72" i="88"/>
  <c r="CG72" i="88"/>
  <c r="Q76" i="88"/>
  <c r="CC76" i="88"/>
  <c r="L79" i="88"/>
  <c r="BX79" i="88"/>
  <c r="U80" i="88"/>
  <c r="CG80" i="88"/>
  <c r="J64" i="88"/>
  <c r="BQ80" i="88"/>
  <c r="R56" i="88"/>
  <c r="AX56" i="88"/>
  <c r="CD56" i="88"/>
  <c r="CY63" i="88"/>
  <c r="CQ63" i="88"/>
  <c r="CI63" i="88"/>
  <c r="CA63" i="88"/>
  <c r="BS63" i="88"/>
  <c r="BK63" i="88"/>
  <c r="BC63" i="88"/>
  <c r="AU63" i="88"/>
  <c r="AM63" i="88"/>
  <c r="AE63" i="88"/>
  <c r="W63" i="88"/>
  <c r="O63" i="88"/>
  <c r="CG79" i="88"/>
  <c r="AK79" i="88"/>
  <c r="CX63" i="88"/>
  <c r="CP63" i="88"/>
  <c r="CH63" i="88"/>
  <c r="BZ63" i="88"/>
  <c r="BR63" i="88"/>
  <c r="BJ63" i="88"/>
  <c r="BB63" i="88"/>
  <c r="AT63" i="88"/>
  <c r="AL63" i="88"/>
  <c r="AD63" i="88"/>
  <c r="V63" i="88"/>
  <c r="N63" i="88"/>
  <c r="BI79" i="88"/>
  <c r="CW63" i="88"/>
  <c r="CO63" i="88"/>
  <c r="CG63" i="88"/>
  <c r="BY63" i="88"/>
  <c r="BQ63" i="88"/>
  <c r="BI63" i="88"/>
  <c r="BA63" i="88"/>
  <c r="AS63" i="88"/>
  <c r="AK63" i="88"/>
  <c r="AC63" i="88"/>
  <c r="U63" i="88"/>
  <c r="M63" i="88"/>
  <c r="BQ79" i="88"/>
  <c r="U79" i="88"/>
  <c r="CV63" i="88"/>
  <c r="CN63" i="88"/>
  <c r="CF63" i="88"/>
  <c r="BX63" i="88"/>
  <c r="BP63" i="88"/>
  <c r="BH63" i="88"/>
  <c r="AZ63" i="88"/>
  <c r="AR63" i="88"/>
  <c r="AJ63" i="88"/>
  <c r="AB63" i="88"/>
  <c r="T63" i="88"/>
  <c r="L63" i="88"/>
  <c r="BY79" i="88"/>
  <c r="AC79" i="88"/>
  <c r="CU63" i="88"/>
  <c r="CM63" i="88"/>
  <c r="CE63" i="88"/>
  <c r="BW63" i="88"/>
  <c r="BO63" i="88"/>
  <c r="BG63" i="88"/>
  <c r="AY63" i="88"/>
  <c r="AQ63" i="88"/>
  <c r="AI63" i="88"/>
  <c r="AA63" i="88"/>
  <c r="S63" i="88"/>
  <c r="K63" i="88"/>
  <c r="CO79" i="88"/>
  <c r="AS79" i="88"/>
  <c r="DB63" i="88"/>
  <c r="CT63" i="88"/>
  <c r="CL63" i="88"/>
  <c r="CD63" i="88"/>
  <c r="BV63" i="88"/>
  <c r="BN63" i="88"/>
  <c r="BF63" i="88"/>
  <c r="AX63" i="88"/>
  <c r="AP63" i="88"/>
  <c r="AH63" i="88"/>
  <c r="Z63" i="88"/>
  <c r="R63" i="88"/>
  <c r="J63" i="88"/>
  <c r="CW79" i="88"/>
  <c r="BA79" i="88"/>
  <c r="M79" i="88"/>
  <c r="AO63" i="88"/>
  <c r="BU63" i="88"/>
  <c r="DA63" i="88"/>
  <c r="Y64" i="88"/>
  <c r="BE64" i="88"/>
  <c r="CK64" i="88"/>
  <c r="V72" i="88"/>
  <c r="BB72" i="88"/>
  <c r="CH72" i="88"/>
  <c r="T79" i="88"/>
  <c r="CF79" i="88"/>
  <c r="AC80" i="88"/>
  <c r="CO80" i="88"/>
  <c r="DA64" i="88"/>
  <c r="BU56" i="88"/>
  <c r="AP64" i="88"/>
  <c r="M72" i="88"/>
  <c r="Y56" i="88"/>
  <c r="BE56" i="88"/>
  <c r="CK56" i="88"/>
  <c r="P63" i="88"/>
  <c r="AV63" i="88"/>
  <c r="CB63" i="88"/>
  <c r="Z64" i="88"/>
  <c r="BF64" i="88"/>
  <c r="CL64" i="88"/>
  <c r="AC72" i="88"/>
  <c r="BI72" i="88"/>
  <c r="CO72" i="88"/>
  <c r="AN75" i="88"/>
  <c r="AG76" i="88"/>
  <c r="CS76" i="88"/>
  <c r="AB79" i="88"/>
  <c r="CN79" i="88"/>
  <c r="AK80" i="88"/>
  <c r="CW80" i="88"/>
  <c r="BU64" i="88"/>
  <c r="DB64" i="88"/>
  <c r="BY72" i="88"/>
  <c r="Z56" i="88"/>
  <c r="BF56" i="88"/>
  <c r="CL56" i="88"/>
  <c r="Q63" i="88"/>
  <c r="AW63" i="88"/>
  <c r="CC63" i="88"/>
  <c r="AG64" i="88"/>
  <c r="BM64" i="88"/>
  <c r="CS64" i="88"/>
  <c r="C139" i="88"/>
  <c r="C100" i="88"/>
  <c r="C120" i="88" s="1"/>
  <c r="C82" i="88"/>
  <c r="AD72" i="88"/>
  <c r="BJ72" i="88"/>
  <c r="CP72" i="88"/>
  <c r="CY75" i="88"/>
  <c r="CQ75" i="88"/>
  <c r="CI75" i="88"/>
  <c r="CA75" i="88"/>
  <c r="BS75" i="88"/>
  <c r="BK75" i="88"/>
  <c r="BC75" i="88"/>
  <c r="AU75" i="88"/>
  <c r="AM75" i="88"/>
  <c r="AE75" i="88"/>
  <c r="W75" i="88"/>
  <c r="O75" i="88"/>
  <c r="CC75" i="88"/>
  <c r="CX75" i="88"/>
  <c r="CP75" i="88"/>
  <c r="CH75" i="88"/>
  <c r="BZ75" i="88"/>
  <c r="BR75" i="88"/>
  <c r="BJ75" i="88"/>
  <c r="BB75" i="88"/>
  <c r="AT75" i="88"/>
  <c r="AL75" i="88"/>
  <c r="AD75" i="88"/>
  <c r="V75" i="88"/>
  <c r="N75" i="88"/>
  <c r="DA75" i="88"/>
  <c r="BE75" i="88"/>
  <c r="CW75" i="88"/>
  <c r="CO75" i="88"/>
  <c r="CG75" i="88"/>
  <c r="BY75" i="88"/>
  <c r="BQ75" i="88"/>
  <c r="BI75" i="88"/>
  <c r="BA75" i="88"/>
  <c r="AS75" i="88"/>
  <c r="AK75" i="88"/>
  <c r="AC75" i="88"/>
  <c r="U75" i="88"/>
  <c r="M75" i="88"/>
  <c r="CS75" i="88"/>
  <c r="CV75" i="88"/>
  <c r="CN75" i="88"/>
  <c r="CF75" i="88"/>
  <c r="BX75" i="88"/>
  <c r="BP75" i="88"/>
  <c r="BH75" i="88"/>
  <c r="AZ75" i="88"/>
  <c r="AR75" i="88"/>
  <c r="AJ75" i="88"/>
  <c r="AB75" i="88"/>
  <c r="T75" i="88"/>
  <c r="L75" i="88"/>
  <c r="CK75" i="88"/>
  <c r="CU75" i="88"/>
  <c r="CM75" i="88"/>
  <c r="CE75" i="88"/>
  <c r="BW75" i="88"/>
  <c r="BO75" i="88"/>
  <c r="BG75" i="88"/>
  <c r="AY75" i="88"/>
  <c r="AQ75" i="88"/>
  <c r="AI75" i="88"/>
  <c r="AA75" i="88"/>
  <c r="S75" i="88"/>
  <c r="K75" i="88"/>
  <c r="BU75" i="88"/>
  <c r="DB75" i="88"/>
  <c r="CT75" i="88"/>
  <c r="CL75" i="88"/>
  <c r="CD75" i="88"/>
  <c r="BV75" i="88"/>
  <c r="BN75" i="88"/>
  <c r="BF75" i="88"/>
  <c r="AX75" i="88"/>
  <c r="AP75" i="88"/>
  <c r="AH75" i="88"/>
  <c r="Z75" i="88"/>
  <c r="R75" i="88"/>
  <c r="J75" i="88"/>
  <c r="AO75" i="88"/>
  <c r="CJ75" i="88"/>
  <c r="AO76" i="88"/>
  <c r="DA76" i="88"/>
  <c r="AJ79" i="88"/>
  <c r="CV79" i="88"/>
  <c r="AS80" i="88"/>
  <c r="L57" i="88"/>
  <c r="T57" i="88"/>
  <c r="AB57" i="88"/>
  <c r="AJ57" i="88"/>
  <c r="AR57" i="88"/>
  <c r="AZ57" i="88"/>
  <c r="BH57" i="88"/>
  <c r="BP57" i="88"/>
  <c r="BX57" i="88"/>
  <c r="CF57" i="88"/>
  <c r="CN57" i="88"/>
  <c r="CV57" i="88"/>
  <c r="M58" i="88"/>
  <c r="U58" i="88"/>
  <c r="AC58" i="88"/>
  <c r="AK58" i="88"/>
  <c r="AS58" i="88"/>
  <c r="BA58" i="88"/>
  <c r="BI58" i="88"/>
  <c r="BQ58" i="88"/>
  <c r="BY58" i="88"/>
  <c r="CG58" i="88"/>
  <c r="CO58" i="88"/>
  <c r="CW58" i="88"/>
  <c r="N59" i="88"/>
  <c r="V59" i="88"/>
  <c r="AD59" i="88"/>
  <c r="AL59" i="88"/>
  <c r="AT59" i="88"/>
  <c r="BB59" i="88"/>
  <c r="BJ59" i="88"/>
  <c r="BR59" i="88"/>
  <c r="BZ59" i="88"/>
  <c r="CH59" i="88"/>
  <c r="CP59" i="88"/>
  <c r="CX59" i="88"/>
  <c r="O60" i="88"/>
  <c r="W60" i="88"/>
  <c r="AE60" i="88"/>
  <c r="AM60" i="88"/>
  <c r="AU60" i="88"/>
  <c r="BC60" i="88"/>
  <c r="BK60" i="88"/>
  <c r="BS60" i="88"/>
  <c r="CA60" i="88"/>
  <c r="CI60" i="88"/>
  <c r="CQ60" i="88"/>
  <c r="CY60" i="88"/>
  <c r="C221" i="88"/>
  <c r="C156" i="88"/>
  <c r="C134" i="88"/>
  <c r="P61" i="88"/>
  <c r="X61" i="88"/>
  <c r="AF61" i="88"/>
  <c r="AN61" i="88"/>
  <c r="AV61" i="88"/>
  <c r="BD61" i="88"/>
  <c r="BL61" i="88"/>
  <c r="BT61" i="88"/>
  <c r="CB61" i="88"/>
  <c r="CJ61" i="88"/>
  <c r="CR61" i="88"/>
  <c r="CZ61" i="88"/>
  <c r="Q62" i="88"/>
  <c r="Y62" i="88"/>
  <c r="AG62" i="88"/>
  <c r="AO62" i="88"/>
  <c r="AW62" i="88"/>
  <c r="BE62" i="88"/>
  <c r="BM62" i="88"/>
  <c r="BU62" i="88"/>
  <c r="CC62" i="88"/>
  <c r="CK62" i="88"/>
  <c r="CS62" i="88"/>
  <c r="DA62" i="88"/>
  <c r="O72" i="88"/>
  <c r="W72" i="88"/>
  <c r="AE72" i="88"/>
  <c r="AM72" i="88"/>
  <c r="AU72" i="88"/>
  <c r="BC72" i="88"/>
  <c r="BK72" i="88"/>
  <c r="BS72" i="88"/>
  <c r="CA72" i="88"/>
  <c r="CI72" i="88"/>
  <c r="CQ72" i="88"/>
  <c r="CY72" i="88"/>
  <c r="P73" i="88"/>
  <c r="X73" i="88"/>
  <c r="AF73" i="88"/>
  <c r="AN73" i="88"/>
  <c r="AV73" i="88"/>
  <c r="BD73" i="88"/>
  <c r="BL73" i="88"/>
  <c r="BT73" i="88"/>
  <c r="CB73" i="88"/>
  <c r="CJ73" i="88"/>
  <c r="CR73" i="88"/>
  <c r="CZ73" i="88"/>
  <c r="Q74" i="88"/>
  <c r="Y74" i="88"/>
  <c r="AG74" i="88"/>
  <c r="AO74" i="88"/>
  <c r="AW74" i="88"/>
  <c r="BE74" i="88"/>
  <c r="BM74" i="88"/>
  <c r="BU74" i="88"/>
  <c r="CC74" i="88"/>
  <c r="CK74" i="88"/>
  <c r="CS74" i="88"/>
  <c r="DA74" i="88"/>
  <c r="L77" i="88"/>
  <c r="T77" i="88"/>
  <c r="AB77" i="88"/>
  <c r="AJ77" i="88"/>
  <c r="AR77" i="88"/>
  <c r="AZ77" i="88"/>
  <c r="BH77" i="88"/>
  <c r="BP77" i="88"/>
  <c r="BX77" i="88"/>
  <c r="CF77" i="88"/>
  <c r="CN77" i="88"/>
  <c r="CV77" i="88"/>
  <c r="M78" i="88"/>
  <c r="U78" i="88"/>
  <c r="AC78" i="88"/>
  <c r="AK78" i="88"/>
  <c r="AS78" i="88"/>
  <c r="BA78" i="88"/>
  <c r="BI78" i="88"/>
  <c r="BQ78" i="88"/>
  <c r="BY78" i="88"/>
  <c r="CG78" i="88"/>
  <c r="CO78" i="88"/>
  <c r="CW78" i="88"/>
  <c r="N79" i="88"/>
  <c r="V79" i="88"/>
  <c r="AD79" i="88"/>
  <c r="AL79" i="88"/>
  <c r="AT79" i="88"/>
  <c r="BB79" i="88"/>
  <c r="BJ79" i="88"/>
  <c r="BR79" i="88"/>
  <c r="BZ79" i="88"/>
  <c r="CH79" i="88"/>
  <c r="CP79" i="88"/>
  <c r="CX79" i="88"/>
  <c r="O80" i="88"/>
  <c r="W80" i="88"/>
  <c r="AE80" i="88"/>
  <c r="AM80" i="88"/>
  <c r="AU80" i="88"/>
  <c r="BC80" i="88"/>
  <c r="BK80" i="88"/>
  <c r="BS80" i="88"/>
  <c r="CA80" i="88"/>
  <c r="CI80" i="88"/>
  <c r="CQ80" i="88"/>
  <c r="CY80" i="88"/>
  <c r="M57" i="88"/>
  <c r="U57" i="88"/>
  <c r="AC57" i="88"/>
  <c r="AK57" i="88"/>
  <c r="AS57" i="88"/>
  <c r="BA57" i="88"/>
  <c r="BI57" i="88"/>
  <c r="BQ57" i="88"/>
  <c r="BY57" i="88"/>
  <c r="CG57" i="88"/>
  <c r="CO57" i="88"/>
  <c r="CW57" i="88"/>
  <c r="N58" i="88"/>
  <c r="V58" i="88"/>
  <c r="AD58" i="88"/>
  <c r="AL58" i="88"/>
  <c r="AT58" i="88"/>
  <c r="BB58" i="88"/>
  <c r="BJ58" i="88"/>
  <c r="BR58" i="88"/>
  <c r="BZ58" i="88"/>
  <c r="CH58" i="88"/>
  <c r="CP58" i="88"/>
  <c r="CX58" i="88"/>
  <c r="C211" i="88"/>
  <c r="C155" i="88"/>
  <c r="C133" i="88"/>
  <c r="AN60" i="88"/>
  <c r="AV60" i="88"/>
  <c r="BD60" i="88"/>
  <c r="BL60" i="88"/>
  <c r="BT60" i="88"/>
  <c r="CB60" i="88"/>
  <c r="CJ60" i="88"/>
  <c r="CR60" i="88"/>
  <c r="CZ60" i="88"/>
  <c r="Q61" i="88"/>
  <c r="Y61" i="88"/>
  <c r="AG61" i="88"/>
  <c r="AO61" i="88"/>
  <c r="AW61" i="88"/>
  <c r="BE61" i="88"/>
  <c r="BM61" i="88"/>
  <c r="BU61" i="88"/>
  <c r="CC61" i="88"/>
  <c r="CK61" i="88"/>
  <c r="CS61" i="88"/>
  <c r="DA61" i="88"/>
  <c r="BF62" i="88"/>
  <c r="BN62" i="88"/>
  <c r="BV62" i="88"/>
  <c r="CD62" i="88"/>
  <c r="CL62" i="88"/>
  <c r="CT62" i="88"/>
  <c r="DB62" i="88"/>
  <c r="C72" i="88"/>
  <c r="CR72" i="88"/>
  <c r="CZ72" i="88"/>
  <c r="Q73" i="88"/>
  <c r="Y73" i="88"/>
  <c r="AG73" i="88"/>
  <c r="AO73" i="88"/>
  <c r="AW73" i="88"/>
  <c r="BE73" i="88"/>
  <c r="BM73" i="88"/>
  <c r="BU73" i="88"/>
  <c r="CC73" i="88"/>
  <c r="CK73" i="88"/>
  <c r="CS73" i="88"/>
  <c r="DA73" i="88"/>
  <c r="J74" i="88"/>
  <c r="R74" i="88"/>
  <c r="Z74" i="88"/>
  <c r="AH74" i="88"/>
  <c r="AP74" i="88"/>
  <c r="AX74" i="88"/>
  <c r="BF74" i="88"/>
  <c r="BN74" i="88"/>
  <c r="BV74" i="88"/>
  <c r="CD74" i="88"/>
  <c r="CL74" i="88"/>
  <c r="CT74" i="88"/>
  <c r="DB74" i="88"/>
  <c r="M77" i="88"/>
  <c r="U77" i="88"/>
  <c r="AC77" i="88"/>
  <c r="AK77" i="88"/>
  <c r="AS77" i="88"/>
  <c r="BA77" i="88"/>
  <c r="BI77" i="88"/>
  <c r="BQ77" i="88"/>
  <c r="BY77" i="88"/>
  <c r="CG77" i="88"/>
  <c r="CO77" i="88"/>
  <c r="CW77" i="88"/>
  <c r="N78" i="88"/>
  <c r="V78" i="88"/>
  <c r="AD78" i="88"/>
  <c r="AL78" i="88"/>
  <c r="AT78" i="88"/>
  <c r="BB78" i="88"/>
  <c r="BJ78" i="88"/>
  <c r="BR78" i="88"/>
  <c r="BZ78" i="88"/>
  <c r="CH78" i="88"/>
  <c r="CP78" i="88"/>
  <c r="CX78" i="88"/>
  <c r="O79" i="88"/>
  <c r="W79" i="88"/>
  <c r="AE79" i="88"/>
  <c r="AM79" i="88"/>
  <c r="AU79" i="88"/>
  <c r="BC79" i="88"/>
  <c r="BK79" i="88"/>
  <c r="BS79" i="88"/>
  <c r="CA79" i="88"/>
  <c r="CI79" i="88"/>
  <c r="CQ79" i="88"/>
  <c r="CY79" i="88"/>
  <c r="BL80" i="88"/>
  <c r="BT80" i="88"/>
  <c r="CB80" i="88"/>
  <c r="CJ80" i="88"/>
  <c r="CR80" i="88"/>
  <c r="CZ80" i="88"/>
  <c r="C95" i="88"/>
  <c r="C115" i="88" s="1"/>
  <c r="N57" i="88"/>
  <c r="V57" i="88"/>
  <c r="AD57" i="88"/>
  <c r="AL57" i="88"/>
  <c r="AT57" i="88"/>
  <c r="BB57" i="88"/>
  <c r="BJ57" i="88"/>
  <c r="BR57" i="88"/>
  <c r="BZ57" i="88"/>
  <c r="CH57" i="88"/>
  <c r="CP57" i="88"/>
  <c r="CX57" i="88"/>
  <c r="O58" i="88"/>
  <c r="W58" i="88"/>
  <c r="AE58" i="88"/>
  <c r="AM58" i="88"/>
  <c r="AU58" i="88"/>
  <c r="BC58" i="88"/>
  <c r="BK58" i="88"/>
  <c r="BS58" i="88"/>
  <c r="CA58" i="88"/>
  <c r="CI58" i="88"/>
  <c r="CQ58" i="88"/>
  <c r="CY58" i="88"/>
  <c r="C201" i="88"/>
  <c r="C154" i="88"/>
  <c r="C132" i="88"/>
  <c r="AF59" i="88"/>
  <c r="AN59" i="88"/>
  <c r="AV59" i="88"/>
  <c r="BD59" i="88"/>
  <c r="BL59" i="88"/>
  <c r="BT59" i="88"/>
  <c r="CB59" i="88"/>
  <c r="CJ59" i="88"/>
  <c r="CR59" i="88"/>
  <c r="CZ59" i="88"/>
  <c r="Q60" i="88"/>
  <c r="Y60" i="88"/>
  <c r="AG60" i="88"/>
  <c r="AO60" i="88"/>
  <c r="AW60" i="88"/>
  <c r="BE60" i="88"/>
  <c r="BM60" i="88"/>
  <c r="BU60" i="88"/>
  <c r="CC60" i="88"/>
  <c r="CK60" i="88"/>
  <c r="CS60" i="88"/>
  <c r="DA60" i="88"/>
  <c r="J61" i="88"/>
  <c r="R61" i="88"/>
  <c r="Z61" i="88"/>
  <c r="AH61" i="88"/>
  <c r="AP61" i="88"/>
  <c r="AX61" i="88"/>
  <c r="BF61" i="88"/>
  <c r="BN61" i="88"/>
  <c r="BV61" i="88"/>
  <c r="CD61" i="88"/>
  <c r="CL61" i="88"/>
  <c r="CT61" i="88"/>
  <c r="DB61" i="88"/>
  <c r="AY62" i="88"/>
  <c r="BG62" i="88"/>
  <c r="BO62" i="88"/>
  <c r="BW62" i="88"/>
  <c r="CE62" i="88"/>
  <c r="CM62" i="88"/>
  <c r="CU62" i="88"/>
  <c r="Q72" i="88"/>
  <c r="Y72" i="88"/>
  <c r="AG72" i="88"/>
  <c r="AO72" i="88"/>
  <c r="AW72" i="88"/>
  <c r="BE72" i="88"/>
  <c r="BM72" i="88"/>
  <c r="BU72" i="88"/>
  <c r="CC72" i="88"/>
  <c r="CK72" i="88"/>
  <c r="CS72" i="88"/>
  <c r="DA72" i="88"/>
  <c r="J73" i="88"/>
  <c r="R73" i="88"/>
  <c r="Z73" i="88"/>
  <c r="AH73" i="88"/>
  <c r="AP73" i="88"/>
  <c r="AX73" i="88"/>
  <c r="BF73" i="88"/>
  <c r="BN73" i="88"/>
  <c r="BV73" i="88"/>
  <c r="CD73" i="88"/>
  <c r="CL73" i="88"/>
  <c r="CT73" i="88"/>
  <c r="DB73" i="88"/>
  <c r="K74" i="88"/>
  <c r="S74" i="88"/>
  <c r="AA74" i="88"/>
  <c r="AI74" i="88"/>
  <c r="AQ74" i="88"/>
  <c r="AY74" i="88"/>
  <c r="BG74" i="88"/>
  <c r="BO74" i="88"/>
  <c r="BW74" i="88"/>
  <c r="CE74" i="88"/>
  <c r="CM74" i="88"/>
  <c r="CU74" i="88"/>
  <c r="N77" i="88"/>
  <c r="V77" i="88"/>
  <c r="AD77" i="88"/>
  <c r="AL77" i="88"/>
  <c r="AT77" i="88"/>
  <c r="BB77" i="88"/>
  <c r="BJ77" i="88"/>
  <c r="BR77" i="88"/>
  <c r="BZ77" i="88"/>
  <c r="CH77" i="88"/>
  <c r="CP77" i="88"/>
  <c r="CX77" i="88"/>
  <c r="O78" i="88"/>
  <c r="W78" i="88"/>
  <c r="AE78" i="88"/>
  <c r="AM78" i="88"/>
  <c r="AU78" i="88"/>
  <c r="BC78" i="88"/>
  <c r="BK78" i="88"/>
  <c r="BS78" i="88"/>
  <c r="CA78" i="88"/>
  <c r="CI78" i="88"/>
  <c r="CQ78" i="88"/>
  <c r="CY78" i="88"/>
  <c r="P79" i="88"/>
  <c r="X79" i="88"/>
  <c r="AF79" i="88"/>
  <c r="AN79" i="88"/>
  <c r="AV79" i="88"/>
  <c r="BD79" i="88"/>
  <c r="BL79" i="88"/>
  <c r="BT79" i="88"/>
  <c r="CB79" i="88"/>
  <c r="CJ79" i="88"/>
  <c r="CR79" i="88"/>
  <c r="CZ79" i="88"/>
  <c r="Q80" i="88"/>
  <c r="Y80" i="88"/>
  <c r="AG80" i="88"/>
  <c r="AO80" i="88"/>
  <c r="AW80" i="88"/>
  <c r="BE80" i="88"/>
  <c r="BM80" i="88"/>
  <c r="BU80" i="88"/>
  <c r="CC80" i="88"/>
  <c r="CK80" i="88"/>
  <c r="CS80" i="88"/>
  <c r="DA80" i="88"/>
  <c r="O57" i="88"/>
  <c r="W57" i="88"/>
  <c r="AE57" i="88"/>
  <c r="AM57" i="88"/>
  <c r="AU57" i="88"/>
  <c r="BC57" i="88"/>
  <c r="BK57" i="88"/>
  <c r="BS57" i="88"/>
  <c r="CA57" i="88"/>
  <c r="CI57" i="88"/>
  <c r="CQ57" i="88"/>
  <c r="CY57" i="88"/>
  <c r="C191" i="88"/>
  <c r="C153" i="88"/>
  <c r="C131" i="88"/>
  <c r="P58" i="88"/>
  <c r="X58" i="88"/>
  <c r="AF58" i="88"/>
  <c r="AN58" i="88"/>
  <c r="AV58" i="88"/>
  <c r="BD58" i="88"/>
  <c r="BL58" i="88"/>
  <c r="BT58" i="88"/>
  <c r="CB58" i="88"/>
  <c r="CJ58" i="88"/>
  <c r="CR58" i="88"/>
  <c r="CZ58" i="88"/>
  <c r="Q59" i="88"/>
  <c r="Y59" i="88"/>
  <c r="AG59" i="88"/>
  <c r="AO59" i="88"/>
  <c r="AW59" i="88"/>
  <c r="BE59" i="88"/>
  <c r="BM59" i="88"/>
  <c r="BU59" i="88"/>
  <c r="CC59" i="88"/>
  <c r="CK59" i="88"/>
  <c r="CS59" i="88"/>
  <c r="DA59" i="88"/>
  <c r="J60" i="88"/>
  <c r="R60" i="88"/>
  <c r="Z60" i="88"/>
  <c r="AH60" i="88"/>
  <c r="AP60" i="88"/>
  <c r="AX60" i="88"/>
  <c r="BF60" i="88"/>
  <c r="BN60" i="88"/>
  <c r="BV60" i="88"/>
  <c r="CD60" i="88"/>
  <c r="CL60" i="88"/>
  <c r="CT60" i="88"/>
  <c r="DB60" i="88"/>
  <c r="K61" i="88"/>
  <c r="S61" i="88"/>
  <c r="AA61" i="88"/>
  <c r="AI61" i="88"/>
  <c r="AQ61" i="88"/>
  <c r="AY61" i="88"/>
  <c r="BG61" i="88"/>
  <c r="BO61" i="88"/>
  <c r="BW61" i="88"/>
  <c r="CE61" i="88"/>
  <c r="CM61" i="88"/>
  <c r="CU61" i="88"/>
  <c r="AZ62" i="88"/>
  <c r="BH62" i="88"/>
  <c r="BP62" i="88"/>
  <c r="BX62" i="88"/>
  <c r="CF62" i="88"/>
  <c r="CN62" i="88"/>
  <c r="CV62" i="88"/>
  <c r="BV72" i="88"/>
  <c r="CD72" i="88"/>
  <c r="CL72" i="88"/>
  <c r="CT72" i="88"/>
  <c r="DB72" i="88"/>
  <c r="K73" i="88"/>
  <c r="S73" i="88"/>
  <c r="AA73" i="88"/>
  <c r="AI73" i="88"/>
  <c r="AQ73" i="88"/>
  <c r="AY73" i="88"/>
  <c r="BG73" i="88"/>
  <c r="BO73" i="88"/>
  <c r="BW73" i="88"/>
  <c r="CE73" i="88"/>
  <c r="CM73" i="88"/>
  <c r="CU73" i="88"/>
  <c r="L74" i="88"/>
  <c r="T74" i="88"/>
  <c r="AB74" i="88"/>
  <c r="AJ74" i="88"/>
  <c r="AR74" i="88"/>
  <c r="AZ74" i="88"/>
  <c r="BH74" i="88"/>
  <c r="BP74" i="88"/>
  <c r="BX74" i="88"/>
  <c r="CF74" i="88"/>
  <c r="CN74" i="88"/>
  <c r="CV74" i="88"/>
  <c r="O77" i="88"/>
  <c r="W77" i="88"/>
  <c r="AE77" i="88"/>
  <c r="AM77" i="88"/>
  <c r="AU77" i="88"/>
  <c r="BC77" i="88"/>
  <c r="BK77" i="88"/>
  <c r="BS77" i="88"/>
  <c r="CA77" i="88"/>
  <c r="CI77" i="88"/>
  <c r="CQ77" i="88"/>
  <c r="CY77" i="88"/>
  <c r="P78" i="88"/>
  <c r="X78" i="88"/>
  <c r="AF78" i="88"/>
  <c r="AN78" i="88"/>
  <c r="AV78" i="88"/>
  <c r="BD78" i="88"/>
  <c r="BL78" i="88"/>
  <c r="BT78" i="88"/>
  <c r="CB78" i="88"/>
  <c r="CJ78" i="88"/>
  <c r="CR78" i="88"/>
  <c r="CZ78" i="88"/>
  <c r="Q79" i="88"/>
  <c r="Y79" i="88"/>
  <c r="AG79" i="88"/>
  <c r="AO79" i="88"/>
  <c r="AW79" i="88"/>
  <c r="BE79" i="88"/>
  <c r="BM79" i="88"/>
  <c r="BU79" i="88"/>
  <c r="CC79" i="88"/>
  <c r="CK79" i="88"/>
  <c r="CS79" i="88"/>
  <c r="DA79" i="88"/>
  <c r="DB80" i="88"/>
  <c r="C93" i="88"/>
  <c r="C113" i="88" s="1"/>
  <c r="C181" i="88"/>
  <c r="C152" i="88"/>
  <c r="C130" i="88"/>
  <c r="P57" i="88"/>
  <c r="X57" i="88"/>
  <c r="AF57" i="88"/>
  <c r="AN57" i="88"/>
  <c r="AV57" i="88"/>
  <c r="BD57" i="88"/>
  <c r="BL57" i="88"/>
  <c r="BT57" i="88"/>
  <c r="CB57" i="88"/>
  <c r="CJ57" i="88"/>
  <c r="CR57" i="88"/>
  <c r="CZ57" i="88"/>
  <c r="Q58" i="88"/>
  <c r="Y58" i="88"/>
  <c r="AG58" i="88"/>
  <c r="AO58" i="88"/>
  <c r="AW58" i="88"/>
  <c r="BE58" i="88"/>
  <c r="BM58" i="88"/>
  <c r="BU58" i="88"/>
  <c r="CC58" i="88"/>
  <c r="CK58" i="88"/>
  <c r="CS58" i="88"/>
  <c r="DA58" i="88"/>
  <c r="CV61" i="88"/>
  <c r="C261" i="88"/>
  <c r="C160" i="88"/>
  <c r="C99" i="88"/>
  <c r="C119" i="88" s="1"/>
  <c r="C138" i="88"/>
  <c r="C81" i="88"/>
  <c r="K72" i="88"/>
  <c r="S72" i="88"/>
  <c r="AA72" i="88"/>
  <c r="AI72" i="88"/>
  <c r="AQ72" i="88"/>
  <c r="AY72" i="88"/>
  <c r="BG72" i="88"/>
  <c r="BO72" i="88"/>
  <c r="BW72" i="88"/>
  <c r="CE72" i="88"/>
  <c r="CM72" i="88"/>
  <c r="CU72" i="88"/>
  <c r="L73" i="88"/>
  <c r="T73" i="88"/>
  <c r="AB73" i="88"/>
  <c r="AJ73" i="88"/>
  <c r="AR73" i="88"/>
  <c r="AZ73" i="88"/>
  <c r="BH73" i="88"/>
  <c r="BP73" i="88"/>
  <c r="BX73" i="88"/>
  <c r="CF73" i="88"/>
  <c r="CN73" i="88"/>
  <c r="CV73" i="88"/>
  <c r="M74" i="88"/>
  <c r="U74" i="88"/>
  <c r="AC74" i="88"/>
  <c r="AK74" i="88"/>
  <c r="AS74" i="88"/>
  <c r="BA74" i="88"/>
  <c r="BI74" i="88"/>
  <c r="BQ74" i="88"/>
  <c r="BY74" i="88"/>
  <c r="CG74" i="88"/>
  <c r="CO74" i="88"/>
  <c r="CW74" i="88"/>
  <c r="C77" i="88"/>
  <c r="P77" i="88"/>
  <c r="X77" i="88"/>
  <c r="AF77" i="88"/>
  <c r="AN77" i="88"/>
  <c r="AV77" i="88"/>
  <c r="BD77" i="88"/>
  <c r="BL77" i="88"/>
  <c r="BT77" i="88"/>
  <c r="CB77" i="88"/>
  <c r="CJ77" i="88"/>
  <c r="CR77" i="88"/>
  <c r="CZ77" i="88"/>
  <c r="Q78" i="88"/>
  <c r="Y78" i="88"/>
  <c r="AG78" i="88"/>
  <c r="AO78" i="88"/>
  <c r="AW78" i="88"/>
  <c r="BE78" i="88"/>
  <c r="BM78" i="88"/>
  <c r="BU78" i="88"/>
  <c r="CC78" i="88"/>
  <c r="CK78" i="88"/>
  <c r="CS78" i="88"/>
  <c r="DA78" i="88"/>
  <c r="J79" i="88"/>
  <c r="R79" i="88"/>
  <c r="Z79" i="88"/>
  <c r="AH79" i="88"/>
  <c r="AP79" i="88"/>
  <c r="AX79" i="88"/>
  <c r="BF79" i="88"/>
  <c r="BN79" i="88"/>
  <c r="BV79" i="88"/>
  <c r="CD79" i="88"/>
  <c r="CL79" i="88"/>
  <c r="CT79" i="88"/>
  <c r="DB79" i="88"/>
  <c r="K80" i="88"/>
  <c r="S80" i="88"/>
  <c r="AA80" i="88"/>
  <c r="AI80" i="88"/>
  <c r="AQ80" i="88"/>
  <c r="AY80" i="88"/>
  <c r="BG80" i="88"/>
  <c r="BO80" i="88"/>
  <c r="BW80" i="88"/>
  <c r="CE80" i="88"/>
  <c r="CM80" i="88"/>
  <c r="CU80" i="88"/>
  <c r="C151" i="88"/>
  <c r="C171" i="88"/>
  <c r="C129" i="88"/>
  <c r="Q57" i="88"/>
  <c r="Y57" i="88"/>
  <c r="AG57" i="88"/>
  <c r="AO57" i="88"/>
  <c r="AW57" i="88"/>
  <c r="BE57" i="88"/>
  <c r="BM57" i="88"/>
  <c r="BU57" i="88"/>
  <c r="CC57" i="88"/>
  <c r="CK57" i="88"/>
  <c r="CS57" i="88"/>
  <c r="DA57" i="88"/>
  <c r="J58" i="88"/>
  <c r="R58" i="88"/>
  <c r="Z58" i="88"/>
  <c r="AH58" i="88"/>
  <c r="AP58" i="88"/>
  <c r="AX58" i="88"/>
  <c r="BF58" i="88"/>
  <c r="BN58" i="88"/>
  <c r="BV58" i="88"/>
  <c r="CD58" i="88"/>
  <c r="CL58" i="88"/>
  <c r="CT58" i="88"/>
  <c r="DB58" i="88"/>
  <c r="C251" i="88"/>
  <c r="C159" i="88"/>
  <c r="C137" i="88"/>
  <c r="C98" i="88"/>
  <c r="C118" i="88" s="1"/>
  <c r="L72" i="88"/>
  <c r="T72" i="88"/>
  <c r="AB72" i="88"/>
  <c r="AJ72" i="88"/>
  <c r="AR72" i="88"/>
  <c r="AZ72" i="88"/>
  <c r="BH72" i="88"/>
  <c r="BP72" i="88"/>
  <c r="BX72" i="88"/>
  <c r="CF72" i="88"/>
  <c r="CN72" i="88"/>
  <c r="CV72" i="88"/>
  <c r="M73" i="88"/>
  <c r="U73" i="88"/>
  <c r="AC73" i="88"/>
  <c r="AK73" i="88"/>
  <c r="AS73" i="88"/>
  <c r="BA73" i="88"/>
  <c r="BI73" i="88"/>
  <c r="BQ73" i="88"/>
  <c r="BY73" i="88"/>
  <c r="CG73" i="88"/>
  <c r="CO73" i="88"/>
  <c r="CW73" i="88"/>
  <c r="N74" i="88"/>
  <c r="V74" i="88"/>
  <c r="AD74" i="88"/>
  <c r="AL74" i="88"/>
  <c r="AT74" i="88"/>
  <c r="BB74" i="88"/>
  <c r="BJ74" i="88"/>
  <c r="BR74" i="88"/>
  <c r="BZ74" i="88"/>
  <c r="CH74" i="88"/>
  <c r="CP74" i="88"/>
  <c r="CX74" i="88"/>
  <c r="C76" i="88"/>
  <c r="Q77" i="88"/>
  <c r="Y77" i="88"/>
  <c r="AG77" i="88"/>
  <c r="AO77" i="88"/>
  <c r="AW77" i="88"/>
  <c r="BE77" i="88"/>
  <c r="BM77" i="88"/>
  <c r="BU77" i="88"/>
  <c r="CC77" i="88"/>
  <c r="CK77" i="88"/>
  <c r="CS77" i="88"/>
  <c r="DA77" i="88"/>
  <c r="J78" i="88"/>
  <c r="R78" i="88"/>
  <c r="Z78" i="88"/>
  <c r="AH78" i="88"/>
  <c r="AP78" i="88"/>
  <c r="AX78" i="88"/>
  <c r="BF78" i="88"/>
  <c r="BN78" i="88"/>
  <c r="BV78" i="88"/>
  <c r="CD78" i="88"/>
  <c r="CL78" i="88"/>
  <c r="CT78" i="88"/>
  <c r="DB78" i="88"/>
  <c r="K79" i="88"/>
  <c r="S79" i="88"/>
  <c r="AA79" i="88"/>
  <c r="AI79" i="88"/>
  <c r="AQ79" i="88"/>
  <c r="AY79" i="88"/>
  <c r="BG79" i="88"/>
  <c r="BO79" i="88"/>
  <c r="BW79" i="88"/>
  <c r="CE79" i="88"/>
  <c r="CM79" i="88"/>
  <c r="CU79" i="88"/>
  <c r="L80" i="88"/>
  <c r="T80" i="88"/>
  <c r="AB80" i="88"/>
  <c r="AJ80" i="88"/>
  <c r="AR80" i="88"/>
  <c r="AZ80" i="88"/>
  <c r="BH80" i="88"/>
  <c r="BP80" i="88"/>
  <c r="BX80" i="88"/>
  <c r="CF80" i="88"/>
  <c r="CN80" i="88"/>
  <c r="CV80" i="88"/>
  <c r="C91" i="88"/>
  <c r="C111" i="88" s="1"/>
  <c r="M82" i="88"/>
  <c r="U82" i="88"/>
  <c r="AC82" i="88"/>
  <c r="AK82" i="88"/>
  <c r="AS82" i="88"/>
  <c r="BA82" i="88"/>
  <c r="BI82" i="88"/>
  <c r="BQ82" i="88"/>
  <c r="BY82" i="88"/>
  <c r="CG82" i="88"/>
  <c r="CO82" i="88"/>
  <c r="CW82" i="88"/>
  <c r="N82" i="88"/>
  <c r="V82" i="88"/>
  <c r="AD82" i="88"/>
  <c r="AL82" i="88"/>
  <c r="AT82" i="88"/>
  <c r="BB82" i="88"/>
  <c r="BJ82" i="88"/>
  <c r="BR82" i="88"/>
  <c r="BZ82" i="88"/>
  <c r="CH82" i="88"/>
  <c r="CP82" i="88"/>
  <c r="CX82" i="88"/>
  <c r="O82" i="88"/>
  <c r="W82" i="88"/>
  <c r="AE82" i="88"/>
  <c r="AM82" i="88"/>
  <c r="AU82" i="88"/>
  <c r="BC82" i="88"/>
  <c r="BK82" i="88"/>
  <c r="BS82" i="88"/>
  <c r="CA82" i="88"/>
  <c r="CI82" i="88"/>
  <c r="CQ82" i="88"/>
  <c r="CY82" i="88"/>
  <c r="P82" i="88"/>
  <c r="X82" i="88"/>
  <c r="AF82" i="88"/>
  <c r="AN82" i="88"/>
  <c r="AV82" i="88"/>
  <c r="BD82" i="88"/>
  <c r="BL82" i="88"/>
  <c r="BT82" i="88"/>
  <c r="CB82" i="88"/>
  <c r="CJ82" i="88"/>
  <c r="CR82" i="88"/>
  <c r="CZ82" i="88"/>
  <c r="Q82" i="88"/>
  <c r="Y82" i="88"/>
  <c r="AG82" i="88"/>
  <c r="AO82" i="88"/>
  <c r="AW82" i="88"/>
  <c r="BE82" i="88"/>
  <c r="BM82" i="88"/>
  <c r="BU82" i="88"/>
  <c r="CC82" i="88"/>
  <c r="CK82" i="88"/>
  <c r="CS82" i="88"/>
  <c r="DA82" i="88"/>
  <c r="F292" i="88"/>
  <c r="M279" i="88"/>
  <c r="U279" i="88"/>
  <c r="AC279" i="88"/>
  <c r="AK279" i="88"/>
  <c r="AS279" i="88"/>
  <c r="BA279" i="88"/>
  <c r="BI279" i="88"/>
  <c r="BQ279" i="88"/>
  <c r="BY279" i="88"/>
  <c r="CG279" i="88"/>
  <c r="CO279" i="88"/>
  <c r="CW279" i="88"/>
  <c r="O280" i="88"/>
  <c r="W280" i="88"/>
  <c r="AE280" i="88"/>
  <c r="AM280" i="88"/>
  <c r="AU280" i="88"/>
  <c r="BC280" i="88"/>
  <c r="BK280" i="88"/>
  <c r="BS280" i="88"/>
  <c r="CA280" i="88"/>
  <c r="CI280" i="88"/>
  <c r="CQ280" i="88"/>
  <c r="CY280" i="88"/>
  <c r="E269" i="88"/>
  <c r="BZ279" i="88"/>
  <c r="CH279" i="88"/>
  <c r="CP279" i="88"/>
  <c r="CX279" i="88"/>
  <c r="O279" i="88"/>
  <c r="W279" i="88"/>
  <c r="AE279" i="88"/>
  <c r="AM279" i="88"/>
  <c r="AU279" i="88"/>
  <c r="BC279" i="88"/>
  <c r="BK279" i="88"/>
  <c r="BS279" i="88"/>
  <c r="CA279" i="88"/>
  <c r="CI279" i="88"/>
  <c r="CQ279" i="88"/>
  <c r="CY279" i="88"/>
  <c r="Q280" i="88"/>
  <c r="Y280" i="88"/>
  <c r="AG280" i="88"/>
  <c r="AO280" i="88"/>
  <c r="AW280" i="88"/>
  <c r="BE280" i="88"/>
  <c r="BM280" i="88"/>
  <c r="BU280" i="88"/>
  <c r="CC280" i="88"/>
  <c r="CK280" i="88"/>
  <c r="CS280" i="88"/>
  <c r="DA280" i="88"/>
  <c r="P279" i="88"/>
  <c r="X279" i="88"/>
  <c r="AF279" i="88"/>
  <c r="AN279" i="88"/>
  <c r="AV279" i="88"/>
  <c r="BD279" i="88"/>
  <c r="BL279" i="88"/>
  <c r="BT279" i="88"/>
  <c r="CB279" i="88"/>
  <c r="CJ279" i="88"/>
  <c r="CR279" i="88"/>
  <c r="CZ279" i="88"/>
  <c r="J280" i="88"/>
  <c r="R280" i="88"/>
  <c r="Z280" i="88"/>
  <c r="AH280" i="88"/>
  <c r="AP280" i="88"/>
  <c r="AX280" i="88"/>
  <c r="BF280" i="88"/>
  <c r="BN280" i="88"/>
  <c r="BV280" i="88"/>
  <c r="CD280" i="88"/>
  <c r="CL280" i="88"/>
  <c r="CT280" i="88"/>
  <c r="DB280" i="88"/>
  <c r="Q279" i="88"/>
  <c r="Y279" i="88"/>
  <c r="AG279" i="88"/>
  <c r="AO279" i="88"/>
  <c r="AW279" i="88"/>
  <c r="BE279" i="88"/>
  <c r="BM279" i="88"/>
  <c r="BU279" i="88"/>
  <c r="CC279" i="88"/>
  <c r="CK279" i="88"/>
  <c r="CS279" i="88"/>
  <c r="DA279" i="88"/>
  <c r="BW280" i="88"/>
  <c r="CE280" i="88"/>
  <c r="CM280" i="88"/>
  <c r="CU280" i="88"/>
  <c r="J279" i="88"/>
  <c r="R279" i="88"/>
  <c r="Z279" i="88"/>
  <c r="AH279" i="88"/>
  <c r="AP279" i="88"/>
  <c r="AX279" i="88"/>
  <c r="BF279" i="88"/>
  <c r="BN279" i="88"/>
  <c r="BV279" i="88"/>
  <c r="CD279" i="88"/>
  <c r="CL279" i="88"/>
  <c r="CT279" i="88"/>
  <c r="DB279" i="88"/>
  <c r="BX280" i="88"/>
  <c r="CF280" i="88"/>
  <c r="CN280" i="88"/>
  <c r="CV280" i="88"/>
  <c r="Q293" i="88"/>
  <c r="Y293" i="88"/>
  <c r="AG293" i="88"/>
  <c r="AO293" i="88"/>
  <c r="AW293" i="88"/>
  <c r="BE293" i="88"/>
  <c r="BM293" i="88"/>
  <c r="BU293" i="88"/>
  <c r="CC293" i="88"/>
  <c r="CK293" i="88"/>
  <c r="CS293" i="88"/>
  <c r="DA293" i="88"/>
  <c r="J293" i="88"/>
  <c r="R293" i="88"/>
  <c r="Z293" i="88"/>
  <c r="AH293" i="88"/>
  <c r="AP293" i="88"/>
  <c r="AX293" i="88"/>
  <c r="BF293" i="88"/>
  <c r="BN293" i="88"/>
  <c r="BV293" i="88"/>
  <c r="CD293" i="88"/>
  <c r="CL293" i="88"/>
  <c r="CT293" i="88"/>
  <c r="DB293" i="88"/>
  <c r="K293" i="88"/>
  <c r="S293" i="88"/>
  <c r="AA293" i="88"/>
  <c r="AI293" i="88"/>
  <c r="AQ293" i="88"/>
  <c r="AY293" i="88"/>
  <c r="BG293" i="88"/>
  <c r="BO293" i="88"/>
  <c r="BW293" i="88"/>
  <c r="CE293" i="88"/>
  <c r="CM293" i="88"/>
  <c r="CU293" i="88"/>
  <c r="L293" i="88"/>
  <c r="T293" i="88"/>
  <c r="AB293" i="88"/>
  <c r="AJ293" i="88"/>
  <c r="AR293" i="88"/>
  <c r="AZ293" i="88"/>
  <c r="BH293" i="88"/>
  <c r="BP293" i="88"/>
  <c r="BX293" i="88"/>
  <c r="CF293" i="88"/>
  <c r="CN293" i="88"/>
  <c r="CV293" i="88"/>
  <c r="M293" i="88"/>
  <c r="U293" i="88"/>
  <c r="AC293" i="88"/>
  <c r="AK293" i="88"/>
  <c r="AS293" i="88"/>
  <c r="BA293" i="88"/>
  <c r="BI293" i="88"/>
  <c r="BQ293" i="88"/>
  <c r="BY293" i="88"/>
  <c r="CG293" i="88"/>
  <c r="CO293" i="88"/>
  <c r="CW293" i="88"/>
  <c r="N293" i="88"/>
  <c r="V293" i="88"/>
  <c r="AD293" i="88"/>
  <c r="AL293" i="88"/>
  <c r="AT293" i="88"/>
  <c r="BB293" i="88"/>
  <c r="BJ293" i="88"/>
  <c r="BR293" i="88"/>
  <c r="BZ293" i="88"/>
  <c r="CH293" i="88"/>
  <c r="CP293" i="88"/>
  <c r="CX293" i="88"/>
  <c r="H414" i="88"/>
  <c r="J417" i="88"/>
  <c r="J430" i="88"/>
  <c r="F57" i="3"/>
  <c r="F58" i="3"/>
  <c r="F59" i="3"/>
  <c r="F60" i="3"/>
  <c r="F61" i="3"/>
  <c r="F62" i="3"/>
  <c r="F63" i="3"/>
  <c r="F64" i="3"/>
  <c r="F65" i="3"/>
  <c r="F66" i="3"/>
  <c r="F73" i="3"/>
  <c r="F74" i="3"/>
  <c r="F75" i="3"/>
  <c r="F76" i="3"/>
  <c r="F77" i="3"/>
  <c r="F78" i="3"/>
  <c r="F79" i="3"/>
  <c r="F80" i="3"/>
  <c r="F81" i="3"/>
  <c r="F288" i="3"/>
  <c r="F315" i="3" s="1"/>
  <c r="K19" i="2"/>
  <c r="H99" i="3"/>
  <c r="J428" i="88" l="1"/>
  <c r="J415" i="88"/>
  <c r="BW83" i="88"/>
  <c r="K83" i="88"/>
  <c r="J422" i="88"/>
  <c r="J409" i="88"/>
  <c r="J397" i="88"/>
  <c r="J405" i="88" s="1"/>
  <c r="J436" i="88"/>
  <c r="J40" i="88" s="1"/>
  <c r="AL83" i="88"/>
  <c r="BN67" i="88"/>
  <c r="K22" i="2"/>
  <c r="F19" i="88"/>
  <c r="BE83" i="88"/>
  <c r="CX83" i="88"/>
  <c r="BO83" i="88"/>
  <c r="BV67" i="88"/>
  <c r="BG83" i="88"/>
  <c r="BC83" i="88"/>
  <c r="R67" i="88"/>
  <c r="CO83" i="88"/>
  <c r="CV83" i="88"/>
  <c r="BB83" i="88"/>
  <c r="AJ83" i="88"/>
  <c r="BX83" i="88"/>
  <c r="L83" i="88"/>
  <c r="CH83" i="88"/>
  <c r="AR83" i="88"/>
  <c r="CK83" i="88"/>
  <c r="Y83" i="88"/>
  <c r="BI83" i="88"/>
  <c r="AW67" i="88"/>
  <c r="AU83" i="88"/>
  <c r="CC83" i="88"/>
  <c r="Q83" i="88"/>
  <c r="CL67" i="88"/>
  <c r="CN83" i="88"/>
  <c r="AB83" i="88"/>
  <c r="AQ83" i="88"/>
  <c r="CL83" i="88"/>
  <c r="CI83" i="88"/>
  <c r="W83" i="88"/>
  <c r="BR83" i="88"/>
  <c r="CT67" i="88"/>
  <c r="AH67" i="88"/>
  <c r="Y67" i="88"/>
  <c r="BY83" i="88"/>
  <c r="BZ83" i="88"/>
  <c r="K424" i="88"/>
  <c r="K411" i="88"/>
  <c r="J390" i="88"/>
  <c r="AD83" i="88"/>
  <c r="AT83" i="88"/>
  <c r="BP83" i="88"/>
  <c r="CU83" i="88"/>
  <c r="AI83" i="88"/>
  <c r="CD83" i="88"/>
  <c r="AW83" i="88"/>
  <c r="CZ83" i="88"/>
  <c r="CA83" i="88"/>
  <c r="O83" i="88"/>
  <c r="M83" i="88"/>
  <c r="CG83" i="88"/>
  <c r="Q67" i="88"/>
  <c r="AP67" i="88"/>
  <c r="DA67" i="88"/>
  <c r="BG67" i="88"/>
  <c r="AB67" i="88"/>
  <c r="CN67" i="88"/>
  <c r="AV83" i="88"/>
  <c r="AS67" i="88"/>
  <c r="N67" i="88"/>
  <c r="BZ67" i="88"/>
  <c r="Z83" i="88"/>
  <c r="AU67" i="88"/>
  <c r="AF67" i="88"/>
  <c r="CR67" i="88"/>
  <c r="BH83" i="88"/>
  <c r="CM83" i="88"/>
  <c r="AA83" i="88"/>
  <c r="BV83" i="88"/>
  <c r="DA83" i="88"/>
  <c r="AO83" i="88"/>
  <c r="CR83" i="88"/>
  <c r="BS83" i="88"/>
  <c r="CD67" i="88"/>
  <c r="BA83" i="88"/>
  <c r="J67" i="88"/>
  <c r="BO67" i="88"/>
  <c r="AJ67" i="88"/>
  <c r="CV67" i="88"/>
  <c r="BD83" i="88"/>
  <c r="BA67" i="88"/>
  <c r="V67" i="88"/>
  <c r="CH67" i="88"/>
  <c r="AH83" i="88"/>
  <c r="BC67" i="88"/>
  <c r="AN67" i="88"/>
  <c r="CZ67" i="88"/>
  <c r="AZ83" i="88"/>
  <c r="CE83" i="88"/>
  <c r="S83" i="88"/>
  <c r="CS83" i="88"/>
  <c r="AG83" i="88"/>
  <c r="BK83" i="88"/>
  <c r="BU67" i="88"/>
  <c r="AX67" i="88"/>
  <c r="U83" i="88"/>
  <c r="J25" i="88"/>
  <c r="J10" i="88"/>
  <c r="K8" i="88"/>
  <c r="J26" i="88"/>
  <c r="CW83" i="88"/>
  <c r="K67" i="88"/>
  <c r="BW67" i="88"/>
  <c r="AR67" i="88"/>
  <c r="BL83" i="88"/>
  <c r="BI67" i="88"/>
  <c r="AD67" i="88"/>
  <c r="CP67" i="88"/>
  <c r="AP83" i="88"/>
  <c r="BK67" i="88"/>
  <c r="AV67" i="88"/>
  <c r="BQ83" i="88"/>
  <c r="CS67" i="88"/>
  <c r="S67" i="88"/>
  <c r="CE67" i="88"/>
  <c r="AZ67" i="88"/>
  <c r="BT83" i="88"/>
  <c r="BQ67" i="88"/>
  <c r="AL67" i="88"/>
  <c r="CX67" i="88"/>
  <c r="AX83" i="88"/>
  <c r="BS67" i="88"/>
  <c r="BD67" i="88"/>
  <c r="AS83" i="88"/>
  <c r="AK83" i="88"/>
  <c r="BM67" i="88"/>
  <c r="AA67" i="88"/>
  <c r="CM67" i="88"/>
  <c r="BH67" i="88"/>
  <c r="P83" i="88"/>
  <c r="CB83" i="88"/>
  <c r="M67" i="88"/>
  <c r="BY67" i="88"/>
  <c r="AT67" i="88"/>
  <c r="BF83" i="88"/>
  <c r="O67" i="88"/>
  <c r="CA67" i="88"/>
  <c r="BL67" i="88"/>
  <c r="DB83" i="88"/>
  <c r="BU83" i="88"/>
  <c r="CY83" i="88"/>
  <c r="AM83" i="88"/>
  <c r="CP83" i="88"/>
  <c r="BF67" i="88"/>
  <c r="AC83" i="88"/>
  <c r="CK67" i="88"/>
  <c r="V83" i="88"/>
  <c r="N83" i="88"/>
  <c r="AG67" i="88"/>
  <c r="AI67" i="88"/>
  <c r="CU67" i="88"/>
  <c r="BP67" i="88"/>
  <c r="X83" i="88"/>
  <c r="CJ83" i="88"/>
  <c r="U67" i="88"/>
  <c r="CG67" i="88"/>
  <c r="BB67" i="88"/>
  <c r="BN83" i="88"/>
  <c r="W67" i="88"/>
  <c r="CI67" i="88"/>
  <c r="BT67" i="88"/>
  <c r="CF83" i="88"/>
  <c r="T83" i="88"/>
  <c r="AY83" i="88"/>
  <c r="CT83" i="88"/>
  <c r="BM83" i="88"/>
  <c r="CQ83" i="88"/>
  <c r="AE83" i="88"/>
  <c r="BJ83" i="88"/>
  <c r="Z67" i="88"/>
  <c r="BE67" i="88"/>
  <c r="CC67" i="88"/>
  <c r="DB67" i="88"/>
  <c r="AO67" i="88"/>
  <c r="AQ67" i="88"/>
  <c r="L67" i="88"/>
  <c r="BX67" i="88"/>
  <c r="AF83" i="88"/>
  <c r="AC67" i="88"/>
  <c r="CO67" i="88"/>
  <c r="BJ67" i="88"/>
  <c r="J83" i="88"/>
  <c r="H83" i="88" s="1"/>
  <c r="AE67" i="88"/>
  <c r="CQ67" i="88"/>
  <c r="P67" i="88"/>
  <c r="CB67" i="88"/>
  <c r="AY67" i="88"/>
  <c r="T67" i="88"/>
  <c r="CF67" i="88"/>
  <c r="AN83" i="88"/>
  <c r="AK67" i="88"/>
  <c r="CW67" i="88"/>
  <c r="BR67" i="88"/>
  <c r="R83" i="88"/>
  <c r="AM67" i="88"/>
  <c r="CY67" i="88"/>
  <c r="X67" i="88"/>
  <c r="CJ67" i="88"/>
  <c r="AF34" i="87"/>
  <c r="AF42" i="87"/>
  <c r="AF50" i="87"/>
  <c r="AF26" i="87"/>
  <c r="F318" i="3"/>
  <c r="F317" i="3"/>
  <c r="F316" i="3"/>
  <c r="F305" i="3"/>
  <c r="F304" i="3"/>
  <c r="F303" i="3"/>
  <c r="J388" i="3"/>
  <c r="J19" i="2"/>
  <c r="F19" i="86" s="1"/>
  <c r="DN293" i="86"/>
  <c r="CE280" i="86"/>
  <c r="CO66" i="86"/>
  <c r="CA64" i="86"/>
  <c r="AY63" i="86"/>
  <c r="CX62" i="86"/>
  <c r="CB61" i="86"/>
  <c r="DE60" i="86"/>
  <c r="S59" i="86"/>
  <c r="DI58" i="86"/>
  <c r="CO57" i="86"/>
  <c r="DC56" i="86"/>
  <c r="J8" i="86"/>
  <c r="J430" i="86"/>
  <c r="J424" i="86"/>
  <c r="J417" i="86"/>
  <c r="J411" i="86"/>
  <c r="J399" i="86"/>
  <c r="H371" i="86"/>
  <c r="DD279" i="86"/>
  <c r="E268" i="86"/>
  <c r="E267" i="86"/>
  <c r="E266" i="86"/>
  <c r="E265" i="86"/>
  <c r="E264" i="86"/>
  <c r="E258" i="86"/>
  <c r="E257" i="86"/>
  <c r="E256" i="86"/>
  <c r="E255" i="86"/>
  <c r="E254" i="86"/>
  <c r="E248" i="86"/>
  <c r="E247" i="86"/>
  <c r="E246" i="86"/>
  <c r="E245" i="86"/>
  <c r="E244" i="86"/>
  <c r="E238" i="86"/>
  <c r="E237" i="86"/>
  <c r="E236" i="86"/>
  <c r="E235" i="86"/>
  <c r="E234" i="86"/>
  <c r="E228" i="86"/>
  <c r="E227" i="86"/>
  <c r="E226" i="86"/>
  <c r="E225" i="86"/>
  <c r="E224" i="86"/>
  <c r="E218" i="86"/>
  <c r="E217" i="86"/>
  <c r="E216" i="86"/>
  <c r="E215" i="86"/>
  <c r="E214" i="86"/>
  <c r="E208" i="86"/>
  <c r="E207" i="86"/>
  <c r="E206" i="86"/>
  <c r="E205" i="86"/>
  <c r="E204" i="86"/>
  <c r="E198" i="86"/>
  <c r="E197" i="86"/>
  <c r="E196" i="86"/>
  <c r="E195" i="86"/>
  <c r="E194" i="86"/>
  <c r="E188" i="86"/>
  <c r="E187" i="86"/>
  <c r="E186" i="86"/>
  <c r="E185" i="86"/>
  <c r="E184" i="86"/>
  <c r="E178" i="86"/>
  <c r="E177" i="86"/>
  <c r="E176" i="86"/>
  <c r="E175" i="86"/>
  <c r="E174" i="86"/>
  <c r="DK66" i="86"/>
  <c r="C66" i="86"/>
  <c r="C65" i="86"/>
  <c r="C64" i="86"/>
  <c r="C63" i="86"/>
  <c r="C62" i="86"/>
  <c r="C61" i="86"/>
  <c r="C60" i="86"/>
  <c r="C59" i="86"/>
  <c r="C58" i="86"/>
  <c r="C131" i="86" s="1"/>
  <c r="C57" i="86"/>
  <c r="C56" i="86"/>
  <c r="F16" i="86"/>
  <c r="H371" i="3"/>
  <c r="Q12" i="84" a="1"/>
  <c r="Q12" i="84" s="1"/>
  <c r="R12" i="84" a="1"/>
  <c r="R12" i="84" s="1"/>
  <c r="S12" i="84" a="1"/>
  <c r="S12" i="84" s="1"/>
  <c r="T12" i="84" a="1"/>
  <c r="T12" i="84" s="1"/>
  <c r="U12" i="84" a="1"/>
  <c r="U12" i="84" s="1"/>
  <c r="V12" i="84" a="1"/>
  <c r="V12" i="84" s="1"/>
  <c r="W12" i="84" a="1"/>
  <c r="W12" i="84" s="1"/>
  <c r="X12" i="84" a="1"/>
  <c r="X12" i="84" s="1"/>
  <c r="Y12" i="84" a="1"/>
  <c r="Y12" i="84" s="1"/>
  <c r="Z12" i="84" a="1"/>
  <c r="Z12" i="84" s="1"/>
  <c r="D4" i="84"/>
  <c r="L713" i="84" s="1"/>
  <c r="G12" i="84" a="1"/>
  <c r="G12" i="84" s="1"/>
  <c r="H12" i="84" a="1"/>
  <c r="H12" i="84" s="1"/>
  <c r="I12" i="84" a="1"/>
  <c r="I12" i="84" s="1"/>
  <c r="J12" i="84" a="1"/>
  <c r="J12" i="84" s="1"/>
  <c r="K12" i="84" a="1"/>
  <c r="K12" i="84" s="1"/>
  <c r="L12" i="84" a="1"/>
  <c r="L12" i="84" s="1"/>
  <c r="M12" i="84" a="1"/>
  <c r="M12" i="84" s="1"/>
  <c r="N12" i="84" a="1"/>
  <c r="N12" i="84" s="1"/>
  <c r="O12" i="84" a="1"/>
  <c r="O12" i="84" s="1"/>
  <c r="P12" i="84" a="1"/>
  <c r="P12" i="84" s="1"/>
  <c r="B23" i="84"/>
  <c r="B24" i="84"/>
  <c r="C24" i="84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C53" i="84" s="1"/>
  <c r="C54" i="84" s="1"/>
  <c r="C55" i="84" s="1"/>
  <c r="C56" i="84" s="1"/>
  <c r="C57" i="84" s="1"/>
  <c r="C58" i="84" s="1"/>
  <c r="C59" i="84" s="1"/>
  <c r="C60" i="84" s="1"/>
  <c r="C61" i="84" s="1"/>
  <c r="C62" i="84" s="1"/>
  <c r="C63" i="84" s="1"/>
  <c r="C64" i="84" s="1"/>
  <c r="C65" i="84" s="1"/>
  <c r="C66" i="84" s="1"/>
  <c r="C67" i="84" s="1"/>
  <c r="C68" i="84" s="1"/>
  <c r="C69" i="84" s="1"/>
  <c r="C70" i="84" s="1"/>
  <c r="C71" i="84" s="1"/>
  <c r="C72" i="84" s="1"/>
  <c r="C73" i="84" s="1"/>
  <c r="C74" i="84" s="1"/>
  <c r="C75" i="84" s="1"/>
  <c r="C76" i="84" s="1"/>
  <c r="C77" i="84" s="1"/>
  <c r="C78" i="84" s="1"/>
  <c r="C79" i="84" s="1"/>
  <c r="C80" i="84" s="1"/>
  <c r="C81" i="84" s="1"/>
  <c r="C82" i="84" s="1"/>
  <c r="C83" i="84" s="1"/>
  <c r="C84" i="84" s="1"/>
  <c r="B25" i="84"/>
  <c r="B26" i="84"/>
  <c r="B27" i="84"/>
  <c r="B28" i="84"/>
  <c r="B29" i="84"/>
  <c r="B30" i="84"/>
  <c r="B31" i="84"/>
  <c r="B32" i="84"/>
  <c r="B33" i="84"/>
  <c r="B34" i="84"/>
  <c r="B35" i="84"/>
  <c r="B36" i="84"/>
  <c r="B37" i="84"/>
  <c r="B38" i="84"/>
  <c r="B39" i="84"/>
  <c r="B40" i="84"/>
  <c r="B41" i="84"/>
  <c r="B42" i="84"/>
  <c r="B43" i="84"/>
  <c r="B44" i="84"/>
  <c r="B45" i="84"/>
  <c r="B46" i="84"/>
  <c r="B47" i="84"/>
  <c r="B48" i="84"/>
  <c r="B49" i="84"/>
  <c r="B50" i="84"/>
  <c r="B51" i="84"/>
  <c r="B52" i="84"/>
  <c r="B53" i="84"/>
  <c r="B54" i="84"/>
  <c r="B55" i="84"/>
  <c r="B56" i="84"/>
  <c r="B57" i="84"/>
  <c r="B58" i="84"/>
  <c r="B59" i="84"/>
  <c r="B60" i="84"/>
  <c r="B61" i="84"/>
  <c r="B62" i="84"/>
  <c r="B63" i="84"/>
  <c r="B64" i="84"/>
  <c r="B65" i="84"/>
  <c r="B66" i="84"/>
  <c r="B67" i="84"/>
  <c r="B68" i="84"/>
  <c r="B69" i="84"/>
  <c r="B70" i="84"/>
  <c r="B71" i="84"/>
  <c r="B72" i="84"/>
  <c r="B73" i="84"/>
  <c r="B74" i="84"/>
  <c r="B75" i="84"/>
  <c r="B76" i="84"/>
  <c r="B77" i="84"/>
  <c r="B78" i="84"/>
  <c r="B79" i="84"/>
  <c r="B80" i="84"/>
  <c r="B81" i="84"/>
  <c r="B82" i="84"/>
  <c r="B83" i="84"/>
  <c r="B84" i="84"/>
  <c r="B85" i="84"/>
  <c r="B86" i="84"/>
  <c r="B87" i="84"/>
  <c r="B88" i="84"/>
  <c r="B89" i="84"/>
  <c r="B90" i="84"/>
  <c r="B91" i="84"/>
  <c r="B92" i="84"/>
  <c r="B93" i="84"/>
  <c r="B94" i="84"/>
  <c r="B95" i="84"/>
  <c r="B96" i="84"/>
  <c r="B97" i="84"/>
  <c r="B98" i="84"/>
  <c r="B99" i="84"/>
  <c r="B100" i="84"/>
  <c r="B101" i="84"/>
  <c r="B102" i="84"/>
  <c r="B103" i="84"/>
  <c r="B104" i="84"/>
  <c r="B105" i="84"/>
  <c r="B106" i="84"/>
  <c r="B107" i="84"/>
  <c r="B108" i="84"/>
  <c r="B109" i="84"/>
  <c r="B110" i="84"/>
  <c r="B111" i="84"/>
  <c r="B112" i="84"/>
  <c r="B113" i="84"/>
  <c r="B114" i="84"/>
  <c r="B115" i="84"/>
  <c r="B116" i="84"/>
  <c r="B117" i="84"/>
  <c r="B118" i="84"/>
  <c r="B119" i="84"/>
  <c r="B120" i="84"/>
  <c r="B121" i="84"/>
  <c r="B122" i="84"/>
  <c r="B123" i="84"/>
  <c r="B124" i="84"/>
  <c r="B125" i="84"/>
  <c r="B126" i="84"/>
  <c r="B127" i="84"/>
  <c r="B128" i="84"/>
  <c r="B129" i="84"/>
  <c r="B130" i="84"/>
  <c r="B131" i="84"/>
  <c r="B132" i="84"/>
  <c r="B133" i="84"/>
  <c r="B134" i="84"/>
  <c r="B135" i="84"/>
  <c r="B136" i="84"/>
  <c r="B137" i="84"/>
  <c r="B138" i="84"/>
  <c r="B139" i="84"/>
  <c r="B140" i="84"/>
  <c r="B141" i="84"/>
  <c r="B142" i="84"/>
  <c r="B143" i="84"/>
  <c r="B144" i="84"/>
  <c r="B145" i="84"/>
  <c r="B146" i="84"/>
  <c r="B147" i="84"/>
  <c r="B148" i="84"/>
  <c r="B149" i="84"/>
  <c r="B150" i="84"/>
  <c r="B151" i="84"/>
  <c r="B152" i="84"/>
  <c r="B153" i="84"/>
  <c r="B154" i="84"/>
  <c r="C162" i="84"/>
  <c r="C163" i="84" s="1"/>
  <c r="C164" i="84" s="1"/>
  <c r="C165" i="84" s="1"/>
  <c r="C166" i="84" s="1"/>
  <c r="C167" i="84" s="1"/>
  <c r="C168" i="84" s="1"/>
  <c r="C169" i="84" s="1"/>
  <c r="C170" i="84" s="1"/>
  <c r="C171" i="84" s="1"/>
  <c r="C172" i="84" s="1"/>
  <c r="C173" i="84" s="1"/>
  <c r="C174" i="84" s="1"/>
  <c r="C175" i="84" s="1"/>
  <c r="C176" i="84" s="1"/>
  <c r="C177" i="84" s="1"/>
  <c r="C178" i="84" s="1"/>
  <c r="C179" i="84" s="1"/>
  <c r="C180" i="84" s="1"/>
  <c r="C181" i="84" s="1"/>
  <c r="C182" i="84" s="1"/>
  <c r="C183" i="84" s="1"/>
  <c r="C184" i="84" s="1"/>
  <c r="C185" i="84" s="1"/>
  <c r="C186" i="84" s="1"/>
  <c r="C187" i="84" s="1"/>
  <c r="C188" i="84" s="1"/>
  <c r="C189" i="84" s="1"/>
  <c r="C190" i="84" s="1"/>
  <c r="C191" i="84" s="1"/>
  <c r="C192" i="84" s="1"/>
  <c r="C193" i="84" s="1"/>
  <c r="C194" i="84" s="1"/>
  <c r="C195" i="84" s="1"/>
  <c r="C196" i="84" s="1"/>
  <c r="C197" i="84" s="1"/>
  <c r="C198" i="84" s="1"/>
  <c r="C199" i="84" s="1"/>
  <c r="C200" i="84" s="1"/>
  <c r="C201" i="84" s="1"/>
  <c r="C202" i="84" s="1"/>
  <c r="C203" i="84" s="1"/>
  <c r="C204" i="84" s="1"/>
  <c r="C205" i="84" s="1"/>
  <c r="C206" i="84" s="1"/>
  <c r="C207" i="84" s="1"/>
  <c r="C208" i="84" s="1"/>
  <c r="C209" i="84" s="1"/>
  <c r="C210" i="84" s="1"/>
  <c r="C211" i="84" s="1"/>
  <c r="C212" i="84" s="1"/>
  <c r="C213" i="84" s="1"/>
  <c r="C214" i="84" s="1"/>
  <c r="C215" i="84" s="1"/>
  <c r="C216" i="84" s="1"/>
  <c r="C217" i="84" s="1"/>
  <c r="C218" i="84" s="1"/>
  <c r="C219" i="84" s="1"/>
  <c r="C220" i="84" s="1"/>
  <c r="C221" i="84" s="1"/>
  <c r="C222" i="84" s="1"/>
  <c r="C223" i="84" s="1"/>
  <c r="C224" i="84" s="1"/>
  <c r="C225" i="84" s="1"/>
  <c r="C226" i="84" s="1"/>
  <c r="C227" i="84" s="1"/>
  <c r="C228" i="84" s="1"/>
  <c r="C229" i="84" s="1"/>
  <c r="C230" i="84" s="1"/>
  <c r="C231" i="84" s="1"/>
  <c r="C232" i="84" s="1"/>
  <c r="C233" i="84" s="1"/>
  <c r="C234" i="84" s="1"/>
  <c r="C235" i="84" s="1"/>
  <c r="C236" i="84" s="1"/>
  <c r="C237" i="84" s="1"/>
  <c r="C238" i="84" s="1"/>
  <c r="C239" i="84" s="1"/>
  <c r="C240" i="84" s="1"/>
  <c r="C241" i="84" s="1"/>
  <c r="C242" i="84" s="1"/>
  <c r="C243" i="84" s="1"/>
  <c r="C244" i="84" s="1"/>
  <c r="C245" i="84" s="1"/>
  <c r="C246" i="84" s="1"/>
  <c r="C247" i="84" s="1"/>
  <c r="C248" i="84" s="1"/>
  <c r="C249" i="84" s="1"/>
  <c r="C250" i="84" s="1"/>
  <c r="C251" i="84" s="1"/>
  <c r="C252" i="84" s="1"/>
  <c r="C253" i="84" s="1"/>
  <c r="C254" i="84" s="1"/>
  <c r="C255" i="84" s="1"/>
  <c r="C256" i="84" s="1"/>
  <c r="C257" i="84" s="1"/>
  <c r="C258" i="84" s="1"/>
  <c r="C259" i="84" s="1"/>
  <c r="C260" i="84" s="1"/>
  <c r="C261" i="84" s="1"/>
  <c r="C262" i="84" s="1"/>
  <c r="C263" i="84" s="1"/>
  <c r="C264" i="84" s="1"/>
  <c r="C265" i="84" s="1"/>
  <c r="C266" i="84" s="1"/>
  <c r="C267" i="84" s="1"/>
  <c r="C268" i="84" s="1"/>
  <c r="C269" i="84" s="1"/>
  <c r="C270" i="84" s="1"/>
  <c r="C271" i="84" s="1"/>
  <c r="C272" i="84" s="1"/>
  <c r="C273" i="84" s="1"/>
  <c r="C274" i="84" s="1"/>
  <c r="C275" i="84" s="1"/>
  <c r="C276" i="84" s="1"/>
  <c r="C277" i="84" s="1"/>
  <c r="C278" i="84" s="1"/>
  <c r="C279" i="84" s="1"/>
  <c r="C280" i="84" s="1"/>
  <c r="C281" i="84" s="1"/>
  <c r="C282" i="84" s="1"/>
  <c r="C283" i="84" s="1"/>
  <c r="C284" i="84" s="1"/>
  <c r="C285" i="84" s="1"/>
  <c r="C286" i="84" s="1"/>
  <c r="C287" i="84" s="1"/>
  <c r="C288" i="84" s="1"/>
  <c r="C289" i="84" s="1"/>
  <c r="C290" i="84" s="1"/>
  <c r="C291" i="84" s="1"/>
  <c r="C292" i="84" s="1"/>
  <c r="B293" i="84"/>
  <c r="B295" i="84"/>
  <c r="B296" i="84"/>
  <c r="B297" i="84"/>
  <c r="B298" i="84"/>
  <c r="B299" i="84"/>
  <c r="C299" i="84"/>
  <c r="C300" i="84" s="1"/>
  <c r="C301" i="84" s="1"/>
  <c r="C302" i="84" s="1"/>
  <c r="C303" i="84" s="1"/>
  <c r="C304" i="84" s="1"/>
  <c r="C305" i="84" s="1"/>
  <c r="C306" i="84" s="1"/>
  <c r="C307" i="84" s="1"/>
  <c r="C308" i="84" s="1"/>
  <c r="C309" i="84" s="1"/>
  <c r="C310" i="84" s="1"/>
  <c r="C311" i="84" s="1"/>
  <c r="C312" i="84" s="1"/>
  <c r="C313" i="84" s="1"/>
  <c r="C314" i="84" s="1"/>
  <c r="C315" i="84" s="1"/>
  <c r="C316" i="84" s="1"/>
  <c r="C317" i="84" s="1"/>
  <c r="C318" i="84" s="1"/>
  <c r="C319" i="84" s="1"/>
  <c r="C320" i="84" s="1"/>
  <c r="C321" i="84" s="1"/>
  <c r="C322" i="84" s="1"/>
  <c r="C323" i="84" s="1"/>
  <c r="C324" i="84" s="1"/>
  <c r="C325" i="84" s="1"/>
  <c r="C326" i="84" s="1"/>
  <c r="C327" i="84" s="1"/>
  <c r="C328" i="84" s="1"/>
  <c r="C329" i="84" s="1"/>
  <c r="C330" i="84" s="1"/>
  <c r="C331" i="84" s="1"/>
  <c r="C332" i="84" s="1"/>
  <c r="C333" i="84" s="1"/>
  <c r="C334" i="84" s="1"/>
  <c r="C335" i="84" s="1"/>
  <c r="C336" i="84" s="1"/>
  <c r="C337" i="84" s="1"/>
  <c r="C338" i="84" s="1"/>
  <c r="C339" i="84" s="1"/>
  <c r="C340" i="84" s="1"/>
  <c r="C341" i="84" s="1"/>
  <c r="C342" i="84" s="1"/>
  <c r="C343" i="84" s="1"/>
  <c r="C344" i="84" s="1"/>
  <c r="C345" i="84" s="1"/>
  <c r="C346" i="84" s="1"/>
  <c r="C347" i="84" s="1"/>
  <c r="C348" i="84" s="1"/>
  <c r="C349" i="84" s="1"/>
  <c r="C350" i="84" s="1"/>
  <c r="C351" i="84" s="1"/>
  <c r="C352" i="84" s="1"/>
  <c r="C353" i="84" s="1"/>
  <c r="C354" i="84" s="1"/>
  <c r="C355" i="84" s="1"/>
  <c r="C356" i="84" s="1"/>
  <c r="C357" i="84" s="1"/>
  <c r="C358" i="84" s="1"/>
  <c r="C359" i="84" s="1"/>
  <c r="C360" i="84" s="1"/>
  <c r="C361" i="84" s="1"/>
  <c r="C362" i="84" s="1"/>
  <c r="C363" i="84" s="1"/>
  <c r="C364" i="84" s="1"/>
  <c r="C365" i="84" s="1"/>
  <c r="C366" i="84" s="1"/>
  <c r="C367" i="84" s="1"/>
  <c r="C368" i="84" s="1"/>
  <c r="C369" i="84" s="1"/>
  <c r="C370" i="84" s="1"/>
  <c r="C371" i="84" s="1"/>
  <c r="C372" i="84" s="1"/>
  <c r="C373" i="84" s="1"/>
  <c r="C374" i="84" s="1"/>
  <c r="C375" i="84" s="1"/>
  <c r="C376" i="84" s="1"/>
  <c r="C377" i="84" s="1"/>
  <c r="C378" i="84" s="1"/>
  <c r="C379" i="84" s="1"/>
  <c r="C380" i="84" s="1"/>
  <c r="C381" i="84" s="1"/>
  <c r="C382" i="84" s="1"/>
  <c r="C383" i="84" s="1"/>
  <c r="C384" i="84" s="1"/>
  <c r="C385" i="84" s="1"/>
  <c r="C386" i="84" s="1"/>
  <c r="C387" i="84" s="1"/>
  <c r="C388" i="84" s="1"/>
  <c r="C389" i="84" s="1"/>
  <c r="C390" i="84" s="1"/>
  <c r="C391" i="84" s="1"/>
  <c r="C392" i="84" s="1"/>
  <c r="C393" i="84" s="1"/>
  <c r="C394" i="84" s="1"/>
  <c r="C395" i="84" s="1"/>
  <c r="C396" i="84" s="1"/>
  <c r="C397" i="84" s="1"/>
  <c r="C398" i="84" s="1"/>
  <c r="C399" i="84" s="1"/>
  <c r="C400" i="84" s="1"/>
  <c r="C401" i="84" s="1"/>
  <c r="C402" i="84" s="1"/>
  <c r="C403" i="84" s="1"/>
  <c r="C404" i="84" s="1"/>
  <c r="C405" i="84" s="1"/>
  <c r="C406" i="84" s="1"/>
  <c r="C407" i="84" s="1"/>
  <c r="C408" i="84" s="1"/>
  <c r="C409" i="84" s="1"/>
  <c r="C410" i="84" s="1"/>
  <c r="C411" i="84" s="1"/>
  <c r="C412" i="84" s="1"/>
  <c r="C413" i="84" s="1"/>
  <c r="C414" i="84" s="1"/>
  <c r="C415" i="84" s="1"/>
  <c r="C416" i="84" s="1"/>
  <c r="C417" i="84" s="1"/>
  <c r="C418" i="84" s="1"/>
  <c r="C419" i="84" s="1"/>
  <c r="C420" i="84" s="1"/>
  <c r="C421" i="84" s="1"/>
  <c r="C422" i="84" s="1"/>
  <c r="C423" i="84" s="1"/>
  <c r="C424" i="84" s="1"/>
  <c r="C425" i="84" s="1"/>
  <c r="C426" i="84" s="1"/>
  <c r="C427" i="84" s="1"/>
  <c r="C428" i="84" s="1"/>
  <c r="C429" i="84" s="1"/>
  <c r="B300" i="84"/>
  <c r="B301" i="84"/>
  <c r="B302" i="84"/>
  <c r="B303" i="84"/>
  <c r="B304" i="84"/>
  <c r="B305" i="84"/>
  <c r="B306" i="84"/>
  <c r="B307" i="84"/>
  <c r="B308" i="84"/>
  <c r="B309" i="84"/>
  <c r="B310" i="84"/>
  <c r="B311" i="84"/>
  <c r="B312" i="84"/>
  <c r="B313" i="84"/>
  <c r="B314" i="84"/>
  <c r="B315" i="84"/>
  <c r="B316" i="84"/>
  <c r="B317" i="84"/>
  <c r="B318" i="84"/>
  <c r="B319" i="84"/>
  <c r="B320" i="84"/>
  <c r="B321" i="84"/>
  <c r="B322" i="84"/>
  <c r="B323" i="84"/>
  <c r="B324" i="84"/>
  <c r="B325" i="84"/>
  <c r="B326" i="84"/>
  <c r="B327" i="84"/>
  <c r="B328" i="84"/>
  <c r="B329" i="84"/>
  <c r="B330" i="84"/>
  <c r="B331" i="84"/>
  <c r="B332" i="84"/>
  <c r="B333" i="84"/>
  <c r="B334" i="84"/>
  <c r="B335" i="84"/>
  <c r="B336" i="84"/>
  <c r="B337" i="84"/>
  <c r="B338" i="84"/>
  <c r="B339" i="84"/>
  <c r="B340" i="84"/>
  <c r="B341" i="84"/>
  <c r="B342" i="84"/>
  <c r="B343" i="84"/>
  <c r="B344" i="84"/>
  <c r="B345" i="84"/>
  <c r="B346" i="84"/>
  <c r="B347" i="84"/>
  <c r="B348" i="84"/>
  <c r="B349" i="84"/>
  <c r="B350" i="84"/>
  <c r="B351" i="84"/>
  <c r="B352" i="84"/>
  <c r="B353" i="84"/>
  <c r="B354" i="84"/>
  <c r="B355" i="84"/>
  <c r="B356" i="84"/>
  <c r="B357" i="84"/>
  <c r="B358" i="84"/>
  <c r="B359" i="84"/>
  <c r="B360" i="84"/>
  <c r="B361" i="84"/>
  <c r="B362" i="84"/>
  <c r="B363" i="84"/>
  <c r="B364" i="84"/>
  <c r="B365" i="84"/>
  <c r="B366" i="84"/>
  <c r="B367" i="84"/>
  <c r="B368" i="84"/>
  <c r="B369" i="84"/>
  <c r="B370" i="84"/>
  <c r="B371" i="84"/>
  <c r="B372" i="84"/>
  <c r="B373" i="84"/>
  <c r="B374" i="84"/>
  <c r="B375" i="84"/>
  <c r="B376" i="84"/>
  <c r="B377" i="84"/>
  <c r="B378" i="84"/>
  <c r="B379" i="84"/>
  <c r="B380" i="84"/>
  <c r="B381" i="84"/>
  <c r="B382" i="84"/>
  <c r="B383" i="84"/>
  <c r="B384" i="84"/>
  <c r="B385" i="84"/>
  <c r="B386" i="84"/>
  <c r="B387" i="84"/>
  <c r="B388" i="84"/>
  <c r="B389" i="84"/>
  <c r="B390" i="84"/>
  <c r="B391" i="84"/>
  <c r="B392" i="84"/>
  <c r="B393" i="84"/>
  <c r="B394" i="84"/>
  <c r="B395" i="84"/>
  <c r="B396" i="84"/>
  <c r="B397" i="84"/>
  <c r="B398" i="84"/>
  <c r="B399" i="84"/>
  <c r="B400" i="84"/>
  <c r="B401" i="84"/>
  <c r="B402" i="84"/>
  <c r="B403" i="84"/>
  <c r="B404" i="84"/>
  <c r="B405" i="84"/>
  <c r="B406" i="84"/>
  <c r="B407" i="84"/>
  <c r="B408" i="84"/>
  <c r="B409" i="84"/>
  <c r="B410" i="84"/>
  <c r="B411" i="84"/>
  <c r="B412" i="84"/>
  <c r="B413" i="84"/>
  <c r="B414" i="84"/>
  <c r="B415" i="84"/>
  <c r="B416" i="84"/>
  <c r="B417" i="84"/>
  <c r="B418" i="84"/>
  <c r="B419" i="84"/>
  <c r="B420" i="84"/>
  <c r="B421" i="84"/>
  <c r="B422" i="84"/>
  <c r="B423" i="84"/>
  <c r="B424" i="84"/>
  <c r="B425" i="84"/>
  <c r="B426" i="84"/>
  <c r="B427" i="84"/>
  <c r="B428" i="84"/>
  <c r="B429" i="84"/>
  <c r="B430" i="84"/>
  <c r="B432" i="84"/>
  <c r="B433" i="84"/>
  <c r="B434" i="84"/>
  <c r="B435" i="84"/>
  <c r="B436" i="84"/>
  <c r="C436" i="84"/>
  <c r="C437" i="84" s="1"/>
  <c r="C438" i="84" s="1"/>
  <c r="C439" i="84" s="1"/>
  <c r="C440" i="84" s="1"/>
  <c r="C441" i="84" s="1"/>
  <c r="C442" i="84" s="1"/>
  <c r="C443" i="84" s="1"/>
  <c r="C444" i="84" s="1"/>
  <c r="C445" i="84" s="1"/>
  <c r="C446" i="84" s="1"/>
  <c r="C447" i="84" s="1"/>
  <c r="C448" i="84" s="1"/>
  <c r="C449" i="84" s="1"/>
  <c r="C450" i="84" s="1"/>
  <c r="C451" i="84" s="1"/>
  <c r="C452" i="84" s="1"/>
  <c r="C453" i="84" s="1"/>
  <c r="C454" i="84" s="1"/>
  <c r="C455" i="84" s="1"/>
  <c r="C456" i="84" s="1"/>
  <c r="C457" i="84" s="1"/>
  <c r="C458" i="84" s="1"/>
  <c r="C459" i="84" s="1"/>
  <c r="C460" i="84" s="1"/>
  <c r="C461" i="84" s="1"/>
  <c r="C462" i="84" s="1"/>
  <c r="C463" i="84" s="1"/>
  <c r="C464" i="84" s="1"/>
  <c r="C465" i="84" s="1"/>
  <c r="C466" i="84" s="1"/>
  <c r="C467" i="84" s="1"/>
  <c r="C468" i="84" s="1"/>
  <c r="C469" i="84" s="1"/>
  <c r="C470" i="84" s="1"/>
  <c r="C471" i="84" s="1"/>
  <c r="C472" i="84" s="1"/>
  <c r="C473" i="84" s="1"/>
  <c r="C474" i="84" s="1"/>
  <c r="C475" i="84" s="1"/>
  <c r="C476" i="84" s="1"/>
  <c r="C477" i="84" s="1"/>
  <c r="C478" i="84" s="1"/>
  <c r="C479" i="84" s="1"/>
  <c r="C480" i="84" s="1"/>
  <c r="C481" i="84" s="1"/>
  <c r="C482" i="84" s="1"/>
  <c r="C483" i="84" s="1"/>
  <c r="C484" i="84" s="1"/>
  <c r="C485" i="84" s="1"/>
  <c r="C486" i="84" s="1"/>
  <c r="C487" i="84" s="1"/>
  <c r="C488" i="84" s="1"/>
  <c r="C489" i="84" s="1"/>
  <c r="C490" i="84" s="1"/>
  <c r="C491" i="84" s="1"/>
  <c r="C492" i="84" s="1"/>
  <c r="C493" i="84" s="1"/>
  <c r="C494" i="84" s="1"/>
  <c r="C495" i="84" s="1"/>
  <c r="C496" i="84" s="1"/>
  <c r="C497" i="84" s="1"/>
  <c r="C498" i="84" s="1"/>
  <c r="C499" i="84" s="1"/>
  <c r="C500" i="84" s="1"/>
  <c r="C501" i="84" s="1"/>
  <c r="C502" i="84" s="1"/>
  <c r="C503" i="84" s="1"/>
  <c r="C504" i="84" s="1"/>
  <c r="C505" i="84" s="1"/>
  <c r="C506" i="84" s="1"/>
  <c r="C507" i="84" s="1"/>
  <c r="C508" i="84" s="1"/>
  <c r="C509" i="84" s="1"/>
  <c r="C510" i="84" s="1"/>
  <c r="C511" i="84" s="1"/>
  <c r="C512" i="84" s="1"/>
  <c r="C513" i="84" s="1"/>
  <c r="C514" i="84" s="1"/>
  <c r="C515" i="84" s="1"/>
  <c r="C516" i="84" s="1"/>
  <c r="C517" i="84" s="1"/>
  <c r="C518" i="84" s="1"/>
  <c r="C519" i="84" s="1"/>
  <c r="C520" i="84" s="1"/>
  <c r="C521" i="84" s="1"/>
  <c r="C522" i="84" s="1"/>
  <c r="C523" i="84" s="1"/>
  <c r="C524" i="84" s="1"/>
  <c r="C525" i="84" s="1"/>
  <c r="C526" i="84" s="1"/>
  <c r="C527" i="84" s="1"/>
  <c r="C528" i="84" s="1"/>
  <c r="C529" i="84" s="1"/>
  <c r="C530" i="84" s="1"/>
  <c r="C531" i="84" s="1"/>
  <c r="C532" i="84" s="1"/>
  <c r="C533" i="84" s="1"/>
  <c r="C534" i="84" s="1"/>
  <c r="C535" i="84" s="1"/>
  <c r="C536" i="84" s="1"/>
  <c r="C537" i="84" s="1"/>
  <c r="C538" i="84" s="1"/>
  <c r="C539" i="84" s="1"/>
  <c r="C540" i="84" s="1"/>
  <c r="C541" i="84" s="1"/>
  <c r="C542" i="84" s="1"/>
  <c r="C543" i="84" s="1"/>
  <c r="C544" i="84" s="1"/>
  <c r="C545" i="84" s="1"/>
  <c r="C546" i="84" s="1"/>
  <c r="C547" i="84" s="1"/>
  <c r="C548" i="84" s="1"/>
  <c r="C549" i="84" s="1"/>
  <c r="C550" i="84" s="1"/>
  <c r="C551" i="84" s="1"/>
  <c r="C552" i="84" s="1"/>
  <c r="C553" i="84" s="1"/>
  <c r="C554" i="84" s="1"/>
  <c r="C555" i="84" s="1"/>
  <c r="C556" i="84" s="1"/>
  <c r="C557" i="84" s="1"/>
  <c r="C558" i="84" s="1"/>
  <c r="C559" i="84" s="1"/>
  <c r="C560" i="84" s="1"/>
  <c r="C561" i="84" s="1"/>
  <c r="C562" i="84" s="1"/>
  <c r="C563" i="84" s="1"/>
  <c r="C564" i="84" s="1"/>
  <c r="C565" i="84" s="1"/>
  <c r="C566" i="84" s="1"/>
  <c r="B437" i="84"/>
  <c r="B438" i="84"/>
  <c r="B439" i="84"/>
  <c r="B440" i="84"/>
  <c r="B441" i="84"/>
  <c r="B442" i="84"/>
  <c r="B443" i="84"/>
  <c r="B444" i="84"/>
  <c r="B445" i="84"/>
  <c r="B446" i="84"/>
  <c r="B447" i="84"/>
  <c r="B448" i="84"/>
  <c r="B449" i="84"/>
  <c r="B450" i="84"/>
  <c r="B451" i="84"/>
  <c r="B452" i="84"/>
  <c r="B453" i="84"/>
  <c r="B454" i="84"/>
  <c r="B455" i="84"/>
  <c r="B456" i="84"/>
  <c r="B457" i="84"/>
  <c r="B458" i="84"/>
  <c r="B459" i="84"/>
  <c r="B460" i="84"/>
  <c r="B461" i="84"/>
  <c r="B462" i="84"/>
  <c r="B463" i="84"/>
  <c r="B464" i="84"/>
  <c r="B465" i="84"/>
  <c r="B466" i="84"/>
  <c r="B467" i="84"/>
  <c r="B468" i="84"/>
  <c r="B469" i="84"/>
  <c r="B470" i="84"/>
  <c r="B471" i="84"/>
  <c r="B472" i="84"/>
  <c r="B473" i="84"/>
  <c r="B474" i="84"/>
  <c r="B475" i="84"/>
  <c r="B476" i="84"/>
  <c r="B477" i="84"/>
  <c r="B478" i="84"/>
  <c r="B479" i="84"/>
  <c r="B480" i="84"/>
  <c r="B481" i="84"/>
  <c r="B482" i="84"/>
  <c r="B483" i="84"/>
  <c r="B484" i="84"/>
  <c r="B485" i="84"/>
  <c r="B486" i="84"/>
  <c r="B487" i="84"/>
  <c r="B488" i="84"/>
  <c r="B489" i="84"/>
  <c r="B490" i="84"/>
  <c r="B491" i="84"/>
  <c r="B492" i="84"/>
  <c r="B493" i="84"/>
  <c r="B494" i="84"/>
  <c r="B495" i="84"/>
  <c r="B496" i="84"/>
  <c r="B497" i="84"/>
  <c r="B498" i="84"/>
  <c r="B499" i="84"/>
  <c r="B500" i="84"/>
  <c r="B501" i="84"/>
  <c r="B502" i="84"/>
  <c r="B503" i="84"/>
  <c r="B504" i="84"/>
  <c r="B505" i="84"/>
  <c r="B506" i="84"/>
  <c r="B507" i="84"/>
  <c r="B508" i="84"/>
  <c r="B509" i="84"/>
  <c r="B510" i="84"/>
  <c r="B511" i="84"/>
  <c r="B512" i="84"/>
  <c r="B513" i="84"/>
  <c r="B514" i="84"/>
  <c r="B515" i="84"/>
  <c r="B516" i="84"/>
  <c r="B517" i="84"/>
  <c r="B518" i="84"/>
  <c r="B519" i="84"/>
  <c r="B520" i="84"/>
  <c r="B521" i="84"/>
  <c r="B522" i="84"/>
  <c r="B523" i="84"/>
  <c r="B524" i="84"/>
  <c r="B525" i="84"/>
  <c r="B526" i="84"/>
  <c r="B527" i="84"/>
  <c r="B528" i="84"/>
  <c r="B529" i="84"/>
  <c r="B530" i="84"/>
  <c r="B531" i="84"/>
  <c r="B532" i="84"/>
  <c r="B533" i="84"/>
  <c r="B534" i="84"/>
  <c r="B535" i="84"/>
  <c r="B536" i="84"/>
  <c r="B537" i="84"/>
  <c r="B538" i="84"/>
  <c r="B539" i="84"/>
  <c r="B540" i="84"/>
  <c r="B541" i="84"/>
  <c r="B542" i="84"/>
  <c r="B543" i="84"/>
  <c r="B544" i="84"/>
  <c r="B545" i="84"/>
  <c r="B546" i="84"/>
  <c r="B547" i="84"/>
  <c r="B548" i="84"/>
  <c r="B549" i="84"/>
  <c r="B550" i="84"/>
  <c r="B551" i="84"/>
  <c r="B552" i="84"/>
  <c r="B553" i="84"/>
  <c r="B554" i="84"/>
  <c r="B555" i="84"/>
  <c r="B556" i="84"/>
  <c r="B557" i="84"/>
  <c r="B558" i="84"/>
  <c r="B559" i="84"/>
  <c r="B560" i="84"/>
  <c r="B561" i="84"/>
  <c r="B562" i="84"/>
  <c r="B563" i="84"/>
  <c r="B564" i="84"/>
  <c r="B565" i="84"/>
  <c r="B566" i="84"/>
  <c r="B567" i="84"/>
  <c r="B569" i="84"/>
  <c r="B570" i="84"/>
  <c r="B571" i="84"/>
  <c r="B572" i="84"/>
  <c r="B573" i="84"/>
  <c r="C573" i="84"/>
  <c r="C574" i="84" s="1"/>
  <c r="C575" i="84" s="1"/>
  <c r="C576" i="84" s="1"/>
  <c r="C577" i="84" s="1"/>
  <c r="C578" i="84" s="1"/>
  <c r="C579" i="84" s="1"/>
  <c r="C580" i="84" s="1"/>
  <c r="C581" i="84" s="1"/>
  <c r="C582" i="84" s="1"/>
  <c r="C583" i="84" s="1"/>
  <c r="C584" i="84" s="1"/>
  <c r="C585" i="84" s="1"/>
  <c r="C586" i="84" s="1"/>
  <c r="C587" i="84" s="1"/>
  <c r="C588" i="84" s="1"/>
  <c r="C589" i="84" s="1"/>
  <c r="C590" i="84" s="1"/>
  <c r="C591" i="84" s="1"/>
  <c r="C592" i="84" s="1"/>
  <c r="C593" i="84" s="1"/>
  <c r="C594" i="84" s="1"/>
  <c r="C595" i="84" s="1"/>
  <c r="C596" i="84" s="1"/>
  <c r="C597" i="84" s="1"/>
  <c r="C598" i="84" s="1"/>
  <c r="C599" i="84" s="1"/>
  <c r="C600" i="84" s="1"/>
  <c r="C601" i="84" s="1"/>
  <c r="C602" i="84" s="1"/>
  <c r="C603" i="84" s="1"/>
  <c r="C604" i="84" s="1"/>
  <c r="C605" i="84" s="1"/>
  <c r="C606" i="84" s="1"/>
  <c r="C607" i="84" s="1"/>
  <c r="C608" i="84" s="1"/>
  <c r="C609" i="84" s="1"/>
  <c r="C610" i="84" s="1"/>
  <c r="C611" i="84" s="1"/>
  <c r="C612" i="84" s="1"/>
  <c r="C613" i="84" s="1"/>
  <c r="C614" i="84" s="1"/>
  <c r="C615" i="84" s="1"/>
  <c r="C616" i="84" s="1"/>
  <c r="C617" i="84" s="1"/>
  <c r="C618" i="84" s="1"/>
  <c r="C619" i="84" s="1"/>
  <c r="C620" i="84" s="1"/>
  <c r="C621" i="84" s="1"/>
  <c r="C622" i="84" s="1"/>
  <c r="C623" i="84" s="1"/>
  <c r="C624" i="84" s="1"/>
  <c r="C625" i="84" s="1"/>
  <c r="C626" i="84" s="1"/>
  <c r="C627" i="84" s="1"/>
  <c r="C628" i="84" s="1"/>
  <c r="C629" i="84" s="1"/>
  <c r="C630" i="84" s="1"/>
  <c r="C631" i="84" s="1"/>
  <c r="C632" i="84" s="1"/>
  <c r="C633" i="84" s="1"/>
  <c r="C634" i="84" s="1"/>
  <c r="C635" i="84" s="1"/>
  <c r="C636" i="84" s="1"/>
  <c r="C637" i="84" s="1"/>
  <c r="C638" i="84" s="1"/>
  <c r="C639" i="84" s="1"/>
  <c r="C640" i="84" s="1"/>
  <c r="C641" i="84" s="1"/>
  <c r="C642" i="84" s="1"/>
  <c r="C643" i="84" s="1"/>
  <c r="C644" i="84" s="1"/>
  <c r="C645" i="84" s="1"/>
  <c r="C646" i="84" s="1"/>
  <c r="C647" i="84" s="1"/>
  <c r="C648" i="84" s="1"/>
  <c r="C649" i="84" s="1"/>
  <c r="C650" i="84" s="1"/>
  <c r="C651" i="84" s="1"/>
  <c r="C652" i="84" s="1"/>
  <c r="C653" i="84" s="1"/>
  <c r="C654" i="84" s="1"/>
  <c r="C655" i="84" s="1"/>
  <c r="C656" i="84" s="1"/>
  <c r="C657" i="84" s="1"/>
  <c r="C658" i="84" s="1"/>
  <c r="C659" i="84" s="1"/>
  <c r="C660" i="84" s="1"/>
  <c r="C661" i="84" s="1"/>
  <c r="C662" i="84" s="1"/>
  <c r="C663" i="84" s="1"/>
  <c r="C664" i="84" s="1"/>
  <c r="C665" i="84" s="1"/>
  <c r="C666" i="84" s="1"/>
  <c r="C667" i="84" s="1"/>
  <c r="C668" i="84" s="1"/>
  <c r="C669" i="84" s="1"/>
  <c r="C670" i="84" s="1"/>
  <c r="C671" i="84" s="1"/>
  <c r="C672" i="84" s="1"/>
  <c r="C673" i="84" s="1"/>
  <c r="C674" i="84" s="1"/>
  <c r="C675" i="84" s="1"/>
  <c r="C676" i="84" s="1"/>
  <c r="C677" i="84" s="1"/>
  <c r="C678" i="84" s="1"/>
  <c r="C679" i="84" s="1"/>
  <c r="C680" i="84" s="1"/>
  <c r="C681" i="84" s="1"/>
  <c r="C682" i="84" s="1"/>
  <c r="C683" i="84" s="1"/>
  <c r="C684" i="84" s="1"/>
  <c r="C685" i="84" s="1"/>
  <c r="C686" i="84" s="1"/>
  <c r="C687" i="84" s="1"/>
  <c r="C688" i="84" s="1"/>
  <c r="C689" i="84" s="1"/>
  <c r="C690" i="84" s="1"/>
  <c r="C691" i="84" s="1"/>
  <c r="C692" i="84" s="1"/>
  <c r="C693" i="84" s="1"/>
  <c r="C694" i="84" s="1"/>
  <c r="C695" i="84" s="1"/>
  <c r="C696" i="84" s="1"/>
  <c r="C697" i="84" s="1"/>
  <c r="C698" i="84" s="1"/>
  <c r="C699" i="84" s="1"/>
  <c r="C700" i="84" s="1"/>
  <c r="C701" i="84" s="1"/>
  <c r="C702" i="84" s="1"/>
  <c r="C703" i="84" s="1"/>
  <c r="B574" i="84"/>
  <c r="B575" i="84"/>
  <c r="B576" i="84"/>
  <c r="B577" i="84"/>
  <c r="B578" i="84"/>
  <c r="B579" i="84"/>
  <c r="B580" i="84"/>
  <c r="B581" i="84"/>
  <c r="B582" i="84"/>
  <c r="B583" i="84"/>
  <c r="B584" i="84"/>
  <c r="B585" i="84"/>
  <c r="B586" i="84"/>
  <c r="B587" i="84"/>
  <c r="B588" i="84"/>
  <c r="B589" i="84"/>
  <c r="B590" i="84"/>
  <c r="B591" i="84"/>
  <c r="B592" i="84"/>
  <c r="B593" i="84"/>
  <c r="B594" i="84"/>
  <c r="B595" i="84"/>
  <c r="B596" i="84"/>
  <c r="B597" i="84"/>
  <c r="B598" i="84"/>
  <c r="B599" i="84"/>
  <c r="B600" i="84"/>
  <c r="B601" i="84"/>
  <c r="B602" i="84"/>
  <c r="B603" i="84"/>
  <c r="B604" i="84"/>
  <c r="B605" i="84"/>
  <c r="B606" i="84"/>
  <c r="B607" i="84"/>
  <c r="B608" i="84"/>
  <c r="B609" i="84"/>
  <c r="B610" i="84"/>
  <c r="B611" i="84"/>
  <c r="B612" i="84"/>
  <c r="B613" i="84"/>
  <c r="B614" i="84"/>
  <c r="B615" i="84"/>
  <c r="B616" i="84"/>
  <c r="B617" i="84"/>
  <c r="B618" i="84"/>
  <c r="B619" i="84"/>
  <c r="B620" i="84"/>
  <c r="B621" i="84"/>
  <c r="B622" i="84"/>
  <c r="B623" i="84"/>
  <c r="B624" i="84"/>
  <c r="B625" i="84"/>
  <c r="B626" i="84"/>
  <c r="B627" i="84"/>
  <c r="B628" i="84"/>
  <c r="B629" i="84"/>
  <c r="B630" i="84"/>
  <c r="B631" i="84"/>
  <c r="B632" i="84"/>
  <c r="B633" i="84"/>
  <c r="B634" i="84"/>
  <c r="B635" i="84"/>
  <c r="B636" i="84"/>
  <c r="B637" i="84"/>
  <c r="B638" i="84"/>
  <c r="B639" i="84"/>
  <c r="B640" i="84"/>
  <c r="B641" i="84"/>
  <c r="B642" i="84"/>
  <c r="B643" i="84"/>
  <c r="B644" i="84"/>
  <c r="B645" i="84"/>
  <c r="B646" i="84"/>
  <c r="B647" i="84"/>
  <c r="B648" i="84"/>
  <c r="B649" i="84"/>
  <c r="B650" i="84"/>
  <c r="B651" i="84"/>
  <c r="B652" i="84"/>
  <c r="B653" i="84"/>
  <c r="B654" i="84"/>
  <c r="B655" i="84"/>
  <c r="B656" i="84"/>
  <c r="B657" i="84"/>
  <c r="B658" i="84"/>
  <c r="B659" i="84"/>
  <c r="B660" i="84"/>
  <c r="B661" i="84"/>
  <c r="B662" i="84"/>
  <c r="B663" i="84"/>
  <c r="B664" i="84"/>
  <c r="B665" i="84"/>
  <c r="B666" i="84"/>
  <c r="B667" i="84"/>
  <c r="B668" i="84"/>
  <c r="B669" i="84"/>
  <c r="B670" i="84"/>
  <c r="B671" i="84"/>
  <c r="B672" i="84"/>
  <c r="B673" i="84"/>
  <c r="B674" i="84"/>
  <c r="B675" i="84"/>
  <c r="B676" i="84"/>
  <c r="B677" i="84"/>
  <c r="B678" i="84"/>
  <c r="B679" i="84"/>
  <c r="B680" i="84"/>
  <c r="B681" i="84"/>
  <c r="B682" i="84"/>
  <c r="B683" i="84"/>
  <c r="B684" i="84"/>
  <c r="B685" i="84"/>
  <c r="B686" i="84"/>
  <c r="B687" i="84"/>
  <c r="B688" i="84"/>
  <c r="B689" i="84"/>
  <c r="B690" i="84"/>
  <c r="B691" i="84"/>
  <c r="B692" i="84"/>
  <c r="B693" i="84"/>
  <c r="B694" i="84"/>
  <c r="B695" i="84"/>
  <c r="B696" i="84"/>
  <c r="B697" i="84"/>
  <c r="B698" i="84"/>
  <c r="B699" i="84"/>
  <c r="B700" i="84"/>
  <c r="B701" i="84"/>
  <c r="B702" i="84"/>
  <c r="B703" i="84"/>
  <c r="B704" i="84"/>
  <c r="B705" i="84"/>
  <c r="B710" i="84"/>
  <c r="C714" i="84"/>
  <c r="D714" i="84"/>
  <c r="D715" i="84" s="1"/>
  <c r="D716" i="84" s="1"/>
  <c r="D717" i="84" s="1"/>
  <c r="D718" i="84" s="1"/>
  <c r="D719" i="84" s="1"/>
  <c r="D720" i="84" s="1"/>
  <c r="D721" i="84" s="1"/>
  <c r="D722" i="84" s="1"/>
  <c r="D723" i="84" s="1"/>
  <c r="D724" i="84" s="1"/>
  <c r="D725" i="84" s="1"/>
  <c r="D726" i="84" s="1"/>
  <c r="D727" i="84" s="1"/>
  <c r="D728" i="84" s="1"/>
  <c r="D729" i="84" s="1"/>
  <c r="D730" i="84" s="1"/>
  <c r="D731" i="84" s="1"/>
  <c r="D732" i="84" s="1"/>
  <c r="D733" i="84" s="1"/>
  <c r="D734" i="84" s="1"/>
  <c r="D735" i="84" s="1"/>
  <c r="D736" i="84" s="1"/>
  <c r="D737" i="84" s="1"/>
  <c r="D738" i="84" s="1"/>
  <c r="D739" i="84" s="1"/>
  <c r="D740" i="84" s="1"/>
  <c r="D741" i="84" s="1"/>
  <c r="D742" i="84" s="1"/>
  <c r="D743" i="84" s="1"/>
  <c r="D744" i="84" s="1"/>
  <c r="D745" i="84" s="1"/>
  <c r="D746" i="84" s="1"/>
  <c r="D747" i="84" s="1"/>
  <c r="D748" i="84" s="1"/>
  <c r="D749" i="84" s="1"/>
  <c r="D750" i="84" s="1"/>
  <c r="D751" i="84" s="1"/>
  <c r="D752" i="84" s="1"/>
  <c r="D753" i="84" s="1"/>
  <c r="D754" i="84" s="1"/>
  <c r="D755" i="84" s="1"/>
  <c r="D756" i="84" s="1"/>
  <c r="D757" i="84" s="1"/>
  <c r="D758" i="84" s="1"/>
  <c r="D759" i="84" s="1"/>
  <c r="D760" i="84" s="1"/>
  <c r="D761" i="84" s="1"/>
  <c r="D762" i="84" s="1"/>
  <c r="D763" i="84" s="1"/>
  <c r="D764" i="84" s="1"/>
  <c r="D765" i="84" s="1"/>
  <c r="D766" i="84" s="1"/>
  <c r="D767" i="84" s="1"/>
  <c r="D768" i="84" s="1"/>
  <c r="D769" i="84" s="1"/>
  <c r="D770" i="84" s="1"/>
  <c r="D771" i="84" s="1"/>
  <c r="D772" i="84" s="1"/>
  <c r="D773" i="84" s="1"/>
  <c r="D774" i="84" s="1"/>
  <c r="D775" i="84" s="1"/>
  <c r="D776" i="84" s="1"/>
  <c r="D777" i="84" s="1"/>
  <c r="D778" i="84" s="1"/>
  <c r="D779" i="84" s="1"/>
  <c r="D780" i="84" s="1"/>
  <c r="D781" i="84" s="1"/>
  <c r="D782" i="84" s="1"/>
  <c r="D783" i="84" s="1"/>
  <c r="D784" i="84" s="1"/>
  <c r="D785" i="84" s="1"/>
  <c r="D786" i="84" s="1"/>
  <c r="D787" i="84" s="1"/>
  <c r="D788" i="84" s="1"/>
  <c r="D789" i="84" s="1"/>
  <c r="D790" i="84" s="1"/>
  <c r="D791" i="84" s="1"/>
  <c r="D792" i="84" s="1"/>
  <c r="D793" i="84" s="1"/>
  <c r="D794" i="84" s="1"/>
  <c r="D795" i="84" s="1"/>
  <c r="D796" i="84" s="1"/>
  <c r="D797" i="84" s="1"/>
  <c r="D798" i="84" s="1"/>
  <c r="D799" i="84" s="1"/>
  <c r="D800" i="84" s="1"/>
  <c r="D801" i="84" s="1"/>
  <c r="D802" i="84" s="1"/>
  <c r="D803" i="84" s="1"/>
  <c r="D804" i="84" s="1"/>
  <c r="D805" i="84" s="1"/>
  <c r="D806" i="84" s="1"/>
  <c r="D807" i="84" s="1"/>
  <c r="D808" i="84" s="1"/>
  <c r="D809" i="84" s="1"/>
  <c r="D810" i="84" s="1"/>
  <c r="D811" i="84" s="1"/>
  <c r="D812" i="84" s="1"/>
  <c r="D813" i="84" s="1"/>
  <c r="D814" i="84" s="1"/>
  <c r="D815" i="84" s="1"/>
  <c r="D816" i="84" s="1"/>
  <c r="D817" i="84" s="1"/>
  <c r="D818" i="84" s="1"/>
  <c r="D819" i="84" s="1"/>
  <c r="D820" i="84" s="1"/>
  <c r="D821" i="84" s="1"/>
  <c r="D822" i="84" s="1"/>
  <c r="D823" i="84" s="1"/>
  <c r="D824" i="84" s="1"/>
  <c r="D825" i="84" s="1"/>
  <c r="D826" i="84" s="1"/>
  <c r="D827" i="84" s="1"/>
  <c r="D828" i="84" s="1"/>
  <c r="D829" i="84" s="1"/>
  <c r="D830" i="84" s="1"/>
  <c r="D831" i="84" s="1"/>
  <c r="D832" i="84" s="1"/>
  <c r="D833" i="84" s="1"/>
  <c r="D834" i="84" s="1"/>
  <c r="D835" i="84" s="1"/>
  <c r="D836" i="84" s="1"/>
  <c r="D837" i="84" s="1"/>
  <c r="D838" i="84" s="1"/>
  <c r="D839" i="84" s="1"/>
  <c r="D840" i="84" s="1"/>
  <c r="D841" i="84" s="1"/>
  <c r="D842" i="84" s="1"/>
  <c r="D843" i="84" s="1"/>
  <c r="D844" i="84" s="1"/>
  <c r="D845" i="84" s="1"/>
  <c r="D846" i="84" s="1"/>
  <c r="D847" i="84" s="1"/>
  <c r="D848" i="84" s="1"/>
  <c r="D849" i="84" s="1"/>
  <c r="D850" i="84" s="1"/>
  <c r="D851" i="84" s="1"/>
  <c r="D852" i="84" s="1"/>
  <c r="D853" i="84" s="1"/>
  <c r="D854" i="84" s="1"/>
  <c r="D855" i="84" s="1"/>
  <c r="D856" i="84" s="1"/>
  <c r="D857" i="84" s="1"/>
  <c r="D858" i="84" s="1"/>
  <c r="D859" i="84" s="1"/>
  <c r="D860" i="84" s="1"/>
  <c r="D861" i="84" s="1"/>
  <c r="D862" i="84" s="1"/>
  <c r="D863" i="84" s="1"/>
  <c r="D864" i="84" s="1"/>
  <c r="D865" i="84" s="1"/>
  <c r="D866" i="84" s="1"/>
  <c r="D867" i="84" s="1"/>
  <c r="D868" i="84" s="1"/>
  <c r="D869" i="84" s="1"/>
  <c r="D870" i="84" s="1"/>
  <c r="D871" i="84" s="1"/>
  <c r="D872" i="84" s="1"/>
  <c r="D873" i="84" s="1"/>
  <c r="D874" i="84" s="1"/>
  <c r="D875" i="84" s="1"/>
  <c r="D876" i="84" s="1"/>
  <c r="D877" i="84" s="1"/>
  <c r="D878" i="84" s="1"/>
  <c r="D879" i="84" s="1"/>
  <c r="D880" i="84" s="1"/>
  <c r="D881" i="84" s="1"/>
  <c r="D882" i="84" s="1"/>
  <c r="D883" i="84" s="1"/>
  <c r="D884" i="84" s="1"/>
  <c r="D885" i="84" s="1"/>
  <c r="D886" i="84" s="1"/>
  <c r="D887" i="84" s="1"/>
  <c r="D888" i="84" s="1"/>
  <c r="D889" i="84" s="1"/>
  <c r="D890" i="84" s="1"/>
  <c r="D891" i="84" s="1"/>
  <c r="D892" i="84" s="1"/>
  <c r="C899" i="84"/>
  <c r="D899" i="84"/>
  <c r="D900" i="84" s="1"/>
  <c r="D901" i="84" s="1"/>
  <c r="D902" i="84" s="1"/>
  <c r="D903" i="84" s="1"/>
  <c r="D904" i="84" s="1"/>
  <c r="D905" i="84" s="1"/>
  <c r="D906" i="84" s="1"/>
  <c r="D907" i="84" s="1"/>
  <c r="D908" i="84" s="1"/>
  <c r="D909" i="84" s="1"/>
  <c r="D910" i="84" s="1"/>
  <c r="D911" i="84" s="1"/>
  <c r="D912" i="84" s="1"/>
  <c r="D913" i="84" s="1"/>
  <c r="D914" i="84" s="1"/>
  <c r="D915" i="84" s="1"/>
  <c r="D916" i="84" s="1"/>
  <c r="D917" i="84" s="1"/>
  <c r="D918" i="84" s="1"/>
  <c r="D919" i="84" s="1"/>
  <c r="D920" i="84" s="1"/>
  <c r="D921" i="84" s="1"/>
  <c r="D922" i="84" s="1"/>
  <c r="D923" i="84" s="1"/>
  <c r="D924" i="84" s="1"/>
  <c r="D925" i="84" s="1"/>
  <c r="D926" i="84" s="1"/>
  <c r="D927" i="84" s="1"/>
  <c r="D928" i="84" s="1"/>
  <c r="D929" i="84" s="1"/>
  <c r="D930" i="84" s="1"/>
  <c r="D931" i="84" s="1"/>
  <c r="D932" i="84" s="1"/>
  <c r="D933" i="84" s="1"/>
  <c r="D934" i="84" s="1"/>
  <c r="D935" i="84" s="1"/>
  <c r="D936" i="84" s="1"/>
  <c r="D937" i="84" s="1"/>
  <c r="D938" i="84" s="1"/>
  <c r="D939" i="84" s="1"/>
  <c r="D940" i="84" s="1"/>
  <c r="D941" i="84" s="1"/>
  <c r="D942" i="84" s="1"/>
  <c r="D943" i="84" s="1"/>
  <c r="D944" i="84" s="1"/>
  <c r="D945" i="84" s="1"/>
  <c r="D946" i="84" s="1"/>
  <c r="D947" i="84" s="1"/>
  <c r="D948" i="84" s="1"/>
  <c r="D949" i="84" s="1"/>
  <c r="D950" i="84" s="1"/>
  <c r="D951" i="84" s="1"/>
  <c r="D952" i="84" s="1"/>
  <c r="D953" i="84" s="1"/>
  <c r="D954" i="84" s="1"/>
  <c r="D955" i="84" s="1"/>
  <c r="D956" i="84" s="1"/>
  <c r="D957" i="84" s="1"/>
  <c r="D958" i="84" s="1"/>
  <c r="D959" i="84" s="1"/>
  <c r="D960" i="84" s="1"/>
  <c r="D961" i="84" s="1"/>
  <c r="D962" i="84" s="1"/>
  <c r="D963" i="84" s="1"/>
  <c r="D964" i="84" s="1"/>
  <c r="D965" i="84" s="1"/>
  <c r="D966" i="84" s="1"/>
  <c r="D967" i="84" s="1"/>
  <c r="D968" i="84" s="1"/>
  <c r="D969" i="84" s="1"/>
  <c r="D970" i="84" s="1"/>
  <c r="D971" i="84" s="1"/>
  <c r="D972" i="84" s="1"/>
  <c r="D973" i="84" s="1"/>
  <c r="D974" i="84" s="1"/>
  <c r="D975" i="84" s="1"/>
  <c r="D976" i="84" s="1"/>
  <c r="D977" i="84" s="1"/>
  <c r="D978" i="84" s="1"/>
  <c r="D979" i="84" s="1"/>
  <c r="D980" i="84" s="1"/>
  <c r="D981" i="84" s="1"/>
  <c r="D982" i="84" s="1"/>
  <c r="D983" i="84" s="1"/>
  <c r="D984" i="84" s="1"/>
  <c r="D985" i="84" s="1"/>
  <c r="D986" i="84" s="1"/>
  <c r="D987" i="84" s="1"/>
  <c r="D988" i="84" s="1"/>
  <c r="D989" i="84" s="1"/>
  <c r="D990" i="84" s="1"/>
  <c r="D991" i="84" s="1"/>
  <c r="D992" i="84" s="1"/>
  <c r="D993" i="84" s="1"/>
  <c r="D994" i="84" s="1"/>
  <c r="D995" i="84" s="1"/>
  <c r="D996" i="84" s="1"/>
  <c r="D997" i="84" s="1"/>
  <c r="D998" i="84" s="1"/>
  <c r="D999" i="84" s="1"/>
  <c r="D1000" i="84" s="1"/>
  <c r="D1001" i="84" s="1"/>
  <c r="D1002" i="84" s="1"/>
  <c r="D1003" i="84" s="1"/>
  <c r="D1004" i="84" s="1"/>
  <c r="D1005" i="84" s="1"/>
  <c r="D1006" i="84" s="1"/>
  <c r="D1007" i="84" s="1"/>
  <c r="D1008" i="84" s="1"/>
  <c r="D1009" i="84" s="1"/>
  <c r="D1010" i="84" s="1"/>
  <c r="D1011" i="84" s="1"/>
  <c r="D1012" i="84" s="1"/>
  <c r="D1013" i="84" s="1"/>
  <c r="D1014" i="84" s="1"/>
  <c r="D1015" i="84" s="1"/>
  <c r="D1016" i="84" s="1"/>
  <c r="D1017" i="84" s="1"/>
  <c r="D1018" i="84" s="1"/>
  <c r="D1019" i="84" s="1"/>
  <c r="D1020" i="84" s="1"/>
  <c r="D1021" i="84" s="1"/>
  <c r="D1022" i="84" s="1"/>
  <c r="D1023" i="84" s="1"/>
  <c r="D1024" i="84" s="1"/>
  <c r="D1025" i="84" s="1"/>
  <c r="D1026" i="84" s="1"/>
  <c r="D1027" i="84" s="1"/>
  <c r="D1028" i="84" s="1"/>
  <c r="D1029" i="84" s="1"/>
  <c r="D1030" i="84" s="1"/>
  <c r="D1031" i="84" s="1"/>
  <c r="D1032" i="84" s="1"/>
  <c r="D1033" i="84" s="1"/>
  <c r="D1034" i="84" s="1"/>
  <c r="D1035" i="84" s="1"/>
  <c r="D1036" i="84" s="1"/>
  <c r="D1037" i="84" s="1"/>
  <c r="D1038" i="84" s="1"/>
  <c r="D1039" i="84" s="1"/>
  <c r="D1040" i="84" s="1"/>
  <c r="D1041" i="84" s="1"/>
  <c r="D1042" i="84" s="1"/>
  <c r="D1043" i="84" s="1"/>
  <c r="D1044" i="84" s="1"/>
  <c r="D1045" i="84" s="1"/>
  <c r="D1046" i="84" s="1"/>
  <c r="D1047" i="84" s="1"/>
  <c r="D1048" i="84" s="1"/>
  <c r="D1049" i="84" s="1"/>
  <c r="D1050" i="84" s="1"/>
  <c r="D1051" i="84" s="1"/>
  <c r="D1052" i="84" s="1"/>
  <c r="D1053" i="84" s="1"/>
  <c r="D1054" i="84" s="1"/>
  <c r="D1055" i="84" s="1"/>
  <c r="D1056" i="84" s="1"/>
  <c r="D1057" i="84" s="1"/>
  <c r="D1058" i="84" s="1"/>
  <c r="D1059" i="84" s="1"/>
  <c r="D1060" i="84" s="1"/>
  <c r="D1061" i="84" s="1"/>
  <c r="D1062" i="84" s="1"/>
  <c r="D1063" i="84" s="1"/>
  <c r="D1064" i="84" s="1"/>
  <c r="D1065" i="84" s="1"/>
  <c r="D1066" i="84" s="1"/>
  <c r="D1067" i="84" s="1"/>
  <c r="D1068" i="84" s="1"/>
  <c r="D1069" i="84" s="1"/>
  <c r="D1070" i="84" s="1"/>
  <c r="D1071" i="84" s="1"/>
  <c r="D1072" i="84" s="1"/>
  <c r="D1073" i="84" s="1"/>
  <c r="D1074" i="84" s="1"/>
  <c r="D1075" i="84" s="1"/>
  <c r="D1076" i="84" s="1"/>
  <c r="D1077" i="84" s="1"/>
  <c r="C1084" i="84"/>
  <c r="D1084" i="84"/>
  <c r="D1085" i="84" s="1"/>
  <c r="D1086" i="84" s="1"/>
  <c r="D1087" i="84" s="1"/>
  <c r="D1088" i="84" s="1"/>
  <c r="D1089" i="84" s="1"/>
  <c r="D1090" i="84" s="1"/>
  <c r="D1091" i="84" s="1"/>
  <c r="D1092" i="84" s="1"/>
  <c r="D1093" i="84" s="1"/>
  <c r="D1094" i="84" s="1"/>
  <c r="D1095" i="84" s="1"/>
  <c r="D1096" i="84" s="1"/>
  <c r="D1097" i="84" s="1"/>
  <c r="D1098" i="84" s="1"/>
  <c r="D1099" i="84" s="1"/>
  <c r="D1100" i="84" s="1"/>
  <c r="D1101" i="84" s="1"/>
  <c r="D1102" i="84" s="1"/>
  <c r="D1103" i="84" s="1"/>
  <c r="D1104" i="84" s="1"/>
  <c r="D1105" i="84" s="1"/>
  <c r="D1106" i="84" s="1"/>
  <c r="D1107" i="84" s="1"/>
  <c r="D1108" i="84" s="1"/>
  <c r="D1109" i="84" s="1"/>
  <c r="D1110" i="84" s="1"/>
  <c r="D1111" i="84" s="1"/>
  <c r="D1112" i="84" s="1"/>
  <c r="D1113" i="84" s="1"/>
  <c r="D1114" i="84" s="1"/>
  <c r="D1115" i="84" s="1"/>
  <c r="D1116" i="84" s="1"/>
  <c r="D1117" i="84" s="1"/>
  <c r="D1118" i="84" s="1"/>
  <c r="D1119" i="84" s="1"/>
  <c r="D1120" i="84" s="1"/>
  <c r="D1121" i="84" s="1"/>
  <c r="D1122" i="84" s="1"/>
  <c r="D1123" i="84" s="1"/>
  <c r="D1124" i="84" s="1"/>
  <c r="D1125" i="84" s="1"/>
  <c r="D1126" i="84" s="1"/>
  <c r="D1127" i="84" s="1"/>
  <c r="D1128" i="84" s="1"/>
  <c r="D1129" i="84" s="1"/>
  <c r="D1130" i="84" s="1"/>
  <c r="D1131" i="84" s="1"/>
  <c r="D1132" i="84" s="1"/>
  <c r="D1133" i="84" s="1"/>
  <c r="D1134" i="84" s="1"/>
  <c r="D1135" i="84" s="1"/>
  <c r="D1136" i="84" s="1"/>
  <c r="D1137" i="84" s="1"/>
  <c r="D1138" i="84" s="1"/>
  <c r="D1139" i="84" s="1"/>
  <c r="D1140" i="84" s="1"/>
  <c r="D1141" i="84" s="1"/>
  <c r="D1142" i="84" s="1"/>
  <c r="D1143" i="84" s="1"/>
  <c r="D1144" i="84" s="1"/>
  <c r="D1145" i="84" s="1"/>
  <c r="D1146" i="84" s="1"/>
  <c r="D1147" i="84" s="1"/>
  <c r="D1148" i="84" s="1"/>
  <c r="D1149" i="84" s="1"/>
  <c r="D1150" i="84" s="1"/>
  <c r="D1151" i="84" s="1"/>
  <c r="D1152" i="84" s="1"/>
  <c r="D1153" i="84" s="1"/>
  <c r="D1154" i="84" s="1"/>
  <c r="D1155" i="84" s="1"/>
  <c r="D1156" i="84" s="1"/>
  <c r="D1157" i="84" s="1"/>
  <c r="D1158" i="84" s="1"/>
  <c r="D1159" i="84" s="1"/>
  <c r="D1160" i="84" s="1"/>
  <c r="D1161" i="84" s="1"/>
  <c r="D1162" i="84" s="1"/>
  <c r="D1163" i="84" s="1"/>
  <c r="D1164" i="84" s="1"/>
  <c r="D1165" i="84" s="1"/>
  <c r="D1166" i="84" s="1"/>
  <c r="D1167" i="84" s="1"/>
  <c r="D1168" i="84" s="1"/>
  <c r="D1169" i="84" s="1"/>
  <c r="D1170" i="84" s="1"/>
  <c r="D1171" i="84" s="1"/>
  <c r="D1172" i="84" s="1"/>
  <c r="D1173" i="84" s="1"/>
  <c r="D1174" i="84" s="1"/>
  <c r="D1175" i="84" s="1"/>
  <c r="D1176" i="84" s="1"/>
  <c r="D1177" i="84" s="1"/>
  <c r="D1178" i="84" s="1"/>
  <c r="D1179" i="84" s="1"/>
  <c r="D1180" i="84" s="1"/>
  <c r="D1181" i="84" s="1"/>
  <c r="D1182" i="84" s="1"/>
  <c r="D1183" i="84" s="1"/>
  <c r="D1184" i="84" s="1"/>
  <c r="D1185" i="84" s="1"/>
  <c r="D1186" i="84" s="1"/>
  <c r="D1187" i="84" s="1"/>
  <c r="D1188" i="84" s="1"/>
  <c r="D1189" i="84" s="1"/>
  <c r="D1190" i="84" s="1"/>
  <c r="D1191" i="84" s="1"/>
  <c r="D1192" i="84" s="1"/>
  <c r="D1193" i="84" s="1"/>
  <c r="D1194" i="84" s="1"/>
  <c r="D1195" i="84" s="1"/>
  <c r="D1196" i="84" s="1"/>
  <c r="D1197" i="84" s="1"/>
  <c r="D1198" i="84" s="1"/>
  <c r="D1199" i="84" s="1"/>
  <c r="D1200" i="84" s="1"/>
  <c r="D1201" i="84" s="1"/>
  <c r="D1202" i="84" s="1"/>
  <c r="D1203" i="84" s="1"/>
  <c r="D1204" i="84" s="1"/>
  <c r="D1205" i="84" s="1"/>
  <c r="D1206" i="84" s="1"/>
  <c r="D1207" i="84" s="1"/>
  <c r="D1208" i="84" s="1"/>
  <c r="D1209" i="84" s="1"/>
  <c r="D1210" i="84" s="1"/>
  <c r="D1211" i="84" s="1"/>
  <c r="D1212" i="84" s="1"/>
  <c r="D1213" i="84" s="1"/>
  <c r="D1214" i="84" s="1"/>
  <c r="D1215" i="84" s="1"/>
  <c r="D1216" i="84" s="1"/>
  <c r="D1217" i="84" s="1"/>
  <c r="D1218" i="84" s="1"/>
  <c r="D1219" i="84" s="1"/>
  <c r="D1220" i="84" s="1"/>
  <c r="D1221" i="84" s="1"/>
  <c r="D1222" i="84" s="1"/>
  <c r="D1223" i="84" s="1"/>
  <c r="D1224" i="84" s="1"/>
  <c r="D1225" i="84" s="1"/>
  <c r="D1226" i="84" s="1"/>
  <c r="D1227" i="84" s="1"/>
  <c r="D1228" i="84" s="1"/>
  <c r="D1229" i="84" s="1"/>
  <c r="D1230" i="84" s="1"/>
  <c r="D1231" i="84" s="1"/>
  <c r="D1232" i="84" s="1"/>
  <c r="D1233" i="84" s="1"/>
  <c r="D1234" i="84" s="1"/>
  <c r="D1235" i="84" s="1"/>
  <c r="D1236" i="84" s="1"/>
  <c r="D1237" i="84" s="1"/>
  <c r="D1238" i="84" s="1"/>
  <c r="D1239" i="84" s="1"/>
  <c r="D1240" i="84" s="1"/>
  <c r="D1241" i="84" s="1"/>
  <c r="D1242" i="84" s="1"/>
  <c r="D1243" i="84" s="1"/>
  <c r="D1244" i="84" s="1"/>
  <c r="D1245" i="84" s="1"/>
  <c r="D1246" i="84" s="1"/>
  <c r="D1247" i="84" s="1"/>
  <c r="D1248" i="84" s="1"/>
  <c r="D1249" i="84" s="1"/>
  <c r="D1250" i="84" s="1"/>
  <c r="D1251" i="84" s="1"/>
  <c r="D1252" i="84" s="1"/>
  <c r="D1253" i="84" s="1"/>
  <c r="D1254" i="84" s="1"/>
  <c r="D1255" i="84" s="1"/>
  <c r="D1256" i="84" s="1"/>
  <c r="D1257" i="84" s="1"/>
  <c r="D1258" i="84" s="1"/>
  <c r="D1259" i="84" s="1"/>
  <c r="D1260" i="84" s="1"/>
  <c r="D1261" i="84" s="1"/>
  <c r="D1262" i="84" s="1"/>
  <c r="C1269" i="84"/>
  <c r="D1269" i="84"/>
  <c r="D1270" i="84" s="1"/>
  <c r="D1271" i="84" s="1"/>
  <c r="D1272" i="84" s="1"/>
  <c r="D1273" i="84" s="1"/>
  <c r="D1274" i="84" s="1"/>
  <c r="D1275" i="84" s="1"/>
  <c r="D1276" i="84" s="1"/>
  <c r="D1277" i="84" s="1"/>
  <c r="D1278" i="84" s="1"/>
  <c r="D1279" i="84" s="1"/>
  <c r="D1280" i="84" s="1"/>
  <c r="D1281" i="84" s="1"/>
  <c r="D1282" i="84" s="1"/>
  <c r="D1283" i="84" s="1"/>
  <c r="D1284" i="84" s="1"/>
  <c r="D1285" i="84" s="1"/>
  <c r="D1286" i="84" s="1"/>
  <c r="D1287" i="84" s="1"/>
  <c r="D1288" i="84" s="1"/>
  <c r="D1289" i="84" s="1"/>
  <c r="D1290" i="84" s="1"/>
  <c r="D1291" i="84" s="1"/>
  <c r="D1292" i="84" s="1"/>
  <c r="D1293" i="84" s="1"/>
  <c r="D1294" i="84" s="1"/>
  <c r="D1295" i="84" s="1"/>
  <c r="D1296" i="84" s="1"/>
  <c r="D1297" i="84" s="1"/>
  <c r="D1298" i="84" s="1"/>
  <c r="D1299" i="84" s="1"/>
  <c r="D1300" i="84" s="1"/>
  <c r="D1301" i="84" s="1"/>
  <c r="D1302" i="84" s="1"/>
  <c r="D1303" i="84" s="1"/>
  <c r="D1304" i="84" s="1"/>
  <c r="D1305" i="84" s="1"/>
  <c r="D1306" i="84" s="1"/>
  <c r="D1307" i="84" s="1"/>
  <c r="D1308" i="84" s="1"/>
  <c r="D1309" i="84" s="1"/>
  <c r="D1310" i="84" s="1"/>
  <c r="D1311" i="84" s="1"/>
  <c r="D1312" i="84" s="1"/>
  <c r="D1313" i="84" s="1"/>
  <c r="D1314" i="84" s="1"/>
  <c r="D1315" i="84" s="1"/>
  <c r="D1316" i="84" s="1"/>
  <c r="D1317" i="84" s="1"/>
  <c r="D1318" i="84" s="1"/>
  <c r="D1319" i="84" s="1"/>
  <c r="D1320" i="84" s="1"/>
  <c r="D1321" i="84" s="1"/>
  <c r="D1322" i="84" s="1"/>
  <c r="D1323" i="84" s="1"/>
  <c r="D1324" i="84" s="1"/>
  <c r="D1325" i="84" s="1"/>
  <c r="D1326" i="84" s="1"/>
  <c r="D1327" i="84" s="1"/>
  <c r="D1328" i="84" s="1"/>
  <c r="D1329" i="84" s="1"/>
  <c r="D1330" i="84" s="1"/>
  <c r="D1331" i="84" s="1"/>
  <c r="D1332" i="84" s="1"/>
  <c r="D1333" i="84" s="1"/>
  <c r="D1334" i="84" s="1"/>
  <c r="D1335" i="84" s="1"/>
  <c r="D1336" i="84" s="1"/>
  <c r="D1337" i="84" s="1"/>
  <c r="D1338" i="84" s="1"/>
  <c r="D1339" i="84" s="1"/>
  <c r="D1340" i="84" s="1"/>
  <c r="D1341" i="84" s="1"/>
  <c r="D1342" i="84" s="1"/>
  <c r="D1343" i="84" s="1"/>
  <c r="D1344" i="84" s="1"/>
  <c r="D1345" i="84" s="1"/>
  <c r="D1346" i="84" s="1"/>
  <c r="D1347" i="84" s="1"/>
  <c r="D1348" i="84" s="1"/>
  <c r="D1349" i="84" s="1"/>
  <c r="D1350" i="84" s="1"/>
  <c r="D1351" i="84" s="1"/>
  <c r="D1352" i="84" s="1"/>
  <c r="D1353" i="84" s="1"/>
  <c r="D1354" i="84" s="1"/>
  <c r="D1355" i="84" s="1"/>
  <c r="D1356" i="84" s="1"/>
  <c r="D1357" i="84" s="1"/>
  <c r="D1358" i="84" s="1"/>
  <c r="D1359" i="84" s="1"/>
  <c r="D1360" i="84" s="1"/>
  <c r="D1361" i="84" s="1"/>
  <c r="D1362" i="84" s="1"/>
  <c r="D1363" i="84" s="1"/>
  <c r="D1364" i="84" s="1"/>
  <c r="D1365" i="84" s="1"/>
  <c r="D1366" i="84" s="1"/>
  <c r="D1367" i="84" s="1"/>
  <c r="D1368" i="84" s="1"/>
  <c r="D1369" i="84" s="1"/>
  <c r="D1370" i="84" s="1"/>
  <c r="D1371" i="84" s="1"/>
  <c r="D1372" i="84" s="1"/>
  <c r="D1373" i="84" s="1"/>
  <c r="D1374" i="84" s="1"/>
  <c r="D1375" i="84" s="1"/>
  <c r="D1376" i="84" s="1"/>
  <c r="D1377" i="84" s="1"/>
  <c r="D1378" i="84" s="1"/>
  <c r="D1379" i="84" s="1"/>
  <c r="D1380" i="84" s="1"/>
  <c r="D1381" i="84" s="1"/>
  <c r="D1382" i="84" s="1"/>
  <c r="D1383" i="84" s="1"/>
  <c r="D1384" i="84" s="1"/>
  <c r="D1385" i="84" s="1"/>
  <c r="D1386" i="84" s="1"/>
  <c r="D1387" i="84" s="1"/>
  <c r="D1388" i="84" s="1"/>
  <c r="D1389" i="84" s="1"/>
  <c r="D1390" i="84" s="1"/>
  <c r="D1391" i="84" s="1"/>
  <c r="D1392" i="84" s="1"/>
  <c r="D1393" i="84" s="1"/>
  <c r="D1394" i="84" s="1"/>
  <c r="D1395" i="84" s="1"/>
  <c r="D1396" i="84" s="1"/>
  <c r="D1397" i="84" s="1"/>
  <c r="D1398" i="84" s="1"/>
  <c r="D1399" i="84" s="1"/>
  <c r="D1400" i="84" s="1"/>
  <c r="D1401" i="84" s="1"/>
  <c r="D1402" i="84" s="1"/>
  <c r="D1403" i="84" s="1"/>
  <c r="D1404" i="84" s="1"/>
  <c r="D1405" i="84" s="1"/>
  <c r="D1406" i="84" s="1"/>
  <c r="D1407" i="84" s="1"/>
  <c r="D1408" i="84" s="1"/>
  <c r="D1409" i="84" s="1"/>
  <c r="D1410" i="84" s="1"/>
  <c r="D1411" i="84" s="1"/>
  <c r="D1412" i="84" s="1"/>
  <c r="D1413" i="84" s="1"/>
  <c r="D1414" i="84" s="1"/>
  <c r="D1415" i="84" s="1"/>
  <c r="D1416" i="84" s="1"/>
  <c r="D1417" i="84" s="1"/>
  <c r="D1418" i="84" s="1"/>
  <c r="D1419" i="84" s="1"/>
  <c r="D1420" i="84" s="1"/>
  <c r="D1421" i="84" s="1"/>
  <c r="D1422" i="84" s="1"/>
  <c r="D1423" i="84" s="1"/>
  <c r="D1424" i="84" s="1"/>
  <c r="D1425" i="84" s="1"/>
  <c r="D1426" i="84" s="1"/>
  <c r="D1427" i="84" s="1"/>
  <c r="D1428" i="84" s="1"/>
  <c r="D1429" i="84" s="1"/>
  <c r="D1430" i="84" s="1"/>
  <c r="D1431" i="84" s="1"/>
  <c r="D1432" i="84" s="1"/>
  <c r="D1433" i="84" s="1"/>
  <c r="D1434" i="84" s="1"/>
  <c r="D1435" i="84" s="1"/>
  <c r="D1436" i="84" s="1"/>
  <c r="D1437" i="84" s="1"/>
  <c r="D1438" i="84" s="1"/>
  <c r="D1439" i="84" s="1"/>
  <c r="D1440" i="84" s="1"/>
  <c r="D1441" i="84" s="1"/>
  <c r="D1442" i="84" s="1"/>
  <c r="D1443" i="84" s="1"/>
  <c r="D1444" i="84" s="1"/>
  <c r="D1445" i="84" s="1"/>
  <c r="D1446" i="84" s="1"/>
  <c r="D1447" i="84" s="1"/>
  <c r="C1454" i="84"/>
  <c r="D1454" i="84"/>
  <c r="D1455" i="84" s="1"/>
  <c r="D1456" i="84" s="1"/>
  <c r="D1457" i="84" s="1"/>
  <c r="D1458" i="84" s="1"/>
  <c r="D1459" i="84" s="1"/>
  <c r="D1460" i="84" s="1"/>
  <c r="D1461" i="84" s="1"/>
  <c r="D1462" i="84" s="1"/>
  <c r="D1463" i="84" s="1"/>
  <c r="D1464" i="84" s="1"/>
  <c r="D1465" i="84" s="1"/>
  <c r="D1466" i="84" s="1"/>
  <c r="D1467" i="84" s="1"/>
  <c r="D1468" i="84" s="1"/>
  <c r="D1469" i="84" s="1"/>
  <c r="D1470" i="84" s="1"/>
  <c r="D1471" i="84" s="1"/>
  <c r="D1472" i="84" s="1"/>
  <c r="D1473" i="84" s="1"/>
  <c r="D1474" i="84" s="1"/>
  <c r="D1475" i="84" s="1"/>
  <c r="D1476" i="84" s="1"/>
  <c r="D1477" i="84" s="1"/>
  <c r="D1478" i="84" s="1"/>
  <c r="D1479" i="84" s="1"/>
  <c r="D1480" i="84" s="1"/>
  <c r="D1481" i="84" s="1"/>
  <c r="D1482" i="84" s="1"/>
  <c r="D1483" i="84" s="1"/>
  <c r="D1484" i="84" s="1"/>
  <c r="D1485" i="84" s="1"/>
  <c r="D1486" i="84" s="1"/>
  <c r="D1487" i="84" s="1"/>
  <c r="D1488" i="84" s="1"/>
  <c r="D1489" i="84" s="1"/>
  <c r="D1490" i="84" s="1"/>
  <c r="D1491" i="84" s="1"/>
  <c r="D1492" i="84" s="1"/>
  <c r="D1493" i="84" s="1"/>
  <c r="D1494" i="84" s="1"/>
  <c r="D1495" i="84" s="1"/>
  <c r="D1496" i="84" s="1"/>
  <c r="D1497" i="84" s="1"/>
  <c r="D1498" i="84" s="1"/>
  <c r="D1499" i="84" s="1"/>
  <c r="D1500" i="84" s="1"/>
  <c r="D1501" i="84" s="1"/>
  <c r="D1502" i="84" s="1"/>
  <c r="D1503" i="84" s="1"/>
  <c r="D1504" i="84" s="1"/>
  <c r="D1505" i="84" s="1"/>
  <c r="D1506" i="84" s="1"/>
  <c r="D1507" i="84" s="1"/>
  <c r="D1508" i="84" s="1"/>
  <c r="D1509" i="84" s="1"/>
  <c r="D1510" i="84" s="1"/>
  <c r="D1511" i="84" s="1"/>
  <c r="D1512" i="84" s="1"/>
  <c r="D1513" i="84" s="1"/>
  <c r="D1514" i="84" s="1"/>
  <c r="D1515" i="84" s="1"/>
  <c r="D1516" i="84" s="1"/>
  <c r="D1517" i="84" s="1"/>
  <c r="D1518" i="84" s="1"/>
  <c r="D1519" i="84" s="1"/>
  <c r="D1520" i="84" s="1"/>
  <c r="D1521" i="84" s="1"/>
  <c r="D1522" i="84" s="1"/>
  <c r="D1523" i="84" s="1"/>
  <c r="D1524" i="84" s="1"/>
  <c r="D1525" i="84" s="1"/>
  <c r="D1526" i="84" s="1"/>
  <c r="D1527" i="84" s="1"/>
  <c r="D1528" i="84" s="1"/>
  <c r="D1529" i="84" s="1"/>
  <c r="D1530" i="84" s="1"/>
  <c r="D1531" i="84" s="1"/>
  <c r="D1532" i="84" s="1"/>
  <c r="D1533" i="84" s="1"/>
  <c r="D1534" i="84" s="1"/>
  <c r="D1535" i="84" s="1"/>
  <c r="D1536" i="84" s="1"/>
  <c r="D1537" i="84" s="1"/>
  <c r="D1538" i="84" s="1"/>
  <c r="D1539" i="84" s="1"/>
  <c r="D1540" i="84" s="1"/>
  <c r="D1541" i="84" s="1"/>
  <c r="D1542" i="84" s="1"/>
  <c r="D1543" i="84" s="1"/>
  <c r="D1544" i="84" s="1"/>
  <c r="D1545" i="84" s="1"/>
  <c r="D1546" i="84" s="1"/>
  <c r="D1547" i="84" s="1"/>
  <c r="D1548" i="84" s="1"/>
  <c r="D1549" i="84" s="1"/>
  <c r="D1550" i="84" s="1"/>
  <c r="D1551" i="84" s="1"/>
  <c r="D1552" i="84" s="1"/>
  <c r="D1553" i="84" s="1"/>
  <c r="D1554" i="84" s="1"/>
  <c r="D1555" i="84" s="1"/>
  <c r="D1556" i="84" s="1"/>
  <c r="D1557" i="84" s="1"/>
  <c r="D1558" i="84" s="1"/>
  <c r="D1559" i="84" s="1"/>
  <c r="D1560" i="84" s="1"/>
  <c r="D1561" i="84" s="1"/>
  <c r="D1562" i="84" s="1"/>
  <c r="D1563" i="84" s="1"/>
  <c r="D1564" i="84" s="1"/>
  <c r="D1565" i="84" s="1"/>
  <c r="D1566" i="84" s="1"/>
  <c r="D1567" i="84" s="1"/>
  <c r="D1568" i="84" s="1"/>
  <c r="D1569" i="84" s="1"/>
  <c r="D1570" i="84" s="1"/>
  <c r="D1571" i="84" s="1"/>
  <c r="D1572" i="84" s="1"/>
  <c r="D1573" i="84" s="1"/>
  <c r="D1574" i="84" s="1"/>
  <c r="D1575" i="84" s="1"/>
  <c r="D1576" i="84" s="1"/>
  <c r="D1577" i="84" s="1"/>
  <c r="D1578" i="84" s="1"/>
  <c r="D1579" i="84" s="1"/>
  <c r="D1580" i="84" s="1"/>
  <c r="D1581" i="84" s="1"/>
  <c r="D1582" i="84" s="1"/>
  <c r="D1583" i="84" s="1"/>
  <c r="D1584" i="84" s="1"/>
  <c r="D1585" i="84" s="1"/>
  <c r="D1586" i="84" s="1"/>
  <c r="D1587" i="84" s="1"/>
  <c r="D1588" i="84" s="1"/>
  <c r="D1589" i="84" s="1"/>
  <c r="D1590" i="84" s="1"/>
  <c r="D1591" i="84" s="1"/>
  <c r="D1592" i="84" s="1"/>
  <c r="D1593" i="84" s="1"/>
  <c r="D1594" i="84" s="1"/>
  <c r="D1595" i="84" s="1"/>
  <c r="D1596" i="84" s="1"/>
  <c r="D1597" i="84" s="1"/>
  <c r="D1598" i="84" s="1"/>
  <c r="D1599" i="84" s="1"/>
  <c r="D1600" i="84" s="1"/>
  <c r="D1601" i="84" s="1"/>
  <c r="D1602" i="84" s="1"/>
  <c r="D1603" i="84" s="1"/>
  <c r="D1604" i="84" s="1"/>
  <c r="D1605" i="84" s="1"/>
  <c r="D1606" i="84" s="1"/>
  <c r="D1607" i="84" s="1"/>
  <c r="D1608" i="84" s="1"/>
  <c r="D1609" i="84" s="1"/>
  <c r="D1610" i="84" s="1"/>
  <c r="D1611" i="84" s="1"/>
  <c r="D1612" i="84" s="1"/>
  <c r="D1613" i="84" s="1"/>
  <c r="D1614" i="84" s="1"/>
  <c r="D1615" i="84" s="1"/>
  <c r="D1616" i="84" s="1"/>
  <c r="D1617" i="84" s="1"/>
  <c r="D1618" i="84" s="1"/>
  <c r="D1619" i="84" s="1"/>
  <c r="D1620" i="84" s="1"/>
  <c r="D1621" i="84" s="1"/>
  <c r="D1622" i="84" s="1"/>
  <c r="D1623" i="84" s="1"/>
  <c r="D1624" i="84" s="1"/>
  <c r="D1625" i="84" s="1"/>
  <c r="D1626" i="84" s="1"/>
  <c r="D1627" i="84" s="1"/>
  <c r="D1628" i="84" s="1"/>
  <c r="D1629" i="84" s="1"/>
  <c r="D1630" i="84" s="1"/>
  <c r="D1631" i="84" s="1"/>
  <c r="D1632" i="84" s="1"/>
  <c r="F336" i="3"/>
  <c r="F174" i="3"/>
  <c r="E174" i="3"/>
  <c r="C96" i="2"/>
  <c r="C97" i="2"/>
  <c r="C98" i="2"/>
  <c r="C99" i="2"/>
  <c r="C100" i="2"/>
  <c r="C101" i="2"/>
  <c r="C102" i="2"/>
  <c r="C103" i="2"/>
  <c r="C104" i="2"/>
  <c r="C95" i="2"/>
  <c r="N13" i="87" l="1"/>
  <c r="AG17" i="87"/>
  <c r="J402" i="86"/>
  <c r="AG20" i="87"/>
  <c r="K424" i="86"/>
  <c r="K411" i="86"/>
  <c r="J437" i="88"/>
  <c r="J41" i="88" s="1"/>
  <c r="J35" i="86"/>
  <c r="J30" i="86"/>
  <c r="J356" i="88"/>
  <c r="D112" i="88"/>
  <c r="J357" i="88"/>
  <c r="D113" i="88"/>
  <c r="J23" i="88"/>
  <c r="J336" i="88" s="1"/>
  <c r="J358" i="88"/>
  <c r="D114" i="88"/>
  <c r="D111" i="88"/>
  <c r="J355" i="88"/>
  <c r="D110" i="88"/>
  <c r="J359" i="88"/>
  <c r="J165" i="88"/>
  <c r="J360" i="88"/>
  <c r="J361" i="88"/>
  <c r="J362" i="88"/>
  <c r="F20" i="88"/>
  <c r="J24" i="88" s="1"/>
  <c r="K386" i="88"/>
  <c r="K360" i="88"/>
  <c r="K361" i="88"/>
  <c r="K362" i="88"/>
  <c r="K357" i="88"/>
  <c r="K358" i="88"/>
  <c r="K359" i="88"/>
  <c r="K355" i="88"/>
  <c r="K356" i="88"/>
  <c r="K165" i="88"/>
  <c r="K118" i="88"/>
  <c r="K119" i="88"/>
  <c r="K115" i="88"/>
  <c r="K116" i="88"/>
  <c r="K117" i="88"/>
  <c r="K9" i="88"/>
  <c r="K11" i="88" s="1"/>
  <c r="K7" i="88"/>
  <c r="K23" i="88"/>
  <c r="K336" i="88" s="1"/>
  <c r="K5" i="88"/>
  <c r="K415" i="88" s="1"/>
  <c r="J435" i="88"/>
  <c r="J391" i="88"/>
  <c r="J7" i="86"/>
  <c r="J386" i="86"/>
  <c r="H713" i="84"/>
  <c r="G1083" i="84"/>
  <c r="K1453" i="84"/>
  <c r="J898" i="84"/>
  <c r="BR56" i="86"/>
  <c r="AT63" i="86"/>
  <c r="BB56" i="86"/>
  <c r="DN64" i="86"/>
  <c r="CB56" i="86"/>
  <c r="O56" i="86"/>
  <c r="CE56" i="86"/>
  <c r="S56" i="86"/>
  <c r="CZ56" i="86"/>
  <c r="AB56" i="86"/>
  <c r="DD56" i="86"/>
  <c r="AQ56" i="86"/>
  <c r="BC56" i="86"/>
  <c r="DG56" i="86"/>
  <c r="S64" i="86"/>
  <c r="AM64" i="86"/>
  <c r="AN64" i="86"/>
  <c r="AD56" i="86"/>
  <c r="BD56" i="86"/>
  <c r="CH56" i="86"/>
  <c r="DN56" i="86"/>
  <c r="BO64" i="86"/>
  <c r="AE56" i="86"/>
  <c r="BH56" i="86"/>
  <c r="CN56" i="86"/>
  <c r="BZ64" i="86"/>
  <c r="AI56" i="86"/>
  <c r="BO56" i="86"/>
  <c r="CP56" i="86"/>
  <c r="U57" i="86"/>
  <c r="CB64" i="86"/>
  <c r="AN56" i="86"/>
  <c r="BP56" i="86"/>
  <c r="CQ56" i="86"/>
  <c r="BD57" i="86"/>
  <c r="CQ64" i="86"/>
  <c r="P56" i="86"/>
  <c r="AR56" i="86"/>
  <c r="CA56" i="86"/>
  <c r="AA64" i="86"/>
  <c r="CZ57" i="86"/>
  <c r="AB66" i="86"/>
  <c r="BQ66" i="86"/>
  <c r="L1453" i="84"/>
  <c r="H1083" i="84"/>
  <c r="K898" i="84"/>
  <c r="I713" i="84"/>
  <c r="J1453" i="84"/>
  <c r="L1268" i="84"/>
  <c r="L899" i="84"/>
  <c r="G898" i="84"/>
  <c r="G713" i="84"/>
  <c r="I1453" i="84"/>
  <c r="H1453" i="84"/>
  <c r="J1268" i="84"/>
  <c r="L1083" i="84"/>
  <c r="G1453" i="84"/>
  <c r="I1268" i="84"/>
  <c r="K1083" i="84"/>
  <c r="H1268" i="84"/>
  <c r="J1083" i="84"/>
  <c r="K713" i="84"/>
  <c r="K1268" i="84"/>
  <c r="G1268" i="84"/>
  <c r="I1083" i="84"/>
  <c r="L898" i="84"/>
  <c r="J713" i="84"/>
  <c r="AC57" i="86"/>
  <c r="S66" i="86"/>
  <c r="BQ57" i="86"/>
  <c r="AQ66" i="86"/>
  <c r="CM57" i="86"/>
  <c r="AY66" i="86"/>
  <c r="CB66" i="86"/>
  <c r="CN66" i="86"/>
  <c r="BC64" i="86"/>
  <c r="CU64" i="86"/>
  <c r="O64" i="86"/>
  <c r="BD64" i="86"/>
  <c r="CY64" i="86"/>
  <c r="P64" i="86"/>
  <c r="BH64" i="86"/>
  <c r="DC64" i="86"/>
  <c r="AI64" i="86"/>
  <c r="CP63" i="86"/>
  <c r="AQ63" i="86"/>
  <c r="AA57" i="86"/>
  <c r="BI57" i="86"/>
  <c r="CW57" i="86"/>
  <c r="CJ61" i="86"/>
  <c r="AA66" i="86"/>
  <c r="AX66" i="86"/>
  <c r="BT66" i="86"/>
  <c r="CW66" i="86"/>
  <c r="BI73" i="86"/>
  <c r="CY66" i="86"/>
  <c r="AK57" i="86"/>
  <c r="BT57" i="86"/>
  <c r="DC57" i="86"/>
  <c r="AC66" i="86"/>
  <c r="BG66" i="86"/>
  <c r="CD66" i="86"/>
  <c r="CZ66" i="86"/>
  <c r="AN57" i="86"/>
  <c r="BW57" i="86"/>
  <c r="DM57" i="86"/>
  <c r="AK66" i="86"/>
  <c r="BH66" i="86"/>
  <c r="CE66" i="86"/>
  <c r="DC66" i="86"/>
  <c r="AQ57" i="86"/>
  <c r="CG57" i="86"/>
  <c r="P66" i="86"/>
  <c r="AM66" i="86"/>
  <c r="BI66" i="86"/>
  <c r="CG66" i="86"/>
  <c r="DH66" i="86"/>
  <c r="K57" i="86"/>
  <c r="BA57" i="86"/>
  <c r="CJ57" i="86"/>
  <c r="R66" i="86"/>
  <c r="AN66" i="86"/>
  <c r="BL66" i="86"/>
  <c r="CM66" i="86"/>
  <c r="DJ66" i="86"/>
  <c r="X57" i="86"/>
  <c r="BG57" i="86"/>
  <c r="U66" i="86"/>
  <c r="AV66" i="86"/>
  <c r="BS66" i="86"/>
  <c r="S63" i="86"/>
  <c r="V63" i="86"/>
  <c r="DB63" i="86"/>
  <c r="BS72" i="86"/>
  <c r="CR61" i="86"/>
  <c r="CL63" i="86"/>
  <c r="AT62" i="86"/>
  <c r="AN59" i="86"/>
  <c r="DC63" i="86"/>
  <c r="BJ59" i="86"/>
  <c r="BQ62" i="86"/>
  <c r="BJ63" i="86"/>
  <c r="BN63" i="86"/>
  <c r="CK80" i="86"/>
  <c r="J63" i="86"/>
  <c r="CH63" i="86"/>
  <c r="D111" i="86"/>
  <c r="J22" i="2"/>
  <c r="F20" i="86" s="1"/>
  <c r="BJ62" i="86"/>
  <c r="CE59" i="86"/>
  <c r="CZ59" i="86"/>
  <c r="AY280" i="86"/>
  <c r="U75" i="86"/>
  <c r="CY280" i="86"/>
  <c r="BD280" i="86"/>
  <c r="CV73" i="86"/>
  <c r="DN280" i="86"/>
  <c r="CI293" i="86"/>
  <c r="CI72" i="86"/>
  <c r="BP60" i="86"/>
  <c r="X280" i="86"/>
  <c r="AU60" i="86"/>
  <c r="X61" i="86"/>
  <c r="BO293" i="86"/>
  <c r="BF60" i="86"/>
  <c r="AF61" i="86"/>
  <c r="CY72" i="86"/>
  <c r="E259" i="86"/>
  <c r="AT280" i="86"/>
  <c r="DF280" i="86"/>
  <c r="BY293" i="86"/>
  <c r="BH279" i="86"/>
  <c r="BJ280" i="86"/>
  <c r="W293" i="86"/>
  <c r="DE293" i="86"/>
  <c r="CK58" i="86"/>
  <c r="CL60" i="86"/>
  <c r="Y80" i="86"/>
  <c r="O60" i="86"/>
  <c r="CV60" i="86"/>
  <c r="DL279" i="86"/>
  <c r="BO280" i="86"/>
  <c r="AI293" i="86"/>
  <c r="CU293" i="86"/>
  <c r="Z60" i="86"/>
  <c r="DG60" i="86"/>
  <c r="N280" i="86"/>
  <c r="CK280" i="86"/>
  <c r="AS293" i="86"/>
  <c r="CA60" i="86"/>
  <c r="M293" i="86"/>
  <c r="AJ60" i="86"/>
  <c r="S280" i="86"/>
  <c r="CR280" i="86"/>
  <c r="BC293" i="86"/>
  <c r="CD75" i="86"/>
  <c r="R75" i="86"/>
  <c r="DE59" i="86"/>
  <c r="CT59" i="86"/>
  <c r="CI59" i="86"/>
  <c r="BY59" i="86"/>
  <c r="BN59" i="86"/>
  <c r="BC59" i="86"/>
  <c r="AS59" i="86"/>
  <c r="AH59" i="86"/>
  <c r="W59" i="86"/>
  <c r="M59" i="86"/>
  <c r="BQ75" i="86"/>
  <c r="DN59" i="86"/>
  <c r="DC59" i="86"/>
  <c r="CR59" i="86"/>
  <c r="CH59" i="86"/>
  <c r="BW59" i="86"/>
  <c r="BL59" i="86"/>
  <c r="BB59" i="86"/>
  <c r="AQ59" i="86"/>
  <c r="AF59" i="86"/>
  <c r="V59" i="86"/>
  <c r="K59" i="86"/>
  <c r="BN75" i="86"/>
  <c r="DM59" i="86"/>
  <c r="DB59" i="86"/>
  <c r="CQ59" i="86"/>
  <c r="CG59" i="86"/>
  <c r="BV59" i="86"/>
  <c r="BK59" i="86"/>
  <c r="BA59" i="86"/>
  <c r="AP59" i="86"/>
  <c r="AE59" i="86"/>
  <c r="U59" i="86"/>
  <c r="J59" i="86"/>
  <c r="DL75" i="86"/>
  <c r="AX75" i="86"/>
  <c r="DJ59" i="86"/>
  <c r="CY59" i="86"/>
  <c r="CO59" i="86"/>
  <c r="CD59" i="86"/>
  <c r="BS59" i="86"/>
  <c r="BI59" i="86"/>
  <c r="AX59" i="86"/>
  <c r="AM59" i="86"/>
  <c r="AC59" i="86"/>
  <c r="R59" i="86"/>
  <c r="CO82" i="86"/>
  <c r="CG82" i="86"/>
  <c r="BI82" i="86"/>
  <c r="AC82" i="86"/>
  <c r="F292" i="86"/>
  <c r="CJ59" i="86"/>
  <c r="Z59" i="86"/>
  <c r="BQ59" i="86"/>
  <c r="U82" i="86"/>
  <c r="AA59" i="86"/>
  <c r="AV59" i="86"/>
  <c r="BR59" i="86"/>
  <c r="CM59" i="86"/>
  <c r="DH59" i="86"/>
  <c r="BY73" i="86"/>
  <c r="BA75" i="86"/>
  <c r="AK82" i="86"/>
  <c r="AY59" i="86"/>
  <c r="CO73" i="86"/>
  <c r="CW82" i="86"/>
  <c r="CX63" i="86"/>
  <c r="CD63" i="86"/>
  <c r="BG63" i="86"/>
  <c r="AL63" i="86"/>
  <c r="R63" i="86"/>
  <c r="CU63" i="86"/>
  <c r="BZ63" i="86"/>
  <c r="BF63" i="86"/>
  <c r="AI63" i="86"/>
  <c r="N63" i="86"/>
  <c r="DN63" i="86"/>
  <c r="CT63" i="86"/>
  <c r="BW63" i="86"/>
  <c r="BB63" i="86"/>
  <c r="AH63" i="86"/>
  <c r="K63" i="86"/>
  <c r="DJ63" i="86"/>
  <c r="CM63" i="86"/>
  <c r="BR63" i="86"/>
  <c r="AX63" i="86"/>
  <c r="AA63" i="86"/>
  <c r="X59" i="86"/>
  <c r="AT59" i="86"/>
  <c r="DF59" i="86"/>
  <c r="BP73" i="86"/>
  <c r="AH75" i="86"/>
  <c r="CL59" i="86"/>
  <c r="BQ73" i="86"/>
  <c r="M73" i="86"/>
  <c r="AD59" i="86"/>
  <c r="BT59" i="86"/>
  <c r="CP59" i="86"/>
  <c r="DK59" i="86"/>
  <c r="AC73" i="86"/>
  <c r="CG75" i="86"/>
  <c r="N59" i="86"/>
  <c r="AI59" i="86"/>
  <c r="BD59" i="86"/>
  <c r="BZ59" i="86"/>
  <c r="CU59" i="86"/>
  <c r="Z63" i="86"/>
  <c r="BO63" i="86"/>
  <c r="DF63" i="86"/>
  <c r="AJ73" i="86"/>
  <c r="CT75" i="86"/>
  <c r="BC72" i="86"/>
  <c r="DL56" i="86"/>
  <c r="CY56" i="86"/>
  <c r="CM56" i="86"/>
  <c r="BZ56" i="86"/>
  <c r="BL56" i="86"/>
  <c r="AZ56" i="86"/>
  <c r="AM56" i="86"/>
  <c r="AA56" i="86"/>
  <c r="N56" i="86"/>
  <c r="AM72" i="86"/>
  <c r="DK56" i="86"/>
  <c r="CX56" i="86"/>
  <c r="CJ56" i="86"/>
  <c r="BX56" i="86"/>
  <c r="BK56" i="86"/>
  <c r="AY56" i="86"/>
  <c r="AL56" i="86"/>
  <c r="X56" i="86"/>
  <c r="L56" i="86"/>
  <c r="W72" i="86"/>
  <c r="DH56" i="86"/>
  <c r="CV56" i="86"/>
  <c r="CI56" i="86"/>
  <c r="BW56" i="86"/>
  <c r="BJ56" i="86"/>
  <c r="AV56" i="86"/>
  <c r="AJ56" i="86"/>
  <c r="W56" i="86"/>
  <c r="K56" i="86"/>
  <c r="DF56" i="86"/>
  <c r="CR56" i="86"/>
  <c r="CF56" i="86"/>
  <c r="BS56" i="86"/>
  <c r="BG56" i="86"/>
  <c r="AT56" i="86"/>
  <c r="AF56" i="86"/>
  <c r="T56" i="86"/>
  <c r="DL64" i="86"/>
  <c r="CP64" i="86"/>
  <c r="BT64" i="86"/>
  <c r="BB64" i="86"/>
  <c r="AE64" i="86"/>
  <c r="N64" i="86"/>
  <c r="DG64" i="86"/>
  <c r="CN64" i="86"/>
  <c r="BR64" i="86"/>
  <c r="AZ64" i="86"/>
  <c r="AD64" i="86"/>
  <c r="DD64" i="86"/>
  <c r="CM64" i="86"/>
  <c r="BP64" i="86"/>
  <c r="AU64" i="86"/>
  <c r="AB64" i="86"/>
  <c r="CZ64" i="86"/>
  <c r="CE64" i="86"/>
  <c r="BL64" i="86"/>
  <c r="AQ64" i="86"/>
  <c r="V64" i="86"/>
  <c r="CN73" i="86"/>
  <c r="BH73" i="86"/>
  <c r="AB73" i="86"/>
  <c r="DM73" i="86"/>
  <c r="CG73" i="86"/>
  <c r="BA73" i="86"/>
  <c r="U73" i="86"/>
  <c r="DL73" i="86"/>
  <c r="CF73" i="86"/>
  <c r="AZ73" i="86"/>
  <c r="T73" i="86"/>
  <c r="DD73" i="86"/>
  <c r="BX73" i="86"/>
  <c r="AR73" i="86"/>
  <c r="L73" i="86"/>
  <c r="BO59" i="86"/>
  <c r="AU59" i="86"/>
  <c r="DG59" i="86"/>
  <c r="AK75" i="86"/>
  <c r="O59" i="86"/>
  <c r="AK59" i="86"/>
  <c r="BF59" i="86"/>
  <c r="CA59" i="86"/>
  <c r="CW59" i="86"/>
  <c r="AD63" i="86"/>
  <c r="BV63" i="86"/>
  <c r="DK63" i="86"/>
  <c r="AK73" i="86"/>
  <c r="CW73" i="86"/>
  <c r="CW75" i="86"/>
  <c r="DL57" i="86"/>
  <c r="CV57" i="86"/>
  <c r="CF57" i="86"/>
  <c r="BP57" i="86"/>
  <c r="AZ57" i="86"/>
  <c r="AJ57" i="86"/>
  <c r="T57" i="86"/>
  <c r="DK57" i="86"/>
  <c r="CU57" i="86"/>
  <c r="CE57" i="86"/>
  <c r="BO57" i="86"/>
  <c r="AY57" i="86"/>
  <c r="AI57" i="86"/>
  <c r="S57" i="86"/>
  <c r="DH57" i="86"/>
  <c r="CR57" i="86"/>
  <c r="CB57" i="86"/>
  <c r="BL57" i="86"/>
  <c r="AV57" i="86"/>
  <c r="AF57" i="86"/>
  <c r="P57" i="86"/>
  <c r="DD57" i="86"/>
  <c r="CN57" i="86"/>
  <c r="BX57" i="86"/>
  <c r="BH57" i="86"/>
  <c r="AR57" i="86"/>
  <c r="AB57" i="86"/>
  <c r="L57" i="86"/>
  <c r="DG66" i="86"/>
  <c r="CV66" i="86"/>
  <c r="CL66" i="86"/>
  <c r="CA66" i="86"/>
  <c r="BP66" i="86"/>
  <c r="BF66" i="86"/>
  <c r="AU66" i="86"/>
  <c r="AJ66" i="86"/>
  <c r="Z66" i="86"/>
  <c r="O66" i="86"/>
  <c r="DE66" i="86"/>
  <c r="CU66" i="86"/>
  <c r="CJ66" i="86"/>
  <c r="BY66" i="86"/>
  <c r="BO66" i="86"/>
  <c r="BD66" i="86"/>
  <c r="AS66" i="86"/>
  <c r="AI66" i="86"/>
  <c r="X66" i="86"/>
  <c r="M66" i="86"/>
  <c r="DD66" i="86"/>
  <c r="CT66" i="86"/>
  <c r="CI66" i="86"/>
  <c r="BX66" i="86"/>
  <c r="BN66" i="86"/>
  <c r="BC66" i="86"/>
  <c r="AR66" i="86"/>
  <c r="AH66" i="86"/>
  <c r="W66" i="86"/>
  <c r="L66" i="86"/>
  <c r="DL66" i="86"/>
  <c r="DB66" i="86"/>
  <c r="CQ66" i="86"/>
  <c r="CF66" i="86"/>
  <c r="BV66" i="86"/>
  <c r="BK66" i="86"/>
  <c r="AZ66" i="86"/>
  <c r="AP66" i="86"/>
  <c r="AE66" i="86"/>
  <c r="T66" i="86"/>
  <c r="J66" i="86"/>
  <c r="CV79" i="86"/>
  <c r="CN79" i="86"/>
  <c r="AJ79" i="86"/>
  <c r="V56" i="86"/>
  <c r="AU56" i="86"/>
  <c r="BT56" i="86"/>
  <c r="CU56" i="86"/>
  <c r="M57" i="86"/>
  <c r="AS57" i="86"/>
  <c r="BY57" i="86"/>
  <c r="DE57" i="86"/>
  <c r="P59" i="86"/>
  <c r="AL59" i="86"/>
  <c r="BG59" i="86"/>
  <c r="CB59" i="86"/>
  <c r="CX59" i="86"/>
  <c r="AP63" i="86"/>
  <c r="CE63" i="86"/>
  <c r="AR64" i="86"/>
  <c r="CH64" i="86"/>
  <c r="K66" i="86"/>
  <c r="AF66" i="86"/>
  <c r="BA66" i="86"/>
  <c r="BW66" i="86"/>
  <c r="CR66" i="86"/>
  <c r="DM66" i="86"/>
  <c r="AS73" i="86"/>
  <c r="DE73" i="86"/>
  <c r="AB79" i="86"/>
  <c r="DG72" i="86"/>
  <c r="AD280" i="86"/>
  <c r="BT280" i="86"/>
  <c r="CC74" i="86"/>
  <c r="AI280" i="86"/>
  <c r="BZ280" i="86"/>
  <c r="DG75" i="86"/>
  <c r="AZ279" i="86"/>
  <c r="AN280" i="86"/>
  <c r="P60" i="86"/>
  <c r="AK60" i="86"/>
  <c r="CM60" i="86"/>
  <c r="X293" i="86"/>
  <c r="AT293" i="86"/>
  <c r="BP293" i="86"/>
  <c r="CJ293" i="86"/>
  <c r="DF293" i="86"/>
  <c r="R60" i="86"/>
  <c r="AB60" i="86"/>
  <c r="AM60" i="86"/>
  <c r="AX60" i="86"/>
  <c r="BH60" i="86"/>
  <c r="BS60" i="86"/>
  <c r="CN60" i="86"/>
  <c r="CY60" i="86"/>
  <c r="DJ60" i="86"/>
  <c r="AN61" i="86"/>
  <c r="CZ61" i="86"/>
  <c r="V75" i="86"/>
  <c r="AL75" i="86"/>
  <c r="BB75" i="86"/>
  <c r="BR75" i="86"/>
  <c r="CH75" i="86"/>
  <c r="CX75" i="86"/>
  <c r="BA76" i="86"/>
  <c r="E229" i="86"/>
  <c r="BP279" i="86"/>
  <c r="O293" i="86"/>
  <c r="AA293" i="86"/>
  <c r="AK293" i="86"/>
  <c r="AU293" i="86"/>
  <c r="BG293" i="86"/>
  <c r="BQ293" i="86"/>
  <c r="CA293" i="86"/>
  <c r="CM293" i="86"/>
  <c r="CW293" i="86"/>
  <c r="DG293" i="86"/>
  <c r="BY76" i="86"/>
  <c r="CB60" i="86"/>
  <c r="CD60" i="86"/>
  <c r="S60" i="86"/>
  <c r="AC60" i="86"/>
  <c r="AN60" i="86"/>
  <c r="AY60" i="86"/>
  <c r="BI60" i="86"/>
  <c r="BT60" i="86"/>
  <c r="CE60" i="86"/>
  <c r="CO60" i="86"/>
  <c r="CZ60" i="86"/>
  <c r="DK60" i="86"/>
  <c r="AV61" i="86"/>
  <c r="DH61" i="86"/>
  <c r="BZ62" i="86"/>
  <c r="W75" i="86"/>
  <c r="AM75" i="86"/>
  <c r="BC75" i="86"/>
  <c r="BS75" i="86"/>
  <c r="CI75" i="86"/>
  <c r="CY75" i="86"/>
  <c r="CG76" i="86"/>
  <c r="L279" i="86"/>
  <c r="BX279" i="86"/>
  <c r="P293" i="86"/>
  <c r="AB293" i="86"/>
  <c r="AL293" i="86"/>
  <c r="AV293" i="86"/>
  <c r="BH293" i="86"/>
  <c r="BR293" i="86"/>
  <c r="CB293" i="86"/>
  <c r="CN293" i="86"/>
  <c r="CX293" i="86"/>
  <c r="DH293" i="86"/>
  <c r="CW60" i="86"/>
  <c r="J60" i="86"/>
  <c r="T60" i="86"/>
  <c r="AE60" i="86"/>
  <c r="AP60" i="86"/>
  <c r="AZ60" i="86"/>
  <c r="BK60" i="86"/>
  <c r="BV60" i="86"/>
  <c r="CF60" i="86"/>
  <c r="CQ60" i="86"/>
  <c r="DB60" i="86"/>
  <c r="DL60" i="86"/>
  <c r="BD61" i="86"/>
  <c r="CP62" i="86"/>
  <c r="J75" i="86"/>
  <c r="Z75" i="86"/>
  <c r="AP75" i="86"/>
  <c r="BF75" i="86"/>
  <c r="BV75" i="86"/>
  <c r="CL75" i="86"/>
  <c r="DB75" i="86"/>
  <c r="DM76" i="86"/>
  <c r="T279" i="86"/>
  <c r="CF279" i="86"/>
  <c r="S293" i="86"/>
  <c r="AC293" i="86"/>
  <c r="AM293" i="86"/>
  <c r="AY293" i="86"/>
  <c r="BI293" i="86"/>
  <c r="BS293" i="86"/>
  <c r="CE293" i="86"/>
  <c r="CO293" i="86"/>
  <c r="CY293" i="86"/>
  <c r="DK293" i="86"/>
  <c r="CQ78" i="86"/>
  <c r="AA60" i="86"/>
  <c r="BG60" i="86"/>
  <c r="DH60" i="86"/>
  <c r="N293" i="86"/>
  <c r="AJ293" i="86"/>
  <c r="BD293" i="86"/>
  <c r="BZ293" i="86"/>
  <c r="CV293" i="86"/>
  <c r="K60" i="86"/>
  <c r="U60" i="86"/>
  <c r="AF60" i="86"/>
  <c r="AQ60" i="86"/>
  <c r="BA60" i="86"/>
  <c r="BL60" i="86"/>
  <c r="BW60" i="86"/>
  <c r="CG60" i="86"/>
  <c r="CR60" i="86"/>
  <c r="DC60" i="86"/>
  <c r="DM60" i="86"/>
  <c r="BL61" i="86"/>
  <c r="N62" i="86"/>
  <c r="CW62" i="86"/>
  <c r="M75" i="86"/>
  <c r="AC75" i="86"/>
  <c r="AS75" i="86"/>
  <c r="BI75" i="86"/>
  <c r="BY75" i="86"/>
  <c r="CO75" i="86"/>
  <c r="DE75" i="86"/>
  <c r="AH77" i="86"/>
  <c r="E269" i="86"/>
  <c r="AB279" i="86"/>
  <c r="CN279" i="86"/>
  <c r="T293" i="86"/>
  <c r="AD293" i="86"/>
  <c r="AN293" i="86"/>
  <c r="AZ293" i="86"/>
  <c r="BJ293" i="86"/>
  <c r="BT293" i="86"/>
  <c r="CF293" i="86"/>
  <c r="CP293" i="86"/>
  <c r="CZ293" i="86"/>
  <c r="DL293" i="86"/>
  <c r="H414" i="86"/>
  <c r="AV60" i="86"/>
  <c r="AB76" i="86"/>
  <c r="L60" i="86"/>
  <c r="W60" i="86"/>
  <c r="AH60" i="86"/>
  <c r="AR60" i="86"/>
  <c r="BC60" i="86"/>
  <c r="BN60" i="86"/>
  <c r="BX60" i="86"/>
  <c r="CI60" i="86"/>
  <c r="CT60" i="86"/>
  <c r="DD60" i="86"/>
  <c r="BT61" i="86"/>
  <c r="AD62" i="86"/>
  <c r="DF62" i="86"/>
  <c r="N75" i="86"/>
  <c r="AD75" i="86"/>
  <c r="AT75" i="86"/>
  <c r="BJ75" i="86"/>
  <c r="BZ75" i="86"/>
  <c r="CP75" i="86"/>
  <c r="DF75" i="86"/>
  <c r="CT77" i="86"/>
  <c r="AJ279" i="86"/>
  <c r="CV279" i="86"/>
  <c r="K293" i="86"/>
  <c r="U293" i="86"/>
  <c r="AE293" i="86"/>
  <c r="AQ293" i="86"/>
  <c r="BA293" i="86"/>
  <c r="BK293" i="86"/>
  <c r="BW293" i="86"/>
  <c r="CG293" i="86"/>
  <c r="CQ293" i="86"/>
  <c r="DC293" i="86"/>
  <c r="DM293" i="86"/>
  <c r="Q74" i="86"/>
  <c r="DA80" i="86"/>
  <c r="BQ60" i="86"/>
  <c r="M60" i="86"/>
  <c r="X60" i="86"/>
  <c r="AI60" i="86"/>
  <c r="AS60" i="86"/>
  <c r="BD60" i="86"/>
  <c r="BO60" i="86"/>
  <c r="BY60" i="86"/>
  <c r="CJ60" i="86"/>
  <c r="CU60" i="86"/>
  <c r="P61" i="86"/>
  <c r="AK62" i="86"/>
  <c r="O75" i="86"/>
  <c r="AE75" i="86"/>
  <c r="AU75" i="86"/>
  <c r="BK75" i="86"/>
  <c r="CA75" i="86"/>
  <c r="CQ75" i="86"/>
  <c r="AM78" i="86"/>
  <c r="AR279" i="86"/>
  <c r="L293" i="86"/>
  <c r="V293" i="86"/>
  <c r="AF293" i="86"/>
  <c r="AR293" i="86"/>
  <c r="BB293" i="86"/>
  <c r="BL293" i="86"/>
  <c r="BX293" i="86"/>
  <c r="CH293" i="86"/>
  <c r="CR293" i="86"/>
  <c r="DD293" i="86"/>
  <c r="M62" i="86"/>
  <c r="AS62" i="86"/>
  <c r="BY62" i="86"/>
  <c r="DE62" i="86"/>
  <c r="P72" i="86"/>
  <c r="AV72" i="86"/>
  <c r="CB72" i="86"/>
  <c r="DH72" i="86"/>
  <c r="Y76" i="86"/>
  <c r="CC76" i="86"/>
  <c r="AE78" i="86"/>
  <c r="M280" i="86"/>
  <c r="W280" i="86"/>
  <c r="AH280" i="86"/>
  <c r="AS280" i="86"/>
  <c r="BC280" i="86"/>
  <c r="BN280" i="86"/>
  <c r="BY280" i="86"/>
  <c r="CJ280" i="86"/>
  <c r="CX280" i="86"/>
  <c r="DL280" i="86"/>
  <c r="U62" i="86"/>
  <c r="BA62" i="86"/>
  <c r="CG62" i="86"/>
  <c r="DM62" i="86"/>
  <c r="X72" i="86"/>
  <c r="BD72" i="86"/>
  <c r="CJ72" i="86"/>
  <c r="AJ76" i="86"/>
  <c r="CS76" i="86"/>
  <c r="AG80" i="86"/>
  <c r="O280" i="86"/>
  <c r="Z280" i="86"/>
  <c r="AK280" i="86"/>
  <c r="AU280" i="86"/>
  <c r="BF280" i="86"/>
  <c r="BQ280" i="86"/>
  <c r="CA280" i="86"/>
  <c r="CM280" i="86"/>
  <c r="DA280" i="86"/>
  <c r="V62" i="86"/>
  <c r="BB62" i="86"/>
  <c r="CH62" i="86"/>
  <c r="DN62" i="86"/>
  <c r="AE72" i="86"/>
  <c r="BK72" i="86"/>
  <c r="CQ72" i="86"/>
  <c r="AS76" i="86"/>
  <c r="DE76" i="86"/>
  <c r="CY78" i="86"/>
  <c r="AO80" i="86"/>
  <c r="P280" i="86"/>
  <c r="AA280" i="86"/>
  <c r="AL280" i="86"/>
  <c r="AV280" i="86"/>
  <c r="BG280" i="86"/>
  <c r="BR280" i="86"/>
  <c r="CB280" i="86"/>
  <c r="CN280" i="86"/>
  <c r="DC280" i="86"/>
  <c r="Y58" i="86"/>
  <c r="AW58" i="86"/>
  <c r="AC62" i="86"/>
  <c r="BI62" i="86"/>
  <c r="CO62" i="86"/>
  <c r="T64" i="86"/>
  <c r="AF64" i="86"/>
  <c r="AT64" i="86"/>
  <c r="BG64" i="86"/>
  <c r="BS64" i="86"/>
  <c r="CF64" i="86"/>
  <c r="CR64" i="86"/>
  <c r="DF64" i="86"/>
  <c r="AF72" i="86"/>
  <c r="BL72" i="86"/>
  <c r="CR72" i="86"/>
  <c r="AW76" i="86"/>
  <c r="DI76" i="86"/>
  <c r="BM80" i="86"/>
  <c r="R280" i="86"/>
  <c r="AC280" i="86"/>
  <c r="AM280" i="86"/>
  <c r="AX280" i="86"/>
  <c r="BI280" i="86"/>
  <c r="BS280" i="86"/>
  <c r="CD280" i="86"/>
  <c r="CQ280" i="86"/>
  <c r="DD280" i="86"/>
  <c r="K64" i="86"/>
  <c r="W64" i="86"/>
  <c r="AJ64" i="86"/>
  <c r="AV64" i="86"/>
  <c r="BJ64" i="86"/>
  <c r="BW64" i="86"/>
  <c r="CI64" i="86"/>
  <c r="CV64" i="86"/>
  <c r="DH64" i="86"/>
  <c r="AN72" i="86"/>
  <c r="BT72" i="86"/>
  <c r="CZ72" i="86"/>
  <c r="M76" i="86"/>
  <c r="BM76" i="86"/>
  <c r="CS80" i="86"/>
  <c r="J280" i="86"/>
  <c r="U280" i="86"/>
  <c r="AE280" i="86"/>
  <c r="AP280" i="86"/>
  <c r="BA280" i="86"/>
  <c r="BK280" i="86"/>
  <c r="BV280" i="86"/>
  <c r="CH280" i="86"/>
  <c r="CS280" i="86"/>
  <c r="DH280" i="86"/>
  <c r="AL62" i="86"/>
  <c r="BR62" i="86"/>
  <c r="L64" i="86"/>
  <c r="X64" i="86"/>
  <c r="AL64" i="86"/>
  <c r="AY64" i="86"/>
  <c r="BK64" i="86"/>
  <c r="BX64" i="86"/>
  <c r="CJ64" i="86"/>
  <c r="CX64" i="86"/>
  <c r="DK64" i="86"/>
  <c r="O72" i="86"/>
  <c r="AU72" i="86"/>
  <c r="CA72" i="86"/>
  <c r="U76" i="86"/>
  <c r="K280" i="86"/>
  <c r="V280" i="86"/>
  <c r="AF280" i="86"/>
  <c r="AQ280" i="86"/>
  <c r="BB280" i="86"/>
  <c r="BL280" i="86"/>
  <c r="BW280" i="86"/>
  <c r="CI280" i="86"/>
  <c r="CU280" i="86"/>
  <c r="DI280" i="86"/>
  <c r="AO58" i="86"/>
  <c r="DA58" i="86"/>
  <c r="DH74" i="86"/>
  <c r="CZ74" i="86"/>
  <c r="CR74" i="86"/>
  <c r="CJ74" i="86"/>
  <c r="CB74" i="86"/>
  <c r="BT74" i="86"/>
  <c r="BL74" i="86"/>
  <c r="BD74" i="86"/>
  <c r="AV74" i="86"/>
  <c r="AN74" i="86"/>
  <c r="AF74" i="86"/>
  <c r="X74" i="86"/>
  <c r="P74" i="86"/>
  <c r="DG74" i="86"/>
  <c r="CY74" i="86"/>
  <c r="CQ74" i="86"/>
  <c r="CI74" i="86"/>
  <c r="CA74" i="86"/>
  <c r="BS74" i="86"/>
  <c r="BK74" i="86"/>
  <c r="BC74" i="86"/>
  <c r="AU74" i="86"/>
  <c r="AM74" i="86"/>
  <c r="AE74" i="86"/>
  <c r="W74" i="86"/>
  <c r="O74" i="86"/>
  <c r="DN74" i="86"/>
  <c r="DF74" i="86"/>
  <c r="CX74" i="86"/>
  <c r="CP74" i="86"/>
  <c r="CH74" i="86"/>
  <c r="BZ74" i="86"/>
  <c r="BR74" i="86"/>
  <c r="BJ74" i="86"/>
  <c r="BB74" i="86"/>
  <c r="AT74" i="86"/>
  <c r="AL74" i="86"/>
  <c r="AD74" i="86"/>
  <c r="V74" i="86"/>
  <c r="N74" i="86"/>
  <c r="DM74" i="86"/>
  <c r="DE74" i="86"/>
  <c r="CW74" i="86"/>
  <c r="CO74" i="86"/>
  <c r="CG74" i="86"/>
  <c r="BY74" i="86"/>
  <c r="BQ74" i="86"/>
  <c r="BI74" i="86"/>
  <c r="BA74" i="86"/>
  <c r="AS74" i="86"/>
  <c r="AK74" i="86"/>
  <c r="AC74" i="86"/>
  <c r="U74" i="86"/>
  <c r="M74" i="86"/>
  <c r="DL74" i="86"/>
  <c r="DD74" i="86"/>
  <c r="CV74" i="86"/>
  <c r="CN74" i="86"/>
  <c r="CF74" i="86"/>
  <c r="BX74" i="86"/>
  <c r="BP74" i="86"/>
  <c r="BH74" i="86"/>
  <c r="AZ74" i="86"/>
  <c r="AR74" i="86"/>
  <c r="AJ74" i="86"/>
  <c r="AB74" i="86"/>
  <c r="T74" i="86"/>
  <c r="L74" i="86"/>
  <c r="DK74" i="86"/>
  <c r="DC74" i="86"/>
  <c r="CU74" i="86"/>
  <c r="CM74" i="86"/>
  <c r="CE74" i="86"/>
  <c r="BW74" i="86"/>
  <c r="BO74" i="86"/>
  <c r="BG74" i="86"/>
  <c r="AY74" i="86"/>
  <c r="AQ74" i="86"/>
  <c r="AI74" i="86"/>
  <c r="AA74" i="86"/>
  <c r="S74" i="86"/>
  <c r="K74" i="86"/>
  <c r="DJ74" i="86"/>
  <c r="DB74" i="86"/>
  <c r="CT74" i="86"/>
  <c r="CL74" i="86"/>
  <c r="CD74" i="86"/>
  <c r="BV74" i="86"/>
  <c r="BN74" i="86"/>
  <c r="BF74" i="86"/>
  <c r="AX74" i="86"/>
  <c r="AP74" i="86"/>
  <c r="AH74" i="86"/>
  <c r="Z74" i="86"/>
  <c r="R74" i="86"/>
  <c r="J74" i="86"/>
  <c r="BU74" i="86"/>
  <c r="BE58" i="86"/>
  <c r="Y74" i="86"/>
  <c r="CK74" i="86"/>
  <c r="J117" i="86"/>
  <c r="J116" i="86"/>
  <c r="J119" i="86"/>
  <c r="J115" i="86"/>
  <c r="J118" i="86"/>
  <c r="J9" i="86"/>
  <c r="J11" i="86" s="1"/>
  <c r="BM58" i="86"/>
  <c r="AG74" i="86"/>
  <c r="CS74" i="86"/>
  <c r="J5" i="86"/>
  <c r="DH58" i="86"/>
  <c r="CZ58" i="86"/>
  <c r="CR58" i="86"/>
  <c r="CJ58" i="86"/>
  <c r="CB58" i="86"/>
  <c r="BT58" i="86"/>
  <c r="BL58" i="86"/>
  <c r="BD58" i="86"/>
  <c r="AV58" i="86"/>
  <c r="AN58" i="86"/>
  <c r="AF58" i="86"/>
  <c r="X58" i="86"/>
  <c r="P58" i="86"/>
  <c r="DG58" i="86"/>
  <c r="CY58" i="86"/>
  <c r="CQ58" i="86"/>
  <c r="CI58" i="86"/>
  <c r="CA58" i="86"/>
  <c r="BS58" i="86"/>
  <c r="BK58" i="86"/>
  <c r="BC58" i="86"/>
  <c r="AU58" i="86"/>
  <c r="AM58" i="86"/>
  <c r="AE58" i="86"/>
  <c r="W58" i="86"/>
  <c r="O58" i="86"/>
  <c r="DN58" i="86"/>
  <c r="DF58" i="86"/>
  <c r="CX58" i="86"/>
  <c r="CP58" i="86"/>
  <c r="CH58" i="86"/>
  <c r="BZ58" i="86"/>
  <c r="BR58" i="86"/>
  <c r="BJ58" i="86"/>
  <c r="BB58" i="86"/>
  <c r="AT58" i="86"/>
  <c r="AL58" i="86"/>
  <c r="AD58" i="86"/>
  <c r="V58" i="86"/>
  <c r="N58" i="86"/>
  <c r="DM58" i="86"/>
  <c r="DE58" i="86"/>
  <c r="CW58" i="86"/>
  <c r="CO58" i="86"/>
  <c r="CG58" i="86"/>
  <c r="BY58" i="86"/>
  <c r="BQ58" i="86"/>
  <c r="BI58" i="86"/>
  <c r="BA58" i="86"/>
  <c r="AS58" i="86"/>
  <c r="AK58" i="86"/>
  <c r="AC58" i="86"/>
  <c r="U58" i="86"/>
  <c r="M58" i="86"/>
  <c r="DL58" i="86"/>
  <c r="DD58" i="86"/>
  <c r="CV58" i="86"/>
  <c r="CN58" i="86"/>
  <c r="CF58" i="86"/>
  <c r="BX58" i="86"/>
  <c r="BP58" i="86"/>
  <c r="BH58" i="86"/>
  <c r="AZ58" i="86"/>
  <c r="AR58" i="86"/>
  <c r="AJ58" i="86"/>
  <c r="AB58" i="86"/>
  <c r="T58" i="86"/>
  <c r="L58" i="86"/>
  <c r="DK58" i="86"/>
  <c r="DC58" i="86"/>
  <c r="CU58" i="86"/>
  <c r="CM58" i="86"/>
  <c r="CE58" i="86"/>
  <c r="BW58" i="86"/>
  <c r="BO58" i="86"/>
  <c r="BG58" i="86"/>
  <c r="AY58" i="86"/>
  <c r="AQ58" i="86"/>
  <c r="AI58" i="86"/>
  <c r="AA58" i="86"/>
  <c r="S58" i="86"/>
  <c r="K58" i="86"/>
  <c r="DJ58" i="86"/>
  <c r="DB58" i="86"/>
  <c r="CT58" i="86"/>
  <c r="CL58" i="86"/>
  <c r="CD58" i="86"/>
  <c r="BV58" i="86"/>
  <c r="BN58" i="86"/>
  <c r="BF58" i="86"/>
  <c r="AX58" i="86"/>
  <c r="AP58" i="86"/>
  <c r="AH58" i="86"/>
  <c r="Z58" i="86"/>
  <c r="R58" i="86"/>
  <c r="J58" i="86"/>
  <c r="BU58" i="86"/>
  <c r="AO74" i="86"/>
  <c r="DA74" i="86"/>
  <c r="Q58" i="86"/>
  <c r="CC58" i="86"/>
  <c r="AW74" i="86"/>
  <c r="DI74" i="86"/>
  <c r="C221" i="86"/>
  <c r="C95" i="86"/>
  <c r="C115" i="86" s="1"/>
  <c r="C77" i="86"/>
  <c r="C156" i="86"/>
  <c r="C134" i="86"/>
  <c r="BE74" i="86"/>
  <c r="AG58" i="86"/>
  <c r="CS58" i="86"/>
  <c r="BM74" i="86"/>
  <c r="C171" i="86"/>
  <c r="C151" i="86"/>
  <c r="C129" i="86"/>
  <c r="C90" i="86"/>
  <c r="C110" i="86" s="1"/>
  <c r="DN77" i="86"/>
  <c r="DF77" i="86"/>
  <c r="CX77" i="86"/>
  <c r="CP77" i="86"/>
  <c r="CH77" i="86"/>
  <c r="BZ77" i="86"/>
  <c r="BR77" i="86"/>
  <c r="BJ77" i="86"/>
  <c r="BB77" i="86"/>
  <c r="AT77" i="86"/>
  <c r="AL77" i="86"/>
  <c r="AD77" i="86"/>
  <c r="V77" i="86"/>
  <c r="N77" i="86"/>
  <c r="Q61" i="86"/>
  <c r="Y61" i="86"/>
  <c r="AG61" i="86"/>
  <c r="AO61" i="86"/>
  <c r="AW61" i="86"/>
  <c r="BE61" i="86"/>
  <c r="BM61" i="86"/>
  <c r="BU61" i="86"/>
  <c r="CC61" i="86"/>
  <c r="CK61" i="86"/>
  <c r="CS61" i="86"/>
  <c r="DA61" i="86"/>
  <c r="DI61" i="86"/>
  <c r="C251" i="86"/>
  <c r="C159" i="86"/>
  <c r="C137" i="86"/>
  <c r="C98" i="86"/>
  <c r="C118" i="86" s="1"/>
  <c r="C80" i="86"/>
  <c r="C72" i="86"/>
  <c r="AP77" i="86"/>
  <c r="DB77" i="86"/>
  <c r="Q56" i="86"/>
  <c r="Y56" i="86"/>
  <c r="AG56" i="86"/>
  <c r="AO56" i="86"/>
  <c r="AW56" i="86"/>
  <c r="BE56" i="86"/>
  <c r="BM56" i="86"/>
  <c r="BU56" i="86"/>
  <c r="CC56" i="86"/>
  <c r="CK56" i="86"/>
  <c r="CS56" i="86"/>
  <c r="DA56" i="86"/>
  <c r="DI56" i="86"/>
  <c r="N57" i="86"/>
  <c r="V57" i="86"/>
  <c r="AD57" i="86"/>
  <c r="AL57" i="86"/>
  <c r="AT57" i="86"/>
  <c r="BB57" i="86"/>
  <c r="BJ57" i="86"/>
  <c r="BR57" i="86"/>
  <c r="BZ57" i="86"/>
  <c r="CH57" i="86"/>
  <c r="CP57" i="86"/>
  <c r="CX57" i="86"/>
  <c r="DF57" i="86"/>
  <c r="DN57" i="86"/>
  <c r="C201" i="86"/>
  <c r="C93" i="86"/>
  <c r="C113" i="86" s="1"/>
  <c r="C132" i="86"/>
  <c r="J61" i="86"/>
  <c r="R61" i="86"/>
  <c r="Z61" i="86"/>
  <c r="AH61" i="86"/>
  <c r="AP61" i="86"/>
  <c r="AX61" i="86"/>
  <c r="BF61" i="86"/>
  <c r="BN61" i="86"/>
  <c r="BV61" i="86"/>
  <c r="CD61" i="86"/>
  <c r="CL61" i="86"/>
  <c r="CT61" i="86"/>
  <c r="DB61" i="86"/>
  <c r="DJ61" i="86"/>
  <c r="O62" i="86"/>
  <c r="W62" i="86"/>
  <c r="AE62" i="86"/>
  <c r="AM62" i="86"/>
  <c r="AU62" i="86"/>
  <c r="BC62" i="86"/>
  <c r="BK62" i="86"/>
  <c r="BS62" i="86"/>
  <c r="CA62" i="86"/>
  <c r="CI62" i="86"/>
  <c r="CQ62" i="86"/>
  <c r="CY62" i="86"/>
  <c r="DG62" i="86"/>
  <c r="L63" i="86"/>
  <c r="T63" i="86"/>
  <c r="AB63" i="86"/>
  <c r="AJ63" i="86"/>
  <c r="AR63" i="86"/>
  <c r="AZ63" i="86"/>
  <c r="BH63" i="86"/>
  <c r="BP63" i="86"/>
  <c r="BX63" i="86"/>
  <c r="CF63" i="86"/>
  <c r="CN63" i="86"/>
  <c r="CV63" i="86"/>
  <c r="DD63" i="86"/>
  <c r="DL63" i="86"/>
  <c r="Q64" i="86"/>
  <c r="Y64" i="86"/>
  <c r="AG64" i="86"/>
  <c r="AO64" i="86"/>
  <c r="AW64" i="86"/>
  <c r="BE64" i="86"/>
  <c r="BM64" i="86"/>
  <c r="BU64" i="86"/>
  <c r="CC64" i="86"/>
  <c r="CK64" i="86"/>
  <c r="CS64" i="86"/>
  <c r="DA64" i="86"/>
  <c r="DI64" i="86"/>
  <c r="Q72" i="86"/>
  <c r="Y72" i="86"/>
  <c r="AG72" i="86"/>
  <c r="AO72" i="86"/>
  <c r="AW72" i="86"/>
  <c r="BE72" i="86"/>
  <c r="BM72" i="86"/>
  <c r="BU72" i="86"/>
  <c r="CC72" i="86"/>
  <c r="CK72" i="86"/>
  <c r="CS72" i="86"/>
  <c r="DA72" i="86"/>
  <c r="DI72" i="86"/>
  <c r="N73" i="86"/>
  <c r="V73" i="86"/>
  <c r="AD73" i="86"/>
  <c r="AL73" i="86"/>
  <c r="AT73" i="86"/>
  <c r="BB73" i="86"/>
  <c r="BJ73" i="86"/>
  <c r="BR73" i="86"/>
  <c r="BZ73" i="86"/>
  <c r="CH73" i="86"/>
  <c r="CP73" i="86"/>
  <c r="CX73" i="86"/>
  <c r="DF73" i="86"/>
  <c r="DN73" i="86"/>
  <c r="C75" i="86"/>
  <c r="P75" i="86"/>
  <c r="X75" i="86"/>
  <c r="AF75" i="86"/>
  <c r="AN75" i="86"/>
  <c r="AV75" i="86"/>
  <c r="BD75" i="86"/>
  <c r="BL75" i="86"/>
  <c r="BT75" i="86"/>
  <c r="CB75" i="86"/>
  <c r="CJ75" i="86"/>
  <c r="CR75" i="86"/>
  <c r="CZ75" i="86"/>
  <c r="DH75" i="86"/>
  <c r="DK76" i="86"/>
  <c r="DC76" i="86"/>
  <c r="CU76" i="86"/>
  <c r="CM76" i="86"/>
  <c r="CE76" i="86"/>
  <c r="BW76" i="86"/>
  <c r="BO76" i="86"/>
  <c r="BG76" i="86"/>
  <c r="AY76" i="86"/>
  <c r="AQ76" i="86"/>
  <c r="AI76" i="86"/>
  <c r="AA76" i="86"/>
  <c r="S76" i="86"/>
  <c r="K76" i="86"/>
  <c r="DJ76" i="86"/>
  <c r="DB76" i="86"/>
  <c r="CT76" i="86"/>
  <c r="CL76" i="86"/>
  <c r="CD76" i="86"/>
  <c r="BV76" i="86"/>
  <c r="BN76" i="86"/>
  <c r="BF76" i="86"/>
  <c r="AX76" i="86"/>
  <c r="AP76" i="86"/>
  <c r="AH76" i="86"/>
  <c r="Z76" i="86"/>
  <c r="R76" i="86"/>
  <c r="J76" i="86"/>
  <c r="DH76" i="86"/>
  <c r="CZ76" i="86"/>
  <c r="CR76" i="86"/>
  <c r="CJ76" i="86"/>
  <c r="CB76" i="86"/>
  <c r="BT76" i="86"/>
  <c r="BL76" i="86"/>
  <c r="BD76" i="86"/>
  <c r="AV76" i="86"/>
  <c r="AN76" i="86"/>
  <c r="AF76" i="86"/>
  <c r="X76" i="86"/>
  <c r="P76" i="86"/>
  <c r="DG76" i="86"/>
  <c r="CY76" i="86"/>
  <c r="CQ76" i="86"/>
  <c r="CI76" i="86"/>
  <c r="CA76" i="86"/>
  <c r="BS76" i="86"/>
  <c r="BK76" i="86"/>
  <c r="BC76" i="86"/>
  <c r="AU76" i="86"/>
  <c r="AM76" i="86"/>
  <c r="AE76" i="86"/>
  <c r="W76" i="86"/>
  <c r="O76" i="86"/>
  <c r="DN76" i="86"/>
  <c r="DF76" i="86"/>
  <c r="CX76" i="86"/>
  <c r="CP76" i="86"/>
  <c r="CH76" i="86"/>
  <c r="BZ76" i="86"/>
  <c r="BR76" i="86"/>
  <c r="BJ76" i="86"/>
  <c r="BB76" i="86"/>
  <c r="AT76" i="86"/>
  <c r="AL76" i="86"/>
  <c r="AD76" i="86"/>
  <c r="V76" i="86"/>
  <c r="N76" i="86"/>
  <c r="DL76" i="86"/>
  <c r="DD76" i="86"/>
  <c r="CV76" i="86"/>
  <c r="CN76" i="86"/>
  <c r="CF76" i="86"/>
  <c r="BX76" i="86"/>
  <c r="BP76" i="86"/>
  <c r="BH76" i="86"/>
  <c r="AZ76" i="86"/>
  <c r="AR76" i="86"/>
  <c r="AC76" i="86"/>
  <c r="BE76" i="86"/>
  <c r="CK76" i="86"/>
  <c r="AX77" i="86"/>
  <c r="DJ77" i="86"/>
  <c r="AU78" i="86"/>
  <c r="DG78" i="86"/>
  <c r="AR79" i="86"/>
  <c r="DD79" i="86"/>
  <c r="AW80" i="86"/>
  <c r="DI80" i="86"/>
  <c r="AS82" i="86"/>
  <c r="DE82" i="86"/>
  <c r="J56" i="86"/>
  <c r="R56" i="86"/>
  <c r="Z56" i="86"/>
  <c r="AH56" i="86"/>
  <c r="AP56" i="86"/>
  <c r="AX56" i="86"/>
  <c r="BF56" i="86"/>
  <c r="BN56" i="86"/>
  <c r="BV56" i="86"/>
  <c r="CD56" i="86"/>
  <c r="CL56" i="86"/>
  <c r="CT56" i="86"/>
  <c r="DB56" i="86"/>
  <c r="DJ56" i="86"/>
  <c r="O57" i="86"/>
  <c r="W57" i="86"/>
  <c r="AE57" i="86"/>
  <c r="AM57" i="86"/>
  <c r="AU57" i="86"/>
  <c r="BC57" i="86"/>
  <c r="BK57" i="86"/>
  <c r="BS57" i="86"/>
  <c r="CA57" i="86"/>
  <c r="CI57" i="86"/>
  <c r="CQ57" i="86"/>
  <c r="CY57" i="86"/>
  <c r="DG57" i="86"/>
  <c r="Q59" i="86"/>
  <c r="Y59" i="86"/>
  <c r="AG59" i="86"/>
  <c r="AO59" i="86"/>
  <c r="AW59" i="86"/>
  <c r="BE59" i="86"/>
  <c r="BM59" i="86"/>
  <c r="BU59" i="86"/>
  <c r="CC59" i="86"/>
  <c r="CK59" i="86"/>
  <c r="CS59" i="86"/>
  <c r="DA59" i="86"/>
  <c r="DI59" i="86"/>
  <c r="N60" i="86"/>
  <c r="V60" i="86"/>
  <c r="AD60" i="86"/>
  <c r="AL60" i="86"/>
  <c r="AT60" i="86"/>
  <c r="BB60" i="86"/>
  <c r="BJ60" i="86"/>
  <c r="BR60" i="86"/>
  <c r="BZ60" i="86"/>
  <c r="CH60" i="86"/>
  <c r="CP60" i="86"/>
  <c r="CX60" i="86"/>
  <c r="DF60" i="86"/>
  <c r="DN60" i="86"/>
  <c r="K61" i="86"/>
  <c r="S61" i="86"/>
  <c r="AA61" i="86"/>
  <c r="AI61" i="86"/>
  <c r="AQ61" i="86"/>
  <c r="AY61" i="86"/>
  <c r="BG61" i="86"/>
  <c r="BO61" i="86"/>
  <c r="BW61" i="86"/>
  <c r="CE61" i="86"/>
  <c r="CM61" i="86"/>
  <c r="CU61" i="86"/>
  <c r="DC61" i="86"/>
  <c r="DK61" i="86"/>
  <c r="C231" i="86"/>
  <c r="C157" i="86"/>
  <c r="C135" i="86"/>
  <c r="C96" i="86"/>
  <c r="C116" i="86" s="1"/>
  <c r="C78" i="86"/>
  <c r="P62" i="86"/>
  <c r="X62" i="86"/>
  <c r="AF62" i="86"/>
  <c r="AN62" i="86"/>
  <c r="AV62" i="86"/>
  <c r="BD62" i="86"/>
  <c r="BL62" i="86"/>
  <c r="BT62" i="86"/>
  <c r="CB62" i="86"/>
  <c r="CJ62" i="86"/>
  <c r="CR62" i="86"/>
  <c r="CZ62" i="86"/>
  <c r="DH62" i="86"/>
  <c r="M63" i="86"/>
  <c r="U63" i="86"/>
  <c r="AC63" i="86"/>
  <c r="AK63" i="86"/>
  <c r="AS63" i="86"/>
  <c r="BA63" i="86"/>
  <c r="BI63" i="86"/>
  <c r="BQ63" i="86"/>
  <c r="BY63" i="86"/>
  <c r="CG63" i="86"/>
  <c r="CO63" i="86"/>
  <c r="CW63" i="86"/>
  <c r="DE63" i="86"/>
  <c r="DM63" i="86"/>
  <c r="J64" i="86"/>
  <c r="R64" i="86"/>
  <c r="Z64" i="86"/>
  <c r="AH64" i="86"/>
  <c r="AP64" i="86"/>
  <c r="AX64" i="86"/>
  <c r="BF64" i="86"/>
  <c r="BN64" i="86"/>
  <c r="BV64" i="86"/>
  <c r="CD64" i="86"/>
  <c r="CL64" i="86"/>
  <c r="CT64" i="86"/>
  <c r="DB64" i="86"/>
  <c r="DJ64" i="86"/>
  <c r="N66" i="86"/>
  <c r="V66" i="86"/>
  <c r="AD66" i="86"/>
  <c r="AL66" i="86"/>
  <c r="AT66" i="86"/>
  <c r="BB66" i="86"/>
  <c r="BJ66" i="86"/>
  <c r="BR66" i="86"/>
  <c r="BZ66" i="86"/>
  <c r="CH66" i="86"/>
  <c r="CP66" i="86"/>
  <c r="CX66" i="86"/>
  <c r="DF66" i="86"/>
  <c r="DN66" i="86"/>
  <c r="J72" i="86"/>
  <c r="R72" i="86"/>
  <c r="Z72" i="86"/>
  <c r="AH72" i="86"/>
  <c r="AP72" i="86"/>
  <c r="AX72" i="86"/>
  <c r="BF72" i="86"/>
  <c r="BN72" i="86"/>
  <c r="BV72" i="86"/>
  <c r="CD72" i="86"/>
  <c r="CL72" i="86"/>
  <c r="CT72" i="86"/>
  <c r="DB72" i="86"/>
  <c r="DJ72" i="86"/>
  <c r="O73" i="86"/>
  <c r="W73" i="86"/>
  <c r="AE73" i="86"/>
  <c r="AM73" i="86"/>
  <c r="AU73" i="86"/>
  <c r="BC73" i="86"/>
  <c r="BK73" i="86"/>
  <c r="BS73" i="86"/>
  <c r="CA73" i="86"/>
  <c r="CI73" i="86"/>
  <c r="CQ73" i="86"/>
  <c r="CY73" i="86"/>
  <c r="DG73" i="86"/>
  <c r="DN75" i="86"/>
  <c r="DM75" i="86"/>
  <c r="DK75" i="86"/>
  <c r="DJ75" i="86"/>
  <c r="Q75" i="86"/>
  <c r="Y75" i="86"/>
  <c r="AG75" i="86"/>
  <c r="AO75" i="86"/>
  <c r="AW75" i="86"/>
  <c r="BE75" i="86"/>
  <c r="BM75" i="86"/>
  <c r="BU75" i="86"/>
  <c r="CC75" i="86"/>
  <c r="CK75" i="86"/>
  <c r="CS75" i="86"/>
  <c r="DA75" i="86"/>
  <c r="DI75" i="86"/>
  <c r="L76" i="86"/>
  <c r="AG76" i="86"/>
  <c r="BI76" i="86"/>
  <c r="CO76" i="86"/>
  <c r="BF77" i="86"/>
  <c r="BC78" i="86"/>
  <c r="AZ79" i="86"/>
  <c r="DL79" i="86"/>
  <c r="BE80" i="86"/>
  <c r="BA82" i="86"/>
  <c r="DM82" i="86"/>
  <c r="C181" i="86"/>
  <c r="C130" i="86"/>
  <c r="C91" i="86"/>
  <c r="C111" i="86" s="1"/>
  <c r="C152" i="86"/>
  <c r="L61" i="86"/>
  <c r="T61" i="86"/>
  <c r="AB61" i="86"/>
  <c r="AJ61" i="86"/>
  <c r="AR61" i="86"/>
  <c r="AZ61" i="86"/>
  <c r="BH61" i="86"/>
  <c r="BP61" i="86"/>
  <c r="BX61" i="86"/>
  <c r="CF61" i="86"/>
  <c r="CN61" i="86"/>
  <c r="CV61" i="86"/>
  <c r="DD61" i="86"/>
  <c r="DL61" i="86"/>
  <c r="DK78" i="86"/>
  <c r="DC78" i="86"/>
  <c r="CU78" i="86"/>
  <c r="CM78" i="86"/>
  <c r="CE78" i="86"/>
  <c r="BW78" i="86"/>
  <c r="BO78" i="86"/>
  <c r="BG78" i="86"/>
  <c r="AY78" i="86"/>
  <c r="AQ78" i="86"/>
  <c r="AI78" i="86"/>
  <c r="AA78" i="86"/>
  <c r="S78" i="86"/>
  <c r="K78" i="86"/>
  <c r="Q62" i="86"/>
  <c r="Y62" i="86"/>
  <c r="AG62" i="86"/>
  <c r="AO62" i="86"/>
  <c r="AW62" i="86"/>
  <c r="BE62" i="86"/>
  <c r="BM62" i="86"/>
  <c r="BU62" i="86"/>
  <c r="CC62" i="86"/>
  <c r="CK62" i="86"/>
  <c r="CS62" i="86"/>
  <c r="DA62" i="86"/>
  <c r="DI62" i="86"/>
  <c r="C261" i="86"/>
  <c r="C160" i="86"/>
  <c r="C138" i="86"/>
  <c r="C99" i="86"/>
  <c r="C119" i="86" s="1"/>
  <c r="C81" i="86"/>
  <c r="K72" i="86"/>
  <c r="S72" i="86"/>
  <c r="AA72" i="86"/>
  <c r="AI72" i="86"/>
  <c r="AQ72" i="86"/>
  <c r="AY72" i="86"/>
  <c r="BG72" i="86"/>
  <c r="BO72" i="86"/>
  <c r="BW72" i="86"/>
  <c r="CE72" i="86"/>
  <c r="CM72" i="86"/>
  <c r="CU72" i="86"/>
  <c r="DC72" i="86"/>
  <c r="DK72" i="86"/>
  <c r="C73" i="86"/>
  <c r="P73" i="86"/>
  <c r="X73" i="86"/>
  <c r="AF73" i="86"/>
  <c r="AN73" i="86"/>
  <c r="AV73" i="86"/>
  <c r="BD73" i="86"/>
  <c r="BL73" i="86"/>
  <c r="BT73" i="86"/>
  <c r="CB73" i="86"/>
  <c r="CJ73" i="86"/>
  <c r="CR73" i="86"/>
  <c r="CZ73" i="86"/>
  <c r="DH73" i="86"/>
  <c r="BN77" i="86"/>
  <c r="BK78" i="86"/>
  <c r="BH79" i="86"/>
  <c r="Q57" i="86"/>
  <c r="Y57" i="86"/>
  <c r="AG57" i="86"/>
  <c r="AO57" i="86"/>
  <c r="AW57" i="86"/>
  <c r="BE57" i="86"/>
  <c r="BM57" i="86"/>
  <c r="BU57" i="86"/>
  <c r="CC57" i="86"/>
  <c r="CK57" i="86"/>
  <c r="CS57" i="86"/>
  <c r="DA57" i="86"/>
  <c r="DI57" i="86"/>
  <c r="C211" i="86"/>
  <c r="C155" i="86"/>
  <c r="C133" i="86"/>
  <c r="C76" i="86"/>
  <c r="C94" i="86"/>
  <c r="C114" i="86" s="1"/>
  <c r="M61" i="86"/>
  <c r="U61" i="86"/>
  <c r="AC61" i="86"/>
  <c r="AK61" i="86"/>
  <c r="AS61" i="86"/>
  <c r="BA61" i="86"/>
  <c r="BI61" i="86"/>
  <c r="BQ61" i="86"/>
  <c r="BY61" i="86"/>
  <c r="CG61" i="86"/>
  <c r="CO61" i="86"/>
  <c r="CW61" i="86"/>
  <c r="DE61" i="86"/>
  <c r="DM61" i="86"/>
  <c r="J62" i="86"/>
  <c r="R62" i="86"/>
  <c r="Z62" i="86"/>
  <c r="AH62" i="86"/>
  <c r="AP62" i="86"/>
  <c r="AX62" i="86"/>
  <c r="BF62" i="86"/>
  <c r="BN62" i="86"/>
  <c r="BV62" i="86"/>
  <c r="CD62" i="86"/>
  <c r="CL62" i="86"/>
  <c r="CT62" i="86"/>
  <c r="DB62" i="86"/>
  <c r="DJ62" i="86"/>
  <c r="O63" i="86"/>
  <c r="W63" i="86"/>
  <c r="AE63" i="86"/>
  <c r="AM63" i="86"/>
  <c r="AU63" i="86"/>
  <c r="BC63" i="86"/>
  <c r="BK63" i="86"/>
  <c r="BS63" i="86"/>
  <c r="CA63" i="86"/>
  <c r="CI63" i="86"/>
  <c r="CQ63" i="86"/>
  <c r="CY63" i="86"/>
  <c r="DG63" i="86"/>
  <c r="C82" i="86"/>
  <c r="C139" i="86"/>
  <c r="C100" i="86"/>
  <c r="C120" i="86" s="1"/>
  <c r="L72" i="86"/>
  <c r="T72" i="86"/>
  <c r="AB72" i="86"/>
  <c r="AJ72" i="86"/>
  <c r="AR72" i="86"/>
  <c r="AZ72" i="86"/>
  <c r="BH72" i="86"/>
  <c r="BP72" i="86"/>
  <c r="BX72" i="86"/>
  <c r="CF72" i="86"/>
  <c r="CN72" i="86"/>
  <c r="CV72" i="86"/>
  <c r="DD72" i="86"/>
  <c r="DL72" i="86"/>
  <c r="Q73" i="86"/>
  <c r="Y73" i="86"/>
  <c r="AG73" i="86"/>
  <c r="AO73" i="86"/>
  <c r="AW73" i="86"/>
  <c r="BE73" i="86"/>
  <c r="BM73" i="86"/>
  <c r="BU73" i="86"/>
  <c r="CC73" i="86"/>
  <c r="CK73" i="86"/>
  <c r="CS73" i="86"/>
  <c r="DA73" i="86"/>
  <c r="DI73" i="86"/>
  <c r="K75" i="86"/>
  <c r="S75" i="86"/>
  <c r="AA75" i="86"/>
  <c r="AI75" i="86"/>
  <c r="AQ75" i="86"/>
  <c r="AY75" i="86"/>
  <c r="BG75" i="86"/>
  <c r="BO75" i="86"/>
  <c r="BW75" i="86"/>
  <c r="CE75" i="86"/>
  <c r="CM75" i="86"/>
  <c r="CU75" i="86"/>
  <c r="DC75" i="86"/>
  <c r="Q76" i="86"/>
  <c r="AK76" i="86"/>
  <c r="BQ76" i="86"/>
  <c r="CW76" i="86"/>
  <c r="J77" i="86"/>
  <c r="BV77" i="86"/>
  <c r="BS78" i="86"/>
  <c r="BP79" i="86"/>
  <c r="DG80" i="86"/>
  <c r="CY80" i="86"/>
  <c r="CQ80" i="86"/>
  <c r="CI80" i="86"/>
  <c r="CA80" i="86"/>
  <c r="BS80" i="86"/>
  <c r="BK80" i="86"/>
  <c r="BC80" i="86"/>
  <c r="AU80" i="86"/>
  <c r="AM80" i="86"/>
  <c r="AE80" i="86"/>
  <c r="W80" i="86"/>
  <c r="O80" i="86"/>
  <c r="DN80" i="86"/>
  <c r="DF80" i="86"/>
  <c r="CX80" i="86"/>
  <c r="CP80" i="86"/>
  <c r="CH80" i="86"/>
  <c r="BZ80" i="86"/>
  <c r="BR80" i="86"/>
  <c r="BJ80" i="86"/>
  <c r="BB80" i="86"/>
  <c r="AT80" i="86"/>
  <c r="AL80" i="86"/>
  <c r="AD80" i="86"/>
  <c r="V80" i="86"/>
  <c r="N80" i="86"/>
  <c r="DM80" i="86"/>
  <c r="DE80" i="86"/>
  <c r="CW80" i="86"/>
  <c r="CO80" i="86"/>
  <c r="CG80" i="86"/>
  <c r="BY80" i="86"/>
  <c r="BQ80" i="86"/>
  <c r="BI80" i="86"/>
  <c r="BA80" i="86"/>
  <c r="AS80" i="86"/>
  <c r="AK80" i="86"/>
  <c r="AC80" i="86"/>
  <c r="U80" i="86"/>
  <c r="M80" i="86"/>
  <c r="DL80" i="86"/>
  <c r="DD80" i="86"/>
  <c r="CV80" i="86"/>
  <c r="CN80" i="86"/>
  <c r="CF80" i="86"/>
  <c r="BX80" i="86"/>
  <c r="BP80" i="86"/>
  <c r="BH80" i="86"/>
  <c r="AZ80" i="86"/>
  <c r="AR80" i="86"/>
  <c r="AJ80" i="86"/>
  <c r="AB80" i="86"/>
  <c r="T80" i="86"/>
  <c r="L80" i="86"/>
  <c r="DK80" i="86"/>
  <c r="DC80" i="86"/>
  <c r="CU80" i="86"/>
  <c r="CM80" i="86"/>
  <c r="CE80" i="86"/>
  <c r="BW80" i="86"/>
  <c r="BO80" i="86"/>
  <c r="BG80" i="86"/>
  <c r="AY80" i="86"/>
  <c r="AQ80" i="86"/>
  <c r="AI80" i="86"/>
  <c r="AA80" i="86"/>
  <c r="S80" i="86"/>
  <c r="K80" i="86"/>
  <c r="DJ80" i="86"/>
  <c r="DB80" i="86"/>
  <c r="CT80" i="86"/>
  <c r="CL80" i="86"/>
  <c r="CD80" i="86"/>
  <c r="BV80" i="86"/>
  <c r="BN80" i="86"/>
  <c r="BF80" i="86"/>
  <c r="AX80" i="86"/>
  <c r="AP80" i="86"/>
  <c r="AH80" i="86"/>
  <c r="Z80" i="86"/>
  <c r="R80" i="86"/>
  <c r="J80" i="86"/>
  <c r="DH80" i="86"/>
  <c r="CZ80" i="86"/>
  <c r="CR80" i="86"/>
  <c r="CJ80" i="86"/>
  <c r="CB80" i="86"/>
  <c r="BT80" i="86"/>
  <c r="BL80" i="86"/>
  <c r="BD80" i="86"/>
  <c r="AV80" i="86"/>
  <c r="AN80" i="86"/>
  <c r="AF80" i="86"/>
  <c r="X80" i="86"/>
  <c r="P80" i="86"/>
  <c r="BU80" i="86"/>
  <c r="BQ82" i="86"/>
  <c r="M56" i="86"/>
  <c r="U56" i="86"/>
  <c r="AC56" i="86"/>
  <c r="AK56" i="86"/>
  <c r="AS56" i="86"/>
  <c r="BA56" i="86"/>
  <c r="BI56" i="86"/>
  <c r="BQ56" i="86"/>
  <c r="BY56" i="86"/>
  <c r="CG56" i="86"/>
  <c r="CO56" i="86"/>
  <c r="CW56" i="86"/>
  <c r="DE56" i="86"/>
  <c r="DM56" i="86"/>
  <c r="J57" i="86"/>
  <c r="R57" i="86"/>
  <c r="Z57" i="86"/>
  <c r="AH57" i="86"/>
  <c r="AP57" i="86"/>
  <c r="AX57" i="86"/>
  <c r="BF57" i="86"/>
  <c r="BN57" i="86"/>
  <c r="BV57" i="86"/>
  <c r="CD57" i="86"/>
  <c r="CL57" i="86"/>
  <c r="CT57" i="86"/>
  <c r="DB57" i="86"/>
  <c r="DJ57" i="86"/>
  <c r="L59" i="86"/>
  <c r="T59" i="86"/>
  <c r="AB59" i="86"/>
  <c r="AJ59" i="86"/>
  <c r="AR59" i="86"/>
  <c r="AZ59" i="86"/>
  <c r="BH59" i="86"/>
  <c r="BP59" i="86"/>
  <c r="BX59" i="86"/>
  <c r="CF59" i="86"/>
  <c r="CN59" i="86"/>
  <c r="CV59" i="86"/>
  <c r="DD59" i="86"/>
  <c r="DL59" i="86"/>
  <c r="Q60" i="86"/>
  <c r="Y60" i="86"/>
  <c r="AG60" i="86"/>
  <c r="AO60" i="86"/>
  <c r="AW60" i="86"/>
  <c r="BE60" i="86"/>
  <c r="BM60" i="86"/>
  <c r="BU60" i="86"/>
  <c r="CC60" i="86"/>
  <c r="CK60" i="86"/>
  <c r="CS60" i="86"/>
  <c r="DA60" i="86"/>
  <c r="DI60" i="86"/>
  <c r="N61" i="86"/>
  <c r="V61" i="86"/>
  <c r="AD61" i="86"/>
  <c r="AL61" i="86"/>
  <c r="AT61" i="86"/>
  <c r="BB61" i="86"/>
  <c r="BJ61" i="86"/>
  <c r="BR61" i="86"/>
  <c r="BZ61" i="86"/>
  <c r="CH61" i="86"/>
  <c r="CP61" i="86"/>
  <c r="CX61" i="86"/>
  <c r="DF61" i="86"/>
  <c r="DN61" i="86"/>
  <c r="K62" i="86"/>
  <c r="S62" i="86"/>
  <c r="AA62" i="86"/>
  <c r="AI62" i="86"/>
  <c r="AQ62" i="86"/>
  <c r="AY62" i="86"/>
  <c r="BG62" i="86"/>
  <c r="BO62" i="86"/>
  <c r="BW62" i="86"/>
  <c r="CE62" i="86"/>
  <c r="CM62" i="86"/>
  <c r="CU62" i="86"/>
  <c r="DC62" i="86"/>
  <c r="DK62" i="86"/>
  <c r="C241" i="86"/>
  <c r="C136" i="86"/>
  <c r="C97" i="86"/>
  <c r="C117" i="86" s="1"/>
  <c r="C158" i="86"/>
  <c r="C79" i="86"/>
  <c r="P63" i="86"/>
  <c r="X63" i="86"/>
  <c r="AF63" i="86"/>
  <c r="AN63" i="86"/>
  <c r="AV63" i="86"/>
  <c r="BD63" i="86"/>
  <c r="BL63" i="86"/>
  <c r="BT63" i="86"/>
  <c r="CB63" i="86"/>
  <c r="CJ63" i="86"/>
  <c r="CR63" i="86"/>
  <c r="CZ63" i="86"/>
  <c r="DH63" i="86"/>
  <c r="M64" i="86"/>
  <c r="U64" i="86"/>
  <c r="AC64" i="86"/>
  <c r="AK64" i="86"/>
  <c r="AS64" i="86"/>
  <c r="BA64" i="86"/>
  <c r="BI64" i="86"/>
  <c r="BQ64" i="86"/>
  <c r="BY64" i="86"/>
  <c r="CG64" i="86"/>
  <c r="CO64" i="86"/>
  <c r="CW64" i="86"/>
  <c r="DE64" i="86"/>
  <c r="DM64" i="86"/>
  <c r="Q66" i="86"/>
  <c r="Y66" i="86"/>
  <c r="AG66" i="86"/>
  <c r="AO66" i="86"/>
  <c r="AW66" i="86"/>
  <c r="BE66" i="86"/>
  <c r="BM66" i="86"/>
  <c r="BU66" i="86"/>
  <c r="CC66" i="86"/>
  <c r="CK66" i="86"/>
  <c r="CS66" i="86"/>
  <c r="DA66" i="86"/>
  <c r="DI66" i="86"/>
  <c r="M72" i="86"/>
  <c r="U72" i="86"/>
  <c r="AC72" i="86"/>
  <c r="AK72" i="86"/>
  <c r="AS72" i="86"/>
  <c r="BA72" i="86"/>
  <c r="BI72" i="86"/>
  <c r="BQ72" i="86"/>
  <c r="BY72" i="86"/>
  <c r="CG72" i="86"/>
  <c r="CO72" i="86"/>
  <c r="CW72" i="86"/>
  <c r="DE72" i="86"/>
  <c r="DM72" i="86"/>
  <c r="J73" i="86"/>
  <c r="R73" i="86"/>
  <c r="Z73" i="86"/>
  <c r="AH73" i="86"/>
  <c r="AP73" i="86"/>
  <c r="AX73" i="86"/>
  <c r="BF73" i="86"/>
  <c r="BN73" i="86"/>
  <c r="BV73" i="86"/>
  <c r="CD73" i="86"/>
  <c r="CL73" i="86"/>
  <c r="CT73" i="86"/>
  <c r="DB73" i="86"/>
  <c r="DJ73" i="86"/>
  <c r="L75" i="86"/>
  <c r="T75" i="86"/>
  <c r="AB75" i="86"/>
  <c r="AJ75" i="86"/>
  <c r="AR75" i="86"/>
  <c r="AZ75" i="86"/>
  <c r="BH75" i="86"/>
  <c r="BP75" i="86"/>
  <c r="BX75" i="86"/>
  <c r="CF75" i="86"/>
  <c r="CN75" i="86"/>
  <c r="CV75" i="86"/>
  <c r="DD75" i="86"/>
  <c r="T76" i="86"/>
  <c r="AO76" i="86"/>
  <c r="BU76" i="86"/>
  <c r="DA76" i="86"/>
  <c r="R77" i="86"/>
  <c r="CD77" i="86"/>
  <c r="O78" i="86"/>
  <c r="CA78" i="86"/>
  <c r="L79" i="86"/>
  <c r="BX79" i="86"/>
  <c r="Q80" i="86"/>
  <c r="CC80" i="86"/>
  <c r="M82" i="86"/>
  <c r="BY82" i="86"/>
  <c r="C191" i="86"/>
  <c r="C153" i="86"/>
  <c r="C92" i="86"/>
  <c r="C112" i="86" s="1"/>
  <c r="O61" i="86"/>
  <c r="W61" i="86"/>
  <c r="AE61" i="86"/>
  <c r="AM61" i="86"/>
  <c r="AU61" i="86"/>
  <c r="BC61" i="86"/>
  <c r="BK61" i="86"/>
  <c r="BS61" i="86"/>
  <c r="CA61" i="86"/>
  <c r="CI61" i="86"/>
  <c r="CQ61" i="86"/>
  <c r="CY61" i="86"/>
  <c r="DG61" i="86"/>
  <c r="L62" i="86"/>
  <c r="T62" i="86"/>
  <c r="AB62" i="86"/>
  <c r="AJ62" i="86"/>
  <c r="AR62" i="86"/>
  <c r="AZ62" i="86"/>
  <c r="BH62" i="86"/>
  <c r="BP62" i="86"/>
  <c r="BX62" i="86"/>
  <c r="CF62" i="86"/>
  <c r="CN62" i="86"/>
  <c r="CV62" i="86"/>
  <c r="DD62" i="86"/>
  <c r="DL62" i="86"/>
  <c r="CR79" i="86"/>
  <c r="CJ79" i="86"/>
  <c r="CB79" i="86"/>
  <c r="BT79" i="86"/>
  <c r="BL79" i="86"/>
  <c r="BD79" i="86"/>
  <c r="AV79" i="86"/>
  <c r="AN79" i="86"/>
  <c r="AF79" i="86"/>
  <c r="X79" i="86"/>
  <c r="P79" i="86"/>
  <c r="Q63" i="86"/>
  <c r="Y63" i="86"/>
  <c r="AG63" i="86"/>
  <c r="AO63" i="86"/>
  <c r="AW63" i="86"/>
  <c r="BE63" i="86"/>
  <c r="BM63" i="86"/>
  <c r="BU63" i="86"/>
  <c r="CC63" i="86"/>
  <c r="CK63" i="86"/>
  <c r="CS63" i="86"/>
  <c r="DA63" i="86"/>
  <c r="DI63" i="86"/>
  <c r="N72" i="86"/>
  <c r="V72" i="86"/>
  <c r="AD72" i="86"/>
  <c r="AL72" i="86"/>
  <c r="AT72" i="86"/>
  <c r="BB72" i="86"/>
  <c r="BJ72" i="86"/>
  <c r="BR72" i="86"/>
  <c r="BZ72" i="86"/>
  <c r="CH72" i="86"/>
  <c r="CP72" i="86"/>
  <c r="CX72" i="86"/>
  <c r="DF72" i="86"/>
  <c r="DN72" i="86"/>
  <c r="K73" i="86"/>
  <c r="S73" i="86"/>
  <c r="AA73" i="86"/>
  <c r="AI73" i="86"/>
  <c r="AQ73" i="86"/>
  <c r="AY73" i="86"/>
  <c r="BG73" i="86"/>
  <c r="BO73" i="86"/>
  <c r="BW73" i="86"/>
  <c r="CE73" i="86"/>
  <c r="CM73" i="86"/>
  <c r="CU73" i="86"/>
  <c r="DC73" i="86"/>
  <c r="DK73" i="86"/>
  <c r="C74" i="86"/>
  <c r="Z77" i="86"/>
  <c r="CL77" i="86"/>
  <c r="W78" i="86"/>
  <c r="CI78" i="86"/>
  <c r="T79" i="86"/>
  <c r="CF79" i="86"/>
  <c r="C154" i="86"/>
  <c r="Q77" i="86"/>
  <c r="Y77" i="86"/>
  <c r="AG77" i="86"/>
  <c r="AO77" i="86"/>
  <c r="AW77" i="86"/>
  <c r="BE77" i="86"/>
  <c r="BM77" i="86"/>
  <c r="BU77" i="86"/>
  <c r="CC77" i="86"/>
  <c r="CK77" i="86"/>
  <c r="CS77" i="86"/>
  <c r="DA77" i="86"/>
  <c r="DI77" i="86"/>
  <c r="N78" i="86"/>
  <c r="V78" i="86"/>
  <c r="AD78" i="86"/>
  <c r="AL78" i="86"/>
  <c r="AT78" i="86"/>
  <c r="BB78" i="86"/>
  <c r="BJ78" i="86"/>
  <c r="BR78" i="86"/>
  <c r="BZ78" i="86"/>
  <c r="CH78" i="86"/>
  <c r="CP78" i="86"/>
  <c r="CX78" i="86"/>
  <c r="DF78" i="86"/>
  <c r="DN78" i="86"/>
  <c r="K79" i="86"/>
  <c r="S79" i="86"/>
  <c r="AA79" i="86"/>
  <c r="AI79" i="86"/>
  <c r="AQ79" i="86"/>
  <c r="AY79" i="86"/>
  <c r="BG79" i="86"/>
  <c r="BO79" i="86"/>
  <c r="BW79" i="86"/>
  <c r="CE79" i="86"/>
  <c r="CM79" i="86"/>
  <c r="CU79" i="86"/>
  <c r="DC79" i="86"/>
  <c r="DK79" i="86"/>
  <c r="L82" i="86"/>
  <c r="T82" i="86"/>
  <c r="AB82" i="86"/>
  <c r="AJ82" i="86"/>
  <c r="AR82" i="86"/>
  <c r="AZ82" i="86"/>
  <c r="BH82" i="86"/>
  <c r="BP82" i="86"/>
  <c r="BX82" i="86"/>
  <c r="CF82" i="86"/>
  <c r="CN82" i="86"/>
  <c r="CV82" i="86"/>
  <c r="DD82" i="86"/>
  <c r="DL82" i="86"/>
  <c r="E199" i="86"/>
  <c r="K77" i="86"/>
  <c r="S77" i="86"/>
  <c r="AA77" i="86"/>
  <c r="AI77" i="86"/>
  <c r="AQ77" i="86"/>
  <c r="AY77" i="86"/>
  <c r="BG77" i="86"/>
  <c r="BO77" i="86"/>
  <c r="BW77" i="86"/>
  <c r="CE77" i="86"/>
  <c r="CM77" i="86"/>
  <c r="CU77" i="86"/>
  <c r="DC77" i="86"/>
  <c r="DK77" i="86"/>
  <c r="P78" i="86"/>
  <c r="X78" i="86"/>
  <c r="AF78" i="86"/>
  <c r="AN78" i="86"/>
  <c r="AV78" i="86"/>
  <c r="BD78" i="86"/>
  <c r="BL78" i="86"/>
  <c r="BT78" i="86"/>
  <c r="CB78" i="86"/>
  <c r="CJ78" i="86"/>
  <c r="CR78" i="86"/>
  <c r="CZ78" i="86"/>
  <c r="DH78" i="86"/>
  <c r="M79" i="86"/>
  <c r="U79" i="86"/>
  <c r="AC79" i="86"/>
  <c r="AK79" i="86"/>
  <c r="AS79" i="86"/>
  <c r="BA79" i="86"/>
  <c r="BI79" i="86"/>
  <c r="BQ79" i="86"/>
  <c r="BY79" i="86"/>
  <c r="CG79" i="86"/>
  <c r="CO79" i="86"/>
  <c r="CW79" i="86"/>
  <c r="DE79" i="86"/>
  <c r="DM79" i="86"/>
  <c r="N82" i="86"/>
  <c r="V82" i="86"/>
  <c r="AD82" i="86"/>
  <c r="AL82" i="86"/>
  <c r="AT82" i="86"/>
  <c r="BB82" i="86"/>
  <c r="BJ82" i="86"/>
  <c r="BR82" i="86"/>
  <c r="BZ82" i="86"/>
  <c r="CH82" i="86"/>
  <c r="CP82" i="86"/>
  <c r="CX82" i="86"/>
  <c r="DF82" i="86"/>
  <c r="DN82" i="86"/>
  <c r="L77" i="86"/>
  <c r="T77" i="86"/>
  <c r="AB77" i="86"/>
  <c r="AJ77" i="86"/>
  <c r="AR77" i="86"/>
  <c r="AZ77" i="86"/>
  <c r="BH77" i="86"/>
  <c r="BP77" i="86"/>
  <c r="BX77" i="86"/>
  <c r="CF77" i="86"/>
  <c r="CN77" i="86"/>
  <c r="CV77" i="86"/>
  <c r="DD77" i="86"/>
  <c r="DL77" i="86"/>
  <c r="Q78" i="86"/>
  <c r="Y78" i="86"/>
  <c r="AG78" i="86"/>
  <c r="AO78" i="86"/>
  <c r="AW78" i="86"/>
  <c r="BE78" i="86"/>
  <c r="BM78" i="86"/>
  <c r="BU78" i="86"/>
  <c r="CC78" i="86"/>
  <c r="CK78" i="86"/>
  <c r="CS78" i="86"/>
  <c r="DA78" i="86"/>
  <c r="DI78" i="86"/>
  <c r="N79" i="86"/>
  <c r="V79" i="86"/>
  <c r="AD79" i="86"/>
  <c r="AL79" i="86"/>
  <c r="AT79" i="86"/>
  <c r="BB79" i="86"/>
  <c r="BJ79" i="86"/>
  <c r="BR79" i="86"/>
  <c r="BZ79" i="86"/>
  <c r="CH79" i="86"/>
  <c r="CP79" i="86"/>
  <c r="CX79" i="86"/>
  <c r="DF79" i="86"/>
  <c r="DN79" i="86"/>
  <c r="O82" i="86"/>
  <c r="W82" i="86"/>
  <c r="AE82" i="86"/>
  <c r="AM82" i="86"/>
  <c r="AU82" i="86"/>
  <c r="BC82" i="86"/>
  <c r="BK82" i="86"/>
  <c r="BS82" i="86"/>
  <c r="CA82" i="86"/>
  <c r="CI82" i="86"/>
  <c r="CQ82" i="86"/>
  <c r="CY82" i="86"/>
  <c r="DG82" i="86"/>
  <c r="M77" i="86"/>
  <c r="U77" i="86"/>
  <c r="AC77" i="86"/>
  <c r="AK77" i="86"/>
  <c r="AS77" i="86"/>
  <c r="BA77" i="86"/>
  <c r="BI77" i="86"/>
  <c r="BQ77" i="86"/>
  <c r="BY77" i="86"/>
  <c r="CG77" i="86"/>
  <c r="CO77" i="86"/>
  <c r="CW77" i="86"/>
  <c r="DE77" i="86"/>
  <c r="DM77" i="86"/>
  <c r="J78" i="86"/>
  <c r="R78" i="86"/>
  <c r="Z78" i="86"/>
  <c r="AH78" i="86"/>
  <c r="AP78" i="86"/>
  <c r="AX78" i="86"/>
  <c r="BF78" i="86"/>
  <c r="BN78" i="86"/>
  <c r="BV78" i="86"/>
  <c r="CD78" i="86"/>
  <c r="CL78" i="86"/>
  <c r="CT78" i="86"/>
  <c r="DB78" i="86"/>
  <c r="DJ78" i="86"/>
  <c r="O79" i="86"/>
  <c r="W79" i="86"/>
  <c r="AE79" i="86"/>
  <c r="AM79" i="86"/>
  <c r="AU79" i="86"/>
  <c r="BC79" i="86"/>
  <c r="BK79" i="86"/>
  <c r="BS79" i="86"/>
  <c r="CA79" i="86"/>
  <c r="CI79" i="86"/>
  <c r="CQ79" i="86"/>
  <c r="CY79" i="86"/>
  <c r="DG79" i="86"/>
  <c r="P82" i="86"/>
  <c r="X82" i="86"/>
  <c r="AF82" i="86"/>
  <c r="AN82" i="86"/>
  <c r="AV82" i="86"/>
  <c r="BD82" i="86"/>
  <c r="BL82" i="86"/>
  <c r="BT82" i="86"/>
  <c r="CB82" i="86"/>
  <c r="CJ82" i="86"/>
  <c r="CR82" i="86"/>
  <c r="CZ82" i="86"/>
  <c r="DH82" i="86"/>
  <c r="CZ79" i="86"/>
  <c r="DH79" i="86"/>
  <c r="Q82" i="86"/>
  <c r="Y82" i="86"/>
  <c r="AG82" i="86"/>
  <c r="AO82" i="86"/>
  <c r="AW82" i="86"/>
  <c r="BE82" i="86"/>
  <c r="BM82" i="86"/>
  <c r="BU82" i="86"/>
  <c r="CC82" i="86"/>
  <c r="CK82" i="86"/>
  <c r="CS82" i="86"/>
  <c r="DA82" i="86"/>
  <c r="DI82" i="86"/>
  <c r="O77" i="86"/>
  <c r="W77" i="86"/>
  <c r="AE77" i="86"/>
  <c r="AM77" i="86"/>
  <c r="AU77" i="86"/>
  <c r="BC77" i="86"/>
  <c r="BK77" i="86"/>
  <c r="BS77" i="86"/>
  <c r="CA77" i="86"/>
  <c r="CI77" i="86"/>
  <c r="CQ77" i="86"/>
  <c r="CY77" i="86"/>
  <c r="DG77" i="86"/>
  <c r="L78" i="86"/>
  <c r="T78" i="86"/>
  <c r="AB78" i="86"/>
  <c r="AJ78" i="86"/>
  <c r="AR78" i="86"/>
  <c r="AZ78" i="86"/>
  <c r="BH78" i="86"/>
  <c r="BP78" i="86"/>
  <c r="BX78" i="86"/>
  <c r="CF78" i="86"/>
  <c r="CN78" i="86"/>
  <c r="CV78" i="86"/>
  <c r="DD78" i="86"/>
  <c r="DL78" i="86"/>
  <c r="Q79" i="86"/>
  <c r="Y79" i="86"/>
  <c r="AG79" i="86"/>
  <c r="AO79" i="86"/>
  <c r="AW79" i="86"/>
  <c r="BE79" i="86"/>
  <c r="BM79" i="86"/>
  <c r="BU79" i="86"/>
  <c r="CC79" i="86"/>
  <c r="CK79" i="86"/>
  <c r="CS79" i="86"/>
  <c r="DA79" i="86"/>
  <c r="DI79" i="86"/>
  <c r="J82" i="86"/>
  <c r="R82" i="86"/>
  <c r="Z82" i="86"/>
  <c r="AH82" i="86"/>
  <c r="AP82" i="86"/>
  <c r="AX82" i="86"/>
  <c r="BF82" i="86"/>
  <c r="BN82" i="86"/>
  <c r="BV82" i="86"/>
  <c r="CD82" i="86"/>
  <c r="CL82" i="86"/>
  <c r="CT82" i="86"/>
  <c r="DB82" i="86"/>
  <c r="DJ82" i="86"/>
  <c r="P77" i="86"/>
  <c r="X77" i="86"/>
  <c r="AF77" i="86"/>
  <c r="AN77" i="86"/>
  <c r="AV77" i="86"/>
  <c r="BD77" i="86"/>
  <c r="BL77" i="86"/>
  <c r="BT77" i="86"/>
  <c r="CB77" i="86"/>
  <c r="CJ77" i="86"/>
  <c r="CR77" i="86"/>
  <c r="CZ77" i="86"/>
  <c r="DH77" i="86"/>
  <c r="M78" i="86"/>
  <c r="U78" i="86"/>
  <c r="AC78" i="86"/>
  <c r="AK78" i="86"/>
  <c r="AS78" i="86"/>
  <c r="BA78" i="86"/>
  <c r="BI78" i="86"/>
  <c r="BQ78" i="86"/>
  <c r="BY78" i="86"/>
  <c r="CG78" i="86"/>
  <c r="CO78" i="86"/>
  <c r="CW78" i="86"/>
  <c r="DE78" i="86"/>
  <c r="DM78" i="86"/>
  <c r="J79" i="86"/>
  <c r="R79" i="86"/>
  <c r="Z79" i="86"/>
  <c r="AH79" i="86"/>
  <c r="AP79" i="86"/>
  <c r="AX79" i="86"/>
  <c r="BF79" i="86"/>
  <c r="BN79" i="86"/>
  <c r="BV79" i="86"/>
  <c r="CD79" i="86"/>
  <c r="CL79" i="86"/>
  <c r="CT79" i="86"/>
  <c r="DB79" i="86"/>
  <c r="DJ79" i="86"/>
  <c r="K82" i="86"/>
  <c r="S82" i="86"/>
  <c r="AA82" i="86"/>
  <c r="AI82" i="86"/>
  <c r="AQ82" i="86"/>
  <c r="AY82" i="86"/>
  <c r="BG82" i="86"/>
  <c r="BO82" i="86"/>
  <c r="BW82" i="86"/>
  <c r="CE82" i="86"/>
  <c r="CM82" i="86"/>
  <c r="CU82" i="86"/>
  <c r="DC82" i="86"/>
  <c r="DK82" i="86"/>
  <c r="E189" i="86"/>
  <c r="E179" i="86"/>
  <c r="E209" i="86"/>
  <c r="E219" i="86"/>
  <c r="E249" i="86"/>
  <c r="E239" i="86"/>
  <c r="K279" i="86"/>
  <c r="S279" i="86"/>
  <c r="AA279" i="86"/>
  <c r="AI279" i="86"/>
  <c r="AQ279" i="86"/>
  <c r="AY279" i="86"/>
  <c r="BG279" i="86"/>
  <c r="BO279" i="86"/>
  <c r="BW279" i="86"/>
  <c r="CE279" i="86"/>
  <c r="CM279" i="86"/>
  <c r="CU279" i="86"/>
  <c r="DC279" i="86"/>
  <c r="DK279" i="86"/>
  <c r="DM280" i="86"/>
  <c r="DE280" i="86"/>
  <c r="CW280" i="86"/>
  <c r="CO280" i="86"/>
  <c r="CG280" i="86"/>
  <c r="DJ280" i="86"/>
  <c r="DB280" i="86"/>
  <c r="CT280" i="86"/>
  <c r="Q280" i="86"/>
  <c r="Y280" i="86"/>
  <c r="AG280" i="86"/>
  <c r="AO280" i="86"/>
  <c r="AW280" i="86"/>
  <c r="BE280" i="86"/>
  <c r="BM280" i="86"/>
  <c r="BU280" i="86"/>
  <c r="CC280" i="86"/>
  <c r="CL280" i="86"/>
  <c r="CV280" i="86"/>
  <c r="DG280" i="86"/>
  <c r="M279" i="86"/>
  <c r="U279" i="86"/>
  <c r="AC279" i="86"/>
  <c r="AK279" i="86"/>
  <c r="AS279" i="86"/>
  <c r="BA279" i="86"/>
  <c r="BI279" i="86"/>
  <c r="BQ279" i="86"/>
  <c r="BY279" i="86"/>
  <c r="CG279" i="86"/>
  <c r="CO279" i="86"/>
  <c r="CW279" i="86"/>
  <c r="DE279" i="86"/>
  <c r="DM279" i="86"/>
  <c r="N279" i="86"/>
  <c r="V279" i="86"/>
  <c r="AD279" i="86"/>
  <c r="AL279" i="86"/>
  <c r="AT279" i="86"/>
  <c r="BB279" i="86"/>
  <c r="BJ279" i="86"/>
  <c r="BR279" i="86"/>
  <c r="BZ279" i="86"/>
  <c r="CH279" i="86"/>
  <c r="CP279" i="86"/>
  <c r="CX279" i="86"/>
  <c r="DF279" i="86"/>
  <c r="DN279" i="86"/>
  <c r="L280" i="86"/>
  <c r="T280" i="86"/>
  <c r="AB280" i="86"/>
  <c r="AJ280" i="86"/>
  <c r="AR280" i="86"/>
  <c r="AZ280" i="86"/>
  <c r="BH280" i="86"/>
  <c r="BP280" i="86"/>
  <c r="BX280" i="86"/>
  <c r="CF280" i="86"/>
  <c r="CP280" i="86"/>
  <c r="CZ280" i="86"/>
  <c r="DK280" i="86"/>
  <c r="O279" i="86"/>
  <c r="W279" i="86"/>
  <c r="AE279" i="86"/>
  <c r="AM279" i="86"/>
  <c r="AU279" i="86"/>
  <c r="BC279" i="86"/>
  <c r="BK279" i="86"/>
  <c r="BS279" i="86"/>
  <c r="CA279" i="86"/>
  <c r="CI279" i="86"/>
  <c r="CQ279" i="86"/>
  <c r="CY279" i="86"/>
  <c r="DG279" i="86"/>
  <c r="P279" i="86"/>
  <c r="X279" i="86"/>
  <c r="AF279" i="86"/>
  <c r="AN279" i="86"/>
  <c r="AV279" i="86"/>
  <c r="BD279" i="86"/>
  <c r="BL279" i="86"/>
  <c r="BT279" i="86"/>
  <c r="CB279" i="86"/>
  <c r="CJ279" i="86"/>
  <c r="CR279" i="86"/>
  <c r="CZ279" i="86"/>
  <c r="DH279" i="86"/>
  <c r="Q279" i="86"/>
  <c r="Y279" i="86"/>
  <c r="AG279" i="86"/>
  <c r="AO279" i="86"/>
  <c r="AW279" i="86"/>
  <c r="BE279" i="86"/>
  <c r="BM279" i="86"/>
  <c r="BU279" i="86"/>
  <c r="CC279" i="86"/>
  <c r="CK279" i="86"/>
  <c r="CS279" i="86"/>
  <c r="DA279" i="86"/>
  <c r="DI279" i="86"/>
  <c r="J279" i="86"/>
  <c r="R279" i="86"/>
  <c r="Z279" i="86"/>
  <c r="AH279" i="86"/>
  <c r="AP279" i="86"/>
  <c r="AX279" i="86"/>
  <c r="BF279" i="86"/>
  <c r="BN279" i="86"/>
  <c r="BV279" i="86"/>
  <c r="CD279" i="86"/>
  <c r="CL279" i="86"/>
  <c r="CT279" i="86"/>
  <c r="DB279" i="86"/>
  <c r="DJ279" i="86"/>
  <c r="Q293" i="86"/>
  <c r="Y293" i="86"/>
  <c r="AG293" i="86"/>
  <c r="AO293" i="86"/>
  <c r="AW293" i="86"/>
  <c r="BE293" i="86"/>
  <c r="BM293" i="86"/>
  <c r="BU293" i="86"/>
  <c r="CC293" i="86"/>
  <c r="CK293" i="86"/>
  <c r="CS293" i="86"/>
  <c r="DA293" i="86"/>
  <c r="DI293" i="86"/>
  <c r="J293" i="86"/>
  <c r="R293" i="86"/>
  <c r="Z293" i="86"/>
  <c r="AH293" i="86"/>
  <c r="AP293" i="86"/>
  <c r="AX293" i="86"/>
  <c r="BF293" i="86"/>
  <c r="BN293" i="86"/>
  <c r="BV293" i="86"/>
  <c r="CD293" i="86"/>
  <c r="CL293" i="86"/>
  <c r="CT293" i="86"/>
  <c r="DB293" i="86"/>
  <c r="DJ293" i="86"/>
  <c r="C715" i="84"/>
  <c r="C716" i="84" s="1"/>
  <c r="C717" i="84" s="1"/>
  <c r="C718" i="84" s="1"/>
  <c r="C719" i="84" s="1"/>
  <c r="C720" i="84" s="1"/>
  <c r="C721" i="84" s="1"/>
  <c r="C722" i="84" s="1"/>
  <c r="C723" i="84" s="1"/>
  <c r="C724" i="84" s="1"/>
  <c r="C725" i="84" s="1"/>
  <c r="C726" i="84" s="1"/>
  <c r="C727" i="84" s="1"/>
  <c r="C728" i="84" s="1"/>
  <c r="C729" i="84" s="1"/>
  <c r="C730" i="84" s="1"/>
  <c r="C731" i="84" s="1"/>
  <c r="C732" i="84" s="1"/>
  <c r="C733" i="84" s="1"/>
  <c r="C734" i="84" s="1"/>
  <c r="C735" i="84" s="1"/>
  <c r="C736" i="84" s="1"/>
  <c r="C737" i="84" s="1"/>
  <c r="C738" i="84" s="1"/>
  <c r="C739" i="84" s="1"/>
  <c r="C740" i="84" s="1"/>
  <c r="C741" i="84" s="1"/>
  <c r="C742" i="84" s="1"/>
  <c r="C743" i="84" s="1"/>
  <c r="C744" i="84" s="1"/>
  <c r="C745" i="84" s="1"/>
  <c r="C746" i="84" s="1"/>
  <c r="C747" i="84" s="1"/>
  <c r="C748" i="84" s="1"/>
  <c r="C749" i="84" s="1"/>
  <c r="C750" i="84" s="1"/>
  <c r="C751" i="84" s="1"/>
  <c r="C752" i="84" s="1"/>
  <c r="C753" i="84" s="1"/>
  <c r="C754" i="84" s="1"/>
  <c r="C755" i="84" s="1"/>
  <c r="C756" i="84" s="1"/>
  <c r="C757" i="84" s="1"/>
  <c r="C758" i="84" s="1"/>
  <c r="C759" i="84" s="1"/>
  <c r="C760" i="84" s="1"/>
  <c r="C761" i="84" s="1"/>
  <c r="C762" i="84" s="1"/>
  <c r="C763" i="84" s="1"/>
  <c r="C764" i="84" s="1"/>
  <c r="C765" i="84" s="1"/>
  <c r="C766" i="84" s="1"/>
  <c r="C767" i="84" s="1"/>
  <c r="C768" i="84" s="1"/>
  <c r="C769" i="84" s="1"/>
  <c r="C770" i="84" s="1"/>
  <c r="C771" i="84" s="1"/>
  <c r="C772" i="84" s="1"/>
  <c r="C773" i="84" s="1"/>
  <c r="C774" i="84" s="1"/>
  <c r="C775" i="84" s="1"/>
  <c r="C776" i="84" s="1"/>
  <c r="C777" i="84" s="1"/>
  <c r="C778" i="84" s="1"/>
  <c r="C779" i="84" s="1"/>
  <c r="C780" i="84" s="1"/>
  <c r="C781" i="84" s="1"/>
  <c r="C782" i="84" s="1"/>
  <c r="C783" i="84" s="1"/>
  <c r="C784" i="84" s="1"/>
  <c r="C785" i="84" s="1"/>
  <c r="C786" i="84" s="1"/>
  <c r="C787" i="84" s="1"/>
  <c r="C788" i="84" s="1"/>
  <c r="C789" i="84" s="1"/>
  <c r="C790" i="84" s="1"/>
  <c r="C791" i="84" s="1"/>
  <c r="C792" i="84" s="1"/>
  <c r="C793" i="84" s="1"/>
  <c r="C794" i="84" s="1"/>
  <c r="C795" i="84" s="1"/>
  <c r="C796" i="84" s="1"/>
  <c r="C797" i="84" s="1"/>
  <c r="C798" i="84" s="1"/>
  <c r="C799" i="84" s="1"/>
  <c r="C800" i="84" s="1"/>
  <c r="C801" i="84" s="1"/>
  <c r="C802" i="84" s="1"/>
  <c r="C803" i="84" s="1"/>
  <c r="C804" i="84" s="1"/>
  <c r="C805" i="84" s="1"/>
  <c r="C806" i="84" s="1"/>
  <c r="C807" i="84" s="1"/>
  <c r="C808" i="84" s="1"/>
  <c r="C809" i="84" s="1"/>
  <c r="C810" i="84" s="1"/>
  <c r="C811" i="84" s="1"/>
  <c r="C812" i="84" s="1"/>
  <c r="C813" i="84" s="1"/>
  <c r="C814" i="84" s="1"/>
  <c r="C815" i="84" s="1"/>
  <c r="C816" i="84" s="1"/>
  <c r="C817" i="84" s="1"/>
  <c r="C818" i="84" s="1"/>
  <c r="C819" i="84" s="1"/>
  <c r="C820" i="84" s="1"/>
  <c r="C821" i="84" s="1"/>
  <c r="C822" i="84" s="1"/>
  <c r="C823" i="84" s="1"/>
  <c r="C824" i="84" s="1"/>
  <c r="C825" i="84" s="1"/>
  <c r="C826" i="84" s="1"/>
  <c r="C827" i="84" s="1"/>
  <c r="C828" i="84" s="1"/>
  <c r="C829" i="84" s="1"/>
  <c r="C830" i="84" s="1"/>
  <c r="C831" i="84" s="1"/>
  <c r="C832" i="84" s="1"/>
  <c r="C833" i="84" s="1"/>
  <c r="C834" i="84" s="1"/>
  <c r="C835" i="84" s="1"/>
  <c r="C836" i="84" s="1"/>
  <c r="C837" i="84" s="1"/>
  <c r="C838" i="84" s="1"/>
  <c r="C839" i="84" s="1"/>
  <c r="C840" i="84" s="1"/>
  <c r="C841" i="84" s="1"/>
  <c r="C842" i="84" s="1"/>
  <c r="C843" i="84" s="1"/>
  <c r="C844" i="84" s="1"/>
  <c r="C845" i="84" s="1"/>
  <c r="C846" i="84" s="1"/>
  <c r="C847" i="84" s="1"/>
  <c r="C848" i="84" s="1"/>
  <c r="C849" i="84" s="1"/>
  <c r="C850" i="84" s="1"/>
  <c r="C851" i="84" s="1"/>
  <c r="C852" i="84" s="1"/>
  <c r="C853" i="84" s="1"/>
  <c r="C854" i="84" s="1"/>
  <c r="C855" i="84" s="1"/>
  <c r="C856" i="84" s="1"/>
  <c r="C857" i="84" s="1"/>
  <c r="C858" i="84" s="1"/>
  <c r="C859" i="84" s="1"/>
  <c r="C860" i="84" s="1"/>
  <c r="C861" i="84" s="1"/>
  <c r="C862" i="84" s="1"/>
  <c r="C863" i="84" s="1"/>
  <c r="C864" i="84" s="1"/>
  <c r="C865" i="84" s="1"/>
  <c r="C866" i="84" s="1"/>
  <c r="C867" i="84" s="1"/>
  <c r="C868" i="84" s="1"/>
  <c r="C869" i="84" s="1"/>
  <c r="C870" i="84" s="1"/>
  <c r="C871" i="84" s="1"/>
  <c r="C872" i="84" s="1"/>
  <c r="C873" i="84" s="1"/>
  <c r="C874" i="84" s="1"/>
  <c r="C875" i="84" s="1"/>
  <c r="C876" i="84" s="1"/>
  <c r="C877" i="84" s="1"/>
  <c r="C878" i="84" s="1"/>
  <c r="C879" i="84" s="1"/>
  <c r="C880" i="84" s="1"/>
  <c r="C881" i="84" s="1"/>
  <c r="C882" i="84" s="1"/>
  <c r="C883" i="84" s="1"/>
  <c r="C884" i="84" s="1"/>
  <c r="C885" i="84" s="1"/>
  <c r="C886" i="84" s="1"/>
  <c r="C887" i="84" s="1"/>
  <c r="C888" i="84" s="1"/>
  <c r="C889" i="84" s="1"/>
  <c r="C890" i="84" s="1"/>
  <c r="C891" i="84" s="1"/>
  <c r="C892" i="84" s="1"/>
  <c r="H714" i="84"/>
  <c r="Q714" i="84"/>
  <c r="R714" i="84"/>
  <c r="S714" i="84"/>
  <c r="T714" i="84"/>
  <c r="U714" i="84"/>
  <c r="V714" i="84"/>
  <c r="W714" i="84"/>
  <c r="X714" i="84"/>
  <c r="J1084" i="84"/>
  <c r="W1084" i="84"/>
  <c r="R1084" i="84"/>
  <c r="Q1084" i="84"/>
  <c r="S1084" i="84"/>
  <c r="T1084" i="84"/>
  <c r="X1084" i="84"/>
  <c r="R1453" i="84"/>
  <c r="I898" i="84"/>
  <c r="T1454" i="84"/>
  <c r="W1454" i="84"/>
  <c r="Q1454" i="84"/>
  <c r="S1454" i="84"/>
  <c r="R1454" i="84"/>
  <c r="X1454" i="84"/>
  <c r="J899" i="84"/>
  <c r="S899" i="84"/>
  <c r="T899" i="84"/>
  <c r="W899" i="84"/>
  <c r="X899" i="84"/>
  <c r="Q899" i="84"/>
  <c r="R899" i="84"/>
  <c r="H898" i="84"/>
  <c r="L1269" i="84"/>
  <c r="W1269" i="84"/>
  <c r="X1269" i="84"/>
  <c r="Q1269" i="84"/>
  <c r="R1269" i="84"/>
  <c r="S1269" i="84"/>
  <c r="T1269" i="84"/>
  <c r="K714" i="84"/>
  <c r="Q713" i="84"/>
  <c r="R713" i="84"/>
  <c r="S713" i="84"/>
  <c r="T713" i="84"/>
  <c r="U713" i="84"/>
  <c r="V713" i="84"/>
  <c r="W713" i="84"/>
  <c r="X713" i="84"/>
  <c r="S898" i="84"/>
  <c r="T898" i="84"/>
  <c r="R898" i="84"/>
  <c r="W1083" i="84"/>
  <c r="X898" i="84"/>
  <c r="R1083" i="84"/>
  <c r="Q898" i="84"/>
  <c r="W898" i="84"/>
  <c r="S1083" i="84"/>
  <c r="X1083" i="84"/>
  <c r="Q1083" i="84"/>
  <c r="T1083" i="84"/>
  <c r="W1268" i="84"/>
  <c r="X1268" i="84"/>
  <c r="Q1268" i="84"/>
  <c r="R1268" i="84"/>
  <c r="S1268" i="84"/>
  <c r="T1453" i="84"/>
  <c r="W1453" i="84"/>
  <c r="Q1453" i="84"/>
  <c r="S1453" i="84"/>
  <c r="T1268" i="84"/>
  <c r="X1453" i="84"/>
  <c r="C85" i="84"/>
  <c r="C86" i="84" s="1"/>
  <c r="C87" i="84" s="1"/>
  <c r="C88" i="84" s="1"/>
  <c r="C89" i="84" s="1"/>
  <c r="U898" i="84" s="1"/>
  <c r="I899" i="84"/>
  <c r="I714" i="84"/>
  <c r="H899" i="84"/>
  <c r="G714" i="84"/>
  <c r="L1454" i="84"/>
  <c r="K1454" i="84"/>
  <c r="C1455" i="84"/>
  <c r="J1454" i="84"/>
  <c r="H1454" i="84"/>
  <c r="I1454" i="84"/>
  <c r="G1454" i="84"/>
  <c r="J1269" i="84"/>
  <c r="I1269" i="84"/>
  <c r="C1270" i="84"/>
  <c r="K1084" i="84"/>
  <c r="I1084" i="84"/>
  <c r="K1269" i="84"/>
  <c r="H1269" i="84"/>
  <c r="G1269" i="84"/>
  <c r="C1085" i="84"/>
  <c r="L1084" i="84"/>
  <c r="G1084" i="84"/>
  <c r="H1084" i="84"/>
  <c r="G899" i="84"/>
  <c r="K899" i="84"/>
  <c r="C900" i="84"/>
  <c r="L714" i="84"/>
  <c r="J714" i="84"/>
  <c r="F373" i="3"/>
  <c r="J264" i="88" l="1"/>
  <c r="M713" i="84"/>
  <c r="M1084" i="84"/>
  <c r="M1083" i="84"/>
  <c r="V1453" i="84"/>
  <c r="V1083" i="84"/>
  <c r="U899" i="84"/>
  <c r="N1268" i="84"/>
  <c r="N899" i="84"/>
  <c r="N898" i="84"/>
  <c r="V898" i="84"/>
  <c r="V1454" i="84"/>
  <c r="V1084" i="84"/>
  <c r="M1454" i="84"/>
  <c r="M714" i="84"/>
  <c r="N713" i="84"/>
  <c r="N1453" i="84"/>
  <c r="U1268" i="84"/>
  <c r="V1268" i="84"/>
  <c r="N1084" i="84"/>
  <c r="M1269" i="84"/>
  <c r="M898" i="84"/>
  <c r="V1269" i="84"/>
  <c r="U1084" i="84"/>
  <c r="M899" i="84"/>
  <c r="M1268" i="84"/>
  <c r="U1454" i="84"/>
  <c r="U1083" i="84"/>
  <c r="U1269" i="84"/>
  <c r="N714" i="84"/>
  <c r="N1454" i="84"/>
  <c r="N1083" i="84"/>
  <c r="U1453" i="84"/>
  <c r="C90" i="84"/>
  <c r="C91" i="84" s="1"/>
  <c r="C92" i="84" s="1"/>
  <c r="C93" i="84" s="1"/>
  <c r="C94" i="84" s="1"/>
  <c r="C95" i="84" s="1"/>
  <c r="C96" i="84" s="1"/>
  <c r="C97" i="84" s="1"/>
  <c r="C98" i="84" s="1"/>
  <c r="C99" i="84" s="1"/>
  <c r="C100" i="84" s="1"/>
  <c r="C101" i="84" s="1"/>
  <c r="N774" i="84"/>
  <c r="N775" i="84"/>
  <c r="N777" i="84"/>
  <c r="N776" i="84"/>
  <c r="N778" i="84"/>
  <c r="N773" i="84"/>
  <c r="N1269" i="84"/>
  <c r="M1453" i="84"/>
  <c r="V899" i="84"/>
  <c r="J428" i="86"/>
  <c r="J415" i="86"/>
  <c r="K428" i="88"/>
  <c r="K430" i="88" s="1"/>
  <c r="L424" i="88" s="1"/>
  <c r="J409" i="86"/>
  <c r="J422" i="86"/>
  <c r="J397" i="86"/>
  <c r="K422" i="88"/>
  <c r="K431" i="88" s="1"/>
  <c r="K409" i="88"/>
  <c r="K418" i="88" s="1"/>
  <c r="K397" i="88"/>
  <c r="K24" i="88"/>
  <c r="K316" i="88" s="1"/>
  <c r="J305" i="88"/>
  <c r="J304" i="88"/>
  <c r="J303" i="88"/>
  <c r="J88" i="88"/>
  <c r="J281" i="88"/>
  <c r="J316" i="88"/>
  <c r="J364" i="88"/>
  <c r="K417" i="88"/>
  <c r="J438" i="88"/>
  <c r="J39" i="88"/>
  <c r="K264" i="88"/>
  <c r="K364" i="88"/>
  <c r="K25" i="88"/>
  <c r="K10" i="88"/>
  <c r="L8" i="88"/>
  <c r="K26" i="88"/>
  <c r="J355" i="86"/>
  <c r="J23" i="86"/>
  <c r="J336" i="86" s="1"/>
  <c r="J356" i="86"/>
  <c r="J360" i="86"/>
  <c r="J357" i="86"/>
  <c r="D114" i="86"/>
  <c r="J362" i="86"/>
  <c r="J359" i="86"/>
  <c r="J165" i="86"/>
  <c r="J361" i="86"/>
  <c r="D112" i="86"/>
  <c r="D113" i="86"/>
  <c r="J358" i="86"/>
  <c r="D110" i="86"/>
  <c r="DL67" i="86"/>
  <c r="BH67" i="86"/>
  <c r="AN67" i="86"/>
  <c r="CZ67" i="86"/>
  <c r="CB67" i="86"/>
  <c r="CX67" i="86"/>
  <c r="BL83" i="86"/>
  <c r="CY67" i="86"/>
  <c r="BD67" i="86"/>
  <c r="T67" i="86"/>
  <c r="BP67" i="86"/>
  <c r="AM67" i="86"/>
  <c r="CU83" i="86"/>
  <c r="AI83" i="86"/>
  <c r="CR67" i="86"/>
  <c r="AF67" i="86"/>
  <c r="DH83" i="86"/>
  <c r="AV83" i="86"/>
  <c r="BK83" i="86"/>
  <c r="DG67" i="86"/>
  <c r="AU67" i="86"/>
  <c r="DN67" i="86"/>
  <c r="BB67" i="86"/>
  <c r="N67" i="86"/>
  <c r="CR83" i="86"/>
  <c r="AF83" i="86"/>
  <c r="DG83" i="86"/>
  <c r="AU83" i="86"/>
  <c r="X67" i="86"/>
  <c r="CQ67" i="86"/>
  <c r="AE67" i="86"/>
  <c r="BC83" i="86"/>
  <c r="AL67" i="86"/>
  <c r="L67" i="86"/>
  <c r="BX67" i="86"/>
  <c r="DH67" i="86"/>
  <c r="CW67" i="86"/>
  <c r="AK67" i="86"/>
  <c r="CY83" i="86"/>
  <c r="AM83" i="86"/>
  <c r="CI67" i="86"/>
  <c r="W67" i="86"/>
  <c r="CP67" i="86"/>
  <c r="AD67" i="86"/>
  <c r="CF67" i="86"/>
  <c r="AT67" i="86"/>
  <c r="CV67" i="86"/>
  <c r="AJ67" i="86"/>
  <c r="CB83" i="86"/>
  <c r="P83" i="86"/>
  <c r="CQ83" i="86"/>
  <c r="AE83" i="86"/>
  <c r="BT67" i="86"/>
  <c r="O67" i="86"/>
  <c r="CH67" i="86"/>
  <c r="V67" i="86"/>
  <c r="AB67" i="86"/>
  <c r="BL67" i="86"/>
  <c r="AN83" i="86"/>
  <c r="CA67" i="86"/>
  <c r="DF67" i="86"/>
  <c r="CN67" i="86"/>
  <c r="DD83" i="86"/>
  <c r="AR83" i="86"/>
  <c r="BT83" i="86"/>
  <c r="CI83" i="86"/>
  <c r="W83" i="86"/>
  <c r="BS67" i="86"/>
  <c r="BN67" i="86"/>
  <c r="O83" i="86"/>
  <c r="CA83" i="86"/>
  <c r="CK83" i="86"/>
  <c r="Y83" i="86"/>
  <c r="BZ67" i="86"/>
  <c r="CZ83" i="86"/>
  <c r="BY67" i="86"/>
  <c r="M67" i="86"/>
  <c r="BK67" i="86"/>
  <c r="CJ83" i="86"/>
  <c r="X83" i="86"/>
  <c r="BR67" i="86"/>
  <c r="AR67" i="86"/>
  <c r="DD67" i="86"/>
  <c r="P67" i="86"/>
  <c r="BD83" i="86"/>
  <c r="BS83" i="86"/>
  <c r="BN83" i="86"/>
  <c r="AV67" i="86"/>
  <c r="BC67" i="86"/>
  <c r="BJ67" i="86"/>
  <c r="AZ67" i="86"/>
  <c r="CJ67" i="86"/>
  <c r="AT83" i="86"/>
  <c r="K67" i="86"/>
  <c r="H427" i="86"/>
  <c r="J390" i="86"/>
  <c r="DN83" i="86"/>
  <c r="BB83" i="86"/>
  <c r="CW83" i="86"/>
  <c r="AK83" i="86"/>
  <c r="DE67" i="86"/>
  <c r="AS67" i="86"/>
  <c r="DL83" i="86"/>
  <c r="AZ83" i="86"/>
  <c r="DC83" i="86"/>
  <c r="AQ83" i="86"/>
  <c r="BV83" i="86"/>
  <c r="J83" i="86"/>
  <c r="H83" i="86" s="1"/>
  <c r="BV67" i="86"/>
  <c r="J67" i="86"/>
  <c r="CS83" i="86"/>
  <c r="AG83" i="86"/>
  <c r="CS67" i="86"/>
  <c r="AG67" i="86"/>
  <c r="BO67" i="86"/>
  <c r="CO83" i="86"/>
  <c r="CX83" i="86"/>
  <c r="AL83" i="86"/>
  <c r="CG83" i="86"/>
  <c r="U83" i="86"/>
  <c r="CO67" i="86"/>
  <c r="AC67" i="86"/>
  <c r="CV83" i="86"/>
  <c r="AJ83" i="86"/>
  <c r="CM83" i="86"/>
  <c r="AA83" i="86"/>
  <c r="BF83" i="86"/>
  <c r="BF67" i="86"/>
  <c r="CC83" i="86"/>
  <c r="Q83" i="86"/>
  <c r="CC67" i="86"/>
  <c r="Q67" i="86"/>
  <c r="S67" i="86"/>
  <c r="CE67" i="86"/>
  <c r="Y67" i="86"/>
  <c r="CP83" i="86"/>
  <c r="AD83" i="86"/>
  <c r="BY83" i="86"/>
  <c r="M83" i="86"/>
  <c r="CG67" i="86"/>
  <c r="U67" i="86"/>
  <c r="CN83" i="86"/>
  <c r="AB83" i="86"/>
  <c r="CE83" i="86"/>
  <c r="S83" i="86"/>
  <c r="DJ83" i="86"/>
  <c r="AX83" i="86"/>
  <c r="DJ67" i="86"/>
  <c r="AX67" i="86"/>
  <c r="BU83" i="86"/>
  <c r="BU67" i="86"/>
  <c r="AA67" i="86"/>
  <c r="CM67" i="86"/>
  <c r="CK67" i="86"/>
  <c r="CH83" i="86"/>
  <c r="V83" i="86"/>
  <c r="BQ83" i="86"/>
  <c r="CF83" i="86"/>
  <c r="T83" i="86"/>
  <c r="BW83" i="86"/>
  <c r="K83" i="86"/>
  <c r="DB83" i="86"/>
  <c r="AP83" i="86"/>
  <c r="DB67" i="86"/>
  <c r="AP67" i="86"/>
  <c r="BM83" i="86"/>
  <c r="BM67" i="86"/>
  <c r="AI67" i="86"/>
  <c r="CU67" i="86"/>
  <c r="J26" i="86"/>
  <c r="J25" i="86"/>
  <c r="J10" i="86"/>
  <c r="K8" i="86"/>
  <c r="AC83" i="86"/>
  <c r="BZ83" i="86"/>
  <c r="N83" i="86"/>
  <c r="BI83" i="86"/>
  <c r="BQ67" i="86"/>
  <c r="BX83" i="86"/>
  <c r="L83" i="86"/>
  <c r="BO83" i="86"/>
  <c r="CT83" i="86"/>
  <c r="AH83" i="86"/>
  <c r="CT67" i="86"/>
  <c r="AH67" i="86"/>
  <c r="BE83" i="86"/>
  <c r="BE67" i="86"/>
  <c r="AQ67" i="86"/>
  <c r="DC67" i="86"/>
  <c r="J264" i="86"/>
  <c r="BR83" i="86"/>
  <c r="DM83" i="86"/>
  <c r="BA83" i="86"/>
  <c r="BI67" i="86"/>
  <c r="BP83" i="86"/>
  <c r="BG83" i="86"/>
  <c r="CL83" i="86"/>
  <c r="Z83" i="86"/>
  <c r="CL67" i="86"/>
  <c r="Z67" i="86"/>
  <c r="DI83" i="86"/>
  <c r="AW83" i="86"/>
  <c r="DI67" i="86"/>
  <c r="AW67" i="86"/>
  <c r="AY67" i="86"/>
  <c r="DK67" i="86"/>
  <c r="DF83" i="86"/>
  <c r="BW67" i="86"/>
  <c r="J436" i="86"/>
  <c r="BJ83" i="86"/>
  <c r="DE83" i="86"/>
  <c r="AS83" i="86"/>
  <c r="DM67" i="86"/>
  <c r="BA67" i="86"/>
  <c r="BH83" i="86"/>
  <c r="DK83" i="86"/>
  <c r="AY83" i="86"/>
  <c r="CD83" i="86"/>
  <c r="R83" i="86"/>
  <c r="CD67" i="86"/>
  <c r="R67" i="86"/>
  <c r="DA83" i="86"/>
  <c r="AO83" i="86"/>
  <c r="DA67" i="86"/>
  <c r="AO67" i="86"/>
  <c r="BG67" i="86"/>
  <c r="Q715" i="84"/>
  <c r="R715" i="84"/>
  <c r="S715" i="84"/>
  <c r="T715" i="84"/>
  <c r="U715" i="84"/>
  <c r="V715" i="84"/>
  <c r="W715" i="84"/>
  <c r="X715" i="84"/>
  <c r="W1085" i="84"/>
  <c r="R1085" i="84"/>
  <c r="T1085" i="84"/>
  <c r="U1085" i="84"/>
  <c r="X1085" i="84"/>
  <c r="Q1085" i="84"/>
  <c r="V1085" i="84"/>
  <c r="S1085" i="84"/>
  <c r="K1455" i="84"/>
  <c r="T1455" i="84"/>
  <c r="W1455" i="84"/>
  <c r="Q1455" i="84"/>
  <c r="S1455" i="84"/>
  <c r="V1455" i="84"/>
  <c r="U1455" i="84"/>
  <c r="R1455" i="84"/>
  <c r="X1455" i="84"/>
  <c r="S900" i="84"/>
  <c r="T900" i="84"/>
  <c r="R900" i="84"/>
  <c r="U900" i="84"/>
  <c r="V900" i="84"/>
  <c r="W900" i="84"/>
  <c r="X900" i="84"/>
  <c r="Q900" i="84"/>
  <c r="C1271" i="84"/>
  <c r="K1271" i="84" s="1"/>
  <c r="V1270" i="84"/>
  <c r="W1270" i="84"/>
  <c r="X1270" i="84"/>
  <c r="Q1270" i="84"/>
  <c r="R1270" i="84"/>
  <c r="S1270" i="84"/>
  <c r="U1270" i="84"/>
  <c r="T1270" i="84"/>
  <c r="J1455" i="84"/>
  <c r="M1455" i="84"/>
  <c r="I1455" i="84"/>
  <c r="N1455" i="84"/>
  <c r="C1456" i="84"/>
  <c r="G1455" i="84"/>
  <c r="L1455" i="84"/>
  <c r="H1455" i="84"/>
  <c r="M1270" i="84"/>
  <c r="I1270" i="84"/>
  <c r="G1270" i="84"/>
  <c r="L1270" i="84"/>
  <c r="J1270" i="84"/>
  <c r="N1270" i="84"/>
  <c r="K1270" i="84"/>
  <c r="H1270" i="84"/>
  <c r="K715" i="84"/>
  <c r="M715" i="84"/>
  <c r="G715" i="84"/>
  <c r="H715" i="84"/>
  <c r="J715" i="84"/>
  <c r="L715" i="84"/>
  <c r="I715" i="84"/>
  <c r="N715" i="84"/>
  <c r="M900" i="84"/>
  <c r="N900" i="84"/>
  <c r="J900" i="84"/>
  <c r="C901" i="84"/>
  <c r="G900" i="84"/>
  <c r="H900" i="84"/>
  <c r="I900" i="84"/>
  <c r="L900" i="84"/>
  <c r="K900" i="84"/>
  <c r="G1085" i="84"/>
  <c r="I1085" i="84"/>
  <c r="J1085" i="84"/>
  <c r="C1086" i="84"/>
  <c r="K1085" i="84"/>
  <c r="L1085" i="84"/>
  <c r="M1085" i="84"/>
  <c r="N1085" i="84"/>
  <c r="H1085" i="84"/>
  <c r="F293" i="3"/>
  <c r="J437" i="86" l="1"/>
  <c r="C102" i="84"/>
  <c r="C103" i="84" s="1"/>
  <c r="C104" i="84" s="1"/>
  <c r="C105" i="84" s="1"/>
  <c r="C106" i="84" s="1"/>
  <c r="C107" i="84" s="1"/>
  <c r="C108" i="84" s="1"/>
  <c r="C109" i="84" s="1"/>
  <c r="C110" i="84" s="1"/>
  <c r="C111" i="84" s="1"/>
  <c r="C112" i="84" s="1"/>
  <c r="C113" i="84" s="1"/>
  <c r="C114" i="84" s="1"/>
  <c r="C115" i="84" s="1"/>
  <c r="C116" i="84" s="1"/>
  <c r="C117" i="84" s="1"/>
  <c r="C118" i="84" s="1"/>
  <c r="C119" i="84" s="1"/>
  <c r="C120" i="84" s="1"/>
  <c r="C121" i="84" s="1"/>
  <c r="C122" i="84" s="1"/>
  <c r="C123" i="84" s="1"/>
  <c r="C124" i="84" s="1"/>
  <c r="C125" i="84" s="1"/>
  <c r="C126" i="84" s="1"/>
  <c r="C127" i="84" s="1"/>
  <c r="C128" i="84" s="1"/>
  <c r="C129" i="84" s="1"/>
  <c r="C130" i="84" s="1"/>
  <c r="C131" i="84" s="1"/>
  <c r="C132" i="84" s="1"/>
  <c r="C133" i="84" s="1"/>
  <c r="C134" i="84" s="1"/>
  <c r="C135" i="84" s="1"/>
  <c r="C136" i="84" s="1"/>
  <c r="C137" i="84" s="1"/>
  <c r="C138" i="84" s="1"/>
  <c r="C139" i="84" s="1"/>
  <c r="C140" i="84" s="1"/>
  <c r="C141" i="84" s="1"/>
  <c r="C142" i="84" s="1"/>
  <c r="C143" i="84" s="1"/>
  <c r="C144" i="84" s="1"/>
  <c r="C145" i="84" s="1"/>
  <c r="C146" i="84" s="1"/>
  <c r="C147" i="84" s="1"/>
  <c r="C148" i="84" s="1"/>
  <c r="C149" i="84" s="1"/>
  <c r="C150" i="84" s="1"/>
  <c r="C151" i="84" s="1"/>
  <c r="C152" i="84" s="1"/>
  <c r="C153" i="84" s="1"/>
  <c r="C154" i="84" s="1"/>
  <c r="O1454" i="84"/>
  <c r="O1270" i="84"/>
  <c r="O1268" i="84"/>
  <c r="O1455" i="84"/>
  <c r="O1084" i="84"/>
  <c r="O1083" i="84"/>
  <c r="O1456" i="84"/>
  <c r="O1271" i="84"/>
  <c r="O1085" i="84"/>
  <c r="O899" i="84"/>
  <c r="O1457" i="84"/>
  <c r="O1086" i="84"/>
  <c r="O1453" i="84"/>
  <c r="O1269" i="84"/>
  <c r="O901" i="84"/>
  <c r="O898" i="84"/>
  <c r="O721" i="84"/>
  <c r="O729" i="84"/>
  <c r="O737" i="84"/>
  <c r="O745" i="84"/>
  <c r="O753" i="84"/>
  <c r="O761" i="84"/>
  <c r="O769" i="84"/>
  <c r="O777" i="84"/>
  <c r="O785" i="84"/>
  <c r="O716" i="84"/>
  <c r="O740" i="84"/>
  <c r="O764" i="84"/>
  <c r="O788" i="84"/>
  <c r="O900" i="84"/>
  <c r="O743" i="84"/>
  <c r="O713" i="84"/>
  <c r="O728" i="84"/>
  <c r="O776" i="84"/>
  <c r="O714" i="84"/>
  <c r="O722" i="84"/>
  <c r="O730" i="84"/>
  <c r="O738" i="84"/>
  <c r="O746" i="84"/>
  <c r="O754" i="84"/>
  <c r="O762" i="84"/>
  <c r="O770" i="84"/>
  <c r="O778" i="84"/>
  <c r="O786" i="84"/>
  <c r="O724" i="84"/>
  <c r="O748" i="84"/>
  <c r="O772" i="84"/>
  <c r="O751" i="84"/>
  <c r="O775" i="84"/>
  <c r="O720" i="84"/>
  <c r="O768" i="84"/>
  <c r="O715" i="84"/>
  <c r="O723" i="84"/>
  <c r="O731" i="84"/>
  <c r="O739" i="84"/>
  <c r="O747" i="84"/>
  <c r="O755" i="84"/>
  <c r="O763" i="84"/>
  <c r="O771" i="84"/>
  <c r="O779" i="84"/>
  <c r="O787" i="84"/>
  <c r="O732" i="84"/>
  <c r="O756" i="84"/>
  <c r="O780" i="84"/>
  <c r="O735" i="84"/>
  <c r="O783" i="84"/>
  <c r="O760" i="84"/>
  <c r="O752" i="84"/>
  <c r="O717" i="84"/>
  <c r="O725" i="84"/>
  <c r="O733" i="84"/>
  <c r="O741" i="84"/>
  <c r="O749" i="84"/>
  <c r="O757" i="84"/>
  <c r="O765" i="84"/>
  <c r="O773" i="84"/>
  <c r="O781" i="84"/>
  <c r="O789" i="84"/>
  <c r="O727" i="84"/>
  <c r="O767" i="84"/>
  <c r="O744" i="84"/>
  <c r="O718" i="84"/>
  <c r="O726" i="84"/>
  <c r="O734" i="84"/>
  <c r="O742" i="84"/>
  <c r="O750" i="84"/>
  <c r="O758" i="84"/>
  <c r="O766" i="84"/>
  <c r="O774" i="84"/>
  <c r="O782" i="84"/>
  <c r="O790" i="84"/>
  <c r="O719" i="84"/>
  <c r="O759" i="84"/>
  <c r="O736" i="84"/>
  <c r="O784" i="84"/>
  <c r="P1455" i="84"/>
  <c r="P731" i="84"/>
  <c r="P729" i="84"/>
  <c r="P713" i="84"/>
  <c r="P736" i="84"/>
  <c r="P727" i="84"/>
  <c r="P752" i="84"/>
  <c r="P1453" i="84"/>
  <c r="P754" i="84"/>
  <c r="P764" i="84"/>
  <c r="P739" i="84"/>
  <c r="P737" i="84"/>
  <c r="P726" i="84"/>
  <c r="P740" i="84"/>
  <c r="P722" i="84"/>
  <c r="P761" i="84"/>
  <c r="P718" i="84"/>
  <c r="P763" i="84"/>
  <c r="P772" i="84"/>
  <c r="P774" i="84"/>
  <c r="P747" i="84"/>
  <c r="P1271" i="84"/>
  <c r="P1454" i="84"/>
  <c r="P1268" i="84"/>
  <c r="P745" i="84"/>
  <c r="P738" i="84"/>
  <c r="P751" i="84"/>
  <c r="P748" i="84"/>
  <c r="P769" i="84"/>
  <c r="P900" i="84"/>
  <c r="P730" i="84"/>
  <c r="P771" i="84"/>
  <c r="P780" i="84"/>
  <c r="P1083" i="84"/>
  <c r="P902" i="84"/>
  <c r="P755" i="84"/>
  <c r="P717" i="84"/>
  <c r="P901" i="84"/>
  <c r="P750" i="84"/>
  <c r="P773" i="84"/>
  <c r="P760" i="84"/>
  <c r="P789" i="84"/>
  <c r="P777" i="84"/>
  <c r="P749" i="84"/>
  <c r="P743" i="84"/>
  <c r="P779" i="84"/>
  <c r="P724" i="84"/>
  <c r="P788" i="84"/>
  <c r="P1456" i="84"/>
  <c r="P725" i="84"/>
  <c r="P1269" i="84"/>
  <c r="P759" i="84"/>
  <c r="P768" i="84"/>
  <c r="P785" i="84"/>
  <c r="P790" i="84"/>
  <c r="P753" i="84"/>
  <c r="P787" i="84"/>
  <c r="P782" i="84"/>
  <c r="P720" i="84"/>
  <c r="P1085" i="84"/>
  <c r="P733" i="84"/>
  <c r="P767" i="84"/>
  <c r="P776" i="84"/>
  <c r="P716" i="84"/>
  <c r="P786" i="84"/>
  <c r="P762" i="84"/>
  <c r="P719" i="84"/>
  <c r="P734" i="84"/>
  <c r="P1270" i="84"/>
  <c r="P715" i="84"/>
  <c r="P1084" i="84"/>
  <c r="P741" i="84"/>
  <c r="P898" i="84"/>
  <c r="P775" i="84"/>
  <c r="P784" i="84"/>
  <c r="P758" i="84"/>
  <c r="P728" i="84"/>
  <c r="P735" i="84"/>
  <c r="P770" i="84"/>
  <c r="P732" i="84"/>
  <c r="P765" i="84"/>
  <c r="P746" i="84"/>
  <c r="P1086" i="84"/>
  <c r="P723" i="84"/>
  <c r="P899" i="84"/>
  <c r="P721" i="84"/>
  <c r="P783" i="84"/>
  <c r="P714" i="84"/>
  <c r="P778" i="84"/>
  <c r="P742" i="84"/>
  <c r="P781" i="84"/>
  <c r="P766" i="84"/>
  <c r="P744" i="84"/>
  <c r="P756" i="84"/>
  <c r="P757" i="84"/>
  <c r="K386" i="86"/>
  <c r="K409" i="86" s="1"/>
  <c r="K418" i="86" s="1"/>
  <c r="K281" i="88"/>
  <c r="K303" i="88"/>
  <c r="K304" i="88"/>
  <c r="K305" i="88"/>
  <c r="K88" i="88"/>
  <c r="K283" i="88" s="1"/>
  <c r="J283" i="88"/>
  <c r="J285" i="88" s="1"/>
  <c r="K437" i="88"/>
  <c r="K41" i="88" s="1"/>
  <c r="L386" i="88"/>
  <c r="L361" i="88"/>
  <c r="L362" i="88"/>
  <c r="L358" i="88"/>
  <c r="L359" i="88"/>
  <c r="L355" i="88"/>
  <c r="L360" i="88"/>
  <c r="L356" i="88"/>
  <c r="L357" i="88"/>
  <c r="L165" i="88"/>
  <c r="L118" i="88"/>
  <c r="L119" i="88"/>
  <c r="L115" i="88"/>
  <c r="L116" i="88"/>
  <c r="L117" i="88"/>
  <c r="L7" i="88"/>
  <c r="L23" i="88"/>
  <c r="L336" i="88" s="1"/>
  <c r="L9" i="88"/>
  <c r="L5" i="88"/>
  <c r="L428" i="88" s="1"/>
  <c r="L24" i="88"/>
  <c r="L411" i="88"/>
  <c r="K390" i="88"/>
  <c r="K372" i="88"/>
  <c r="G1271" i="84"/>
  <c r="C1272" i="84"/>
  <c r="V1272" i="84" s="1"/>
  <c r="J1271" i="84"/>
  <c r="J364" i="86"/>
  <c r="J40" i="86"/>
  <c r="K362" i="86"/>
  <c r="K360" i="86"/>
  <c r="K356" i="86"/>
  <c r="K359" i="86"/>
  <c r="K357" i="86"/>
  <c r="K358" i="86"/>
  <c r="K361" i="86"/>
  <c r="K355" i="86"/>
  <c r="K165" i="86"/>
  <c r="K117" i="86"/>
  <c r="K116" i="86"/>
  <c r="K119" i="86"/>
  <c r="K115" i="86"/>
  <c r="K23" i="86"/>
  <c r="K336" i="86" s="1"/>
  <c r="K9" i="86"/>
  <c r="K11" i="86" s="1"/>
  <c r="K7" i="86"/>
  <c r="K118" i="86"/>
  <c r="K5" i="86"/>
  <c r="J41" i="86"/>
  <c r="H1271" i="84"/>
  <c r="I1271" i="84"/>
  <c r="N1271" i="84"/>
  <c r="M1271" i="84"/>
  <c r="L1271" i="84"/>
  <c r="DR293" i="3"/>
  <c r="DZ293" i="3"/>
  <c r="DS293" i="3"/>
  <c r="DT293" i="3"/>
  <c r="DM293" i="3"/>
  <c r="DU293" i="3"/>
  <c r="DN293" i="3"/>
  <c r="DV293" i="3"/>
  <c r="DQ293" i="3"/>
  <c r="DY293" i="3"/>
  <c r="DP293" i="3"/>
  <c r="DW293" i="3"/>
  <c r="DX293" i="3"/>
  <c r="CE293" i="3"/>
  <c r="CM293" i="3"/>
  <c r="CU293" i="3"/>
  <c r="DC293" i="3"/>
  <c r="DK293" i="3"/>
  <c r="CF293" i="3"/>
  <c r="CN293" i="3"/>
  <c r="CV293" i="3"/>
  <c r="DD293" i="3"/>
  <c r="DL293" i="3"/>
  <c r="CG293" i="3"/>
  <c r="CO293" i="3"/>
  <c r="CW293" i="3"/>
  <c r="DE293" i="3"/>
  <c r="DO293" i="3"/>
  <c r="CH293" i="3"/>
  <c r="CP293" i="3"/>
  <c r="CX293" i="3"/>
  <c r="DF293" i="3"/>
  <c r="CQ293" i="3"/>
  <c r="DG293" i="3"/>
  <c r="CR293" i="3"/>
  <c r="DH293" i="3"/>
  <c r="CL293" i="3"/>
  <c r="CS293" i="3"/>
  <c r="DI293" i="3"/>
  <c r="CD293" i="3"/>
  <c r="CT293" i="3"/>
  <c r="DJ293" i="3"/>
  <c r="CI293" i="3"/>
  <c r="CY293" i="3"/>
  <c r="CJ293" i="3"/>
  <c r="CZ293" i="3"/>
  <c r="DB293" i="3"/>
  <c r="CK293" i="3"/>
  <c r="DA293" i="3"/>
  <c r="W1086" i="84"/>
  <c r="R1086" i="84"/>
  <c r="V1086" i="84"/>
  <c r="X1086" i="84"/>
  <c r="Q1086" i="84"/>
  <c r="S1086" i="84"/>
  <c r="T1086" i="84"/>
  <c r="U1086" i="84"/>
  <c r="S901" i="84"/>
  <c r="T901" i="84"/>
  <c r="Q901" i="84"/>
  <c r="R901" i="84"/>
  <c r="V901" i="84"/>
  <c r="U901" i="84"/>
  <c r="W901" i="84"/>
  <c r="X901" i="84"/>
  <c r="Q716" i="84"/>
  <c r="R716" i="84"/>
  <c r="S716" i="84"/>
  <c r="T716" i="84"/>
  <c r="U716" i="84"/>
  <c r="V716" i="84"/>
  <c r="W716" i="84"/>
  <c r="X716" i="84"/>
  <c r="T1456" i="84"/>
  <c r="W1456" i="84"/>
  <c r="Q1456" i="84"/>
  <c r="S1456" i="84"/>
  <c r="R1456" i="84"/>
  <c r="V1456" i="84"/>
  <c r="X1456" i="84"/>
  <c r="U1456" i="84"/>
  <c r="V1271" i="84"/>
  <c r="W1271" i="84"/>
  <c r="X1271" i="84"/>
  <c r="Q1271" i="84"/>
  <c r="R1271" i="84"/>
  <c r="S1271" i="84"/>
  <c r="T1271" i="84"/>
  <c r="U1271" i="84"/>
  <c r="C1457" i="84"/>
  <c r="G1456" i="84"/>
  <c r="M1456" i="84"/>
  <c r="H1456" i="84"/>
  <c r="I1456" i="84"/>
  <c r="J1456" i="84"/>
  <c r="K1456" i="84"/>
  <c r="N1456" i="84"/>
  <c r="L1456" i="84"/>
  <c r="J1086" i="84"/>
  <c r="C1087" i="84"/>
  <c r="O1087" i="84" s="1"/>
  <c r="L1086" i="84"/>
  <c r="M1086" i="84"/>
  <c r="N1086" i="84"/>
  <c r="G1086" i="84"/>
  <c r="H1086" i="84"/>
  <c r="I1086" i="84"/>
  <c r="K1086" i="84"/>
  <c r="H901" i="84"/>
  <c r="I901" i="84"/>
  <c r="M901" i="84"/>
  <c r="K901" i="84"/>
  <c r="L901" i="84"/>
  <c r="N901" i="84"/>
  <c r="C902" i="84"/>
  <c r="G901" i="84"/>
  <c r="J901" i="84"/>
  <c r="N716" i="84"/>
  <c r="H716" i="84"/>
  <c r="J716" i="84"/>
  <c r="L716" i="84"/>
  <c r="I716" i="84"/>
  <c r="G716" i="84"/>
  <c r="K716" i="84"/>
  <c r="M716" i="84"/>
  <c r="C78" i="2"/>
  <c r="C79" i="2"/>
  <c r="C80" i="2"/>
  <c r="C81" i="2"/>
  <c r="C82" i="2"/>
  <c r="C83" i="2"/>
  <c r="C84" i="2"/>
  <c r="C85" i="2"/>
  <c r="C86" i="2"/>
  <c r="C87" i="2"/>
  <c r="C77" i="2"/>
  <c r="C62" i="2"/>
  <c r="C63" i="2"/>
  <c r="C64" i="2"/>
  <c r="C65" i="2"/>
  <c r="C66" i="2"/>
  <c r="C67" i="2"/>
  <c r="C68" i="2"/>
  <c r="C69" i="2"/>
  <c r="C70" i="2"/>
  <c r="C71" i="2"/>
  <c r="C61" i="2"/>
  <c r="C44" i="2"/>
  <c r="C45" i="2"/>
  <c r="C46" i="2"/>
  <c r="C47" i="2"/>
  <c r="C48" i="2"/>
  <c r="C49" i="2"/>
  <c r="C50" i="2"/>
  <c r="C51" i="2"/>
  <c r="C52" i="2"/>
  <c r="C53" i="2"/>
  <c r="C43" i="2"/>
  <c r="O1272" i="84" l="1"/>
  <c r="P1457" i="84"/>
  <c r="P1272" i="84"/>
  <c r="P1087" i="84"/>
  <c r="O902" i="84"/>
  <c r="K285" i="88"/>
  <c r="K397" i="86"/>
  <c r="K422" i="86"/>
  <c r="K431" i="86" s="1"/>
  <c r="L1272" i="84"/>
  <c r="M1272" i="84"/>
  <c r="C1273" i="84"/>
  <c r="K428" i="86"/>
  <c r="K415" i="86"/>
  <c r="L422" i="88"/>
  <c r="L431" i="88" s="1"/>
  <c r="L409" i="88"/>
  <c r="L418" i="88" s="1"/>
  <c r="L397" i="88"/>
  <c r="L415" i="88"/>
  <c r="J288" i="88"/>
  <c r="J292" i="88"/>
  <c r="J294" i="88" s="1"/>
  <c r="J315" i="88"/>
  <c r="K288" i="88"/>
  <c r="K292" i="88"/>
  <c r="K294" i="88" s="1"/>
  <c r="K315" i="88"/>
  <c r="L430" i="88"/>
  <c r="L25" i="88"/>
  <c r="L10" i="88"/>
  <c r="L88" i="88" s="1"/>
  <c r="M8" i="88"/>
  <c r="L26" i="88"/>
  <c r="L11" i="88"/>
  <c r="L264" i="88"/>
  <c r="L364" i="88"/>
  <c r="L303" i="88"/>
  <c r="L304" i="88"/>
  <c r="L281" i="88"/>
  <c r="L305" i="88"/>
  <c r="L316" i="88"/>
  <c r="J1272" i="84"/>
  <c r="N1272" i="84"/>
  <c r="T1272" i="84"/>
  <c r="U1272" i="84"/>
  <c r="I1272" i="84"/>
  <c r="R1272" i="84"/>
  <c r="S1272" i="84"/>
  <c r="Q1272" i="84"/>
  <c r="X1272" i="84"/>
  <c r="W1272" i="84"/>
  <c r="H1272" i="84"/>
  <c r="K1272" i="84"/>
  <c r="G1272" i="84"/>
  <c r="K264" i="86"/>
  <c r="K25" i="86"/>
  <c r="K10" i="86"/>
  <c r="L8" i="86"/>
  <c r="K26" i="86"/>
  <c r="K364" i="86"/>
  <c r="T1457" i="84"/>
  <c r="W1457" i="84"/>
  <c r="Q1457" i="84"/>
  <c r="S1457" i="84"/>
  <c r="V1457" i="84"/>
  <c r="U1457" i="84"/>
  <c r="X1457" i="84"/>
  <c r="R1457" i="84"/>
  <c r="Q717" i="84"/>
  <c r="R717" i="84"/>
  <c r="S717" i="84"/>
  <c r="T717" i="84"/>
  <c r="U717" i="84"/>
  <c r="V717" i="84"/>
  <c r="W717" i="84"/>
  <c r="X717" i="84"/>
  <c r="S902" i="84"/>
  <c r="T902" i="84"/>
  <c r="U902" i="84"/>
  <c r="V902" i="84"/>
  <c r="X902" i="84"/>
  <c r="R902" i="84"/>
  <c r="W902" i="84"/>
  <c r="Q902" i="84"/>
  <c r="V1273" i="84"/>
  <c r="W1273" i="84"/>
  <c r="R1273" i="84"/>
  <c r="T1273" i="84"/>
  <c r="W1087" i="84"/>
  <c r="R1087" i="84"/>
  <c r="S1087" i="84"/>
  <c r="X1087" i="84"/>
  <c r="T1087" i="84"/>
  <c r="V1087" i="84"/>
  <c r="U1087" i="84"/>
  <c r="Q1087" i="84"/>
  <c r="H1457" i="84"/>
  <c r="G1457" i="84"/>
  <c r="J1457" i="84"/>
  <c r="K1457" i="84"/>
  <c r="M1457" i="84"/>
  <c r="C1458" i="84"/>
  <c r="N1457" i="84"/>
  <c r="L1457" i="84"/>
  <c r="I1457" i="84"/>
  <c r="I717" i="84"/>
  <c r="K717" i="84"/>
  <c r="M717" i="84"/>
  <c r="G717" i="84"/>
  <c r="H717" i="84"/>
  <c r="N717" i="84"/>
  <c r="J717" i="84"/>
  <c r="L717" i="84"/>
  <c r="K902" i="84"/>
  <c r="L902" i="84"/>
  <c r="N902" i="84"/>
  <c r="C903" i="84"/>
  <c r="G902" i="84"/>
  <c r="J902" i="84"/>
  <c r="I902" i="84"/>
  <c r="M902" i="84"/>
  <c r="H1273" i="84"/>
  <c r="J1273" i="84"/>
  <c r="C1274" i="84"/>
  <c r="K1273" i="84"/>
  <c r="L1273" i="84"/>
  <c r="M1273" i="84"/>
  <c r="G1273" i="84"/>
  <c r="M1087" i="84"/>
  <c r="G1087" i="84"/>
  <c r="H1087" i="84"/>
  <c r="I1087" i="84"/>
  <c r="K1087" i="84"/>
  <c r="C1088" i="84"/>
  <c r="J1087" i="84"/>
  <c r="L1087" i="84"/>
  <c r="F264" i="3"/>
  <c r="F265" i="3"/>
  <c r="F266" i="3"/>
  <c r="F267" i="3"/>
  <c r="F268" i="3"/>
  <c r="F254" i="3"/>
  <c r="F255" i="3"/>
  <c r="F256" i="3"/>
  <c r="F257" i="3"/>
  <c r="F258" i="3"/>
  <c r="F244" i="3"/>
  <c r="F245" i="3"/>
  <c r="F246" i="3"/>
  <c r="F247" i="3"/>
  <c r="F248" i="3"/>
  <c r="F235" i="3"/>
  <c r="F236" i="3"/>
  <c r="F237" i="3"/>
  <c r="F238" i="3"/>
  <c r="F234" i="3"/>
  <c r="F225" i="3"/>
  <c r="F226" i="3"/>
  <c r="F227" i="3"/>
  <c r="F228" i="3"/>
  <c r="F215" i="3"/>
  <c r="F216" i="3"/>
  <c r="F217" i="3"/>
  <c r="F218" i="3"/>
  <c r="F205" i="3"/>
  <c r="F206" i="3"/>
  <c r="F207" i="3"/>
  <c r="F208" i="3"/>
  <c r="F195" i="3"/>
  <c r="F196" i="3"/>
  <c r="F197" i="3"/>
  <c r="F198" i="3"/>
  <c r="E265" i="3"/>
  <c r="E266" i="3"/>
  <c r="E267" i="3"/>
  <c r="E268" i="3"/>
  <c r="E264" i="3"/>
  <c r="E255" i="3"/>
  <c r="E256" i="3"/>
  <c r="E257" i="3"/>
  <c r="E258" i="3"/>
  <c r="E254" i="3"/>
  <c r="E245" i="3"/>
  <c r="E246" i="3"/>
  <c r="E247" i="3"/>
  <c r="E248" i="3"/>
  <c r="E244" i="3"/>
  <c r="E235" i="3"/>
  <c r="E236" i="3"/>
  <c r="E237" i="3"/>
  <c r="E238" i="3"/>
  <c r="E234" i="3"/>
  <c r="C183" i="2"/>
  <c r="C175" i="2"/>
  <c r="C167" i="2"/>
  <c r="C159" i="2"/>
  <c r="C151" i="2"/>
  <c r="C143" i="2"/>
  <c r="C135" i="2"/>
  <c r="C127" i="2"/>
  <c r="C119" i="2"/>
  <c r="C111" i="2"/>
  <c r="E228" i="3"/>
  <c r="E227" i="3"/>
  <c r="E226" i="3"/>
  <c r="E225" i="3"/>
  <c r="F224" i="3"/>
  <c r="E224" i="3"/>
  <c r="D152" i="3"/>
  <c r="D153" i="3"/>
  <c r="D154" i="3"/>
  <c r="D155" i="3"/>
  <c r="D156" i="3"/>
  <c r="D157" i="3"/>
  <c r="D158" i="3"/>
  <c r="D159" i="3"/>
  <c r="D160" i="3"/>
  <c r="D151" i="3"/>
  <c r="D99" i="3"/>
  <c r="C57" i="3"/>
  <c r="C58" i="3"/>
  <c r="C153" i="3" s="1"/>
  <c r="C59" i="3"/>
  <c r="C60" i="3"/>
  <c r="C61" i="3"/>
  <c r="C156" i="3" s="1"/>
  <c r="C62" i="3"/>
  <c r="C63" i="3"/>
  <c r="C64" i="3"/>
  <c r="C65" i="3"/>
  <c r="P1088" i="84" l="1"/>
  <c r="O1088" i="84"/>
  <c r="O1458" i="84"/>
  <c r="P1458" i="84"/>
  <c r="P903" i="84"/>
  <c r="O903" i="84"/>
  <c r="O1274" i="84"/>
  <c r="P1274" i="84"/>
  <c r="X1273" i="84"/>
  <c r="P1273" i="84"/>
  <c r="O1273" i="84"/>
  <c r="L386" i="86"/>
  <c r="L397" i="86" s="1"/>
  <c r="U1273" i="84"/>
  <c r="Q1273" i="84"/>
  <c r="S1273" i="84"/>
  <c r="N1273" i="84"/>
  <c r="I1273" i="84"/>
  <c r="L409" i="86"/>
  <c r="L422" i="86"/>
  <c r="L372" i="88"/>
  <c r="L417" i="88"/>
  <c r="M386" i="88"/>
  <c r="M362" i="88"/>
  <c r="M359" i="88"/>
  <c r="M360" i="88"/>
  <c r="M358" i="88"/>
  <c r="M361" i="88"/>
  <c r="M356" i="88"/>
  <c r="M357" i="88"/>
  <c r="M355" i="88"/>
  <c r="M165" i="88"/>
  <c r="M119" i="88"/>
  <c r="M115" i="88"/>
  <c r="M116" i="88"/>
  <c r="M117" i="88"/>
  <c r="M118" i="88"/>
  <c r="M7" i="88"/>
  <c r="M23" i="88"/>
  <c r="M336" i="88" s="1"/>
  <c r="M24" i="88"/>
  <c r="M5" i="88"/>
  <c r="M9" i="88"/>
  <c r="L283" i="88"/>
  <c r="L285" i="88" s="1"/>
  <c r="M424" i="88"/>
  <c r="L437" i="88"/>
  <c r="L358" i="86"/>
  <c r="L355" i="86"/>
  <c r="L357" i="86"/>
  <c r="L359" i="86"/>
  <c r="L360" i="86"/>
  <c r="L362" i="86"/>
  <c r="L361" i="86"/>
  <c r="L356" i="86"/>
  <c r="L165" i="86"/>
  <c r="L116" i="86"/>
  <c r="L119" i="86"/>
  <c r="L115" i="86"/>
  <c r="L118" i="86"/>
  <c r="L117" i="86"/>
  <c r="L23" i="86"/>
  <c r="L336" i="86" s="1"/>
  <c r="L9" i="86"/>
  <c r="L11" i="86" s="1"/>
  <c r="L7" i="86"/>
  <c r="L5" i="86"/>
  <c r="K372" i="86"/>
  <c r="K437" i="86"/>
  <c r="K430" i="86"/>
  <c r="K417" i="86"/>
  <c r="C78" i="3"/>
  <c r="C157" i="3"/>
  <c r="C75" i="3"/>
  <c r="C154" i="3"/>
  <c r="C76" i="3"/>
  <c r="C155" i="3"/>
  <c r="C99" i="3"/>
  <c r="C119" i="3" s="1"/>
  <c r="C160" i="3"/>
  <c r="C73" i="3"/>
  <c r="C152" i="3"/>
  <c r="C80" i="3"/>
  <c r="C159" i="3"/>
  <c r="C79" i="3"/>
  <c r="C158" i="3"/>
  <c r="V1274" i="84"/>
  <c r="W1274" i="84"/>
  <c r="X1274" i="84"/>
  <c r="Q1274" i="84"/>
  <c r="R1274" i="84"/>
  <c r="S1274" i="84"/>
  <c r="U1274" i="84"/>
  <c r="T1274" i="84"/>
  <c r="Q718" i="84"/>
  <c r="R718" i="84"/>
  <c r="S718" i="84"/>
  <c r="T718" i="84"/>
  <c r="U718" i="84"/>
  <c r="V718" i="84"/>
  <c r="W718" i="84"/>
  <c r="X718" i="84"/>
  <c r="W1088" i="84"/>
  <c r="R1088" i="84"/>
  <c r="Q1088" i="84"/>
  <c r="S1088" i="84"/>
  <c r="U1088" i="84"/>
  <c r="T1088" i="84"/>
  <c r="V1088" i="84"/>
  <c r="X1088" i="84"/>
  <c r="S903" i="84"/>
  <c r="T903" i="84"/>
  <c r="W903" i="84"/>
  <c r="X903" i="84"/>
  <c r="Q903" i="84"/>
  <c r="R903" i="84"/>
  <c r="U903" i="84"/>
  <c r="V903" i="84"/>
  <c r="T1458" i="84"/>
  <c r="W1458" i="84"/>
  <c r="Q1458" i="84"/>
  <c r="S1458" i="84"/>
  <c r="R1458" i="84"/>
  <c r="V1458" i="84"/>
  <c r="X1458" i="84"/>
  <c r="U1458" i="84"/>
  <c r="G1458" i="84"/>
  <c r="H1458" i="84"/>
  <c r="M1458" i="84"/>
  <c r="J1458" i="84"/>
  <c r="N1458" i="84"/>
  <c r="C1459" i="84"/>
  <c r="K1458" i="84"/>
  <c r="L1458" i="84"/>
  <c r="I1458" i="84"/>
  <c r="K1274" i="84"/>
  <c r="L1274" i="84"/>
  <c r="M1274" i="84"/>
  <c r="N1274" i="84"/>
  <c r="G1274" i="84"/>
  <c r="H1274" i="84"/>
  <c r="J1274" i="84"/>
  <c r="C1275" i="84"/>
  <c r="I1274" i="84"/>
  <c r="N903" i="84"/>
  <c r="G903" i="84"/>
  <c r="K903" i="84"/>
  <c r="I903" i="84"/>
  <c r="L903" i="84"/>
  <c r="J903" i="84"/>
  <c r="M903" i="84"/>
  <c r="C904" i="84"/>
  <c r="L718" i="84"/>
  <c r="N718" i="84"/>
  <c r="H718" i="84"/>
  <c r="G718" i="84"/>
  <c r="J718" i="84"/>
  <c r="K718" i="84"/>
  <c r="I718" i="84"/>
  <c r="M718" i="84"/>
  <c r="H1088" i="84"/>
  <c r="J1088" i="84"/>
  <c r="C1089" i="84"/>
  <c r="K1088" i="84"/>
  <c r="L1088" i="84"/>
  <c r="G1088" i="84"/>
  <c r="I1088" i="84"/>
  <c r="M1088" i="84"/>
  <c r="C211" i="3"/>
  <c r="C77" i="3"/>
  <c r="C221" i="3"/>
  <c r="C74" i="3"/>
  <c r="C191" i="3"/>
  <c r="C231" i="3"/>
  <c r="C251" i="3"/>
  <c r="C241" i="3"/>
  <c r="E269" i="3"/>
  <c r="E229" i="3"/>
  <c r="E239" i="3"/>
  <c r="C181" i="3"/>
  <c r="C201" i="3"/>
  <c r="C261" i="3"/>
  <c r="E259" i="3"/>
  <c r="E249" i="3"/>
  <c r="C132" i="3"/>
  <c r="C131" i="3"/>
  <c r="C133" i="3"/>
  <c r="C138" i="3"/>
  <c r="C130" i="3"/>
  <c r="C137" i="3"/>
  <c r="C136" i="3"/>
  <c r="C135" i="3"/>
  <c r="C134" i="3"/>
  <c r="C81" i="3"/>
  <c r="I67" i="2"/>
  <c r="I68" i="2"/>
  <c r="I69" i="2"/>
  <c r="I70" i="2"/>
  <c r="I71" i="2"/>
  <c r="F99" i="3" s="1"/>
  <c r="I66" i="2"/>
  <c r="I72" i="2" s="1"/>
  <c r="J66" i="2"/>
  <c r="K66" i="2"/>
  <c r="O1089" i="84" l="1"/>
  <c r="P1089" i="84"/>
  <c r="O1275" i="84"/>
  <c r="P1275" i="84"/>
  <c r="P904" i="84"/>
  <c r="O904" i="84"/>
  <c r="O1459" i="84"/>
  <c r="P1459" i="84"/>
  <c r="M409" i="88"/>
  <c r="M397" i="88"/>
  <c r="M422" i="88"/>
  <c r="M431" i="88" s="1"/>
  <c r="L288" i="88"/>
  <c r="L292" i="88"/>
  <c r="L294" i="88" s="1"/>
  <c r="L315" i="88"/>
  <c r="M305" i="88"/>
  <c r="M304" i="88"/>
  <c r="M303" i="88"/>
  <c r="M281" i="88"/>
  <c r="M316" i="88"/>
  <c r="M25" i="88"/>
  <c r="M10" i="88"/>
  <c r="M88" i="88" s="1"/>
  <c r="N8" i="88"/>
  <c r="M26" i="88"/>
  <c r="M364" i="88"/>
  <c r="M11" i="88"/>
  <c r="M411" i="88"/>
  <c r="L390" i="88"/>
  <c r="L41" i="88"/>
  <c r="M264" i="88"/>
  <c r="L264" i="86"/>
  <c r="L411" i="86"/>
  <c r="K390" i="86"/>
  <c r="L424" i="86"/>
  <c r="K41" i="86"/>
  <c r="L364" i="86"/>
  <c r="L10" i="86"/>
  <c r="M8" i="86"/>
  <c r="L26" i="86"/>
  <c r="L25" i="86"/>
  <c r="V1275" i="84"/>
  <c r="W1275" i="84"/>
  <c r="X1275" i="84"/>
  <c r="Q1275" i="84"/>
  <c r="R1275" i="84"/>
  <c r="S1275" i="84"/>
  <c r="T1275" i="84"/>
  <c r="U1275" i="84"/>
  <c r="T1459" i="84"/>
  <c r="W1459" i="84"/>
  <c r="Q1459" i="84"/>
  <c r="S1459" i="84"/>
  <c r="V1459" i="84"/>
  <c r="U1459" i="84"/>
  <c r="R1459" i="84"/>
  <c r="X1459" i="84"/>
  <c r="Q719" i="84"/>
  <c r="R719" i="84"/>
  <c r="S719" i="84"/>
  <c r="T719" i="84"/>
  <c r="U719" i="84"/>
  <c r="V719" i="84"/>
  <c r="W719" i="84"/>
  <c r="X719" i="84"/>
  <c r="S904" i="84"/>
  <c r="T904" i="84"/>
  <c r="R904" i="84"/>
  <c r="V904" i="84"/>
  <c r="W904" i="84"/>
  <c r="X904" i="84"/>
  <c r="U904" i="84"/>
  <c r="Q904" i="84"/>
  <c r="W1089" i="84"/>
  <c r="R1089" i="84"/>
  <c r="T1089" i="84"/>
  <c r="U1089" i="84"/>
  <c r="X1089" i="84"/>
  <c r="S1089" i="84"/>
  <c r="Q1089" i="84"/>
  <c r="V1089" i="84"/>
  <c r="I1459" i="84"/>
  <c r="H1459" i="84"/>
  <c r="K1459" i="84"/>
  <c r="C1460" i="84"/>
  <c r="M1459" i="84"/>
  <c r="J1459" i="84"/>
  <c r="N1459" i="84"/>
  <c r="G1459" i="84"/>
  <c r="L1459" i="84"/>
  <c r="I904" i="84"/>
  <c r="J904" i="84"/>
  <c r="C905" i="84"/>
  <c r="N904" i="84"/>
  <c r="K904" i="84"/>
  <c r="L904" i="84"/>
  <c r="M904" i="84"/>
  <c r="G904" i="84"/>
  <c r="H904" i="84"/>
  <c r="K1089" i="84"/>
  <c r="M1089" i="84"/>
  <c r="N1089" i="84"/>
  <c r="G1089" i="84"/>
  <c r="H1089" i="84"/>
  <c r="I1089" i="84"/>
  <c r="L1089" i="84"/>
  <c r="C1090" i="84"/>
  <c r="J1089" i="84"/>
  <c r="N1275" i="84"/>
  <c r="G1275" i="84"/>
  <c r="H1275" i="84"/>
  <c r="I1275" i="84"/>
  <c r="J1275" i="84"/>
  <c r="C1276" i="84"/>
  <c r="K1275" i="84"/>
  <c r="M1275" i="84"/>
  <c r="L1275" i="84"/>
  <c r="G719" i="84"/>
  <c r="I719" i="84"/>
  <c r="K719" i="84"/>
  <c r="L719" i="84"/>
  <c r="N719" i="84"/>
  <c r="H719" i="84"/>
  <c r="J719" i="84"/>
  <c r="M719" i="84"/>
  <c r="O1276" i="84" l="1"/>
  <c r="P1276" i="84"/>
  <c r="O1090" i="84"/>
  <c r="P1090" i="84"/>
  <c r="O905" i="84"/>
  <c r="P905" i="84"/>
  <c r="O1460" i="84"/>
  <c r="P1460" i="84"/>
  <c r="M386" i="86"/>
  <c r="M422" i="86" s="1"/>
  <c r="M418" i="88"/>
  <c r="L431" i="86"/>
  <c r="L428" i="86"/>
  <c r="L430" i="86" s="1"/>
  <c r="L418" i="86"/>
  <c r="L415" i="86"/>
  <c r="L417" i="86" s="1"/>
  <c r="N386" i="88"/>
  <c r="N358" i="88"/>
  <c r="N360" i="88"/>
  <c r="N361" i="88"/>
  <c r="N359" i="88"/>
  <c r="N355" i="88"/>
  <c r="N362" i="88"/>
  <c r="N357" i="88"/>
  <c r="N356" i="88"/>
  <c r="N119" i="88"/>
  <c r="N115" i="88"/>
  <c r="N116" i="88"/>
  <c r="N117" i="88"/>
  <c r="N118" i="88"/>
  <c r="N23" i="88"/>
  <c r="N336" i="88" s="1"/>
  <c r="N24" i="88"/>
  <c r="N5" i="88"/>
  <c r="N9" i="88"/>
  <c r="N7" i="88"/>
  <c r="M283" i="88"/>
  <c r="M285" i="88" s="1"/>
  <c r="M372" i="88"/>
  <c r="L372" i="86"/>
  <c r="M358" i="86"/>
  <c r="M356" i="86"/>
  <c r="M359" i="86"/>
  <c r="M360" i="86"/>
  <c r="M362" i="86"/>
  <c r="M361" i="86"/>
  <c r="M357" i="86"/>
  <c r="M355" i="86"/>
  <c r="M116" i="86"/>
  <c r="M119" i="86"/>
  <c r="M115" i="86"/>
  <c r="M118" i="86"/>
  <c r="M165" i="86"/>
  <c r="M23" i="86"/>
  <c r="M336" i="86" s="1"/>
  <c r="M9" i="86"/>
  <c r="M7" i="86"/>
  <c r="M5" i="86"/>
  <c r="M117" i="86"/>
  <c r="T1460" i="84"/>
  <c r="W1460" i="84"/>
  <c r="Q1460" i="84"/>
  <c r="S1460" i="84"/>
  <c r="R1460" i="84"/>
  <c r="V1460" i="84"/>
  <c r="X1460" i="84"/>
  <c r="U1460" i="84"/>
  <c r="V1276" i="84"/>
  <c r="W1276" i="84"/>
  <c r="X1276" i="84"/>
  <c r="Q1276" i="84"/>
  <c r="R1276" i="84"/>
  <c r="S1276" i="84"/>
  <c r="U1276" i="84"/>
  <c r="T1276" i="84"/>
  <c r="Q720" i="84"/>
  <c r="R720" i="84"/>
  <c r="S720" i="84"/>
  <c r="T720" i="84"/>
  <c r="U720" i="84"/>
  <c r="V720" i="84"/>
  <c r="W720" i="84"/>
  <c r="X720" i="84"/>
  <c r="R1090" i="84"/>
  <c r="V1090" i="84"/>
  <c r="W1090" i="84"/>
  <c r="S1090" i="84"/>
  <c r="T1090" i="84"/>
  <c r="U1090" i="84"/>
  <c r="Q1090" i="84"/>
  <c r="X1090" i="84"/>
  <c r="S905" i="84"/>
  <c r="T905" i="84"/>
  <c r="Q905" i="84"/>
  <c r="R905" i="84"/>
  <c r="V905" i="84"/>
  <c r="U905" i="84"/>
  <c r="W905" i="84"/>
  <c r="X905" i="84"/>
  <c r="I1460" i="84"/>
  <c r="L1460" i="84"/>
  <c r="H1460" i="84"/>
  <c r="M1460" i="84"/>
  <c r="C1461" i="84"/>
  <c r="N1460" i="84"/>
  <c r="G1460" i="84"/>
  <c r="K1460" i="84"/>
  <c r="J1460" i="84"/>
  <c r="J720" i="84"/>
  <c r="L720" i="84"/>
  <c r="N720" i="84"/>
  <c r="G720" i="84"/>
  <c r="K720" i="84"/>
  <c r="M720" i="84"/>
  <c r="H720" i="84"/>
  <c r="I720" i="84"/>
  <c r="L905" i="84"/>
  <c r="M905" i="84"/>
  <c r="I905" i="84"/>
  <c r="N905" i="84"/>
  <c r="C906" i="84"/>
  <c r="G905" i="84"/>
  <c r="J905" i="84"/>
  <c r="H905" i="84"/>
  <c r="K905" i="84"/>
  <c r="N1090" i="84"/>
  <c r="H1090" i="84"/>
  <c r="I1090" i="84"/>
  <c r="G1090" i="84"/>
  <c r="K1090" i="84"/>
  <c r="L1090" i="84"/>
  <c r="M1090" i="84"/>
  <c r="C1091" i="84"/>
  <c r="J1090" i="84"/>
  <c r="I1276" i="84"/>
  <c r="J1276" i="84"/>
  <c r="K1276" i="84"/>
  <c r="L1276" i="84"/>
  <c r="M1276" i="84"/>
  <c r="N1276" i="84"/>
  <c r="H1276" i="84"/>
  <c r="C1277" i="84"/>
  <c r="G1276" i="84"/>
  <c r="P1091" i="84" l="1"/>
  <c r="O1091" i="84"/>
  <c r="O1461" i="84"/>
  <c r="P1461" i="84"/>
  <c r="P1277" i="84"/>
  <c r="O1277" i="84"/>
  <c r="O906" i="84"/>
  <c r="P906" i="84"/>
  <c r="M409" i="86"/>
  <c r="M397" i="86"/>
  <c r="N409" i="88"/>
  <c r="N397" i="88"/>
  <c r="N422" i="88"/>
  <c r="M288" i="88"/>
  <c r="M315" i="88"/>
  <c r="M292" i="88"/>
  <c r="M294" i="88" s="1"/>
  <c r="N364" i="88"/>
  <c r="N372" i="88" s="1"/>
  <c r="N10" i="88"/>
  <c r="N88" i="88" s="1"/>
  <c r="O8" i="88"/>
  <c r="N26" i="88"/>
  <c r="N25" i="88"/>
  <c r="N264" i="88"/>
  <c r="N303" i="88"/>
  <c r="N305" i="88"/>
  <c r="N304" i="88"/>
  <c r="N316" i="88"/>
  <c r="N281" i="88"/>
  <c r="N11" i="88"/>
  <c r="M411" i="86"/>
  <c r="L390" i="86"/>
  <c r="M364" i="86"/>
  <c r="L437" i="86"/>
  <c r="M10" i="86"/>
  <c r="N8" i="86"/>
  <c r="M26" i="86"/>
  <c r="M25" i="86"/>
  <c r="M264" i="86"/>
  <c r="M424" i="86"/>
  <c r="M11" i="86"/>
  <c r="Q721" i="84"/>
  <c r="R721" i="84"/>
  <c r="S721" i="84"/>
  <c r="T721" i="84"/>
  <c r="U721" i="84"/>
  <c r="V721" i="84"/>
  <c r="W721" i="84"/>
  <c r="X721" i="84"/>
  <c r="T1461" i="84"/>
  <c r="W1461" i="84"/>
  <c r="Q1461" i="84"/>
  <c r="S1461" i="84"/>
  <c r="V1461" i="84"/>
  <c r="U1461" i="84"/>
  <c r="R1461" i="84"/>
  <c r="X1461" i="84"/>
  <c r="S906" i="84"/>
  <c r="T906" i="84"/>
  <c r="U906" i="84"/>
  <c r="V906" i="84"/>
  <c r="X906" i="84"/>
  <c r="W906" i="84"/>
  <c r="R906" i="84"/>
  <c r="Q906" i="84"/>
  <c r="V1277" i="84"/>
  <c r="W1277" i="84"/>
  <c r="X1277" i="84"/>
  <c r="Q1277" i="84"/>
  <c r="R1277" i="84"/>
  <c r="S1277" i="84"/>
  <c r="T1277" i="84"/>
  <c r="U1277" i="84"/>
  <c r="V1091" i="84"/>
  <c r="W1091" i="84"/>
  <c r="Q1091" i="84"/>
  <c r="X1091" i="84"/>
  <c r="S1091" i="84"/>
  <c r="U1091" i="84"/>
  <c r="T1091" i="84"/>
  <c r="R1091" i="84"/>
  <c r="C1462" i="84"/>
  <c r="I1461" i="84"/>
  <c r="N1461" i="84"/>
  <c r="M1461" i="84"/>
  <c r="L1461" i="84"/>
  <c r="K1461" i="84"/>
  <c r="H1461" i="84"/>
  <c r="G1461" i="84"/>
  <c r="J1461" i="84"/>
  <c r="G906" i="84"/>
  <c r="H906" i="84"/>
  <c r="L906" i="84"/>
  <c r="C907" i="84"/>
  <c r="J906" i="84"/>
  <c r="M906" i="84"/>
  <c r="I906" i="84"/>
  <c r="K906" i="84"/>
  <c r="N906" i="84"/>
  <c r="L1277" i="84"/>
  <c r="N1277" i="84"/>
  <c r="G1277" i="84"/>
  <c r="H1277" i="84"/>
  <c r="I1277" i="84"/>
  <c r="K1277" i="84"/>
  <c r="J1277" i="84"/>
  <c r="M1277" i="84"/>
  <c r="C1278" i="84"/>
  <c r="I1091" i="84"/>
  <c r="H1091" i="84"/>
  <c r="C1092" i="84"/>
  <c r="K1091" i="84"/>
  <c r="L1091" i="84"/>
  <c r="M1091" i="84"/>
  <c r="N1091" i="84"/>
  <c r="G1091" i="84"/>
  <c r="J1091" i="84"/>
  <c r="M721" i="84"/>
  <c r="G721" i="84"/>
  <c r="I721" i="84"/>
  <c r="J721" i="84"/>
  <c r="K721" i="84"/>
  <c r="H721" i="84"/>
  <c r="N721" i="84"/>
  <c r="L721" i="84"/>
  <c r="O1278" i="84" l="1"/>
  <c r="P1278" i="84"/>
  <c r="O1462" i="84"/>
  <c r="P1462" i="84"/>
  <c r="O1092" i="84"/>
  <c r="P1092" i="84"/>
  <c r="O907" i="84"/>
  <c r="P907" i="84"/>
  <c r="N386" i="86"/>
  <c r="N397" i="86" s="1"/>
  <c r="M431" i="86"/>
  <c r="M418" i="86"/>
  <c r="N283" i="88"/>
  <c r="N285" i="88" s="1"/>
  <c r="O386" i="88"/>
  <c r="O358" i="88"/>
  <c r="O359" i="88"/>
  <c r="O361" i="88"/>
  <c r="O362" i="88"/>
  <c r="O355" i="88"/>
  <c r="O356" i="88"/>
  <c r="O360" i="88"/>
  <c r="O357" i="88"/>
  <c r="O116" i="88"/>
  <c r="O117" i="88"/>
  <c r="O118" i="88"/>
  <c r="O115" i="88"/>
  <c r="O119" i="88"/>
  <c r="O165" i="88"/>
  <c r="O23" i="88"/>
  <c r="O336" i="88" s="1"/>
  <c r="O24" i="88"/>
  <c r="O5" i="88"/>
  <c r="O9" i="88"/>
  <c r="O11" i="88" s="1"/>
  <c r="O7" i="88"/>
  <c r="L41" i="86"/>
  <c r="N361" i="86"/>
  <c r="N362" i="86"/>
  <c r="N355" i="86"/>
  <c r="N358" i="86"/>
  <c r="N356" i="86"/>
  <c r="N360" i="86"/>
  <c r="N357" i="86"/>
  <c r="N359" i="86"/>
  <c r="N119" i="86"/>
  <c r="N115" i="86"/>
  <c r="N118" i="86"/>
  <c r="N117" i="86"/>
  <c r="N116" i="86"/>
  <c r="N9" i="86"/>
  <c r="N7" i="86"/>
  <c r="N5" i="86"/>
  <c r="N23" i="86"/>
  <c r="N336" i="86" s="1"/>
  <c r="M372" i="86"/>
  <c r="Q722" i="84"/>
  <c r="R722" i="84"/>
  <c r="S722" i="84"/>
  <c r="T722" i="84"/>
  <c r="U722" i="84"/>
  <c r="V722" i="84"/>
  <c r="W722" i="84"/>
  <c r="X722" i="84"/>
  <c r="V1092" i="84"/>
  <c r="W1092" i="84"/>
  <c r="Q1092" i="84"/>
  <c r="R1092" i="84"/>
  <c r="S1092" i="84"/>
  <c r="X1092" i="84"/>
  <c r="U1092" i="84"/>
  <c r="T1092" i="84"/>
  <c r="V1278" i="84"/>
  <c r="W1278" i="84"/>
  <c r="X1278" i="84"/>
  <c r="Q1278" i="84"/>
  <c r="R1278" i="84"/>
  <c r="S1278" i="84"/>
  <c r="U1278" i="84"/>
  <c r="T1278" i="84"/>
  <c r="S907" i="84"/>
  <c r="T907" i="84"/>
  <c r="W907" i="84"/>
  <c r="X907" i="84"/>
  <c r="Q907" i="84"/>
  <c r="R907" i="84"/>
  <c r="U907" i="84"/>
  <c r="V907" i="84"/>
  <c r="T1462" i="84"/>
  <c r="W1462" i="84"/>
  <c r="Q1462" i="84"/>
  <c r="S1462" i="84"/>
  <c r="R1462" i="84"/>
  <c r="V1462" i="84"/>
  <c r="X1462" i="84"/>
  <c r="U1462" i="84"/>
  <c r="H1462" i="84"/>
  <c r="J1462" i="84"/>
  <c r="N1462" i="84"/>
  <c r="M1462" i="84"/>
  <c r="K1462" i="84"/>
  <c r="G1462" i="84"/>
  <c r="L1462" i="84"/>
  <c r="I1462" i="84"/>
  <c r="C1463" i="84"/>
  <c r="G1278" i="84"/>
  <c r="I1278" i="84"/>
  <c r="J1278" i="84"/>
  <c r="C1279" i="84"/>
  <c r="K1278" i="84"/>
  <c r="L1278" i="84"/>
  <c r="N1278" i="84"/>
  <c r="H1278" i="84"/>
  <c r="M1278" i="84"/>
  <c r="L1092" i="84"/>
  <c r="N1092" i="84"/>
  <c r="G1092" i="84"/>
  <c r="H1092" i="84"/>
  <c r="C1093" i="84"/>
  <c r="I1092" i="84"/>
  <c r="J1092" i="84"/>
  <c r="M1092" i="84"/>
  <c r="K1092" i="84"/>
  <c r="H722" i="84"/>
  <c r="J722" i="84"/>
  <c r="L722" i="84"/>
  <c r="I722" i="84"/>
  <c r="M722" i="84"/>
  <c r="N722" i="84"/>
  <c r="G722" i="84"/>
  <c r="K722" i="84"/>
  <c r="K907" i="84"/>
  <c r="G907" i="84"/>
  <c r="C908" i="84"/>
  <c r="H907" i="84"/>
  <c r="J907" i="84"/>
  <c r="M907" i="84"/>
  <c r="I907" i="84"/>
  <c r="L907" i="84"/>
  <c r="N907" i="84"/>
  <c r="P1093" i="84" l="1"/>
  <c r="O1093" i="84"/>
  <c r="O1463" i="84"/>
  <c r="P1463" i="84"/>
  <c r="O908" i="84"/>
  <c r="P908" i="84"/>
  <c r="O1279" i="84"/>
  <c r="P1279" i="84"/>
  <c r="N409" i="86"/>
  <c r="N422" i="86"/>
  <c r="O409" i="88"/>
  <c r="O397" i="88"/>
  <c r="O422" i="88"/>
  <c r="N288" i="88"/>
  <c r="N315" i="88"/>
  <c r="N292" i="88"/>
  <c r="N294" i="88" s="1"/>
  <c r="O364" i="88"/>
  <c r="O372" i="88" s="1"/>
  <c r="O264" i="88"/>
  <c r="O303" i="88"/>
  <c r="O305" i="88"/>
  <c r="O304" i="88"/>
  <c r="O281" i="88"/>
  <c r="O316" i="88"/>
  <c r="P8" i="88"/>
  <c r="O26" i="88"/>
  <c r="O25" i="88"/>
  <c r="O10" i="88"/>
  <c r="O88" i="88" s="1"/>
  <c r="O8" i="86"/>
  <c r="N26" i="86"/>
  <c r="N25" i="86"/>
  <c r="N10" i="86"/>
  <c r="N11" i="86"/>
  <c r="N364" i="86"/>
  <c r="N372" i="86" s="1"/>
  <c r="N264" i="86"/>
  <c r="V1279" i="84"/>
  <c r="W1279" i="84"/>
  <c r="X1279" i="84"/>
  <c r="Q1279" i="84"/>
  <c r="R1279" i="84"/>
  <c r="S1279" i="84"/>
  <c r="T1279" i="84"/>
  <c r="U1279" i="84"/>
  <c r="T1463" i="84"/>
  <c r="W1463" i="84"/>
  <c r="Q1463" i="84"/>
  <c r="S1463" i="84"/>
  <c r="V1463" i="84"/>
  <c r="U1463" i="84"/>
  <c r="R1463" i="84"/>
  <c r="X1463" i="84"/>
  <c r="Q723" i="84"/>
  <c r="R723" i="84"/>
  <c r="S723" i="84"/>
  <c r="T723" i="84"/>
  <c r="U723" i="84"/>
  <c r="V723" i="84"/>
  <c r="W723" i="84"/>
  <c r="X723" i="84"/>
  <c r="V1093" i="84"/>
  <c r="W1093" i="84"/>
  <c r="Q1093" i="84"/>
  <c r="T1093" i="84"/>
  <c r="U1093" i="84"/>
  <c r="X1093" i="84"/>
  <c r="S1093" i="84"/>
  <c r="R1093" i="84"/>
  <c r="S908" i="84"/>
  <c r="X908" i="84"/>
  <c r="R908" i="84"/>
  <c r="V908" i="84"/>
  <c r="W908" i="84"/>
  <c r="Q908" i="84"/>
  <c r="U908" i="84"/>
  <c r="T908" i="84"/>
  <c r="C1464" i="84"/>
  <c r="J1463" i="84"/>
  <c r="N1463" i="84"/>
  <c r="I1463" i="84"/>
  <c r="K1463" i="84"/>
  <c r="L1463" i="84"/>
  <c r="G1463" i="84"/>
  <c r="M1463" i="84"/>
  <c r="H1463" i="84"/>
  <c r="N908" i="84"/>
  <c r="J908" i="84"/>
  <c r="C909" i="84"/>
  <c r="G908" i="84"/>
  <c r="H908" i="84"/>
  <c r="K908" i="84"/>
  <c r="M908" i="84"/>
  <c r="I908" i="84"/>
  <c r="L908" i="84"/>
  <c r="G1093" i="84"/>
  <c r="K1093" i="84"/>
  <c r="M1093" i="84"/>
  <c r="N1093" i="84"/>
  <c r="H1093" i="84"/>
  <c r="C1094" i="84"/>
  <c r="J1093" i="84"/>
  <c r="I1093" i="84"/>
  <c r="L1093" i="84"/>
  <c r="K723" i="84"/>
  <c r="M723" i="84"/>
  <c r="G723" i="84"/>
  <c r="N723" i="84"/>
  <c r="J723" i="84"/>
  <c r="H723" i="84"/>
  <c r="I723" i="84"/>
  <c r="L723" i="84"/>
  <c r="J1279" i="84"/>
  <c r="C1280" i="84"/>
  <c r="L1279" i="84"/>
  <c r="M1279" i="84"/>
  <c r="N1279" i="84"/>
  <c r="G1279" i="84"/>
  <c r="I1279" i="84"/>
  <c r="K1279" i="84"/>
  <c r="H1279" i="84"/>
  <c r="O1280" i="84" l="1"/>
  <c r="P1280" i="84"/>
  <c r="O909" i="84"/>
  <c r="P909" i="84"/>
  <c r="P1464" i="84"/>
  <c r="O1464" i="84"/>
  <c r="P1094" i="84"/>
  <c r="O1094" i="84"/>
  <c r="O386" i="86"/>
  <c r="O397" i="86" s="1"/>
  <c r="O283" i="88"/>
  <c r="O285" i="88" s="1"/>
  <c r="P358" i="88"/>
  <c r="P359" i="88"/>
  <c r="P360" i="88"/>
  <c r="P362" i="88"/>
  <c r="P386" i="88"/>
  <c r="P361" i="88"/>
  <c r="P355" i="88"/>
  <c r="P356" i="88"/>
  <c r="P357" i="88"/>
  <c r="P165" i="88"/>
  <c r="P116" i="88"/>
  <c r="P117" i="88"/>
  <c r="P118" i="88"/>
  <c r="P115" i="88"/>
  <c r="P119" i="88"/>
  <c r="P24" i="88"/>
  <c r="P5" i="88"/>
  <c r="P9" i="88"/>
  <c r="P11" i="88" s="1"/>
  <c r="P7" i="88"/>
  <c r="P23" i="88"/>
  <c r="P336" i="88" s="1"/>
  <c r="O362" i="86"/>
  <c r="O361" i="86"/>
  <c r="O360" i="86"/>
  <c r="O358" i="86"/>
  <c r="O356" i="86"/>
  <c r="O355" i="86"/>
  <c r="O359" i="86"/>
  <c r="O357" i="86"/>
  <c r="O165" i="86"/>
  <c r="O119" i="86"/>
  <c r="O115" i="86"/>
  <c r="O118" i="86"/>
  <c r="O117" i="86"/>
  <c r="O7" i="86"/>
  <c r="O5" i="86"/>
  <c r="O116" i="86"/>
  <c r="O9" i="86"/>
  <c r="O23" i="86"/>
  <c r="O336" i="86" s="1"/>
  <c r="Q724" i="84"/>
  <c r="R724" i="84"/>
  <c r="S724" i="84"/>
  <c r="T724" i="84"/>
  <c r="U724" i="84"/>
  <c r="V724" i="84"/>
  <c r="W724" i="84"/>
  <c r="X724" i="84"/>
  <c r="S909" i="84"/>
  <c r="Q909" i="84"/>
  <c r="T909" i="84"/>
  <c r="R909" i="84"/>
  <c r="U909" i="84"/>
  <c r="V909" i="84"/>
  <c r="W909" i="84"/>
  <c r="X909" i="84"/>
  <c r="V1280" i="84"/>
  <c r="W1280" i="84"/>
  <c r="X1280" i="84"/>
  <c r="Q1280" i="84"/>
  <c r="R1280" i="84"/>
  <c r="S1280" i="84"/>
  <c r="U1280" i="84"/>
  <c r="T1280" i="84"/>
  <c r="V1094" i="84"/>
  <c r="W1094" i="84"/>
  <c r="Q1094" i="84"/>
  <c r="T1094" i="84"/>
  <c r="X1094" i="84"/>
  <c r="R1094" i="84"/>
  <c r="U1094" i="84"/>
  <c r="S1094" i="84"/>
  <c r="T1464" i="84"/>
  <c r="W1464" i="84"/>
  <c r="Q1464" i="84"/>
  <c r="S1464" i="84"/>
  <c r="R1464" i="84"/>
  <c r="V1464" i="84"/>
  <c r="X1464" i="84"/>
  <c r="U1464" i="84"/>
  <c r="H1464" i="84"/>
  <c r="M1464" i="84"/>
  <c r="C1465" i="84"/>
  <c r="K1464" i="84"/>
  <c r="I1464" i="84"/>
  <c r="G1464" i="84"/>
  <c r="N1464" i="84"/>
  <c r="J1464" i="84"/>
  <c r="L1464" i="84"/>
  <c r="I909" i="84"/>
  <c r="M909" i="84"/>
  <c r="C910" i="84"/>
  <c r="G909" i="84"/>
  <c r="H909" i="84"/>
  <c r="K909" i="84"/>
  <c r="N909" i="84"/>
  <c r="J909" i="84"/>
  <c r="L909" i="84"/>
  <c r="M1280" i="84"/>
  <c r="G1280" i="84"/>
  <c r="H1280" i="84"/>
  <c r="I1280" i="84"/>
  <c r="J1280" i="84"/>
  <c r="L1280" i="84"/>
  <c r="C1281" i="84"/>
  <c r="K1280" i="84"/>
  <c r="N1280" i="84"/>
  <c r="J1094" i="84"/>
  <c r="C1095" i="84"/>
  <c r="H1094" i="84"/>
  <c r="K1094" i="84"/>
  <c r="L1094" i="84"/>
  <c r="M1094" i="84"/>
  <c r="N1094" i="84"/>
  <c r="G1094" i="84"/>
  <c r="I1094" i="84"/>
  <c r="N724" i="84"/>
  <c r="H724" i="84"/>
  <c r="J724" i="84"/>
  <c r="I724" i="84"/>
  <c r="K724" i="84"/>
  <c r="L724" i="84"/>
  <c r="G724" i="84"/>
  <c r="M724" i="84"/>
  <c r="O1095" i="84" l="1"/>
  <c r="P1095" i="84"/>
  <c r="O1465" i="84"/>
  <c r="P1465" i="84"/>
  <c r="P910" i="84"/>
  <c r="O910" i="84"/>
  <c r="O1281" i="84"/>
  <c r="P1281" i="84"/>
  <c r="O422" i="86"/>
  <c r="O409" i="86"/>
  <c r="P397" i="88"/>
  <c r="P422" i="88"/>
  <c r="P409" i="88"/>
  <c r="P364" i="88"/>
  <c r="P372" i="88" s="1"/>
  <c r="P264" i="88"/>
  <c r="O288" i="88"/>
  <c r="O292" i="88"/>
  <c r="O294" i="88" s="1"/>
  <c r="O315" i="88"/>
  <c r="P26" i="88"/>
  <c r="P25" i="88"/>
  <c r="Q8" i="88"/>
  <c r="P10" i="88"/>
  <c r="P88" i="88" s="1"/>
  <c r="P303" i="88"/>
  <c r="P305" i="88"/>
  <c r="P304" i="88"/>
  <c r="P281" i="88"/>
  <c r="P316" i="88"/>
  <c r="O364" i="86"/>
  <c r="O372" i="86" s="1"/>
  <c r="O26" i="86"/>
  <c r="O25" i="86"/>
  <c r="O10" i="86"/>
  <c r="P8" i="86"/>
  <c r="O264" i="86"/>
  <c r="O11" i="86"/>
  <c r="T1465" i="84"/>
  <c r="W1465" i="84"/>
  <c r="Q1465" i="84"/>
  <c r="S1465" i="84"/>
  <c r="V1465" i="84"/>
  <c r="U1465" i="84"/>
  <c r="R1465" i="84"/>
  <c r="X1465" i="84"/>
  <c r="S910" i="84"/>
  <c r="Q910" i="84"/>
  <c r="R910" i="84"/>
  <c r="U910" i="84"/>
  <c r="V910" i="84"/>
  <c r="W910" i="84"/>
  <c r="X910" i="84"/>
  <c r="T910" i="84"/>
  <c r="V1281" i="84"/>
  <c r="W1281" i="84"/>
  <c r="X1281" i="84"/>
  <c r="Q1281" i="84"/>
  <c r="R1281" i="84"/>
  <c r="S1281" i="84"/>
  <c r="T1281" i="84"/>
  <c r="U1281" i="84"/>
  <c r="V1095" i="84"/>
  <c r="W1095" i="84"/>
  <c r="Q1095" i="84"/>
  <c r="R1095" i="84"/>
  <c r="S1095" i="84"/>
  <c r="T1095" i="84"/>
  <c r="X1095" i="84"/>
  <c r="U1095" i="84"/>
  <c r="Q725" i="84"/>
  <c r="R725" i="84"/>
  <c r="S725" i="84"/>
  <c r="T725" i="84"/>
  <c r="U725" i="84"/>
  <c r="V725" i="84"/>
  <c r="W725" i="84"/>
  <c r="X725" i="84"/>
  <c r="G1465" i="84"/>
  <c r="C1466" i="84"/>
  <c r="M1465" i="84"/>
  <c r="N1465" i="84"/>
  <c r="I1465" i="84"/>
  <c r="L1465" i="84"/>
  <c r="H1465" i="84"/>
  <c r="K1465" i="84"/>
  <c r="J1465" i="84"/>
  <c r="H1281" i="84"/>
  <c r="J1281" i="84"/>
  <c r="C1282" i="84"/>
  <c r="K1281" i="84"/>
  <c r="L1281" i="84"/>
  <c r="G1281" i="84"/>
  <c r="I1281" i="84"/>
  <c r="N1281" i="84"/>
  <c r="M1281" i="84"/>
  <c r="I725" i="84"/>
  <c r="K725" i="84"/>
  <c r="M725" i="84"/>
  <c r="J725" i="84"/>
  <c r="N725" i="84"/>
  <c r="G725" i="84"/>
  <c r="H725" i="84"/>
  <c r="L725" i="84"/>
  <c r="M1095" i="84"/>
  <c r="H1095" i="84"/>
  <c r="C1096" i="84"/>
  <c r="I1095" i="84"/>
  <c r="J1095" i="84"/>
  <c r="K1095" i="84"/>
  <c r="N1095" i="84"/>
  <c r="L1095" i="84"/>
  <c r="G1095" i="84"/>
  <c r="L910" i="84"/>
  <c r="H910" i="84"/>
  <c r="C911" i="84"/>
  <c r="G910" i="84"/>
  <c r="J910" i="84"/>
  <c r="M910" i="84"/>
  <c r="I910" i="84"/>
  <c r="N910" i="84"/>
  <c r="K910" i="84"/>
  <c r="P911" i="84" l="1"/>
  <c r="O911" i="84"/>
  <c r="P1466" i="84"/>
  <c r="O1466" i="84"/>
  <c r="P1096" i="84"/>
  <c r="O1096" i="84"/>
  <c r="P1282" i="84"/>
  <c r="O1282" i="84"/>
  <c r="P386" i="86"/>
  <c r="P409" i="86" s="1"/>
  <c r="Q358" i="88"/>
  <c r="Q359" i="88"/>
  <c r="Q360" i="88"/>
  <c r="Q361" i="88"/>
  <c r="Q386" i="88"/>
  <c r="Q355" i="88"/>
  <c r="Q356" i="88"/>
  <c r="Q357" i="88"/>
  <c r="Q362" i="88"/>
  <c r="Q165" i="88"/>
  <c r="Q117" i="88"/>
  <c r="Q118" i="88"/>
  <c r="Q119" i="88"/>
  <c r="Q115" i="88"/>
  <c r="Q116" i="88"/>
  <c r="Q24" i="88"/>
  <c r="Q5" i="88"/>
  <c r="Q9" i="88"/>
  <c r="Q7" i="88"/>
  <c r="Q23" i="88"/>
  <c r="Q336" i="88" s="1"/>
  <c r="P283" i="88"/>
  <c r="P285" i="88" s="1"/>
  <c r="P357" i="86"/>
  <c r="P361" i="86"/>
  <c r="P360" i="86"/>
  <c r="P362" i="86"/>
  <c r="P358" i="86"/>
  <c r="P356" i="86"/>
  <c r="P355" i="86"/>
  <c r="P359" i="86"/>
  <c r="P165" i="86"/>
  <c r="P118" i="86"/>
  <c r="P117" i="86"/>
  <c r="P116" i="86"/>
  <c r="P119" i="86"/>
  <c r="P115" i="86"/>
  <c r="P7" i="86"/>
  <c r="P5" i="86"/>
  <c r="P23" i="86"/>
  <c r="P336" i="86" s="1"/>
  <c r="P9" i="86"/>
  <c r="P11" i="86" s="1"/>
  <c r="V1282" i="84"/>
  <c r="W1282" i="84"/>
  <c r="X1282" i="84"/>
  <c r="Q1282" i="84"/>
  <c r="R1282" i="84"/>
  <c r="S1282" i="84"/>
  <c r="U1282" i="84"/>
  <c r="T1282" i="84"/>
  <c r="V1096" i="84"/>
  <c r="W1096" i="84"/>
  <c r="Q1096" i="84"/>
  <c r="U1096" i="84"/>
  <c r="X1096" i="84"/>
  <c r="R1096" i="84"/>
  <c r="T1096" i="84"/>
  <c r="S1096" i="84"/>
  <c r="T1466" i="84"/>
  <c r="W1466" i="84"/>
  <c r="Q1466" i="84"/>
  <c r="S1466" i="84"/>
  <c r="R1466" i="84"/>
  <c r="V1466" i="84"/>
  <c r="X1466" i="84"/>
  <c r="U1466" i="84"/>
  <c r="Q726" i="84"/>
  <c r="R726" i="84"/>
  <c r="S726" i="84"/>
  <c r="T726" i="84"/>
  <c r="U726" i="84"/>
  <c r="V726" i="84"/>
  <c r="W726" i="84"/>
  <c r="X726" i="84"/>
  <c r="S911" i="84"/>
  <c r="R911" i="84"/>
  <c r="T911" i="84"/>
  <c r="V911" i="84"/>
  <c r="Q911" i="84"/>
  <c r="U911" i="84"/>
  <c r="W911" i="84"/>
  <c r="X911" i="84"/>
  <c r="M1466" i="84"/>
  <c r="J1466" i="84"/>
  <c r="K1466" i="84"/>
  <c r="G1466" i="84"/>
  <c r="H1466" i="84"/>
  <c r="L1466" i="84"/>
  <c r="N1466" i="84"/>
  <c r="I1466" i="84"/>
  <c r="C1467" i="84"/>
  <c r="K1282" i="84"/>
  <c r="M1282" i="84"/>
  <c r="N1282" i="84"/>
  <c r="G1282" i="84"/>
  <c r="J1282" i="84"/>
  <c r="C1283" i="84"/>
  <c r="H1282" i="84"/>
  <c r="I1282" i="84"/>
  <c r="L1282" i="84"/>
  <c r="H1096" i="84"/>
  <c r="L1096" i="84"/>
  <c r="N1096" i="84"/>
  <c r="G1096" i="84"/>
  <c r="C1097" i="84"/>
  <c r="I1096" i="84"/>
  <c r="K1096" i="84"/>
  <c r="J1096" i="84"/>
  <c r="M1096" i="84"/>
  <c r="L726" i="84"/>
  <c r="N726" i="84"/>
  <c r="H726" i="84"/>
  <c r="M726" i="84"/>
  <c r="J726" i="84"/>
  <c r="G726" i="84"/>
  <c r="I726" i="84"/>
  <c r="K726" i="84"/>
  <c r="G911" i="84"/>
  <c r="K911" i="84"/>
  <c r="C912" i="84"/>
  <c r="H911" i="84"/>
  <c r="J911" i="84"/>
  <c r="M911" i="84"/>
  <c r="I911" i="84"/>
  <c r="L911" i="84"/>
  <c r="N911" i="84"/>
  <c r="P1467" i="84" l="1"/>
  <c r="O1467" i="84"/>
  <c r="O1097" i="84"/>
  <c r="P1097" i="84"/>
  <c r="O1283" i="84"/>
  <c r="P1283" i="84"/>
  <c r="O912" i="84"/>
  <c r="P912" i="84"/>
  <c r="P422" i="86"/>
  <c r="P397" i="86"/>
  <c r="Q422" i="88"/>
  <c r="Q409" i="88"/>
  <c r="Q397" i="88"/>
  <c r="P288" i="88"/>
  <c r="P315" i="88"/>
  <c r="P292" i="88"/>
  <c r="P294" i="88" s="1"/>
  <c r="Q25" i="88"/>
  <c r="Q10" i="88"/>
  <c r="Q88" i="88" s="1"/>
  <c r="Q26" i="88"/>
  <c r="R8" i="88"/>
  <c r="Q304" i="88"/>
  <c r="Q303" i="88"/>
  <c r="Q305" i="88"/>
  <c r="Q281" i="88"/>
  <c r="Q316" i="88"/>
  <c r="Q11" i="88"/>
  <c r="Q364" i="88"/>
  <c r="Q372" i="88" s="1"/>
  <c r="Q264" i="88"/>
  <c r="P364" i="86"/>
  <c r="P372" i="86" s="1"/>
  <c r="P264" i="86"/>
  <c r="P26" i="86"/>
  <c r="P25" i="86"/>
  <c r="P10" i="86"/>
  <c r="Q8" i="86"/>
  <c r="Q727" i="84"/>
  <c r="R727" i="84"/>
  <c r="S727" i="84"/>
  <c r="T727" i="84"/>
  <c r="U727" i="84"/>
  <c r="V727" i="84"/>
  <c r="W727" i="84"/>
  <c r="X727" i="84"/>
  <c r="V1097" i="84"/>
  <c r="W1097" i="84"/>
  <c r="Q1097" i="84"/>
  <c r="R1097" i="84"/>
  <c r="U1097" i="84"/>
  <c r="T1097" i="84"/>
  <c r="X1097" i="84"/>
  <c r="S1097" i="84"/>
  <c r="T1467" i="84"/>
  <c r="W1467" i="84"/>
  <c r="Q1467" i="84"/>
  <c r="S1467" i="84"/>
  <c r="V1467" i="84"/>
  <c r="U1467" i="84"/>
  <c r="R1467" i="84"/>
  <c r="X1467" i="84"/>
  <c r="V1283" i="84"/>
  <c r="W1283" i="84"/>
  <c r="X1283" i="84"/>
  <c r="Q1283" i="84"/>
  <c r="R1283" i="84"/>
  <c r="S1283" i="84"/>
  <c r="T1283" i="84"/>
  <c r="U1283" i="84"/>
  <c r="S912" i="84"/>
  <c r="T912" i="84"/>
  <c r="U912" i="84"/>
  <c r="W912" i="84"/>
  <c r="R912" i="84"/>
  <c r="V912" i="84"/>
  <c r="X912" i="84"/>
  <c r="Q912" i="84"/>
  <c r="L1467" i="84"/>
  <c r="H1467" i="84"/>
  <c r="M1467" i="84"/>
  <c r="G1467" i="84"/>
  <c r="K1467" i="84"/>
  <c r="C1468" i="84"/>
  <c r="N1467" i="84"/>
  <c r="J1467" i="84"/>
  <c r="I1467" i="84"/>
  <c r="K1097" i="84"/>
  <c r="I1097" i="84"/>
  <c r="L1097" i="84"/>
  <c r="M1097" i="84"/>
  <c r="N1097" i="84"/>
  <c r="H1097" i="84"/>
  <c r="C1098" i="84"/>
  <c r="G1097" i="84"/>
  <c r="J1097" i="84"/>
  <c r="G727" i="84"/>
  <c r="I727" i="84"/>
  <c r="K727" i="84"/>
  <c r="H727" i="84"/>
  <c r="J727" i="84"/>
  <c r="N727" i="84"/>
  <c r="L727" i="84"/>
  <c r="M727" i="84"/>
  <c r="N1283" i="84"/>
  <c r="H1283" i="84"/>
  <c r="I1283" i="84"/>
  <c r="J1283" i="84"/>
  <c r="C1284" i="84"/>
  <c r="M1283" i="84"/>
  <c r="G1283" i="84"/>
  <c r="K1283" i="84"/>
  <c r="L1283" i="84"/>
  <c r="J912" i="84"/>
  <c r="C913" i="84"/>
  <c r="N912" i="84"/>
  <c r="G912" i="84"/>
  <c r="H912" i="84"/>
  <c r="K912" i="84"/>
  <c r="M912" i="84"/>
  <c r="I912" i="84"/>
  <c r="L912" i="84"/>
  <c r="O913" i="84" l="1"/>
  <c r="P913" i="84"/>
  <c r="P1098" i="84"/>
  <c r="O1098" i="84"/>
  <c r="O1468" i="84"/>
  <c r="P1468" i="84"/>
  <c r="O1284" i="84"/>
  <c r="P1284" i="84"/>
  <c r="Q386" i="86"/>
  <c r="Q397" i="86" s="1"/>
  <c r="Q283" i="88"/>
  <c r="Q285" i="88" s="1"/>
  <c r="R386" i="88"/>
  <c r="R359" i="88"/>
  <c r="R360" i="88"/>
  <c r="R361" i="88"/>
  <c r="R362" i="88"/>
  <c r="R358" i="88"/>
  <c r="R356" i="88"/>
  <c r="R357" i="88"/>
  <c r="R355" i="88"/>
  <c r="R165" i="88"/>
  <c r="R117" i="88"/>
  <c r="R118" i="88"/>
  <c r="R119" i="88"/>
  <c r="R115" i="88"/>
  <c r="R116" i="88"/>
  <c r="R24" i="88"/>
  <c r="R5" i="88"/>
  <c r="R9" i="88"/>
  <c r="R11" i="88" s="1"/>
  <c r="R7" i="88"/>
  <c r="R23" i="88"/>
  <c r="R336" i="88" s="1"/>
  <c r="Q361" i="86"/>
  <c r="Q360" i="86"/>
  <c r="Q359" i="86"/>
  <c r="Q357" i="86"/>
  <c r="Q362" i="86"/>
  <c r="Q358" i="86"/>
  <c r="Q356" i="86"/>
  <c r="Q355" i="86"/>
  <c r="Q165" i="86"/>
  <c r="Q118" i="86"/>
  <c r="Q117" i="86"/>
  <c r="Q116" i="86"/>
  <c r="Q5" i="86"/>
  <c r="Q115" i="86"/>
  <c r="Q23" i="86"/>
  <c r="Q336" i="86" s="1"/>
  <c r="Q9" i="86"/>
  <c r="Q11" i="86" s="1"/>
  <c r="Q119" i="86"/>
  <c r="Q7" i="86"/>
  <c r="V1284" i="84"/>
  <c r="W1284" i="84"/>
  <c r="X1284" i="84"/>
  <c r="Q1284" i="84"/>
  <c r="R1284" i="84"/>
  <c r="S1284" i="84"/>
  <c r="U1284" i="84"/>
  <c r="T1284" i="84"/>
  <c r="T1468" i="84"/>
  <c r="W1468" i="84"/>
  <c r="Q1468" i="84"/>
  <c r="S1468" i="84"/>
  <c r="R1468" i="84"/>
  <c r="V1468" i="84"/>
  <c r="X1468" i="84"/>
  <c r="U1468" i="84"/>
  <c r="Q728" i="84"/>
  <c r="R728" i="84"/>
  <c r="S728" i="84"/>
  <c r="T728" i="84"/>
  <c r="U728" i="84"/>
  <c r="V728" i="84"/>
  <c r="W728" i="84"/>
  <c r="X728" i="84"/>
  <c r="V1098" i="84"/>
  <c r="W1098" i="84"/>
  <c r="Q1098" i="84"/>
  <c r="S1098" i="84"/>
  <c r="T1098" i="84"/>
  <c r="U1098" i="84"/>
  <c r="R1098" i="84"/>
  <c r="X1098" i="84"/>
  <c r="S913" i="84"/>
  <c r="U913" i="84"/>
  <c r="V913" i="84"/>
  <c r="X913" i="84"/>
  <c r="Q913" i="84"/>
  <c r="R913" i="84"/>
  <c r="T913" i="84"/>
  <c r="W913" i="84"/>
  <c r="C1469" i="84"/>
  <c r="H1468" i="84"/>
  <c r="M1468" i="84"/>
  <c r="K1468" i="84"/>
  <c r="G1468" i="84"/>
  <c r="L1468" i="84"/>
  <c r="J1468" i="84"/>
  <c r="I1468" i="84"/>
  <c r="N1468" i="84"/>
  <c r="J728" i="84"/>
  <c r="L728" i="84"/>
  <c r="N728" i="84"/>
  <c r="H728" i="84"/>
  <c r="K728" i="84"/>
  <c r="M728" i="84"/>
  <c r="I728" i="84"/>
  <c r="G728" i="84"/>
  <c r="M913" i="84"/>
  <c r="I913" i="84"/>
  <c r="C914" i="84"/>
  <c r="G913" i="84"/>
  <c r="H913" i="84"/>
  <c r="K913" i="84"/>
  <c r="N913" i="84"/>
  <c r="J913" i="84"/>
  <c r="L913" i="84"/>
  <c r="N1098" i="84"/>
  <c r="G1098" i="84"/>
  <c r="I1098" i="84"/>
  <c r="J1098" i="84"/>
  <c r="K1098" i="84"/>
  <c r="L1098" i="84"/>
  <c r="H1098" i="84"/>
  <c r="M1098" i="84"/>
  <c r="C1099" i="84"/>
  <c r="I1284" i="84"/>
  <c r="K1284" i="84"/>
  <c r="L1284" i="84"/>
  <c r="M1284" i="84"/>
  <c r="H1284" i="84"/>
  <c r="G1284" i="84"/>
  <c r="C1285" i="84"/>
  <c r="N1284" i="84"/>
  <c r="J1284" i="84"/>
  <c r="P914" i="84" l="1"/>
  <c r="O914" i="84"/>
  <c r="O1469" i="84"/>
  <c r="P1469" i="84"/>
  <c r="P1099" i="84"/>
  <c r="O1099" i="84"/>
  <c r="O1285" i="84"/>
  <c r="P1285" i="84"/>
  <c r="Q422" i="86"/>
  <c r="Q409" i="86"/>
  <c r="R422" i="88"/>
  <c r="R397" i="88"/>
  <c r="R409" i="88"/>
  <c r="R264" i="88"/>
  <c r="R364" i="88"/>
  <c r="R372" i="88" s="1"/>
  <c r="R305" i="88"/>
  <c r="R304" i="88"/>
  <c r="R316" i="88"/>
  <c r="R303" i="88"/>
  <c r="R281" i="88"/>
  <c r="Q288" i="88"/>
  <c r="Q292" i="88"/>
  <c r="Q294" i="88" s="1"/>
  <c r="Q315" i="88"/>
  <c r="R25" i="88"/>
  <c r="R10" i="88"/>
  <c r="R88" i="88" s="1"/>
  <c r="S8" i="88"/>
  <c r="R26" i="88"/>
  <c r="Q364" i="86"/>
  <c r="Q372" i="86" s="1"/>
  <c r="Q264" i="86"/>
  <c r="Q26" i="86"/>
  <c r="Q25" i="86"/>
  <c r="Q10" i="86"/>
  <c r="R8" i="86"/>
  <c r="V1285" i="84"/>
  <c r="W1285" i="84"/>
  <c r="X1285" i="84"/>
  <c r="Q1285" i="84"/>
  <c r="R1285" i="84"/>
  <c r="S1285" i="84"/>
  <c r="T1285" i="84"/>
  <c r="U1285" i="84"/>
  <c r="V1099" i="84"/>
  <c r="W1099" i="84"/>
  <c r="Q1099" i="84"/>
  <c r="X1099" i="84"/>
  <c r="S1099" i="84"/>
  <c r="U1099" i="84"/>
  <c r="R1099" i="84"/>
  <c r="T1099" i="84"/>
  <c r="Q729" i="84"/>
  <c r="R729" i="84"/>
  <c r="S729" i="84"/>
  <c r="T729" i="84"/>
  <c r="U729" i="84"/>
  <c r="V729" i="84"/>
  <c r="W729" i="84"/>
  <c r="X729" i="84"/>
  <c r="S914" i="84"/>
  <c r="V914" i="84"/>
  <c r="W914" i="84"/>
  <c r="R914" i="84"/>
  <c r="T914" i="84"/>
  <c r="U914" i="84"/>
  <c r="X914" i="84"/>
  <c r="Q914" i="84"/>
  <c r="T1469" i="84"/>
  <c r="W1469" i="84"/>
  <c r="Q1469" i="84"/>
  <c r="S1469" i="84"/>
  <c r="V1469" i="84"/>
  <c r="U1469" i="84"/>
  <c r="X1469" i="84"/>
  <c r="R1469" i="84"/>
  <c r="C1470" i="84"/>
  <c r="G1469" i="84"/>
  <c r="I1469" i="84"/>
  <c r="N1469" i="84"/>
  <c r="K1469" i="84"/>
  <c r="L1469" i="84"/>
  <c r="M1469" i="84"/>
  <c r="J1469" i="84"/>
  <c r="H1469" i="84"/>
  <c r="G729" i="84"/>
  <c r="I729" i="84"/>
  <c r="L729" i="84"/>
  <c r="N729" i="84"/>
  <c r="J729" i="84"/>
  <c r="M729" i="84"/>
  <c r="H729" i="84"/>
  <c r="K729" i="84"/>
  <c r="L1285" i="84"/>
  <c r="N1285" i="84"/>
  <c r="G1285" i="84"/>
  <c r="H1285" i="84"/>
  <c r="K1285" i="84"/>
  <c r="M1285" i="84"/>
  <c r="C1286" i="84"/>
  <c r="J1285" i="84"/>
  <c r="I1285" i="84"/>
  <c r="I1099" i="84"/>
  <c r="M1099" i="84"/>
  <c r="G1099" i="84"/>
  <c r="H1099" i="84"/>
  <c r="C1100" i="84"/>
  <c r="J1099" i="84"/>
  <c r="L1099" i="84"/>
  <c r="K1099" i="84"/>
  <c r="N1099" i="84"/>
  <c r="H914" i="84"/>
  <c r="L914" i="84"/>
  <c r="C915" i="84"/>
  <c r="G914" i="84"/>
  <c r="J914" i="84"/>
  <c r="M914" i="84"/>
  <c r="I914" i="84"/>
  <c r="K914" i="84"/>
  <c r="N914" i="84"/>
  <c r="O915" i="84" l="1"/>
  <c r="P915" i="84"/>
  <c r="O1470" i="84"/>
  <c r="P1470" i="84"/>
  <c r="P1286" i="84"/>
  <c r="O1286" i="84"/>
  <c r="O1100" i="84"/>
  <c r="P1100" i="84"/>
  <c r="R386" i="86"/>
  <c r="R409" i="86" s="1"/>
  <c r="S386" i="88"/>
  <c r="S360" i="88"/>
  <c r="S361" i="88"/>
  <c r="S362" i="88"/>
  <c r="S357" i="88"/>
  <c r="S359" i="88"/>
  <c r="S355" i="88"/>
  <c r="S356" i="88"/>
  <c r="S358" i="88"/>
  <c r="S165" i="88"/>
  <c r="S118" i="88"/>
  <c r="S119" i="88"/>
  <c r="S115" i="88"/>
  <c r="S116" i="88"/>
  <c r="S117" i="88"/>
  <c r="S9" i="88"/>
  <c r="S11" i="88" s="1"/>
  <c r="S7" i="88"/>
  <c r="S23" i="88"/>
  <c r="S336" i="88" s="1"/>
  <c r="S5" i="88"/>
  <c r="S24" i="88"/>
  <c r="R283" i="88"/>
  <c r="R285" i="88" s="1"/>
  <c r="R361" i="86"/>
  <c r="R359" i="86"/>
  <c r="R360" i="86"/>
  <c r="R357" i="86"/>
  <c r="R362" i="86"/>
  <c r="R358" i="86"/>
  <c r="R356" i="86"/>
  <c r="R355" i="86"/>
  <c r="R165" i="86"/>
  <c r="R117" i="86"/>
  <c r="R116" i="86"/>
  <c r="R119" i="86"/>
  <c r="R115" i="86"/>
  <c r="R118" i="86"/>
  <c r="R23" i="86"/>
  <c r="R336" i="86" s="1"/>
  <c r="R9" i="86"/>
  <c r="R5" i="86"/>
  <c r="R7" i="86"/>
  <c r="V1100" i="84"/>
  <c r="W1100" i="84"/>
  <c r="Q1100" i="84"/>
  <c r="R1100" i="84"/>
  <c r="S1100" i="84"/>
  <c r="X1100" i="84"/>
  <c r="T1100" i="84"/>
  <c r="U1100" i="84"/>
  <c r="V1286" i="84"/>
  <c r="W1286" i="84"/>
  <c r="X1286" i="84"/>
  <c r="Q1286" i="84"/>
  <c r="R1286" i="84"/>
  <c r="S1286" i="84"/>
  <c r="U1286" i="84"/>
  <c r="T1286" i="84"/>
  <c r="Q730" i="84"/>
  <c r="R730" i="84"/>
  <c r="S730" i="84"/>
  <c r="T730" i="84"/>
  <c r="U730" i="84"/>
  <c r="V730" i="84"/>
  <c r="W730" i="84"/>
  <c r="X730" i="84"/>
  <c r="S915" i="84"/>
  <c r="W915" i="84"/>
  <c r="X915" i="84"/>
  <c r="Q915" i="84"/>
  <c r="R915" i="84"/>
  <c r="T915" i="84"/>
  <c r="V915" i="84"/>
  <c r="U915" i="84"/>
  <c r="T1470" i="84"/>
  <c r="W1470" i="84"/>
  <c r="Q1470" i="84"/>
  <c r="S1470" i="84"/>
  <c r="R1470" i="84"/>
  <c r="V1470" i="84"/>
  <c r="X1470" i="84"/>
  <c r="U1470" i="84"/>
  <c r="C1471" i="84"/>
  <c r="H1470" i="84"/>
  <c r="L1470" i="84"/>
  <c r="M1470" i="84"/>
  <c r="K1470" i="84"/>
  <c r="N1470" i="84"/>
  <c r="I1470" i="84"/>
  <c r="G1470" i="84"/>
  <c r="J1470" i="84"/>
  <c r="J730" i="84"/>
  <c r="L730" i="84"/>
  <c r="K730" i="84"/>
  <c r="N730" i="84"/>
  <c r="H730" i="84"/>
  <c r="I730" i="84"/>
  <c r="M730" i="84"/>
  <c r="G730" i="84"/>
  <c r="G1286" i="84"/>
  <c r="I1286" i="84"/>
  <c r="J1286" i="84"/>
  <c r="C1287" i="84"/>
  <c r="K1286" i="84"/>
  <c r="N1286" i="84"/>
  <c r="M1286" i="84"/>
  <c r="L1286" i="84"/>
  <c r="H1286" i="84"/>
  <c r="L1100" i="84"/>
  <c r="I1100" i="84"/>
  <c r="K1100" i="84"/>
  <c r="M1100" i="84"/>
  <c r="N1100" i="84"/>
  <c r="H1100" i="84"/>
  <c r="C1101" i="84"/>
  <c r="G1100" i="84"/>
  <c r="J1100" i="84"/>
  <c r="K915" i="84"/>
  <c r="G915" i="84"/>
  <c r="C916" i="84"/>
  <c r="H915" i="84"/>
  <c r="J915" i="84"/>
  <c r="M915" i="84"/>
  <c r="I915" i="84"/>
  <c r="L915" i="84"/>
  <c r="N915" i="84"/>
  <c r="O1471" i="84" l="1"/>
  <c r="P1471" i="84"/>
  <c r="P1101" i="84"/>
  <c r="O1101" i="84"/>
  <c r="O916" i="84"/>
  <c r="P916" i="84"/>
  <c r="P1287" i="84"/>
  <c r="O1287" i="84"/>
  <c r="R397" i="86"/>
  <c r="R422" i="86"/>
  <c r="S422" i="88"/>
  <c r="S409" i="88"/>
  <c r="S397" i="88"/>
  <c r="S364" i="88"/>
  <c r="S372" i="88" s="1"/>
  <c r="R288" i="88"/>
  <c r="R292" i="88"/>
  <c r="R294" i="88" s="1"/>
  <c r="R315" i="88"/>
  <c r="S305" i="88"/>
  <c r="S304" i="88"/>
  <c r="S303" i="88"/>
  <c r="S316" i="88"/>
  <c r="S281" i="88"/>
  <c r="S25" i="88"/>
  <c r="S10" i="88"/>
  <c r="S88" i="88" s="1"/>
  <c r="T8" i="88"/>
  <c r="S26" i="88"/>
  <c r="S264" i="88"/>
  <c r="R364" i="86"/>
  <c r="R372" i="86" s="1"/>
  <c r="R26" i="86"/>
  <c r="R25" i="86"/>
  <c r="R10" i="86"/>
  <c r="S8" i="86"/>
  <c r="R11" i="86"/>
  <c r="R264" i="86"/>
  <c r="Q731" i="84"/>
  <c r="R731" i="84"/>
  <c r="S731" i="84"/>
  <c r="T731" i="84"/>
  <c r="U731" i="84"/>
  <c r="V731" i="84"/>
  <c r="W731" i="84"/>
  <c r="X731" i="84"/>
  <c r="V1287" i="84"/>
  <c r="W1287" i="84"/>
  <c r="X1287" i="84"/>
  <c r="Q1287" i="84"/>
  <c r="R1287" i="84"/>
  <c r="S1287" i="84"/>
  <c r="T1287" i="84"/>
  <c r="U1287" i="84"/>
  <c r="T1471" i="84"/>
  <c r="W1471" i="84"/>
  <c r="Q1471" i="84"/>
  <c r="S1471" i="84"/>
  <c r="V1471" i="84"/>
  <c r="U1471" i="84"/>
  <c r="R1471" i="84"/>
  <c r="X1471" i="84"/>
  <c r="W916" i="84"/>
  <c r="X916" i="84"/>
  <c r="R916" i="84"/>
  <c r="Q916" i="84"/>
  <c r="S916" i="84"/>
  <c r="T916" i="84"/>
  <c r="U916" i="84"/>
  <c r="V916" i="84"/>
  <c r="V1101" i="84"/>
  <c r="W1101" i="84"/>
  <c r="Q1101" i="84"/>
  <c r="T1101" i="84"/>
  <c r="U1101" i="84"/>
  <c r="X1101" i="84"/>
  <c r="S1101" i="84"/>
  <c r="R1101" i="84"/>
  <c r="J1471" i="84"/>
  <c r="H1471" i="84"/>
  <c r="N1471" i="84"/>
  <c r="M1471" i="84"/>
  <c r="G1471" i="84"/>
  <c r="C1472" i="84"/>
  <c r="K1471" i="84"/>
  <c r="L1471" i="84"/>
  <c r="I1471" i="84"/>
  <c r="N916" i="84"/>
  <c r="J916" i="84"/>
  <c r="C917" i="84"/>
  <c r="G916" i="84"/>
  <c r="H916" i="84"/>
  <c r="K916" i="84"/>
  <c r="M916" i="84"/>
  <c r="I916" i="84"/>
  <c r="L916" i="84"/>
  <c r="G1101" i="84"/>
  <c r="I1101" i="84"/>
  <c r="J1101" i="84"/>
  <c r="K1101" i="84"/>
  <c r="L1101" i="84"/>
  <c r="N1101" i="84"/>
  <c r="H1101" i="84"/>
  <c r="M1101" i="84"/>
  <c r="C1102" i="84"/>
  <c r="M731" i="84"/>
  <c r="G731" i="84"/>
  <c r="K731" i="84"/>
  <c r="N731" i="84"/>
  <c r="I731" i="84"/>
  <c r="H731" i="84"/>
  <c r="L731" i="84"/>
  <c r="J731" i="84"/>
  <c r="J1287" i="84"/>
  <c r="C1288" i="84"/>
  <c r="L1287" i="84"/>
  <c r="M1287" i="84"/>
  <c r="N1287" i="84"/>
  <c r="I1287" i="84"/>
  <c r="K1287" i="84"/>
  <c r="H1287" i="84"/>
  <c r="G1287" i="84"/>
  <c r="P1288" i="84" l="1"/>
  <c r="O1288" i="84"/>
  <c r="O917" i="84"/>
  <c r="P917" i="84"/>
  <c r="P1472" i="84"/>
  <c r="O1472" i="84"/>
  <c r="P1102" i="84"/>
  <c r="O1102" i="84"/>
  <c r="S386" i="86"/>
  <c r="S409" i="86" s="1"/>
  <c r="S283" i="88"/>
  <c r="S285" i="88" s="1"/>
  <c r="T386" i="88"/>
  <c r="T361" i="88"/>
  <c r="T362" i="88"/>
  <c r="T358" i="88"/>
  <c r="T359" i="88"/>
  <c r="T355" i="88"/>
  <c r="T356" i="88"/>
  <c r="T357" i="88"/>
  <c r="T360" i="88"/>
  <c r="T165" i="88"/>
  <c r="T118" i="88"/>
  <c r="T119" i="88"/>
  <c r="T115" i="88"/>
  <c r="T116" i="88"/>
  <c r="T117" i="88"/>
  <c r="T7" i="88"/>
  <c r="T23" i="88"/>
  <c r="T336" i="88" s="1"/>
  <c r="T5" i="88"/>
  <c r="T24" i="88"/>
  <c r="T9" i="88"/>
  <c r="T11" i="88" s="1"/>
  <c r="S362" i="86"/>
  <c r="S360" i="86"/>
  <c r="S356" i="86"/>
  <c r="S361" i="86"/>
  <c r="S357" i="86"/>
  <c r="S359" i="86"/>
  <c r="S358" i="86"/>
  <c r="S355" i="86"/>
  <c r="S165" i="86"/>
  <c r="S117" i="86"/>
  <c r="S116" i="86"/>
  <c r="S119" i="86"/>
  <c r="S115" i="86"/>
  <c r="S23" i="86"/>
  <c r="S336" i="86" s="1"/>
  <c r="S9" i="86"/>
  <c r="S118" i="86"/>
  <c r="S7" i="86"/>
  <c r="S5" i="86"/>
  <c r="T1472" i="84"/>
  <c r="W1472" i="84"/>
  <c r="Q1472" i="84"/>
  <c r="S1472" i="84"/>
  <c r="R1472" i="84"/>
  <c r="V1472" i="84"/>
  <c r="X1472" i="84"/>
  <c r="U1472" i="84"/>
  <c r="W917" i="84"/>
  <c r="X917" i="84"/>
  <c r="R917" i="84"/>
  <c r="U917" i="84"/>
  <c r="V917" i="84"/>
  <c r="Q917" i="84"/>
  <c r="T917" i="84"/>
  <c r="S917" i="84"/>
  <c r="V1288" i="84"/>
  <c r="W1288" i="84"/>
  <c r="X1288" i="84"/>
  <c r="Q1288" i="84"/>
  <c r="R1288" i="84"/>
  <c r="S1288" i="84"/>
  <c r="U1288" i="84"/>
  <c r="T1288" i="84"/>
  <c r="Q732" i="84"/>
  <c r="R732" i="84"/>
  <c r="S732" i="84"/>
  <c r="T732" i="84"/>
  <c r="U732" i="84"/>
  <c r="V732" i="84"/>
  <c r="W732" i="84"/>
  <c r="X732" i="84"/>
  <c r="V1102" i="84"/>
  <c r="W1102" i="84"/>
  <c r="Q1102" i="84"/>
  <c r="T1102" i="84"/>
  <c r="X1102" i="84"/>
  <c r="R1102" i="84"/>
  <c r="S1102" i="84"/>
  <c r="U1102" i="84"/>
  <c r="K1472" i="84"/>
  <c r="C1473" i="84"/>
  <c r="H1472" i="84"/>
  <c r="N1472" i="84"/>
  <c r="G1472" i="84"/>
  <c r="I1472" i="84"/>
  <c r="J1472" i="84"/>
  <c r="M1472" i="84"/>
  <c r="L1472" i="84"/>
  <c r="M1288" i="84"/>
  <c r="G1288" i="84"/>
  <c r="H1288" i="84"/>
  <c r="I1288" i="84"/>
  <c r="L1288" i="84"/>
  <c r="J1288" i="84"/>
  <c r="C1289" i="84"/>
  <c r="K1288" i="84"/>
  <c r="N1288" i="84"/>
  <c r="J1102" i="84"/>
  <c r="M1102" i="84"/>
  <c r="G1102" i="84"/>
  <c r="H1102" i="84"/>
  <c r="I1102" i="84"/>
  <c r="C1103" i="84"/>
  <c r="L1102" i="84"/>
  <c r="K1102" i="84"/>
  <c r="N1102" i="84"/>
  <c r="H732" i="84"/>
  <c r="J732" i="84"/>
  <c r="L732" i="84"/>
  <c r="N732" i="84"/>
  <c r="I732" i="84"/>
  <c r="G732" i="84"/>
  <c r="M732" i="84"/>
  <c r="K732" i="84"/>
  <c r="I917" i="84"/>
  <c r="M917" i="84"/>
  <c r="C918" i="84"/>
  <c r="G917" i="84"/>
  <c r="H917" i="84"/>
  <c r="K917" i="84"/>
  <c r="N917" i="84"/>
  <c r="J917" i="84"/>
  <c r="L917" i="84"/>
  <c r="O1473" i="84" l="1"/>
  <c r="P1473" i="84"/>
  <c r="O1103" i="84"/>
  <c r="P1103" i="84"/>
  <c r="O1289" i="84"/>
  <c r="P1289" i="84"/>
  <c r="P918" i="84"/>
  <c r="O918" i="84"/>
  <c r="S397" i="86"/>
  <c r="S422" i="86"/>
  <c r="T422" i="88"/>
  <c r="T409" i="88"/>
  <c r="T397" i="88"/>
  <c r="T364" i="88"/>
  <c r="T372" i="88" s="1"/>
  <c r="T25" i="88"/>
  <c r="T10" i="88"/>
  <c r="T88" i="88" s="1"/>
  <c r="U8" i="88"/>
  <c r="T26" i="88"/>
  <c r="T264" i="88"/>
  <c r="S288" i="88"/>
  <c r="S315" i="88"/>
  <c r="S292" i="88"/>
  <c r="S294" i="88" s="1"/>
  <c r="T304" i="88"/>
  <c r="T303" i="88"/>
  <c r="T305" i="88"/>
  <c r="T281" i="88"/>
  <c r="T316" i="88"/>
  <c r="S264" i="86"/>
  <c r="S25" i="86"/>
  <c r="S10" i="86"/>
  <c r="T8" i="86"/>
  <c r="S26" i="86"/>
  <c r="S11" i="86"/>
  <c r="S364" i="86"/>
  <c r="S372" i="86" s="1"/>
  <c r="W918" i="84"/>
  <c r="X918" i="84"/>
  <c r="R918" i="84"/>
  <c r="Q918" i="84"/>
  <c r="S918" i="84"/>
  <c r="T918" i="84"/>
  <c r="U918" i="84"/>
  <c r="V918" i="84"/>
  <c r="V1103" i="84"/>
  <c r="W1103" i="84"/>
  <c r="Q1103" i="84"/>
  <c r="R1103" i="84"/>
  <c r="S1103" i="84"/>
  <c r="T1103" i="84"/>
  <c r="U1103" i="84"/>
  <c r="X1103" i="84"/>
  <c r="Q733" i="84"/>
  <c r="R733" i="84"/>
  <c r="S733" i="84"/>
  <c r="T733" i="84"/>
  <c r="U733" i="84"/>
  <c r="V733" i="84"/>
  <c r="W733" i="84"/>
  <c r="X733" i="84"/>
  <c r="V1289" i="84"/>
  <c r="W1289" i="84"/>
  <c r="X1289" i="84"/>
  <c r="Q1289" i="84"/>
  <c r="R1289" i="84"/>
  <c r="S1289" i="84"/>
  <c r="T1289" i="84"/>
  <c r="U1289" i="84"/>
  <c r="T1473" i="84"/>
  <c r="W1473" i="84"/>
  <c r="Q1473" i="84"/>
  <c r="S1473" i="84"/>
  <c r="V1473" i="84"/>
  <c r="U1473" i="84"/>
  <c r="R1473" i="84"/>
  <c r="X1473" i="84"/>
  <c r="M1473" i="84"/>
  <c r="H1473" i="84"/>
  <c r="N1473" i="84"/>
  <c r="I1473" i="84"/>
  <c r="L1473" i="84"/>
  <c r="G1473" i="84"/>
  <c r="C1474" i="84"/>
  <c r="J1473" i="84"/>
  <c r="K1473" i="84"/>
  <c r="H1103" i="84"/>
  <c r="J1103" i="84"/>
  <c r="C1104" i="84"/>
  <c r="K1103" i="84"/>
  <c r="L1103" i="84"/>
  <c r="M1103" i="84"/>
  <c r="G1103" i="84"/>
  <c r="I1103" i="84"/>
  <c r="N1103" i="84"/>
  <c r="L918" i="84"/>
  <c r="H918" i="84"/>
  <c r="C919" i="84"/>
  <c r="G918" i="84"/>
  <c r="J918" i="84"/>
  <c r="M918" i="84"/>
  <c r="I918" i="84"/>
  <c r="K918" i="84"/>
  <c r="N918" i="84"/>
  <c r="K733" i="84"/>
  <c r="M733" i="84"/>
  <c r="L733" i="84"/>
  <c r="I733" i="84"/>
  <c r="H733" i="84"/>
  <c r="G733" i="84"/>
  <c r="J733" i="84"/>
  <c r="N733" i="84"/>
  <c r="J1289" i="84"/>
  <c r="C1290" i="84"/>
  <c r="K1289" i="84"/>
  <c r="L1289" i="84"/>
  <c r="G1289" i="84"/>
  <c r="H1289" i="84"/>
  <c r="I1289" i="84"/>
  <c r="M1289" i="84"/>
  <c r="N1289" i="84"/>
  <c r="P1474" i="84" l="1"/>
  <c r="O1474" i="84"/>
  <c r="O919" i="84"/>
  <c r="P919" i="84"/>
  <c r="P1104" i="84"/>
  <c r="O1104" i="84"/>
  <c r="P1290" i="84"/>
  <c r="O1290" i="84"/>
  <c r="T386" i="86"/>
  <c r="T409" i="86" s="1"/>
  <c r="T283" i="88"/>
  <c r="T285" i="88" s="1"/>
  <c r="U386" i="88"/>
  <c r="U362" i="88"/>
  <c r="U359" i="88"/>
  <c r="U360" i="88"/>
  <c r="U361" i="88"/>
  <c r="U356" i="88"/>
  <c r="U358" i="88"/>
  <c r="U357" i="88"/>
  <c r="U355" i="88"/>
  <c r="U165" i="88"/>
  <c r="U119" i="88"/>
  <c r="U115" i="88"/>
  <c r="U116" i="88"/>
  <c r="U117" i="88"/>
  <c r="U7" i="88"/>
  <c r="U23" i="88"/>
  <c r="U336" i="88" s="1"/>
  <c r="U118" i="88"/>
  <c r="U24" i="88"/>
  <c r="U5" i="88"/>
  <c r="U9" i="88"/>
  <c r="T361" i="86"/>
  <c r="T362" i="86"/>
  <c r="T359" i="86"/>
  <c r="T355" i="86"/>
  <c r="T356" i="86"/>
  <c r="T357" i="86"/>
  <c r="T358" i="86"/>
  <c r="T360" i="86"/>
  <c r="T165" i="86"/>
  <c r="T116" i="86"/>
  <c r="T119" i="86"/>
  <c r="T115" i="86"/>
  <c r="T118" i="86"/>
  <c r="T117" i="86"/>
  <c r="T23" i="86"/>
  <c r="T336" i="86" s="1"/>
  <c r="T9" i="86"/>
  <c r="T7" i="86"/>
  <c r="T5" i="86"/>
  <c r="V1104" i="84"/>
  <c r="W1104" i="84"/>
  <c r="Q1104" i="84"/>
  <c r="U1104" i="84"/>
  <c r="X1104" i="84"/>
  <c r="R1104" i="84"/>
  <c r="T1104" i="84"/>
  <c r="S1104" i="84"/>
  <c r="T1474" i="84"/>
  <c r="W1474" i="84"/>
  <c r="Q1474" i="84"/>
  <c r="S1474" i="84"/>
  <c r="R1474" i="84"/>
  <c r="V1474" i="84"/>
  <c r="X1474" i="84"/>
  <c r="U1474" i="84"/>
  <c r="V1290" i="84"/>
  <c r="W1290" i="84"/>
  <c r="X1290" i="84"/>
  <c r="Q1290" i="84"/>
  <c r="R1290" i="84"/>
  <c r="S1290" i="84"/>
  <c r="U1290" i="84"/>
  <c r="T1290" i="84"/>
  <c r="W919" i="84"/>
  <c r="X919" i="84"/>
  <c r="R919" i="84"/>
  <c r="S919" i="84"/>
  <c r="T919" i="84"/>
  <c r="U919" i="84"/>
  <c r="V919" i="84"/>
  <c r="Q919" i="84"/>
  <c r="Q734" i="84"/>
  <c r="R734" i="84"/>
  <c r="S734" i="84"/>
  <c r="T734" i="84"/>
  <c r="U734" i="84"/>
  <c r="V734" i="84"/>
  <c r="W734" i="84"/>
  <c r="X734" i="84"/>
  <c r="M1474" i="84"/>
  <c r="J1474" i="84"/>
  <c r="G1474" i="84"/>
  <c r="N1474" i="84"/>
  <c r="C1475" i="84"/>
  <c r="H1474" i="84"/>
  <c r="L1474" i="84"/>
  <c r="I1474" i="84"/>
  <c r="K1474" i="84"/>
  <c r="G919" i="84"/>
  <c r="K919" i="84"/>
  <c r="C920" i="84"/>
  <c r="H919" i="84"/>
  <c r="J919" i="84"/>
  <c r="M919" i="84"/>
  <c r="I919" i="84"/>
  <c r="L919" i="84"/>
  <c r="N919" i="84"/>
  <c r="M1290" i="84"/>
  <c r="N1290" i="84"/>
  <c r="G1290" i="84"/>
  <c r="J1290" i="84"/>
  <c r="C1291" i="84"/>
  <c r="H1290" i="84"/>
  <c r="I1290" i="84"/>
  <c r="L1290" i="84"/>
  <c r="K1290" i="84"/>
  <c r="N734" i="84"/>
  <c r="H734" i="84"/>
  <c r="L734" i="84"/>
  <c r="G734" i="84"/>
  <c r="K734" i="84"/>
  <c r="M734" i="84"/>
  <c r="J734" i="84"/>
  <c r="I734" i="84"/>
  <c r="K1104" i="84"/>
  <c r="M1104" i="84"/>
  <c r="N1104" i="84"/>
  <c r="G1104" i="84"/>
  <c r="H1104" i="84"/>
  <c r="J1104" i="84"/>
  <c r="C1105" i="84"/>
  <c r="L1104" i="84"/>
  <c r="I1104" i="84"/>
  <c r="P1291" i="84" l="1"/>
  <c r="O1291" i="84"/>
  <c r="O1475" i="84"/>
  <c r="P1475" i="84"/>
  <c r="P1105" i="84"/>
  <c r="O1105" i="84"/>
  <c r="P920" i="84"/>
  <c r="O920" i="84"/>
  <c r="T397" i="86"/>
  <c r="T422" i="86"/>
  <c r="U409" i="88"/>
  <c r="U397" i="88"/>
  <c r="U422" i="88"/>
  <c r="T288" i="88"/>
  <c r="T315" i="88"/>
  <c r="T292" i="88"/>
  <c r="T294" i="88" s="1"/>
  <c r="U264" i="88"/>
  <c r="U305" i="88"/>
  <c r="U304" i="88"/>
  <c r="U303" i="88"/>
  <c r="U281" i="88"/>
  <c r="U316" i="88"/>
  <c r="U364" i="88"/>
  <c r="U372" i="88" s="1"/>
  <c r="U25" i="88"/>
  <c r="U10" i="88"/>
  <c r="U88" i="88" s="1"/>
  <c r="V8" i="88"/>
  <c r="U26" i="88"/>
  <c r="U11" i="88"/>
  <c r="T10" i="86"/>
  <c r="U8" i="86"/>
  <c r="T25" i="86"/>
  <c r="T26" i="86"/>
  <c r="T11" i="86"/>
  <c r="T264" i="86"/>
  <c r="T364" i="86"/>
  <c r="T372" i="86" s="1"/>
  <c r="W920" i="84"/>
  <c r="X920" i="84"/>
  <c r="R920" i="84"/>
  <c r="V920" i="84"/>
  <c r="Q920" i="84"/>
  <c r="S920" i="84"/>
  <c r="U920" i="84"/>
  <c r="T920" i="84"/>
  <c r="V1291" i="84"/>
  <c r="W1291" i="84"/>
  <c r="X1291" i="84"/>
  <c r="Q1291" i="84"/>
  <c r="R1291" i="84"/>
  <c r="S1291" i="84"/>
  <c r="T1291" i="84"/>
  <c r="U1291" i="84"/>
  <c r="Q735" i="84"/>
  <c r="R735" i="84"/>
  <c r="S735" i="84"/>
  <c r="T735" i="84"/>
  <c r="U735" i="84"/>
  <c r="V735" i="84"/>
  <c r="W735" i="84"/>
  <c r="X735" i="84"/>
  <c r="V1105" i="84"/>
  <c r="W1105" i="84"/>
  <c r="Q1105" i="84"/>
  <c r="R1105" i="84"/>
  <c r="U1105" i="84"/>
  <c r="X1105" i="84"/>
  <c r="T1105" i="84"/>
  <c r="S1105" i="84"/>
  <c r="T1475" i="84"/>
  <c r="W1475" i="84"/>
  <c r="Q1475" i="84"/>
  <c r="S1475" i="84"/>
  <c r="V1475" i="84"/>
  <c r="U1475" i="84"/>
  <c r="R1475" i="84"/>
  <c r="X1475" i="84"/>
  <c r="N1475" i="84"/>
  <c r="K1475" i="84"/>
  <c r="L1475" i="84"/>
  <c r="J1475" i="84"/>
  <c r="H1475" i="84"/>
  <c r="C1476" i="84"/>
  <c r="I1475" i="84"/>
  <c r="G1475" i="84"/>
  <c r="M1475" i="84"/>
  <c r="H1291" i="84"/>
  <c r="I1291" i="84"/>
  <c r="J1291" i="84"/>
  <c r="C1292" i="84"/>
  <c r="M1291" i="84"/>
  <c r="K1291" i="84"/>
  <c r="L1291" i="84"/>
  <c r="N1291" i="84"/>
  <c r="G1291" i="84"/>
  <c r="N1105" i="84"/>
  <c r="H1105" i="84"/>
  <c r="I1105" i="84"/>
  <c r="J1105" i="84"/>
  <c r="C1106" i="84"/>
  <c r="K1105" i="84"/>
  <c r="M1105" i="84"/>
  <c r="G1105" i="84"/>
  <c r="L1105" i="84"/>
  <c r="I735" i="84"/>
  <c r="K735" i="84"/>
  <c r="M735" i="84"/>
  <c r="H735" i="84"/>
  <c r="N735" i="84"/>
  <c r="J735" i="84"/>
  <c r="L735" i="84"/>
  <c r="G735" i="84"/>
  <c r="J920" i="84"/>
  <c r="C921" i="84"/>
  <c r="N920" i="84"/>
  <c r="G920" i="84"/>
  <c r="H920" i="84"/>
  <c r="K920" i="84"/>
  <c r="M920" i="84"/>
  <c r="I920" i="84"/>
  <c r="L920" i="84"/>
  <c r="O1292" i="84" l="1"/>
  <c r="P1292" i="84"/>
  <c r="O921" i="84"/>
  <c r="P921" i="84"/>
  <c r="P1106" i="84"/>
  <c r="O1106" i="84"/>
  <c r="O1476" i="84"/>
  <c r="P1476" i="84"/>
  <c r="U386" i="86"/>
  <c r="U422" i="86" s="1"/>
  <c r="V386" i="88"/>
  <c r="V358" i="88"/>
  <c r="V360" i="88"/>
  <c r="V361" i="88"/>
  <c r="V359" i="88"/>
  <c r="V362" i="88"/>
  <c r="V355" i="88"/>
  <c r="V357" i="88"/>
  <c r="V356" i="88"/>
  <c r="V165" i="88"/>
  <c r="V119" i="88"/>
  <c r="V115" i="88"/>
  <c r="V116" i="88"/>
  <c r="V117" i="88"/>
  <c r="V23" i="88"/>
  <c r="V336" i="88" s="1"/>
  <c r="V118" i="88"/>
  <c r="V24" i="88"/>
  <c r="V5" i="88"/>
  <c r="V9" i="88"/>
  <c r="V11" i="88" s="1"/>
  <c r="V7" i="88"/>
  <c r="U283" i="88"/>
  <c r="U285" i="88" s="1"/>
  <c r="U358" i="86"/>
  <c r="U362" i="86"/>
  <c r="U361" i="86"/>
  <c r="U357" i="86"/>
  <c r="U359" i="86"/>
  <c r="U356" i="86"/>
  <c r="U360" i="86"/>
  <c r="U355" i="86"/>
  <c r="U116" i="86"/>
  <c r="U119" i="86"/>
  <c r="U115" i="86"/>
  <c r="U118" i="86"/>
  <c r="U23" i="86"/>
  <c r="U336" i="86" s="1"/>
  <c r="U9" i="86"/>
  <c r="U7" i="86"/>
  <c r="U117" i="86"/>
  <c r="U5" i="86"/>
  <c r="U165" i="86"/>
  <c r="Q736" i="84"/>
  <c r="R736" i="84"/>
  <c r="S736" i="84"/>
  <c r="T736" i="84"/>
  <c r="U736" i="84"/>
  <c r="V736" i="84"/>
  <c r="W736" i="84"/>
  <c r="X736" i="84"/>
  <c r="V1292" i="84"/>
  <c r="W1292" i="84"/>
  <c r="X1292" i="84"/>
  <c r="Q1292" i="84"/>
  <c r="R1292" i="84"/>
  <c r="S1292" i="84"/>
  <c r="U1292" i="84"/>
  <c r="T1292" i="84"/>
  <c r="W921" i="84"/>
  <c r="X921" i="84"/>
  <c r="R921" i="84"/>
  <c r="Q921" i="84"/>
  <c r="S921" i="84"/>
  <c r="T921" i="84"/>
  <c r="U921" i="84"/>
  <c r="V921" i="84"/>
  <c r="V1106" i="84"/>
  <c r="W1106" i="84"/>
  <c r="Q1106" i="84"/>
  <c r="S1106" i="84"/>
  <c r="T1106" i="84"/>
  <c r="U1106" i="84"/>
  <c r="R1106" i="84"/>
  <c r="X1106" i="84"/>
  <c r="T1476" i="84"/>
  <c r="W1476" i="84"/>
  <c r="Q1476" i="84"/>
  <c r="S1476" i="84"/>
  <c r="R1476" i="84"/>
  <c r="V1476" i="84"/>
  <c r="X1476" i="84"/>
  <c r="U1476" i="84"/>
  <c r="C1477" i="84"/>
  <c r="M1476" i="84"/>
  <c r="L1476" i="84"/>
  <c r="I1476" i="84"/>
  <c r="H1476" i="84"/>
  <c r="K1476" i="84"/>
  <c r="J1476" i="84"/>
  <c r="N1476" i="84"/>
  <c r="G1476" i="84"/>
  <c r="M921" i="84"/>
  <c r="I921" i="84"/>
  <c r="C922" i="84"/>
  <c r="G921" i="84"/>
  <c r="H921" i="84"/>
  <c r="K921" i="84"/>
  <c r="N921" i="84"/>
  <c r="J921" i="84"/>
  <c r="L921" i="84"/>
  <c r="L736" i="84"/>
  <c r="N736" i="84"/>
  <c r="K736" i="84"/>
  <c r="M736" i="84"/>
  <c r="G736" i="84"/>
  <c r="H736" i="84"/>
  <c r="I736" i="84"/>
  <c r="J736" i="84"/>
  <c r="K1292" i="84"/>
  <c r="L1292" i="84"/>
  <c r="M1292" i="84"/>
  <c r="H1292" i="84"/>
  <c r="G1292" i="84"/>
  <c r="I1292" i="84"/>
  <c r="J1292" i="84"/>
  <c r="C1293" i="84"/>
  <c r="N1292" i="84"/>
  <c r="I1106" i="84"/>
  <c r="K1106" i="84"/>
  <c r="L1106" i="84"/>
  <c r="M1106" i="84"/>
  <c r="N1106" i="84"/>
  <c r="H1106" i="84"/>
  <c r="C1107" i="84"/>
  <c r="G1106" i="84"/>
  <c r="J1106" i="84"/>
  <c r="P922" i="84" l="1"/>
  <c r="O922" i="84"/>
  <c r="O1107" i="84"/>
  <c r="P1107" i="84"/>
  <c r="O1293" i="84"/>
  <c r="P1293" i="84"/>
  <c r="P1477" i="84"/>
  <c r="O1477" i="84"/>
  <c r="U409" i="86"/>
  <c r="U397" i="86"/>
  <c r="V409" i="88"/>
  <c r="V397" i="88"/>
  <c r="V422" i="88"/>
  <c r="U288" i="88"/>
  <c r="U315" i="88"/>
  <c r="U292" i="88"/>
  <c r="U294" i="88" s="1"/>
  <c r="V10" i="88"/>
  <c r="V88" i="88" s="1"/>
  <c r="W8" i="88"/>
  <c r="V26" i="88"/>
  <c r="V25" i="88"/>
  <c r="V264" i="88"/>
  <c r="V305" i="88"/>
  <c r="V303" i="88"/>
  <c r="V304" i="88"/>
  <c r="V281" i="88"/>
  <c r="V316" i="88"/>
  <c r="V364" i="88"/>
  <c r="V372" i="88" s="1"/>
  <c r="U264" i="86"/>
  <c r="U10" i="86"/>
  <c r="V8" i="86"/>
  <c r="U26" i="86"/>
  <c r="U25" i="86"/>
  <c r="U11" i="86"/>
  <c r="U364" i="86"/>
  <c r="U372" i="86" s="1"/>
  <c r="Q737" i="84"/>
  <c r="R737" i="84"/>
  <c r="S737" i="84"/>
  <c r="T737" i="84"/>
  <c r="U737" i="84"/>
  <c r="V737" i="84"/>
  <c r="W737" i="84"/>
  <c r="X737" i="84"/>
  <c r="V1107" i="84"/>
  <c r="W1107" i="84"/>
  <c r="Q1107" i="84"/>
  <c r="X1107" i="84"/>
  <c r="S1107" i="84"/>
  <c r="U1107" i="84"/>
  <c r="T1107" i="84"/>
  <c r="R1107" i="84"/>
  <c r="V1293" i="84"/>
  <c r="W1293" i="84"/>
  <c r="X1293" i="84"/>
  <c r="Q1293" i="84"/>
  <c r="R1293" i="84"/>
  <c r="S1293" i="84"/>
  <c r="T1293" i="84"/>
  <c r="U1293" i="84"/>
  <c r="W922" i="84"/>
  <c r="X922" i="84"/>
  <c r="R922" i="84"/>
  <c r="T922" i="84"/>
  <c r="U922" i="84"/>
  <c r="V922" i="84"/>
  <c r="S922" i="84"/>
  <c r="Q922" i="84"/>
  <c r="T1477" i="84"/>
  <c r="W1477" i="84"/>
  <c r="S1477" i="84"/>
  <c r="U1477" i="84"/>
  <c r="X1477" i="84"/>
  <c r="R1477" i="84"/>
  <c r="Q1477" i="84"/>
  <c r="V1477" i="84"/>
  <c r="N1477" i="84"/>
  <c r="J1477" i="84"/>
  <c r="C1478" i="84"/>
  <c r="L1477" i="84"/>
  <c r="K1477" i="84"/>
  <c r="G1477" i="84"/>
  <c r="I1477" i="84"/>
  <c r="M1477" i="84"/>
  <c r="H1477" i="84"/>
  <c r="G1293" i="84"/>
  <c r="H1293" i="84"/>
  <c r="K1293" i="84"/>
  <c r="L1293" i="84"/>
  <c r="M1293" i="84"/>
  <c r="C1294" i="84"/>
  <c r="N1293" i="84"/>
  <c r="J1293" i="84"/>
  <c r="I1293" i="84"/>
  <c r="N1107" i="84"/>
  <c r="G1107" i="84"/>
  <c r="H1107" i="84"/>
  <c r="I1107" i="84"/>
  <c r="K1107" i="84"/>
  <c r="C1108" i="84"/>
  <c r="J1107" i="84"/>
  <c r="M1107" i="84"/>
  <c r="L1107" i="84"/>
  <c r="G737" i="84"/>
  <c r="I737" i="84"/>
  <c r="L737" i="84"/>
  <c r="N737" i="84"/>
  <c r="J737" i="84"/>
  <c r="M737" i="84"/>
  <c r="K737" i="84"/>
  <c r="H737" i="84"/>
  <c r="H922" i="84"/>
  <c r="L922" i="84"/>
  <c r="C923" i="84"/>
  <c r="G922" i="84"/>
  <c r="J922" i="84"/>
  <c r="M922" i="84"/>
  <c r="I922" i="84"/>
  <c r="K922" i="84"/>
  <c r="N922" i="84"/>
  <c r="P1478" i="84" l="1"/>
  <c r="O1478" i="84"/>
  <c r="O923" i="84"/>
  <c r="P923" i="84"/>
  <c r="P1108" i="84"/>
  <c r="O1108" i="84"/>
  <c r="O1294" i="84"/>
  <c r="P1294" i="84"/>
  <c r="V386" i="86"/>
  <c r="V422" i="86" s="1"/>
  <c r="V283" i="88"/>
  <c r="V285" i="88" s="1"/>
  <c r="W386" i="88"/>
  <c r="W358" i="88"/>
  <c r="W359" i="88"/>
  <c r="W361" i="88"/>
  <c r="W362" i="88"/>
  <c r="W355" i="88"/>
  <c r="W360" i="88"/>
  <c r="W356" i="88"/>
  <c r="W357" i="88"/>
  <c r="W116" i="88"/>
  <c r="W117" i="88"/>
  <c r="W165" i="88"/>
  <c r="W118" i="88"/>
  <c r="W115" i="88"/>
  <c r="W119" i="88"/>
  <c r="W23" i="88"/>
  <c r="W336" i="88" s="1"/>
  <c r="W24" i="88"/>
  <c r="W5" i="88"/>
  <c r="W9" i="88"/>
  <c r="W11" i="88" s="1"/>
  <c r="W7" i="88"/>
  <c r="V361" i="86"/>
  <c r="V355" i="86"/>
  <c r="V362" i="86"/>
  <c r="V358" i="86"/>
  <c r="V356" i="86"/>
  <c r="V357" i="86"/>
  <c r="V359" i="86"/>
  <c r="V360" i="86"/>
  <c r="V165" i="86"/>
  <c r="V119" i="86"/>
  <c r="V115" i="86"/>
  <c r="V118" i="86"/>
  <c r="V117" i="86"/>
  <c r="V116" i="86"/>
  <c r="V9" i="86"/>
  <c r="V11" i="86" s="1"/>
  <c r="V7" i="86"/>
  <c r="V5" i="86"/>
  <c r="V23" i="86"/>
  <c r="V336" i="86" s="1"/>
  <c r="V1108" i="84"/>
  <c r="W1108" i="84"/>
  <c r="Q1108" i="84"/>
  <c r="R1108" i="84"/>
  <c r="S1108" i="84"/>
  <c r="X1108" i="84"/>
  <c r="U1108" i="84"/>
  <c r="T1108" i="84"/>
  <c r="T1478" i="84"/>
  <c r="W1478" i="84"/>
  <c r="S1478" i="84"/>
  <c r="R1478" i="84"/>
  <c r="U1478" i="84"/>
  <c r="X1478" i="84"/>
  <c r="V1478" i="84"/>
  <c r="Q1478" i="84"/>
  <c r="V1294" i="84"/>
  <c r="W1294" i="84"/>
  <c r="X1294" i="84"/>
  <c r="Q1294" i="84"/>
  <c r="R1294" i="84"/>
  <c r="S1294" i="84"/>
  <c r="U1294" i="84"/>
  <c r="T1294" i="84"/>
  <c r="Q738" i="84"/>
  <c r="R738" i="84"/>
  <c r="S738" i="84"/>
  <c r="T738" i="84"/>
  <c r="U738" i="84"/>
  <c r="V738" i="84"/>
  <c r="W738" i="84"/>
  <c r="X738" i="84"/>
  <c r="W923" i="84"/>
  <c r="X923" i="84"/>
  <c r="R923" i="84"/>
  <c r="Q923" i="84"/>
  <c r="S923" i="84"/>
  <c r="T923" i="84"/>
  <c r="V923" i="84"/>
  <c r="U923" i="84"/>
  <c r="N1478" i="84"/>
  <c r="I1478" i="84"/>
  <c r="L1478" i="84"/>
  <c r="M1478" i="84"/>
  <c r="J1478" i="84"/>
  <c r="H1478" i="84"/>
  <c r="G1478" i="84"/>
  <c r="C1479" i="84"/>
  <c r="K1478" i="84"/>
  <c r="J738" i="84"/>
  <c r="L738" i="84"/>
  <c r="K738" i="84"/>
  <c r="N738" i="84"/>
  <c r="H738" i="84"/>
  <c r="G738" i="84"/>
  <c r="I738" i="84"/>
  <c r="M738" i="84"/>
  <c r="I1108" i="84"/>
  <c r="J1108" i="84"/>
  <c r="C1109" i="84"/>
  <c r="K1108" i="84"/>
  <c r="L1108" i="84"/>
  <c r="N1108" i="84"/>
  <c r="G1108" i="84"/>
  <c r="M1108" i="84"/>
  <c r="H1108" i="84"/>
  <c r="J1294" i="84"/>
  <c r="C1295" i="84"/>
  <c r="K1294" i="84"/>
  <c r="N1294" i="84"/>
  <c r="G1294" i="84"/>
  <c r="H1294" i="84"/>
  <c r="I1294" i="84"/>
  <c r="L1294" i="84"/>
  <c r="M1294" i="84"/>
  <c r="K923" i="84"/>
  <c r="G923" i="84"/>
  <c r="C924" i="84"/>
  <c r="H923" i="84"/>
  <c r="J923" i="84"/>
  <c r="M923" i="84"/>
  <c r="I923" i="84"/>
  <c r="L923" i="84"/>
  <c r="N923" i="84"/>
  <c r="O1479" i="84" l="1"/>
  <c r="P1479" i="84"/>
  <c r="O924" i="84"/>
  <c r="P924" i="84"/>
  <c r="P1295" i="84"/>
  <c r="O1295" i="84"/>
  <c r="P1109" i="84"/>
  <c r="O1109" i="84"/>
  <c r="V409" i="86"/>
  <c r="V397" i="86"/>
  <c r="W409" i="88"/>
  <c r="W397" i="88"/>
  <c r="W422" i="88"/>
  <c r="W264" i="88"/>
  <c r="W364" i="88"/>
  <c r="W372" i="88" s="1"/>
  <c r="W303" i="88"/>
  <c r="W305" i="88"/>
  <c r="W304" i="88"/>
  <c r="W281" i="88"/>
  <c r="W316" i="88"/>
  <c r="V288" i="88"/>
  <c r="V315" i="88"/>
  <c r="V292" i="88"/>
  <c r="V294" i="88" s="1"/>
  <c r="X8" i="88"/>
  <c r="W26" i="88"/>
  <c r="W25" i="88"/>
  <c r="W10" i="88"/>
  <c r="W88" i="88" s="1"/>
  <c r="V364" i="86"/>
  <c r="V372" i="86" s="1"/>
  <c r="W8" i="86"/>
  <c r="V26" i="86"/>
  <c r="V25" i="86"/>
  <c r="V10" i="86"/>
  <c r="V264" i="86"/>
  <c r="V1295" i="84"/>
  <c r="W1295" i="84"/>
  <c r="X1295" i="84"/>
  <c r="Q1295" i="84"/>
  <c r="R1295" i="84"/>
  <c r="S1295" i="84"/>
  <c r="T1295" i="84"/>
  <c r="U1295" i="84"/>
  <c r="Q739" i="84"/>
  <c r="R739" i="84"/>
  <c r="S739" i="84"/>
  <c r="T739" i="84"/>
  <c r="U739" i="84"/>
  <c r="V739" i="84"/>
  <c r="W739" i="84"/>
  <c r="X739" i="84"/>
  <c r="T1479" i="84"/>
  <c r="W1479" i="84"/>
  <c r="S1479" i="84"/>
  <c r="Q1479" i="84"/>
  <c r="U1479" i="84"/>
  <c r="X1479" i="84"/>
  <c r="V1479" i="84"/>
  <c r="R1479" i="84"/>
  <c r="W924" i="84"/>
  <c r="X924" i="84"/>
  <c r="R924" i="84"/>
  <c r="Q924" i="84"/>
  <c r="S924" i="84"/>
  <c r="T924" i="84"/>
  <c r="U924" i="84"/>
  <c r="V924" i="84"/>
  <c r="V1109" i="84"/>
  <c r="W1109" i="84"/>
  <c r="Q1109" i="84"/>
  <c r="T1109" i="84"/>
  <c r="U1109" i="84"/>
  <c r="X1109" i="84"/>
  <c r="S1109" i="84"/>
  <c r="R1109" i="84"/>
  <c r="N1479" i="84"/>
  <c r="L1479" i="84"/>
  <c r="K1479" i="84"/>
  <c r="J1479" i="84"/>
  <c r="I1479" i="84"/>
  <c r="M1479" i="84"/>
  <c r="G1479" i="84"/>
  <c r="C1480" i="84"/>
  <c r="H1479" i="84"/>
  <c r="M1295" i="84"/>
  <c r="N1295" i="84"/>
  <c r="I1295" i="84"/>
  <c r="H1295" i="84"/>
  <c r="J1295" i="84"/>
  <c r="K1295" i="84"/>
  <c r="L1295" i="84"/>
  <c r="C1296" i="84"/>
  <c r="G1295" i="84"/>
  <c r="N924" i="84"/>
  <c r="J924" i="84"/>
  <c r="C925" i="84"/>
  <c r="G924" i="84"/>
  <c r="H924" i="84"/>
  <c r="K924" i="84"/>
  <c r="M924" i="84"/>
  <c r="I924" i="84"/>
  <c r="L924" i="84"/>
  <c r="L1109" i="84"/>
  <c r="M1109" i="84"/>
  <c r="N1109" i="84"/>
  <c r="G1109" i="84"/>
  <c r="I1109" i="84"/>
  <c r="J1109" i="84"/>
  <c r="C1110" i="84"/>
  <c r="K1109" i="84"/>
  <c r="H1109" i="84"/>
  <c r="G739" i="84"/>
  <c r="J739" i="84"/>
  <c r="L739" i="84"/>
  <c r="N739" i="84"/>
  <c r="K739" i="84"/>
  <c r="M739" i="84"/>
  <c r="H739" i="84"/>
  <c r="I739" i="84"/>
  <c r="O1480" i="84" l="1"/>
  <c r="P1480" i="84"/>
  <c r="O925" i="84"/>
  <c r="P925" i="84"/>
  <c r="P1110" i="84"/>
  <c r="O1110" i="84"/>
  <c r="O1296" i="84"/>
  <c r="P1296" i="84"/>
  <c r="W386" i="86"/>
  <c r="W397" i="86" s="1"/>
  <c r="W283" i="88"/>
  <c r="W285" i="88" s="1"/>
  <c r="X358" i="88"/>
  <c r="X359" i="88"/>
  <c r="X360" i="88"/>
  <c r="X362" i="88"/>
  <c r="X355" i="88"/>
  <c r="X356" i="88"/>
  <c r="X357" i="88"/>
  <c r="X386" i="88"/>
  <c r="X361" i="88"/>
  <c r="X165" i="88"/>
  <c r="X116" i="88"/>
  <c r="X117" i="88"/>
  <c r="X118" i="88"/>
  <c r="X119" i="88"/>
  <c r="X115" i="88"/>
  <c r="X24" i="88"/>
  <c r="X5" i="88"/>
  <c r="X9" i="88"/>
  <c r="X7" i="88"/>
  <c r="X23" i="88"/>
  <c r="X336" i="88" s="1"/>
  <c r="W362" i="86"/>
  <c r="W360" i="86"/>
  <c r="W358" i="86"/>
  <c r="W356" i="86"/>
  <c r="W361" i="86"/>
  <c r="W357" i="86"/>
  <c r="W359" i="86"/>
  <c r="W355" i="86"/>
  <c r="W165" i="86"/>
  <c r="W119" i="86"/>
  <c r="W115" i="86"/>
  <c r="W118" i="86"/>
  <c r="W117" i="86"/>
  <c r="W7" i="86"/>
  <c r="W5" i="86"/>
  <c r="W116" i="86"/>
  <c r="W23" i="86"/>
  <c r="W336" i="86" s="1"/>
  <c r="W9" i="86"/>
  <c r="Q740" i="84"/>
  <c r="R740" i="84"/>
  <c r="S740" i="84"/>
  <c r="T740" i="84"/>
  <c r="U740" i="84"/>
  <c r="V740" i="84"/>
  <c r="W740" i="84"/>
  <c r="X740" i="84"/>
  <c r="V1110" i="84"/>
  <c r="W1110" i="84"/>
  <c r="Q1110" i="84"/>
  <c r="T1110" i="84"/>
  <c r="X1110" i="84"/>
  <c r="S1110" i="84"/>
  <c r="U1110" i="84"/>
  <c r="R1110" i="84"/>
  <c r="V1296" i="84"/>
  <c r="W1296" i="84"/>
  <c r="X1296" i="84"/>
  <c r="Q1296" i="84"/>
  <c r="R1296" i="84"/>
  <c r="S1296" i="84"/>
  <c r="U1296" i="84"/>
  <c r="T1296" i="84"/>
  <c r="T1480" i="84"/>
  <c r="W1480" i="84"/>
  <c r="S1480" i="84"/>
  <c r="V1480" i="84"/>
  <c r="Q1480" i="84"/>
  <c r="U1480" i="84"/>
  <c r="R1480" i="84"/>
  <c r="X1480" i="84"/>
  <c r="W925" i="84"/>
  <c r="X925" i="84"/>
  <c r="R925" i="84"/>
  <c r="U925" i="84"/>
  <c r="V925" i="84"/>
  <c r="Q925" i="84"/>
  <c r="T925" i="84"/>
  <c r="S925" i="84"/>
  <c r="L1480" i="84"/>
  <c r="C1481" i="84"/>
  <c r="H1480" i="84"/>
  <c r="J1480" i="84"/>
  <c r="M1480" i="84"/>
  <c r="N1480" i="84"/>
  <c r="I1480" i="84"/>
  <c r="G1480" i="84"/>
  <c r="K1480" i="84"/>
  <c r="M740" i="84"/>
  <c r="L740" i="84"/>
  <c r="G740" i="84"/>
  <c r="K740" i="84"/>
  <c r="H740" i="84"/>
  <c r="J740" i="84"/>
  <c r="I740" i="84"/>
  <c r="N740" i="84"/>
  <c r="I925" i="84"/>
  <c r="M925" i="84"/>
  <c r="C926" i="84"/>
  <c r="G925" i="84"/>
  <c r="H925" i="84"/>
  <c r="K925" i="84"/>
  <c r="N925" i="84"/>
  <c r="J925" i="84"/>
  <c r="L925" i="84"/>
  <c r="H1296" i="84"/>
  <c r="I1296" i="84"/>
  <c r="L1296" i="84"/>
  <c r="K1296" i="84"/>
  <c r="M1296" i="84"/>
  <c r="N1296" i="84"/>
  <c r="C1297" i="84"/>
  <c r="J1296" i="84"/>
  <c r="G1296" i="84"/>
  <c r="H1110" i="84"/>
  <c r="I1110" i="84"/>
  <c r="J1110" i="84"/>
  <c r="C1111" i="84"/>
  <c r="L1110" i="84"/>
  <c r="G1110" i="84"/>
  <c r="M1110" i="84"/>
  <c r="N1110" i="84"/>
  <c r="K1110" i="84"/>
  <c r="P926" i="84" l="1"/>
  <c r="O926" i="84"/>
  <c r="O1111" i="84"/>
  <c r="P1111" i="84"/>
  <c r="P1297" i="84"/>
  <c r="O1297" i="84"/>
  <c r="O1481" i="84"/>
  <c r="P1481" i="84"/>
  <c r="W422" i="86"/>
  <c r="W409" i="86"/>
  <c r="X397" i="88"/>
  <c r="X422" i="88"/>
  <c r="X409" i="88"/>
  <c r="W288" i="88"/>
  <c r="W292" i="88"/>
  <c r="W294" i="88" s="1"/>
  <c r="W315" i="88"/>
  <c r="X26" i="88"/>
  <c r="X25" i="88"/>
  <c r="Y8" i="88"/>
  <c r="X10" i="88"/>
  <c r="X88" i="88" s="1"/>
  <c r="X303" i="88"/>
  <c r="X305" i="88"/>
  <c r="X304" i="88"/>
  <c r="X281" i="88"/>
  <c r="X316" i="88"/>
  <c r="X11" i="88"/>
  <c r="X264" i="88"/>
  <c r="X364" i="88"/>
  <c r="X372" i="88" s="1"/>
  <c r="W264" i="86"/>
  <c r="W26" i="86"/>
  <c r="W25" i="86"/>
  <c r="W10" i="86"/>
  <c r="X8" i="86"/>
  <c r="W11" i="86"/>
  <c r="W364" i="86"/>
  <c r="W372" i="86" s="1"/>
  <c r="Q741" i="84"/>
  <c r="S741" i="84"/>
  <c r="U741" i="84"/>
  <c r="V741" i="84"/>
  <c r="W741" i="84"/>
  <c r="X741" i="84"/>
  <c r="R741" i="84"/>
  <c r="T741" i="84"/>
  <c r="W926" i="84"/>
  <c r="X926" i="84"/>
  <c r="R926" i="84"/>
  <c r="Q926" i="84"/>
  <c r="S926" i="84"/>
  <c r="T926" i="84"/>
  <c r="U926" i="84"/>
  <c r="V926" i="84"/>
  <c r="T1481" i="84"/>
  <c r="W1481" i="84"/>
  <c r="S1481" i="84"/>
  <c r="Q1481" i="84"/>
  <c r="U1481" i="84"/>
  <c r="V1481" i="84"/>
  <c r="R1481" i="84"/>
  <c r="X1481" i="84"/>
  <c r="V1111" i="84"/>
  <c r="W1111" i="84"/>
  <c r="Q1111" i="84"/>
  <c r="R1111" i="84"/>
  <c r="S1111" i="84"/>
  <c r="T1111" i="84"/>
  <c r="X1111" i="84"/>
  <c r="U1111" i="84"/>
  <c r="V1297" i="84"/>
  <c r="W1297" i="84"/>
  <c r="X1297" i="84"/>
  <c r="Q1297" i="84"/>
  <c r="R1297" i="84"/>
  <c r="S1297" i="84"/>
  <c r="T1297" i="84"/>
  <c r="U1297" i="84"/>
  <c r="L1481" i="84"/>
  <c r="C1482" i="84"/>
  <c r="K1481" i="84"/>
  <c r="N1481" i="84"/>
  <c r="G1481" i="84"/>
  <c r="J1481" i="84"/>
  <c r="H1481" i="84"/>
  <c r="I1481" i="84"/>
  <c r="M1481" i="84"/>
  <c r="K1111" i="84"/>
  <c r="L1111" i="84"/>
  <c r="G1111" i="84"/>
  <c r="H1111" i="84"/>
  <c r="I1111" i="84"/>
  <c r="M1111" i="84"/>
  <c r="J1111" i="84"/>
  <c r="N1111" i="84"/>
  <c r="C1112" i="84"/>
  <c r="L926" i="84"/>
  <c r="H926" i="84"/>
  <c r="C927" i="84"/>
  <c r="G926" i="84"/>
  <c r="J926" i="84"/>
  <c r="M926" i="84"/>
  <c r="I926" i="84"/>
  <c r="K926" i="84"/>
  <c r="N926" i="84"/>
  <c r="H741" i="84"/>
  <c r="J741" i="84"/>
  <c r="M741" i="84"/>
  <c r="N741" i="84"/>
  <c r="G741" i="84"/>
  <c r="I741" i="84"/>
  <c r="L741" i="84"/>
  <c r="K741" i="84"/>
  <c r="K1297" i="84"/>
  <c r="L1297" i="84"/>
  <c r="G1297" i="84"/>
  <c r="N1297" i="84"/>
  <c r="C1298" i="84"/>
  <c r="H1297" i="84"/>
  <c r="I1297" i="84"/>
  <c r="M1297" i="84"/>
  <c r="J1297" i="84"/>
  <c r="O1298" i="84" l="1"/>
  <c r="P1298" i="84"/>
  <c r="O927" i="84"/>
  <c r="P927" i="84"/>
  <c r="O1112" i="84"/>
  <c r="P1112" i="84"/>
  <c r="P1482" i="84"/>
  <c r="O1482" i="84"/>
  <c r="X386" i="86"/>
  <c r="X397" i="86" s="1"/>
  <c r="X283" i="88"/>
  <c r="X285" i="88" s="1"/>
  <c r="Y358" i="88"/>
  <c r="Y359" i="88"/>
  <c r="Y360" i="88"/>
  <c r="Y386" i="88"/>
  <c r="Y361" i="88"/>
  <c r="Y355" i="88"/>
  <c r="Y356" i="88"/>
  <c r="Y362" i="88"/>
  <c r="Y357" i="88"/>
  <c r="Y165" i="88"/>
  <c r="Y117" i="88"/>
  <c r="Y118" i="88"/>
  <c r="Y119" i="88"/>
  <c r="Y115" i="88"/>
  <c r="Y116" i="88"/>
  <c r="Y24" i="88"/>
  <c r="Y5" i="88"/>
  <c r="Y9" i="88"/>
  <c r="Y7" i="88"/>
  <c r="Y23" i="88"/>
  <c r="Y336" i="88" s="1"/>
  <c r="X357" i="86"/>
  <c r="X362" i="86"/>
  <c r="X358" i="86"/>
  <c r="X356" i="86"/>
  <c r="X361" i="86"/>
  <c r="X359" i="86"/>
  <c r="X360" i="86"/>
  <c r="X355" i="86"/>
  <c r="X165" i="86"/>
  <c r="X118" i="86"/>
  <c r="X117" i="86"/>
  <c r="X116" i="86"/>
  <c r="X119" i="86"/>
  <c r="X115" i="86"/>
  <c r="X7" i="86"/>
  <c r="X5" i="86"/>
  <c r="X23" i="86"/>
  <c r="X336" i="86" s="1"/>
  <c r="X9" i="86"/>
  <c r="X11" i="86" s="1"/>
  <c r="Q742" i="84"/>
  <c r="S742" i="84"/>
  <c r="U742" i="84"/>
  <c r="V742" i="84"/>
  <c r="W742" i="84"/>
  <c r="X742" i="84"/>
  <c r="R742" i="84"/>
  <c r="T742" i="84"/>
  <c r="T1482" i="84"/>
  <c r="W1482" i="84"/>
  <c r="S1482" i="84"/>
  <c r="R1482" i="84"/>
  <c r="V1482" i="84"/>
  <c r="Q1482" i="84"/>
  <c r="X1482" i="84"/>
  <c r="U1482" i="84"/>
  <c r="V1112" i="84"/>
  <c r="W1112" i="84"/>
  <c r="Q1112" i="84"/>
  <c r="U1112" i="84"/>
  <c r="X1112" i="84"/>
  <c r="R1112" i="84"/>
  <c r="T1112" i="84"/>
  <c r="S1112" i="84"/>
  <c r="V1298" i="84"/>
  <c r="W1298" i="84"/>
  <c r="X1298" i="84"/>
  <c r="Q1298" i="84"/>
  <c r="R1298" i="84"/>
  <c r="S1298" i="84"/>
  <c r="U1298" i="84"/>
  <c r="T1298" i="84"/>
  <c r="W927" i="84"/>
  <c r="X927" i="84"/>
  <c r="R927" i="84"/>
  <c r="S927" i="84"/>
  <c r="T927" i="84"/>
  <c r="U927" i="84"/>
  <c r="V927" i="84"/>
  <c r="Q927" i="84"/>
  <c r="J1482" i="84"/>
  <c r="H1482" i="84"/>
  <c r="I1482" i="84"/>
  <c r="N1482" i="84"/>
  <c r="C1483" i="84"/>
  <c r="K1482" i="84"/>
  <c r="L1482" i="84"/>
  <c r="M1482" i="84"/>
  <c r="G1482" i="84"/>
  <c r="K742" i="84"/>
  <c r="G742" i="84"/>
  <c r="J742" i="84"/>
  <c r="I742" i="84"/>
  <c r="L742" i="84"/>
  <c r="M742" i="84"/>
  <c r="N742" i="84"/>
  <c r="H742" i="84"/>
  <c r="N1112" i="84"/>
  <c r="G1112" i="84"/>
  <c r="J1112" i="84"/>
  <c r="C1113" i="84"/>
  <c r="H1112" i="84"/>
  <c r="K1112" i="84"/>
  <c r="L1112" i="84"/>
  <c r="M1112" i="84"/>
  <c r="I1112" i="84"/>
  <c r="N1298" i="84"/>
  <c r="G1298" i="84"/>
  <c r="J1298" i="84"/>
  <c r="C1299" i="84"/>
  <c r="H1298" i="84"/>
  <c r="I1298" i="84"/>
  <c r="K1298" i="84"/>
  <c r="L1298" i="84"/>
  <c r="M1298" i="84"/>
  <c r="G927" i="84"/>
  <c r="K927" i="84"/>
  <c r="C928" i="84"/>
  <c r="H927" i="84"/>
  <c r="J927" i="84"/>
  <c r="M927" i="84"/>
  <c r="I927" i="84"/>
  <c r="L927" i="84"/>
  <c r="N927" i="84"/>
  <c r="P1299" i="84" l="1"/>
  <c r="O1299" i="84"/>
  <c r="O928" i="84"/>
  <c r="P928" i="84"/>
  <c r="P1113" i="84"/>
  <c r="O1113" i="84"/>
  <c r="P1483" i="84"/>
  <c r="O1483" i="84"/>
  <c r="X422" i="86"/>
  <c r="X409" i="86"/>
  <c r="Y422" i="88"/>
  <c r="Y397" i="88"/>
  <c r="Y409" i="88"/>
  <c r="X288" i="88"/>
  <c r="X315" i="88"/>
  <c r="X292" i="88"/>
  <c r="X294" i="88" s="1"/>
  <c r="Y25" i="88"/>
  <c r="Y10" i="88"/>
  <c r="Y88" i="88" s="1"/>
  <c r="Z8" i="88"/>
  <c r="Y26" i="88"/>
  <c r="Y264" i="88"/>
  <c r="Y303" i="88"/>
  <c r="Y304" i="88"/>
  <c r="Y305" i="88"/>
  <c r="Y281" i="88"/>
  <c r="Y316" i="88"/>
  <c r="Y11" i="88"/>
  <c r="Y364" i="88"/>
  <c r="Y372" i="88" s="1"/>
  <c r="X364" i="86"/>
  <c r="X372" i="86" s="1"/>
  <c r="X26" i="86"/>
  <c r="X25" i="86"/>
  <c r="X10" i="86"/>
  <c r="Y8" i="86"/>
  <c r="X264" i="86"/>
  <c r="V1299" i="84"/>
  <c r="W1299" i="84"/>
  <c r="X1299" i="84"/>
  <c r="Q1299" i="84"/>
  <c r="R1299" i="84"/>
  <c r="S1299" i="84"/>
  <c r="T1299" i="84"/>
  <c r="U1299" i="84"/>
  <c r="T1483" i="84"/>
  <c r="W1483" i="84"/>
  <c r="S1483" i="84"/>
  <c r="X1483" i="84"/>
  <c r="Q1483" i="84"/>
  <c r="R1483" i="84"/>
  <c r="V1483" i="84"/>
  <c r="U1483" i="84"/>
  <c r="V1113" i="84"/>
  <c r="W1113" i="84"/>
  <c r="Q1113" i="84"/>
  <c r="R1113" i="84"/>
  <c r="U1113" i="84"/>
  <c r="X1113" i="84"/>
  <c r="T1113" i="84"/>
  <c r="S1113" i="84"/>
  <c r="Q743" i="84"/>
  <c r="S743" i="84"/>
  <c r="U743" i="84"/>
  <c r="V743" i="84"/>
  <c r="W743" i="84"/>
  <c r="X743" i="84"/>
  <c r="R743" i="84"/>
  <c r="T743" i="84"/>
  <c r="W928" i="84"/>
  <c r="X928" i="84"/>
  <c r="R928" i="84"/>
  <c r="V928" i="84"/>
  <c r="Q928" i="84"/>
  <c r="S928" i="84"/>
  <c r="U928" i="84"/>
  <c r="T928" i="84"/>
  <c r="M1483" i="84"/>
  <c r="J1483" i="84"/>
  <c r="K1483" i="84"/>
  <c r="G1483" i="84"/>
  <c r="N1483" i="84"/>
  <c r="I1483" i="84"/>
  <c r="C1484" i="84"/>
  <c r="H1483" i="84"/>
  <c r="L1483" i="84"/>
  <c r="I1299" i="84"/>
  <c r="J1299" i="84"/>
  <c r="C1300" i="84"/>
  <c r="M1299" i="84"/>
  <c r="K1299" i="84"/>
  <c r="L1299" i="84"/>
  <c r="N1299" i="84"/>
  <c r="H1299" i="84"/>
  <c r="G1299" i="84"/>
  <c r="J928" i="84"/>
  <c r="C929" i="84"/>
  <c r="N928" i="84"/>
  <c r="G928" i="84"/>
  <c r="H928" i="84"/>
  <c r="K928" i="84"/>
  <c r="M928" i="84"/>
  <c r="I928" i="84"/>
  <c r="L928" i="84"/>
  <c r="N743" i="84"/>
  <c r="M743" i="84"/>
  <c r="H743" i="84"/>
  <c r="G743" i="84"/>
  <c r="K743" i="84"/>
  <c r="L743" i="84"/>
  <c r="I743" i="84"/>
  <c r="J743" i="84"/>
  <c r="I1113" i="84"/>
  <c r="J1113" i="84"/>
  <c r="C1114" i="84"/>
  <c r="M1113" i="84"/>
  <c r="L1113" i="84"/>
  <c r="H1113" i="84"/>
  <c r="G1113" i="84"/>
  <c r="K1113" i="84"/>
  <c r="N1113" i="84"/>
  <c r="P1484" i="84" l="1"/>
  <c r="O1484" i="84"/>
  <c r="P1114" i="84"/>
  <c r="O1114" i="84"/>
  <c r="O929" i="84"/>
  <c r="P929" i="84"/>
  <c r="P1300" i="84"/>
  <c r="O1300" i="84"/>
  <c r="Y386" i="86"/>
  <c r="Y397" i="86" s="1"/>
  <c r="Y283" i="88"/>
  <c r="Y285" i="88" s="1"/>
  <c r="Z386" i="88"/>
  <c r="Z359" i="88"/>
  <c r="Z360" i="88"/>
  <c r="Z361" i="88"/>
  <c r="Z362" i="88"/>
  <c r="Z356" i="88"/>
  <c r="Z357" i="88"/>
  <c r="Z117" i="88"/>
  <c r="Z118" i="88"/>
  <c r="Z119" i="88"/>
  <c r="Z115" i="88"/>
  <c r="Z116" i="88"/>
  <c r="Z24" i="88"/>
  <c r="Z5" i="88"/>
  <c r="Z9" i="88"/>
  <c r="Z7" i="88"/>
  <c r="Z23" i="88"/>
  <c r="Z336" i="88" s="1"/>
  <c r="Y362" i="86"/>
  <c r="Y361" i="86"/>
  <c r="Y359" i="86"/>
  <c r="Y357" i="86"/>
  <c r="Y360" i="86"/>
  <c r="Y355" i="86"/>
  <c r="Y356" i="86"/>
  <c r="Y358" i="86"/>
  <c r="Y165" i="86"/>
  <c r="Y118" i="86"/>
  <c r="Y117" i="86"/>
  <c r="Y116" i="86"/>
  <c r="Y5" i="86"/>
  <c r="Y115" i="86"/>
  <c r="Y23" i="86"/>
  <c r="Y336" i="86" s="1"/>
  <c r="Y119" i="86"/>
  <c r="Y9" i="86"/>
  <c r="Y11" i="86" s="1"/>
  <c r="Y7" i="86"/>
  <c r="W929" i="84"/>
  <c r="X929" i="84"/>
  <c r="R929" i="84"/>
  <c r="Q929" i="84"/>
  <c r="S929" i="84"/>
  <c r="T929" i="84"/>
  <c r="U929" i="84"/>
  <c r="V929" i="84"/>
  <c r="V1300" i="84"/>
  <c r="W1300" i="84"/>
  <c r="X1300" i="84"/>
  <c r="Q1300" i="84"/>
  <c r="R1300" i="84"/>
  <c r="S1300" i="84"/>
  <c r="U1300" i="84"/>
  <c r="T1300" i="84"/>
  <c r="Q744" i="84"/>
  <c r="S744" i="84"/>
  <c r="U744" i="84"/>
  <c r="V744" i="84"/>
  <c r="W744" i="84"/>
  <c r="X744" i="84"/>
  <c r="T744" i="84"/>
  <c r="R744" i="84"/>
  <c r="V1114" i="84"/>
  <c r="W1114" i="84"/>
  <c r="Q1114" i="84"/>
  <c r="S1114" i="84"/>
  <c r="T1114" i="84"/>
  <c r="U1114" i="84"/>
  <c r="R1114" i="84"/>
  <c r="X1114" i="84"/>
  <c r="T1484" i="84"/>
  <c r="W1484" i="84"/>
  <c r="S1484" i="84"/>
  <c r="R1484" i="84"/>
  <c r="V1484" i="84"/>
  <c r="X1484" i="84"/>
  <c r="Q1484" i="84"/>
  <c r="U1484" i="84"/>
  <c r="M1484" i="84"/>
  <c r="C1485" i="84"/>
  <c r="H1484" i="84"/>
  <c r="K1484" i="84"/>
  <c r="L1484" i="84"/>
  <c r="N1484" i="84"/>
  <c r="I1484" i="84"/>
  <c r="G1484" i="84"/>
  <c r="J1484" i="84"/>
  <c r="L1114" i="84"/>
  <c r="M1114" i="84"/>
  <c r="H1114" i="84"/>
  <c r="G1114" i="84"/>
  <c r="I1114" i="84"/>
  <c r="K1114" i="84"/>
  <c r="J1114" i="84"/>
  <c r="N1114" i="84"/>
  <c r="C1115" i="84"/>
  <c r="M929" i="84"/>
  <c r="I929" i="84"/>
  <c r="C930" i="84"/>
  <c r="G929" i="84"/>
  <c r="H929" i="84"/>
  <c r="K929" i="84"/>
  <c r="N929" i="84"/>
  <c r="J929" i="84"/>
  <c r="L929" i="84"/>
  <c r="I744" i="84"/>
  <c r="K744" i="84"/>
  <c r="N744" i="84"/>
  <c r="J744" i="84"/>
  <c r="H744" i="84"/>
  <c r="L744" i="84"/>
  <c r="M744" i="84"/>
  <c r="G744" i="84"/>
  <c r="L1300" i="84"/>
  <c r="M1300" i="84"/>
  <c r="H1300" i="84"/>
  <c r="N1300" i="84"/>
  <c r="C1301" i="84"/>
  <c r="G1300" i="84"/>
  <c r="I1300" i="84"/>
  <c r="K1300" i="84"/>
  <c r="J1300" i="84"/>
  <c r="O930" i="84" l="1"/>
  <c r="P930" i="84"/>
  <c r="O1115" i="84"/>
  <c r="P1115" i="84"/>
  <c r="O1485" i="84"/>
  <c r="P1485" i="84"/>
  <c r="P1301" i="84"/>
  <c r="O1301" i="84"/>
  <c r="Y422" i="86"/>
  <c r="Y409" i="86"/>
  <c r="Z422" i="88"/>
  <c r="Z409" i="88"/>
  <c r="Z397" i="88"/>
  <c r="Z304" i="88"/>
  <c r="Z305" i="88"/>
  <c r="Z303" i="88"/>
  <c r="Z281" i="88"/>
  <c r="Z316" i="88"/>
  <c r="Z264" i="88"/>
  <c r="Y288" i="88"/>
  <c r="Y292" i="88"/>
  <c r="Y294" i="88" s="1"/>
  <c r="Y315" i="88"/>
  <c r="Z25" i="88"/>
  <c r="Z10" i="88"/>
  <c r="Z88" i="88" s="1"/>
  <c r="AA8" i="88"/>
  <c r="Z26" i="88"/>
  <c r="Z11" i="88"/>
  <c r="Y264" i="86"/>
  <c r="Y364" i="86"/>
  <c r="Y372" i="86" s="1"/>
  <c r="Y26" i="86"/>
  <c r="Y25" i="86"/>
  <c r="Y10" i="86"/>
  <c r="Z8" i="86"/>
  <c r="V1115" i="84"/>
  <c r="W1115" i="84"/>
  <c r="Q1115" i="84"/>
  <c r="X1115" i="84"/>
  <c r="S1115" i="84"/>
  <c r="R1115" i="84"/>
  <c r="U1115" i="84"/>
  <c r="T1115" i="84"/>
  <c r="T1485" i="84"/>
  <c r="S1485" i="84"/>
  <c r="V1485" i="84"/>
  <c r="X1485" i="84"/>
  <c r="R1485" i="84"/>
  <c r="Q1485" i="84"/>
  <c r="U1485" i="84"/>
  <c r="W1485" i="84"/>
  <c r="Q745" i="84"/>
  <c r="S745" i="84"/>
  <c r="U745" i="84"/>
  <c r="V745" i="84"/>
  <c r="W745" i="84"/>
  <c r="X745" i="84"/>
  <c r="R745" i="84"/>
  <c r="T745" i="84"/>
  <c r="V1301" i="84"/>
  <c r="W1301" i="84"/>
  <c r="X1301" i="84"/>
  <c r="Q1301" i="84"/>
  <c r="R1301" i="84"/>
  <c r="S1301" i="84"/>
  <c r="T1301" i="84"/>
  <c r="U1301" i="84"/>
  <c r="W930" i="84"/>
  <c r="X930" i="84"/>
  <c r="R930" i="84"/>
  <c r="T930" i="84"/>
  <c r="U930" i="84"/>
  <c r="V930" i="84"/>
  <c r="S930" i="84"/>
  <c r="Q930" i="84"/>
  <c r="I1485" i="84"/>
  <c r="M1485" i="84"/>
  <c r="J1485" i="84"/>
  <c r="L1485" i="84"/>
  <c r="G1485" i="84"/>
  <c r="N1485" i="84"/>
  <c r="H1485" i="84"/>
  <c r="K1485" i="84"/>
  <c r="C1486" i="84"/>
  <c r="G1115" i="84"/>
  <c r="H1115" i="84"/>
  <c r="K1115" i="84"/>
  <c r="J1115" i="84"/>
  <c r="L1115" i="84"/>
  <c r="M1115" i="84"/>
  <c r="C1116" i="84"/>
  <c r="N1115" i="84"/>
  <c r="I1115" i="84"/>
  <c r="L745" i="84"/>
  <c r="G745" i="84"/>
  <c r="J745" i="84"/>
  <c r="M745" i="84"/>
  <c r="H745" i="84"/>
  <c r="K745" i="84"/>
  <c r="N745" i="84"/>
  <c r="I745" i="84"/>
  <c r="G1301" i="84"/>
  <c r="H1301" i="84"/>
  <c r="K1301" i="84"/>
  <c r="I1301" i="84"/>
  <c r="J1301" i="84"/>
  <c r="L1301" i="84"/>
  <c r="M1301" i="84"/>
  <c r="C1302" i="84"/>
  <c r="N1301" i="84"/>
  <c r="H930" i="84"/>
  <c r="L930" i="84"/>
  <c r="C931" i="84"/>
  <c r="G930" i="84"/>
  <c r="J930" i="84"/>
  <c r="M930" i="84"/>
  <c r="I930" i="84"/>
  <c r="N930" i="84"/>
  <c r="K930" i="84"/>
  <c r="O1302" i="84" l="1"/>
  <c r="P1302" i="84"/>
  <c r="P1116" i="84"/>
  <c r="O1116" i="84"/>
  <c r="O931" i="84"/>
  <c r="P931" i="84"/>
  <c r="P1486" i="84"/>
  <c r="O1486" i="84"/>
  <c r="Z386" i="86"/>
  <c r="Z409" i="86" s="1"/>
  <c r="AA386" i="88"/>
  <c r="AA360" i="88"/>
  <c r="AA361" i="88"/>
  <c r="AA362" i="88"/>
  <c r="AA357" i="88"/>
  <c r="AA355" i="88"/>
  <c r="AA358" i="88"/>
  <c r="AA359" i="88"/>
  <c r="AA356" i="88"/>
  <c r="AA165" i="88"/>
  <c r="AA118" i="88"/>
  <c r="AA119" i="88"/>
  <c r="AA115" i="88"/>
  <c r="AA116" i="88"/>
  <c r="AA117" i="88"/>
  <c r="AA9" i="88"/>
  <c r="AA11" i="88" s="1"/>
  <c r="AA7" i="88"/>
  <c r="AA23" i="88"/>
  <c r="AA336" i="88" s="1"/>
  <c r="AA24" i="88"/>
  <c r="AA5" i="88"/>
  <c r="Z283" i="88"/>
  <c r="Z285" i="88" s="1"/>
  <c r="Z361" i="86"/>
  <c r="Z359" i="86"/>
  <c r="Z360" i="86"/>
  <c r="Z357" i="86"/>
  <c r="Z362" i="86"/>
  <c r="Z356" i="86"/>
  <c r="Z117" i="86"/>
  <c r="Z116" i="86"/>
  <c r="Z119" i="86"/>
  <c r="Z115" i="86"/>
  <c r="Z118" i="86"/>
  <c r="Z23" i="86"/>
  <c r="Z336" i="86" s="1"/>
  <c r="Z9" i="86"/>
  <c r="Z5" i="86"/>
  <c r="Z7" i="86"/>
  <c r="Q746" i="84"/>
  <c r="S746" i="84"/>
  <c r="U746" i="84"/>
  <c r="V746" i="84"/>
  <c r="W746" i="84"/>
  <c r="X746" i="84"/>
  <c r="R746" i="84"/>
  <c r="T746" i="84"/>
  <c r="V1116" i="84"/>
  <c r="W1116" i="84"/>
  <c r="Q1116" i="84"/>
  <c r="R1116" i="84"/>
  <c r="S1116" i="84"/>
  <c r="X1116" i="84"/>
  <c r="U1116" i="84"/>
  <c r="T1116" i="84"/>
  <c r="T1486" i="84"/>
  <c r="U1486" i="84"/>
  <c r="W1486" i="84"/>
  <c r="Q1486" i="84"/>
  <c r="S1486" i="84"/>
  <c r="R1486" i="84"/>
  <c r="V1486" i="84"/>
  <c r="X1486" i="84"/>
  <c r="V1302" i="84"/>
  <c r="W1302" i="84"/>
  <c r="X1302" i="84"/>
  <c r="Q1302" i="84"/>
  <c r="R1302" i="84"/>
  <c r="S1302" i="84"/>
  <c r="U1302" i="84"/>
  <c r="T1302" i="84"/>
  <c r="W931" i="84"/>
  <c r="X931" i="84"/>
  <c r="R931" i="84"/>
  <c r="Q931" i="84"/>
  <c r="S931" i="84"/>
  <c r="T931" i="84"/>
  <c r="V931" i="84"/>
  <c r="U931" i="84"/>
  <c r="C1487" i="84"/>
  <c r="H1486" i="84"/>
  <c r="L1486" i="84"/>
  <c r="M1486" i="84"/>
  <c r="G1486" i="84"/>
  <c r="K1486" i="84"/>
  <c r="N1486" i="84"/>
  <c r="I1486" i="84"/>
  <c r="J1486" i="84"/>
  <c r="J1116" i="84"/>
  <c r="C1117" i="84"/>
  <c r="K1116" i="84"/>
  <c r="N1116" i="84"/>
  <c r="L1116" i="84"/>
  <c r="H1116" i="84"/>
  <c r="G1116" i="84"/>
  <c r="I1116" i="84"/>
  <c r="M1116" i="84"/>
  <c r="J1302" i="84"/>
  <c r="C1303" i="84"/>
  <c r="K1302" i="84"/>
  <c r="N1302" i="84"/>
  <c r="I1302" i="84"/>
  <c r="L1302" i="84"/>
  <c r="M1302" i="84"/>
  <c r="H1302" i="84"/>
  <c r="G1302" i="84"/>
  <c r="G746" i="84"/>
  <c r="M746" i="84"/>
  <c r="H746" i="84"/>
  <c r="N746" i="84"/>
  <c r="I746" i="84"/>
  <c r="J746" i="84"/>
  <c r="L746" i="84"/>
  <c r="K746" i="84"/>
  <c r="K931" i="84"/>
  <c r="G931" i="84"/>
  <c r="C932" i="84"/>
  <c r="H931" i="84"/>
  <c r="J931" i="84"/>
  <c r="M931" i="84"/>
  <c r="I931" i="84"/>
  <c r="L931" i="84"/>
  <c r="N931" i="84"/>
  <c r="P932" i="84" l="1"/>
  <c r="O932" i="84"/>
  <c r="P1303" i="84"/>
  <c r="O1303" i="84"/>
  <c r="P1117" i="84"/>
  <c r="O1117" i="84"/>
  <c r="P1487" i="84"/>
  <c r="O1487" i="84"/>
  <c r="Z397" i="86"/>
  <c r="Z422" i="86"/>
  <c r="AA422" i="88"/>
  <c r="AA409" i="88"/>
  <c r="AA397" i="88"/>
  <c r="Z288" i="88"/>
  <c r="Z292" i="88"/>
  <c r="Z294" i="88" s="1"/>
  <c r="Z315" i="88"/>
  <c r="AA305" i="88"/>
  <c r="AA303" i="88"/>
  <c r="AA304" i="88"/>
  <c r="AA316" i="88"/>
  <c r="AA281" i="88"/>
  <c r="AA264" i="88"/>
  <c r="AA25" i="88"/>
  <c r="AA10" i="88"/>
  <c r="AA88" i="88" s="1"/>
  <c r="AB8" i="88"/>
  <c r="AA26" i="88"/>
  <c r="AA364" i="88"/>
  <c r="AA372" i="88" s="1"/>
  <c r="Z26" i="86"/>
  <c r="Z25" i="86"/>
  <c r="Z10" i="86"/>
  <c r="AA8" i="86"/>
  <c r="Z11" i="86"/>
  <c r="Z264" i="86"/>
  <c r="V1303" i="84"/>
  <c r="W1303" i="84"/>
  <c r="X1303" i="84"/>
  <c r="Q1303" i="84"/>
  <c r="R1303" i="84"/>
  <c r="S1303" i="84"/>
  <c r="T1303" i="84"/>
  <c r="U1303" i="84"/>
  <c r="V1117" i="84"/>
  <c r="W1117" i="84"/>
  <c r="Q1117" i="84"/>
  <c r="T1117" i="84"/>
  <c r="U1117" i="84"/>
  <c r="X1117" i="84"/>
  <c r="R1117" i="84"/>
  <c r="S1117" i="84"/>
  <c r="Q747" i="84"/>
  <c r="S747" i="84"/>
  <c r="U747" i="84"/>
  <c r="V747" i="84"/>
  <c r="W747" i="84"/>
  <c r="X747" i="84"/>
  <c r="R747" i="84"/>
  <c r="T747" i="84"/>
  <c r="T1487" i="84"/>
  <c r="V1487" i="84"/>
  <c r="X1487" i="84"/>
  <c r="Q1487" i="84"/>
  <c r="R1487" i="84"/>
  <c r="U1487" i="84"/>
  <c r="S1487" i="84"/>
  <c r="W1487" i="84"/>
  <c r="W932" i="84"/>
  <c r="X932" i="84"/>
  <c r="R932" i="84"/>
  <c r="Q932" i="84"/>
  <c r="S932" i="84"/>
  <c r="T932" i="84"/>
  <c r="U932" i="84"/>
  <c r="V932" i="84"/>
  <c r="C1488" i="84"/>
  <c r="M1487" i="84"/>
  <c r="J1487" i="84"/>
  <c r="H1487" i="84"/>
  <c r="K1487" i="84"/>
  <c r="N1487" i="84"/>
  <c r="G1487" i="84"/>
  <c r="L1487" i="84"/>
  <c r="I1487" i="84"/>
  <c r="M1303" i="84"/>
  <c r="N1303" i="84"/>
  <c r="I1303" i="84"/>
  <c r="C1304" i="84"/>
  <c r="G1303" i="84"/>
  <c r="H1303" i="84"/>
  <c r="J1303" i="84"/>
  <c r="L1303" i="84"/>
  <c r="K1303" i="84"/>
  <c r="N932" i="84"/>
  <c r="J932" i="84"/>
  <c r="C933" i="84"/>
  <c r="G932" i="84"/>
  <c r="H932" i="84"/>
  <c r="K932" i="84"/>
  <c r="M932" i="84"/>
  <c r="I932" i="84"/>
  <c r="L932" i="84"/>
  <c r="M1117" i="84"/>
  <c r="N1117" i="84"/>
  <c r="I1117" i="84"/>
  <c r="G1117" i="84"/>
  <c r="H1117" i="84"/>
  <c r="J1117" i="84"/>
  <c r="L1117" i="84"/>
  <c r="K1117" i="84"/>
  <c r="C1118" i="84"/>
  <c r="J747" i="84"/>
  <c r="M747" i="84"/>
  <c r="I747" i="84"/>
  <c r="K747" i="84"/>
  <c r="L747" i="84"/>
  <c r="G747" i="84"/>
  <c r="H747" i="84"/>
  <c r="N747" i="84"/>
  <c r="O933" i="84" l="1"/>
  <c r="P933" i="84"/>
  <c r="O1118" i="84"/>
  <c r="P1118" i="84"/>
  <c r="P1304" i="84"/>
  <c r="O1304" i="84"/>
  <c r="O1488" i="84"/>
  <c r="P1488" i="84"/>
  <c r="AA386" i="86"/>
  <c r="AA409" i="86" s="1"/>
  <c r="AB386" i="88"/>
  <c r="AB361" i="88"/>
  <c r="AB362" i="88"/>
  <c r="AB358" i="88"/>
  <c r="AB359" i="88"/>
  <c r="AB360" i="88"/>
  <c r="AB355" i="88"/>
  <c r="AB356" i="88"/>
  <c r="AB357" i="88"/>
  <c r="AB165" i="88"/>
  <c r="AB118" i="88"/>
  <c r="AB119" i="88"/>
  <c r="AB115" i="88"/>
  <c r="AB116" i="88"/>
  <c r="AB117" i="88"/>
  <c r="AB7" i="88"/>
  <c r="AB23" i="88"/>
  <c r="AB336" i="88" s="1"/>
  <c r="AB24" i="88"/>
  <c r="AB5" i="88"/>
  <c r="AB9" i="88"/>
  <c r="AB11" i="88" s="1"/>
  <c r="AA283" i="88"/>
  <c r="AA285" i="88" s="1"/>
  <c r="AA362" i="86"/>
  <c r="AA360" i="86"/>
  <c r="AA356" i="86"/>
  <c r="AA357" i="86"/>
  <c r="AA359" i="86"/>
  <c r="AA355" i="86"/>
  <c r="AA358" i="86"/>
  <c r="AA361" i="86"/>
  <c r="AA165" i="86"/>
  <c r="AA117" i="86"/>
  <c r="AA116" i="86"/>
  <c r="AA119" i="86"/>
  <c r="AA115" i="86"/>
  <c r="AA23" i="86"/>
  <c r="AA336" i="86" s="1"/>
  <c r="AA9" i="86"/>
  <c r="AA11" i="86" s="1"/>
  <c r="AA118" i="86"/>
  <c r="AA7" i="86"/>
  <c r="AA5" i="86"/>
  <c r="V1304" i="84"/>
  <c r="W1304" i="84"/>
  <c r="X1304" i="84"/>
  <c r="Q1304" i="84"/>
  <c r="R1304" i="84"/>
  <c r="U1304" i="84"/>
  <c r="T1304" i="84"/>
  <c r="S1304" i="84"/>
  <c r="Q748" i="84"/>
  <c r="S748" i="84"/>
  <c r="U748" i="84"/>
  <c r="V748" i="84"/>
  <c r="W748" i="84"/>
  <c r="X748" i="84"/>
  <c r="T748" i="84"/>
  <c r="R748" i="84"/>
  <c r="V1118" i="84"/>
  <c r="W1118" i="84"/>
  <c r="Q1118" i="84"/>
  <c r="T1118" i="84"/>
  <c r="S1118" i="84"/>
  <c r="X1118" i="84"/>
  <c r="R1118" i="84"/>
  <c r="U1118" i="84"/>
  <c r="W933" i="84"/>
  <c r="X933" i="84"/>
  <c r="R933" i="84"/>
  <c r="U933" i="84"/>
  <c r="V933" i="84"/>
  <c r="Q933" i="84"/>
  <c r="T933" i="84"/>
  <c r="S933" i="84"/>
  <c r="T1488" i="84"/>
  <c r="W1488" i="84"/>
  <c r="R1488" i="84"/>
  <c r="S1488" i="84"/>
  <c r="V1488" i="84"/>
  <c r="Q1488" i="84"/>
  <c r="U1488" i="84"/>
  <c r="X1488" i="84"/>
  <c r="L1488" i="84"/>
  <c r="N1488" i="84"/>
  <c r="G1488" i="84"/>
  <c r="H1488" i="84"/>
  <c r="K1488" i="84"/>
  <c r="I1488" i="84"/>
  <c r="M1488" i="84"/>
  <c r="J1488" i="84"/>
  <c r="C1489" i="84"/>
  <c r="I933" i="84"/>
  <c r="M933" i="84"/>
  <c r="C934" i="84"/>
  <c r="G933" i="84"/>
  <c r="H933" i="84"/>
  <c r="K933" i="84"/>
  <c r="N933" i="84"/>
  <c r="J933" i="84"/>
  <c r="L933" i="84"/>
  <c r="H1304" i="84"/>
  <c r="I1304" i="84"/>
  <c r="L1304" i="84"/>
  <c r="G1304" i="84"/>
  <c r="J1304" i="84"/>
  <c r="K1304" i="84"/>
  <c r="M1304" i="84"/>
  <c r="N1304" i="84"/>
  <c r="C1305" i="84"/>
  <c r="M748" i="84"/>
  <c r="H748" i="84"/>
  <c r="J748" i="84"/>
  <c r="K748" i="84"/>
  <c r="L748" i="84"/>
  <c r="I748" i="84"/>
  <c r="N748" i="84"/>
  <c r="G748" i="84"/>
  <c r="H1118" i="84"/>
  <c r="I1118" i="84"/>
  <c r="L1118" i="84"/>
  <c r="J1118" i="84"/>
  <c r="K1118" i="84"/>
  <c r="M1118" i="84"/>
  <c r="G1118" i="84"/>
  <c r="N1118" i="84"/>
  <c r="C1119" i="84"/>
  <c r="O1489" i="84" l="1"/>
  <c r="P1489" i="84"/>
  <c r="P1305" i="84"/>
  <c r="O1305" i="84"/>
  <c r="P1119" i="84"/>
  <c r="O1119" i="84"/>
  <c r="O934" i="84"/>
  <c r="P934" i="84"/>
  <c r="AA397" i="86"/>
  <c r="AA422" i="86"/>
  <c r="AB422" i="88"/>
  <c r="AB409" i="88"/>
  <c r="AB397" i="88"/>
  <c r="AA288" i="88"/>
  <c r="AA292" i="88"/>
  <c r="AA294" i="88" s="1"/>
  <c r="AA315" i="88"/>
  <c r="AB304" i="88"/>
  <c r="AB305" i="88"/>
  <c r="AB303" i="88"/>
  <c r="AB316" i="88"/>
  <c r="AB281" i="88"/>
  <c r="AB364" i="88"/>
  <c r="AB372" i="88" s="1"/>
  <c r="AB264" i="88"/>
  <c r="AB25" i="88"/>
  <c r="AB10" i="88"/>
  <c r="AB88" i="88" s="1"/>
  <c r="AC8" i="88"/>
  <c r="AB26" i="88"/>
  <c r="AA25" i="86"/>
  <c r="AA10" i="86"/>
  <c r="AB8" i="86"/>
  <c r="AA26" i="86"/>
  <c r="AA364" i="86"/>
  <c r="AA372" i="86" s="1"/>
  <c r="AA264" i="86"/>
  <c r="V1119" i="84"/>
  <c r="W1119" i="84"/>
  <c r="Q1119" i="84"/>
  <c r="R1119" i="84"/>
  <c r="S1119" i="84"/>
  <c r="T1119" i="84"/>
  <c r="X1119" i="84"/>
  <c r="U1119" i="84"/>
  <c r="T1489" i="84"/>
  <c r="X1489" i="84"/>
  <c r="Q1489" i="84"/>
  <c r="S1489" i="84"/>
  <c r="U1489" i="84"/>
  <c r="W1489" i="84"/>
  <c r="R1489" i="84"/>
  <c r="V1489" i="84"/>
  <c r="W934" i="84"/>
  <c r="X934" i="84"/>
  <c r="R934" i="84"/>
  <c r="Q934" i="84"/>
  <c r="S934" i="84"/>
  <c r="T934" i="84"/>
  <c r="U934" i="84"/>
  <c r="V934" i="84"/>
  <c r="Q749" i="84"/>
  <c r="S749" i="84"/>
  <c r="U749" i="84"/>
  <c r="V749" i="84"/>
  <c r="W749" i="84"/>
  <c r="X749" i="84"/>
  <c r="R749" i="84"/>
  <c r="T749" i="84"/>
  <c r="V1305" i="84"/>
  <c r="W1305" i="84"/>
  <c r="X1305" i="84"/>
  <c r="Q1305" i="84"/>
  <c r="R1305" i="84"/>
  <c r="U1305" i="84"/>
  <c r="T1305" i="84"/>
  <c r="S1305" i="84"/>
  <c r="H1489" i="84"/>
  <c r="K1489" i="84"/>
  <c r="M1489" i="84"/>
  <c r="I1489" i="84"/>
  <c r="J1489" i="84"/>
  <c r="N1489" i="84"/>
  <c r="L1489" i="84"/>
  <c r="G1489" i="84"/>
  <c r="C1490" i="84"/>
  <c r="K1305" i="84"/>
  <c r="L1305" i="84"/>
  <c r="G1305" i="84"/>
  <c r="H1305" i="84"/>
  <c r="I1305" i="84"/>
  <c r="J1305" i="84"/>
  <c r="M1305" i="84"/>
  <c r="N1305" i="84"/>
  <c r="C1306" i="84"/>
  <c r="L934" i="84"/>
  <c r="H934" i="84"/>
  <c r="C935" i="84"/>
  <c r="G934" i="84"/>
  <c r="J934" i="84"/>
  <c r="M934" i="84"/>
  <c r="I934" i="84"/>
  <c r="N934" i="84"/>
  <c r="K934" i="84"/>
  <c r="K1119" i="84"/>
  <c r="L1119" i="84"/>
  <c r="G1119" i="84"/>
  <c r="I1119" i="84"/>
  <c r="M1119" i="84"/>
  <c r="N1119" i="84"/>
  <c r="C1120" i="84"/>
  <c r="J1119" i="84"/>
  <c r="H1119" i="84"/>
  <c r="H749" i="84"/>
  <c r="K749" i="84"/>
  <c r="J749" i="84"/>
  <c r="L749" i="84"/>
  <c r="M749" i="84"/>
  <c r="I749" i="84"/>
  <c r="G749" i="84"/>
  <c r="N749" i="84"/>
  <c r="O935" i="84" l="1"/>
  <c r="P935" i="84"/>
  <c r="O1120" i="84"/>
  <c r="P1120" i="84"/>
  <c r="O1306" i="84"/>
  <c r="P1306" i="84"/>
  <c r="O1490" i="84"/>
  <c r="P1490" i="84"/>
  <c r="AB386" i="86"/>
  <c r="AB409" i="86" s="1"/>
  <c r="AB283" i="88"/>
  <c r="AB285" i="88" s="1"/>
  <c r="AC386" i="88"/>
  <c r="AC362" i="88"/>
  <c r="AC359" i="88"/>
  <c r="AC360" i="88"/>
  <c r="AC358" i="88"/>
  <c r="AC356" i="88"/>
  <c r="AC361" i="88"/>
  <c r="AC357" i="88"/>
  <c r="AC355" i="88"/>
  <c r="AC165" i="88"/>
  <c r="AC119" i="88"/>
  <c r="AC115" i="88"/>
  <c r="AC116" i="88"/>
  <c r="AC117" i="88"/>
  <c r="AC118" i="88"/>
  <c r="AC7" i="88"/>
  <c r="AC23" i="88"/>
  <c r="AC336" i="88" s="1"/>
  <c r="AC24" i="88"/>
  <c r="AC5" i="88"/>
  <c r="AC9" i="88"/>
  <c r="AB357" i="86"/>
  <c r="AB360" i="86"/>
  <c r="AB359" i="86"/>
  <c r="AB355" i="86"/>
  <c r="AB361" i="86"/>
  <c r="AB358" i="86"/>
  <c r="AB356" i="86"/>
  <c r="AB362" i="86"/>
  <c r="AB165" i="86"/>
  <c r="AB116" i="86"/>
  <c r="AB119" i="86"/>
  <c r="AB115" i="86"/>
  <c r="AB118" i="86"/>
  <c r="AB117" i="86"/>
  <c r="AB23" i="86"/>
  <c r="AB336" i="86" s="1"/>
  <c r="AB9" i="86"/>
  <c r="AB7" i="86"/>
  <c r="AB5" i="86"/>
  <c r="V1306" i="84"/>
  <c r="W1306" i="84"/>
  <c r="X1306" i="84"/>
  <c r="Q1306" i="84"/>
  <c r="R1306" i="84"/>
  <c r="S1306" i="84"/>
  <c r="T1306" i="84"/>
  <c r="U1306" i="84"/>
  <c r="Q750" i="84"/>
  <c r="S750" i="84"/>
  <c r="U750" i="84"/>
  <c r="V750" i="84"/>
  <c r="W750" i="84"/>
  <c r="X750" i="84"/>
  <c r="R750" i="84"/>
  <c r="T750" i="84"/>
  <c r="W935" i="84"/>
  <c r="X935" i="84"/>
  <c r="R935" i="84"/>
  <c r="S935" i="84"/>
  <c r="T935" i="84"/>
  <c r="U935" i="84"/>
  <c r="V935" i="84"/>
  <c r="Q935" i="84"/>
  <c r="T1490" i="84"/>
  <c r="R1490" i="84"/>
  <c r="U1490" i="84"/>
  <c r="X1490" i="84"/>
  <c r="S1490" i="84"/>
  <c r="V1490" i="84"/>
  <c r="W1490" i="84"/>
  <c r="Q1490" i="84"/>
  <c r="V1120" i="84"/>
  <c r="W1120" i="84"/>
  <c r="Q1120" i="84"/>
  <c r="U1120" i="84"/>
  <c r="X1120" i="84"/>
  <c r="R1120" i="84"/>
  <c r="S1120" i="84"/>
  <c r="T1120" i="84"/>
  <c r="M1490" i="84"/>
  <c r="J1490" i="84"/>
  <c r="G1490" i="84"/>
  <c r="N1490" i="84"/>
  <c r="C1491" i="84"/>
  <c r="K1490" i="84"/>
  <c r="L1490" i="84"/>
  <c r="H1490" i="84"/>
  <c r="I1490" i="84"/>
  <c r="G935" i="84"/>
  <c r="K935" i="84"/>
  <c r="C936" i="84"/>
  <c r="H935" i="84"/>
  <c r="J935" i="84"/>
  <c r="M935" i="84"/>
  <c r="I935" i="84"/>
  <c r="L935" i="84"/>
  <c r="N935" i="84"/>
  <c r="N1120" i="84"/>
  <c r="G1120" i="84"/>
  <c r="J1120" i="84"/>
  <c r="C1121" i="84"/>
  <c r="M1120" i="84"/>
  <c r="H1120" i="84"/>
  <c r="K1120" i="84"/>
  <c r="I1120" i="84"/>
  <c r="L1120" i="84"/>
  <c r="N1306" i="84"/>
  <c r="G1306" i="84"/>
  <c r="J1306" i="84"/>
  <c r="C1307" i="84"/>
  <c r="L1306" i="84"/>
  <c r="M1306" i="84"/>
  <c r="H1306" i="84"/>
  <c r="K1306" i="84"/>
  <c r="I1306" i="84"/>
  <c r="K750" i="84"/>
  <c r="N750" i="84"/>
  <c r="G750" i="84"/>
  <c r="J750" i="84"/>
  <c r="L750" i="84"/>
  <c r="M750" i="84"/>
  <c r="H750" i="84"/>
  <c r="I750" i="84"/>
  <c r="O936" i="84" l="1"/>
  <c r="P936" i="84"/>
  <c r="O1307" i="84"/>
  <c r="P1307" i="84"/>
  <c r="P1121" i="84"/>
  <c r="O1121" i="84"/>
  <c r="O1491" i="84"/>
  <c r="P1491" i="84"/>
  <c r="AB397" i="86"/>
  <c r="AB422" i="86"/>
  <c r="AC409" i="88"/>
  <c r="AC397" i="88"/>
  <c r="AC422" i="88"/>
  <c r="AB288" i="88"/>
  <c r="AB292" i="88"/>
  <c r="AB294" i="88" s="1"/>
  <c r="AB315" i="88"/>
  <c r="AC25" i="88"/>
  <c r="AC10" i="88"/>
  <c r="AC88" i="88" s="1"/>
  <c r="AD8" i="88"/>
  <c r="AC26" i="88"/>
  <c r="AC303" i="88"/>
  <c r="AC305" i="88"/>
  <c r="AC304" i="88"/>
  <c r="AC281" i="88"/>
  <c r="AC316" i="88"/>
  <c r="AC364" i="88"/>
  <c r="AC372" i="88" s="1"/>
  <c r="AC11" i="88"/>
  <c r="AC264" i="88"/>
  <c r="AB10" i="86"/>
  <c r="AC8" i="86"/>
  <c r="AB25" i="86"/>
  <c r="AB26" i="86"/>
  <c r="AB11" i="86"/>
  <c r="AB264" i="86"/>
  <c r="AB364" i="86"/>
  <c r="AB372" i="86" s="1"/>
  <c r="W936" i="84"/>
  <c r="X936" i="84"/>
  <c r="R936" i="84"/>
  <c r="V936" i="84"/>
  <c r="Q936" i="84"/>
  <c r="S936" i="84"/>
  <c r="U936" i="84"/>
  <c r="T936" i="84"/>
  <c r="V1307" i="84"/>
  <c r="W1307" i="84"/>
  <c r="X1307" i="84"/>
  <c r="Q1307" i="84"/>
  <c r="R1307" i="84"/>
  <c r="T1307" i="84"/>
  <c r="S1307" i="84"/>
  <c r="U1307" i="84"/>
  <c r="T1491" i="84"/>
  <c r="Q1491" i="84"/>
  <c r="S1491" i="84"/>
  <c r="V1491" i="84"/>
  <c r="R1491" i="84"/>
  <c r="U1491" i="84"/>
  <c r="X1491" i="84"/>
  <c r="W1491" i="84"/>
  <c r="Q751" i="84"/>
  <c r="S751" i="84"/>
  <c r="U751" i="84"/>
  <c r="V751" i="84"/>
  <c r="W751" i="84"/>
  <c r="X751" i="84"/>
  <c r="R751" i="84"/>
  <c r="T751" i="84"/>
  <c r="V1121" i="84"/>
  <c r="W1121" i="84"/>
  <c r="Q1121" i="84"/>
  <c r="R1121" i="84"/>
  <c r="U1121" i="84"/>
  <c r="T1121" i="84"/>
  <c r="S1121" i="84"/>
  <c r="X1121" i="84"/>
  <c r="N1491" i="84"/>
  <c r="I1491" i="84"/>
  <c r="G1491" i="84"/>
  <c r="K1491" i="84"/>
  <c r="L1491" i="84"/>
  <c r="J1491" i="84"/>
  <c r="M1491" i="84"/>
  <c r="H1491" i="84"/>
  <c r="C1492" i="84"/>
  <c r="I1121" i="84"/>
  <c r="J1121" i="84"/>
  <c r="C1122" i="84"/>
  <c r="M1121" i="84"/>
  <c r="H1121" i="84"/>
  <c r="K1121" i="84"/>
  <c r="L1121" i="84"/>
  <c r="G1121" i="84"/>
  <c r="N1121" i="84"/>
  <c r="I1307" i="84"/>
  <c r="J1307" i="84"/>
  <c r="C1308" i="84"/>
  <c r="M1307" i="84"/>
  <c r="G1307" i="84"/>
  <c r="H1307" i="84"/>
  <c r="K1307" i="84"/>
  <c r="L1307" i="84"/>
  <c r="N1307" i="84"/>
  <c r="N751" i="84"/>
  <c r="I751" i="84"/>
  <c r="G751" i="84"/>
  <c r="K751" i="84"/>
  <c r="L751" i="84"/>
  <c r="M751" i="84"/>
  <c r="H751" i="84"/>
  <c r="J751" i="84"/>
  <c r="J936" i="84"/>
  <c r="C937" i="84"/>
  <c r="N936" i="84"/>
  <c r="G936" i="84"/>
  <c r="H936" i="84"/>
  <c r="K936" i="84"/>
  <c r="M936" i="84"/>
  <c r="I936" i="84"/>
  <c r="L936" i="84"/>
  <c r="O1308" i="84" l="1"/>
  <c r="P1308" i="84"/>
  <c r="P1122" i="84"/>
  <c r="O1122" i="84"/>
  <c r="O937" i="84"/>
  <c r="P937" i="84"/>
  <c r="P1492" i="84"/>
  <c r="O1492" i="84"/>
  <c r="AC386" i="86"/>
  <c r="AC422" i="86" s="1"/>
  <c r="AC283" i="88"/>
  <c r="AC285" i="88" s="1"/>
  <c r="AD386" i="88"/>
  <c r="AD358" i="88"/>
  <c r="AD360" i="88"/>
  <c r="AD361" i="88"/>
  <c r="AD362" i="88"/>
  <c r="AD355" i="88"/>
  <c r="AD357" i="88"/>
  <c r="AD359" i="88"/>
  <c r="AD356" i="88"/>
  <c r="AD165" i="88"/>
  <c r="AD119" i="88"/>
  <c r="AD115" i="88"/>
  <c r="AD116" i="88"/>
  <c r="AD117" i="88"/>
  <c r="AD118" i="88"/>
  <c r="AD23" i="88"/>
  <c r="AD336" i="88" s="1"/>
  <c r="AD24" i="88"/>
  <c r="AD5" i="88"/>
  <c r="AD9" i="88"/>
  <c r="AD11" i="88" s="1"/>
  <c r="AD7" i="88"/>
  <c r="AC358" i="86"/>
  <c r="AC360" i="86"/>
  <c r="AC359" i="86"/>
  <c r="AC361" i="86"/>
  <c r="AC355" i="86"/>
  <c r="AC356" i="86"/>
  <c r="AC362" i="86"/>
  <c r="AC357" i="86"/>
  <c r="AC116" i="86"/>
  <c r="AC119" i="86"/>
  <c r="AC115" i="86"/>
  <c r="AC118" i="86"/>
  <c r="AC165" i="86"/>
  <c r="AC23" i="86"/>
  <c r="AC336" i="86" s="1"/>
  <c r="AC9" i="86"/>
  <c r="AC11" i="86" s="1"/>
  <c r="AC117" i="86"/>
  <c r="AC7" i="86"/>
  <c r="AC5" i="86"/>
  <c r="V1122" i="84"/>
  <c r="W1122" i="84"/>
  <c r="Q1122" i="84"/>
  <c r="S1122" i="84"/>
  <c r="T1122" i="84"/>
  <c r="U1122" i="84"/>
  <c r="R1122" i="84"/>
  <c r="X1122" i="84"/>
  <c r="W937" i="84"/>
  <c r="X937" i="84"/>
  <c r="R937" i="84"/>
  <c r="Q937" i="84"/>
  <c r="S937" i="84"/>
  <c r="T937" i="84"/>
  <c r="U937" i="84"/>
  <c r="V937" i="84"/>
  <c r="T1492" i="84"/>
  <c r="R1492" i="84"/>
  <c r="U1492" i="84"/>
  <c r="W1492" i="84"/>
  <c r="Q1492" i="84"/>
  <c r="V1492" i="84"/>
  <c r="X1492" i="84"/>
  <c r="S1492" i="84"/>
  <c r="Q752" i="84"/>
  <c r="S752" i="84"/>
  <c r="U752" i="84"/>
  <c r="V752" i="84"/>
  <c r="W752" i="84"/>
  <c r="X752" i="84"/>
  <c r="T752" i="84"/>
  <c r="R752" i="84"/>
  <c r="V1308" i="84"/>
  <c r="W1308" i="84"/>
  <c r="X1308" i="84"/>
  <c r="Q1308" i="84"/>
  <c r="R1308" i="84"/>
  <c r="T1308" i="84"/>
  <c r="U1308" i="84"/>
  <c r="S1308" i="84"/>
  <c r="N1492" i="84"/>
  <c r="G1492" i="84"/>
  <c r="J1492" i="84"/>
  <c r="M1492" i="84"/>
  <c r="H1492" i="84"/>
  <c r="L1492" i="84"/>
  <c r="C1493" i="84"/>
  <c r="K1492" i="84"/>
  <c r="I1492" i="84"/>
  <c r="M937" i="84"/>
  <c r="I937" i="84"/>
  <c r="C938" i="84"/>
  <c r="G937" i="84"/>
  <c r="H937" i="84"/>
  <c r="K937" i="84"/>
  <c r="N937" i="84"/>
  <c r="J937" i="84"/>
  <c r="L937" i="84"/>
  <c r="I752" i="84"/>
  <c r="L752" i="84"/>
  <c r="J752" i="84"/>
  <c r="K752" i="84"/>
  <c r="M752" i="84"/>
  <c r="H752" i="84"/>
  <c r="N752" i="84"/>
  <c r="G752" i="84"/>
  <c r="L1122" i="84"/>
  <c r="M1122" i="84"/>
  <c r="H1122" i="84"/>
  <c r="I1122" i="84"/>
  <c r="K1122" i="84"/>
  <c r="N1122" i="84"/>
  <c r="C1123" i="84"/>
  <c r="J1122" i="84"/>
  <c r="G1122" i="84"/>
  <c r="L1308" i="84"/>
  <c r="M1308" i="84"/>
  <c r="H1308" i="84"/>
  <c r="G1308" i="84"/>
  <c r="J1308" i="84"/>
  <c r="K1308" i="84"/>
  <c r="N1308" i="84"/>
  <c r="C1309" i="84"/>
  <c r="I1308" i="84"/>
  <c r="P1123" i="84" l="1"/>
  <c r="O1123" i="84"/>
  <c r="O1493" i="84"/>
  <c r="P1493" i="84"/>
  <c r="P938" i="84"/>
  <c r="O938" i="84"/>
  <c r="P1309" i="84"/>
  <c r="O1309" i="84"/>
  <c r="AC409" i="86"/>
  <c r="AC397" i="86"/>
  <c r="AD409" i="88"/>
  <c r="AD397" i="88"/>
  <c r="AD422" i="88"/>
  <c r="AD303" i="88"/>
  <c r="AD305" i="88"/>
  <c r="AD304" i="88"/>
  <c r="AD316" i="88"/>
  <c r="AD281" i="88"/>
  <c r="AD10" i="88"/>
  <c r="AD88" i="88" s="1"/>
  <c r="AE8" i="88"/>
  <c r="AD26" i="88"/>
  <c r="AD25" i="88"/>
  <c r="AD364" i="88"/>
  <c r="AD372" i="88" s="1"/>
  <c r="AC288" i="88"/>
  <c r="AC315" i="88"/>
  <c r="AC292" i="88"/>
  <c r="AC294" i="88" s="1"/>
  <c r="AD264" i="88"/>
  <c r="AC364" i="86"/>
  <c r="AC372" i="86" s="1"/>
  <c r="AC264" i="86"/>
  <c r="AC10" i="86"/>
  <c r="AD8" i="86"/>
  <c r="AC26" i="86"/>
  <c r="AC25" i="86"/>
  <c r="T1493" i="84"/>
  <c r="S1493" i="84"/>
  <c r="V1493" i="84"/>
  <c r="X1493" i="84"/>
  <c r="R1493" i="84"/>
  <c r="Q1493" i="84"/>
  <c r="U1493" i="84"/>
  <c r="W1493" i="84"/>
  <c r="V1309" i="84"/>
  <c r="W1309" i="84"/>
  <c r="X1309" i="84"/>
  <c r="Q1309" i="84"/>
  <c r="R1309" i="84"/>
  <c r="S1309" i="84"/>
  <c r="U1309" i="84"/>
  <c r="T1309" i="84"/>
  <c r="Q753" i="84"/>
  <c r="S753" i="84"/>
  <c r="U753" i="84"/>
  <c r="V753" i="84"/>
  <c r="W753" i="84"/>
  <c r="X753" i="84"/>
  <c r="R753" i="84"/>
  <c r="T753" i="84"/>
  <c r="W938" i="84"/>
  <c r="X938" i="84"/>
  <c r="R938" i="84"/>
  <c r="T938" i="84"/>
  <c r="U938" i="84"/>
  <c r="V938" i="84"/>
  <c r="S938" i="84"/>
  <c r="Q938" i="84"/>
  <c r="V1123" i="84"/>
  <c r="W1123" i="84"/>
  <c r="Q1123" i="84"/>
  <c r="X1123" i="84"/>
  <c r="S1123" i="84"/>
  <c r="T1123" i="84"/>
  <c r="U1123" i="84"/>
  <c r="R1123" i="84"/>
  <c r="N1493" i="84"/>
  <c r="K1493" i="84"/>
  <c r="G1493" i="84"/>
  <c r="I1493" i="84"/>
  <c r="M1493" i="84"/>
  <c r="C1494" i="84"/>
  <c r="L1493" i="84"/>
  <c r="H1493" i="84"/>
  <c r="J1493" i="84"/>
  <c r="L753" i="84"/>
  <c r="G753" i="84"/>
  <c r="I753" i="84"/>
  <c r="J753" i="84"/>
  <c r="K753" i="84"/>
  <c r="N753" i="84"/>
  <c r="M753" i="84"/>
  <c r="H753" i="84"/>
  <c r="L938" i="84"/>
  <c r="N938" i="84"/>
  <c r="G938" i="84"/>
  <c r="I938" i="84"/>
  <c r="K938" i="84"/>
  <c r="C939" i="84"/>
  <c r="H938" i="84"/>
  <c r="J938" i="84"/>
  <c r="M938" i="84"/>
  <c r="G1309" i="84"/>
  <c r="H1309" i="84"/>
  <c r="K1309" i="84"/>
  <c r="L1309" i="84"/>
  <c r="N1309" i="84"/>
  <c r="J1309" i="84"/>
  <c r="I1309" i="84"/>
  <c r="M1309" i="84"/>
  <c r="C1310" i="84"/>
  <c r="G1123" i="84"/>
  <c r="H1123" i="84"/>
  <c r="K1123" i="84"/>
  <c r="M1123" i="84"/>
  <c r="C1124" i="84"/>
  <c r="J1123" i="84"/>
  <c r="I1123" i="84"/>
  <c r="L1123" i="84"/>
  <c r="N1123" i="84"/>
  <c r="P1494" i="84" l="1"/>
  <c r="O1494" i="84"/>
  <c r="O939" i="84"/>
  <c r="P939" i="84"/>
  <c r="O1310" i="84"/>
  <c r="P1310" i="84"/>
  <c r="P1124" i="84"/>
  <c r="O1124" i="84"/>
  <c r="AD386" i="86"/>
  <c r="AD397" i="86" s="1"/>
  <c r="AE386" i="88"/>
  <c r="AE358" i="88"/>
  <c r="AE359" i="88"/>
  <c r="AE361" i="88"/>
  <c r="AE362" i="88"/>
  <c r="AE360" i="88"/>
  <c r="AE355" i="88"/>
  <c r="AE356" i="88"/>
  <c r="AE357" i="88"/>
  <c r="AE116" i="88"/>
  <c r="AE117" i="88"/>
  <c r="AE165" i="88"/>
  <c r="AE118" i="88"/>
  <c r="AE119" i="88"/>
  <c r="AE23" i="88"/>
  <c r="AE336" i="88" s="1"/>
  <c r="AE24" i="88"/>
  <c r="AE5" i="88"/>
  <c r="AE9" i="88"/>
  <c r="AE7" i="88"/>
  <c r="AE115" i="88"/>
  <c r="AD283" i="88"/>
  <c r="AD285" i="88" s="1"/>
  <c r="AD361" i="86"/>
  <c r="AD362" i="86"/>
  <c r="AD355" i="86"/>
  <c r="AD360" i="86"/>
  <c r="AD358" i="86"/>
  <c r="AD356" i="86"/>
  <c r="AD359" i="86"/>
  <c r="AD357" i="86"/>
  <c r="AD165" i="86"/>
  <c r="AD119" i="86"/>
  <c r="AD115" i="86"/>
  <c r="AD118" i="86"/>
  <c r="AD117" i="86"/>
  <c r="AD116" i="86"/>
  <c r="AD9" i="86"/>
  <c r="AD11" i="86" s="1"/>
  <c r="AD7" i="86"/>
  <c r="AD5" i="86"/>
  <c r="AD23" i="86"/>
  <c r="AD336" i="86" s="1"/>
  <c r="Q754" i="84"/>
  <c r="S754" i="84"/>
  <c r="U754" i="84"/>
  <c r="V754" i="84"/>
  <c r="W754" i="84"/>
  <c r="X754" i="84"/>
  <c r="R754" i="84"/>
  <c r="T754" i="84"/>
  <c r="W939" i="84"/>
  <c r="X939" i="84"/>
  <c r="R939" i="84"/>
  <c r="Q939" i="84"/>
  <c r="S939" i="84"/>
  <c r="T939" i="84"/>
  <c r="V939" i="84"/>
  <c r="U939" i="84"/>
  <c r="V1310" i="84"/>
  <c r="W1310" i="84"/>
  <c r="Q1310" i="84"/>
  <c r="R1310" i="84"/>
  <c r="S1310" i="84"/>
  <c r="X1310" i="84"/>
  <c r="T1310" i="84"/>
  <c r="U1310" i="84"/>
  <c r="T1494" i="84"/>
  <c r="U1494" i="84"/>
  <c r="W1494" i="84"/>
  <c r="S1494" i="84"/>
  <c r="X1494" i="84"/>
  <c r="Q1494" i="84"/>
  <c r="R1494" i="84"/>
  <c r="V1494" i="84"/>
  <c r="V1124" i="84"/>
  <c r="W1124" i="84"/>
  <c r="Q1124" i="84"/>
  <c r="R1124" i="84"/>
  <c r="S1124" i="84"/>
  <c r="X1124" i="84"/>
  <c r="U1124" i="84"/>
  <c r="T1124" i="84"/>
  <c r="G1494" i="84"/>
  <c r="J1494" i="84"/>
  <c r="C1495" i="84"/>
  <c r="H1494" i="84"/>
  <c r="L1494" i="84"/>
  <c r="M1494" i="84"/>
  <c r="I1494" i="84"/>
  <c r="K1494" i="84"/>
  <c r="N1494" i="84"/>
  <c r="G754" i="84"/>
  <c r="J754" i="84"/>
  <c r="I754" i="84"/>
  <c r="K754" i="84"/>
  <c r="L754" i="84"/>
  <c r="N754" i="84"/>
  <c r="H754" i="84"/>
  <c r="M754" i="84"/>
  <c r="J1124" i="84"/>
  <c r="C1125" i="84"/>
  <c r="K1124" i="84"/>
  <c r="N1124" i="84"/>
  <c r="H1124" i="84"/>
  <c r="I1124" i="84"/>
  <c r="L1124" i="84"/>
  <c r="G1124" i="84"/>
  <c r="M1124" i="84"/>
  <c r="J1310" i="84"/>
  <c r="C1311" i="84"/>
  <c r="K1310" i="84"/>
  <c r="N1310" i="84"/>
  <c r="G1310" i="84"/>
  <c r="H1310" i="84"/>
  <c r="I1310" i="84"/>
  <c r="L1310" i="84"/>
  <c r="M1310" i="84"/>
  <c r="G939" i="84"/>
  <c r="K939" i="84"/>
  <c r="L939" i="84"/>
  <c r="M939" i="84"/>
  <c r="I939" i="84"/>
  <c r="C940" i="84"/>
  <c r="H939" i="84"/>
  <c r="J939" i="84"/>
  <c r="N939" i="84"/>
  <c r="P1495" i="84" l="1"/>
  <c r="O1495" i="84"/>
  <c r="O940" i="84"/>
  <c r="P940" i="84"/>
  <c r="O1125" i="84"/>
  <c r="P1125" i="84"/>
  <c r="O1311" i="84"/>
  <c r="P1311" i="84"/>
  <c r="AD409" i="86"/>
  <c r="AD422" i="86"/>
  <c r="AE409" i="88"/>
  <c r="AE397" i="88"/>
  <c r="AE422" i="88"/>
  <c r="AD288" i="88"/>
  <c r="AD315" i="88"/>
  <c r="AD292" i="88"/>
  <c r="AD294" i="88" s="1"/>
  <c r="AF8" i="88"/>
  <c r="AE26" i="88"/>
  <c r="AE10" i="88"/>
  <c r="AE88" i="88" s="1"/>
  <c r="AE25" i="88"/>
  <c r="AE303" i="88"/>
  <c r="AE304" i="88"/>
  <c r="AE305" i="88"/>
  <c r="AE316" i="88"/>
  <c r="AE281" i="88"/>
  <c r="AE264" i="88"/>
  <c r="AE11" i="88"/>
  <c r="AE364" i="88"/>
  <c r="AE372" i="88" s="1"/>
  <c r="AD364" i="86"/>
  <c r="AD372" i="86" s="1"/>
  <c r="AD264" i="86"/>
  <c r="AE8" i="86"/>
  <c r="AD26" i="86"/>
  <c r="AD25" i="86"/>
  <c r="AD10" i="86"/>
  <c r="V1125" i="84"/>
  <c r="W1125" i="84"/>
  <c r="Q1125" i="84"/>
  <c r="T1125" i="84"/>
  <c r="U1125" i="84"/>
  <c r="X1125" i="84"/>
  <c r="S1125" i="84"/>
  <c r="R1125" i="84"/>
  <c r="Q755" i="84"/>
  <c r="S755" i="84"/>
  <c r="U755" i="84"/>
  <c r="V755" i="84"/>
  <c r="W755" i="84"/>
  <c r="X755" i="84"/>
  <c r="R755" i="84"/>
  <c r="T755" i="84"/>
  <c r="W940" i="84"/>
  <c r="X940" i="84"/>
  <c r="R940" i="84"/>
  <c r="Q940" i="84"/>
  <c r="S940" i="84"/>
  <c r="T940" i="84"/>
  <c r="U940" i="84"/>
  <c r="V940" i="84"/>
  <c r="V1311" i="84"/>
  <c r="W1311" i="84"/>
  <c r="Q1311" i="84"/>
  <c r="R1311" i="84"/>
  <c r="S1311" i="84"/>
  <c r="T1311" i="84"/>
  <c r="X1311" i="84"/>
  <c r="U1311" i="84"/>
  <c r="T1495" i="84"/>
  <c r="V1495" i="84"/>
  <c r="X1495" i="84"/>
  <c r="Q1495" i="84"/>
  <c r="U1495" i="84"/>
  <c r="R1495" i="84"/>
  <c r="S1495" i="84"/>
  <c r="W1495" i="84"/>
  <c r="J1495" i="84"/>
  <c r="G1495" i="84"/>
  <c r="C1496" i="84"/>
  <c r="N1495" i="84"/>
  <c r="L1495" i="84"/>
  <c r="H1495" i="84"/>
  <c r="K1495" i="84"/>
  <c r="I1495" i="84"/>
  <c r="M1495" i="84"/>
  <c r="M1125" i="84"/>
  <c r="N1125" i="84"/>
  <c r="I1125" i="84"/>
  <c r="J1125" i="84"/>
  <c r="L1125" i="84"/>
  <c r="C1126" i="84"/>
  <c r="G1125" i="84"/>
  <c r="K1125" i="84"/>
  <c r="H1125" i="84"/>
  <c r="J755" i="84"/>
  <c r="M755" i="84"/>
  <c r="I755" i="84"/>
  <c r="K755" i="84"/>
  <c r="L755" i="84"/>
  <c r="N755" i="84"/>
  <c r="H755" i="84"/>
  <c r="G755" i="84"/>
  <c r="M1311" i="84"/>
  <c r="N1311" i="84"/>
  <c r="I1311" i="84"/>
  <c r="H1311" i="84"/>
  <c r="K1311" i="84"/>
  <c r="L1311" i="84"/>
  <c r="C1312" i="84"/>
  <c r="G1311" i="84"/>
  <c r="J1311" i="84"/>
  <c r="J940" i="84"/>
  <c r="C941" i="84"/>
  <c r="H940" i="84"/>
  <c r="I940" i="84"/>
  <c r="K940" i="84"/>
  <c r="M940" i="84"/>
  <c r="G940" i="84"/>
  <c r="L940" i="84"/>
  <c r="N940" i="84"/>
  <c r="O1496" i="84" l="1"/>
  <c r="P1496" i="84"/>
  <c r="P1126" i="84"/>
  <c r="O1126" i="84"/>
  <c r="O941" i="84"/>
  <c r="P941" i="84"/>
  <c r="O1312" i="84"/>
  <c r="P1312" i="84"/>
  <c r="AE386" i="86"/>
  <c r="AE397" i="86" s="1"/>
  <c r="AE283" i="88"/>
  <c r="AE285" i="88" s="1"/>
  <c r="AF358" i="88"/>
  <c r="AF386" i="88"/>
  <c r="AF359" i="88"/>
  <c r="AF360" i="88"/>
  <c r="AF362" i="88"/>
  <c r="AF355" i="88"/>
  <c r="AF356" i="88"/>
  <c r="AF357" i="88"/>
  <c r="AF165" i="88"/>
  <c r="AF116" i="88"/>
  <c r="AF117" i="88"/>
  <c r="AF118" i="88"/>
  <c r="AF119" i="88"/>
  <c r="AF24" i="88"/>
  <c r="AF5" i="88"/>
  <c r="AF9" i="88"/>
  <c r="AF11" i="88" s="1"/>
  <c r="AF7" i="88"/>
  <c r="AF115" i="88"/>
  <c r="AF23" i="88"/>
  <c r="AF336" i="88" s="1"/>
  <c r="AE362" i="86"/>
  <c r="AE361" i="86"/>
  <c r="AE360" i="86"/>
  <c r="AE358" i="86"/>
  <c r="AE356" i="86"/>
  <c r="AE355" i="86"/>
  <c r="AE359" i="86"/>
  <c r="AE357" i="86"/>
  <c r="AE165" i="86"/>
  <c r="AE119" i="86"/>
  <c r="AE115" i="86"/>
  <c r="AE118" i="86"/>
  <c r="AE117" i="86"/>
  <c r="AE7" i="86"/>
  <c r="AE116" i="86"/>
  <c r="AE5" i="86"/>
  <c r="AE23" i="86"/>
  <c r="AE336" i="86" s="1"/>
  <c r="AE9" i="86"/>
  <c r="Q756" i="84"/>
  <c r="S756" i="84"/>
  <c r="U756" i="84"/>
  <c r="V756" i="84"/>
  <c r="W756" i="84"/>
  <c r="X756" i="84"/>
  <c r="T756" i="84"/>
  <c r="R756" i="84"/>
  <c r="W941" i="84"/>
  <c r="X941" i="84"/>
  <c r="R941" i="84"/>
  <c r="U941" i="84"/>
  <c r="V941" i="84"/>
  <c r="Q941" i="84"/>
  <c r="T941" i="84"/>
  <c r="S941" i="84"/>
  <c r="T1496" i="84"/>
  <c r="W1496" i="84"/>
  <c r="R1496" i="84"/>
  <c r="V1496" i="84"/>
  <c r="Q1496" i="84"/>
  <c r="S1496" i="84"/>
  <c r="U1496" i="84"/>
  <c r="X1496" i="84"/>
  <c r="V1126" i="84"/>
  <c r="W1126" i="84"/>
  <c r="Q1126" i="84"/>
  <c r="T1126" i="84"/>
  <c r="U1126" i="84"/>
  <c r="X1126" i="84"/>
  <c r="S1126" i="84"/>
  <c r="R1126" i="84"/>
  <c r="V1312" i="84"/>
  <c r="W1312" i="84"/>
  <c r="Q1312" i="84"/>
  <c r="R1312" i="84"/>
  <c r="S1312" i="84"/>
  <c r="X1312" i="84"/>
  <c r="U1312" i="84"/>
  <c r="T1312" i="84"/>
  <c r="I1496" i="84"/>
  <c r="L1496" i="84"/>
  <c r="N1496" i="84"/>
  <c r="J1496" i="84"/>
  <c r="G1496" i="84"/>
  <c r="K1496" i="84"/>
  <c r="C1497" i="84"/>
  <c r="H1496" i="84"/>
  <c r="M1496" i="84"/>
  <c r="M756" i="84"/>
  <c r="H756" i="84"/>
  <c r="J756" i="84"/>
  <c r="K756" i="84"/>
  <c r="L756" i="84"/>
  <c r="G756" i="84"/>
  <c r="N756" i="84"/>
  <c r="I756" i="84"/>
  <c r="M941" i="84"/>
  <c r="G941" i="84"/>
  <c r="H941" i="84"/>
  <c r="C942" i="84"/>
  <c r="J941" i="84"/>
  <c r="L941" i="84"/>
  <c r="I941" i="84"/>
  <c r="K941" i="84"/>
  <c r="N941" i="84"/>
  <c r="H1312" i="84"/>
  <c r="I1312" i="84"/>
  <c r="L1312" i="84"/>
  <c r="K1312" i="84"/>
  <c r="N1312" i="84"/>
  <c r="C1313" i="84"/>
  <c r="J1312" i="84"/>
  <c r="M1312" i="84"/>
  <c r="G1312" i="84"/>
  <c r="H1126" i="84"/>
  <c r="I1126" i="84"/>
  <c r="L1126" i="84"/>
  <c r="M1126" i="84"/>
  <c r="J1126" i="84"/>
  <c r="C1127" i="84"/>
  <c r="G1126" i="84"/>
  <c r="K1126" i="84"/>
  <c r="N1126" i="84"/>
  <c r="O1497" i="84" l="1"/>
  <c r="P1497" i="84"/>
  <c r="P942" i="84"/>
  <c r="O942" i="84"/>
  <c r="P1127" i="84"/>
  <c r="O1127" i="84"/>
  <c r="O1313" i="84"/>
  <c r="P1313" i="84"/>
  <c r="AE422" i="86"/>
  <c r="AE409" i="86"/>
  <c r="AF397" i="88"/>
  <c r="AF422" i="88"/>
  <c r="AF409" i="88"/>
  <c r="AE288" i="88"/>
  <c r="AE292" i="88"/>
  <c r="AE294" i="88" s="1"/>
  <c r="AE315" i="88"/>
  <c r="AF303" i="88"/>
  <c r="AF305" i="88"/>
  <c r="AF304" i="88"/>
  <c r="AF281" i="88"/>
  <c r="AF316" i="88"/>
  <c r="AF26" i="88"/>
  <c r="AF25" i="88"/>
  <c r="AF10" i="88"/>
  <c r="AF88" i="88" s="1"/>
  <c r="AG8" i="88"/>
  <c r="AF264" i="88"/>
  <c r="AE26" i="86"/>
  <c r="AE25" i="86"/>
  <c r="AF8" i="86"/>
  <c r="AE10" i="86"/>
  <c r="AE11" i="86"/>
  <c r="AE264" i="86"/>
  <c r="AE364" i="86"/>
  <c r="AE372" i="86" s="1"/>
  <c r="V1313" i="84"/>
  <c r="W1313" i="84"/>
  <c r="Q1313" i="84"/>
  <c r="R1313" i="84"/>
  <c r="S1313" i="84"/>
  <c r="T1313" i="84"/>
  <c r="X1313" i="84"/>
  <c r="U1313" i="84"/>
  <c r="W942" i="84"/>
  <c r="X942" i="84"/>
  <c r="R942" i="84"/>
  <c r="Q942" i="84"/>
  <c r="S942" i="84"/>
  <c r="T942" i="84"/>
  <c r="U942" i="84"/>
  <c r="V942" i="84"/>
  <c r="Q757" i="84"/>
  <c r="S757" i="84"/>
  <c r="U757" i="84"/>
  <c r="V757" i="84"/>
  <c r="W757" i="84"/>
  <c r="X757" i="84"/>
  <c r="R757" i="84"/>
  <c r="T757" i="84"/>
  <c r="V1127" i="84"/>
  <c r="W1127" i="84"/>
  <c r="Q1127" i="84"/>
  <c r="R1127" i="84"/>
  <c r="S1127" i="84"/>
  <c r="T1127" i="84"/>
  <c r="X1127" i="84"/>
  <c r="U1127" i="84"/>
  <c r="T1497" i="84"/>
  <c r="X1497" i="84"/>
  <c r="Q1497" i="84"/>
  <c r="S1497" i="84"/>
  <c r="W1497" i="84"/>
  <c r="R1497" i="84"/>
  <c r="U1497" i="84"/>
  <c r="V1497" i="84"/>
  <c r="M1497" i="84"/>
  <c r="G1497" i="84"/>
  <c r="H1497" i="84"/>
  <c r="N1497" i="84"/>
  <c r="I1497" i="84"/>
  <c r="L1497" i="84"/>
  <c r="K1497" i="84"/>
  <c r="J1497" i="84"/>
  <c r="C1498" i="84"/>
  <c r="K1127" i="84"/>
  <c r="L1127" i="84"/>
  <c r="G1127" i="84"/>
  <c r="H1127" i="84"/>
  <c r="I1127" i="84"/>
  <c r="M1127" i="84"/>
  <c r="C1128" i="84"/>
  <c r="J1127" i="84"/>
  <c r="N1127" i="84"/>
  <c r="H757" i="84"/>
  <c r="K757" i="84"/>
  <c r="J757" i="84"/>
  <c r="L757" i="84"/>
  <c r="M757" i="84"/>
  <c r="G757" i="84"/>
  <c r="N757" i="84"/>
  <c r="I757" i="84"/>
  <c r="H942" i="84"/>
  <c r="L942" i="84"/>
  <c r="M942" i="84"/>
  <c r="N942" i="84"/>
  <c r="G942" i="84"/>
  <c r="C943" i="84"/>
  <c r="J942" i="84"/>
  <c r="I942" i="84"/>
  <c r="K942" i="84"/>
  <c r="K1313" i="84"/>
  <c r="L1313" i="84"/>
  <c r="G1313" i="84"/>
  <c r="N1313" i="84"/>
  <c r="C1314" i="84"/>
  <c r="H1313" i="84"/>
  <c r="I1313" i="84"/>
  <c r="M1313" i="84"/>
  <c r="J1313" i="84"/>
  <c r="P1498" i="84" l="1"/>
  <c r="O1498" i="84"/>
  <c r="P1314" i="84"/>
  <c r="O1314" i="84"/>
  <c r="P943" i="84"/>
  <c r="O943" i="84"/>
  <c r="O1128" i="84"/>
  <c r="P1128" i="84"/>
  <c r="AF386" i="86"/>
  <c r="AF397" i="86" s="1"/>
  <c r="AG358" i="88"/>
  <c r="AG386" i="88"/>
  <c r="AG359" i="88"/>
  <c r="AG360" i="88"/>
  <c r="AG361" i="88"/>
  <c r="AG362" i="88"/>
  <c r="AG355" i="88"/>
  <c r="AG356" i="88"/>
  <c r="AG357" i="88"/>
  <c r="AG165" i="88"/>
  <c r="AG117" i="88"/>
  <c r="AG118" i="88"/>
  <c r="AG119" i="88"/>
  <c r="AG115" i="88"/>
  <c r="AG116" i="88"/>
  <c r="AG24" i="88"/>
  <c r="AG5" i="88"/>
  <c r="AG9" i="88"/>
  <c r="AG7" i="88"/>
  <c r="AG23" i="88"/>
  <c r="AG336" i="88" s="1"/>
  <c r="AF283" i="88"/>
  <c r="AF285" i="88" s="1"/>
  <c r="AF357" i="86"/>
  <c r="AF358" i="86"/>
  <c r="AF356" i="86"/>
  <c r="AF362" i="86"/>
  <c r="AF360" i="86"/>
  <c r="AF359" i="86"/>
  <c r="AF355" i="86"/>
  <c r="AF165" i="86"/>
  <c r="AF118" i="86"/>
  <c r="AF117" i="86"/>
  <c r="AF116" i="86"/>
  <c r="AF119" i="86"/>
  <c r="AF115" i="86"/>
  <c r="AF7" i="86"/>
  <c r="AF5" i="86"/>
  <c r="AF23" i="86"/>
  <c r="AF336" i="86" s="1"/>
  <c r="AF9" i="86"/>
  <c r="AF11" i="86" s="1"/>
  <c r="V1128" i="84"/>
  <c r="W1128" i="84"/>
  <c r="Q1128" i="84"/>
  <c r="U1128" i="84"/>
  <c r="X1128" i="84"/>
  <c r="R1128" i="84"/>
  <c r="T1128" i="84"/>
  <c r="S1128" i="84"/>
  <c r="W943" i="84"/>
  <c r="X943" i="84"/>
  <c r="R943" i="84"/>
  <c r="S943" i="84"/>
  <c r="T943" i="84"/>
  <c r="U943" i="84"/>
  <c r="V943" i="84"/>
  <c r="Q943" i="84"/>
  <c r="Q758" i="84"/>
  <c r="S758" i="84"/>
  <c r="U758" i="84"/>
  <c r="V758" i="84"/>
  <c r="W758" i="84"/>
  <c r="X758" i="84"/>
  <c r="R758" i="84"/>
  <c r="T758" i="84"/>
  <c r="T1498" i="84"/>
  <c r="R1498" i="84"/>
  <c r="U1498" i="84"/>
  <c r="X1498" i="84"/>
  <c r="Q1498" i="84"/>
  <c r="S1498" i="84"/>
  <c r="W1498" i="84"/>
  <c r="V1498" i="84"/>
  <c r="V1314" i="84"/>
  <c r="W1314" i="84"/>
  <c r="Q1314" i="84"/>
  <c r="R1314" i="84"/>
  <c r="S1314" i="84"/>
  <c r="X1314" i="84"/>
  <c r="T1314" i="84"/>
  <c r="U1314" i="84"/>
  <c r="C1499" i="84"/>
  <c r="K1498" i="84"/>
  <c r="H1498" i="84"/>
  <c r="L1498" i="84"/>
  <c r="I1498" i="84"/>
  <c r="M1498" i="84"/>
  <c r="J1498" i="84"/>
  <c r="G1498" i="84"/>
  <c r="N1498" i="84"/>
  <c r="K758" i="84"/>
  <c r="N758" i="84"/>
  <c r="G758" i="84"/>
  <c r="J758" i="84"/>
  <c r="L758" i="84"/>
  <c r="M758" i="84"/>
  <c r="I758" i="84"/>
  <c r="H758" i="84"/>
  <c r="N1128" i="84"/>
  <c r="G1128" i="84"/>
  <c r="J1128" i="84"/>
  <c r="C1129" i="84"/>
  <c r="H1128" i="84"/>
  <c r="K1128" i="84"/>
  <c r="L1128" i="84"/>
  <c r="M1128" i="84"/>
  <c r="I1128" i="84"/>
  <c r="N1314" i="84"/>
  <c r="G1314" i="84"/>
  <c r="J1314" i="84"/>
  <c r="C1315" i="84"/>
  <c r="I1314" i="84"/>
  <c r="K1314" i="84"/>
  <c r="L1314" i="84"/>
  <c r="M1314" i="84"/>
  <c r="H1314" i="84"/>
  <c r="K943" i="84"/>
  <c r="I943" i="84"/>
  <c r="J943" i="84"/>
  <c r="L943" i="84"/>
  <c r="N943" i="84"/>
  <c r="G943" i="84"/>
  <c r="H943" i="84"/>
  <c r="M943" i="84"/>
  <c r="C944" i="84"/>
  <c r="P1129" i="84" l="1"/>
  <c r="O1129" i="84"/>
  <c r="P1315" i="84"/>
  <c r="O1315" i="84"/>
  <c r="P944" i="84"/>
  <c r="O944" i="84"/>
  <c r="O1499" i="84"/>
  <c r="P1499" i="84"/>
  <c r="AF422" i="86"/>
  <c r="AF409" i="86"/>
  <c r="AG422" i="88"/>
  <c r="AG409" i="88"/>
  <c r="AG397" i="88"/>
  <c r="AF288" i="88"/>
  <c r="AF292" i="88"/>
  <c r="AF294" i="88" s="1"/>
  <c r="AF315" i="88"/>
  <c r="AG264" i="88"/>
  <c r="AG25" i="88"/>
  <c r="AG10" i="88"/>
  <c r="AG88" i="88" s="1"/>
  <c r="AH8" i="88"/>
  <c r="AG26" i="88"/>
  <c r="AG304" i="88"/>
  <c r="AG303" i="88"/>
  <c r="AG305" i="88"/>
  <c r="AG281" i="88"/>
  <c r="AG316" i="88"/>
  <c r="AG11" i="88"/>
  <c r="AG364" i="88"/>
  <c r="AG372" i="88" s="1"/>
  <c r="AF26" i="86"/>
  <c r="AF25" i="86"/>
  <c r="AF10" i="86"/>
  <c r="AG8" i="86"/>
  <c r="AF264" i="86"/>
  <c r="V1129" i="84"/>
  <c r="W1129" i="84"/>
  <c r="Q1129" i="84"/>
  <c r="R1129" i="84"/>
  <c r="U1129" i="84"/>
  <c r="X1129" i="84"/>
  <c r="T1129" i="84"/>
  <c r="S1129" i="84"/>
  <c r="W944" i="84"/>
  <c r="X944" i="84"/>
  <c r="R944" i="84"/>
  <c r="V944" i="84"/>
  <c r="Q944" i="84"/>
  <c r="S944" i="84"/>
  <c r="U944" i="84"/>
  <c r="T944" i="84"/>
  <c r="V1315" i="84"/>
  <c r="W1315" i="84"/>
  <c r="Q1315" i="84"/>
  <c r="R1315" i="84"/>
  <c r="S1315" i="84"/>
  <c r="T1315" i="84"/>
  <c r="X1315" i="84"/>
  <c r="U1315" i="84"/>
  <c r="Q759" i="84"/>
  <c r="S759" i="84"/>
  <c r="U759" i="84"/>
  <c r="V759" i="84"/>
  <c r="W759" i="84"/>
  <c r="X759" i="84"/>
  <c r="R759" i="84"/>
  <c r="T759" i="84"/>
  <c r="T1499" i="84"/>
  <c r="Q1499" i="84"/>
  <c r="S1499" i="84"/>
  <c r="V1499" i="84"/>
  <c r="U1499" i="84"/>
  <c r="W1499" i="84"/>
  <c r="X1499" i="84"/>
  <c r="R1499" i="84"/>
  <c r="M1499" i="84"/>
  <c r="J1499" i="84"/>
  <c r="K1499" i="84"/>
  <c r="C1500" i="84"/>
  <c r="N1499" i="84"/>
  <c r="I1499" i="84"/>
  <c r="G1499" i="84"/>
  <c r="L1499" i="84"/>
  <c r="H1499" i="84"/>
  <c r="N944" i="84"/>
  <c r="G944" i="84"/>
  <c r="H944" i="84"/>
  <c r="C945" i="84"/>
  <c r="I944" i="84"/>
  <c r="K944" i="84"/>
  <c r="M944" i="84"/>
  <c r="J944" i="84"/>
  <c r="L944" i="84"/>
  <c r="N759" i="84"/>
  <c r="I759" i="84"/>
  <c r="G759" i="84"/>
  <c r="K759" i="84"/>
  <c r="L759" i="84"/>
  <c r="M759" i="84"/>
  <c r="J759" i="84"/>
  <c r="H759" i="84"/>
  <c r="I1129" i="84"/>
  <c r="J1129" i="84"/>
  <c r="C1130" i="84"/>
  <c r="M1129" i="84"/>
  <c r="L1129" i="84"/>
  <c r="H1129" i="84"/>
  <c r="N1129" i="84"/>
  <c r="K1129" i="84"/>
  <c r="G1129" i="84"/>
  <c r="I1315" i="84"/>
  <c r="J1315" i="84"/>
  <c r="C1316" i="84"/>
  <c r="M1315" i="84"/>
  <c r="K1315" i="84"/>
  <c r="N1315" i="84"/>
  <c r="H1315" i="84"/>
  <c r="G1315" i="84"/>
  <c r="L1315" i="84"/>
  <c r="P1316" i="84" l="1"/>
  <c r="O1316" i="84"/>
  <c r="P1130" i="84"/>
  <c r="O1130" i="84"/>
  <c r="O1500" i="84"/>
  <c r="P1500" i="84"/>
  <c r="O945" i="84"/>
  <c r="P945" i="84"/>
  <c r="AG386" i="86"/>
  <c r="AG409" i="86" s="1"/>
  <c r="AG283" i="88"/>
  <c r="AG285" i="88" s="1"/>
  <c r="AH386" i="88"/>
  <c r="AH359" i="88"/>
  <c r="AH360" i="88"/>
  <c r="AH361" i="88"/>
  <c r="AH362" i="88"/>
  <c r="AH356" i="88"/>
  <c r="AH357" i="88"/>
  <c r="AH358" i="88"/>
  <c r="AH355" i="88"/>
  <c r="AH165" i="88"/>
  <c r="AH117" i="88"/>
  <c r="AH118" i="88"/>
  <c r="AH119" i="88"/>
  <c r="AH115" i="88"/>
  <c r="AH116" i="88"/>
  <c r="AH24" i="88"/>
  <c r="AH5" i="88"/>
  <c r="AH9" i="88"/>
  <c r="AH11" i="88" s="1"/>
  <c r="AH7" i="88"/>
  <c r="AH23" i="88"/>
  <c r="AH336" i="88" s="1"/>
  <c r="AG360" i="86"/>
  <c r="AG361" i="86"/>
  <c r="AG358" i="86"/>
  <c r="AG356" i="86"/>
  <c r="AG362" i="86"/>
  <c r="AG359" i="86"/>
  <c r="AG357" i="86"/>
  <c r="AG355" i="86"/>
  <c r="AG165" i="86"/>
  <c r="AG118" i="86"/>
  <c r="AG117" i="86"/>
  <c r="AG116" i="86"/>
  <c r="AG5" i="86"/>
  <c r="AG115" i="86"/>
  <c r="AG119" i="86"/>
  <c r="AG23" i="86"/>
  <c r="AG336" i="86" s="1"/>
  <c r="AG9" i="86"/>
  <c r="AG11" i="86" s="1"/>
  <c r="AG7" i="86"/>
  <c r="W945" i="84"/>
  <c r="X945" i="84"/>
  <c r="R945" i="84"/>
  <c r="Q945" i="84"/>
  <c r="S945" i="84"/>
  <c r="T945" i="84"/>
  <c r="U945" i="84"/>
  <c r="V945" i="84"/>
  <c r="Q760" i="84"/>
  <c r="S760" i="84"/>
  <c r="U760" i="84"/>
  <c r="V760" i="84"/>
  <c r="W760" i="84"/>
  <c r="X760" i="84"/>
  <c r="T760" i="84"/>
  <c r="R760" i="84"/>
  <c r="T1500" i="84"/>
  <c r="R1500" i="84"/>
  <c r="U1500" i="84"/>
  <c r="W1500" i="84"/>
  <c r="Q1500" i="84"/>
  <c r="S1500" i="84"/>
  <c r="V1500" i="84"/>
  <c r="X1500" i="84"/>
  <c r="V1130" i="84"/>
  <c r="W1130" i="84"/>
  <c r="Q1130" i="84"/>
  <c r="S1130" i="84"/>
  <c r="T1130" i="84"/>
  <c r="X1130" i="84"/>
  <c r="R1130" i="84"/>
  <c r="U1130" i="84"/>
  <c r="V1316" i="84"/>
  <c r="W1316" i="84"/>
  <c r="Q1316" i="84"/>
  <c r="R1316" i="84"/>
  <c r="S1316" i="84"/>
  <c r="X1316" i="84"/>
  <c r="T1316" i="84"/>
  <c r="U1316" i="84"/>
  <c r="N1500" i="84"/>
  <c r="M1500" i="84"/>
  <c r="C1501" i="84"/>
  <c r="K1500" i="84"/>
  <c r="L1500" i="84"/>
  <c r="G1500" i="84"/>
  <c r="J1500" i="84"/>
  <c r="H1500" i="84"/>
  <c r="I1500" i="84"/>
  <c r="I945" i="84"/>
  <c r="M945" i="84"/>
  <c r="N945" i="84"/>
  <c r="H945" i="84"/>
  <c r="C946" i="84"/>
  <c r="K945" i="84"/>
  <c r="J945" i="84"/>
  <c r="L945" i="84"/>
  <c r="G945" i="84"/>
  <c r="L1130" i="84"/>
  <c r="M1130" i="84"/>
  <c r="H1130" i="84"/>
  <c r="G1130" i="84"/>
  <c r="I1130" i="84"/>
  <c r="K1130" i="84"/>
  <c r="C1131" i="84"/>
  <c r="J1130" i="84"/>
  <c r="N1130" i="84"/>
  <c r="I760" i="84"/>
  <c r="L760" i="84"/>
  <c r="J760" i="84"/>
  <c r="K760" i="84"/>
  <c r="M760" i="84"/>
  <c r="G760" i="84"/>
  <c r="N760" i="84"/>
  <c r="H760" i="84"/>
  <c r="L1316" i="84"/>
  <c r="M1316" i="84"/>
  <c r="H1316" i="84"/>
  <c r="N1316" i="84"/>
  <c r="C1317" i="84"/>
  <c r="G1316" i="84"/>
  <c r="I1316" i="84"/>
  <c r="K1316" i="84"/>
  <c r="J1316" i="84"/>
  <c r="O1501" i="84" l="1"/>
  <c r="P1501" i="84"/>
  <c r="P1131" i="84"/>
  <c r="O1131" i="84"/>
  <c r="O946" i="84"/>
  <c r="P946" i="84"/>
  <c r="O1317" i="84"/>
  <c r="P1317" i="84"/>
  <c r="AG422" i="86"/>
  <c r="AG397" i="86"/>
  <c r="AH397" i="88"/>
  <c r="AH422" i="88"/>
  <c r="AH409" i="88"/>
  <c r="AG288" i="88"/>
  <c r="AG315" i="88"/>
  <c r="AG292" i="88"/>
  <c r="AG294" i="88" s="1"/>
  <c r="AH264" i="88"/>
  <c r="AH304" i="88"/>
  <c r="AH305" i="88"/>
  <c r="AH303" i="88"/>
  <c r="AH316" i="88"/>
  <c r="AH281" i="88"/>
  <c r="AH25" i="88"/>
  <c r="AH10" i="88"/>
  <c r="AH88" i="88" s="1"/>
  <c r="AI8" i="88"/>
  <c r="AH26" i="88"/>
  <c r="AH364" i="88"/>
  <c r="AH372" i="88" s="1"/>
  <c r="AG26" i="86"/>
  <c r="AG25" i="86"/>
  <c r="AG10" i="86"/>
  <c r="AH8" i="86"/>
  <c r="AG364" i="86"/>
  <c r="AG372" i="86" s="1"/>
  <c r="AG264" i="86"/>
  <c r="V1131" i="84"/>
  <c r="W1131" i="84"/>
  <c r="Q1131" i="84"/>
  <c r="X1131" i="84"/>
  <c r="T1131" i="84"/>
  <c r="U1131" i="84"/>
  <c r="S1131" i="84"/>
  <c r="R1131" i="84"/>
  <c r="Q761" i="84"/>
  <c r="S761" i="84"/>
  <c r="U761" i="84"/>
  <c r="V761" i="84"/>
  <c r="W761" i="84"/>
  <c r="X761" i="84"/>
  <c r="R761" i="84"/>
  <c r="T761" i="84"/>
  <c r="T1501" i="84"/>
  <c r="S1501" i="84"/>
  <c r="V1501" i="84"/>
  <c r="X1501" i="84"/>
  <c r="R1501" i="84"/>
  <c r="W1501" i="84"/>
  <c r="Q1501" i="84"/>
  <c r="U1501" i="84"/>
  <c r="V1317" i="84"/>
  <c r="W1317" i="84"/>
  <c r="Q1317" i="84"/>
  <c r="X1317" i="84"/>
  <c r="R1317" i="84"/>
  <c r="S1317" i="84"/>
  <c r="U1317" i="84"/>
  <c r="T1317" i="84"/>
  <c r="W946" i="84"/>
  <c r="X946" i="84"/>
  <c r="R946" i="84"/>
  <c r="T946" i="84"/>
  <c r="U946" i="84"/>
  <c r="V946" i="84"/>
  <c r="S946" i="84"/>
  <c r="Q946" i="84"/>
  <c r="N1501" i="84"/>
  <c r="H1501" i="84"/>
  <c r="C1502" i="84"/>
  <c r="K1501" i="84"/>
  <c r="I1501" i="84"/>
  <c r="G1501" i="84"/>
  <c r="J1501" i="84"/>
  <c r="L1501" i="84"/>
  <c r="M1501" i="84"/>
  <c r="L946" i="84"/>
  <c r="I946" i="84"/>
  <c r="C947" i="84"/>
  <c r="J946" i="84"/>
  <c r="K946" i="84"/>
  <c r="N946" i="84"/>
  <c r="G946" i="84"/>
  <c r="M946" i="84"/>
  <c r="H946" i="84"/>
  <c r="G1131" i="84"/>
  <c r="H1131" i="84"/>
  <c r="K1131" i="84"/>
  <c r="J1131" i="84"/>
  <c r="L1131" i="84"/>
  <c r="M1131" i="84"/>
  <c r="C1132" i="84"/>
  <c r="I1131" i="84"/>
  <c r="N1131" i="84"/>
  <c r="G1317" i="84"/>
  <c r="H1317" i="84"/>
  <c r="K1317" i="84"/>
  <c r="I1317" i="84"/>
  <c r="J1317" i="84"/>
  <c r="L1317" i="84"/>
  <c r="M1317" i="84"/>
  <c r="C1318" i="84"/>
  <c r="N1317" i="84"/>
  <c r="G761" i="84"/>
  <c r="N761" i="84"/>
  <c r="I761" i="84"/>
  <c r="J761" i="84"/>
  <c r="K761" i="84"/>
  <c r="M761" i="84"/>
  <c r="H761" i="84"/>
  <c r="L761" i="84"/>
  <c r="O947" i="84" l="1"/>
  <c r="P947" i="84"/>
  <c r="P1502" i="84"/>
  <c r="O1502" i="84"/>
  <c r="P1318" i="84"/>
  <c r="O1318" i="84"/>
  <c r="O1132" i="84"/>
  <c r="P1132" i="84"/>
  <c r="AH386" i="86"/>
  <c r="AH409" i="86" s="1"/>
  <c r="AI386" i="88"/>
  <c r="AI360" i="88"/>
  <c r="AI361" i="88"/>
  <c r="AI362" i="88"/>
  <c r="AI358" i="88"/>
  <c r="AI357" i="88"/>
  <c r="AI359" i="88"/>
  <c r="AI355" i="88"/>
  <c r="AI356" i="88"/>
  <c r="AI165" i="88"/>
  <c r="AI118" i="88"/>
  <c r="AI119" i="88"/>
  <c r="AI115" i="88"/>
  <c r="AI116" i="88"/>
  <c r="AI9" i="88"/>
  <c r="AI11" i="88" s="1"/>
  <c r="AI117" i="88"/>
  <c r="AI7" i="88"/>
  <c r="AI23" i="88"/>
  <c r="AI336" i="88" s="1"/>
  <c r="AI24" i="88"/>
  <c r="AI5" i="88"/>
  <c r="AH283" i="88"/>
  <c r="AH285" i="88" s="1"/>
  <c r="AH361" i="86"/>
  <c r="AH359" i="86"/>
  <c r="AH362" i="86"/>
  <c r="AH360" i="86"/>
  <c r="AH358" i="86"/>
  <c r="AH356" i="86"/>
  <c r="AH357" i="86"/>
  <c r="AH355" i="86"/>
  <c r="AH165" i="86"/>
  <c r="AH117" i="86"/>
  <c r="AH116" i="86"/>
  <c r="AH119" i="86"/>
  <c r="AH115" i="86"/>
  <c r="AH118" i="86"/>
  <c r="AH23" i="86"/>
  <c r="AH336" i="86" s="1"/>
  <c r="AH9" i="86"/>
  <c r="AH11" i="86" s="1"/>
  <c r="AH5" i="86"/>
  <c r="AH7" i="86"/>
  <c r="V1132" i="84"/>
  <c r="W1132" i="84"/>
  <c r="Q1132" i="84"/>
  <c r="S1132" i="84"/>
  <c r="U1132" i="84"/>
  <c r="R1132" i="84"/>
  <c r="T1132" i="84"/>
  <c r="X1132" i="84"/>
  <c r="W947" i="84"/>
  <c r="X947" i="84"/>
  <c r="R947" i="84"/>
  <c r="Q947" i="84"/>
  <c r="S947" i="84"/>
  <c r="T947" i="84"/>
  <c r="V947" i="84"/>
  <c r="U947" i="84"/>
  <c r="Q762" i="84"/>
  <c r="S762" i="84"/>
  <c r="U762" i="84"/>
  <c r="V762" i="84"/>
  <c r="W762" i="84"/>
  <c r="X762" i="84"/>
  <c r="R762" i="84"/>
  <c r="T762" i="84"/>
  <c r="V1318" i="84"/>
  <c r="W1318" i="84"/>
  <c r="S1318" i="84"/>
  <c r="T1318" i="84"/>
  <c r="U1318" i="84"/>
  <c r="Q1318" i="84"/>
  <c r="X1318" i="84"/>
  <c r="R1318" i="84"/>
  <c r="T1502" i="84"/>
  <c r="U1502" i="84"/>
  <c r="W1502" i="84"/>
  <c r="S1502" i="84"/>
  <c r="Q1502" i="84"/>
  <c r="R1502" i="84"/>
  <c r="V1502" i="84"/>
  <c r="X1502" i="84"/>
  <c r="K1502" i="84"/>
  <c r="M1502" i="84"/>
  <c r="N1502" i="84"/>
  <c r="I1502" i="84"/>
  <c r="G1502" i="84"/>
  <c r="J1502" i="84"/>
  <c r="L1502" i="84"/>
  <c r="H1502" i="84"/>
  <c r="C1503" i="84"/>
  <c r="M947" i="84"/>
  <c r="N947" i="84"/>
  <c r="G947" i="84"/>
  <c r="I947" i="84"/>
  <c r="K947" i="84"/>
  <c r="H947" i="84"/>
  <c r="C948" i="84"/>
  <c r="L947" i="84"/>
  <c r="J947" i="84"/>
  <c r="J762" i="84"/>
  <c r="L762" i="84"/>
  <c r="G762" i="84"/>
  <c r="H762" i="84"/>
  <c r="K762" i="84"/>
  <c r="I762" i="84"/>
  <c r="M762" i="84"/>
  <c r="N762" i="84"/>
  <c r="J1318" i="84"/>
  <c r="C1319" i="84"/>
  <c r="K1318" i="84"/>
  <c r="N1318" i="84"/>
  <c r="I1318" i="84"/>
  <c r="M1318" i="84"/>
  <c r="H1318" i="84"/>
  <c r="L1318" i="84"/>
  <c r="G1318" i="84"/>
  <c r="J1132" i="84"/>
  <c r="C1133" i="84"/>
  <c r="K1132" i="84"/>
  <c r="N1132" i="84"/>
  <c r="L1132" i="84"/>
  <c r="H1132" i="84"/>
  <c r="I1132" i="84"/>
  <c r="M1132" i="84"/>
  <c r="G1132" i="84"/>
  <c r="O948" i="84" l="1"/>
  <c r="P948" i="84"/>
  <c r="P1503" i="84"/>
  <c r="O1503" i="84"/>
  <c r="O1133" i="84"/>
  <c r="P1133" i="84"/>
  <c r="P1319" i="84"/>
  <c r="O1319" i="84"/>
  <c r="AH397" i="86"/>
  <c r="AH422" i="86"/>
  <c r="AI422" i="88"/>
  <c r="AI409" i="88"/>
  <c r="AI397" i="88"/>
  <c r="AI364" i="88"/>
  <c r="AI372" i="88" s="1"/>
  <c r="AH288" i="88"/>
  <c r="AH292" i="88"/>
  <c r="AH294" i="88" s="1"/>
  <c r="AH315" i="88"/>
  <c r="AI264" i="88"/>
  <c r="AI25" i="88"/>
  <c r="AI10" i="88"/>
  <c r="AI88" i="88" s="1"/>
  <c r="AJ8" i="88"/>
  <c r="AI26" i="88"/>
  <c r="AI305" i="88"/>
  <c r="AI303" i="88"/>
  <c r="AI304" i="88"/>
  <c r="AI281" i="88"/>
  <c r="AI316" i="88"/>
  <c r="AH364" i="86"/>
  <c r="AH372" i="86" s="1"/>
  <c r="AH26" i="86"/>
  <c r="AH25" i="86"/>
  <c r="AH10" i="86"/>
  <c r="AI8" i="86"/>
  <c r="AH264" i="86"/>
  <c r="Q763" i="84"/>
  <c r="S763" i="84"/>
  <c r="U763" i="84"/>
  <c r="V763" i="84"/>
  <c r="W763" i="84"/>
  <c r="X763" i="84"/>
  <c r="R763" i="84"/>
  <c r="T763" i="84"/>
  <c r="V1133" i="84"/>
  <c r="W1133" i="84"/>
  <c r="Q1133" i="84"/>
  <c r="T1133" i="84"/>
  <c r="S1133" i="84"/>
  <c r="U1133" i="84"/>
  <c r="R1133" i="84"/>
  <c r="X1133" i="84"/>
  <c r="V1319" i="84"/>
  <c r="W1319" i="84"/>
  <c r="R1319" i="84"/>
  <c r="U1319" i="84"/>
  <c r="X1319" i="84"/>
  <c r="Q1319" i="84"/>
  <c r="T1319" i="84"/>
  <c r="S1319" i="84"/>
  <c r="T1503" i="84"/>
  <c r="V1503" i="84"/>
  <c r="X1503" i="84"/>
  <c r="Q1503" i="84"/>
  <c r="U1503" i="84"/>
  <c r="S1503" i="84"/>
  <c r="R1503" i="84"/>
  <c r="W1503" i="84"/>
  <c r="W948" i="84"/>
  <c r="X948" i="84"/>
  <c r="R948" i="84"/>
  <c r="Q948" i="84"/>
  <c r="S948" i="84"/>
  <c r="T948" i="84"/>
  <c r="U948" i="84"/>
  <c r="V948" i="84"/>
  <c r="N1503" i="84"/>
  <c r="L1503" i="84"/>
  <c r="G1503" i="84"/>
  <c r="I1503" i="84"/>
  <c r="J1503" i="84"/>
  <c r="C1504" i="84"/>
  <c r="M1503" i="84"/>
  <c r="K1503" i="84"/>
  <c r="H1503" i="84"/>
  <c r="M1133" i="84"/>
  <c r="N1133" i="84"/>
  <c r="I1133" i="84"/>
  <c r="G1133" i="84"/>
  <c r="H1133" i="84"/>
  <c r="J1133" i="84"/>
  <c r="L1133" i="84"/>
  <c r="C1134" i="84"/>
  <c r="K1133" i="84"/>
  <c r="M763" i="84"/>
  <c r="I763" i="84"/>
  <c r="L763" i="84"/>
  <c r="N763" i="84"/>
  <c r="H763" i="84"/>
  <c r="G763" i="84"/>
  <c r="K763" i="84"/>
  <c r="J763" i="84"/>
  <c r="H948" i="84"/>
  <c r="I948" i="84"/>
  <c r="J948" i="84"/>
  <c r="C949" i="84"/>
  <c r="L948" i="84"/>
  <c r="N948" i="84"/>
  <c r="K948" i="84"/>
  <c r="M948" i="84"/>
  <c r="G948" i="84"/>
  <c r="M1319" i="84"/>
  <c r="N1319" i="84"/>
  <c r="I1319" i="84"/>
  <c r="C1320" i="84"/>
  <c r="G1319" i="84"/>
  <c r="H1319" i="84"/>
  <c r="J1319" i="84"/>
  <c r="L1319" i="84"/>
  <c r="K1319" i="84"/>
  <c r="O1320" i="84" l="1"/>
  <c r="P1320" i="84"/>
  <c r="P949" i="84"/>
  <c r="O949" i="84"/>
  <c r="P1504" i="84"/>
  <c r="O1504" i="84"/>
  <c r="P1134" i="84"/>
  <c r="O1134" i="84"/>
  <c r="AI386" i="86"/>
  <c r="AI409" i="86" s="1"/>
  <c r="AJ386" i="88"/>
  <c r="AJ361" i="88"/>
  <c r="AJ362" i="88"/>
  <c r="AJ358" i="88"/>
  <c r="AJ359" i="88"/>
  <c r="AJ360" i="88"/>
  <c r="AJ355" i="88"/>
  <c r="AJ356" i="88"/>
  <c r="AJ357" i="88"/>
  <c r="AJ165" i="88"/>
  <c r="AJ118" i="88"/>
  <c r="AJ119" i="88"/>
  <c r="AJ115" i="88"/>
  <c r="AJ116" i="88"/>
  <c r="AJ117" i="88"/>
  <c r="AJ7" i="88"/>
  <c r="AJ23" i="88"/>
  <c r="AJ336" i="88" s="1"/>
  <c r="AJ24" i="88"/>
  <c r="AJ9" i="88"/>
  <c r="AJ5" i="88"/>
  <c r="AI283" i="88"/>
  <c r="AI285" i="88" s="1"/>
  <c r="AI362" i="86"/>
  <c r="AI356" i="86"/>
  <c r="AI357" i="86"/>
  <c r="AI358" i="86"/>
  <c r="AI359" i="86"/>
  <c r="AI355" i="86"/>
  <c r="AI361" i="86"/>
  <c r="AI360" i="86"/>
  <c r="AI165" i="86"/>
  <c r="AI117" i="86"/>
  <c r="AI116" i="86"/>
  <c r="AI119" i="86"/>
  <c r="AI115" i="86"/>
  <c r="AI23" i="86"/>
  <c r="AI336" i="86" s="1"/>
  <c r="AI118" i="86"/>
  <c r="AI9" i="86"/>
  <c r="AI11" i="86" s="1"/>
  <c r="AI7" i="86"/>
  <c r="AI5" i="86"/>
  <c r="T1504" i="84"/>
  <c r="W1504" i="84"/>
  <c r="R1504" i="84"/>
  <c r="V1504" i="84"/>
  <c r="Q1504" i="84"/>
  <c r="S1504" i="84"/>
  <c r="U1504" i="84"/>
  <c r="X1504" i="84"/>
  <c r="V1134" i="84"/>
  <c r="W1134" i="84"/>
  <c r="Q1134" i="84"/>
  <c r="R1134" i="84"/>
  <c r="T1134" i="84"/>
  <c r="X1134" i="84"/>
  <c r="S1134" i="84"/>
  <c r="U1134" i="84"/>
  <c r="Q764" i="84"/>
  <c r="S764" i="84"/>
  <c r="U764" i="84"/>
  <c r="V764" i="84"/>
  <c r="W764" i="84"/>
  <c r="X764" i="84"/>
  <c r="T764" i="84"/>
  <c r="R764" i="84"/>
  <c r="W949" i="84"/>
  <c r="X949" i="84"/>
  <c r="R949" i="84"/>
  <c r="U949" i="84"/>
  <c r="V949" i="84"/>
  <c r="Q949" i="84"/>
  <c r="T949" i="84"/>
  <c r="S949" i="84"/>
  <c r="V1320" i="84"/>
  <c r="W1320" i="84"/>
  <c r="T1320" i="84"/>
  <c r="Q1320" i="84"/>
  <c r="S1320" i="84"/>
  <c r="R1320" i="84"/>
  <c r="X1320" i="84"/>
  <c r="U1320" i="84"/>
  <c r="M1504" i="84"/>
  <c r="N1504" i="84"/>
  <c r="K1504" i="84"/>
  <c r="G1504" i="84"/>
  <c r="C1505" i="84"/>
  <c r="I1504" i="84"/>
  <c r="J1504" i="84"/>
  <c r="L1504" i="84"/>
  <c r="H1504" i="84"/>
  <c r="H1320" i="84"/>
  <c r="I1320" i="84"/>
  <c r="L1320" i="84"/>
  <c r="G1320" i="84"/>
  <c r="J1320" i="84"/>
  <c r="K1320" i="84"/>
  <c r="M1320" i="84"/>
  <c r="N1320" i="84"/>
  <c r="C1321" i="84"/>
  <c r="H764" i="84"/>
  <c r="J764" i="84"/>
  <c r="K764" i="84"/>
  <c r="L764" i="84"/>
  <c r="N764" i="84"/>
  <c r="G764" i="84"/>
  <c r="I764" i="84"/>
  <c r="M764" i="84"/>
  <c r="H1134" i="84"/>
  <c r="I1134" i="84"/>
  <c r="L1134" i="84"/>
  <c r="J1134" i="84"/>
  <c r="K1134" i="84"/>
  <c r="M1134" i="84"/>
  <c r="C1135" i="84"/>
  <c r="G1134" i="84"/>
  <c r="N1134" i="84"/>
  <c r="K949" i="84"/>
  <c r="L949" i="84"/>
  <c r="M949" i="84"/>
  <c r="G949" i="84"/>
  <c r="I949" i="84"/>
  <c r="H949" i="84"/>
  <c r="C950" i="84"/>
  <c r="J949" i="84"/>
  <c r="N949" i="84"/>
  <c r="O1321" i="84" l="1"/>
  <c r="P1321" i="84"/>
  <c r="P1135" i="84"/>
  <c r="O1135" i="84"/>
  <c r="P950" i="84"/>
  <c r="O950" i="84"/>
  <c r="P1505" i="84"/>
  <c r="O1505" i="84"/>
  <c r="AI397" i="86"/>
  <c r="AI422" i="86"/>
  <c r="AJ422" i="88"/>
  <c r="AJ409" i="88"/>
  <c r="AJ397" i="88"/>
  <c r="AJ364" i="88"/>
  <c r="AJ372" i="88" s="1"/>
  <c r="AI288" i="88"/>
  <c r="AI292" i="88"/>
  <c r="AI294" i="88" s="1"/>
  <c r="AI315" i="88"/>
  <c r="AJ264" i="88"/>
  <c r="AJ25" i="88"/>
  <c r="AJ10" i="88"/>
  <c r="AJ88" i="88" s="1"/>
  <c r="AK8" i="88"/>
  <c r="AJ26" i="88"/>
  <c r="AJ305" i="88"/>
  <c r="AJ304" i="88"/>
  <c r="AJ303" i="88"/>
  <c r="AJ281" i="88"/>
  <c r="AJ316" i="88"/>
  <c r="AJ11" i="88"/>
  <c r="AI264" i="86"/>
  <c r="AI25" i="86"/>
  <c r="AI10" i="86"/>
  <c r="AJ8" i="86"/>
  <c r="AI26" i="86"/>
  <c r="AI364" i="86"/>
  <c r="AI372" i="86" s="1"/>
  <c r="V1321" i="84"/>
  <c r="W1321" i="84"/>
  <c r="X1321" i="84"/>
  <c r="Q1321" i="84"/>
  <c r="R1321" i="84"/>
  <c r="S1321" i="84"/>
  <c r="U1321" i="84"/>
  <c r="T1321" i="84"/>
  <c r="T1505" i="84"/>
  <c r="X1505" i="84"/>
  <c r="Q1505" i="84"/>
  <c r="S1505" i="84"/>
  <c r="W1505" i="84"/>
  <c r="R1505" i="84"/>
  <c r="U1505" i="84"/>
  <c r="V1505" i="84"/>
  <c r="W950" i="84"/>
  <c r="X950" i="84"/>
  <c r="R950" i="84"/>
  <c r="Q950" i="84"/>
  <c r="S950" i="84"/>
  <c r="T950" i="84"/>
  <c r="U950" i="84"/>
  <c r="V950" i="84"/>
  <c r="V1135" i="84"/>
  <c r="W1135" i="84"/>
  <c r="Q1135" i="84"/>
  <c r="R1135" i="84"/>
  <c r="S1135" i="84"/>
  <c r="T1135" i="84"/>
  <c r="X1135" i="84"/>
  <c r="U1135" i="84"/>
  <c r="Q765" i="84"/>
  <c r="S765" i="84"/>
  <c r="U765" i="84"/>
  <c r="V765" i="84"/>
  <c r="W765" i="84"/>
  <c r="X765" i="84"/>
  <c r="R765" i="84"/>
  <c r="T765" i="84"/>
  <c r="G1505" i="84"/>
  <c r="J1505" i="84"/>
  <c r="H1505" i="84"/>
  <c r="M1505" i="84"/>
  <c r="N1505" i="84"/>
  <c r="C1506" i="84"/>
  <c r="K1505" i="84"/>
  <c r="I1505" i="84"/>
  <c r="L1505" i="84"/>
  <c r="K1321" i="84"/>
  <c r="L1321" i="84"/>
  <c r="G1321" i="84"/>
  <c r="H1321" i="84"/>
  <c r="J1321" i="84"/>
  <c r="M1321" i="84"/>
  <c r="N1321" i="84"/>
  <c r="C1322" i="84"/>
  <c r="I1321" i="84"/>
  <c r="K1135" i="84"/>
  <c r="L1135" i="84"/>
  <c r="G1135" i="84"/>
  <c r="I1135" i="84"/>
  <c r="M1135" i="84"/>
  <c r="N1135" i="84"/>
  <c r="C1136" i="84"/>
  <c r="H1135" i="84"/>
  <c r="J1135" i="84"/>
  <c r="N950" i="84"/>
  <c r="G950" i="84"/>
  <c r="H950" i="84"/>
  <c r="J950" i="84"/>
  <c r="C951" i="84"/>
  <c r="L950" i="84"/>
  <c r="I950" i="84"/>
  <c r="M950" i="84"/>
  <c r="K950" i="84"/>
  <c r="K765" i="84"/>
  <c r="M765" i="84"/>
  <c r="G765" i="84"/>
  <c r="H765" i="84"/>
  <c r="I765" i="84"/>
  <c r="L765" i="84"/>
  <c r="J765" i="84"/>
  <c r="N765" i="84"/>
  <c r="P1506" i="84" l="1"/>
  <c r="O1506" i="84"/>
  <c r="P1322" i="84"/>
  <c r="O1322" i="84"/>
  <c r="P1136" i="84"/>
  <c r="O1136" i="84"/>
  <c r="O951" i="84"/>
  <c r="P951" i="84"/>
  <c r="AJ386" i="86"/>
  <c r="AJ409" i="86" s="1"/>
  <c r="AK386" i="88"/>
  <c r="AK362" i="88"/>
  <c r="AK357" i="88"/>
  <c r="AK359" i="88"/>
  <c r="AK360" i="88"/>
  <c r="AK358" i="88"/>
  <c r="AK356" i="88"/>
  <c r="AK355" i="88"/>
  <c r="AK361" i="88"/>
  <c r="AK165" i="88"/>
  <c r="AK119" i="88"/>
  <c r="AK115" i="88"/>
  <c r="AK116" i="88"/>
  <c r="AK117" i="88"/>
  <c r="AK118" i="88"/>
  <c r="AK7" i="88"/>
  <c r="AK23" i="88"/>
  <c r="AK336" i="88" s="1"/>
  <c r="AK24" i="88"/>
  <c r="AK5" i="88"/>
  <c r="AK9" i="88"/>
  <c r="AJ283" i="88"/>
  <c r="AJ285" i="88" s="1"/>
  <c r="AJ362" i="86"/>
  <c r="AJ360" i="86"/>
  <c r="AJ361" i="86"/>
  <c r="AJ357" i="86"/>
  <c r="AJ359" i="86"/>
  <c r="AJ355" i="86"/>
  <c r="AJ356" i="86"/>
  <c r="AJ358" i="86"/>
  <c r="AJ165" i="86"/>
  <c r="AJ116" i="86"/>
  <c r="AJ119" i="86"/>
  <c r="AJ115" i="86"/>
  <c r="AJ118" i="86"/>
  <c r="AJ117" i="86"/>
  <c r="AJ23" i="86"/>
  <c r="AJ336" i="86" s="1"/>
  <c r="AJ9" i="86"/>
  <c r="AJ7" i="86"/>
  <c r="AJ5" i="86"/>
  <c r="T1506" i="84"/>
  <c r="R1506" i="84"/>
  <c r="U1506" i="84"/>
  <c r="X1506" i="84"/>
  <c r="S1506" i="84"/>
  <c r="V1506" i="84"/>
  <c r="W1506" i="84"/>
  <c r="Q1506" i="84"/>
  <c r="W951" i="84"/>
  <c r="X951" i="84"/>
  <c r="R951" i="84"/>
  <c r="S951" i="84"/>
  <c r="T951" i="84"/>
  <c r="U951" i="84"/>
  <c r="V951" i="84"/>
  <c r="Q951" i="84"/>
  <c r="V1322" i="84"/>
  <c r="U1322" i="84"/>
  <c r="V1136" i="84"/>
  <c r="W1136" i="84"/>
  <c r="Q1136" i="84"/>
  <c r="U1136" i="84"/>
  <c r="S1136" i="84"/>
  <c r="X1136" i="84"/>
  <c r="T1136" i="84"/>
  <c r="R1136" i="84"/>
  <c r="Q766" i="84"/>
  <c r="S766" i="84"/>
  <c r="U766" i="84"/>
  <c r="V766" i="84"/>
  <c r="W766" i="84"/>
  <c r="X766" i="84"/>
  <c r="R766" i="84"/>
  <c r="T766" i="84"/>
  <c r="K1506" i="84"/>
  <c r="H1506" i="84"/>
  <c r="L1506" i="84"/>
  <c r="I1506" i="84"/>
  <c r="M1506" i="84"/>
  <c r="G1506" i="84"/>
  <c r="J1506" i="84"/>
  <c r="N1506" i="84"/>
  <c r="C1507" i="84"/>
  <c r="I951" i="84"/>
  <c r="J951" i="84"/>
  <c r="C952" i="84"/>
  <c r="K951" i="84"/>
  <c r="M951" i="84"/>
  <c r="G951" i="84"/>
  <c r="H951" i="84"/>
  <c r="L951" i="84"/>
  <c r="N951" i="84"/>
  <c r="N766" i="84"/>
  <c r="J766" i="84"/>
  <c r="M766" i="84"/>
  <c r="I766" i="84"/>
  <c r="G766" i="84"/>
  <c r="H766" i="84"/>
  <c r="K766" i="84"/>
  <c r="L766" i="84"/>
  <c r="N1136" i="84"/>
  <c r="G1136" i="84"/>
  <c r="J1136" i="84"/>
  <c r="C1137" i="84"/>
  <c r="M1136" i="84"/>
  <c r="H1136" i="84"/>
  <c r="K1136" i="84"/>
  <c r="L1136" i="84"/>
  <c r="I1136" i="84"/>
  <c r="N1322" i="84"/>
  <c r="C1323" i="84"/>
  <c r="M1322" i="84"/>
  <c r="O1507" i="84" l="1"/>
  <c r="P1507" i="84"/>
  <c r="C953" i="84"/>
  <c r="M953" i="84" s="1"/>
  <c r="O952" i="84"/>
  <c r="P952" i="84"/>
  <c r="P1137" i="84"/>
  <c r="O1137" i="84"/>
  <c r="P1323" i="84"/>
  <c r="O1323" i="84"/>
  <c r="AJ397" i="86"/>
  <c r="AJ422" i="86"/>
  <c r="AK409" i="88"/>
  <c r="AK397" i="88"/>
  <c r="AK422" i="88"/>
  <c r="AJ288" i="88"/>
  <c r="AJ292" i="88"/>
  <c r="AJ294" i="88" s="1"/>
  <c r="AJ315" i="88"/>
  <c r="AK264" i="88"/>
  <c r="AK25" i="88"/>
  <c r="AK10" i="88"/>
  <c r="AK88" i="88" s="1"/>
  <c r="AL8" i="88"/>
  <c r="AK26" i="88"/>
  <c r="AK305" i="88"/>
  <c r="AK303" i="88"/>
  <c r="AK304" i="88"/>
  <c r="AK281" i="88"/>
  <c r="AK316" i="88"/>
  <c r="AK11" i="88"/>
  <c r="AK364" i="88"/>
  <c r="AK372" i="88" s="1"/>
  <c r="AJ264" i="86"/>
  <c r="AJ10" i="86"/>
  <c r="AK8" i="86"/>
  <c r="AJ25" i="86"/>
  <c r="AJ26" i="86"/>
  <c r="AJ364" i="86"/>
  <c r="AJ372" i="86" s="1"/>
  <c r="AJ11" i="86"/>
  <c r="V1507" i="84"/>
  <c r="U1507" i="84"/>
  <c r="V1137" i="84"/>
  <c r="U1137" i="84"/>
  <c r="U767" i="84"/>
  <c r="V767" i="84"/>
  <c r="V1323" i="84"/>
  <c r="U1323" i="84"/>
  <c r="V952" i="84"/>
  <c r="U952" i="84"/>
  <c r="M1507" i="84"/>
  <c r="N1507" i="84"/>
  <c r="C1508" i="84"/>
  <c r="M952" i="84"/>
  <c r="N952" i="84"/>
  <c r="C1324" i="84"/>
  <c r="M1323" i="84"/>
  <c r="N1323" i="84"/>
  <c r="N767" i="84"/>
  <c r="M767" i="84"/>
  <c r="C1138" i="84"/>
  <c r="M1137" i="84"/>
  <c r="N1137" i="84"/>
  <c r="V953" i="84" l="1"/>
  <c r="N953" i="84"/>
  <c r="P1138" i="84"/>
  <c r="O1138" i="84"/>
  <c r="C954" i="84"/>
  <c r="P953" i="84"/>
  <c r="O953" i="84"/>
  <c r="P1508" i="84"/>
  <c r="O1508" i="84"/>
  <c r="O1324" i="84"/>
  <c r="P1324" i="84"/>
  <c r="U953" i="84"/>
  <c r="AK386" i="86"/>
  <c r="AK422" i="86" s="1"/>
  <c r="AL386" i="88"/>
  <c r="AL361" i="88"/>
  <c r="AL356" i="88"/>
  <c r="AL359" i="88"/>
  <c r="AL165" i="88"/>
  <c r="AL119" i="88"/>
  <c r="AL115" i="88"/>
  <c r="AL116" i="88"/>
  <c r="AL117" i="88"/>
  <c r="AL118" i="88"/>
  <c r="AL23" i="88"/>
  <c r="AL336" i="88" s="1"/>
  <c r="AL24" i="88"/>
  <c r="AL5" i="88"/>
  <c r="AL9" i="88"/>
  <c r="AL11" i="88" s="1"/>
  <c r="AL7" i="88"/>
  <c r="AK283" i="88"/>
  <c r="AK285" i="88" s="1"/>
  <c r="AK360" i="86"/>
  <c r="AK358" i="86"/>
  <c r="AK357" i="86"/>
  <c r="AK362" i="86"/>
  <c r="AK359" i="86"/>
  <c r="AK355" i="86"/>
  <c r="AK361" i="86"/>
  <c r="AK356" i="86"/>
  <c r="AK116" i="86"/>
  <c r="AK119" i="86"/>
  <c r="AK115" i="86"/>
  <c r="AK165" i="86"/>
  <c r="AK118" i="86"/>
  <c r="AK23" i="86"/>
  <c r="AK336" i="86" s="1"/>
  <c r="AK9" i="86"/>
  <c r="AK117" i="86"/>
  <c r="AK7" i="86"/>
  <c r="AK5" i="86"/>
  <c r="C955" i="84"/>
  <c r="V954" i="84"/>
  <c r="M954" i="84"/>
  <c r="N954" i="84"/>
  <c r="U768" i="84"/>
  <c r="V768" i="84"/>
  <c r="V14" i="84" s="1"/>
  <c r="V1324" i="84"/>
  <c r="U1324" i="84"/>
  <c r="V1138" i="84"/>
  <c r="U1138" i="84"/>
  <c r="U1508" i="84"/>
  <c r="V1508" i="84"/>
  <c r="N1508" i="84"/>
  <c r="C1509" i="84"/>
  <c r="M1508" i="84"/>
  <c r="M768" i="84"/>
  <c r="N768" i="84"/>
  <c r="M1324" i="84"/>
  <c r="N1324" i="84"/>
  <c r="C1325" i="84"/>
  <c r="M1138" i="84"/>
  <c r="N1138" i="84"/>
  <c r="C1139" i="84"/>
  <c r="O955" i="84" l="1"/>
  <c r="P955" i="84"/>
  <c r="P1139" i="84"/>
  <c r="O1139" i="84"/>
  <c r="O1509" i="84"/>
  <c r="P1509" i="84"/>
  <c r="O954" i="84"/>
  <c r="P954" i="84"/>
  <c r="P1325" i="84"/>
  <c r="O1325" i="84"/>
  <c r="U954" i="84"/>
  <c r="AK409" i="86"/>
  <c r="AK397" i="86"/>
  <c r="AL409" i="88"/>
  <c r="AL397" i="88"/>
  <c r="AL422" i="88"/>
  <c r="AL303" i="88"/>
  <c r="AL305" i="88"/>
  <c r="AL281" i="88"/>
  <c r="AL304" i="88"/>
  <c r="AL316" i="88"/>
  <c r="AK288" i="88"/>
  <c r="AK292" i="88"/>
  <c r="AK294" i="88" s="1"/>
  <c r="AK315" i="88"/>
  <c r="AL264" i="88"/>
  <c r="AL10" i="88"/>
  <c r="AL88" i="88" s="1"/>
  <c r="AM8" i="88"/>
  <c r="AL26" i="88"/>
  <c r="AL25" i="88"/>
  <c r="AK10" i="86"/>
  <c r="AL8" i="86"/>
  <c r="AK26" i="86"/>
  <c r="AK25" i="86"/>
  <c r="AK264" i="86"/>
  <c r="AK11" i="86"/>
  <c r="AK364" i="86"/>
  <c r="AK372" i="86" s="1"/>
  <c r="C956" i="84"/>
  <c r="M955" i="84"/>
  <c r="N955" i="84"/>
  <c r="V955" i="84"/>
  <c r="U955" i="84"/>
  <c r="V1139" i="84"/>
  <c r="U1139" i="84"/>
  <c r="U769" i="84"/>
  <c r="V769" i="84"/>
  <c r="V1509" i="84"/>
  <c r="U1509" i="84"/>
  <c r="U1325" i="84"/>
  <c r="V1325" i="84"/>
  <c r="C1510" i="84"/>
  <c r="N1509" i="84"/>
  <c r="M1509" i="84"/>
  <c r="N1325" i="84"/>
  <c r="C1326" i="84"/>
  <c r="M1325" i="84"/>
  <c r="M1139" i="84"/>
  <c r="C1140" i="84"/>
  <c r="N1139" i="84"/>
  <c r="M769" i="84"/>
  <c r="N769" i="84"/>
  <c r="O1326" i="84" l="1"/>
  <c r="P1326" i="84"/>
  <c r="O956" i="84"/>
  <c r="P956" i="84"/>
  <c r="P1510" i="84"/>
  <c r="O1510" i="84"/>
  <c r="O1140" i="84"/>
  <c r="P1140" i="84"/>
  <c r="AL386" i="86"/>
  <c r="AL397" i="86" s="1"/>
  <c r="AM386" i="88"/>
  <c r="AM358" i="88"/>
  <c r="AM359" i="88"/>
  <c r="AM361" i="88"/>
  <c r="AM362" i="88"/>
  <c r="AM355" i="88"/>
  <c r="AM356" i="88"/>
  <c r="AM357" i="88"/>
  <c r="AM360" i="88"/>
  <c r="AM116" i="88"/>
  <c r="AM165" i="88"/>
  <c r="AM117" i="88"/>
  <c r="AM118" i="88"/>
  <c r="AM115" i="88"/>
  <c r="AM23" i="88"/>
  <c r="AM336" i="88" s="1"/>
  <c r="AM119" i="88"/>
  <c r="AM24" i="88"/>
  <c r="AM5" i="88"/>
  <c r="AM9" i="88"/>
  <c r="AM7" i="88"/>
  <c r="AL283" i="88"/>
  <c r="AL285" i="88" s="1"/>
  <c r="AL361" i="86"/>
  <c r="AL359" i="86"/>
  <c r="AL356" i="86"/>
  <c r="AL165" i="86"/>
  <c r="AL119" i="86"/>
  <c r="AL115" i="86"/>
  <c r="AL118" i="86"/>
  <c r="AL117" i="86"/>
  <c r="AL116" i="86"/>
  <c r="AL9" i="86"/>
  <c r="AL7" i="86"/>
  <c r="AL5" i="86"/>
  <c r="AL23" i="86"/>
  <c r="AL336" i="86" s="1"/>
  <c r="C957" i="84"/>
  <c r="V956" i="84"/>
  <c r="M956" i="84"/>
  <c r="N956" i="84"/>
  <c r="U956" i="84"/>
  <c r="U770" i="84"/>
  <c r="V770" i="84"/>
  <c r="V1140" i="84"/>
  <c r="U1140" i="84"/>
  <c r="U1326" i="84"/>
  <c r="V1326" i="84"/>
  <c r="U1510" i="84"/>
  <c r="V1510" i="84"/>
  <c r="C1511" i="84"/>
  <c r="M1510" i="84"/>
  <c r="N1510" i="84"/>
  <c r="C1141" i="84"/>
  <c r="N1140" i="84"/>
  <c r="M1140" i="84"/>
  <c r="C1327" i="84"/>
  <c r="N1326" i="84"/>
  <c r="M1326" i="84"/>
  <c r="M770" i="84"/>
  <c r="N770" i="84"/>
  <c r="P1511" i="84" l="1"/>
  <c r="O1511" i="84"/>
  <c r="P1327" i="84"/>
  <c r="O1327" i="84"/>
  <c r="O1141" i="84"/>
  <c r="P1141" i="84"/>
  <c r="P957" i="84"/>
  <c r="O957" i="84"/>
  <c r="AL409" i="86"/>
  <c r="AL422" i="86"/>
  <c r="AM409" i="88"/>
  <c r="AM397" i="88"/>
  <c r="AM422" i="88"/>
  <c r="AN8" i="88"/>
  <c r="AM26" i="88"/>
  <c r="AM25" i="88"/>
  <c r="AM10" i="88"/>
  <c r="AM88" i="88" s="1"/>
  <c r="AM303" i="88"/>
  <c r="AM304" i="88"/>
  <c r="AM305" i="88"/>
  <c r="AM281" i="88"/>
  <c r="AM316" i="88"/>
  <c r="AM264" i="88"/>
  <c r="AM11" i="88"/>
  <c r="AM364" i="88"/>
  <c r="AM372" i="88" s="1"/>
  <c r="AL288" i="88"/>
  <c r="AL292" i="88"/>
  <c r="AL294" i="88" s="1"/>
  <c r="AL315" i="88"/>
  <c r="AM8" i="86"/>
  <c r="AL26" i="86"/>
  <c r="AL25" i="86"/>
  <c r="AL10" i="86"/>
  <c r="AL11" i="86"/>
  <c r="AL264" i="86"/>
  <c r="C958" i="84"/>
  <c r="M957" i="84"/>
  <c r="N957" i="84"/>
  <c r="V957" i="84"/>
  <c r="U957" i="84"/>
  <c r="U1327" i="84"/>
  <c r="V1327" i="84"/>
  <c r="V1141" i="84"/>
  <c r="U1141" i="84"/>
  <c r="U771" i="84"/>
  <c r="V771" i="84"/>
  <c r="U1511" i="84"/>
  <c r="V1511" i="84"/>
  <c r="C1512" i="84"/>
  <c r="M1511" i="84"/>
  <c r="N1511" i="84"/>
  <c r="M771" i="84"/>
  <c r="N771" i="84"/>
  <c r="M1141" i="84"/>
  <c r="N1141" i="84"/>
  <c r="C1142" i="84"/>
  <c r="M1327" i="84"/>
  <c r="N1327" i="84"/>
  <c r="C1328" i="84"/>
  <c r="P1512" i="84" l="1"/>
  <c r="O1512" i="84"/>
  <c r="O1142" i="84"/>
  <c r="P1142" i="84"/>
  <c r="O1328" i="84"/>
  <c r="P1328" i="84"/>
  <c r="O958" i="84"/>
  <c r="P958" i="84"/>
  <c r="AM386" i="86"/>
  <c r="AM397" i="86" s="1"/>
  <c r="AM283" i="88"/>
  <c r="AM285" i="88" s="1"/>
  <c r="AN386" i="88"/>
  <c r="AN357" i="88"/>
  <c r="AN358" i="88"/>
  <c r="AN359" i="88"/>
  <c r="AN360" i="88"/>
  <c r="AN362" i="88"/>
  <c r="AN355" i="88"/>
  <c r="AN356" i="88"/>
  <c r="AN361" i="88"/>
  <c r="AN165" i="88"/>
  <c r="AN116" i="88"/>
  <c r="AN117" i="88"/>
  <c r="AN118" i="88"/>
  <c r="AN115" i="88"/>
  <c r="AN119" i="88"/>
  <c r="AN24" i="88"/>
  <c r="AN5" i="88"/>
  <c r="AN9" i="88"/>
  <c r="AN11" i="88" s="1"/>
  <c r="AN7" i="88"/>
  <c r="AN23" i="88"/>
  <c r="AN336" i="88" s="1"/>
  <c r="AM362" i="86"/>
  <c r="AM360" i="86"/>
  <c r="AM357" i="86"/>
  <c r="AM359" i="86"/>
  <c r="AM355" i="86"/>
  <c r="AM361" i="86"/>
  <c r="AM358" i="86"/>
  <c r="AM356" i="86"/>
  <c r="AM165" i="86"/>
  <c r="AM119" i="86"/>
  <c r="AM115" i="86"/>
  <c r="AM118" i="86"/>
  <c r="AM117" i="86"/>
  <c r="AM116" i="86"/>
  <c r="AM7" i="86"/>
  <c r="AM5" i="86"/>
  <c r="AM23" i="86"/>
  <c r="AM336" i="86" s="1"/>
  <c r="AM9" i="86"/>
  <c r="C959" i="84"/>
  <c r="V958" i="84"/>
  <c r="M958" i="84"/>
  <c r="N958" i="84"/>
  <c r="U958" i="84"/>
  <c r="V1328" i="84"/>
  <c r="U1328" i="84"/>
  <c r="V1142" i="84"/>
  <c r="U1142" i="84"/>
  <c r="U772" i="84"/>
  <c r="V772" i="84"/>
  <c r="U1512" i="84"/>
  <c r="V1512" i="84"/>
  <c r="C1513" i="84"/>
  <c r="M1512" i="84"/>
  <c r="N1512" i="84"/>
  <c r="N1328" i="84"/>
  <c r="C1329" i="84"/>
  <c r="M1328" i="84"/>
  <c r="N772" i="84"/>
  <c r="M772" i="84"/>
  <c r="M1142" i="84"/>
  <c r="N1142" i="84"/>
  <c r="C1143" i="84"/>
  <c r="P1513" i="84" l="1"/>
  <c r="O1513" i="84"/>
  <c r="P1329" i="84"/>
  <c r="O1329" i="84"/>
  <c r="P959" i="84"/>
  <c r="O959" i="84"/>
  <c r="P1143" i="84"/>
  <c r="O1143" i="84"/>
  <c r="AM422" i="86"/>
  <c r="AM409" i="86"/>
  <c r="AN397" i="88"/>
  <c r="AN422" i="88"/>
  <c r="AN409" i="88"/>
  <c r="AN264" i="88"/>
  <c r="AN364" i="88"/>
  <c r="AN372" i="88" s="1"/>
  <c r="AM288" i="88"/>
  <c r="AM292" i="88"/>
  <c r="AM294" i="88" s="1"/>
  <c r="AM315" i="88"/>
  <c r="AN26" i="88"/>
  <c r="AN25" i="88"/>
  <c r="AO8" i="88"/>
  <c r="AN10" i="88"/>
  <c r="AN88" i="88" s="1"/>
  <c r="AN305" i="88"/>
  <c r="AN304" i="88"/>
  <c r="AN303" i="88"/>
  <c r="AN281" i="88"/>
  <c r="AN316" i="88"/>
  <c r="AM364" i="86"/>
  <c r="AM372" i="86" s="1"/>
  <c r="AM26" i="86"/>
  <c r="AM25" i="86"/>
  <c r="AN8" i="86"/>
  <c r="AM10" i="86"/>
  <c r="AM11" i="86"/>
  <c r="AM264" i="86"/>
  <c r="C960" i="84"/>
  <c r="M959" i="84"/>
  <c r="N959" i="84"/>
  <c r="V959" i="84"/>
  <c r="U959" i="84"/>
  <c r="V1329" i="84"/>
  <c r="U1329" i="84"/>
  <c r="V1143" i="84"/>
  <c r="U1143" i="84"/>
  <c r="U773" i="84"/>
  <c r="V773" i="84"/>
  <c r="V1513" i="84"/>
  <c r="U1513" i="84"/>
  <c r="M1513" i="84"/>
  <c r="N1513" i="84"/>
  <c r="C1514" i="84"/>
  <c r="N1329" i="84"/>
  <c r="C1330" i="84"/>
  <c r="M1329" i="84"/>
  <c r="M773" i="84"/>
  <c r="M1143" i="84"/>
  <c r="C1144" i="84"/>
  <c r="N1143" i="84"/>
  <c r="P1144" i="84" l="1"/>
  <c r="O1144" i="84"/>
  <c r="O1330" i="84"/>
  <c r="P1330" i="84"/>
  <c r="O960" i="84"/>
  <c r="P960" i="84"/>
  <c r="P1514" i="84"/>
  <c r="O1514" i="84"/>
  <c r="AN386" i="86"/>
  <c r="AN409" i="86" s="1"/>
  <c r="AN283" i="88"/>
  <c r="AN285" i="88" s="1"/>
  <c r="AO358" i="88"/>
  <c r="AO359" i="88"/>
  <c r="AO360" i="88"/>
  <c r="AO361" i="88"/>
  <c r="AO355" i="88"/>
  <c r="AO356" i="88"/>
  <c r="AO362" i="88"/>
  <c r="AO386" i="88"/>
  <c r="AO357" i="88"/>
  <c r="AO165" i="88"/>
  <c r="AO117" i="88"/>
  <c r="AO118" i="88"/>
  <c r="AO119" i="88"/>
  <c r="AO115" i="88"/>
  <c r="AO116" i="88"/>
  <c r="AO24" i="88"/>
  <c r="AO5" i="88"/>
  <c r="AO9" i="88"/>
  <c r="AO11" i="88" s="1"/>
  <c r="AO7" i="88"/>
  <c r="AO23" i="88"/>
  <c r="AO336" i="88" s="1"/>
  <c r="C961" i="84"/>
  <c r="AN357" i="86"/>
  <c r="AN360" i="86"/>
  <c r="AN358" i="86"/>
  <c r="AN356" i="86"/>
  <c r="AN359" i="86"/>
  <c r="AN355" i="86"/>
  <c r="AN361" i="86"/>
  <c r="AN362" i="86"/>
  <c r="AN165" i="86"/>
  <c r="AN118" i="86"/>
  <c r="AN117" i="86"/>
  <c r="AN116" i="86"/>
  <c r="AN119" i="86"/>
  <c r="AN115" i="86"/>
  <c r="AN7" i="86"/>
  <c r="AN5" i="86"/>
  <c r="AN23" i="86"/>
  <c r="AN336" i="86" s="1"/>
  <c r="AN9" i="86"/>
  <c r="AN11" i="86" s="1"/>
  <c r="V1144" i="84"/>
  <c r="U1144" i="84"/>
  <c r="U1514" i="84"/>
  <c r="V1514" i="84"/>
  <c r="M1514" i="84"/>
  <c r="N1514" i="84"/>
  <c r="C1515" i="84"/>
  <c r="N1144" i="84"/>
  <c r="C1145" i="84"/>
  <c r="M1144" i="84"/>
  <c r="C1331" i="84"/>
  <c r="P1515" i="84" l="1"/>
  <c r="O1515" i="84"/>
  <c r="P1331" i="84"/>
  <c r="O1331" i="84"/>
  <c r="C962" i="84"/>
  <c r="P961" i="84"/>
  <c r="O961" i="84"/>
  <c r="O1145" i="84"/>
  <c r="P1145" i="84"/>
  <c r="AN422" i="86"/>
  <c r="AN397" i="86"/>
  <c r="AO422" i="88"/>
  <c r="AO409" i="88"/>
  <c r="AO397" i="88"/>
  <c r="AO304" i="88"/>
  <c r="AO303" i="88"/>
  <c r="AO305" i="88"/>
  <c r="AO316" i="88"/>
  <c r="AO281" i="88"/>
  <c r="AN288" i="88"/>
  <c r="AN292" i="88"/>
  <c r="AN294" i="88" s="1"/>
  <c r="AN315" i="88"/>
  <c r="AO264" i="88"/>
  <c r="AO25" i="88"/>
  <c r="AO10" i="88"/>
  <c r="AO88" i="88" s="1"/>
  <c r="AO26" i="88"/>
  <c r="AP8" i="88"/>
  <c r="AO364" i="88"/>
  <c r="AO372" i="88" s="1"/>
  <c r="AN26" i="86"/>
  <c r="AN25" i="86"/>
  <c r="AN10" i="86"/>
  <c r="AO8" i="86"/>
  <c r="AN364" i="86"/>
  <c r="AN372" i="86" s="1"/>
  <c r="AN264" i="86"/>
  <c r="C1516" i="84"/>
  <c r="C1332" i="84"/>
  <c r="C1146" i="84"/>
  <c r="O1516" i="84" l="1"/>
  <c r="P1516" i="84"/>
  <c r="C963" i="84"/>
  <c r="O962" i="84"/>
  <c r="P962" i="84"/>
  <c r="O1146" i="84"/>
  <c r="P1146" i="84"/>
  <c r="O1332" i="84"/>
  <c r="P1332" i="84"/>
  <c r="AO386" i="86"/>
  <c r="AO409" i="86" s="1"/>
  <c r="AP386" i="88"/>
  <c r="AP359" i="88"/>
  <c r="AP360" i="88"/>
  <c r="AP361" i="88"/>
  <c r="AP362" i="88"/>
  <c r="AP358" i="88"/>
  <c r="AP356" i="88"/>
  <c r="AP357" i="88"/>
  <c r="AP355" i="88"/>
  <c r="AP165" i="88"/>
  <c r="AP117" i="88"/>
  <c r="AP118" i="88"/>
  <c r="AP119" i="88"/>
  <c r="AP115" i="88"/>
  <c r="AP116" i="88"/>
  <c r="AP24" i="88"/>
  <c r="AP5" i="88"/>
  <c r="AP9" i="88"/>
  <c r="AP11" i="88" s="1"/>
  <c r="AP7" i="88"/>
  <c r="AP23" i="88"/>
  <c r="AP336" i="88" s="1"/>
  <c r="AO283" i="88"/>
  <c r="AO285" i="88" s="1"/>
  <c r="AO360" i="86"/>
  <c r="AO361" i="86"/>
  <c r="AO362" i="86"/>
  <c r="AO358" i="86"/>
  <c r="AO356" i="86"/>
  <c r="AO359" i="86"/>
  <c r="AO357" i="86"/>
  <c r="AO355" i="86"/>
  <c r="AO165" i="86"/>
  <c r="AO118" i="86"/>
  <c r="AO117" i="86"/>
  <c r="AO116" i="86"/>
  <c r="AO115" i="86"/>
  <c r="AO5" i="86"/>
  <c r="AO119" i="86"/>
  <c r="AO23" i="86"/>
  <c r="AO336" i="86" s="1"/>
  <c r="AO9" i="86"/>
  <c r="AO11" i="86" s="1"/>
  <c r="AO7" i="86"/>
  <c r="C1517" i="84"/>
  <c r="C1147" i="84"/>
  <c r="C1333" i="84"/>
  <c r="P1517" i="84" l="1"/>
  <c r="O1517" i="84"/>
  <c r="P1333" i="84"/>
  <c r="O1333" i="84"/>
  <c r="P1147" i="84"/>
  <c r="O1147" i="84"/>
  <c r="C964" i="84"/>
  <c r="O963" i="84"/>
  <c r="P963" i="84"/>
  <c r="AO422" i="86"/>
  <c r="AO397" i="86"/>
  <c r="AP422" i="88"/>
  <c r="AP409" i="88"/>
  <c r="AP397" i="88"/>
  <c r="AO288" i="88"/>
  <c r="AO292" i="88"/>
  <c r="AO294" i="88" s="1"/>
  <c r="AO315" i="88"/>
  <c r="AP305" i="88"/>
  <c r="AP304" i="88"/>
  <c r="AP303" i="88"/>
  <c r="AP281" i="88"/>
  <c r="AP316" i="88"/>
  <c r="AP264" i="88"/>
  <c r="AP25" i="88"/>
  <c r="AP10" i="88"/>
  <c r="AP88" i="88" s="1"/>
  <c r="AQ8" i="88"/>
  <c r="AP26" i="88"/>
  <c r="AP364" i="88"/>
  <c r="AP372" i="88" s="1"/>
  <c r="AO364" i="86"/>
  <c r="AO372" i="86" s="1"/>
  <c r="AO264" i="86"/>
  <c r="AO26" i="86"/>
  <c r="AO25" i="86"/>
  <c r="AO10" i="86"/>
  <c r="AP8" i="86"/>
  <c r="C1518" i="84"/>
  <c r="C1334" i="84"/>
  <c r="C1148" i="84"/>
  <c r="O1518" i="84" l="1"/>
  <c r="P1518" i="84"/>
  <c r="C965" i="84"/>
  <c r="P964" i="84"/>
  <c r="O964" i="84"/>
  <c r="O1148" i="84"/>
  <c r="P1148" i="84"/>
  <c r="O1334" i="84"/>
  <c r="P1334" i="84"/>
  <c r="AP386" i="86"/>
  <c r="AP409" i="86" s="1"/>
  <c r="AP283" i="88"/>
  <c r="AP285" i="88" s="1"/>
  <c r="AQ386" i="88"/>
  <c r="AQ360" i="88"/>
  <c r="AQ361" i="88"/>
  <c r="AQ362" i="88"/>
  <c r="AQ357" i="88"/>
  <c r="AQ358" i="88"/>
  <c r="AQ359" i="88"/>
  <c r="AQ355" i="88"/>
  <c r="AQ356" i="88"/>
  <c r="AQ165" i="88"/>
  <c r="AQ118" i="88"/>
  <c r="AQ119" i="88"/>
  <c r="AQ115" i="88"/>
  <c r="AQ116" i="88"/>
  <c r="AQ117" i="88"/>
  <c r="AQ9" i="88"/>
  <c r="AQ7" i="88"/>
  <c r="AQ23" i="88"/>
  <c r="AQ336" i="88" s="1"/>
  <c r="AQ24" i="88"/>
  <c r="AQ5" i="88"/>
  <c r="AP361" i="86"/>
  <c r="AP360" i="86"/>
  <c r="AP359" i="86"/>
  <c r="AP358" i="86"/>
  <c r="AP356" i="86"/>
  <c r="AP362" i="86"/>
  <c r="AP357" i="86"/>
  <c r="AP355" i="86"/>
  <c r="AP165" i="86"/>
  <c r="AP117" i="86"/>
  <c r="AP116" i="86"/>
  <c r="AP119" i="86"/>
  <c r="AP115" i="86"/>
  <c r="AP118" i="86"/>
  <c r="AP23" i="86"/>
  <c r="AP336" i="86" s="1"/>
  <c r="AP9" i="86"/>
  <c r="AP11" i="86" s="1"/>
  <c r="AP7" i="86"/>
  <c r="AP5" i="86"/>
  <c r="C1519" i="84"/>
  <c r="C1149" i="84"/>
  <c r="C1335" i="84"/>
  <c r="P1335" i="84" l="1"/>
  <c r="O1335" i="84"/>
  <c r="C966" i="84"/>
  <c r="P965" i="84"/>
  <c r="O965" i="84"/>
  <c r="O1519" i="84"/>
  <c r="P1519" i="84"/>
  <c r="O1149" i="84"/>
  <c r="P1149" i="84"/>
  <c r="AP397" i="86"/>
  <c r="AP422" i="86"/>
  <c r="AQ422" i="88"/>
  <c r="AQ409" i="88"/>
  <c r="AQ397" i="88"/>
  <c r="AQ264" i="88"/>
  <c r="AQ364" i="88"/>
  <c r="AQ372" i="88" s="1"/>
  <c r="AQ25" i="88"/>
  <c r="AQ10" i="88"/>
  <c r="AQ88" i="88" s="1"/>
  <c r="AR8" i="88"/>
  <c r="AQ26" i="88"/>
  <c r="AP288" i="88"/>
  <c r="AP292" i="88"/>
  <c r="AP294" i="88" s="1"/>
  <c r="AP315" i="88"/>
  <c r="AQ11" i="88"/>
  <c r="AQ305" i="88"/>
  <c r="AQ303" i="88"/>
  <c r="AQ304" i="88"/>
  <c r="AQ316" i="88"/>
  <c r="AQ281" i="88"/>
  <c r="AP364" i="86"/>
  <c r="AP372" i="86" s="1"/>
  <c r="AP26" i="86"/>
  <c r="AP25" i="86"/>
  <c r="AP10" i="86"/>
  <c r="AQ8" i="86"/>
  <c r="AP264" i="86"/>
  <c r="C1520" i="84"/>
  <c r="C1336" i="84"/>
  <c r="C1150" i="84"/>
  <c r="O1150" i="84" l="1"/>
  <c r="P1150" i="84"/>
  <c r="P1520" i="84"/>
  <c r="O1520" i="84"/>
  <c r="O1336" i="84"/>
  <c r="P1336" i="84"/>
  <c r="C967" i="84"/>
  <c r="P966" i="84"/>
  <c r="O966" i="84"/>
  <c r="AQ386" i="86"/>
  <c r="AQ409" i="86" s="1"/>
  <c r="AR386" i="88"/>
  <c r="AR361" i="88"/>
  <c r="AR362" i="88"/>
  <c r="AR358" i="88"/>
  <c r="AR359" i="88"/>
  <c r="AR357" i="88"/>
  <c r="AR355" i="88"/>
  <c r="AR360" i="88"/>
  <c r="AR356" i="88"/>
  <c r="AR165" i="88"/>
  <c r="AR118" i="88"/>
  <c r="AR119" i="88"/>
  <c r="AR115" i="88"/>
  <c r="AR116" i="88"/>
  <c r="AR117" i="88"/>
  <c r="AR7" i="88"/>
  <c r="AR23" i="88"/>
  <c r="AR336" i="88" s="1"/>
  <c r="AR9" i="88"/>
  <c r="AR11" i="88" s="1"/>
  <c r="AR5" i="88"/>
  <c r="AR24" i="88"/>
  <c r="AQ283" i="88"/>
  <c r="AQ285" i="88" s="1"/>
  <c r="AQ362" i="86"/>
  <c r="AQ356" i="86"/>
  <c r="AQ360" i="86"/>
  <c r="AQ361" i="86"/>
  <c r="AQ358" i="86"/>
  <c r="AQ357" i="86"/>
  <c r="AQ359" i="86"/>
  <c r="AQ355" i="86"/>
  <c r="AQ165" i="86"/>
  <c r="AQ117" i="86"/>
  <c r="AQ116" i="86"/>
  <c r="AQ119" i="86"/>
  <c r="AQ115" i="86"/>
  <c r="AQ118" i="86"/>
  <c r="AQ23" i="86"/>
  <c r="AQ336" i="86" s="1"/>
  <c r="AQ9" i="86"/>
  <c r="AQ11" i="86" s="1"/>
  <c r="AQ7" i="86"/>
  <c r="AQ5" i="86"/>
  <c r="C1521" i="84"/>
  <c r="C1337" i="84"/>
  <c r="C1151" i="84"/>
  <c r="P1337" i="84" l="1"/>
  <c r="O1337" i="84"/>
  <c r="P1521" i="84"/>
  <c r="O1521" i="84"/>
  <c r="C968" i="84"/>
  <c r="O967" i="84"/>
  <c r="P967" i="84"/>
  <c r="P1151" i="84"/>
  <c r="O1151" i="84"/>
  <c r="AQ397" i="86"/>
  <c r="AQ422" i="86"/>
  <c r="AR422" i="88"/>
  <c r="AR409" i="88"/>
  <c r="AR397" i="88"/>
  <c r="AR264" i="88"/>
  <c r="AR364" i="88"/>
  <c r="AR372" i="88" s="1"/>
  <c r="AQ288" i="88"/>
  <c r="AQ292" i="88"/>
  <c r="AQ294" i="88" s="1"/>
  <c r="AQ315" i="88"/>
  <c r="AR303" i="88"/>
  <c r="AR305" i="88"/>
  <c r="AR304" i="88"/>
  <c r="AR281" i="88"/>
  <c r="AR316" i="88"/>
  <c r="AR25" i="88"/>
  <c r="AR10" i="88"/>
  <c r="AR88" i="88" s="1"/>
  <c r="AS8" i="88"/>
  <c r="AR26" i="88"/>
  <c r="AQ364" i="86"/>
  <c r="AQ372" i="86" s="1"/>
  <c r="AQ25" i="86"/>
  <c r="AQ10" i="86"/>
  <c r="AR8" i="86"/>
  <c r="AQ26" i="86"/>
  <c r="AQ264" i="86"/>
  <c r="C1522" i="84"/>
  <c r="C1338" i="84"/>
  <c r="C1152" i="84"/>
  <c r="P1152" i="84" l="1"/>
  <c r="O1152" i="84"/>
  <c r="P1338" i="84"/>
  <c r="O1338" i="84"/>
  <c r="P1522" i="84"/>
  <c r="O1522" i="84"/>
  <c r="C969" i="84"/>
  <c r="O968" i="84"/>
  <c r="P968" i="84"/>
  <c r="AR386" i="86"/>
  <c r="AR422" i="86" s="1"/>
  <c r="AS386" i="88"/>
  <c r="AS362" i="88"/>
  <c r="AS357" i="88"/>
  <c r="AS359" i="88"/>
  <c r="AS360" i="88"/>
  <c r="AS361" i="88"/>
  <c r="AS356" i="88"/>
  <c r="AS358" i="88"/>
  <c r="AS355" i="88"/>
  <c r="AS165" i="88"/>
  <c r="AS119" i="88"/>
  <c r="AS115" i="88"/>
  <c r="AS116" i="88"/>
  <c r="AS117" i="88"/>
  <c r="AS118" i="88"/>
  <c r="AS7" i="88"/>
  <c r="AS23" i="88"/>
  <c r="AS336" i="88" s="1"/>
  <c r="AS24" i="88"/>
  <c r="AS5" i="88"/>
  <c r="AS9" i="88"/>
  <c r="AS11" i="88" s="1"/>
  <c r="AR283" i="88"/>
  <c r="AR285" i="88" s="1"/>
  <c r="AR361" i="86"/>
  <c r="AR357" i="86"/>
  <c r="AR355" i="86"/>
  <c r="AR362" i="86"/>
  <c r="AR358" i="86"/>
  <c r="AR356" i="86"/>
  <c r="AR360" i="86"/>
  <c r="AR359" i="86"/>
  <c r="AR165" i="86"/>
  <c r="AR116" i="86"/>
  <c r="AR119" i="86"/>
  <c r="AR115" i="86"/>
  <c r="AR118" i="86"/>
  <c r="AR117" i="86"/>
  <c r="AR23" i="86"/>
  <c r="AR336" i="86" s="1"/>
  <c r="AR9" i="86"/>
  <c r="AR7" i="86"/>
  <c r="AR5" i="86"/>
  <c r="C1523" i="84"/>
  <c r="C1339" i="84"/>
  <c r="C1153" i="84"/>
  <c r="O1339" i="84" l="1"/>
  <c r="P1339" i="84"/>
  <c r="O1153" i="84"/>
  <c r="P1153" i="84"/>
  <c r="P1523" i="84"/>
  <c r="O1523" i="84"/>
  <c r="C970" i="84"/>
  <c r="O969" i="84"/>
  <c r="P969" i="84"/>
  <c r="K265" i="86"/>
  <c r="J265" i="86"/>
  <c r="AR397" i="86"/>
  <c r="AR409" i="86"/>
  <c r="AS409" i="88"/>
  <c r="AS397" i="88"/>
  <c r="AS422" i="88"/>
  <c r="AR288" i="88"/>
  <c r="AR315" i="88"/>
  <c r="AR292" i="88"/>
  <c r="AR294" i="88" s="1"/>
  <c r="AS303" i="88"/>
  <c r="AS305" i="88"/>
  <c r="AS304" i="88"/>
  <c r="AS281" i="88"/>
  <c r="AS316" i="88"/>
  <c r="AS364" i="88"/>
  <c r="AS372" i="88" s="1"/>
  <c r="AS264" i="88"/>
  <c r="AS25" i="88"/>
  <c r="AS10" i="88"/>
  <c r="AS88" i="88" s="1"/>
  <c r="AT8" i="88"/>
  <c r="AS26" i="88"/>
  <c r="AR10" i="86"/>
  <c r="AS8" i="86"/>
  <c r="AR25" i="86"/>
  <c r="AR26" i="86"/>
  <c r="AR11" i="86"/>
  <c r="AR264" i="86"/>
  <c r="AR364" i="86"/>
  <c r="AR372" i="86" s="1"/>
  <c r="C1524" i="84"/>
  <c r="C1154" i="84"/>
  <c r="C1340" i="84"/>
  <c r="P1340" i="84" l="1"/>
  <c r="O1340" i="84"/>
  <c r="P1524" i="84"/>
  <c r="O1524" i="84"/>
  <c r="P1154" i="84"/>
  <c r="O1154" i="84"/>
  <c r="C971" i="84"/>
  <c r="P970" i="84"/>
  <c r="O970" i="84"/>
  <c r="AS386" i="86"/>
  <c r="AS422" i="86" s="1"/>
  <c r="AS283" i="88"/>
  <c r="AS285" i="88" s="1"/>
  <c r="AT386" i="88"/>
  <c r="AT357" i="88"/>
  <c r="AT358" i="88"/>
  <c r="AT360" i="88"/>
  <c r="AT361" i="88"/>
  <c r="AT359" i="88"/>
  <c r="AT355" i="88"/>
  <c r="AT362" i="88"/>
  <c r="AT356" i="88"/>
  <c r="AT165" i="88"/>
  <c r="AT119" i="88"/>
  <c r="AT115" i="88"/>
  <c r="AT116" i="88"/>
  <c r="AT117" i="88"/>
  <c r="AT118" i="88"/>
  <c r="AT23" i="88"/>
  <c r="AT336" i="88" s="1"/>
  <c r="AT24" i="88"/>
  <c r="AT5" i="88"/>
  <c r="AT9" i="88"/>
  <c r="AT11" i="88" s="1"/>
  <c r="AT7" i="88"/>
  <c r="AS360" i="86"/>
  <c r="AS358" i="86"/>
  <c r="AS361" i="86"/>
  <c r="AS357" i="86"/>
  <c r="AS355" i="86"/>
  <c r="AS359" i="86"/>
  <c r="AS362" i="86"/>
  <c r="AS356" i="86"/>
  <c r="AS116" i="86"/>
  <c r="AS119" i="86"/>
  <c r="AS115" i="86"/>
  <c r="AS165" i="86"/>
  <c r="AS118" i="86"/>
  <c r="AS23" i="86"/>
  <c r="AS336" i="86" s="1"/>
  <c r="AS117" i="86"/>
  <c r="AS9" i="86"/>
  <c r="AS11" i="86" s="1"/>
  <c r="AS7" i="86"/>
  <c r="AS5" i="86"/>
  <c r="C1525" i="84"/>
  <c r="C1155" i="84"/>
  <c r="C1341" i="84"/>
  <c r="P1341" i="84" l="1"/>
  <c r="O1341" i="84"/>
  <c r="P1155" i="84"/>
  <c r="O1155" i="84"/>
  <c r="C972" i="84"/>
  <c r="P971" i="84"/>
  <c r="O971" i="84"/>
  <c r="L265" i="86"/>
  <c r="O1525" i="84"/>
  <c r="P1525" i="84"/>
  <c r="AS409" i="86"/>
  <c r="AS397" i="86"/>
  <c r="AT409" i="88"/>
  <c r="AT397" i="88"/>
  <c r="AT422" i="88"/>
  <c r="AT364" i="88"/>
  <c r="AT372" i="88" s="1"/>
  <c r="AT264" i="88"/>
  <c r="AT10" i="88"/>
  <c r="AT88" i="88" s="1"/>
  <c r="AU8" i="88"/>
  <c r="AT26" i="88"/>
  <c r="AT25" i="88"/>
  <c r="AT303" i="88"/>
  <c r="AT305" i="88"/>
  <c r="AT304" i="88"/>
  <c r="AT316" i="88"/>
  <c r="AT281" i="88"/>
  <c r="AS288" i="88"/>
  <c r="AS292" i="88"/>
  <c r="AS294" i="88" s="1"/>
  <c r="AS315" i="88"/>
  <c r="AS264" i="86"/>
  <c r="AS364" i="86"/>
  <c r="AS372" i="86" s="1"/>
  <c r="AS10" i="86"/>
  <c r="AT8" i="86"/>
  <c r="AS26" i="86"/>
  <c r="AS25" i="86"/>
  <c r="C1526" i="84"/>
  <c r="C1156" i="84"/>
  <c r="C1342" i="84"/>
  <c r="C973" i="84" l="1"/>
  <c r="O972" i="84"/>
  <c r="P972" i="84"/>
  <c r="P1342" i="84"/>
  <c r="O1342" i="84"/>
  <c r="O1526" i="84"/>
  <c r="P1526" i="84"/>
  <c r="O1156" i="84"/>
  <c r="P1156" i="84"/>
  <c r="AT386" i="86"/>
  <c r="AT397" i="86" s="1"/>
  <c r="AU386" i="88"/>
  <c r="AU358" i="88"/>
  <c r="AU359" i="88"/>
  <c r="AU361" i="88"/>
  <c r="AU362" i="88"/>
  <c r="AU357" i="88"/>
  <c r="AU355" i="88"/>
  <c r="AU356" i="88"/>
  <c r="AU360" i="88"/>
  <c r="AU116" i="88"/>
  <c r="AU165" i="88"/>
  <c r="AU117" i="88"/>
  <c r="AU118" i="88"/>
  <c r="AU115" i="88"/>
  <c r="AU119" i="88"/>
  <c r="AU23" i="88"/>
  <c r="AU336" i="88" s="1"/>
  <c r="AU24" i="88"/>
  <c r="AU5" i="88"/>
  <c r="AU9" i="88"/>
  <c r="AU7" i="88"/>
  <c r="AT283" i="88"/>
  <c r="AT285" i="88" s="1"/>
  <c r="AT361" i="86"/>
  <c r="AT362" i="86"/>
  <c r="AT355" i="86"/>
  <c r="AT357" i="86"/>
  <c r="AT359" i="86"/>
  <c r="AT358" i="86"/>
  <c r="AT356" i="86"/>
  <c r="AT360" i="86"/>
  <c r="AT165" i="86"/>
  <c r="AT119" i="86"/>
  <c r="AT115" i="86"/>
  <c r="AT118" i="86"/>
  <c r="AT117" i="86"/>
  <c r="AT116" i="86"/>
  <c r="AT9" i="86"/>
  <c r="AT7" i="86"/>
  <c r="AT5" i="86"/>
  <c r="AT23" i="86"/>
  <c r="AT336" i="86" s="1"/>
  <c r="C1527" i="84"/>
  <c r="C1343" i="84"/>
  <c r="C1157" i="84"/>
  <c r="P1343" i="84" l="1"/>
  <c r="O1343" i="84"/>
  <c r="C974" i="84"/>
  <c r="O973" i="84"/>
  <c r="P973" i="84"/>
  <c r="O1527" i="84"/>
  <c r="P1527" i="84"/>
  <c r="O1157" i="84"/>
  <c r="P1157" i="84"/>
  <c r="AT409" i="86"/>
  <c r="AT422" i="86"/>
  <c r="AU409" i="88"/>
  <c r="AU397" i="88"/>
  <c r="AU422" i="88"/>
  <c r="AU264" i="88"/>
  <c r="AV8" i="88"/>
  <c r="AU26" i="88"/>
  <c r="AU25" i="88"/>
  <c r="AU10" i="88"/>
  <c r="AU88" i="88" s="1"/>
  <c r="AU304" i="88"/>
  <c r="AU305" i="88"/>
  <c r="AU303" i="88"/>
  <c r="AU281" i="88"/>
  <c r="AU316" i="88"/>
  <c r="AU11" i="88"/>
  <c r="AT288" i="88"/>
  <c r="AT315" i="88"/>
  <c r="AT292" i="88"/>
  <c r="AT294" i="88" s="1"/>
  <c r="AU364" i="88"/>
  <c r="AU372" i="88" s="1"/>
  <c r="AT264" i="86"/>
  <c r="AT364" i="86"/>
  <c r="AT372" i="86" s="1"/>
  <c r="AU8" i="86"/>
  <c r="AT26" i="86"/>
  <c r="AT25" i="86"/>
  <c r="AT10" i="86"/>
  <c r="AT11" i="86"/>
  <c r="C1528" i="84"/>
  <c r="C1158" i="84"/>
  <c r="C1344" i="84"/>
  <c r="O1344" i="84" l="1"/>
  <c r="P1344" i="84"/>
  <c r="O1158" i="84"/>
  <c r="P1158" i="84"/>
  <c r="C975" i="84"/>
  <c r="P974" i="84"/>
  <c r="O974" i="84"/>
  <c r="P1528" i="84"/>
  <c r="O1528" i="84"/>
  <c r="AU386" i="86"/>
  <c r="AU397" i="86" s="1"/>
  <c r="AU283" i="88"/>
  <c r="AU285" i="88" s="1"/>
  <c r="AV357" i="88"/>
  <c r="AV358" i="88"/>
  <c r="AV359" i="88"/>
  <c r="AV360" i="88"/>
  <c r="AV362" i="88"/>
  <c r="AV386" i="88"/>
  <c r="AV361" i="88"/>
  <c r="AV355" i="88"/>
  <c r="AV356" i="88"/>
  <c r="AV165" i="88"/>
  <c r="AV116" i="88"/>
  <c r="AV117" i="88"/>
  <c r="AV118" i="88"/>
  <c r="AV115" i="88"/>
  <c r="AV119" i="88"/>
  <c r="AV24" i="88"/>
  <c r="AV5" i="88"/>
  <c r="AV9" i="88"/>
  <c r="AV11" i="88" s="1"/>
  <c r="AV7" i="88"/>
  <c r="AV23" i="88"/>
  <c r="AV336" i="88" s="1"/>
  <c r="AU362" i="86"/>
  <c r="AU360" i="86"/>
  <c r="AU361" i="86"/>
  <c r="AU359" i="86"/>
  <c r="AU355" i="86"/>
  <c r="AU358" i="86"/>
  <c r="AU356" i="86"/>
  <c r="AU357" i="86"/>
  <c r="AU165" i="86"/>
  <c r="AU119" i="86"/>
  <c r="AU115" i="86"/>
  <c r="AU118" i="86"/>
  <c r="AU117" i="86"/>
  <c r="AU116" i="86"/>
  <c r="AU7" i="86"/>
  <c r="AU5" i="86"/>
  <c r="AU9" i="86"/>
  <c r="AU11" i="86" s="1"/>
  <c r="AU23" i="86"/>
  <c r="AU336" i="86" s="1"/>
  <c r="C1529" i="84"/>
  <c r="C1345" i="84"/>
  <c r="C1159" i="84"/>
  <c r="C976" i="84" l="1"/>
  <c r="P975" i="84"/>
  <c r="O975" i="84"/>
  <c r="P1159" i="84"/>
  <c r="O1159" i="84"/>
  <c r="O1345" i="84"/>
  <c r="P1345" i="84"/>
  <c r="O1529" i="84"/>
  <c r="P1529" i="84"/>
  <c r="AU409" i="86"/>
  <c r="AU422" i="86"/>
  <c r="AV397" i="88"/>
  <c r="AV422" i="88"/>
  <c r="AV409" i="88"/>
  <c r="AV26" i="88"/>
  <c r="AV25" i="88"/>
  <c r="AW8" i="88"/>
  <c r="AV10" i="88"/>
  <c r="AV88" i="88" s="1"/>
  <c r="AV364" i="88"/>
  <c r="AV372" i="88" s="1"/>
  <c r="AU288" i="88"/>
  <c r="AU315" i="88"/>
  <c r="AU292" i="88"/>
  <c r="AU294" i="88" s="1"/>
  <c r="AV303" i="88"/>
  <c r="AV305" i="88"/>
  <c r="AV304" i="88"/>
  <c r="AV281" i="88"/>
  <c r="AV316" i="88"/>
  <c r="AV264" i="88"/>
  <c r="AU364" i="86"/>
  <c r="AU372" i="86" s="1"/>
  <c r="AU264" i="86"/>
  <c r="AU26" i="86"/>
  <c r="AU25" i="86"/>
  <c r="AU10" i="86"/>
  <c r="AV8" i="86"/>
  <c r="C1530" i="84"/>
  <c r="C1160" i="84"/>
  <c r="C1346" i="84"/>
  <c r="P1346" i="84" l="1"/>
  <c r="O1346" i="84"/>
  <c r="O1160" i="84"/>
  <c r="P1160" i="84"/>
  <c r="P1530" i="84"/>
  <c r="O1530" i="84"/>
  <c r="C977" i="84"/>
  <c r="O976" i="84"/>
  <c r="P976" i="84"/>
  <c r="AV386" i="86"/>
  <c r="AV397" i="86" s="1"/>
  <c r="AW358" i="88"/>
  <c r="AW359" i="88"/>
  <c r="AW360" i="88"/>
  <c r="AW361" i="88"/>
  <c r="AW386" i="88"/>
  <c r="AW357" i="88"/>
  <c r="AW355" i="88"/>
  <c r="AW356" i="88"/>
  <c r="AW362" i="88"/>
  <c r="AW165" i="88"/>
  <c r="AW117" i="88"/>
  <c r="AW118" i="88"/>
  <c r="AW119" i="88"/>
  <c r="AW115" i="88"/>
  <c r="AW24" i="88"/>
  <c r="AW5" i="88"/>
  <c r="AW9" i="88"/>
  <c r="AW11" i="88" s="1"/>
  <c r="AW7" i="88"/>
  <c r="AW23" i="88"/>
  <c r="AW336" i="88" s="1"/>
  <c r="AW116" i="88"/>
  <c r="AV283" i="88"/>
  <c r="AV285" i="88" s="1"/>
  <c r="AV357" i="86"/>
  <c r="AV361" i="86"/>
  <c r="AV362" i="86"/>
  <c r="AV358" i="86"/>
  <c r="AV356" i="86"/>
  <c r="AV360" i="86"/>
  <c r="AV359" i="86"/>
  <c r="AV355" i="86"/>
  <c r="AV165" i="86"/>
  <c r="AV118" i="86"/>
  <c r="AV117" i="86"/>
  <c r="AV116" i="86"/>
  <c r="AV119" i="86"/>
  <c r="AV115" i="86"/>
  <c r="AV7" i="86"/>
  <c r="AV5" i="86"/>
  <c r="AV23" i="86"/>
  <c r="AV336" i="86" s="1"/>
  <c r="AV9" i="86"/>
  <c r="AV11" i="86" s="1"/>
  <c r="C1531" i="84"/>
  <c r="C1161" i="84"/>
  <c r="C1347" i="84"/>
  <c r="C1348" i="84" s="1"/>
  <c r="C1349" i="84" s="1"/>
  <c r="C1350" i="84" s="1"/>
  <c r="C1351" i="84" s="1"/>
  <c r="C1352" i="84" s="1"/>
  <c r="C1353" i="84" s="1"/>
  <c r="C1354" i="84" s="1"/>
  <c r="C1355" i="84" s="1"/>
  <c r="C1356" i="84" s="1"/>
  <c r="C1357" i="84" s="1"/>
  <c r="C1358" i="84" s="1"/>
  <c r="C1359" i="84" s="1"/>
  <c r="C1360" i="84" s="1"/>
  <c r="C1361" i="84" s="1"/>
  <c r="C1362" i="84" s="1"/>
  <c r="C1363" i="84" s="1"/>
  <c r="C1364" i="84" s="1"/>
  <c r="C1365" i="84" s="1"/>
  <c r="C1366" i="84" s="1"/>
  <c r="C1367" i="84" s="1"/>
  <c r="C1368" i="84" s="1"/>
  <c r="C1369" i="84" s="1"/>
  <c r="C1370" i="84" s="1"/>
  <c r="C1371" i="84" s="1"/>
  <c r="C1372" i="84" s="1"/>
  <c r="C1373" i="84" s="1"/>
  <c r="C1374" i="84" s="1"/>
  <c r="C1375" i="84" s="1"/>
  <c r="C1376" i="84" s="1"/>
  <c r="C1377" i="84" s="1"/>
  <c r="C1378" i="84" s="1"/>
  <c r="C1379" i="84" s="1"/>
  <c r="C1380" i="84" s="1"/>
  <c r="C1381" i="84" s="1"/>
  <c r="C1382" i="84" s="1"/>
  <c r="C1383" i="84" s="1"/>
  <c r="C1384" i="84" s="1"/>
  <c r="C1385" i="84" s="1"/>
  <c r="C1386" i="84" s="1"/>
  <c r="C1387" i="84" s="1"/>
  <c r="C1388" i="84" s="1"/>
  <c r="C1389" i="84" s="1"/>
  <c r="C1390" i="84" s="1"/>
  <c r="C1391" i="84" s="1"/>
  <c r="C1392" i="84" s="1"/>
  <c r="C1393" i="84" s="1"/>
  <c r="C1394" i="84" s="1"/>
  <c r="C1395" i="84" s="1"/>
  <c r="C1396" i="84" s="1"/>
  <c r="C1397" i="84" s="1"/>
  <c r="C1398" i="84" s="1"/>
  <c r="C1399" i="84" s="1"/>
  <c r="C1400" i="84" s="1"/>
  <c r="C1401" i="84" s="1"/>
  <c r="C1402" i="84" s="1"/>
  <c r="C1403" i="84" s="1"/>
  <c r="C1404" i="84" s="1"/>
  <c r="C1405" i="84" s="1"/>
  <c r="C1406" i="84" s="1"/>
  <c r="C1407" i="84" s="1"/>
  <c r="C1408" i="84" s="1"/>
  <c r="C1409" i="84" s="1"/>
  <c r="C1410" i="84" s="1"/>
  <c r="C1411" i="84" s="1"/>
  <c r="C1412" i="84" s="1"/>
  <c r="C1413" i="84" s="1"/>
  <c r="C1414" i="84" s="1"/>
  <c r="C1415" i="84" s="1"/>
  <c r="C1416" i="84" s="1"/>
  <c r="C1417" i="84" s="1"/>
  <c r="C1418" i="84" s="1"/>
  <c r="C1419" i="84" s="1"/>
  <c r="C1420" i="84" s="1"/>
  <c r="C1421" i="84" s="1"/>
  <c r="C1422" i="84" s="1"/>
  <c r="C1423" i="84" s="1"/>
  <c r="C1424" i="84" s="1"/>
  <c r="C1425" i="84" s="1"/>
  <c r="C1426" i="84" s="1"/>
  <c r="C1427" i="84" s="1"/>
  <c r="C1428" i="84" s="1"/>
  <c r="C1429" i="84" s="1"/>
  <c r="C1430" i="84" s="1"/>
  <c r="C1431" i="84" s="1"/>
  <c r="C1432" i="84" s="1"/>
  <c r="C1433" i="84" s="1"/>
  <c r="C1434" i="84" s="1"/>
  <c r="C1435" i="84" s="1"/>
  <c r="C1436" i="84" s="1"/>
  <c r="C1437" i="84" s="1"/>
  <c r="C1438" i="84" s="1"/>
  <c r="C1439" i="84" s="1"/>
  <c r="C1440" i="84" s="1"/>
  <c r="C1441" i="84" s="1"/>
  <c r="C1442" i="84" s="1"/>
  <c r="C1443" i="84" s="1"/>
  <c r="C1444" i="84" s="1"/>
  <c r="C1445" i="84" s="1"/>
  <c r="C1446" i="84" s="1"/>
  <c r="C1447" i="84" s="1"/>
  <c r="P1161" i="84" l="1"/>
  <c r="O1161" i="84"/>
  <c r="P1531" i="84"/>
  <c r="O1531" i="84"/>
  <c r="C978" i="84"/>
  <c r="AV422" i="86"/>
  <c r="AV409" i="86"/>
  <c r="AW422" i="88"/>
  <c r="AW409" i="88"/>
  <c r="AW397" i="88"/>
  <c r="AW264" i="88"/>
  <c r="AW25" i="88"/>
  <c r="AW10" i="88"/>
  <c r="AW88" i="88" s="1"/>
  <c r="AW26" i="88"/>
  <c r="AX8" i="88"/>
  <c r="AV288" i="88"/>
  <c r="AV292" i="88"/>
  <c r="AV294" i="88" s="1"/>
  <c r="AV315" i="88"/>
  <c r="AW304" i="88"/>
  <c r="AW305" i="88"/>
  <c r="AW303" i="88"/>
  <c r="AW281" i="88"/>
  <c r="AW316" i="88"/>
  <c r="AW364" i="88"/>
  <c r="AW372" i="88" s="1"/>
  <c r="AV364" i="86"/>
  <c r="AV372" i="86" s="1"/>
  <c r="AV26" i="86"/>
  <c r="AV25" i="86"/>
  <c r="AV10" i="86"/>
  <c r="AW8" i="86"/>
  <c r="AV264" i="86"/>
  <c r="C1532" i="84"/>
  <c r="C1162" i="84"/>
  <c r="C979" i="84" l="1"/>
  <c r="C1163" i="84"/>
  <c r="C1164" i="84" s="1"/>
  <c r="C1165" i="84" s="1"/>
  <c r="C1166" i="84" s="1"/>
  <c r="C1167" i="84" s="1"/>
  <c r="C1168" i="84" s="1"/>
  <c r="C1169" i="84" s="1"/>
  <c r="C1170" i="84" s="1"/>
  <c r="C1171" i="84" s="1"/>
  <c r="C1172" i="84" s="1"/>
  <c r="C1173" i="84" s="1"/>
  <c r="C1174" i="84" s="1"/>
  <c r="C1175" i="84" s="1"/>
  <c r="C1176" i="84" s="1"/>
  <c r="C1177" i="84" s="1"/>
  <c r="C1178" i="84" s="1"/>
  <c r="C1179" i="84" s="1"/>
  <c r="C1180" i="84" s="1"/>
  <c r="C1181" i="84" s="1"/>
  <c r="C1182" i="84" s="1"/>
  <c r="C1183" i="84" s="1"/>
  <c r="C1184" i="84" s="1"/>
  <c r="C1185" i="84" s="1"/>
  <c r="C1186" i="84" s="1"/>
  <c r="C1187" i="84" s="1"/>
  <c r="C1188" i="84" s="1"/>
  <c r="C1189" i="84" s="1"/>
  <c r="C1190" i="84" s="1"/>
  <c r="C1191" i="84" s="1"/>
  <c r="C1192" i="84" s="1"/>
  <c r="C1193" i="84" s="1"/>
  <c r="C1194" i="84" s="1"/>
  <c r="C1195" i="84" s="1"/>
  <c r="C1196" i="84" s="1"/>
  <c r="C1197" i="84" s="1"/>
  <c r="C1198" i="84" s="1"/>
  <c r="C1199" i="84" s="1"/>
  <c r="C1200" i="84" s="1"/>
  <c r="C1201" i="84" s="1"/>
  <c r="C1202" i="84" s="1"/>
  <c r="C1203" i="84" s="1"/>
  <c r="C1204" i="84" s="1"/>
  <c r="C1205" i="84" s="1"/>
  <c r="C1206" i="84" s="1"/>
  <c r="C1207" i="84" s="1"/>
  <c r="C1208" i="84" s="1"/>
  <c r="C1209" i="84" s="1"/>
  <c r="C1210" i="84" s="1"/>
  <c r="C1211" i="84" s="1"/>
  <c r="C1212" i="84" s="1"/>
  <c r="C1213" i="84" s="1"/>
  <c r="C1214" i="84" s="1"/>
  <c r="C1215" i="84" s="1"/>
  <c r="C1216" i="84" s="1"/>
  <c r="C1217" i="84" s="1"/>
  <c r="C1218" i="84" s="1"/>
  <c r="C1219" i="84" s="1"/>
  <c r="C1220" i="84" s="1"/>
  <c r="C1221" i="84" s="1"/>
  <c r="C1222" i="84" s="1"/>
  <c r="C1223" i="84" s="1"/>
  <c r="C1224" i="84" s="1"/>
  <c r="C1225" i="84" s="1"/>
  <c r="C1226" i="84" s="1"/>
  <c r="C1227" i="84" s="1"/>
  <c r="C1228" i="84" s="1"/>
  <c r="C1229" i="84" s="1"/>
  <c r="C1230" i="84" s="1"/>
  <c r="C1231" i="84" s="1"/>
  <c r="C1232" i="84" s="1"/>
  <c r="C1233" i="84" s="1"/>
  <c r="C1234" i="84" s="1"/>
  <c r="C1235" i="84" s="1"/>
  <c r="C1236" i="84" s="1"/>
  <c r="C1237" i="84" s="1"/>
  <c r="C1238" i="84" s="1"/>
  <c r="C1239" i="84" s="1"/>
  <c r="C1240" i="84" s="1"/>
  <c r="C1241" i="84" s="1"/>
  <c r="C1242" i="84" s="1"/>
  <c r="C1243" i="84" s="1"/>
  <c r="C1244" i="84" s="1"/>
  <c r="C1245" i="84" s="1"/>
  <c r="C1246" i="84" s="1"/>
  <c r="C1247" i="84" s="1"/>
  <c r="C1248" i="84" s="1"/>
  <c r="C1249" i="84" s="1"/>
  <c r="C1250" i="84" s="1"/>
  <c r="C1251" i="84" s="1"/>
  <c r="C1252" i="84" s="1"/>
  <c r="C1253" i="84" s="1"/>
  <c r="C1254" i="84" s="1"/>
  <c r="C1255" i="84" s="1"/>
  <c r="C1256" i="84" s="1"/>
  <c r="C1257" i="84" s="1"/>
  <c r="C1258" i="84" s="1"/>
  <c r="C1259" i="84" s="1"/>
  <c r="C1260" i="84" s="1"/>
  <c r="C1261" i="84" s="1"/>
  <c r="C1262" i="84" s="1"/>
  <c r="AW386" i="86"/>
  <c r="AW397" i="86" s="1"/>
  <c r="AW283" i="88"/>
  <c r="AW285" i="88" s="1"/>
  <c r="AX386" i="88"/>
  <c r="AX359" i="88"/>
  <c r="AX360" i="88"/>
  <c r="AX362" i="88"/>
  <c r="AX356" i="88"/>
  <c r="AX357" i="88"/>
  <c r="AX165" i="88"/>
  <c r="AX117" i="88"/>
  <c r="AX118" i="88"/>
  <c r="AX119" i="88"/>
  <c r="AX115" i="88"/>
  <c r="AX24" i="88"/>
  <c r="AX5" i="88"/>
  <c r="AX116" i="88"/>
  <c r="AX9" i="88"/>
  <c r="AX11" i="88" s="1"/>
  <c r="AX7" i="88"/>
  <c r="AX23" i="88"/>
  <c r="AX336" i="88" s="1"/>
  <c r="C1533" i="84"/>
  <c r="J266" i="86"/>
  <c r="K266" i="86"/>
  <c r="L266" i="86"/>
  <c r="M266" i="86"/>
  <c r="N266" i="86"/>
  <c r="O266" i="86"/>
  <c r="P266" i="86"/>
  <c r="Q266" i="86"/>
  <c r="R266" i="86"/>
  <c r="S266" i="86"/>
  <c r="T266" i="86"/>
  <c r="U266" i="86"/>
  <c r="V266" i="86"/>
  <c r="W266" i="86"/>
  <c r="X266" i="86"/>
  <c r="Y266" i="86"/>
  <c r="Z266" i="86"/>
  <c r="AA266" i="86"/>
  <c r="AB266" i="86"/>
  <c r="AD266" i="86"/>
  <c r="AF266" i="86"/>
  <c r="AE266" i="86"/>
  <c r="AG266" i="86"/>
  <c r="AH266" i="86"/>
  <c r="AI266" i="86"/>
  <c r="AK266" i="86"/>
  <c r="AP266" i="86"/>
  <c r="AQ266" i="86"/>
  <c r="AR266" i="86"/>
  <c r="AW360" i="86"/>
  <c r="AW362" i="86"/>
  <c r="AW358" i="86"/>
  <c r="AW356" i="86"/>
  <c r="AW361" i="86"/>
  <c r="AW359" i="86"/>
  <c r="AW357" i="86"/>
  <c r="AW355" i="86"/>
  <c r="AW165" i="86"/>
  <c r="AW118" i="86"/>
  <c r="AW117" i="86"/>
  <c r="AW116" i="86"/>
  <c r="AW5" i="86"/>
  <c r="AW119" i="86"/>
  <c r="AW23" i="86"/>
  <c r="AW336" i="86" s="1"/>
  <c r="AW9" i="86"/>
  <c r="AW115" i="86"/>
  <c r="AW7" i="86"/>
  <c r="AV266" i="88" l="1"/>
  <c r="J266" i="88"/>
  <c r="K266" i="88"/>
  <c r="L266" i="88"/>
  <c r="M266" i="88"/>
  <c r="N266" i="88"/>
  <c r="O266" i="88"/>
  <c r="P266" i="88"/>
  <c r="Q266" i="88"/>
  <c r="R266" i="88"/>
  <c r="S266" i="88"/>
  <c r="T266" i="88"/>
  <c r="U266" i="88"/>
  <c r="V266" i="88"/>
  <c r="W266" i="88"/>
  <c r="X266" i="88"/>
  <c r="Y266" i="88"/>
  <c r="Z266" i="88"/>
  <c r="AA266" i="88"/>
  <c r="AB266" i="88"/>
  <c r="AC266" i="88"/>
  <c r="AD266" i="88"/>
  <c r="AE266" i="88"/>
  <c r="AF266" i="88"/>
  <c r="AH266" i="88"/>
  <c r="AG266" i="88"/>
  <c r="AI266" i="88"/>
  <c r="AJ266" i="88"/>
  <c r="AK266" i="88"/>
  <c r="AL266" i="88"/>
  <c r="AM266" i="88"/>
  <c r="AN266" i="88"/>
  <c r="AO266" i="88"/>
  <c r="AP266" i="88"/>
  <c r="AQ266" i="88"/>
  <c r="AS266" i="88"/>
  <c r="AR266" i="88"/>
  <c r="AT266" i="88"/>
  <c r="AU266" i="88"/>
  <c r="AU266" i="86"/>
  <c r="AV266" i="86"/>
  <c r="AW266" i="88"/>
  <c r="AM266" i="86"/>
  <c r="C980" i="84"/>
  <c r="AO266" i="86"/>
  <c r="AT266" i="86"/>
  <c r="AN266" i="86"/>
  <c r="AL266" i="86"/>
  <c r="AS266" i="86"/>
  <c r="AJ266" i="86"/>
  <c r="AC266" i="86"/>
  <c r="AW409" i="86"/>
  <c r="AW422" i="86"/>
  <c r="AX422" i="88"/>
  <c r="AX409" i="88"/>
  <c r="AX397" i="88"/>
  <c r="AW288" i="88"/>
  <c r="AW315" i="88"/>
  <c r="AW292" i="88"/>
  <c r="AW294" i="88" s="1"/>
  <c r="AX266" i="88"/>
  <c r="AX264" i="88"/>
  <c r="AX25" i="88"/>
  <c r="AX10" i="88"/>
  <c r="AX88" i="88" s="1"/>
  <c r="AY8" i="88"/>
  <c r="AX26" i="88"/>
  <c r="AX305" i="88"/>
  <c r="AX304" i="88"/>
  <c r="AX303" i="88"/>
  <c r="AX281" i="88"/>
  <c r="AX316" i="88"/>
  <c r="C1534" i="84"/>
  <c r="AW266" i="86"/>
  <c r="AW264" i="86"/>
  <c r="AW26" i="86"/>
  <c r="AW25" i="86"/>
  <c r="AW10" i="86"/>
  <c r="AX8" i="86"/>
  <c r="AW364" i="86"/>
  <c r="AW372" i="86" s="1"/>
  <c r="AW11" i="86"/>
  <c r="AW160" i="88" l="1"/>
  <c r="C1535" i="84"/>
  <c r="C1536" i="84" s="1"/>
  <c r="C1537" i="84" s="1"/>
  <c r="C1538" i="84" s="1"/>
  <c r="C1539" i="84" s="1"/>
  <c r="C1540" i="84" s="1"/>
  <c r="C1541" i="84" s="1"/>
  <c r="C1542" i="84" s="1"/>
  <c r="C1543" i="84" s="1"/>
  <c r="C1544" i="84" s="1"/>
  <c r="C1545" i="84" s="1"/>
  <c r="C1546" i="84" s="1"/>
  <c r="C1547" i="84" s="1"/>
  <c r="C1548" i="84" s="1"/>
  <c r="C1549" i="84" s="1"/>
  <c r="C1550" i="84" s="1"/>
  <c r="C1551" i="84" s="1"/>
  <c r="C1552" i="84" s="1"/>
  <c r="C1553" i="84" s="1"/>
  <c r="C1554" i="84" s="1"/>
  <c r="C1555" i="84" s="1"/>
  <c r="C1556" i="84" s="1"/>
  <c r="C1557" i="84" s="1"/>
  <c r="C1558" i="84" s="1"/>
  <c r="C1559" i="84" s="1"/>
  <c r="C1560" i="84" s="1"/>
  <c r="C1561" i="84" s="1"/>
  <c r="C1562" i="84" s="1"/>
  <c r="C1563" i="84" s="1"/>
  <c r="C1564" i="84" s="1"/>
  <c r="C1565" i="84" s="1"/>
  <c r="C1566" i="84" s="1"/>
  <c r="C1567" i="84" s="1"/>
  <c r="C1568" i="84" s="1"/>
  <c r="C1569" i="84" s="1"/>
  <c r="C1570" i="84" s="1"/>
  <c r="C1571" i="84" s="1"/>
  <c r="C1572" i="84" s="1"/>
  <c r="C1573" i="84" s="1"/>
  <c r="C1574" i="84" s="1"/>
  <c r="C1575" i="84" s="1"/>
  <c r="C1576" i="84" s="1"/>
  <c r="C1577" i="84" s="1"/>
  <c r="C1578" i="84" s="1"/>
  <c r="C1579" i="84" s="1"/>
  <c r="C1580" i="84" s="1"/>
  <c r="C1581" i="84" s="1"/>
  <c r="C1582" i="84" s="1"/>
  <c r="C1583" i="84" s="1"/>
  <c r="C1584" i="84" s="1"/>
  <c r="C1585" i="84" s="1"/>
  <c r="C1586" i="84" s="1"/>
  <c r="C1587" i="84" s="1"/>
  <c r="C1588" i="84" s="1"/>
  <c r="C1589" i="84" s="1"/>
  <c r="C1590" i="84" s="1"/>
  <c r="C1591" i="84" s="1"/>
  <c r="C1592" i="84" s="1"/>
  <c r="C1593" i="84" s="1"/>
  <c r="C1594" i="84" s="1"/>
  <c r="C1595" i="84" s="1"/>
  <c r="C1596" i="84" s="1"/>
  <c r="C1597" i="84" s="1"/>
  <c r="C1598" i="84" s="1"/>
  <c r="C1599" i="84" s="1"/>
  <c r="C1600" i="84" s="1"/>
  <c r="C1601" i="84" s="1"/>
  <c r="C1602" i="84" s="1"/>
  <c r="C1603" i="84" s="1"/>
  <c r="C1604" i="84" s="1"/>
  <c r="C1605" i="84" s="1"/>
  <c r="C1606" i="84" s="1"/>
  <c r="C1607" i="84" s="1"/>
  <c r="C1608" i="84" s="1"/>
  <c r="C1609" i="84" s="1"/>
  <c r="C1610" i="84" s="1"/>
  <c r="C1611" i="84" s="1"/>
  <c r="C1612" i="84" s="1"/>
  <c r="C1613" i="84" s="1"/>
  <c r="C1614" i="84" s="1"/>
  <c r="C1615" i="84" s="1"/>
  <c r="C1616" i="84" s="1"/>
  <c r="C1617" i="84" s="1"/>
  <c r="C1618" i="84" s="1"/>
  <c r="C1619" i="84" s="1"/>
  <c r="C1620" i="84" s="1"/>
  <c r="C1621" i="84" s="1"/>
  <c r="C1622" i="84" s="1"/>
  <c r="C1623" i="84" s="1"/>
  <c r="C1624" i="84" s="1"/>
  <c r="C1625" i="84" s="1"/>
  <c r="C1626" i="84" s="1"/>
  <c r="C1627" i="84" s="1"/>
  <c r="C1628" i="84" s="1"/>
  <c r="C1629" i="84" s="1"/>
  <c r="C1630" i="84" s="1"/>
  <c r="C1631" i="84" s="1"/>
  <c r="C1632" i="84" s="1"/>
  <c r="AU160" i="88"/>
  <c r="C981" i="84"/>
  <c r="AX386" i="86"/>
  <c r="AX409" i="86" s="1"/>
  <c r="AY386" i="88"/>
  <c r="AY360" i="88"/>
  <c r="AY361" i="88"/>
  <c r="AY362" i="88"/>
  <c r="AY357" i="88"/>
  <c r="AY358" i="88"/>
  <c r="AY359" i="88"/>
  <c r="AY355" i="88"/>
  <c r="AY356" i="88"/>
  <c r="AY165" i="88"/>
  <c r="AY118" i="88"/>
  <c r="AY119" i="88"/>
  <c r="AY115" i="88"/>
  <c r="AY116" i="88"/>
  <c r="AY117" i="88"/>
  <c r="AY9" i="88"/>
  <c r="AY11" i="88" s="1"/>
  <c r="AY7" i="88"/>
  <c r="AY23" i="88"/>
  <c r="AY336" i="88" s="1"/>
  <c r="AY5" i="88"/>
  <c r="AY24" i="88"/>
  <c r="AX283" i="88"/>
  <c r="AX285" i="88" s="1"/>
  <c r="AV267" i="86"/>
  <c r="AW268" i="86"/>
  <c r="J160" i="86"/>
  <c r="J268" i="86"/>
  <c r="J267" i="86"/>
  <c r="K160" i="86"/>
  <c r="K268" i="86"/>
  <c r="K267" i="86"/>
  <c r="L267" i="86"/>
  <c r="L268" i="86"/>
  <c r="L160" i="86"/>
  <c r="M268" i="86"/>
  <c r="M267" i="86"/>
  <c r="N268" i="86"/>
  <c r="M160" i="86"/>
  <c r="N160" i="86"/>
  <c r="N267" i="86"/>
  <c r="O268" i="86"/>
  <c r="O160" i="86"/>
  <c r="O267" i="86"/>
  <c r="P268" i="86"/>
  <c r="P267" i="86"/>
  <c r="P160" i="86"/>
  <c r="R267" i="86"/>
  <c r="Q267" i="86"/>
  <c r="Q268" i="86"/>
  <c r="R160" i="86"/>
  <c r="Q160" i="86"/>
  <c r="R268" i="86"/>
  <c r="S268" i="86"/>
  <c r="T267" i="86"/>
  <c r="S160" i="86"/>
  <c r="S267" i="86"/>
  <c r="T268" i="86"/>
  <c r="U267" i="86"/>
  <c r="T160" i="86"/>
  <c r="V160" i="86"/>
  <c r="V267" i="86"/>
  <c r="U160" i="86"/>
  <c r="U268" i="86"/>
  <c r="V268" i="86"/>
  <c r="W268" i="86"/>
  <c r="W160" i="86"/>
  <c r="W267" i="86"/>
  <c r="X160" i="86"/>
  <c r="Y268" i="86"/>
  <c r="X268" i="86"/>
  <c r="X267" i="86"/>
  <c r="Y160" i="86"/>
  <c r="Y267" i="86"/>
  <c r="Z267" i="86"/>
  <c r="Z268" i="86"/>
  <c r="Z160" i="86"/>
  <c r="AA267" i="86"/>
  <c r="AA268" i="86"/>
  <c r="AA160" i="86"/>
  <c r="AB267" i="86"/>
  <c r="AC268" i="86"/>
  <c r="AB160" i="86"/>
  <c r="AB268" i="86"/>
  <c r="AC267" i="86"/>
  <c r="AD267" i="86"/>
  <c r="AC160" i="86"/>
  <c r="AD268" i="86"/>
  <c r="AD160" i="86"/>
  <c r="AE267" i="86"/>
  <c r="AE268" i="86"/>
  <c r="AE160" i="86"/>
  <c r="AF268" i="86"/>
  <c r="AF160" i="86"/>
  <c r="AF267" i="86"/>
  <c r="AG160" i="86"/>
  <c r="AG267" i="86"/>
  <c r="AG268" i="86"/>
  <c r="AH160" i="86"/>
  <c r="AH268" i="86"/>
  <c r="AH267" i="86"/>
  <c r="AI160" i="86"/>
  <c r="AI268" i="86"/>
  <c r="AI267" i="86"/>
  <c r="AJ268" i="86"/>
  <c r="AJ267" i="86"/>
  <c r="AJ160" i="86"/>
  <c r="AK160" i="86"/>
  <c r="AK267" i="86"/>
  <c r="AK268" i="86"/>
  <c r="AL267" i="86"/>
  <c r="AL268" i="86"/>
  <c r="AM268" i="86"/>
  <c r="AL160" i="86"/>
  <c r="AM160" i="86"/>
  <c r="AM267" i="86"/>
  <c r="AN160" i="86"/>
  <c r="AO267" i="86"/>
  <c r="AN267" i="86"/>
  <c r="AP160" i="86"/>
  <c r="AP267" i="86"/>
  <c r="AO268" i="86"/>
  <c r="AN268" i="86"/>
  <c r="AP268" i="86"/>
  <c r="AO160" i="86"/>
  <c r="AQ268" i="86"/>
  <c r="AQ160" i="86"/>
  <c r="AQ267" i="86"/>
  <c r="AR267" i="86"/>
  <c r="AR268" i="86"/>
  <c r="AR160" i="86"/>
  <c r="AS268" i="86"/>
  <c r="AS160" i="86"/>
  <c r="AS267" i="86"/>
  <c r="AT268" i="86"/>
  <c r="AT160" i="86"/>
  <c r="AU267" i="86"/>
  <c r="AX359" i="86"/>
  <c r="AX362" i="86"/>
  <c r="AX356" i="86"/>
  <c r="AX360" i="86"/>
  <c r="AX357" i="86"/>
  <c r="AX165" i="86"/>
  <c r="AX117" i="86"/>
  <c r="AX116" i="86"/>
  <c r="AX119" i="86"/>
  <c r="AX115" i="86"/>
  <c r="AX118" i="86"/>
  <c r="AX23" i="86"/>
  <c r="AX336" i="86" s="1"/>
  <c r="AX9" i="86"/>
  <c r="AX11" i="86" s="1"/>
  <c r="AX5" i="86"/>
  <c r="AX7" i="86"/>
  <c r="J160" i="88" l="1"/>
  <c r="J268" i="88"/>
  <c r="J267" i="88"/>
  <c r="K267" i="88"/>
  <c r="K268" i="88"/>
  <c r="K160" i="88"/>
  <c r="L268" i="88"/>
  <c r="L267" i="88"/>
  <c r="M267" i="88"/>
  <c r="L160" i="88"/>
  <c r="M268" i="88"/>
  <c r="M160" i="88"/>
  <c r="N160" i="88"/>
  <c r="O160" i="88"/>
  <c r="N268" i="88"/>
  <c r="P267" i="88"/>
  <c r="O268" i="88"/>
  <c r="N267" i="88"/>
  <c r="O267" i="88"/>
  <c r="P160" i="88"/>
  <c r="P268" i="88"/>
  <c r="Q268" i="88"/>
  <c r="Q160" i="88"/>
  <c r="Q267" i="88"/>
  <c r="R267" i="88"/>
  <c r="R268" i="88"/>
  <c r="R160" i="88"/>
  <c r="S268" i="88"/>
  <c r="S160" i="88"/>
  <c r="S267" i="88"/>
  <c r="T268" i="88"/>
  <c r="T160" i="88"/>
  <c r="T267" i="88"/>
  <c r="U267" i="88"/>
  <c r="U160" i="88"/>
  <c r="U268" i="88"/>
  <c r="W268" i="88"/>
  <c r="V268" i="88"/>
  <c r="V267" i="88"/>
  <c r="V160" i="88"/>
  <c r="W267" i="88"/>
  <c r="X160" i="88"/>
  <c r="W160" i="88"/>
  <c r="X268" i="88"/>
  <c r="X267" i="88"/>
  <c r="Y268" i="88"/>
  <c r="Y160" i="88"/>
  <c r="Y267" i="88"/>
  <c r="Z268" i="88"/>
  <c r="Z160" i="88"/>
  <c r="Z267" i="88"/>
  <c r="AA267" i="88"/>
  <c r="AA160" i="88"/>
  <c r="AA268" i="88"/>
  <c r="AB160" i="88"/>
  <c r="AB268" i="88"/>
  <c r="AB267" i="88"/>
  <c r="AC268" i="88"/>
  <c r="AC267" i="88"/>
  <c r="AD160" i="88"/>
  <c r="AC160" i="88"/>
  <c r="AD267" i="88"/>
  <c r="AD268" i="88"/>
  <c r="AE268" i="88"/>
  <c r="AE160" i="88"/>
  <c r="AF267" i="88"/>
  <c r="AE267" i="88"/>
  <c r="AF268" i="88"/>
  <c r="AG267" i="88"/>
  <c r="AF160" i="88"/>
  <c r="AG268" i="88"/>
  <c r="AH160" i="88"/>
  <c r="AG160" i="88"/>
  <c r="AH267" i="88"/>
  <c r="AH268" i="88"/>
  <c r="AJ267" i="88"/>
  <c r="AI268" i="88"/>
  <c r="AI267" i="88"/>
  <c r="AI160" i="88"/>
  <c r="AJ268" i="88"/>
  <c r="AJ160" i="88"/>
  <c r="AK267" i="88"/>
  <c r="AK268" i="88"/>
  <c r="AK160" i="88"/>
  <c r="AL268" i="88"/>
  <c r="AL160" i="88"/>
  <c r="AL267" i="88"/>
  <c r="AM268" i="88"/>
  <c r="AM267" i="88"/>
  <c r="AN267" i="88"/>
  <c r="AM160" i="88"/>
  <c r="AN268" i="88"/>
  <c r="AN160" i="88"/>
  <c r="AO160" i="88"/>
  <c r="AP267" i="88"/>
  <c r="AP160" i="88"/>
  <c r="AO268" i="88"/>
  <c r="AO267" i="88"/>
  <c r="AP268" i="88"/>
  <c r="AQ267" i="88"/>
  <c r="AQ160" i="88"/>
  <c r="AQ268" i="88"/>
  <c r="AR267" i="88"/>
  <c r="AR268" i="88"/>
  <c r="AR160" i="88"/>
  <c r="AT267" i="88"/>
  <c r="AS160" i="88"/>
  <c r="AS267" i="88"/>
  <c r="AT160" i="88"/>
  <c r="AT268" i="88"/>
  <c r="AS268" i="88"/>
  <c r="AU160" i="86"/>
  <c r="AV160" i="88"/>
  <c r="AT267" i="86"/>
  <c r="AV268" i="86"/>
  <c r="AX267" i="88"/>
  <c r="AW268" i="88"/>
  <c r="AW267" i="86"/>
  <c r="C982" i="84"/>
  <c r="AV267" i="88"/>
  <c r="AV160" i="86"/>
  <c r="AU268" i="88"/>
  <c r="AW267" i="88"/>
  <c r="AX160" i="88"/>
  <c r="AU268" i="86"/>
  <c r="AU267" i="88"/>
  <c r="AW160" i="86"/>
  <c r="AV268" i="88"/>
  <c r="AX268" i="88"/>
  <c r="AX397" i="86"/>
  <c r="AX422" i="86"/>
  <c r="AY160" i="88"/>
  <c r="AY422" i="88"/>
  <c r="AY409" i="88"/>
  <c r="AY397" i="88"/>
  <c r="K269" i="86"/>
  <c r="AX112" i="88"/>
  <c r="AX113" i="88"/>
  <c r="AX114" i="88"/>
  <c r="AX111" i="88"/>
  <c r="AX288" i="88"/>
  <c r="AX315" i="88"/>
  <c r="AX292" i="88"/>
  <c r="AX294" i="88" s="1"/>
  <c r="AY305" i="88"/>
  <c r="AY304" i="88"/>
  <c r="AY303" i="88"/>
  <c r="AY316" i="88"/>
  <c r="AY281" i="88"/>
  <c r="AY268" i="88"/>
  <c r="AY267" i="88"/>
  <c r="AY266" i="88"/>
  <c r="AY264" i="88"/>
  <c r="AY364" i="88"/>
  <c r="AY372" i="88" s="1"/>
  <c r="AY25" i="88"/>
  <c r="AY10" i="88"/>
  <c r="AY88" i="88" s="1"/>
  <c r="AZ8" i="88"/>
  <c r="AY26" i="88"/>
  <c r="J269" i="86"/>
  <c r="L269" i="86"/>
  <c r="AX268" i="86"/>
  <c r="AX266" i="86"/>
  <c r="AX267" i="86"/>
  <c r="AX264" i="86"/>
  <c r="AX160" i="86"/>
  <c r="AX26" i="86"/>
  <c r="AX25" i="86"/>
  <c r="AX10" i="86"/>
  <c r="AY8" i="86"/>
  <c r="C983" i="84" l="1"/>
  <c r="C984" i="84" s="1"/>
  <c r="C985" i="84" s="1"/>
  <c r="C986" i="84" s="1"/>
  <c r="C987" i="84" s="1"/>
  <c r="C988" i="84" s="1"/>
  <c r="C989" i="84" s="1"/>
  <c r="C990" i="84" s="1"/>
  <c r="C991" i="84" s="1"/>
  <c r="C992" i="84" s="1"/>
  <c r="C993" i="84" s="1"/>
  <c r="C994" i="84" s="1"/>
  <c r="C995" i="84" s="1"/>
  <c r="C996" i="84" s="1"/>
  <c r="C997" i="84" s="1"/>
  <c r="C998" i="84" s="1"/>
  <c r="C999" i="84" s="1"/>
  <c r="C1000" i="84" s="1"/>
  <c r="C1001" i="84" s="1"/>
  <c r="C1002" i="84" s="1"/>
  <c r="C1003" i="84" s="1"/>
  <c r="C1004" i="84" s="1"/>
  <c r="C1005" i="84" s="1"/>
  <c r="C1006" i="84" s="1"/>
  <c r="C1007" i="84" s="1"/>
  <c r="C1008" i="84" s="1"/>
  <c r="C1009" i="84" s="1"/>
  <c r="C1010" i="84" s="1"/>
  <c r="C1011" i="84" s="1"/>
  <c r="C1012" i="84" s="1"/>
  <c r="C1013" i="84" s="1"/>
  <c r="C1014" i="84" s="1"/>
  <c r="C1015" i="84" s="1"/>
  <c r="C1016" i="84" s="1"/>
  <c r="C1017" i="84" s="1"/>
  <c r="C1018" i="84" s="1"/>
  <c r="C1019" i="84" s="1"/>
  <c r="C1020" i="84" s="1"/>
  <c r="C1021" i="84" s="1"/>
  <c r="C1022" i="84" s="1"/>
  <c r="C1023" i="84" s="1"/>
  <c r="C1024" i="84" s="1"/>
  <c r="C1025" i="84" s="1"/>
  <c r="C1026" i="84" s="1"/>
  <c r="C1027" i="84" s="1"/>
  <c r="C1028" i="84" s="1"/>
  <c r="C1029" i="84" s="1"/>
  <c r="C1030" i="84" s="1"/>
  <c r="C1031" i="84" s="1"/>
  <c r="C1032" i="84" s="1"/>
  <c r="C1033" i="84" s="1"/>
  <c r="C1034" i="84" s="1"/>
  <c r="C1035" i="84" s="1"/>
  <c r="C1036" i="84" s="1"/>
  <c r="C1037" i="84" s="1"/>
  <c r="C1038" i="84" s="1"/>
  <c r="C1039" i="84" s="1"/>
  <c r="C1040" i="84" s="1"/>
  <c r="C1041" i="84" s="1"/>
  <c r="C1042" i="84" s="1"/>
  <c r="C1043" i="84" s="1"/>
  <c r="C1044" i="84" s="1"/>
  <c r="C1045" i="84" s="1"/>
  <c r="C1046" i="84" s="1"/>
  <c r="C1047" i="84" s="1"/>
  <c r="C1048" i="84" s="1"/>
  <c r="C1049" i="84" s="1"/>
  <c r="C1050" i="84" s="1"/>
  <c r="C1051" i="84" s="1"/>
  <c r="C1052" i="84" s="1"/>
  <c r="C1053" i="84" s="1"/>
  <c r="C1054" i="84" s="1"/>
  <c r="C1055" i="84" s="1"/>
  <c r="C1056" i="84" s="1"/>
  <c r="C1057" i="84" s="1"/>
  <c r="C1058" i="84" s="1"/>
  <c r="C1059" i="84" s="1"/>
  <c r="C1060" i="84" s="1"/>
  <c r="C1061" i="84" s="1"/>
  <c r="C1062" i="84" s="1"/>
  <c r="C1063" i="84" s="1"/>
  <c r="C1064" i="84" s="1"/>
  <c r="C1065" i="84" s="1"/>
  <c r="C1066" i="84" s="1"/>
  <c r="C1067" i="84" s="1"/>
  <c r="C1068" i="84" s="1"/>
  <c r="C1069" i="84" s="1"/>
  <c r="C1070" i="84" s="1"/>
  <c r="C1071" i="84" s="1"/>
  <c r="C1072" i="84" s="1"/>
  <c r="C1073" i="84" s="1"/>
  <c r="C1074" i="84" s="1"/>
  <c r="C1075" i="84" s="1"/>
  <c r="C1076" i="84" s="1"/>
  <c r="C1077" i="84" s="1"/>
  <c r="AV265" i="86" s="1"/>
  <c r="AV269" i="86" s="1"/>
  <c r="AY386" i="86"/>
  <c r="AY409" i="86" s="1"/>
  <c r="AY283" i="88"/>
  <c r="AY285" i="88" s="1"/>
  <c r="AZ386" i="88"/>
  <c r="AZ361" i="88"/>
  <c r="AZ362" i="88"/>
  <c r="AZ358" i="88"/>
  <c r="AZ359" i="88"/>
  <c r="AZ355" i="88"/>
  <c r="AZ357" i="88"/>
  <c r="AZ356" i="88"/>
  <c r="AZ360" i="88"/>
  <c r="AZ165" i="88"/>
  <c r="AZ118" i="88"/>
  <c r="AZ119" i="88"/>
  <c r="AZ115" i="88"/>
  <c r="AZ116" i="88"/>
  <c r="AZ117" i="88"/>
  <c r="AZ7" i="88"/>
  <c r="AZ23" i="88"/>
  <c r="AZ336" i="88" s="1"/>
  <c r="AZ9" i="88"/>
  <c r="AZ5" i="88"/>
  <c r="AZ24" i="88"/>
  <c r="AY362" i="86"/>
  <c r="AY356" i="86"/>
  <c r="AY358" i="86"/>
  <c r="AY361" i="86"/>
  <c r="AY360" i="86"/>
  <c r="AY357" i="86"/>
  <c r="AY355" i="86"/>
  <c r="AY359" i="86"/>
  <c r="AY165" i="86"/>
  <c r="AY117" i="86"/>
  <c r="AY116" i="86"/>
  <c r="AY119" i="86"/>
  <c r="AY115" i="86"/>
  <c r="AY118" i="86"/>
  <c r="AY23" i="86"/>
  <c r="AY336" i="86" s="1"/>
  <c r="AY9" i="86"/>
  <c r="AY7" i="86"/>
  <c r="AY5" i="86"/>
  <c r="AX265" i="88" l="1"/>
  <c r="AX269" i="88" s="1"/>
  <c r="AY265" i="88"/>
  <c r="AY269" i="88" s="1"/>
  <c r="AW265" i="88"/>
  <c r="AW269" i="88" s="1"/>
  <c r="J265" i="88"/>
  <c r="J269" i="88" s="1"/>
  <c r="L265" i="88"/>
  <c r="L269" i="88" s="1"/>
  <c r="K265" i="88"/>
  <c r="K269" i="88" s="1"/>
  <c r="N265" i="88"/>
  <c r="N269" i="88" s="1"/>
  <c r="M265" i="88"/>
  <c r="M269" i="88" s="1"/>
  <c r="O265" i="88"/>
  <c r="O269" i="88" s="1"/>
  <c r="P265" i="88"/>
  <c r="P269" i="88" s="1"/>
  <c r="R265" i="88"/>
  <c r="R269" i="88" s="1"/>
  <c r="Q265" i="88"/>
  <c r="Q269" i="88" s="1"/>
  <c r="S265" i="88"/>
  <c r="S269" i="88" s="1"/>
  <c r="T265" i="88"/>
  <c r="T269" i="88" s="1"/>
  <c r="U265" i="88"/>
  <c r="U269" i="88" s="1"/>
  <c r="V265" i="88"/>
  <c r="V269" i="88" s="1"/>
  <c r="W265" i="88"/>
  <c r="W269" i="88" s="1"/>
  <c r="X265" i="88"/>
  <c r="X269" i="88" s="1"/>
  <c r="Y265" i="88"/>
  <c r="Y269" i="88" s="1"/>
  <c r="Z265" i="88"/>
  <c r="Z269" i="88" s="1"/>
  <c r="AA265" i="88"/>
  <c r="AA269" i="88" s="1"/>
  <c r="AB265" i="88"/>
  <c r="AB269" i="88" s="1"/>
  <c r="AC265" i="88"/>
  <c r="AC269" i="88" s="1"/>
  <c r="AD265" i="88"/>
  <c r="AD269" i="88" s="1"/>
  <c r="AE265" i="88"/>
  <c r="AE269" i="88" s="1"/>
  <c r="AF265" i="88"/>
  <c r="AF269" i="88" s="1"/>
  <c r="AG265" i="88"/>
  <c r="AG269" i="88" s="1"/>
  <c r="AH265" i="88"/>
  <c r="AH269" i="88" s="1"/>
  <c r="AI265" i="88"/>
  <c r="AI269" i="88" s="1"/>
  <c r="AJ265" i="88"/>
  <c r="AJ269" i="88" s="1"/>
  <c r="AK265" i="88"/>
  <c r="AK269" i="88" s="1"/>
  <c r="AL265" i="88"/>
  <c r="AL269" i="88" s="1"/>
  <c r="AM265" i="88"/>
  <c r="AM269" i="88" s="1"/>
  <c r="AN265" i="88"/>
  <c r="AN269" i="88" s="1"/>
  <c r="AD265" i="86"/>
  <c r="AD269" i="86" s="1"/>
  <c r="Y265" i="86"/>
  <c r="Y269" i="86" s="1"/>
  <c r="V265" i="86"/>
  <c r="V269" i="86" s="1"/>
  <c r="AG265" i="86"/>
  <c r="AG269" i="86" s="1"/>
  <c r="R265" i="86"/>
  <c r="R269" i="86" s="1"/>
  <c r="AA265" i="86"/>
  <c r="AA269" i="86" s="1"/>
  <c r="AI265" i="86"/>
  <c r="AI269" i="86" s="1"/>
  <c r="N265" i="86"/>
  <c r="N269" i="86" s="1"/>
  <c r="X265" i="86"/>
  <c r="X269" i="86" s="1"/>
  <c r="S265" i="86"/>
  <c r="S269" i="86" s="1"/>
  <c r="M265" i="86"/>
  <c r="M269" i="86" s="1"/>
  <c r="T265" i="86"/>
  <c r="T269" i="86" s="1"/>
  <c r="AF265" i="86"/>
  <c r="AF269" i="86" s="1"/>
  <c r="AC265" i="86"/>
  <c r="AC269" i="86" s="1"/>
  <c r="AJ265" i="86"/>
  <c r="AJ269" i="86" s="1"/>
  <c r="AH265" i="86"/>
  <c r="AH269" i="86" s="1"/>
  <c r="AN265" i="86"/>
  <c r="AN269" i="86" s="1"/>
  <c r="AE265" i="86"/>
  <c r="AE269" i="86" s="1"/>
  <c r="W265" i="86"/>
  <c r="W269" i="86" s="1"/>
  <c r="Z265" i="86"/>
  <c r="Z269" i="86" s="1"/>
  <c r="P265" i="86"/>
  <c r="P269" i="86" s="1"/>
  <c r="AL265" i="86"/>
  <c r="AL269" i="86" s="1"/>
  <c r="U265" i="86"/>
  <c r="U269" i="86" s="1"/>
  <c r="AK265" i="86"/>
  <c r="AK269" i="86" s="1"/>
  <c r="AO265" i="88"/>
  <c r="AO269" i="88" s="1"/>
  <c r="AM265" i="86"/>
  <c r="AM269" i="86" s="1"/>
  <c r="O265" i="86"/>
  <c r="O269" i="86" s="1"/>
  <c r="Q265" i="86"/>
  <c r="Q269" i="86" s="1"/>
  <c r="AB265" i="86"/>
  <c r="AB269" i="86" s="1"/>
  <c r="AP265" i="88"/>
  <c r="AP269" i="88" s="1"/>
  <c r="AO265" i="86"/>
  <c r="AO269" i="86" s="1"/>
  <c r="AQ265" i="88"/>
  <c r="AQ269" i="88" s="1"/>
  <c r="AP265" i="86"/>
  <c r="AP269" i="86" s="1"/>
  <c r="AQ265" i="86"/>
  <c r="AQ269" i="86" s="1"/>
  <c r="AR265" i="88"/>
  <c r="AR269" i="88" s="1"/>
  <c r="AS265" i="88"/>
  <c r="AS269" i="88" s="1"/>
  <c r="AU265" i="88"/>
  <c r="AU269" i="88" s="1"/>
  <c r="AR265" i="86"/>
  <c r="AR269" i="86" s="1"/>
  <c r="AS265" i="86"/>
  <c r="AS269" i="86" s="1"/>
  <c r="AT265" i="88"/>
  <c r="AT269" i="88" s="1"/>
  <c r="AU265" i="86"/>
  <c r="AU269" i="86" s="1"/>
  <c r="AV265" i="88"/>
  <c r="AV269" i="88" s="1"/>
  <c r="AX265" i="86"/>
  <c r="AX269" i="86" s="1"/>
  <c r="AT265" i="86"/>
  <c r="AT269" i="86" s="1"/>
  <c r="AW265" i="86"/>
  <c r="AW269" i="86" s="1"/>
  <c r="AY397" i="86"/>
  <c r="AY422" i="86"/>
  <c r="AZ422" i="88"/>
  <c r="AZ409" i="88"/>
  <c r="AZ397" i="88"/>
  <c r="AY113" i="88"/>
  <c r="AY111" i="88"/>
  <c r="AY112" i="88"/>
  <c r="AY114" i="88"/>
  <c r="AZ265" i="88"/>
  <c r="AZ266" i="88"/>
  <c r="AZ268" i="88"/>
  <c r="AZ264" i="88"/>
  <c r="AZ267" i="88"/>
  <c r="AZ364" i="88"/>
  <c r="AZ372" i="88" s="1"/>
  <c r="AY288" i="88"/>
  <c r="AY292" i="88"/>
  <c r="AY294" i="88" s="1"/>
  <c r="AY315" i="88"/>
  <c r="AZ304" i="88"/>
  <c r="AZ305" i="88"/>
  <c r="AZ303" i="88"/>
  <c r="AZ281" i="88"/>
  <c r="AZ316" i="88"/>
  <c r="AZ160" i="88"/>
  <c r="AZ25" i="88"/>
  <c r="AZ10" i="88"/>
  <c r="AZ88" i="88" s="1"/>
  <c r="BA8" i="88"/>
  <c r="AZ26" i="88"/>
  <c r="AZ11" i="88"/>
  <c r="AY364" i="86"/>
  <c r="AY372" i="86" s="1"/>
  <c r="AY25" i="86"/>
  <c r="AY10" i="86"/>
  <c r="AZ8" i="86"/>
  <c r="AY26" i="86"/>
  <c r="AY11" i="86"/>
  <c r="AY268" i="86"/>
  <c r="AY266" i="86"/>
  <c r="AY264" i="86"/>
  <c r="AY267" i="86"/>
  <c r="AY265" i="86"/>
  <c r="AY160" i="86"/>
  <c r="AZ386" i="86" l="1"/>
  <c r="AZ422" i="86" s="1"/>
  <c r="AZ269" i="88"/>
  <c r="BA386" i="88"/>
  <c r="BA362" i="88"/>
  <c r="BA357" i="88"/>
  <c r="BA359" i="88"/>
  <c r="BA360" i="88"/>
  <c r="BA361" i="88"/>
  <c r="BA358" i="88"/>
  <c r="BA356" i="88"/>
  <c r="BA355" i="88"/>
  <c r="BA165" i="88"/>
  <c r="BA119" i="88"/>
  <c r="BA115" i="88"/>
  <c r="BA116" i="88"/>
  <c r="BA117" i="88"/>
  <c r="BA7" i="88"/>
  <c r="BA118" i="88"/>
  <c r="BA23" i="88"/>
  <c r="BA336" i="88" s="1"/>
  <c r="BA24" i="88"/>
  <c r="BA5" i="88"/>
  <c r="BA9" i="88"/>
  <c r="AZ283" i="88"/>
  <c r="AZ285" i="88" s="1"/>
  <c r="AY269" i="86"/>
  <c r="AZ361" i="86"/>
  <c r="AZ362" i="86"/>
  <c r="AZ360" i="86"/>
  <c r="AZ356" i="86"/>
  <c r="AZ357" i="86"/>
  <c r="AZ355" i="86"/>
  <c r="AZ359" i="86"/>
  <c r="AZ358" i="86"/>
  <c r="AZ165" i="86"/>
  <c r="AZ116" i="86"/>
  <c r="AZ119" i="86"/>
  <c r="AZ115" i="86"/>
  <c r="AZ118" i="86"/>
  <c r="AZ117" i="86"/>
  <c r="AZ23" i="86"/>
  <c r="AZ336" i="86" s="1"/>
  <c r="AZ9" i="86"/>
  <c r="AZ7" i="86"/>
  <c r="AZ5" i="86"/>
  <c r="AZ409" i="86" l="1"/>
  <c r="AZ397" i="86"/>
  <c r="BA409" i="88"/>
  <c r="BA397" i="88"/>
  <c r="BA422" i="88"/>
  <c r="AZ114" i="88"/>
  <c r="AZ112" i="88"/>
  <c r="AZ111" i="88"/>
  <c r="AZ113" i="88"/>
  <c r="AZ288" i="88"/>
  <c r="AZ292" i="88"/>
  <c r="AZ294" i="88" s="1"/>
  <c r="AZ315" i="88"/>
  <c r="BA266" i="88"/>
  <c r="BA267" i="88"/>
  <c r="BA268" i="88"/>
  <c r="BA264" i="88"/>
  <c r="BA265" i="88"/>
  <c r="BA25" i="88"/>
  <c r="BA10" i="88"/>
  <c r="BA88" i="88" s="1"/>
  <c r="BB8" i="88"/>
  <c r="BA26" i="88"/>
  <c r="BA364" i="88"/>
  <c r="BA372" i="88" s="1"/>
  <c r="BA160" i="88"/>
  <c r="BA304" i="88"/>
  <c r="BA303" i="88"/>
  <c r="BA305" i="88"/>
  <c r="BA316" i="88"/>
  <c r="BA281" i="88"/>
  <c r="BA11" i="88"/>
  <c r="AZ160" i="86"/>
  <c r="AZ10" i="86"/>
  <c r="BA8" i="86"/>
  <c r="AZ25" i="86"/>
  <c r="AZ26" i="86"/>
  <c r="AZ11" i="86"/>
  <c r="AZ364" i="86"/>
  <c r="AZ372" i="86" s="1"/>
  <c r="AZ267" i="86"/>
  <c r="AZ268" i="86"/>
  <c r="AZ266" i="86"/>
  <c r="AZ264" i="86"/>
  <c r="AZ265" i="86"/>
  <c r="BA386" i="86" l="1"/>
  <c r="BA422" i="86" s="1"/>
  <c r="BA269" i="88"/>
  <c r="BB386" i="88"/>
  <c r="BB357" i="88"/>
  <c r="BB358" i="88"/>
  <c r="BB360" i="88"/>
  <c r="BB361" i="88"/>
  <c r="BB359" i="88"/>
  <c r="BB362" i="88"/>
  <c r="BB355" i="88"/>
  <c r="BB356" i="88"/>
  <c r="BB165" i="88"/>
  <c r="BB119" i="88"/>
  <c r="BB115" i="88"/>
  <c r="BB116" i="88"/>
  <c r="BB117" i="88"/>
  <c r="BB118" i="88"/>
  <c r="BB23" i="88"/>
  <c r="BB336" i="88" s="1"/>
  <c r="BB24" i="88"/>
  <c r="BB5" i="88"/>
  <c r="BB9" i="88"/>
  <c r="BB7" i="88"/>
  <c r="BA283" i="88"/>
  <c r="BA285" i="88" s="1"/>
  <c r="AZ269" i="86"/>
  <c r="BA360" i="86"/>
  <c r="BA358" i="86"/>
  <c r="BA362" i="86"/>
  <c r="BA357" i="86"/>
  <c r="BA355" i="86"/>
  <c r="BA361" i="86"/>
  <c r="BA359" i="86"/>
  <c r="BA356" i="86"/>
  <c r="BA116" i="86"/>
  <c r="BA165" i="86"/>
  <c r="BA119" i="86"/>
  <c r="BA115" i="86"/>
  <c r="BA118" i="86"/>
  <c r="BA117" i="86"/>
  <c r="BA23" i="86"/>
  <c r="BA336" i="86" s="1"/>
  <c r="BA9" i="86"/>
  <c r="BA11" i="86" s="1"/>
  <c r="BA7" i="86"/>
  <c r="BA5" i="86"/>
  <c r="BA409" i="86" l="1"/>
  <c r="BA397" i="86"/>
  <c r="BB409" i="88"/>
  <c r="BB422" i="88"/>
  <c r="BB397" i="88"/>
  <c r="BA111" i="88"/>
  <c r="BA114" i="88"/>
  <c r="BA112" i="88"/>
  <c r="BA113" i="88"/>
  <c r="BA288" i="88"/>
  <c r="BA292" i="88"/>
  <c r="BA294" i="88" s="1"/>
  <c r="BA315" i="88"/>
  <c r="BB10" i="88"/>
  <c r="BB88" i="88" s="1"/>
  <c r="BC8" i="88"/>
  <c r="BB26" i="88"/>
  <c r="BB25" i="88"/>
  <c r="BB160" i="88"/>
  <c r="BB268" i="88"/>
  <c r="BB267" i="88"/>
  <c r="BB266" i="88"/>
  <c r="BB265" i="88"/>
  <c r="BB264" i="88"/>
  <c r="BB304" i="88"/>
  <c r="BB305" i="88"/>
  <c r="BB303" i="88"/>
  <c r="BB281" i="88"/>
  <c r="BB316" i="88"/>
  <c r="BB11" i="88"/>
  <c r="BB364" i="88"/>
  <c r="BB372" i="88" s="1"/>
  <c r="BA364" i="86"/>
  <c r="BA372" i="86" s="1"/>
  <c r="BA160" i="86"/>
  <c r="BA10" i="86"/>
  <c r="BB8" i="86"/>
  <c r="BA26" i="86"/>
  <c r="BA25" i="86"/>
  <c r="BA267" i="86"/>
  <c r="BA265" i="86"/>
  <c r="BA268" i="86"/>
  <c r="BA264" i="86"/>
  <c r="BA266" i="86"/>
  <c r="BB386" i="86" l="1"/>
  <c r="BB397" i="86" s="1"/>
  <c r="BC386" i="88"/>
  <c r="BC358" i="88"/>
  <c r="BC359" i="88"/>
  <c r="BC361" i="88"/>
  <c r="BC362" i="88"/>
  <c r="BC355" i="88"/>
  <c r="BC360" i="88"/>
  <c r="BC356" i="88"/>
  <c r="BC357" i="88"/>
  <c r="BC165" i="88"/>
  <c r="BC116" i="88"/>
  <c r="BC117" i="88"/>
  <c r="BC118" i="88"/>
  <c r="BC115" i="88"/>
  <c r="BC119" i="88"/>
  <c r="BC23" i="88"/>
  <c r="BC336" i="88" s="1"/>
  <c r="BC24" i="88"/>
  <c r="BC5" i="88"/>
  <c r="BC9" i="88"/>
  <c r="BC7" i="88"/>
  <c r="BB269" i="88"/>
  <c r="BB283" i="88"/>
  <c r="BB285" i="88" s="1"/>
  <c r="BB361" i="86"/>
  <c r="BB355" i="86"/>
  <c r="BB357" i="86"/>
  <c r="BB360" i="86"/>
  <c r="BB359" i="86"/>
  <c r="BB362" i="86"/>
  <c r="BB356" i="86"/>
  <c r="BB358" i="86"/>
  <c r="BB165" i="86"/>
  <c r="BB119" i="86"/>
  <c r="BB115" i="86"/>
  <c r="BB118" i="86"/>
  <c r="BB117" i="86"/>
  <c r="BB116" i="86"/>
  <c r="BB9" i="86"/>
  <c r="BB7" i="86"/>
  <c r="BB5" i="86"/>
  <c r="BB23" i="86"/>
  <c r="BB336" i="86" s="1"/>
  <c r="BA269" i="86"/>
  <c r="BB409" i="86" l="1"/>
  <c r="BB422" i="86"/>
  <c r="BC409" i="88"/>
  <c r="BC397" i="88"/>
  <c r="BC422" i="88"/>
  <c r="BB114" i="88"/>
  <c r="BB113" i="88"/>
  <c r="BB112" i="88"/>
  <c r="BC364" i="88"/>
  <c r="BC372" i="88" s="1"/>
  <c r="BB111" i="88"/>
  <c r="BB288" i="88"/>
  <c r="BB292" i="88"/>
  <c r="BB294" i="88" s="1"/>
  <c r="BB315" i="88"/>
  <c r="BD8" i="88"/>
  <c r="BC26" i="88"/>
  <c r="BC25" i="88"/>
  <c r="BC10" i="88"/>
  <c r="BC88" i="88" s="1"/>
  <c r="BC160" i="88"/>
  <c r="BC304" i="88"/>
  <c r="BC303" i="88"/>
  <c r="BC305" i="88"/>
  <c r="BC281" i="88"/>
  <c r="BC316" i="88"/>
  <c r="BC268" i="88"/>
  <c r="BC267" i="88"/>
  <c r="BC266" i="88"/>
  <c r="BC265" i="88"/>
  <c r="BC264" i="88"/>
  <c r="BC11" i="88"/>
  <c r="BB160" i="86"/>
  <c r="BC8" i="86"/>
  <c r="BB26" i="86"/>
  <c r="BB25" i="86"/>
  <c r="BB10" i="86"/>
  <c r="BB11" i="86"/>
  <c r="BB267" i="86"/>
  <c r="BB268" i="86"/>
  <c r="BB266" i="86"/>
  <c r="BB264" i="86"/>
  <c r="BB265" i="86"/>
  <c r="BB364" i="86"/>
  <c r="BB372" i="86" s="1"/>
  <c r="BC386" i="86" l="1"/>
  <c r="BC397" i="86" s="1"/>
  <c r="BC283" i="88"/>
  <c r="BC285" i="88" s="1"/>
  <c r="BC269" i="88"/>
  <c r="BD357" i="88"/>
  <c r="BD358" i="88"/>
  <c r="BD359" i="88"/>
  <c r="BD360" i="88"/>
  <c r="BD362" i="88"/>
  <c r="BD355" i="88"/>
  <c r="BD356" i="88"/>
  <c r="BD386" i="88"/>
  <c r="BD361" i="88"/>
  <c r="BD165" i="88"/>
  <c r="BD116" i="88"/>
  <c r="BD117" i="88"/>
  <c r="BD118" i="88"/>
  <c r="BD119" i="88"/>
  <c r="BD115" i="88"/>
  <c r="BD24" i="88"/>
  <c r="BD5" i="88"/>
  <c r="BD9" i="88"/>
  <c r="BD11" i="88" s="1"/>
  <c r="BD7" i="88"/>
  <c r="BD23" i="88"/>
  <c r="BD336" i="88" s="1"/>
  <c r="BB269" i="86"/>
  <c r="BC362" i="86"/>
  <c r="BC357" i="86"/>
  <c r="BC360" i="86"/>
  <c r="BC359" i="86"/>
  <c r="BC355" i="86"/>
  <c r="BC361" i="86"/>
  <c r="BC356" i="86"/>
  <c r="BC358" i="86"/>
  <c r="BC165" i="86"/>
  <c r="BC119" i="86"/>
  <c r="BC115" i="86"/>
  <c r="BC118" i="86"/>
  <c r="BC117" i="86"/>
  <c r="BC7" i="86"/>
  <c r="BC5" i="86"/>
  <c r="BC116" i="86"/>
  <c r="BC23" i="86"/>
  <c r="BC336" i="86" s="1"/>
  <c r="BC9" i="86"/>
  <c r="BC11" i="86" s="1"/>
  <c r="BC422" i="86" l="1"/>
  <c r="BC409" i="86"/>
  <c r="BD397" i="88"/>
  <c r="BD422" i="88"/>
  <c r="BD409" i="88"/>
  <c r="BC112" i="88"/>
  <c r="BC113" i="88"/>
  <c r="BD160" i="88"/>
  <c r="BC114" i="88"/>
  <c r="BC111" i="88"/>
  <c r="BC288" i="88"/>
  <c r="BC315" i="88"/>
  <c r="BC292" i="88"/>
  <c r="BC294" i="88" s="1"/>
  <c r="BD364" i="88"/>
  <c r="BD372" i="88" s="1"/>
  <c r="BD268" i="88"/>
  <c r="BD267" i="88"/>
  <c r="BD266" i="88"/>
  <c r="BD265" i="88"/>
  <c r="BD264" i="88"/>
  <c r="BD26" i="88"/>
  <c r="BD25" i="88"/>
  <c r="BE8" i="88"/>
  <c r="BD10" i="88"/>
  <c r="BD88" i="88" s="1"/>
  <c r="BD303" i="88"/>
  <c r="BD304" i="88"/>
  <c r="BD305" i="88"/>
  <c r="BD281" i="88"/>
  <c r="BD316" i="88"/>
  <c r="BC364" i="86"/>
  <c r="BC372" i="86" s="1"/>
  <c r="BC26" i="86"/>
  <c r="BC25" i="86"/>
  <c r="BC10" i="86"/>
  <c r="BD8" i="86"/>
  <c r="BC160" i="86"/>
  <c r="BC267" i="86"/>
  <c r="BC265" i="86"/>
  <c r="BC268" i="86"/>
  <c r="BC266" i="86"/>
  <c r="BC264" i="86"/>
  <c r="BD386" i="86" l="1"/>
  <c r="BD409" i="86" s="1"/>
  <c r="BD283" i="88"/>
  <c r="BD285" i="88" s="1"/>
  <c r="BE358" i="88"/>
  <c r="BE359" i="88"/>
  <c r="BE360" i="88"/>
  <c r="BE386" i="88"/>
  <c r="BE361" i="88"/>
  <c r="BE355" i="88"/>
  <c r="BE356" i="88"/>
  <c r="BE362" i="88"/>
  <c r="BE357" i="88"/>
  <c r="BE165" i="88"/>
  <c r="BE117" i="88"/>
  <c r="BE118" i="88"/>
  <c r="BE119" i="88"/>
  <c r="BE115" i="88"/>
  <c r="BE116" i="88"/>
  <c r="BE24" i="88"/>
  <c r="BE5" i="88"/>
  <c r="BE9" i="88"/>
  <c r="BE7" i="88"/>
  <c r="BE23" i="88"/>
  <c r="BE336" i="88" s="1"/>
  <c r="BD269" i="88"/>
  <c r="BD357" i="86"/>
  <c r="BD360" i="86"/>
  <c r="BD359" i="86"/>
  <c r="BD355" i="86"/>
  <c r="BD361" i="86"/>
  <c r="BD362" i="86"/>
  <c r="BD358" i="86"/>
  <c r="BD356" i="86"/>
  <c r="BD165" i="86"/>
  <c r="BD118" i="86"/>
  <c r="BD117" i="86"/>
  <c r="BD116" i="86"/>
  <c r="BD119" i="86"/>
  <c r="BD115" i="86"/>
  <c r="BD7" i="86"/>
  <c r="BD5" i="86"/>
  <c r="BD23" i="86"/>
  <c r="BD336" i="86" s="1"/>
  <c r="BD9" i="86"/>
  <c r="BC269" i="86"/>
  <c r="BD422" i="86" l="1"/>
  <c r="BD397" i="86"/>
  <c r="BE422" i="88"/>
  <c r="BE409" i="88"/>
  <c r="BE397" i="88"/>
  <c r="BD111" i="88"/>
  <c r="BD113" i="88"/>
  <c r="BD112" i="88"/>
  <c r="BE160" i="88"/>
  <c r="BD114" i="88"/>
  <c r="BD288" i="88"/>
  <c r="BD292" i="88"/>
  <c r="BD294" i="88" s="1"/>
  <c r="BD315" i="88"/>
  <c r="BE303" i="88"/>
  <c r="BE304" i="88"/>
  <c r="BE305" i="88"/>
  <c r="BE281" i="88"/>
  <c r="BE316" i="88"/>
  <c r="BE364" i="88"/>
  <c r="BE372" i="88" s="1"/>
  <c r="BE25" i="88"/>
  <c r="BE10" i="88"/>
  <c r="BE88" i="88" s="1"/>
  <c r="BE26" i="88"/>
  <c r="BF8" i="88"/>
  <c r="BE11" i="88"/>
  <c r="BE268" i="88"/>
  <c r="BE267" i="88"/>
  <c r="BE266" i="88"/>
  <c r="BE265" i="88"/>
  <c r="BE264" i="88"/>
  <c r="BD160" i="86"/>
  <c r="BD364" i="86"/>
  <c r="BD372" i="86" s="1"/>
  <c r="BD26" i="86"/>
  <c r="BD25" i="86"/>
  <c r="BD10" i="86"/>
  <c r="BE8" i="86"/>
  <c r="BD268" i="86"/>
  <c r="BD267" i="86"/>
  <c r="BD265" i="86"/>
  <c r="BD264" i="86"/>
  <c r="BD266" i="86"/>
  <c r="BD11" i="86"/>
  <c r="BE386" i="86" l="1"/>
  <c r="BE397" i="86" s="1"/>
  <c r="BE269" i="88"/>
  <c r="BF386" i="88"/>
  <c r="BF359" i="88"/>
  <c r="BF360" i="88"/>
  <c r="BF361" i="88"/>
  <c r="BF362" i="88"/>
  <c r="BF356" i="88"/>
  <c r="BF357" i="88"/>
  <c r="BF358" i="88"/>
  <c r="BF355" i="88"/>
  <c r="BF165" i="88"/>
  <c r="BF117" i="88"/>
  <c r="BF118" i="88"/>
  <c r="BF119" i="88"/>
  <c r="BF115" i="88"/>
  <c r="BF116" i="88"/>
  <c r="BF24" i="88"/>
  <c r="BF5" i="88"/>
  <c r="BF9" i="88"/>
  <c r="BF11" i="88" s="1"/>
  <c r="BF7" i="88"/>
  <c r="BF23" i="88"/>
  <c r="BF336" i="88" s="1"/>
  <c r="BE283" i="88"/>
  <c r="BE285" i="88" s="1"/>
  <c r="BD269" i="86"/>
  <c r="BE360" i="86"/>
  <c r="BE362" i="86"/>
  <c r="BE361" i="86"/>
  <c r="BE359" i="86"/>
  <c r="BE357" i="86"/>
  <c r="BE355" i="86"/>
  <c r="BE358" i="86"/>
  <c r="BE356" i="86"/>
  <c r="BE165" i="86"/>
  <c r="BE118" i="86"/>
  <c r="BE117" i="86"/>
  <c r="BE116" i="86"/>
  <c r="BE5" i="86"/>
  <c r="BE119" i="86"/>
  <c r="BE23" i="86"/>
  <c r="BE336" i="86" s="1"/>
  <c r="BE9" i="86"/>
  <c r="BE11" i="86" s="1"/>
  <c r="BE115" i="86"/>
  <c r="BE7" i="86"/>
  <c r="BE422" i="86" l="1"/>
  <c r="BE409" i="86"/>
  <c r="BF422" i="88"/>
  <c r="BF409" i="88"/>
  <c r="BF397" i="88"/>
  <c r="BE112" i="88"/>
  <c r="BE113" i="88"/>
  <c r="BE114" i="88"/>
  <c r="BE111" i="88"/>
  <c r="BE288" i="88"/>
  <c r="BE292" i="88"/>
  <c r="BE294" i="88" s="1"/>
  <c r="BE315" i="88"/>
  <c r="BF268" i="88"/>
  <c r="BF267" i="88"/>
  <c r="BF266" i="88"/>
  <c r="BF265" i="88"/>
  <c r="BF264" i="88"/>
  <c r="BF160" i="88"/>
  <c r="BF364" i="88"/>
  <c r="BF372" i="88" s="1"/>
  <c r="BF25" i="88"/>
  <c r="BF10" i="88"/>
  <c r="BF88" i="88" s="1"/>
  <c r="BG8" i="88"/>
  <c r="BF26" i="88"/>
  <c r="BF304" i="88"/>
  <c r="BF305" i="88"/>
  <c r="BF303" i="88"/>
  <c r="BF281" i="88"/>
  <c r="BF316" i="88"/>
  <c r="BE160" i="86"/>
  <c r="BE364" i="86"/>
  <c r="BE372" i="86" s="1"/>
  <c r="BE26" i="86"/>
  <c r="BE25" i="86"/>
  <c r="BE10" i="86"/>
  <c r="BF8" i="86"/>
  <c r="BE268" i="86"/>
  <c r="BE266" i="86"/>
  <c r="BE264" i="86"/>
  <c r="BE265" i="86"/>
  <c r="BE267" i="86"/>
  <c r="BF386" i="86" l="1"/>
  <c r="BF409" i="86" s="1"/>
  <c r="BF269" i="88"/>
  <c r="BG386" i="88"/>
  <c r="BG360" i="88"/>
  <c r="BG361" i="88"/>
  <c r="BG362" i="88"/>
  <c r="BG357" i="88"/>
  <c r="BG358" i="88"/>
  <c r="BG355" i="88"/>
  <c r="BG359" i="88"/>
  <c r="BG356" i="88"/>
  <c r="BG165" i="88"/>
  <c r="BG118" i="88"/>
  <c r="BG119" i="88"/>
  <c r="BG115" i="88"/>
  <c r="BG116" i="88"/>
  <c r="BG117" i="88"/>
  <c r="BG9" i="88"/>
  <c r="BG7" i="88"/>
  <c r="BG23" i="88"/>
  <c r="BG336" i="88" s="1"/>
  <c r="BG24" i="88"/>
  <c r="BG5" i="88"/>
  <c r="BF283" i="88"/>
  <c r="BF285" i="88" s="1"/>
  <c r="BE269" i="86"/>
  <c r="BF361" i="86"/>
  <c r="BF360" i="86"/>
  <c r="BF359" i="86"/>
  <c r="BF358" i="86"/>
  <c r="BF356" i="86"/>
  <c r="BF362" i="86"/>
  <c r="BF357" i="86"/>
  <c r="BF355" i="86"/>
  <c r="BF165" i="86"/>
  <c r="BF117" i="86"/>
  <c r="BF116" i="86"/>
  <c r="BF119" i="86"/>
  <c r="BF115" i="86"/>
  <c r="BF118" i="86"/>
  <c r="BF23" i="86"/>
  <c r="BF336" i="86" s="1"/>
  <c r="BF9" i="86"/>
  <c r="BF11" i="86" s="1"/>
  <c r="BF5" i="86"/>
  <c r="BF7" i="86"/>
  <c r="BF422" i="86" l="1"/>
  <c r="BF397" i="86"/>
  <c r="BG422" i="88"/>
  <c r="BG409" i="88"/>
  <c r="BG397" i="88"/>
  <c r="BF112" i="88"/>
  <c r="BF113" i="88"/>
  <c r="BF114" i="88"/>
  <c r="BF111" i="88"/>
  <c r="BF288" i="88"/>
  <c r="BF292" i="88"/>
  <c r="BF294" i="88" s="1"/>
  <c r="BF315" i="88"/>
  <c r="BG268" i="88"/>
  <c r="BG267" i="88"/>
  <c r="BG266" i="88"/>
  <c r="BG265" i="88"/>
  <c r="BG264" i="88"/>
  <c r="BG25" i="88"/>
  <c r="BG10" i="88"/>
  <c r="BG88" i="88" s="1"/>
  <c r="BH8" i="88"/>
  <c r="BG26" i="88"/>
  <c r="BG364" i="88"/>
  <c r="BG372" i="88" s="1"/>
  <c r="BG11" i="88"/>
  <c r="BG305" i="88"/>
  <c r="BG303" i="88"/>
  <c r="BG304" i="88"/>
  <c r="BG281" i="88"/>
  <c r="BG316" i="88"/>
  <c r="BG160" i="88"/>
  <c r="BF160" i="86"/>
  <c r="BF26" i="86"/>
  <c r="BF25" i="86"/>
  <c r="BF10" i="86"/>
  <c r="BG8" i="86"/>
  <c r="BF268" i="86"/>
  <c r="BF266" i="86"/>
  <c r="BF267" i="86"/>
  <c r="BF265" i="86"/>
  <c r="BF264" i="86"/>
  <c r="BF364" i="86"/>
  <c r="BF372" i="86" s="1"/>
  <c r="BG386" i="86" l="1"/>
  <c r="BG409" i="86" s="1"/>
  <c r="BH386" i="88"/>
  <c r="BH361" i="88"/>
  <c r="BH362" i="88"/>
  <c r="BH358" i="88"/>
  <c r="BH359" i="88"/>
  <c r="BH360" i="88"/>
  <c r="BH357" i="88"/>
  <c r="BH355" i="88"/>
  <c r="BH356" i="88"/>
  <c r="BH165" i="88"/>
  <c r="BH118" i="88"/>
  <c r="BH119" i="88"/>
  <c r="BH115" i="88"/>
  <c r="BH116" i="88"/>
  <c r="BH117" i="88"/>
  <c r="BH7" i="88"/>
  <c r="BH23" i="88"/>
  <c r="BH336" i="88" s="1"/>
  <c r="BH9" i="88"/>
  <c r="BH5" i="88"/>
  <c r="BH24" i="88"/>
  <c r="BG283" i="88"/>
  <c r="BG285" i="88" s="1"/>
  <c r="BG269" i="88"/>
  <c r="BG362" i="86"/>
  <c r="BG356" i="86"/>
  <c r="BG358" i="86"/>
  <c r="BG361" i="86"/>
  <c r="BG360" i="86"/>
  <c r="BG355" i="86"/>
  <c r="BG359" i="86"/>
  <c r="BG357" i="86"/>
  <c r="BG165" i="86"/>
  <c r="BG117" i="86"/>
  <c r="BG116" i="86"/>
  <c r="BG119" i="86"/>
  <c r="BG115" i="86"/>
  <c r="BG118" i="86"/>
  <c r="BG23" i="86"/>
  <c r="BG336" i="86" s="1"/>
  <c r="BG9" i="86"/>
  <c r="BG7" i="86"/>
  <c r="BG5" i="86"/>
  <c r="BF269" i="86"/>
  <c r="BG397" i="86" l="1"/>
  <c r="BG422" i="86"/>
  <c r="BH422" i="88"/>
  <c r="BH409" i="88"/>
  <c r="BH397" i="88"/>
  <c r="BH160" i="88"/>
  <c r="BG111" i="88"/>
  <c r="BG114" i="88"/>
  <c r="BG113" i="88"/>
  <c r="BG112" i="88"/>
  <c r="BG288" i="88"/>
  <c r="BG292" i="88"/>
  <c r="BG294" i="88" s="1"/>
  <c r="BG315" i="88"/>
  <c r="BH305" i="88"/>
  <c r="BH303" i="88"/>
  <c r="BH304" i="88"/>
  <c r="BH316" i="88"/>
  <c r="BH281" i="88"/>
  <c r="BH25" i="88"/>
  <c r="BH10" i="88"/>
  <c r="BH88" i="88" s="1"/>
  <c r="BI8" i="88"/>
  <c r="BH26" i="88"/>
  <c r="BH364" i="88"/>
  <c r="BH372" i="88" s="1"/>
  <c r="BH11" i="88"/>
  <c r="BH266" i="88"/>
  <c r="BH267" i="88"/>
  <c r="BH265" i="88"/>
  <c r="BH268" i="88"/>
  <c r="BH264" i="88"/>
  <c r="BG25" i="86"/>
  <c r="BG10" i="86"/>
  <c r="BH8" i="86"/>
  <c r="BG26" i="86"/>
  <c r="BG364" i="86"/>
  <c r="BG372" i="86" s="1"/>
  <c r="BG268" i="86"/>
  <c r="BG266" i="86"/>
  <c r="BG264" i="86"/>
  <c r="BG267" i="86"/>
  <c r="BG265" i="86"/>
  <c r="BG11" i="86"/>
  <c r="BG160" i="86"/>
  <c r="BH386" i="86" l="1"/>
  <c r="BH422" i="86" s="1"/>
  <c r="BH269" i="88"/>
  <c r="BI386" i="88"/>
  <c r="BI362" i="88"/>
  <c r="BI357" i="88"/>
  <c r="BI359" i="88"/>
  <c r="BI360" i="88"/>
  <c r="BI358" i="88"/>
  <c r="BI356" i="88"/>
  <c r="BI361" i="88"/>
  <c r="BI355" i="88"/>
  <c r="BI165" i="88"/>
  <c r="BI119" i="88"/>
  <c r="BI115" i="88"/>
  <c r="BI116" i="88"/>
  <c r="BI117" i="88"/>
  <c r="BI118" i="88"/>
  <c r="BI7" i="88"/>
  <c r="BI23" i="88"/>
  <c r="BI336" i="88" s="1"/>
  <c r="BI24" i="88"/>
  <c r="BI5" i="88"/>
  <c r="BI9" i="88"/>
  <c r="BI11" i="88" s="1"/>
  <c r="BH283" i="88"/>
  <c r="BH285" i="88" s="1"/>
  <c r="BH358" i="86"/>
  <c r="BH361" i="86"/>
  <c r="BH356" i="86"/>
  <c r="BH362" i="86"/>
  <c r="BH355" i="86"/>
  <c r="BH359" i="86"/>
  <c r="BH357" i="86"/>
  <c r="BH360" i="86"/>
  <c r="BH165" i="86"/>
  <c r="BH116" i="86"/>
  <c r="BH119" i="86"/>
  <c r="BH115" i="86"/>
  <c r="BH118" i="86"/>
  <c r="BH117" i="86"/>
  <c r="BH23" i="86"/>
  <c r="BH336" i="86" s="1"/>
  <c r="BH9" i="86"/>
  <c r="BH11" i="86" s="1"/>
  <c r="BH7" i="86"/>
  <c r="BH5" i="86"/>
  <c r="BG269" i="86"/>
  <c r="BH397" i="86" l="1"/>
  <c r="BH409" i="86"/>
  <c r="BI409" i="88"/>
  <c r="BI397" i="88"/>
  <c r="BI422" i="88"/>
  <c r="BH112" i="88"/>
  <c r="BH114" i="88"/>
  <c r="BI160" i="88"/>
  <c r="BH113" i="88"/>
  <c r="BH111" i="88"/>
  <c r="BH288" i="88"/>
  <c r="BH292" i="88"/>
  <c r="BH294" i="88" s="1"/>
  <c r="BH315" i="88"/>
  <c r="BI25" i="88"/>
  <c r="BI10" i="88"/>
  <c r="BI88" i="88" s="1"/>
  <c r="BJ8" i="88"/>
  <c r="BI26" i="88"/>
  <c r="BI303" i="88"/>
  <c r="BI304" i="88"/>
  <c r="BI305" i="88"/>
  <c r="BI281" i="88"/>
  <c r="BI316" i="88"/>
  <c r="BI364" i="88"/>
  <c r="BI372" i="88" s="1"/>
  <c r="BI267" i="88"/>
  <c r="BI268" i="88"/>
  <c r="BI264" i="88"/>
  <c r="BI265" i="88"/>
  <c r="BI266" i="88"/>
  <c r="BH267" i="86"/>
  <c r="BH268" i="86"/>
  <c r="BH266" i="86"/>
  <c r="BH264" i="86"/>
  <c r="BH265" i="86"/>
  <c r="BH10" i="86"/>
  <c r="BI8" i="86"/>
  <c r="BH25" i="86"/>
  <c r="BH26" i="86"/>
  <c r="BH160" i="86"/>
  <c r="BH364" i="86"/>
  <c r="BH372" i="86" s="1"/>
  <c r="BI386" i="86" l="1"/>
  <c r="BI422" i="86" s="1"/>
  <c r="BI269" i="88"/>
  <c r="BI283" i="88"/>
  <c r="BI285" i="88" s="1"/>
  <c r="BJ386" i="88"/>
  <c r="BJ361" i="88"/>
  <c r="BJ165" i="88"/>
  <c r="BJ119" i="88"/>
  <c r="BJ115" i="88"/>
  <c r="BJ116" i="88"/>
  <c r="BJ110" i="88"/>
  <c r="BJ111" i="88"/>
  <c r="BJ117" i="88"/>
  <c r="BJ112" i="88"/>
  <c r="BJ113" i="88"/>
  <c r="BJ114" i="88"/>
  <c r="BJ118" i="88"/>
  <c r="BJ23" i="88"/>
  <c r="BJ336" i="88" s="1"/>
  <c r="BJ24" i="88"/>
  <c r="BJ5" i="88"/>
  <c r="BJ9" i="88"/>
  <c r="BJ11" i="88" s="1"/>
  <c r="BJ7" i="88"/>
  <c r="BI360" i="86"/>
  <c r="BI358" i="86"/>
  <c r="BI361" i="86"/>
  <c r="BI356" i="86"/>
  <c r="BI362" i="86"/>
  <c r="BI357" i="86"/>
  <c r="BI355" i="86"/>
  <c r="BI359" i="86"/>
  <c r="BI116" i="86"/>
  <c r="BI165" i="86"/>
  <c r="BI119" i="86"/>
  <c r="BI115" i="86"/>
  <c r="BI118" i="86"/>
  <c r="BI23" i="86"/>
  <c r="BI336" i="86" s="1"/>
  <c r="BI9" i="86"/>
  <c r="BI11" i="86" s="1"/>
  <c r="BI7" i="86"/>
  <c r="BI5" i="86"/>
  <c r="BI117" i="86"/>
  <c r="BH269" i="86"/>
  <c r="BI409" i="86" l="1"/>
  <c r="BI397" i="86"/>
  <c r="BJ422" i="88"/>
  <c r="BJ409" i="88"/>
  <c r="BJ397" i="88"/>
  <c r="BI114" i="88"/>
  <c r="BI111" i="88"/>
  <c r="BJ123" i="88"/>
  <c r="BI112" i="88"/>
  <c r="BI113" i="88"/>
  <c r="BI288" i="88"/>
  <c r="BI292" i="88"/>
  <c r="BI294" i="88" s="1"/>
  <c r="BI315" i="88"/>
  <c r="BJ10" i="88"/>
  <c r="BJ88" i="88" s="1"/>
  <c r="BK8" i="88"/>
  <c r="BJ26" i="88"/>
  <c r="BJ25" i="88"/>
  <c r="BJ160" i="88"/>
  <c r="BJ268" i="88"/>
  <c r="BJ267" i="88"/>
  <c r="BJ266" i="88"/>
  <c r="BJ265" i="88"/>
  <c r="BJ264" i="88"/>
  <c r="BJ304" i="88"/>
  <c r="BJ303" i="88"/>
  <c r="BJ305" i="88"/>
  <c r="BJ316" i="88"/>
  <c r="BJ281" i="88"/>
  <c r="BI160" i="86"/>
  <c r="BI364" i="86"/>
  <c r="BI372" i="86" s="1"/>
  <c r="BI10" i="86"/>
  <c r="BJ8" i="86"/>
  <c r="BI26" i="86"/>
  <c r="BI25" i="86"/>
  <c r="BI267" i="86"/>
  <c r="BI265" i="86"/>
  <c r="BI268" i="86"/>
  <c r="BI266" i="86"/>
  <c r="BI264" i="86"/>
  <c r="BJ386" i="86" l="1"/>
  <c r="BJ422" i="86" s="1"/>
  <c r="BJ283" i="88"/>
  <c r="BJ285" i="88" s="1"/>
  <c r="BK386" i="88"/>
  <c r="BK357" i="88"/>
  <c r="BK358" i="88"/>
  <c r="BK359" i="88"/>
  <c r="BK361" i="88"/>
  <c r="BK362" i="88"/>
  <c r="BK360" i="88"/>
  <c r="BK355" i="88"/>
  <c r="BK356" i="88"/>
  <c r="BK165" i="88"/>
  <c r="BK116" i="88"/>
  <c r="BK110" i="88"/>
  <c r="BK111" i="88"/>
  <c r="BK117" i="88"/>
  <c r="BK112" i="88"/>
  <c r="BK113" i="88"/>
  <c r="BK118" i="88"/>
  <c r="BK114" i="88"/>
  <c r="BK119" i="88"/>
  <c r="BK23" i="88"/>
  <c r="BK336" i="88" s="1"/>
  <c r="BK24" i="88"/>
  <c r="BK5" i="88"/>
  <c r="BK9" i="88"/>
  <c r="BK11" i="88" s="1"/>
  <c r="BK115" i="88"/>
  <c r="BK7" i="88"/>
  <c r="BJ269" i="88"/>
  <c r="BI269" i="86"/>
  <c r="BJ361" i="86"/>
  <c r="BJ165" i="86"/>
  <c r="BJ119" i="86"/>
  <c r="BJ115" i="86"/>
  <c r="BJ111" i="86"/>
  <c r="BJ118" i="86"/>
  <c r="BJ114" i="86"/>
  <c r="BJ110" i="86"/>
  <c r="BJ117" i="86"/>
  <c r="BJ113" i="86"/>
  <c r="BJ116" i="86"/>
  <c r="BJ112" i="86"/>
  <c r="BJ9" i="86"/>
  <c r="BJ11" i="86" s="1"/>
  <c r="BJ7" i="86"/>
  <c r="BJ5" i="86"/>
  <c r="BJ23" i="86"/>
  <c r="BJ336" i="86" s="1"/>
  <c r="BJ409" i="86" l="1"/>
  <c r="BJ397" i="86"/>
  <c r="BK409" i="88"/>
  <c r="BK397" i="88"/>
  <c r="BK422" i="88"/>
  <c r="BK160" i="88"/>
  <c r="BK268" i="88"/>
  <c r="BK267" i="88"/>
  <c r="BK266" i="88"/>
  <c r="BK265" i="88"/>
  <c r="BK264" i="88"/>
  <c r="BK303" i="88"/>
  <c r="BK304" i="88"/>
  <c r="BK305" i="88"/>
  <c r="BK281" i="88"/>
  <c r="BK316" i="88"/>
  <c r="BK364" i="88"/>
  <c r="BK372" i="88" s="1"/>
  <c r="BJ288" i="88"/>
  <c r="BJ315" i="88"/>
  <c r="BJ292" i="88"/>
  <c r="BJ294" i="88" s="1"/>
  <c r="BL8" i="88"/>
  <c r="BK26" i="88"/>
  <c r="BK10" i="88"/>
  <c r="BK88" i="88" s="1"/>
  <c r="BK25" i="88"/>
  <c r="BK123" i="88"/>
  <c r="BJ267" i="86"/>
  <c r="BJ268" i="86"/>
  <c r="BJ266" i="86"/>
  <c r="BJ264" i="86"/>
  <c r="BJ265" i="86"/>
  <c r="BJ123" i="86"/>
  <c r="BK8" i="86"/>
  <c r="BJ26" i="86"/>
  <c r="BJ25" i="86"/>
  <c r="BJ10" i="86"/>
  <c r="BJ160" i="86"/>
  <c r="BK386" i="86" l="1"/>
  <c r="BK397" i="86" s="1"/>
  <c r="BK269" i="88"/>
  <c r="BK283" i="88"/>
  <c r="BK285" i="88" s="1"/>
  <c r="BL357" i="88"/>
  <c r="BL358" i="88"/>
  <c r="BL386" i="88"/>
  <c r="BL359" i="88"/>
  <c r="BL360" i="88"/>
  <c r="BL362" i="88"/>
  <c r="BL355" i="88"/>
  <c r="BL356" i="88"/>
  <c r="BL361" i="88"/>
  <c r="BL165" i="88"/>
  <c r="BL116" i="88"/>
  <c r="BL110" i="88"/>
  <c r="BL111" i="88"/>
  <c r="BL117" i="88"/>
  <c r="BL112" i="88"/>
  <c r="BL113" i="88"/>
  <c r="BL118" i="88"/>
  <c r="BL114" i="88"/>
  <c r="BL119" i="88"/>
  <c r="BL24" i="88"/>
  <c r="BL5" i="88"/>
  <c r="BL9" i="88"/>
  <c r="BL11" i="88" s="1"/>
  <c r="BL115" i="88"/>
  <c r="BL7" i="88"/>
  <c r="BL23" i="88"/>
  <c r="BL336" i="88" s="1"/>
  <c r="BK362" i="86"/>
  <c r="BK361" i="86"/>
  <c r="BK360" i="86"/>
  <c r="BK357" i="86"/>
  <c r="BK355" i="86"/>
  <c r="BK358" i="86"/>
  <c r="BK356" i="86"/>
  <c r="BK359" i="86"/>
  <c r="BK165" i="86"/>
  <c r="BK119" i="86"/>
  <c r="BK115" i="86"/>
  <c r="BK111" i="86"/>
  <c r="BK118" i="86"/>
  <c r="BK114" i="86"/>
  <c r="BK110" i="86"/>
  <c r="BK117" i="86"/>
  <c r="BK113" i="86"/>
  <c r="BK7" i="86"/>
  <c r="BK5" i="86"/>
  <c r="BK112" i="86"/>
  <c r="BK116" i="86"/>
  <c r="BK9" i="86"/>
  <c r="BK11" i="86" s="1"/>
  <c r="BK23" i="86"/>
  <c r="BK336" i="86" s="1"/>
  <c r="BJ269" i="86"/>
  <c r="BK409" i="86" l="1"/>
  <c r="BK422" i="86"/>
  <c r="BL397" i="88"/>
  <c r="BL422" i="88"/>
  <c r="BL409" i="88"/>
  <c r="BL364" i="88"/>
  <c r="BL372" i="88" s="1"/>
  <c r="BK288" i="88"/>
  <c r="BK292" i="88"/>
  <c r="BK294" i="88" s="1"/>
  <c r="BK315" i="88"/>
  <c r="BL268" i="88"/>
  <c r="BL267" i="88"/>
  <c r="BL266" i="88"/>
  <c r="BL265" i="88"/>
  <c r="BL264" i="88"/>
  <c r="BL123" i="88"/>
  <c r="BL160" i="88"/>
  <c r="BL26" i="88"/>
  <c r="BL25" i="88"/>
  <c r="BL10" i="88"/>
  <c r="BL88" i="88" s="1"/>
  <c r="BM8" i="88"/>
  <c r="BL303" i="88"/>
  <c r="BL305" i="88"/>
  <c r="BL304" i="88"/>
  <c r="BL316" i="88"/>
  <c r="BL281" i="88"/>
  <c r="BK123" i="86"/>
  <c r="BK267" i="86"/>
  <c r="BK265" i="86"/>
  <c r="BK268" i="86"/>
  <c r="BK266" i="86"/>
  <c r="BK264" i="86"/>
  <c r="BK26" i="86"/>
  <c r="BK25" i="86"/>
  <c r="BL8" i="86"/>
  <c r="BK10" i="86"/>
  <c r="BK160" i="86"/>
  <c r="BK364" i="86"/>
  <c r="BK372" i="86" s="1"/>
  <c r="BL386" i="86" l="1"/>
  <c r="BL397" i="86" s="1"/>
  <c r="BM358" i="88"/>
  <c r="BM386" i="88"/>
  <c r="BM359" i="88"/>
  <c r="BM360" i="88"/>
  <c r="BM361" i="88"/>
  <c r="BM362" i="88"/>
  <c r="BM355" i="88"/>
  <c r="BM357" i="88"/>
  <c r="BM356" i="88"/>
  <c r="BM165" i="88"/>
  <c r="BM111" i="88"/>
  <c r="BM117" i="88"/>
  <c r="BM112" i="88"/>
  <c r="BM113" i="88"/>
  <c r="BM118" i="88"/>
  <c r="BM114" i="88"/>
  <c r="BM119" i="88"/>
  <c r="BM115" i="88"/>
  <c r="BM110" i="88"/>
  <c r="BM116" i="88"/>
  <c r="BM24" i="88"/>
  <c r="BM5" i="88"/>
  <c r="BM9" i="88"/>
  <c r="BM7" i="88"/>
  <c r="BM23" i="88"/>
  <c r="BM336" i="88" s="1"/>
  <c r="BL269" i="88"/>
  <c r="BL283" i="88"/>
  <c r="BL285" i="88" s="1"/>
  <c r="BK269" i="86"/>
  <c r="BL357" i="86"/>
  <c r="BL355" i="86"/>
  <c r="BL362" i="86"/>
  <c r="BL359" i="86"/>
  <c r="BL358" i="86"/>
  <c r="BL356" i="86"/>
  <c r="BL360" i="86"/>
  <c r="BL361" i="86"/>
  <c r="BL165" i="86"/>
  <c r="BL118" i="86"/>
  <c r="BL114" i="86"/>
  <c r="BL110" i="86"/>
  <c r="BL117" i="86"/>
  <c r="BL113" i="86"/>
  <c r="BL116" i="86"/>
  <c r="BL112" i="86"/>
  <c r="BL119" i="86"/>
  <c r="BL115" i="86"/>
  <c r="BL111" i="86"/>
  <c r="BL7" i="86"/>
  <c r="BL5" i="86"/>
  <c r="BL23" i="86"/>
  <c r="BL336" i="86" s="1"/>
  <c r="BL9" i="86"/>
  <c r="BL422" i="86" l="1"/>
  <c r="BL409" i="86"/>
  <c r="BM422" i="88"/>
  <c r="BM409" i="88"/>
  <c r="BM397" i="88"/>
  <c r="BM123" i="88"/>
  <c r="BM268" i="88"/>
  <c r="BM267" i="88"/>
  <c r="BM266" i="88"/>
  <c r="BM265" i="88"/>
  <c r="BM264" i="88"/>
  <c r="BM25" i="88"/>
  <c r="BM10" i="88"/>
  <c r="BM88" i="88" s="1"/>
  <c r="BN8" i="88"/>
  <c r="BM26" i="88"/>
  <c r="BM160" i="88"/>
  <c r="BM304" i="88"/>
  <c r="BM303" i="88"/>
  <c r="BM305" i="88"/>
  <c r="BM281" i="88"/>
  <c r="BM316" i="88"/>
  <c r="BM11" i="88"/>
  <c r="BM364" i="88"/>
  <c r="BM372" i="88" s="1"/>
  <c r="BL288" i="88"/>
  <c r="BL292" i="88"/>
  <c r="BL294" i="88" s="1"/>
  <c r="BL315" i="88"/>
  <c r="BL160" i="86"/>
  <c r="BL123" i="86"/>
  <c r="BL26" i="86"/>
  <c r="BL25" i="86"/>
  <c r="BL10" i="86"/>
  <c r="BM8" i="86"/>
  <c r="BL268" i="86"/>
  <c r="BL267" i="86"/>
  <c r="BL265" i="86"/>
  <c r="BL264" i="86"/>
  <c r="BL266" i="86"/>
  <c r="BL364" i="86"/>
  <c r="BL372" i="86" s="1"/>
  <c r="BL11" i="86"/>
  <c r="BM386" i="86" l="1"/>
  <c r="BM409" i="86" s="1"/>
  <c r="BM269" i="88"/>
  <c r="BM283" i="88"/>
  <c r="BM285" i="88" s="1"/>
  <c r="BN386" i="88"/>
  <c r="BN359" i="88"/>
  <c r="BN360" i="88"/>
  <c r="BN361" i="88"/>
  <c r="BN362" i="88"/>
  <c r="BN357" i="88"/>
  <c r="BN356" i="88"/>
  <c r="BN358" i="88"/>
  <c r="BN355" i="88"/>
  <c r="BN165" i="88"/>
  <c r="BN117" i="88"/>
  <c r="BN112" i="88"/>
  <c r="BN113" i="88"/>
  <c r="BN118" i="88"/>
  <c r="BN114" i="88"/>
  <c r="BN119" i="88"/>
  <c r="BN115" i="88"/>
  <c r="BN116" i="88"/>
  <c r="BN111" i="88"/>
  <c r="BN110" i="88"/>
  <c r="BN24" i="88"/>
  <c r="BN5" i="88"/>
  <c r="BN9" i="88"/>
  <c r="BN7" i="88"/>
  <c r="BN23" i="88"/>
  <c r="BN336" i="88" s="1"/>
  <c r="BL269" i="86"/>
  <c r="BM360" i="86"/>
  <c r="BM357" i="86"/>
  <c r="BM355" i="86"/>
  <c r="BM362" i="86"/>
  <c r="BM359" i="86"/>
  <c r="BM356" i="86"/>
  <c r="BM358" i="86"/>
  <c r="BM361" i="86"/>
  <c r="BM165" i="86"/>
  <c r="BM118" i="86"/>
  <c r="BM114" i="86"/>
  <c r="BM110" i="86"/>
  <c r="BM117" i="86"/>
  <c r="BM113" i="86"/>
  <c r="BM116" i="86"/>
  <c r="BM112" i="86"/>
  <c r="BM119" i="86"/>
  <c r="BM5" i="86"/>
  <c r="BM111" i="86"/>
  <c r="BM23" i="86"/>
  <c r="BM336" i="86" s="1"/>
  <c r="BM115" i="86"/>
  <c r="BM9" i="86"/>
  <c r="BM11" i="86" s="1"/>
  <c r="BM7" i="86"/>
  <c r="BM422" i="86" l="1"/>
  <c r="BM397" i="86"/>
  <c r="BN397" i="88"/>
  <c r="BN422" i="88"/>
  <c r="BN409" i="88"/>
  <c r="BN364" i="88"/>
  <c r="BN372" i="88" s="1"/>
  <c r="BN25" i="88"/>
  <c r="BN10" i="88"/>
  <c r="BN88" i="88" s="1"/>
  <c r="BO8" i="88"/>
  <c r="BN26" i="88"/>
  <c r="BN123" i="88"/>
  <c r="BN11" i="88"/>
  <c r="BM288" i="88"/>
  <c r="BM292" i="88"/>
  <c r="BM294" i="88" s="1"/>
  <c r="BM315" i="88"/>
  <c r="BN304" i="88"/>
  <c r="BN305" i="88"/>
  <c r="BN303" i="88"/>
  <c r="BN316" i="88"/>
  <c r="BN281" i="88"/>
  <c r="BN268" i="88"/>
  <c r="BN267" i="88"/>
  <c r="BN266" i="88"/>
  <c r="BN265" i="88"/>
  <c r="BN264" i="88"/>
  <c r="BN160" i="88"/>
  <c r="BM160" i="86"/>
  <c r="BM123" i="86"/>
  <c r="BM364" i="86"/>
  <c r="BM372" i="86" s="1"/>
  <c r="BM26" i="86"/>
  <c r="BM25" i="86"/>
  <c r="BM10" i="86"/>
  <c r="BN8" i="86"/>
  <c r="BM268" i="86"/>
  <c r="BM266" i="86"/>
  <c r="BM264" i="86"/>
  <c r="BM267" i="86"/>
  <c r="BM265" i="86"/>
  <c r="BN386" i="86" l="1"/>
  <c r="BN422" i="86" s="1"/>
  <c r="BN283" i="88"/>
  <c r="BN285" i="88" s="1"/>
  <c r="BN269" i="88"/>
  <c r="BO386" i="88"/>
  <c r="BO360" i="88"/>
  <c r="BO361" i="88"/>
  <c r="BO362" i="88"/>
  <c r="BO357" i="88"/>
  <c r="BO358" i="88"/>
  <c r="BO359" i="88"/>
  <c r="BO355" i="88"/>
  <c r="BO356" i="88"/>
  <c r="BO165" i="88"/>
  <c r="BO113" i="88"/>
  <c r="BO118" i="88"/>
  <c r="BO114" i="88"/>
  <c r="BO119" i="88"/>
  <c r="BO115" i="88"/>
  <c r="BO116" i="88"/>
  <c r="BO110" i="88"/>
  <c r="BO112" i="88"/>
  <c r="BO111" i="88"/>
  <c r="BO9" i="88"/>
  <c r="BO11" i="88" s="1"/>
  <c r="BO7" i="88"/>
  <c r="BO23" i="88"/>
  <c r="BO336" i="88" s="1"/>
  <c r="BO24" i="88"/>
  <c r="BO117" i="88"/>
  <c r="BO5" i="88"/>
  <c r="BM269" i="86"/>
  <c r="BN361" i="86"/>
  <c r="BN359" i="86"/>
  <c r="BN362" i="86"/>
  <c r="BN357" i="86"/>
  <c r="BN355" i="86"/>
  <c r="BN360" i="86"/>
  <c r="BN356" i="86"/>
  <c r="BN358" i="86"/>
  <c r="BN165" i="86"/>
  <c r="BN117" i="86"/>
  <c r="BN113" i="86"/>
  <c r="BN116" i="86"/>
  <c r="BN112" i="86"/>
  <c r="BN119" i="86"/>
  <c r="BN115" i="86"/>
  <c r="BN111" i="86"/>
  <c r="BN118" i="86"/>
  <c r="BN114" i="86"/>
  <c r="BN110" i="86"/>
  <c r="BN23" i="86"/>
  <c r="BN336" i="86" s="1"/>
  <c r="BN9" i="86"/>
  <c r="BN11" i="86" s="1"/>
  <c r="BN7" i="86"/>
  <c r="BN5" i="86"/>
  <c r="BN409" i="86" l="1"/>
  <c r="BN397" i="86"/>
  <c r="BO422" i="88"/>
  <c r="BO409" i="88"/>
  <c r="BO397" i="88"/>
  <c r="BO160" i="88"/>
  <c r="BN288" i="88"/>
  <c r="BN292" i="88"/>
  <c r="BN294" i="88" s="1"/>
  <c r="BN315" i="88"/>
  <c r="BO123" i="88"/>
  <c r="BO364" i="88"/>
  <c r="BO372" i="88" s="1"/>
  <c r="BO305" i="88"/>
  <c r="BO304" i="88"/>
  <c r="BO303" i="88"/>
  <c r="BO281" i="88"/>
  <c r="BO316" i="88"/>
  <c r="BO268" i="88"/>
  <c r="BO267" i="88"/>
  <c r="BO266" i="88"/>
  <c r="BO265" i="88"/>
  <c r="BO264" i="88"/>
  <c r="BO25" i="88"/>
  <c r="BO10" i="88"/>
  <c r="BO88" i="88" s="1"/>
  <c r="BP8" i="88"/>
  <c r="BO26" i="88"/>
  <c r="BN160" i="86"/>
  <c r="BN268" i="86"/>
  <c r="BN266" i="86"/>
  <c r="BN267" i="86"/>
  <c r="BN265" i="86"/>
  <c r="BN264" i="86"/>
  <c r="BN26" i="86"/>
  <c r="BN25" i="86"/>
  <c r="BN10" i="86"/>
  <c r="BO8" i="86"/>
  <c r="BN123" i="86"/>
  <c r="BN364" i="86"/>
  <c r="BN372" i="86" s="1"/>
  <c r="BO386" i="86" l="1"/>
  <c r="BO397" i="86" s="1"/>
  <c r="BO269" i="88"/>
  <c r="BP386" i="88"/>
  <c r="BP362" i="88"/>
  <c r="BP358" i="88"/>
  <c r="BP359" i="88"/>
  <c r="BP360" i="88"/>
  <c r="BP355" i="88"/>
  <c r="BP356" i="88"/>
  <c r="BP357" i="88"/>
  <c r="BP165" i="88"/>
  <c r="BP118" i="88"/>
  <c r="BP114" i="88"/>
  <c r="BP119" i="88"/>
  <c r="BP115" i="88"/>
  <c r="BP116" i="88"/>
  <c r="BP110" i="88"/>
  <c r="BP111" i="88"/>
  <c r="BP113" i="88"/>
  <c r="BP112" i="88"/>
  <c r="BP7" i="88"/>
  <c r="BP23" i="88"/>
  <c r="BP336" i="88" s="1"/>
  <c r="BP117" i="88"/>
  <c r="BP24" i="88"/>
  <c r="BP5" i="88"/>
  <c r="BP9" i="88"/>
  <c r="BP11" i="88" s="1"/>
  <c r="BO283" i="88"/>
  <c r="BO285" i="88" s="1"/>
  <c r="BN269" i="86"/>
  <c r="BO362" i="86"/>
  <c r="BO356" i="86"/>
  <c r="BO359" i="86"/>
  <c r="BO360" i="86"/>
  <c r="BO358" i="86"/>
  <c r="BO357" i="86"/>
  <c r="BO355" i="86"/>
  <c r="BO361" i="86"/>
  <c r="BO165" i="86"/>
  <c r="BO117" i="86"/>
  <c r="BO113" i="86"/>
  <c r="BO116" i="86"/>
  <c r="BO112" i="86"/>
  <c r="BO119" i="86"/>
  <c r="BO115" i="86"/>
  <c r="BO111" i="86"/>
  <c r="BO110" i="86"/>
  <c r="BO23" i="86"/>
  <c r="BO336" i="86" s="1"/>
  <c r="BO9" i="86"/>
  <c r="BO114" i="86"/>
  <c r="BO7" i="86"/>
  <c r="BO118" i="86"/>
  <c r="BO5" i="86"/>
  <c r="BO422" i="86" l="1"/>
  <c r="BO409" i="86"/>
  <c r="BP422" i="88"/>
  <c r="BP409" i="88"/>
  <c r="BP397" i="88"/>
  <c r="BP160" i="88"/>
  <c r="BO288" i="88"/>
  <c r="BO292" i="88"/>
  <c r="BO294" i="88" s="1"/>
  <c r="BO315" i="88"/>
  <c r="BP123" i="88"/>
  <c r="BP25" i="88"/>
  <c r="BP10" i="88"/>
  <c r="BP88" i="88" s="1"/>
  <c r="BQ8" i="88"/>
  <c r="BP26" i="88"/>
  <c r="BP267" i="88"/>
  <c r="BP268" i="88"/>
  <c r="BP264" i="88"/>
  <c r="BP266" i="88"/>
  <c r="BP265" i="88"/>
  <c r="BP305" i="88"/>
  <c r="BP304" i="88"/>
  <c r="BP303" i="88"/>
  <c r="BP281" i="88"/>
  <c r="BP316" i="88"/>
  <c r="BO25" i="86"/>
  <c r="BO10" i="86"/>
  <c r="BP8" i="86"/>
  <c r="BO26" i="86"/>
  <c r="BO364" i="86"/>
  <c r="BO372" i="86" s="1"/>
  <c r="BO268" i="86"/>
  <c r="BO266" i="86"/>
  <c r="BO264" i="86"/>
  <c r="BO267" i="86"/>
  <c r="BO265" i="86"/>
  <c r="BO11" i="86"/>
  <c r="BO123" i="86"/>
  <c r="BO160" i="86"/>
  <c r="BP386" i="86" l="1"/>
  <c r="BP409" i="86" s="1"/>
  <c r="BQ386" i="88"/>
  <c r="BQ362" i="88"/>
  <c r="BQ357" i="88"/>
  <c r="BQ359" i="88"/>
  <c r="BQ360" i="88"/>
  <c r="BQ358" i="88"/>
  <c r="BQ356" i="88"/>
  <c r="BQ355" i="88"/>
  <c r="BQ361" i="88"/>
  <c r="BQ165" i="88"/>
  <c r="BQ119" i="88"/>
  <c r="BQ115" i="88"/>
  <c r="BQ116" i="88"/>
  <c r="BQ110" i="88"/>
  <c r="BQ111" i="88"/>
  <c r="BQ117" i="88"/>
  <c r="BQ112" i="88"/>
  <c r="BQ114" i="88"/>
  <c r="BQ118" i="88"/>
  <c r="BQ113" i="88"/>
  <c r="BQ7" i="88"/>
  <c r="BQ23" i="88"/>
  <c r="BQ336" i="88" s="1"/>
  <c r="BQ24" i="88"/>
  <c r="BQ5" i="88"/>
  <c r="BQ9" i="88"/>
  <c r="BP283" i="88"/>
  <c r="BP285" i="88" s="1"/>
  <c r="BP269" i="88"/>
  <c r="BO269" i="86"/>
  <c r="BP362" i="86"/>
  <c r="BP360" i="86"/>
  <c r="BP358" i="86"/>
  <c r="BP356" i="86"/>
  <c r="BP357" i="86"/>
  <c r="BP355" i="86"/>
  <c r="BP359" i="86"/>
  <c r="BP165" i="86"/>
  <c r="BP116" i="86"/>
  <c r="BP112" i="86"/>
  <c r="BP119" i="86"/>
  <c r="BP115" i="86"/>
  <c r="BP111" i="86"/>
  <c r="BP118" i="86"/>
  <c r="BP114" i="86"/>
  <c r="BP110" i="86"/>
  <c r="BP117" i="86"/>
  <c r="BP113" i="86"/>
  <c r="BP23" i="86"/>
  <c r="BP336" i="86" s="1"/>
  <c r="BP9" i="86"/>
  <c r="BP7" i="86"/>
  <c r="BP5" i="86"/>
  <c r="BP397" i="86" l="1"/>
  <c r="BP422" i="86"/>
  <c r="BQ409" i="88"/>
  <c r="BQ397" i="88"/>
  <c r="BQ422" i="88"/>
  <c r="BQ364" i="88"/>
  <c r="BQ372" i="88" s="1"/>
  <c r="BP288" i="88"/>
  <c r="BP292" i="88"/>
  <c r="BP294" i="88" s="1"/>
  <c r="BP315" i="88"/>
  <c r="BQ160" i="88"/>
  <c r="BQ268" i="88"/>
  <c r="BQ264" i="88"/>
  <c r="BQ265" i="88"/>
  <c r="BQ266" i="88"/>
  <c r="BQ267" i="88"/>
  <c r="BQ25" i="88"/>
  <c r="BQ10" i="88"/>
  <c r="BQ88" i="88" s="1"/>
  <c r="BR8" i="88"/>
  <c r="BQ26" i="88"/>
  <c r="BQ303" i="88"/>
  <c r="BQ304" i="88"/>
  <c r="BQ305" i="88"/>
  <c r="BQ316" i="88"/>
  <c r="BQ281" i="88"/>
  <c r="BQ123" i="88"/>
  <c r="BQ11" i="88"/>
  <c r="BP267" i="86"/>
  <c r="BP268" i="86"/>
  <c r="BP266" i="86"/>
  <c r="BP264" i="86"/>
  <c r="BP265" i="86"/>
  <c r="BP10" i="86"/>
  <c r="BQ8" i="86"/>
  <c r="BP25" i="86"/>
  <c r="BP26" i="86"/>
  <c r="BP123" i="86"/>
  <c r="BP160" i="86"/>
  <c r="BP11" i="86"/>
  <c r="BQ386" i="86" l="1"/>
  <c r="BQ422" i="86" s="1"/>
  <c r="BR386" i="88"/>
  <c r="BR357" i="88"/>
  <c r="BR358" i="88"/>
  <c r="BR360" i="88"/>
  <c r="BR361" i="88"/>
  <c r="BR355" i="88"/>
  <c r="BR359" i="88"/>
  <c r="BR356" i="88"/>
  <c r="BR362" i="88"/>
  <c r="BR165" i="88"/>
  <c r="BR119" i="88"/>
  <c r="BR115" i="88"/>
  <c r="BR116" i="88"/>
  <c r="BR110" i="88"/>
  <c r="BR111" i="88"/>
  <c r="BR117" i="88"/>
  <c r="BR112" i="88"/>
  <c r="BR113" i="88"/>
  <c r="BR118" i="88"/>
  <c r="BR114" i="88"/>
  <c r="BR23" i="88"/>
  <c r="BR336" i="88" s="1"/>
  <c r="BR24" i="88"/>
  <c r="BR5" i="88"/>
  <c r="BR9" i="88"/>
  <c r="BR11" i="88" s="1"/>
  <c r="BR7" i="88"/>
  <c r="BQ283" i="88"/>
  <c r="BQ285" i="88" s="1"/>
  <c r="BQ269" i="88"/>
  <c r="BP269" i="86"/>
  <c r="BQ360" i="86"/>
  <c r="BQ358" i="86"/>
  <c r="BQ356" i="86"/>
  <c r="BQ357" i="86"/>
  <c r="BQ355" i="86"/>
  <c r="BQ359" i="86"/>
  <c r="BQ361" i="86"/>
  <c r="BQ362" i="86"/>
  <c r="BQ165" i="86"/>
  <c r="BQ116" i="86"/>
  <c r="BQ112" i="86"/>
  <c r="BQ119" i="86"/>
  <c r="BQ115" i="86"/>
  <c r="BQ111" i="86"/>
  <c r="BQ118" i="86"/>
  <c r="BQ114" i="86"/>
  <c r="BQ110" i="86"/>
  <c r="BQ23" i="86"/>
  <c r="BQ336" i="86" s="1"/>
  <c r="BQ9" i="86"/>
  <c r="BQ113" i="86"/>
  <c r="BQ7" i="86"/>
  <c r="BQ5" i="86"/>
  <c r="BQ117" i="86"/>
  <c r="BQ409" i="86" l="1"/>
  <c r="BQ397" i="86"/>
  <c r="BR409" i="88"/>
  <c r="BR397" i="88"/>
  <c r="BR422" i="88"/>
  <c r="BQ288" i="88"/>
  <c r="BQ292" i="88"/>
  <c r="BQ294" i="88" s="1"/>
  <c r="BQ315" i="88"/>
  <c r="BR123" i="88"/>
  <c r="BR364" i="88"/>
  <c r="BR372" i="88" s="1"/>
  <c r="BR268" i="88"/>
  <c r="BR267" i="88"/>
  <c r="BR266" i="88"/>
  <c r="BR265" i="88"/>
  <c r="BR264" i="88"/>
  <c r="BR10" i="88"/>
  <c r="BR88" i="88" s="1"/>
  <c r="BS8" i="88"/>
  <c r="BR26" i="88"/>
  <c r="BR25" i="88"/>
  <c r="BR160" i="88"/>
  <c r="BR304" i="88"/>
  <c r="BR305" i="88"/>
  <c r="BR303" i="88"/>
  <c r="BR281" i="88"/>
  <c r="BR316" i="88"/>
  <c r="BQ10" i="86"/>
  <c r="BR8" i="86"/>
  <c r="BQ26" i="86"/>
  <c r="BQ25" i="86"/>
  <c r="BQ364" i="86"/>
  <c r="BQ372" i="86" s="1"/>
  <c r="BQ11" i="86"/>
  <c r="BQ267" i="86"/>
  <c r="BQ265" i="86"/>
  <c r="BQ268" i="86"/>
  <c r="BQ266" i="86"/>
  <c r="BQ264" i="86"/>
  <c r="BQ123" i="86"/>
  <c r="BQ160" i="86"/>
  <c r="BR386" i="86" l="1"/>
  <c r="BR422" i="86" s="1"/>
  <c r="BS386" i="88"/>
  <c r="BS357" i="88"/>
  <c r="BS358" i="88"/>
  <c r="BS359" i="88"/>
  <c r="BS361" i="88"/>
  <c r="BS362" i="88"/>
  <c r="BS355" i="88"/>
  <c r="BS356" i="88"/>
  <c r="BS360" i="88"/>
  <c r="BS116" i="88"/>
  <c r="BS110" i="88"/>
  <c r="BS111" i="88"/>
  <c r="BS117" i="88"/>
  <c r="BS112" i="88"/>
  <c r="BS113" i="88"/>
  <c r="BS118" i="88"/>
  <c r="BS114" i="88"/>
  <c r="BS115" i="88"/>
  <c r="BS23" i="88"/>
  <c r="BS336" i="88" s="1"/>
  <c r="BS119" i="88"/>
  <c r="BS24" i="88"/>
  <c r="BS5" i="88"/>
  <c r="BS165" i="88"/>
  <c r="BS9" i="88"/>
  <c r="BS7" i="88"/>
  <c r="BR283" i="88"/>
  <c r="BR285" i="88" s="1"/>
  <c r="BR269" i="88"/>
  <c r="BQ269" i="86"/>
  <c r="BR361" i="86"/>
  <c r="BR359" i="86"/>
  <c r="BR355" i="86"/>
  <c r="BR358" i="86"/>
  <c r="BR356" i="86"/>
  <c r="BR360" i="86"/>
  <c r="BR362" i="86"/>
  <c r="BR357" i="86"/>
  <c r="BR165" i="86"/>
  <c r="BR119" i="86"/>
  <c r="BR115" i="86"/>
  <c r="BR111" i="86"/>
  <c r="BR118" i="86"/>
  <c r="BR114" i="86"/>
  <c r="BR110" i="86"/>
  <c r="BR117" i="86"/>
  <c r="BR113" i="86"/>
  <c r="BR116" i="86"/>
  <c r="BR112" i="86"/>
  <c r="BR9" i="86"/>
  <c r="BR7" i="86"/>
  <c r="BR5" i="86"/>
  <c r="BR23" i="86"/>
  <c r="BR336" i="86" s="1"/>
  <c r="BR409" i="86" l="1"/>
  <c r="BR397" i="86"/>
  <c r="BS409" i="88"/>
  <c r="BS397" i="88"/>
  <c r="BS422" i="88"/>
  <c r="BT8" i="88"/>
  <c r="BS26" i="88"/>
  <c r="BS10" i="88"/>
  <c r="BS88" i="88" s="1"/>
  <c r="BS25" i="88"/>
  <c r="BS160" i="88"/>
  <c r="BS305" i="88"/>
  <c r="BS303" i="88"/>
  <c r="BS304" i="88"/>
  <c r="BS316" i="88"/>
  <c r="BS281" i="88"/>
  <c r="BS11" i="88"/>
  <c r="BS364" i="88"/>
  <c r="BS372" i="88" s="1"/>
  <c r="BR288" i="88"/>
  <c r="BR315" i="88"/>
  <c r="BR292" i="88"/>
  <c r="BR294" i="88" s="1"/>
  <c r="BS268" i="88"/>
  <c r="BS267" i="88"/>
  <c r="BS266" i="88"/>
  <c r="BS265" i="88"/>
  <c r="BS264" i="88"/>
  <c r="BS123" i="88"/>
  <c r="BR160" i="86"/>
  <c r="BS8" i="86"/>
  <c r="BR26" i="86"/>
  <c r="BR25" i="86"/>
  <c r="BR10" i="86"/>
  <c r="BR11" i="86"/>
  <c r="BR364" i="86"/>
  <c r="BR372" i="86" s="1"/>
  <c r="BR267" i="86"/>
  <c r="BR268" i="86"/>
  <c r="BR266" i="86"/>
  <c r="BR264" i="86"/>
  <c r="BR265" i="86"/>
  <c r="BR123" i="86"/>
  <c r="BS386" i="86" l="1"/>
  <c r="BS397" i="86" s="1"/>
  <c r="BS269" i="88"/>
  <c r="BS283" i="88"/>
  <c r="BS285" i="88" s="1"/>
  <c r="BT386" i="88"/>
  <c r="BT357" i="88"/>
  <c r="BT358" i="88"/>
  <c r="BT359" i="88"/>
  <c r="BT360" i="88"/>
  <c r="BT362" i="88"/>
  <c r="BT355" i="88"/>
  <c r="BT356" i="88"/>
  <c r="BT361" i="88"/>
  <c r="BT165" i="88"/>
  <c r="BT116" i="88"/>
  <c r="BT110" i="88"/>
  <c r="BT111" i="88"/>
  <c r="BT117" i="88"/>
  <c r="BT112" i="88"/>
  <c r="BT113" i="88"/>
  <c r="BT118" i="88"/>
  <c r="BT114" i="88"/>
  <c r="BT115" i="88"/>
  <c r="BT119" i="88"/>
  <c r="BT24" i="88"/>
  <c r="BT5" i="88"/>
  <c r="BT9" i="88"/>
  <c r="BT7" i="88"/>
  <c r="BT23" i="88"/>
  <c r="BT336" i="88" s="1"/>
  <c r="BR269" i="86"/>
  <c r="BS362" i="86"/>
  <c r="BS360" i="86"/>
  <c r="BS357" i="86"/>
  <c r="BS361" i="86"/>
  <c r="BS359" i="86"/>
  <c r="BS355" i="86"/>
  <c r="BS358" i="86"/>
  <c r="BS356" i="86"/>
  <c r="BS165" i="86"/>
  <c r="BS119" i="86"/>
  <c r="BS115" i="86"/>
  <c r="BS111" i="86"/>
  <c r="BS118" i="86"/>
  <c r="BS114" i="86"/>
  <c r="BS110" i="86"/>
  <c r="BS117" i="86"/>
  <c r="BS113" i="86"/>
  <c r="BS7" i="86"/>
  <c r="BS112" i="86"/>
  <c r="BS5" i="86"/>
  <c r="BS116" i="86"/>
  <c r="BS23" i="86"/>
  <c r="BS336" i="86" s="1"/>
  <c r="BS9" i="86"/>
  <c r="BS422" i="86" l="1"/>
  <c r="BS409" i="86"/>
  <c r="BT397" i="88"/>
  <c r="BT422" i="88"/>
  <c r="BT409" i="88"/>
  <c r="BT160" i="88"/>
  <c r="BS288" i="88"/>
  <c r="BS292" i="88"/>
  <c r="BS294" i="88" s="1"/>
  <c r="BS315" i="88"/>
  <c r="BT364" i="88"/>
  <c r="BT372" i="88" s="1"/>
  <c r="BT26" i="88"/>
  <c r="BT25" i="88"/>
  <c r="BU8" i="88"/>
  <c r="BT10" i="88"/>
  <c r="BT88" i="88" s="1"/>
  <c r="BT305" i="88"/>
  <c r="BT304" i="88"/>
  <c r="BT303" i="88"/>
  <c r="BT316" i="88"/>
  <c r="BT281" i="88"/>
  <c r="BT11" i="88"/>
  <c r="BT268" i="88"/>
  <c r="BT267" i="88"/>
  <c r="BT266" i="88"/>
  <c r="BT265" i="88"/>
  <c r="BT264" i="88"/>
  <c r="BT123" i="88"/>
  <c r="BS267" i="86"/>
  <c r="BS265" i="86"/>
  <c r="BS268" i="86"/>
  <c r="BS266" i="86"/>
  <c r="BS264" i="86"/>
  <c r="BS364" i="86"/>
  <c r="BS372" i="86" s="1"/>
  <c r="BS123" i="86"/>
  <c r="BS26" i="86"/>
  <c r="BS25" i="86"/>
  <c r="BT8" i="86"/>
  <c r="BS10" i="86"/>
  <c r="BS11" i="86"/>
  <c r="BS160" i="86"/>
  <c r="BT386" i="86" l="1"/>
  <c r="BT397" i="86" s="1"/>
  <c r="BU358" i="88"/>
  <c r="BU359" i="88"/>
  <c r="BU360" i="88"/>
  <c r="BU361" i="88"/>
  <c r="BU355" i="88"/>
  <c r="BU356" i="88"/>
  <c r="BU386" i="88"/>
  <c r="BU362" i="88"/>
  <c r="BU357" i="88"/>
  <c r="BU165" i="88"/>
  <c r="BU111" i="88"/>
  <c r="BU117" i="88"/>
  <c r="BU112" i="88"/>
  <c r="BU113" i="88"/>
  <c r="BU118" i="88"/>
  <c r="BU114" i="88"/>
  <c r="BU119" i="88"/>
  <c r="BU115" i="88"/>
  <c r="BU116" i="88"/>
  <c r="BU24" i="88"/>
  <c r="BU5" i="88"/>
  <c r="BU9" i="88"/>
  <c r="BU7" i="88"/>
  <c r="BU110" i="88"/>
  <c r="BU23" i="88"/>
  <c r="BU336" i="88" s="1"/>
  <c r="BT269" i="88"/>
  <c r="BT283" i="88"/>
  <c r="BT285" i="88" s="1"/>
  <c r="BS269" i="86"/>
  <c r="BT357" i="86"/>
  <c r="BT361" i="86"/>
  <c r="BT355" i="86"/>
  <c r="BT359" i="86"/>
  <c r="BT360" i="86"/>
  <c r="BT358" i="86"/>
  <c r="BT356" i="86"/>
  <c r="BT362" i="86"/>
  <c r="BT165" i="86"/>
  <c r="BT118" i="86"/>
  <c r="BT114" i="86"/>
  <c r="BT110" i="86"/>
  <c r="BT117" i="86"/>
  <c r="BT113" i="86"/>
  <c r="BT116" i="86"/>
  <c r="BT112" i="86"/>
  <c r="BT119" i="86"/>
  <c r="BT115" i="86"/>
  <c r="BT111" i="86"/>
  <c r="BT7" i="86"/>
  <c r="BT5" i="86"/>
  <c r="BT23" i="86"/>
  <c r="BT336" i="86" s="1"/>
  <c r="BT9" i="86"/>
  <c r="BT422" i="86" l="1"/>
  <c r="BT409" i="86"/>
  <c r="BU422" i="88"/>
  <c r="BU409" i="88"/>
  <c r="BU397" i="88"/>
  <c r="BU160" i="88"/>
  <c r="BT288" i="88"/>
  <c r="BT315" i="88"/>
  <c r="BT292" i="88"/>
  <c r="BT294" i="88" s="1"/>
  <c r="BU364" i="88"/>
  <c r="BU372" i="88" s="1"/>
  <c r="BU25" i="88"/>
  <c r="BU10" i="88"/>
  <c r="BU88" i="88" s="1"/>
  <c r="BU26" i="88"/>
  <c r="BV8" i="88"/>
  <c r="BU304" i="88"/>
  <c r="BU303" i="88"/>
  <c r="BU305" i="88"/>
  <c r="BU281" i="88"/>
  <c r="BU316" i="88"/>
  <c r="BU11" i="88"/>
  <c r="BU123" i="88"/>
  <c r="BU268" i="88"/>
  <c r="BU267" i="88"/>
  <c r="BU266" i="88"/>
  <c r="BU265" i="88"/>
  <c r="BU264" i="88"/>
  <c r="BT160" i="86"/>
  <c r="BT364" i="86"/>
  <c r="BT372" i="86" s="1"/>
  <c r="BT26" i="86"/>
  <c r="BT25" i="86"/>
  <c r="BT10" i="86"/>
  <c r="BU8" i="86"/>
  <c r="BT123" i="86"/>
  <c r="BT268" i="86"/>
  <c r="BT267" i="86"/>
  <c r="BT265" i="86"/>
  <c r="BT266" i="86"/>
  <c r="BT264" i="86"/>
  <c r="BT11" i="86"/>
  <c r="BU386" i="86" l="1"/>
  <c r="BU397" i="86" s="1"/>
  <c r="BU269" i="88"/>
  <c r="BV386" i="88"/>
  <c r="BV359" i="88"/>
  <c r="BV360" i="88"/>
  <c r="BV361" i="88"/>
  <c r="BV362" i="88"/>
  <c r="BV356" i="88"/>
  <c r="BV357" i="88"/>
  <c r="BV165" i="88"/>
  <c r="BV117" i="88"/>
  <c r="BV112" i="88"/>
  <c r="BV113" i="88"/>
  <c r="BV118" i="88"/>
  <c r="BV114" i="88"/>
  <c r="BV119" i="88"/>
  <c r="BV115" i="88"/>
  <c r="BV111" i="88"/>
  <c r="BV116" i="88"/>
  <c r="BV24" i="88"/>
  <c r="BV5" i="88"/>
  <c r="BV9" i="88"/>
  <c r="BV7" i="88"/>
  <c r="BV23" i="88"/>
  <c r="BV336" i="88" s="1"/>
  <c r="BV110" i="88"/>
  <c r="BU283" i="88"/>
  <c r="BU285" i="88" s="1"/>
  <c r="BT269" i="86"/>
  <c r="BU360" i="86"/>
  <c r="BU361" i="86"/>
  <c r="BU362" i="86"/>
  <c r="BU357" i="86"/>
  <c r="BU355" i="86"/>
  <c r="BU358" i="86"/>
  <c r="BU356" i="86"/>
  <c r="BU359" i="86"/>
  <c r="BU165" i="86"/>
  <c r="BU118" i="86"/>
  <c r="BU114" i="86"/>
  <c r="BU110" i="86"/>
  <c r="BU117" i="86"/>
  <c r="BU113" i="86"/>
  <c r="BU116" i="86"/>
  <c r="BU112" i="86"/>
  <c r="BU5" i="86"/>
  <c r="BU111" i="86"/>
  <c r="BU115" i="86"/>
  <c r="BU23" i="86"/>
  <c r="BU336" i="86" s="1"/>
  <c r="BU9" i="86"/>
  <c r="BU11" i="86" s="1"/>
  <c r="BU119" i="86"/>
  <c r="BU7" i="86"/>
  <c r="BU422" i="86" l="1"/>
  <c r="BU409" i="86"/>
  <c r="BV422" i="88"/>
  <c r="BV397" i="88"/>
  <c r="BV409" i="88"/>
  <c r="BU288" i="88"/>
  <c r="BU292" i="88"/>
  <c r="BU294" i="88" s="1"/>
  <c r="BU315" i="88"/>
  <c r="BV25" i="88"/>
  <c r="BV10" i="88"/>
  <c r="BV88" i="88" s="1"/>
  <c r="BW8" i="88"/>
  <c r="BV26" i="88"/>
  <c r="BV123" i="88"/>
  <c r="BV305" i="88"/>
  <c r="BV304" i="88"/>
  <c r="BV303" i="88"/>
  <c r="BV316" i="88"/>
  <c r="BV281" i="88"/>
  <c r="BV11" i="88"/>
  <c r="BV268" i="88"/>
  <c r="BV267" i="88"/>
  <c r="BV266" i="88"/>
  <c r="BV265" i="88"/>
  <c r="BV264" i="88"/>
  <c r="BV160" i="88"/>
  <c r="BU160" i="86"/>
  <c r="BU123" i="86"/>
  <c r="BU364" i="86"/>
  <c r="BU372" i="86" s="1"/>
  <c r="BU268" i="86"/>
  <c r="BU266" i="86"/>
  <c r="BU264" i="86"/>
  <c r="BU267" i="86"/>
  <c r="BU265" i="86"/>
  <c r="BU26" i="86"/>
  <c r="BU25" i="86"/>
  <c r="BU10" i="86"/>
  <c r="BV8" i="86"/>
  <c r="BV386" i="86" l="1"/>
  <c r="BV409" i="86" s="1"/>
  <c r="BW386" i="88"/>
  <c r="BW360" i="88"/>
  <c r="BW361" i="88"/>
  <c r="BW362" i="88"/>
  <c r="BW357" i="88"/>
  <c r="BW358" i="88"/>
  <c r="BW359" i="88"/>
  <c r="BW355" i="88"/>
  <c r="BW356" i="88"/>
  <c r="BW165" i="88"/>
  <c r="BW113" i="88"/>
  <c r="BW118" i="88"/>
  <c r="BW114" i="88"/>
  <c r="BW119" i="88"/>
  <c r="BW115" i="88"/>
  <c r="BW116" i="88"/>
  <c r="BW110" i="88"/>
  <c r="BW111" i="88"/>
  <c r="BW117" i="88"/>
  <c r="BW9" i="88"/>
  <c r="BW11" i="88" s="1"/>
  <c r="BW112" i="88"/>
  <c r="BW7" i="88"/>
  <c r="BW23" i="88"/>
  <c r="BW336" i="88" s="1"/>
  <c r="BW24" i="88"/>
  <c r="BW5" i="88"/>
  <c r="BV283" i="88"/>
  <c r="BV285" i="88" s="1"/>
  <c r="BV269" i="88"/>
  <c r="BU269" i="86"/>
  <c r="BV361" i="86"/>
  <c r="BV360" i="86"/>
  <c r="BV359" i="86"/>
  <c r="BV357" i="86"/>
  <c r="BV362" i="86"/>
  <c r="BV356" i="86"/>
  <c r="BV165" i="86"/>
  <c r="BV117" i="86"/>
  <c r="BV113" i="86"/>
  <c r="BV116" i="86"/>
  <c r="BV112" i="86"/>
  <c r="BV119" i="86"/>
  <c r="BV115" i="86"/>
  <c r="BV111" i="86"/>
  <c r="BV118" i="86"/>
  <c r="BV114" i="86"/>
  <c r="BV110" i="86"/>
  <c r="BV23" i="86"/>
  <c r="BV336" i="86" s="1"/>
  <c r="BV9" i="86"/>
  <c r="BV11" i="86" s="1"/>
  <c r="BV5" i="86"/>
  <c r="BV7" i="86"/>
  <c r="BV397" i="86" l="1"/>
  <c r="BV422" i="86"/>
  <c r="BW422" i="88"/>
  <c r="BW409" i="88"/>
  <c r="BW397" i="88"/>
  <c r="BV288" i="88"/>
  <c r="BV292" i="88"/>
  <c r="BV294" i="88" s="1"/>
  <c r="BV315" i="88"/>
  <c r="BW123" i="88"/>
  <c r="BW305" i="88"/>
  <c r="BW304" i="88"/>
  <c r="BW303" i="88"/>
  <c r="BW281" i="88"/>
  <c r="BW316" i="88"/>
  <c r="BW160" i="88"/>
  <c r="BW25" i="88"/>
  <c r="BW10" i="88"/>
  <c r="BW88" i="88" s="1"/>
  <c r="BX8" i="88"/>
  <c r="BW26" i="88"/>
  <c r="BW268" i="88"/>
  <c r="BW267" i="88"/>
  <c r="BW266" i="88"/>
  <c r="BW265" i="88"/>
  <c r="BW264" i="88"/>
  <c r="BW364" i="88"/>
  <c r="BW372" i="88" s="1"/>
  <c r="BV123" i="86"/>
  <c r="BV160" i="86"/>
  <c r="BV268" i="86"/>
  <c r="BV266" i="86"/>
  <c r="BV267" i="86"/>
  <c r="BV265" i="86"/>
  <c r="BV264" i="86"/>
  <c r="BV26" i="86"/>
  <c r="BV25" i="86"/>
  <c r="BV10" i="86"/>
  <c r="BW8" i="86"/>
  <c r="BW386" i="86" l="1"/>
  <c r="BW409" i="86" s="1"/>
  <c r="BW269" i="88"/>
  <c r="BX386" i="88"/>
  <c r="BX361" i="88"/>
  <c r="BX362" i="88"/>
  <c r="BX358" i="88"/>
  <c r="BX359" i="88"/>
  <c r="BX355" i="88"/>
  <c r="BX360" i="88"/>
  <c r="BX356" i="88"/>
  <c r="BX357" i="88"/>
  <c r="BX165" i="88"/>
  <c r="BX118" i="88"/>
  <c r="BX114" i="88"/>
  <c r="BX119" i="88"/>
  <c r="BX115" i="88"/>
  <c r="BX116" i="88"/>
  <c r="BX110" i="88"/>
  <c r="BX111" i="88"/>
  <c r="BX113" i="88"/>
  <c r="BX117" i="88"/>
  <c r="BX112" i="88"/>
  <c r="BX7" i="88"/>
  <c r="BX23" i="88"/>
  <c r="BX336" i="88" s="1"/>
  <c r="BX9" i="88"/>
  <c r="BX11" i="88" s="1"/>
  <c r="BX5" i="88"/>
  <c r="BX24" i="88"/>
  <c r="BW283" i="88"/>
  <c r="BW285" i="88" s="1"/>
  <c r="BV269" i="86"/>
  <c r="BW362" i="86"/>
  <c r="BW356" i="86"/>
  <c r="BW361" i="86"/>
  <c r="BW359" i="86"/>
  <c r="BW358" i="86"/>
  <c r="BW360" i="86"/>
  <c r="BW355" i="86"/>
  <c r="BW357" i="86"/>
  <c r="BW165" i="86"/>
  <c r="BW117" i="86"/>
  <c r="BW113" i="86"/>
  <c r="BW116" i="86"/>
  <c r="BW112" i="86"/>
  <c r="BW119" i="86"/>
  <c r="BW115" i="86"/>
  <c r="BW111" i="86"/>
  <c r="BW110" i="86"/>
  <c r="BW23" i="86"/>
  <c r="BW336" i="86" s="1"/>
  <c r="BW114" i="86"/>
  <c r="BW9" i="86"/>
  <c r="BW11" i="86" s="1"/>
  <c r="BW7" i="86"/>
  <c r="BW118" i="86"/>
  <c r="BW5" i="86"/>
  <c r="U14" i="84"/>
  <c r="Z15" i="84"/>
  <c r="Y15" i="84"/>
  <c r="Z14" i="84"/>
  <c r="Y14" i="84"/>
  <c r="N14" i="84"/>
  <c r="M14" i="84"/>
  <c r="N1087" i="84" s="1"/>
  <c r="BW397" i="86" l="1"/>
  <c r="BW422" i="86"/>
  <c r="BX422" i="88"/>
  <c r="BX409" i="88"/>
  <c r="BX397" i="88"/>
  <c r="BX25" i="88"/>
  <c r="BX10" i="88"/>
  <c r="BX88" i="88" s="1"/>
  <c r="BY8" i="88"/>
  <c r="BX26" i="88"/>
  <c r="BX123" i="88"/>
  <c r="BX160" i="88"/>
  <c r="BW288" i="88"/>
  <c r="BW292" i="88"/>
  <c r="BW294" i="88" s="1"/>
  <c r="BW315" i="88"/>
  <c r="BX268" i="88"/>
  <c r="BX264" i="88"/>
  <c r="BX265" i="88"/>
  <c r="BX267" i="88"/>
  <c r="BX266" i="88"/>
  <c r="BX364" i="88"/>
  <c r="BX372" i="88" s="1"/>
  <c r="BX303" i="88"/>
  <c r="BX305" i="88"/>
  <c r="BX304" i="88"/>
  <c r="BX281" i="88"/>
  <c r="BX316" i="88"/>
  <c r="BW364" i="86"/>
  <c r="BW372" i="86" s="1"/>
  <c r="BW123" i="86"/>
  <c r="BW160" i="86"/>
  <c r="BW268" i="86"/>
  <c r="BW266" i="86"/>
  <c r="BW264" i="86"/>
  <c r="BW267" i="86"/>
  <c r="BW265" i="86"/>
  <c r="BW25" i="86"/>
  <c r="BW10" i="86"/>
  <c r="BX8" i="86"/>
  <c r="BW26" i="86"/>
  <c r="BX386" i="86" l="1"/>
  <c r="BX409" i="86" s="1"/>
  <c r="BY386" i="88"/>
  <c r="BY362" i="88"/>
  <c r="BY357" i="88"/>
  <c r="BY359" i="88"/>
  <c r="BY360" i="88"/>
  <c r="BY361" i="88"/>
  <c r="BY356" i="88"/>
  <c r="BY358" i="88"/>
  <c r="BY355" i="88"/>
  <c r="BY165" i="88"/>
  <c r="BY119" i="88"/>
  <c r="BY115" i="88"/>
  <c r="BY116" i="88"/>
  <c r="BY110" i="88"/>
  <c r="BY111" i="88"/>
  <c r="BY117" i="88"/>
  <c r="BY112" i="88"/>
  <c r="BY118" i="88"/>
  <c r="BY113" i="88"/>
  <c r="BY7" i="88"/>
  <c r="BY23" i="88"/>
  <c r="BY336" i="88" s="1"/>
  <c r="BY114" i="88"/>
  <c r="BY24" i="88"/>
  <c r="BY5" i="88"/>
  <c r="BY9" i="88"/>
  <c r="BY11" i="88" s="1"/>
  <c r="BX283" i="88"/>
  <c r="BX285" i="88" s="1"/>
  <c r="BX269" i="88"/>
  <c r="BX361" i="86"/>
  <c r="BX359" i="86"/>
  <c r="BX358" i="86"/>
  <c r="BX362" i="86"/>
  <c r="BX360" i="86"/>
  <c r="BX356" i="86"/>
  <c r="BX357" i="86"/>
  <c r="BX355" i="86"/>
  <c r="BX165" i="86"/>
  <c r="BX116" i="86"/>
  <c r="BX112" i="86"/>
  <c r="BX119" i="86"/>
  <c r="BX115" i="86"/>
  <c r="BX111" i="86"/>
  <c r="BX118" i="86"/>
  <c r="BX114" i="86"/>
  <c r="BX110" i="86"/>
  <c r="BX117" i="86"/>
  <c r="BX113" i="86"/>
  <c r="BX23" i="86"/>
  <c r="BX336" i="86" s="1"/>
  <c r="BX9" i="86"/>
  <c r="BX11" i="86" s="1"/>
  <c r="BX7" i="86"/>
  <c r="BX5" i="86"/>
  <c r="BW269" i="86"/>
  <c r="BX397" i="86" l="1"/>
  <c r="BX422" i="86"/>
  <c r="BY409" i="88"/>
  <c r="BY397" i="88"/>
  <c r="BY422" i="88"/>
  <c r="BY160" i="88"/>
  <c r="BX288" i="88"/>
  <c r="BX292" i="88"/>
  <c r="BX294" i="88" s="1"/>
  <c r="BX315" i="88"/>
  <c r="BY265" i="88"/>
  <c r="BY266" i="88"/>
  <c r="BY267" i="88"/>
  <c r="BY268" i="88"/>
  <c r="BY264" i="88"/>
  <c r="BY123" i="88"/>
  <c r="BY304" i="88"/>
  <c r="BY303" i="88"/>
  <c r="BY305" i="88"/>
  <c r="BY316" i="88"/>
  <c r="BY281" i="88"/>
  <c r="BY364" i="88"/>
  <c r="BY372" i="88" s="1"/>
  <c r="BY25" i="88"/>
  <c r="BY10" i="88"/>
  <c r="BY88" i="88" s="1"/>
  <c r="BZ8" i="88"/>
  <c r="BY26" i="88"/>
  <c r="BX267" i="86"/>
  <c r="BX268" i="86"/>
  <c r="BX266" i="86"/>
  <c r="BX264" i="86"/>
  <c r="BX265" i="86"/>
  <c r="BX123" i="86"/>
  <c r="BX10" i="86"/>
  <c r="BY8" i="86"/>
  <c r="BX25" i="86"/>
  <c r="BX26" i="86"/>
  <c r="BX160" i="86"/>
  <c r="BX364" i="86"/>
  <c r="BX372" i="86" s="1"/>
  <c r="BY386" i="86" l="1"/>
  <c r="BY422" i="86" s="1"/>
  <c r="BZ386" i="88"/>
  <c r="BZ357" i="88"/>
  <c r="BZ358" i="88"/>
  <c r="BZ360" i="88"/>
  <c r="BZ361" i="88"/>
  <c r="BZ359" i="88"/>
  <c r="BZ355" i="88"/>
  <c r="BZ362" i="88"/>
  <c r="BZ356" i="88"/>
  <c r="BZ165" i="88"/>
  <c r="BZ119" i="88"/>
  <c r="BZ115" i="88"/>
  <c r="BZ116" i="88"/>
  <c r="BZ110" i="88"/>
  <c r="BZ111" i="88"/>
  <c r="BZ117" i="88"/>
  <c r="BZ112" i="88"/>
  <c r="BZ113" i="88"/>
  <c r="BZ118" i="88"/>
  <c r="BZ23" i="88"/>
  <c r="BZ336" i="88" s="1"/>
  <c r="BZ114" i="88"/>
  <c r="BZ24" i="88"/>
  <c r="BZ5" i="88"/>
  <c r="BZ9" i="88"/>
  <c r="BZ7" i="88"/>
  <c r="BY269" i="88"/>
  <c r="BY283" i="88"/>
  <c r="BY285" i="88" s="1"/>
  <c r="BX269" i="86"/>
  <c r="BY360" i="86"/>
  <c r="BY358" i="86"/>
  <c r="BY359" i="86"/>
  <c r="BY362" i="86"/>
  <c r="BY356" i="86"/>
  <c r="BY361" i="86"/>
  <c r="BY357" i="86"/>
  <c r="BY355" i="86"/>
  <c r="BY116" i="86"/>
  <c r="BY112" i="86"/>
  <c r="BY119" i="86"/>
  <c r="BY115" i="86"/>
  <c r="BY111" i="86"/>
  <c r="BY118" i="86"/>
  <c r="BY114" i="86"/>
  <c r="BY110" i="86"/>
  <c r="BY165" i="86"/>
  <c r="BY23" i="86"/>
  <c r="BY336" i="86" s="1"/>
  <c r="BY9" i="86"/>
  <c r="BY113" i="86"/>
  <c r="BY7" i="86"/>
  <c r="BY5" i="86"/>
  <c r="BY117" i="86"/>
  <c r="BY409" i="86" l="1"/>
  <c r="BY397" i="86"/>
  <c r="BZ409" i="88"/>
  <c r="BZ397" i="88"/>
  <c r="BZ422" i="88"/>
  <c r="BZ160" i="88"/>
  <c r="BY288" i="88"/>
  <c r="BY292" i="88"/>
  <c r="BY294" i="88" s="1"/>
  <c r="BY315" i="88"/>
  <c r="BZ268" i="88"/>
  <c r="BZ267" i="88"/>
  <c r="BZ266" i="88"/>
  <c r="BZ265" i="88"/>
  <c r="BZ264" i="88"/>
  <c r="BZ10" i="88"/>
  <c r="BZ88" i="88" s="1"/>
  <c r="CA8" i="88"/>
  <c r="BZ26" i="88"/>
  <c r="BZ25" i="88"/>
  <c r="BZ303" i="88"/>
  <c r="BZ305" i="88"/>
  <c r="BZ304" i="88"/>
  <c r="BZ281" i="88"/>
  <c r="BZ316" i="88"/>
  <c r="BZ11" i="88"/>
  <c r="BZ123" i="88"/>
  <c r="BZ364" i="88"/>
  <c r="BZ372" i="88" s="1"/>
  <c r="BY10" i="86"/>
  <c r="BZ8" i="86"/>
  <c r="BY26" i="86"/>
  <c r="BY25" i="86"/>
  <c r="BY267" i="86"/>
  <c r="BY265" i="86"/>
  <c r="BY264" i="86"/>
  <c r="BY268" i="86"/>
  <c r="BY266" i="86"/>
  <c r="BY11" i="86"/>
  <c r="BY123" i="86"/>
  <c r="BY160" i="86"/>
  <c r="BY364" i="86"/>
  <c r="BY372" i="86" s="1"/>
  <c r="J399" i="3"/>
  <c r="J424" i="3"/>
  <c r="J411" i="3"/>
  <c r="BZ386" i="86" l="1"/>
  <c r="BZ397" i="86" s="1"/>
  <c r="BZ269" i="88"/>
  <c r="CA386" i="88"/>
  <c r="CA357" i="88"/>
  <c r="CA358" i="88"/>
  <c r="CA359" i="88"/>
  <c r="CA361" i="88"/>
  <c r="CA362" i="88"/>
  <c r="CA355" i="88"/>
  <c r="CA356" i="88"/>
  <c r="CA360" i="88"/>
  <c r="CA116" i="88"/>
  <c r="CA110" i="88"/>
  <c r="CA111" i="88"/>
  <c r="CA117" i="88"/>
  <c r="CA112" i="88"/>
  <c r="CA113" i="88"/>
  <c r="CA118" i="88"/>
  <c r="CA114" i="88"/>
  <c r="CA115" i="88"/>
  <c r="CA119" i="88"/>
  <c r="CA23" i="88"/>
  <c r="CA336" i="88" s="1"/>
  <c r="CA165" i="88"/>
  <c r="CA24" i="88"/>
  <c r="CA5" i="88"/>
  <c r="CA9" i="88"/>
  <c r="CA11" i="88" s="1"/>
  <c r="CA7" i="88"/>
  <c r="BZ283" i="88"/>
  <c r="BZ285" i="88" s="1"/>
  <c r="BY269" i="86"/>
  <c r="BZ361" i="86"/>
  <c r="BZ362" i="86"/>
  <c r="BZ359" i="86"/>
  <c r="BZ355" i="86"/>
  <c r="BZ358" i="86"/>
  <c r="BZ356" i="86"/>
  <c r="BZ360" i="86"/>
  <c r="BZ357" i="86"/>
  <c r="BZ165" i="86"/>
  <c r="BZ119" i="86"/>
  <c r="BZ115" i="86"/>
  <c r="BZ111" i="86"/>
  <c r="BZ118" i="86"/>
  <c r="BZ114" i="86"/>
  <c r="BZ110" i="86"/>
  <c r="BZ117" i="86"/>
  <c r="BZ113" i="86"/>
  <c r="BZ116" i="86"/>
  <c r="BZ112" i="86"/>
  <c r="BZ9" i="86"/>
  <c r="BZ11" i="86" s="1"/>
  <c r="BZ7" i="86"/>
  <c r="BZ5" i="86"/>
  <c r="BZ23" i="86"/>
  <c r="BZ336" i="86" s="1"/>
  <c r="J402" i="3"/>
  <c r="J426" i="3"/>
  <c r="J427" i="3" s="1"/>
  <c r="H427" i="3" s="1"/>
  <c r="BZ409" i="86" l="1"/>
  <c r="BZ422" i="86"/>
  <c r="CA409" i="88"/>
  <c r="CA397" i="88"/>
  <c r="CA422" i="88"/>
  <c r="CA160" i="88"/>
  <c r="BZ288" i="88"/>
  <c r="BZ315" i="88"/>
  <c r="BZ292" i="88"/>
  <c r="BZ294" i="88" s="1"/>
  <c r="CA305" i="88"/>
  <c r="CA303" i="88"/>
  <c r="CA304" i="88"/>
  <c r="CA281" i="88"/>
  <c r="CA316" i="88"/>
  <c r="CA364" i="88"/>
  <c r="CA372" i="88" s="1"/>
  <c r="CA123" i="88"/>
  <c r="CA268" i="88"/>
  <c r="CA267" i="88"/>
  <c r="CA266" i="88"/>
  <c r="CA265" i="88"/>
  <c r="CA264" i="88"/>
  <c r="CB8" i="88"/>
  <c r="CA26" i="88"/>
  <c r="CA25" i="88"/>
  <c r="CA10" i="88"/>
  <c r="CA88" i="88" s="1"/>
  <c r="BZ160" i="86"/>
  <c r="CA8" i="86"/>
  <c r="BZ26" i="86"/>
  <c r="BZ25" i="86"/>
  <c r="BZ10" i="86"/>
  <c r="BZ123" i="86"/>
  <c r="BZ267" i="86"/>
  <c r="BZ268" i="86"/>
  <c r="BZ266" i="86"/>
  <c r="BZ264" i="86"/>
  <c r="BZ265" i="86"/>
  <c r="BZ364" i="86"/>
  <c r="BZ372" i="86" s="1"/>
  <c r="J430" i="3"/>
  <c r="AG19" i="87" s="1"/>
  <c r="J413" i="3"/>
  <c r="CA386" i="86" l="1"/>
  <c r="CA397" i="86" s="1"/>
  <c r="CA269" i="88"/>
  <c r="H269" i="88" s="1"/>
  <c r="CB357" i="88"/>
  <c r="CB358" i="88"/>
  <c r="CB359" i="88"/>
  <c r="CB360" i="88"/>
  <c r="CB362" i="88"/>
  <c r="CB386" i="88"/>
  <c r="CB361" i="88"/>
  <c r="CB355" i="88"/>
  <c r="CB356" i="88"/>
  <c r="CB165" i="88"/>
  <c r="CB116" i="88"/>
  <c r="CB110" i="88"/>
  <c r="CB111" i="88"/>
  <c r="CB117" i="88"/>
  <c r="CB112" i="88"/>
  <c r="CB113" i="88"/>
  <c r="CB118" i="88"/>
  <c r="CB114" i="88"/>
  <c r="CB115" i="88"/>
  <c r="CB119" i="88"/>
  <c r="CB24" i="88"/>
  <c r="CB5" i="88"/>
  <c r="CB9" i="88"/>
  <c r="CB11" i="88" s="1"/>
  <c r="CB7" i="88"/>
  <c r="CB23" i="88"/>
  <c r="CB336" i="88" s="1"/>
  <c r="CA283" i="88"/>
  <c r="CA285" i="88" s="1"/>
  <c r="BZ269" i="86"/>
  <c r="CA362" i="86"/>
  <c r="CA360" i="86"/>
  <c r="CA361" i="86"/>
  <c r="CA358" i="86"/>
  <c r="CA356" i="86"/>
  <c r="CA357" i="86"/>
  <c r="CA355" i="86"/>
  <c r="CA359" i="86"/>
  <c r="CA165" i="86"/>
  <c r="CA119" i="86"/>
  <c r="CA115" i="86"/>
  <c r="CA111" i="86"/>
  <c r="CA118" i="86"/>
  <c r="CA114" i="86"/>
  <c r="CA110" i="86"/>
  <c r="CA117" i="86"/>
  <c r="CA113" i="86"/>
  <c r="CA112" i="86"/>
  <c r="CA7" i="86"/>
  <c r="CA5" i="86"/>
  <c r="CA116" i="86"/>
  <c r="CA23" i="86"/>
  <c r="CA336" i="86" s="1"/>
  <c r="CA9" i="86"/>
  <c r="CA11" i="86" s="1"/>
  <c r="K424" i="3"/>
  <c r="J417" i="3"/>
  <c r="J414" i="3"/>
  <c r="AG18" i="87" l="1"/>
  <c r="AG21" i="87" s="1"/>
  <c r="CA422" i="86"/>
  <c r="CA409" i="86"/>
  <c r="CB397" i="88"/>
  <c r="CB422" i="88"/>
  <c r="CB409" i="88"/>
  <c r="CB268" i="88"/>
  <c r="CB267" i="88"/>
  <c r="CB266" i="88"/>
  <c r="CB265" i="88"/>
  <c r="CB264" i="88"/>
  <c r="CB123" i="88"/>
  <c r="CA288" i="88"/>
  <c r="CA292" i="88"/>
  <c r="CA294" i="88" s="1"/>
  <c r="CA315" i="88"/>
  <c r="CB26" i="88"/>
  <c r="CB25" i="88"/>
  <c r="CC8" i="88"/>
  <c r="CB10" i="88"/>
  <c r="CB88" i="88" s="1"/>
  <c r="CB160" i="88"/>
  <c r="CB303" i="88"/>
  <c r="CB305" i="88"/>
  <c r="CB304" i="88"/>
  <c r="CB316" i="88"/>
  <c r="CB281" i="88"/>
  <c r="CB364" i="88"/>
  <c r="CB372" i="88" s="1"/>
  <c r="CA160" i="86"/>
  <c r="CA267" i="86"/>
  <c r="CA265" i="86"/>
  <c r="CA268" i="86"/>
  <c r="CA266" i="86"/>
  <c r="CA264" i="86"/>
  <c r="CA26" i="86"/>
  <c r="CA25" i="86"/>
  <c r="CA10" i="86"/>
  <c r="CB8" i="86"/>
  <c r="CA364" i="86"/>
  <c r="CA372" i="86" s="1"/>
  <c r="CA123" i="86"/>
  <c r="J436" i="3"/>
  <c r="H414" i="3"/>
  <c r="K411" i="3"/>
  <c r="J390" i="3"/>
  <c r="CB386" i="86" l="1"/>
  <c r="CB422" i="86" s="1"/>
  <c r="CB269" i="88"/>
  <c r="CB283" i="88"/>
  <c r="CB285" i="88" s="1"/>
  <c r="CC358" i="88"/>
  <c r="CC359" i="88"/>
  <c r="CC360" i="88"/>
  <c r="CC361" i="88"/>
  <c r="CC386" i="88"/>
  <c r="CC355" i="88"/>
  <c r="CC356" i="88"/>
  <c r="CC357" i="88"/>
  <c r="CC362" i="88"/>
  <c r="CC165" i="88"/>
  <c r="CC111" i="88"/>
  <c r="CC117" i="88"/>
  <c r="CC112" i="88"/>
  <c r="CC113" i="88"/>
  <c r="CC118" i="88"/>
  <c r="CC114" i="88"/>
  <c r="CC119" i="88"/>
  <c r="CC115" i="88"/>
  <c r="CC110" i="88"/>
  <c r="CC24" i="88"/>
  <c r="CC5" i="88"/>
  <c r="CC9" i="88"/>
  <c r="CC11" i="88" s="1"/>
  <c r="CC7" i="88"/>
  <c r="CC116" i="88"/>
  <c r="CC23" i="88"/>
  <c r="CC336" i="88" s="1"/>
  <c r="CA269" i="86"/>
  <c r="H269" i="86" s="1"/>
  <c r="CB357" i="86"/>
  <c r="CB362" i="86"/>
  <c r="CB358" i="86"/>
  <c r="CB356" i="86"/>
  <c r="CB361" i="86"/>
  <c r="CB355" i="86"/>
  <c r="CB360" i="86"/>
  <c r="CB359" i="86"/>
  <c r="CB165" i="86"/>
  <c r="CB118" i="86"/>
  <c r="CB114" i="86"/>
  <c r="CB110" i="86"/>
  <c r="CB117" i="86"/>
  <c r="CB113" i="86"/>
  <c r="CB116" i="86"/>
  <c r="CB112" i="86"/>
  <c r="CB119" i="86"/>
  <c r="CB115" i="86"/>
  <c r="CB111" i="86"/>
  <c r="CB7" i="86"/>
  <c r="CB5" i="86"/>
  <c r="CB23" i="86"/>
  <c r="CB336" i="86" s="1"/>
  <c r="CB9" i="86"/>
  <c r="CB11" i="86" s="1"/>
  <c r="J352" i="2"/>
  <c r="M415" i="86" s="1"/>
  <c r="K352" i="2"/>
  <c r="M415" i="88" s="1"/>
  <c r="M417" i="88" s="1"/>
  <c r="J360" i="2"/>
  <c r="M428" i="86" s="1"/>
  <c r="K360" i="2"/>
  <c r="M428" i="88" s="1"/>
  <c r="I360" i="2"/>
  <c r="I352" i="2"/>
  <c r="CB409" i="86" l="1"/>
  <c r="CB397" i="86"/>
  <c r="M417" i="86"/>
  <c r="M437" i="88"/>
  <c r="M41" i="88" s="1"/>
  <c r="M430" i="88"/>
  <c r="N424" i="88" s="1"/>
  <c r="N411" i="88"/>
  <c r="CC422" i="88"/>
  <c r="CC409" i="88"/>
  <c r="CC397" i="88"/>
  <c r="CB288" i="88"/>
  <c r="CB292" i="88"/>
  <c r="CB294" i="88" s="1"/>
  <c r="CB315" i="88"/>
  <c r="CC364" i="88"/>
  <c r="CC372" i="88" s="1"/>
  <c r="CC123" i="88"/>
  <c r="CC304" i="88"/>
  <c r="CC303" i="88"/>
  <c r="CC305" i="88"/>
  <c r="CC281" i="88"/>
  <c r="CC316" i="88"/>
  <c r="CC268" i="88"/>
  <c r="CC267" i="88"/>
  <c r="CC266" i="88"/>
  <c r="CC265" i="88"/>
  <c r="CC264" i="88"/>
  <c r="CC160" i="88"/>
  <c r="CC25" i="88"/>
  <c r="CC10" i="88"/>
  <c r="CC88" i="88" s="1"/>
  <c r="CC26" i="88"/>
  <c r="CD8" i="88"/>
  <c r="N411" i="86"/>
  <c r="M430" i="86"/>
  <c r="M437" i="86"/>
  <c r="M41" i="86" s="1"/>
  <c r="CB160" i="86"/>
  <c r="CB123" i="86"/>
  <c r="CB364" i="86"/>
  <c r="CB372" i="86" s="1"/>
  <c r="CB26" i="86"/>
  <c r="CB25" i="86"/>
  <c r="CB10" i="86"/>
  <c r="CC8" i="86"/>
  <c r="CB268" i="86"/>
  <c r="CB267" i="86"/>
  <c r="CB265" i="86"/>
  <c r="CB266" i="86"/>
  <c r="CB264" i="86"/>
  <c r="F18" i="3"/>
  <c r="F17" i="3"/>
  <c r="I19" i="2"/>
  <c r="I313" i="2"/>
  <c r="F346" i="3" s="1"/>
  <c r="J313" i="2"/>
  <c r="F346" i="86" s="1"/>
  <c r="K313" i="2"/>
  <c r="F346" i="88" s="1"/>
  <c r="N424" i="86" l="1"/>
  <c r="CC386" i="86"/>
  <c r="CC397" i="86" s="1"/>
  <c r="M390" i="88"/>
  <c r="BX346" i="86"/>
  <c r="BP346" i="86"/>
  <c r="BH346" i="86"/>
  <c r="AZ346" i="86"/>
  <c r="AR346" i="86"/>
  <c r="AJ346" i="86"/>
  <c r="AB346" i="86"/>
  <c r="T346" i="86"/>
  <c r="L346" i="86"/>
  <c r="BW346" i="86"/>
  <c r="BO346" i="86"/>
  <c r="BG346" i="86"/>
  <c r="AY346" i="86"/>
  <c r="AQ346" i="86"/>
  <c r="AI346" i="86"/>
  <c r="AA346" i="86"/>
  <c r="S346" i="86"/>
  <c r="K346" i="86"/>
  <c r="CB346" i="86"/>
  <c r="BT346" i="86"/>
  <c r="BL346" i="86"/>
  <c r="BD346" i="86"/>
  <c r="AV346" i="86"/>
  <c r="AN346" i="86"/>
  <c r="AF346" i="86"/>
  <c r="X346" i="86"/>
  <c r="P346" i="86"/>
  <c r="BZ346" i="86"/>
  <c r="BM346" i="86"/>
  <c r="BA346" i="86"/>
  <c r="AM346" i="86"/>
  <c r="Z346" i="86"/>
  <c r="N346" i="86"/>
  <c r="BY346" i="86"/>
  <c r="BK346" i="86"/>
  <c r="AX346" i="86"/>
  <c r="AL346" i="86"/>
  <c r="Y346" i="86"/>
  <c r="M346" i="86"/>
  <c r="BV346" i="86"/>
  <c r="BJ346" i="86"/>
  <c r="AW346" i="86"/>
  <c r="AK346" i="86"/>
  <c r="W346" i="86"/>
  <c r="J346" i="86"/>
  <c r="BU346" i="86"/>
  <c r="BI346" i="86"/>
  <c r="AU346" i="86"/>
  <c r="AH346" i="86"/>
  <c r="V346" i="86"/>
  <c r="BS346" i="86"/>
  <c r="BF346" i="86"/>
  <c r="AT346" i="86"/>
  <c r="AG346" i="86"/>
  <c r="U346" i="86"/>
  <c r="BR346" i="86"/>
  <c r="BE346" i="86"/>
  <c r="AS346" i="86"/>
  <c r="AE346" i="86"/>
  <c r="R346" i="86"/>
  <c r="AO346" i="86"/>
  <c r="AD346" i="86"/>
  <c r="CA346" i="86"/>
  <c r="AC346" i="86"/>
  <c r="BQ346" i="86"/>
  <c r="Q346" i="86"/>
  <c r="BB346" i="86"/>
  <c r="BN346" i="86"/>
  <c r="O346" i="86"/>
  <c r="BC346" i="86"/>
  <c r="AP346" i="86"/>
  <c r="CB346" i="88"/>
  <c r="BT346" i="88"/>
  <c r="BL346" i="88"/>
  <c r="BD346" i="88"/>
  <c r="AV346" i="88"/>
  <c r="AN346" i="88"/>
  <c r="AF346" i="88"/>
  <c r="X346" i="88"/>
  <c r="P346" i="88"/>
  <c r="CA346" i="88"/>
  <c r="BS346" i="88"/>
  <c r="BK346" i="88"/>
  <c r="BC346" i="88"/>
  <c r="AU346" i="88"/>
  <c r="AM346" i="88"/>
  <c r="AE346" i="88"/>
  <c r="W346" i="88"/>
  <c r="O346" i="88"/>
  <c r="BZ346" i="88"/>
  <c r="BR346" i="88"/>
  <c r="BJ346" i="88"/>
  <c r="BB346" i="88"/>
  <c r="AT346" i="88"/>
  <c r="AL346" i="88"/>
  <c r="AD346" i="88"/>
  <c r="V346" i="88"/>
  <c r="N346" i="88"/>
  <c r="BY346" i="88"/>
  <c r="BQ346" i="88"/>
  <c r="BI346" i="88"/>
  <c r="BA346" i="88"/>
  <c r="AS346" i="88"/>
  <c r="AK346" i="88"/>
  <c r="AC346" i="88"/>
  <c r="U346" i="88"/>
  <c r="M346" i="88"/>
  <c r="BX346" i="88"/>
  <c r="BP346" i="88"/>
  <c r="BH346" i="88"/>
  <c r="AZ346" i="88"/>
  <c r="AR346" i="88"/>
  <c r="AJ346" i="88"/>
  <c r="AB346" i="88"/>
  <c r="T346" i="88"/>
  <c r="L346" i="88"/>
  <c r="BW346" i="88"/>
  <c r="BO346" i="88"/>
  <c r="BG346" i="88"/>
  <c r="AY346" i="88"/>
  <c r="AQ346" i="88"/>
  <c r="AI346" i="88"/>
  <c r="AA346" i="88"/>
  <c r="S346" i="88"/>
  <c r="K346" i="88"/>
  <c r="AX346" i="88"/>
  <c r="R346" i="88"/>
  <c r="CC346" i="88"/>
  <c r="AW346" i="88"/>
  <c r="Q346" i="88"/>
  <c r="BV346" i="88"/>
  <c r="AP346" i="88"/>
  <c r="J346" i="88"/>
  <c r="BU346" i="88"/>
  <c r="AO346" i="88"/>
  <c r="BN346" i="88"/>
  <c r="AH346" i="88"/>
  <c r="BM346" i="88"/>
  <c r="AG346" i="88"/>
  <c r="BF346" i="88"/>
  <c r="Z346" i="88"/>
  <c r="BE346" i="88"/>
  <c r="Y346" i="88"/>
  <c r="N415" i="88"/>
  <c r="N417" i="88" s="1"/>
  <c r="N418" i="88"/>
  <c r="N428" i="88"/>
  <c r="N430" i="88" s="1"/>
  <c r="O424" i="88" s="1"/>
  <c r="N431" i="88"/>
  <c r="CC422" i="86"/>
  <c r="N415" i="86"/>
  <c r="N417" i="86" s="1"/>
  <c r="N418" i="86"/>
  <c r="N431" i="86"/>
  <c r="N428" i="86"/>
  <c r="N430" i="86" s="1"/>
  <c r="CC283" i="88"/>
  <c r="CC285" i="88" s="1"/>
  <c r="CD386" i="88"/>
  <c r="CD359" i="88"/>
  <c r="CD360" i="88"/>
  <c r="CD361" i="88"/>
  <c r="CD362" i="88"/>
  <c r="CD356" i="88"/>
  <c r="CD357" i="88"/>
  <c r="CD358" i="88"/>
  <c r="CD355" i="88"/>
  <c r="CD165" i="88"/>
  <c r="CD117" i="88"/>
  <c r="CD112" i="88"/>
  <c r="CD113" i="88"/>
  <c r="CD118" i="88"/>
  <c r="CD114" i="88"/>
  <c r="CD119" i="88"/>
  <c r="CD115" i="88"/>
  <c r="CD111" i="88"/>
  <c r="CD110" i="88"/>
  <c r="CD24" i="88"/>
  <c r="CD5" i="88"/>
  <c r="CD9" i="88"/>
  <c r="CD11" i="88" s="1"/>
  <c r="CD7" i="88"/>
  <c r="CD116" i="88"/>
  <c r="CD23" i="88"/>
  <c r="CD336" i="88" s="1"/>
  <c r="CC269" i="88"/>
  <c r="M390" i="86"/>
  <c r="I22" i="2"/>
  <c r="F19" i="3"/>
  <c r="CB269" i="86"/>
  <c r="CC360" i="86"/>
  <c r="CC362" i="86"/>
  <c r="CC357" i="86"/>
  <c r="CC355" i="86"/>
  <c r="CC361" i="86"/>
  <c r="CC359" i="86"/>
  <c r="CC358" i="86"/>
  <c r="CC356" i="86"/>
  <c r="CC165" i="86"/>
  <c r="CC118" i="86"/>
  <c r="CC114" i="86"/>
  <c r="CC110" i="86"/>
  <c r="CC117" i="86"/>
  <c r="CC113" i="86"/>
  <c r="CC116" i="86"/>
  <c r="CC112" i="86"/>
  <c r="CC111" i="86"/>
  <c r="CC5" i="86"/>
  <c r="CC115" i="86"/>
  <c r="CC23" i="86"/>
  <c r="CC336" i="86" s="1"/>
  <c r="CC9" i="86"/>
  <c r="CC11" i="86" s="1"/>
  <c r="CC119" i="86"/>
  <c r="CC7" i="86"/>
  <c r="F292" i="3"/>
  <c r="AG41" i="87"/>
  <c r="M113" i="87" s="1"/>
  <c r="AG49" i="87"/>
  <c r="M134" i="87" s="1"/>
  <c r="AG57" i="87"/>
  <c r="M156" i="87" s="1"/>
  <c r="AG33" i="87"/>
  <c r="M91" i="87" s="1"/>
  <c r="F340" i="86"/>
  <c r="F340" i="88"/>
  <c r="F340" i="3"/>
  <c r="F328" i="3"/>
  <c r="F301" i="86"/>
  <c r="F301" i="88"/>
  <c r="F301" i="3"/>
  <c r="I58" i="2"/>
  <c r="N16" i="87" s="1"/>
  <c r="CC409" i="86" l="1"/>
  <c r="O424" i="86"/>
  <c r="CC346" i="86"/>
  <c r="K301" i="88"/>
  <c r="J301" i="88"/>
  <c r="L301" i="88"/>
  <c r="M301" i="88"/>
  <c r="N301" i="88"/>
  <c r="O301" i="88"/>
  <c r="P301" i="88"/>
  <c r="Q301" i="88"/>
  <c r="R301" i="88"/>
  <c r="S301" i="88"/>
  <c r="T301" i="88"/>
  <c r="U301" i="88"/>
  <c r="V301" i="88"/>
  <c r="W301" i="88"/>
  <c r="X301" i="88"/>
  <c r="Y301" i="88"/>
  <c r="Z301" i="88"/>
  <c r="AA301" i="88"/>
  <c r="AB301" i="88"/>
  <c r="AC301" i="88"/>
  <c r="AD301" i="88"/>
  <c r="AE301" i="88"/>
  <c r="AF301" i="88"/>
  <c r="AG301" i="88"/>
  <c r="AH301" i="88"/>
  <c r="AI301" i="88"/>
  <c r="AJ301" i="88"/>
  <c r="AK301" i="88"/>
  <c r="AL301" i="88"/>
  <c r="AM301" i="88"/>
  <c r="AN301" i="88"/>
  <c r="AO301" i="88"/>
  <c r="AP301" i="88"/>
  <c r="AQ301" i="88"/>
  <c r="AR301" i="88"/>
  <c r="AS301" i="88"/>
  <c r="AT301" i="88"/>
  <c r="AU301" i="88"/>
  <c r="AV301" i="88"/>
  <c r="AW301" i="88"/>
  <c r="AX301" i="88"/>
  <c r="AY301" i="88"/>
  <c r="AZ301" i="88"/>
  <c r="BA301" i="88"/>
  <c r="BB301" i="88"/>
  <c r="BC301" i="88"/>
  <c r="BD301" i="88"/>
  <c r="BE301" i="88"/>
  <c r="BF301" i="88"/>
  <c r="BG301" i="88"/>
  <c r="BH301" i="88"/>
  <c r="BI301" i="88"/>
  <c r="BJ301" i="88"/>
  <c r="BK301" i="88"/>
  <c r="BL301" i="88"/>
  <c r="BM301" i="88"/>
  <c r="BN301" i="88"/>
  <c r="BO301" i="88"/>
  <c r="BP301" i="88"/>
  <c r="BQ301" i="88"/>
  <c r="BR301" i="88"/>
  <c r="BS301" i="88"/>
  <c r="BT301" i="88"/>
  <c r="BU301" i="88"/>
  <c r="BV301" i="88"/>
  <c r="BW301" i="88"/>
  <c r="BX301" i="88"/>
  <c r="BY301" i="88"/>
  <c r="BZ301" i="88"/>
  <c r="CA301" i="88"/>
  <c r="CB301" i="88"/>
  <c r="CC301" i="88"/>
  <c r="O411" i="88"/>
  <c r="N390" i="88"/>
  <c r="J289" i="88"/>
  <c r="J296" i="88" s="1"/>
  <c r="K289" i="88"/>
  <c r="K296" i="88" s="1"/>
  <c r="L289" i="88"/>
  <c r="L296" i="88" s="1"/>
  <c r="M289" i="88"/>
  <c r="M296" i="88" s="1"/>
  <c r="N289" i="88"/>
  <c r="N296" i="88" s="1"/>
  <c r="O289" i="88"/>
  <c r="O296" i="88" s="1"/>
  <c r="P289" i="88"/>
  <c r="P296" i="88" s="1"/>
  <c r="Q289" i="88"/>
  <c r="Q296" i="88" s="1"/>
  <c r="R289" i="88"/>
  <c r="R296" i="88" s="1"/>
  <c r="S289" i="88"/>
  <c r="S296" i="88" s="1"/>
  <c r="T289" i="88"/>
  <c r="T296" i="88" s="1"/>
  <c r="U289" i="88"/>
  <c r="U296" i="88" s="1"/>
  <c r="V289" i="88"/>
  <c r="V296" i="88" s="1"/>
  <c r="W289" i="88"/>
  <c r="W296" i="88" s="1"/>
  <c r="X289" i="88"/>
  <c r="X296" i="88" s="1"/>
  <c r="Y289" i="88"/>
  <c r="Y296" i="88" s="1"/>
  <c r="Z289" i="88"/>
  <c r="Z296" i="88" s="1"/>
  <c r="AA289" i="88"/>
  <c r="AA296" i="88" s="1"/>
  <c r="AB289" i="88"/>
  <c r="AB296" i="88" s="1"/>
  <c r="AC289" i="88"/>
  <c r="AC296" i="88" s="1"/>
  <c r="AD289" i="88"/>
  <c r="AD296" i="88" s="1"/>
  <c r="AE289" i="88"/>
  <c r="AE296" i="88" s="1"/>
  <c r="AF289" i="88"/>
  <c r="AF296" i="88" s="1"/>
  <c r="AG289" i="88"/>
  <c r="AG296" i="88" s="1"/>
  <c r="AH289" i="88"/>
  <c r="AH296" i="88" s="1"/>
  <c r="AI289" i="88"/>
  <c r="AI296" i="88" s="1"/>
  <c r="AJ289" i="88"/>
  <c r="AJ296" i="88" s="1"/>
  <c r="AK289" i="88"/>
  <c r="AK296" i="88" s="1"/>
  <c r="AL289" i="88"/>
  <c r="AL296" i="88" s="1"/>
  <c r="AM289" i="88"/>
  <c r="AM296" i="88" s="1"/>
  <c r="AN289" i="88"/>
  <c r="AN296" i="88" s="1"/>
  <c r="AO289" i="88"/>
  <c r="AO296" i="88" s="1"/>
  <c r="AP289" i="88"/>
  <c r="AP296" i="88" s="1"/>
  <c r="AQ289" i="88"/>
  <c r="AQ296" i="88" s="1"/>
  <c r="AR289" i="88"/>
  <c r="AR296" i="88" s="1"/>
  <c r="AS289" i="88"/>
  <c r="AS296" i="88" s="1"/>
  <c r="AT289" i="88"/>
  <c r="AT296" i="88" s="1"/>
  <c r="AU289" i="88"/>
  <c r="AU296" i="88" s="1"/>
  <c r="AV289" i="88"/>
  <c r="AV296" i="88" s="1"/>
  <c r="AW289" i="88"/>
  <c r="AW296" i="88" s="1"/>
  <c r="AX289" i="88"/>
  <c r="AX296" i="88" s="1"/>
  <c r="AY289" i="88"/>
  <c r="AY296" i="88" s="1"/>
  <c r="AZ289" i="88"/>
  <c r="AZ296" i="88" s="1"/>
  <c r="BA289" i="88"/>
  <c r="BA296" i="88" s="1"/>
  <c r="BB289" i="88"/>
  <c r="BB296" i="88" s="1"/>
  <c r="BC289" i="88"/>
  <c r="BC296" i="88" s="1"/>
  <c r="BD289" i="88"/>
  <c r="BD296" i="88" s="1"/>
  <c r="BE289" i="88"/>
  <c r="BE296" i="88" s="1"/>
  <c r="BF289" i="88"/>
  <c r="BF296" i="88" s="1"/>
  <c r="BG289" i="88"/>
  <c r="BG296" i="88" s="1"/>
  <c r="BH289" i="88"/>
  <c r="BH296" i="88" s="1"/>
  <c r="BI289" i="88"/>
  <c r="BI296" i="88" s="1"/>
  <c r="BJ289" i="88"/>
  <c r="BJ296" i="88" s="1"/>
  <c r="BK289" i="88"/>
  <c r="BK296" i="88" s="1"/>
  <c r="BL289" i="88"/>
  <c r="BL296" i="88" s="1"/>
  <c r="BM289" i="88"/>
  <c r="BM296" i="88" s="1"/>
  <c r="BN289" i="88"/>
  <c r="BN296" i="88" s="1"/>
  <c r="BO289" i="88"/>
  <c r="BO296" i="88" s="1"/>
  <c r="BP289" i="88"/>
  <c r="BP296" i="88" s="1"/>
  <c r="BQ289" i="88"/>
  <c r="BQ296" i="88" s="1"/>
  <c r="BR289" i="88"/>
  <c r="BR296" i="88" s="1"/>
  <c r="BS289" i="88"/>
  <c r="BS296" i="88" s="1"/>
  <c r="BT289" i="88"/>
  <c r="BT296" i="88" s="1"/>
  <c r="BU289" i="88"/>
  <c r="BU296" i="88" s="1"/>
  <c r="BV289" i="88"/>
  <c r="BV296" i="88" s="1"/>
  <c r="BW289" i="88"/>
  <c r="BW296" i="88" s="1"/>
  <c r="BX289" i="88"/>
  <c r="BX296" i="88" s="1"/>
  <c r="BY289" i="88"/>
  <c r="BY296" i="88" s="1"/>
  <c r="BZ289" i="88"/>
  <c r="BZ296" i="88" s="1"/>
  <c r="CA289" i="88"/>
  <c r="CA296" i="88" s="1"/>
  <c r="BY340" i="86"/>
  <c r="BQ340" i="86"/>
  <c r="BI340" i="86"/>
  <c r="BA340" i="86"/>
  <c r="AS340" i="86"/>
  <c r="AK340" i="86"/>
  <c r="AC340" i="86"/>
  <c r="U340" i="86"/>
  <c r="M340" i="86"/>
  <c r="BX340" i="86"/>
  <c r="BP340" i="86"/>
  <c r="BH340" i="86"/>
  <c r="AZ340" i="86"/>
  <c r="AR340" i="86"/>
  <c r="AJ340" i="86"/>
  <c r="AB340" i="86"/>
  <c r="T340" i="86"/>
  <c r="L340" i="86"/>
  <c r="BW340" i="86"/>
  <c r="BO340" i="86"/>
  <c r="BG340" i="86"/>
  <c r="AY340" i="86"/>
  <c r="AQ340" i="86"/>
  <c r="AI340" i="86"/>
  <c r="AA340" i="86"/>
  <c r="S340" i="86"/>
  <c r="K340" i="86"/>
  <c r="BV340" i="86"/>
  <c r="BN340" i="86"/>
  <c r="BF340" i="86"/>
  <c r="AX340" i="86"/>
  <c r="AP340" i="86"/>
  <c r="AH340" i="86"/>
  <c r="Z340" i="86"/>
  <c r="R340" i="86"/>
  <c r="J340" i="86"/>
  <c r="CC340" i="86"/>
  <c r="BU340" i="86"/>
  <c r="BM340" i="86"/>
  <c r="BE340" i="86"/>
  <c r="AW340" i="86"/>
  <c r="AO340" i="86"/>
  <c r="AG340" i="86"/>
  <c r="Y340" i="86"/>
  <c r="Q340" i="86"/>
  <c r="CB340" i="86"/>
  <c r="BT340" i="86"/>
  <c r="BL340" i="86"/>
  <c r="BD340" i="86"/>
  <c r="AV340" i="86"/>
  <c r="AN340" i="86"/>
  <c r="AF340" i="86"/>
  <c r="X340" i="86"/>
  <c r="P340" i="86"/>
  <c r="BZ340" i="86"/>
  <c r="AT340" i="86"/>
  <c r="N340" i="86"/>
  <c r="BB340" i="86"/>
  <c r="BS340" i="86"/>
  <c r="AM340" i="86"/>
  <c r="BR340" i="86"/>
  <c r="AL340" i="86"/>
  <c r="BK340" i="86"/>
  <c r="AE340" i="86"/>
  <c r="V340" i="86"/>
  <c r="BJ340" i="86"/>
  <c r="AD340" i="86"/>
  <c r="BC340" i="86"/>
  <c r="W340" i="86"/>
  <c r="CA340" i="86"/>
  <c r="AU340" i="86"/>
  <c r="O340" i="86"/>
  <c r="CB340" i="88"/>
  <c r="BT340" i="88"/>
  <c r="BL340" i="88"/>
  <c r="BD340" i="88"/>
  <c r="AV340" i="88"/>
  <c r="AN340" i="88"/>
  <c r="AF340" i="88"/>
  <c r="X340" i="88"/>
  <c r="P340" i="88"/>
  <c r="CA340" i="88"/>
  <c r="BS340" i="88"/>
  <c r="BK340" i="88"/>
  <c r="BC340" i="88"/>
  <c r="AU340" i="88"/>
  <c r="AM340" i="88"/>
  <c r="AE340" i="88"/>
  <c r="W340" i="88"/>
  <c r="O340" i="88"/>
  <c r="BZ340" i="88"/>
  <c r="BR340" i="88"/>
  <c r="BJ340" i="88"/>
  <c r="BB340" i="88"/>
  <c r="AT340" i="88"/>
  <c r="AL340" i="88"/>
  <c r="AD340" i="88"/>
  <c r="V340" i="88"/>
  <c r="N340" i="88"/>
  <c r="BY340" i="88"/>
  <c r="BQ340" i="88"/>
  <c r="BI340" i="88"/>
  <c r="BA340" i="88"/>
  <c r="AS340" i="88"/>
  <c r="AK340" i="88"/>
  <c r="AC340" i="88"/>
  <c r="U340" i="88"/>
  <c r="M340" i="88"/>
  <c r="BX340" i="88"/>
  <c r="BP340" i="88"/>
  <c r="BH340" i="88"/>
  <c r="AZ340" i="88"/>
  <c r="AR340" i="88"/>
  <c r="AJ340" i="88"/>
  <c r="AB340" i="88"/>
  <c r="T340" i="88"/>
  <c r="L340" i="88"/>
  <c r="BW340" i="88"/>
  <c r="BO340" i="88"/>
  <c r="BG340" i="88"/>
  <c r="AY340" i="88"/>
  <c r="AQ340" i="88"/>
  <c r="AI340" i="88"/>
  <c r="AA340" i="88"/>
  <c r="S340" i="88"/>
  <c r="K340" i="88"/>
  <c r="CD340" i="88"/>
  <c r="BV340" i="88"/>
  <c r="BN340" i="88"/>
  <c r="BF340" i="88"/>
  <c r="AX340" i="88"/>
  <c r="AP340" i="88"/>
  <c r="AH340" i="88"/>
  <c r="Z340" i="88"/>
  <c r="R340" i="88"/>
  <c r="J340" i="88"/>
  <c r="CC340" i="88"/>
  <c r="BU340" i="88"/>
  <c r="BM340" i="88"/>
  <c r="BE340" i="88"/>
  <c r="AW340" i="88"/>
  <c r="AO340" i="88"/>
  <c r="AG340" i="88"/>
  <c r="Y340" i="88"/>
  <c r="Q340" i="88"/>
  <c r="CD346" i="88"/>
  <c r="O431" i="88"/>
  <c r="O428" i="88"/>
  <c r="D359" i="86"/>
  <c r="BJ359" i="86" s="1"/>
  <c r="F342" i="86"/>
  <c r="N437" i="88"/>
  <c r="N41" i="88" s="1"/>
  <c r="CB289" i="88"/>
  <c r="CB296" i="88" s="1"/>
  <c r="CD422" i="88"/>
  <c r="CD409" i="88"/>
  <c r="CD397" i="88"/>
  <c r="O428" i="86"/>
  <c r="O430" i="86" s="1"/>
  <c r="O431" i="86"/>
  <c r="D359" i="88"/>
  <c r="BJ359" i="88" s="1"/>
  <c r="F342" i="88"/>
  <c r="CD364" i="88"/>
  <c r="CD372" i="88" s="1"/>
  <c r="CD305" i="88"/>
  <c r="CD304" i="88"/>
  <c r="CD303" i="88"/>
  <c r="CD301" i="88"/>
  <c r="CD281" i="88"/>
  <c r="CD316" i="88"/>
  <c r="CD123" i="88"/>
  <c r="CC288" i="88"/>
  <c r="CC289" i="88" s="1"/>
  <c r="CC292" i="88"/>
  <c r="CC294" i="88" s="1"/>
  <c r="CC315" i="88"/>
  <c r="CD25" i="88"/>
  <c r="CD10" i="88"/>
  <c r="CD88" i="88" s="1"/>
  <c r="CE8" i="88"/>
  <c r="CD26" i="88"/>
  <c r="CD268" i="88"/>
  <c r="CD267" i="88"/>
  <c r="CD266" i="88"/>
  <c r="CD265" i="88"/>
  <c r="CD264" i="88"/>
  <c r="CD160" i="88"/>
  <c r="M177" i="87"/>
  <c r="AG73" i="87"/>
  <c r="M69" i="87" s="1"/>
  <c r="O411" i="86"/>
  <c r="N390" i="86"/>
  <c r="N437" i="86"/>
  <c r="N41" i="86" s="1"/>
  <c r="CC160" i="86"/>
  <c r="CC123" i="86"/>
  <c r="CC364" i="86"/>
  <c r="CC372" i="86" s="1"/>
  <c r="CC268" i="86"/>
  <c r="CC266" i="86"/>
  <c r="CC264" i="86"/>
  <c r="CC267" i="86"/>
  <c r="CC265" i="86"/>
  <c r="CC26" i="86"/>
  <c r="CC25" i="86"/>
  <c r="CC10" i="86"/>
  <c r="CD8" i="86"/>
  <c r="F342" i="3"/>
  <c r="D359" i="3"/>
  <c r="I298" i="2"/>
  <c r="P424" i="86" l="1"/>
  <c r="CD386" i="86"/>
  <c r="CD409" i="86" s="1"/>
  <c r="BX342" i="88"/>
  <c r="BP342" i="88"/>
  <c r="BH342" i="88"/>
  <c r="AZ342" i="88"/>
  <c r="AR342" i="88"/>
  <c r="AJ342" i="88"/>
  <c r="AB342" i="88"/>
  <c r="T342" i="88"/>
  <c r="BW342" i="88"/>
  <c r="BO342" i="88"/>
  <c r="BG342" i="88"/>
  <c r="AY342" i="88"/>
  <c r="AQ342" i="88"/>
  <c r="AI342" i="88"/>
  <c r="AA342" i="88"/>
  <c r="S342" i="88"/>
  <c r="K342" i="88"/>
  <c r="CD342" i="88"/>
  <c r="BV342" i="88"/>
  <c r="BN342" i="88"/>
  <c r="BF342" i="88"/>
  <c r="AX342" i="88"/>
  <c r="AP342" i="88"/>
  <c r="AH342" i="88"/>
  <c r="Z342" i="88"/>
  <c r="R342" i="88"/>
  <c r="CC342" i="88"/>
  <c r="BU342" i="88"/>
  <c r="BM342" i="88"/>
  <c r="BE342" i="88"/>
  <c r="AW342" i="88"/>
  <c r="AO342" i="88"/>
  <c r="AG342" i="88"/>
  <c r="Y342" i="88"/>
  <c r="Q342" i="88"/>
  <c r="CB342" i="88"/>
  <c r="BT342" i="88"/>
  <c r="BL342" i="88"/>
  <c r="BD342" i="88"/>
  <c r="AV342" i="88"/>
  <c r="AN342" i="88"/>
  <c r="AF342" i="88"/>
  <c r="X342" i="88"/>
  <c r="P342" i="88"/>
  <c r="CA342" i="88"/>
  <c r="BS342" i="88"/>
  <c r="BK342" i="88"/>
  <c r="BC342" i="88"/>
  <c r="AU342" i="88"/>
  <c r="AM342" i="88"/>
  <c r="AE342" i="88"/>
  <c r="W342" i="88"/>
  <c r="O342" i="88"/>
  <c r="BB342" i="88"/>
  <c r="V342" i="88"/>
  <c r="BA342" i="88"/>
  <c r="U342" i="88"/>
  <c r="BZ342" i="88"/>
  <c r="AT342" i="88"/>
  <c r="N342" i="88"/>
  <c r="BY342" i="88"/>
  <c r="AS342" i="88"/>
  <c r="M342" i="88"/>
  <c r="BR342" i="88"/>
  <c r="AL342" i="88"/>
  <c r="L342" i="88"/>
  <c r="BQ342" i="88"/>
  <c r="AK342" i="88"/>
  <c r="J342" i="88"/>
  <c r="BJ342" i="88"/>
  <c r="AD342" i="88"/>
  <c r="BI342" i="88"/>
  <c r="AC342" i="88"/>
  <c r="BW342" i="86"/>
  <c r="BO342" i="86"/>
  <c r="BG342" i="86"/>
  <c r="AY342" i="86"/>
  <c r="AQ342" i="86"/>
  <c r="AI342" i="86"/>
  <c r="AA342" i="86"/>
  <c r="S342" i="86"/>
  <c r="K342" i="86"/>
  <c r="BV342" i="86"/>
  <c r="BN342" i="86"/>
  <c r="BF342" i="86"/>
  <c r="AX342" i="86"/>
  <c r="AP342" i="86"/>
  <c r="AH342" i="86"/>
  <c r="Z342" i="86"/>
  <c r="R342" i="86"/>
  <c r="J342" i="86"/>
  <c r="CC342" i="86"/>
  <c r="BU342" i="86"/>
  <c r="BM342" i="86"/>
  <c r="BE342" i="86"/>
  <c r="AW342" i="86"/>
  <c r="AO342" i="86"/>
  <c r="AG342" i="86"/>
  <c r="Y342" i="86"/>
  <c r="Q342" i="86"/>
  <c r="CB342" i="86"/>
  <c r="BT342" i="86"/>
  <c r="BL342" i="86"/>
  <c r="BD342" i="86"/>
  <c r="AV342" i="86"/>
  <c r="AN342" i="86"/>
  <c r="AF342" i="86"/>
  <c r="X342" i="86"/>
  <c r="P342" i="86"/>
  <c r="CA342" i="86"/>
  <c r="BS342" i="86"/>
  <c r="BK342" i="86"/>
  <c r="BC342" i="86"/>
  <c r="AU342" i="86"/>
  <c r="AM342" i="86"/>
  <c r="AE342" i="86"/>
  <c r="W342" i="86"/>
  <c r="O342" i="86"/>
  <c r="BZ342" i="86"/>
  <c r="BR342" i="86"/>
  <c r="BJ342" i="86"/>
  <c r="BB342" i="86"/>
  <c r="AT342" i="86"/>
  <c r="AL342" i="86"/>
  <c r="AD342" i="86"/>
  <c r="V342" i="86"/>
  <c r="N342" i="86"/>
  <c r="AZ342" i="86"/>
  <c r="T342" i="86"/>
  <c r="BY342" i="86"/>
  <c r="AS342" i="86"/>
  <c r="M342" i="86"/>
  <c r="BX342" i="86"/>
  <c r="AR342" i="86"/>
  <c r="L342" i="86"/>
  <c r="BQ342" i="86"/>
  <c r="AK342" i="86"/>
  <c r="BH342" i="86"/>
  <c r="BP342" i="86"/>
  <c r="AJ342" i="86"/>
  <c r="AB342" i="86"/>
  <c r="BI342" i="86"/>
  <c r="AC342" i="86"/>
  <c r="BA342" i="86"/>
  <c r="U342" i="86"/>
  <c r="O430" i="88"/>
  <c r="P424" i="88" s="1"/>
  <c r="O418" i="88"/>
  <c r="O415" i="88"/>
  <c r="O417" i="88" s="1"/>
  <c r="CD397" i="86"/>
  <c r="O415" i="86"/>
  <c r="O437" i="86" s="1"/>
  <c r="O41" i="86" s="1"/>
  <c r="O418" i="86"/>
  <c r="P428" i="86"/>
  <c r="P431" i="86"/>
  <c r="CC296" i="88"/>
  <c r="CD269" i="88"/>
  <c r="CE386" i="88"/>
  <c r="CE360" i="88"/>
  <c r="CE361" i="88"/>
  <c r="CE362" i="88"/>
  <c r="CE357" i="88"/>
  <c r="CE358" i="88"/>
  <c r="CE359" i="88"/>
  <c r="CE355" i="88"/>
  <c r="CE356" i="88"/>
  <c r="CE165" i="88"/>
  <c r="CE113" i="88"/>
  <c r="CE118" i="88"/>
  <c r="CE114" i="88"/>
  <c r="CE119" i="88"/>
  <c r="CE115" i="88"/>
  <c r="CE116" i="88"/>
  <c r="CE110" i="88"/>
  <c r="CE117" i="88"/>
  <c r="CE112" i="88"/>
  <c r="CE111" i="88"/>
  <c r="CE9" i="88"/>
  <c r="CE11" i="88" s="1"/>
  <c r="CE7" i="88"/>
  <c r="CE23" i="88"/>
  <c r="CE5" i="88"/>
  <c r="CE24" i="88"/>
  <c r="CD283" i="88"/>
  <c r="CD285" i="88" s="1"/>
  <c r="CD361" i="86"/>
  <c r="CD359" i="86"/>
  <c r="CD357" i="86"/>
  <c r="CD355" i="86"/>
  <c r="CD360" i="86"/>
  <c r="CD362" i="86"/>
  <c r="CD358" i="86"/>
  <c r="CD356" i="86"/>
  <c r="CD165" i="86"/>
  <c r="CD117" i="86"/>
  <c r="CD113" i="86"/>
  <c r="CD116" i="86"/>
  <c r="CD112" i="86"/>
  <c r="CD119" i="86"/>
  <c r="CD115" i="86"/>
  <c r="CD111" i="86"/>
  <c r="CD118" i="86"/>
  <c r="CD114" i="86"/>
  <c r="CD110" i="86"/>
  <c r="CD23" i="86"/>
  <c r="CD342" i="86" s="1"/>
  <c r="CD9" i="86"/>
  <c r="CD5" i="86"/>
  <c r="CD7" i="86"/>
  <c r="CC269" i="86"/>
  <c r="F344" i="3"/>
  <c r="D362" i="3"/>
  <c r="F337" i="3"/>
  <c r="D355" i="3"/>
  <c r="F338" i="3"/>
  <c r="D356" i="3"/>
  <c r="F339" i="3"/>
  <c r="D357" i="3"/>
  <c r="CC293" i="3"/>
  <c r="CB293" i="3"/>
  <c r="F302" i="3"/>
  <c r="R293" i="3"/>
  <c r="F280" i="3"/>
  <c r="F279" i="3"/>
  <c r="F82" i="3"/>
  <c r="F72" i="3"/>
  <c r="E215" i="3"/>
  <c r="E216" i="3"/>
  <c r="E217" i="3"/>
  <c r="E218" i="3"/>
  <c r="F214" i="3"/>
  <c r="E214" i="3"/>
  <c r="F204" i="3"/>
  <c r="E205" i="3"/>
  <c r="E206" i="3"/>
  <c r="E207" i="3"/>
  <c r="E208" i="3"/>
  <c r="E204" i="3"/>
  <c r="F194" i="3"/>
  <c r="E195" i="3"/>
  <c r="E196" i="3"/>
  <c r="E197" i="3"/>
  <c r="E198" i="3"/>
  <c r="E194" i="3"/>
  <c r="E185" i="3"/>
  <c r="F185" i="3"/>
  <c r="E186" i="3"/>
  <c r="F186" i="3"/>
  <c r="E187" i="3"/>
  <c r="F187" i="3"/>
  <c r="E188" i="3"/>
  <c r="F188" i="3"/>
  <c r="E184" i="3"/>
  <c r="F175" i="3"/>
  <c r="F176" i="3"/>
  <c r="F177" i="3"/>
  <c r="F178" i="3"/>
  <c r="E175" i="3"/>
  <c r="E176" i="3"/>
  <c r="E177" i="3"/>
  <c r="E178" i="3"/>
  <c r="D91" i="3"/>
  <c r="D92" i="3"/>
  <c r="D93" i="3"/>
  <c r="D94" i="3"/>
  <c r="D95" i="3"/>
  <c r="D96" i="3"/>
  <c r="D97" i="3"/>
  <c r="D98" i="3"/>
  <c r="D100" i="3"/>
  <c r="D90" i="3"/>
  <c r="F95" i="3"/>
  <c r="F96" i="3"/>
  <c r="F97" i="3"/>
  <c r="F98" i="3"/>
  <c r="F100" i="3"/>
  <c r="F56" i="3"/>
  <c r="C56" i="3"/>
  <c r="C91" i="3"/>
  <c r="C111" i="3" s="1"/>
  <c r="C92" i="3"/>
  <c r="C112" i="3" s="1"/>
  <c r="C93" i="3"/>
  <c r="C113" i="3" s="1"/>
  <c r="C94" i="3"/>
  <c r="C114" i="3" s="1"/>
  <c r="C95" i="3"/>
  <c r="C115" i="3" s="1"/>
  <c r="C96" i="3"/>
  <c r="C116" i="3" s="1"/>
  <c r="C97" i="3"/>
  <c r="C117" i="3" s="1"/>
  <c r="C98" i="3"/>
  <c r="C118" i="3" s="1"/>
  <c r="C66" i="3"/>
  <c r="CD422" i="86" l="1"/>
  <c r="O437" i="88"/>
  <c r="O41" i="88" s="1"/>
  <c r="P431" i="88"/>
  <c r="P428" i="88"/>
  <c r="P430" i="88" s="1"/>
  <c r="CE336" i="88"/>
  <c r="CE346" i="88"/>
  <c r="CE340" i="88"/>
  <c r="CE342" i="88"/>
  <c r="CD336" i="86"/>
  <c r="CD346" i="86"/>
  <c r="CD340" i="86"/>
  <c r="P411" i="88"/>
  <c r="O390" i="88"/>
  <c r="CE422" i="88"/>
  <c r="CE409" i="88"/>
  <c r="CE397" i="88"/>
  <c r="CD288" i="88"/>
  <c r="CD289" i="88" s="1"/>
  <c r="CD292" i="88"/>
  <c r="CD294" i="88" s="1"/>
  <c r="CD315" i="88"/>
  <c r="CE160" i="88"/>
  <c r="CE364" i="88"/>
  <c r="CE372" i="88" s="1"/>
  <c r="CE25" i="88"/>
  <c r="CE10" i="88"/>
  <c r="CE88" i="88" s="1"/>
  <c r="CF8" i="88"/>
  <c r="CE26" i="88"/>
  <c r="CE268" i="88"/>
  <c r="CE267" i="88"/>
  <c r="CE266" i="88"/>
  <c r="CE265" i="88"/>
  <c r="CE264" i="88"/>
  <c r="CE305" i="88"/>
  <c r="CE304" i="88"/>
  <c r="CE303" i="88"/>
  <c r="CE301" i="88"/>
  <c r="CE316" i="88"/>
  <c r="CE281" i="88"/>
  <c r="CE123" i="88"/>
  <c r="O417" i="86"/>
  <c r="P430" i="86"/>
  <c r="CD123" i="86"/>
  <c r="CD364" i="86"/>
  <c r="CD372" i="86" s="1"/>
  <c r="CD160" i="86"/>
  <c r="CD26" i="86"/>
  <c r="CD25" i="86"/>
  <c r="CD10" i="86"/>
  <c r="CE8" i="86"/>
  <c r="CD11" i="86"/>
  <c r="CD268" i="86"/>
  <c r="CD266" i="86"/>
  <c r="CD267" i="86"/>
  <c r="CD265" i="86"/>
  <c r="CD264" i="86"/>
  <c r="DR61" i="3"/>
  <c r="DZ61" i="3"/>
  <c r="DS61" i="3"/>
  <c r="DT61" i="3"/>
  <c r="DM61" i="3"/>
  <c r="DU61" i="3"/>
  <c r="DN61" i="3"/>
  <c r="DV61" i="3"/>
  <c r="DQ61" i="3"/>
  <c r="DY61" i="3"/>
  <c r="CG61" i="3"/>
  <c r="CO61" i="3"/>
  <c r="CW61" i="3"/>
  <c r="DE61" i="3"/>
  <c r="CH61" i="3"/>
  <c r="CP61" i="3"/>
  <c r="CX61" i="3"/>
  <c r="DF61" i="3"/>
  <c r="CJ61" i="3"/>
  <c r="CR61" i="3"/>
  <c r="CZ61" i="3"/>
  <c r="DH61" i="3"/>
  <c r="DO61" i="3"/>
  <c r="CK61" i="3"/>
  <c r="CS61" i="3"/>
  <c r="DA61" i="3"/>
  <c r="DI61" i="3"/>
  <c r="DP61" i="3"/>
  <c r="CD61" i="3"/>
  <c r="CL61" i="3"/>
  <c r="CT61" i="3"/>
  <c r="DB61" i="3"/>
  <c r="DJ61" i="3"/>
  <c r="DW61" i="3"/>
  <c r="CE61" i="3"/>
  <c r="CM61" i="3"/>
  <c r="CU61" i="3"/>
  <c r="DC61" i="3"/>
  <c r="DK61" i="3"/>
  <c r="DX61" i="3"/>
  <c r="CF61" i="3"/>
  <c r="CN61" i="3"/>
  <c r="CV61" i="3"/>
  <c r="DD61" i="3"/>
  <c r="DL61" i="3"/>
  <c r="CI61" i="3"/>
  <c r="CQ61" i="3"/>
  <c r="CY61" i="3"/>
  <c r="DG61" i="3"/>
  <c r="DQ82" i="3"/>
  <c r="DY82" i="3"/>
  <c r="DR82" i="3"/>
  <c r="DZ82" i="3"/>
  <c r="DS82" i="3"/>
  <c r="DT82" i="3"/>
  <c r="DM82" i="3"/>
  <c r="DU82" i="3"/>
  <c r="DP82" i="3"/>
  <c r="DX82" i="3"/>
  <c r="DN82" i="3"/>
  <c r="DO82" i="3"/>
  <c r="DV82" i="3"/>
  <c r="DW82" i="3"/>
  <c r="CF82" i="3"/>
  <c r="CN82" i="3"/>
  <c r="CV82" i="3"/>
  <c r="DD82" i="3"/>
  <c r="DL82" i="3"/>
  <c r="CG82" i="3"/>
  <c r="CO82" i="3"/>
  <c r="CW82" i="3"/>
  <c r="DE82" i="3"/>
  <c r="CH82" i="3"/>
  <c r="CP82" i="3"/>
  <c r="CX82" i="3"/>
  <c r="DF82" i="3"/>
  <c r="CI82" i="3"/>
  <c r="CQ82" i="3"/>
  <c r="CY82" i="3"/>
  <c r="DG82" i="3"/>
  <c r="CJ82" i="3"/>
  <c r="CR82" i="3"/>
  <c r="CZ82" i="3"/>
  <c r="DH82" i="3"/>
  <c r="CK82" i="3"/>
  <c r="CS82" i="3"/>
  <c r="DA82" i="3"/>
  <c r="DI82" i="3"/>
  <c r="CD82" i="3"/>
  <c r="DJ82" i="3"/>
  <c r="DC82" i="3"/>
  <c r="CE82" i="3"/>
  <c r="DK82" i="3"/>
  <c r="CL82" i="3"/>
  <c r="CM82" i="3"/>
  <c r="CT82" i="3"/>
  <c r="CU82" i="3"/>
  <c r="DB82" i="3"/>
  <c r="DQ73" i="3"/>
  <c r="DY73" i="3"/>
  <c r="DR73" i="3"/>
  <c r="DZ73" i="3"/>
  <c r="DS73" i="3"/>
  <c r="DT73" i="3"/>
  <c r="DM73" i="3"/>
  <c r="DU73" i="3"/>
  <c r="DP73" i="3"/>
  <c r="DX73" i="3"/>
  <c r="DV73" i="3"/>
  <c r="CD73" i="3"/>
  <c r="CL73" i="3"/>
  <c r="CT73" i="3"/>
  <c r="DB73" i="3"/>
  <c r="DJ73" i="3"/>
  <c r="DW73" i="3"/>
  <c r="CE73" i="3"/>
  <c r="CM73" i="3"/>
  <c r="CU73" i="3"/>
  <c r="DC73" i="3"/>
  <c r="DK73" i="3"/>
  <c r="CG73" i="3"/>
  <c r="CO73" i="3"/>
  <c r="CW73" i="3"/>
  <c r="DE73" i="3"/>
  <c r="CH73" i="3"/>
  <c r="CP73" i="3"/>
  <c r="CX73" i="3"/>
  <c r="DF73" i="3"/>
  <c r="CI73" i="3"/>
  <c r="CQ73" i="3"/>
  <c r="CY73" i="3"/>
  <c r="DG73" i="3"/>
  <c r="DN73" i="3"/>
  <c r="CJ73" i="3"/>
  <c r="CR73" i="3"/>
  <c r="CZ73" i="3"/>
  <c r="DH73" i="3"/>
  <c r="DO73" i="3"/>
  <c r="CK73" i="3"/>
  <c r="CS73" i="3"/>
  <c r="DA73" i="3"/>
  <c r="DI73" i="3"/>
  <c r="DL73" i="3"/>
  <c r="CF73" i="3"/>
  <c r="CN73" i="3"/>
  <c r="CV73" i="3"/>
  <c r="DD73" i="3"/>
  <c r="DQ60" i="3"/>
  <c r="DY60" i="3"/>
  <c r="CG60" i="3"/>
  <c r="CO60" i="3"/>
  <c r="CW60" i="3"/>
  <c r="DR60" i="3"/>
  <c r="DZ60" i="3"/>
  <c r="DS60" i="3"/>
  <c r="CI60" i="3"/>
  <c r="CQ60" i="3"/>
  <c r="CY60" i="3"/>
  <c r="DT60" i="3"/>
  <c r="DM60" i="3"/>
  <c r="DU60" i="3"/>
  <c r="CK60" i="3"/>
  <c r="CS60" i="3"/>
  <c r="DA60" i="3"/>
  <c r="DP60" i="3"/>
  <c r="DX60" i="3"/>
  <c r="CF60" i="3"/>
  <c r="CN60" i="3"/>
  <c r="CV60" i="3"/>
  <c r="DD60" i="3"/>
  <c r="DN60" i="3"/>
  <c r="CE60" i="3"/>
  <c r="CU60" i="3"/>
  <c r="DH60" i="3"/>
  <c r="DO60" i="3"/>
  <c r="CH60" i="3"/>
  <c r="CX60" i="3"/>
  <c r="DI60" i="3"/>
  <c r="DW60" i="3"/>
  <c r="CL60" i="3"/>
  <c r="DB60" i="3"/>
  <c r="DK60" i="3"/>
  <c r="CM60" i="3"/>
  <c r="DC60" i="3"/>
  <c r="DL60" i="3"/>
  <c r="CP60" i="3"/>
  <c r="DE60" i="3"/>
  <c r="CR60" i="3"/>
  <c r="DF60" i="3"/>
  <c r="CD60" i="3"/>
  <c r="CT60" i="3"/>
  <c r="DG60" i="3"/>
  <c r="CZ60" i="3"/>
  <c r="DJ60" i="3"/>
  <c r="DV60" i="3"/>
  <c r="CJ60" i="3"/>
  <c r="DP80" i="3"/>
  <c r="DX80" i="3"/>
  <c r="DQ80" i="3"/>
  <c r="DY80" i="3"/>
  <c r="DR80" i="3"/>
  <c r="DZ80" i="3"/>
  <c r="DS80" i="3"/>
  <c r="DT80" i="3"/>
  <c r="DO80" i="3"/>
  <c r="DW80" i="3"/>
  <c r="DM80" i="3"/>
  <c r="CG80" i="3"/>
  <c r="CO80" i="3"/>
  <c r="CW80" i="3"/>
  <c r="DE80" i="3"/>
  <c r="DN80" i="3"/>
  <c r="CH80" i="3"/>
  <c r="CP80" i="3"/>
  <c r="DV80" i="3"/>
  <c r="CJ80" i="3"/>
  <c r="CR80" i="3"/>
  <c r="CK80" i="3"/>
  <c r="CS80" i="3"/>
  <c r="DA80" i="3"/>
  <c r="CF80" i="3"/>
  <c r="CE80" i="3"/>
  <c r="CV80" i="3"/>
  <c r="DG80" i="3"/>
  <c r="DU80" i="3"/>
  <c r="CI80" i="3"/>
  <c r="CX80" i="3"/>
  <c r="DH80" i="3"/>
  <c r="CL80" i="3"/>
  <c r="CY80" i="3"/>
  <c r="DI80" i="3"/>
  <c r="CM80" i="3"/>
  <c r="CZ80" i="3"/>
  <c r="DJ80" i="3"/>
  <c r="CN80" i="3"/>
  <c r="DB80" i="3"/>
  <c r="DK80" i="3"/>
  <c r="CQ80" i="3"/>
  <c r="DC80" i="3"/>
  <c r="DL80" i="3"/>
  <c r="CD80" i="3"/>
  <c r="CT80" i="3"/>
  <c r="CU80" i="3"/>
  <c r="DD80" i="3"/>
  <c r="DF80" i="3"/>
  <c r="DS279" i="3"/>
  <c r="DT279" i="3"/>
  <c r="DM279" i="3"/>
  <c r="DU279" i="3"/>
  <c r="DN279" i="3"/>
  <c r="DV279" i="3"/>
  <c r="DO279" i="3"/>
  <c r="DW279" i="3"/>
  <c r="DR279" i="3"/>
  <c r="DZ279" i="3"/>
  <c r="DQ279" i="3"/>
  <c r="DX279" i="3"/>
  <c r="DY279" i="3"/>
  <c r="CD279" i="3"/>
  <c r="CL279" i="3"/>
  <c r="CT279" i="3"/>
  <c r="DB279" i="3"/>
  <c r="DJ279" i="3"/>
  <c r="CE279" i="3"/>
  <c r="CM279" i="3"/>
  <c r="CU279" i="3"/>
  <c r="DC279" i="3"/>
  <c r="DK279" i="3"/>
  <c r="DP279" i="3"/>
  <c r="CF279" i="3"/>
  <c r="CN279" i="3"/>
  <c r="CV279" i="3"/>
  <c r="DD279" i="3"/>
  <c r="DL279" i="3"/>
  <c r="CG279" i="3"/>
  <c r="CO279" i="3"/>
  <c r="CW279" i="3"/>
  <c r="DE279" i="3"/>
  <c r="CH279" i="3"/>
  <c r="CX279" i="3"/>
  <c r="CI279" i="3"/>
  <c r="CY279" i="3"/>
  <c r="CJ279" i="3"/>
  <c r="CZ279" i="3"/>
  <c r="CK279" i="3"/>
  <c r="DA279" i="3"/>
  <c r="CS279" i="3"/>
  <c r="CP279" i="3"/>
  <c r="DF279" i="3"/>
  <c r="CQ279" i="3"/>
  <c r="DG279" i="3"/>
  <c r="DI279" i="3"/>
  <c r="CR279" i="3"/>
  <c r="DH279" i="3"/>
  <c r="DP59" i="3"/>
  <c r="DX59" i="3"/>
  <c r="CJ59" i="3"/>
  <c r="CR59" i="3"/>
  <c r="CZ59" i="3"/>
  <c r="DH59" i="3"/>
  <c r="DQ59" i="3"/>
  <c r="DY59" i="3"/>
  <c r="DR59" i="3"/>
  <c r="DZ59" i="3"/>
  <c r="CD59" i="3"/>
  <c r="CL59" i="3"/>
  <c r="CT59" i="3"/>
  <c r="DB59" i="3"/>
  <c r="DJ59" i="3"/>
  <c r="DS59" i="3"/>
  <c r="CE59" i="3"/>
  <c r="CM59" i="3"/>
  <c r="CU59" i="3"/>
  <c r="DC59" i="3"/>
  <c r="DK59" i="3"/>
  <c r="DT59" i="3"/>
  <c r="CF59" i="3"/>
  <c r="CN59" i="3"/>
  <c r="CV59" i="3"/>
  <c r="DD59" i="3"/>
  <c r="DL59" i="3"/>
  <c r="DO59" i="3"/>
  <c r="DW59" i="3"/>
  <c r="CI59" i="3"/>
  <c r="CQ59" i="3"/>
  <c r="CY59" i="3"/>
  <c r="DG59" i="3"/>
  <c r="CS59" i="3"/>
  <c r="CW59" i="3"/>
  <c r="CG59" i="3"/>
  <c r="DA59" i="3"/>
  <c r="DM59" i="3"/>
  <c r="CH59" i="3"/>
  <c r="DE59" i="3"/>
  <c r="DN59" i="3"/>
  <c r="CK59" i="3"/>
  <c r="DF59" i="3"/>
  <c r="DU59" i="3"/>
  <c r="CO59" i="3"/>
  <c r="DI59" i="3"/>
  <c r="DV59" i="3"/>
  <c r="CP59" i="3"/>
  <c r="CX59" i="3"/>
  <c r="DO79" i="3"/>
  <c r="DW79" i="3"/>
  <c r="DP79" i="3"/>
  <c r="DX79" i="3"/>
  <c r="DQ79" i="3"/>
  <c r="DY79" i="3"/>
  <c r="DR79" i="3"/>
  <c r="DZ79" i="3"/>
  <c r="DS79" i="3"/>
  <c r="DN79" i="3"/>
  <c r="DV79" i="3"/>
  <c r="CJ79" i="3"/>
  <c r="CR79" i="3"/>
  <c r="CZ79" i="3"/>
  <c r="DH79" i="3"/>
  <c r="CK79" i="3"/>
  <c r="CS79" i="3"/>
  <c r="DA79" i="3"/>
  <c r="DI79" i="3"/>
  <c r="CE79" i="3"/>
  <c r="CM79" i="3"/>
  <c r="CU79" i="3"/>
  <c r="DC79" i="3"/>
  <c r="DK79" i="3"/>
  <c r="CF79" i="3"/>
  <c r="CN79" i="3"/>
  <c r="CV79" i="3"/>
  <c r="DD79" i="3"/>
  <c r="DL79" i="3"/>
  <c r="DM79" i="3"/>
  <c r="DT79" i="3"/>
  <c r="DU79" i="3"/>
  <c r="CI79" i="3"/>
  <c r="CQ79" i="3"/>
  <c r="CY79" i="3"/>
  <c r="DG79" i="3"/>
  <c r="CT79" i="3"/>
  <c r="CW79" i="3"/>
  <c r="CD79" i="3"/>
  <c r="CX79" i="3"/>
  <c r="CG79" i="3"/>
  <c r="DB79" i="3"/>
  <c r="CH79" i="3"/>
  <c r="DE79" i="3"/>
  <c r="CL79" i="3"/>
  <c r="DF79" i="3"/>
  <c r="CO79" i="3"/>
  <c r="CP79" i="3"/>
  <c r="DJ79" i="3"/>
  <c r="DT280" i="3"/>
  <c r="DM280" i="3"/>
  <c r="DU280" i="3"/>
  <c r="DN280" i="3"/>
  <c r="DV280" i="3"/>
  <c r="DO280" i="3"/>
  <c r="DW280" i="3"/>
  <c r="DP280" i="3"/>
  <c r="DX280" i="3"/>
  <c r="DS280" i="3"/>
  <c r="DY280" i="3"/>
  <c r="DZ280" i="3"/>
  <c r="DQ280" i="3"/>
  <c r="DR280" i="3"/>
  <c r="CI280" i="3"/>
  <c r="CQ280" i="3"/>
  <c r="CY280" i="3"/>
  <c r="DG280" i="3"/>
  <c r="CJ280" i="3"/>
  <c r="CR280" i="3"/>
  <c r="CZ280" i="3"/>
  <c r="DH280" i="3"/>
  <c r="CK280" i="3"/>
  <c r="CS280" i="3"/>
  <c r="DA280" i="3"/>
  <c r="DI280" i="3"/>
  <c r="CD280" i="3"/>
  <c r="CL280" i="3"/>
  <c r="CT280" i="3"/>
  <c r="DB280" i="3"/>
  <c r="DJ280" i="3"/>
  <c r="CE280" i="3"/>
  <c r="CU280" i="3"/>
  <c r="DK280" i="3"/>
  <c r="CF280" i="3"/>
  <c r="CV280" i="3"/>
  <c r="DL280" i="3"/>
  <c r="CG280" i="3"/>
  <c r="CW280" i="3"/>
  <c r="CH280" i="3"/>
  <c r="CX280" i="3"/>
  <c r="CP280" i="3"/>
  <c r="CM280" i="3"/>
  <c r="DC280" i="3"/>
  <c r="CN280" i="3"/>
  <c r="DD280" i="3"/>
  <c r="CO280" i="3"/>
  <c r="DE280" i="3"/>
  <c r="DF280" i="3"/>
  <c r="DM56" i="3"/>
  <c r="DU56" i="3"/>
  <c r="CK56" i="3"/>
  <c r="CS56" i="3"/>
  <c r="DA56" i="3"/>
  <c r="DI56" i="3"/>
  <c r="DN56" i="3"/>
  <c r="DV56" i="3"/>
  <c r="DO56" i="3"/>
  <c r="DW56" i="3"/>
  <c r="CE56" i="3"/>
  <c r="CM56" i="3"/>
  <c r="CU56" i="3"/>
  <c r="DC56" i="3"/>
  <c r="DK56" i="3"/>
  <c r="DP56" i="3"/>
  <c r="DX56" i="3"/>
  <c r="CF56" i="3"/>
  <c r="CN56" i="3"/>
  <c r="CV56" i="3"/>
  <c r="DD56" i="3"/>
  <c r="DL56" i="3"/>
  <c r="DQ56" i="3"/>
  <c r="DY56" i="3"/>
  <c r="CG56" i="3"/>
  <c r="CO56" i="3"/>
  <c r="CW56" i="3"/>
  <c r="DE56" i="3"/>
  <c r="DT56" i="3"/>
  <c r="CJ56" i="3"/>
  <c r="CR56" i="3"/>
  <c r="CZ56" i="3"/>
  <c r="DH56" i="3"/>
  <c r="CQ56" i="3"/>
  <c r="CT56" i="3"/>
  <c r="DS56" i="3"/>
  <c r="CD56" i="3"/>
  <c r="CY56" i="3"/>
  <c r="DZ56" i="3"/>
  <c r="CH56" i="3"/>
  <c r="DB56" i="3"/>
  <c r="CI56" i="3"/>
  <c r="DF56" i="3"/>
  <c r="CL56" i="3"/>
  <c r="DG56" i="3"/>
  <c r="CP56" i="3"/>
  <c r="DJ56" i="3"/>
  <c r="DR56" i="3"/>
  <c r="CX56" i="3"/>
  <c r="DO58" i="3"/>
  <c r="DW58" i="3"/>
  <c r="CE58" i="3"/>
  <c r="CM58" i="3"/>
  <c r="CU58" i="3"/>
  <c r="DC58" i="3"/>
  <c r="DK58" i="3"/>
  <c r="DP58" i="3"/>
  <c r="DX58" i="3"/>
  <c r="DQ58" i="3"/>
  <c r="DY58" i="3"/>
  <c r="CG58" i="3"/>
  <c r="CO58" i="3"/>
  <c r="CW58" i="3"/>
  <c r="DE58" i="3"/>
  <c r="DR58" i="3"/>
  <c r="DZ58" i="3"/>
  <c r="CH58" i="3"/>
  <c r="CP58" i="3"/>
  <c r="CX58" i="3"/>
  <c r="DF58" i="3"/>
  <c r="DS58" i="3"/>
  <c r="CI58" i="3"/>
  <c r="CQ58" i="3"/>
  <c r="CY58" i="3"/>
  <c r="DG58" i="3"/>
  <c r="DN58" i="3"/>
  <c r="DV58" i="3"/>
  <c r="CD58" i="3"/>
  <c r="CL58" i="3"/>
  <c r="CT58" i="3"/>
  <c r="DB58" i="3"/>
  <c r="DJ58" i="3"/>
  <c r="CK58" i="3"/>
  <c r="DH58" i="3"/>
  <c r="DM58" i="3"/>
  <c r="CN58" i="3"/>
  <c r="DI58" i="3"/>
  <c r="DU58" i="3"/>
  <c r="CS58" i="3"/>
  <c r="CV58" i="3"/>
  <c r="CZ58" i="3"/>
  <c r="CF58" i="3"/>
  <c r="DA58" i="3"/>
  <c r="CJ58" i="3"/>
  <c r="DD58" i="3"/>
  <c r="DT58" i="3"/>
  <c r="CR58" i="3"/>
  <c r="DL58" i="3"/>
  <c r="DN78" i="3"/>
  <c r="DV78" i="3"/>
  <c r="DO78" i="3"/>
  <c r="DW78" i="3"/>
  <c r="DP78" i="3"/>
  <c r="DX78" i="3"/>
  <c r="DQ78" i="3"/>
  <c r="DY78" i="3"/>
  <c r="DR78" i="3"/>
  <c r="DZ78" i="3"/>
  <c r="DM78" i="3"/>
  <c r="DU78" i="3"/>
  <c r="CE78" i="3"/>
  <c r="CM78" i="3"/>
  <c r="CU78" i="3"/>
  <c r="DC78" i="3"/>
  <c r="DK78" i="3"/>
  <c r="CF78" i="3"/>
  <c r="CN78" i="3"/>
  <c r="CV78" i="3"/>
  <c r="DD78" i="3"/>
  <c r="DL78" i="3"/>
  <c r="DT78" i="3"/>
  <c r="CH78" i="3"/>
  <c r="CP78" i="3"/>
  <c r="CX78" i="3"/>
  <c r="DF78" i="3"/>
  <c r="CI78" i="3"/>
  <c r="CQ78" i="3"/>
  <c r="CY78" i="3"/>
  <c r="DG78" i="3"/>
  <c r="CD78" i="3"/>
  <c r="CL78" i="3"/>
  <c r="CT78" i="3"/>
  <c r="DB78" i="3"/>
  <c r="DJ78" i="3"/>
  <c r="DS78" i="3"/>
  <c r="CK78" i="3"/>
  <c r="DH78" i="3"/>
  <c r="CO78" i="3"/>
  <c r="DI78" i="3"/>
  <c r="CR78" i="3"/>
  <c r="CS78" i="3"/>
  <c r="CW78" i="3"/>
  <c r="CZ78" i="3"/>
  <c r="DE78" i="3"/>
  <c r="CG78" i="3"/>
  <c r="CJ78" i="3"/>
  <c r="DA78" i="3"/>
  <c r="DN66" i="3"/>
  <c r="DV66" i="3"/>
  <c r="DO66" i="3"/>
  <c r="DW66" i="3"/>
  <c r="DP66" i="3"/>
  <c r="DX66" i="3"/>
  <c r="DQ66" i="3"/>
  <c r="DY66" i="3"/>
  <c r="DR66" i="3"/>
  <c r="DZ66" i="3"/>
  <c r="DM66" i="3"/>
  <c r="DU66" i="3"/>
  <c r="CK66" i="3"/>
  <c r="CS66" i="3"/>
  <c r="DA66" i="3"/>
  <c r="DI66" i="3"/>
  <c r="CD66" i="3"/>
  <c r="CL66" i="3"/>
  <c r="CT66" i="3"/>
  <c r="DB66" i="3"/>
  <c r="DJ66" i="3"/>
  <c r="CF66" i="3"/>
  <c r="CN66" i="3"/>
  <c r="CV66" i="3"/>
  <c r="DD66" i="3"/>
  <c r="DL66" i="3"/>
  <c r="DS66" i="3"/>
  <c r="CG66" i="3"/>
  <c r="CO66" i="3"/>
  <c r="CW66" i="3"/>
  <c r="DE66" i="3"/>
  <c r="DT66" i="3"/>
  <c r="CH66" i="3"/>
  <c r="CP66" i="3"/>
  <c r="CX66" i="3"/>
  <c r="DF66" i="3"/>
  <c r="CI66" i="3"/>
  <c r="CQ66" i="3"/>
  <c r="CY66" i="3"/>
  <c r="DG66" i="3"/>
  <c r="CJ66" i="3"/>
  <c r="CR66" i="3"/>
  <c r="CZ66" i="3"/>
  <c r="DH66" i="3"/>
  <c r="CE66" i="3"/>
  <c r="CM66" i="3"/>
  <c r="CU66" i="3"/>
  <c r="DC66" i="3"/>
  <c r="DK66" i="3"/>
  <c r="DN57" i="3"/>
  <c r="DV57" i="3"/>
  <c r="CH57" i="3"/>
  <c r="CP57" i="3"/>
  <c r="CX57" i="3"/>
  <c r="DF57" i="3"/>
  <c r="DO57" i="3"/>
  <c r="DW57" i="3"/>
  <c r="DP57" i="3"/>
  <c r="DX57" i="3"/>
  <c r="CJ57" i="3"/>
  <c r="CR57" i="3"/>
  <c r="CZ57" i="3"/>
  <c r="DH57" i="3"/>
  <c r="DQ57" i="3"/>
  <c r="DY57" i="3"/>
  <c r="CK57" i="3"/>
  <c r="CS57" i="3"/>
  <c r="DA57" i="3"/>
  <c r="DI57" i="3"/>
  <c r="DR57" i="3"/>
  <c r="DZ57" i="3"/>
  <c r="CD57" i="3"/>
  <c r="CL57" i="3"/>
  <c r="CT57" i="3"/>
  <c r="DB57" i="3"/>
  <c r="DJ57" i="3"/>
  <c r="DM57" i="3"/>
  <c r="DU57" i="3"/>
  <c r="CG57" i="3"/>
  <c r="CO57" i="3"/>
  <c r="CW57" i="3"/>
  <c r="DE57" i="3"/>
  <c r="CE57" i="3"/>
  <c r="CY57" i="3"/>
  <c r="CF57" i="3"/>
  <c r="DC57" i="3"/>
  <c r="CM57" i="3"/>
  <c r="DG57" i="3"/>
  <c r="CN57" i="3"/>
  <c r="DK57" i="3"/>
  <c r="CQ57" i="3"/>
  <c r="DL57" i="3"/>
  <c r="DS57" i="3"/>
  <c r="CU57" i="3"/>
  <c r="DT57" i="3"/>
  <c r="CV57" i="3"/>
  <c r="CI57" i="3"/>
  <c r="DD57" i="3"/>
  <c r="DM77" i="3"/>
  <c r="DU77" i="3"/>
  <c r="DN77" i="3"/>
  <c r="DV77" i="3"/>
  <c r="DO77" i="3"/>
  <c r="DW77" i="3"/>
  <c r="DP77" i="3"/>
  <c r="DX77" i="3"/>
  <c r="DQ77" i="3"/>
  <c r="DY77" i="3"/>
  <c r="DT77" i="3"/>
  <c r="DZ77" i="3"/>
  <c r="CH77" i="3"/>
  <c r="CP77" i="3"/>
  <c r="CX77" i="3"/>
  <c r="DF77" i="3"/>
  <c r="CI77" i="3"/>
  <c r="CQ77" i="3"/>
  <c r="CY77" i="3"/>
  <c r="DG77" i="3"/>
  <c r="CK77" i="3"/>
  <c r="CS77" i="3"/>
  <c r="DA77" i="3"/>
  <c r="DI77" i="3"/>
  <c r="CD77" i="3"/>
  <c r="CL77" i="3"/>
  <c r="CT77" i="3"/>
  <c r="DB77" i="3"/>
  <c r="DJ77" i="3"/>
  <c r="DR77" i="3"/>
  <c r="DS77" i="3"/>
  <c r="CG77" i="3"/>
  <c r="CO77" i="3"/>
  <c r="CW77" i="3"/>
  <c r="DE77" i="3"/>
  <c r="CE77" i="3"/>
  <c r="CZ77" i="3"/>
  <c r="CF77" i="3"/>
  <c r="DC77" i="3"/>
  <c r="CJ77" i="3"/>
  <c r="DD77" i="3"/>
  <c r="CM77" i="3"/>
  <c r="DH77" i="3"/>
  <c r="CN77" i="3"/>
  <c r="DK77" i="3"/>
  <c r="CR77" i="3"/>
  <c r="DL77" i="3"/>
  <c r="CU77" i="3"/>
  <c r="CV77" i="3"/>
  <c r="DM64" i="3"/>
  <c r="DU64" i="3"/>
  <c r="DN64" i="3"/>
  <c r="DV64" i="3"/>
  <c r="DO64" i="3"/>
  <c r="DW64" i="3"/>
  <c r="DP64" i="3"/>
  <c r="DX64" i="3"/>
  <c r="DQ64" i="3"/>
  <c r="DY64" i="3"/>
  <c r="DT64" i="3"/>
  <c r="DR64" i="3"/>
  <c r="CF64" i="3"/>
  <c r="CN64" i="3"/>
  <c r="CV64" i="3"/>
  <c r="DD64" i="3"/>
  <c r="DL64" i="3"/>
  <c r="DS64" i="3"/>
  <c r="CG64" i="3"/>
  <c r="CO64" i="3"/>
  <c r="CW64" i="3"/>
  <c r="DE64" i="3"/>
  <c r="CI64" i="3"/>
  <c r="CQ64" i="3"/>
  <c r="CY64" i="3"/>
  <c r="DG64" i="3"/>
  <c r="CJ64" i="3"/>
  <c r="CR64" i="3"/>
  <c r="CZ64" i="3"/>
  <c r="DH64" i="3"/>
  <c r="CK64" i="3"/>
  <c r="CS64" i="3"/>
  <c r="DA64" i="3"/>
  <c r="DI64" i="3"/>
  <c r="CD64" i="3"/>
  <c r="CL64" i="3"/>
  <c r="CT64" i="3"/>
  <c r="DB64" i="3"/>
  <c r="DJ64" i="3"/>
  <c r="CE64" i="3"/>
  <c r="CM64" i="3"/>
  <c r="CU64" i="3"/>
  <c r="DC64" i="3"/>
  <c r="DK64" i="3"/>
  <c r="CP64" i="3"/>
  <c r="CX64" i="3"/>
  <c r="DF64" i="3"/>
  <c r="DZ64" i="3"/>
  <c r="CH64" i="3"/>
  <c r="DT76" i="3"/>
  <c r="DM76" i="3"/>
  <c r="DU76" i="3"/>
  <c r="DN76" i="3"/>
  <c r="DV76" i="3"/>
  <c r="DO76" i="3"/>
  <c r="DW76" i="3"/>
  <c r="DP76" i="3"/>
  <c r="DX76" i="3"/>
  <c r="DS76" i="3"/>
  <c r="CK76" i="3"/>
  <c r="CS76" i="3"/>
  <c r="DA76" i="3"/>
  <c r="DI76" i="3"/>
  <c r="CD76" i="3"/>
  <c r="CL76" i="3"/>
  <c r="CT76" i="3"/>
  <c r="DB76" i="3"/>
  <c r="DJ76" i="3"/>
  <c r="DR76" i="3"/>
  <c r="CF76" i="3"/>
  <c r="CN76" i="3"/>
  <c r="CV76" i="3"/>
  <c r="DD76" i="3"/>
  <c r="DL76" i="3"/>
  <c r="DY76" i="3"/>
  <c r="CG76" i="3"/>
  <c r="CO76" i="3"/>
  <c r="CW76" i="3"/>
  <c r="DE76" i="3"/>
  <c r="DZ76" i="3"/>
  <c r="CH76" i="3"/>
  <c r="CP76" i="3"/>
  <c r="CI76" i="3"/>
  <c r="CQ76" i="3"/>
  <c r="CY76" i="3"/>
  <c r="DG76" i="3"/>
  <c r="CJ76" i="3"/>
  <c r="CR76" i="3"/>
  <c r="CZ76" i="3"/>
  <c r="DH76" i="3"/>
  <c r="CE76" i="3"/>
  <c r="CM76" i="3"/>
  <c r="CU76" i="3"/>
  <c r="CX76" i="3"/>
  <c r="DC76" i="3"/>
  <c r="DF76" i="3"/>
  <c r="DQ76" i="3"/>
  <c r="DK76" i="3"/>
  <c r="DT63" i="3"/>
  <c r="DM63" i="3"/>
  <c r="DU63" i="3"/>
  <c r="DN63" i="3"/>
  <c r="DV63" i="3"/>
  <c r="DO63" i="3"/>
  <c r="DW63" i="3"/>
  <c r="DP63" i="3"/>
  <c r="DX63" i="3"/>
  <c r="DS63" i="3"/>
  <c r="CI63" i="3"/>
  <c r="CQ63" i="3"/>
  <c r="CY63" i="3"/>
  <c r="DG63" i="3"/>
  <c r="CJ63" i="3"/>
  <c r="CR63" i="3"/>
  <c r="CZ63" i="3"/>
  <c r="DH63" i="3"/>
  <c r="CD63" i="3"/>
  <c r="CL63" i="3"/>
  <c r="CT63" i="3"/>
  <c r="DB63" i="3"/>
  <c r="DJ63" i="3"/>
  <c r="DQ63" i="3"/>
  <c r="CE63" i="3"/>
  <c r="CM63" i="3"/>
  <c r="CU63" i="3"/>
  <c r="DC63" i="3"/>
  <c r="DK63" i="3"/>
  <c r="DR63" i="3"/>
  <c r="CF63" i="3"/>
  <c r="CN63" i="3"/>
  <c r="CV63" i="3"/>
  <c r="DD63" i="3"/>
  <c r="DL63" i="3"/>
  <c r="DY63" i="3"/>
  <c r="CG63" i="3"/>
  <c r="CO63" i="3"/>
  <c r="CW63" i="3"/>
  <c r="DE63" i="3"/>
  <c r="DZ63" i="3"/>
  <c r="CH63" i="3"/>
  <c r="CP63" i="3"/>
  <c r="CX63" i="3"/>
  <c r="DF63" i="3"/>
  <c r="CK63" i="3"/>
  <c r="CS63" i="3"/>
  <c r="DA63" i="3"/>
  <c r="DI63" i="3"/>
  <c r="DS75" i="3"/>
  <c r="DT75" i="3"/>
  <c r="DM75" i="3"/>
  <c r="DU75" i="3"/>
  <c r="DN75" i="3"/>
  <c r="DV75" i="3"/>
  <c r="DO75" i="3"/>
  <c r="DW75" i="3"/>
  <c r="DR75" i="3"/>
  <c r="DZ75" i="3"/>
  <c r="DX75" i="3"/>
  <c r="CF75" i="3"/>
  <c r="CN75" i="3"/>
  <c r="CV75" i="3"/>
  <c r="DD75" i="3"/>
  <c r="DL75" i="3"/>
  <c r="DY75" i="3"/>
  <c r="CG75" i="3"/>
  <c r="CO75" i="3"/>
  <c r="CW75" i="3"/>
  <c r="DE75" i="3"/>
  <c r="CI75" i="3"/>
  <c r="CQ75" i="3"/>
  <c r="CY75" i="3"/>
  <c r="DG75" i="3"/>
  <c r="CJ75" i="3"/>
  <c r="CR75" i="3"/>
  <c r="CZ75" i="3"/>
  <c r="DH75" i="3"/>
  <c r="CK75" i="3"/>
  <c r="CS75" i="3"/>
  <c r="DA75" i="3"/>
  <c r="DI75" i="3"/>
  <c r="DP75" i="3"/>
  <c r="CD75" i="3"/>
  <c r="CL75" i="3"/>
  <c r="CT75" i="3"/>
  <c r="DB75" i="3"/>
  <c r="DJ75" i="3"/>
  <c r="DQ75" i="3"/>
  <c r="CE75" i="3"/>
  <c r="CM75" i="3"/>
  <c r="CU75" i="3"/>
  <c r="DC75" i="3"/>
  <c r="DK75" i="3"/>
  <c r="DF75" i="3"/>
  <c r="CH75" i="3"/>
  <c r="CX75" i="3"/>
  <c r="CP75" i="3"/>
  <c r="DS62" i="3"/>
  <c r="DT62" i="3"/>
  <c r="DM62" i="3"/>
  <c r="DU62" i="3"/>
  <c r="DN62" i="3"/>
  <c r="DV62" i="3"/>
  <c r="DO62" i="3"/>
  <c r="DW62" i="3"/>
  <c r="DR62" i="3"/>
  <c r="DZ62" i="3"/>
  <c r="DP62" i="3"/>
  <c r="CD62" i="3"/>
  <c r="CL62" i="3"/>
  <c r="CT62" i="3"/>
  <c r="DB62" i="3"/>
  <c r="DJ62" i="3"/>
  <c r="DQ62" i="3"/>
  <c r="CE62" i="3"/>
  <c r="CM62" i="3"/>
  <c r="CU62" i="3"/>
  <c r="DC62" i="3"/>
  <c r="DK62" i="3"/>
  <c r="DY62" i="3"/>
  <c r="CG62" i="3"/>
  <c r="CO62" i="3"/>
  <c r="CW62" i="3"/>
  <c r="DE62" i="3"/>
  <c r="CH62" i="3"/>
  <c r="CP62" i="3"/>
  <c r="CX62" i="3"/>
  <c r="DF62" i="3"/>
  <c r="CI62" i="3"/>
  <c r="CQ62" i="3"/>
  <c r="CY62" i="3"/>
  <c r="DG62" i="3"/>
  <c r="CJ62" i="3"/>
  <c r="CR62" i="3"/>
  <c r="CZ62" i="3"/>
  <c r="DH62" i="3"/>
  <c r="CK62" i="3"/>
  <c r="CS62" i="3"/>
  <c r="DA62" i="3"/>
  <c r="DI62" i="3"/>
  <c r="CV62" i="3"/>
  <c r="DD62" i="3"/>
  <c r="DL62" i="3"/>
  <c r="DX62" i="3"/>
  <c r="CN62" i="3"/>
  <c r="CF62" i="3"/>
  <c r="DP72" i="3"/>
  <c r="DX72" i="3"/>
  <c r="DQ72" i="3"/>
  <c r="DY72" i="3"/>
  <c r="DR72" i="3"/>
  <c r="DZ72" i="3"/>
  <c r="DS72" i="3"/>
  <c r="DT72" i="3"/>
  <c r="DO72" i="3"/>
  <c r="DW72" i="3"/>
  <c r="CG72" i="3"/>
  <c r="CO72" i="3"/>
  <c r="CW72" i="3"/>
  <c r="DE72" i="3"/>
  <c r="CH72" i="3"/>
  <c r="CP72" i="3"/>
  <c r="CX72" i="3"/>
  <c r="DF72" i="3"/>
  <c r="DN72" i="3"/>
  <c r="CJ72" i="3"/>
  <c r="CR72" i="3"/>
  <c r="CZ72" i="3"/>
  <c r="DH72" i="3"/>
  <c r="DU72" i="3"/>
  <c r="CK72" i="3"/>
  <c r="CS72" i="3"/>
  <c r="DA72" i="3"/>
  <c r="DI72" i="3"/>
  <c r="DV72" i="3"/>
  <c r="CD72" i="3"/>
  <c r="CL72" i="3"/>
  <c r="CT72" i="3"/>
  <c r="DB72" i="3"/>
  <c r="DJ72" i="3"/>
  <c r="CE72" i="3"/>
  <c r="CM72" i="3"/>
  <c r="CU72" i="3"/>
  <c r="DC72" i="3"/>
  <c r="DK72" i="3"/>
  <c r="CF72" i="3"/>
  <c r="CN72" i="3"/>
  <c r="CV72" i="3"/>
  <c r="DD72" i="3"/>
  <c r="DL72" i="3"/>
  <c r="CI72" i="3"/>
  <c r="CQ72" i="3"/>
  <c r="CY72" i="3"/>
  <c r="DG72" i="3"/>
  <c r="DM72" i="3"/>
  <c r="DR74" i="3"/>
  <c r="DZ74" i="3"/>
  <c r="DS74" i="3"/>
  <c r="DT74" i="3"/>
  <c r="DM74" i="3"/>
  <c r="DU74" i="3"/>
  <c r="DN74" i="3"/>
  <c r="DV74" i="3"/>
  <c r="DQ74" i="3"/>
  <c r="DY74" i="3"/>
  <c r="CI74" i="3"/>
  <c r="CQ74" i="3"/>
  <c r="CY74" i="3"/>
  <c r="DG74" i="3"/>
  <c r="CJ74" i="3"/>
  <c r="CR74" i="3"/>
  <c r="CZ74" i="3"/>
  <c r="DH74" i="3"/>
  <c r="DP74" i="3"/>
  <c r="CD74" i="3"/>
  <c r="CL74" i="3"/>
  <c r="CT74" i="3"/>
  <c r="DB74" i="3"/>
  <c r="DJ74" i="3"/>
  <c r="DW74" i="3"/>
  <c r="CE74" i="3"/>
  <c r="CM74" i="3"/>
  <c r="CU74" i="3"/>
  <c r="DC74" i="3"/>
  <c r="DK74" i="3"/>
  <c r="DX74" i="3"/>
  <c r="CF74" i="3"/>
  <c r="CN74" i="3"/>
  <c r="CV74" i="3"/>
  <c r="DD74" i="3"/>
  <c r="DL74" i="3"/>
  <c r="CG74" i="3"/>
  <c r="CO74" i="3"/>
  <c r="CW74" i="3"/>
  <c r="DE74" i="3"/>
  <c r="CH74" i="3"/>
  <c r="CP74" i="3"/>
  <c r="CX74" i="3"/>
  <c r="DF74" i="3"/>
  <c r="CK74" i="3"/>
  <c r="CS74" i="3"/>
  <c r="DA74" i="3"/>
  <c r="DI74" i="3"/>
  <c r="DO74" i="3"/>
  <c r="C171" i="3"/>
  <c r="C151" i="3"/>
  <c r="E179" i="3"/>
  <c r="N279" i="3"/>
  <c r="CB279" i="3"/>
  <c r="CC279" i="3"/>
  <c r="W60" i="3"/>
  <c r="CB60" i="3"/>
  <c r="CC60" i="3"/>
  <c r="M280" i="3"/>
  <c r="CB280" i="3"/>
  <c r="CC280" i="3"/>
  <c r="M59" i="3"/>
  <c r="CB59" i="3"/>
  <c r="CC59" i="3"/>
  <c r="BA58" i="3"/>
  <c r="CC58" i="3"/>
  <c r="CB58" i="3"/>
  <c r="O66" i="3"/>
  <c r="CB66" i="3"/>
  <c r="CC66" i="3"/>
  <c r="BG57" i="3"/>
  <c r="CB57" i="3"/>
  <c r="CC57" i="3"/>
  <c r="CC76" i="3"/>
  <c r="CB76" i="3"/>
  <c r="N56" i="3"/>
  <c r="CB56" i="3"/>
  <c r="CC56" i="3"/>
  <c r="CB75" i="3"/>
  <c r="CC75" i="3"/>
  <c r="CC72" i="3"/>
  <c r="CB72" i="3"/>
  <c r="CB74" i="3"/>
  <c r="CC74" i="3"/>
  <c r="CB82" i="3"/>
  <c r="CC82" i="3"/>
  <c r="CB73" i="3"/>
  <c r="CC73" i="3"/>
  <c r="Q62" i="3"/>
  <c r="CC78" i="3"/>
  <c r="CB62" i="3"/>
  <c r="CC62" i="3"/>
  <c r="CB78" i="3"/>
  <c r="BA61" i="3"/>
  <c r="CB61" i="3"/>
  <c r="CC61" i="3"/>
  <c r="CB77" i="3"/>
  <c r="CC77" i="3"/>
  <c r="AE63" i="3"/>
  <c r="CB79" i="3"/>
  <c r="CC79" i="3"/>
  <c r="CB63" i="3"/>
  <c r="CC63" i="3"/>
  <c r="O64" i="3"/>
  <c r="CC64" i="3"/>
  <c r="CB80" i="3"/>
  <c r="CC80" i="3"/>
  <c r="CB64" i="3"/>
  <c r="C100" i="3"/>
  <c r="C120" i="3" s="1"/>
  <c r="C139" i="3"/>
  <c r="C90" i="3"/>
  <c r="C110" i="3" s="1"/>
  <c r="C129" i="3"/>
  <c r="BU293" i="3"/>
  <c r="BM293" i="3"/>
  <c r="BE293" i="3"/>
  <c r="AW293" i="3"/>
  <c r="AO293" i="3"/>
  <c r="AG293" i="3"/>
  <c r="Y293" i="3"/>
  <c r="Q293" i="3"/>
  <c r="BT293" i="3"/>
  <c r="AV293" i="3"/>
  <c r="X293" i="3"/>
  <c r="CA293" i="3"/>
  <c r="BS293" i="3"/>
  <c r="BK293" i="3"/>
  <c r="BC293" i="3"/>
  <c r="AU293" i="3"/>
  <c r="AM293" i="3"/>
  <c r="AE293" i="3"/>
  <c r="W293" i="3"/>
  <c r="O293" i="3"/>
  <c r="J293" i="3"/>
  <c r="BL293" i="3"/>
  <c r="BD293" i="3"/>
  <c r="AN293" i="3"/>
  <c r="AF293" i="3"/>
  <c r="BZ293" i="3"/>
  <c r="BR293" i="3"/>
  <c r="BJ293" i="3"/>
  <c r="BB293" i="3"/>
  <c r="AT293" i="3"/>
  <c r="AL293" i="3"/>
  <c r="AD293" i="3"/>
  <c r="V293" i="3"/>
  <c r="N293" i="3"/>
  <c r="P293" i="3"/>
  <c r="BY293" i="3"/>
  <c r="BQ293" i="3"/>
  <c r="BI293" i="3"/>
  <c r="BA293" i="3"/>
  <c r="AS293" i="3"/>
  <c r="AK293" i="3"/>
  <c r="AC293" i="3"/>
  <c r="U293" i="3"/>
  <c r="M293" i="3"/>
  <c r="BX293" i="3"/>
  <c r="BP293" i="3"/>
  <c r="BH293" i="3"/>
  <c r="AZ293" i="3"/>
  <c r="AR293" i="3"/>
  <c r="AJ293" i="3"/>
  <c r="AB293" i="3"/>
  <c r="T293" i="3"/>
  <c r="L293" i="3"/>
  <c r="BW293" i="3"/>
  <c r="BO293" i="3"/>
  <c r="BG293" i="3"/>
  <c r="AY293" i="3"/>
  <c r="AQ293" i="3"/>
  <c r="AI293" i="3"/>
  <c r="AA293" i="3"/>
  <c r="S293" i="3"/>
  <c r="K293" i="3"/>
  <c r="BV293" i="3"/>
  <c r="BN293" i="3"/>
  <c r="BF293" i="3"/>
  <c r="AX293" i="3"/>
  <c r="AP293" i="3"/>
  <c r="AH293" i="3"/>
  <c r="Z293" i="3"/>
  <c r="BQ279" i="3"/>
  <c r="AB279" i="3"/>
  <c r="AS279" i="3"/>
  <c r="L279" i="3"/>
  <c r="BX279" i="3"/>
  <c r="Y279" i="3"/>
  <c r="BP279" i="3"/>
  <c r="BP280" i="3"/>
  <c r="BA279" i="3"/>
  <c r="BH280" i="3"/>
  <c r="AW279" i="3"/>
  <c r="AR280" i="3"/>
  <c r="AB280" i="3"/>
  <c r="AG279" i="3"/>
  <c r="T280" i="3"/>
  <c r="BM279" i="3"/>
  <c r="AR279" i="3"/>
  <c r="U279" i="3"/>
  <c r="AZ280" i="3"/>
  <c r="BI279" i="3"/>
  <c r="AO279" i="3"/>
  <c r="T279" i="3"/>
  <c r="BH279" i="3"/>
  <c r="AK279" i="3"/>
  <c r="Q279" i="3"/>
  <c r="AJ280" i="3"/>
  <c r="BY279" i="3"/>
  <c r="BE279" i="3"/>
  <c r="AJ279" i="3"/>
  <c r="M279" i="3"/>
  <c r="BU279" i="3"/>
  <c r="AZ279" i="3"/>
  <c r="AC279" i="3"/>
  <c r="BX280" i="3"/>
  <c r="L280" i="3"/>
  <c r="BW280" i="3"/>
  <c r="BO280" i="3"/>
  <c r="BG280" i="3"/>
  <c r="AY280" i="3"/>
  <c r="AQ280" i="3"/>
  <c r="AI280" i="3"/>
  <c r="AA280" i="3"/>
  <c r="S280" i="3"/>
  <c r="K280" i="3"/>
  <c r="BW279" i="3"/>
  <c r="BO279" i="3"/>
  <c r="BG279" i="3"/>
  <c r="AY279" i="3"/>
  <c r="AQ279" i="3"/>
  <c r="AI279" i="3"/>
  <c r="AA279" i="3"/>
  <c r="S279" i="3"/>
  <c r="K279" i="3"/>
  <c r="BV280" i="3"/>
  <c r="BN280" i="3"/>
  <c r="BF280" i="3"/>
  <c r="AX280" i="3"/>
  <c r="AP280" i="3"/>
  <c r="AH280" i="3"/>
  <c r="Z280" i="3"/>
  <c r="R280" i="3"/>
  <c r="BV279" i="3"/>
  <c r="BN279" i="3"/>
  <c r="BF279" i="3"/>
  <c r="AX279" i="3"/>
  <c r="AP279" i="3"/>
  <c r="AH279" i="3"/>
  <c r="Z279" i="3"/>
  <c r="R279" i="3"/>
  <c r="J280" i="3"/>
  <c r="BU280" i="3"/>
  <c r="BM280" i="3"/>
  <c r="BE280" i="3"/>
  <c r="AW280" i="3"/>
  <c r="AO280" i="3"/>
  <c r="AG280" i="3"/>
  <c r="Y280" i="3"/>
  <c r="Q280" i="3"/>
  <c r="BT280" i="3"/>
  <c r="BL280" i="3"/>
  <c r="BD280" i="3"/>
  <c r="AV280" i="3"/>
  <c r="AN280" i="3"/>
  <c r="AF280" i="3"/>
  <c r="X280" i="3"/>
  <c r="P280" i="3"/>
  <c r="J279" i="3"/>
  <c r="BT279" i="3"/>
  <c r="BL279" i="3"/>
  <c r="BD279" i="3"/>
  <c r="AV279" i="3"/>
  <c r="AN279" i="3"/>
  <c r="AF279" i="3"/>
  <c r="X279" i="3"/>
  <c r="P279" i="3"/>
  <c r="CA280" i="3"/>
  <c r="BS280" i="3"/>
  <c r="BK280" i="3"/>
  <c r="BC280" i="3"/>
  <c r="AU280" i="3"/>
  <c r="AM280" i="3"/>
  <c r="AE280" i="3"/>
  <c r="W280" i="3"/>
  <c r="O280" i="3"/>
  <c r="CA279" i="3"/>
  <c r="BS279" i="3"/>
  <c r="BK279" i="3"/>
  <c r="BC279" i="3"/>
  <c r="AU279" i="3"/>
  <c r="AM279" i="3"/>
  <c r="AE279" i="3"/>
  <c r="W279" i="3"/>
  <c r="O279" i="3"/>
  <c r="BZ280" i="3"/>
  <c r="BR280" i="3"/>
  <c r="BJ280" i="3"/>
  <c r="BB280" i="3"/>
  <c r="AT280" i="3"/>
  <c r="AL280" i="3"/>
  <c r="AD280" i="3"/>
  <c r="V280" i="3"/>
  <c r="N280" i="3"/>
  <c r="BZ279" i="3"/>
  <c r="BR279" i="3"/>
  <c r="BJ279" i="3"/>
  <c r="BB279" i="3"/>
  <c r="AT279" i="3"/>
  <c r="AL279" i="3"/>
  <c r="AD279" i="3"/>
  <c r="V279" i="3"/>
  <c r="BY280" i="3"/>
  <c r="BQ280" i="3"/>
  <c r="BI280" i="3"/>
  <c r="BA280" i="3"/>
  <c r="AS280" i="3"/>
  <c r="AK280" i="3"/>
  <c r="AC280" i="3"/>
  <c r="U280" i="3"/>
  <c r="X77" i="3"/>
  <c r="AJ82" i="3"/>
  <c r="AP80" i="3"/>
  <c r="AV75" i="3"/>
  <c r="AF79" i="3"/>
  <c r="O73" i="3"/>
  <c r="R72" i="3"/>
  <c r="Z72" i="3"/>
  <c r="AH72" i="3"/>
  <c r="AP72" i="3"/>
  <c r="AX72" i="3"/>
  <c r="BF72" i="3"/>
  <c r="BN72" i="3"/>
  <c r="BV72" i="3"/>
  <c r="K72" i="3"/>
  <c r="S72" i="3"/>
  <c r="AA72" i="3"/>
  <c r="AI72" i="3"/>
  <c r="AQ72" i="3"/>
  <c r="AY72" i="3"/>
  <c r="BG72" i="3"/>
  <c r="BO72" i="3"/>
  <c r="L72" i="3"/>
  <c r="T72" i="3"/>
  <c r="AB72" i="3"/>
  <c r="AJ72" i="3"/>
  <c r="AR72" i="3"/>
  <c r="AZ72" i="3"/>
  <c r="BH72" i="3"/>
  <c r="BP72" i="3"/>
  <c r="BX72" i="3"/>
  <c r="M72" i="3"/>
  <c r="U72" i="3"/>
  <c r="AC72" i="3"/>
  <c r="AK72" i="3"/>
  <c r="AS72" i="3"/>
  <c r="BA72" i="3"/>
  <c r="BI72" i="3"/>
  <c r="BQ72" i="3"/>
  <c r="BY72" i="3"/>
  <c r="O72" i="3"/>
  <c r="W72" i="3"/>
  <c r="AE72" i="3"/>
  <c r="AM72" i="3"/>
  <c r="AU72" i="3"/>
  <c r="BC72" i="3"/>
  <c r="BK72" i="3"/>
  <c r="BS72" i="3"/>
  <c r="CA72" i="3"/>
  <c r="P72" i="3"/>
  <c r="X72" i="3"/>
  <c r="AF72" i="3"/>
  <c r="AN72" i="3"/>
  <c r="AV72" i="3"/>
  <c r="BD72" i="3"/>
  <c r="BL72" i="3"/>
  <c r="BT72" i="3"/>
  <c r="J72" i="3"/>
  <c r="BU72" i="3"/>
  <c r="AO72" i="3"/>
  <c r="AR82" i="3"/>
  <c r="AX80" i="3"/>
  <c r="BD79" i="3"/>
  <c r="BH78" i="3"/>
  <c r="BO75" i="3"/>
  <c r="AL73" i="3"/>
  <c r="BR72" i="3"/>
  <c r="AL72" i="3"/>
  <c r="AV79" i="3"/>
  <c r="AK78" i="3"/>
  <c r="M82" i="3"/>
  <c r="U82" i="3"/>
  <c r="AC82" i="3"/>
  <c r="AK82" i="3"/>
  <c r="AS82" i="3"/>
  <c r="BA82" i="3"/>
  <c r="BI82" i="3"/>
  <c r="BQ82" i="3"/>
  <c r="BY82" i="3"/>
  <c r="N82" i="3"/>
  <c r="V82" i="3"/>
  <c r="AD82" i="3"/>
  <c r="AL82" i="3"/>
  <c r="AT82" i="3"/>
  <c r="BB82" i="3"/>
  <c r="BJ82" i="3"/>
  <c r="BR82" i="3"/>
  <c r="BZ82" i="3"/>
  <c r="O82" i="3"/>
  <c r="W82" i="3"/>
  <c r="AE82" i="3"/>
  <c r="AM82" i="3"/>
  <c r="AU82" i="3"/>
  <c r="BC82" i="3"/>
  <c r="BK82" i="3"/>
  <c r="BS82" i="3"/>
  <c r="CA82" i="3"/>
  <c r="P82" i="3"/>
  <c r="X82" i="3"/>
  <c r="AF82" i="3"/>
  <c r="AN82" i="3"/>
  <c r="AV82" i="3"/>
  <c r="BD82" i="3"/>
  <c r="BL82" i="3"/>
  <c r="BT82" i="3"/>
  <c r="Q82" i="3"/>
  <c r="Y82" i="3"/>
  <c r="AG82" i="3"/>
  <c r="AO82" i="3"/>
  <c r="AW82" i="3"/>
  <c r="BE82" i="3"/>
  <c r="J82" i="3"/>
  <c r="R82" i="3"/>
  <c r="Z82" i="3"/>
  <c r="AH82" i="3"/>
  <c r="AP82" i="3"/>
  <c r="AX82" i="3"/>
  <c r="BF82" i="3"/>
  <c r="BN82" i="3"/>
  <c r="BV82" i="3"/>
  <c r="K82" i="3"/>
  <c r="S82" i="3"/>
  <c r="AA82" i="3"/>
  <c r="AI82" i="3"/>
  <c r="AQ82" i="3"/>
  <c r="AY82" i="3"/>
  <c r="BG82" i="3"/>
  <c r="BO82" i="3"/>
  <c r="BW82" i="3"/>
  <c r="K76" i="3"/>
  <c r="S76" i="3"/>
  <c r="AA76" i="3"/>
  <c r="AI76" i="3"/>
  <c r="AQ76" i="3"/>
  <c r="AY76" i="3"/>
  <c r="BG76" i="3"/>
  <c r="BO76" i="3"/>
  <c r="BW76" i="3"/>
  <c r="N76" i="3"/>
  <c r="V76" i="3"/>
  <c r="AD76" i="3"/>
  <c r="AL76" i="3"/>
  <c r="AT76" i="3"/>
  <c r="BB76" i="3"/>
  <c r="BJ76" i="3"/>
  <c r="BR76" i="3"/>
  <c r="BZ76" i="3"/>
  <c r="O76" i="3"/>
  <c r="W76" i="3"/>
  <c r="AE76" i="3"/>
  <c r="AM76" i="3"/>
  <c r="AU76" i="3"/>
  <c r="BC76" i="3"/>
  <c r="BK76" i="3"/>
  <c r="BS76" i="3"/>
  <c r="CA76" i="3"/>
  <c r="P76" i="3"/>
  <c r="X76" i="3"/>
  <c r="AF76" i="3"/>
  <c r="AN76" i="3"/>
  <c r="AV76" i="3"/>
  <c r="BD76" i="3"/>
  <c r="BL76" i="3"/>
  <c r="BT76" i="3"/>
  <c r="Q76" i="3"/>
  <c r="Y76" i="3"/>
  <c r="AG76" i="3"/>
  <c r="AO76" i="3"/>
  <c r="AW76" i="3"/>
  <c r="BE76" i="3"/>
  <c r="BM76" i="3"/>
  <c r="BU76" i="3"/>
  <c r="U76" i="3"/>
  <c r="AR76" i="3"/>
  <c r="BN76" i="3"/>
  <c r="Z76" i="3"/>
  <c r="AS76" i="3"/>
  <c r="BP76" i="3"/>
  <c r="AB76" i="3"/>
  <c r="AX76" i="3"/>
  <c r="BQ76" i="3"/>
  <c r="J76" i="3"/>
  <c r="AC76" i="3"/>
  <c r="AZ76" i="3"/>
  <c r="BV76" i="3"/>
  <c r="L76" i="3"/>
  <c r="AH76" i="3"/>
  <c r="BA76" i="3"/>
  <c r="BX76" i="3"/>
  <c r="M76" i="3"/>
  <c r="AJ76" i="3"/>
  <c r="BF76" i="3"/>
  <c r="BY76" i="3"/>
  <c r="R76" i="3"/>
  <c r="AK76" i="3"/>
  <c r="BH76" i="3"/>
  <c r="BM72" i="3"/>
  <c r="AG72" i="3"/>
  <c r="BX82" i="3"/>
  <c r="AB82" i="3"/>
  <c r="AH80" i="3"/>
  <c r="AN79" i="3"/>
  <c r="R78" i="3"/>
  <c r="Z75" i="3"/>
  <c r="K80" i="3"/>
  <c r="S80" i="3"/>
  <c r="AA80" i="3"/>
  <c r="AI80" i="3"/>
  <c r="AQ80" i="3"/>
  <c r="AY80" i="3"/>
  <c r="BG80" i="3"/>
  <c r="BO80" i="3"/>
  <c r="BW80" i="3"/>
  <c r="L80" i="3"/>
  <c r="T80" i="3"/>
  <c r="AB80" i="3"/>
  <c r="AJ80" i="3"/>
  <c r="AR80" i="3"/>
  <c r="AZ80" i="3"/>
  <c r="BH80" i="3"/>
  <c r="BP80" i="3"/>
  <c r="BX80" i="3"/>
  <c r="M80" i="3"/>
  <c r="U80" i="3"/>
  <c r="AC80" i="3"/>
  <c r="AK80" i="3"/>
  <c r="AS80" i="3"/>
  <c r="BA80" i="3"/>
  <c r="BI80" i="3"/>
  <c r="BQ80" i="3"/>
  <c r="BY80" i="3"/>
  <c r="N80" i="3"/>
  <c r="V80" i="3"/>
  <c r="AD80" i="3"/>
  <c r="AL80" i="3"/>
  <c r="AT80" i="3"/>
  <c r="BB80" i="3"/>
  <c r="BJ80" i="3"/>
  <c r="BR80" i="3"/>
  <c r="BZ80" i="3"/>
  <c r="O80" i="3"/>
  <c r="W80" i="3"/>
  <c r="AE80" i="3"/>
  <c r="AM80" i="3"/>
  <c r="AU80" i="3"/>
  <c r="BC80" i="3"/>
  <c r="BK80" i="3"/>
  <c r="BS80" i="3"/>
  <c r="CA80" i="3"/>
  <c r="P80" i="3"/>
  <c r="X80" i="3"/>
  <c r="AF80" i="3"/>
  <c r="AN80" i="3"/>
  <c r="AV80" i="3"/>
  <c r="BD80" i="3"/>
  <c r="BL80" i="3"/>
  <c r="BT80" i="3"/>
  <c r="Q80" i="3"/>
  <c r="Y80" i="3"/>
  <c r="AG80" i="3"/>
  <c r="AO80" i="3"/>
  <c r="AW80" i="3"/>
  <c r="BE80" i="3"/>
  <c r="BM80" i="3"/>
  <c r="BU80" i="3"/>
  <c r="Q75" i="3"/>
  <c r="Y75" i="3"/>
  <c r="AG75" i="3"/>
  <c r="AO75" i="3"/>
  <c r="AW75" i="3"/>
  <c r="BE75" i="3"/>
  <c r="BM75" i="3"/>
  <c r="BU75" i="3"/>
  <c r="L75" i="3"/>
  <c r="T75" i="3"/>
  <c r="AB75" i="3"/>
  <c r="AJ75" i="3"/>
  <c r="AR75" i="3"/>
  <c r="AZ75" i="3"/>
  <c r="BH75" i="3"/>
  <c r="BP75" i="3"/>
  <c r="BX75" i="3"/>
  <c r="M75" i="3"/>
  <c r="U75" i="3"/>
  <c r="AC75" i="3"/>
  <c r="AK75" i="3"/>
  <c r="AS75" i="3"/>
  <c r="BA75" i="3"/>
  <c r="BI75" i="3"/>
  <c r="BQ75" i="3"/>
  <c r="BY75" i="3"/>
  <c r="N75" i="3"/>
  <c r="V75" i="3"/>
  <c r="AD75" i="3"/>
  <c r="AL75" i="3"/>
  <c r="AT75" i="3"/>
  <c r="BB75" i="3"/>
  <c r="BJ75" i="3"/>
  <c r="BR75" i="3"/>
  <c r="BZ75" i="3"/>
  <c r="O75" i="3"/>
  <c r="W75" i="3"/>
  <c r="AE75" i="3"/>
  <c r="AM75" i="3"/>
  <c r="AU75" i="3"/>
  <c r="BC75" i="3"/>
  <c r="BK75" i="3"/>
  <c r="BS75" i="3"/>
  <c r="CA75" i="3"/>
  <c r="AA75" i="3"/>
  <c r="AX75" i="3"/>
  <c r="BT75" i="3"/>
  <c r="J75" i="3"/>
  <c r="AF75" i="3"/>
  <c r="AY75" i="3"/>
  <c r="BV75" i="3"/>
  <c r="K75" i="3"/>
  <c r="AH75" i="3"/>
  <c r="BD75" i="3"/>
  <c r="BW75" i="3"/>
  <c r="P75" i="3"/>
  <c r="AI75" i="3"/>
  <c r="BF75" i="3"/>
  <c r="R75" i="3"/>
  <c r="AN75" i="3"/>
  <c r="BG75" i="3"/>
  <c r="S75" i="3"/>
  <c r="AP75" i="3"/>
  <c r="BL75" i="3"/>
  <c r="X75" i="3"/>
  <c r="AQ75" i="3"/>
  <c r="BN75" i="3"/>
  <c r="BJ72" i="3"/>
  <c r="AD72" i="3"/>
  <c r="BU82" i="3"/>
  <c r="T82" i="3"/>
  <c r="Z80" i="3"/>
  <c r="BN77" i="3"/>
  <c r="BU74" i="3"/>
  <c r="Q79" i="3"/>
  <c r="Y79" i="3"/>
  <c r="AG79" i="3"/>
  <c r="AO79" i="3"/>
  <c r="AW79" i="3"/>
  <c r="BE79" i="3"/>
  <c r="BM79" i="3"/>
  <c r="BU79" i="3"/>
  <c r="J79" i="3"/>
  <c r="R79" i="3"/>
  <c r="Z79" i="3"/>
  <c r="AH79" i="3"/>
  <c r="AP79" i="3"/>
  <c r="AX79" i="3"/>
  <c r="BF79" i="3"/>
  <c r="BN79" i="3"/>
  <c r="BV79" i="3"/>
  <c r="K79" i="3"/>
  <c r="S79" i="3"/>
  <c r="AA79" i="3"/>
  <c r="AI79" i="3"/>
  <c r="AQ79" i="3"/>
  <c r="AY79" i="3"/>
  <c r="BG79" i="3"/>
  <c r="BO79" i="3"/>
  <c r="BW79" i="3"/>
  <c r="L79" i="3"/>
  <c r="T79" i="3"/>
  <c r="AB79" i="3"/>
  <c r="AJ79" i="3"/>
  <c r="AR79" i="3"/>
  <c r="AZ79" i="3"/>
  <c r="BH79" i="3"/>
  <c r="BP79" i="3"/>
  <c r="BX79" i="3"/>
  <c r="M79" i="3"/>
  <c r="U79" i="3"/>
  <c r="AC79" i="3"/>
  <c r="AK79" i="3"/>
  <c r="AS79" i="3"/>
  <c r="BA79" i="3"/>
  <c r="BI79" i="3"/>
  <c r="BQ79" i="3"/>
  <c r="BY79" i="3"/>
  <c r="N79" i="3"/>
  <c r="V79" i="3"/>
  <c r="AD79" i="3"/>
  <c r="AL79" i="3"/>
  <c r="AT79" i="3"/>
  <c r="BB79" i="3"/>
  <c r="BJ79" i="3"/>
  <c r="BR79" i="3"/>
  <c r="BZ79" i="3"/>
  <c r="O79" i="3"/>
  <c r="W79" i="3"/>
  <c r="AE79" i="3"/>
  <c r="AM79" i="3"/>
  <c r="AU79" i="3"/>
  <c r="BC79" i="3"/>
  <c r="BK79" i="3"/>
  <c r="BS79" i="3"/>
  <c r="CA79" i="3"/>
  <c r="P74" i="3"/>
  <c r="BE72" i="3"/>
  <c r="Y72" i="3"/>
  <c r="BP82" i="3"/>
  <c r="L82" i="3"/>
  <c r="R80" i="3"/>
  <c r="X79" i="3"/>
  <c r="AQ77" i="3"/>
  <c r="BB74" i="3"/>
  <c r="M73" i="3"/>
  <c r="U73" i="3"/>
  <c r="AC73" i="3"/>
  <c r="AK73" i="3"/>
  <c r="AS73" i="3"/>
  <c r="BA73" i="3"/>
  <c r="BI73" i="3"/>
  <c r="BQ73" i="3"/>
  <c r="BY73" i="3"/>
  <c r="P73" i="3"/>
  <c r="X73" i="3"/>
  <c r="AF73" i="3"/>
  <c r="AN73" i="3"/>
  <c r="AV73" i="3"/>
  <c r="BD73" i="3"/>
  <c r="BL73" i="3"/>
  <c r="BT73" i="3"/>
  <c r="Q73" i="3"/>
  <c r="Y73" i="3"/>
  <c r="AG73" i="3"/>
  <c r="AO73" i="3"/>
  <c r="AW73" i="3"/>
  <c r="BE73" i="3"/>
  <c r="BM73" i="3"/>
  <c r="BU73" i="3"/>
  <c r="J73" i="3"/>
  <c r="R73" i="3"/>
  <c r="Z73" i="3"/>
  <c r="AH73" i="3"/>
  <c r="AP73" i="3"/>
  <c r="AX73" i="3"/>
  <c r="BF73" i="3"/>
  <c r="BN73" i="3"/>
  <c r="BV73" i="3"/>
  <c r="K73" i="3"/>
  <c r="S73" i="3"/>
  <c r="AA73" i="3"/>
  <c r="AI73" i="3"/>
  <c r="AQ73" i="3"/>
  <c r="AY73" i="3"/>
  <c r="BG73" i="3"/>
  <c r="BO73" i="3"/>
  <c r="BW73" i="3"/>
  <c r="T73" i="3"/>
  <c r="AM73" i="3"/>
  <c r="BJ73" i="3"/>
  <c r="V73" i="3"/>
  <c r="AR73" i="3"/>
  <c r="BK73" i="3"/>
  <c r="W73" i="3"/>
  <c r="AT73" i="3"/>
  <c r="BP73" i="3"/>
  <c r="AB73" i="3"/>
  <c r="AU73" i="3"/>
  <c r="BR73" i="3"/>
  <c r="AD73" i="3"/>
  <c r="AZ73" i="3"/>
  <c r="BS73" i="3"/>
  <c r="L73" i="3"/>
  <c r="AE73" i="3"/>
  <c r="BB73" i="3"/>
  <c r="BX73" i="3"/>
  <c r="N73" i="3"/>
  <c r="AJ73" i="3"/>
  <c r="BC73" i="3"/>
  <c r="BZ73" i="3"/>
  <c r="BB72" i="3"/>
  <c r="V72" i="3"/>
  <c r="BM82" i="3"/>
  <c r="BV80" i="3"/>
  <c r="J80" i="3"/>
  <c r="P79" i="3"/>
  <c r="BI76" i="3"/>
  <c r="AF74" i="3"/>
  <c r="K78" i="3"/>
  <c r="S78" i="3"/>
  <c r="AA78" i="3"/>
  <c r="AI78" i="3"/>
  <c r="AQ78" i="3"/>
  <c r="AY78" i="3"/>
  <c r="BG78" i="3"/>
  <c r="BO78" i="3"/>
  <c r="BW78" i="3"/>
  <c r="N78" i="3"/>
  <c r="V78" i="3"/>
  <c r="AD78" i="3"/>
  <c r="AL78" i="3"/>
  <c r="AT78" i="3"/>
  <c r="BB78" i="3"/>
  <c r="O78" i="3"/>
  <c r="W78" i="3"/>
  <c r="AE78" i="3"/>
  <c r="AM78" i="3"/>
  <c r="AU78" i="3"/>
  <c r="BC78" i="3"/>
  <c r="BK78" i="3"/>
  <c r="BS78" i="3"/>
  <c r="P78" i="3"/>
  <c r="X78" i="3"/>
  <c r="AF78" i="3"/>
  <c r="AN78" i="3"/>
  <c r="AV78" i="3"/>
  <c r="BD78" i="3"/>
  <c r="BL78" i="3"/>
  <c r="BT78" i="3"/>
  <c r="Q78" i="3"/>
  <c r="Y78" i="3"/>
  <c r="AG78" i="3"/>
  <c r="AO78" i="3"/>
  <c r="AW78" i="3"/>
  <c r="BE78" i="3"/>
  <c r="BM78" i="3"/>
  <c r="BU78" i="3"/>
  <c r="T78" i="3"/>
  <c r="AP78" i="3"/>
  <c r="BI78" i="3"/>
  <c r="BY78" i="3"/>
  <c r="U78" i="3"/>
  <c r="AR78" i="3"/>
  <c r="BJ78" i="3"/>
  <c r="BZ78" i="3"/>
  <c r="Z78" i="3"/>
  <c r="AS78" i="3"/>
  <c r="BN78" i="3"/>
  <c r="CA78" i="3"/>
  <c r="AB78" i="3"/>
  <c r="AX78" i="3"/>
  <c r="BP78" i="3"/>
  <c r="J78" i="3"/>
  <c r="AC78" i="3"/>
  <c r="AZ78" i="3"/>
  <c r="BQ78" i="3"/>
  <c r="L78" i="3"/>
  <c r="AH78" i="3"/>
  <c r="BA78" i="3"/>
  <c r="BR78" i="3"/>
  <c r="M78" i="3"/>
  <c r="AJ78" i="3"/>
  <c r="BF78" i="3"/>
  <c r="BV78" i="3"/>
  <c r="BZ72" i="3"/>
  <c r="AW72" i="3"/>
  <c r="Q72" i="3"/>
  <c r="BH82" i="3"/>
  <c r="BN80" i="3"/>
  <c r="BT79" i="3"/>
  <c r="AP76" i="3"/>
  <c r="CA73" i="3"/>
  <c r="Q77" i="3"/>
  <c r="Y77" i="3"/>
  <c r="AG77" i="3"/>
  <c r="AO77" i="3"/>
  <c r="AW77" i="3"/>
  <c r="BE77" i="3"/>
  <c r="BM77" i="3"/>
  <c r="BU77" i="3"/>
  <c r="L77" i="3"/>
  <c r="T77" i="3"/>
  <c r="AB77" i="3"/>
  <c r="AJ77" i="3"/>
  <c r="AR77" i="3"/>
  <c r="AZ77" i="3"/>
  <c r="BH77" i="3"/>
  <c r="BP77" i="3"/>
  <c r="BX77" i="3"/>
  <c r="M77" i="3"/>
  <c r="U77" i="3"/>
  <c r="AC77" i="3"/>
  <c r="AK77" i="3"/>
  <c r="AS77" i="3"/>
  <c r="BA77" i="3"/>
  <c r="BI77" i="3"/>
  <c r="BQ77" i="3"/>
  <c r="BY77" i="3"/>
  <c r="N77" i="3"/>
  <c r="V77" i="3"/>
  <c r="AD77" i="3"/>
  <c r="AL77" i="3"/>
  <c r="AT77" i="3"/>
  <c r="BB77" i="3"/>
  <c r="BJ77" i="3"/>
  <c r="BR77" i="3"/>
  <c r="BZ77" i="3"/>
  <c r="O77" i="3"/>
  <c r="W77" i="3"/>
  <c r="AE77" i="3"/>
  <c r="AM77" i="3"/>
  <c r="AU77" i="3"/>
  <c r="BC77" i="3"/>
  <c r="BK77" i="3"/>
  <c r="BS77" i="3"/>
  <c r="CA77" i="3"/>
  <c r="Z77" i="3"/>
  <c r="AV77" i="3"/>
  <c r="BO77" i="3"/>
  <c r="AA77" i="3"/>
  <c r="AX77" i="3"/>
  <c r="BT77" i="3"/>
  <c r="J77" i="3"/>
  <c r="AF77" i="3"/>
  <c r="AY77" i="3"/>
  <c r="BV77" i="3"/>
  <c r="K77" i="3"/>
  <c r="AH77" i="3"/>
  <c r="BD77" i="3"/>
  <c r="BW77" i="3"/>
  <c r="P77" i="3"/>
  <c r="AI77" i="3"/>
  <c r="BF77" i="3"/>
  <c r="R77" i="3"/>
  <c r="AN77" i="3"/>
  <c r="BG77" i="3"/>
  <c r="S77" i="3"/>
  <c r="AP77" i="3"/>
  <c r="BL77" i="3"/>
  <c r="BW72" i="3"/>
  <c r="AT72" i="3"/>
  <c r="N72" i="3"/>
  <c r="AZ82" i="3"/>
  <c r="BF80" i="3"/>
  <c r="BL79" i="3"/>
  <c r="BX78" i="3"/>
  <c r="T76" i="3"/>
  <c r="BH73" i="3"/>
  <c r="BT74" i="3"/>
  <c r="AW74" i="3"/>
  <c r="AD74" i="3"/>
  <c r="BR74" i="3"/>
  <c r="AV74" i="3"/>
  <c r="Y74" i="3"/>
  <c r="BM74" i="3"/>
  <c r="AT74" i="3"/>
  <c r="X74" i="3"/>
  <c r="BL74" i="3"/>
  <c r="AO74" i="3"/>
  <c r="V74" i="3"/>
  <c r="BJ74" i="3"/>
  <c r="AN74" i="3"/>
  <c r="Q74" i="3"/>
  <c r="BE74" i="3"/>
  <c r="AL74" i="3"/>
  <c r="O74" i="3"/>
  <c r="W74" i="3"/>
  <c r="AE74" i="3"/>
  <c r="AM74" i="3"/>
  <c r="AU74" i="3"/>
  <c r="BC74" i="3"/>
  <c r="BK74" i="3"/>
  <c r="BS74" i="3"/>
  <c r="CA74" i="3"/>
  <c r="J74" i="3"/>
  <c r="R74" i="3"/>
  <c r="Z74" i="3"/>
  <c r="AH74" i="3"/>
  <c r="AP74" i="3"/>
  <c r="AX74" i="3"/>
  <c r="BF74" i="3"/>
  <c r="BN74" i="3"/>
  <c r="BV74" i="3"/>
  <c r="K74" i="3"/>
  <c r="S74" i="3"/>
  <c r="AA74" i="3"/>
  <c r="AI74" i="3"/>
  <c r="AQ74" i="3"/>
  <c r="AY74" i="3"/>
  <c r="BG74" i="3"/>
  <c r="BO74" i="3"/>
  <c r="BW74" i="3"/>
  <c r="L74" i="3"/>
  <c r="T74" i="3"/>
  <c r="AB74" i="3"/>
  <c r="AJ74" i="3"/>
  <c r="AR74" i="3"/>
  <c r="AZ74" i="3"/>
  <c r="BH74" i="3"/>
  <c r="BP74" i="3"/>
  <c r="BX74" i="3"/>
  <c r="M74" i="3"/>
  <c r="U74" i="3"/>
  <c r="AC74" i="3"/>
  <c r="AK74" i="3"/>
  <c r="AS74" i="3"/>
  <c r="BA74" i="3"/>
  <c r="BI74" i="3"/>
  <c r="BQ74" i="3"/>
  <c r="BY74" i="3"/>
  <c r="BZ74" i="3"/>
  <c r="BD74" i="3"/>
  <c r="AG74" i="3"/>
  <c r="N74" i="3"/>
  <c r="C72" i="3"/>
  <c r="C82" i="3"/>
  <c r="E219" i="3"/>
  <c r="E209" i="3"/>
  <c r="E199" i="3"/>
  <c r="E189" i="3"/>
  <c r="BB63" i="3"/>
  <c r="AL62" i="3"/>
  <c r="M62" i="3"/>
  <c r="AC62" i="3"/>
  <c r="AY66" i="3"/>
  <c r="BW61" i="3"/>
  <c r="AO62" i="3"/>
  <c r="AI63" i="3"/>
  <c r="BE62" i="3"/>
  <c r="BL64" i="3"/>
  <c r="AI66" i="3"/>
  <c r="BJ64" i="3"/>
  <c r="AJ64" i="3"/>
  <c r="K64" i="3"/>
  <c r="Z63" i="3"/>
  <c r="AX60" i="3"/>
  <c r="V59" i="3"/>
  <c r="BY59" i="3"/>
  <c r="BE64" i="3"/>
  <c r="CA63" i="3"/>
  <c r="AM64" i="3"/>
  <c r="S66" i="3"/>
  <c r="U63" i="3"/>
  <c r="AD64" i="3"/>
  <c r="P64" i="3"/>
  <c r="AC59" i="3"/>
  <c r="AH64" i="3"/>
  <c r="P59" i="3"/>
  <c r="CA64" i="3"/>
  <c r="BC64" i="3"/>
  <c r="BT63" i="3"/>
  <c r="M63" i="3"/>
  <c r="BS59" i="3"/>
  <c r="M58" i="3"/>
  <c r="BW64" i="3"/>
  <c r="AZ64" i="3"/>
  <c r="AA64" i="3"/>
  <c r="BL63" i="3"/>
  <c r="BT62" i="3"/>
  <c r="BM59" i="3"/>
  <c r="BU64" i="3"/>
  <c r="AV64" i="3"/>
  <c r="Y64" i="3"/>
  <c r="BI63" i="3"/>
  <c r="BN62" i="3"/>
  <c r="BA59" i="3"/>
  <c r="AU59" i="3"/>
  <c r="BS64" i="3"/>
  <c r="AT64" i="3"/>
  <c r="T64" i="3"/>
  <c r="BO66" i="3"/>
  <c r="BN64" i="3"/>
  <c r="AQ64" i="3"/>
  <c r="R64" i="3"/>
  <c r="AP63" i="3"/>
  <c r="AN59" i="3"/>
  <c r="BL56" i="3"/>
  <c r="AF56" i="3"/>
  <c r="BZ66" i="3"/>
  <c r="BJ66" i="3"/>
  <c r="AT66" i="3"/>
  <c r="AD66" i="3"/>
  <c r="N66" i="3"/>
  <c r="BO64" i="3"/>
  <c r="AW64" i="3"/>
  <c r="AE64" i="3"/>
  <c r="L64" i="3"/>
  <c r="AZ63" i="3"/>
  <c r="K63" i="3"/>
  <c r="BM62" i="3"/>
  <c r="AI62" i="3"/>
  <c r="P61" i="3"/>
  <c r="AH60" i="3"/>
  <c r="BD59" i="3"/>
  <c r="BY58" i="3"/>
  <c r="BF56" i="3"/>
  <c r="Z56" i="3"/>
  <c r="BY66" i="3"/>
  <c r="BI66" i="3"/>
  <c r="AS66" i="3"/>
  <c r="AC66" i="3"/>
  <c r="M66" i="3"/>
  <c r="AT63" i="3"/>
  <c r="BG62" i="3"/>
  <c r="AE62" i="3"/>
  <c r="AF60" i="3"/>
  <c r="AW66" i="3"/>
  <c r="BV60" i="3"/>
  <c r="AI56" i="3"/>
  <c r="AG66" i="3"/>
  <c r="BD56" i="3"/>
  <c r="BW66" i="3"/>
  <c r="AA66" i="3"/>
  <c r="AY56" i="3"/>
  <c r="BU66" i="3"/>
  <c r="Y66" i="3"/>
  <c r="BM66" i="3"/>
  <c r="AQ60" i="3"/>
  <c r="BG66" i="3"/>
  <c r="Y60" i="3"/>
  <c r="S56" i="3"/>
  <c r="BE66" i="3"/>
  <c r="AO66" i="3"/>
  <c r="AX62" i="3"/>
  <c r="V62" i="3"/>
  <c r="BQ60" i="3"/>
  <c r="S60" i="3"/>
  <c r="J56" i="3"/>
  <c r="AV56" i="3"/>
  <c r="P56" i="3"/>
  <c r="BR66" i="3"/>
  <c r="BB66" i="3"/>
  <c r="AL66" i="3"/>
  <c r="V66" i="3"/>
  <c r="BX64" i="3"/>
  <c r="BF64" i="3"/>
  <c r="AN64" i="3"/>
  <c r="V64" i="3"/>
  <c r="BR63" i="3"/>
  <c r="BZ62" i="3"/>
  <c r="AW62" i="3"/>
  <c r="U62" i="3"/>
  <c r="BG60" i="3"/>
  <c r="J60" i="3"/>
  <c r="AE59" i="3"/>
  <c r="BT56" i="3"/>
  <c r="BO56" i="3"/>
  <c r="Q66" i="3"/>
  <c r="X56" i="3"/>
  <c r="AQ66" i="3"/>
  <c r="K66" i="3"/>
  <c r="BV56" i="3"/>
  <c r="AP56" i="3"/>
  <c r="BQ66" i="3"/>
  <c r="BA66" i="3"/>
  <c r="AK66" i="3"/>
  <c r="U66" i="3"/>
  <c r="BW62" i="3"/>
  <c r="AU62" i="3"/>
  <c r="BD60" i="3"/>
  <c r="AN56" i="3"/>
  <c r="BT61" i="3"/>
  <c r="BV57" i="3"/>
  <c r="P63" i="3"/>
  <c r="X63" i="3"/>
  <c r="AF63" i="3"/>
  <c r="AN63" i="3"/>
  <c r="O63" i="3"/>
  <c r="Y63" i="3"/>
  <c r="AH63" i="3"/>
  <c r="AQ63" i="3"/>
  <c r="AY63" i="3"/>
  <c r="BG63" i="3"/>
  <c r="BO63" i="3"/>
  <c r="BW63" i="3"/>
  <c r="Q63" i="3"/>
  <c r="AA63" i="3"/>
  <c r="AK63" i="3"/>
  <c r="AU63" i="3"/>
  <c r="BD63" i="3"/>
  <c r="BM63" i="3"/>
  <c r="BV63" i="3"/>
  <c r="R63" i="3"/>
  <c r="AB63" i="3"/>
  <c r="AL63" i="3"/>
  <c r="AV63" i="3"/>
  <c r="BE63" i="3"/>
  <c r="BN63" i="3"/>
  <c r="BX63" i="3"/>
  <c r="J63" i="3"/>
  <c r="T63" i="3"/>
  <c r="AD63" i="3"/>
  <c r="AO63" i="3"/>
  <c r="AX63" i="3"/>
  <c r="BH63" i="3"/>
  <c r="BQ63" i="3"/>
  <c r="BZ63" i="3"/>
  <c r="L63" i="3"/>
  <c r="V63" i="3"/>
  <c r="AG63" i="3"/>
  <c r="AR63" i="3"/>
  <c r="BA63" i="3"/>
  <c r="BJ63" i="3"/>
  <c r="BS63" i="3"/>
  <c r="P58" i="3"/>
  <c r="X58" i="3"/>
  <c r="AF58" i="3"/>
  <c r="AN58" i="3"/>
  <c r="AV58" i="3"/>
  <c r="BD58" i="3"/>
  <c r="BL58" i="3"/>
  <c r="BT58" i="3"/>
  <c r="R58" i="3"/>
  <c r="AA58" i="3"/>
  <c r="AJ58" i="3"/>
  <c r="AS58" i="3"/>
  <c r="BB58" i="3"/>
  <c r="BK58" i="3"/>
  <c r="BU58" i="3"/>
  <c r="K58" i="3"/>
  <c r="T58" i="3"/>
  <c r="AC58" i="3"/>
  <c r="AL58" i="3"/>
  <c r="AU58" i="3"/>
  <c r="BE58" i="3"/>
  <c r="BN58" i="3"/>
  <c r="BW58" i="3"/>
  <c r="L58" i="3"/>
  <c r="U58" i="3"/>
  <c r="AD58" i="3"/>
  <c r="AM58" i="3"/>
  <c r="AW58" i="3"/>
  <c r="BF58" i="3"/>
  <c r="BO58" i="3"/>
  <c r="BX58" i="3"/>
  <c r="N58" i="3"/>
  <c r="W58" i="3"/>
  <c r="AG58" i="3"/>
  <c r="AP58" i="3"/>
  <c r="AY58" i="3"/>
  <c r="BH58" i="3"/>
  <c r="BQ58" i="3"/>
  <c r="BZ58" i="3"/>
  <c r="O58" i="3"/>
  <c r="Y58" i="3"/>
  <c r="AH58" i="3"/>
  <c r="AQ58" i="3"/>
  <c r="AZ58" i="3"/>
  <c r="BI58" i="3"/>
  <c r="BR58" i="3"/>
  <c r="CA58" i="3"/>
  <c r="BV58" i="3"/>
  <c r="AE58" i="3"/>
  <c r="BC58" i="3"/>
  <c r="J58" i="3"/>
  <c r="AI58" i="3"/>
  <c r="BG58" i="3"/>
  <c r="Q58" i="3"/>
  <c r="AO58" i="3"/>
  <c r="BM58" i="3"/>
  <c r="S58" i="3"/>
  <c r="AR58" i="3"/>
  <c r="BP58" i="3"/>
  <c r="V58" i="3"/>
  <c r="AT58" i="3"/>
  <c r="BS58" i="3"/>
  <c r="Z58" i="3"/>
  <c r="AX58" i="3"/>
  <c r="BR56" i="3"/>
  <c r="BB56" i="3"/>
  <c r="AL56" i="3"/>
  <c r="V56" i="3"/>
  <c r="BP63" i="3"/>
  <c r="AW63" i="3"/>
  <c r="AC63" i="3"/>
  <c r="BQ61" i="3"/>
  <c r="N57" i="3"/>
  <c r="V57" i="3"/>
  <c r="AD57" i="3"/>
  <c r="AL57" i="3"/>
  <c r="AT57" i="3"/>
  <c r="BB57" i="3"/>
  <c r="BJ57" i="3"/>
  <c r="BR57" i="3"/>
  <c r="BZ57" i="3"/>
  <c r="O57" i="3"/>
  <c r="X57" i="3"/>
  <c r="AG57" i="3"/>
  <c r="AP57" i="3"/>
  <c r="AY57" i="3"/>
  <c r="BH57" i="3"/>
  <c r="BQ57" i="3"/>
  <c r="CA57" i="3"/>
  <c r="Q57" i="3"/>
  <c r="Z57" i="3"/>
  <c r="AI57" i="3"/>
  <c r="AR57" i="3"/>
  <c r="BA57" i="3"/>
  <c r="BK57" i="3"/>
  <c r="BT57" i="3"/>
  <c r="R57" i="3"/>
  <c r="AA57" i="3"/>
  <c r="AJ57" i="3"/>
  <c r="AS57" i="3"/>
  <c r="BC57" i="3"/>
  <c r="BL57" i="3"/>
  <c r="BU57" i="3"/>
  <c r="K57" i="3"/>
  <c r="T57" i="3"/>
  <c r="AC57" i="3"/>
  <c r="AM57" i="3"/>
  <c r="AV57" i="3"/>
  <c r="BE57" i="3"/>
  <c r="BN57" i="3"/>
  <c r="BW57" i="3"/>
  <c r="L57" i="3"/>
  <c r="U57" i="3"/>
  <c r="AE57" i="3"/>
  <c r="AN57" i="3"/>
  <c r="AW57" i="3"/>
  <c r="BF57" i="3"/>
  <c r="BO57" i="3"/>
  <c r="BX57" i="3"/>
  <c r="W57" i="3"/>
  <c r="BS57" i="3"/>
  <c r="Y57" i="3"/>
  <c r="AB57" i="3"/>
  <c r="AZ57" i="3"/>
  <c r="BY57" i="3"/>
  <c r="AF57" i="3"/>
  <c r="BD57" i="3"/>
  <c r="M57" i="3"/>
  <c r="AK57" i="3"/>
  <c r="BI57" i="3"/>
  <c r="AO57" i="3"/>
  <c r="BM57" i="3"/>
  <c r="P57" i="3"/>
  <c r="S57" i="3"/>
  <c r="AQ57" i="3"/>
  <c r="BP57" i="3"/>
  <c r="AU57" i="3"/>
  <c r="BK61" i="3"/>
  <c r="AX57" i="3"/>
  <c r="BN56" i="3"/>
  <c r="AX56" i="3"/>
  <c r="AH56" i="3"/>
  <c r="R56" i="3"/>
  <c r="BK63" i="3"/>
  <c r="AS63" i="3"/>
  <c r="W63" i="3"/>
  <c r="BJ58" i="3"/>
  <c r="AH57" i="3"/>
  <c r="J61" i="3"/>
  <c r="R61" i="3"/>
  <c r="Z61" i="3"/>
  <c r="AH61" i="3"/>
  <c r="AP61" i="3"/>
  <c r="AX61" i="3"/>
  <c r="BF61" i="3"/>
  <c r="BN61" i="3"/>
  <c r="BV61" i="3"/>
  <c r="O61" i="3"/>
  <c r="X61" i="3"/>
  <c r="AG61" i="3"/>
  <c r="AQ61" i="3"/>
  <c r="AZ61" i="3"/>
  <c r="BI61" i="3"/>
  <c r="BR61" i="3"/>
  <c r="CA61" i="3"/>
  <c r="S61" i="3"/>
  <c r="AB61" i="3"/>
  <c r="AK61" i="3"/>
  <c r="AT61" i="3"/>
  <c r="BC61" i="3"/>
  <c r="L61" i="3"/>
  <c r="U61" i="3"/>
  <c r="AD61" i="3"/>
  <c r="AM61" i="3"/>
  <c r="AV61" i="3"/>
  <c r="BE61" i="3"/>
  <c r="BO61" i="3"/>
  <c r="BX61" i="3"/>
  <c r="M61" i="3"/>
  <c r="V61" i="3"/>
  <c r="AE61" i="3"/>
  <c r="AN61" i="3"/>
  <c r="AW61" i="3"/>
  <c r="BG61" i="3"/>
  <c r="BP61" i="3"/>
  <c r="BY61" i="3"/>
  <c r="AR61" i="3"/>
  <c r="K61" i="3"/>
  <c r="AC61" i="3"/>
  <c r="AU61" i="3"/>
  <c r="BL61" i="3"/>
  <c r="N61" i="3"/>
  <c r="AF61" i="3"/>
  <c r="AY61" i="3"/>
  <c r="BM61" i="3"/>
  <c r="Q61" i="3"/>
  <c r="AJ61" i="3"/>
  <c r="BB61" i="3"/>
  <c r="BS61" i="3"/>
  <c r="AL61" i="3"/>
  <c r="T61" i="3"/>
  <c r="BD61" i="3"/>
  <c r="W61" i="3"/>
  <c r="AO61" i="3"/>
  <c r="BH61" i="3"/>
  <c r="BU61" i="3"/>
  <c r="Y61" i="3"/>
  <c r="BJ61" i="3"/>
  <c r="J57" i="3"/>
  <c r="BZ56" i="3"/>
  <c r="BJ56" i="3"/>
  <c r="AT56" i="3"/>
  <c r="AD56" i="3"/>
  <c r="BY63" i="3"/>
  <c r="BF63" i="3"/>
  <c r="AM63" i="3"/>
  <c r="S63" i="3"/>
  <c r="AI61" i="3"/>
  <c r="AK58" i="3"/>
  <c r="AS61" i="3"/>
  <c r="L56" i="3"/>
  <c r="T56" i="3"/>
  <c r="AB56" i="3"/>
  <c r="AJ56" i="3"/>
  <c r="AR56" i="3"/>
  <c r="AZ56" i="3"/>
  <c r="BH56" i="3"/>
  <c r="BP56" i="3"/>
  <c r="BX56" i="3"/>
  <c r="M56" i="3"/>
  <c r="U56" i="3"/>
  <c r="AC56" i="3"/>
  <c r="AK56" i="3"/>
  <c r="AS56" i="3"/>
  <c r="BA56" i="3"/>
  <c r="BI56" i="3"/>
  <c r="BQ56" i="3"/>
  <c r="BY56" i="3"/>
  <c r="O56" i="3"/>
  <c r="W56" i="3"/>
  <c r="AE56" i="3"/>
  <c r="AM56" i="3"/>
  <c r="AU56" i="3"/>
  <c r="BC56" i="3"/>
  <c r="BK56" i="3"/>
  <c r="BS56" i="3"/>
  <c r="CA56" i="3"/>
  <c r="Q56" i="3"/>
  <c r="Y56" i="3"/>
  <c r="AG56" i="3"/>
  <c r="AO56" i="3"/>
  <c r="AW56" i="3"/>
  <c r="BE56" i="3"/>
  <c r="BM56" i="3"/>
  <c r="BU56" i="3"/>
  <c r="BW56" i="3"/>
  <c r="BG56" i="3"/>
  <c r="AQ56" i="3"/>
  <c r="AA56" i="3"/>
  <c r="K56" i="3"/>
  <c r="BU63" i="3"/>
  <c r="BC63" i="3"/>
  <c r="AJ63" i="3"/>
  <c r="N63" i="3"/>
  <c r="BZ61" i="3"/>
  <c r="AA61" i="3"/>
  <c r="AB58" i="3"/>
  <c r="L62" i="3"/>
  <c r="T62" i="3"/>
  <c r="AB62" i="3"/>
  <c r="AJ62" i="3"/>
  <c r="AR62" i="3"/>
  <c r="AZ62" i="3"/>
  <c r="BH62" i="3"/>
  <c r="BP62" i="3"/>
  <c r="BX62" i="3"/>
  <c r="R62" i="3"/>
  <c r="AA62" i="3"/>
  <c r="AK62" i="3"/>
  <c r="AT62" i="3"/>
  <c r="BC62" i="3"/>
  <c r="BL62" i="3"/>
  <c r="BU62" i="3"/>
  <c r="O62" i="3"/>
  <c r="X62" i="3"/>
  <c r="AG62" i="3"/>
  <c r="AP62" i="3"/>
  <c r="AY62" i="3"/>
  <c r="BI62" i="3"/>
  <c r="BR62" i="3"/>
  <c r="CA62" i="3"/>
  <c r="P62" i="3"/>
  <c r="Y62" i="3"/>
  <c r="AH62" i="3"/>
  <c r="AQ62" i="3"/>
  <c r="BA62" i="3"/>
  <c r="BJ62" i="3"/>
  <c r="BS62" i="3"/>
  <c r="BX66" i="3"/>
  <c r="BP66" i="3"/>
  <c r="BH66" i="3"/>
  <c r="AZ66" i="3"/>
  <c r="AR66" i="3"/>
  <c r="AJ66" i="3"/>
  <c r="AB66" i="3"/>
  <c r="T66" i="3"/>
  <c r="L66" i="3"/>
  <c r="BV64" i="3"/>
  <c r="BM64" i="3"/>
  <c r="BD64" i="3"/>
  <c r="AU64" i="3"/>
  <c r="AL64" i="3"/>
  <c r="AB64" i="3"/>
  <c r="S64" i="3"/>
  <c r="J64" i="3"/>
  <c r="BY62" i="3"/>
  <c r="BK62" i="3"/>
  <c r="AV62" i="3"/>
  <c r="AF62" i="3"/>
  <c r="S62" i="3"/>
  <c r="BZ60" i="3"/>
  <c r="BA60" i="3"/>
  <c r="AC60" i="3"/>
  <c r="BW59" i="3"/>
  <c r="AW59" i="3"/>
  <c r="Y59" i="3"/>
  <c r="BV66" i="3"/>
  <c r="BN66" i="3"/>
  <c r="BF66" i="3"/>
  <c r="AX66" i="3"/>
  <c r="AP66" i="3"/>
  <c r="AH66" i="3"/>
  <c r="Z66" i="3"/>
  <c r="R66" i="3"/>
  <c r="J66" i="3"/>
  <c r="BT64" i="3"/>
  <c r="BK64" i="3"/>
  <c r="BB64" i="3"/>
  <c r="AR64" i="3"/>
  <c r="AI64" i="3"/>
  <c r="Z64" i="3"/>
  <c r="Q64" i="3"/>
  <c r="BV62" i="3"/>
  <c r="BF62" i="3"/>
  <c r="AS62" i="3"/>
  <c r="AD62" i="3"/>
  <c r="N62" i="3"/>
  <c r="BS60" i="3"/>
  <c r="AU60" i="3"/>
  <c r="BP59" i="3"/>
  <c r="AR59" i="3"/>
  <c r="T59" i="3"/>
  <c r="L60" i="3"/>
  <c r="T60" i="3"/>
  <c r="AB60" i="3"/>
  <c r="AJ60" i="3"/>
  <c r="AR60" i="3"/>
  <c r="AZ60" i="3"/>
  <c r="BH60" i="3"/>
  <c r="BP60" i="3"/>
  <c r="BX60" i="3"/>
  <c r="O60" i="3"/>
  <c r="X60" i="3"/>
  <c r="AG60" i="3"/>
  <c r="AP60" i="3"/>
  <c r="AY60" i="3"/>
  <c r="BI60" i="3"/>
  <c r="BR60" i="3"/>
  <c r="CA60" i="3"/>
  <c r="Q60" i="3"/>
  <c r="Z60" i="3"/>
  <c r="AI60" i="3"/>
  <c r="AS60" i="3"/>
  <c r="BB60" i="3"/>
  <c r="BK60" i="3"/>
  <c r="BT60" i="3"/>
  <c r="R60" i="3"/>
  <c r="AA60" i="3"/>
  <c r="AK60" i="3"/>
  <c r="AT60" i="3"/>
  <c r="BC60" i="3"/>
  <c r="BL60" i="3"/>
  <c r="BU60" i="3"/>
  <c r="K60" i="3"/>
  <c r="U60" i="3"/>
  <c r="AD60" i="3"/>
  <c r="AM60" i="3"/>
  <c r="AV60" i="3"/>
  <c r="BE60" i="3"/>
  <c r="BN60" i="3"/>
  <c r="BW60" i="3"/>
  <c r="M60" i="3"/>
  <c r="V60" i="3"/>
  <c r="AE60" i="3"/>
  <c r="AN60" i="3"/>
  <c r="AW60" i="3"/>
  <c r="BF60" i="3"/>
  <c r="BO60" i="3"/>
  <c r="BY60" i="3"/>
  <c r="BT66" i="3"/>
  <c r="BL66" i="3"/>
  <c r="BD66" i="3"/>
  <c r="AV66" i="3"/>
  <c r="AN66" i="3"/>
  <c r="AF66" i="3"/>
  <c r="X66" i="3"/>
  <c r="P66" i="3"/>
  <c r="BZ64" i="3"/>
  <c r="BR64" i="3"/>
  <c r="BH64" i="3"/>
  <c r="AY64" i="3"/>
  <c r="AP64" i="3"/>
  <c r="AG64" i="3"/>
  <c r="X64" i="3"/>
  <c r="BQ62" i="3"/>
  <c r="BD62" i="3"/>
  <c r="AN62" i="3"/>
  <c r="Z62" i="3"/>
  <c r="K62" i="3"/>
  <c r="BM60" i="3"/>
  <c r="AO60" i="3"/>
  <c r="P60" i="3"/>
  <c r="BJ59" i="3"/>
  <c r="AL59" i="3"/>
  <c r="M64" i="3"/>
  <c r="U64" i="3"/>
  <c r="AC64" i="3"/>
  <c r="AK64" i="3"/>
  <c r="AS64" i="3"/>
  <c r="BA64" i="3"/>
  <c r="BI64" i="3"/>
  <c r="BQ64" i="3"/>
  <c r="J59" i="3"/>
  <c r="R59" i="3"/>
  <c r="Z59" i="3"/>
  <c r="AH59" i="3"/>
  <c r="AP59" i="3"/>
  <c r="AX59" i="3"/>
  <c r="BF59" i="3"/>
  <c r="BN59" i="3"/>
  <c r="BV59" i="3"/>
  <c r="L59" i="3"/>
  <c r="U59" i="3"/>
  <c r="AD59" i="3"/>
  <c r="AM59" i="3"/>
  <c r="AV59" i="3"/>
  <c r="BE59" i="3"/>
  <c r="BO59" i="3"/>
  <c r="BX59" i="3"/>
  <c r="N59" i="3"/>
  <c r="W59" i="3"/>
  <c r="AF59" i="3"/>
  <c r="AO59" i="3"/>
  <c r="AY59" i="3"/>
  <c r="BH59" i="3"/>
  <c r="BQ59" i="3"/>
  <c r="BZ59" i="3"/>
  <c r="O59" i="3"/>
  <c r="X59" i="3"/>
  <c r="AG59" i="3"/>
  <c r="AQ59" i="3"/>
  <c r="AZ59" i="3"/>
  <c r="BI59" i="3"/>
  <c r="BR59" i="3"/>
  <c r="CA59" i="3"/>
  <c r="Q59" i="3"/>
  <c r="AA59" i="3"/>
  <c r="AJ59" i="3"/>
  <c r="AS59" i="3"/>
  <c r="BB59" i="3"/>
  <c r="BK59" i="3"/>
  <c r="BT59" i="3"/>
  <c r="S59" i="3"/>
  <c r="AB59" i="3"/>
  <c r="AK59" i="3"/>
  <c r="AT59" i="3"/>
  <c r="BC59" i="3"/>
  <c r="BL59" i="3"/>
  <c r="BU59" i="3"/>
  <c r="CA66" i="3"/>
  <c r="BS66" i="3"/>
  <c r="BK66" i="3"/>
  <c r="BC66" i="3"/>
  <c r="AU66" i="3"/>
  <c r="AM66" i="3"/>
  <c r="AE66" i="3"/>
  <c r="W66" i="3"/>
  <c r="BY64" i="3"/>
  <c r="BP64" i="3"/>
  <c r="BG64" i="3"/>
  <c r="AX64" i="3"/>
  <c r="AO64" i="3"/>
  <c r="AF64" i="3"/>
  <c r="W64" i="3"/>
  <c r="N64" i="3"/>
  <c r="BO62" i="3"/>
  <c r="BB62" i="3"/>
  <c r="AM62" i="3"/>
  <c r="W62" i="3"/>
  <c r="J62" i="3"/>
  <c r="BJ60" i="3"/>
  <c r="AL60" i="3"/>
  <c r="N60" i="3"/>
  <c r="BG59" i="3"/>
  <c r="AI59" i="3"/>
  <c r="K59" i="3"/>
  <c r="F91" i="86"/>
  <c r="F92" i="3"/>
  <c r="F92" i="86"/>
  <c r="F93" i="86"/>
  <c r="F94" i="86"/>
  <c r="J67" i="2"/>
  <c r="K67" i="2"/>
  <c r="J68" i="2"/>
  <c r="F96" i="86" s="1"/>
  <c r="K68" i="2"/>
  <c r="F96" i="88" s="1"/>
  <c r="J69" i="2"/>
  <c r="F97" i="86" s="1"/>
  <c r="K69" i="2"/>
  <c r="F97" i="88" s="1"/>
  <c r="J70" i="2"/>
  <c r="F98" i="86" s="1"/>
  <c r="K70" i="2"/>
  <c r="F98" i="88" s="1"/>
  <c r="J71" i="2"/>
  <c r="K71" i="2"/>
  <c r="I40" i="2"/>
  <c r="I301" i="2" s="1"/>
  <c r="I303" i="2" s="1"/>
  <c r="D361" i="3" s="1"/>
  <c r="F95" i="88" l="1"/>
  <c r="K72" i="2"/>
  <c r="F95" i="86"/>
  <c r="J72" i="2"/>
  <c r="Q424" i="86"/>
  <c r="CE386" i="86"/>
  <c r="CE397" i="86" s="1"/>
  <c r="Q424" i="88"/>
  <c r="BV96" i="88"/>
  <c r="J96" i="88"/>
  <c r="AW96" i="88"/>
  <c r="CB96" i="88"/>
  <c r="P96" i="88"/>
  <c r="AS96" i="88"/>
  <c r="BC96" i="88"/>
  <c r="V96" i="88"/>
  <c r="CE96" i="88"/>
  <c r="AU96" i="88"/>
  <c r="N96" i="88"/>
  <c r="BX96" i="88"/>
  <c r="BN96" i="88"/>
  <c r="AO96" i="88"/>
  <c r="BT96" i="88"/>
  <c r="AK96" i="88"/>
  <c r="AM96" i="88"/>
  <c r="BO96" i="88"/>
  <c r="AE96" i="88"/>
  <c r="BH96" i="88"/>
  <c r="BF96" i="88"/>
  <c r="AG96" i="88"/>
  <c r="BL96" i="88"/>
  <c r="AC96" i="88"/>
  <c r="W96" i="88"/>
  <c r="AY96" i="88"/>
  <c r="O96" i="88"/>
  <c r="BG96" i="88"/>
  <c r="AA96" i="88"/>
  <c r="BI96" i="88"/>
  <c r="BB96" i="88"/>
  <c r="AT96" i="88"/>
  <c r="AX96" i="88"/>
  <c r="Y96" i="88"/>
  <c r="BD96" i="88"/>
  <c r="U96" i="88"/>
  <c r="BP96" i="88"/>
  <c r="AI96" i="88"/>
  <c r="AR96" i="88"/>
  <c r="BW96" i="88"/>
  <c r="AP96" i="88"/>
  <c r="CC96" i="88"/>
  <c r="Q96" i="88"/>
  <c r="AV96" i="88"/>
  <c r="BY96" i="88"/>
  <c r="M96" i="88"/>
  <c r="AZ96" i="88"/>
  <c r="S96" i="88"/>
  <c r="BZ96" i="88"/>
  <c r="L96" i="88"/>
  <c r="K96" i="88"/>
  <c r="Z96" i="88"/>
  <c r="CA96" i="88"/>
  <c r="AH96" i="88"/>
  <c r="BU96" i="88"/>
  <c r="AN96" i="88"/>
  <c r="BQ96" i="88"/>
  <c r="BR96" i="88"/>
  <c r="AJ96" i="88"/>
  <c r="BJ96" i="88"/>
  <c r="AQ96" i="88"/>
  <c r="BM96" i="88"/>
  <c r="AF96" i="88"/>
  <c r="T96" i="88"/>
  <c r="CD96" i="88"/>
  <c r="R96" i="88"/>
  <c r="BE96" i="88"/>
  <c r="X96" i="88"/>
  <c r="BA96" i="88"/>
  <c r="BS96" i="88"/>
  <c r="AL96" i="88"/>
  <c r="BK96" i="88"/>
  <c r="AD96" i="88"/>
  <c r="AB96" i="88"/>
  <c r="F100" i="86"/>
  <c r="F99" i="86"/>
  <c r="F100" i="88"/>
  <c r="F99" i="88"/>
  <c r="BZ98" i="88"/>
  <c r="N98" i="88"/>
  <c r="AS98" i="88"/>
  <c r="BX98" i="88"/>
  <c r="L98" i="88"/>
  <c r="AQ98" i="88"/>
  <c r="CC98" i="88"/>
  <c r="Q98" i="88"/>
  <c r="Z98" i="88"/>
  <c r="AP98" i="88"/>
  <c r="CB98" i="88"/>
  <c r="BV98" i="88"/>
  <c r="BR98" i="88"/>
  <c r="AK98" i="88"/>
  <c r="BP98" i="88"/>
  <c r="AI98" i="88"/>
  <c r="BU98" i="88"/>
  <c r="W98" i="88"/>
  <c r="BF98" i="88"/>
  <c r="BD98" i="88"/>
  <c r="BJ98" i="88"/>
  <c r="AC98" i="88"/>
  <c r="BH98" i="88"/>
  <c r="AA98" i="88"/>
  <c r="BM98" i="88"/>
  <c r="BT98" i="88"/>
  <c r="BN98" i="88"/>
  <c r="AM98" i="88"/>
  <c r="BC98" i="88"/>
  <c r="BB98" i="88"/>
  <c r="U98" i="88"/>
  <c r="AZ98" i="88"/>
  <c r="CE98" i="88"/>
  <c r="S98" i="88"/>
  <c r="BE98" i="88"/>
  <c r="AX98" i="88"/>
  <c r="AU98" i="88"/>
  <c r="CD98" i="88"/>
  <c r="P98" i="88"/>
  <c r="AH98" i="88"/>
  <c r="AT98" i="88"/>
  <c r="BY98" i="88"/>
  <c r="M98" i="88"/>
  <c r="AR98" i="88"/>
  <c r="BW98" i="88"/>
  <c r="K98" i="88"/>
  <c r="AW98" i="88"/>
  <c r="AE98" i="88"/>
  <c r="X98" i="88"/>
  <c r="BK98" i="88"/>
  <c r="AL98" i="88"/>
  <c r="BQ98" i="88"/>
  <c r="AJ98" i="88"/>
  <c r="BO98" i="88"/>
  <c r="AO98" i="88"/>
  <c r="AN98" i="88"/>
  <c r="J98" i="88"/>
  <c r="O98" i="88"/>
  <c r="AB98" i="88"/>
  <c r="BS98" i="88"/>
  <c r="T98" i="88"/>
  <c r="AV98" i="88"/>
  <c r="AD98" i="88"/>
  <c r="BG98" i="88"/>
  <c r="AG98" i="88"/>
  <c r="V98" i="88"/>
  <c r="AY98" i="88"/>
  <c r="BL98" i="88"/>
  <c r="BI98" i="88"/>
  <c r="R98" i="88"/>
  <c r="BA98" i="88"/>
  <c r="CA98" i="88"/>
  <c r="Y98" i="88"/>
  <c r="AF98" i="88"/>
  <c r="P418" i="88"/>
  <c r="P415" i="88"/>
  <c r="P417" i="88" s="1"/>
  <c r="Q411" i="88" s="1"/>
  <c r="BH95" i="88"/>
  <c r="AA95" i="88"/>
  <c r="BN95" i="88"/>
  <c r="AM95" i="88"/>
  <c r="AC95" i="88"/>
  <c r="BR95" i="88"/>
  <c r="AK95" i="88"/>
  <c r="AT95" i="88"/>
  <c r="BZ95" i="88"/>
  <c r="AZ95" i="88"/>
  <c r="CE95" i="88"/>
  <c r="S95" i="88"/>
  <c r="BF95" i="88"/>
  <c r="AE95" i="88"/>
  <c r="M95" i="88"/>
  <c r="BB95" i="88"/>
  <c r="U95" i="88"/>
  <c r="BJ95" i="88"/>
  <c r="N95" i="88"/>
  <c r="AR95" i="88"/>
  <c r="BW95" i="88"/>
  <c r="K95" i="88"/>
  <c r="AX95" i="88"/>
  <c r="W95" i="88"/>
  <c r="BT95" i="88"/>
  <c r="AL95" i="88"/>
  <c r="BL95" i="88"/>
  <c r="L95" i="88"/>
  <c r="CD95" i="88"/>
  <c r="AO95" i="88"/>
  <c r="CB95" i="88"/>
  <c r="AJ95" i="88"/>
  <c r="BO95" i="88"/>
  <c r="AP95" i="88"/>
  <c r="CA95" i="88"/>
  <c r="O95" i="88"/>
  <c r="BD95" i="88"/>
  <c r="V95" i="88"/>
  <c r="CC95" i="88"/>
  <c r="AF95" i="88"/>
  <c r="AV95" i="88"/>
  <c r="BC95" i="88"/>
  <c r="AG95" i="88"/>
  <c r="AB95" i="88"/>
  <c r="BG95" i="88"/>
  <c r="AH95" i="88"/>
  <c r="BS95" i="88"/>
  <c r="BU95" i="88"/>
  <c r="AN95" i="88"/>
  <c r="BM95" i="88"/>
  <c r="AQ95" i="88"/>
  <c r="R95" i="88"/>
  <c r="T95" i="88"/>
  <c r="AY95" i="88"/>
  <c r="Z95" i="88"/>
  <c r="BK95" i="88"/>
  <c r="BY95" i="88"/>
  <c r="BE95" i="88"/>
  <c r="X95" i="88"/>
  <c r="AW95" i="88"/>
  <c r="AD95" i="88"/>
  <c r="BX95" i="88"/>
  <c r="BI95" i="88"/>
  <c r="BQ95" i="88"/>
  <c r="BP95" i="88"/>
  <c r="AI95" i="88"/>
  <c r="BV95" i="88"/>
  <c r="J95" i="88"/>
  <c r="AU95" i="88"/>
  <c r="AS95" i="88"/>
  <c r="Y95" i="88"/>
  <c r="BA95" i="88"/>
  <c r="Q95" i="88"/>
  <c r="P95" i="88"/>
  <c r="X97" i="88"/>
  <c r="BC97" i="88"/>
  <c r="V97" i="88"/>
  <c r="BA97" i="88"/>
  <c r="BW97" i="88"/>
  <c r="K97" i="88"/>
  <c r="AP97" i="88"/>
  <c r="CC97" i="88"/>
  <c r="M97" i="88"/>
  <c r="CB97" i="88"/>
  <c r="P97" i="88"/>
  <c r="AU97" i="88"/>
  <c r="BZ97" i="88"/>
  <c r="N97" i="88"/>
  <c r="AS97" i="88"/>
  <c r="BO97" i="88"/>
  <c r="T97" i="88"/>
  <c r="BF97" i="88"/>
  <c r="J97" i="88"/>
  <c r="BT97" i="88"/>
  <c r="AM97" i="88"/>
  <c r="BR97" i="88"/>
  <c r="AK97" i="88"/>
  <c r="BG97" i="88"/>
  <c r="BN97" i="88"/>
  <c r="AJ97" i="88"/>
  <c r="BV97" i="88"/>
  <c r="BL97" i="88"/>
  <c r="AE97" i="88"/>
  <c r="BJ97" i="88"/>
  <c r="AC97" i="88"/>
  <c r="AY97" i="88"/>
  <c r="AR97" i="88"/>
  <c r="CD97" i="88"/>
  <c r="Q97" i="88"/>
  <c r="AZ97" i="88"/>
  <c r="AX97" i="88"/>
  <c r="BD97" i="88"/>
  <c r="W97" i="88"/>
  <c r="BB97" i="88"/>
  <c r="U97" i="88"/>
  <c r="AQ97" i="88"/>
  <c r="Y97" i="88"/>
  <c r="BH97" i="88"/>
  <c r="AG97" i="88"/>
  <c r="BU97" i="88"/>
  <c r="AV97" i="88"/>
  <c r="CA97" i="88"/>
  <c r="O97" i="88"/>
  <c r="AT97" i="88"/>
  <c r="BY97" i="88"/>
  <c r="AI97" i="88"/>
  <c r="AO97" i="88"/>
  <c r="BX97" i="88"/>
  <c r="L97" i="88"/>
  <c r="BP97" i="88"/>
  <c r="AN97" i="88"/>
  <c r="BQ97" i="88"/>
  <c r="R97" i="88"/>
  <c r="AF97" i="88"/>
  <c r="BI97" i="88"/>
  <c r="BS97" i="88"/>
  <c r="BE97" i="88"/>
  <c r="AL97" i="88"/>
  <c r="AW97" i="88"/>
  <c r="BK97" i="88"/>
  <c r="CE97" i="88"/>
  <c r="AH97" i="88"/>
  <c r="AA97" i="88"/>
  <c r="AB97" i="88"/>
  <c r="S97" i="88"/>
  <c r="Z97" i="88"/>
  <c r="AD97" i="88"/>
  <c r="BM97" i="88"/>
  <c r="F93" i="88"/>
  <c r="CE409" i="86"/>
  <c r="CE422" i="86"/>
  <c r="Q428" i="86"/>
  <c r="Q430" i="86" s="1"/>
  <c r="Q431" i="86"/>
  <c r="F94" i="88"/>
  <c r="F92" i="88"/>
  <c r="F91" i="88"/>
  <c r="CD296" i="88"/>
  <c r="CF386" i="88"/>
  <c r="CF361" i="88"/>
  <c r="CF362" i="88"/>
  <c r="CF358" i="88"/>
  <c r="CF359" i="88"/>
  <c r="CF357" i="88"/>
  <c r="CF355" i="88"/>
  <c r="CF356" i="88"/>
  <c r="CF360" i="88"/>
  <c r="CF165" i="88"/>
  <c r="CF118" i="88"/>
  <c r="CF114" i="88"/>
  <c r="CF119" i="88"/>
  <c r="CF115" i="88"/>
  <c r="CF116" i="88"/>
  <c r="CF110" i="88"/>
  <c r="CF111" i="88"/>
  <c r="CF113" i="88"/>
  <c r="CF117" i="88"/>
  <c r="CF112" i="88"/>
  <c r="CF7" i="88"/>
  <c r="CF23" i="88"/>
  <c r="CF24" i="88"/>
  <c r="CF9" i="88"/>
  <c r="CF11" i="88" s="1"/>
  <c r="CF5" i="88"/>
  <c r="CE283" i="88"/>
  <c r="CE285" i="88" s="1"/>
  <c r="CE269" i="88"/>
  <c r="P411" i="86"/>
  <c r="O390" i="86"/>
  <c r="CD269" i="86"/>
  <c r="CE362" i="86"/>
  <c r="CE356" i="86"/>
  <c r="CE357" i="86"/>
  <c r="CE355" i="86"/>
  <c r="CE360" i="86"/>
  <c r="CE359" i="86"/>
  <c r="CE361" i="86"/>
  <c r="CE358" i="86"/>
  <c r="CE165" i="86"/>
  <c r="CE117" i="86"/>
  <c r="CE113" i="86"/>
  <c r="CE116" i="86"/>
  <c r="CE112" i="86"/>
  <c r="CE119" i="86"/>
  <c r="CE115" i="86"/>
  <c r="CE111" i="86"/>
  <c r="CE114" i="86"/>
  <c r="CE23" i="86"/>
  <c r="CE9" i="86"/>
  <c r="CE11" i="86" s="1"/>
  <c r="CE118" i="86"/>
  <c r="CE7" i="86"/>
  <c r="CE5" i="86"/>
  <c r="CE110" i="86"/>
  <c r="DD83" i="3"/>
  <c r="CV83" i="3"/>
  <c r="CS83" i="3"/>
  <c r="DF83" i="3"/>
  <c r="DG67" i="3"/>
  <c r="CR83" i="3"/>
  <c r="CW83" i="3"/>
  <c r="DJ83" i="3"/>
  <c r="DW83" i="3"/>
  <c r="DQ83" i="3"/>
  <c r="CE83" i="3"/>
  <c r="DA83" i="3"/>
  <c r="DN83" i="3"/>
  <c r="CG83" i="3"/>
  <c r="DY83" i="3"/>
  <c r="DF67" i="3"/>
  <c r="DS67" i="3"/>
  <c r="CV67" i="3"/>
  <c r="CS67" i="3"/>
  <c r="CI67" i="3"/>
  <c r="CT67" i="3"/>
  <c r="CN67" i="3"/>
  <c r="CK67" i="3"/>
  <c r="CW67" i="3"/>
  <c r="DM83" i="3"/>
  <c r="CN83" i="3"/>
  <c r="DB83" i="3"/>
  <c r="CK83" i="3"/>
  <c r="CX83" i="3"/>
  <c r="DO83" i="3"/>
  <c r="DX83" i="3"/>
  <c r="DK67" i="3"/>
  <c r="CX67" i="3"/>
  <c r="CQ67" i="3"/>
  <c r="CF67" i="3"/>
  <c r="DW67" i="3"/>
  <c r="DU67" i="3"/>
  <c r="CL67" i="3"/>
  <c r="CO67" i="3"/>
  <c r="CD67" i="3"/>
  <c r="DG83" i="3"/>
  <c r="CF83" i="3"/>
  <c r="CT83" i="3"/>
  <c r="DU83" i="3"/>
  <c r="CP83" i="3"/>
  <c r="DT83" i="3"/>
  <c r="DP83" i="3"/>
  <c r="DC67" i="3"/>
  <c r="DR67" i="3"/>
  <c r="DH67" i="3"/>
  <c r="DX67" i="3"/>
  <c r="DO67" i="3"/>
  <c r="DM67" i="3"/>
  <c r="CY83" i="3"/>
  <c r="DK83" i="3"/>
  <c r="CL83" i="3"/>
  <c r="DH83" i="3"/>
  <c r="CH83" i="3"/>
  <c r="CH67" i="3"/>
  <c r="CZ67" i="3"/>
  <c r="DY67" i="3"/>
  <c r="DP67" i="3"/>
  <c r="DV67" i="3"/>
  <c r="CQ83" i="3"/>
  <c r="DC83" i="3"/>
  <c r="CD83" i="3"/>
  <c r="CZ83" i="3"/>
  <c r="DE83" i="3"/>
  <c r="DS83" i="3"/>
  <c r="CG67" i="3"/>
  <c r="CM67" i="3"/>
  <c r="CP67" i="3"/>
  <c r="DZ67" i="3"/>
  <c r="CR67" i="3"/>
  <c r="DQ67" i="3"/>
  <c r="DN67" i="3"/>
  <c r="DE67" i="3"/>
  <c r="CI83" i="3"/>
  <c r="CU83" i="3"/>
  <c r="DV83" i="3"/>
  <c r="DZ83" i="3"/>
  <c r="CE67" i="3"/>
  <c r="CY67" i="3"/>
  <c r="CJ67" i="3"/>
  <c r="DL67" i="3"/>
  <c r="DI67" i="3"/>
  <c r="DJ67" i="3"/>
  <c r="DL83" i="3"/>
  <c r="CM83" i="3"/>
  <c r="DI83" i="3"/>
  <c r="CJ83" i="3"/>
  <c r="CO83" i="3"/>
  <c r="DR83" i="3"/>
  <c r="DT67" i="3"/>
  <c r="DD67" i="3"/>
  <c r="CU67" i="3"/>
  <c r="DA67" i="3"/>
  <c r="DB67" i="3"/>
  <c r="CC83" i="3"/>
  <c r="CB83" i="3"/>
  <c r="CC67" i="3"/>
  <c r="CB67" i="3"/>
  <c r="I305" i="2"/>
  <c r="F345" i="3"/>
  <c r="K67" i="3"/>
  <c r="BP67" i="3"/>
  <c r="AO67" i="3"/>
  <c r="N67" i="3"/>
  <c r="BL67" i="3"/>
  <c r="BI67" i="3"/>
  <c r="Y67" i="3"/>
  <c r="BW67" i="3"/>
  <c r="Q67" i="3"/>
  <c r="W67" i="3"/>
  <c r="AC67" i="3"/>
  <c r="AJ67" i="3"/>
  <c r="AT67" i="3"/>
  <c r="BN67" i="3"/>
  <c r="BW83" i="3"/>
  <c r="BZ83" i="3"/>
  <c r="BE83" i="3"/>
  <c r="BU83" i="3"/>
  <c r="AV83" i="3"/>
  <c r="BC83" i="3"/>
  <c r="BI83" i="3"/>
  <c r="BP83" i="3"/>
  <c r="BO83" i="3"/>
  <c r="BV83" i="3"/>
  <c r="AU67" i="3"/>
  <c r="R67" i="3"/>
  <c r="AR67" i="3"/>
  <c r="BU67" i="3"/>
  <c r="CA67" i="3"/>
  <c r="O67" i="3"/>
  <c r="U67" i="3"/>
  <c r="AB67" i="3"/>
  <c r="BJ67" i="3"/>
  <c r="V67" i="3"/>
  <c r="X67" i="3"/>
  <c r="AD83" i="3"/>
  <c r="AN83" i="3"/>
  <c r="AU83" i="3"/>
  <c r="BA83" i="3"/>
  <c r="BH83" i="3"/>
  <c r="BG83" i="3"/>
  <c r="BN83" i="3"/>
  <c r="BC67" i="3"/>
  <c r="BD67" i="3"/>
  <c r="BM67" i="3"/>
  <c r="BS67" i="3"/>
  <c r="BY67" i="3"/>
  <c r="M67" i="3"/>
  <c r="T67" i="3"/>
  <c r="BZ67" i="3"/>
  <c r="AL67" i="3"/>
  <c r="P67" i="3"/>
  <c r="AY67" i="3"/>
  <c r="BJ83" i="3"/>
  <c r="AF83" i="3"/>
  <c r="AM83" i="3"/>
  <c r="AS83" i="3"/>
  <c r="AZ83" i="3"/>
  <c r="AY83" i="3"/>
  <c r="BF83" i="3"/>
  <c r="BH67" i="3"/>
  <c r="AP67" i="3"/>
  <c r="BE67" i="3"/>
  <c r="BK67" i="3"/>
  <c r="BQ67" i="3"/>
  <c r="BX67" i="3"/>
  <c r="L67" i="3"/>
  <c r="BB67" i="3"/>
  <c r="AN67" i="3"/>
  <c r="BO67" i="3"/>
  <c r="AV67" i="3"/>
  <c r="Z67" i="3"/>
  <c r="X83" i="3"/>
  <c r="AE83" i="3"/>
  <c r="AK83" i="3"/>
  <c r="AR83" i="3"/>
  <c r="AQ83" i="3"/>
  <c r="AX83" i="3"/>
  <c r="BR67" i="3"/>
  <c r="BT67" i="3"/>
  <c r="J67" i="3"/>
  <c r="BF67" i="3"/>
  <c r="AF67" i="3"/>
  <c r="V83" i="3"/>
  <c r="AL83" i="3"/>
  <c r="J83" i="3"/>
  <c r="H83" i="3" s="1"/>
  <c r="P83" i="3"/>
  <c r="W83" i="3"/>
  <c r="AC83" i="3"/>
  <c r="AJ83" i="3"/>
  <c r="AI83" i="3"/>
  <c r="AP83" i="3"/>
  <c r="BB83" i="3"/>
  <c r="AG83" i="3"/>
  <c r="BR83" i="3"/>
  <c r="BT83" i="3"/>
  <c r="CA83" i="3"/>
  <c r="O83" i="3"/>
  <c r="U83" i="3"/>
  <c r="AB83" i="3"/>
  <c r="AA83" i="3"/>
  <c r="AH83" i="3"/>
  <c r="AQ67" i="3"/>
  <c r="AG67" i="3"/>
  <c r="AM67" i="3"/>
  <c r="AS67" i="3"/>
  <c r="AZ67" i="3"/>
  <c r="AH67" i="3"/>
  <c r="BV67" i="3"/>
  <c r="N83" i="3"/>
  <c r="Q83" i="3"/>
  <c r="BM83" i="3"/>
  <c r="BL83" i="3"/>
  <c r="BS83" i="3"/>
  <c r="BY83" i="3"/>
  <c r="M83" i="3"/>
  <c r="T83" i="3"/>
  <c r="S83" i="3"/>
  <c r="Z83" i="3"/>
  <c r="AW67" i="3"/>
  <c r="AA67" i="3"/>
  <c r="BA67" i="3"/>
  <c r="BG67" i="3"/>
  <c r="AE67" i="3"/>
  <c r="AK67" i="3"/>
  <c r="AD67" i="3"/>
  <c r="AX67" i="3"/>
  <c r="S67" i="3"/>
  <c r="AI67" i="3"/>
  <c r="AT83" i="3"/>
  <c r="AW83" i="3"/>
  <c r="Y83" i="3"/>
  <c r="AO83" i="3"/>
  <c r="BD83" i="3"/>
  <c r="BK83" i="3"/>
  <c r="BQ83" i="3"/>
  <c r="BX83" i="3"/>
  <c r="L83" i="3"/>
  <c r="K83" i="3"/>
  <c r="R83" i="3"/>
  <c r="F93" i="3"/>
  <c r="F94" i="3"/>
  <c r="F91" i="3"/>
  <c r="F90" i="3"/>
  <c r="I274" i="2" l="1"/>
  <c r="F341" i="3" s="1"/>
  <c r="I270" i="2"/>
  <c r="R424" i="86"/>
  <c r="P437" i="88"/>
  <c r="P41" i="88" s="1"/>
  <c r="AN93" i="88"/>
  <c r="AN113" i="88" s="1"/>
  <c r="BJ93" i="88"/>
  <c r="AK93" i="88"/>
  <c r="AK113" i="88" s="1"/>
  <c r="V93" i="88"/>
  <c r="AC93" i="88"/>
  <c r="AC113" i="88" s="1"/>
  <c r="AX93" i="88"/>
  <c r="AE93" i="88"/>
  <c r="AE113" i="88" s="1"/>
  <c r="BB93" i="88"/>
  <c r="BR93" i="88"/>
  <c r="BN93" i="88"/>
  <c r="AW93" i="88"/>
  <c r="AV93" i="88"/>
  <c r="AV113" i="88" s="1"/>
  <c r="AB93" i="88"/>
  <c r="AM93" i="88"/>
  <c r="AM113" i="88" s="1"/>
  <c r="AR93" i="88"/>
  <c r="AR113" i="88" s="1"/>
  <c r="CE93" i="88"/>
  <c r="AO93" i="88"/>
  <c r="AO113" i="88" s="1"/>
  <c r="AZ93" i="88"/>
  <c r="AI93" i="88"/>
  <c r="AI113" i="88" s="1"/>
  <c r="AH93" i="88"/>
  <c r="Q93" i="88"/>
  <c r="Q113" i="88" s="1"/>
  <c r="O93" i="88"/>
  <c r="O113" i="88" s="1"/>
  <c r="BD93" i="88"/>
  <c r="S93" i="88"/>
  <c r="S113" i="88" s="1"/>
  <c r="AD93" i="88"/>
  <c r="BH93" i="88"/>
  <c r="AJ93" i="88"/>
  <c r="AJ113" i="88" s="1"/>
  <c r="X93" i="88"/>
  <c r="X113" i="88" s="1"/>
  <c r="W93" i="88"/>
  <c r="AA93" i="88"/>
  <c r="R93" i="88"/>
  <c r="R113" i="88" s="1"/>
  <c r="T93" i="88"/>
  <c r="T113" i="88" s="1"/>
  <c r="U93" i="88"/>
  <c r="U113" i="88" s="1"/>
  <c r="L93" i="88"/>
  <c r="L113" i="88" s="1"/>
  <c r="Y93" i="88"/>
  <c r="Y113" i="88" s="1"/>
  <c r="J93" i="88"/>
  <c r="BP93" i="88"/>
  <c r="BG93" i="88"/>
  <c r="CC93" i="88"/>
  <c r="N93" i="88"/>
  <c r="N113" i="88" s="1"/>
  <c r="AP93" i="88"/>
  <c r="AP113" i="88" s="1"/>
  <c r="AG93" i="88"/>
  <c r="AG113" i="88" s="1"/>
  <c r="BC93" i="88"/>
  <c r="BA93" i="88"/>
  <c r="AS93" i="88"/>
  <c r="AS113" i="88" s="1"/>
  <c r="BS93" i="88"/>
  <c r="P93" i="88"/>
  <c r="Z93" i="88"/>
  <c r="BW93" i="88"/>
  <c r="BL93" i="88"/>
  <c r="AU93" i="88"/>
  <c r="AU113" i="88" s="1"/>
  <c r="AY93" i="88"/>
  <c r="BE93" i="88"/>
  <c r="K93" i="88"/>
  <c r="K113" i="88" s="1"/>
  <c r="CD93" i="88"/>
  <c r="AQ93" i="88"/>
  <c r="BI93" i="88"/>
  <c r="BT93" i="88"/>
  <c r="BQ93" i="88"/>
  <c r="M93" i="88"/>
  <c r="M113" i="88" s="1"/>
  <c r="BM93" i="88"/>
  <c r="BZ93" i="88"/>
  <c r="BU93" i="88"/>
  <c r="CB93" i="88"/>
  <c r="BO93" i="88"/>
  <c r="BY93" i="88"/>
  <c r="AF93" i="88"/>
  <c r="AF113" i="88" s="1"/>
  <c r="CA93" i="88"/>
  <c r="BF93" i="88"/>
  <c r="AT93" i="88"/>
  <c r="AT113" i="88" s="1"/>
  <c r="AL93" i="88"/>
  <c r="BX93" i="88"/>
  <c r="BV93" i="88"/>
  <c r="BK93" i="88"/>
  <c r="AE91" i="88"/>
  <c r="AE111" i="88" s="1"/>
  <c r="BP91" i="88"/>
  <c r="BY91" i="88"/>
  <c r="S91" i="88"/>
  <c r="BH91" i="88"/>
  <c r="AF91" i="88"/>
  <c r="AF111" i="88" s="1"/>
  <c r="BR91" i="88"/>
  <c r="BS91" i="88"/>
  <c r="BB91" i="88"/>
  <c r="BF91" i="88"/>
  <c r="BO91" i="88"/>
  <c r="BX91" i="88"/>
  <c r="AN91" i="88"/>
  <c r="BW91" i="88"/>
  <c r="J91" i="88"/>
  <c r="BQ91" i="88"/>
  <c r="BC91" i="88"/>
  <c r="AD91" i="88"/>
  <c r="AD111" i="88" s="1"/>
  <c r="AM91" i="88"/>
  <c r="AV91" i="88"/>
  <c r="BE91" i="88"/>
  <c r="BN91" i="88"/>
  <c r="CE91" i="88"/>
  <c r="R91" i="88"/>
  <c r="R111" i="88" s="1"/>
  <c r="BA91" i="88"/>
  <c r="BM91" i="88"/>
  <c r="N91" i="88"/>
  <c r="AJ91" i="88"/>
  <c r="AS91" i="88"/>
  <c r="BD91" i="88"/>
  <c r="BU91" i="88"/>
  <c r="BL91" i="88"/>
  <c r="AG91" i="88"/>
  <c r="AG111" i="88" s="1"/>
  <c r="BT91" i="88"/>
  <c r="AW91" i="88"/>
  <c r="BZ91" i="88"/>
  <c r="O91" i="88"/>
  <c r="O111" i="88" s="1"/>
  <c r="Z91" i="88"/>
  <c r="AI91" i="88"/>
  <c r="AR91" i="88"/>
  <c r="BI91" i="88"/>
  <c r="AP91" i="88"/>
  <c r="CC91" i="88"/>
  <c r="K91" i="88"/>
  <c r="AX91" i="88"/>
  <c r="AQ91" i="88"/>
  <c r="BK91" i="88"/>
  <c r="CA91" i="88"/>
  <c r="P91" i="88"/>
  <c r="P111" i="88" s="1"/>
  <c r="Y91" i="88"/>
  <c r="AH91" i="88"/>
  <c r="AH111" i="88" s="1"/>
  <c r="AY91" i="88"/>
  <c r="T91" i="88"/>
  <c r="T111" i="88" s="1"/>
  <c r="BG91" i="88"/>
  <c r="AB91" i="88"/>
  <c r="U91" i="88"/>
  <c r="AL91" i="88"/>
  <c r="AT91" i="88"/>
  <c r="AT111" i="88" s="1"/>
  <c r="BJ91" i="88"/>
  <c r="CD91" i="88"/>
  <c r="AU91" i="88"/>
  <c r="AU111" i="88" s="1"/>
  <c r="M91" i="88"/>
  <c r="M111" i="88" s="1"/>
  <c r="AK91" i="88"/>
  <c r="V91" i="88"/>
  <c r="Q91" i="88"/>
  <c r="X91" i="88"/>
  <c r="BV91" i="88"/>
  <c r="W91" i="88"/>
  <c r="W111" i="88" s="1"/>
  <c r="L91" i="88"/>
  <c r="L111" i="88" s="1"/>
  <c r="AZ91" i="88"/>
  <c r="AO91" i="88"/>
  <c r="CB91" i="88"/>
  <c r="AC91" i="88"/>
  <c r="AA91" i="88"/>
  <c r="Q415" i="88"/>
  <c r="Q417" i="88" s="1"/>
  <c r="R411" i="88" s="1"/>
  <c r="Q418" i="88"/>
  <c r="CF336" i="88"/>
  <c r="CF346" i="88"/>
  <c r="CF340" i="88"/>
  <c r="CF342" i="88"/>
  <c r="CE100" i="88"/>
  <c r="BW100" i="88"/>
  <c r="BO100" i="88"/>
  <c r="BG100" i="88"/>
  <c r="AY100" i="88"/>
  <c r="AQ100" i="88"/>
  <c r="AI100" i="88"/>
  <c r="AA100" i="88"/>
  <c r="S100" i="88"/>
  <c r="K100" i="88"/>
  <c r="CD100" i="88"/>
  <c r="BV100" i="88"/>
  <c r="BN100" i="88"/>
  <c r="BF100" i="88"/>
  <c r="AX100" i="88"/>
  <c r="AP100" i="88"/>
  <c r="AH100" i="88"/>
  <c r="Z100" i="88"/>
  <c r="R100" i="88"/>
  <c r="J100" i="88"/>
  <c r="CC100" i="88"/>
  <c r="BU100" i="88"/>
  <c r="BM100" i="88"/>
  <c r="BE100" i="88"/>
  <c r="AW100" i="88"/>
  <c r="AO100" i="88"/>
  <c r="AG100" i="88"/>
  <c r="Y100" i="88"/>
  <c r="Q100" i="88"/>
  <c r="CB100" i="88"/>
  <c r="BT100" i="88"/>
  <c r="BL100" i="88"/>
  <c r="BD100" i="88"/>
  <c r="AV100" i="88"/>
  <c r="AN100" i="88"/>
  <c r="AF100" i="88"/>
  <c r="X100" i="88"/>
  <c r="P100" i="88"/>
  <c r="BZ100" i="88"/>
  <c r="BR100" i="88"/>
  <c r="BJ100" i="88"/>
  <c r="BB100" i="88"/>
  <c r="AT100" i="88"/>
  <c r="AL100" i="88"/>
  <c r="AD100" i="88"/>
  <c r="V100" i="88"/>
  <c r="N100" i="88"/>
  <c r="BX100" i="88"/>
  <c r="BA100" i="88"/>
  <c r="AE100" i="88"/>
  <c r="L100" i="88"/>
  <c r="BS100" i="88"/>
  <c r="AZ100" i="88"/>
  <c r="AC100" i="88"/>
  <c r="BQ100" i="88"/>
  <c r="AU100" i="88"/>
  <c r="AB100" i="88"/>
  <c r="BP100" i="88"/>
  <c r="AS100" i="88"/>
  <c r="W100" i="88"/>
  <c r="BK100" i="88"/>
  <c r="AR100" i="88"/>
  <c r="U100" i="88"/>
  <c r="BI100" i="88"/>
  <c r="AM100" i="88"/>
  <c r="T100" i="88"/>
  <c r="BC100" i="88"/>
  <c r="AK100" i="88"/>
  <c r="AJ100" i="88"/>
  <c r="O100" i="88"/>
  <c r="M100" i="88"/>
  <c r="CA100" i="88"/>
  <c r="BY100" i="88"/>
  <c r="BH100" i="88"/>
  <c r="CE336" i="86"/>
  <c r="CE346" i="86"/>
  <c r="CE340" i="86"/>
  <c r="CE342" i="86"/>
  <c r="BP92" i="88"/>
  <c r="BA92" i="88"/>
  <c r="L92" i="88"/>
  <c r="L112" i="88" s="1"/>
  <c r="BX92" i="88"/>
  <c r="BI92" i="88"/>
  <c r="BN92" i="88"/>
  <c r="BW92" i="88"/>
  <c r="Q92" i="88"/>
  <c r="Z92" i="88"/>
  <c r="AO92" i="88"/>
  <c r="CB92" i="88"/>
  <c r="AY92" i="88"/>
  <c r="BD92" i="88"/>
  <c r="BM92" i="88"/>
  <c r="BV92" i="88"/>
  <c r="S92" i="88"/>
  <c r="S112" i="88" s="1"/>
  <c r="BF92" i="88"/>
  <c r="AI92" i="88"/>
  <c r="BQ92" i="88"/>
  <c r="AT92" i="88"/>
  <c r="BC92" i="88"/>
  <c r="BL92" i="88"/>
  <c r="CC92" i="88"/>
  <c r="BT92" i="88"/>
  <c r="BO92" i="88"/>
  <c r="AL92" i="88"/>
  <c r="AK92" i="88"/>
  <c r="T92" i="88"/>
  <c r="AH92" i="88"/>
  <c r="AH112" i="88" s="1"/>
  <c r="AQ92" i="88"/>
  <c r="BB92" i="88"/>
  <c r="BS92" i="88"/>
  <c r="AX92" i="88"/>
  <c r="AU92" i="88"/>
  <c r="AU112" i="88" s="1"/>
  <c r="CD92" i="88"/>
  <c r="P92" i="88"/>
  <c r="AE92" i="88"/>
  <c r="AZ92" i="88"/>
  <c r="X92" i="88"/>
  <c r="X112" i="88" s="1"/>
  <c r="AG92" i="88"/>
  <c r="AG112" i="88" s="1"/>
  <c r="AP92" i="88"/>
  <c r="AP112" i="88" s="1"/>
  <c r="BG92" i="88"/>
  <c r="AD92" i="88"/>
  <c r="Y92" i="88"/>
  <c r="Y112" i="88" s="1"/>
  <c r="BJ92" i="88"/>
  <c r="CA92" i="88"/>
  <c r="AS92" i="88"/>
  <c r="BH92" i="88"/>
  <c r="N92" i="88"/>
  <c r="W92" i="88"/>
  <c r="AF92" i="88"/>
  <c r="AW92" i="88"/>
  <c r="AN92" i="88"/>
  <c r="BU92" i="88"/>
  <c r="J92" i="88"/>
  <c r="AC92" i="88"/>
  <c r="AM92" i="88"/>
  <c r="AM112" i="88" s="1"/>
  <c r="O92" i="88"/>
  <c r="U92" i="88"/>
  <c r="U112" i="88" s="1"/>
  <c r="BY92" i="88"/>
  <c r="BZ92" i="88"/>
  <c r="AA92" i="88"/>
  <c r="BE92" i="88"/>
  <c r="AR92" i="88"/>
  <c r="AR112" i="88" s="1"/>
  <c r="M92" i="88"/>
  <c r="M112" i="88" s="1"/>
  <c r="BR92" i="88"/>
  <c r="AJ92" i="88"/>
  <c r="AJ112" i="88" s="1"/>
  <c r="AV92" i="88"/>
  <c r="AB92" i="88"/>
  <c r="BK92" i="88"/>
  <c r="K92" i="88"/>
  <c r="CE92" i="88"/>
  <c r="V92" i="88"/>
  <c r="R92" i="88"/>
  <c r="R112" i="88" s="1"/>
  <c r="Z94" i="88"/>
  <c r="AB94" i="88"/>
  <c r="BO94" i="88"/>
  <c r="BG94" i="88"/>
  <c r="T94" i="88"/>
  <c r="AL94" i="88"/>
  <c r="AL114" i="88" s="1"/>
  <c r="Q94" i="88"/>
  <c r="AC94" i="88"/>
  <c r="AC114" i="88" s="1"/>
  <c r="BX94" i="88"/>
  <c r="AR94" i="88"/>
  <c r="BB94" i="88"/>
  <c r="AK94" i="88"/>
  <c r="BC94" i="88"/>
  <c r="R94" i="88"/>
  <c r="M94" i="88"/>
  <c r="AV94" i="88"/>
  <c r="CC94" i="88"/>
  <c r="AJ94" i="88"/>
  <c r="AJ114" i="88" s="1"/>
  <c r="AN94" i="88"/>
  <c r="W94" i="88"/>
  <c r="Y94" i="88"/>
  <c r="X94" i="88"/>
  <c r="BU94" i="88"/>
  <c r="BY94" i="88"/>
  <c r="BT94" i="88"/>
  <c r="BK94" i="88"/>
  <c r="P94" i="88"/>
  <c r="P114" i="88" s="1"/>
  <c r="J94" i="88"/>
  <c r="BZ94" i="88"/>
  <c r="BE94" i="88"/>
  <c r="AU94" i="88"/>
  <c r="AU114" i="88" s="1"/>
  <c r="AP94" i="88"/>
  <c r="AP114" i="88" s="1"/>
  <c r="AG94" i="88"/>
  <c r="AG114" i="88" s="1"/>
  <c r="BL94" i="88"/>
  <c r="AS94" i="88"/>
  <c r="AS114" i="88" s="1"/>
  <c r="U94" i="88"/>
  <c r="N94" i="88"/>
  <c r="BJ94" i="88"/>
  <c r="AY94" i="88"/>
  <c r="S94" i="88"/>
  <c r="S114" i="88" s="1"/>
  <c r="CA94" i="88"/>
  <c r="AX94" i="88"/>
  <c r="AE94" i="88"/>
  <c r="AE114" i="88" s="1"/>
  <c r="BD94" i="88"/>
  <c r="K94" i="88"/>
  <c r="CD94" i="88"/>
  <c r="BV94" i="88"/>
  <c r="BR94" i="88"/>
  <c r="BP94" i="88"/>
  <c r="BW94" i="88"/>
  <c r="BN94" i="88"/>
  <c r="AT94" i="88"/>
  <c r="AT114" i="88" s="1"/>
  <c r="BF94" i="88"/>
  <c r="BM94" i="88"/>
  <c r="BQ94" i="88"/>
  <c r="BA94" i="88"/>
  <c r="AO94" i="88"/>
  <c r="AO114" i="88" s="1"/>
  <c r="AA94" i="88"/>
  <c r="AA114" i="88" s="1"/>
  <c r="AW94" i="88"/>
  <c r="AW114" i="88" s="1"/>
  <c r="BS94" i="88"/>
  <c r="AH94" i="88"/>
  <c r="AF94" i="88"/>
  <c r="AF114" i="88" s="1"/>
  <c r="AI94" i="88"/>
  <c r="AI114" i="88" s="1"/>
  <c r="O94" i="88"/>
  <c r="AZ94" i="88"/>
  <c r="CE94" i="88"/>
  <c r="V94" i="88"/>
  <c r="AD94" i="88"/>
  <c r="BI94" i="88"/>
  <c r="AQ94" i="88"/>
  <c r="L94" i="88"/>
  <c r="CB94" i="88"/>
  <c r="BH94" i="88"/>
  <c r="AM94" i="88"/>
  <c r="Q431" i="88"/>
  <c r="Q428" i="88"/>
  <c r="P390" i="88"/>
  <c r="CF422" i="88"/>
  <c r="CF409" i="88"/>
  <c r="CF397" i="88"/>
  <c r="P415" i="86"/>
  <c r="P418" i="86"/>
  <c r="R428" i="86"/>
  <c r="R430" i="86" s="1"/>
  <c r="R431" i="86"/>
  <c r="K114" i="88"/>
  <c r="AR114" i="88"/>
  <c r="Q112" i="88"/>
  <c r="T112" i="88"/>
  <c r="Y111" i="88"/>
  <c r="AA111" i="88"/>
  <c r="AC111" i="88"/>
  <c r="CF364" i="88"/>
  <c r="CF372" i="88" s="1"/>
  <c r="CE288" i="88"/>
  <c r="CE289" i="88" s="1"/>
  <c r="CE292" i="88"/>
  <c r="CE294" i="88" s="1"/>
  <c r="CE315" i="88"/>
  <c r="CF25" i="88"/>
  <c r="CF10" i="88"/>
  <c r="CF88" i="88" s="1"/>
  <c r="CF93" i="88" s="1"/>
  <c r="CG8" i="88"/>
  <c r="CF26" i="88"/>
  <c r="CF303" i="88"/>
  <c r="CF305" i="88"/>
  <c r="CF304" i="88"/>
  <c r="CF301" i="88"/>
  <c r="CF316" i="88"/>
  <c r="CF281" i="88"/>
  <c r="CF123" i="88"/>
  <c r="CF160" i="88"/>
  <c r="CF265" i="88"/>
  <c r="CF266" i="88"/>
  <c r="CF268" i="88"/>
  <c r="CF264" i="88"/>
  <c r="CF267" i="88"/>
  <c r="CE364" i="86"/>
  <c r="CE372" i="86" s="1"/>
  <c r="CE123" i="86"/>
  <c r="CE160" i="86"/>
  <c r="CE25" i="86"/>
  <c r="CE10" i="86"/>
  <c r="CF8" i="86"/>
  <c r="CE26" i="86"/>
  <c r="CE268" i="86"/>
  <c r="CE266" i="86"/>
  <c r="CE264" i="86"/>
  <c r="CE267" i="86"/>
  <c r="CE265" i="86"/>
  <c r="I280" i="2" l="1"/>
  <c r="J112" i="88"/>
  <c r="S424" i="86"/>
  <c r="CF386" i="86"/>
  <c r="CF409" i="86" s="1"/>
  <c r="Q437" i="88"/>
  <c r="Q41" i="88" s="1"/>
  <c r="Q430" i="88"/>
  <c r="CF100" i="88"/>
  <c r="CF94" i="88"/>
  <c r="R418" i="88"/>
  <c r="R415" i="88"/>
  <c r="R417" i="88" s="1"/>
  <c r="P113" i="88"/>
  <c r="CF92" i="88"/>
  <c r="AL113" i="88"/>
  <c r="V113" i="88"/>
  <c r="AB113" i="88"/>
  <c r="AD113" i="88"/>
  <c r="J113" i="88"/>
  <c r="AA113" i="88"/>
  <c r="AW113" i="88"/>
  <c r="W113" i="88"/>
  <c r="AQ113" i="88"/>
  <c r="AH113" i="88"/>
  <c r="CF98" i="88"/>
  <c r="CF95" i="88"/>
  <c r="CF97" i="88"/>
  <c r="CF96" i="88"/>
  <c r="CF91" i="88"/>
  <c r="Z113" i="88"/>
  <c r="S431" i="86"/>
  <c r="S428" i="86"/>
  <c r="S430" i="86" s="1"/>
  <c r="AV114" i="88"/>
  <c r="AN114" i="88"/>
  <c r="X114" i="88"/>
  <c r="AM114" i="88"/>
  <c r="W114" i="88"/>
  <c r="O114" i="88"/>
  <c r="Q114" i="88"/>
  <c r="AD114" i="88"/>
  <c r="V114" i="88"/>
  <c r="N114" i="88"/>
  <c r="AK114" i="88"/>
  <c r="U114" i="88"/>
  <c r="M114" i="88"/>
  <c r="AB114" i="88"/>
  <c r="T114" i="88"/>
  <c r="L114" i="88"/>
  <c r="AQ114" i="88"/>
  <c r="J114" i="88"/>
  <c r="Y114" i="88"/>
  <c r="AH114" i="88"/>
  <c r="Z114" i="88"/>
  <c r="R114" i="88"/>
  <c r="AN112" i="88"/>
  <c r="P112" i="88"/>
  <c r="AE112" i="88"/>
  <c r="W112" i="88"/>
  <c r="O112" i="88"/>
  <c r="AO112" i="88"/>
  <c r="AF112" i="88"/>
  <c r="AT112" i="88"/>
  <c r="AL112" i="88"/>
  <c r="AD112" i="88"/>
  <c r="V112" i="88"/>
  <c r="N112" i="88"/>
  <c r="AW112" i="88"/>
  <c r="AS112" i="88"/>
  <c r="AK112" i="88"/>
  <c r="AC112" i="88"/>
  <c r="AB112" i="88"/>
  <c r="AV112" i="88"/>
  <c r="AQ112" i="88"/>
  <c r="AI112" i="88"/>
  <c r="AA112" i="88"/>
  <c r="Z112" i="88"/>
  <c r="K112" i="88"/>
  <c r="AN111" i="88"/>
  <c r="X111" i="88"/>
  <c r="AM111" i="88"/>
  <c r="AW111" i="88"/>
  <c r="AV111" i="88"/>
  <c r="AL111" i="88"/>
  <c r="V111" i="88"/>
  <c r="N111" i="88"/>
  <c r="AO111" i="88"/>
  <c r="AK111" i="88"/>
  <c r="AJ111" i="88"/>
  <c r="AB111" i="88"/>
  <c r="AS111" i="88"/>
  <c r="U111" i="88"/>
  <c r="AR111" i="88"/>
  <c r="AQ111" i="88"/>
  <c r="AI111" i="88"/>
  <c r="S111" i="88"/>
  <c r="K111" i="88"/>
  <c r="Q111" i="88"/>
  <c r="AP111" i="88"/>
  <c r="Z111" i="88"/>
  <c r="J111" i="88"/>
  <c r="CE296" i="88"/>
  <c r="CG386" i="88"/>
  <c r="CG362" i="88"/>
  <c r="CG357" i="88"/>
  <c r="CG359" i="88"/>
  <c r="CG360" i="88"/>
  <c r="CG361" i="88"/>
  <c r="CG358" i="88"/>
  <c r="CG356" i="88"/>
  <c r="CG355" i="88"/>
  <c r="CG165" i="88"/>
  <c r="CG119" i="88"/>
  <c r="CG115" i="88"/>
  <c r="CG116" i="88"/>
  <c r="CG110" i="88"/>
  <c r="CG111" i="88"/>
  <c r="CG117" i="88"/>
  <c r="CG112" i="88"/>
  <c r="CG114" i="88"/>
  <c r="CG113" i="88"/>
  <c r="CG7" i="88"/>
  <c r="CG23" i="88"/>
  <c r="CG24" i="88"/>
  <c r="CG5" i="88"/>
  <c r="CG118" i="88"/>
  <c r="CG9" i="88"/>
  <c r="CF283" i="88"/>
  <c r="CF285" i="88" s="1"/>
  <c r="CF269" i="88"/>
  <c r="D358" i="3"/>
  <c r="P417" i="86"/>
  <c r="P437" i="86"/>
  <c r="P41" i="86" s="1"/>
  <c r="CE269" i="86"/>
  <c r="CF361" i="86"/>
  <c r="CF362" i="86"/>
  <c r="CF360" i="86"/>
  <c r="CF357" i="86"/>
  <c r="CF355" i="86"/>
  <c r="CF359" i="86"/>
  <c r="CF358" i="86"/>
  <c r="CF356" i="86"/>
  <c r="CF165" i="86"/>
  <c r="CF116" i="86"/>
  <c r="CF112" i="86"/>
  <c r="CF119" i="86"/>
  <c r="CF115" i="86"/>
  <c r="CF111" i="86"/>
  <c r="CF118" i="86"/>
  <c r="CF114" i="86"/>
  <c r="CF110" i="86"/>
  <c r="CF117" i="86"/>
  <c r="CF113" i="86"/>
  <c r="CF23" i="86"/>
  <c r="CF9" i="86"/>
  <c r="CF11" i="86" s="1"/>
  <c r="CF7" i="86"/>
  <c r="CF5" i="86"/>
  <c r="F343" i="3"/>
  <c r="D360" i="3"/>
  <c r="CF397" i="86" l="1"/>
  <c r="CF422" i="86"/>
  <c r="Q390" i="88"/>
  <c r="R424" i="88"/>
  <c r="R428" i="88" s="1"/>
  <c r="R437" i="88" s="1"/>
  <c r="R41" i="88" s="1"/>
  <c r="T424" i="86"/>
  <c r="T428" i="86" s="1"/>
  <c r="T430" i="86" s="1"/>
  <c r="S411" i="88"/>
  <c r="CF336" i="86"/>
  <c r="CF346" i="86"/>
  <c r="CF340" i="86"/>
  <c r="CF342" i="86"/>
  <c r="CG336" i="88"/>
  <c r="CG346" i="88"/>
  <c r="CG340" i="88"/>
  <c r="CG342" i="88"/>
  <c r="CG409" i="88"/>
  <c r="CG397" i="88"/>
  <c r="CG422" i="88"/>
  <c r="T431" i="86"/>
  <c r="CG160" i="88"/>
  <c r="CF288" i="88"/>
  <c r="CF289" i="88" s="1"/>
  <c r="CF315" i="88"/>
  <c r="CF292" i="88"/>
  <c r="CF294" i="88" s="1"/>
  <c r="CG25" i="88"/>
  <c r="CG10" i="88"/>
  <c r="CG88" i="88" s="1"/>
  <c r="CH8" i="88"/>
  <c r="CG26" i="88"/>
  <c r="CG123" i="88"/>
  <c r="CG11" i="88"/>
  <c r="CG305" i="88"/>
  <c r="CG303" i="88"/>
  <c r="CG304" i="88"/>
  <c r="CG301" i="88"/>
  <c r="CG281" i="88"/>
  <c r="CG316" i="88"/>
  <c r="CG364" i="88"/>
  <c r="CG372" i="88" s="1"/>
  <c r="CG266" i="88"/>
  <c r="CG267" i="88"/>
  <c r="CG268" i="88"/>
  <c r="CG264" i="88"/>
  <c r="CG265" i="88"/>
  <c r="I324" i="2"/>
  <c r="F368" i="3" s="1"/>
  <c r="J374" i="3" s="1"/>
  <c r="Q411" i="86"/>
  <c r="P390" i="86"/>
  <c r="CF160" i="86"/>
  <c r="CF10" i="86"/>
  <c r="CG8" i="86"/>
  <c r="CF25" i="86"/>
  <c r="CF26" i="86"/>
  <c r="CF267" i="86"/>
  <c r="CF268" i="86"/>
  <c r="CF266" i="86"/>
  <c r="CF264" i="86"/>
  <c r="CF265" i="86"/>
  <c r="CF364" i="86"/>
  <c r="CF372" i="86" s="1"/>
  <c r="CF123" i="86"/>
  <c r="I318" i="2"/>
  <c r="I320" i="2" s="1"/>
  <c r="R431" i="88" l="1"/>
  <c r="U424" i="86"/>
  <c r="CG386" i="86"/>
  <c r="CG422" i="86" s="1"/>
  <c r="R430" i="88"/>
  <c r="CG96" i="88"/>
  <c r="CG98" i="88"/>
  <c r="CG97" i="88"/>
  <c r="CG95" i="88"/>
  <c r="CG93" i="88"/>
  <c r="CG91" i="88"/>
  <c r="CG100" i="88"/>
  <c r="CG94" i="88"/>
  <c r="CG92" i="88"/>
  <c r="S418" i="88"/>
  <c r="S415" i="88"/>
  <c r="S417" i="88" s="1"/>
  <c r="U431" i="86"/>
  <c r="U428" i="86"/>
  <c r="U430" i="86" s="1"/>
  <c r="Q415" i="86"/>
  <c r="Q418" i="86"/>
  <c r="CF296" i="88"/>
  <c r="CH386" i="88"/>
  <c r="CH359" i="88"/>
  <c r="CH356" i="88"/>
  <c r="CH165" i="88"/>
  <c r="CH119" i="88"/>
  <c r="CH115" i="88"/>
  <c r="CH116" i="88"/>
  <c r="CH110" i="88"/>
  <c r="CH111" i="88"/>
  <c r="CH117" i="88"/>
  <c r="CH112" i="88"/>
  <c r="CH113" i="88"/>
  <c r="CH114" i="88"/>
  <c r="CH23" i="88"/>
  <c r="CH24" i="88"/>
  <c r="CH5" i="88"/>
  <c r="CH118" i="88"/>
  <c r="CH9" i="88"/>
  <c r="CH11" i="88" s="1"/>
  <c r="CH7" i="88"/>
  <c r="CG283" i="88"/>
  <c r="CG285" i="88" s="1"/>
  <c r="CG269" i="88"/>
  <c r="CF269" i="86"/>
  <c r="CG360" i="86"/>
  <c r="CG358" i="86"/>
  <c r="CG359" i="86"/>
  <c r="CG361" i="86"/>
  <c r="CG357" i="86"/>
  <c r="CG355" i="86"/>
  <c r="CG362" i="86"/>
  <c r="CG356" i="86"/>
  <c r="CG116" i="86"/>
  <c r="CG112" i="86"/>
  <c r="CG119" i="86"/>
  <c r="CG115" i="86"/>
  <c r="CG111" i="86"/>
  <c r="CG118" i="86"/>
  <c r="CG114" i="86"/>
  <c r="CG110" i="86"/>
  <c r="CG23" i="86"/>
  <c r="CG113" i="86"/>
  <c r="CG9" i="86"/>
  <c r="CG7" i="86"/>
  <c r="CG117" i="86"/>
  <c r="CG5" i="86"/>
  <c r="CG165" i="86"/>
  <c r="F347" i="3"/>
  <c r="I327" i="2"/>
  <c r="I330" i="2" s="1"/>
  <c r="F348" i="3"/>
  <c r="I218" i="2" l="1"/>
  <c r="F306" i="3" s="1"/>
  <c r="I271" i="2"/>
  <c r="I275" i="2"/>
  <c r="I337" i="2"/>
  <c r="CG409" i="86"/>
  <c r="CG397" i="86"/>
  <c r="T411" i="88"/>
  <c r="CH336" i="88"/>
  <c r="CH346" i="88"/>
  <c r="CH340" i="88"/>
  <c r="CH342" i="88"/>
  <c r="CG336" i="86"/>
  <c r="CG346" i="86"/>
  <c r="CG340" i="86"/>
  <c r="CG342" i="86"/>
  <c r="S424" i="88"/>
  <c r="R390" i="88"/>
  <c r="CH409" i="88"/>
  <c r="CH397" i="88"/>
  <c r="CH422" i="88"/>
  <c r="CH160" i="88"/>
  <c r="CG288" i="88"/>
  <c r="CG289" i="88" s="1"/>
  <c r="CG315" i="88"/>
  <c r="CG292" i="88"/>
  <c r="CG294" i="88" s="1"/>
  <c r="CH301" i="88"/>
  <c r="CH305" i="88"/>
  <c r="CH304" i="88"/>
  <c r="CH303" i="88"/>
  <c r="CH281" i="88"/>
  <c r="CH316" i="88"/>
  <c r="CH123" i="88"/>
  <c r="CH10" i="88"/>
  <c r="CH88" i="88" s="1"/>
  <c r="CI8" i="88"/>
  <c r="CH26" i="88"/>
  <c r="CH25" i="88"/>
  <c r="CH268" i="88"/>
  <c r="CH267" i="88"/>
  <c r="CH266" i="88"/>
  <c r="CH265" i="88"/>
  <c r="CH264" i="88"/>
  <c r="Q417" i="86"/>
  <c r="Q437" i="86"/>
  <c r="Q41" i="86" s="1"/>
  <c r="V424" i="86"/>
  <c r="CG10" i="86"/>
  <c r="CH8" i="86"/>
  <c r="CG26" i="86"/>
  <c r="CG25" i="86"/>
  <c r="CG11" i="86"/>
  <c r="CG267" i="86"/>
  <c r="CG265" i="86"/>
  <c r="CG268" i="86"/>
  <c r="CG264" i="86"/>
  <c r="CG266" i="86"/>
  <c r="CG123" i="86"/>
  <c r="CG160" i="86"/>
  <c r="CG364" i="86"/>
  <c r="CG372" i="86" s="1"/>
  <c r="CH386" i="86" l="1"/>
  <c r="CH422" i="86" s="1"/>
  <c r="S431" i="88"/>
  <c r="S428" i="88"/>
  <c r="S437" i="88" s="1"/>
  <c r="S41" i="88" s="1"/>
  <c r="CH98" i="88"/>
  <c r="CH97" i="88"/>
  <c r="CH95" i="88"/>
  <c r="CH96" i="88"/>
  <c r="CH91" i="88"/>
  <c r="CH92" i="88"/>
  <c r="CH93" i="88"/>
  <c r="CH100" i="88"/>
  <c r="CH94" i="88"/>
  <c r="T418" i="88"/>
  <c r="T415" i="88"/>
  <c r="T417" i="88" s="1"/>
  <c r="U411" i="88" s="1"/>
  <c r="V431" i="86"/>
  <c r="V428" i="86"/>
  <c r="V430" i="86" s="1"/>
  <c r="CG296" i="88"/>
  <c r="CI386" i="88"/>
  <c r="CI357" i="88"/>
  <c r="CI358" i="88"/>
  <c r="CI359" i="88"/>
  <c r="CI361" i="88"/>
  <c r="CI362" i="88"/>
  <c r="CI355" i="88"/>
  <c r="CI360" i="88"/>
  <c r="CI356" i="88"/>
  <c r="CI116" i="88"/>
  <c r="CI110" i="88"/>
  <c r="CI111" i="88"/>
  <c r="CI117" i="88"/>
  <c r="CI112" i="88"/>
  <c r="CI113" i="88"/>
  <c r="CI165" i="88"/>
  <c r="CI118" i="88"/>
  <c r="CI114" i="88"/>
  <c r="CI115" i="88"/>
  <c r="CI119" i="88"/>
  <c r="CI23" i="88"/>
  <c r="CI24" i="88"/>
  <c r="CI5" i="88"/>
  <c r="CI9" i="88"/>
  <c r="CI11" i="88" s="1"/>
  <c r="CI7" i="88"/>
  <c r="CH283" i="88"/>
  <c r="CH285" i="88" s="1"/>
  <c r="CH269" i="88"/>
  <c r="R411" i="86"/>
  <c r="Q390" i="86"/>
  <c r="CG269" i="86"/>
  <c r="CH359" i="86"/>
  <c r="CH356" i="86"/>
  <c r="CH165" i="86"/>
  <c r="CH119" i="86"/>
  <c r="CH115" i="86"/>
  <c r="CH111" i="86"/>
  <c r="CH118" i="86"/>
  <c r="CH114" i="86"/>
  <c r="CH110" i="86"/>
  <c r="CH117" i="86"/>
  <c r="CH113" i="86"/>
  <c r="CH116" i="86"/>
  <c r="CH112" i="86"/>
  <c r="CH9" i="86"/>
  <c r="CH11" i="86" s="1"/>
  <c r="CH7" i="86"/>
  <c r="CH5" i="86"/>
  <c r="CH23" i="86"/>
  <c r="CH397" i="86" l="1"/>
  <c r="CH409" i="86"/>
  <c r="W424" i="86"/>
  <c r="U418" i="88"/>
  <c r="U415" i="88"/>
  <c r="U417" i="88" s="1"/>
  <c r="V411" i="88" s="1"/>
  <c r="S430" i="88"/>
  <c r="CI336" i="88"/>
  <c r="CI346" i="88"/>
  <c r="CI340" i="88"/>
  <c r="CI342" i="88"/>
  <c r="CH336" i="86"/>
  <c r="CH346" i="86"/>
  <c r="CH340" i="86"/>
  <c r="CH342" i="86"/>
  <c r="CI409" i="88"/>
  <c r="CI397" i="88"/>
  <c r="CI422" i="88"/>
  <c r="R418" i="86"/>
  <c r="R415" i="86"/>
  <c r="W428" i="86"/>
  <c r="W430" i="86" s="1"/>
  <c r="W431" i="86"/>
  <c r="CI364" i="88"/>
  <c r="CI372" i="88" s="1"/>
  <c r="CH288" i="88"/>
  <c r="CH289" i="88" s="1"/>
  <c r="CH315" i="88"/>
  <c r="CH292" i="88"/>
  <c r="CH294" i="88" s="1"/>
  <c r="CI268" i="88"/>
  <c r="CI267" i="88"/>
  <c r="CI266" i="88"/>
  <c r="CI265" i="88"/>
  <c r="CI264" i="88"/>
  <c r="CI123" i="88"/>
  <c r="CJ8" i="88"/>
  <c r="CI26" i="88"/>
  <c r="CI25" i="88"/>
  <c r="CI10" i="88"/>
  <c r="CI88" i="88" s="1"/>
  <c r="CI160" i="88"/>
  <c r="CI301" i="88"/>
  <c r="CI303" i="88"/>
  <c r="CI305" i="88"/>
  <c r="CI304" i="88"/>
  <c r="CI281" i="88"/>
  <c r="CI316" i="88"/>
  <c r="CH160" i="86"/>
  <c r="CH123" i="86"/>
  <c r="CI8" i="86"/>
  <c r="CH26" i="86"/>
  <c r="CH25" i="86"/>
  <c r="CH10" i="86"/>
  <c r="CH267" i="86"/>
  <c r="CH268" i="86"/>
  <c r="CH266" i="86"/>
  <c r="CH264" i="86"/>
  <c r="CH265" i="86"/>
  <c r="X424" i="86" l="1"/>
  <c r="CI386" i="86"/>
  <c r="CI397" i="86" s="1"/>
  <c r="T424" i="88"/>
  <c r="S390" i="88"/>
  <c r="V418" i="88"/>
  <c r="V415" i="88"/>
  <c r="V417" i="88" s="1"/>
  <c r="CI95" i="88"/>
  <c r="CI97" i="88"/>
  <c r="CI96" i="88"/>
  <c r="CI98" i="88"/>
  <c r="CI92" i="88"/>
  <c r="CI94" i="88"/>
  <c r="CI91" i="88"/>
  <c r="CI93" i="88"/>
  <c r="CI100" i="88"/>
  <c r="X428" i="86"/>
  <c r="X430" i="86" s="1"/>
  <c r="X431" i="86"/>
  <c r="CI269" i="88"/>
  <c r="CI283" i="88"/>
  <c r="CI285" i="88" s="1"/>
  <c r="CH296" i="88"/>
  <c r="CJ357" i="88"/>
  <c r="CJ358" i="88"/>
  <c r="CJ359" i="88"/>
  <c r="CJ360" i="88"/>
  <c r="CJ362" i="88"/>
  <c r="CJ386" i="88"/>
  <c r="CJ355" i="88"/>
  <c r="CJ356" i="88"/>
  <c r="CJ361" i="88"/>
  <c r="CJ165" i="88"/>
  <c r="CJ116" i="88"/>
  <c r="CJ110" i="88"/>
  <c r="CJ111" i="88"/>
  <c r="CJ117" i="88"/>
  <c r="CJ112" i="88"/>
  <c r="CJ113" i="88"/>
  <c r="CJ118" i="88"/>
  <c r="CJ114" i="88"/>
  <c r="CJ119" i="88"/>
  <c r="CJ115" i="88"/>
  <c r="CJ24" i="88"/>
  <c r="CJ5" i="88"/>
  <c r="CJ9" i="88"/>
  <c r="CJ7" i="88"/>
  <c r="CJ23" i="88"/>
  <c r="R417" i="86"/>
  <c r="R437" i="86"/>
  <c r="R41" i="86" s="1"/>
  <c r="CI362" i="86"/>
  <c r="CI359" i="86"/>
  <c r="CI358" i="86"/>
  <c r="CI356" i="86"/>
  <c r="CI361" i="86"/>
  <c r="CI357" i="86"/>
  <c r="CI360" i="86"/>
  <c r="CI355" i="86"/>
  <c r="CI165" i="86"/>
  <c r="CI119" i="86"/>
  <c r="CI115" i="86"/>
  <c r="CI111" i="86"/>
  <c r="CI118" i="86"/>
  <c r="CI114" i="86"/>
  <c r="CI110" i="86"/>
  <c r="CI117" i="86"/>
  <c r="CI113" i="86"/>
  <c r="CI112" i="86"/>
  <c r="CI7" i="86"/>
  <c r="CI5" i="86"/>
  <c r="CI116" i="86"/>
  <c r="CI23" i="86"/>
  <c r="CI9" i="86"/>
  <c r="CH269" i="86"/>
  <c r="CI409" i="86" l="1"/>
  <c r="CI422" i="86"/>
  <c r="Y424" i="86"/>
  <c r="Y431" i="86" s="1"/>
  <c r="W411" i="88"/>
  <c r="CJ336" i="88"/>
  <c r="CJ346" i="88"/>
  <c r="CJ340" i="88"/>
  <c r="CJ342" i="88"/>
  <c r="CI336" i="86"/>
  <c r="CI346" i="86"/>
  <c r="CI340" i="86"/>
  <c r="CI342" i="86"/>
  <c r="T431" i="88"/>
  <c r="T428" i="88"/>
  <c r="T437" i="88" s="1"/>
  <c r="T41" i="88" s="1"/>
  <c r="CJ397" i="88"/>
  <c r="CJ422" i="88"/>
  <c r="CJ409" i="88"/>
  <c r="Y428" i="86"/>
  <c r="Y430" i="86" s="1"/>
  <c r="CJ303" i="88"/>
  <c r="CJ305" i="88"/>
  <c r="CJ304" i="88"/>
  <c r="CJ301" i="88"/>
  <c r="CJ281" i="88"/>
  <c r="CJ316" i="88"/>
  <c r="CJ123" i="88"/>
  <c r="CI288" i="88"/>
  <c r="CI289" i="88" s="1"/>
  <c r="CI292" i="88"/>
  <c r="CI294" i="88" s="1"/>
  <c r="CI315" i="88"/>
  <c r="CJ268" i="88"/>
  <c r="CJ267" i="88"/>
  <c r="CJ266" i="88"/>
  <c r="CJ265" i="88"/>
  <c r="CJ264" i="88"/>
  <c r="CJ160" i="88"/>
  <c r="CJ26" i="88"/>
  <c r="CJ25" i="88"/>
  <c r="CK8" i="88"/>
  <c r="CJ10" i="88"/>
  <c r="CJ88" i="88" s="1"/>
  <c r="CJ11" i="88"/>
  <c r="CJ364" i="88"/>
  <c r="CJ372" i="88" s="1"/>
  <c r="S411" i="86"/>
  <c r="R390" i="86"/>
  <c r="CI160" i="86"/>
  <c r="CI123" i="86"/>
  <c r="CI26" i="86"/>
  <c r="CI25" i="86"/>
  <c r="CI10" i="86"/>
  <c r="CJ8" i="86"/>
  <c r="CI364" i="86"/>
  <c r="CI372" i="86" s="1"/>
  <c r="CI267" i="86"/>
  <c r="CI265" i="86"/>
  <c r="CI268" i="86"/>
  <c r="CI266" i="86"/>
  <c r="CI264" i="86"/>
  <c r="CI11" i="86"/>
  <c r="Z424" i="86" l="1"/>
  <c r="CJ386" i="86"/>
  <c r="CJ397" i="86" s="1"/>
  <c r="CJ96" i="88"/>
  <c r="CJ95" i="88"/>
  <c r="CJ98" i="88"/>
  <c r="CJ97" i="88"/>
  <c r="CJ91" i="88"/>
  <c r="CJ94" i="88"/>
  <c r="CJ92" i="88"/>
  <c r="CJ100" i="88"/>
  <c r="CJ93" i="88"/>
  <c r="T430" i="88"/>
  <c r="W418" i="88"/>
  <c r="W415" i="88"/>
  <c r="W417" i="88" s="1"/>
  <c r="X411" i="88" s="1"/>
  <c r="S418" i="86"/>
  <c r="S415" i="86"/>
  <c r="Z428" i="86"/>
  <c r="Z431" i="86"/>
  <c r="CJ269" i="88"/>
  <c r="CI296" i="88"/>
  <c r="CJ283" i="88"/>
  <c r="CJ285" i="88" s="1"/>
  <c r="CK358" i="88"/>
  <c r="CK359" i="88"/>
  <c r="CK360" i="88"/>
  <c r="CK386" i="88"/>
  <c r="CK361" i="88"/>
  <c r="CK357" i="88"/>
  <c r="CK355" i="88"/>
  <c r="CK356" i="88"/>
  <c r="CK362" i="88"/>
  <c r="CK165" i="88"/>
  <c r="CK111" i="88"/>
  <c r="CK117" i="88"/>
  <c r="CK112" i="88"/>
  <c r="CK113" i="88"/>
  <c r="CK118" i="88"/>
  <c r="CK114" i="88"/>
  <c r="CK119" i="88"/>
  <c r="CK115" i="88"/>
  <c r="CK110" i="88"/>
  <c r="CK116" i="88"/>
  <c r="CK24" i="88"/>
  <c r="CK5" i="88"/>
  <c r="CK9" i="88"/>
  <c r="CK7" i="88"/>
  <c r="CK23" i="88"/>
  <c r="Z430" i="86"/>
  <c r="CJ357" i="86"/>
  <c r="CJ359" i="86"/>
  <c r="CJ358" i="86"/>
  <c r="CJ356" i="86"/>
  <c r="CJ361" i="86"/>
  <c r="CJ362" i="86"/>
  <c r="CJ360" i="86"/>
  <c r="CJ355" i="86"/>
  <c r="CJ165" i="86"/>
  <c r="CJ118" i="86"/>
  <c r="CJ114" i="86"/>
  <c r="CJ110" i="86"/>
  <c r="CJ117" i="86"/>
  <c r="CJ113" i="86"/>
  <c r="CJ116" i="86"/>
  <c r="CJ112" i="86"/>
  <c r="CJ119" i="86"/>
  <c r="CJ115" i="86"/>
  <c r="CJ111" i="86"/>
  <c r="CJ7" i="86"/>
  <c r="CJ5" i="86"/>
  <c r="CJ23" i="86"/>
  <c r="CJ9" i="86"/>
  <c r="CI269" i="86"/>
  <c r="CJ422" i="86" l="1"/>
  <c r="CJ409" i="86"/>
  <c r="X418" i="88"/>
  <c r="X415" i="88"/>
  <c r="X417" i="88" s="1"/>
  <c r="Y411" i="88" s="1"/>
  <c r="CK336" i="88"/>
  <c r="CK346" i="88"/>
  <c r="CK340" i="88"/>
  <c r="CK342" i="88"/>
  <c r="T390" i="88"/>
  <c r="U424" i="88"/>
  <c r="CJ336" i="86"/>
  <c r="CJ346" i="86"/>
  <c r="CJ340" i="86"/>
  <c r="CJ342" i="86"/>
  <c r="CK422" i="88"/>
  <c r="CK409" i="88"/>
  <c r="CK397" i="88"/>
  <c r="CK123" i="88"/>
  <c r="CJ288" i="88"/>
  <c r="CJ289" i="88" s="1"/>
  <c r="CJ292" i="88"/>
  <c r="CJ294" i="88" s="1"/>
  <c r="CJ315" i="88"/>
  <c r="CK268" i="88"/>
  <c r="CK267" i="88"/>
  <c r="CK266" i="88"/>
  <c r="CK265" i="88"/>
  <c r="CK264" i="88"/>
  <c r="CK160" i="88"/>
  <c r="CK25" i="88"/>
  <c r="CK10" i="88"/>
  <c r="CK88" i="88" s="1"/>
  <c r="CL8" i="88"/>
  <c r="CK26" i="88"/>
  <c r="CK303" i="88"/>
  <c r="CK304" i="88"/>
  <c r="CK305" i="88"/>
  <c r="CK301" i="88"/>
  <c r="CK281" i="88"/>
  <c r="CK316" i="88"/>
  <c r="CK11" i="88"/>
  <c r="CK364" i="88"/>
  <c r="CK372" i="88" s="1"/>
  <c r="AA424" i="86"/>
  <c r="S417" i="86"/>
  <c r="S437" i="86"/>
  <c r="S41" i="86" s="1"/>
  <c r="CJ160" i="86"/>
  <c r="CJ26" i="86"/>
  <c r="CJ25" i="86"/>
  <c r="CJ10" i="86"/>
  <c r="CK8" i="86"/>
  <c r="CJ268" i="86"/>
  <c r="CJ267" i="86"/>
  <c r="CJ265" i="86"/>
  <c r="CJ264" i="86"/>
  <c r="CJ266" i="86"/>
  <c r="CJ123" i="86"/>
  <c r="CJ11" i="86"/>
  <c r="CJ364" i="86"/>
  <c r="CJ372" i="86" s="1"/>
  <c r="CK386" i="86" l="1"/>
  <c r="Y418" i="88"/>
  <c r="Y415" i="88"/>
  <c r="Y417" i="88" s="1"/>
  <c r="CK97" i="88"/>
  <c r="CK96" i="88"/>
  <c r="CK98" i="88"/>
  <c r="CK95" i="88"/>
  <c r="CK100" i="88"/>
  <c r="CK91" i="88"/>
  <c r="CK92" i="88"/>
  <c r="CK94" i="88"/>
  <c r="CK93" i="88"/>
  <c r="U431" i="88"/>
  <c r="U428" i="88"/>
  <c r="U437" i="88" s="1"/>
  <c r="U41" i="88" s="1"/>
  <c r="CK397" i="86"/>
  <c r="CK409" i="86"/>
  <c r="CK422" i="86"/>
  <c r="AA431" i="86"/>
  <c r="AA428" i="86"/>
  <c r="AA430" i="86" s="1"/>
  <c r="CK269" i="88"/>
  <c r="CJ296" i="88"/>
  <c r="CK283" i="88"/>
  <c r="CK285" i="88" s="1"/>
  <c r="CL386" i="88"/>
  <c r="CL359" i="88"/>
  <c r="CL360" i="88"/>
  <c r="CL361" i="88"/>
  <c r="CL362" i="88"/>
  <c r="CL356" i="88"/>
  <c r="CL358" i="88"/>
  <c r="CL357" i="88"/>
  <c r="CL355" i="88"/>
  <c r="CL165" i="88"/>
  <c r="CL117" i="88"/>
  <c r="CL112" i="88"/>
  <c r="CL113" i="88"/>
  <c r="CL118" i="88"/>
  <c r="CL114" i="88"/>
  <c r="CL119" i="88"/>
  <c r="CL115" i="88"/>
  <c r="CL110" i="88"/>
  <c r="CL116" i="88"/>
  <c r="CL24" i="88"/>
  <c r="CL5" i="88"/>
  <c r="CL9" i="88"/>
  <c r="CL11" i="88" s="1"/>
  <c r="CL7" i="88"/>
  <c r="CL23" i="88"/>
  <c r="CL111" i="88"/>
  <c r="T411" i="86"/>
  <c r="S390" i="86"/>
  <c r="CJ269" i="86"/>
  <c r="CK360" i="86"/>
  <c r="CK362" i="86"/>
  <c r="CK361" i="86"/>
  <c r="CK359" i="86"/>
  <c r="CK358" i="86"/>
  <c r="CK356" i="86"/>
  <c r="CK357" i="86"/>
  <c r="CK355" i="86"/>
  <c r="CK165" i="86"/>
  <c r="CK118" i="86"/>
  <c r="CK114" i="86"/>
  <c r="CK110" i="86"/>
  <c r="CK117" i="86"/>
  <c r="CK113" i="86"/>
  <c r="CK116" i="86"/>
  <c r="CK112" i="86"/>
  <c r="CK5" i="86"/>
  <c r="CK115" i="86"/>
  <c r="CK23" i="86"/>
  <c r="CK119" i="86"/>
  <c r="CK9" i="86"/>
  <c r="CK11" i="86" s="1"/>
  <c r="CK7" i="86"/>
  <c r="CK111" i="86"/>
  <c r="AB424" i="86" l="1"/>
  <c r="AB428" i="86" s="1"/>
  <c r="AB430" i="86" s="1"/>
  <c r="U430" i="88"/>
  <c r="Z411" i="88"/>
  <c r="CK336" i="86"/>
  <c r="CK346" i="86"/>
  <c r="CK340" i="86"/>
  <c r="CK342" i="86"/>
  <c r="CL336" i="88"/>
  <c r="CL346" i="88"/>
  <c r="CL340" i="88"/>
  <c r="CL342" i="88"/>
  <c r="CL397" i="88"/>
  <c r="CL422" i="88"/>
  <c r="CL409" i="88"/>
  <c r="T418" i="86"/>
  <c r="T415" i="86"/>
  <c r="AB431" i="86"/>
  <c r="CK288" i="88"/>
  <c r="CK289" i="88" s="1"/>
  <c r="CK292" i="88"/>
  <c r="CK294" i="88" s="1"/>
  <c r="CK315" i="88"/>
  <c r="CL304" i="88"/>
  <c r="CL305" i="88"/>
  <c r="CL301" i="88"/>
  <c r="CL303" i="88"/>
  <c r="CL281" i="88"/>
  <c r="CL316" i="88"/>
  <c r="CL268" i="88"/>
  <c r="CL267" i="88"/>
  <c r="CL266" i="88"/>
  <c r="CL265" i="88"/>
  <c r="CL264" i="88"/>
  <c r="CL160" i="88"/>
  <c r="CL123" i="88"/>
  <c r="CL364" i="88"/>
  <c r="CL372" i="88" s="1"/>
  <c r="CL25" i="88"/>
  <c r="CL10" i="88"/>
  <c r="CL88" i="88" s="1"/>
  <c r="CM8" i="88"/>
  <c r="CL26" i="88"/>
  <c r="CK160" i="86"/>
  <c r="CK123" i="86"/>
  <c r="CK26" i="86"/>
  <c r="CK25" i="86"/>
  <c r="CK10" i="86"/>
  <c r="CL8" i="86"/>
  <c r="CK268" i="86"/>
  <c r="CK266" i="86"/>
  <c r="CK264" i="86"/>
  <c r="CK267" i="86"/>
  <c r="CK265" i="86"/>
  <c r="CK364" i="86"/>
  <c r="CK372" i="86" s="1"/>
  <c r="U390" i="88" l="1"/>
  <c r="CL386" i="86"/>
  <c r="CL409" i="86" s="1"/>
  <c r="AC424" i="86"/>
  <c r="AC431" i="86" s="1"/>
  <c r="V424" i="88"/>
  <c r="V428" i="88" s="1"/>
  <c r="V437" i="88" s="1"/>
  <c r="V41" i="88" s="1"/>
  <c r="CL98" i="88"/>
  <c r="CL97" i="88"/>
  <c r="CL95" i="88"/>
  <c r="CL96" i="88"/>
  <c r="CL100" i="88"/>
  <c r="CL94" i="88"/>
  <c r="CL93" i="88"/>
  <c r="CL91" i="88"/>
  <c r="CL92" i="88"/>
  <c r="Z418" i="88"/>
  <c r="Z415" i="88"/>
  <c r="Z417" i="88" s="1"/>
  <c r="CK296" i="88"/>
  <c r="CL269" i="88"/>
  <c r="CL283" i="88"/>
  <c r="CL285" i="88" s="1"/>
  <c r="CM386" i="88"/>
  <c r="CM360" i="88"/>
  <c r="CM361" i="88"/>
  <c r="CM362" i="88"/>
  <c r="CM357" i="88"/>
  <c r="CM358" i="88"/>
  <c r="CM355" i="88"/>
  <c r="CM359" i="88"/>
  <c r="CM356" i="88"/>
  <c r="CM165" i="88"/>
  <c r="CM113" i="88"/>
  <c r="CM118" i="88"/>
  <c r="CM114" i="88"/>
  <c r="CM119" i="88"/>
  <c r="CM115" i="88"/>
  <c r="CM116" i="88"/>
  <c r="CM110" i="88"/>
  <c r="CM117" i="88"/>
  <c r="CM112" i="88"/>
  <c r="CM9" i="88"/>
  <c r="CM11" i="88" s="1"/>
  <c r="CM111" i="88"/>
  <c r="CM7" i="88"/>
  <c r="CM23" i="88"/>
  <c r="CM24" i="88"/>
  <c r="CM5" i="88"/>
  <c r="T417" i="86"/>
  <c r="T437" i="86"/>
  <c r="T41" i="86" s="1"/>
  <c r="CL361" i="86"/>
  <c r="CL360" i="86"/>
  <c r="CL359" i="86"/>
  <c r="CL357" i="86"/>
  <c r="CL355" i="86"/>
  <c r="CL362" i="86"/>
  <c r="CL358" i="86"/>
  <c r="CL356" i="86"/>
  <c r="CL165" i="86"/>
  <c r="CL117" i="86"/>
  <c r="CL113" i="86"/>
  <c r="CL116" i="86"/>
  <c r="CL112" i="86"/>
  <c r="CL119" i="86"/>
  <c r="CL115" i="86"/>
  <c r="CL111" i="86"/>
  <c r="CL118" i="86"/>
  <c r="CL114" i="86"/>
  <c r="CL110" i="86"/>
  <c r="CL23" i="86"/>
  <c r="CL9" i="86"/>
  <c r="CL11" i="86" s="1"/>
  <c r="CL5" i="86"/>
  <c r="CL7" i="86"/>
  <c r="CK269" i="86"/>
  <c r="AC428" i="86" l="1"/>
  <c r="AC430" i="86" s="1"/>
  <c r="V431" i="88"/>
  <c r="CL397" i="86"/>
  <c r="CL422" i="86"/>
  <c r="AD424" i="86"/>
  <c r="AD431" i="86" s="1"/>
  <c r="AA411" i="88"/>
  <c r="CM336" i="88"/>
  <c r="CM346" i="88"/>
  <c r="CM340" i="88"/>
  <c r="CM342" i="88"/>
  <c r="V430" i="88"/>
  <c r="CL336" i="86"/>
  <c r="CL346" i="86"/>
  <c r="CL340" i="86"/>
  <c r="CL342" i="86"/>
  <c r="CM422" i="88"/>
  <c r="CM409" i="88"/>
  <c r="CM397" i="88"/>
  <c r="CM123" i="88"/>
  <c r="CM305" i="88"/>
  <c r="CM303" i="88"/>
  <c r="CM304" i="88"/>
  <c r="CM301" i="88"/>
  <c r="CM281" i="88"/>
  <c r="CM316" i="88"/>
  <c r="CM160" i="88"/>
  <c r="CM364" i="88"/>
  <c r="CM372" i="88" s="1"/>
  <c r="CM25" i="88"/>
  <c r="CM10" i="88"/>
  <c r="CM88" i="88" s="1"/>
  <c r="CN8" i="88"/>
  <c r="CM26" i="88"/>
  <c r="CL288" i="88"/>
  <c r="CL289" i="88" s="1"/>
  <c r="CL292" i="88"/>
  <c r="CL294" i="88" s="1"/>
  <c r="CL315" i="88"/>
  <c r="CM268" i="88"/>
  <c r="CM267" i="88"/>
  <c r="CM266" i="88"/>
  <c r="CM265" i="88"/>
  <c r="CM264" i="88"/>
  <c r="U411" i="86"/>
  <c r="T390" i="86"/>
  <c r="CL268" i="86"/>
  <c r="CL266" i="86"/>
  <c r="CL267" i="86"/>
  <c r="CL265" i="86"/>
  <c r="CL264" i="86"/>
  <c r="CL123" i="86"/>
  <c r="CL364" i="86"/>
  <c r="CL372" i="86" s="1"/>
  <c r="CL160" i="86"/>
  <c r="CL26" i="86"/>
  <c r="CL25" i="86"/>
  <c r="CL10" i="86"/>
  <c r="CM8" i="86"/>
  <c r="AD428" i="86" l="1"/>
  <c r="AD430" i="86" s="1"/>
  <c r="AE424" i="86" s="1"/>
  <c r="CM386" i="86"/>
  <c r="CM397" i="86" s="1"/>
  <c r="W424" i="88"/>
  <c r="V390" i="88"/>
  <c r="CM98" i="88"/>
  <c r="CM95" i="88"/>
  <c r="CM96" i="88"/>
  <c r="CM97" i="88"/>
  <c r="CM100" i="88"/>
  <c r="CM92" i="88"/>
  <c r="CM91" i="88"/>
  <c r="CM93" i="88"/>
  <c r="CM94" i="88"/>
  <c r="AA418" i="88"/>
  <c r="AA415" i="88"/>
  <c r="AA417" i="88" s="1"/>
  <c r="U418" i="86"/>
  <c r="U415" i="86"/>
  <c r="CM269" i="88"/>
  <c r="CN386" i="88"/>
  <c r="CN361" i="88"/>
  <c r="CN362" i="88"/>
  <c r="CN358" i="88"/>
  <c r="CN359" i="88"/>
  <c r="CN360" i="88"/>
  <c r="CN355" i="88"/>
  <c r="CN357" i="88"/>
  <c r="CN356" i="88"/>
  <c r="CN165" i="88"/>
  <c r="CN118" i="88"/>
  <c r="CN114" i="88"/>
  <c r="CN119" i="88"/>
  <c r="CN115" i="88"/>
  <c r="CN116" i="88"/>
  <c r="CN110" i="88"/>
  <c r="CN111" i="88"/>
  <c r="CN112" i="88"/>
  <c r="CN117" i="88"/>
  <c r="CN113" i="88"/>
  <c r="CN7" i="88"/>
  <c r="CN23" i="88"/>
  <c r="CN9" i="88"/>
  <c r="CN5" i="88"/>
  <c r="CN24" i="88"/>
  <c r="CM283" i="88"/>
  <c r="CM285" i="88" s="1"/>
  <c r="CL296" i="88"/>
  <c r="CM362" i="86"/>
  <c r="CM356" i="86"/>
  <c r="CM361" i="86"/>
  <c r="CM357" i="86"/>
  <c r="CM355" i="86"/>
  <c r="CM359" i="86"/>
  <c r="CM358" i="86"/>
  <c r="CM360" i="86"/>
  <c r="CM165" i="86"/>
  <c r="CM117" i="86"/>
  <c r="CM113" i="86"/>
  <c r="CM116" i="86"/>
  <c r="CM112" i="86"/>
  <c r="CM119" i="86"/>
  <c r="CM115" i="86"/>
  <c r="CM111" i="86"/>
  <c r="CM114" i="86"/>
  <c r="CM23" i="86"/>
  <c r="CM9" i="86"/>
  <c r="CM118" i="86"/>
  <c r="CM7" i="86"/>
  <c r="CM110" i="86"/>
  <c r="CM5" i="86"/>
  <c r="CL269" i="86"/>
  <c r="AE428" i="86" l="1"/>
  <c r="AE430" i="86" s="1"/>
  <c r="AE431" i="86"/>
  <c r="CM409" i="86"/>
  <c r="CM422" i="86"/>
  <c r="AF424" i="86"/>
  <c r="AF428" i="86" s="1"/>
  <c r="AF430" i="86" s="1"/>
  <c r="CN336" i="88"/>
  <c r="CN346" i="88"/>
  <c r="CN340" i="88"/>
  <c r="CN342" i="88"/>
  <c r="AB411" i="88"/>
  <c r="CM336" i="86"/>
  <c r="CM346" i="86"/>
  <c r="CM340" i="86"/>
  <c r="CM342" i="86"/>
  <c r="W431" i="88"/>
  <c r="W428" i="88"/>
  <c r="W437" i="88" s="1"/>
  <c r="W41" i="88" s="1"/>
  <c r="CN422" i="88"/>
  <c r="CN409" i="88"/>
  <c r="CN397" i="88"/>
  <c r="CN160" i="88"/>
  <c r="CN303" i="88"/>
  <c r="CN301" i="88"/>
  <c r="CN305" i="88"/>
  <c r="CN304" i="88"/>
  <c r="CN316" i="88"/>
  <c r="CN281" i="88"/>
  <c r="CN25" i="88"/>
  <c r="CN10" i="88"/>
  <c r="CN88" i="88" s="1"/>
  <c r="CO8" i="88"/>
  <c r="CN26" i="88"/>
  <c r="CM288" i="88"/>
  <c r="CM289" i="88" s="1"/>
  <c r="CM292" i="88"/>
  <c r="CM294" i="88" s="1"/>
  <c r="CM315" i="88"/>
  <c r="CN123" i="88"/>
  <c r="CN11" i="88"/>
  <c r="CN266" i="88"/>
  <c r="CN267" i="88"/>
  <c r="CN265" i="88"/>
  <c r="CN268" i="88"/>
  <c r="CN264" i="88"/>
  <c r="CN364" i="88"/>
  <c r="CN372" i="88" s="1"/>
  <c r="U417" i="86"/>
  <c r="U437" i="86"/>
  <c r="U41" i="86" s="1"/>
  <c r="CM123" i="86"/>
  <c r="CM160" i="86"/>
  <c r="CM25" i="86"/>
  <c r="CM10" i="86"/>
  <c r="CN8" i="86"/>
  <c r="CM26" i="86"/>
  <c r="CM268" i="86"/>
  <c r="CM266" i="86"/>
  <c r="CM264" i="86"/>
  <c r="CM267" i="86"/>
  <c r="CM265" i="86"/>
  <c r="CM364" i="86"/>
  <c r="CM372" i="86" s="1"/>
  <c r="CM11" i="86"/>
  <c r="AF431" i="86" l="1"/>
  <c r="CN386" i="86"/>
  <c r="CN397" i="86" s="1"/>
  <c r="AG424" i="86"/>
  <c r="AG431" i="86" s="1"/>
  <c r="CN98" i="88"/>
  <c r="CN97" i="88"/>
  <c r="CN96" i="88"/>
  <c r="CN95" i="88"/>
  <c r="CN100" i="88"/>
  <c r="CN92" i="88"/>
  <c r="CN94" i="88"/>
  <c r="CN91" i="88"/>
  <c r="CN93" i="88"/>
  <c r="W430" i="88"/>
  <c r="AB418" i="88"/>
  <c r="AB415" i="88"/>
  <c r="AB417" i="88" s="1"/>
  <c r="AC411" i="88" s="1"/>
  <c r="AG428" i="86"/>
  <c r="AG430" i="86" s="1"/>
  <c r="CN269" i="88"/>
  <c r="CN283" i="88"/>
  <c r="CN285" i="88" s="1"/>
  <c r="CM296" i="88"/>
  <c r="CO386" i="88"/>
  <c r="CO362" i="88"/>
  <c r="CO357" i="88"/>
  <c r="CO359" i="88"/>
  <c r="CO360" i="88"/>
  <c r="CO358" i="88"/>
  <c r="CO356" i="88"/>
  <c r="CO361" i="88"/>
  <c r="CO355" i="88"/>
  <c r="CO165" i="88"/>
  <c r="CO119" i="88"/>
  <c r="CO115" i="88"/>
  <c r="CO116" i="88"/>
  <c r="CO110" i="88"/>
  <c r="CO111" i="88"/>
  <c r="CO117" i="88"/>
  <c r="CO112" i="88"/>
  <c r="CO114" i="88"/>
  <c r="CO118" i="88"/>
  <c r="CO113" i="88"/>
  <c r="CO7" i="88"/>
  <c r="CO23" i="88"/>
  <c r="CO24" i="88"/>
  <c r="CO5" i="88"/>
  <c r="CO9" i="88"/>
  <c r="CO11" i="88" s="1"/>
  <c r="V411" i="86"/>
  <c r="U390" i="86"/>
  <c r="CM269" i="86"/>
  <c r="CN357" i="86"/>
  <c r="CN355" i="86"/>
  <c r="CN362" i="86"/>
  <c r="CN358" i="86"/>
  <c r="CN356" i="86"/>
  <c r="CN360" i="86"/>
  <c r="CN359" i="86"/>
  <c r="CN361" i="86"/>
  <c r="CN165" i="86"/>
  <c r="CN116" i="86"/>
  <c r="CN112" i="86"/>
  <c r="CN119" i="86"/>
  <c r="CN115" i="86"/>
  <c r="CN111" i="86"/>
  <c r="CN118" i="86"/>
  <c r="CN114" i="86"/>
  <c r="CN110" i="86"/>
  <c r="CN117" i="86"/>
  <c r="CN113" i="86"/>
  <c r="CN23" i="86"/>
  <c r="CN9" i="86"/>
  <c r="CN7" i="86"/>
  <c r="CN5" i="86"/>
  <c r="CN409" i="86" l="1"/>
  <c r="CN422" i="86"/>
  <c r="AH424" i="86"/>
  <c r="AH428" i="86" s="1"/>
  <c r="AH430" i="86" s="1"/>
  <c r="AC418" i="88"/>
  <c r="AC415" i="88"/>
  <c r="AC417" i="88" s="1"/>
  <c r="CN336" i="86"/>
  <c r="CN346" i="86"/>
  <c r="CN340" i="86"/>
  <c r="CN342" i="86"/>
  <c r="CO336" i="88"/>
  <c r="CO346" i="88"/>
  <c r="CO340" i="88"/>
  <c r="CO342" i="88"/>
  <c r="W390" i="88"/>
  <c r="X424" i="88"/>
  <c r="CO409" i="88"/>
  <c r="CO397" i="88"/>
  <c r="CO422" i="88"/>
  <c r="AH431" i="86"/>
  <c r="V415" i="86"/>
  <c r="V418" i="86"/>
  <c r="CO160" i="88"/>
  <c r="CN288" i="88"/>
  <c r="CN289" i="88" s="1"/>
  <c r="CN292" i="88"/>
  <c r="CN294" i="88" s="1"/>
  <c r="CN315" i="88"/>
  <c r="CO364" i="88"/>
  <c r="CO372" i="88" s="1"/>
  <c r="CO123" i="88"/>
  <c r="CO267" i="88"/>
  <c r="CO268" i="88"/>
  <c r="CO264" i="88"/>
  <c r="CO265" i="88"/>
  <c r="CO266" i="88"/>
  <c r="CO25" i="88"/>
  <c r="CO10" i="88"/>
  <c r="CO88" i="88" s="1"/>
  <c r="CP8" i="88"/>
  <c r="CO26" i="88"/>
  <c r="CO303" i="88"/>
  <c r="CO305" i="88"/>
  <c r="CO304" i="88"/>
  <c r="CO301" i="88"/>
  <c r="CO281" i="88"/>
  <c r="CO316" i="88"/>
  <c r="CN160" i="86"/>
  <c r="CN123" i="86"/>
  <c r="CN364" i="86"/>
  <c r="CN372" i="86" s="1"/>
  <c r="CN10" i="86"/>
  <c r="CO8" i="86"/>
  <c r="CN25" i="86"/>
  <c r="CN26" i="86"/>
  <c r="CN11" i="86"/>
  <c r="CN267" i="86"/>
  <c r="CN268" i="86"/>
  <c r="CN266" i="86"/>
  <c r="CN264" i="86"/>
  <c r="CN265" i="86"/>
  <c r="CO386" i="86" l="1"/>
  <c r="CO397" i="86" s="1"/>
  <c r="AI424" i="86"/>
  <c r="AI431" i="86" s="1"/>
  <c r="AD411" i="88"/>
  <c r="X431" i="88"/>
  <c r="X428" i="88"/>
  <c r="X437" i="88" s="1"/>
  <c r="X41" i="88" s="1"/>
  <c r="CO97" i="88"/>
  <c r="CO95" i="88"/>
  <c r="CO98" i="88"/>
  <c r="CO96" i="88"/>
  <c r="CO92" i="88"/>
  <c r="CO94" i="88"/>
  <c r="CO91" i="88"/>
  <c r="CO100" i="88"/>
  <c r="CO93" i="88"/>
  <c r="CN296" i="88"/>
  <c r="CO269" i="88"/>
  <c r="CP386" i="88"/>
  <c r="CP357" i="88"/>
  <c r="CP358" i="88"/>
  <c r="CP360" i="88"/>
  <c r="CP361" i="88"/>
  <c r="CP362" i="88"/>
  <c r="CP355" i="88"/>
  <c r="CP359" i="88"/>
  <c r="CP356" i="88"/>
  <c r="CP165" i="88"/>
  <c r="CP119" i="88"/>
  <c r="CP115" i="88"/>
  <c r="CP116" i="88"/>
  <c r="CP110" i="88"/>
  <c r="CP111" i="88"/>
  <c r="CP117" i="88"/>
  <c r="CP112" i="88"/>
  <c r="CP113" i="88"/>
  <c r="CP114" i="88"/>
  <c r="CP118" i="88"/>
  <c r="CP23" i="88"/>
  <c r="CP24" i="88"/>
  <c r="CP5" i="88"/>
  <c r="CP9" i="88"/>
  <c r="CP11" i="88" s="1"/>
  <c r="CP7" i="88"/>
  <c r="CO283" i="88"/>
  <c r="CO285" i="88" s="1"/>
  <c r="V417" i="86"/>
  <c r="V437" i="86"/>
  <c r="V41" i="86" s="1"/>
  <c r="CN269" i="86"/>
  <c r="CO360" i="86"/>
  <c r="CO358" i="86"/>
  <c r="CO362" i="86"/>
  <c r="CO356" i="86"/>
  <c r="CO357" i="86"/>
  <c r="CO355" i="86"/>
  <c r="CO361" i="86"/>
  <c r="CO359" i="86"/>
  <c r="CO116" i="86"/>
  <c r="CO112" i="86"/>
  <c r="CO119" i="86"/>
  <c r="CO115" i="86"/>
  <c r="CO111" i="86"/>
  <c r="CO118" i="86"/>
  <c r="CO114" i="86"/>
  <c r="CO110" i="86"/>
  <c r="CO165" i="86"/>
  <c r="CO113" i="86"/>
  <c r="CO23" i="86"/>
  <c r="CO9" i="86"/>
  <c r="CO11" i="86" s="1"/>
  <c r="CO117" i="86"/>
  <c r="CO7" i="86"/>
  <c r="CO5" i="86"/>
  <c r="CO422" i="86" l="1"/>
  <c r="AI428" i="86"/>
  <c r="AI430" i="86" s="1"/>
  <c r="AJ424" i="86" s="1"/>
  <c r="AJ428" i="86" s="1"/>
  <c r="AJ430" i="86" s="1"/>
  <c r="CO409" i="86"/>
  <c r="CP336" i="88"/>
  <c r="CP346" i="88"/>
  <c r="CP340" i="88"/>
  <c r="CP342" i="88"/>
  <c r="CO336" i="86"/>
  <c r="CO346" i="86"/>
  <c r="CO340" i="86"/>
  <c r="CO342" i="86"/>
  <c r="X430" i="88"/>
  <c r="AD418" i="88"/>
  <c r="AD415" i="88"/>
  <c r="AD417" i="88" s="1"/>
  <c r="CP409" i="88"/>
  <c r="CP397" i="88"/>
  <c r="CP422" i="88"/>
  <c r="CO288" i="88"/>
  <c r="CO289" i="88" s="1"/>
  <c r="CO315" i="88"/>
  <c r="CO292" i="88"/>
  <c r="CO294" i="88" s="1"/>
  <c r="CP364" i="88"/>
  <c r="CP372" i="88" s="1"/>
  <c r="CP301" i="88"/>
  <c r="CP305" i="88"/>
  <c r="CP303" i="88"/>
  <c r="CP304" i="88"/>
  <c r="CP281" i="88"/>
  <c r="CP316" i="88"/>
  <c r="CP123" i="88"/>
  <c r="CP160" i="88"/>
  <c r="CP268" i="88"/>
  <c r="CP267" i="88"/>
  <c r="CP266" i="88"/>
  <c r="CP265" i="88"/>
  <c r="CP264" i="88"/>
  <c r="CP10" i="88"/>
  <c r="CP88" i="88" s="1"/>
  <c r="CQ8" i="88"/>
  <c r="CP26" i="88"/>
  <c r="CP25" i="88"/>
  <c r="W411" i="86"/>
  <c r="V390" i="86"/>
  <c r="CO123" i="86"/>
  <c r="CO160" i="86"/>
  <c r="CO10" i="86"/>
  <c r="CP8" i="86"/>
  <c r="CO26" i="86"/>
  <c r="CO25" i="86"/>
  <c r="CO364" i="86"/>
  <c r="CO372" i="86" s="1"/>
  <c r="CO267" i="86"/>
  <c r="CO265" i="86"/>
  <c r="CO266" i="86"/>
  <c r="CO264" i="86"/>
  <c r="CO268" i="86"/>
  <c r="AJ431" i="86" l="1"/>
  <c r="CP386" i="86"/>
  <c r="CP422" i="86" s="1"/>
  <c r="AK424" i="86"/>
  <c r="AK431" i="86" s="1"/>
  <c r="AE411" i="88"/>
  <c r="CP96" i="88"/>
  <c r="CP95" i="88"/>
  <c r="CP97" i="88"/>
  <c r="CP98" i="88"/>
  <c r="CP100" i="88"/>
  <c r="CP94" i="88"/>
  <c r="CP92" i="88"/>
  <c r="CP93" i="88"/>
  <c r="CP91" i="88"/>
  <c r="X390" i="88"/>
  <c r="Y424" i="88"/>
  <c r="CP397" i="86"/>
  <c r="W415" i="86"/>
  <c r="W418" i="86"/>
  <c r="CP269" i="88"/>
  <c r="CQ386" i="88"/>
  <c r="CQ357" i="88"/>
  <c r="CQ358" i="88"/>
  <c r="CQ359" i="88"/>
  <c r="CQ361" i="88"/>
  <c r="CQ362" i="88"/>
  <c r="CQ360" i="88"/>
  <c r="CQ355" i="88"/>
  <c r="CQ356" i="88"/>
  <c r="CQ116" i="88"/>
  <c r="CQ110" i="88"/>
  <c r="CQ111" i="88"/>
  <c r="CQ117" i="88"/>
  <c r="CQ112" i="88"/>
  <c r="CQ165" i="88"/>
  <c r="CQ113" i="88"/>
  <c r="CQ118" i="88"/>
  <c r="CQ114" i="88"/>
  <c r="CQ119" i="88"/>
  <c r="CQ23" i="88"/>
  <c r="CQ115" i="88"/>
  <c r="CQ24" i="88"/>
  <c r="CQ5" i="88"/>
  <c r="CQ9" i="88"/>
  <c r="CQ11" i="88" s="1"/>
  <c r="CQ7" i="88"/>
  <c r="CP283" i="88"/>
  <c r="CP285" i="88" s="1"/>
  <c r="CO296" i="88"/>
  <c r="CO269" i="86"/>
  <c r="CP361" i="86"/>
  <c r="CP359" i="86"/>
  <c r="CP362" i="86"/>
  <c r="CP355" i="86"/>
  <c r="CP360" i="86"/>
  <c r="CP357" i="86"/>
  <c r="CP356" i="86"/>
  <c r="CP358" i="86"/>
  <c r="CP165" i="86"/>
  <c r="CP119" i="86"/>
  <c r="CP115" i="86"/>
  <c r="CP111" i="86"/>
  <c r="CP118" i="86"/>
  <c r="CP114" i="86"/>
  <c r="CP110" i="86"/>
  <c r="CP117" i="86"/>
  <c r="CP113" i="86"/>
  <c r="CP116" i="86"/>
  <c r="CP112" i="86"/>
  <c r="CP9" i="86"/>
  <c r="CP11" i="86" s="1"/>
  <c r="CP7" i="86"/>
  <c r="CP5" i="86"/>
  <c r="CP23" i="86"/>
  <c r="AK428" i="86" l="1"/>
  <c r="AK430" i="86" s="1"/>
  <c r="AL424" i="86" s="1"/>
  <c r="CP409" i="86"/>
  <c r="CP336" i="86"/>
  <c r="CP346" i="86"/>
  <c r="CP340" i="86"/>
  <c r="CP342" i="86"/>
  <c r="CQ336" i="88"/>
  <c r="CQ346" i="88"/>
  <c r="CQ340" i="88"/>
  <c r="CQ342" i="88"/>
  <c r="Y431" i="88"/>
  <c r="Y428" i="88"/>
  <c r="Y437" i="88" s="1"/>
  <c r="Y41" i="88" s="1"/>
  <c r="AE418" i="88"/>
  <c r="AE415" i="88"/>
  <c r="AE417" i="88" s="1"/>
  <c r="CQ409" i="88"/>
  <c r="CQ397" i="88"/>
  <c r="CQ422" i="88"/>
  <c r="CP288" i="88"/>
  <c r="CP289" i="88" s="1"/>
  <c r="CP292" i="88"/>
  <c r="CP294" i="88" s="1"/>
  <c r="CP315" i="88"/>
  <c r="CQ268" i="88"/>
  <c r="CQ267" i="88"/>
  <c r="CQ266" i="88"/>
  <c r="CQ265" i="88"/>
  <c r="CQ264" i="88"/>
  <c r="CQ123" i="88"/>
  <c r="CQ160" i="88"/>
  <c r="CQ301" i="88"/>
  <c r="CQ303" i="88"/>
  <c r="CQ305" i="88"/>
  <c r="CQ304" i="88"/>
  <c r="CQ316" i="88"/>
  <c r="CQ281" i="88"/>
  <c r="CQ364" i="88"/>
  <c r="CQ372" i="88" s="1"/>
  <c r="CR8" i="88"/>
  <c r="CQ26" i="88"/>
  <c r="CQ10" i="88"/>
  <c r="CQ88" i="88" s="1"/>
  <c r="CQ25" i="88"/>
  <c r="CP160" i="86"/>
  <c r="W417" i="86"/>
  <c r="W437" i="86"/>
  <c r="W41" i="86" s="1"/>
  <c r="CP364" i="86"/>
  <c r="CP372" i="86" s="1"/>
  <c r="CP123" i="86"/>
  <c r="CQ8" i="86"/>
  <c r="CP26" i="86"/>
  <c r="CP25" i="86"/>
  <c r="CP10" i="86"/>
  <c r="CP267" i="86"/>
  <c r="CP265" i="86"/>
  <c r="CP268" i="86"/>
  <c r="CP266" i="86"/>
  <c r="CP264" i="86"/>
  <c r="AL431" i="86" l="1"/>
  <c r="AL428" i="86"/>
  <c r="AL430" i="86" s="1"/>
  <c r="AM424" i="86" s="1"/>
  <c r="CQ386" i="86"/>
  <c r="CQ422" i="86" s="1"/>
  <c r="AF411" i="88"/>
  <c r="CQ98" i="88"/>
  <c r="CQ95" i="88"/>
  <c r="CQ96" i="88"/>
  <c r="CQ97" i="88"/>
  <c r="CQ100" i="88"/>
  <c r="CQ92" i="88"/>
  <c r="CQ91" i="88"/>
  <c r="CQ93" i="88"/>
  <c r="CQ94" i="88"/>
  <c r="Y430" i="88"/>
  <c r="CQ397" i="86"/>
  <c r="CP296" i="88"/>
  <c r="CQ283" i="88"/>
  <c r="CQ285" i="88" s="1"/>
  <c r="CQ269" i="88"/>
  <c r="CR357" i="88"/>
  <c r="CR358" i="88"/>
  <c r="CR386" i="88"/>
  <c r="CR359" i="88"/>
  <c r="CR360" i="88"/>
  <c r="CR362" i="88"/>
  <c r="CR355" i="88"/>
  <c r="CR356" i="88"/>
  <c r="CR361" i="88"/>
  <c r="CR165" i="88"/>
  <c r="CR116" i="88"/>
  <c r="CR110" i="88"/>
  <c r="CR111" i="88"/>
  <c r="CR117" i="88"/>
  <c r="CR112" i="88"/>
  <c r="CR113" i="88"/>
  <c r="CR118" i="88"/>
  <c r="CR114" i="88"/>
  <c r="CR119" i="88"/>
  <c r="CR115" i="88"/>
  <c r="CR24" i="88"/>
  <c r="CR5" i="88"/>
  <c r="CR9" i="88"/>
  <c r="CR11" i="88" s="1"/>
  <c r="CR7" i="88"/>
  <c r="CR23" i="88"/>
  <c r="X411" i="86"/>
  <c r="W390" i="86"/>
  <c r="CQ362" i="86"/>
  <c r="CQ361" i="86"/>
  <c r="CQ360" i="86"/>
  <c r="CQ358" i="86"/>
  <c r="CQ356" i="86"/>
  <c r="CQ357" i="86"/>
  <c r="CQ355" i="86"/>
  <c r="CQ359" i="86"/>
  <c r="CQ165" i="86"/>
  <c r="CQ119" i="86"/>
  <c r="CQ115" i="86"/>
  <c r="CQ111" i="86"/>
  <c r="CQ118" i="86"/>
  <c r="CQ114" i="86"/>
  <c r="CQ110" i="86"/>
  <c r="CQ117" i="86"/>
  <c r="CQ113" i="86"/>
  <c r="CQ7" i="86"/>
  <c r="CQ116" i="86"/>
  <c r="CQ5" i="86"/>
  <c r="CQ112" i="86"/>
  <c r="CQ23" i="86"/>
  <c r="CQ9" i="86"/>
  <c r="CQ11" i="86" s="1"/>
  <c r="CP269" i="86"/>
  <c r="AM431" i="86" l="1"/>
  <c r="AM428" i="86"/>
  <c r="AM430" i="86" s="1"/>
  <c r="AN424" i="86" s="1"/>
  <c r="CQ409" i="86"/>
  <c r="Z424" i="88"/>
  <c r="Y390" i="88"/>
  <c r="CQ336" i="86"/>
  <c r="CQ346" i="86"/>
  <c r="CQ340" i="86"/>
  <c r="CQ342" i="86"/>
  <c r="CR336" i="88"/>
  <c r="CR346" i="88"/>
  <c r="CR340" i="88"/>
  <c r="CR342" i="88"/>
  <c r="AF415" i="88"/>
  <c r="AF417" i="88" s="1"/>
  <c r="AF418" i="88"/>
  <c r="CR397" i="88"/>
  <c r="CR422" i="88"/>
  <c r="CR409" i="88"/>
  <c r="X415" i="86"/>
  <c r="X418" i="86"/>
  <c r="CR123" i="88"/>
  <c r="CQ288" i="88"/>
  <c r="CQ289" i="88" s="1"/>
  <c r="CQ292" i="88"/>
  <c r="CQ294" i="88" s="1"/>
  <c r="CQ315" i="88"/>
  <c r="CR268" i="88"/>
  <c r="CR267" i="88"/>
  <c r="CR266" i="88"/>
  <c r="CR265" i="88"/>
  <c r="CR264" i="88"/>
  <c r="CR26" i="88"/>
  <c r="CR25" i="88"/>
  <c r="CR10" i="88"/>
  <c r="CR88" i="88" s="1"/>
  <c r="CS8" i="88"/>
  <c r="CR160" i="88"/>
  <c r="CR303" i="88"/>
  <c r="CR301" i="88"/>
  <c r="CR305" i="88"/>
  <c r="CR304" i="88"/>
  <c r="CR316" i="88"/>
  <c r="CR281" i="88"/>
  <c r="CR364" i="88"/>
  <c r="CR372" i="88" s="1"/>
  <c r="CQ267" i="86"/>
  <c r="CQ265" i="86"/>
  <c r="CQ268" i="86"/>
  <c r="CQ266" i="86"/>
  <c r="CQ264" i="86"/>
  <c r="CQ160" i="86"/>
  <c r="CQ26" i="86"/>
  <c r="CQ25" i="86"/>
  <c r="CR8" i="86"/>
  <c r="CQ10" i="86"/>
  <c r="CQ123" i="86"/>
  <c r="CQ364" i="86"/>
  <c r="CQ372" i="86" s="1"/>
  <c r="AN431" i="86" l="1"/>
  <c r="AN428" i="86"/>
  <c r="AN430" i="86" s="1"/>
  <c r="AO424" i="86" s="1"/>
  <c r="CR386" i="86"/>
  <c r="CR397" i="86" s="1"/>
  <c r="AG411" i="88"/>
  <c r="CR95" i="88"/>
  <c r="CR96" i="88"/>
  <c r="CR97" i="88"/>
  <c r="CR98" i="88"/>
  <c r="CR100" i="88"/>
  <c r="CR92" i="88"/>
  <c r="CR91" i="88"/>
  <c r="CR93" i="88"/>
  <c r="CR94" i="88"/>
  <c r="Z431" i="88"/>
  <c r="Z428" i="88"/>
  <c r="Z437" i="88" s="1"/>
  <c r="Z41" i="88" s="1"/>
  <c r="CQ296" i="88"/>
  <c r="CS358" i="88"/>
  <c r="CS386" i="88"/>
  <c r="CS359" i="88"/>
  <c r="CS360" i="88"/>
  <c r="CS361" i="88"/>
  <c r="CS362" i="88"/>
  <c r="CS355" i="88"/>
  <c r="CS356" i="88"/>
  <c r="CS357" i="88"/>
  <c r="CS165" i="88"/>
  <c r="CS111" i="88"/>
  <c r="CS117" i="88"/>
  <c r="CS112" i="88"/>
  <c r="CS113" i="88"/>
  <c r="CS118" i="88"/>
  <c r="CS114" i="88"/>
  <c r="CS119" i="88"/>
  <c r="CS115" i="88"/>
  <c r="CS110" i="88"/>
  <c r="CS116" i="88"/>
  <c r="CS24" i="88"/>
  <c r="CS5" i="88"/>
  <c r="CS9" i="88"/>
  <c r="CS7" i="88"/>
  <c r="CS23" i="88"/>
  <c r="CR269" i="88"/>
  <c r="CR283" i="88"/>
  <c r="CR285" i="88" s="1"/>
  <c r="X417" i="86"/>
  <c r="X437" i="86"/>
  <c r="X41" i="86" s="1"/>
  <c r="CR357" i="86"/>
  <c r="CR362" i="86"/>
  <c r="CR358" i="86"/>
  <c r="CR356" i="86"/>
  <c r="CR360" i="86"/>
  <c r="CR359" i="86"/>
  <c r="CR355" i="86"/>
  <c r="CR361" i="86"/>
  <c r="CR165" i="86"/>
  <c r="CR118" i="86"/>
  <c r="CR114" i="86"/>
  <c r="CR110" i="86"/>
  <c r="CR117" i="86"/>
  <c r="CR113" i="86"/>
  <c r="CR116" i="86"/>
  <c r="CR112" i="86"/>
  <c r="CR119" i="86"/>
  <c r="CR115" i="86"/>
  <c r="CR111" i="86"/>
  <c r="CR7" i="86"/>
  <c r="CR5" i="86"/>
  <c r="CR23" i="86"/>
  <c r="CR9" i="86"/>
  <c r="CR11" i="86" s="1"/>
  <c r="CQ269" i="86"/>
  <c r="AO428" i="86" l="1"/>
  <c r="AO430" i="86" s="1"/>
  <c r="AO431" i="86"/>
  <c r="CR422" i="86"/>
  <c r="AP424" i="86"/>
  <c r="AP428" i="86" s="1"/>
  <c r="AP430" i="86" s="1"/>
  <c r="CR409" i="86"/>
  <c r="Z430" i="88"/>
  <c r="CR336" i="86"/>
  <c r="CR346" i="86"/>
  <c r="CR340" i="86"/>
  <c r="CR342" i="86"/>
  <c r="CS336" i="88"/>
  <c r="CS346" i="88"/>
  <c r="CS340" i="88"/>
  <c r="CS342" i="88"/>
  <c r="AG418" i="88"/>
  <c r="AG415" i="88"/>
  <c r="AG417" i="88" s="1"/>
  <c r="CS422" i="88"/>
  <c r="CS409" i="88"/>
  <c r="CS397" i="88"/>
  <c r="AP431" i="86"/>
  <c r="CS160" i="88"/>
  <c r="CS304" i="88"/>
  <c r="CS303" i="88"/>
  <c r="CS301" i="88"/>
  <c r="CS305" i="88"/>
  <c r="CS281" i="88"/>
  <c r="CS316" i="88"/>
  <c r="CS364" i="88"/>
  <c r="CS372" i="88" s="1"/>
  <c r="CS25" i="88"/>
  <c r="CS10" i="88"/>
  <c r="CS88" i="88" s="1"/>
  <c r="CT8" i="88"/>
  <c r="CS26" i="88"/>
  <c r="CS11" i="88"/>
  <c r="CS123" i="88"/>
  <c r="CR288" i="88"/>
  <c r="CR289" i="88" s="1"/>
  <c r="CR292" i="88"/>
  <c r="CR294" i="88" s="1"/>
  <c r="CR315" i="88"/>
  <c r="CS268" i="88"/>
  <c r="CS267" i="88"/>
  <c r="CS266" i="88"/>
  <c r="CS265" i="88"/>
  <c r="CS264" i="88"/>
  <c r="Y411" i="86"/>
  <c r="X390" i="86"/>
  <c r="CR160" i="86"/>
  <c r="CR364" i="86"/>
  <c r="CR372" i="86" s="1"/>
  <c r="CR26" i="86"/>
  <c r="CR25" i="86"/>
  <c r="CR10" i="86"/>
  <c r="CS8" i="86"/>
  <c r="CR268" i="86"/>
  <c r="CR267" i="86"/>
  <c r="CR265" i="86"/>
  <c r="CR266" i="86"/>
  <c r="CR264" i="86"/>
  <c r="CR123" i="86"/>
  <c r="CS386" i="86" l="1"/>
  <c r="CS409" i="86" s="1"/>
  <c r="AQ424" i="86"/>
  <c r="CS96" i="88"/>
  <c r="CS95" i="88"/>
  <c r="CS98" i="88"/>
  <c r="CS97" i="88"/>
  <c r="CS100" i="88"/>
  <c r="CS91" i="88"/>
  <c r="CS94" i="88"/>
  <c r="CS93" i="88"/>
  <c r="CS92" i="88"/>
  <c r="AH411" i="88"/>
  <c r="AA424" i="88"/>
  <c r="Z390" i="88"/>
  <c r="Y415" i="86"/>
  <c r="Y418" i="86"/>
  <c r="AQ431" i="86"/>
  <c r="AQ428" i="86"/>
  <c r="AQ430" i="86" s="1"/>
  <c r="CS269" i="88"/>
  <c r="CR296" i="88"/>
  <c r="CT386" i="88"/>
  <c r="CT359" i="88"/>
  <c r="CT360" i="88"/>
  <c r="CT361" i="88"/>
  <c r="CT362" i="88"/>
  <c r="CT356" i="88"/>
  <c r="CT357" i="88"/>
  <c r="CT165" i="88"/>
  <c r="CT117" i="88"/>
  <c r="CT112" i="88"/>
  <c r="CT113" i="88"/>
  <c r="CT118" i="88"/>
  <c r="CT114" i="88"/>
  <c r="CT119" i="88"/>
  <c r="CT115" i="88"/>
  <c r="CT116" i="88"/>
  <c r="CT111" i="88"/>
  <c r="CT110" i="88"/>
  <c r="CT24" i="88"/>
  <c r="CT5" i="88"/>
  <c r="CT9" i="88"/>
  <c r="CT11" i="88" s="1"/>
  <c r="CT7" i="88"/>
  <c r="CT23" i="88"/>
  <c r="CS283" i="88"/>
  <c r="CS285" i="88" s="1"/>
  <c r="CR269" i="86"/>
  <c r="CS360" i="86"/>
  <c r="CS358" i="86"/>
  <c r="CS356" i="86"/>
  <c r="CS359" i="86"/>
  <c r="CS362" i="86"/>
  <c r="CS357" i="86"/>
  <c r="CS355" i="86"/>
  <c r="CS361" i="86"/>
  <c r="CS165" i="86"/>
  <c r="CS118" i="86"/>
  <c r="CS114" i="86"/>
  <c r="CS110" i="86"/>
  <c r="CS117" i="86"/>
  <c r="CS113" i="86"/>
  <c r="CS116" i="86"/>
  <c r="CS112" i="86"/>
  <c r="CS5" i="86"/>
  <c r="CS115" i="86"/>
  <c r="CS119" i="86"/>
  <c r="CS23" i="86"/>
  <c r="CS9" i="86"/>
  <c r="CS111" i="86"/>
  <c r="CS7" i="86"/>
  <c r="CS397" i="86" l="1"/>
  <c r="CS422" i="86"/>
  <c r="AR424" i="86"/>
  <c r="CT336" i="88"/>
  <c r="CT346" i="88"/>
  <c r="CT340" i="88"/>
  <c r="CT342" i="88"/>
  <c r="AA431" i="88"/>
  <c r="AA428" i="88"/>
  <c r="AA437" i="88" s="1"/>
  <c r="AA41" i="88" s="1"/>
  <c r="AH418" i="88"/>
  <c r="AH415" i="88"/>
  <c r="AH417" i="88" s="1"/>
  <c r="CS336" i="86"/>
  <c r="CS346" i="86"/>
  <c r="CS340" i="86"/>
  <c r="CS342" i="86"/>
  <c r="CT422" i="88"/>
  <c r="CT409" i="88"/>
  <c r="CT397" i="88"/>
  <c r="AR431" i="86"/>
  <c r="AR428" i="86"/>
  <c r="AR430" i="86" s="1"/>
  <c r="CS288" i="88"/>
  <c r="CS289" i="88" s="1"/>
  <c r="CS315" i="88"/>
  <c r="CS292" i="88"/>
  <c r="CS294" i="88" s="1"/>
  <c r="CT304" i="88"/>
  <c r="CT305" i="88"/>
  <c r="CT301" i="88"/>
  <c r="CT303" i="88"/>
  <c r="CT281" i="88"/>
  <c r="CT316" i="88"/>
  <c r="CT268" i="88"/>
  <c r="CT267" i="88"/>
  <c r="CT266" i="88"/>
  <c r="CT265" i="88"/>
  <c r="CT264" i="88"/>
  <c r="CT160" i="88"/>
  <c r="CT123" i="88"/>
  <c r="CT25" i="88"/>
  <c r="CT10" i="88"/>
  <c r="CT88" i="88" s="1"/>
  <c r="CU8" i="88"/>
  <c r="CT26" i="88"/>
  <c r="Y417" i="86"/>
  <c r="Y437" i="86"/>
  <c r="Y41" i="86" s="1"/>
  <c r="CS364" i="86"/>
  <c r="CS372" i="86" s="1"/>
  <c r="CS123" i="86"/>
  <c r="CS26" i="86"/>
  <c r="CS25" i="86"/>
  <c r="CS10" i="86"/>
  <c r="CT8" i="86"/>
  <c r="CS268" i="86"/>
  <c r="CS266" i="86"/>
  <c r="CS264" i="86"/>
  <c r="CS267" i="86"/>
  <c r="CS265" i="86"/>
  <c r="CS11" i="86"/>
  <c r="CS160" i="86"/>
  <c r="CT386" i="86" l="1"/>
  <c r="CT397" i="86" s="1"/>
  <c r="AS424" i="86"/>
  <c r="AA430" i="88"/>
  <c r="CT98" i="88"/>
  <c r="CT96" i="88"/>
  <c r="CT97" i="88"/>
  <c r="CT95" i="88"/>
  <c r="CT92" i="88"/>
  <c r="CT94" i="88"/>
  <c r="CT91" i="88"/>
  <c r="CT93" i="88"/>
  <c r="CT100" i="88"/>
  <c r="AI411" i="88"/>
  <c r="CT409" i="86"/>
  <c r="CT422" i="86"/>
  <c r="AS431" i="86"/>
  <c r="AS428" i="86"/>
  <c r="AS430" i="86" s="1"/>
  <c r="CT283" i="88"/>
  <c r="CT285" i="88" s="1"/>
  <c r="CU386" i="88"/>
  <c r="CU360" i="88"/>
  <c r="CU361" i="88"/>
  <c r="CU362" i="88"/>
  <c r="CU357" i="88"/>
  <c r="CU358" i="88"/>
  <c r="CU359" i="88"/>
  <c r="CU355" i="88"/>
  <c r="CU356" i="88"/>
  <c r="CU165" i="88"/>
  <c r="CU113" i="88"/>
  <c r="CU118" i="88"/>
  <c r="CU114" i="88"/>
  <c r="CU119" i="88"/>
  <c r="CU115" i="88"/>
  <c r="CU116" i="88"/>
  <c r="CU110" i="88"/>
  <c r="CU112" i="88"/>
  <c r="CU111" i="88"/>
  <c r="CU9" i="88"/>
  <c r="CU7" i="88"/>
  <c r="CU23" i="88"/>
  <c r="CU117" i="88"/>
  <c r="CU5" i="88"/>
  <c r="CU24" i="88"/>
  <c r="CT269" i="88"/>
  <c r="CS296" i="88"/>
  <c r="Z411" i="86"/>
  <c r="Y390" i="86"/>
  <c r="CT361" i="86"/>
  <c r="CT359" i="86"/>
  <c r="CT360" i="86"/>
  <c r="CT362" i="86"/>
  <c r="CT357" i="86"/>
  <c r="CT356" i="86"/>
  <c r="CT165" i="86"/>
  <c r="CT117" i="86"/>
  <c r="CT113" i="86"/>
  <c r="CT116" i="86"/>
  <c r="CT112" i="86"/>
  <c r="CT119" i="86"/>
  <c r="CT115" i="86"/>
  <c r="CT111" i="86"/>
  <c r="CT118" i="86"/>
  <c r="CT114" i="86"/>
  <c r="CT110" i="86"/>
  <c r="CT23" i="86"/>
  <c r="CT9" i="86"/>
  <c r="CT11" i="86" s="1"/>
  <c r="CT5" i="86"/>
  <c r="CT7" i="86"/>
  <c r="CS269" i="86"/>
  <c r="AT424" i="86" l="1"/>
  <c r="CT336" i="86"/>
  <c r="CT346" i="86"/>
  <c r="CT340" i="86"/>
  <c r="CT342" i="86"/>
  <c r="AI418" i="88"/>
  <c r="AI415" i="88"/>
  <c r="AI417" i="88" s="1"/>
  <c r="AJ411" i="88" s="1"/>
  <c r="CU336" i="88"/>
  <c r="CU346" i="88"/>
  <c r="CU340" i="88"/>
  <c r="CU342" i="88"/>
  <c r="AB424" i="88"/>
  <c r="AA390" i="88"/>
  <c r="CU422" i="88"/>
  <c r="CU409" i="88"/>
  <c r="CU397" i="88"/>
  <c r="Z418" i="86"/>
  <c r="Z415" i="86"/>
  <c r="AT431" i="86"/>
  <c r="AT428" i="86"/>
  <c r="AT430" i="86" s="1"/>
  <c r="CU160" i="88"/>
  <c r="CU305" i="88"/>
  <c r="CU301" i="88"/>
  <c r="CU304" i="88"/>
  <c r="CU303" i="88"/>
  <c r="CU281" i="88"/>
  <c r="CU316" i="88"/>
  <c r="CU123" i="88"/>
  <c r="CU364" i="88"/>
  <c r="CU372" i="88" s="1"/>
  <c r="CU268" i="88"/>
  <c r="CU267" i="88"/>
  <c r="CU266" i="88"/>
  <c r="CU265" i="88"/>
  <c r="CU264" i="88"/>
  <c r="CU25" i="88"/>
  <c r="CU10" i="88"/>
  <c r="CU88" i="88" s="1"/>
  <c r="CV8" i="88"/>
  <c r="CU26" i="88"/>
  <c r="CT288" i="88"/>
  <c r="CT289" i="88" s="1"/>
  <c r="CT292" i="88"/>
  <c r="CT294" i="88" s="1"/>
  <c r="CT315" i="88"/>
  <c r="CU11" i="88"/>
  <c r="CT160" i="86"/>
  <c r="CT123" i="86"/>
  <c r="CT26" i="86"/>
  <c r="CT25" i="86"/>
  <c r="CT10" i="86"/>
  <c r="CU8" i="86"/>
  <c r="CT268" i="86"/>
  <c r="CT266" i="86"/>
  <c r="CT267" i="86"/>
  <c r="CT265" i="86"/>
  <c r="CT264" i="86"/>
  <c r="AU424" i="86" l="1"/>
  <c r="CU386" i="86"/>
  <c r="CU409" i="86" s="1"/>
  <c r="AJ418" i="88"/>
  <c r="AJ415" i="88"/>
  <c r="AJ417" i="88" s="1"/>
  <c r="CU97" i="88"/>
  <c r="CU95" i="88"/>
  <c r="CU96" i="88"/>
  <c r="CU98" i="88"/>
  <c r="CU92" i="88"/>
  <c r="CU100" i="88"/>
  <c r="CU94" i="88"/>
  <c r="CU91" i="88"/>
  <c r="CU93" i="88"/>
  <c r="AB431" i="88"/>
  <c r="AB428" i="88"/>
  <c r="AB437" i="88" s="1"/>
  <c r="AB41" i="88" s="1"/>
  <c r="AU428" i="86"/>
  <c r="AU430" i="86" s="1"/>
  <c r="AU431" i="86"/>
  <c r="CT296" i="88"/>
  <c r="CU269" i="88"/>
  <c r="CV386" i="88"/>
  <c r="CV361" i="88"/>
  <c r="CV362" i="88"/>
  <c r="CV358" i="88"/>
  <c r="CV359" i="88"/>
  <c r="CV360" i="88"/>
  <c r="CV357" i="88"/>
  <c r="CV355" i="88"/>
  <c r="CV356" i="88"/>
  <c r="CV165" i="88"/>
  <c r="CV118" i="88"/>
  <c r="CV114" i="88"/>
  <c r="CV119" i="88"/>
  <c r="CV115" i="88"/>
  <c r="CV116" i="88"/>
  <c r="CV110" i="88"/>
  <c r="CV111" i="88"/>
  <c r="CV113" i="88"/>
  <c r="CV112" i="88"/>
  <c r="CV7" i="88"/>
  <c r="CV23" i="88"/>
  <c r="CV117" i="88"/>
  <c r="CV24" i="88"/>
  <c r="CV5" i="88"/>
  <c r="CV9" i="88"/>
  <c r="CU283" i="88"/>
  <c r="CU285" i="88" s="1"/>
  <c r="Z417" i="86"/>
  <c r="Z437" i="86"/>
  <c r="Z41" i="86" s="1"/>
  <c r="CU362" i="86"/>
  <c r="CU356" i="86"/>
  <c r="CU360" i="86"/>
  <c r="CU359" i="86"/>
  <c r="CU357" i="86"/>
  <c r="CU355" i="86"/>
  <c r="CU361" i="86"/>
  <c r="CU358" i="86"/>
  <c r="CU165" i="86"/>
  <c r="CU117" i="86"/>
  <c r="CU113" i="86"/>
  <c r="CU116" i="86"/>
  <c r="CU112" i="86"/>
  <c r="CU119" i="86"/>
  <c r="CU115" i="86"/>
  <c r="CU111" i="86"/>
  <c r="CU114" i="86"/>
  <c r="CU23" i="86"/>
  <c r="CU118" i="86"/>
  <c r="CU9" i="86"/>
  <c r="CU110" i="86"/>
  <c r="CU7" i="86"/>
  <c r="CU5" i="86"/>
  <c r="CT269" i="86"/>
  <c r="CU397" i="86" l="1"/>
  <c r="CU422" i="86"/>
  <c r="AV424" i="86"/>
  <c r="AV428" i="86" s="1"/>
  <c r="AV430" i="86" s="1"/>
  <c r="AK411" i="88"/>
  <c r="CV336" i="88"/>
  <c r="CV346" i="88"/>
  <c r="CV340" i="88"/>
  <c r="CV342" i="88"/>
  <c r="AB430" i="88"/>
  <c r="CU336" i="86"/>
  <c r="CU346" i="86"/>
  <c r="CU340" i="86"/>
  <c r="CU342" i="86"/>
  <c r="CV422" i="88"/>
  <c r="CV409" i="88"/>
  <c r="CV397" i="88"/>
  <c r="CV25" i="88"/>
  <c r="CV10" i="88"/>
  <c r="CV88" i="88" s="1"/>
  <c r="CW8" i="88"/>
  <c r="CV26" i="88"/>
  <c r="CV305" i="88"/>
  <c r="CV301" i="88"/>
  <c r="CV303" i="88"/>
  <c r="CV304" i="88"/>
  <c r="CV281" i="88"/>
  <c r="CV316" i="88"/>
  <c r="CV123" i="88"/>
  <c r="CV160" i="88"/>
  <c r="CV11" i="88"/>
  <c r="CU288" i="88"/>
  <c r="CU289" i="88" s="1"/>
  <c r="CU292" i="88"/>
  <c r="CU294" i="88" s="1"/>
  <c r="CU315" i="88"/>
  <c r="CV364" i="88"/>
  <c r="CV372" i="88" s="1"/>
  <c r="CV267" i="88"/>
  <c r="CV268" i="88"/>
  <c r="CV264" i="88"/>
  <c r="CV266" i="88"/>
  <c r="CV265" i="88"/>
  <c r="CU160" i="86"/>
  <c r="AA411" i="86"/>
  <c r="Z390" i="86"/>
  <c r="CU123" i="86"/>
  <c r="CU25" i="86"/>
  <c r="CU10" i="86"/>
  <c r="CV8" i="86"/>
  <c r="CU26" i="86"/>
  <c r="CU364" i="86"/>
  <c r="CU372" i="86" s="1"/>
  <c r="CU11" i="86"/>
  <c r="CU268" i="86"/>
  <c r="CU266" i="86"/>
  <c r="CU264" i="86"/>
  <c r="CU267" i="86"/>
  <c r="CU265" i="86"/>
  <c r="AV431" i="86" l="1"/>
  <c r="AW424" i="86"/>
  <c r="AW428" i="86" s="1"/>
  <c r="AW430" i="86" s="1"/>
  <c r="CV386" i="86"/>
  <c r="CV409" i="86" s="1"/>
  <c r="AB390" i="88"/>
  <c r="AC424" i="88"/>
  <c r="CV96" i="88"/>
  <c r="CV97" i="88"/>
  <c r="CV98" i="88"/>
  <c r="CV95" i="88"/>
  <c r="CV93" i="88"/>
  <c r="CV91" i="88"/>
  <c r="CV92" i="88"/>
  <c r="CV94" i="88"/>
  <c r="CV100" i="88"/>
  <c r="AK418" i="88"/>
  <c r="AK415" i="88"/>
  <c r="AK417" i="88" s="1"/>
  <c r="AA418" i="86"/>
  <c r="AA415" i="86"/>
  <c r="CU296" i="88"/>
  <c r="CW386" i="88"/>
  <c r="CW362" i="88"/>
  <c r="CW357" i="88"/>
  <c r="CW359" i="88"/>
  <c r="CW360" i="88"/>
  <c r="CW358" i="88"/>
  <c r="CW356" i="88"/>
  <c r="CW355" i="88"/>
  <c r="CW361" i="88"/>
  <c r="CW165" i="88"/>
  <c r="CW119" i="88"/>
  <c r="CW115" i="88"/>
  <c r="CW116" i="88"/>
  <c r="CW110" i="88"/>
  <c r="CW111" i="88"/>
  <c r="CW117" i="88"/>
  <c r="CW112" i="88"/>
  <c r="CW114" i="88"/>
  <c r="CW118" i="88"/>
  <c r="CW113" i="88"/>
  <c r="CW7" i="88"/>
  <c r="CW23" i="88"/>
  <c r="CW24" i="88"/>
  <c r="CW5" i="88"/>
  <c r="CW9" i="88"/>
  <c r="CV269" i="88"/>
  <c r="CV283" i="88"/>
  <c r="CV285" i="88" s="1"/>
  <c r="CU269" i="86"/>
  <c r="CV362" i="86"/>
  <c r="CV360" i="86"/>
  <c r="CV361" i="86"/>
  <c r="CV357" i="86"/>
  <c r="CV355" i="86"/>
  <c r="CV359" i="86"/>
  <c r="CV358" i="86"/>
  <c r="CV356" i="86"/>
  <c r="CV165" i="86"/>
  <c r="CV116" i="86"/>
  <c r="CV112" i="86"/>
  <c r="CV119" i="86"/>
  <c r="CV115" i="86"/>
  <c r="CV111" i="86"/>
  <c r="CV118" i="86"/>
  <c r="CV114" i="86"/>
  <c r="CV110" i="86"/>
  <c r="CV117" i="86"/>
  <c r="CV113" i="86"/>
  <c r="CV23" i="86"/>
  <c r="CV9" i="86"/>
  <c r="CV11" i="86" s="1"/>
  <c r="CV7" i="86"/>
  <c r="CV5" i="86"/>
  <c r="AW431" i="86" l="1"/>
  <c r="CV397" i="86"/>
  <c r="CV422" i="86"/>
  <c r="AX424" i="86"/>
  <c r="AX431" i="86" s="1"/>
  <c r="AL411" i="88"/>
  <c r="CW336" i="88"/>
  <c r="CW346" i="88"/>
  <c r="CW340" i="88"/>
  <c r="CW342" i="88"/>
  <c r="CV336" i="86"/>
  <c r="CV346" i="86"/>
  <c r="CV340" i="86"/>
  <c r="CV342" i="86"/>
  <c r="AC431" i="88"/>
  <c r="AC428" i="88"/>
  <c r="AC437" i="88" s="1"/>
  <c r="AC41" i="88" s="1"/>
  <c r="CW409" i="88"/>
  <c r="CW397" i="88"/>
  <c r="CW422" i="88"/>
  <c r="CV288" i="88"/>
  <c r="CV289" i="88" s="1"/>
  <c r="CV315" i="88"/>
  <c r="CV292" i="88"/>
  <c r="CV294" i="88" s="1"/>
  <c r="CW364" i="88"/>
  <c r="CW372" i="88" s="1"/>
  <c r="CW268" i="88"/>
  <c r="CW264" i="88"/>
  <c r="CW265" i="88"/>
  <c r="CW266" i="88"/>
  <c r="CW267" i="88"/>
  <c r="CW160" i="88"/>
  <c r="CW25" i="88"/>
  <c r="CW10" i="88"/>
  <c r="CW88" i="88" s="1"/>
  <c r="CX8" i="88"/>
  <c r="CW26" i="88"/>
  <c r="CW123" i="88"/>
  <c r="CW305" i="88"/>
  <c r="CW301" i="88"/>
  <c r="CW303" i="88"/>
  <c r="CW304" i="88"/>
  <c r="CW281" i="88"/>
  <c r="CW316" i="88"/>
  <c r="CW11" i="88"/>
  <c r="CV160" i="86"/>
  <c r="AA417" i="86"/>
  <c r="AA437" i="86"/>
  <c r="AA41" i="86" s="1"/>
  <c r="CV123" i="86"/>
  <c r="CV10" i="86"/>
  <c r="CW8" i="86"/>
  <c r="CV25" i="86"/>
  <c r="CV26" i="86"/>
  <c r="CV364" i="86"/>
  <c r="CV372" i="86" s="1"/>
  <c r="CV267" i="86"/>
  <c r="CV268" i="86"/>
  <c r="CV266" i="86"/>
  <c r="CV264" i="86"/>
  <c r="CV265" i="86"/>
  <c r="AX428" i="86" l="1"/>
  <c r="AX430" i="86" s="1"/>
  <c r="CW386" i="86"/>
  <c r="CW422" i="86" s="1"/>
  <c r="AY424" i="86"/>
  <c r="AY431" i="86" s="1"/>
  <c r="CV296" i="88"/>
  <c r="AC430" i="88"/>
  <c r="CW96" i="88"/>
  <c r="CW98" i="88"/>
  <c r="CW97" i="88"/>
  <c r="CW95" i="88"/>
  <c r="CW93" i="88"/>
  <c r="CW100" i="88"/>
  <c r="CW91" i="88"/>
  <c r="CW94" i="88"/>
  <c r="CW92" i="88"/>
  <c r="AL418" i="88"/>
  <c r="AL415" i="88"/>
  <c r="AL417" i="88" s="1"/>
  <c r="CW283" i="88"/>
  <c r="CW285" i="88" s="1"/>
  <c r="CW269" i="88"/>
  <c r="CX386" i="88"/>
  <c r="CX357" i="88"/>
  <c r="CX358" i="88"/>
  <c r="CX360" i="88"/>
  <c r="CX361" i="88"/>
  <c r="CX355" i="88"/>
  <c r="CX359" i="88"/>
  <c r="CX362" i="88"/>
  <c r="CX356" i="88"/>
  <c r="CX165" i="88"/>
  <c r="CX119" i="88"/>
  <c r="CX115" i="88"/>
  <c r="CX116" i="88"/>
  <c r="CX110" i="88"/>
  <c r="CX111" i="88"/>
  <c r="CX117" i="88"/>
  <c r="CX112" i="88"/>
  <c r="CX113" i="88"/>
  <c r="CX118" i="88"/>
  <c r="CX114" i="88"/>
  <c r="CX23" i="88"/>
  <c r="CX24" i="88"/>
  <c r="CX5" i="88"/>
  <c r="CX9" i="88"/>
  <c r="CX7" i="88"/>
  <c r="AB411" i="86"/>
  <c r="AA390" i="86"/>
  <c r="CV269" i="86"/>
  <c r="CW360" i="86"/>
  <c r="CW358" i="86"/>
  <c r="CW357" i="86"/>
  <c r="CW355" i="86"/>
  <c r="CW361" i="86"/>
  <c r="CW359" i="86"/>
  <c r="CW356" i="86"/>
  <c r="CW362" i="86"/>
  <c r="CW116" i="86"/>
  <c r="CW112" i="86"/>
  <c r="CW119" i="86"/>
  <c r="CW115" i="86"/>
  <c r="CW111" i="86"/>
  <c r="CW165" i="86"/>
  <c r="CW118" i="86"/>
  <c r="CW114" i="86"/>
  <c r="CW110" i="86"/>
  <c r="CW23" i="86"/>
  <c r="CW9" i="86"/>
  <c r="CW117" i="86"/>
  <c r="CW7" i="86"/>
  <c r="CW5" i="86"/>
  <c r="CW113" i="86"/>
  <c r="AY428" i="86" l="1"/>
  <c r="AY430" i="86" s="1"/>
  <c r="CW397" i="86"/>
  <c r="CW409" i="86"/>
  <c r="AD424" i="88"/>
  <c r="AD431" i="88" s="1"/>
  <c r="AZ424" i="86"/>
  <c r="AC390" i="88"/>
  <c r="AM411" i="88"/>
  <c r="CW336" i="86"/>
  <c r="CW346" i="86"/>
  <c r="CW340" i="86"/>
  <c r="CW342" i="86"/>
  <c r="CX336" i="88"/>
  <c r="CX346" i="88"/>
  <c r="CX340" i="88"/>
  <c r="CX342" i="88"/>
  <c r="AD428" i="88"/>
  <c r="AD437" i="88" s="1"/>
  <c r="AD41" i="88" s="1"/>
  <c r="CX409" i="88"/>
  <c r="CX397" i="88"/>
  <c r="CX422" i="88"/>
  <c r="AZ431" i="86"/>
  <c r="AZ428" i="86"/>
  <c r="AZ430" i="86" s="1"/>
  <c r="AB418" i="86"/>
  <c r="AB415" i="86"/>
  <c r="CX364" i="88"/>
  <c r="CX372" i="88" s="1"/>
  <c r="CW288" i="88"/>
  <c r="CW289" i="88" s="1"/>
  <c r="CW315" i="88"/>
  <c r="CW292" i="88"/>
  <c r="CW294" i="88" s="1"/>
  <c r="CX268" i="88"/>
  <c r="CX267" i="88"/>
  <c r="CX266" i="88"/>
  <c r="CX265" i="88"/>
  <c r="CX264" i="88"/>
  <c r="CX10" i="88"/>
  <c r="CX88" i="88" s="1"/>
  <c r="CY8" i="88"/>
  <c r="CX26" i="88"/>
  <c r="CX25" i="88"/>
  <c r="CX301" i="88"/>
  <c r="CX303" i="88"/>
  <c r="CX305" i="88"/>
  <c r="CX304" i="88"/>
  <c r="CX281" i="88"/>
  <c r="CX316" i="88"/>
  <c r="CX160" i="88"/>
  <c r="CX11" i="88"/>
  <c r="CX123" i="88"/>
  <c r="CW267" i="86"/>
  <c r="CW265" i="86"/>
  <c r="CW264" i="86"/>
  <c r="CW266" i="86"/>
  <c r="CW268" i="86"/>
  <c r="CW123" i="86"/>
  <c r="CW364" i="86"/>
  <c r="CW372" i="86" s="1"/>
  <c r="CW10" i="86"/>
  <c r="CX8" i="86"/>
  <c r="CW26" i="86"/>
  <c r="CW25" i="86"/>
  <c r="CW11" i="86"/>
  <c r="CW160" i="86"/>
  <c r="AD430" i="88" l="1"/>
  <c r="BA424" i="86"/>
  <c r="BA431" i="86" s="1"/>
  <c r="CX386" i="86"/>
  <c r="CX397" i="86" s="1"/>
  <c r="AE424" i="88"/>
  <c r="AD390" i="88"/>
  <c r="CX96" i="88"/>
  <c r="CX98" i="88"/>
  <c r="CX95" i="88"/>
  <c r="CX97" i="88"/>
  <c r="CX93" i="88"/>
  <c r="CX91" i="88"/>
  <c r="CX94" i="88"/>
  <c r="CX100" i="88"/>
  <c r="CX92" i="88"/>
  <c r="AM418" i="88"/>
  <c r="AM415" i="88"/>
  <c r="AM417" i="88" s="1"/>
  <c r="CX269" i="88"/>
  <c r="CW296" i="88"/>
  <c r="CY386" i="88"/>
  <c r="CY357" i="88"/>
  <c r="CY358" i="88"/>
  <c r="CY359" i="88"/>
  <c r="CY361" i="88"/>
  <c r="CY362" i="88"/>
  <c r="CY355" i="88"/>
  <c r="CY356" i="88"/>
  <c r="CY360" i="88"/>
  <c r="CY116" i="88"/>
  <c r="CY110" i="88"/>
  <c r="CY111" i="88"/>
  <c r="CY165" i="88"/>
  <c r="CY117" i="88"/>
  <c r="CY112" i="88"/>
  <c r="CY113" i="88"/>
  <c r="CY118" i="88"/>
  <c r="CY114" i="88"/>
  <c r="CY115" i="88"/>
  <c r="CY23" i="88"/>
  <c r="CY24" i="88"/>
  <c r="CY5" i="88"/>
  <c r="CY9" i="88"/>
  <c r="CY11" i="88" s="1"/>
  <c r="CY119" i="88"/>
  <c r="CY7" i="88"/>
  <c r="CX283" i="88"/>
  <c r="CX285" i="88" s="1"/>
  <c r="AB417" i="86"/>
  <c r="AB437" i="86"/>
  <c r="AB41" i="86" s="1"/>
  <c r="CX361" i="86"/>
  <c r="CX359" i="86"/>
  <c r="CX355" i="86"/>
  <c r="CX362" i="86"/>
  <c r="CX360" i="86"/>
  <c r="CX358" i="86"/>
  <c r="CX356" i="86"/>
  <c r="CX357" i="86"/>
  <c r="CX165" i="86"/>
  <c r="CX119" i="86"/>
  <c r="CX115" i="86"/>
  <c r="CX111" i="86"/>
  <c r="CX118" i="86"/>
  <c r="CX114" i="86"/>
  <c r="CX110" i="86"/>
  <c r="CX117" i="86"/>
  <c r="CX113" i="86"/>
  <c r="CX116" i="86"/>
  <c r="CX112" i="86"/>
  <c r="CX9" i="86"/>
  <c r="CX11" i="86" s="1"/>
  <c r="CX7" i="86"/>
  <c r="CX5" i="86"/>
  <c r="CX23" i="86"/>
  <c r="CW269" i="86"/>
  <c r="BA428" i="86" l="1"/>
  <c r="BA430" i="86" s="1"/>
  <c r="BB424" i="86" s="1"/>
  <c r="CX422" i="86"/>
  <c r="CX409" i="86"/>
  <c r="CY336" i="88"/>
  <c r="CY346" i="88"/>
  <c r="CY340" i="88"/>
  <c r="CY342" i="88"/>
  <c r="AN411" i="88"/>
  <c r="CX336" i="86"/>
  <c r="CX346" i="86"/>
  <c r="CX340" i="86"/>
  <c r="CX342" i="86"/>
  <c r="AE431" i="88"/>
  <c r="AE428" i="88"/>
  <c r="AE437" i="88" s="1"/>
  <c r="AE41" i="88" s="1"/>
  <c r="CY409" i="88"/>
  <c r="CY397" i="88"/>
  <c r="CY422" i="88"/>
  <c r="CX288" i="88"/>
  <c r="CX289" i="88" s="1"/>
  <c r="CX315" i="88"/>
  <c r="CX292" i="88"/>
  <c r="CX294" i="88" s="1"/>
  <c r="CY268" i="88"/>
  <c r="CY267" i="88"/>
  <c r="CY266" i="88"/>
  <c r="CY265" i="88"/>
  <c r="CY264" i="88"/>
  <c r="CY160" i="88"/>
  <c r="CY301" i="88"/>
  <c r="CY303" i="88"/>
  <c r="CY304" i="88"/>
  <c r="CY305" i="88"/>
  <c r="CY281" i="88"/>
  <c r="CY316" i="88"/>
  <c r="CY364" i="88"/>
  <c r="CY372" i="88" s="1"/>
  <c r="CZ8" i="88"/>
  <c r="CY26" i="88"/>
  <c r="CY25" i="88"/>
  <c r="CY10" i="88"/>
  <c r="CY88" i="88" s="1"/>
  <c r="CY123" i="88"/>
  <c r="AC411" i="86"/>
  <c r="AB390" i="86"/>
  <c r="CX364" i="86"/>
  <c r="CX372" i="86" s="1"/>
  <c r="CX123" i="86"/>
  <c r="CX267" i="86"/>
  <c r="CX265" i="86"/>
  <c r="CX268" i="86"/>
  <c r="CX266" i="86"/>
  <c r="CX264" i="86"/>
  <c r="CY8" i="86"/>
  <c r="CX26" i="86"/>
  <c r="CX25" i="86"/>
  <c r="CX10" i="86"/>
  <c r="CX160" i="86"/>
  <c r="AE430" i="88" l="1"/>
  <c r="BB431" i="86"/>
  <c r="BB428" i="86"/>
  <c r="BB430" i="86" s="1"/>
  <c r="BC424" i="86" s="1"/>
  <c r="CY386" i="86"/>
  <c r="CY397" i="86" s="1"/>
  <c r="AF424" i="88"/>
  <c r="AE390" i="88"/>
  <c r="AN418" i="88"/>
  <c r="AN415" i="88"/>
  <c r="AN417" i="88" s="1"/>
  <c r="CY98" i="88"/>
  <c r="CY95" i="88"/>
  <c r="CY97" i="88"/>
  <c r="CY96" i="88"/>
  <c r="CY93" i="88"/>
  <c r="CY100" i="88"/>
  <c r="CY92" i="88"/>
  <c r="CY91" i="88"/>
  <c r="CY94" i="88"/>
  <c r="AC418" i="86"/>
  <c r="AC415" i="86"/>
  <c r="CY269" i="88"/>
  <c r="CX296" i="88"/>
  <c r="CZ386" i="88"/>
  <c r="CZ357" i="88"/>
  <c r="CZ358" i="88"/>
  <c r="CZ359" i="88"/>
  <c r="CZ360" i="88"/>
  <c r="CZ362" i="88"/>
  <c r="CZ355" i="88"/>
  <c r="CZ356" i="88"/>
  <c r="CZ165" i="88"/>
  <c r="CZ116" i="88"/>
  <c r="CZ110" i="88"/>
  <c r="CZ111" i="88"/>
  <c r="CZ117" i="88"/>
  <c r="CZ112" i="88"/>
  <c r="CZ113" i="88"/>
  <c r="CZ118" i="88"/>
  <c r="CZ114" i="88"/>
  <c r="CZ115" i="88"/>
  <c r="CZ119" i="88"/>
  <c r="CZ24" i="88"/>
  <c r="CZ5" i="88"/>
  <c r="CZ9" i="88"/>
  <c r="CZ11" i="88" s="1"/>
  <c r="CZ7" i="88"/>
  <c r="CZ23" i="88"/>
  <c r="CY283" i="88"/>
  <c r="CY285" i="88" s="1"/>
  <c r="CX269" i="86"/>
  <c r="CY362" i="86"/>
  <c r="CY361" i="86"/>
  <c r="CY360" i="86"/>
  <c r="CY359" i="86"/>
  <c r="CY358" i="86"/>
  <c r="CY356" i="86"/>
  <c r="CY355" i="86"/>
  <c r="CY357" i="86"/>
  <c r="CY165" i="86"/>
  <c r="CY119" i="86"/>
  <c r="CY115" i="86"/>
  <c r="CY111" i="86"/>
  <c r="CY118" i="86"/>
  <c r="CY114" i="86"/>
  <c r="CY110" i="86"/>
  <c r="CY117" i="86"/>
  <c r="CY113" i="86"/>
  <c r="CY116" i="86"/>
  <c r="CY7" i="86"/>
  <c r="CY5" i="86"/>
  <c r="CY112" i="86"/>
  <c r="CY23" i="86"/>
  <c r="CY9" i="86"/>
  <c r="BC428" i="86" l="1"/>
  <c r="BC430" i="86" s="1"/>
  <c r="BC431" i="86"/>
  <c r="CY422" i="86"/>
  <c r="CY409" i="86"/>
  <c r="BD424" i="86"/>
  <c r="BD428" i="86" s="1"/>
  <c r="BD430" i="86" s="1"/>
  <c r="AO411" i="88"/>
  <c r="CZ336" i="88"/>
  <c r="CZ346" i="88"/>
  <c r="CZ340" i="88"/>
  <c r="CZ342" i="88"/>
  <c r="CY336" i="86"/>
  <c r="CY346" i="86"/>
  <c r="CY340" i="86"/>
  <c r="CY342" i="86"/>
  <c r="AF431" i="88"/>
  <c r="AF428" i="88"/>
  <c r="AF437" i="88" s="1"/>
  <c r="AF41" i="88" s="1"/>
  <c r="CZ397" i="88"/>
  <c r="CZ422" i="88"/>
  <c r="CZ409" i="88"/>
  <c r="CZ160" i="88"/>
  <c r="CY288" i="88"/>
  <c r="CY289" i="88" s="1"/>
  <c r="CY292" i="88"/>
  <c r="CY294" i="88" s="1"/>
  <c r="CY315" i="88"/>
  <c r="CZ303" i="88"/>
  <c r="CZ305" i="88"/>
  <c r="CZ304" i="88"/>
  <c r="CZ301" i="88"/>
  <c r="CZ316" i="88"/>
  <c r="CZ281" i="88"/>
  <c r="CZ268" i="88"/>
  <c r="CZ267" i="88"/>
  <c r="CZ266" i="88"/>
  <c r="CZ265" i="88"/>
  <c r="CZ264" i="88"/>
  <c r="CZ123" i="88"/>
  <c r="CZ26" i="88"/>
  <c r="CZ25" i="88"/>
  <c r="DA8" i="88"/>
  <c r="CZ10" i="88"/>
  <c r="CZ88" i="88" s="1"/>
  <c r="AC417" i="86"/>
  <c r="AC437" i="86"/>
  <c r="AC41" i="86" s="1"/>
  <c r="CY160" i="86"/>
  <c r="CY123" i="86"/>
  <c r="CY26" i="86"/>
  <c r="CY25" i="86"/>
  <c r="CZ8" i="86"/>
  <c r="CY10" i="86"/>
  <c r="CY11" i="86"/>
  <c r="CY267" i="86"/>
  <c r="CY265" i="86"/>
  <c r="CY268" i="86"/>
  <c r="CY266" i="86"/>
  <c r="CY264" i="86"/>
  <c r="CY364" i="86"/>
  <c r="CY372" i="86" s="1"/>
  <c r="BD431" i="86" l="1"/>
  <c r="CZ386" i="86"/>
  <c r="CZ409" i="86" s="1"/>
  <c r="BE424" i="86"/>
  <c r="BE428" i="86" s="1"/>
  <c r="BE430" i="86" s="1"/>
  <c r="AF430" i="88"/>
  <c r="CZ96" i="88"/>
  <c r="CZ97" i="88"/>
  <c r="CZ95" i="88"/>
  <c r="CZ98" i="88"/>
  <c r="CZ92" i="88"/>
  <c r="CZ94" i="88"/>
  <c r="CZ100" i="88"/>
  <c r="CZ93" i="88"/>
  <c r="CZ91" i="88"/>
  <c r="AO418" i="88"/>
  <c r="AO415" i="88"/>
  <c r="AO417" i="88" s="1"/>
  <c r="CZ397" i="86"/>
  <c r="CY296" i="88"/>
  <c r="BE431" i="86"/>
  <c r="CZ283" i="88"/>
  <c r="CZ285" i="88" s="1"/>
  <c r="DA358" i="88"/>
  <c r="DA359" i="88"/>
  <c r="DA360" i="88"/>
  <c r="DA361" i="88"/>
  <c r="DA386" i="88"/>
  <c r="DA355" i="88"/>
  <c r="DA356" i="88"/>
  <c r="DA357" i="88"/>
  <c r="DA362" i="88"/>
  <c r="DA165" i="88"/>
  <c r="DA111" i="88"/>
  <c r="DA117" i="88"/>
  <c r="DA112" i="88"/>
  <c r="DA113" i="88"/>
  <c r="DA118" i="88"/>
  <c r="DA114" i="88"/>
  <c r="DA119" i="88"/>
  <c r="DA115" i="88"/>
  <c r="DA116" i="88"/>
  <c r="DA24" i="88"/>
  <c r="DA5" i="88"/>
  <c r="DA9" i="88"/>
  <c r="DA11" i="88" s="1"/>
  <c r="DA7" i="88"/>
  <c r="DA110" i="88"/>
  <c r="DA23" i="88"/>
  <c r="CZ269" i="88"/>
  <c r="AD411" i="86"/>
  <c r="AC390" i="86"/>
  <c r="CZ357" i="86"/>
  <c r="CZ358" i="86"/>
  <c r="CZ356" i="86"/>
  <c r="CZ362" i="86"/>
  <c r="CZ359" i="86"/>
  <c r="CZ360" i="86"/>
  <c r="CZ355" i="86"/>
  <c r="CZ165" i="86"/>
  <c r="CZ118" i="86"/>
  <c r="CZ114" i="86"/>
  <c r="CZ110" i="86"/>
  <c r="CZ117" i="86"/>
  <c r="CZ113" i="86"/>
  <c r="CZ116" i="86"/>
  <c r="CZ112" i="86"/>
  <c r="CZ119" i="86"/>
  <c r="CZ115" i="86"/>
  <c r="CZ111" i="86"/>
  <c r="CZ7" i="86"/>
  <c r="CZ5" i="86"/>
  <c r="CZ23" i="86"/>
  <c r="CZ9" i="86"/>
  <c r="CZ11" i="86" s="1"/>
  <c r="CY269" i="86"/>
  <c r="AG424" i="88" l="1"/>
  <c r="CZ422" i="86"/>
  <c r="BF424" i="86"/>
  <c r="AF390" i="88"/>
  <c r="AP411" i="88"/>
  <c r="DA336" i="88"/>
  <c r="DA346" i="88"/>
  <c r="DA340" i="88"/>
  <c r="DA342" i="88"/>
  <c r="CZ336" i="86"/>
  <c r="CZ346" i="86"/>
  <c r="CZ340" i="86"/>
  <c r="CZ342" i="86"/>
  <c r="AG431" i="88"/>
  <c r="AG428" i="88"/>
  <c r="AG437" i="88" s="1"/>
  <c r="AG41" i="88" s="1"/>
  <c r="DA422" i="88"/>
  <c r="DA409" i="88"/>
  <c r="DA397" i="88"/>
  <c r="AD415" i="86"/>
  <c r="AD418" i="86"/>
  <c r="BF428" i="86"/>
  <c r="BF430" i="86" s="1"/>
  <c r="BF431" i="86"/>
  <c r="DA160" i="88"/>
  <c r="DA123" i="88"/>
  <c r="DA268" i="88"/>
  <c r="DA267" i="88"/>
  <c r="DA266" i="88"/>
  <c r="DA265" i="88"/>
  <c r="DA264" i="88"/>
  <c r="CZ288" i="88"/>
  <c r="CZ289" i="88" s="1"/>
  <c r="CZ292" i="88"/>
  <c r="CZ294" i="88" s="1"/>
  <c r="CZ315" i="88"/>
  <c r="DA304" i="88"/>
  <c r="DA303" i="88"/>
  <c r="DA305" i="88"/>
  <c r="DA301" i="88"/>
  <c r="DA316" i="88"/>
  <c r="DA281" i="88"/>
  <c r="DA364" i="88"/>
  <c r="DA372" i="88" s="1"/>
  <c r="DA25" i="88"/>
  <c r="DA10" i="88"/>
  <c r="DA88" i="88" s="1"/>
  <c r="DA26" i="88"/>
  <c r="DB8" i="88"/>
  <c r="CZ268" i="86"/>
  <c r="CZ267" i="86"/>
  <c r="CZ265" i="86"/>
  <c r="CZ266" i="86"/>
  <c r="CZ264" i="86"/>
  <c r="CZ160" i="86"/>
  <c r="CZ26" i="86"/>
  <c r="CZ25" i="86"/>
  <c r="CZ10" i="86"/>
  <c r="DA8" i="86"/>
  <c r="CZ123" i="86"/>
  <c r="AG430" i="88" l="1"/>
  <c r="BG424" i="86"/>
  <c r="BG431" i="86" s="1"/>
  <c r="DA386" i="86"/>
  <c r="DA409" i="86" s="1"/>
  <c r="AH424" i="88"/>
  <c r="AG390" i="88"/>
  <c r="DA96" i="88"/>
  <c r="DA98" i="88"/>
  <c r="DA95" i="88"/>
  <c r="DA97" i="88"/>
  <c r="DA100" i="88"/>
  <c r="DA92" i="88"/>
  <c r="DA93" i="88"/>
  <c r="DA94" i="88"/>
  <c r="DA91" i="88"/>
  <c r="AP418" i="88"/>
  <c r="AP415" i="88"/>
  <c r="AP417" i="88" s="1"/>
  <c r="CZ296" i="88"/>
  <c r="DB386" i="88"/>
  <c r="DB359" i="88"/>
  <c r="DB360" i="88"/>
  <c r="DB361" i="88"/>
  <c r="DB362" i="88"/>
  <c r="DB358" i="88"/>
  <c r="DB356" i="88"/>
  <c r="DB357" i="88"/>
  <c r="DB355" i="88"/>
  <c r="DB165" i="88"/>
  <c r="DB117" i="88"/>
  <c r="DB112" i="88"/>
  <c r="DB113" i="88"/>
  <c r="DB118" i="88"/>
  <c r="DB114" i="88"/>
  <c r="DB119" i="88"/>
  <c r="DB115" i="88"/>
  <c r="DB111" i="88"/>
  <c r="DB116" i="88"/>
  <c r="DB24" i="88"/>
  <c r="DB5" i="88"/>
  <c r="DB9" i="88"/>
  <c r="DB7" i="88"/>
  <c r="DB110" i="88"/>
  <c r="DB23" i="88"/>
  <c r="DA283" i="88"/>
  <c r="DA285" i="88" s="1"/>
  <c r="DA269" i="88"/>
  <c r="AD417" i="86"/>
  <c r="AD437" i="86"/>
  <c r="AD41" i="86" s="1"/>
  <c r="CZ269" i="86"/>
  <c r="DA360" i="86"/>
  <c r="DA361" i="86"/>
  <c r="DA362" i="86"/>
  <c r="DA358" i="86"/>
  <c r="DA356" i="86"/>
  <c r="DA359" i="86"/>
  <c r="DA355" i="86"/>
  <c r="DA357" i="86"/>
  <c r="DA165" i="86"/>
  <c r="DA118" i="86"/>
  <c r="DA114" i="86"/>
  <c r="DA110" i="86"/>
  <c r="DA117" i="86"/>
  <c r="DA113" i="86"/>
  <c r="DA116" i="86"/>
  <c r="DA112" i="86"/>
  <c r="DA115" i="86"/>
  <c r="DA5" i="86"/>
  <c r="DA119" i="86"/>
  <c r="DA23" i="86"/>
  <c r="DA111" i="86"/>
  <c r="DA9" i="86"/>
  <c r="DA11" i="86" s="1"/>
  <c r="DA7" i="86"/>
  <c r="BG428" i="86" l="1"/>
  <c r="BG430" i="86" s="1"/>
  <c r="BH424" i="86" s="1"/>
  <c r="BH431" i="86" s="1"/>
  <c r="DA422" i="86"/>
  <c r="DA397" i="86"/>
  <c r="AQ411" i="88"/>
  <c r="DB336" i="88"/>
  <c r="DB346" i="88"/>
  <c r="DB340" i="88"/>
  <c r="DB342" i="88"/>
  <c r="DA336" i="86"/>
  <c r="DA346" i="86"/>
  <c r="DA340" i="86"/>
  <c r="DA342" i="86"/>
  <c r="AH431" i="88"/>
  <c r="AH428" i="88"/>
  <c r="AH437" i="88" s="1"/>
  <c r="AH41" i="88" s="1"/>
  <c r="DB422" i="88"/>
  <c r="DB409" i="88"/>
  <c r="DB397" i="88"/>
  <c r="DA288" i="88"/>
  <c r="DA289" i="88" s="1"/>
  <c r="DA315" i="88"/>
  <c r="DA292" i="88"/>
  <c r="DA294" i="88" s="1"/>
  <c r="DB25" i="88"/>
  <c r="DB10" i="88"/>
  <c r="DB88" i="88" s="1"/>
  <c r="DB26" i="88"/>
  <c r="DB305" i="88"/>
  <c r="DB304" i="88"/>
  <c r="DB303" i="88"/>
  <c r="DB301" i="88"/>
  <c r="DB281" i="88"/>
  <c r="DB316" i="88"/>
  <c r="DB11" i="88"/>
  <c r="DB123" i="88"/>
  <c r="DB268" i="88"/>
  <c r="DB267" i="88"/>
  <c r="DB266" i="88"/>
  <c r="DB265" i="88"/>
  <c r="DB264" i="88"/>
  <c r="DB160" i="88"/>
  <c r="DB364" i="88"/>
  <c r="DB372" i="88" s="1"/>
  <c r="AE411" i="86"/>
  <c r="AD390" i="86"/>
  <c r="DA268" i="86"/>
  <c r="DA266" i="86"/>
  <c r="DA264" i="86"/>
  <c r="DA265" i="86"/>
  <c r="DA267" i="86"/>
  <c r="DA123" i="86"/>
  <c r="DA26" i="86"/>
  <c r="DA25" i="86"/>
  <c r="DA10" i="86"/>
  <c r="DB8" i="86"/>
  <c r="DA364" i="86"/>
  <c r="DA372" i="86" s="1"/>
  <c r="DA160" i="86"/>
  <c r="BH428" i="86" l="1"/>
  <c r="BH430" i="86" s="1"/>
  <c r="BI424" i="86" s="1"/>
  <c r="DB386" i="86"/>
  <c r="DB422" i="86" s="1"/>
  <c r="DB95" i="88"/>
  <c r="H95" i="88" s="1"/>
  <c r="DB97" i="88"/>
  <c r="H97" i="88" s="1"/>
  <c r="DB98" i="88"/>
  <c r="H98" i="88" s="1"/>
  <c r="DB96" i="88"/>
  <c r="DB92" i="88"/>
  <c r="DB94" i="88"/>
  <c r="H94" i="88" s="1"/>
  <c r="DB93" i="88"/>
  <c r="DB91" i="88"/>
  <c r="DB100" i="88"/>
  <c r="AH430" i="88"/>
  <c r="AQ415" i="88"/>
  <c r="AQ417" i="88" s="1"/>
  <c r="AQ418" i="88"/>
  <c r="AE415" i="86"/>
  <c r="AE418" i="86"/>
  <c r="DB269" i="88"/>
  <c r="DA296" i="88"/>
  <c r="DB283" i="88"/>
  <c r="DB285" i="88" s="1"/>
  <c r="DA269" i="86"/>
  <c r="DB361" i="86"/>
  <c r="DB360" i="86"/>
  <c r="DB359" i="86"/>
  <c r="DB358" i="86"/>
  <c r="DB356" i="86"/>
  <c r="DB362" i="86"/>
  <c r="DB357" i="86"/>
  <c r="DB355" i="86"/>
  <c r="DB165" i="86"/>
  <c r="DB117" i="86"/>
  <c r="DB113" i="86"/>
  <c r="DB116" i="86"/>
  <c r="DB112" i="86"/>
  <c r="DB119" i="86"/>
  <c r="DB115" i="86"/>
  <c r="DB111" i="86"/>
  <c r="DB118" i="86"/>
  <c r="DB114" i="86"/>
  <c r="DB110" i="86"/>
  <c r="DB23" i="86"/>
  <c r="DB9" i="86"/>
  <c r="DB5" i="86"/>
  <c r="DB7" i="86"/>
  <c r="BI428" i="86" l="1"/>
  <c r="BI430" i="86" s="1"/>
  <c r="BI431" i="86"/>
  <c r="DB409" i="86"/>
  <c r="DB397" i="86"/>
  <c r="BJ424" i="86"/>
  <c r="BJ428" i="86" s="1"/>
  <c r="BJ430" i="86" s="1"/>
  <c r="H91" i="88"/>
  <c r="H93" i="88"/>
  <c r="DB160" i="86"/>
  <c r="H92" i="88"/>
  <c r="H96" i="88"/>
  <c r="AR411" i="88"/>
  <c r="DB336" i="86"/>
  <c r="DB346" i="86"/>
  <c r="DB340" i="86"/>
  <c r="DB342" i="86"/>
  <c r="AI424" i="88"/>
  <c r="AH390" i="88"/>
  <c r="DB288" i="88"/>
  <c r="DB289" i="88" s="1"/>
  <c r="DB292" i="88"/>
  <c r="DB294" i="88" s="1"/>
  <c r="DB315" i="88"/>
  <c r="AE417" i="86"/>
  <c r="AE437" i="86"/>
  <c r="AE41" i="86" s="1"/>
  <c r="DB123" i="86"/>
  <c r="DB26" i="86"/>
  <c r="DB25" i="86"/>
  <c r="DB10" i="86"/>
  <c r="DC8" i="86"/>
  <c r="DB268" i="86"/>
  <c r="DB266" i="86"/>
  <c r="DB267" i="86"/>
  <c r="DB265" i="86"/>
  <c r="DB264" i="86"/>
  <c r="DB364" i="86"/>
  <c r="DB372" i="86" s="1"/>
  <c r="DB11" i="86"/>
  <c r="BJ431" i="86" l="1"/>
  <c r="BK424" i="86"/>
  <c r="BK431" i="86" s="1"/>
  <c r="DC386" i="86"/>
  <c r="DC409" i="86" s="1"/>
  <c r="AI431" i="88"/>
  <c r="AI428" i="88"/>
  <c r="AI437" i="88" s="1"/>
  <c r="AI41" i="88" s="1"/>
  <c r="AR418" i="88"/>
  <c r="AR415" i="88"/>
  <c r="AR417" i="88" s="1"/>
  <c r="BK428" i="86"/>
  <c r="BK430" i="86" s="1"/>
  <c r="DB296" i="88"/>
  <c r="AF411" i="86"/>
  <c r="AE390" i="86"/>
  <c r="DB269" i="86"/>
  <c r="DC362" i="86"/>
  <c r="DC356" i="86"/>
  <c r="DC359" i="86"/>
  <c r="DC358" i="86"/>
  <c r="DC361" i="86"/>
  <c r="DC357" i="86"/>
  <c r="DC355" i="86"/>
  <c r="DC360" i="86"/>
  <c r="DC165" i="86"/>
  <c r="DC117" i="86"/>
  <c r="DC113" i="86"/>
  <c r="DC116" i="86"/>
  <c r="DC112" i="86"/>
  <c r="DC119" i="86"/>
  <c r="DC138" i="86" s="1"/>
  <c r="DC115" i="86"/>
  <c r="DC111" i="86"/>
  <c r="DC118" i="86"/>
  <c r="DC23" i="86"/>
  <c r="DC9" i="86"/>
  <c r="DC110" i="86"/>
  <c r="DC7" i="86"/>
  <c r="DC5" i="86"/>
  <c r="DC114" i="86"/>
  <c r="DC397" i="86" l="1"/>
  <c r="DC422" i="86"/>
  <c r="AI430" i="88"/>
  <c r="BL424" i="86"/>
  <c r="BL431" i="86" s="1"/>
  <c r="AS411" i="88"/>
  <c r="AI390" i="88"/>
  <c r="AJ424" i="88"/>
  <c r="DC336" i="86"/>
  <c r="DC346" i="86"/>
  <c r="DC340" i="86"/>
  <c r="DC342" i="86"/>
  <c r="DC160" i="86"/>
  <c r="AF415" i="86"/>
  <c r="AF418" i="86"/>
  <c r="DC123" i="86"/>
  <c r="DC25" i="86"/>
  <c r="DC10" i="86"/>
  <c r="DD8" i="86"/>
  <c r="DC26" i="86"/>
  <c r="DC268" i="86"/>
  <c r="DC266" i="86"/>
  <c r="DC264" i="86"/>
  <c r="DC267" i="86"/>
  <c r="DC265" i="86"/>
  <c r="DC364" i="86"/>
  <c r="DC372" i="86" s="1"/>
  <c r="DC11" i="86"/>
  <c r="BL428" i="86" l="1"/>
  <c r="BL430" i="86" s="1"/>
  <c r="DD386" i="86"/>
  <c r="DD422" i="86" s="1"/>
  <c r="BM424" i="86"/>
  <c r="BM431" i="86" s="1"/>
  <c r="AJ431" i="88"/>
  <c r="AJ428" i="88"/>
  <c r="AJ437" i="88" s="1"/>
  <c r="AJ41" i="88" s="1"/>
  <c r="AS418" i="88"/>
  <c r="AS415" i="88"/>
  <c r="AS417" i="88" s="1"/>
  <c r="BM428" i="86"/>
  <c r="BM430" i="86" s="1"/>
  <c r="AF417" i="86"/>
  <c r="AF437" i="86"/>
  <c r="AF41" i="86" s="1"/>
  <c r="DD362" i="86"/>
  <c r="DD359" i="86"/>
  <c r="DD357" i="86"/>
  <c r="DD355" i="86"/>
  <c r="DD358" i="86"/>
  <c r="DD361" i="86"/>
  <c r="DD356" i="86"/>
  <c r="DD360" i="86"/>
  <c r="DD165" i="86"/>
  <c r="DD116" i="86"/>
  <c r="DD112" i="86"/>
  <c r="DD119" i="86"/>
  <c r="DD138" i="86" s="1"/>
  <c r="DD115" i="86"/>
  <c r="DD111" i="86"/>
  <c r="DD118" i="86"/>
  <c r="DD114" i="86"/>
  <c r="DD110" i="86"/>
  <c r="DD117" i="86"/>
  <c r="DD113" i="86"/>
  <c r="DD23" i="86"/>
  <c r="DD9" i="86"/>
  <c r="DD7" i="86"/>
  <c r="DD5" i="86"/>
  <c r="DC269" i="86"/>
  <c r="DD409" i="86" l="1"/>
  <c r="DD397" i="86"/>
  <c r="BN424" i="86"/>
  <c r="AJ430" i="88"/>
  <c r="AT411" i="88"/>
  <c r="AK424" i="88"/>
  <c r="AJ390" i="88"/>
  <c r="DD336" i="86"/>
  <c r="DD346" i="86"/>
  <c r="DD340" i="86"/>
  <c r="DD342" i="86"/>
  <c r="BN428" i="86"/>
  <c r="BN430" i="86" s="1"/>
  <c r="BN431" i="86"/>
  <c r="AG411" i="86"/>
  <c r="AF390" i="86"/>
  <c r="DD160" i="86"/>
  <c r="DD123" i="86"/>
  <c r="DD364" i="86"/>
  <c r="DD372" i="86" s="1"/>
  <c r="DD10" i="86"/>
  <c r="DE8" i="86"/>
  <c r="DD25" i="86"/>
  <c r="DD26" i="86"/>
  <c r="DD11" i="86"/>
  <c r="DD267" i="86"/>
  <c r="DD268" i="86"/>
  <c r="DD266" i="86"/>
  <c r="DD264" i="86"/>
  <c r="DD265" i="86"/>
  <c r="BO424" i="86" l="1"/>
  <c r="BO431" i="86" s="1"/>
  <c r="DE386" i="86"/>
  <c r="DE422" i="86" s="1"/>
  <c r="AK431" i="88"/>
  <c r="AK428" i="88"/>
  <c r="AK437" i="88" s="1"/>
  <c r="AK41" i="88" s="1"/>
  <c r="AT418" i="88"/>
  <c r="AT415" i="88"/>
  <c r="AT417" i="88" s="1"/>
  <c r="AG415" i="86"/>
  <c r="AG418" i="86"/>
  <c r="DD269" i="86"/>
  <c r="DE360" i="86"/>
  <c r="DE358" i="86"/>
  <c r="DE362" i="86"/>
  <c r="DE359" i="86"/>
  <c r="DE357" i="86"/>
  <c r="DE355" i="86"/>
  <c r="DE361" i="86"/>
  <c r="DE356" i="86"/>
  <c r="DE116" i="86"/>
  <c r="DE112" i="86"/>
  <c r="DE119" i="86"/>
  <c r="DE138" i="86" s="1"/>
  <c r="DE115" i="86"/>
  <c r="DE111" i="86"/>
  <c r="DE165" i="86"/>
  <c r="DE118" i="86"/>
  <c r="DE114" i="86"/>
  <c r="DE110" i="86"/>
  <c r="DE23" i="86"/>
  <c r="DE117" i="86"/>
  <c r="DE9" i="86"/>
  <c r="DE11" i="86" s="1"/>
  <c r="DE7" i="86"/>
  <c r="DE5" i="86"/>
  <c r="DE113" i="86"/>
  <c r="DE409" i="86" l="1"/>
  <c r="BO428" i="86"/>
  <c r="BO430" i="86" s="1"/>
  <c r="BP424" i="86" s="1"/>
  <c r="DE397" i="86"/>
  <c r="AK430" i="88"/>
  <c r="AU411" i="88"/>
  <c r="DE336" i="86"/>
  <c r="DE346" i="86"/>
  <c r="DE340" i="86"/>
  <c r="DE342" i="86"/>
  <c r="AG417" i="86"/>
  <c r="AG437" i="86"/>
  <c r="AG41" i="86" s="1"/>
  <c r="DE160" i="86"/>
  <c r="DE123" i="86"/>
  <c r="DE10" i="86"/>
  <c r="DF8" i="86"/>
  <c r="DE26" i="86"/>
  <c r="DE25" i="86"/>
  <c r="DE364" i="86"/>
  <c r="DE372" i="86" s="1"/>
  <c r="DE267" i="86"/>
  <c r="DE265" i="86"/>
  <c r="DE268" i="86"/>
  <c r="DE264" i="86"/>
  <c r="DE266" i="86"/>
  <c r="BP431" i="86" l="1"/>
  <c r="BP428" i="86"/>
  <c r="BP430" i="86" s="1"/>
  <c r="BQ424" i="86" s="1"/>
  <c r="BQ428" i="86" s="1"/>
  <c r="BQ430" i="86" s="1"/>
  <c r="AK390" i="88"/>
  <c r="AL424" i="88"/>
  <c r="AL428" i="88" s="1"/>
  <c r="AL437" i="88" s="1"/>
  <c r="AL41" i="88" s="1"/>
  <c r="DF386" i="86"/>
  <c r="DF397" i="86" s="1"/>
  <c r="AU418" i="88"/>
  <c r="AU415" i="88"/>
  <c r="AU417" i="88" s="1"/>
  <c r="AH411" i="86"/>
  <c r="AG390" i="86"/>
  <c r="DF361" i="86"/>
  <c r="DF359" i="86"/>
  <c r="DF165" i="86"/>
  <c r="DF119" i="86"/>
  <c r="DF138" i="86" s="1"/>
  <c r="DF115" i="86"/>
  <c r="DF111" i="86"/>
  <c r="DF118" i="86"/>
  <c r="DF114" i="86"/>
  <c r="DF110" i="86"/>
  <c r="DF117" i="86"/>
  <c r="DF113" i="86"/>
  <c r="DF116" i="86"/>
  <c r="DF112" i="86"/>
  <c r="DF9" i="86"/>
  <c r="DF11" i="86" s="1"/>
  <c r="DF7" i="86"/>
  <c r="DF5" i="86"/>
  <c r="DF23" i="86"/>
  <c r="DE269" i="86"/>
  <c r="AL431" i="88" l="1"/>
  <c r="BQ431" i="86"/>
  <c r="DF409" i="86"/>
  <c r="BR424" i="86"/>
  <c r="BR428" i="86" s="1"/>
  <c r="BR430" i="86" s="1"/>
  <c r="DF422" i="86"/>
  <c r="AL430" i="88"/>
  <c r="AV411" i="88"/>
  <c r="DF336" i="86"/>
  <c r="DF346" i="86"/>
  <c r="DF340" i="86"/>
  <c r="DF342" i="86"/>
  <c r="AH418" i="86"/>
  <c r="AH415" i="86"/>
  <c r="DF267" i="86"/>
  <c r="DF265" i="86"/>
  <c r="DF268" i="86"/>
  <c r="DF266" i="86"/>
  <c r="DF264" i="86"/>
  <c r="DF123" i="86"/>
  <c r="DG8" i="86"/>
  <c r="DF26" i="86"/>
  <c r="DF25" i="86"/>
  <c r="DF10" i="86"/>
  <c r="DF160" i="86"/>
  <c r="BR431" i="86" l="1"/>
  <c r="AM424" i="88"/>
  <c r="BS424" i="86"/>
  <c r="BS428" i="86" s="1"/>
  <c r="BS430" i="86" s="1"/>
  <c r="DG386" i="86"/>
  <c r="DG409" i="86" s="1"/>
  <c r="AL390" i="88"/>
  <c r="AM428" i="88"/>
  <c r="AM437" i="88" s="1"/>
  <c r="AM41" i="88" s="1"/>
  <c r="AM431" i="88"/>
  <c r="AV418" i="88"/>
  <c r="AV415" i="88"/>
  <c r="AV417" i="88" s="1"/>
  <c r="AH417" i="86"/>
  <c r="AH437" i="86"/>
  <c r="AH41" i="86" s="1"/>
  <c r="DF269" i="86"/>
  <c r="DG362" i="86"/>
  <c r="DG360" i="86"/>
  <c r="DG361" i="86"/>
  <c r="DG355" i="86"/>
  <c r="DG357" i="86"/>
  <c r="DG359" i="86"/>
  <c r="DG358" i="86"/>
  <c r="DG356" i="86"/>
  <c r="DG165" i="86"/>
  <c r="DG119" i="86"/>
  <c r="DG138" i="86" s="1"/>
  <c r="DG115" i="86"/>
  <c r="DG111" i="86"/>
  <c r="DG118" i="86"/>
  <c r="DG114" i="86"/>
  <c r="DG110" i="86"/>
  <c r="DG117" i="86"/>
  <c r="DG113" i="86"/>
  <c r="DG116" i="86"/>
  <c r="DG7" i="86"/>
  <c r="DG5" i="86"/>
  <c r="DG112" i="86"/>
  <c r="DG9" i="86"/>
  <c r="DG23" i="86"/>
  <c r="BS431" i="86" l="1"/>
  <c r="DG422" i="86"/>
  <c r="DG397" i="86"/>
  <c r="AM430" i="88"/>
  <c r="AN424" i="88" s="1"/>
  <c r="BT424" i="86"/>
  <c r="AW411" i="88"/>
  <c r="DG336" i="86"/>
  <c r="DG346" i="86"/>
  <c r="DG340" i="86"/>
  <c r="DG342" i="86"/>
  <c r="BT428" i="86"/>
  <c r="BT430" i="86" s="1"/>
  <c r="BT431" i="86"/>
  <c r="AI411" i="86"/>
  <c r="AH390" i="86"/>
  <c r="DG267" i="86"/>
  <c r="DG265" i="86"/>
  <c r="DG268" i="86"/>
  <c r="DG266" i="86"/>
  <c r="DG264" i="86"/>
  <c r="DG123" i="86"/>
  <c r="DG364" i="86"/>
  <c r="DG372" i="86" s="1"/>
  <c r="DG26" i="86"/>
  <c r="DG25" i="86"/>
  <c r="DG10" i="86"/>
  <c r="DH8" i="86"/>
  <c r="DG160" i="86"/>
  <c r="DG11" i="86"/>
  <c r="AM390" i="88" l="1"/>
  <c r="BU424" i="86"/>
  <c r="BU431" i="86" s="1"/>
  <c r="DH386" i="86"/>
  <c r="DH397" i="86" s="1"/>
  <c r="AN431" i="88"/>
  <c r="AN428" i="88"/>
  <c r="AN437" i="88" s="1"/>
  <c r="AN41" i="88" s="1"/>
  <c r="AW418" i="88"/>
  <c r="AW415" i="88"/>
  <c r="AW417" i="88" s="1"/>
  <c r="AX411" i="88" s="1"/>
  <c r="BU428" i="86"/>
  <c r="BU430" i="86" s="1"/>
  <c r="AI418" i="86"/>
  <c r="AI415" i="86"/>
  <c r="DG269" i="86"/>
  <c r="DH357" i="86"/>
  <c r="DH360" i="86"/>
  <c r="DH361" i="86"/>
  <c r="DH355" i="86"/>
  <c r="DH359" i="86"/>
  <c r="DH358" i="86"/>
  <c r="DH362" i="86"/>
  <c r="DH356" i="86"/>
  <c r="DH165" i="86"/>
  <c r="DH118" i="86"/>
  <c r="DH114" i="86"/>
  <c r="DH110" i="86"/>
  <c r="DH117" i="86"/>
  <c r="DH113" i="86"/>
  <c r="DH116" i="86"/>
  <c r="DH112" i="86"/>
  <c r="DH119" i="86"/>
  <c r="DH138" i="86" s="1"/>
  <c r="DH115" i="86"/>
  <c r="DH111" i="86"/>
  <c r="DH7" i="86"/>
  <c r="DH5" i="86"/>
  <c r="DH23" i="86"/>
  <c r="DH9" i="86"/>
  <c r="DH422" i="86" l="1"/>
  <c r="DH409" i="86"/>
  <c r="BV424" i="86"/>
  <c r="AN430" i="88"/>
  <c r="AX418" i="88"/>
  <c r="AX415" i="88"/>
  <c r="AX417" i="88" s="1"/>
  <c r="DH336" i="86"/>
  <c r="DH346" i="86"/>
  <c r="DH340" i="86"/>
  <c r="DH342" i="86"/>
  <c r="BV428" i="86"/>
  <c r="BV430" i="86" s="1"/>
  <c r="BV431" i="86"/>
  <c r="AI417" i="86"/>
  <c r="AI437" i="86"/>
  <c r="AI41" i="86" s="1"/>
  <c r="DH123" i="86"/>
  <c r="DH364" i="86"/>
  <c r="DH372" i="86" s="1"/>
  <c r="DH26" i="86"/>
  <c r="DH25" i="86"/>
  <c r="DH10" i="86"/>
  <c r="DI8" i="86"/>
  <c r="DH268" i="86"/>
  <c r="DH267" i="86"/>
  <c r="DH265" i="86"/>
  <c r="DH266" i="86"/>
  <c r="DH264" i="86"/>
  <c r="DH11" i="86"/>
  <c r="DH160" i="86"/>
  <c r="AO424" i="88" l="1"/>
  <c r="AN390" i="88"/>
  <c r="BW424" i="86"/>
  <c r="BW431" i="86" s="1"/>
  <c r="DI386" i="86"/>
  <c r="DI409" i="86" s="1"/>
  <c r="AO431" i="88"/>
  <c r="AO428" i="88"/>
  <c r="AO437" i="88" s="1"/>
  <c r="AO41" i="88" s="1"/>
  <c r="AY411" i="88"/>
  <c r="BW428" i="86"/>
  <c r="BW430" i="86" s="1"/>
  <c r="AJ411" i="86"/>
  <c r="AI390" i="86"/>
  <c r="DH269" i="86"/>
  <c r="DI360" i="86"/>
  <c r="DI358" i="86"/>
  <c r="DI356" i="86"/>
  <c r="DI361" i="86"/>
  <c r="DI357" i="86"/>
  <c r="DI355" i="86"/>
  <c r="DI359" i="86"/>
  <c r="DI362" i="86"/>
  <c r="DI165" i="86"/>
  <c r="DI118" i="86"/>
  <c r="DI114" i="86"/>
  <c r="DI110" i="86"/>
  <c r="DI117" i="86"/>
  <c r="DI113" i="86"/>
  <c r="DI116" i="86"/>
  <c r="DI112" i="86"/>
  <c r="DI5" i="86"/>
  <c r="DI119" i="86"/>
  <c r="DI138" i="86" s="1"/>
  <c r="DI111" i="86"/>
  <c r="DI23" i="86"/>
  <c r="DI9" i="86"/>
  <c r="DI11" i="86" s="1"/>
  <c r="DI115" i="86"/>
  <c r="DI7" i="86"/>
  <c r="DI397" i="86" l="1"/>
  <c r="BX424" i="86"/>
  <c r="DI422" i="86"/>
  <c r="AY415" i="88"/>
  <c r="AY417" i="88" s="1"/>
  <c r="AY418" i="88"/>
  <c r="DI336" i="86"/>
  <c r="DI346" i="86"/>
  <c r="DI340" i="86"/>
  <c r="DI342" i="86"/>
  <c r="AO430" i="88"/>
  <c r="BX431" i="86"/>
  <c r="BX428" i="86"/>
  <c r="BX430" i="86" s="1"/>
  <c r="AJ418" i="86"/>
  <c r="AJ415" i="86"/>
  <c r="DI364" i="86"/>
  <c r="DI372" i="86" s="1"/>
  <c r="DI123" i="86"/>
  <c r="DI160" i="86"/>
  <c r="DI268" i="86"/>
  <c r="DI266" i="86"/>
  <c r="DI264" i="86"/>
  <c r="DI265" i="86"/>
  <c r="DI267" i="86"/>
  <c r="DI26" i="86"/>
  <c r="DI25" i="86"/>
  <c r="DI10" i="86"/>
  <c r="DJ8" i="86"/>
  <c r="BY424" i="86" l="1"/>
  <c r="DJ386" i="86"/>
  <c r="DJ422" i="86" s="1"/>
  <c r="AP424" i="88"/>
  <c r="AO390" i="88"/>
  <c r="AZ411" i="88"/>
  <c r="BY431" i="86"/>
  <c r="BY428" i="86"/>
  <c r="BY430" i="86" s="1"/>
  <c r="AJ417" i="86"/>
  <c r="AJ437" i="86"/>
  <c r="AJ41" i="86" s="1"/>
  <c r="DI269" i="86"/>
  <c r="DJ361" i="86"/>
  <c r="DJ359" i="86"/>
  <c r="DJ360" i="86"/>
  <c r="DJ358" i="86"/>
  <c r="DJ356" i="86"/>
  <c r="DJ357" i="86"/>
  <c r="DJ355" i="86"/>
  <c r="DJ362" i="86"/>
  <c r="DJ165" i="86"/>
  <c r="DJ117" i="86"/>
  <c r="DJ113" i="86"/>
  <c r="DJ116" i="86"/>
  <c r="DJ112" i="86"/>
  <c r="DJ119" i="86"/>
  <c r="DJ138" i="86" s="1"/>
  <c r="DJ115" i="86"/>
  <c r="DJ111" i="86"/>
  <c r="DJ118" i="86"/>
  <c r="DJ114" i="86"/>
  <c r="DJ110" i="86"/>
  <c r="DJ23" i="86"/>
  <c r="DJ9" i="86"/>
  <c r="DJ11" i="86" s="1"/>
  <c r="DJ5" i="86"/>
  <c r="DJ7" i="86"/>
  <c r="DJ409" i="86" l="1"/>
  <c r="BZ424" i="86"/>
  <c r="DJ397" i="86"/>
  <c r="AZ415" i="88"/>
  <c r="AZ417" i="88" s="1"/>
  <c r="AZ418" i="88"/>
  <c r="DJ336" i="86"/>
  <c r="DJ346" i="86"/>
  <c r="DJ340" i="86"/>
  <c r="DJ342" i="86"/>
  <c r="AP431" i="88"/>
  <c r="AP428" i="88"/>
  <c r="AP437" i="88" s="1"/>
  <c r="AP41" i="88" s="1"/>
  <c r="BZ431" i="86"/>
  <c r="BZ428" i="86"/>
  <c r="BZ430" i="86" s="1"/>
  <c r="AK411" i="86"/>
  <c r="AJ390" i="86"/>
  <c r="DJ123" i="86"/>
  <c r="DJ160" i="86"/>
  <c r="DJ364" i="86"/>
  <c r="DJ372" i="86" s="1"/>
  <c r="DJ26" i="86"/>
  <c r="DJ25" i="86"/>
  <c r="DJ10" i="86"/>
  <c r="DK8" i="86"/>
  <c r="DJ268" i="86"/>
  <c r="DJ266" i="86"/>
  <c r="DJ267" i="86"/>
  <c r="DJ265" i="86"/>
  <c r="DJ264" i="86"/>
  <c r="J8" i="3"/>
  <c r="F16" i="3"/>
  <c r="J386" i="3" l="1"/>
  <c r="AG5" i="87"/>
  <c r="DK386" i="86"/>
  <c r="DK397" i="86" s="1"/>
  <c r="CA424" i="86"/>
  <c r="CA428" i="86" s="1"/>
  <c r="CA430" i="86" s="1"/>
  <c r="AP430" i="88"/>
  <c r="AP390" i="88"/>
  <c r="BA411" i="88"/>
  <c r="AK418" i="86"/>
  <c r="AK415" i="86"/>
  <c r="J35" i="3"/>
  <c r="J165" i="3"/>
  <c r="DJ269" i="86"/>
  <c r="DK362" i="86"/>
  <c r="DK356" i="86"/>
  <c r="DK358" i="86"/>
  <c r="DK361" i="86"/>
  <c r="DK360" i="86"/>
  <c r="DK359" i="86"/>
  <c r="DK355" i="86"/>
  <c r="DK357" i="86"/>
  <c r="DK165" i="86"/>
  <c r="DK117" i="86"/>
  <c r="DK113" i="86"/>
  <c r="DK116" i="86"/>
  <c r="DK112" i="86"/>
  <c r="DK119" i="86"/>
  <c r="DK138" i="86" s="1"/>
  <c r="DK115" i="86"/>
  <c r="DK111" i="86"/>
  <c r="DK118" i="86"/>
  <c r="DK23" i="86"/>
  <c r="DK110" i="86"/>
  <c r="DK9" i="86"/>
  <c r="DK7" i="86"/>
  <c r="DK114" i="86"/>
  <c r="DK5" i="86"/>
  <c r="J30" i="3"/>
  <c r="J356" i="3"/>
  <c r="J357" i="3"/>
  <c r="J358" i="3"/>
  <c r="J359" i="3"/>
  <c r="J360" i="3"/>
  <c r="J361" i="3"/>
  <c r="J362" i="3"/>
  <c r="J355" i="3"/>
  <c r="DK24" i="86"/>
  <c r="J117" i="3"/>
  <c r="J158" i="3" s="1"/>
  <c r="J116" i="3"/>
  <c r="J115" i="3"/>
  <c r="J118" i="3"/>
  <c r="J119" i="3"/>
  <c r="J5" i="3"/>
  <c r="J415" i="3" s="1"/>
  <c r="J23" i="3"/>
  <c r="J58" i="2"/>
  <c r="K58" i="2"/>
  <c r="J40" i="2"/>
  <c r="J301" i="2" s="1"/>
  <c r="J303" i="2" s="1"/>
  <c r="F90" i="86"/>
  <c r="K40" i="2"/>
  <c r="K301" i="2" s="1"/>
  <c r="K303" i="2" s="1"/>
  <c r="J9" i="3"/>
  <c r="J7" i="3"/>
  <c r="J40" i="3"/>
  <c r="DK422" i="86" l="1"/>
  <c r="DK409" i="86"/>
  <c r="AQ424" i="88"/>
  <c r="CA431" i="86"/>
  <c r="F345" i="86"/>
  <c r="D361" i="86"/>
  <c r="DK336" i="86"/>
  <c r="DK346" i="86"/>
  <c r="DK340" i="86"/>
  <c r="DK342" i="86"/>
  <c r="BA415" i="88"/>
  <c r="BA417" i="88" s="1"/>
  <c r="BA418" i="88"/>
  <c r="AQ431" i="88"/>
  <c r="AQ428" i="88"/>
  <c r="AQ437" i="88" s="1"/>
  <c r="AQ41" i="88" s="1"/>
  <c r="F345" i="88"/>
  <c r="D361" i="88"/>
  <c r="F90" i="88"/>
  <c r="CB424" i="86"/>
  <c r="AK417" i="86"/>
  <c r="AK437" i="86"/>
  <c r="AK41" i="86" s="1"/>
  <c r="J24" i="86"/>
  <c r="K24" i="86"/>
  <c r="L24" i="86"/>
  <c r="M24" i="86"/>
  <c r="N24" i="86"/>
  <c r="O24" i="86"/>
  <c r="P24" i="86"/>
  <c r="Q24" i="86"/>
  <c r="R24" i="86"/>
  <c r="S24" i="86"/>
  <c r="T24" i="86"/>
  <c r="U24" i="86"/>
  <c r="V24" i="86"/>
  <c r="W24" i="86"/>
  <c r="X24" i="86"/>
  <c r="Y24" i="86"/>
  <c r="Z24" i="86"/>
  <c r="AA24" i="86"/>
  <c r="AB24" i="86"/>
  <c r="AC24" i="86"/>
  <c r="AD24" i="86"/>
  <c r="AE24" i="86"/>
  <c r="AF24" i="86"/>
  <c r="AG24" i="86"/>
  <c r="AH24" i="86"/>
  <c r="AI24" i="86"/>
  <c r="AJ24" i="86"/>
  <c r="AK24" i="86"/>
  <c r="AL24" i="86"/>
  <c r="AM24" i="86"/>
  <c r="AN24" i="86"/>
  <c r="AO24" i="86"/>
  <c r="AP24" i="86"/>
  <c r="AQ24" i="86"/>
  <c r="AR24" i="86"/>
  <c r="AS24" i="86"/>
  <c r="AT24" i="86"/>
  <c r="AU24" i="86"/>
  <c r="AV24" i="86"/>
  <c r="AW24" i="86"/>
  <c r="AX24" i="86"/>
  <c r="AY24" i="86"/>
  <c r="AZ24" i="86"/>
  <c r="BA24" i="86"/>
  <c r="BB24" i="86"/>
  <c r="BC24" i="86"/>
  <c r="BD24" i="86"/>
  <c r="BE24" i="86"/>
  <c r="BF24" i="86"/>
  <c r="BG24" i="86"/>
  <c r="BH24" i="86"/>
  <c r="BI24" i="86"/>
  <c r="BJ24" i="86"/>
  <c r="BK24" i="86"/>
  <c r="BL24" i="86"/>
  <c r="BM24" i="86"/>
  <c r="BN24" i="86"/>
  <c r="BO24" i="86"/>
  <c r="BP24" i="86"/>
  <c r="BQ24" i="86"/>
  <c r="BR24" i="86"/>
  <c r="BS24" i="86"/>
  <c r="BT24" i="86"/>
  <c r="BU24" i="86"/>
  <c r="BV24" i="86"/>
  <c r="BW24" i="86"/>
  <c r="BX24" i="86"/>
  <c r="BY24" i="86"/>
  <c r="BZ24" i="86"/>
  <c r="CA24" i="86"/>
  <c r="CB24" i="86"/>
  <c r="CC24" i="86"/>
  <c r="CD24" i="86"/>
  <c r="CE24" i="86"/>
  <c r="CF24" i="86"/>
  <c r="CG24" i="86"/>
  <c r="CH24" i="86"/>
  <c r="CI24" i="86"/>
  <c r="CJ24" i="86"/>
  <c r="CK24" i="86"/>
  <c r="CL24" i="86"/>
  <c r="CM24" i="86"/>
  <c r="CN24" i="86"/>
  <c r="CO24" i="86"/>
  <c r="CP24" i="86"/>
  <c r="CQ24" i="86"/>
  <c r="CR24" i="86"/>
  <c r="CS24" i="86"/>
  <c r="CT24" i="86"/>
  <c r="CU24" i="86"/>
  <c r="CV24" i="86"/>
  <c r="CW24" i="86"/>
  <c r="CX24" i="86"/>
  <c r="CY24" i="86"/>
  <c r="CZ24" i="86"/>
  <c r="DA24" i="86"/>
  <c r="DB24" i="86"/>
  <c r="DC24" i="86"/>
  <c r="DD24" i="86"/>
  <c r="DE24" i="86"/>
  <c r="DF24" i="86"/>
  <c r="DG24" i="86"/>
  <c r="DH24" i="86"/>
  <c r="DI24" i="86"/>
  <c r="DJ24" i="86"/>
  <c r="DK364" i="86"/>
  <c r="DK372" i="86" s="1"/>
  <c r="DK123" i="86"/>
  <c r="DK25" i="86"/>
  <c r="DK10" i="86"/>
  <c r="DK88" i="86" s="1"/>
  <c r="DL8" i="86"/>
  <c r="DK26" i="86"/>
  <c r="DK268" i="86"/>
  <c r="DK266" i="86"/>
  <c r="DK264" i="86"/>
  <c r="DK267" i="86"/>
  <c r="DK265" i="86"/>
  <c r="DK303" i="86"/>
  <c r="DK304" i="86"/>
  <c r="DK301" i="86"/>
  <c r="DK305" i="86"/>
  <c r="DK281" i="86"/>
  <c r="DK316" i="86"/>
  <c r="DK160" i="86"/>
  <c r="DK11" i="86"/>
  <c r="J267" i="3"/>
  <c r="J268" i="3"/>
  <c r="J266" i="3"/>
  <c r="J265" i="3"/>
  <c r="J264" i="3"/>
  <c r="J160" i="3"/>
  <c r="J364" i="3"/>
  <c r="F20" i="3"/>
  <c r="J24" i="3" s="1"/>
  <c r="J281" i="3" s="1"/>
  <c r="J428" i="3"/>
  <c r="J342" i="3"/>
  <c r="J341" i="3"/>
  <c r="J336" i="3"/>
  <c r="J344" i="3"/>
  <c r="J339" i="3"/>
  <c r="J337" i="3"/>
  <c r="J348" i="3"/>
  <c r="J338" i="3"/>
  <c r="J343" i="3"/>
  <c r="J347" i="3"/>
  <c r="J346" i="3"/>
  <c r="J340" i="3"/>
  <c r="J345" i="3"/>
  <c r="F302" i="88"/>
  <c r="K298" i="2"/>
  <c r="J298" i="2"/>
  <c r="K8" i="3"/>
  <c r="J10" i="3"/>
  <c r="J26" i="3"/>
  <c r="J25" i="3"/>
  <c r="J11" i="3"/>
  <c r="K386" i="3" l="1"/>
  <c r="AH5" i="87"/>
  <c r="DL386" i="86"/>
  <c r="AQ430" i="88"/>
  <c r="DK95" i="86"/>
  <c r="DK134" i="86" s="1"/>
  <c r="DK94" i="86"/>
  <c r="DK97" i="86"/>
  <c r="DK136" i="86" s="1"/>
  <c r="DK92" i="86"/>
  <c r="DK131" i="86" s="1"/>
  <c r="DK96" i="86"/>
  <c r="DK135" i="86" s="1"/>
  <c r="DK91" i="86"/>
  <c r="DK130" i="86" s="1"/>
  <c r="DK93" i="86"/>
  <c r="DK132" i="86" s="1"/>
  <c r="DK98" i="86"/>
  <c r="DK137" i="86" s="1"/>
  <c r="DK100" i="86"/>
  <c r="F302" i="86"/>
  <c r="DK302" i="86" s="1"/>
  <c r="D356" i="86"/>
  <c r="F338" i="86"/>
  <c r="AV90" i="88"/>
  <c r="CA90" i="88"/>
  <c r="O90" i="88"/>
  <c r="AT90" i="88"/>
  <c r="BW90" i="88"/>
  <c r="K90" i="88"/>
  <c r="CF90" i="88"/>
  <c r="AX90" i="88"/>
  <c r="Q90" i="88"/>
  <c r="BX90" i="88"/>
  <c r="DA90" i="88"/>
  <c r="J90" i="88"/>
  <c r="CZ90" i="88"/>
  <c r="AN90" i="88"/>
  <c r="BS90" i="88"/>
  <c r="CX90" i="88"/>
  <c r="AL90" i="88"/>
  <c r="BO90" i="88"/>
  <c r="CW90" i="88"/>
  <c r="BP90" i="88"/>
  <c r="AH90" i="88"/>
  <c r="CO90" i="88"/>
  <c r="BH90" i="88"/>
  <c r="AO90" i="88"/>
  <c r="BF90" i="88"/>
  <c r="CR90" i="88"/>
  <c r="AF90" i="88"/>
  <c r="BK90" i="88"/>
  <c r="CP90" i="88"/>
  <c r="AD90" i="88"/>
  <c r="BG90" i="88"/>
  <c r="CG90" i="88"/>
  <c r="AZ90" i="88"/>
  <c r="R90" i="88"/>
  <c r="BY90" i="88"/>
  <c r="AR90" i="88"/>
  <c r="CL90" i="88"/>
  <c r="CJ90" i="88"/>
  <c r="X90" i="88"/>
  <c r="BC90" i="88"/>
  <c r="CH90" i="88"/>
  <c r="V90" i="88"/>
  <c r="AY90" i="88"/>
  <c r="BQ90" i="88"/>
  <c r="AJ90" i="88"/>
  <c r="CS90" i="88"/>
  <c r="BI90" i="88"/>
  <c r="AB90" i="88"/>
  <c r="Z90" i="88"/>
  <c r="CB90" i="88"/>
  <c r="P90" i="88"/>
  <c r="AU90" i="88"/>
  <c r="BZ90" i="88"/>
  <c r="N90" i="88"/>
  <c r="AQ90" i="88"/>
  <c r="BA90" i="88"/>
  <c r="T90" i="88"/>
  <c r="CC90" i="88"/>
  <c r="AS90" i="88"/>
  <c r="L90" i="88"/>
  <c r="CK90" i="88"/>
  <c r="BT90" i="88"/>
  <c r="CY90" i="88"/>
  <c r="AM90" i="88"/>
  <c r="BR90" i="88"/>
  <c r="CU90" i="88"/>
  <c r="AI90" i="88"/>
  <c r="AK90" i="88"/>
  <c r="CT90" i="88"/>
  <c r="BM90" i="88"/>
  <c r="AC90" i="88"/>
  <c r="BE90" i="88"/>
  <c r="Y90" i="88"/>
  <c r="CI90" i="88"/>
  <c r="S90" i="88"/>
  <c r="CN90" i="88"/>
  <c r="AE90" i="88"/>
  <c r="U90" i="88"/>
  <c r="DB90" i="88"/>
  <c r="W90" i="88"/>
  <c r="CV90" i="88"/>
  <c r="AP90" i="88"/>
  <c r="CE90" i="88"/>
  <c r="AG90" i="88"/>
  <c r="BJ90" i="88"/>
  <c r="CD90" i="88"/>
  <c r="BU90" i="88"/>
  <c r="BB90" i="88"/>
  <c r="BN90" i="88"/>
  <c r="BV90" i="88"/>
  <c r="BL90" i="88"/>
  <c r="CM90" i="88"/>
  <c r="AW90" i="88"/>
  <c r="BD90" i="88"/>
  <c r="CQ90" i="88"/>
  <c r="AA90" i="88"/>
  <c r="M90" i="88"/>
  <c r="DI345" i="86"/>
  <c r="DA345" i="86"/>
  <c r="CS345" i="86"/>
  <c r="CK345" i="86"/>
  <c r="CC345" i="86"/>
  <c r="BU345" i="86"/>
  <c r="BM345" i="86"/>
  <c r="BE345" i="86"/>
  <c r="AW345" i="86"/>
  <c r="AO345" i="86"/>
  <c r="AG345" i="86"/>
  <c r="Y345" i="86"/>
  <c r="Q345" i="86"/>
  <c r="DH345" i="86"/>
  <c r="CZ345" i="86"/>
  <c r="CR345" i="86"/>
  <c r="CJ345" i="86"/>
  <c r="CB345" i="86"/>
  <c r="BT345" i="86"/>
  <c r="BL345" i="86"/>
  <c r="BD345" i="86"/>
  <c r="AV345" i="86"/>
  <c r="AN345" i="86"/>
  <c r="AF345" i="86"/>
  <c r="X345" i="86"/>
  <c r="P345" i="86"/>
  <c r="DE345" i="86"/>
  <c r="CW345" i="86"/>
  <c r="CO345" i="86"/>
  <c r="CG345" i="86"/>
  <c r="BY345" i="86"/>
  <c r="BQ345" i="86"/>
  <c r="BI345" i="86"/>
  <c r="BA345" i="86"/>
  <c r="AS345" i="86"/>
  <c r="AK345" i="86"/>
  <c r="AC345" i="86"/>
  <c r="U345" i="86"/>
  <c r="M345" i="86"/>
  <c r="DF345" i="86"/>
  <c r="CT345" i="86"/>
  <c r="CF345" i="86"/>
  <c r="BS345" i="86"/>
  <c r="BG345" i="86"/>
  <c r="AT345" i="86"/>
  <c r="AH345" i="86"/>
  <c r="T345" i="86"/>
  <c r="DD345" i="86"/>
  <c r="CQ345" i="86"/>
  <c r="CE345" i="86"/>
  <c r="BR345" i="86"/>
  <c r="BF345" i="86"/>
  <c r="AR345" i="86"/>
  <c r="AE345" i="86"/>
  <c r="S345" i="86"/>
  <c r="DC345" i="86"/>
  <c r="CP345" i="86"/>
  <c r="CD345" i="86"/>
  <c r="BP345" i="86"/>
  <c r="BC345" i="86"/>
  <c r="AQ345" i="86"/>
  <c r="AD345" i="86"/>
  <c r="R345" i="86"/>
  <c r="DB345" i="86"/>
  <c r="CN345" i="86"/>
  <c r="CA345" i="86"/>
  <c r="BO345" i="86"/>
  <c r="BB345" i="86"/>
  <c r="AP345" i="86"/>
  <c r="AB345" i="86"/>
  <c r="O345" i="86"/>
  <c r="CY345" i="86"/>
  <c r="CM345" i="86"/>
  <c r="BZ345" i="86"/>
  <c r="BN345" i="86"/>
  <c r="AZ345" i="86"/>
  <c r="AM345" i="86"/>
  <c r="AA345" i="86"/>
  <c r="N345" i="86"/>
  <c r="DK345" i="86"/>
  <c r="CX345" i="86"/>
  <c r="CL345" i="86"/>
  <c r="BX345" i="86"/>
  <c r="BK345" i="86"/>
  <c r="AY345" i="86"/>
  <c r="AL345" i="86"/>
  <c r="Z345" i="86"/>
  <c r="L345" i="86"/>
  <c r="CU345" i="86"/>
  <c r="AU345" i="86"/>
  <c r="CI345" i="86"/>
  <c r="AJ345" i="86"/>
  <c r="CH345" i="86"/>
  <c r="AI345" i="86"/>
  <c r="BW345" i="86"/>
  <c r="W345" i="86"/>
  <c r="J345" i="86"/>
  <c r="BV345" i="86"/>
  <c r="V345" i="86"/>
  <c r="BH345" i="86"/>
  <c r="DJ345" i="86"/>
  <c r="BJ345" i="86"/>
  <c r="K345" i="86"/>
  <c r="DG345" i="86"/>
  <c r="CV345" i="86"/>
  <c r="AX345" i="86"/>
  <c r="F337" i="86"/>
  <c r="D355" i="86"/>
  <c r="AR424" i="88"/>
  <c r="AQ390" i="88"/>
  <c r="J302" i="88"/>
  <c r="K302" i="88"/>
  <c r="L302" i="88"/>
  <c r="M302" i="88"/>
  <c r="N302" i="88"/>
  <c r="O302" i="88"/>
  <c r="P302" i="88"/>
  <c r="Q302" i="88"/>
  <c r="R302" i="88"/>
  <c r="S302" i="88"/>
  <c r="T302" i="88"/>
  <c r="U302" i="88"/>
  <c r="V302" i="88"/>
  <c r="W302" i="88"/>
  <c r="X302" i="88"/>
  <c r="Y302" i="88"/>
  <c r="Z302" i="88"/>
  <c r="AA302" i="88"/>
  <c r="AB302" i="88"/>
  <c r="AC302" i="88"/>
  <c r="AD302" i="88"/>
  <c r="AE302" i="88"/>
  <c r="AF302" i="88"/>
  <c r="AG302" i="88"/>
  <c r="AH302" i="88"/>
  <c r="AI302" i="88"/>
  <c r="AJ302" i="88"/>
  <c r="AK302" i="88"/>
  <c r="AL302" i="88"/>
  <c r="AM302" i="88"/>
  <c r="AN302" i="88"/>
  <c r="AO302" i="88"/>
  <c r="AP302" i="88"/>
  <c r="AQ302" i="88"/>
  <c r="AR302" i="88"/>
  <c r="AS302" i="88"/>
  <c r="AT302" i="88"/>
  <c r="AU302" i="88"/>
  <c r="AV302" i="88"/>
  <c r="AW302" i="88"/>
  <c r="AX302" i="88"/>
  <c r="AY302" i="88"/>
  <c r="AZ302" i="88"/>
  <c r="BA302" i="88"/>
  <c r="BB302" i="88"/>
  <c r="BC302" i="88"/>
  <c r="BD302" i="88"/>
  <c r="BE302" i="88"/>
  <c r="BF302" i="88"/>
  <c r="BG302" i="88"/>
  <c r="BH302" i="88"/>
  <c r="BI302" i="88"/>
  <c r="BJ302" i="88"/>
  <c r="BK302" i="88"/>
  <c r="BL302" i="88"/>
  <c r="BM302" i="88"/>
  <c r="BN302" i="88"/>
  <c r="BO302" i="88"/>
  <c r="BP302" i="88"/>
  <c r="BQ302" i="88"/>
  <c r="BR302" i="88"/>
  <c r="BS302" i="88"/>
  <c r="BT302" i="88"/>
  <c r="BU302" i="88"/>
  <c r="BV302" i="88"/>
  <c r="BW302" i="88"/>
  <c r="BX302" i="88"/>
  <c r="BY302" i="88"/>
  <c r="BZ302" i="88"/>
  <c r="CA302" i="88"/>
  <c r="CB302" i="88"/>
  <c r="CC302" i="88"/>
  <c r="CD302" i="88"/>
  <c r="CE302" i="88"/>
  <c r="CF302" i="88"/>
  <c r="CG302" i="88"/>
  <c r="CH302" i="88"/>
  <c r="CI302" i="88"/>
  <c r="CJ302" i="88"/>
  <c r="CK302" i="88"/>
  <c r="CL302" i="88"/>
  <c r="CM302" i="88"/>
  <c r="CN302" i="88"/>
  <c r="CO302" i="88"/>
  <c r="CP302" i="88"/>
  <c r="CQ302" i="88"/>
  <c r="CR302" i="88"/>
  <c r="CS302" i="88"/>
  <c r="CT302" i="88"/>
  <c r="CU302" i="88"/>
  <c r="CV302" i="88"/>
  <c r="CW302" i="88"/>
  <c r="CX302" i="88"/>
  <c r="CY302" i="88"/>
  <c r="CZ302" i="88"/>
  <c r="DA302" i="88"/>
  <c r="DB302" i="88"/>
  <c r="F344" i="86"/>
  <c r="D362" i="86"/>
  <c r="BB411" i="88"/>
  <c r="DA345" i="88"/>
  <c r="CS345" i="88"/>
  <c r="CK345" i="88"/>
  <c r="CC345" i="88"/>
  <c r="BU345" i="88"/>
  <c r="BM345" i="88"/>
  <c r="BE345" i="88"/>
  <c r="AW345" i="88"/>
  <c r="AO345" i="88"/>
  <c r="AG345" i="88"/>
  <c r="Y345" i="88"/>
  <c r="Q345" i="88"/>
  <c r="CZ345" i="88"/>
  <c r="CR345" i="88"/>
  <c r="CJ345" i="88"/>
  <c r="CB345" i="88"/>
  <c r="BT345" i="88"/>
  <c r="BL345" i="88"/>
  <c r="BD345" i="88"/>
  <c r="AV345" i="88"/>
  <c r="AN345" i="88"/>
  <c r="AF345" i="88"/>
  <c r="X345" i="88"/>
  <c r="P345" i="88"/>
  <c r="CY345" i="88"/>
  <c r="CQ345" i="88"/>
  <c r="CI345" i="88"/>
  <c r="CA345" i="88"/>
  <c r="BS345" i="88"/>
  <c r="BK345" i="88"/>
  <c r="BC345" i="88"/>
  <c r="AU345" i="88"/>
  <c r="AM345" i="88"/>
  <c r="AE345" i="88"/>
  <c r="W345" i="88"/>
  <c r="O345" i="88"/>
  <c r="CX345" i="88"/>
  <c r="CP345" i="88"/>
  <c r="CH345" i="88"/>
  <c r="BZ345" i="88"/>
  <c r="BR345" i="88"/>
  <c r="BJ345" i="88"/>
  <c r="BB345" i="88"/>
  <c r="AT345" i="88"/>
  <c r="AL345" i="88"/>
  <c r="AD345" i="88"/>
  <c r="V345" i="88"/>
  <c r="N345" i="88"/>
  <c r="CW345" i="88"/>
  <c r="CO345" i="88"/>
  <c r="CG345" i="88"/>
  <c r="BY345" i="88"/>
  <c r="BQ345" i="88"/>
  <c r="BI345" i="88"/>
  <c r="BA345" i="88"/>
  <c r="AS345" i="88"/>
  <c r="AK345" i="88"/>
  <c r="AC345" i="88"/>
  <c r="U345" i="88"/>
  <c r="M345" i="88"/>
  <c r="CV345" i="88"/>
  <c r="CN345" i="88"/>
  <c r="CF345" i="88"/>
  <c r="BX345" i="88"/>
  <c r="BP345" i="88"/>
  <c r="BH345" i="88"/>
  <c r="AZ345" i="88"/>
  <c r="AR345" i="88"/>
  <c r="AJ345" i="88"/>
  <c r="AB345" i="88"/>
  <c r="T345" i="88"/>
  <c r="L345" i="88"/>
  <c r="CE345" i="88"/>
  <c r="AY345" i="88"/>
  <c r="S345" i="88"/>
  <c r="CD345" i="88"/>
  <c r="AX345" i="88"/>
  <c r="R345" i="88"/>
  <c r="BW345" i="88"/>
  <c r="AQ345" i="88"/>
  <c r="K345" i="88"/>
  <c r="DB345" i="88"/>
  <c r="BV345" i="88"/>
  <c r="AP345" i="88"/>
  <c r="J345" i="88"/>
  <c r="CU345" i="88"/>
  <c r="BO345" i="88"/>
  <c r="AI345" i="88"/>
  <c r="CT345" i="88"/>
  <c r="BN345" i="88"/>
  <c r="AH345" i="88"/>
  <c r="CM345" i="88"/>
  <c r="BG345" i="88"/>
  <c r="AA345" i="88"/>
  <c r="CL345" i="88"/>
  <c r="BF345" i="88"/>
  <c r="Z345" i="88"/>
  <c r="DK90" i="86"/>
  <c r="DL409" i="86"/>
  <c r="DL422" i="86"/>
  <c r="DL397" i="86"/>
  <c r="CB428" i="86"/>
  <c r="CB430" i="86" s="1"/>
  <c r="CB431" i="86"/>
  <c r="D356" i="88"/>
  <c r="F338" i="88"/>
  <c r="K305" i="2"/>
  <c r="F344" i="88"/>
  <c r="D362" i="88"/>
  <c r="AF361" i="88"/>
  <c r="AF364" i="88" s="1"/>
  <c r="AF372" i="88" s="1"/>
  <c r="AX361" i="88"/>
  <c r="BP361" i="88"/>
  <c r="BP364" i="88" s="1"/>
  <c r="BP372" i="88" s="1"/>
  <c r="CH361" i="88"/>
  <c r="CZ361" i="88"/>
  <c r="CZ364" i="88" s="1"/>
  <c r="CZ372" i="88" s="1"/>
  <c r="D355" i="88"/>
  <c r="F337" i="88"/>
  <c r="J405" i="86"/>
  <c r="AF361" i="86"/>
  <c r="AF364" i="86" s="1"/>
  <c r="AF372" i="86" s="1"/>
  <c r="AX361" i="86"/>
  <c r="BP361" i="86"/>
  <c r="BP364" i="86" s="1"/>
  <c r="BP372" i="86" s="1"/>
  <c r="CH361" i="86"/>
  <c r="CZ361" i="86"/>
  <c r="CZ364" i="86" s="1"/>
  <c r="CZ372" i="86" s="1"/>
  <c r="J305" i="2"/>
  <c r="AL411" i="86"/>
  <c r="AK390" i="86"/>
  <c r="K165" i="3"/>
  <c r="DI303" i="86"/>
  <c r="DI316" i="86"/>
  <c r="DI281" i="86"/>
  <c r="DI305" i="86"/>
  <c r="DI301" i="86"/>
  <c r="DI304" i="86"/>
  <c r="DI302" i="86"/>
  <c r="DI88" i="86"/>
  <c r="DA304" i="86"/>
  <c r="DA303" i="86"/>
  <c r="DA316" i="86"/>
  <c r="DA305" i="86"/>
  <c r="DA281" i="86"/>
  <c r="DA301" i="86"/>
  <c r="DA88" i="86"/>
  <c r="CS281" i="86"/>
  <c r="CS301" i="86"/>
  <c r="CS304" i="86"/>
  <c r="CS303" i="86"/>
  <c r="CS316" i="86"/>
  <c r="CS305" i="86"/>
  <c r="CS88" i="86"/>
  <c r="CK303" i="86"/>
  <c r="CK281" i="86"/>
  <c r="CK305" i="86"/>
  <c r="CK316" i="86"/>
  <c r="CK301" i="86"/>
  <c r="CK304" i="86"/>
  <c r="CK88" i="86"/>
  <c r="CC305" i="86"/>
  <c r="CC301" i="86"/>
  <c r="CC281" i="86"/>
  <c r="CC316" i="86"/>
  <c r="CC303" i="86"/>
  <c r="CC304" i="86"/>
  <c r="CC88" i="86"/>
  <c r="BU302" i="86"/>
  <c r="BU304" i="86"/>
  <c r="BU281" i="86"/>
  <c r="BU305" i="86"/>
  <c r="BU316" i="86"/>
  <c r="BU301" i="86"/>
  <c r="BU303" i="86"/>
  <c r="BU88" i="86"/>
  <c r="BM303" i="86"/>
  <c r="BM304" i="86"/>
  <c r="BM301" i="86"/>
  <c r="BM305" i="86"/>
  <c r="BM281" i="86"/>
  <c r="BM316" i="86"/>
  <c r="BM88" i="86"/>
  <c r="BE303" i="86"/>
  <c r="BE281" i="86"/>
  <c r="BE316" i="86"/>
  <c r="BE301" i="86"/>
  <c r="BE304" i="86"/>
  <c r="BE305" i="86"/>
  <c r="BE88" i="86"/>
  <c r="AW304" i="86"/>
  <c r="AW305" i="86"/>
  <c r="AW316" i="86"/>
  <c r="AW281" i="86"/>
  <c r="AW303" i="86"/>
  <c r="AW301" i="86"/>
  <c r="AW302" i="86"/>
  <c r="AW88" i="86"/>
  <c r="AO305" i="86"/>
  <c r="AO316" i="86"/>
  <c r="AO281" i="86"/>
  <c r="AO303" i="86"/>
  <c r="AO301" i="86"/>
  <c r="AO304" i="86"/>
  <c r="AO88" i="86"/>
  <c r="AG305" i="86"/>
  <c r="AG304" i="86"/>
  <c r="AG303" i="86"/>
  <c r="AG301" i="86"/>
  <c r="AG281" i="86"/>
  <c r="AG302" i="86"/>
  <c r="AG316" i="86"/>
  <c r="AG88" i="86"/>
  <c r="Y305" i="86"/>
  <c r="Y281" i="86"/>
  <c r="Y316" i="86"/>
  <c r="Y301" i="86"/>
  <c r="Y304" i="86"/>
  <c r="Y303" i="86"/>
  <c r="Y88" i="86"/>
  <c r="Q304" i="86"/>
  <c r="Q305" i="86"/>
  <c r="Q303" i="86"/>
  <c r="Q301" i="86"/>
  <c r="Q316" i="86"/>
  <c r="Q281" i="86"/>
  <c r="Q88" i="86"/>
  <c r="DH281" i="86"/>
  <c r="DH305" i="86"/>
  <c r="DH303" i="86"/>
  <c r="DH301" i="86"/>
  <c r="DH304" i="86"/>
  <c r="DH316" i="86"/>
  <c r="DH88" i="86"/>
  <c r="CZ303" i="86"/>
  <c r="CZ316" i="86"/>
  <c r="CZ281" i="86"/>
  <c r="CZ301" i="86"/>
  <c r="CZ305" i="86"/>
  <c r="CZ302" i="86"/>
  <c r="CZ304" i="86"/>
  <c r="CZ88" i="86"/>
  <c r="CR302" i="86"/>
  <c r="CR316" i="86"/>
  <c r="CR305" i="86"/>
  <c r="CR303" i="86"/>
  <c r="CR281" i="86"/>
  <c r="CR304" i="86"/>
  <c r="CR301" i="86"/>
  <c r="CR88" i="86"/>
  <c r="CJ316" i="86"/>
  <c r="CJ304" i="86"/>
  <c r="CJ305" i="86"/>
  <c r="CJ301" i="86"/>
  <c r="CJ303" i="86"/>
  <c r="CJ281" i="86"/>
  <c r="CJ88" i="86"/>
  <c r="CB301" i="86"/>
  <c r="CB316" i="86"/>
  <c r="CB304" i="86"/>
  <c r="CB281" i="86"/>
  <c r="CB303" i="86"/>
  <c r="CB305" i="86"/>
  <c r="CB88" i="86"/>
  <c r="BT301" i="86"/>
  <c r="BT305" i="86"/>
  <c r="BT304" i="86"/>
  <c r="BT281" i="86"/>
  <c r="BT316" i="86"/>
  <c r="BT303" i="86"/>
  <c r="BT88" i="86"/>
  <c r="BL281" i="86"/>
  <c r="BL303" i="86"/>
  <c r="BL301" i="86"/>
  <c r="BL305" i="86"/>
  <c r="BL316" i="86"/>
  <c r="BL304" i="86"/>
  <c r="BL88" i="86"/>
  <c r="BD301" i="86"/>
  <c r="BD281" i="86"/>
  <c r="BD316" i="86"/>
  <c r="BD304" i="86"/>
  <c r="BD305" i="86"/>
  <c r="BD303" i="86"/>
  <c r="BD88" i="86"/>
  <c r="AV305" i="86"/>
  <c r="AV281" i="86"/>
  <c r="AV301" i="86"/>
  <c r="AV304" i="86"/>
  <c r="AV316" i="86"/>
  <c r="AV303" i="86"/>
  <c r="AV88" i="86"/>
  <c r="AN302" i="86"/>
  <c r="AN304" i="86"/>
  <c r="AN316" i="86"/>
  <c r="AN303" i="86"/>
  <c r="AN305" i="86"/>
  <c r="AN301" i="86"/>
  <c r="AN281" i="86"/>
  <c r="AN88" i="86"/>
  <c r="AF303" i="86"/>
  <c r="AF304" i="86"/>
  <c r="AF281" i="86"/>
  <c r="AF316" i="86"/>
  <c r="AF301" i="86"/>
  <c r="AF305" i="86"/>
  <c r="AF88" i="86"/>
  <c r="X305" i="86"/>
  <c r="X303" i="86"/>
  <c r="X304" i="86"/>
  <c r="X281" i="86"/>
  <c r="X316" i="86"/>
  <c r="X301" i="86"/>
  <c r="X302" i="86"/>
  <c r="X88" i="86"/>
  <c r="P316" i="86"/>
  <c r="P304" i="86"/>
  <c r="P281" i="86"/>
  <c r="P305" i="86"/>
  <c r="P301" i="86"/>
  <c r="P302" i="86"/>
  <c r="P303" i="86"/>
  <c r="P88" i="86"/>
  <c r="DG302" i="86"/>
  <c r="DG304" i="86"/>
  <c r="DG316" i="86"/>
  <c r="DG305" i="86"/>
  <c r="DG281" i="86"/>
  <c r="DG303" i="86"/>
  <c r="DG301" i="86"/>
  <c r="DG88" i="86"/>
  <c r="CY303" i="86"/>
  <c r="CY301" i="86"/>
  <c r="CY304" i="86"/>
  <c r="CY305" i="86"/>
  <c r="CY316" i="86"/>
  <c r="CY281" i="86"/>
  <c r="CY88" i="86"/>
  <c r="CQ302" i="86"/>
  <c r="CQ316" i="86"/>
  <c r="CQ305" i="86"/>
  <c r="CQ303" i="86"/>
  <c r="CQ304" i="86"/>
  <c r="CQ301" i="86"/>
  <c r="CQ281" i="86"/>
  <c r="CQ88" i="86"/>
  <c r="CI303" i="86"/>
  <c r="CI304" i="86"/>
  <c r="CI281" i="86"/>
  <c r="CI305" i="86"/>
  <c r="CI301" i="86"/>
  <c r="CI316" i="86"/>
  <c r="CI302" i="86"/>
  <c r="CI88" i="86"/>
  <c r="CA281" i="86"/>
  <c r="CA303" i="86"/>
  <c r="CA304" i="86"/>
  <c r="CA316" i="86"/>
  <c r="CA301" i="86"/>
  <c r="CA305" i="86"/>
  <c r="CA88" i="86"/>
  <c r="BS304" i="86"/>
  <c r="BS301" i="86"/>
  <c r="BS305" i="86"/>
  <c r="BS303" i="86"/>
  <c r="BS281" i="86"/>
  <c r="BS316" i="86"/>
  <c r="BS302" i="86"/>
  <c r="BS88" i="86"/>
  <c r="BK301" i="86"/>
  <c r="BK303" i="86"/>
  <c r="BK304" i="86"/>
  <c r="BK305" i="86"/>
  <c r="BK316" i="86"/>
  <c r="BK281" i="86"/>
  <c r="BK88" i="86"/>
  <c r="BC301" i="86"/>
  <c r="BC281" i="86"/>
  <c r="BC303" i="86"/>
  <c r="BC304" i="86"/>
  <c r="BC305" i="86"/>
  <c r="BC316" i="86"/>
  <c r="BC88" i="86"/>
  <c r="AU303" i="86"/>
  <c r="AU301" i="86"/>
  <c r="AU304" i="86"/>
  <c r="AU305" i="86"/>
  <c r="AU281" i="86"/>
  <c r="AU316" i="86"/>
  <c r="AU88" i="86"/>
  <c r="AM305" i="86"/>
  <c r="AM303" i="86"/>
  <c r="AM304" i="86"/>
  <c r="AM316" i="86"/>
  <c r="AM301" i="86"/>
  <c r="AM281" i="86"/>
  <c r="AM88" i="86"/>
  <c r="AE316" i="86"/>
  <c r="AE305" i="86"/>
  <c r="AE304" i="86"/>
  <c r="AE281" i="86"/>
  <c r="AE303" i="86"/>
  <c r="AE302" i="86"/>
  <c r="AE301" i="86"/>
  <c r="AE88" i="86"/>
  <c r="W305" i="86"/>
  <c r="W304" i="86"/>
  <c r="W316" i="86"/>
  <c r="W301" i="86"/>
  <c r="W281" i="86"/>
  <c r="W303" i="86"/>
  <c r="W302" i="86"/>
  <c r="W88" i="86"/>
  <c r="O281" i="86"/>
  <c r="O316" i="86"/>
  <c r="O303" i="86"/>
  <c r="O301" i="86"/>
  <c r="O304" i="86"/>
  <c r="O305" i="86"/>
  <c r="O88" i="86"/>
  <c r="DF301" i="86"/>
  <c r="DF304" i="86"/>
  <c r="DF305" i="86"/>
  <c r="DF316" i="86"/>
  <c r="DF303" i="86"/>
  <c r="DF281" i="86"/>
  <c r="DF88" i="86"/>
  <c r="CX304" i="86"/>
  <c r="CX281" i="86"/>
  <c r="CX303" i="86"/>
  <c r="CX305" i="86"/>
  <c r="CX301" i="86"/>
  <c r="CX316" i="86"/>
  <c r="CX88" i="86"/>
  <c r="CP301" i="86"/>
  <c r="CP305" i="86"/>
  <c r="CP303" i="86"/>
  <c r="CP304" i="86"/>
  <c r="CP316" i="86"/>
  <c r="CP281" i="86"/>
  <c r="CP88" i="86"/>
  <c r="CH301" i="86"/>
  <c r="CH316" i="86"/>
  <c r="CH303" i="86"/>
  <c r="CH305" i="86"/>
  <c r="CH304" i="86"/>
  <c r="CH281" i="86"/>
  <c r="CH88" i="86"/>
  <c r="BZ316" i="86"/>
  <c r="BZ304" i="86"/>
  <c r="BZ281" i="86"/>
  <c r="BZ305" i="86"/>
  <c r="BZ303" i="86"/>
  <c r="BZ301" i="86"/>
  <c r="BZ88" i="86"/>
  <c r="BR302" i="86"/>
  <c r="BR305" i="86"/>
  <c r="BR301" i="86"/>
  <c r="BR316" i="86"/>
  <c r="BR303" i="86"/>
  <c r="BR281" i="86"/>
  <c r="BR304" i="86"/>
  <c r="BR88" i="86"/>
  <c r="BJ304" i="86"/>
  <c r="BJ305" i="86"/>
  <c r="BJ301" i="86"/>
  <c r="BJ303" i="86"/>
  <c r="BJ316" i="86"/>
  <c r="BJ281" i="86"/>
  <c r="BJ88" i="86"/>
  <c r="BB304" i="86"/>
  <c r="BB305" i="86"/>
  <c r="BB316" i="86"/>
  <c r="BB281" i="86"/>
  <c r="BB303" i="86"/>
  <c r="BB301" i="86"/>
  <c r="BB88" i="86"/>
  <c r="AT304" i="86"/>
  <c r="AT305" i="86"/>
  <c r="AT281" i="86"/>
  <c r="AT303" i="86"/>
  <c r="AT316" i="86"/>
  <c r="AT301" i="86"/>
  <c r="AT302" i="86"/>
  <c r="AT88" i="86"/>
  <c r="AL316" i="86"/>
  <c r="AL303" i="86"/>
  <c r="AL301" i="86"/>
  <c r="AL304" i="86"/>
  <c r="AL305" i="86"/>
  <c r="AL281" i="86"/>
  <c r="AL88" i="86"/>
  <c r="AD301" i="86"/>
  <c r="AD303" i="86"/>
  <c r="AD305" i="86"/>
  <c r="AD304" i="86"/>
  <c r="AD316" i="86"/>
  <c r="AD281" i="86"/>
  <c r="AD88" i="86"/>
  <c r="V301" i="86"/>
  <c r="V304" i="86"/>
  <c r="V316" i="86"/>
  <c r="V303" i="86"/>
  <c r="V281" i="86"/>
  <c r="V305" i="86"/>
  <c r="V88" i="86"/>
  <c r="N302" i="86"/>
  <c r="N305" i="86"/>
  <c r="N301" i="86"/>
  <c r="N303" i="86"/>
  <c r="N316" i="86"/>
  <c r="N304" i="86"/>
  <c r="N281" i="86"/>
  <c r="N88" i="86"/>
  <c r="DE301" i="86"/>
  <c r="DE305" i="86"/>
  <c r="DE281" i="86"/>
  <c r="DE303" i="86"/>
  <c r="DE304" i="86"/>
  <c r="DE316" i="86"/>
  <c r="DE88" i="86"/>
  <c r="CW316" i="86"/>
  <c r="CW305" i="86"/>
  <c r="CW304" i="86"/>
  <c r="CW281" i="86"/>
  <c r="CW303" i="86"/>
  <c r="CW301" i="86"/>
  <c r="CW302" i="86"/>
  <c r="CW88" i="86"/>
  <c r="CO304" i="86"/>
  <c r="CO301" i="86"/>
  <c r="CO281" i="86"/>
  <c r="CO316" i="86"/>
  <c r="CO303" i="86"/>
  <c r="CO305" i="86"/>
  <c r="CO88" i="86"/>
  <c r="CG303" i="86"/>
  <c r="CG301" i="86"/>
  <c r="CG304" i="86"/>
  <c r="CG281" i="86"/>
  <c r="CG316" i="86"/>
  <c r="CG305" i="86"/>
  <c r="CG88" i="86"/>
  <c r="BY302" i="86"/>
  <c r="BY305" i="86"/>
  <c r="BY281" i="86"/>
  <c r="BY303" i="86"/>
  <c r="BY316" i="86"/>
  <c r="BY301" i="86"/>
  <c r="BY304" i="86"/>
  <c r="BY88" i="86"/>
  <c r="BQ305" i="86"/>
  <c r="BQ301" i="86"/>
  <c r="BQ303" i="86"/>
  <c r="BQ281" i="86"/>
  <c r="BQ316" i="86"/>
  <c r="BQ304" i="86"/>
  <c r="BQ88" i="86"/>
  <c r="BI316" i="86"/>
  <c r="BI304" i="86"/>
  <c r="BI301" i="86"/>
  <c r="BI303" i="86"/>
  <c r="BI305" i="86"/>
  <c r="BI281" i="86"/>
  <c r="BI88" i="86"/>
  <c r="BA305" i="86"/>
  <c r="BA316" i="86"/>
  <c r="BA301" i="86"/>
  <c r="BA303" i="86"/>
  <c r="BA281" i="86"/>
  <c r="BA304" i="86"/>
  <c r="BA88" i="86"/>
  <c r="AS316" i="86"/>
  <c r="AS303" i="86"/>
  <c r="AS301" i="86"/>
  <c r="AS304" i="86"/>
  <c r="AS305" i="86"/>
  <c r="AS281" i="86"/>
  <c r="AS302" i="86"/>
  <c r="AS88" i="86"/>
  <c r="AK305" i="86"/>
  <c r="AK316" i="86"/>
  <c r="AK303" i="86"/>
  <c r="AK301" i="86"/>
  <c r="AK304" i="86"/>
  <c r="AK302" i="86"/>
  <c r="AK281" i="86"/>
  <c r="AK88" i="86"/>
  <c r="AC305" i="86"/>
  <c r="AC301" i="86"/>
  <c r="AC303" i="86"/>
  <c r="AC304" i="86"/>
  <c r="AC281" i="86"/>
  <c r="AC316" i="86"/>
  <c r="AC88" i="86"/>
  <c r="U303" i="86"/>
  <c r="U301" i="86"/>
  <c r="U316" i="86"/>
  <c r="U304" i="86"/>
  <c r="U281" i="86"/>
  <c r="U305" i="86"/>
  <c r="U88" i="86"/>
  <c r="M305" i="86"/>
  <c r="M303" i="86"/>
  <c r="M281" i="86"/>
  <c r="M304" i="86"/>
  <c r="M301" i="86"/>
  <c r="M302" i="86"/>
  <c r="M316" i="86"/>
  <c r="M88" i="86"/>
  <c r="DD304" i="86"/>
  <c r="DD316" i="86"/>
  <c r="DD301" i="86"/>
  <c r="DD305" i="86"/>
  <c r="DD281" i="86"/>
  <c r="DD303" i="86"/>
  <c r="DD88" i="86"/>
  <c r="CV305" i="86"/>
  <c r="CV316" i="86"/>
  <c r="CV303" i="86"/>
  <c r="CV281" i="86"/>
  <c r="CV301" i="86"/>
  <c r="CV304" i="86"/>
  <c r="CV88" i="86"/>
  <c r="CN304" i="86"/>
  <c r="CN301" i="86"/>
  <c r="CN281" i="86"/>
  <c r="CN303" i="86"/>
  <c r="CN316" i="86"/>
  <c r="CN305" i="86"/>
  <c r="CN302" i="86"/>
  <c r="CN88" i="86"/>
  <c r="CF303" i="86"/>
  <c r="CF305" i="86"/>
  <c r="CF301" i="86"/>
  <c r="CF304" i="86"/>
  <c r="CF316" i="86"/>
  <c r="CF281" i="86"/>
  <c r="CF302" i="86"/>
  <c r="CF88" i="86"/>
  <c r="BX281" i="86"/>
  <c r="BX305" i="86"/>
  <c r="BX301" i="86"/>
  <c r="BX303" i="86"/>
  <c r="BX304" i="86"/>
  <c r="BX316" i="86"/>
  <c r="BX88" i="86"/>
  <c r="BP303" i="86"/>
  <c r="BP304" i="86"/>
  <c r="BP301" i="86"/>
  <c r="BP305" i="86"/>
  <c r="BP281" i="86"/>
  <c r="BP316" i="86"/>
  <c r="BP88" i="86"/>
  <c r="BH303" i="86"/>
  <c r="BH305" i="86"/>
  <c r="BH316" i="86"/>
  <c r="BH304" i="86"/>
  <c r="BH281" i="86"/>
  <c r="BH301" i="86"/>
  <c r="BH88" i="86"/>
  <c r="AZ303" i="86"/>
  <c r="AZ316" i="86"/>
  <c r="AZ305" i="86"/>
  <c r="AZ281" i="86"/>
  <c r="AZ304" i="86"/>
  <c r="AZ301" i="86"/>
  <c r="AZ88" i="86"/>
  <c r="AR303" i="86"/>
  <c r="AR305" i="86"/>
  <c r="AR281" i="86"/>
  <c r="AR316" i="86"/>
  <c r="AR304" i="86"/>
  <c r="AR301" i="86"/>
  <c r="AR88" i="86"/>
  <c r="AJ304" i="86"/>
  <c r="AJ301" i="86"/>
  <c r="AJ305" i="86"/>
  <c r="AJ316" i="86"/>
  <c r="AJ281" i="86"/>
  <c r="AJ303" i="86"/>
  <c r="AJ302" i="86"/>
  <c r="AJ88" i="86"/>
  <c r="AB303" i="86"/>
  <c r="AB304" i="86"/>
  <c r="AB301" i="86"/>
  <c r="AB316" i="86"/>
  <c r="AB305" i="86"/>
  <c r="AB281" i="86"/>
  <c r="AB88" i="86"/>
  <c r="T303" i="86"/>
  <c r="T301" i="86"/>
  <c r="T305" i="86"/>
  <c r="T316" i="86"/>
  <c r="T304" i="86"/>
  <c r="T281" i="86"/>
  <c r="T88" i="86"/>
  <c r="L303" i="86"/>
  <c r="L304" i="86"/>
  <c r="L281" i="86"/>
  <c r="L301" i="86"/>
  <c r="L316" i="86"/>
  <c r="L302" i="86"/>
  <c r="L305" i="86"/>
  <c r="L88" i="86"/>
  <c r="DC303" i="86"/>
  <c r="DC281" i="86"/>
  <c r="DC305" i="86"/>
  <c r="DC301" i="86"/>
  <c r="DC316" i="86"/>
  <c r="DC302" i="86"/>
  <c r="DC304" i="86"/>
  <c r="DC88" i="86"/>
  <c r="CU281" i="86"/>
  <c r="CU304" i="86"/>
  <c r="CU316" i="86"/>
  <c r="CU303" i="86"/>
  <c r="CU301" i="86"/>
  <c r="CU302" i="86"/>
  <c r="CU305" i="86"/>
  <c r="CU88" i="86"/>
  <c r="CM303" i="86"/>
  <c r="CM316" i="86"/>
  <c r="CM304" i="86"/>
  <c r="CM301" i="86"/>
  <c r="CM281" i="86"/>
  <c r="CM302" i="86"/>
  <c r="CM305" i="86"/>
  <c r="CM88" i="86"/>
  <c r="CE301" i="86"/>
  <c r="CE304" i="86"/>
  <c r="CE305" i="86"/>
  <c r="CE303" i="86"/>
  <c r="CE281" i="86"/>
  <c r="CE316" i="86"/>
  <c r="CE88" i="86"/>
  <c r="BW304" i="86"/>
  <c r="BW316" i="86"/>
  <c r="BW305" i="86"/>
  <c r="BW281" i="86"/>
  <c r="BW303" i="86"/>
  <c r="BW302" i="86"/>
  <c r="BW301" i="86"/>
  <c r="BW88" i="86"/>
  <c r="BO303" i="86"/>
  <c r="BO304" i="86"/>
  <c r="BO301" i="86"/>
  <c r="BO281" i="86"/>
  <c r="BO316" i="86"/>
  <c r="BO305" i="86"/>
  <c r="BO88" i="86"/>
  <c r="BG301" i="86"/>
  <c r="BG303" i="86"/>
  <c r="BG304" i="86"/>
  <c r="BG305" i="86"/>
  <c r="BG281" i="86"/>
  <c r="BG316" i="86"/>
  <c r="BG88" i="86"/>
  <c r="AY316" i="86"/>
  <c r="AY305" i="86"/>
  <c r="AY281" i="86"/>
  <c r="AY304" i="86"/>
  <c r="AY301" i="86"/>
  <c r="AY303" i="86"/>
  <c r="AY88" i="86"/>
  <c r="AQ304" i="86"/>
  <c r="AQ281" i="86"/>
  <c r="AQ301" i="86"/>
  <c r="AQ303" i="86"/>
  <c r="AQ305" i="86"/>
  <c r="AQ316" i="86"/>
  <c r="AQ88" i="86"/>
  <c r="AI303" i="86"/>
  <c r="AI281" i="86"/>
  <c r="AI316" i="86"/>
  <c r="AI304" i="86"/>
  <c r="AI305" i="86"/>
  <c r="AI301" i="86"/>
  <c r="AI88" i="86"/>
  <c r="AA304" i="86"/>
  <c r="AA301" i="86"/>
  <c r="AA305" i="86"/>
  <c r="AA281" i="86"/>
  <c r="AA303" i="86"/>
  <c r="AA316" i="86"/>
  <c r="AA302" i="86"/>
  <c r="AA88" i="86"/>
  <c r="S316" i="86"/>
  <c r="S301" i="86"/>
  <c r="S305" i="86"/>
  <c r="S303" i="86"/>
  <c r="S304" i="86"/>
  <c r="S281" i="86"/>
  <c r="S88" i="86"/>
  <c r="K281" i="86"/>
  <c r="K301" i="86"/>
  <c r="K303" i="86"/>
  <c r="K316" i="86"/>
  <c r="K304" i="86"/>
  <c r="K305" i="86"/>
  <c r="K302" i="86"/>
  <c r="K88" i="86"/>
  <c r="DJ302" i="86"/>
  <c r="DJ303" i="86"/>
  <c r="DJ305" i="86"/>
  <c r="DJ304" i="86"/>
  <c r="DJ281" i="86"/>
  <c r="DJ316" i="86"/>
  <c r="DJ301" i="86"/>
  <c r="DJ88" i="86"/>
  <c r="DB303" i="86"/>
  <c r="DB316" i="86"/>
  <c r="DB304" i="86"/>
  <c r="DB281" i="86"/>
  <c r="DB305" i="86"/>
  <c r="DB301" i="86"/>
  <c r="DB88" i="86"/>
  <c r="CT305" i="86"/>
  <c r="CT304" i="86"/>
  <c r="CT303" i="86"/>
  <c r="CT281" i="86"/>
  <c r="CT316" i="86"/>
  <c r="CT301" i="86"/>
  <c r="CT302" i="86"/>
  <c r="CT88" i="86"/>
  <c r="CL305" i="86"/>
  <c r="CL281" i="86"/>
  <c r="CL316" i="86"/>
  <c r="CL304" i="86"/>
  <c r="CL301" i="86"/>
  <c r="CL303" i="86"/>
  <c r="CL302" i="86"/>
  <c r="CL88" i="86"/>
  <c r="CD303" i="86"/>
  <c r="CD301" i="86"/>
  <c r="CD304" i="86"/>
  <c r="CD305" i="86"/>
  <c r="CD281" i="86"/>
  <c r="CD316" i="86"/>
  <c r="CD88" i="86"/>
  <c r="BV301" i="86"/>
  <c r="BV281" i="86"/>
  <c r="BV303" i="86"/>
  <c r="BV316" i="86"/>
  <c r="BV304" i="86"/>
  <c r="BV305" i="86"/>
  <c r="BV302" i="86"/>
  <c r="BV88" i="86"/>
  <c r="BN301" i="86"/>
  <c r="BN304" i="86"/>
  <c r="BN316" i="86"/>
  <c r="BN305" i="86"/>
  <c r="BN303" i="86"/>
  <c r="BN281" i="86"/>
  <c r="BN88" i="86"/>
  <c r="BF305" i="86"/>
  <c r="BF281" i="86"/>
  <c r="BF301" i="86"/>
  <c r="BF303" i="86"/>
  <c r="BF304" i="86"/>
  <c r="BF316" i="86"/>
  <c r="BF302" i="86"/>
  <c r="BF88" i="86"/>
  <c r="AX305" i="86"/>
  <c r="AX281" i="86"/>
  <c r="AX301" i="86"/>
  <c r="AX304" i="86"/>
  <c r="AX316" i="86"/>
  <c r="AX302" i="86"/>
  <c r="AX303" i="86"/>
  <c r="AX88" i="86"/>
  <c r="AP304" i="86"/>
  <c r="AP301" i="86"/>
  <c r="AP316" i="86"/>
  <c r="AP303" i="86"/>
  <c r="AP305" i="86"/>
  <c r="AP281" i="86"/>
  <c r="AP302" i="86"/>
  <c r="AP88" i="86"/>
  <c r="AH316" i="86"/>
  <c r="AH281" i="86"/>
  <c r="AH304" i="86"/>
  <c r="AH305" i="86"/>
  <c r="AH303" i="86"/>
  <c r="AH301" i="86"/>
  <c r="AH302" i="86"/>
  <c r="AH88" i="86"/>
  <c r="Z302" i="86"/>
  <c r="Z316" i="86"/>
  <c r="Z301" i="86"/>
  <c r="Z304" i="86"/>
  <c r="Z305" i="86"/>
  <c r="Z303" i="86"/>
  <c r="Z281" i="86"/>
  <c r="Z88" i="86"/>
  <c r="R304" i="86"/>
  <c r="R305" i="86"/>
  <c r="R281" i="86"/>
  <c r="R303" i="86"/>
  <c r="R316" i="86"/>
  <c r="R302" i="86"/>
  <c r="R301" i="86"/>
  <c r="R88" i="86"/>
  <c r="J304" i="86"/>
  <c r="J303" i="86"/>
  <c r="J305" i="86"/>
  <c r="J301" i="86"/>
  <c r="J316" i="86"/>
  <c r="J88" i="86"/>
  <c r="J281" i="86"/>
  <c r="DL361" i="86"/>
  <c r="DL362" i="86"/>
  <c r="DL360" i="86"/>
  <c r="DL356" i="86"/>
  <c r="DL359" i="86"/>
  <c r="DL358" i="86"/>
  <c r="DL357" i="86"/>
  <c r="DL355" i="86"/>
  <c r="DL165" i="86"/>
  <c r="DL116" i="86"/>
  <c r="DL112" i="86"/>
  <c r="DL119" i="86"/>
  <c r="DL138" i="86" s="1"/>
  <c r="DL115" i="86"/>
  <c r="DL111" i="86"/>
  <c r="DL118" i="86"/>
  <c r="DL114" i="86"/>
  <c r="DL110" i="86"/>
  <c r="DL117" i="86"/>
  <c r="DL113" i="86"/>
  <c r="DL24" i="86"/>
  <c r="DL23" i="86"/>
  <c r="DL345" i="86" s="1"/>
  <c r="DL9" i="86"/>
  <c r="DL11" i="86" s="1"/>
  <c r="DL7" i="86"/>
  <c r="DL5" i="86"/>
  <c r="DK269" i="86"/>
  <c r="DK283" i="86"/>
  <c r="DK285" i="86" s="1"/>
  <c r="DK315" i="86" s="1"/>
  <c r="DK133" i="86"/>
  <c r="J437" i="3"/>
  <c r="K370" i="3"/>
  <c r="J350" i="3"/>
  <c r="K355" i="3"/>
  <c r="K356" i="3"/>
  <c r="K357" i="3"/>
  <c r="K358" i="3"/>
  <c r="K359" i="3"/>
  <c r="K360" i="3"/>
  <c r="K361" i="3"/>
  <c r="K362" i="3"/>
  <c r="K117" i="3"/>
  <c r="K158" i="3" s="1"/>
  <c r="K116" i="3"/>
  <c r="K115" i="3"/>
  <c r="K118" i="3"/>
  <c r="K119" i="3"/>
  <c r="K5" i="3"/>
  <c r="J305" i="3"/>
  <c r="J301" i="3"/>
  <c r="J303" i="3"/>
  <c r="J304" i="3"/>
  <c r="J306" i="3"/>
  <c r="J302" i="3"/>
  <c r="J316" i="3"/>
  <c r="K23" i="3"/>
  <c r="K24" i="3"/>
  <c r="J88" i="3"/>
  <c r="K9" i="3"/>
  <c r="K7" i="3"/>
  <c r="J274" i="2" l="1"/>
  <c r="J270" i="2"/>
  <c r="K274" i="2"/>
  <c r="K270" i="2"/>
  <c r="BN302" i="86"/>
  <c r="AZ302" i="86"/>
  <c r="BJ302" i="86"/>
  <c r="S302" i="86"/>
  <c r="AI302" i="86"/>
  <c r="BP302" i="86"/>
  <c r="AD302" i="86"/>
  <c r="CX302" i="86"/>
  <c r="AM302" i="86"/>
  <c r="AU302" i="86"/>
  <c r="AV302" i="86"/>
  <c r="BL302" i="86"/>
  <c r="CJ302" i="86"/>
  <c r="AO302" i="86"/>
  <c r="CC302" i="86"/>
  <c r="DB302" i="86"/>
  <c r="AY302" i="86"/>
  <c r="AR302" i="86"/>
  <c r="DE302" i="86"/>
  <c r="CB302" i="86"/>
  <c r="BG302" i="86"/>
  <c r="BX302" i="86"/>
  <c r="BB302" i="86"/>
  <c r="CH302" i="86"/>
  <c r="CD302" i="86"/>
  <c r="AQ302" i="86"/>
  <c r="CV302" i="86"/>
  <c r="DD302" i="86"/>
  <c r="U302" i="86"/>
  <c r="BA302" i="86"/>
  <c r="BI302" i="86"/>
  <c r="BQ302" i="86"/>
  <c r="CG302" i="86"/>
  <c r="V302" i="86"/>
  <c r="AL302" i="86"/>
  <c r="CP302" i="86"/>
  <c r="BK302" i="86"/>
  <c r="CY302" i="86"/>
  <c r="BT302" i="86"/>
  <c r="Q302" i="86"/>
  <c r="Y302" i="86"/>
  <c r="CK302" i="86"/>
  <c r="CS302" i="86"/>
  <c r="BO302" i="86"/>
  <c r="CE302" i="86"/>
  <c r="BH302" i="86"/>
  <c r="BC302" i="86"/>
  <c r="DH302" i="86"/>
  <c r="DA302" i="86"/>
  <c r="J302" i="86"/>
  <c r="T302" i="86"/>
  <c r="AB302" i="86"/>
  <c r="AC302" i="86"/>
  <c r="CO302" i="86"/>
  <c r="BZ302" i="86"/>
  <c r="DF302" i="86"/>
  <c r="O302" i="86"/>
  <c r="CA302" i="86"/>
  <c r="AF302" i="86"/>
  <c r="BD302" i="86"/>
  <c r="BE302" i="86"/>
  <c r="BM302" i="86"/>
  <c r="CC424" i="86"/>
  <c r="CC428" i="86" s="1"/>
  <c r="H90" i="88"/>
  <c r="CU337" i="88"/>
  <c r="CM337" i="88"/>
  <c r="CE337" i="88"/>
  <c r="BW337" i="88"/>
  <c r="BO337" i="88"/>
  <c r="BG337" i="88"/>
  <c r="AY337" i="88"/>
  <c r="AQ337" i="88"/>
  <c r="AI337" i="88"/>
  <c r="AA337" i="88"/>
  <c r="S337" i="88"/>
  <c r="K337" i="88"/>
  <c r="DB337" i="88"/>
  <c r="CT337" i="88"/>
  <c r="CL337" i="88"/>
  <c r="CD337" i="88"/>
  <c r="BV337" i="88"/>
  <c r="BN337" i="88"/>
  <c r="BF337" i="88"/>
  <c r="AX337" i="88"/>
  <c r="AP337" i="88"/>
  <c r="AH337" i="88"/>
  <c r="Z337" i="88"/>
  <c r="R337" i="88"/>
  <c r="J337" i="88"/>
  <c r="DA337" i="88"/>
  <c r="CS337" i="88"/>
  <c r="CK337" i="88"/>
  <c r="CC337" i="88"/>
  <c r="BU337" i="88"/>
  <c r="BM337" i="88"/>
  <c r="BE337" i="88"/>
  <c r="AW337" i="88"/>
  <c r="AO337" i="88"/>
  <c r="AG337" i="88"/>
  <c r="Y337" i="88"/>
  <c r="Q337" i="88"/>
  <c r="CZ337" i="88"/>
  <c r="CR337" i="88"/>
  <c r="CJ337" i="88"/>
  <c r="CB337" i="88"/>
  <c r="BT337" i="88"/>
  <c r="BL337" i="88"/>
  <c r="BD337" i="88"/>
  <c r="AV337" i="88"/>
  <c r="AN337" i="88"/>
  <c r="AF337" i="88"/>
  <c r="X337" i="88"/>
  <c r="P337" i="88"/>
  <c r="CY337" i="88"/>
  <c r="CQ337" i="88"/>
  <c r="CI337" i="88"/>
  <c r="CA337" i="88"/>
  <c r="BS337" i="88"/>
  <c r="BK337" i="88"/>
  <c r="BC337" i="88"/>
  <c r="AU337" i="88"/>
  <c r="AM337" i="88"/>
  <c r="AE337" i="88"/>
  <c r="W337" i="88"/>
  <c r="O337" i="88"/>
  <c r="CX337" i="88"/>
  <c r="CP337" i="88"/>
  <c r="CH337" i="88"/>
  <c r="BZ337" i="88"/>
  <c r="BR337" i="88"/>
  <c r="BJ337" i="88"/>
  <c r="BB337" i="88"/>
  <c r="AT337" i="88"/>
  <c r="AL337" i="88"/>
  <c r="AD337" i="88"/>
  <c r="V337" i="88"/>
  <c r="N337" i="88"/>
  <c r="CW337" i="88"/>
  <c r="CO337" i="88"/>
  <c r="CG337" i="88"/>
  <c r="BY337" i="88"/>
  <c r="BQ337" i="88"/>
  <c r="BI337" i="88"/>
  <c r="BA337" i="88"/>
  <c r="AS337" i="88"/>
  <c r="AK337" i="88"/>
  <c r="AC337" i="88"/>
  <c r="U337" i="88"/>
  <c r="M337" i="88"/>
  <c r="CV337" i="88"/>
  <c r="CN337" i="88"/>
  <c r="CF337" i="88"/>
  <c r="BX337" i="88"/>
  <c r="BP337" i="88"/>
  <c r="L337" i="88"/>
  <c r="BH337" i="88"/>
  <c r="AZ337" i="88"/>
  <c r="AR337" i="88"/>
  <c r="AJ337" i="88"/>
  <c r="AB337" i="88"/>
  <c r="T337" i="88"/>
  <c r="DB344" i="88"/>
  <c r="CT344" i="88"/>
  <c r="CL344" i="88"/>
  <c r="CD344" i="88"/>
  <c r="BV344" i="88"/>
  <c r="BN344" i="88"/>
  <c r="BF344" i="88"/>
  <c r="AX344" i="88"/>
  <c r="AP344" i="88"/>
  <c r="AH344" i="88"/>
  <c r="Z344" i="88"/>
  <c r="R344" i="88"/>
  <c r="J344" i="88"/>
  <c r="DA344" i="88"/>
  <c r="CS344" i="88"/>
  <c r="CK344" i="88"/>
  <c r="CC344" i="88"/>
  <c r="BU344" i="88"/>
  <c r="BM344" i="88"/>
  <c r="BE344" i="88"/>
  <c r="AW344" i="88"/>
  <c r="AO344" i="88"/>
  <c r="AG344" i="88"/>
  <c r="Y344" i="88"/>
  <c r="Q344" i="88"/>
  <c r="CZ344" i="88"/>
  <c r="CR344" i="88"/>
  <c r="CJ344" i="88"/>
  <c r="CB344" i="88"/>
  <c r="BT344" i="88"/>
  <c r="BL344" i="88"/>
  <c r="BD344" i="88"/>
  <c r="AV344" i="88"/>
  <c r="AN344" i="88"/>
  <c r="AF344" i="88"/>
  <c r="X344" i="88"/>
  <c r="P344" i="88"/>
  <c r="CY344" i="88"/>
  <c r="CQ344" i="88"/>
  <c r="CI344" i="88"/>
  <c r="CA344" i="88"/>
  <c r="BS344" i="88"/>
  <c r="BK344" i="88"/>
  <c r="BC344" i="88"/>
  <c r="AU344" i="88"/>
  <c r="AM344" i="88"/>
  <c r="AE344" i="88"/>
  <c r="W344" i="88"/>
  <c r="O344" i="88"/>
  <c r="CX344" i="88"/>
  <c r="CP344" i="88"/>
  <c r="CH344" i="88"/>
  <c r="BZ344" i="88"/>
  <c r="BR344" i="88"/>
  <c r="BJ344" i="88"/>
  <c r="BB344" i="88"/>
  <c r="AT344" i="88"/>
  <c r="AL344" i="88"/>
  <c r="AD344" i="88"/>
  <c r="V344" i="88"/>
  <c r="N344" i="88"/>
  <c r="CW344" i="88"/>
  <c r="CO344" i="88"/>
  <c r="CG344" i="88"/>
  <c r="BY344" i="88"/>
  <c r="BQ344" i="88"/>
  <c r="BI344" i="88"/>
  <c r="BA344" i="88"/>
  <c r="AS344" i="88"/>
  <c r="AK344" i="88"/>
  <c r="AC344" i="88"/>
  <c r="U344" i="88"/>
  <c r="M344" i="88"/>
  <c r="CF344" i="88"/>
  <c r="AZ344" i="88"/>
  <c r="T344" i="88"/>
  <c r="CE344" i="88"/>
  <c r="AY344" i="88"/>
  <c r="S344" i="88"/>
  <c r="BX344" i="88"/>
  <c r="AR344" i="88"/>
  <c r="L344" i="88"/>
  <c r="BW344" i="88"/>
  <c r="AQ344" i="88"/>
  <c r="K344" i="88"/>
  <c r="CV344" i="88"/>
  <c r="BP344" i="88"/>
  <c r="AJ344" i="88"/>
  <c r="CU344" i="88"/>
  <c r="BO344" i="88"/>
  <c r="AI344" i="88"/>
  <c r="CN344" i="88"/>
  <c r="BH344" i="88"/>
  <c r="AB344" i="88"/>
  <c r="CM344" i="88"/>
  <c r="BG344" i="88"/>
  <c r="AA344" i="88"/>
  <c r="AR431" i="88"/>
  <c r="AR428" i="88"/>
  <c r="AR437" i="88" s="1"/>
  <c r="AR41" i="88" s="1"/>
  <c r="DB338" i="88"/>
  <c r="CT338" i="88"/>
  <c r="CL338" i="88"/>
  <c r="CD338" i="88"/>
  <c r="BV338" i="88"/>
  <c r="BN338" i="88"/>
  <c r="BF338" i="88"/>
  <c r="AX338" i="88"/>
  <c r="AP338" i="88"/>
  <c r="AH338" i="88"/>
  <c r="Z338" i="88"/>
  <c r="R338" i="88"/>
  <c r="J338" i="88"/>
  <c r="DA338" i="88"/>
  <c r="CS338" i="88"/>
  <c r="CK338" i="88"/>
  <c r="CC338" i="88"/>
  <c r="BU338" i="88"/>
  <c r="BM338" i="88"/>
  <c r="BE338" i="88"/>
  <c r="AW338" i="88"/>
  <c r="AO338" i="88"/>
  <c r="AG338" i="88"/>
  <c r="Y338" i="88"/>
  <c r="Q338" i="88"/>
  <c r="CZ338" i="88"/>
  <c r="CR338" i="88"/>
  <c r="CJ338" i="88"/>
  <c r="CB338" i="88"/>
  <c r="BT338" i="88"/>
  <c r="BL338" i="88"/>
  <c r="BD338" i="88"/>
  <c r="AV338" i="88"/>
  <c r="AN338" i="88"/>
  <c r="AF338" i="88"/>
  <c r="X338" i="88"/>
  <c r="P338" i="88"/>
  <c r="CY338" i="88"/>
  <c r="CQ338" i="88"/>
  <c r="CI338" i="88"/>
  <c r="CA338" i="88"/>
  <c r="BS338" i="88"/>
  <c r="BK338" i="88"/>
  <c r="BC338" i="88"/>
  <c r="AU338" i="88"/>
  <c r="AM338" i="88"/>
  <c r="AE338" i="88"/>
  <c r="W338" i="88"/>
  <c r="O338" i="88"/>
  <c r="CX338" i="88"/>
  <c r="CP338" i="88"/>
  <c r="CH338" i="88"/>
  <c r="BZ338" i="88"/>
  <c r="BR338" i="88"/>
  <c r="BJ338" i="88"/>
  <c r="BB338" i="88"/>
  <c r="AT338" i="88"/>
  <c r="AL338" i="88"/>
  <c r="AD338" i="88"/>
  <c r="V338" i="88"/>
  <c r="N338" i="88"/>
  <c r="CW338" i="88"/>
  <c r="CO338" i="88"/>
  <c r="CG338" i="88"/>
  <c r="BY338" i="88"/>
  <c r="BQ338" i="88"/>
  <c r="BI338" i="88"/>
  <c r="BA338" i="88"/>
  <c r="AS338" i="88"/>
  <c r="AK338" i="88"/>
  <c r="AC338" i="88"/>
  <c r="U338" i="88"/>
  <c r="M338" i="88"/>
  <c r="CV338" i="88"/>
  <c r="CN338" i="88"/>
  <c r="CF338" i="88"/>
  <c r="BX338" i="88"/>
  <c r="BP338" i="88"/>
  <c r="BH338" i="88"/>
  <c r="AZ338" i="88"/>
  <c r="AR338" i="88"/>
  <c r="AJ338" i="88"/>
  <c r="AB338" i="88"/>
  <c r="T338" i="88"/>
  <c r="L338" i="88"/>
  <c r="CU338" i="88"/>
  <c r="CM338" i="88"/>
  <c r="CE338" i="88"/>
  <c r="BW338" i="88"/>
  <c r="BO338" i="88"/>
  <c r="BG338" i="88"/>
  <c r="AY338" i="88"/>
  <c r="AQ338" i="88"/>
  <c r="AI338" i="88"/>
  <c r="AA338" i="88"/>
  <c r="S338" i="88"/>
  <c r="K338" i="88"/>
  <c r="DG338" i="86"/>
  <c r="CY338" i="86"/>
  <c r="CQ338" i="86"/>
  <c r="CI338" i="86"/>
  <c r="CA338" i="86"/>
  <c r="BS338" i="86"/>
  <c r="BK338" i="86"/>
  <c r="BC338" i="86"/>
  <c r="AU338" i="86"/>
  <c r="AM338" i="86"/>
  <c r="DF338" i="86"/>
  <c r="CX338" i="86"/>
  <c r="CP338" i="86"/>
  <c r="CH338" i="86"/>
  <c r="BZ338" i="86"/>
  <c r="BR338" i="86"/>
  <c r="BJ338" i="86"/>
  <c r="BB338" i="86"/>
  <c r="AT338" i="86"/>
  <c r="AL338" i="86"/>
  <c r="DE338" i="86"/>
  <c r="CW338" i="86"/>
  <c r="CO338" i="86"/>
  <c r="CG338" i="86"/>
  <c r="BY338" i="86"/>
  <c r="BQ338" i="86"/>
  <c r="BI338" i="86"/>
  <c r="BA338" i="86"/>
  <c r="AS338" i="86"/>
  <c r="AK338" i="86"/>
  <c r="DL338" i="86"/>
  <c r="DD338" i="86"/>
  <c r="CV338" i="86"/>
  <c r="CN338" i="86"/>
  <c r="CF338" i="86"/>
  <c r="BX338" i="86"/>
  <c r="BP338" i="86"/>
  <c r="BH338" i="86"/>
  <c r="AZ338" i="86"/>
  <c r="AR338" i="86"/>
  <c r="DK338" i="86"/>
  <c r="DJ338" i="86"/>
  <c r="DB338" i="86"/>
  <c r="CT338" i="86"/>
  <c r="CL338" i="86"/>
  <c r="CD338" i="86"/>
  <c r="BV338" i="86"/>
  <c r="BN338" i="86"/>
  <c r="BF338" i="86"/>
  <c r="AX338" i="86"/>
  <c r="AP338" i="86"/>
  <c r="DA338" i="86"/>
  <c r="CE338" i="86"/>
  <c r="BL338" i="86"/>
  <c r="AO338" i="86"/>
  <c r="AD338" i="86"/>
  <c r="V338" i="86"/>
  <c r="N338" i="86"/>
  <c r="AV338" i="86"/>
  <c r="CZ338" i="86"/>
  <c r="CC338" i="86"/>
  <c r="BG338" i="86"/>
  <c r="AN338" i="86"/>
  <c r="AC338" i="86"/>
  <c r="U338" i="86"/>
  <c r="M338" i="86"/>
  <c r="AF338" i="86"/>
  <c r="CU338" i="86"/>
  <c r="CB338" i="86"/>
  <c r="BE338" i="86"/>
  <c r="AJ338" i="86"/>
  <c r="AB338" i="86"/>
  <c r="T338" i="86"/>
  <c r="L338" i="86"/>
  <c r="CS338" i="86"/>
  <c r="BW338" i="86"/>
  <c r="BD338" i="86"/>
  <c r="AI338" i="86"/>
  <c r="AA338" i="86"/>
  <c r="S338" i="86"/>
  <c r="K338" i="86"/>
  <c r="CK338" i="86"/>
  <c r="CR338" i="86"/>
  <c r="BU338" i="86"/>
  <c r="AY338" i="86"/>
  <c r="AH338" i="86"/>
  <c r="Z338" i="86"/>
  <c r="R338" i="86"/>
  <c r="J338" i="86"/>
  <c r="BO338" i="86"/>
  <c r="DI338" i="86"/>
  <c r="CM338" i="86"/>
  <c r="BT338" i="86"/>
  <c r="AW338" i="86"/>
  <c r="AG338" i="86"/>
  <c r="Y338" i="86"/>
  <c r="Q338" i="86"/>
  <c r="DH338" i="86"/>
  <c r="X338" i="86"/>
  <c r="CJ338" i="86"/>
  <c r="BM338" i="86"/>
  <c r="AQ338" i="86"/>
  <c r="AE338" i="86"/>
  <c r="W338" i="86"/>
  <c r="DC338" i="86"/>
  <c r="P338" i="86"/>
  <c r="O338" i="86"/>
  <c r="R95" i="86"/>
  <c r="R134" i="86" s="1"/>
  <c r="R98" i="86"/>
  <c r="R137" i="86" s="1"/>
  <c r="R93" i="86"/>
  <c r="R97" i="86"/>
  <c r="R136" i="86" s="1"/>
  <c r="R91" i="86"/>
  <c r="R94" i="86"/>
  <c r="R96" i="86"/>
  <c r="R135" i="86" s="1"/>
  <c r="R92" i="86"/>
  <c r="R100" i="86"/>
  <c r="R90" i="86"/>
  <c r="Z94" i="86"/>
  <c r="Z96" i="86"/>
  <c r="Z135" i="86" s="1"/>
  <c r="Z98" i="86"/>
  <c r="Z137" i="86" s="1"/>
  <c r="Z93" i="86"/>
  <c r="Z91" i="86"/>
  <c r="Z97" i="86"/>
  <c r="Z136" i="86" s="1"/>
  <c r="Z92" i="86"/>
  <c r="Z95" i="86"/>
  <c r="Z134" i="86" s="1"/>
  <c r="Z100" i="86"/>
  <c r="Z90" i="86"/>
  <c r="AH96" i="86"/>
  <c r="AH135" i="86" s="1"/>
  <c r="AH98" i="86"/>
  <c r="AH137" i="86" s="1"/>
  <c r="AH93" i="86"/>
  <c r="AH92" i="86"/>
  <c r="AH97" i="86"/>
  <c r="AH136" i="86" s="1"/>
  <c r="AH95" i="86"/>
  <c r="AH134" i="86" s="1"/>
  <c r="AH94" i="86"/>
  <c r="AH91" i="86"/>
  <c r="AH100" i="86"/>
  <c r="AH90" i="86"/>
  <c r="AP98" i="86"/>
  <c r="AP137" i="86" s="1"/>
  <c r="AP93" i="86"/>
  <c r="AP94" i="86"/>
  <c r="AP91" i="86"/>
  <c r="AP96" i="86"/>
  <c r="AP135" i="86" s="1"/>
  <c r="AP97" i="86"/>
  <c r="AP136" i="86" s="1"/>
  <c r="AP95" i="86"/>
  <c r="AP134" i="86" s="1"/>
  <c r="AP92" i="86"/>
  <c r="AP100" i="86"/>
  <c r="AP90" i="86"/>
  <c r="AX95" i="86"/>
  <c r="AX134" i="86" s="1"/>
  <c r="AX92" i="86"/>
  <c r="AX98" i="86"/>
  <c r="AX137" i="86" s="1"/>
  <c r="AX91" i="86"/>
  <c r="AX97" i="86"/>
  <c r="AX136" i="86" s="1"/>
  <c r="AX93" i="86"/>
  <c r="AX94" i="86"/>
  <c r="AX96" i="86"/>
  <c r="AX135" i="86" s="1"/>
  <c r="AX100" i="86"/>
  <c r="AX90" i="86"/>
  <c r="BF95" i="86"/>
  <c r="BF134" i="86" s="1"/>
  <c r="BF98" i="86"/>
  <c r="BF137" i="86" s="1"/>
  <c r="BF97" i="86"/>
  <c r="BF136" i="86" s="1"/>
  <c r="BF92" i="86"/>
  <c r="BF91" i="86"/>
  <c r="BF96" i="86"/>
  <c r="BF135" i="86" s="1"/>
  <c r="BF93" i="86"/>
  <c r="BF94" i="86"/>
  <c r="BF100" i="86"/>
  <c r="BF90" i="86"/>
  <c r="BN94" i="86"/>
  <c r="BN133" i="86" s="1"/>
  <c r="BN95" i="86"/>
  <c r="BN134" i="86" s="1"/>
  <c r="BN98" i="86"/>
  <c r="BN137" i="86" s="1"/>
  <c r="BN91" i="86"/>
  <c r="BN130" i="86" s="1"/>
  <c r="BN93" i="86"/>
  <c r="BN132" i="86" s="1"/>
  <c r="BN97" i="86"/>
  <c r="BN136" i="86" s="1"/>
  <c r="BN92" i="86"/>
  <c r="BN131" i="86" s="1"/>
  <c r="BN96" i="86"/>
  <c r="BN135" i="86" s="1"/>
  <c r="BN100" i="86"/>
  <c r="BN90" i="86"/>
  <c r="BN129" i="86" s="1"/>
  <c r="BV92" i="86"/>
  <c r="BV131" i="86" s="1"/>
  <c r="BV94" i="86"/>
  <c r="BV133" i="86" s="1"/>
  <c r="BV91" i="86"/>
  <c r="BV130" i="86" s="1"/>
  <c r="BV93" i="86"/>
  <c r="BV132" i="86" s="1"/>
  <c r="BV98" i="86"/>
  <c r="BV137" i="86" s="1"/>
  <c r="BV97" i="86"/>
  <c r="BV136" i="86" s="1"/>
  <c r="BV96" i="86"/>
  <c r="BV135" i="86" s="1"/>
  <c r="BV95" i="86"/>
  <c r="BV134" i="86" s="1"/>
  <c r="BV100" i="86"/>
  <c r="BV90" i="86"/>
  <c r="BV129" i="86" s="1"/>
  <c r="CD95" i="86"/>
  <c r="CD134" i="86" s="1"/>
  <c r="CD91" i="86"/>
  <c r="CD130" i="86" s="1"/>
  <c r="CD92" i="86"/>
  <c r="CD131" i="86" s="1"/>
  <c r="CD94" i="86"/>
  <c r="CD133" i="86" s="1"/>
  <c r="CD98" i="86"/>
  <c r="CD137" i="86" s="1"/>
  <c r="CD93" i="86"/>
  <c r="CD132" i="86" s="1"/>
  <c r="CD97" i="86"/>
  <c r="CD136" i="86" s="1"/>
  <c r="CD96" i="86"/>
  <c r="CD135" i="86" s="1"/>
  <c r="CD100" i="86"/>
  <c r="CD90" i="86"/>
  <c r="CD129" i="86" s="1"/>
  <c r="CL92" i="86"/>
  <c r="CL131" i="86" s="1"/>
  <c r="CL94" i="86"/>
  <c r="CL133" i="86" s="1"/>
  <c r="CL93" i="86"/>
  <c r="CL132" i="86" s="1"/>
  <c r="CL95" i="86"/>
  <c r="CL134" i="86" s="1"/>
  <c r="CL98" i="86"/>
  <c r="CL137" i="86" s="1"/>
  <c r="CL91" i="86"/>
  <c r="CL130" i="86" s="1"/>
  <c r="CL97" i="86"/>
  <c r="CL136" i="86" s="1"/>
  <c r="CL96" i="86"/>
  <c r="CL135" i="86" s="1"/>
  <c r="CL100" i="86"/>
  <c r="CL90" i="86"/>
  <c r="CL129" i="86" s="1"/>
  <c r="CT94" i="86"/>
  <c r="CT133" i="86" s="1"/>
  <c r="CT96" i="86"/>
  <c r="CT135" i="86" s="1"/>
  <c r="CT97" i="86"/>
  <c r="CT136" i="86" s="1"/>
  <c r="CT92" i="86"/>
  <c r="CT131" i="86" s="1"/>
  <c r="CT91" i="86"/>
  <c r="CT130" i="86" s="1"/>
  <c r="CT98" i="86"/>
  <c r="CT137" i="86" s="1"/>
  <c r="CT93" i="86"/>
  <c r="CT132" i="86" s="1"/>
  <c r="CT95" i="86"/>
  <c r="CT134" i="86" s="1"/>
  <c r="CT100" i="86"/>
  <c r="CT90" i="86"/>
  <c r="CT129" i="86" s="1"/>
  <c r="DB93" i="86"/>
  <c r="DB132" i="86" s="1"/>
  <c r="DB94" i="86"/>
  <c r="DB133" i="86" s="1"/>
  <c r="DB98" i="86"/>
  <c r="DB137" i="86" s="1"/>
  <c r="DB92" i="86"/>
  <c r="DB131" i="86" s="1"/>
  <c r="DB95" i="86"/>
  <c r="DB134" i="86" s="1"/>
  <c r="DB97" i="86"/>
  <c r="DB136" i="86" s="1"/>
  <c r="DB96" i="86"/>
  <c r="DB135" i="86" s="1"/>
  <c r="DB91" i="86"/>
  <c r="DB130" i="86" s="1"/>
  <c r="DB100" i="86"/>
  <c r="DB90" i="86"/>
  <c r="DB129" i="86" s="1"/>
  <c r="DJ96" i="86"/>
  <c r="DJ92" i="86"/>
  <c r="DJ131" i="86" s="1"/>
  <c r="DJ94" i="86"/>
  <c r="DJ133" i="86" s="1"/>
  <c r="DJ97" i="86"/>
  <c r="DJ136" i="86" s="1"/>
  <c r="DJ91" i="86"/>
  <c r="DJ130" i="86" s="1"/>
  <c r="DJ98" i="86"/>
  <c r="DJ137" i="86" s="1"/>
  <c r="DJ93" i="86"/>
  <c r="DJ132" i="86" s="1"/>
  <c r="DJ95" i="86"/>
  <c r="DJ134" i="86" s="1"/>
  <c r="DJ100" i="86"/>
  <c r="DJ90" i="86"/>
  <c r="K95" i="86"/>
  <c r="K134" i="86" s="1"/>
  <c r="K98" i="86"/>
  <c r="K137" i="86" s="1"/>
  <c r="K93" i="86"/>
  <c r="K96" i="86"/>
  <c r="K135" i="86" s="1"/>
  <c r="K97" i="86"/>
  <c r="K136" i="86" s="1"/>
  <c r="K91" i="86"/>
  <c r="K94" i="86"/>
  <c r="K92" i="86"/>
  <c r="K100" i="86"/>
  <c r="K90" i="86"/>
  <c r="S97" i="86"/>
  <c r="S136" i="86" s="1"/>
  <c r="S95" i="86"/>
  <c r="S134" i="86" s="1"/>
  <c r="S98" i="86"/>
  <c r="S137" i="86" s="1"/>
  <c r="S92" i="86"/>
  <c r="S91" i="86"/>
  <c r="S93" i="86"/>
  <c r="S94" i="86"/>
  <c r="S96" i="86"/>
  <c r="S135" i="86" s="1"/>
  <c r="S100" i="86"/>
  <c r="S90" i="86"/>
  <c r="AA92" i="86"/>
  <c r="AA98" i="86"/>
  <c r="AA137" i="86" s="1"/>
  <c r="AA91" i="86"/>
  <c r="AA97" i="86"/>
  <c r="AA136" i="86" s="1"/>
  <c r="AA96" i="86"/>
  <c r="AA135" i="86" s="1"/>
  <c r="AA95" i="86"/>
  <c r="AA134" i="86" s="1"/>
  <c r="AA94" i="86"/>
  <c r="AA93" i="86"/>
  <c r="AA100" i="86"/>
  <c r="AA90" i="86"/>
  <c r="AI96" i="86"/>
  <c r="AI135" i="86" s="1"/>
  <c r="AI92" i="86"/>
  <c r="AI94" i="86"/>
  <c r="AI98" i="86"/>
  <c r="AI137" i="86" s="1"/>
  <c r="AI97" i="86"/>
  <c r="AI136" i="86" s="1"/>
  <c r="AI93" i="86"/>
  <c r="AI91" i="86"/>
  <c r="AI95" i="86"/>
  <c r="AI134" i="86" s="1"/>
  <c r="AI100" i="86"/>
  <c r="AI90" i="86"/>
  <c r="AQ98" i="86"/>
  <c r="AQ137" i="86" s="1"/>
  <c r="AQ94" i="86"/>
  <c r="AQ95" i="86"/>
  <c r="AQ134" i="86" s="1"/>
  <c r="AQ97" i="86"/>
  <c r="AQ136" i="86" s="1"/>
  <c r="AQ92" i="86"/>
  <c r="AQ93" i="86"/>
  <c r="AQ91" i="86"/>
  <c r="AQ96" i="86"/>
  <c r="AQ135" i="86" s="1"/>
  <c r="AQ100" i="86"/>
  <c r="AQ90" i="86"/>
  <c r="AY96" i="86"/>
  <c r="AY135" i="86" s="1"/>
  <c r="AY95" i="86"/>
  <c r="AY134" i="86" s="1"/>
  <c r="AY93" i="86"/>
  <c r="AY98" i="86"/>
  <c r="AY137" i="86" s="1"/>
  <c r="AY91" i="86"/>
  <c r="AY92" i="86"/>
  <c r="AY97" i="86"/>
  <c r="AY136" i="86" s="1"/>
  <c r="AY94" i="86"/>
  <c r="AY100" i="86"/>
  <c r="AY90" i="86"/>
  <c r="BG96" i="86"/>
  <c r="BG135" i="86" s="1"/>
  <c r="BG92" i="86"/>
  <c r="BG95" i="86"/>
  <c r="BG134" i="86" s="1"/>
  <c r="BG94" i="86"/>
  <c r="BG91" i="86"/>
  <c r="BG93" i="86"/>
  <c r="BG98" i="86"/>
  <c r="BG137" i="86" s="1"/>
  <c r="BG97" i="86"/>
  <c r="BG136" i="86" s="1"/>
  <c r="BG100" i="86"/>
  <c r="BG90" i="86"/>
  <c r="BO92" i="86"/>
  <c r="BO131" i="86" s="1"/>
  <c r="BO91" i="86"/>
  <c r="BO130" i="86" s="1"/>
  <c r="BO94" i="86"/>
  <c r="BO133" i="86" s="1"/>
  <c r="BO98" i="86"/>
  <c r="BO137" i="86" s="1"/>
  <c r="BO97" i="86"/>
  <c r="BO136" i="86" s="1"/>
  <c r="BO96" i="86"/>
  <c r="BO135" i="86" s="1"/>
  <c r="BO93" i="86"/>
  <c r="BO132" i="86" s="1"/>
  <c r="BO95" i="86"/>
  <c r="BO134" i="86" s="1"/>
  <c r="BO100" i="86"/>
  <c r="BO90" i="86"/>
  <c r="BO129" i="86" s="1"/>
  <c r="BW95" i="86"/>
  <c r="BW134" i="86" s="1"/>
  <c r="BW93" i="86"/>
  <c r="BW132" i="86" s="1"/>
  <c r="BW94" i="86"/>
  <c r="BW133" i="86" s="1"/>
  <c r="BW98" i="86"/>
  <c r="BW137" i="86" s="1"/>
  <c r="BW91" i="86"/>
  <c r="BW130" i="86" s="1"/>
  <c r="BW97" i="86"/>
  <c r="BW136" i="86" s="1"/>
  <c r="BW92" i="86"/>
  <c r="BW131" i="86" s="1"/>
  <c r="BW96" i="86"/>
  <c r="BW135" i="86" s="1"/>
  <c r="BW100" i="86"/>
  <c r="BW90" i="86"/>
  <c r="BW129" i="86" s="1"/>
  <c r="CE96" i="86"/>
  <c r="CE135" i="86" s="1"/>
  <c r="CE95" i="86"/>
  <c r="CE134" i="86" s="1"/>
  <c r="CE92" i="86"/>
  <c r="CE131" i="86" s="1"/>
  <c r="CE98" i="86"/>
  <c r="CE137" i="86" s="1"/>
  <c r="CE94" i="86"/>
  <c r="CE133" i="86" s="1"/>
  <c r="CE91" i="86"/>
  <c r="CE130" i="86" s="1"/>
  <c r="CE97" i="86"/>
  <c r="CE136" i="86" s="1"/>
  <c r="CE93" i="86"/>
  <c r="CE132" i="86" s="1"/>
  <c r="CE100" i="86"/>
  <c r="CE90" i="86"/>
  <c r="CE129" i="86" s="1"/>
  <c r="CM96" i="86"/>
  <c r="CM135" i="86" s="1"/>
  <c r="CM92" i="86"/>
  <c r="CM131" i="86" s="1"/>
  <c r="CM98" i="86"/>
  <c r="CM137" i="86" s="1"/>
  <c r="CM97" i="86"/>
  <c r="CM136" i="86" s="1"/>
  <c r="CM93" i="86"/>
  <c r="CM132" i="86" s="1"/>
  <c r="CM95" i="86"/>
  <c r="CM134" i="86" s="1"/>
  <c r="CM91" i="86"/>
  <c r="CM130" i="86" s="1"/>
  <c r="CM94" i="86"/>
  <c r="CM133" i="86" s="1"/>
  <c r="CM100" i="86"/>
  <c r="CM90" i="86"/>
  <c r="CM129" i="86" s="1"/>
  <c r="CU98" i="86"/>
  <c r="CU137" i="86" s="1"/>
  <c r="CU94" i="86"/>
  <c r="CU133" i="86" s="1"/>
  <c r="CU91" i="86"/>
  <c r="CU130" i="86" s="1"/>
  <c r="CU97" i="86"/>
  <c r="CU136" i="86" s="1"/>
  <c r="CU92" i="86"/>
  <c r="CU131" i="86" s="1"/>
  <c r="CU93" i="86"/>
  <c r="CU132" i="86" s="1"/>
  <c r="CU96" i="86"/>
  <c r="CU135" i="86" s="1"/>
  <c r="CU95" i="86"/>
  <c r="CU134" i="86" s="1"/>
  <c r="CU100" i="86"/>
  <c r="CU90" i="86"/>
  <c r="CU129" i="86" s="1"/>
  <c r="DC96" i="86"/>
  <c r="DC94" i="86"/>
  <c r="DC133" i="86" s="1"/>
  <c r="DC98" i="86"/>
  <c r="DC137" i="86" s="1"/>
  <c r="DC91" i="86"/>
  <c r="DC130" i="86" s="1"/>
  <c r="DC97" i="86"/>
  <c r="DC136" i="86" s="1"/>
  <c r="DC95" i="86"/>
  <c r="DC134" i="86" s="1"/>
  <c r="DC92" i="86"/>
  <c r="DC93" i="86"/>
  <c r="DC100" i="86"/>
  <c r="DC90" i="86"/>
  <c r="L91" i="86"/>
  <c r="L95" i="86"/>
  <c r="L134" i="86" s="1"/>
  <c r="L94" i="86"/>
  <c r="L98" i="86"/>
  <c r="L137" i="86" s="1"/>
  <c r="L93" i="86"/>
  <c r="L97" i="86"/>
  <c r="L136" i="86" s="1"/>
  <c r="L92" i="86"/>
  <c r="L96" i="86"/>
  <c r="L135" i="86" s="1"/>
  <c r="L100" i="86"/>
  <c r="L90" i="86"/>
  <c r="T91" i="86"/>
  <c r="T96" i="86"/>
  <c r="T135" i="86" s="1"/>
  <c r="T94" i="86"/>
  <c r="T92" i="86"/>
  <c r="T93" i="86"/>
  <c r="T95" i="86"/>
  <c r="T134" i="86" s="1"/>
  <c r="T97" i="86"/>
  <c r="T136" i="86" s="1"/>
  <c r="T98" i="86"/>
  <c r="T137" i="86" s="1"/>
  <c r="T100" i="86"/>
  <c r="T90" i="86"/>
  <c r="AB96" i="86"/>
  <c r="AB135" i="86" s="1"/>
  <c r="AB93" i="86"/>
  <c r="AB92" i="86"/>
  <c r="AB94" i="86"/>
  <c r="AB91" i="86"/>
  <c r="AB98" i="86"/>
  <c r="AB137" i="86" s="1"/>
  <c r="AB97" i="86"/>
  <c r="AB136" i="86" s="1"/>
  <c r="AB95" i="86"/>
  <c r="AB134" i="86" s="1"/>
  <c r="AB100" i="86"/>
  <c r="AB90" i="86"/>
  <c r="AJ95" i="86"/>
  <c r="AJ134" i="86" s="1"/>
  <c r="AJ98" i="86"/>
  <c r="AJ137" i="86" s="1"/>
  <c r="AJ91" i="86"/>
  <c r="AJ96" i="86"/>
  <c r="AJ135" i="86" s="1"/>
  <c r="AJ92" i="86"/>
  <c r="AJ94" i="86"/>
  <c r="AJ97" i="86"/>
  <c r="AJ136" i="86" s="1"/>
  <c r="AJ93" i="86"/>
  <c r="AJ100" i="86"/>
  <c r="AJ90" i="86"/>
  <c r="AR93" i="86"/>
  <c r="AR91" i="86"/>
  <c r="AR97" i="86"/>
  <c r="AR136" i="86" s="1"/>
  <c r="AR95" i="86"/>
  <c r="AR134" i="86" s="1"/>
  <c r="AR98" i="86"/>
  <c r="AR137" i="86" s="1"/>
  <c r="AR92" i="86"/>
  <c r="AR94" i="86"/>
  <c r="AR96" i="86"/>
  <c r="AR135" i="86" s="1"/>
  <c r="AR100" i="86"/>
  <c r="AR90" i="86"/>
  <c r="AZ93" i="86"/>
  <c r="AZ98" i="86"/>
  <c r="AZ137" i="86" s="1"/>
  <c r="AZ92" i="86"/>
  <c r="AZ94" i="86"/>
  <c r="AZ97" i="86"/>
  <c r="AZ136" i="86" s="1"/>
  <c r="AZ95" i="86"/>
  <c r="AZ134" i="86" s="1"/>
  <c r="AZ91" i="86"/>
  <c r="AZ96" i="86"/>
  <c r="AZ135" i="86" s="1"/>
  <c r="AZ100" i="86"/>
  <c r="AZ90" i="86"/>
  <c r="BH96" i="86"/>
  <c r="BH135" i="86" s="1"/>
  <c r="BH94" i="86"/>
  <c r="BH93" i="86"/>
  <c r="BH92" i="86"/>
  <c r="BH91" i="86"/>
  <c r="BH97" i="86"/>
  <c r="BH136" i="86" s="1"/>
  <c r="BH95" i="86"/>
  <c r="BH134" i="86" s="1"/>
  <c r="BH98" i="86"/>
  <c r="BH137" i="86" s="1"/>
  <c r="BH100" i="86"/>
  <c r="BH90" i="86"/>
  <c r="BP93" i="86"/>
  <c r="BP132" i="86" s="1"/>
  <c r="BP95" i="86"/>
  <c r="BP134" i="86" s="1"/>
  <c r="BP97" i="86"/>
  <c r="BP136" i="86" s="1"/>
  <c r="BP96" i="86"/>
  <c r="BP135" i="86" s="1"/>
  <c r="BP91" i="86"/>
  <c r="BP130" i="86" s="1"/>
  <c r="BP92" i="86"/>
  <c r="BP131" i="86" s="1"/>
  <c r="BP94" i="86"/>
  <c r="BP133" i="86" s="1"/>
  <c r="BP98" i="86"/>
  <c r="BP137" i="86" s="1"/>
  <c r="BP100" i="86"/>
  <c r="BP90" i="86"/>
  <c r="BP129" i="86" s="1"/>
  <c r="BX95" i="86"/>
  <c r="BX134" i="86" s="1"/>
  <c r="BX97" i="86"/>
  <c r="BX136" i="86" s="1"/>
  <c r="BX94" i="86"/>
  <c r="BX133" i="86" s="1"/>
  <c r="BX92" i="86"/>
  <c r="BX131" i="86" s="1"/>
  <c r="BX93" i="86"/>
  <c r="BX132" i="86" s="1"/>
  <c r="BX96" i="86"/>
  <c r="BX135" i="86" s="1"/>
  <c r="BX98" i="86"/>
  <c r="BX137" i="86" s="1"/>
  <c r="BX91" i="86"/>
  <c r="BX130" i="86" s="1"/>
  <c r="BX100" i="86"/>
  <c r="BX90" i="86"/>
  <c r="BX129" i="86" s="1"/>
  <c r="CF96" i="86"/>
  <c r="CF135" i="86" s="1"/>
  <c r="CF91" i="86"/>
  <c r="CF130" i="86" s="1"/>
  <c r="CF97" i="86"/>
  <c r="CF136" i="86" s="1"/>
  <c r="CF95" i="86"/>
  <c r="CF134" i="86" s="1"/>
  <c r="CF94" i="86"/>
  <c r="CF133" i="86" s="1"/>
  <c r="CF92" i="86"/>
  <c r="CF131" i="86" s="1"/>
  <c r="CF98" i="86"/>
  <c r="CF137" i="86" s="1"/>
  <c r="CF93" i="86"/>
  <c r="CF132" i="86" s="1"/>
  <c r="CF100" i="86"/>
  <c r="CF90" i="86"/>
  <c r="CF129" i="86" s="1"/>
  <c r="CN92" i="86"/>
  <c r="CN131" i="86" s="1"/>
  <c r="CN98" i="86"/>
  <c r="CN137" i="86" s="1"/>
  <c r="CN93" i="86"/>
  <c r="CN132" i="86" s="1"/>
  <c r="CN91" i="86"/>
  <c r="CN130" i="86" s="1"/>
  <c r="CN97" i="86"/>
  <c r="CN136" i="86" s="1"/>
  <c r="CN94" i="86"/>
  <c r="CN133" i="86" s="1"/>
  <c r="CN95" i="86"/>
  <c r="CN134" i="86" s="1"/>
  <c r="CN96" i="86"/>
  <c r="CN135" i="86" s="1"/>
  <c r="CN100" i="86"/>
  <c r="CN90" i="86"/>
  <c r="CN129" i="86" s="1"/>
  <c r="CV95" i="86"/>
  <c r="CV134" i="86" s="1"/>
  <c r="CV93" i="86"/>
  <c r="CV132" i="86" s="1"/>
  <c r="CV98" i="86"/>
  <c r="CV137" i="86" s="1"/>
  <c r="CV96" i="86"/>
  <c r="CV135" i="86" s="1"/>
  <c r="CV97" i="86"/>
  <c r="CV136" i="86" s="1"/>
  <c r="CV94" i="86"/>
  <c r="CV133" i="86" s="1"/>
  <c r="CV92" i="86"/>
  <c r="CV131" i="86" s="1"/>
  <c r="CV91" i="86"/>
  <c r="CV130" i="86" s="1"/>
  <c r="CV100" i="86"/>
  <c r="CV90" i="86"/>
  <c r="CV129" i="86" s="1"/>
  <c r="DD98" i="86"/>
  <c r="DD137" i="86" s="1"/>
  <c r="DD92" i="86"/>
  <c r="DD131" i="86" s="1"/>
  <c r="DD95" i="86"/>
  <c r="DD134" i="86" s="1"/>
  <c r="DD94" i="86"/>
  <c r="DD133" i="86" s="1"/>
  <c r="DD96" i="86"/>
  <c r="DD91" i="86"/>
  <c r="DD130" i="86" s="1"/>
  <c r="DD97" i="86"/>
  <c r="DD93" i="86"/>
  <c r="DD132" i="86" s="1"/>
  <c r="DD100" i="86"/>
  <c r="DD90" i="86"/>
  <c r="M96" i="86"/>
  <c r="M135" i="86" s="1"/>
  <c r="M95" i="86"/>
  <c r="M134" i="86" s="1"/>
  <c r="M93" i="86"/>
  <c r="M94" i="86"/>
  <c r="M91" i="86"/>
  <c r="M98" i="86"/>
  <c r="M137" i="86" s="1"/>
  <c r="M97" i="86"/>
  <c r="M136" i="86" s="1"/>
  <c r="M92" i="86"/>
  <c r="M100" i="86"/>
  <c r="M90" i="86"/>
  <c r="U97" i="86"/>
  <c r="U136" i="86" s="1"/>
  <c r="U96" i="86"/>
  <c r="U135" i="86" s="1"/>
  <c r="U95" i="86"/>
  <c r="U134" i="86" s="1"/>
  <c r="U94" i="86"/>
  <c r="U91" i="86"/>
  <c r="U93" i="86"/>
  <c r="U98" i="86"/>
  <c r="U137" i="86" s="1"/>
  <c r="U92" i="86"/>
  <c r="U100" i="86"/>
  <c r="U90" i="86"/>
  <c r="AC95" i="86"/>
  <c r="AC134" i="86" s="1"/>
  <c r="AC97" i="86"/>
  <c r="AC136" i="86" s="1"/>
  <c r="AC93" i="86"/>
  <c r="AC96" i="86"/>
  <c r="AC135" i="86" s="1"/>
  <c r="AC98" i="86"/>
  <c r="AC137" i="86" s="1"/>
  <c r="AC94" i="86"/>
  <c r="AC91" i="86"/>
  <c r="AC92" i="86"/>
  <c r="AC100" i="86"/>
  <c r="AC90" i="86"/>
  <c r="AK96" i="86"/>
  <c r="AK135" i="86" s="1"/>
  <c r="AK94" i="86"/>
  <c r="AK97" i="86"/>
  <c r="AK136" i="86" s="1"/>
  <c r="AK91" i="86"/>
  <c r="AK93" i="86"/>
  <c r="AK95" i="86"/>
  <c r="AK134" i="86" s="1"/>
  <c r="AK92" i="86"/>
  <c r="AK98" i="86"/>
  <c r="AK137" i="86" s="1"/>
  <c r="AK100" i="86"/>
  <c r="AK90" i="86"/>
  <c r="AS94" i="86"/>
  <c r="AS92" i="86"/>
  <c r="AS91" i="86"/>
  <c r="AS97" i="86"/>
  <c r="AS136" i="86" s="1"/>
  <c r="AS93" i="86"/>
  <c r="AS95" i="86"/>
  <c r="AS134" i="86" s="1"/>
  <c r="AS98" i="86"/>
  <c r="AS137" i="86" s="1"/>
  <c r="AS96" i="86"/>
  <c r="AS135" i="86" s="1"/>
  <c r="AS100" i="86"/>
  <c r="AS90" i="86"/>
  <c r="BA96" i="86"/>
  <c r="BA135" i="86" s="1"/>
  <c r="BA98" i="86"/>
  <c r="BA137" i="86" s="1"/>
  <c r="BA93" i="86"/>
  <c r="BA91" i="86"/>
  <c r="BA94" i="86"/>
  <c r="BA92" i="86"/>
  <c r="BA97" i="86"/>
  <c r="BA136" i="86" s="1"/>
  <c r="BA95" i="86"/>
  <c r="BA134" i="86" s="1"/>
  <c r="BA100" i="86"/>
  <c r="BA90" i="86"/>
  <c r="BI95" i="86"/>
  <c r="BI134" i="86" s="1"/>
  <c r="BI93" i="86"/>
  <c r="BI98" i="86"/>
  <c r="BI137" i="86" s="1"/>
  <c r="BI97" i="86"/>
  <c r="BI136" i="86" s="1"/>
  <c r="BI96" i="86"/>
  <c r="BI135" i="86" s="1"/>
  <c r="BI94" i="86"/>
  <c r="BI91" i="86"/>
  <c r="BI92" i="86"/>
  <c r="BI100" i="86"/>
  <c r="BI90" i="86"/>
  <c r="BQ98" i="86"/>
  <c r="BQ137" i="86" s="1"/>
  <c r="BQ97" i="86"/>
  <c r="BQ136" i="86" s="1"/>
  <c r="BQ95" i="86"/>
  <c r="BQ134" i="86" s="1"/>
  <c r="BQ93" i="86"/>
  <c r="BQ132" i="86" s="1"/>
  <c r="BQ91" i="86"/>
  <c r="BQ130" i="86" s="1"/>
  <c r="BQ92" i="86"/>
  <c r="BQ131" i="86" s="1"/>
  <c r="BQ96" i="86"/>
  <c r="BQ135" i="86" s="1"/>
  <c r="BQ94" i="86"/>
  <c r="BQ133" i="86" s="1"/>
  <c r="BQ100" i="86"/>
  <c r="BQ90" i="86"/>
  <c r="BQ129" i="86" s="1"/>
  <c r="BY91" i="86"/>
  <c r="BY130" i="86" s="1"/>
  <c r="BY94" i="86"/>
  <c r="BY133" i="86" s="1"/>
  <c r="BY95" i="86"/>
  <c r="BY134" i="86" s="1"/>
  <c r="BY92" i="86"/>
  <c r="BY131" i="86" s="1"/>
  <c r="BY93" i="86"/>
  <c r="BY132" i="86" s="1"/>
  <c r="BY98" i="86"/>
  <c r="BY137" i="86" s="1"/>
  <c r="BY97" i="86"/>
  <c r="BY136" i="86" s="1"/>
  <c r="BY96" i="86"/>
  <c r="BY135" i="86" s="1"/>
  <c r="BY100" i="86"/>
  <c r="BY90" i="86"/>
  <c r="BY129" i="86" s="1"/>
  <c r="CG96" i="86"/>
  <c r="CG135" i="86" s="1"/>
  <c r="CG91" i="86"/>
  <c r="CG130" i="86" s="1"/>
  <c r="CG93" i="86"/>
  <c r="CG132" i="86" s="1"/>
  <c r="CG98" i="86"/>
  <c r="CG137" i="86" s="1"/>
  <c r="CG97" i="86"/>
  <c r="CG136" i="86" s="1"/>
  <c r="CG92" i="86"/>
  <c r="CG131" i="86" s="1"/>
  <c r="CG94" i="86"/>
  <c r="CG133" i="86" s="1"/>
  <c r="CG95" i="86"/>
  <c r="CG134" i="86" s="1"/>
  <c r="CG100" i="86"/>
  <c r="CG90" i="86"/>
  <c r="CG129" i="86" s="1"/>
  <c r="CO91" i="86"/>
  <c r="CO130" i="86" s="1"/>
  <c r="CO92" i="86"/>
  <c r="CO131" i="86" s="1"/>
  <c r="CO94" i="86"/>
  <c r="CO133" i="86" s="1"/>
  <c r="CO98" i="86"/>
  <c r="CO137" i="86" s="1"/>
  <c r="CO93" i="86"/>
  <c r="CO132" i="86" s="1"/>
  <c r="CO97" i="86"/>
  <c r="CO136" i="86" s="1"/>
  <c r="CO96" i="86"/>
  <c r="CO135" i="86" s="1"/>
  <c r="CO95" i="86"/>
  <c r="CO134" i="86" s="1"/>
  <c r="CO100" i="86"/>
  <c r="CO90" i="86"/>
  <c r="CO129" i="86" s="1"/>
  <c r="CW95" i="86"/>
  <c r="CW134" i="86" s="1"/>
  <c r="CW91" i="86"/>
  <c r="CW130" i="86" s="1"/>
  <c r="CW93" i="86"/>
  <c r="CW132" i="86" s="1"/>
  <c r="CW94" i="86"/>
  <c r="CW133" i="86" s="1"/>
  <c r="CW98" i="86"/>
  <c r="CW137" i="86" s="1"/>
  <c r="CW97" i="86"/>
  <c r="CW136" i="86" s="1"/>
  <c r="CW92" i="86"/>
  <c r="CW131" i="86" s="1"/>
  <c r="CW96" i="86"/>
  <c r="CW135" i="86" s="1"/>
  <c r="CW100" i="86"/>
  <c r="CW90" i="86"/>
  <c r="CW129" i="86" s="1"/>
  <c r="DE97" i="86"/>
  <c r="DE136" i="86" s="1"/>
  <c r="DE92" i="86"/>
  <c r="DE131" i="86" s="1"/>
  <c r="DE94" i="86"/>
  <c r="DE93" i="86"/>
  <c r="DE132" i="86" s="1"/>
  <c r="DE95" i="86"/>
  <c r="DE98" i="86"/>
  <c r="DE137" i="86" s="1"/>
  <c r="DE91" i="86"/>
  <c r="DE130" i="86" s="1"/>
  <c r="DE96" i="86"/>
  <c r="DE135" i="86" s="1"/>
  <c r="DE100" i="86"/>
  <c r="DE90" i="86"/>
  <c r="N95" i="86"/>
  <c r="N134" i="86" s="1"/>
  <c r="N93" i="86"/>
  <c r="N96" i="86"/>
  <c r="N135" i="86" s="1"/>
  <c r="N97" i="86"/>
  <c r="N136" i="86" s="1"/>
  <c r="N98" i="86"/>
  <c r="N137" i="86" s="1"/>
  <c r="N94" i="86"/>
  <c r="N91" i="86"/>
  <c r="N92" i="86"/>
  <c r="N100" i="86"/>
  <c r="N90" i="86"/>
  <c r="V95" i="86"/>
  <c r="V134" i="86" s="1"/>
  <c r="V96" i="86"/>
  <c r="V135" i="86" s="1"/>
  <c r="V94" i="86"/>
  <c r="V92" i="86"/>
  <c r="V91" i="86"/>
  <c r="V97" i="86"/>
  <c r="V136" i="86" s="1"/>
  <c r="V98" i="86"/>
  <c r="V137" i="86" s="1"/>
  <c r="V93" i="86"/>
  <c r="V100" i="86"/>
  <c r="V90" i="86"/>
  <c r="AD98" i="86"/>
  <c r="AD137" i="86" s="1"/>
  <c r="AD97" i="86"/>
  <c r="AD136" i="86" s="1"/>
  <c r="AD91" i="86"/>
  <c r="AD95" i="86"/>
  <c r="AD134" i="86" s="1"/>
  <c r="AD93" i="86"/>
  <c r="AD92" i="86"/>
  <c r="AD94" i="86"/>
  <c r="AD96" i="86"/>
  <c r="AD135" i="86" s="1"/>
  <c r="AD100" i="86"/>
  <c r="AD90" i="86"/>
  <c r="AL96" i="86"/>
  <c r="AL135" i="86" s="1"/>
  <c r="AL92" i="86"/>
  <c r="AL98" i="86"/>
  <c r="AL137" i="86" s="1"/>
  <c r="AL93" i="86"/>
  <c r="AL97" i="86"/>
  <c r="AL136" i="86" s="1"/>
  <c r="AL91" i="86"/>
  <c r="AL94" i="86"/>
  <c r="AL95" i="86"/>
  <c r="AL134" i="86" s="1"/>
  <c r="AL100" i="86"/>
  <c r="AL90" i="86"/>
  <c r="AT92" i="86"/>
  <c r="AT98" i="86"/>
  <c r="AT137" i="86" s="1"/>
  <c r="AT91" i="86"/>
  <c r="AT93" i="86"/>
  <c r="AT97" i="86"/>
  <c r="AT136" i="86" s="1"/>
  <c r="AT94" i="86"/>
  <c r="AT95" i="86"/>
  <c r="AT134" i="86" s="1"/>
  <c r="AT96" i="86"/>
  <c r="AT135" i="86" s="1"/>
  <c r="AT100" i="86"/>
  <c r="AT90" i="86"/>
  <c r="BB96" i="86"/>
  <c r="BB135" i="86" s="1"/>
  <c r="BB95" i="86"/>
  <c r="BB134" i="86" s="1"/>
  <c r="BB93" i="86"/>
  <c r="BB91" i="86"/>
  <c r="BB97" i="86"/>
  <c r="BB136" i="86" s="1"/>
  <c r="BB94" i="86"/>
  <c r="BB98" i="86"/>
  <c r="BB137" i="86" s="1"/>
  <c r="BB92" i="86"/>
  <c r="BB100" i="86"/>
  <c r="BB90" i="86"/>
  <c r="BJ94" i="86"/>
  <c r="BJ133" i="86" s="1"/>
  <c r="BJ98" i="86"/>
  <c r="BJ137" i="86" s="1"/>
  <c r="BJ93" i="86"/>
  <c r="BJ132" i="86" s="1"/>
  <c r="BJ95" i="86"/>
  <c r="BJ134" i="86" s="1"/>
  <c r="BJ92" i="86"/>
  <c r="BJ131" i="86" s="1"/>
  <c r="BJ91" i="86"/>
  <c r="BJ130" i="86" s="1"/>
  <c r="BJ96" i="86"/>
  <c r="BJ135" i="86" s="1"/>
  <c r="BJ97" i="86"/>
  <c r="BJ136" i="86" s="1"/>
  <c r="BJ100" i="86"/>
  <c r="BJ90" i="86"/>
  <c r="BJ129" i="86" s="1"/>
  <c r="BR94" i="86"/>
  <c r="BR133" i="86" s="1"/>
  <c r="BR92" i="86"/>
  <c r="BR131" i="86" s="1"/>
  <c r="BR98" i="86"/>
  <c r="BR137" i="86" s="1"/>
  <c r="BR91" i="86"/>
  <c r="BR130" i="86" s="1"/>
  <c r="BR93" i="86"/>
  <c r="BR132" i="86" s="1"/>
  <c r="BR95" i="86"/>
  <c r="BR134" i="86" s="1"/>
  <c r="BR97" i="86"/>
  <c r="BR136" i="86" s="1"/>
  <c r="BR96" i="86"/>
  <c r="BR135" i="86" s="1"/>
  <c r="BR100" i="86"/>
  <c r="BR90" i="86"/>
  <c r="BR129" i="86" s="1"/>
  <c r="BZ96" i="86"/>
  <c r="BZ135" i="86" s="1"/>
  <c r="BZ98" i="86"/>
  <c r="BZ137" i="86" s="1"/>
  <c r="BZ97" i="86"/>
  <c r="BZ136" i="86" s="1"/>
  <c r="BZ92" i="86"/>
  <c r="BZ131" i="86" s="1"/>
  <c r="BZ91" i="86"/>
  <c r="BZ130" i="86" s="1"/>
  <c r="BZ94" i="86"/>
  <c r="BZ133" i="86" s="1"/>
  <c r="BZ93" i="86"/>
  <c r="BZ132" i="86" s="1"/>
  <c r="BZ95" i="86"/>
  <c r="BZ134" i="86" s="1"/>
  <c r="BZ100" i="86"/>
  <c r="BZ90" i="86"/>
  <c r="BZ129" i="86" s="1"/>
  <c r="CH95" i="86"/>
  <c r="CH134" i="86" s="1"/>
  <c r="CH94" i="86"/>
  <c r="CH133" i="86" s="1"/>
  <c r="CH98" i="86"/>
  <c r="CH137" i="86" s="1"/>
  <c r="CH91" i="86"/>
  <c r="CH130" i="86" s="1"/>
  <c r="CH96" i="86"/>
  <c r="CH135" i="86" s="1"/>
  <c r="CH92" i="86"/>
  <c r="CH131" i="86" s="1"/>
  <c r="CH97" i="86"/>
  <c r="CH136" i="86" s="1"/>
  <c r="CH93" i="86"/>
  <c r="CH132" i="86" s="1"/>
  <c r="CH100" i="86"/>
  <c r="CH90" i="86"/>
  <c r="CH129" i="86" s="1"/>
  <c r="CP97" i="86"/>
  <c r="CP136" i="86" s="1"/>
  <c r="CP91" i="86"/>
  <c r="CP130" i="86" s="1"/>
  <c r="CP93" i="86"/>
  <c r="CP132" i="86" s="1"/>
  <c r="CP98" i="86"/>
  <c r="CP137" i="86" s="1"/>
  <c r="CP95" i="86"/>
  <c r="CP134" i="86" s="1"/>
  <c r="CP94" i="86"/>
  <c r="CP133" i="86" s="1"/>
  <c r="CP96" i="86"/>
  <c r="CP135" i="86" s="1"/>
  <c r="CP92" i="86"/>
  <c r="CP131" i="86" s="1"/>
  <c r="CP100" i="86"/>
  <c r="CP90" i="86"/>
  <c r="CP129" i="86" s="1"/>
  <c r="CX95" i="86"/>
  <c r="CX134" i="86" s="1"/>
  <c r="CX98" i="86"/>
  <c r="CX137" i="86" s="1"/>
  <c r="CX91" i="86"/>
  <c r="CX130" i="86" s="1"/>
  <c r="CX97" i="86"/>
  <c r="CX136" i="86" s="1"/>
  <c r="CX92" i="86"/>
  <c r="CX131" i="86" s="1"/>
  <c r="CX93" i="86"/>
  <c r="CX132" i="86" s="1"/>
  <c r="CX94" i="86"/>
  <c r="CX133" i="86" s="1"/>
  <c r="CX96" i="86"/>
  <c r="CX135" i="86" s="1"/>
  <c r="CX100" i="86"/>
  <c r="CX90" i="86"/>
  <c r="CX129" i="86" s="1"/>
  <c r="DF97" i="86"/>
  <c r="DF91" i="86"/>
  <c r="DF94" i="86"/>
  <c r="DF133" i="86" s="1"/>
  <c r="DF92" i="86"/>
  <c r="DF131" i="86" s="1"/>
  <c r="DF93" i="86"/>
  <c r="DF132" i="86" s="1"/>
  <c r="DF96" i="86"/>
  <c r="DF135" i="86" s="1"/>
  <c r="DF98" i="86"/>
  <c r="DF137" i="86" s="1"/>
  <c r="DF95" i="86"/>
  <c r="DF134" i="86" s="1"/>
  <c r="DF100" i="86"/>
  <c r="DF90" i="86"/>
  <c r="O91" i="86"/>
  <c r="O94" i="86"/>
  <c r="O95" i="86"/>
  <c r="O134" i="86" s="1"/>
  <c r="O96" i="86"/>
  <c r="O135" i="86" s="1"/>
  <c r="O93" i="86"/>
  <c r="O92" i="86"/>
  <c r="O98" i="86"/>
  <c r="O137" i="86" s="1"/>
  <c r="O97" i="86"/>
  <c r="O136" i="86" s="1"/>
  <c r="O100" i="86"/>
  <c r="O90" i="86"/>
  <c r="W92" i="86"/>
  <c r="W91" i="86"/>
  <c r="W97" i="86"/>
  <c r="W136" i="86" s="1"/>
  <c r="W95" i="86"/>
  <c r="W134" i="86" s="1"/>
  <c r="W98" i="86"/>
  <c r="W137" i="86" s="1"/>
  <c r="W94" i="86"/>
  <c r="W93" i="86"/>
  <c r="W96" i="86"/>
  <c r="W135" i="86" s="1"/>
  <c r="W100" i="86"/>
  <c r="W90" i="86"/>
  <c r="AE96" i="86"/>
  <c r="AE135" i="86" s="1"/>
  <c r="AE91" i="86"/>
  <c r="AE92" i="86"/>
  <c r="AE94" i="86"/>
  <c r="AE98" i="86"/>
  <c r="AE137" i="86" s="1"/>
  <c r="AE93" i="86"/>
  <c r="AE97" i="86"/>
  <c r="AE136" i="86" s="1"/>
  <c r="AE95" i="86"/>
  <c r="AE134" i="86" s="1"/>
  <c r="AE100" i="86"/>
  <c r="AE90" i="86"/>
  <c r="AM95" i="86"/>
  <c r="AM134" i="86" s="1"/>
  <c r="AM94" i="86"/>
  <c r="AM91" i="86"/>
  <c r="AM96" i="86"/>
  <c r="AM135" i="86" s="1"/>
  <c r="AM92" i="86"/>
  <c r="AM93" i="86"/>
  <c r="AM97" i="86"/>
  <c r="AM136" i="86" s="1"/>
  <c r="AM98" i="86"/>
  <c r="AM137" i="86" s="1"/>
  <c r="AM100" i="86"/>
  <c r="AM90" i="86"/>
  <c r="AU95" i="86"/>
  <c r="AU134" i="86" s="1"/>
  <c r="AU96" i="86"/>
  <c r="AU135" i="86" s="1"/>
  <c r="AU93" i="86"/>
  <c r="AU97" i="86"/>
  <c r="AU136" i="86" s="1"/>
  <c r="AU92" i="86"/>
  <c r="AU94" i="86"/>
  <c r="AU98" i="86"/>
  <c r="AU137" i="86" s="1"/>
  <c r="AU91" i="86"/>
  <c r="AU100" i="86"/>
  <c r="AU90" i="86"/>
  <c r="BC93" i="86"/>
  <c r="BC98" i="86"/>
  <c r="BC137" i="86" s="1"/>
  <c r="BC91" i="86"/>
  <c r="BC97" i="86"/>
  <c r="BC136" i="86" s="1"/>
  <c r="BC92" i="86"/>
  <c r="BC94" i="86"/>
  <c r="BC96" i="86"/>
  <c r="BC135" i="86" s="1"/>
  <c r="BC95" i="86"/>
  <c r="BC134" i="86" s="1"/>
  <c r="BC100" i="86"/>
  <c r="BC90" i="86"/>
  <c r="BK98" i="86"/>
  <c r="BK137" i="86" s="1"/>
  <c r="BK91" i="86"/>
  <c r="BK130" i="86" s="1"/>
  <c r="BK93" i="86"/>
  <c r="BK132" i="86" s="1"/>
  <c r="BK96" i="86"/>
  <c r="BK135" i="86" s="1"/>
  <c r="BK95" i="86"/>
  <c r="BK134" i="86" s="1"/>
  <c r="BK94" i="86"/>
  <c r="BK133" i="86" s="1"/>
  <c r="BK97" i="86"/>
  <c r="BK136" i="86" s="1"/>
  <c r="BK92" i="86"/>
  <c r="BK131" i="86" s="1"/>
  <c r="BK100" i="86"/>
  <c r="BK90" i="86"/>
  <c r="BK129" i="86" s="1"/>
  <c r="BS94" i="86"/>
  <c r="BS133" i="86" s="1"/>
  <c r="BS93" i="86"/>
  <c r="BS132" i="86" s="1"/>
  <c r="BS97" i="86"/>
  <c r="BS136" i="86" s="1"/>
  <c r="BS91" i="86"/>
  <c r="BS130" i="86" s="1"/>
  <c r="BS92" i="86"/>
  <c r="BS131" i="86" s="1"/>
  <c r="BS98" i="86"/>
  <c r="BS137" i="86" s="1"/>
  <c r="BS96" i="86"/>
  <c r="BS135" i="86" s="1"/>
  <c r="BS95" i="86"/>
  <c r="BS134" i="86" s="1"/>
  <c r="BS100" i="86"/>
  <c r="BS90" i="86"/>
  <c r="BS129" i="86" s="1"/>
  <c r="CA95" i="86"/>
  <c r="CA134" i="86" s="1"/>
  <c r="CA97" i="86"/>
  <c r="CA136" i="86" s="1"/>
  <c r="CA96" i="86"/>
  <c r="CA135" i="86" s="1"/>
  <c r="CA91" i="86"/>
  <c r="CA130" i="86" s="1"/>
  <c r="CA92" i="86"/>
  <c r="CA131" i="86" s="1"/>
  <c r="CA93" i="86"/>
  <c r="CA132" i="86" s="1"/>
  <c r="CA94" i="86"/>
  <c r="CA133" i="86" s="1"/>
  <c r="CA98" i="86"/>
  <c r="CA137" i="86" s="1"/>
  <c r="CA100" i="86"/>
  <c r="CA90" i="86"/>
  <c r="CA129" i="86" s="1"/>
  <c r="CI91" i="86"/>
  <c r="CI130" i="86" s="1"/>
  <c r="CI94" i="86"/>
  <c r="CI133" i="86" s="1"/>
  <c r="CI95" i="86"/>
  <c r="CI134" i="86" s="1"/>
  <c r="CI93" i="86"/>
  <c r="CI132" i="86" s="1"/>
  <c r="CI92" i="86"/>
  <c r="CI131" i="86" s="1"/>
  <c r="CI97" i="86"/>
  <c r="CI136" i="86" s="1"/>
  <c r="CI96" i="86"/>
  <c r="CI135" i="86" s="1"/>
  <c r="CI98" i="86"/>
  <c r="CI137" i="86" s="1"/>
  <c r="CI100" i="86"/>
  <c r="CI90" i="86"/>
  <c r="CI129" i="86" s="1"/>
  <c r="CQ92" i="86"/>
  <c r="CQ131" i="86" s="1"/>
  <c r="CQ98" i="86"/>
  <c r="CQ137" i="86" s="1"/>
  <c r="CQ91" i="86"/>
  <c r="CQ130" i="86" s="1"/>
  <c r="CQ94" i="86"/>
  <c r="CQ133" i="86" s="1"/>
  <c r="CQ93" i="86"/>
  <c r="CQ132" i="86" s="1"/>
  <c r="CQ97" i="86"/>
  <c r="CQ136" i="86" s="1"/>
  <c r="CQ95" i="86"/>
  <c r="CQ134" i="86" s="1"/>
  <c r="CQ96" i="86"/>
  <c r="CQ135" i="86" s="1"/>
  <c r="CQ100" i="86"/>
  <c r="CQ90" i="86"/>
  <c r="CQ129" i="86" s="1"/>
  <c r="CY96" i="86"/>
  <c r="CY135" i="86" s="1"/>
  <c r="CY91" i="86"/>
  <c r="CY130" i="86" s="1"/>
  <c r="CY98" i="86"/>
  <c r="CY137" i="86" s="1"/>
  <c r="CY92" i="86"/>
  <c r="CY131" i="86" s="1"/>
  <c r="CY93" i="86"/>
  <c r="CY132" i="86" s="1"/>
  <c r="CY94" i="86"/>
  <c r="CY133" i="86" s="1"/>
  <c r="CY97" i="86"/>
  <c r="CY136" i="86" s="1"/>
  <c r="CY95" i="86"/>
  <c r="CY134" i="86" s="1"/>
  <c r="CY100" i="86"/>
  <c r="CY90" i="86"/>
  <c r="CY129" i="86" s="1"/>
  <c r="DG94" i="86"/>
  <c r="DG133" i="86" s="1"/>
  <c r="DG95" i="86"/>
  <c r="DG134" i="86" s="1"/>
  <c r="DG93" i="86"/>
  <c r="DG132" i="86" s="1"/>
  <c r="DG96" i="86"/>
  <c r="DG135" i="86" s="1"/>
  <c r="DG92" i="86"/>
  <c r="DG131" i="86" s="1"/>
  <c r="DG98" i="86"/>
  <c r="DG137" i="86" s="1"/>
  <c r="DG91" i="86"/>
  <c r="DG97" i="86"/>
  <c r="DG136" i="86" s="1"/>
  <c r="DG100" i="86"/>
  <c r="DG90" i="86"/>
  <c r="P92" i="86"/>
  <c r="P95" i="86"/>
  <c r="P134" i="86" s="1"/>
  <c r="P97" i="86"/>
  <c r="P136" i="86" s="1"/>
  <c r="P98" i="86"/>
  <c r="P137" i="86" s="1"/>
  <c r="P96" i="86"/>
  <c r="P135" i="86" s="1"/>
  <c r="P93" i="86"/>
  <c r="P94" i="86"/>
  <c r="P91" i="86"/>
  <c r="P100" i="86"/>
  <c r="P90" i="86"/>
  <c r="X95" i="86"/>
  <c r="X134" i="86" s="1"/>
  <c r="X94" i="86"/>
  <c r="X91" i="86"/>
  <c r="X97" i="86"/>
  <c r="X136" i="86" s="1"/>
  <c r="X92" i="86"/>
  <c r="X96" i="86"/>
  <c r="X135" i="86" s="1"/>
  <c r="X98" i="86"/>
  <c r="X137" i="86" s="1"/>
  <c r="X93" i="86"/>
  <c r="X100" i="86"/>
  <c r="X90" i="86"/>
  <c r="AF95" i="86"/>
  <c r="AF134" i="86" s="1"/>
  <c r="AF91" i="86"/>
  <c r="AF93" i="86"/>
  <c r="AF98" i="86"/>
  <c r="AF137" i="86" s="1"/>
  <c r="AF97" i="86"/>
  <c r="AF136" i="86" s="1"/>
  <c r="AF96" i="86"/>
  <c r="AF135" i="86" s="1"/>
  <c r="AF92" i="86"/>
  <c r="AF94" i="86"/>
  <c r="AF100" i="86"/>
  <c r="AF90" i="86"/>
  <c r="AN96" i="86"/>
  <c r="AN135" i="86" s="1"/>
  <c r="AN95" i="86"/>
  <c r="AN134" i="86" s="1"/>
  <c r="AN93" i="86"/>
  <c r="AN97" i="86"/>
  <c r="AN136" i="86" s="1"/>
  <c r="AN98" i="86"/>
  <c r="AN137" i="86" s="1"/>
  <c r="AN92" i="86"/>
  <c r="AN94" i="86"/>
  <c r="AN91" i="86"/>
  <c r="AN100" i="86"/>
  <c r="AN90" i="86"/>
  <c r="AV95" i="86"/>
  <c r="AV134" i="86" s="1"/>
  <c r="AV93" i="86"/>
  <c r="AV98" i="86"/>
  <c r="AV137" i="86" s="1"/>
  <c r="AV94" i="86"/>
  <c r="AV97" i="86"/>
  <c r="AV136" i="86" s="1"/>
  <c r="AV96" i="86"/>
  <c r="AV135" i="86" s="1"/>
  <c r="AV91" i="86"/>
  <c r="AV92" i="86"/>
  <c r="AV100" i="86"/>
  <c r="AV90" i="86"/>
  <c r="BD97" i="86"/>
  <c r="BD136" i="86" s="1"/>
  <c r="BD95" i="86"/>
  <c r="BD134" i="86" s="1"/>
  <c r="BD98" i="86"/>
  <c r="BD137" i="86" s="1"/>
  <c r="BD91" i="86"/>
  <c r="BD92" i="86"/>
  <c r="BD94" i="86"/>
  <c r="BD93" i="86"/>
  <c r="BD96" i="86"/>
  <c r="BD135" i="86" s="1"/>
  <c r="BD100" i="86"/>
  <c r="BD90" i="86"/>
  <c r="BL96" i="86"/>
  <c r="BL135" i="86" s="1"/>
  <c r="BL92" i="86"/>
  <c r="BL131" i="86" s="1"/>
  <c r="BL97" i="86"/>
  <c r="BL136" i="86" s="1"/>
  <c r="BL93" i="86"/>
  <c r="BL132" i="86" s="1"/>
  <c r="BL91" i="86"/>
  <c r="BL130" i="86" s="1"/>
  <c r="BL98" i="86"/>
  <c r="BL137" i="86" s="1"/>
  <c r="BL94" i="86"/>
  <c r="BL133" i="86" s="1"/>
  <c r="BL95" i="86"/>
  <c r="BL134" i="86" s="1"/>
  <c r="BL100" i="86"/>
  <c r="BL90" i="86"/>
  <c r="BL129" i="86" s="1"/>
  <c r="BT93" i="86"/>
  <c r="BT132" i="86" s="1"/>
  <c r="BT97" i="86"/>
  <c r="BT136" i="86" s="1"/>
  <c r="BT96" i="86"/>
  <c r="BT135" i="86" s="1"/>
  <c r="BT95" i="86"/>
  <c r="BT134" i="86" s="1"/>
  <c r="BT94" i="86"/>
  <c r="BT133" i="86" s="1"/>
  <c r="BT98" i="86"/>
  <c r="BT137" i="86" s="1"/>
  <c r="BT91" i="86"/>
  <c r="BT130" i="86" s="1"/>
  <c r="BT92" i="86"/>
  <c r="BT131" i="86" s="1"/>
  <c r="BT100" i="86"/>
  <c r="BT90" i="86"/>
  <c r="BT129" i="86" s="1"/>
  <c r="CB92" i="86"/>
  <c r="CB131" i="86" s="1"/>
  <c r="CB94" i="86"/>
  <c r="CB133" i="86" s="1"/>
  <c r="CB93" i="86"/>
  <c r="CB132" i="86" s="1"/>
  <c r="CB96" i="86"/>
  <c r="CB135" i="86" s="1"/>
  <c r="CB98" i="86"/>
  <c r="CB137" i="86" s="1"/>
  <c r="CB91" i="86"/>
  <c r="CB130" i="86" s="1"/>
  <c r="CB97" i="86"/>
  <c r="CB136" i="86" s="1"/>
  <c r="CB95" i="86"/>
  <c r="CB134" i="86" s="1"/>
  <c r="CB100" i="86"/>
  <c r="CB90" i="86"/>
  <c r="CB129" i="86" s="1"/>
  <c r="CJ94" i="86"/>
  <c r="CJ133" i="86" s="1"/>
  <c r="CJ91" i="86"/>
  <c r="CJ130" i="86" s="1"/>
  <c r="CJ96" i="86"/>
  <c r="CJ135" i="86" s="1"/>
  <c r="CJ93" i="86"/>
  <c r="CJ132" i="86" s="1"/>
  <c r="CJ97" i="86"/>
  <c r="CJ136" i="86" s="1"/>
  <c r="CJ92" i="86"/>
  <c r="CJ131" i="86" s="1"/>
  <c r="CJ95" i="86"/>
  <c r="CJ134" i="86" s="1"/>
  <c r="CJ98" i="86"/>
  <c r="CJ137" i="86" s="1"/>
  <c r="CJ100" i="86"/>
  <c r="CJ90" i="86"/>
  <c r="CJ129" i="86" s="1"/>
  <c r="CR96" i="86"/>
  <c r="CR135" i="86" s="1"/>
  <c r="CR92" i="86"/>
  <c r="CR131" i="86" s="1"/>
  <c r="CR94" i="86"/>
  <c r="CR133" i="86" s="1"/>
  <c r="CR97" i="86"/>
  <c r="CR136" i="86" s="1"/>
  <c r="CR95" i="86"/>
  <c r="CR134" i="86" s="1"/>
  <c r="CR93" i="86"/>
  <c r="CR132" i="86" s="1"/>
  <c r="CR91" i="86"/>
  <c r="CR130" i="86" s="1"/>
  <c r="CR98" i="86"/>
  <c r="CR137" i="86" s="1"/>
  <c r="CR100" i="86"/>
  <c r="CR90" i="86"/>
  <c r="CR129" i="86" s="1"/>
  <c r="CZ96" i="86"/>
  <c r="CZ135" i="86" s="1"/>
  <c r="CZ93" i="86"/>
  <c r="CZ132" i="86" s="1"/>
  <c r="CZ92" i="86"/>
  <c r="CZ131" i="86" s="1"/>
  <c r="CZ98" i="86"/>
  <c r="CZ137" i="86" s="1"/>
  <c r="CZ97" i="86"/>
  <c r="CZ136" i="86" s="1"/>
  <c r="CZ95" i="86"/>
  <c r="CZ134" i="86" s="1"/>
  <c r="CZ94" i="86"/>
  <c r="CZ133" i="86" s="1"/>
  <c r="CZ91" i="86"/>
  <c r="CZ130" i="86" s="1"/>
  <c r="CZ100" i="86"/>
  <c r="CZ90" i="86"/>
  <c r="CZ129" i="86" s="1"/>
  <c r="DH97" i="86"/>
  <c r="DH136" i="86" s="1"/>
  <c r="DH93" i="86"/>
  <c r="DH132" i="86" s="1"/>
  <c r="DH96" i="86"/>
  <c r="DH135" i="86" s="1"/>
  <c r="DH94" i="86"/>
  <c r="DH133" i="86" s="1"/>
  <c r="DH91" i="86"/>
  <c r="DH92" i="86"/>
  <c r="DH131" i="86" s="1"/>
  <c r="DH95" i="86"/>
  <c r="DH134" i="86" s="1"/>
  <c r="DH98" i="86"/>
  <c r="DH137" i="86" s="1"/>
  <c r="DH100" i="86"/>
  <c r="DH90" i="86"/>
  <c r="Q94" i="86"/>
  <c r="Q97" i="86"/>
  <c r="Q136" i="86" s="1"/>
  <c r="Q92" i="86"/>
  <c r="Q98" i="86"/>
  <c r="Q137" i="86" s="1"/>
  <c r="Q91" i="86"/>
  <c r="Q96" i="86"/>
  <c r="Q135" i="86" s="1"/>
  <c r="Q93" i="86"/>
  <c r="Q95" i="86"/>
  <c r="Q134" i="86" s="1"/>
  <c r="Q100" i="86"/>
  <c r="Q90" i="86"/>
  <c r="Y97" i="86"/>
  <c r="Y136" i="86" s="1"/>
  <c r="Y93" i="86"/>
  <c r="Y98" i="86"/>
  <c r="Y137" i="86" s="1"/>
  <c r="Y94" i="86"/>
  <c r="Y91" i="86"/>
  <c r="Y92" i="86"/>
  <c r="Y96" i="86"/>
  <c r="Y135" i="86" s="1"/>
  <c r="Y95" i="86"/>
  <c r="Y134" i="86" s="1"/>
  <c r="Y100" i="86"/>
  <c r="Y90" i="86"/>
  <c r="AG95" i="86"/>
  <c r="AG134" i="86" s="1"/>
  <c r="AG96" i="86"/>
  <c r="AG135" i="86" s="1"/>
  <c r="AG93" i="86"/>
  <c r="AG98" i="86"/>
  <c r="AG137" i="86" s="1"/>
  <c r="AG94" i="86"/>
  <c r="AG92" i="86"/>
  <c r="AG97" i="86"/>
  <c r="AG136" i="86" s="1"/>
  <c r="AG91" i="86"/>
  <c r="AG100" i="86"/>
  <c r="AG90" i="86"/>
  <c r="AO95" i="86"/>
  <c r="AO134" i="86" s="1"/>
  <c r="AO92" i="86"/>
  <c r="AO94" i="86"/>
  <c r="AO96" i="86"/>
  <c r="AO135" i="86" s="1"/>
  <c r="AO97" i="86"/>
  <c r="AO136" i="86" s="1"/>
  <c r="AO98" i="86"/>
  <c r="AO137" i="86" s="1"/>
  <c r="AO93" i="86"/>
  <c r="AO91" i="86"/>
  <c r="AO100" i="86"/>
  <c r="AO90" i="86"/>
  <c r="AW92" i="86"/>
  <c r="AW96" i="86"/>
  <c r="AW135" i="86" s="1"/>
  <c r="AW94" i="86"/>
  <c r="AW98" i="86"/>
  <c r="AW137" i="86" s="1"/>
  <c r="AW91" i="86"/>
  <c r="AW97" i="86"/>
  <c r="AW136" i="86" s="1"/>
  <c r="AW93" i="86"/>
  <c r="AW95" i="86"/>
  <c r="AW134" i="86" s="1"/>
  <c r="AW100" i="86"/>
  <c r="AW90" i="86"/>
  <c r="BE95" i="86"/>
  <c r="BE134" i="86" s="1"/>
  <c r="BE97" i="86"/>
  <c r="BE136" i="86" s="1"/>
  <c r="BE93" i="86"/>
  <c r="BE94" i="86"/>
  <c r="BE92" i="86"/>
  <c r="BE98" i="86"/>
  <c r="BE137" i="86" s="1"/>
  <c r="BE91" i="86"/>
  <c r="BE96" i="86"/>
  <c r="BE135" i="86" s="1"/>
  <c r="BE100" i="86"/>
  <c r="BE90" i="86"/>
  <c r="BM91" i="86"/>
  <c r="BM130" i="86" s="1"/>
  <c r="BM95" i="86"/>
  <c r="BM134" i="86" s="1"/>
  <c r="BM92" i="86"/>
  <c r="BM131" i="86" s="1"/>
  <c r="BM98" i="86"/>
  <c r="BM137" i="86" s="1"/>
  <c r="BM97" i="86"/>
  <c r="BM136" i="86" s="1"/>
  <c r="BM94" i="86"/>
  <c r="BM133" i="86" s="1"/>
  <c r="BM93" i="86"/>
  <c r="BM132" i="86" s="1"/>
  <c r="BM96" i="86"/>
  <c r="BM135" i="86" s="1"/>
  <c r="BM100" i="86"/>
  <c r="BM90" i="86"/>
  <c r="BM129" i="86" s="1"/>
  <c r="BU96" i="86"/>
  <c r="BU135" i="86" s="1"/>
  <c r="BU92" i="86"/>
  <c r="BU131" i="86" s="1"/>
  <c r="BU91" i="86"/>
  <c r="BU130" i="86" s="1"/>
  <c r="BU93" i="86"/>
  <c r="BU132" i="86" s="1"/>
  <c r="BU95" i="86"/>
  <c r="BU134" i="86" s="1"/>
  <c r="BU94" i="86"/>
  <c r="BU133" i="86" s="1"/>
  <c r="BU98" i="86"/>
  <c r="BU137" i="86" s="1"/>
  <c r="BU97" i="86"/>
  <c r="BU136" i="86" s="1"/>
  <c r="BU100" i="86"/>
  <c r="BU90" i="86"/>
  <c r="BU129" i="86" s="1"/>
  <c r="CC98" i="86"/>
  <c r="CC137" i="86" s="1"/>
  <c r="CC92" i="86"/>
  <c r="CC131" i="86" s="1"/>
  <c r="CC97" i="86"/>
  <c r="CC136" i="86" s="1"/>
  <c r="CC93" i="86"/>
  <c r="CC132" i="86" s="1"/>
  <c r="CC96" i="86"/>
  <c r="CC135" i="86" s="1"/>
  <c r="CC94" i="86"/>
  <c r="CC133" i="86" s="1"/>
  <c r="CC91" i="86"/>
  <c r="CC130" i="86" s="1"/>
  <c r="CC95" i="86"/>
  <c r="CC134" i="86" s="1"/>
  <c r="CC100" i="86"/>
  <c r="CC90" i="86"/>
  <c r="CC129" i="86" s="1"/>
  <c r="CK97" i="86"/>
  <c r="CK136" i="86" s="1"/>
  <c r="CK94" i="86"/>
  <c r="CK133" i="86" s="1"/>
  <c r="CK98" i="86"/>
  <c r="CK137" i="86" s="1"/>
  <c r="CK95" i="86"/>
  <c r="CK134" i="86" s="1"/>
  <c r="CK91" i="86"/>
  <c r="CK130" i="86" s="1"/>
  <c r="CK93" i="86"/>
  <c r="CK132" i="86" s="1"/>
  <c r="CK92" i="86"/>
  <c r="CK131" i="86" s="1"/>
  <c r="CK96" i="86"/>
  <c r="CK135" i="86" s="1"/>
  <c r="CK100" i="86"/>
  <c r="CK90" i="86"/>
  <c r="CK129" i="86" s="1"/>
  <c r="CS96" i="86"/>
  <c r="CS135" i="86" s="1"/>
  <c r="CS94" i="86"/>
  <c r="CS133" i="86" s="1"/>
  <c r="CS98" i="86"/>
  <c r="CS137" i="86" s="1"/>
  <c r="CS91" i="86"/>
  <c r="CS130" i="86" s="1"/>
  <c r="CS92" i="86"/>
  <c r="CS131" i="86" s="1"/>
  <c r="CS97" i="86"/>
  <c r="CS136" i="86" s="1"/>
  <c r="CS93" i="86"/>
  <c r="CS132" i="86" s="1"/>
  <c r="CS95" i="86"/>
  <c r="CS134" i="86" s="1"/>
  <c r="CS100" i="86"/>
  <c r="CS90" i="86"/>
  <c r="CS129" i="86" s="1"/>
  <c r="DA94" i="86"/>
  <c r="DA133" i="86" s="1"/>
  <c r="DA96" i="86"/>
  <c r="DA135" i="86" s="1"/>
  <c r="DA97" i="86"/>
  <c r="DA136" i="86" s="1"/>
  <c r="DA95" i="86"/>
  <c r="DA134" i="86" s="1"/>
  <c r="DA98" i="86"/>
  <c r="DA137" i="86" s="1"/>
  <c r="DA92" i="86"/>
  <c r="DA131" i="86" s="1"/>
  <c r="DA93" i="86"/>
  <c r="DA132" i="86" s="1"/>
  <c r="DA91" i="86"/>
  <c r="DA130" i="86" s="1"/>
  <c r="DA100" i="86"/>
  <c r="DA90" i="86"/>
  <c r="DA129" i="86" s="1"/>
  <c r="DI95" i="86"/>
  <c r="DI134" i="86" s="1"/>
  <c r="DI97" i="86"/>
  <c r="DI136" i="86" s="1"/>
  <c r="DI96" i="86"/>
  <c r="DI135" i="86" s="1"/>
  <c r="DI92" i="86"/>
  <c r="DI131" i="86" s="1"/>
  <c r="DI93" i="86"/>
  <c r="DI132" i="86" s="1"/>
  <c r="DI98" i="86"/>
  <c r="DI137" i="86" s="1"/>
  <c r="DI91" i="86"/>
  <c r="DI130" i="86" s="1"/>
  <c r="DI94" i="86"/>
  <c r="DI133" i="86" s="1"/>
  <c r="DI100" i="86"/>
  <c r="DI90" i="86"/>
  <c r="DK337" i="86"/>
  <c r="DC337" i="86"/>
  <c r="CU337" i="86"/>
  <c r="CM337" i="86"/>
  <c r="CE337" i="86"/>
  <c r="BW337" i="86"/>
  <c r="BO337" i="86"/>
  <c r="BG337" i="86"/>
  <c r="AY337" i="86"/>
  <c r="AQ337" i="86"/>
  <c r="AI337" i="86"/>
  <c r="AA337" i="86"/>
  <c r="S337" i="86"/>
  <c r="K337" i="86"/>
  <c r="CW337" i="86"/>
  <c r="DJ337" i="86"/>
  <c r="DB337" i="86"/>
  <c r="CT337" i="86"/>
  <c r="CL337" i="86"/>
  <c r="CD337" i="86"/>
  <c r="BV337" i="86"/>
  <c r="BN337" i="86"/>
  <c r="BF337" i="86"/>
  <c r="AX337" i="86"/>
  <c r="AP337" i="86"/>
  <c r="AH337" i="86"/>
  <c r="Z337" i="86"/>
  <c r="R337" i="86"/>
  <c r="J337" i="86"/>
  <c r="CG337" i="86"/>
  <c r="DI337" i="86"/>
  <c r="DA337" i="86"/>
  <c r="CS337" i="86"/>
  <c r="CK337" i="86"/>
  <c r="CC337" i="86"/>
  <c r="BU337" i="86"/>
  <c r="BM337" i="86"/>
  <c r="BE337" i="86"/>
  <c r="AW337" i="86"/>
  <c r="AO337" i="86"/>
  <c r="AG337" i="86"/>
  <c r="Y337" i="86"/>
  <c r="Q337" i="86"/>
  <c r="DH337" i="86"/>
  <c r="CZ337" i="86"/>
  <c r="CR337" i="86"/>
  <c r="CJ337" i="86"/>
  <c r="CB337" i="86"/>
  <c r="BT337" i="86"/>
  <c r="BL337" i="86"/>
  <c r="BD337" i="86"/>
  <c r="AV337" i="86"/>
  <c r="AN337" i="86"/>
  <c r="AF337" i="86"/>
  <c r="X337" i="86"/>
  <c r="P337" i="86"/>
  <c r="DG337" i="86"/>
  <c r="CY337" i="86"/>
  <c r="CQ337" i="86"/>
  <c r="CI337" i="86"/>
  <c r="CA337" i="86"/>
  <c r="BS337" i="86"/>
  <c r="BK337" i="86"/>
  <c r="BC337" i="86"/>
  <c r="AU337" i="86"/>
  <c r="AM337" i="86"/>
  <c r="AE337" i="86"/>
  <c r="W337" i="86"/>
  <c r="O337" i="86"/>
  <c r="DF337" i="86"/>
  <c r="CX337" i="86"/>
  <c r="CP337" i="86"/>
  <c r="CH337" i="86"/>
  <c r="BZ337" i="86"/>
  <c r="BR337" i="86"/>
  <c r="BJ337" i="86"/>
  <c r="BB337" i="86"/>
  <c r="AT337" i="86"/>
  <c r="AL337" i="86"/>
  <c r="AD337" i="86"/>
  <c r="V337" i="86"/>
  <c r="N337" i="86"/>
  <c r="CO337" i="86"/>
  <c r="DE337" i="86"/>
  <c r="BP337" i="86"/>
  <c r="AJ337" i="86"/>
  <c r="AR337" i="86"/>
  <c r="DD337" i="86"/>
  <c r="BI337" i="86"/>
  <c r="AC337" i="86"/>
  <c r="M337" i="86"/>
  <c r="CV337" i="86"/>
  <c r="BH337" i="86"/>
  <c r="AB337" i="86"/>
  <c r="BX337" i="86"/>
  <c r="CN337" i="86"/>
  <c r="BA337" i="86"/>
  <c r="U337" i="86"/>
  <c r="AS337" i="86"/>
  <c r="CF337" i="86"/>
  <c r="AZ337" i="86"/>
  <c r="T337" i="86"/>
  <c r="BY337" i="86"/>
  <c r="DL337" i="86"/>
  <c r="BQ337" i="86"/>
  <c r="AK337" i="86"/>
  <c r="L337" i="86"/>
  <c r="D357" i="86"/>
  <c r="F339" i="86"/>
  <c r="D357" i="88"/>
  <c r="F339" i="88"/>
  <c r="F343" i="86"/>
  <c r="D360" i="86"/>
  <c r="J96" i="86"/>
  <c r="J135" i="86" s="1"/>
  <c r="J94" i="86"/>
  <c r="J93" i="86"/>
  <c r="J92" i="86"/>
  <c r="J98" i="86"/>
  <c r="J137" i="86" s="1"/>
  <c r="J91" i="86"/>
  <c r="J97" i="86"/>
  <c r="J136" i="86" s="1"/>
  <c r="J95" i="86"/>
  <c r="J134" i="86" s="1"/>
  <c r="J100" i="86"/>
  <c r="J90" i="86"/>
  <c r="BB415" i="88"/>
  <c r="BB417" i="88" s="1"/>
  <c r="BB418" i="88"/>
  <c r="D358" i="86"/>
  <c r="F341" i="86"/>
  <c r="DL336" i="86"/>
  <c r="DL346" i="86"/>
  <c r="DL340" i="86"/>
  <c r="DL342" i="86"/>
  <c r="DF344" i="86"/>
  <c r="CX344" i="86"/>
  <c r="CP344" i="86"/>
  <c r="CH344" i="86"/>
  <c r="BZ344" i="86"/>
  <c r="BR344" i="86"/>
  <c r="BJ344" i="86"/>
  <c r="BB344" i="86"/>
  <c r="DE344" i="86"/>
  <c r="CW344" i="86"/>
  <c r="CO344" i="86"/>
  <c r="CG344" i="86"/>
  <c r="BY344" i="86"/>
  <c r="BQ344" i="86"/>
  <c r="BI344" i="86"/>
  <c r="BA344" i="86"/>
  <c r="DJ344" i="86"/>
  <c r="DB344" i="86"/>
  <c r="CT344" i="86"/>
  <c r="DL344" i="86"/>
  <c r="CZ344" i="86"/>
  <c r="CM344" i="86"/>
  <c r="CC344" i="86"/>
  <c r="BS344" i="86"/>
  <c r="BG344" i="86"/>
  <c r="AW344" i="86"/>
  <c r="AO344" i="86"/>
  <c r="AG344" i="86"/>
  <c r="Y344" i="86"/>
  <c r="Q344" i="86"/>
  <c r="DK344" i="86"/>
  <c r="CY344" i="86"/>
  <c r="CL344" i="86"/>
  <c r="CB344" i="86"/>
  <c r="BP344" i="86"/>
  <c r="BF344" i="86"/>
  <c r="AV344" i="86"/>
  <c r="AN344" i="86"/>
  <c r="AF344" i="86"/>
  <c r="X344" i="86"/>
  <c r="P344" i="86"/>
  <c r="DI344" i="86"/>
  <c r="CV344" i="86"/>
  <c r="CK344" i="86"/>
  <c r="CA344" i="86"/>
  <c r="BO344" i="86"/>
  <c r="BE344" i="86"/>
  <c r="AU344" i="86"/>
  <c r="AM344" i="86"/>
  <c r="AE344" i="86"/>
  <c r="W344" i="86"/>
  <c r="O344" i="86"/>
  <c r="DH344" i="86"/>
  <c r="CU344" i="86"/>
  <c r="CJ344" i="86"/>
  <c r="BX344" i="86"/>
  <c r="BN344" i="86"/>
  <c r="BD344" i="86"/>
  <c r="AT344" i="86"/>
  <c r="AL344" i="86"/>
  <c r="AD344" i="86"/>
  <c r="V344" i="86"/>
  <c r="N344" i="86"/>
  <c r="DG344" i="86"/>
  <c r="CS344" i="86"/>
  <c r="CI344" i="86"/>
  <c r="BW344" i="86"/>
  <c r="BM344" i="86"/>
  <c r="BC344" i="86"/>
  <c r="AS344" i="86"/>
  <c r="AK344" i="86"/>
  <c r="AC344" i="86"/>
  <c r="U344" i="86"/>
  <c r="M344" i="86"/>
  <c r="DD344" i="86"/>
  <c r="CR344" i="86"/>
  <c r="CF344" i="86"/>
  <c r="BV344" i="86"/>
  <c r="BL344" i="86"/>
  <c r="AZ344" i="86"/>
  <c r="AR344" i="86"/>
  <c r="AJ344" i="86"/>
  <c r="AB344" i="86"/>
  <c r="T344" i="86"/>
  <c r="L344" i="86"/>
  <c r="DA344" i="86"/>
  <c r="BH344" i="86"/>
  <c r="Z344" i="86"/>
  <c r="BT344" i="86"/>
  <c r="CQ344" i="86"/>
  <c r="AY344" i="86"/>
  <c r="S344" i="86"/>
  <c r="CN344" i="86"/>
  <c r="AX344" i="86"/>
  <c r="R344" i="86"/>
  <c r="CE344" i="86"/>
  <c r="AQ344" i="86"/>
  <c r="K344" i="86"/>
  <c r="AH344" i="86"/>
  <c r="CD344" i="86"/>
  <c r="AP344" i="86"/>
  <c r="J344" i="86"/>
  <c r="BU344" i="86"/>
  <c r="AI344" i="86"/>
  <c r="DC344" i="86"/>
  <c r="BK344" i="86"/>
  <c r="AA344" i="86"/>
  <c r="AL415" i="86"/>
  <c r="AL418" i="86"/>
  <c r="CW141" i="88"/>
  <c r="CW104" i="88"/>
  <c r="CG104" i="88"/>
  <c r="CG141" i="88"/>
  <c r="BQ104" i="88"/>
  <c r="BQ141" i="88"/>
  <c r="M104" i="88"/>
  <c r="M110" i="88"/>
  <c r="CV141" i="88"/>
  <c r="CV104" i="88"/>
  <c r="CN141" i="88"/>
  <c r="CN104" i="88"/>
  <c r="CF104" i="88"/>
  <c r="CF141" i="88"/>
  <c r="BX104" i="88"/>
  <c r="BX141" i="88"/>
  <c r="BP141" i="88"/>
  <c r="BP104" i="88"/>
  <c r="BH110" i="88"/>
  <c r="BH123" i="88" s="1"/>
  <c r="BH104" i="88"/>
  <c r="AZ110" i="88"/>
  <c r="AZ123" i="88" s="1"/>
  <c r="AZ104" i="88"/>
  <c r="AR104" i="88"/>
  <c r="AR110" i="88"/>
  <c r="AR123" i="88" s="1"/>
  <c r="AJ104" i="88"/>
  <c r="AJ110" i="88"/>
  <c r="AB104" i="88"/>
  <c r="AB110" i="88"/>
  <c r="AB123" i="88" s="1"/>
  <c r="T104" i="88"/>
  <c r="T110" i="88"/>
  <c r="L104" i="88"/>
  <c r="L110" i="88"/>
  <c r="L123" i="88" s="1"/>
  <c r="CO141" i="88"/>
  <c r="CO104" i="88"/>
  <c r="BY104" i="88"/>
  <c r="BY141" i="88"/>
  <c r="U104" i="88"/>
  <c r="U110" i="88"/>
  <c r="U123" i="88" s="1"/>
  <c r="CU141" i="88"/>
  <c r="CU104" i="88"/>
  <c r="CM104" i="88"/>
  <c r="CM141" i="88"/>
  <c r="CE104" i="88"/>
  <c r="CE141" i="88"/>
  <c r="BW104" i="88"/>
  <c r="BW141" i="88"/>
  <c r="BO104" i="88"/>
  <c r="BO141" i="88"/>
  <c r="BG110" i="88"/>
  <c r="BG123" i="88" s="1"/>
  <c r="BG104" i="88"/>
  <c r="AY110" i="88"/>
  <c r="AY123" i="88" s="1"/>
  <c r="AY104" i="88"/>
  <c r="AQ104" i="88"/>
  <c r="AQ110" i="88"/>
  <c r="AQ123" i="88" s="1"/>
  <c r="AI110" i="88"/>
  <c r="AI123" i="88" s="1"/>
  <c r="AI104" i="88"/>
  <c r="AA104" i="88"/>
  <c r="AA110" i="88"/>
  <c r="AA123" i="88" s="1"/>
  <c r="S110" i="88"/>
  <c r="S104" i="88"/>
  <c r="K104" i="88"/>
  <c r="K110" i="88"/>
  <c r="K123" i="88" s="1"/>
  <c r="AK104" i="88"/>
  <c r="AK110" i="88"/>
  <c r="AK123" i="88" s="1"/>
  <c r="Z355" i="88"/>
  <c r="AL355" i="88"/>
  <c r="AX355" i="88"/>
  <c r="BJ355" i="88"/>
  <c r="BV355" i="88"/>
  <c r="CH355" i="88"/>
  <c r="CT355" i="88"/>
  <c r="DB141" i="88"/>
  <c r="DB104" i="88"/>
  <c r="CT141" i="88"/>
  <c r="CT104" i="88"/>
  <c r="CL104" i="88"/>
  <c r="CL141" i="88"/>
  <c r="CD141" i="88"/>
  <c r="CD104" i="88"/>
  <c r="BV141" i="88"/>
  <c r="BV104" i="88"/>
  <c r="BN104" i="88"/>
  <c r="BN141" i="88"/>
  <c r="BF110" i="88"/>
  <c r="BF123" i="88" s="1"/>
  <c r="BF104" i="88"/>
  <c r="AX110" i="88"/>
  <c r="AX123" i="88" s="1"/>
  <c r="AX104" i="88"/>
  <c r="AP104" i="88"/>
  <c r="AP110" i="88"/>
  <c r="AH104" i="88"/>
  <c r="AH110" i="88"/>
  <c r="Z104" i="88"/>
  <c r="Z110" i="88"/>
  <c r="R110" i="88"/>
  <c r="R123" i="88" s="1"/>
  <c r="R104" i="88"/>
  <c r="J104" i="88"/>
  <c r="J110" i="88"/>
  <c r="J123" i="88" s="1"/>
  <c r="F343" i="88"/>
  <c r="D360" i="88"/>
  <c r="AC104" i="88"/>
  <c r="AC110" i="88"/>
  <c r="DA141" i="88"/>
  <c r="DA104" i="88"/>
  <c r="CS141" i="88"/>
  <c r="CS104" i="88"/>
  <c r="CK141" i="88"/>
  <c r="CK104" i="88"/>
  <c r="CC104" i="88"/>
  <c r="CC141" i="88"/>
  <c r="BU141" i="88"/>
  <c r="BU104" i="88"/>
  <c r="BM104" i="88"/>
  <c r="BM141" i="88"/>
  <c r="BE110" i="88"/>
  <c r="BE123" i="88" s="1"/>
  <c r="BE104" i="88"/>
  <c r="AW104" i="88"/>
  <c r="AW110" i="88"/>
  <c r="AW123" i="88" s="1"/>
  <c r="AO110" i="88"/>
  <c r="AO123" i="88" s="1"/>
  <c r="AO104" i="88"/>
  <c r="AG104" i="88"/>
  <c r="AG110" i="88"/>
  <c r="AG123" i="88" s="1"/>
  <c r="Y110" i="88"/>
  <c r="Y123" i="88" s="1"/>
  <c r="Y104" i="88"/>
  <c r="Q104" i="88"/>
  <c r="Q110" i="88"/>
  <c r="Q123" i="88" s="1"/>
  <c r="AS104" i="88"/>
  <c r="AS110" i="88"/>
  <c r="CZ104" i="88"/>
  <c r="CZ141" i="88"/>
  <c r="CR104" i="88"/>
  <c r="CR141" i="88"/>
  <c r="CJ141" i="88"/>
  <c r="CJ104" i="88"/>
  <c r="CB104" i="88"/>
  <c r="CB141" i="88"/>
  <c r="BT141" i="88"/>
  <c r="BT104" i="88"/>
  <c r="BL104" i="88"/>
  <c r="BL141" i="88"/>
  <c r="BD110" i="88"/>
  <c r="BD123" i="88" s="1"/>
  <c r="BD104" i="88"/>
  <c r="AV110" i="88"/>
  <c r="AV104" i="88"/>
  <c r="AN104" i="88"/>
  <c r="AN110" i="88"/>
  <c r="AN123" i="88" s="1"/>
  <c r="AF110" i="88"/>
  <c r="AF123" i="88" s="1"/>
  <c r="AF104" i="88"/>
  <c r="X104" i="88"/>
  <c r="X110" i="88"/>
  <c r="P110" i="88"/>
  <c r="P104" i="88"/>
  <c r="BI110" i="88"/>
  <c r="BI123" i="88" s="1"/>
  <c r="BI104" i="88"/>
  <c r="AL362" i="88"/>
  <c r="BJ362" i="88"/>
  <c r="CH362" i="88"/>
  <c r="CY141" i="88"/>
  <c r="CY104" i="88"/>
  <c r="CQ104" i="88"/>
  <c r="CQ141" i="88"/>
  <c r="CI104" i="88"/>
  <c r="CI141" i="88"/>
  <c r="CA141" i="88"/>
  <c r="CA104" i="88"/>
  <c r="BS104" i="88"/>
  <c r="BS141" i="88"/>
  <c r="BK104" i="88"/>
  <c r="BK141" i="88"/>
  <c r="BC110" i="88"/>
  <c r="BC123" i="88" s="1"/>
  <c r="BC104" i="88"/>
  <c r="AU110" i="88"/>
  <c r="AU123" i="88" s="1"/>
  <c r="AU104" i="88"/>
  <c r="AM110" i="88"/>
  <c r="AM104" i="88"/>
  <c r="AE104" i="88"/>
  <c r="AE110" i="88"/>
  <c r="W104" i="88"/>
  <c r="W110" i="88"/>
  <c r="O104" i="88"/>
  <c r="O110" i="88"/>
  <c r="O123" i="88" s="1"/>
  <c r="BJ356" i="88"/>
  <c r="BA110" i="88"/>
  <c r="BA123" i="88" s="1"/>
  <c r="BA104" i="88"/>
  <c r="D358" i="88"/>
  <c r="F341" i="88"/>
  <c r="CX104" i="88"/>
  <c r="CX141" i="88"/>
  <c r="CP104" i="88"/>
  <c r="CP141" i="88"/>
  <c r="CH104" i="88"/>
  <c r="CH141" i="88"/>
  <c r="BZ141" i="88"/>
  <c r="BZ104" i="88"/>
  <c r="BR141" i="88"/>
  <c r="BR104" i="88"/>
  <c r="BJ104" i="88"/>
  <c r="BJ141" i="88"/>
  <c r="BB110" i="88"/>
  <c r="BB123" i="88" s="1"/>
  <c r="BB104" i="88"/>
  <c r="AT110" i="88"/>
  <c r="AT123" i="88" s="1"/>
  <c r="AT104" i="88"/>
  <c r="AL110" i="88"/>
  <c r="AL123" i="88" s="1"/>
  <c r="AL104" i="88"/>
  <c r="AD104" i="88"/>
  <c r="AD110" i="88"/>
  <c r="AD123" i="88" s="1"/>
  <c r="V104" i="88"/>
  <c r="V110" i="88"/>
  <c r="V123" i="88" s="1"/>
  <c r="N104" i="88"/>
  <c r="N110" i="88"/>
  <c r="N123" i="88" s="1"/>
  <c r="J435" i="86"/>
  <c r="J391" i="86"/>
  <c r="BJ356" i="86"/>
  <c r="DF356" i="86"/>
  <c r="AL362" i="86"/>
  <c r="BJ362" i="86"/>
  <c r="CH362" i="86"/>
  <c r="DF362" i="86"/>
  <c r="Z355" i="86"/>
  <c r="AL355" i="86"/>
  <c r="AX355" i="86"/>
  <c r="BJ355" i="86"/>
  <c r="BV355" i="86"/>
  <c r="CH355" i="86"/>
  <c r="CT355" i="86"/>
  <c r="DF355" i="86"/>
  <c r="DL160" i="86"/>
  <c r="BV283" i="86"/>
  <c r="BV285" i="86" s="1"/>
  <c r="BV315" i="86" s="1"/>
  <c r="R283" i="86"/>
  <c r="R285" i="86" s="1"/>
  <c r="R315" i="86" s="1"/>
  <c r="CD283" i="86"/>
  <c r="CD285" i="86" s="1"/>
  <c r="CD315" i="86" s="1"/>
  <c r="AI283" i="86"/>
  <c r="AI285" i="86" s="1"/>
  <c r="AI315" i="86" s="1"/>
  <c r="CU283" i="86"/>
  <c r="CU285" i="86" s="1"/>
  <c r="CU315" i="86" s="1"/>
  <c r="BH110" i="86"/>
  <c r="BH283" i="86"/>
  <c r="BH285" i="86" s="1"/>
  <c r="BH315" i="86" s="1"/>
  <c r="U283" i="86"/>
  <c r="U285" i="86" s="1"/>
  <c r="U315" i="86" s="1"/>
  <c r="CG283" i="86"/>
  <c r="CG285" i="86" s="1"/>
  <c r="CG315" i="86" s="1"/>
  <c r="AT283" i="86"/>
  <c r="AT285" i="86" s="1"/>
  <c r="AT315" i="86" s="1"/>
  <c r="DF283" i="86"/>
  <c r="DF285" i="86" s="1"/>
  <c r="DF315" i="86" s="1"/>
  <c r="DF130" i="86"/>
  <c r="DF136" i="86"/>
  <c r="BS283" i="86"/>
  <c r="BS285" i="86" s="1"/>
  <c r="BS315" i="86" s="1"/>
  <c r="AF283" i="86"/>
  <c r="AF285" i="86" s="1"/>
  <c r="AF315" i="86" s="1"/>
  <c r="CR283" i="86"/>
  <c r="CR285" i="86" s="1"/>
  <c r="CR315" i="86" s="1"/>
  <c r="BE283" i="86"/>
  <c r="BE285" i="86" s="1"/>
  <c r="BE315" i="86" s="1"/>
  <c r="BE110" i="86"/>
  <c r="DB283" i="86"/>
  <c r="DB285" i="86" s="1"/>
  <c r="DB315" i="86" s="1"/>
  <c r="BG283" i="86"/>
  <c r="BG285" i="86" s="1"/>
  <c r="BG315" i="86" s="1"/>
  <c r="BG110" i="86"/>
  <c r="T283" i="86"/>
  <c r="T285" i="86" s="1"/>
  <c r="T315" i="86" s="1"/>
  <c r="CF283" i="86"/>
  <c r="CF285" i="86" s="1"/>
  <c r="CF315" i="86" s="1"/>
  <c r="AS283" i="86"/>
  <c r="AS285" i="86" s="1"/>
  <c r="AS315" i="86" s="1"/>
  <c r="DE283" i="86"/>
  <c r="DE285" i="86" s="1"/>
  <c r="DE315" i="86" s="1"/>
  <c r="DE133" i="86"/>
  <c r="DE134" i="86"/>
  <c r="BR283" i="86"/>
  <c r="BR285" i="86" s="1"/>
  <c r="BR315" i="86" s="1"/>
  <c r="AE283" i="86"/>
  <c r="AE285" i="86" s="1"/>
  <c r="AE315" i="86" s="1"/>
  <c r="CQ283" i="86"/>
  <c r="CQ285" i="86" s="1"/>
  <c r="CQ315" i="86" s="1"/>
  <c r="BD283" i="86"/>
  <c r="BD285" i="86" s="1"/>
  <c r="BD315" i="86" s="1"/>
  <c r="BD110" i="86"/>
  <c r="Q112" i="86"/>
  <c r="Q283" i="86"/>
  <c r="Q285" i="86" s="1"/>
  <c r="Q315" i="86" s="1"/>
  <c r="CC283" i="86"/>
  <c r="CC285" i="86" s="1"/>
  <c r="CC315" i="86" s="1"/>
  <c r="BN283" i="86"/>
  <c r="BN285" i="86" s="1"/>
  <c r="BN315" i="86" s="1"/>
  <c r="S283" i="86"/>
  <c r="S285" i="86" s="1"/>
  <c r="S315" i="86" s="1"/>
  <c r="S111" i="86"/>
  <c r="CE283" i="86"/>
  <c r="CE285" i="86" s="1"/>
  <c r="CE315" i="86" s="1"/>
  <c r="AR283" i="86"/>
  <c r="AR285" i="86" s="1"/>
  <c r="AR315" i="86" s="1"/>
  <c r="DD136" i="86"/>
  <c r="DD135" i="86"/>
  <c r="DD283" i="86"/>
  <c r="DD285" i="86" s="1"/>
  <c r="DD315" i="86" s="1"/>
  <c r="BQ283" i="86"/>
  <c r="BQ285" i="86" s="1"/>
  <c r="BQ315" i="86" s="1"/>
  <c r="AD283" i="86"/>
  <c r="AD285" i="86" s="1"/>
  <c r="AD315" i="86" s="1"/>
  <c r="AD113" i="86"/>
  <c r="CP283" i="86"/>
  <c r="CP285" i="86" s="1"/>
  <c r="CP315" i="86" s="1"/>
  <c r="BC110" i="86"/>
  <c r="BC283" i="86"/>
  <c r="BC285" i="86" s="1"/>
  <c r="BC315" i="86" s="1"/>
  <c r="P283" i="86"/>
  <c r="P285" i="86" s="1"/>
  <c r="P315" i="86" s="1"/>
  <c r="CB283" i="86"/>
  <c r="CB285" i="86" s="1"/>
  <c r="CB315" i="86" s="1"/>
  <c r="AO283" i="86"/>
  <c r="AO285" i="86" s="1"/>
  <c r="AO315" i="86" s="1"/>
  <c r="DA283" i="86"/>
  <c r="DA285" i="86" s="1"/>
  <c r="DA315" i="86" s="1"/>
  <c r="AP283" i="86"/>
  <c r="AP285" i="86" s="1"/>
  <c r="AP315" i="86" s="1"/>
  <c r="Z283" i="86"/>
  <c r="Z285" i="86" s="1"/>
  <c r="Z315" i="86" s="1"/>
  <c r="CL283" i="86"/>
  <c r="CL285" i="86" s="1"/>
  <c r="CL315" i="86" s="1"/>
  <c r="AQ283" i="86"/>
  <c r="AQ285" i="86" s="1"/>
  <c r="AQ315" i="86" s="1"/>
  <c r="DC283" i="86"/>
  <c r="DC285" i="86" s="1"/>
  <c r="DC315" i="86" s="1"/>
  <c r="DC131" i="86"/>
  <c r="DC132" i="86"/>
  <c r="DC135" i="86"/>
  <c r="BP283" i="86"/>
  <c r="BP285" i="86" s="1"/>
  <c r="BP315" i="86" s="1"/>
  <c r="AC111" i="86"/>
  <c r="AC283" i="86"/>
  <c r="AC285" i="86" s="1"/>
  <c r="AC315" i="86" s="1"/>
  <c r="CO283" i="86"/>
  <c r="CO285" i="86" s="1"/>
  <c r="CO315" i="86" s="1"/>
  <c r="BB283" i="86"/>
  <c r="BB285" i="86" s="1"/>
  <c r="BB315" i="86" s="1"/>
  <c r="BB110" i="86"/>
  <c r="O283" i="86"/>
  <c r="O285" i="86" s="1"/>
  <c r="O315" i="86" s="1"/>
  <c r="CA283" i="86"/>
  <c r="CA285" i="86" s="1"/>
  <c r="CA315" i="86" s="1"/>
  <c r="AN283" i="86"/>
  <c r="AN285" i="86" s="1"/>
  <c r="AN315" i="86" s="1"/>
  <c r="CZ283" i="86"/>
  <c r="CZ285" i="86" s="1"/>
  <c r="CZ315" i="86" s="1"/>
  <c r="BM283" i="86"/>
  <c r="BM285" i="86" s="1"/>
  <c r="BM315" i="86" s="1"/>
  <c r="AX283" i="86"/>
  <c r="AX285" i="86" s="1"/>
  <c r="AX315" i="86" s="1"/>
  <c r="AX110" i="86"/>
  <c r="DJ283" i="86"/>
  <c r="DJ285" i="86" s="1"/>
  <c r="DJ315" i="86" s="1"/>
  <c r="DJ135" i="86"/>
  <c r="BO283" i="86"/>
  <c r="BO285" i="86" s="1"/>
  <c r="BO315" i="86" s="1"/>
  <c r="AB283" i="86"/>
  <c r="AB285" i="86" s="1"/>
  <c r="AB315" i="86" s="1"/>
  <c r="CN283" i="86"/>
  <c r="CN285" i="86" s="1"/>
  <c r="CN315" i="86" s="1"/>
  <c r="BA110" i="86"/>
  <c r="BA283" i="86"/>
  <c r="BA285" i="86" s="1"/>
  <c r="BA315" i="86" s="1"/>
  <c r="N283" i="86"/>
  <c r="N285" i="86" s="1"/>
  <c r="N315" i="86" s="1"/>
  <c r="BZ283" i="86"/>
  <c r="BZ285" i="86" s="1"/>
  <c r="BZ315" i="86" s="1"/>
  <c r="AM283" i="86"/>
  <c r="AM285" i="86" s="1"/>
  <c r="AM315" i="86" s="1"/>
  <c r="CY283" i="86"/>
  <c r="CY285" i="86" s="1"/>
  <c r="CY315" i="86" s="1"/>
  <c r="BL283" i="86"/>
  <c r="BL285" i="86" s="1"/>
  <c r="BL315" i="86" s="1"/>
  <c r="Y283" i="86"/>
  <c r="Y285" i="86" s="1"/>
  <c r="Y315" i="86" s="1"/>
  <c r="CK283" i="86"/>
  <c r="CK285" i="86" s="1"/>
  <c r="CK315" i="86" s="1"/>
  <c r="AA283" i="86"/>
  <c r="AA285" i="86" s="1"/>
  <c r="AA315" i="86" s="1"/>
  <c r="BY283" i="86"/>
  <c r="BY285" i="86" s="1"/>
  <c r="BY315" i="86" s="1"/>
  <c r="AL283" i="86"/>
  <c r="AL285" i="86" s="1"/>
  <c r="AL315" i="86" s="1"/>
  <c r="CX283" i="86"/>
  <c r="CX285" i="86" s="1"/>
  <c r="CX315" i="86" s="1"/>
  <c r="BK283" i="86"/>
  <c r="BK285" i="86" s="1"/>
  <c r="BK315" i="86" s="1"/>
  <c r="X283" i="86"/>
  <c r="X285" i="86" s="1"/>
  <c r="X315" i="86" s="1"/>
  <c r="CJ283" i="86"/>
  <c r="CJ285" i="86" s="1"/>
  <c r="CJ315" i="86" s="1"/>
  <c r="AW283" i="86"/>
  <c r="AW285" i="86" s="1"/>
  <c r="AW315" i="86" s="1"/>
  <c r="DI283" i="86"/>
  <c r="DI285" i="86" s="1"/>
  <c r="DI315" i="86" s="1"/>
  <c r="AH283" i="86"/>
  <c r="AH285" i="86" s="1"/>
  <c r="AH315" i="86" s="1"/>
  <c r="CT283" i="86"/>
  <c r="CT285" i="86" s="1"/>
  <c r="CT315" i="86" s="1"/>
  <c r="AY283" i="86"/>
  <c r="AY285" i="86" s="1"/>
  <c r="AY315" i="86" s="1"/>
  <c r="AY110" i="86"/>
  <c r="L283" i="86"/>
  <c r="L285" i="86" s="1"/>
  <c r="L315" i="86" s="1"/>
  <c r="BX283" i="86"/>
  <c r="BX285" i="86" s="1"/>
  <c r="BX315" i="86" s="1"/>
  <c r="AK113" i="86"/>
  <c r="AK283" i="86"/>
  <c r="AK285" i="86" s="1"/>
  <c r="AK315" i="86" s="1"/>
  <c r="CW283" i="86"/>
  <c r="CW285" i="86" s="1"/>
  <c r="CW315" i="86" s="1"/>
  <c r="BJ283" i="86"/>
  <c r="BJ285" i="86" s="1"/>
  <c r="BJ315" i="86" s="1"/>
  <c r="W283" i="86"/>
  <c r="W285" i="86" s="1"/>
  <c r="W315" i="86" s="1"/>
  <c r="CI283" i="86"/>
  <c r="CI285" i="86" s="1"/>
  <c r="CI315" i="86" s="1"/>
  <c r="AV283" i="86"/>
  <c r="AV285" i="86" s="1"/>
  <c r="AV315" i="86" s="1"/>
  <c r="DH283" i="86"/>
  <c r="DH285" i="86" s="1"/>
  <c r="DH315" i="86" s="1"/>
  <c r="DH130" i="86"/>
  <c r="BU283" i="86"/>
  <c r="BU285" i="86" s="1"/>
  <c r="BU315" i="86" s="1"/>
  <c r="CM283" i="86"/>
  <c r="CM285" i="86" s="1"/>
  <c r="CM315" i="86" s="1"/>
  <c r="AZ283" i="86"/>
  <c r="AZ285" i="86" s="1"/>
  <c r="AZ315" i="86" s="1"/>
  <c r="AZ110" i="86"/>
  <c r="M283" i="86"/>
  <c r="M285" i="86" s="1"/>
  <c r="M315" i="86" s="1"/>
  <c r="M113" i="86"/>
  <c r="J111" i="86"/>
  <c r="J283" i="86"/>
  <c r="J285" i="86" s="1"/>
  <c r="J315" i="86" s="1"/>
  <c r="BF283" i="86"/>
  <c r="BF285" i="86" s="1"/>
  <c r="BF315" i="86" s="1"/>
  <c r="BF110" i="86"/>
  <c r="K283" i="86"/>
  <c r="K285" i="86" s="1"/>
  <c r="K315" i="86" s="1"/>
  <c r="BW283" i="86"/>
  <c r="BW285" i="86" s="1"/>
  <c r="BW315" i="86" s="1"/>
  <c r="AJ283" i="86"/>
  <c r="AJ285" i="86" s="1"/>
  <c r="AJ315" i="86" s="1"/>
  <c r="CV283" i="86"/>
  <c r="CV285" i="86" s="1"/>
  <c r="CV315" i="86" s="1"/>
  <c r="BI283" i="86"/>
  <c r="BI285" i="86" s="1"/>
  <c r="BI315" i="86" s="1"/>
  <c r="BI110" i="86"/>
  <c r="V283" i="86"/>
  <c r="V285" i="86" s="1"/>
  <c r="V315" i="86" s="1"/>
  <c r="V113" i="86"/>
  <c r="CH283" i="86"/>
  <c r="CH285" i="86" s="1"/>
  <c r="CH315" i="86" s="1"/>
  <c r="AU283" i="86"/>
  <c r="AU285" i="86" s="1"/>
  <c r="AU315" i="86" s="1"/>
  <c r="DG130" i="86"/>
  <c r="DG283" i="86"/>
  <c r="DG285" i="86" s="1"/>
  <c r="DG315" i="86" s="1"/>
  <c r="BT283" i="86"/>
  <c r="BT285" i="86" s="1"/>
  <c r="BT315" i="86" s="1"/>
  <c r="AG283" i="86"/>
  <c r="AG285" i="86" s="1"/>
  <c r="AG315" i="86" s="1"/>
  <c r="CS283" i="86"/>
  <c r="CS285" i="86" s="1"/>
  <c r="CS315" i="86" s="1"/>
  <c r="DL364" i="86"/>
  <c r="DL372" i="86" s="1"/>
  <c r="DK288" i="86"/>
  <c r="DK289" i="86" s="1"/>
  <c r="DK292" i="86"/>
  <c r="DK294" i="86" s="1"/>
  <c r="DL123" i="86"/>
  <c r="DL10" i="86"/>
  <c r="DL88" i="86" s="1"/>
  <c r="DM8" i="86"/>
  <c r="DL25" i="86"/>
  <c r="DL26" i="86"/>
  <c r="DK129" i="86"/>
  <c r="DK104" i="86"/>
  <c r="DL302" i="86"/>
  <c r="DL304" i="86"/>
  <c r="DL305" i="86"/>
  <c r="DL301" i="86"/>
  <c r="DL303" i="86"/>
  <c r="DL316" i="86"/>
  <c r="DL281" i="86"/>
  <c r="DL267" i="86"/>
  <c r="DL268" i="86"/>
  <c r="DL266" i="86"/>
  <c r="DL264" i="86"/>
  <c r="DL265" i="86"/>
  <c r="J377" i="3"/>
  <c r="J36" i="3" s="1"/>
  <c r="K267" i="3"/>
  <c r="K268" i="3"/>
  <c r="K266" i="3"/>
  <c r="K265" i="3"/>
  <c r="K264" i="3"/>
  <c r="K160" i="3"/>
  <c r="K373" i="3"/>
  <c r="K35" i="3" s="1"/>
  <c r="K364" i="3"/>
  <c r="J283" i="3"/>
  <c r="J285" i="3" s="1"/>
  <c r="J315" i="3" s="1"/>
  <c r="K428" i="3"/>
  <c r="K415" i="3"/>
  <c r="K342" i="3"/>
  <c r="K341" i="3"/>
  <c r="K347" i="3"/>
  <c r="K343" i="3"/>
  <c r="K344" i="3"/>
  <c r="K339" i="3"/>
  <c r="K348" i="3"/>
  <c r="K336" i="3"/>
  <c r="K337" i="3"/>
  <c r="K338" i="3"/>
  <c r="K345" i="3"/>
  <c r="K346" i="3"/>
  <c r="K340" i="3"/>
  <c r="K304" i="3"/>
  <c r="K301" i="3"/>
  <c r="K306" i="3"/>
  <c r="K305" i="3"/>
  <c r="K303" i="3"/>
  <c r="K302" i="3"/>
  <c r="K316" i="3"/>
  <c r="K281" i="3"/>
  <c r="K11" i="3"/>
  <c r="L8" i="3"/>
  <c r="J98" i="3"/>
  <c r="J137" i="3" s="1"/>
  <c r="J92" i="3"/>
  <c r="J100" i="3"/>
  <c r="J96" i="3"/>
  <c r="J135" i="3" s="1"/>
  <c r="J97" i="3"/>
  <c r="J136" i="3" s="1"/>
  <c r="J90" i="3"/>
  <c r="J94" i="3"/>
  <c r="J95" i="3"/>
  <c r="J134" i="3" s="1"/>
  <c r="J93" i="3"/>
  <c r="J91" i="3"/>
  <c r="K10" i="3"/>
  <c r="K88" i="3" s="1"/>
  <c r="K26" i="3"/>
  <c r="K25" i="3"/>
  <c r="BC129" i="86" l="1"/>
  <c r="BB129" i="86"/>
  <c r="BI129" i="86"/>
  <c r="U114" i="86"/>
  <c r="U133" i="86" s="1"/>
  <c r="BF129" i="86"/>
  <c r="AH111" i="86"/>
  <c r="AH130" i="86" s="1"/>
  <c r="P114" i="86"/>
  <c r="P133" i="86" s="1"/>
  <c r="O111" i="86"/>
  <c r="O130" i="86" s="1"/>
  <c r="AK112" i="86"/>
  <c r="AK131" i="86" s="1"/>
  <c r="M111" i="86"/>
  <c r="M130" i="86" s="1"/>
  <c r="AB112" i="86"/>
  <c r="AB131" i="86" s="1"/>
  <c r="T113" i="86"/>
  <c r="T132" i="86" s="1"/>
  <c r="L112" i="86"/>
  <c r="L131" i="86" s="1"/>
  <c r="R113" i="86"/>
  <c r="R132" i="86"/>
  <c r="AE114" i="86"/>
  <c r="AE133" i="86" s="1"/>
  <c r="V132" i="86"/>
  <c r="BA129" i="86"/>
  <c r="AC112" i="86"/>
  <c r="AC131" i="86" s="1"/>
  <c r="M114" i="86"/>
  <c r="M133" i="86" s="1"/>
  <c r="BH129" i="86"/>
  <c r="AJ113" i="86"/>
  <c r="AJ132" i="86" s="1"/>
  <c r="AB113" i="86"/>
  <c r="AB132" i="86" s="1"/>
  <c r="K112" i="86"/>
  <c r="K131" i="86"/>
  <c r="AX129" i="86"/>
  <c r="V114" i="86"/>
  <c r="V133" i="86" s="1"/>
  <c r="Q131" i="86"/>
  <c r="AD132" i="86"/>
  <c r="AK132" i="86"/>
  <c r="AC130" i="86"/>
  <c r="M132" i="86"/>
  <c r="S130" i="86"/>
  <c r="AJ111" i="86"/>
  <c r="AJ130" i="86" s="1"/>
  <c r="K113" i="86"/>
  <c r="K132" i="86" s="1"/>
  <c r="AG112" i="86"/>
  <c r="AG131" i="86" s="1"/>
  <c r="BD129" i="86"/>
  <c r="AF114" i="86"/>
  <c r="AF133" i="86" s="1"/>
  <c r="X114" i="86"/>
  <c r="X133" i="86" s="1"/>
  <c r="O112" i="86"/>
  <c r="O131" i="86" s="1"/>
  <c r="N112" i="86"/>
  <c r="N131" i="86"/>
  <c r="AC114" i="86"/>
  <c r="AC133" i="86"/>
  <c r="AZ129" i="86"/>
  <c r="AJ114" i="86"/>
  <c r="AJ133" i="86" s="1"/>
  <c r="BG129" i="86"/>
  <c r="S112" i="86"/>
  <c r="S131" i="86" s="1"/>
  <c r="R112" i="86"/>
  <c r="R131" i="86"/>
  <c r="V112" i="86"/>
  <c r="V131" i="86" s="1"/>
  <c r="AG113" i="86"/>
  <c r="AG132" i="86" s="1"/>
  <c r="W112" i="86"/>
  <c r="W131" i="86" s="1"/>
  <c r="AA114" i="86"/>
  <c r="AA133" i="86"/>
  <c r="BE129" i="86"/>
  <c r="Y113" i="86"/>
  <c r="Y132" i="86" s="1"/>
  <c r="P113" i="86"/>
  <c r="P132" i="86" s="1"/>
  <c r="J130" i="86"/>
  <c r="Q114" i="86"/>
  <c r="Q133" i="86" s="1"/>
  <c r="AF112" i="86"/>
  <c r="AF131" i="86" s="1"/>
  <c r="AD111" i="86"/>
  <c r="AD130" i="86" s="1"/>
  <c r="V111" i="86"/>
  <c r="V130" i="86" s="1"/>
  <c r="AJ112" i="86"/>
  <c r="AJ131" i="86"/>
  <c r="T111" i="86"/>
  <c r="T130" i="86" s="1"/>
  <c r="AI111" i="86"/>
  <c r="AI130" i="86" s="1"/>
  <c r="AA112" i="86"/>
  <c r="AA131" i="86" s="1"/>
  <c r="Z111" i="86"/>
  <c r="Z130" i="86" s="1"/>
  <c r="M112" i="86"/>
  <c r="M131" i="86" s="1"/>
  <c r="AY129" i="86"/>
  <c r="Z113" i="86"/>
  <c r="Z132" i="86" s="1"/>
  <c r="R111" i="86"/>
  <c r="R130" i="86" s="1"/>
  <c r="J280" i="2"/>
  <c r="K280" i="2"/>
  <c r="L386" i="3"/>
  <c r="AI5" i="87"/>
  <c r="CC431" i="86"/>
  <c r="CC430" i="86"/>
  <c r="J114" i="86"/>
  <c r="J133" i="86" s="1"/>
  <c r="DM386" i="86"/>
  <c r="CD424" i="86"/>
  <c r="CD428" i="86" s="1"/>
  <c r="CD430" i="86" s="1"/>
  <c r="AR430" i="88"/>
  <c r="AS424" i="88" s="1"/>
  <c r="BC411" i="88"/>
  <c r="DB341" i="88"/>
  <c r="CY341" i="88"/>
  <c r="CQ341" i="88"/>
  <c r="CI341" i="88"/>
  <c r="CA341" i="88"/>
  <c r="BS341" i="88"/>
  <c r="BK341" i="88"/>
  <c r="BC341" i="88"/>
  <c r="AU341" i="88"/>
  <c r="AM341" i="88"/>
  <c r="AE341" i="88"/>
  <c r="W341" i="88"/>
  <c r="O341" i="88"/>
  <c r="CX341" i="88"/>
  <c r="CP341" i="88"/>
  <c r="CH341" i="88"/>
  <c r="BZ341" i="88"/>
  <c r="BR341" i="88"/>
  <c r="BJ341" i="88"/>
  <c r="BB341" i="88"/>
  <c r="AT341" i="88"/>
  <c r="AL341" i="88"/>
  <c r="AD341" i="88"/>
  <c r="V341" i="88"/>
  <c r="N341" i="88"/>
  <c r="CW341" i="88"/>
  <c r="CO341" i="88"/>
  <c r="CG341" i="88"/>
  <c r="BY341" i="88"/>
  <c r="BQ341" i="88"/>
  <c r="BI341" i="88"/>
  <c r="BA341" i="88"/>
  <c r="AS341" i="88"/>
  <c r="AK341" i="88"/>
  <c r="AC341" i="88"/>
  <c r="U341" i="88"/>
  <c r="M341" i="88"/>
  <c r="CV341" i="88"/>
  <c r="CN341" i="88"/>
  <c r="CF341" i="88"/>
  <c r="BX341" i="88"/>
  <c r="BP341" i="88"/>
  <c r="BH341" i="88"/>
  <c r="AZ341" i="88"/>
  <c r="AR341" i="88"/>
  <c r="AJ341" i="88"/>
  <c r="AB341" i="88"/>
  <c r="T341" i="88"/>
  <c r="L341" i="88"/>
  <c r="CU341" i="88"/>
  <c r="CM341" i="88"/>
  <c r="CE341" i="88"/>
  <c r="BW341" i="88"/>
  <c r="BO341" i="88"/>
  <c r="BG341" i="88"/>
  <c r="AY341" i="88"/>
  <c r="AQ341" i="88"/>
  <c r="AI341" i="88"/>
  <c r="AA341" i="88"/>
  <c r="S341" i="88"/>
  <c r="K341" i="88"/>
  <c r="CT341" i="88"/>
  <c r="CL341" i="88"/>
  <c r="CD341" i="88"/>
  <c r="BV341" i="88"/>
  <c r="BN341" i="88"/>
  <c r="BF341" i="88"/>
  <c r="AX341" i="88"/>
  <c r="AP341" i="88"/>
  <c r="AH341" i="88"/>
  <c r="Z341" i="88"/>
  <c r="R341" i="88"/>
  <c r="J341" i="88"/>
  <c r="DA341" i="88"/>
  <c r="CS341" i="88"/>
  <c r="CK341" i="88"/>
  <c r="CC341" i="88"/>
  <c r="BU341" i="88"/>
  <c r="BM341" i="88"/>
  <c r="BE341" i="88"/>
  <c r="AW341" i="88"/>
  <c r="AO341" i="88"/>
  <c r="AG341" i="88"/>
  <c r="Y341" i="88"/>
  <c r="Q341" i="88"/>
  <c r="CZ341" i="88"/>
  <c r="CR341" i="88"/>
  <c r="CJ341" i="88"/>
  <c r="CB341" i="88"/>
  <c r="BT341" i="88"/>
  <c r="BL341" i="88"/>
  <c r="BD341" i="88"/>
  <c r="AV341" i="88"/>
  <c r="AN341" i="88"/>
  <c r="AF341" i="88"/>
  <c r="X341" i="88"/>
  <c r="P341" i="88"/>
  <c r="DH341" i="86"/>
  <c r="CZ341" i="86"/>
  <c r="CR341" i="86"/>
  <c r="CJ341" i="86"/>
  <c r="CB341" i="86"/>
  <c r="BT341" i="86"/>
  <c r="BL341" i="86"/>
  <c r="BD341" i="86"/>
  <c r="AV341" i="86"/>
  <c r="AN341" i="86"/>
  <c r="AF341" i="86"/>
  <c r="X341" i="86"/>
  <c r="P341" i="86"/>
  <c r="DG341" i="86"/>
  <c r="CY341" i="86"/>
  <c r="CQ341" i="86"/>
  <c r="CI341" i="86"/>
  <c r="CA341" i="86"/>
  <c r="BS341" i="86"/>
  <c r="BK341" i="86"/>
  <c r="BC341" i="86"/>
  <c r="AU341" i="86"/>
  <c r="AM341" i="86"/>
  <c r="AE341" i="86"/>
  <c r="W341" i="86"/>
  <c r="O341" i="86"/>
  <c r="DF341" i="86"/>
  <c r="CX341" i="86"/>
  <c r="CP341" i="86"/>
  <c r="CH341" i="86"/>
  <c r="BZ341" i="86"/>
  <c r="BR341" i="86"/>
  <c r="BJ341" i="86"/>
  <c r="BB341" i="86"/>
  <c r="AT341" i="86"/>
  <c r="AL341" i="86"/>
  <c r="AD341" i="86"/>
  <c r="V341" i="86"/>
  <c r="N341" i="86"/>
  <c r="DE341" i="86"/>
  <c r="CW341" i="86"/>
  <c r="CO341" i="86"/>
  <c r="CG341" i="86"/>
  <c r="BY341" i="86"/>
  <c r="BQ341" i="86"/>
  <c r="BI341" i="86"/>
  <c r="BA341" i="86"/>
  <c r="AS341" i="86"/>
  <c r="AK341" i="86"/>
  <c r="AC341" i="86"/>
  <c r="U341" i="86"/>
  <c r="M341" i="86"/>
  <c r="DL341" i="86"/>
  <c r="DD341" i="86"/>
  <c r="CV341" i="86"/>
  <c r="CN341" i="86"/>
  <c r="CF341" i="86"/>
  <c r="BX341" i="86"/>
  <c r="BP341" i="86"/>
  <c r="BH341" i="86"/>
  <c r="AZ341" i="86"/>
  <c r="AR341" i="86"/>
  <c r="AJ341" i="86"/>
  <c r="AB341" i="86"/>
  <c r="T341" i="86"/>
  <c r="L341" i="86"/>
  <c r="DK341" i="86"/>
  <c r="DC341" i="86"/>
  <c r="CU341" i="86"/>
  <c r="CM341" i="86"/>
  <c r="CE341" i="86"/>
  <c r="BW341" i="86"/>
  <c r="BO341" i="86"/>
  <c r="BG341" i="86"/>
  <c r="AY341" i="86"/>
  <c r="AQ341" i="86"/>
  <c r="AI341" i="86"/>
  <c r="AA341" i="86"/>
  <c r="S341" i="86"/>
  <c r="K341" i="86"/>
  <c r="CS341" i="86"/>
  <c r="BM341" i="86"/>
  <c r="AG341" i="86"/>
  <c r="DA341" i="86"/>
  <c r="CL341" i="86"/>
  <c r="BF341" i="86"/>
  <c r="Z341" i="86"/>
  <c r="CK341" i="86"/>
  <c r="BE341" i="86"/>
  <c r="Y341" i="86"/>
  <c r="DJ341" i="86"/>
  <c r="CD341" i="86"/>
  <c r="AX341" i="86"/>
  <c r="R341" i="86"/>
  <c r="AO341" i="86"/>
  <c r="DI341" i="86"/>
  <c r="CC341" i="86"/>
  <c r="AW341" i="86"/>
  <c r="Q341" i="86"/>
  <c r="DB341" i="86"/>
  <c r="BV341" i="86"/>
  <c r="AP341" i="86"/>
  <c r="J341" i="86"/>
  <c r="BU341" i="86"/>
  <c r="BN341" i="86"/>
  <c r="CT341" i="86"/>
  <c r="AH341" i="86"/>
  <c r="DF343" i="86"/>
  <c r="CX343" i="86"/>
  <c r="CP343" i="86"/>
  <c r="CH343" i="86"/>
  <c r="BZ343" i="86"/>
  <c r="BR343" i="86"/>
  <c r="BJ343" i="86"/>
  <c r="BB343" i="86"/>
  <c r="AT343" i="86"/>
  <c r="AL343" i="86"/>
  <c r="AD343" i="86"/>
  <c r="V343" i="86"/>
  <c r="N343" i="86"/>
  <c r="DE343" i="86"/>
  <c r="CW343" i="86"/>
  <c r="CO343" i="86"/>
  <c r="CG343" i="86"/>
  <c r="BY343" i="86"/>
  <c r="BQ343" i="86"/>
  <c r="BI343" i="86"/>
  <c r="BA343" i="86"/>
  <c r="AS343" i="86"/>
  <c r="AK343" i="86"/>
  <c r="AC343" i="86"/>
  <c r="U343" i="86"/>
  <c r="M343" i="86"/>
  <c r="DL343" i="86"/>
  <c r="DD343" i="86"/>
  <c r="CV343" i="86"/>
  <c r="CN343" i="86"/>
  <c r="CF343" i="86"/>
  <c r="BX343" i="86"/>
  <c r="BP343" i="86"/>
  <c r="BH343" i="86"/>
  <c r="AZ343" i="86"/>
  <c r="AR343" i="86"/>
  <c r="AJ343" i="86"/>
  <c r="AB343" i="86"/>
  <c r="T343" i="86"/>
  <c r="L343" i="86"/>
  <c r="DK343" i="86"/>
  <c r="DC343" i="86"/>
  <c r="CU343" i="86"/>
  <c r="CM343" i="86"/>
  <c r="CE343" i="86"/>
  <c r="BW343" i="86"/>
  <c r="BO343" i="86"/>
  <c r="BG343" i="86"/>
  <c r="AY343" i="86"/>
  <c r="AQ343" i="86"/>
  <c r="AI343" i="86"/>
  <c r="AA343" i="86"/>
  <c r="S343" i="86"/>
  <c r="K343" i="86"/>
  <c r="DJ343" i="86"/>
  <c r="DB343" i="86"/>
  <c r="CT343" i="86"/>
  <c r="CL343" i="86"/>
  <c r="CD343" i="86"/>
  <c r="BV343" i="86"/>
  <c r="BN343" i="86"/>
  <c r="BF343" i="86"/>
  <c r="AX343" i="86"/>
  <c r="AP343" i="86"/>
  <c r="AH343" i="86"/>
  <c r="Z343" i="86"/>
  <c r="R343" i="86"/>
  <c r="J343" i="86"/>
  <c r="DI343" i="86"/>
  <c r="DA343" i="86"/>
  <c r="CS343" i="86"/>
  <c r="CK343" i="86"/>
  <c r="CC343" i="86"/>
  <c r="BU343" i="86"/>
  <c r="BM343" i="86"/>
  <c r="BE343" i="86"/>
  <c r="AW343" i="86"/>
  <c r="AO343" i="86"/>
  <c r="AG343" i="86"/>
  <c r="Y343" i="86"/>
  <c r="Q343" i="86"/>
  <c r="CY343" i="86"/>
  <c r="BS343" i="86"/>
  <c r="AM343" i="86"/>
  <c r="O343" i="86"/>
  <c r="CR343" i="86"/>
  <c r="BL343" i="86"/>
  <c r="AF343" i="86"/>
  <c r="DG343" i="86"/>
  <c r="CQ343" i="86"/>
  <c r="BK343" i="86"/>
  <c r="AE343" i="86"/>
  <c r="CJ343" i="86"/>
  <c r="BD343" i="86"/>
  <c r="X343" i="86"/>
  <c r="AU343" i="86"/>
  <c r="CI343" i="86"/>
  <c r="BC343" i="86"/>
  <c r="W343" i="86"/>
  <c r="CA343" i="86"/>
  <c r="DH343" i="86"/>
  <c r="CB343" i="86"/>
  <c r="AV343" i="86"/>
  <c r="P343" i="86"/>
  <c r="AN343" i="86"/>
  <c r="CZ343" i="86"/>
  <c r="BT343" i="86"/>
  <c r="DL98" i="86"/>
  <c r="DL97" i="86"/>
  <c r="DL136" i="86" s="1"/>
  <c r="DL92" i="86"/>
  <c r="DL131" i="86" s="1"/>
  <c r="DL95" i="86"/>
  <c r="DL134" i="86" s="1"/>
  <c r="DL93" i="86"/>
  <c r="DL132" i="86" s="1"/>
  <c r="DL91" i="86"/>
  <c r="DL130" i="86" s="1"/>
  <c r="DL94" i="86"/>
  <c r="DL133" i="86" s="1"/>
  <c r="DL96" i="86"/>
  <c r="DL135" i="86" s="1"/>
  <c r="DL100" i="86"/>
  <c r="DL90" i="86"/>
  <c r="DA339" i="88"/>
  <c r="CS339" i="88"/>
  <c r="CK339" i="88"/>
  <c r="CC339" i="88"/>
  <c r="BU339" i="88"/>
  <c r="BM339" i="88"/>
  <c r="BE339" i="88"/>
  <c r="AW339" i="88"/>
  <c r="AO339" i="88"/>
  <c r="AG339" i="88"/>
  <c r="Y339" i="88"/>
  <c r="Q339" i="88"/>
  <c r="CZ339" i="88"/>
  <c r="CR339" i="88"/>
  <c r="CJ339" i="88"/>
  <c r="CB339" i="88"/>
  <c r="BT339" i="88"/>
  <c r="BL339" i="88"/>
  <c r="BD339" i="88"/>
  <c r="AV339" i="88"/>
  <c r="AN339" i="88"/>
  <c r="AF339" i="88"/>
  <c r="X339" i="88"/>
  <c r="P339" i="88"/>
  <c r="CY339" i="88"/>
  <c r="CQ339" i="88"/>
  <c r="CI339" i="88"/>
  <c r="CA339" i="88"/>
  <c r="BS339" i="88"/>
  <c r="BK339" i="88"/>
  <c r="BC339" i="88"/>
  <c r="AU339" i="88"/>
  <c r="AM339" i="88"/>
  <c r="AE339" i="88"/>
  <c r="W339" i="88"/>
  <c r="O339" i="88"/>
  <c r="CX339" i="88"/>
  <c r="CP339" i="88"/>
  <c r="CH339" i="88"/>
  <c r="BZ339" i="88"/>
  <c r="BR339" i="88"/>
  <c r="BJ339" i="88"/>
  <c r="BB339" i="88"/>
  <c r="AT339" i="88"/>
  <c r="AL339" i="88"/>
  <c r="AD339" i="88"/>
  <c r="V339" i="88"/>
  <c r="N339" i="88"/>
  <c r="CW339" i="88"/>
  <c r="CO339" i="88"/>
  <c r="CG339" i="88"/>
  <c r="BY339" i="88"/>
  <c r="BQ339" i="88"/>
  <c r="BI339" i="88"/>
  <c r="BA339" i="88"/>
  <c r="AS339" i="88"/>
  <c r="AK339" i="88"/>
  <c r="AC339" i="88"/>
  <c r="U339" i="88"/>
  <c r="M339" i="88"/>
  <c r="CV339" i="88"/>
  <c r="CN339" i="88"/>
  <c r="CF339" i="88"/>
  <c r="BX339" i="88"/>
  <c r="BP339" i="88"/>
  <c r="BH339" i="88"/>
  <c r="AZ339" i="88"/>
  <c r="AR339" i="88"/>
  <c r="AJ339" i="88"/>
  <c r="AB339" i="88"/>
  <c r="T339" i="88"/>
  <c r="L339" i="88"/>
  <c r="CU339" i="88"/>
  <c r="CM339" i="88"/>
  <c r="CE339" i="88"/>
  <c r="BW339" i="88"/>
  <c r="BO339" i="88"/>
  <c r="BG339" i="88"/>
  <c r="AY339" i="88"/>
  <c r="AQ339" i="88"/>
  <c r="AI339" i="88"/>
  <c r="AA339" i="88"/>
  <c r="S339" i="88"/>
  <c r="K339" i="88"/>
  <c r="DB339" i="88"/>
  <c r="CT339" i="88"/>
  <c r="CL339" i="88"/>
  <c r="CD339" i="88"/>
  <c r="BV339" i="88"/>
  <c r="BN339" i="88"/>
  <c r="BF339" i="88"/>
  <c r="AX339" i="88"/>
  <c r="AP339" i="88"/>
  <c r="AH339" i="88"/>
  <c r="Z339" i="88"/>
  <c r="R339" i="88"/>
  <c r="J339" i="88"/>
  <c r="AL357" i="88"/>
  <c r="BJ357" i="88"/>
  <c r="CH357" i="88"/>
  <c r="DJ339" i="86"/>
  <c r="DB339" i="86"/>
  <c r="CT339" i="86"/>
  <c r="CL339" i="86"/>
  <c r="CD339" i="86"/>
  <c r="BV339" i="86"/>
  <c r="BN339" i="86"/>
  <c r="BF339" i="86"/>
  <c r="AX339" i="86"/>
  <c r="AP339" i="86"/>
  <c r="AH339" i="86"/>
  <c r="Z339" i="86"/>
  <c r="R339" i="86"/>
  <c r="J339" i="86"/>
  <c r="DI339" i="86"/>
  <c r="DA339" i="86"/>
  <c r="CS339" i="86"/>
  <c r="CK339" i="86"/>
  <c r="CC339" i="86"/>
  <c r="BU339" i="86"/>
  <c r="BM339" i="86"/>
  <c r="BE339" i="86"/>
  <c r="AW339" i="86"/>
  <c r="AO339" i="86"/>
  <c r="AG339" i="86"/>
  <c r="Y339" i="86"/>
  <c r="Q339" i="86"/>
  <c r="DH339" i="86"/>
  <c r="CZ339" i="86"/>
  <c r="CR339" i="86"/>
  <c r="CJ339" i="86"/>
  <c r="CB339" i="86"/>
  <c r="BT339" i="86"/>
  <c r="BL339" i="86"/>
  <c r="BD339" i="86"/>
  <c r="AV339" i="86"/>
  <c r="AN339" i="86"/>
  <c r="AF339" i="86"/>
  <c r="X339" i="86"/>
  <c r="P339" i="86"/>
  <c r="DG339" i="86"/>
  <c r="CY339" i="86"/>
  <c r="CQ339" i="86"/>
  <c r="CI339" i="86"/>
  <c r="CA339" i="86"/>
  <c r="BS339" i="86"/>
  <c r="BK339" i="86"/>
  <c r="BC339" i="86"/>
  <c r="AU339" i="86"/>
  <c r="AM339" i="86"/>
  <c r="AE339" i="86"/>
  <c r="W339" i="86"/>
  <c r="O339" i="86"/>
  <c r="DF339" i="86"/>
  <c r="CX339" i="86"/>
  <c r="CP339" i="86"/>
  <c r="CH339" i="86"/>
  <c r="BZ339" i="86"/>
  <c r="BR339" i="86"/>
  <c r="BJ339" i="86"/>
  <c r="BB339" i="86"/>
  <c r="AT339" i="86"/>
  <c r="AL339" i="86"/>
  <c r="AD339" i="86"/>
  <c r="V339" i="86"/>
  <c r="N339" i="86"/>
  <c r="DE339" i="86"/>
  <c r="CW339" i="86"/>
  <c r="CO339" i="86"/>
  <c r="CG339" i="86"/>
  <c r="BY339" i="86"/>
  <c r="BQ339" i="86"/>
  <c r="BI339" i="86"/>
  <c r="BA339" i="86"/>
  <c r="AS339" i="86"/>
  <c r="AK339" i="86"/>
  <c r="AC339" i="86"/>
  <c r="U339" i="86"/>
  <c r="M339" i="86"/>
  <c r="CM339" i="86"/>
  <c r="BG339" i="86"/>
  <c r="AA339" i="86"/>
  <c r="CU339" i="86"/>
  <c r="DL339" i="86"/>
  <c r="CF339" i="86"/>
  <c r="AZ339" i="86"/>
  <c r="T339" i="86"/>
  <c r="AI339" i="86"/>
  <c r="DK339" i="86"/>
  <c r="CE339" i="86"/>
  <c r="AY339" i="86"/>
  <c r="S339" i="86"/>
  <c r="DD339" i="86"/>
  <c r="BX339" i="86"/>
  <c r="AR339" i="86"/>
  <c r="L339" i="86"/>
  <c r="DC339" i="86"/>
  <c r="BW339" i="86"/>
  <c r="AQ339" i="86"/>
  <c r="K339" i="86"/>
  <c r="BO339" i="86"/>
  <c r="CV339" i="86"/>
  <c r="BP339" i="86"/>
  <c r="AJ339" i="86"/>
  <c r="AB339" i="86"/>
  <c r="BH339" i="86"/>
  <c r="CN339" i="86"/>
  <c r="CU343" i="88"/>
  <c r="CM343" i="88"/>
  <c r="CE343" i="88"/>
  <c r="BW343" i="88"/>
  <c r="BO343" i="88"/>
  <c r="BG343" i="88"/>
  <c r="AY343" i="88"/>
  <c r="AQ343" i="88"/>
  <c r="AI343" i="88"/>
  <c r="AA343" i="88"/>
  <c r="S343" i="88"/>
  <c r="K343" i="88"/>
  <c r="DB343" i="88"/>
  <c r="CT343" i="88"/>
  <c r="CL343" i="88"/>
  <c r="CD343" i="88"/>
  <c r="BV343" i="88"/>
  <c r="BN343" i="88"/>
  <c r="BF343" i="88"/>
  <c r="AX343" i="88"/>
  <c r="AP343" i="88"/>
  <c r="AH343" i="88"/>
  <c r="Z343" i="88"/>
  <c r="R343" i="88"/>
  <c r="J343" i="88"/>
  <c r="DA343" i="88"/>
  <c r="CS343" i="88"/>
  <c r="CK343" i="88"/>
  <c r="CC343" i="88"/>
  <c r="BU343" i="88"/>
  <c r="BM343" i="88"/>
  <c r="BE343" i="88"/>
  <c r="AW343" i="88"/>
  <c r="AO343" i="88"/>
  <c r="AG343" i="88"/>
  <c r="Y343" i="88"/>
  <c r="Q343" i="88"/>
  <c r="CZ343" i="88"/>
  <c r="CR343" i="88"/>
  <c r="CJ343" i="88"/>
  <c r="CB343" i="88"/>
  <c r="BT343" i="88"/>
  <c r="BL343" i="88"/>
  <c r="BD343" i="88"/>
  <c r="AV343" i="88"/>
  <c r="AN343" i="88"/>
  <c r="AF343" i="88"/>
  <c r="X343" i="88"/>
  <c r="P343" i="88"/>
  <c r="CY343" i="88"/>
  <c r="CQ343" i="88"/>
  <c r="CI343" i="88"/>
  <c r="CA343" i="88"/>
  <c r="BS343" i="88"/>
  <c r="BK343" i="88"/>
  <c r="BC343" i="88"/>
  <c r="AU343" i="88"/>
  <c r="AM343" i="88"/>
  <c r="AE343" i="88"/>
  <c r="W343" i="88"/>
  <c r="O343" i="88"/>
  <c r="CX343" i="88"/>
  <c r="CP343" i="88"/>
  <c r="CH343" i="88"/>
  <c r="BZ343" i="88"/>
  <c r="BR343" i="88"/>
  <c r="BJ343" i="88"/>
  <c r="BB343" i="88"/>
  <c r="AT343" i="88"/>
  <c r="AL343" i="88"/>
  <c r="AD343" i="88"/>
  <c r="V343" i="88"/>
  <c r="N343" i="88"/>
  <c r="CG343" i="88"/>
  <c r="BA343" i="88"/>
  <c r="U343" i="88"/>
  <c r="CF343" i="88"/>
  <c r="AZ343" i="88"/>
  <c r="T343" i="88"/>
  <c r="BY343" i="88"/>
  <c r="AS343" i="88"/>
  <c r="M343" i="88"/>
  <c r="BX343" i="88"/>
  <c r="AR343" i="88"/>
  <c r="L343" i="88"/>
  <c r="CW343" i="88"/>
  <c r="BQ343" i="88"/>
  <c r="AK343" i="88"/>
  <c r="CV343" i="88"/>
  <c r="BP343" i="88"/>
  <c r="AJ343" i="88"/>
  <c r="CO343" i="88"/>
  <c r="BI343" i="88"/>
  <c r="AC343" i="88"/>
  <c r="CN343" i="88"/>
  <c r="BH343" i="88"/>
  <c r="AB343" i="88"/>
  <c r="DM422" i="86"/>
  <c r="DM397" i="86"/>
  <c r="DM409" i="86"/>
  <c r="AX141" i="88"/>
  <c r="AT141" i="88"/>
  <c r="BH141" i="88"/>
  <c r="AN141" i="88"/>
  <c r="AI141" i="88"/>
  <c r="BG141" i="88"/>
  <c r="N141" i="88"/>
  <c r="O141" i="88"/>
  <c r="AG141" i="88"/>
  <c r="AY141" i="88"/>
  <c r="L141" i="88"/>
  <c r="AF141" i="88"/>
  <c r="U141" i="88"/>
  <c r="BB141" i="88"/>
  <c r="AO141" i="88"/>
  <c r="R141" i="88"/>
  <c r="BR142" i="88"/>
  <c r="BR317" i="88"/>
  <c r="CA317" i="88"/>
  <c r="CA142" i="88"/>
  <c r="V141" i="88"/>
  <c r="BJ317" i="88"/>
  <c r="BJ142" i="88"/>
  <c r="CP317" i="88"/>
  <c r="CP142" i="88"/>
  <c r="Z358" i="88"/>
  <c r="Z364" i="88" s="1"/>
  <c r="Z372" i="88" s="1"/>
  <c r="AL358" i="88"/>
  <c r="AX358" i="88"/>
  <c r="AX364" i="88" s="1"/>
  <c r="AX372" i="88" s="1"/>
  <c r="BJ358" i="88"/>
  <c r="BV358" i="88"/>
  <c r="BV364" i="88" s="1"/>
  <c r="BV372" i="88" s="1"/>
  <c r="CH358" i="88"/>
  <c r="CT358" i="88"/>
  <c r="CT364" i="88" s="1"/>
  <c r="CT372" i="88" s="1"/>
  <c r="O142" i="88"/>
  <c r="O317" i="88"/>
  <c r="AU317" i="88"/>
  <c r="AU142" i="88"/>
  <c r="BS142" i="88"/>
  <c r="BS317" i="88"/>
  <c r="BI142" i="88"/>
  <c r="BI317" i="88"/>
  <c r="X142" i="88"/>
  <c r="X317" i="88"/>
  <c r="AV141" i="88"/>
  <c r="AV123" i="88"/>
  <c r="AO142" i="88"/>
  <c r="AO317" i="88"/>
  <c r="AC141" i="88"/>
  <c r="AC123" i="88"/>
  <c r="J141" i="88"/>
  <c r="AH141" i="88"/>
  <c r="AH123" i="88"/>
  <c r="BF141" i="88"/>
  <c r="AK141" i="88"/>
  <c r="AA141" i="88"/>
  <c r="AQ142" i="88"/>
  <c r="AQ317" i="88"/>
  <c r="BO142" i="88"/>
  <c r="BO317" i="88"/>
  <c r="AB142" i="88"/>
  <c r="AB317" i="88"/>
  <c r="M141" i="88"/>
  <c r="M123" i="88"/>
  <c r="CL142" i="88"/>
  <c r="CL317" i="88"/>
  <c r="CF142" i="88"/>
  <c r="CF317" i="88"/>
  <c r="V142" i="88"/>
  <c r="V317" i="88"/>
  <c r="AT317" i="88"/>
  <c r="AT142" i="88"/>
  <c r="CX142" i="88"/>
  <c r="CX317" i="88"/>
  <c r="BA141" i="88"/>
  <c r="W317" i="88"/>
  <c r="W142" i="88"/>
  <c r="BC141" i="88"/>
  <c r="AF142" i="88"/>
  <c r="AF317" i="88"/>
  <c r="BD141" i="88"/>
  <c r="CJ142" i="88"/>
  <c r="CJ317" i="88"/>
  <c r="AS141" i="88"/>
  <c r="AS123" i="88"/>
  <c r="Y141" i="88"/>
  <c r="BM142" i="88"/>
  <c r="BM317" i="88"/>
  <c r="J142" i="88"/>
  <c r="J317" i="88"/>
  <c r="AP141" i="88"/>
  <c r="AP123" i="88"/>
  <c r="CT142" i="88"/>
  <c r="CT317" i="88"/>
  <c r="AK142" i="88"/>
  <c r="AK317" i="88"/>
  <c r="AA142" i="88"/>
  <c r="AA317" i="88"/>
  <c r="AY142" i="88"/>
  <c r="AY317" i="88"/>
  <c r="BW142" i="88"/>
  <c r="BW317" i="88"/>
  <c r="AJ142" i="88"/>
  <c r="AJ317" i="88"/>
  <c r="BH142" i="88"/>
  <c r="BH317" i="88"/>
  <c r="CN142" i="88"/>
  <c r="CN317" i="88"/>
  <c r="CS142" i="88"/>
  <c r="CS317" i="88"/>
  <c r="M142" i="88"/>
  <c r="M317" i="88"/>
  <c r="AD141" i="88"/>
  <c r="BZ317" i="88"/>
  <c r="BZ142" i="88"/>
  <c r="AE141" i="88"/>
  <c r="AE123" i="88"/>
  <c r="BC317" i="88"/>
  <c r="BC142" i="88"/>
  <c r="AS317" i="88"/>
  <c r="AS142" i="88"/>
  <c r="Y142" i="88"/>
  <c r="Y317" i="88"/>
  <c r="AW141" i="88"/>
  <c r="BU142" i="88"/>
  <c r="BU317" i="88"/>
  <c r="DA142" i="88"/>
  <c r="DA317" i="88"/>
  <c r="AP142" i="88"/>
  <c r="AP317" i="88"/>
  <c r="BN142" i="88"/>
  <c r="BN317" i="88"/>
  <c r="K141" i="88"/>
  <c r="U142" i="88"/>
  <c r="U317" i="88"/>
  <c r="L142" i="88"/>
  <c r="L317" i="88"/>
  <c r="AR141" i="88"/>
  <c r="BQ142" i="88"/>
  <c r="BQ317" i="88"/>
  <c r="BA317" i="88"/>
  <c r="BA142" i="88"/>
  <c r="BD142" i="88"/>
  <c r="BD317" i="88"/>
  <c r="AE142" i="88"/>
  <c r="AE317" i="88"/>
  <c r="CI317" i="88"/>
  <c r="CI142" i="88"/>
  <c r="AL360" i="88"/>
  <c r="AL364" i="88" s="1"/>
  <c r="AL372" i="88" s="1"/>
  <c r="BJ360" i="88"/>
  <c r="CH360" i="88"/>
  <c r="R317" i="88"/>
  <c r="R142" i="88"/>
  <c r="AX317" i="88"/>
  <c r="AX142" i="88"/>
  <c r="BV142" i="88"/>
  <c r="BV317" i="88"/>
  <c r="DB317" i="88"/>
  <c r="DB142" i="88"/>
  <c r="AI142" i="88"/>
  <c r="AI317" i="88"/>
  <c r="CE142" i="88"/>
  <c r="CE317" i="88"/>
  <c r="T141" i="88"/>
  <c r="T123" i="88"/>
  <c r="BP317" i="88"/>
  <c r="BP142" i="88"/>
  <c r="CV142" i="88"/>
  <c r="CV317" i="88"/>
  <c r="AJ141" i="88"/>
  <c r="AJ123" i="88"/>
  <c r="AD317" i="88"/>
  <c r="AD142" i="88"/>
  <c r="BB317" i="88"/>
  <c r="BB142" i="88"/>
  <c r="AM317" i="88"/>
  <c r="AM142" i="88"/>
  <c r="P142" i="88"/>
  <c r="P317" i="88"/>
  <c r="BL142" i="88"/>
  <c r="BL317" i="88"/>
  <c r="CR142" i="88"/>
  <c r="CR317" i="88"/>
  <c r="AW142" i="88"/>
  <c r="AW317" i="88"/>
  <c r="K142" i="88"/>
  <c r="K317" i="88"/>
  <c r="BG142" i="88"/>
  <c r="BG317" i="88"/>
  <c r="BY317" i="88"/>
  <c r="BY142" i="88"/>
  <c r="T142" i="88"/>
  <c r="T317" i="88"/>
  <c r="AR142" i="88"/>
  <c r="AR317" i="88"/>
  <c r="CG142" i="88"/>
  <c r="CG317" i="88"/>
  <c r="AL141" i="88"/>
  <c r="CH317" i="88"/>
  <c r="CH142" i="88"/>
  <c r="AM141" i="88"/>
  <c r="AM123" i="88"/>
  <c r="BK317" i="88"/>
  <c r="BK142" i="88"/>
  <c r="CQ317" i="88"/>
  <c r="CQ142" i="88"/>
  <c r="P141" i="88"/>
  <c r="P123" i="88"/>
  <c r="AN142" i="88"/>
  <c r="AN317" i="88"/>
  <c r="BT317" i="88"/>
  <c r="BT142" i="88"/>
  <c r="BE142" i="88"/>
  <c r="BE317" i="88"/>
  <c r="CC142" i="88"/>
  <c r="CC317" i="88"/>
  <c r="Z141" i="88"/>
  <c r="Z123" i="88"/>
  <c r="CD142" i="88"/>
  <c r="CD317" i="88"/>
  <c r="S142" i="88"/>
  <c r="S317" i="88"/>
  <c r="AQ141" i="88"/>
  <c r="CM142" i="88"/>
  <c r="CM317" i="88"/>
  <c r="CO142" i="88"/>
  <c r="CO317" i="88"/>
  <c r="AB141" i="88"/>
  <c r="AZ141" i="88"/>
  <c r="CW317" i="88"/>
  <c r="CW142" i="88"/>
  <c r="W141" i="88"/>
  <c r="W123" i="88"/>
  <c r="CB142" i="88"/>
  <c r="CB317" i="88"/>
  <c r="Q317" i="88"/>
  <c r="Q142" i="88"/>
  <c r="AC142" i="88"/>
  <c r="AC317" i="88"/>
  <c r="AH142" i="88"/>
  <c r="AH317" i="88"/>
  <c r="N142" i="88"/>
  <c r="N317" i="88"/>
  <c r="AL142" i="88"/>
  <c r="AL317" i="88"/>
  <c r="AU141" i="88"/>
  <c r="CY142" i="88"/>
  <c r="CY317" i="88"/>
  <c r="BI141" i="88"/>
  <c r="X141" i="88"/>
  <c r="X123" i="88"/>
  <c r="AV142" i="88"/>
  <c r="AV317" i="88"/>
  <c r="CZ142" i="88"/>
  <c r="CZ317" i="88"/>
  <c r="Q141" i="88"/>
  <c r="AG142" i="88"/>
  <c r="AG317" i="88"/>
  <c r="BE141" i="88"/>
  <c r="CK142" i="88"/>
  <c r="CK317" i="88"/>
  <c r="Z142" i="88"/>
  <c r="Z317" i="88"/>
  <c r="BF142" i="88"/>
  <c r="BF317" i="88"/>
  <c r="S141" i="88"/>
  <c r="S123" i="88"/>
  <c r="CU317" i="88"/>
  <c r="CU142" i="88"/>
  <c r="AZ317" i="88"/>
  <c r="AZ142" i="88"/>
  <c r="BX142" i="88"/>
  <c r="BX317" i="88"/>
  <c r="AZ112" i="86"/>
  <c r="AZ131" i="86" s="1"/>
  <c r="BA114" i="86"/>
  <c r="BA133" i="86" s="1"/>
  <c r="BC112" i="86"/>
  <c r="BC131" i="86" s="1"/>
  <c r="BB113" i="86"/>
  <c r="BB132" i="86" s="1"/>
  <c r="BC113" i="86"/>
  <c r="BC132" i="86" s="1"/>
  <c r="BE114" i="86"/>
  <c r="BE133" i="86" s="1"/>
  <c r="BA111" i="86"/>
  <c r="BA130" i="86" s="1"/>
  <c r="BH111" i="86"/>
  <c r="BH130" i="86" s="1"/>
  <c r="BG113" i="86"/>
  <c r="BG132" i="86" s="1"/>
  <c r="BI114" i="86"/>
  <c r="BI133" i="86" s="1"/>
  <c r="BA112" i="86"/>
  <c r="BA131" i="86" s="1"/>
  <c r="BB111" i="86"/>
  <c r="BB130" i="86" s="1"/>
  <c r="BD111" i="86"/>
  <c r="BD130" i="86" s="1"/>
  <c r="BE113" i="86"/>
  <c r="BE132" i="86" s="1"/>
  <c r="AZ114" i="86"/>
  <c r="AZ133" i="86" s="1"/>
  <c r="BD112" i="86"/>
  <c r="BD131" i="86" s="1"/>
  <c r="AY113" i="86"/>
  <c r="AY132" i="86" s="1"/>
  <c r="BF112" i="86"/>
  <c r="BF131" i="86" s="1"/>
  <c r="BB112" i="86"/>
  <c r="BB131" i="86" s="1"/>
  <c r="BI111" i="86"/>
  <c r="BI130" i="86" s="1"/>
  <c r="AZ111" i="86"/>
  <c r="AZ130" i="86" s="1"/>
  <c r="AX113" i="86"/>
  <c r="AX132" i="86" s="1"/>
  <c r="BD113" i="86"/>
  <c r="BD132" i="86" s="1"/>
  <c r="BG112" i="86"/>
  <c r="BG131" i="86" s="1"/>
  <c r="BE111" i="86"/>
  <c r="BE130" i="86" s="1"/>
  <c r="BF111" i="86"/>
  <c r="BF130" i="86" s="1"/>
  <c r="AZ113" i="86"/>
  <c r="AZ132" i="86" s="1"/>
  <c r="AX114" i="86"/>
  <c r="AX133" i="86" s="1"/>
  <c r="BF114" i="86"/>
  <c r="BF133" i="86" s="1"/>
  <c r="BC114" i="86"/>
  <c r="BC133" i="86" s="1"/>
  <c r="BI113" i="86"/>
  <c r="BI132" i="86" s="1"/>
  <c r="AY111" i="86"/>
  <c r="AY130" i="86" s="1"/>
  <c r="BC111" i="86"/>
  <c r="BC130" i="86" s="1"/>
  <c r="BH114" i="86"/>
  <c r="BH133" i="86" s="1"/>
  <c r="BF113" i="86"/>
  <c r="BF132" i="86" s="1"/>
  <c r="AY112" i="86"/>
  <c r="AY131" i="86" s="1"/>
  <c r="BA113" i="86"/>
  <c r="BA132" i="86" s="1"/>
  <c r="AX111" i="86"/>
  <c r="AX130" i="86" s="1"/>
  <c r="BD114" i="86"/>
  <c r="BD133" i="86" s="1"/>
  <c r="BG111" i="86"/>
  <c r="BG130" i="86" s="1"/>
  <c r="BH113" i="86"/>
  <c r="BH132" i="86" s="1"/>
  <c r="BG114" i="86"/>
  <c r="BG133" i="86" s="1"/>
  <c r="BI112" i="86"/>
  <c r="BI131" i="86" s="1"/>
  <c r="AY114" i="86"/>
  <c r="AY133" i="86" s="1"/>
  <c r="AX112" i="86"/>
  <c r="AX131" i="86" s="1"/>
  <c r="BB114" i="86"/>
  <c r="BB133" i="86" s="1"/>
  <c r="BE112" i="86"/>
  <c r="BE131" i="86" s="1"/>
  <c r="BH112" i="86"/>
  <c r="BH131" i="86" s="1"/>
  <c r="H361" i="88"/>
  <c r="H359" i="88"/>
  <c r="H362" i="88"/>
  <c r="H356" i="88"/>
  <c r="H160" i="88"/>
  <c r="J39" i="86"/>
  <c r="J438" i="86"/>
  <c r="AL360" i="86"/>
  <c r="BJ360" i="86"/>
  <c r="CH360" i="86"/>
  <c r="DF360" i="86"/>
  <c r="AL357" i="86"/>
  <c r="BJ357" i="86"/>
  <c r="CH357" i="86"/>
  <c r="DF357" i="86"/>
  <c r="AL417" i="86"/>
  <c r="AL437" i="86"/>
  <c r="AL41" i="86" s="1"/>
  <c r="Z358" i="86"/>
  <c r="Z364" i="86" s="1"/>
  <c r="Z372" i="86" s="1"/>
  <c r="AL358" i="86"/>
  <c r="AX358" i="86"/>
  <c r="AX364" i="86" s="1"/>
  <c r="AX372" i="86" s="1"/>
  <c r="BJ358" i="86"/>
  <c r="BV358" i="86"/>
  <c r="BV364" i="86" s="1"/>
  <c r="BV372" i="86" s="1"/>
  <c r="CH358" i="86"/>
  <c r="CT358" i="86"/>
  <c r="CT364" i="86" s="1"/>
  <c r="CT372" i="86" s="1"/>
  <c r="DF358" i="86"/>
  <c r="J111" i="3"/>
  <c r="J130" i="3" s="1"/>
  <c r="L165" i="3"/>
  <c r="J114" i="3"/>
  <c r="J133" i="3" s="1"/>
  <c r="J110" i="3"/>
  <c r="J129" i="3" s="1"/>
  <c r="J247" i="3"/>
  <c r="J112" i="3"/>
  <c r="J131" i="3" s="1"/>
  <c r="J113" i="3"/>
  <c r="J154" i="3" s="1"/>
  <c r="AV114" i="86"/>
  <c r="AV133" i="86" s="1"/>
  <c r="AW113" i="86"/>
  <c r="AW132" i="86" s="1"/>
  <c r="AQ111" i="86"/>
  <c r="AQ130" i="86" s="1"/>
  <c r="AP112" i="86"/>
  <c r="AP131" i="86" s="1"/>
  <c r="AP114" i="86"/>
  <c r="AP133" i="86" s="1"/>
  <c r="AR112" i="86"/>
  <c r="AR131" i="86" s="1"/>
  <c r="AU111" i="86"/>
  <c r="AU130" i="86" s="1"/>
  <c r="AL111" i="86"/>
  <c r="AL130" i="86" s="1"/>
  <c r="AM114" i="86"/>
  <c r="AM133" i="86" s="1"/>
  <c r="AS113" i="86"/>
  <c r="AS132" i="86" s="1"/>
  <c r="AV112" i="86"/>
  <c r="AV131" i="86" s="1"/>
  <c r="AN111" i="86"/>
  <c r="AN130" i="86" s="1"/>
  <c r="AO111" i="86"/>
  <c r="AO130" i="86" s="1"/>
  <c r="AR113" i="86"/>
  <c r="AR132" i="86" s="1"/>
  <c r="AU112" i="86"/>
  <c r="AU131" i="86" s="1"/>
  <c r="AV111" i="86"/>
  <c r="AV130" i="86" s="1"/>
  <c r="AQ112" i="86"/>
  <c r="AQ131" i="86" s="1"/>
  <c r="AT111" i="86"/>
  <c r="AT130" i="86" s="1"/>
  <c r="AW114" i="86"/>
  <c r="AW133" i="86" s="1"/>
  <c r="AM113" i="86"/>
  <c r="AM132" i="86" s="1"/>
  <c r="AN112" i="86"/>
  <c r="AN131" i="86" s="1"/>
  <c r="AR114" i="86"/>
  <c r="AR133" i="86" s="1"/>
  <c r="AS111" i="86"/>
  <c r="AS130" i="86" s="1"/>
  <c r="AT114" i="86"/>
  <c r="AT133" i="86" s="1"/>
  <c r="AL114" i="86"/>
  <c r="AL133" i="86" s="1"/>
  <c r="AM112" i="86"/>
  <c r="AM131" i="86" s="1"/>
  <c r="AP113" i="86"/>
  <c r="AP132" i="86" s="1"/>
  <c r="AR111" i="86"/>
  <c r="AR130" i="86" s="1"/>
  <c r="AS114" i="86"/>
  <c r="AS133" i="86" s="1"/>
  <c r="AT112" i="86"/>
  <c r="AT131" i="86" s="1"/>
  <c r="AU114" i="86"/>
  <c r="AU133" i="86" s="1"/>
  <c r="AU113" i="86"/>
  <c r="AU132" i="86" s="1"/>
  <c r="AW111" i="86"/>
  <c r="AW130" i="86" s="1"/>
  <c r="AL112" i="86"/>
  <c r="AL131" i="86" s="1"/>
  <c r="AQ114" i="86"/>
  <c r="AQ133" i="86" s="1"/>
  <c r="AP111" i="86"/>
  <c r="AP130" i="86" s="1"/>
  <c r="AO114" i="86"/>
  <c r="AO133" i="86" s="1"/>
  <c r="AO113" i="86"/>
  <c r="AO132" i="86" s="1"/>
  <c r="AS112" i="86"/>
  <c r="AS131" i="86" s="1"/>
  <c r="AT113" i="86"/>
  <c r="AT132" i="86" s="1"/>
  <c r="AV113" i="86"/>
  <c r="AV132" i="86" s="1"/>
  <c r="AW112" i="86"/>
  <c r="AW131" i="86" s="1"/>
  <c r="AL113" i="86"/>
  <c r="AL132" i="86" s="1"/>
  <c r="AM111" i="86"/>
  <c r="AM130" i="86" s="1"/>
  <c r="AN114" i="86"/>
  <c r="AN133" i="86" s="1"/>
  <c r="AN113" i="86"/>
  <c r="AN132" i="86" s="1"/>
  <c r="AQ113" i="86"/>
  <c r="AQ132" i="86" s="1"/>
  <c r="AO112" i="86"/>
  <c r="AO131" i="86" s="1"/>
  <c r="CA292" i="86"/>
  <c r="CA294" i="86" s="1"/>
  <c r="CA288" i="86"/>
  <c r="CA289" i="86" s="1"/>
  <c r="AU288" i="86"/>
  <c r="AU289" i="86" s="1"/>
  <c r="AU292" i="86"/>
  <c r="AU294" i="86" s="1"/>
  <c r="BZ288" i="86"/>
  <c r="BZ289" i="86" s="1"/>
  <c r="BZ292" i="86"/>
  <c r="BZ294" i="86" s="1"/>
  <c r="V288" i="86"/>
  <c r="V289" i="86" s="1"/>
  <c r="V292" i="86"/>
  <c r="V294" i="86" s="1"/>
  <c r="CH292" i="86"/>
  <c r="CH294" i="86" s="1"/>
  <c r="CH288" i="86"/>
  <c r="CH289" i="86" s="1"/>
  <c r="BN288" i="86"/>
  <c r="BN289" i="86" s="1"/>
  <c r="BN292" i="86"/>
  <c r="BN294" i="86" s="1"/>
  <c r="AX288" i="86"/>
  <c r="AX289" i="86" s="1"/>
  <c r="AX292" i="86"/>
  <c r="AX294" i="86" s="1"/>
  <c r="BQ288" i="86"/>
  <c r="BQ289" i="86" s="1"/>
  <c r="BQ292" i="86"/>
  <c r="BQ294" i="86" s="1"/>
  <c r="AZ288" i="86"/>
  <c r="AZ289" i="86" s="1"/>
  <c r="AZ292" i="86"/>
  <c r="AZ294" i="86" s="1"/>
  <c r="BI288" i="86"/>
  <c r="BI289" i="86" s="1"/>
  <c r="BI292" i="86"/>
  <c r="BI294" i="86" s="1"/>
  <c r="BT288" i="86"/>
  <c r="BT289" i="86" s="1"/>
  <c r="BT292" i="86"/>
  <c r="BT294" i="86" s="1"/>
  <c r="J110" i="86"/>
  <c r="J129" i="86" s="1"/>
  <c r="J104" i="86"/>
  <c r="BB292" i="86"/>
  <c r="BB294" i="86" s="1"/>
  <c r="BB288" i="86"/>
  <c r="BB289" i="86" s="1"/>
  <c r="X111" i="86"/>
  <c r="X130" i="86" s="1"/>
  <c r="Y114" i="86"/>
  <c r="Y133" i="86" s="1"/>
  <c r="CT292" i="86"/>
  <c r="CT294" i="86" s="1"/>
  <c r="CT288" i="86"/>
  <c r="CT289" i="86" s="1"/>
  <c r="AD112" i="86"/>
  <c r="AD131" i="86" s="1"/>
  <c r="S114" i="86"/>
  <c r="S133" i="86" s="1"/>
  <c r="Q288" i="86"/>
  <c r="Q289" i="86" s="1"/>
  <c r="Q292" i="86"/>
  <c r="Q294" i="86" s="1"/>
  <c r="AG111" i="86"/>
  <c r="AG130" i="86" s="1"/>
  <c r="K111" i="86"/>
  <c r="K130" i="86" s="1"/>
  <c r="J112" i="86"/>
  <c r="J131" i="86" s="1"/>
  <c r="M110" i="86"/>
  <c r="M129" i="86" s="1"/>
  <c r="M104" i="86"/>
  <c r="CM104" i="86"/>
  <c r="CM141" i="86"/>
  <c r="DH288" i="86"/>
  <c r="DH289" i="86" s="1"/>
  <c r="DH292" i="86"/>
  <c r="DH294" i="86" s="1"/>
  <c r="W114" i="86"/>
  <c r="W133" i="86" s="1"/>
  <c r="BX141" i="86"/>
  <c r="BX104" i="86"/>
  <c r="AY104" i="86"/>
  <c r="CT141" i="86"/>
  <c r="CT104" i="86"/>
  <c r="AH113" i="86"/>
  <c r="AH132" i="86" s="1"/>
  <c r="DI129" i="86"/>
  <c r="DI141" i="86" s="1"/>
  <c r="DI104" i="86"/>
  <c r="X112" i="86"/>
  <c r="X131" i="86" s="1"/>
  <c r="BK104" i="86"/>
  <c r="BK141" i="86"/>
  <c r="AM292" i="86"/>
  <c r="AM294" i="86" s="1"/>
  <c r="AM288" i="86"/>
  <c r="AM289" i="86" s="1"/>
  <c r="CX141" i="86"/>
  <c r="CX104" i="86"/>
  <c r="AL288" i="86"/>
  <c r="AL289" i="86" s="1"/>
  <c r="AL292" i="86"/>
  <c r="AL294" i="86" s="1"/>
  <c r="Y111" i="86"/>
  <c r="Y130" i="86" s="1"/>
  <c r="AM104" i="86"/>
  <c r="AM110" i="86"/>
  <c r="AM129" i="86" s="1"/>
  <c r="N114" i="86"/>
  <c r="N133" i="86" s="1"/>
  <c r="CN141" i="86"/>
  <c r="CN104" i="86"/>
  <c r="CE288" i="86"/>
  <c r="CE289" i="86" s="1"/>
  <c r="CE292" i="86"/>
  <c r="CE294" i="86" s="1"/>
  <c r="BO288" i="86"/>
  <c r="BO289" i="86" s="1"/>
  <c r="BO292" i="86"/>
  <c r="BO294" i="86" s="1"/>
  <c r="AX104" i="86"/>
  <c r="CZ141" i="86"/>
  <c r="CZ104" i="86"/>
  <c r="AQ110" i="86"/>
  <c r="AQ129" i="86" s="1"/>
  <c r="AQ104" i="86"/>
  <c r="CL288" i="86"/>
  <c r="CL289" i="86" s="1"/>
  <c r="CL292" i="86"/>
  <c r="CL294" i="86" s="1"/>
  <c r="P104" i="86"/>
  <c r="P110" i="86"/>
  <c r="P129" i="86" s="1"/>
  <c r="BC104" i="86"/>
  <c r="Q113" i="86"/>
  <c r="Q132" i="86" s="1"/>
  <c r="AS104" i="86"/>
  <c r="AS110" i="86"/>
  <c r="AS129" i="86" s="1"/>
  <c r="T288" i="86"/>
  <c r="T289" i="86" s="1"/>
  <c r="T292" i="86"/>
  <c r="T294" i="86" s="1"/>
  <c r="DB141" i="86"/>
  <c r="DB104" i="86"/>
  <c r="AF111" i="86"/>
  <c r="AF130" i="86" s="1"/>
  <c r="DF129" i="86"/>
  <c r="DF141" i="86" s="1"/>
  <c r="DF104" i="86"/>
  <c r="DF288" i="86"/>
  <c r="DF289" i="86" s="1"/>
  <c r="DF292" i="86"/>
  <c r="DF294" i="86" s="1"/>
  <c r="CU141" i="86"/>
  <c r="CU104" i="86"/>
  <c r="AI114" i="86"/>
  <c r="AI133" i="86" s="1"/>
  <c r="CD104" i="86"/>
  <c r="CD141" i="86"/>
  <c r="R288" i="86"/>
  <c r="R289" i="86" s="1"/>
  <c r="R292" i="86"/>
  <c r="R294" i="86" s="1"/>
  <c r="CS141" i="86"/>
  <c r="CS104" i="86"/>
  <c r="DG288" i="86"/>
  <c r="DG289" i="86" s="1"/>
  <c r="DG292" i="86"/>
  <c r="DG294" i="86" s="1"/>
  <c r="W292" i="86"/>
  <c r="W294" i="86" s="1"/>
  <c r="W288" i="86"/>
  <c r="W289" i="86" s="1"/>
  <c r="DI288" i="86"/>
  <c r="DI289" i="86" s="1"/>
  <c r="DI292" i="86"/>
  <c r="DI294" i="86" s="1"/>
  <c r="AU104" i="86"/>
  <c r="AU110" i="86"/>
  <c r="AU129" i="86" s="1"/>
  <c r="CH141" i="86"/>
  <c r="CH104" i="86"/>
  <c r="CV141" i="86"/>
  <c r="CV104" i="86"/>
  <c r="BW288" i="86"/>
  <c r="BW289" i="86" s="1"/>
  <c r="BW292" i="86"/>
  <c r="BW294" i="86" s="1"/>
  <c r="J292" i="86"/>
  <c r="J294" i="86" s="1"/>
  <c r="J288" i="86"/>
  <c r="J289" i="86" s="1"/>
  <c r="AZ104" i="86"/>
  <c r="CM288" i="86"/>
  <c r="CM289" i="86" s="1"/>
  <c r="CM292" i="86"/>
  <c r="CM294" i="86" s="1"/>
  <c r="BU292" i="86"/>
  <c r="BU294" i="86" s="1"/>
  <c r="BU288" i="86"/>
  <c r="BU289" i="86" s="1"/>
  <c r="W113" i="86"/>
  <c r="W132" i="86" s="1"/>
  <c r="CW288" i="86"/>
  <c r="CW289" i="86" s="1"/>
  <c r="CW292" i="86"/>
  <c r="CW294" i="86" s="1"/>
  <c r="L288" i="86"/>
  <c r="L289" i="86" s="1"/>
  <c r="L292" i="86"/>
  <c r="L294" i="86" s="1"/>
  <c r="AH288" i="86"/>
  <c r="AH289" i="86" s="1"/>
  <c r="AH292" i="86"/>
  <c r="AH294" i="86" s="1"/>
  <c r="DA292" i="86"/>
  <c r="DA294" i="86" s="1"/>
  <c r="DA288" i="86"/>
  <c r="DA289" i="86" s="1"/>
  <c r="BL288" i="86"/>
  <c r="BL289" i="86" s="1"/>
  <c r="BL292" i="86"/>
  <c r="BL294" i="86" s="1"/>
  <c r="BY288" i="86"/>
  <c r="BY289" i="86" s="1"/>
  <c r="BY292" i="86"/>
  <c r="BY294" i="86" s="1"/>
  <c r="Y104" i="86"/>
  <c r="Y110" i="86"/>
  <c r="Y129" i="86" s="1"/>
  <c r="BL141" i="86"/>
  <c r="BL104" i="86"/>
  <c r="CY288" i="86"/>
  <c r="CY289" i="86" s="1"/>
  <c r="CY292" i="86"/>
  <c r="CY294" i="86" s="1"/>
  <c r="N110" i="86"/>
  <c r="N129" i="86" s="1"/>
  <c r="N104" i="86"/>
  <c r="AB114" i="86"/>
  <c r="AB133" i="86" s="1"/>
  <c r="BM288" i="86"/>
  <c r="BM289" i="86" s="1"/>
  <c r="BM292" i="86"/>
  <c r="BM294" i="86" s="1"/>
  <c r="CZ288" i="86"/>
  <c r="CZ289" i="86" s="1"/>
  <c r="CZ292" i="86"/>
  <c r="CZ294" i="86" s="1"/>
  <c r="CO288" i="86"/>
  <c r="CO289" i="86" s="1"/>
  <c r="CO292" i="86"/>
  <c r="CO294" i="86" s="1"/>
  <c r="AC104" i="86"/>
  <c r="AC110" i="86"/>
  <c r="AC129" i="86" s="1"/>
  <c r="Z114" i="86"/>
  <c r="Z133" i="86" s="1"/>
  <c r="CB104" i="86"/>
  <c r="CB141" i="86"/>
  <c r="CP288" i="86"/>
  <c r="CP289" i="86" s="1"/>
  <c r="CP292" i="86"/>
  <c r="CP294" i="86" s="1"/>
  <c r="AD288" i="86"/>
  <c r="AD289" i="86" s="1"/>
  <c r="AD292" i="86"/>
  <c r="AD294" i="86" s="1"/>
  <c r="Q111" i="86"/>
  <c r="Q130" i="86" s="1"/>
  <c r="BD288" i="86"/>
  <c r="BD289" i="86" s="1"/>
  <c r="BD292" i="86"/>
  <c r="BD294" i="86" s="1"/>
  <c r="DB292" i="86"/>
  <c r="DB294" i="86" s="1"/>
  <c r="DB288" i="86"/>
  <c r="DB289" i="86" s="1"/>
  <c r="CR104" i="86"/>
  <c r="CR141" i="86"/>
  <c r="AF113" i="86"/>
  <c r="AF132" i="86" s="1"/>
  <c r="BH104" i="86"/>
  <c r="AL104" i="86"/>
  <c r="AL110" i="86"/>
  <c r="AL129" i="86" s="1"/>
  <c r="AA288" i="86"/>
  <c r="AA289" i="86" s="1"/>
  <c r="AA292" i="86"/>
  <c r="AA294" i="86" s="1"/>
  <c r="S288" i="86"/>
  <c r="S289" i="86" s="1"/>
  <c r="S292" i="86"/>
  <c r="S294" i="86" s="1"/>
  <c r="AE111" i="86"/>
  <c r="AE130" i="86" s="1"/>
  <c r="AS288" i="86"/>
  <c r="AS289" i="86" s="1"/>
  <c r="AS292" i="86"/>
  <c r="AS294" i="86" s="1"/>
  <c r="AI288" i="86"/>
  <c r="AI289" i="86" s="1"/>
  <c r="AI292" i="86"/>
  <c r="AI294" i="86" s="1"/>
  <c r="AG288" i="86"/>
  <c r="AG289" i="86" s="1"/>
  <c r="AG292" i="86"/>
  <c r="AG294" i="86" s="1"/>
  <c r="DG129" i="86"/>
  <c r="DG141" i="86" s="1"/>
  <c r="DG104" i="86"/>
  <c r="DE288" i="86"/>
  <c r="DE289" i="86" s="1"/>
  <c r="DE292" i="86"/>
  <c r="DE294" i="86" s="1"/>
  <c r="K110" i="86"/>
  <c r="K129" i="86" s="1"/>
  <c r="K104" i="86"/>
  <c r="AV110" i="86"/>
  <c r="AV129" i="86" s="1"/>
  <c r="AV104" i="86"/>
  <c r="AV288" i="86"/>
  <c r="AV289" i="86" s="1"/>
  <c r="AV292" i="86"/>
  <c r="AV294" i="86" s="1"/>
  <c r="W111" i="86"/>
  <c r="W130" i="86" s="1"/>
  <c r="BX292" i="86"/>
  <c r="BX294" i="86" s="1"/>
  <c r="BX288" i="86"/>
  <c r="BX289" i="86" s="1"/>
  <c r="L113" i="86"/>
  <c r="L132" i="86" s="1"/>
  <c r="L104" i="86"/>
  <c r="L110" i="86"/>
  <c r="L129" i="86" s="1"/>
  <c r="AH114" i="86"/>
  <c r="AH133" i="86" s="1"/>
  <c r="X110" i="86"/>
  <c r="X129" i="86" s="1"/>
  <c r="X104" i="86"/>
  <c r="N288" i="86"/>
  <c r="N289" i="86" s="1"/>
  <c r="N292" i="86"/>
  <c r="N294" i="86" s="1"/>
  <c r="AB111" i="86"/>
  <c r="AB130" i="86" s="1"/>
  <c r="DJ129" i="86"/>
  <c r="DJ141" i="86" s="1"/>
  <c r="DJ104" i="86"/>
  <c r="O114" i="86"/>
  <c r="O133" i="86" s="1"/>
  <c r="O110" i="86"/>
  <c r="O129" i="86" s="1"/>
  <c r="O104" i="86"/>
  <c r="AP292" i="86"/>
  <c r="AP294" i="86" s="1"/>
  <c r="AP288" i="86"/>
  <c r="AP289" i="86" s="1"/>
  <c r="AR110" i="86"/>
  <c r="AR129" i="86" s="1"/>
  <c r="AR104" i="86"/>
  <c r="BN141" i="86"/>
  <c r="BN104" i="86"/>
  <c r="CC292" i="86"/>
  <c r="CC294" i="86" s="1"/>
  <c r="CC288" i="86"/>
  <c r="CC289" i="86" s="1"/>
  <c r="AE112" i="86"/>
  <c r="AE131" i="86" s="1"/>
  <c r="CF288" i="86"/>
  <c r="CF289" i="86" s="1"/>
  <c r="CF292" i="86"/>
  <c r="CF294" i="86" s="1"/>
  <c r="T104" i="86"/>
  <c r="T110" i="86"/>
  <c r="T129" i="86" s="1"/>
  <c r="U111" i="86"/>
  <c r="U130" i="86" s="1"/>
  <c r="U288" i="86"/>
  <c r="U289" i="86" s="1"/>
  <c r="U292" i="86"/>
  <c r="U294" i="86" s="1"/>
  <c r="CD292" i="86"/>
  <c r="CD294" i="86" s="1"/>
  <c r="CD288" i="86"/>
  <c r="CD289" i="86" s="1"/>
  <c r="R110" i="86"/>
  <c r="R129" i="86" s="1"/>
  <c r="R104" i="86"/>
  <c r="R114" i="86"/>
  <c r="R133" i="86" s="1"/>
  <c r="CJ104" i="86"/>
  <c r="CJ141" i="86"/>
  <c r="DA104" i="86"/>
  <c r="DA141" i="86"/>
  <c r="BT141" i="86"/>
  <c r="BT104" i="86"/>
  <c r="K288" i="86"/>
  <c r="K289" i="86" s="1"/>
  <c r="K292" i="86"/>
  <c r="K294" i="86" s="1"/>
  <c r="W104" i="86"/>
  <c r="W110" i="86"/>
  <c r="W129" i="86" s="1"/>
  <c r="CX292" i="86"/>
  <c r="CX294" i="86" s="1"/>
  <c r="CX288" i="86"/>
  <c r="CX289" i="86" s="1"/>
  <c r="CW104" i="86"/>
  <c r="CW141" i="86"/>
  <c r="BA292" i="86"/>
  <c r="BA294" i="86" s="1"/>
  <c r="BA288" i="86"/>
  <c r="BA289" i="86" s="1"/>
  <c r="AY288" i="86"/>
  <c r="AY289" i="86" s="1"/>
  <c r="AY292" i="86"/>
  <c r="AY294" i="86" s="1"/>
  <c r="AH112" i="86"/>
  <c r="AH131" i="86" s="1"/>
  <c r="AW104" i="86"/>
  <c r="AW110" i="86"/>
  <c r="AW129" i="86" s="1"/>
  <c r="X288" i="86"/>
  <c r="X289" i="86" s="1"/>
  <c r="X292" i="86"/>
  <c r="X294" i="86" s="1"/>
  <c r="X113" i="86"/>
  <c r="X132" i="86" s="1"/>
  <c r="CY104" i="86"/>
  <c r="CY141" i="86"/>
  <c r="N111" i="86"/>
  <c r="N130" i="86" s="1"/>
  <c r="N113" i="86"/>
  <c r="N132" i="86" s="1"/>
  <c r="DJ288" i="86"/>
  <c r="DJ289" i="86" s="1"/>
  <c r="DJ292" i="86"/>
  <c r="DJ294" i="86" s="1"/>
  <c r="Z288" i="86"/>
  <c r="Z289" i="86" s="1"/>
  <c r="Z292" i="86"/>
  <c r="Z294" i="86" s="1"/>
  <c r="O113" i="86"/>
  <c r="O132" i="86" s="1"/>
  <c r="O292" i="86"/>
  <c r="O294" i="86" s="1"/>
  <c r="O288" i="86"/>
  <c r="O289" i="86" s="1"/>
  <c r="AC288" i="86"/>
  <c r="AC289" i="86" s="1"/>
  <c r="AC292" i="86"/>
  <c r="AC294" i="86" s="1"/>
  <c r="AQ288" i="86"/>
  <c r="AQ289" i="86" s="1"/>
  <c r="AQ292" i="86"/>
  <c r="AQ294" i="86" s="1"/>
  <c r="CL104" i="86"/>
  <c r="CL141" i="86"/>
  <c r="Z112" i="86"/>
  <c r="Z131" i="86" s="1"/>
  <c r="AP104" i="86"/>
  <c r="AP110" i="86"/>
  <c r="AP129" i="86" s="1"/>
  <c r="AO104" i="86"/>
  <c r="AO110" i="86"/>
  <c r="AO129" i="86" s="1"/>
  <c r="CB288" i="86"/>
  <c r="CB289" i="86" s="1"/>
  <c r="CB292" i="86"/>
  <c r="CB294" i="86" s="1"/>
  <c r="BC292" i="86"/>
  <c r="BC294" i="86" s="1"/>
  <c r="BC288" i="86"/>
  <c r="BC289" i="86" s="1"/>
  <c r="AD114" i="86"/>
  <c r="AD133" i="86" s="1"/>
  <c r="CE141" i="86"/>
  <c r="CE104" i="86"/>
  <c r="S113" i="86"/>
  <c r="S132" i="86" s="1"/>
  <c r="BD104" i="86"/>
  <c r="CQ288" i="86"/>
  <c r="CQ289" i="86" s="1"/>
  <c r="CQ292" i="86"/>
  <c r="CQ294" i="86" s="1"/>
  <c r="BS288" i="86"/>
  <c r="BS289" i="86" s="1"/>
  <c r="BS292" i="86"/>
  <c r="BS294" i="86" s="1"/>
  <c r="AT110" i="86"/>
  <c r="AT129" i="86" s="1"/>
  <c r="AT104" i="86"/>
  <c r="AI112" i="86"/>
  <c r="AI131" i="86" s="1"/>
  <c r="V110" i="86"/>
  <c r="V129" i="86" s="1"/>
  <c r="V104" i="86"/>
  <c r="CV288" i="86"/>
  <c r="CV289" i="86" s="1"/>
  <c r="CV292" i="86"/>
  <c r="CV294" i="86" s="1"/>
  <c r="BZ141" i="86"/>
  <c r="BZ104" i="86"/>
  <c r="Y288" i="86"/>
  <c r="Y289" i="86" s="1"/>
  <c r="Y292" i="86"/>
  <c r="Y294" i="86" s="1"/>
  <c r="CO104" i="86"/>
  <c r="CO141" i="86"/>
  <c r="DC288" i="86"/>
  <c r="DC289" i="86" s="1"/>
  <c r="DC292" i="86"/>
  <c r="DC294" i="86" s="1"/>
  <c r="P292" i="86"/>
  <c r="P294" i="86" s="1"/>
  <c r="P288" i="86"/>
  <c r="P289" i="86" s="1"/>
  <c r="BI104" i="86"/>
  <c r="AJ104" i="86"/>
  <c r="AJ110" i="86"/>
  <c r="AJ129" i="86" s="1"/>
  <c r="BF104" i="86"/>
  <c r="BP288" i="86"/>
  <c r="BP289" i="86" s="1"/>
  <c r="BP292" i="86"/>
  <c r="BP294" i="86" s="1"/>
  <c r="CI292" i="86"/>
  <c r="CI294" i="86" s="1"/>
  <c r="CI288" i="86"/>
  <c r="CI289" i="86" s="1"/>
  <c r="AK114" i="86"/>
  <c r="AK133" i="86" s="1"/>
  <c r="BR292" i="86"/>
  <c r="BR294" i="86" s="1"/>
  <c r="BR288" i="86"/>
  <c r="BR289" i="86" s="1"/>
  <c r="BY141" i="86"/>
  <c r="BY104" i="86"/>
  <c r="AA104" i="86"/>
  <c r="AA110" i="86"/>
  <c r="AA129" i="86" s="1"/>
  <c r="CK288" i="86"/>
  <c r="CK289" i="86" s="1"/>
  <c r="CK292" i="86"/>
  <c r="CK294" i="86" s="1"/>
  <c r="BA104" i="86"/>
  <c r="BO104" i="86"/>
  <c r="BO141" i="86"/>
  <c r="BM104" i="86"/>
  <c r="BM141" i="86"/>
  <c r="AN288" i="86"/>
  <c r="AN289" i="86" s="1"/>
  <c r="AN292" i="86"/>
  <c r="AN294" i="86" s="1"/>
  <c r="CA141" i="86"/>
  <c r="CA104" i="86"/>
  <c r="P111" i="86"/>
  <c r="P130" i="86" s="1"/>
  <c r="CP141" i="86"/>
  <c r="CP104" i="86"/>
  <c r="BQ141" i="86"/>
  <c r="BQ104" i="86"/>
  <c r="AR288" i="86"/>
  <c r="AR289" i="86" s="1"/>
  <c r="AR292" i="86"/>
  <c r="AR294" i="86" s="1"/>
  <c r="S110" i="86"/>
  <c r="S129" i="86" s="1"/>
  <c r="S104" i="86"/>
  <c r="Q104" i="86"/>
  <c r="Q110" i="86"/>
  <c r="Q129" i="86" s="1"/>
  <c r="AE288" i="86"/>
  <c r="AE289" i="86" s="1"/>
  <c r="AE292" i="86"/>
  <c r="AE294" i="86" s="1"/>
  <c r="DE129" i="86"/>
  <c r="DE141" i="86" s="1"/>
  <c r="DE104" i="86"/>
  <c r="BG288" i="86"/>
  <c r="BG289" i="86" s="1"/>
  <c r="BG292" i="86"/>
  <c r="BG294" i="86" s="1"/>
  <c r="BV288" i="86"/>
  <c r="BV289" i="86" s="1"/>
  <c r="BV292" i="86"/>
  <c r="BV294" i="86" s="1"/>
  <c r="BJ288" i="86"/>
  <c r="BJ289" i="86" s="1"/>
  <c r="BJ292" i="86"/>
  <c r="BJ294" i="86" s="1"/>
  <c r="Z104" i="86"/>
  <c r="Z110" i="86"/>
  <c r="Z129" i="86" s="1"/>
  <c r="BG104" i="86"/>
  <c r="BU104" i="86"/>
  <c r="BU141" i="86"/>
  <c r="DH104" i="86"/>
  <c r="DH129" i="86"/>
  <c r="DH141" i="86" s="1"/>
  <c r="BJ141" i="86"/>
  <c r="BJ104" i="86"/>
  <c r="AK111" i="86"/>
  <c r="AK130" i="86" s="1"/>
  <c r="L111" i="86"/>
  <c r="L130" i="86" s="1"/>
  <c r="CR292" i="86"/>
  <c r="CR294" i="86" s="1"/>
  <c r="CR288" i="86"/>
  <c r="CR289" i="86" s="1"/>
  <c r="AT288" i="86"/>
  <c r="AT289" i="86" s="1"/>
  <c r="AT292" i="86"/>
  <c r="AT294" i="86" s="1"/>
  <c r="CK141" i="86"/>
  <c r="CK104" i="86"/>
  <c r="Y112" i="86"/>
  <c r="Y131" i="86" s="1"/>
  <c r="BB104" i="86"/>
  <c r="BP141" i="86"/>
  <c r="BP104" i="86"/>
  <c r="AO288" i="86"/>
  <c r="AO289" i="86" s="1"/>
  <c r="AO292" i="86"/>
  <c r="AO294" i="86" s="1"/>
  <c r="P112" i="86"/>
  <c r="P131" i="86" s="1"/>
  <c r="AD110" i="86"/>
  <c r="AD129" i="86" s="1"/>
  <c r="AD104" i="86"/>
  <c r="DD129" i="86"/>
  <c r="DD141" i="86" s="1"/>
  <c r="DD104" i="86"/>
  <c r="CQ141" i="86"/>
  <c r="CQ104" i="86"/>
  <c r="AE113" i="86"/>
  <c r="AE132" i="86" s="1"/>
  <c r="T112" i="86"/>
  <c r="T131" i="86" s="1"/>
  <c r="BE104" i="86"/>
  <c r="BE288" i="86"/>
  <c r="BE289" i="86" s="1"/>
  <c r="BE292" i="86"/>
  <c r="BE294" i="86" s="1"/>
  <c r="AF104" i="86"/>
  <c r="AF110" i="86"/>
  <c r="AF129" i="86" s="1"/>
  <c r="BS104" i="86"/>
  <c r="BS141" i="86"/>
  <c r="U113" i="86"/>
  <c r="U132" i="86" s="1"/>
  <c r="AI104" i="86"/>
  <c r="AI110" i="86"/>
  <c r="AI129" i="86" s="1"/>
  <c r="BV104" i="86"/>
  <c r="BV141" i="86"/>
  <c r="AG114" i="86"/>
  <c r="AG133" i="86" s="1"/>
  <c r="AH110" i="86"/>
  <c r="AH129" i="86" s="1"/>
  <c r="AH104" i="86"/>
  <c r="CJ288" i="86"/>
  <c r="CJ289" i="86" s="1"/>
  <c r="CJ292" i="86"/>
  <c r="CJ294" i="86" s="1"/>
  <c r="AB104" i="86"/>
  <c r="AB110" i="86"/>
  <c r="AB129" i="86" s="1"/>
  <c r="AC113" i="86"/>
  <c r="AC132" i="86" s="1"/>
  <c r="U104" i="86"/>
  <c r="U110" i="86"/>
  <c r="U129" i="86" s="1"/>
  <c r="AI113" i="86"/>
  <c r="AI132" i="86" s="1"/>
  <c r="AG110" i="86"/>
  <c r="AG129" i="86" s="1"/>
  <c r="AG104" i="86"/>
  <c r="CS288" i="86"/>
  <c r="CS289" i="86" s="1"/>
  <c r="CS292" i="86"/>
  <c r="CS294" i="86" s="1"/>
  <c r="AK288" i="86"/>
  <c r="AK289" i="86" s="1"/>
  <c r="AK292" i="86"/>
  <c r="AK294" i="86" s="1"/>
  <c r="AJ288" i="86"/>
  <c r="AJ289" i="86" s="1"/>
  <c r="AJ292" i="86"/>
  <c r="AJ294" i="86" s="1"/>
  <c r="BW141" i="86"/>
  <c r="BW104" i="86"/>
  <c r="K114" i="86"/>
  <c r="K133" i="86" s="1"/>
  <c r="BF288" i="86"/>
  <c r="BF289" i="86" s="1"/>
  <c r="BF292" i="86"/>
  <c r="BF294" i="86" s="1"/>
  <c r="J113" i="86"/>
  <c r="J132" i="86" s="1"/>
  <c r="M288" i="86"/>
  <c r="M289" i="86" s="1"/>
  <c r="M292" i="86"/>
  <c r="M294" i="86" s="1"/>
  <c r="CI141" i="86"/>
  <c r="CI104" i="86"/>
  <c r="AK110" i="86"/>
  <c r="AK129" i="86" s="1"/>
  <c r="AK104" i="86"/>
  <c r="L114" i="86"/>
  <c r="L133" i="86" s="1"/>
  <c r="AW288" i="86"/>
  <c r="AW289" i="86" s="1"/>
  <c r="AW292" i="86"/>
  <c r="AW294" i="86" s="1"/>
  <c r="BK288" i="86"/>
  <c r="BK289" i="86" s="1"/>
  <c r="BK292" i="86"/>
  <c r="BK294" i="86" s="1"/>
  <c r="AA111" i="86"/>
  <c r="AA130" i="86" s="1"/>
  <c r="AA113" i="86"/>
  <c r="AA132" i="86" s="1"/>
  <c r="CG288" i="86"/>
  <c r="CG289" i="86" s="1"/>
  <c r="CG292" i="86"/>
  <c r="CG294" i="86" s="1"/>
  <c r="CN288" i="86"/>
  <c r="CN289" i="86" s="1"/>
  <c r="CN292" i="86"/>
  <c r="CN294" i="86" s="1"/>
  <c r="AB288" i="86"/>
  <c r="AB289" i="86" s="1"/>
  <c r="AB292" i="86"/>
  <c r="AB294" i="86" s="1"/>
  <c r="AN110" i="86"/>
  <c r="AN129" i="86" s="1"/>
  <c r="AN104" i="86"/>
  <c r="DC129" i="86"/>
  <c r="DC141" i="86" s="1"/>
  <c r="DC104" i="86"/>
  <c r="DD292" i="86"/>
  <c r="DD294" i="86" s="1"/>
  <c r="DD288" i="86"/>
  <c r="DD289" i="86" s="1"/>
  <c r="CC141" i="86"/>
  <c r="CC104" i="86"/>
  <c r="AE110" i="86"/>
  <c r="AE129" i="86" s="1"/>
  <c r="AE104" i="86"/>
  <c r="BR141" i="86"/>
  <c r="BR104" i="86"/>
  <c r="CF141" i="86"/>
  <c r="CF104" i="86"/>
  <c r="T114" i="86"/>
  <c r="T133" i="86" s="1"/>
  <c r="AF288" i="86"/>
  <c r="AF289" i="86" s="1"/>
  <c r="AF292" i="86"/>
  <c r="AF294" i="86" s="1"/>
  <c r="CG141" i="86"/>
  <c r="CG104" i="86"/>
  <c r="U112" i="86"/>
  <c r="U131" i="86" s="1"/>
  <c r="BH288" i="86"/>
  <c r="BH289" i="86" s="1"/>
  <c r="BH292" i="86"/>
  <c r="BH294" i="86" s="1"/>
  <c r="CU288" i="86"/>
  <c r="CU289" i="86" s="1"/>
  <c r="CU292" i="86"/>
  <c r="CU294" i="86" s="1"/>
  <c r="DK296" i="86"/>
  <c r="DM360" i="86"/>
  <c r="DM358" i="86"/>
  <c r="DM361" i="86"/>
  <c r="DM359" i="86"/>
  <c r="DM357" i="86"/>
  <c r="DM355" i="86"/>
  <c r="DM362" i="86"/>
  <c r="DM356" i="86"/>
  <c r="DM116" i="86"/>
  <c r="DM112" i="86"/>
  <c r="DM165" i="86"/>
  <c r="DM119" i="86"/>
  <c r="DM138" i="86" s="1"/>
  <c r="DM115" i="86"/>
  <c r="DM111" i="86"/>
  <c r="DM118" i="86"/>
  <c r="DM114" i="86"/>
  <c r="DM110" i="86"/>
  <c r="DM117" i="86"/>
  <c r="DM23" i="86"/>
  <c r="DM343" i="86" s="1"/>
  <c r="DM9" i="86"/>
  <c r="DM7" i="86"/>
  <c r="DM5" i="86"/>
  <c r="DM113" i="86"/>
  <c r="DM24" i="86"/>
  <c r="DL283" i="86"/>
  <c r="DL285" i="86" s="1"/>
  <c r="DL315" i="86" s="1"/>
  <c r="DK317" i="86"/>
  <c r="DK142" i="86"/>
  <c r="DL269" i="86"/>
  <c r="DK141" i="86"/>
  <c r="K372" i="3"/>
  <c r="K350" i="3"/>
  <c r="L355" i="3"/>
  <c r="L356" i="3"/>
  <c r="L357" i="3"/>
  <c r="L358" i="3"/>
  <c r="L359" i="3"/>
  <c r="L360" i="3"/>
  <c r="L361" i="3"/>
  <c r="L362" i="3"/>
  <c r="K437" i="3"/>
  <c r="K430" i="3"/>
  <c r="AH19" i="87" s="1"/>
  <c r="L117" i="3"/>
  <c r="L158" i="3" s="1"/>
  <c r="L116" i="3"/>
  <c r="L115" i="3"/>
  <c r="L118" i="3"/>
  <c r="L119" i="3"/>
  <c r="J292" i="3"/>
  <c r="J294" i="3" s="1"/>
  <c r="J288" i="3"/>
  <c r="J289" i="3" s="1"/>
  <c r="L5" i="3"/>
  <c r="L23" i="3"/>
  <c r="L24" i="3"/>
  <c r="J324" i="2"/>
  <c r="F368" i="86" s="1"/>
  <c r="J318" i="2"/>
  <c r="F347" i="86" s="1"/>
  <c r="K324" i="2"/>
  <c r="K318" i="2"/>
  <c r="J104" i="3"/>
  <c r="K283" i="3"/>
  <c r="K285" i="3" s="1"/>
  <c r="K315" i="3" s="1"/>
  <c r="J41" i="3"/>
  <c r="L9" i="3"/>
  <c r="L7" i="3"/>
  <c r="J132" i="3" l="1"/>
  <c r="CD431" i="86"/>
  <c r="AR390" i="88"/>
  <c r="CE424" i="86"/>
  <c r="DL137" i="86"/>
  <c r="H357" i="88"/>
  <c r="BJ364" i="88"/>
  <c r="BJ372" i="88" s="1"/>
  <c r="DM336" i="86"/>
  <c r="DM346" i="86"/>
  <c r="DM340" i="86"/>
  <c r="DM342" i="86"/>
  <c r="DM345" i="86"/>
  <c r="DM338" i="86"/>
  <c r="DM337" i="86"/>
  <c r="DM344" i="86"/>
  <c r="AS431" i="88"/>
  <c r="AS428" i="88"/>
  <c r="AS437" i="88" s="1"/>
  <c r="AS41" i="88" s="1"/>
  <c r="DM341" i="86"/>
  <c r="DH347" i="86"/>
  <c r="CZ347" i="86"/>
  <c r="CR347" i="86"/>
  <c r="CJ347" i="86"/>
  <c r="CB347" i="86"/>
  <c r="BT347" i="86"/>
  <c r="BL347" i="86"/>
  <c r="BD347" i="86"/>
  <c r="AV347" i="86"/>
  <c r="AN347" i="86"/>
  <c r="AF347" i="86"/>
  <c r="X347" i="86"/>
  <c r="P347" i="86"/>
  <c r="DG347" i="86"/>
  <c r="CY347" i="86"/>
  <c r="CQ347" i="86"/>
  <c r="CI347" i="86"/>
  <c r="CA347" i="86"/>
  <c r="BS347" i="86"/>
  <c r="BK347" i="86"/>
  <c r="BC347" i="86"/>
  <c r="AU347" i="86"/>
  <c r="AM347" i="86"/>
  <c r="AE347" i="86"/>
  <c r="W347" i="86"/>
  <c r="O347" i="86"/>
  <c r="DF347" i="86"/>
  <c r="CX347" i="86"/>
  <c r="CP347" i="86"/>
  <c r="CH347" i="86"/>
  <c r="BZ347" i="86"/>
  <c r="BR347" i="86"/>
  <c r="BJ347" i="86"/>
  <c r="BB347" i="86"/>
  <c r="AT347" i="86"/>
  <c r="AL347" i="86"/>
  <c r="AD347" i="86"/>
  <c r="V347" i="86"/>
  <c r="N347" i="86"/>
  <c r="DK347" i="86"/>
  <c r="DC347" i="86"/>
  <c r="CU347" i="86"/>
  <c r="CM347" i="86"/>
  <c r="CE347" i="86"/>
  <c r="BW347" i="86"/>
  <c r="BO347" i="86"/>
  <c r="BG347" i="86"/>
  <c r="AY347" i="86"/>
  <c r="AQ347" i="86"/>
  <c r="AI347" i="86"/>
  <c r="AA347" i="86"/>
  <c r="S347" i="86"/>
  <c r="K347" i="86"/>
  <c r="DA347" i="86"/>
  <c r="CK347" i="86"/>
  <c r="BU347" i="86"/>
  <c r="BE347" i="86"/>
  <c r="AO347" i="86"/>
  <c r="Y347" i="86"/>
  <c r="DM347" i="86"/>
  <c r="CW347" i="86"/>
  <c r="CG347" i="86"/>
  <c r="BQ347" i="86"/>
  <c r="BA347" i="86"/>
  <c r="AK347" i="86"/>
  <c r="U347" i="86"/>
  <c r="DL347" i="86"/>
  <c r="CV347" i="86"/>
  <c r="CF347" i="86"/>
  <c r="BP347" i="86"/>
  <c r="AZ347" i="86"/>
  <c r="AJ347" i="86"/>
  <c r="T347" i="86"/>
  <c r="DJ347" i="86"/>
  <c r="CT347" i="86"/>
  <c r="CD347" i="86"/>
  <c r="BN347" i="86"/>
  <c r="AX347" i="86"/>
  <c r="AH347" i="86"/>
  <c r="R347" i="86"/>
  <c r="DI347" i="86"/>
  <c r="CS347" i="86"/>
  <c r="CC347" i="86"/>
  <c r="BM347" i="86"/>
  <c r="AW347" i="86"/>
  <c r="AG347" i="86"/>
  <c r="Q347" i="86"/>
  <c r="DE347" i="86"/>
  <c r="CO347" i="86"/>
  <c r="BY347" i="86"/>
  <c r="BI347" i="86"/>
  <c r="AS347" i="86"/>
  <c r="AC347" i="86"/>
  <c r="M347" i="86"/>
  <c r="DB347" i="86"/>
  <c r="AP347" i="86"/>
  <c r="CN347" i="86"/>
  <c r="AB347" i="86"/>
  <c r="CL347" i="86"/>
  <c r="Z347" i="86"/>
  <c r="BX347" i="86"/>
  <c r="L347" i="86"/>
  <c r="BF347" i="86"/>
  <c r="BV347" i="86"/>
  <c r="J347" i="86"/>
  <c r="BH347" i="86"/>
  <c r="DD347" i="86"/>
  <c r="AR347" i="86"/>
  <c r="DM339" i="86"/>
  <c r="BC415" i="88"/>
  <c r="BC417" i="88" s="1"/>
  <c r="BC418" i="88"/>
  <c r="CE431" i="86"/>
  <c r="CE428" i="86"/>
  <c r="CH364" i="88"/>
  <c r="CH372" i="88" s="1"/>
  <c r="H360" i="88"/>
  <c r="H358" i="88"/>
  <c r="K320" i="2"/>
  <c r="F347" i="88"/>
  <c r="J374" i="86"/>
  <c r="K370" i="86" s="1"/>
  <c r="K373" i="86" s="1"/>
  <c r="K35" i="86" s="1"/>
  <c r="F368" i="88"/>
  <c r="J374" i="88" s="1"/>
  <c r="K370" i="88" s="1"/>
  <c r="BA123" i="86"/>
  <c r="BF123" i="86"/>
  <c r="BD123" i="86"/>
  <c r="AX123" i="86"/>
  <c r="BC123" i="86"/>
  <c r="AZ123" i="86"/>
  <c r="BC141" i="86"/>
  <c r="BI123" i="86"/>
  <c r="BE123" i="86"/>
  <c r="AY123" i="86"/>
  <c r="AY141" i="86"/>
  <c r="BD141" i="86"/>
  <c r="BF141" i="86"/>
  <c r="AZ141" i="86"/>
  <c r="BH123" i="86"/>
  <c r="BG141" i="86"/>
  <c r="BA141" i="86"/>
  <c r="BH141" i="86"/>
  <c r="AX141" i="86"/>
  <c r="BB123" i="86"/>
  <c r="BG123" i="86"/>
  <c r="BI141" i="86"/>
  <c r="BB141" i="86"/>
  <c r="BE141" i="86"/>
  <c r="H303" i="88"/>
  <c r="H302" i="88"/>
  <c r="H304" i="88"/>
  <c r="H305" i="88"/>
  <c r="H316" i="88"/>
  <c r="H355" i="88"/>
  <c r="H268" i="88"/>
  <c r="H267" i="88"/>
  <c r="H266" i="88"/>
  <c r="H265" i="88"/>
  <c r="AM123" i="86"/>
  <c r="J208" i="3"/>
  <c r="DF364" i="86"/>
  <c r="DF372" i="86" s="1"/>
  <c r="CH364" i="86"/>
  <c r="CH372" i="86" s="1"/>
  <c r="BJ364" i="86"/>
  <c r="BJ372" i="86" s="1"/>
  <c r="AL364" i="86"/>
  <c r="AL372" i="86" s="1"/>
  <c r="AM411" i="86"/>
  <c r="AL390" i="86"/>
  <c r="J320" i="2"/>
  <c r="BQ296" i="86"/>
  <c r="BO296" i="86"/>
  <c r="BU296" i="86"/>
  <c r="J296" i="86"/>
  <c r="J245" i="3"/>
  <c r="AD123" i="86"/>
  <c r="K296" i="86"/>
  <c r="BF296" i="86"/>
  <c r="AO296" i="86"/>
  <c r="BE296" i="86"/>
  <c r="J244" i="3"/>
  <c r="AN123" i="86"/>
  <c r="CR296" i="86"/>
  <c r="AS123" i="86"/>
  <c r="AZ296" i="86"/>
  <c r="AO123" i="86"/>
  <c r="J248" i="3"/>
  <c r="J246" i="3"/>
  <c r="BY296" i="86"/>
  <c r="AH296" i="86"/>
  <c r="AM296" i="86"/>
  <c r="BT296" i="86"/>
  <c r="AD141" i="86"/>
  <c r="AG296" i="86"/>
  <c r="R296" i="86"/>
  <c r="L424" i="3"/>
  <c r="L428" i="3" s="1"/>
  <c r="L430" i="3" s="1"/>
  <c r="AI19" i="87" s="1"/>
  <c r="AT296" i="86"/>
  <c r="BV296" i="86"/>
  <c r="AK296" i="86"/>
  <c r="Y296" i="86"/>
  <c r="Z296" i="86"/>
  <c r="AQ123" i="86"/>
  <c r="CX296" i="86"/>
  <c r="AB296" i="86"/>
  <c r="CB296" i="86"/>
  <c r="AJ296" i="86"/>
  <c r="BJ296" i="86"/>
  <c r="X296" i="86"/>
  <c r="BX296" i="86"/>
  <c r="DB296" i="86"/>
  <c r="BL296" i="86"/>
  <c r="T296" i="86"/>
  <c r="CU296" i="86"/>
  <c r="BK296" i="86"/>
  <c r="CI296" i="86"/>
  <c r="O296" i="86"/>
  <c r="BA296" i="86"/>
  <c r="DE296" i="86"/>
  <c r="AI296" i="86"/>
  <c r="S296" i="86"/>
  <c r="AX296" i="86"/>
  <c r="AU296" i="86"/>
  <c r="BH296" i="86"/>
  <c r="BP296" i="86"/>
  <c r="AA296" i="86"/>
  <c r="DA296" i="86"/>
  <c r="DI296" i="86"/>
  <c r="DH296" i="86"/>
  <c r="CG296" i="86"/>
  <c r="R123" i="86"/>
  <c r="CY296" i="86"/>
  <c r="CK296" i="86"/>
  <c r="CC296" i="86"/>
  <c r="U141" i="86"/>
  <c r="W123" i="86"/>
  <c r="AC141" i="86"/>
  <c r="AA141" i="86"/>
  <c r="AB123" i="86"/>
  <c r="Q123" i="86"/>
  <c r="Q141" i="86"/>
  <c r="AN141" i="86"/>
  <c r="X141" i="86"/>
  <c r="DC142" i="86"/>
  <c r="DC317" i="86"/>
  <c r="BW317" i="86"/>
  <c r="BW142" i="86"/>
  <c r="CS296" i="86"/>
  <c r="BV317" i="86"/>
  <c r="BV142" i="86"/>
  <c r="AF317" i="86"/>
  <c r="AF142" i="86"/>
  <c r="BJ142" i="86"/>
  <c r="BJ317" i="86"/>
  <c r="Z141" i="86"/>
  <c r="Z123" i="86"/>
  <c r="BY317" i="86"/>
  <c r="BY142" i="86"/>
  <c r="AJ317" i="86"/>
  <c r="AJ142" i="86"/>
  <c r="CV296" i="86"/>
  <c r="AT141" i="86"/>
  <c r="AT123" i="86"/>
  <c r="AP141" i="86"/>
  <c r="AP123" i="86"/>
  <c r="BT317" i="86"/>
  <c r="BT142" i="86"/>
  <c r="R141" i="86"/>
  <c r="AR317" i="86"/>
  <c r="AR142" i="86"/>
  <c r="DG317" i="86"/>
  <c r="DG142" i="86"/>
  <c r="DB317" i="86"/>
  <c r="DB142" i="86"/>
  <c r="BK317" i="86"/>
  <c r="BK142" i="86"/>
  <c r="AF296" i="86"/>
  <c r="AE317" i="86"/>
  <c r="AE142" i="86"/>
  <c r="CN296" i="86"/>
  <c r="U123" i="86"/>
  <c r="CJ296" i="86"/>
  <c r="AI141" i="86"/>
  <c r="AI123" i="86"/>
  <c r="BB142" i="86"/>
  <c r="BB317" i="86"/>
  <c r="Z317" i="86"/>
  <c r="Z142" i="86"/>
  <c r="BG296" i="86"/>
  <c r="BQ142" i="86"/>
  <c r="BQ317" i="86"/>
  <c r="AN296" i="86"/>
  <c r="BA142" i="86"/>
  <c r="BA317" i="86"/>
  <c r="BS296" i="86"/>
  <c r="BC296" i="86"/>
  <c r="AP317" i="86"/>
  <c r="AP142" i="86"/>
  <c r="AC296" i="86"/>
  <c r="W141" i="86"/>
  <c r="R142" i="86"/>
  <c r="R317" i="86"/>
  <c r="AR141" i="86"/>
  <c r="AR123" i="86"/>
  <c r="DJ317" i="86"/>
  <c r="DJ142" i="86"/>
  <c r="X317" i="86"/>
  <c r="X142" i="86"/>
  <c r="AV317" i="86"/>
  <c r="AV142" i="86"/>
  <c r="AS296" i="86"/>
  <c r="CO296" i="86"/>
  <c r="BL317" i="86"/>
  <c r="BL142" i="86"/>
  <c r="CH317" i="86"/>
  <c r="CH142" i="86"/>
  <c r="AQ141" i="86"/>
  <c r="AY142" i="86"/>
  <c r="AY317" i="86"/>
  <c r="AE141" i="86"/>
  <c r="AE123" i="86"/>
  <c r="AK317" i="86"/>
  <c r="AK142" i="86"/>
  <c r="U142" i="86"/>
  <c r="U317" i="86"/>
  <c r="AI317" i="86"/>
  <c r="AI142" i="86"/>
  <c r="CQ317" i="86"/>
  <c r="CQ142" i="86"/>
  <c r="Q317" i="86"/>
  <c r="Q142" i="86"/>
  <c r="BI317" i="86"/>
  <c r="BI142" i="86"/>
  <c r="CO142" i="86"/>
  <c r="CO317" i="86"/>
  <c r="AW141" i="86"/>
  <c r="AW123" i="86"/>
  <c r="X123" i="86"/>
  <c r="AV141" i="86"/>
  <c r="AV123" i="86"/>
  <c r="CR142" i="86"/>
  <c r="CR317" i="86"/>
  <c r="CB317" i="86"/>
  <c r="CB142" i="86"/>
  <c r="L296" i="86"/>
  <c r="W296" i="86"/>
  <c r="DF296" i="86"/>
  <c r="BC317" i="86"/>
  <c r="BC142" i="86"/>
  <c r="AQ142" i="86"/>
  <c r="AQ317" i="86"/>
  <c r="AM141" i="86"/>
  <c r="CX317" i="86"/>
  <c r="CX142" i="86"/>
  <c r="BI296" i="86"/>
  <c r="CC317" i="86"/>
  <c r="CC142" i="86"/>
  <c r="AN317" i="86"/>
  <c r="AN142" i="86"/>
  <c r="AK141" i="86"/>
  <c r="AK123" i="86"/>
  <c r="AH317" i="86"/>
  <c r="AH142" i="86"/>
  <c r="DH317" i="86"/>
  <c r="DH142" i="86"/>
  <c r="DE142" i="86"/>
  <c r="DE317" i="86"/>
  <c r="S141" i="86"/>
  <c r="CP317" i="86"/>
  <c r="CP142" i="86"/>
  <c r="BR296" i="86"/>
  <c r="V317" i="86"/>
  <c r="V142" i="86"/>
  <c r="CE142" i="86"/>
  <c r="CE317" i="86"/>
  <c r="AW317" i="86"/>
  <c r="AW142" i="86"/>
  <c r="W317" i="86"/>
  <c r="W142" i="86"/>
  <c r="DA317" i="86"/>
  <c r="DA142" i="86"/>
  <c r="T141" i="86"/>
  <c r="K317" i="86"/>
  <c r="K142" i="86"/>
  <c r="AL141" i="86"/>
  <c r="AL123" i="86"/>
  <c r="N141" i="86"/>
  <c r="Y141" i="86"/>
  <c r="Y123" i="86"/>
  <c r="AU141" i="86"/>
  <c r="AU123" i="86"/>
  <c r="DI317" i="86"/>
  <c r="DI142" i="86"/>
  <c r="BX317" i="86"/>
  <c r="BX142" i="86"/>
  <c r="CM317" i="86"/>
  <c r="CM142" i="86"/>
  <c r="CH296" i="86"/>
  <c r="CI317" i="86"/>
  <c r="CI142" i="86"/>
  <c r="AG317" i="86"/>
  <c r="AG142" i="86"/>
  <c r="AH141" i="86"/>
  <c r="AH123" i="86"/>
  <c r="DD317" i="86"/>
  <c r="DD142" i="86"/>
  <c r="CK317" i="86"/>
  <c r="CK142" i="86"/>
  <c r="S142" i="86"/>
  <c r="S317" i="86"/>
  <c r="P296" i="86"/>
  <c r="V141" i="86"/>
  <c r="V123" i="86"/>
  <c r="CY142" i="86"/>
  <c r="CY317" i="86"/>
  <c r="T123" i="86"/>
  <c r="AP296" i="86"/>
  <c r="K141" i="86"/>
  <c r="K123" i="86"/>
  <c r="AL317" i="86"/>
  <c r="AL142" i="86"/>
  <c r="AD296" i="86"/>
  <c r="CZ296" i="86"/>
  <c r="N317" i="86"/>
  <c r="N142" i="86"/>
  <c r="Y142" i="86"/>
  <c r="Y317" i="86"/>
  <c r="CM296" i="86"/>
  <c r="AU317" i="86"/>
  <c r="AU142" i="86"/>
  <c r="DG296" i="86"/>
  <c r="CD317" i="86"/>
  <c r="CD142" i="86"/>
  <c r="DF317" i="86"/>
  <c r="DF142" i="86"/>
  <c r="P141" i="86"/>
  <c r="P123" i="86"/>
  <c r="CZ317" i="86"/>
  <c r="CZ142" i="86"/>
  <c r="CE296" i="86"/>
  <c r="AM317" i="86"/>
  <c r="AM142" i="86"/>
  <c r="M142" i="86"/>
  <c r="M317" i="86"/>
  <c r="BB296" i="86"/>
  <c r="CF317" i="86"/>
  <c r="CF142" i="86"/>
  <c r="AW296" i="86"/>
  <c r="AG141" i="86"/>
  <c r="AG123" i="86"/>
  <c r="AB141" i="86"/>
  <c r="BE317" i="86"/>
  <c r="BE142" i="86"/>
  <c r="BU317" i="86"/>
  <c r="BU142" i="86"/>
  <c r="AE296" i="86"/>
  <c r="S123" i="86"/>
  <c r="BM317" i="86"/>
  <c r="BM142" i="86"/>
  <c r="BF142" i="86"/>
  <c r="BF317" i="86"/>
  <c r="CQ296" i="86"/>
  <c r="AO141" i="86"/>
  <c r="CL317" i="86"/>
  <c r="CL142" i="86"/>
  <c r="DJ296" i="86"/>
  <c r="CW317" i="86"/>
  <c r="CW142" i="86"/>
  <c r="CJ317" i="86"/>
  <c r="CJ142" i="86"/>
  <c r="CD296" i="86"/>
  <c r="T317" i="86"/>
  <c r="T142" i="86"/>
  <c r="O317" i="86"/>
  <c r="O142" i="86"/>
  <c r="N296" i="86"/>
  <c r="L141" i="86"/>
  <c r="L123" i="86"/>
  <c r="BH142" i="86"/>
  <c r="BH317" i="86"/>
  <c r="N123" i="86"/>
  <c r="CW296" i="86"/>
  <c r="BW296" i="86"/>
  <c r="AS141" i="86"/>
  <c r="P142" i="86"/>
  <c r="P317" i="86"/>
  <c r="M141" i="86"/>
  <c r="M123" i="86"/>
  <c r="Q296" i="86"/>
  <c r="CT296" i="86"/>
  <c r="J317" i="86"/>
  <c r="J142" i="86"/>
  <c r="V296" i="86"/>
  <c r="CG317" i="86"/>
  <c r="CG142" i="86"/>
  <c r="BS317" i="86"/>
  <c r="BS142" i="86"/>
  <c r="BP317" i="86"/>
  <c r="BP142" i="86"/>
  <c r="BG317" i="86"/>
  <c r="BG142" i="86"/>
  <c r="AA123" i="86"/>
  <c r="BZ142" i="86"/>
  <c r="BZ317" i="86"/>
  <c r="BN317" i="86"/>
  <c r="BN142" i="86"/>
  <c r="O141" i="86"/>
  <c r="O123" i="86"/>
  <c r="L317" i="86"/>
  <c r="L142" i="86"/>
  <c r="AC123" i="86"/>
  <c r="CS142" i="86"/>
  <c r="CS317" i="86"/>
  <c r="CN317" i="86"/>
  <c r="CN142" i="86"/>
  <c r="J141" i="86"/>
  <c r="J123" i="86"/>
  <c r="BR317" i="86"/>
  <c r="BR142" i="86"/>
  <c r="DD296" i="86"/>
  <c r="M296" i="86"/>
  <c r="AB317" i="86"/>
  <c r="AB142" i="86"/>
  <c r="AF141" i="86"/>
  <c r="AF123" i="86"/>
  <c r="AD317" i="86"/>
  <c r="AD142" i="86"/>
  <c r="AR296" i="86"/>
  <c r="CA142" i="86"/>
  <c r="CA317" i="86"/>
  <c r="BO317" i="86"/>
  <c r="BO142" i="86"/>
  <c r="AA317" i="86"/>
  <c r="AA142" i="86"/>
  <c r="AJ141" i="86"/>
  <c r="AJ123" i="86"/>
  <c r="DC296" i="86"/>
  <c r="AT142" i="86"/>
  <c r="AT317" i="86"/>
  <c r="BD317" i="86"/>
  <c r="BD142" i="86"/>
  <c r="AO142" i="86"/>
  <c r="AO317" i="86"/>
  <c r="AQ296" i="86"/>
  <c r="AY296" i="86"/>
  <c r="U296" i="86"/>
  <c r="CF296" i="86"/>
  <c r="AV296" i="86"/>
  <c r="BD296" i="86"/>
  <c r="CP296" i="86"/>
  <c r="AC317" i="86"/>
  <c r="AC142" i="86"/>
  <c r="BM296" i="86"/>
  <c r="AZ317" i="86"/>
  <c r="AZ142" i="86"/>
  <c r="CV317" i="86"/>
  <c r="CV142" i="86"/>
  <c r="CU317" i="86"/>
  <c r="CU142" i="86"/>
  <c r="AS317" i="86"/>
  <c r="AS142" i="86"/>
  <c r="CL296" i="86"/>
  <c r="AX317" i="86"/>
  <c r="AX142" i="86"/>
  <c r="AL296" i="86"/>
  <c r="CT317" i="86"/>
  <c r="CT142" i="86"/>
  <c r="BN296" i="86"/>
  <c r="BZ296" i="86"/>
  <c r="CA296" i="86"/>
  <c r="K374" i="3"/>
  <c r="L370" i="3" s="1"/>
  <c r="L373" i="3" s="1"/>
  <c r="DM364" i="86"/>
  <c r="DM372" i="86" s="1"/>
  <c r="DL288" i="86"/>
  <c r="DL289" i="86" s="1"/>
  <c r="DL292" i="86"/>
  <c r="DL294" i="86" s="1"/>
  <c r="DL129" i="86"/>
  <c r="DL104" i="86"/>
  <c r="DM10" i="86"/>
  <c r="DM88" i="86" s="1"/>
  <c r="DN8" i="86"/>
  <c r="DM26" i="86"/>
  <c r="DM25" i="86"/>
  <c r="DM11" i="86"/>
  <c r="DM123" i="86"/>
  <c r="DM303" i="86"/>
  <c r="DM304" i="86"/>
  <c r="DM302" i="86"/>
  <c r="DM301" i="86"/>
  <c r="DM305" i="86"/>
  <c r="DM281" i="86"/>
  <c r="DM316" i="86"/>
  <c r="DM267" i="86"/>
  <c r="DM265" i="86"/>
  <c r="DM268" i="86"/>
  <c r="DM264" i="86"/>
  <c r="DM266" i="86"/>
  <c r="DM160" i="86"/>
  <c r="K377" i="3"/>
  <c r="K36" i="3" s="1"/>
  <c r="L267" i="3"/>
  <c r="L268" i="3"/>
  <c r="L266" i="3"/>
  <c r="L265" i="3"/>
  <c r="L264" i="3"/>
  <c r="L160" i="3"/>
  <c r="L364" i="3"/>
  <c r="J317" i="3"/>
  <c r="J123" i="3"/>
  <c r="J296" i="3"/>
  <c r="K417" i="3"/>
  <c r="AH18" i="87" s="1"/>
  <c r="L342" i="3"/>
  <c r="L341" i="3"/>
  <c r="L346" i="3"/>
  <c r="L347" i="3"/>
  <c r="L338" i="3"/>
  <c r="L348" i="3"/>
  <c r="L344" i="3"/>
  <c r="L336" i="3"/>
  <c r="L340" i="3"/>
  <c r="L343" i="3"/>
  <c r="L339" i="3"/>
  <c r="L337" i="3"/>
  <c r="L345" i="3"/>
  <c r="L303" i="3"/>
  <c r="L305" i="3"/>
  <c r="L306" i="3"/>
  <c r="L301" i="3"/>
  <c r="L304" i="3"/>
  <c r="L302" i="3"/>
  <c r="L281" i="3"/>
  <c r="L316" i="3"/>
  <c r="J142" i="3"/>
  <c r="K288" i="3"/>
  <c r="K289" i="3" s="1"/>
  <c r="K292" i="3"/>
  <c r="K294" i="3" s="1"/>
  <c r="K100" i="3"/>
  <c r="K94" i="3"/>
  <c r="K95" i="3"/>
  <c r="K134" i="3" s="1"/>
  <c r="K92" i="3"/>
  <c r="K97" i="3"/>
  <c r="K136" i="3" s="1"/>
  <c r="K90" i="3"/>
  <c r="K98" i="3"/>
  <c r="K137" i="3" s="1"/>
  <c r="K93" i="3"/>
  <c r="K96" i="3"/>
  <c r="K135" i="3" s="1"/>
  <c r="K91" i="3"/>
  <c r="L10" i="3"/>
  <c r="L88" i="3" s="1"/>
  <c r="L26" i="3"/>
  <c r="L25" i="3"/>
  <c r="M8" i="3"/>
  <c r="L11" i="3"/>
  <c r="M386" i="3" l="1"/>
  <c r="AJ5" i="87"/>
  <c r="J205" i="3"/>
  <c r="J207" i="3"/>
  <c r="AS430" i="88"/>
  <c r="DN386" i="86"/>
  <c r="DN397" i="86" s="1"/>
  <c r="J141" i="3"/>
  <c r="J204" i="3"/>
  <c r="J206" i="3"/>
  <c r="BD411" i="88"/>
  <c r="J327" i="2"/>
  <c r="J330" i="2" s="1"/>
  <c r="F348" i="86"/>
  <c r="DM96" i="86"/>
  <c r="DM91" i="86"/>
  <c r="DM97" i="86"/>
  <c r="DM136" i="86" s="1"/>
  <c r="DM98" i="86"/>
  <c r="DM92" i="86"/>
  <c r="DM94" i="86"/>
  <c r="DM93" i="86"/>
  <c r="DM95" i="86"/>
  <c r="DM100" i="86"/>
  <c r="DM90" i="86"/>
  <c r="CY347" i="88"/>
  <c r="CQ347" i="88"/>
  <c r="CI347" i="88"/>
  <c r="CA347" i="88"/>
  <c r="BS347" i="88"/>
  <c r="BK347" i="88"/>
  <c r="BC347" i="88"/>
  <c r="AU347" i="88"/>
  <c r="AM347" i="88"/>
  <c r="AE347" i="88"/>
  <c r="W347" i="88"/>
  <c r="O347" i="88"/>
  <c r="CX347" i="88"/>
  <c r="CP347" i="88"/>
  <c r="CH347" i="88"/>
  <c r="BZ347" i="88"/>
  <c r="BR347" i="88"/>
  <c r="BJ347" i="88"/>
  <c r="BB347" i="88"/>
  <c r="AT347" i="88"/>
  <c r="AL347" i="88"/>
  <c r="AD347" i="88"/>
  <c r="V347" i="88"/>
  <c r="N347" i="88"/>
  <c r="CW347" i="88"/>
  <c r="CO347" i="88"/>
  <c r="CG347" i="88"/>
  <c r="BY347" i="88"/>
  <c r="BQ347" i="88"/>
  <c r="BI347" i="88"/>
  <c r="BA347" i="88"/>
  <c r="AS347" i="88"/>
  <c r="AK347" i="88"/>
  <c r="AC347" i="88"/>
  <c r="U347" i="88"/>
  <c r="M347" i="88"/>
  <c r="CV347" i="88"/>
  <c r="CN347" i="88"/>
  <c r="CF347" i="88"/>
  <c r="BX347" i="88"/>
  <c r="BP347" i="88"/>
  <c r="BH347" i="88"/>
  <c r="AZ347" i="88"/>
  <c r="AR347" i="88"/>
  <c r="AJ347" i="88"/>
  <c r="AB347" i="88"/>
  <c r="T347" i="88"/>
  <c r="L347" i="88"/>
  <c r="CU347" i="88"/>
  <c r="CM347" i="88"/>
  <c r="CE347" i="88"/>
  <c r="BW347" i="88"/>
  <c r="BO347" i="88"/>
  <c r="BG347" i="88"/>
  <c r="AY347" i="88"/>
  <c r="AQ347" i="88"/>
  <c r="AI347" i="88"/>
  <c r="AA347" i="88"/>
  <c r="S347" i="88"/>
  <c r="K347" i="88"/>
  <c r="DB347" i="88"/>
  <c r="CT347" i="88"/>
  <c r="CL347" i="88"/>
  <c r="CD347" i="88"/>
  <c r="BV347" i="88"/>
  <c r="BN347" i="88"/>
  <c r="BF347" i="88"/>
  <c r="AX347" i="88"/>
  <c r="AP347" i="88"/>
  <c r="AH347" i="88"/>
  <c r="Z347" i="88"/>
  <c r="R347" i="88"/>
  <c r="J347" i="88"/>
  <c r="CC347" i="88"/>
  <c r="AW347" i="88"/>
  <c r="Q347" i="88"/>
  <c r="CB347" i="88"/>
  <c r="AV347" i="88"/>
  <c r="P347" i="88"/>
  <c r="DA347" i="88"/>
  <c r="BU347" i="88"/>
  <c r="AO347" i="88"/>
  <c r="CZ347" i="88"/>
  <c r="BT347" i="88"/>
  <c r="AN347" i="88"/>
  <c r="CS347" i="88"/>
  <c r="BM347" i="88"/>
  <c r="AG347" i="88"/>
  <c r="CR347" i="88"/>
  <c r="BL347" i="88"/>
  <c r="AF347" i="88"/>
  <c r="CK347" i="88"/>
  <c r="BE347" i="88"/>
  <c r="Y347" i="88"/>
  <c r="CJ347" i="88"/>
  <c r="BD347" i="88"/>
  <c r="X347" i="88"/>
  <c r="AT424" i="88"/>
  <c r="AS390" i="88"/>
  <c r="AM415" i="86"/>
  <c r="AM418" i="86"/>
  <c r="F348" i="88"/>
  <c r="K373" i="88"/>
  <c r="K374" i="88" s="1"/>
  <c r="L370" i="88" s="1"/>
  <c r="K327" i="2"/>
  <c r="K330" i="2" s="1"/>
  <c r="H264" i="88"/>
  <c r="H301" i="88"/>
  <c r="H88" i="88"/>
  <c r="H364" i="88"/>
  <c r="CE430" i="86"/>
  <c r="K374" i="86"/>
  <c r="L370" i="86" s="1"/>
  <c r="M424" i="3"/>
  <c r="K112" i="3"/>
  <c r="K131" i="3" s="1"/>
  <c r="M165" i="3"/>
  <c r="K114" i="3"/>
  <c r="K133" i="3" s="1"/>
  <c r="K111" i="3"/>
  <c r="K130" i="3" s="1"/>
  <c r="K390" i="3"/>
  <c r="K113" i="3"/>
  <c r="K154" i="3" s="1"/>
  <c r="K247" i="3"/>
  <c r="K110" i="3"/>
  <c r="K129" i="3" s="1"/>
  <c r="DL296" i="86"/>
  <c r="L35" i="3"/>
  <c r="DL317" i="86"/>
  <c r="DL142" i="86"/>
  <c r="DM269" i="86"/>
  <c r="DN361" i="86"/>
  <c r="DN359" i="86"/>
  <c r="DN355" i="86"/>
  <c r="DN357" i="86"/>
  <c r="DN362" i="86"/>
  <c r="DN360" i="86"/>
  <c r="DN358" i="86"/>
  <c r="DN356" i="86"/>
  <c r="DN165" i="86"/>
  <c r="DN119" i="86"/>
  <c r="DN138" i="86" s="1"/>
  <c r="DN115" i="86"/>
  <c r="DN111" i="86"/>
  <c r="DN118" i="86"/>
  <c r="DN114" i="86"/>
  <c r="DN110" i="86"/>
  <c r="DN117" i="86"/>
  <c r="DN113" i="86"/>
  <c r="DN116" i="86"/>
  <c r="DN112" i="86"/>
  <c r="DN9" i="86"/>
  <c r="DN11" i="86" s="1"/>
  <c r="DN7" i="86"/>
  <c r="DN5" i="86"/>
  <c r="DN23" i="86"/>
  <c r="DN24" i="86"/>
  <c r="DL141" i="86"/>
  <c r="DM283" i="86"/>
  <c r="DM285" i="86" s="1"/>
  <c r="DM315" i="86" s="1"/>
  <c r="DM134" i="86"/>
  <c r="L372" i="3"/>
  <c r="L374" i="3" s="1"/>
  <c r="M370" i="3" s="1"/>
  <c r="M373" i="3" s="1"/>
  <c r="M35" i="3" s="1"/>
  <c r="L350" i="3"/>
  <c r="M355" i="3"/>
  <c r="M356" i="3"/>
  <c r="M357" i="3"/>
  <c r="M358" i="3"/>
  <c r="M359" i="3"/>
  <c r="M360" i="3"/>
  <c r="M361" i="3"/>
  <c r="M362" i="3"/>
  <c r="M118" i="3"/>
  <c r="M119" i="3"/>
  <c r="M117" i="3"/>
  <c r="M116" i="3"/>
  <c r="M115" i="3"/>
  <c r="M5" i="3"/>
  <c r="L411" i="3"/>
  <c r="M24" i="3"/>
  <c r="M23" i="3"/>
  <c r="K296" i="3"/>
  <c r="K104" i="3"/>
  <c r="K317" i="3" s="1"/>
  <c r="L283" i="3"/>
  <c r="L285" i="3" s="1"/>
  <c r="L315" i="3" s="1"/>
  <c r="M9" i="3"/>
  <c r="M7" i="3"/>
  <c r="K132" i="3" l="1"/>
  <c r="K275" i="2"/>
  <c r="K271" i="2"/>
  <c r="J275" i="2"/>
  <c r="J271" i="2"/>
  <c r="K337" i="2"/>
  <c r="K218" i="2"/>
  <c r="F306" i="88" s="1"/>
  <c r="J337" i="2"/>
  <c r="J218" i="2"/>
  <c r="F306" i="86" s="1"/>
  <c r="DN306" i="86" s="1"/>
  <c r="N17" i="87"/>
  <c r="DN409" i="86"/>
  <c r="DN422" i="86"/>
  <c r="DM132" i="86"/>
  <c r="DM131" i="86"/>
  <c r="CF424" i="86"/>
  <c r="CF431" i="86" s="1"/>
  <c r="DM130" i="86"/>
  <c r="DM133" i="86"/>
  <c r="DM135" i="86"/>
  <c r="DM137" i="86"/>
  <c r="AT431" i="88"/>
  <c r="AT428" i="88"/>
  <c r="AT437" i="88" s="1"/>
  <c r="AT41" i="88" s="1"/>
  <c r="DK348" i="86"/>
  <c r="DK350" i="86" s="1"/>
  <c r="DC348" i="86"/>
  <c r="DC350" i="86" s="1"/>
  <c r="CU348" i="86"/>
  <c r="CM348" i="86"/>
  <c r="CM350" i="86" s="1"/>
  <c r="CE348" i="86"/>
  <c r="CE350" i="86" s="1"/>
  <c r="BW348" i="86"/>
  <c r="BW350" i="86" s="1"/>
  <c r="BO348" i="86"/>
  <c r="BG348" i="86"/>
  <c r="AY348" i="86"/>
  <c r="AY350" i="86" s="1"/>
  <c r="AQ348" i="86"/>
  <c r="AQ350" i="86" s="1"/>
  <c r="AI348" i="86"/>
  <c r="AI350" i="86" s="1"/>
  <c r="AA348" i="86"/>
  <c r="AA350" i="86" s="1"/>
  <c r="S348" i="86"/>
  <c r="S350" i="86" s="1"/>
  <c r="K348" i="86"/>
  <c r="K350" i="86" s="1"/>
  <c r="K377" i="86" s="1"/>
  <c r="K36" i="86" s="1"/>
  <c r="DJ348" i="86"/>
  <c r="DB348" i="86"/>
  <c r="DB350" i="86" s="1"/>
  <c r="CT348" i="86"/>
  <c r="CT350" i="86" s="1"/>
  <c r="CL348" i="86"/>
  <c r="CL350" i="86" s="1"/>
  <c r="CD348" i="86"/>
  <c r="CD350" i="86" s="1"/>
  <c r="BV348" i="86"/>
  <c r="BV350" i="86" s="1"/>
  <c r="BN348" i="86"/>
  <c r="BN350" i="86" s="1"/>
  <c r="BF348" i="86"/>
  <c r="BF350" i="86" s="1"/>
  <c r="AX348" i="86"/>
  <c r="AP348" i="86"/>
  <c r="AP350" i="86" s="1"/>
  <c r="AH348" i="86"/>
  <c r="AH350" i="86" s="1"/>
  <c r="Z348" i="86"/>
  <c r="R348" i="86"/>
  <c r="R350" i="86" s="1"/>
  <c r="J348" i="86"/>
  <c r="J350" i="86" s="1"/>
  <c r="J377" i="86" s="1"/>
  <c r="J36" i="86" s="1"/>
  <c r="DI348" i="86"/>
  <c r="DI350" i="86" s="1"/>
  <c r="DA348" i="86"/>
  <c r="DA350" i="86" s="1"/>
  <c r="CS348" i="86"/>
  <c r="CK348" i="86"/>
  <c r="CK350" i="86" s="1"/>
  <c r="CC348" i="86"/>
  <c r="CC350" i="86" s="1"/>
  <c r="BU348" i="86"/>
  <c r="BM348" i="86"/>
  <c r="BM350" i="86" s="1"/>
  <c r="BE348" i="86"/>
  <c r="BE350" i="86" s="1"/>
  <c r="AW348" i="86"/>
  <c r="AW350" i="86" s="1"/>
  <c r="AO348" i="86"/>
  <c r="AO350" i="86" s="1"/>
  <c r="AG348" i="86"/>
  <c r="Y348" i="86"/>
  <c r="Y350" i="86" s="1"/>
  <c r="Q348" i="86"/>
  <c r="Q350" i="86" s="1"/>
  <c r="DN348" i="86"/>
  <c r="DF348" i="86"/>
  <c r="DF350" i="86" s="1"/>
  <c r="CX348" i="86"/>
  <c r="CX350" i="86" s="1"/>
  <c r="CP348" i="86"/>
  <c r="CP350" i="86" s="1"/>
  <c r="CH348" i="86"/>
  <c r="CH350" i="86" s="1"/>
  <c r="BZ348" i="86"/>
  <c r="BR348" i="86"/>
  <c r="BR350" i="86" s="1"/>
  <c r="BJ348" i="86"/>
  <c r="BJ350" i="86" s="1"/>
  <c r="BB348" i="86"/>
  <c r="AT348" i="86"/>
  <c r="AT350" i="86" s="1"/>
  <c r="AL348" i="86"/>
  <c r="AL350" i="86" s="1"/>
  <c r="AD348" i="86"/>
  <c r="AD350" i="86" s="1"/>
  <c r="V348" i="86"/>
  <c r="V350" i="86" s="1"/>
  <c r="N348" i="86"/>
  <c r="DD348" i="86"/>
  <c r="CN348" i="86"/>
  <c r="CN350" i="86" s="1"/>
  <c r="BX348" i="86"/>
  <c r="BH348" i="86"/>
  <c r="BH350" i="86" s="1"/>
  <c r="AR348" i="86"/>
  <c r="AR350" i="86" s="1"/>
  <c r="AB348" i="86"/>
  <c r="AB350" i="86" s="1"/>
  <c r="L348" i="86"/>
  <c r="L350" i="86" s="1"/>
  <c r="CZ348" i="86"/>
  <c r="CJ348" i="86"/>
  <c r="CJ350" i="86" s="1"/>
  <c r="BT348" i="86"/>
  <c r="BT350" i="86" s="1"/>
  <c r="BD348" i="86"/>
  <c r="AN348" i="86"/>
  <c r="AN350" i="86" s="1"/>
  <c r="X348" i="86"/>
  <c r="X350" i="86" s="1"/>
  <c r="CY348" i="86"/>
  <c r="CY350" i="86" s="1"/>
  <c r="CI348" i="86"/>
  <c r="CI350" i="86" s="1"/>
  <c r="BS348" i="86"/>
  <c r="BC348" i="86"/>
  <c r="BC350" i="86" s="1"/>
  <c r="AM348" i="86"/>
  <c r="AM350" i="86" s="1"/>
  <c r="W348" i="86"/>
  <c r="DM348" i="86"/>
  <c r="DM350" i="86" s="1"/>
  <c r="CW348" i="86"/>
  <c r="CW350" i="86" s="1"/>
  <c r="CG348" i="86"/>
  <c r="CG350" i="86" s="1"/>
  <c r="BQ348" i="86"/>
  <c r="BQ350" i="86" s="1"/>
  <c r="BA348" i="86"/>
  <c r="AK348" i="86"/>
  <c r="AK350" i="86" s="1"/>
  <c r="U348" i="86"/>
  <c r="U350" i="86" s="1"/>
  <c r="DL348" i="86"/>
  <c r="CV348" i="86"/>
  <c r="CV350" i="86" s="1"/>
  <c r="CF348" i="86"/>
  <c r="CF350" i="86" s="1"/>
  <c r="BP348" i="86"/>
  <c r="BP350" i="86" s="1"/>
  <c r="AZ348" i="86"/>
  <c r="AZ350" i="86" s="1"/>
  <c r="AJ348" i="86"/>
  <c r="T348" i="86"/>
  <c r="T350" i="86" s="1"/>
  <c r="DH348" i="86"/>
  <c r="DH350" i="86" s="1"/>
  <c r="CR348" i="86"/>
  <c r="CR350" i="86" s="1"/>
  <c r="CB348" i="86"/>
  <c r="CB350" i="86" s="1"/>
  <c r="BL348" i="86"/>
  <c r="BL350" i="86" s="1"/>
  <c r="AV348" i="86"/>
  <c r="AV350" i="86" s="1"/>
  <c r="AF348" i="86"/>
  <c r="AF350" i="86" s="1"/>
  <c r="P348" i="86"/>
  <c r="BI348" i="86"/>
  <c r="BI350" i="86" s="1"/>
  <c r="M348" i="86"/>
  <c r="M350" i="86" s="1"/>
  <c r="DG348" i="86"/>
  <c r="AU348" i="86"/>
  <c r="AU350" i="86" s="1"/>
  <c r="DE348" i="86"/>
  <c r="DE350" i="86" s="1"/>
  <c r="AS348" i="86"/>
  <c r="AS350" i="86" s="1"/>
  <c r="CQ348" i="86"/>
  <c r="CQ350" i="86" s="1"/>
  <c r="AE348" i="86"/>
  <c r="CO348" i="86"/>
  <c r="CO350" i="86" s="1"/>
  <c r="AC348" i="86"/>
  <c r="AC350" i="86" s="1"/>
  <c r="BY348" i="86"/>
  <c r="BY350" i="86" s="1"/>
  <c r="CA348" i="86"/>
  <c r="CA350" i="86" s="1"/>
  <c r="O348" i="86"/>
  <c r="O350" i="86" s="1"/>
  <c r="BK348" i="86"/>
  <c r="BK350" i="86" s="1"/>
  <c r="DN336" i="86"/>
  <c r="DN346" i="86"/>
  <c r="DN340" i="86"/>
  <c r="DN342" i="86"/>
  <c r="DN345" i="86"/>
  <c r="DN338" i="86"/>
  <c r="DN337" i="86"/>
  <c r="DN344" i="86"/>
  <c r="DN343" i="86"/>
  <c r="DN339" i="86"/>
  <c r="DN341" i="86"/>
  <c r="DN347" i="86"/>
  <c r="CX348" i="88"/>
  <c r="CX350" i="88" s="1"/>
  <c r="CP348" i="88"/>
  <c r="CP350" i="88" s="1"/>
  <c r="CH348" i="88"/>
  <c r="CH350" i="88" s="1"/>
  <c r="BZ348" i="88"/>
  <c r="BZ350" i="88" s="1"/>
  <c r="BR348" i="88"/>
  <c r="BR350" i="88" s="1"/>
  <c r="BJ348" i="88"/>
  <c r="BB348" i="88"/>
  <c r="BB350" i="88" s="1"/>
  <c r="AT348" i="88"/>
  <c r="AT350" i="88" s="1"/>
  <c r="AL348" i="88"/>
  <c r="AL350" i="88" s="1"/>
  <c r="AD348" i="88"/>
  <c r="AD350" i="88" s="1"/>
  <c r="V348" i="88"/>
  <c r="V350" i="88" s="1"/>
  <c r="N348" i="88"/>
  <c r="N350" i="88" s="1"/>
  <c r="CW348" i="88"/>
  <c r="CW350" i="88" s="1"/>
  <c r="CO348" i="88"/>
  <c r="CG348" i="88"/>
  <c r="CG350" i="88" s="1"/>
  <c r="BY348" i="88"/>
  <c r="BY350" i="88" s="1"/>
  <c r="BQ348" i="88"/>
  <c r="BQ350" i="88" s="1"/>
  <c r="BI348" i="88"/>
  <c r="BI350" i="88" s="1"/>
  <c r="BA348" i="88"/>
  <c r="BA350" i="88" s="1"/>
  <c r="AS348" i="88"/>
  <c r="AS350" i="88" s="1"/>
  <c r="AK348" i="88"/>
  <c r="AK350" i="88" s="1"/>
  <c r="AC348" i="88"/>
  <c r="U348" i="88"/>
  <c r="U350" i="88" s="1"/>
  <c r="M348" i="88"/>
  <c r="M350" i="88" s="1"/>
  <c r="CV348" i="88"/>
  <c r="CV350" i="88" s="1"/>
  <c r="CN348" i="88"/>
  <c r="CN350" i="88" s="1"/>
  <c r="CF348" i="88"/>
  <c r="CF350" i="88" s="1"/>
  <c r="BX348" i="88"/>
  <c r="BX350" i="88" s="1"/>
  <c r="BP348" i="88"/>
  <c r="BP350" i="88" s="1"/>
  <c r="BH348" i="88"/>
  <c r="AZ348" i="88"/>
  <c r="AZ350" i="88" s="1"/>
  <c r="AR348" i="88"/>
  <c r="AR350" i="88" s="1"/>
  <c r="AJ348" i="88"/>
  <c r="AJ350" i="88" s="1"/>
  <c r="AB348" i="88"/>
  <c r="AB350" i="88" s="1"/>
  <c r="T348" i="88"/>
  <c r="T350" i="88" s="1"/>
  <c r="L348" i="88"/>
  <c r="L350" i="88" s="1"/>
  <c r="CU348" i="88"/>
  <c r="CU350" i="88" s="1"/>
  <c r="CM348" i="88"/>
  <c r="CE348" i="88"/>
  <c r="BW348" i="88"/>
  <c r="BW350" i="88" s="1"/>
  <c r="BO348" i="88"/>
  <c r="BO350" i="88" s="1"/>
  <c r="BG348" i="88"/>
  <c r="BG350" i="88" s="1"/>
  <c r="AY348" i="88"/>
  <c r="AY350" i="88" s="1"/>
  <c r="AQ348" i="88"/>
  <c r="AQ350" i="88" s="1"/>
  <c r="AI348" i="88"/>
  <c r="AI350" i="88" s="1"/>
  <c r="AA348" i="88"/>
  <c r="S348" i="88"/>
  <c r="S350" i="88" s="1"/>
  <c r="K348" i="88"/>
  <c r="K350" i="88" s="1"/>
  <c r="K377" i="88" s="1"/>
  <c r="DB348" i="88"/>
  <c r="DB350" i="88" s="1"/>
  <c r="CT348" i="88"/>
  <c r="CT350" i="88" s="1"/>
  <c r="CL348" i="88"/>
  <c r="CL350" i="88" s="1"/>
  <c r="CD348" i="88"/>
  <c r="CD350" i="88" s="1"/>
  <c r="BV348" i="88"/>
  <c r="BV350" i="88" s="1"/>
  <c r="BN348" i="88"/>
  <c r="BF348" i="88"/>
  <c r="BF350" i="88" s="1"/>
  <c r="AX348" i="88"/>
  <c r="AX350" i="88" s="1"/>
  <c r="AP348" i="88"/>
  <c r="AP350" i="88" s="1"/>
  <c r="AH348" i="88"/>
  <c r="AH350" i="88" s="1"/>
  <c r="Z348" i="88"/>
  <c r="Z350" i="88" s="1"/>
  <c r="R348" i="88"/>
  <c r="R350" i="88" s="1"/>
  <c r="J348" i="88"/>
  <c r="J350" i="88" s="1"/>
  <c r="J377" i="88" s="1"/>
  <c r="J36" i="88" s="1"/>
  <c r="DA348" i="88"/>
  <c r="CS348" i="88"/>
  <c r="CS350" i="88" s="1"/>
  <c r="CK348" i="88"/>
  <c r="CK350" i="88" s="1"/>
  <c r="CC348" i="88"/>
  <c r="CC350" i="88" s="1"/>
  <c r="BU348" i="88"/>
  <c r="BU350" i="88" s="1"/>
  <c r="BM348" i="88"/>
  <c r="BM350" i="88" s="1"/>
  <c r="BE348" i="88"/>
  <c r="BE350" i="88" s="1"/>
  <c r="AW348" i="88"/>
  <c r="AW350" i="88" s="1"/>
  <c r="AO348" i="88"/>
  <c r="AG348" i="88"/>
  <c r="Y348" i="88"/>
  <c r="Y350" i="88" s="1"/>
  <c r="Q348" i="88"/>
  <c r="Q350" i="88" s="1"/>
  <c r="CB348" i="88"/>
  <c r="CB350" i="88" s="1"/>
  <c r="AV348" i="88"/>
  <c r="AV350" i="88" s="1"/>
  <c r="P348" i="88"/>
  <c r="P350" i="88" s="1"/>
  <c r="CA348" i="88"/>
  <c r="CA350" i="88" s="1"/>
  <c r="AU348" i="88"/>
  <c r="O348" i="88"/>
  <c r="O350" i="88" s="1"/>
  <c r="CZ348" i="88"/>
  <c r="CZ350" i="88" s="1"/>
  <c r="BT348" i="88"/>
  <c r="BT350" i="88" s="1"/>
  <c r="AN348" i="88"/>
  <c r="AN350" i="88" s="1"/>
  <c r="CY348" i="88"/>
  <c r="CY350" i="88" s="1"/>
  <c r="BS348" i="88"/>
  <c r="BS350" i="88" s="1"/>
  <c r="AM348" i="88"/>
  <c r="AM350" i="88" s="1"/>
  <c r="CR348" i="88"/>
  <c r="BL348" i="88"/>
  <c r="BL350" i="88" s="1"/>
  <c r="AF348" i="88"/>
  <c r="AF350" i="88" s="1"/>
  <c r="CQ348" i="88"/>
  <c r="CQ350" i="88" s="1"/>
  <c r="BK348" i="88"/>
  <c r="BK350" i="88" s="1"/>
  <c r="AE348" i="88"/>
  <c r="AE350" i="88" s="1"/>
  <c r="CJ348" i="88"/>
  <c r="CJ350" i="88" s="1"/>
  <c r="BD348" i="88"/>
  <c r="BD350" i="88" s="1"/>
  <c r="X348" i="88"/>
  <c r="CI348" i="88"/>
  <c r="CI350" i="88" s="1"/>
  <c r="BC348" i="88"/>
  <c r="BC350" i="88" s="1"/>
  <c r="W348" i="88"/>
  <c r="W350" i="88" s="1"/>
  <c r="BD415" i="88"/>
  <c r="BD417" i="88" s="1"/>
  <c r="BD418" i="88"/>
  <c r="L373" i="88"/>
  <c r="L35" i="88" s="1"/>
  <c r="K35" i="88"/>
  <c r="X350" i="88"/>
  <c r="AA350" i="88"/>
  <c r="AC350" i="88"/>
  <c r="AG350" i="88"/>
  <c r="AO350" i="88"/>
  <c r="AU350" i="88"/>
  <c r="BH350" i="88"/>
  <c r="BJ350" i="88"/>
  <c r="BN350" i="88"/>
  <c r="CE350" i="88"/>
  <c r="CM350" i="88"/>
  <c r="CO350" i="88"/>
  <c r="CR350" i="88"/>
  <c r="DA350" i="88"/>
  <c r="H289" i="88"/>
  <c r="H315" i="88"/>
  <c r="H372" i="88"/>
  <c r="BA350" i="86"/>
  <c r="M428" i="3"/>
  <c r="M430" i="3" s="1"/>
  <c r="AJ19" i="87" s="1"/>
  <c r="DL350" i="86"/>
  <c r="DD350" i="86"/>
  <c r="CU350" i="86"/>
  <c r="BO350" i="86"/>
  <c r="BG350" i="86"/>
  <c r="BX350" i="86"/>
  <c r="AJ350" i="86"/>
  <c r="DJ350" i="86"/>
  <c r="AX350" i="86"/>
  <c r="Z350" i="86"/>
  <c r="L373" i="86"/>
  <c r="L35" i="86" s="1"/>
  <c r="CS350" i="86"/>
  <c r="BU350" i="86"/>
  <c r="AG350" i="86"/>
  <c r="CZ350" i="86"/>
  <c r="BD350" i="86"/>
  <c r="P350" i="86"/>
  <c r="DG350" i="86"/>
  <c r="BS350" i="86"/>
  <c r="AE350" i="86"/>
  <c r="W350" i="86"/>
  <c r="AM417" i="86"/>
  <c r="AM437" i="86"/>
  <c r="AM41" i="86" s="1"/>
  <c r="BZ350" i="86"/>
  <c r="BB350" i="86"/>
  <c r="N350" i="86"/>
  <c r="K141" i="3"/>
  <c r="K244" i="3"/>
  <c r="K245" i="3"/>
  <c r="K248" i="3"/>
  <c r="K246" i="3"/>
  <c r="DN364" i="86"/>
  <c r="DN372" i="86" s="1"/>
  <c r="DN267" i="86"/>
  <c r="DN265" i="86"/>
  <c r="DN268" i="86"/>
  <c r="DN266" i="86"/>
  <c r="DN264" i="86"/>
  <c r="DN123" i="86"/>
  <c r="DN303" i="86"/>
  <c r="DN302" i="86"/>
  <c r="DN305" i="86"/>
  <c r="DN304" i="86"/>
  <c r="DN301" i="86"/>
  <c r="DN316" i="86"/>
  <c r="DN281" i="86"/>
  <c r="DM104" i="86"/>
  <c r="DM129" i="86"/>
  <c r="DN26" i="86"/>
  <c r="DN25" i="86"/>
  <c r="DN10" i="86"/>
  <c r="DN88" i="86" s="1"/>
  <c r="DN160" i="86"/>
  <c r="DM288" i="86"/>
  <c r="DM289" i="86" s="1"/>
  <c r="DM292" i="86"/>
  <c r="DM294" i="86" s="1"/>
  <c r="L377" i="3"/>
  <c r="L36" i="3" s="1"/>
  <c r="M267" i="3"/>
  <c r="M268" i="3"/>
  <c r="M266" i="3"/>
  <c r="M265" i="3"/>
  <c r="M264" i="3"/>
  <c r="M160" i="3"/>
  <c r="M364" i="3"/>
  <c r="K269" i="3"/>
  <c r="K123" i="3"/>
  <c r="L415" i="3"/>
  <c r="M342" i="3"/>
  <c r="M341" i="3"/>
  <c r="M344" i="3"/>
  <c r="M345" i="3"/>
  <c r="M338" i="3"/>
  <c r="M336" i="3"/>
  <c r="M348" i="3"/>
  <c r="M343" i="3"/>
  <c r="M339" i="3"/>
  <c r="M346" i="3"/>
  <c r="M337" i="3"/>
  <c r="M347" i="3"/>
  <c r="M340" i="3"/>
  <c r="M304" i="3"/>
  <c r="M306" i="3"/>
  <c r="M301" i="3"/>
  <c r="M303" i="3"/>
  <c r="M305" i="3"/>
  <c r="M302" i="3"/>
  <c r="M316" i="3"/>
  <c r="M281" i="3"/>
  <c r="K142" i="3"/>
  <c r="L288" i="3"/>
  <c r="L289" i="3" s="1"/>
  <c r="L292" i="3"/>
  <c r="L294" i="3" s="1"/>
  <c r="L93" i="3"/>
  <c r="L90" i="3"/>
  <c r="L94" i="3"/>
  <c r="L92" i="3"/>
  <c r="L91" i="3"/>
  <c r="L96" i="3"/>
  <c r="L135" i="3" s="1"/>
  <c r="L98" i="3"/>
  <c r="L137" i="3" s="1"/>
  <c r="L97" i="3"/>
  <c r="L136" i="3" s="1"/>
  <c r="L95" i="3"/>
  <c r="L134" i="3" s="1"/>
  <c r="L100" i="3"/>
  <c r="M11" i="3"/>
  <c r="M26" i="3"/>
  <c r="M25" i="3"/>
  <c r="N8" i="3"/>
  <c r="AK5" i="87" s="1"/>
  <c r="M10" i="3"/>
  <c r="M88" i="3" s="1"/>
  <c r="BE306" i="86" l="1"/>
  <c r="DC306" i="86"/>
  <c r="CJ306" i="86"/>
  <c r="BQ306" i="86"/>
  <c r="BU306" i="86"/>
  <c r="BY306" i="86"/>
  <c r="DF306" i="86"/>
  <c r="BO306" i="86"/>
  <c r="BK306" i="86"/>
  <c r="DB306" i="86"/>
  <c r="U306" i="86"/>
  <c r="CY306" i="86"/>
  <c r="X306" i="86"/>
  <c r="AH306" i="86"/>
  <c r="AO306" i="86"/>
  <c r="AI306" i="86"/>
  <c r="BL306" i="86"/>
  <c r="BI306" i="86"/>
  <c r="BM306" i="86"/>
  <c r="BA306" i="86"/>
  <c r="AT306" i="86"/>
  <c r="S306" i="86"/>
  <c r="BC306" i="86"/>
  <c r="AX306" i="86"/>
  <c r="DD306" i="86"/>
  <c r="CA306" i="86"/>
  <c r="BZ306" i="86"/>
  <c r="DL306" i="86"/>
  <c r="CZ306" i="86"/>
  <c r="AA306" i="86"/>
  <c r="DG306" i="86"/>
  <c r="AS306" i="86"/>
  <c r="CR306" i="86"/>
  <c r="M306" i="86"/>
  <c r="N306" i="86"/>
  <c r="CC306" i="86"/>
  <c r="BJ306" i="86"/>
  <c r="Z306" i="86"/>
  <c r="CN306" i="86"/>
  <c r="O306" i="86"/>
  <c r="AD306" i="86"/>
  <c r="BD306" i="86"/>
  <c r="K306" i="86"/>
  <c r="AU306" i="86"/>
  <c r="AK306" i="86"/>
  <c r="BT306" i="86"/>
  <c r="BH306" i="86"/>
  <c r="AC306" i="86"/>
  <c r="AG306" i="86"/>
  <c r="BB306" i="86"/>
  <c r="J306" i="86"/>
  <c r="CM306" i="86"/>
  <c r="CX306" i="86"/>
  <c r="CV306" i="86"/>
  <c r="AN306" i="86"/>
  <c r="CL306" i="86"/>
  <c r="AM306" i="86"/>
  <c r="AR306" i="86"/>
  <c r="AF306" i="86"/>
  <c r="L306" i="86"/>
  <c r="BX306" i="86"/>
  <c r="DH306" i="86"/>
  <c r="CF306" i="86"/>
  <c r="Y306" i="86"/>
  <c r="AY306" i="86"/>
  <c r="DE306" i="86"/>
  <c r="T306" i="86"/>
  <c r="CH306" i="86"/>
  <c r="BN306" i="86"/>
  <c r="CP306" i="86"/>
  <c r="DJ306" i="86"/>
  <c r="BS306" i="86"/>
  <c r="Q306" i="86"/>
  <c r="BP306" i="86"/>
  <c r="CB306" i="86"/>
  <c r="CU306" i="86"/>
  <c r="W306" i="86"/>
  <c r="AQ306" i="86"/>
  <c r="CT306" i="86"/>
  <c r="CE306" i="86"/>
  <c r="DM306" i="86"/>
  <c r="CO306" i="86"/>
  <c r="CK306" i="86"/>
  <c r="AL306" i="86"/>
  <c r="CD306" i="86"/>
  <c r="AE306" i="86"/>
  <c r="AV306" i="86"/>
  <c r="AZ306" i="86"/>
  <c r="CQ306" i="86"/>
  <c r="BW306" i="86"/>
  <c r="CW306" i="86"/>
  <c r="DI306" i="86"/>
  <c r="BV306" i="86"/>
  <c r="BF306" i="86"/>
  <c r="DK306" i="86"/>
  <c r="AJ306" i="86"/>
  <c r="AW306" i="86"/>
  <c r="V306" i="86"/>
  <c r="R306" i="86"/>
  <c r="BR306" i="86"/>
  <c r="P306" i="86"/>
  <c r="AB306" i="86"/>
  <c r="CI306" i="86"/>
  <c r="BG306" i="86"/>
  <c r="CG306" i="86"/>
  <c r="DA306" i="86"/>
  <c r="CS306" i="86"/>
  <c r="AP306" i="86"/>
  <c r="M306" i="88"/>
  <c r="U306" i="88"/>
  <c r="AC306" i="88"/>
  <c r="AK306" i="88"/>
  <c r="AS306" i="88"/>
  <c r="BA306" i="88"/>
  <c r="BI306" i="88"/>
  <c r="BQ306" i="88"/>
  <c r="BY306" i="88"/>
  <c r="CG306" i="88"/>
  <c r="CO306" i="88"/>
  <c r="CW306" i="88"/>
  <c r="BW306" i="88"/>
  <c r="CU306" i="88"/>
  <c r="N306" i="88"/>
  <c r="V306" i="88"/>
  <c r="AD306" i="88"/>
  <c r="AL306" i="88"/>
  <c r="AT306" i="88"/>
  <c r="BB306" i="88"/>
  <c r="BJ306" i="88"/>
  <c r="BR306" i="88"/>
  <c r="BZ306" i="88"/>
  <c r="CH306" i="88"/>
  <c r="CP306" i="88"/>
  <c r="CX306" i="88"/>
  <c r="BO306" i="88"/>
  <c r="O306" i="88"/>
  <c r="W306" i="88"/>
  <c r="AE306" i="88"/>
  <c r="AM306" i="88"/>
  <c r="AU306" i="88"/>
  <c r="BC306" i="88"/>
  <c r="BK306" i="88"/>
  <c r="BS306" i="88"/>
  <c r="CA306" i="88"/>
  <c r="CI306" i="88"/>
  <c r="CQ306" i="88"/>
  <c r="CY306" i="88"/>
  <c r="AY306" i="88"/>
  <c r="P306" i="88"/>
  <c r="X306" i="88"/>
  <c r="AF306" i="88"/>
  <c r="AN306" i="88"/>
  <c r="AV306" i="88"/>
  <c r="BD306" i="88"/>
  <c r="BL306" i="88"/>
  <c r="BT306" i="88"/>
  <c r="CB306" i="88"/>
  <c r="CJ306" i="88"/>
  <c r="CR306" i="88"/>
  <c r="CZ306" i="88"/>
  <c r="Q306" i="88"/>
  <c r="Y306" i="88"/>
  <c r="AG306" i="88"/>
  <c r="AO306" i="88"/>
  <c r="AW306" i="88"/>
  <c r="BE306" i="88"/>
  <c r="BM306" i="88"/>
  <c r="BU306" i="88"/>
  <c r="CC306" i="88"/>
  <c r="CK306" i="88"/>
  <c r="CS306" i="88"/>
  <c r="DA306" i="88"/>
  <c r="J306" i="88"/>
  <c r="R306" i="88"/>
  <c r="Z306" i="88"/>
  <c r="AH306" i="88"/>
  <c r="AP306" i="88"/>
  <c r="AX306" i="88"/>
  <c r="BF306" i="88"/>
  <c r="BN306" i="88"/>
  <c r="BV306" i="88"/>
  <c r="CD306" i="88"/>
  <c r="CL306" i="88"/>
  <c r="CT306" i="88"/>
  <c r="DB306" i="88"/>
  <c r="CM306" i="88"/>
  <c r="K306" i="88"/>
  <c r="S306" i="88"/>
  <c r="AA306" i="88"/>
  <c r="AI306" i="88"/>
  <c r="AQ306" i="88"/>
  <c r="CE306" i="88"/>
  <c r="L306" i="88"/>
  <c r="T306" i="88"/>
  <c r="AB306" i="88"/>
  <c r="AJ306" i="88"/>
  <c r="AR306" i="88"/>
  <c r="AZ306" i="88"/>
  <c r="BH306" i="88"/>
  <c r="BP306" i="88"/>
  <c r="BX306" i="88"/>
  <c r="CF306" i="88"/>
  <c r="CN306" i="88"/>
  <c r="CV306" i="88"/>
  <c r="BG306" i="88"/>
  <c r="AG9" i="87"/>
  <c r="CF428" i="86"/>
  <c r="CF430" i="86" s="1"/>
  <c r="L377" i="88"/>
  <c r="L36" i="88" s="1"/>
  <c r="CG424" i="86"/>
  <c r="CG431" i="86" s="1"/>
  <c r="AT430" i="88"/>
  <c r="BE411" i="88"/>
  <c r="DN96" i="86"/>
  <c r="H96" i="86" s="1"/>
  <c r="DN95" i="86"/>
  <c r="H95" i="86" s="1"/>
  <c r="DN94" i="86"/>
  <c r="H94" i="86" s="1"/>
  <c r="DN97" i="86"/>
  <c r="DN93" i="86"/>
  <c r="DN98" i="86"/>
  <c r="DN91" i="86"/>
  <c r="H91" i="86" s="1"/>
  <c r="DN92" i="86"/>
  <c r="H92" i="86" s="1"/>
  <c r="DN100" i="86"/>
  <c r="DN90" i="86"/>
  <c r="H90" i="86" s="1"/>
  <c r="K36" i="88"/>
  <c r="AH9" i="87" s="1"/>
  <c r="H350" i="88"/>
  <c r="L374" i="88"/>
  <c r="M370" i="88" s="1"/>
  <c r="H141" i="88"/>
  <c r="H317" i="88"/>
  <c r="H142" i="88"/>
  <c r="N386" i="3"/>
  <c r="K204" i="3"/>
  <c r="K206" i="3"/>
  <c r="K205" i="3"/>
  <c r="K208" i="3"/>
  <c r="K207" i="3"/>
  <c r="L374" i="86"/>
  <c r="M370" i="86" s="1"/>
  <c r="M373" i="86" s="1"/>
  <c r="M374" i="86" s="1"/>
  <c r="N370" i="86" s="1"/>
  <c r="N373" i="86" s="1"/>
  <c r="L377" i="86"/>
  <c r="L36" i="86" s="1"/>
  <c r="AN411" i="86"/>
  <c r="AM390" i="86"/>
  <c r="K249" i="3"/>
  <c r="L110" i="3"/>
  <c r="L129" i="3" s="1"/>
  <c r="L113" i="3"/>
  <c r="L154" i="3" s="1"/>
  <c r="L248" i="3"/>
  <c r="L112" i="3"/>
  <c r="L131" i="3" s="1"/>
  <c r="N424" i="3"/>
  <c r="L111" i="3"/>
  <c r="L130" i="3" s="1"/>
  <c r="L114" i="3"/>
  <c r="L133" i="3" s="1"/>
  <c r="DM296" i="86"/>
  <c r="DN283" i="86"/>
  <c r="DN285" i="86" s="1"/>
  <c r="DN315" i="86" s="1"/>
  <c r="DM141" i="86"/>
  <c r="DN350" i="86"/>
  <c r="DM317" i="86"/>
  <c r="DM142" i="86"/>
  <c r="DN269" i="86"/>
  <c r="L437" i="3"/>
  <c r="M372" i="3"/>
  <c r="M374" i="3" s="1"/>
  <c r="N370" i="3" s="1"/>
  <c r="M350" i="3"/>
  <c r="N355" i="3"/>
  <c r="N356" i="3"/>
  <c r="N357" i="3"/>
  <c r="N358" i="3"/>
  <c r="N359" i="3"/>
  <c r="N360" i="3"/>
  <c r="N361" i="3"/>
  <c r="N362" i="3"/>
  <c r="N115" i="3"/>
  <c r="N116" i="3"/>
  <c r="N117" i="3"/>
  <c r="N118" i="3"/>
  <c r="N119" i="3"/>
  <c r="L417" i="3"/>
  <c r="AI18" i="87" s="1"/>
  <c r="N5" i="3"/>
  <c r="N24" i="3"/>
  <c r="N23" i="3"/>
  <c r="L296" i="3"/>
  <c r="L104" i="3"/>
  <c r="M283" i="3"/>
  <c r="M285" i="3" s="1"/>
  <c r="M315" i="3" s="1"/>
  <c r="K41" i="3"/>
  <c r="N9" i="3"/>
  <c r="N7" i="3"/>
  <c r="L132" i="3" l="1"/>
  <c r="AI9" i="87"/>
  <c r="H306" i="88"/>
  <c r="DN131" i="86"/>
  <c r="AU424" i="88"/>
  <c r="CG428" i="86"/>
  <c r="CG430" i="86" s="1"/>
  <c r="CH424" i="86" s="1"/>
  <c r="CH431" i="86" s="1"/>
  <c r="DN130" i="86"/>
  <c r="AT390" i="88"/>
  <c r="DN135" i="86"/>
  <c r="DN133" i="86"/>
  <c r="DN134" i="86"/>
  <c r="DN132" i="86"/>
  <c r="H93" i="86"/>
  <c r="DN136" i="86"/>
  <c r="H97" i="86"/>
  <c r="DN137" i="86"/>
  <c r="H98" i="86"/>
  <c r="AU428" i="88"/>
  <c r="AU437" i="88" s="1"/>
  <c r="AU41" i="88" s="1"/>
  <c r="AU431" i="88"/>
  <c r="BE415" i="88"/>
  <c r="BE418" i="88"/>
  <c r="AN415" i="86"/>
  <c r="AN418" i="86"/>
  <c r="M373" i="88"/>
  <c r="M374" i="88" s="1"/>
  <c r="N370" i="88" s="1"/>
  <c r="K209" i="3"/>
  <c r="N374" i="86"/>
  <c r="O370" i="86" s="1"/>
  <c r="N35" i="86"/>
  <c r="M35" i="86"/>
  <c r="M377" i="86"/>
  <c r="M36" i="86" s="1"/>
  <c r="N377" i="86"/>
  <c r="N36" i="86" s="1"/>
  <c r="L208" i="3"/>
  <c r="N428" i="3"/>
  <c r="N430" i="3" s="1"/>
  <c r="AK19" i="87" s="1"/>
  <c r="L246" i="3"/>
  <c r="L245" i="3"/>
  <c r="L390" i="3"/>
  <c r="L247" i="3"/>
  <c r="DN288" i="86"/>
  <c r="DN289" i="86" s="1"/>
  <c r="DN292" i="86"/>
  <c r="DN294" i="86" s="1"/>
  <c r="DN129" i="86"/>
  <c r="DN104" i="86"/>
  <c r="M377" i="3"/>
  <c r="M36" i="3" s="1"/>
  <c r="N267" i="3"/>
  <c r="N266" i="3"/>
  <c r="N264" i="3"/>
  <c r="N268" i="3"/>
  <c r="N265" i="3"/>
  <c r="L205" i="3"/>
  <c r="N160" i="3"/>
  <c r="N373" i="3"/>
  <c r="N364" i="3"/>
  <c r="N372" i="3" s="1"/>
  <c r="L317" i="3"/>
  <c r="L269" i="3"/>
  <c r="L123" i="3"/>
  <c r="N11" i="3"/>
  <c r="N342" i="3"/>
  <c r="N341" i="3"/>
  <c r="N336" i="3"/>
  <c r="N348" i="3"/>
  <c r="N343" i="3"/>
  <c r="N345" i="3"/>
  <c r="N338" i="3"/>
  <c r="N346" i="3"/>
  <c r="N347" i="3"/>
  <c r="N339" i="3"/>
  <c r="N344" i="3"/>
  <c r="N337" i="3"/>
  <c r="N340" i="3"/>
  <c r="N304" i="3"/>
  <c r="N306" i="3"/>
  <c r="N301" i="3"/>
  <c r="N305" i="3"/>
  <c r="N303" i="3"/>
  <c r="N302" i="3"/>
  <c r="N281" i="3"/>
  <c r="N316" i="3"/>
  <c r="L142" i="3"/>
  <c r="M288" i="3"/>
  <c r="M289" i="3" s="1"/>
  <c r="M292" i="3"/>
  <c r="M294" i="3" s="1"/>
  <c r="M93" i="3"/>
  <c r="M91" i="3"/>
  <c r="M90" i="3"/>
  <c r="M94" i="3"/>
  <c r="M92" i="3"/>
  <c r="M96" i="3"/>
  <c r="M135" i="3" s="1"/>
  <c r="M98" i="3"/>
  <c r="M137" i="3" s="1"/>
  <c r="M95" i="3"/>
  <c r="M134" i="3" s="1"/>
  <c r="M97" i="3"/>
  <c r="M136" i="3" s="1"/>
  <c r="M100" i="3"/>
  <c r="O8" i="3"/>
  <c r="N10" i="3"/>
  <c r="N88" i="3" s="1"/>
  <c r="N26" i="3"/>
  <c r="N25" i="3"/>
  <c r="O386" i="3" l="1"/>
  <c r="AL5" i="87"/>
  <c r="CH428" i="86"/>
  <c r="CH430" i="86" s="1"/>
  <c r="CI424" i="86" s="1"/>
  <c r="AU430" i="88"/>
  <c r="L141" i="3"/>
  <c r="L206" i="3"/>
  <c r="BE417" i="88"/>
  <c r="N373" i="88"/>
  <c r="N374" i="88" s="1"/>
  <c r="O370" i="88" s="1"/>
  <c r="O373" i="88" s="1"/>
  <c r="M35" i="88"/>
  <c r="M377" i="88"/>
  <c r="L207" i="3"/>
  <c r="AN417" i="86"/>
  <c r="AN437" i="86"/>
  <c r="AN41" i="86" s="1"/>
  <c r="O373" i="86"/>
  <c r="O374" i="86" s="1"/>
  <c r="P370" i="86" s="1"/>
  <c r="M111" i="3"/>
  <c r="M130" i="3" s="1"/>
  <c r="M113" i="3"/>
  <c r="M132" i="3" s="1"/>
  <c r="O165" i="3"/>
  <c r="M110" i="3"/>
  <c r="M129" i="3" s="1"/>
  <c r="O424" i="3"/>
  <c r="M114" i="3"/>
  <c r="M133" i="3" s="1"/>
  <c r="M112" i="3"/>
  <c r="M131" i="3" s="1"/>
  <c r="DN296" i="86"/>
  <c r="N35" i="3"/>
  <c r="DN317" i="86"/>
  <c r="DN142" i="86"/>
  <c r="H142" i="86" s="1"/>
  <c r="DN141" i="86"/>
  <c r="H141" i="86" s="1"/>
  <c r="N374" i="3"/>
  <c r="O370" i="3" s="1"/>
  <c r="O373" i="3" s="1"/>
  <c r="O35" i="3" s="1"/>
  <c r="N350" i="3"/>
  <c r="O355" i="3"/>
  <c r="O356" i="3"/>
  <c r="O357" i="3"/>
  <c r="O358" i="3"/>
  <c r="O359" i="3"/>
  <c r="O360" i="3"/>
  <c r="O361" i="3"/>
  <c r="O362" i="3"/>
  <c r="O118" i="3"/>
  <c r="O119" i="3"/>
  <c r="O117" i="3"/>
  <c r="O115" i="3"/>
  <c r="O116" i="3"/>
  <c r="O5" i="3"/>
  <c r="M411" i="3"/>
  <c r="O23" i="3"/>
  <c r="O24" i="3"/>
  <c r="M296" i="3"/>
  <c r="M104" i="3"/>
  <c r="M317" i="3" s="1"/>
  <c r="N283" i="3"/>
  <c r="N285" i="3" s="1"/>
  <c r="N315" i="3" s="1"/>
  <c r="O9" i="3"/>
  <c r="O7" i="3"/>
  <c r="AU390" i="88" l="1"/>
  <c r="AV424" i="88"/>
  <c r="AV428" i="88" s="1"/>
  <c r="AV437" i="88" s="1"/>
  <c r="AV41" i="88" s="1"/>
  <c r="CI431" i="86"/>
  <c r="CI428" i="86"/>
  <c r="CI430" i="86" s="1"/>
  <c r="CJ424" i="86" s="1"/>
  <c r="AV431" i="88"/>
  <c r="BF411" i="88"/>
  <c r="M36" i="88"/>
  <c r="AJ9" i="87" s="1"/>
  <c r="O374" i="88"/>
  <c r="P370" i="88" s="1"/>
  <c r="O35" i="88"/>
  <c r="O377" i="88"/>
  <c r="O36" i="88" s="1"/>
  <c r="N377" i="88"/>
  <c r="N36" i="88" s="1"/>
  <c r="N35" i="88"/>
  <c r="P373" i="86"/>
  <c r="P374" i="86" s="1"/>
  <c r="Q370" i="86" s="1"/>
  <c r="O35" i="86"/>
  <c r="O377" i="86"/>
  <c r="O36" i="86" s="1"/>
  <c r="AO411" i="86"/>
  <c r="AN390" i="86"/>
  <c r="O428" i="3"/>
  <c r="O430" i="3" s="1"/>
  <c r="AL19" i="87" s="1"/>
  <c r="N377" i="3"/>
  <c r="N36" i="3" s="1"/>
  <c r="AK9" i="87" s="1"/>
  <c r="O267" i="3"/>
  <c r="O266" i="3"/>
  <c r="O264" i="3"/>
  <c r="O268" i="3"/>
  <c r="O265" i="3"/>
  <c r="O160" i="3"/>
  <c r="O364" i="3"/>
  <c r="O372" i="3" s="1"/>
  <c r="M269" i="3"/>
  <c r="M123" i="3"/>
  <c r="M415" i="3"/>
  <c r="M437" i="3" s="1"/>
  <c r="O342" i="3"/>
  <c r="O341" i="3"/>
  <c r="O345" i="3"/>
  <c r="O346" i="3"/>
  <c r="O340" i="3"/>
  <c r="O347" i="3"/>
  <c r="O338" i="3"/>
  <c r="O336" i="3"/>
  <c r="O343" i="3"/>
  <c r="O344" i="3"/>
  <c r="O339" i="3"/>
  <c r="O348" i="3"/>
  <c r="O337" i="3"/>
  <c r="O304" i="3"/>
  <c r="O306" i="3"/>
  <c r="O301" i="3"/>
  <c r="O305" i="3"/>
  <c r="O303" i="3"/>
  <c r="O302" i="3"/>
  <c r="O316" i="3"/>
  <c r="O281" i="3"/>
  <c r="M142" i="3"/>
  <c r="N288" i="3"/>
  <c r="N289" i="3" s="1"/>
  <c r="N292" i="3"/>
  <c r="N294" i="3" s="1"/>
  <c r="N91" i="3"/>
  <c r="N90" i="3"/>
  <c r="N93" i="3"/>
  <c r="N92" i="3"/>
  <c r="N94" i="3"/>
  <c r="N96" i="3"/>
  <c r="N135" i="3" s="1"/>
  <c r="N95" i="3"/>
  <c r="N134" i="3" s="1"/>
  <c r="N98" i="3"/>
  <c r="N137" i="3" s="1"/>
  <c r="N100" i="3"/>
  <c r="N97" i="3"/>
  <c r="N136" i="3" s="1"/>
  <c r="P8" i="3"/>
  <c r="O10" i="3"/>
  <c r="O88" i="3" s="1"/>
  <c r="O26" i="3"/>
  <c r="O25" i="3"/>
  <c r="O11" i="3"/>
  <c r="P386" i="3" l="1"/>
  <c r="AM5" i="87"/>
  <c r="CJ431" i="86"/>
  <c r="CJ428" i="86"/>
  <c r="CJ430" i="86" s="1"/>
  <c r="CK424" i="86" s="1"/>
  <c r="AV430" i="88"/>
  <c r="BF415" i="88"/>
  <c r="BF418" i="88"/>
  <c r="AO415" i="86"/>
  <c r="AO418" i="86"/>
  <c r="P373" i="88"/>
  <c r="P374" i="88" s="1"/>
  <c r="Q370" i="88" s="1"/>
  <c r="Q373" i="86"/>
  <c r="Q374" i="86" s="1"/>
  <c r="R370" i="86" s="1"/>
  <c r="P35" i="86"/>
  <c r="P377" i="86"/>
  <c r="P36" i="86" s="1"/>
  <c r="N111" i="3"/>
  <c r="N130" i="3" s="1"/>
  <c r="N112" i="3"/>
  <c r="N131" i="3" s="1"/>
  <c r="P165" i="3"/>
  <c r="N113" i="3"/>
  <c r="N132" i="3" s="1"/>
  <c r="N114" i="3"/>
  <c r="N133" i="3" s="1"/>
  <c r="N110" i="3"/>
  <c r="N129" i="3" s="1"/>
  <c r="O374" i="3"/>
  <c r="P370" i="3" s="1"/>
  <c r="O350" i="3"/>
  <c r="O377" i="3" s="1"/>
  <c r="P355" i="3"/>
  <c r="P356" i="3"/>
  <c r="P357" i="3"/>
  <c r="P358" i="3"/>
  <c r="P359" i="3"/>
  <c r="P360" i="3"/>
  <c r="P361" i="3"/>
  <c r="P362" i="3"/>
  <c r="M141" i="3"/>
  <c r="P118" i="3"/>
  <c r="P119" i="3"/>
  <c r="P116" i="3"/>
  <c r="P115" i="3"/>
  <c r="P117" i="3"/>
  <c r="M417" i="3"/>
  <c r="AJ18" i="87" s="1"/>
  <c r="P424" i="3"/>
  <c r="P5" i="3"/>
  <c r="P23" i="3"/>
  <c r="P24" i="3"/>
  <c r="N296" i="3"/>
  <c r="N104" i="3"/>
  <c r="N317" i="3" s="1"/>
  <c r="O283" i="3"/>
  <c r="O285" i="3" s="1"/>
  <c r="O315" i="3" s="1"/>
  <c r="P9" i="3"/>
  <c r="P7" i="3"/>
  <c r="L41" i="3"/>
  <c r="CK431" i="86" l="1"/>
  <c r="CK428" i="86"/>
  <c r="CK430" i="86" s="1"/>
  <c r="AW424" i="88"/>
  <c r="AV390" i="88"/>
  <c r="CL424" i="86"/>
  <c r="CL428" i="86" s="1"/>
  <c r="AW431" i="88"/>
  <c r="AW428" i="88"/>
  <c r="AW437" i="88" s="1"/>
  <c r="AW41" i="88" s="1"/>
  <c r="BF417" i="88"/>
  <c r="Q373" i="88"/>
  <c r="Q374" i="88" s="1"/>
  <c r="R370" i="88" s="1"/>
  <c r="P35" i="88"/>
  <c r="P377" i="88"/>
  <c r="AO417" i="86"/>
  <c r="AO437" i="86"/>
  <c r="AO41" i="86" s="1"/>
  <c r="R373" i="86"/>
  <c r="R374" i="86" s="1"/>
  <c r="S370" i="86" s="1"/>
  <c r="Q35" i="86"/>
  <c r="Q377" i="86"/>
  <c r="Q36" i="86" s="1"/>
  <c r="M390" i="3"/>
  <c r="P267" i="3"/>
  <c r="P266" i="3"/>
  <c r="P264" i="3"/>
  <c r="P268" i="3"/>
  <c r="P265" i="3"/>
  <c r="P160" i="3"/>
  <c r="P373" i="3"/>
  <c r="P364" i="3"/>
  <c r="P372" i="3" s="1"/>
  <c r="N269" i="3"/>
  <c r="N123" i="3"/>
  <c r="P428" i="3"/>
  <c r="P11" i="3"/>
  <c r="P342" i="3"/>
  <c r="P341" i="3"/>
  <c r="P336" i="3"/>
  <c r="P346" i="3"/>
  <c r="P337" i="3"/>
  <c r="P339" i="3"/>
  <c r="P348" i="3"/>
  <c r="P347" i="3"/>
  <c r="P345" i="3"/>
  <c r="P338" i="3"/>
  <c r="P343" i="3"/>
  <c r="P340" i="3"/>
  <c r="P344" i="3"/>
  <c r="O36" i="3"/>
  <c r="AL9" i="87" s="1"/>
  <c r="P306" i="3"/>
  <c r="P304" i="3"/>
  <c r="P301" i="3"/>
  <c r="P305" i="3"/>
  <c r="P303" i="3"/>
  <c r="P302" i="3"/>
  <c r="P316" i="3"/>
  <c r="P281" i="3"/>
  <c r="N142" i="3"/>
  <c r="O288" i="3"/>
  <c r="O289" i="3" s="1"/>
  <c r="O292" i="3"/>
  <c r="O294" i="3" s="1"/>
  <c r="O91" i="3"/>
  <c r="O94" i="3"/>
  <c r="O92" i="3"/>
  <c r="O90" i="3"/>
  <c r="O93" i="3"/>
  <c r="O100" i="3"/>
  <c r="O96" i="3"/>
  <c r="O135" i="3" s="1"/>
  <c r="O97" i="3"/>
  <c r="O136" i="3" s="1"/>
  <c r="O98" i="3"/>
  <c r="O137" i="3" s="1"/>
  <c r="O95" i="3"/>
  <c r="O134" i="3" s="1"/>
  <c r="P10" i="3"/>
  <c r="P88" i="3" s="1"/>
  <c r="P26" i="3"/>
  <c r="P25" i="3"/>
  <c r="Q8" i="3"/>
  <c r="O113" i="3" l="1"/>
  <c r="O132" i="3" s="1"/>
  <c r="O111" i="3"/>
  <c r="O130" i="3" s="1"/>
  <c r="O112" i="3"/>
  <c r="O131" i="3" s="1"/>
  <c r="Q386" i="3"/>
  <c r="AN5" i="87"/>
  <c r="CL431" i="86"/>
  <c r="BG411" i="88"/>
  <c r="AW430" i="88"/>
  <c r="R373" i="88"/>
  <c r="R374" i="88" s="1"/>
  <c r="S370" i="88" s="1"/>
  <c r="P36" i="88"/>
  <c r="Q35" i="88"/>
  <c r="Q377" i="88"/>
  <c r="Q36" i="88" s="1"/>
  <c r="S373" i="86"/>
  <c r="S374" i="86" s="1"/>
  <c r="T370" i="86" s="1"/>
  <c r="R35" i="86"/>
  <c r="R377" i="86"/>
  <c r="R36" i="86" s="1"/>
  <c r="CL430" i="86"/>
  <c r="AP411" i="86"/>
  <c r="AO390" i="86"/>
  <c r="Q165" i="3"/>
  <c r="P35" i="3"/>
  <c r="O110" i="3"/>
  <c r="O129" i="3" s="1"/>
  <c r="P374" i="3"/>
  <c r="Q370" i="3" s="1"/>
  <c r="P350" i="3"/>
  <c r="P377" i="3" s="1"/>
  <c r="P36" i="3" s="1"/>
  <c r="AM9" i="87" s="1"/>
  <c r="Q355" i="3"/>
  <c r="Q356" i="3"/>
  <c r="Q357" i="3"/>
  <c r="Q358" i="3"/>
  <c r="Q359" i="3"/>
  <c r="Q360" i="3"/>
  <c r="Q361" i="3"/>
  <c r="Q362" i="3"/>
  <c r="N141" i="3"/>
  <c r="O114" i="3"/>
  <c r="O133" i="3" s="1"/>
  <c r="O269" i="3"/>
  <c r="Q115" i="3"/>
  <c r="Q117" i="3"/>
  <c r="Q116" i="3"/>
  <c r="Q118" i="3"/>
  <c r="Q119" i="3"/>
  <c r="P430" i="3"/>
  <c r="AM19" i="87" s="1"/>
  <c r="Q5" i="3"/>
  <c r="N411" i="3"/>
  <c r="Q24" i="3"/>
  <c r="Q23" i="3"/>
  <c r="O296" i="3"/>
  <c r="O104" i="3"/>
  <c r="P283" i="3"/>
  <c r="P285" i="3" s="1"/>
  <c r="P315" i="3" s="1"/>
  <c r="Q9" i="3"/>
  <c r="Q7" i="3"/>
  <c r="CM424" i="86" l="1"/>
  <c r="AW390" i="88"/>
  <c r="AX424" i="88"/>
  <c r="BG415" i="88"/>
  <c r="BG417" i="88" s="1"/>
  <c r="BG418" i="88"/>
  <c r="AP418" i="86"/>
  <c r="AP415" i="86"/>
  <c r="CM431" i="86"/>
  <c r="CM428" i="86"/>
  <c r="CM430" i="86" s="1"/>
  <c r="S373" i="88"/>
  <c r="S374" i="88" s="1"/>
  <c r="T370" i="88" s="1"/>
  <c r="R35" i="88"/>
  <c r="R377" i="88"/>
  <c r="R36" i="88" s="1"/>
  <c r="T373" i="86"/>
  <c r="T374" i="86" s="1"/>
  <c r="U370" i="86" s="1"/>
  <c r="S35" i="86"/>
  <c r="S377" i="86"/>
  <c r="S36" i="86" s="1"/>
  <c r="Q424" i="3"/>
  <c r="Q428" i="3" s="1"/>
  <c r="Q268" i="3"/>
  <c r="Q265" i="3"/>
  <c r="Q267" i="3"/>
  <c r="Q266" i="3"/>
  <c r="Q264" i="3"/>
  <c r="Q160" i="3"/>
  <c r="Q373" i="3"/>
  <c r="Q35" i="3" s="1"/>
  <c r="Q364" i="3"/>
  <c r="Q372" i="3" s="1"/>
  <c r="O123" i="3"/>
  <c r="O141" i="3"/>
  <c r="N415" i="3"/>
  <c r="N437" i="3" s="1"/>
  <c r="Q342" i="3"/>
  <c r="Q341" i="3"/>
  <c r="Q336" i="3"/>
  <c r="Q347" i="3"/>
  <c r="Q344" i="3"/>
  <c r="Q339" i="3"/>
  <c r="Q348" i="3"/>
  <c r="Q340" i="3"/>
  <c r="Q345" i="3"/>
  <c r="Q338" i="3"/>
  <c r="Q346" i="3"/>
  <c r="Q343" i="3"/>
  <c r="Q337" i="3"/>
  <c r="O142" i="3"/>
  <c r="O317" i="3"/>
  <c r="Q301" i="3"/>
  <c r="Q304" i="3"/>
  <c r="Q303" i="3"/>
  <c r="Q305" i="3"/>
  <c r="Q306" i="3"/>
  <c r="Q302" i="3"/>
  <c r="Q316" i="3"/>
  <c r="Q281" i="3"/>
  <c r="P288" i="3"/>
  <c r="P289" i="3" s="1"/>
  <c r="P292" i="3"/>
  <c r="P294" i="3" s="1"/>
  <c r="P91" i="3"/>
  <c r="P94" i="3"/>
  <c r="P90" i="3"/>
  <c r="P93" i="3"/>
  <c r="P92" i="3"/>
  <c r="P96" i="3"/>
  <c r="P135" i="3" s="1"/>
  <c r="P100" i="3"/>
  <c r="P98" i="3"/>
  <c r="P137" i="3" s="1"/>
  <c r="P95" i="3"/>
  <c r="P134" i="3" s="1"/>
  <c r="P97" i="3"/>
  <c r="P136" i="3" s="1"/>
  <c r="Q26" i="3"/>
  <c r="Q25" i="3"/>
  <c r="R8" i="3"/>
  <c r="Q10" i="3"/>
  <c r="Q88" i="3" s="1"/>
  <c r="Q11" i="3"/>
  <c r="P113" i="3" l="1"/>
  <c r="P132" i="3" s="1"/>
  <c r="P111" i="3"/>
  <c r="P130" i="3" s="1"/>
  <c r="P112" i="3"/>
  <c r="P131" i="3" s="1"/>
  <c r="R386" i="3"/>
  <c r="AO5" i="87"/>
  <c r="CN424" i="86"/>
  <c r="BH411" i="88"/>
  <c r="AX431" i="88"/>
  <c r="AX428" i="88"/>
  <c r="AX437" i="88" s="1"/>
  <c r="AX41" i="88" s="1"/>
  <c r="CN431" i="86"/>
  <c r="CN428" i="86"/>
  <c r="CN430" i="86" s="1"/>
  <c r="T373" i="88"/>
  <c r="T374" i="88" s="1"/>
  <c r="U370" i="88" s="1"/>
  <c r="S35" i="88"/>
  <c r="S377" i="88"/>
  <c r="S36" i="88" s="1"/>
  <c r="AP417" i="86"/>
  <c r="AP437" i="86"/>
  <c r="AP41" i="86" s="1"/>
  <c r="U373" i="86"/>
  <c r="U374" i="86" s="1"/>
  <c r="V370" i="86" s="1"/>
  <c r="T35" i="86"/>
  <c r="T377" i="86"/>
  <c r="T36" i="86" s="1"/>
  <c r="R165" i="3"/>
  <c r="P110" i="3"/>
  <c r="P129" i="3" s="1"/>
  <c r="Q374" i="3"/>
  <c r="R370" i="3" s="1"/>
  <c r="R373" i="3" s="1"/>
  <c r="R35" i="3" s="1"/>
  <c r="Q350" i="3"/>
  <c r="Q377" i="3" s="1"/>
  <c r="Q36" i="3" s="1"/>
  <c r="AN9" i="87" s="1"/>
  <c r="R356" i="3"/>
  <c r="R357" i="3"/>
  <c r="R358" i="3"/>
  <c r="R359" i="3"/>
  <c r="R360" i="3"/>
  <c r="R361" i="3"/>
  <c r="R362" i="3"/>
  <c r="R355" i="3"/>
  <c r="Q430" i="3"/>
  <c r="AN19" i="87" s="1"/>
  <c r="P114" i="3"/>
  <c r="P133" i="3" s="1"/>
  <c r="R116" i="3"/>
  <c r="R115" i="3"/>
  <c r="R119" i="3"/>
  <c r="R118" i="3"/>
  <c r="R117" i="3"/>
  <c r="N417" i="3"/>
  <c r="AK18" i="87" s="1"/>
  <c r="R5" i="3"/>
  <c r="R23" i="3"/>
  <c r="R24" i="3"/>
  <c r="P296" i="3"/>
  <c r="P104" i="3"/>
  <c r="Q283" i="3"/>
  <c r="Q285" i="3" s="1"/>
  <c r="Q315" i="3" s="1"/>
  <c r="R9" i="3"/>
  <c r="R7" i="3"/>
  <c r="M41" i="3"/>
  <c r="AX430" i="88" l="1"/>
  <c r="BH418" i="88"/>
  <c r="BH415" i="88"/>
  <c r="BH417" i="88" s="1"/>
  <c r="U373" i="88"/>
  <c r="U374" i="88" s="1"/>
  <c r="V370" i="88" s="1"/>
  <c r="T35" i="88"/>
  <c r="T377" i="88"/>
  <c r="T36" i="88" s="1"/>
  <c r="U35" i="86"/>
  <c r="U377" i="86"/>
  <c r="U36" i="86" s="1"/>
  <c r="V373" i="86"/>
  <c r="V374" i="86" s="1"/>
  <c r="W370" i="86" s="1"/>
  <c r="AQ411" i="86"/>
  <c r="AP390" i="86"/>
  <c r="CO424" i="86"/>
  <c r="N390" i="3"/>
  <c r="R424" i="3"/>
  <c r="R428" i="3" s="1"/>
  <c r="R430" i="3" s="1"/>
  <c r="AO19" i="87" s="1"/>
  <c r="R267" i="3"/>
  <c r="R268" i="3"/>
  <c r="R266" i="3"/>
  <c r="R265" i="3"/>
  <c r="R264" i="3"/>
  <c r="R160" i="3"/>
  <c r="R364" i="3"/>
  <c r="R372" i="3" s="1"/>
  <c r="P269" i="3"/>
  <c r="P123" i="3"/>
  <c r="P141" i="3"/>
  <c r="R342" i="3"/>
  <c r="R341" i="3"/>
  <c r="R345" i="3"/>
  <c r="R346" i="3"/>
  <c r="R344" i="3"/>
  <c r="R339" i="3"/>
  <c r="R348" i="3"/>
  <c r="R337" i="3"/>
  <c r="R336" i="3"/>
  <c r="R338" i="3"/>
  <c r="R340" i="3"/>
  <c r="R347" i="3"/>
  <c r="R343" i="3"/>
  <c r="P142" i="3"/>
  <c r="P317" i="3"/>
  <c r="R304" i="3"/>
  <c r="R301" i="3"/>
  <c r="R306" i="3"/>
  <c r="R305" i="3"/>
  <c r="R303" i="3"/>
  <c r="R302" i="3"/>
  <c r="R316" i="3"/>
  <c r="R281" i="3"/>
  <c r="Q288" i="3"/>
  <c r="Q289" i="3" s="1"/>
  <c r="Q292" i="3"/>
  <c r="Q294" i="3" s="1"/>
  <c r="Q93" i="3"/>
  <c r="Q91" i="3"/>
  <c r="Q94" i="3"/>
  <c r="Q90" i="3"/>
  <c r="Q92" i="3"/>
  <c r="Q95" i="3"/>
  <c r="Q134" i="3" s="1"/>
  <c r="Q96" i="3"/>
  <c r="Q135" i="3" s="1"/>
  <c r="Q97" i="3"/>
  <c r="Q136" i="3" s="1"/>
  <c r="Q100" i="3"/>
  <c r="Q98" i="3"/>
  <c r="Q137" i="3" s="1"/>
  <c r="S8" i="3"/>
  <c r="R10" i="3"/>
  <c r="R88" i="3" s="1"/>
  <c r="R26" i="3"/>
  <c r="R25" i="3"/>
  <c r="R11" i="3"/>
  <c r="Q112" i="3" l="1"/>
  <c r="Q131" i="3" s="1"/>
  <c r="Q111" i="3"/>
  <c r="Q130" i="3" s="1"/>
  <c r="Q113" i="3"/>
  <c r="Q132" i="3" s="1"/>
  <c r="S386" i="3"/>
  <c r="AP5" i="87"/>
  <c r="AY424" i="88"/>
  <c r="AY431" i="88" s="1"/>
  <c r="AX390" i="88"/>
  <c r="BI411" i="88"/>
  <c r="CO431" i="86"/>
  <c r="CO428" i="86"/>
  <c r="AQ418" i="86"/>
  <c r="AQ415" i="86"/>
  <c r="V373" i="88"/>
  <c r="V374" i="88" s="1"/>
  <c r="W370" i="88" s="1"/>
  <c r="U35" i="88"/>
  <c r="U377" i="88"/>
  <c r="U36" i="88" s="1"/>
  <c r="W373" i="86"/>
  <c r="W374" i="86" s="1"/>
  <c r="X370" i="86" s="1"/>
  <c r="V35" i="86"/>
  <c r="V377" i="86"/>
  <c r="V36" i="86" s="1"/>
  <c r="S165" i="3"/>
  <c r="Q110" i="3"/>
  <c r="Q129" i="3" s="1"/>
  <c r="R374" i="3"/>
  <c r="S370" i="3" s="1"/>
  <c r="R350" i="3"/>
  <c r="R377" i="3" s="1"/>
  <c r="R36" i="3" s="1"/>
  <c r="AO9" i="87" s="1"/>
  <c r="S355" i="3"/>
  <c r="S356" i="3"/>
  <c r="S357" i="3"/>
  <c r="S358" i="3"/>
  <c r="S359" i="3"/>
  <c r="S360" i="3"/>
  <c r="S361" i="3"/>
  <c r="S362" i="3"/>
  <c r="Q114" i="3"/>
  <c r="Q133" i="3" s="1"/>
  <c r="S117" i="3"/>
  <c r="S116" i="3"/>
  <c r="S115" i="3"/>
  <c r="S118" i="3"/>
  <c r="S119" i="3"/>
  <c r="S424" i="3"/>
  <c r="S5" i="3"/>
  <c r="O411" i="3"/>
  <c r="S23" i="3"/>
  <c r="S24" i="3"/>
  <c r="Q296" i="3"/>
  <c r="Q104" i="3"/>
  <c r="R283" i="3"/>
  <c r="R285" i="3" s="1"/>
  <c r="R315" i="3" s="1"/>
  <c r="S9" i="3"/>
  <c r="S7" i="3"/>
  <c r="AY428" i="88" l="1"/>
  <c r="AY437" i="88" s="1"/>
  <c r="AY41" i="88" s="1"/>
  <c r="BI415" i="88"/>
  <c r="BI417" i="88" s="1"/>
  <c r="BI418" i="88"/>
  <c r="W373" i="88"/>
  <c r="W374" i="88" s="1"/>
  <c r="X370" i="88" s="1"/>
  <c r="V35" i="88"/>
  <c r="V377" i="88"/>
  <c r="V36" i="88" s="1"/>
  <c r="X373" i="86"/>
  <c r="X374" i="86" s="1"/>
  <c r="Y370" i="86" s="1"/>
  <c r="W35" i="86"/>
  <c r="W377" i="86"/>
  <c r="W36" i="86" s="1"/>
  <c r="AQ417" i="86"/>
  <c r="AQ437" i="86"/>
  <c r="AQ41" i="86" s="1"/>
  <c r="CO430" i="86"/>
  <c r="S267" i="3"/>
  <c r="S268" i="3"/>
  <c r="S266" i="3"/>
  <c r="S265" i="3"/>
  <c r="S264" i="3"/>
  <c r="S160" i="3"/>
  <c r="S373" i="3"/>
  <c r="S35" i="3" s="1"/>
  <c r="S364" i="3"/>
  <c r="S372" i="3" s="1"/>
  <c r="Q269" i="3"/>
  <c r="Q123" i="3"/>
  <c r="Q141" i="3"/>
  <c r="S428" i="3"/>
  <c r="O415" i="3"/>
  <c r="O437" i="3" s="1"/>
  <c r="S342" i="3"/>
  <c r="S341" i="3"/>
  <c r="S347" i="3"/>
  <c r="S338" i="3"/>
  <c r="S348" i="3"/>
  <c r="S344" i="3"/>
  <c r="S336" i="3"/>
  <c r="S346" i="3"/>
  <c r="S343" i="3"/>
  <c r="S339" i="3"/>
  <c r="S337" i="3"/>
  <c r="S340" i="3"/>
  <c r="S345" i="3"/>
  <c r="Q142" i="3"/>
  <c r="Q317" i="3"/>
  <c r="S303" i="3"/>
  <c r="S301" i="3"/>
  <c r="S304" i="3"/>
  <c r="S306" i="3"/>
  <c r="S305" i="3"/>
  <c r="S302" i="3"/>
  <c r="S281" i="3"/>
  <c r="S316" i="3"/>
  <c r="R288" i="3"/>
  <c r="R289" i="3" s="1"/>
  <c r="R292" i="3"/>
  <c r="R294" i="3" s="1"/>
  <c r="R92" i="3"/>
  <c r="R90" i="3"/>
  <c r="R94" i="3"/>
  <c r="R93" i="3"/>
  <c r="R91" i="3"/>
  <c r="R95" i="3"/>
  <c r="R134" i="3" s="1"/>
  <c r="R96" i="3"/>
  <c r="R135" i="3" s="1"/>
  <c r="R97" i="3"/>
  <c r="R136" i="3" s="1"/>
  <c r="R100" i="3"/>
  <c r="R98" i="3"/>
  <c r="R137" i="3" s="1"/>
  <c r="S11" i="3"/>
  <c r="T8" i="3"/>
  <c r="S10" i="3"/>
  <c r="S88" i="3" s="1"/>
  <c r="S26" i="3"/>
  <c r="S25" i="3"/>
  <c r="R113" i="3" l="1"/>
  <c r="R132" i="3" s="1"/>
  <c r="R111" i="3"/>
  <c r="R130" i="3" s="1"/>
  <c r="R112" i="3"/>
  <c r="R131" i="3"/>
  <c r="AY430" i="88"/>
  <c r="T386" i="3"/>
  <c r="AQ5" i="87"/>
  <c r="CP424" i="86"/>
  <c r="CP428" i="86" s="1"/>
  <c r="CP430" i="86" s="1"/>
  <c r="BJ411" i="88"/>
  <c r="AZ424" i="88"/>
  <c r="AY390" i="88"/>
  <c r="CP431" i="86"/>
  <c r="X373" i="88"/>
  <c r="X374" i="88" s="1"/>
  <c r="Y370" i="88" s="1"/>
  <c r="W35" i="88"/>
  <c r="W377" i="88"/>
  <c r="W36" i="88" s="1"/>
  <c r="AR411" i="86"/>
  <c r="AQ390" i="86"/>
  <c r="Y373" i="86"/>
  <c r="Y374" i="86" s="1"/>
  <c r="Z370" i="86" s="1"/>
  <c r="X35" i="86"/>
  <c r="X377" i="86"/>
  <c r="X36" i="86" s="1"/>
  <c r="T165" i="3"/>
  <c r="R110" i="3"/>
  <c r="R129" i="3" s="1"/>
  <c r="S374" i="3"/>
  <c r="T370" i="3" s="1"/>
  <c r="T373" i="3" s="1"/>
  <c r="T35" i="3" s="1"/>
  <c r="S350" i="3"/>
  <c r="S377" i="3" s="1"/>
  <c r="S36" i="3" s="1"/>
  <c r="AP9" i="87" s="1"/>
  <c r="T355" i="3"/>
  <c r="T356" i="3"/>
  <c r="T357" i="3"/>
  <c r="T358" i="3"/>
  <c r="T359" i="3"/>
  <c r="T360" i="3"/>
  <c r="T361" i="3"/>
  <c r="T362" i="3"/>
  <c r="S430" i="3"/>
  <c r="AP19" i="87" s="1"/>
  <c r="R114" i="3"/>
  <c r="R133" i="3" s="1"/>
  <c r="T117" i="3"/>
  <c r="T116" i="3"/>
  <c r="T115" i="3"/>
  <c r="T119" i="3"/>
  <c r="T118" i="3"/>
  <c r="O417" i="3"/>
  <c r="AL18" i="87" s="1"/>
  <c r="T5" i="3"/>
  <c r="T23" i="3"/>
  <c r="T24" i="3"/>
  <c r="R296" i="3"/>
  <c r="R104" i="3"/>
  <c r="S283" i="3"/>
  <c r="S285" i="3" s="1"/>
  <c r="S315" i="3" s="1"/>
  <c r="T9" i="3"/>
  <c r="T7" i="3"/>
  <c r="CQ424" i="86" l="1"/>
  <c r="CQ431" i="86" s="1"/>
  <c r="AZ431" i="88"/>
  <c r="AZ428" i="88"/>
  <c r="AZ437" i="88" s="1"/>
  <c r="AZ41" i="88" s="1"/>
  <c r="BJ415" i="88"/>
  <c r="BJ417" i="88" s="1"/>
  <c r="BJ418" i="88"/>
  <c r="AR418" i="86"/>
  <c r="AR415" i="86"/>
  <c r="CQ428" i="86"/>
  <c r="CQ430" i="86" s="1"/>
  <c r="Y373" i="88"/>
  <c r="Y374" i="88" s="1"/>
  <c r="Z370" i="88" s="1"/>
  <c r="X35" i="88"/>
  <c r="X377" i="88"/>
  <c r="X36" i="88" s="1"/>
  <c r="Y35" i="86"/>
  <c r="Y377" i="86"/>
  <c r="Y36" i="86" s="1"/>
  <c r="Z373" i="86"/>
  <c r="Z374" i="86" s="1"/>
  <c r="AA370" i="86" s="1"/>
  <c r="T424" i="3"/>
  <c r="T428" i="3" s="1"/>
  <c r="O390" i="3"/>
  <c r="T267" i="3"/>
  <c r="T268" i="3"/>
  <c r="T266" i="3"/>
  <c r="T265" i="3"/>
  <c r="T264" i="3"/>
  <c r="T160" i="3"/>
  <c r="T364" i="3"/>
  <c r="T372" i="3" s="1"/>
  <c r="R269" i="3"/>
  <c r="R123" i="3"/>
  <c r="R141" i="3"/>
  <c r="T11" i="3"/>
  <c r="T342" i="3"/>
  <c r="T341" i="3"/>
  <c r="T347" i="3"/>
  <c r="T345" i="3"/>
  <c r="T336" i="3"/>
  <c r="T338" i="3"/>
  <c r="T346" i="3"/>
  <c r="T344" i="3"/>
  <c r="T340" i="3"/>
  <c r="T343" i="3"/>
  <c r="T339" i="3"/>
  <c r="T337" i="3"/>
  <c r="T348" i="3"/>
  <c r="T304" i="3"/>
  <c r="T303" i="3"/>
  <c r="T301" i="3"/>
  <c r="T305" i="3"/>
  <c r="T306" i="3"/>
  <c r="T302" i="3"/>
  <c r="T281" i="3"/>
  <c r="T316" i="3"/>
  <c r="R142" i="3"/>
  <c r="R317" i="3"/>
  <c r="S288" i="3"/>
  <c r="S289" i="3" s="1"/>
  <c r="S292" i="3"/>
  <c r="S294" i="3" s="1"/>
  <c r="S94" i="3"/>
  <c r="S92" i="3"/>
  <c r="S90" i="3"/>
  <c r="S93" i="3"/>
  <c r="S91" i="3"/>
  <c r="S95" i="3"/>
  <c r="S134" i="3" s="1"/>
  <c r="S96" i="3"/>
  <c r="S135" i="3" s="1"/>
  <c r="S97" i="3"/>
  <c r="S136" i="3" s="1"/>
  <c r="S100" i="3"/>
  <c r="S98" i="3"/>
  <c r="S137" i="3" s="1"/>
  <c r="T10" i="3"/>
  <c r="T88" i="3" s="1"/>
  <c r="T26" i="3"/>
  <c r="T25" i="3"/>
  <c r="U8" i="3"/>
  <c r="S112" i="3" l="1"/>
  <c r="S131" i="3" s="1"/>
  <c r="S113" i="3"/>
  <c r="S132" i="3" s="1"/>
  <c r="S111" i="3"/>
  <c r="S130" i="3" s="1"/>
  <c r="U386" i="3"/>
  <c r="AR5" i="87"/>
  <c r="CR424" i="86"/>
  <c r="BK411" i="88"/>
  <c r="AZ430" i="88"/>
  <c r="CR428" i="86"/>
  <c r="CR430" i="86" s="1"/>
  <c r="CR431" i="86"/>
  <c r="Z373" i="88"/>
  <c r="Z374" i="88" s="1"/>
  <c r="AA370" i="88" s="1"/>
  <c r="Y35" i="88"/>
  <c r="Y377" i="88"/>
  <c r="Y36" i="88" s="1"/>
  <c r="AA373" i="86"/>
  <c r="AA374" i="86" s="1"/>
  <c r="AB370" i="86" s="1"/>
  <c r="Z35" i="86"/>
  <c r="Z377" i="86"/>
  <c r="Z36" i="86" s="1"/>
  <c r="AR417" i="86"/>
  <c r="AR437" i="86"/>
  <c r="AR41" i="86" s="1"/>
  <c r="U165" i="3"/>
  <c r="S110" i="3"/>
  <c r="S129" i="3" s="1"/>
  <c r="T374" i="3"/>
  <c r="U370" i="3" s="1"/>
  <c r="U373" i="3" s="1"/>
  <c r="U35" i="3" s="1"/>
  <c r="T350" i="3"/>
  <c r="T377" i="3" s="1"/>
  <c r="T36" i="3" s="1"/>
  <c r="AQ9" i="87" s="1"/>
  <c r="U355" i="3"/>
  <c r="U356" i="3"/>
  <c r="U357" i="3"/>
  <c r="U358" i="3"/>
  <c r="U359" i="3"/>
  <c r="U360" i="3"/>
  <c r="U361" i="3"/>
  <c r="U362" i="3"/>
  <c r="S114" i="3"/>
  <c r="S133" i="3" s="1"/>
  <c r="U118" i="3"/>
  <c r="U119" i="3"/>
  <c r="U117" i="3"/>
  <c r="U116" i="3"/>
  <c r="U115" i="3"/>
  <c r="T430" i="3"/>
  <c r="AQ19" i="87" s="1"/>
  <c r="U5" i="3"/>
  <c r="P411" i="3"/>
  <c r="U24" i="3"/>
  <c r="U23" i="3"/>
  <c r="S296" i="3"/>
  <c r="S104" i="3"/>
  <c r="T283" i="3"/>
  <c r="T285" i="3" s="1"/>
  <c r="T315" i="3" s="1"/>
  <c r="U9" i="3"/>
  <c r="U7" i="3"/>
  <c r="CS424" i="86" l="1"/>
  <c r="BA424" i="88"/>
  <c r="AZ390" i="88"/>
  <c r="BK415" i="88"/>
  <c r="BK417" i="88" s="1"/>
  <c r="BK418" i="88"/>
  <c r="CS428" i="86"/>
  <c r="CS430" i="86" s="1"/>
  <c r="CS431" i="86"/>
  <c r="AA373" i="88"/>
  <c r="AA374" i="88" s="1"/>
  <c r="AB370" i="88" s="1"/>
  <c r="Z35" i="88"/>
  <c r="Z377" i="88"/>
  <c r="Z36" i="88" s="1"/>
  <c r="AB373" i="86"/>
  <c r="AB374" i="86" s="1"/>
  <c r="AC370" i="86" s="1"/>
  <c r="AS411" i="86"/>
  <c r="AR390" i="86"/>
  <c r="AA35" i="86"/>
  <c r="AA377" i="86"/>
  <c r="AA36" i="86" s="1"/>
  <c r="U424" i="3"/>
  <c r="U428" i="3" s="1"/>
  <c r="U267" i="3"/>
  <c r="U268" i="3"/>
  <c r="U266" i="3"/>
  <c r="U265" i="3"/>
  <c r="U264" i="3"/>
  <c r="U160" i="3"/>
  <c r="U364" i="3"/>
  <c r="U372" i="3" s="1"/>
  <c r="S269" i="3"/>
  <c r="S123" i="3"/>
  <c r="S141" i="3"/>
  <c r="P415" i="3"/>
  <c r="P437" i="3" s="1"/>
  <c r="U11" i="3"/>
  <c r="U342" i="3"/>
  <c r="U341" i="3"/>
  <c r="U344" i="3"/>
  <c r="U345" i="3"/>
  <c r="U336" i="3"/>
  <c r="U338" i="3"/>
  <c r="U348" i="3"/>
  <c r="U343" i="3"/>
  <c r="U339" i="3"/>
  <c r="U346" i="3"/>
  <c r="U337" i="3"/>
  <c r="U347" i="3"/>
  <c r="U340" i="3"/>
  <c r="S142" i="3"/>
  <c r="S317" i="3"/>
  <c r="U306" i="3"/>
  <c r="U304" i="3"/>
  <c r="U303" i="3"/>
  <c r="U301" i="3"/>
  <c r="U305" i="3"/>
  <c r="U302" i="3"/>
  <c r="U281" i="3"/>
  <c r="U316" i="3"/>
  <c r="T288" i="3"/>
  <c r="T289" i="3" s="1"/>
  <c r="T292" i="3"/>
  <c r="T294" i="3" s="1"/>
  <c r="T90" i="3"/>
  <c r="T94" i="3"/>
  <c r="T92" i="3"/>
  <c r="T91" i="3"/>
  <c r="T93" i="3"/>
  <c r="T96" i="3"/>
  <c r="T135" i="3" s="1"/>
  <c r="T98" i="3"/>
  <c r="T137" i="3" s="1"/>
  <c r="T95" i="3"/>
  <c r="T134" i="3" s="1"/>
  <c r="T100" i="3"/>
  <c r="T97" i="3"/>
  <c r="T136" i="3" s="1"/>
  <c r="U26" i="3"/>
  <c r="U25" i="3"/>
  <c r="V8" i="3"/>
  <c r="U10" i="3"/>
  <c r="U88" i="3" s="1"/>
  <c r="T112" i="3" l="1"/>
  <c r="T131" i="3" s="1"/>
  <c r="T113" i="3"/>
  <c r="T132" i="3" s="1"/>
  <c r="T111" i="3"/>
  <c r="T130" i="3" s="1"/>
  <c r="V386" i="3"/>
  <c r="AS5" i="87"/>
  <c r="CT424" i="86"/>
  <c r="CT428" i="86" s="1"/>
  <c r="CT430" i="86" s="1"/>
  <c r="BL411" i="88"/>
  <c r="BA431" i="88"/>
  <c r="BA428" i="88"/>
  <c r="BA437" i="88" s="1"/>
  <c r="BA41" i="88" s="1"/>
  <c r="AS418" i="86"/>
  <c r="AS415" i="86"/>
  <c r="AS437" i="86" s="1"/>
  <c r="AS41" i="86" s="1"/>
  <c r="AB373" i="88"/>
  <c r="AB374" i="88" s="1"/>
  <c r="AC370" i="88" s="1"/>
  <c r="AA35" i="88"/>
  <c r="AA377" i="88"/>
  <c r="AA36" i="88" s="1"/>
  <c r="AC373" i="86"/>
  <c r="AC374" i="86" s="1"/>
  <c r="AD370" i="86" s="1"/>
  <c r="AB35" i="86"/>
  <c r="AB377" i="86"/>
  <c r="AB36" i="86" s="1"/>
  <c r="V165" i="3"/>
  <c r="V397" i="3"/>
  <c r="T110" i="3"/>
  <c r="T129" i="3" s="1"/>
  <c r="U374" i="3"/>
  <c r="V370" i="3" s="1"/>
  <c r="V373" i="3" s="1"/>
  <c r="V35" i="3" s="1"/>
  <c r="U350" i="3"/>
  <c r="U377" i="3" s="1"/>
  <c r="U36" i="3" s="1"/>
  <c r="AR9" i="87" s="1"/>
  <c r="V355" i="3"/>
  <c r="V356" i="3"/>
  <c r="V357" i="3"/>
  <c r="V358" i="3"/>
  <c r="V359" i="3"/>
  <c r="V360" i="3"/>
  <c r="V361" i="3"/>
  <c r="V362" i="3"/>
  <c r="U430" i="3"/>
  <c r="AR19" i="87" s="1"/>
  <c r="T114" i="3"/>
  <c r="T133" i="3" s="1"/>
  <c r="T269" i="3"/>
  <c r="V115" i="3"/>
  <c r="V116" i="3"/>
  <c r="V117" i="3"/>
  <c r="V118" i="3"/>
  <c r="V119" i="3"/>
  <c r="P417" i="3"/>
  <c r="AM18" i="87" s="1"/>
  <c r="V5" i="3"/>
  <c r="V24" i="3"/>
  <c r="V23" i="3"/>
  <c r="T296" i="3"/>
  <c r="T104" i="3"/>
  <c r="U283" i="3"/>
  <c r="U285" i="3" s="1"/>
  <c r="U315" i="3" s="1"/>
  <c r="V9" i="3"/>
  <c r="V7" i="3"/>
  <c r="CT431" i="86" l="1"/>
  <c r="CU424" i="86"/>
  <c r="CU431" i="86" s="1"/>
  <c r="BA430" i="88"/>
  <c r="BL415" i="88"/>
  <c r="BL417" i="88" s="1"/>
  <c r="BL418" i="88"/>
  <c r="AC373" i="88"/>
  <c r="AC374" i="88" s="1"/>
  <c r="AD370" i="88" s="1"/>
  <c r="AB35" i="88"/>
  <c r="AB377" i="88"/>
  <c r="AB36" i="88" s="1"/>
  <c r="AS417" i="86"/>
  <c r="AD373" i="86"/>
  <c r="AD374" i="86" s="1"/>
  <c r="AE370" i="86" s="1"/>
  <c r="AC35" i="86"/>
  <c r="AC377" i="86"/>
  <c r="AC36" i="86" s="1"/>
  <c r="P390" i="3"/>
  <c r="V424" i="3"/>
  <c r="V428" i="3" s="1"/>
  <c r="V430" i="3" s="1"/>
  <c r="AS19" i="87" s="1"/>
  <c r="V268" i="3"/>
  <c r="V265" i="3"/>
  <c r="V264" i="3"/>
  <c r="V267" i="3"/>
  <c r="V266" i="3"/>
  <c r="V160" i="3"/>
  <c r="V364" i="3"/>
  <c r="V372" i="3" s="1"/>
  <c r="T123" i="3"/>
  <c r="V409" i="3"/>
  <c r="V422" i="3"/>
  <c r="Q411" i="3"/>
  <c r="V11" i="3"/>
  <c r="V342" i="3"/>
  <c r="V341" i="3"/>
  <c r="V336" i="3"/>
  <c r="V340" i="3"/>
  <c r="V345" i="3"/>
  <c r="V347" i="3"/>
  <c r="V338" i="3"/>
  <c r="V346" i="3"/>
  <c r="V344" i="3"/>
  <c r="V337" i="3"/>
  <c r="V343" i="3"/>
  <c r="V339" i="3"/>
  <c r="V348" i="3"/>
  <c r="T142" i="3"/>
  <c r="T317" i="3"/>
  <c r="V305" i="3"/>
  <c r="V301" i="3"/>
  <c r="V304" i="3"/>
  <c r="V303" i="3"/>
  <c r="V306" i="3"/>
  <c r="V302" i="3"/>
  <c r="V316" i="3"/>
  <c r="V281" i="3"/>
  <c r="U288" i="3"/>
  <c r="U289" i="3" s="1"/>
  <c r="U292" i="3"/>
  <c r="U294" i="3" s="1"/>
  <c r="U93" i="3"/>
  <c r="U91" i="3"/>
  <c r="U90" i="3"/>
  <c r="U94" i="3"/>
  <c r="U92" i="3"/>
  <c r="U96" i="3"/>
  <c r="U135" i="3" s="1"/>
  <c r="U95" i="3"/>
  <c r="U134" i="3" s="1"/>
  <c r="U98" i="3"/>
  <c r="U137" i="3" s="1"/>
  <c r="U97" i="3"/>
  <c r="U136" i="3" s="1"/>
  <c r="U100" i="3"/>
  <c r="W8" i="3"/>
  <c r="V10" i="3"/>
  <c r="V88" i="3" s="1"/>
  <c r="V26" i="3"/>
  <c r="V25" i="3"/>
  <c r="U112" i="3" l="1"/>
  <c r="U131" i="3" s="1"/>
  <c r="U113" i="3"/>
  <c r="U132" i="3" s="1"/>
  <c r="U111" i="3"/>
  <c r="U130" i="3" s="1"/>
  <c r="W386" i="3"/>
  <c r="AT5" i="87"/>
  <c r="CU428" i="86"/>
  <c r="AT411" i="86"/>
  <c r="AT418" i="86" s="1"/>
  <c r="BM411" i="88"/>
  <c r="BB424" i="88"/>
  <c r="BA390" i="88"/>
  <c r="AT415" i="86"/>
  <c r="AD373" i="88"/>
  <c r="AD374" i="88" s="1"/>
  <c r="AE370" i="88" s="1"/>
  <c r="AC35" i="88"/>
  <c r="AC377" i="88"/>
  <c r="AC36" i="88" s="1"/>
  <c r="AS390" i="86"/>
  <c r="AE373" i="86"/>
  <c r="AE374" i="86" s="1"/>
  <c r="AF370" i="86" s="1"/>
  <c r="V431" i="3"/>
  <c r="AD35" i="86"/>
  <c r="AD377" i="86"/>
  <c r="AD36" i="86" s="1"/>
  <c r="CU430" i="86"/>
  <c r="W165" i="3"/>
  <c r="W424" i="3"/>
  <c r="U110" i="3"/>
  <c r="U129" i="3" s="1"/>
  <c r="V374" i="3"/>
  <c r="W370" i="3" s="1"/>
  <c r="W373" i="3" s="1"/>
  <c r="W35" i="3" s="1"/>
  <c r="V350" i="3"/>
  <c r="V377" i="3" s="1"/>
  <c r="V36" i="3" s="1"/>
  <c r="AS9" i="87" s="1"/>
  <c r="W355" i="3"/>
  <c r="W356" i="3"/>
  <c r="W357" i="3"/>
  <c r="W358" i="3"/>
  <c r="W359" i="3"/>
  <c r="W360" i="3"/>
  <c r="W361" i="3"/>
  <c r="W362" i="3"/>
  <c r="T141" i="3"/>
  <c r="U114" i="3"/>
  <c r="U133" i="3" s="1"/>
  <c r="W118" i="3"/>
  <c r="W119" i="3"/>
  <c r="W117" i="3"/>
  <c r="W116" i="3"/>
  <c r="W115" i="3"/>
  <c r="W397" i="3"/>
  <c r="Q415" i="3"/>
  <c r="Q437" i="3" s="1"/>
  <c r="W5" i="3"/>
  <c r="W428" i="3" s="1"/>
  <c r="W23" i="3"/>
  <c r="W24" i="3"/>
  <c r="U296" i="3"/>
  <c r="U104" i="3"/>
  <c r="V283" i="3"/>
  <c r="V285" i="3" s="1"/>
  <c r="V315" i="3" s="1"/>
  <c r="W9" i="3"/>
  <c r="W7" i="3"/>
  <c r="CV424" i="86" l="1"/>
  <c r="BB431" i="88"/>
  <c r="BB428" i="88"/>
  <c r="BB437" i="88" s="1"/>
  <c r="BB41" i="88" s="1"/>
  <c r="BM418" i="88"/>
  <c r="BM415" i="88"/>
  <c r="BM417" i="88" s="1"/>
  <c r="CV431" i="86"/>
  <c r="CV428" i="86"/>
  <c r="CV430" i="86" s="1"/>
  <c r="AE373" i="88"/>
  <c r="AE374" i="88" s="1"/>
  <c r="AF370" i="88" s="1"/>
  <c r="AD35" i="88"/>
  <c r="AD377" i="88"/>
  <c r="AD36" i="88" s="1"/>
  <c r="AF373" i="86"/>
  <c r="AF374" i="86" s="1"/>
  <c r="AG370" i="86" s="1"/>
  <c r="AT417" i="86"/>
  <c r="AT437" i="86"/>
  <c r="AT41" i="86" s="1"/>
  <c r="AE35" i="86"/>
  <c r="AE377" i="86"/>
  <c r="AE36" i="86" s="1"/>
  <c r="W264" i="3"/>
  <c r="W268" i="3"/>
  <c r="W265" i="3"/>
  <c r="W267" i="3"/>
  <c r="W266" i="3"/>
  <c r="W160" i="3"/>
  <c r="W364" i="3"/>
  <c r="W372" i="3" s="1"/>
  <c r="U269" i="3"/>
  <c r="U123" i="3"/>
  <c r="U141" i="3"/>
  <c r="Q417" i="3"/>
  <c r="AN18" i="87" s="1"/>
  <c r="W430" i="3"/>
  <c r="AT19" i="87" s="1"/>
  <c r="W409" i="3"/>
  <c r="W422" i="3"/>
  <c r="W431" i="3" s="1"/>
  <c r="W342" i="3"/>
  <c r="W341" i="3"/>
  <c r="W344" i="3"/>
  <c r="W337" i="3"/>
  <c r="W346" i="3"/>
  <c r="W347" i="3"/>
  <c r="W339" i="3"/>
  <c r="W338" i="3"/>
  <c r="W348" i="3"/>
  <c r="W343" i="3"/>
  <c r="W340" i="3"/>
  <c r="W345" i="3"/>
  <c r="W336" i="3"/>
  <c r="U142" i="3"/>
  <c r="U317" i="3"/>
  <c r="W304" i="3"/>
  <c r="W305" i="3"/>
  <c r="W306" i="3"/>
  <c r="W301" i="3"/>
  <c r="W303" i="3"/>
  <c r="W302" i="3"/>
  <c r="W316" i="3"/>
  <c r="W281" i="3"/>
  <c r="V288" i="3"/>
  <c r="V289" i="3" s="1"/>
  <c r="V292" i="3"/>
  <c r="V294" i="3" s="1"/>
  <c r="V93" i="3"/>
  <c r="V92" i="3"/>
  <c r="V94" i="3"/>
  <c r="V91" i="3"/>
  <c r="V90" i="3"/>
  <c r="V96" i="3"/>
  <c r="V135" i="3" s="1"/>
  <c r="V95" i="3"/>
  <c r="V134" i="3" s="1"/>
  <c r="V98" i="3"/>
  <c r="V137" i="3" s="1"/>
  <c r="V100" i="3"/>
  <c r="V97" i="3"/>
  <c r="V136" i="3" s="1"/>
  <c r="X8" i="3"/>
  <c r="W10" i="3"/>
  <c r="W88" i="3" s="1"/>
  <c r="W26" i="3"/>
  <c r="W25" i="3"/>
  <c r="W11" i="3"/>
  <c r="V112" i="3" l="1"/>
  <c r="V131" i="3" s="1"/>
  <c r="V113" i="3"/>
  <c r="V132" i="3" s="1"/>
  <c r="V111" i="3"/>
  <c r="V130" i="3" s="1"/>
  <c r="X386" i="3"/>
  <c r="AU5" i="87"/>
  <c r="CW424" i="86"/>
  <c r="CW431" i="86" s="1"/>
  <c r="BB430" i="88"/>
  <c r="BC424" i="88" s="1"/>
  <c r="BN411" i="88"/>
  <c r="BB390" i="88"/>
  <c r="AF373" i="88"/>
  <c r="AF374" i="88" s="1"/>
  <c r="AG370" i="88" s="1"/>
  <c r="AE35" i="88"/>
  <c r="AE377" i="88"/>
  <c r="AE36" i="88" s="1"/>
  <c r="AU411" i="86"/>
  <c r="AT390" i="86"/>
  <c r="AG373" i="86"/>
  <c r="AG374" i="86" s="1"/>
  <c r="AH370" i="86" s="1"/>
  <c r="AF35" i="86"/>
  <c r="AF377" i="86"/>
  <c r="AF36" i="86" s="1"/>
  <c r="Q390" i="3"/>
  <c r="X165" i="3"/>
  <c r="V110" i="3"/>
  <c r="V129" i="3" s="1"/>
  <c r="W374" i="3"/>
  <c r="X370" i="3" s="1"/>
  <c r="X373" i="3" s="1"/>
  <c r="X35" i="3" s="1"/>
  <c r="W350" i="3"/>
  <c r="W377" i="3" s="1"/>
  <c r="W36" i="3" s="1"/>
  <c r="AT9" i="87" s="1"/>
  <c r="X355" i="3"/>
  <c r="X356" i="3"/>
  <c r="X357" i="3"/>
  <c r="X358" i="3"/>
  <c r="X359" i="3"/>
  <c r="X360" i="3"/>
  <c r="X361" i="3"/>
  <c r="X362" i="3"/>
  <c r="V114" i="3"/>
  <c r="V133" i="3" s="1"/>
  <c r="X118" i="3"/>
  <c r="X119" i="3"/>
  <c r="X117" i="3"/>
  <c r="X115" i="3"/>
  <c r="X116" i="3"/>
  <c r="X397" i="3"/>
  <c r="X424" i="3"/>
  <c r="X5" i="3"/>
  <c r="R411" i="3"/>
  <c r="X23" i="3"/>
  <c r="X24" i="3"/>
  <c r="V296" i="3"/>
  <c r="V104" i="3"/>
  <c r="W283" i="3"/>
  <c r="W285" i="3" s="1"/>
  <c r="W315" i="3" s="1"/>
  <c r="X9" i="3"/>
  <c r="X7" i="3"/>
  <c r="CW428" i="86" l="1"/>
  <c r="BC428" i="88"/>
  <c r="BC437" i="88" s="1"/>
  <c r="BC41" i="88" s="1"/>
  <c r="BC431" i="88"/>
  <c r="BN415" i="88"/>
  <c r="BN417" i="88" s="1"/>
  <c r="BN418" i="88"/>
  <c r="AU415" i="86"/>
  <c r="AU418" i="86"/>
  <c r="AG373" i="88"/>
  <c r="AG374" i="88" s="1"/>
  <c r="AH370" i="88" s="1"/>
  <c r="AF35" i="88"/>
  <c r="AF377" i="88"/>
  <c r="AF36" i="88" s="1"/>
  <c r="AH373" i="86"/>
  <c r="AH374" i="86" s="1"/>
  <c r="AI370" i="86" s="1"/>
  <c r="AG35" i="86"/>
  <c r="AG377" i="86"/>
  <c r="AG36" i="86" s="1"/>
  <c r="CW430" i="86"/>
  <c r="X264" i="3"/>
  <c r="X266" i="3"/>
  <c r="X268" i="3"/>
  <c r="X265" i="3"/>
  <c r="X267" i="3"/>
  <c r="X160" i="3"/>
  <c r="X364" i="3"/>
  <c r="X372" i="3" s="1"/>
  <c r="V269" i="3"/>
  <c r="V123" i="3"/>
  <c r="V141" i="3"/>
  <c r="X428" i="3"/>
  <c r="R415" i="3"/>
  <c r="R437" i="3" s="1"/>
  <c r="X409" i="3"/>
  <c r="X422" i="3"/>
  <c r="X431" i="3" s="1"/>
  <c r="X11" i="3"/>
  <c r="X342" i="3"/>
  <c r="X341" i="3"/>
  <c r="X336" i="3"/>
  <c r="X344" i="3"/>
  <c r="X346" i="3"/>
  <c r="X337" i="3"/>
  <c r="X348" i="3"/>
  <c r="X339" i="3"/>
  <c r="X347" i="3"/>
  <c r="X345" i="3"/>
  <c r="X340" i="3"/>
  <c r="X343" i="3"/>
  <c r="X338" i="3"/>
  <c r="X305" i="3"/>
  <c r="X304" i="3"/>
  <c r="X303" i="3"/>
  <c r="X306" i="3"/>
  <c r="X301" i="3"/>
  <c r="X302" i="3"/>
  <c r="X281" i="3"/>
  <c r="X316" i="3"/>
  <c r="V142" i="3"/>
  <c r="V317" i="3"/>
  <c r="W288" i="3"/>
  <c r="W289" i="3" s="1"/>
  <c r="W292" i="3"/>
  <c r="W294" i="3" s="1"/>
  <c r="W94" i="3"/>
  <c r="W92" i="3"/>
  <c r="W90" i="3"/>
  <c r="W93" i="3"/>
  <c r="W91" i="3"/>
  <c r="W100" i="3"/>
  <c r="W95" i="3"/>
  <c r="W134" i="3" s="1"/>
  <c r="W98" i="3"/>
  <c r="W137" i="3" s="1"/>
  <c r="W97" i="3"/>
  <c r="W136" i="3" s="1"/>
  <c r="W96" i="3"/>
  <c r="W135" i="3" s="1"/>
  <c r="X10" i="3"/>
  <c r="X88" i="3" s="1"/>
  <c r="X26" i="3"/>
  <c r="X25" i="3"/>
  <c r="Y8" i="3"/>
  <c r="W112" i="3" l="1"/>
  <c r="W131" i="3" s="1"/>
  <c r="W111" i="3"/>
  <c r="W130" i="3" s="1"/>
  <c r="W113" i="3"/>
  <c r="W132" i="3" s="1"/>
  <c r="Y386" i="3"/>
  <c r="AV5" i="87"/>
  <c r="CX424" i="86"/>
  <c r="CX431" i="86" s="1"/>
  <c r="BC430" i="88"/>
  <c r="BD424" i="88" s="1"/>
  <c r="BO411" i="88"/>
  <c r="AH373" i="88"/>
  <c r="AH374" i="88" s="1"/>
  <c r="AI370" i="88" s="1"/>
  <c r="AG35" i="88"/>
  <c r="AG377" i="88"/>
  <c r="AG36" i="88" s="1"/>
  <c r="AU417" i="86"/>
  <c r="AU437" i="86"/>
  <c r="AU41" i="86" s="1"/>
  <c r="AI373" i="86"/>
  <c r="AI374" i="86" s="1"/>
  <c r="AJ370" i="86" s="1"/>
  <c r="AH35" i="86"/>
  <c r="AH377" i="86"/>
  <c r="AH36" i="86" s="1"/>
  <c r="Y397" i="3"/>
  <c r="Y165" i="3"/>
  <c r="H361" i="86"/>
  <c r="H359" i="86"/>
  <c r="H357" i="86"/>
  <c r="H362" i="86"/>
  <c r="H358" i="86"/>
  <c r="H356" i="86"/>
  <c r="H360" i="86"/>
  <c r="W110" i="3"/>
  <c r="W129" i="3" s="1"/>
  <c r="X374" i="3"/>
  <c r="Y370" i="3" s="1"/>
  <c r="X350" i="3"/>
  <c r="X377" i="3" s="1"/>
  <c r="X36" i="3" s="1"/>
  <c r="AU9" i="87" s="1"/>
  <c r="Y355" i="3"/>
  <c r="Y356" i="3"/>
  <c r="Y357" i="3"/>
  <c r="Y358" i="3"/>
  <c r="Y359" i="3"/>
  <c r="Y360" i="3"/>
  <c r="Y361" i="3"/>
  <c r="Y362" i="3"/>
  <c r="W114" i="3"/>
  <c r="W133" i="3" s="1"/>
  <c r="Y116" i="3"/>
  <c r="Y119" i="3"/>
  <c r="Y117" i="3"/>
  <c r="Y115" i="3"/>
  <c r="Y118" i="3"/>
  <c r="R417" i="3"/>
  <c r="AO18" i="87" s="1"/>
  <c r="X430" i="3"/>
  <c r="AU19" i="87" s="1"/>
  <c r="Y5" i="3"/>
  <c r="Y23" i="3"/>
  <c r="Y24" i="3"/>
  <c r="W296" i="3"/>
  <c r="W104" i="3"/>
  <c r="X283" i="3"/>
  <c r="X285" i="3" s="1"/>
  <c r="X315" i="3" s="1"/>
  <c r="Y9" i="3"/>
  <c r="Y7" i="3"/>
  <c r="BC390" i="88" l="1"/>
  <c r="CX428" i="86"/>
  <c r="CX430" i="86" s="1"/>
  <c r="BD431" i="88"/>
  <c r="BD428" i="88"/>
  <c r="BD437" i="88" s="1"/>
  <c r="BD41" i="88" s="1"/>
  <c r="BO415" i="88"/>
  <c r="BO417" i="88" s="1"/>
  <c r="BO418" i="88"/>
  <c r="AI373" i="88"/>
  <c r="AI374" i="88" s="1"/>
  <c r="AJ370" i="88" s="1"/>
  <c r="AH35" i="88"/>
  <c r="AH377" i="88"/>
  <c r="AH36" i="88" s="1"/>
  <c r="AJ373" i="86"/>
  <c r="AJ374" i="86" s="1"/>
  <c r="AK370" i="86" s="1"/>
  <c r="AI35" i="86"/>
  <c r="AI377" i="86"/>
  <c r="AI36" i="86" s="1"/>
  <c r="AV411" i="86"/>
  <c r="AU390" i="86"/>
  <c r="Y424" i="3"/>
  <c r="Y428" i="3" s="1"/>
  <c r="R390" i="3"/>
  <c r="H304" i="86"/>
  <c r="H305" i="86"/>
  <c r="H302" i="86"/>
  <c r="H303" i="86"/>
  <c r="H306" i="86"/>
  <c r="H316" i="86"/>
  <c r="H355" i="86"/>
  <c r="H160" i="86"/>
  <c r="H268" i="86"/>
  <c r="H266" i="86"/>
  <c r="H267" i="86"/>
  <c r="H265" i="86"/>
  <c r="Y267" i="3"/>
  <c r="Y266" i="3"/>
  <c r="Y264" i="3"/>
  <c r="Y268" i="3"/>
  <c r="Y265" i="3"/>
  <c r="Y160" i="3"/>
  <c r="Y373" i="3"/>
  <c r="Y35" i="3" s="1"/>
  <c r="Y364" i="3"/>
  <c r="Y372" i="3" s="1"/>
  <c r="W269" i="3"/>
  <c r="W123" i="3"/>
  <c r="Y409" i="3"/>
  <c r="Y422" i="3"/>
  <c r="S411" i="3"/>
  <c r="Y342" i="3"/>
  <c r="Y341" i="3"/>
  <c r="Y336" i="3"/>
  <c r="Y347" i="3"/>
  <c r="Y340" i="3"/>
  <c r="Y346" i="3"/>
  <c r="Y344" i="3"/>
  <c r="Y348" i="3"/>
  <c r="Y337" i="3"/>
  <c r="Y339" i="3"/>
  <c r="Y345" i="3"/>
  <c r="Y343" i="3"/>
  <c r="Y338" i="3"/>
  <c r="W142" i="3"/>
  <c r="W317" i="3"/>
  <c r="Y306" i="3"/>
  <c r="Y301" i="3"/>
  <c r="Y303" i="3"/>
  <c r="Y304" i="3"/>
  <c r="Y305" i="3"/>
  <c r="Y302" i="3"/>
  <c r="Y316" i="3"/>
  <c r="Y281" i="3"/>
  <c r="X288" i="3"/>
  <c r="X289" i="3" s="1"/>
  <c r="X292" i="3"/>
  <c r="X294" i="3" s="1"/>
  <c r="X91" i="3"/>
  <c r="X94" i="3"/>
  <c r="X90" i="3"/>
  <c r="X93" i="3"/>
  <c r="X92" i="3"/>
  <c r="X100" i="3"/>
  <c r="X95" i="3"/>
  <c r="X134" i="3" s="1"/>
  <c r="X96" i="3"/>
  <c r="X135" i="3" s="1"/>
  <c r="X98" i="3"/>
  <c r="X137" i="3" s="1"/>
  <c r="X97" i="3"/>
  <c r="X136" i="3" s="1"/>
  <c r="Y26" i="3"/>
  <c r="Y25" i="3"/>
  <c r="Z8" i="3"/>
  <c r="Y10" i="3"/>
  <c r="Y88" i="3" s="1"/>
  <c r="Y11" i="3"/>
  <c r="X113" i="3" l="1"/>
  <c r="X132" i="3" s="1"/>
  <c r="X112" i="3"/>
  <c r="X131" i="3" s="1"/>
  <c r="X111" i="3"/>
  <c r="X130" i="3" s="1"/>
  <c r="X133" i="3"/>
  <c r="Z386" i="3"/>
  <c r="AW5" i="87"/>
  <c r="CY424" i="86"/>
  <c r="BD430" i="88"/>
  <c r="BE424" i="88" s="1"/>
  <c r="BP411" i="88"/>
  <c r="BD390" i="88"/>
  <c r="AV415" i="86"/>
  <c r="AV418" i="86"/>
  <c r="CY428" i="86"/>
  <c r="CY431" i="86"/>
  <c r="AJ373" i="88"/>
  <c r="AJ374" i="88" s="1"/>
  <c r="AK370" i="88" s="1"/>
  <c r="AI35" i="88"/>
  <c r="AI377" i="88"/>
  <c r="AI36" i="88" s="1"/>
  <c r="Y431" i="3"/>
  <c r="AK373" i="86"/>
  <c r="AK374" i="86" s="1"/>
  <c r="AL370" i="86" s="1"/>
  <c r="AJ35" i="86"/>
  <c r="AJ377" i="86"/>
  <c r="AJ36" i="86" s="1"/>
  <c r="Z397" i="3"/>
  <c r="Z165" i="3"/>
  <c r="H364" i="86"/>
  <c r="H301" i="86"/>
  <c r="H264" i="86"/>
  <c r="H88" i="86"/>
  <c r="X110" i="3"/>
  <c r="X129" i="3" s="1"/>
  <c r="Y374" i="3"/>
  <c r="Z370" i="3" s="1"/>
  <c r="Y350" i="3"/>
  <c r="Y377" i="3" s="1"/>
  <c r="Y36" i="3" s="1"/>
  <c r="AV9" i="87" s="1"/>
  <c r="Z356" i="3"/>
  <c r="Z357" i="3"/>
  <c r="Z358" i="3"/>
  <c r="Z359" i="3"/>
  <c r="Z360" i="3"/>
  <c r="Z361" i="3"/>
  <c r="Z362" i="3"/>
  <c r="Z355" i="3"/>
  <c r="Y430" i="3"/>
  <c r="AV19" i="87" s="1"/>
  <c r="W141" i="3"/>
  <c r="X114" i="3"/>
  <c r="Z115" i="3"/>
  <c r="Z117" i="3"/>
  <c r="Z118" i="3"/>
  <c r="Z119" i="3"/>
  <c r="Z116" i="3"/>
  <c r="S415" i="3"/>
  <c r="S437" i="3" s="1"/>
  <c r="Z5" i="3"/>
  <c r="Z24" i="3"/>
  <c r="Z23" i="3"/>
  <c r="X296" i="3"/>
  <c r="X104" i="3"/>
  <c r="Y283" i="3"/>
  <c r="Y285" i="3" s="1"/>
  <c r="Y315" i="3" s="1"/>
  <c r="Z9" i="3"/>
  <c r="Z7" i="3"/>
  <c r="BE431" i="88" l="1"/>
  <c r="BE428" i="88"/>
  <c r="BE437" i="88" s="1"/>
  <c r="BE41" i="88" s="1"/>
  <c r="BP415" i="88"/>
  <c r="BP417" i="88" s="1"/>
  <c r="BP418" i="88"/>
  <c r="AK373" i="88"/>
  <c r="AK374" i="88" s="1"/>
  <c r="AL370" i="88" s="1"/>
  <c r="AJ35" i="88"/>
  <c r="AJ377" i="88"/>
  <c r="AJ36" i="88" s="1"/>
  <c r="AL373" i="86"/>
  <c r="AL374" i="86" s="1"/>
  <c r="AM370" i="86" s="1"/>
  <c r="AK35" i="86"/>
  <c r="AK377" i="86"/>
  <c r="AK36" i="86" s="1"/>
  <c r="AV417" i="86"/>
  <c r="AV437" i="86"/>
  <c r="AV41" i="86" s="1"/>
  <c r="Z424" i="3"/>
  <c r="Z428" i="3" s="1"/>
  <c r="CY430" i="86"/>
  <c r="H350" i="86"/>
  <c r="H289" i="86"/>
  <c r="H315" i="86"/>
  <c r="H372" i="86"/>
  <c r="Z267" i="3"/>
  <c r="Z268" i="3"/>
  <c r="Z266" i="3"/>
  <c r="Z265" i="3"/>
  <c r="Z264" i="3"/>
  <c r="Z160" i="3"/>
  <c r="Z373" i="3"/>
  <c r="Z35" i="3" s="1"/>
  <c r="Z364" i="3"/>
  <c r="Z372" i="3" s="1"/>
  <c r="X269" i="3"/>
  <c r="X123" i="3"/>
  <c r="S417" i="3"/>
  <c r="AP18" i="87" s="1"/>
  <c r="Z409" i="3"/>
  <c r="Z422" i="3"/>
  <c r="Z342" i="3"/>
  <c r="Z341" i="3"/>
  <c r="Z343" i="3"/>
  <c r="Z346" i="3"/>
  <c r="Z344" i="3"/>
  <c r="Z348" i="3"/>
  <c r="Z336" i="3"/>
  <c r="Z339" i="3"/>
  <c r="Z337" i="3"/>
  <c r="Z345" i="3"/>
  <c r="Z338" i="3"/>
  <c r="Z340" i="3"/>
  <c r="Z347" i="3"/>
  <c r="X142" i="3"/>
  <c r="X317" i="3"/>
  <c r="Z303" i="3"/>
  <c r="Z304" i="3"/>
  <c r="Z305" i="3"/>
  <c r="Z301" i="3"/>
  <c r="Z306" i="3"/>
  <c r="Z302" i="3"/>
  <c r="Z316" i="3"/>
  <c r="Z281" i="3"/>
  <c r="Y288" i="3"/>
  <c r="Y289" i="3" s="1"/>
  <c r="Y292" i="3"/>
  <c r="Y294" i="3" s="1"/>
  <c r="Y93" i="3"/>
  <c r="Y91" i="3"/>
  <c r="Y94" i="3"/>
  <c r="Y90" i="3"/>
  <c r="Y92" i="3"/>
  <c r="Y95" i="3"/>
  <c r="Y134" i="3" s="1"/>
  <c r="Y96" i="3"/>
  <c r="Y135" i="3" s="1"/>
  <c r="Y97" i="3"/>
  <c r="Y136" i="3" s="1"/>
  <c r="Y100" i="3"/>
  <c r="Y98" i="3"/>
  <c r="Y137" i="3" s="1"/>
  <c r="AA8" i="3"/>
  <c r="Z10" i="3"/>
  <c r="Z88" i="3" s="1"/>
  <c r="Z26" i="3"/>
  <c r="Z25" i="3"/>
  <c r="Z11" i="3"/>
  <c r="Y112" i="3" l="1"/>
  <c r="Y131" i="3" s="1"/>
  <c r="Y111" i="3"/>
  <c r="Y130" i="3" s="1"/>
  <c r="Y113" i="3"/>
  <c r="Y132" i="3" s="1"/>
  <c r="AA386" i="3"/>
  <c r="AX5" i="87"/>
  <c r="CZ424" i="86"/>
  <c r="CZ428" i="86" s="1"/>
  <c r="BE430" i="88"/>
  <c r="BQ411" i="88"/>
  <c r="CZ431" i="86"/>
  <c r="AL373" i="88"/>
  <c r="AL374" i="88" s="1"/>
  <c r="AM370" i="88" s="1"/>
  <c r="AK35" i="88"/>
  <c r="AK377" i="88"/>
  <c r="AK36" i="88" s="1"/>
  <c r="Z431" i="3"/>
  <c r="AW411" i="86"/>
  <c r="AV390" i="86"/>
  <c r="AM373" i="86"/>
  <c r="AM374" i="86" s="1"/>
  <c r="AN370" i="86" s="1"/>
  <c r="AL35" i="86"/>
  <c r="AL377" i="86"/>
  <c r="AL36" i="86" s="1"/>
  <c r="S390" i="3"/>
  <c r="AA165" i="3"/>
  <c r="H317" i="86"/>
  <c r="Y110" i="3"/>
  <c r="Y129" i="3" s="1"/>
  <c r="Z374" i="3"/>
  <c r="AA370" i="3" s="1"/>
  <c r="AA373" i="3" s="1"/>
  <c r="AA35" i="3" s="1"/>
  <c r="Z350" i="3"/>
  <c r="Z377" i="3" s="1"/>
  <c r="Z36" i="3" s="1"/>
  <c r="AW9" i="87" s="1"/>
  <c r="AA355" i="3"/>
  <c r="AA356" i="3"/>
  <c r="AA357" i="3"/>
  <c r="AA358" i="3"/>
  <c r="AA359" i="3"/>
  <c r="AA360" i="3"/>
  <c r="AA361" i="3"/>
  <c r="AA362" i="3"/>
  <c r="X141" i="3"/>
  <c r="Y114" i="3"/>
  <c r="Y133" i="3" s="1"/>
  <c r="AA116" i="3"/>
  <c r="AA115" i="3"/>
  <c r="AA118" i="3"/>
  <c r="AA119" i="3"/>
  <c r="AA117" i="3"/>
  <c r="Z430" i="3"/>
  <c r="AW19" i="87" s="1"/>
  <c r="AA5" i="3"/>
  <c r="T411" i="3"/>
  <c r="AA24" i="3"/>
  <c r="AA23" i="3"/>
  <c r="Y296" i="3"/>
  <c r="Y104" i="3"/>
  <c r="Z283" i="3"/>
  <c r="Z285" i="3" s="1"/>
  <c r="Z315" i="3" s="1"/>
  <c r="AA9" i="3"/>
  <c r="AA7" i="3"/>
  <c r="BF424" i="88" l="1"/>
  <c r="BF431" i="88" s="1"/>
  <c r="BE390" i="88"/>
  <c r="BF428" i="88"/>
  <c r="BF437" i="88" s="1"/>
  <c r="BF41" i="88" s="1"/>
  <c r="BQ415" i="88"/>
  <c r="BQ417" i="88" s="1"/>
  <c r="BR411" i="88" s="1"/>
  <c r="BQ418" i="88"/>
  <c r="AW415" i="86"/>
  <c r="AW418" i="86"/>
  <c r="AM373" i="88"/>
  <c r="AM374" i="88" s="1"/>
  <c r="AN370" i="88" s="1"/>
  <c r="AL35" i="88"/>
  <c r="AL377" i="88"/>
  <c r="AL36" i="88" s="1"/>
  <c r="AN373" i="86"/>
  <c r="AN374" i="86" s="1"/>
  <c r="AO370" i="86" s="1"/>
  <c r="AM35" i="86"/>
  <c r="AM377" i="86"/>
  <c r="AA424" i="3"/>
  <c r="AA428" i="3" s="1"/>
  <c r="CZ430" i="86"/>
  <c r="AA267" i="3"/>
  <c r="AA268" i="3"/>
  <c r="AA266" i="3"/>
  <c r="AA265" i="3"/>
  <c r="AA264" i="3"/>
  <c r="AA160" i="3"/>
  <c r="AA364" i="3"/>
  <c r="AA372" i="3" s="1"/>
  <c r="Y269" i="3"/>
  <c r="Y123" i="3"/>
  <c r="Y141" i="3"/>
  <c r="T415" i="3"/>
  <c r="T437" i="3" s="1"/>
  <c r="AA342" i="3"/>
  <c r="AA341" i="3"/>
  <c r="AA347" i="3"/>
  <c r="AA345" i="3"/>
  <c r="AA348" i="3"/>
  <c r="AA336" i="3"/>
  <c r="AA338" i="3"/>
  <c r="AA344" i="3"/>
  <c r="AA339" i="3"/>
  <c r="AA337" i="3"/>
  <c r="AA343" i="3"/>
  <c r="AA340" i="3"/>
  <c r="AA346" i="3"/>
  <c r="Y142" i="3"/>
  <c r="Y317" i="3"/>
  <c r="AA301" i="3"/>
  <c r="AA303" i="3"/>
  <c r="AA306" i="3"/>
  <c r="AA304" i="3"/>
  <c r="AA305" i="3"/>
  <c r="AA302" i="3"/>
  <c r="AA281" i="3"/>
  <c r="AA316" i="3"/>
  <c r="Z288" i="3"/>
  <c r="Z289" i="3" s="1"/>
  <c r="Z292" i="3"/>
  <c r="Z294" i="3" s="1"/>
  <c r="Z90" i="3"/>
  <c r="Z94" i="3"/>
  <c r="Z93" i="3"/>
  <c r="Z91" i="3"/>
  <c r="Z92" i="3"/>
  <c r="Z95" i="3"/>
  <c r="Z134" i="3" s="1"/>
  <c r="Z97" i="3"/>
  <c r="Z136" i="3" s="1"/>
  <c r="Z98" i="3"/>
  <c r="Z137" i="3" s="1"/>
  <c r="Z96" i="3"/>
  <c r="Z135" i="3" s="1"/>
  <c r="Z100" i="3"/>
  <c r="AB8" i="3"/>
  <c r="AA10" i="3"/>
  <c r="AA88" i="3" s="1"/>
  <c r="AA26" i="3"/>
  <c r="AA25" i="3"/>
  <c r="AA11" i="3"/>
  <c r="Z112" i="3" l="1"/>
  <c r="Z131" i="3" s="1"/>
  <c r="Z111" i="3"/>
  <c r="Z130" i="3" s="1"/>
  <c r="Z113" i="3"/>
  <c r="Z132" i="3" s="1"/>
  <c r="AB386" i="3"/>
  <c r="AY5" i="87"/>
  <c r="BF430" i="88"/>
  <c r="BR415" i="88"/>
  <c r="BR417" i="88" s="1"/>
  <c r="BR418" i="88"/>
  <c r="BG424" i="88"/>
  <c r="BF390" i="88"/>
  <c r="AN373" i="88"/>
  <c r="AN374" i="88" s="1"/>
  <c r="AO370" i="88" s="1"/>
  <c r="AM35" i="88"/>
  <c r="AM377" i="88"/>
  <c r="AM36" i="88" s="1"/>
  <c r="AM36" i="86"/>
  <c r="AO373" i="86"/>
  <c r="AO374" i="86" s="1"/>
  <c r="AP370" i="86" s="1"/>
  <c r="AN35" i="86"/>
  <c r="AN377" i="86"/>
  <c r="AN36" i="86" s="1"/>
  <c r="AW417" i="86"/>
  <c r="AW437" i="86"/>
  <c r="AW41" i="86" s="1"/>
  <c r="AB165" i="3"/>
  <c r="DA424" i="86"/>
  <c r="Z110" i="3"/>
  <c r="Z129" i="3" s="1"/>
  <c r="AA374" i="3"/>
  <c r="AB370" i="3" s="1"/>
  <c r="AB373" i="3" s="1"/>
  <c r="AB35" i="3" s="1"/>
  <c r="AA350" i="3"/>
  <c r="AA377" i="3" s="1"/>
  <c r="AA36" i="3" s="1"/>
  <c r="AX9" i="87" s="1"/>
  <c r="AB355" i="3"/>
  <c r="AB356" i="3"/>
  <c r="AB357" i="3"/>
  <c r="AB358" i="3"/>
  <c r="AB359" i="3"/>
  <c r="AB360" i="3"/>
  <c r="AB361" i="3"/>
  <c r="AB362" i="3"/>
  <c r="Z114" i="3"/>
  <c r="Z133" i="3" s="1"/>
  <c r="AB117" i="3"/>
  <c r="AB116" i="3"/>
  <c r="AB115" i="3"/>
  <c r="AB118" i="3"/>
  <c r="AB119" i="3"/>
  <c r="T417" i="3"/>
  <c r="AQ18" i="87" s="1"/>
  <c r="AA430" i="3"/>
  <c r="AX19" i="87" s="1"/>
  <c r="AB5" i="3"/>
  <c r="AB23" i="3"/>
  <c r="AB24" i="3"/>
  <c r="Z296" i="3"/>
  <c r="Z104" i="3"/>
  <c r="AA283" i="3"/>
  <c r="AA285" i="3" s="1"/>
  <c r="AA315" i="3" s="1"/>
  <c r="AB9" i="3"/>
  <c r="AB7" i="3"/>
  <c r="BS411" i="88" l="1"/>
  <c r="BG431" i="88"/>
  <c r="BG428" i="88"/>
  <c r="BG437" i="88" s="1"/>
  <c r="BG41" i="88" s="1"/>
  <c r="DA428" i="86"/>
  <c r="DA431" i="86"/>
  <c r="AO373" i="88"/>
  <c r="AO374" i="88" s="1"/>
  <c r="AP370" i="88" s="1"/>
  <c r="AN35" i="88"/>
  <c r="AN377" i="88"/>
  <c r="AN36" i="88" s="1"/>
  <c r="AP373" i="86"/>
  <c r="AP374" i="86" s="1"/>
  <c r="AQ370" i="86" s="1"/>
  <c r="AO35" i="86"/>
  <c r="AO377" i="86"/>
  <c r="AO36" i="86" s="1"/>
  <c r="AX411" i="86"/>
  <c r="AW390" i="86"/>
  <c r="AB424" i="3"/>
  <c r="AB428" i="3" s="1"/>
  <c r="T390" i="3"/>
  <c r="AB267" i="3"/>
  <c r="AB268" i="3"/>
  <c r="AB266" i="3"/>
  <c r="AB265" i="3"/>
  <c r="AB264" i="3"/>
  <c r="AB160" i="3"/>
  <c r="AB364" i="3"/>
  <c r="AB372" i="3" s="1"/>
  <c r="Z269" i="3"/>
  <c r="Z141" i="3"/>
  <c r="Z123" i="3"/>
  <c r="U411" i="3"/>
  <c r="AB342" i="3"/>
  <c r="AB341" i="3"/>
  <c r="AB346" i="3"/>
  <c r="AB347" i="3"/>
  <c r="AB336" i="3"/>
  <c r="AB345" i="3"/>
  <c r="AB338" i="3"/>
  <c r="AB344" i="3"/>
  <c r="AB343" i="3"/>
  <c r="AB339" i="3"/>
  <c r="AB337" i="3"/>
  <c r="AB340" i="3"/>
  <c r="AB348" i="3"/>
  <c r="AB304" i="3"/>
  <c r="AB301" i="3"/>
  <c r="AB306" i="3"/>
  <c r="AB305" i="3"/>
  <c r="AB303" i="3"/>
  <c r="AB302" i="3"/>
  <c r="AB281" i="3"/>
  <c r="AB316" i="3"/>
  <c r="Z142" i="3"/>
  <c r="Z317" i="3"/>
  <c r="AA288" i="3"/>
  <c r="AA289" i="3" s="1"/>
  <c r="AA292" i="3"/>
  <c r="AA294" i="3" s="1"/>
  <c r="AA92" i="3"/>
  <c r="AA90" i="3"/>
  <c r="AA93" i="3"/>
  <c r="AA91" i="3"/>
  <c r="AA94" i="3"/>
  <c r="AA95" i="3"/>
  <c r="AA134" i="3" s="1"/>
  <c r="AA97" i="3"/>
  <c r="AA136" i="3" s="1"/>
  <c r="AA100" i="3"/>
  <c r="AA98" i="3"/>
  <c r="AA137" i="3" s="1"/>
  <c r="AA96" i="3"/>
  <c r="AA135" i="3" s="1"/>
  <c r="AB10" i="3"/>
  <c r="AB88" i="3" s="1"/>
  <c r="AB26" i="3"/>
  <c r="AB25" i="3"/>
  <c r="AC8" i="3"/>
  <c r="AB11" i="3"/>
  <c r="AA113" i="3" l="1"/>
  <c r="AA132" i="3"/>
  <c r="AA111" i="3"/>
  <c r="AA130" i="3" s="1"/>
  <c r="AA112" i="3"/>
  <c r="AA131" i="3" s="1"/>
  <c r="AC386" i="3"/>
  <c r="AZ5" i="87"/>
  <c r="BG430" i="88"/>
  <c r="BH424" i="88"/>
  <c r="BS418" i="88"/>
  <c r="BS415" i="88"/>
  <c r="BS417" i="88" s="1"/>
  <c r="AX418" i="86"/>
  <c r="AX415" i="86"/>
  <c r="AP373" i="88"/>
  <c r="AP374" i="88" s="1"/>
  <c r="AQ370" i="88" s="1"/>
  <c r="AO35" i="88"/>
  <c r="AO377" i="88"/>
  <c r="AO36" i="88" s="1"/>
  <c r="AQ373" i="86"/>
  <c r="AQ374" i="86" s="1"/>
  <c r="AR370" i="86" s="1"/>
  <c r="AP35" i="86"/>
  <c r="AP377" i="86"/>
  <c r="AC165" i="3"/>
  <c r="DA430" i="86"/>
  <c r="AA110" i="3"/>
  <c r="AA129" i="3" s="1"/>
  <c r="AB374" i="3"/>
  <c r="AC370" i="3" s="1"/>
  <c r="AC373" i="3" s="1"/>
  <c r="AC35" i="3" s="1"/>
  <c r="AB350" i="3"/>
  <c r="AB377" i="3" s="1"/>
  <c r="AB36" i="3" s="1"/>
  <c r="AY9" i="87" s="1"/>
  <c r="AC355" i="3"/>
  <c r="AC356" i="3"/>
  <c r="AC357" i="3"/>
  <c r="AC358" i="3"/>
  <c r="AC359" i="3"/>
  <c r="AC360" i="3"/>
  <c r="AC361" i="3"/>
  <c r="AC362" i="3"/>
  <c r="AB430" i="3"/>
  <c r="AY19" i="87" s="1"/>
  <c r="AA114" i="3"/>
  <c r="AA133" i="3" s="1"/>
  <c r="AC118" i="3"/>
  <c r="AC119" i="3"/>
  <c r="AC117" i="3"/>
  <c r="AC116" i="3"/>
  <c r="AC115" i="3"/>
  <c r="U415" i="3"/>
  <c r="U437" i="3" s="1"/>
  <c r="AC5" i="3"/>
  <c r="AC24" i="3"/>
  <c r="AC23" i="3"/>
  <c r="AA296" i="3"/>
  <c r="AA104" i="3"/>
  <c r="AB283" i="3"/>
  <c r="AB285" i="3" s="1"/>
  <c r="AB315" i="3" s="1"/>
  <c r="AC9" i="3"/>
  <c r="AC7" i="3"/>
  <c r="BG390" i="88" l="1"/>
  <c r="BT411" i="88"/>
  <c r="BH431" i="88"/>
  <c r="BH428" i="88"/>
  <c r="BH437" i="88" s="1"/>
  <c r="BH41" i="88" s="1"/>
  <c r="AQ373" i="88"/>
  <c r="AQ374" i="88" s="1"/>
  <c r="AR370" i="88" s="1"/>
  <c r="AP35" i="88"/>
  <c r="AP377" i="88"/>
  <c r="AP36" i="88" s="1"/>
  <c r="AX417" i="86"/>
  <c r="AX437" i="86"/>
  <c r="AX41" i="86" s="1"/>
  <c r="AP36" i="86"/>
  <c r="AR373" i="86"/>
  <c r="AR374" i="86" s="1"/>
  <c r="AS370" i="86" s="1"/>
  <c r="AQ35" i="86"/>
  <c r="AQ377" i="86"/>
  <c r="AQ36" i="86" s="1"/>
  <c r="AC424" i="3"/>
  <c r="AC428" i="3" s="1"/>
  <c r="AC430" i="3" s="1"/>
  <c r="AZ19" i="87" s="1"/>
  <c r="DB424" i="86"/>
  <c r="AC267" i="3"/>
  <c r="AC268" i="3"/>
  <c r="AC266" i="3"/>
  <c r="AC265" i="3"/>
  <c r="AC264" i="3"/>
  <c r="AC160" i="3"/>
  <c r="AC364" i="3"/>
  <c r="AC372" i="3" s="1"/>
  <c r="AA269" i="3"/>
  <c r="AA141" i="3"/>
  <c r="AA123" i="3"/>
  <c r="U417" i="3"/>
  <c r="AR18" i="87" s="1"/>
  <c r="AC342" i="3"/>
  <c r="AC341" i="3"/>
  <c r="AC340" i="3"/>
  <c r="AC336" i="3"/>
  <c r="AC344" i="3"/>
  <c r="AC345" i="3"/>
  <c r="AC338" i="3"/>
  <c r="AC347" i="3"/>
  <c r="AC343" i="3"/>
  <c r="AC346" i="3"/>
  <c r="AC337" i="3"/>
  <c r="AC348" i="3"/>
  <c r="AC339" i="3"/>
  <c r="AA142" i="3"/>
  <c r="AA317" i="3"/>
  <c r="AC305" i="3"/>
  <c r="AC304" i="3"/>
  <c r="AC306" i="3"/>
  <c r="AC303" i="3"/>
  <c r="AC301" i="3"/>
  <c r="AC302" i="3"/>
  <c r="AC281" i="3"/>
  <c r="AC316" i="3"/>
  <c r="AB288" i="3"/>
  <c r="AB289" i="3" s="1"/>
  <c r="AB292" i="3"/>
  <c r="AB294" i="3" s="1"/>
  <c r="AB90" i="3"/>
  <c r="AB94" i="3"/>
  <c r="AB92" i="3"/>
  <c r="AB91" i="3"/>
  <c r="AB93" i="3"/>
  <c r="AB96" i="3"/>
  <c r="AB135" i="3" s="1"/>
  <c r="AB98" i="3"/>
  <c r="AB137" i="3" s="1"/>
  <c r="AB97" i="3"/>
  <c r="AB136" i="3" s="1"/>
  <c r="AB95" i="3"/>
  <c r="AB134" i="3" s="1"/>
  <c r="AB100" i="3"/>
  <c r="AC26" i="3"/>
  <c r="AC25" i="3"/>
  <c r="AD8" i="3"/>
  <c r="AC10" i="3"/>
  <c r="AC88" i="3" s="1"/>
  <c r="AC11" i="3"/>
  <c r="AB113" i="3" l="1"/>
  <c r="AB132" i="3" s="1"/>
  <c r="AB112" i="3"/>
  <c r="AB131" i="3" s="1"/>
  <c r="AB111" i="3"/>
  <c r="AB130" i="3" s="1"/>
  <c r="AD386" i="3"/>
  <c r="BA5" i="87"/>
  <c r="BH430" i="88"/>
  <c r="BH390" i="88" s="1"/>
  <c r="BT415" i="88"/>
  <c r="BT417" i="88" s="1"/>
  <c r="BT418" i="88"/>
  <c r="DB428" i="86"/>
  <c r="DB431" i="86"/>
  <c r="AR373" i="88"/>
  <c r="AR374" i="88" s="1"/>
  <c r="AS370" i="88" s="1"/>
  <c r="AQ35" i="88"/>
  <c r="AQ377" i="88"/>
  <c r="AQ36" i="88" s="1"/>
  <c r="AS373" i="86"/>
  <c r="AS374" i="86" s="1"/>
  <c r="AT370" i="86" s="1"/>
  <c r="AR35" i="86"/>
  <c r="AR377" i="86"/>
  <c r="AY411" i="86"/>
  <c r="AX390" i="86"/>
  <c r="U390" i="3"/>
  <c r="AD165" i="3"/>
  <c r="AD424" i="3"/>
  <c r="AB110" i="3"/>
  <c r="AB129" i="3" s="1"/>
  <c r="AC374" i="3"/>
  <c r="AD370" i="3" s="1"/>
  <c r="AD373" i="3" s="1"/>
  <c r="AD35" i="3" s="1"/>
  <c r="AC350" i="3"/>
  <c r="AC377" i="3" s="1"/>
  <c r="AC36" i="3" s="1"/>
  <c r="AZ9" i="87" s="1"/>
  <c r="AD355" i="3"/>
  <c r="AD356" i="3"/>
  <c r="AD357" i="3"/>
  <c r="AD358" i="3"/>
  <c r="AD359" i="3"/>
  <c r="AD360" i="3"/>
  <c r="AD361" i="3"/>
  <c r="AD362" i="3"/>
  <c r="AB114" i="3"/>
  <c r="AB133" i="3" s="1"/>
  <c r="AD115" i="3"/>
  <c r="AD116" i="3"/>
  <c r="AD117" i="3"/>
  <c r="AD118" i="3"/>
  <c r="AD119" i="3"/>
  <c r="AD5" i="3"/>
  <c r="V411" i="3"/>
  <c r="AD24" i="3"/>
  <c r="AD23" i="3"/>
  <c r="AB296" i="3"/>
  <c r="AB104" i="3"/>
  <c r="AC283" i="3"/>
  <c r="AC285" i="3" s="1"/>
  <c r="AC315" i="3" s="1"/>
  <c r="AD9" i="3"/>
  <c r="AD7" i="3"/>
  <c r="BI424" i="88" l="1"/>
  <c r="BI428" i="88" s="1"/>
  <c r="BI437" i="88" s="1"/>
  <c r="BI41" i="88" s="1"/>
  <c r="AD428" i="3"/>
  <c r="BU411" i="88"/>
  <c r="BI431" i="88"/>
  <c r="AY418" i="86"/>
  <c r="AY415" i="86"/>
  <c r="AS373" i="88"/>
  <c r="AS374" i="88" s="1"/>
  <c r="AT370" i="88" s="1"/>
  <c r="AR35" i="88"/>
  <c r="AR377" i="88"/>
  <c r="AR36" i="88" s="1"/>
  <c r="AR36" i="86"/>
  <c r="AT373" i="86"/>
  <c r="AT374" i="86" s="1"/>
  <c r="AU370" i="86" s="1"/>
  <c r="AS35" i="86"/>
  <c r="AS377" i="86"/>
  <c r="AS36" i="86" s="1"/>
  <c r="DB430" i="86"/>
  <c r="AD267" i="3"/>
  <c r="AD266" i="3"/>
  <c r="AD268" i="3"/>
  <c r="AD265" i="3"/>
  <c r="AD264" i="3"/>
  <c r="AD160" i="3"/>
  <c r="AD364" i="3"/>
  <c r="AD372" i="3" s="1"/>
  <c r="AB269" i="3"/>
  <c r="AB123" i="3"/>
  <c r="AB141" i="3"/>
  <c r="V418" i="3"/>
  <c r="V415" i="3"/>
  <c r="V437" i="3" s="1"/>
  <c r="AD430" i="3"/>
  <c r="BA19" i="87" s="1"/>
  <c r="AD342" i="3"/>
  <c r="AD341" i="3"/>
  <c r="AD336" i="3"/>
  <c r="AD339" i="3"/>
  <c r="AD344" i="3"/>
  <c r="AD337" i="3"/>
  <c r="AD347" i="3"/>
  <c r="AD343" i="3"/>
  <c r="AD345" i="3"/>
  <c r="AD338" i="3"/>
  <c r="AD346" i="3"/>
  <c r="AD348" i="3"/>
  <c r="AD340" i="3"/>
  <c r="AB142" i="3"/>
  <c r="AB317" i="3"/>
  <c r="AD301" i="3"/>
  <c r="AD304" i="3"/>
  <c r="AD306" i="3"/>
  <c r="AD303" i="3"/>
  <c r="AD305" i="3"/>
  <c r="AD302" i="3"/>
  <c r="AD281" i="3"/>
  <c r="AD316" i="3"/>
  <c r="AC288" i="3"/>
  <c r="AC289" i="3" s="1"/>
  <c r="AC292" i="3"/>
  <c r="AC294" i="3" s="1"/>
  <c r="AC93" i="3"/>
  <c r="AC91" i="3"/>
  <c r="AC90" i="3"/>
  <c r="AC94" i="3"/>
  <c r="AC92" i="3"/>
  <c r="AC96" i="3"/>
  <c r="AC135" i="3" s="1"/>
  <c r="AC98" i="3"/>
  <c r="AC137" i="3" s="1"/>
  <c r="AC95" i="3"/>
  <c r="AC134" i="3" s="1"/>
  <c r="AC97" i="3"/>
  <c r="AC136" i="3" s="1"/>
  <c r="AC100" i="3"/>
  <c r="AD11" i="3"/>
  <c r="AE8" i="3"/>
  <c r="AD10" i="3"/>
  <c r="AD88" i="3" s="1"/>
  <c r="AD26" i="3"/>
  <c r="AD25" i="3"/>
  <c r="AC111" i="3" l="1"/>
  <c r="AC130" i="3" s="1"/>
  <c r="AC113" i="3"/>
  <c r="AC132" i="3" s="1"/>
  <c r="AC112" i="3"/>
  <c r="AC131" i="3" s="1"/>
  <c r="AE386" i="3"/>
  <c r="BB5" i="87"/>
  <c r="BI430" i="88"/>
  <c r="BI390" i="88"/>
  <c r="BU418" i="88"/>
  <c r="BU415" i="88"/>
  <c r="BU417" i="88" s="1"/>
  <c r="AT373" i="88"/>
  <c r="AT374" i="88" s="1"/>
  <c r="AU370" i="88" s="1"/>
  <c r="AS35" i="88"/>
  <c r="AS377" i="88"/>
  <c r="AS36" i="88" s="1"/>
  <c r="AU373" i="86"/>
  <c r="AU374" i="86" s="1"/>
  <c r="AV370" i="86" s="1"/>
  <c r="AT35" i="86"/>
  <c r="AT377" i="86"/>
  <c r="AY417" i="86"/>
  <c r="AY437" i="86"/>
  <c r="AY41" i="86" s="1"/>
  <c r="AE424" i="3"/>
  <c r="AE165" i="3"/>
  <c r="DC424" i="86"/>
  <c r="AC110" i="3"/>
  <c r="AC129" i="3" s="1"/>
  <c r="AD374" i="3"/>
  <c r="AE370" i="3" s="1"/>
  <c r="AE373" i="3" s="1"/>
  <c r="AE35" i="3" s="1"/>
  <c r="AD350" i="3"/>
  <c r="AD377" i="3" s="1"/>
  <c r="AD36" i="3" s="1"/>
  <c r="BA9" i="87" s="1"/>
  <c r="AE355" i="3"/>
  <c r="AE356" i="3"/>
  <c r="AE357" i="3"/>
  <c r="AE358" i="3"/>
  <c r="AE359" i="3"/>
  <c r="AE360" i="3"/>
  <c r="AE361" i="3"/>
  <c r="AE362" i="3"/>
  <c r="AC114" i="3"/>
  <c r="AC133" i="3" s="1"/>
  <c r="AE117" i="3"/>
  <c r="AE118" i="3"/>
  <c r="AE119" i="3"/>
  <c r="AE116" i="3"/>
  <c r="AE115" i="3"/>
  <c r="V417" i="3"/>
  <c r="AS18" i="87" s="1"/>
  <c r="AE5" i="3"/>
  <c r="AE23" i="3"/>
  <c r="AE24" i="3"/>
  <c r="AC296" i="3"/>
  <c r="AC104" i="3"/>
  <c r="AD283" i="3"/>
  <c r="AD285" i="3" s="1"/>
  <c r="AD315" i="3" s="1"/>
  <c r="AE9" i="3"/>
  <c r="AE7" i="3"/>
  <c r="BJ424" i="88" l="1"/>
  <c r="BV411" i="88"/>
  <c r="BJ431" i="88"/>
  <c r="BJ428" i="88"/>
  <c r="BJ437" i="88" s="1"/>
  <c r="BJ41" i="88" s="1"/>
  <c r="DC431" i="86"/>
  <c r="DC428" i="86"/>
  <c r="AU373" i="88"/>
  <c r="AU374" i="88" s="1"/>
  <c r="AV370" i="88" s="1"/>
  <c r="AT35" i="88"/>
  <c r="AT377" i="88"/>
  <c r="AT36" i="88" s="1"/>
  <c r="AE428" i="3"/>
  <c r="AE430" i="3" s="1"/>
  <c r="BB19" i="87" s="1"/>
  <c r="AZ411" i="86"/>
  <c r="AY390" i="86"/>
  <c r="AT36" i="86"/>
  <c r="AV373" i="86"/>
  <c r="AV374" i="86" s="1"/>
  <c r="AW370" i="86" s="1"/>
  <c r="AU35" i="86"/>
  <c r="AU377" i="86"/>
  <c r="AU36" i="86" s="1"/>
  <c r="V390" i="3"/>
  <c r="AE264" i="3"/>
  <c r="AE267" i="3"/>
  <c r="AE266" i="3"/>
  <c r="AE268" i="3"/>
  <c r="AE265" i="3"/>
  <c r="AE160" i="3"/>
  <c r="AE364" i="3"/>
  <c r="AE372" i="3" s="1"/>
  <c r="AC269" i="3"/>
  <c r="AC123" i="3"/>
  <c r="AC141" i="3"/>
  <c r="AE11" i="3"/>
  <c r="W411" i="3"/>
  <c r="AE342" i="3"/>
  <c r="AE341" i="3"/>
  <c r="AE346" i="3"/>
  <c r="AE344" i="3"/>
  <c r="AE347" i="3"/>
  <c r="AE337" i="3"/>
  <c r="AE345" i="3"/>
  <c r="AE339" i="3"/>
  <c r="AE348" i="3"/>
  <c r="AE338" i="3"/>
  <c r="AE343" i="3"/>
  <c r="AE340" i="3"/>
  <c r="AE336" i="3"/>
  <c r="AC142" i="3"/>
  <c r="AC317" i="3"/>
  <c r="AE303" i="3"/>
  <c r="AE305" i="3"/>
  <c r="AE306" i="3"/>
  <c r="AE304" i="3"/>
  <c r="AE301" i="3"/>
  <c r="AE302" i="3"/>
  <c r="AE281" i="3"/>
  <c r="AE316" i="3"/>
  <c r="AD288" i="3"/>
  <c r="AD289" i="3" s="1"/>
  <c r="AD292" i="3"/>
  <c r="AD294" i="3" s="1"/>
  <c r="AD93" i="3"/>
  <c r="AD92" i="3"/>
  <c r="AD94" i="3"/>
  <c r="AD91" i="3"/>
  <c r="AD90" i="3"/>
  <c r="AD96" i="3"/>
  <c r="AD135" i="3" s="1"/>
  <c r="AD95" i="3"/>
  <c r="AD134" i="3" s="1"/>
  <c r="AD98" i="3"/>
  <c r="AD137" i="3" s="1"/>
  <c r="AD100" i="3"/>
  <c r="AD97" i="3"/>
  <c r="AD136" i="3" s="1"/>
  <c r="AF8" i="3"/>
  <c r="AE10" i="3"/>
  <c r="AE88" i="3" s="1"/>
  <c r="AE26" i="3"/>
  <c r="AE25" i="3"/>
  <c r="AD112" i="3" l="1"/>
  <c r="AD131" i="3" s="1"/>
  <c r="AD113" i="3"/>
  <c r="AD132" i="3" s="1"/>
  <c r="AD111" i="3"/>
  <c r="AD130" i="3" s="1"/>
  <c r="AF386" i="3"/>
  <c r="BC5" i="87"/>
  <c r="BJ430" i="88"/>
  <c r="BV415" i="88"/>
  <c r="BV417" i="88" s="1"/>
  <c r="BV418" i="88"/>
  <c r="AZ418" i="86"/>
  <c r="AZ415" i="86"/>
  <c r="AV373" i="88"/>
  <c r="AV374" i="88" s="1"/>
  <c r="AW370" i="88" s="1"/>
  <c r="AU35" i="88"/>
  <c r="AU377" i="88"/>
  <c r="AU36" i="88" s="1"/>
  <c r="AW373" i="86"/>
  <c r="AW374" i="86" s="1"/>
  <c r="AX370" i="86" s="1"/>
  <c r="AV35" i="86"/>
  <c r="AV377" i="86"/>
  <c r="AV36" i="86" s="1"/>
  <c r="AF165" i="3"/>
  <c r="AF424" i="3"/>
  <c r="DC430" i="86"/>
  <c r="AD110" i="3"/>
  <c r="AD129" i="3" s="1"/>
  <c r="AE374" i="3"/>
  <c r="AF370" i="3" s="1"/>
  <c r="AE350" i="3"/>
  <c r="AE377" i="3" s="1"/>
  <c r="AE36" i="3" s="1"/>
  <c r="BB9" i="87" s="1"/>
  <c r="AF355" i="3"/>
  <c r="AF356" i="3"/>
  <c r="AF357" i="3"/>
  <c r="AF358" i="3"/>
  <c r="AF359" i="3"/>
  <c r="AF360" i="3"/>
  <c r="AF361" i="3"/>
  <c r="AF362" i="3"/>
  <c r="AD114" i="3"/>
  <c r="AD133" i="3" s="1"/>
  <c r="AF117" i="3"/>
  <c r="AF118" i="3"/>
  <c r="AF119" i="3"/>
  <c r="AF116" i="3"/>
  <c r="AF115" i="3"/>
  <c r="W418" i="3"/>
  <c r="W415" i="3"/>
  <c r="W437" i="3" s="1"/>
  <c r="AF5" i="3"/>
  <c r="AF23" i="3"/>
  <c r="AF24" i="3"/>
  <c r="AD296" i="3"/>
  <c r="AD104" i="3"/>
  <c r="AE283" i="3"/>
  <c r="AE285" i="3" s="1"/>
  <c r="AE315" i="3" s="1"/>
  <c r="AF9" i="3"/>
  <c r="AF7" i="3"/>
  <c r="BK424" i="88" l="1"/>
  <c r="BJ390" i="88"/>
  <c r="AF428" i="3"/>
  <c r="AF430" i="3" s="1"/>
  <c r="BC19" i="87" s="1"/>
  <c r="BW411" i="88"/>
  <c r="BK431" i="88"/>
  <c r="BK428" i="88"/>
  <c r="BK437" i="88" s="1"/>
  <c r="BK41" i="88" s="1"/>
  <c r="AW373" i="88"/>
  <c r="AW374" i="88" s="1"/>
  <c r="AX370" i="88" s="1"/>
  <c r="AV35" i="88"/>
  <c r="AV377" i="88"/>
  <c r="AV36" i="88" s="1"/>
  <c r="AZ417" i="86"/>
  <c r="AZ437" i="86"/>
  <c r="AZ41" i="86" s="1"/>
  <c r="AX373" i="86"/>
  <c r="AX374" i="86" s="1"/>
  <c r="AY370" i="86" s="1"/>
  <c r="AW35" i="86"/>
  <c r="AW377" i="86"/>
  <c r="AW36" i="86" s="1"/>
  <c r="DD424" i="86"/>
  <c r="AF264" i="3"/>
  <c r="AF265" i="3"/>
  <c r="AF267" i="3"/>
  <c r="AF266" i="3"/>
  <c r="AF268" i="3"/>
  <c r="AF160" i="3"/>
  <c r="AF373" i="3"/>
  <c r="AF35" i="3" s="1"/>
  <c r="AF364" i="3"/>
  <c r="AF372" i="3" s="1"/>
  <c r="AD269" i="3"/>
  <c r="AD123" i="3"/>
  <c r="AD141" i="3"/>
  <c r="W417" i="3"/>
  <c r="AT18" i="87" s="1"/>
  <c r="AF342" i="3"/>
  <c r="AF341" i="3"/>
  <c r="AF336" i="3"/>
  <c r="AF343" i="3"/>
  <c r="AF348" i="3"/>
  <c r="AF347" i="3"/>
  <c r="AF346" i="3"/>
  <c r="AF337" i="3"/>
  <c r="AF339" i="3"/>
  <c r="AF345" i="3"/>
  <c r="AF338" i="3"/>
  <c r="AF344" i="3"/>
  <c r="AF340" i="3"/>
  <c r="AF301" i="3"/>
  <c r="AF305" i="3"/>
  <c r="AF304" i="3"/>
  <c r="AF303" i="3"/>
  <c r="AF306" i="3"/>
  <c r="AF302" i="3"/>
  <c r="AF281" i="3"/>
  <c r="AF316" i="3"/>
  <c r="AD142" i="3"/>
  <c r="AD317" i="3"/>
  <c r="AE288" i="3"/>
  <c r="AE289" i="3" s="1"/>
  <c r="AE292" i="3"/>
  <c r="AE294" i="3" s="1"/>
  <c r="AE94" i="3"/>
  <c r="AE92" i="3"/>
  <c r="AE90" i="3"/>
  <c r="AE93" i="3"/>
  <c r="AE91" i="3"/>
  <c r="AE100" i="3"/>
  <c r="AE97" i="3"/>
  <c r="AE136" i="3" s="1"/>
  <c r="AE95" i="3"/>
  <c r="AE134" i="3" s="1"/>
  <c r="AE98" i="3"/>
  <c r="AE137" i="3" s="1"/>
  <c r="AE96" i="3"/>
  <c r="AE135" i="3" s="1"/>
  <c r="AF10" i="3"/>
  <c r="AF88" i="3" s="1"/>
  <c r="AF26" i="3"/>
  <c r="AF25" i="3"/>
  <c r="AG8" i="3"/>
  <c r="AF11" i="3"/>
  <c r="AE113" i="3" l="1"/>
  <c r="AE132" i="3" s="1"/>
  <c r="AE112" i="3"/>
  <c r="AE131" i="3" s="1"/>
  <c r="AE111" i="3"/>
  <c r="AE130" i="3" s="1"/>
  <c r="AG386" i="3"/>
  <c r="BD5" i="87"/>
  <c r="BK430" i="88"/>
  <c r="BL424" i="88" s="1"/>
  <c r="BW415" i="88"/>
  <c r="BW417" i="88" s="1"/>
  <c r="BW418" i="88"/>
  <c r="DD431" i="86"/>
  <c r="DD428" i="86"/>
  <c r="AX373" i="88"/>
  <c r="AX374" i="88" s="1"/>
  <c r="AY370" i="88" s="1"/>
  <c r="AW35" i="88"/>
  <c r="AW377" i="88"/>
  <c r="AW36" i="88" s="1"/>
  <c r="AY373" i="86"/>
  <c r="AY374" i="86" s="1"/>
  <c r="AZ370" i="86" s="1"/>
  <c r="AX35" i="86"/>
  <c r="AX377" i="86"/>
  <c r="AX36" i="86" s="1"/>
  <c r="BA411" i="86"/>
  <c r="AZ390" i="86"/>
  <c r="AG165" i="3"/>
  <c r="W390" i="3"/>
  <c r="AG424" i="3"/>
  <c r="AE110" i="3"/>
  <c r="AE129" i="3" s="1"/>
  <c r="AF374" i="3"/>
  <c r="AG370" i="3" s="1"/>
  <c r="AF350" i="3"/>
  <c r="AF377" i="3" s="1"/>
  <c r="AF36" i="3" s="1"/>
  <c r="BC9" i="87" s="1"/>
  <c r="AG355" i="3"/>
  <c r="AG356" i="3"/>
  <c r="AG357" i="3"/>
  <c r="AG358" i="3"/>
  <c r="AG359" i="3"/>
  <c r="AG360" i="3"/>
  <c r="AG361" i="3"/>
  <c r="AG362" i="3"/>
  <c r="AE114" i="3"/>
  <c r="AE133" i="3" s="1"/>
  <c r="AG117" i="3"/>
  <c r="AG115" i="3"/>
  <c r="AG116" i="3"/>
  <c r="AG118" i="3"/>
  <c r="AG119" i="3"/>
  <c r="AG5" i="3"/>
  <c r="X411" i="3"/>
  <c r="AG23" i="3"/>
  <c r="AG24" i="3"/>
  <c r="AE296" i="3"/>
  <c r="AE104" i="3"/>
  <c r="AF283" i="3"/>
  <c r="AF285" i="3" s="1"/>
  <c r="AF315" i="3" s="1"/>
  <c r="AG9" i="3"/>
  <c r="AG7" i="3"/>
  <c r="BK390" i="88" l="1"/>
  <c r="BX411" i="88"/>
  <c r="BL431" i="88"/>
  <c r="BL428" i="88"/>
  <c r="BL437" i="88" s="1"/>
  <c r="BL41" i="88" s="1"/>
  <c r="BA418" i="86"/>
  <c r="BA415" i="86"/>
  <c r="AY373" i="88"/>
  <c r="AY374" i="88" s="1"/>
  <c r="AZ370" i="88" s="1"/>
  <c r="AX35" i="88"/>
  <c r="AX377" i="88"/>
  <c r="AX36" i="88" s="1"/>
  <c r="AG428" i="3"/>
  <c r="AG430" i="3" s="1"/>
  <c r="BD19" i="87" s="1"/>
  <c r="AZ373" i="86"/>
  <c r="AZ374" i="86" s="1"/>
  <c r="BA370" i="86" s="1"/>
  <c r="AY35" i="86"/>
  <c r="AY377" i="86"/>
  <c r="AY36" i="86" s="1"/>
  <c r="DD430" i="86"/>
  <c r="AG268" i="3"/>
  <c r="AG265" i="3"/>
  <c r="AG264" i="3"/>
  <c r="AG267" i="3"/>
  <c r="AG266" i="3"/>
  <c r="AG160" i="3"/>
  <c r="AG373" i="3"/>
  <c r="AG35" i="3" s="1"/>
  <c r="AG364" i="3"/>
  <c r="AG372" i="3" s="1"/>
  <c r="AE269" i="3"/>
  <c r="AE123" i="3"/>
  <c r="AE141" i="3"/>
  <c r="X418" i="3"/>
  <c r="X415" i="3"/>
  <c r="X437" i="3" s="1"/>
  <c r="AG342" i="3"/>
  <c r="AG341" i="3"/>
  <c r="AG347" i="3"/>
  <c r="AG336" i="3"/>
  <c r="AG340" i="3"/>
  <c r="AG348" i="3"/>
  <c r="AG343" i="3"/>
  <c r="AG345" i="3"/>
  <c r="AG344" i="3"/>
  <c r="AG337" i="3"/>
  <c r="AG346" i="3"/>
  <c r="AG339" i="3"/>
  <c r="AG338" i="3"/>
  <c r="AE142" i="3"/>
  <c r="AE317" i="3"/>
  <c r="AG304" i="3"/>
  <c r="AG301" i="3"/>
  <c r="AG303" i="3"/>
  <c r="AG305" i="3"/>
  <c r="AG306" i="3"/>
  <c r="AG302" i="3"/>
  <c r="AG316" i="3"/>
  <c r="AG281" i="3"/>
  <c r="AF288" i="3"/>
  <c r="AF289" i="3" s="1"/>
  <c r="AF292" i="3"/>
  <c r="AF294" i="3" s="1"/>
  <c r="AF94" i="3"/>
  <c r="AF90" i="3"/>
  <c r="AF93" i="3"/>
  <c r="AF92" i="3"/>
  <c r="AF91" i="3"/>
  <c r="AF96" i="3"/>
  <c r="AF135" i="3" s="1"/>
  <c r="AF100" i="3"/>
  <c r="AF98" i="3"/>
  <c r="AF137" i="3" s="1"/>
  <c r="AF97" i="3"/>
  <c r="AF136" i="3" s="1"/>
  <c r="AF95" i="3"/>
  <c r="AF134" i="3" s="1"/>
  <c r="AG11" i="3"/>
  <c r="AG26" i="3"/>
  <c r="AG25" i="3"/>
  <c r="AH8" i="3"/>
  <c r="AG10" i="3"/>
  <c r="AG88" i="3" s="1"/>
  <c r="AF113" i="3" l="1"/>
  <c r="AF132" i="3" s="1"/>
  <c r="AF112" i="3"/>
  <c r="AF131" i="3" s="1"/>
  <c r="AF111" i="3"/>
  <c r="AF130" i="3" s="1"/>
  <c r="AH386" i="3"/>
  <c r="BE5" i="87"/>
  <c r="DE424" i="86"/>
  <c r="DE428" i="86" s="1"/>
  <c r="BL430" i="88"/>
  <c r="BM424" i="88" s="1"/>
  <c r="BX415" i="88"/>
  <c r="BX417" i="88" s="1"/>
  <c r="BX418" i="88"/>
  <c r="DE431" i="86"/>
  <c r="AZ373" i="88"/>
  <c r="AZ374" i="88" s="1"/>
  <c r="BA370" i="88" s="1"/>
  <c r="AY35" i="88"/>
  <c r="AY377" i="88"/>
  <c r="AY36" i="88" s="1"/>
  <c r="BA373" i="86"/>
  <c r="BA374" i="86" s="1"/>
  <c r="BB370" i="86" s="1"/>
  <c r="AZ35" i="86"/>
  <c r="AZ377" i="86"/>
  <c r="AZ36" i="86" s="1"/>
  <c r="BA417" i="86"/>
  <c r="BA437" i="86"/>
  <c r="BA41" i="86" s="1"/>
  <c r="AH165" i="3"/>
  <c r="AH424" i="3"/>
  <c r="AF110" i="3"/>
  <c r="AF129" i="3" s="1"/>
  <c r="AG374" i="3"/>
  <c r="AH370" i="3" s="1"/>
  <c r="AG350" i="3"/>
  <c r="AG377" i="3" s="1"/>
  <c r="AG36" i="3" s="1"/>
  <c r="BD9" i="87" s="1"/>
  <c r="AH356" i="3"/>
  <c r="AH357" i="3"/>
  <c r="AH358" i="3"/>
  <c r="AH359" i="3"/>
  <c r="AH360" i="3"/>
  <c r="AH361" i="3"/>
  <c r="AH362" i="3"/>
  <c r="AH355" i="3"/>
  <c r="AF114" i="3"/>
  <c r="AF133" i="3" s="1"/>
  <c r="AH116" i="3"/>
  <c r="AH117" i="3"/>
  <c r="AH115" i="3"/>
  <c r="AH118" i="3"/>
  <c r="AH119" i="3"/>
  <c r="X417" i="3"/>
  <c r="AU18" i="87" s="1"/>
  <c r="AH5" i="3"/>
  <c r="AH23" i="3"/>
  <c r="AH24" i="3"/>
  <c r="AF296" i="3"/>
  <c r="AF104" i="3"/>
  <c r="AG283" i="3"/>
  <c r="AG285" i="3" s="1"/>
  <c r="AG315" i="3" s="1"/>
  <c r="AH9" i="3"/>
  <c r="AH7" i="3"/>
  <c r="BL390" i="88" l="1"/>
  <c r="BY411" i="88"/>
  <c r="BM431" i="88"/>
  <c r="BM428" i="88"/>
  <c r="BM437" i="88" s="1"/>
  <c r="BM41" i="88" s="1"/>
  <c r="BA373" i="88"/>
  <c r="BA374" i="88" s="1"/>
  <c r="BB370" i="88" s="1"/>
  <c r="AZ35" i="88"/>
  <c r="AZ377" i="88"/>
  <c r="AZ36" i="88" s="1"/>
  <c r="AH428" i="3"/>
  <c r="AH430" i="3" s="1"/>
  <c r="BE19" i="87" s="1"/>
  <c r="BB411" i="86"/>
  <c r="BA390" i="86"/>
  <c r="BB373" i="86"/>
  <c r="BB374" i="86" s="1"/>
  <c r="BC370" i="86" s="1"/>
  <c r="BA35" i="86"/>
  <c r="BA377" i="86"/>
  <c r="BA36" i="86" s="1"/>
  <c r="X390" i="3"/>
  <c r="DE430" i="86"/>
  <c r="AH267" i="3"/>
  <c r="AH268" i="3"/>
  <c r="AH266" i="3"/>
  <c r="AH265" i="3"/>
  <c r="AH264" i="3"/>
  <c r="AH160" i="3"/>
  <c r="AH373" i="3"/>
  <c r="AH35" i="3" s="1"/>
  <c r="AH364" i="3"/>
  <c r="AH372" i="3" s="1"/>
  <c r="AF269" i="3"/>
  <c r="AF123" i="3"/>
  <c r="AF141" i="3"/>
  <c r="Y411" i="3"/>
  <c r="AH11" i="3"/>
  <c r="AH342" i="3"/>
  <c r="AH341" i="3"/>
  <c r="AH345" i="3"/>
  <c r="AH348" i="3"/>
  <c r="AH343" i="3"/>
  <c r="AH346" i="3"/>
  <c r="AH336" i="3"/>
  <c r="AH344" i="3"/>
  <c r="AH339" i="3"/>
  <c r="AH337" i="3"/>
  <c r="AH338" i="3"/>
  <c r="AH347" i="3"/>
  <c r="AH340" i="3"/>
  <c r="AF142" i="3"/>
  <c r="AF317" i="3"/>
  <c r="AH306" i="3"/>
  <c r="AH303" i="3"/>
  <c r="AH304" i="3"/>
  <c r="AH301" i="3"/>
  <c r="AH305" i="3"/>
  <c r="AH302" i="3"/>
  <c r="AH316" i="3"/>
  <c r="AH281" i="3"/>
  <c r="AG288" i="3"/>
  <c r="AG289" i="3" s="1"/>
  <c r="AG292" i="3"/>
  <c r="AG294" i="3" s="1"/>
  <c r="AG91" i="3"/>
  <c r="AG94" i="3"/>
  <c r="AG90" i="3"/>
  <c r="AG92" i="3"/>
  <c r="AG93" i="3"/>
  <c r="AG95" i="3"/>
  <c r="AG134" i="3" s="1"/>
  <c r="AG96" i="3"/>
  <c r="AG135" i="3" s="1"/>
  <c r="AG97" i="3"/>
  <c r="AG136" i="3" s="1"/>
  <c r="AG100" i="3"/>
  <c r="AG98" i="3"/>
  <c r="AG137" i="3" s="1"/>
  <c r="AI8" i="3"/>
  <c r="AH10" i="3"/>
  <c r="AH88" i="3" s="1"/>
  <c r="AH26" i="3"/>
  <c r="AH25" i="3"/>
  <c r="AG111" i="3" l="1"/>
  <c r="AG130" i="3"/>
  <c r="AG113" i="3"/>
  <c r="AG132" i="3" s="1"/>
  <c r="AG112" i="3"/>
  <c r="AG131" i="3" s="1"/>
  <c r="AI386" i="3"/>
  <c r="BF5" i="87"/>
  <c r="BM430" i="88"/>
  <c r="BM390" i="88" s="1"/>
  <c r="BN424" i="88"/>
  <c r="BY418" i="88"/>
  <c r="BY415" i="88"/>
  <c r="BY417" i="88" s="1"/>
  <c r="BZ411" i="88" s="1"/>
  <c r="BB415" i="86"/>
  <c r="BB437" i="86" s="1"/>
  <c r="BB41" i="86" s="1"/>
  <c r="BB418" i="86"/>
  <c r="BB373" i="88"/>
  <c r="BB374" i="88" s="1"/>
  <c r="BC370" i="88" s="1"/>
  <c r="BA35" i="88"/>
  <c r="BA377" i="88"/>
  <c r="BA36" i="88" s="1"/>
  <c r="BC373" i="86"/>
  <c r="BC374" i="86" s="1"/>
  <c r="BD370" i="86" s="1"/>
  <c r="BB35" i="86"/>
  <c r="BB377" i="86"/>
  <c r="BB36" i="86" s="1"/>
  <c r="AI424" i="3"/>
  <c r="AI165" i="3"/>
  <c r="DF424" i="86"/>
  <c r="AG110" i="3"/>
  <c r="AG129" i="3" s="1"/>
  <c r="AH374" i="3"/>
  <c r="AI370" i="3" s="1"/>
  <c r="AI373" i="3" s="1"/>
  <c r="AI35" i="3" s="1"/>
  <c r="AH350" i="3"/>
  <c r="AH377" i="3" s="1"/>
  <c r="AH36" i="3" s="1"/>
  <c r="BE9" i="87" s="1"/>
  <c r="AI355" i="3"/>
  <c r="AI356" i="3"/>
  <c r="AI357" i="3"/>
  <c r="AI358" i="3"/>
  <c r="AI359" i="3"/>
  <c r="AI360" i="3"/>
  <c r="AI361" i="3"/>
  <c r="AI362" i="3"/>
  <c r="AG114" i="3"/>
  <c r="AG133" i="3" s="1"/>
  <c r="AI115" i="3"/>
  <c r="AI117" i="3"/>
  <c r="AI118" i="3"/>
  <c r="AI119" i="3"/>
  <c r="AI116" i="3"/>
  <c r="Y418" i="3"/>
  <c r="Y415" i="3"/>
  <c r="Y437" i="3" s="1"/>
  <c r="AI5" i="3"/>
  <c r="AI23" i="3"/>
  <c r="AI24" i="3"/>
  <c r="AG296" i="3"/>
  <c r="AG104" i="3"/>
  <c r="AH283" i="3"/>
  <c r="AH285" i="3" s="1"/>
  <c r="AH315" i="3" s="1"/>
  <c r="AI9" i="3"/>
  <c r="AI7" i="3"/>
  <c r="BZ415" i="88" l="1"/>
  <c r="BZ417" i="88" s="1"/>
  <c r="BZ418" i="88"/>
  <c r="BN431" i="88"/>
  <c r="BN428" i="88"/>
  <c r="BN437" i="88" s="1"/>
  <c r="BN41" i="88" s="1"/>
  <c r="DF431" i="86"/>
  <c r="DF428" i="86"/>
  <c r="BC373" i="88"/>
  <c r="BC374" i="88" s="1"/>
  <c r="BD370" i="88" s="1"/>
  <c r="BB35" i="88"/>
  <c r="BB377" i="88"/>
  <c r="BB36" i="88" s="1"/>
  <c r="AI428" i="3"/>
  <c r="AI430" i="3" s="1"/>
  <c r="BF19" i="87" s="1"/>
  <c r="BB417" i="86"/>
  <c r="BD373" i="86"/>
  <c r="BD374" i="86" s="1"/>
  <c r="BE370" i="86" s="1"/>
  <c r="BC35" i="86"/>
  <c r="BC377" i="86"/>
  <c r="BC36" i="86" s="1"/>
  <c r="AI267" i="3"/>
  <c r="AI268" i="3"/>
  <c r="AI266" i="3"/>
  <c r="AI265" i="3"/>
  <c r="AI264" i="3"/>
  <c r="AI160" i="3"/>
  <c r="AI364" i="3"/>
  <c r="AI372" i="3" s="1"/>
  <c r="AG269" i="3"/>
  <c r="AG123" i="3"/>
  <c r="Y417" i="3"/>
  <c r="AV18" i="87" s="1"/>
  <c r="AI11" i="3"/>
  <c r="AI342" i="3"/>
  <c r="AI341" i="3"/>
  <c r="AI347" i="3"/>
  <c r="AI336" i="3"/>
  <c r="AI340" i="3"/>
  <c r="AI345" i="3"/>
  <c r="AI346" i="3"/>
  <c r="AI348" i="3"/>
  <c r="AI343" i="3"/>
  <c r="AI344" i="3"/>
  <c r="AI338" i="3"/>
  <c r="AI339" i="3"/>
  <c r="AI337" i="3"/>
  <c r="AG142" i="3"/>
  <c r="AG317" i="3"/>
  <c r="AI305" i="3"/>
  <c r="AI303" i="3"/>
  <c r="AI304" i="3"/>
  <c r="AI301" i="3"/>
  <c r="AI306" i="3"/>
  <c r="AI302" i="3"/>
  <c r="AI316" i="3"/>
  <c r="AI281" i="3"/>
  <c r="AH288" i="3"/>
  <c r="AH289" i="3" s="1"/>
  <c r="AH292" i="3"/>
  <c r="AH294" i="3" s="1"/>
  <c r="AH94" i="3"/>
  <c r="AH93" i="3"/>
  <c r="AH91" i="3"/>
  <c r="AH92" i="3"/>
  <c r="AH90" i="3"/>
  <c r="AH95" i="3"/>
  <c r="AH134" i="3" s="1"/>
  <c r="AH96" i="3"/>
  <c r="AH135" i="3" s="1"/>
  <c r="AH97" i="3"/>
  <c r="AH136" i="3" s="1"/>
  <c r="AH100" i="3"/>
  <c r="AH98" i="3"/>
  <c r="AH137" i="3" s="1"/>
  <c r="AJ8" i="3"/>
  <c r="AI10" i="3"/>
  <c r="AI88" i="3" s="1"/>
  <c r="AI26" i="3"/>
  <c r="AI25" i="3"/>
  <c r="AH112" i="3" l="1"/>
  <c r="AH131" i="3"/>
  <c r="AH111" i="3"/>
  <c r="AH130" i="3" s="1"/>
  <c r="AH113" i="3"/>
  <c r="AH132" i="3" s="1"/>
  <c r="AJ386" i="3"/>
  <c r="BG5" i="87"/>
  <c r="BN430" i="88"/>
  <c r="BN390" i="88" s="1"/>
  <c r="CA411" i="88"/>
  <c r="BD373" i="88"/>
  <c r="BD374" i="88" s="1"/>
  <c r="BE370" i="88" s="1"/>
  <c r="BC35" i="88"/>
  <c r="BC377" i="88"/>
  <c r="BC36" i="88" s="1"/>
  <c r="BE373" i="86"/>
  <c r="BE374" i="86" s="1"/>
  <c r="BF370" i="86" s="1"/>
  <c r="BD35" i="86"/>
  <c r="BD377" i="86"/>
  <c r="BD36" i="86" s="1"/>
  <c r="BC411" i="86"/>
  <c r="BB390" i="86"/>
  <c r="AJ424" i="3"/>
  <c r="AJ165" i="3"/>
  <c r="Y390" i="3"/>
  <c r="DF430" i="86"/>
  <c r="AH110" i="3"/>
  <c r="AH129" i="3" s="1"/>
  <c r="AI374" i="3"/>
  <c r="AJ370" i="3" s="1"/>
  <c r="AJ373" i="3" s="1"/>
  <c r="AJ35" i="3" s="1"/>
  <c r="AI350" i="3"/>
  <c r="AI377" i="3" s="1"/>
  <c r="AI36" i="3" s="1"/>
  <c r="BF9" i="87" s="1"/>
  <c r="AJ355" i="3"/>
  <c r="AJ356" i="3"/>
  <c r="AJ357" i="3"/>
  <c r="AJ358" i="3"/>
  <c r="AJ359" i="3"/>
  <c r="AJ360" i="3"/>
  <c r="AJ361" i="3"/>
  <c r="AJ362" i="3"/>
  <c r="AG141" i="3"/>
  <c r="AH114" i="3"/>
  <c r="AH133" i="3" s="1"/>
  <c r="AJ116" i="3"/>
  <c r="AJ115" i="3"/>
  <c r="AJ117" i="3"/>
  <c r="AJ118" i="3"/>
  <c r="AJ119" i="3"/>
  <c r="AJ5" i="3"/>
  <c r="Z411" i="3"/>
  <c r="AJ24" i="3"/>
  <c r="AJ23" i="3"/>
  <c r="AH296" i="3"/>
  <c r="AH104" i="3"/>
  <c r="AI283" i="3"/>
  <c r="AI285" i="3" s="1"/>
  <c r="AI315" i="3" s="1"/>
  <c r="AJ9" i="3"/>
  <c r="AJ7" i="3"/>
  <c r="BO424" i="88" l="1"/>
  <c r="BO431" i="88"/>
  <c r="BO428" i="88"/>
  <c r="BO430" i="88" s="1"/>
  <c r="CA418" i="88"/>
  <c r="CA415" i="88"/>
  <c r="CA417" i="88" s="1"/>
  <c r="BC415" i="86"/>
  <c r="BC418" i="86"/>
  <c r="BE373" i="88"/>
  <c r="BE374" i="88" s="1"/>
  <c r="BF370" i="88" s="1"/>
  <c r="BD35" i="88"/>
  <c r="BD377" i="88"/>
  <c r="BD36" i="88" s="1"/>
  <c r="AJ428" i="3"/>
  <c r="AJ430" i="3" s="1"/>
  <c r="BG19" i="87" s="1"/>
  <c r="BF373" i="86"/>
  <c r="BF374" i="86" s="1"/>
  <c r="BG370" i="86" s="1"/>
  <c r="BE35" i="86"/>
  <c r="BE377" i="86"/>
  <c r="BE36" i="86" s="1"/>
  <c r="DG424" i="86"/>
  <c r="AJ267" i="3"/>
  <c r="AJ268" i="3"/>
  <c r="AJ266" i="3"/>
  <c r="AJ265" i="3"/>
  <c r="AJ264" i="3"/>
  <c r="AJ160" i="3"/>
  <c r="AJ364" i="3"/>
  <c r="AJ372" i="3" s="1"/>
  <c r="AH269" i="3"/>
  <c r="AH123" i="3"/>
  <c r="AH141" i="3"/>
  <c r="Z418" i="3"/>
  <c r="Z415" i="3"/>
  <c r="Z437" i="3" s="1"/>
  <c r="AJ342" i="3"/>
  <c r="AJ341" i="3"/>
  <c r="AJ347" i="3"/>
  <c r="AJ346" i="3"/>
  <c r="AJ345" i="3"/>
  <c r="AJ338" i="3"/>
  <c r="AJ344" i="3"/>
  <c r="AJ343" i="3"/>
  <c r="AJ340" i="3"/>
  <c r="AJ337" i="3"/>
  <c r="AJ348" i="3"/>
  <c r="AJ336" i="3"/>
  <c r="AJ339" i="3"/>
  <c r="AH142" i="3"/>
  <c r="AH317" i="3"/>
  <c r="AJ304" i="3"/>
  <c r="AJ303" i="3"/>
  <c r="AJ305" i="3"/>
  <c r="AJ306" i="3"/>
  <c r="AJ301" i="3"/>
  <c r="AJ302" i="3"/>
  <c r="AJ281" i="3"/>
  <c r="AJ316" i="3"/>
  <c r="AI288" i="3"/>
  <c r="AI289" i="3" s="1"/>
  <c r="AI292" i="3"/>
  <c r="AI294" i="3" s="1"/>
  <c r="AI92" i="3"/>
  <c r="AI90" i="3"/>
  <c r="AI93" i="3"/>
  <c r="AI91" i="3"/>
  <c r="AI94" i="3"/>
  <c r="AI95" i="3"/>
  <c r="AI134" i="3" s="1"/>
  <c r="AI96" i="3"/>
  <c r="AI135" i="3" s="1"/>
  <c r="AI97" i="3"/>
  <c r="AI136" i="3" s="1"/>
  <c r="AI100" i="3"/>
  <c r="AI98" i="3"/>
  <c r="AI137" i="3" s="1"/>
  <c r="AJ10" i="3"/>
  <c r="AJ88" i="3" s="1"/>
  <c r="AJ26" i="3"/>
  <c r="AJ25" i="3"/>
  <c r="AK8" i="3"/>
  <c r="AJ11" i="3"/>
  <c r="AI111" i="3" l="1"/>
  <c r="AI130" i="3"/>
  <c r="AI113" i="3"/>
  <c r="AI132" i="3" s="1"/>
  <c r="AI112" i="3"/>
  <c r="AI131" i="3" s="1"/>
  <c r="AK386" i="3"/>
  <c r="BH5" i="87"/>
  <c r="CB411" i="88"/>
  <c r="BP424" i="88"/>
  <c r="BO390" i="88"/>
  <c r="BO437" i="88"/>
  <c r="DG428" i="86"/>
  <c r="DG431" i="86"/>
  <c r="BF373" i="88"/>
  <c r="BF374" i="88" s="1"/>
  <c r="BG370" i="88" s="1"/>
  <c r="BE35" i="88"/>
  <c r="BE377" i="88"/>
  <c r="BE36" i="88" s="1"/>
  <c r="BG373" i="86"/>
  <c r="BG374" i="86" s="1"/>
  <c r="BH370" i="86" s="1"/>
  <c r="BF35" i="86"/>
  <c r="BF377" i="86"/>
  <c r="BF36" i="86" s="1"/>
  <c r="BC417" i="86"/>
  <c r="BC437" i="86"/>
  <c r="BC41" i="86" s="1"/>
  <c r="AK424" i="3"/>
  <c r="AK165" i="3"/>
  <c r="AI110" i="3"/>
  <c r="AI129" i="3" s="1"/>
  <c r="AJ374" i="3"/>
  <c r="AK370" i="3" s="1"/>
  <c r="AK373" i="3" s="1"/>
  <c r="AK35" i="3" s="1"/>
  <c r="AJ350" i="3"/>
  <c r="AJ377" i="3" s="1"/>
  <c r="AJ36" i="3" s="1"/>
  <c r="BG9" i="87" s="1"/>
  <c r="AK355" i="3"/>
  <c r="AK356" i="3"/>
  <c r="AK357" i="3"/>
  <c r="AK358" i="3"/>
  <c r="AK359" i="3"/>
  <c r="AK360" i="3"/>
  <c r="AK361" i="3"/>
  <c r="AK362" i="3"/>
  <c r="AI114" i="3"/>
  <c r="AI133" i="3" s="1"/>
  <c r="AK117" i="3"/>
  <c r="AK118" i="3"/>
  <c r="AK119" i="3"/>
  <c r="AK116" i="3"/>
  <c r="AK115" i="3"/>
  <c r="Z417" i="3"/>
  <c r="AW18" i="87" s="1"/>
  <c r="AK5" i="3"/>
  <c r="AK24" i="3"/>
  <c r="AK23" i="3"/>
  <c r="AI296" i="3"/>
  <c r="AI104" i="3"/>
  <c r="AJ283" i="3"/>
  <c r="AJ285" i="3" s="1"/>
  <c r="AJ315" i="3" s="1"/>
  <c r="AK9" i="3"/>
  <c r="AK7" i="3"/>
  <c r="BO41" i="88" l="1"/>
  <c r="BP431" i="88"/>
  <c r="BP428" i="88"/>
  <c r="BP430" i="88" s="1"/>
  <c r="CB418" i="88"/>
  <c r="CB415" i="88"/>
  <c r="CB417" i="88" s="1"/>
  <c r="BG373" i="88"/>
  <c r="BG374" i="88" s="1"/>
  <c r="BH370" i="88" s="1"/>
  <c r="BF35" i="88"/>
  <c r="BF377" i="88"/>
  <c r="BF36" i="88" s="1"/>
  <c r="AK428" i="3"/>
  <c r="AK430" i="3" s="1"/>
  <c r="BH19" i="87" s="1"/>
  <c r="BD411" i="86"/>
  <c r="BC390" i="86"/>
  <c r="BH373" i="86"/>
  <c r="BH374" i="86" s="1"/>
  <c r="BI370" i="86" s="1"/>
  <c r="BG35" i="86"/>
  <c r="BG377" i="86"/>
  <c r="BG36" i="86" s="1"/>
  <c r="Z390" i="3"/>
  <c r="DG430" i="86"/>
  <c r="AK267" i="3"/>
  <c r="AK268" i="3"/>
  <c r="AK266" i="3"/>
  <c r="AK265" i="3"/>
  <c r="AK264" i="3"/>
  <c r="AK160" i="3"/>
  <c r="AK364" i="3"/>
  <c r="AK372" i="3" s="1"/>
  <c r="AI269" i="3"/>
  <c r="AI123" i="3"/>
  <c r="AI141" i="3"/>
  <c r="AA411" i="3"/>
  <c r="AK342" i="3"/>
  <c r="AK341" i="3"/>
  <c r="AK339" i="3"/>
  <c r="AK336" i="3"/>
  <c r="AK346" i="3"/>
  <c r="AK337" i="3"/>
  <c r="AK348" i="3"/>
  <c r="AK340" i="3"/>
  <c r="AK345" i="3"/>
  <c r="AK347" i="3"/>
  <c r="AK338" i="3"/>
  <c r="AK344" i="3"/>
  <c r="AK343" i="3"/>
  <c r="AI142" i="3"/>
  <c r="AI317" i="3"/>
  <c r="AK305" i="3"/>
  <c r="AK304" i="3"/>
  <c r="AK303" i="3"/>
  <c r="AK301" i="3"/>
  <c r="AK306" i="3"/>
  <c r="AK302" i="3"/>
  <c r="AK316" i="3"/>
  <c r="AK281" i="3"/>
  <c r="AJ288" i="3"/>
  <c r="AJ289" i="3" s="1"/>
  <c r="AJ292" i="3"/>
  <c r="AJ294" i="3" s="1"/>
  <c r="AJ90" i="3"/>
  <c r="AJ94" i="3"/>
  <c r="AJ92" i="3"/>
  <c r="AJ91" i="3"/>
  <c r="AJ93" i="3"/>
  <c r="AJ96" i="3"/>
  <c r="AJ135" i="3" s="1"/>
  <c r="AJ98" i="3"/>
  <c r="AJ137" i="3" s="1"/>
  <c r="AJ100" i="3"/>
  <c r="AJ97" i="3"/>
  <c r="AJ136" i="3" s="1"/>
  <c r="AJ95" i="3"/>
  <c r="AJ134" i="3" s="1"/>
  <c r="AK11" i="3"/>
  <c r="AK26" i="3"/>
  <c r="AK25" i="3"/>
  <c r="AL8" i="3"/>
  <c r="AK10" i="3"/>
  <c r="AK88" i="3" s="1"/>
  <c r="AJ112" i="3" l="1"/>
  <c r="AJ131" i="3" s="1"/>
  <c r="AJ111" i="3"/>
  <c r="AJ130" i="3" s="1"/>
  <c r="AJ113" i="3"/>
  <c r="AJ132" i="3" s="1"/>
  <c r="AL386" i="3"/>
  <c r="BI5" i="87"/>
  <c r="CC411" i="88"/>
  <c r="BQ424" i="88"/>
  <c r="BP390" i="88"/>
  <c r="BP437" i="88"/>
  <c r="BD415" i="86"/>
  <c r="BD418" i="86"/>
  <c r="BH373" i="88"/>
  <c r="BH374" i="88" s="1"/>
  <c r="BI370" i="88" s="1"/>
  <c r="BG35" i="88"/>
  <c r="BG377" i="88"/>
  <c r="BG36" i="88" s="1"/>
  <c r="BI373" i="86"/>
  <c r="BI374" i="86" s="1"/>
  <c r="BJ370" i="86" s="1"/>
  <c r="BH35" i="86"/>
  <c r="BH377" i="86"/>
  <c r="BH36" i="86" s="1"/>
  <c r="AL165" i="3"/>
  <c r="DH424" i="86"/>
  <c r="AJ110" i="3"/>
  <c r="AJ129" i="3" s="1"/>
  <c r="AK374" i="3"/>
  <c r="AL370" i="3" s="1"/>
  <c r="AL373" i="3" s="1"/>
  <c r="AL35" i="3" s="1"/>
  <c r="AK350" i="3"/>
  <c r="AK377" i="3" s="1"/>
  <c r="AK36" i="3" s="1"/>
  <c r="BH9" i="87" s="1"/>
  <c r="AL355" i="3"/>
  <c r="AL356" i="3"/>
  <c r="AL357" i="3"/>
  <c r="AL358" i="3"/>
  <c r="AL359" i="3"/>
  <c r="AL360" i="3"/>
  <c r="AL361" i="3"/>
  <c r="AL362" i="3"/>
  <c r="AJ114" i="3"/>
  <c r="AJ133" i="3" s="1"/>
  <c r="AL115" i="3"/>
  <c r="AL116" i="3"/>
  <c r="AL117" i="3"/>
  <c r="AL118" i="3"/>
  <c r="AL119" i="3"/>
  <c r="AA415" i="3"/>
  <c r="AA437" i="3" s="1"/>
  <c r="AL424" i="3"/>
  <c r="AL5" i="3"/>
  <c r="AL24" i="3"/>
  <c r="AL23" i="3"/>
  <c r="AJ296" i="3"/>
  <c r="AJ104" i="3"/>
  <c r="AK283" i="3"/>
  <c r="AK285" i="3" s="1"/>
  <c r="AK315" i="3" s="1"/>
  <c r="AL9" i="3"/>
  <c r="AL7" i="3"/>
  <c r="BP41" i="88" l="1"/>
  <c r="BQ431" i="88"/>
  <c r="BQ428" i="88"/>
  <c r="BQ430" i="88" s="1"/>
  <c r="CC415" i="88"/>
  <c r="CC417" i="88" s="1"/>
  <c r="CC418" i="88"/>
  <c r="DH428" i="86"/>
  <c r="DH431" i="86"/>
  <c r="BI373" i="88"/>
  <c r="BI374" i="88" s="1"/>
  <c r="BJ370" i="88" s="1"/>
  <c r="BH35" i="88"/>
  <c r="BH377" i="88"/>
  <c r="BH36" i="88" s="1"/>
  <c r="BD417" i="86"/>
  <c r="BD437" i="86"/>
  <c r="BD41" i="86" s="1"/>
  <c r="BJ373" i="86"/>
  <c r="BJ374" i="86" s="1"/>
  <c r="BK370" i="86" s="1"/>
  <c r="BI35" i="86"/>
  <c r="BI377" i="86"/>
  <c r="BI36" i="86" s="1"/>
  <c r="AL268" i="3"/>
  <c r="AL265" i="3"/>
  <c r="AL267" i="3"/>
  <c r="AL266" i="3"/>
  <c r="AL264" i="3"/>
  <c r="AL160" i="3"/>
  <c r="AL364" i="3"/>
  <c r="AL372" i="3" s="1"/>
  <c r="AJ269" i="3"/>
  <c r="AJ141" i="3"/>
  <c r="AJ123" i="3"/>
  <c r="AL428" i="3"/>
  <c r="AA417" i="3"/>
  <c r="AX18" i="87" s="1"/>
  <c r="AL11" i="3"/>
  <c r="AL342" i="3"/>
  <c r="AL341" i="3"/>
  <c r="AL336" i="3"/>
  <c r="AL343" i="3"/>
  <c r="AL339" i="3"/>
  <c r="AL344" i="3"/>
  <c r="AL347" i="3"/>
  <c r="AL337" i="3"/>
  <c r="AL345" i="3"/>
  <c r="AL346" i="3"/>
  <c r="AL338" i="3"/>
  <c r="AL340" i="3"/>
  <c r="AL348" i="3"/>
  <c r="AJ142" i="3"/>
  <c r="AJ317" i="3"/>
  <c r="AL303" i="3"/>
  <c r="AL304" i="3"/>
  <c r="AL301" i="3"/>
  <c r="AL305" i="3"/>
  <c r="AL306" i="3"/>
  <c r="AL302" i="3"/>
  <c r="AL316" i="3"/>
  <c r="AL281" i="3"/>
  <c r="AK288" i="3"/>
  <c r="AK289" i="3" s="1"/>
  <c r="AK292" i="3"/>
  <c r="AK294" i="3" s="1"/>
  <c r="AK93" i="3"/>
  <c r="AK91" i="3"/>
  <c r="AK90" i="3"/>
  <c r="AK94" i="3"/>
  <c r="AK92" i="3"/>
  <c r="AK96" i="3"/>
  <c r="AK135" i="3" s="1"/>
  <c r="AK95" i="3"/>
  <c r="AK134" i="3" s="1"/>
  <c r="AK98" i="3"/>
  <c r="AK137" i="3" s="1"/>
  <c r="AK97" i="3"/>
  <c r="AK136" i="3" s="1"/>
  <c r="AK100" i="3"/>
  <c r="AM8" i="3"/>
  <c r="AL10" i="3"/>
  <c r="AL88" i="3" s="1"/>
  <c r="AL26" i="3"/>
  <c r="AL25" i="3"/>
  <c r="AK113" i="3" l="1"/>
  <c r="AK132" i="3" s="1"/>
  <c r="AK111" i="3"/>
  <c r="AK130" i="3" s="1"/>
  <c r="AK112" i="3"/>
  <c r="AK131" i="3" s="1"/>
  <c r="AK133" i="3"/>
  <c r="AM386" i="3"/>
  <c r="BJ5" i="87"/>
  <c r="BQ390" i="88"/>
  <c r="BR424" i="88"/>
  <c r="BQ437" i="88"/>
  <c r="CD411" i="88"/>
  <c r="BJ373" i="88"/>
  <c r="BJ374" i="88" s="1"/>
  <c r="BK370" i="88" s="1"/>
  <c r="BI35" i="88"/>
  <c r="BI377" i="88"/>
  <c r="BI36" i="88" s="1"/>
  <c r="BK373" i="86"/>
  <c r="BK374" i="86" s="1"/>
  <c r="BL370" i="86" s="1"/>
  <c r="BJ35" i="86"/>
  <c r="BJ377" i="86"/>
  <c r="BJ36" i="86" s="1"/>
  <c r="BE411" i="86"/>
  <c r="BD390" i="86"/>
  <c r="AA390" i="3"/>
  <c r="AM165" i="3"/>
  <c r="DH430" i="86"/>
  <c r="AK110" i="3"/>
  <c r="AK129" i="3" s="1"/>
  <c r="AL374" i="3"/>
  <c r="AM370" i="3" s="1"/>
  <c r="AM373" i="3" s="1"/>
  <c r="AM35" i="3" s="1"/>
  <c r="AL350" i="3"/>
  <c r="AL377" i="3" s="1"/>
  <c r="AL36" i="3" s="1"/>
  <c r="BI9" i="87" s="1"/>
  <c r="AM355" i="3"/>
  <c r="AM356" i="3"/>
  <c r="AM357" i="3"/>
  <c r="AM358" i="3"/>
  <c r="AM359" i="3"/>
  <c r="AM360" i="3"/>
  <c r="AM361" i="3"/>
  <c r="AM362" i="3"/>
  <c r="AK114" i="3"/>
  <c r="AM116" i="3"/>
  <c r="AM117" i="3"/>
  <c r="AM118" i="3"/>
  <c r="AM119" i="3"/>
  <c r="AM115" i="3"/>
  <c r="AL430" i="3"/>
  <c r="BI19" i="87" s="1"/>
  <c r="AM5" i="3"/>
  <c r="AB411" i="3"/>
  <c r="AM23" i="3"/>
  <c r="AM24" i="3"/>
  <c r="AK296" i="3"/>
  <c r="AK104" i="3"/>
  <c r="AL283" i="3"/>
  <c r="AL285" i="3" s="1"/>
  <c r="AL315" i="3" s="1"/>
  <c r="AM9" i="3"/>
  <c r="AM7" i="3"/>
  <c r="CD415" i="88" l="1"/>
  <c r="CD417" i="88" s="1"/>
  <c r="CD418" i="88"/>
  <c r="BQ41" i="88"/>
  <c r="BR431" i="88"/>
  <c r="BR428" i="88"/>
  <c r="BR430" i="88" s="1"/>
  <c r="BE415" i="86"/>
  <c r="BE418" i="86"/>
  <c r="BK373" i="88"/>
  <c r="BK374" i="88" s="1"/>
  <c r="BL370" i="88" s="1"/>
  <c r="BJ35" i="88"/>
  <c r="BJ377" i="88"/>
  <c r="BJ36" i="88" s="1"/>
  <c r="BL373" i="86"/>
  <c r="BL374" i="86" s="1"/>
  <c r="BM370" i="86" s="1"/>
  <c r="BK35" i="86"/>
  <c r="BK377" i="86"/>
  <c r="BK36" i="86" s="1"/>
  <c r="AM424" i="3"/>
  <c r="AM428" i="3" s="1"/>
  <c r="DI424" i="86"/>
  <c r="AM268" i="3"/>
  <c r="AM265" i="3"/>
  <c r="AM267" i="3"/>
  <c r="AM266" i="3"/>
  <c r="AM264" i="3"/>
  <c r="AM160" i="3"/>
  <c r="AM364" i="3"/>
  <c r="AM372" i="3" s="1"/>
  <c r="AK269" i="3"/>
  <c r="AK123" i="3"/>
  <c r="AK141" i="3"/>
  <c r="AB415" i="3"/>
  <c r="AB437" i="3" s="1"/>
  <c r="AM342" i="3"/>
  <c r="AM341" i="3"/>
  <c r="AM347" i="3"/>
  <c r="AM343" i="3"/>
  <c r="AM346" i="3"/>
  <c r="AM344" i="3"/>
  <c r="AM337" i="3"/>
  <c r="AM348" i="3"/>
  <c r="AM339" i="3"/>
  <c r="AM338" i="3"/>
  <c r="AM345" i="3"/>
  <c r="AM336" i="3"/>
  <c r="AM340" i="3"/>
  <c r="AK142" i="3"/>
  <c r="AK317" i="3"/>
  <c r="AM303" i="3"/>
  <c r="AM301" i="3"/>
  <c r="AM304" i="3"/>
  <c r="AM305" i="3"/>
  <c r="AM306" i="3"/>
  <c r="AM302" i="3"/>
  <c r="AM281" i="3"/>
  <c r="AM316" i="3"/>
  <c r="AL288" i="3"/>
  <c r="AL289" i="3" s="1"/>
  <c r="AL292" i="3"/>
  <c r="AL294" i="3" s="1"/>
  <c r="AL93" i="3"/>
  <c r="AL92" i="3"/>
  <c r="AL94" i="3"/>
  <c r="AL91" i="3"/>
  <c r="AL90" i="3"/>
  <c r="AL96" i="3"/>
  <c r="AL135" i="3" s="1"/>
  <c r="AL95" i="3"/>
  <c r="AL134" i="3" s="1"/>
  <c r="AL98" i="3"/>
  <c r="AL137" i="3" s="1"/>
  <c r="AL100" i="3"/>
  <c r="AL97" i="3"/>
  <c r="AL136" i="3" s="1"/>
  <c r="AM11" i="3"/>
  <c r="AN8" i="3"/>
  <c r="AM10" i="3"/>
  <c r="AM88" i="3" s="1"/>
  <c r="AM26" i="3"/>
  <c r="AM25" i="3"/>
  <c r="AL111" i="3" l="1"/>
  <c r="AL130" i="3" s="1"/>
  <c r="AL113" i="3"/>
  <c r="AL132" i="3" s="1"/>
  <c r="AL112" i="3"/>
  <c r="AL131" i="3" s="1"/>
  <c r="AN386" i="3"/>
  <c r="BK5" i="87"/>
  <c r="BR437" i="88"/>
  <c r="BS424" i="88"/>
  <c r="BR390" i="88"/>
  <c r="CE411" i="88"/>
  <c r="DI428" i="86"/>
  <c r="DI431" i="86"/>
  <c r="BL373" i="88"/>
  <c r="BL374" i="88" s="1"/>
  <c r="BM370" i="88" s="1"/>
  <c r="BK35" i="88"/>
  <c r="BK377" i="88"/>
  <c r="BK36" i="88" s="1"/>
  <c r="BE417" i="86"/>
  <c r="BE437" i="86"/>
  <c r="BE41" i="86" s="1"/>
  <c r="BM373" i="86"/>
  <c r="BM374" i="86" s="1"/>
  <c r="BN370" i="86" s="1"/>
  <c r="BL35" i="86"/>
  <c r="BL377" i="86"/>
  <c r="BL36" i="86" s="1"/>
  <c r="AN165" i="3"/>
  <c r="AL110" i="3"/>
  <c r="AL129" i="3" s="1"/>
  <c r="AM374" i="3"/>
  <c r="AN370" i="3" s="1"/>
  <c r="AM350" i="3"/>
  <c r="AM377" i="3" s="1"/>
  <c r="AM36" i="3" s="1"/>
  <c r="BJ9" i="87" s="1"/>
  <c r="AN355" i="3"/>
  <c r="AN356" i="3"/>
  <c r="AN357" i="3"/>
  <c r="AN358" i="3"/>
  <c r="AN359" i="3"/>
  <c r="AN360" i="3"/>
  <c r="AN361" i="3"/>
  <c r="AN362" i="3"/>
  <c r="AM430" i="3"/>
  <c r="BJ19" i="87" s="1"/>
  <c r="AL114" i="3"/>
  <c r="AL133" i="3" s="1"/>
  <c r="AN116" i="3"/>
  <c r="AN117" i="3"/>
  <c r="AN118" i="3"/>
  <c r="AN115" i="3"/>
  <c r="AN119" i="3"/>
  <c r="AB417" i="3"/>
  <c r="AY18" i="87" s="1"/>
  <c r="AN5" i="3"/>
  <c r="AN23" i="3"/>
  <c r="AN24" i="3"/>
  <c r="AL296" i="3"/>
  <c r="AL104" i="3"/>
  <c r="AM283" i="3"/>
  <c r="AM285" i="3" s="1"/>
  <c r="AM315" i="3" s="1"/>
  <c r="AN9" i="3"/>
  <c r="AN7" i="3"/>
  <c r="CE418" i="88" l="1"/>
  <c r="CE415" i="88"/>
  <c r="CE417" i="88" s="1"/>
  <c r="CF411" i="88" s="1"/>
  <c r="BS428" i="88"/>
  <c r="BS430" i="88" s="1"/>
  <c r="BS431" i="88"/>
  <c r="BR41" i="88"/>
  <c r="BM373" i="88"/>
  <c r="BM374" i="88" s="1"/>
  <c r="BN370" i="88" s="1"/>
  <c r="BL35" i="88"/>
  <c r="BL377" i="88"/>
  <c r="BL36" i="88" s="1"/>
  <c r="BN373" i="86"/>
  <c r="BN374" i="86" s="1"/>
  <c r="BO370" i="86" s="1"/>
  <c r="BM35" i="86"/>
  <c r="BM377" i="86"/>
  <c r="BM36" i="86" s="1"/>
  <c r="BF411" i="86"/>
  <c r="BE390" i="86"/>
  <c r="AB390" i="3"/>
  <c r="AN424" i="3"/>
  <c r="AN428" i="3" s="1"/>
  <c r="AN430" i="3" s="1"/>
  <c r="BK19" i="87" s="1"/>
  <c r="DI430" i="86"/>
  <c r="AN264" i="3"/>
  <c r="AN268" i="3"/>
  <c r="AN265" i="3"/>
  <c r="AN267" i="3"/>
  <c r="AN266" i="3"/>
  <c r="AN160" i="3"/>
  <c r="AN373" i="3"/>
  <c r="AN35" i="3" s="1"/>
  <c r="AN364" i="3"/>
  <c r="AN372" i="3" s="1"/>
  <c r="AL269" i="3"/>
  <c r="AL123" i="3"/>
  <c r="AL141" i="3"/>
  <c r="AC411" i="3"/>
  <c r="AN342" i="3"/>
  <c r="AN341" i="3"/>
  <c r="AN336" i="3"/>
  <c r="AN348" i="3"/>
  <c r="AN347" i="3"/>
  <c r="AN343" i="3"/>
  <c r="AN346" i="3"/>
  <c r="AN337" i="3"/>
  <c r="AN339" i="3"/>
  <c r="AN344" i="3"/>
  <c r="AN340" i="3"/>
  <c r="AN338" i="3"/>
  <c r="AN345" i="3"/>
  <c r="AN305" i="3"/>
  <c r="AN303" i="3"/>
  <c r="AN304" i="3"/>
  <c r="AN301" i="3"/>
  <c r="AN306" i="3"/>
  <c r="AN302" i="3"/>
  <c r="AN316" i="3"/>
  <c r="AN281" i="3"/>
  <c r="AL142" i="3"/>
  <c r="AL317" i="3"/>
  <c r="AM288" i="3"/>
  <c r="AM289" i="3" s="1"/>
  <c r="AM292" i="3"/>
  <c r="AM294" i="3" s="1"/>
  <c r="AM90" i="3"/>
  <c r="AM93" i="3"/>
  <c r="AM91" i="3"/>
  <c r="AM94" i="3"/>
  <c r="AM92" i="3"/>
  <c r="AM100" i="3"/>
  <c r="AM95" i="3"/>
  <c r="AM134" i="3" s="1"/>
  <c r="AM98" i="3"/>
  <c r="AM137" i="3" s="1"/>
  <c r="AM97" i="3"/>
  <c r="AM136" i="3" s="1"/>
  <c r="AM96" i="3"/>
  <c r="AM135" i="3" s="1"/>
  <c r="AN11" i="3"/>
  <c r="AN10" i="3"/>
  <c r="AN88" i="3" s="1"/>
  <c r="AN26" i="3"/>
  <c r="AN25" i="3"/>
  <c r="AO8" i="3"/>
  <c r="AM111" i="3" l="1"/>
  <c r="AM130" i="3" s="1"/>
  <c r="AM113" i="3"/>
  <c r="AM132" i="3" s="1"/>
  <c r="AM112" i="3"/>
  <c r="AM131" i="3" s="1"/>
  <c r="AO386" i="3"/>
  <c r="BL5" i="87"/>
  <c r="CF418" i="88"/>
  <c r="CF415" i="88"/>
  <c r="CF417" i="88" s="1"/>
  <c r="BT424" i="88"/>
  <c r="BS390" i="88"/>
  <c r="BS437" i="88"/>
  <c r="BF418" i="86"/>
  <c r="BF415" i="86"/>
  <c r="BN373" i="88"/>
  <c r="BN374" i="88" s="1"/>
  <c r="BO370" i="88" s="1"/>
  <c r="BM35" i="88"/>
  <c r="BM377" i="88"/>
  <c r="BM36" i="88" s="1"/>
  <c r="BO373" i="86"/>
  <c r="BO374" i="86" s="1"/>
  <c r="BP370" i="86" s="1"/>
  <c r="BN35" i="86"/>
  <c r="BN377" i="86"/>
  <c r="BN36" i="86" s="1"/>
  <c r="AO165" i="3"/>
  <c r="AO424" i="3"/>
  <c r="DJ424" i="86"/>
  <c r="AM110" i="3"/>
  <c r="AM129" i="3" s="1"/>
  <c r="AN374" i="3"/>
  <c r="AO370" i="3" s="1"/>
  <c r="AN350" i="3"/>
  <c r="AN377" i="3" s="1"/>
  <c r="AN36" i="3" s="1"/>
  <c r="BK9" i="87" s="1"/>
  <c r="AO355" i="3"/>
  <c r="AO356" i="3"/>
  <c r="AO357" i="3"/>
  <c r="AO358" i="3"/>
  <c r="AO359" i="3"/>
  <c r="AO360" i="3"/>
  <c r="AO361" i="3"/>
  <c r="AO362" i="3"/>
  <c r="AM114" i="3"/>
  <c r="AM133" i="3" s="1"/>
  <c r="AO116" i="3"/>
  <c r="AO119" i="3"/>
  <c r="AO118" i="3"/>
  <c r="AO115" i="3"/>
  <c r="AO117" i="3"/>
  <c r="AC415" i="3"/>
  <c r="AC437" i="3" s="1"/>
  <c r="AO5" i="3"/>
  <c r="AO24" i="3"/>
  <c r="AO23" i="3"/>
  <c r="AM296" i="3"/>
  <c r="AM104" i="3"/>
  <c r="AN283" i="3"/>
  <c r="AN285" i="3" s="1"/>
  <c r="AN315" i="3" s="1"/>
  <c r="AO9" i="3"/>
  <c r="AO7" i="3"/>
  <c r="AO428" i="3" l="1"/>
  <c r="CG411" i="88"/>
  <c r="BS41" i="88"/>
  <c r="BT431" i="88"/>
  <c r="BT428" i="88"/>
  <c r="BT437" i="88" s="1"/>
  <c r="BT41" i="88" s="1"/>
  <c r="DJ428" i="86"/>
  <c r="DJ431" i="86"/>
  <c r="BO373" i="88"/>
  <c r="BO374" i="88" s="1"/>
  <c r="BP370" i="88" s="1"/>
  <c r="BN35" i="88"/>
  <c r="BN377" i="88"/>
  <c r="BN36" i="88" s="1"/>
  <c r="BP373" i="86"/>
  <c r="BP374" i="86" s="1"/>
  <c r="BQ370" i="86" s="1"/>
  <c r="BO35" i="86"/>
  <c r="BO377" i="86"/>
  <c r="BO36" i="86" s="1"/>
  <c r="BF417" i="86"/>
  <c r="BF437" i="86"/>
  <c r="BF41" i="86" s="1"/>
  <c r="AO267" i="3"/>
  <c r="AO266" i="3"/>
  <c r="AO264" i="3"/>
  <c r="AO268" i="3"/>
  <c r="AO265" i="3"/>
  <c r="AO160" i="3"/>
  <c r="AO373" i="3"/>
  <c r="AO35" i="3" s="1"/>
  <c r="AO364" i="3"/>
  <c r="AO372" i="3" s="1"/>
  <c r="AM269" i="3"/>
  <c r="AM123" i="3"/>
  <c r="AM141" i="3"/>
  <c r="AC417" i="3"/>
  <c r="AZ18" i="87" s="1"/>
  <c r="AO430" i="3"/>
  <c r="BL19" i="87" s="1"/>
  <c r="AO11" i="3"/>
  <c r="AO342" i="3"/>
  <c r="AO341" i="3"/>
  <c r="AO345" i="3"/>
  <c r="AO346" i="3"/>
  <c r="AO336" i="3"/>
  <c r="AO347" i="3"/>
  <c r="AO343" i="3"/>
  <c r="AO344" i="3"/>
  <c r="AO337" i="3"/>
  <c r="AO339" i="3"/>
  <c r="AO338" i="3"/>
  <c r="AO340" i="3"/>
  <c r="AO348" i="3"/>
  <c r="AM142" i="3"/>
  <c r="AM317" i="3"/>
  <c r="AO305" i="3"/>
  <c r="AO301" i="3"/>
  <c r="AO303" i="3"/>
  <c r="AO306" i="3"/>
  <c r="AO304" i="3"/>
  <c r="AO302" i="3"/>
  <c r="AO281" i="3"/>
  <c r="AO316" i="3"/>
  <c r="AN288" i="3"/>
  <c r="AN289" i="3" s="1"/>
  <c r="AN292" i="3"/>
  <c r="AN294" i="3" s="1"/>
  <c r="AN94" i="3"/>
  <c r="AN90" i="3"/>
  <c r="AN93" i="3"/>
  <c r="AN92" i="3"/>
  <c r="AN91" i="3"/>
  <c r="AN100" i="3"/>
  <c r="AN95" i="3"/>
  <c r="AN134" i="3" s="1"/>
  <c r="AN96" i="3"/>
  <c r="AN135" i="3" s="1"/>
  <c r="AN98" i="3"/>
  <c r="AN137" i="3" s="1"/>
  <c r="AN97" i="3"/>
  <c r="AN136" i="3" s="1"/>
  <c r="AO26" i="3"/>
  <c r="AO25" i="3"/>
  <c r="AP8" i="3"/>
  <c r="AO10" i="3"/>
  <c r="AO88" i="3" s="1"/>
  <c r="AN111" i="3" l="1"/>
  <c r="AN130" i="3" s="1"/>
  <c r="AN112" i="3"/>
  <c r="AN131" i="3" s="1"/>
  <c r="AN113" i="3"/>
  <c r="AN132" i="3" s="1"/>
  <c r="AP386" i="3"/>
  <c r="BM5" i="87"/>
  <c r="BT430" i="88"/>
  <c r="CG418" i="88"/>
  <c r="CG415" i="88"/>
  <c r="CG417" i="88" s="1"/>
  <c r="BP373" i="88"/>
  <c r="BP374" i="88" s="1"/>
  <c r="BQ370" i="88" s="1"/>
  <c r="BO35" i="88"/>
  <c r="BO377" i="88"/>
  <c r="BO36" i="88" s="1"/>
  <c r="BQ373" i="86"/>
  <c r="BQ374" i="86" s="1"/>
  <c r="BR370" i="86" s="1"/>
  <c r="BG411" i="86"/>
  <c r="BF390" i="86"/>
  <c r="BP35" i="86"/>
  <c r="BP377" i="86"/>
  <c r="BP36" i="86" s="1"/>
  <c r="AC390" i="3"/>
  <c r="AP165" i="3"/>
  <c r="AP424" i="3"/>
  <c r="DJ430" i="86"/>
  <c r="AN110" i="3"/>
  <c r="AN129" i="3" s="1"/>
  <c r="AO374" i="3"/>
  <c r="AP370" i="3" s="1"/>
  <c r="AO350" i="3"/>
  <c r="AO377" i="3" s="1"/>
  <c r="AO36" i="3" s="1"/>
  <c r="BL9" i="87" s="1"/>
  <c r="AP356" i="3"/>
  <c r="AP357" i="3"/>
  <c r="AP358" i="3"/>
  <c r="AP359" i="3"/>
  <c r="AP360" i="3"/>
  <c r="AP361" i="3"/>
  <c r="AP362" i="3"/>
  <c r="AP355" i="3"/>
  <c r="AN114" i="3"/>
  <c r="AN133" i="3" s="1"/>
  <c r="AP115" i="3"/>
  <c r="AP116" i="3"/>
  <c r="AP119" i="3"/>
  <c r="AP117" i="3"/>
  <c r="AP118" i="3"/>
  <c r="AP5" i="3"/>
  <c r="AD411" i="3"/>
  <c r="AP23" i="3"/>
  <c r="AP24" i="3"/>
  <c r="AN296" i="3"/>
  <c r="AN104" i="3"/>
  <c r="AO283" i="3"/>
  <c r="AO285" i="3" s="1"/>
  <c r="AO315" i="3" s="1"/>
  <c r="AP9" i="3"/>
  <c r="AP7" i="3"/>
  <c r="BU424" i="88" l="1"/>
  <c r="BT390" i="88"/>
  <c r="CH411" i="88"/>
  <c r="BU431" i="88"/>
  <c r="BU428" i="88"/>
  <c r="BU437" i="88" s="1"/>
  <c r="BU41" i="88" s="1"/>
  <c r="BG418" i="86"/>
  <c r="BG415" i="86"/>
  <c r="BQ373" i="88"/>
  <c r="BQ374" i="88" s="1"/>
  <c r="BR370" i="88" s="1"/>
  <c r="BP35" i="88"/>
  <c r="BP377" i="88"/>
  <c r="BP36" i="88" s="1"/>
  <c r="BR373" i="86"/>
  <c r="BR374" i="86" s="1"/>
  <c r="BS370" i="86" s="1"/>
  <c r="BQ35" i="86"/>
  <c r="BQ377" i="86"/>
  <c r="BQ36" i="86" s="1"/>
  <c r="AP428" i="3"/>
  <c r="AP430" i="3" s="1"/>
  <c r="BM19" i="87" s="1"/>
  <c r="DK424" i="86"/>
  <c r="AP267" i="3"/>
  <c r="AP268" i="3"/>
  <c r="AP266" i="3"/>
  <c r="AP265" i="3"/>
  <c r="AP264" i="3"/>
  <c r="AP160" i="3"/>
  <c r="AP373" i="3"/>
  <c r="AP35" i="3" s="1"/>
  <c r="AP364" i="3"/>
  <c r="AP372" i="3" s="1"/>
  <c r="AN269" i="3"/>
  <c r="AN123" i="3"/>
  <c r="AD415" i="3"/>
  <c r="AD437" i="3" s="1"/>
  <c r="AP11" i="3"/>
  <c r="AP342" i="3"/>
  <c r="AP341" i="3"/>
  <c r="AP345" i="3"/>
  <c r="AP348" i="3"/>
  <c r="AP338" i="3"/>
  <c r="AP340" i="3"/>
  <c r="AP336" i="3"/>
  <c r="AP343" i="3"/>
  <c r="AP346" i="3"/>
  <c r="AP344" i="3"/>
  <c r="AP339" i="3"/>
  <c r="AP337" i="3"/>
  <c r="AP347" i="3"/>
  <c r="AP306" i="3"/>
  <c r="AP301" i="3"/>
  <c r="AP303" i="3"/>
  <c r="AP304" i="3"/>
  <c r="AP305" i="3"/>
  <c r="AP302" i="3"/>
  <c r="AP316" i="3"/>
  <c r="AP281" i="3"/>
  <c r="AN142" i="3"/>
  <c r="AN317" i="3"/>
  <c r="AO288" i="3"/>
  <c r="AO289" i="3" s="1"/>
  <c r="AO292" i="3"/>
  <c r="AO294" i="3" s="1"/>
  <c r="AO91" i="3"/>
  <c r="AO94" i="3"/>
  <c r="AO90" i="3"/>
  <c r="AO92" i="3"/>
  <c r="AO93" i="3"/>
  <c r="AO95" i="3"/>
  <c r="AO134" i="3" s="1"/>
  <c r="AO96" i="3"/>
  <c r="AO135" i="3" s="1"/>
  <c r="AO97" i="3"/>
  <c r="AO136" i="3" s="1"/>
  <c r="AO100" i="3"/>
  <c r="AO98" i="3"/>
  <c r="AO137" i="3" s="1"/>
  <c r="AQ8" i="3"/>
  <c r="AP10" i="3"/>
  <c r="AP88" i="3" s="1"/>
  <c r="AP26" i="3"/>
  <c r="AP25" i="3"/>
  <c r="AO112" i="3" l="1"/>
  <c r="AO131" i="3" s="1"/>
  <c r="AO111" i="3"/>
  <c r="AO130" i="3" s="1"/>
  <c r="AO113" i="3"/>
  <c r="AO132" i="3" s="1"/>
  <c r="AQ386" i="3"/>
  <c r="BN5" i="87"/>
  <c r="BU430" i="88"/>
  <c r="CH415" i="88"/>
  <c r="CH417" i="88" s="1"/>
  <c r="CH418" i="88"/>
  <c r="DK431" i="86"/>
  <c r="DK428" i="86"/>
  <c r="BR373" i="88"/>
  <c r="BR374" i="88" s="1"/>
  <c r="BS370" i="88" s="1"/>
  <c r="BQ35" i="88"/>
  <c r="BQ377" i="88"/>
  <c r="BQ36" i="88" s="1"/>
  <c r="BS373" i="86"/>
  <c r="BS374" i="86" s="1"/>
  <c r="BT370" i="86" s="1"/>
  <c r="BR35" i="86"/>
  <c r="BR377" i="86"/>
  <c r="BR36" i="86" s="1"/>
  <c r="BG417" i="86"/>
  <c r="BG437" i="86"/>
  <c r="BG41" i="86" s="1"/>
  <c r="AQ165" i="3"/>
  <c r="AQ424" i="3"/>
  <c r="AO110" i="3"/>
  <c r="AO129" i="3" s="1"/>
  <c r="AP374" i="3"/>
  <c r="AQ370" i="3" s="1"/>
  <c r="AP350" i="3"/>
  <c r="AP377" i="3" s="1"/>
  <c r="AP36" i="3" s="1"/>
  <c r="BM9" i="87" s="1"/>
  <c r="AQ355" i="3"/>
  <c r="AQ356" i="3"/>
  <c r="AQ357" i="3"/>
  <c r="AQ358" i="3"/>
  <c r="AQ359" i="3"/>
  <c r="AQ360" i="3"/>
  <c r="AQ361" i="3"/>
  <c r="AQ362" i="3"/>
  <c r="AN141" i="3"/>
  <c r="AO114" i="3"/>
  <c r="AO133" i="3" s="1"/>
  <c r="AQ116" i="3"/>
  <c r="AQ117" i="3"/>
  <c r="AQ118" i="3"/>
  <c r="AQ115" i="3"/>
  <c r="AQ119" i="3"/>
  <c r="AD417" i="3"/>
  <c r="BA18" i="87" s="1"/>
  <c r="AQ5" i="3"/>
  <c r="AQ23" i="3"/>
  <c r="AQ24" i="3"/>
  <c r="AO296" i="3"/>
  <c r="AO104" i="3"/>
  <c r="AP283" i="3"/>
  <c r="AP285" i="3" s="1"/>
  <c r="AP315" i="3" s="1"/>
  <c r="AQ9" i="3"/>
  <c r="AQ7" i="3"/>
  <c r="BV424" i="88" l="1"/>
  <c r="BU390" i="88"/>
  <c r="CI411" i="88"/>
  <c r="BV431" i="88"/>
  <c r="BV428" i="88"/>
  <c r="BV437" i="88" s="1"/>
  <c r="BV41" i="88" s="1"/>
  <c r="BS373" i="88"/>
  <c r="BS374" i="88" s="1"/>
  <c r="BT370" i="88" s="1"/>
  <c r="BR35" i="88"/>
  <c r="BR377" i="88"/>
  <c r="BR36" i="88" s="1"/>
  <c r="AQ428" i="3"/>
  <c r="AQ430" i="3" s="1"/>
  <c r="BN19" i="87" s="1"/>
  <c r="BH411" i="86"/>
  <c r="BG390" i="86"/>
  <c r="BT373" i="86"/>
  <c r="BT374" i="86" s="1"/>
  <c r="BU370" i="86" s="1"/>
  <c r="BS35" i="86"/>
  <c r="BS377" i="86"/>
  <c r="BS36" i="86" s="1"/>
  <c r="AD390" i="3"/>
  <c r="DK430" i="86"/>
  <c r="AQ267" i="3"/>
  <c r="AQ268" i="3"/>
  <c r="AQ266" i="3"/>
  <c r="AQ265" i="3"/>
  <c r="AQ264" i="3"/>
  <c r="AQ160" i="3"/>
  <c r="AQ373" i="3"/>
  <c r="AQ35" i="3" s="1"/>
  <c r="AQ364" i="3"/>
  <c r="AQ372" i="3" s="1"/>
  <c r="AO269" i="3"/>
  <c r="AO123" i="3"/>
  <c r="AO141" i="3"/>
  <c r="AE411" i="3"/>
  <c r="AQ11" i="3"/>
  <c r="AQ342" i="3"/>
  <c r="AQ341" i="3"/>
  <c r="AQ347" i="3"/>
  <c r="AQ348" i="3"/>
  <c r="AQ340" i="3"/>
  <c r="AQ345" i="3"/>
  <c r="AQ344" i="3"/>
  <c r="AQ338" i="3"/>
  <c r="AQ343" i="3"/>
  <c r="AQ337" i="3"/>
  <c r="AQ339" i="3"/>
  <c r="AQ336" i="3"/>
  <c r="AQ346" i="3"/>
  <c r="AO142" i="3"/>
  <c r="AO317" i="3"/>
  <c r="AQ304" i="3"/>
  <c r="AQ305" i="3"/>
  <c r="AQ306" i="3"/>
  <c r="AQ303" i="3"/>
  <c r="AQ301" i="3"/>
  <c r="AQ302" i="3"/>
  <c r="AQ281" i="3"/>
  <c r="AQ316" i="3"/>
  <c r="AP288" i="3"/>
  <c r="AP289" i="3" s="1"/>
  <c r="AP292" i="3"/>
  <c r="AP294" i="3" s="1"/>
  <c r="AP94" i="3"/>
  <c r="AP93" i="3"/>
  <c r="AP91" i="3"/>
  <c r="AP92" i="3"/>
  <c r="AP90" i="3"/>
  <c r="AP95" i="3"/>
  <c r="AP134" i="3" s="1"/>
  <c r="AP97" i="3"/>
  <c r="AP136" i="3" s="1"/>
  <c r="AP98" i="3"/>
  <c r="AP137" i="3" s="1"/>
  <c r="AP100" i="3"/>
  <c r="AP96" i="3"/>
  <c r="AP135" i="3" s="1"/>
  <c r="AR8" i="3"/>
  <c r="AQ10" i="3"/>
  <c r="AQ88" i="3" s="1"/>
  <c r="AQ26" i="3"/>
  <c r="AQ25" i="3"/>
  <c r="AP113" i="3" l="1"/>
  <c r="AP132" i="3" s="1"/>
  <c r="AP112" i="3"/>
  <c r="AP131" i="3"/>
  <c r="AP111" i="3"/>
  <c r="AP130" i="3" s="1"/>
  <c r="AR386" i="3"/>
  <c r="BO5" i="87"/>
  <c r="BV430" i="88"/>
  <c r="BW424" i="88"/>
  <c r="CI418" i="88"/>
  <c r="CI415" i="88"/>
  <c r="CI417" i="88" s="1"/>
  <c r="BH418" i="86"/>
  <c r="BH415" i="86"/>
  <c r="BT373" i="88"/>
  <c r="BT374" i="88" s="1"/>
  <c r="BU370" i="88" s="1"/>
  <c r="BS35" i="88"/>
  <c r="BS377" i="88"/>
  <c r="BS36" i="88" s="1"/>
  <c r="BU373" i="86"/>
  <c r="BU374" i="86" s="1"/>
  <c r="BV370" i="86" s="1"/>
  <c r="BT35" i="86"/>
  <c r="BT377" i="86"/>
  <c r="BT36" i="86" s="1"/>
  <c r="AR165" i="3"/>
  <c r="DL424" i="86"/>
  <c r="AP110" i="3"/>
  <c r="AP129" i="3" s="1"/>
  <c r="AQ374" i="3"/>
  <c r="AR370" i="3" s="1"/>
  <c r="AQ350" i="3"/>
  <c r="AQ377" i="3" s="1"/>
  <c r="AQ36" i="3" s="1"/>
  <c r="BN9" i="87" s="1"/>
  <c r="AR355" i="3"/>
  <c r="AR356" i="3"/>
  <c r="AR357" i="3"/>
  <c r="AR358" i="3"/>
  <c r="AR359" i="3"/>
  <c r="AR360" i="3"/>
  <c r="AR361" i="3"/>
  <c r="AR362" i="3"/>
  <c r="AP114" i="3"/>
  <c r="AP133" i="3" s="1"/>
  <c r="AR115" i="3"/>
  <c r="AR116" i="3"/>
  <c r="AR117" i="3"/>
  <c r="AR119" i="3"/>
  <c r="AR118" i="3"/>
  <c r="AE415" i="3"/>
  <c r="AE437" i="3" s="1"/>
  <c r="AR424" i="3"/>
  <c r="AR5" i="3"/>
  <c r="AR23" i="3"/>
  <c r="AR24" i="3"/>
  <c r="AP296" i="3"/>
  <c r="AP104" i="3"/>
  <c r="AQ283" i="3"/>
  <c r="AQ285" i="3" s="1"/>
  <c r="AQ315" i="3" s="1"/>
  <c r="AR9" i="3"/>
  <c r="AR7" i="3"/>
  <c r="BV390" i="88" l="1"/>
  <c r="CJ411" i="88"/>
  <c r="BW431" i="88"/>
  <c r="BW428" i="88"/>
  <c r="BW437" i="88" s="1"/>
  <c r="BW41" i="88" s="1"/>
  <c r="DL431" i="86"/>
  <c r="DL428" i="86"/>
  <c r="BU373" i="88"/>
  <c r="BU374" i="88" s="1"/>
  <c r="BV370" i="88" s="1"/>
  <c r="BT35" i="88"/>
  <c r="BT377" i="88"/>
  <c r="BT36" i="88" s="1"/>
  <c r="BH417" i="86"/>
  <c r="BH437" i="86"/>
  <c r="BH41" i="86" s="1"/>
  <c r="BV373" i="86"/>
  <c r="BV374" i="86" s="1"/>
  <c r="BW370" i="86" s="1"/>
  <c r="BU35" i="86"/>
  <c r="BU377" i="86"/>
  <c r="BU36" i="86" s="1"/>
  <c r="AR267" i="3"/>
  <c r="AR268" i="3"/>
  <c r="AR266" i="3"/>
  <c r="AR265" i="3"/>
  <c r="AR264" i="3"/>
  <c r="AR160" i="3"/>
  <c r="AR373" i="3"/>
  <c r="AR35" i="3" s="1"/>
  <c r="AR364" i="3"/>
  <c r="AR372" i="3" s="1"/>
  <c r="AP269" i="3"/>
  <c r="AP123" i="3"/>
  <c r="AP141" i="3"/>
  <c r="AR428" i="3"/>
  <c r="AE417" i="3"/>
  <c r="BB18" i="87" s="1"/>
  <c r="AR342" i="3"/>
  <c r="AR341" i="3"/>
  <c r="AR346" i="3"/>
  <c r="AR347" i="3"/>
  <c r="AR339" i="3"/>
  <c r="AR337" i="3"/>
  <c r="AR340" i="3"/>
  <c r="AR345" i="3"/>
  <c r="AR338" i="3"/>
  <c r="AR344" i="3"/>
  <c r="AR336" i="3"/>
  <c r="AR343" i="3"/>
  <c r="AR348" i="3"/>
  <c r="AP142" i="3"/>
  <c r="AP317" i="3"/>
  <c r="AR305" i="3"/>
  <c r="AR303" i="3"/>
  <c r="AR306" i="3"/>
  <c r="AR304" i="3"/>
  <c r="AR301" i="3"/>
  <c r="AR302" i="3"/>
  <c r="AR316" i="3"/>
  <c r="AR281" i="3"/>
  <c r="AQ288" i="3"/>
  <c r="AQ289" i="3" s="1"/>
  <c r="AQ292" i="3"/>
  <c r="AQ294" i="3" s="1"/>
  <c r="AQ92" i="3"/>
  <c r="AQ90" i="3"/>
  <c r="AQ93" i="3"/>
  <c r="AQ91" i="3"/>
  <c r="AQ94" i="3"/>
  <c r="AQ95" i="3"/>
  <c r="AQ134" i="3" s="1"/>
  <c r="AQ97" i="3"/>
  <c r="AQ136" i="3" s="1"/>
  <c r="AQ100" i="3"/>
  <c r="AQ96" i="3"/>
  <c r="AQ135" i="3" s="1"/>
  <c r="AQ98" i="3"/>
  <c r="AQ137" i="3" s="1"/>
  <c r="AR11" i="3"/>
  <c r="AR10" i="3"/>
  <c r="AR88" i="3" s="1"/>
  <c r="AR26" i="3"/>
  <c r="AR25" i="3"/>
  <c r="AS8" i="3"/>
  <c r="AQ113" i="3" l="1"/>
  <c r="AQ132" i="3" s="1"/>
  <c r="AQ111" i="3"/>
  <c r="AQ130" i="3" s="1"/>
  <c r="AQ112" i="3"/>
  <c r="AQ131" i="3" s="1"/>
  <c r="AS386" i="3"/>
  <c r="BP5" i="87"/>
  <c r="BW430" i="88"/>
  <c r="BX424" i="88" s="1"/>
  <c r="BW390" i="88"/>
  <c r="CJ418" i="88"/>
  <c r="CJ415" i="88"/>
  <c r="CJ417" i="88" s="1"/>
  <c r="BV373" i="88"/>
  <c r="BV374" i="88" s="1"/>
  <c r="BW370" i="88" s="1"/>
  <c r="BU35" i="88"/>
  <c r="BU377" i="88"/>
  <c r="BU36" i="88" s="1"/>
  <c r="BW373" i="86"/>
  <c r="BW374" i="86" s="1"/>
  <c r="BX370" i="86" s="1"/>
  <c r="BV35" i="86"/>
  <c r="BV377" i="86"/>
  <c r="BV36" i="86" s="1"/>
  <c r="BI411" i="86"/>
  <c r="BH390" i="86"/>
  <c r="AS165" i="3"/>
  <c r="AE390" i="3"/>
  <c r="DL430" i="86"/>
  <c r="AQ110" i="3"/>
  <c r="AQ129" i="3" s="1"/>
  <c r="AR374" i="3"/>
  <c r="AS370" i="3" s="1"/>
  <c r="AR350" i="3"/>
  <c r="AR377" i="3" s="1"/>
  <c r="AR36" i="3" s="1"/>
  <c r="BO9" i="87" s="1"/>
  <c r="AS355" i="3"/>
  <c r="AS356" i="3"/>
  <c r="AS357" i="3"/>
  <c r="AS358" i="3"/>
  <c r="AS359" i="3"/>
  <c r="AS360" i="3"/>
  <c r="AS361" i="3"/>
  <c r="AS362" i="3"/>
  <c r="AR430" i="3"/>
  <c r="BO19" i="87" s="1"/>
  <c r="AQ114" i="3"/>
  <c r="AQ133" i="3" s="1"/>
  <c r="AS116" i="3"/>
  <c r="AS117" i="3"/>
  <c r="AS118" i="3"/>
  <c r="AS119" i="3"/>
  <c r="AS115" i="3"/>
  <c r="AS5" i="3"/>
  <c r="AF411" i="3"/>
  <c r="AS24" i="3"/>
  <c r="AS23" i="3"/>
  <c r="AQ296" i="3"/>
  <c r="AQ104" i="3"/>
  <c r="AR283" i="3"/>
  <c r="AR285" i="3" s="1"/>
  <c r="AR315" i="3" s="1"/>
  <c r="AS9" i="3"/>
  <c r="AS7" i="3"/>
  <c r="DM424" i="86" l="1"/>
  <c r="CK411" i="88"/>
  <c r="BX431" i="88"/>
  <c r="BX428" i="88"/>
  <c r="BX437" i="88" s="1"/>
  <c r="BX41" i="88" s="1"/>
  <c r="BI418" i="86"/>
  <c r="BI415" i="86"/>
  <c r="DM431" i="86"/>
  <c r="DM428" i="86"/>
  <c r="BW373" i="88"/>
  <c r="BW374" i="88" s="1"/>
  <c r="BX370" i="88" s="1"/>
  <c r="BV35" i="88"/>
  <c r="BV377" i="88"/>
  <c r="BV36" i="88" s="1"/>
  <c r="BX373" i="86"/>
  <c r="BX374" i="86" s="1"/>
  <c r="BY370" i="86" s="1"/>
  <c r="BW35" i="86"/>
  <c r="BW377" i="86"/>
  <c r="BW36" i="86" s="1"/>
  <c r="AS424" i="3"/>
  <c r="AS428" i="3" s="1"/>
  <c r="AS430" i="3" s="1"/>
  <c r="BP19" i="87" s="1"/>
  <c r="AS267" i="3"/>
  <c r="AS268" i="3"/>
  <c r="AS266" i="3"/>
  <c r="AS265" i="3"/>
  <c r="AS264" i="3"/>
  <c r="AS160" i="3"/>
  <c r="AS373" i="3"/>
  <c r="AS35" i="3" s="1"/>
  <c r="AS364" i="3"/>
  <c r="AS372" i="3" s="1"/>
  <c r="AQ269" i="3"/>
  <c r="AQ123" i="3"/>
  <c r="AQ141" i="3"/>
  <c r="AF415" i="3"/>
  <c r="AF437" i="3" s="1"/>
  <c r="AS11" i="3"/>
  <c r="AS342" i="3"/>
  <c r="AS341" i="3"/>
  <c r="AS344" i="3"/>
  <c r="AS343" i="3"/>
  <c r="AS348" i="3"/>
  <c r="AS339" i="3"/>
  <c r="AS346" i="3"/>
  <c r="AS337" i="3"/>
  <c r="AS347" i="3"/>
  <c r="AS340" i="3"/>
  <c r="AS345" i="3"/>
  <c r="AS336" i="3"/>
  <c r="AS338" i="3"/>
  <c r="AQ142" i="3"/>
  <c r="AQ317" i="3"/>
  <c r="AS305" i="3"/>
  <c r="AS304" i="3"/>
  <c r="AS303" i="3"/>
  <c r="AS306" i="3"/>
  <c r="AS301" i="3"/>
  <c r="AS302" i="3"/>
  <c r="AS281" i="3"/>
  <c r="AS316" i="3"/>
  <c r="AR288" i="3"/>
  <c r="AR289" i="3" s="1"/>
  <c r="AR292" i="3"/>
  <c r="AR294" i="3" s="1"/>
  <c r="AR90" i="3"/>
  <c r="AR94" i="3"/>
  <c r="AR92" i="3"/>
  <c r="AR91" i="3"/>
  <c r="AR93" i="3"/>
  <c r="AR96" i="3"/>
  <c r="AR135" i="3" s="1"/>
  <c r="AR98" i="3"/>
  <c r="AR137" i="3" s="1"/>
  <c r="AR97" i="3"/>
  <c r="AR136" i="3" s="1"/>
  <c r="AR100" i="3"/>
  <c r="AR95" i="3"/>
  <c r="AR134" i="3" s="1"/>
  <c r="AS26" i="3"/>
  <c r="AS25" i="3"/>
  <c r="AT8" i="3"/>
  <c r="AS10" i="3"/>
  <c r="AS88" i="3" s="1"/>
  <c r="AR112" i="3" l="1"/>
  <c r="AR131" i="3" s="1"/>
  <c r="AR113" i="3"/>
  <c r="AR132" i="3" s="1"/>
  <c r="AR111" i="3"/>
  <c r="AR130" i="3" s="1"/>
  <c r="AT386" i="3"/>
  <c r="BQ5" i="87"/>
  <c r="BX430" i="88"/>
  <c r="BY424" i="88" s="1"/>
  <c r="BX390" i="88"/>
  <c r="CK418" i="88"/>
  <c r="CK415" i="88"/>
  <c r="CK417" i="88" s="1"/>
  <c r="BX373" i="88"/>
  <c r="BX374" i="88" s="1"/>
  <c r="BY370" i="88" s="1"/>
  <c r="BW35" i="88"/>
  <c r="BW377" i="88"/>
  <c r="BW36" i="88" s="1"/>
  <c r="BI417" i="86"/>
  <c r="BI437" i="86"/>
  <c r="BI41" i="86" s="1"/>
  <c r="BY373" i="86"/>
  <c r="BY374" i="86" s="1"/>
  <c r="BZ370" i="86" s="1"/>
  <c r="BX35" i="86"/>
  <c r="BX377" i="86"/>
  <c r="BX36" i="86" s="1"/>
  <c r="AT424" i="3"/>
  <c r="AT165" i="3"/>
  <c r="DM430" i="86"/>
  <c r="AR110" i="3"/>
  <c r="AR129" i="3" s="1"/>
  <c r="AS374" i="3"/>
  <c r="AT370" i="3" s="1"/>
  <c r="AT373" i="3" s="1"/>
  <c r="AT35" i="3" s="1"/>
  <c r="AS350" i="3"/>
  <c r="AS377" i="3" s="1"/>
  <c r="AS36" i="3" s="1"/>
  <c r="BP9" i="87" s="1"/>
  <c r="AT355" i="3"/>
  <c r="AT356" i="3"/>
  <c r="AT357" i="3"/>
  <c r="AT358" i="3"/>
  <c r="AT359" i="3"/>
  <c r="AT360" i="3"/>
  <c r="AT361" i="3"/>
  <c r="AT362" i="3"/>
  <c r="AR114" i="3"/>
  <c r="AR133" i="3" s="1"/>
  <c r="AT115" i="3"/>
  <c r="AT116" i="3"/>
  <c r="AT117" i="3"/>
  <c r="AT118" i="3"/>
  <c r="AT119" i="3"/>
  <c r="AF417" i="3"/>
  <c r="BC18" i="87" s="1"/>
  <c r="AT5" i="3"/>
  <c r="AT24" i="3"/>
  <c r="AT23" i="3"/>
  <c r="AR296" i="3"/>
  <c r="AR104" i="3"/>
  <c r="AS283" i="3"/>
  <c r="AS285" i="3" s="1"/>
  <c r="AS315" i="3" s="1"/>
  <c r="AT9" i="3"/>
  <c r="AT7" i="3"/>
  <c r="CL411" i="88" l="1"/>
  <c r="BY431" i="88"/>
  <c r="BY428" i="88"/>
  <c r="BY437" i="88" s="1"/>
  <c r="BY41" i="88" s="1"/>
  <c r="BY373" i="88"/>
  <c r="BY374" i="88" s="1"/>
  <c r="BZ370" i="88" s="1"/>
  <c r="BX35" i="88"/>
  <c r="BX377" i="88"/>
  <c r="BX36" i="88" s="1"/>
  <c r="AT428" i="3"/>
  <c r="AT430" i="3" s="1"/>
  <c r="BQ19" i="87" s="1"/>
  <c r="BZ373" i="86"/>
  <c r="BZ374" i="86" s="1"/>
  <c r="CA370" i="86" s="1"/>
  <c r="BY35" i="86"/>
  <c r="BY377" i="86"/>
  <c r="BY36" i="86" s="1"/>
  <c r="BJ411" i="86"/>
  <c r="BI390" i="86"/>
  <c r="AF390" i="3"/>
  <c r="DN424" i="86"/>
  <c r="AT267" i="3"/>
  <c r="AT266" i="3"/>
  <c r="AT268" i="3"/>
  <c r="AT265" i="3"/>
  <c r="AT264" i="3"/>
  <c r="AT160" i="3"/>
  <c r="AT364" i="3"/>
  <c r="AT372" i="3" s="1"/>
  <c r="AR269" i="3"/>
  <c r="AR123" i="3"/>
  <c r="AR141" i="3"/>
  <c r="AG411" i="3"/>
  <c r="AT342" i="3"/>
  <c r="AT341" i="3"/>
  <c r="AT336" i="3"/>
  <c r="AT343" i="3"/>
  <c r="AT347" i="3"/>
  <c r="AT339" i="3"/>
  <c r="AT344" i="3"/>
  <c r="AT337" i="3"/>
  <c r="AT348" i="3"/>
  <c r="AT345" i="3"/>
  <c r="AT338" i="3"/>
  <c r="AT340" i="3"/>
  <c r="AT346" i="3"/>
  <c r="AR142" i="3"/>
  <c r="AR317" i="3"/>
  <c r="AT305" i="3"/>
  <c r="AT306" i="3"/>
  <c r="AT301" i="3"/>
  <c r="AT304" i="3"/>
  <c r="AT303" i="3"/>
  <c r="AT302" i="3"/>
  <c r="AT281" i="3"/>
  <c r="AT316" i="3"/>
  <c r="AS288" i="3"/>
  <c r="AS289" i="3" s="1"/>
  <c r="AS292" i="3"/>
  <c r="AS294" i="3" s="1"/>
  <c r="AS90" i="3"/>
  <c r="AS94" i="3"/>
  <c r="AS92" i="3"/>
  <c r="AS93" i="3"/>
  <c r="AS91" i="3"/>
  <c r="AS96" i="3"/>
  <c r="AS135" i="3" s="1"/>
  <c r="AS98" i="3"/>
  <c r="AS137" i="3" s="1"/>
  <c r="AS95" i="3"/>
  <c r="AS134" i="3" s="1"/>
  <c r="AS97" i="3"/>
  <c r="AS136" i="3" s="1"/>
  <c r="AS100" i="3"/>
  <c r="AT11" i="3"/>
  <c r="AU8" i="3"/>
  <c r="AT10" i="3"/>
  <c r="AT88" i="3" s="1"/>
  <c r="AT26" i="3"/>
  <c r="AT25" i="3"/>
  <c r="AS113" i="3" l="1"/>
  <c r="AS132" i="3" s="1"/>
  <c r="AS111" i="3"/>
  <c r="AS130" i="3" s="1"/>
  <c r="AS112" i="3"/>
  <c r="AS131" i="3" s="1"/>
  <c r="AU386" i="3"/>
  <c r="BR5" i="87"/>
  <c r="BY430" i="88"/>
  <c r="BZ424" i="88" s="1"/>
  <c r="BY390" i="88"/>
  <c r="CL418" i="88"/>
  <c r="CL415" i="88"/>
  <c r="CL417" i="88" s="1"/>
  <c r="DN431" i="86"/>
  <c r="DN428" i="86"/>
  <c r="BJ415" i="86"/>
  <c r="BJ418" i="86"/>
  <c r="BZ373" i="88"/>
  <c r="BZ374" i="88" s="1"/>
  <c r="CA370" i="88" s="1"/>
  <c r="BY35" i="88"/>
  <c r="BY377" i="88"/>
  <c r="BY36" i="88" s="1"/>
  <c r="CA373" i="86"/>
  <c r="CA374" i="86" s="1"/>
  <c r="CB370" i="86" s="1"/>
  <c r="BZ35" i="86"/>
  <c r="BZ377" i="86"/>
  <c r="BZ36" i="86" s="1"/>
  <c r="AU165" i="3"/>
  <c r="AS110" i="3"/>
  <c r="AS129" i="3" s="1"/>
  <c r="AT374" i="3"/>
  <c r="AU370" i="3" s="1"/>
  <c r="AU373" i="3" s="1"/>
  <c r="AU35" i="3" s="1"/>
  <c r="AT350" i="3"/>
  <c r="AT377" i="3" s="1"/>
  <c r="AT36" i="3" s="1"/>
  <c r="BQ9" i="87" s="1"/>
  <c r="AU355" i="3"/>
  <c r="AU356" i="3"/>
  <c r="AU357" i="3"/>
  <c r="AU358" i="3"/>
  <c r="AU359" i="3"/>
  <c r="AU360" i="3"/>
  <c r="AU361" i="3"/>
  <c r="AU362" i="3"/>
  <c r="AS114" i="3"/>
  <c r="AS133" i="3" s="1"/>
  <c r="AU116" i="3"/>
  <c r="AU115" i="3"/>
  <c r="AU117" i="3"/>
  <c r="AU118" i="3"/>
  <c r="AU119" i="3"/>
  <c r="AG415" i="3"/>
  <c r="AG437" i="3" s="1"/>
  <c r="AU424" i="3"/>
  <c r="AU5" i="3"/>
  <c r="AU23" i="3"/>
  <c r="AU24" i="3"/>
  <c r="AS296" i="3"/>
  <c r="AS104" i="3"/>
  <c r="AT283" i="3"/>
  <c r="AT285" i="3" s="1"/>
  <c r="AT315" i="3" s="1"/>
  <c r="AU9" i="3"/>
  <c r="AU7" i="3"/>
  <c r="CM411" i="88" l="1"/>
  <c r="BZ428" i="88"/>
  <c r="BZ437" i="88" s="1"/>
  <c r="BZ41" i="88" s="1"/>
  <c r="BZ431" i="88"/>
  <c r="CA373" i="88"/>
  <c r="CA374" i="88" s="1"/>
  <c r="CB370" i="88" s="1"/>
  <c r="BZ35" i="88"/>
  <c r="BZ377" i="88"/>
  <c r="BZ36" i="88" s="1"/>
  <c r="CB373" i="86"/>
  <c r="CB374" i="86" s="1"/>
  <c r="CC370" i="86" s="1"/>
  <c r="CA35" i="86"/>
  <c r="CA377" i="86"/>
  <c r="CA36" i="86" s="1"/>
  <c r="BJ417" i="86"/>
  <c r="BJ437" i="86"/>
  <c r="BJ41" i="86" s="1"/>
  <c r="DN430" i="86"/>
  <c r="AU267" i="3"/>
  <c r="AU266" i="3"/>
  <c r="AU264" i="3"/>
  <c r="AU268" i="3"/>
  <c r="AU265" i="3"/>
  <c r="AU160" i="3"/>
  <c r="AU364" i="3"/>
  <c r="AU372" i="3" s="1"/>
  <c r="AS269" i="3"/>
  <c r="AS123" i="3"/>
  <c r="AS141" i="3"/>
  <c r="AU428" i="3"/>
  <c r="AG417" i="3"/>
  <c r="BD18" i="87" s="1"/>
  <c r="AU11" i="3"/>
  <c r="AU342" i="3"/>
  <c r="AU341" i="3"/>
  <c r="AU346" i="3"/>
  <c r="AU343" i="3"/>
  <c r="AU348" i="3"/>
  <c r="AU344" i="3"/>
  <c r="AU337" i="3"/>
  <c r="AU339" i="3"/>
  <c r="AU345" i="3"/>
  <c r="AU340" i="3"/>
  <c r="AU336" i="3"/>
  <c r="AU338" i="3"/>
  <c r="AU347" i="3"/>
  <c r="AS142" i="3"/>
  <c r="AS317" i="3"/>
  <c r="AU305" i="3"/>
  <c r="AU306" i="3"/>
  <c r="AU304" i="3"/>
  <c r="AU301" i="3"/>
  <c r="AU303" i="3"/>
  <c r="AU302" i="3"/>
  <c r="AU316" i="3"/>
  <c r="AU281" i="3"/>
  <c r="AT288" i="3"/>
  <c r="AT289" i="3" s="1"/>
  <c r="AT292" i="3"/>
  <c r="AT294" i="3" s="1"/>
  <c r="AT93" i="3"/>
  <c r="AT92" i="3"/>
  <c r="AT94" i="3"/>
  <c r="AT91" i="3"/>
  <c r="AT90" i="3"/>
  <c r="AT96" i="3"/>
  <c r="AT135" i="3" s="1"/>
  <c r="AT95" i="3"/>
  <c r="AT134" i="3" s="1"/>
  <c r="AT98" i="3"/>
  <c r="AT137" i="3" s="1"/>
  <c r="AT100" i="3"/>
  <c r="AT97" i="3"/>
  <c r="AT136" i="3" s="1"/>
  <c r="AV8" i="3"/>
  <c r="AU10" i="3"/>
  <c r="AU88" i="3" s="1"/>
  <c r="AU26" i="3"/>
  <c r="AU25" i="3"/>
  <c r="AT112" i="3" l="1"/>
  <c r="AT131" i="3" s="1"/>
  <c r="AT111" i="3"/>
  <c r="AT130" i="3" s="1"/>
  <c r="AT113" i="3"/>
  <c r="AT132" i="3" s="1"/>
  <c r="AV386" i="3"/>
  <c r="BS5" i="87"/>
  <c r="BZ430" i="88"/>
  <c r="BZ390" i="88"/>
  <c r="CM418" i="88"/>
  <c r="CM415" i="88"/>
  <c r="CM417" i="88" s="1"/>
  <c r="CB373" i="88"/>
  <c r="CB374" i="88" s="1"/>
  <c r="CC370" i="88" s="1"/>
  <c r="CA35" i="88"/>
  <c r="CA377" i="88"/>
  <c r="CA36" i="88" s="1"/>
  <c r="BK411" i="86"/>
  <c r="BJ390" i="86"/>
  <c r="CC373" i="86"/>
  <c r="CC374" i="86" s="1"/>
  <c r="CD370" i="86" s="1"/>
  <c r="CB35" i="86"/>
  <c r="CB377" i="86"/>
  <c r="CB36" i="86" s="1"/>
  <c r="AV165" i="3"/>
  <c r="AG390" i="3"/>
  <c r="AT110" i="3"/>
  <c r="AT129" i="3" s="1"/>
  <c r="AU374" i="3"/>
  <c r="AV370" i="3" s="1"/>
  <c r="AV373" i="3" s="1"/>
  <c r="AV35" i="3" s="1"/>
  <c r="AU350" i="3"/>
  <c r="AU377" i="3" s="1"/>
  <c r="AU36" i="3" s="1"/>
  <c r="BR9" i="87" s="1"/>
  <c r="AV355" i="3"/>
  <c r="AV356" i="3"/>
  <c r="AV357" i="3"/>
  <c r="AV358" i="3"/>
  <c r="AV359" i="3"/>
  <c r="AV360" i="3"/>
  <c r="AV361" i="3"/>
  <c r="AV362" i="3"/>
  <c r="AT114" i="3"/>
  <c r="AT133" i="3" s="1"/>
  <c r="AV116" i="3"/>
  <c r="AV115" i="3"/>
  <c r="AV117" i="3"/>
  <c r="AV118" i="3"/>
  <c r="AV119" i="3"/>
  <c r="AU430" i="3"/>
  <c r="BR19" i="87" s="1"/>
  <c r="AV5" i="3"/>
  <c r="AH411" i="3"/>
  <c r="AV23" i="3"/>
  <c r="AV24" i="3"/>
  <c r="AT296" i="3"/>
  <c r="AT104" i="3"/>
  <c r="AU283" i="3"/>
  <c r="AU285" i="3" s="1"/>
  <c r="AU315" i="3" s="1"/>
  <c r="AV9" i="3"/>
  <c r="AV7" i="3"/>
  <c r="CA424" i="88" l="1"/>
  <c r="CN411" i="88"/>
  <c r="CA431" i="88"/>
  <c r="CA428" i="88"/>
  <c r="CA437" i="88" s="1"/>
  <c r="CA41" i="88" s="1"/>
  <c r="BK415" i="86"/>
  <c r="BK418" i="86"/>
  <c r="CC373" i="88"/>
  <c r="CC374" i="88" s="1"/>
  <c r="CD370" i="88" s="1"/>
  <c r="CB35" i="88"/>
  <c r="CB377" i="88"/>
  <c r="CB36" i="88" s="1"/>
  <c r="CD373" i="86"/>
  <c r="CD374" i="86" s="1"/>
  <c r="CE370" i="86" s="1"/>
  <c r="CC35" i="86"/>
  <c r="CC377" i="86"/>
  <c r="CC36" i="86" s="1"/>
  <c r="AV424" i="3"/>
  <c r="AV428" i="3" s="1"/>
  <c r="AV264" i="3"/>
  <c r="AV268" i="3"/>
  <c r="AV265" i="3"/>
  <c r="AV267" i="3"/>
  <c r="AV266" i="3"/>
  <c r="AV160" i="3"/>
  <c r="AV364" i="3"/>
  <c r="AV372" i="3" s="1"/>
  <c r="AT269" i="3"/>
  <c r="AT123" i="3"/>
  <c r="AT141" i="3"/>
  <c r="AH415" i="3"/>
  <c r="AH437" i="3" s="1"/>
  <c r="AV342" i="3"/>
  <c r="AV341" i="3"/>
  <c r="AV336" i="3"/>
  <c r="AV347" i="3"/>
  <c r="AV345" i="3"/>
  <c r="AV338" i="3"/>
  <c r="AV344" i="3"/>
  <c r="AV343" i="3"/>
  <c r="AV346" i="3"/>
  <c r="AV337" i="3"/>
  <c r="AV339" i="3"/>
  <c r="AV340" i="3"/>
  <c r="AV348" i="3"/>
  <c r="AT142" i="3"/>
  <c r="AT317" i="3"/>
  <c r="AV305" i="3"/>
  <c r="AV304" i="3"/>
  <c r="AV303" i="3"/>
  <c r="AV306" i="3"/>
  <c r="AV301" i="3"/>
  <c r="AV302" i="3"/>
  <c r="AV281" i="3"/>
  <c r="AV316" i="3"/>
  <c r="AU288" i="3"/>
  <c r="AU289" i="3" s="1"/>
  <c r="AU292" i="3"/>
  <c r="AU294" i="3" s="1"/>
  <c r="AU90" i="3"/>
  <c r="AU93" i="3"/>
  <c r="AU91" i="3"/>
  <c r="AU94" i="3"/>
  <c r="AU92" i="3"/>
  <c r="AU100" i="3"/>
  <c r="AU96" i="3"/>
  <c r="AU135" i="3" s="1"/>
  <c r="AU97" i="3"/>
  <c r="AU136" i="3" s="1"/>
  <c r="AU98" i="3"/>
  <c r="AU137" i="3" s="1"/>
  <c r="AU95" i="3"/>
  <c r="AU134" i="3" s="1"/>
  <c r="AV10" i="3"/>
  <c r="AV88" i="3" s="1"/>
  <c r="AV26" i="3"/>
  <c r="AV25" i="3"/>
  <c r="AW8" i="3"/>
  <c r="AV11" i="3"/>
  <c r="AU112" i="3" l="1"/>
  <c r="AU131" i="3" s="1"/>
  <c r="AU111" i="3"/>
  <c r="AU130" i="3" s="1"/>
  <c r="AU113" i="3"/>
  <c r="AU132" i="3" s="1"/>
  <c r="AW386" i="3"/>
  <c r="BT5" i="87"/>
  <c r="CA430" i="88"/>
  <c r="CN418" i="88"/>
  <c r="CN415" i="88"/>
  <c r="CN417" i="88" s="1"/>
  <c r="CD373" i="88"/>
  <c r="CD374" i="88" s="1"/>
  <c r="CE370" i="88" s="1"/>
  <c r="CC35" i="88"/>
  <c r="CC377" i="88"/>
  <c r="CC36" i="88" s="1"/>
  <c r="BK417" i="86"/>
  <c r="BK437" i="86"/>
  <c r="BK41" i="86" s="1"/>
  <c r="CE373" i="86"/>
  <c r="CE374" i="86" s="1"/>
  <c r="CF370" i="86" s="1"/>
  <c r="CD35" i="86"/>
  <c r="CD377" i="86"/>
  <c r="CD36" i="86" s="1"/>
  <c r="AW165" i="3"/>
  <c r="AU110" i="3"/>
  <c r="AU129" i="3" s="1"/>
  <c r="AV374" i="3"/>
  <c r="AW370" i="3" s="1"/>
  <c r="AV350" i="3"/>
  <c r="AV377" i="3" s="1"/>
  <c r="AV36" i="3" s="1"/>
  <c r="BS9" i="87" s="1"/>
  <c r="AW355" i="3"/>
  <c r="AW356" i="3"/>
  <c r="AW357" i="3"/>
  <c r="AW358" i="3"/>
  <c r="AW359" i="3"/>
  <c r="AW360" i="3"/>
  <c r="AW361" i="3"/>
  <c r="AW362" i="3"/>
  <c r="AU114" i="3"/>
  <c r="AU133" i="3" s="1"/>
  <c r="AW116" i="3"/>
  <c r="AW115" i="3"/>
  <c r="AW118" i="3"/>
  <c r="AW117" i="3"/>
  <c r="AW119" i="3"/>
  <c r="AH417" i="3"/>
  <c r="BE18" i="87" s="1"/>
  <c r="AV430" i="3"/>
  <c r="BS19" i="87" s="1"/>
  <c r="AW5" i="3"/>
  <c r="AW23" i="3"/>
  <c r="AW24" i="3"/>
  <c r="AU296" i="3"/>
  <c r="AU104" i="3"/>
  <c r="AV283" i="3"/>
  <c r="AV285" i="3" s="1"/>
  <c r="AV315" i="3" s="1"/>
  <c r="AW9" i="3"/>
  <c r="AW7" i="3"/>
  <c r="CB424" i="88" l="1"/>
  <c r="CA390" i="88"/>
  <c r="CO411" i="88"/>
  <c r="CB431" i="88"/>
  <c r="CB428" i="88"/>
  <c r="CB437" i="88" s="1"/>
  <c r="CB41" i="88" s="1"/>
  <c r="CE373" i="88"/>
  <c r="CE374" i="88" s="1"/>
  <c r="CF370" i="88" s="1"/>
  <c r="CD35" i="88"/>
  <c r="CD377" i="88"/>
  <c r="CD36" i="88" s="1"/>
  <c r="CF373" i="86"/>
  <c r="CF374" i="86" s="1"/>
  <c r="CG370" i="86" s="1"/>
  <c r="CE35" i="86"/>
  <c r="CE377" i="86"/>
  <c r="CE36" i="86" s="1"/>
  <c r="BL411" i="86"/>
  <c r="BK390" i="86"/>
  <c r="AW424" i="3"/>
  <c r="AW428" i="3" s="1"/>
  <c r="AH390" i="3"/>
  <c r="AW268" i="3"/>
  <c r="AW265" i="3"/>
  <c r="AW264" i="3"/>
  <c r="AW267" i="3"/>
  <c r="AW266" i="3"/>
  <c r="AW160" i="3"/>
  <c r="AW373" i="3"/>
  <c r="AW35" i="3" s="1"/>
  <c r="AW364" i="3"/>
  <c r="AW372" i="3" s="1"/>
  <c r="AU269" i="3"/>
  <c r="AU123" i="3"/>
  <c r="AU141" i="3"/>
  <c r="AI411" i="3"/>
  <c r="AW342" i="3"/>
  <c r="AW341" i="3"/>
  <c r="AW336" i="3"/>
  <c r="AW347" i="3"/>
  <c r="AW338" i="3"/>
  <c r="AW340" i="3"/>
  <c r="AW343" i="3"/>
  <c r="AW346" i="3"/>
  <c r="AW344" i="3"/>
  <c r="AW345" i="3"/>
  <c r="AW339" i="3"/>
  <c r="AW348" i="3"/>
  <c r="AW337" i="3"/>
  <c r="AU142" i="3"/>
  <c r="AU317" i="3"/>
  <c r="AW304" i="3"/>
  <c r="AW301" i="3"/>
  <c r="AW303" i="3"/>
  <c r="AW305" i="3"/>
  <c r="AW306" i="3"/>
  <c r="AW302" i="3"/>
  <c r="AW316" i="3"/>
  <c r="AW281" i="3"/>
  <c r="AV288" i="3"/>
  <c r="AV289" i="3" s="1"/>
  <c r="AV292" i="3"/>
  <c r="AV294" i="3" s="1"/>
  <c r="AV94" i="3"/>
  <c r="AV90" i="3"/>
  <c r="AV93" i="3"/>
  <c r="AV92" i="3"/>
  <c r="AV91" i="3"/>
  <c r="AV96" i="3"/>
  <c r="AV135" i="3" s="1"/>
  <c r="AV100" i="3"/>
  <c r="AV98" i="3"/>
  <c r="AV137" i="3" s="1"/>
  <c r="AV95" i="3"/>
  <c r="AV134" i="3" s="1"/>
  <c r="AV97" i="3"/>
  <c r="AV136" i="3" s="1"/>
  <c r="AW26" i="3"/>
  <c r="AW25" i="3"/>
  <c r="AX8" i="3"/>
  <c r="AW10" i="3"/>
  <c r="AW88" i="3" s="1"/>
  <c r="AW11" i="3"/>
  <c r="AV113" i="3" l="1"/>
  <c r="AV132" i="3" s="1"/>
  <c r="AV112" i="3"/>
  <c r="AV131" i="3" s="1"/>
  <c r="AV111" i="3"/>
  <c r="AV130" i="3" s="1"/>
  <c r="AX386" i="3"/>
  <c r="BU5" i="87"/>
  <c r="CB430" i="88"/>
  <c r="CB390" i="88" s="1"/>
  <c r="CC424" i="88"/>
  <c r="CO418" i="88"/>
  <c r="CO415" i="88"/>
  <c r="CO417" i="88" s="1"/>
  <c r="BL415" i="86"/>
  <c r="BL418" i="86"/>
  <c r="CF373" i="88"/>
  <c r="CF374" i="88" s="1"/>
  <c r="CG370" i="88" s="1"/>
  <c r="CE35" i="88"/>
  <c r="CE377" i="88"/>
  <c r="CE36" i="88" s="1"/>
  <c r="CG373" i="86"/>
  <c r="CG374" i="86" s="1"/>
  <c r="CH370" i="86" s="1"/>
  <c r="CF35" i="86"/>
  <c r="CF377" i="86"/>
  <c r="CF36" i="86" s="1"/>
  <c r="AX165" i="3"/>
  <c r="AV110" i="3"/>
  <c r="AV129" i="3" s="1"/>
  <c r="AW374" i="3"/>
  <c r="AX370" i="3" s="1"/>
  <c r="AW350" i="3"/>
  <c r="AW377" i="3" s="1"/>
  <c r="AW36" i="3" s="1"/>
  <c r="BT9" i="87" s="1"/>
  <c r="AX356" i="3"/>
  <c r="AX357" i="3"/>
  <c r="AX358" i="3"/>
  <c r="AX359" i="3"/>
  <c r="AX360" i="3"/>
  <c r="AX361" i="3"/>
  <c r="AX362" i="3"/>
  <c r="AX355" i="3"/>
  <c r="AV114" i="3"/>
  <c r="AV133" i="3" s="1"/>
  <c r="AX112" i="3"/>
  <c r="AX111" i="3"/>
  <c r="AX116" i="3"/>
  <c r="AX114" i="3"/>
  <c r="AX118" i="3"/>
  <c r="AX115" i="3"/>
  <c r="AX110" i="3"/>
  <c r="AX113" i="3"/>
  <c r="AX117" i="3"/>
  <c r="AX119" i="3"/>
  <c r="AI415" i="3"/>
  <c r="AI437" i="3" s="1"/>
  <c r="AW430" i="3"/>
  <c r="BT19" i="87" s="1"/>
  <c r="AX5" i="3"/>
  <c r="AX24" i="3"/>
  <c r="AX23" i="3"/>
  <c r="AV296" i="3"/>
  <c r="AV104" i="3"/>
  <c r="AW283" i="3"/>
  <c r="AW285" i="3" s="1"/>
  <c r="AW315" i="3" s="1"/>
  <c r="AX9" i="3"/>
  <c r="AX7" i="3"/>
  <c r="CP411" i="88" l="1"/>
  <c r="CC431" i="88"/>
  <c r="CC428" i="88"/>
  <c r="CC437" i="88" s="1"/>
  <c r="CC41" i="88" s="1"/>
  <c r="CG373" i="88"/>
  <c r="CG374" i="88" s="1"/>
  <c r="CH370" i="88" s="1"/>
  <c r="CF35" i="88"/>
  <c r="CF377" i="88"/>
  <c r="CF36" i="88" s="1"/>
  <c r="CH373" i="86"/>
  <c r="CH374" i="86" s="1"/>
  <c r="CI370" i="86" s="1"/>
  <c r="CG35" i="86"/>
  <c r="CG377" i="86"/>
  <c r="CG36" i="86" s="1"/>
  <c r="BL417" i="86"/>
  <c r="BL437" i="86"/>
  <c r="BL41" i="86" s="1"/>
  <c r="AX424" i="3"/>
  <c r="AX428" i="3" s="1"/>
  <c r="AX267" i="3"/>
  <c r="AX268" i="3"/>
  <c r="AX266" i="3"/>
  <c r="AX265" i="3"/>
  <c r="AX264" i="3"/>
  <c r="AX160" i="3"/>
  <c r="AX373" i="3"/>
  <c r="AX35" i="3" s="1"/>
  <c r="AX364" i="3"/>
  <c r="AX372" i="3" s="1"/>
  <c r="AV269" i="3"/>
  <c r="AV123" i="3"/>
  <c r="AX123" i="3"/>
  <c r="AI417" i="3"/>
  <c r="BF18" i="87" s="1"/>
  <c r="AX11" i="3"/>
  <c r="AX342" i="3"/>
  <c r="AX341" i="3"/>
  <c r="AX336" i="3"/>
  <c r="AX338" i="3"/>
  <c r="AX340" i="3"/>
  <c r="AX345" i="3"/>
  <c r="AX343" i="3"/>
  <c r="AX346" i="3"/>
  <c r="AX344" i="3"/>
  <c r="AX337" i="3"/>
  <c r="AX348" i="3"/>
  <c r="AX339" i="3"/>
  <c r="AX347" i="3"/>
  <c r="AV142" i="3"/>
  <c r="AV317" i="3"/>
  <c r="AX306" i="3"/>
  <c r="AX301" i="3"/>
  <c r="AX303" i="3"/>
  <c r="AX304" i="3"/>
  <c r="AX305" i="3"/>
  <c r="AX302" i="3"/>
  <c r="AX316" i="3"/>
  <c r="AX281" i="3"/>
  <c r="AW288" i="3"/>
  <c r="AW289" i="3" s="1"/>
  <c r="AW292" i="3"/>
  <c r="AW294" i="3" s="1"/>
  <c r="AW91" i="3"/>
  <c r="AW94" i="3"/>
  <c r="AW90" i="3"/>
  <c r="AW92" i="3"/>
  <c r="AW93" i="3"/>
  <c r="AW95" i="3"/>
  <c r="AW134" i="3" s="1"/>
  <c r="AW96" i="3"/>
  <c r="AW135" i="3" s="1"/>
  <c r="AW97" i="3"/>
  <c r="AW136" i="3" s="1"/>
  <c r="AW100" i="3"/>
  <c r="AW98" i="3"/>
  <c r="AW137" i="3" s="1"/>
  <c r="AY8" i="3"/>
  <c r="AX10" i="3"/>
  <c r="AX88" i="3" s="1"/>
  <c r="AX26" i="3"/>
  <c r="AX25" i="3"/>
  <c r="AY386" i="3" l="1"/>
  <c r="BV5" i="87"/>
  <c r="CC430" i="88"/>
  <c r="CC390" i="88"/>
  <c r="CP418" i="88"/>
  <c r="CP415" i="88"/>
  <c r="CP417" i="88" s="1"/>
  <c r="CH373" i="88"/>
  <c r="CH374" i="88" s="1"/>
  <c r="CI370" i="88" s="1"/>
  <c r="CG35" i="88"/>
  <c r="CG377" i="88"/>
  <c r="CG36" i="88" s="1"/>
  <c r="BM411" i="86"/>
  <c r="BL390" i="86"/>
  <c r="CI373" i="86"/>
  <c r="CI374" i="86" s="1"/>
  <c r="CJ370" i="86" s="1"/>
  <c r="CH35" i="86"/>
  <c r="CH377" i="86"/>
  <c r="CH36" i="86" s="1"/>
  <c r="AI390" i="3"/>
  <c r="AY165" i="3"/>
  <c r="AX374" i="3"/>
  <c r="AY370" i="3" s="1"/>
  <c r="AX350" i="3"/>
  <c r="AX377" i="3" s="1"/>
  <c r="AX36" i="3" s="1"/>
  <c r="BU9" i="87" s="1"/>
  <c r="AY355" i="3"/>
  <c r="AY356" i="3"/>
  <c r="AY357" i="3"/>
  <c r="AY358" i="3"/>
  <c r="AY359" i="3"/>
  <c r="AY360" i="3"/>
  <c r="AY361" i="3"/>
  <c r="AY362" i="3"/>
  <c r="AX430" i="3"/>
  <c r="BU19" i="87" s="1"/>
  <c r="AV141" i="3"/>
  <c r="AW113" i="3"/>
  <c r="AW132" i="3" s="1"/>
  <c r="AW112" i="3"/>
  <c r="AW131" i="3" s="1"/>
  <c r="AW114" i="3"/>
  <c r="AW133" i="3" s="1"/>
  <c r="AW110" i="3"/>
  <c r="AW129" i="3" s="1"/>
  <c r="AY113" i="3"/>
  <c r="AY112" i="3"/>
  <c r="AY111" i="3"/>
  <c r="AY115" i="3"/>
  <c r="AY117" i="3"/>
  <c r="AY118" i="3"/>
  <c r="AY119" i="3"/>
  <c r="AY114" i="3"/>
  <c r="AY110" i="3"/>
  <c r="AY116" i="3"/>
  <c r="AW111" i="3"/>
  <c r="AW130" i="3" s="1"/>
  <c r="AY5" i="3"/>
  <c r="AJ411" i="3"/>
  <c r="AY23" i="3"/>
  <c r="AY24" i="3"/>
  <c r="AW296" i="3"/>
  <c r="AW104" i="3"/>
  <c r="AX283" i="3"/>
  <c r="AX285" i="3" s="1"/>
  <c r="AX315" i="3" s="1"/>
  <c r="AY9" i="3"/>
  <c r="AY7" i="3"/>
  <c r="CD424" i="88" l="1"/>
  <c r="CQ411" i="88"/>
  <c r="CD431" i="88"/>
  <c r="CD428" i="88"/>
  <c r="CD437" i="88" s="1"/>
  <c r="CD41" i="88" s="1"/>
  <c r="BM415" i="86"/>
  <c r="BM418" i="86"/>
  <c r="CI373" i="88"/>
  <c r="CI374" i="88" s="1"/>
  <c r="CJ370" i="88" s="1"/>
  <c r="CH35" i="88"/>
  <c r="CH377" i="88"/>
  <c r="CH36" i="88" s="1"/>
  <c r="CJ373" i="86"/>
  <c r="CJ374" i="86" s="1"/>
  <c r="CK370" i="86" s="1"/>
  <c r="CI35" i="86"/>
  <c r="CI377" i="86"/>
  <c r="CI36" i="86" s="1"/>
  <c r="AY424" i="3"/>
  <c r="AY428" i="3" s="1"/>
  <c r="AY267" i="3"/>
  <c r="AY268" i="3"/>
  <c r="AY266" i="3"/>
  <c r="AY265" i="3"/>
  <c r="AY264" i="3"/>
  <c r="AY160" i="3"/>
  <c r="AY373" i="3"/>
  <c r="AY35" i="3" s="1"/>
  <c r="AY364" i="3"/>
  <c r="AY372" i="3" s="1"/>
  <c r="AW269" i="3"/>
  <c r="AW123" i="3"/>
  <c r="AY123" i="3"/>
  <c r="AJ415" i="3"/>
  <c r="AJ437" i="3" s="1"/>
  <c r="AY342" i="3"/>
  <c r="AY341" i="3"/>
  <c r="AY347" i="3"/>
  <c r="AY339" i="3"/>
  <c r="AY348" i="3"/>
  <c r="AY346" i="3"/>
  <c r="AY337" i="3"/>
  <c r="AY343" i="3"/>
  <c r="AY340" i="3"/>
  <c r="AY345" i="3"/>
  <c r="AY344" i="3"/>
  <c r="AY338" i="3"/>
  <c r="AY336" i="3"/>
  <c r="AW142" i="3"/>
  <c r="AW317" i="3"/>
  <c r="AY305" i="3"/>
  <c r="AY303" i="3"/>
  <c r="AY304" i="3"/>
  <c r="AY301" i="3"/>
  <c r="AY306" i="3"/>
  <c r="AY302" i="3"/>
  <c r="AY281" i="3"/>
  <c r="AY316" i="3"/>
  <c r="AX288" i="3"/>
  <c r="AX289" i="3" s="1"/>
  <c r="AX292" i="3"/>
  <c r="AX294" i="3" s="1"/>
  <c r="AX94" i="3"/>
  <c r="AX133" i="3" s="1"/>
  <c r="AX93" i="3"/>
  <c r="AX132" i="3" s="1"/>
  <c r="AX91" i="3"/>
  <c r="AX130" i="3" s="1"/>
  <c r="AX92" i="3"/>
  <c r="AX131" i="3" s="1"/>
  <c r="AX90" i="3"/>
  <c r="AX129" i="3" s="1"/>
  <c r="AX95" i="3"/>
  <c r="AX134" i="3" s="1"/>
  <c r="AX96" i="3"/>
  <c r="AX135" i="3" s="1"/>
  <c r="AX97" i="3"/>
  <c r="AX136" i="3" s="1"/>
  <c r="AX100" i="3"/>
  <c r="AX98" i="3"/>
  <c r="AX137" i="3" s="1"/>
  <c r="AY11" i="3"/>
  <c r="AZ8" i="3"/>
  <c r="AY10" i="3"/>
  <c r="AY88" i="3" s="1"/>
  <c r="AY26" i="3"/>
  <c r="AY25" i="3"/>
  <c r="AZ386" i="3" l="1"/>
  <c r="BW5" i="87"/>
  <c r="CD430" i="88"/>
  <c r="CQ415" i="88"/>
  <c r="CQ417" i="88" s="1"/>
  <c r="CQ418" i="88"/>
  <c r="CJ373" i="88"/>
  <c r="CJ374" i="88" s="1"/>
  <c r="CK370" i="88" s="1"/>
  <c r="CI35" i="88"/>
  <c r="CI377" i="88"/>
  <c r="CI36" i="88" s="1"/>
  <c r="BM417" i="86"/>
  <c r="BM437" i="86"/>
  <c r="BM41" i="86" s="1"/>
  <c r="CK373" i="86"/>
  <c r="CK374" i="86" s="1"/>
  <c r="CL370" i="86" s="1"/>
  <c r="CJ35" i="86"/>
  <c r="CJ377" i="86"/>
  <c r="CJ36" i="86" s="1"/>
  <c r="AZ165" i="3"/>
  <c r="AY374" i="3"/>
  <c r="AZ370" i="3" s="1"/>
  <c r="AZ373" i="3" s="1"/>
  <c r="AZ35" i="3" s="1"/>
  <c r="AY350" i="3"/>
  <c r="AY377" i="3" s="1"/>
  <c r="AY36" i="3" s="1"/>
  <c r="BV9" i="87" s="1"/>
  <c r="AZ355" i="3"/>
  <c r="AZ356" i="3"/>
  <c r="AZ357" i="3"/>
  <c r="AZ358" i="3"/>
  <c r="AZ359" i="3"/>
  <c r="AZ360" i="3"/>
  <c r="AZ361" i="3"/>
  <c r="AZ362" i="3"/>
  <c r="AY430" i="3"/>
  <c r="BV19" i="87" s="1"/>
  <c r="AW141" i="3"/>
  <c r="AX141" i="3"/>
  <c r="AZ114" i="3"/>
  <c r="AZ113" i="3"/>
  <c r="AZ112" i="3"/>
  <c r="AZ111" i="3"/>
  <c r="AZ116" i="3"/>
  <c r="AZ119" i="3"/>
  <c r="AZ118" i="3"/>
  <c r="AZ115" i="3"/>
  <c r="AZ110" i="3"/>
  <c r="AZ117" i="3"/>
  <c r="AJ417" i="3"/>
  <c r="BG18" i="87" s="1"/>
  <c r="AZ5" i="3"/>
  <c r="AZ23" i="3"/>
  <c r="AZ24" i="3"/>
  <c r="AX296" i="3"/>
  <c r="AX104" i="3"/>
  <c r="AY283" i="3"/>
  <c r="AY285" i="3" s="1"/>
  <c r="AY315" i="3" s="1"/>
  <c r="AZ9" i="3"/>
  <c r="AZ7" i="3"/>
  <c r="CE424" i="88" l="1"/>
  <c r="CD390" i="88"/>
  <c r="CR411" i="88"/>
  <c r="CE428" i="88"/>
  <c r="CE437" i="88" s="1"/>
  <c r="CE41" i="88" s="1"/>
  <c r="CE431" i="88"/>
  <c r="CK373" i="88"/>
  <c r="CK374" i="88" s="1"/>
  <c r="CL370" i="88" s="1"/>
  <c r="CJ35" i="88"/>
  <c r="CJ377" i="88"/>
  <c r="CJ36" i="88" s="1"/>
  <c r="CL373" i="86"/>
  <c r="CL374" i="86" s="1"/>
  <c r="CM370" i="86" s="1"/>
  <c r="CK35" i="86"/>
  <c r="CK377" i="86"/>
  <c r="CK36" i="86" s="1"/>
  <c r="BN411" i="86"/>
  <c r="BM390" i="86"/>
  <c r="AZ424" i="3"/>
  <c r="AZ428" i="3" s="1"/>
  <c r="AZ430" i="3" s="1"/>
  <c r="BW19" i="87" s="1"/>
  <c r="AJ390" i="3"/>
  <c r="AZ267" i="3"/>
  <c r="AZ268" i="3"/>
  <c r="AZ266" i="3"/>
  <c r="AZ265" i="3"/>
  <c r="AZ264" i="3"/>
  <c r="AZ160" i="3"/>
  <c r="AZ364" i="3"/>
  <c r="AZ372" i="3" s="1"/>
  <c r="AX269" i="3"/>
  <c r="AZ123" i="3"/>
  <c r="AK411" i="3"/>
  <c r="AZ11" i="3"/>
  <c r="AZ342" i="3"/>
  <c r="AZ341" i="3"/>
  <c r="AZ347" i="3"/>
  <c r="AZ343" i="3"/>
  <c r="AZ339" i="3"/>
  <c r="AZ337" i="3"/>
  <c r="AZ340" i="3"/>
  <c r="AZ345" i="3"/>
  <c r="AZ336" i="3"/>
  <c r="AZ348" i="3"/>
  <c r="AZ338" i="3"/>
  <c r="AZ344" i="3"/>
  <c r="AZ346" i="3"/>
  <c r="AZ306" i="3"/>
  <c r="AZ305" i="3"/>
  <c r="AZ301" i="3"/>
  <c r="AZ303" i="3"/>
  <c r="AZ304" i="3"/>
  <c r="AZ302" i="3"/>
  <c r="AZ281" i="3"/>
  <c r="AZ316" i="3"/>
  <c r="AX142" i="3"/>
  <c r="AX317" i="3"/>
  <c r="AY288" i="3"/>
  <c r="AY289" i="3" s="1"/>
  <c r="AY292" i="3"/>
  <c r="AY294" i="3" s="1"/>
  <c r="AY93" i="3"/>
  <c r="AY132" i="3" s="1"/>
  <c r="AY91" i="3"/>
  <c r="AY130" i="3" s="1"/>
  <c r="AY94" i="3"/>
  <c r="AY133" i="3" s="1"/>
  <c r="AY92" i="3"/>
  <c r="AY131" i="3" s="1"/>
  <c r="AY90" i="3"/>
  <c r="AY129" i="3" s="1"/>
  <c r="AY95" i="3"/>
  <c r="AY134" i="3" s="1"/>
  <c r="AY96" i="3"/>
  <c r="AY135" i="3" s="1"/>
  <c r="AY97" i="3"/>
  <c r="AY136" i="3" s="1"/>
  <c r="AY100" i="3"/>
  <c r="AY98" i="3"/>
  <c r="AY137" i="3" s="1"/>
  <c r="AZ10" i="3"/>
  <c r="AZ88" i="3" s="1"/>
  <c r="AZ26" i="3"/>
  <c r="AZ25" i="3"/>
  <c r="BA8" i="3"/>
  <c r="BA386" i="3" l="1"/>
  <c r="BX5" i="87"/>
  <c r="CE430" i="88"/>
  <c r="CR418" i="88"/>
  <c r="CR415" i="88"/>
  <c r="CR417" i="88" s="1"/>
  <c r="BN418" i="86"/>
  <c r="BN415" i="86"/>
  <c r="CL373" i="88"/>
  <c r="CL374" i="88" s="1"/>
  <c r="CM370" i="88" s="1"/>
  <c r="CK35" i="88"/>
  <c r="CK377" i="88"/>
  <c r="CK36" i="88" s="1"/>
  <c r="CM373" i="86"/>
  <c r="CM374" i="86" s="1"/>
  <c r="CN370" i="86" s="1"/>
  <c r="CL35" i="86"/>
  <c r="CL377" i="86"/>
  <c r="CL36" i="86" s="1"/>
  <c r="BA424" i="3"/>
  <c r="BA165" i="3"/>
  <c r="AZ374" i="3"/>
  <c r="BA370" i="3" s="1"/>
  <c r="AZ350" i="3"/>
  <c r="AZ377" i="3" s="1"/>
  <c r="AZ36" i="3" s="1"/>
  <c r="BW9" i="87" s="1"/>
  <c r="BA355" i="3"/>
  <c r="BA356" i="3"/>
  <c r="BA357" i="3"/>
  <c r="BA358" i="3"/>
  <c r="BA359" i="3"/>
  <c r="BA360" i="3"/>
  <c r="BA361" i="3"/>
  <c r="BA362" i="3"/>
  <c r="AY141" i="3"/>
  <c r="BA115" i="3"/>
  <c r="BA117" i="3"/>
  <c r="BA118" i="3"/>
  <c r="BA119" i="3"/>
  <c r="BA114" i="3"/>
  <c r="BA113" i="3"/>
  <c r="BA112" i="3"/>
  <c r="BA111" i="3"/>
  <c r="BA116" i="3"/>
  <c r="BA110" i="3"/>
  <c r="AK415" i="3"/>
  <c r="AK437" i="3" s="1"/>
  <c r="BA5" i="3"/>
  <c r="BA24" i="3"/>
  <c r="BA23" i="3"/>
  <c r="AY296" i="3"/>
  <c r="AY104" i="3"/>
  <c r="AZ283" i="3"/>
  <c r="AZ285" i="3" s="1"/>
  <c r="AZ315" i="3" s="1"/>
  <c r="BA9" i="3"/>
  <c r="BA7" i="3"/>
  <c r="CE390" i="88" l="1"/>
  <c r="CF424" i="88"/>
  <c r="CS411" i="88"/>
  <c r="CF428" i="88"/>
  <c r="CF437" i="88" s="1"/>
  <c r="CF41" i="88" s="1"/>
  <c r="CF431" i="88"/>
  <c r="CM373" i="88"/>
  <c r="CM374" i="88" s="1"/>
  <c r="CN370" i="88" s="1"/>
  <c r="CL35" i="88"/>
  <c r="CL377" i="88"/>
  <c r="CL36" i="88" s="1"/>
  <c r="BA428" i="3"/>
  <c r="BA430" i="3" s="1"/>
  <c r="BX19" i="87" s="1"/>
  <c r="CN373" i="86"/>
  <c r="CN374" i="86" s="1"/>
  <c r="CO370" i="86" s="1"/>
  <c r="CM35" i="86"/>
  <c r="CM377" i="86"/>
  <c r="CM36" i="86" s="1"/>
  <c r="BN417" i="86"/>
  <c r="BN437" i="86"/>
  <c r="BN41" i="86" s="1"/>
  <c r="BA267" i="3"/>
  <c r="BA268" i="3"/>
  <c r="BA266" i="3"/>
  <c r="BA265" i="3"/>
  <c r="BA264" i="3"/>
  <c r="BA160" i="3"/>
  <c r="BA373" i="3"/>
  <c r="BA35" i="3" s="1"/>
  <c r="BA364" i="3"/>
  <c r="BA372" i="3" s="1"/>
  <c r="AY269" i="3"/>
  <c r="BA123" i="3"/>
  <c r="AK417" i="3"/>
  <c r="BH18" i="87" s="1"/>
  <c r="BA342" i="3"/>
  <c r="BA341" i="3"/>
  <c r="BA344" i="3"/>
  <c r="BA343" i="3"/>
  <c r="BA347" i="3"/>
  <c r="BA339" i="3"/>
  <c r="BA346" i="3"/>
  <c r="BA337" i="3"/>
  <c r="BA348" i="3"/>
  <c r="BA345" i="3"/>
  <c r="BA336" i="3"/>
  <c r="BA338" i="3"/>
  <c r="BA340" i="3"/>
  <c r="AY142" i="3"/>
  <c r="AY317" i="3"/>
  <c r="BA303" i="3"/>
  <c r="BA305" i="3"/>
  <c r="BA304" i="3"/>
  <c r="BA306" i="3"/>
  <c r="BA301" i="3"/>
  <c r="BA302" i="3"/>
  <c r="BA281" i="3"/>
  <c r="BA316" i="3"/>
  <c r="AZ288" i="3"/>
  <c r="AZ289" i="3" s="1"/>
  <c r="AZ292" i="3"/>
  <c r="AZ294" i="3" s="1"/>
  <c r="AZ94" i="3"/>
  <c r="AZ133" i="3" s="1"/>
  <c r="AZ92" i="3"/>
  <c r="AZ131" i="3" s="1"/>
  <c r="AZ91" i="3"/>
  <c r="AZ130" i="3" s="1"/>
  <c r="AZ93" i="3"/>
  <c r="AZ132" i="3" s="1"/>
  <c r="AZ90" i="3"/>
  <c r="AZ129" i="3" s="1"/>
  <c r="AZ96" i="3"/>
  <c r="AZ135" i="3" s="1"/>
  <c r="AZ98" i="3"/>
  <c r="AZ137" i="3" s="1"/>
  <c r="AZ95" i="3"/>
  <c r="AZ134" i="3" s="1"/>
  <c r="AZ100" i="3"/>
  <c r="AZ97" i="3"/>
  <c r="AZ136" i="3" s="1"/>
  <c r="BA11" i="3"/>
  <c r="BA26" i="3"/>
  <c r="BA25" i="3"/>
  <c r="BB8" i="3"/>
  <c r="BA10" i="3"/>
  <c r="BA88" i="3" s="1"/>
  <c r="BB386" i="3" l="1"/>
  <c r="BY5" i="87"/>
  <c r="CF430" i="88"/>
  <c r="CG424" i="88"/>
  <c r="CF390" i="88"/>
  <c r="CS418" i="88"/>
  <c r="CS415" i="88"/>
  <c r="CS417" i="88" s="1"/>
  <c r="CN373" i="88"/>
  <c r="CN374" i="88" s="1"/>
  <c r="CO370" i="88" s="1"/>
  <c r="CM35" i="88"/>
  <c r="CM377" i="88"/>
  <c r="CM36" i="88" s="1"/>
  <c r="BO411" i="86"/>
  <c r="BN390" i="86"/>
  <c r="CO373" i="86"/>
  <c r="CO374" i="86" s="1"/>
  <c r="CP370" i="86" s="1"/>
  <c r="CN35" i="86"/>
  <c r="CN377" i="86"/>
  <c r="CN36" i="86" s="1"/>
  <c r="BB424" i="3"/>
  <c r="AK390" i="3"/>
  <c r="BB165" i="3"/>
  <c r="BA374" i="3"/>
  <c r="BB370" i="3" s="1"/>
  <c r="BA350" i="3"/>
  <c r="BA377" i="3" s="1"/>
  <c r="BA36" i="3" s="1"/>
  <c r="BX9" i="87" s="1"/>
  <c r="BB355" i="3"/>
  <c r="BB356" i="3"/>
  <c r="BB357" i="3"/>
  <c r="BB358" i="3"/>
  <c r="BB359" i="3"/>
  <c r="BB360" i="3"/>
  <c r="BB361" i="3"/>
  <c r="BB362" i="3"/>
  <c r="AZ141" i="3"/>
  <c r="BB111" i="3"/>
  <c r="BB112" i="3"/>
  <c r="BB113" i="3"/>
  <c r="BB114" i="3"/>
  <c r="BB115" i="3"/>
  <c r="BB116" i="3"/>
  <c r="BB110" i="3"/>
  <c r="BB117" i="3"/>
  <c r="BB118" i="3"/>
  <c r="BB119" i="3"/>
  <c r="BB5" i="3"/>
  <c r="AL411" i="3"/>
  <c r="BB24" i="3"/>
  <c r="BB23" i="3"/>
  <c r="AZ296" i="3"/>
  <c r="AZ104" i="3"/>
  <c r="BA283" i="3"/>
  <c r="BA285" i="3" s="1"/>
  <c r="BA315" i="3" s="1"/>
  <c r="BB9" i="3"/>
  <c r="BB7" i="3"/>
  <c r="CT411" i="88" l="1"/>
  <c r="CG431" i="88"/>
  <c r="CG428" i="88"/>
  <c r="CG437" i="88" s="1"/>
  <c r="CG41" i="88" s="1"/>
  <c r="BO418" i="86"/>
  <c r="BO415" i="86"/>
  <c r="CO373" i="88"/>
  <c r="CO374" i="88" s="1"/>
  <c r="CP370" i="88" s="1"/>
  <c r="CN35" i="88"/>
  <c r="CN377" i="88"/>
  <c r="CN36" i="88" s="1"/>
  <c r="CP373" i="86"/>
  <c r="CP374" i="86" s="1"/>
  <c r="CQ370" i="86" s="1"/>
  <c r="BB428" i="3"/>
  <c r="BB430" i="3" s="1"/>
  <c r="BY19" i="87" s="1"/>
  <c r="CO35" i="86"/>
  <c r="CO377" i="86"/>
  <c r="CO36" i="86" s="1"/>
  <c r="BB268" i="3"/>
  <c r="BB265" i="3"/>
  <c r="BB267" i="3"/>
  <c r="BB266" i="3"/>
  <c r="BB264" i="3"/>
  <c r="BB160" i="3"/>
  <c r="BB373" i="3"/>
  <c r="BB35" i="3" s="1"/>
  <c r="BB364" i="3"/>
  <c r="BB372" i="3" s="1"/>
  <c r="AZ269" i="3"/>
  <c r="BB123" i="3"/>
  <c r="AL415" i="3"/>
  <c r="AL437" i="3" s="1"/>
  <c r="BB342" i="3"/>
  <c r="BB341" i="3"/>
  <c r="BB336" i="3"/>
  <c r="BB346" i="3"/>
  <c r="BB339" i="3"/>
  <c r="BB344" i="3"/>
  <c r="BB337" i="3"/>
  <c r="BB348" i="3"/>
  <c r="BB345" i="3"/>
  <c r="BB338" i="3"/>
  <c r="BB343" i="3"/>
  <c r="BB347" i="3"/>
  <c r="BB340" i="3"/>
  <c r="AZ142" i="3"/>
  <c r="AZ317" i="3"/>
  <c r="BB305" i="3"/>
  <c r="BB301" i="3"/>
  <c r="BB306" i="3"/>
  <c r="BB304" i="3"/>
  <c r="BB303" i="3"/>
  <c r="BB302" i="3"/>
  <c r="BB281" i="3"/>
  <c r="BB316" i="3"/>
  <c r="BA288" i="3"/>
  <c r="BA289" i="3" s="1"/>
  <c r="BA292" i="3"/>
  <c r="BA294" i="3" s="1"/>
  <c r="BA94" i="3"/>
  <c r="BA133" i="3" s="1"/>
  <c r="BA92" i="3"/>
  <c r="BA131" i="3" s="1"/>
  <c r="BA93" i="3"/>
  <c r="BA132" i="3" s="1"/>
  <c r="BA91" i="3"/>
  <c r="BA130" i="3" s="1"/>
  <c r="BA90" i="3"/>
  <c r="BA129" i="3" s="1"/>
  <c r="BA96" i="3"/>
  <c r="BA135" i="3" s="1"/>
  <c r="BA95" i="3"/>
  <c r="BA134" i="3" s="1"/>
  <c r="BA98" i="3"/>
  <c r="BA137" i="3" s="1"/>
  <c r="BA97" i="3"/>
  <c r="BA136" i="3" s="1"/>
  <c r="BA100" i="3"/>
  <c r="BB11" i="3"/>
  <c r="BC8" i="3"/>
  <c r="BB10" i="3"/>
  <c r="BB88" i="3" s="1"/>
  <c r="BB26" i="3"/>
  <c r="BB25" i="3"/>
  <c r="BC386" i="3" l="1"/>
  <c r="BZ5" i="87"/>
  <c r="CG430" i="88"/>
  <c r="CH424" i="88"/>
  <c r="CG390" i="88"/>
  <c r="CT415" i="88"/>
  <c r="CT417" i="88" s="1"/>
  <c r="CT418" i="88"/>
  <c r="CP373" i="88"/>
  <c r="CP374" i="88" s="1"/>
  <c r="CQ370" i="88" s="1"/>
  <c r="CO35" i="88"/>
  <c r="CO377" i="88"/>
  <c r="CO36" i="88" s="1"/>
  <c r="BO417" i="86"/>
  <c r="BO437" i="86"/>
  <c r="BO41" i="86" s="1"/>
  <c r="CQ373" i="86"/>
  <c r="CQ374" i="86" s="1"/>
  <c r="CR370" i="86" s="1"/>
  <c r="CP35" i="86"/>
  <c r="CP377" i="86"/>
  <c r="CP36" i="86" s="1"/>
  <c r="BC165" i="3"/>
  <c r="BC424" i="3"/>
  <c r="BB374" i="3"/>
  <c r="BC370" i="3" s="1"/>
  <c r="BB350" i="3"/>
  <c r="BB377" i="3" s="1"/>
  <c r="BB36" i="3" s="1"/>
  <c r="BY9" i="87" s="1"/>
  <c r="BC355" i="3"/>
  <c r="BC356" i="3"/>
  <c r="BC357" i="3"/>
  <c r="BC358" i="3"/>
  <c r="BC359" i="3"/>
  <c r="BC360" i="3"/>
  <c r="BC361" i="3"/>
  <c r="BC362" i="3"/>
  <c r="BA141" i="3"/>
  <c r="BC116" i="3"/>
  <c r="BC115" i="3"/>
  <c r="BC110" i="3"/>
  <c r="BC114" i="3"/>
  <c r="BC117" i="3"/>
  <c r="BC118" i="3"/>
  <c r="BC119" i="3"/>
  <c r="BC113" i="3"/>
  <c r="BC112" i="3"/>
  <c r="BC111" i="3"/>
  <c r="AL417" i="3"/>
  <c r="BI18" i="87" s="1"/>
  <c r="BC5" i="3"/>
  <c r="BC23" i="3"/>
  <c r="BC24" i="3"/>
  <c r="BA296" i="3"/>
  <c r="BA104" i="3"/>
  <c r="BB283" i="3"/>
  <c r="BB285" i="3" s="1"/>
  <c r="BB315" i="3" s="1"/>
  <c r="BC9" i="3"/>
  <c r="BC7" i="3"/>
  <c r="BC428" i="3" l="1"/>
  <c r="BC430" i="3" s="1"/>
  <c r="BZ19" i="87" s="1"/>
  <c r="CU411" i="88"/>
  <c r="CH431" i="88"/>
  <c r="CH428" i="88"/>
  <c r="CH437" i="88" s="1"/>
  <c r="CH41" i="88" s="1"/>
  <c r="CQ373" i="88"/>
  <c r="CQ374" i="88" s="1"/>
  <c r="CR370" i="88" s="1"/>
  <c r="CP35" i="88"/>
  <c r="CP377" i="88"/>
  <c r="CP36" i="88" s="1"/>
  <c r="CR373" i="86"/>
  <c r="CR374" i="86" s="1"/>
  <c r="CS370" i="86" s="1"/>
  <c r="CQ35" i="86"/>
  <c r="CQ377" i="86"/>
  <c r="CQ36" i="86" s="1"/>
  <c r="BP411" i="86"/>
  <c r="BO390" i="86"/>
  <c r="AL390" i="3"/>
  <c r="BC268" i="3"/>
  <c r="BC265" i="3"/>
  <c r="BC264" i="3"/>
  <c r="BC267" i="3"/>
  <c r="BC266" i="3"/>
  <c r="BC160" i="3"/>
  <c r="BC373" i="3"/>
  <c r="BC35" i="3" s="1"/>
  <c r="BC364" i="3"/>
  <c r="BC372" i="3" s="1"/>
  <c r="BA269" i="3"/>
  <c r="BC123" i="3"/>
  <c r="AM411" i="3"/>
  <c r="BC342" i="3"/>
  <c r="BC341" i="3"/>
  <c r="BC346" i="3"/>
  <c r="BC338" i="3"/>
  <c r="BC348" i="3"/>
  <c r="BC343" i="3"/>
  <c r="BC344" i="3"/>
  <c r="BC345" i="3"/>
  <c r="BC337" i="3"/>
  <c r="BC347" i="3"/>
  <c r="BC336" i="3"/>
  <c r="BC339" i="3"/>
  <c r="BC340" i="3"/>
  <c r="BA142" i="3"/>
  <c r="BA317" i="3"/>
  <c r="BC301" i="3"/>
  <c r="BC306" i="3"/>
  <c r="BC303" i="3"/>
  <c r="BC304" i="3"/>
  <c r="BC305" i="3"/>
  <c r="BC302" i="3"/>
  <c r="BC281" i="3"/>
  <c r="BC316" i="3"/>
  <c r="BB288" i="3"/>
  <c r="BB289" i="3" s="1"/>
  <c r="BB292" i="3"/>
  <c r="BB294" i="3" s="1"/>
  <c r="BB93" i="3"/>
  <c r="BB132" i="3" s="1"/>
  <c r="BB92" i="3"/>
  <c r="BB131" i="3" s="1"/>
  <c r="BB94" i="3"/>
  <c r="BB133" i="3" s="1"/>
  <c r="BB91" i="3"/>
  <c r="BB130" i="3" s="1"/>
  <c r="BB90" i="3"/>
  <c r="BB129" i="3" s="1"/>
  <c r="BB96" i="3"/>
  <c r="BB135" i="3" s="1"/>
  <c r="BB95" i="3"/>
  <c r="BB134" i="3" s="1"/>
  <c r="BB98" i="3"/>
  <c r="BB137" i="3" s="1"/>
  <c r="BB100" i="3"/>
  <c r="BB97" i="3"/>
  <c r="BB136" i="3" s="1"/>
  <c r="BD8" i="3"/>
  <c r="BC10" i="3"/>
  <c r="BC88" i="3" s="1"/>
  <c r="BC26" i="3"/>
  <c r="BC25" i="3"/>
  <c r="BC11" i="3"/>
  <c r="BD386" i="3" l="1"/>
  <c r="CA5" i="87"/>
  <c r="CH430" i="88"/>
  <c r="CU418" i="88"/>
  <c r="CU415" i="88"/>
  <c r="CU417" i="88" s="1"/>
  <c r="CV411" i="88" s="1"/>
  <c r="BP418" i="86"/>
  <c r="BP415" i="86"/>
  <c r="CR373" i="88"/>
  <c r="CR374" i="88" s="1"/>
  <c r="CS370" i="88" s="1"/>
  <c r="CQ35" i="88"/>
  <c r="CQ377" i="88"/>
  <c r="CQ36" i="88" s="1"/>
  <c r="CS373" i="86"/>
  <c r="CS374" i="86" s="1"/>
  <c r="CT370" i="86" s="1"/>
  <c r="CR35" i="86"/>
  <c r="CR377" i="86"/>
  <c r="CR36" i="86" s="1"/>
  <c r="BD424" i="3"/>
  <c r="BD165" i="3"/>
  <c r="BC374" i="3"/>
  <c r="BD370" i="3" s="1"/>
  <c r="BD373" i="3" s="1"/>
  <c r="BD35" i="3" s="1"/>
  <c r="BC350" i="3"/>
  <c r="BC377" i="3" s="1"/>
  <c r="BC36" i="3" s="1"/>
  <c r="BZ9" i="87" s="1"/>
  <c r="BD355" i="3"/>
  <c r="BD356" i="3"/>
  <c r="BD357" i="3"/>
  <c r="BD358" i="3"/>
  <c r="BD359" i="3"/>
  <c r="BD360" i="3"/>
  <c r="BD361" i="3"/>
  <c r="BD362" i="3"/>
  <c r="BB141" i="3"/>
  <c r="BD116" i="3"/>
  <c r="BD115" i="3"/>
  <c r="BD114" i="3"/>
  <c r="BD117" i="3"/>
  <c r="BD118" i="3"/>
  <c r="BD113" i="3"/>
  <c r="BD111" i="3"/>
  <c r="BD110" i="3"/>
  <c r="BD119" i="3"/>
  <c r="BD112" i="3"/>
  <c r="AM415" i="3"/>
  <c r="AM437" i="3" s="1"/>
  <c r="BD5" i="3"/>
  <c r="BD23" i="3"/>
  <c r="BD24" i="3"/>
  <c r="BB296" i="3"/>
  <c r="BB104" i="3"/>
  <c r="BC283" i="3"/>
  <c r="BC285" i="3" s="1"/>
  <c r="BC315" i="3" s="1"/>
  <c r="BD9" i="3"/>
  <c r="BD7" i="3"/>
  <c r="CV418" i="88" l="1"/>
  <c r="CV415" i="88"/>
  <c r="CV417" i="88" s="1"/>
  <c r="CI424" i="88"/>
  <c r="CH390" i="88"/>
  <c r="CS373" i="88"/>
  <c r="CS374" i="88" s="1"/>
  <c r="CT370" i="88" s="1"/>
  <c r="CR35" i="88"/>
  <c r="CR377" i="88"/>
  <c r="CR36" i="88" s="1"/>
  <c r="BD428" i="3"/>
  <c r="BD430" i="3" s="1"/>
  <c r="CA19" i="87" s="1"/>
  <c r="CT373" i="86"/>
  <c r="CT374" i="86" s="1"/>
  <c r="CU370" i="86" s="1"/>
  <c r="CS35" i="86"/>
  <c r="CS377" i="86"/>
  <c r="CS36" i="86" s="1"/>
  <c r="BP417" i="86"/>
  <c r="BP437" i="86"/>
  <c r="BP41" i="86" s="1"/>
  <c r="BD264" i="3"/>
  <c r="BD268" i="3"/>
  <c r="BD265" i="3"/>
  <c r="BD266" i="3"/>
  <c r="BD267" i="3"/>
  <c r="BD160" i="3"/>
  <c r="BD364" i="3"/>
  <c r="BD372" i="3" s="1"/>
  <c r="BD374" i="3" s="1"/>
  <c r="BE370" i="3" s="1"/>
  <c r="BE373" i="3" s="1"/>
  <c r="BE35" i="3" s="1"/>
  <c r="BB269" i="3"/>
  <c r="BD123" i="3"/>
  <c r="AM417" i="3"/>
  <c r="BJ18" i="87" s="1"/>
  <c r="BD342" i="3"/>
  <c r="BD341" i="3"/>
  <c r="BD336" i="3"/>
  <c r="BD344" i="3"/>
  <c r="BD345" i="3"/>
  <c r="BD338" i="3"/>
  <c r="BD343" i="3"/>
  <c r="BD348" i="3"/>
  <c r="BD339" i="3"/>
  <c r="BD347" i="3"/>
  <c r="BD337" i="3"/>
  <c r="BD346" i="3"/>
  <c r="BD340" i="3"/>
  <c r="BD301" i="3"/>
  <c r="BD303" i="3"/>
  <c r="BD304" i="3"/>
  <c r="BD305" i="3"/>
  <c r="BD306" i="3"/>
  <c r="BD302" i="3"/>
  <c r="BD281" i="3"/>
  <c r="BD316" i="3"/>
  <c r="BB142" i="3"/>
  <c r="BB317" i="3"/>
  <c r="BC288" i="3"/>
  <c r="BC289" i="3" s="1"/>
  <c r="BC292" i="3"/>
  <c r="BC294" i="3" s="1"/>
  <c r="BC90" i="3"/>
  <c r="BC129" i="3" s="1"/>
  <c r="BC93" i="3"/>
  <c r="BC132" i="3" s="1"/>
  <c r="BC91" i="3"/>
  <c r="BC130" i="3" s="1"/>
  <c r="BC94" i="3"/>
  <c r="BC133" i="3" s="1"/>
  <c r="BC92" i="3"/>
  <c r="BC131" i="3" s="1"/>
  <c r="BC100" i="3"/>
  <c r="BC95" i="3"/>
  <c r="BC134" i="3" s="1"/>
  <c r="BC98" i="3"/>
  <c r="BC137" i="3" s="1"/>
  <c r="BC96" i="3"/>
  <c r="BC135" i="3" s="1"/>
  <c r="BC97" i="3"/>
  <c r="BC136" i="3" s="1"/>
  <c r="BD10" i="3"/>
  <c r="BD88" i="3" s="1"/>
  <c r="BD26" i="3"/>
  <c r="BD25" i="3"/>
  <c r="BE8" i="3"/>
  <c r="BD11" i="3"/>
  <c r="BE386" i="3" l="1"/>
  <c r="CB5" i="87"/>
  <c r="CW411" i="88"/>
  <c r="CI431" i="88"/>
  <c r="CI428" i="88"/>
  <c r="CI437" i="88" s="1"/>
  <c r="CI41" i="88" s="1"/>
  <c r="CT373" i="88"/>
  <c r="CT374" i="88" s="1"/>
  <c r="CU370" i="88" s="1"/>
  <c r="CS35" i="88"/>
  <c r="CS377" i="88"/>
  <c r="CS36" i="88" s="1"/>
  <c r="BQ411" i="86"/>
  <c r="BP390" i="86"/>
  <c r="CU373" i="86"/>
  <c r="CU374" i="86" s="1"/>
  <c r="CV370" i="86" s="1"/>
  <c r="CT35" i="86"/>
  <c r="CT377" i="86"/>
  <c r="CT36" i="86" s="1"/>
  <c r="BE165" i="3"/>
  <c r="BE424" i="3"/>
  <c r="AM390" i="3"/>
  <c r="BD350" i="3"/>
  <c r="BD377" i="3" s="1"/>
  <c r="BD36" i="3" s="1"/>
  <c r="CA9" i="87" s="1"/>
  <c r="BE355" i="3"/>
  <c r="BE356" i="3"/>
  <c r="BE357" i="3"/>
  <c r="BE358" i="3"/>
  <c r="BE359" i="3"/>
  <c r="BE360" i="3"/>
  <c r="BE361" i="3"/>
  <c r="BE362" i="3"/>
  <c r="BC141" i="3"/>
  <c r="BE116" i="3"/>
  <c r="BE115" i="3"/>
  <c r="BE114" i="3"/>
  <c r="BE112" i="3"/>
  <c r="BE117" i="3"/>
  <c r="BE110" i="3"/>
  <c r="BE118" i="3"/>
  <c r="BE119" i="3"/>
  <c r="BE113" i="3"/>
  <c r="BE111" i="3"/>
  <c r="BE5" i="3"/>
  <c r="AN411" i="3"/>
  <c r="BE23" i="3"/>
  <c r="BE24" i="3"/>
  <c r="BC296" i="3"/>
  <c r="BC104" i="3"/>
  <c r="BD283" i="3"/>
  <c r="BD285" i="3" s="1"/>
  <c r="BD315" i="3" s="1"/>
  <c r="BE9" i="3"/>
  <c r="BE7" i="3"/>
  <c r="BE428" i="3" l="1"/>
  <c r="CI430" i="88"/>
  <c r="CW418" i="88"/>
  <c r="CW415" i="88"/>
  <c r="CW417" i="88" s="1"/>
  <c r="BQ418" i="86"/>
  <c r="BQ415" i="86"/>
  <c r="CU373" i="88"/>
  <c r="CU374" i="88" s="1"/>
  <c r="CV370" i="88" s="1"/>
  <c r="CT35" i="88"/>
  <c r="CT377" i="88"/>
  <c r="CT36" i="88" s="1"/>
  <c r="CV373" i="86"/>
  <c r="CV374" i="86" s="1"/>
  <c r="CW370" i="86" s="1"/>
  <c r="CU35" i="86"/>
  <c r="CU377" i="86"/>
  <c r="CU36" i="86" s="1"/>
  <c r="BE267" i="3"/>
  <c r="BE266" i="3"/>
  <c r="BE264" i="3"/>
  <c r="BE268" i="3"/>
  <c r="BE265" i="3"/>
  <c r="BE160" i="3"/>
  <c r="BE364" i="3"/>
  <c r="BE372" i="3" s="1"/>
  <c r="BE374" i="3" s="1"/>
  <c r="BF370" i="3" s="1"/>
  <c r="BF373" i="3" s="1"/>
  <c r="BF35" i="3" s="1"/>
  <c r="BC269" i="3"/>
  <c r="BE123" i="3"/>
  <c r="AN415" i="3"/>
  <c r="AN437" i="3" s="1"/>
  <c r="BE430" i="3"/>
  <c r="CB19" i="87" s="1"/>
  <c r="BE342" i="3"/>
  <c r="BE341" i="3"/>
  <c r="BE346" i="3"/>
  <c r="BE336" i="3"/>
  <c r="BE347" i="3"/>
  <c r="BE340" i="3"/>
  <c r="BE345" i="3"/>
  <c r="BE338" i="3"/>
  <c r="BE343" i="3"/>
  <c r="BE344" i="3"/>
  <c r="BE348" i="3"/>
  <c r="BE339" i="3"/>
  <c r="BE337" i="3"/>
  <c r="BC142" i="3"/>
  <c r="BC317" i="3"/>
  <c r="BE305" i="3"/>
  <c r="BE303" i="3"/>
  <c r="BE301" i="3"/>
  <c r="BE304" i="3"/>
  <c r="BE306" i="3"/>
  <c r="BE302" i="3"/>
  <c r="BE281" i="3"/>
  <c r="BE316" i="3"/>
  <c r="BD288" i="3"/>
  <c r="BD289" i="3" s="1"/>
  <c r="BD292" i="3"/>
  <c r="BD294" i="3" s="1"/>
  <c r="BD90" i="3"/>
  <c r="BD129" i="3" s="1"/>
  <c r="BD93" i="3"/>
  <c r="BD132" i="3" s="1"/>
  <c r="BD92" i="3"/>
  <c r="BD131" i="3" s="1"/>
  <c r="BD91" i="3"/>
  <c r="BD130" i="3" s="1"/>
  <c r="BD94" i="3"/>
  <c r="BD133" i="3" s="1"/>
  <c r="BD100" i="3"/>
  <c r="BD95" i="3"/>
  <c r="BD134" i="3" s="1"/>
  <c r="BD96" i="3"/>
  <c r="BD135" i="3" s="1"/>
  <c r="BD98" i="3"/>
  <c r="BD137" i="3" s="1"/>
  <c r="BD97" i="3"/>
  <c r="BD136" i="3" s="1"/>
  <c r="BE26" i="3"/>
  <c r="BE25" i="3"/>
  <c r="BF8" i="3"/>
  <c r="BE10" i="3"/>
  <c r="BE88" i="3" s="1"/>
  <c r="BE11" i="3"/>
  <c r="BF386" i="3" l="1"/>
  <c r="CC5" i="87"/>
  <c r="CX411" i="88"/>
  <c r="CJ424" i="88"/>
  <c r="CI390" i="88"/>
  <c r="CV373" i="88"/>
  <c r="CV374" i="88" s="1"/>
  <c r="CW370" i="88" s="1"/>
  <c r="CU35" i="88"/>
  <c r="CU377" i="88"/>
  <c r="CU36" i="88" s="1"/>
  <c r="BQ417" i="86"/>
  <c r="BQ437" i="86"/>
  <c r="BQ41" i="86" s="1"/>
  <c r="CW373" i="86"/>
  <c r="CW374" i="86" s="1"/>
  <c r="CX370" i="86" s="1"/>
  <c r="CV35" i="86"/>
  <c r="CV377" i="86"/>
  <c r="CV36" i="86" s="1"/>
  <c r="BF165" i="3"/>
  <c r="BF424" i="3"/>
  <c r="BE350" i="3"/>
  <c r="BE377" i="3" s="1"/>
  <c r="BE36" i="3" s="1"/>
  <c r="CB9" i="87" s="1"/>
  <c r="BF356" i="3"/>
  <c r="BF357" i="3"/>
  <c r="BF358" i="3"/>
  <c r="BF359" i="3"/>
  <c r="BF360" i="3"/>
  <c r="BF361" i="3"/>
  <c r="BF362" i="3"/>
  <c r="BF355" i="3"/>
  <c r="BD141" i="3"/>
  <c r="BF111" i="3"/>
  <c r="BF116" i="3"/>
  <c r="BF115" i="3"/>
  <c r="BF113" i="3"/>
  <c r="BF117" i="3"/>
  <c r="BF110" i="3"/>
  <c r="BF118" i="3"/>
  <c r="BF119" i="3"/>
  <c r="BF114" i="3"/>
  <c r="BF112" i="3"/>
  <c r="AN417" i="3"/>
  <c r="BK18" i="87" s="1"/>
  <c r="BF5" i="3"/>
  <c r="BF23" i="3"/>
  <c r="BF24" i="3"/>
  <c r="BD296" i="3"/>
  <c r="BD104" i="3"/>
  <c r="BE283" i="3"/>
  <c r="BE285" i="3" s="1"/>
  <c r="BE315" i="3" s="1"/>
  <c r="BF9" i="3"/>
  <c r="BF7" i="3"/>
  <c r="CJ431" i="88" l="1"/>
  <c r="CJ428" i="88"/>
  <c r="CJ437" i="88" s="1"/>
  <c r="CJ41" i="88" s="1"/>
  <c r="CX418" i="88"/>
  <c r="CX415" i="88"/>
  <c r="CX417" i="88" s="1"/>
  <c r="CW373" i="88"/>
  <c r="CW374" i="88" s="1"/>
  <c r="CX370" i="88" s="1"/>
  <c r="CV35" i="88"/>
  <c r="CV377" i="88"/>
  <c r="CV36" i="88" s="1"/>
  <c r="BF428" i="3"/>
  <c r="BF430" i="3" s="1"/>
  <c r="CC19" i="87" s="1"/>
  <c r="CX373" i="86"/>
  <c r="CX374" i="86" s="1"/>
  <c r="CY370" i="86" s="1"/>
  <c r="CW35" i="86"/>
  <c r="CW377" i="86"/>
  <c r="CW36" i="86" s="1"/>
  <c r="BR411" i="86"/>
  <c r="BQ390" i="86"/>
  <c r="AN390" i="3"/>
  <c r="BF267" i="3"/>
  <c r="BF268" i="3"/>
  <c r="BF266" i="3"/>
  <c r="BF265" i="3"/>
  <c r="BF264" i="3"/>
  <c r="BF160" i="3"/>
  <c r="BF364" i="3"/>
  <c r="BF372" i="3" s="1"/>
  <c r="BF374" i="3" s="1"/>
  <c r="BG370" i="3" s="1"/>
  <c r="BD269" i="3"/>
  <c r="BF123" i="3"/>
  <c r="AO411" i="3"/>
  <c r="BF342" i="3"/>
  <c r="BF341" i="3"/>
  <c r="BF346" i="3"/>
  <c r="BF339" i="3"/>
  <c r="BF337" i="3"/>
  <c r="BF338" i="3"/>
  <c r="BF340" i="3"/>
  <c r="BF343" i="3"/>
  <c r="BF344" i="3"/>
  <c r="BF348" i="3"/>
  <c r="BF345" i="3"/>
  <c r="BF336" i="3"/>
  <c r="BF347" i="3"/>
  <c r="BD142" i="3"/>
  <c r="BD317" i="3"/>
  <c r="BF305" i="3"/>
  <c r="BF306" i="3"/>
  <c r="BF301" i="3"/>
  <c r="BF303" i="3"/>
  <c r="BF304" i="3"/>
  <c r="BF302" i="3"/>
  <c r="BF281" i="3"/>
  <c r="BF316" i="3"/>
  <c r="BE288" i="3"/>
  <c r="BE289" i="3" s="1"/>
  <c r="BE292" i="3"/>
  <c r="BE294" i="3" s="1"/>
  <c r="BE90" i="3"/>
  <c r="BE129" i="3" s="1"/>
  <c r="BE92" i="3"/>
  <c r="BE131" i="3" s="1"/>
  <c r="BE93" i="3"/>
  <c r="BE132" i="3" s="1"/>
  <c r="BE91" i="3"/>
  <c r="BE130" i="3" s="1"/>
  <c r="BE94" i="3"/>
  <c r="BE133" i="3" s="1"/>
  <c r="BE95" i="3"/>
  <c r="BE134" i="3" s="1"/>
  <c r="BE96" i="3"/>
  <c r="BE135" i="3" s="1"/>
  <c r="BE97" i="3"/>
  <c r="BE136" i="3" s="1"/>
  <c r="BE100" i="3"/>
  <c r="BE98" i="3"/>
  <c r="BE137" i="3" s="1"/>
  <c r="BG8" i="3"/>
  <c r="BF10" i="3"/>
  <c r="BF88" i="3" s="1"/>
  <c r="BF26" i="3"/>
  <c r="BF25" i="3"/>
  <c r="BF11" i="3"/>
  <c r="BG386" i="3" l="1"/>
  <c r="CD5" i="87"/>
  <c r="CJ430" i="88"/>
  <c r="CY411" i="88"/>
  <c r="CK424" i="88"/>
  <c r="CJ390" i="88"/>
  <c r="BR415" i="86"/>
  <c r="BR418" i="86"/>
  <c r="CX373" i="88"/>
  <c r="CX374" i="88" s="1"/>
  <c r="CY370" i="88" s="1"/>
  <c r="CW35" i="88"/>
  <c r="CW377" i="88"/>
  <c r="CW36" i="88" s="1"/>
  <c r="CY373" i="86"/>
  <c r="CY374" i="86" s="1"/>
  <c r="CZ370" i="86" s="1"/>
  <c r="CX35" i="86"/>
  <c r="CX377" i="86"/>
  <c r="CX36" i="86" s="1"/>
  <c r="BG165" i="3"/>
  <c r="BG373" i="3"/>
  <c r="BG35" i="3" s="1"/>
  <c r="BF350" i="3"/>
  <c r="BF377" i="3" s="1"/>
  <c r="BF36" i="3" s="1"/>
  <c r="CC9" i="87" s="1"/>
  <c r="BG355" i="3"/>
  <c r="BG356" i="3"/>
  <c r="BG357" i="3"/>
  <c r="BG358" i="3"/>
  <c r="BG359" i="3"/>
  <c r="BG360" i="3"/>
  <c r="BG361" i="3"/>
  <c r="BG362" i="3"/>
  <c r="BE141" i="3"/>
  <c r="BG112" i="3"/>
  <c r="BG111" i="3"/>
  <c r="BG116" i="3"/>
  <c r="BG114" i="3"/>
  <c r="BG117" i="3"/>
  <c r="BG118" i="3"/>
  <c r="BG119" i="3"/>
  <c r="BG110" i="3"/>
  <c r="BG115" i="3"/>
  <c r="BG113" i="3"/>
  <c r="AO415" i="3"/>
  <c r="AO437" i="3" s="1"/>
  <c r="BG424" i="3"/>
  <c r="BG5" i="3"/>
  <c r="BG24" i="3"/>
  <c r="BG23" i="3"/>
  <c r="BE296" i="3"/>
  <c r="BE104" i="3"/>
  <c r="BF283" i="3"/>
  <c r="BF285" i="3" s="1"/>
  <c r="BF315" i="3" s="1"/>
  <c r="BG9" i="3"/>
  <c r="BG7" i="3"/>
  <c r="CK431" i="88" l="1"/>
  <c r="CK428" i="88"/>
  <c r="CK437" i="88" s="1"/>
  <c r="CK41" i="88" s="1"/>
  <c r="CY418" i="88"/>
  <c r="CY415" i="88"/>
  <c r="CY417" i="88" s="1"/>
  <c r="CY373" i="88"/>
  <c r="CY374" i="88" s="1"/>
  <c r="CZ370" i="88" s="1"/>
  <c r="CX35" i="88"/>
  <c r="CX377" i="88"/>
  <c r="CX36" i="88" s="1"/>
  <c r="CZ373" i="86"/>
  <c r="CZ374" i="86" s="1"/>
  <c r="DA370" i="86" s="1"/>
  <c r="CY35" i="86"/>
  <c r="CY377" i="86"/>
  <c r="CY36" i="86" s="1"/>
  <c r="BR417" i="86"/>
  <c r="BR437" i="86"/>
  <c r="BR41" i="86" s="1"/>
  <c r="BG267" i="3"/>
  <c r="BG268" i="3"/>
  <c r="BG266" i="3"/>
  <c r="BG265" i="3"/>
  <c r="BG264" i="3"/>
  <c r="BG160" i="3"/>
  <c r="BG364" i="3"/>
  <c r="BG372" i="3" s="1"/>
  <c r="BG374" i="3" s="1"/>
  <c r="BH370" i="3" s="1"/>
  <c r="BE269" i="3"/>
  <c r="BG123" i="3"/>
  <c r="BG431" i="3"/>
  <c r="BG428" i="3"/>
  <c r="AO417" i="3"/>
  <c r="BL18" i="87" s="1"/>
  <c r="BG342" i="3"/>
  <c r="BG341" i="3"/>
  <c r="BG347" i="3"/>
  <c r="BG338" i="3"/>
  <c r="BG339" i="3"/>
  <c r="BG348" i="3"/>
  <c r="BG337" i="3"/>
  <c r="BG346" i="3"/>
  <c r="BG345" i="3"/>
  <c r="BG336" i="3"/>
  <c r="BG340" i="3"/>
  <c r="BG343" i="3"/>
  <c r="BG344" i="3"/>
  <c r="BE142" i="3"/>
  <c r="BE317" i="3"/>
  <c r="BG304" i="3"/>
  <c r="BG301" i="3"/>
  <c r="BG303" i="3"/>
  <c r="BG305" i="3"/>
  <c r="BG306" i="3"/>
  <c r="BG302" i="3"/>
  <c r="BG281" i="3"/>
  <c r="BG316" i="3"/>
  <c r="BF288" i="3"/>
  <c r="BF289" i="3" s="1"/>
  <c r="BF292" i="3"/>
  <c r="BF294" i="3" s="1"/>
  <c r="BF93" i="3"/>
  <c r="BF132" i="3" s="1"/>
  <c r="BF91" i="3"/>
  <c r="BF130" i="3" s="1"/>
  <c r="BF92" i="3"/>
  <c r="BF131" i="3" s="1"/>
  <c r="BF90" i="3"/>
  <c r="BF129" i="3" s="1"/>
  <c r="BF94" i="3"/>
  <c r="BF133" i="3" s="1"/>
  <c r="BF95" i="3"/>
  <c r="BF134" i="3" s="1"/>
  <c r="BF97" i="3"/>
  <c r="BF136" i="3" s="1"/>
  <c r="BF98" i="3"/>
  <c r="BF137" i="3" s="1"/>
  <c r="BF96" i="3"/>
  <c r="BF135" i="3" s="1"/>
  <c r="BF100" i="3"/>
  <c r="BH8" i="3"/>
  <c r="BG10" i="3"/>
  <c r="BG88" i="3" s="1"/>
  <c r="BG26" i="3"/>
  <c r="BG25" i="3"/>
  <c r="BG11" i="3"/>
  <c r="BH386" i="3" l="1"/>
  <c r="CE5" i="87"/>
  <c r="CK430" i="88"/>
  <c r="CZ411" i="88"/>
  <c r="CL424" i="88"/>
  <c r="CK390" i="88"/>
  <c r="CZ373" i="88"/>
  <c r="CZ374" i="88" s="1"/>
  <c r="DA370" i="88" s="1"/>
  <c r="CY35" i="88"/>
  <c r="CY377" i="88"/>
  <c r="CY36" i="88" s="1"/>
  <c r="BS411" i="86"/>
  <c r="BR390" i="86"/>
  <c r="DA373" i="86"/>
  <c r="DA374" i="86" s="1"/>
  <c r="DB370" i="86" s="1"/>
  <c r="CZ35" i="86"/>
  <c r="CZ377" i="86"/>
  <c r="CZ36" i="86" s="1"/>
  <c r="BH165" i="3"/>
  <c r="AO390" i="3"/>
  <c r="BH373" i="3"/>
  <c r="BH35" i="3" s="1"/>
  <c r="BG350" i="3"/>
  <c r="BG377" i="3" s="1"/>
  <c r="BG36" i="3" s="1"/>
  <c r="CD9" i="87" s="1"/>
  <c r="BH355" i="3"/>
  <c r="BH356" i="3"/>
  <c r="BH357" i="3"/>
  <c r="BH358" i="3"/>
  <c r="BH359" i="3"/>
  <c r="BH360" i="3"/>
  <c r="BH361" i="3"/>
  <c r="BH362" i="3"/>
  <c r="BG430" i="3"/>
  <c r="CD19" i="87" s="1"/>
  <c r="BF141" i="3"/>
  <c r="BH113" i="3"/>
  <c r="BH112" i="3"/>
  <c r="BH111" i="3"/>
  <c r="BH115" i="3"/>
  <c r="BH117" i="3"/>
  <c r="BH110" i="3"/>
  <c r="BH118" i="3"/>
  <c r="BH116" i="3"/>
  <c r="BH119" i="3"/>
  <c r="BH114" i="3"/>
  <c r="BH5" i="3"/>
  <c r="AP411" i="3"/>
  <c r="BH24" i="3"/>
  <c r="BH23" i="3"/>
  <c r="BF296" i="3"/>
  <c r="BF104" i="3"/>
  <c r="BG283" i="3"/>
  <c r="BG285" i="3" s="1"/>
  <c r="BG315" i="3" s="1"/>
  <c r="BH9" i="3"/>
  <c r="BH7" i="3"/>
  <c r="CL431" i="88" l="1"/>
  <c r="CL428" i="88"/>
  <c r="CL437" i="88" s="1"/>
  <c r="CL41" i="88" s="1"/>
  <c r="CZ418" i="88"/>
  <c r="CZ415" i="88"/>
  <c r="CZ417" i="88" s="1"/>
  <c r="BS415" i="86"/>
  <c r="BS418" i="86"/>
  <c r="DA373" i="88"/>
  <c r="DA374" i="88" s="1"/>
  <c r="DB370" i="88" s="1"/>
  <c r="CZ35" i="88"/>
  <c r="CZ377" i="88"/>
  <c r="CZ36" i="88" s="1"/>
  <c r="DB373" i="86"/>
  <c r="DB374" i="86" s="1"/>
  <c r="DC370" i="86" s="1"/>
  <c r="DA35" i="86"/>
  <c r="DA377" i="86"/>
  <c r="DA36" i="86" s="1"/>
  <c r="BH424" i="3"/>
  <c r="BH431" i="3" s="1"/>
  <c r="BH267" i="3"/>
  <c r="BH268" i="3"/>
  <c r="BH266" i="3"/>
  <c r="BH265" i="3"/>
  <c r="BH264" i="3"/>
  <c r="BH160" i="3"/>
  <c r="BH364" i="3"/>
  <c r="BH372" i="3" s="1"/>
  <c r="BH374" i="3" s="1"/>
  <c r="BI370" i="3" s="1"/>
  <c r="BF269" i="3"/>
  <c r="BH123" i="3"/>
  <c r="AP415" i="3"/>
  <c r="AP437" i="3" s="1"/>
  <c r="BH11" i="3"/>
  <c r="BH342" i="3"/>
  <c r="BH341" i="3"/>
  <c r="BH347" i="3"/>
  <c r="BH344" i="3"/>
  <c r="BH343" i="3"/>
  <c r="BH339" i="3"/>
  <c r="BH337" i="3"/>
  <c r="BH336" i="3"/>
  <c r="BH345" i="3"/>
  <c r="BH338" i="3"/>
  <c r="BH348" i="3"/>
  <c r="BH340" i="3"/>
  <c r="BH346" i="3"/>
  <c r="BF142" i="3"/>
  <c r="BF317" i="3"/>
  <c r="BH305" i="3"/>
  <c r="BH306" i="3"/>
  <c r="BH303" i="3"/>
  <c r="BH304" i="3"/>
  <c r="BH301" i="3"/>
  <c r="BH302" i="3"/>
  <c r="BH281" i="3"/>
  <c r="BH316" i="3"/>
  <c r="BG288" i="3"/>
  <c r="BG289" i="3" s="1"/>
  <c r="BG292" i="3"/>
  <c r="BG294" i="3" s="1"/>
  <c r="BG93" i="3"/>
  <c r="BG132" i="3" s="1"/>
  <c r="BG91" i="3"/>
  <c r="BG130" i="3" s="1"/>
  <c r="BG94" i="3"/>
  <c r="BG133" i="3" s="1"/>
  <c r="BG92" i="3"/>
  <c r="BG131" i="3" s="1"/>
  <c r="BG90" i="3"/>
  <c r="BG129" i="3" s="1"/>
  <c r="BG95" i="3"/>
  <c r="BG134" i="3" s="1"/>
  <c r="BG97" i="3"/>
  <c r="BG136" i="3" s="1"/>
  <c r="BG100" i="3"/>
  <c r="BG98" i="3"/>
  <c r="BG137" i="3" s="1"/>
  <c r="BG96" i="3"/>
  <c r="BG135" i="3" s="1"/>
  <c r="BH10" i="3"/>
  <c r="BH88" i="3" s="1"/>
  <c r="BH26" i="3"/>
  <c r="BH25" i="3"/>
  <c r="BI8" i="3"/>
  <c r="BI386" i="3" l="1"/>
  <c r="CF5" i="87"/>
  <c r="DA411" i="88"/>
  <c r="CL430" i="88"/>
  <c r="DB373" i="88"/>
  <c r="DB374" i="88" s="1"/>
  <c r="DA35" i="88"/>
  <c r="DA377" i="88"/>
  <c r="DA36" i="88" s="1"/>
  <c r="BH428" i="3"/>
  <c r="BH430" i="3" s="1"/>
  <c r="CE19" i="87" s="1"/>
  <c r="BS417" i="86"/>
  <c r="BS437" i="86"/>
  <c r="BS41" i="86" s="1"/>
  <c r="DC373" i="86"/>
  <c r="DC374" i="86" s="1"/>
  <c r="DD370" i="86" s="1"/>
  <c r="DB35" i="86"/>
  <c r="DB377" i="86"/>
  <c r="DB36" i="86" s="1"/>
  <c r="BI165" i="3"/>
  <c r="BI373" i="3"/>
  <c r="BI35" i="3" s="1"/>
  <c r="BH350" i="3"/>
  <c r="BH377" i="3" s="1"/>
  <c r="BH36" i="3" s="1"/>
  <c r="CE9" i="87" s="1"/>
  <c r="BI355" i="3"/>
  <c r="BI356" i="3"/>
  <c r="BI357" i="3"/>
  <c r="BI358" i="3"/>
  <c r="BI359" i="3"/>
  <c r="BI360" i="3"/>
  <c r="BI361" i="3"/>
  <c r="BI362" i="3"/>
  <c r="BG141" i="3"/>
  <c r="BI114" i="3"/>
  <c r="BI117" i="3"/>
  <c r="BI118" i="3"/>
  <c r="BI119" i="3"/>
  <c r="BI113" i="3"/>
  <c r="BI112" i="3"/>
  <c r="BI111" i="3"/>
  <c r="BI116" i="3"/>
  <c r="BI110" i="3"/>
  <c r="BI115" i="3"/>
  <c r="AP417" i="3"/>
  <c r="BM18" i="87" s="1"/>
  <c r="BI5" i="3"/>
  <c r="BI24" i="3"/>
  <c r="BI23" i="3"/>
  <c r="BG296" i="3"/>
  <c r="BG104" i="3"/>
  <c r="BH283" i="3"/>
  <c r="BH285" i="3" s="1"/>
  <c r="BH315" i="3" s="1"/>
  <c r="BI9" i="3"/>
  <c r="BI7" i="3"/>
  <c r="CM424" i="88" l="1"/>
  <c r="CL390" i="88"/>
  <c r="DA418" i="88"/>
  <c r="DA415" i="88"/>
  <c r="DA417" i="88" s="1"/>
  <c r="DB35" i="88"/>
  <c r="DB377" i="88"/>
  <c r="DB36" i="88" s="1"/>
  <c r="DD373" i="86"/>
  <c r="DD374" i="86" s="1"/>
  <c r="DE370" i="86" s="1"/>
  <c r="DC35" i="86"/>
  <c r="DC377" i="86"/>
  <c r="DC36" i="86" s="1"/>
  <c r="BT411" i="86"/>
  <c r="BS390" i="86"/>
  <c r="BI424" i="3"/>
  <c r="BI431" i="3" s="1"/>
  <c r="AP390" i="3"/>
  <c r="BI267" i="3"/>
  <c r="BI268" i="3"/>
  <c r="BI266" i="3"/>
  <c r="BI265" i="3"/>
  <c r="BI264" i="3"/>
  <c r="BI160" i="3"/>
  <c r="BI364" i="3"/>
  <c r="BI372" i="3" s="1"/>
  <c r="BI374" i="3" s="1"/>
  <c r="BJ370" i="3" s="1"/>
  <c r="BG269" i="3"/>
  <c r="BI123" i="3"/>
  <c r="AQ411" i="3"/>
  <c r="BI342" i="3"/>
  <c r="BI341" i="3"/>
  <c r="BI347" i="3"/>
  <c r="BI344" i="3"/>
  <c r="BI343" i="3"/>
  <c r="BI339" i="3"/>
  <c r="BI337" i="3"/>
  <c r="BI336" i="3"/>
  <c r="BI345" i="3"/>
  <c r="BI346" i="3"/>
  <c r="BI348" i="3"/>
  <c r="BI338" i="3"/>
  <c r="BI340" i="3"/>
  <c r="BG142" i="3"/>
  <c r="BG317" i="3"/>
  <c r="BI301" i="3"/>
  <c r="BI306" i="3"/>
  <c r="BI305" i="3"/>
  <c r="BI304" i="3"/>
  <c r="BI303" i="3"/>
  <c r="BI302" i="3"/>
  <c r="BI281" i="3"/>
  <c r="BI316" i="3"/>
  <c r="BH288" i="3"/>
  <c r="BH289" i="3" s="1"/>
  <c r="BH292" i="3"/>
  <c r="BH294" i="3" s="1"/>
  <c r="BH94" i="3"/>
  <c r="BH133" i="3" s="1"/>
  <c r="BH92" i="3"/>
  <c r="BH131" i="3" s="1"/>
  <c r="BH91" i="3"/>
  <c r="BH130" i="3" s="1"/>
  <c r="BH93" i="3"/>
  <c r="BH132" i="3" s="1"/>
  <c r="BH90" i="3"/>
  <c r="BH129" i="3" s="1"/>
  <c r="BH96" i="3"/>
  <c r="BH135" i="3" s="1"/>
  <c r="BH98" i="3"/>
  <c r="BH137" i="3" s="1"/>
  <c r="BH97" i="3"/>
  <c r="BH136" i="3" s="1"/>
  <c r="BH95" i="3"/>
  <c r="BH134" i="3" s="1"/>
  <c r="BH100" i="3"/>
  <c r="BI26" i="3"/>
  <c r="BI25" i="3"/>
  <c r="BJ8" i="3"/>
  <c r="BI10" i="3"/>
  <c r="BI88" i="3" s="1"/>
  <c r="BI11" i="3"/>
  <c r="BJ386" i="3" l="1"/>
  <c r="CG5" i="87"/>
  <c r="DB411" i="88"/>
  <c r="CM431" i="88"/>
  <c r="CM428" i="88"/>
  <c r="CM437" i="88" s="1"/>
  <c r="CM41" i="88" s="1"/>
  <c r="BT415" i="86"/>
  <c r="BT418" i="86"/>
  <c r="BI428" i="3"/>
  <c r="BI430" i="3" s="1"/>
  <c r="CF19" i="87" s="1"/>
  <c r="DE373" i="86"/>
  <c r="DE374" i="86" s="1"/>
  <c r="DF370" i="86" s="1"/>
  <c r="DD35" i="86"/>
  <c r="DD377" i="86"/>
  <c r="DD36" i="86" s="1"/>
  <c r="BJ165" i="3"/>
  <c r="BJ373" i="3"/>
  <c r="BJ35" i="3" s="1"/>
  <c r="BI350" i="3"/>
  <c r="BI377" i="3" s="1"/>
  <c r="BI36" i="3" s="1"/>
  <c r="CF9" i="87" s="1"/>
  <c r="BJ355" i="3"/>
  <c r="BJ356" i="3"/>
  <c r="BJ357" i="3"/>
  <c r="BJ358" i="3"/>
  <c r="BJ359" i="3"/>
  <c r="BJ360" i="3"/>
  <c r="BJ361" i="3"/>
  <c r="BJ362" i="3"/>
  <c r="BH141" i="3"/>
  <c r="BJ111" i="3"/>
  <c r="BJ112" i="3"/>
  <c r="BJ113" i="3"/>
  <c r="BJ114" i="3"/>
  <c r="BJ115" i="3"/>
  <c r="BJ116" i="3"/>
  <c r="BJ110" i="3"/>
  <c r="BJ117" i="3"/>
  <c r="BJ118" i="3"/>
  <c r="BJ119" i="3"/>
  <c r="AQ415" i="3"/>
  <c r="AQ437" i="3" s="1"/>
  <c r="BJ5" i="3"/>
  <c r="BJ24" i="3"/>
  <c r="BJ23" i="3"/>
  <c r="BH296" i="3"/>
  <c r="BH104" i="3"/>
  <c r="BI283" i="3"/>
  <c r="BI285" i="3" s="1"/>
  <c r="BI315" i="3" s="1"/>
  <c r="BJ9" i="3"/>
  <c r="BJ7" i="3"/>
  <c r="CM430" i="88" l="1"/>
  <c r="CM390" i="88" s="1"/>
  <c r="DB418" i="88"/>
  <c r="H418" i="88" s="1"/>
  <c r="DB415" i="88"/>
  <c r="DF373" i="86"/>
  <c r="DF374" i="86" s="1"/>
  <c r="DG370" i="86" s="1"/>
  <c r="DE35" i="86"/>
  <c r="DE377" i="86"/>
  <c r="DE36" i="86" s="1"/>
  <c r="BT417" i="86"/>
  <c r="BT437" i="86"/>
  <c r="BT41" i="86" s="1"/>
  <c r="BJ424" i="3"/>
  <c r="BJ431" i="3" s="1"/>
  <c r="BJ267" i="3"/>
  <c r="BJ266" i="3"/>
  <c r="BJ268" i="3"/>
  <c r="BJ265" i="3"/>
  <c r="BJ264" i="3"/>
  <c r="BJ160" i="3"/>
  <c r="BJ364" i="3"/>
  <c r="BJ372" i="3" s="1"/>
  <c r="BH269" i="3"/>
  <c r="BJ123" i="3"/>
  <c r="AQ417" i="3"/>
  <c r="BN18" i="87" s="1"/>
  <c r="BJ11" i="3"/>
  <c r="BJ342" i="3"/>
  <c r="BJ341" i="3"/>
  <c r="BJ336" i="3"/>
  <c r="BJ348" i="3"/>
  <c r="BJ338" i="3"/>
  <c r="BJ343" i="3"/>
  <c r="BJ339" i="3"/>
  <c r="BJ344" i="3"/>
  <c r="BJ337" i="3"/>
  <c r="BJ347" i="3"/>
  <c r="BJ346" i="3"/>
  <c r="BJ345" i="3"/>
  <c r="BJ340" i="3"/>
  <c r="BH142" i="3"/>
  <c r="BH317" i="3"/>
  <c r="BJ305" i="3"/>
  <c r="BJ303" i="3"/>
  <c r="BJ301" i="3"/>
  <c r="BJ304" i="3"/>
  <c r="BJ306" i="3"/>
  <c r="BJ302" i="3"/>
  <c r="BJ316" i="3"/>
  <c r="BJ281" i="3"/>
  <c r="BI288" i="3"/>
  <c r="BI289" i="3" s="1"/>
  <c r="BI292" i="3"/>
  <c r="BI294" i="3" s="1"/>
  <c r="BI94" i="3"/>
  <c r="BI133" i="3" s="1"/>
  <c r="BI92" i="3"/>
  <c r="BI131" i="3" s="1"/>
  <c r="BI93" i="3"/>
  <c r="BI132" i="3" s="1"/>
  <c r="BI91" i="3"/>
  <c r="BI130" i="3" s="1"/>
  <c r="BI90" i="3"/>
  <c r="BI129" i="3" s="1"/>
  <c r="BI96" i="3"/>
  <c r="BI135" i="3" s="1"/>
  <c r="BI98" i="3"/>
  <c r="BI137" i="3" s="1"/>
  <c r="BI95" i="3"/>
  <c r="BI134" i="3" s="1"/>
  <c r="BI97" i="3"/>
  <c r="BI136" i="3" s="1"/>
  <c r="BI100" i="3"/>
  <c r="BK8" i="3"/>
  <c r="BJ10" i="3"/>
  <c r="BJ88" i="3" s="1"/>
  <c r="BJ26" i="3"/>
  <c r="BJ25" i="3"/>
  <c r="BK386" i="3" l="1"/>
  <c r="CH5" i="87"/>
  <c r="CN424" i="88"/>
  <c r="DB417" i="88"/>
  <c r="H415" i="88"/>
  <c r="CN431" i="88"/>
  <c r="CN428" i="88"/>
  <c r="CN437" i="88" s="1"/>
  <c r="CN41" i="88" s="1"/>
  <c r="BJ428" i="3"/>
  <c r="BJ430" i="3" s="1"/>
  <c r="CG19" i="87" s="1"/>
  <c r="BU411" i="86"/>
  <c r="BT390" i="86"/>
  <c r="DG373" i="86"/>
  <c r="DG374" i="86" s="1"/>
  <c r="DH370" i="86" s="1"/>
  <c r="DF35" i="86"/>
  <c r="DF377" i="86"/>
  <c r="DF36" i="86" s="1"/>
  <c r="AQ390" i="3"/>
  <c r="BK165" i="3"/>
  <c r="BJ374" i="3"/>
  <c r="BK370" i="3" s="1"/>
  <c r="BK373" i="3" s="1"/>
  <c r="BK35" i="3" s="1"/>
  <c r="BJ350" i="3"/>
  <c r="BJ377" i="3" s="1"/>
  <c r="BJ36" i="3" s="1"/>
  <c r="CG9" i="87" s="1"/>
  <c r="BK355" i="3"/>
  <c r="BK356" i="3"/>
  <c r="BK357" i="3"/>
  <c r="BK358" i="3"/>
  <c r="BK359" i="3"/>
  <c r="BK360" i="3"/>
  <c r="BK361" i="3"/>
  <c r="BK362" i="3"/>
  <c r="BI141" i="3"/>
  <c r="BK115" i="3"/>
  <c r="BK114" i="3"/>
  <c r="BK110" i="3"/>
  <c r="BK113" i="3"/>
  <c r="BK117" i="3"/>
  <c r="BK118" i="3"/>
  <c r="BK119" i="3"/>
  <c r="BK112" i="3"/>
  <c r="BK111" i="3"/>
  <c r="BK116" i="3"/>
  <c r="BK5" i="3"/>
  <c r="AR411" i="3"/>
  <c r="BK23" i="3"/>
  <c r="BK24" i="3"/>
  <c r="BI296" i="3"/>
  <c r="BI104" i="3"/>
  <c r="BJ283" i="3"/>
  <c r="BJ285" i="3" s="1"/>
  <c r="BJ315" i="3" s="1"/>
  <c r="BK9" i="3"/>
  <c r="BK7" i="3"/>
  <c r="CN430" i="88" l="1"/>
  <c r="BU415" i="86"/>
  <c r="BU418" i="86"/>
  <c r="DH373" i="86"/>
  <c r="DH374" i="86" s="1"/>
  <c r="DI370" i="86" s="1"/>
  <c r="DG35" i="86"/>
  <c r="DG377" i="86"/>
  <c r="DG36" i="86" s="1"/>
  <c r="BK424" i="3"/>
  <c r="BK431" i="3" s="1"/>
  <c r="BK264" i="3"/>
  <c r="BK267" i="3"/>
  <c r="BK266" i="3"/>
  <c r="BK268" i="3"/>
  <c r="BK265" i="3"/>
  <c r="BK160" i="3"/>
  <c r="BK364" i="3"/>
  <c r="BK372" i="3" s="1"/>
  <c r="BI269" i="3"/>
  <c r="BK123" i="3"/>
  <c r="AR415" i="3"/>
  <c r="AR437" i="3" s="1"/>
  <c r="BK342" i="3"/>
  <c r="BK341" i="3"/>
  <c r="BK345" i="3"/>
  <c r="BK346" i="3"/>
  <c r="BK339" i="3"/>
  <c r="BK338" i="3"/>
  <c r="BK343" i="3"/>
  <c r="BK344" i="3"/>
  <c r="BK347" i="3"/>
  <c r="BK337" i="3"/>
  <c r="BK336" i="3"/>
  <c r="BK340" i="3"/>
  <c r="BK348" i="3"/>
  <c r="BI142" i="3"/>
  <c r="BI317" i="3"/>
  <c r="BK305" i="3"/>
  <c r="BK301" i="3"/>
  <c r="BK303" i="3"/>
  <c r="BK304" i="3"/>
  <c r="BK306" i="3"/>
  <c r="BK302" i="3"/>
  <c r="BK316" i="3"/>
  <c r="BK281" i="3"/>
  <c r="BJ288" i="3"/>
  <c r="BJ289" i="3" s="1"/>
  <c r="BJ292" i="3"/>
  <c r="BJ294" i="3" s="1"/>
  <c r="BJ92" i="3"/>
  <c r="BJ131" i="3" s="1"/>
  <c r="BJ94" i="3"/>
  <c r="BJ133" i="3" s="1"/>
  <c r="BJ91" i="3"/>
  <c r="BJ130" i="3" s="1"/>
  <c r="BJ90" i="3"/>
  <c r="BJ129" i="3" s="1"/>
  <c r="BJ93" i="3"/>
  <c r="BJ132" i="3" s="1"/>
  <c r="BJ96" i="3"/>
  <c r="BJ135" i="3" s="1"/>
  <c r="BJ95" i="3"/>
  <c r="BJ134" i="3" s="1"/>
  <c r="BJ98" i="3"/>
  <c r="BJ137" i="3" s="1"/>
  <c r="BJ100" i="3"/>
  <c r="BJ97" i="3"/>
  <c r="BJ136" i="3" s="1"/>
  <c r="BL8" i="3"/>
  <c r="BK10" i="3"/>
  <c r="BK88" i="3" s="1"/>
  <c r="BK26" i="3"/>
  <c r="BK25" i="3"/>
  <c r="BK11" i="3"/>
  <c r="BL386" i="3" l="1"/>
  <c r="CI5" i="87"/>
  <c r="CO424" i="88"/>
  <c r="CN390" i="88"/>
  <c r="BK428" i="3"/>
  <c r="BK430" i="3" s="1"/>
  <c r="CH19" i="87" s="1"/>
  <c r="BU417" i="86"/>
  <c r="BU437" i="86"/>
  <c r="BU41" i="86" s="1"/>
  <c r="DI373" i="86"/>
  <c r="DI374" i="86" s="1"/>
  <c r="DJ370" i="86" s="1"/>
  <c r="DH35" i="86"/>
  <c r="DH377" i="86"/>
  <c r="DH36" i="86" s="1"/>
  <c r="BL165" i="3"/>
  <c r="H428" i="86"/>
  <c r="BK374" i="3"/>
  <c r="BL370" i="3" s="1"/>
  <c r="BK350" i="3"/>
  <c r="BK377" i="3" s="1"/>
  <c r="BK36" i="3" s="1"/>
  <c r="CH9" i="87" s="1"/>
  <c r="BL355" i="3"/>
  <c r="BL356" i="3"/>
  <c r="BL357" i="3"/>
  <c r="BL358" i="3"/>
  <c r="BL359" i="3"/>
  <c r="BL360" i="3"/>
  <c r="BL361" i="3"/>
  <c r="BL362" i="3"/>
  <c r="BJ141" i="3"/>
  <c r="BL116" i="3"/>
  <c r="BL115" i="3"/>
  <c r="BL114" i="3"/>
  <c r="BL113" i="3"/>
  <c r="BL117" i="3"/>
  <c r="BL118" i="3"/>
  <c r="BL112" i="3"/>
  <c r="BL111" i="3"/>
  <c r="BL110" i="3"/>
  <c r="BL119" i="3"/>
  <c r="AR417" i="3"/>
  <c r="BO18" i="87" s="1"/>
  <c r="BL5" i="3"/>
  <c r="BL23" i="3"/>
  <c r="BL24" i="3"/>
  <c r="BJ296" i="3"/>
  <c r="BJ104" i="3"/>
  <c r="BK283" i="3"/>
  <c r="BK285" i="3" s="1"/>
  <c r="BK315" i="3" s="1"/>
  <c r="BL9" i="3"/>
  <c r="BL7" i="3"/>
  <c r="CO431" i="88" l="1"/>
  <c r="CO428" i="88"/>
  <c r="CO437" i="88" s="1"/>
  <c r="CO41" i="88" s="1"/>
  <c r="DJ373" i="86"/>
  <c r="DJ374" i="86" s="1"/>
  <c r="DK370" i="86" s="1"/>
  <c r="DI35" i="86"/>
  <c r="DI377" i="86"/>
  <c r="DI36" i="86" s="1"/>
  <c r="BV411" i="86"/>
  <c r="BU390" i="86"/>
  <c r="BL424" i="3"/>
  <c r="BL428" i="3" s="1"/>
  <c r="AR390" i="3"/>
  <c r="BL264" i="3"/>
  <c r="BL267" i="3"/>
  <c r="BL266" i="3"/>
  <c r="BL265" i="3"/>
  <c r="BL268" i="3"/>
  <c r="BL160" i="3"/>
  <c r="BL373" i="3"/>
  <c r="BL35" i="3" s="1"/>
  <c r="BL364" i="3"/>
  <c r="BL372" i="3" s="1"/>
  <c r="BJ269" i="3"/>
  <c r="BL123" i="3"/>
  <c r="AS411" i="3"/>
  <c r="BL342" i="3"/>
  <c r="BL341" i="3"/>
  <c r="BL336" i="3"/>
  <c r="BL339" i="3"/>
  <c r="BL346" i="3"/>
  <c r="BL345" i="3"/>
  <c r="BL338" i="3"/>
  <c r="BL343" i="3"/>
  <c r="BL348" i="3"/>
  <c r="BL347" i="3"/>
  <c r="BL344" i="3"/>
  <c r="BL337" i="3"/>
  <c r="BL340" i="3"/>
  <c r="BL305" i="3"/>
  <c r="BL306" i="3"/>
  <c r="BL301" i="3"/>
  <c r="BL303" i="3"/>
  <c r="BL304" i="3"/>
  <c r="BL302" i="3"/>
  <c r="BL316" i="3"/>
  <c r="BL281" i="3"/>
  <c r="BJ142" i="3"/>
  <c r="BJ317" i="3"/>
  <c r="BK288" i="3"/>
  <c r="BK289" i="3" s="1"/>
  <c r="BK292" i="3"/>
  <c r="BK294" i="3" s="1"/>
  <c r="BK91" i="3"/>
  <c r="BK130" i="3" s="1"/>
  <c r="BK94" i="3"/>
  <c r="BK133" i="3" s="1"/>
  <c r="BK92" i="3"/>
  <c r="BK131" i="3" s="1"/>
  <c r="BK90" i="3"/>
  <c r="BK129" i="3" s="1"/>
  <c r="BK93" i="3"/>
  <c r="BK132" i="3" s="1"/>
  <c r="BK100" i="3"/>
  <c r="BK97" i="3"/>
  <c r="BK136" i="3" s="1"/>
  <c r="BK95" i="3"/>
  <c r="BK134" i="3" s="1"/>
  <c r="BK98" i="3"/>
  <c r="BK137" i="3" s="1"/>
  <c r="BK96" i="3"/>
  <c r="BK135" i="3" s="1"/>
  <c r="BL10" i="3"/>
  <c r="BL88" i="3" s="1"/>
  <c r="BL26" i="3"/>
  <c r="BL25" i="3"/>
  <c r="BM8" i="3"/>
  <c r="BL11" i="3"/>
  <c r="BM386" i="3" l="1"/>
  <c r="CJ5" i="87"/>
  <c r="CO430" i="88"/>
  <c r="BV418" i="86"/>
  <c r="BV415" i="86"/>
  <c r="BL431" i="3"/>
  <c r="DK373" i="86"/>
  <c r="DK374" i="86" s="1"/>
  <c r="DL370" i="86" s="1"/>
  <c r="DJ35" i="86"/>
  <c r="DJ377" i="86"/>
  <c r="DJ36" i="86" s="1"/>
  <c r="BM165" i="3"/>
  <c r="BL374" i="3"/>
  <c r="BM370" i="3" s="1"/>
  <c r="BM373" i="3" s="1"/>
  <c r="BM35" i="3" s="1"/>
  <c r="BL350" i="3"/>
  <c r="BL377" i="3" s="1"/>
  <c r="BL36" i="3" s="1"/>
  <c r="CI9" i="87" s="1"/>
  <c r="BM355" i="3"/>
  <c r="BM356" i="3"/>
  <c r="BM357" i="3"/>
  <c r="BM358" i="3"/>
  <c r="BM359" i="3"/>
  <c r="BM360" i="3"/>
  <c r="BM361" i="3"/>
  <c r="BM362" i="3"/>
  <c r="BL430" i="3"/>
  <c r="CI19" i="87" s="1"/>
  <c r="BM116" i="3"/>
  <c r="BM115" i="3"/>
  <c r="BM114" i="3"/>
  <c r="BM113" i="3"/>
  <c r="BM111" i="3"/>
  <c r="BM112" i="3"/>
  <c r="BM119" i="3"/>
  <c r="BM117" i="3"/>
  <c r="BM118" i="3"/>
  <c r="BM5" i="3"/>
  <c r="BM110" i="3"/>
  <c r="AS415" i="3"/>
  <c r="AS437" i="3" s="1"/>
  <c r="BM24" i="3"/>
  <c r="BM23" i="3"/>
  <c r="BK296" i="3"/>
  <c r="BK104" i="3"/>
  <c r="BL283" i="3"/>
  <c r="BL285" i="3" s="1"/>
  <c r="BL315" i="3" s="1"/>
  <c r="BM9" i="3"/>
  <c r="BM7" i="3"/>
  <c r="CP424" i="88" l="1"/>
  <c r="CO390" i="88"/>
  <c r="BV417" i="86"/>
  <c r="BV437" i="86"/>
  <c r="DL373" i="86"/>
  <c r="DL374" i="86" s="1"/>
  <c r="DM370" i="86" s="1"/>
  <c r="DK35" i="86"/>
  <c r="DK377" i="86"/>
  <c r="DK36" i="86" s="1"/>
  <c r="BM424" i="3"/>
  <c r="BM431" i="3" s="1"/>
  <c r="BM268" i="3"/>
  <c r="BM265" i="3"/>
  <c r="BM264" i="3"/>
  <c r="BM267" i="3"/>
  <c r="BM266" i="3"/>
  <c r="BM160" i="3"/>
  <c r="BM364" i="3"/>
  <c r="BM372" i="3" s="1"/>
  <c r="BM374" i="3" s="1"/>
  <c r="BN370" i="3" s="1"/>
  <c r="BN373" i="3" s="1"/>
  <c r="BN35" i="3" s="1"/>
  <c r="BK141" i="3"/>
  <c r="BK269" i="3"/>
  <c r="BM123" i="3"/>
  <c r="AS417" i="3"/>
  <c r="BP18" i="87" s="1"/>
  <c r="BM342" i="3"/>
  <c r="BM341" i="3"/>
  <c r="BM346" i="3"/>
  <c r="BM336" i="3"/>
  <c r="BM345" i="3"/>
  <c r="BM337" i="3"/>
  <c r="BM347" i="3"/>
  <c r="BM339" i="3"/>
  <c r="BM338" i="3"/>
  <c r="BM348" i="3"/>
  <c r="BM343" i="3"/>
  <c r="BM344" i="3"/>
  <c r="BM340" i="3"/>
  <c r="BK142" i="3"/>
  <c r="BK317" i="3"/>
  <c r="BM303" i="3"/>
  <c r="BM306" i="3"/>
  <c r="BM304" i="3"/>
  <c r="BM305" i="3"/>
  <c r="BM301" i="3"/>
  <c r="BM302" i="3"/>
  <c r="BM281" i="3"/>
  <c r="BM316" i="3"/>
  <c r="BL288" i="3"/>
  <c r="BL289" i="3" s="1"/>
  <c r="BL292" i="3"/>
  <c r="BL294" i="3" s="1"/>
  <c r="BL92" i="3"/>
  <c r="BL131" i="3" s="1"/>
  <c r="BL91" i="3"/>
  <c r="BL130" i="3" s="1"/>
  <c r="BL94" i="3"/>
  <c r="BL133" i="3" s="1"/>
  <c r="BL90" i="3"/>
  <c r="BL129" i="3" s="1"/>
  <c r="BL93" i="3"/>
  <c r="BL132" i="3" s="1"/>
  <c r="BL96" i="3"/>
  <c r="BL135" i="3" s="1"/>
  <c r="BL100" i="3"/>
  <c r="BL98" i="3"/>
  <c r="BL137" i="3" s="1"/>
  <c r="BL97" i="3"/>
  <c r="BL136" i="3" s="1"/>
  <c r="BL95" i="3"/>
  <c r="BL134" i="3" s="1"/>
  <c r="BM26" i="3"/>
  <c r="BM25" i="3"/>
  <c r="BN8" i="3"/>
  <c r="BM10" i="3"/>
  <c r="BM88" i="3" s="1"/>
  <c r="BM11" i="3"/>
  <c r="BN386" i="3" l="1"/>
  <c r="CK5" i="87"/>
  <c r="CP431" i="88"/>
  <c r="CP428" i="88"/>
  <c r="CP437" i="88" s="1"/>
  <c r="CP41" i="88" s="1"/>
  <c r="BM428" i="3"/>
  <c r="BM430" i="3" s="1"/>
  <c r="DM373" i="86"/>
  <c r="DM374" i="86" s="1"/>
  <c r="DN370" i="86" s="1"/>
  <c r="DL35" i="86"/>
  <c r="DL377" i="86"/>
  <c r="DL36" i="86" s="1"/>
  <c r="BV41" i="86"/>
  <c r="BW411" i="86"/>
  <c r="BV390" i="86"/>
  <c r="AS390" i="3"/>
  <c r="BN165" i="3"/>
  <c r="BM350" i="3"/>
  <c r="BM377" i="3" s="1"/>
  <c r="BM36" i="3" s="1"/>
  <c r="CJ9" i="87" s="1"/>
  <c r="BN356" i="3"/>
  <c r="BN357" i="3"/>
  <c r="BN358" i="3"/>
  <c r="BN359" i="3"/>
  <c r="BN360" i="3"/>
  <c r="BN361" i="3"/>
  <c r="BN362" i="3"/>
  <c r="BN355" i="3"/>
  <c r="BL141" i="3"/>
  <c r="BN116" i="3"/>
  <c r="BN115" i="3"/>
  <c r="BN114" i="3"/>
  <c r="BN112" i="3"/>
  <c r="BN113" i="3"/>
  <c r="BN110" i="3"/>
  <c r="BN5" i="3"/>
  <c r="BN111" i="3"/>
  <c r="BN119" i="3"/>
  <c r="BN117" i="3"/>
  <c r="BN118" i="3"/>
  <c r="AT411" i="3"/>
  <c r="BN24" i="3"/>
  <c r="BN23" i="3"/>
  <c r="BL296" i="3"/>
  <c r="BL104" i="3"/>
  <c r="BM283" i="3"/>
  <c r="BM285" i="3" s="1"/>
  <c r="BM315" i="3" s="1"/>
  <c r="BN9" i="3"/>
  <c r="BN7" i="3"/>
  <c r="BN424" i="3" l="1"/>
  <c r="BN431" i="3" s="1"/>
  <c r="CJ19" i="87"/>
  <c r="CP430" i="88"/>
  <c r="BW418" i="86"/>
  <c r="BW415" i="86"/>
  <c r="BN428" i="3"/>
  <c r="BN430" i="3" s="1"/>
  <c r="CK19" i="87" s="1"/>
  <c r="DN373" i="86"/>
  <c r="DN374" i="86" s="1"/>
  <c r="DM35" i="86"/>
  <c r="DM377" i="86"/>
  <c r="DM36" i="86" s="1"/>
  <c r="BN267" i="3"/>
  <c r="BN268" i="3"/>
  <c r="BN266" i="3"/>
  <c r="BN265" i="3"/>
  <c r="BN264" i="3"/>
  <c r="BN160" i="3"/>
  <c r="BN364" i="3"/>
  <c r="BN372" i="3" s="1"/>
  <c r="BL269" i="3"/>
  <c r="BN123" i="3"/>
  <c r="AT415" i="3"/>
  <c r="AT437" i="3" s="1"/>
  <c r="BN342" i="3"/>
  <c r="BN341" i="3"/>
  <c r="BN346" i="3"/>
  <c r="BN347" i="3"/>
  <c r="BN339" i="3"/>
  <c r="BN337" i="3"/>
  <c r="BN338" i="3"/>
  <c r="BN348" i="3"/>
  <c r="BN343" i="3"/>
  <c r="BN336" i="3"/>
  <c r="BN345" i="3"/>
  <c r="BN340" i="3"/>
  <c r="BN344" i="3"/>
  <c r="BL142" i="3"/>
  <c r="BL317" i="3"/>
  <c r="BN306" i="3"/>
  <c r="BN301" i="3"/>
  <c r="BN304" i="3"/>
  <c r="BN303" i="3"/>
  <c r="BN305" i="3"/>
  <c r="BN302" i="3"/>
  <c r="BN281" i="3"/>
  <c r="BN316" i="3"/>
  <c r="BM288" i="3"/>
  <c r="BM289" i="3" s="1"/>
  <c r="BM292" i="3"/>
  <c r="BM294" i="3" s="1"/>
  <c r="BM90" i="3"/>
  <c r="BM129" i="3" s="1"/>
  <c r="BM92" i="3"/>
  <c r="BM131" i="3" s="1"/>
  <c r="BM93" i="3"/>
  <c r="BM132" i="3" s="1"/>
  <c r="BM91" i="3"/>
  <c r="BM130" i="3" s="1"/>
  <c r="BM94" i="3"/>
  <c r="BM133" i="3" s="1"/>
  <c r="BM95" i="3"/>
  <c r="BM134" i="3" s="1"/>
  <c r="BM96" i="3"/>
  <c r="BM135" i="3" s="1"/>
  <c r="BM97" i="3"/>
  <c r="BM136" i="3" s="1"/>
  <c r="BM100" i="3"/>
  <c r="BM98" i="3"/>
  <c r="BM137" i="3" s="1"/>
  <c r="BO8" i="3"/>
  <c r="BN10" i="3"/>
  <c r="BN88" i="3" s="1"/>
  <c r="BN26" i="3"/>
  <c r="BN25" i="3"/>
  <c r="BN11" i="3"/>
  <c r="BO386" i="3" l="1"/>
  <c r="CL5" i="87"/>
  <c r="CQ424" i="88"/>
  <c r="CP390" i="88"/>
  <c r="DN35" i="86"/>
  <c r="H35" i="86" s="1"/>
  <c r="DN377" i="86"/>
  <c r="H373" i="86"/>
  <c r="BW417" i="86"/>
  <c r="BW437" i="86"/>
  <c r="BO424" i="3"/>
  <c r="BO431" i="3" s="1"/>
  <c r="BO165" i="3"/>
  <c r="BN374" i="3"/>
  <c r="BO370" i="3" s="1"/>
  <c r="BN350" i="3"/>
  <c r="BN377" i="3" s="1"/>
  <c r="BN36" i="3" s="1"/>
  <c r="CK9" i="87" s="1"/>
  <c r="BO355" i="3"/>
  <c r="BO356" i="3"/>
  <c r="BO357" i="3"/>
  <c r="BO358" i="3"/>
  <c r="BO359" i="3"/>
  <c r="BO360" i="3"/>
  <c r="BO361" i="3"/>
  <c r="BO362" i="3"/>
  <c r="BM141" i="3"/>
  <c r="BO111" i="3"/>
  <c r="BO116" i="3"/>
  <c r="BO115" i="3"/>
  <c r="BO113" i="3"/>
  <c r="BO117" i="3"/>
  <c r="BO118" i="3"/>
  <c r="BO114" i="3"/>
  <c r="BO112" i="3"/>
  <c r="BO110" i="3"/>
  <c r="BO5" i="3"/>
  <c r="BO119" i="3"/>
  <c r="AT417" i="3"/>
  <c r="BQ18" i="87" s="1"/>
  <c r="BO23" i="3"/>
  <c r="BO24" i="3"/>
  <c r="BM296" i="3"/>
  <c r="BM104" i="3"/>
  <c r="BN283" i="3"/>
  <c r="BN285" i="3" s="1"/>
  <c r="BN315" i="3" s="1"/>
  <c r="BO9" i="3"/>
  <c r="BO7" i="3"/>
  <c r="BO428" i="3" l="1"/>
  <c r="CQ431" i="88"/>
  <c r="CQ428" i="88"/>
  <c r="CQ437" i="88" s="1"/>
  <c r="CQ41" i="88" s="1"/>
  <c r="H35" i="88"/>
  <c r="H373" i="88"/>
  <c r="BW41" i="86"/>
  <c r="BX411" i="86"/>
  <c r="BW390" i="86"/>
  <c r="DN36" i="86"/>
  <c r="H377" i="86"/>
  <c r="AT390" i="3"/>
  <c r="BO267" i="3"/>
  <c r="BO268" i="3"/>
  <c r="BO266" i="3"/>
  <c r="BO265" i="3"/>
  <c r="BO264" i="3"/>
  <c r="BO160" i="3"/>
  <c r="BO373" i="3"/>
  <c r="BO35" i="3" s="1"/>
  <c r="BO364" i="3"/>
  <c r="BO372" i="3" s="1"/>
  <c r="BM269" i="3"/>
  <c r="BO123" i="3"/>
  <c r="BO430" i="3"/>
  <c r="CL19" i="87" s="1"/>
  <c r="AU411" i="3"/>
  <c r="BO342" i="3"/>
  <c r="BO341" i="3"/>
  <c r="BO347" i="3"/>
  <c r="BO336" i="3"/>
  <c r="BO344" i="3"/>
  <c r="BO346" i="3"/>
  <c r="BO338" i="3"/>
  <c r="BO339" i="3"/>
  <c r="BO337" i="3"/>
  <c r="BO343" i="3"/>
  <c r="BO345" i="3"/>
  <c r="BO348" i="3"/>
  <c r="BO340" i="3"/>
  <c r="BM142" i="3"/>
  <c r="BM317" i="3"/>
  <c r="BO305" i="3"/>
  <c r="BO304" i="3"/>
  <c r="BO303" i="3"/>
  <c r="BO306" i="3"/>
  <c r="BO301" i="3"/>
  <c r="BO302" i="3"/>
  <c r="BO281" i="3"/>
  <c r="BO316" i="3"/>
  <c r="BN288" i="3"/>
  <c r="BN289" i="3" s="1"/>
  <c r="BN292" i="3"/>
  <c r="BN294" i="3" s="1"/>
  <c r="BN93" i="3"/>
  <c r="BN132" i="3" s="1"/>
  <c r="BN91" i="3"/>
  <c r="BN130" i="3" s="1"/>
  <c r="BN92" i="3"/>
  <c r="BN131" i="3" s="1"/>
  <c r="BN90" i="3"/>
  <c r="BN129" i="3" s="1"/>
  <c r="BN94" i="3"/>
  <c r="BN133" i="3" s="1"/>
  <c r="BN95" i="3"/>
  <c r="BN134" i="3" s="1"/>
  <c r="BN96" i="3"/>
  <c r="BN135" i="3" s="1"/>
  <c r="BN97" i="3"/>
  <c r="BN136" i="3" s="1"/>
  <c r="BN98" i="3"/>
  <c r="BN137" i="3" s="1"/>
  <c r="BN100" i="3"/>
  <c r="BP8" i="3"/>
  <c r="BO10" i="3"/>
  <c r="BO88" i="3" s="1"/>
  <c r="BO26" i="3"/>
  <c r="BO25" i="3"/>
  <c r="BO11" i="3"/>
  <c r="BP386" i="3" l="1"/>
  <c r="CM5" i="87"/>
  <c r="H36" i="86"/>
  <c r="CQ430" i="88"/>
  <c r="BX418" i="86"/>
  <c r="BX415" i="86"/>
  <c r="H36" i="88"/>
  <c r="H377" i="88"/>
  <c r="BP165" i="3"/>
  <c r="BP424" i="3"/>
  <c r="BO374" i="3"/>
  <c r="BP370" i="3" s="1"/>
  <c r="BP373" i="3" s="1"/>
  <c r="BP35" i="3" s="1"/>
  <c r="BO350" i="3"/>
  <c r="BO377" i="3" s="1"/>
  <c r="BO36" i="3" s="1"/>
  <c r="CL9" i="87" s="1"/>
  <c r="BP355" i="3"/>
  <c r="BP356" i="3"/>
  <c r="BP357" i="3"/>
  <c r="BP358" i="3"/>
  <c r="BP359" i="3"/>
  <c r="BP360" i="3"/>
  <c r="BP361" i="3"/>
  <c r="BP362" i="3"/>
  <c r="BN141" i="3"/>
  <c r="BP112" i="3"/>
  <c r="BP111" i="3"/>
  <c r="BP116" i="3"/>
  <c r="BP114" i="3"/>
  <c r="BP115" i="3"/>
  <c r="BP118" i="3"/>
  <c r="BP113" i="3"/>
  <c r="BP110" i="3"/>
  <c r="BP5" i="3"/>
  <c r="BP119" i="3"/>
  <c r="BP117" i="3"/>
  <c r="BP431" i="3"/>
  <c r="AU415" i="3"/>
  <c r="AU437" i="3" s="1"/>
  <c r="BP23" i="3"/>
  <c r="BP24" i="3"/>
  <c r="BN296" i="3"/>
  <c r="BN104" i="3"/>
  <c r="BO283" i="3"/>
  <c r="BO285" i="3" s="1"/>
  <c r="BO315" i="3" s="1"/>
  <c r="BP9" i="3"/>
  <c r="BP7" i="3"/>
  <c r="CR424" i="88" l="1"/>
  <c r="CQ390" i="88"/>
  <c r="BP428" i="3"/>
  <c r="BP430" i="3" s="1"/>
  <c r="CM19" i="87" s="1"/>
  <c r="BX417" i="86"/>
  <c r="BX437" i="86"/>
  <c r="BP267" i="3"/>
  <c r="BP268" i="3"/>
  <c r="BP266" i="3"/>
  <c r="BP265" i="3"/>
  <c r="BP264" i="3"/>
  <c r="BP160" i="3"/>
  <c r="BP364" i="3"/>
  <c r="BP372" i="3" s="1"/>
  <c r="BP374" i="3" s="1"/>
  <c r="BQ370" i="3" s="1"/>
  <c r="BN269" i="3"/>
  <c r="BP123" i="3"/>
  <c r="AU417" i="3"/>
  <c r="BR18" i="87" s="1"/>
  <c r="BP342" i="3"/>
  <c r="BP341" i="3"/>
  <c r="BP347" i="3"/>
  <c r="BP348" i="3"/>
  <c r="BP344" i="3"/>
  <c r="BP343" i="3"/>
  <c r="BP339" i="3"/>
  <c r="BP336" i="3"/>
  <c r="BP337" i="3"/>
  <c r="BP340" i="3"/>
  <c r="BP345" i="3"/>
  <c r="BP346" i="3"/>
  <c r="BP338" i="3"/>
  <c r="BP301" i="3"/>
  <c r="BP304" i="3"/>
  <c r="BP306" i="3"/>
  <c r="BP305" i="3"/>
  <c r="BP303" i="3"/>
  <c r="BP302" i="3"/>
  <c r="BP316" i="3"/>
  <c r="BP281" i="3"/>
  <c r="BN142" i="3"/>
  <c r="BN317" i="3"/>
  <c r="BO288" i="3"/>
  <c r="BO289" i="3" s="1"/>
  <c r="BO292" i="3"/>
  <c r="BO294" i="3" s="1"/>
  <c r="BO93" i="3"/>
  <c r="BO132" i="3" s="1"/>
  <c r="BO91" i="3"/>
  <c r="BO130" i="3" s="1"/>
  <c r="BO94" i="3"/>
  <c r="BO133" i="3" s="1"/>
  <c r="BO92" i="3"/>
  <c r="BO131" i="3" s="1"/>
  <c r="BO90" i="3"/>
  <c r="BO129" i="3" s="1"/>
  <c r="BO95" i="3"/>
  <c r="BO134" i="3" s="1"/>
  <c r="BO96" i="3"/>
  <c r="BO135" i="3" s="1"/>
  <c r="BO97" i="3"/>
  <c r="BO136" i="3" s="1"/>
  <c r="BO100" i="3"/>
  <c r="BO98" i="3"/>
  <c r="BO137" i="3" s="1"/>
  <c r="BP11" i="3"/>
  <c r="BP10" i="3"/>
  <c r="BP88" i="3" s="1"/>
  <c r="BP26" i="3"/>
  <c r="BP25" i="3"/>
  <c r="BQ8" i="3"/>
  <c r="BQ386" i="3" l="1"/>
  <c r="CN5" i="87"/>
  <c r="CR431" i="88"/>
  <c r="CR428" i="88"/>
  <c r="CR437" i="88" s="1"/>
  <c r="CR41" i="88" s="1"/>
  <c r="BX41" i="86"/>
  <c r="BY411" i="86"/>
  <c r="BX390" i="86"/>
  <c r="BQ165" i="3"/>
  <c r="BQ424" i="3"/>
  <c r="BQ431" i="3" s="1"/>
  <c r="AU390" i="3"/>
  <c r="BQ373" i="3"/>
  <c r="BQ35" i="3" s="1"/>
  <c r="BP350" i="3"/>
  <c r="BP377" i="3" s="1"/>
  <c r="BQ355" i="3"/>
  <c r="BQ356" i="3"/>
  <c r="BQ357" i="3"/>
  <c r="BQ358" i="3"/>
  <c r="BQ359" i="3"/>
  <c r="BQ360" i="3"/>
  <c r="BQ361" i="3"/>
  <c r="BQ362" i="3"/>
  <c r="BO141" i="3"/>
  <c r="BQ113" i="3"/>
  <c r="BQ117" i="3"/>
  <c r="BQ118" i="3"/>
  <c r="BQ119" i="3"/>
  <c r="BQ112" i="3"/>
  <c r="BQ111" i="3"/>
  <c r="BQ115" i="3"/>
  <c r="BQ116" i="3"/>
  <c r="BQ114" i="3"/>
  <c r="BQ110" i="3"/>
  <c r="BQ5" i="3"/>
  <c r="AV411" i="3"/>
  <c r="BQ24" i="3"/>
  <c r="BQ23" i="3"/>
  <c r="BO296" i="3"/>
  <c r="BO104" i="3"/>
  <c r="BP283" i="3"/>
  <c r="BP285" i="3" s="1"/>
  <c r="BP315" i="3" s="1"/>
  <c r="BQ9" i="3"/>
  <c r="BQ7" i="3"/>
  <c r="CR430" i="88" l="1"/>
  <c r="BY418" i="86"/>
  <c r="BY415" i="86"/>
  <c r="BQ428" i="3"/>
  <c r="BQ430" i="3" s="1"/>
  <c r="CN19" i="87" s="1"/>
  <c r="BQ267" i="3"/>
  <c r="BQ268" i="3"/>
  <c r="BQ266" i="3"/>
  <c r="BQ265" i="3"/>
  <c r="BQ264" i="3"/>
  <c r="BQ160" i="3"/>
  <c r="BQ364" i="3"/>
  <c r="BQ372" i="3" s="1"/>
  <c r="BQ374" i="3" s="1"/>
  <c r="BR370" i="3" s="1"/>
  <c r="BO269" i="3"/>
  <c r="BQ123" i="3"/>
  <c r="AV415" i="3"/>
  <c r="AV437" i="3" s="1"/>
  <c r="BQ342" i="3"/>
  <c r="BQ341" i="3"/>
  <c r="BQ338" i="3"/>
  <c r="BQ348" i="3"/>
  <c r="BQ343" i="3"/>
  <c r="BQ339" i="3"/>
  <c r="BQ336" i="3"/>
  <c r="BQ344" i="3"/>
  <c r="BQ337" i="3"/>
  <c r="BQ346" i="3"/>
  <c r="BQ340" i="3"/>
  <c r="BQ345" i="3"/>
  <c r="BQ347" i="3"/>
  <c r="BO142" i="3"/>
  <c r="BO317" i="3"/>
  <c r="BQ303" i="3"/>
  <c r="BQ301" i="3"/>
  <c r="BQ305" i="3"/>
  <c r="BQ304" i="3"/>
  <c r="BQ306" i="3"/>
  <c r="BQ302" i="3"/>
  <c r="BQ281" i="3"/>
  <c r="BQ316" i="3"/>
  <c r="BP288" i="3"/>
  <c r="BP289" i="3" s="1"/>
  <c r="BP292" i="3"/>
  <c r="BP294" i="3" s="1"/>
  <c r="BP91" i="3"/>
  <c r="BP130" i="3" s="1"/>
  <c r="BP93" i="3"/>
  <c r="BP132" i="3" s="1"/>
  <c r="BP90" i="3"/>
  <c r="BP129" i="3" s="1"/>
  <c r="BP94" i="3"/>
  <c r="BP133" i="3" s="1"/>
  <c r="BP92" i="3"/>
  <c r="BP131" i="3" s="1"/>
  <c r="BP96" i="3"/>
  <c r="BP135" i="3" s="1"/>
  <c r="BP98" i="3"/>
  <c r="BP137" i="3" s="1"/>
  <c r="BP100" i="3"/>
  <c r="BP97" i="3"/>
  <c r="BP136" i="3" s="1"/>
  <c r="BP95" i="3"/>
  <c r="BP134" i="3" s="1"/>
  <c r="BQ11" i="3"/>
  <c r="BQ26" i="3"/>
  <c r="BQ25" i="3"/>
  <c r="BR8" i="3"/>
  <c r="BQ10" i="3"/>
  <c r="BQ88" i="3" s="1"/>
  <c r="BR386" i="3" l="1"/>
  <c r="CO5" i="87"/>
  <c r="CS424" i="88"/>
  <c r="CR390" i="88"/>
  <c r="CS431" i="88"/>
  <c r="CS428" i="88"/>
  <c r="CS437" i="88" s="1"/>
  <c r="CS41" i="88" s="1"/>
  <c r="BY417" i="86"/>
  <c r="BY437" i="86"/>
  <c r="BR165" i="3"/>
  <c r="BR373" i="3"/>
  <c r="BR35" i="3" s="1"/>
  <c r="BQ350" i="3"/>
  <c r="BQ377" i="3" s="1"/>
  <c r="BR355" i="3"/>
  <c r="BR356" i="3"/>
  <c r="BR357" i="3"/>
  <c r="BR358" i="3"/>
  <c r="BR359" i="3"/>
  <c r="BR360" i="3"/>
  <c r="BR361" i="3"/>
  <c r="BR362" i="3"/>
  <c r="BP141" i="3"/>
  <c r="BP269" i="3"/>
  <c r="BR111" i="3"/>
  <c r="BR112" i="3"/>
  <c r="BR113" i="3"/>
  <c r="BR114" i="3"/>
  <c r="BR115" i="3"/>
  <c r="BR116" i="3"/>
  <c r="BR110" i="3"/>
  <c r="BR117" i="3"/>
  <c r="BR118" i="3"/>
  <c r="BR119" i="3"/>
  <c r="BR5" i="3"/>
  <c r="AV417" i="3"/>
  <c r="BS18" i="87" s="1"/>
  <c r="BR424" i="3"/>
  <c r="BR24" i="3"/>
  <c r="BR23" i="3"/>
  <c r="BP296" i="3"/>
  <c r="BP104" i="3"/>
  <c r="BQ283" i="3"/>
  <c r="BQ285" i="3" s="1"/>
  <c r="BQ315" i="3" s="1"/>
  <c r="BR9" i="3"/>
  <c r="BR7" i="3"/>
  <c r="CS430" i="88" l="1"/>
  <c r="BY41" i="86"/>
  <c r="BZ411" i="86"/>
  <c r="BY390" i="86"/>
  <c r="AV390" i="3"/>
  <c r="BR268" i="3"/>
  <c r="BR265" i="3"/>
  <c r="BR264" i="3"/>
  <c r="BR267" i="3"/>
  <c r="BR266" i="3"/>
  <c r="BR160" i="3"/>
  <c r="BR364" i="3"/>
  <c r="BR372" i="3" s="1"/>
  <c r="BR374" i="3" s="1"/>
  <c r="BS370" i="3" s="1"/>
  <c r="BS373" i="3" s="1"/>
  <c r="BS35" i="3" s="1"/>
  <c r="BR123" i="3"/>
  <c r="BR431" i="3"/>
  <c r="BR428" i="3"/>
  <c r="AW411" i="3"/>
  <c r="BR342" i="3"/>
  <c r="BR341" i="3"/>
  <c r="BR336" i="3"/>
  <c r="BR345" i="3"/>
  <c r="BR343" i="3"/>
  <c r="BR338" i="3"/>
  <c r="BR348" i="3"/>
  <c r="BR339" i="3"/>
  <c r="BR344" i="3"/>
  <c r="BR347" i="3"/>
  <c r="BR346" i="3"/>
  <c r="BR340" i="3"/>
  <c r="BR337" i="3"/>
  <c r="BP142" i="3"/>
  <c r="BP317" i="3"/>
  <c r="BR301" i="3"/>
  <c r="BR304" i="3"/>
  <c r="BR305" i="3"/>
  <c r="BR306" i="3"/>
  <c r="BR303" i="3"/>
  <c r="BR302" i="3"/>
  <c r="BR316" i="3"/>
  <c r="BR281" i="3"/>
  <c r="BQ288" i="3"/>
  <c r="BQ289" i="3" s="1"/>
  <c r="BQ292" i="3"/>
  <c r="BQ294" i="3" s="1"/>
  <c r="BQ93" i="3"/>
  <c r="BQ132" i="3" s="1"/>
  <c r="BQ91" i="3"/>
  <c r="BQ130" i="3" s="1"/>
  <c r="BQ90" i="3"/>
  <c r="BQ129" i="3" s="1"/>
  <c r="BQ94" i="3"/>
  <c r="BQ133" i="3" s="1"/>
  <c r="BQ92" i="3"/>
  <c r="BQ131" i="3" s="1"/>
  <c r="BQ96" i="3"/>
  <c r="BQ135" i="3" s="1"/>
  <c r="BQ95" i="3"/>
  <c r="BQ134" i="3" s="1"/>
  <c r="BQ98" i="3"/>
  <c r="BQ137" i="3" s="1"/>
  <c r="BQ97" i="3"/>
  <c r="BQ136" i="3" s="1"/>
  <c r="BQ100" i="3"/>
  <c r="BS8" i="3"/>
  <c r="BR10" i="3"/>
  <c r="BR88" i="3" s="1"/>
  <c r="BR26" i="3"/>
  <c r="BR25" i="3"/>
  <c r="BR11" i="3"/>
  <c r="BS386" i="3" l="1"/>
  <c r="CP5" i="87"/>
  <c r="CT424" i="88"/>
  <c r="CS390" i="88"/>
  <c r="BZ415" i="86"/>
  <c r="BZ418" i="86"/>
  <c r="BS165" i="3"/>
  <c r="BR350" i="3"/>
  <c r="BR377" i="3" s="1"/>
  <c r="BS355" i="3"/>
  <c r="BS356" i="3"/>
  <c r="BS357" i="3"/>
  <c r="BS358" i="3"/>
  <c r="BS359" i="3"/>
  <c r="BS360" i="3"/>
  <c r="BS361" i="3"/>
  <c r="BS362" i="3"/>
  <c r="BR430" i="3"/>
  <c r="CO19" i="87" s="1"/>
  <c r="BQ141" i="3"/>
  <c r="BS114" i="3"/>
  <c r="BS113" i="3"/>
  <c r="BS110" i="3"/>
  <c r="BS112" i="3"/>
  <c r="BS117" i="3"/>
  <c r="BS118" i="3"/>
  <c r="BS119" i="3"/>
  <c r="BS111" i="3"/>
  <c r="BS116" i="3"/>
  <c r="BS115" i="3"/>
  <c r="BS5" i="3"/>
  <c r="AW415" i="3"/>
  <c r="AW437" i="3" s="1"/>
  <c r="BS23" i="3"/>
  <c r="BS24" i="3"/>
  <c r="BQ296" i="3"/>
  <c r="BQ104" i="3"/>
  <c r="BR283" i="3"/>
  <c r="BR285" i="3" s="1"/>
  <c r="BR315" i="3" s="1"/>
  <c r="BS9" i="3"/>
  <c r="BS7" i="3"/>
  <c r="CT428" i="88" l="1"/>
  <c r="CT437" i="88" s="1"/>
  <c r="CT41" i="88" s="1"/>
  <c r="CT431" i="88"/>
  <c r="BZ417" i="86"/>
  <c r="BZ437" i="86"/>
  <c r="BS424" i="3"/>
  <c r="BS431" i="3" s="1"/>
  <c r="BS268" i="3"/>
  <c r="BS265" i="3"/>
  <c r="BS264" i="3"/>
  <c r="BS267" i="3"/>
  <c r="BS266" i="3"/>
  <c r="BS160" i="3"/>
  <c r="BS364" i="3"/>
  <c r="BS372" i="3" s="1"/>
  <c r="BS374" i="3" s="1"/>
  <c r="BT370" i="3" s="1"/>
  <c r="BQ269" i="3"/>
  <c r="BS123" i="3"/>
  <c r="AW417" i="3"/>
  <c r="BT18" i="87" s="1"/>
  <c r="BS11" i="3"/>
  <c r="BS342" i="3"/>
  <c r="BS341" i="3"/>
  <c r="BS336" i="3"/>
  <c r="BS346" i="3"/>
  <c r="BS338" i="3"/>
  <c r="BS345" i="3"/>
  <c r="BS347" i="3"/>
  <c r="BS343" i="3"/>
  <c r="BS344" i="3"/>
  <c r="BS337" i="3"/>
  <c r="BS348" i="3"/>
  <c r="BS340" i="3"/>
  <c r="BS339" i="3"/>
  <c r="BQ142" i="3"/>
  <c r="BQ317" i="3"/>
  <c r="BS306" i="3"/>
  <c r="BS301" i="3"/>
  <c r="BS303" i="3"/>
  <c r="BS305" i="3"/>
  <c r="BS304" i="3"/>
  <c r="BS302" i="3"/>
  <c r="BS281" i="3"/>
  <c r="BS316" i="3"/>
  <c r="BR288" i="3"/>
  <c r="BR289" i="3" s="1"/>
  <c r="BR292" i="3"/>
  <c r="BR294" i="3" s="1"/>
  <c r="BR94" i="3"/>
  <c r="BR133" i="3" s="1"/>
  <c r="BR91" i="3"/>
  <c r="BR130" i="3" s="1"/>
  <c r="BR90" i="3"/>
  <c r="BR129" i="3" s="1"/>
  <c r="BR93" i="3"/>
  <c r="BR132" i="3" s="1"/>
  <c r="BR92" i="3"/>
  <c r="BR131" i="3" s="1"/>
  <c r="BR96" i="3"/>
  <c r="BR135" i="3" s="1"/>
  <c r="BR95" i="3"/>
  <c r="BR134" i="3" s="1"/>
  <c r="BR98" i="3"/>
  <c r="BR137" i="3" s="1"/>
  <c r="BR100" i="3"/>
  <c r="BR97" i="3"/>
  <c r="BR136" i="3" s="1"/>
  <c r="BT8" i="3"/>
  <c r="BS10" i="3"/>
  <c r="BS88" i="3" s="1"/>
  <c r="BS26" i="3"/>
  <c r="BS25" i="3"/>
  <c r="BT386" i="3" l="1"/>
  <c r="CQ5" i="87"/>
  <c r="CT430" i="88"/>
  <c r="BS428" i="3"/>
  <c r="BS430" i="3" s="1"/>
  <c r="CP19" i="87" s="1"/>
  <c r="CU424" i="88"/>
  <c r="CT390" i="88"/>
  <c r="BZ41" i="86"/>
  <c r="CA411" i="86"/>
  <c r="BZ390" i="86"/>
  <c r="BT165" i="3"/>
  <c r="AW390" i="3"/>
  <c r="BT373" i="3"/>
  <c r="BT35" i="3" s="1"/>
  <c r="BS350" i="3"/>
  <c r="BS377" i="3" s="1"/>
  <c r="BT355" i="3"/>
  <c r="BT356" i="3"/>
  <c r="BT357" i="3"/>
  <c r="BT358" i="3"/>
  <c r="BT359" i="3"/>
  <c r="BT360" i="3"/>
  <c r="BT361" i="3"/>
  <c r="BT362" i="3"/>
  <c r="BR141" i="3"/>
  <c r="BT115" i="3"/>
  <c r="BT114" i="3"/>
  <c r="BT113" i="3"/>
  <c r="BT112" i="3"/>
  <c r="BT117" i="3"/>
  <c r="BT118" i="3"/>
  <c r="BT111" i="3"/>
  <c r="BT116" i="3"/>
  <c r="BT119" i="3"/>
  <c r="BT110" i="3"/>
  <c r="BT5" i="3"/>
  <c r="AX411" i="3"/>
  <c r="BT23" i="3"/>
  <c r="BT24" i="3"/>
  <c r="BR296" i="3"/>
  <c r="BR104" i="3"/>
  <c r="BS283" i="3"/>
  <c r="BS285" i="3" s="1"/>
  <c r="BS315" i="3" s="1"/>
  <c r="BT9" i="3"/>
  <c r="BT7" i="3"/>
  <c r="CU431" i="88" l="1"/>
  <c r="CU428" i="88"/>
  <c r="CU437" i="88" s="1"/>
  <c r="CU41" i="88" s="1"/>
  <c r="CA415" i="86"/>
  <c r="CA418" i="86"/>
  <c r="BT424" i="3"/>
  <c r="BT431" i="3" s="1"/>
  <c r="BT264" i="3"/>
  <c r="BT267" i="3"/>
  <c r="BT268" i="3"/>
  <c r="BT265" i="3"/>
  <c r="BT266" i="3"/>
  <c r="BT160" i="3"/>
  <c r="BT364" i="3"/>
  <c r="BT372" i="3" s="1"/>
  <c r="BR269" i="3"/>
  <c r="BT123" i="3"/>
  <c r="BT428" i="3"/>
  <c r="AX415" i="3"/>
  <c r="AX437" i="3" s="1"/>
  <c r="BT11" i="3"/>
  <c r="BT342" i="3"/>
  <c r="BT341" i="3"/>
  <c r="BT336" i="3"/>
  <c r="BT340" i="3"/>
  <c r="BT339" i="3"/>
  <c r="BT345" i="3"/>
  <c r="BT338" i="3"/>
  <c r="BT348" i="3"/>
  <c r="BT347" i="3"/>
  <c r="BT344" i="3"/>
  <c r="BT343" i="3"/>
  <c r="BT346" i="3"/>
  <c r="BT337" i="3"/>
  <c r="BR142" i="3"/>
  <c r="BR317" i="3"/>
  <c r="BT304" i="3"/>
  <c r="BT306" i="3"/>
  <c r="BT305" i="3"/>
  <c r="BT301" i="3"/>
  <c r="BT303" i="3"/>
  <c r="BT302" i="3"/>
  <c r="BT281" i="3"/>
  <c r="BT316" i="3"/>
  <c r="BS288" i="3"/>
  <c r="BS289" i="3" s="1"/>
  <c r="BS292" i="3"/>
  <c r="BS294" i="3" s="1"/>
  <c r="BS91" i="3"/>
  <c r="BS130" i="3" s="1"/>
  <c r="BS94" i="3"/>
  <c r="BS133" i="3" s="1"/>
  <c r="BS92" i="3"/>
  <c r="BS131" i="3" s="1"/>
  <c r="BS90" i="3"/>
  <c r="BS129" i="3" s="1"/>
  <c r="BS93" i="3"/>
  <c r="BS132" i="3" s="1"/>
  <c r="BS100" i="3"/>
  <c r="BS95" i="3"/>
  <c r="BS134" i="3" s="1"/>
  <c r="BS98" i="3"/>
  <c r="BS137" i="3" s="1"/>
  <c r="BS96" i="3"/>
  <c r="BS135" i="3" s="1"/>
  <c r="BS97" i="3"/>
  <c r="BS136" i="3" s="1"/>
  <c r="BT10" i="3"/>
  <c r="BT88" i="3" s="1"/>
  <c r="BT26" i="3"/>
  <c r="BT25" i="3"/>
  <c r="BU8" i="3"/>
  <c r="BU386" i="3" l="1"/>
  <c r="CR5" i="87"/>
  <c r="CU430" i="88"/>
  <c r="CA417" i="86"/>
  <c r="CA437" i="86"/>
  <c r="CA41" i="86" s="1"/>
  <c r="BU165" i="3"/>
  <c r="BT374" i="3"/>
  <c r="BU370" i="3" s="1"/>
  <c r="BT350" i="3"/>
  <c r="BT377" i="3" s="1"/>
  <c r="BU355" i="3"/>
  <c r="BU356" i="3"/>
  <c r="BU357" i="3"/>
  <c r="BU358" i="3"/>
  <c r="BU359" i="3"/>
  <c r="BU360" i="3"/>
  <c r="BU361" i="3"/>
  <c r="BU362" i="3"/>
  <c r="BS141" i="3"/>
  <c r="BU116" i="3"/>
  <c r="BU115" i="3"/>
  <c r="BU114" i="3"/>
  <c r="BU113" i="3"/>
  <c r="BU112" i="3"/>
  <c r="BU118" i="3"/>
  <c r="BU110" i="3"/>
  <c r="BU111" i="3"/>
  <c r="BU119" i="3"/>
  <c r="BU117" i="3"/>
  <c r="BU5" i="3"/>
  <c r="AX417" i="3"/>
  <c r="BU18" i="87" s="1"/>
  <c r="BT430" i="3"/>
  <c r="CQ19" i="87" s="1"/>
  <c r="BU23" i="3"/>
  <c r="BU24" i="3"/>
  <c r="BS296" i="3"/>
  <c r="BS104" i="3"/>
  <c r="BT283" i="3"/>
  <c r="BT285" i="3" s="1"/>
  <c r="BT315" i="3" s="1"/>
  <c r="BU9" i="3"/>
  <c r="BU7" i="3"/>
  <c r="CU390" i="88" l="1"/>
  <c r="CV424" i="88"/>
  <c r="CB411" i="86"/>
  <c r="CA390" i="86"/>
  <c r="BU424" i="3"/>
  <c r="BU431" i="3" s="1"/>
  <c r="AX390" i="3"/>
  <c r="BU267" i="3"/>
  <c r="BU266" i="3"/>
  <c r="BU264" i="3"/>
  <c r="BU268" i="3"/>
  <c r="BU265" i="3"/>
  <c r="BU160" i="3"/>
  <c r="BU373" i="3"/>
  <c r="BU35" i="3" s="1"/>
  <c r="BU364" i="3"/>
  <c r="BU372" i="3" s="1"/>
  <c r="BS269" i="3"/>
  <c r="BU123" i="3"/>
  <c r="AY411" i="3"/>
  <c r="BU342" i="3"/>
  <c r="BU341" i="3"/>
  <c r="BU346" i="3"/>
  <c r="BU336" i="3"/>
  <c r="BU347" i="3"/>
  <c r="BU339" i="3"/>
  <c r="BU345" i="3"/>
  <c r="BU348" i="3"/>
  <c r="BU338" i="3"/>
  <c r="BU340" i="3"/>
  <c r="BU343" i="3"/>
  <c r="BU337" i="3"/>
  <c r="BU344" i="3"/>
  <c r="BU306" i="3"/>
  <c r="BU303" i="3"/>
  <c r="BU305" i="3"/>
  <c r="BU304" i="3"/>
  <c r="BU301" i="3"/>
  <c r="BU302" i="3"/>
  <c r="BU281" i="3"/>
  <c r="BU316" i="3"/>
  <c r="BS142" i="3"/>
  <c r="BS317" i="3"/>
  <c r="BT288" i="3"/>
  <c r="BT289" i="3" s="1"/>
  <c r="BT292" i="3"/>
  <c r="BT294" i="3" s="1"/>
  <c r="BT92" i="3"/>
  <c r="BT131" i="3" s="1"/>
  <c r="BT91" i="3"/>
  <c r="BT130" i="3" s="1"/>
  <c r="BT94" i="3"/>
  <c r="BT133" i="3" s="1"/>
  <c r="BT90" i="3"/>
  <c r="BT129" i="3" s="1"/>
  <c r="BT93" i="3"/>
  <c r="BT132" i="3" s="1"/>
  <c r="BT100" i="3"/>
  <c r="BT95" i="3"/>
  <c r="BT134" i="3" s="1"/>
  <c r="BT96" i="3"/>
  <c r="BT135" i="3" s="1"/>
  <c r="BT98" i="3"/>
  <c r="BT137" i="3" s="1"/>
  <c r="BT97" i="3"/>
  <c r="BT136" i="3" s="1"/>
  <c r="BU26" i="3"/>
  <c r="BU25" i="3"/>
  <c r="BV8" i="3"/>
  <c r="BU10" i="3"/>
  <c r="BU88" i="3" s="1"/>
  <c r="BU11" i="3"/>
  <c r="BV386" i="3" l="1"/>
  <c r="CS5" i="87"/>
  <c r="CV431" i="88"/>
  <c r="CV428" i="88"/>
  <c r="CV437" i="88" s="1"/>
  <c r="CV41" i="88" s="1"/>
  <c r="CB415" i="86"/>
  <c r="CB418" i="86"/>
  <c r="BU428" i="3"/>
  <c r="BU430" i="3" s="1"/>
  <c r="CR19" i="87" s="1"/>
  <c r="BV165" i="3"/>
  <c r="BU374" i="3"/>
  <c r="BV370" i="3" s="1"/>
  <c r="BV373" i="3" s="1"/>
  <c r="BV35" i="3" s="1"/>
  <c r="BU350" i="3"/>
  <c r="BU377" i="3" s="1"/>
  <c r="BV356" i="3"/>
  <c r="BV357" i="3"/>
  <c r="BV358" i="3"/>
  <c r="BV359" i="3"/>
  <c r="BV360" i="3"/>
  <c r="BV361" i="3"/>
  <c r="BV362" i="3"/>
  <c r="BV355" i="3"/>
  <c r="BT141" i="3"/>
  <c r="BV116" i="3"/>
  <c r="BV115" i="3"/>
  <c r="BV114" i="3"/>
  <c r="BV113" i="3"/>
  <c r="BV111" i="3"/>
  <c r="BV5" i="3"/>
  <c r="BV112" i="3"/>
  <c r="BV118" i="3"/>
  <c r="BV119" i="3"/>
  <c r="BV110" i="3"/>
  <c r="BV117" i="3"/>
  <c r="AY415" i="3"/>
  <c r="AY437" i="3" s="1"/>
  <c r="BV23" i="3"/>
  <c r="BV24" i="3"/>
  <c r="BT296" i="3"/>
  <c r="BT104" i="3"/>
  <c r="BU283" i="3"/>
  <c r="BU285" i="3" s="1"/>
  <c r="BU315" i="3" s="1"/>
  <c r="BV9" i="3"/>
  <c r="BV7" i="3"/>
  <c r="CV430" i="88" l="1"/>
  <c r="CB417" i="86"/>
  <c r="CB437" i="86"/>
  <c r="CB41" i="86" s="1"/>
  <c r="BV424" i="3"/>
  <c r="BV431" i="3" s="1"/>
  <c r="BV267" i="3"/>
  <c r="BV268" i="3"/>
  <c r="BV266" i="3"/>
  <c r="BV265" i="3"/>
  <c r="BV264" i="3"/>
  <c r="BV160" i="3"/>
  <c r="BV364" i="3"/>
  <c r="BV372" i="3" s="1"/>
  <c r="BV374" i="3" s="1"/>
  <c r="BW370" i="3" s="1"/>
  <c r="BW373" i="3" s="1"/>
  <c r="BW35" i="3" s="1"/>
  <c r="BT269" i="3"/>
  <c r="BV123" i="3"/>
  <c r="AY417" i="3"/>
  <c r="BV18" i="87" s="1"/>
  <c r="BV11" i="3"/>
  <c r="BV342" i="3"/>
  <c r="BV341" i="3"/>
  <c r="BV346" i="3"/>
  <c r="BV344" i="3"/>
  <c r="BV339" i="3"/>
  <c r="BV337" i="3"/>
  <c r="BV345" i="3"/>
  <c r="BV348" i="3"/>
  <c r="BV338" i="3"/>
  <c r="BV343" i="3"/>
  <c r="BV347" i="3"/>
  <c r="BV336" i="3"/>
  <c r="BV340" i="3"/>
  <c r="BV305" i="3"/>
  <c r="BV306" i="3"/>
  <c r="BV303" i="3"/>
  <c r="BV304" i="3"/>
  <c r="BV301" i="3"/>
  <c r="BV302" i="3"/>
  <c r="BV281" i="3"/>
  <c r="BV316" i="3"/>
  <c r="BT142" i="3"/>
  <c r="BT317" i="3"/>
  <c r="BU288" i="3"/>
  <c r="BU289" i="3" s="1"/>
  <c r="BU292" i="3"/>
  <c r="BU294" i="3" s="1"/>
  <c r="BU92" i="3"/>
  <c r="BU131" i="3" s="1"/>
  <c r="BU93" i="3"/>
  <c r="BU132" i="3" s="1"/>
  <c r="BU91" i="3"/>
  <c r="BU130" i="3" s="1"/>
  <c r="BU94" i="3"/>
  <c r="BU133" i="3" s="1"/>
  <c r="BU90" i="3"/>
  <c r="BU129" i="3" s="1"/>
  <c r="BU95" i="3"/>
  <c r="BU134" i="3" s="1"/>
  <c r="BU96" i="3"/>
  <c r="BU135" i="3" s="1"/>
  <c r="BU97" i="3"/>
  <c r="BU136" i="3" s="1"/>
  <c r="BU100" i="3"/>
  <c r="BU98" i="3"/>
  <c r="BU137" i="3" s="1"/>
  <c r="BW8" i="3"/>
  <c r="BV10" i="3"/>
  <c r="BV88" i="3" s="1"/>
  <c r="BV26" i="3"/>
  <c r="BV25" i="3"/>
  <c r="BW386" i="3" l="1"/>
  <c r="CT5" i="87"/>
  <c r="CW424" i="88"/>
  <c r="CV390" i="88"/>
  <c r="CC411" i="86"/>
  <c r="CB390" i="86"/>
  <c r="BV428" i="3"/>
  <c r="BV430" i="3" s="1"/>
  <c r="CS19" i="87" s="1"/>
  <c r="AY390" i="3"/>
  <c r="BW165" i="3"/>
  <c r="BV350" i="3"/>
  <c r="BV377" i="3" s="1"/>
  <c r="BW355" i="3"/>
  <c r="BW356" i="3"/>
  <c r="BW357" i="3"/>
  <c r="BW358" i="3"/>
  <c r="BW359" i="3"/>
  <c r="BW360" i="3"/>
  <c r="BW361" i="3"/>
  <c r="BW362" i="3"/>
  <c r="BU141" i="3"/>
  <c r="BW116" i="3"/>
  <c r="BW115" i="3"/>
  <c r="BW114" i="3"/>
  <c r="BW112" i="3"/>
  <c r="BW117" i="3"/>
  <c r="BW118" i="3"/>
  <c r="BW5" i="3"/>
  <c r="BW113" i="3"/>
  <c r="BW111" i="3"/>
  <c r="BW119" i="3"/>
  <c r="BW110" i="3"/>
  <c r="AZ411" i="3"/>
  <c r="BW23" i="3"/>
  <c r="BW24" i="3"/>
  <c r="BU296" i="3"/>
  <c r="BU104" i="3"/>
  <c r="BV283" i="3"/>
  <c r="BV285" i="3" s="1"/>
  <c r="BV315" i="3" s="1"/>
  <c r="BW9" i="3"/>
  <c r="BW7" i="3"/>
  <c r="CW431" i="88" l="1"/>
  <c r="CW428" i="88"/>
  <c r="CW437" i="88" s="1"/>
  <c r="CW41" i="88" s="1"/>
  <c r="CC415" i="86"/>
  <c r="CC418" i="86"/>
  <c r="BW424" i="3"/>
  <c r="BW431" i="3" s="1"/>
  <c r="BW267" i="3"/>
  <c r="BW268" i="3"/>
  <c r="BW266" i="3"/>
  <c r="BW265" i="3"/>
  <c r="BW264" i="3"/>
  <c r="BW160" i="3"/>
  <c r="BW364" i="3"/>
  <c r="BW372" i="3" s="1"/>
  <c r="BW374" i="3" s="1"/>
  <c r="BX370" i="3" s="1"/>
  <c r="BX373" i="3" s="1"/>
  <c r="BX35" i="3" s="1"/>
  <c r="BU269" i="3"/>
  <c r="BW123" i="3"/>
  <c r="AZ415" i="3"/>
  <c r="AZ437" i="3" s="1"/>
  <c r="BW342" i="3"/>
  <c r="BW341" i="3"/>
  <c r="BW347" i="3"/>
  <c r="BW336" i="3"/>
  <c r="BW344" i="3"/>
  <c r="BW338" i="3"/>
  <c r="BW339" i="3"/>
  <c r="BW337" i="3"/>
  <c r="BW345" i="3"/>
  <c r="BW343" i="3"/>
  <c r="BW348" i="3"/>
  <c r="BW346" i="3"/>
  <c r="BW340" i="3"/>
  <c r="BU142" i="3"/>
  <c r="BU317" i="3"/>
  <c r="BW306" i="3"/>
  <c r="BW301" i="3"/>
  <c r="BW304" i="3"/>
  <c r="BW305" i="3"/>
  <c r="BW303" i="3"/>
  <c r="BW302" i="3"/>
  <c r="BW281" i="3"/>
  <c r="BW316" i="3"/>
  <c r="BV288" i="3"/>
  <c r="BV289" i="3" s="1"/>
  <c r="BV292" i="3"/>
  <c r="BV294" i="3" s="1"/>
  <c r="BV92" i="3"/>
  <c r="BV131" i="3" s="1"/>
  <c r="BV90" i="3"/>
  <c r="BV129" i="3" s="1"/>
  <c r="BV94" i="3"/>
  <c r="BV133" i="3" s="1"/>
  <c r="BV93" i="3"/>
  <c r="BV132" i="3" s="1"/>
  <c r="BV91" i="3"/>
  <c r="BV130" i="3" s="1"/>
  <c r="BV95" i="3"/>
  <c r="BV134" i="3" s="1"/>
  <c r="BV97" i="3"/>
  <c r="BV136" i="3" s="1"/>
  <c r="BV98" i="3"/>
  <c r="BV137" i="3" s="1"/>
  <c r="BV100" i="3"/>
  <c r="BV96" i="3"/>
  <c r="BV135" i="3" s="1"/>
  <c r="BW11" i="3"/>
  <c r="BX8" i="3"/>
  <c r="BW10" i="3"/>
  <c r="BW88" i="3" s="1"/>
  <c r="BW26" i="3"/>
  <c r="BW25" i="3"/>
  <c r="BX386" i="3" l="1"/>
  <c r="CU5" i="87"/>
  <c r="CW430" i="88"/>
  <c r="CW390" i="88"/>
  <c r="BW428" i="3"/>
  <c r="BW430" i="3" s="1"/>
  <c r="CT19" i="87" s="1"/>
  <c r="CC417" i="86"/>
  <c r="CC437" i="86"/>
  <c r="CC41" i="86" s="1"/>
  <c r="BX165" i="3"/>
  <c r="BW350" i="3"/>
  <c r="BW377" i="3" s="1"/>
  <c r="BX355" i="3"/>
  <c r="BX356" i="3"/>
  <c r="BX357" i="3"/>
  <c r="BX358" i="3"/>
  <c r="BX359" i="3"/>
  <c r="BX360" i="3"/>
  <c r="BX361" i="3"/>
  <c r="BX362" i="3"/>
  <c r="BV141" i="3"/>
  <c r="BX111" i="3"/>
  <c r="BX116" i="3"/>
  <c r="BX115" i="3"/>
  <c r="BX113" i="3"/>
  <c r="BX117" i="3"/>
  <c r="BX119" i="3"/>
  <c r="BX110" i="3"/>
  <c r="BX114" i="3"/>
  <c r="BX5" i="3"/>
  <c r="BX112" i="3"/>
  <c r="BX118" i="3"/>
  <c r="AZ417" i="3"/>
  <c r="BW18" i="87" s="1"/>
  <c r="BX23" i="3"/>
  <c r="BX24" i="3"/>
  <c r="BV296" i="3"/>
  <c r="BV104" i="3"/>
  <c r="BW283" i="3"/>
  <c r="BW285" i="3" s="1"/>
  <c r="BW315" i="3" s="1"/>
  <c r="BX9" i="3"/>
  <c r="BX7" i="3"/>
  <c r="CX424" i="88" l="1"/>
  <c r="CX428" i="88"/>
  <c r="CX437" i="88" s="1"/>
  <c r="CX41" i="88" s="1"/>
  <c r="CX431" i="88"/>
  <c r="BX424" i="3"/>
  <c r="BX431" i="3" s="1"/>
  <c r="CD411" i="86"/>
  <c r="CC390" i="86"/>
  <c r="AZ390" i="3"/>
  <c r="BX267" i="3"/>
  <c r="BX268" i="3"/>
  <c r="BX266" i="3"/>
  <c r="BX265" i="3"/>
  <c r="BX264" i="3"/>
  <c r="BX160" i="3"/>
  <c r="BX364" i="3"/>
  <c r="BX372" i="3" s="1"/>
  <c r="BX374" i="3" s="1"/>
  <c r="BY370" i="3" s="1"/>
  <c r="BY373" i="3" s="1"/>
  <c r="BY35" i="3" s="1"/>
  <c r="BV269" i="3"/>
  <c r="BX123" i="3"/>
  <c r="BA411" i="3"/>
  <c r="BX342" i="3"/>
  <c r="BX341" i="3"/>
  <c r="BX347" i="3"/>
  <c r="BX338" i="3"/>
  <c r="BX340" i="3"/>
  <c r="BX344" i="3"/>
  <c r="BX336" i="3"/>
  <c r="BX343" i="3"/>
  <c r="BX339" i="3"/>
  <c r="BX337" i="3"/>
  <c r="BX346" i="3"/>
  <c r="BX345" i="3"/>
  <c r="BX348" i="3"/>
  <c r="BV142" i="3"/>
  <c r="BV317" i="3"/>
  <c r="BX306" i="3"/>
  <c r="BX303" i="3"/>
  <c r="BX301" i="3"/>
  <c r="BX304" i="3"/>
  <c r="BX305" i="3"/>
  <c r="BX302" i="3"/>
  <c r="BX316" i="3"/>
  <c r="BX281" i="3"/>
  <c r="BW288" i="3"/>
  <c r="BW289" i="3" s="1"/>
  <c r="BW292" i="3"/>
  <c r="BW294" i="3" s="1"/>
  <c r="BW94" i="3"/>
  <c r="BW133" i="3" s="1"/>
  <c r="BW92" i="3"/>
  <c r="BW131" i="3" s="1"/>
  <c r="BW90" i="3"/>
  <c r="BW129" i="3" s="1"/>
  <c r="BW93" i="3"/>
  <c r="BW132" i="3" s="1"/>
  <c r="BW91" i="3"/>
  <c r="BW130" i="3" s="1"/>
  <c r="BW95" i="3"/>
  <c r="BW134" i="3" s="1"/>
  <c r="BW97" i="3"/>
  <c r="BW136" i="3" s="1"/>
  <c r="BW100" i="3"/>
  <c r="BW96" i="3"/>
  <c r="BW135" i="3" s="1"/>
  <c r="BW98" i="3"/>
  <c r="BW137" i="3" s="1"/>
  <c r="BX11" i="3"/>
  <c r="BX10" i="3"/>
  <c r="BX88" i="3" s="1"/>
  <c r="BX26" i="3"/>
  <c r="BX25" i="3"/>
  <c r="BY8" i="3"/>
  <c r="BY386" i="3" l="1"/>
  <c r="CV5" i="87"/>
  <c r="CX430" i="88"/>
  <c r="CY424" i="88" s="1"/>
  <c r="CX390" i="88"/>
  <c r="CD418" i="86"/>
  <c r="CD415" i="86"/>
  <c r="BX428" i="3"/>
  <c r="BX430" i="3" s="1"/>
  <c r="CU19" i="87" s="1"/>
  <c r="BY165" i="3"/>
  <c r="BX350" i="3"/>
  <c r="BX377" i="3" s="1"/>
  <c r="BY355" i="3"/>
  <c r="BY356" i="3"/>
  <c r="BY357" i="3"/>
  <c r="BY358" i="3"/>
  <c r="BY359" i="3"/>
  <c r="BY360" i="3"/>
  <c r="BY361" i="3"/>
  <c r="BY362" i="3"/>
  <c r="BW141" i="3"/>
  <c r="BY112" i="3"/>
  <c r="BY117" i="3"/>
  <c r="BY118" i="3"/>
  <c r="BY119" i="3"/>
  <c r="BY111" i="3"/>
  <c r="BY116" i="3"/>
  <c r="BY114" i="3"/>
  <c r="BY110" i="3"/>
  <c r="BY115" i="3"/>
  <c r="BY113" i="3"/>
  <c r="BY5" i="3"/>
  <c r="BA415" i="3"/>
  <c r="BA437" i="3" s="1"/>
  <c r="BY24" i="3"/>
  <c r="BY23" i="3"/>
  <c r="BW296" i="3"/>
  <c r="BW104" i="3"/>
  <c r="BX283" i="3"/>
  <c r="BX285" i="3" s="1"/>
  <c r="BX315" i="3" s="1"/>
  <c r="BY9" i="3"/>
  <c r="BY7" i="3"/>
  <c r="CY428" i="88" l="1"/>
  <c r="CY437" i="88" s="1"/>
  <c r="CY41" i="88" s="1"/>
  <c r="CY431" i="88"/>
  <c r="BY424" i="3"/>
  <c r="BY431" i="3" s="1"/>
  <c r="CD417" i="86"/>
  <c r="CD437" i="86"/>
  <c r="CD41" i="86" s="1"/>
  <c r="BY267" i="3"/>
  <c r="BY268" i="3"/>
  <c r="BY266" i="3"/>
  <c r="BY265" i="3"/>
  <c r="BY264" i="3"/>
  <c r="BY160" i="3"/>
  <c r="BY364" i="3"/>
  <c r="BY372" i="3" s="1"/>
  <c r="BY374" i="3" s="1"/>
  <c r="BZ370" i="3" s="1"/>
  <c r="BZ373" i="3" s="1"/>
  <c r="BZ35" i="3" s="1"/>
  <c r="BW269" i="3"/>
  <c r="BY123" i="3"/>
  <c r="BA417" i="3"/>
  <c r="BX18" i="87" s="1"/>
  <c r="BY342" i="3"/>
  <c r="BY341" i="3"/>
  <c r="BY344" i="3"/>
  <c r="BY345" i="3"/>
  <c r="BY338" i="3"/>
  <c r="BY336" i="3"/>
  <c r="BY346" i="3"/>
  <c r="BY343" i="3"/>
  <c r="BY339" i="3"/>
  <c r="BY347" i="3"/>
  <c r="BY348" i="3"/>
  <c r="BY340" i="3"/>
  <c r="BY337" i="3"/>
  <c r="BW142" i="3"/>
  <c r="BW317" i="3"/>
  <c r="BY304" i="3"/>
  <c r="BY303" i="3"/>
  <c r="BY305" i="3"/>
  <c r="BY306" i="3"/>
  <c r="BY301" i="3"/>
  <c r="BY302" i="3"/>
  <c r="BY281" i="3"/>
  <c r="BY316" i="3"/>
  <c r="BX288" i="3"/>
  <c r="BX289" i="3" s="1"/>
  <c r="BX292" i="3"/>
  <c r="BX294" i="3" s="1"/>
  <c r="BX93" i="3"/>
  <c r="BX132" i="3" s="1"/>
  <c r="BX90" i="3"/>
  <c r="BX129" i="3" s="1"/>
  <c r="BX94" i="3"/>
  <c r="BX133" i="3" s="1"/>
  <c r="BX92" i="3"/>
  <c r="BX131" i="3" s="1"/>
  <c r="BX91" i="3"/>
  <c r="BX130" i="3" s="1"/>
  <c r="BX96" i="3"/>
  <c r="BX135" i="3" s="1"/>
  <c r="BX98" i="3"/>
  <c r="BX137" i="3" s="1"/>
  <c r="BX97" i="3"/>
  <c r="BX136" i="3" s="1"/>
  <c r="BX95" i="3"/>
  <c r="BX134" i="3" s="1"/>
  <c r="BX100" i="3"/>
  <c r="BY26" i="3"/>
  <c r="BY25" i="3"/>
  <c r="BZ8" i="3"/>
  <c r="BY10" i="3"/>
  <c r="BY88" i="3" s="1"/>
  <c r="BY11" i="3"/>
  <c r="BZ386" i="3" l="1"/>
  <c r="CW5" i="87"/>
  <c r="CY430" i="88"/>
  <c r="CZ424" i="88" s="1"/>
  <c r="BY428" i="3"/>
  <c r="BY430" i="3" s="1"/>
  <c r="CY390" i="88"/>
  <c r="CE411" i="86"/>
  <c r="CD390" i="86"/>
  <c r="BA390" i="3"/>
  <c r="BZ165" i="3"/>
  <c r="BY350" i="3"/>
  <c r="BY377" i="3" s="1"/>
  <c r="BZ355" i="3"/>
  <c r="BZ356" i="3"/>
  <c r="BZ357" i="3"/>
  <c r="BZ358" i="3"/>
  <c r="BZ359" i="3"/>
  <c r="BZ360" i="3"/>
  <c r="BZ361" i="3"/>
  <c r="BZ362" i="3"/>
  <c r="BX141" i="3"/>
  <c r="BZ111" i="3"/>
  <c r="BZ112" i="3"/>
  <c r="BZ113" i="3"/>
  <c r="BZ114" i="3"/>
  <c r="BZ115" i="3"/>
  <c r="BZ116" i="3"/>
  <c r="BZ110" i="3"/>
  <c r="BZ117" i="3"/>
  <c r="BZ118" i="3"/>
  <c r="BZ119" i="3"/>
  <c r="BZ5" i="3"/>
  <c r="BB411" i="3"/>
  <c r="BZ24" i="3"/>
  <c r="BZ23" i="3"/>
  <c r="BX296" i="3"/>
  <c r="BX104" i="3"/>
  <c r="BY283" i="3"/>
  <c r="BY285" i="3" s="1"/>
  <c r="BY315" i="3" s="1"/>
  <c r="BZ9" i="3"/>
  <c r="BZ7" i="3"/>
  <c r="BZ424" i="3" l="1"/>
  <c r="BZ431" i="3" s="1"/>
  <c r="CV19" i="87"/>
  <c r="BZ428" i="3"/>
  <c r="CZ428" i="88"/>
  <c r="CZ437" i="88" s="1"/>
  <c r="CZ41" i="88" s="1"/>
  <c r="CZ431" i="88"/>
  <c r="CE418" i="86"/>
  <c r="CE415" i="86"/>
  <c r="BZ267" i="3"/>
  <c r="BZ266" i="3"/>
  <c r="BZ268" i="3"/>
  <c r="BZ265" i="3"/>
  <c r="BZ264" i="3"/>
  <c r="BZ160" i="3"/>
  <c r="BZ364" i="3"/>
  <c r="BZ372" i="3" s="1"/>
  <c r="BZ374" i="3" s="1"/>
  <c r="CA370" i="3" s="1"/>
  <c r="BZ430" i="3"/>
  <c r="CW19" i="87" s="1"/>
  <c r="BX269" i="3"/>
  <c r="BZ123" i="3"/>
  <c r="BB415" i="3"/>
  <c r="BB437" i="3" s="1"/>
  <c r="BZ342" i="3"/>
  <c r="BZ341" i="3"/>
  <c r="BZ336" i="3"/>
  <c r="BZ345" i="3"/>
  <c r="BZ338" i="3"/>
  <c r="BZ347" i="3"/>
  <c r="BZ346" i="3"/>
  <c r="BZ339" i="3"/>
  <c r="BZ344" i="3"/>
  <c r="BZ337" i="3"/>
  <c r="BZ340" i="3"/>
  <c r="BZ348" i="3"/>
  <c r="BZ343" i="3"/>
  <c r="BX142" i="3"/>
  <c r="BX317" i="3"/>
  <c r="BZ304" i="3"/>
  <c r="BZ305" i="3"/>
  <c r="BZ303" i="3"/>
  <c r="BZ306" i="3"/>
  <c r="BZ301" i="3"/>
  <c r="BZ302" i="3"/>
  <c r="BZ281" i="3"/>
  <c r="BZ316" i="3"/>
  <c r="BY288" i="3"/>
  <c r="BY289" i="3" s="1"/>
  <c r="BY292" i="3"/>
  <c r="BY294" i="3" s="1"/>
  <c r="BY93" i="3"/>
  <c r="BY132" i="3" s="1"/>
  <c r="BY91" i="3"/>
  <c r="BY130" i="3" s="1"/>
  <c r="BY90" i="3"/>
  <c r="BY129" i="3" s="1"/>
  <c r="BY94" i="3"/>
  <c r="BY133" i="3" s="1"/>
  <c r="BY92" i="3"/>
  <c r="BY131" i="3" s="1"/>
  <c r="BY96" i="3"/>
  <c r="BY135" i="3" s="1"/>
  <c r="BY98" i="3"/>
  <c r="BY137" i="3" s="1"/>
  <c r="BY95" i="3"/>
  <c r="BY134" i="3" s="1"/>
  <c r="BY97" i="3"/>
  <c r="BY136" i="3" s="1"/>
  <c r="BY100" i="3"/>
  <c r="BZ11" i="3"/>
  <c r="CA8" i="3"/>
  <c r="BZ10" i="3"/>
  <c r="BZ88" i="3" s="1"/>
  <c r="BZ26" i="3"/>
  <c r="BZ25" i="3"/>
  <c r="CA386" i="3" l="1"/>
  <c r="CX5" i="87"/>
  <c r="CZ430" i="88"/>
  <c r="DA424" i="88"/>
  <c r="CZ390" i="88"/>
  <c r="CE417" i="86"/>
  <c r="CE437" i="86"/>
  <c r="CE41" i="86" s="1"/>
  <c r="CA424" i="3"/>
  <c r="CA165" i="3"/>
  <c r="CA373" i="3"/>
  <c r="CA35" i="3" s="1"/>
  <c r="BZ350" i="3"/>
  <c r="BZ377" i="3" s="1"/>
  <c r="CA355" i="3"/>
  <c r="CA356" i="3"/>
  <c r="CA357" i="3"/>
  <c r="CA358" i="3"/>
  <c r="CA359" i="3"/>
  <c r="CA360" i="3"/>
  <c r="CA361" i="3"/>
  <c r="CA362" i="3"/>
  <c r="BY141" i="3"/>
  <c r="CA113" i="3"/>
  <c r="CA112" i="3"/>
  <c r="CA110" i="3"/>
  <c r="CA111" i="3"/>
  <c r="CA117" i="3"/>
  <c r="CA118" i="3"/>
  <c r="CA119" i="3"/>
  <c r="CA115" i="3"/>
  <c r="CA116" i="3"/>
  <c r="CA114" i="3"/>
  <c r="CA5" i="3"/>
  <c r="CA431" i="3"/>
  <c r="BB417" i="3"/>
  <c r="BY18" i="87" s="1"/>
  <c r="CA23" i="3"/>
  <c r="CA24" i="3"/>
  <c r="BY296" i="3"/>
  <c r="BY104" i="3"/>
  <c r="BZ283" i="3"/>
  <c r="BZ285" i="3" s="1"/>
  <c r="BZ315" i="3" s="1"/>
  <c r="CA9" i="3"/>
  <c r="CB8" i="3" s="1"/>
  <c r="CA7" i="3"/>
  <c r="CB386" i="3" l="1"/>
  <c r="CY5" i="87"/>
  <c r="CA428" i="3"/>
  <c r="DA428" i="88"/>
  <c r="DA437" i="88" s="1"/>
  <c r="DA41" i="88" s="1"/>
  <c r="DA431" i="88"/>
  <c r="CF411" i="86"/>
  <c r="CE390" i="86"/>
  <c r="CB165" i="3"/>
  <c r="BB390" i="3"/>
  <c r="CA267" i="3"/>
  <c r="CA266" i="3"/>
  <c r="CA264" i="3"/>
  <c r="CA268" i="3"/>
  <c r="CA265" i="3"/>
  <c r="CA160" i="3"/>
  <c r="CA364" i="3"/>
  <c r="CA372" i="3" s="1"/>
  <c r="CA374" i="3" s="1"/>
  <c r="CB370" i="3" s="1"/>
  <c r="CB355" i="3"/>
  <c r="CB356" i="3"/>
  <c r="CB357" i="3"/>
  <c r="CB358" i="3"/>
  <c r="CB359" i="3"/>
  <c r="CB360" i="3"/>
  <c r="CB361" i="3"/>
  <c r="CB362" i="3"/>
  <c r="CA430" i="3"/>
  <c r="CX19" i="87" s="1"/>
  <c r="BY269" i="3"/>
  <c r="CB5" i="3"/>
  <c r="CB114" i="3"/>
  <c r="CB23" i="3"/>
  <c r="CB113" i="3"/>
  <c r="CB24" i="3"/>
  <c r="CB112" i="3"/>
  <c r="CB111" i="3"/>
  <c r="CB117" i="3"/>
  <c r="CB118" i="3"/>
  <c r="CB116" i="3"/>
  <c r="CB119" i="3"/>
  <c r="CB110" i="3"/>
  <c r="CB115" i="3"/>
  <c r="CB9" i="3"/>
  <c r="CB11" i="3" s="1"/>
  <c r="CB7" i="3"/>
  <c r="CA123" i="3"/>
  <c r="BC411" i="3"/>
  <c r="CA342" i="3"/>
  <c r="CA341" i="3"/>
  <c r="CA336" i="3"/>
  <c r="CA346" i="3"/>
  <c r="CA345" i="3"/>
  <c r="CA340" i="3"/>
  <c r="CA347" i="3"/>
  <c r="CA338" i="3"/>
  <c r="CA343" i="3"/>
  <c r="CA339" i="3"/>
  <c r="CA337" i="3"/>
  <c r="CA344" i="3"/>
  <c r="CA348" i="3"/>
  <c r="BY142" i="3"/>
  <c r="BY317" i="3"/>
  <c r="CA304" i="3"/>
  <c r="CA305" i="3"/>
  <c r="CA303" i="3"/>
  <c r="CA301" i="3"/>
  <c r="CA306" i="3"/>
  <c r="CA302" i="3"/>
  <c r="CA281" i="3"/>
  <c r="CA316" i="3"/>
  <c r="BZ288" i="3"/>
  <c r="BZ289" i="3" s="1"/>
  <c r="BZ292" i="3"/>
  <c r="BZ294" i="3" s="1"/>
  <c r="BZ91" i="3"/>
  <c r="BZ130" i="3" s="1"/>
  <c r="BZ90" i="3"/>
  <c r="BZ129" i="3" s="1"/>
  <c r="BZ93" i="3"/>
  <c r="BZ132" i="3" s="1"/>
  <c r="BZ92" i="3"/>
  <c r="BZ131" i="3" s="1"/>
  <c r="BZ94" i="3"/>
  <c r="BZ133" i="3" s="1"/>
  <c r="BZ96" i="3"/>
  <c r="BZ135" i="3" s="1"/>
  <c r="BZ95" i="3"/>
  <c r="BZ134" i="3" s="1"/>
  <c r="BZ98" i="3"/>
  <c r="BZ137" i="3" s="1"/>
  <c r="BZ100" i="3"/>
  <c r="BZ97" i="3"/>
  <c r="BZ136" i="3" s="1"/>
  <c r="CA10" i="3"/>
  <c r="CA88" i="3" s="1"/>
  <c r="CA26" i="3"/>
  <c r="CA25" i="3"/>
  <c r="CA11" i="3"/>
  <c r="DA430" i="88" l="1"/>
  <c r="DA390" i="88"/>
  <c r="CF418" i="86"/>
  <c r="CF415" i="86"/>
  <c r="CB424" i="3"/>
  <c r="CB431" i="3" s="1"/>
  <c r="CB264" i="3"/>
  <c r="CB267" i="3"/>
  <c r="CB266" i="3"/>
  <c r="CB268" i="3"/>
  <c r="CB265" i="3"/>
  <c r="CB160" i="3"/>
  <c r="CB373" i="3"/>
  <c r="CB35" i="3" s="1"/>
  <c r="CA350" i="3"/>
  <c r="CA377" i="3" s="1"/>
  <c r="CB364" i="3"/>
  <c r="CB372" i="3" s="1"/>
  <c r="BZ141" i="3"/>
  <c r="CB304" i="3"/>
  <c r="CB305" i="3"/>
  <c r="CB306" i="3"/>
  <c r="CB301" i="3"/>
  <c r="CB303" i="3"/>
  <c r="CB302" i="3"/>
  <c r="CB281" i="3"/>
  <c r="CB316" i="3"/>
  <c r="CB346" i="3"/>
  <c r="CB336" i="3"/>
  <c r="CB337" i="3"/>
  <c r="CB340" i="3"/>
  <c r="CB342" i="3"/>
  <c r="CB339" i="3"/>
  <c r="CB344" i="3"/>
  <c r="CB338" i="3"/>
  <c r="CB341" i="3"/>
  <c r="CB345" i="3"/>
  <c r="CB343" i="3"/>
  <c r="CB348" i="3"/>
  <c r="CB347" i="3"/>
  <c r="CB10" i="3"/>
  <c r="CB88" i="3" s="1"/>
  <c r="CB25" i="3"/>
  <c r="CC8" i="3"/>
  <c r="CB26" i="3"/>
  <c r="CB123" i="3"/>
  <c r="BC415" i="3"/>
  <c r="BC437" i="3" s="1"/>
  <c r="BZ296" i="3"/>
  <c r="BZ104" i="3"/>
  <c r="CA283" i="3"/>
  <c r="CA285" i="3" s="1"/>
  <c r="CA315" i="3" s="1"/>
  <c r="CC386" i="3" l="1"/>
  <c r="CZ5" i="87"/>
  <c r="DB424" i="88"/>
  <c r="DB428" i="88" s="1"/>
  <c r="DB430" i="88" s="1"/>
  <c r="DB431" i="88"/>
  <c r="H431" i="88" s="1"/>
  <c r="CB428" i="3"/>
  <c r="CB430" i="3" s="1"/>
  <c r="CF417" i="86"/>
  <c r="CF437" i="86"/>
  <c r="CF41" i="86" s="1"/>
  <c r="CC165" i="3"/>
  <c r="CB374" i="3"/>
  <c r="CC370" i="3" s="1"/>
  <c r="CB350" i="3"/>
  <c r="CB377" i="3" s="1"/>
  <c r="CB36" i="3" s="1"/>
  <c r="CY9" i="87" s="1"/>
  <c r="CC355" i="3"/>
  <c r="CC356" i="3"/>
  <c r="CC357" i="3"/>
  <c r="CC358" i="3"/>
  <c r="CC359" i="3"/>
  <c r="CC360" i="3"/>
  <c r="CC361" i="3"/>
  <c r="CC362" i="3"/>
  <c r="BZ269" i="3"/>
  <c r="CC5" i="3"/>
  <c r="CC115" i="3"/>
  <c r="CC114" i="3"/>
  <c r="CC113" i="3"/>
  <c r="CC112" i="3"/>
  <c r="CC111" i="3"/>
  <c r="CC117" i="3"/>
  <c r="CC119" i="3"/>
  <c r="CC116" i="3"/>
  <c r="CC110" i="3"/>
  <c r="CC118" i="3"/>
  <c r="CC24" i="3"/>
  <c r="CC23" i="3"/>
  <c r="CC9" i="3"/>
  <c r="CC7" i="3"/>
  <c r="CB283" i="3"/>
  <c r="CB285" i="3" s="1"/>
  <c r="CB315" i="3" s="1"/>
  <c r="CB100" i="3"/>
  <c r="CB98" i="3"/>
  <c r="CB137" i="3" s="1"/>
  <c r="CB97" i="3"/>
  <c r="CB136" i="3" s="1"/>
  <c r="CB95" i="3"/>
  <c r="CB134" i="3" s="1"/>
  <c r="CB96" i="3"/>
  <c r="CB135" i="3" s="1"/>
  <c r="CB92" i="3"/>
  <c r="CB131" i="3" s="1"/>
  <c r="CB93" i="3"/>
  <c r="CB132" i="3" s="1"/>
  <c r="CB94" i="3"/>
  <c r="CB133" i="3" s="1"/>
  <c r="CB90" i="3"/>
  <c r="CB129" i="3" s="1"/>
  <c r="CB91" i="3"/>
  <c r="CB130" i="3" s="1"/>
  <c r="BC417" i="3"/>
  <c r="BZ18" i="87" s="1"/>
  <c r="BZ142" i="3"/>
  <c r="BZ317" i="3"/>
  <c r="CA288" i="3"/>
  <c r="CA289" i="3" s="1"/>
  <c r="CA292" i="3"/>
  <c r="CA294" i="3" s="1"/>
  <c r="CA91" i="3"/>
  <c r="CA130" i="3" s="1"/>
  <c r="CA94" i="3"/>
  <c r="CA133" i="3" s="1"/>
  <c r="CA92" i="3"/>
  <c r="CA131" i="3" s="1"/>
  <c r="CA90" i="3"/>
  <c r="CA129" i="3" s="1"/>
  <c r="CA93" i="3"/>
  <c r="CA132" i="3" s="1"/>
  <c r="CA100" i="3"/>
  <c r="CA96" i="3"/>
  <c r="CA135" i="3" s="1"/>
  <c r="CA97" i="3"/>
  <c r="CA136" i="3" s="1"/>
  <c r="CA98" i="3"/>
  <c r="CA137" i="3" s="1"/>
  <c r="CA95" i="3"/>
  <c r="CA134" i="3" s="1"/>
  <c r="CC424" i="3" l="1"/>
  <c r="CY19" i="87"/>
  <c r="DB390" i="88"/>
  <c r="DB437" i="88"/>
  <c r="H428" i="88"/>
  <c r="CG411" i="86"/>
  <c r="CF390" i="86"/>
  <c r="BC390" i="3"/>
  <c r="CC268" i="3"/>
  <c r="CC265" i="3"/>
  <c r="CC264" i="3"/>
  <c r="CC267" i="3"/>
  <c r="CC266" i="3"/>
  <c r="CC11" i="3"/>
  <c r="CD8" i="3"/>
  <c r="CC160" i="3"/>
  <c r="CC373" i="3"/>
  <c r="CC35" i="3" s="1"/>
  <c r="CC364" i="3"/>
  <c r="CA141" i="3"/>
  <c r="CB104" i="3"/>
  <c r="CC346" i="3"/>
  <c r="CC336" i="3"/>
  <c r="CC337" i="3"/>
  <c r="CC340" i="3"/>
  <c r="CC342" i="3"/>
  <c r="CC339" i="3"/>
  <c r="CC344" i="3"/>
  <c r="CC338" i="3"/>
  <c r="CC341" i="3"/>
  <c r="CC345" i="3"/>
  <c r="CC343" i="3"/>
  <c r="CC348" i="3"/>
  <c r="CC347" i="3"/>
  <c r="CC304" i="3"/>
  <c r="CC305" i="3"/>
  <c r="CC306" i="3"/>
  <c r="CC303" i="3"/>
  <c r="CC301" i="3"/>
  <c r="CC302" i="3"/>
  <c r="CC281" i="3"/>
  <c r="CC316" i="3"/>
  <c r="CC123" i="3"/>
  <c r="CC431" i="3"/>
  <c r="CC428" i="3"/>
  <c r="CB288" i="3"/>
  <c r="CB289" i="3" s="1"/>
  <c r="CB292" i="3"/>
  <c r="CB294" i="3" s="1"/>
  <c r="CC10" i="3"/>
  <c r="CC88" i="3" s="1"/>
  <c r="CC26" i="3"/>
  <c r="CC25" i="3"/>
  <c r="BD411" i="3"/>
  <c r="CA296" i="3"/>
  <c r="CA104" i="3"/>
  <c r="CA317" i="3" s="1"/>
  <c r="CD386" i="3" l="1"/>
  <c r="DA5" i="87"/>
  <c r="DB41" i="88"/>
  <c r="H41" i="88" s="1"/>
  <c r="H437" i="88"/>
  <c r="CG418" i="86"/>
  <c r="CG415" i="86"/>
  <c r="CD165" i="3"/>
  <c r="CD5" i="3"/>
  <c r="CD9" i="3"/>
  <c r="CD11" i="3" s="1"/>
  <c r="CD24" i="3"/>
  <c r="CD23" i="3"/>
  <c r="CD113" i="3"/>
  <c r="CD117" i="3"/>
  <c r="CD110" i="3"/>
  <c r="CD114" i="3"/>
  <c r="CD118" i="3"/>
  <c r="CD355" i="3"/>
  <c r="CD359" i="3"/>
  <c r="CD111" i="3"/>
  <c r="CD115" i="3"/>
  <c r="CD119" i="3"/>
  <c r="CD356" i="3"/>
  <c r="CD360" i="3"/>
  <c r="CD357" i="3"/>
  <c r="CD358" i="3"/>
  <c r="CD112" i="3"/>
  <c r="CD361" i="3"/>
  <c r="CD116" i="3"/>
  <c r="CD362" i="3"/>
  <c r="CD7" i="3"/>
  <c r="CC372" i="3"/>
  <c r="CC350" i="3"/>
  <c r="CA269" i="3"/>
  <c r="CB269" i="3"/>
  <c r="CB296" i="3"/>
  <c r="CB141" i="3"/>
  <c r="CC283" i="3"/>
  <c r="CC285" i="3" s="1"/>
  <c r="CC315" i="3" s="1"/>
  <c r="CC100" i="3"/>
  <c r="CC98" i="3"/>
  <c r="CC137" i="3" s="1"/>
  <c r="CC97" i="3"/>
  <c r="CC136" i="3" s="1"/>
  <c r="CC95" i="3"/>
  <c r="CC134" i="3" s="1"/>
  <c r="CC96" i="3"/>
  <c r="CC135" i="3" s="1"/>
  <c r="CC92" i="3"/>
  <c r="CC131" i="3" s="1"/>
  <c r="CC93" i="3"/>
  <c r="CC132" i="3" s="1"/>
  <c r="CC91" i="3"/>
  <c r="CC130" i="3" s="1"/>
  <c r="CC90" i="3"/>
  <c r="CC129" i="3" s="1"/>
  <c r="CC94" i="3"/>
  <c r="CC133" i="3" s="1"/>
  <c r="CC430" i="3"/>
  <c r="CZ19" i="87" s="1"/>
  <c r="CB317" i="3"/>
  <c r="CB142" i="3"/>
  <c r="BD415" i="3"/>
  <c r="BD437" i="3" s="1"/>
  <c r="CA142" i="3"/>
  <c r="CG417" i="86" l="1"/>
  <c r="CG437" i="86"/>
  <c r="CG41" i="86" s="1"/>
  <c r="CD424" i="3"/>
  <c r="CD431" i="3" s="1"/>
  <c r="CD160" i="3"/>
  <c r="CD123" i="3"/>
  <c r="CD336" i="3"/>
  <c r="CD346" i="3"/>
  <c r="CD340" i="3"/>
  <c r="CD342" i="3"/>
  <c r="CD338" i="3"/>
  <c r="CD337" i="3"/>
  <c r="CD344" i="3"/>
  <c r="CD339" i="3"/>
  <c r="CD345" i="3"/>
  <c r="CD341" i="3"/>
  <c r="CD343" i="3"/>
  <c r="CD348" i="3"/>
  <c r="CD347" i="3"/>
  <c r="CD304" i="3"/>
  <c r="CD306" i="3"/>
  <c r="CD305" i="3"/>
  <c r="CD301" i="3"/>
  <c r="CD303" i="3"/>
  <c r="CD302" i="3"/>
  <c r="CD281" i="3"/>
  <c r="CD316" i="3"/>
  <c r="CD26" i="3"/>
  <c r="CD25" i="3"/>
  <c r="CE8" i="3"/>
  <c r="CD10" i="3"/>
  <c r="CD88" i="3" s="1"/>
  <c r="CD428" i="3"/>
  <c r="CD430" i="3" s="1"/>
  <c r="DA19" i="87" s="1"/>
  <c r="CD364" i="3"/>
  <c r="CD372" i="3" s="1"/>
  <c r="CD265" i="3"/>
  <c r="CD266" i="3"/>
  <c r="CD267" i="3"/>
  <c r="CD268" i="3"/>
  <c r="CD264" i="3"/>
  <c r="CC377" i="3"/>
  <c r="CC374" i="3"/>
  <c r="CD370" i="3" s="1"/>
  <c r="CC292" i="3"/>
  <c r="CC294" i="3" s="1"/>
  <c r="CC288" i="3"/>
  <c r="CC289" i="3" s="1"/>
  <c r="CC104" i="3"/>
  <c r="BD417" i="3"/>
  <c r="CA18" i="87" s="1"/>
  <c r="CE386" i="3" l="1"/>
  <c r="DB5" i="87"/>
  <c r="CH411" i="86"/>
  <c r="CG390" i="86"/>
  <c r="BD390" i="3"/>
  <c r="CE424" i="3"/>
  <c r="CE431" i="3" s="1"/>
  <c r="CE165" i="3"/>
  <c r="CD269" i="3"/>
  <c r="CD96" i="3"/>
  <c r="CD135" i="3" s="1"/>
  <c r="CD283" i="3"/>
  <c r="CD285" i="3" s="1"/>
  <c r="CD315" i="3" s="1"/>
  <c r="CD95" i="3"/>
  <c r="CD134" i="3" s="1"/>
  <c r="CD100" i="3"/>
  <c r="CD97" i="3"/>
  <c r="CD136" i="3" s="1"/>
  <c r="CD98" i="3"/>
  <c r="CD137" i="3" s="1"/>
  <c r="CD92" i="3"/>
  <c r="CD131" i="3" s="1"/>
  <c r="CD94" i="3"/>
  <c r="CD133" i="3" s="1"/>
  <c r="CD93" i="3"/>
  <c r="CD132" i="3" s="1"/>
  <c r="CD91" i="3"/>
  <c r="CD130" i="3" s="1"/>
  <c r="CD90" i="3"/>
  <c r="CD129" i="3" s="1"/>
  <c r="CE7" i="3"/>
  <c r="CE113" i="3"/>
  <c r="CE117" i="3"/>
  <c r="CE110" i="3"/>
  <c r="CE114" i="3"/>
  <c r="CE118" i="3"/>
  <c r="CE355" i="3"/>
  <c r="CE359" i="3"/>
  <c r="CE111" i="3"/>
  <c r="CE115" i="3"/>
  <c r="CE119" i="3"/>
  <c r="CE356" i="3"/>
  <c r="CE360" i="3"/>
  <c r="CE357" i="3"/>
  <c r="CE362" i="3"/>
  <c r="CE358" i="3"/>
  <c r="CE116" i="3"/>
  <c r="CE112" i="3"/>
  <c r="CE361" i="3"/>
  <c r="CE5" i="3"/>
  <c r="CE428" i="3" s="1"/>
  <c r="CE9" i="3"/>
  <c r="CE23" i="3"/>
  <c r="CE24" i="3"/>
  <c r="CD373" i="3"/>
  <c r="CD35" i="3" s="1"/>
  <c r="CD350" i="3"/>
  <c r="CC36" i="3"/>
  <c r="CZ9" i="87" s="1"/>
  <c r="CC269" i="3"/>
  <c r="CC141" i="3"/>
  <c r="CC142" i="3"/>
  <c r="CC317" i="3"/>
  <c r="CC296" i="3"/>
  <c r="CH415" i="86" l="1"/>
  <c r="CH418" i="86"/>
  <c r="CD374" i="3"/>
  <c r="CE370" i="3" s="1"/>
  <c r="CE373" i="3" s="1"/>
  <c r="CE35" i="3" s="1"/>
  <c r="CD377" i="3"/>
  <c r="CD36" i="3" s="1"/>
  <c r="DA9" i="87" s="1"/>
  <c r="CE430" i="3"/>
  <c r="DB19" i="87" s="1"/>
  <c r="CF8" i="3"/>
  <c r="CE25" i="3"/>
  <c r="CE26" i="3"/>
  <c r="CE10" i="3"/>
  <c r="CE88" i="3" s="1"/>
  <c r="CD141" i="3"/>
  <c r="CD104" i="3"/>
  <c r="CE264" i="3"/>
  <c r="CE268" i="3"/>
  <c r="CE265" i="3"/>
  <c r="CE266" i="3"/>
  <c r="CE267" i="3"/>
  <c r="CE336" i="3"/>
  <c r="CE346" i="3"/>
  <c r="CE340" i="3"/>
  <c r="CE342" i="3"/>
  <c r="CE338" i="3"/>
  <c r="CE337" i="3"/>
  <c r="CE344" i="3"/>
  <c r="CE339" i="3"/>
  <c r="CE345" i="3"/>
  <c r="CE341" i="3"/>
  <c r="CE343" i="3"/>
  <c r="CE348" i="3"/>
  <c r="CE347" i="3"/>
  <c r="CD288" i="3"/>
  <c r="CD289" i="3" s="1"/>
  <c r="CD292" i="3"/>
  <c r="CE303" i="3"/>
  <c r="CE304" i="3"/>
  <c r="CE305" i="3"/>
  <c r="CE306" i="3"/>
  <c r="CE301" i="3"/>
  <c r="CE302" i="3"/>
  <c r="CE281" i="3"/>
  <c r="CE316" i="3"/>
  <c r="CE364" i="3"/>
  <c r="CE372" i="3" s="1"/>
  <c r="CE123" i="3"/>
  <c r="CE11" i="3"/>
  <c r="CE160" i="3"/>
  <c r="BE411" i="3"/>
  <c r="CF386" i="3" l="1"/>
  <c r="DC5" i="87"/>
  <c r="CD294" i="3"/>
  <c r="CD296" i="3" s="1"/>
  <c r="CH417" i="86"/>
  <c r="CH437" i="86"/>
  <c r="CH41" i="86" s="1"/>
  <c r="CF165" i="3"/>
  <c r="CF424" i="3"/>
  <c r="CF431" i="3" s="1"/>
  <c r="CE269" i="3"/>
  <c r="CD317" i="3"/>
  <c r="CD142" i="3"/>
  <c r="CE350" i="3"/>
  <c r="CE377" i="3" s="1"/>
  <c r="CE36" i="3" s="1"/>
  <c r="DB9" i="87" s="1"/>
  <c r="CE283" i="3"/>
  <c r="CE285" i="3" s="1"/>
  <c r="CE315" i="3" s="1"/>
  <c r="CE100" i="3"/>
  <c r="CE95" i="3"/>
  <c r="CE134" i="3" s="1"/>
  <c r="CE98" i="3"/>
  <c r="CE137" i="3" s="1"/>
  <c r="CE97" i="3"/>
  <c r="CE136" i="3" s="1"/>
  <c r="CE96" i="3"/>
  <c r="CE135" i="3" s="1"/>
  <c r="CE92" i="3"/>
  <c r="CE131" i="3" s="1"/>
  <c r="CE93" i="3"/>
  <c r="CE132" i="3" s="1"/>
  <c r="CE91" i="3"/>
  <c r="CE130" i="3" s="1"/>
  <c r="CE94" i="3"/>
  <c r="CE133" i="3" s="1"/>
  <c r="CE90" i="3"/>
  <c r="CE129" i="3" s="1"/>
  <c r="CF9" i="3"/>
  <c r="CF11" i="3" s="1"/>
  <c r="CF110" i="3"/>
  <c r="CF357" i="3"/>
  <c r="CF5" i="3"/>
  <c r="CF7" i="3"/>
  <c r="CF114" i="3"/>
  <c r="CF116" i="3"/>
  <c r="CF360" i="3"/>
  <c r="CF23" i="3"/>
  <c r="CF119" i="3"/>
  <c r="CF355" i="3"/>
  <c r="CF24" i="3"/>
  <c r="CF118" i="3"/>
  <c r="CF361" i="3"/>
  <c r="CF111" i="3"/>
  <c r="CF356" i="3"/>
  <c r="CF358" i="3"/>
  <c r="CF112" i="3"/>
  <c r="CF359" i="3"/>
  <c r="CF115" i="3"/>
  <c r="CF117" i="3"/>
  <c r="CF113" i="3"/>
  <c r="CF362" i="3"/>
  <c r="CE374" i="3"/>
  <c r="CF370" i="3" s="1"/>
  <c r="CF373" i="3" s="1"/>
  <c r="CF35" i="3" s="1"/>
  <c r="BE415" i="3"/>
  <c r="BE437" i="3" s="1"/>
  <c r="CF428" i="3" l="1"/>
  <c r="CF430" i="3" s="1"/>
  <c r="CI411" i="86"/>
  <c r="CH390" i="86"/>
  <c r="CG8" i="3"/>
  <c r="CF10" i="3"/>
  <c r="CF88" i="3" s="1"/>
  <c r="CF25" i="3"/>
  <c r="CF26" i="3"/>
  <c r="CE104" i="3"/>
  <c r="CF301" i="3"/>
  <c r="CF303" i="3"/>
  <c r="CF304" i="3"/>
  <c r="CF306" i="3"/>
  <c r="CF305" i="3"/>
  <c r="CF302" i="3"/>
  <c r="CF316" i="3"/>
  <c r="CF281" i="3"/>
  <c r="CF364" i="3"/>
  <c r="CF372" i="3" s="1"/>
  <c r="CF374" i="3" s="1"/>
  <c r="CG370" i="3" s="1"/>
  <c r="CG373" i="3" s="1"/>
  <c r="CG35" i="3" s="1"/>
  <c r="CE288" i="3"/>
  <c r="CE289" i="3" s="1"/>
  <c r="CE292" i="3"/>
  <c r="CE294" i="3" s="1"/>
  <c r="CF123" i="3"/>
  <c r="CF160" i="3"/>
  <c r="CF264" i="3"/>
  <c r="CF267" i="3"/>
  <c r="CF265" i="3"/>
  <c r="CF266" i="3"/>
  <c r="CF268" i="3"/>
  <c r="CF336" i="3"/>
  <c r="CF346" i="3"/>
  <c r="CF340" i="3"/>
  <c r="CF342" i="3"/>
  <c r="CF338" i="3"/>
  <c r="CF337" i="3"/>
  <c r="CF344" i="3"/>
  <c r="CF339" i="3"/>
  <c r="CF345" i="3"/>
  <c r="CF341" i="3"/>
  <c r="CF343" i="3"/>
  <c r="CF348" i="3"/>
  <c r="CF347" i="3"/>
  <c r="BE417" i="3"/>
  <c r="CB18" i="87" s="1"/>
  <c r="CG386" i="3" l="1"/>
  <c r="DD5" i="87"/>
  <c r="CG424" i="3"/>
  <c r="CG431" i="3" s="1"/>
  <c r="DC19" i="87"/>
  <c r="CI415" i="86"/>
  <c r="CI437" i="86" s="1"/>
  <c r="CI41" i="86" s="1"/>
  <c r="CI418" i="86"/>
  <c r="BE390" i="3"/>
  <c r="CG165" i="3"/>
  <c r="CF269" i="3"/>
  <c r="CE141" i="3"/>
  <c r="CF283" i="3"/>
  <c r="CF285" i="3" s="1"/>
  <c r="CF315" i="3" s="1"/>
  <c r="CF97" i="3"/>
  <c r="CF136" i="3" s="1"/>
  <c r="CF100" i="3"/>
  <c r="CF95" i="3"/>
  <c r="CF134" i="3" s="1"/>
  <c r="CF98" i="3"/>
  <c r="CF137" i="3" s="1"/>
  <c r="CF96" i="3"/>
  <c r="CF135" i="3" s="1"/>
  <c r="CF92" i="3"/>
  <c r="CF131" i="3" s="1"/>
  <c r="CF93" i="3"/>
  <c r="CF132" i="3" s="1"/>
  <c r="CF90" i="3"/>
  <c r="CF129" i="3" s="1"/>
  <c r="CF91" i="3"/>
  <c r="CF130" i="3" s="1"/>
  <c r="CF94" i="3"/>
  <c r="CF133" i="3" s="1"/>
  <c r="CF350" i="3"/>
  <c r="CF377" i="3" s="1"/>
  <c r="CF36" i="3" s="1"/>
  <c r="DC9" i="87" s="1"/>
  <c r="CE296" i="3"/>
  <c r="CE142" i="3"/>
  <c r="CE317" i="3"/>
  <c r="CG24" i="3"/>
  <c r="CG360" i="3"/>
  <c r="CG110" i="3"/>
  <c r="CG358" i="3"/>
  <c r="CG117" i="3"/>
  <c r="CG113" i="3"/>
  <c r="CG361" i="3"/>
  <c r="CG355" i="3"/>
  <c r="CG5" i="3"/>
  <c r="CG428" i="3" s="1"/>
  <c r="CG118" i="3"/>
  <c r="CG114" i="3"/>
  <c r="CG356" i="3"/>
  <c r="CG7" i="3"/>
  <c r="CG116" i="3"/>
  <c r="CG359" i="3"/>
  <c r="CG23" i="3"/>
  <c r="CG357" i="3"/>
  <c r="CG9" i="3"/>
  <c r="CG11" i="3" s="1"/>
  <c r="CG111" i="3"/>
  <c r="CG119" i="3"/>
  <c r="CG362" i="3"/>
  <c r="CG115" i="3"/>
  <c r="CG112" i="3"/>
  <c r="BF411" i="3"/>
  <c r="CI417" i="86" l="1"/>
  <c r="CF288" i="3"/>
  <c r="CF289" i="3" s="1"/>
  <c r="CF292" i="3"/>
  <c r="CF294" i="3" s="1"/>
  <c r="CG430" i="3"/>
  <c r="DD19" i="87" s="1"/>
  <c r="CG336" i="3"/>
  <c r="CG346" i="3"/>
  <c r="CG340" i="3"/>
  <c r="CG342" i="3"/>
  <c r="CG339" i="3"/>
  <c r="CG337" i="3"/>
  <c r="CG338" i="3"/>
  <c r="CG344" i="3"/>
  <c r="CG345" i="3"/>
  <c r="CG341" i="3"/>
  <c r="CG343" i="3"/>
  <c r="CG347" i="3"/>
  <c r="CG348" i="3"/>
  <c r="CG123" i="3"/>
  <c r="CG364" i="3"/>
  <c r="CG372" i="3" s="1"/>
  <c r="CG374" i="3" s="1"/>
  <c r="CH370" i="3" s="1"/>
  <c r="CH373" i="3" s="1"/>
  <c r="CH35" i="3" s="1"/>
  <c r="CG306" i="3"/>
  <c r="CG301" i="3"/>
  <c r="CG305" i="3"/>
  <c r="CG303" i="3"/>
  <c r="CG304" i="3"/>
  <c r="CG302" i="3"/>
  <c r="CG281" i="3"/>
  <c r="CG316" i="3"/>
  <c r="CG267" i="3"/>
  <c r="CG265" i="3"/>
  <c r="CG266" i="3"/>
  <c r="CG264" i="3"/>
  <c r="CG268" i="3"/>
  <c r="CH8" i="3"/>
  <c r="CG25" i="3"/>
  <c r="CG26" i="3"/>
  <c r="CG10" i="3"/>
  <c r="CG88" i="3" s="1"/>
  <c r="CG160" i="3"/>
  <c r="CF104" i="3"/>
  <c r="BF415" i="3"/>
  <c r="BF437" i="3" s="1"/>
  <c r="CH386" i="3" l="1"/>
  <c r="DE5" i="87"/>
  <c r="CI390" i="86"/>
  <c r="CJ411" i="86"/>
  <c r="CH165" i="3"/>
  <c r="CH424" i="3"/>
  <c r="CH431" i="3" s="1"/>
  <c r="CF296" i="3"/>
  <c r="CG269" i="3"/>
  <c r="CF141" i="3"/>
  <c r="CG350" i="3"/>
  <c r="CG377" i="3" s="1"/>
  <c r="CG36" i="3" s="1"/>
  <c r="DD9" i="87" s="1"/>
  <c r="CG283" i="3"/>
  <c r="CG285" i="3" s="1"/>
  <c r="CG315" i="3" s="1"/>
  <c r="CG96" i="3"/>
  <c r="CG135" i="3" s="1"/>
  <c r="CG95" i="3"/>
  <c r="CG134" i="3" s="1"/>
  <c r="CG97" i="3"/>
  <c r="CG136" i="3" s="1"/>
  <c r="CG98" i="3"/>
  <c r="CG137" i="3" s="1"/>
  <c r="CG100" i="3"/>
  <c r="CG92" i="3"/>
  <c r="CG131" i="3" s="1"/>
  <c r="CG91" i="3"/>
  <c r="CG130" i="3" s="1"/>
  <c r="CG94" i="3"/>
  <c r="CG133" i="3" s="1"/>
  <c r="CG90" i="3"/>
  <c r="CG129" i="3" s="1"/>
  <c r="CG93" i="3"/>
  <c r="CG132" i="3" s="1"/>
  <c r="CF142" i="3"/>
  <c r="CF317" i="3"/>
  <c r="CH9" i="3"/>
  <c r="CH11" i="3" s="1"/>
  <c r="CH116" i="3"/>
  <c r="CH117" i="3"/>
  <c r="CH362" i="3"/>
  <c r="CH358" i="3"/>
  <c r="CH359" i="3"/>
  <c r="CH23" i="3"/>
  <c r="CH113" i="3"/>
  <c r="CH360" i="3"/>
  <c r="CH24" i="3"/>
  <c r="CH118" i="3"/>
  <c r="CH357" i="3"/>
  <c r="CH112" i="3"/>
  <c r="CH115" i="3"/>
  <c r="CH7" i="3"/>
  <c r="CH355" i="3"/>
  <c r="CH110" i="3"/>
  <c r="CH114" i="3"/>
  <c r="CH361" i="3"/>
  <c r="CH5" i="3"/>
  <c r="CH119" i="3"/>
  <c r="CH111" i="3"/>
  <c r="CH356" i="3"/>
  <c r="BF417" i="3"/>
  <c r="CC18" i="87" s="1"/>
  <c r="CJ415" i="86" l="1"/>
  <c r="CJ417" i="86" s="1"/>
  <c r="CJ418" i="86"/>
  <c r="CH428" i="3"/>
  <c r="CH430" i="3" s="1"/>
  <c r="DE19" i="87" s="1"/>
  <c r="CJ437" i="86"/>
  <c r="CJ41" i="86" s="1"/>
  <c r="BF390" i="3"/>
  <c r="CH160" i="3"/>
  <c r="CH123" i="3"/>
  <c r="CH364" i="3"/>
  <c r="CH372" i="3" s="1"/>
  <c r="CH374" i="3" s="1"/>
  <c r="CI370" i="3" s="1"/>
  <c r="CI373" i="3" s="1"/>
  <c r="CI35" i="3" s="1"/>
  <c r="CH304" i="3"/>
  <c r="CH303" i="3"/>
  <c r="CH306" i="3"/>
  <c r="CH305" i="3"/>
  <c r="CH301" i="3"/>
  <c r="CH302" i="3"/>
  <c r="CH281" i="3"/>
  <c r="CH316" i="3"/>
  <c r="CH336" i="3"/>
  <c r="CH346" i="3"/>
  <c r="CH340" i="3"/>
  <c r="CH342" i="3"/>
  <c r="CH338" i="3"/>
  <c r="CH337" i="3"/>
  <c r="CH344" i="3"/>
  <c r="CH339" i="3"/>
  <c r="CH345" i="3"/>
  <c r="CH341" i="3"/>
  <c r="CH343" i="3"/>
  <c r="CH348" i="3"/>
  <c r="CH347" i="3"/>
  <c r="CH268" i="3"/>
  <c r="CH266" i="3"/>
  <c r="CH264" i="3"/>
  <c r="CH265" i="3"/>
  <c r="CH267" i="3"/>
  <c r="CG104" i="3"/>
  <c r="CI8" i="3"/>
  <c r="CH10" i="3"/>
  <c r="CH88" i="3" s="1"/>
  <c r="CH26" i="3"/>
  <c r="CH25" i="3"/>
  <c r="CG288" i="3"/>
  <c r="CG289" i="3" s="1"/>
  <c r="CG292" i="3"/>
  <c r="CG294" i="3" s="1"/>
  <c r="BG411" i="3"/>
  <c r="CI386" i="3" l="1"/>
  <c r="DF5" i="87"/>
  <c r="CK411" i="86"/>
  <c r="CJ390" i="86"/>
  <c r="CI165" i="3"/>
  <c r="CI424" i="3"/>
  <c r="CI431" i="3" s="1"/>
  <c r="CH269" i="3"/>
  <c r="CH283" i="3"/>
  <c r="CH285" i="3" s="1"/>
  <c r="CH315" i="3" s="1"/>
  <c r="CH96" i="3"/>
  <c r="CH135" i="3" s="1"/>
  <c r="CH95" i="3"/>
  <c r="CH134" i="3" s="1"/>
  <c r="CH97" i="3"/>
  <c r="CH136" i="3" s="1"/>
  <c r="CH98" i="3"/>
  <c r="CH137" i="3" s="1"/>
  <c r="CH100" i="3"/>
  <c r="CH92" i="3"/>
  <c r="CH131" i="3" s="1"/>
  <c r="CH90" i="3"/>
  <c r="CH129" i="3" s="1"/>
  <c r="CH93" i="3"/>
  <c r="CH132" i="3" s="1"/>
  <c r="CH91" i="3"/>
  <c r="CH130" i="3" s="1"/>
  <c r="CH94" i="3"/>
  <c r="CH133" i="3" s="1"/>
  <c r="CG296" i="3"/>
  <c r="CG141" i="3"/>
  <c r="CG317" i="3"/>
  <c r="CG142" i="3"/>
  <c r="CH350" i="3"/>
  <c r="CH377" i="3" s="1"/>
  <c r="CH36" i="3" s="1"/>
  <c r="DE9" i="87" s="1"/>
  <c r="CI112" i="3"/>
  <c r="CI111" i="3"/>
  <c r="CI361" i="3"/>
  <c r="CI7" i="3"/>
  <c r="CI117" i="3"/>
  <c r="CI115" i="3"/>
  <c r="CI356" i="3"/>
  <c r="CI5" i="3"/>
  <c r="CI118" i="3"/>
  <c r="CI359" i="3"/>
  <c r="CI9" i="3"/>
  <c r="CI362" i="3"/>
  <c r="CI24" i="3"/>
  <c r="CI119" i="3"/>
  <c r="CI116" i="3"/>
  <c r="CI358" i="3"/>
  <c r="CI23" i="3"/>
  <c r="CI360" i="3"/>
  <c r="CI114" i="3"/>
  <c r="CI110" i="3"/>
  <c r="CI113" i="3"/>
  <c r="CI355" i="3"/>
  <c r="CI357" i="3"/>
  <c r="BG418" i="3"/>
  <c r="BG415" i="3"/>
  <c r="BG437" i="3" s="1"/>
  <c r="CK415" i="86" l="1"/>
  <c r="CK418" i="86"/>
  <c r="CI428" i="3"/>
  <c r="CI430" i="3" s="1"/>
  <c r="DF19" i="87" s="1"/>
  <c r="CI160" i="3"/>
  <c r="CH104" i="3"/>
  <c r="CI303" i="3"/>
  <c r="CI304" i="3"/>
  <c r="CI306" i="3"/>
  <c r="CI305" i="3"/>
  <c r="CI301" i="3"/>
  <c r="CI302" i="3"/>
  <c r="CI316" i="3"/>
  <c r="CI281" i="3"/>
  <c r="CI336" i="3"/>
  <c r="CI346" i="3"/>
  <c r="CI340" i="3"/>
  <c r="CI342" i="3"/>
  <c r="CI338" i="3"/>
  <c r="CI337" i="3"/>
  <c r="CI344" i="3"/>
  <c r="CI339" i="3"/>
  <c r="CI345" i="3"/>
  <c r="CI341" i="3"/>
  <c r="CI343" i="3"/>
  <c r="CI348" i="3"/>
  <c r="CI347" i="3"/>
  <c r="CI11" i="3"/>
  <c r="CI10" i="3"/>
  <c r="CI88" i="3" s="1"/>
  <c r="CI25" i="3"/>
  <c r="CI26" i="3"/>
  <c r="CJ8" i="3"/>
  <c r="CI364" i="3"/>
  <c r="CI372" i="3" s="1"/>
  <c r="CI374" i="3" s="1"/>
  <c r="CJ370" i="3" s="1"/>
  <c r="CJ373" i="3" s="1"/>
  <c r="CJ35" i="3" s="1"/>
  <c r="CH288" i="3"/>
  <c r="CH289" i="3" s="1"/>
  <c r="CH292" i="3"/>
  <c r="CH294" i="3" s="1"/>
  <c r="CI123" i="3"/>
  <c r="CI265" i="3"/>
  <c r="CI268" i="3"/>
  <c r="CI266" i="3"/>
  <c r="CI267" i="3"/>
  <c r="CI264" i="3"/>
  <c r="BG417" i="3"/>
  <c r="CD18" i="87" s="1"/>
  <c r="CJ386" i="3" l="1"/>
  <c r="DG5" i="87"/>
  <c r="CK417" i="86"/>
  <c r="CK437" i="86"/>
  <c r="CK41" i="86" s="1"/>
  <c r="CJ165" i="3"/>
  <c r="BG390" i="3"/>
  <c r="CI269" i="3"/>
  <c r="CH317" i="3"/>
  <c r="CH142" i="3"/>
  <c r="CI283" i="3"/>
  <c r="CI285" i="3" s="1"/>
  <c r="CI315" i="3" s="1"/>
  <c r="CI100" i="3"/>
  <c r="CI95" i="3"/>
  <c r="CI134" i="3" s="1"/>
  <c r="CI96" i="3"/>
  <c r="CI135" i="3" s="1"/>
  <c r="CI98" i="3"/>
  <c r="CI137" i="3" s="1"/>
  <c r="CI97" i="3"/>
  <c r="CI136" i="3" s="1"/>
  <c r="CI92" i="3"/>
  <c r="CI131" i="3" s="1"/>
  <c r="CI91" i="3"/>
  <c r="CI130" i="3" s="1"/>
  <c r="CI94" i="3"/>
  <c r="CI133" i="3" s="1"/>
  <c r="CI90" i="3"/>
  <c r="CI129" i="3" s="1"/>
  <c r="CI93" i="3"/>
  <c r="CI132" i="3" s="1"/>
  <c r="CH141" i="3"/>
  <c r="CJ7" i="3"/>
  <c r="CJ117" i="3"/>
  <c r="CJ356" i="3"/>
  <c r="CJ111" i="3"/>
  <c r="CJ361" i="3"/>
  <c r="CJ24" i="3"/>
  <c r="CJ118" i="3"/>
  <c r="CJ359" i="3"/>
  <c r="CJ5" i="3"/>
  <c r="CJ357" i="3"/>
  <c r="CJ113" i="3"/>
  <c r="CJ112" i="3"/>
  <c r="CJ9" i="3"/>
  <c r="CJ11" i="3" s="1"/>
  <c r="CJ114" i="3"/>
  <c r="CJ110" i="3"/>
  <c r="CJ115" i="3"/>
  <c r="CJ360" i="3"/>
  <c r="CJ362" i="3"/>
  <c r="CJ358" i="3"/>
  <c r="CJ23" i="3"/>
  <c r="CJ119" i="3"/>
  <c r="CJ355" i="3"/>
  <c r="CJ116" i="3"/>
  <c r="CJ424" i="3"/>
  <c r="CH296" i="3"/>
  <c r="CI350" i="3"/>
  <c r="CI377" i="3" s="1"/>
  <c r="CI36" i="3" s="1"/>
  <c r="DF9" i="87" s="1"/>
  <c r="BH411" i="3"/>
  <c r="CL411" i="86" l="1"/>
  <c r="CK390" i="86"/>
  <c r="CJ364" i="3"/>
  <c r="CJ372" i="3" s="1"/>
  <c r="CJ374" i="3" s="1"/>
  <c r="CK370" i="3" s="1"/>
  <c r="CK373" i="3" s="1"/>
  <c r="CK35" i="3" s="1"/>
  <c r="CJ123" i="3"/>
  <c r="CJ336" i="3"/>
  <c r="CJ346" i="3"/>
  <c r="CJ340" i="3"/>
  <c r="CJ342" i="3"/>
  <c r="CJ337" i="3"/>
  <c r="CJ338" i="3"/>
  <c r="CJ344" i="3"/>
  <c r="CJ339" i="3"/>
  <c r="CJ345" i="3"/>
  <c r="CJ341" i="3"/>
  <c r="CJ343" i="3"/>
  <c r="CJ348" i="3"/>
  <c r="CJ347" i="3"/>
  <c r="CI104" i="3"/>
  <c r="CJ428" i="3"/>
  <c r="CJ430" i="3" s="1"/>
  <c r="DG19" i="87" s="1"/>
  <c r="CJ431" i="3"/>
  <c r="CJ10" i="3"/>
  <c r="CJ88" i="3" s="1"/>
  <c r="CK8" i="3"/>
  <c r="CJ25" i="3"/>
  <c r="CJ26" i="3"/>
  <c r="CI288" i="3"/>
  <c r="CI289" i="3" s="1"/>
  <c r="CI292" i="3"/>
  <c r="CI294" i="3" s="1"/>
  <c r="CJ264" i="3"/>
  <c r="CJ265" i="3"/>
  <c r="CJ266" i="3"/>
  <c r="CJ268" i="3"/>
  <c r="CJ267" i="3"/>
  <c r="CJ301" i="3"/>
  <c r="CJ305" i="3"/>
  <c r="CJ303" i="3"/>
  <c r="CJ304" i="3"/>
  <c r="CJ306" i="3"/>
  <c r="CJ302" i="3"/>
  <c r="CJ316" i="3"/>
  <c r="CJ281" i="3"/>
  <c r="CJ160" i="3"/>
  <c r="BH418" i="3"/>
  <c r="BH415" i="3"/>
  <c r="BH437" i="3" s="1"/>
  <c r="CK386" i="3" l="1"/>
  <c r="DH5" i="87"/>
  <c r="CL418" i="86"/>
  <c r="CL415" i="86"/>
  <c r="CK424" i="3"/>
  <c r="CK431" i="3" s="1"/>
  <c r="CK165" i="3"/>
  <c r="CJ269" i="3"/>
  <c r="CK119" i="3"/>
  <c r="CK110" i="3"/>
  <c r="CK355" i="3"/>
  <c r="CK5" i="3"/>
  <c r="CK24" i="3"/>
  <c r="CK113" i="3"/>
  <c r="CK118" i="3"/>
  <c r="CK9" i="3"/>
  <c r="CK111" i="3"/>
  <c r="CK358" i="3"/>
  <c r="CK359" i="3"/>
  <c r="CK360" i="3"/>
  <c r="CK7" i="3"/>
  <c r="CK115" i="3"/>
  <c r="CK361" i="3"/>
  <c r="CK356" i="3"/>
  <c r="CK114" i="3"/>
  <c r="CK357" i="3"/>
  <c r="CK116" i="3"/>
  <c r="CK23" i="3"/>
  <c r="CK117" i="3"/>
  <c r="CK362" i="3"/>
  <c r="CK112" i="3"/>
  <c r="CI142" i="3"/>
  <c r="CI317" i="3"/>
  <c r="CJ350" i="3"/>
  <c r="CJ377" i="3" s="1"/>
  <c r="CJ36" i="3" s="1"/>
  <c r="DG9" i="87" s="1"/>
  <c r="CI141" i="3"/>
  <c r="CJ283" i="3"/>
  <c r="CJ285" i="3" s="1"/>
  <c r="CJ315" i="3" s="1"/>
  <c r="CJ98" i="3"/>
  <c r="CJ137" i="3" s="1"/>
  <c r="CJ97" i="3"/>
  <c r="CJ136" i="3" s="1"/>
  <c r="CJ100" i="3"/>
  <c r="CJ95" i="3"/>
  <c r="CJ134" i="3" s="1"/>
  <c r="CJ96" i="3"/>
  <c r="CJ135" i="3" s="1"/>
  <c r="CJ92" i="3"/>
  <c r="CJ131" i="3" s="1"/>
  <c r="CJ90" i="3"/>
  <c r="CJ129" i="3" s="1"/>
  <c r="CJ93" i="3"/>
  <c r="CJ132" i="3" s="1"/>
  <c r="CJ91" i="3"/>
  <c r="CJ130" i="3" s="1"/>
  <c r="CJ94" i="3"/>
  <c r="CJ133" i="3" s="1"/>
  <c r="CI296" i="3"/>
  <c r="BH417" i="3"/>
  <c r="CE18" i="87" s="1"/>
  <c r="CK428" i="3" l="1"/>
  <c r="CL417" i="86"/>
  <c r="CL437" i="86"/>
  <c r="CL41" i="86" s="1"/>
  <c r="CK160" i="3"/>
  <c r="BH390" i="3"/>
  <c r="CK430" i="3"/>
  <c r="DH19" i="87" s="1"/>
  <c r="CK364" i="3"/>
  <c r="CK372" i="3" s="1"/>
  <c r="CK374" i="3" s="1"/>
  <c r="CL370" i="3" s="1"/>
  <c r="CL373" i="3" s="1"/>
  <c r="CL35" i="3" s="1"/>
  <c r="CJ288" i="3"/>
  <c r="CJ289" i="3" s="1"/>
  <c r="CJ292" i="3"/>
  <c r="CJ294" i="3" s="1"/>
  <c r="CK123" i="3"/>
  <c r="CK306" i="3"/>
  <c r="CK305" i="3"/>
  <c r="CK301" i="3"/>
  <c r="CK303" i="3"/>
  <c r="CK304" i="3"/>
  <c r="CK302" i="3"/>
  <c r="CK281" i="3"/>
  <c r="CK316" i="3"/>
  <c r="CK336" i="3"/>
  <c r="CK346" i="3"/>
  <c r="CK340" i="3"/>
  <c r="CK342" i="3"/>
  <c r="CK339" i="3"/>
  <c r="CK337" i="3"/>
  <c r="CK344" i="3"/>
  <c r="CK338" i="3"/>
  <c r="CK345" i="3"/>
  <c r="CK341" i="3"/>
  <c r="CK343" i="3"/>
  <c r="CK347" i="3"/>
  <c r="CK348" i="3"/>
  <c r="CK11" i="3"/>
  <c r="CK10" i="3"/>
  <c r="CK88" i="3" s="1"/>
  <c r="CK26" i="3"/>
  <c r="CK25" i="3"/>
  <c r="CL8" i="3"/>
  <c r="CK267" i="3"/>
  <c r="CK268" i="3"/>
  <c r="CK265" i="3"/>
  <c r="CK266" i="3"/>
  <c r="CK264" i="3"/>
  <c r="CJ104" i="3"/>
  <c r="BI411" i="3"/>
  <c r="CL386" i="3" l="1"/>
  <c r="DI5" i="87"/>
  <c r="CM411" i="86"/>
  <c r="CL390" i="86"/>
  <c r="CL165" i="3"/>
  <c r="CL424" i="3"/>
  <c r="CL431" i="3" s="1"/>
  <c r="CJ296" i="3"/>
  <c r="CK269" i="3"/>
  <c r="CK350" i="3"/>
  <c r="CK377" i="3" s="1"/>
  <c r="CK36" i="3" s="1"/>
  <c r="DH9" i="87" s="1"/>
  <c r="CL5" i="3"/>
  <c r="CL114" i="3"/>
  <c r="CL362" i="3"/>
  <c r="CL356" i="3"/>
  <c r="CL7" i="3"/>
  <c r="CL115" i="3"/>
  <c r="CL357" i="3"/>
  <c r="CL9" i="3"/>
  <c r="CL11" i="3" s="1"/>
  <c r="CL23" i="3"/>
  <c r="CL112" i="3"/>
  <c r="CL360" i="3"/>
  <c r="CL110" i="3"/>
  <c r="CL358" i="3"/>
  <c r="CL116" i="3"/>
  <c r="CL361" i="3"/>
  <c r="CL118" i="3"/>
  <c r="CL117" i="3"/>
  <c r="CL24" i="3"/>
  <c r="CL119" i="3"/>
  <c r="CL355" i="3"/>
  <c r="CL359" i="3"/>
  <c r="CL111" i="3"/>
  <c r="CL113" i="3"/>
  <c r="CK283" i="3"/>
  <c r="CK285" i="3" s="1"/>
  <c r="CK315" i="3" s="1"/>
  <c r="CK95" i="3"/>
  <c r="CK134" i="3" s="1"/>
  <c r="CK96" i="3"/>
  <c r="CK135" i="3" s="1"/>
  <c r="CK97" i="3"/>
  <c r="CK136" i="3" s="1"/>
  <c r="CK98" i="3"/>
  <c r="CK137" i="3" s="1"/>
  <c r="CK100" i="3"/>
  <c r="CK92" i="3"/>
  <c r="CK131" i="3" s="1"/>
  <c r="CK90" i="3"/>
  <c r="CK129" i="3" s="1"/>
  <c r="CK93" i="3"/>
  <c r="CK132" i="3" s="1"/>
  <c r="CK91" i="3"/>
  <c r="CK130" i="3" s="1"/>
  <c r="CK94" i="3"/>
  <c r="CK133" i="3" s="1"/>
  <c r="CJ142" i="3"/>
  <c r="CJ317" i="3"/>
  <c r="CJ141" i="3"/>
  <c r="BI418" i="3"/>
  <c r="BI415" i="3"/>
  <c r="BI437" i="3" s="1"/>
  <c r="CM418" i="86" l="1"/>
  <c r="CM415" i="86"/>
  <c r="CL428" i="3"/>
  <c r="CL430" i="3" s="1"/>
  <c r="DI19" i="87" s="1"/>
  <c r="CL364" i="3"/>
  <c r="CL372" i="3" s="1"/>
  <c r="CL374" i="3" s="1"/>
  <c r="CM370" i="3" s="1"/>
  <c r="CM373" i="3" s="1"/>
  <c r="CM35" i="3" s="1"/>
  <c r="CL336" i="3"/>
  <c r="CL346" i="3"/>
  <c r="CL340" i="3"/>
  <c r="CL342" i="3"/>
  <c r="CL338" i="3"/>
  <c r="CL344" i="3"/>
  <c r="CL339" i="3"/>
  <c r="CL337" i="3"/>
  <c r="CL345" i="3"/>
  <c r="CL341" i="3"/>
  <c r="CL343" i="3"/>
  <c r="CL348" i="3"/>
  <c r="CL347" i="3"/>
  <c r="CL268" i="3"/>
  <c r="CL265" i="3"/>
  <c r="CL264" i="3"/>
  <c r="CL266" i="3"/>
  <c r="CL267" i="3"/>
  <c r="CK104" i="3"/>
  <c r="CL160" i="3"/>
  <c r="CL306" i="3"/>
  <c r="CL303" i="3"/>
  <c r="CL305" i="3"/>
  <c r="CL301" i="3"/>
  <c r="CL304" i="3"/>
  <c r="CL302" i="3"/>
  <c r="CL316" i="3"/>
  <c r="CL281" i="3"/>
  <c r="CL123" i="3"/>
  <c r="CM8" i="3"/>
  <c r="CL26" i="3"/>
  <c r="CL25" i="3"/>
  <c r="CL10" i="3"/>
  <c r="CL88" i="3" s="1"/>
  <c r="CK288" i="3"/>
  <c r="CK289" i="3" s="1"/>
  <c r="CK292" i="3"/>
  <c r="CK294" i="3" s="1"/>
  <c r="BI417" i="3"/>
  <c r="CF18" i="87" s="1"/>
  <c r="CM386" i="3" l="1"/>
  <c r="DJ5" i="87"/>
  <c r="CM417" i="86"/>
  <c r="CM437" i="86"/>
  <c r="CM41" i="86" s="1"/>
  <c r="BI390" i="3"/>
  <c r="CM424" i="3"/>
  <c r="CM431" i="3" s="1"/>
  <c r="CM165" i="3"/>
  <c r="CK296" i="3"/>
  <c r="CL269" i="3"/>
  <c r="CL350" i="3"/>
  <c r="CL377" i="3" s="1"/>
  <c r="CL36" i="3" s="1"/>
  <c r="DI9" i="87" s="1"/>
  <c r="CM24" i="3"/>
  <c r="CM112" i="3"/>
  <c r="CM358" i="3"/>
  <c r="CM5" i="3"/>
  <c r="CM117" i="3"/>
  <c r="CM7" i="3"/>
  <c r="CM116" i="3"/>
  <c r="CM356" i="3"/>
  <c r="CM357" i="3"/>
  <c r="CM360" i="3"/>
  <c r="CM119" i="3"/>
  <c r="CM361" i="3"/>
  <c r="CM111" i="3"/>
  <c r="CM359" i="3"/>
  <c r="CM110" i="3"/>
  <c r="CM9" i="3"/>
  <c r="CM115" i="3"/>
  <c r="CM118" i="3"/>
  <c r="CM362" i="3"/>
  <c r="CM23" i="3"/>
  <c r="CM114" i="3"/>
  <c r="CM355" i="3"/>
  <c r="CM113" i="3"/>
  <c r="CL283" i="3"/>
  <c r="CL285" i="3" s="1"/>
  <c r="CL315" i="3" s="1"/>
  <c r="CL96" i="3"/>
  <c r="CL135" i="3" s="1"/>
  <c r="CL95" i="3"/>
  <c r="CL134" i="3" s="1"/>
  <c r="CL97" i="3"/>
  <c r="CL136" i="3" s="1"/>
  <c r="CL98" i="3"/>
  <c r="CL137" i="3" s="1"/>
  <c r="CL100" i="3"/>
  <c r="CL92" i="3"/>
  <c r="CL131" i="3" s="1"/>
  <c r="CL90" i="3"/>
  <c r="CL129" i="3" s="1"/>
  <c r="CL93" i="3"/>
  <c r="CL132" i="3" s="1"/>
  <c r="CL91" i="3"/>
  <c r="CL130" i="3" s="1"/>
  <c r="CL94" i="3"/>
  <c r="CL133" i="3" s="1"/>
  <c r="CK141" i="3"/>
  <c r="CK142" i="3"/>
  <c r="CK317" i="3"/>
  <c r="BJ411" i="3"/>
  <c r="CM428" i="3" l="1"/>
  <c r="CN411" i="86"/>
  <c r="CM390" i="86"/>
  <c r="CM364" i="3"/>
  <c r="CM372" i="3" s="1"/>
  <c r="CM374" i="3" s="1"/>
  <c r="CN370" i="3" s="1"/>
  <c r="CN373" i="3" s="1"/>
  <c r="CN35" i="3" s="1"/>
  <c r="CM430" i="3"/>
  <c r="DJ19" i="87" s="1"/>
  <c r="CM26" i="3"/>
  <c r="CM10" i="3"/>
  <c r="CM88" i="3" s="1"/>
  <c r="CM25" i="3"/>
  <c r="CN8" i="3"/>
  <c r="CM160" i="3"/>
  <c r="CL288" i="3"/>
  <c r="CL289" i="3" s="1"/>
  <c r="CL292" i="3"/>
  <c r="CL294" i="3" s="1"/>
  <c r="CM123" i="3"/>
  <c r="CL104" i="3"/>
  <c r="CM336" i="3"/>
  <c r="CM346" i="3"/>
  <c r="CM340" i="3"/>
  <c r="CM342" i="3"/>
  <c r="CM338" i="3"/>
  <c r="CM337" i="3"/>
  <c r="CM344" i="3"/>
  <c r="CM339" i="3"/>
  <c r="CM345" i="3"/>
  <c r="CM341" i="3"/>
  <c r="CM343" i="3"/>
  <c r="CM348" i="3"/>
  <c r="CM347" i="3"/>
  <c r="CM11" i="3"/>
  <c r="CM268" i="3"/>
  <c r="CM264" i="3"/>
  <c r="CM267" i="3"/>
  <c r="CM265" i="3"/>
  <c r="CM266" i="3"/>
  <c r="CM304" i="3"/>
  <c r="CM306" i="3"/>
  <c r="CM305" i="3"/>
  <c r="CM301" i="3"/>
  <c r="CM303" i="3"/>
  <c r="CM302" i="3"/>
  <c r="CM281" i="3"/>
  <c r="CM316" i="3"/>
  <c r="BJ418" i="3"/>
  <c r="BJ415" i="3"/>
  <c r="BJ437" i="3" s="1"/>
  <c r="CN386" i="3" l="1"/>
  <c r="DK5" i="87"/>
  <c r="CN418" i="86"/>
  <c r="CN415" i="86"/>
  <c r="CN165" i="3"/>
  <c r="CN424" i="3"/>
  <c r="CM269" i="3"/>
  <c r="CM283" i="3"/>
  <c r="CM285" i="3" s="1"/>
  <c r="CM315" i="3" s="1"/>
  <c r="CM100" i="3"/>
  <c r="CM95" i="3"/>
  <c r="CM134" i="3" s="1"/>
  <c r="CM96" i="3"/>
  <c r="CM135" i="3" s="1"/>
  <c r="CM98" i="3"/>
  <c r="CM137" i="3" s="1"/>
  <c r="CM97" i="3"/>
  <c r="CM136" i="3" s="1"/>
  <c r="CM92" i="3"/>
  <c r="CM131" i="3" s="1"/>
  <c r="CM90" i="3"/>
  <c r="CM129" i="3" s="1"/>
  <c r="CM93" i="3"/>
  <c r="CM132" i="3" s="1"/>
  <c r="CM91" i="3"/>
  <c r="CM130" i="3" s="1"/>
  <c r="CM94" i="3"/>
  <c r="CM133" i="3" s="1"/>
  <c r="CL142" i="3"/>
  <c r="CL317" i="3"/>
  <c r="CM350" i="3"/>
  <c r="CM377" i="3" s="1"/>
  <c r="CM36" i="3" s="1"/>
  <c r="DJ9" i="87" s="1"/>
  <c r="CL141" i="3"/>
  <c r="CN7" i="3"/>
  <c r="CN114" i="3"/>
  <c r="CN113" i="3"/>
  <c r="CN357" i="3"/>
  <c r="CN9" i="3"/>
  <c r="CN11" i="3" s="1"/>
  <c r="CN23" i="3"/>
  <c r="CN118" i="3"/>
  <c r="CN360" i="3"/>
  <c r="CN110" i="3"/>
  <c r="CN24" i="3"/>
  <c r="CN355" i="3"/>
  <c r="CN116" i="3"/>
  <c r="CN111" i="3"/>
  <c r="CN115" i="3"/>
  <c r="CN361" i="3"/>
  <c r="CN5" i="3"/>
  <c r="CN359" i="3"/>
  <c r="CN119" i="3"/>
  <c r="CN112" i="3"/>
  <c r="CN356" i="3"/>
  <c r="CN358" i="3"/>
  <c r="CN117" i="3"/>
  <c r="CN362" i="3"/>
  <c r="CN431" i="3"/>
  <c r="CL296" i="3"/>
  <c r="BJ417" i="3"/>
  <c r="CG18" i="87" s="1"/>
  <c r="CN428" i="3" l="1"/>
  <c r="CN430" i="3" s="1"/>
  <c r="DK19" i="87" s="1"/>
  <c r="CN417" i="86"/>
  <c r="CN437" i="86"/>
  <c r="CN41" i="86" s="1"/>
  <c r="BJ390" i="3"/>
  <c r="CO424" i="3"/>
  <c r="CO431" i="3" s="1"/>
  <c r="CN160" i="3"/>
  <c r="CN264" i="3"/>
  <c r="CN267" i="3"/>
  <c r="CN266" i="3"/>
  <c r="CN268" i="3"/>
  <c r="CN265" i="3"/>
  <c r="CN364" i="3"/>
  <c r="CN372" i="3" s="1"/>
  <c r="CN374" i="3" s="1"/>
  <c r="CO370" i="3" s="1"/>
  <c r="CO373" i="3" s="1"/>
  <c r="CO35" i="3" s="1"/>
  <c r="CN336" i="3"/>
  <c r="CN346" i="3"/>
  <c r="CN340" i="3"/>
  <c r="CN342" i="3"/>
  <c r="CN338" i="3"/>
  <c r="CN337" i="3"/>
  <c r="CN344" i="3"/>
  <c r="CN339" i="3"/>
  <c r="CN345" i="3"/>
  <c r="CN341" i="3"/>
  <c r="CN343" i="3"/>
  <c r="CN348" i="3"/>
  <c r="CN347" i="3"/>
  <c r="CM104" i="3"/>
  <c r="CO8" i="3"/>
  <c r="CN10" i="3"/>
  <c r="CN88" i="3" s="1"/>
  <c r="CN26" i="3"/>
  <c r="CN25" i="3"/>
  <c r="CN301" i="3"/>
  <c r="CN303" i="3"/>
  <c r="CN304" i="3"/>
  <c r="CN306" i="3"/>
  <c r="CN305" i="3"/>
  <c r="CN302" i="3"/>
  <c r="CN316" i="3"/>
  <c r="CN281" i="3"/>
  <c r="CN123" i="3"/>
  <c r="CM288" i="3"/>
  <c r="CM289" i="3" s="1"/>
  <c r="CM292" i="3"/>
  <c r="CM294" i="3" s="1"/>
  <c r="BK411" i="3"/>
  <c r="CO386" i="3" l="1"/>
  <c r="DL5" i="87"/>
  <c r="CO411" i="86"/>
  <c r="CN390" i="86"/>
  <c r="CO165" i="3"/>
  <c r="CN269" i="3"/>
  <c r="CN350" i="3"/>
  <c r="CN377" i="3" s="1"/>
  <c r="CN36" i="3" s="1"/>
  <c r="DK9" i="87" s="1"/>
  <c r="CN283" i="3"/>
  <c r="CN285" i="3" s="1"/>
  <c r="CN315" i="3" s="1"/>
  <c r="CN98" i="3"/>
  <c r="CN137" i="3" s="1"/>
  <c r="CN97" i="3"/>
  <c r="CN136" i="3" s="1"/>
  <c r="CN100" i="3"/>
  <c r="CN95" i="3"/>
  <c r="CN134" i="3" s="1"/>
  <c r="CN96" i="3"/>
  <c r="CN135" i="3" s="1"/>
  <c r="CN92" i="3"/>
  <c r="CN131" i="3" s="1"/>
  <c r="CN90" i="3"/>
  <c r="CN129" i="3" s="1"/>
  <c r="CN93" i="3"/>
  <c r="CN132" i="3" s="1"/>
  <c r="CN91" i="3"/>
  <c r="CN130" i="3" s="1"/>
  <c r="CN94" i="3"/>
  <c r="CN133" i="3" s="1"/>
  <c r="CO23" i="3"/>
  <c r="CO119" i="3"/>
  <c r="CO362" i="3"/>
  <c r="CO360" i="3"/>
  <c r="CO116" i="3"/>
  <c r="CO118" i="3"/>
  <c r="CO9" i="3"/>
  <c r="CO11" i="3" s="1"/>
  <c r="CO113" i="3"/>
  <c r="CO112" i="3"/>
  <c r="CO5" i="3"/>
  <c r="CO428" i="3" s="1"/>
  <c r="CO24" i="3"/>
  <c r="CO111" i="3"/>
  <c r="CO357" i="3"/>
  <c r="CO361" i="3"/>
  <c r="CO110" i="3"/>
  <c r="CO115" i="3"/>
  <c r="CO117" i="3"/>
  <c r="CO358" i="3"/>
  <c r="CO7" i="3"/>
  <c r="CO114" i="3"/>
  <c r="CO359" i="3"/>
  <c r="CO355" i="3"/>
  <c r="CO356" i="3"/>
  <c r="CM141" i="3"/>
  <c r="CM296" i="3"/>
  <c r="CM142" i="3"/>
  <c r="CM317" i="3"/>
  <c r="BK418" i="3"/>
  <c r="BK415" i="3"/>
  <c r="BK437" i="3" s="1"/>
  <c r="CO418" i="86" l="1"/>
  <c r="CO415" i="86"/>
  <c r="CO160" i="3"/>
  <c r="CN288" i="3"/>
  <c r="CN289" i="3" s="1"/>
  <c r="CN292" i="3"/>
  <c r="CN294" i="3" s="1"/>
  <c r="CO266" i="3"/>
  <c r="CO264" i="3"/>
  <c r="CO268" i="3"/>
  <c r="CO267" i="3"/>
  <c r="CO265" i="3"/>
  <c r="CO336" i="3"/>
  <c r="CO346" i="3"/>
  <c r="CO340" i="3"/>
  <c r="CO342" i="3"/>
  <c r="CO339" i="3"/>
  <c r="CO338" i="3"/>
  <c r="CO344" i="3"/>
  <c r="CO337" i="3"/>
  <c r="CO345" i="3"/>
  <c r="CO341" i="3"/>
  <c r="CO343" i="3"/>
  <c r="CO347" i="3"/>
  <c r="CO348" i="3"/>
  <c r="CO10" i="3"/>
  <c r="CO88" i="3" s="1"/>
  <c r="CP8" i="3"/>
  <c r="CO26" i="3"/>
  <c r="CO25" i="3"/>
  <c r="CO364" i="3"/>
  <c r="CO372" i="3" s="1"/>
  <c r="CO374" i="3" s="1"/>
  <c r="CP370" i="3" s="1"/>
  <c r="CP373" i="3" s="1"/>
  <c r="CP35" i="3" s="1"/>
  <c r="CO306" i="3"/>
  <c r="CO301" i="3"/>
  <c r="CO305" i="3"/>
  <c r="CO303" i="3"/>
  <c r="CO304" i="3"/>
  <c r="CO302" i="3"/>
  <c r="CO281" i="3"/>
  <c r="CO316" i="3"/>
  <c r="CO430" i="3"/>
  <c r="DL19" i="87" s="1"/>
  <c r="CN104" i="3"/>
  <c r="CO123" i="3"/>
  <c r="BK417" i="3"/>
  <c r="CH18" i="87" s="1"/>
  <c r="CP386" i="3" l="1"/>
  <c r="DM5" i="87"/>
  <c r="CN296" i="3"/>
  <c r="CO417" i="86"/>
  <c r="CO437" i="86"/>
  <c r="CO41" i="86" s="1"/>
  <c r="CP424" i="3"/>
  <c r="CP431" i="3" s="1"/>
  <c r="BK390" i="3"/>
  <c r="CP165" i="3"/>
  <c r="CO269" i="3"/>
  <c r="CN141" i="3"/>
  <c r="CP7" i="3"/>
  <c r="CP115" i="3"/>
  <c r="CP9" i="3"/>
  <c r="CP11" i="3" s="1"/>
  <c r="CP112" i="3"/>
  <c r="CP357" i="3"/>
  <c r="CP119" i="3"/>
  <c r="CP5" i="3"/>
  <c r="CP24" i="3"/>
  <c r="CP113" i="3"/>
  <c r="CP355" i="3"/>
  <c r="CP114" i="3"/>
  <c r="CP360" i="3"/>
  <c r="CP362" i="3"/>
  <c r="CP358" i="3"/>
  <c r="CP117" i="3"/>
  <c r="CP110" i="3"/>
  <c r="CP361" i="3"/>
  <c r="CP116" i="3"/>
  <c r="CP118" i="3"/>
  <c r="CP356" i="3"/>
  <c r="CP23" i="3"/>
  <c r="CP111" i="3"/>
  <c r="CP359" i="3"/>
  <c r="CO283" i="3"/>
  <c r="CO285" i="3" s="1"/>
  <c r="CO315" i="3" s="1"/>
  <c r="CO95" i="3"/>
  <c r="CO134" i="3" s="1"/>
  <c r="CO97" i="3"/>
  <c r="CO136" i="3" s="1"/>
  <c r="CO96" i="3"/>
  <c r="CO135" i="3" s="1"/>
  <c r="CO98" i="3"/>
  <c r="CO137" i="3" s="1"/>
  <c r="CO100" i="3"/>
  <c r="CO92" i="3"/>
  <c r="CO131" i="3" s="1"/>
  <c r="CO93" i="3"/>
  <c r="CO132" i="3" s="1"/>
  <c r="CO91" i="3"/>
  <c r="CO130" i="3" s="1"/>
  <c r="CO94" i="3"/>
  <c r="CO133" i="3" s="1"/>
  <c r="CO90" i="3"/>
  <c r="CO129" i="3" s="1"/>
  <c r="CN142" i="3"/>
  <c r="CN317" i="3"/>
  <c r="CO350" i="3"/>
  <c r="CO377" i="3" s="1"/>
  <c r="CO36" i="3" s="1"/>
  <c r="DL9" i="87" s="1"/>
  <c r="BL411" i="3"/>
  <c r="CP428" i="3" l="1"/>
  <c r="CP411" i="86"/>
  <c r="CO390" i="86"/>
  <c r="CO288" i="3"/>
  <c r="CO289" i="3" s="1"/>
  <c r="CO292" i="3"/>
  <c r="CO294" i="3" s="1"/>
  <c r="CO104" i="3"/>
  <c r="CP364" i="3"/>
  <c r="CP372" i="3" s="1"/>
  <c r="CP374" i="3" s="1"/>
  <c r="CQ370" i="3" s="1"/>
  <c r="CQ373" i="3" s="1"/>
  <c r="CQ35" i="3" s="1"/>
  <c r="CP160" i="3"/>
  <c r="CQ8" i="3"/>
  <c r="CP25" i="3"/>
  <c r="CP26" i="3"/>
  <c r="CP10" i="3"/>
  <c r="CP88" i="3" s="1"/>
  <c r="CP123" i="3"/>
  <c r="CP430" i="3"/>
  <c r="DM19" i="87" s="1"/>
  <c r="CP336" i="3"/>
  <c r="CP346" i="3"/>
  <c r="CP340" i="3"/>
  <c r="CP342" i="3"/>
  <c r="CP337" i="3"/>
  <c r="CP344" i="3"/>
  <c r="CP339" i="3"/>
  <c r="CP338" i="3"/>
  <c r="CP345" i="3"/>
  <c r="CP341" i="3"/>
  <c r="CP343" i="3"/>
  <c r="CP348" i="3"/>
  <c r="CP347" i="3"/>
  <c r="CP305" i="3"/>
  <c r="CP303" i="3"/>
  <c r="CP306" i="3"/>
  <c r="CP301" i="3"/>
  <c r="CP304" i="3"/>
  <c r="CP302" i="3"/>
  <c r="CP281" i="3"/>
  <c r="CP316" i="3"/>
  <c r="CP267" i="3"/>
  <c r="CP268" i="3"/>
  <c r="CP266" i="3"/>
  <c r="CP264" i="3"/>
  <c r="CP265" i="3"/>
  <c r="BL418" i="3"/>
  <c r="BL415" i="3"/>
  <c r="BL437" i="3" s="1"/>
  <c r="CQ386" i="3" l="1"/>
  <c r="DN5" i="87"/>
  <c r="CP415" i="86"/>
  <c r="CP418" i="86"/>
  <c r="CO296" i="3"/>
  <c r="CQ424" i="3"/>
  <c r="CQ431" i="3" s="1"/>
  <c r="CQ165" i="3"/>
  <c r="CP269" i="3"/>
  <c r="CQ23" i="3"/>
  <c r="CQ360" i="3"/>
  <c r="CQ115" i="3"/>
  <c r="CQ112" i="3"/>
  <c r="CQ24" i="3"/>
  <c r="CQ114" i="3"/>
  <c r="CQ355" i="3"/>
  <c r="CQ357" i="3"/>
  <c r="CQ119" i="3"/>
  <c r="CQ110" i="3"/>
  <c r="CQ358" i="3"/>
  <c r="CQ361" i="3"/>
  <c r="CQ356" i="3"/>
  <c r="CQ111" i="3"/>
  <c r="CQ9" i="3"/>
  <c r="CQ11" i="3" s="1"/>
  <c r="CQ7" i="3"/>
  <c r="CQ116" i="3"/>
  <c r="CQ117" i="3"/>
  <c r="CQ359" i="3"/>
  <c r="CQ5" i="3"/>
  <c r="CQ113" i="3"/>
  <c r="CQ118" i="3"/>
  <c r="CQ362" i="3"/>
  <c r="CP350" i="3"/>
  <c r="CP377" i="3" s="1"/>
  <c r="CP36" i="3" s="1"/>
  <c r="DM9" i="87" s="1"/>
  <c r="CP283" i="3"/>
  <c r="CP285" i="3" s="1"/>
  <c r="CP315" i="3" s="1"/>
  <c r="CP96" i="3"/>
  <c r="CP135" i="3" s="1"/>
  <c r="CP95" i="3"/>
  <c r="CP134" i="3" s="1"/>
  <c r="CP97" i="3"/>
  <c r="CP136" i="3" s="1"/>
  <c r="CP98" i="3"/>
  <c r="CP137" i="3" s="1"/>
  <c r="CP100" i="3"/>
  <c r="CP92" i="3"/>
  <c r="CP131" i="3" s="1"/>
  <c r="CP94" i="3"/>
  <c r="CP133" i="3" s="1"/>
  <c r="CP90" i="3"/>
  <c r="CP129" i="3" s="1"/>
  <c r="CP93" i="3"/>
  <c r="CP132" i="3" s="1"/>
  <c r="CP91" i="3"/>
  <c r="CP130" i="3" s="1"/>
  <c r="CO142" i="3"/>
  <c r="CO317" i="3"/>
  <c r="CO141" i="3"/>
  <c r="BL417" i="3"/>
  <c r="CI18" i="87" s="1"/>
  <c r="CQ428" i="3" l="1"/>
  <c r="CQ430" i="3" s="1"/>
  <c r="CP417" i="86"/>
  <c r="CP437" i="86"/>
  <c r="CP41" i="86" s="1"/>
  <c r="CQ160" i="3"/>
  <c r="BL390" i="3"/>
  <c r="CQ303" i="3"/>
  <c r="CQ305" i="3"/>
  <c r="CQ304" i="3"/>
  <c r="CQ306" i="3"/>
  <c r="CQ301" i="3"/>
  <c r="CQ302" i="3"/>
  <c r="CQ281" i="3"/>
  <c r="CQ316" i="3"/>
  <c r="CQ10" i="3"/>
  <c r="CQ88" i="3" s="1"/>
  <c r="CQ25" i="3"/>
  <c r="CR8" i="3"/>
  <c r="CQ26" i="3"/>
  <c r="CQ264" i="3"/>
  <c r="CQ267" i="3"/>
  <c r="CQ265" i="3"/>
  <c r="CQ268" i="3"/>
  <c r="CQ266" i="3"/>
  <c r="CQ123" i="3"/>
  <c r="CP104" i="3"/>
  <c r="CP288" i="3"/>
  <c r="CP289" i="3" s="1"/>
  <c r="CP292" i="3"/>
  <c r="CP294" i="3" s="1"/>
  <c r="CQ364" i="3"/>
  <c r="CQ372" i="3" s="1"/>
  <c r="CQ374" i="3" s="1"/>
  <c r="CR370" i="3" s="1"/>
  <c r="CR373" i="3" s="1"/>
  <c r="CR35" i="3" s="1"/>
  <c r="CQ336" i="3"/>
  <c r="CQ346" i="3"/>
  <c r="CQ340" i="3"/>
  <c r="CQ342" i="3"/>
  <c r="CQ337" i="3"/>
  <c r="CQ338" i="3"/>
  <c r="CQ344" i="3"/>
  <c r="CQ339" i="3"/>
  <c r="CQ345" i="3"/>
  <c r="CQ341" i="3"/>
  <c r="CQ343" i="3"/>
  <c r="CQ348" i="3"/>
  <c r="CQ347" i="3"/>
  <c r="BM411" i="3"/>
  <c r="CR386" i="3" l="1"/>
  <c r="DO5" i="87"/>
  <c r="CR424" i="3"/>
  <c r="CR431" i="3" s="1"/>
  <c r="DN19" i="87"/>
  <c r="CQ411" i="86"/>
  <c r="CP390" i="86"/>
  <c r="CR165" i="3"/>
  <c r="CP296" i="3"/>
  <c r="CQ269" i="3"/>
  <c r="CP141" i="3"/>
  <c r="CP317" i="3"/>
  <c r="CP142" i="3"/>
  <c r="CR24" i="3"/>
  <c r="CR117" i="3"/>
  <c r="CR361" i="3"/>
  <c r="CR357" i="3"/>
  <c r="CR5" i="3"/>
  <c r="CR118" i="3"/>
  <c r="CR356" i="3"/>
  <c r="CR111" i="3"/>
  <c r="CR362" i="3"/>
  <c r="CR23" i="3"/>
  <c r="CR359" i="3"/>
  <c r="CR9" i="3"/>
  <c r="CR358" i="3"/>
  <c r="CR116" i="3"/>
  <c r="CR113" i="3"/>
  <c r="CR112" i="3"/>
  <c r="CR114" i="3"/>
  <c r="CR360" i="3"/>
  <c r="CR7" i="3"/>
  <c r="CR110" i="3"/>
  <c r="CR119" i="3"/>
  <c r="CR115" i="3"/>
  <c r="CR355" i="3"/>
  <c r="CQ350" i="3"/>
  <c r="CQ377" i="3" s="1"/>
  <c r="CQ36" i="3" s="1"/>
  <c r="DN9" i="87" s="1"/>
  <c r="CQ283" i="3"/>
  <c r="CQ285" i="3" s="1"/>
  <c r="CQ315" i="3" s="1"/>
  <c r="CQ100" i="3"/>
  <c r="CQ95" i="3"/>
  <c r="CQ134" i="3" s="1"/>
  <c r="CQ98" i="3"/>
  <c r="CQ137" i="3" s="1"/>
  <c r="CQ97" i="3"/>
  <c r="CQ136" i="3" s="1"/>
  <c r="CQ96" i="3"/>
  <c r="CQ135" i="3" s="1"/>
  <c r="CQ92" i="3"/>
  <c r="CQ131" i="3" s="1"/>
  <c r="CQ90" i="3"/>
  <c r="CQ129" i="3" s="1"/>
  <c r="CQ93" i="3"/>
  <c r="CQ132" i="3" s="1"/>
  <c r="CQ94" i="3"/>
  <c r="CQ133" i="3" s="1"/>
  <c r="CQ91" i="3"/>
  <c r="CQ130" i="3" s="1"/>
  <c r="BM418" i="3"/>
  <c r="BM415" i="3"/>
  <c r="BM437" i="3" s="1"/>
  <c r="CR428" i="3" l="1"/>
  <c r="CQ415" i="86"/>
  <c r="CQ418" i="86"/>
  <c r="CR364" i="3"/>
  <c r="CR372" i="3" s="1"/>
  <c r="CR374" i="3" s="1"/>
  <c r="CS370" i="3" s="1"/>
  <c r="CS373" i="3" s="1"/>
  <c r="CS35" i="3" s="1"/>
  <c r="CR430" i="3"/>
  <c r="DO19" i="87" s="1"/>
  <c r="CR336" i="3"/>
  <c r="CR346" i="3"/>
  <c r="CR340" i="3"/>
  <c r="CR342" i="3"/>
  <c r="CR344" i="3"/>
  <c r="CR338" i="3"/>
  <c r="CR337" i="3"/>
  <c r="CR339" i="3"/>
  <c r="CR345" i="3"/>
  <c r="CR341" i="3"/>
  <c r="CR343" i="3"/>
  <c r="CR348" i="3"/>
  <c r="CR347" i="3"/>
  <c r="CQ288" i="3"/>
  <c r="CQ289" i="3" s="1"/>
  <c r="CQ292" i="3"/>
  <c r="CQ294" i="3" s="1"/>
  <c r="CQ104" i="3"/>
  <c r="CR265" i="3"/>
  <c r="CR268" i="3"/>
  <c r="CR266" i="3"/>
  <c r="CR267" i="3"/>
  <c r="CR264" i="3"/>
  <c r="CR25" i="3"/>
  <c r="CR10" i="3"/>
  <c r="CR88" i="3" s="1"/>
  <c r="CS8" i="3"/>
  <c r="CR26" i="3"/>
  <c r="CR11" i="3"/>
  <c r="CR305" i="3"/>
  <c r="CR301" i="3"/>
  <c r="CR303" i="3"/>
  <c r="CR304" i="3"/>
  <c r="CR306" i="3"/>
  <c r="CR302" i="3"/>
  <c r="CR281" i="3"/>
  <c r="CR316" i="3"/>
  <c r="CR123" i="3"/>
  <c r="CR160" i="3"/>
  <c r="BM417" i="3"/>
  <c r="CJ18" i="87" s="1"/>
  <c r="CS386" i="3" l="1"/>
  <c r="DP5" i="87"/>
  <c r="CQ417" i="86"/>
  <c r="CQ437" i="86"/>
  <c r="CQ41" i="86" s="1"/>
  <c r="CS165" i="3"/>
  <c r="BM390" i="3"/>
  <c r="CS424" i="3"/>
  <c r="CS431" i="3" s="1"/>
  <c r="CR269" i="3"/>
  <c r="CQ296" i="3"/>
  <c r="CR350" i="3"/>
  <c r="CR377" i="3" s="1"/>
  <c r="CR36" i="3" s="1"/>
  <c r="DO9" i="87" s="1"/>
  <c r="CR283" i="3"/>
  <c r="CR285" i="3" s="1"/>
  <c r="CR315" i="3" s="1"/>
  <c r="CR98" i="3"/>
  <c r="CR137" i="3" s="1"/>
  <c r="CR100" i="3"/>
  <c r="CR95" i="3"/>
  <c r="CR134" i="3" s="1"/>
  <c r="CR97" i="3"/>
  <c r="CR136" i="3" s="1"/>
  <c r="CR96" i="3"/>
  <c r="CR135" i="3" s="1"/>
  <c r="CR92" i="3"/>
  <c r="CR131" i="3" s="1"/>
  <c r="CR91" i="3"/>
  <c r="CR130" i="3" s="1"/>
  <c r="CR93" i="3"/>
  <c r="CR132" i="3" s="1"/>
  <c r="CR90" i="3"/>
  <c r="CR129" i="3" s="1"/>
  <c r="CR94" i="3"/>
  <c r="CR133" i="3" s="1"/>
  <c r="CQ141" i="3"/>
  <c r="CQ142" i="3"/>
  <c r="CQ317" i="3"/>
  <c r="CS111" i="3"/>
  <c r="CS357" i="3"/>
  <c r="CS359" i="3"/>
  <c r="CS7" i="3"/>
  <c r="CS117" i="3"/>
  <c r="CS116" i="3"/>
  <c r="CS360" i="3"/>
  <c r="CS361" i="3"/>
  <c r="CS9" i="3"/>
  <c r="CS11" i="3" s="1"/>
  <c r="CS118" i="3"/>
  <c r="CS355" i="3"/>
  <c r="CS113" i="3"/>
  <c r="CS24" i="3"/>
  <c r="CS114" i="3"/>
  <c r="CS119" i="3"/>
  <c r="CS358" i="3"/>
  <c r="CS5" i="3"/>
  <c r="CS115" i="3"/>
  <c r="CS23" i="3"/>
  <c r="CS356" i="3"/>
  <c r="CS110" i="3"/>
  <c r="CS112" i="3"/>
  <c r="CS362" i="3"/>
  <c r="BN411" i="3"/>
  <c r="CS428" i="3" l="1"/>
  <c r="CS430" i="3" s="1"/>
  <c r="DP19" i="87" s="1"/>
  <c r="CR411" i="86"/>
  <c r="CQ390" i="86"/>
  <c r="CS160" i="3"/>
  <c r="CS336" i="3"/>
  <c r="CS346" i="3"/>
  <c r="CS340" i="3"/>
  <c r="CS342" i="3"/>
  <c r="CS339" i="3"/>
  <c r="CS338" i="3"/>
  <c r="CS337" i="3"/>
  <c r="CS344" i="3"/>
  <c r="CS345" i="3"/>
  <c r="CS341" i="3"/>
  <c r="CS343" i="3"/>
  <c r="CS347" i="3"/>
  <c r="CS348" i="3"/>
  <c r="CS364" i="3"/>
  <c r="CS372" i="3" s="1"/>
  <c r="CS374" i="3" s="1"/>
  <c r="CT370" i="3" s="1"/>
  <c r="CT373" i="3" s="1"/>
  <c r="CT35" i="3" s="1"/>
  <c r="CS306" i="3"/>
  <c r="CS305" i="3"/>
  <c r="CS301" i="3"/>
  <c r="CS303" i="3"/>
  <c r="CS304" i="3"/>
  <c r="CS302" i="3"/>
  <c r="CS281" i="3"/>
  <c r="CS316" i="3"/>
  <c r="CR288" i="3"/>
  <c r="CR289" i="3" s="1"/>
  <c r="CR292" i="3"/>
  <c r="CR294" i="3" s="1"/>
  <c r="CS25" i="3"/>
  <c r="CS26" i="3"/>
  <c r="CS10" i="3"/>
  <c r="CS88" i="3" s="1"/>
  <c r="CT8" i="3"/>
  <c r="CR104" i="3"/>
  <c r="CS123" i="3"/>
  <c r="CS266" i="3"/>
  <c r="CS267" i="3"/>
  <c r="CS265" i="3"/>
  <c r="CS264" i="3"/>
  <c r="CS268" i="3"/>
  <c r="BN418" i="3"/>
  <c r="BN415" i="3"/>
  <c r="BN437" i="3" s="1"/>
  <c r="CT386" i="3" l="1"/>
  <c r="DQ5" i="87"/>
  <c r="CR415" i="86"/>
  <c r="CR418" i="86"/>
  <c r="CT424" i="3"/>
  <c r="CT165" i="3"/>
  <c r="CR296" i="3"/>
  <c r="CS269" i="3"/>
  <c r="CR141" i="3"/>
  <c r="CR317" i="3"/>
  <c r="CR142" i="3"/>
  <c r="CT362" i="3"/>
  <c r="CT5" i="3"/>
  <c r="CT428" i="3" s="1"/>
  <c r="CT23" i="3"/>
  <c r="CT114" i="3"/>
  <c r="CT357" i="3"/>
  <c r="CT112" i="3"/>
  <c r="CT361" i="3"/>
  <c r="CT118" i="3"/>
  <c r="CT115" i="3"/>
  <c r="CT360" i="3"/>
  <c r="CT355" i="3"/>
  <c r="CT117" i="3"/>
  <c r="CT111" i="3"/>
  <c r="CT356" i="3"/>
  <c r="CT113" i="3"/>
  <c r="CT116" i="3"/>
  <c r="CT24" i="3"/>
  <c r="CT358" i="3"/>
  <c r="CT7" i="3"/>
  <c r="CT119" i="3"/>
  <c r="CT9" i="3"/>
  <c r="CT110" i="3"/>
  <c r="CT359" i="3"/>
  <c r="CS283" i="3"/>
  <c r="CS285" i="3" s="1"/>
  <c r="CS315" i="3" s="1"/>
  <c r="CS95" i="3"/>
  <c r="CS134" i="3" s="1"/>
  <c r="CS96" i="3"/>
  <c r="CS135" i="3" s="1"/>
  <c r="CS98" i="3"/>
  <c r="CS137" i="3" s="1"/>
  <c r="CS97" i="3"/>
  <c r="CS136" i="3" s="1"/>
  <c r="CS100" i="3"/>
  <c r="CS92" i="3"/>
  <c r="CS131" i="3" s="1"/>
  <c r="CS90" i="3"/>
  <c r="CS129" i="3" s="1"/>
  <c r="CS93" i="3"/>
  <c r="CS132" i="3" s="1"/>
  <c r="CS91" i="3"/>
  <c r="CS130" i="3" s="1"/>
  <c r="CS94" i="3"/>
  <c r="CS133" i="3" s="1"/>
  <c r="CS350" i="3"/>
  <c r="CS377" i="3" s="1"/>
  <c r="CS36" i="3" s="1"/>
  <c r="DP9" i="87" s="1"/>
  <c r="CT431" i="3"/>
  <c r="BN417" i="3"/>
  <c r="CK18" i="87" s="1"/>
  <c r="CR417" i="86" l="1"/>
  <c r="CR437" i="86"/>
  <c r="CR41" i="86" s="1"/>
  <c r="BN390" i="3"/>
  <c r="CT430" i="3"/>
  <c r="DQ19" i="87" s="1"/>
  <c r="CS288" i="3"/>
  <c r="CS289" i="3" s="1"/>
  <c r="CS292" i="3"/>
  <c r="CS294" i="3" s="1"/>
  <c r="CT364" i="3"/>
  <c r="CT372" i="3" s="1"/>
  <c r="CT374" i="3" s="1"/>
  <c r="CU370" i="3" s="1"/>
  <c r="CU373" i="3" s="1"/>
  <c r="CU35" i="3" s="1"/>
  <c r="CT336" i="3"/>
  <c r="CT346" i="3"/>
  <c r="CT340" i="3"/>
  <c r="CT342" i="3"/>
  <c r="CT339" i="3"/>
  <c r="CT338" i="3"/>
  <c r="CT344" i="3"/>
  <c r="CT337" i="3"/>
  <c r="CT345" i="3"/>
  <c r="CT341" i="3"/>
  <c r="CT343" i="3"/>
  <c r="CT347" i="3"/>
  <c r="CT348" i="3"/>
  <c r="CT160" i="3"/>
  <c r="CT306" i="3"/>
  <c r="CT305" i="3"/>
  <c r="CT303" i="3"/>
  <c r="CT301" i="3"/>
  <c r="CT304" i="3"/>
  <c r="CT302" i="3"/>
  <c r="CT281" i="3"/>
  <c r="CT316" i="3"/>
  <c r="CT266" i="3"/>
  <c r="CT264" i="3"/>
  <c r="CT267" i="3"/>
  <c r="CT265" i="3"/>
  <c r="CT268" i="3"/>
  <c r="CS104" i="3"/>
  <c r="CT123" i="3"/>
  <c r="CT26" i="3"/>
  <c r="CT10" i="3"/>
  <c r="CT88" i="3" s="1"/>
  <c r="CU8" i="3"/>
  <c r="CT25" i="3"/>
  <c r="CT11" i="3"/>
  <c r="BO411" i="3"/>
  <c r="CU386" i="3" l="1"/>
  <c r="DR5" i="87"/>
  <c r="CS411" i="86"/>
  <c r="CR390" i="86"/>
  <c r="CU424" i="3"/>
  <c r="CU165" i="3"/>
  <c r="CS296" i="3"/>
  <c r="CT269" i="3"/>
  <c r="CU7" i="3"/>
  <c r="CU116" i="3"/>
  <c r="CU359" i="3"/>
  <c r="CU361" i="3"/>
  <c r="CU115" i="3"/>
  <c r="CU113" i="3"/>
  <c r="CU362" i="3"/>
  <c r="CU117" i="3"/>
  <c r="CU118" i="3"/>
  <c r="CU114" i="3"/>
  <c r="CU111" i="3"/>
  <c r="CU357" i="3"/>
  <c r="CU355" i="3"/>
  <c r="CU5" i="3"/>
  <c r="CU428" i="3" s="1"/>
  <c r="CU112" i="3"/>
  <c r="CU110" i="3"/>
  <c r="CU360" i="3"/>
  <c r="CU23" i="3"/>
  <c r="CU9" i="3"/>
  <c r="CU119" i="3"/>
  <c r="CU24" i="3"/>
  <c r="CU356" i="3"/>
  <c r="CU358" i="3"/>
  <c r="CT283" i="3"/>
  <c r="CT285" i="3" s="1"/>
  <c r="CT315" i="3" s="1"/>
  <c r="CT95" i="3"/>
  <c r="CT134" i="3" s="1"/>
  <c r="CT96" i="3"/>
  <c r="CT135" i="3" s="1"/>
  <c r="CT98" i="3"/>
  <c r="CT137" i="3" s="1"/>
  <c r="CT97" i="3"/>
  <c r="CT136" i="3" s="1"/>
  <c r="CT100" i="3"/>
  <c r="CT92" i="3"/>
  <c r="CT131" i="3" s="1"/>
  <c r="CT93" i="3"/>
  <c r="CT132" i="3" s="1"/>
  <c r="CT90" i="3"/>
  <c r="CT129" i="3" s="1"/>
  <c r="CT91" i="3"/>
  <c r="CT130" i="3" s="1"/>
  <c r="CT94" i="3"/>
  <c r="CT133" i="3" s="1"/>
  <c r="CS142" i="3"/>
  <c r="CS317" i="3"/>
  <c r="CT350" i="3"/>
  <c r="CT377" i="3" s="1"/>
  <c r="CT36" i="3" s="1"/>
  <c r="DQ9" i="87" s="1"/>
  <c r="CU431" i="3"/>
  <c r="CS141" i="3"/>
  <c r="BO418" i="3"/>
  <c r="BO415" i="3"/>
  <c r="BO437" i="3" s="1"/>
  <c r="CS415" i="86" l="1"/>
  <c r="CS418" i="86"/>
  <c r="CU160" i="3"/>
  <c r="CU10" i="3"/>
  <c r="CU88" i="3" s="1"/>
  <c r="CV8" i="3"/>
  <c r="CU25" i="3"/>
  <c r="CU26" i="3"/>
  <c r="CU336" i="3"/>
  <c r="CU346" i="3"/>
  <c r="CU340" i="3"/>
  <c r="CU342" i="3"/>
  <c r="CU344" i="3"/>
  <c r="CU339" i="3"/>
  <c r="CU338" i="3"/>
  <c r="CU337" i="3"/>
  <c r="CU345" i="3"/>
  <c r="CU341" i="3"/>
  <c r="CU343" i="3"/>
  <c r="CU348" i="3"/>
  <c r="CU347" i="3"/>
  <c r="CU11" i="3"/>
  <c r="CU123" i="3"/>
  <c r="CU306" i="3"/>
  <c r="CU305" i="3"/>
  <c r="CU301" i="3"/>
  <c r="CU303" i="3"/>
  <c r="CU304" i="3"/>
  <c r="CU302" i="3"/>
  <c r="CU281" i="3"/>
  <c r="CU316" i="3"/>
  <c r="CU364" i="3"/>
  <c r="CU372" i="3" s="1"/>
  <c r="CU374" i="3" s="1"/>
  <c r="CV370" i="3" s="1"/>
  <c r="CV373" i="3" s="1"/>
  <c r="CV35" i="3" s="1"/>
  <c r="CU430" i="3"/>
  <c r="DR19" i="87" s="1"/>
  <c r="CT104" i="3"/>
  <c r="CT288" i="3"/>
  <c r="CT289" i="3" s="1"/>
  <c r="CT292" i="3"/>
  <c r="CT294" i="3" s="1"/>
  <c r="CU267" i="3"/>
  <c r="CU266" i="3"/>
  <c r="CU265" i="3"/>
  <c r="CU268" i="3"/>
  <c r="CU264" i="3"/>
  <c r="BO417" i="3"/>
  <c r="CL18" i="87" s="1"/>
  <c r="CV386" i="3" l="1"/>
  <c r="DS5" i="87"/>
  <c r="CS417" i="86"/>
  <c r="CS437" i="86"/>
  <c r="CS41" i="86" s="1"/>
  <c r="BO390" i="3"/>
  <c r="CV424" i="3"/>
  <c r="CV431" i="3" s="1"/>
  <c r="CV165" i="3"/>
  <c r="CU269" i="3"/>
  <c r="CT296" i="3"/>
  <c r="CU350" i="3"/>
  <c r="CU377" i="3" s="1"/>
  <c r="CU36" i="3" s="1"/>
  <c r="DR9" i="87" s="1"/>
  <c r="CT141" i="3"/>
  <c r="CT142" i="3"/>
  <c r="CT317" i="3"/>
  <c r="CV111" i="3"/>
  <c r="CV114" i="3"/>
  <c r="CV362" i="3"/>
  <c r="CV112" i="3"/>
  <c r="CV116" i="3"/>
  <c r="CV117" i="3"/>
  <c r="CV356" i="3"/>
  <c r="CV115" i="3"/>
  <c r="CV119" i="3"/>
  <c r="CV357" i="3"/>
  <c r="CV355" i="3"/>
  <c r="CV358" i="3"/>
  <c r="CV5" i="3"/>
  <c r="CV113" i="3"/>
  <c r="CV110" i="3"/>
  <c r="CV360" i="3"/>
  <c r="CV9" i="3"/>
  <c r="CV118" i="3"/>
  <c r="CV7" i="3"/>
  <c r="CV361" i="3"/>
  <c r="CV23" i="3"/>
  <c r="CV24" i="3"/>
  <c r="CV359" i="3"/>
  <c r="CU283" i="3"/>
  <c r="CU285" i="3" s="1"/>
  <c r="CU315" i="3" s="1"/>
  <c r="CU95" i="3"/>
  <c r="CU134" i="3" s="1"/>
  <c r="CU96" i="3"/>
  <c r="CU135" i="3" s="1"/>
  <c r="CU98" i="3"/>
  <c r="CU137" i="3" s="1"/>
  <c r="CU97" i="3"/>
  <c r="CU136" i="3" s="1"/>
  <c r="CU100" i="3"/>
  <c r="CU92" i="3"/>
  <c r="CU131" i="3" s="1"/>
  <c r="CU91" i="3"/>
  <c r="CU130" i="3" s="1"/>
  <c r="CU94" i="3"/>
  <c r="CU133" i="3" s="1"/>
  <c r="CU90" i="3"/>
  <c r="CU129" i="3" s="1"/>
  <c r="CU93" i="3"/>
  <c r="CU132" i="3" s="1"/>
  <c r="BP411" i="3"/>
  <c r="CV428" i="3" l="1"/>
  <c r="CV430" i="3" s="1"/>
  <c r="DS19" i="87" s="1"/>
  <c r="CT411" i="86"/>
  <c r="CS390" i="86"/>
  <c r="CV11" i="3"/>
  <c r="CW8" i="3"/>
  <c r="CV10" i="3"/>
  <c r="CV88" i="3" s="1"/>
  <c r="CV26" i="3"/>
  <c r="CV25" i="3"/>
  <c r="CV336" i="3"/>
  <c r="CV346" i="3"/>
  <c r="CV340" i="3"/>
  <c r="CV342" i="3"/>
  <c r="CV338" i="3"/>
  <c r="CV337" i="3"/>
  <c r="CV344" i="3"/>
  <c r="CV339" i="3"/>
  <c r="CV345" i="3"/>
  <c r="CV341" i="3"/>
  <c r="CV343" i="3"/>
  <c r="CV348" i="3"/>
  <c r="CV347" i="3"/>
  <c r="CV123" i="3"/>
  <c r="CV264" i="3"/>
  <c r="CV268" i="3"/>
  <c r="CV267" i="3"/>
  <c r="CV265" i="3"/>
  <c r="CV266" i="3"/>
  <c r="CU104" i="3"/>
  <c r="CU288" i="3"/>
  <c r="CU289" i="3" s="1"/>
  <c r="CU292" i="3"/>
  <c r="CU294" i="3" s="1"/>
  <c r="CV160" i="3"/>
  <c r="CV304" i="3"/>
  <c r="CV305" i="3"/>
  <c r="CV306" i="3"/>
  <c r="CV303" i="3"/>
  <c r="CV301" i="3"/>
  <c r="CV302" i="3"/>
  <c r="CV281" i="3"/>
  <c r="CV316" i="3"/>
  <c r="CV364" i="3"/>
  <c r="CV372" i="3" s="1"/>
  <c r="CV374" i="3" s="1"/>
  <c r="CW370" i="3" s="1"/>
  <c r="CW373" i="3" s="1"/>
  <c r="CW35" i="3" s="1"/>
  <c r="BP418" i="3"/>
  <c r="BP415" i="3"/>
  <c r="BP437" i="3" s="1"/>
  <c r="CW386" i="3" l="1"/>
  <c r="DT5" i="87"/>
  <c r="CT418" i="86"/>
  <c r="CT415" i="86"/>
  <c r="CW165" i="3"/>
  <c r="CW424" i="3"/>
  <c r="CV269" i="3"/>
  <c r="CU296" i="3"/>
  <c r="CV283" i="3"/>
  <c r="CV285" i="3" s="1"/>
  <c r="CV315" i="3" s="1"/>
  <c r="CV100" i="3"/>
  <c r="CV95" i="3"/>
  <c r="CV134" i="3" s="1"/>
  <c r="CV96" i="3"/>
  <c r="CV135" i="3" s="1"/>
  <c r="CV98" i="3"/>
  <c r="CV137" i="3" s="1"/>
  <c r="CV97" i="3"/>
  <c r="CV136" i="3" s="1"/>
  <c r="CV92" i="3"/>
  <c r="CV131" i="3" s="1"/>
  <c r="CV90" i="3"/>
  <c r="CV129" i="3" s="1"/>
  <c r="CV93" i="3"/>
  <c r="CV132" i="3" s="1"/>
  <c r="CV91" i="3"/>
  <c r="CV130" i="3" s="1"/>
  <c r="CV94" i="3"/>
  <c r="CV133" i="3" s="1"/>
  <c r="CW110" i="3"/>
  <c r="CW360" i="3"/>
  <c r="CW111" i="3"/>
  <c r="CW112" i="3"/>
  <c r="CW358" i="3"/>
  <c r="CW113" i="3"/>
  <c r="CW117" i="3"/>
  <c r="CW361" i="3"/>
  <c r="CW355" i="3"/>
  <c r="CW5" i="3"/>
  <c r="CW116" i="3"/>
  <c r="CW115" i="3"/>
  <c r="CW356" i="3"/>
  <c r="CW7" i="3"/>
  <c r="CW114" i="3"/>
  <c r="CW119" i="3"/>
  <c r="CW359" i="3"/>
  <c r="CW23" i="3"/>
  <c r="CW362" i="3"/>
  <c r="CW9" i="3"/>
  <c r="CW24" i="3"/>
  <c r="CW118" i="3"/>
  <c r="CW357" i="3"/>
  <c r="CV350" i="3"/>
  <c r="CV377" i="3" s="1"/>
  <c r="CV36" i="3" s="1"/>
  <c r="DS9" i="87" s="1"/>
  <c r="CU142" i="3"/>
  <c r="CU317" i="3"/>
  <c r="CU141" i="3"/>
  <c r="CW431" i="3"/>
  <c r="BP417" i="3"/>
  <c r="CM18" i="87" s="1"/>
  <c r="CW428" i="3" l="1"/>
  <c r="CW430" i="3" s="1"/>
  <c r="CT417" i="86"/>
  <c r="CT437" i="86"/>
  <c r="CT41" i="86" s="1"/>
  <c r="BP390" i="3"/>
  <c r="CW160" i="3"/>
  <c r="CW123" i="3"/>
  <c r="CW336" i="3"/>
  <c r="CW346" i="3"/>
  <c r="CW340" i="3"/>
  <c r="CW342" i="3"/>
  <c r="CW338" i="3"/>
  <c r="CW337" i="3"/>
  <c r="CW344" i="3"/>
  <c r="CW339" i="3"/>
  <c r="CW345" i="3"/>
  <c r="CW341" i="3"/>
  <c r="CW343" i="3"/>
  <c r="CW348" i="3"/>
  <c r="CW347" i="3"/>
  <c r="CW26" i="3"/>
  <c r="CW10" i="3"/>
  <c r="CW88" i="3" s="1"/>
  <c r="CX8" i="3"/>
  <c r="CW25" i="3"/>
  <c r="CW266" i="3"/>
  <c r="CW267" i="3"/>
  <c r="CW268" i="3"/>
  <c r="CW264" i="3"/>
  <c r="CW265" i="3"/>
  <c r="CW364" i="3"/>
  <c r="CW372" i="3" s="1"/>
  <c r="CW374" i="3" s="1"/>
  <c r="CX370" i="3" s="1"/>
  <c r="CX373" i="3" s="1"/>
  <c r="CX35" i="3" s="1"/>
  <c r="CW11" i="3"/>
  <c r="CV288" i="3"/>
  <c r="CV289" i="3" s="1"/>
  <c r="CV292" i="3"/>
  <c r="CV294" i="3" s="1"/>
  <c r="CW303" i="3"/>
  <c r="CW304" i="3"/>
  <c r="CW305" i="3"/>
  <c r="CW306" i="3"/>
  <c r="CW301" i="3"/>
  <c r="CW302" i="3"/>
  <c r="CW281" i="3"/>
  <c r="CW316" i="3"/>
  <c r="CV104" i="3"/>
  <c r="BQ411" i="3"/>
  <c r="CX386" i="3" l="1"/>
  <c r="DU5" i="87"/>
  <c r="CX424" i="3"/>
  <c r="CX431" i="3" s="1"/>
  <c r="DT19" i="87"/>
  <c r="CU411" i="86"/>
  <c r="CT390" i="86"/>
  <c r="CX165" i="3"/>
  <c r="CV296" i="3"/>
  <c r="CW269" i="3"/>
  <c r="CV142" i="3"/>
  <c r="CV317" i="3"/>
  <c r="CX5" i="3"/>
  <c r="CX428" i="3" s="1"/>
  <c r="CX110" i="3"/>
  <c r="CX116" i="3"/>
  <c r="CX361" i="3"/>
  <c r="CX359" i="3"/>
  <c r="CX7" i="3"/>
  <c r="CX119" i="3"/>
  <c r="CX117" i="3"/>
  <c r="CX356" i="3"/>
  <c r="CX118" i="3"/>
  <c r="CX9" i="3"/>
  <c r="CX11" i="3" s="1"/>
  <c r="CX355" i="3"/>
  <c r="CX24" i="3"/>
  <c r="CX112" i="3"/>
  <c r="CX362" i="3"/>
  <c r="CX114" i="3"/>
  <c r="CX111" i="3"/>
  <c r="CX113" i="3"/>
  <c r="CX357" i="3"/>
  <c r="CX115" i="3"/>
  <c r="CX23" i="3"/>
  <c r="CX358" i="3"/>
  <c r="CX360" i="3"/>
  <c r="CW283" i="3"/>
  <c r="CW285" i="3" s="1"/>
  <c r="CW315" i="3" s="1"/>
  <c r="CW100" i="3"/>
  <c r="CW95" i="3"/>
  <c r="CW134" i="3" s="1"/>
  <c r="CW96" i="3"/>
  <c r="CW135" i="3" s="1"/>
  <c r="CW98" i="3"/>
  <c r="CW137" i="3" s="1"/>
  <c r="CW97" i="3"/>
  <c r="CW136" i="3" s="1"/>
  <c r="CW92" i="3"/>
  <c r="CW131" i="3" s="1"/>
  <c r="CW90" i="3"/>
  <c r="CW129" i="3" s="1"/>
  <c r="CW94" i="3"/>
  <c r="CW133" i="3" s="1"/>
  <c r="CW91" i="3"/>
  <c r="CW130" i="3" s="1"/>
  <c r="CW93" i="3"/>
  <c r="CW132" i="3" s="1"/>
  <c r="CV141" i="3"/>
  <c r="CW350" i="3"/>
  <c r="CW377" i="3" s="1"/>
  <c r="CW36" i="3" s="1"/>
  <c r="DT9" i="87" s="1"/>
  <c r="BQ418" i="3"/>
  <c r="BQ415" i="3"/>
  <c r="BQ437" i="3" s="1"/>
  <c r="CU418" i="86" l="1"/>
  <c r="CU415" i="86"/>
  <c r="CX160" i="3"/>
  <c r="CX364" i="3"/>
  <c r="CX372" i="3" s="1"/>
  <c r="CX374" i="3" s="1"/>
  <c r="CY370" i="3" s="1"/>
  <c r="CY373" i="3" s="1"/>
  <c r="CY35" i="3" s="1"/>
  <c r="CX336" i="3"/>
  <c r="CX346" i="3"/>
  <c r="CX340" i="3"/>
  <c r="CX342" i="3"/>
  <c r="CX338" i="3"/>
  <c r="CX337" i="3"/>
  <c r="CX344" i="3"/>
  <c r="CX339" i="3"/>
  <c r="CX345" i="3"/>
  <c r="CX341" i="3"/>
  <c r="CX343" i="3"/>
  <c r="CX348" i="3"/>
  <c r="CX347" i="3"/>
  <c r="CX26" i="3"/>
  <c r="CX10" i="3"/>
  <c r="CX88" i="3" s="1"/>
  <c r="CX25" i="3"/>
  <c r="CY8" i="3"/>
  <c r="CW288" i="3"/>
  <c r="CW289" i="3" s="1"/>
  <c r="CW292" i="3"/>
  <c r="CW294" i="3" s="1"/>
  <c r="CW104" i="3"/>
  <c r="CX123" i="3"/>
  <c r="CX430" i="3"/>
  <c r="DU19" i="87" s="1"/>
  <c r="CX303" i="3"/>
  <c r="CX304" i="3"/>
  <c r="CX305" i="3"/>
  <c r="CX306" i="3"/>
  <c r="CX301" i="3"/>
  <c r="CX302" i="3"/>
  <c r="CX281" i="3"/>
  <c r="CX316" i="3"/>
  <c r="CX267" i="3"/>
  <c r="CX268" i="3"/>
  <c r="CX266" i="3"/>
  <c r="CX265" i="3"/>
  <c r="CX264" i="3"/>
  <c r="BQ417" i="3"/>
  <c r="CN18" i="87" s="1"/>
  <c r="CY386" i="3" l="1"/>
  <c r="DV5" i="87"/>
  <c r="CU417" i="86"/>
  <c r="CU437" i="86"/>
  <c r="CU41" i="86" s="1"/>
  <c r="CY165" i="3"/>
  <c r="BQ390" i="3"/>
  <c r="CY424" i="3"/>
  <c r="CY431" i="3" s="1"/>
  <c r="CW296" i="3"/>
  <c r="CX269" i="3"/>
  <c r="CY24" i="3"/>
  <c r="CY112" i="3"/>
  <c r="CY359" i="3"/>
  <c r="CY357" i="3"/>
  <c r="CY110" i="3"/>
  <c r="CY362" i="3"/>
  <c r="CY355" i="3"/>
  <c r="CY114" i="3"/>
  <c r="CY119" i="3"/>
  <c r="CY361" i="3"/>
  <c r="CY117" i="3"/>
  <c r="CY360" i="3"/>
  <c r="CY113" i="3"/>
  <c r="CY7" i="3"/>
  <c r="CY118" i="3"/>
  <c r="CY5" i="3"/>
  <c r="CY116" i="3"/>
  <c r="CY111" i="3"/>
  <c r="CY358" i="3"/>
  <c r="CY9" i="3"/>
  <c r="CY23" i="3"/>
  <c r="CY115" i="3"/>
  <c r="CY356" i="3"/>
  <c r="CX283" i="3"/>
  <c r="CX285" i="3" s="1"/>
  <c r="CX315" i="3" s="1"/>
  <c r="CX100" i="3"/>
  <c r="CX95" i="3"/>
  <c r="CX134" i="3" s="1"/>
  <c r="CX96" i="3"/>
  <c r="CX135" i="3" s="1"/>
  <c r="CX98" i="3"/>
  <c r="CX137" i="3" s="1"/>
  <c r="CX97" i="3"/>
  <c r="CX136" i="3" s="1"/>
  <c r="CX92" i="3"/>
  <c r="CX131" i="3" s="1"/>
  <c r="CX93" i="3"/>
  <c r="CX132" i="3" s="1"/>
  <c r="CX91" i="3"/>
  <c r="CX130" i="3" s="1"/>
  <c r="CX94" i="3"/>
  <c r="CX133" i="3" s="1"/>
  <c r="CX90" i="3"/>
  <c r="CX129" i="3" s="1"/>
  <c r="CX350" i="3"/>
  <c r="CX377" i="3" s="1"/>
  <c r="CX36" i="3" s="1"/>
  <c r="DU9" i="87" s="1"/>
  <c r="CW141" i="3"/>
  <c r="CW142" i="3"/>
  <c r="CW317" i="3"/>
  <c r="BR411" i="3"/>
  <c r="BR418" i="3" s="1"/>
  <c r="CY160" i="3" l="1"/>
  <c r="CV411" i="86"/>
  <c r="CU390" i="86"/>
  <c r="CY428" i="3"/>
  <c r="CY430" i="3" s="1"/>
  <c r="DV19" i="87" s="1"/>
  <c r="CX104" i="3"/>
  <c r="CX288" i="3"/>
  <c r="CX289" i="3" s="1"/>
  <c r="CX292" i="3"/>
  <c r="CX294" i="3" s="1"/>
  <c r="CY336" i="3"/>
  <c r="CY346" i="3"/>
  <c r="CY340" i="3"/>
  <c r="CY342" i="3"/>
  <c r="CY338" i="3"/>
  <c r="CY337" i="3"/>
  <c r="CY344" i="3"/>
  <c r="CY339" i="3"/>
  <c r="CY345" i="3"/>
  <c r="CY341" i="3"/>
  <c r="CY343" i="3"/>
  <c r="CY348" i="3"/>
  <c r="CY347" i="3"/>
  <c r="CY123" i="3"/>
  <c r="CY11" i="3"/>
  <c r="CZ8" i="3"/>
  <c r="CY10" i="3"/>
  <c r="CY88" i="3" s="1"/>
  <c r="CY25" i="3"/>
  <c r="CY26" i="3"/>
  <c r="CY264" i="3"/>
  <c r="CY267" i="3"/>
  <c r="CY265" i="3"/>
  <c r="CY268" i="3"/>
  <c r="CY266" i="3"/>
  <c r="CY364" i="3"/>
  <c r="CY372" i="3" s="1"/>
  <c r="CY374" i="3" s="1"/>
  <c r="CZ370" i="3" s="1"/>
  <c r="CZ373" i="3" s="1"/>
  <c r="CZ35" i="3" s="1"/>
  <c r="CY301" i="3"/>
  <c r="CY303" i="3"/>
  <c r="CY304" i="3"/>
  <c r="CY306" i="3"/>
  <c r="CY305" i="3"/>
  <c r="CY302" i="3"/>
  <c r="CY281" i="3"/>
  <c r="CY316" i="3"/>
  <c r="BR415" i="3"/>
  <c r="CZ386" i="3" l="1"/>
  <c r="DW5" i="87"/>
  <c r="CV418" i="86"/>
  <c r="CV415" i="86"/>
  <c r="CZ165" i="3"/>
  <c r="CZ424" i="3"/>
  <c r="CZ431" i="3" s="1"/>
  <c r="CY269" i="3"/>
  <c r="CX296" i="3"/>
  <c r="CY350" i="3"/>
  <c r="CY377" i="3" s="1"/>
  <c r="CY36" i="3" s="1"/>
  <c r="DV9" i="87" s="1"/>
  <c r="CX141" i="3"/>
  <c r="CX142" i="3"/>
  <c r="CX317" i="3"/>
  <c r="CY283" i="3"/>
  <c r="CY285" i="3" s="1"/>
  <c r="CY315" i="3" s="1"/>
  <c r="CY100" i="3"/>
  <c r="CY95" i="3"/>
  <c r="CY134" i="3" s="1"/>
  <c r="CY98" i="3"/>
  <c r="CY137" i="3" s="1"/>
  <c r="CY97" i="3"/>
  <c r="CY136" i="3" s="1"/>
  <c r="CY96" i="3"/>
  <c r="CY135" i="3" s="1"/>
  <c r="CY92" i="3"/>
  <c r="CY131" i="3" s="1"/>
  <c r="CY94" i="3"/>
  <c r="CY133" i="3" s="1"/>
  <c r="CY91" i="3"/>
  <c r="CY130" i="3" s="1"/>
  <c r="CY93" i="3"/>
  <c r="CY132" i="3" s="1"/>
  <c r="CY90" i="3"/>
  <c r="CY129" i="3" s="1"/>
  <c r="CZ111" i="3"/>
  <c r="CZ117" i="3"/>
  <c r="CZ358" i="3"/>
  <c r="CZ113" i="3"/>
  <c r="CZ119" i="3"/>
  <c r="CZ361" i="3"/>
  <c r="CZ360" i="3"/>
  <c r="CZ7" i="3"/>
  <c r="CZ118" i="3"/>
  <c r="CZ356" i="3"/>
  <c r="CZ24" i="3"/>
  <c r="CZ112" i="3"/>
  <c r="CZ110" i="3"/>
  <c r="CZ359" i="3"/>
  <c r="CZ5" i="3"/>
  <c r="CZ114" i="3"/>
  <c r="CZ357" i="3"/>
  <c r="CZ362" i="3"/>
  <c r="CZ23" i="3"/>
  <c r="CZ9" i="3"/>
  <c r="CZ11" i="3" s="1"/>
  <c r="CZ116" i="3"/>
  <c r="CZ115" i="3"/>
  <c r="CZ355" i="3"/>
  <c r="BR417" i="3"/>
  <c r="CO18" i="87" s="1"/>
  <c r="BR437" i="3"/>
  <c r="CZ428" i="3" l="1"/>
  <c r="CZ430" i="3" s="1"/>
  <c r="CZ160" i="3"/>
  <c r="CV417" i="86"/>
  <c r="CV437" i="86"/>
  <c r="CV41" i="86" s="1"/>
  <c r="BR390" i="3"/>
  <c r="CZ123" i="3"/>
  <c r="CZ267" i="3"/>
  <c r="CZ266" i="3"/>
  <c r="CZ264" i="3"/>
  <c r="CZ265" i="3"/>
  <c r="CZ268" i="3"/>
  <c r="CY104" i="3"/>
  <c r="CZ336" i="3"/>
  <c r="CZ346" i="3"/>
  <c r="CZ340" i="3"/>
  <c r="CZ342" i="3"/>
  <c r="CZ338" i="3"/>
  <c r="CZ337" i="3"/>
  <c r="CZ344" i="3"/>
  <c r="CZ339" i="3"/>
  <c r="CZ345" i="3"/>
  <c r="CZ341" i="3"/>
  <c r="CZ343" i="3"/>
  <c r="CZ348" i="3"/>
  <c r="CZ347" i="3"/>
  <c r="CZ364" i="3"/>
  <c r="CZ372" i="3" s="1"/>
  <c r="CZ374" i="3" s="1"/>
  <c r="DA370" i="3" s="1"/>
  <c r="DA373" i="3" s="1"/>
  <c r="DA35" i="3" s="1"/>
  <c r="CZ305" i="3"/>
  <c r="CZ301" i="3"/>
  <c r="CZ303" i="3"/>
  <c r="CZ304" i="3"/>
  <c r="CZ306" i="3"/>
  <c r="CZ302" i="3"/>
  <c r="CZ281" i="3"/>
  <c r="CZ316" i="3"/>
  <c r="CY288" i="3"/>
  <c r="CY289" i="3" s="1"/>
  <c r="CY292" i="3"/>
  <c r="CY294" i="3" s="1"/>
  <c r="CZ25" i="3"/>
  <c r="CZ26" i="3"/>
  <c r="CZ10" i="3"/>
  <c r="CZ88" i="3" s="1"/>
  <c r="DA8" i="3"/>
  <c r="BS411" i="3"/>
  <c r="BS418" i="3" s="1"/>
  <c r="DA386" i="3" l="1"/>
  <c r="DX5" i="87"/>
  <c r="DA424" i="3"/>
  <c r="DA431" i="3" s="1"/>
  <c r="DW19" i="87"/>
  <c r="CW411" i="86"/>
  <c r="CV390" i="86"/>
  <c r="DA165" i="3"/>
  <c r="CZ269" i="3"/>
  <c r="CY296" i="3"/>
  <c r="CY141" i="3"/>
  <c r="CY142" i="3"/>
  <c r="CY317" i="3"/>
  <c r="DA7" i="3"/>
  <c r="DA119" i="3"/>
  <c r="DA356" i="3"/>
  <c r="DA357" i="3"/>
  <c r="DA360" i="3"/>
  <c r="DA355" i="3"/>
  <c r="DA114" i="3"/>
  <c r="DA5" i="3"/>
  <c r="DA428" i="3" s="1"/>
  <c r="DA117" i="3"/>
  <c r="DA362" i="3"/>
  <c r="DA359" i="3"/>
  <c r="DA23" i="3"/>
  <c r="DA118" i="3"/>
  <c r="DA110" i="3"/>
  <c r="DA9" i="3"/>
  <c r="DA11" i="3" s="1"/>
  <c r="DA111" i="3"/>
  <c r="DA358" i="3"/>
  <c r="DA24" i="3"/>
  <c r="DA116" i="3"/>
  <c r="DA113" i="3"/>
  <c r="DA112" i="3"/>
  <c r="DA115" i="3"/>
  <c r="DA361" i="3"/>
  <c r="CZ350" i="3"/>
  <c r="CZ377" i="3" s="1"/>
  <c r="CZ36" i="3" s="1"/>
  <c r="DW9" i="87" s="1"/>
  <c r="CZ283" i="3"/>
  <c r="CZ285" i="3" s="1"/>
  <c r="CZ315" i="3" s="1"/>
  <c r="CZ98" i="3"/>
  <c r="CZ137" i="3" s="1"/>
  <c r="CZ97" i="3"/>
  <c r="CZ136" i="3" s="1"/>
  <c r="CZ100" i="3"/>
  <c r="CZ95" i="3"/>
  <c r="CZ134" i="3" s="1"/>
  <c r="CZ96" i="3"/>
  <c r="CZ135" i="3" s="1"/>
  <c r="CZ92" i="3"/>
  <c r="CZ131" i="3" s="1"/>
  <c r="CZ91" i="3"/>
  <c r="CZ130" i="3" s="1"/>
  <c r="CZ90" i="3"/>
  <c r="CZ129" i="3" s="1"/>
  <c r="CZ93" i="3"/>
  <c r="CZ132" i="3" s="1"/>
  <c r="CZ94" i="3"/>
  <c r="CZ133" i="3" s="1"/>
  <c r="BS415" i="3"/>
  <c r="BS437" i="3" s="1"/>
  <c r="CW418" i="86" l="1"/>
  <c r="CW415" i="86"/>
  <c r="DA160" i="3"/>
  <c r="DA336" i="3"/>
  <c r="DA346" i="3"/>
  <c r="DA340" i="3"/>
  <c r="DA342" i="3"/>
  <c r="DA339" i="3"/>
  <c r="DA338" i="3"/>
  <c r="DA337" i="3"/>
  <c r="DA344" i="3"/>
  <c r="DA345" i="3"/>
  <c r="DA341" i="3"/>
  <c r="DA343" i="3"/>
  <c r="DA347" i="3"/>
  <c r="DA348" i="3"/>
  <c r="DA306" i="3"/>
  <c r="DA305" i="3"/>
  <c r="DA301" i="3"/>
  <c r="DA303" i="3"/>
  <c r="DA304" i="3"/>
  <c r="DA302" i="3"/>
  <c r="DA281" i="3"/>
  <c r="DA316" i="3"/>
  <c r="DA364" i="3"/>
  <c r="DA372" i="3" s="1"/>
  <c r="DA374" i="3" s="1"/>
  <c r="DB370" i="3" s="1"/>
  <c r="DB373" i="3" s="1"/>
  <c r="DB35" i="3" s="1"/>
  <c r="CZ288" i="3"/>
  <c r="CZ289" i="3" s="1"/>
  <c r="CZ292" i="3"/>
  <c r="CZ294" i="3" s="1"/>
  <c r="DA10" i="3"/>
  <c r="DA88" i="3" s="1"/>
  <c r="DB8" i="3"/>
  <c r="DA25" i="3"/>
  <c r="DA26" i="3"/>
  <c r="DA123" i="3"/>
  <c r="DA266" i="3"/>
  <c r="DA267" i="3"/>
  <c r="DA265" i="3"/>
  <c r="DA264" i="3"/>
  <c r="DA268" i="3"/>
  <c r="CZ104" i="3"/>
  <c r="DA430" i="3"/>
  <c r="DX19" i="87" s="1"/>
  <c r="BS417" i="3"/>
  <c r="CP18" i="87" s="1"/>
  <c r="DB386" i="3" l="1"/>
  <c r="DY5" i="87"/>
  <c r="CW417" i="86"/>
  <c r="CW437" i="86"/>
  <c r="CW41" i="86" s="1"/>
  <c r="DB424" i="3"/>
  <c r="DB431" i="3" s="1"/>
  <c r="BS390" i="3"/>
  <c r="DB165" i="3"/>
  <c r="DA269" i="3"/>
  <c r="CZ296" i="3"/>
  <c r="DB23" i="3"/>
  <c r="DB119" i="3"/>
  <c r="DB355" i="3"/>
  <c r="DB9" i="3"/>
  <c r="DB358" i="3"/>
  <c r="DB24" i="3"/>
  <c r="DB116" i="3"/>
  <c r="DB361" i="3"/>
  <c r="DB118" i="3"/>
  <c r="DB359" i="3"/>
  <c r="DB117" i="3"/>
  <c r="DB356" i="3"/>
  <c r="DB114" i="3"/>
  <c r="DB112" i="3"/>
  <c r="DB362" i="3"/>
  <c r="DB5" i="3"/>
  <c r="DB115" i="3"/>
  <c r="DB111" i="3"/>
  <c r="DB357" i="3"/>
  <c r="DB7" i="3"/>
  <c r="DB110" i="3"/>
  <c r="DB113" i="3"/>
  <c r="DB360" i="3"/>
  <c r="DA283" i="3"/>
  <c r="DA285" i="3" s="1"/>
  <c r="DA315" i="3" s="1"/>
  <c r="DA95" i="3"/>
  <c r="DA134" i="3" s="1"/>
  <c r="DA96" i="3"/>
  <c r="DA135" i="3" s="1"/>
  <c r="DA98" i="3"/>
  <c r="DA137" i="3" s="1"/>
  <c r="DA97" i="3"/>
  <c r="DA136" i="3" s="1"/>
  <c r="DA100" i="3"/>
  <c r="DA92" i="3"/>
  <c r="DA131" i="3" s="1"/>
  <c r="DA90" i="3"/>
  <c r="DA129" i="3" s="1"/>
  <c r="DA93" i="3"/>
  <c r="DA132" i="3" s="1"/>
  <c r="DA91" i="3"/>
  <c r="DA130" i="3" s="1"/>
  <c r="DA94" i="3"/>
  <c r="DA133" i="3" s="1"/>
  <c r="CZ141" i="3"/>
  <c r="BT411" i="3"/>
  <c r="BT418" i="3" s="1"/>
  <c r="CZ142" i="3"/>
  <c r="CZ317" i="3"/>
  <c r="DA350" i="3"/>
  <c r="DA377" i="3" s="1"/>
  <c r="DA36" i="3" s="1"/>
  <c r="DX9" i="87" s="1"/>
  <c r="DB428" i="3" l="1"/>
  <c r="DB430" i="3" s="1"/>
  <c r="DY19" i="87" s="1"/>
  <c r="DB160" i="3"/>
  <c r="CX411" i="86"/>
  <c r="CW390" i="86"/>
  <c r="BT415" i="3"/>
  <c r="BT437" i="3" s="1"/>
  <c r="DB123" i="3"/>
  <c r="DA288" i="3"/>
  <c r="DA289" i="3" s="1"/>
  <c r="DA292" i="3"/>
  <c r="DA294" i="3" s="1"/>
  <c r="DB10" i="3"/>
  <c r="DB88" i="3" s="1"/>
  <c r="DB25" i="3"/>
  <c r="DC8" i="3"/>
  <c r="DB26" i="3"/>
  <c r="DB364" i="3"/>
  <c r="DB372" i="3" s="1"/>
  <c r="DB374" i="3" s="1"/>
  <c r="DC370" i="3" s="1"/>
  <c r="DC373" i="3" s="1"/>
  <c r="DC35" i="3" s="1"/>
  <c r="DB266" i="3"/>
  <c r="DB264" i="3"/>
  <c r="DB267" i="3"/>
  <c r="DB268" i="3"/>
  <c r="DB265" i="3"/>
  <c r="DA104" i="3"/>
  <c r="DB11" i="3"/>
  <c r="DB306" i="3"/>
  <c r="DB303" i="3"/>
  <c r="DB305" i="3"/>
  <c r="DB301" i="3"/>
  <c r="DB304" i="3"/>
  <c r="DB302" i="3"/>
  <c r="DB281" i="3"/>
  <c r="DB316" i="3"/>
  <c r="DB336" i="3"/>
  <c r="DB346" i="3"/>
  <c r="DB340" i="3"/>
  <c r="DB342" i="3"/>
  <c r="DB339" i="3"/>
  <c r="DB338" i="3"/>
  <c r="DB344" i="3"/>
  <c r="DB337" i="3"/>
  <c r="DB345" i="3"/>
  <c r="DB341" i="3"/>
  <c r="DB343" i="3"/>
  <c r="DB347" i="3"/>
  <c r="DB348" i="3"/>
  <c r="DC386" i="3" l="1"/>
  <c r="DZ5" i="87"/>
  <c r="CX415" i="86"/>
  <c r="CX418" i="86"/>
  <c r="BT417" i="3"/>
  <c r="DC424" i="3"/>
  <c r="DC431" i="3" s="1"/>
  <c r="DC165" i="3"/>
  <c r="DB269" i="3"/>
  <c r="DA141" i="3"/>
  <c r="DC113" i="3"/>
  <c r="DC361" i="3"/>
  <c r="DC5" i="3"/>
  <c r="DC112" i="3"/>
  <c r="DC359" i="3"/>
  <c r="DC360" i="3"/>
  <c r="DC358" i="3"/>
  <c r="DC23" i="3"/>
  <c r="DC119" i="3"/>
  <c r="DC138" i="3" s="1"/>
  <c r="DC362" i="3"/>
  <c r="DC24" i="3"/>
  <c r="DC357" i="3"/>
  <c r="DC7" i="3"/>
  <c r="DC118" i="3"/>
  <c r="DC9" i="3"/>
  <c r="DC11" i="3" s="1"/>
  <c r="DC116" i="3"/>
  <c r="DC111" i="3"/>
  <c r="DC355" i="3"/>
  <c r="DC110" i="3"/>
  <c r="DC117" i="3"/>
  <c r="DC115" i="3"/>
  <c r="DC114" i="3"/>
  <c r="DC356" i="3"/>
  <c r="DA296" i="3"/>
  <c r="DB283" i="3"/>
  <c r="DB285" i="3" s="1"/>
  <c r="DB315" i="3" s="1"/>
  <c r="DB95" i="3"/>
  <c r="DB134" i="3" s="1"/>
  <c r="DB96" i="3"/>
  <c r="DB135" i="3" s="1"/>
  <c r="DB98" i="3"/>
  <c r="DB137" i="3" s="1"/>
  <c r="DB97" i="3"/>
  <c r="DB136" i="3" s="1"/>
  <c r="DB100" i="3"/>
  <c r="DB92" i="3"/>
  <c r="DB131" i="3" s="1"/>
  <c r="DB93" i="3"/>
  <c r="DB132" i="3" s="1"/>
  <c r="DB91" i="3"/>
  <c r="DB130" i="3" s="1"/>
  <c r="DB94" i="3"/>
  <c r="DB133" i="3" s="1"/>
  <c r="DB90" i="3"/>
  <c r="DB129" i="3" s="1"/>
  <c r="DB350" i="3"/>
  <c r="DB377" i="3" s="1"/>
  <c r="DB36" i="3" s="1"/>
  <c r="DY9" i="87" s="1"/>
  <c r="DA142" i="3"/>
  <c r="DA317" i="3"/>
  <c r="BU411" i="3" l="1"/>
  <c r="CQ18" i="87"/>
  <c r="BT390" i="3"/>
  <c r="DC428" i="3"/>
  <c r="DC430" i="3" s="1"/>
  <c r="DZ19" i="87" s="1"/>
  <c r="CX417" i="86"/>
  <c r="CX437" i="86"/>
  <c r="CX41" i="86" s="1"/>
  <c r="DC160" i="3"/>
  <c r="DC364" i="3"/>
  <c r="DC372" i="3" s="1"/>
  <c r="DC374" i="3" s="1"/>
  <c r="DD370" i="3" s="1"/>
  <c r="DD373" i="3" s="1"/>
  <c r="DD35" i="3" s="1"/>
  <c r="DC10" i="3"/>
  <c r="DC88" i="3" s="1"/>
  <c r="DC25" i="3"/>
  <c r="DC26" i="3"/>
  <c r="DD8" i="3"/>
  <c r="DC265" i="3"/>
  <c r="DC268" i="3"/>
  <c r="DC264" i="3"/>
  <c r="DC267" i="3"/>
  <c r="DC266" i="3"/>
  <c r="DB288" i="3"/>
  <c r="DB289" i="3" s="1"/>
  <c r="DB292" i="3"/>
  <c r="DB294" i="3" s="1"/>
  <c r="DC336" i="3"/>
  <c r="DC346" i="3"/>
  <c r="DC340" i="3"/>
  <c r="DC342" i="3"/>
  <c r="DC344" i="3"/>
  <c r="DC339" i="3"/>
  <c r="DC338" i="3"/>
  <c r="DC337" i="3"/>
  <c r="DC345" i="3"/>
  <c r="DC341" i="3"/>
  <c r="DC343" i="3"/>
  <c r="DC348" i="3"/>
  <c r="DC347" i="3"/>
  <c r="DB104" i="3"/>
  <c r="DC123" i="3"/>
  <c r="DC303" i="3"/>
  <c r="DC306" i="3"/>
  <c r="DC305" i="3"/>
  <c r="DC301" i="3"/>
  <c r="DC304" i="3"/>
  <c r="DC302" i="3"/>
  <c r="DC281" i="3"/>
  <c r="DC316" i="3"/>
  <c r="BU418" i="3"/>
  <c r="BU415" i="3"/>
  <c r="BU437" i="3" s="1"/>
  <c r="DD386" i="3" l="1"/>
  <c r="EA5" i="87"/>
  <c r="CY411" i="86"/>
  <c r="CX390" i="86"/>
  <c r="DD165" i="3"/>
  <c r="DD424" i="3"/>
  <c r="DD431" i="3" s="1"/>
  <c r="DC269" i="3"/>
  <c r="DB296" i="3"/>
  <c r="DC283" i="3"/>
  <c r="DC285" i="3" s="1"/>
  <c r="DC315" i="3" s="1"/>
  <c r="DC95" i="3"/>
  <c r="DC134" i="3" s="1"/>
  <c r="DC96" i="3"/>
  <c r="DC135" i="3" s="1"/>
  <c r="DC98" i="3"/>
  <c r="DC137" i="3" s="1"/>
  <c r="DC97" i="3"/>
  <c r="DC136" i="3" s="1"/>
  <c r="DC100" i="3"/>
  <c r="DC92" i="3"/>
  <c r="DC131" i="3" s="1"/>
  <c r="DC90" i="3"/>
  <c r="DC91" i="3"/>
  <c r="DC130" i="3" s="1"/>
  <c r="DC94" i="3"/>
  <c r="DC133" i="3" s="1"/>
  <c r="DC93" i="3"/>
  <c r="DC132" i="3" s="1"/>
  <c r="DC350" i="3"/>
  <c r="DC377" i="3" s="1"/>
  <c r="DC36" i="3" s="1"/>
  <c r="DZ9" i="87" s="1"/>
  <c r="DD111" i="3"/>
  <c r="DD117" i="3"/>
  <c r="DD361" i="3"/>
  <c r="DD112" i="3"/>
  <c r="DD118" i="3"/>
  <c r="DD356" i="3"/>
  <c r="DD358" i="3"/>
  <c r="DD5" i="3"/>
  <c r="DD114" i="3"/>
  <c r="DD359" i="3"/>
  <c r="DD23" i="3"/>
  <c r="DD9" i="3"/>
  <c r="DD11" i="3" s="1"/>
  <c r="DD110" i="3"/>
  <c r="DD362" i="3"/>
  <c r="DD357" i="3"/>
  <c r="DD115" i="3"/>
  <c r="DD113" i="3"/>
  <c r="DD7" i="3"/>
  <c r="DD119" i="3"/>
  <c r="DD138" i="3" s="1"/>
  <c r="DD24" i="3"/>
  <c r="DD116" i="3"/>
  <c r="DD360" i="3"/>
  <c r="DD355" i="3"/>
  <c r="DB142" i="3"/>
  <c r="DB317" i="3"/>
  <c r="DB141" i="3"/>
  <c r="BU417" i="3"/>
  <c r="CR18" i="87" s="1"/>
  <c r="CY415" i="86" l="1"/>
  <c r="CY418" i="86"/>
  <c r="DD428" i="3"/>
  <c r="DD430" i="3" s="1"/>
  <c r="EA19" i="87" s="1"/>
  <c r="BU390" i="3"/>
  <c r="DC104" i="3"/>
  <c r="DC129" i="3"/>
  <c r="DD304" i="3"/>
  <c r="DD306" i="3"/>
  <c r="DD305" i="3"/>
  <c r="DD301" i="3"/>
  <c r="DD303" i="3"/>
  <c r="DD302" i="3"/>
  <c r="DD281" i="3"/>
  <c r="DD316" i="3"/>
  <c r="DD123" i="3"/>
  <c r="DD267" i="3"/>
  <c r="DD265" i="3"/>
  <c r="DD268" i="3"/>
  <c r="DD266" i="3"/>
  <c r="DD264" i="3"/>
  <c r="DD26" i="3"/>
  <c r="DD10" i="3"/>
  <c r="DD88" i="3" s="1"/>
  <c r="DE8" i="3"/>
  <c r="DD25" i="3"/>
  <c r="DD364" i="3"/>
  <c r="DD372" i="3" s="1"/>
  <c r="DD374" i="3" s="1"/>
  <c r="DE370" i="3" s="1"/>
  <c r="DE373" i="3" s="1"/>
  <c r="DE35" i="3" s="1"/>
  <c r="DD336" i="3"/>
  <c r="DD346" i="3"/>
  <c r="DD340" i="3"/>
  <c r="DD342" i="3"/>
  <c r="DD338" i="3"/>
  <c r="DD337" i="3"/>
  <c r="DD344" i="3"/>
  <c r="DD339" i="3"/>
  <c r="DD345" i="3"/>
  <c r="DD341" i="3"/>
  <c r="DD343" i="3"/>
  <c r="DD348" i="3"/>
  <c r="DD347" i="3"/>
  <c r="DD160" i="3"/>
  <c r="DC288" i="3"/>
  <c r="DC289" i="3" s="1"/>
  <c r="DC292" i="3"/>
  <c r="DC294" i="3" s="1"/>
  <c r="BV411" i="3"/>
  <c r="DE386" i="3" l="1"/>
  <c r="EB5" i="87"/>
  <c r="CY417" i="86"/>
  <c r="CY437" i="86"/>
  <c r="CY41" i="86" s="1"/>
  <c r="DE424" i="3"/>
  <c r="DE431" i="3" s="1"/>
  <c r="DE165" i="3"/>
  <c r="DC296" i="3"/>
  <c r="DD269" i="3"/>
  <c r="DD350" i="3"/>
  <c r="DD377" i="3" s="1"/>
  <c r="DD36" i="3" s="1"/>
  <c r="EA9" i="87" s="1"/>
  <c r="DE117" i="3"/>
  <c r="DE361" i="3"/>
  <c r="DE355" i="3"/>
  <c r="DE116" i="3"/>
  <c r="DE5" i="3"/>
  <c r="DE115" i="3"/>
  <c r="DE118" i="3"/>
  <c r="DE356" i="3"/>
  <c r="DE7" i="3"/>
  <c r="DE113" i="3"/>
  <c r="DE359" i="3"/>
  <c r="DE360" i="3"/>
  <c r="DE9" i="3"/>
  <c r="DE11" i="3" s="1"/>
  <c r="DE112" i="3"/>
  <c r="DE362" i="3"/>
  <c r="DE24" i="3"/>
  <c r="DE111" i="3"/>
  <c r="DE114" i="3"/>
  <c r="DE357" i="3"/>
  <c r="DE23" i="3"/>
  <c r="DE110" i="3"/>
  <c r="DE119" i="3"/>
  <c r="DE138" i="3" s="1"/>
  <c r="DE358" i="3"/>
  <c r="DD283" i="3"/>
  <c r="DD285" i="3" s="1"/>
  <c r="DD315" i="3" s="1"/>
  <c r="DD100" i="3"/>
  <c r="DD95" i="3"/>
  <c r="DD134" i="3" s="1"/>
  <c r="DD96" i="3"/>
  <c r="DD135" i="3" s="1"/>
  <c r="DD98" i="3"/>
  <c r="DD137" i="3" s="1"/>
  <c r="DD97" i="3"/>
  <c r="DD136" i="3" s="1"/>
  <c r="DD92" i="3"/>
  <c r="DD131" i="3" s="1"/>
  <c r="DD91" i="3"/>
  <c r="DD130" i="3" s="1"/>
  <c r="DD94" i="3"/>
  <c r="DD133" i="3" s="1"/>
  <c r="DD90" i="3"/>
  <c r="DD93" i="3"/>
  <c r="DD132" i="3" s="1"/>
  <c r="DC141" i="3"/>
  <c r="DC142" i="3"/>
  <c r="DC317" i="3"/>
  <c r="BV418" i="3"/>
  <c r="BV415" i="3"/>
  <c r="BV437" i="3" s="1"/>
  <c r="DE428" i="3" l="1"/>
  <c r="DE430" i="3" s="1"/>
  <c r="EB19" i="87" s="1"/>
  <c r="CZ411" i="86"/>
  <c r="CY390" i="86"/>
  <c r="DE123" i="3"/>
  <c r="DE160" i="3"/>
  <c r="DE336" i="3"/>
  <c r="DE346" i="3"/>
  <c r="DE340" i="3"/>
  <c r="DE342" i="3"/>
  <c r="DE338" i="3"/>
  <c r="DE337" i="3"/>
  <c r="DE344" i="3"/>
  <c r="DE339" i="3"/>
  <c r="DE345" i="3"/>
  <c r="DE341" i="3"/>
  <c r="DE343" i="3"/>
  <c r="DE348" i="3"/>
  <c r="DE347" i="3"/>
  <c r="DE304" i="3"/>
  <c r="DE305" i="3"/>
  <c r="DE303" i="3"/>
  <c r="DE306" i="3"/>
  <c r="DE301" i="3"/>
  <c r="DE302" i="3"/>
  <c r="DE281" i="3"/>
  <c r="DE316" i="3"/>
  <c r="DE364" i="3"/>
  <c r="DE372" i="3" s="1"/>
  <c r="DE374" i="3" s="1"/>
  <c r="DF370" i="3" s="1"/>
  <c r="DF373" i="3" s="1"/>
  <c r="DF35" i="3" s="1"/>
  <c r="DD129" i="3"/>
  <c r="DD104" i="3"/>
  <c r="DD288" i="3"/>
  <c r="DD289" i="3" s="1"/>
  <c r="DD292" i="3"/>
  <c r="DD294" i="3" s="1"/>
  <c r="DF8" i="3"/>
  <c r="DE25" i="3"/>
  <c r="DE26" i="3"/>
  <c r="DE10" i="3"/>
  <c r="DE88" i="3" s="1"/>
  <c r="DE267" i="3"/>
  <c r="DE265" i="3"/>
  <c r="DE264" i="3"/>
  <c r="DE266" i="3"/>
  <c r="DE268" i="3"/>
  <c r="BV417" i="3"/>
  <c r="CS18" i="87" s="1"/>
  <c r="DF386" i="3" l="1"/>
  <c r="EC5" i="87"/>
  <c r="CZ415" i="86"/>
  <c r="CZ418" i="86"/>
  <c r="BV390" i="3"/>
  <c r="DF165" i="3"/>
  <c r="DF424" i="3"/>
  <c r="DF431" i="3" s="1"/>
  <c r="DD296" i="3"/>
  <c r="DE269" i="3"/>
  <c r="DE350" i="3"/>
  <c r="DE377" i="3" s="1"/>
  <c r="DE36" i="3" s="1"/>
  <c r="EB9" i="87" s="1"/>
  <c r="DD317" i="3"/>
  <c r="DD142" i="3"/>
  <c r="DE283" i="3"/>
  <c r="DE285" i="3" s="1"/>
  <c r="DE315" i="3" s="1"/>
  <c r="DE100" i="3"/>
  <c r="DE95" i="3"/>
  <c r="DE134" i="3" s="1"/>
  <c r="DE96" i="3"/>
  <c r="DE135" i="3" s="1"/>
  <c r="DE98" i="3"/>
  <c r="DE137" i="3" s="1"/>
  <c r="DE97" i="3"/>
  <c r="DE136" i="3" s="1"/>
  <c r="DE92" i="3"/>
  <c r="DE131" i="3" s="1"/>
  <c r="DE90" i="3"/>
  <c r="DE93" i="3"/>
  <c r="DE132" i="3" s="1"/>
  <c r="DE91" i="3"/>
  <c r="DE130" i="3" s="1"/>
  <c r="DE94" i="3"/>
  <c r="DE133" i="3" s="1"/>
  <c r="DD141" i="3"/>
  <c r="DF114" i="3"/>
  <c r="DF115" i="3"/>
  <c r="DF361" i="3"/>
  <c r="DF117" i="3"/>
  <c r="DF116" i="3"/>
  <c r="DF119" i="3"/>
  <c r="DF138" i="3" s="1"/>
  <c r="DF356" i="3"/>
  <c r="DF362" i="3"/>
  <c r="DF5" i="3"/>
  <c r="DF23" i="3"/>
  <c r="DF359" i="3"/>
  <c r="DF9" i="3"/>
  <c r="DF110" i="3"/>
  <c r="DF357" i="3"/>
  <c r="DF7" i="3"/>
  <c r="DF24" i="3"/>
  <c r="DF113" i="3"/>
  <c r="DF112" i="3"/>
  <c r="DF118" i="3"/>
  <c r="DF355" i="3"/>
  <c r="DF111" i="3"/>
  <c r="DF358" i="3"/>
  <c r="DF360" i="3"/>
  <c r="BW411" i="3"/>
  <c r="CZ417" i="86" l="1"/>
  <c r="CZ437" i="86"/>
  <c r="CZ41" i="86" s="1"/>
  <c r="DF428" i="3"/>
  <c r="DF430" i="3" s="1"/>
  <c r="EC19" i="87" s="1"/>
  <c r="DF160" i="3"/>
  <c r="DF123" i="3"/>
  <c r="DF364" i="3"/>
  <c r="DF372" i="3" s="1"/>
  <c r="DF374" i="3" s="1"/>
  <c r="DG370" i="3" s="1"/>
  <c r="DG373" i="3" s="1"/>
  <c r="DG35" i="3" s="1"/>
  <c r="DF10" i="3"/>
  <c r="DF88" i="3" s="1"/>
  <c r="DF25" i="3"/>
  <c r="DF26" i="3"/>
  <c r="DG8" i="3"/>
  <c r="DF267" i="3"/>
  <c r="DF268" i="3"/>
  <c r="DF266" i="3"/>
  <c r="DF264" i="3"/>
  <c r="DF265" i="3"/>
  <c r="DE288" i="3"/>
  <c r="DE289" i="3" s="1"/>
  <c r="DE292" i="3"/>
  <c r="DE294" i="3" s="1"/>
  <c r="DF336" i="3"/>
  <c r="DF346" i="3"/>
  <c r="DF340" i="3"/>
  <c r="DF342" i="3"/>
  <c r="DF338" i="3"/>
  <c r="DF337" i="3"/>
  <c r="DF344" i="3"/>
  <c r="DF339" i="3"/>
  <c r="DF345" i="3"/>
  <c r="DF341" i="3"/>
  <c r="DF343" i="3"/>
  <c r="DF348" i="3"/>
  <c r="DF347" i="3"/>
  <c r="DF11" i="3"/>
  <c r="DF303" i="3"/>
  <c r="DF305" i="3"/>
  <c r="DF304" i="3"/>
  <c r="DF306" i="3"/>
  <c r="DF301" i="3"/>
  <c r="DF302" i="3"/>
  <c r="DF281" i="3"/>
  <c r="DF316" i="3"/>
  <c r="DE104" i="3"/>
  <c r="DE129" i="3"/>
  <c r="BW418" i="3"/>
  <c r="BW415" i="3"/>
  <c r="BW437" i="3" s="1"/>
  <c r="DG386" i="3" l="1"/>
  <c r="ED5" i="87"/>
  <c r="DA411" i="86"/>
  <c r="CZ390" i="86"/>
  <c r="DG165" i="3"/>
  <c r="DG424" i="3"/>
  <c r="DG431" i="3" s="1"/>
  <c r="DE296" i="3"/>
  <c r="DF269" i="3"/>
  <c r="DF350" i="3"/>
  <c r="DF377" i="3" s="1"/>
  <c r="DF36" i="3" s="1"/>
  <c r="EC9" i="87" s="1"/>
  <c r="DG9" i="3"/>
  <c r="DG11" i="3" s="1"/>
  <c r="DG111" i="3"/>
  <c r="DG361" i="3"/>
  <c r="DG118" i="3"/>
  <c r="DG23" i="3"/>
  <c r="DG113" i="3"/>
  <c r="DG356" i="3"/>
  <c r="DG24" i="3"/>
  <c r="DG359" i="3"/>
  <c r="DG360" i="3"/>
  <c r="DG7" i="3"/>
  <c r="DG116" i="3"/>
  <c r="DG362" i="3"/>
  <c r="DG119" i="3"/>
  <c r="DG138" i="3" s="1"/>
  <c r="DG355" i="3"/>
  <c r="DG110" i="3"/>
  <c r="DG117" i="3"/>
  <c r="DG112" i="3"/>
  <c r="DG357" i="3"/>
  <c r="DG114" i="3"/>
  <c r="DG5" i="3"/>
  <c r="DG428" i="3" s="1"/>
  <c r="DG115" i="3"/>
  <c r="DG358" i="3"/>
  <c r="DE141" i="3"/>
  <c r="DF283" i="3"/>
  <c r="DF285" i="3" s="1"/>
  <c r="DF315" i="3" s="1"/>
  <c r="DF100" i="3"/>
  <c r="DF95" i="3"/>
  <c r="DF134" i="3" s="1"/>
  <c r="DF96" i="3"/>
  <c r="DF135" i="3" s="1"/>
  <c r="DF98" i="3"/>
  <c r="DF137" i="3" s="1"/>
  <c r="DF97" i="3"/>
  <c r="DF136" i="3" s="1"/>
  <c r="DF92" i="3"/>
  <c r="DF131" i="3" s="1"/>
  <c r="DF90" i="3"/>
  <c r="DF93" i="3"/>
  <c r="DF132" i="3" s="1"/>
  <c r="DF91" i="3"/>
  <c r="DF130" i="3" s="1"/>
  <c r="DF94" i="3"/>
  <c r="DF133" i="3" s="1"/>
  <c r="DE142" i="3"/>
  <c r="DE317" i="3"/>
  <c r="BW417" i="3"/>
  <c r="CT18" i="87" s="1"/>
  <c r="DA415" i="86" l="1"/>
  <c r="DA418" i="86"/>
  <c r="BW390" i="3"/>
  <c r="DF288" i="3"/>
  <c r="DF289" i="3" s="1"/>
  <c r="DF292" i="3"/>
  <c r="DF294" i="3" s="1"/>
  <c r="DG160" i="3"/>
  <c r="DG430" i="3"/>
  <c r="ED19" i="87" s="1"/>
  <c r="DG301" i="3"/>
  <c r="DG303" i="3"/>
  <c r="DG304" i="3"/>
  <c r="DG306" i="3"/>
  <c r="DG305" i="3"/>
  <c r="DG302" i="3"/>
  <c r="DG316" i="3"/>
  <c r="DG281" i="3"/>
  <c r="DG265" i="3"/>
  <c r="DG268" i="3"/>
  <c r="DG266" i="3"/>
  <c r="DG264" i="3"/>
  <c r="DG267" i="3"/>
  <c r="DG26" i="3"/>
  <c r="DG10" i="3"/>
  <c r="DG88" i="3" s="1"/>
  <c r="DH8" i="3"/>
  <c r="DG25" i="3"/>
  <c r="DF104" i="3"/>
  <c r="DF129" i="3"/>
  <c r="DG123" i="3"/>
  <c r="DG364" i="3"/>
  <c r="DG372" i="3" s="1"/>
  <c r="DG374" i="3" s="1"/>
  <c r="DH370" i="3" s="1"/>
  <c r="DH373" i="3" s="1"/>
  <c r="DH35" i="3" s="1"/>
  <c r="DG336" i="3"/>
  <c r="DG346" i="3"/>
  <c r="DG340" i="3"/>
  <c r="DG342" i="3"/>
  <c r="DG338" i="3"/>
  <c r="DG337" i="3"/>
  <c r="DG344" i="3"/>
  <c r="DG339" i="3"/>
  <c r="DG345" i="3"/>
  <c r="DG341" i="3"/>
  <c r="DG343" i="3"/>
  <c r="DG348" i="3"/>
  <c r="DG347" i="3"/>
  <c r="BX411" i="3"/>
  <c r="DH386" i="3" l="1"/>
  <c r="EE5" i="87"/>
  <c r="DA417" i="86"/>
  <c r="DA437" i="86"/>
  <c r="DA41" i="86" s="1"/>
  <c r="DH424" i="3"/>
  <c r="DH431" i="3" s="1"/>
  <c r="DH165" i="3"/>
  <c r="DF296" i="3"/>
  <c r="DG269" i="3"/>
  <c r="DF141" i="3"/>
  <c r="DH116" i="3"/>
  <c r="DH119" i="3"/>
  <c r="DH138" i="3" s="1"/>
  <c r="DH360" i="3"/>
  <c r="DH356" i="3"/>
  <c r="DH23" i="3"/>
  <c r="DH115" i="3"/>
  <c r="DH111" i="3"/>
  <c r="DH355" i="3"/>
  <c r="DH357" i="3"/>
  <c r="DH7" i="3"/>
  <c r="DH117" i="3"/>
  <c r="DH110" i="3"/>
  <c r="DH358" i="3"/>
  <c r="DH24" i="3"/>
  <c r="DH118" i="3"/>
  <c r="DH113" i="3"/>
  <c r="DH361" i="3"/>
  <c r="DH114" i="3"/>
  <c r="DH5" i="3"/>
  <c r="DH359" i="3"/>
  <c r="DH9" i="3"/>
  <c r="DH11" i="3" s="1"/>
  <c r="DH112" i="3"/>
  <c r="DH362" i="3"/>
  <c r="DG350" i="3"/>
  <c r="DG377" i="3" s="1"/>
  <c r="DG36" i="3" s="1"/>
  <c r="ED9" i="87" s="1"/>
  <c r="DF142" i="3"/>
  <c r="DF317" i="3"/>
  <c r="DG283" i="3"/>
  <c r="DG285" i="3" s="1"/>
  <c r="DG315" i="3" s="1"/>
  <c r="DG100" i="3"/>
  <c r="DG95" i="3"/>
  <c r="DG134" i="3" s="1"/>
  <c r="DG98" i="3"/>
  <c r="DG137" i="3" s="1"/>
  <c r="DG97" i="3"/>
  <c r="DG136" i="3" s="1"/>
  <c r="DG96" i="3"/>
  <c r="DG135" i="3" s="1"/>
  <c r="DG92" i="3"/>
  <c r="DG131" i="3" s="1"/>
  <c r="DG94" i="3"/>
  <c r="DG133" i="3" s="1"/>
  <c r="DG91" i="3"/>
  <c r="DG130" i="3" s="1"/>
  <c r="DG90" i="3"/>
  <c r="DG93" i="3"/>
  <c r="DG132" i="3" s="1"/>
  <c r="BX418" i="3"/>
  <c r="BX415" i="3"/>
  <c r="BX437" i="3" s="1"/>
  <c r="DH428" i="3" l="1"/>
  <c r="DB411" i="86"/>
  <c r="DA390" i="86"/>
  <c r="DG288" i="3"/>
  <c r="DG289" i="3" s="1"/>
  <c r="DG292" i="3"/>
  <c r="DH430" i="3"/>
  <c r="EE19" i="87" s="1"/>
  <c r="DH336" i="3"/>
  <c r="DH346" i="3"/>
  <c r="DH340" i="3"/>
  <c r="DH342" i="3"/>
  <c r="DH338" i="3"/>
  <c r="DH337" i="3"/>
  <c r="DH344" i="3"/>
  <c r="DH339" i="3"/>
  <c r="DH345" i="3"/>
  <c r="DH341" i="3"/>
  <c r="DH343" i="3"/>
  <c r="DH348" i="3"/>
  <c r="DH347" i="3"/>
  <c r="DH305" i="3"/>
  <c r="DH301" i="3"/>
  <c r="DH303" i="3"/>
  <c r="DH304" i="3"/>
  <c r="DH306" i="3"/>
  <c r="DH302" i="3"/>
  <c r="DH281" i="3"/>
  <c r="DH316" i="3"/>
  <c r="DH364" i="3"/>
  <c r="DH372" i="3" s="1"/>
  <c r="DH374" i="3" s="1"/>
  <c r="DI370" i="3" s="1"/>
  <c r="DI373" i="3" s="1"/>
  <c r="DI35" i="3" s="1"/>
  <c r="DH264" i="3"/>
  <c r="DH265" i="3"/>
  <c r="DH268" i="3"/>
  <c r="DH267" i="3"/>
  <c r="DH266" i="3"/>
  <c r="DI8" i="3"/>
  <c r="DH25" i="3"/>
  <c r="DH26" i="3"/>
  <c r="DH10" i="3"/>
  <c r="DH88" i="3" s="1"/>
  <c r="DH123" i="3"/>
  <c r="DG129" i="3"/>
  <c r="DG104" i="3"/>
  <c r="DH160" i="3"/>
  <c r="BX417" i="3"/>
  <c r="CU18" i="87" s="1"/>
  <c r="DI386" i="3" l="1"/>
  <c r="EF5" i="87"/>
  <c r="DB418" i="86"/>
  <c r="DB415" i="86"/>
  <c r="DG294" i="3"/>
  <c r="DG296" i="3" s="1"/>
  <c r="BX390" i="3"/>
  <c r="DI165" i="3"/>
  <c r="DI424" i="3"/>
  <c r="DI431" i="3" s="1"/>
  <c r="DH269" i="3"/>
  <c r="DH283" i="3"/>
  <c r="DH285" i="3" s="1"/>
  <c r="DH315" i="3" s="1"/>
  <c r="DH98" i="3"/>
  <c r="DH137" i="3" s="1"/>
  <c r="DH97" i="3"/>
  <c r="DH136" i="3" s="1"/>
  <c r="DH100" i="3"/>
  <c r="DH95" i="3"/>
  <c r="DH134" i="3" s="1"/>
  <c r="DH96" i="3"/>
  <c r="DH135" i="3" s="1"/>
  <c r="DH92" i="3"/>
  <c r="DH131" i="3" s="1"/>
  <c r="DH90" i="3"/>
  <c r="DH93" i="3"/>
  <c r="DH132" i="3" s="1"/>
  <c r="DH91" i="3"/>
  <c r="DH130" i="3" s="1"/>
  <c r="DH94" i="3"/>
  <c r="DH133" i="3" s="1"/>
  <c r="DH350" i="3"/>
  <c r="DH377" i="3" s="1"/>
  <c r="DH36" i="3" s="1"/>
  <c r="EE9" i="87" s="1"/>
  <c r="DI116" i="3"/>
  <c r="DI118" i="3"/>
  <c r="DI355" i="3"/>
  <c r="DI110" i="3"/>
  <c r="DI117" i="3"/>
  <c r="DI112" i="3"/>
  <c r="DI358" i="3"/>
  <c r="DI115" i="3"/>
  <c r="DI7" i="3"/>
  <c r="DI111" i="3"/>
  <c r="DI361" i="3"/>
  <c r="DI362" i="3"/>
  <c r="DI23" i="3"/>
  <c r="DI114" i="3"/>
  <c r="DI356" i="3"/>
  <c r="DI24" i="3"/>
  <c r="DI357" i="3"/>
  <c r="DI9" i="3"/>
  <c r="DI11" i="3" s="1"/>
  <c r="DI359" i="3"/>
  <c r="DI5" i="3"/>
  <c r="DI113" i="3"/>
  <c r="DI119" i="3"/>
  <c r="DI138" i="3" s="1"/>
  <c r="DI360" i="3"/>
  <c r="DG142" i="3"/>
  <c r="DG317" i="3"/>
  <c r="DG141" i="3"/>
  <c r="BY411" i="3"/>
  <c r="DI428" i="3" l="1"/>
  <c r="DI430" i="3" s="1"/>
  <c r="DB417" i="86"/>
  <c r="DB437" i="86"/>
  <c r="DB41" i="86" s="1"/>
  <c r="DH288" i="3"/>
  <c r="DH289" i="3" s="1"/>
  <c r="DH292" i="3"/>
  <c r="DH294" i="3" s="1"/>
  <c r="DI123" i="3"/>
  <c r="DH104" i="3"/>
  <c r="DH129" i="3"/>
  <c r="DI364" i="3"/>
  <c r="DI372" i="3" s="1"/>
  <c r="DI374" i="3" s="1"/>
  <c r="DJ370" i="3" s="1"/>
  <c r="DJ373" i="3" s="1"/>
  <c r="DJ35" i="3" s="1"/>
  <c r="DI160" i="3"/>
  <c r="DI336" i="3"/>
  <c r="DI346" i="3"/>
  <c r="DI340" i="3"/>
  <c r="DI342" i="3"/>
  <c r="DI339" i="3"/>
  <c r="DI338" i="3"/>
  <c r="DI337" i="3"/>
  <c r="DI344" i="3"/>
  <c r="DI345" i="3"/>
  <c r="DI341" i="3"/>
  <c r="DI343" i="3"/>
  <c r="DI347" i="3"/>
  <c r="DI348" i="3"/>
  <c r="DI268" i="3"/>
  <c r="DI267" i="3"/>
  <c r="DI265" i="3"/>
  <c r="DI266" i="3"/>
  <c r="DI264" i="3"/>
  <c r="DI10" i="3"/>
  <c r="DI88" i="3" s="1"/>
  <c r="DJ8" i="3"/>
  <c r="DI26" i="3"/>
  <c r="DI25" i="3"/>
  <c r="DI306" i="3"/>
  <c r="DI305" i="3"/>
  <c r="DI301" i="3"/>
  <c r="DI303" i="3"/>
  <c r="DI304" i="3"/>
  <c r="DI302" i="3"/>
  <c r="DI281" i="3"/>
  <c r="DI316" i="3"/>
  <c r="BY418" i="3"/>
  <c r="BY415" i="3"/>
  <c r="BY437" i="3" s="1"/>
  <c r="DJ386" i="3" l="1"/>
  <c r="EG5" i="87"/>
  <c r="DJ424" i="3"/>
  <c r="DJ431" i="3" s="1"/>
  <c r="EF19" i="87"/>
  <c r="DC411" i="86"/>
  <c r="DB390" i="86"/>
  <c r="DJ165" i="3"/>
  <c r="DI269" i="3"/>
  <c r="DH296" i="3"/>
  <c r="DH317" i="3"/>
  <c r="DH142" i="3"/>
  <c r="DI350" i="3"/>
  <c r="DI377" i="3" s="1"/>
  <c r="DI36" i="3" s="1"/>
  <c r="EF9" i="87" s="1"/>
  <c r="DJ118" i="3"/>
  <c r="DJ359" i="3"/>
  <c r="DJ112" i="3"/>
  <c r="DJ9" i="3"/>
  <c r="DJ5" i="3"/>
  <c r="DJ428" i="3" s="1"/>
  <c r="DJ119" i="3"/>
  <c r="DJ138" i="3" s="1"/>
  <c r="DJ114" i="3"/>
  <c r="DJ362" i="3"/>
  <c r="DJ356" i="3"/>
  <c r="DJ355" i="3"/>
  <c r="DJ7" i="3"/>
  <c r="DJ111" i="3"/>
  <c r="DJ357" i="3"/>
  <c r="DJ116" i="3"/>
  <c r="DJ110" i="3"/>
  <c r="DJ117" i="3"/>
  <c r="DJ115" i="3"/>
  <c r="DJ360" i="3"/>
  <c r="DJ358" i="3"/>
  <c r="DJ361" i="3"/>
  <c r="DJ23" i="3"/>
  <c r="DJ24" i="3"/>
  <c r="DJ113" i="3"/>
  <c r="DI283" i="3"/>
  <c r="DI285" i="3" s="1"/>
  <c r="DI315" i="3" s="1"/>
  <c r="DI95" i="3"/>
  <c r="DI134" i="3" s="1"/>
  <c r="DI96" i="3"/>
  <c r="DI135" i="3" s="1"/>
  <c r="DI98" i="3"/>
  <c r="DI137" i="3" s="1"/>
  <c r="DI97" i="3"/>
  <c r="DI136" i="3" s="1"/>
  <c r="DI100" i="3"/>
  <c r="DI92" i="3"/>
  <c r="DI131" i="3" s="1"/>
  <c r="DI90" i="3"/>
  <c r="DI93" i="3"/>
  <c r="DI132" i="3" s="1"/>
  <c r="DI91" i="3"/>
  <c r="DI130" i="3" s="1"/>
  <c r="DI94" i="3"/>
  <c r="DI133" i="3" s="1"/>
  <c r="DH141" i="3"/>
  <c r="BY417" i="3"/>
  <c r="CV18" i="87" s="1"/>
  <c r="DC418" i="86" l="1"/>
  <c r="DC415" i="86"/>
  <c r="DJ160" i="3"/>
  <c r="BY390" i="3"/>
  <c r="DJ267" i="3"/>
  <c r="DJ265" i="3"/>
  <c r="DJ268" i="3"/>
  <c r="DJ266" i="3"/>
  <c r="DJ264" i="3"/>
  <c r="DJ430" i="3"/>
  <c r="EG19" i="87" s="1"/>
  <c r="DJ10" i="3"/>
  <c r="DJ88" i="3" s="1"/>
  <c r="DJ25" i="3"/>
  <c r="DJ26" i="3"/>
  <c r="DK8" i="3"/>
  <c r="DI129" i="3"/>
  <c r="DI104" i="3"/>
  <c r="DJ11" i="3"/>
  <c r="DJ364" i="3"/>
  <c r="DJ372" i="3" s="1"/>
  <c r="DJ374" i="3" s="1"/>
  <c r="DK370" i="3" s="1"/>
  <c r="DK373" i="3" s="1"/>
  <c r="DK35" i="3" s="1"/>
  <c r="DI288" i="3"/>
  <c r="DI289" i="3" s="1"/>
  <c r="DI292" i="3"/>
  <c r="DI294" i="3" s="1"/>
  <c r="DJ305" i="3"/>
  <c r="DJ306" i="3"/>
  <c r="DJ301" i="3"/>
  <c r="DJ303" i="3"/>
  <c r="DJ304" i="3"/>
  <c r="DJ302" i="3"/>
  <c r="DJ281" i="3"/>
  <c r="DJ316" i="3"/>
  <c r="DJ123" i="3"/>
  <c r="DJ336" i="3"/>
  <c r="DJ346" i="3"/>
  <c r="DJ340" i="3"/>
  <c r="DJ342" i="3"/>
  <c r="DJ339" i="3"/>
  <c r="DJ338" i="3"/>
  <c r="DJ344" i="3"/>
  <c r="DJ337" i="3"/>
  <c r="DJ345" i="3"/>
  <c r="DJ341" i="3"/>
  <c r="DJ343" i="3"/>
  <c r="DJ347" i="3"/>
  <c r="DJ348" i="3"/>
  <c r="BZ411" i="3"/>
  <c r="DK386" i="3" l="1"/>
  <c r="EH5" i="87"/>
  <c r="DC417" i="86"/>
  <c r="DC437" i="86"/>
  <c r="DC41" i="86" s="1"/>
  <c r="DK424" i="3"/>
  <c r="DK431" i="3" s="1"/>
  <c r="DK165" i="3"/>
  <c r="DI296" i="3"/>
  <c r="DJ269" i="3"/>
  <c r="DJ283" i="3"/>
  <c r="DJ285" i="3" s="1"/>
  <c r="DJ315" i="3" s="1"/>
  <c r="DJ95" i="3"/>
  <c r="DJ134" i="3" s="1"/>
  <c r="DJ96" i="3"/>
  <c r="DJ135" i="3" s="1"/>
  <c r="DJ98" i="3"/>
  <c r="DJ137" i="3" s="1"/>
  <c r="DJ97" i="3"/>
  <c r="DJ136" i="3" s="1"/>
  <c r="DJ100" i="3"/>
  <c r="DJ92" i="3"/>
  <c r="DJ131" i="3" s="1"/>
  <c r="DJ90" i="3"/>
  <c r="DJ93" i="3"/>
  <c r="DJ132" i="3" s="1"/>
  <c r="DJ91" i="3"/>
  <c r="DJ130" i="3" s="1"/>
  <c r="DJ94" i="3"/>
  <c r="DJ133" i="3" s="1"/>
  <c r="DJ350" i="3"/>
  <c r="DJ377" i="3" s="1"/>
  <c r="DJ36" i="3" s="1"/>
  <c r="EG9" i="87" s="1"/>
  <c r="DI317" i="3"/>
  <c r="DI142" i="3"/>
  <c r="DI141" i="3"/>
  <c r="DK9" i="3"/>
  <c r="DK11" i="3" s="1"/>
  <c r="DK358" i="3"/>
  <c r="DK116" i="3"/>
  <c r="DK360" i="3"/>
  <c r="DK7" i="3"/>
  <c r="DK112" i="3"/>
  <c r="DK356" i="3"/>
  <c r="DK362" i="3"/>
  <c r="DK115" i="3"/>
  <c r="DK113" i="3"/>
  <c r="DK361" i="3"/>
  <c r="DK118" i="3"/>
  <c r="DK110" i="3"/>
  <c r="DK359" i="3"/>
  <c r="DK357" i="3"/>
  <c r="DK117" i="3"/>
  <c r="DK355" i="3"/>
  <c r="DK5" i="3"/>
  <c r="DK111" i="3"/>
  <c r="DK119" i="3"/>
  <c r="DK138" i="3" s="1"/>
  <c r="DK23" i="3"/>
  <c r="DK24" i="3"/>
  <c r="DK114" i="3"/>
  <c r="BZ418" i="3"/>
  <c r="BZ415" i="3"/>
  <c r="BZ437" i="3" s="1"/>
  <c r="DK428" i="3" l="1"/>
  <c r="DK430" i="3" s="1"/>
  <c r="EH19" i="87" s="1"/>
  <c r="DD411" i="86"/>
  <c r="DC390" i="86"/>
  <c r="DJ288" i="3"/>
  <c r="DJ289" i="3" s="1"/>
  <c r="DJ292" i="3"/>
  <c r="DJ294" i="3" s="1"/>
  <c r="DJ104" i="3"/>
  <c r="DJ129" i="3"/>
  <c r="DK306" i="3"/>
  <c r="DK305" i="3"/>
  <c r="DK303" i="3"/>
  <c r="DK301" i="3"/>
  <c r="DK304" i="3"/>
  <c r="DK302" i="3"/>
  <c r="DK316" i="3"/>
  <c r="DK281" i="3"/>
  <c r="DK123" i="3"/>
  <c r="DK25" i="3"/>
  <c r="DK26" i="3"/>
  <c r="DK10" i="3"/>
  <c r="DK88" i="3" s="1"/>
  <c r="DL8" i="3"/>
  <c r="DK336" i="3"/>
  <c r="DK346" i="3"/>
  <c r="DK340" i="3"/>
  <c r="DK342" i="3"/>
  <c r="DK344" i="3"/>
  <c r="DK339" i="3"/>
  <c r="DK338" i="3"/>
  <c r="DK337" i="3"/>
  <c r="DK345" i="3"/>
  <c r="DK341" i="3"/>
  <c r="DK343" i="3"/>
  <c r="DK348" i="3"/>
  <c r="DK347" i="3"/>
  <c r="DK268" i="3"/>
  <c r="DK265" i="3"/>
  <c r="DK264" i="3"/>
  <c r="DK266" i="3"/>
  <c r="DK267" i="3"/>
  <c r="DK364" i="3"/>
  <c r="DK372" i="3" s="1"/>
  <c r="DK374" i="3" s="1"/>
  <c r="DL370" i="3" s="1"/>
  <c r="DL373" i="3" s="1"/>
  <c r="DL35" i="3" s="1"/>
  <c r="DK160" i="3"/>
  <c r="BZ417" i="3"/>
  <c r="CW18" i="87" s="1"/>
  <c r="DL386" i="3" l="1"/>
  <c r="EI5" i="87"/>
  <c r="DD418" i="86"/>
  <c r="DD415" i="86"/>
  <c r="BZ390" i="3"/>
  <c r="DL165" i="3"/>
  <c r="DL424" i="3"/>
  <c r="DL431" i="3" s="1"/>
  <c r="DK269" i="3"/>
  <c r="DK350" i="3"/>
  <c r="DK377" i="3" s="1"/>
  <c r="DK36" i="3" s="1"/>
  <c r="EH9" i="87" s="1"/>
  <c r="DJ296" i="3"/>
  <c r="DK283" i="3"/>
  <c r="DK285" i="3" s="1"/>
  <c r="DK315" i="3" s="1"/>
  <c r="DK95" i="3"/>
  <c r="DK134" i="3" s="1"/>
  <c r="DK96" i="3"/>
  <c r="DK135" i="3" s="1"/>
  <c r="DK98" i="3"/>
  <c r="DK137" i="3" s="1"/>
  <c r="DK97" i="3"/>
  <c r="DK136" i="3" s="1"/>
  <c r="DK100" i="3"/>
  <c r="DK92" i="3"/>
  <c r="DK131" i="3" s="1"/>
  <c r="DK93" i="3"/>
  <c r="DK132" i="3" s="1"/>
  <c r="DK94" i="3"/>
  <c r="DK133" i="3" s="1"/>
  <c r="DK91" i="3"/>
  <c r="DK130" i="3" s="1"/>
  <c r="DK90" i="3"/>
  <c r="DJ141" i="3"/>
  <c r="DL24" i="3"/>
  <c r="DL356" i="3"/>
  <c r="DL358" i="3"/>
  <c r="DL357" i="3"/>
  <c r="DL360" i="3"/>
  <c r="DL118" i="3"/>
  <c r="DL111" i="3"/>
  <c r="DL359" i="3"/>
  <c r="DL116" i="3"/>
  <c r="DL117" i="3"/>
  <c r="DL355" i="3"/>
  <c r="DL112" i="3"/>
  <c r="DL362" i="3"/>
  <c r="DL5" i="3"/>
  <c r="DL110" i="3"/>
  <c r="DL114" i="3"/>
  <c r="DL119" i="3"/>
  <c r="DL138" i="3" s="1"/>
  <c r="DL9" i="3"/>
  <c r="DL11" i="3" s="1"/>
  <c r="DL113" i="3"/>
  <c r="DL7" i="3"/>
  <c r="DL23" i="3"/>
  <c r="DL115" i="3"/>
  <c r="DL361" i="3"/>
  <c r="DJ142" i="3"/>
  <c r="DJ317" i="3"/>
  <c r="CA411" i="3"/>
  <c r="DL428" i="3" l="1"/>
  <c r="DL430" i="3" s="1"/>
  <c r="EI19" i="87" s="1"/>
  <c r="DD417" i="86"/>
  <c r="DD437" i="86"/>
  <c r="DD41" i="86" s="1"/>
  <c r="DL160" i="3"/>
  <c r="DL304" i="3"/>
  <c r="DL303" i="3"/>
  <c r="DL305" i="3"/>
  <c r="DL306" i="3"/>
  <c r="DL301" i="3"/>
  <c r="DL302" i="3"/>
  <c r="DL281" i="3"/>
  <c r="DL316" i="3"/>
  <c r="DK104" i="3"/>
  <c r="DK129" i="3"/>
  <c r="DL268" i="3"/>
  <c r="DL266" i="3"/>
  <c r="DL264" i="3"/>
  <c r="DL267" i="3"/>
  <c r="DL265" i="3"/>
  <c r="DL364" i="3"/>
  <c r="DL372" i="3" s="1"/>
  <c r="DL374" i="3" s="1"/>
  <c r="DM370" i="3" s="1"/>
  <c r="DK288" i="3"/>
  <c r="DK289" i="3" s="1"/>
  <c r="DK292" i="3"/>
  <c r="DK294" i="3" s="1"/>
  <c r="DM8" i="3"/>
  <c r="DL10" i="3"/>
  <c r="DL88" i="3" s="1"/>
  <c r="DL25" i="3"/>
  <c r="DL26" i="3"/>
  <c r="DL336" i="3"/>
  <c r="DL346" i="3"/>
  <c r="DL340" i="3"/>
  <c r="DL342" i="3"/>
  <c r="DL338" i="3"/>
  <c r="DL337" i="3"/>
  <c r="DL344" i="3"/>
  <c r="DL339" i="3"/>
  <c r="DL345" i="3"/>
  <c r="DL341" i="3"/>
  <c r="DL343" i="3"/>
  <c r="DL348" i="3"/>
  <c r="DL347" i="3"/>
  <c r="DL123" i="3"/>
  <c r="CA418" i="3"/>
  <c r="CA415" i="3"/>
  <c r="CA437" i="3" s="1"/>
  <c r="DM386" i="3" l="1"/>
  <c r="EJ5" i="87"/>
  <c r="DE411" i="86"/>
  <c r="DD390" i="86"/>
  <c r="DM165" i="3"/>
  <c r="DM424" i="3"/>
  <c r="DM431" i="3" s="1"/>
  <c r="DL269" i="3"/>
  <c r="DK296" i="3"/>
  <c r="DM373" i="3"/>
  <c r="DM35" i="3" s="1"/>
  <c r="DK141" i="3"/>
  <c r="DK142" i="3"/>
  <c r="DK317" i="3"/>
  <c r="DL350" i="3"/>
  <c r="DL377" i="3" s="1"/>
  <c r="DL36" i="3" s="1"/>
  <c r="EI9" i="87" s="1"/>
  <c r="DL283" i="3"/>
  <c r="DL285" i="3" s="1"/>
  <c r="DL315" i="3" s="1"/>
  <c r="DL100" i="3"/>
  <c r="DL95" i="3"/>
  <c r="DL134" i="3" s="1"/>
  <c r="DL96" i="3"/>
  <c r="DL135" i="3" s="1"/>
  <c r="DL98" i="3"/>
  <c r="DL137" i="3" s="1"/>
  <c r="DL97" i="3"/>
  <c r="DL136" i="3" s="1"/>
  <c r="DL92" i="3"/>
  <c r="DL131" i="3" s="1"/>
  <c r="DL91" i="3"/>
  <c r="DL130" i="3" s="1"/>
  <c r="DL94" i="3"/>
  <c r="DL133" i="3" s="1"/>
  <c r="DL90" i="3"/>
  <c r="DL93" i="3"/>
  <c r="DL132" i="3" s="1"/>
  <c r="DM5" i="3"/>
  <c r="DM9" i="3"/>
  <c r="DM11" i="3" s="1"/>
  <c r="DM113" i="3"/>
  <c r="DM117" i="3"/>
  <c r="DM355" i="3"/>
  <c r="DM359" i="3"/>
  <c r="DM110" i="3"/>
  <c r="DM114" i="3"/>
  <c r="DM118" i="3"/>
  <c r="DM356" i="3"/>
  <c r="DM360" i="3"/>
  <c r="DM23" i="3"/>
  <c r="DM112" i="3"/>
  <c r="DM116" i="3"/>
  <c r="DM358" i="3"/>
  <c r="DM362" i="3"/>
  <c r="DM24" i="3"/>
  <c r="DM119" i="3"/>
  <c r="DM138" i="3" s="1"/>
  <c r="DM111" i="3"/>
  <c r="DM357" i="3"/>
  <c r="DM115" i="3"/>
  <c r="DM361" i="3"/>
  <c r="DM7" i="3"/>
  <c r="CA417" i="3"/>
  <c r="CX18" i="87" s="1"/>
  <c r="DE418" i="86" l="1"/>
  <c r="DE415" i="86"/>
  <c r="DM428" i="3"/>
  <c r="DM430" i="3" s="1"/>
  <c r="DM160" i="3"/>
  <c r="DL288" i="3"/>
  <c r="DL289" i="3" s="1"/>
  <c r="DL292" i="3"/>
  <c r="DL294" i="3" s="1"/>
  <c r="DM123" i="3"/>
  <c r="DN8" i="3"/>
  <c r="DM10" i="3"/>
  <c r="DM88" i="3" s="1"/>
  <c r="DM26" i="3"/>
  <c r="DM25" i="3"/>
  <c r="DM336" i="3"/>
  <c r="DM346" i="3"/>
  <c r="DM340" i="3"/>
  <c r="DM342" i="3"/>
  <c r="DM344" i="3"/>
  <c r="DM339" i="3"/>
  <c r="DM338" i="3"/>
  <c r="DM337" i="3"/>
  <c r="DM345" i="3"/>
  <c r="DM341" i="3"/>
  <c r="DM343" i="3"/>
  <c r="DM348" i="3"/>
  <c r="DM347" i="3"/>
  <c r="DM265" i="3"/>
  <c r="DM266" i="3"/>
  <c r="DM267" i="3"/>
  <c r="DM268" i="3"/>
  <c r="DM264" i="3"/>
  <c r="DM364" i="3"/>
  <c r="DM372" i="3" s="1"/>
  <c r="DM374" i="3" s="1"/>
  <c r="DN370" i="3" s="1"/>
  <c r="DM306" i="3"/>
  <c r="DM305" i="3"/>
  <c r="DM301" i="3"/>
  <c r="DM303" i="3"/>
  <c r="DM304" i="3"/>
  <c r="DM302" i="3"/>
  <c r="DM281" i="3"/>
  <c r="DM316" i="3"/>
  <c r="DL129" i="3"/>
  <c r="DL104" i="3"/>
  <c r="CA390" i="3"/>
  <c r="CB411" i="3"/>
  <c r="DN386" i="3" l="1"/>
  <c r="EK5" i="87"/>
  <c r="DN424" i="3"/>
  <c r="DN431" i="3" s="1"/>
  <c r="EJ19" i="87"/>
  <c r="DE417" i="86"/>
  <c r="DE437" i="86"/>
  <c r="DE41" i="86" s="1"/>
  <c r="DN165" i="3"/>
  <c r="DL296" i="3"/>
  <c r="DM269" i="3"/>
  <c r="DN373" i="3"/>
  <c r="DN35" i="3" s="1"/>
  <c r="DM350" i="3"/>
  <c r="DM377" i="3" s="1"/>
  <c r="DM36" i="3" s="1"/>
  <c r="EJ9" i="87" s="1"/>
  <c r="DM90" i="3"/>
  <c r="DM283" i="3"/>
  <c r="DM285" i="3" s="1"/>
  <c r="DM315" i="3" s="1"/>
  <c r="DM100" i="3"/>
  <c r="DM95" i="3"/>
  <c r="DM134" i="3" s="1"/>
  <c r="DM96" i="3"/>
  <c r="DM135" i="3" s="1"/>
  <c r="DM98" i="3"/>
  <c r="DM137" i="3" s="1"/>
  <c r="DM97" i="3"/>
  <c r="DM136" i="3" s="1"/>
  <c r="DM92" i="3"/>
  <c r="DM131" i="3" s="1"/>
  <c r="DM93" i="3"/>
  <c r="DM132" i="3" s="1"/>
  <c r="DM91" i="3"/>
  <c r="DM130" i="3" s="1"/>
  <c r="DM94" i="3"/>
  <c r="DM133" i="3" s="1"/>
  <c r="DN112" i="3"/>
  <c r="DN116" i="3"/>
  <c r="DN358" i="3"/>
  <c r="DN362" i="3"/>
  <c r="DN113" i="3"/>
  <c r="DN117" i="3"/>
  <c r="DN355" i="3"/>
  <c r="DN359" i="3"/>
  <c r="DN110" i="3"/>
  <c r="DN114" i="3"/>
  <c r="DN118" i="3"/>
  <c r="DN356" i="3"/>
  <c r="DN360" i="3"/>
  <c r="DN119" i="3"/>
  <c r="DN138" i="3" s="1"/>
  <c r="DN111" i="3"/>
  <c r="DN357" i="3"/>
  <c r="DN115" i="3"/>
  <c r="DN361" i="3"/>
  <c r="DN24" i="3"/>
  <c r="DN5" i="3"/>
  <c r="DN428" i="3" s="1"/>
  <c r="DN23" i="3"/>
  <c r="DN7" i="3"/>
  <c r="DN9" i="3"/>
  <c r="DL142" i="3"/>
  <c r="DL317" i="3"/>
  <c r="DL141" i="3"/>
  <c r="CB415" i="3"/>
  <c r="CB437" i="3" s="1"/>
  <c r="CB418" i="3"/>
  <c r="DF411" i="86" l="1"/>
  <c r="DE390" i="86"/>
  <c r="DM288" i="3"/>
  <c r="DM289" i="3" s="1"/>
  <c r="DM292" i="3"/>
  <c r="DM294" i="3" s="1"/>
  <c r="DN336" i="3"/>
  <c r="DN346" i="3"/>
  <c r="DN340" i="3"/>
  <c r="DN342" i="3"/>
  <c r="DN337" i="3"/>
  <c r="DN344" i="3"/>
  <c r="DN338" i="3"/>
  <c r="DN339" i="3"/>
  <c r="DN345" i="3"/>
  <c r="DN341" i="3"/>
  <c r="DN343" i="3"/>
  <c r="DN348" i="3"/>
  <c r="DN347" i="3"/>
  <c r="DN265" i="3"/>
  <c r="DN266" i="3"/>
  <c r="DN264" i="3"/>
  <c r="DN268" i="3"/>
  <c r="DN267" i="3"/>
  <c r="DN123" i="3"/>
  <c r="DN160" i="3"/>
  <c r="DM129" i="3"/>
  <c r="DM104" i="3"/>
  <c r="DN430" i="3"/>
  <c r="EK19" i="87" s="1"/>
  <c r="DN304" i="3"/>
  <c r="DN306" i="3"/>
  <c r="DN305" i="3"/>
  <c r="DN301" i="3"/>
  <c r="DN303" i="3"/>
  <c r="DN302" i="3"/>
  <c r="DN281" i="3"/>
  <c r="DN316" i="3"/>
  <c r="DN11" i="3"/>
  <c r="DN25" i="3"/>
  <c r="DN26" i="3"/>
  <c r="DO8" i="3"/>
  <c r="DN10" i="3"/>
  <c r="DN88" i="3" s="1"/>
  <c r="DN364" i="3"/>
  <c r="DN372" i="3" s="1"/>
  <c r="DN374" i="3" s="1"/>
  <c r="DO370" i="3" s="1"/>
  <c r="DO373" i="3" s="1"/>
  <c r="DO35" i="3" s="1"/>
  <c r="CB417" i="3"/>
  <c r="CY18" i="87" s="1"/>
  <c r="DO386" i="3" l="1"/>
  <c r="EL5" i="87"/>
  <c r="DF415" i="86"/>
  <c r="DF418" i="86"/>
  <c r="DO165" i="3"/>
  <c r="DO424" i="3"/>
  <c r="DO431" i="3" s="1"/>
  <c r="DM296" i="3"/>
  <c r="DN269" i="3"/>
  <c r="DN283" i="3"/>
  <c r="DN285" i="3" s="1"/>
  <c r="DN315" i="3" s="1"/>
  <c r="DN100" i="3"/>
  <c r="DN96" i="3"/>
  <c r="DN135" i="3" s="1"/>
  <c r="DN95" i="3"/>
  <c r="DN134" i="3" s="1"/>
  <c r="DN98" i="3"/>
  <c r="DN137" i="3" s="1"/>
  <c r="DN97" i="3"/>
  <c r="DN136" i="3" s="1"/>
  <c r="DN92" i="3"/>
  <c r="DN131" i="3" s="1"/>
  <c r="DN94" i="3"/>
  <c r="DN133" i="3" s="1"/>
  <c r="DN91" i="3"/>
  <c r="DN130" i="3" s="1"/>
  <c r="DN90" i="3"/>
  <c r="DN93" i="3"/>
  <c r="DN132" i="3" s="1"/>
  <c r="DO9" i="3"/>
  <c r="DO114" i="3"/>
  <c r="DO359" i="3"/>
  <c r="DO115" i="3"/>
  <c r="DO360" i="3"/>
  <c r="DO23" i="3"/>
  <c r="DO116" i="3"/>
  <c r="DO361" i="3"/>
  <c r="DO24" i="3"/>
  <c r="DO117" i="3"/>
  <c r="DO362" i="3"/>
  <c r="DO110" i="3"/>
  <c r="DO118" i="3"/>
  <c r="DO355" i="3"/>
  <c r="DO358" i="3"/>
  <c r="DO111" i="3"/>
  <c r="DO119" i="3"/>
  <c r="DO138" i="3" s="1"/>
  <c r="DO356" i="3"/>
  <c r="DO7" i="3"/>
  <c r="DO5" i="3"/>
  <c r="DO428" i="3" s="1"/>
  <c r="DO112" i="3"/>
  <c r="DO357" i="3"/>
  <c r="DO113" i="3"/>
  <c r="DM142" i="3"/>
  <c r="DM317" i="3"/>
  <c r="DM141" i="3"/>
  <c r="DN350" i="3"/>
  <c r="DN377" i="3" s="1"/>
  <c r="DN36" i="3" s="1"/>
  <c r="EK9" i="87" s="1"/>
  <c r="CC411" i="3"/>
  <c r="CB390" i="3"/>
  <c r="DO160" i="3" l="1"/>
  <c r="DF417" i="86"/>
  <c r="DF437" i="86"/>
  <c r="DF41" i="86" s="1"/>
  <c r="DO430" i="3"/>
  <c r="EL19" i="87" s="1"/>
  <c r="DN288" i="3"/>
  <c r="DN289" i="3" s="1"/>
  <c r="DN292" i="3"/>
  <c r="DN294" i="3" s="1"/>
  <c r="DO123" i="3"/>
  <c r="DO336" i="3"/>
  <c r="DO346" i="3"/>
  <c r="DO340" i="3"/>
  <c r="DO342" i="3"/>
  <c r="DO338" i="3"/>
  <c r="DO337" i="3"/>
  <c r="DO344" i="3"/>
  <c r="DO339" i="3"/>
  <c r="DO345" i="3"/>
  <c r="DO341" i="3"/>
  <c r="DO343" i="3"/>
  <c r="DO348" i="3"/>
  <c r="DO347" i="3"/>
  <c r="DO10" i="3"/>
  <c r="DO88" i="3" s="1"/>
  <c r="DO25" i="3"/>
  <c r="DO26" i="3"/>
  <c r="DP8" i="3"/>
  <c r="DO267" i="3"/>
  <c r="DO268" i="3"/>
  <c r="DO266" i="3"/>
  <c r="DO264" i="3"/>
  <c r="DO265" i="3"/>
  <c r="DN129" i="3"/>
  <c r="DN104" i="3"/>
  <c r="DO301" i="3"/>
  <c r="DO305" i="3"/>
  <c r="DO303" i="3"/>
  <c r="DO304" i="3"/>
  <c r="DO306" i="3"/>
  <c r="DO302" i="3"/>
  <c r="DO281" i="3"/>
  <c r="DO316" i="3"/>
  <c r="DO11" i="3"/>
  <c r="DO364" i="3"/>
  <c r="DO372" i="3" s="1"/>
  <c r="DO374" i="3" s="1"/>
  <c r="DP370" i="3" s="1"/>
  <c r="DP373" i="3" s="1"/>
  <c r="DP35" i="3" s="1"/>
  <c r="CC418" i="3"/>
  <c r="CC415" i="3"/>
  <c r="CC437" i="3" s="1"/>
  <c r="DP386" i="3" l="1"/>
  <c r="EM5" i="87"/>
  <c r="DG411" i="86"/>
  <c r="DF390" i="86"/>
  <c r="DP165" i="3"/>
  <c r="DP424" i="3"/>
  <c r="DP431" i="3" s="1"/>
  <c r="DO269" i="3"/>
  <c r="DN142" i="3"/>
  <c r="DN317" i="3"/>
  <c r="DN296" i="3"/>
  <c r="DN141" i="3"/>
  <c r="DO283" i="3"/>
  <c r="DO285" i="3" s="1"/>
  <c r="DO315" i="3" s="1"/>
  <c r="DO98" i="3"/>
  <c r="DO137" i="3" s="1"/>
  <c r="DO100" i="3"/>
  <c r="DO95" i="3"/>
  <c r="DO134" i="3" s="1"/>
  <c r="DO97" i="3"/>
  <c r="DO136" i="3" s="1"/>
  <c r="DO96" i="3"/>
  <c r="DO135" i="3" s="1"/>
  <c r="DO92" i="3"/>
  <c r="DO131" i="3" s="1"/>
  <c r="DO93" i="3"/>
  <c r="DO132" i="3" s="1"/>
  <c r="DO91" i="3"/>
  <c r="DO130" i="3" s="1"/>
  <c r="DO94" i="3"/>
  <c r="DO133" i="3" s="1"/>
  <c r="DO90" i="3"/>
  <c r="DP111" i="3"/>
  <c r="DP119" i="3"/>
  <c r="DP138" i="3" s="1"/>
  <c r="DP357" i="3"/>
  <c r="DP360" i="3"/>
  <c r="DP5" i="3"/>
  <c r="DP112" i="3"/>
  <c r="DP361" i="3"/>
  <c r="DP7" i="3"/>
  <c r="DP113" i="3"/>
  <c r="DP359" i="3"/>
  <c r="DP110" i="3"/>
  <c r="DP9" i="3"/>
  <c r="DP114" i="3"/>
  <c r="DP355" i="3"/>
  <c r="DP115" i="3"/>
  <c r="DP362" i="3"/>
  <c r="DP358" i="3"/>
  <c r="DP23" i="3"/>
  <c r="DP116" i="3"/>
  <c r="DP24" i="3"/>
  <c r="DP117" i="3"/>
  <c r="DP356" i="3"/>
  <c r="DP118" i="3"/>
  <c r="DO350" i="3"/>
  <c r="DO377" i="3" s="1"/>
  <c r="DO36" i="3" s="1"/>
  <c r="EL9" i="87" s="1"/>
  <c r="CC417" i="3"/>
  <c r="CZ18" i="87" s="1"/>
  <c r="DG415" i="86" l="1"/>
  <c r="DG418" i="86"/>
  <c r="DP428" i="3"/>
  <c r="DP430" i="3" s="1"/>
  <c r="EM19" i="87" s="1"/>
  <c r="DP160" i="3"/>
  <c r="DP123" i="3"/>
  <c r="DP306" i="3"/>
  <c r="DP305" i="3"/>
  <c r="DP301" i="3"/>
  <c r="DP303" i="3"/>
  <c r="DP304" i="3"/>
  <c r="DP302" i="3"/>
  <c r="DP281" i="3"/>
  <c r="DP316" i="3"/>
  <c r="DO288" i="3"/>
  <c r="DO289" i="3" s="1"/>
  <c r="DO292" i="3"/>
  <c r="DO294" i="3" s="1"/>
  <c r="DO104" i="3"/>
  <c r="DO129" i="3"/>
  <c r="DP336" i="3"/>
  <c r="DP346" i="3"/>
  <c r="DP340" i="3"/>
  <c r="DP342" i="3"/>
  <c r="DP339" i="3"/>
  <c r="DP338" i="3"/>
  <c r="DP344" i="3"/>
  <c r="DP337" i="3"/>
  <c r="DP345" i="3"/>
  <c r="DP341" i="3"/>
  <c r="DP343" i="3"/>
  <c r="DP347" i="3"/>
  <c r="DP348" i="3"/>
  <c r="DP10" i="3"/>
  <c r="DP88" i="3" s="1"/>
  <c r="DP25" i="3"/>
  <c r="DP26" i="3"/>
  <c r="DQ8" i="3"/>
  <c r="CC390" i="3"/>
  <c r="CD411" i="3"/>
  <c r="DP11" i="3"/>
  <c r="DP264" i="3"/>
  <c r="DP265" i="3"/>
  <c r="DP266" i="3"/>
  <c r="DP267" i="3"/>
  <c r="DP268" i="3"/>
  <c r="DP364" i="3"/>
  <c r="DP372" i="3" s="1"/>
  <c r="DP374" i="3" s="1"/>
  <c r="DQ370" i="3" s="1"/>
  <c r="DQ373" i="3" s="1"/>
  <c r="DQ35" i="3" s="1"/>
  <c r="DQ386" i="3" l="1"/>
  <c r="EN5" i="87"/>
  <c r="DG417" i="86"/>
  <c r="DG437" i="86"/>
  <c r="DG41" i="86" s="1"/>
  <c r="DQ165" i="3"/>
  <c r="DQ424" i="3"/>
  <c r="DQ431" i="3" s="1"/>
  <c r="DO296" i="3"/>
  <c r="DP269" i="3"/>
  <c r="DQ112" i="3"/>
  <c r="DQ355" i="3"/>
  <c r="DQ5" i="3"/>
  <c r="DQ113" i="3"/>
  <c r="DQ362" i="3"/>
  <c r="DQ111" i="3"/>
  <c r="DQ7" i="3"/>
  <c r="DQ114" i="3"/>
  <c r="DQ9" i="3"/>
  <c r="DQ115" i="3"/>
  <c r="DQ356" i="3"/>
  <c r="DQ23" i="3"/>
  <c r="DQ116" i="3"/>
  <c r="DQ359" i="3"/>
  <c r="DQ24" i="3"/>
  <c r="DQ117" i="3"/>
  <c r="DQ358" i="3"/>
  <c r="DQ360" i="3"/>
  <c r="DQ361" i="3"/>
  <c r="DQ110" i="3"/>
  <c r="DQ118" i="3"/>
  <c r="DQ357" i="3"/>
  <c r="DQ119" i="3"/>
  <c r="DQ138" i="3" s="1"/>
  <c r="DP350" i="3"/>
  <c r="DP377" i="3" s="1"/>
  <c r="DP36" i="3" s="1"/>
  <c r="EM9" i="87" s="1"/>
  <c r="DO141" i="3"/>
  <c r="DO317" i="3"/>
  <c r="DO142" i="3"/>
  <c r="DP283" i="3"/>
  <c r="DP285" i="3" s="1"/>
  <c r="DP315" i="3" s="1"/>
  <c r="DP95" i="3"/>
  <c r="DP134" i="3" s="1"/>
  <c r="DP98" i="3"/>
  <c r="DP137" i="3" s="1"/>
  <c r="DP96" i="3"/>
  <c r="DP135" i="3" s="1"/>
  <c r="DP97" i="3"/>
  <c r="DP136" i="3" s="1"/>
  <c r="DP100" i="3"/>
  <c r="DP92" i="3"/>
  <c r="DP131" i="3" s="1"/>
  <c r="DP94" i="3"/>
  <c r="DP133" i="3" s="1"/>
  <c r="DP91" i="3"/>
  <c r="DP130" i="3" s="1"/>
  <c r="DP90" i="3"/>
  <c r="DP93" i="3"/>
  <c r="DP132" i="3" s="1"/>
  <c r="CD418" i="3"/>
  <c r="CD415" i="3"/>
  <c r="DH411" i="86" l="1"/>
  <c r="DG390" i="86"/>
  <c r="DQ428" i="3"/>
  <c r="DQ430" i="3" s="1"/>
  <c r="EN19" i="87" s="1"/>
  <c r="DQ160" i="3"/>
  <c r="DQ264" i="3"/>
  <c r="DQ265" i="3"/>
  <c r="DQ266" i="3"/>
  <c r="DQ267" i="3"/>
  <c r="DQ268" i="3"/>
  <c r="DQ303" i="3"/>
  <c r="DQ306" i="3"/>
  <c r="DQ301" i="3"/>
  <c r="DQ305" i="3"/>
  <c r="DQ304" i="3"/>
  <c r="DQ302" i="3"/>
  <c r="DQ281" i="3"/>
  <c r="DQ316" i="3"/>
  <c r="DQ11" i="3"/>
  <c r="DQ10" i="3"/>
  <c r="DQ88" i="3" s="1"/>
  <c r="DQ25" i="3"/>
  <c r="DQ26" i="3"/>
  <c r="DR8" i="3"/>
  <c r="CD417" i="3"/>
  <c r="DA18" i="87" s="1"/>
  <c r="CD437" i="3"/>
  <c r="CD41" i="3" s="1"/>
  <c r="DQ364" i="3"/>
  <c r="DQ372" i="3" s="1"/>
  <c r="DQ374" i="3" s="1"/>
  <c r="DR370" i="3" s="1"/>
  <c r="DR373" i="3" s="1"/>
  <c r="DR35" i="3" s="1"/>
  <c r="DP104" i="3"/>
  <c r="DP129" i="3"/>
  <c r="DQ123" i="3"/>
  <c r="DP288" i="3"/>
  <c r="DP289" i="3" s="1"/>
  <c r="DP292" i="3"/>
  <c r="DP294" i="3" s="1"/>
  <c r="DQ336" i="3"/>
  <c r="DQ346" i="3"/>
  <c r="DQ340" i="3"/>
  <c r="DQ342" i="3"/>
  <c r="DQ344" i="3"/>
  <c r="DQ339" i="3"/>
  <c r="DQ338" i="3"/>
  <c r="DQ337" i="3"/>
  <c r="DQ345" i="3"/>
  <c r="DQ341" i="3"/>
  <c r="DQ343" i="3"/>
  <c r="DQ348" i="3"/>
  <c r="DQ347" i="3"/>
  <c r="DR386" i="3" l="1"/>
  <c r="EO5" i="87"/>
  <c r="DH415" i="86"/>
  <c r="DH418" i="86"/>
  <c r="DR165" i="3"/>
  <c r="DR424" i="3"/>
  <c r="DR431" i="3" s="1"/>
  <c r="DQ269" i="3"/>
  <c r="DQ350" i="3"/>
  <c r="DQ377" i="3" s="1"/>
  <c r="DQ36" i="3" s="1"/>
  <c r="EN9" i="87" s="1"/>
  <c r="DP142" i="3"/>
  <c r="DP317" i="3"/>
  <c r="CE411" i="3"/>
  <c r="CD390" i="3"/>
  <c r="DQ283" i="3"/>
  <c r="DQ285" i="3" s="1"/>
  <c r="DQ315" i="3" s="1"/>
  <c r="DQ100" i="3"/>
  <c r="DQ95" i="3"/>
  <c r="DQ134" i="3" s="1"/>
  <c r="DQ98" i="3"/>
  <c r="DQ137" i="3" s="1"/>
  <c r="DQ96" i="3"/>
  <c r="DQ135" i="3" s="1"/>
  <c r="DQ97" i="3"/>
  <c r="DQ136" i="3" s="1"/>
  <c r="DQ92" i="3"/>
  <c r="DQ131" i="3" s="1"/>
  <c r="DQ90" i="3"/>
  <c r="DQ93" i="3"/>
  <c r="DQ132" i="3" s="1"/>
  <c r="DQ91" i="3"/>
  <c r="DQ130" i="3" s="1"/>
  <c r="DQ94" i="3"/>
  <c r="DQ133" i="3" s="1"/>
  <c r="DP296" i="3"/>
  <c r="DR111" i="3"/>
  <c r="DR119" i="3"/>
  <c r="DR138" i="3" s="1"/>
  <c r="DR362" i="3"/>
  <c r="DR5" i="3"/>
  <c r="DR112" i="3"/>
  <c r="DR359" i="3"/>
  <c r="DR356" i="3"/>
  <c r="DR118" i="3"/>
  <c r="DR7" i="3"/>
  <c r="DR113" i="3"/>
  <c r="DR360" i="3"/>
  <c r="DR9" i="3"/>
  <c r="DR11" i="3" s="1"/>
  <c r="DR114" i="3"/>
  <c r="DR358" i="3"/>
  <c r="DR110" i="3"/>
  <c r="DR115" i="3"/>
  <c r="DR357" i="3"/>
  <c r="DR23" i="3"/>
  <c r="DR116" i="3"/>
  <c r="DR361" i="3"/>
  <c r="DR24" i="3"/>
  <c r="DR117" i="3"/>
  <c r="DR355" i="3"/>
  <c r="DP141" i="3"/>
  <c r="DR160" i="3" l="1"/>
  <c r="DR428" i="3"/>
  <c r="DR430" i="3" s="1"/>
  <c r="EO19" i="87" s="1"/>
  <c r="DH417" i="86"/>
  <c r="DH437" i="86"/>
  <c r="DH41" i="86" s="1"/>
  <c r="DR304" i="3"/>
  <c r="DR305" i="3"/>
  <c r="DR306" i="3"/>
  <c r="DR301" i="3"/>
  <c r="DR303" i="3"/>
  <c r="DR302" i="3"/>
  <c r="DR281" i="3"/>
  <c r="DR316" i="3"/>
  <c r="DR123" i="3"/>
  <c r="DQ288" i="3"/>
  <c r="DQ289" i="3" s="1"/>
  <c r="DQ292" i="3"/>
  <c r="DQ294" i="3" s="1"/>
  <c r="DQ104" i="3"/>
  <c r="DQ129" i="3"/>
  <c r="CE418" i="3"/>
  <c r="CE415" i="3"/>
  <c r="DR336" i="3"/>
  <c r="DR346" i="3"/>
  <c r="DR340" i="3"/>
  <c r="DR342" i="3"/>
  <c r="DR338" i="3"/>
  <c r="DR337" i="3"/>
  <c r="DR344" i="3"/>
  <c r="DR339" i="3"/>
  <c r="DR345" i="3"/>
  <c r="DR341" i="3"/>
  <c r="DR343" i="3"/>
  <c r="DR348" i="3"/>
  <c r="DR347" i="3"/>
  <c r="DR264" i="3"/>
  <c r="DR265" i="3"/>
  <c r="DR266" i="3"/>
  <c r="DR267" i="3"/>
  <c r="DR268" i="3"/>
  <c r="DR364" i="3"/>
  <c r="DR372" i="3" s="1"/>
  <c r="DR374" i="3" s="1"/>
  <c r="DS370" i="3" s="1"/>
  <c r="DS373" i="3" s="1"/>
  <c r="DS35" i="3" s="1"/>
  <c r="DS8" i="3"/>
  <c r="DR10" i="3"/>
  <c r="DR88" i="3" s="1"/>
  <c r="DR25" i="3"/>
  <c r="DR26" i="3"/>
  <c r="DS386" i="3" l="1"/>
  <c r="EP5" i="87"/>
  <c r="DI411" i="86"/>
  <c r="DH390" i="86"/>
  <c r="DS424" i="3"/>
  <c r="DS431" i="3" s="1"/>
  <c r="DS165" i="3"/>
  <c r="DR269" i="3"/>
  <c r="DQ296" i="3"/>
  <c r="DR283" i="3"/>
  <c r="DR285" i="3" s="1"/>
  <c r="DR315" i="3" s="1"/>
  <c r="DR100" i="3"/>
  <c r="DR95" i="3"/>
  <c r="DR134" i="3" s="1"/>
  <c r="DR98" i="3"/>
  <c r="DR137" i="3" s="1"/>
  <c r="DR97" i="3"/>
  <c r="DR136" i="3" s="1"/>
  <c r="DR96" i="3"/>
  <c r="DR135" i="3" s="1"/>
  <c r="DR92" i="3"/>
  <c r="DR131" i="3" s="1"/>
  <c r="DR93" i="3"/>
  <c r="DR132" i="3" s="1"/>
  <c r="DR91" i="3"/>
  <c r="DR130" i="3" s="1"/>
  <c r="DR94" i="3"/>
  <c r="DR133" i="3" s="1"/>
  <c r="DR90" i="3"/>
  <c r="DS5" i="3"/>
  <c r="DS114" i="3"/>
  <c r="DS356" i="3"/>
  <c r="DS7" i="3"/>
  <c r="DS115" i="3"/>
  <c r="DS357" i="3"/>
  <c r="DS362" i="3"/>
  <c r="DS113" i="3"/>
  <c r="DS9" i="3"/>
  <c r="DS11" i="3" s="1"/>
  <c r="DS116" i="3"/>
  <c r="DS358" i="3"/>
  <c r="DS355" i="3"/>
  <c r="DS24" i="3"/>
  <c r="DS117" i="3"/>
  <c r="DS359" i="3"/>
  <c r="DS110" i="3"/>
  <c r="DS118" i="3"/>
  <c r="DS360" i="3"/>
  <c r="DS111" i="3"/>
  <c r="DS119" i="3"/>
  <c r="DS138" i="3" s="1"/>
  <c r="DS361" i="3"/>
  <c r="DS112" i="3"/>
  <c r="DS23" i="3"/>
  <c r="DR350" i="3"/>
  <c r="DR377" i="3" s="1"/>
  <c r="DR36" i="3" s="1"/>
  <c r="EO9" i="87" s="1"/>
  <c r="DQ141" i="3"/>
  <c r="CE417" i="3"/>
  <c r="DB18" i="87" s="1"/>
  <c r="CE437" i="3"/>
  <c r="CE41" i="3" s="1"/>
  <c r="DQ142" i="3"/>
  <c r="DQ317" i="3"/>
  <c r="DS428" i="3" l="1"/>
  <c r="DS430" i="3" s="1"/>
  <c r="EP19" i="87" s="1"/>
  <c r="DI415" i="86"/>
  <c r="DI418" i="86"/>
  <c r="DS267" i="3"/>
  <c r="DS266" i="3"/>
  <c r="DS268" i="3"/>
  <c r="DS264" i="3"/>
  <c r="DS265" i="3"/>
  <c r="DS25" i="3"/>
  <c r="DT8" i="3"/>
  <c r="DS26" i="3"/>
  <c r="DS10" i="3"/>
  <c r="DS88" i="3" s="1"/>
  <c r="CF411" i="3"/>
  <c r="CE390" i="3"/>
  <c r="DS301" i="3"/>
  <c r="DS303" i="3"/>
  <c r="DS304" i="3"/>
  <c r="DS306" i="3"/>
  <c r="DS305" i="3"/>
  <c r="DS302" i="3"/>
  <c r="DS281" i="3"/>
  <c r="DS316" i="3"/>
  <c r="DS336" i="3"/>
  <c r="DS346" i="3"/>
  <c r="DS340" i="3"/>
  <c r="DS342" i="3"/>
  <c r="DS338" i="3"/>
  <c r="DS344" i="3"/>
  <c r="DS337" i="3"/>
  <c r="DS339" i="3"/>
  <c r="DS345" i="3"/>
  <c r="DS341" i="3"/>
  <c r="DS343" i="3"/>
  <c r="DS348" i="3"/>
  <c r="DS347" i="3"/>
  <c r="DS364" i="3"/>
  <c r="DS372" i="3" s="1"/>
  <c r="DS374" i="3" s="1"/>
  <c r="DT370" i="3" s="1"/>
  <c r="DT373" i="3" s="1"/>
  <c r="DT35" i="3" s="1"/>
  <c r="DR104" i="3"/>
  <c r="DR129" i="3"/>
  <c r="DS123" i="3"/>
  <c r="DS160" i="3"/>
  <c r="DR288" i="3"/>
  <c r="DR289" i="3" s="1"/>
  <c r="DR292" i="3"/>
  <c r="DR294" i="3" s="1"/>
  <c r="DT386" i="3" l="1"/>
  <c r="EQ5" i="87"/>
  <c r="DI417" i="86"/>
  <c r="DI437" i="86"/>
  <c r="DI41" i="86" s="1"/>
  <c r="DT165" i="3"/>
  <c r="DT424" i="3"/>
  <c r="DT431" i="3" s="1"/>
  <c r="DR296" i="3"/>
  <c r="DS269" i="3"/>
  <c r="DT111" i="3"/>
  <c r="DT116" i="3"/>
  <c r="DT359" i="3"/>
  <c r="DT357" i="3"/>
  <c r="DT119" i="3"/>
  <c r="DT138" i="3" s="1"/>
  <c r="DT110" i="3"/>
  <c r="DT360" i="3"/>
  <c r="DT356" i="3"/>
  <c r="DT23" i="3"/>
  <c r="DT24" i="3"/>
  <c r="DT112" i="3"/>
  <c r="DT118" i="3"/>
  <c r="DT361" i="3"/>
  <c r="DT115" i="3"/>
  <c r="DT5" i="3"/>
  <c r="DT113" i="3"/>
  <c r="DT117" i="3"/>
  <c r="DT362" i="3"/>
  <c r="DT358" i="3"/>
  <c r="DT7" i="3"/>
  <c r="DT114" i="3"/>
  <c r="DT355" i="3"/>
  <c r="DT9" i="3"/>
  <c r="CF415" i="3"/>
  <c r="CF437" i="3" s="1"/>
  <c r="CF41" i="3" s="1"/>
  <c r="CF418" i="3"/>
  <c r="DS350" i="3"/>
  <c r="DS377" i="3" s="1"/>
  <c r="DS36" i="3" s="1"/>
  <c r="EP9" i="87" s="1"/>
  <c r="DR141" i="3"/>
  <c r="DR142" i="3"/>
  <c r="DR317" i="3"/>
  <c r="DS283" i="3"/>
  <c r="DS285" i="3" s="1"/>
  <c r="DS315" i="3" s="1"/>
  <c r="DS100" i="3"/>
  <c r="DS95" i="3"/>
  <c r="DS134" i="3" s="1"/>
  <c r="DS98" i="3"/>
  <c r="DS137" i="3" s="1"/>
  <c r="DS97" i="3"/>
  <c r="DS136" i="3" s="1"/>
  <c r="DS96" i="3"/>
  <c r="DS135" i="3" s="1"/>
  <c r="DS92" i="3"/>
  <c r="DS131" i="3" s="1"/>
  <c r="DS90" i="3"/>
  <c r="DS93" i="3"/>
  <c r="DS132" i="3" s="1"/>
  <c r="DS94" i="3"/>
  <c r="DS133" i="3" s="1"/>
  <c r="DS91" i="3"/>
  <c r="DS130" i="3" s="1"/>
  <c r="DT428" i="3" l="1"/>
  <c r="DT430" i="3" s="1"/>
  <c r="DJ411" i="86"/>
  <c r="DI390" i="86"/>
  <c r="DT160" i="3"/>
  <c r="CF417" i="3"/>
  <c r="DC18" i="87" s="1"/>
  <c r="DT364" i="3"/>
  <c r="DT372" i="3" s="1"/>
  <c r="DT374" i="3" s="1"/>
  <c r="DU370" i="3" s="1"/>
  <c r="DU373" i="3" s="1"/>
  <c r="DU35" i="3" s="1"/>
  <c r="DT123" i="3"/>
  <c r="DT266" i="3"/>
  <c r="DT265" i="3"/>
  <c r="DT267" i="3"/>
  <c r="DT268" i="3"/>
  <c r="DT264" i="3"/>
  <c r="DS288" i="3"/>
  <c r="DS289" i="3" s="1"/>
  <c r="DS292" i="3"/>
  <c r="DS294" i="3" s="1"/>
  <c r="DS104" i="3"/>
  <c r="DS129" i="3"/>
  <c r="DT11" i="3"/>
  <c r="DT26" i="3"/>
  <c r="DU8" i="3"/>
  <c r="DT10" i="3"/>
  <c r="DT88" i="3" s="1"/>
  <c r="DT25" i="3"/>
  <c r="DT306" i="3"/>
  <c r="DT301" i="3"/>
  <c r="DT305" i="3"/>
  <c r="DT303" i="3"/>
  <c r="DT304" i="3"/>
  <c r="DT302" i="3"/>
  <c r="DT281" i="3"/>
  <c r="DT316" i="3"/>
  <c r="DT336" i="3"/>
  <c r="DT346" i="3"/>
  <c r="DT340" i="3"/>
  <c r="DT342" i="3"/>
  <c r="DT339" i="3"/>
  <c r="DT338" i="3"/>
  <c r="DT344" i="3"/>
  <c r="DT337" i="3"/>
  <c r="DT345" i="3"/>
  <c r="DT341" i="3"/>
  <c r="DT343" i="3"/>
  <c r="DT347" i="3"/>
  <c r="DT348" i="3"/>
  <c r="DU386" i="3" l="1"/>
  <c r="ER5" i="87"/>
  <c r="DU424" i="3"/>
  <c r="DU431" i="3" s="1"/>
  <c r="EQ19" i="87"/>
  <c r="DJ418" i="86"/>
  <c r="DJ415" i="86"/>
  <c r="DU165" i="3"/>
  <c r="CF390" i="3"/>
  <c r="CG411" i="3"/>
  <c r="CG418" i="3" s="1"/>
  <c r="DT269" i="3"/>
  <c r="DT350" i="3"/>
  <c r="DT377" i="3" s="1"/>
  <c r="DT36" i="3" s="1"/>
  <c r="EQ9" i="87" s="1"/>
  <c r="DS141" i="3"/>
  <c r="DS142" i="3"/>
  <c r="DS317" i="3"/>
  <c r="DS296" i="3"/>
  <c r="DT283" i="3"/>
  <c r="DT285" i="3" s="1"/>
  <c r="DT315" i="3" s="1"/>
  <c r="DT95" i="3"/>
  <c r="DT134" i="3" s="1"/>
  <c r="DT98" i="3"/>
  <c r="DT137" i="3" s="1"/>
  <c r="DT96" i="3"/>
  <c r="DT135" i="3" s="1"/>
  <c r="DT97" i="3"/>
  <c r="DT136" i="3" s="1"/>
  <c r="DT100" i="3"/>
  <c r="DT92" i="3"/>
  <c r="DT131" i="3" s="1"/>
  <c r="DT91" i="3"/>
  <c r="DT130" i="3" s="1"/>
  <c r="DT94" i="3"/>
  <c r="DT133" i="3" s="1"/>
  <c r="DT93" i="3"/>
  <c r="DT132" i="3" s="1"/>
  <c r="DT90" i="3"/>
  <c r="DU110" i="3"/>
  <c r="DU117" i="3"/>
  <c r="DU362" i="3"/>
  <c r="DU118" i="3"/>
  <c r="DU361" i="3"/>
  <c r="DU111" i="3"/>
  <c r="DU355" i="3"/>
  <c r="DU7" i="3"/>
  <c r="DU112" i="3"/>
  <c r="DU113" i="3"/>
  <c r="DU114" i="3"/>
  <c r="DU360" i="3"/>
  <c r="DU24" i="3"/>
  <c r="DU5" i="3"/>
  <c r="DU428" i="3" s="1"/>
  <c r="DU119" i="3"/>
  <c r="DU138" i="3" s="1"/>
  <c r="DU356" i="3"/>
  <c r="DU359" i="3"/>
  <c r="DU358" i="3"/>
  <c r="DU23" i="3"/>
  <c r="DU357" i="3"/>
  <c r="DU115" i="3"/>
  <c r="DU9" i="3"/>
  <c r="DU11" i="3" s="1"/>
  <c r="DU116" i="3"/>
  <c r="CG415" i="3" l="1"/>
  <c r="CG417" i="3" s="1"/>
  <c r="DD18" i="87" s="1"/>
  <c r="DJ417" i="86"/>
  <c r="DJ437" i="86"/>
  <c r="DJ41" i="86" s="1"/>
  <c r="DU160" i="3"/>
  <c r="DT288" i="3"/>
  <c r="DT289" i="3" s="1"/>
  <c r="DT292" i="3"/>
  <c r="DU123" i="3"/>
  <c r="DT104" i="3"/>
  <c r="DT129" i="3"/>
  <c r="DV8" i="3"/>
  <c r="DU10" i="3"/>
  <c r="DU88" i="3" s="1"/>
  <c r="DU25" i="3"/>
  <c r="DU26" i="3"/>
  <c r="DU266" i="3"/>
  <c r="DU267" i="3"/>
  <c r="DU268" i="3"/>
  <c r="DU265" i="3"/>
  <c r="DU264" i="3"/>
  <c r="DU430" i="3"/>
  <c r="ER19" i="87" s="1"/>
  <c r="DU304" i="3"/>
  <c r="DU306" i="3"/>
  <c r="DU303" i="3"/>
  <c r="DU301" i="3"/>
  <c r="DU305" i="3"/>
  <c r="DU302" i="3"/>
  <c r="DU281" i="3"/>
  <c r="DU316" i="3"/>
  <c r="DU364" i="3"/>
  <c r="DU372" i="3" s="1"/>
  <c r="DU374" i="3" s="1"/>
  <c r="DV370" i="3" s="1"/>
  <c r="DV373" i="3" s="1"/>
  <c r="DV35" i="3" s="1"/>
  <c r="DU336" i="3"/>
  <c r="DU346" i="3"/>
  <c r="DU340" i="3"/>
  <c r="DU342" i="3"/>
  <c r="DU344" i="3"/>
  <c r="DU337" i="3"/>
  <c r="DU339" i="3"/>
  <c r="DU338" i="3"/>
  <c r="DU345" i="3"/>
  <c r="DU341" i="3"/>
  <c r="DU343" i="3"/>
  <c r="DU348" i="3"/>
  <c r="DU347" i="3"/>
  <c r="DV386" i="3" l="1"/>
  <c r="ES5" i="87"/>
  <c r="CG437" i="3"/>
  <c r="CG41" i="3" s="1"/>
  <c r="DT294" i="3"/>
  <c r="DT296" i="3" s="1"/>
  <c r="DK411" i="86"/>
  <c r="DJ390" i="86"/>
  <c r="DV165" i="3"/>
  <c r="DV424" i="3"/>
  <c r="DV431" i="3" s="1"/>
  <c r="DU269" i="3"/>
  <c r="DT141" i="3"/>
  <c r="DU283" i="3"/>
  <c r="DU285" i="3" s="1"/>
  <c r="DU315" i="3" s="1"/>
  <c r="DU100" i="3"/>
  <c r="DU95" i="3"/>
  <c r="DU134" i="3" s="1"/>
  <c r="DU98" i="3"/>
  <c r="DU137" i="3" s="1"/>
  <c r="DU96" i="3"/>
  <c r="DU135" i="3" s="1"/>
  <c r="DU97" i="3"/>
  <c r="DU136" i="3" s="1"/>
  <c r="DU92" i="3"/>
  <c r="DU131" i="3" s="1"/>
  <c r="DU90" i="3"/>
  <c r="DU93" i="3"/>
  <c r="DU132" i="3" s="1"/>
  <c r="DU91" i="3"/>
  <c r="DU130" i="3" s="1"/>
  <c r="DU94" i="3"/>
  <c r="DU133" i="3" s="1"/>
  <c r="DT317" i="3"/>
  <c r="DT142" i="3"/>
  <c r="DV117" i="3"/>
  <c r="DV116" i="3"/>
  <c r="DV355" i="3"/>
  <c r="DV357" i="3"/>
  <c r="DV110" i="3"/>
  <c r="DV356" i="3"/>
  <c r="DV5" i="3"/>
  <c r="DV118" i="3"/>
  <c r="DV359" i="3"/>
  <c r="DV361" i="3"/>
  <c r="DV7" i="3"/>
  <c r="DV111" i="3"/>
  <c r="DV358" i="3"/>
  <c r="DV112" i="3"/>
  <c r="DV23" i="3"/>
  <c r="DV9" i="3"/>
  <c r="DV11" i="3" s="1"/>
  <c r="DV119" i="3"/>
  <c r="DV138" i="3" s="1"/>
  <c r="DV360" i="3"/>
  <c r="DV24" i="3"/>
  <c r="DV114" i="3"/>
  <c r="DV362" i="3"/>
  <c r="DV115" i="3"/>
  <c r="DV113" i="3"/>
  <c r="DU350" i="3"/>
  <c r="DU377" i="3" s="1"/>
  <c r="DU36" i="3" s="1"/>
  <c r="ER9" i="87" s="1"/>
  <c r="CH411" i="3"/>
  <c r="CG390" i="3"/>
  <c r="BY36" i="3"/>
  <c r="CV9" i="87" s="1"/>
  <c r="BT36" i="3"/>
  <c r="CQ9" i="87" s="1"/>
  <c r="BZ36" i="3"/>
  <c r="CW9" i="87" s="1"/>
  <c r="BX36" i="3"/>
  <c r="CU9" i="87" s="1"/>
  <c r="BU36" i="3"/>
  <c r="CR9" i="87" s="1"/>
  <c r="BQ36" i="3"/>
  <c r="CN9" i="87" s="1"/>
  <c r="BV36" i="3"/>
  <c r="CS9" i="87" s="1"/>
  <c r="CA36" i="3"/>
  <c r="CX9" i="87" s="1"/>
  <c r="BS36" i="3"/>
  <c r="CP9" i="87" s="1"/>
  <c r="BR36" i="3"/>
  <c r="CO9" i="87" s="1"/>
  <c r="BW36" i="3"/>
  <c r="CT9" i="87" s="1"/>
  <c r="DK418" i="86" l="1"/>
  <c r="DK415" i="86"/>
  <c r="DV428" i="3"/>
  <c r="DV430" i="3" s="1"/>
  <c r="DV160" i="3"/>
  <c r="DV336" i="3"/>
  <c r="DV346" i="3"/>
  <c r="DV340" i="3"/>
  <c r="DV342" i="3"/>
  <c r="DV337" i="3"/>
  <c r="DV344" i="3"/>
  <c r="DV338" i="3"/>
  <c r="DV339" i="3"/>
  <c r="DV345" i="3"/>
  <c r="DV341" i="3"/>
  <c r="DV343" i="3"/>
  <c r="DV348" i="3"/>
  <c r="DV347" i="3"/>
  <c r="DU288" i="3"/>
  <c r="DU289" i="3" s="1"/>
  <c r="DU292" i="3"/>
  <c r="DU294" i="3" s="1"/>
  <c r="DV364" i="3"/>
  <c r="DV372" i="3" s="1"/>
  <c r="DV374" i="3" s="1"/>
  <c r="DW370" i="3" s="1"/>
  <c r="DW373" i="3" s="1"/>
  <c r="DW35" i="3" s="1"/>
  <c r="DU104" i="3"/>
  <c r="DU129" i="3"/>
  <c r="CH415" i="3"/>
  <c r="CH418" i="3"/>
  <c r="DV303" i="3"/>
  <c r="DV304" i="3"/>
  <c r="DV306" i="3"/>
  <c r="DV305" i="3"/>
  <c r="DV301" i="3"/>
  <c r="DV302" i="3"/>
  <c r="DV316" i="3"/>
  <c r="DV281" i="3"/>
  <c r="DV265" i="3"/>
  <c r="DV266" i="3"/>
  <c r="DV267" i="3"/>
  <c r="DV268" i="3"/>
  <c r="DV264" i="3"/>
  <c r="DV123" i="3"/>
  <c r="DV26" i="3"/>
  <c r="DV10" i="3"/>
  <c r="DV88" i="3" s="1"/>
  <c r="DV25" i="3"/>
  <c r="DW8" i="3"/>
  <c r="BP36" i="3"/>
  <c r="CM9" i="87" s="1"/>
  <c r="DW424" i="3" l="1"/>
  <c r="DW431" i="3" s="1"/>
  <c r="ES19" i="87"/>
  <c r="DW386" i="3"/>
  <c r="ET5" i="87"/>
  <c r="DK417" i="86"/>
  <c r="DK437" i="86"/>
  <c r="DK41" i="86" s="1"/>
  <c r="DW165" i="3"/>
  <c r="DV269" i="3"/>
  <c r="CH417" i="3"/>
  <c r="DE18" i="87" s="1"/>
  <c r="CH437" i="3"/>
  <c r="CH41" i="3" s="1"/>
  <c r="DV283" i="3"/>
  <c r="DV285" i="3" s="1"/>
  <c r="DV315" i="3" s="1"/>
  <c r="DV100" i="3"/>
  <c r="DV96" i="3"/>
  <c r="DV135" i="3" s="1"/>
  <c r="DV95" i="3"/>
  <c r="DV134" i="3" s="1"/>
  <c r="DV98" i="3"/>
  <c r="DV137" i="3" s="1"/>
  <c r="DV97" i="3"/>
  <c r="DV136" i="3" s="1"/>
  <c r="DV92" i="3"/>
  <c r="DV131" i="3" s="1"/>
  <c r="DV93" i="3"/>
  <c r="DV132" i="3" s="1"/>
  <c r="DV91" i="3"/>
  <c r="DV130" i="3" s="1"/>
  <c r="DV94" i="3"/>
  <c r="DV133" i="3" s="1"/>
  <c r="DV90" i="3"/>
  <c r="DU141" i="3"/>
  <c r="DV350" i="3"/>
  <c r="DV377" i="3" s="1"/>
  <c r="DV36" i="3" s="1"/>
  <c r="ES9" i="87" s="1"/>
  <c r="DU142" i="3"/>
  <c r="DU317" i="3"/>
  <c r="DW115" i="3"/>
  <c r="DW360" i="3"/>
  <c r="DW359" i="3"/>
  <c r="DW23" i="3"/>
  <c r="DW116" i="3"/>
  <c r="DW361" i="3"/>
  <c r="DW113" i="3"/>
  <c r="DW24" i="3"/>
  <c r="DW117" i="3"/>
  <c r="DW362" i="3"/>
  <c r="DW9" i="3"/>
  <c r="DW11" i="3" s="1"/>
  <c r="DW110" i="3"/>
  <c r="DW118" i="3"/>
  <c r="DW355" i="3"/>
  <c r="DW358" i="3"/>
  <c r="DW111" i="3"/>
  <c r="DW119" i="3"/>
  <c r="DW138" i="3" s="1"/>
  <c r="DW356" i="3"/>
  <c r="DW5" i="3"/>
  <c r="DW428" i="3" s="1"/>
  <c r="DW112" i="3"/>
  <c r="DW357" i="3"/>
  <c r="DW7" i="3"/>
  <c r="DW114" i="3"/>
  <c r="DU296" i="3"/>
  <c r="DL411" i="86" l="1"/>
  <c r="DK390" i="86"/>
  <c r="DW123" i="3"/>
  <c r="DV288" i="3"/>
  <c r="DV289" i="3" s="1"/>
  <c r="DV292" i="3"/>
  <c r="DV294" i="3" s="1"/>
  <c r="DX8" i="3"/>
  <c r="DW10" i="3"/>
  <c r="DW88" i="3" s="1"/>
  <c r="DW25" i="3"/>
  <c r="DW26" i="3"/>
  <c r="DW267" i="3"/>
  <c r="DW268" i="3"/>
  <c r="DW265" i="3"/>
  <c r="DW266" i="3"/>
  <c r="DW264" i="3"/>
  <c r="DW336" i="3"/>
  <c r="DW346" i="3"/>
  <c r="DW340" i="3"/>
  <c r="DW342" i="3"/>
  <c r="DW338" i="3"/>
  <c r="DW337" i="3"/>
  <c r="DW344" i="3"/>
  <c r="DW339" i="3"/>
  <c r="DW345" i="3"/>
  <c r="DW341" i="3"/>
  <c r="DW343" i="3"/>
  <c r="DW348" i="3"/>
  <c r="DW347" i="3"/>
  <c r="DV129" i="3"/>
  <c r="DV104" i="3"/>
  <c r="DW160" i="3"/>
  <c r="DW305" i="3"/>
  <c r="DW301" i="3"/>
  <c r="DW303" i="3"/>
  <c r="DW304" i="3"/>
  <c r="DW306" i="3"/>
  <c r="DW302" i="3"/>
  <c r="DW281" i="3"/>
  <c r="DW316" i="3"/>
  <c r="DW364" i="3"/>
  <c r="DW372" i="3" s="1"/>
  <c r="DW374" i="3" s="1"/>
  <c r="DX370" i="3" s="1"/>
  <c r="DX373" i="3" s="1"/>
  <c r="DX35" i="3" s="1"/>
  <c r="CI411" i="3"/>
  <c r="CH390" i="3"/>
  <c r="DW430" i="3"/>
  <c r="ET19" i="87" s="1"/>
  <c r="DX386" i="3" l="1"/>
  <c r="EU5" i="87"/>
  <c r="DL418" i="86"/>
  <c r="DL415" i="86"/>
  <c r="DV296" i="3"/>
  <c r="DX424" i="3"/>
  <c r="DX431" i="3" s="1"/>
  <c r="DX165" i="3"/>
  <c r="DW269" i="3"/>
  <c r="DW350" i="3"/>
  <c r="DW377" i="3" s="1"/>
  <c r="DW36" i="3" s="1"/>
  <c r="ET9" i="87" s="1"/>
  <c r="DV317" i="3"/>
  <c r="DV142" i="3"/>
  <c r="DV141" i="3"/>
  <c r="CI418" i="3"/>
  <c r="CI415" i="3"/>
  <c r="CI437" i="3" s="1"/>
  <c r="CI41" i="3" s="1"/>
  <c r="DW283" i="3"/>
  <c r="DW285" i="3" s="1"/>
  <c r="DW315" i="3" s="1"/>
  <c r="DW100" i="3"/>
  <c r="DW95" i="3"/>
  <c r="DW134" i="3" s="1"/>
  <c r="DW98" i="3"/>
  <c r="DW137" i="3" s="1"/>
  <c r="DW97" i="3"/>
  <c r="DW136" i="3" s="1"/>
  <c r="DW96" i="3"/>
  <c r="DW135" i="3" s="1"/>
  <c r="DW92" i="3"/>
  <c r="DW131" i="3" s="1"/>
  <c r="DW91" i="3"/>
  <c r="DW130" i="3" s="1"/>
  <c r="DW94" i="3"/>
  <c r="DW133" i="3" s="1"/>
  <c r="DW93" i="3"/>
  <c r="DW132" i="3" s="1"/>
  <c r="DW90" i="3"/>
  <c r="DX112" i="3"/>
  <c r="DX360" i="3"/>
  <c r="DX5" i="3"/>
  <c r="DX113" i="3"/>
  <c r="DX361" i="3"/>
  <c r="DX118" i="3"/>
  <c r="DX7" i="3"/>
  <c r="DX114" i="3"/>
  <c r="DX359" i="3"/>
  <c r="DX9" i="3"/>
  <c r="DX115" i="3"/>
  <c r="DX355" i="3"/>
  <c r="DX24" i="3"/>
  <c r="DX23" i="3"/>
  <c r="DX116" i="3"/>
  <c r="DX358" i="3"/>
  <c r="DX111" i="3"/>
  <c r="DX119" i="3"/>
  <c r="DX138" i="3" s="1"/>
  <c r="DX362" i="3"/>
  <c r="DX356" i="3"/>
  <c r="DX117" i="3"/>
  <c r="DX110" i="3"/>
  <c r="DX357" i="3"/>
  <c r="DX428" i="3" l="1"/>
  <c r="DX430" i="3" s="1"/>
  <c r="EU19" i="87" s="1"/>
  <c r="DL417" i="86"/>
  <c r="DL437" i="86"/>
  <c r="DL41" i="86" s="1"/>
  <c r="CI417" i="3"/>
  <c r="DF18" i="87" s="1"/>
  <c r="DX336" i="3"/>
  <c r="DX346" i="3"/>
  <c r="DX340" i="3"/>
  <c r="DX342" i="3"/>
  <c r="DX339" i="3"/>
  <c r="DX337" i="3"/>
  <c r="DX344" i="3"/>
  <c r="DX338" i="3"/>
  <c r="DX345" i="3"/>
  <c r="DX341" i="3"/>
  <c r="DX343" i="3"/>
  <c r="DX347" i="3"/>
  <c r="DX348" i="3"/>
  <c r="DW288" i="3"/>
  <c r="DW289" i="3" s="1"/>
  <c r="DW292" i="3"/>
  <c r="DW294" i="3" s="1"/>
  <c r="DX303" i="3"/>
  <c r="DX306" i="3"/>
  <c r="DX305" i="3"/>
  <c r="DX301" i="3"/>
  <c r="DX304" i="3"/>
  <c r="DX302" i="3"/>
  <c r="DX281" i="3"/>
  <c r="DX316" i="3"/>
  <c r="DX265" i="3"/>
  <c r="DX266" i="3"/>
  <c r="DX267" i="3"/>
  <c r="DX268" i="3"/>
  <c r="DX264" i="3"/>
  <c r="DX364" i="3"/>
  <c r="DX372" i="3" s="1"/>
  <c r="DX374" i="3" s="1"/>
  <c r="DY370" i="3" s="1"/>
  <c r="DY373" i="3" s="1"/>
  <c r="DY35" i="3" s="1"/>
  <c r="DX160" i="3"/>
  <c r="DW129" i="3"/>
  <c r="DW104" i="3"/>
  <c r="DX11" i="3"/>
  <c r="DX26" i="3"/>
  <c r="DY8" i="3"/>
  <c r="DX10" i="3"/>
  <c r="DX88" i="3" s="1"/>
  <c r="DX25" i="3"/>
  <c r="DX123" i="3"/>
  <c r="DY386" i="3" l="1"/>
  <c r="EV5" i="87"/>
  <c r="DM411" i="86"/>
  <c r="DL390" i="86"/>
  <c r="DY165" i="3"/>
  <c r="DY424" i="3"/>
  <c r="DY431" i="3" s="1"/>
  <c r="DX269" i="3"/>
  <c r="DW296" i="3"/>
  <c r="CJ411" i="3"/>
  <c r="CI390" i="3"/>
  <c r="DX283" i="3"/>
  <c r="DX285" i="3" s="1"/>
  <c r="DX315" i="3" s="1"/>
  <c r="DX96" i="3"/>
  <c r="DX135" i="3" s="1"/>
  <c r="DX95" i="3"/>
  <c r="DX134" i="3" s="1"/>
  <c r="DX98" i="3"/>
  <c r="DX137" i="3" s="1"/>
  <c r="DX97" i="3"/>
  <c r="DX136" i="3" s="1"/>
  <c r="DX100" i="3"/>
  <c r="DX92" i="3"/>
  <c r="DX131" i="3" s="1"/>
  <c r="DX91" i="3"/>
  <c r="DX130" i="3" s="1"/>
  <c r="DX94" i="3"/>
  <c r="DX133" i="3" s="1"/>
  <c r="DX93" i="3"/>
  <c r="DX132" i="3" s="1"/>
  <c r="DX90" i="3"/>
  <c r="DY5" i="3"/>
  <c r="DY113" i="3"/>
  <c r="DY357" i="3"/>
  <c r="DY7" i="3"/>
  <c r="DY114" i="3"/>
  <c r="DY359" i="3"/>
  <c r="DY9" i="3"/>
  <c r="DY115" i="3"/>
  <c r="DY355" i="3"/>
  <c r="DY358" i="3"/>
  <c r="DY23" i="3"/>
  <c r="DY116" i="3"/>
  <c r="DY24" i="3"/>
  <c r="DY117" i="3"/>
  <c r="DY360" i="3"/>
  <c r="DY112" i="3"/>
  <c r="DY110" i="3"/>
  <c r="DY118" i="3"/>
  <c r="DY356" i="3"/>
  <c r="DY361" i="3"/>
  <c r="DY111" i="3"/>
  <c r="DY119" i="3"/>
  <c r="DY138" i="3" s="1"/>
  <c r="DY362" i="3"/>
  <c r="DW317" i="3"/>
  <c r="DW142" i="3"/>
  <c r="DW141" i="3"/>
  <c r="DX350" i="3"/>
  <c r="DX377" i="3" s="1"/>
  <c r="DX36" i="3" s="1"/>
  <c r="EU9" i="87" s="1"/>
  <c r="DM418" i="86" l="1"/>
  <c r="DM415" i="86"/>
  <c r="DY428" i="3"/>
  <c r="DY11" i="3"/>
  <c r="DY10" i="3"/>
  <c r="DY88" i="3" s="1"/>
  <c r="DY25" i="3"/>
  <c r="DY26" i="3"/>
  <c r="DZ8" i="3"/>
  <c r="DY304" i="3"/>
  <c r="DY306" i="3"/>
  <c r="DY305" i="3"/>
  <c r="DY303" i="3"/>
  <c r="DY301" i="3"/>
  <c r="DY302" i="3"/>
  <c r="DY281" i="3"/>
  <c r="DY316" i="3"/>
  <c r="DX104" i="3"/>
  <c r="DX129" i="3"/>
  <c r="DY336" i="3"/>
  <c r="DY346" i="3"/>
  <c r="DY340" i="3"/>
  <c r="DY342" i="3"/>
  <c r="DY344" i="3"/>
  <c r="DY338" i="3"/>
  <c r="DY339" i="3"/>
  <c r="DY337" i="3"/>
  <c r="DY345" i="3"/>
  <c r="DY341" i="3"/>
  <c r="DY343" i="3"/>
  <c r="DY348" i="3"/>
  <c r="DY347" i="3"/>
  <c r="DY123" i="3"/>
  <c r="DX288" i="3"/>
  <c r="DX289" i="3" s="1"/>
  <c r="DX292" i="3"/>
  <c r="DX294" i="3" s="1"/>
  <c r="DY364" i="3"/>
  <c r="DY372" i="3" s="1"/>
  <c r="DY374" i="3" s="1"/>
  <c r="DZ370" i="3" s="1"/>
  <c r="DZ373" i="3" s="1"/>
  <c r="DY160" i="3"/>
  <c r="DY430" i="3"/>
  <c r="EV19" i="87" s="1"/>
  <c r="DY266" i="3"/>
  <c r="DY267" i="3"/>
  <c r="DY268" i="3"/>
  <c r="DY265" i="3"/>
  <c r="DY264" i="3"/>
  <c r="CJ415" i="3"/>
  <c r="CJ437" i="3" s="1"/>
  <c r="CJ41" i="3" s="1"/>
  <c r="CJ418" i="3"/>
  <c r="DZ386" i="3" l="1"/>
  <c r="EW5" i="87"/>
  <c r="DM417" i="86"/>
  <c r="DM437" i="86"/>
  <c r="DM41" i="86" s="1"/>
  <c r="DZ165" i="3"/>
  <c r="DZ424" i="3"/>
  <c r="DZ431" i="3" s="1"/>
  <c r="DZ35" i="3"/>
  <c r="H35" i="3" s="1"/>
  <c r="H373" i="3"/>
  <c r="DY269" i="3"/>
  <c r="DX141" i="3"/>
  <c r="DX142" i="3"/>
  <c r="DX317" i="3"/>
  <c r="DZ110" i="3"/>
  <c r="DZ118" i="3"/>
  <c r="DZ358" i="3"/>
  <c r="H358" i="3" s="1"/>
  <c r="DZ24" i="3"/>
  <c r="DZ111" i="3"/>
  <c r="DZ119" i="3"/>
  <c r="DZ138" i="3" s="1"/>
  <c r="DZ359" i="3"/>
  <c r="H359" i="3" s="1"/>
  <c r="DZ5" i="3"/>
  <c r="DZ112" i="3"/>
  <c r="DZ361" i="3"/>
  <c r="H361" i="3" s="1"/>
  <c r="DZ357" i="3"/>
  <c r="H357" i="3" s="1"/>
  <c r="DZ7" i="3"/>
  <c r="DZ113" i="3"/>
  <c r="DZ355" i="3"/>
  <c r="H355" i="3" s="1"/>
  <c r="DZ9" i="3"/>
  <c r="DZ11" i="3" s="1"/>
  <c r="DZ114" i="3"/>
  <c r="DZ356" i="3"/>
  <c r="H356" i="3" s="1"/>
  <c r="DZ117" i="3"/>
  <c r="DZ115" i="3"/>
  <c r="DZ360" i="3"/>
  <c r="H360" i="3" s="1"/>
  <c r="DZ23" i="3"/>
  <c r="DZ116" i="3"/>
  <c r="DZ362" i="3"/>
  <c r="H362" i="3" s="1"/>
  <c r="DY350" i="3"/>
  <c r="DY377" i="3" s="1"/>
  <c r="DY36" i="3" s="1"/>
  <c r="EV9" i="87" s="1"/>
  <c r="CJ417" i="3"/>
  <c r="DG18" i="87" s="1"/>
  <c r="DX296" i="3"/>
  <c r="DY283" i="3"/>
  <c r="DY285" i="3" s="1"/>
  <c r="DY315" i="3" s="1"/>
  <c r="DY100" i="3"/>
  <c r="DY95" i="3"/>
  <c r="DY134" i="3" s="1"/>
  <c r="DY98" i="3"/>
  <c r="DY137" i="3" s="1"/>
  <c r="DY96" i="3"/>
  <c r="DY135" i="3" s="1"/>
  <c r="DY97" i="3"/>
  <c r="DY136" i="3" s="1"/>
  <c r="DY92" i="3"/>
  <c r="DY131" i="3" s="1"/>
  <c r="DY90" i="3"/>
  <c r="DY93" i="3"/>
  <c r="DY132" i="3" s="1"/>
  <c r="DY91" i="3"/>
  <c r="DY130" i="3" s="1"/>
  <c r="DY94" i="3"/>
  <c r="DY133" i="3" s="1"/>
  <c r="DN411" i="86" l="1"/>
  <c r="DM390" i="86"/>
  <c r="DZ428" i="3"/>
  <c r="H428" i="3" s="1"/>
  <c r="DZ160" i="3"/>
  <c r="H160" i="3" s="1"/>
  <c r="DZ364" i="3"/>
  <c r="DY288" i="3"/>
  <c r="DY289" i="3" s="1"/>
  <c r="DY292" i="3"/>
  <c r="DY294" i="3" s="1"/>
  <c r="CK411" i="3"/>
  <c r="CJ390" i="3"/>
  <c r="DZ123" i="3"/>
  <c r="DZ422" i="3"/>
  <c r="DZ409" i="3"/>
  <c r="DZ397" i="3"/>
  <c r="DZ266" i="3"/>
  <c r="H266" i="3" s="1"/>
  <c r="DZ267" i="3"/>
  <c r="H267" i="3" s="1"/>
  <c r="DZ268" i="3"/>
  <c r="H268" i="3" s="1"/>
  <c r="DZ264" i="3"/>
  <c r="DZ265" i="3"/>
  <c r="H265" i="3" s="1"/>
  <c r="DZ336" i="3"/>
  <c r="DZ346" i="3"/>
  <c r="DZ340" i="3"/>
  <c r="DZ342" i="3"/>
  <c r="DZ338" i="3"/>
  <c r="DZ344" i="3"/>
  <c r="DZ337" i="3"/>
  <c r="DZ339" i="3"/>
  <c r="DZ345" i="3"/>
  <c r="DZ341" i="3"/>
  <c r="DZ343" i="3"/>
  <c r="DZ348" i="3"/>
  <c r="DZ347" i="3"/>
  <c r="DZ10" i="3"/>
  <c r="DZ88" i="3" s="1"/>
  <c r="H88" i="3" s="1"/>
  <c r="DZ25" i="3"/>
  <c r="DZ26" i="3"/>
  <c r="DZ304" i="3"/>
  <c r="H304" i="3" s="1"/>
  <c r="DZ306" i="3"/>
  <c r="H306" i="3" s="1"/>
  <c r="DZ301" i="3"/>
  <c r="H301" i="3" s="1"/>
  <c r="DZ305" i="3"/>
  <c r="H305" i="3" s="1"/>
  <c r="DZ303" i="3"/>
  <c r="H303" i="3" s="1"/>
  <c r="DZ302" i="3"/>
  <c r="H302" i="3" s="1"/>
  <c r="DZ281" i="3"/>
  <c r="DZ316" i="3"/>
  <c r="H316" i="3" s="1"/>
  <c r="DY104" i="3"/>
  <c r="DY129" i="3"/>
  <c r="DN415" i="86" l="1"/>
  <c r="DN418" i="86"/>
  <c r="AG397" i="3"/>
  <c r="AG422" i="3"/>
  <c r="AG431" i="3" s="1"/>
  <c r="AG409" i="3"/>
  <c r="AG418" i="3" s="1"/>
  <c r="CK397" i="3"/>
  <c r="CK422" i="3"/>
  <c r="CK409" i="3"/>
  <c r="BY397" i="3"/>
  <c r="BY422" i="3"/>
  <c r="BY409" i="3"/>
  <c r="BL397" i="3"/>
  <c r="BL409" i="3"/>
  <c r="BL422" i="3"/>
  <c r="AY397" i="3"/>
  <c r="AY422" i="3"/>
  <c r="AY431" i="3" s="1"/>
  <c r="AY409" i="3"/>
  <c r="AY418" i="3" s="1"/>
  <c r="DV409" i="3"/>
  <c r="DV397" i="3"/>
  <c r="DV422" i="3"/>
  <c r="M397" i="3"/>
  <c r="M422" i="3"/>
  <c r="M431" i="3" s="1"/>
  <c r="M409" i="3"/>
  <c r="M418" i="3" s="1"/>
  <c r="CF422" i="3"/>
  <c r="CF397" i="3"/>
  <c r="CF409" i="3"/>
  <c r="Q397" i="3"/>
  <c r="Q422" i="3"/>
  <c r="Q431" i="3" s="1"/>
  <c r="Q409" i="3"/>
  <c r="Q418" i="3" s="1"/>
  <c r="BP397" i="3"/>
  <c r="BP409" i="3"/>
  <c r="BP422" i="3"/>
  <c r="AT397" i="3"/>
  <c r="AT409" i="3"/>
  <c r="AT418" i="3" s="1"/>
  <c r="AT422" i="3"/>
  <c r="AT431" i="3" s="1"/>
  <c r="AZ397" i="3"/>
  <c r="AZ409" i="3"/>
  <c r="AZ418" i="3" s="1"/>
  <c r="AZ422" i="3"/>
  <c r="AZ431" i="3" s="1"/>
  <c r="BC397" i="3"/>
  <c r="BC409" i="3"/>
  <c r="BC418" i="3" s="1"/>
  <c r="BC422" i="3"/>
  <c r="BC431" i="3" s="1"/>
  <c r="DR422" i="3"/>
  <c r="DR409" i="3"/>
  <c r="DR397" i="3"/>
  <c r="AF397" i="3"/>
  <c r="AF422" i="3"/>
  <c r="AF431" i="3" s="1"/>
  <c r="AF409" i="3"/>
  <c r="AF418" i="3" s="1"/>
  <c r="AI397" i="3"/>
  <c r="AI409" i="3"/>
  <c r="AI418" i="3" s="1"/>
  <c r="AI422" i="3"/>
  <c r="AI431" i="3" s="1"/>
  <c r="BD397" i="3"/>
  <c r="BD409" i="3"/>
  <c r="BD418" i="3" s="1"/>
  <c r="BD422" i="3"/>
  <c r="BD431" i="3" s="1"/>
  <c r="DA397" i="3"/>
  <c r="DA409" i="3"/>
  <c r="DA422" i="3"/>
  <c r="CL422" i="3"/>
  <c r="CL397" i="3"/>
  <c r="CL409" i="3"/>
  <c r="DY397" i="3"/>
  <c r="DY409" i="3"/>
  <c r="DY422" i="3"/>
  <c r="DD422" i="3"/>
  <c r="DD409" i="3"/>
  <c r="DD397" i="3"/>
  <c r="CP397" i="3"/>
  <c r="CP422" i="3"/>
  <c r="CP409" i="3"/>
  <c r="CV397" i="3"/>
  <c r="CV422" i="3"/>
  <c r="CV409" i="3"/>
  <c r="O397" i="3"/>
  <c r="O409" i="3"/>
  <c r="O418" i="3" s="1"/>
  <c r="O422" i="3"/>
  <c r="O431" i="3" s="1"/>
  <c r="CN422" i="3"/>
  <c r="CN397" i="3"/>
  <c r="CN409" i="3"/>
  <c r="CD409" i="3"/>
  <c r="CD397" i="3"/>
  <c r="CD422" i="3"/>
  <c r="BG397" i="3"/>
  <c r="BG409" i="3"/>
  <c r="BG422" i="3"/>
  <c r="BE397" i="3"/>
  <c r="BE422" i="3"/>
  <c r="BE431" i="3" s="1"/>
  <c r="BE409" i="3"/>
  <c r="BE418" i="3" s="1"/>
  <c r="AC397" i="3"/>
  <c r="AC409" i="3"/>
  <c r="AC418" i="3" s="1"/>
  <c r="AC422" i="3"/>
  <c r="AC431" i="3" s="1"/>
  <c r="BU397" i="3"/>
  <c r="BU409" i="3"/>
  <c r="BU422" i="3"/>
  <c r="CO409" i="3"/>
  <c r="CO422" i="3"/>
  <c r="CO397" i="3"/>
  <c r="AN397" i="3"/>
  <c r="AN409" i="3"/>
  <c r="AN418" i="3" s="1"/>
  <c r="AN422" i="3"/>
  <c r="AN431" i="3" s="1"/>
  <c r="BZ397" i="3"/>
  <c r="BZ409" i="3"/>
  <c r="BZ422" i="3"/>
  <c r="BB397" i="3"/>
  <c r="BB409" i="3"/>
  <c r="BB418" i="3" s="1"/>
  <c r="BB422" i="3"/>
  <c r="BB431" i="3" s="1"/>
  <c r="AU397" i="3"/>
  <c r="AU409" i="3"/>
  <c r="AU418" i="3" s="1"/>
  <c r="AU422" i="3"/>
  <c r="AU431" i="3" s="1"/>
  <c r="K397" i="3"/>
  <c r="K409" i="3"/>
  <c r="K418" i="3" s="1"/>
  <c r="K422" i="3"/>
  <c r="K431" i="3" s="1"/>
  <c r="J397" i="3"/>
  <c r="J405" i="3" s="1"/>
  <c r="J409" i="3"/>
  <c r="J422" i="3"/>
  <c r="AD397" i="3"/>
  <c r="AD422" i="3"/>
  <c r="AD431" i="3" s="1"/>
  <c r="AD409" i="3"/>
  <c r="AD418" i="3" s="1"/>
  <c r="CX422" i="3"/>
  <c r="CX409" i="3"/>
  <c r="CX397" i="3"/>
  <c r="CC409" i="3"/>
  <c r="CC422" i="3"/>
  <c r="CC397" i="3"/>
  <c r="DP409" i="3"/>
  <c r="DP397" i="3"/>
  <c r="DP422" i="3"/>
  <c r="DO422" i="3"/>
  <c r="DO397" i="3"/>
  <c r="DO409" i="3"/>
  <c r="AH397" i="3"/>
  <c r="AH409" i="3"/>
  <c r="AH418" i="3" s="1"/>
  <c r="AH422" i="3"/>
  <c r="AH431" i="3" s="1"/>
  <c r="BX397" i="3"/>
  <c r="BX422" i="3"/>
  <c r="BX409" i="3"/>
  <c r="DK422" i="3"/>
  <c r="DK397" i="3"/>
  <c r="DK409" i="3"/>
  <c r="BJ397" i="3"/>
  <c r="BJ409" i="3"/>
  <c r="BJ422" i="3"/>
  <c r="CM409" i="3"/>
  <c r="CM422" i="3"/>
  <c r="CM397" i="3"/>
  <c r="BN397" i="3"/>
  <c r="BN422" i="3"/>
  <c r="BN409" i="3"/>
  <c r="CQ422" i="3"/>
  <c r="CQ397" i="3"/>
  <c r="CQ409" i="3"/>
  <c r="CB397" i="3"/>
  <c r="CB422" i="3"/>
  <c r="CB409" i="3"/>
  <c r="DN409" i="3"/>
  <c r="DN422" i="3"/>
  <c r="DN397" i="3"/>
  <c r="AQ397" i="3"/>
  <c r="AQ409" i="3"/>
  <c r="AQ418" i="3" s="1"/>
  <c r="AQ422" i="3"/>
  <c r="AQ431" i="3" s="1"/>
  <c r="DC422" i="3"/>
  <c r="DC397" i="3"/>
  <c r="DC409" i="3"/>
  <c r="CU397" i="3"/>
  <c r="CU409" i="3"/>
  <c r="CU422" i="3"/>
  <c r="BK397" i="3"/>
  <c r="BK409" i="3"/>
  <c r="BK422" i="3"/>
  <c r="BT397" i="3"/>
  <c r="BT422" i="3"/>
  <c r="BT409" i="3"/>
  <c r="AL397" i="3"/>
  <c r="AL409" i="3"/>
  <c r="AL418" i="3" s="1"/>
  <c r="AL422" i="3"/>
  <c r="AL431" i="3" s="1"/>
  <c r="AK397" i="3"/>
  <c r="AK409" i="3"/>
  <c r="AK418" i="3" s="1"/>
  <c r="AK422" i="3"/>
  <c r="AK431" i="3" s="1"/>
  <c r="BI397" i="3"/>
  <c r="BI422" i="3"/>
  <c r="BI409" i="3"/>
  <c r="DX397" i="3"/>
  <c r="DX409" i="3"/>
  <c r="DX422" i="3"/>
  <c r="BH397" i="3"/>
  <c r="BH409" i="3"/>
  <c r="BH422" i="3"/>
  <c r="CR397" i="3"/>
  <c r="CR409" i="3"/>
  <c r="CR422" i="3"/>
  <c r="DH397" i="3"/>
  <c r="DH422" i="3"/>
  <c r="DH409" i="3"/>
  <c r="AO397" i="3"/>
  <c r="AO409" i="3"/>
  <c r="AO418" i="3" s="1"/>
  <c r="AO422" i="3"/>
  <c r="AO431" i="3" s="1"/>
  <c r="CW397" i="3"/>
  <c r="CW422" i="3"/>
  <c r="CW409" i="3"/>
  <c r="R397" i="3"/>
  <c r="R422" i="3"/>
  <c r="R431" i="3" s="1"/>
  <c r="R409" i="3"/>
  <c r="R418" i="3" s="1"/>
  <c r="CJ409" i="3"/>
  <c r="CJ422" i="3"/>
  <c r="CJ397" i="3"/>
  <c r="BR397" i="3"/>
  <c r="BR422" i="3"/>
  <c r="BR409" i="3"/>
  <c r="AA397" i="3"/>
  <c r="AA409" i="3"/>
  <c r="AA418" i="3" s="1"/>
  <c r="AA422" i="3"/>
  <c r="AA431" i="3" s="1"/>
  <c r="P397" i="3"/>
  <c r="P409" i="3"/>
  <c r="P418" i="3" s="1"/>
  <c r="P422" i="3"/>
  <c r="P431" i="3" s="1"/>
  <c r="DI422" i="3"/>
  <c r="DI409" i="3"/>
  <c r="DI397" i="3"/>
  <c r="DL397" i="3"/>
  <c r="DL409" i="3"/>
  <c r="DL422" i="3"/>
  <c r="AE397" i="3"/>
  <c r="AE422" i="3"/>
  <c r="AE431" i="3" s="1"/>
  <c r="AE409" i="3"/>
  <c r="AE418" i="3" s="1"/>
  <c r="AW397" i="3"/>
  <c r="AW422" i="3"/>
  <c r="AW431" i="3" s="1"/>
  <c r="AW409" i="3"/>
  <c r="AW418" i="3" s="1"/>
  <c r="DW422" i="3"/>
  <c r="DW409" i="3"/>
  <c r="DW397" i="3"/>
  <c r="BF397" i="3"/>
  <c r="BF422" i="3"/>
  <c r="BF431" i="3" s="1"/>
  <c r="BF409" i="3"/>
  <c r="BF418" i="3" s="1"/>
  <c r="AV397" i="3"/>
  <c r="AV409" i="3"/>
  <c r="AV418" i="3" s="1"/>
  <c r="AV422" i="3"/>
  <c r="AV431" i="3" s="1"/>
  <c r="CZ397" i="3"/>
  <c r="CZ409" i="3"/>
  <c r="CZ422" i="3"/>
  <c r="CG397" i="3"/>
  <c r="CG409" i="3"/>
  <c r="CG422" i="3"/>
  <c r="DS397" i="3"/>
  <c r="DS422" i="3"/>
  <c r="DS409" i="3"/>
  <c r="BV397" i="3"/>
  <c r="BV409" i="3"/>
  <c r="BV422" i="3"/>
  <c r="T397" i="3"/>
  <c r="T409" i="3"/>
  <c r="T418" i="3" s="1"/>
  <c r="T422" i="3"/>
  <c r="T431" i="3" s="1"/>
  <c r="U397" i="3"/>
  <c r="U422" i="3"/>
  <c r="U431" i="3" s="1"/>
  <c r="U409" i="3"/>
  <c r="U418" i="3" s="1"/>
  <c r="DB397" i="3"/>
  <c r="DB409" i="3"/>
  <c r="DB422" i="3"/>
  <c r="DJ397" i="3"/>
  <c r="DJ422" i="3"/>
  <c r="DJ409" i="3"/>
  <c r="BM397" i="3"/>
  <c r="BM409" i="3"/>
  <c r="BM422" i="3"/>
  <c r="CY397" i="3"/>
  <c r="CY422" i="3"/>
  <c r="CY409" i="3"/>
  <c r="N397" i="3"/>
  <c r="N409" i="3"/>
  <c r="N418" i="3" s="1"/>
  <c r="N422" i="3"/>
  <c r="N431" i="3" s="1"/>
  <c r="L397" i="3"/>
  <c r="L409" i="3"/>
  <c r="L418" i="3" s="1"/>
  <c r="L422" i="3"/>
  <c r="L431" i="3" s="1"/>
  <c r="S397" i="3"/>
  <c r="S409" i="3"/>
  <c r="S418" i="3" s="1"/>
  <c r="S422" i="3"/>
  <c r="S431" i="3" s="1"/>
  <c r="BS397" i="3"/>
  <c r="BS409" i="3"/>
  <c r="BS422" i="3"/>
  <c r="DM397" i="3"/>
  <c r="DM409" i="3"/>
  <c r="DM422" i="3"/>
  <c r="AP397" i="3"/>
  <c r="AP409" i="3"/>
  <c r="AP418" i="3" s="1"/>
  <c r="AP422" i="3"/>
  <c r="AP431" i="3" s="1"/>
  <c r="CI422" i="3"/>
  <c r="CI397" i="3"/>
  <c r="CI409" i="3"/>
  <c r="AS397" i="3"/>
  <c r="AS422" i="3"/>
  <c r="AS431" i="3" s="1"/>
  <c r="AS409" i="3"/>
  <c r="AS418" i="3" s="1"/>
  <c r="CT422" i="3"/>
  <c r="CT409" i="3"/>
  <c r="CT397" i="3"/>
  <c r="CE397" i="3"/>
  <c r="CE409" i="3"/>
  <c r="CE422" i="3"/>
  <c r="BQ397" i="3"/>
  <c r="BQ422" i="3"/>
  <c r="BQ409" i="3"/>
  <c r="AJ397" i="3"/>
  <c r="AJ409" i="3"/>
  <c r="AJ418" i="3" s="1"/>
  <c r="AJ422" i="3"/>
  <c r="AJ431" i="3" s="1"/>
  <c r="AB397" i="3"/>
  <c r="AB409" i="3"/>
  <c r="AB418" i="3" s="1"/>
  <c r="AB422" i="3"/>
  <c r="AB431" i="3" s="1"/>
  <c r="DT409" i="3"/>
  <c r="DT422" i="3"/>
  <c r="DT397" i="3"/>
  <c r="BO397" i="3"/>
  <c r="BO422" i="3"/>
  <c r="BO409" i="3"/>
  <c r="CH422" i="3"/>
  <c r="CH397" i="3"/>
  <c r="CH409" i="3"/>
  <c r="DQ422" i="3"/>
  <c r="DQ409" i="3"/>
  <c r="DQ397" i="3"/>
  <c r="CA397" i="3"/>
  <c r="CA422" i="3"/>
  <c r="CA409" i="3"/>
  <c r="AX397" i="3"/>
  <c r="AX409" i="3"/>
  <c r="AX418" i="3" s="1"/>
  <c r="AX422" i="3"/>
  <c r="AX431" i="3" s="1"/>
  <c r="DG397" i="3"/>
  <c r="DG409" i="3"/>
  <c r="DG422" i="3"/>
  <c r="BA397" i="3"/>
  <c r="BA409" i="3"/>
  <c r="BA418" i="3" s="1"/>
  <c r="BA422" i="3"/>
  <c r="BA431" i="3" s="1"/>
  <c r="DU422" i="3"/>
  <c r="DU409" i="3"/>
  <c r="DU397" i="3"/>
  <c r="BW397" i="3"/>
  <c r="BW422" i="3"/>
  <c r="BW409" i="3"/>
  <c r="CS397" i="3"/>
  <c r="CS422" i="3"/>
  <c r="CS409" i="3"/>
  <c r="DE422" i="3"/>
  <c r="DE397" i="3"/>
  <c r="DE409" i="3"/>
  <c r="AR397" i="3"/>
  <c r="AR409" i="3"/>
  <c r="AR418" i="3" s="1"/>
  <c r="AR422" i="3"/>
  <c r="AR431" i="3" s="1"/>
  <c r="AM397" i="3"/>
  <c r="AM409" i="3"/>
  <c r="AM418" i="3" s="1"/>
  <c r="AM422" i="3"/>
  <c r="AM431" i="3" s="1"/>
  <c r="DF397" i="3"/>
  <c r="DF409" i="3"/>
  <c r="DF422" i="3"/>
  <c r="DY296" i="3"/>
  <c r="DZ430" i="3"/>
  <c r="EW19" i="87" s="1"/>
  <c r="DZ372" i="3"/>
  <c r="H364" i="3"/>
  <c r="DZ269" i="3"/>
  <c r="H264" i="3"/>
  <c r="DY141" i="3"/>
  <c r="DZ350" i="3"/>
  <c r="DY142" i="3"/>
  <c r="DY317" i="3"/>
  <c r="DZ283" i="3"/>
  <c r="DZ285" i="3" s="1"/>
  <c r="DZ315" i="3" s="1"/>
  <c r="DZ100" i="3"/>
  <c r="H100" i="3" s="1"/>
  <c r="DZ95" i="3"/>
  <c r="DZ96" i="3"/>
  <c r="DZ98" i="3"/>
  <c r="DZ97" i="3"/>
  <c r="DZ92" i="3"/>
  <c r="DZ93" i="3"/>
  <c r="DZ91" i="3"/>
  <c r="DZ94" i="3"/>
  <c r="DZ90" i="3"/>
  <c r="H90" i="3" s="1"/>
  <c r="CK415" i="3"/>
  <c r="CK437" i="3" s="1"/>
  <c r="CK41" i="3" s="1"/>
  <c r="CK418" i="3"/>
  <c r="H431" i="3" l="1"/>
  <c r="H418" i="86"/>
  <c r="H431" i="86"/>
  <c r="J391" i="3"/>
  <c r="J435" i="3"/>
  <c r="H415" i="86"/>
  <c r="DN437" i="86"/>
  <c r="DN417" i="86"/>
  <c r="DZ131" i="3"/>
  <c r="H92" i="3"/>
  <c r="DZ136" i="3"/>
  <c r="H97" i="3"/>
  <c r="DZ132" i="3"/>
  <c r="H93" i="3"/>
  <c r="DZ134" i="3"/>
  <c r="H95" i="3"/>
  <c r="DZ137" i="3"/>
  <c r="H98" i="3"/>
  <c r="DZ135" i="3"/>
  <c r="H96" i="3"/>
  <c r="DZ133" i="3"/>
  <c r="H94" i="3"/>
  <c r="DZ130" i="3"/>
  <c r="H91" i="3"/>
  <c r="DZ374" i="3"/>
  <c r="H372" i="3"/>
  <c r="DZ377" i="3"/>
  <c r="H350" i="3"/>
  <c r="CK417" i="3"/>
  <c r="DH18" i="87" s="1"/>
  <c r="DZ288" i="3"/>
  <c r="DZ289" i="3" s="1"/>
  <c r="H289" i="3" s="1"/>
  <c r="H315" i="3"/>
  <c r="DZ292" i="3"/>
  <c r="DZ294" i="3" s="1"/>
  <c r="DZ129" i="3"/>
  <c r="DZ104" i="3"/>
  <c r="DN390" i="86" l="1"/>
  <c r="J39" i="3"/>
  <c r="J438" i="3"/>
  <c r="DN41" i="86"/>
  <c r="H41" i="86" s="1"/>
  <c r="H437" i="86"/>
  <c r="CK390" i="3"/>
  <c r="CL411" i="3"/>
  <c r="CL415" i="3" s="1"/>
  <c r="CL437" i="3" s="1"/>
  <c r="CL41" i="3" s="1"/>
  <c r="DZ36" i="3"/>
  <c r="EW9" i="87" s="1"/>
  <c r="H377" i="3"/>
  <c r="N11" i="87" s="1"/>
  <c r="DZ142" i="3"/>
  <c r="H142" i="3" s="1"/>
  <c r="DZ317" i="3"/>
  <c r="H317" i="3" s="1"/>
  <c r="DZ141" i="3"/>
  <c r="H141" i="3" s="1"/>
  <c r="DZ296" i="3"/>
  <c r="CL418" i="3" l="1"/>
  <c r="H36" i="3"/>
  <c r="CL417" i="3"/>
  <c r="CL390" i="3" l="1"/>
  <c r="DI18" i="87"/>
  <c r="CM411" i="3"/>
  <c r="CM415" i="3" s="1"/>
  <c r="CM437" i="3" s="1"/>
  <c r="CM41" i="3" s="1"/>
  <c r="CM418" i="3" l="1"/>
  <c r="CM417" i="3"/>
  <c r="DJ18" i="87" s="1"/>
  <c r="CN411" i="3" l="1"/>
  <c r="CM390" i="3"/>
  <c r="CN418" i="3" l="1"/>
  <c r="CN415" i="3"/>
  <c r="CN437" i="3" s="1"/>
  <c r="CN41" i="3" s="1"/>
  <c r="CN417" i="3" l="1"/>
  <c r="CO411" i="3" l="1"/>
  <c r="DK18" i="87"/>
  <c r="CN390" i="3"/>
  <c r="CO415" i="3"/>
  <c r="CO418" i="3"/>
  <c r="CO417" i="3" l="1"/>
  <c r="DL18" i="87" s="1"/>
  <c r="CO437" i="3"/>
  <c r="CO41" i="3" s="1"/>
  <c r="CP411" i="3" l="1"/>
  <c r="CO390" i="3"/>
  <c r="CP418" i="3" l="1"/>
  <c r="CP415" i="3"/>
  <c r="CP437" i="3" s="1"/>
  <c r="CP41" i="3" s="1"/>
  <c r="CP417" i="3" l="1"/>
  <c r="DM18" i="87" s="1"/>
  <c r="CQ411" i="3" l="1"/>
  <c r="CP390" i="3"/>
  <c r="CQ418" i="3" l="1"/>
  <c r="CQ415" i="3"/>
  <c r="CQ437" i="3" s="1"/>
  <c r="CQ41" i="3" s="1"/>
  <c r="CQ417" i="3" l="1"/>
  <c r="DN18" i="87" s="1"/>
  <c r="CR411" i="3" l="1"/>
  <c r="CQ390" i="3"/>
  <c r="CR415" i="3" l="1"/>
  <c r="CR437" i="3" s="1"/>
  <c r="CR41" i="3" s="1"/>
  <c r="CR418" i="3"/>
  <c r="CR417" i="3" l="1"/>
  <c r="DO18" i="87" s="1"/>
  <c r="CS411" i="3" l="1"/>
  <c r="CS418" i="3" s="1"/>
  <c r="CR390" i="3"/>
  <c r="CS415" i="3" l="1"/>
  <c r="CS417" i="3" s="1"/>
  <c r="DP18" i="87" s="1"/>
  <c r="CS437" i="3" l="1"/>
  <c r="CS41" i="3" s="1"/>
  <c r="CT411" i="3"/>
  <c r="CS390" i="3"/>
  <c r="CT418" i="3" l="1"/>
  <c r="CT415" i="3"/>
  <c r="CT417" i="3" l="1"/>
  <c r="DQ18" i="87" s="1"/>
  <c r="CT437" i="3"/>
  <c r="CT41" i="3" s="1"/>
  <c r="CU411" i="3" l="1"/>
  <c r="CT390" i="3"/>
  <c r="CU418" i="3" l="1"/>
  <c r="CU415" i="3"/>
  <c r="CU417" i="3" l="1"/>
  <c r="DR18" i="87" s="1"/>
  <c r="CU437" i="3"/>
  <c r="CU41" i="3" s="1"/>
  <c r="CV411" i="3" l="1"/>
  <c r="CU390" i="3"/>
  <c r="CV415" i="3" l="1"/>
  <c r="CV437" i="3" s="1"/>
  <c r="CV41" i="3" s="1"/>
  <c r="CV418" i="3"/>
  <c r="CV417" i="3" l="1"/>
  <c r="DS18" i="87" s="1"/>
  <c r="CW411" i="3" l="1"/>
  <c r="CW418" i="3" s="1"/>
  <c r="CV390" i="3"/>
  <c r="CW415" i="3" l="1"/>
  <c r="CW437" i="3" s="1"/>
  <c r="CW41" i="3" s="1"/>
  <c r="CW417" i="3" l="1"/>
  <c r="CW390" i="3" l="1"/>
  <c r="DT18" i="87"/>
  <c r="CX411" i="3"/>
  <c r="CX418" i="3" l="1"/>
  <c r="CX415" i="3"/>
  <c r="CX437" i="3" l="1"/>
  <c r="CX41" i="3" s="1"/>
  <c r="CX417" i="3"/>
  <c r="DU18" i="87" s="1"/>
  <c r="CY411" i="3" l="1"/>
  <c r="CX390" i="3"/>
  <c r="CY415" i="3" l="1"/>
  <c r="CY437" i="3" s="1"/>
  <c r="CY41" i="3" s="1"/>
  <c r="CY418" i="3"/>
  <c r="CY417" i="3" l="1"/>
  <c r="DV18" i="87" s="1"/>
  <c r="CZ411" i="3" l="1"/>
  <c r="CY390" i="3"/>
  <c r="CZ415" i="3" l="1"/>
  <c r="CZ418" i="3"/>
  <c r="CZ417" i="3" l="1"/>
  <c r="DW18" i="87" s="1"/>
  <c r="CZ437" i="3"/>
  <c r="CZ41" i="3" s="1"/>
  <c r="DA411" i="3" l="1"/>
  <c r="CZ390" i="3"/>
  <c r="DA418" i="3" l="1"/>
  <c r="DA415" i="3"/>
  <c r="DA437" i="3" l="1"/>
  <c r="DA41" i="3" s="1"/>
  <c r="DA417" i="3"/>
  <c r="DX18" i="87" s="1"/>
  <c r="DA390" i="3" l="1"/>
  <c r="DB411" i="3"/>
  <c r="DB415" i="3" l="1"/>
  <c r="DB418" i="3"/>
  <c r="DB417" i="3" l="1"/>
  <c r="DY18" i="87" s="1"/>
  <c r="DB437" i="3"/>
  <c r="DB41" i="3" s="1"/>
  <c r="DC411" i="3" l="1"/>
  <c r="DB390" i="3"/>
  <c r="DC418" i="3" l="1"/>
  <c r="DC415" i="3"/>
  <c r="DC417" i="3" l="1"/>
  <c r="DZ18" i="87" s="1"/>
  <c r="DC437" i="3"/>
  <c r="DC41" i="3" s="1"/>
  <c r="DC390" i="3" l="1"/>
  <c r="DD411" i="3"/>
  <c r="DD415" i="3" l="1"/>
  <c r="DD437" i="3" s="1"/>
  <c r="DD41" i="3" s="1"/>
  <c r="DD418" i="3"/>
  <c r="DD417" i="3" l="1"/>
  <c r="EA18" i="87" s="1"/>
  <c r="DE411" i="3" l="1"/>
  <c r="DD390" i="3"/>
  <c r="DE415" i="3" l="1"/>
  <c r="DE418" i="3"/>
  <c r="DE437" i="3" l="1"/>
  <c r="DE41" i="3" s="1"/>
  <c r="DE417" i="3"/>
  <c r="EB18" i="87" s="1"/>
  <c r="DF411" i="3" l="1"/>
  <c r="DE390" i="3"/>
  <c r="DF418" i="3" l="1"/>
  <c r="DF415" i="3"/>
  <c r="DF417" i="3" l="1"/>
  <c r="EC18" i="87" s="1"/>
  <c r="DF437" i="3"/>
  <c r="DF41" i="3" s="1"/>
  <c r="DG411" i="3" l="1"/>
  <c r="DF390" i="3"/>
  <c r="DG418" i="3" l="1"/>
  <c r="DG415" i="3"/>
  <c r="DG417" i="3" l="1"/>
  <c r="ED18" i="87" s="1"/>
  <c r="DG437" i="3"/>
  <c r="DG41" i="3" s="1"/>
  <c r="DH411" i="3" l="1"/>
  <c r="DG390" i="3"/>
  <c r="DH418" i="3" l="1"/>
  <c r="DH415" i="3"/>
  <c r="DH417" i="3" l="1"/>
  <c r="EE18" i="87" s="1"/>
  <c r="DH437" i="3"/>
  <c r="DH41" i="3" s="1"/>
  <c r="DI411" i="3" l="1"/>
  <c r="DH390" i="3"/>
  <c r="DI418" i="3" l="1"/>
  <c r="DI415" i="3"/>
  <c r="DI417" i="3" l="1"/>
  <c r="EF18" i="87" s="1"/>
  <c r="DI437" i="3"/>
  <c r="DI41" i="3" s="1"/>
  <c r="DJ411" i="3" l="1"/>
  <c r="DI390" i="3"/>
  <c r="DJ415" i="3" l="1"/>
  <c r="DJ418" i="3"/>
  <c r="DJ417" i="3" l="1"/>
  <c r="EG18" i="87" s="1"/>
  <c r="DJ437" i="3"/>
  <c r="DJ41" i="3" s="1"/>
  <c r="DJ390" i="3" l="1"/>
  <c r="DK411" i="3"/>
  <c r="DK418" i="3" l="1"/>
  <c r="DK415" i="3"/>
  <c r="DK417" i="3" l="1"/>
  <c r="EH18" i="87" s="1"/>
  <c r="DK437" i="3"/>
  <c r="DK41" i="3" s="1"/>
  <c r="DK390" i="3" l="1"/>
  <c r="DL411" i="3"/>
  <c r="DL415" i="3" l="1"/>
  <c r="DL418" i="3"/>
  <c r="DL417" i="3" l="1"/>
  <c r="EI18" i="87" s="1"/>
  <c r="DL437" i="3"/>
  <c r="DL41" i="3" s="1"/>
  <c r="DL390" i="3" l="1"/>
  <c r="DM411" i="3"/>
  <c r="DM415" i="3" l="1"/>
  <c r="DM418" i="3"/>
  <c r="DM437" i="3" l="1"/>
  <c r="DM41" i="3" s="1"/>
  <c r="DM417" i="3"/>
  <c r="EJ18" i="87" s="1"/>
  <c r="DM390" i="3" l="1"/>
  <c r="DN411" i="3"/>
  <c r="DN418" i="3" l="1"/>
  <c r="DN415" i="3"/>
  <c r="DN437" i="3" s="1"/>
  <c r="DN417" i="3" l="1"/>
  <c r="EK18" i="87" s="1"/>
  <c r="DN41" i="3"/>
  <c r="DN390" i="3" l="1"/>
  <c r="DO411" i="3"/>
  <c r="DO415" i="3" l="1"/>
  <c r="DO418" i="3"/>
  <c r="DO437" i="3" l="1"/>
  <c r="DO41" i="3" s="1"/>
  <c r="DO417" i="3"/>
  <c r="DO390" i="3" l="1"/>
  <c r="EL18" i="87"/>
  <c r="DP411" i="3"/>
  <c r="DP418" i="3" s="1"/>
  <c r="DP415" i="3" l="1"/>
  <c r="DP437" i="3" s="1"/>
  <c r="DP41" i="3" s="1"/>
  <c r="DP417" i="3" l="1"/>
  <c r="DQ411" i="3" l="1"/>
  <c r="EM18" i="87"/>
  <c r="DP390" i="3"/>
  <c r="DQ415" i="3"/>
  <c r="DQ418" i="3"/>
  <c r="DQ437" i="3" l="1"/>
  <c r="DQ41" i="3" s="1"/>
  <c r="DQ417" i="3"/>
  <c r="EN18" i="87" s="1"/>
  <c r="DR411" i="3" l="1"/>
  <c r="DQ390" i="3"/>
  <c r="DR415" i="3" l="1"/>
  <c r="DR418" i="3"/>
  <c r="DR437" i="3" l="1"/>
  <c r="DR41" i="3" s="1"/>
  <c r="DR417" i="3"/>
  <c r="EO18" i="87" s="1"/>
  <c r="DS411" i="3" l="1"/>
  <c r="DR390" i="3"/>
  <c r="DS415" i="3" l="1"/>
  <c r="DS418" i="3"/>
  <c r="DS437" i="3" l="1"/>
  <c r="DS41" i="3" s="1"/>
  <c r="DS417" i="3"/>
  <c r="EP18" i="87" s="1"/>
  <c r="DT411" i="3" l="1"/>
  <c r="DS390" i="3"/>
  <c r="DT415" i="3" l="1"/>
  <c r="DT418" i="3"/>
  <c r="DT437" i="3" l="1"/>
  <c r="DT41" i="3" s="1"/>
  <c r="DT417" i="3"/>
  <c r="EQ18" i="87" s="1"/>
  <c r="DT390" i="3" l="1"/>
  <c r="DU411" i="3"/>
  <c r="DU418" i="3" l="1"/>
  <c r="DU415" i="3"/>
  <c r="DU437" i="3" l="1"/>
  <c r="DU41" i="3" s="1"/>
  <c r="DU417" i="3"/>
  <c r="ER18" i="87" s="1"/>
  <c r="DV411" i="3" l="1"/>
  <c r="DU390" i="3"/>
  <c r="DV415" i="3" l="1"/>
  <c r="DV418" i="3"/>
  <c r="DV437" i="3" l="1"/>
  <c r="DV41" i="3" s="1"/>
  <c r="DV417" i="3"/>
  <c r="ES18" i="87" s="1"/>
  <c r="DW411" i="3" l="1"/>
  <c r="DV390" i="3"/>
  <c r="DW415" i="3" l="1"/>
  <c r="DW418" i="3"/>
  <c r="DW437" i="3" l="1"/>
  <c r="DW41" i="3" s="1"/>
  <c r="DW417" i="3"/>
  <c r="ET18" i="87" s="1"/>
  <c r="DW390" i="3" l="1"/>
  <c r="DX411" i="3"/>
  <c r="DX415" i="3" s="1"/>
  <c r="DX417" i="3" s="1"/>
  <c r="EU18" i="87" s="1"/>
  <c r="DX418" i="3" l="1"/>
  <c r="DX437" i="3"/>
  <c r="DX41" i="3" s="1"/>
  <c r="DX390" i="3"/>
  <c r="DY411" i="3"/>
  <c r="DY415" i="3" l="1"/>
  <c r="DY437" i="3" s="1"/>
  <c r="DY418" i="3"/>
  <c r="DY417" i="3" l="1"/>
  <c r="EV18" i="87" s="1"/>
  <c r="DY41" i="3"/>
  <c r="DZ411" i="3" l="1"/>
  <c r="DY390" i="3"/>
  <c r="DZ418" i="3" l="1"/>
  <c r="H418" i="3" s="1"/>
  <c r="DZ415" i="3"/>
  <c r="H415" i="3" l="1"/>
  <c r="DZ437" i="3"/>
  <c r="DZ417" i="3"/>
  <c r="EW18" i="87" s="1"/>
  <c r="DZ390" i="3" l="1"/>
  <c r="DZ41" i="3"/>
  <c r="H437" i="3"/>
  <c r="N14" i="87" s="1"/>
  <c r="N41" i="3" l="1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H41" i="3" l="1"/>
  <c r="J209" i="3" l="1"/>
  <c r="J249" i="3"/>
  <c r="J269" i="3"/>
  <c r="H269" i="3" s="1"/>
  <c r="Z165" i="88" l="1"/>
  <c r="Z165" i="86" l="1"/>
  <c r="M774" i="84" l="1"/>
  <c r="M775" i="84"/>
  <c r="M776" i="84"/>
  <c r="M777" i="84"/>
  <c r="M778" i="84"/>
  <c r="M960" i="84"/>
  <c r="N960" i="84"/>
  <c r="U960" i="84"/>
  <c r="V960" i="84"/>
  <c r="M961" i="84"/>
  <c r="N961" i="84"/>
  <c r="U961" i="84"/>
  <c r="V961" i="84"/>
  <c r="M962" i="84"/>
  <c r="N962" i="84"/>
  <c r="U962" i="84"/>
  <c r="V962" i="84"/>
  <c r="M963" i="84"/>
  <c r="N963" i="84"/>
  <c r="U963" i="84"/>
  <c r="V963" i="84"/>
  <c r="M964" i="84"/>
  <c r="N964" i="84"/>
  <c r="U964" i="84"/>
  <c r="V964" i="84"/>
  <c r="M1145" i="84"/>
  <c r="M206" i="3" s="1"/>
  <c r="N1145" i="84"/>
  <c r="U1145" i="84"/>
  <c r="V1145" i="84"/>
  <c r="M1146" i="84"/>
  <c r="N1146" i="84"/>
  <c r="U1146" i="84"/>
  <c r="V1146" i="84"/>
  <c r="M1147" i="84"/>
  <c r="O206" i="3" s="1"/>
  <c r="N1147" i="84"/>
  <c r="U1147" i="84"/>
  <c r="V1147" i="84"/>
  <c r="M1148" i="84"/>
  <c r="N1148" i="84"/>
  <c r="U1148" i="84"/>
  <c r="V1148" i="84"/>
  <c r="M1149" i="84"/>
  <c r="Q206" i="3" s="1"/>
  <c r="N1149" i="84"/>
  <c r="U1149" i="84"/>
  <c r="V1149" i="84"/>
  <c r="M1330" i="84"/>
  <c r="N1330" i="84"/>
  <c r="U1330" i="84"/>
  <c r="V1330" i="84"/>
  <c r="M1331" i="84"/>
  <c r="N1331" i="84"/>
  <c r="U1331" i="84"/>
  <c r="V1331" i="84"/>
  <c r="M1332" i="84"/>
  <c r="N1332" i="84"/>
  <c r="U1332" i="84"/>
  <c r="V1332" i="84"/>
  <c r="M1333" i="84"/>
  <c r="N1333" i="84"/>
  <c r="U1333" i="84"/>
  <c r="V1333" i="84"/>
  <c r="M1334" i="84"/>
  <c r="N1334" i="84"/>
  <c r="U1334" i="84"/>
  <c r="V1334" i="84"/>
  <c r="M1515" i="84"/>
  <c r="N1515" i="84"/>
  <c r="U1515" i="84"/>
  <c r="V1515" i="84"/>
  <c r="M1516" i="84"/>
  <c r="N1516" i="84"/>
  <c r="U1516" i="84"/>
  <c r="V1516" i="84"/>
  <c r="M1517" i="84"/>
  <c r="N1517" i="84"/>
  <c r="U1517" i="84"/>
  <c r="V1517" i="84"/>
  <c r="M1518" i="84"/>
  <c r="N1518" i="84"/>
  <c r="U1518" i="84"/>
  <c r="V1518" i="84"/>
  <c r="M1519" i="84"/>
  <c r="N1519" i="84"/>
  <c r="U1519" i="84"/>
  <c r="V1519" i="84"/>
  <c r="N207" i="3" l="1"/>
  <c r="P207" i="3"/>
  <c r="P247" i="3"/>
  <c r="M247" i="3"/>
  <c r="O246" i="3"/>
  <c r="P246" i="3"/>
  <c r="P204" i="3"/>
  <c r="N205" i="3"/>
  <c r="P205" i="3"/>
  <c r="Q247" i="3"/>
  <c r="O245" i="3"/>
  <c r="O247" i="3"/>
  <c r="N246" i="3"/>
  <c r="Q245" i="3"/>
  <c r="N245" i="3"/>
  <c r="Q246" i="3"/>
  <c r="P245" i="3"/>
  <c r="N247" i="3"/>
  <c r="M246" i="3"/>
  <c r="M245" i="3"/>
  <c r="L204" i="3"/>
  <c r="L209" i="3" s="1"/>
  <c r="O204" i="3"/>
  <c r="N204" i="3"/>
  <c r="M207" i="3"/>
  <c r="N206" i="3"/>
  <c r="Q205" i="3"/>
  <c r="M205" i="3"/>
  <c r="M204" i="3"/>
  <c r="Q207" i="3"/>
  <c r="O207" i="3"/>
  <c r="P206" i="3"/>
  <c r="O205" i="3"/>
  <c r="N158" i="3"/>
  <c r="N248" i="3"/>
  <c r="M154" i="3"/>
  <c r="M208" i="3"/>
  <c r="P158" i="3"/>
  <c r="P248" i="3"/>
  <c r="O154" i="3"/>
  <c r="O208" i="3"/>
  <c r="M158" i="3"/>
  <c r="M248" i="3"/>
  <c r="Q154" i="3"/>
  <c r="Q208" i="3"/>
  <c r="O158" i="3"/>
  <c r="O248" i="3"/>
  <c r="N154" i="3"/>
  <c r="N208" i="3"/>
  <c r="Q158" i="3"/>
  <c r="Q248" i="3"/>
  <c r="P154" i="3"/>
  <c r="P208" i="3"/>
  <c r="N209" i="3" l="1"/>
  <c r="O209" i="3"/>
  <c r="P209" i="3"/>
  <c r="M209" i="3"/>
  <c r="N1088" i="84"/>
  <c r="H902" i="84"/>
  <c r="H903" i="84"/>
  <c r="J214" i="3" l="1"/>
  <c r="K214" i="3"/>
  <c r="L214" i="3"/>
  <c r="M214" i="3"/>
  <c r="N214" i="3"/>
  <c r="O214" i="3"/>
  <c r="P214" i="3"/>
  <c r="O14" i="84"/>
  <c r="P14" i="84"/>
  <c r="Q214" i="3"/>
  <c r="R214" i="3"/>
  <c r="S214" i="3"/>
  <c r="T214" i="3"/>
  <c r="U214" i="3"/>
  <c r="V214" i="3"/>
  <c r="W214" i="3"/>
  <c r="X214" i="3"/>
  <c r="Y214" i="3"/>
  <c r="Z214" i="3"/>
  <c r="AA214" i="3"/>
  <c r="AB214" i="3"/>
  <c r="J214" i="86"/>
  <c r="K214" i="86"/>
  <c r="L214" i="86"/>
  <c r="M214" i="86"/>
  <c r="N214" i="86"/>
  <c r="O214" i="86"/>
  <c r="P214" i="86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J215" i="86"/>
  <c r="K215" i="86"/>
  <c r="L215" i="86"/>
  <c r="M215" i="86"/>
  <c r="N215" i="86"/>
  <c r="O215" i="86"/>
  <c r="P215" i="86"/>
  <c r="Q215" i="86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J216" i="86"/>
  <c r="K216" i="86"/>
  <c r="L216" i="86"/>
  <c r="M216" i="86"/>
  <c r="N216" i="86"/>
  <c r="O216" i="86"/>
  <c r="P216" i="86"/>
  <c r="Q216" i="86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J217" i="86"/>
  <c r="K217" i="86"/>
  <c r="L217" i="86"/>
  <c r="M217" i="86"/>
  <c r="N217" i="86"/>
  <c r="O217" i="86"/>
  <c r="P217" i="86"/>
  <c r="Q217" i="86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J218" i="3"/>
  <c r="K218" i="3"/>
  <c r="L218" i="3"/>
  <c r="L219" i="3" s="1"/>
  <c r="M218" i="3"/>
  <c r="M219" i="3" s="1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J155" i="86"/>
  <c r="K155" i="86"/>
  <c r="L155" i="86"/>
  <c r="M155" i="86"/>
  <c r="N155" i="86"/>
  <c r="O155" i="86"/>
  <c r="P155" i="86"/>
  <c r="Q155" i="86"/>
  <c r="J218" i="86"/>
  <c r="K218" i="86"/>
  <c r="L218" i="86"/>
  <c r="M218" i="86"/>
  <c r="N218" i="86"/>
  <c r="O218" i="86"/>
  <c r="P218" i="86"/>
  <c r="Q218" i="86"/>
  <c r="P219" i="86" l="1"/>
  <c r="U219" i="3"/>
  <c r="N219" i="3"/>
  <c r="AB219" i="3"/>
  <c r="T219" i="3"/>
  <c r="O219" i="3"/>
  <c r="V219" i="3"/>
  <c r="W219" i="3"/>
  <c r="P219" i="3"/>
  <c r="X219" i="3"/>
  <c r="K219" i="3"/>
  <c r="Q219" i="3"/>
  <c r="Y219" i="3"/>
  <c r="K219" i="86"/>
  <c r="AA219" i="3"/>
  <c r="S219" i="3"/>
  <c r="Z219" i="3"/>
  <c r="R219" i="3"/>
  <c r="J219" i="3"/>
  <c r="N219" i="86"/>
  <c r="J219" i="86"/>
  <c r="L219" i="86"/>
  <c r="M219" i="86"/>
  <c r="O219" i="86"/>
  <c r="AG51" i="87" l="1"/>
  <c r="AH51" i="87"/>
  <c r="AI51" i="87"/>
  <c r="AJ51" i="87"/>
  <c r="AK51" i="87"/>
  <c r="AL51" i="87"/>
  <c r="AM51" i="87"/>
  <c r="AN51" i="87"/>
  <c r="AG52" i="87"/>
  <c r="AH52" i="87"/>
  <c r="AI52" i="87"/>
  <c r="AJ52" i="87"/>
  <c r="AK52" i="87"/>
  <c r="AL52" i="87"/>
  <c r="AM52" i="87"/>
  <c r="AG53" i="87"/>
  <c r="AH53" i="87"/>
  <c r="AI53" i="87"/>
  <c r="AJ53" i="87"/>
  <c r="AK53" i="87"/>
  <c r="AL53" i="87"/>
  <c r="AM53" i="87"/>
  <c r="AM57" i="87" s="1"/>
  <c r="AN53" i="87"/>
  <c r="AG54" i="87"/>
  <c r="AH54" i="87"/>
  <c r="AI54" i="87"/>
  <c r="AJ54" i="87"/>
  <c r="AK54" i="87"/>
  <c r="AL54" i="87"/>
  <c r="AL57" i="87" s="1"/>
  <c r="AM54" i="87"/>
  <c r="AN54" i="87"/>
  <c r="AG55" i="87"/>
  <c r="AH55" i="87"/>
  <c r="AI55" i="87"/>
  <c r="AJ55" i="87"/>
  <c r="AK55" i="87"/>
  <c r="AK57" i="87" s="1"/>
  <c r="AL55" i="87"/>
  <c r="AM55" i="87"/>
  <c r="AN55" i="87"/>
  <c r="AG56" i="87"/>
  <c r="AH56" i="87"/>
  <c r="AI56" i="87"/>
  <c r="AJ56" i="87"/>
  <c r="AK56" i="87"/>
  <c r="AL56" i="87"/>
  <c r="AM56" i="87"/>
  <c r="AN56" i="87"/>
  <c r="AH57" i="87"/>
  <c r="AI57" i="87"/>
  <c r="AJ57" i="87"/>
  <c r="AG59" i="87"/>
  <c r="AH59" i="87"/>
  <c r="AI59" i="87"/>
  <c r="AI65" i="87" s="1"/>
  <c r="AJ59" i="87"/>
  <c r="AK59" i="87"/>
  <c r="AL59" i="87"/>
  <c r="AM59" i="87"/>
  <c r="AN59" i="87"/>
  <c r="AO59" i="87"/>
  <c r="AP59" i="87"/>
  <c r="AQ59" i="87"/>
  <c r="AQ65" i="87" s="1"/>
  <c r="AR59" i="87"/>
  <c r="AS59" i="87"/>
  <c r="AT59" i="87"/>
  <c r="AU59" i="87"/>
  <c r="AV59" i="87"/>
  <c r="AW59" i="87"/>
  <c r="AX59" i="87"/>
  <c r="AY59" i="87"/>
  <c r="AY65" i="87" s="1"/>
  <c r="AZ59" i="87"/>
  <c r="AG60" i="87"/>
  <c r="AH60" i="87"/>
  <c r="AH65" i="87" s="1"/>
  <c r="AI60" i="87"/>
  <c r="AJ60" i="87"/>
  <c r="AK60" i="87"/>
  <c r="AL60" i="87"/>
  <c r="AM60" i="87"/>
  <c r="AN60" i="87"/>
  <c r="AO60" i="87"/>
  <c r="AP60" i="87"/>
  <c r="AP65" i="87" s="1"/>
  <c r="AQ60" i="87"/>
  <c r="AR60" i="87"/>
  <c r="AS60" i="87"/>
  <c r="AT60" i="87"/>
  <c r="AU60" i="87"/>
  <c r="AV60" i="87"/>
  <c r="AW60" i="87"/>
  <c r="AX60" i="87"/>
  <c r="AX65" i="87" s="1"/>
  <c r="AY60" i="87"/>
  <c r="AG61" i="87"/>
  <c r="AH61" i="87"/>
  <c r="AI61" i="87"/>
  <c r="AJ61" i="87"/>
  <c r="AK61" i="87"/>
  <c r="AL61" i="87"/>
  <c r="AM61" i="87"/>
  <c r="AN61" i="87"/>
  <c r="AO61" i="87"/>
  <c r="AO65" i="87" s="1"/>
  <c r="AP61" i="87"/>
  <c r="AQ61" i="87"/>
  <c r="AR61" i="87"/>
  <c r="AS61" i="87"/>
  <c r="AT61" i="87"/>
  <c r="AU61" i="87"/>
  <c r="AV61" i="87"/>
  <c r="AW61" i="87"/>
  <c r="AW65" i="87" s="1"/>
  <c r="AX61" i="87"/>
  <c r="AY61" i="87"/>
  <c r="AZ61" i="87"/>
  <c r="AG62" i="87"/>
  <c r="AH62" i="87"/>
  <c r="AI62" i="87"/>
  <c r="AJ62" i="87"/>
  <c r="AK62" i="87"/>
  <c r="AL62" i="87"/>
  <c r="AM62" i="87"/>
  <c r="AN62" i="87"/>
  <c r="AN65" i="87" s="1"/>
  <c r="AO62" i="87"/>
  <c r="AP62" i="87"/>
  <c r="AQ62" i="87"/>
  <c r="AR62" i="87"/>
  <c r="AS62" i="87"/>
  <c r="AT62" i="87"/>
  <c r="AU62" i="87"/>
  <c r="AV62" i="87"/>
  <c r="AV65" i="87" s="1"/>
  <c r="AW62" i="87"/>
  <c r="AX62" i="87"/>
  <c r="AY62" i="87"/>
  <c r="AZ62" i="87"/>
  <c r="AG63" i="87"/>
  <c r="AH63" i="87"/>
  <c r="AI63" i="87"/>
  <c r="AJ63" i="87"/>
  <c r="AK63" i="87"/>
  <c r="AL63" i="87"/>
  <c r="AM63" i="87"/>
  <c r="AM65" i="87" s="1"/>
  <c r="AN63" i="87"/>
  <c r="AO63" i="87"/>
  <c r="AP63" i="87"/>
  <c r="AQ63" i="87"/>
  <c r="AR63" i="87"/>
  <c r="AS63" i="87"/>
  <c r="AT63" i="87"/>
  <c r="AU63" i="87"/>
  <c r="AU65" i="87" s="1"/>
  <c r="AV63" i="87"/>
  <c r="AW63" i="87"/>
  <c r="AX63" i="87"/>
  <c r="AY63" i="87"/>
  <c r="AZ63" i="87"/>
  <c r="AG64" i="87"/>
  <c r="AH64" i="87"/>
  <c r="AI64" i="87"/>
  <c r="AJ64" i="87"/>
  <c r="AK64" i="87"/>
  <c r="AL64" i="87"/>
  <c r="AM64" i="87"/>
  <c r="AN64" i="87"/>
  <c r="AO64" i="87"/>
  <c r="AP64" i="87"/>
  <c r="AQ64" i="87"/>
  <c r="AR64" i="87"/>
  <c r="AS64" i="87"/>
  <c r="AT64" i="87"/>
  <c r="AU64" i="87"/>
  <c r="AV64" i="87"/>
  <c r="AW64" i="87"/>
  <c r="AX64" i="87"/>
  <c r="AY64" i="87"/>
  <c r="AZ64" i="87"/>
  <c r="AJ65" i="87"/>
  <c r="AK65" i="87"/>
  <c r="AL65" i="87"/>
  <c r="AR65" i="87"/>
  <c r="AS65" i="87"/>
  <c r="AT65" i="87"/>
  <c r="I220" i="2" l="1"/>
  <c r="J220" i="2"/>
  <c r="K220" i="2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H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H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H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H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H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H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H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H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H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H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H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H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H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H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H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H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H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H163" i="3"/>
  <c r="N165" i="3"/>
  <c r="H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H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H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H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H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H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H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H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H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H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H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H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H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H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H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H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H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H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H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H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H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H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H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H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H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H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H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H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H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H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H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H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H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H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H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H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H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H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H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H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H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H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H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H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H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H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H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H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H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H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H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H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H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H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H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H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F307" i="3"/>
  <c r="H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F308" i="3"/>
  <c r="H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H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H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CX318" i="3"/>
  <c r="CY318" i="3"/>
  <c r="CZ318" i="3"/>
  <c r="DA318" i="3"/>
  <c r="DB318" i="3"/>
  <c r="DC318" i="3"/>
  <c r="DD318" i="3"/>
  <c r="DE318" i="3"/>
  <c r="DF318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H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CX320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H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CX323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H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CX324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V328" i="3"/>
  <c r="W328" i="3"/>
  <c r="X328" i="3"/>
  <c r="Y328" i="3"/>
  <c r="Z328" i="3"/>
  <c r="AA328" i="3"/>
  <c r="AB328" i="3"/>
  <c r="AC328" i="3"/>
  <c r="AD328" i="3"/>
  <c r="AE328" i="3"/>
  <c r="AF328" i="3"/>
  <c r="AG328" i="3"/>
  <c r="AH328" i="3"/>
  <c r="AI328" i="3"/>
  <c r="AJ328" i="3"/>
  <c r="AK328" i="3"/>
  <c r="AL328" i="3"/>
  <c r="AM328" i="3"/>
  <c r="AN328" i="3"/>
  <c r="AO328" i="3"/>
  <c r="AP328" i="3"/>
  <c r="AQ328" i="3"/>
  <c r="AR328" i="3"/>
  <c r="AS328" i="3"/>
  <c r="AT328" i="3"/>
  <c r="AU328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BW328" i="3"/>
  <c r="BX328" i="3"/>
  <c r="BY328" i="3"/>
  <c r="BZ328" i="3"/>
  <c r="CA328" i="3"/>
  <c r="CB328" i="3"/>
  <c r="CC328" i="3"/>
  <c r="CD328" i="3"/>
  <c r="CE328" i="3"/>
  <c r="CF328" i="3"/>
  <c r="CG328" i="3"/>
  <c r="CH328" i="3"/>
  <c r="CI328" i="3"/>
  <c r="CJ328" i="3"/>
  <c r="CK328" i="3"/>
  <c r="CL328" i="3"/>
  <c r="CM328" i="3"/>
  <c r="CN328" i="3"/>
  <c r="CO328" i="3"/>
  <c r="CP328" i="3"/>
  <c r="CQ328" i="3"/>
  <c r="CR328" i="3"/>
  <c r="CS328" i="3"/>
  <c r="CT328" i="3"/>
  <c r="CU328" i="3"/>
  <c r="CV328" i="3"/>
  <c r="CW328" i="3"/>
  <c r="CX328" i="3"/>
  <c r="CY328" i="3"/>
  <c r="CZ328" i="3"/>
  <c r="DA328" i="3"/>
  <c r="DB328" i="3"/>
  <c r="DC328" i="3"/>
  <c r="DD328" i="3"/>
  <c r="DE328" i="3"/>
  <c r="DF328" i="3"/>
  <c r="DG328" i="3"/>
  <c r="DH328" i="3"/>
  <c r="DI328" i="3"/>
  <c r="DJ328" i="3"/>
  <c r="DK328" i="3"/>
  <c r="DL328" i="3"/>
  <c r="DM328" i="3"/>
  <c r="DN328" i="3"/>
  <c r="DO328" i="3"/>
  <c r="DP328" i="3"/>
  <c r="DQ328" i="3"/>
  <c r="DR328" i="3"/>
  <c r="DS328" i="3"/>
  <c r="DT328" i="3"/>
  <c r="DU328" i="3"/>
  <c r="DV328" i="3"/>
  <c r="DW328" i="3"/>
  <c r="DX328" i="3"/>
  <c r="DY328" i="3"/>
  <c r="DZ328" i="3"/>
  <c r="H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V330" i="3"/>
  <c r="W330" i="3"/>
  <c r="X330" i="3"/>
  <c r="Y330" i="3"/>
  <c r="Z330" i="3"/>
  <c r="AA330" i="3"/>
  <c r="AB330" i="3"/>
  <c r="AC330" i="3"/>
  <c r="AD330" i="3"/>
  <c r="AE330" i="3"/>
  <c r="AF330" i="3"/>
  <c r="AG330" i="3"/>
  <c r="AH330" i="3"/>
  <c r="AI330" i="3"/>
  <c r="AJ330" i="3"/>
  <c r="AK330" i="3"/>
  <c r="AL330" i="3"/>
  <c r="AM330" i="3"/>
  <c r="AN330" i="3"/>
  <c r="AO330" i="3"/>
  <c r="AP330" i="3"/>
  <c r="AQ330" i="3"/>
  <c r="AR330" i="3"/>
  <c r="AS330" i="3"/>
  <c r="AT330" i="3"/>
  <c r="AU330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BW330" i="3"/>
  <c r="BX330" i="3"/>
  <c r="BY330" i="3"/>
  <c r="BZ330" i="3"/>
  <c r="CA330" i="3"/>
  <c r="CB330" i="3"/>
  <c r="CC330" i="3"/>
  <c r="CD330" i="3"/>
  <c r="CE330" i="3"/>
  <c r="CF330" i="3"/>
  <c r="CG330" i="3"/>
  <c r="CH330" i="3"/>
  <c r="CI330" i="3"/>
  <c r="CJ330" i="3"/>
  <c r="CK330" i="3"/>
  <c r="CL330" i="3"/>
  <c r="CM330" i="3"/>
  <c r="CN330" i="3"/>
  <c r="CO330" i="3"/>
  <c r="CP330" i="3"/>
  <c r="CQ330" i="3"/>
  <c r="CR330" i="3"/>
  <c r="CS330" i="3"/>
  <c r="CT330" i="3"/>
  <c r="CU330" i="3"/>
  <c r="CV330" i="3"/>
  <c r="CW330" i="3"/>
  <c r="CX330" i="3"/>
  <c r="CY330" i="3"/>
  <c r="CZ330" i="3"/>
  <c r="DA330" i="3"/>
  <c r="DB330" i="3"/>
  <c r="DC330" i="3"/>
  <c r="DD330" i="3"/>
  <c r="DE330" i="3"/>
  <c r="DF330" i="3"/>
  <c r="DG330" i="3"/>
  <c r="DH330" i="3"/>
  <c r="DI330" i="3"/>
  <c r="DJ330" i="3"/>
  <c r="DK330" i="3"/>
  <c r="DL330" i="3"/>
  <c r="DM330" i="3"/>
  <c r="DN330" i="3"/>
  <c r="DO330" i="3"/>
  <c r="DP330" i="3"/>
  <c r="DQ330" i="3"/>
  <c r="DR330" i="3"/>
  <c r="DS330" i="3"/>
  <c r="DT330" i="3"/>
  <c r="DU330" i="3"/>
  <c r="DV330" i="3"/>
  <c r="DW330" i="3"/>
  <c r="DX330" i="3"/>
  <c r="DY330" i="3"/>
  <c r="DZ330" i="3"/>
  <c r="H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V380" i="3"/>
  <c r="W380" i="3"/>
  <c r="X380" i="3"/>
  <c r="Y380" i="3"/>
  <c r="Z380" i="3"/>
  <c r="AA380" i="3"/>
  <c r="AB380" i="3"/>
  <c r="AC380" i="3"/>
  <c r="AD380" i="3"/>
  <c r="AE380" i="3"/>
  <c r="AF380" i="3"/>
  <c r="AG380" i="3"/>
  <c r="AH380" i="3"/>
  <c r="AI380" i="3"/>
  <c r="AJ380" i="3"/>
  <c r="AK380" i="3"/>
  <c r="AL380" i="3"/>
  <c r="AM380" i="3"/>
  <c r="AN380" i="3"/>
  <c r="AO380" i="3"/>
  <c r="AP380" i="3"/>
  <c r="AQ380" i="3"/>
  <c r="AR380" i="3"/>
  <c r="AS380" i="3"/>
  <c r="AT380" i="3"/>
  <c r="AU380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BW380" i="3"/>
  <c r="BX380" i="3"/>
  <c r="BY380" i="3"/>
  <c r="BZ380" i="3"/>
  <c r="CA380" i="3"/>
  <c r="CB380" i="3"/>
  <c r="CC380" i="3"/>
  <c r="CD380" i="3"/>
  <c r="CE380" i="3"/>
  <c r="CF380" i="3"/>
  <c r="CG380" i="3"/>
  <c r="CH380" i="3"/>
  <c r="CI380" i="3"/>
  <c r="CJ380" i="3"/>
  <c r="CK380" i="3"/>
  <c r="CL380" i="3"/>
  <c r="CM380" i="3"/>
  <c r="CN380" i="3"/>
  <c r="CO380" i="3"/>
  <c r="CP380" i="3"/>
  <c r="CQ380" i="3"/>
  <c r="CR380" i="3"/>
  <c r="CS380" i="3"/>
  <c r="CT380" i="3"/>
  <c r="CU380" i="3"/>
  <c r="CV380" i="3"/>
  <c r="CW380" i="3"/>
  <c r="CX380" i="3"/>
  <c r="CY380" i="3"/>
  <c r="CZ380" i="3"/>
  <c r="DA380" i="3"/>
  <c r="DB380" i="3"/>
  <c r="DC380" i="3"/>
  <c r="DD380" i="3"/>
  <c r="DE380" i="3"/>
  <c r="DF380" i="3"/>
  <c r="DG380" i="3"/>
  <c r="DH380" i="3"/>
  <c r="DI380" i="3"/>
  <c r="DJ380" i="3"/>
  <c r="DK380" i="3"/>
  <c r="DL380" i="3"/>
  <c r="DM380" i="3"/>
  <c r="DN380" i="3"/>
  <c r="DO380" i="3"/>
  <c r="DP380" i="3"/>
  <c r="DQ380" i="3"/>
  <c r="DR380" i="3"/>
  <c r="DS380" i="3"/>
  <c r="DT380" i="3"/>
  <c r="DU380" i="3"/>
  <c r="DV380" i="3"/>
  <c r="DW380" i="3"/>
  <c r="DX380" i="3"/>
  <c r="DY380" i="3"/>
  <c r="DZ380" i="3"/>
  <c r="K388" i="3"/>
  <c r="L388" i="3"/>
  <c r="M388" i="3"/>
  <c r="N388" i="3"/>
  <c r="O388" i="3"/>
  <c r="P388" i="3"/>
  <c r="Q388" i="3"/>
  <c r="R388" i="3"/>
  <c r="S388" i="3"/>
  <c r="T388" i="3"/>
  <c r="U388" i="3"/>
  <c r="V388" i="3"/>
  <c r="W388" i="3"/>
  <c r="X388" i="3"/>
  <c r="Y388" i="3"/>
  <c r="Z388" i="3"/>
  <c r="AA388" i="3"/>
  <c r="AB388" i="3"/>
  <c r="AC388" i="3"/>
  <c r="AD388" i="3"/>
  <c r="AE388" i="3"/>
  <c r="AF388" i="3"/>
  <c r="AG388" i="3"/>
  <c r="AH388" i="3"/>
  <c r="AI388" i="3"/>
  <c r="AJ388" i="3"/>
  <c r="AK388" i="3"/>
  <c r="AL388" i="3"/>
  <c r="AM388" i="3"/>
  <c r="AN388" i="3"/>
  <c r="AO388" i="3"/>
  <c r="AP388" i="3"/>
  <c r="AQ388" i="3"/>
  <c r="AR388" i="3"/>
  <c r="AS388" i="3"/>
  <c r="AT388" i="3"/>
  <c r="AU388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BW388" i="3"/>
  <c r="BX388" i="3"/>
  <c r="BY388" i="3"/>
  <c r="BZ388" i="3"/>
  <c r="CA388" i="3"/>
  <c r="CB388" i="3"/>
  <c r="CC388" i="3"/>
  <c r="CD388" i="3"/>
  <c r="CE388" i="3"/>
  <c r="CF388" i="3"/>
  <c r="CG388" i="3"/>
  <c r="CH388" i="3"/>
  <c r="CI388" i="3"/>
  <c r="CJ388" i="3"/>
  <c r="CK388" i="3"/>
  <c r="CL388" i="3"/>
  <c r="CM388" i="3"/>
  <c r="CN388" i="3"/>
  <c r="CO388" i="3"/>
  <c r="CP388" i="3"/>
  <c r="CQ388" i="3"/>
  <c r="CR388" i="3"/>
  <c r="CS388" i="3"/>
  <c r="CT388" i="3"/>
  <c r="CU388" i="3"/>
  <c r="CV388" i="3"/>
  <c r="CW388" i="3"/>
  <c r="CX388" i="3"/>
  <c r="CY388" i="3"/>
  <c r="CZ388" i="3"/>
  <c r="DA388" i="3"/>
  <c r="DB388" i="3"/>
  <c r="DC388" i="3"/>
  <c r="DD388" i="3"/>
  <c r="DE388" i="3"/>
  <c r="DF388" i="3"/>
  <c r="DG388" i="3"/>
  <c r="DH388" i="3"/>
  <c r="DI388" i="3"/>
  <c r="DJ388" i="3"/>
  <c r="DK388" i="3"/>
  <c r="DL388" i="3"/>
  <c r="DM388" i="3"/>
  <c r="DN388" i="3"/>
  <c r="DO388" i="3"/>
  <c r="DP388" i="3"/>
  <c r="DQ388" i="3"/>
  <c r="DR388" i="3"/>
  <c r="DS388" i="3"/>
  <c r="DT388" i="3"/>
  <c r="DU388" i="3"/>
  <c r="DV388" i="3"/>
  <c r="DW388" i="3"/>
  <c r="DX388" i="3"/>
  <c r="DY388" i="3"/>
  <c r="DZ388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V389" i="3"/>
  <c r="W389" i="3"/>
  <c r="X389" i="3"/>
  <c r="Y389" i="3"/>
  <c r="Z389" i="3"/>
  <c r="AA389" i="3"/>
  <c r="AB389" i="3"/>
  <c r="AC389" i="3"/>
  <c r="AD389" i="3"/>
  <c r="AE389" i="3"/>
  <c r="AF389" i="3"/>
  <c r="AG389" i="3"/>
  <c r="AH389" i="3"/>
  <c r="AI389" i="3"/>
  <c r="AJ389" i="3"/>
  <c r="AK389" i="3"/>
  <c r="AL389" i="3"/>
  <c r="AM389" i="3"/>
  <c r="AN389" i="3"/>
  <c r="AO389" i="3"/>
  <c r="AP389" i="3"/>
  <c r="AQ389" i="3"/>
  <c r="AR389" i="3"/>
  <c r="AS389" i="3"/>
  <c r="AT389" i="3"/>
  <c r="AU389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BW389" i="3"/>
  <c r="BX389" i="3"/>
  <c r="BY389" i="3"/>
  <c r="BZ389" i="3"/>
  <c r="CA389" i="3"/>
  <c r="CB389" i="3"/>
  <c r="CC389" i="3"/>
  <c r="CD389" i="3"/>
  <c r="CE389" i="3"/>
  <c r="CF389" i="3"/>
  <c r="CG389" i="3"/>
  <c r="CH389" i="3"/>
  <c r="CI389" i="3"/>
  <c r="CJ389" i="3"/>
  <c r="CK389" i="3"/>
  <c r="CL389" i="3"/>
  <c r="CM389" i="3"/>
  <c r="CN389" i="3"/>
  <c r="CO389" i="3"/>
  <c r="CP389" i="3"/>
  <c r="CQ389" i="3"/>
  <c r="CR389" i="3"/>
  <c r="CS389" i="3"/>
  <c r="CT389" i="3"/>
  <c r="CU389" i="3"/>
  <c r="CV389" i="3"/>
  <c r="CW389" i="3"/>
  <c r="CX389" i="3"/>
  <c r="CY389" i="3"/>
  <c r="CZ389" i="3"/>
  <c r="DA389" i="3"/>
  <c r="DB389" i="3"/>
  <c r="DC389" i="3"/>
  <c r="DD389" i="3"/>
  <c r="DE389" i="3"/>
  <c r="DF389" i="3"/>
  <c r="DG389" i="3"/>
  <c r="DH389" i="3"/>
  <c r="DI389" i="3"/>
  <c r="DJ389" i="3"/>
  <c r="DK389" i="3"/>
  <c r="DL389" i="3"/>
  <c r="DM389" i="3"/>
  <c r="DN389" i="3"/>
  <c r="DO389" i="3"/>
  <c r="DP389" i="3"/>
  <c r="DQ389" i="3"/>
  <c r="DR389" i="3"/>
  <c r="DS389" i="3"/>
  <c r="DT389" i="3"/>
  <c r="DU389" i="3"/>
  <c r="DV389" i="3"/>
  <c r="DW389" i="3"/>
  <c r="DX389" i="3"/>
  <c r="DY389" i="3"/>
  <c r="DZ389" i="3"/>
  <c r="K391" i="3"/>
  <c r="L391" i="3"/>
  <c r="M391" i="3"/>
  <c r="N391" i="3"/>
  <c r="O391" i="3"/>
  <c r="P391" i="3"/>
  <c r="Q391" i="3"/>
  <c r="R391" i="3"/>
  <c r="S391" i="3"/>
  <c r="T391" i="3"/>
  <c r="U391" i="3"/>
  <c r="V391" i="3"/>
  <c r="W391" i="3"/>
  <c r="X391" i="3"/>
  <c r="Y391" i="3"/>
  <c r="Z391" i="3"/>
  <c r="AA391" i="3"/>
  <c r="AB391" i="3"/>
  <c r="AC391" i="3"/>
  <c r="AD391" i="3"/>
  <c r="AE391" i="3"/>
  <c r="AF391" i="3"/>
  <c r="AG391" i="3"/>
  <c r="AH391" i="3"/>
  <c r="AI391" i="3"/>
  <c r="AJ391" i="3"/>
  <c r="AK391" i="3"/>
  <c r="AL391" i="3"/>
  <c r="AM391" i="3"/>
  <c r="AN391" i="3"/>
  <c r="AO391" i="3"/>
  <c r="AP391" i="3"/>
  <c r="AQ391" i="3"/>
  <c r="AR391" i="3"/>
  <c r="AS391" i="3"/>
  <c r="AT391" i="3"/>
  <c r="AU391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BW391" i="3"/>
  <c r="BX391" i="3"/>
  <c r="BY391" i="3"/>
  <c r="BZ391" i="3"/>
  <c r="CA391" i="3"/>
  <c r="CB391" i="3"/>
  <c r="CC391" i="3"/>
  <c r="CD391" i="3"/>
  <c r="CE391" i="3"/>
  <c r="CF391" i="3"/>
  <c r="CG391" i="3"/>
  <c r="CH391" i="3"/>
  <c r="CI391" i="3"/>
  <c r="CJ391" i="3"/>
  <c r="CK391" i="3"/>
  <c r="CL391" i="3"/>
  <c r="CM391" i="3"/>
  <c r="CN391" i="3"/>
  <c r="CO391" i="3"/>
  <c r="CP391" i="3"/>
  <c r="CQ391" i="3"/>
  <c r="CR391" i="3"/>
  <c r="CS391" i="3"/>
  <c r="CT391" i="3"/>
  <c r="CU391" i="3"/>
  <c r="CV391" i="3"/>
  <c r="CW391" i="3"/>
  <c r="CX391" i="3"/>
  <c r="CY391" i="3"/>
  <c r="CZ391" i="3"/>
  <c r="DA391" i="3"/>
  <c r="DB391" i="3"/>
  <c r="DC391" i="3"/>
  <c r="DD391" i="3"/>
  <c r="DE391" i="3"/>
  <c r="DF391" i="3"/>
  <c r="DG391" i="3"/>
  <c r="DH391" i="3"/>
  <c r="DI391" i="3"/>
  <c r="DJ391" i="3"/>
  <c r="DK391" i="3"/>
  <c r="DL391" i="3"/>
  <c r="DM391" i="3"/>
  <c r="DN391" i="3"/>
  <c r="DO391" i="3"/>
  <c r="DP391" i="3"/>
  <c r="DQ391" i="3"/>
  <c r="DR391" i="3"/>
  <c r="DS391" i="3"/>
  <c r="DT391" i="3"/>
  <c r="DU391" i="3"/>
  <c r="DV391" i="3"/>
  <c r="DW391" i="3"/>
  <c r="DX391" i="3"/>
  <c r="DY391" i="3"/>
  <c r="DZ391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V392" i="3"/>
  <c r="W392" i="3"/>
  <c r="X392" i="3"/>
  <c r="Y392" i="3"/>
  <c r="Z392" i="3"/>
  <c r="AA392" i="3"/>
  <c r="AB392" i="3"/>
  <c r="AC392" i="3"/>
  <c r="AD392" i="3"/>
  <c r="AE392" i="3"/>
  <c r="AF392" i="3"/>
  <c r="AG392" i="3"/>
  <c r="AH392" i="3"/>
  <c r="AI392" i="3"/>
  <c r="AJ392" i="3"/>
  <c r="AK392" i="3"/>
  <c r="AL392" i="3"/>
  <c r="AM392" i="3"/>
  <c r="AN392" i="3"/>
  <c r="AO392" i="3"/>
  <c r="AP392" i="3"/>
  <c r="AQ392" i="3"/>
  <c r="AR392" i="3"/>
  <c r="AS392" i="3"/>
  <c r="AT392" i="3"/>
  <c r="AU392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BW392" i="3"/>
  <c r="BX392" i="3"/>
  <c r="BY392" i="3"/>
  <c r="BZ392" i="3"/>
  <c r="CA392" i="3"/>
  <c r="CB392" i="3"/>
  <c r="CC392" i="3"/>
  <c r="CD392" i="3"/>
  <c r="CE392" i="3"/>
  <c r="CF392" i="3"/>
  <c r="CG392" i="3"/>
  <c r="CH392" i="3"/>
  <c r="CI392" i="3"/>
  <c r="CJ392" i="3"/>
  <c r="CK392" i="3"/>
  <c r="CL392" i="3"/>
  <c r="CM392" i="3"/>
  <c r="CN392" i="3"/>
  <c r="CO392" i="3"/>
  <c r="CP392" i="3"/>
  <c r="CQ392" i="3"/>
  <c r="CR392" i="3"/>
  <c r="CS392" i="3"/>
  <c r="CT392" i="3"/>
  <c r="CU392" i="3"/>
  <c r="CV392" i="3"/>
  <c r="CW392" i="3"/>
  <c r="CX392" i="3"/>
  <c r="CY392" i="3"/>
  <c r="CZ392" i="3"/>
  <c r="DA392" i="3"/>
  <c r="DB392" i="3"/>
  <c r="DC392" i="3"/>
  <c r="DD392" i="3"/>
  <c r="DE392" i="3"/>
  <c r="DF392" i="3"/>
  <c r="DG392" i="3"/>
  <c r="DH392" i="3"/>
  <c r="DI392" i="3"/>
  <c r="DJ392" i="3"/>
  <c r="DK392" i="3"/>
  <c r="DL392" i="3"/>
  <c r="DM392" i="3"/>
  <c r="DN392" i="3"/>
  <c r="DO392" i="3"/>
  <c r="DP392" i="3"/>
  <c r="DQ392" i="3"/>
  <c r="DR392" i="3"/>
  <c r="DS392" i="3"/>
  <c r="DT392" i="3"/>
  <c r="DU392" i="3"/>
  <c r="DV392" i="3"/>
  <c r="DW392" i="3"/>
  <c r="DX392" i="3"/>
  <c r="DY392" i="3"/>
  <c r="DZ392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V393" i="3"/>
  <c r="W393" i="3"/>
  <c r="X393" i="3"/>
  <c r="Y393" i="3"/>
  <c r="Z393" i="3"/>
  <c r="AA393" i="3"/>
  <c r="AB393" i="3"/>
  <c r="AC393" i="3"/>
  <c r="AD393" i="3"/>
  <c r="AE393" i="3"/>
  <c r="AF393" i="3"/>
  <c r="AG393" i="3"/>
  <c r="AH393" i="3"/>
  <c r="AI393" i="3"/>
  <c r="AJ393" i="3"/>
  <c r="AK393" i="3"/>
  <c r="AL393" i="3"/>
  <c r="AM393" i="3"/>
  <c r="AN393" i="3"/>
  <c r="AO393" i="3"/>
  <c r="AP393" i="3"/>
  <c r="AQ393" i="3"/>
  <c r="AR393" i="3"/>
  <c r="AS393" i="3"/>
  <c r="AT393" i="3"/>
  <c r="AU393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BW393" i="3"/>
  <c r="BX393" i="3"/>
  <c r="BY393" i="3"/>
  <c r="BZ393" i="3"/>
  <c r="CA393" i="3"/>
  <c r="CB393" i="3"/>
  <c r="CC393" i="3"/>
  <c r="CD393" i="3"/>
  <c r="CE393" i="3"/>
  <c r="CF393" i="3"/>
  <c r="CG393" i="3"/>
  <c r="CH393" i="3"/>
  <c r="CI393" i="3"/>
  <c r="CJ393" i="3"/>
  <c r="CK393" i="3"/>
  <c r="CL393" i="3"/>
  <c r="CM393" i="3"/>
  <c r="CN393" i="3"/>
  <c r="CO393" i="3"/>
  <c r="CP393" i="3"/>
  <c r="CQ393" i="3"/>
  <c r="CR393" i="3"/>
  <c r="CS393" i="3"/>
  <c r="CT393" i="3"/>
  <c r="CU393" i="3"/>
  <c r="CV393" i="3"/>
  <c r="CW393" i="3"/>
  <c r="CX393" i="3"/>
  <c r="CY393" i="3"/>
  <c r="CZ393" i="3"/>
  <c r="DA393" i="3"/>
  <c r="DB393" i="3"/>
  <c r="DC393" i="3"/>
  <c r="DD393" i="3"/>
  <c r="DE393" i="3"/>
  <c r="DF393" i="3"/>
  <c r="DG393" i="3"/>
  <c r="DH393" i="3"/>
  <c r="DI393" i="3"/>
  <c r="DJ393" i="3"/>
  <c r="DK393" i="3"/>
  <c r="DL393" i="3"/>
  <c r="DM393" i="3"/>
  <c r="DN393" i="3"/>
  <c r="DO393" i="3"/>
  <c r="DP393" i="3"/>
  <c r="DQ393" i="3"/>
  <c r="DR393" i="3"/>
  <c r="DS393" i="3"/>
  <c r="DT393" i="3"/>
  <c r="DU393" i="3"/>
  <c r="DV393" i="3"/>
  <c r="DW393" i="3"/>
  <c r="DX393" i="3"/>
  <c r="DY393" i="3"/>
  <c r="DZ393" i="3"/>
  <c r="K399" i="3"/>
  <c r="L399" i="3"/>
  <c r="M399" i="3"/>
  <c r="N399" i="3"/>
  <c r="O399" i="3"/>
  <c r="P399" i="3"/>
  <c r="Q399" i="3"/>
  <c r="R399" i="3"/>
  <c r="S399" i="3"/>
  <c r="T399" i="3"/>
  <c r="U399" i="3"/>
  <c r="V399" i="3"/>
  <c r="W399" i="3"/>
  <c r="X399" i="3"/>
  <c r="Y399" i="3"/>
  <c r="Z399" i="3"/>
  <c r="AA399" i="3"/>
  <c r="AB399" i="3"/>
  <c r="AC399" i="3"/>
  <c r="AD399" i="3"/>
  <c r="AE399" i="3"/>
  <c r="AF399" i="3"/>
  <c r="AG399" i="3"/>
  <c r="AH399" i="3"/>
  <c r="AI399" i="3"/>
  <c r="AJ399" i="3"/>
  <c r="AK399" i="3"/>
  <c r="AL399" i="3"/>
  <c r="AM399" i="3"/>
  <c r="AN399" i="3"/>
  <c r="AO399" i="3"/>
  <c r="AP399" i="3"/>
  <c r="AQ399" i="3"/>
  <c r="AR399" i="3"/>
  <c r="AS399" i="3"/>
  <c r="AT399" i="3"/>
  <c r="AU399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BW399" i="3"/>
  <c r="BX399" i="3"/>
  <c r="BY399" i="3"/>
  <c r="BZ399" i="3"/>
  <c r="CA399" i="3"/>
  <c r="CB399" i="3"/>
  <c r="CC399" i="3"/>
  <c r="CD399" i="3"/>
  <c r="CE399" i="3"/>
  <c r="CF399" i="3"/>
  <c r="CG399" i="3"/>
  <c r="CH399" i="3"/>
  <c r="CI399" i="3"/>
  <c r="CJ399" i="3"/>
  <c r="CK399" i="3"/>
  <c r="CL399" i="3"/>
  <c r="CM399" i="3"/>
  <c r="CN399" i="3"/>
  <c r="CO399" i="3"/>
  <c r="CP399" i="3"/>
  <c r="CQ399" i="3"/>
  <c r="CR399" i="3"/>
  <c r="CS399" i="3"/>
  <c r="CT399" i="3"/>
  <c r="CU399" i="3"/>
  <c r="CV399" i="3"/>
  <c r="CW399" i="3"/>
  <c r="CX399" i="3"/>
  <c r="CY399" i="3"/>
  <c r="CZ399" i="3"/>
  <c r="DA399" i="3"/>
  <c r="DB399" i="3"/>
  <c r="DC399" i="3"/>
  <c r="DD399" i="3"/>
  <c r="DE399" i="3"/>
  <c r="DF399" i="3"/>
  <c r="DG399" i="3"/>
  <c r="DH399" i="3"/>
  <c r="DI399" i="3"/>
  <c r="DJ399" i="3"/>
  <c r="DK399" i="3"/>
  <c r="DL399" i="3"/>
  <c r="DM399" i="3"/>
  <c r="DN399" i="3"/>
  <c r="DO399" i="3"/>
  <c r="DP399" i="3"/>
  <c r="DQ399" i="3"/>
  <c r="DR399" i="3"/>
  <c r="DS399" i="3"/>
  <c r="DT399" i="3"/>
  <c r="DU399" i="3"/>
  <c r="DV399" i="3"/>
  <c r="DW399" i="3"/>
  <c r="DX399" i="3"/>
  <c r="DY399" i="3"/>
  <c r="DZ399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V401" i="3"/>
  <c r="W401" i="3"/>
  <c r="X401" i="3"/>
  <c r="Y401" i="3"/>
  <c r="Z401" i="3"/>
  <c r="AA401" i="3"/>
  <c r="AB401" i="3"/>
  <c r="AC401" i="3"/>
  <c r="AD401" i="3"/>
  <c r="AE401" i="3"/>
  <c r="AF401" i="3"/>
  <c r="AG401" i="3"/>
  <c r="AH401" i="3"/>
  <c r="AI401" i="3"/>
  <c r="AJ401" i="3"/>
  <c r="AK401" i="3"/>
  <c r="AL401" i="3"/>
  <c r="AM401" i="3"/>
  <c r="AN401" i="3"/>
  <c r="AO401" i="3"/>
  <c r="AP401" i="3"/>
  <c r="AQ401" i="3"/>
  <c r="AR401" i="3"/>
  <c r="AS401" i="3"/>
  <c r="AT401" i="3"/>
  <c r="AU401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BW401" i="3"/>
  <c r="BX401" i="3"/>
  <c r="BY401" i="3"/>
  <c r="BZ401" i="3"/>
  <c r="CA401" i="3"/>
  <c r="CB401" i="3"/>
  <c r="CC401" i="3"/>
  <c r="CD401" i="3"/>
  <c r="CE401" i="3"/>
  <c r="CF401" i="3"/>
  <c r="CG401" i="3"/>
  <c r="CH401" i="3"/>
  <c r="CI401" i="3"/>
  <c r="CJ401" i="3"/>
  <c r="CK401" i="3"/>
  <c r="CL401" i="3"/>
  <c r="CM401" i="3"/>
  <c r="CN401" i="3"/>
  <c r="CO401" i="3"/>
  <c r="CP401" i="3"/>
  <c r="CQ401" i="3"/>
  <c r="CR401" i="3"/>
  <c r="CS401" i="3"/>
  <c r="CT401" i="3"/>
  <c r="CU401" i="3"/>
  <c r="CV401" i="3"/>
  <c r="CW401" i="3"/>
  <c r="CX401" i="3"/>
  <c r="CY401" i="3"/>
  <c r="CZ401" i="3"/>
  <c r="DA401" i="3"/>
  <c r="DB401" i="3"/>
  <c r="DC401" i="3"/>
  <c r="DD401" i="3"/>
  <c r="DE401" i="3"/>
  <c r="DF401" i="3"/>
  <c r="DG401" i="3"/>
  <c r="DH401" i="3"/>
  <c r="DI401" i="3"/>
  <c r="DJ401" i="3"/>
  <c r="DK401" i="3"/>
  <c r="DL401" i="3"/>
  <c r="DM401" i="3"/>
  <c r="DN401" i="3"/>
  <c r="DO401" i="3"/>
  <c r="DP401" i="3"/>
  <c r="DQ401" i="3"/>
  <c r="DR401" i="3"/>
  <c r="DS401" i="3"/>
  <c r="DT401" i="3"/>
  <c r="DU401" i="3"/>
  <c r="DV401" i="3"/>
  <c r="DW401" i="3"/>
  <c r="DX401" i="3"/>
  <c r="DY401" i="3"/>
  <c r="DZ401" i="3"/>
  <c r="K402" i="3"/>
  <c r="L402" i="3"/>
  <c r="M402" i="3"/>
  <c r="N402" i="3"/>
  <c r="O402" i="3"/>
  <c r="P402" i="3"/>
  <c r="Q402" i="3"/>
  <c r="R402" i="3"/>
  <c r="S402" i="3"/>
  <c r="T402" i="3"/>
  <c r="U402" i="3"/>
  <c r="V402" i="3"/>
  <c r="W402" i="3"/>
  <c r="X402" i="3"/>
  <c r="Y402" i="3"/>
  <c r="Z402" i="3"/>
  <c r="AA402" i="3"/>
  <c r="AB402" i="3"/>
  <c r="AC402" i="3"/>
  <c r="AD402" i="3"/>
  <c r="AE402" i="3"/>
  <c r="AF402" i="3"/>
  <c r="AG402" i="3"/>
  <c r="AH402" i="3"/>
  <c r="AI402" i="3"/>
  <c r="AJ402" i="3"/>
  <c r="AK402" i="3"/>
  <c r="AL402" i="3"/>
  <c r="AM402" i="3"/>
  <c r="AN402" i="3"/>
  <c r="AO402" i="3"/>
  <c r="AP402" i="3"/>
  <c r="AQ402" i="3"/>
  <c r="AR402" i="3"/>
  <c r="AS402" i="3"/>
  <c r="AT402" i="3"/>
  <c r="AU402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BW402" i="3"/>
  <c r="BX402" i="3"/>
  <c r="BY402" i="3"/>
  <c r="BZ402" i="3"/>
  <c r="CA402" i="3"/>
  <c r="CB402" i="3"/>
  <c r="CC402" i="3"/>
  <c r="CD402" i="3"/>
  <c r="CE402" i="3"/>
  <c r="CF402" i="3"/>
  <c r="CG402" i="3"/>
  <c r="CH402" i="3"/>
  <c r="CI402" i="3"/>
  <c r="CJ402" i="3"/>
  <c r="CK402" i="3"/>
  <c r="CL402" i="3"/>
  <c r="CM402" i="3"/>
  <c r="CN402" i="3"/>
  <c r="CO402" i="3"/>
  <c r="CP402" i="3"/>
  <c r="CQ402" i="3"/>
  <c r="CR402" i="3"/>
  <c r="CS402" i="3"/>
  <c r="CT402" i="3"/>
  <c r="CU402" i="3"/>
  <c r="CV402" i="3"/>
  <c r="CW402" i="3"/>
  <c r="CX402" i="3"/>
  <c r="CY402" i="3"/>
  <c r="CZ402" i="3"/>
  <c r="DA402" i="3"/>
  <c r="DB402" i="3"/>
  <c r="DC402" i="3"/>
  <c r="DD402" i="3"/>
  <c r="DE402" i="3"/>
  <c r="DF402" i="3"/>
  <c r="DG402" i="3"/>
  <c r="DH402" i="3"/>
  <c r="DI402" i="3"/>
  <c r="DJ402" i="3"/>
  <c r="DK402" i="3"/>
  <c r="DL402" i="3"/>
  <c r="DM402" i="3"/>
  <c r="DN402" i="3"/>
  <c r="DO402" i="3"/>
  <c r="DP402" i="3"/>
  <c r="DQ402" i="3"/>
  <c r="DR402" i="3"/>
  <c r="DS402" i="3"/>
  <c r="DT402" i="3"/>
  <c r="DU402" i="3"/>
  <c r="DV402" i="3"/>
  <c r="DW402" i="3"/>
  <c r="DX402" i="3"/>
  <c r="DY402" i="3"/>
  <c r="DZ402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V404" i="3"/>
  <c r="W404" i="3"/>
  <c r="X404" i="3"/>
  <c r="Y404" i="3"/>
  <c r="Z404" i="3"/>
  <c r="AA404" i="3"/>
  <c r="AB404" i="3"/>
  <c r="AC404" i="3"/>
  <c r="AD404" i="3"/>
  <c r="AE404" i="3"/>
  <c r="AF404" i="3"/>
  <c r="AG404" i="3"/>
  <c r="AH404" i="3"/>
  <c r="AI404" i="3"/>
  <c r="AJ404" i="3"/>
  <c r="AK404" i="3"/>
  <c r="AL404" i="3"/>
  <c r="AM404" i="3"/>
  <c r="AN404" i="3"/>
  <c r="AO404" i="3"/>
  <c r="AP404" i="3"/>
  <c r="AQ404" i="3"/>
  <c r="AR404" i="3"/>
  <c r="AS404" i="3"/>
  <c r="AT404" i="3"/>
  <c r="AU404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BW404" i="3"/>
  <c r="BX404" i="3"/>
  <c r="BY404" i="3"/>
  <c r="BZ404" i="3"/>
  <c r="CA404" i="3"/>
  <c r="CB404" i="3"/>
  <c r="CC404" i="3"/>
  <c r="CD404" i="3"/>
  <c r="CE404" i="3"/>
  <c r="CF404" i="3"/>
  <c r="CG404" i="3"/>
  <c r="CH404" i="3"/>
  <c r="CI404" i="3"/>
  <c r="CJ404" i="3"/>
  <c r="CK404" i="3"/>
  <c r="CL404" i="3"/>
  <c r="CM404" i="3"/>
  <c r="CN404" i="3"/>
  <c r="CO404" i="3"/>
  <c r="CP404" i="3"/>
  <c r="CQ404" i="3"/>
  <c r="CR404" i="3"/>
  <c r="CS404" i="3"/>
  <c r="CT404" i="3"/>
  <c r="CU404" i="3"/>
  <c r="CV404" i="3"/>
  <c r="CW404" i="3"/>
  <c r="CX404" i="3"/>
  <c r="CY404" i="3"/>
  <c r="CZ404" i="3"/>
  <c r="DA404" i="3"/>
  <c r="DB404" i="3"/>
  <c r="DC404" i="3"/>
  <c r="DD404" i="3"/>
  <c r="DE404" i="3"/>
  <c r="DF404" i="3"/>
  <c r="DG404" i="3"/>
  <c r="DH404" i="3"/>
  <c r="DI404" i="3"/>
  <c r="DJ404" i="3"/>
  <c r="DK404" i="3"/>
  <c r="DL404" i="3"/>
  <c r="DM404" i="3"/>
  <c r="DN404" i="3"/>
  <c r="DO404" i="3"/>
  <c r="DP404" i="3"/>
  <c r="DQ404" i="3"/>
  <c r="DR404" i="3"/>
  <c r="DS404" i="3"/>
  <c r="DT404" i="3"/>
  <c r="DU404" i="3"/>
  <c r="DV404" i="3"/>
  <c r="DW404" i="3"/>
  <c r="DX404" i="3"/>
  <c r="DY404" i="3"/>
  <c r="DZ404" i="3"/>
  <c r="H405" i="3"/>
  <c r="K405" i="3"/>
  <c r="L405" i="3"/>
  <c r="M405" i="3"/>
  <c r="N405" i="3"/>
  <c r="O405" i="3"/>
  <c r="P405" i="3"/>
  <c r="Q405" i="3"/>
  <c r="R405" i="3"/>
  <c r="S405" i="3"/>
  <c r="T405" i="3"/>
  <c r="U405" i="3"/>
  <c r="V405" i="3"/>
  <c r="W405" i="3"/>
  <c r="X405" i="3"/>
  <c r="Y405" i="3"/>
  <c r="Z405" i="3"/>
  <c r="AA405" i="3"/>
  <c r="AB405" i="3"/>
  <c r="AC405" i="3"/>
  <c r="AD405" i="3"/>
  <c r="AE405" i="3"/>
  <c r="AF405" i="3"/>
  <c r="AG405" i="3"/>
  <c r="AH405" i="3"/>
  <c r="AI405" i="3"/>
  <c r="AJ405" i="3"/>
  <c r="AK405" i="3"/>
  <c r="AL405" i="3"/>
  <c r="AM405" i="3"/>
  <c r="AN405" i="3"/>
  <c r="AO405" i="3"/>
  <c r="AP405" i="3"/>
  <c r="AQ405" i="3"/>
  <c r="AR405" i="3"/>
  <c r="AS405" i="3"/>
  <c r="AT405" i="3"/>
  <c r="AU405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BW405" i="3"/>
  <c r="BX405" i="3"/>
  <c r="BY405" i="3"/>
  <c r="BZ405" i="3"/>
  <c r="CA405" i="3"/>
  <c r="CB405" i="3"/>
  <c r="CC405" i="3"/>
  <c r="CD405" i="3"/>
  <c r="CE405" i="3"/>
  <c r="CF405" i="3"/>
  <c r="CG405" i="3"/>
  <c r="CH405" i="3"/>
  <c r="CI405" i="3"/>
  <c r="CJ405" i="3"/>
  <c r="CK405" i="3"/>
  <c r="CL405" i="3"/>
  <c r="CM405" i="3"/>
  <c r="CN405" i="3"/>
  <c r="CO405" i="3"/>
  <c r="CP405" i="3"/>
  <c r="CQ405" i="3"/>
  <c r="CR405" i="3"/>
  <c r="CS405" i="3"/>
  <c r="CT405" i="3"/>
  <c r="CU405" i="3"/>
  <c r="CV405" i="3"/>
  <c r="CW405" i="3"/>
  <c r="CX405" i="3"/>
  <c r="CY405" i="3"/>
  <c r="CZ405" i="3"/>
  <c r="DA405" i="3"/>
  <c r="DB405" i="3"/>
  <c r="DC405" i="3"/>
  <c r="DD405" i="3"/>
  <c r="DE405" i="3"/>
  <c r="DF405" i="3"/>
  <c r="DG405" i="3"/>
  <c r="DH405" i="3"/>
  <c r="DI405" i="3"/>
  <c r="DJ405" i="3"/>
  <c r="DK405" i="3"/>
  <c r="DL405" i="3"/>
  <c r="DM405" i="3"/>
  <c r="DN405" i="3"/>
  <c r="DO405" i="3"/>
  <c r="DP405" i="3"/>
  <c r="DQ405" i="3"/>
  <c r="DR405" i="3"/>
  <c r="DS405" i="3"/>
  <c r="DT405" i="3"/>
  <c r="DU405" i="3"/>
  <c r="DV405" i="3"/>
  <c r="DW405" i="3"/>
  <c r="DX405" i="3"/>
  <c r="DY405" i="3"/>
  <c r="DZ405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V433" i="3"/>
  <c r="W433" i="3"/>
  <c r="X433" i="3"/>
  <c r="Y433" i="3"/>
  <c r="Z433" i="3"/>
  <c r="AA433" i="3"/>
  <c r="AB433" i="3"/>
  <c r="AC433" i="3"/>
  <c r="AD433" i="3"/>
  <c r="AE433" i="3"/>
  <c r="AF433" i="3"/>
  <c r="AG433" i="3"/>
  <c r="AH433" i="3"/>
  <c r="AI433" i="3"/>
  <c r="AJ433" i="3"/>
  <c r="AK433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BW433" i="3"/>
  <c r="BX433" i="3"/>
  <c r="BY433" i="3"/>
  <c r="BZ433" i="3"/>
  <c r="CA433" i="3"/>
  <c r="CB433" i="3"/>
  <c r="CC433" i="3"/>
  <c r="CD433" i="3"/>
  <c r="CE433" i="3"/>
  <c r="CF433" i="3"/>
  <c r="CG433" i="3"/>
  <c r="CH433" i="3"/>
  <c r="CI433" i="3"/>
  <c r="CJ433" i="3"/>
  <c r="CK433" i="3"/>
  <c r="CL433" i="3"/>
  <c r="CM433" i="3"/>
  <c r="CN433" i="3"/>
  <c r="CO433" i="3"/>
  <c r="CP433" i="3"/>
  <c r="CQ433" i="3"/>
  <c r="CR433" i="3"/>
  <c r="CS433" i="3"/>
  <c r="CT433" i="3"/>
  <c r="CU433" i="3"/>
  <c r="CV433" i="3"/>
  <c r="CW433" i="3"/>
  <c r="CX433" i="3"/>
  <c r="CY433" i="3"/>
  <c r="CZ433" i="3"/>
  <c r="DA433" i="3"/>
  <c r="DB433" i="3"/>
  <c r="DC433" i="3"/>
  <c r="DD433" i="3"/>
  <c r="DE433" i="3"/>
  <c r="DF433" i="3"/>
  <c r="DG433" i="3"/>
  <c r="DH433" i="3"/>
  <c r="DI433" i="3"/>
  <c r="DJ433" i="3"/>
  <c r="DK433" i="3"/>
  <c r="DL433" i="3"/>
  <c r="DM433" i="3"/>
  <c r="DN433" i="3"/>
  <c r="DO433" i="3"/>
  <c r="DP433" i="3"/>
  <c r="DQ433" i="3"/>
  <c r="DR433" i="3"/>
  <c r="DS433" i="3"/>
  <c r="DT433" i="3"/>
  <c r="DU433" i="3"/>
  <c r="DV433" i="3"/>
  <c r="DW433" i="3"/>
  <c r="DX433" i="3"/>
  <c r="DY433" i="3"/>
  <c r="DZ433" i="3"/>
  <c r="H435" i="3"/>
  <c r="K435" i="3"/>
  <c r="L435" i="3"/>
  <c r="M435" i="3"/>
  <c r="N435" i="3"/>
  <c r="O435" i="3"/>
  <c r="P435" i="3"/>
  <c r="Q435" i="3"/>
  <c r="R435" i="3"/>
  <c r="S435" i="3"/>
  <c r="T435" i="3"/>
  <c r="U435" i="3"/>
  <c r="V435" i="3"/>
  <c r="W435" i="3"/>
  <c r="X435" i="3"/>
  <c r="Y435" i="3"/>
  <c r="Z435" i="3"/>
  <c r="AA435" i="3"/>
  <c r="AB435" i="3"/>
  <c r="AC435" i="3"/>
  <c r="AD435" i="3"/>
  <c r="AE435" i="3"/>
  <c r="AF435" i="3"/>
  <c r="AG435" i="3"/>
  <c r="AH435" i="3"/>
  <c r="AI435" i="3"/>
  <c r="AJ435" i="3"/>
  <c r="AK435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BW435" i="3"/>
  <c r="BX435" i="3"/>
  <c r="BY435" i="3"/>
  <c r="BZ435" i="3"/>
  <c r="CA435" i="3"/>
  <c r="CB435" i="3"/>
  <c r="CC435" i="3"/>
  <c r="CD435" i="3"/>
  <c r="CE435" i="3"/>
  <c r="CF435" i="3"/>
  <c r="CG435" i="3"/>
  <c r="CH435" i="3"/>
  <c r="CI435" i="3"/>
  <c r="CJ435" i="3"/>
  <c r="CK435" i="3"/>
  <c r="CL435" i="3"/>
  <c r="CM435" i="3"/>
  <c r="CN435" i="3"/>
  <c r="CO435" i="3"/>
  <c r="CP435" i="3"/>
  <c r="CQ435" i="3"/>
  <c r="CR435" i="3"/>
  <c r="CS435" i="3"/>
  <c r="CT435" i="3"/>
  <c r="CU435" i="3"/>
  <c r="CV435" i="3"/>
  <c r="CW435" i="3"/>
  <c r="CX435" i="3"/>
  <c r="CY435" i="3"/>
  <c r="CZ435" i="3"/>
  <c r="DA435" i="3"/>
  <c r="DB435" i="3"/>
  <c r="DC435" i="3"/>
  <c r="DD435" i="3"/>
  <c r="DE435" i="3"/>
  <c r="DF435" i="3"/>
  <c r="DG435" i="3"/>
  <c r="DH435" i="3"/>
  <c r="DI435" i="3"/>
  <c r="DJ435" i="3"/>
  <c r="DK435" i="3"/>
  <c r="DL435" i="3"/>
  <c r="DM435" i="3"/>
  <c r="DN435" i="3"/>
  <c r="DO435" i="3"/>
  <c r="DP435" i="3"/>
  <c r="DQ435" i="3"/>
  <c r="DR435" i="3"/>
  <c r="DS435" i="3"/>
  <c r="DT435" i="3"/>
  <c r="DU435" i="3"/>
  <c r="DV435" i="3"/>
  <c r="DW435" i="3"/>
  <c r="DX435" i="3"/>
  <c r="DY435" i="3"/>
  <c r="DZ435" i="3"/>
  <c r="H436" i="3"/>
  <c r="K436" i="3"/>
  <c r="L436" i="3"/>
  <c r="M436" i="3"/>
  <c r="N436" i="3"/>
  <c r="O436" i="3"/>
  <c r="P436" i="3"/>
  <c r="Q436" i="3"/>
  <c r="R436" i="3"/>
  <c r="S436" i="3"/>
  <c r="T436" i="3"/>
  <c r="U436" i="3"/>
  <c r="V436" i="3"/>
  <c r="W436" i="3"/>
  <c r="X436" i="3"/>
  <c r="Y436" i="3"/>
  <c r="Z436" i="3"/>
  <c r="AA436" i="3"/>
  <c r="AB436" i="3"/>
  <c r="AC436" i="3"/>
  <c r="AD436" i="3"/>
  <c r="AE436" i="3"/>
  <c r="AF436" i="3"/>
  <c r="AG436" i="3"/>
  <c r="AH436" i="3"/>
  <c r="AI436" i="3"/>
  <c r="AJ436" i="3"/>
  <c r="AK436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BW436" i="3"/>
  <c r="BX436" i="3"/>
  <c r="BY436" i="3"/>
  <c r="BZ436" i="3"/>
  <c r="CA436" i="3"/>
  <c r="CB436" i="3"/>
  <c r="CC436" i="3"/>
  <c r="CD436" i="3"/>
  <c r="CE436" i="3"/>
  <c r="CF436" i="3"/>
  <c r="CG436" i="3"/>
  <c r="CH436" i="3"/>
  <c r="CI436" i="3"/>
  <c r="CJ436" i="3"/>
  <c r="CK436" i="3"/>
  <c r="CL436" i="3"/>
  <c r="CM436" i="3"/>
  <c r="CN436" i="3"/>
  <c r="CO436" i="3"/>
  <c r="CP436" i="3"/>
  <c r="CQ436" i="3"/>
  <c r="CR436" i="3"/>
  <c r="CS436" i="3"/>
  <c r="CT436" i="3"/>
  <c r="CU436" i="3"/>
  <c r="CV436" i="3"/>
  <c r="CW436" i="3"/>
  <c r="CX436" i="3"/>
  <c r="CY436" i="3"/>
  <c r="CZ436" i="3"/>
  <c r="DA436" i="3"/>
  <c r="DB436" i="3"/>
  <c r="DC436" i="3"/>
  <c r="DD436" i="3"/>
  <c r="DE436" i="3"/>
  <c r="DF436" i="3"/>
  <c r="DG436" i="3"/>
  <c r="DH436" i="3"/>
  <c r="DI436" i="3"/>
  <c r="DJ436" i="3"/>
  <c r="DK436" i="3"/>
  <c r="DL436" i="3"/>
  <c r="DM436" i="3"/>
  <c r="DN436" i="3"/>
  <c r="DO436" i="3"/>
  <c r="DP436" i="3"/>
  <c r="DQ436" i="3"/>
  <c r="DR436" i="3"/>
  <c r="DS436" i="3"/>
  <c r="DT436" i="3"/>
  <c r="DU436" i="3"/>
  <c r="DV436" i="3"/>
  <c r="DW436" i="3"/>
  <c r="DX436" i="3"/>
  <c r="DY436" i="3"/>
  <c r="DZ436" i="3"/>
  <c r="H438" i="3"/>
  <c r="K438" i="3"/>
  <c r="L438" i="3"/>
  <c r="M438" i="3"/>
  <c r="N438" i="3"/>
  <c r="O438" i="3"/>
  <c r="P438" i="3"/>
  <c r="Q438" i="3"/>
  <c r="R438" i="3"/>
  <c r="S438" i="3"/>
  <c r="T438" i="3"/>
  <c r="U438" i="3"/>
  <c r="V438" i="3"/>
  <c r="W438" i="3"/>
  <c r="X438" i="3"/>
  <c r="Y438" i="3"/>
  <c r="Z438" i="3"/>
  <c r="AA438" i="3"/>
  <c r="AB438" i="3"/>
  <c r="AC438" i="3"/>
  <c r="AD438" i="3"/>
  <c r="AE438" i="3"/>
  <c r="AF438" i="3"/>
  <c r="AG438" i="3"/>
  <c r="AH438" i="3"/>
  <c r="AI438" i="3"/>
  <c r="AJ438" i="3"/>
  <c r="AK438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BW438" i="3"/>
  <c r="BX438" i="3"/>
  <c r="BY438" i="3"/>
  <c r="BZ438" i="3"/>
  <c r="CA438" i="3"/>
  <c r="CB438" i="3"/>
  <c r="CC438" i="3"/>
  <c r="CD438" i="3"/>
  <c r="CE438" i="3"/>
  <c r="CF438" i="3"/>
  <c r="CG438" i="3"/>
  <c r="CH438" i="3"/>
  <c r="CI438" i="3"/>
  <c r="CJ438" i="3"/>
  <c r="CK438" i="3"/>
  <c r="CL438" i="3"/>
  <c r="CM438" i="3"/>
  <c r="CN438" i="3"/>
  <c r="CO438" i="3"/>
  <c r="CP438" i="3"/>
  <c r="CQ438" i="3"/>
  <c r="CR438" i="3"/>
  <c r="CS438" i="3"/>
  <c r="CT438" i="3"/>
  <c r="CU438" i="3"/>
  <c r="CV438" i="3"/>
  <c r="CW438" i="3"/>
  <c r="CX438" i="3"/>
  <c r="CY438" i="3"/>
  <c r="CZ438" i="3"/>
  <c r="DA438" i="3"/>
  <c r="DB438" i="3"/>
  <c r="DC438" i="3"/>
  <c r="DD438" i="3"/>
  <c r="DE438" i="3"/>
  <c r="DF438" i="3"/>
  <c r="DG438" i="3"/>
  <c r="DH438" i="3"/>
  <c r="DI438" i="3"/>
  <c r="DJ438" i="3"/>
  <c r="DK438" i="3"/>
  <c r="DL438" i="3"/>
  <c r="DM438" i="3"/>
  <c r="DN438" i="3"/>
  <c r="DO438" i="3"/>
  <c r="DP438" i="3"/>
  <c r="DQ438" i="3"/>
  <c r="DR438" i="3"/>
  <c r="DS438" i="3"/>
  <c r="DT438" i="3"/>
  <c r="DU438" i="3"/>
  <c r="DV438" i="3"/>
  <c r="DW438" i="3"/>
  <c r="DX438" i="3"/>
  <c r="DY438" i="3"/>
  <c r="DZ438" i="3"/>
  <c r="H442" i="3"/>
  <c r="K442" i="3"/>
  <c r="L442" i="3"/>
  <c r="M442" i="3"/>
  <c r="N442" i="3"/>
  <c r="O442" i="3"/>
  <c r="P442" i="3"/>
  <c r="Q442" i="3"/>
  <c r="R442" i="3"/>
  <c r="S442" i="3"/>
  <c r="T442" i="3"/>
  <c r="U442" i="3"/>
  <c r="V442" i="3"/>
  <c r="W442" i="3"/>
  <c r="X442" i="3"/>
  <c r="Y442" i="3"/>
  <c r="Z442" i="3"/>
  <c r="AA442" i="3"/>
  <c r="AB442" i="3"/>
  <c r="AC442" i="3"/>
  <c r="AD442" i="3"/>
  <c r="AE442" i="3"/>
  <c r="AF442" i="3"/>
  <c r="AG442" i="3"/>
  <c r="AH442" i="3"/>
  <c r="AI442" i="3"/>
  <c r="AJ442" i="3"/>
  <c r="AK442" i="3"/>
  <c r="AL442" i="3"/>
  <c r="AM442" i="3"/>
  <c r="AN442" i="3"/>
  <c r="AO442" i="3"/>
  <c r="AP442" i="3"/>
  <c r="AQ442" i="3"/>
  <c r="AR442" i="3"/>
  <c r="AS442" i="3"/>
  <c r="AT442" i="3"/>
  <c r="AU442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BW442" i="3"/>
  <c r="BX442" i="3"/>
  <c r="BY442" i="3"/>
  <c r="BZ442" i="3"/>
  <c r="CA442" i="3"/>
  <c r="CB442" i="3"/>
  <c r="CC442" i="3"/>
  <c r="CD442" i="3"/>
  <c r="CE442" i="3"/>
  <c r="CF442" i="3"/>
  <c r="CG442" i="3"/>
  <c r="CH442" i="3"/>
  <c r="CI442" i="3"/>
  <c r="CJ442" i="3"/>
  <c r="CK442" i="3"/>
  <c r="CL442" i="3"/>
  <c r="CM442" i="3"/>
  <c r="CN442" i="3"/>
  <c r="CO442" i="3"/>
  <c r="CP442" i="3"/>
  <c r="CQ442" i="3"/>
  <c r="CR442" i="3"/>
  <c r="CS442" i="3"/>
  <c r="CT442" i="3"/>
  <c r="CU442" i="3"/>
  <c r="CV442" i="3"/>
  <c r="CW442" i="3"/>
  <c r="CX442" i="3"/>
  <c r="CY442" i="3"/>
  <c r="CZ442" i="3"/>
  <c r="DA442" i="3"/>
  <c r="DB442" i="3"/>
  <c r="DC442" i="3"/>
  <c r="DD442" i="3"/>
  <c r="DE442" i="3"/>
  <c r="DF442" i="3"/>
  <c r="DG442" i="3"/>
  <c r="DH442" i="3"/>
  <c r="DI442" i="3"/>
  <c r="DJ442" i="3"/>
  <c r="DK442" i="3"/>
  <c r="DL442" i="3"/>
  <c r="DM442" i="3"/>
  <c r="DN442" i="3"/>
  <c r="DO442" i="3"/>
  <c r="DP442" i="3"/>
  <c r="DQ442" i="3"/>
  <c r="DR442" i="3"/>
  <c r="DS442" i="3"/>
  <c r="DT442" i="3"/>
  <c r="DU442" i="3"/>
  <c r="DV442" i="3"/>
  <c r="DW442" i="3"/>
  <c r="DX442" i="3"/>
  <c r="DY442" i="3"/>
  <c r="DZ442" i="3"/>
  <c r="H443" i="3"/>
  <c r="K443" i="3"/>
  <c r="L443" i="3"/>
  <c r="M443" i="3"/>
  <c r="N443" i="3"/>
  <c r="O443" i="3"/>
  <c r="P443" i="3"/>
  <c r="Q443" i="3"/>
  <c r="R443" i="3"/>
  <c r="S443" i="3"/>
  <c r="T443" i="3"/>
  <c r="U443" i="3"/>
  <c r="V443" i="3"/>
  <c r="W443" i="3"/>
  <c r="X443" i="3"/>
  <c r="Y443" i="3"/>
  <c r="Z443" i="3"/>
  <c r="AA443" i="3"/>
  <c r="AB443" i="3"/>
  <c r="AC443" i="3"/>
  <c r="AD443" i="3"/>
  <c r="AE443" i="3"/>
  <c r="AF443" i="3"/>
  <c r="AG443" i="3"/>
  <c r="AH443" i="3"/>
  <c r="AI443" i="3"/>
  <c r="AJ443" i="3"/>
  <c r="AK443" i="3"/>
  <c r="AL443" i="3"/>
  <c r="AM443" i="3"/>
  <c r="AN443" i="3"/>
  <c r="AO443" i="3"/>
  <c r="AP443" i="3"/>
  <c r="AQ443" i="3"/>
  <c r="AR443" i="3"/>
  <c r="AS443" i="3"/>
  <c r="AT443" i="3"/>
  <c r="AU443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BW443" i="3"/>
  <c r="BX443" i="3"/>
  <c r="BY443" i="3"/>
  <c r="BZ443" i="3"/>
  <c r="CA443" i="3"/>
  <c r="CB443" i="3"/>
  <c r="CC443" i="3"/>
  <c r="CD443" i="3"/>
  <c r="CE443" i="3"/>
  <c r="CF443" i="3"/>
  <c r="CG443" i="3"/>
  <c r="CH443" i="3"/>
  <c r="CI443" i="3"/>
  <c r="CJ443" i="3"/>
  <c r="CK443" i="3"/>
  <c r="CL443" i="3"/>
  <c r="CM443" i="3"/>
  <c r="CN443" i="3"/>
  <c r="CO443" i="3"/>
  <c r="CP443" i="3"/>
  <c r="CQ443" i="3"/>
  <c r="CR443" i="3"/>
  <c r="CS443" i="3"/>
  <c r="CT443" i="3"/>
  <c r="CU443" i="3"/>
  <c r="CV443" i="3"/>
  <c r="CW443" i="3"/>
  <c r="CX443" i="3"/>
  <c r="CY443" i="3"/>
  <c r="CZ443" i="3"/>
  <c r="DA443" i="3"/>
  <c r="DB443" i="3"/>
  <c r="DC443" i="3"/>
  <c r="DD443" i="3"/>
  <c r="DE443" i="3"/>
  <c r="DF443" i="3"/>
  <c r="DG443" i="3"/>
  <c r="DH443" i="3"/>
  <c r="DI443" i="3"/>
  <c r="DJ443" i="3"/>
  <c r="DK443" i="3"/>
  <c r="DL443" i="3"/>
  <c r="DM443" i="3"/>
  <c r="DN443" i="3"/>
  <c r="DO443" i="3"/>
  <c r="DP443" i="3"/>
  <c r="DQ443" i="3"/>
  <c r="DR443" i="3"/>
  <c r="DS443" i="3"/>
  <c r="DT443" i="3"/>
  <c r="DU443" i="3"/>
  <c r="DV443" i="3"/>
  <c r="DW443" i="3"/>
  <c r="DX443" i="3"/>
  <c r="DY443" i="3"/>
  <c r="DZ443" i="3"/>
  <c r="H444" i="3"/>
  <c r="K30" i="86"/>
  <c r="L30" i="86"/>
  <c r="M30" i="86"/>
  <c r="N30" i="86"/>
  <c r="O30" i="86"/>
  <c r="P30" i="86"/>
  <c r="Q30" i="86"/>
  <c r="R30" i="86"/>
  <c r="S30" i="86"/>
  <c r="T30" i="86"/>
  <c r="U30" i="86"/>
  <c r="V30" i="86"/>
  <c r="W30" i="86"/>
  <c r="X30" i="86"/>
  <c r="Y30" i="86"/>
  <c r="Z30" i="86"/>
  <c r="AA30" i="86"/>
  <c r="AB30" i="86"/>
  <c r="AC30" i="86"/>
  <c r="AD30" i="86"/>
  <c r="AE30" i="86"/>
  <c r="AF30" i="86"/>
  <c r="AG30" i="86"/>
  <c r="AH30" i="86"/>
  <c r="AI30" i="86"/>
  <c r="AJ30" i="86"/>
  <c r="AK30" i="86"/>
  <c r="AL30" i="86"/>
  <c r="AM30" i="86"/>
  <c r="AN30" i="86"/>
  <c r="AO30" i="86"/>
  <c r="AP30" i="86"/>
  <c r="AQ30" i="86"/>
  <c r="AR30" i="86"/>
  <c r="AS30" i="86"/>
  <c r="AT30" i="86"/>
  <c r="AU30" i="86"/>
  <c r="AV30" i="86"/>
  <c r="AW30" i="86"/>
  <c r="AX30" i="86"/>
  <c r="AY30" i="86"/>
  <c r="AZ30" i="86"/>
  <c r="BA30" i="86"/>
  <c r="BB30" i="86"/>
  <c r="BC30" i="86"/>
  <c r="BD30" i="86"/>
  <c r="BE30" i="86"/>
  <c r="BF30" i="86"/>
  <c r="BG30" i="86"/>
  <c r="BH30" i="86"/>
  <c r="BI30" i="86"/>
  <c r="BJ30" i="86"/>
  <c r="BK30" i="86"/>
  <c r="BL30" i="86"/>
  <c r="BM30" i="86"/>
  <c r="BN30" i="86"/>
  <c r="BO30" i="86"/>
  <c r="BP30" i="86"/>
  <c r="BQ30" i="86"/>
  <c r="BR30" i="86"/>
  <c r="BS30" i="86"/>
  <c r="BT30" i="86"/>
  <c r="BU30" i="86"/>
  <c r="BV30" i="86"/>
  <c r="BW30" i="86"/>
  <c r="BX30" i="86"/>
  <c r="BY30" i="86"/>
  <c r="BZ30" i="86"/>
  <c r="CA30" i="86"/>
  <c r="CB30" i="86"/>
  <c r="CC30" i="86"/>
  <c r="CD30" i="86"/>
  <c r="CE30" i="86"/>
  <c r="CF30" i="86"/>
  <c r="CG30" i="86"/>
  <c r="CH30" i="86"/>
  <c r="CI30" i="86"/>
  <c r="CJ30" i="86"/>
  <c r="CK30" i="86"/>
  <c r="CL30" i="86"/>
  <c r="CM30" i="86"/>
  <c r="CN30" i="86"/>
  <c r="CO30" i="86"/>
  <c r="CP30" i="86"/>
  <c r="CQ30" i="86"/>
  <c r="CR30" i="86"/>
  <c r="CS30" i="86"/>
  <c r="CT30" i="86"/>
  <c r="CU30" i="86"/>
  <c r="CV30" i="86"/>
  <c r="CW30" i="86"/>
  <c r="CX30" i="86"/>
  <c r="CY30" i="86"/>
  <c r="CZ30" i="86"/>
  <c r="DA30" i="86"/>
  <c r="DB30" i="86"/>
  <c r="DC30" i="86"/>
  <c r="DD30" i="86"/>
  <c r="DE30" i="86"/>
  <c r="DF30" i="86"/>
  <c r="DG30" i="86"/>
  <c r="DH30" i="86"/>
  <c r="DI30" i="86"/>
  <c r="DJ30" i="86"/>
  <c r="DK30" i="86"/>
  <c r="DL30" i="86"/>
  <c r="DM30" i="86"/>
  <c r="DN30" i="86"/>
  <c r="H32" i="86"/>
  <c r="J32" i="86"/>
  <c r="K32" i="86"/>
  <c r="L32" i="86"/>
  <c r="M32" i="86"/>
  <c r="N32" i="86"/>
  <c r="O32" i="86"/>
  <c r="P32" i="86"/>
  <c r="Q32" i="86"/>
  <c r="R32" i="86"/>
  <c r="S32" i="86"/>
  <c r="T32" i="86"/>
  <c r="U32" i="86"/>
  <c r="V32" i="86"/>
  <c r="W32" i="86"/>
  <c r="X32" i="86"/>
  <c r="Y32" i="86"/>
  <c r="Z32" i="86"/>
  <c r="AA32" i="86"/>
  <c r="AB32" i="86"/>
  <c r="AC32" i="86"/>
  <c r="AD32" i="86"/>
  <c r="AE32" i="86"/>
  <c r="AF32" i="86"/>
  <c r="AG32" i="86"/>
  <c r="AH32" i="86"/>
  <c r="AI32" i="86"/>
  <c r="AJ32" i="86"/>
  <c r="AK32" i="86"/>
  <c r="AL32" i="86"/>
  <c r="AM32" i="86"/>
  <c r="AN32" i="86"/>
  <c r="AO32" i="86"/>
  <c r="AP32" i="86"/>
  <c r="AQ32" i="86"/>
  <c r="AR32" i="86"/>
  <c r="AS32" i="86"/>
  <c r="AT32" i="86"/>
  <c r="AU32" i="86"/>
  <c r="AV32" i="86"/>
  <c r="AW32" i="86"/>
  <c r="AX32" i="86"/>
  <c r="AY32" i="86"/>
  <c r="AZ32" i="86"/>
  <c r="BA32" i="86"/>
  <c r="BB32" i="86"/>
  <c r="BC32" i="86"/>
  <c r="BD32" i="86"/>
  <c r="BE32" i="86"/>
  <c r="BF32" i="86"/>
  <c r="BG32" i="86"/>
  <c r="BH32" i="86"/>
  <c r="BI32" i="86"/>
  <c r="BJ32" i="86"/>
  <c r="BK32" i="86"/>
  <c r="BL32" i="86"/>
  <c r="BM32" i="86"/>
  <c r="BN32" i="86"/>
  <c r="BO32" i="86"/>
  <c r="BP32" i="86"/>
  <c r="BQ32" i="86"/>
  <c r="BR32" i="86"/>
  <c r="BS32" i="86"/>
  <c r="BT32" i="86"/>
  <c r="BU32" i="86"/>
  <c r="BV32" i="86"/>
  <c r="BW32" i="86"/>
  <c r="BX32" i="86"/>
  <c r="BY32" i="86"/>
  <c r="BZ32" i="86"/>
  <c r="CA32" i="86"/>
  <c r="CB32" i="86"/>
  <c r="CC32" i="86"/>
  <c r="CD32" i="86"/>
  <c r="CE32" i="86"/>
  <c r="CF32" i="86"/>
  <c r="CG32" i="86"/>
  <c r="CH32" i="86"/>
  <c r="CI32" i="86"/>
  <c r="CJ32" i="86"/>
  <c r="CK32" i="86"/>
  <c r="CL32" i="86"/>
  <c r="CM32" i="86"/>
  <c r="CN32" i="86"/>
  <c r="CO32" i="86"/>
  <c r="CP32" i="86"/>
  <c r="CQ32" i="86"/>
  <c r="CR32" i="86"/>
  <c r="CS32" i="86"/>
  <c r="CT32" i="86"/>
  <c r="CU32" i="86"/>
  <c r="CV32" i="86"/>
  <c r="CW32" i="86"/>
  <c r="CX32" i="86"/>
  <c r="CY32" i="86"/>
  <c r="CZ32" i="86"/>
  <c r="DA32" i="86"/>
  <c r="DB32" i="86"/>
  <c r="DC32" i="86"/>
  <c r="DD32" i="86"/>
  <c r="DE32" i="86"/>
  <c r="DF32" i="86"/>
  <c r="DG32" i="86"/>
  <c r="DH32" i="86"/>
  <c r="DI32" i="86"/>
  <c r="DJ32" i="86"/>
  <c r="DK32" i="86"/>
  <c r="DL32" i="86"/>
  <c r="DM32" i="86"/>
  <c r="DN32" i="86"/>
  <c r="H33" i="86"/>
  <c r="J33" i="86"/>
  <c r="K33" i="86"/>
  <c r="L33" i="86"/>
  <c r="M33" i="86"/>
  <c r="N33" i="86"/>
  <c r="O33" i="86"/>
  <c r="P33" i="86"/>
  <c r="Q33" i="86"/>
  <c r="R33" i="86"/>
  <c r="S33" i="86"/>
  <c r="T33" i="86"/>
  <c r="U33" i="86"/>
  <c r="V33" i="86"/>
  <c r="W33" i="86"/>
  <c r="X33" i="86"/>
  <c r="Y33" i="86"/>
  <c r="Z33" i="86"/>
  <c r="AA33" i="86"/>
  <c r="AB33" i="86"/>
  <c r="AC33" i="86"/>
  <c r="AD33" i="86"/>
  <c r="AE33" i="86"/>
  <c r="AF33" i="86"/>
  <c r="AG33" i="86"/>
  <c r="AH33" i="86"/>
  <c r="AI33" i="86"/>
  <c r="AJ33" i="86"/>
  <c r="AK33" i="86"/>
  <c r="AL33" i="86"/>
  <c r="AM33" i="86"/>
  <c r="AN33" i="86"/>
  <c r="AO33" i="86"/>
  <c r="AP33" i="86"/>
  <c r="AQ33" i="86"/>
  <c r="AR33" i="86"/>
  <c r="AS33" i="86"/>
  <c r="AT33" i="86"/>
  <c r="AU33" i="86"/>
  <c r="AV33" i="86"/>
  <c r="AW33" i="86"/>
  <c r="AX33" i="86"/>
  <c r="AY33" i="86"/>
  <c r="AZ33" i="86"/>
  <c r="BA33" i="86"/>
  <c r="BB33" i="86"/>
  <c r="BC33" i="86"/>
  <c r="BD33" i="86"/>
  <c r="BE33" i="86"/>
  <c r="BF33" i="86"/>
  <c r="BG33" i="86"/>
  <c r="BH33" i="86"/>
  <c r="BI33" i="86"/>
  <c r="BJ33" i="86"/>
  <c r="BK33" i="86"/>
  <c r="BL33" i="86"/>
  <c r="BM33" i="86"/>
  <c r="BN33" i="86"/>
  <c r="BO33" i="86"/>
  <c r="BP33" i="86"/>
  <c r="BQ33" i="86"/>
  <c r="BR33" i="86"/>
  <c r="BS33" i="86"/>
  <c r="BT33" i="86"/>
  <c r="BU33" i="86"/>
  <c r="BV33" i="86"/>
  <c r="BW33" i="86"/>
  <c r="BX33" i="86"/>
  <c r="BY33" i="86"/>
  <c r="BZ33" i="86"/>
  <c r="CA33" i="86"/>
  <c r="CB33" i="86"/>
  <c r="CC33" i="86"/>
  <c r="CD33" i="86"/>
  <c r="CE33" i="86"/>
  <c r="CF33" i="86"/>
  <c r="CG33" i="86"/>
  <c r="CH33" i="86"/>
  <c r="CI33" i="86"/>
  <c r="CJ33" i="86"/>
  <c r="CK33" i="86"/>
  <c r="CL33" i="86"/>
  <c r="CM33" i="86"/>
  <c r="CN33" i="86"/>
  <c r="CO33" i="86"/>
  <c r="CP33" i="86"/>
  <c r="CQ33" i="86"/>
  <c r="CR33" i="86"/>
  <c r="CS33" i="86"/>
  <c r="CT33" i="86"/>
  <c r="CU33" i="86"/>
  <c r="CV33" i="86"/>
  <c r="CW33" i="86"/>
  <c r="CX33" i="86"/>
  <c r="CY33" i="86"/>
  <c r="CZ33" i="86"/>
  <c r="DA33" i="86"/>
  <c r="DB33" i="86"/>
  <c r="DC33" i="86"/>
  <c r="DD33" i="86"/>
  <c r="DE33" i="86"/>
  <c r="DF33" i="86"/>
  <c r="DG33" i="86"/>
  <c r="DH33" i="86"/>
  <c r="DI33" i="86"/>
  <c r="DJ33" i="86"/>
  <c r="DK33" i="86"/>
  <c r="DL33" i="86"/>
  <c r="DM33" i="86"/>
  <c r="DN33" i="86"/>
  <c r="H34" i="86"/>
  <c r="J34" i="86"/>
  <c r="K34" i="86"/>
  <c r="L34" i="86"/>
  <c r="M34" i="86"/>
  <c r="N34" i="86"/>
  <c r="O34" i="86"/>
  <c r="P34" i="86"/>
  <c r="Q34" i="86"/>
  <c r="R34" i="86"/>
  <c r="S34" i="86"/>
  <c r="T34" i="86"/>
  <c r="U34" i="86"/>
  <c r="V34" i="86"/>
  <c r="W34" i="86"/>
  <c r="X34" i="86"/>
  <c r="Y34" i="86"/>
  <c r="Z34" i="86"/>
  <c r="AA34" i="86"/>
  <c r="AB34" i="86"/>
  <c r="AC34" i="86"/>
  <c r="AD34" i="86"/>
  <c r="AE34" i="86"/>
  <c r="AF34" i="86"/>
  <c r="AG34" i="86"/>
  <c r="AH34" i="86"/>
  <c r="AI34" i="86"/>
  <c r="AJ34" i="86"/>
  <c r="AK34" i="86"/>
  <c r="AL34" i="86"/>
  <c r="AM34" i="86"/>
  <c r="AN34" i="86"/>
  <c r="AO34" i="86"/>
  <c r="AP34" i="86"/>
  <c r="AQ34" i="86"/>
  <c r="AR34" i="86"/>
  <c r="AS34" i="86"/>
  <c r="AT34" i="86"/>
  <c r="AU34" i="86"/>
  <c r="AV34" i="86"/>
  <c r="AW34" i="86"/>
  <c r="AX34" i="86"/>
  <c r="AY34" i="86"/>
  <c r="AZ34" i="86"/>
  <c r="BA34" i="86"/>
  <c r="BB34" i="86"/>
  <c r="BC34" i="86"/>
  <c r="BD34" i="86"/>
  <c r="BE34" i="86"/>
  <c r="BF34" i="86"/>
  <c r="BG34" i="86"/>
  <c r="BH34" i="86"/>
  <c r="BI34" i="86"/>
  <c r="BJ34" i="86"/>
  <c r="BK34" i="86"/>
  <c r="BL34" i="86"/>
  <c r="BM34" i="86"/>
  <c r="BN34" i="86"/>
  <c r="BO34" i="86"/>
  <c r="BP34" i="86"/>
  <c r="BQ34" i="86"/>
  <c r="BR34" i="86"/>
  <c r="BS34" i="86"/>
  <c r="BT34" i="86"/>
  <c r="BU34" i="86"/>
  <c r="BV34" i="86"/>
  <c r="BW34" i="86"/>
  <c r="BX34" i="86"/>
  <c r="BY34" i="86"/>
  <c r="BZ34" i="86"/>
  <c r="CA34" i="86"/>
  <c r="CB34" i="86"/>
  <c r="CC34" i="86"/>
  <c r="CD34" i="86"/>
  <c r="CE34" i="86"/>
  <c r="CF34" i="86"/>
  <c r="CG34" i="86"/>
  <c r="CH34" i="86"/>
  <c r="CI34" i="86"/>
  <c r="CJ34" i="86"/>
  <c r="CK34" i="86"/>
  <c r="CL34" i="86"/>
  <c r="CM34" i="86"/>
  <c r="CN34" i="86"/>
  <c r="CO34" i="86"/>
  <c r="CP34" i="86"/>
  <c r="CQ34" i="86"/>
  <c r="CR34" i="86"/>
  <c r="CS34" i="86"/>
  <c r="CT34" i="86"/>
  <c r="CU34" i="86"/>
  <c r="CV34" i="86"/>
  <c r="CW34" i="86"/>
  <c r="CX34" i="86"/>
  <c r="CY34" i="86"/>
  <c r="CZ34" i="86"/>
  <c r="DA34" i="86"/>
  <c r="DB34" i="86"/>
  <c r="DC34" i="86"/>
  <c r="DD34" i="86"/>
  <c r="DE34" i="86"/>
  <c r="DF34" i="86"/>
  <c r="DG34" i="86"/>
  <c r="DH34" i="86"/>
  <c r="DI34" i="86"/>
  <c r="DJ34" i="86"/>
  <c r="DK34" i="86"/>
  <c r="DL34" i="86"/>
  <c r="DM34" i="86"/>
  <c r="DN34" i="86"/>
  <c r="H37" i="86"/>
  <c r="J37" i="86"/>
  <c r="K37" i="86"/>
  <c r="L37" i="86"/>
  <c r="M37" i="86"/>
  <c r="N37" i="86"/>
  <c r="O37" i="86"/>
  <c r="P37" i="86"/>
  <c r="Q37" i="86"/>
  <c r="R37" i="86"/>
  <c r="S37" i="86"/>
  <c r="T37" i="86"/>
  <c r="U37" i="86"/>
  <c r="V37" i="86"/>
  <c r="W37" i="86"/>
  <c r="X37" i="86"/>
  <c r="Y37" i="86"/>
  <c r="Z37" i="86"/>
  <c r="AA37" i="86"/>
  <c r="AB37" i="86"/>
  <c r="AC37" i="86"/>
  <c r="AD37" i="86"/>
  <c r="AE37" i="86"/>
  <c r="AF37" i="86"/>
  <c r="AG37" i="86"/>
  <c r="AH37" i="86"/>
  <c r="AI37" i="86"/>
  <c r="AJ37" i="86"/>
  <c r="AK37" i="86"/>
  <c r="AL37" i="86"/>
  <c r="AM37" i="86"/>
  <c r="AN37" i="86"/>
  <c r="AO37" i="86"/>
  <c r="AP37" i="86"/>
  <c r="AQ37" i="86"/>
  <c r="AR37" i="86"/>
  <c r="AS37" i="86"/>
  <c r="AT37" i="86"/>
  <c r="AU37" i="86"/>
  <c r="AV37" i="86"/>
  <c r="AW37" i="86"/>
  <c r="AX37" i="86"/>
  <c r="AY37" i="86"/>
  <c r="AZ37" i="86"/>
  <c r="BA37" i="86"/>
  <c r="BB37" i="86"/>
  <c r="BC37" i="86"/>
  <c r="BD37" i="86"/>
  <c r="BE37" i="86"/>
  <c r="BF37" i="86"/>
  <c r="BG37" i="86"/>
  <c r="BH37" i="86"/>
  <c r="BI37" i="86"/>
  <c r="BJ37" i="86"/>
  <c r="BK37" i="86"/>
  <c r="BL37" i="86"/>
  <c r="BM37" i="86"/>
  <c r="BN37" i="86"/>
  <c r="BO37" i="86"/>
  <c r="BP37" i="86"/>
  <c r="BQ37" i="86"/>
  <c r="BR37" i="86"/>
  <c r="BS37" i="86"/>
  <c r="BT37" i="86"/>
  <c r="BU37" i="86"/>
  <c r="BV37" i="86"/>
  <c r="BW37" i="86"/>
  <c r="BX37" i="86"/>
  <c r="BY37" i="86"/>
  <c r="BZ37" i="86"/>
  <c r="CA37" i="86"/>
  <c r="CB37" i="86"/>
  <c r="CC37" i="86"/>
  <c r="CD37" i="86"/>
  <c r="CE37" i="86"/>
  <c r="CF37" i="86"/>
  <c r="CG37" i="86"/>
  <c r="CH37" i="86"/>
  <c r="CI37" i="86"/>
  <c r="CJ37" i="86"/>
  <c r="CK37" i="86"/>
  <c r="CL37" i="86"/>
  <c r="CM37" i="86"/>
  <c r="CN37" i="86"/>
  <c r="CO37" i="86"/>
  <c r="CP37" i="86"/>
  <c r="CQ37" i="86"/>
  <c r="CR37" i="86"/>
  <c r="CS37" i="86"/>
  <c r="CT37" i="86"/>
  <c r="CU37" i="86"/>
  <c r="CV37" i="86"/>
  <c r="CW37" i="86"/>
  <c r="CX37" i="86"/>
  <c r="CY37" i="86"/>
  <c r="CZ37" i="86"/>
  <c r="DA37" i="86"/>
  <c r="DB37" i="86"/>
  <c r="DC37" i="86"/>
  <c r="DD37" i="86"/>
  <c r="DE37" i="86"/>
  <c r="DF37" i="86"/>
  <c r="DG37" i="86"/>
  <c r="DH37" i="86"/>
  <c r="DI37" i="86"/>
  <c r="DJ37" i="86"/>
  <c r="DK37" i="86"/>
  <c r="DL37" i="86"/>
  <c r="DM37" i="86"/>
  <c r="DN37" i="86"/>
  <c r="H39" i="86"/>
  <c r="K39" i="86"/>
  <c r="L39" i="86"/>
  <c r="M39" i="86"/>
  <c r="N39" i="86"/>
  <c r="O39" i="86"/>
  <c r="P39" i="86"/>
  <c r="Q39" i="86"/>
  <c r="R39" i="86"/>
  <c r="S39" i="86"/>
  <c r="T39" i="86"/>
  <c r="U39" i="86"/>
  <c r="V39" i="86"/>
  <c r="W39" i="86"/>
  <c r="X39" i="86"/>
  <c r="Y39" i="86"/>
  <c r="Z39" i="86"/>
  <c r="AA39" i="86"/>
  <c r="AB39" i="86"/>
  <c r="AC39" i="86"/>
  <c r="AD39" i="86"/>
  <c r="AE39" i="86"/>
  <c r="AF39" i="86"/>
  <c r="AG39" i="86"/>
  <c r="AH39" i="86"/>
  <c r="AI39" i="86"/>
  <c r="AJ39" i="86"/>
  <c r="AK39" i="86"/>
  <c r="AL39" i="86"/>
  <c r="AM39" i="86"/>
  <c r="AN39" i="86"/>
  <c r="AO39" i="86"/>
  <c r="AP39" i="86"/>
  <c r="AQ39" i="86"/>
  <c r="AR39" i="86"/>
  <c r="AS39" i="86"/>
  <c r="AT39" i="86"/>
  <c r="AU39" i="86"/>
  <c r="AV39" i="86"/>
  <c r="AW39" i="86"/>
  <c r="AX39" i="86"/>
  <c r="AY39" i="86"/>
  <c r="AZ39" i="86"/>
  <c r="BA39" i="86"/>
  <c r="BB39" i="86"/>
  <c r="BC39" i="86"/>
  <c r="BD39" i="86"/>
  <c r="BE39" i="86"/>
  <c r="BF39" i="86"/>
  <c r="BG39" i="86"/>
  <c r="BH39" i="86"/>
  <c r="BI39" i="86"/>
  <c r="BJ39" i="86"/>
  <c r="BK39" i="86"/>
  <c r="BL39" i="86"/>
  <c r="BM39" i="86"/>
  <c r="BN39" i="86"/>
  <c r="BO39" i="86"/>
  <c r="BP39" i="86"/>
  <c r="BQ39" i="86"/>
  <c r="BR39" i="86"/>
  <c r="BS39" i="86"/>
  <c r="BT39" i="86"/>
  <c r="BU39" i="86"/>
  <c r="BV39" i="86"/>
  <c r="BW39" i="86"/>
  <c r="BX39" i="86"/>
  <c r="BY39" i="86"/>
  <c r="BZ39" i="86"/>
  <c r="CA39" i="86"/>
  <c r="CB39" i="86"/>
  <c r="CC39" i="86"/>
  <c r="CD39" i="86"/>
  <c r="CE39" i="86"/>
  <c r="CF39" i="86"/>
  <c r="CG39" i="86"/>
  <c r="CH39" i="86"/>
  <c r="CI39" i="86"/>
  <c r="CJ39" i="86"/>
  <c r="CK39" i="86"/>
  <c r="CL39" i="86"/>
  <c r="CM39" i="86"/>
  <c r="CN39" i="86"/>
  <c r="CO39" i="86"/>
  <c r="CP39" i="86"/>
  <c r="CQ39" i="86"/>
  <c r="CR39" i="86"/>
  <c r="CS39" i="86"/>
  <c r="CT39" i="86"/>
  <c r="CU39" i="86"/>
  <c r="CV39" i="86"/>
  <c r="CW39" i="86"/>
  <c r="CX39" i="86"/>
  <c r="CY39" i="86"/>
  <c r="CZ39" i="86"/>
  <c r="DA39" i="86"/>
  <c r="DB39" i="86"/>
  <c r="DC39" i="86"/>
  <c r="DD39" i="86"/>
  <c r="DE39" i="86"/>
  <c r="DF39" i="86"/>
  <c r="DG39" i="86"/>
  <c r="DH39" i="86"/>
  <c r="DI39" i="86"/>
  <c r="DJ39" i="86"/>
  <c r="DK39" i="86"/>
  <c r="DL39" i="86"/>
  <c r="DM39" i="86"/>
  <c r="DN39" i="86"/>
  <c r="H40" i="86"/>
  <c r="K40" i="86"/>
  <c r="L40" i="86"/>
  <c r="M40" i="86"/>
  <c r="N40" i="86"/>
  <c r="O40" i="86"/>
  <c r="P40" i="86"/>
  <c r="Q40" i="86"/>
  <c r="R40" i="86"/>
  <c r="S40" i="86"/>
  <c r="T40" i="86"/>
  <c r="U40" i="86"/>
  <c r="V40" i="86"/>
  <c r="W40" i="86"/>
  <c r="X40" i="86"/>
  <c r="Y40" i="86"/>
  <c r="Z40" i="86"/>
  <c r="AA40" i="86"/>
  <c r="AB40" i="86"/>
  <c r="AC40" i="86"/>
  <c r="AD40" i="86"/>
  <c r="AE40" i="86"/>
  <c r="AF40" i="86"/>
  <c r="AG40" i="86"/>
  <c r="AH40" i="86"/>
  <c r="AI40" i="86"/>
  <c r="AJ40" i="86"/>
  <c r="AK40" i="86"/>
  <c r="AL40" i="86"/>
  <c r="AM40" i="86"/>
  <c r="AN40" i="86"/>
  <c r="AO40" i="86"/>
  <c r="AP40" i="86"/>
  <c r="AQ40" i="86"/>
  <c r="AR40" i="86"/>
  <c r="AS40" i="86"/>
  <c r="AT40" i="86"/>
  <c r="AU40" i="86"/>
  <c r="AV40" i="86"/>
  <c r="AW40" i="86"/>
  <c r="AX40" i="86"/>
  <c r="AY40" i="86"/>
  <c r="AZ40" i="86"/>
  <c r="BA40" i="86"/>
  <c r="BB40" i="86"/>
  <c r="BC40" i="86"/>
  <c r="BD40" i="86"/>
  <c r="BE40" i="86"/>
  <c r="BF40" i="86"/>
  <c r="BG40" i="86"/>
  <c r="BH40" i="86"/>
  <c r="BI40" i="86"/>
  <c r="BJ40" i="86"/>
  <c r="BK40" i="86"/>
  <c r="BL40" i="86"/>
  <c r="BM40" i="86"/>
  <c r="BN40" i="86"/>
  <c r="BO40" i="86"/>
  <c r="BP40" i="86"/>
  <c r="BQ40" i="86"/>
  <c r="BR40" i="86"/>
  <c r="BS40" i="86"/>
  <c r="BT40" i="86"/>
  <c r="BU40" i="86"/>
  <c r="BV40" i="86"/>
  <c r="BW40" i="86"/>
  <c r="BX40" i="86"/>
  <c r="BY40" i="86"/>
  <c r="BZ40" i="86"/>
  <c r="CA40" i="86"/>
  <c r="CB40" i="86"/>
  <c r="CC40" i="86"/>
  <c r="CD40" i="86"/>
  <c r="CE40" i="86"/>
  <c r="CF40" i="86"/>
  <c r="CG40" i="86"/>
  <c r="CH40" i="86"/>
  <c r="CI40" i="86"/>
  <c r="CJ40" i="86"/>
  <c r="CK40" i="86"/>
  <c r="CL40" i="86"/>
  <c r="CM40" i="86"/>
  <c r="CN40" i="86"/>
  <c r="CO40" i="86"/>
  <c r="CP40" i="86"/>
  <c r="CQ40" i="86"/>
  <c r="CR40" i="86"/>
  <c r="CS40" i="86"/>
  <c r="CT40" i="86"/>
  <c r="CU40" i="86"/>
  <c r="CV40" i="86"/>
  <c r="CW40" i="86"/>
  <c r="CX40" i="86"/>
  <c r="CY40" i="86"/>
  <c r="CZ40" i="86"/>
  <c r="DA40" i="86"/>
  <c r="DB40" i="86"/>
  <c r="DC40" i="86"/>
  <c r="DD40" i="86"/>
  <c r="DE40" i="86"/>
  <c r="DF40" i="86"/>
  <c r="DG40" i="86"/>
  <c r="DH40" i="86"/>
  <c r="DI40" i="86"/>
  <c r="DJ40" i="86"/>
  <c r="DK40" i="86"/>
  <c r="DL40" i="86"/>
  <c r="DM40" i="86"/>
  <c r="DN40" i="86"/>
  <c r="J42" i="86"/>
  <c r="K42" i="86"/>
  <c r="L42" i="86"/>
  <c r="M42" i="86"/>
  <c r="N42" i="86"/>
  <c r="O42" i="86"/>
  <c r="P42" i="86"/>
  <c r="Q42" i="86"/>
  <c r="R42" i="86"/>
  <c r="S42" i="86"/>
  <c r="T42" i="86"/>
  <c r="U42" i="86"/>
  <c r="V42" i="86"/>
  <c r="W42" i="86"/>
  <c r="X42" i="86"/>
  <c r="Y42" i="86"/>
  <c r="Z42" i="86"/>
  <c r="AA42" i="86"/>
  <c r="AB42" i="86"/>
  <c r="AC42" i="86"/>
  <c r="AD42" i="86"/>
  <c r="AE42" i="86"/>
  <c r="AF42" i="86"/>
  <c r="AG42" i="86"/>
  <c r="AH42" i="86"/>
  <c r="AI42" i="86"/>
  <c r="AJ42" i="86"/>
  <c r="AK42" i="86"/>
  <c r="AL42" i="86"/>
  <c r="AM42" i="86"/>
  <c r="AN42" i="86"/>
  <c r="AO42" i="86"/>
  <c r="AP42" i="86"/>
  <c r="AQ42" i="86"/>
  <c r="AR42" i="86"/>
  <c r="AS42" i="86"/>
  <c r="AT42" i="86"/>
  <c r="AU42" i="86"/>
  <c r="AV42" i="86"/>
  <c r="AW42" i="86"/>
  <c r="AX42" i="86"/>
  <c r="AY42" i="86"/>
  <c r="AZ42" i="86"/>
  <c r="BA42" i="86"/>
  <c r="BB42" i="86"/>
  <c r="BC42" i="86"/>
  <c r="BD42" i="86"/>
  <c r="BE42" i="86"/>
  <c r="BF42" i="86"/>
  <c r="BG42" i="86"/>
  <c r="BH42" i="86"/>
  <c r="BI42" i="86"/>
  <c r="BJ42" i="86"/>
  <c r="BK42" i="86"/>
  <c r="BL42" i="86"/>
  <c r="BM42" i="86"/>
  <c r="BN42" i="86"/>
  <c r="BO42" i="86"/>
  <c r="BP42" i="86"/>
  <c r="BQ42" i="86"/>
  <c r="BR42" i="86"/>
  <c r="BS42" i="86"/>
  <c r="BT42" i="86"/>
  <c r="BU42" i="86"/>
  <c r="BV42" i="86"/>
  <c r="BW42" i="86"/>
  <c r="BX42" i="86"/>
  <c r="BY42" i="86"/>
  <c r="BZ42" i="86"/>
  <c r="CA42" i="86"/>
  <c r="CB42" i="86"/>
  <c r="CC42" i="86"/>
  <c r="CD42" i="86"/>
  <c r="CE42" i="86"/>
  <c r="CF42" i="86"/>
  <c r="CG42" i="86"/>
  <c r="CH42" i="86"/>
  <c r="CI42" i="86"/>
  <c r="CJ42" i="86"/>
  <c r="CK42" i="86"/>
  <c r="CL42" i="86"/>
  <c r="CM42" i="86"/>
  <c r="CN42" i="86"/>
  <c r="CO42" i="86"/>
  <c r="CP42" i="86"/>
  <c r="CQ42" i="86"/>
  <c r="CR42" i="86"/>
  <c r="CS42" i="86"/>
  <c r="CT42" i="86"/>
  <c r="CU42" i="86"/>
  <c r="CV42" i="86"/>
  <c r="CW42" i="86"/>
  <c r="CX42" i="86"/>
  <c r="CY42" i="86"/>
  <c r="CZ42" i="86"/>
  <c r="DA42" i="86"/>
  <c r="DB42" i="86"/>
  <c r="DC42" i="86"/>
  <c r="DD42" i="86"/>
  <c r="DE42" i="86"/>
  <c r="DF42" i="86"/>
  <c r="DG42" i="86"/>
  <c r="DH42" i="86"/>
  <c r="DI42" i="86"/>
  <c r="DJ42" i="86"/>
  <c r="DK42" i="86"/>
  <c r="DL42" i="86"/>
  <c r="DM42" i="86"/>
  <c r="DN42" i="86"/>
  <c r="H43" i="86"/>
  <c r="J43" i="86"/>
  <c r="K43" i="86"/>
  <c r="L43" i="86"/>
  <c r="M43" i="86"/>
  <c r="N43" i="86"/>
  <c r="O43" i="86"/>
  <c r="P43" i="86"/>
  <c r="Q43" i="86"/>
  <c r="R43" i="86"/>
  <c r="S43" i="86"/>
  <c r="T43" i="86"/>
  <c r="U43" i="86"/>
  <c r="V43" i="86"/>
  <c r="W43" i="86"/>
  <c r="X43" i="86"/>
  <c r="Y43" i="86"/>
  <c r="Z43" i="86"/>
  <c r="AA43" i="86"/>
  <c r="AB43" i="86"/>
  <c r="AC43" i="86"/>
  <c r="AD43" i="86"/>
  <c r="AE43" i="86"/>
  <c r="AF43" i="86"/>
  <c r="AG43" i="86"/>
  <c r="AH43" i="86"/>
  <c r="AI43" i="86"/>
  <c r="AJ43" i="86"/>
  <c r="AK43" i="86"/>
  <c r="AL43" i="86"/>
  <c r="AM43" i="86"/>
  <c r="AN43" i="86"/>
  <c r="AO43" i="86"/>
  <c r="AP43" i="86"/>
  <c r="AQ43" i="86"/>
  <c r="AR43" i="86"/>
  <c r="AS43" i="86"/>
  <c r="AT43" i="86"/>
  <c r="AU43" i="86"/>
  <c r="AV43" i="86"/>
  <c r="AW43" i="86"/>
  <c r="AX43" i="86"/>
  <c r="AY43" i="86"/>
  <c r="AZ43" i="86"/>
  <c r="BA43" i="86"/>
  <c r="BB43" i="86"/>
  <c r="BC43" i="86"/>
  <c r="BD43" i="86"/>
  <c r="BE43" i="86"/>
  <c r="BF43" i="86"/>
  <c r="BG43" i="86"/>
  <c r="BH43" i="86"/>
  <c r="BI43" i="86"/>
  <c r="BJ43" i="86"/>
  <c r="BK43" i="86"/>
  <c r="BL43" i="86"/>
  <c r="BM43" i="86"/>
  <c r="BN43" i="86"/>
  <c r="BO43" i="86"/>
  <c r="BP43" i="86"/>
  <c r="BQ43" i="86"/>
  <c r="BR43" i="86"/>
  <c r="BS43" i="86"/>
  <c r="BT43" i="86"/>
  <c r="BU43" i="86"/>
  <c r="BV43" i="86"/>
  <c r="BW43" i="86"/>
  <c r="BX43" i="86"/>
  <c r="BY43" i="86"/>
  <c r="BZ43" i="86"/>
  <c r="CA43" i="86"/>
  <c r="CB43" i="86"/>
  <c r="CC43" i="86"/>
  <c r="CD43" i="86"/>
  <c r="CE43" i="86"/>
  <c r="CF43" i="86"/>
  <c r="CG43" i="86"/>
  <c r="CH43" i="86"/>
  <c r="CI43" i="86"/>
  <c r="CJ43" i="86"/>
  <c r="CK43" i="86"/>
  <c r="CL43" i="86"/>
  <c r="CM43" i="86"/>
  <c r="CN43" i="86"/>
  <c r="CO43" i="86"/>
  <c r="CP43" i="86"/>
  <c r="CQ43" i="86"/>
  <c r="CR43" i="86"/>
  <c r="CS43" i="86"/>
  <c r="CT43" i="86"/>
  <c r="CU43" i="86"/>
  <c r="CV43" i="86"/>
  <c r="CW43" i="86"/>
  <c r="CX43" i="86"/>
  <c r="CY43" i="86"/>
  <c r="CZ43" i="86"/>
  <c r="DA43" i="86"/>
  <c r="DB43" i="86"/>
  <c r="DC43" i="86"/>
  <c r="DD43" i="86"/>
  <c r="DE43" i="86"/>
  <c r="DF43" i="86"/>
  <c r="DG43" i="86"/>
  <c r="DH43" i="86"/>
  <c r="DI43" i="86"/>
  <c r="DJ43" i="86"/>
  <c r="DK43" i="86"/>
  <c r="DL43" i="86"/>
  <c r="DM43" i="86"/>
  <c r="DN43" i="86"/>
  <c r="H45" i="86"/>
  <c r="J45" i="86"/>
  <c r="K45" i="86"/>
  <c r="L45" i="86"/>
  <c r="M45" i="86"/>
  <c r="N45" i="86"/>
  <c r="O45" i="86"/>
  <c r="P45" i="86"/>
  <c r="Q45" i="86"/>
  <c r="R45" i="86"/>
  <c r="S45" i="86"/>
  <c r="T45" i="86"/>
  <c r="U45" i="86"/>
  <c r="V45" i="86"/>
  <c r="W45" i="86"/>
  <c r="X45" i="86"/>
  <c r="Y45" i="86"/>
  <c r="Z45" i="86"/>
  <c r="AA45" i="86"/>
  <c r="AB45" i="86"/>
  <c r="AC45" i="86"/>
  <c r="AD45" i="86"/>
  <c r="AE45" i="86"/>
  <c r="AF45" i="86"/>
  <c r="AG45" i="86"/>
  <c r="AH45" i="86"/>
  <c r="AI45" i="86"/>
  <c r="AJ45" i="86"/>
  <c r="AK45" i="86"/>
  <c r="AL45" i="86"/>
  <c r="AM45" i="86"/>
  <c r="AN45" i="86"/>
  <c r="AO45" i="86"/>
  <c r="AP45" i="86"/>
  <c r="AQ45" i="86"/>
  <c r="AR45" i="86"/>
  <c r="AS45" i="86"/>
  <c r="AT45" i="86"/>
  <c r="AU45" i="86"/>
  <c r="AV45" i="86"/>
  <c r="AW45" i="86"/>
  <c r="AX45" i="86"/>
  <c r="AY45" i="86"/>
  <c r="AZ45" i="86"/>
  <c r="BA45" i="86"/>
  <c r="BB45" i="86"/>
  <c r="BC45" i="86"/>
  <c r="BD45" i="86"/>
  <c r="BE45" i="86"/>
  <c r="BF45" i="86"/>
  <c r="BG45" i="86"/>
  <c r="BH45" i="86"/>
  <c r="BI45" i="86"/>
  <c r="BJ45" i="86"/>
  <c r="BK45" i="86"/>
  <c r="BL45" i="86"/>
  <c r="BM45" i="86"/>
  <c r="BN45" i="86"/>
  <c r="BO45" i="86"/>
  <c r="BP45" i="86"/>
  <c r="BQ45" i="86"/>
  <c r="BR45" i="86"/>
  <c r="BS45" i="86"/>
  <c r="BT45" i="86"/>
  <c r="BU45" i="86"/>
  <c r="BV45" i="86"/>
  <c r="BW45" i="86"/>
  <c r="BX45" i="86"/>
  <c r="BY45" i="86"/>
  <c r="BZ45" i="86"/>
  <c r="CA45" i="86"/>
  <c r="CB45" i="86"/>
  <c r="CC45" i="86"/>
  <c r="CD45" i="86"/>
  <c r="CE45" i="86"/>
  <c r="CF45" i="86"/>
  <c r="CG45" i="86"/>
  <c r="CH45" i="86"/>
  <c r="CI45" i="86"/>
  <c r="CJ45" i="86"/>
  <c r="CK45" i="86"/>
  <c r="CL45" i="86"/>
  <c r="CM45" i="86"/>
  <c r="CN45" i="86"/>
  <c r="CO45" i="86"/>
  <c r="CP45" i="86"/>
  <c r="CQ45" i="86"/>
  <c r="CR45" i="86"/>
  <c r="CS45" i="86"/>
  <c r="CT45" i="86"/>
  <c r="CU45" i="86"/>
  <c r="CV45" i="86"/>
  <c r="CW45" i="86"/>
  <c r="CX45" i="86"/>
  <c r="CY45" i="86"/>
  <c r="CZ45" i="86"/>
  <c r="DA45" i="86"/>
  <c r="DB45" i="86"/>
  <c r="DC45" i="86"/>
  <c r="DD45" i="86"/>
  <c r="DE45" i="86"/>
  <c r="DF45" i="86"/>
  <c r="DG45" i="86"/>
  <c r="DH45" i="86"/>
  <c r="DI45" i="86"/>
  <c r="DJ45" i="86"/>
  <c r="DK45" i="86"/>
  <c r="DL45" i="86"/>
  <c r="DM45" i="86"/>
  <c r="DN45" i="86"/>
  <c r="J47" i="86"/>
  <c r="K47" i="86"/>
  <c r="L47" i="86"/>
  <c r="M47" i="86"/>
  <c r="N47" i="86"/>
  <c r="O47" i="86"/>
  <c r="P47" i="86"/>
  <c r="Q47" i="86"/>
  <c r="R47" i="86"/>
  <c r="S47" i="86"/>
  <c r="T47" i="86"/>
  <c r="U47" i="86"/>
  <c r="V47" i="86"/>
  <c r="W47" i="86"/>
  <c r="X47" i="86"/>
  <c r="Y47" i="86"/>
  <c r="Z47" i="86"/>
  <c r="AA47" i="86"/>
  <c r="AB47" i="86"/>
  <c r="AC47" i="86"/>
  <c r="AD47" i="86"/>
  <c r="AE47" i="86"/>
  <c r="AF47" i="86"/>
  <c r="AG47" i="86"/>
  <c r="AH47" i="86"/>
  <c r="AI47" i="86"/>
  <c r="AJ47" i="86"/>
  <c r="AK47" i="86"/>
  <c r="AL47" i="86"/>
  <c r="AM47" i="86"/>
  <c r="AN47" i="86"/>
  <c r="AO47" i="86"/>
  <c r="AP47" i="86"/>
  <c r="AQ47" i="86"/>
  <c r="AR47" i="86"/>
  <c r="AS47" i="86"/>
  <c r="AT47" i="86"/>
  <c r="AU47" i="86"/>
  <c r="AV47" i="86"/>
  <c r="AW47" i="86"/>
  <c r="AX47" i="86"/>
  <c r="AY47" i="86"/>
  <c r="AZ47" i="86"/>
  <c r="BA47" i="86"/>
  <c r="BB47" i="86"/>
  <c r="BC47" i="86"/>
  <c r="BD47" i="86"/>
  <c r="BE47" i="86"/>
  <c r="BF47" i="86"/>
  <c r="BG47" i="86"/>
  <c r="BH47" i="86"/>
  <c r="BI47" i="86"/>
  <c r="BJ47" i="86"/>
  <c r="BK47" i="86"/>
  <c r="BL47" i="86"/>
  <c r="BM47" i="86"/>
  <c r="BN47" i="86"/>
  <c r="BO47" i="86"/>
  <c r="BP47" i="86"/>
  <c r="BQ47" i="86"/>
  <c r="BR47" i="86"/>
  <c r="BS47" i="86"/>
  <c r="BT47" i="86"/>
  <c r="BU47" i="86"/>
  <c r="BV47" i="86"/>
  <c r="BW47" i="86"/>
  <c r="BX47" i="86"/>
  <c r="BY47" i="86"/>
  <c r="BZ47" i="86"/>
  <c r="CA47" i="86"/>
  <c r="CB47" i="86"/>
  <c r="CC47" i="86"/>
  <c r="CD47" i="86"/>
  <c r="CE47" i="86"/>
  <c r="CF47" i="86"/>
  <c r="CG47" i="86"/>
  <c r="CH47" i="86"/>
  <c r="CI47" i="86"/>
  <c r="CJ47" i="86"/>
  <c r="CK47" i="86"/>
  <c r="CL47" i="86"/>
  <c r="CM47" i="86"/>
  <c r="CN47" i="86"/>
  <c r="CO47" i="86"/>
  <c r="CP47" i="86"/>
  <c r="CQ47" i="86"/>
  <c r="CR47" i="86"/>
  <c r="CS47" i="86"/>
  <c r="CT47" i="86"/>
  <c r="CU47" i="86"/>
  <c r="CV47" i="86"/>
  <c r="CW47" i="86"/>
  <c r="CX47" i="86"/>
  <c r="CY47" i="86"/>
  <c r="CZ47" i="86"/>
  <c r="DA47" i="86"/>
  <c r="DB47" i="86"/>
  <c r="DC47" i="86"/>
  <c r="DD47" i="86"/>
  <c r="DE47" i="86"/>
  <c r="DF47" i="86"/>
  <c r="DG47" i="86"/>
  <c r="DH47" i="86"/>
  <c r="DI47" i="86"/>
  <c r="DJ47" i="86"/>
  <c r="DK47" i="86"/>
  <c r="DL47" i="86"/>
  <c r="DM47" i="86"/>
  <c r="DN47" i="86"/>
  <c r="H151" i="86"/>
  <c r="J151" i="86"/>
  <c r="K151" i="86"/>
  <c r="L151" i="86"/>
  <c r="M151" i="86"/>
  <c r="N151" i="86"/>
  <c r="O151" i="86"/>
  <c r="P151" i="86"/>
  <c r="Q151" i="86"/>
  <c r="R151" i="86"/>
  <c r="S151" i="86"/>
  <c r="T151" i="86"/>
  <c r="U151" i="86"/>
  <c r="V151" i="86"/>
  <c r="W151" i="86"/>
  <c r="X151" i="86"/>
  <c r="Y151" i="86"/>
  <c r="Z151" i="86"/>
  <c r="AA151" i="86"/>
  <c r="AB151" i="86"/>
  <c r="AC151" i="86"/>
  <c r="AD151" i="86"/>
  <c r="AE151" i="86"/>
  <c r="AF151" i="86"/>
  <c r="AG151" i="86"/>
  <c r="AH151" i="86"/>
  <c r="AI151" i="86"/>
  <c r="AJ151" i="86"/>
  <c r="AK151" i="86"/>
  <c r="AL151" i="86"/>
  <c r="AM151" i="86"/>
  <c r="AN151" i="86"/>
  <c r="AO151" i="86"/>
  <c r="AP151" i="86"/>
  <c r="AQ151" i="86"/>
  <c r="AR151" i="86"/>
  <c r="AS151" i="86"/>
  <c r="AT151" i="86"/>
  <c r="AU151" i="86"/>
  <c r="AV151" i="86"/>
  <c r="AW151" i="86"/>
  <c r="AX151" i="86"/>
  <c r="AY151" i="86"/>
  <c r="AZ151" i="86"/>
  <c r="BA151" i="86"/>
  <c r="BB151" i="86"/>
  <c r="BC151" i="86"/>
  <c r="BD151" i="86"/>
  <c r="BE151" i="86"/>
  <c r="BF151" i="86"/>
  <c r="BG151" i="86"/>
  <c r="BH151" i="86"/>
  <c r="BI151" i="86"/>
  <c r="BJ151" i="86"/>
  <c r="BK151" i="86"/>
  <c r="BL151" i="86"/>
  <c r="BM151" i="86"/>
  <c r="BN151" i="86"/>
  <c r="BO151" i="86"/>
  <c r="BP151" i="86"/>
  <c r="BQ151" i="86"/>
  <c r="BR151" i="86"/>
  <c r="BS151" i="86"/>
  <c r="BT151" i="86"/>
  <c r="BU151" i="86"/>
  <c r="BV151" i="86"/>
  <c r="BW151" i="86"/>
  <c r="BX151" i="86"/>
  <c r="BY151" i="86"/>
  <c r="BZ151" i="86"/>
  <c r="CA151" i="86"/>
  <c r="CB151" i="86"/>
  <c r="CC151" i="86"/>
  <c r="CD151" i="86"/>
  <c r="CE151" i="86"/>
  <c r="CF151" i="86"/>
  <c r="CG151" i="86"/>
  <c r="CH151" i="86"/>
  <c r="CI151" i="86"/>
  <c r="CJ151" i="86"/>
  <c r="CK151" i="86"/>
  <c r="CL151" i="86"/>
  <c r="CM151" i="86"/>
  <c r="CN151" i="86"/>
  <c r="CO151" i="86"/>
  <c r="CP151" i="86"/>
  <c r="CQ151" i="86"/>
  <c r="CR151" i="86"/>
  <c r="CS151" i="86"/>
  <c r="CT151" i="86"/>
  <c r="CU151" i="86"/>
  <c r="CV151" i="86"/>
  <c r="CW151" i="86"/>
  <c r="CX151" i="86"/>
  <c r="CY151" i="86"/>
  <c r="CZ151" i="86"/>
  <c r="DA151" i="86"/>
  <c r="DB151" i="86"/>
  <c r="DC151" i="86"/>
  <c r="DD151" i="86"/>
  <c r="DE151" i="86"/>
  <c r="DF151" i="86"/>
  <c r="DG151" i="86"/>
  <c r="DH151" i="86"/>
  <c r="DI151" i="86"/>
  <c r="DJ151" i="86"/>
  <c r="DK151" i="86"/>
  <c r="DL151" i="86"/>
  <c r="DM151" i="86"/>
  <c r="DN151" i="86"/>
  <c r="H152" i="86"/>
  <c r="J152" i="86"/>
  <c r="K152" i="86"/>
  <c r="L152" i="86"/>
  <c r="M152" i="86"/>
  <c r="N152" i="86"/>
  <c r="O152" i="86"/>
  <c r="P152" i="86"/>
  <c r="Q152" i="86"/>
  <c r="R152" i="86"/>
  <c r="S152" i="86"/>
  <c r="T152" i="86"/>
  <c r="U152" i="86"/>
  <c r="V152" i="86"/>
  <c r="W152" i="86"/>
  <c r="X152" i="86"/>
  <c r="Y152" i="86"/>
  <c r="Z152" i="86"/>
  <c r="AA152" i="86"/>
  <c r="AB152" i="86"/>
  <c r="AC152" i="86"/>
  <c r="AD152" i="86"/>
  <c r="AE152" i="86"/>
  <c r="AF152" i="86"/>
  <c r="AG152" i="86"/>
  <c r="AH152" i="86"/>
  <c r="AI152" i="86"/>
  <c r="AJ152" i="86"/>
  <c r="AK152" i="86"/>
  <c r="AL152" i="86"/>
  <c r="AM152" i="86"/>
  <c r="AN152" i="86"/>
  <c r="AO152" i="86"/>
  <c r="AP152" i="86"/>
  <c r="AQ152" i="86"/>
  <c r="AR152" i="86"/>
  <c r="AS152" i="86"/>
  <c r="AT152" i="86"/>
  <c r="AU152" i="86"/>
  <c r="AV152" i="86"/>
  <c r="AW152" i="86"/>
  <c r="AX152" i="86"/>
  <c r="AY152" i="86"/>
  <c r="AZ152" i="86"/>
  <c r="BA152" i="86"/>
  <c r="BB152" i="86"/>
  <c r="BC152" i="86"/>
  <c r="BD152" i="86"/>
  <c r="BE152" i="86"/>
  <c r="BF152" i="86"/>
  <c r="BG152" i="86"/>
  <c r="BH152" i="86"/>
  <c r="BI152" i="86"/>
  <c r="BJ152" i="86"/>
  <c r="BK152" i="86"/>
  <c r="BL152" i="86"/>
  <c r="BM152" i="86"/>
  <c r="BN152" i="86"/>
  <c r="BO152" i="86"/>
  <c r="BP152" i="86"/>
  <c r="BQ152" i="86"/>
  <c r="BR152" i="86"/>
  <c r="BS152" i="86"/>
  <c r="BT152" i="86"/>
  <c r="BU152" i="86"/>
  <c r="BV152" i="86"/>
  <c r="BW152" i="86"/>
  <c r="BX152" i="86"/>
  <c r="BY152" i="86"/>
  <c r="BZ152" i="86"/>
  <c r="CA152" i="86"/>
  <c r="CB152" i="86"/>
  <c r="CC152" i="86"/>
  <c r="CD152" i="86"/>
  <c r="CE152" i="86"/>
  <c r="CF152" i="86"/>
  <c r="CG152" i="86"/>
  <c r="CH152" i="86"/>
  <c r="CI152" i="86"/>
  <c r="CJ152" i="86"/>
  <c r="CK152" i="86"/>
  <c r="CL152" i="86"/>
  <c r="CM152" i="86"/>
  <c r="CN152" i="86"/>
  <c r="CO152" i="86"/>
  <c r="CP152" i="86"/>
  <c r="CQ152" i="86"/>
  <c r="CR152" i="86"/>
  <c r="CS152" i="86"/>
  <c r="CT152" i="86"/>
  <c r="CU152" i="86"/>
  <c r="CV152" i="86"/>
  <c r="CW152" i="86"/>
  <c r="CX152" i="86"/>
  <c r="CY152" i="86"/>
  <c r="CZ152" i="86"/>
  <c r="DA152" i="86"/>
  <c r="DB152" i="86"/>
  <c r="DC152" i="86"/>
  <c r="DD152" i="86"/>
  <c r="DE152" i="86"/>
  <c r="DF152" i="86"/>
  <c r="DG152" i="86"/>
  <c r="DH152" i="86"/>
  <c r="DI152" i="86"/>
  <c r="DJ152" i="86"/>
  <c r="DK152" i="86"/>
  <c r="DL152" i="86"/>
  <c r="DM152" i="86"/>
  <c r="DN152" i="86"/>
  <c r="H153" i="86"/>
  <c r="J153" i="86"/>
  <c r="K153" i="86"/>
  <c r="L153" i="86"/>
  <c r="M153" i="86"/>
  <c r="N153" i="86"/>
  <c r="O153" i="86"/>
  <c r="P153" i="86"/>
  <c r="Q153" i="86"/>
  <c r="R153" i="86"/>
  <c r="S153" i="86"/>
  <c r="T153" i="86"/>
  <c r="U153" i="86"/>
  <c r="V153" i="86"/>
  <c r="W153" i="86"/>
  <c r="X153" i="86"/>
  <c r="Y153" i="86"/>
  <c r="Z153" i="86"/>
  <c r="AA153" i="86"/>
  <c r="AB153" i="86"/>
  <c r="AC153" i="86"/>
  <c r="AD153" i="86"/>
  <c r="AE153" i="86"/>
  <c r="AF153" i="86"/>
  <c r="AG153" i="86"/>
  <c r="AH153" i="86"/>
  <c r="AI153" i="86"/>
  <c r="AJ153" i="86"/>
  <c r="AK153" i="86"/>
  <c r="AL153" i="86"/>
  <c r="AM153" i="86"/>
  <c r="AN153" i="86"/>
  <c r="AO153" i="86"/>
  <c r="AP153" i="86"/>
  <c r="AQ153" i="86"/>
  <c r="AR153" i="86"/>
  <c r="AS153" i="86"/>
  <c r="AT153" i="86"/>
  <c r="AU153" i="86"/>
  <c r="AV153" i="86"/>
  <c r="AW153" i="86"/>
  <c r="AX153" i="86"/>
  <c r="AY153" i="86"/>
  <c r="AZ153" i="86"/>
  <c r="BA153" i="86"/>
  <c r="BB153" i="86"/>
  <c r="BC153" i="86"/>
  <c r="BD153" i="86"/>
  <c r="BE153" i="86"/>
  <c r="BF153" i="86"/>
  <c r="BG153" i="86"/>
  <c r="BH153" i="86"/>
  <c r="BI153" i="86"/>
  <c r="BJ153" i="86"/>
  <c r="BK153" i="86"/>
  <c r="BL153" i="86"/>
  <c r="BM153" i="86"/>
  <c r="BN153" i="86"/>
  <c r="BO153" i="86"/>
  <c r="BP153" i="86"/>
  <c r="BQ153" i="86"/>
  <c r="BR153" i="86"/>
  <c r="BS153" i="86"/>
  <c r="BT153" i="86"/>
  <c r="BU153" i="86"/>
  <c r="BV153" i="86"/>
  <c r="BW153" i="86"/>
  <c r="BX153" i="86"/>
  <c r="BY153" i="86"/>
  <c r="BZ153" i="86"/>
  <c r="CA153" i="86"/>
  <c r="CB153" i="86"/>
  <c r="CC153" i="86"/>
  <c r="CD153" i="86"/>
  <c r="CE153" i="86"/>
  <c r="CF153" i="86"/>
  <c r="CG153" i="86"/>
  <c r="CH153" i="86"/>
  <c r="CI153" i="86"/>
  <c r="CJ153" i="86"/>
  <c r="CK153" i="86"/>
  <c r="CL153" i="86"/>
  <c r="CM153" i="86"/>
  <c r="CN153" i="86"/>
  <c r="CO153" i="86"/>
  <c r="CP153" i="86"/>
  <c r="CQ153" i="86"/>
  <c r="CR153" i="86"/>
  <c r="CS153" i="86"/>
  <c r="CT153" i="86"/>
  <c r="CU153" i="86"/>
  <c r="CV153" i="86"/>
  <c r="CW153" i="86"/>
  <c r="CX153" i="86"/>
  <c r="CY153" i="86"/>
  <c r="CZ153" i="86"/>
  <c r="DA153" i="86"/>
  <c r="DB153" i="86"/>
  <c r="DC153" i="86"/>
  <c r="DD153" i="86"/>
  <c r="DE153" i="86"/>
  <c r="DF153" i="86"/>
  <c r="DG153" i="86"/>
  <c r="DH153" i="86"/>
  <c r="DI153" i="86"/>
  <c r="DJ153" i="86"/>
  <c r="DK153" i="86"/>
  <c r="DL153" i="86"/>
  <c r="DM153" i="86"/>
  <c r="DN153" i="86"/>
  <c r="H154" i="86"/>
  <c r="J154" i="86"/>
  <c r="K154" i="86"/>
  <c r="L154" i="86"/>
  <c r="M154" i="86"/>
  <c r="N154" i="86"/>
  <c r="O154" i="86"/>
  <c r="P154" i="86"/>
  <c r="Q154" i="86"/>
  <c r="R154" i="86"/>
  <c r="S154" i="86"/>
  <c r="T154" i="86"/>
  <c r="U154" i="86"/>
  <c r="V154" i="86"/>
  <c r="W154" i="86"/>
  <c r="X154" i="86"/>
  <c r="Y154" i="86"/>
  <c r="Z154" i="86"/>
  <c r="AA154" i="86"/>
  <c r="AB154" i="86"/>
  <c r="AC154" i="86"/>
  <c r="AD154" i="86"/>
  <c r="AE154" i="86"/>
  <c r="AF154" i="86"/>
  <c r="AG154" i="86"/>
  <c r="AH154" i="86"/>
  <c r="AI154" i="86"/>
  <c r="AJ154" i="86"/>
  <c r="AK154" i="86"/>
  <c r="AL154" i="86"/>
  <c r="AM154" i="86"/>
  <c r="AN154" i="86"/>
  <c r="AO154" i="86"/>
  <c r="AP154" i="86"/>
  <c r="AQ154" i="86"/>
  <c r="AR154" i="86"/>
  <c r="AS154" i="86"/>
  <c r="AT154" i="86"/>
  <c r="AU154" i="86"/>
  <c r="AV154" i="86"/>
  <c r="AW154" i="86"/>
  <c r="AX154" i="86"/>
  <c r="AY154" i="86"/>
  <c r="AZ154" i="86"/>
  <c r="BA154" i="86"/>
  <c r="BB154" i="86"/>
  <c r="BC154" i="86"/>
  <c r="BD154" i="86"/>
  <c r="BE154" i="86"/>
  <c r="BF154" i="86"/>
  <c r="BG154" i="86"/>
  <c r="BH154" i="86"/>
  <c r="BI154" i="86"/>
  <c r="BJ154" i="86"/>
  <c r="BK154" i="86"/>
  <c r="BL154" i="86"/>
  <c r="BM154" i="86"/>
  <c r="BN154" i="86"/>
  <c r="BO154" i="86"/>
  <c r="BP154" i="86"/>
  <c r="BQ154" i="86"/>
  <c r="BR154" i="86"/>
  <c r="BS154" i="86"/>
  <c r="BT154" i="86"/>
  <c r="BU154" i="86"/>
  <c r="BV154" i="86"/>
  <c r="BW154" i="86"/>
  <c r="BX154" i="86"/>
  <c r="BY154" i="86"/>
  <c r="BZ154" i="86"/>
  <c r="CA154" i="86"/>
  <c r="CB154" i="86"/>
  <c r="CC154" i="86"/>
  <c r="CD154" i="86"/>
  <c r="CE154" i="86"/>
  <c r="CF154" i="86"/>
  <c r="CG154" i="86"/>
  <c r="CH154" i="86"/>
  <c r="CI154" i="86"/>
  <c r="CJ154" i="86"/>
  <c r="CK154" i="86"/>
  <c r="CL154" i="86"/>
  <c r="CM154" i="86"/>
  <c r="CN154" i="86"/>
  <c r="CO154" i="86"/>
  <c r="CP154" i="86"/>
  <c r="CQ154" i="86"/>
  <c r="CR154" i="86"/>
  <c r="CS154" i="86"/>
  <c r="CT154" i="86"/>
  <c r="CU154" i="86"/>
  <c r="CV154" i="86"/>
  <c r="CW154" i="86"/>
  <c r="CX154" i="86"/>
  <c r="CY154" i="86"/>
  <c r="CZ154" i="86"/>
  <c r="DA154" i="86"/>
  <c r="DB154" i="86"/>
  <c r="DC154" i="86"/>
  <c r="DD154" i="86"/>
  <c r="DE154" i="86"/>
  <c r="DF154" i="86"/>
  <c r="DG154" i="86"/>
  <c r="DH154" i="86"/>
  <c r="DI154" i="86"/>
  <c r="DJ154" i="86"/>
  <c r="DK154" i="86"/>
  <c r="DL154" i="86"/>
  <c r="DM154" i="86"/>
  <c r="DN154" i="86"/>
  <c r="H155" i="86"/>
  <c r="R155" i="86"/>
  <c r="S155" i="86"/>
  <c r="T155" i="86"/>
  <c r="U155" i="86"/>
  <c r="V155" i="86"/>
  <c r="W155" i="86"/>
  <c r="X155" i="86"/>
  <c r="Y155" i="86"/>
  <c r="Z155" i="86"/>
  <c r="AA155" i="86"/>
  <c r="AB155" i="86"/>
  <c r="AC155" i="86"/>
  <c r="AD155" i="86"/>
  <c r="AE155" i="86"/>
  <c r="AF155" i="86"/>
  <c r="AG155" i="86"/>
  <c r="AH155" i="86"/>
  <c r="AI155" i="86"/>
  <c r="AJ155" i="86"/>
  <c r="AK155" i="86"/>
  <c r="AL155" i="86"/>
  <c r="AM155" i="86"/>
  <c r="AN155" i="86"/>
  <c r="AO155" i="86"/>
  <c r="AP155" i="86"/>
  <c r="AQ155" i="86"/>
  <c r="AR155" i="86"/>
  <c r="AS155" i="86"/>
  <c r="AT155" i="86"/>
  <c r="AU155" i="86"/>
  <c r="AV155" i="86"/>
  <c r="AW155" i="86"/>
  <c r="AX155" i="86"/>
  <c r="AY155" i="86"/>
  <c r="AZ155" i="86"/>
  <c r="BA155" i="86"/>
  <c r="BB155" i="86"/>
  <c r="BC155" i="86"/>
  <c r="BD155" i="86"/>
  <c r="BE155" i="86"/>
  <c r="BF155" i="86"/>
  <c r="BG155" i="86"/>
  <c r="BH155" i="86"/>
  <c r="BI155" i="86"/>
  <c r="BJ155" i="86"/>
  <c r="BK155" i="86"/>
  <c r="BL155" i="86"/>
  <c r="BM155" i="86"/>
  <c r="BN155" i="86"/>
  <c r="BO155" i="86"/>
  <c r="BP155" i="86"/>
  <c r="BQ155" i="86"/>
  <c r="BR155" i="86"/>
  <c r="BS155" i="86"/>
  <c r="BT155" i="86"/>
  <c r="BU155" i="86"/>
  <c r="BV155" i="86"/>
  <c r="BW155" i="86"/>
  <c r="BX155" i="86"/>
  <c r="BY155" i="86"/>
  <c r="BZ155" i="86"/>
  <c r="CA155" i="86"/>
  <c r="CB155" i="86"/>
  <c r="CC155" i="86"/>
  <c r="CD155" i="86"/>
  <c r="CE155" i="86"/>
  <c r="CF155" i="86"/>
  <c r="CG155" i="86"/>
  <c r="CH155" i="86"/>
  <c r="CI155" i="86"/>
  <c r="CJ155" i="86"/>
  <c r="CK155" i="86"/>
  <c r="CL155" i="86"/>
  <c r="CM155" i="86"/>
  <c r="CN155" i="86"/>
  <c r="CO155" i="86"/>
  <c r="CP155" i="86"/>
  <c r="CQ155" i="86"/>
  <c r="CR155" i="86"/>
  <c r="CS155" i="86"/>
  <c r="CT155" i="86"/>
  <c r="CU155" i="86"/>
  <c r="CV155" i="86"/>
  <c r="CW155" i="86"/>
  <c r="CX155" i="86"/>
  <c r="CY155" i="86"/>
  <c r="CZ155" i="86"/>
  <c r="DA155" i="86"/>
  <c r="DB155" i="86"/>
  <c r="DC155" i="86"/>
  <c r="DD155" i="86"/>
  <c r="DE155" i="86"/>
  <c r="DF155" i="86"/>
  <c r="DG155" i="86"/>
  <c r="DH155" i="86"/>
  <c r="DI155" i="86"/>
  <c r="DJ155" i="86"/>
  <c r="DK155" i="86"/>
  <c r="DL155" i="86"/>
  <c r="DM155" i="86"/>
  <c r="DN155" i="86"/>
  <c r="H156" i="86"/>
  <c r="J156" i="86"/>
  <c r="K156" i="86"/>
  <c r="L156" i="86"/>
  <c r="M156" i="86"/>
  <c r="N156" i="86"/>
  <c r="O156" i="86"/>
  <c r="P156" i="86"/>
  <c r="Q156" i="86"/>
  <c r="R156" i="86"/>
  <c r="S156" i="86"/>
  <c r="T156" i="86"/>
  <c r="U156" i="86"/>
  <c r="V156" i="86"/>
  <c r="W156" i="86"/>
  <c r="X156" i="86"/>
  <c r="Y156" i="86"/>
  <c r="Z156" i="86"/>
  <c r="AA156" i="86"/>
  <c r="AB156" i="86"/>
  <c r="AC156" i="86"/>
  <c r="AD156" i="86"/>
  <c r="AE156" i="86"/>
  <c r="AF156" i="86"/>
  <c r="AG156" i="86"/>
  <c r="AH156" i="86"/>
  <c r="AI156" i="86"/>
  <c r="AJ156" i="86"/>
  <c r="AK156" i="86"/>
  <c r="AL156" i="86"/>
  <c r="AM156" i="86"/>
  <c r="AN156" i="86"/>
  <c r="AO156" i="86"/>
  <c r="AP156" i="86"/>
  <c r="AQ156" i="86"/>
  <c r="AR156" i="86"/>
  <c r="AS156" i="86"/>
  <c r="AT156" i="86"/>
  <c r="AU156" i="86"/>
  <c r="AV156" i="86"/>
  <c r="AW156" i="86"/>
  <c r="AX156" i="86"/>
  <c r="AY156" i="86"/>
  <c r="AZ156" i="86"/>
  <c r="BA156" i="86"/>
  <c r="BB156" i="86"/>
  <c r="BC156" i="86"/>
  <c r="BD156" i="86"/>
  <c r="BE156" i="86"/>
  <c r="BF156" i="86"/>
  <c r="BG156" i="86"/>
  <c r="BH156" i="86"/>
  <c r="BI156" i="86"/>
  <c r="BJ156" i="86"/>
  <c r="BK156" i="86"/>
  <c r="BL156" i="86"/>
  <c r="BM156" i="86"/>
  <c r="BN156" i="86"/>
  <c r="BO156" i="86"/>
  <c r="BP156" i="86"/>
  <c r="BQ156" i="86"/>
  <c r="BR156" i="86"/>
  <c r="BS156" i="86"/>
  <c r="BT156" i="86"/>
  <c r="BU156" i="86"/>
  <c r="BV156" i="86"/>
  <c r="BW156" i="86"/>
  <c r="BX156" i="86"/>
  <c r="BY156" i="86"/>
  <c r="BZ156" i="86"/>
  <c r="CA156" i="86"/>
  <c r="CB156" i="86"/>
  <c r="CC156" i="86"/>
  <c r="CD156" i="86"/>
  <c r="CE156" i="86"/>
  <c r="CF156" i="86"/>
  <c r="CG156" i="86"/>
  <c r="CH156" i="86"/>
  <c r="CI156" i="86"/>
  <c r="CJ156" i="86"/>
  <c r="CK156" i="86"/>
  <c r="CL156" i="86"/>
  <c r="CM156" i="86"/>
  <c r="CN156" i="86"/>
  <c r="CO156" i="86"/>
  <c r="CP156" i="86"/>
  <c r="CQ156" i="86"/>
  <c r="CR156" i="86"/>
  <c r="CS156" i="86"/>
  <c r="CT156" i="86"/>
  <c r="CU156" i="86"/>
  <c r="CV156" i="86"/>
  <c r="CW156" i="86"/>
  <c r="CX156" i="86"/>
  <c r="CY156" i="86"/>
  <c r="CZ156" i="86"/>
  <c r="DA156" i="86"/>
  <c r="DB156" i="86"/>
  <c r="DC156" i="86"/>
  <c r="DD156" i="86"/>
  <c r="DE156" i="86"/>
  <c r="DF156" i="86"/>
  <c r="DG156" i="86"/>
  <c r="DH156" i="86"/>
  <c r="DI156" i="86"/>
  <c r="DJ156" i="86"/>
  <c r="DK156" i="86"/>
  <c r="DL156" i="86"/>
  <c r="DM156" i="86"/>
  <c r="DN156" i="86"/>
  <c r="H157" i="86"/>
  <c r="J157" i="86"/>
  <c r="K157" i="86"/>
  <c r="L157" i="86"/>
  <c r="M157" i="86"/>
  <c r="N157" i="86"/>
  <c r="O157" i="86"/>
  <c r="P157" i="86"/>
  <c r="Q157" i="86"/>
  <c r="R157" i="86"/>
  <c r="S157" i="86"/>
  <c r="T157" i="86"/>
  <c r="U157" i="86"/>
  <c r="V157" i="86"/>
  <c r="W157" i="86"/>
  <c r="X157" i="86"/>
  <c r="Y157" i="86"/>
  <c r="Z157" i="86"/>
  <c r="AA157" i="86"/>
  <c r="AB157" i="86"/>
  <c r="AC157" i="86"/>
  <c r="AD157" i="86"/>
  <c r="AE157" i="86"/>
  <c r="AF157" i="86"/>
  <c r="AG157" i="86"/>
  <c r="AH157" i="86"/>
  <c r="AI157" i="86"/>
  <c r="AJ157" i="86"/>
  <c r="AK157" i="86"/>
  <c r="AL157" i="86"/>
  <c r="AM157" i="86"/>
  <c r="AN157" i="86"/>
  <c r="AO157" i="86"/>
  <c r="AP157" i="86"/>
  <c r="AQ157" i="86"/>
  <c r="AR157" i="86"/>
  <c r="AS157" i="86"/>
  <c r="AT157" i="86"/>
  <c r="AU157" i="86"/>
  <c r="AV157" i="86"/>
  <c r="AW157" i="86"/>
  <c r="AX157" i="86"/>
  <c r="AY157" i="86"/>
  <c r="AZ157" i="86"/>
  <c r="BA157" i="86"/>
  <c r="BB157" i="86"/>
  <c r="BC157" i="86"/>
  <c r="BD157" i="86"/>
  <c r="BE157" i="86"/>
  <c r="BF157" i="86"/>
  <c r="BG157" i="86"/>
  <c r="BH157" i="86"/>
  <c r="BI157" i="86"/>
  <c r="BJ157" i="86"/>
  <c r="BK157" i="86"/>
  <c r="BL157" i="86"/>
  <c r="BM157" i="86"/>
  <c r="BN157" i="86"/>
  <c r="BO157" i="86"/>
  <c r="BP157" i="86"/>
  <c r="BQ157" i="86"/>
  <c r="BR157" i="86"/>
  <c r="BS157" i="86"/>
  <c r="BT157" i="86"/>
  <c r="BU157" i="86"/>
  <c r="BV157" i="86"/>
  <c r="BW157" i="86"/>
  <c r="BX157" i="86"/>
  <c r="BY157" i="86"/>
  <c r="BZ157" i="86"/>
  <c r="CA157" i="86"/>
  <c r="CB157" i="86"/>
  <c r="CC157" i="86"/>
  <c r="CD157" i="86"/>
  <c r="CE157" i="86"/>
  <c r="CF157" i="86"/>
  <c r="CG157" i="86"/>
  <c r="CH157" i="86"/>
  <c r="CI157" i="86"/>
  <c r="CJ157" i="86"/>
  <c r="CK157" i="86"/>
  <c r="CL157" i="86"/>
  <c r="CM157" i="86"/>
  <c r="CN157" i="86"/>
  <c r="CO157" i="86"/>
  <c r="CP157" i="86"/>
  <c r="CQ157" i="86"/>
  <c r="CR157" i="86"/>
  <c r="CS157" i="86"/>
  <c r="CT157" i="86"/>
  <c r="CU157" i="86"/>
  <c r="CV157" i="86"/>
  <c r="CW157" i="86"/>
  <c r="CX157" i="86"/>
  <c r="CY157" i="86"/>
  <c r="CZ157" i="86"/>
  <c r="DA157" i="86"/>
  <c r="DB157" i="86"/>
  <c r="DC157" i="86"/>
  <c r="DD157" i="86"/>
  <c r="DE157" i="86"/>
  <c r="DF157" i="86"/>
  <c r="DG157" i="86"/>
  <c r="DH157" i="86"/>
  <c r="DI157" i="86"/>
  <c r="DJ157" i="86"/>
  <c r="DK157" i="86"/>
  <c r="DL157" i="86"/>
  <c r="DM157" i="86"/>
  <c r="DN157" i="86"/>
  <c r="H158" i="86"/>
  <c r="J158" i="86"/>
  <c r="K158" i="86"/>
  <c r="L158" i="86"/>
  <c r="M158" i="86"/>
  <c r="N158" i="86"/>
  <c r="O158" i="86"/>
  <c r="P158" i="86"/>
  <c r="Q158" i="86"/>
  <c r="R158" i="86"/>
  <c r="S158" i="86"/>
  <c r="T158" i="86"/>
  <c r="U158" i="86"/>
  <c r="V158" i="86"/>
  <c r="W158" i="86"/>
  <c r="X158" i="86"/>
  <c r="Y158" i="86"/>
  <c r="Z158" i="86"/>
  <c r="AA158" i="86"/>
  <c r="AB158" i="86"/>
  <c r="AC158" i="86"/>
  <c r="AD158" i="86"/>
  <c r="AE158" i="86"/>
  <c r="AF158" i="86"/>
  <c r="AG158" i="86"/>
  <c r="AH158" i="86"/>
  <c r="AI158" i="86"/>
  <c r="AJ158" i="86"/>
  <c r="AK158" i="86"/>
  <c r="AL158" i="86"/>
  <c r="AM158" i="86"/>
  <c r="AN158" i="86"/>
  <c r="AO158" i="86"/>
  <c r="AP158" i="86"/>
  <c r="AQ158" i="86"/>
  <c r="AR158" i="86"/>
  <c r="AS158" i="86"/>
  <c r="AT158" i="86"/>
  <c r="AU158" i="86"/>
  <c r="AV158" i="86"/>
  <c r="AW158" i="86"/>
  <c r="AX158" i="86"/>
  <c r="AY158" i="86"/>
  <c r="AZ158" i="86"/>
  <c r="BA158" i="86"/>
  <c r="BB158" i="86"/>
  <c r="BC158" i="86"/>
  <c r="BD158" i="86"/>
  <c r="BE158" i="86"/>
  <c r="BF158" i="86"/>
  <c r="BG158" i="86"/>
  <c r="BH158" i="86"/>
  <c r="BI158" i="86"/>
  <c r="BJ158" i="86"/>
  <c r="BK158" i="86"/>
  <c r="BL158" i="86"/>
  <c r="BM158" i="86"/>
  <c r="BN158" i="86"/>
  <c r="BO158" i="86"/>
  <c r="BP158" i="86"/>
  <c r="BQ158" i="86"/>
  <c r="BR158" i="86"/>
  <c r="BS158" i="86"/>
  <c r="BT158" i="86"/>
  <c r="BU158" i="86"/>
  <c r="BV158" i="86"/>
  <c r="BW158" i="86"/>
  <c r="BX158" i="86"/>
  <c r="BY158" i="86"/>
  <c r="BZ158" i="86"/>
  <c r="CA158" i="86"/>
  <c r="CB158" i="86"/>
  <c r="CC158" i="86"/>
  <c r="CD158" i="86"/>
  <c r="CE158" i="86"/>
  <c r="CF158" i="86"/>
  <c r="CG158" i="86"/>
  <c r="CH158" i="86"/>
  <c r="CI158" i="86"/>
  <c r="CJ158" i="86"/>
  <c r="CK158" i="86"/>
  <c r="CL158" i="86"/>
  <c r="CM158" i="86"/>
  <c r="CN158" i="86"/>
  <c r="CO158" i="86"/>
  <c r="CP158" i="86"/>
  <c r="CQ158" i="86"/>
  <c r="CR158" i="86"/>
  <c r="CS158" i="86"/>
  <c r="CT158" i="86"/>
  <c r="CU158" i="86"/>
  <c r="CV158" i="86"/>
  <c r="CW158" i="86"/>
  <c r="CX158" i="86"/>
  <c r="CY158" i="86"/>
  <c r="CZ158" i="86"/>
  <c r="DA158" i="86"/>
  <c r="DB158" i="86"/>
  <c r="DC158" i="86"/>
  <c r="DD158" i="86"/>
  <c r="DE158" i="86"/>
  <c r="DF158" i="86"/>
  <c r="DG158" i="86"/>
  <c r="DH158" i="86"/>
  <c r="DI158" i="86"/>
  <c r="DJ158" i="86"/>
  <c r="DK158" i="86"/>
  <c r="DL158" i="86"/>
  <c r="DM158" i="86"/>
  <c r="DN158" i="86"/>
  <c r="H159" i="86"/>
  <c r="J159" i="86"/>
  <c r="K159" i="86"/>
  <c r="L159" i="86"/>
  <c r="M159" i="86"/>
  <c r="N159" i="86"/>
  <c r="O159" i="86"/>
  <c r="P159" i="86"/>
  <c r="Q159" i="86"/>
  <c r="R159" i="86"/>
  <c r="S159" i="86"/>
  <c r="T159" i="86"/>
  <c r="U159" i="86"/>
  <c r="V159" i="86"/>
  <c r="W159" i="86"/>
  <c r="X159" i="86"/>
  <c r="Y159" i="86"/>
  <c r="Z159" i="86"/>
  <c r="AA159" i="86"/>
  <c r="AB159" i="86"/>
  <c r="AC159" i="86"/>
  <c r="AD159" i="86"/>
  <c r="AE159" i="86"/>
  <c r="AF159" i="86"/>
  <c r="AG159" i="86"/>
  <c r="AH159" i="86"/>
  <c r="AI159" i="86"/>
  <c r="AJ159" i="86"/>
  <c r="AK159" i="86"/>
  <c r="AL159" i="86"/>
  <c r="AM159" i="86"/>
  <c r="AN159" i="86"/>
  <c r="AO159" i="86"/>
  <c r="AP159" i="86"/>
  <c r="AQ159" i="86"/>
  <c r="AR159" i="86"/>
  <c r="AS159" i="86"/>
  <c r="AT159" i="86"/>
  <c r="AU159" i="86"/>
  <c r="AV159" i="86"/>
  <c r="AW159" i="86"/>
  <c r="AX159" i="86"/>
  <c r="AY159" i="86"/>
  <c r="AZ159" i="86"/>
  <c r="BA159" i="86"/>
  <c r="BB159" i="86"/>
  <c r="BC159" i="86"/>
  <c r="BD159" i="86"/>
  <c r="BE159" i="86"/>
  <c r="BF159" i="86"/>
  <c r="BG159" i="86"/>
  <c r="BH159" i="86"/>
  <c r="BI159" i="86"/>
  <c r="BJ159" i="86"/>
  <c r="BK159" i="86"/>
  <c r="BL159" i="86"/>
  <c r="BM159" i="86"/>
  <c r="BN159" i="86"/>
  <c r="BO159" i="86"/>
  <c r="BP159" i="86"/>
  <c r="BQ159" i="86"/>
  <c r="BR159" i="86"/>
  <c r="BS159" i="86"/>
  <c r="BT159" i="86"/>
  <c r="BU159" i="86"/>
  <c r="BV159" i="86"/>
  <c r="BW159" i="86"/>
  <c r="BX159" i="86"/>
  <c r="BY159" i="86"/>
  <c r="BZ159" i="86"/>
  <c r="CA159" i="86"/>
  <c r="CB159" i="86"/>
  <c r="CC159" i="86"/>
  <c r="CD159" i="86"/>
  <c r="CE159" i="86"/>
  <c r="CF159" i="86"/>
  <c r="CG159" i="86"/>
  <c r="CH159" i="86"/>
  <c r="CI159" i="86"/>
  <c r="CJ159" i="86"/>
  <c r="CK159" i="86"/>
  <c r="CL159" i="86"/>
  <c r="CM159" i="86"/>
  <c r="CN159" i="86"/>
  <c r="CO159" i="86"/>
  <c r="CP159" i="86"/>
  <c r="CQ159" i="86"/>
  <c r="CR159" i="86"/>
  <c r="CS159" i="86"/>
  <c r="CT159" i="86"/>
  <c r="CU159" i="86"/>
  <c r="CV159" i="86"/>
  <c r="CW159" i="86"/>
  <c r="CX159" i="86"/>
  <c r="CY159" i="86"/>
  <c r="CZ159" i="86"/>
  <c r="DA159" i="86"/>
  <c r="DB159" i="86"/>
  <c r="DC159" i="86"/>
  <c r="DD159" i="86"/>
  <c r="DE159" i="86"/>
  <c r="DF159" i="86"/>
  <c r="DG159" i="86"/>
  <c r="DH159" i="86"/>
  <c r="DI159" i="86"/>
  <c r="DJ159" i="86"/>
  <c r="DK159" i="86"/>
  <c r="DL159" i="86"/>
  <c r="DM159" i="86"/>
  <c r="DN159" i="86"/>
  <c r="H163" i="86"/>
  <c r="N165" i="86"/>
  <c r="H174" i="86"/>
  <c r="J174" i="86"/>
  <c r="K174" i="86"/>
  <c r="L174" i="86"/>
  <c r="M174" i="86"/>
  <c r="N174" i="86"/>
  <c r="O174" i="86"/>
  <c r="P174" i="86"/>
  <c r="Q174" i="86"/>
  <c r="R174" i="86"/>
  <c r="S174" i="86"/>
  <c r="T174" i="86"/>
  <c r="U174" i="86"/>
  <c r="V174" i="86"/>
  <c r="W174" i="86"/>
  <c r="X174" i="86"/>
  <c r="Y174" i="86"/>
  <c r="Z174" i="86"/>
  <c r="AA174" i="86"/>
  <c r="AB174" i="86"/>
  <c r="AC174" i="86"/>
  <c r="AD174" i="86"/>
  <c r="AE174" i="86"/>
  <c r="AF174" i="86"/>
  <c r="AG174" i="86"/>
  <c r="AH174" i="86"/>
  <c r="AI174" i="86"/>
  <c r="AJ174" i="86"/>
  <c r="AK174" i="86"/>
  <c r="AL174" i="86"/>
  <c r="AM174" i="86"/>
  <c r="AN174" i="86"/>
  <c r="AO174" i="86"/>
  <c r="AP174" i="86"/>
  <c r="AQ174" i="86"/>
  <c r="AR174" i="86"/>
  <c r="AS174" i="86"/>
  <c r="AT174" i="86"/>
  <c r="AU174" i="86"/>
  <c r="AV174" i="86"/>
  <c r="AW174" i="86"/>
  <c r="AX174" i="86"/>
  <c r="AY174" i="86"/>
  <c r="AZ174" i="86"/>
  <c r="BA174" i="86"/>
  <c r="BB174" i="86"/>
  <c r="BC174" i="86"/>
  <c r="BD174" i="86"/>
  <c r="BE174" i="86"/>
  <c r="BF174" i="86"/>
  <c r="BG174" i="86"/>
  <c r="BH174" i="86"/>
  <c r="BI174" i="86"/>
  <c r="BJ174" i="86"/>
  <c r="BK174" i="86"/>
  <c r="BL174" i="86"/>
  <c r="BM174" i="86"/>
  <c r="BN174" i="86"/>
  <c r="BO174" i="86"/>
  <c r="BP174" i="86"/>
  <c r="BQ174" i="86"/>
  <c r="BR174" i="86"/>
  <c r="BS174" i="86"/>
  <c r="BT174" i="86"/>
  <c r="BU174" i="86"/>
  <c r="BV174" i="86"/>
  <c r="BW174" i="86"/>
  <c r="BX174" i="86"/>
  <c r="BY174" i="86"/>
  <c r="BZ174" i="86"/>
  <c r="CA174" i="86"/>
  <c r="CB174" i="86"/>
  <c r="CC174" i="86"/>
  <c r="CD174" i="86"/>
  <c r="CE174" i="86"/>
  <c r="CF174" i="86"/>
  <c r="CG174" i="86"/>
  <c r="CH174" i="86"/>
  <c r="CI174" i="86"/>
  <c r="CJ174" i="86"/>
  <c r="CK174" i="86"/>
  <c r="CL174" i="86"/>
  <c r="CM174" i="86"/>
  <c r="CN174" i="86"/>
  <c r="CO174" i="86"/>
  <c r="CP174" i="86"/>
  <c r="CQ174" i="86"/>
  <c r="CR174" i="86"/>
  <c r="CS174" i="86"/>
  <c r="CT174" i="86"/>
  <c r="CU174" i="86"/>
  <c r="CV174" i="86"/>
  <c r="CW174" i="86"/>
  <c r="CX174" i="86"/>
  <c r="CY174" i="86"/>
  <c r="CZ174" i="86"/>
  <c r="DA174" i="86"/>
  <c r="DB174" i="86"/>
  <c r="DC174" i="86"/>
  <c r="DD174" i="86"/>
  <c r="DE174" i="86"/>
  <c r="DF174" i="86"/>
  <c r="DG174" i="86"/>
  <c r="DH174" i="86"/>
  <c r="DI174" i="86"/>
  <c r="DJ174" i="86"/>
  <c r="DK174" i="86"/>
  <c r="DL174" i="86"/>
  <c r="DM174" i="86"/>
  <c r="DN174" i="86"/>
  <c r="H175" i="86"/>
  <c r="J175" i="86"/>
  <c r="K175" i="86"/>
  <c r="L175" i="86"/>
  <c r="M175" i="86"/>
  <c r="N175" i="86"/>
  <c r="O175" i="86"/>
  <c r="P175" i="86"/>
  <c r="Q175" i="86"/>
  <c r="R175" i="86"/>
  <c r="S175" i="86"/>
  <c r="T175" i="86"/>
  <c r="U175" i="86"/>
  <c r="V175" i="86"/>
  <c r="W175" i="86"/>
  <c r="X175" i="86"/>
  <c r="Y175" i="86"/>
  <c r="Z175" i="86"/>
  <c r="AA175" i="86"/>
  <c r="AB175" i="86"/>
  <c r="AC175" i="86"/>
  <c r="AD175" i="86"/>
  <c r="AE175" i="86"/>
  <c r="AF175" i="86"/>
  <c r="AG175" i="86"/>
  <c r="AH175" i="86"/>
  <c r="AI175" i="86"/>
  <c r="AJ175" i="86"/>
  <c r="AK175" i="86"/>
  <c r="AL175" i="86"/>
  <c r="AM175" i="86"/>
  <c r="AN175" i="86"/>
  <c r="AO175" i="86"/>
  <c r="AP175" i="86"/>
  <c r="AQ175" i="86"/>
  <c r="AR175" i="86"/>
  <c r="AS175" i="86"/>
  <c r="AT175" i="86"/>
  <c r="AU175" i="86"/>
  <c r="AV175" i="86"/>
  <c r="AW175" i="86"/>
  <c r="AX175" i="86"/>
  <c r="AY175" i="86"/>
  <c r="AZ175" i="86"/>
  <c r="BA175" i="86"/>
  <c r="BB175" i="86"/>
  <c r="BC175" i="86"/>
  <c r="BD175" i="86"/>
  <c r="BE175" i="86"/>
  <c r="BF175" i="86"/>
  <c r="BG175" i="86"/>
  <c r="BH175" i="86"/>
  <c r="BI175" i="86"/>
  <c r="BJ175" i="86"/>
  <c r="BK175" i="86"/>
  <c r="BL175" i="86"/>
  <c r="BM175" i="86"/>
  <c r="BN175" i="86"/>
  <c r="BO175" i="86"/>
  <c r="BP175" i="86"/>
  <c r="BQ175" i="86"/>
  <c r="BR175" i="86"/>
  <c r="BS175" i="86"/>
  <c r="BT175" i="86"/>
  <c r="BU175" i="86"/>
  <c r="BV175" i="86"/>
  <c r="BW175" i="86"/>
  <c r="BX175" i="86"/>
  <c r="BY175" i="86"/>
  <c r="BZ175" i="86"/>
  <c r="CA175" i="86"/>
  <c r="CB175" i="86"/>
  <c r="CC175" i="86"/>
  <c r="CD175" i="86"/>
  <c r="CE175" i="86"/>
  <c r="CF175" i="86"/>
  <c r="CG175" i="86"/>
  <c r="CH175" i="86"/>
  <c r="CI175" i="86"/>
  <c r="CJ175" i="86"/>
  <c r="CK175" i="86"/>
  <c r="CL175" i="86"/>
  <c r="CM175" i="86"/>
  <c r="CN175" i="86"/>
  <c r="CO175" i="86"/>
  <c r="CP175" i="86"/>
  <c r="CQ175" i="86"/>
  <c r="CR175" i="86"/>
  <c r="CS175" i="86"/>
  <c r="CT175" i="86"/>
  <c r="CU175" i="86"/>
  <c r="CV175" i="86"/>
  <c r="CW175" i="86"/>
  <c r="CX175" i="86"/>
  <c r="CY175" i="86"/>
  <c r="CZ175" i="86"/>
  <c r="DA175" i="86"/>
  <c r="DB175" i="86"/>
  <c r="DC175" i="86"/>
  <c r="DD175" i="86"/>
  <c r="DE175" i="86"/>
  <c r="DF175" i="86"/>
  <c r="DG175" i="86"/>
  <c r="DH175" i="86"/>
  <c r="DI175" i="86"/>
  <c r="DJ175" i="86"/>
  <c r="DK175" i="86"/>
  <c r="DL175" i="86"/>
  <c r="DM175" i="86"/>
  <c r="DN175" i="86"/>
  <c r="H176" i="86"/>
  <c r="J176" i="86"/>
  <c r="K176" i="86"/>
  <c r="L176" i="86"/>
  <c r="M176" i="86"/>
  <c r="N176" i="86"/>
  <c r="O176" i="86"/>
  <c r="P176" i="86"/>
  <c r="Q176" i="86"/>
  <c r="R176" i="86"/>
  <c r="S176" i="86"/>
  <c r="T176" i="86"/>
  <c r="U176" i="86"/>
  <c r="V176" i="86"/>
  <c r="W176" i="86"/>
  <c r="X176" i="86"/>
  <c r="Y176" i="86"/>
  <c r="Z176" i="86"/>
  <c r="AA176" i="86"/>
  <c r="AB176" i="86"/>
  <c r="AC176" i="86"/>
  <c r="AD176" i="86"/>
  <c r="AE176" i="86"/>
  <c r="AF176" i="86"/>
  <c r="AG176" i="86"/>
  <c r="AH176" i="86"/>
  <c r="AI176" i="86"/>
  <c r="AJ176" i="86"/>
  <c r="AK176" i="86"/>
  <c r="AL176" i="86"/>
  <c r="AM176" i="86"/>
  <c r="AN176" i="86"/>
  <c r="AO176" i="86"/>
  <c r="AP176" i="86"/>
  <c r="AQ176" i="86"/>
  <c r="AR176" i="86"/>
  <c r="AS176" i="86"/>
  <c r="AT176" i="86"/>
  <c r="AU176" i="86"/>
  <c r="AV176" i="86"/>
  <c r="AW176" i="86"/>
  <c r="AX176" i="86"/>
  <c r="AY176" i="86"/>
  <c r="AZ176" i="86"/>
  <c r="BA176" i="86"/>
  <c r="BB176" i="86"/>
  <c r="BC176" i="86"/>
  <c r="BD176" i="86"/>
  <c r="BE176" i="86"/>
  <c r="BF176" i="86"/>
  <c r="BG176" i="86"/>
  <c r="BH176" i="86"/>
  <c r="BI176" i="86"/>
  <c r="BJ176" i="86"/>
  <c r="BK176" i="86"/>
  <c r="BL176" i="86"/>
  <c r="BM176" i="86"/>
  <c r="BN176" i="86"/>
  <c r="BO176" i="86"/>
  <c r="BP176" i="86"/>
  <c r="BQ176" i="86"/>
  <c r="BR176" i="86"/>
  <c r="BS176" i="86"/>
  <c r="BT176" i="86"/>
  <c r="BU176" i="86"/>
  <c r="BV176" i="86"/>
  <c r="BW176" i="86"/>
  <c r="BX176" i="86"/>
  <c r="BY176" i="86"/>
  <c r="BZ176" i="86"/>
  <c r="CA176" i="86"/>
  <c r="CB176" i="86"/>
  <c r="CC176" i="86"/>
  <c r="CD176" i="86"/>
  <c r="CE176" i="86"/>
  <c r="CF176" i="86"/>
  <c r="CG176" i="86"/>
  <c r="CH176" i="86"/>
  <c r="CI176" i="86"/>
  <c r="CJ176" i="86"/>
  <c r="CK176" i="86"/>
  <c r="CL176" i="86"/>
  <c r="CM176" i="86"/>
  <c r="CN176" i="86"/>
  <c r="CO176" i="86"/>
  <c r="CP176" i="86"/>
  <c r="CQ176" i="86"/>
  <c r="CR176" i="86"/>
  <c r="CS176" i="86"/>
  <c r="CT176" i="86"/>
  <c r="CU176" i="86"/>
  <c r="CV176" i="86"/>
  <c r="CW176" i="86"/>
  <c r="CX176" i="86"/>
  <c r="CY176" i="86"/>
  <c r="CZ176" i="86"/>
  <c r="DA176" i="86"/>
  <c r="DB176" i="86"/>
  <c r="DC176" i="86"/>
  <c r="DD176" i="86"/>
  <c r="DE176" i="86"/>
  <c r="DF176" i="86"/>
  <c r="DG176" i="86"/>
  <c r="DH176" i="86"/>
  <c r="DI176" i="86"/>
  <c r="DJ176" i="86"/>
  <c r="DK176" i="86"/>
  <c r="DL176" i="86"/>
  <c r="DM176" i="86"/>
  <c r="DN176" i="86"/>
  <c r="H177" i="86"/>
  <c r="J177" i="86"/>
  <c r="K177" i="86"/>
  <c r="L177" i="86"/>
  <c r="M177" i="86"/>
  <c r="N177" i="86"/>
  <c r="O177" i="86"/>
  <c r="P177" i="86"/>
  <c r="Q177" i="86"/>
  <c r="R177" i="86"/>
  <c r="S177" i="86"/>
  <c r="T177" i="86"/>
  <c r="U177" i="86"/>
  <c r="V177" i="86"/>
  <c r="W177" i="86"/>
  <c r="X177" i="86"/>
  <c r="Y177" i="86"/>
  <c r="Z177" i="86"/>
  <c r="AA177" i="86"/>
  <c r="AB177" i="86"/>
  <c r="AC177" i="86"/>
  <c r="AD177" i="86"/>
  <c r="AE177" i="86"/>
  <c r="AF177" i="86"/>
  <c r="AG177" i="86"/>
  <c r="AH177" i="86"/>
  <c r="AI177" i="86"/>
  <c r="AJ177" i="86"/>
  <c r="AK177" i="86"/>
  <c r="AL177" i="86"/>
  <c r="AM177" i="86"/>
  <c r="AN177" i="86"/>
  <c r="AO177" i="86"/>
  <c r="AP177" i="86"/>
  <c r="AQ177" i="86"/>
  <c r="AR177" i="86"/>
  <c r="AS177" i="86"/>
  <c r="AT177" i="86"/>
  <c r="AU177" i="86"/>
  <c r="AV177" i="86"/>
  <c r="AW177" i="86"/>
  <c r="AX177" i="86"/>
  <c r="AY177" i="86"/>
  <c r="AZ177" i="86"/>
  <c r="BA177" i="86"/>
  <c r="BB177" i="86"/>
  <c r="BC177" i="86"/>
  <c r="BD177" i="86"/>
  <c r="BE177" i="86"/>
  <c r="BF177" i="86"/>
  <c r="BG177" i="86"/>
  <c r="BH177" i="86"/>
  <c r="BI177" i="86"/>
  <c r="BJ177" i="86"/>
  <c r="BK177" i="86"/>
  <c r="BL177" i="86"/>
  <c r="BM177" i="86"/>
  <c r="BN177" i="86"/>
  <c r="BO177" i="86"/>
  <c r="BP177" i="86"/>
  <c r="BQ177" i="86"/>
  <c r="BR177" i="86"/>
  <c r="BS177" i="86"/>
  <c r="BT177" i="86"/>
  <c r="BU177" i="86"/>
  <c r="BV177" i="86"/>
  <c r="BW177" i="86"/>
  <c r="BX177" i="86"/>
  <c r="BY177" i="86"/>
  <c r="BZ177" i="86"/>
  <c r="CA177" i="86"/>
  <c r="CB177" i="86"/>
  <c r="CC177" i="86"/>
  <c r="CD177" i="86"/>
  <c r="CE177" i="86"/>
  <c r="CF177" i="86"/>
  <c r="CG177" i="86"/>
  <c r="CH177" i="86"/>
  <c r="CI177" i="86"/>
  <c r="CJ177" i="86"/>
  <c r="CK177" i="86"/>
  <c r="CL177" i="86"/>
  <c r="CM177" i="86"/>
  <c r="CN177" i="86"/>
  <c r="CO177" i="86"/>
  <c r="CP177" i="86"/>
  <c r="CQ177" i="86"/>
  <c r="CR177" i="86"/>
  <c r="CS177" i="86"/>
  <c r="CT177" i="86"/>
  <c r="CU177" i="86"/>
  <c r="CV177" i="86"/>
  <c r="CW177" i="86"/>
  <c r="CX177" i="86"/>
  <c r="CY177" i="86"/>
  <c r="CZ177" i="86"/>
  <c r="DA177" i="86"/>
  <c r="DB177" i="86"/>
  <c r="DC177" i="86"/>
  <c r="DD177" i="86"/>
  <c r="DE177" i="86"/>
  <c r="DF177" i="86"/>
  <c r="DG177" i="86"/>
  <c r="DH177" i="86"/>
  <c r="DI177" i="86"/>
  <c r="DJ177" i="86"/>
  <c r="DK177" i="86"/>
  <c r="DL177" i="86"/>
  <c r="DM177" i="86"/>
  <c r="DN177" i="86"/>
  <c r="H178" i="86"/>
  <c r="J178" i="86"/>
  <c r="K178" i="86"/>
  <c r="L178" i="86"/>
  <c r="M178" i="86"/>
  <c r="N178" i="86"/>
  <c r="O178" i="86"/>
  <c r="P178" i="86"/>
  <c r="Q178" i="86"/>
  <c r="R178" i="86"/>
  <c r="S178" i="86"/>
  <c r="T178" i="86"/>
  <c r="U178" i="86"/>
  <c r="V178" i="86"/>
  <c r="W178" i="86"/>
  <c r="X178" i="86"/>
  <c r="Y178" i="86"/>
  <c r="Z178" i="86"/>
  <c r="AA178" i="86"/>
  <c r="AB178" i="86"/>
  <c r="AC178" i="86"/>
  <c r="AD178" i="86"/>
  <c r="AE178" i="86"/>
  <c r="AF178" i="86"/>
  <c r="AG178" i="86"/>
  <c r="AH178" i="86"/>
  <c r="AI178" i="86"/>
  <c r="AJ178" i="86"/>
  <c r="AK178" i="86"/>
  <c r="AL178" i="86"/>
  <c r="AM178" i="86"/>
  <c r="AN178" i="86"/>
  <c r="AO178" i="86"/>
  <c r="AP178" i="86"/>
  <c r="AQ178" i="86"/>
  <c r="AR178" i="86"/>
  <c r="AS178" i="86"/>
  <c r="AT178" i="86"/>
  <c r="AU178" i="86"/>
  <c r="AV178" i="86"/>
  <c r="AW178" i="86"/>
  <c r="AX178" i="86"/>
  <c r="AY178" i="86"/>
  <c r="AZ178" i="86"/>
  <c r="BA178" i="86"/>
  <c r="BB178" i="86"/>
  <c r="BC178" i="86"/>
  <c r="BD178" i="86"/>
  <c r="BE178" i="86"/>
  <c r="BF178" i="86"/>
  <c r="BG178" i="86"/>
  <c r="BH178" i="86"/>
  <c r="BI178" i="86"/>
  <c r="BJ178" i="86"/>
  <c r="BK178" i="86"/>
  <c r="BL178" i="86"/>
  <c r="BM178" i="86"/>
  <c r="BN178" i="86"/>
  <c r="BO178" i="86"/>
  <c r="BP178" i="86"/>
  <c r="BQ178" i="86"/>
  <c r="BR178" i="86"/>
  <c r="BS178" i="86"/>
  <c r="BT178" i="86"/>
  <c r="BU178" i="86"/>
  <c r="BV178" i="86"/>
  <c r="BW178" i="86"/>
  <c r="BX178" i="86"/>
  <c r="BY178" i="86"/>
  <c r="BZ178" i="86"/>
  <c r="CA178" i="86"/>
  <c r="CB178" i="86"/>
  <c r="CC178" i="86"/>
  <c r="CD178" i="86"/>
  <c r="CE178" i="86"/>
  <c r="CF178" i="86"/>
  <c r="CG178" i="86"/>
  <c r="CH178" i="86"/>
  <c r="CI178" i="86"/>
  <c r="CJ178" i="86"/>
  <c r="CK178" i="86"/>
  <c r="CL178" i="86"/>
  <c r="CM178" i="86"/>
  <c r="CN178" i="86"/>
  <c r="CO178" i="86"/>
  <c r="CP178" i="86"/>
  <c r="CQ178" i="86"/>
  <c r="CR178" i="86"/>
  <c r="CS178" i="86"/>
  <c r="CT178" i="86"/>
  <c r="CU178" i="86"/>
  <c r="CV178" i="86"/>
  <c r="CW178" i="86"/>
  <c r="CX178" i="86"/>
  <c r="CY178" i="86"/>
  <c r="CZ178" i="86"/>
  <c r="DA178" i="86"/>
  <c r="DB178" i="86"/>
  <c r="DC178" i="86"/>
  <c r="DD178" i="86"/>
  <c r="DE178" i="86"/>
  <c r="DF178" i="86"/>
  <c r="DG178" i="86"/>
  <c r="DH178" i="86"/>
  <c r="DI178" i="86"/>
  <c r="DJ178" i="86"/>
  <c r="DK178" i="86"/>
  <c r="DL178" i="86"/>
  <c r="DM178" i="86"/>
  <c r="DN178" i="86"/>
  <c r="H179" i="86"/>
  <c r="J179" i="86"/>
  <c r="K179" i="86"/>
  <c r="L179" i="86"/>
  <c r="M179" i="86"/>
  <c r="N179" i="86"/>
  <c r="O179" i="86"/>
  <c r="P179" i="86"/>
  <c r="Q179" i="86"/>
  <c r="R179" i="86"/>
  <c r="S179" i="86"/>
  <c r="T179" i="86"/>
  <c r="U179" i="86"/>
  <c r="V179" i="86"/>
  <c r="W179" i="86"/>
  <c r="X179" i="86"/>
  <c r="Y179" i="86"/>
  <c r="Z179" i="86"/>
  <c r="AA179" i="86"/>
  <c r="AB179" i="86"/>
  <c r="AC179" i="86"/>
  <c r="AD179" i="86"/>
  <c r="AE179" i="86"/>
  <c r="AF179" i="86"/>
  <c r="AG179" i="86"/>
  <c r="AH179" i="86"/>
  <c r="AI179" i="86"/>
  <c r="AJ179" i="86"/>
  <c r="AK179" i="86"/>
  <c r="AL179" i="86"/>
  <c r="AM179" i="86"/>
  <c r="AN179" i="86"/>
  <c r="AO179" i="86"/>
  <c r="AP179" i="86"/>
  <c r="AQ179" i="86"/>
  <c r="AR179" i="86"/>
  <c r="AS179" i="86"/>
  <c r="AT179" i="86"/>
  <c r="AU179" i="86"/>
  <c r="AV179" i="86"/>
  <c r="AW179" i="86"/>
  <c r="AX179" i="86"/>
  <c r="AY179" i="86"/>
  <c r="AZ179" i="86"/>
  <c r="BA179" i="86"/>
  <c r="BB179" i="86"/>
  <c r="BC179" i="86"/>
  <c r="BD179" i="86"/>
  <c r="BE179" i="86"/>
  <c r="BF179" i="86"/>
  <c r="BG179" i="86"/>
  <c r="BH179" i="86"/>
  <c r="BI179" i="86"/>
  <c r="BJ179" i="86"/>
  <c r="BK179" i="86"/>
  <c r="BL179" i="86"/>
  <c r="BM179" i="86"/>
  <c r="BN179" i="86"/>
  <c r="BO179" i="86"/>
  <c r="BP179" i="86"/>
  <c r="BQ179" i="86"/>
  <c r="BR179" i="86"/>
  <c r="BS179" i="86"/>
  <c r="BT179" i="86"/>
  <c r="BU179" i="86"/>
  <c r="BV179" i="86"/>
  <c r="BW179" i="86"/>
  <c r="BX179" i="86"/>
  <c r="BY179" i="86"/>
  <c r="BZ179" i="86"/>
  <c r="CA179" i="86"/>
  <c r="CB179" i="86"/>
  <c r="CC179" i="86"/>
  <c r="CD179" i="86"/>
  <c r="CE179" i="86"/>
  <c r="CF179" i="86"/>
  <c r="CG179" i="86"/>
  <c r="CH179" i="86"/>
  <c r="CI179" i="86"/>
  <c r="CJ179" i="86"/>
  <c r="CK179" i="86"/>
  <c r="CL179" i="86"/>
  <c r="CM179" i="86"/>
  <c r="CN179" i="86"/>
  <c r="CO179" i="86"/>
  <c r="CP179" i="86"/>
  <c r="CQ179" i="86"/>
  <c r="CR179" i="86"/>
  <c r="CS179" i="86"/>
  <c r="CT179" i="86"/>
  <c r="CU179" i="86"/>
  <c r="CV179" i="86"/>
  <c r="CW179" i="86"/>
  <c r="CX179" i="86"/>
  <c r="CY179" i="86"/>
  <c r="CZ179" i="86"/>
  <c r="DA179" i="86"/>
  <c r="DB179" i="86"/>
  <c r="DC179" i="86"/>
  <c r="DD179" i="86"/>
  <c r="DE179" i="86"/>
  <c r="DF179" i="86"/>
  <c r="DG179" i="86"/>
  <c r="DH179" i="86"/>
  <c r="DI179" i="86"/>
  <c r="DJ179" i="86"/>
  <c r="DK179" i="86"/>
  <c r="DL179" i="86"/>
  <c r="DM179" i="86"/>
  <c r="DN179" i="86"/>
  <c r="H184" i="86"/>
  <c r="J184" i="86"/>
  <c r="K184" i="86"/>
  <c r="L184" i="86"/>
  <c r="M184" i="86"/>
  <c r="N184" i="86"/>
  <c r="O184" i="86"/>
  <c r="P184" i="86"/>
  <c r="Q184" i="86"/>
  <c r="R184" i="86"/>
  <c r="S184" i="86"/>
  <c r="T184" i="86"/>
  <c r="U184" i="86"/>
  <c r="V184" i="86"/>
  <c r="W184" i="86"/>
  <c r="X184" i="86"/>
  <c r="Y184" i="86"/>
  <c r="Z184" i="86"/>
  <c r="AA184" i="86"/>
  <c r="AB184" i="86"/>
  <c r="AC184" i="86"/>
  <c r="AD184" i="86"/>
  <c r="AE184" i="86"/>
  <c r="AF184" i="86"/>
  <c r="AG184" i="86"/>
  <c r="AH184" i="86"/>
  <c r="AI184" i="86"/>
  <c r="AJ184" i="86"/>
  <c r="AK184" i="86"/>
  <c r="AL184" i="86"/>
  <c r="AM184" i="86"/>
  <c r="AN184" i="86"/>
  <c r="AO184" i="86"/>
  <c r="AP184" i="86"/>
  <c r="AQ184" i="86"/>
  <c r="AR184" i="86"/>
  <c r="AS184" i="86"/>
  <c r="AT184" i="86"/>
  <c r="AU184" i="86"/>
  <c r="AV184" i="86"/>
  <c r="AW184" i="86"/>
  <c r="AX184" i="86"/>
  <c r="AY184" i="86"/>
  <c r="AZ184" i="86"/>
  <c r="BA184" i="86"/>
  <c r="BB184" i="86"/>
  <c r="BC184" i="86"/>
  <c r="BD184" i="86"/>
  <c r="BE184" i="86"/>
  <c r="BF184" i="86"/>
  <c r="BG184" i="86"/>
  <c r="BH184" i="86"/>
  <c r="BI184" i="86"/>
  <c r="BJ184" i="86"/>
  <c r="BK184" i="86"/>
  <c r="BL184" i="86"/>
  <c r="BM184" i="86"/>
  <c r="BN184" i="86"/>
  <c r="BO184" i="86"/>
  <c r="BP184" i="86"/>
  <c r="BQ184" i="86"/>
  <c r="BR184" i="86"/>
  <c r="BS184" i="86"/>
  <c r="BT184" i="86"/>
  <c r="BU184" i="86"/>
  <c r="BV184" i="86"/>
  <c r="BW184" i="86"/>
  <c r="BX184" i="86"/>
  <c r="BY184" i="86"/>
  <c r="BZ184" i="86"/>
  <c r="CA184" i="86"/>
  <c r="CB184" i="86"/>
  <c r="CC184" i="86"/>
  <c r="CD184" i="86"/>
  <c r="CE184" i="86"/>
  <c r="CF184" i="86"/>
  <c r="CG184" i="86"/>
  <c r="CH184" i="86"/>
  <c r="CI184" i="86"/>
  <c r="CJ184" i="86"/>
  <c r="CK184" i="86"/>
  <c r="CL184" i="86"/>
  <c r="CM184" i="86"/>
  <c r="CN184" i="86"/>
  <c r="CO184" i="86"/>
  <c r="CP184" i="86"/>
  <c r="CQ184" i="86"/>
  <c r="CR184" i="86"/>
  <c r="CS184" i="86"/>
  <c r="CT184" i="86"/>
  <c r="CU184" i="86"/>
  <c r="CV184" i="86"/>
  <c r="CW184" i="86"/>
  <c r="CX184" i="86"/>
  <c r="CY184" i="86"/>
  <c r="CZ184" i="86"/>
  <c r="DA184" i="86"/>
  <c r="DB184" i="86"/>
  <c r="DC184" i="86"/>
  <c r="DD184" i="86"/>
  <c r="DE184" i="86"/>
  <c r="DF184" i="86"/>
  <c r="DG184" i="86"/>
  <c r="DH184" i="86"/>
  <c r="DI184" i="86"/>
  <c r="DJ184" i="86"/>
  <c r="DK184" i="86"/>
  <c r="DL184" i="86"/>
  <c r="DM184" i="86"/>
  <c r="DN184" i="86"/>
  <c r="H185" i="86"/>
  <c r="J185" i="86"/>
  <c r="K185" i="86"/>
  <c r="L185" i="86"/>
  <c r="M185" i="86"/>
  <c r="N185" i="86"/>
  <c r="O185" i="86"/>
  <c r="P185" i="86"/>
  <c r="Q185" i="86"/>
  <c r="R185" i="86"/>
  <c r="S185" i="86"/>
  <c r="T185" i="86"/>
  <c r="U185" i="86"/>
  <c r="V185" i="86"/>
  <c r="W185" i="86"/>
  <c r="X185" i="86"/>
  <c r="Y185" i="86"/>
  <c r="Z185" i="86"/>
  <c r="AA185" i="86"/>
  <c r="AB185" i="86"/>
  <c r="AC185" i="86"/>
  <c r="AD185" i="86"/>
  <c r="AE185" i="86"/>
  <c r="AF185" i="86"/>
  <c r="AG185" i="86"/>
  <c r="AH185" i="86"/>
  <c r="AI185" i="86"/>
  <c r="AJ185" i="86"/>
  <c r="AK185" i="86"/>
  <c r="AL185" i="86"/>
  <c r="AM185" i="86"/>
  <c r="AN185" i="86"/>
  <c r="AO185" i="86"/>
  <c r="AP185" i="86"/>
  <c r="AQ185" i="86"/>
  <c r="AR185" i="86"/>
  <c r="AS185" i="86"/>
  <c r="AT185" i="86"/>
  <c r="AU185" i="86"/>
  <c r="AV185" i="86"/>
  <c r="AW185" i="86"/>
  <c r="AX185" i="86"/>
  <c r="AY185" i="86"/>
  <c r="AZ185" i="86"/>
  <c r="BA185" i="86"/>
  <c r="BB185" i="86"/>
  <c r="BC185" i="86"/>
  <c r="BD185" i="86"/>
  <c r="BE185" i="86"/>
  <c r="BF185" i="86"/>
  <c r="BG185" i="86"/>
  <c r="BH185" i="86"/>
  <c r="BI185" i="86"/>
  <c r="BJ185" i="86"/>
  <c r="BK185" i="86"/>
  <c r="BL185" i="86"/>
  <c r="BM185" i="86"/>
  <c r="BN185" i="86"/>
  <c r="BO185" i="86"/>
  <c r="BP185" i="86"/>
  <c r="BQ185" i="86"/>
  <c r="BR185" i="86"/>
  <c r="BS185" i="86"/>
  <c r="BT185" i="86"/>
  <c r="BU185" i="86"/>
  <c r="BV185" i="86"/>
  <c r="BW185" i="86"/>
  <c r="BX185" i="86"/>
  <c r="BY185" i="86"/>
  <c r="BZ185" i="86"/>
  <c r="CA185" i="86"/>
  <c r="CB185" i="86"/>
  <c r="CC185" i="86"/>
  <c r="CD185" i="86"/>
  <c r="CE185" i="86"/>
  <c r="CF185" i="86"/>
  <c r="CG185" i="86"/>
  <c r="CH185" i="86"/>
  <c r="CI185" i="86"/>
  <c r="CJ185" i="86"/>
  <c r="CK185" i="86"/>
  <c r="CL185" i="86"/>
  <c r="CM185" i="86"/>
  <c r="CN185" i="86"/>
  <c r="CO185" i="86"/>
  <c r="CP185" i="86"/>
  <c r="CQ185" i="86"/>
  <c r="CR185" i="86"/>
  <c r="CS185" i="86"/>
  <c r="CT185" i="86"/>
  <c r="CU185" i="86"/>
  <c r="CV185" i="86"/>
  <c r="CW185" i="86"/>
  <c r="CX185" i="86"/>
  <c r="CY185" i="86"/>
  <c r="CZ185" i="86"/>
  <c r="DA185" i="86"/>
  <c r="DB185" i="86"/>
  <c r="DC185" i="86"/>
  <c r="DD185" i="86"/>
  <c r="DE185" i="86"/>
  <c r="DF185" i="86"/>
  <c r="DG185" i="86"/>
  <c r="DH185" i="86"/>
  <c r="DI185" i="86"/>
  <c r="DJ185" i="86"/>
  <c r="DK185" i="86"/>
  <c r="DL185" i="86"/>
  <c r="DM185" i="86"/>
  <c r="DN185" i="86"/>
  <c r="H186" i="86"/>
  <c r="J186" i="86"/>
  <c r="K186" i="86"/>
  <c r="L186" i="86"/>
  <c r="M186" i="86"/>
  <c r="N186" i="86"/>
  <c r="O186" i="86"/>
  <c r="P186" i="86"/>
  <c r="Q186" i="86"/>
  <c r="R186" i="86"/>
  <c r="S186" i="86"/>
  <c r="T186" i="86"/>
  <c r="U186" i="86"/>
  <c r="V186" i="86"/>
  <c r="W186" i="86"/>
  <c r="X186" i="86"/>
  <c r="Y186" i="86"/>
  <c r="Z186" i="86"/>
  <c r="AA186" i="86"/>
  <c r="AB186" i="86"/>
  <c r="AC186" i="86"/>
  <c r="AD186" i="86"/>
  <c r="AE186" i="86"/>
  <c r="AF186" i="86"/>
  <c r="AG186" i="86"/>
  <c r="AH186" i="86"/>
  <c r="AI186" i="86"/>
  <c r="AJ186" i="86"/>
  <c r="AK186" i="86"/>
  <c r="AL186" i="86"/>
  <c r="AM186" i="86"/>
  <c r="AN186" i="86"/>
  <c r="AO186" i="86"/>
  <c r="AP186" i="86"/>
  <c r="AQ186" i="86"/>
  <c r="AR186" i="86"/>
  <c r="AS186" i="86"/>
  <c r="AT186" i="86"/>
  <c r="AU186" i="86"/>
  <c r="AV186" i="86"/>
  <c r="AW186" i="86"/>
  <c r="AX186" i="86"/>
  <c r="AY186" i="86"/>
  <c r="AZ186" i="86"/>
  <c r="BA186" i="86"/>
  <c r="BB186" i="86"/>
  <c r="BC186" i="86"/>
  <c r="BD186" i="86"/>
  <c r="BE186" i="86"/>
  <c r="BF186" i="86"/>
  <c r="BG186" i="86"/>
  <c r="BH186" i="86"/>
  <c r="BI186" i="86"/>
  <c r="BJ186" i="86"/>
  <c r="BK186" i="86"/>
  <c r="BL186" i="86"/>
  <c r="BM186" i="86"/>
  <c r="BN186" i="86"/>
  <c r="BO186" i="86"/>
  <c r="BP186" i="86"/>
  <c r="BQ186" i="86"/>
  <c r="BR186" i="86"/>
  <c r="BS186" i="86"/>
  <c r="BT186" i="86"/>
  <c r="BU186" i="86"/>
  <c r="BV186" i="86"/>
  <c r="BW186" i="86"/>
  <c r="BX186" i="86"/>
  <c r="BY186" i="86"/>
  <c r="BZ186" i="86"/>
  <c r="CA186" i="86"/>
  <c r="CB186" i="86"/>
  <c r="CC186" i="86"/>
  <c r="CD186" i="86"/>
  <c r="CE186" i="86"/>
  <c r="CF186" i="86"/>
  <c r="CG186" i="86"/>
  <c r="CH186" i="86"/>
  <c r="CI186" i="86"/>
  <c r="CJ186" i="86"/>
  <c r="CK186" i="86"/>
  <c r="CL186" i="86"/>
  <c r="CM186" i="86"/>
  <c r="CN186" i="86"/>
  <c r="CO186" i="86"/>
  <c r="CP186" i="86"/>
  <c r="CQ186" i="86"/>
  <c r="CR186" i="86"/>
  <c r="CS186" i="86"/>
  <c r="CT186" i="86"/>
  <c r="CU186" i="86"/>
  <c r="CV186" i="86"/>
  <c r="CW186" i="86"/>
  <c r="CX186" i="86"/>
  <c r="CY186" i="86"/>
  <c r="CZ186" i="86"/>
  <c r="DA186" i="86"/>
  <c r="DB186" i="86"/>
  <c r="DC186" i="86"/>
  <c r="DD186" i="86"/>
  <c r="DE186" i="86"/>
  <c r="DF186" i="86"/>
  <c r="DG186" i="86"/>
  <c r="DH186" i="86"/>
  <c r="DI186" i="86"/>
  <c r="DJ186" i="86"/>
  <c r="DK186" i="86"/>
  <c r="DL186" i="86"/>
  <c r="DM186" i="86"/>
  <c r="DN186" i="86"/>
  <c r="H187" i="86"/>
  <c r="J187" i="86"/>
  <c r="K187" i="86"/>
  <c r="L187" i="86"/>
  <c r="M187" i="86"/>
  <c r="N187" i="86"/>
  <c r="O187" i="86"/>
  <c r="P187" i="86"/>
  <c r="Q187" i="86"/>
  <c r="R187" i="86"/>
  <c r="S187" i="86"/>
  <c r="T187" i="86"/>
  <c r="U187" i="86"/>
  <c r="V187" i="86"/>
  <c r="W187" i="86"/>
  <c r="X187" i="86"/>
  <c r="Y187" i="86"/>
  <c r="Z187" i="86"/>
  <c r="AA187" i="86"/>
  <c r="AB187" i="86"/>
  <c r="AC187" i="86"/>
  <c r="AD187" i="86"/>
  <c r="AE187" i="86"/>
  <c r="AF187" i="86"/>
  <c r="AG187" i="86"/>
  <c r="AH187" i="86"/>
  <c r="AI187" i="86"/>
  <c r="AJ187" i="86"/>
  <c r="AK187" i="86"/>
  <c r="AL187" i="86"/>
  <c r="AM187" i="86"/>
  <c r="AN187" i="86"/>
  <c r="AO187" i="86"/>
  <c r="AP187" i="86"/>
  <c r="AQ187" i="86"/>
  <c r="AR187" i="86"/>
  <c r="AS187" i="86"/>
  <c r="AT187" i="86"/>
  <c r="AU187" i="86"/>
  <c r="AV187" i="86"/>
  <c r="AW187" i="86"/>
  <c r="AX187" i="86"/>
  <c r="AY187" i="86"/>
  <c r="AZ187" i="86"/>
  <c r="BA187" i="86"/>
  <c r="BB187" i="86"/>
  <c r="BC187" i="86"/>
  <c r="BD187" i="86"/>
  <c r="BE187" i="86"/>
  <c r="BF187" i="86"/>
  <c r="BG187" i="86"/>
  <c r="BH187" i="86"/>
  <c r="BI187" i="86"/>
  <c r="BJ187" i="86"/>
  <c r="BK187" i="86"/>
  <c r="BL187" i="86"/>
  <c r="BM187" i="86"/>
  <c r="BN187" i="86"/>
  <c r="BO187" i="86"/>
  <c r="BP187" i="86"/>
  <c r="BQ187" i="86"/>
  <c r="BR187" i="86"/>
  <c r="BS187" i="86"/>
  <c r="BT187" i="86"/>
  <c r="BU187" i="86"/>
  <c r="BV187" i="86"/>
  <c r="BW187" i="86"/>
  <c r="BX187" i="86"/>
  <c r="BY187" i="86"/>
  <c r="BZ187" i="86"/>
  <c r="CA187" i="86"/>
  <c r="CB187" i="86"/>
  <c r="CC187" i="86"/>
  <c r="CD187" i="86"/>
  <c r="CE187" i="86"/>
  <c r="CF187" i="86"/>
  <c r="CG187" i="86"/>
  <c r="CH187" i="86"/>
  <c r="CI187" i="86"/>
  <c r="CJ187" i="86"/>
  <c r="CK187" i="86"/>
  <c r="CL187" i="86"/>
  <c r="CM187" i="86"/>
  <c r="CN187" i="86"/>
  <c r="CO187" i="86"/>
  <c r="CP187" i="86"/>
  <c r="CQ187" i="86"/>
  <c r="CR187" i="86"/>
  <c r="CS187" i="86"/>
  <c r="CT187" i="86"/>
  <c r="CU187" i="86"/>
  <c r="CV187" i="86"/>
  <c r="CW187" i="86"/>
  <c r="CX187" i="86"/>
  <c r="CY187" i="86"/>
  <c r="CZ187" i="86"/>
  <c r="DA187" i="86"/>
  <c r="DB187" i="86"/>
  <c r="DC187" i="86"/>
  <c r="DD187" i="86"/>
  <c r="DE187" i="86"/>
  <c r="DF187" i="86"/>
  <c r="DG187" i="86"/>
  <c r="DH187" i="86"/>
  <c r="DI187" i="86"/>
  <c r="DJ187" i="86"/>
  <c r="DK187" i="86"/>
  <c r="DL187" i="86"/>
  <c r="DM187" i="86"/>
  <c r="DN187" i="86"/>
  <c r="H188" i="86"/>
  <c r="J188" i="86"/>
  <c r="K188" i="86"/>
  <c r="L188" i="86"/>
  <c r="M188" i="86"/>
  <c r="N188" i="86"/>
  <c r="O188" i="86"/>
  <c r="P188" i="86"/>
  <c r="Q188" i="86"/>
  <c r="R188" i="86"/>
  <c r="S188" i="86"/>
  <c r="T188" i="86"/>
  <c r="U188" i="86"/>
  <c r="V188" i="86"/>
  <c r="W188" i="86"/>
  <c r="X188" i="86"/>
  <c r="Y188" i="86"/>
  <c r="Z188" i="86"/>
  <c r="AA188" i="86"/>
  <c r="AB188" i="86"/>
  <c r="AC188" i="86"/>
  <c r="AD188" i="86"/>
  <c r="AE188" i="86"/>
  <c r="AF188" i="86"/>
  <c r="AG188" i="86"/>
  <c r="AH188" i="86"/>
  <c r="AI188" i="86"/>
  <c r="AJ188" i="86"/>
  <c r="AK188" i="86"/>
  <c r="AL188" i="86"/>
  <c r="AM188" i="86"/>
  <c r="AN188" i="86"/>
  <c r="AO188" i="86"/>
  <c r="AP188" i="86"/>
  <c r="AQ188" i="86"/>
  <c r="AR188" i="86"/>
  <c r="AS188" i="86"/>
  <c r="AT188" i="86"/>
  <c r="AU188" i="86"/>
  <c r="AV188" i="86"/>
  <c r="AW188" i="86"/>
  <c r="AX188" i="86"/>
  <c r="AY188" i="86"/>
  <c r="AZ188" i="86"/>
  <c r="BA188" i="86"/>
  <c r="BB188" i="86"/>
  <c r="BC188" i="86"/>
  <c r="BD188" i="86"/>
  <c r="BE188" i="86"/>
  <c r="BF188" i="86"/>
  <c r="BG188" i="86"/>
  <c r="BH188" i="86"/>
  <c r="BI188" i="86"/>
  <c r="BJ188" i="86"/>
  <c r="BK188" i="86"/>
  <c r="BL188" i="86"/>
  <c r="BM188" i="86"/>
  <c r="BN188" i="86"/>
  <c r="BO188" i="86"/>
  <c r="BP188" i="86"/>
  <c r="BQ188" i="86"/>
  <c r="BR188" i="86"/>
  <c r="BS188" i="86"/>
  <c r="BT188" i="86"/>
  <c r="BU188" i="86"/>
  <c r="BV188" i="86"/>
  <c r="BW188" i="86"/>
  <c r="BX188" i="86"/>
  <c r="BY188" i="86"/>
  <c r="BZ188" i="86"/>
  <c r="CA188" i="86"/>
  <c r="CB188" i="86"/>
  <c r="CC188" i="86"/>
  <c r="CD188" i="86"/>
  <c r="CE188" i="86"/>
  <c r="CF188" i="86"/>
  <c r="CG188" i="86"/>
  <c r="CH188" i="86"/>
  <c r="CI188" i="86"/>
  <c r="CJ188" i="86"/>
  <c r="CK188" i="86"/>
  <c r="CL188" i="86"/>
  <c r="CM188" i="86"/>
  <c r="CN188" i="86"/>
  <c r="CO188" i="86"/>
  <c r="CP188" i="86"/>
  <c r="CQ188" i="86"/>
  <c r="CR188" i="86"/>
  <c r="CS188" i="86"/>
  <c r="CT188" i="86"/>
  <c r="CU188" i="86"/>
  <c r="CV188" i="86"/>
  <c r="CW188" i="86"/>
  <c r="CX188" i="86"/>
  <c r="CY188" i="86"/>
  <c r="CZ188" i="86"/>
  <c r="DA188" i="86"/>
  <c r="DB188" i="86"/>
  <c r="DC188" i="86"/>
  <c r="DD188" i="86"/>
  <c r="DE188" i="86"/>
  <c r="DF188" i="86"/>
  <c r="DG188" i="86"/>
  <c r="DH188" i="86"/>
  <c r="DI188" i="86"/>
  <c r="DJ188" i="86"/>
  <c r="DK188" i="86"/>
  <c r="DL188" i="86"/>
  <c r="DM188" i="86"/>
  <c r="DN188" i="86"/>
  <c r="H189" i="86"/>
  <c r="J189" i="86"/>
  <c r="K189" i="86"/>
  <c r="L189" i="86"/>
  <c r="M189" i="86"/>
  <c r="N189" i="86"/>
  <c r="O189" i="86"/>
  <c r="P189" i="86"/>
  <c r="Q189" i="86"/>
  <c r="R189" i="86"/>
  <c r="S189" i="86"/>
  <c r="T189" i="86"/>
  <c r="U189" i="86"/>
  <c r="V189" i="86"/>
  <c r="W189" i="86"/>
  <c r="X189" i="86"/>
  <c r="Y189" i="86"/>
  <c r="Z189" i="86"/>
  <c r="AA189" i="86"/>
  <c r="AB189" i="86"/>
  <c r="AC189" i="86"/>
  <c r="AD189" i="86"/>
  <c r="AE189" i="86"/>
  <c r="AF189" i="86"/>
  <c r="AG189" i="86"/>
  <c r="AH189" i="86"/>
  <c r="AI189" i="86"/>
  <c r="AJ189" i="86"/>
  <c r="AK189" i="86"/>
  <c r="AL189" i="86"/>
  <c r="AM189" i="86"/>
  <c r="AN189" i="86"/>
  <c r="AO189" i="86"/>
  <c r="AP189" i="86"/>
  <c r="AQ189" i="86"/>
  <c r="AR189" i="86"/>
  <c r="AS189" i="86"/>
  <c r="AT189" i="86"/>
  <c r="AU189" i="86"/>
  <c r="AV189" i="86"/>
  <c r="AW189" i="86"/>
  <c r="AX189" i="86"/>
  <c r="AY189" i="86"/>
  <c r="AZ189" i="86"/>
  <c r="BA189" i="86"/>
  <c r="BB189" i="86"/>
  <c r="BC189" i="86"/>
  <c r="BD189" i="86"/>
  <c r="BE189" i="86"/>
  <c r="BF189" i="86"/>
  <c r="BG189" i="86"/>
  <c r="BH189" i="86"/>
  <c r="BI189" i="86"/>
  <c r="BJ189" i="86"/>
  <c r="BK189" i="86"/>
  <c r="BL189" i="86"/>
  <c r="BM189" i="86"/>
  <c r="BN189" i="86"/>
  <c r="BO189" i="86"/>
  <c r="BP189" i="86"/>
  <c r="BQ189" i="86"/>
  <c r="BR189" i="86"/>
  <c r="BS189" i="86"/>
  <c r="BT189" i="86"/>
  <c r="BU189" i="86"/>
  <c r="BV189" i="86"/>
  <c r="BW189" i="86"/>
  <c r="BX189" i="86"/>
  <c r="BY189" i="86"/>
  <c r="BZ189" i="86"/>
  <c r="CA189" i="86"/>
  <c r="CB189" i="86"/>
  <c r="CC189" i="86"/>
  <c r="CD189" i="86"/>
  <c r="CE189" i="86"/>
  <c r="CF189" i="86"/>
  <c r="CG189" i="86"/>
  <c r="CH189" i="86"/>
  <c r="CI189" i="86"/>
  <c r="CJ189" i="86"/>
  <c r="CK189" i="86"/>
  <c r="CL189" i="86"/>
  <c r="CM189" i="86"/>
  <c r="CN189" i="86"/>
  <c r="CO189" i="86"/>
  <c r="CP189" i="86"/>
  <c r="CQ189" i="86"/>
  <c r="CR189" i="86"/>
  <c r="CS189" i="86"/>
  <c r="CT189" i="86"/>
  <c r="CU189" i="86"/>
  <c r="CV189" i="86"/>
  <c r="CW189" i="86"/>
  <c r="CX189" i="86"/>
  <c r="CY189" i="86"/>
  <c r="CZ189" i="86"/>
  <c r="DA189" i="86"/>
  <c r="DB189" i="86"/>
  <c r="DC189" i="86"/>
  <c r="DD189" i="86"/>
  <c r="DE189" i="86"/>
  <c r="DF189" i="86"/>
  <c r="DG189" i="86"/>
  <c r="DH189" i="86"/>
  <c r="DI189" i="86"/>
  <c r="DJ189" i="86"/>
  <c r="DK189" i="86"/>
  <c r="DL189" i="86"/>
  <c r="DM189" i="86"/>
  <c r="DN189" i="86"/>
  <c r="H194" i="86"/>
  <c r="J194" i="86"/>
  <c r="K194" i="86"/>
  <c r="L194" i="86"/>
  <c r="M194" i="86"/>
  <c r="N194" i="86"/>
  <c r="O194" i="86"/>
  <c r="P194" i="86"/>
  <c r="Q194" i="86"/>
  <c r="R194" i="86"/>
  <c r="S194" i="86"/>
  <c r="T194" i="86"/>
  <c r="U194" i="86"/>
  <c r="V194" i="86"/>
  <c r="W194" i="86"/>
  <c r="X194" i="86"/>
  <c r="Y194" i="86"/>
  <c r="Z194" i="86"/>
  <c r="AA194" i="86"/>
  <c r="AB194" i="86"/>
  <c r="AC194" i="86"/>
  <c r="AD194" i="86"/>
  <c r="AE194" i="86"/>
  <c r="AF194" i="86"/>
  <c r="AG194" i="86"/>
  <c r="AH194" i="86"/>
  <c r="AI194" i="86"/>
  <c r="AJ194" i="86"/>
  <c r="AK194" i="86"/>
  <c r="AL194" i="86"/>
  <c r="AM194" i="86"/>
  <c r="AN194" i="86"/>
  <c r="AO194" i="86"/>
  <c r="AP194" i="86"/>
  <c r="AQ194" i="86"/>
  <c r="AR194" i="86"/>
  <c r="AS194" i="86"/>
  <c r="AT194" i="86"/>
  <c r="AU194" i="86"/>
  <c r="AV194" i="86"/>
  <c r="AW194" i="86"/>
  <c r="AX194" i="86"/>
  <c r="AY194" i="86"/>
  <c r="AZ194" i="86"/>
  <c r="BA194" i="86"/>
  <c r="BB194" i="86"/>
  <c r="BC194" i="86"/>
  <c r="BD194" i="86"/>
  <c r="BE194" i="86"/>
  <c r="BF194" i="86"/>
  <c r="BG194" i="86"/>
  <c r="BH194" i="86"/>
  <c r="BI194" i="86"/>
  <c r="BJ194" i="86"/>
  <c r="BK194" i="86"/>
  <c r="BL194" i="86"/>
  <c r="BM194" i="86"/>
  <c r="BN194" i="86"/>
  <c r="BO194" i="86"/>
  <c r="BP194" i="86"/>
  <c r="BQ194" i="86"/>
  <c r="BR194" i="86"/>
  <c r="BS194" i="86"/>
  <c r="BT194" i="86"/>
  <c r="BU194" i="86"/>
  <c r="BV194" i="86"/>
  <c r="BW194" i="86"/>
  <c r="BX194" i="86"/>
  <c r="BY194" i="86"/>
  <c r="BZ194" i="86"/>
  <c r="CA194" i="86"/>
  <c r="CB194" i="86"/>
  <c r="CC194" i="86"/>
  <c r="CD194" i="86"/>
  <c r="CE194" i="86"/>
  <c r="CF194" i="86"/>
  <c r="CG194" i="86"/>
  <c r="CH194" i="86"/>
  <c r="CI194" i="86"/>
  <c r="CJ194" i="86"/>
  <c r="CK194" i="86"/>
  <c r="CL194" i="86"/>
  <c r="CM194" i="86"/>
  <c r="CN194" i="86"/>
  <c r="CO194" i="86"/>
  <c r="CP194" i="86"/>
  <c r="CQ194" i="86"/>
  <c r="CR194" i="86"/>
  <c r="CS194" i="86"/>
  <c r="CT194" i="86"/>
  <c r="CU194" i="86"/>
  <c r="CV194" i="86"/>
  <c r="CW194" i="86"/>
  <c r="CX194" i="86"/>
  <c r="CY194" i="86"/>
  <c r="CZ194" i="86"/>
  <c r="DA194" i="86"/>
  <c r="DB194" i="86"/>
  <c r="DC194" i="86"/>
  <c r="DD194" i="86"/>
  <c r="DE194" i="86"/>
  <c r="DF194" i="86"/>
  <c r="DG194" i="86"/>
  <c r="DH194" i="86"/>
  <c r="DI194" i="86"/>
  <c r="DJ194" i="86"/>
  <c r="DK194" i="86"/>
  <c r="DL194" i="86"/>
  <c r="DM194" i="86"/>
  <c r="DN194" i="86"/>
  <c r="H195" i="86"/>
  <c r="J195" i="86"/>
  <c r="K195" i="86"/>
  <c r="L195" i="86"/>
  <c r="M195" i="86"/>
  <c r="N195" i="86"/>
  <c r="O195" i="86"/>
  <c r="P195" i="86"/>
  <c r="Q195" i="86"/>
  <c r="R195" i="86"/>
  <c r="S195" i="86"/>
  <c r="T195" i="86"/>
  <c r="U195" i="86"/>
  <c r="V195" i="86"/>
  <c r="W195" i="86"/>
  <c r="X195" i="86"/>
  <c r="Y195" i="86"/>
  <c r="Z195" i="86"/>
  <c r="AA195" i="86"/>
  <c r="AB195" i="86"/>
  <c r="AC195" i="86"/>
  <c r="AD195" i="86"/>
  <c r="AE195" i="86"/>
  <c r="AF195" i="86"/>
  <c r="AG195" i="86"/>
  <c r="AH195" i="86"/>
  <c r="AI195" i="86"/>
  <c r="AJ195" i="86"/>
  <c r="AK195" i="86"/>
  <c r="AL195" i="86"/>
  <c r="AM195" i="86"/>
  <c r="AN195" i="86"/>
  <c r="AO195" i="86"/>
  <c r="AP195" i="86"/>
  <c r="AQ195" i="86"/>
  <c r="AR195" i="86"/>
  <c r="AS195" i="86"/>
  <c r="AT195" i="86"/>
  <c r="AU195" i="86"/>
  <c r="AV195" i="86"/>
  <c r="AW195" i="86"/>
  <c r="AX195" i="86"/>
  <c r="AY195" i="86"/>
  <c r="AZ195" i="86"/>
  <c r="BA195" i="86"/>
  <c r="BB195" i="86"/>
  <c r="BC195" i="86"/>
  <c r="BD195" i="86"/>
  <c r="BE195" i="86"/>
  <c r="BF195" i="86"/>
  <c r="BG195" i="86"/>
  <c r="BH195" i="86"/>
  <c r="BI195" i="86"/>
  <c r="BJ195" i="86"/>
  <c r="BK195" i="86"/>
  <c r="BL195" i="86"/>
  <c r="BM195" i="86"/>
  <c r="BN195" i="86"/>
  <c r="BO195" i="86"/>
  <c r="BP195" i="86"/>
  <c r="BQ195" i="86"/>
  <c r="BR195" i="86"/>
  <c r="BS195" i="86"/>
  <c r="BT195" i="86"/>
  <c r="BU195" i="86"/>
  <c r="BV195" i="86"/>
  <c r="BW195" i="86"/>
  <c r="BX195" i="86"/>
  <c r="BY195" i="86"/>
  <c r="BZ195" i="86"/>
  <c r="CA195" i="86"/>
  <c r="CB195" i="86"/>
  <c r="CC195" i="86"/>
  <c r="CD195" i="86"/>
  <c r="CE195" i="86"/>
  <c r="CF195" i="86"/>
  <c r="CG195" i="86"/>
  <c r="CH195" i="86"/>
  <c r="CI195" i="86"/>
  <c r="CJ195" i="86"/>
  <c r="CK195" i="86"/>
  <c r="CL195" i="86"/>
  <c r="CM195" i="86"/>
  <c r="CN195" i="86"/>
  <c r="CO195" i="86"/>
  <c r="CP195" i="86"/>
  <c r="CQ195" i="86"/>
  <c r="CR195" i="86"/>
  <c r="CS195" i="86"/>
  <c r="CT195" i="86"/>
  <c r="CU195" i="86"/>
  <c r="CV195" i="86"/>
  <c r="CW195" i="86"/>
  <c r="CX195" i="86"/>
  <c r="CY195" i="86"/>
  <c r="CZ195" i="86"/>
  <c r="DA195" i="86"/>
  <c r="DB195" i="86"/>
  <c r="DC195" i="86"/>
  <c r="DD195" i="86"/>
  <c r="DE195" i="86"/>
  <c r="DF195" i="86"/>
  <c r="DG195" i="86"/>
  <c r="DH195" i="86"/>
  <c r="DI195" i="86"/>
  <c r="DJ195" i="86"/>
  <c r="DK195" i="86"/>
  <c r="DL195" i="86"/>
  <c r="DM195" i="86"/>
  <c r="DN195" i="86"/>
  <c r="H196" i="86"/>
  <c r="J196" i="86"/>
  <c r="K196" i="86"/>
  <c r="L196" i="86"/>
  <c r="M196" i="86"/>
  <c r="N196" i="86"/>
  <c r="O196" i="86"/>
  <c r="P196" i="86"/>
  <c r="Q196" i="86"/>
  <c r="R196" i="86"/>
  <c r="S196" i="86"/>
  <c r="T196" i="86"/>
  <c r="U196" i="86"/>
  <c r="V196" i="86"/>
  <c r="W196" i="86"/>
  <c r="X196" i="86"/>
  <c r="Y196" i="86"/>
  <c r="Z196" i="86"/>
  <c r="AA196" i="86"/>
  <c r="AB196" i="86"/>
  <c r="AC196" i="86"/>
  <c r="AD196" i="86"/>
  <c r="AE196" i="86"/>
  <c r="AF196" i="86"/>
  <c r="AG196" i="86"/>
  <c r="AH196" i="86"/>
  <c r="AI196" i="86"/>
  <c r="AJ196" i="86"/>
  <c r="AK196" i="86"/>
  <c r="AL196" i="86"/>
  <c r="AM196" i="86"/>
  <c r="AN196" i="86"/>
  <c r="AO196" i="86"/>
  <c r="AP196" i="86"/>
  <c r="AQ196" i="86"/>
  <c r="AR196" i="86"/>
  <c r="AS196" i="86"/>
  <c r="AT196" i="86"/>
  <c r="AU196" i="86"/>
  <c r="AV196" i="86"/>
  <c r="AW196" i="86"/>
  <c r="AX196" i="86"/>
  <c r="AY196" i="86"/>
  <c r="AZ196" i="86"/>
  <c r="BA196" i="86"/>
  <c r="BB196" i="86"/>
  <c r="BC196" i="86"/>
  <c r="BD196" i="86"/>
  <c r="BE196" i="86"/>
  <c r="BF196" i="86"/>
  <c r="BG196" i="86"/>
  <c r="BH196" i="86"/>
  <c r="BI196" i="86"/>
  <c r="BJ196" i="86"/>
  <c r="BK196" i="86"/>
  <c r="BL196" i="86"/>
  <c r="BM196" i="86"/>
  <c r="BN196" i="86"/>
  <c r="BO196" i="86"/>
  <c r="BP196" i="86"/>
  <c r="BQ196" i="86"/>
  <c r="BR196" i="86"/>
  <c r="BS196" i="86"/>
  <c r="BT196" i="86"/>
  <c r="BU196" i="86"/>
  <c r="BV196" i="86"/>
  <c r="BW196" i="86"/>
  <c r="BX196" i="86"/>
  <c r="BY196" i="86"/>
  <c r="BZ196" i="86"/>
  <c r="CA196" i="86"/>
  <c r="CB196" i="86"/>
  <c r="CC196" i="86"/>
  <c r="CD196" i="86"/>
  <c r="CE196" i="86"/>
  <c r="CF196" i="86"/>
  <c r="CG196" i="86"/>
  <c r="CH196" i="86"/>
  <c r="CI196" i="86"/>
  <c r="CJ196" i="86"/>
  <c r="CK196" i="86"/>
  <c r="CL196" i="86"/>
  <c r="CM196" i="86"/>
  <c r="CN196" i="86"/>
  <c r="CO196" i="86"/>
  <c r="CP196" i="86"/>
  <c r="CQ196" i="86"/>
  <c r="CR196" i="86"/>
  <c r="CS196" i="86"/>
  <c r="CT196" i="86"/>
  <c r="CU196" i="86"/>
  <c r="CV196" i="86"/>
  <c r="CW196" i="86"/>
  <c r="CX196" i="86"/>
  <c r="CY196" i="86"/>
  <c r="CZ196" i="86"/>
  <c r="DA196" i="86"/>
  <c r="DB196" i="86"/>
  <c r="DC196" i="86"/>
  <c r="DD196" i="86"/>
  <c r="DE196" i="86"/>
  <c r="DF196" i="86"/>
  <c r="DG196" i="86"/>
  <c r="DH196" i="86"/>
  <c r="DI196" i="86"/>
  <c r="DJ196" i="86"/>
  <c r="DK196" i="86"/>
  <c r="DL196" i="86"/>
  <c r="DM196" i="86"/>
  <c r="DN196" i="86"/>
  <c r="H197" i="86"/>
  <c r="J197" i="86"/>
  <c r="K197" i="86"/>
  <c r="L197" i="86"/>
  <c r="M197" i="86"/>
  <c r="N197" i="86"/>
  <c r="O197" i="86"/>
  <c r="P197" i="86"/>
  <c r="Q197" i="86"/>
  <c r="R197" i="86"/>
  <c r="S197" i="86"/>
  <c r="T197" i="86"/>
  <c r="U197" i="86"/>
  <c r="V197" i="86"/>
  <c r="W197" i="86"/>
  <c r="X197" i="86"/>
  <c r="Y197" i="86"/>
  <c r="Z197" i="86"/>
  <c r="AA197" i="86"/>
  <c r="AB197" i="86"/>
  <c r="AC197" i="86"/>
  <c r="AD197" i="86"/>
  <c r="AE197" i="86"/>
  <c r="AF197" i="86"/>
  <c r="AG197" i="86"/>
  <c r="AH197" i="86"/>
  <c r="AI197" i="86"/>
  <c r="AJ197" i="86"/>
  <c r="AK197" i="86"/>
  <c r="AL197" i="86"/>
  <c r="AM197" i="86"/>
  <c r="AN197" i="86"/>
  <c r="AO197" i="86"/>
  <c r="AP197" i="86"/>
  <c r="AQ197" i="86"/>
  <c r="AR197" i="86"/>
  <c r="AS197" i="86"/>
  <c r="AT197" i="86"/>
  <c r="AU197" i="86"/>
  <c r="AV197" i="86"/>
  <c r="AW197" i="86"/>
  <c r="AX197" i="86"/>
  <c r="AY197" i="86"/>
  <c r="AZ197" i="86"/>
  <c r="BA197" i="86"/>
  <c r="BB197" i="86"/>
  <c r="BC197" i="86"/>
  <c r="BD197" i="86"/>
  <c r="BE197" i="86"/>
  <c r="BF197" i="86"/>
  <c r="BG197" i="86"/>
  <c r="BH197" i="86"/>
  <c r="BI197" i="86"/>
  <c r="BJ197" i="86"/>
  <c r="BK197" i="86"/>
  <c r="BL197" i="86"/>
  <c r="BM197" i="86"/>
  <c r="BN197" i="86"/>
  <c r="BO197" i="86"/>
  <c r="BP197" i="86"/>
  <c r="BQ197" i="86"/>
  <c r="BR197" i="86"/>
  <c r="BS197" i="86"/>
  <c r="BT197" i="86"/>
  <c r="BU197" i="86"/>
  <c r="BV197" i="86"/>
  <c r="BW197" i="86"/>
  <c r="BX197" i="86"/>
  <c r="BY197" i="86"/>
  <c r="BZ197" i="86"/>
  <c r="CA197" i="86"/>
  <c r="CB197" i="86"/>
  <c r="CC197" i="86"/>
  <c r="CD197" i="86"/>
  <c r="CE197" i="86"/>
  <c r="CF197" i="86"/>
  <c r="CG197" i="86"/>
  <c r="CH197" i="86"/>
  <c r="CI197" i="86"/>
  <c r="CJ197" i="86"/>
  <c r="CK197" i="86"/>
  <c r="CL197" i="86"/>
  <c r="CM197" i="86"/>
  <c r="CN197" i="86"/>
  <c r="CO197" i="86"/>
  <c r="CP197" i="86"/>
  <c r="CQ197" i="86"/>
  <c r="CR197" i="86"/>
  <c r="CS197" i="86"/>
  <c r="CT197" i="86"/>
  <c r="CU197" i="86"/>
  <c r="CV197" i="86"/>
  <c r="CW197" i="86"/>
  <c r="CX197" i="86"/>
  <c r="CY197" i="86"/>
  <c r="CZ197" i="86"/>
  <c r="DA197" i="86"/>
  <c r="DB197" i="86"/>
  <c r="DC197" i="86"/>
  <c r="DD197" i="86"/>
  <c r="DE197" i="86"/>
  <c r="DF197" i="86"/>
  <c r="DG197" i="86"/>
  <c r="DH197" i="86"/>
  <c r="DI197" i="86"/>
  <c r="DJ197" i="86"/>
  <c r="DK197" i="86"/>
  <c r="DL197" i="86"/>
  <c r="DM197" i="86"/>
  <c r="DN197" i="86"/>
  <c r="H198" i="86"/>
  <c r="J198" i="86"/>
  <c r="K198" i="86"/>
  <c r="L198" i="86"/>
  <c r="M198" i="86"/>
  <c r="N198" i="86"/>
  <c r="O198" i="86"/>
  <c r="P198" i="86"/>
  <c r="Q198" i="86"/>
  <c r="R198" i="86"/>
  <c r="S198" i="86"/>
  <c r="T198" i="86"/>
  <c r="U198" i="86"/>
  <c r="V198" i="86"/>
  <c r="W198" i="86"/>
  <c r="X198" i="86"/>
  <c r="Y198" i="86"/>
  <c r="Z198" i="86"/>
  <c r="AA198" i="86"/>
  <c r="AB198" i="86"/>
  <c r="AC198" i="86"/>
  <c r="AD198" i="86"/>
  <c r="AE198" i="86"/>
  <c r="AF198" i="86"/>
  <c r="AG198" i="86"/>
  <c r="AH198" i="86"/>
  <c r="AI198" i="86"/>
  <c r="AJ198" i="86"/>
  <c r="AK198" i="86"/>
  <c r="AL198" i="86"/>
  <c r="AM198" i="86"/>
  <c r="AN198" i="86"/>
  <c r="AO198" i="86"/>
  <c r="AP198" i="86"/>
  <c r="AQ198" i="86"/>
  <c r="AR198" i="86"/>
  <c r="AS198" i="86"/>
  <c r="AT198" i="86"/>
  <c r="AU198" i="86"/>
  <c r="AV198" i="86"/>
  <c r="AW198" i="86"/>
  <c r="AX198" i="86"/>
  <c r="AY198" i="86"/>
  <c r="AZ198" i="86"/>
  <c r="BA198" i="86"/>
  <c r="BB198" i="86"/>
  <c r="BC198" i="86"/>
  <c r="BD198" i="86"/>
  <c r="BE198" i="86"/>
  <c r="BF198" i="86"/>
  <c r="BG198" i="86"/>
  <c r="BH198" i="86"/>
  <c r="BI198" i="86"/>
  <c r="BJ198" i="86"/>
  <c r="BK198" i="86"/>
  <c r="BL198" i="86"/>
  <c r="BM198" i="86"/>
  <c r="BN198" i="86"/>
  <c r="BO198" i="86"/>
  <c r="BP198" i="86"/>
  <c r="BQ198" i="86"/>
  <c r="BR198" i="86"/>
  <c r="BS198" i="86"/>
  <c r="BT198" i="86"/>
  <c r="BU198" i="86"/>
  <c r="BV198" i="86"/>
  <c r="BW198" i="86"/>
  <c r="BX198" i="86"/>
  <c r="BY198" i="86"/>
  <c r="BZ198" i="86"/>
  <c r="CA198" i="86"/>
  <c r="CB198" i="86"/>
  <c r="CC198" i="86"/>
  <c r="CD198" i="86"/>
  <c r="CE198" i="86"/>
  <c r="CF198" i="86"/>
  <c r="CG198" i="86"/>
  <c r="CH198" i="86"/>
  <c r="CI198" i="86"/>
  <c r="CJ198" i="86"/>
  <c r="CK198" i="86"/>
  <c r="CL198" i="86"/>
  <c r="CM198" i="86"/>
  <c r="CN198" i="86"/>
  <c r="CO198" i="86"/>
  <c r="CP198" i="86"/>
  <c r="CQ198" i="86"/>
  <c r="CR198" i="86"/>
  <c r="CS198" i="86"/>
  <c r="CT198" i="86"/>
  <c r="CU198" i="86"/>
  <c r="CV198" i="86"/>
  <c r="CW198" i="86"/>
  <c r="CX198" i="86"/>
  <c r="CY198" i="86"/>
  <c r="CZ198" i="86"/>
  <c r="DA198" i="86"/>
  <c r="DB198" i="86"/>
  <c r="DC198" i="86"/>
  <c r="DD198" i="86"/>
  <c r="DE198" i="86"/>
  <c r="DF198" i="86"/>
  <c r="DG198" i="86"/>
  <c r="DH198" i="86"/>
  <c r="DI198" i="86"/>
  <c r="DJ198" i="86"/>
  <c r="DK198" i="86"/>
  <c r="DL198" i="86"/>
  <c r="DM198" i="86"/>
  <c r="DN198" i="86"/>
  <c r="H199" i="86"/>
  <c r="J199" i="86"/>
  <c r="K199" i="86"/>
  <c r="L199" i="86"/>
  <c r="M199" i="86"/>
  <c r="N199" i="86"/>
  <c r="O199" i="86"/>
  <c r="P199" i="86"/>
  <c r="Q199" i="86"/>
  <c r="R199" i="86"/>
  <c r="S199" i="86"/>
  <c r="T199" i="86"/>
  <c r="U199" i="86"/>
  <c r="V199" i="86"/>
  <c r="W199" i="86"/>
  <c r="X199" i="86"/>
  <c r="Y199" i="86"/>
  <c r="Z199" i="86"/>
  <c r="AA199" i="86"/>
  <c r="AB199" i="86"/>
  <c r="AC199" i="86"/>
  <c r="AD199" i="86"/>
  <c r="AE199" i="86"/>
  <c r="AF199" i="86"/>
  <c r="AG199" i="86"/>
  <c r="AH199" i="86"/>
  <c r="AI199" i="86"/>
  <c r="AJ199" i="86"/>
  <c r="AK199" i="86"/>
  <c r="AL199" i="86"/>
  <c r="AM199" i="86"/>
  <c r="AN199" i="86"/>
  <c r="AO199" i="86"/>
  <c r="AP199" i="86"/>
  <c r="AQ199" i="86"/>
  <c r="AR199" i="86"/>
  <c r="AS199" i="86"/>
  <c r="AT199" i="86"/>
  <c r="AU199" i="86"/>
  <c r="AV199" i="86"/>
  <c r="AW199" i="86"/>
  <c r="AX199" i="86"/>
  <c r="AY199" i="86"/>
  <c r="AZ199" i="86"/>
  <c r="BA199" i="86"/>
  <c r="BB199" i="86"/>
  <c r="BC199" i="86"/>
  <c r="BD199" i="86"/>
  <c r="BE199" i="86"/>
  <c r="BF199" i="86"/>
  <c r="BG199" i="86"/>
  <c r="BH199" i="86"/>
  <c r="BI199" i="86"/>
  <c r="BJ199" i="86"/>
  <c r="BK199" i="86"/>
  <c r="BL199" i="86"/>
  <c r="BM199" i="86"/>
  <c r="BN199" i="86"/>
  <c r="BO199" i="86"/>
  <c r="BP199" i="86"/>
  <c r="BQ199" i="86"/>
  <c r="BR199" i="86"/>
  <c r="BS199" i="86"/>
  <c r="BT199" i="86"/>
  <c r="BU199" i="86"/>
  <c r="BV199" i="86"/>
  <c r="BW199" i="86"/>
  <c r="BX199" i="86"/>
  <c r="BY199" i="86"/>
  <c r="BZ199" i="86"/>
  <c r="CA199" i="86"/>
  <c r="CB199" i="86"/>
  <c r="CC199" i="86"/>
  <c r="CD199" i="86"/>
  <c r="CE199" i="86"/>
  <c r="CF199" i="86"/>
  <c r="CG199" i="86"/>
  <c r="CH199" i="86"/>
  <c r="CI199" i="86"/>
  <c r="CJ199" i="86"/>
  <c r="CK199" i="86"/>
  <c r="CL199" i="86"/>
  <c r="CM199" i="86"/>
  <c r="CN199" i="86"/>
  <c r="CO199" i="86"/>
  <c r="CP199" i="86"/>
  <c r="CQ199" i="86"/>
  <c r="CR199" i="86"/>
  <c r="CS199" i="86"/>
  <c r="CT199" i="86"/>
  <c r="CU199" i="86"/>
  <c r="CV199" i="86"/>
  <c r="CW199" i="86"/>
  <c r="CX199" i="86"/>
  <c r="CY199" i="86"/>
  <c r="CZ199" i="86"/>
  <c r="DA199" i="86"/>
  <c r="DB199" i="86"/>
  <c r="DC199" i="86"/>
  <c r="DD199" i="86"/>
  <c r="DE199" i="86"/>
  <c r="DF199" i="86"/>
  <c r="DG199" i="86"/>
  <c r="DH199" i="86"/>
  <c r="DI199" i="86"/>
  <c r="DJ199" i="86"/>
  <c r="DK199" i="86"/>
  <c r="DL199" i="86"/>
  <c r="DM199" i="86"/>
  <c r="DN199" i="86"/>
  <c r="H204" i="86"/>
  <c r="J204" i="86"/>
  <c r="K204" i="86"/>
  <c r="L204" i="86"/>
  <c r="M204" i="86"/>
  <c r="N204" i="86"/>
  <c r="O204" i="86"/>
  <c r="P204" i="86"/>
  <c r="Q204" i="86"/>
  <c r="R204" i="86"/>
  <c r="S204" i="86"/>
  <c r="T204" i="86"/>
  <c r="U204" i="86"/>
  <c r="V204" i="86"/>
  <c r="W204" i="86"/>
  <c r="X204" i="86"/>
  <c r="Y204" i="86"/>
  <c r="Z204" i="86"/>
  <c r="AA204" i="86"/>
  <c r="AB204" i="86"/>
  <c r="AC204" i="86"/>
  <c r="AD204" i="86"/>
  <c r="AE204" i="86"/>
  <c r="AF204" i="86"/>
  <c r="AG204" i="86"/>
  <c r="AH204" i="86"/>
  <c r="AI204" i="86"/>
  <c r="AJ204" i="86"/>
  <c r="AK204" i="86"/>
  <c r="AL204" i="86"/>
  <c r="AM204" i="86"/>
  <c r="AN204" i="86"/>
  <c r="AO204" i="86"/>
  <c r="AP204" i="86"/>
  <c r="AQ204" i="86"/>
  <c r="AR204" i="86"/>
  <c r="AS204" i="86"/>
  <c r="AT204" i="86"/>
  <c r="AU204" i="86"/>
  <c r="AV204" i="86"/>
  <c r="AW204" i="86"/>
  <c r="AX204" i="86"/>
  <c r="AY204" i="86"/>
  <c r="AZ204" i="86"/>
  <c r="BA204" i="86"/>
  <c r="BB204" i="86"/>
  <c r="BC204" i="86"/>
  <c r="BD204" i="86"/>
  <c r="BE204" i="86"/>
  <c r="BF204" i="86"/>
  <c r="BG204" i="86"/>
  <c r="BH204" i="86"/>
  <c r="BI204" i="86"/>
  <c r="BJ204" i="86"/>
  <c r="BK204" i="86"/>
  <c r="BL204" i="86"/>
  <c r="BM204" i="86"/>
  <c r="BN204" i="86"/>
  <c r="BO204" i="86"/>
  <c r="BP204" i="86"/>
  <c r="BQ204" i="86"/>
  <c r="BR204" i="86"/>
  <c r="BS204" i="86"/>
  <c r="BT204" i="86"/>
  <c r="BU204" i="86"/>
  <c r="BV204" i="86"/>
  <c r="BW204" i="86"/>
  <c r="BX204" i="86"/>
  <c r="BY204" i="86"/>
  <c r="BZ204" i="86"/>
  <c r="CA204" i="86"/>
  <c r="CB204" i="86"/>
  <c r="CC204" i="86"/>
  <c r="CD204" i="86"/>
  <c r="CE204" i="86"/>
  <c r="CF204" i="86"/>
  <c r="CG204" i="86"/>
  <c r="CH204" i="86"/>
  <c r="CI204" i="86"/>
  <c r="CJ204" i="86"/>
  <c r="CK204" i="86"/>
  <c r="CL204" i="86"/>
  <c r="CM204" i="86"/>
  <c r="CN204" i="86"/>
  <c r="CO204" i="86"/>
  <c r="CP204" i="86"/>
  <c r="CQ204" i="86"/>
  <c r="CR204" i="86"/>
  <c r="CS204" i="86"/>
  <c r="CT204" i="86"/>
  <c r="CU204" i="86"/>
  <c r="CV204" i="86"/>
  <c r="CW204" i="86"/>
  <c r="CX204" i="86"/>
  <c r="CY204" i="86"/>
  <c r="CZ204" i="86"/>
  <c r="DA204" i="86"/>
  <c r="DB204" i="86"/>
  <c r="DC204" i="86"/>
  <c r="DD204" i="86"/>
  <c r="DE204" i="86"/>
  <c r="DF204" i="86"/>
  <c r="DG204" i="86"/>
  <c r="DH204" i="86"/>
  <c r="DI204" i="86"/>
  <c r="DJ204" i="86"/>
  <c r="DK204" i="86"/>
  <c r="DL204" i="86"/>
  <c r="DM204" i="86"/>
  <c r="DN204" i="86"/>
  <c r="H205" i="86"/>
  <c r="J205" i="86"/>
  <c r="K205" i="86"/>
  <c r="L205" i="86"/>
  <c r="M205" i="86"/>
  <c r="N205" i="86"/>
  <c r="O205" i="86"/>
  <c r="P205" i="86"/>
  <c r="Q205" i="86"/>
  <c r="R205" i="86"/>
  <c r="S205" i="86"/>
  <c r="T205" i="86"/>
  <c r="U205" i="86"/>
  <c r="V205" i="86"/>
  <c r="W205" i="86"/>
  <c r="X205" i="86"/>
  <c r="Y205" i="86"/>
  <c r="Z205" i="86"/>
  <c r="AA205" i="86"/>
  <c r="AB205" i="86"/>
  <c r="AC205" i="86"/>
  <c r="AD205" i="86"/>
  <c r="AE205" i="86"/>
  <c r="AF205" i="86"/>
  <c r="AG205" i="86"/>
  <c r="AH205" i="86"/>
  <c r="AI205" i="86"/>
  <c r="AJ205" i="86"/>
  <c r="AK205" i="86"/>
  <c r="AL205" i="86"/>
  <c r="AM205" i="86"/>
  <c r="AN205" i="86"/>
  <c r="AO205" i="86"/>
  <c r="AP205" i="86"/>
  <c r="AQ205" i="86"/>
  <c r="AR205" i="86"/>
  <c r="AS205" i="86"/>
  <c r="AT205" i="86"/>
  <c r="AU205" i="86"/>
  <c r="AV205" i="86"/>
  <c r="AW205" i="86"/>
  <c r="AX205" i="86"/>
  <c r="AY205" i="86"/>
  <c r="AZ205" i="86"/>
  <c r="BA205" i="86"/>
  <c r="BB205" i="86"/>
  <c r="BC205" i="86"/>
  <c r="BD205" i="86"/>
  <c r="BE205" i="86"/>
  <c r="BF205" i="86"/>
  <c r="BG205" i="86"/>
  <c r="BH205" i="86"/>
  <c r="BI205" i="86"/>
  <c r="BJ205" i="86"/>
  <c r="BK205" i="86"/>
  <c r="BL205" i="86"/>
  <c r="BM205" i="86"/>
  <c r="BN205" i="86"/>
  <c r="BO205" i="86"/>
  <c r="BP205" i="86"/>
  <c r="BQ205" i="86"/>
  <c r="BR205" i="86"/>
  <c r="BS205" i="86"/>
  <c r="BT205" i="86"/>
  <c r="BU205" i="86"/>
  <c r="BV205" i="86"/>
  <c r="BW205" i="86"/>
  <c r="BX205" i="86"/>
  <c r="BY205" i="86"/>
  <c r="BZ205" i="86"/>
  <c r="CA205" i="86"/>
  <c r="CB205" i="86"/>
  <c r="CC205" i="86"/>
  <c r="CD205" i="86"/>
  <c r="CE205" i="86"/>
  <c r="CF205" i="86"/>
  <c r="CG205" i="86"/>
  <c r="CH205" i="86"/>
  <c r="CI205" i="86"/>
  <c r="CJ205" i="86"/>
  <c r="CK205" i="86"/>
  <c r="CL205" i="86"/>
  <c r="CM205" i="86"/>
  <c r="CN205" i="86"/>
  <c r="CO205" i="86"/>
  <c r="CP205" i="86"/>
  <c r="CQ205" i="86"/>
  <c r="CR205" i="86"/>
  <c r="CS205" i="86"/>
  <c r="CT205" i="86"/>
  <c r="CU205" i="86"/>
  <c r="CV205" i="86"/>
  <c r="CW205" i="86"/>
  <c r="CX205" i="86"/>
  <c r="CY205" i="86"/>
  <c r="CZ205" i="86"/>
  <c r="DA205" i="86"/>
  <c r="DB205" i="86"/>
  <c r="DC205" i="86"/>
  <c r="DD205" i="86"/>
  <c r="DE205" i="86"/>
  <c r="DF205" i="86"/>
  <c r="DG205" i="86"/>
  <c r="DH205" i="86"/>
  <c r="DI205" i="86"/>
  <c r="DJ205" i="86"/>
  <c r="DK205" i="86"/>
  <c r="DL205" i="86"/>
  <c r="DM205" i="86"/>
  <c r="DN205" i="86"/>
  <c r="H206" i="86"/>
  <c r="J206" i="86"/>
  <c r="K206" i="86"/>
  <c r="L206" i="86"/>
  <c r="M206" i="86"/>
  <c r="N206" i="86"/>
  <c r="O206" i="86"/>
  <c r="P206" i="86"/>
  <c r="Q206" i="86"/>
  <c r="R206" i="86"/>
  <c r="S206" i="86"/>
  <c r="T206" i="86"/>
  <c r="U206" i="86"/>
  <c r="V206" i="86"/>
  <c r="W206" i="86"/>
  <c r="X206" i="86"/>
  <c r="Y206" i="86"/>
  <c r="Z206" i="86"/>
  <c r="AA206" i="86"/>
  <c r="AB206" i="86"/>
  <c r="AC206" i="86"/>
  <c r="AD206" i="86"/>
  <c r="AE206" i="86"/>
  <c r="AF206" i="86"/>
  <c r="AG206" i="86"/>
  <c r="AH206" i="86"/>
  <c r="AI206" i="86"/>
  <c r="AJ206" i="86"/>
  <c r="AK206" i="86"/>
  <c r="AL206" i="86"/>
  <c r="AM206" i="86"/>
  <c r="AN206" i="86"/>
  <c r="AO206" i="86"/>
  <c r="AP206" i="86"/>
  <c r="AQ206" i="86"/>
  <c r="AR206" i="86"/>
  <c r="AS206" i="86"/>
  <c r="AT206" i="86"/>
  <c r="AU206" i="86"/>
  <c r="AV206" i="86"/>
  <c r="AW206" i="86"/>
  <c r="AX206" i="86"/>
  <c r="AY206" i="86"/>
  <c r="AZ206" i="86"/>
  <c r="BA206" i="86"/>
  <c r="BB206" i="86"/>
  <c r="BC206" i="86"/>
  <c r="BD206" i="86"/>
  <c r="BE206" i="86"/>
  <c r="BF206" i="86"/>
  <c r="BG206" i="86"/>
  <c r="BH206" i="86"/>
  <c r="BI206" i="86"/>
  <c r="BJ206" i="86"/>
  <c r="BK206" i="86"/>
  <c r="BL206" i="86"/>
  <c r="BM206" i="86"/>
  <c r="BN206" i="86"/>
  <c r="BO206" i="86"/>
  <c r="BP206" i="86"/>
  <c r="BQ206" i="86"/>
  <c r="BR206" i="86"/>
  <c r="BS206" i="86"/>
  <c r="BT206" i="86"/>
  <c r="BU206" i="86"/>
  <c r="BV206" i="86"/>
  <c r="BW206" i="86"/>
  <c r="BX206" i="86"/>
  <c r="BY206" i="86"/>
  <c r="BZ206" i="86"/>
  <c r="CA206" i="86"/>
  <c r="CB206" i="86"/>
  <c r="CC206" i="86"/>
  <c r="CD206" i="86"/>
  <c r="CE206" i="86"/>
  <c r="CF206" i="86"/>
  <c r="CG206" i="86"/>
  <c r="CH206" i="86"/>
  <c r="CI206" i="86"/>
  <c r="CJ206" i="86"/>
  <c r="CK206" i="86"/>
  <c r="CL206" i="86"/>
  <c r="CM206" i="86"/>
  <c r="CN206" i="86"/>
  <c r="CO206" i="86"/>
  <c r="CP206" i="86"/>
  <c r="CQ206" i="86"/>
  <c r="CR206" i="86"/>
  <c r="CS206" i="86"/>
  <c r="CT206" i="86"/>
  <c r="CU206" i="86"/>
  <c r="CV206" i="86"/>
  <c r="CW206" i="86"/>
  <c r="CX206" i="86"/>
  <c r="CY206" i="86"/>
  <c r="CZ206" i="86"/>
  <c r="DA206" i="86"/>
  <c r="DB206" i="86"/>
  <c r="DC206" i="86"/>
  <c r="DD206" i="86"/>
  <c r="DE206" i="86"/>
  <c r="DF206" i="86"/>
  <c r="DG206" i="86"/>
  <c r="DH206" i="86"/>
  <c r="DI206" i="86"/>
  <c r="DJ206" i="86"/>
  <c r="DK206" i="86"/>
  <c r="DL206" i="86"/>
  <c r="DM206" i="86"/>
  <c r="DN206" i="86"/>
  <c r="H207" i="86"/>
  <c r="J207" i="86"/>
  <c r="K207" i="86"/>
  <c r="L207" i="86"/>
  <c r="M207" i="86"/>
  <c r="N207" i="86"/>
  <c r="O207" i="86"/>
  <c r="P207" i="86"/>
  <c r="Q207" i="86"/>
  <c r="R207" i="86"/>
  <c r="S207" i="86"/>
  <c r="T207" i="86"/>
  <c r="U207" i="86"/>
  <c r="V207" i="86"/>
  <c r="W207" i="86"/>
  <c r="X207" i="86"/>
  <c r="Y207" i="86"/>
  <c r="Z207" i="86"/>
  <c r="AA207" i="86"/>
  <c r="AB207" i="86"/>
  <c r="AC207" i="86"/>
  <c r="AD207" i="86"/>
  <c r="AE207" i="86"/>
  <c r="AF207" i="86"/>
  <c r="AG207" i="86"/>
  <c r="AH207" i="86"/>
  <c r="AI207" i="86"/>
  <c r="AJ207" i="86"/>
  <c r="AK207" i="86"/>
  <c r="AL207" i="86"/>
  <c r="AM207" i="86"/>
  <c r="AN207" i="86"/>
  <c r="AO207" i="86"/>
  <c r="AP207" i="86"/>
  <c r="AQ207" i="86"/>
  <c r="AR207" i="86"/>
  <c r="AS207" i="86"/>
  <c r="AT207" i="86"/>
  <c r="AU207" i="86"/>
  <c r="AV207" i="86"/>
  <c r="AW207" i="86"/>
  <c r="AX207" i="86"/>
  <c r="AY207" i="86"/>
  <c r="AZ207" i="86"/>
  <c r="BA207" i="86"/>
  <c r="BB207" i="86"/>
  <c r="BC207" i="86"/>
  <c r="BD207" i="86"/>
  <c r="BE207" i="86"/>
  <c r="BF207" i="86"/>
  <c r="BG207" i="86"/>
  <c r="BH207" i="86"/>
  <c r="BI207" i="86"/>
  <c r="BJ207" i="86"/>
  <c r="BK207" i="86"/>
  <c r="BL207" i="86"/>
  <c r="BM207" i="86"/>
  <c r="BN207" i="86"/>
  <c r="BO207" i="86"/>
  <c r="BP207" i="86"/>
  <c r="BQ207" i="86"/>
  <c r="BR207" i="86"/>
  <c r="BS207" i="86"/>
  <c r="BT207" i="86"/>
  <c r="BU207" i="86"/>
  <c r="BV207" i="86"/>
  <c r="BW207" i="86"/>
  <c r="BX207" i="86"/>
  <c r="BY207" i="86"/>
  <c r="BZ207" i="86"/>
  <c r="CA207" i="86"/>
  <c r="CB207" i="86"/>
  <c r="CC207" i="86"/>
  <c r="CD207" i="86"/>
  <c r="CE207" i="86"/>
  <c r="CF207" i="86"/>
  <c r="CG207" i="86"/>
  <c r="CH207" i="86"/>
  <c r="CI207" i="86"/>
  <c r="CJ207" i="86"/>
  <c r="CK207" i="86"/>
  <c r="CL207" i="86"/>
  <c r="CM207" i="86"/>
  <c r="CN207" i="86"/>
  <c r="CO207" i="86"/>
  <c r="CP207" i="86"/>
  <c r="CQ207" i="86"/>
  <c r="CR207" i="86"/>
  <c r="CS207" i="86"/>
  <c r="CT207" i="86"/>
  <c r="CU207" i="86"/>
  <c r="CV207" i="86"/>
  <c r="CW207" i="86"/>
  <c r="CX207" i="86"/>
  <c r="CY207" i="86"/>
  <c r="CZ207" i="86"/>
  <c r="DA207" i="86"/>
  <c r="DB207" i="86"/>
  <c r="DC207" i="86"/>
  <c r="DD207" i="86"/>
  <c r="DE207" i="86"/>
  <c r="DF207" i="86"/>
  <c r="DG207" i="86"/>
  <c r="DH207" i="86"/>
  <c r="DI207" i="86"/>
  <c r="DJ207" i="86"/>
  <c r="DK207" i="86"/>
  <c r="DL207" i="86"/>
  <c r="DM207" i="86"/>
  <c r="DN207" i="86"/>
  <c r="H208" i="86"/>
  <c r="J208" i="86"/>
  <c r="K208" i="86"/>
  <c r="L208" i="86"/>
  <c r="M208" i="86"/>
  <c r="N208" i="86"/>
  <c r="O208" i="86"/>
  <c r="P208" i="86"/>
  <c r="Q208" i="86"/>
  <c r="R208" i="86"/>
  <c r="S208" i="86"/>
  <c r="T208" i="86"/>
  <c r="U208" i="86"/>
  <c r="V208" i="86"/>
  <c r="W208" i="86"/>
  <c r="X208" i="86"/>
  <c r="Y208" i="86"/>
  <c r="Z208" i="86"/>
  <c r="AA208" i="86"/>
  <c r="AB208" i="86"/>
  <c r="AC208" i="86"/>
  <c r="AD208" i="86"/>
  <c r="AE208" i="86"/>
  <c r="AF208" i="86"/>
  <c r="AG208" i="86"/>
  <c r="AH208" i="86"/>
  <c r="AI208" i="86"/>
  <c r="AJ208" i="86"/>
  <c r="AK208" i="86"/>
  <c r="AL208" i="86"/>
  <c r="AM208" i="86"/>
  <c r="AN208" i="86"/>
  <c r="AO208" i="86"/>
  <c r="AP208" i="86"/>
  <c r="AQ208" i="86"/>
  <c r="AR208" i="86"/>
  <c r="AS208" i="86"/>
  <c r="AT208" i="86"/>
  <c r="AU208" i="86"/>
  <c r="AV208" i="86"/>
  <c r="AW208" i="86"/>
  <c r="AX208" i="86"/>
  <c r="AY208" i="86"/>
  <c r="AZ208" i="86"/>
  <c r="BA208" i="86"/>
  <c r="BB208" i="86"/>
  <c r="BC208" i="86"/>
  <c r="BD208" i="86"/>
  <c r="BE208" i="86"/>
  <c r="BF208" i="86"/>
  <c r="BG208" i="86"/>
  <c r="BH208" i="86"/>
  <c r="BI208" i="86"/>
  <c r="BJ208" i="86"/>
  <c r="BK208" i="86"/>
  <c r="BL208" i="86"/>
  <c r="BM208" i="86"/>
  <c r="BN208" i="86"/>
  <c r="BO208" i="86"/>
  <c r="BP208" i="86"/>
  <c r="BQ208" i="86"/>
  <c r="BR208" i="86"/>
  <c r="BS208" i="86"/>
  <c r="BT208" i="86"/>
  <c r="BU208" i="86"/>
  <c r="BV208" i="86"/>
  <c r="BW208" i="86"/>
  <c r="BX208" i="86"/>
  <c r="BY208" i="86"/>
  <c r="BZ208" i="86"/>
  <c r="CA208" i="86"/>
  <c r="CB208" i="86"/>
  <c r="CC208" i="86"/>
  <c r="CD208" i="86"/>
  <c r="CE208" i="86"/>
  <c r="CF208" i="86"/>
  <c r="CG208" i="86"/>
  <c r="CH208" i="86"/>
  <c r="CI208" i="86"/>
  <c r="CJ208" i="86"/>
  <c r="CK208" i="86"/>
  <c r="CL208" i="86"/>
  <c r="CM208" i="86"/>
  <c r="CN208" i="86"/>
  <c r="CO208" i="86"/>
  <c r="CP208" i="86"/>
  <c r="CQ208" i="86"/>
  <c r="CR208" i="86"/>
  <c r="CS208" i="86"/>
  <c r="CT208" i="86"/>
  <c r="CU208" i="86"/>
  <c r="CV208" i="86"/>
  <c r="CW208" i="86"/>
  <c r="CX208" i="86"/>
  <c r="CY208" i="86"/>
  <c r="CZ208" i="86"/>
  <c r="DA208" i="86"/>
  <c r="DB208" i="86"/>
  <c r="DC208" i="86"/>
  <c r="DD208" i="86"/>
  <c r="DE208" i="86"/>
  <c r="DF208" i="86"/>
  <c r="DG208" i="86"/>
  <c r="DH208" i="86"/>
  <c r="DI208" i="86"/>
  <c r="DJ208" i="86"/>
  <c r="DK208" i="86"/>
  <c r="DL208" i="86"/>
  <c r="DM208" i="86"/>
  <c r="DN208" i="86"/>
  <c r="H209" i="86"/>
  <c r="J209" i="86"/>
  <c r="K209" i="86"/>
  <c r="L209" i="86"/>
  <c r="M209" i="86"/>
  <c r="N209" i="86"/>
  <c r="O209" i="86"/>
  <c r="P209" i="86"/>
  <c r="Q209" i="86"/>
  <c r="R209" i="86"/>
  <c r="S209" i="86"/>
  <c r="T209" i="86"/>
  <c r="U209" i="86"/>
  <c r="V209" i="86"/>
  <c r="W209" i="86"/>
  <c r="X209" i="86"/>
  <c r="Y209" i="86"/>
  <c r="Z209" i="86"/>
  <c r="AA209" i="86"/>
  <c r="AB209" i="86"/>
  <c r="AC209" i="86"/>
  <c r="AD209" i="86"/>
  <c r="AE209" i="86"/>
  <c r="AF209" i="86"/>
  <c r="AG209" i="86"/>
  <c r="AH209" i="86"/>
  <c r="AI209" i="86"/>
  <c r="AJ209" i="86"/>
  <c r="AK209" i="86"/>
  <c r="AL209" i="86"/>
  <c r="AM209" i="86"/>
  <c r="AN209" i="86"/>
  <c r="AO209" i="86"/>
  <c r="AP209" i="86"/>
  <c r="AQ209" i="86"/>
  <c r="AR209" i="86"/>
  <c r="AS209" i="86"/>
  <c r="AT209" i="86"/>
  <c r="AU209" i="86"/>
  <c r="AV209" i="86"/>
  <c r="AW209" i="86"/>
  <c r="AX209" i="86"/>
  <c r="AY209" i="86"/>
  <c r="AZ209" i="86"/>
  <c r="BA209" i="86"/>
  <c r="BB209" i="86"/>
  <c r="BC209" i="86"/>
  <c r="BD209" i="86"/>
  <c r="BE209" i="86"/>
  <c r="BF209" i="86"/>
  <c r="BG209" i="86"/>
  <c r="BH209" i="86"/>
  <c r="BI209" i="86"/>
  <c r="BJ209" i="86"/>
  <c r="BK209" i="86"/>
  <c r="BL209" i="86"/>
  <c r="BM209" i="86"/>
  <c r="BN209" i="86"/>
  <c r="BO209" i="86"/>
  <c r="BP209" i="86"/>
  <c r="BQ209" i="86"/>
  <c r="BR209" i="86"/>
  <c r="BS209" i="86"/>
  <c r="BT209" i="86"/>
  <c r="BU209" i="86"/>
  <c r="BV209" i="86"/>
  <c r="BW209" i="86"/>
  <c r="BX209" i="86"/>
  <c r="BY209" i="86"/>
  <c r="BZ209" i="86"/>
  <c r="CA209" i="86"/>
  <c r="CB209" i="86"/>
  <c r="CC209" i="86"/>
  <c r="CD209" i="86"/>
  <c r="CE209" i="86"/>
  <c r="CF209" i="86"/>
  <c r="CG209" i="86"/>
  <c r="CH209" i="86"/>
  <c r="CI209" i="86"/>
  <c r="CJ209" i="86"/>
  <c r="CK209" i="86"/>
  <c r="CL209" i="86"/>
  <c r="CM209" i="86"/>
  <c r="CN209" i="86"/>
  <c r="CO209" i="86"/>
  <c r="CP209" i="86"/>
  <c r="CQ209" i="86"/>
  <c r="CR209" i="86"/>
  <c r="CS209" i="86"/>
  <c r="CT209" i="86"/>
  <c r="CU209" i="86"/>
  <c r="CV209" i="86"/>
  <c r="CW209" i="86"/>
  <c r="CX209" i="86"/>
  <c r="CY209" i="86"/>
  <c r="CZ209" i="86"/>
  <c r="DA209" i="86"/>
  <c r="DB209" i="86"/>
  <c r="DC209" i="86"/>
  <c r="DD209" i="86"/>
  <c r="DE209" i="86"/>
  <c r="DF209" i="86"/>
  <c r="DG209" i="86"/>
  <c r="DH209" i="86"/>
  <c r="DI209" i="86"/>
  <c r="DJ209" i="86"/>
  <c r="DK209" i="86"/>
  <c r="DL209" i="86"/>
  <c r="DM209" i="86"/>
  <c r="DN209" i="86"/>
  <c r="H214" i="86"/>
  <c r="Q214" i="86"/>
  <c r="R214" i="86"/>
  <c r="S214" i="86"/>
  <c r="T214" i="86"/>
  <c r="U214" i="86"/>
  <c r="V214" i="86"/>
  <c r="W214" i="86"/>
  <c r="X214" i="86"/>
  <c r="Y214" i="86"/>
  <c r="Z214" i="86"/>
  <c r="AA214" i="86"/>
  <c r="AB214" i="86"/>
  <c r="AC214" i="86"/>
  <c r="AD214" i="86"/>
  <c r="AE214" i="86"/>
  <c r="AF214" i="86"/>
  <c r="AG214" i="86"/>
  <c r="AH214" i="86"/>
  <c r="AI214" i="86"/>
  <c r="AJ214" i="86"/>
  <c r="AK214" i="86"/>
  <c r="AL214" i="86"/>
  <c r="AM214" i="86"/>
  <c r="AN214" i="86"/>
  <c r="AO214" i="86"/>
  <c r="AP214" i="86"/>
  <c r="AQ214" i="86"/>
  <c r="AR214" i="86"/>
  <c r="AS214" i="86"/>
  <c r="AT214" i="86"/>
  <c r="AU214" i="86"/>
  <c r="AV214" i="86"/>
  <c r="AW214" i="86"/>
  <c r="AX214" i="86"/>
  <c r="AY214" i="86"/>
  <c r="AZ214" i="86"/>
  <c r="BA214" i="86"/>
  <c r="BB214" i="86"/>
  <c r="BC214" i="86"/>
  <c r="BD214" i="86"/>
  <c r="BE214" i="86"/>
  <c r="BF214" i="86"/>
  <c r="BG214" i="86"/>
  <c r="BH214" i="86"/>
  <c r="BI214" i="86"/>
  <c r="BJ214" i="86"/>
  <c r="BK214" i="86"/>
  <c r="BL214" i="86"/>
  <c r="BM214" i="86"/>
  <c r="BN214" i="86"/>
  <c r="BO214" i="86"/>
  <c r="BP214" i="86"/>
  <c r="BQ214" i="86"/>
  <c r="BR214" i="86"/>
  <c r="BS214" i="86"/>
  <c r="BT214" i="86"/>
  <c r="BU214" i="86"/>
  <c r="BV214" i="86"/>
  <c r="BW214" i="86"/>
  <c r="BX214" i="86"/>
  <c r="BY214" i="86"/>
  <c r="BZ214" i="86"/>
  <c r="CA214" i="86"/>
  <c r="CB214" i="86"/>
  <c r="CC214" i="86"/>
  <c r="CD214" i="86"/>
  <c r="CE214" i="86"/>
  <c r="CF214" i="86"/>
  <c r="CG214" i="86"/>
  <c r="CH214" i="86"/>
  <c r="CI214" i="86"/>
  <c r="CJ214" i="86"/>
  <c r="CK214" i="86"/>
  <c r="CL214" i="86"/>
  <c r="CM214" i="86"/>
  <c r="CN214" i="86"/>
  <c r="CO214" i="86"/>
  <c r="CP214" i="86"/>
  <c r="CQ214" i="86"/>
  <c r="CR214" i="86"/>
  <c r="CS214" i="86"/>
  <c r="CT214" i="86"/>
  <c r="CU214" i="86"/>
  <c r="CV214" i="86"/>
  <c r="CW214" i="86"/>
  <c r="CX214" i="86"/>
  <c r="CY214" i="86"/>
  <c r="CZ214" i="86"/>
  <c r="DA214" i="86"/>
  <c r="DB214" i="86"/>
  <c r="DC214" i="86"/>
  <c r="DD214" i="86"/>
  <c r="DE214" i="86"/>
  <c r="DF214" i="86"/>
  <c r="DG214" i="86"/>
  <c r="DH214" i="86"/>
  <c r="DI214" i="86"/>
  <c r="DJ214" i="86"/>
  <c r="DK214" i="86"/>
  <c r="DL214" i="86"/>
  <c r="DM214" i="86"/>
  <c r="DN214" i="86"/>
  <c r="H215" i="86"/>
  <c r="R215" i="86"/>
  <c r="S215" i="86"/>
  <c r="T215" i="86"/>
  <c r="U215" i="86"/>
  <c r="V215" i="86"/>
  <c r="W215" i="86"/>
  <c r="X215" i="86"/>
  <c r="Y215" i="86"/>
  <c r="Z215" i="86"/>
  <c r="AA215" i="86"/>
  <c r="AB215" i="86"/>
  <c r="AC215" i="86"/>
  <c r="AD215" i="86"/>
  <c r="AE215" i="86"/>
  <c r="AF215" i="86"/>
  <c r="AG215" i="86"/>
  <c r="AH215" i="86"/>
  <c r="AI215" i="86"/>
  <c r="AJ215" i="86"/>
  <c r="AK215" i="86"/>
  <c r="AL215" i="86"/>
  <c r="AM215" i="86"/>
  <c r="AN215" i="86"/>
  <c r="AO215" i="86"/>
  <c r="AP215" i="86"/>
  <c r="AQ215" i="86"/>
  <c r="AR215" i="86"/>
  <c r="AS215" i="86"/>
  <c r="AT215" i="86"/>
  <c r="AU215" i="86"/>
  <c r="AV215" i="86"/>
  <c r="AW215" i="86"/>
  <c r="AX215" i="86"/>
  <c r="AY215" i="86"/>
  <c r="AZ215" i="86"/>
  <c r="BA215" i="86"/>
  <c r="BB215" i="86"/>
  <c r="BC215" i="86"/>
  <c r="BD215" i="86"/>
  <c r="BE215" i="86"/>
  <c r="BF215" i="86"/>
  <c r="BG215" i="86"/>
  <c r="BH215" i="86"/>
  <c r="BI215" i="86"/>
  <c r="BJ215" i="86"/>
  <c r="BK215" i="86"/>
  <c r="BL215" i="86"/>
  <c r="BM215" i="86"/>
  <c r="BN215" i="86"/>
  <c r="BO215" i="86"/>
  <c r="BP215" i="86"/>
  <c r="BQ215" i="86"/>
  <c r="BR215" i="86"/>
  <c r="BS215" i="86"/>
  <c r="BT215" i="86"/>
  <c r="BU215" i="86"/>
  <c r="BV215" i="86"/>
  <c r="BW215" i="86"/>
  <c r="BX215" i="86"/>
  <c r="BY215" i="86"/>
  <c r="BZ215" i="86"/>
  <c r="CA215" i="86"/>
  <c r="CB215" i="86"/>
  <c r="CC215" i="86"/>
  <c r="CD215" i="86"/>
  <c r="CE215" i="86"/>
  <c r="CF215" i="86"/>
  <c r="CG215" i="86"/>
  <c r="CH215" i="86"/>
  <c r="CI215" i="86"/>
  <c r="CJ215" i="86"/>
  <c r="CK215" i="86"/>
  <c r="CL215" i="86"/>
  <c r="CM215" i="86"/>
  <c r="CN215" i="86"/>
  <c r="CO215" i="86"/>
  <c r="CP215" i="86"/>
  <c r="CQ215" i="86"/>
  <c r="CR215" i="86"/>
  <c r="CS215" i="86"/>
  <c r="CT215" i="86"/>
  <c r="CU215" i="86"/>
  <c r="CV215" i="86"/>
  <c r="CW215" i="86"/>
  <c r="CX215" i="86"/>
  <c r="CY215" i="86"/>
  <c r="CZ215" i="86"/>
  <c r="DA215" i="86"/>
  <c r="DB215" i="86"/>
  <c r="DC215" i="86"/>
  <c r="DD215" i="86"/>
  <c r="DE215" i="86"/>
  <c r="DF215" i="86"/>
  <c r="DG215" i="86"/>
  <c r="DH215" i="86"/>
  <c r="DI215" i="86"/>
  <c r="DJ215" i="86"/>
  <c r="DK215" i="86"/>
  <c r="DL215" i="86"/>
  <c r="DM215" i="86"/>
  <c r="DN215" i="86"/>
  <c r="H216" i="86"/>
  <c r="R216" i="86"/>
  <c r="S216" i="86"/>
  <c r="T216" i="86"/>
  <c r="U216" i="86"/>
  <c r="V216" i="86"/>
  <c r="W216" i="86"/>
  <c r="X216" i="86"/>
  <c r="Y216" i="86"/>
  <c r="Z216" i="86"/>
  <c r="AA216" i="86"/>
  <c r="AB216" i="86"/>
  <c r="AC216" i="86"/>
  <c r="AD216" i="86"/>
  <c r="AE216" i="86"/>
  <c r="AF216" i="86"/>
  <c r="AG216" i="86"/>
  <c r="AH216" i="86"/>
  <c r="AI216" i="86"/>
  <c r="AJ216" i="86"/>
  <c r="AK216" i="86"/>
  <c r="AL216" i="86"/>
  <c r="AM216" i="86"/>
  <c r="AN216" i="86"/>
  <c r="AO216" i="86"/>
  <c r="AP216" i="86"/>
  <c r="AQ216" i="86"/>
  <c r="AR216" i="86"/>
  <c r="AS216" i="86"/>
  <c r="AT216" i="86"/>
  <c r="AU216" i="86"/>
  <c r="AV216" i="86"/>
  <c r="AW216" i="86"/>
  <c r="AX216" i="86"/>
  <c r="AY216" i="86"/>
  <c r="AZ216" i="86"/>
  <c r="BA216" i="86"/>
  <c r="BB216" i="86"/>
  <c r="BC216" i="86"/>
  <c r="BD216" i="86"/>
  <c r="BE216" i="86"/>
  <c r="BF216" i="86"/>
  <c r="BG216" i="86"/>
  <c r="BH216" i="86"/>
  <c r="BI216" i="86"/>
  <c r="BJ216" i="86"/>
  <c r="BK216" i="86"/>
  <c r="BL216" i="86"/>
  <c r="BM216" i="86"/>
  <c r="BN216" i="86"/>
  <c r="BO216" i="86"/>
  <c r="BP216" i="86"/>
  <c r="BQ216" i="86"/>
  <c r="BR216" i="86"/>
  <c r="BS216" i="86"/>
  <c r="BT216" i="86"/>
  <c r="BU216" i="86"/>
  <c r="BV216" i="86"/>
  <c r="BW216" i="86"/>
  <c r="BX216" i="86"/>
  <c r="BY216" i="86"/>
  <c r="BZ216" i="86"/>
  <c r="CA216" i="86"/>
  <c r="CB216" i="86"/>
  <c r="CC216" i="86"/>
  <c r="CD216" i="86"/>
  <c r="CE216" i="86"/>
  <c r="CF216" i="86"/>
  <c r="CG216" i="86"/>
  <c r="CH216" i="86"/>
  <c r="CI216" i="86"/>
  <c r="CJ216" i="86"/>
  <c r="CK216" i="86"/>
  <c r="CL216" i="86"/>
  <c r="CM216" i="86"/>
  <c r="CN216" i="86"/>
  <c r="CO216" i="86"/>
  <c r="CP216" i="86"/>
  <c r="CQ216" i="86"/>
  <c r="CR216" i="86"/>
  <c r="CS216" i="86"/>
  <c r="CT216" i="86"/>
  <c r="CU216" i="86"/>
  <c r="CV216" i="86"/>
  <c r="CW216" i="86"/>
  <c r="CX216" i="86"/>
  <c r="CY216" i="86"/>
  <c r="CZ216" i="86"/>
  <c r="DA216" i="86"/>
  <c r="DB216" i="86"/>
  <c r="DC216" i="86"/>
  <c r="DD216" i="86"/>
  <c r="DE216" i="86"/>
  <c r="DF216" i="86"/>
  <c r="DG216" i="86"/>
  <c r="DH216" i="86"/>
  <c r="DI216" i="86"/>
  <c r="DJ216" i="86"/>
  <c r="DK216" i="86"/>
  <c r="DL216" i="86"/>
  <c r="DM216" i="86"/>
  <c r="DN216" i="86"/>
  <c r="H217" i="86"/>
  <c r="R217" i="86"/>
  <c r="S217" i="86"/>
  <c r="T217" i="86"/>
  <c r="U217" i="86"/>
  <c r="V217" i="86"/>
  <c r="W217" i="86"/>
  <c r="X217" i="86"/>
  <c r="Y217" i="86"/>
  <c r="Z217" i="86"/>
  <c r="AA217" i="86"/>
  <c r="AB217" i="86"/>
  <c r="AC217" i="86"/>
  <c r="AD217" i="86"/>
  <c r="AE217" i="86"/>
  <c r="AF217" i="86"/>
  <c r="AG217" i="86"/>
  <c r="AH217" i="86"/>
  <c r="AI217" i="86"/>
  <c r="AJ217" i="86"/>
  <c r="AK217" i="86"/>
  <c r="AL217" i="86"/>
  <c r="AM217" i="86"/>
  <c r="AN217" i="86"/>
  <c r="AO217" i="86"/>
  <c r="AP217" i="86"/>
  <c r="AQ217" i="86"/>
  <c r="AR217" i="86"/>
  <c r="AS217" i="86"/>
  <c r="AT217" i="86"/>
  <c r="AU217" i="86"/>
  <c r="AV217" i="86"/>
  <c r="AW217" i="86"/>
  <c r="AX217" i="86"/>
  <c r="AY217" i="86"/>
  <c r="AZ217" i="86"/>
  <c r="BA217" i="86"/>
  <c r="BB217" i="86"/>
  <c r="BC217" i="86"/>
  <c r="BD217" i="86"/>
  <c r="BE217" i="86"/>
  <c r="BF217" i="86"/>
  <c r="BG217" i="86"/>
  <c r="BH217" i="86"/>
  <c r="BI217" i="86"/>
  <c r="BJ217" i="86"/>
  <c r="BK217" i="86"/>
  <c r="BL217" i="86"/>
  <c r="BM217" i="86"/>
  <c r="BN217" i="86"/>
  <c r="BO217" i="86"/>
  <c r="BP217" i="86"/>
  <c r="BQ217" i="86"/>
  <c r="BR217" i="86"/>
  <c r="BS217" i="86"/>
  <c r="BT217" i="86"/>
  <c r="BU217" i="86"/>
  <c r="BV217" i="86"/>
  <c r="BW217" i="86"/>
  <c r="BX217" i="86"/>
  <c r="BY217" i="86"/>
  <c r="BZ217" i="86"/>
  <c r="CA217" i="86"/>
  <c r="CB217" i="86"/>
  <c r="CC217" i="86"/>
  <c r="CD217" i="86"/>
  <c r="CE217" i="86"/>
  <c r="CF217" i="86"/>
  <c r="CG217" i="86"/>
  <c r="CH217" i="86"/>
  <c r="CI217" i="86"/>
  <c r="CJ217" i="86"/>
  <c r="CK217" i="86"/>
  <c r="CL217" i="86"/>
  <c r="CM217" i="86"/>
  <c r="CN217" i="86"/>
  <c r="CO217" i="86"/>
  <c r="CP217" i="86"/>
  <c r="CQ217" i="86"/>
  <c r="CR217" i="86"/>
  <c r="CS217" i="86"/>
  <c r="CT217" i="86"/>
  <c r="CU217" i="86"/>
  <c r="CV217" i="86"/>
  <c r="CW217" i="86"/>
  <c r="CX217" i="86"/>
  <c r="CY217" i="86"/>
  <c r="CZ217" i="86"/>
  <c r="DA217" i="86"/>
  <c r="DB217" i="86"/>
  <c r="DC217" i="86"/>
  <c r="DD217" i="86"/>
  <c r="DE217" i="86"/>
  <c r="DF217" i="86"/>
  <c r="DG217" i="86"/>
  <c r="DH217" i="86"/>
  <c r="DI217" i="86"/>
  <c r="DJ217" i="86"/>
  <c r="DK217" i="86"/>
  <c r="DL217" i="86"/>
  <c r="DM217" i="86"/>
  <c r="DN217" i="86"/>
  <c r="H218" i="86"/>
  <c r="R218" i="86"/>
  <c r="S218" i="86"/>
  <c r="T218" i="86"/>
  <c r="U218" i="86"/>
  <c r="V218" i="86"/>
  <c r="W218" i="86"/>
  <c r="X218" i="86"/>
  <c r="Y218" i="86"/>
  <c r="Z218" i="86"/>
  <c r="AA218" i="86"/>
  <c r="AB218" i="86"/>
  <c r="AC218" i="86"/>
  <c r="AD218" i="86"/>
  <c r="AE218" i="86"/>
  <c r="AF218" i="86"/>
  <c r="AG218" i="86"/>
  <c r="AH218" i="86"/>
  <c r="AI218" i="86"/>
  <c r="AJ218" i="86"/>
  <c r="AK218" i="86"/>
  <c r="AL218" i="86"/>
  <c r="AM218" i="86"/>
  <c r="AN218" i="86"/>
  <c r="AO218" i="86"/>
  <c r="AP218" i="86"/>
  <c r="AQ218" i="86"/>
  <c r="AR218" i="86"/>
  <c r="AS218" i="86"/>
  <c r="AT218" i="86"/>
  <c r="AU218" i="86"/>
  <c r="AV218" i="86"/>
  <c r="AW218" i="86"/>
  <c r="AX218" i="86"/>
  <c r="AY218" i="86"/>
  <c r="AZ218" i="86"/>
  <c r="BA218" i="86"/>
  <c r="BB218" i="86"/>
  <c r="BC218" i="86"/>
  <c r="BD218" i="86"/>
  <c r="BE218" i="86"/>
  <c r="BF218" i="86"/>
  <c r="BG218" i="86"/>
  <c r="BH218" i="86"/>
  <c r="BI218" i="86"/>
  <c r="BJ218" i="86"/>
  <c r="BK218" i="86"/>
  <c r="BL218" i="86"/>
  <c r="BM218" i="86"/>
  <c r="BN218" i="86"/>
  <c r="BO218" i="86"/>
  <c r="BP218" i="86"/>
  <c r="BQ218" i="86"/>
  <c r="BR218" i="86"/>
  <c r="BS218" i="86"/>
  <c r="BT218" i="86"/>
  <c r="BU218" i="86"/>
  <c r="BV218" i="86"/>
  <c r="BW218" i="86"/>
  <c r="BX218" i="86"/>
  <c r="BY218" i="86"/>
  <c r="BZ218" i="86"/>
  <c r="CA218" i="86"/>
  <c r="CB218" i="86"/>
  <c r="CC218" i="86"/>
  <c r="CD218" i="86"/>
  <c r="CE218" i="86"/>
  <c r="CF218" i="86"/>
  <c r="CG218" i="86"/>
  <c r="CH218" i="86"/>
  <c r="CI218" i="86"/>
  <c r="CJ218" i="86"/>
  <c r="CK218" i="86"/>
  <c r="CL218" i="86"/>
  <c r="CM218" i="86"/>
  <c r="CN218" i="86"/>
  <c r="CO218" i="86"/>
  <c r="CP218" i="86"/>
  <c r="CQ218" i="86"/>
  <c r="CR218" i="86"/>
  <c r="CS218" i="86"/>
  <c r="CT218" i="86"/>
  <c r="CU218" i="86"/>
  <c r="CV218" i="86"/>
  <c r="CW218" i="86"/>
  <c r="CX218" i="86"/>
  <c r="CY218" i="86"/>
  <c r="CZ218" i="86"/>
  <c r="DA218" i="86"/>
  <c r="DB218" i="86"/>
  <c r="DC218" i="86"/>
  <c r="DD218" i="86"/>
  <c r="DE218" i="86"/>
  <c r="DF218" i="86"/>
  <c r="DG218" i="86"/>
  <c r="DH218" i="86"/>
  <c r="DI218" i="86"/>
  <c r="DJ218" i="86"/>
  <c r="DK218" i="86"/>
  <c r="DL218" i="86"/>
  <c r="DM218" i="86"/>
  <c r="DN218" i="86"/>
  <c r="H219" i="86"/>
  <c r="Q219" i="86"/>
  <c r="R219" i="86"/>
  <c r="S219" i="86"/>
  <c r="T219" i="86"/>
  <c r="U219" i="86"/>
  <c r="V219" i="86"/>
  <c r="W219" i="86"/>
  <c r="X219" i="86"/>
  <c r="Y219" i="86"/>
  <c r="Z219" i="86"/>
  <c r="AA219" i="86"/>
  <c r="AB219" i="86"/>
  <c r="AC219" i="86"/>
  <c r="AD219" i="86"/>
  <c r="AE219" i="86"/>
  <c r="AF219" i="86"/>
  <c r="AG219" i="86"/>
  <c r="AH219" i="86"/>
  <c r="AI219" i="86"/>
  <c r="AJ219" i="86"/>
  <c r="AK219" i="86"/>
  <c r="AL219" i="86"/>
  <c r="AM219" i="86"/>
  <c r="AN219" i="86"/>
  <c r="AO219" i="86"/>
  <c r="AP219" i="86"/>
  <c r="AQ219" i="86"/>
  <c r="AR219" i="86"/>
  <c r="AS219" i="86"/>
  <c r="AT219" i="86"/>
  <c r="AU219" i="86"/>
  <c r="AV219" i="86"/>
  <c r="AW219" i="86"/>
  <c r="AX219" i="86"/>
  <c r="AY219" i="86"/>
  <c r="AZ219" i="86"/>
  <c r="BA219" i="86"/>
  <c r="BB219" i="86"/>
  <c r="BC219" i="86"/>
  <c r="BD219" i="86"/>
  <c r="BE219" i="86"/>
  <c r="BF219" i="86"/>
  <c r="BG219" i="86"/>
  <c r="BH219" i="86"/>
  <c r="BI219" i="86"/>
  <c r="BJ219" i="86"/>
  <c r="BK219" i="86"/>
  <c r="BL219" i="86"/>
  <c r="BM219" i="86"/>
  <c r="BN219" i="86"/>
  <c r="BO219" i="86"/>
  <c r="BP219" i="86"/>
  <c r="BQ219" i="86"/>
  <c r="BR219" i="86"/>
  <c r="BS219" i="86"/>
  <c r="BT219" i="86"/>
  <c r="BU219" i="86"/>
  <c r="BV219" i="86"/>
  <c r="BW219" i="86"/>
  <c r="BX219" i="86"/>
  <c r="BY219" i="86"/>
  <c r="BZ219" i="86"/>
  <c r="CA219" i="86"/>
  <c r="CB219" i="86"/>
  <c r="CC219" i="86"/>
  <c r="CD219" i="86"/>
  <c r="CE219" i="86"/>
  <c r="CF219" i="86"/>
  <c r="CG219" i="86"/>
  <c r="CH219" i="86"/>
  <c r="CI219" i="86"/>
  <c r="CJ219" i="86"/>
  <c r="CK219" i="86"/>
  <c r="CL219" i="86"/>
  <c r="CM219" i="86"/>
  <c r="CN219" i="86"/>
  <c r="CO219" i="86"/>
  <c r="CP219" i="86"/>
  <c r="CQ219" i="86"/>
  <c r="CR219" i="86"/>
  <c r="CS219" i="86"/>
  <c r="CT219" i="86"/>
  <c r="CU219" i="86"/>
  <c r="CV219" i="86"/>
  <c r="CW219" i="86"/>
  <c r="CX219" i="86"/>
  <c r="CY219" i="86"/>
  <c r="CZ219" i="86"/>
  <c r="DA219" i="86"/>
  <c r="DB219" i="86"/>
  <c r="DC219" i="86"/>
  <c r="DD219" i="86"/>
  <c r="DE219" i="86"/>
  <c r="DF219" i="86"/>
  <c r="DG219" i="86"/>
  <c r="DH219" i="86"/>
  <c r="DI219" i="86"/>
  <c r="DJ219" i="86"/>
  <c r="DK219" i="86"/>
  <c r="DL219" i="86"/>
  <c r="DM219" i="86"/>
  <c r="DN219" i="86"/>
  <c r="H224" i="86"/>
  <c r="J224" i="86"/>
  <c r="K224" i="86"/>
  <c r="L224" i="86"/>
  <c r="M224" i="86"/>
  <c r="N224" i="86"/>
  <c r="O224" i="86"/>
  <c r="P224" i="86"/>
  <c r="Q224" i="86"/>
  <c r="R224" i="86"/>
  <c r="S224" i="86"/>
  <c r="T224" i="86"/>
  <c r="U224" i="86"/>
  <c r="V224" i="86"/>
  <c r="W224" i="86"/>
  <c r="X224" i="86"/>
  <c r="Y224" i="86"/>
  <c r="Z224" i="86"/>
  <c r="AA224" i="86"/>
  <c r="AB224" i="86"/>
  <c r="AC224" i="86"/>
  <c r="AD224" i="86"/>
  <c r="AE224" i="86"/>
  <c r="AF224" i="86"/>
  <c r="AG224" i="86"/>
  <c r="AH224" i="86"/>
  <c r="AI224" i="86"/>
  <c r="AJ224" i="86"/>
  <c r="AK224" i="86"/>
  <c r="AL224" i="86"/>
  <c r="AM224" i="86"/>
  <c r="AN224" i="86"/>
  <c r="AO224" i="86"/>
  <c r="AP224" i="86"/>
  <c r="AQ224" i="86"/>
  <c r="AR224" i="86"/>
  <c r="AS224" i="86"/>
  <c r="AT224" i="86"/>
  <c r="AU224" i="86"/>
  <c r="AV224" i="86"/>
  <c r="AW224" i="86"/>
  <c r="AX224" i="86"/>
  <c r="AY224" i="86"/>
  <c r="AZ224" i="86"/>
  <c r="BA224" i="86"/>
  <c r="BB224" i="86"/>
  <c r="BC224" i="86"/>
  <c r="BD224" i="86"/>
  <c r="BE224" i="86"/>
  <c r="BF224" i="86"/>
  <c r="BG224" i="86"/>
  <c r="BH224" i="86"/>
  <c r="BI224" i="86"/>
  <c r="BJ224" i="86"/>
  <c r="BK224" i="86"/>
  <c r="BL224" i="86"/>
  <c r="BM224" i="86"/>
  <c r="BN224" i="86"/>
  <c r="BO224" i="86"/>
  <c r="BP224" i="86"/>
  <c r="BQ224" i="86"/>
  <c r="BR224" i="86"/>
  <c r="BS224" i="86"/>
  <c r="BT224" i="86"/>
  <c r="BU224" i="86"/>
  <c r="BV224" i="86"/>
  <c r="BW224" i="86"/>
  <c r="BX224" i="86"/>
  <c r="BY224" i="86"/>
  <c r="BZ224" i="86"/>
  <c r="CA224" i="86"/>
  <c r="CB224" i="86"/>
  <c r="CC224" i="86"/>
  <c r="CD224" i="86"/>
  <c r="CE224" i="86"/>
  <c r="CF224" i="86"/>
  <c r="CG224" i="86"/>
  <c r="CH224" i="86"/>
  <c r="CI224" i="86"/>
  <c r="CJ224" i="86"/>
  <c r="CK224" i="86"/>
  <c r="CL224" i="86"/>
  <c r="CM224" i="86"/>
  <c r="CN224" i="86"/>
  <c r="CO224" i="86"/>
  <c r="CP224" i="86"/>
  <c r="CQ224" i="86"/>
  <c r="CR224" i="86"/>
  <c r="CS224" i="86"/>
  <c r="CT224" i="86"/>
  <c r="CU224" i="86"/>
  <c r="CV224" i="86"/>
  <c r="CW224" i="86"/>
  <c r="CX224" i="86"/>
  <c r="CY224" i="86"/>
  <c r="CZ224" i="86"/>
  <c r="DA224" i="86"/>
  <c r="DB224" i="86"/>
  <c r="DC224" i="86"/>
  <c r="DD224" i="86"/>
  <c r="DE224" i="86"/>
  <c r="DF224" i="86"/>
  <c r="DG224" i="86"/>
  <c r="DH224" i="86"/>
  <c r="DI224" i="86"/>
  <c r="DJ224" i="86"/>
  <c r="DK224" i="86"/>
  <c r="DL224" i="86"/>
  <c r="DM224" i="86"/>
  <c r="DN224" i="86"/>
  <c r="H225" i="86"/>
  <c r="J225" i="86"/>
  <c r="K225" i="86"/>
  <c r="L225" i="86"/>
  <c r="M225" i="86"/>
  <c r="N225" i="86"/>
  <c r="O225" i="86"/>
  <c r="P225" i="86"/>
  <c r="Q225" i="86"/>
  <c r="R225" i="86"/>
  <c r="S225" i="86"/>
  <c r="T225" i="86"/>
  <c r="U225" i="86"/>
  <c r="V225" i="86"/>
  <c r="W225" i="86"/>
  <c r="X225" i="86"/>
  <c r="Y225" i="86"/>
  <c r="Z225" i="86"/>
  <c r="AA225" i="86"/>
  <c r="AB225" i="86"/>
  <c r="AC225" i="86"/>
  <c r="AD225" i="86"/>
  <c r="AE225" i="86"/>
  <c r="AF225" i="86"/>
  <c r="AG225" i="86"/>
  <c r="AH225" i="86"/>
  <c r="AI225" i="86"/>
  <c r="AJ225" i="86"/>
  <c r="AK225" i="86"/>
  <c r="AL225" i="86"/>
  <c r="AM225" i="86"/>
  <c r="AN225" i="86"/>
  <c r="AO225" i="86"/>
  <c r="AP225" i="86"/>
  <c r="AQ225" i="86"/>
  <c r="AR225" i="86"/>
  <c r="AS225" i="86"/>
  <c r="AT225" i="86"/>
  <c r="AU225" i="86"/>
  <c r="AV225" i="86"/>
  <c r="AW225" i="86"/>
  <c r="AX225" i="86"/>
  <c r="AY225" i="86"/>
  <c r="AZ225" i="86"/>
  <c r="BA225" i="86"/>
  <c r="BB225" i="86"/>
  <c r="BC225" i="86"/>
  <c r="BD225" i="86"/>
  <c r="BE225" i="86"/>
  <c r="BF225" i="86"/>
  <c r="BG225" i="86"/>
  <c r="BH225" i="86"/>
  <c r="BI225" i="86"/>
  <c r="BJ225" i="86"/>
  <c r="BK225" i="86"/>
  <c r="BL225" i="86"/>
  <c r="BM225" i="86"/>
  <c r="BN225" i="86"/>
  <c r="BO225" i="86"/>
  <c r="BP225" i="86"/>
  <c r="BQ225" i="86"/>
  <c r="BR225" i="86"/>
  <c r="BS225" i="86"/>
  <c r="BT225" i="86"/>
  <c r="BU225" i="86"/>
  <c r="BV225" i="86"/>
  <c r="BW225" i="86"/>
  <c r="BX225" i="86"/>
  <c r="BY225" i="86"/>
  <c r="BZ225" i="86"/>
  <c r="CA225" i="86"/>
  <c r="CB225" i="86"/>
  <c r="CC225" i="86"/>
  <c r="CD225" i="86"/>
  <c r="CE225" i="86"/>
  <c r="CF225" i="86"/>
  <c r="CG225" i="86"/>
  <c r="CH225" i="86"/>
  <c r="CI225" i="86"/>
  <c r="CJ225" i="86"/>
  <c r="CK225" i="86"/>
  <c r="CL225" i="86"/>
  <c r="CM225" i="86"/>
  <c r="CN225" i="86"/>
  <c r="CO225" i="86"/>
  <c r="CP225" i="86"/>
  <c r="CQ225" i="86"/>
  <c r="CR225" i="86"/>
  <c r="CS225" i="86"/>
  <c r="CT225" i="86"/>
  <c r="CU225" i="86"/>
  <c r="CV225" i="86"/>
  <c r="CW225" i="86"/>
  <c r="CX225" i="86"/>
  <c r="CY225" i="86"/>
  <c r="CZ225" i="86"/>
  <c r="DA225" i="86"/>
  <c r="DB225" i="86"/>
  <c r="DC225" i="86"/>
  <c r="DD225" i="86"/>
  <c r="DE225" i="86"/>
  <c r="DF225" i="86"/>
  <c r="DG225" i="86"/>
  <c r="DH225" i="86"/>
  <c r="DI225" i="86"/>
  <c r="DJ225" i="86"/>
  <c r="DK225" i="86"/>
  <c r="DL225" i="86"/>
  <c r="DM225" i="86"/>
  <c r="DN225" i="86"/>
  <c r="H226" i="86"/>
  <c r="J226" i="86"/>
  <c r="K226" i="86"/>
  <c r="L226" i="86"/>
  <c r="M226" i="86"/>
  <c r="N226" i="86"/>
  <c r="O226" i="86"/>
  <c r="P226" i="86"/>
  <c r="Q226" i="86"/>
  <c r="R226" i="86"/>
  <c r="S226" i="86"/>
  <c r="T226" i="86"/>
  <c r="U226" i="86"/>
  <c r="V226" i="86"/>
  <c r="W226" i="86"/>
  <c r="X226" i="86"/>
  <c r="Y226" i="86"/>
  <c r="Z226" i="86"/>
  <c r="AA226" i="86"/>
  <c r="AB226" i="86"/>
  <c r="AC226" i="86"/>
  <c r="AD226" i="86"/>
  <c r="AE226" i="86"/>
  <c r="AF226" i="86"/>
  <c r="AG226" i="86"/>
  <c r="AH226" i="86"/>
  <c r="AI226" i="86"/>
  <c r="AJ226" i="86"/>
  <c r="AK226" i="86"/>
  <c r="AL226" i="86"/>
  <c r="AM226" i="86"/>
  <c r="AN226" i="86"/>
  <c r="AO226" i="86"/>
  <c r="AP226" i="86"/>
  <c r="AQ226" i="86"/>
  <c r="AR226" i="86"/>
  <c r="AS226" i="86"/>
  <c r="AT226" i="86"/>
  <c r="AU226" i="86"/>
  <c r="AV226" i="86"/>
  <c r="AW226" i="86"/>
  <c r="AX226" i="86"/>
  <c r="AY226" i="86"/>
  <c r="AZ226" i="86"/>
  <c r="BA226" i="86"/>
  <c r="BB226" i="86"/>
  <c r="BC226" i="86"/>
  <c r="BD226" i="86"/>
  <c r="BE226" i="86"/>
  <c r="BF226" i="86"/>
  <c r="BG226" i="86"/>
  <c r="BH226" i="86"/>
  <c r="BI226" i="86"/>
  <c r="BJ226" i="86"/>
  <c r="BK226" i="86"/>
  <c r="BL226" i="86"/>
  <c r="BM226" i="86"/>
  <c r="BN226" i="86"/>
  <c r="BO226" i="86"/>
  <c r="BP226" i="86"/>
  <c r="BQ226" i="86"/>
  <c r="BR226" i="86"/>
  <c r="BS226" i="86"/>
  <c r="BT226" i="86"/>
  <c r="BU226" i="86"/>
  <c r="BV226" i="86"/>
  <c r="BW226" i="86"/>
  <c r="BX226" i="86"/>
  <c r="BY226" i="86"/>
  <c r="BZ226" i="86"/>
  <c r="CA226" i="86"/>
  <c r="CB226" i="86"/>
  <c r="CC226" i="86"/>
  <c r="CD226" i="86"/>
  <c r="CE226" i="86"/>
  <c r="CF226" i="86"/>
  <c r="CG226" i="86"/>
  <c r="CH226" i="86"/>
  <c r="CI226" i="86"/>
  <c r="CJ226" i="86"/>
  <c r="CK226" i="86"/>
  <c r="CL226" i="86"/>
  <c r="CM226" i="86"/>
  <c r="CN226" i="86"/>
  <c r="CO226" i="86"/>
  <c r="CP226" i="86"/>
  <c r="CQ226" i="86"/>
  <c r="CR226" i="86"/>
  <c r="CS226" i="86"/>
  <c r="CT226" i="86"/>
  <c r="CU226" i="86"/>
  <c r="CV226" i="86"/>
  <c r="CW226" i="86"/>
  <c r="CX226" i="86"/>
  <c r="CY226" i="86"/>
  <c r="CZ226" i="86"/>
  <c r="DA226" i="86"/>
  <c r="DB226" i="86"/>
  <c r="DC226" i="86"/>
  <c r="DD226" i="86"/>
  <c r="DE226" i="86"/>
  <c r="DF226" i="86"/>
  <c r="DG226" i="86"/>
  <c r="DH226" i="86"/>
  <c r="DI226" i="86"/>
  <c r="DJ226" i="86"/>
  <c r="DK226" i="86"/>
  <c r="DL226" i="86"/>
  <c r="DM226" i="86"/>
  <c r="DN226" i="86"/>
  <c r="H227" i="86"/>
  <c r="J227" i="86"/>
  <c r="K227" i="86"/>
  <c r="L227" i="86"/>
  <c r="M227" i="86"/>
  <c r="N227" i="86"/>
  <c r="O227" i="86"/>
  <c r="P227" i="86"/>
  <c r="Q227" i="86"/>
  <c r="R227" i="86"/>
  <c r="S227" i="86"/>
  <c r="T227" i="86"/>
  <c r="U227" i="86"/>
  <c r="V227" i="86"/>
  <c r="W227" i="86"/>
  <c r="X227" i="86"/>
  <c r="Y227" i="86"/>
  <c r="Z227" i="86"/>
  <c r="AA227" i="86"/>
  <c r="AB227" i="86"/>
  <c r="AC227" i="86"/>
  <c r="AD227" i="86"/>
  <c r="AE227" i="86"/>
  <c r="AF227" i="86"/>
  <c r="AG227" i="86"/>
  <c r="AH227" i="86"/>
  <c r="AI227" i="86"/>
  <c r="AJ227" i="86"/>
  <c r="AK227" i="86"/>
  <c r="AL227" i="86"/>
  <c r="AM227" i="86"/>
  <c r="AN227" i="86"/>
  <c r="AO227" i="86"/>
  <c r="AP227" i="86"/>
  <c r="AQ227" i="86"/>
  <c r="AR227" i="86"/>
  <c r="AS227" i="86"/>
  <c r="AT227" i="86"/>
  <c r="AU227" i="86"/>
  <c r="AV227" i="86"/>
  <c r="AW227" i="86"/>
  <c r="AX227" i="86"/>
  <c r="AY227" i="86"/>
  <c r="AZ227" i="86"/>
  <c r="BA227" i="86"/>
  <c r="BB227" i="86"/>
  <c r="BC227" i="86"/>
  <c r="BD227" i="86"/>
  <c r="BE227" i="86"/>
  <c r="BF227" i="86"/>
  <c r="BG227" i="86"/>
  <c r="BH227" i="86"/>
  <c r="BI227" i="86"/>
  <c r="BJ227" i="86"/>
  <c r="BK227" i="86"/>
  <c r="BL227" i="86"/>
  <c r="BM227" i="86"/>
  <c r="BN227" i="86"/>
  <c r="BO227" i="86"/>
  <c r="BP227" i="86"/>
  <c r="BQ227" i="86"/>
  <c r="BR227" i="86"/>
  <c r="BS227" i="86"/>
  <c r="BT227" i="86"/>
  <c r="BU227" i="86"/>
  <c r="BV227" i="86"/>
  <c r="BW227" i="86"/>
  <c r="BX227" i="86"/>
  <c r="BY227" i="86"/>
  <c r="BZ227" i="86"/>
  <c r="CA227" i="86"/>
  <c r="CB227" i="86"/>
  <c r="CC227" i="86"/>
  <c r="CD227" i="86"/>
  <c r="CE227" i="86"/>
  <c r="CF227" i="86"/>
  <c r="CG227" i="86"/>
  <c r="CH227" i="86"/>
  <c r="CI227" i="86"/>
  <c r="CJ227" i="86"/>
  <c r="CK227" i="86"/>
  <c r="CL227" i="86"/>
  <c r="CM227" i="86"/>
  <c r="CN227" i="86"/>
  <c r="CO227" i="86"/>
  <c r="CP227" i="86"/>
  <c r="CQ227" i="86"/>
  <c r="CR227" i="86"/>
  <c r="CS227" i="86"/>
  <c r="CT227" i="86"/>
  <c r="CU227" i="86"/>
  <c r="CV227" i="86"/>
  <c r="CW227" i="86"/>
  <c r="CX227" i="86"/>
  <c r="CY227" i="86"/>
  <c r="CZ227" i="86"/>
  <c r="DA227" i="86"/>
  <c r="DB227" i="86"/>
  <c r="DC227" i="86"/>
  <c r="DD227" i="86"/>
  <c r="DE227" i="86"/>
  <c r="DF227" i="86"/>
  <c r="DG227" i="86"/>
  <c r="DH227" i="86"/>
  <c r="DI227" i="86"/>
  <c r="DJ227" i="86"/>
  <c r="DK227" i="86"/>
  <c r="DL227" i="86"/>
  <c r="DM227" i="86"/>
  <c r="DN227" i="86"/>
  <c r="H228" i="86"/>
  <c r="J228" i="86"/>
  <c r="K228" i="86"/>
  <c r="L228" i="86"/>
  <c r="M228" i="86"/>
  <c r="N228" i="86"/>
  <c r="O228" i="86"/>
  <c r="P228" i="86"/>
  <c r="Q228" i="86"/>
  <c r="R228" i="86"/>
  <c r="S228" i="86"/>
  <c r="T228" i="86"/>
  <c r="U228" i="86"/>
  <c r="V228" i="86"/>
  <c r="W228" i="86"/>
  <c r="X228" i="86"/>
  <c r="Y228" i="86"/>
  <c r="Z228" i="86"/>
  <c r="AA228" i="86"/>
  <c r="AB228" i="86"/>
  <c r="AC228" i="86"/>
  <c r="AD228" i="86"/>
  <c r="AE228" i="86"/>
  <c r="AF228" i="86"/>
  <c r="AG228" i="86"/>
  <c r="AH228" i="86"/>
  <c r="AI228" i="86"/>
  <c r="AJ228" i="86"/>
  <c r="AK228" i="86"/>
  <c r="AL228" i="86"/>
  <c r="AM228" i="86"/>
  <c r="AN228" i="86"/>
  <c r="AO228" i="86"/>
  <c r="AP228" i="86"/>
  <c r="AQ228" i="86"/>
  <c r="AR228" i="86"/>
  <c r="AS228" i="86"/>
  <c r="AT228" i="86"/>
  <c r="AU228" i="86"/>
  <c r="AV228" i="86"/>
  <c r="AW228" i="86"/>
  <c r="AX228" i="86"/>
  <c r="AY228" i="86"/>
  <c r="AZ228" i="86"/>
  <c r="BA228" i="86"/>
  <c r="BB228" i="86"/>
  <c r="BC228" i="86"/>
  <c r="BD228" i="86"/>
  <c r="BE228" i="86"/>
  <c r="BF228" i="86"/>
  <c r="BG228" i="86"/>
  <c r="BH228" i="86"/>
  <c r="BI228" i="86"/>
  <c r="BJ228" i="86"/>
  <c r="BK228" i="86"/>
  <c r="BL228" i="86"/>
  <c r="BM228" i="86"/>
  <c r="BN228" i="86"/>
  <c r="BO228" i="86"/>
  <c r="BP228" i="86"/>
  <c r="BQ228" i="86"/>
  <c r="BR228" i="86"/>
  <c r="BS228" i="86"/>
  <c r="BT228" i="86"/>
  <c r="BU228" i="86"/>
  <c r="BV228" i="86"/>
  <c r="BW228" i="86"/>
  <c r="BX228" i="86"/>
  <c r="BY228" i="86"/>
  <c r="BZ228" i="86"/>
  <c r="CA228" i="86"/>
  <c r="CB228" i="86"/>
  <c r="CC228" i="86"/>
  <c r="CD228" i="86"/>
  <c r="CE228" i="86"/>
  <c r="CF228" i="86"/>
  <c r="CG228" i="86"/>
  <c r="CH228" i="86"/>
  <c r="CI228" i="86"/>
  <c r="CJ228" i="86"/>
  <c r="CK228" i="86"/>
  <c r="CL228" i="86"/>
  <c r="CM228" i="86"/>
  <c r="CN228" i="86"/>
  <c r="CO228" i="86"/>
  <c r="CP228" i="86"/>
  <c r="CQ228" i="86"/>
  <c r="CR228" i="86"/>
  <c r="CS228" i="86"/>
  <c r="CT228" i="86"/>
  <c r="CU228" i="86"/>
  <c r="CV228" i="86"/>
  <c r="CW228" i="86"/>
  <c r="CX228" i="86"/>
  <c r="CY228" i="86"/>
  <c r="CZ228" i="86"/>
  <c r="DA228" i="86"/>
  <c r="DB228" i="86"/>
  <c r="DC228" i="86"/>
  <c r="DD228" i="86"/>
  <c r="DE228" i="86"/>
  <c r="DF228" i="86"/>
  <c r="DG228" i="86"/>
  <c r="DH228" i="86"/>
  <c r="DI228" i="86"/>
  <c r="DJ228" i="86"/>
  <c r="DK228" i="86"/>
  <c r="DL228" i="86"/>
  <c r="DM228" i="86"/>
  <c r="DN228" i="86"/>
  <c r="H229" i="86"/>
  <c r="J229" i="86"/>
  <c r="K229" i="86"/>
  <c r="L229" i="86"/>
  <c r="M229" i="86"/>
  <c r="N229" i="86"/>
  <c r="O229" i="86"/>
  <c r="P229" i="86"/>
  <c r="Q229" i="86"/>
  <c r="R229" i="86"/>
  <c r="S229" i="86"/>
  <c r="T229" i="86"/>
  <c r="U229" i="86"/>
  <c r="V229" i="86"/>
  <c r="W229" i="86"/>
  <c r="X229" i="86"/>
  <c r="Y229" i="86"/>
  <c r="Z229" i="86"/>
  <c r="AA229" i="86"/>
  <c r="AB229" i="86"/>
  <c r="AC229" i="86"/>
  <c r="AD229" i="86"/>
  <c r="AE229" i="86"/>
  <c r="AF229" i="86"/>
  <c r="AG229" i="86"/>
  <c r="AH229" i="86"/>
  <c r="AI229" i="86"/>
  <c r="AJ229" i="86"/>
  <c r="AK229" i="86"/>
  <c r="AL229" i="86"/>
  <c r="AM229" i="86"/>
  <c r="AN229" i="86"/>
  <c r="AO229" i="86"/>
  <c r="AP229" i="86"/>
  <c r="AQ229" i="86"/>
  <c r="AR229" i="86"/>
  <c r="AS229" i="86"/>
  <c r="AT229" i="86"/>
  <c r="AU229" i="86"/>
  <c r="AV229" i="86"/>
  <c r="AW229" i="86"/>
  <c r="AX229" i="86"/>
  <c r="AY229" i="86"/>
  <c r="AZ229" i="86"/>
  <c r="BA229" i="86"/>
  <c r="BB229" i="86"/>
  <c r="BC229" i="86"/>
  <c r="BD229" i="86"/>
  <c r="BE229" i="86"/>
  <c r="BF229" i="86"/>
  <c r="BG229" i="86"/>
  <c r="BH229" i="86"/>
  <c r="BI229" i="86"/>
  <c r="BJ229" i="86"/>
  <c r="BK229" i="86"/>
  <c r="BL229" i="86"/>
  <c r="BM229" i="86"/>
  <c r="BN229" i="86"/>
  <c r="BO229" i="86"/>
  <c r="BP229" i="86"/>
  <c r="BQ229" i="86"/>
  <c r="BR229" i="86"/>
  <c r="BS229" i="86"/>
  <c r="BT229" i="86"/>
  <c r="BU229" i="86"/>
  <c r="BV229" i="86"/>
  <c r="BW229" i="86"/>
  <c r="BX229" i="86"/>
  <c r="BY229" i="86"/>
  <c r="BZ229" i="86"/>
  <c r="CA229" i="86"/>
  <c r="CB229" i="86"/>
  <c r="CC229" i="86"/>
  <c r="CD229" i="86"/>
  <c r="CE229" i="86"/>
  <c r="CF229" i="86"/>
  <c r="CG229" i="86"/>
  <c r="CH229" i="86"/>
  <c r="CI229" i="86"/>
  <c r="CJ229" i="86"/>
  <c r="CK229" i="86"/>
  <c r="CL229" i="86"/>
  <c r="CM229" i="86"/>
  <c r="CN229" i="86"/>
  <c r="CO229" i="86"/>
  <c r="CP229" i="86"/>
  <c r="CQ229" i="86"/>
  <c r="CR229" i="86"/>
  <c r="CS229" i="86"/>
  <c r="CT229" i="86"/>
  <c r="CU229" i="86"/>
  <c r="CV229" i="86"/>
  <c r="CW229" i="86"/>
  <c r="CX229" i="86"/>
  <c r="CY229" i="86"/>
  <c r="CZ229" i="86"/>
  <c r="DA229" i="86"/>
  <c r="DB229" i="86"/>
  <c r="DC229" i="86"/>
  <c r="DD229" i="86"/>
  <c r="DE229" i="86"/>
  <c r="DF229" i="86"/>
  <c r="DG229" i="86"/>
  <c r="DH229" i="86"/>
  <c r="DI229" i="86"/>
  <c r="DJ229" i="86"/>
  <c r="DK229" i="86"/>
  <c r="DL229" i="86"/>
  <c r="DM229" i="86"/>
  <c r="DN229" i="86"/>
  <c r="H234" i="86"/>
  <c r="J234" i="86"/>
  <c r="K234" i="86"/>
  <c r="L234" i="86"/>
  <c r="M234" i="86"/>
  <c r="N234" i="86"/>
  <c r="O234" i="86"/>
  <c r="P234" i="86"/>
  <c r="Q234" i="86"/>
  <c r="R234" i="86"/>
  <c r="S234" i="86"/>
  <c r="T234" i="86"/>
  <c r="U234" i="86"/>
  <c r="V234" i="86"/>
  <c r="W234" i="86"/>
  <c r="X234" i="86"/>
  <c r="Y234" i="86"/>
  <c r="Z234" i="86"/>
  <c r="AA234" i="86"/>
  <c r="AB234" i="86"/>
  <c r="AC234" i="86"/>
  <c r="AD234" i="86"/>
  <c r="AE234" i="86"/>
  <c r="AF234" i="86"/>
  <c r="AG234" i="86"/>
  <c r="AH234" i="86"/>
  <c r="AI234" i="86"/>
  <c r="AJ234" i="86"/>
  <c r="AK234" i="86"/>
  <c r="AL234" i="86"/>
  <c r="AM234" i="86"/>
  <c r="AN234" i="86"/>
  <c r="AO234" i="86"/>
  <c r="AP234" i="86"/>
  <c r="AQ234" i="86"/>
  <c r="AR234" i="86"/>
  <c r="AS234" i="86"/>
  <c r="AT234" i="86"/>
  <c r="AU234" i="86"/>
  <c r="AV234" i="86"/>
  <c r="AW234" i="86"/>
  <c r="AX234" i="86"/>
  <c r="AY234" i="86"/>
  <c r="AZ234" i="86"/>
  <c r="BA234" i="86"/>
  <c r="BB234" i="86"/>
  <c r="BC234" i="86"/>
  <c r="BD234" i="86"/>
  <c r="BE234" i="86"/>
  <c r="BF234" i="86"/>
  <c r="BG234" i="86"/>
  <c r="BH234" i="86"/>
  <c r="BI234" i="86"/>
  <c r="BJ234" i="86"/>
  <c r="BK234" i="86"/>
  <c r="BL234" i="86"/>
  <c r="BM234" i="86"/>
  <c r="BN234" i="86"/>
  <c r="BO234" i="86"/>
  <c r="BP234" i="86"/>
  <c r="BQ234" i="86"/>
  <c r="BR234" i="86"/>
  <c r="BS234" i="86"/>
  <c r="BT234" i="86"/>
  <c r="BU234" i="86"/>
  <c r="BV234" i="86"/>
  <c r="BW234" i="86"/>
  <c r="BX234" i="86"/>
  <c r="BY234" i="86"/>
  <c r="BZ234" i="86"/>
  <c r="CA234" i="86"/>
  <c r="CB234" i="86"/>
  <c r="CC234" i="86"/>
  <c r="CD234" i="86"/>
  <c r="CE234" i="86"/>
  <c r="CF234" i="86"/>
  <c r="CG234" i="86"/>
  <c r="CH234" i="86"/>
  <c r="CI234" i="86"/>
  <c r="CJ234" i="86"/>
  <c r="CK234" i="86"/>
  <c r="CL234" i="86"/>
  <c r="CM234" i="86"/>
  <c r="CN234" i="86"/>
  <c r="CO234" i="86"/>
  <c r="CP234" i="86"/>
  <c r="CQ234" i="86"/>
  <c r="CR234" i="86"/>
  <c r="CS234" i="86"/>
  <c r="CT234" i="86"/>
  <c r="CU234" i="86"/>
  <c r="CV234" i="86"/>
  <c r="CW234" i="86"/>
  <c r="CX234" i="86"/>
  <c r="CY234" i="86"/>
  <c r="CZ234" i="86"/>
  <c r="DA234" i="86"/>
  <c r="DB234" i="86"/>
  <c r="DC234" i="86"/>
  <c r="DD234" i="86"/>
  <c r="DE234" i="86"/>
  <c r="DF234" i="86"/>
  <c r="DG234" i="86"/>
  <c r="DH234" i="86"/>
  <c r="DI234" i="86"/>
  <c r="DJ234" i="86"/>
  <c r="DK234" i="86"/>
  <c r="DL234" i="86"/>
  <c r="DM234" i="86"/>
  <c r="DN234" i="86"/>
  <c r="H235" i="86"/>
  <c r="J235" i="86"/>
  <c r="K235" i="86"/>
  <c r="L235" i="86"/>
  <c r="M235" i="86"/>
  <c r="N235" i="86"/>
  <c r="O235" i="86"/>
  <c r="P235" i="86"/>
  <c r="Q235" i="86"/>
  <c r="R235" i="86"/>
  <c r="S235" i="86"/>
  <c r="T235" i="86"/>
  <c r="U235" i="86"/>
  <c r="V235" i="86"/>
  <c r="W235" i="86"/>
  <c r="X235" i="86"/>
  <c r="Y235" i="86"/>
  <c r="Z235" i="86"/>
  <c r="AA235" i="86"/>
  <c r="AB235" i="86"/>
  <c r="AC235" i="86"/>
  <c r="AD235" i="86"/>
  <c r="AE235" i="86"/>
  <c r="AF235" i="86"/>
  <c r="AG235" i="86"/>
  <c r="AH235" i="86"/>
  <c r="AI235" i="86"/>
  <c r="AJ235" i="86"/>
  <c r="AK235" i="86"/>
  <c r="AL235" i="86"/>
  <c r="AM235" i="86"/>
  <c r="AN235" i="86"/>
  <c r="AO235" i="86"/>
  <c r="AP235" i="86"/>
  <c r="AQ235" i="86"/>
  <c r="AR235" i="86"/>
  <c r="AS235" i="86"/>
  <c r="AT235" i="86"/>
  <c r="AU235" i="86"/>
  <c r="AV235" i="86"/>
  <c r="AW235" i="86"/>
  <c r="AX235" i="86"/>
  <c r="AY235" i="86"/>
  <c r="AZ235" i="86"/>
  <c r="BA235" i="86"/>
  <c r="BB235" i="86"/>
  <c r="BC235" i="86"/>
  <c r="BD235" i="86"/>
  <c r="BE235" i="86"/>
  <c r="BF235" i="86"/>
  <c r="BG235" i="86"/>
  <c r="BH235" i="86"/>
  <c r="BI235" i="86"/>
  <c r="BJ235" i="86"/>
  <c r="BK235" i="86"/>
  <c r="BL235" i="86"/>
  <c r="BM235" i="86"/>
  <c r="BN235" i="86"/>
  <c r="BO235" i="86"/>
  <c r="BP235" i="86"/>
  <c r="BQ235" i="86"/>
  <c r="BR235" i="86"/>
  <c r="BS235" i="86"/>
  <c r="BT235" i="86"/>
  <c r="BU235" i="86"/>
  <c r="BV235" i="86"/>
  <c r="BW235" i="86"/>
  <c r="BX235" i="86"/>
  <c r="BY235" i="86"/>
  <c r="BZ235" i="86"/>
  <c r="CA235" i="86"/>
  <c r="CB235" i="86"/>
  <c r="CC235" i="86"/>
  <c r="CD235" i="86"/>
  <c r="CE235" i="86"/>
  <c r="CF235" i="86"/>
  <c r="CG235" i="86"/>
  <c r="CH235" i="86"/>
  <c r="CI235" i="86"/>
  <c r="CJ235" i="86"/>
  <c r="CK235" i="86"/>
  <c r="CL235" i="86"/>
  <c r="CM235" i="86"/>
  <c r="CN235" i="86"/>
  <c r="CO235" i="86"/>
  <c r="CP235" i="86"/>
  <c r="CQ235" i="86"/>
  <c r="CR235" i="86"/>
  <c r="CS235" i="86"/>
  <c r="CT235" i="86"/>
  <c r="CU235" i="86"/>
  <c r="CV235" i="86"/>
  <c r="CW235" i="86"/>
  <c r="CX235" i="86"/>
  <c r="CY235" i="86"/>
  <c r="CZ235" i="86"/>
  <c r="DA235" i="86"/>
  <c r="DB235" i="86"/>
  <c r="DC235" i="86"/>
  <c r="DD235" i="86"/>
  <c r="DE235" i="86"/>
  <c r="DF235" i="86"/>
  <c r="DG235" i="86"/>
  <c r="DH235" i="86"/>
  <c r="DI235" i="86"/>
  <c r="DJ235" i="86"/>
  <c r="DK235" i="86"/>
  <c r="DL235" i="86"/>
  <c r="DM235" i="86"/>
  <c r="DN235" i="86"/>
  <c r="H236" i="86"/>
  <c r="J236" i="86"/>
  <c r="K236" i="86"/>
  <c r="L236" i="86"/>
  <c r="M236" i="86"/>
  <c r="N236" i="86"/>
  <c r="O236" i="86"/>
  <c r="P236" i="86"/>
  <c r="Q236" i="86"/>
  <c r="R236" i="86"/>
  <c r="S236" i="86"/>
  <c r="T236" i="86"/>
  <c r="U236" i="86"/>
  <c r="V236" i="86"/>
  <c r="W236" i="86"/>
  <c r="X236" i="86"/>
  <c r="Y236" i="86"/>
  <c r="Z236" i="86"/>
  <c r="AA236" i="86"/>
  <c r="AB236" i="86"/>
  <c r="AC236" i="86"/>
  <c r="AD236" i="86"/>
  <c r="AE236" i="86"/>
  <c r="AF236" i="86"/>
  <c r="AG236" i="86"/>
  <c r="AH236" i="86"/>
  <c r="AI236" i="86"/>
  <c r="AJ236" i="86"/>
  <c r="AK236" i="86"/>
  <c r="AL236" i="86"/>
  <c r="AM236" i="86"/>
  <c r="AN236" i="86"/>
  <c r="AO236" i="86"/>
  <c r="AP236" i="86"/>
  <c r="AQ236" i="86"/>
  <c r="AR236" i="86"/>
  <c r="AS236" i="86"/>
  <c r="AT236" i="86"/>
  <c r="AU236" i="86"/>
  <c r="AV236" i="86"/>
  <c r="AW236" i="86"/>
  <c r="AX236" i="86"/>
  <c r="AY236" i="86"/>
  <c r="AZ236" i="86"/>
  <c r="BA236" i="86"/>
  <c r="BB236" i="86"/>
  <c r="BC236" i="86"/>
  <c r="BD236" i="86"/>
  <c r="BE236" i="86"/>
  <c r="BF236" i="86"/>
  <c r="BG236" i="86"/>
  <c r="BH236" i="86"/>
  <c r="BI236" i="86"/>
  <c r="BJ236" i="86"/>
  <c r="BK236" i="86"/>
  <c r="BL236" i="86"/>
  <c r="BM236" i="86"/>
  <c r="BN236" i="86"/>
  <c r="BO236" i="86"/>
  <c r="BP236" i="86"/>
  <c r="BQ236" i="86"/>
  <c r="BR236" i="86"/>
  <c r="BS236" i="86"/>
  <c r="BT236" i="86"/>
  <c r="BU236" i="86"/>
  <c r="BV236" i="86"/>
  <c r="BW236" i="86"/>
  <c r="BX236" i="86"/>
  <c r="BY236" i="86"/>
  <c r="BZ236" i="86"/>
  <c r="CA236" i="86"/>
  <c r="CB236" i="86"/>
  <c r="CC236" i="86"/>
  <c r="CD236" i="86"/>
  <c r="CE236" i="86"/>
  <c r="CF236" i="86"/>
  <c r="CG236" i="86"/>
  <c r="CH236" i="86"/>
  <c r="CI236" i="86"/>
  <c r="CJ236" i="86"/>
  <c r="CK236" i="86"/>
  <c r="CL236" i="86"/>
  <c r="CM236" i="86"/>
  <c r="CN236" i="86"/>
  <c r="CO236" i="86"/>
  <c r="CP236" i="86"/>
  <c r="CQ236" i="86"/>
  <c r="CR236" i="86"/>
  <c r="CS236" i="86"/>
  <c r="CT236" i="86"/>
  <c r="CU236" i="86"/>
  <c r="CV236" i="86"/>
  <c r="CW236" i="86"/>
  <c r="CX236" i="86"/>
  <c r="CY236" i="86"/>
  <c r="CZ236" i="86"/>
  <c r="DA236" i="86"/>
  <c r="DB236" i="86"/>
  <c r="DC236" i="86"/>
  <c r="DD236" i="86"/>
  <c r="DE236" i="86"/>
  <c r="DF236" i="86"/>
  <c r="DG236" i="86"/>
  <c r="DH236" i="86"/>
  <c r="DI236" i="86"/>
  <c r="DJ236" i="86"/>
  <c r="DK236" i="86"/>
  <c r="DL236" i="86"/>
  <c r="DM236" i="86"/>
  <c r="DN236" i="86"/>
  <c r="H237" i="86"/>
  <c r="J237" i="86"/>
  <c r="K237" i="86"/>
  <c r="L237" i="86"/>
  <c r="M237" i="86"/>
  <c r="N237" i="86"/>
  <c r="O237" i="86"/>
  <c r="P237" i="86"/>
  <c r="Q237" i="86"/>
  <c r="R237" i="86"/>
  <c r="S237" i="86"/>
  <c r="T237" i="86"/>
  <c r="U237" i="86"/>
  <c r="V237" i="86"/>
  <c r="W237" i="86"/>
  <c r="X237" i="86"/>
  <c r="Y237" i="86"/>
  <c r="Z237" i="86"/>
  <c r="AA237" i="86"/>
  <c r="AB237" i="86"/>
  <c r="AC237" i="86"/>
  <c r="AD237" i="86"/>
  <c r="AE237" i="86"/>
  <c r="AF237" i="86"/>
  <c r="AG237" i="86"/>
  <c r="AH237" i="86"/>
  <c r="AI237" i="86"/>
  <c r="AJ237" i="86"/>
  <c r="AK237" i="86"/>
  <c r="AL237" i="86"/>
  <c r="AM237" i="86"/>
  <c r="AN237" i="86"/>
  <c r="AO237" i="86"/>
  <c r="AP237" i="86"/>
  <c r="AQ237" i="86"/>
  <c r="AR237" i="86"/>
  <c r="AS237" i="86"/>
  <c r="AT237" i="86"/>
  <c r="AU237" i="86"/>
  <c r="AV237" i="86"/>
  <c r="AW237" i="86"/>
  <c r="AX237" i="86"/>
  <c r="AY237" i="86"/>
  <c r="AZ237" i="86"/>
  <c r="BA237" i="86"/>
  <c r="BB237" i="86"/>
  <c r="BC237" i="86"/>
  <c r="BD237" i="86"/>
  <c r="BE237" i="86"/>
  <c r="BF237" i="86"/>
  <c r="BG237" i="86"/>
  <c r="BH237" i="86"/>
  <c r="BI237" i="86"/>
  <c r="BJ237" i="86"/>
  <c r="BK237" i="86"/>
  <c r="BL237" i="86"/>
  <c r="BM237" i="86"/>
  <c r="BN237" i="86"/>
  <c r="BO237" i="86"/>
  <c r="BP237" i="86"/>
  <c r="BQ237" i="86"/>
  <c r="BR237" i="86"/>
  <c r="BS237" i="86"/>
  <c r="BT237" i="86"/>
  <c r="BU237" i="86"/>
  <c r="BV237" i="86"/>
  <c r="BW237" i="86"/>
  <c r="BX237" i="86"/>
  <c r="BY237" i="86"/>
  <c r="BZ237" i="86"/>
  <c r="CA237" i="86"/>
  <c r="CB237" i="86"/>
  <c r="CC237" i="86"/>
  <c r="CD237" i="86"/>
  <c r="CE237" i="86"/>
  <c r="CF237" i="86"/>
  <c r="CG237" i="86"/>
  <c r="CH237" i="86"/>
  <c r="CI237" i="86"/>
  <c r="CJ237" i="86"/>
  <c r="CK237" i="86"/>
  <c r="CL237" i="86"/>
  <c r="CM237" i="86"/>
  <c r="CN237" i="86"/>
  <c r="CO237" i="86"/>
  <c r="CP237" i="86"/>
  <c r="CQ237" i="86"/>
  <c r="CR237" i="86"/>
  <c r="CS237" i="86"/>
  <c r="CT237" i="86"/>
  <c r="CU237" i="86"/>
  <c r="CV237" i="86"/>
  <c r="CW237" i="86"/>
  <c r="CX237" i="86"/>
  <c r="CY237" i="86"/>
  <c r="CZ237" i="86"/>
  <c r="DA237" i="86"/>
  <c r="DB237" i="86"/>
  <c r="DC237" i="86"/>
  <c r="DD237" i="86"/>
  <c r="DE237" i="86"/>
  <c r="DF237" i="86"/>
  <c r="DG237" i="86"/>
  <c r="DH237" i="86"/>
  <c r="DI237" i="86"/>
  <c r="DJ237" i="86"/>
  <c r="DK237" i="86"/>
  <c r="DL237" i="86"/>
  <c r="DM237" i="86"/>
  <c r="DN237" i="86"/>
  <c r="H238" i="86"/>
  <c r="J238" i="86"/>
  <c r="K238" i="86"/>
  <c r="L238" i="86"/>
  <c r="M238" i="86"/>
  <c r="N238" i="86"/>
  <c r="O238" i="86"/>
  <c r="P238" i="86"/>
  <c r="Q238" i="86"/>
  <c r="R238" i="86"/>
  <c r="S238" i="86"/>
  <c r="T238" i="86"/>
  <c r="U238" i="86"/>
  <c r="V238" i="86"/>
  <c r="W238" i="86"/>
  <c r="X238" i="86"/>
  <c r="Y238" i="86"/>
  <c r="Z238" i="86"/>
  <c r="AA238" i="86"/>
  <c r="AB238" i="86"/>
  <c r="AC238" i="86"/>
  <c r="AD238" i="86"/>
  <c r="AE238" i="86"/>
  <c r="AF238" i="86"/>
  <c r="AG238" i="86"/>
  <c r="AH238" i="86"/>
  <c r="AI238" i="86"/>
  <c r="AJ238" i="86"/>
  <c r="AK238" i="86"/>
  <c r="AL238" i="86"/>
  <c r="AM238" i="86"/>
  <c r="AN238" i="86"/>
  <c r="AO238" i="86"/>
  <c r="AP238" i="86"/>
  <c r="AQ238" i="86"/>
  <c r="AR238" i="86"/>
  <c r="AS238" i="86"/>
  <c r="AT238" i="86"/>
  <c r="AU238" i="86"/>
  <c r="AV238" i="86"/>
  <c r="AW238" i="86"/>
  <c r="AX238" i="86"/>
  <c r="AY238" i="86"/>
  <c r="AZ238" i="86"/>
  <c r="BA238" i="86"/>
  <c r="BB238" i="86"/>
  <c r="BC238" i="86"/>
  <c r="BD238" i="86"/>
  <c r="BE238" i="86"/>
  <c r="BF238" i="86"/>
  <c r="BG238" i="86"/>
  <c r="BH238" i="86"/>
  <c r="BI238" i="86"/>
  <c r="BJ238" i="86"/>
  <c r="BK238" i="86"/>
  <c r="BL238" i="86"/>
  <c r="BM238" i="86"/>
  <c r="BN238" i="86"/>
  <c r="BO238" i="86"/>
  <c r="BP238" i="86"/>
  <c r="BQ238" i="86"/>
  <c r="BR238" i="86"/>
  <c r="BS238" i="86"/>
  <c r="BT238" i="86"/>
  <c r="BU238" i="86"/>
  <c r="BV238" i="86"/>
  <c r="BW238" i="86"/>
  <c r="BX238" i="86"/>
  <c r="BY238" i="86"/>
  <c r="BZ238" i="86"/>
  <c r="CA238" i="86"/>
  <c r="CB238" i="86"/>
  <c r="CC238" i="86"/>
  <c r="CD238" i="86"/>
  <c r="CE238" i="86"/>
  <c r="CF238" i="86"/>
  <c r="CG238" i="86"/>
  <c r="CH238" i="86"/>
  <c r="CI238" i="86"/>
  <c r="CJ238" i="86"/>
  <c r="CK238" i="86"/>
  <c r="CL238" i="86"/>
  <c r="CM238" i="86"/>
  <c r="CN238" i="86"/>
  <c r="CO238" i="86"/>
  <c r="CP238" i="86"/>
  <c r="CQ238" i="86"/>
  <c r="CR238" i="86"/>
  <c r="CS238" i="86"/>
  <c r="CT238" i="86"/>
  <c r="CU238" i="86"/>
  <c r="CV238" i="86"/>
  <c r="CW238" i="86"/>
  <c r="CX238" i="86"/>
  <c r="CY238" i="86"/>
  <c r="CZ238" i="86"/>
  <c r="DA238" i="86"/>
  <c r="DB238" i="86"/>
  <c r="DC238" i="86"/>
  <c r="DD238" i="86"/>
  <c r="DE238" i="86"/>
  <c r="DF238" i="86"/>
  <c r="DG238" i="86"/>
  <c r="DH238" i="86"/>
  <c r="DI238" i="86"/>
  <c r="DJ238" i="86"/>
  <c r="DK238" i="86"/>
  <c r="DL238" i="86"/>
  <c r="DM238" i="86"/>
  <c r="DN238" i="86"/>
  <c r="H239" i="86"/>
  <c r="J239" i="86"/>
  <c r="K239" i="86"/>
  <c r="L239" i="86"/>
  <c r="M239" i="86"/>
  <c r="N239" i="86"/>
  <c r="O239" i="86"/>
  <c r="P239" i="86"/>
  <c r="Q239" i="86"/>
  <c r="R239" i="86"/>
  <c r="S239" i="86"/>
  <c r="T239" i="86"/>
  <c r="U239" i="86"/>
  <c r="V239" i="86"/>
  <c r="W239" i="86"/>
  <c r="X239" i="86"/>
  <c r="Y239" i="86"/>
  <c r="Z239" i="86"/>
  <c r="AA239" i="86"/>
  <c r="AB239" i="86"/>
  <c r="AC239" i="86"/>
  <c r="AD239" i="86"/>
  <c r="AE239" i="86"/>
  <c r="AF239" i="86"/>
  <c r="AG239" i="86"/>
  <c r="AH239" i="86"/>
  <c r="AI239" i="86"/>
  <c r="AJ239" i="86"/>
  <c r="AK239" i="86"/>
  <c r="AL239" i="86"/>
  <c r="AM239" i="86"/>
  <c r="AN239" i="86"/>
  <c r="AO239" i="86"/>
  <c r="AP239" i="86"/>
  <c r="AQ239" i="86"/>
  <c r="AR239" i="86"/>
  <c r="AS239" i="86"/>
  <c r="AT239" i="86"/>
  <c r="AU239" i="86"/>
  <c r="AV239" i="86"/>
  <c r="AW239" i="86"/>
  <c r="AX239" i="86"/>
  <c r="AY239" i="86"/>
  <c r="AZ239" i="86"/>
  <c r="BA239" i="86"/>
  <c r="BB239" i="86"/>
  <c r="BC239" i="86"/>
  <c r="BD239" i="86"/>
  <c r="BE239" i="86"/>
  <c r="BF239" i="86"/>
  <c r="BG239" i="86"/>
  <c r="BH239" i="86"/>
  <c r="BI239" i="86"/>
  <c r="BJ239" i="86"/>
  <c r="BK239" i="86"/>
  <c r="BL239" i="86"/>
  <c r="BM239" i="86"/>
  <c r="BN239" i="86"/>
  <c r="BO239" i="86"/>
  <c r="BP239" i="86"/>
  <c r="BQ239" i="86"/>
  <c r="BR239" i="86"/>
  <c r="BS239" i="86"/>
  <c r="BT239" i="86"/>
  <c r="BU239" i="86"/>
  <c r="BV239" i="86"/>
  <c r="BW239" i="86"/>
  <c r="BX239" i="86"/>
  <c r="BY239" i="86"/>
  <c r="BZ239" i="86"/>
  <c r="CA239" i="86"/>
  <c r="CB239" i="86"/>
  <c r="CC239" i="86"/>
  <c r="CD239" i="86"/>
  <c r="CE239" i="86"/>
  <c r="CF239" i="86"/>
  <c r="CG239" i="86"/>
  <c r="CH239" i="86"/>
  <c r="CI239" i="86"/>
  <c r="CJ239" i="86"/>
  <c r="CK239" i="86"/>
  <c r="CL239" i="86"/>
  <c r="CM239" i="86"/>
  <c r="CN239" i="86"/>
  <c r="CO239" i="86"/>
  <c r="CP239" i="86"/>
  <c r="CQ239" i="86"/>
  <c r="CR239" i="86"/>
  <c r="CS239" i="86"/>
  <c r="CT239" i="86"/>
  <c r="CU239" i="86"/>
  <c r="CV239" i="86"/>
  <c r="CW239" i="86"/>
  <c r="CX239" i="86"/>
  <c r="CY239" i="86"/>
  <c r="CZ239" i="86"/>
  <c r="DA239" i="86"/>
  <c r="DB239" i="86"/>
  <c r="DC239" i="86"/>
  <c r="DD239" i="86"/>
  <c r="DE239" i="86"/>
  <c r="DF239" i="86"/>
  <c r="DG239" i="86"/>
  <c r="DH239" i="86"/>
  <c r="DI239" i="86"/>
  <c r="DJ239" i="86"/>
  <c r="DK239" i="86"/>
  <c r="DL239" i="86"/>
  <c r="DM239" i="86"/>
  <c r="DN239" i="86"/>
  <c r="H244" i="86"/>
  <c r="J244" i="86"/>
  <c r="K244" i="86"/>
  <c r="L244" i="86"/>
  <c r="M244" i="86"/>
  <c r="N244" i="86"/>
  <c r="O244" i="86"/>
  <c r="P244" i="86"/>
  <c r="Q244" i="86"/>
  <c r="R244" i="86"/>
  <c r="S244" i="86"/>
  <c r="T244" i="86"/>
  <c r="U244" i="86"/>
  <c r="V244" i="86"/>
  <c r="W244" i="86"/>
  <c r="X244" i="86"/>
  <c r="Y244" i="86"/>
  <c r="Z244" i="86"/>
  <c r="AA244" i="86"/>
  <c r="AB244" i="86"/>
  <c r="AC244" i="86"/>
  <c r="AD244" i="86"/>
  <c r="AE244" i="86"/>
  <c r="AF244" i="86"/>
  <c r="AG244" i="86"/>
  <c r="AH244" i="86"/>
  <c r="AI244" i="86"/>
  <c r="AJ244" i="86"/>
  <c r="AK244" i="86"/>
  <c r="AL244" i="86"/>
  <c r="AM244" i="86"/>
  <c r="AN244" i="86"/>
  <c r="AO244" i="86"/>
  <c r="AP244" i="86"/>
  <c r="AQ244" i="86"/>
  <c r="AR244" i="86"/>
  <c r="AS244" i="86"/>
  <c r="AT244" i="86"/>
  <c r="AU244" i="86"/>
  <c r="AV244" i="86"/>
  <c r="AW244" i="86"/>
  <c r="AX244" i="86"/>
  <c r="AY244" i="86"/>
  <c r="AZ244" i="86"/>
  <c r="BA244" i="86"/>
  <c r="BB244" i="86"/>
  <c r="BC244" i="86"/>
  <c r="BD244" i="86"/>
  <c r="BE244" i="86"/>
  <c r="BF244" i="86"/>
  <c r="BG244" i="86"/>
  <c r="BH244" i="86"/>
  <c r="BI244" i="86"/>
  <c r="BJ244" i="86"/>
  <c r="BK244" i="86"/>
  <c r="BL244" i="86"/>
  <c r="BM244" i="86"/>
  <c r="BN244" i="86"/>
  <c r="BO244" i="86"/>
  <c r="BP244" i="86"/>
  <c r="BQ244" i="86"/>
  <c r="BR244" i="86"/>
  <c r="BS244" i="86"/>
  <c r="BT244" i="86"/>
  <c r="BU244" i="86"/>
  <c r="BV244" i="86"/>
  <c r="BW244" i="86"/>
  <c r="BX244" i="86"/>
  <c r="BY244" i="86"/>
  <c r="BZ244" i="86"/>
  <c r="CA244" i="86"/>
  <c r="CB244" i="86"/>
  <c r="CC244" i="86"/>
  <c r="CD244" i="86"/>
  <c r="CE244" i="86"/>
  <c r="CF244" i="86"/>
  <c r="CG244" i="86"/>
  <c r="CH244" i="86"/>
  <c r="CI244" i="86"/>
  <c r="CJ244" i="86"/>
  <c r="CK244" i="86"/>
  <c r="CL244" i="86"/>
  <c r="CM244" i="86"/>
  <c r="CN244" i="86"/>
  <c r="CO244" i="86"/>
  <c r="CP244" i="86"/>
  <c r="CQ244" i="86"/>
  <c r="CR244" i="86"/>
  <c r="CS244" i="86"/>
  <c r="CT244" i="86"/>
  <c r="CU244" i="86"/>
  <c r="CV244" i="86"/>
  <c r="CW244" i="86"/>
  <c r="CX244" i="86"/>
  <c r="CY244" i="86"/>
  <c r="CZ244" i="86"/>
  <c r="DA244" i="86"/>
  <c r="DB244" i="86"/>
  <c r="DC244" i="86"/>
  <c r="DD244" i="86"/>
  <c r="DE244" i="86"/>
  <c r="DF244" i="86"/>
  <c r="DG244" i="86"/>
  <c r="DH244" i="86"/>
  <c r="DI244" i="86"/>
  <c r="DJ244" i="86"/>
  <c r="DK244" i="86"/>
  <c r="DL244" i="86"/>
  <c r="DM244" i="86"/>
  <c r="DN244" i="86"/>
  <c r="H245" i="86"/>
  <c r="J245" i="86"/>
  <c r="K245" i="86"/>
  <c r="L245" i="86"/>
  <c r="M245" i="86"/>
  <c r="N245" i="86"/>
  <c r="O245" i="86"/>
  <c r="P245" i="86"/>
  <c r="Q245" i="86"/>
  <c r="R245" i="86"/>
  <c r="S245" i="86"/>
  <c r="T245" i="86"/>
  <c r="U245" i="86"/>
  <c r="V245" i="86"/>
  <c r="W245" i="86"/>
  <c r="X245" i="86"/>
  <c r="Y245" i="86"/>
  <c r="Z245" i="86"/>
  <c r="AA245" i="86"/>
  <c r="AB245" i="86"/>
  <c r="AC245" i="86"/>
  <c r="AD245" i="86"/>
  <c r="AE245" i="86"/>
  <c r="AF245" i="86"/>
  <c r="AG245" i="86"/>
  <c r="AH245" i="86"/>
  <c r="AI245" i="86"/>
  <c r="AJ245" i="86"/>
  <c r="AK245" i="86"/>
  <c r="AL245" i="86"/>
  <c r="AM245" i="86"/>
  <c r="AN245" i="86"/>
  <c r="AO245" i="86"/>
  <c r="AP245" i="86"/>
  <c r="AQ245" i="86"/>
  <c r="AR245" i="86"/>
  <c r="AS245" i="86"/>
  <c r="AT245" i="86"/>
  <c r="AU245" i="86"/>
  <c r="AV245" i="86"/>
  <c r="AW245" i="86"/>
  <c r="AX245" i="86"/>
  <c r="AY245" i="86"/>
  <c r="AZ245" i="86"/>
  <c r="BA245" i="86"/>
  <c r="BB245" i="86"/>
  <c r="BC245" i="86"/>
  <c r="BD245" i="86"/>
  <c r="BE245" i="86"/>
  <c r="BF245" i="86"/>
  <c r="BG245" i="86"/>
  <c r="BH245" i="86"/>
  <c r="BI245" i="86"/>
  <c r="BJ245" i="86"/>
  <c r="BK245" i="86"/>
  <c r="BL245" i="86"/>
  <c r="BM245" i="86"/>
  <c r="BN245" i="86"/>
  <c r="BO245" i="86"/>
  <c r="BP245" i="86"/>
  <c r="BQ245" i="86"/>
  <c r="BR245" i="86"/>
  <c r="BS245" i="86"/>
  <c r="BT245" i="86"/>
  <c r="BU245" i="86"/>
  <c r="BV245" i="86"/>
  <c r="BW245" i="86"/>
  <c r="BX245" i="86"/>
  <c r="BY245" i="86"/>
  <c r="BZ245" i="86"/>
  <c r="CA245" i="86"/>
  <c r="CB245" i="86"/>
  <c r="CC245" i="86"/>
  <c r="CD245" i="86"/>
  <c r="CE245" i="86"/>
  <c r="CF245" i="86"/>
  <c r="CG245" i="86"/>
  <c r="CH245" i="86"/>
  <c r="CI245" i="86"/>
  <c r="CJ245" i="86"/>
  <c r="CK245" i="86"/>
  <c r="CL245" i="86"/>
  <c r="CM245" i="86"/>
  <c r="CN245" i="86"/>
  <c r="CO245" i="86"/>
  <c r="CP245" i="86"/>
  <c r="CQ245" i="86"/>
  <c r="CR245" i="86"/>
  <c r="CS245" i="86"/>
  <c r="CT245" i="86"/>
  <c r="CU245" i="86"/>
  <c r="CV245" i="86"/>
  <c r="CW245" i="86"/>
  <c r="CX245" i="86"/>
  <c r="CY245" i="86"/>
  <c r="CZ245" i="86"/>
  <c r="DA245" i="86"/>
  <c r="DB245" i="86"/>
  <c r="DC245" i="86"/>
  <c r="DD245" i="86"/>
  <c r="DE245" i="86"/>
  <c r="DF245" i="86"/>
  <c r="DG245" i="86"/>
  <c r="DH245" i="86"/>
  <c r="DI245" i="86"/>
  <c r="DJ245" i="86"/>
  <c r="DK245" i="86"/>
  <c r="DL245" i="86"/>
  <c r="DM245" i="86"/>
  <c r="DN245" i="86"/>
  <c r="H246" i="86"/>
  <c r="J246" i="86"/>
  <c r="K246" i="86"/>
  <c r="L246" i="86"/>
  <c r="M246" i="86"/>
  <c r="N246" i="86"/>
  <c r="O246" i="86"/>
  <c r="P246" i="86"/>
  <c r="Q246" i="86"/>
  <c r="R246" i="86"/>
  <c r="S246" i="86"/>
  <c r="T246" i="86"/>
  <c r="U246" i="86"/>
  <c r="V246" i="86"/>
  <c r="W246" i="86"/>
  <c r="X246" i="86"/>
  <c r="Y246" i="86"/>
  <c r="Z246" i="86"/>
  <c r="AA246" i="86"/>
  <c r="AB246" i="86"/>
  <c r="AC246" i="86"/>
  <c r="AD246" i="86"/>
  <c r="AE246" i="86"/>
  <c r="AF246" i="86"/>
  <c r="AG246" i="86"/>
  <c r="AH246" i="86"/>
  <c r="AI246" i="86"/>
  <c r="AJ246" i="86"/>
  <c r="AK246" i="86"/>
  <c r="AL246" i="86"/>
  <c r="AM246" i="86"/>
  <c r="AN246" i="86"/>
  <c r="AO246" i="86"/>
  <c r="AP246" i="86"/>
  <c r="AQ246" i="86"/>
  <c r="AR246" i="86"/>
  <c r="AS246" i="86"/>
  <c r="AT246" i="86"/>
  <c r="AU246" i="86"/>
  <c r="AV246" i="86"/>
  <c r="AW246" i="86"/>
  <c r="AX246" i="86"/>
  <c r="AY246" i="86"/>
  <c r="AZ246" i="86"/>
  <c r="BA246" i="86"/>
  <c r="BB246" i="86"/>
  <c r="BC246" i="86"/>
  <c r="BD246" i="86"/>
  <c r="BE246" i="86"/>
  <c r="BF246" i="86"/>
  <c r="BG246" i="86"/>
  <c r="BH246" i="86"/>
  <c r="BI246" i="86"/>
  <c r="BJ246" i="86"/>
  <c r="BK246" i="86"/>
  <c r="BL246" i="86"/>
  <c r="BM246" i="86"/>
  <c r="BN246" i="86"/>
  <c r="BO246" i="86"/>
  <c r="BP246" i="86"/>
  <c r="BQ246" i="86"/>
  <c r="BR246" i="86"/>
  <c r="BS246" i="86"/>
  <c r="BT246" i="86"/>
  <c r="BU246" i="86"/>
  <c r="BV246" i="86"/>
  <c r="BW246" i="86"/>
  <c r="BX246" i="86"/>
  <c r="BY246" i="86"/>
  <c r="BZ246" i="86"/>
  <c r="CA246" i="86"/>
  <c r="CB246" i="86"/>
  <c r="CC246" i="86"/>
  <c r="CD246" i="86"/>
  <c r="CE246" i="86"/>
  <c r="CF246" i="86"/>
  <c r="CG246" i="86"/>
  <c r="CH246" i="86"/>
  <c r="CI246" i="86"/>
  <c r="CJ246" i="86"/>
  <c r="CK246" i="86"/>
  <c r="CL246" i="86"/>
  <c r="CM246" i="86"/>
  <c r="CN246" i="86"/>
  <c r="CO246" i="86"/>
  <c r="CP246" i="86"/>
  <c r="CQ246" i="86"/>
  <c r="CR246" i="86"/>
  <c r="CS246" i="86"/>
  <c r="CT246" i="86"/>
  <c r="CU246" i="86"/>
  <c r="CV246" i="86"/>
  <c r="CW246" i="86"/>
  <c r="CX246" i="86"/>
  <c r="CY246" i="86"/>
  <c r="CZ246" i="86"/>
  <c r="DA246" i="86"/>
  <c r="DB246" i="86"/>
  <c r="DC246" i="86"/>
  <c r="DD246" i="86"/>
  <c r="DE246" i="86"/>
  <c r="DF246" i="86"/>
  <c r="DG246" i="86"/>
  <c r="DH246" i="86"/>
  <c r="DI246" i="86"/>
  <c r="DJ246" i="86"/>
  <c r="DK246" i="86"/>
  <c r="DL246" i="86"/>
  <c r="DM246" i="86"/>
  <c r="DN246" i="86"/>
  <c r="H247" i="86"/>
  <c r="J247" i="86"/>
  <c r="K247" i="86"/>
  <c r="L247" i="86"/>
  <c r="M247" i="86"/>
  <c r="N247" i="86"/>
  <c r="O247" i="86"/>
  <c r="P247" i="86"/>
  <c r="Q247" i="86"/>
  <c r="R247" i="86"/>
  <c r="S247" i="86"/>
  <c r="T247" i="86"/>
  <c r="U247" i="86"/>
  <c r="V247" i="86"/>
  <c r="W247" i="86"/>
  <c r="X247" i="86"/>
  <c r="Y247" i="86"/>
  <c r="Z247" i="86"/>
  <c r="AA247" i="86"/>
  <c r="AB247" i="86"/>
  <c r="AC247" i="86"/>
  <c r="AD247" i="86"/>
  <c r="AE247" i="86"/>
  <c r="AF247" i="86"/>
  <c r="AG247" i="86"/>
  <c r="AH247" i="86"/>
  <c r="AI247" i="86"/>
  <c r="AJ247" i="86"/>
  <c r="AK247" i="86"/>
  <c r="AL247" i="86"/>
  <c r="AM247" i="86"/>
  <c r="AN247" i="86"/>
  <c r="AO247" i="86"/>
  <c r="AP247" i="86"/>
  <c r="AQ247" i="86"/>
  <c r="AR247" i="86"/>
  <c r="AS247" i="86"/>
  <c r="AT247" i="86"/>
  <c r="AU247" i="86"/>
  <c r="AV247" i="86"/>
  <c r="AW247" i="86"/>
  <c r="AX247" i="86"/>
  <c r="AY247" i="86"/>
  <c r="AZ247" i="86"/>
  <c r="BA247" i="86"/>
  <c r="BB247" i="86"/>
  <c r="BC247" i="86"/>
  <c r="BD247" i="86"/>
  <c r="BE247" i="86"/>
  <c r="BF247" i="86"/>
  <c r="BG247" i="86"/>
  <c r="BH247" i="86"/>
  <c r="BI247" i="86"/>
  <c r="BJ247" i="86"/>
  <c r="BK247" i="86"/>
  <c r="BL247" i="86"/>
  <c r="BM247" i="86"/>
  <c r="BN247" i="86"/>
  <c r="BO247" i="86"/>
  <c r="BP247" i="86"/>
  <c r="BQ247" i="86"/>
  <c r="BR247" i="86"/>
  <c r="BS247" i="86"/>
  <c r="BT247" i="86"/>
  <c r="BU247" i="86"/>
  <c r="BV247" i="86"/>
  <c r="BW247" i="86"/>
  <c r="BX247" i="86"/>
  <c r="BY247" i="86"/>
  <c r="BZ247" i="86"/>
  <c r="CA247" i="86"/>
  <c r="CB247" i="86"/>
  <c r="CC247" i="86"/>
  <c r="CD247" i="86"/>
  <c r="CE247" i="86"/>
  <c r="CF247" i="86"/>
  <c r="CG247" i="86"/>
  <c r="CH247" i="86"/>
  <c r="CI247" i="86"/>
  <c r="CJ247" i="86"/>
  <c r="CK247" i="86"/>
  <c r="CL247" i="86"/>
  <c r="CM247" i="86"/>
  <c r="CN247" i="86"/>
  <c r="CO247" i="86"/>
  <c r="CP247" i="86"/>
  <c r="CQ247" i="86"/>
  <c r="CR247" i="86"/>
  <c r="CS247" i="86"/>
  <c r="CT247" i="86"/>
  <c r="CU247" i="86"/>
  <c r="CV247" i="86"/>
  <c r="CW247" i="86"/>
  <c r="CX247" i="86"/>
  <c r="CY247" i="86"/>
  <c r="CZ247" i="86"/>
  <c r="DA247" i="86"/>
  <c r="DB247" i="86"/>
  <c r="DC247" i="86"/>
  <c r="DD247" i="86"/>
  <c r="DE247" i="86"/>
  <c r="DF247" i="86"/>
  <c r="DG247" i="86"/>
  <c r="DH247" i="86"/>
  <c r="DI247" i="86"/>
  <c r="DJ247" i="86"/>
  <c r="DK247" i="86"/>
  <c r="DL247" i="86"/>
  <c r="DM247" i="86"/>
  <c r="DN247" i="86"/>
  <c r="H248" i="86"/>
  <c r="J248" i="86"/>
  <c r="K248" i="86"/>
  <c r="L248" i="86"/>
  <c r="M248" i="86"/>
  <c r="N248" i="86"/>
  <c r="O248" i="86"/>
  <c r="P248" i="86"/>
  <c r="Q248" i="86"/>
  <c r="R248" i="86"/>
  <c r="S248" i="86"/>
  <c r="T248" i="86"/>
  <c r="U248" i="86"/>
  <c r="V248" i="86"/>
  <c r="W248" i="86"/>
  <c r="X248" i="86"/>
  <c r="Y248" i="86"/>
  <c r="Z248" i="86"/>
  <c r="AA248" i="86"/>
  <c r="AB248" i="86"/>
  <c r="AC248" i="86"/>
  <c r="AD248" i="86"/>
  <c r="AE248" i="86"/>
  <c r="AF248" i="86"/>
  <c r="AG248" i="86"/>
  <c r="AH248" i="86"/>
  <c r="AI248" i="86"/>
  <c r="AJ248" i="86"/>
  <c r="AK248" i="86"/>
  <c r="AL248" i="86"/>
  <c r="AM248" i="86"/>
  <c r="AN248" i="86"/>
  <c r="AO248" i="86"/>
  <c r="AP248" i="86"/>
  <c r="AQ248" i="86"/>
  <c r="AR248" i="86"/>
  <c r="AS248" i="86"/>
  <c r="AT248" i="86"/>
  <c r="AU248" i="86"/>
  <c r="AV248" i="86"/>
  <c r="AW248" i="86"/>
  <c r="AX248" i="86"/>
  <c r="AY248" i="86"/>
  <c r="AZ248" i="86"/>
  <c r="BA248" i="86"/>
  <c r="BB248" i="86"/>
  <c r="BC248" i="86"/>
  <c r="BD248" i="86"/>
  <c r="BE248" i="86"/>
  <c r="BF248" i="86"/>
  <c r="BG248" i="86"/>
  <c r="BH248" i="86"/>
  <c r="BI248" i="86"/>
  <c r="BJ248" i="86"/>
  <c r="BK248" i="86"/>
  <c r="BL248" i="86"/>
  <c r="BM248" i="86"/>
  <c r="BN248" i="86"/>
  <c r="BO248" i="86"/>
  <c r="BP248" i="86"/>
  <c r="BQ248" i="86"/>
  <c r="BR248" i="86"/>
  <c r="BS248" i="86"/>
  <c r="BT248" i="86"/>
  <c r="BU248" i="86"/>
  <c r="BV248" i="86"/>
  <c r="BW248" i="86"/>
  <c r="BX248" i="86"/>
  <c r="BY248" i="86"/>
  <c r="BZ248" i="86"/>
  <c r="CA248" i="86"/>
  <c r="CB248" i="86"/>
  <c r="CC248" i="86"/>
  <c r="CD248" i="86"/>
  <c r="CE248" i="86"/>
  <c r="CF248" i="86"/>
  <c r="CG248" i="86"/>
  <c r="CH248" i="86"/>
  <c r="CI248" i="86"/>
  <c r="CJ248" i="86"/>
  <c r="CK248" i="86"/>
  <c r="CL248" i="86"/>
  <c r="CM248" i="86"/>
  <c r="CN248" i="86"/>
  <c r="CO248" i="86"/>
  <c r="CP248" i="86"/>
  <c r="CQ248" i="86"/>
  <c r="CR248" i="86"/>
  <c r="CS248" i="86"/>
  <c r="CT248" i="86"/>
  <c r="CU248" i="86"/>
  <c r="CV248" i="86"/>
  <c r="CW248" i="86"/>
  <c r="CX248" i="86"/>
  <c r="CY248" i="86"/>
  <c r="CZ248" i="86"/>
  <c r="DA248" i="86"/>
  <c r="DB248" i="86"/>
  <c r="DC248" i="86"/>
  <c r="DD248" i="86"/>
  <c r="DE248" i="86"/>
  <c r="DF248" i="86"/>
  <c r="DG248" i="86"/>
  <c r="DH248" i="86"/>
  <c r="DI248" i="86"/>
  <c r="DJ248" i="86"/>
  <c r="DK248" i="86"/>
  <c r="DL248" i="86"/>
  <c r="DM248" i="86"/>
  <c r="DN248" i="86"/>
  <c r="H249" i="86"/>
  <c r="J249" i="86"/>
  <c r="K249" i="86"/>
  <c r="L249" i="86"/>
  <c r="M249" i="86"/>
  <c r="N249" i="86"/>
  <c r="O249" i="86"/>
  <c r="P249" i="86"/>
  <c r="Q249" i="86"/>
  <c r="R249" i="86"/>
  <c r="S249" i="86"/>
  <c r="T249" i="86"/>
  <c r="U249" i="86"/>
  <c r="V249" i="86"/>
  <c r="W249" i="86"/>
  <c r="X249" i="86"/>
  <c r="Y249" i="86"/>
  <c r="Z249" i="86"/>
  <c r="AA249" i="86"/>
  <c r="AB249" i="86"/>
  <c r="AC249" i="86"/>
  <c r="AD249" i="86"/>
  <c r="AE249" i="86"/>
  <c r="AF249" i="86"/>
  <c r="AG249" i="86"/>
  <c r="AH249" i="86"/>
  <c r="AI249" i="86"/>
  <c r="AJ249" i="86"/>
  <c r="AK249" i="86"/>
  <c r="AL249" i="86"/>
  <c r="AM249" i="86"/>
  <c r="AN249" i="86"/>
  <c r="AO249" i="86"/>
  <c r="AP249" i="86"/>
  <c r="AQ249" i="86"/>
  <c r="AR249" i="86"/>
  <c r="AS249" i="86"/>
  <c r="AT249" i="86"/>
  <c r="AU249" i="86"/>
  <c r="AV249" i="86"/>
  <c r="AW249" i="86"/>
  <c r="AX249" i="86"/>
  <c r="AY249" i="86"/>
  <c r="AZ249" i="86"/>
  <c r="BA249" i="86"/>
  <c r="BB249" i="86"/>
  <c r="BC249" i="86"/>
  <c r="BD249" i="86"/>
  <c r="BE249" i="86"/>
  <c r="BF249" i="86"/>
  <c r="BG249" i="86"/>
  <c r="BH249" i="86"/>
  <c r="BI249" i="86"/>
  <c r="BJ249" i="86"/>
  <c r="BK249" i="86"/>
  <c r="BL249" i="86"/>
  <c r="BM249" i="86"/>
  <c r="BN249" i="86"/>
  <c r="BO249" i="86"/>
  <c r="BP249" i="86"/>
  <c r="BQ249" i="86"/>
  <c r="BR249" i="86"/>
  <c r="BS249" i="86"/>
  <c r="BT249" i="86"/>
  <c r="BU249" i="86"/>
  <c r="BV249" i="86"/>
  <c r="BW249" i="86"/>
  <c r="BX249" i="86"/>
  <c r="BY249" i="86"/>
  <c r="BZ249" i="86"/>
  <c r="CA249" i="86"/>
  <c r="CB249" i="86"/>
  <c r="CC249" i="86"/>
  <c r="CD249" i="86"/>
  <c r="CE249" i="86"/>
  <c r="CF249" i="86"/>
  <c r="CG249" i="86"/>
  <c r="CH249" i="86"/>
  <c r="CI249" i="86"/>
  <c r="CJ249" i="86"/>
  <c r="CK249" i="86"/>
  <c r="CL249" i="86"/>
  <c r="CM249" i="86"/>
  <c r="CN249" i="86"/>
  <c r="CO249" i="86"/>
  <c r="CP249" i="86"/>
  <c r="CQ249" i="86"/>
  <c r="CR249" i="86"/>
  <c r="CS249" i="86"/>
  <c r="CT249" i="86"/>
  <c r="CU249" i="86"/>
  <c r="CV249" i="86"/>
  <c r="CW249" i="86"/>
  <c r="CX249" i="86"/>
  <c r="CY249" i="86"/>
  <c r="CZ249" i="86"/>
  <c r="DA249" i="86"/>
  <c r="DB249" i="86"/>
  <c r="DC249" i="86"/>
  <c r="DD249" i="86"/>
  <c r="DE249" i="86"/>
  <c r="DF249" i="86"/>
  <c r="DG249" i="86"/>
  <c r="DH249" i="86"/>
  <c r="DI249" i="86"/>
  <c r="DJ249" i="86"/>
  <c r="DK249" i="86"/>
  <c r="DL249" i="86"/>
  <c r="DM249" i="86"/>
  <c r="DN249" i="86"/>
  <c r="H254" i="86"/>
  <c r="J254" i="86"/>
  <c r="K254" i="86"/>
  <c r="L254" i="86"/>
  <c r="M254" i="86"/>
  <c r="N254" i="86"/>
  <c r="O254" i="86"/>
  <c r="P254" i="86"/>
  <c r="Q254" i="86"/>
  <c r="R254" i="86"/>
  <c r="S254" i="86"/>
  <c r="T254" i="86"/>
  <c r="U254" i="86"/>
  <c r="V254" i="86"/>
  <c r="W254" i="86"/>
  <c r="X254" i="86"/>
  <c r="Y254" i="86"/>
  <c r="Z254" i="86"/>
  <c r="AA254" i="86"/>
  <c r="AB254" i="86"/>
  <c r="AC254" i="86"/>
  <c r="AD254" i="86"/>
  <c r="AE254" i="86"/>
  <c r="AF254" i="86"/>
  <c r="AG254" i="86"/>
  <c r="AH254" i="86"/>
  <c r="AI254" i="86"/>
  <c r="AJ254" i="86"/>
  <c r="AK254" i="86"/>
  <c r="AL254" i="86"/>
  <c r="AM254" i="86"/>
  <c r="AN254" i="86"/>
  <c r="AO254" i="86"/>
  <c r="AP254" i="86"/>
  <c r="AQ254" i="86"/>
  <c r="AR254" i="86"/>
  <c r="AS254" i="86"/>
  <c r="AT254" i="86"/>
  <c r="AU254" i="86"/>
  <c r="AV254" i="86"/>
  <c r="AW254" i="86"/>
  <c r="AX254" i="86"/>
  <c r="AY254" i="86"/>
  <c r="AZ254" i="86"/>
  <c r="BA254" i="86"/>
  <c r="BB254" i="86"/>
  <c r="BC254" i="86"/>
  <c r="BD254" i="86"/>
  <c r="BE254" i="86"/>
  <c r="BF254" i="86"/>
  <c r="BG254" i="86"/>
  <c r="BH254" i="86"/>
  <c r="BI254" i="86"/>
  <c r="BJ254" i="86"/>
  <c r="BK254" i="86"/>
  <c r="BL254" i="86"/>
  <c r="BM254" i="86"/>
  <c r="BN254" i="86"/>
  <c r="BO254" i="86"/>
  <c r="BP254" i="86"/>
  <c r="BQ254" i="86"/>
  <c r="BR254" i="86"/>
  <c r="BS254" i="86"/>
  <c r="BT254" i="86"/>
  <c r="BU254" i="86"/>
  <c r="BV254" i="86"/>
  <c r="BW254" i="86"/>
  <c r="BX254" i="86"/>
  <c r="BY254" i="86"/>
  <c r="BZ254" i="86"/>
  <c r="CA254" i="86"/>
  <c r="CB254" i="86"/>
  <c r="CC254" i="86"/>
  <c r="CD254" i="86"/>
  <c r="CE254" i="86"/>
  <c r="CF254" i="86"/>
  <c r="CG254" i="86"/>
  <c r="CH254" i="86"/>
  <c r="CI254" i="86"/>
  <c r="CJ254" i="86"/>
  <c r="CK254" i="86"/>
  <c r="CL254" i="86"/>
  <c r="CM254" i="86"/>
  <c r="CN254" i="86"/>
  <c r="CO254" i="86"/>
  <c r="CP254" i="86"/>
  <c r="CQ254" i="86"/>
  <c r="CR254" i="86"/>
  <c r="CS254" i="86"/>
  <c r="CT254" i="86"/>
  <c r="CU254" i="86"/>
  <c r="CV254" i="86"/>
  <c r="CW254" i="86"/>
  <c r="CX254" i="86"/>
  <c r="CY254" i="86"/>
  <c r="CZ254" i="86"/>
  <c r="DA254" i="86"/>
  <c r="DB254" i="86"/>
  <c r="DC254" i="86"/>
  <c r="DD254" i="86"/>
  <c r="DE254" i="86"/>
  <c r="DF254" i="86"/>
  <c r="DG254" i="86"/>
  <c r="DH254" i="86"/>
  <c r="DI254" i="86"/>
  <c r="DJ254" i="86"/>
  <c r="DK254" i="86"/>
  <c r="DL254" i="86"/>
  <c r="DM254" i="86"/>
  <c r="DN254" i="86"/>
  <c r="H255" i="86"/>
  <c r="J255" i="86"/>
  <c r="K255" i="86"/>
  <c r="L255" i="86"/>
  <c r="M255" i="86"/>
  <c r="N255" i="86"/>
  <c r="O255" i="86"/>
  <c r="P255" i="86"/>
  <c r="Q255" i="86"/>
  <c r="R255" i="86"/>
  <c r="S255" i="86"/>
  <c r="T255" i="86"/>
  <c r="U255" i="86"/>
  <c r="V255" i="86"/>
  <c r="W255" i="86"/>
  <c r="X255" i="86"/>
  <c r="Y255" i="86"/>
  <c r="Z255" i="86"/>
  <c r="AA255" i="86"/>
  <c r="AB255" i="86"/>
  <c r="AC255" i="86"/>
  <c r="AD255" i="86"/>
  <c r="AE255" i="86"/>
  <c r="AF255" i="86"/>
  <c r="AG255" i="86"/>
  <c r="AH255" i="86"/>
  <c r="AI255" i="86"/>
  <c r="AJ255" i="86"/>
  <c r="AK255" i="86"/>
  <c r="AL255" i="86"/>
  <c r="AM255" i="86"/>
  <c r="AN255" i="86"/>
  <c r="AO255" i="86"/>
  <c r="AP255" i="86"/>
  <c r="AQ255" i="86"/>
  <c r="AR255" i="86"/>
  <c r="AS255" i="86"/>
  <c r="AT255" i="86"/>
  <c r="AU255" i="86"/>
  <c r="AV255" i="86"/>
  <c r="AW255" i="86"/>
  <c r="AX255" i="86"/>
  <c r="AY255" i="86"/>
  <c r="AZ255" i="86"/>
  <c r="BA255" i="86"/>
  <c r="BB255" i="86"/>
  <c r="BC255" i="86"/>
  <c r="BD255" i="86"/>
  <c r="BE255" i="86"/>
  <c r="BF255" i="86"/>
  <c r="BG255" i="86"/>
  <c r="BH255" i="86"/>
  <c r="BI255" i="86"/>
  <c r="BJ255" i="86"/>
  <c r="BK255" i="86"/>
  <c r="BL255" i="86"/>
  <c r="BM255" i="86"/>
  <c r="BN255" i="86"/>
  <c r="BO255" i="86"/>
  <c r="BP255" i="86"/>
  <c r="BQ255" i="86"/>
  <c r="BR255" i="86"/>
  <c r="BS255" i="86"/>
  <c r="BT255" i="86"/>
  <c r="BU255" i="86"/>
  <c r="BV255" i="86"/>
  <c r="BW255" i="86"/>
  <c r="BX255" i="86"/>
  <c r="BY255" i="86"/>
  <c r="BZ255" i="86"/>
  <c r="CA255" i="86"/>
  <c r="CB255" i="86"/>
  <c r="CC255" i="86"/>
  <c r="CD255" i="86"/>
  <c r="CE255" i="86"/>
  <c r="CF255" i="86"/>
  <c r="CG255" i="86"/>
  <c r="CH255" i="86"/>
  <c r="CI255" i="86"/>
  <c r="CJ255" i="86"/>
  <c r="CK255" i="86"/>
  <c r="CL255" i="86"/>
  <c r="CM255" i="86"/>
  <c r="CN255" i="86"/>
  <c r="CO255" i="86"/>
  <c r="CP255" i="86"/>
  <c r="CQ255" i="86"/>
  <c r="CR255" i="86"/>
  <c r="CS255" i="86"/>
  <c r="CT255" i="86"/>
  <c r="CU255" i="86"/>
  <c r="CV255" i="86"/>
  <c r="CW255" i="86"/>
  <c r="CX255" i="86"/>
  <c r="CY255" i="86"/>
  <c r="CZ255" i="86"/>
  <c r="DA255" i="86"/>
  <c r="DB255" i="86"/>
  <c r="DC255" i="86"/>
  <c r="DD255" i="86"/>
  <c r="DE255" i="86"/>
  <c r="DF255" i="86"/>
  <c r="DG255" i="86"/>
  <c r="DH255" i="86"/>
  <c r="DI255" i="86"/>
  <c r="DJ255" i="86"/>
  <c r="DK255" i="86"/>
  <c r="DL255" i="86"/>
  <c r="DM255" i="86"/>
  <c r="DN255" i="86"/>
  <c r="H256" i="86"/>
  <c r="J256" i="86"/>
  <c r="K256" i="86"/>
  <c r="L256" i="86"/>
  <c r="M256" i="86"/>
  <c r="N256" i="86"/>
  <c r="O256" i="86"/>
  <c r="P256" i="86"/>
  <c r="Q256" i="86"/>
  <c r="R256" i="86"/>
  <c r="S256" i="86"/>
  <c r="T256" i="86"/>
  <c r="U256" i="86"/>
  <c r="V256" i="86"/>
  <c r="W256" i="86"/>
  <c r="X256" i="86"/>
  <c r="Y256" i="86"/>
  <c r="Z256" i="86"/>
  <c r="AA256" i="86"/>
  <c r="AB256" i="86"/>
  <c r="AC256" i="86"/>
  <c r="AD256" i="86"/>
  <c r="AE256" i="86"/>
  <c r="AF256" i="86"/>
  <c r="AG256" i="86"/>
  <c r="AH256" i="86"/>
  <c r="AI256" i="86"/>
  <c r="AJ256" i="86"/>
  <c r="AK256" i="86"/>
  <c r="AL256" i="86"/>
  <c r="AM256" i="86"/>
  <c r="AN256" i="86"/>
  <c r="AO256" i="86"/>
  <c r="AP256" i="86"/>
  <c r="AQ256" i="86"/>
  <c r="AR256" i="86"/>
  <c r="AS256" i="86"/>
  <c r="AT256" i="86"/>
  <c r="AU256" i="86"/>
  <c r="AV256" i="86"/>
  <c r="AW256" i="86"/>
  <c r="AX256" i="86"/>
  <c r="AY256" i="86"/>
  <c r="AZ256" i="86"/>
  <c r="BA256" i="86"/>
  <c r="BB256" i="86"/>
  <c r="BC256" i="86"/>
  <c r="BD256" i="86"/>
  <c r="BE256" i="86"/>
  <c r="BF256" i="86"/>
  <c r="BG256" i="86"/>
  <c r="BH256" i="86"/>
  <c r="BI256" i="86"/>
  <c r="BJ256" i="86"/>
  <c r="BK256" i="86"/>
  <c r="BL256" i="86"/>
  <c r="BM256" i="86"/>
  <c r="BN256" i="86"/>
  <c r="BO256" i="86"/>
  <c r="BP256" i="86"/>
  <c r="BQ256" i="86"/>
  <c r="BR256" i="86"/>
  <c r="BS256" i="86"/>
  <c r="BT256" i="86"/>
  <c r="BU256" i="86"/>
  <c r="BV256" i="86"/>
  <c r="BW256" i="86"/>
  <c r="BX256" i="86"/>
  <c r="BY256" i="86"/>
  <c r="BZ256" i="86"/>
  <c r="CA256" i="86"/>
  <c r="CB256" i="86"/>
  <c r="CC256" i="86"/>
  <c r="CD256" i="86"/>
  <c r="CE256" i="86"/>
  <c r="CF256" i="86"/>
  <c r="CG256" i="86"/>
  <c r="CH256" i="86"/>
  <c r="CI256" i="86"/>
  <c r="CJ256" i="86"/>
  <c r="CK256" i="86"/>
  <c r="CL256" i="86"/>
  <c r="CM256" i="86"/>
  <c r="CN256" i="86"/>
  <c r="CO256" i="86"/>
  <c r="CP256" i="86"/>
  <c r="CQ256" i="86"/>
  <c r="CR256" i="86"/>
  <c r="CS256" i="86"/>
  <c r="CT256" i="86"/>
  <c r="CU256" i="86"/>
  <c r="CV256" i="86"/>
  <c r="CW256" i="86"/>
  <c r="CX256" i="86"/>
  <c r="CY256" i="86"/>
  <c r="CZ256" i="86"/>
  <c r="DA256" i="86"/>
  <c r="DB256" i="86"/>
  <c r="DC256" i="86"/>
  <c r="DD256" i="86"/>
  <c r="DE256" i="86"/>
  <c r="DF256" i="86"/>
  <c r="DG256" i="86"/>
  <c r="DH256" i="86"/>
  <c r="DI256" i="86"/>
  <c r="DJ256" i="86"/>
  <c r="DK256" i="86"/>
  <c r="DL256" i="86"/>
  <c r="DM256" i="86"/>
  <c r="DN256" i="86"/>
  <c r="H257" i="86"/>
  <c r="J257" i="86"/>
  <c r="K257" i="86"/>
  <c r="L257" i="86"/>
  <c r="M257" i="86"/>
  <c r="N257" i="86"/>
  <c r="O257" i="86"/>
  <c r="P257" i="86"/>
  <c r="Q257" i="86"/>
  <c r="R257" i="86"/>
  <c r="S257" i="86"/>
  <c r="T257" i="86"/>
  <c r="U257" i="86"/>
  <c r="V257" i="86"/>
  <c r="W257" i="86"/>
  <c r="X257" i="86"/>
  <c r="Y257" i="86"/>
  <c r="Z257" i="86"/>
  <c r="AA257" i="86"/>
  <c r="AB257" i="86"/>
  <c r="AC257" i="86"/>
  <c r="AD257" i="86"/>
  <c r="AE257" i="86"/>
  <c r="AF257" i="86"/>
  <c r="AG257" i="86"/>
  <c r="AH257" i="86"/>
  <c r="AI257" i="86"/>
  <c r="AJ257" i="86"/>
  <c r="AK257" i="86"/>
  <c r="AL257" i="86"/>
  <c r="AM257" i="86"/>
  <c r="AN257" i="86"/>
  <c r="AO257" i="86"/>
  <c r="AP257" i="86"/>
  <c r="AQ257" i="86"/>
  <c r="AR257" i="86"/>
  <c r="AS257" i="86"/>
  <c r="AT257" i="86"/>
  <c r="AU257" i="86"/>
  <c r="AV257" i="86"/>
  <c r="AW257" i="86"/>
  <c r="AX257" i="86"/>
  <c r="AY257" i="86"/>
  <c r="AZ257" i="86"/>
  <c r="BA257" i="86"/>
  <c r="BB257" i="86"/>
  <c r="BC257" i="86"/>
  <c r="BD257" i="86"/>
  <c r="BE257" i="86"/>
  <c r="BF257" i="86"/>
  <c r="BG257" i="86"/>
  <c r="BH257" i="86"/>
  <c r="BI257" i="86"/>
  <c r="BJ257" i="86"/>
  <c r="BK257" i="86"/>
  <c r="BL257" i="86"/>
  <c r="BM257" i="86"/>
  <c r="BN257" i="86"/>
  <c r="BO257" i="86"/>
  <c r="BP257" i="86"/>
  <c r="BQ257" i="86"/>
  <c r="BR257" i="86"/>
  <c r="BS257" i="86"/>
  <c r="BT257" i="86"/>
  <c r="BU257" i="86"/>
  <c r="BV257" i="86"/>
  <c r="BW257" i="86"/>
  <c r="BX257" i="86"/>
  <c r="BY257" i="86"/>
  <c r="BZ257" i="86"/>
  <c r="CA257" i="86"/>
  <c r="CB257" i="86"/>
  <c r="CC257" i="86"/>
  <c r="CD257" i="86"/>
  <c r="CE257" i="86"/>
  <c r="CF257" i="86"/>
  <c r="CG257" i="86"/>
  <c r="CH257" i="86"/>
  <c r="CI257" i="86"/>
  <c r="CJ257" i="86"/>
  <c r="CK257" i="86"/>
  <c r="CL257" i="86"/>
  <c r="CM257" i="86"/>
  <c r="CN257" i="86"/>
  <c r="CO257" i="86"/>
  <c r="CP257" i="86"/>
  <c r="CQ257" i="86"/>
  <c r="CR257" i="86"/>
  <c r="CS257" i="86"/>
  <c r="CT257" i="86"/>
  <c r="CU257" i="86"/>
  <c r="CV257" i="86"/>
  <c r="CW257" i="86"/>
  <c r="CX257" i="86"/>
  <c r="CY257" i="86"/>
  <c r="CZ257" i="86"/>
  <c r="DA257" i="86"/>
  <c r="DB257" i="86"/>
  <c r="DC257" i="86"/>
  <c r="DD257" i="86"/>
  <c r="DE257" i="86"/>
  <c r="DF257" i="86"/>
  <c r="DG257" i="86"/>
  <c r="DH257" i="86"/>
  <c r="DI257" i="86"/>
  <c r="DJ257" i="86"/>
  <c r="DK257" i="86"/>
  <c r="DL257" i="86"/>
  <c r="DM257" i="86"/>
  <c r="DN257" i="86"/>
  <c r="H258" i="86"/>
  <c r="J258" i="86"/>
  <c r="K258" i="86"/>
  <c r="L258" i="86"/>
  <c r="M258" i="86"/>
  <c r="N258" i="86"/>
  <c r="O258" i="86"/>
  <c r="P258" i="86"/>
  <c r="Q258" i="86"/>
  <c r="R258" i="86"/>
  <c r="S258" i="86"/>
  <c r="T258" i="86"/>
  <c r="U258" i="86"/>
  <c r="V258" i="86"/>
  <c r="W258" i="86"/>
  <c r="X258" i="86"/>
  <c r="Y258" i="86"/>
  <c r="Z258" i="86"/>
  <c r="AA258" i="86"/>
  <c r="AB258" i="86"/>
  <c r="AC258" i="86"/>
  <c r="AD258" i="86"/>
  <c r="AE258" i="86"/>
  <c r="AF258" i="86"/>
  <c r="AG258" i="86"/>
  <c r="AH258" i="86"/>
  <c r="AI258" i="86"/>
  <c r="AJ258" i="86"/>
  <c r="AK258" i="86"/>
  <c r="AL258" i="86"/>
  <c r="AM258" i="86"/>
  <c r="AN258" i="86"/>
  <c r="AO258" i="86"/>
  <c r="AP258" i="86"/>
  <c r="AQ258" i="86"/>
  <c r="AR258" i="86"/>
  <c r="AS258" i="86"/>
  <c r="AT258" i="86"/>
  <c r="AU258" i="86"/>
  <c r="AV258" i="86"/>
  <c r="AW258" i="86"/>
  <c r="AX258" i="86"/>
  <c r="AY258" i="86"/>
  <c r="AZ258" i="86"/>
  <c r="BA258" i="86"/>
  <c r="BB258" i="86"/>
  <c r="BC258" i="86"/>
  <c r="BD258" i="86"/>
  <c r="BE258" i="86"/>
  <c r="BF258" i="86"/>
  <c r="BG258" i="86"/>
  <c r="BH258" i="86"/>
  <c r="BI258" i="86"/>
  <c r="BJ258" i="86"/>
  <c r="BK258" i="86"/>
  <c r="BL258" i="86"/>
  <c r="BM258" i="86"/>
  <c r="BN258" i="86"/>
  <c r="BO258" i="86"/>
  <c r="BP258" i="86"/>
  <c r="BQ258" i="86"/>
  <c r="BR258" i="86"/>
  <c r="BS258" i="86"/>
  <c r="BT258" i="86"/>
  <c r="BU258" i="86"/>
  <c r="BV258" i="86"/>
  <c r="BW258" i="86"/>
  <c r="BX258" i="86"/>
  <c r="BY258" i="86"/>
  <c r="BZ258" i="86"/>
  <c r="CA258" i="86"/>
  <c r="CB258" i="86"/>
  <c r="CC258" i="86"/>
  <c r="CD258" i="86"/>
  <c r="CE258" i="86"/>
  <c r="CF258" i="86"/>
  <c r="CG258" i="86"/>
  <c r="CH258" i="86"/>
  <c r="CI258" i="86"/>
  <c r="CJ258" i="86"/>
  <c r="CK258" i="86"/>
  <c r="CL258" i="86"/>
  <c r="CM258" i="86"/>
  <c r="CN258" i="86"/>
  <c r="CO258" i="86"/>
  <c r="CP258" i="86"/>
  <c r="CQ258" i="86"/>
  <c r="CR258" i="86"/>
  <c r="CS258" i="86"/>
  <c r="CT258" i="86"/>
  <c r="CU258" i="86"/>
  <c r="CV258" i="86"/>
  <c r="CW258" i="86"/>
  <c r="CX258" i="86"/>
  <c r="CY258" i="86"/>
  <c r="CZ258" i="86"/>
  <c r="DA258" i="86"/>
  <c r="DB258" i="86"/>
  <c r="DC258" i="86"/>
  <c r="DD258" i="86"/>
  <c r="DE258" i="86"/>
  <c r="DF258" i="86"/>
  <c r="DG258" i="86"/>
  <c r="DH258" i="86"/>
  <c r="DI258" i="86"/>
  <c r="DJ258" i="86"/>
  <c r="DK258" i="86"/>
  <c r="DL258" i="86"/>
  <c r="DM258" i="86"/>
  <c r="DN258" i="86"/>
  <c r="H259" i="86"/>
  <c r="J259" i="86"/>
  <c r="K259" i="86"/>
  <c r="L259" i="86"/>
  <c r="M259" i="86"/>
  <c r="N259" i="86"/>
  <c r="O259" i="86"/>
  <c r="P259" i="86"/>
  <c r="Q259" i="86"/>
  <c r="R259" i="86"/>
  <c r="S259" i="86"/>
  <c r="T259" i="86"/>
  <c r="U259" i="86"/>
  <c r="V259" i="86"/>
  <c r="W259" i="86"/>
  <c r="X259" i="86"/>
  <c r="Y259" i="86"/>
  <c r="Z259" i="86"/>
  <c r="AA259" i="86"/>
  <c r="AB259" i="86"/>
  <c r="AC259" i="86"/>
  <c r="AD259" i="86"/>
  <c r="AE259" i="86"/>
  <c r="AF259" i="86"/>
  <c r="AG259" i="86"/>
  <c r="AH259" i="86"/>
  <c r="AI259" i="86"/>
  <c r="AJ259" i="86"/>
  <c r="AK259" i="86"/>
  <c r="AL259" i="86"/>
  <c r="AM259" i="86"/>
  <c r="AN259" i="86"/>
  <c r="AO259" i="86"/>
  <c r="AP259" i="86"/>
  <c r="AQ259" i="86"/>
  <c r="AR259" i="86"/>
  <c r="AS259" i="86"/>
  <c r="AT259" i="86"/>
  <c r="AU259" i="86"/>
  <c r="AV259" i="86"/>
  <c r="AW259" i="86"/>
  <c r="AX259" i="86"/>
  <c r="AY259" i="86"/>
  <c r="AZ259" i="86"/>
  <c r="BA259" i="86"/>
  <c r="BB259" i="86"/>
  <c r="BC259" i="86"/>
  <c r="BD259" i="86"/>
  <c r="BE259" i="86"/>
  <c r="BF259" i="86"/>
  <c r="BG259" i="86"/>
  <c r="BH259" i="86"/>
  <c r="BI259" i="86"/>
  <c r="BJ259" i="86"/>
  <c r="BK259" i="86"/>
  <c r="BL259" i="86"/>
  <c r="BM259" i="86"/>
  <c r="BN259" i="86"/>
  <c r="BO259" i="86"/>
  <c r="BP259" i="86"/>
  <c r="BQ259" i="86"/>
  <c r="BR259" i="86"/>
  <c r="BS259" i="86"/>
  <c r="BT259" i="86"/>
  <c r="BU259" i="86"/>
  <c r="BV259" i="86"/>
  <c r="BW259" i="86"/>
  <c r="BX259" i="86"/>
  <c r="BY259" i="86"/>
  <c r="BZ259" i="86"/>
  <c r="CA259" i="86"/>
  <c r="CB259" i="86"/>
  <c r="CC259" i="86"/>
  <c r="CD259" i="86"/>
  <c r="CE259" i="86"/>
  <c r="CF259" i="86"/>
  <c r="CG259" i="86"/>
  <c r="CH259" i="86"/>
  <c r="CI259" i="86"/>
  <c r="CJ259" i="86"/>
  <c r="CK259" i="86"/>
  <c r="CL259" i="86"/>
  <c r="CM259" i="86"/>
  <c r="CN259" i="86"/>
  <c r="CO259" i="86"/>
  <c r="CP259" i="86"/>
  <c r="CQ259" i="86"/>
  <c r="CR259" i="86"/>
  <c r="CS259" i="86"/>
  <c r="CT259" i="86"/>
  <c r="CU259" i="86"/>
  <c r="CV259" i="86"/>
  <c r="CW259" i="86"/>
  <c r="CX259" i="86"/>
  <c r="CY259" i="86"/>
  <c r="CZ259" i="86"/>
  <c r="DA259" i="86"/>
  <c r="DB259" i="86"/>
  <c r="DC259" i="86"/>
  <c r="DD259" i="86"/>
  <c r="DE259" i="86"/>
  <c r="DF259" i="86"/>
  <c r="DG259" i="86"/>
  <c r="DH259" i="86"/>
  <c r="DI259" i="86"/>
  <c r="DJ259" i="86"/>
  <c r="DK259" i="86"/>
  <c r="DL259" i="86"/>
  <c r="DM259" i="86"/>
  <c r="DN259" i="86"/>
  <c r="H273" i="86"/>
  <c r="J273" i="86"/>
  <c r="K273" i="86"/>
  <c r="L273" i="86"/>
  <c r="M273" i="86"/>
  <c r="N273" i="86"/>
  <c r="O273" i="86"/>
  <c r="P273" i="86"/>
  <c r="Q273" i="86"/>
  <c r="R273" i="86"/>
  <c r="S273" i="86"/>
  <c r="T273" i="86"/>
  <c r="U273" i="86"/>
  <c r="V273" i="86"/>
  <c r="W273" i="86"/>
  <c r="X273" i="86"/>
  <c r="Y273" i="86"/>
  <c r="Z273" i="86"/>
  <c r="AA273" i="86"/>
  <c r="AB273" i="86"/>
  <c r="AC273" i="86"/>
  <c r="AD273" i="86"/>
  <c r="AE273" i="86"/>
  <c r="AF273" i="86"/>
  <c r="AG273" i="86"/>
  <c r="AH273" i="86"/>
  <c r="AI273" i="86"/>
  <c r="AJ273" i="86"/>
  <c r="AK273" i="86"/>
  <c r="AL273" i="86"/>
  <c r="AM273" i="86"/>
  <c r="AN273" i="86"/>
  <c r="AO273" i="86"/>
  <c r="AP273" i="86"/>
  <c r="AQ273" i="86"/>
  <c r="AR273" i="86"/>
  <c r="AS273" i="86"/>
  <c r="AT273" i="86"/>
  <c r="AU273" i="86"/>
  <c r="AV273" i="86"/>
  <c r="AW273" i="86"/>
  <c r="AX273" i="86"/>
  <c r="AY273" i="86"/>
  <c r="AZ273" i="86"/>
  <c r="BA273" i="86"/>
  <c r="BB273" i="86"/>
  <c r="BC273" i="86"/>
  <c r="BD273" i="86"/>
  <c r="BE273" i="86"/>
  <c r="BF273" i="86"/>
  <c r="BG273" i="86"/>
  <c r="BH273" i="86"/>
  <c r="BI273" i="86"/>
  <c r="BJ273" i="86"/>
  <c r="BK273" i="86"/>
  <c r="BL273" i="86"/>
  <c r="BM273" i="86"/>
  <c r="BN273" i="86"/>
  <c r="BO273" i="86"/>
  <c r="BP273" i="86"/>
  <c r="BQ273" i="86"/>
  <c r="BR273" i="86"/>
  <c r="BS273" i="86"/>
  <c r="BT273" i="86"/>
  <c r="BU273" i="86"/>
  <c r="BV273" i="86"/>
  <c r="BW273" i="86"/>
  <c r="BX273" i="86"/>
  <c r="BY273" i="86"/>
  <c r="BZ273" i="86"/>
  <c r="CA273" i="86"/>
  <c r="CB273" i="86"/>
  <c r="CC273" i="86"/>
  <c r="CD273" i="86"/>
  <c r="CE273" i="86"/>
  <c r="CF273" i="86"/>
  <c r="CG273" i="86"/>
  <c r="CH273" i="86"/>
  <c r="CI273" i="86"/>
  <c r="CJ273" i="86"/>
  <c r="CK273" i="86"/>
  <c r="CL273" i="86"/>
  <c r="CM273" i="86"/>
  <c r="CN273" i="86"/>
  <c r="CO273" i="86"/>
  <c r="CP273" i="86"/>
  <c r="CQ273" i="86"/>
  <c r="CR273" i="86"/>
  <c r="CS273" i="86"/>
  <c r="CT273" i="86"/>
  <c r="CU273" i="86"/>
  <c r="CV273" i="86"/>
  <c r="CW273" i="86"/>
  <c r="CX273" i="86"/>
  <c r="CY273" i="86"/>
  <c r="CZ273" i="86"/>
  <c r="DA273" i="86"/>
  <c r="DB273" i="86"/>
  <c r="DC273" i="86"/>
  <c r="DD273" i="86"/>
  <c r="DE273" i="86"/>
  <c r="DF273" i="86"/>
  <c r="DG273" i="86"/>
  <c r="DH273" i="86"/>
  <c r="DI273" i="86"/>
  <c r="DJ273" i="86"/>
  <c r="DK273" i="86"/>
  <c r="DL273" i="86"/>
  <c r="DM273" i="86"/>
  <c r="DN273" i="86"/>
  <c r="H274" i="86"/>
  <c r="J274" i="86"/>
  <c r="K274" i="86"/>
  <c r="L274" i="86"/>
  <c r="M274" i="86"/>
  <c r="N274" i="86"/>
  <c r="O274" i="86"/>
  <c r="P274" i="86"/>
  <c r="Q274" i="86"/>
  <c r="R274" i="86"/>
  <c r="S274" i="86"/>
  <c r="T274" i="86"/>
  <c r="U274" i="86"/>
  <c r="V274" i="86"/>
  <c r="W274" i="86"/>
  <c r="X274" i="86"/>
  <c r="Y274" i="86"/>
  <c r="Z274" i="86"/>
  <c r="AA274" i="86"/>
  <c r="AB274" i="86"/>
  <c r="AC274" i="86"/>
  <c r="AD274" i="86"/>
  <c r="AE274" i="86"/>
  <c r="AF274" i="86"/>
  <c r="AG274" i="86"/>
  <c r="AH274" i="86"/>
  <c r="AI274" i="86"/>
  <c r="AJ274" i="86"/>
  <c r="AK274" i="86"/>
  <c r="AL274" i="86"/>
  <c r="AM274" i="86"/>
  <c r="AN274" i="86"/>
  <c r="AO274" i="86"/>
  <c r="AP274" i="86"/>
  <c r="AQ274" i="86"/>
  <c r="AR274" i="86"/>
  <c r="AS274" i="86"/>
  <c r="AT274" i="86"/>
  <c r="AU274" i="86"/>
  <c r="AV274" i="86"/>
  <c r="AW274" i="86"/>
  <c r="AX274" i="86"/>
  <c r="AY274" i="86"/>
  <c r="AZ274" i="86"/>
  <c r="BA274" i="86"/>
  <c r="BB274" i="86"/>
  <c r="BC274" i="86"/>
  <c r="BD274" i="86"/>
  <c r="BE274" i="86"/>
  <c r="BF274" i="86"/>
  <c r="BG274" i="86"/>
  <c r="BH274" i="86"/>
  <c r="BI274" i="86"/>
  <c r="BJ274" i="86"/>
  <c r="BK274" i="86"/>
  <c r="BL274" i="86"/>
  <c r="BM274" i="86"/>
  <c r="BN274" i="86"/>
  <c r="BO274" i="86"/>
  <c r="BP274" i="86"/>
  <c r="BQ274" i="86"/>
  <c r="BR274" i="86"/>
  <c r="BS274" i="86"/>
  <c r="BT274" i="86"/>
  <c r="BU274" i="86"/>
  <c r="BV274" i="86"/>
  <c r="BW274" i="86"/>
  <c r="BX274" i="86"/>
  <c r="BY274" i="86"/>
  <c r="BZ274" i="86"/>
  <c r="CA274" i="86"/>
  <c r="CB274" i="86"/>
  <c r="CC274" i="86"/>
  <c r="CD274" i="86"/>
  <c r="CE274" i="86"/>
  <c r="CF274" i="86"/>
  <c r="CG274" i="86"/>
  <c r="CH274" i="86"/>
  <c r="CI274" i="86"/>
  <c r="CJ274" i="86"/>
  <c r="CK274" i="86"/>
  <c r="CL274" i="86"/>
  <c r="CM274" i="86"/>
  <c r="CN274" i="86"/>
  <c r="CO274" i="86"/>
  <c r="CP274" i="86"/>
  <c r="CQ274" i="86"/>
  <c r="CR274" i="86"/>
  <c r="CS274" i="86"/>
  <c r="CT274" i="86"/>
  <c r="CU274" i="86"/>
  <c r="CV274" i="86"/>
  <c r="CW274" i="86"/>
  <c r="CX274" i="86"/>
  <c r="CY274" i="86"/>
  <c r="CZ274" i="86"/>
  <c r="DA274" i="86"/>
  <c r="DB274" i="86"/>
  <c r="DC274" i="86"/>
  <c r="DD274" i="86"/>
  <c r="DE274" i="86"/>
  <c r="DF274" i="86"/>
  <c r="DG274" i="86"/>
  <c r="DH274" i="86"/>
  <c r="DI274" i="86"/>
  <c r="DJ274" i="86"/>
  <c r="DK274" i="86"/>
  <c r="DL274" i="86"/>
  <c r="DM274" i="86"/>
  <c r="DN274" i="86"/>
  <c r="F307" i="86"/>
  <c r="H307" i="86"/>
  <c r="J307" i="86"/>
  <c r="K307" i="86"/>
  <c r="L307" i="86"/>
  <c r="M307" i="86"/>
  <c r="N307" i="86"/>
  <c r="O307" i="86"/>
  <c r="P307" i="86"/>
  <c r="Q307" i="86"/>
  <c r="R307" i="86"/>
  <c r="S307" i="86"/>
  <c r="T307" i="86"/>
  <c r="U307" i="86"/>
  <c r="V307" i="86"/>
  <c r="W307" i="86"/>
  <c r="X307" i="86"/>
  <c r="Y307" i="86"/>
  <c r="Z307" i="86"/>
  <c r="AA307" i="86"/>
  <c r="AB307" i="86"/>
  <c r="AC307" i="86"/>
  <c r="AD307" i="86"/>
  <c r="AE307" i="86"/>
  <c r="AF307" i="86"/>
  <c r="AG307" i="86"/>
  <c r="AH307" i="86"/>
  <c r="AI307" i="86"/>
  <c r="AJ307" i="86"/>
  <c r="AK307" i="86"/>
  <c r="AL307" i="86"/>
  <c r="AM307" i="86"/>
  <c r="AN307" i="86"/>
  <c r="AO307" i="86"/>
  <c r="AP307" i="86"/>
  <c r="AQ307" i="86"/>
  <c r="AR307" i="86"/>
  <c r="AS307" i="86"/>
  <c r="AT307" i="86"/>
  <c r="AU307" i="86"/>
  <c r="AV307" i="86"/>
  <c r="AW307" i="86"/>
  <c r="AX307" i="86"/>
  <c r="AY307" i="86"/>
  <c r="AZ307" i="86"/>
  <c r="BA307" i="86"/>
  <c r="BB307" i="86"/>
  <c r="BC307" i="86"/>
  <c r="BD307" i="86"/>
  <c r="BE307" i="86"/>
  <c r="BF307" i="86"/>
  <c r="BG307" i="86"/>
  <c r="BH307" i="86"/>
  <c r="BI307" i="86"/>
  <c r="BJ307" i="86"/>
  <c r="BK307" i="86"/>
  <c r="BL307" i="86"/>
  <c r="BM307" i="86"/>
  <c r="BN307" i="86"/>
  <c r="BO307" i="86"/>
  <c r="BP307" i="86"/>
  <c r="BQ307" i="86"/>
  <c r="BR307" i="86"/>
  <c r="BS307" i="86"/>
  <c r="BT307" i="86"/>
  <c r="BU307" i="86"/>
  <c r="BV307" i="86"/>
  <c r="BW307" i="86"/>
  <c r="BX307" i="86"/>
  <c r="BY307" i="86"/>
  <c r="BZ307" i="86"/>
  <c r="CA307" i="86"/>
  <c r="CB307" i="86"/>
  <c r="CC307" i="86"/>
  <c r="CD307" i="86"/>
  <c r="CE307" i="86"/>
  <c r="CF307" i="86"/>
  <c r="CG307" i="86"/>
  <c r="CH307" i="86"/>
  <c r="CI307" i="86"/>
  <c r="CJ307" i="86"/>
  <c r="CK307" i="86"/>
  <c r="CL307" i="86"/>
  <c r="CM307" i="86"/>
  <c r="CN307" i="86"/>
  <c r="CO307" i="86"/>
  <c r="CP307" i="86"/>
  <c r="CQ307" i="86"/>
  <c r="CR307" i="86"/>
  <c r="CS307" i="86"/>
  <c r="CT307" i="86"/>
  <c r="CU307" i="86"/>
  <c r="CV307" i="86"/>
  <c r="CW307" i="86"/>
  <c r="CX307" i="86"/>
  <c r="CY307" i="86"/>
  <c r="CZ307" i="86"/>
  <c r="DA307" i="86"/>
  <c r="DB307" i="86"/>
  <c r="DC307" i="86"/>
  <c r="DD307" i="86"/>
  <c r="DE307" i="86"/>
  <c r="DF307" i="86"/>
  <c r="DG307" i="86"/>
  <c r="DH307" i="86"/>
  <c r="DI307" i="86"/>
  <c r="DJ307" i="86"/>
  <c r="DK307" i="86"/>
  <c r="DL307" i="86"/>
  <c r="DM307" i="86"/>
  <c r="DN307" i="86"/>
  <c r="F308" i="86"/>
  <c r="H308" i="86"/>
  <c r="J308" i="86"/>
  <c r="K308" i="86"/>
  <c r="L308" i="86"/>
  <c r="M308" i="86"/>
  <c r="N308" i="86"/>
  <c r="O308" i="86"/>
  <c r="P308" i="86"/>
  <c r="Q308" i="86"/>
  <c r="R308" i="86"/>
  <c r="S308" i="86"/>
  <c r="T308" i="86"/>
  <c r="U308" i="86"/>
  <c r="V308" i="86"/>
  <c r="W308" i="86"/>
  <c r="X308" i="86"/>
  <c r="Y308" i="86"/>
  <c r="Z308" i="86"/>
  <c r="AA308" i="86"/>
  <c r="AB308" i="86"/>
  <c r="AC308" i="86"/>
  <c r="AD308" i="86"/>
  <c r="AE308" i="86"/>
  <c r="AF308" i="86"/>
  <c r="AG308" i="86"/>
  <c r="AH308" i="86"/>
  <c r="AI308" i="86"/>
  <c r="AJ308" i="86"/>
  <c r="AK308" i="86"/>
  <c r="AL308" i="86"/>
  <c r="AM308" i="86"/>
  <c r="AN308" i="86"/>
  <c r="AO308" i="86"/>
  <c r="AP308" i="86"/>
  <c r="AQ308" i="86"/>
  <c r="AR308" i="86"/>
  <c r="AS308" i="86"/>
  <c r="AT308" i="86"/>
  <c r="AU308" i="86"/>
  <c r="AV308" i="86"/>
  <c r="AW308" i="86"/>
  <c r="AX308" i="86"/>
  <c r="AY308" i="86"/>
  <c r="AZ308" i="86"/>
  <c r="BA308" i="86"/>
  <c r="BB308" i="86"/>
  <c r="BC308" i="86"/>
  <c r="BD308" i="86"/>
  <c r="BE308" i="86"/>
  <c r="BF308" i="86"/>
  <c r="BG308" i="86"/>
  <c r="BH308" i="86"/>
  <c r="BI308" i="86"/>
  <c r="BJ308" i="86"/>
  <c r="BK308" i="86"/>
  <c r="BL308" i="86"/>
  <c r="BM308" i="86"/>
  <c r="BN308" i="86"/>
  <c r="BO308" i="86"/>
  <c r="BP308" i="86"/>
  <c r="BQ308" i="86"/>
  <c r="BR308" i="86"/>
  <c r="BS308" i="86"/>
  <c r="BT308" i="86"/>
  <c r="BU308" i="86"/>
  <c r="BV308" i="86"/>
  <c r="BW308" i="86"/>
  <c r="BX308" i="86"/>
  <c r="BY308" i="86"/>
  <c r="BZ308" i="86"/>
  <c r="CA308" i="86"/>
  <c r="CB308" i="86"/>
  <c r="CC308" i="86"/>
  <c r="CD308" i="86"/>
  <c r="CE308" i="86"/>
  <c r="CF308" i="86"/>
  <c r="CG308" i="86"/>
  <c r="CH308" i="86"/>
  <c r="CI308" i="86"/>
  <c r="CJ308" i="86"/>
  <c r="CK308" i="86"/>
  <c r="CL308" i="86"/>
  <c r="CM308" i="86"/>
  <c r="CN308" i="86"/>
  <c r="CO308" i="86"/>
  <c r="CP308" i="86"/>
  <c r="CQ308" i="86"/>
  <c r="CR308" i="86"/>
  <c r="CS308" i="86"/>
  <c r="CT308" i="86"/>
  <c r="CU308" i="86"/>
  <c r="CV308" i="86"/>
  <c r="CW308" i="86"/>
  <c r="CX308" i="86"/>
  <c r="CY308" i="86"/>
  <c r="CZ308" i="86"/>
  <c r="DA308" i="86"/>
  <c r="DB308" i="86"/>
  <c r="DC308" i="86"/>
  <c r="DD308" i="86"/>
  <c r="DE308" i="86"/>
  <c r="DF308" i="86"/>
  <c r="DG308" i="86"/>
  <c r="DH308" i="86"/>
  <c r="DI308" i="86"/>
  <c r="DJ308" i="86"/>
  <c r="DK308" i="86"/>
  <c r="DL308" i="86"/>
  <c r="DM308" i="86"/>
  <c r="DN308" i="86"/>
  <c r="H310" i="86"/>
  <c r="J310" i="86"/>
  <c r="K310" i="86"/>
  <c r="L310" i="86"/>
  <c r="M310" i="86"/>
  <c r="N310" i="86"/>
  <c r="O310" i="86"/>
  <c r="P310" i="86"/>
  <c r="Q310" i="86"/>
  <c r="R310" i="86"/>
  <c r="S310" i="86"/>
  <c r="T310" i="86"/>
  <c r="U310" i="86"/>
  <c r="V310" i="86"/>
  <c r="W310" i="86"/>
  <c r="X310" i="86"/>
  <c r="Y310" i="86"/>
  <c r="Z310" i="86"/>
  <c r="AA310" i="86"/>
  <c r="AB310" i="86"/>
  <c r="AC310" i="86"/>
  <c r="AD310" i="86"/>
  <c r="AE310" i="86"/>
  <c r="AF310" i="86"/>
  <c r="AG310" i="86"/>
  <c r="AH310" i="86"/>
  <c r="AI310" i="86"/>
  <c r="AJ310" i="86"/>
  <c r="AK310" i="86"/>
  <c r="AL310" i="86"/>
  <c r="AM310" i="86"/>
  <c r="AN310" i="86"/>
  <c r="AO310" i="86"/>
  <c r="AP310" i="86"/>
  <c r="AQ310" i="86"/>
  <c r="AR310" i="86"/>
  <c r="AS310" i="86"/>
  <c r="AT310" i="86"/>
  <c r="AU310" i="86"/>
  <c r="AV310" i="86"/>
  <c r="AW310" i="86"/>
  <c r="AX310" i="86"/>
  <c r="AY310" i="86"/>
  <c r="AZ310" i="86"/>
  <c r="BA310" i="86"/>
  <c r="BB310" i="86"/>
  <c r="BC310" i="86"/>
  <c r="BD310" i="86"/>
  <c r="BE310" i="86"/>
  <c r="BF310" i="86"/>
  <c r="BG310" i="86"/>
  <c r="BH310" i="86"/>
  <c r="BI310" i="86"/>
  <c r="BJ310" i="86"/>
  <c r="BK310" i="86"/>
  <c r="BL310" i="86"/>
  <c r="BM310" i="86"/>
  <c r="BN310" i="86"/>
  <c r="BO310" i="86"/>
  <c r="BP310" i="86"/>
  <c r="BQ310" i="86"/>
  <c r="BR310" i="86"/>
  <c r="BS310" i="86"/>
  <c r="BT310" i="86"/>
  <c r="BU310" i="86"/>
  <c r="BV310" i="86"/>
  <c r="BW310" i="86"/>
  <c r="BX310" i="86"/>
  <c r="BY310" i="86"/>
  <c r="BZ310" i="86"/>
  <c r="CA310" i="86"/>
  <c r="CB310" i="86"/>
  <c r="CC310" i="86"/>
  <c r="CD310" i="86"/>
  <c r="CE310" i="86"/>
  <c r="CF310" i="86"/>
  <c r="CG310" i="86"/>
  <c r="CH310" i="86"/>
  <c r="CI310" i="86"/>
  <c r="CJ310" i="86"/>
  <c r="CK310" i="86"/>
  <c r="CL310" i="86"/>
  <c r="CM310" i="86"/>
  <c r="CN310" i="86"/>
  <c r="CO310" i="86"/>
  <c r="CP310" i="86"/>
  <c r="CQ310" i="86"/>
  <c r="CR310" i="86"/>
  <c r="CS310" i="86"/>
  <c r="CT310" i="86"/>
  <c r="CU310" i="86"/>
  <c r="CV310" i="86"/>
  <c r="CW310" i="86"/>
  <c r="CX310" i="86"/>
  <c r="CY310" i="86"/>
  <c r="CZ310" i="86"/>
  <c r="DA310" i="86"/>
  <c r="DB310" i="86"/>
  <c r="DC310" i="86"/>
  <c r="DD310" i="86"/>
  <c r="DE310" i="86"/>
  <c r="DF310" i="86"/>
  <c r="DG310" i="86"/>
  <c r="DH310" i="86"/>
  <c r="DI310" i="86"/>
  <c r="DJ310" i="86"/>
  <c r="DK310" i="86"/>
  <c r="DL310" i="86"/>
  <c r="DM310" i="86"/>
  <c r="DN310" i="86"/>
  <c r="H318" i="86"/>
  <c r="J318" i="86"/>
  <c r="K318" i="86"/>
  <c r="L318" i="86"/>
  <c r="M318" i="86"/>
  <c r="N318" i="86"/>
  <c r="O318" i="86"/>
  <c r="P318" i="86"/>
  <c r="Q318" i="86"/>
  <c r="R318" i="86"/>
  <c r="S318" i="86"/>
  <c r="T318" i="86"/>
  <c r="U318" i="86"/>
  <c r="V318" i="86"/>
  <c r="W318" i="86"/>
  <c r="X318" i="86"/>
  <c r="Y318" i="86"/>
  <c r="Z318" i="86"/>
  <c r="AA318" i="86"/>
  <c r="AB318" i="86"/>
  <c r="AC318" i="86"/>
  <c r="AD318" i="86"/>
  <c r="AE318" i="86"/>
  <c r="AF318" i="86"/>
  <c r="AG318" i="86"/>
  <c r="AH318" i="86"/>
  <c r="AI318" i="86"/>
  <c r="AJ318" i="86"/>
  <c r="AK318" i="86"/>
  <c r="AL318" i="86"/>
  <c r="AM318" i="86"/>
  <c r="AN318" i="86"/>
  <c r="AO318" i="86"/>
  <c r="AP318" i="86"/>
  <c r="AQ318" i="86"/>
  <c r="AR318" i="86"/>
  <c r="AS318" i="86"/>
  <c r="AT318" i="86"/>
  <c r="AU318" i="86"/>
  <c r="AV318" i="86"/>
  <c r="AW318" i="86"/>
  <c r="AX318" i="86"/>
  <c r="AY318" i="86"/>
  <c r="AZ318" i="86"/>
  <c r="BA318" i="86"/>
  <c r="BB318" i="86"/>
  <c r="BC318" i="86"/>
  <c r="BD318" i="86"/>
  <c r="BE318" i="86"/>
  <c r="BF318" i="86"/>
  <c r="BG318" i="86"/>
  <c r="BH318" i="86"/>
  <c r="BI318" i="86"/>
  <c r="BJ318" i="86"/>
  <c r="BK318" i="86"/>
  <c r="BL318" i="86"/>
  <c r="BM318" i="86"/>
  <c r="BN318" i="86"/>
  <c r="BO318" i="86"/>
  <c r="BP318" i="86"/>
  <c r="BQ318" i="86"/>
  <c r="BR318" i="86"/>
  <c r="BS318" i="86"/>
  <c r="BT318" i="86"/>
  <c r="BU318" i="86"/>
  <c r="BV318" i="86"/>
  <c r="BW318" i="86"/>
  <c r="BX318" i="86"/>
  <c r="BY318" i="86"/>
  <c r="BZ318" i="86"/>
  <c r="CA318" i="86"/>
  <c r="CB318" i="86"/>
  <c r="CC318" i="86"/>
  <c r="CD318" i="86"/>
  <c r="CE318" i="86"/>
  <c r="CF318" i="86"/>
  <c r="CG318" i="86"/>
  <c r="CH318" i="86"/>
  <c r="CI318" i="86"/>
  <c r="CJ318" i="86"/>
  <c r="CK318" i="86"/>
  <c r="CL318" i="86"/>
  <c r="CM318" i="86"/>
  <c r="CN318" i="86"/>
  <c r="CO318" i="86"/>
  <c r="CP318" i="86"/>
  <c r="CQ318" i="86"/>
  <c r="CR318" i="86"/>
  <c r="CS318" i="86"/>
  <c r="CT318" i="86"/>
  <c r="CU318" i="86"/>
  <c r="CV318" i="86"/>
  <c r="CW318" i="86"/>
  <c r="CX318" i="86"/>
  <c r="CY318" i="86"/>
  <c r="CZ318" i="86"/>
  <c r="DA318" i="86"/>
  <c r="DB318" i="86"/>
  <c r="DC318" i="86"/>
  <c r="DD318" i="86"/>
  <c r="DE318" i="86"/>
  <c r="DF318" i="86"/>
  <c r="DG318" i="86"/>
  <c r="DH318" i="86"/>
  <c r="DI318" i="86"/>
  <c r="DJ318" i="86"/>
  <c r="DK318" i="86"/>
  <c r="DL318" i="86"/>
  <c r="DM318" i="86"/>
  <c r="DN318" i="86"/>
  <c r="H320" i="86"/>
  <c r="J320" i="86"/>
  <c r="K320" i="86"/>
  <c r="L320" i="86"/>
  <c r="M320" i="86"/>
  <c r="N320" i="86"/>
  <c r="O320" i="86"/>
  <c r="P320" i="86"/>
  <c r="Q320" i="86"/>
  <c r="R320" i="86"/>
  <c r="S320" i="86"/>
  <c r="T320" i="86"/>
  <c r="U320" i="86"/>
  <c r="V320" i="86"/>
  <c r="W320" i="86"/>
  <c r="X320" i="86"/>
  <c r="Y320" i="86"/>
  <c r="Z320" i="86"/>
  <c r="AA320" i="86"/>
  <c r="AB320" i="86"/>
  <c r="AC320" i="86"/>
  <c r="AD320" i="86"/>
  <c r="AE320" i="86"/>
  <c r="AF320" i="86"/>
  <c r="AG320" i="86"/>
  <c r="AH320" i="86"/>
  <c r="AI320" i="86"/>
  <c r="AJ320" i="86"/>
  <c r="AK320" i="86"/>
  <c r="AL320" i="86"/>
  <c r="AM320" i="86"/>
  <c r="AN320" i="86"/>
  <c r="AO320" i="86"/>
  <c r="AP320" i="86"/>
  <c r="AQ320" i="86"/>
  <c r="AR320" i="86"/>
  <c r="AS320" i="86"/>
  <c r="AT320" i="86"/>
  <c r="AU320" i="86"/>
  <c r="AV320" i="86"/>
  <c r="AW320" i="86"/>
  <c r="AX320" i="86"/>
  <c r="AY320" i="86"/>
  <c r="AZ320" i="86"/>
  <c r="BA320" i="86"/>
  <c r="BB320" i="86"/>
  <c r="BC320" i="86"/>
  <c r="BD320" i="86"/>
  <c r="BE320" i="86"/>
  <c r="BF320" i="86"/>
  <c r="BG320" i="86"/>
  <c r="BH320" i="86"/>
  <c r="BI320" i="86"/>
  <c r="BJ320" i="86"/>
  <c r="BK320" i="86"/>
  <c r="BL320" i="86"/>
  <c r="BM320" i="86"/>
  <c r="BN320" i="86"/>
  <c r="BO320" i="86"/>
  <c r="BP320" i="86"/>
  <c r="BQ320" i="86"/>
  <c r="BR320" i="86"/>
  <c r="BS320" i="86"/>
  <c r="BT320" i="86"/>
  <c r="BU320" i="86"/>
  <c r="BV320" i="86"/>
  <c r="BW320" i="86"/>
  <c r="BX320" i="86"/>
  <c r="BY320" i="86"/>
  <c r="BZ320" i="86"/>
  <c r="CA320" i="86"/>
  <c r="CB320" i="86"/>
  <c r="CC320" i="86"/>
  <c r="CD320" i="86"/>
  <c r="CE320" i="86"/>
  <c r="CF320" i="86"/>
  <c r="CG320" i="86"/>
  <c r="CH320" i="86"/>
  <c r="CI320" i="86"/>
  <c r="CJ320" i="86"/>
  <c r="CK320" i="86"/>
  <c r="CL320" i="86"/>
  <c r="CM320" i="86"/>
  <c r="CN320" i="86"/>
  <c r="CO320" i="86"/>
  <c r="CP320" i="86"/>
  <c r="CQ320" i="86"/>
  <c r="CR320" i="86"/>
  <c r="CS320" i="86"/>
  <c r="CT320" i="86"/>
  <c r="CU320" i="86"/>
  <c r="CV320" i="86"/>
  <c r="CW320" i="86"/>
  <c r="CX320" i="86"/>
  <c r="CY320" i="86"/>
  <c r="CZ320" i="86"/>
  <c r="DA320" i="86"/>
  <c r="DB320" i="86"/>
  <c r="DC320" i="86"/>
  <c r="DD320" i="86"/>
  <c r="DE320" i="86"/>
  <c r="DF320" i="86"/>
  <c r="DG320" i="86"/>
  <c r="DH320" i="86"/>
  <c r="DI320" i="86"/>
  <c r="DJ320" i="86"/>
  <c r="DK320" i="86"/>
  <c r="DL320" i="86"/>
  <c r="DM320" i="86"/>
  <c r="DN320" i="86"/>
  <c r="H323" i="86"/>
  <c r="J323" i="86"/>
  <c r="K323" i="86"/>
  <c r="L323" i="86"/>
  <c r="M323" i="86"/>
  <c r="N323" i="86"/>
  <c r="O323" i="86"/>
  <c r="P323" i="86"/>
  <c r="Q323" i="86"/>
  <c r="R323" i="86"/>
  <c r="S323" i="86"/>
  <c r="T323" i="86"/>
  <c r="U323" i="86"/>
  <c r="V323" i="86"/>
  <c r="W323" i="86"/>
  <c r="X323" i="86"/>
  <c r="Y323" i="86"/>
  <c r="Z323" i="86"/>
  <c r="AA323" i="86"/>
  <c r="AB323" i="86"/>
  <c r="AC323" i="86"/>
  <c r="AD323" i="86"/>
  <c r="AE323" i="86"/>
  <c r="AF323" i="86"/>
  <c r="AG323" i="86"/>
  <c r="AH323" i="86"/>
  <c r="AI323" i="86"/>
  <c r="AJ323" i="86"/>
  <c r="AK323" i="86"/>
  <c r="AL323" i="86"/>
  <c r="AM323" i="86"/>
  <c r="AN323" i="86"/>
  <c r="AO323" i="86"/>
  <c r="AP323" i="86"/>
  <c r="AQ323" i="86"/>
  <c r="AR323" i="86"/>
  <c r="AS323" i="86"/>
  <c r="AT323" i="86"/>
  <c r="AU323" i="86"/>
  <c r="AV323" i="86"/>
  <c r="AW323" i="86"/>
  <c r="AX323" i="86"/>
  <c r="AY323" i="86"/>
  <c r="AZ323" i="86"/>
  <c r="BA323" i="86"/>
  <c r="BB323" i="86"/>
  <c r="BC323" i="86"/>
  <c r="BD323" i="86"/>
  <c r="BE323" i="86"/>
  <c r="BF323" i="86"/>
  <c r="BG323" i="86"/>
  <c r="BH323" i="86"/>
  <c r="BI323" i="86"/>
  <c r="BJ323" i="86"/>
  <c r="BK323" i="86"/>
  <c r="BL323" i="86"/>
  <c r="BM323" i="86"/>
  <c r="BN323" i="86"/>
  <c r="BO323" i="86"/>
  <c r="BP323" i="86"/>
  <c r="BQ323" i="86"/>
  <c r="BR323" i="86"/>
  <c r="BS323" i="86"/>
  <c r="BT323" i="86"/>
  <c r="BU323" i="86"/>
  <c r="BV323" i="86"/>
  <c r="BW323" i="86"/>
  <c r="BX323" i="86"/>
  <c r="BY323" i="86"/>
  <c r="BZ323" i="86"/>
  <c r="CA323" i="86"/>
  <c r="CB323" i="86"/>
  <c r="CC323" i="86"/>
  <c r="CD323" i="86"/>
  <c r="CE323" i="86"/>
  <c r="CF323" i="86"/>
  <c r="CG323" i="86"/>
  <c r="CH323" i="86"/>
  <c r="CI323" i="86"/>
  <c r="CJ323" i="86"/>
  <c r="CK323" i="86"/>
  <c r="CL323" i="86"/>
  <c r="CM323" i="86"/>
  <c r="CN323" i="86"/>
  <c r="CO323" i="86"/>
  <c r="CP323" i="86"/>
  <c r="CQ323" i="86"/>
  <c r="CR323" i="86"/>
  <c r="CS323" i="86"/>
  <c r="CT323" i="86"/>
  <c r="CU323" i="86"/>
  <c r="CV323" i="86"/>
  <c r="CW323" i="86"/>
  <c r="CX323" i="86"/>
  <c r="CY323" i="86"/>
  <c r="CZ323" i="86"/>
  <c r="DA323" i="86"/>
  <c r="DB323" i="86"/>
  <c r="DC323" i="86"/>
  <c r="DD323" i="86"/>
  <c r="DE323" i="86"/>
  <c r="DF323" i="86"/>
  <c r="DG323" i="86"/>
  <c r="DH323" i="86"/>
  <c r="DI323" i="86"/>
  <c r="DJ323" i="86"/>
  <c r="DK323" i="86"/>
  <c r="DL323" i="86"/>
  <c r="DM323" i="86"/>
  <c r="DN323" i="86"/>
  <c r="H324" i="86"/>
  <c r="J324" i="86"/>
  <c r="K324" i="86"/>
  <c r="L324" i="86"/>
  <c r="M324" i="86"/>
  <c r="N324" i="86"/>
  <c r="O324" i="86"/>
  <c r="P324" i="86"/>
  <c r="Q324" i="86"/>
  <c r="R324" i="86"/>
  <c r="S324" i="86"/>
  <c r="T324" i="86"/>
  <c r="U324" i="86"/>
  <c r="V324" i="86"/>
  <c r="W324" i="86"/>
  <c r="X324" i="86"/>
  <c r="Y324" i="86"/>
  <c r="Z324" i="86"/>
  <c r="AA324" i="86"/>
  <c r="AB324" i="86"/>
  <c r="AC324" i="86"/>
  <c r="AD324" i="86"/>
  <c r="AE324" i="86"/>
  <c r="AF324" i="86"/>
  <c r="AG324" i="86"/>
  <c r="AH324" i="86"/>
  <c r="AI324" i="86"/>
  <c r="AJ324" i="86"/>
  <c r="AK324" i="86"/>
  <c r="AL324" i="86"/>
  <c r="AM324" i="86"/>
  <c r="AN324" i="86"/>
  <c r="AO324" i="86"/>
  <c r="AP324" i="86"/>
  <c r="AQ324" i="86"/>
  <c r="AR324" i="86"/>
  <c r="AS324" i="86"/>
  <c r="AT324" i="86"/>
  <c r="AU324" i="86"/>
  <c r="AV324" i="86"/>
  <c r="AW324" i="86"/>
  <c r="AX324" i="86"/>
  <c r="AY324" i="86"/>
  <c r="AZ324" i="86"/>
  <c r="BA324" i="86"/>
  <c r="BB324" i="86"/>
  <c r="BC324" i="86"/>
  <c r="BD324" i="86"/>
  <c r="BE324" i="86"/>
  <c r="BF324" i="86"/>
  <c r="BG324" i="86"/>
  <c r="BH324" i="86"/>
  <c r="BI324" i="86"/>
  <c r="BJ324" i="86"/>
  <c r="BK324" i="86"/>
  <c r="BL324" i="86"/>
  <c r="BM324" i="86"/>
  <c r="BN324" i="86"/>
  <c r="BO324" i="86"/>
  <c r="BP324" i="86"/>
  <c r="BQ324" i="86"/>
  <c r="BR324" i="86"/>
  <c r="BS324" i="86"/>
  <c r="BT324" i="86"/>
  <c r="BU324" i="86"/>
  <c r="BV324" i="86"/>
  <c r="BW324" i="86"/>
  <c r="BX324" i="86"/>
  <c r="BY324" i="86"/>
  <c r="BZ324" i="86"/>
  <c r="CA324" i="86"/>
  <c r="CB324" i="86"/>
  <c r="CC324" i="86"/>
  <c r="CD324" i="86"/>
  <c r="CE324" i="86"/>
  <c r="CF324" i="86"/>
  <c r="CG324" i="86"/>
  <c r="CH324" i="86"/>
  <c r="CI324" i="86"/>
  <c r="CJ324" i="86"/>
  <c r="CK324" i="86"/>
  <c r="CL324" i="86"/>
  <c r="CM324" i="86"/>
  <c r="CN324" i="86"/>
  <c r="CO324" i="86"/>
  <c r="CP324" i="86"/>
  <c r="CQ324" i="86"/>
  <c r="CR324" i="86"/>
  <c r="CS324" i="86"/>
  <c r="CT324" i="86"/>
  <c r="CU324" i="86"/>
  <c r="CV324" i="86"/>
  <c r="CW324" i="86"/>
  <c r="CX324" i="86"/>
  <c r="CY324" i="86"/>
  <c r="CZ324" i="86"/>
  <c r="DA324" i="86"/>
  <c r="DB324" i="86"/>
  <c r="DC324" i="86"/>
  <c r="DD324" i="86"/>
  <c r="DE324" i="86"/>
  <c r="DF324" i="86"/>
  <c r="DG324" i="86"/>
  <c r="DH324" i="86"/>
  <c r="DI324" i="86"/>
  <c r="DJ324" i="86"/>
  <c r="DK324" i="86"/>
  <c r="DL324" i="86"/>
  <c r="DM324" i="86"/>
  <c r="DN324" i="86"/>
  <c r="J328" i="86"/>
  <c r="K328" i="86"/>
  <c r="L328" i="86"/>
  <c r="M328" i="86"/>
  <c r="N328" i="86"/>
  <c r="O328" i="86"/>
  <c r="P328" i="86"/>
  <c r="Q328" i="86"/>
  <c r="R328" i="86"/>
  <c r="S328" i="86"/>
  <c r="T328" i="86"/>
  <c r="U328" i="86"/>
  <c r="V328" i="86"/>
  <c r="W328" i="86"/>
  <c r="X328" i="86"/>
  <c r="Y328" i="86"/>
  <c r="Z328" i="86"/>
  <c r="AA328" i="86"/>
  <c r="AB328" i="86"/>
  <c r="AC328" i="86"/>
  <c r="AD328" i="86"/>
  <c r="AE328" i="86"/>
  <c r="AF328" i="86"/>
  <c r="AG328" i="86"/>
  <c r="AH328" i="86"/>
  <c r="AI328" i="86"/>
  <c r="AJ328" i="86"/>
  <c r="AK328" i="86"/>
  <c r="AL328" i="86"/>
  <c r="AM328" i="86"/>
  <c r="AN328" i="86"/>
  <c r="AO328" i="86"/>
  <c r="AP328" i="86"/>
  <c r="AQ328" i="86"/>
  <c r="AR328" i="86"/>
  <c r="AS328" i="86"/>
  <c r="AT328" i="86"/>
  <c r="AU328" i="86"/>
  <c r="AV328" i="86"/>
  <c r="AW328" i="86"/>
  <c r="AX328" i="86"/>
  <c r="AY328" i="86"/>
  <c r="AZ328" i="86"/>
  <c r="BA328" i="86"/>
  <c r="BB328" i="86"/>
  <c r="BC328" i="86"/>
  <c r="BD328" i="86"/>
  <c r="BE328" i="86"/>
  <c r="BF328" i="86"/>
  <c r="BG328" i="86"/>
  <c r="BH328" i="86"/>
  <c r="BI328" i="86"/>
  <c r="BJ328" i="86"/>
  <c r="BK328" i="86"/>
  <c r="BL328" i="86"/>
  <c r="BM328" i="86"/>
  <c r="BN328" i="86"/>
  <c r="BO328" i="86"/>
  <c r="BP328" i="86"/>
  <c r="BQ328" i="86"/>
  <c r="BR328" i="86"/>
  <c r="BS328" i="86"/>
  <c r="BT328" i="86"/>
  <c r="BU328" i="86"/>
  <c r="BV328" i="86"/>
  <c r="BW328" i="86"/>
  <c r="BX328" i="86"/>
  <c r="BY328" i="86"/>
  <c r="BZ328" i="86"/>
  <c r="CA328" i="86"/>
  <c r="CB328" i="86"/>
  <c r="CC328" i="86"/>
  <c r="CD328" i="86"/>
  <c r="CE328" i="86"/>
  <c r="CF328" i="86"/>
  <c r="CG328" i="86"/>
  <c r="CH328" i="86"/>
  <c r="CI328" i="86"/>
  <c r="CJ328" i="86"/>
  <c r="CK328" i="86"/>
  <c r="CL328" i="86"/>
  <c r="CM328" i="86"/>
  <c r="CN328" i="86"/>
  <c r="CO328" i="86"/>
  <c r="CP328" i="86"/>
  <c r="CQ328" i="86"/>
  <c r="CR328" i="86"/>
  <c r="CS328" i="86"/>
  <c r="CT328" i="86"/>
  <c r="CU328" i="86"/>
  <c r="CV328" i="86"/>
  <c r="CW328" i="86"/>
  <c r="CX328" i="86"/>
  <c r="CY328" i="86"/>
  <c r="CZ328" i="86"/>
  <c r="DA328" i="86"/>
  <c r="DB328" i="86"/>
  <c r="DC328" i="86"/>
  <c r="DD328" i="86"/>
  <c r="DE328" i="86"/>
  <c r="DF328" i="86"/>
  <c r="DG328" i="86"/>
  <c r="DH328" i="86"/>
  <c r="DI328" i="86"/>
  <c r="DJ328" i="86"/>
  <c r="DK328" i="86"/>
  <c r="DL328" i="86"/>
  <c r="DM328" i="86"/>
  <c r="DN328" i="86"/>
  <c r="H330" i="86"/>
  <c r="J330" i="86"/>
  <c r="K330" i="86"/>
  <c r="L330" i="86"/>
  <c r="M330" i="86"/>
  <c r="N330" i="86"/>
  <c r="O330" i="86"/>
  <c r="P330" i="86"/>
  <c r="Q330" i="86"/>
  <c r="R330" i="86"/>
  <c r="S330" i="86"/>
  <c r="T330" i="86"/>
  <c r="U330" i="86"/>
  <c r="V330" i="86"/>
  <c r="W330" i="86"/>
  <c r="X330" i="86"/>
  <c r="Y330" i="86"/>
  <c r="Z330" i="86"/>
  <c r="AA330" i="86"/>
  <c r="AB330" i="86"/>
  <c r="AC330" i="86"/>
  <c r="AD330" i="86"/>
  <c r="AE330" i="86"/>
  <c r="AF330" i="86"/>
  <c r="AG330" i="86"/>
  <c r="AH330" i="86"/>
  <c r="AI330" i="86"/>
  <c r="AJ330" i="86"/>
  <c r="AK330" i="86"/>
  <c r="AL330" i="86"/>
  <c r="AM330" i="86"/>
  <c r="AN330" i="86"/>
  <c r="AO330" i="86"/>
  <c r="AP330" i="86"/>
  <c r="AQ330" i="86"/>
  <c r="AR330" i="86"/>
  <c r="AS330" i="86"/>
  <c r="AT330" i="86"/>
  <c r="AU330" i="86"/>
  <c r="AV330" i="86"/>
  <c r="AW330" i="86"/>
  <c r="AX330" i="86"/>
  <c r="AY330" i="86"/>
  <c r="AZ330" i="86"/>
  <c r="BA330" i="86"/>
  <c r="BB330" i="86"/>
  <c r="BC330" i="86"/>
  <c r="BD330" i="86"/>
  <c r="BE330" i="86"/>
  <c r="BF330" i="86"/>
  <c r="BG330" i="86"/>
  <c r="BH330" i="86"/>
  <c r="BI330" i="86"/>
  <c r="BJ330" i="86"/>
  <c r="BK330" i="86"/>
  <c r="BL330" i="86"/>
  <c r="BM330" i="86"/>
  <c r="BN330" i="86"/>
  <c r="BO330" i="86"/>
  <c r="BP330" i="86"/>
  <c r="BQ330" i="86"/>
  <c r="BR330" i="86"/>
  <c r="BS330" i="86"/>
  <c r="BT330" i="86"/>
  <c r="BU330" i="86"/>
  <c r="BV330" i="86"/>
  <c r="BW330" i="86"/>
  <c r="BX330" i="86"/>
  <c r="BY330" i="86"/>
  <c r="BZ330" i="86"/>
  <c r="CA330" i="86"/>
  <c r="CB330" i="86"/>
  <c r="CC330" i="86"/>
  <c r="CD330" i="86"/>
  <c r="CE330" i="86"/>
  <c r="CF330" i="86"/>
  <c r="CG330" i="86"/>
  <c r="CH330" i="86"/>
  <c r="CI330" i="86"/>
  <c r="CJ330" i="86"/>
  <c r="CK330" i="86"/>
  <c r="CL330" i="86"/>
  <c r="CM330" i="86"/>
  <c r="CN330" i="86"/>
  <c r="CO330" i="86"/>
  <c r="CP330" i="86"/>
  <c r="CQ330" i="86"/>
  <c r="CR330" i="86"/>
  <c r="CS330" i="86"/>
  <c r="CT330" i="86"/>
  <c r="CU330" i="86"/>
  <c r="CV330" i="86"/>
  <c r="CW330" i="86"/>
  <c r="CX330" i="86"/>
  <c r="CY330" i="86"/>
  <c r="CZ330" i="86"/>
  <c r="DA330" i="86"/>
  <c r="DB330" i="86"/>
  <c r="DC330" i="86"/>
  <c r="DD330" i="86"/>
  <c r="DE330" i="86"/>
  <c r="DF330" i="86"/>
  <c r="DG330" i="86"/>
  <c r="DH330" i="86"/>
  <c r="DI330" i="86"/>
  <c r="DJ330" i="86"/>
  <c r="DK330" i="86"/>
  <c r="DL330" i="86"/>
  <c r="DM330" i="86"/>
  <c r="DN330" i="86"/>
  <c r="H380" i="86"/>
  <c r="J380" i="86"/>
  <c r="K380" i="86"/>
  <c r="L380" i="86"/>
  <c r="M380" i="86"/>
  <c r="N380" i="86"/>
  <c r="O380" i="86"/>
  <c r="P380" i="86"/>
  <c r="Q380" i="86"/>
  <c r="R380" i="86"/>
  <c r="S380" i="86"/>
  <c r="T380" i="86"/>
  <c r="U380" i="86"/>
  <c r="V380" i="86"/>
  <c r="W380" i="86"/>
  <c r="X380" i="86"/>
  <c r="Y380" i="86"/>
  <c r="Z380" i="86"/>
  <c r="AA380" i="86"/>
  <c r="AB380" i="86"/>
  <c r="AC380" i="86"/>
  <c r="AD380" i="86"/>
  <c r="AE380" i="86"/>
  <c r="AF380" i="86"/>
  <c r="AG380" i="86"/>
  <c r="AH380" i="86"/>
  <c r="AI380" i="86"/>
  <c r="AJ380" i="86"/>
  <c r="AK380" i="86"/>
  <c r="AL380" i="86"/>
  <c r="AM380" i="86"/>
  <c r="AN380" i="86"/>
  <c r="AO380" i="86"/>
  <c r="AP380" i="86"/>
  <c r="AQ380" i="86"/>
  <c r="AR380" i="86"/>
  <c r="AS380" i="86"/>
  <c r="AT380" i="86"/>
  <c r="AU380" i="86"/>
  <c r="AV380" i="86"/>
  <c r="AW380" i="86"/>
  <c r="AX380" i="86"/>
  <c r="AY380" i="86"/>
  <c r="AZ380" i="86"/>
  <c r="BA380" i="86"/>
  <c r="BB380" i="86"/>
  <c r="BC380" i="86"/>
  <c r="BD380" i="86"/>
  <c r="BE380" i="86"/>
  <c r="BF380" i="86"/>
  <c r="BG380" i="86"/>
  <c r="BH380" i="86"/>
  <c r="BI380" i="86"/>
  <c r="BJ380" i="86"/>
  <c r="BK380" i="86"/>
  <c r="BL380" i="86"/>
  <c r="BM380" i="86"/>
  <c r="BN380" i="86"/>
  <c r="BO380" i="86"/>
  <c r="BP380" i="86"/>
  <c r="BQ380" i="86"/>
  <c r="BR380" i="86"/>
  <c r="BS380" i="86"/>
  <c r="BT380" i="86"/>
  <c r="BU380" i="86"/>
  <c r="BV380" i="86"/>
  <c r="BW380" i="86"/>
  <c r="BX380" i="86"/>
  <c r="BY380" i="86"/>
  <c r="BZ380" i="86"/>
  <c r="CA380" i="86"/>
  <c r="CB380" i="86"/>
  <c r="CC380" i="86"/>
  <c r="CD380" i="86"/>
  <c r="CE380" i="86"/>
  <c r="CF380" i="86"/>
  <c r="CG380" i="86"/>
  <c r="CH380" i="86"/>
  <c r="CI380" i="86"/>
  <c r="CJ380" i="86"/>
  <c r="CK380" i="86"/>
  <c r="CL380" i="86"/>
  <c r="CM380" i="86"/>
  <c r="CN380" i="86"/>
  <c r="CO380" i="86"/>
  <c r="CP380" i="86"/>
  <c r="CQ380" i="86"/>
  <c r="CR380" i="86"/>
  <c r="CS380" i="86"/>
  <c r="CT380" i="86"/>
  <c r="CU380" i="86"/>
  <c r="CV380" i="86"/>
  <c r="CW380" i="86"/>
  <c r="CX380" i="86"/>
  <c r="CY380" i="86"/>
  <c r="CZ380" i="86"/>
  <c r="DA380" i="86"/>
  <c r="DB380" i="86"/>
  <c r="DC380" i="86"/>
  <c r="DD380" i="86"/>
  <c r="DE380" i="86"/>
  <c r="DF380" i="86"/>
  <c r="DG380" i="86"/>
  <c r="DH380" i="86"/>
  <c r="DI380" i="86"/>
  <c r="DJ380" i="86"/>
  <c r="DK380" i="86"/>
  <c r="DL380" i="86"/>
  <c r="DM380" i="86"/>
  <c r="DN380" i="86"/>
  <c r="K388" i="86"/>
  <c r="L388" i="86"/>
  <c r="M388" i="86"/>
  <c r="N388" i="86"/>
  <c r="O388" i="86"/>
  <c r="P388" i="86"/>
  <c r="Q388" i="86"/>
  <c r="R388" i="86"/>
  <c r="S388" i="86"/>
  <c r="T388" i="86"/>
  <c r="U388" i="86"/>
  <c r="V388" i="86"/>
  <c r="W388" i="86"/>
  <c r="X388" i="86"/>
  <c r="Y388" i="86"/>
  <c r="Z388" i="86"/>
  <c r="AA388" i="86"/>
  <c r="AB388" i="86"/>
  <c r="AC388" i="86"/>
  <c r="AD388" i="86"/>
  <c r="AE388" i="86"/>
  <c r="AF388" i="86"/>
  <c r="AG388" i="86"/>
  <c r="AH388" i="86"/>
  <c r="AI388" i="86"/>
  <c r="AJ388" i="86"/>
  <c r="AK388" i="86"/>
  <c r="AL388" i="86"/>
  <c r="AM388" i="86"/>
  <c r="AN388" i="86"/>
  <c r="AO388" i="86"/>
  <c r="AP388" i="86"/>
  <c r="AQ388" i="86"/>
  <c r="AR388" i="86"/>
  <c r="AS388" i="86"/>
  <c r="AT388" i="86"/>
  <c r="AU388" i="86"/>
  <c r="AV388" i="86"/>
  <c r="AW388" i="86"/>
  <c r="AX388" i="86"/>
  <c r="AY388" i="86"/>
  <c r="AZ388" i="86"/>
  <c r="BA388" i="86"/>
  <c r="BB388" i="86"/>
  <c r="BC388" i="86"/>
  <c r="BD388" i="86"/>
  <c r="BE388" i="86"/>
  <c r="BF388" i="86"/>
  <c r="BG388" i="86"/>
  <c r="BH388" i="86"/>
  <c r="BI388" i="86"/>
  <c r="BJ388" i="86"/>
  <c r="BK388" i="86"/>
  <c r="BL388" i="86"/>
  <c r="BM388" i="86"/>
  <c r="BN388" i="86"/>
  <c r="BO388" i="86"/>
  <c r="BP388" i="86"/>
  <c r="BQ388" i="86"/>
  <c r="BR388" i="86"/>
  <c r="BS388" i="86"/>
  <c r="BT388" i="86"/>
  <c r="BU388" i="86"/>
  <c r="BV388" i="86"/>
  <c r="BW388" i="86"/>
  <c r="BX388" i="86"/>
  <c r="BY388" i="86"/>
  <c r="BZ388" i="86"/>
  <c r="CA388" i="86"/>
  <c r="CB388" i="86"/>
  <c r="CC388" i="86"/>
  <c r="CD388" i="86"/>
  <c r="CE388" i="86"/>
  <c r="CF388" i="86"/>
  <c r="CG388" i="86"/>
  <c r="CH388" i="86"/>
  <c r="CI388" i="86"/>
  <c r="CJ388" i="86"/>
  <c r="CK388" i="86"/>
  <c r="CL388" i="86"/>
  <c r="CM388" i="86"/>
  <c r="CN388" i="86"/>
  <c r="CO388" i="86"/>
  <c r="CP388" i="86"/>
  <c r="CQ388" i="86"/>
  <c r="CR388" i="86"/>
  <c r="CS388" i="86"/>
  <c r="CT388" i="86"/>
  <c r="CU388" i="86"/>
  <c r="CV388" i="86"/>
  <c r="CW388" i="86"/>
  <c r="CX388" i="86"/>
  <c r="CY388" i="86"/>
  <c r="CZ388" i="86"/>
  <c r="DA388" i="86"/>
  <c r="DB388" i="86"/>
  <c r="DC388" i="86"/>
  <c r="DD388" i="86"/>
  <c r="DE388" i="86"/>
  <c r="DF388" i="86"/>
  <c r="DG388" i="86"/>
  <c r="DH388" i="86"/>
  <c r="DI388" i="86"/>
  <c r="DJ388" i="86"/>
  <c r="DK388" i="86"/>
  <c r="DL388" i="86"/>
  <c r="DM388" i="86"/>
  <c r="DN388" i="86"/>
  <c r="J389" i="86"/>
  <c r="K389" i="86"/>
  <c r="L389" i="86"/>
  <c r="M389" i="86"/>
  <c r="N389" i="86"/>
  <c r="O389" i="86"/>
  <c r="P389" i="86"/>
  <c r="Q389" i="86"/>
  <c r="R389" i="86"/>
  <c r="S389" i="86"/>
  <c r="T389" i="86"/>
  <c r="U389" i="86"/>
  <c r="V389" i="86"/>
  <c r="W389" i="86"/>
  <c r="X389" i="86"/>
  <c r="Y389" i="86"/>
  <c r="Z389" i="86"/>
  <c r="AA389" i="86"/>
  <c r="AB389" i="86"/>
  <c r="AC389" i="86"/>
  <c r="AD389" i="86"/>
  <c r="AE389" i="86"/>
  <c r="AF389" i="86"/>
  <c r="AG389" i="86"/>
  <c r="AH389" i="86"/>
  <c r="AI389" i="86"/>
  <c r="AJ389" i="86"/>
  <c r="AK389" i="86"/>
  <c r="AL389" i="86"/>
  <c r="AM389" i="86"/>
  <c r="AN389" i="86"/>
  <c r="AO389" i="86"/>
  <c r="AP389" i="86"/>
  <c r="AQ389" i="86"/>
  <c r="AR389" i="86"/>
  <c r="AS389" i="86"/>
  <c r="AT389" i="86"/>
  <c r="AU389" i="86"/>
  <c r="AV389" i="86"/>
  <c r="AW389" i="86"/>
  <c r="AX389" i="86"/>
  <c r="AY389" i="86"/>
  <c r="AZ389" i="86"/>
  <c r="BA389" i="86"/>
  <c r="BB389" i="86"/>
  <c r="BC389" i="86"/>
  <c r="BD389" i="86"/>
  <c r="BE389" i="86"/>
  <c r="BF389" i="86"/>
  <c r="BG389" i="86"/>
  <c r="BH389" i="86"/>
  <c r="BI389" i="86"/>
  <c r="BJ389" i="86"/>
  <c r="BK389" i="86"/>
  <c r="BL389" i="86"/>
  <c r="BM389" i="86"/>
  <c r="BN389" i="86"/>
  <c r="BO389" i="86"/>
  <c r="BP389" i="86"/>
  <c r="BQ389" i="86"/>
  <c r="BR389" i="86"/>
  <c r="BS389" i="86"/>
  <c r="BT389" i="86"/>
  <c r="BU389" i="86"/>
  <c r="BV389" i="86"/>
  <c r="BW389" i="86"/>
  <c r="BX389" i="86"/>
  <c r="BY389" i="86"/>
  <c r="BZ389" i="86"/>
  <c r="CA389" i="86"/>
  <c r="CB389" i="86"/>
  <c r="CC389" i="86"/>
  <c r="CD389" i="86"/>
  <c r="CE389" i="86"/>
  <c r="CF389" i="86"/>
  <c r="CG389" i="86"/>
  <c r="CH389" i="86"/>
  <c r="CI389" i="86"/>
  <c r="CJ389" i="86"/>
  <c r="CK389" i="86"/>
  <c r="CL389" i="86"/>
  <c r="CM389" i="86"/>
  <c r="CN389" i="86"/>
  <c r="CO389" i="86"/>
  <c r="CP389" i="86"/>
  <c r="CQ389" i="86"/>
  <c r="CR389" i="86"/>
  <c r="CS389" i="86"/>
  <c r="CT389" i="86"/>
  <c r="CU389" i="86"/>
  <c r="CV389" i="86"/>
  <c r="CW389" i="86"/>
  <c r="CX389" i="86"/>
  <c r="CY389" i="86"/>
  <c r="CZ389" i="86"/>
  <c r="DA389" i="86"/>
  <c r="DB389" i="86"/>
  <c r="DC389" i="86"/>
  <c r="DD389" i="86"/>
  <c r="DE389" i="86"/>
  <c r="DF389" i="86"/>
  <c r="DG389" i="86"/>
  <c r="DH389" i="86"/>
  <c r="DI389" i="86"/>
  <c r="DJ389" i="86"/>
  <c r="DK389" i="86"/>
  <c r="DL389" i="86"/>
  <c r="DM389" i="86"/>
  <c r="DN389" i="86"/>
  <c r="K391" i="86"/>
  <c r="L391" i="86"/>
  <c r="M391" i="86"/>
  <c r="N391" i="86"/>
  <c r="O391" i="86"/>
  <c r="P391" i="86"/>
  <c r="Q391" i="86"/>
  <c r="R391" i="86"/>
  <c r="S391" i="86"/>
  <c r="T391" i="86"/>
  <c r="U391" i="86"/>
  <c r="V391" i="86"/>
  <c r="W391" i="86"/>
  <c r="X391" i="86"/>
  <c r="Y391" i="86"/>
  <c r="Z391" i="86"/>
  <c r="AA391" i="86"/>
  <c r="AB391" i="86"/>
  <c r="AC391" i="86"/>
  <c r="AD391" i="86"/>
  <c r="AE391" i="86"/>
  <c r="AF391" i="86"/>
  <c r="AG391" i="86"/>
  <c r="AH391" i="86"/>
  <c r="AI391" i="86"/>
  <c r="AJ391" i="86"/>
  <c r="AK391" i="86"/>
  <c r="AL391" i="86"/>
  <c r="AM391" i="86"/>
  <c r="AN391" i="86"/>
  <c r="AO391" i="86"/>
  <c r="AP391" i="86"/>
  <c r="AQ391" i="86"/>
  <c r="AR391" i="86"/>
  <c r="AS391" i="86"/>
  <c r="AT391" i="86"/>
  <c r="AU391" i="86"/>
  <c r="AV391" i="86"/>
  <c r="AW391" i="86"/>
  <c r="AX391" i="86"/>
  <c r="AY391" i="86"/>
  <c r="AZ391" i="86"/>
  <c r="BA391" i="86"/>
  <c r="BB391" i="86"/>
  <c r="BC391" i="86"/>
  <c r="BD391" i="86"/>
  <c r="BE391" i="86"/>
  <c r="BF391" i="86"/>
  <c r="BG391" i="86"/>
  <c r="BH391" i="86"/>
  <c r="BI391" i="86"/>
  <c r="BJ391" i="86"/>
  <c r="BK391" i="86"/>
  <c r="BL391" i="86"/>
  <c r="BM391" i="86"/>
  <c r="BN391" i="86"/>
  <c r="BO391" i="86"/>
  <c r="BP391" i="86"/>
  <c r="BQ391" i="86"/>
  <c r="BR391" i="86"/>
  <c r="BS391" i="86"/>
  <c r="BT391" i="86"/>
  <c r="BU391" i="86"/>
  <c r="BV391" i="86"/>
  <c r="BW391" i="86"/>
  <c r="BX391" i="86"/>
  <c r="BY391" i="86"/>
  <c r="BZ391" i="86"/>
  <c r="CA391" i="86"/>
  <c r="CB391" i="86"/>
  <c r="CC391" i="86"/>
  <c r="CD391" i="86"/>
  <c r="CE391" i="86"/>
  <c r="CF391" i="86"/>
  <c r="CG391" i="86"/>
  <c r="CH391" i="86"/>
  <c r="CI391" i="86"/>
  <c r="CJ391" i="86"/>
  <c r="CK391" i="86"/>
  <c r="CL391" i="86"/>
  <c r="CM391" i="86"/>
  <c r="CN391" i="86"/>
  <c r="CO391" i="86"/>
  <c r="CP391" i="86"/>
  <c r="CQ391" i="86"/>
  <c r="CR391" i="86"/>
  <c r="CS391" i="86"/>
  <c r="CT391" i="86"/>
  <c r="CU391" i="86"/>
  <c r="CV391" i="86"/>
  <c r="CW391" i="86"/>
  <c r="CX391" i="86"/>
  <c r="CY391" i="86"/>
  <c r="CZ391" i="86"/>
  <c r="DA391" i="86"/>
  <c r="DB391" i="86"/>
  <c r="DC391" i="86"/>
  <c r="DD391" i="86"/>
  <c r="DE391" i="86"/>
  <c r="DF391" i="86"/>
  <c r="DG391" i="86"/>
  <c r="DH391" i="86"/>
  <c r="DI391" i="86"/>
  <c r="DJ391" i="86"/>
  <c r="DK391" i="86"/>
  <c r="DL391" i="86"/>
  <c r="DM391" i="86"/>
  <c r="DN391" i="86"/>
  <c r="J392" i="86"/>
  <c r="K392" i="86"/>
  <c r="L392" i="86"/>
  <c r="M392" i="86"/>
  <c r="N392" i="86"/>
  <c r="O392" i="86"/>
  <c r="P392" i="86"/>
  <c r="Q392" i="86"/>
  <c r="R392" i="86"/>
  <c r="S392" i="86"/>
  <c r="T392" i="86"/>
  <c r="U392" i="86"/>
  <c r="V392" i="86"/>
  <c r="W392" i="86"/>
  <c r="X392" i="86"/>
  <c r="Y392" i="86"/>
  <c r="Z392" i="86"/>
  <c r="AA392" i="86"/>
  <c r="AB392" i="86"/>
  <c r="AC392" i="86"/>
  <c r="AD392" i="86"/>
  <c r="AE392" i="86"/>
  <c r="AF392" i="86"/>
  <c r="AG392" i="86"/>
  <c r="AH392" i="86"/>
  <c r="AI392" i="86"/>
  <c r="AJ392" i="86"/>
  <c r="AK392" i="86"/>
  <c r="AL392" i="86"/>
  <c r="AM392" i="86"/>
  <c r="AN392" i="86"/>
  <c r="AO392" i="86"/>
  <c r="AP392" i="86"/>
  <c r="AQ392" i="86"/>
  <c r="AR392" i="86"/>
  <c r="AS392" i="86"/>
  <c r="AT392" i="86"/>
  <c r="AU392" i="86"/>
  <c r="AV392" i="86"/>
  <c r="AW392" i="86"/>
  <c r="AX392" i="86"/>
  <c r="AY392" i="86"/>
  <c r="AZ392" i="86"/>
  <c r="BA392" i="86"/>
  <c r="BB392" i="86"/>
  <c r="BC392" i="86"/>
  <c r="BD392" i="86"/>
  <c r="BE392" i="86"/>
  <c r="BF392" i="86"/>
  <c r="BG392" i="86"/>
  <c r="BH392" i="86"/>
  <c r="BI392" i="86"/>
  <c r="BJ392" i="86"/>
  <c r="BK392" i="86"/>
  <c r="BL392" i="86"/>
  <c r="BM392" i="86"/>
  <c r="BN392" i="86"/>
  <c r="BO392" i="86"/>
  <c r="BP392" i="86"/>
  <c r="BQ392" i="86"/>
  <c r="BR392" i="86"/>
  <c r="BS392" i="86"/>
  <c r="BT392" i="86"/>
  <c r="BU392" i="86"/>
  <c r="BV392" i="86"/>
  <c r="BW392" i="86"/>
  <c r="BX392" i="86"/>
  <c r="BY392" i="86"/>
  <c r="BZ392" i="86"/>
  <c r="CA392" i="86"/>
  <c r="CB392" i="86"/>
  <c r="CC392" i="86"/>
  <c r="CD392" i="86"/>
  <c r="CE392" i="86"/>
  <c r="CF392" i="86"/>
  <c r="CG392" i="86"/>
  <c r="CH392" i="86"/>
  <c r="CI392" i="86"/>
  <c r="CJ392" i="86"/>
  <c r="CK392" i="86"/>
  <c r="CL392" i="86"/>
  <c r="CM392" i="86"/>
  <c r="CN392" i="86"/>
  <c r="CO392" i="86"/>
  <c r="CP392" i="86"/>
  <c r="CQ392" i="86"/>
  <c r="CR392" i="86"/>
  <c r="CS392" i="86"/>
  <c r="CT392" i="86"/>
  <c r="CU392" i="86"/>
  <c r="CV392" i="86"/>
  <c r="CW392" i="86"/>
  <c r="CX392" i="86"/>
  <c r="CY392" i="86"/>
  <c r="CZ392" i="86"/>
  <c r="DA392" i="86"/>
  <c r="DB392" i="86"/>
  <c r="DC392" i="86"/>
  <c r="DD392" i="86"/>
  <c r="DE392" i="86"/>
  <c r="DF392" i="86"/>
  <c r="DG392" i="86"/>
  <c r="DH392" i="86"/>
  <c r="DI392" i="86"/>
  <c r="DJ392" i="86"/>
  <c r="DK392" i="86"/>
  <c r="DL392" i="86"/>
  <c r="DM392" i="86"/>
  <c r="DN392" i="86"/>
  <c r="J393" i="86"/>
  <c r="K393" i="86"/>
  <c r="L393" i="86"/>
  <c r="M393" i="86"/>
  <c r="N393" i="86"/>
  <c r="O393" i="86"/>
  <c r="P393" i="86"/>
  <c r="Q393" i="86"/>
  <c r="R393" i="86"/>
  <c r="S393" i="86"/>
  <c r="T393" i="86"/>
  <c r="U393" i="86"/>
  <c r="V393" i="86"/>
  <c r="W393" i="86"/>
  <c r="X393" i="86"/>
  <c r="Y393" i="86"/>
  <c r="Z393" i="86"/>
  <c r="AA393" i="86"/>
  <c r="AB393" i="86"/>
  <c r="AC393" i="86"/>
  <c r="AD393" i="86"/>
  <c r="AE393" i="86"/>
  <c r="AF393" i="86"/>
  <c r="AG393" i="86"/>
  <c r="AH393" i="86"/>
  <c r="AI393" i="86"/>
  <c r="AJ393" i="86"/>
  <c r="AK393" i="86"/>
  <c r="AL393" i="86"/>
  <c r="AM393" i="86"/>
  <c r="AN393" i="86"/>
  <c r="AO393" i="86"/>
  <c r="AP393" i="86"/>
  <c r="AQ393" i="86"/>
  <c r="AR393" i="86"/>
  <c r="AS393" i="86"/>
  <c r="AT393" i="86"/>
  <c r="AU393" i="86"/>
  <c r="AV393" i="86"/>
  <c r="AW393" i="86"/>
  <c r="AX393" i="86"/>
  <c r="AY393" i="86"/>
  <c r="AZ393" i="86"/>
  <c r="BA393" i="86"/>
  <c r="BB393" i="86"/>
  <c r="BC393" i="86"/>
  <c r="BD393" i="86"/>
  <c r="BE393" i="86"/>
  <c r="BF393" i="86"/>
  <c r="BG393" i="86"/>
  <c r="BH393" i="86"/>
  <c r="BI393" i="86"/>
  <c r="BJ393" i="86"/>
  <c r="BK393" i="86"/>
  <c r="BL393" i="86"/>
  <c r="BM393" i="86"/>
  <c r="BN393" i="86"/>
  <c r="BO393" i="86"/>
  <c r="BP393" i="86"/>
  <c r="BQ393" i="86"/>
  <c r="BR393" i="86"/>
  <c r="BS393" i="86"/>
  <c r="BT393" i="86"/>
  <c r="BU393" i="86"/>
  <c r="BV393" i="86"/>
  <c r="BW393" i="86"/>
  <c r="BX393" i="86"/>
  <c r="BY393" i="86"/>
  <c r="BZ393" i="86"/>
  <c r="CA393" i="86"/>
  <c r="CB393" i="86"/>
  <c r="CC393" i="86"/>
  <c r="CD393" i="86"/>
  <c r="CE393" i="86"/>
  <c r="CF393" i="86"/>
  <c r="CG393" i="86"/>
  <c r="CH393" i="86"/>
  <c r="CI393" i="86"/>
  <c r="CJ393" i="86"/>
  <c r="CK393" i="86"/>
  <c r="CL393" i="86"/>
  <c r="CM393" i="86"/>
  <c r="CN393" i="86"/>
  <c r="CO393" i="86"/>
  <c r="CP393" i="86"/>
  <c r="CQ393" i="86"/>
  <c r="CR393" i="86"/>
  <c r="CS393" i="86"/>
  <c r="CT393" i="86"/>
  <c r="CU393" i="86"/>
  <c r="CV393" i="86"/>
  <c r="CW393" i="86"/>
  <c r="CX393" i="86"/>
  <c r="CY393" i="86"/>
  <c r="CZ393" i="86"/>
  <c r="DA393" i="86"/>
  <c r="DB393" i="86"/>
  <c r="DC393" i="86"/>
  <c r="DD393" i="86"/>
  <c r="DE393" i="86"/>
  <c r="DF393" i="86"/>
  <c r="DG393" i="86"/>
  <c r="DH393" i="86"/>
  <c r="DI393" i="86"/>
  <c r="DJ393" i="86"/>
  <c r="DK393" i="86"/>
  <c r="DL393" i="86"/>
  <c r="DM393" i="86"/>
  <c r="DN393" i="86"/>
  <c r="K399" i="86"/>
  <c r="L399" i="86"/>
  <c r="M399" i="86"/>
  <c r="N399" i="86"/>
  <c r="O399" i="86"/>
  <c r="P399" i="86"/>
  <c r="Q399" i="86"/>
  <c r="R399" i="86"/>
  <c r="S399" i="86"/>
  <c r="T399" i="86"/>
  <c r="U399" i="86"/>
  <c r="V399" i="86"/>
  <c r="W399" i="86"/>
  <c r="X399" i="86"/>
  <c r="Y399" i="86"/>
  <c r="Z399" i="86"/>
  <c r="AA399" i="86"/>
  <c r="AB399" i="86"/>
  <c r="AC399" i="86"/>
  <c r="AD399" i="86"/>
  <c r="AE399" i="86"/>
  <c r="AF399" i="86"/>
  <c r="AG399" i="86"/>
  <c r="AH399" i="86"/>
  <c r="AI399" i="86"/>
  <c r="AJ399" i="86"/>
  <c r="AK399" i="86"/>
  <c r="AL399" i="86"/>
  <c r="AM399" i="86"/>
  <c r="AN399" i="86"/>
  <c r="AO399" i="86"/>
  <c r="AP399" i="86"/>
  <c r="AQ399" i="86"/>
  <c r="AR399" i="86"/>
  <c r="AS399" i="86"/>
  <c r="AT399" i="86"/>
  <c r="AU399" i="86"/>
  <c r="AV399" i="86"/>
  <c r="AW399" i="86"/>
  <c r="AX399" i="86"/>
  <c r="AY399" i="86"/>
  <c r="AZ399" i="86"/>
  <c r="BA399" i="86"/>
  <c r="BB399" i="86"/>
  <c r="BC399" i="86"/>
  <c r="BD399" i="86"/>
  <c r="BE399" i="86"/>
  <c r="BF399" i="86"/>
  <c r="BG399" i="86"/>
  <c r="BH399" i="86"/>
  <c r="BI399" i="86"/>
  <c r="BJ399" i="86"/>
  <c r="BK399" i="86"/>
  <c r="BL399" i="86"/>
  <c r="BM399" i="86"/>
  <c r="BN399" i="86"/>
  <c r="BO399" i="86"/>
  <c r="BP399" i="86"/>
  <c r="BQ399" i="86"/>
  <c r="BR399" i="86"/>
  <c r="BS399" i="86"/>
  <c r="BT399" i="86"/>
  <c r="BU399" i="86"/>
  <c r="BV399" i="86"/>
  <c r="BW399" i="86"/>
  <c r="BX399" i="86"/>
  <c r="BY399" i="86"/>
  <c r="BZ399" i="86"/>
  <c r="CA399" i="86"/>
  <c r="CB399" i="86"/>
  <c r="CC399" i="86"/>
  <c r="CD399" i="86"/>
  <c r="CE399" i="86"/>
  <c r="CF399" i="86"/>
  <c r="CG399" i="86"/>
  <c r="CH399" i="86"/>
  <c r="CI399" i="86"/>
  <c r="CJ399" i="86"/>
  <c r="CK399" i="86"/>
  <c r="CL399" i="86"/>
  <c r="CM399" i="86"/>
  <c r="CN399" i="86"/>
  <c r="CO399" i="86"/>
  <c r="CP399" i="86"/>
  <c r="CQ399" i="86"/>
  <c r="CR399" i="86"/>
  <c r="CS399" i="86"/>
  <c r="CT399" i="86"/>
  <c r="CU399" i="86"/>
  <c r="CV399" i="86"/>
  <c r="CW399" i="86"/>
  <c r="CX399" i="86"/>
  <c r="CY399" i="86"/>
  <c r="CZ399" i="86"/>
  <c r="DA399" i="86"/>
  <c r="DB399" i="86"/>
  <c r="DC399" i="86"/>
  <c r="DD399" i="86"/>
  <c r="DE399" i="86"/>
  <c r="DF399" i="86"/>
  <c r="DG399" i="86"/>
  <c r="DH399" i="86"/>
  <c r="DI399" i="86"/>
  <c r="DJ399" i="86"/>
  <c r="DK399" i="86"/>
  <c r="DL399" i="86"/>
  <c r="DM399" i="86"/>
  <c r="DN399" i="86"/>
  <c r="J401" i="86"/>
  <c r="K401" i="86"/>
  <c r="L401" i="86"/>
  <c r="M401" i="86"/>
  <c r="N401" i="86"/>
  <c r="O401" i="86"/>
  <c r="P401" i="86"/>
  <c r="Q401" i="86"/>
  <c r="R401" i="86"/>
  <c r="S401" i="86"/>
  <c r="T401" i="86"/>
  <c r="U401" i="86"/>
  <c r="V401" i="86"/>
  <c r="W401" i="86"/>
  <c r="X401" i="86"/>
  <c r="Y401" i="86"/>
  <c r="Z401" i="86"/>
  <c r="AA401" i="86"/>
  <c r="AB401" i="86"/>
  <c r="AC401" i="86"/>
  <c r="AD401" i="86"/>
  <c r="AE401" i="86"/>
  <c r="AF401" i="86"/>
  <c r="AG401" i="86"/>
  <c r="AH401" i="86"/>
  <c r="AI401" i="86"/>
  <c r="AJ401" i="86"/>
  <c r="AK401" i="86"/>
  <c r="AL401" i="86"/>
  <c r="AM401" i="86"/>
  <c r="AN401" i="86"/>
  <c r="AO401" i="86"/>
  <c r="AP401" i="86"/>
  <c r="AQ401" i="86"/>
  <c r="AR401" i="86"/>
  <c r="AS401" i="86"/>
  <c r="AT401" i="86"/>
  <c r="AU401" i="86"/>
  <c r="AV401" i="86"/>
  <c r="AW401" i="86"/>
  <c r="AX401" i="86"/>
  <c r="AY401" i="86"/>
  <c r="AZ401" i="86"/>
  <c r="BA401" i="86"/>
  <c r="BB401" i="86"/>
  <c r="BC401" i="86"/>
  <c r="BD401" i="86"/>
  <c r="BE401" i="86"/>
  <c r="BF401" i="86"/>
  <c r="BG401" i="86"/>
  <c r="BH401" i="86"/>
  <c r="BI401" i="86"/>
  <c r="BJ401" i="86"/>
  <c r="BK401" i="86"/>
  <c r="BL401" i="86"/>
  <c r="BM401" i="86"/>
  <c r="BN401" i="86"/>
  <c r="BO401" i="86"/>
  <c r="BP401" i="86"/>
  <c r="BQ401" i="86"/>
  <c r="BR401" i="86"/>
  <c r="BS401" i="86"/>
  <c r="BT401" i="86"/>
  <c r="BU401" i="86"/>
  <c r="BV401" i="86"/>
  <c r="BW401" i="86"/>
  <c r="BX401" i="86"/>
  <c r="BY401" i="86"/>
  <c r="BZ401" i="86"/>
  <c r="CA401" i="86"/>
  <c r="CB401" i="86"/>
  <c r="CC401" i="86"/>
  <c r="CD401" i="86"/>
  <c r="CE401" i="86"/>
  <c r="CF401" i="86"/>
  <c r="CG401" i="86"/>
  <c r="CH401" i="86"/>
  <c r="CI401" i="86"/>
  <c r="CJ401" i="86"/>
  <c r="CK401" i="86"/>
  <c r="CL401" i="86"/>
  <c r="CM401" i="86"/>
  <c r="CN401" i="86"/>
  <c r="CO401" i="86"/>
  <c r="CP401" i="86"/>
  <c r="CQ401" i="86"/>
  <c r="CR401" i="86"/>
  <c r="CS401" i="86"/>
  <c r="CT401" i="86"/>
  <c r="CU401" i="86"/>
  <c r="CV401" i="86"/>
  <c r="CW401" i="86"/>
  <c r="CX401" i="86"/>
  <c r="CY401" i="86"/>
  <c r="CZ401" i="86"/>
  <c r="DA401" i="86"/>
  <c r="DB401" i="86"/>
  <c r="DC401" i="86"/>
  <c r="DD401" i="86"/>
  <c r="DE401" i="86"/>
  <c r="DF401" i="86"/>
  <c r="DG401" i="86"/>
  <c r="DH401" i="86"/>
  <c r="DI401" i="86"/>
  <c r="DJ401" i="86"/>
  <c r="DK401" i="86"/>
  <c r="DL401" i="86"/>
  <c r="DM401" i="86"/>
  <c r="DN401" i="86"/>
  <c r="K402" i="86"/>
  <c r="L402" i="86"/>
  <c r="M402" i="86"/>
  <c r="N402" i="86"/>
  <c r="O402" i="86"/>
  <c r="P402" i="86"/>
  <c r="Q402" i="86"/>
  <c r="R402" i="86"/>
  <c r="S402" i="86"/>
  <c r="T402" i="86"/>
  <c r="U402" i="86"/>
  <c r="V402" i="86"/>
  <c r="W402" i="86"/>
  <c r="X402" i="86"/>
  <c r="Y402" i="86"/>
  <c r="Z402" i="86"/>
  <c r="AA402" i="86"/>
  <c r="AB402" i="86"/>
  <c r="AC402" i="86"/>
  <c r="AD402" i="86"/>
  <c r="AE402" i="86"/>
  <c r="AF402" i="86"/>
  <c r="AG402" i="86"/>
  <c r="AH402" i="86"/>
  <c r="AI402" i="86"/>
  <c r="AJ402" i="86"/>
  <c r="AK402" i="86"/>
  <c r="AL402" i="86"/>
  <c r="AM402" i="86"/>
  <c r="AN402" i="86"/>
  <c r="AO402" i="86"/>
  <c r="AP402" i="86"/>
  <c r="AQ402" i="86"/>
  <c r="AR402" i="86"/>
  <c r="AS402" i="86"/>
  <c r="AT402" i="86"/>
  <c r="AU402" i="86"/>
  <c r="AV402" i="86"/>
  <c r="AW402" i="86"/>
  <c r="AX402" i="86"/>
  <c r="AY402" i="86"/>
  <c r="AZ402" i="86"/>
  <c r="BA402" i="86"/>
  <c r="BB402" i="86"/>
  <c r="BC402" i="86"/>
  <c r="BD402" i="86"/>
  <c r="BE402" i="86"/>
  <c r="BF402" i="86"/>
  <c r="BG402" i="86"/>
  <c r="BH402" i="86"/>
  <c r="BI402" i="86"/>
  <c r="BJ402" i="86"/>
  <c r="BK402" i="86"/>
  <c r="BL402" i="86"/>
  <c r="BM402" i="86"/>
  <c r="BN402" i="86"/>
  <c r="BO402" i="86"/>
  <c r="BP402" i="86"/>
  <c r="BQ402" i="86"/>
  <c r="BR402" i="86"/>
  <c r="BS402" i="86"/>
  <c r="BT402" i="86"/>
  <c r="BU402" i="86"/>
  <c r="BV402" i="86"/>
  <c r="BW402" i="86"/>
  <c r="BX402" i="86"/>
  <c r="BY402" i="86"/>
  <c r="BZ402" i="86"/>
  <c r="CA402" i="86"/>
  <c r="CB402" i="86"/>
  <c r="CC402" i="86"/>
  <c r="CD402" i="86"/>
  <c r="CE402" i="86"/>
  <c r="CF402" i="86"/>
  <c r="CG402" i="86"/>
  <c r="CH402" i="86"/>
  <c r="CI402" i="86"/>
  <c r="CJ402" i="86"/>
  <c r="CK402" i="86"/>
  <c r="CL402" i="86"/>
  <c r="CM402" i="86"/>
  <c r="CN402" i="86"/>
  <c r="CO402" i="86"/>
  <c r="CP402" i="86"/>
  <c r="CQ402" i="86"/>
  <c r="CR402" i="86"/>
  <c r="CS402" i="86"/>
  <c r="CT402" i="86"/>
  <c r="CU402" i="86"/>
  <c r="CV402" i="86"/>
  <c r="CW402" i="86"/>
  <c r="CX402" i="86"/>
  <c r="CY402" i="86"/>
  <c r="CZ402" i="86"/>
  <c r="DA402" i="86"/>
  <c r="DB402" i="86"/>
  <c r="DC402" i="86"/>
  <c r="DD402" i="86"/>
  <c r="DE402" i="86"/>
  <c r="DF402" i="86"/>
  <c r="DG402" i="86"/>
  <c r="DH402" i="86"/>
  <c r="DI402" i="86"/>
  <c r="DJ402" i="86"/>
  <c r="DK402" i="86"/>
  <c r="DL402" i="86"/>
  <c r="DM402" i="86"/>
  <c r="DN402" i="86"/>
  <c r="J404" i="86"/>
  <c r="K404" i="86"/>
  <c r="L404" i="86"/>
  <c r="M404" i="86"/>
  <c r="N404" i="86"/>
  <c r="O404" i="86"/>
  <c r="P404" i="86"/>
  <c r="Q404" i="86"/>
  <c r="R404" i="86"/>
  <c r="S404" i="86"/>
  <c r="T404" i="86"/>
  <c r="U404" i="86"/>
  <c r="V404" i="86"/>
  <c r="W404" i="86"/>
  <c r="X404" i="86"/>
  <c r="Y404" i="86"/>
  <c r="Z404" i="86"/>
  <c r="AA404" i="86"/>
  <c r="AB404" i="86"/>
  <c r="AC404" i="86"/>
  <c r="AD404" i="86"/>
  <c r="AE404" i="86"/>
  <c r="AF404" i="86"/>
  <c r="AG404" i="86"/>
  <c r="AH404" i="86"/>
  <c r="AI404" i="86"/>
  <c r="AJ404" i="86"/>
  <c r="AK404" i="86"/>
  <c r="AL404" i="86"/>
  <c r="AM404" i="86"/>
  <c r="AN404" i="86"/>
  <c r="AO404" i="86"/>
  <c r="AP404" i="86"/>
  <c r="AQ404" i="86"/>
  <c r="AR404" i="86"/>
  <c r="AS404" i="86"/>
  <c r="AT404" i="86"/>
  <c r="AU404" i="86"/>
  <c r="AV404" i="86"/>
  <c r="AW404" i="86"/>
  <c r="AX404" i="86"/>
  <c r="AY404" i="86"/>
  <c r="AZ404" i="86"/>
  <c r="BA404" i="86"/>
  <c r="BB404" i="86"/>
  <c r="BC404" i="86"/>
  <c r="BD404" i="86"/>
  <c r="BE404" i="86"/>
  <c r="BF404" i="86"/>
  <c r="BG404" i="86"/>
  <c r="BH404" i="86"/>
  <c r="BI404" i="86"/>
  <c r="BJ404" i="86"/>
  <c r="BK404" i="86"/>
  <c r="BL404" i="86"/>
  <c r="BM404" i="86"/>
  <c r="BN404" i="86"/>
  <c r="BO404" i="86"/>
  <c r="BP404" i="86"/>
  <c r="BQ404" i="86"/>
  <c r="BR404" i="86"/>
  <c r="BS404" i="86"/>
  <c r="BT404" i="86"/>
  <c r="BU404" i="86"/>
  <c r="BV404" i="86"/>
  <c r="BW404" i="86"/>
  <c r="BX404" i="86"/>
  <c r="BY404" i="86"/>
  <c r="BZ404" i="86"/>
  <c r="CA404" i="86"/>
  <c r="CB404" i="86"/>
  <c r="CC404" i="86"/>
  <c r="CD404" i="86"/>
  <c r="CE404" i="86"/>
  <c r="CF404" i="86"/>
  <c r="CG404" i="86"/>
  <c r="CH404" i="86"/>
  <c r="CI404" i="86"/>
  <c r="CJ404" i="86"/>
  <c r="CK404" i="86"/>
  <c r="CL404" i="86"/>
  <c r="CM404" i="86"/>
  <c r="CN404" i="86"/>
  <c r="CO404" i="86"/>
  <c r="CP404" i="86"/>
  <c r="CQ404" i="86"/>
  <c r="CR404" i="86"/>
  <c r="CS404" i="86"/>
  <c r="CT404" i="86"/>
  <c r="CU404" i="86"/>
  <c r="CV404" i="86"/>
  <c r="CW404" i="86"/>
  <c r="CX404" i="86"/>
  <c r="CY404" i="86"/>
  <c r="CZ404" i="86"/>
  <c r="DA404" i="86"/>
  <c r="DB404" i="86"/>
  <c r="DC404" i="86"/>
  <c r="DD404" i="86"/>
  <c r="DE404" i="86"/>
  <c r="DF404" i="86"/>
  <c r="DG404" i="86"/>
  <c r="DH404" i="86"/>
  <c r="DI404" i="86"/>
  <c r="DJ404" i="86"/>
  <c r="DK404" i="86"/>
  <c r="DL404" i="86"/>
  <c r="DM404" i="86"/>
  <c r="DN404" i="86"/>
  <c r="H405" i="86"/>
  <c r="K405" i="86"/>
  <c r="L405" i="86"/>
  <c r="M405" i="86"/>
  <c r="N405" i="86"/>
  <c r="O405" i="86"/>
  <c r="P405" i="86"/>
  <c r="Q405" i="86"/>
  <c r="R405" i="86"/>
  <c r="S405" i="86"/>
  <c r="T405" i="86"/>
  <c r="U405" i="86"/>
  <c r="V405" i="86"/>
  <c r="W405" i="86"/>
  <c r="X405" i="86"/>
  <c r="Y405" i="86"/>
  <c r="Z405" i="86"/>
  <c r="AA405" i="86"/>
  <c r="AB405" i="86"/>
  <c r="AC405" i="86"/>
  <c r="AD405" i="86"/>
  <c r="AE405" i="86"/>
  <c r="AF405" i="86"/>
  <c r="AG405" i="86"/>
  <c r="AH405" i="86"/>
  <c r="AI405" i="86"/>
  <c r="AJ405" i="86"/>
  <c r="AK405" i="86"/>
  <c r="AL405" i="86"/>
  <c r="AM405" i="86"/>
  <c r="AN405" i="86"/>
  <c r="AO405" i="86"/>
  <c r="AP405" i="86"/>
  <c r="AQ405" i="86"/>
  <c r="AR405" i="86"/>
  <c r="AS405" i="86"/>
  <c r="AT405" i="86"/>
  <c r="AU405" i="86"/>
  <c r="AV405" i="86"/>
  <c r="AW405" i="86"/>
  <c r="AX405" i="86"/>
  <c r="AY405" i="86"/>
  <c r="AZ405" i="86"/>
  <c r="BA405" i="86"/>
  <c r="BB405" i="86"/>
  <c r="BC405" i="86"/>
  <c r="BD405" i="86"/>
  <c r="BE405" i="86"/>
  <c r="BF405" i="86"/>
  <c r="BG405" i="86"/>
  <c r="BH405" i="86"/>
  <c r="BI405" i="86"/>
  <c r="BJ405" i="86"/>
  <c r="BK405" i="86"/>
  <c r="BL405" i="86"/>
  <c r="BM405" i="86"/>
  <c r="BN405" i="86"/>
  <c r="BO405" i="86"/>
  <c r="BP405" i="86"/>
  <c r="BQ405" i="86"/>
  <c r="BR405" i="86"/>
  <c r="BS405" i="86"/>
  <c r="BT405" i="86"/>
  <c r="BU405" i="86"/>
  <c r="BV405" i="86"/>
  <c r="BW405" i="86"/>
  <c r="BX405" i="86"/>
  <c r="BY405" i="86"/>
  <c r="BZ405" i="86"/>
  <c r="CA405" i="86"/>
  <c r="CB405" i="86"/>
  <c r="CC405" i="86"/>
  <c r="CD405" i="86"/>
  <c r="CE405" i="86"/>
  <c r="CF405" i="86"/>
  <c r="CG405" i="86"/>
  <c r="CH405" i="86"/>
  <c r="CI405" i="86"/>
  <c r="CJ405" i="86"/>
  <c r="CK405" i="86"/>
  <c r="CL405" i="86"/>
  <c r="CM405" i="86"/>
  <c r="CN405" i="86"/>
  <c r="CO405" i="86"/>
  <c r="CP405" i="86"/>
  <c r="CQ405" i="86"/>
  <c r="CR405" i="86"/>
  <c r="CS405" i="86"/>
  <c r="CT405" i="86"/>
  <c r="CU405" i="86"/>
  <c r="CV405" i="86"/>
  <c r="CW405" i="86"/>
  <c r="CX405" i="86"/>
  <c r="CY405" i="86"/>
  <c r="CZ405" i="86"/>
  <c r="DA405" i="86"/>
  <c r="DB405" i="86"/>
  <c r="DC405" i="86"/>
  <c r="DD405" i="86"/>
  <c r="DE405" i="86"/>
  <c r="DF405" i="86"/>
  <c r="DG405" i="86"/>
  <c r="DH405" i="86"/>
  <c r="DI405" i="86"/>
  <c r="DJ405" i="86"/>
  <c r="DK405" i="86"/>
  <c r="DL405" i="86"/>
  <c r="DM405" i="86"/>
  <c r="DN405" i="86"/>
  <c r="J433" i="86"/>
  <c r="K433" i="86"/>
  <c r="L433" i="86"/>
  <c r="M433" i="86"/>
  <c r="N433" i="86"/>
  <c r="O433" i="86"/>
  <c r="P433" i="86"/>
  <c r="Q433" i="86"/>
  <c r="R433" i="86"/>
  <c r="S433" i="86"/>
  <c r="T433" i="86"/>
  <c r="U433" i="86"/>
  <c r="V433" i="86"/>
  <c r="W433" i="86"/>
  <c r="X433" i="86"/>
  <c r="Y433" i="86"/>
  <c r="Z433" i="86"/>
  <c r="AA433" i="86"/>
  <c r="AB433" i="86"/>
  <c r="AC433" i="86"/>
  <c r="AD433" i="86"/>
  <c r="AE433" i="86"/>
  <c r="AF433" i="86"/>
  <c r="AG433" i="86"/>
  <c r="AH433" i="86"/>
  <c r="AI433" i="86"/>
  <c r="AJ433" i="86"/>
  <c r="AK433" i="86"/>
  <c r="AL433" i="86"/>
  <c r="AM433" i="86"/>
  <c r="AN433" i="86"/>
  <c r="AO433" i="86"/>
  <c r="AP433" i="86"/>
  <c r="AQ433" i="86"/>
  <c r="AR433" i="86"/>
  <c r="AS433" i="86"/>
  <c r="AT433" i="86"/>
  <c r="AU433" i="86"/>
  <c r="AV433" i="86"/>
  <c r="AW433" i="86"/>
  <c r="AX433" i="86"/>
  <c r="AY433" i="86"/>
  <c r="AZ433" i="86"/>
  <c r="BA433" i="86"/>
  <c r="BB433" i="86"/>
  <c r="BC433" i="86"/>
  <c r="BD433" i="86"/>
  <c r="BE433" i="86"/>
  <c r="BF433" i="86"/>
  <c r="BG433" i="86"/>
  <c r="BH433" i="86"/>
  <c r="BI433" i="86"/>
  <c r="BJ433" i="86"/>
  <c r="BK433" i="86"/>
  <c r="BL433" i="86"/>
  <c r="BM433" i="86"/>
  <c r="BN433" i="86"/>
  <c r="BO433" i="86"/>
  <c r="BP433" i="86"/>
  <c r="BQ433" i="86"/>
  <c r="BR433" i="86"/>
  <c r="BS433" i="86"/>
  <c r="BT433" i="86"/>
  <c r="BU433" i="86"/>
  <c r="BV433" i="86"/>
  <c r="BW433" i="86"/>
  <c r="BX433" i="86"/>
  <c r="BY433" i="86"/>
  <c r="BZ433" i="86"/>
  <c r="CA433" i="86"/>
  <c r="CB433" i="86"/>
  <c r="CC433" i="86"/>
  <c r="CD433" i="86"/>
  <c r="CE433" i="86"/>
  <c r="CF433" i="86"/>
  <c r="CG433" i="86"/>
  <c r="CH433" i="86"/>
  <c r="CI433" i="86"/>
  <c r="CJ433" i="86"/>
  <c r="CK433" i="86"/>
  <c r="CL433" i="86"/>
  <c r="CM433" i="86"/>
  <c r="CN433" i="86"/>
  <c r="CO433" i="86"/>
  <c r="CP433" i="86"/>
  <c r="CQ433" i="86"/>
  <c r="CR433" i="86"/>
  <c r="CS433" i="86"/>
  <c r="CT433" i="86"/>
  <c r="CU433" i="86"/>
  <c r="CV433" i="86"/>
  <c r="CW433" i="86"/>
  <c r="CX433" i="86"/>
  <c r="CY433" i="86"/>
  <c r="CZ433" i="86"/>
  <c r="DA433" i="86"/>
  <c r="DB433" i="86"/>
  <c r="DC433" i="86"/>
  <c r="DD433" i="86"/>
  <c r="DE433" i="86"/>
  <c r="DF433" i="86"/>
  <c r="DG433" i="86"/>
  <c r="DH433" i="86"/>
  <c r="DI433" i="86"/>
  <c r="DJ433" i="86"/>
  <c r="DK433" i="86"/>
  <c r="DL433" i="86"/>
  <c r="DM433" i="86"/>
  <c r="DN433" i="86"/>
  <c r="H435" i="86"/>
  <c r="K435" i="86"/>
  <c r="L435" i="86"/>
  <c r="M435" i="86"/>
  <c r="N435" i="86"/>
  <c r="O435" i="86"/>
  <c r="P435" i="86"/>
  <c r="Q435" i="86"/>
  <c r="R435" i="86"/>
  <c r="S435" i="86"/>
  <c r="T435" i="86"/>
  <c r="U435" i="86"/>
  <c r="V435" i="86"/>
  <c r="W435" i="86"/>
  <c r="X435" i="86"/>
  <c r="Y435" i="86"/>
  <c r="Z435" i="86"/>
  <c r="AA435" i="86"/>
  <c r="AB435" i="86"/>
  <c r="AC435" i="86"/>
  <c r="AD435" i="86"/>
  <c r="AE435" i="86"/>
  <c r="AF435" i="86"/>
  <c r="AG435" i="86"/>
  <c r="AH435" i="86"/>
  <c r="AI435" i="86"/>
  <c r="AJ435" i="86"/>
  <c r="AK435" i="86"/>
  <c r="AL435" i="86"/>
  <c r="AM435" i="86"/>
  <c r="AN435" i="86"/>
  <c r="AO435" i="86"/>
  <c r="AP435" i="86"/>
  <c r="AQ435" i="86"/>
  <c r="AR435" i="86"/>
  <c r="AS435" i="86"/>
  <c r="AT435" i="86"/>
  <c r="AU435" i="86"/>
  <c r="AV435" i="86"/>
  <c r="AW435" i="86"/>
  <c r="AX435" i="86"/>
  <c r="AY435" i="86"/>
  <c r="AZ435" i="86"/>
  <c r="BA435" i="86"/>
  <c r="BB435" i="86"/>
  <c r="BC435" i="86"/>
  <c r="BD435" i="86"/>
  <c r="BE435" i="86"/>
  <c r="BF435" i="86"/>
  <c r="BG435" i="86"/>
  <c r="BH435" i="86"/>
  <c r="BI435" i="86"/>
  <c r="BJ435" i="86"/>
  <c r="BK435" i="86"/>
  <c r="BL435" i="86"/>
  <c r="BM435" i="86"/>
  <c r="BN435" i="86"/>
  <c r="BO435" i="86"/>
  <c r="BP435" i="86"/>
  <c r="BQ435" i="86"/>
  <c r="BR435" i="86"/>
  <c r="BS435" i="86"/>
  <c r="BT435" i="86"/>
  <c r="BU435" i="86"/>
  <c r="BV435" i="86"/>
  <c r="BW435" i="86"/>
  <c r="BX435" i="86"/>
  <c r="BY435" i="86"/>
  <c r="BZ435" i="86"/>
  <c r="CA435" i="86"/>
  <c r="CB435" i="86"/>
  <c r="CC435" i="86"/>
  <c r="CD435" i="86"/>
  <c r="CE435" i="86"/>
  <c r="CF435" i="86"/>
  <c r="CG435" i="86"/>
  <c r="CH435" i="86"/>
  <c r="CI435" i="86"/>
  <c r="CJ435" i="86"/>
  <c r="CK435" i="86"/>
  <c r="CL435" i="86"/>
  <c r="CM435" i="86"/>
  <c r="CN435" i="86"/>
  <c r="CO435" i="86"/>
  <c r="CP435" i="86"/>
  <c r="CQ435" i="86"/>
  <c r="CR435" i="86"/>
  <c r="CS435" i="86"/>
  <c r="CT435" i="86"/>
  <c r="CU435" i="86"/>
  <c r="CV435" i="86"/>
  <c r="CW435" i="86"/>
  <c r="CX435" i="86"/>
  <c r="CY435" i="86"/>
  <c r="CZ435" i="86"/>
  <c r="DA435" i="86"/>
  <c r="DB435" i="86"/>
  <c r="DC435" i="86"/>
  <c r="DD435" i="86"/>
  <c r="DE435" i="86"/>
  <c r="DF435" i="86"/>
  <c r="DG435" i="86"/>
  <c r="DH435" i="86"/>
  <c r="DI435" i="86"/>
  <c r="DJ435" i="86"/>
  <c r="DK435" i="86"/>
  <c r="DL435" i="86"/>
  <c r="DM435" i="86"/>
  <c r="DN435" i="86"/>
  <c r="H436" i="86"/>
  <c r="K436" i="86"/>
  <c r="L436" i="86"/>
  <c r="M436" i="86"/>
  <c r="N436" i="86"/>
  <c r="O436" i="86"/>
  <c r="P436" i="86"/>
  <c r="Q436" i="86"/>
  <c r="R436" i="86"/>
  <c r="S436" i="86"/>
  <c r="T436" i="86"/>
  <c r="U436" i="86"/>
  <c r="V436" i="86"/>
  <c r="W436" i="86"/>
  <c r="X436" i="86"/>
  <c r="Y436" i="86"/>
  <c r="Z436" i="86"/>
  <c r="AA436" i="86"/>
  <c r="AB436" i="86"/>
  <c r="AC436" i="86"/>
  <c r="AD436" i="86"/>
  <c r="AE436" i="86"/>
  <c r="AF436" i="86"/>
  <c r="AG436" i="86"/>
  <c r="AH436" i="86"/>
  <c r="AI436" i="86"/>
  <c r="AJ436" i="86"/>
  <c r="AK436" i="86"/>
  <c r="AL436" i="86"/>
  <c r="AM436" i="86"/>
  <c r="AN436" i="86"/>
  <c r="AO436" i="86"/>
  <c r="AP436" i="86"/>
  <c r="AQ436" i="86"/>
  <c r="AR436" i="86"/>
  <c r="AS436" i="86"/>
  <c r="AT436" i="86"/>
  <c r="AU436" i="86"/>
  <c r="AV436" i="86"/>
  <c r="AW436" i="86"/>
  <c r="AX436" i="86"/>
  <c r="AY436" i="86"/>
  <c r="AZ436" i="86"/>
  <c r="BA436" i="86"/>
  <c r="BB436" i="86"/>
  <c r="BC436" i="86"/>
  <c r="BD436" i="86"/>
  <c r="BE436" i="86"/>
  <c r="BF436" i="86"/>
  <c r="BG436" i="86"/>
  <c r="BH436" i="86"/>
  <c r="BI436" i="86"/>
  <c r="BJ436" i="86"/>
  <c r="BK436" i="86"/>
  <c r="BL436" i="86"/>
  <c r="BM436" i="86"/>
  <c r="BN436" i="86"/>
  <c r="BO436" i="86"/>
  <c r="BP436" i="86"/>
  <c r="BQ436" i="86"/>
  <c r="BR436" i="86"/>
  <c r="BS436" i="86"/>
  <c r="BT436" i="86"/>
  <c r="BU436" i="86"/>
  <c r="BV436" i="86"/>
  <c r="BW436" i="86"/>
  <c r="BX436" i="86"/>
  <c r="BY436" i="86"/>
  <c r="BZ436" i="86"/>
  <c r="CA436" i="86"/>
  <c r="CB436" i="86"/>
  <c r="CC436" i="86"/>
  <c r="CD436" i="86"/>
  <c r="CE436" i="86"/>
  <c r="CF436" i="86"/>
  <c r="CG436" i="86"/>
  <c r="CH436" i="86"/>
  <c r="CI436" i="86"/>
  <c r="CJ436" i="86"/>
  <c r="CK436" i="86"/>
  <c r="CL436" i="86"/>
  <c r="CM436" i="86"/>
  <c r="CN436" i="86"/>
  <c r="CO436" i="86"/>
  <c r="CP436" i="86"/>
  <c r="CQ436" i="86"/>
  <c r="CR436" i="86"/>
  <c r="CS436" i="86"/>
  <c r="CT436" i="86"/>
  <c r="CU436" i="86"/>
  <c r="CV436" i="86"/>
  <c r="CW436" i="86"/>
  <c r="CX436" i="86"/>
  <c r="CY436" i="86"/>
  <c r="CZ436" i="86"/>
  <c r="DA436" i="86"/>
  <c r="DB436" i="86"/>
  <c r="DC436" i="86"/>
  <c r="DD436" i="86"/>
  <c r="DE436" i="86"/>
  <c r="DF436" i="86"/>
  <c r="DG436" i="86"/>
  <c r="DH436" i="86"/>
  <c r="DI436" i="86"/>
  <c r="DJ436" i="86"/>
  <c r="DK436" i="86"/>
  <c r="DL436" i="86"/>
  <c r="DM436" i="86"/>
  <c r="DN436" i="86"/>
  <c r="H438" i="86"/>
  <c r="K438" i="86"/>
  <c r="L438" i="86"/>
  <c r="M438" i="86"/>
  <c r="N438" i="86"/>
  <c r="O438" i="86"/>
  <c r="P438" i="86"/>
  <c r="Q438" i="86"/>
  <c r="R438" i="86"/>
  <c r="S438" i="86"/>
  <c r="T438" i="86"/>
  <c r="U438" i="86"/>
  <c r="V438" i="86"/>
  <c r="W438" i="86"/>
  <c r="X438" i="86"/>
  <c r="Y438" i="86"/>
  <c r="Z438" i="86"/>
  <c r="AA438" i="86"/>
  <c r="AB438" i="86"/>
  <c r="AC438" i="86"/>
  <c r="AD438" i="86"/>
  <c r="AE438" i="86"/>
  <c r="AF438" i="86"/>
  <c r="AG438" i="86"/>
  <c r="AH438" i="86"/>
  <c r="AI438" i="86"/>
  <c r="AJ438" i="86"/>
  <c r="AK438" i="86"/>
  <c r="AL438" i="86"/>
  <c r="AM438" i="86"/>
  <c r="AN438" i="86"/>
  <c r="AO438" i="86"/>
  <c r="AP438" i="86"/>
  <c r="AQ438" i="86"/>
  <c r="AR438" i="86"/>
  <c r="AS438" i="86"/>
  <c r="AT438" i="86"/>
  <c r="AU438" i="86"/>
  <c r="AV438" i="86"/>
  <c r="AW438" i="86"/>
  <c r="AX438" i="86"/>
  <c r="AY438" i="86"/>
  <c r="AZ438" i="86"/>
  <c r="BA438" i="86"/>
  <c r="BB438" i="86"/>
  <c r="BC438" i="86"/>
  <c r="BD438" i="86"/>
  <c r="BE438" i="86"/>
  <c r="BF438" i="86"/>
  <c r="BG438" i="86"/>
  <c r="BH438" i="86"/>
  <c r="BI438" i="86"/>
  <c r="BJ438" i="86"/>
  <c r="BK438" i="86"/>
  <c r="BL438" i="86"/>
  <c r="BM438" i="86"/>
  <c r="BN438" i="86"/>
  <c r="BO438" i="86"/>
  <c r="BP438" i="86"/>
  <c r="BQ438" i="86"/>
  <c r="BR438" i="86"/>
  <c r="BS438" i="86"/>
  <c r="BT438" i="86"/>
  <c r="BU438" i="86"/>
  <c r="BV438" i="86"/>
  <c r="BW438" i="86"/>
  <c r="BX438" i="86"/>
  <c r="BY438" i="86"/>
  <c r="BZ438" i="86"/>
  <c r="CA438" i="86"/>
  <c r="CB438" i="86"/>
  <c r="CC438" i="86"/>
  <c r="CD438" i="86"/>
  <c r="CE438" i="86"/>
  <c r="CF438" i="86"/>
  <c r="CG438" i="86"/>
  <c r="CH438" i="86"/>
  <c r="CI438" i="86"/>
  <c r="CJ438" i="86"/>
  <c r="CK438" i="86"/>
  <c r="CL438" i="86"/>
  <c r="CM438" i="86"/>
  <c r="CN438" i="86"/>
  <c r="CO438" i="86"/>
  <c r="CP438" i="86"/>
  <c r="CQ438" i="86"/>
  <c r="CR438" i="86"/>
  <c r="CS438" i="86"/>
  <c r="CT438" i="86"/>
  <c r="CU438" i="86"/>
  <c r="CV438" i="86"/>
  <c r="CW438" i="86"/>
  <c r="CX438" i="86"/>
  <c r="CY438" i="86"/>
  <c r="CZ438" i="86"/>
  <c r="DA438" i="86"/>
  <c r="DB438" i="86"/>
  <c r="DC438" i="86"/>
  <c r="DD438" i="86"/>
  <c r="DE438" i="86"/>
  <c r="DF438" i="86"/>
  <c r="DG438" i="86"/>
  <c r="DH438" i="86"/>
  <c r="DI438" i="86"/>
  <c r="DJ438" i="86"/>
  <c r="DK438" i="86"/>
  <c r="DL438" i="86"/>
  <c r="DM438" i="86"/>
  <c r="DN438" i="86"/>
  <c r="H442" i="86"/>
  <c r="K442" i="86"/>
  <c r="L442" i="86"/>
  <c r="M442" i="86"/>
  <c r="N442" i="86"/>
  <c r="O442" i="86"/>
  <c r="P442" i="86"/>
  <c r="Q442" i="86"/>
  <c r="R442" i="86"/>
  <c r="S442" i="86"/>
  <c r="T442" i="86"/>
  <c r="U442" i="86"/>
  <c r="V442" i="86"/>
  <c r="W442" i="86"/>
  <c r="X442" i="86"/>
  <c r="Y442" i="86"/>
  <c r="Z442" i="86"/>
  <c r="AA442" i="86"/>
  <c r="AB442" i="86"/>
  <c r="AC442" i="86"/>
  <c r="AD442" i="86"/>
  <c r="AE442" i="86"/>
  <c r="AF442" i="86"/>
  <c r="AG442" i="86"/>
  <c r="AH442" i="86"/>
  <c r="AI442" i="86"/>
  <c r="AJ442" i="86"/>
  <c r="AK442" i="86"/>
  <c r="AL442" i="86"/>
  <c r="AM442" i="86"/>
  <c r="AN442" i="86"/>
  <c r="AO442" i="86"/>
  <c r="AP442" i="86"/>
  <c r="AQ442" i="86"/>
  <c r="AR442" i="86"/>
  <c r="AS442" i="86"/>
  <c r="AT442" i="86"/>
  <c r="AU442" i="86"/>
  <c r="AV442" i="86"/>
  <c r="AW442" i="86"/>
  <c r="AX442" i="86"/>
  <c r="AY442" i="86"/>
  <c r="AZ442" i="86"/>
  <c r="BA442" i="86"/>
  <c r="BB442" i="86"/>
  <c r="BC442" i="86"/>
  <c r="BD442" i="86"/>
  <c r="BE442" i="86"/>
  <c r="BF442" i="86"/>
  <c r="BG442" i="86"/>
  <c r="BH442" i="86"/>
  <c r="BI442" i="86"/>
  <c r="BJ442" i="86"/>
  <c r="BK442" i="86"/>
  <c r="BL442" i="86"/>
  <c r="BM442" i="86"/>
  <c r="BN442" i="86"/>
  <c r="BO442" i="86"/>
  <c r="BP442" i="86"/>
  <c r="BQ442" i="86"/>
  <c r="BR442" i="86"/>
  <c r="BS442" i="86"/>
  <c r="BT442" i="86"/>
  <c r="BU442" i="86"/>
  <c r="BV442" i="86"/>
  <c r="BW442" i="86"/>
  <c r="BX442" i="86"/>
  <c r="BY442" i="86"/>
  <c r="BZ442" i="86"/>
  <c r="CA442" i="86"/>
  <c r="CB442" i="86"/>
  <c r="CC442" i="86"/>
  <c r="CD442" i="86"/>
  <c r="CE442" i="86"/>
  <c r="CF442" i="86"/>
  <c r="CG442" i="86"/>
  <c r="CH442" i="86"/>
  <c r="CI442" i="86"/>
  <c r="CJ442" i="86"/>
  <c r="CK442" i="86"/>
  <c r="CL442" i="86"/>
  <c r="CM442" i="86"/>
  <c r="CN442" i="86"/>
  <c r="CO442" i="86"/>
  <c r="CP442" i="86"/>
  <c r="CQ442" i="86"/>
  <c r="CR442" i="86"/>
  <c r="CS442" i="86"/>
  <c r="CT442" i="86"/>
  <c r="CU442" i="86"/>
  <c r="CV442" i="86"/>
  <c r="CW442" i="86"/>
  <c r="CX442" i="86"/>
  <c r="CY442" i="86"/>
  <c r="CZ442" i="86"/>
  <c r="DA442" i="86"/>
  <c r="DB442" i="86"/>
  <c r="DC442" i="86"/>
  <c r="DD442" i="86"/>
  <c r="DE442" i="86"/>
  <c r="DF442" i="86"/>
  <c r="DG442" i="86"/>
  <c r="DH442" i="86"/>
  <c r="DI442" i="86"/>
  <c r="DJ442" i="86"/>
  <c r="DK442" i="86"/>
  <c r="DL442" i="86"/>
  <c r="DM442" i="86"/>
  <c r="DN442" i="86"/>
  <c r="H443" i="86"/>
  <c r="K443" i="86"/>
  <c r="L443" i="86"/>
  <c r="M443" i="86"/>
  <c r="N443" i="86"/>
  <c r="O443" i="86"/>
  <c r="P443" i="86"/>
  <c r="Q443" i="86"/>
  <c r="R443" i="86"/>
  <c r="S443" i="86"/>
  <c r="T443" i="86"/>
  <c r="U443" i="86"/>
  <c r="V443" i="86"/>
  <c r="W443" i="86"/>
  <c r="X443" i="86"/>
  <c r="Y443" i="86"/>
  <c r="Z443" i="86"/>
  <c r="AA443" i="86"/>
  <c r="AB443" i="86"/>
  <c r="AC443" i="86"/>
  <c r="AD443" i="86"/>
  <c r="AE443" i="86"/>
  <c r="AF443" i="86"/>
  <c r="AG443" i="86"/>
  <c r="AH443" i="86"/>
  <c r="AI443" i="86"/>
  <c r="AJ443" i="86"/>
  <c r="AK443" i="86"/>
  <c r="AL443" i="86"/>
  <c r="AM443" i="86"/>
  <c r="AN443" i="86"/>
  <c r="AO443" i="86"/>
  <c r="AP443" i="86"/>
  <c r="AQ443" i="86"/>
  <c r="AR443" i="86"/>
  <c r="AS443" i="86"/>
  <c r="AT443" i="86"/>
  <c r="AU443" i="86"/>
  <c r="AV443" i="86"/>
  <c r="AW443" i="86"/>
  <c r="AX443" i="86"/>
  <c r="AY443" i="86"/>
  <c r="AZ443" i="86"/>
  <c r="BA443" i="86"/>
  <c r="BB443" i="86"/>
  <c r="BC443" i="86"/>
  <c r="BD443" i="86"/>
  <c r="BE443" i="86"/>
  <c r="BF443" i="86"/>
  <c r="BG443" i="86"/>
  <c r="BH443" i="86"/>
  <c r="BI443" i="86"/>
  <c r="BJ443" i="86"/>
  <c r="BK443" i="86"/>
  <c r="BL443" i="86"/>
  <c r="BM443" i="86"/>
  <c r="BN443" i="86"/>
  <c r="BO443" i="86"/>
  <c r="BP443" i="86"/>
  <c r="BQ443" i="86"/>
  <c r="BR443" i="86"/>
  <c r="BS443" i="86"/>
  <c r="BT443" i="86"/>
  <c r="BU443" i="86"/>
  <c r="BV443" i="86"/>
  <c r="BW443" i="86"/>
  <c r="BX443" i="86"/>
  <c r="BY443" i="86"/>
  <c r="BZ443" i="86"/>
  <c r="CA443" i="86"/>
  <c r="CB443" i="86"/>
  <c r="CC443" i="86"/>
  <c r="CD443" i="86"/>
  <c r="CE443" i="86"/>
  <c r="CF443" i="86"/>
  <c r="CG443" i="86"/>
  <c r="CH443" i="86"/>
  <c r="CI443" i="86"/>
  <c r="CJ443" i="86"/>
  <c r="CK443" i="86"/>
  <c r="CL443" i="86"/>
  <c r="CM443" i="86"/>
  <c r="CN443" i="86"/>
  <c r="CO443" i="86"/>
  <c r="CP443" i="86"/>
  <c r="CQ443" i="86"/>
  <c r="CR443" i="86"/>
  <c r="CS443" i="86"/>
  <c r="CT443" i="86"/>
  <c r="CU443" i="86"/>
  <c r="CV443" i="86"/>
  <c r="CW443" i="86"/>
  <c r="CX443" i="86"/>
  <c r="CY443" i="86"/>
  <c r="CZ443" i="86"/>
  <c r="DA443" i="86"/>
  <c r="DB443" i="86"/>
  <c r="DC443" i="86"/>
  <c r="DD443" i="86"/>
  <c r="DE443" i="86"/>
  <c r="DF443" i="86"/>
  <c r="DG443" i="86"/>
  <c r="DH443" i="86"/>
  <c r="DI443" i="86"/>
  <c r="DJ443" i="86"/>
  <c r="DK443" i="86"/>
  <c r="DL443" i="86"/>
  <c r="DM443" i="86"/>
  <c r="DN443" i="86"/>
  <c r="H444" i="86"/>
  <c r="K30" i="88"/>
  <c r="L30" i="88"/>
  <c r="M30" i="88"/>
  <c r="N30" i="88"/>
  <c r="O30" i="88"/>
  <c r="P30" i="88"/>
  <c r="Q30" i="88"/>
  <c r="R30" i="88"/>
  <c r="S30" i="88"/>
  <c r="T30" i="88"/>
  <c r="U30" i="88"/>
  <c r="V30" i="88"/>
  <c r="W30" i="88"/>
  <c r="X30" i="88"/>
  <c r="Y30" i="88"/>
  <c r="Z30" i="88"/>
  <c r="AA30" i="88"/>
  <c r="AB30" i="88"/>
  <c r="AC30" i="88"/>
  <c r="AD30" i="88"/>
  <c r="AE30" i="88"/>
  <c r="AF30" i="88"/>
  <c r="AG30" i="88"/>
  <c r="AH30" i="88"/>
  <c r="AI30" i="88"/>
  <c r="AJ30" i="88"/>
  <c r="AK30" i="88"/>
  <c r="AL30" i="88"/>
  <c r="AM30" i="88"/>
  <c r="AN30" i="88"/>
  <c r="AO30" i="88"/>
  <c r="AP30" i="88"/>
  <c r="AQ30" i="88"/>
  <c r="AR30" i="88"/>
  <c r="AS30" i="88"/>
  <c r="AT30" i="88"/>
  <c r="AU30" i="88"/>
  <c r="AV30" i="88"/>
  <c r="AW30" i="88"/>
  <c r="AX30" i="88"/>
  <c r="AY30" i="88"/>
  <c r="AZ30" i="88"/>
  <c r="BA30" i="88"/>
  <c r="BB30" i="88"/>
  <c r="BC30" i="88"/>
  <c r="BD30" i="88"/>
  <c r="BE30" i="88"/>
  <c r="BF30" i="88"/>
  <c r="BG30" i="88"/>
  <c r="BH30" i="88"/>
  <c r="BI30" i="88"/>
  <c r="BJ30" i="88"/>
  <c r="BK30" i="88"/>
  <c r="BL30" i="88"/>
  <c r="BM30" i="88"/>
  <c r="BN30" i="88"/>
  <c r="BO30" i="88"/>
  <c r="BP30" i="88"/>
  <c r="BQ30" i="88"/>
  <c r="BR30" i="88"/>
  <c r="BS30" i="88"/>
  <c r="BT30" i="88"/>
  <c r="BU30" i="88"/>
  <c r="BV30" i="88"/>
  <c r="BW30" i="88"/>
  <c r="BX30" i="88"/>
  <c r="BY30" i="88"/>
  <c r="BZ30" i="88"/>
  <c r="CA30" i="88"/>
  <c r="CB30" i="88"/>
  <c r="CC30" i="88"/>
  <c r="CD30" i="88"/>
  <c r="CE30" i="88"/>
  <c r="CF30" i="88"/>
  <c r="CG30" i="88"/>
  <c r="CH30" i="88"/>
  <c r="CI30" i="88"/>
  <c r="CJ30" i="88"/>
  <c r="CK30" i="88"/>
  <c r="CL30" i="88"/>
  <c r="CM30" i="88"/>
  <c r="CN30" i="88"/>
  <c r="CO30" i="88"/>
  <c r="CP30" i="88"/>
  <c r="CQ30" i="88"/>
  <c r="CR30" i="88"/>
  <c r="CS30" i="88"/>
  <c r="CT30" i="88"/>
  <c r="CU30" i="88"/>
  <c r="CV30" i="88"/>
  <c r="CW30" i="88"/>
  <c r="CX30" i="88"/>
  <c r="CY30" i="88"/>
  <c r="CZ30" i="88"/>
  <c r="DA30" i="88"/>
  <c r="DB30" i="88"/>
  <c r="H32" i="88"/>
  <c r="J32" i="88"/>
  <c r="K32" i="88"/>
  <c r="L32" i="88"/>
  <c r="M32" i="88"/>
  <c r="N32" i="88"/>
  <c r="O32" i="88"/>
  <c r="P32" i="88"/>
  <c r="Q32" i="88"/>
  <c r="R32" i="88"/>
  <c r="S32" i="88"/>
  <c r="T32" i="88"/>
  <c r="U32" i="88"/>
  <c r="V32" i="88"/>
  <c r="W32" i="88"/>
  <c r="X32" i="88"/>
  <c r="Y32" i="88"/>
  <c r="Z32" i="88"/>
  <c r="AA32" i="88"/>
  <c r="AB32" i="88"/>
  <c r="AC32" i="88"/>
  <c r="AD32" i="88"/>
  <c r="AE32" i="88"/>
  <c r="AF32" i="88"/>
  <c r="AG32" i="88"/>
  <c r="AH32" i="88"/>
  <c r="AI32" i="88"/>
  <c r="AJ32" i="88"/>
  <c r="AK32" i="88"/>
  <c r="AL32" i="88"/>
  <c r="AM32" i="88"/>
  <c r="AN32" i="88"/>
  <c r="AO32" i="88"/>
  <c r="AP32" i="88"/>
  <c r="AQ32" i="88"/>
  <c r="AR32" i="88"/>
  <c r="AS32" i="88"/>
  <c r="AT32" i="88"/>
  <c r="AU32" i="88"/>
  <c r="AV32" i="88"/>
  <c r="AW32" i="88"/>
  <c r="AX32" i="88"/>
  <c r="AY32" i="88"/>
  <c r="AZ32" i="88"/>
  <c r="BA32" i="88"/>
  <c r="BB32" i="88"/>
  <c r="BC32" i="88"/>
  <c r="BD32" i="88"/>
  <c r="BE32" i="88"/>
  <c r="BF32" i="88"/>
  <c r="BG32" i="88"/>
  <c r="BH32" i="88"/>
  <c r="BI32" i="88"/>
  <c r="BJ32" i="88"/>
  <c r="BK32" i="88"/>
  <c r="BL32" i="88"/>
  <c r="BM32" i="88"/>
  <c r="BN32" i="88"/>
  <c r="BO32" i="88"/>
  <c r="BP32" i="88"/>
  <c r="BQ32" i="88"/>
  <c r="BR32" i="88"/>
  <c r="BS32" i="88"/>
  <c r="BT32" i="88"/>
  <c r="BU32" i="88"/>
  <c r="BV32" i="88"/>
  <c r="BW32" i="88"/>
  <c r="BX32" i="88"/>
  <c r="BY32" i="88"/>
  <c r="BZ32" i="88"/>
  <c r="CA32" i="88"/>
  <c r="CB32" i="88"/>
  <c r="CC32" i="88"/>
  <c r="CD32" i="88"/>
  <c r="CE32" i="88"/>
  <c r="CF32" i="88"/>
  <c r="CG32" i="88"/>
  <c r="CH32" i="88"/>
  <c r="CI32" i="88"/>
  <c r="CJ32" i="88"/>
  <c r="CK32" i="88"/>
  <c r="CL32" i="88"/>
  <c r="CM32" i="88"/>
  <c r="CN32" i="88"/>
  <c r="CO32" i="88"/>
  <c r="CP32" i="88"/>
  <c r="CQ32" i="88"/>
  <c r="CR32" i="88"/>
  <c r="CS32" i="88"/>
  <c r="CT32" i="88"/>
  <c r="CU32" i="88"/>
  <c r="CV32" i="88"/>
  <c r="CW32" i="88"/>
  <c r="CX32" i="88"/>
  <c r="CY32" i="88"/>
  <c r="CZ32" i="88"/>
  <c r="DA32" i="88"/>
  <c r="DB32" i="88"/>
  <c r="H33" i="88"/>
  <c r="J33" i="88"/>
  <c r="K33" i="88"/>
  <c r="L33" i="88"/>
  <c r="M33" i="88"/>
  <c r="N33" i="88"/>
  <c r="O33" i="88"/>
  <c r="P33" i="88"/>
  <c r="Q33" i="88"/>
  <c r="R33" i="88"/>
  <c r="S33" i="88"/>
  <c r="T33" i="88"/>
  <c r="U33" i="88"/>
  <c r="V33" i="88"/>
  <c r="W33" i="88"/>
  <c r="X33" i="88"/>
  <c r="Y33" i="88"/>
  <c r="Z33" i="88"/>
  <c r="AA33" i="88"/>
  <c r="AB33" i="88"/>
  <c r="AC33" i="88"/>
  <c r="AD33" i="88"/>
  <c r="AE33" i="88"/>
  <c r="AF33" i="88"/>
  <c r="AG33" i="88"/>
  <c r="AH33" i="88"/>
  <c r="AI33" i="88"/>
  <c r="AJ33" i="88"/>
  <c r="AK33" i="88"/>
  <c r="AL33" i="88"/>
  <c r="AM33" i="88"/>
  <c r="AN33" i="88"/>
  <c r="AO33" i="88"/>
  <c r="AP33" i="88"/>
  <c r="AQ33" i="88"/>
  <c r="AR33" i="88"/>
  <c r="AS33" i="88"/>
  <c r="AT33" i="88"/>
  <c r="AU33" i="88"/>
  <c r="AV33" i="88"/>
  <c r="AW33" i="88"/>
  <c r="AX33" i="88"/>
  <c r="AY33" i="88"/>
  <c r="AZ33" i="88"/>
  <c r="BA33" i="88"/>
  <c r="BB33" i="88"/>
  <c r="BC33" i="88"/>
  <c r="BD33" i="88"/>
  <c r="BE33" i="88"/>
  <c r="BF33" i="88"/>
  <c r="BG33" i="88"/>
  <c r="BH33" i="88"/>
  <c r="BI33" i="88"/>
  <c r="BJ33" i="88"/>
  <c r="BK33" i="88"/>
  <c r="BL33" i="88"/>
  <c r="BM33" i="88"/>
  <c r="BN33" i="88"/>
  <c r="BO33" i="88"/>
  <c r="BP33" i="88"/>
  <c r="BQ33" i="88"/>
  <c r="BR33" i="88"/>
  <c r="BS33" i="88"/>
  <c r="BT33" i="88"/>
  <c r="BU33" i="88"/>
  <c r="BV33" i="88"/>
  <c r="BW33" i="88"/>
  <c r="BX33" i="88"/>
  <c r="BY33" i="88"/>
  <c r="BZ33" i="88"/>
  <c r="CA33" i="88"/>
  <c r="CB33" i="88"/>
  <c r="CC33" i="88"/>
  <c r="CD33" i="88"/>
  <c r="CE33" i="88"/>
  <c r="CF33" i="88"/>
  <c r="CG33" i="88"/>
  <c r="CH33" i="88"/>
  <c r="CI33" i="88"/>
  <c r="CJ33" i="88"/>
  <c r="CK33" i="88"/>
  <c r="CL33" i="88"/>
  <c r="CM33" i="88"/>
  <c r="CN33" i="88"/>
  <c r="CO33" i="88"/>
  <c r="CP33" i="88"/>
  <c r="CQ33" i="88"/>
  <c r="CR33" i="88"/>
  <c r="CS33" i="88"/>
  <c r="CT33" i="88"/>
  <c r="CU33" i="88"/>
  <c r="CV33" i="88"/>
  <c r="CW33" i="88"/>
  <c r="CX33" i="88"/>
  <c r="CY33" i="88"/>
  <c r="CZ33" i="88"/>
  <c r="DA33" i="88"/>
  <c r="DB33" i="88"/>
  <c r="H34" i="88"/>
  <c r="J34" i="88"/>
  <c r="K34" i="88"/>
  <c r="L34" i="88"/>
  <c r="M34" i="88"/>
  <c r="N34" i="88"/>
  <c r="O34" i="88"/>
  <c r="P34" i="88"/>
  <c r="Q34" i="88"/>
  <c r="R34" i="88"/>
  <c r="S34" i="88"/>
  <c r="T34" i="88"/>
  <c r="U34" i="88"/>
  <c r="V34" i="88"/>
  <c r="W34" i="88"/>
  <c r="X34" i="88"/>
  <c r="Y34" i="88"/>
  <c r="Z34" i="88"/>
  <c r="AA34" i="88"/>
  <c r="AB34" i="88"/>
  <c r="AC34" i="88"/>
  <c r="AD34" i="88"/>
  <c r="AE34" i="88"/>
  <c r="AF34" i="88"/>
  <c r="AG34" i="88"/>
  <c r="AH34" i="88"/>
  <c r="AI34" i="88"/>
  <c r="AJ34" i="88"/>
  <c r="AK34" i="88"/>
  <c r="AL34" i="88"/>
  <c r="AM34" i="88"/>
  <c r="AN34" i="88"/>
  <c r="AO34" i="88"/>
  <c r="AP34" i="88"/>
  <c r="AQ34" i="88"/>
  <c r="AR34" i="88"/>
  <c r="AS34" i="88"/>
  <c r="AT34" i="88"/>
  <c r="AU34" i="88"/>
  <c r="AV34" i="88"/>
  <c r="AW34" i="88"/>
  <c r="AX34" i="88"/>
  <c r="AY34" i="88"/>
  <c r="AZ34" i="88"/>
  <c r="BA34" i="88"/>
  <c r="BB34" i="88"/>
  <c r="BC34" i="88"/>
  <c r="BD34" i="88"/>
  <c r="BE34" i="88"/>
  <c r="BF34" i="88"/>
  <c r="BG34" i="88"/>
  <c r="BH34" i="88"/>
  <c r="BI34" i="88"/>
  <c r="BJ34" i="88"/>
  <c r="BK34" i="88"/>
  <c r="BL34" i="88"/>
  <c r="BM34" i="88"/>
  <c r="BN34" i="88"/>
  <c r="BO34" i="88"/>
  <c r="BP34" i="88"/>
  <c r="BQ34" i="88"/>
  <c r="BR34" i="88"/>
  <c r="BS34" i="88"/>
  <c r="BT34" i="88"/>
  <c r="BU34" i="88"/>
  <c r="BV34" i="88"/>
  <c r="BW34" i="88"/>
  <c r="BX34" i="88"/>
  <c r="BY34" i="88"/>
  <c r="BZ34" i="88"/>
  <c r="CA34" i="88"/>
  <c r="CB34" i="88"/>
  <c r="CC34" i="88"/>
  <c r="CD34" i="88"/>
  <c r="CE34" i="88"/>
  <c r="CF34" i="88"/>
  <c r="CG34" i="88"/>
  <c r="CH34" i="88"/>
  <c r="CI34" i="88"/>
  <c r="CJ34" i="88"/>
  <c r="CK34" i="88"/>
  <c r="CL34" i="88"/>
  <c r="CM34" i="88"/>
  <c r="CN34" i="88"/>
  <c r="CO34" i="88"/>
  <c r="CP34" i="88"/>
  <c r="CQ34" i="88"/>
  <c r="CR34" i="88"/>
  <c r="CS34" i="88"/>
  <c r="CT34" i="88"/>
  <c r="CU34" i="88"/>
  <c r="CV34" i="88"/>
  <c r="CW34" i="88"/>
  <c r="CX34" i="88"/>
  <c r="CY34" i="88"/>
  <c r="CZ34" i="88"/>
  <c r="DA34" i="88"/>
  <c r="DB34" i="88"/>
  <c r="H37" i="88"/>
  <c r="J37" i="88"/>
  <c r="K37" i="88"/>
  <c r="L37" i="88"/>
  <c r="M37" i="88"/>
  <c r="N37" i="88"/>
  <c r="O37" i="88"/>
  <c r="P37" i="88"/>
  <c r="Q37" i="88"/>
  <c r="R37" i="88"/>
  <c r="S37" i="88"/>
  <c r="T37" i="88"/>
  <c r="U37" i="88"/>
  <c r="V37" i="88"/>
  <c r="W37" i="88"/>
  <c r="X37" i="88"/>
  <c r="Y37" i="88"/>
  <c r="Z37" i="88"/>
  <c r="AA37" i="88"/>
  <c r="AB37" i="88"/>
  <c r="AC37" i="88"/>
  <c r="AD37" i="88"/>
  <c r="AE37" i="88"/>
  <c r="AF37" i="88"/>
  <c r="AG37" i="88"/>
  <c r="AH37" i="88"/>
  <c r="AI37" i="88"/>
  <c r="AJ37" i="88"/>
  <c r="AK37" i="88"/>
  <c r="AL37" i="88"/>
  <c r="AM37" i="88"/>
  <c r="AN37" i="88"/>
  <c r="AO37" i="88"/>
  <c r="AP37" i="88"/>
  <c r="AQ37" i="88"/>
  <c r="AR37" i="88"/>
  <c r="AS37" i="88"/>
  <c r="AT37" i="88"/>
  <c r="AU37" i="88"/>
  <c r="AV37" i="88"/>
  <c r="AW37" i="88"/>
  <c r="AX37" i="88"/>
  <c r="AY37" i="88"/>
  <c r="AZ37" i="88"/>
  <c r="BA37" i="88"/>
  <c r="BB37" i="88"/>
  <c r="BC37" i="88"/>
  <c r="BD37" i="88"/>
  <c r="BE37" i="88"/>
  <c r="BF37" i="88"/>
  <c r="BG37" i="88"/>
  <c r="BH37" i="88"/>
  <c r="BI37" i="88"/>
  <c r="BJ37" i="88"/>
  <c r="BK37" i="88"/>
  <c r="BL37" i="88"/>
  <c r="BM37" i="88"/>
  <c r="BN37" i="88"/>
  <c r="BO37" i="88"/>
  <c r="BP37" i="88"/>
  <c r="BQ37" i="88"/>
  <c r="BR37" i="88"/>
  <c r="BS37" i="88"/>
  <c r="BT37" i="88"/>
  <c r="BU37" i="88"/>
  <c r="BV37" i="88"/>
  <c r="BW37" i="88"/>
  <c r="BX37" i="88"/>
  <c r="BY37" i="88"/>
  <c r="BZ37" i="88"/>
  <c r="CA37" i="88"/>
  <c r="CB37" i="88"/>
  <c r="CC37" i="88"/>
  <c r="CD37" i="88"/>
  <c r="CE37" i="88"/>
  <c r="CF37" i="88"/>
  <c r="CG37" i="88"/>
  <c r="CH37" i="88"/>
  <c r="CI37" i="88"/>
  <c r="CJ37" i="88"/>
  <c r="CK37" i="88"/>
  <c r="CL37" i="88"/>
  <c r="CM37" i="88"/>
  <c r="CN37" i="88"/>
  <c r="CO37" i="88"/>
  <c r="CP37" i="88"/>
  <c r="CQ37" i="88"/>
  <c r="CR37" i="88"/>
  <c r="CS37" i="88"/>
  <c r="CT37" i="88"/>
  <c r="CU37" i="88"/>
  <c r="CV37" i="88"/>
  <c r="CW37" i="88"/>
  <c r="CX37" i="88"/>
  <c r="CY37" i="88"/>
  <c r="CZ37" i="88"/>
  <c r="DA37" i="88"/>
  <c r="DB37" i="88"/>
  <c r="H39" i="88"/>
  <c r="K39" i="88"/>
  <c r="L39" i="88"/>
  <c r="M39" i="88"/>
  <c r="N39" i="88"/>
  <c r="O39" i="88"/>
  <c r="P39" i="88"/>
  <c r="Q39" i="88"/>
  <c r="R39" i="88"/>
  <c r="S39" i="88"/>
  <c r="T39" i="88"/>
  <c r="U39" i="88"/>
  <c r="V39" i="88"/>
  <c r="W39" i="88"/>
  <c r="X39" i="88"/>
  <c r="Y39" i="88"/>
  <c r="Z39" i="88"/>
  <c r="AA39" i="88"/>
  <c r="AB39" i="88"/>
  <c r="AC39" i="88"/>
  <c r="AD39" i="88"/>
  <c r="AE39" i="88"/>
  <c r="AF39" i="88"/>
  <c r="AG39" i="88"/>
  <c r="AH39" i="88"/>
  <c r="AI39" i="88"/>
  <c r="AJ39" i="88"/>
  <c r="AK39" i="88"/>
  <c r="AL39" i="88"/>
  <c r="AM39" i="88"/>
  <c r="AN39" i="88"/>
  <c r="AO39" i="88"/>
  <c r="AP39" i="88"/>
  <c r="AQ39" i="88"/>
  <c r="AR39" i="88"/>
  <c r="AS39" i="88"/>
  <c r="AT39" i="88"/>
  <c r="AU39" i="88"/>
  <c r="AV39" i="88"/>
  <c r="AW39" i="88"/>
  <c r="AX39" i="88"/>
  <c r="AY39" i="88"/>
  <c r="AZ39" i="88"/>
  <c r="BA39" i="88"/>
  <c r="BB39" i="88"/>
  <c r="BC39" i="88"/>
  <c r="BD39" i="88"/>
  <c r="BE39" i="88"/>
  <c r="BF39" i="88"/>
  <c r="BG39" i="88"/>
  <c r="BH39" i="88"/>
  <c r="BI39" i="88"/>
  <c r="BJ39" i="88"/>
  <c r="BK39" i="88"/>
  <c r="BL39" i="88"/>
  <c r="BM39" i="88"/>
  <c r="BN39" i="88"/>
  <c r="BO39" i="88"/>
  <c r="BP39" i="88"/>
  <c r="BQ39" i="88"/>
  <c r="BR39" i="88"/>
  <c r="BS39" i="88"/>
  <c r="BT39" i="88"/>
  <c r="BU39" i="88"/>
  <c r="BV39" i="88"/>
  <c r="BW39" i="88"/>
  <c r="BX39" i="88"/>
  <c r="BY39" i="88"/>
  <c r="BZ39" i="88"/>
  <c r="CA39" i="88"/>
  <c r="CB39" i="88"/>
  <c r="CC39" i="88"/>
  <c r="CD39" i="88"/>
  <c r="CE39" i="88"/>
  <c r="CF39" i="88"/>
  <c r="CG39" i="88"/>
  <c r="CH39" i="88"/>
  <c r="CI39" i="88"/>
  <c r="CJ39" i="88"/>
  <c r="CK39" i="88"/>
  <c r="CL39" i="88"/>
  <c r="CM39" i="88"/>
  <c r="CN39" i="88"/>
  <c r="CO39" i="88"/>
  <c r="CP39" i="88"/>
  <c r="CQ39" i="88"/>
  <c r="CR39" i="88"/>
  <c r="CS39" i="88"/>
  <c r="CT39" i="88"/>
  <c r="CU39" i="88"/>
  <c r="CV39" i="88"/>
  <c r="CW39" i="88"/>
  <c r="CX39" i="88"/>
  <c r="CY39" i="88"/>
  <c r="CZ39" i="88"/>
  <c r="DA39" i="88"/>
  <c r="DB39" i="88"/>
  <c r="H40" i="88"/>
  <c r="K40" i="88"/>
  <c r="L40" i="88"/>
  <c r="M40" i="88"/>
  <c r="N40" i="88"/>
  <c r="O40" i="88"/>
  <c r="P40" i="88"/>
  <c r="Q40" i="88"/>
  <c r="R40" i="88"/>
  <c r="S40" i="88"/>
  <c r="T40" i="88"/>
  <c r="U40" i="88"/>
  <c r="V40" i="88"/>
  <c r="W40" i="88"/>
  <c r="X40" i="88"/>
  <c r="Y40" i="88"/>
  <c r="Z40" i="88"/>
  <c r="AA40" i="88"/>
  <c r="AB40" i="88"/>
  <c r="AC40" i="88"/>
  <c r="AD40" i="88"/>
  <c r="AE40" i="88"/>
  <c r="AF40" i="88"/>
  <c r="AG40" i="88"/>
  <c r="AH40" i="88"/>
  <c r="AI40" i="88"/>
  <c r="AJ40" i="88"/>
  <c r="AK40" i="88"/>
  <c r="AL40" i="88"/>
  <c r="AM40" i="88"/>
  <c r="AN40" i="88"/>
  <c r="AO40" i="88"/>
  <c r="AP40" i="88"/>
  <c r="AQ40" i="88"/>
  <c r="AR40" i="88"/>
  <c r="AS40" i="88"/>
  <c r="AT40" i="88"/>
  <c r="AU40" i="88"/>
  <c r="AV40" i="88"/>
  <c r="AW40" i="88"/>
  <c r="AX40" i="88"/>
  <c r="AY40" i="88"/>
  <c r="AZ40" i="88"/>
  <c r="BA40" i="88"/>
  <c r="BB40" i="88"/>
  <c r="BC40" i="88"/>
  <c r="BD40" i="88"/>
  <c r="BE40" i="88"/>
  <c r="BF40" i="88"/>
  <c r="BG40" i="88"/>
  <c r="BH40" i="88"/>
  <c r="BI40" i="88"/>
  <c r="BJ40" i="88"/>
  <c r="BK40" i="88"/>
  <c r="BL40" i="88"/>
  <c r="BM40" i="88"/>
  <c r="BN40" i="88"/>
  <c r="BO40" i="88"/>
  <c r="BP40" i="88"/>
  <c r="BQ40" i="88"/>
  <c r="BR40" i="88"/>
  <c r="BS40" i="88"/>
  <c r="BT40" i="88"/>
  <c r="BU40" i="88"/>
  <c r="BV40" i="88"/>
  <c r="BW40" i="88"/>
  <c r="BX40" i="88"/>
  <c r="BY40" i="88"/>
  <c r="BZ40" i="88"/>
  <c r="CA40" i="88"/>
  <c r="CB40" i="88"/>
  <c r="CC40" i="88"/>
  <c r="CD40" i="88"/>
  <c r="CE40" i="88"/>
  <c r="CF40" i="88"/>
  <c r="CG40" i="88"/>
  <c r="CH40" i="88"/>
  <c r="CI40" i="88"/>
  <c r="CJ40" i="88"/>
  <c r="CK40" i="88"/>
  <c r="CL40" i="88"/>
  <c r="CM40" i="88"/>
  <c r="CN40" i="88"/>
  <c r="CO40" i="88"/>
  <c r="CP40" i="88"/>
  <c r="CQ40" i="88"/>
  <c r="CR40" i="88"/>
  <c r="CS40" i="88"/>
  <c r="CT40" i="88"/>
  <c r="CU40" i="88"/>
  <c r="CV40" i="88"/>
  <c r="CW40" i="88"/>
  <c r="CX40" i="88"/>
  <c r="CY40" i="88"/>
  <c r="CZ40" i="88"/>
  <c r="DA40" i="88"/>
  <c r="DB40" i="88"/>
  <c r="J42" i="88"/>
  <c r="K42" i="88"/>
  <c r="L42" i="88"/>
  <c r="M42" i="88"/>
  <c r="N42" i="88"/>
  <c r="O42" i="88"/>
  <c r="P42" i="88"/>
  <c r="Q42" i="88"/>
  <c r="R42" i="88"/>
  <c r="S42" i="88"/>
  <c r="T42" i="88"/>
  <c r="U42" i="88"/>
  <c r="V42" i="88"/>
  <c r="W42" i="88"/>
  <c r="X42" i="88"/>
  <c r="Y42" i="88"/>
  <c r="Z42" i="88"/>
  <c r="AA42" i="88"/>
  <c r="AB42" i="88"/>
  <c r="AC42" i="88"/>
  <c r="AD42" i="88"/>
  <c r="AE42" i="88"/>
  <c r="AF42" i="88"/>
  <c r="AG42" i="88"/>
  <c r="AH42" i="88"/>
  <c r="AI42" i="88"/>
  <c r="AJ42" i="88"/>
  <c r="AK42" i="88"/>
  <c r="AL42" i="88"/>
  <c r="AM42" i="88"/>
  <c r="AN42" i="88"/>
  <c r="AO42" i="88"/>
  <c r="AP42" i="88"/>
  <c r="AQ42" i="88"/>
  <c r="AR42" i="88"/>
  <c r="AS42" i="88"/>
  <c r="AT42" i="88"/>
  <c r="AU42" i="88"/>
  <c r="AV42" i="88"/>
  <c r="AW42" i="88"/>
  <c r="AX42" i="88"/>
  <c r="AY42" i="88"/>
  <c r="AZ42" i="88"/>
  <c r="BA42" i="88"/>
  <c r="BB42" i="88"/>
  <c r="BC42" i="88"/>
  <c r="BD42" i="88"/>
  <c r="BE42" i="88"/>
  <c r="BF42" i="88"/>
  <c r="BG42" i="88"/>
  <c r="BH42" i="88"/>
  <c r="BI42" i="88"/>
  <c r="BJ42" i="88"/>
  <c r="BK42" i="88"/>
  <c r="BL42" i="88"/>
  <c r="BM42" i="88"/>
  <c r="BN42" i="88"/>
  <c r="BO42" i="88"/>
  <c r="BP42" i="88"/>
  <c r="BQ42" i="88"/>
  <c r="BR42" i="88"/>
  <c r="BS42" i="88"/>
  <c r="BT42" i="88"/>
  <c r="BU42" i="88"/>
  <c r="BV42" i="88"/>
  <c r="BW42" i="88"/>
  <c r="BX42" i="88"/>
  <c r="BY42" i="88"/>
  <c r="BZ42" i="88"/>
  <c r="CA42" i="88"/>
  <c r="CB42" i="88"/>
  <c r="CC42" i="88"/>
  <c r="CD42" i="88"/>
  <c r="CE42" i="88"/>
  <c r="CF42" i="88"/>
  <c r="CG42" i="88"/>
  <c r="CH42" i="88"/>
  <c r="CI42" i="88"/>
  <c r="CJ42" i="88"/>
  <c r="CK42" i="88"/>
  <c r="CL42" i="88"/>
  <c r="CM42" i="88"/>
  <c r="CN42" i="88"/>
  <c r="CO42" i="88"/>
  <c r="CP42" i="88"/>
  <c r="CQ42" i="88"/>
  <c r="CR42" i="88"/>
  <c r="CS42" i="88"/>
  <c r="CT42" i="88"/>
  <c r="CU42" i="88"/>
  <c r="CV42" i="88"/>
  <c r="CW42" i="88"/>
  <c r="CX42" i="88"/>
  <c r="CY42" i="88"/>
  <c r="CZ42" i="88"/>
  <c r="DA42" i="88"/>
  <c r="DB42" i="88"/>
  <c r="H43" i="88"/>
  <c r="J43" i="88"/>
  <c r="K43" i="88"/>
  <c r="L43" i="88"/>
  <c r="M43" i="88"/>
  <c r="N43" i="88"/>
  <c r="O43" i="88"/>
  <c r="P43" i="88"/>
  <c r="Q43" i="88"/>
  <c r="R43" i="88"/>
  <c r="S43" i="88"/>
  <c r="T43" i="88"/>
  <c r="U43" i="88"/>
  <c r="V43" i="88"/>
  <c r="W43" i="88"/>
  <c r="X43" i="88"/>
  <c r="Y43" i="88"/>
  <c r="Z43" i="88"/>
  <c r="AA43" i="88"/>
  <c r="AB43" i="88"/>
  <c r="AC43" i="88"/>
  <c r="AD43" i="88"/>
  <c r="AE43" i="88"/>
  <c r="AF43" i="88"/>
  <c r="AG43" i="88"/>
  <c r="AH43" i="88"/>
  <c r="AI43" i="88"/>
  <c r="AJ43" i="88"/>
  <c r="AK43" i="88"/>
  <c r="AL43" i="88"/>
  <c r="AM43" i="88"/>
  <c r="AN43" i="88"/>
  <c r="AO43" i="88"/>
  <c r="AP43" i="88"/>
  <c r="AQ43" i="88"/>
  <c r="AR43" i="88"/>
  <c r="AS43" i="88"/>
  <c r="AT43" i="88"/>
  <c r="AU43" i="88"/>
  <c r="AV43" i="88"/>
  <c r="AW43" i="88"/>
  <c r="AX43" i="88"/>
  <c r="AY43" i="88"/>
  <c r="AZ43" i="88"/>
  <c r="BA43" i="88"/>
  <c r="BB43" i="88"/>
  <c r="BC43" i="88"/>
  <c r="BD43" i="88"/>
  <c r="BE43" i="88"/>
  <c r="BF43" i="88"/>
  <c r="BG43" i="88"/>
  <c r="BH43" i="88"/>
  <c r="BI43" i="88"/>
  <c r="BJ43" i="88"/>
  <c r="BK43" i="88"/>
  <c r="BL43" i="88"/>
  <c r="BM43" i="88"/>
  <c r="BN43" i="88"/>
  <c r="BO43" i="88"/>
  <c r="BP43" i="88"/>
  <c r="BQ43" i="88"/>
  <c r="BR43" i="88"/>
  <c r="BS43" i="88"/>
  <c r="BT43" i="88"/>
  <c r="BU43" i="88"/>
  <c r="BV43" i="88"/>
  <c r="BW43" i="88"/>
  <c r="BX43" i="88"/>
  <c r="BY43" i="88"/>
  <c r="BZ43" i="88"/>
  <c r="CA43" i="88"/>
  <c r="CB43" i="88"/>
  <c r="CC43" i="88"/>
  <c r="CD43" i="88"/>
  <c r="CE43" i="88"/>
  <c r="CF43" i="88"/>
  <c r="CG43" i="88"/>
  <c r="CH43" i="88"/>
  <c r="CI43" i="88"/>
  <c r="CJ43" i="88"/>
  <c r="CK43" i="88"/>
  <c r="CL43" i="88"/>
  <c r="CM43" i="88"/>
  <c r="CN43" i="88"/>
  <c r="CO43" i="88"/>
  <c r="CP43" i="88"/>
  <c r="CQ43" i="88"/>
  <c r="CR43" i="88"/>
  <c r="CS43" i="88"/>
  <c r="CT43" i="88"/>
  <c r="CU43" i="88"/>
  <c r="CV43" i="88"/>
  <c r="CW43" i="88"/>
  <c r="CX43" i="88"/>
  <c r="CY43" i="88"/>
  <c r="CZ43" i="88"/>
  <c r="DA43" i="88"/>
  <c r="DB43" i="88"/>
  <c r="H45" i="88"/>
  <c r="J45" i="88"/>
  <c r="K45" i="88"/>
  <c r="L45" i="88"/>
  <c r="M45" i="88"/>
  <c r="N45" i="88"/>
  <c r="O45" i="88"/>
  <c r="P45" i="88"/>
  <c r="Q45" i="88"/>
  <c r="R45" i="88"/>
  <c r="S45" i="88"/>
  <c r="T45" i="88"/>
  <c r="U45" i="88"/>
  <c r="V45" i="88"/>
  <c r="W45" i="88"/>
  <c r="X45" i="88"/>
  <c r="Y45" i="88"/>
  <c r="Z45" i="88"/>
  <c r="AA45" i="88"/>
  <c r="AB45" i="88"/>
  <c r="AC45" i="88"/>
  <c r="AD45" i="88"/>
  <c r="AE45" i="88"/>
  <c r="AF45" i="88"/>
  <c r="AG45" i="88"/>
  <c r="AH45" i="88"/>
  <c r="AI45" i="88"/>
  <c r="AJ45" i="88"/>
  <c r="AK45" i="88"/>
  <c r="AL45" i="88"/>
  <c r="AM45" i="88"/>
  <c r="AN45" i="88"/>
  <c r="AO45" i="88"/>
  <c r="AP45" i="88"/>
  <c r="AQ45" i="88"/>
  <c r="AR45" i="88"/>
  <c r="AS45" i="88"/>
  <c r="AT45" i="88"/>
  <c r="AU45" i="88"/>
  <c r="AV45" i="88"/>
  <c r="AW45" i="88"/>
  <c r="AX45" i="88"/>
  <c r="AY45" i="88"/>
  <c r="AZ45" i="88"/>
  <c r="BA45" i="88"/>
  <c r="BB45" i="88"/>
  <c r="BC45" i="88"/>
  <c r="BD45" i="88"/>
  <c r="BE45" i="88"/>
  <c r="BF45" i="88"/>
  <c r="BG45" i="88"/>
  <c r="BH45" i="88"/>
  <c r="BI45" i="88"/>
  <c r="BJ45" i="88"/>
  <c r="BK45" i="88"/>
  <c r="BL45" i="88"/>
  <c r="BM45" i="88"/>
  <c r="BN45" i="88"/>
  <c r="BO45" i="88"/>
  <c r="BP45" i="88"/>
  <c r="BQ45" i="88"/>
  <c r="BR45" i="88"/>
  <c r="BS45" i="88"/>
  <c r="BT45" i="88"/>
  <c r="BU45" i="88"/>
  <c r="BV45" i="88"/>
  <c r="BW45" i="88"/>
  <c r="BX45" i="88"/>
  <c r="BY45" i="88"/>
  <c r="BZ45" i="88"/>
  <c r="CA45" i="88"/>
  <c r="CB45" i="88"/>
  <c r="CC45" i="88"/>
  <c r="CD45" i="88"/>
  <c r="CE45" i="88"/>
  <c r="CF45" i="88"/>
  <c r="CG45" i="88"/>
  <c r="CH45" i="88"/>
  <c r="CI45" i="88"/>
  <c r="CJ45" i="88"/>
  <c r="CK45" i="88"/>
  <c r="CL45" i="88"/>
  <c r="CM45" i="88"/>
  <c r="CN45" i="88"/>
  <c r="CO45" i="88"/>
  <c r="CP45" i="88"/>
  <c r="CQ45" i="88"/>
  <c r="CR45" i="88"/>
  <c r="CS45" i="88"/>
  <c r="CT45" i="88"/>
  <c r="CU45" i="88"/>
  <c r="CV45" i="88"/>
  <c r="CW45" i="88"/>
  <c r="CX45" i="88"/>
  <c r="CY45" i="88"/>
  <c r="CZ45" i="88"/>
  <c r="DA45" i="88"/>
  <c r="DB45" i="88"/>
  <c r="J47" i="88"/>
  <c r="K47" i="88"/>
  <c r="L47" i="88"/>
  <c r="M47" i="88"/>
  <c r="N47" i="88"/>
  <c r="O47" i="88"/>
  <c r="P47" i="88"/>
  <c r="Q47" i="88"/>
  <c r="R47" i="88"/>
  <c r="S47" i="88"/>
  <c r="T47" i="88"/>
  <c r="U47" i="88"/>
  <c r="V47" i="88"/>
  <c r="W47" i="88"/>
  <c r="X47" i="88"/>
  <c r="Y47" i="88"/>
  <c r="Z47" i="88"/>
  <c r="AA47" i="88"/>
  <c r="AB47" i="88"/>
  <c r="AC47" i="88"/>
  <c r="AD47" i="88"/>
  <c r="AE47" i="88"/>
  <c r="AF47" i="88"/>
  <c r="AG47" i="88"/>
  <c r="AH47" i="88"/>
  <c r="AI47" i="88"/>
  <c r="AJ47" i="88"/>
  <c r="AK47" i="88"/>
  <c r="AL47" i="88"/>
  <c r="AM47" i="88"/>
  <c r="AN47" i="88"/>
  <c r="AO47" i="88"/>
  <c r="AP47" i="88"/>
  <c r="AQ47" i="88"/>
  <c r="AR47" i="88"/>
  <c r="AS47" i="88"/>
  <c r="AT47" i="88"/>
  <c r="AU47" i="88"/>
  <c r="AV47" i="88"/>
  <c r="AW47" i="88"/>
  <c r="AX47" i="88"/>
  <c r="AY47" i="88"/>
  <c r="AZ47" i="88"/>
  <c r="BA47" i="88"/>
  <c r="BB47" i="88"/>
  <c r="BC47" i="88"/>
  <c r="BD47" i="88"/>
  <c r="BE47" i="88"/>
  <c r="BF47" i="88"/>
  <c r="BG47" i="88"/>
  <c r="BH47" i="88"/>
  <c r="BI47" i="88"/>
  <c r="BJ47" i="88"/>
  <c r="BK47" i="88"/>
  <c r="BL47" i="88"/>
  <c r="BM47" i="88"/>
  <c r="BN47" i="88"/>
  <c r="BO47" i="88"/>
  <c r="BP47" i="88"/>
  <c r="BQ47" i="88"/>
  <c r="BR47" i="88"/>
  <c r="BS47" i="88"/>
  <c r="BT47" i="88"/>
  <c r="BU47" i="88"/>
  <c r="BV47" i="88"/>
  <c r="BW47" i="88"/>
  <c r="BX47" i="88"/>
  <c r="BY47" i="88"/>
  <c r="BZ47" i="88"/>
  <c r="CA47" i="88"/>
  <c r="CB47" i="88"/>
  <c r="CC47" i="88"/>
  <c r="CD47" i="88"/>
  <c r="CE47" i="88"/>
  <c r="CF47" i="88"/>
  <c r="CG47" i="88"/>
  <c r="CH47" i="88"/>
  <c r="CI47" i="88"/>
  <c r="CJ47" i="88"/>
  <c r="CK47" i="88"/>
  <c r="CL47" i="88"/>
  <c r="CM47" i="88"/>
  <c r="CN47" i="88"/>
  <c r="CO47" i="88"/>
  <c r="CP47" i="88"/>
  <c r="CQ47" i="88"/>
  <c r="CR47" i="88"/>
  <c r="CS47" i="88"/>
  <c r="CT47" i="88"/>
  <c r="CU47" i="88"/>
  <c r="CV47" i="88"/>
  <c r="CW47" i="88"/>
  <c r="CX47" i="88"/>
  <c r="CY47" i="88"/>
  <c r="CZ47" i="88"/>
  <c r="DA47" i="88"/>
  <c r="DB47" i="88"/>
  <c r="H151" i="88"/>
  <c r="J151" i="88"/>
  <c r="K151" i="88"/>
  <c r="L151" i="88"/>
  <c r="M151" i="88"/>
  <c r="N151" i="88"/>
  <c r="O151" i="88"/>
  <c r="P151" i="88"/>
  <c r="Q151" i="88"/>
  <c r="R151" i="88"/>
  <c r="S151" i="88"/>
  <c r="T151" i="88"/>
  <c r="U151" i="88"/>
  <c r="V151" i="88"/>
  <c r="W151" i="88"/>
  <c r="X151" i="88"/>
  <c r="Y151" i="88"/>
  <c r="Z151" i="88"/>
  <c r="AA151" i="88"/>
  <c r="AB151" i="88"/>
  <c r="AC151" i="88"/>
  <c r="AD151" i="88"/>
  <c r="AE151" i="88"/>
  <c r="AF151" i="88"/>
  <c r="AG151" i="88"/>
  <c r="AH151" i="88"/>
  <c r="AI151" i="88"/>
  <c r="AJ151" i="88"/>
  <c r="AK151" i="88"/>
  <c r="AL151" i="88"/>
  <c r="AM151" i="88"/>
  <c r="AN151" i="88"/>
  <c r="AO151" i="88"/>
  <c r="AP151" i="88"/>
  <c r="AQ151" i="88"/>
  <c r="AR151" i="88"/>
  <c r="AS151" i="88"/>
  <c r="AT151" i="88"/>
  <c r="AU151" i="88"/>
  <c r="AV151" i="88"/>
  <c r="AW151" i="88"/>
  <c r="AX151" i="88"/>
  <c r="AY151" i="88"/>
  <c r="AZ151" i="88"/>
  <c r="BA151" i="88"/>
  <c r="BB151" i="88"/>
  <c r="BC151" i="88"/>
  <c r="BD151" i="88"/>
  <c r="BE151" i="88"/>
  <c r="BF151" i="88"/>
  <c r="BG151" i="88"/>
  <c r="BH151" i="88"/>
  <c r="BI151" i="88"/>
  <c r="BJ151" i="88"/>
  <c r="BK151" i="88"/>
  <c r="BL151" i="88"/>
  <c r="BM151" i="88"/>
  <c r="BN151" i="88"/>
  <c r="BO151" i="88"/>
  <c r="BP151" i="88"/>
  <c r="BQ151" i="88"/>
  <c r="BR151" i="88"/>
  <c r="BS151" i="88"/>
  <c r="BT151" i="88"/>
  <c r="BU151" i="88"/>
  <c r="BV151" i="88"/>
  <c r="BW151" i="88"/>
  <c r="BX151" i="88"/>
  <c r="BY151" i="88"/>
  <c r="BZ151" i="88"/>
  <c r="CA151" i="88"/>
  <c r="CB151" i="88"/>
  <c r="CC151" i="88"/>
  <c r="CD151" i="88"/>
  <c r="CE151" i="88"/>
  <c r="CF151" i="88"/>
  <c r="CG151" i="88"/>
  <c r="CH151" i="88"/>
  <c r="CI151" i="88"/>
  <c r="CJ151" i="88"/>
  <c r="CK151" i="88"/>
  <c r="CL151" i="88"/>
  <c r="CM151" i="88"/>
  <c r="CN151" i="88"/>
  <c r="CO151" i="88"/>
  <c r="CP151" i="88"/>
  <c r="CQ151" i="88"/>
  <c r="CR151" i="88"/>
  <c r="CS151" i="88"/>
  <c r="CT151" i="88"/>
  <c r="CU151" i="88"/>
  <c r="CV151" i="88"/>
  <c r="CW151" i="88"/>
  <c r="CX151" i="88"/>
  <c r="CY151" i="88"/>
  <c r="CZ151" i="88"/>
  <c r="DA151" i="88"/>
  <c r="DB151" i="88"/>
  <c r="H152" i="88"/>
  <c r="J152" i="88"/>
  <c r="K152" i="88"/>
  <c r="L152" i="88"/>
  <c r="M152" i="88"/>
  <c r="N152" i="88"/>
  <c r="O152" i="88"/>
  <c r="P152" i="88"/>
  <c r="Q152" i="88"/>
  <c r="R152" i="88"/>
  <c r="S152" i="88"/>
  <c r="T152" i="88"/>
  <c r="U152" i="88"/>
  <c r="V152" i="88"/>
  <c r="W152" i="88"/>
  <c r="X152" i="88"/>
  <c r="Y152" i="88"/>
  <c r="Z152" i="88"/>
  <c r="AA152" i="88"/>
  <c r="AB152" i="88"/>
  <c r="AC152" i="88"/>
  <c r="AD152" i="88"/>
  <c r="AE152" i="88"/>
  <c r="AF152" i="88"/>
  <c r="AG152" i="88"/>
  <c r="AH152" i="88"/>
  <c r="AI152" i="88"/>
  <c r="AJ152" i="88"/>
  <c r="AK152" i="88"/>
  <c r="AL152" i="88"/>
  <c r="AM152" i="88"/>
  <c r="AN152" i="88"/>
  <c r="AO152" i="88"/>
  <c r="AP152" i="88"/>
  <c r="AQ152" i="88"/>
  <c r="AR152" i="88"/>
  <c r="AS152" i="88"/>
  <c r="AT152" i="88"/>
  <c r="AU152" i="88"/>
  <c r="AV152" i="88"/>
  <c r="AW152" i="88"/>
  <c r="AX152" i="88"/>
  <c r="AY152" i="88"/>
  <c r="AZ152" i="88"/>
  <c r="BA152" i="88"/>
  <c r="BB152" i="88"/>
  <c r="BC152" i="88"/>
  <c r="BD152" i="88"/>
  <c r="BE152" i="88"/>
  <c r="BF152" i="88"/>
  <c r="BG152" i="88"/>
  <c r="BH152" i="88"/>
  <c r="BI152" i="88"/>
  <c r="BJ152" i="88"/>
  <c r="BK152" i="88"/>
  <c r="BL152" i="88"/>
  <c r="BM152" i="88"/>
  <c r="BN152" i="88"/>
  <c r="BO152" i="88"/>
  <c r="BP152" i="88"/>
  <c r="BQ152" i="88"/>
  <c r="BR152" i="88"/>
  <c r="BS152" i="88"/>
  <c r="BT152" i="88"/>
  <c r="BU152" i="88"/>
  <c r="BV152" i="88"/>
  <c r="BW152" i="88"/>
  <c r="BX152" i="88"/>
  <c r="BY152" i="88"/>
  <c r="BZ152" i="88"/>
  <c r="CA152" i="88"/>
  <c r="CB152" i="88"/>
  <c r="CC152" i="88"/>
  <c r="CD152" i="88"/>
  <c r="CE152" i="88"/>
  <c r="CF152" i="88"/>
  <c r="CG152" i="88"/>
  <c r="CH152" i="88"/>
  <c r="CI152" i="88"/>
  <c r="CJ152" i="88"/>
  <c r="CK152" i="88"/>
  <c r="CL152" i="88"/>
  <c r="CM152" i="88"/>
  <c r="CN152" i="88"/>
  <c r="CO152" i="88"/>
  <c r="CP152" i="88"/>
  <c r="CQ152" i="88"/>
  <c r="CR152" i="88"/>
  <c r="CS152" i="88"/>
  <c r="CT152" i="88"/>
  <c r="CU152" i="88"/>
  <c r="CV152" i="88"/>
  <c r="CW152" i="88"/>
  <c r="CX152" i="88"/>
  <c r="CY152" i="88"/>
  <c r="CZ152" i="88"/>
  <c r="DA152" i="88"/>
  <c r="DB152" i="88"/>
  <c r="H153" i="88"/>
  <c r="J153" i="88"/>
  <c r="K153" i="88"/>
  <c r="L153" i="88"/>
  <c r="M153" i="88"/>
  <c r="N153" i="88"/>
  <c r="O153" i="88"/>
  <c r="P153" i="88"/>
  <c r="Q153" i="88"/>
  <c r="R153" i="88"/>
  <c r="S153" i="88"/>
  <c r="T153" i="88"/>
  <c r="U153" i="88"/>
  <c r="V153" i="88"/>
  <c r="W153" i="88"/>
  <c r="X153" i="88"/>
  <c r="Y153" i="88"/>
  <c r="Z153" i="88"/>
  <c r="AA153" i="88"/>
  <c r="AB153" i="88"/>
  <c r="AC153" i="88"/>
  <c r="AD153" i="88"/>
  <c r="AE153" i="88"/>
  <c r="AF153" i="88"/>
  <c r="AG153" i="88"/>
  <c r="AH153" i="88"/>
  <c r="AI153" i="88"/>
  <c r="AJ153" i="88"/>
  <c r="AK153" i="88"/>
  <c r="AL153" i="88"/>
  <c r="AM153" i="88"/>
  <c r="AN153" i="88"/>
  <c r="AO153" i="88"/>
  <c r="AP153" i="88"/>
  <c r="AQ153" i="88"/>
  <c r="AR153" i="88"/>
  <c r="AS153" i="88"/>
  <c r="AT153" i="88"/>
  <c r="AU153" i="88"/>
  <c r="AV153" i="88"/>
  <c r="AW153" i="88"/>
  <c r="AX153" i="88"/>
  <c r="AY153" i="88"/>
  <c r="AZ153" i="88"/>
  <c r="BA153" i="88"/>
  <c r="BB153" i="88"/>
  <c r="BC153" i="88"/>
  <c r="BD153" i="88"/>
  <c r="BE153" i="88"/>
  <c r="BF153" i="88"/>
  <c r="BG153" i="88"/>
  <c r="BH153" i="88"/>
  <c r="BI153" i="88"/>
  <c r="BJ153" i="88"/>
  <c r="BK153" i="88"/>
  <c r="BL153" i="88"/>
  <c r="BM153" i="88"/>
  <c r="BN153" i="88"/>
  <c r="BO153" i="88"/>
  <c r="BP153" i="88"/>
  <c r="BQ153" i="88"/>
  <c r="BR153" i="88"/>
  <c r="BS153" i="88"/>
  <c r="BT153" i="88"/>
  <c r="BU153" i="88"/>
  <c r="BV153" i="88"/>
  <c r="BW153" i="88"/>
  <c r="BX153" i="88"/>
  <c r="BY153" i="88"/>
  <c r="BZ153" i="88"/>
  <c r="CA153" i="88"/>
  <c r="CB153" i="88"/>
  <c r="CC153" i="88"/>
  <c r="CD153" i="88"/>
  <c r="CE153" i="88"/>
  <c r="CF153" i="88"/>
  <c r="CG153" i="88"/>
  <c r="CH153" i="88"/>
  <c r="CI153" i="88"/>
  <c r="CJ153" i="88"/>
  <c r="CK153" i="88"/>
  <c r="CL153" i="88"/>
  <c r="CM153" i="88"/>
  <c r="CN153" i="88"/>
  <c r="CO153" i="88"/>
  <c r="CP153" i="88"/>
  <c r="CQ153" i="88"/>
  <c r="CR153" i="88"/>
  <c r="CS153" i="88"/>
  <c r="CT153" i="88"/>
  <c r="CU153" i="88"/>
  <c r="CV153" i="88"/>
  <c r="CW153" i="88"/>
  <c r="CX153" i="88"/>
  <c r="CY153" i="88"/>
  <c r="CZ153" i="88"/>
  <c r="DA153" i="88"/>
  <c r="DB153" i="88"/>
  <c r="H154" i="88"/>
  <c r="J154" i="88"/>
  <c r="K154" i="88"/>
  <c r="L154" i="88"/>
  <c r="M154" i="88"/>
  <c r="N154" i="88"/>
  <c r="O154" i="88"/>
  <c r="P154" i="88"/>
  <c r="Q154" i="88"/>
  <c r="R154" i="88"/>
  <c r="S154" i="88"/>
  <c r="T154" i="88"/>
  <c r="U154" i="88"/>
  <c r="V154" i="88"/>
  <c r="W154" i="88"/>
  <c r="X154" i="88"/>
  <c r="Y154" i="88"/>
  <c r="Z154" i="88"/>
  <c r="AA154" i="88"/>
  <c r="AB154" i="88"/>
  <c r="AC154" i="88"/>
  <c r="AD154" i="88"/>
  <c r="AE154" i="88"/>
  <c r="AF154" i="88"/>
  <c r="AG154" i="88"/>
  <c r="AH154" i="88"/>
  <c r="AI154" i="88"/>
  <c r="AJ154" i="88"/>
  <c r="AK154" i="88"/>
  <c r="AL154" i="88"/>
  <c r="AM154" i="88"/>
  <c r="AN154" i="88"/>
  <c r="AO154" i="88"/>
  <c r="AP154" i="88"/>
  <c r="AQ154" i="88"/>
  <c r="AR154" i="88"/>
  <c r="AS154" i="88"/>
  <c r="AT154" i="88"/>
  <c r="AU154" i="88"/>
  <c r="AV154" i="88"/>
  <c r="AW154" i="88"/>
  <c r="AX154" i="88"/>
  <c r="AY154" i="88"/>
  <c r="AZ154" i="88"/>
  <c r="BA154" i="88"/>
  <c r="BB154" i="88"/>
  <c r="BC154" i="88"/>
  <c r="BD154" i="88"/>
  <c r="BE154" i="88"/>
  <c r="BF154" i="88"/>
  <c r="BG154" i="88"/>
  <c r="BH154" i="88"/>
  <c r="BI154" i="88"/>
  <c r="BJ154" i="88"/>
  <c r="BK154" i="88"/>
  <c r="BL154" i="88"/>
  <c r="BM154" i="88"/>
  <c r="BN154" i="88"/>
  <c r="BO154" i="88"/>
  <c r="BP154" i="88"/>
  <c r="BQ154" i="88"/>
  <c r="BR154" i="88"/>
  <c r="BS154" i="88"/>
  <c r="BT154" i="88"/>
  <c r="BU154" i="88"/>
  <c r="BV154" i="88"/>
  <c r="BW154" i="88"/>
  <c r="BX154" i="88"/>
  <c r="BY154" i="88"/>
  <c r="BZ154" i="88"/>
  <c r="CA154" i="88"/>
  <c r="CB154" i="88"/>
  <c r="CC154" i="88"/>
  <c r="CD154" i="88"/>
  <c r="CE154" i="88"/>
  <c r="CF154" i="88"/>
  <c r="CG154" i="88"/>
  <c r="CH154" i="88"/>
  <c r="CI154" i="88"/>
  <c r="CJ154" i="88"/>
  <c r="CK154" i="88"/>
  <c r="CL154" i="88"/>
  <c r="CM154" i="88"/>
  <c r="CN154" i="88"/>
  <c r="CO154" i="88"/>
  <c r="CP154" i="88"/>
  <c r="CQ154" i="88"/>
  <c r="CR154" i="88"/>
  <c r="CS154" i="88"/>
  <c r="CT154" i="88"/>
  <c r="CU154" i="88"/>
  <c r="CV154" i="88"/>
  <c r="CW154" i="88"/>
  <c r="CX154" i="88"/>
  <c r="CY154" i="88"/>
  <c r="CZ154" i="88"/>
  <c r="DA154" i="88"/>
  <c r="DB154" i="88"/>
  <c r="H155" i="88"/>
  <c r="J155" i="88"/>
  <c r="K155" i="88"/>
  <c r="L155" i="88"/>
  <c r="M155" i="88"/>
  <c r="N155" i="88"/>
  <c r="O155" i="88"/>
  <c r="P155" i="88"/>
  <c r="Q155" i="88"/>
  <c r="R155" i="88"/>
  <c r="S155" i="88"/>
  <c r="T155" i="88"/>
  <c r="U155" i="88"/>
  <c r="V155" i="88"/>
  <c r="W155" i="88"/>
  <c r="X155" i="88"/>
  <c r="Y155" i="88"/>
  <c r="Z155" i="88"/>
  <c r="AA155" i="88"/>
  <c r="AB155" i="88"/>
  <c r="AC155" i="88"/>
  <c r="AD155" i="88"/>
  <c r="AE155" i="88"/>
  <c r="AF155" i="88"/>
  <c r="AG155" i="88"/>
  <c r="AH155" i="88"/>
  <c r="AI155" i="88"/>
  <c r="AJ155" i="88"/>
  <c r="AK155" i="88"/>
  <c r="AL155" i="88"/>
  <c r="AM155" i="88"/>
  <c r="AN155" i="88"/>
  <c r="AO155" i="88"/>
  <c r="AP155" i="88"/>
  <c r="AQ155" i="88"/>
  <c r="AR155" i="88"/>
  <c r="AS155" i="88"/>
  <c r="AT155" i="88"/>
  <c r="AU155" i="88"/>
  <c r="AV155" i="88"/>
  <c r="AW155" i="88"/>
  <c r="AX155" i="88"/>
  <c r="AY155" i="88"/>
  <c r="AZ155" i="88"/>
  <c r="BA155" i="88"/>
  <c r="BB155" i="88"/>
  <c r="BC155" i="88"/>
  <c r="BD155" i="88"/>
  <c r="BE155" i="88"/>
  <c r="BF155" i="88"/>
  <c r="BG155" i="88"/>
  <c r="BH155" i="88"/>
  <c r="BI155" i="88"/>
  <c r="BJ155" i="88"/>
  <c r="BK155" i="88"/>
  <c r="BL155" i="88"/>
  <c r="BM155" i="88"/>
  <c r="BN155" i="88"/>
  <c r="BO155" i="88"/>
  <c r="BP155" i="88"/>
  <c r="BQ155" i="88"/>
  <c r="BR155" i="88"/>
  <c r="BS155" i="88"/>
  <c r="BT155" i="88"/>
  <c r="BU155" i="88"/>
  <c r="BV155" i="88"/>
  <c r="BW155" i="88"/>
  <c r="BX155" i="88"/>
  <c r="BY155" i="88"/>
  <c r="BZ155" i="88"/>
  <c r="CA155" i="88"/>
  <c r="CB155" i="88"/>
  <c r="CC155" i="88"/>
  <c r="CD155" i="88"/>
  <c r="CE155" i="88"/>
  <c r="CF155" i="88"/>
  <c r="CG155" i="88"/>
  <c r="CH155" i="88"/>
  <c r="CI155" i="88"/>
  <c r="CJ155" i="88"/>
  <c r="CK155" i="88"/>
  <c r="CL155" i="88"/>
  <c r="CM155" i="88"/>
  <c r="CN155" i="88"/>
  <c r="CO155" i="88"/>
  <c r="CP155" i="88"/>
  <c r="CQ155" i="88"/>
  <c r="CR155" i="88"/>
  <c r="CS155" i="88"/>
  <c r="CT155" i="88"/>
  <c r="CU155" i="88"/>
  <c r="CV155" i="88"/>
  <c r="CW155" i="88"/>
  <c r="CX155" i="88"/>
  <c r="CY155" i="88"/>
  <c r="CZ155" i="88"/>
  <c r="DA155" i="88"/>
  <c r="DB155" i="88"/>
  <c r="H156" i="88"/>
  <c r="J156" i="88"/>
  <c r="K156" i="88"/>
  <c r="L156" i="88"/>
  <c r="M156" i="88"/>
  <c r="N156" i="88"/>
  <c r="O156" i="88"/>
  <c r="P156" i="88"/>
  <c r="Q156" i="88"/>
  <c r="R156" i="88"/>
  <c r="S156" i="88"/>
  <c r="T156" i="88"/>
  <c r="U156" i="88"/>
  <c r="V156" i="88"/>
  <c r="W156" i="88"/>
  <c r="X156" i="88"/>
  <c r="Y156" i="88"/>
  <c r="Z156" i="88"/>
  <c r="AA156" i="88"/>
  <c r="AB156" i="88"/>
  <c r="AC156" i="88"/>
  <c r="AD156" i="88"/>
  <c r="AE156" i="88"/>
  <c r="AF156" i="88"/>
  <c r="AG156" i="88"/>
  <c r="AH156" i="88"/>
  <c r="AI156" i="88"/>
  <c r="AJ156" i="88"/>
  <c r="AK156" i="88"/>
  <c r="AL156" i="88"/>
  <c r="AM156" i="88"/>
  <c r="AN156" i="88"/>
  <c r="AO156" i="88"/>
  <c r="AP156" i="88"/>
  <c r="AQ156" i="88"/>
  <c r="AR156" i="88"/>
  <c r="AS156" i="88"/>
  <c r="AT156" i="88"/>
  <c r="AU156" i="88"/>
  <c r="AV156" i="88"/>
  <c r="AW156" i="88"/>
  <c r="AX156" i="88"/>
  <c r="AY156" i="88"/>
  <c r="AZ156" i="88"/>
  <c r="BA156" i="88"/>
  <c r="BB156" i="88"/>
  <c r="BC156" i="88"/>
  <c r="BD156" i="88"/>
  <c r="BE156" i="88"/>
  <c r="BF156" i="88"/>
  <c r="BG156" i="88"/>
  <c r="BH156" i="88"/>
  <c r="BI156" i="88"/>
  <c r="BJ156" i="88"/>
  <c r="BK156" i="88"/>
  <c r="BL156" i="88"/>
  <c r="BM156" i="88"/>
  <c r="BN156" i="88"/>
  <c r="BO156" i="88"/>
  <c r="BP156" i="88"/>
  <c r="BQ156" i="88"/>
  <c r="BR156" i="88"/>
  <c r="BS156" i="88"/>
  <c r="BT156" i="88"/>
  <c r="BU156" i="88"/>
  <c r="BV156" i="88"/>
  <c r="BW156" i="88"/>
  <c r="BX156" i="88"/>
  <c r="BY156" i="88"/>
  <c r="BZ156" i="88"/>
  <c r="CA156" i="88"/>
  <c r="CB156" i="88"/>
  <c r="CC156" i="88"/>
  <c r="CD156" i="88"/>
  <c r="CE156" i="88"/>
  <c r="CF156" i="88"/>
  <c r="CG156" i="88"/>
  <c r="CH156" i="88"/>
  <c r="CI156" i="88"/>
  <c r="CJ156" i="88"/>
  <c r="CK156" i="88"/>
  <c r="CL156" i="88"/>
  <c r="CM156" i="88"/>
  <c r="CN156" i="88"/>
  <c r="CO156" i="88"/>
  <c r="CP156" i="88"/>
  <c r="CQ156" i="88"/>
  <c r="CR156" i="88"/>
  <c r="CS156" i="88"/>
  <c r="CT156" i="88"/>
  <c r="CU156" i="88"/>
  <c r="CV156" i="88"/>
  <c r="CW156" i="88"/>
  <c r="CX156" i="88"/>
  <c r="CY156" i="88"/>
  <c r="CZ156" i="88"/>
  <c r="DA156" i="88"/>
  <c r="DB156" i="88"/>
  <c r="H157" i="88"/>
  <c r="J157" i="88"/>
  <c r="K157" i="88"/>
  <c r="L157" i="88"/>
  <c r="M157" i="88"/>
  <c r="N157" i="88"/>
  <c r="O157" i="88"/>
  <c r="P157" i="88"/>
  <c r="Q157" i="88"/>
  <c r="R157" i="88"/>
  <c r="S157" i="88"/>
  <c r="T157" i="88"/>
  <c r="U157" i="88"/>
  <c r="V157" i="88"/>
  <c r="W157" i="88"/>
  <c r="X157" i="88"/>
  <c r="Y157" i="88"/>
  <c r="Z157" i="88"/>
  <c r="AA157" i="88"/>
  <c r="AB157" i="88"/>
  <c r="AC157" i="88"/>
  <c r="AD157" i="88"/>
  <c r="AE157" i="88"/>
  <c r="AF157" i="88"/>
  <c r="AG157" i="88"/>
  <c r="AH157" i="88"/>
  <c r="AI157" i="88"/>
  <c r="AJ157" i="88"/>
  <c r="AK157" i="88"/>
  <c r="AL157" i="88"/>
  <c r="AM157" i="88"/>
  <c r="AN157" i="88"/>
  <c r="AO157" i="88"/>
  <c r="AP157" i="88"/>
  <c r="AQ157" i="88"/>
  <c r="AR157" i="88"/>
  <c r="AS157" i="88"/>
  <c r="AT157" i="88"/>
  <c r="AU157" i="88"/>
  <c r="AV157" i="88"/>
  <c r="AW157" i="88"/>
  <c r="AX157" i="88"/>
  <c r="AY157" i="88"/>
  <c r="AZ157" i="88"/>
  <c r="BA157" i="88"/>
  <c r="BB157" i="88"/>
  <c r="BC157" i="88"/>
  <c r="BD157" i="88"/>
  <c r="BE157" i="88"/>
  <c r="BF157" i="88"/>
  <c r="BG157" i="88"/>
  <c r="BH157" i="88"/>
  <c r="BI157" i="88"/>
  <c r="BJ157" i="88"/>
  <c r="BK157" i="88"/>
  <c r="BL157" i="88"/>
  <c r="BM157" i="88"/>
  <c r="BN157" i="88"/>
  <c r="BO157" i="88"/>
  <c r="BP157" i="88"/>
  <c r="BQ157" i="88"/>
  <c r="BR157" i="88"/>
  <c r="BS157" i="88"/>
  <c r="BT157" i="88"/>
  <c r="BU157" i="88"/>
  <c r="BV157" i="88"/>
  <c r="BW157" i="88"/>
  <c r="BX157" i="88"/>
  <c r="BY157" i="88"/>
  <c r="BZ157" i="88"/>
  <c r="CA157" i="88"/>
  <c r="CB157" i="88"/>
  <c r="CC157" i="88"/>
  <c r="CD157" i="88"/>
  <c r="CE157" i="88"/>
  <c r="CF157" i="88"/>
  <c r="CG157" i="88"/>
  <c r="CH157" i="88"/>
  <c r="CI157" i="88"/>
  <c r="CJ157" i="88"/>
  <c r="CK157" i="88"/>
  <c r="CL157" i="88"/>
  <c r="CM157" i="88"/>
  <c r="CN157" i="88"/>
  <c r="CO157" i="88"/>
  <c r="CP157" i="88"/>
  <c r="CQ157" i="88"/>
  <c r="CR157" i="88"/>
  <c r="CS157" i="88"/>
  <c r="CT157" i="88"/>
  <c r="CU157" i="88"/>
  <c r="CV157" i="88"/>
  <c r="CW157" i="88"/>
  <c r="CX157" i="88"/>
  <c r="CY157" i="88"/>
  <c r="CZ157" i="88"/>
  <c r="DA157" i="88"/>
  <c r="DB157" i="88"/>
  <c r="H158" i="88"/>
  <c r="J158" i="88"/>
  <c r="K158" i="88"/>
  <c r="L158" i="88"/>
  <c r="M158" i="88"/>
  <c r="N158" i="88"/>
  <c r="O158" i="88"/>
  <c r="P158" i="88"/>
  <c r="Q158" i="88"/>
  <c r="R158" i="88"/>
  <c r="S158" i="88"/>
  <c r="T158" i="88"/>
  <c r="U158" i="88"/>
  <c r="V158" i="88"/>
  <c r="W158" i="88"/>
  <c r="X158" i="88"/>
  <c r="Y158" i="88"/>
  <c r="Z158" i="88"/>
  <c r="AA158" i="88"/>
  <c r="AB158" i="88"/>
  <c r="AC158" i="88"/>
  <c r="AD158" i="88"/>
  <c r="AE158" i="88"/>
  <c r="AF158" i="88"/>
  <c r="AG158" i="88"/>
  <c r="AH158" i="88"/>
  <c r="AI158" i="88"/>
  <c r="AJ158" i="88"/>
  <c r="AK158" i="88"/>
  <c r="AL158" i="88"/>
  <c r="AM158" i="88"/>
  <c r="AN158" i="88"/>
  <c r="AO158" i="88"/>
  <c r="AP158" i="88"/>
  <c r="AQ158" i="88"/>
  <c r="AR158" i="88"/>
  <c r="AS158" i="88"/>
  <c r="AT158" i="88"/>
  <c r="AU158" i="88"/>
  <c r="AV158" i="88"/>
  <c r="AW158" i="88"/>
  <c r="AX158" i="88"/>
  <c r="AY158" i="88"/>
  <c r="AZ158" i="88"/>
  <c r="BA158" i="88"/>
  <c r="BB158" i="88"/>
  <c r="BC158" i="88"/>
  <c r="BD158" i="88"/>
  <c r="BE158" i="88"/>
  <c r="BF158" i="88"/>
  <c r="BG158" i="88"/>
  <c r="BH158" i="88"/>
  <c r="BI158" i="88"/>
  <c r="BJ158" i="88"/>
  <c r="BK158" i="88"/>
  <c r="BL158" i="88"/>
  <c r="BM158" i="88"/>
  <c r="BN158" i="88"/>
  <c r="BO158" i="88"/>
  <c r="BP158" i="88"/>
  <c r="BQ158" i="88"/>
  <c r="BR158" i="88"/>
  <c r="BS158" i="88"/>
  <c r="BT158" i="88"/>
  <c r="BU158" i="88"/>
  <c r="BV158" i="88"/>
  <c r="BW158" i="88"/>
  <c r="BX158" i="88"/>
  <c r="BY158" i="88"/>
  <c r="BZ158" i="88"/>
  <c r="CA158" i="88"/>
  <c r="CB158" i="88"/>
  <c r="CC158" i="88"/>
  <c r="CD158" i="88"/>
  <c r="CE158" i="88"/>
  <c r="CF158" i="88"/>
  <c r="CG158" i="88"/>
  <c r="CH158" i="88"/>
  <c r="CI158" i="88"/>
  <c r="CJ158" i="88"/>
  <c r="CK158" i="88"/>
  <c r="CL158" i="88"/>
  <c r="CM158" i="88"/>
  <c r="CN158" i="88"/>
  <c r="CO158" i="88"/>
  <c r="CP158" i="88"/>
  <c r="CQ158" i="88"/>
  <c r="CR158" i="88"/>
  <c r="CS158" i="88"/>
  <c r="CT158" i="88"/>
  <c r="CU158" i="88"/>
  <c r="CV158" i="88"/>
  <c r="CW158" i="88"/>
  <c r="CX158" i="88"/>
  <c r="CY158" i="88"/>
  <c r="CZ158" i="88"/>
  <c r="DA158" i="88"/>
  <c r="DB158" i="88"/>
  <c r="H159" i="88"/>
  <c r="J159" i="88"/>
  <c r="K159" i="88"/>
  <c r="L159" i="88"/>
  <c r="M159" i="88"/>
  <c r="N159" i="88"/>
  <c r="O159" i="88"/>
  <c r="P159" i="88"/>
  <c r="Q159" i="88"/>
  <c r="R159" i="88"/>
  <c r="S159" i="88"/>
  <c r="T159" i="88"/>
  <c r="U159" i="88"/>
  <c r="V159" i="88"/>
  <c r="W159" i="88"/>
  <c r="X159" i="88"/>
  <c r="Y159" i="88"/>
  <c r="Z159" i="88"/>
  <c r="AA159" i="88"/>
  <c r="AB159" i="88"/>
  <c r="AC159" i="88"/>
  <c r="AD159" i="88"/>
  <c r="AE159" i="88"/>
  <c r="AF159" i="88"/>
  <c r="AG159" i="88"/>
  <c r="AH159" i="88"/>
  <c r="AI159" i="88"/>
  <c r="AJ159" i="88"/>
  <c r="AK159" i="88"/>
  <c r="AL159" i="88"/>
  <c r="AM159" i="88"/>
  <c r="AN159" i="88"/>
  <c r="AO159" i="88"/>
  <c r="AP159" i="88"/>
  <c r="AQ159" i="88"/>
  <c r="AR159" i="88"/>
  <c r="AS159" i="88"/>
  <c r="AT159" i="88"/>
  <c r="AU159" i="88"/>
  <c r="AV159" i="88"/>
  <c r="AW159" i="88"/>
  <c r="AX159" i="88"/>
  <c r="AY159" i="88"/>
  <c r="AZ159" i="88"/>
  <c r="BA159" i="88"/>
  <c r="BB159" i="88"/>
  <c r="BC159" i="88"/>
  <c r="BD159" i="88"/>
  <c r="BE159" i="88"/>
  <c r="BF159" i="88"/>
  <c r="BG159" i="88"/>
  <c r="BH159" i="88"/>
  <c r="BI159" i="88"/>
  <c r="BJ159" i="88"/>
  <c r="BK159" i="88"/>
  <c r="BL159" i="88"/>
  <c r="BM159" i="88"/>
  <c r="BN159" i="88"/>
  <c r="BO159" i="88"/>
  <c r="BP159" i="88"/>
  <c r="BQ159" i="88"/>
  <c r="BR159" i="88"/>
  <c r="BS159" i="88"/>
  <c r="BT159" i="88"/>
  <c r="BU159" i="88"/>
  <c r="BV159" i="88"/>
  <c r="BW159" i="88"/>
  <c r="BX159" i="88"/>
  <c r="BY159" i="88"/>
  <c r="BZ159" i="88"/>
  <c r="CA159" i="88"/>
  <c r="CB159" i="88"/>
  <c r="CC159" i="88"/>
  <c r="CD159" i="88"/>
  <c r="CE159" i="88"/>
  <c r="CF159" i="88"/>
  <c r="CG159" i="88"/>
  <c r="CH159" i="88"/>
  <c r="CI159" i="88"/>
  <c r="CJ159" i="88"/>
  <c r="CK159" i="88"/>
  <c r="CL159" i="88"/>
  <c r="CM159" i="88"/>
  <c r="CN159" i="88"/>
  <c r="CO159" i="88"/>
  <c r="CP159" i="88"/>
  <c r="CQ159" i="88"/>
  <c r="CR159" i="88"/>
  <c r="CS159" i="88"/>
  <c r="CT159" i="88"/>
  <c r="CU159" i="88"/>
  <c r="CV159" i="88"/>
  <c r="CW159" i="88"/>
  <c r="CX159" i="88"/>
  <c r="CY159" i="88"/>
  <c r="CZ159" i="88"/>
  <c r="DA159" i="88"/>
  <c r="DB159" i="88"/>
  <c r="H163" i="88"/>
  <c r="N165" i="88"/>
  <c r="H174" i="88"/>
  <c r="J174" i="88"/>
  <c r="K174" i="88"/>
  <c r="L174" i="88"/>
  <c r="M174" i="88"/>
  <c r="N174" i="88"/>
  <c r="O174" i="88"/>
  <c r="P174" i="88"/>
  <c r="Q174" i="88"/>
  <c r="R174" i="88"/>
  <c r="S174" i="88"/>
  <c r="T174" i="88"/>
  <c r="U174" i="88"/>
  <c r="V174" i="88"/>
  <c r="W174" i="88"/>
  <c r="X174" i="88"/>
  <c r="Y174" i="88"/>
  <c r="Z174" i="88"/>
  <c r="AA174" i="88"/>
  <c r="AB174" i="88"/>
  <c r="AC174" i="88"/>
  <c r="AD174" i="88"/>
  <c r="AE174" i="88"/>
  <c r="AF174" i="88"/>
  <c r="AG174" i="88"/>
  <c r="AH174" i="88"/>
  <c r="AI174" i="88"/>
  <c r="AJ174" i="88"/>
  <c r="AK174" i="88"/>
  <c r="AL174" i="88"/>
  <c r="AM174" i="88"/>
  <c r="AN174" i="88"/>
  <c r="AO174" i="88"/>
  <c r="AP174" i="88"/>
  <c r="AQ174" i="88"/>
  <c r="AR174" i="88"/>
  <c r="AS174" i="88"/>
  <c r="AT174" i="88"/>
  <c r="AU174" i="88"/>
  <c r="AV174" i="88"/>
  <c r="AW174" i="88"/>
  <c r="AX174" i="88"/>
  <c r="AY174" i="88"/>
  <c r="AZ174" i="88"/>
  <c r="BA174" i="88"/>
  <c r="BB174" i="88"/>
  <c r="BC174" i="88"/>
  <c r="BD174" i="88"/>
  <c r="BE174" i="88"/>
  <c r="BF174" i="88"/>
  <c r="BG174" i="88"/>
  <c r="BH174" i="88"/>
  <c r="BI174" i="88"/>
  <c r="BJ174" i="88"/>
  <c r="BK174" i="88"/>
  <c r="BL174" i="88"/>
  <c r="BM174" i="88"/>
  <c r="BN174" i="88"/>
  <c r="BO174" i="88"/>
  <c r="BP174" i="88"/>
  <c r="BQ174" i="88"/>
  <c r="BR174" i="88"/>
  <c r="BS174" i="88"/>
  <c r="BT174" i="88"/>
  <c r="BU174" i="88"/>
  <c r="BV174" i="88"/>
  <c r="BW174" i="88"/>
  <c r="BX174" i="88"/>
  <c r="BY174" i="88"/>
  <c r="BZ174" i="88"/>
  <c r="CA174" i="88"/>
  <c r="CB174" i="88"/>
  <c r="CC174" i="88"/>
  <c r="CD174" i="88"/>
  <c r="CE174" i="88"/>
  <c r="CF174" i="88"/>
  <c r="CG174" i="88"/>
  <c r="CH174" i="88"/>
  <c r="CI174" i="88"/>
  <c r="CJ174" i="88"/>
  <c r="CK174" i="88"/>
  <c r="CL174" i="88"/>
  <c r="CM174" i="88"/>
  <c r="CN174" i="88"/>
  <c r="CO174" i="88"/>
  <c r="CP174" i="88"/>
  <c r="CQ174" i="88"/>
  <c r="CR174" i="88"/>
  <c r="CS174" i="88"/>
  <c r="CT174" i="88"/>
  <c r="CU174" i="88"/>
  <c r="CV174" i="88"/>
  <c r="CW174" i="88"/>
  <c r="CX174" i="88"/>
  <c r="CY174" i="88"/>
  <c r="CZ174" i="88"/>
  <c r="DA174" i="88"/>
  <c r="DB174" i="88"/>
  <c r="H175" i="88"/>
  <c r="J175" i="88"/>
  <c r="K175" i="88"/>
  <c r="L175" i="88"/>
  <c r="M175" i="88"/>
  <c r="N175" i="88"/>
  <c r="O175" i="88"/>
  <c r="P175" i="88"/>
  <c r="Q175" i="88"/>
  <c r="R175" i="88"/>
  <c r="S175" i="88"/>
  <c r="T175" i="88"/>
  <c r="U175" i="88"/>
  <c r="V175" i="88"/>
  <c r="W175" i="88"/>
  <c r="X175" i="88"/>
  <c r="Y175" i="88"/>
  <c r="Z175" i="88"/>
  <c r="AA175" i="88"/>
  <c r="AB175" i="88"/>
  <c r="AC175" i="88"/>
  <c r="AD175" i="88"/>
  <c r="AE175" i="88"/>
  <c r="AF175" i="88"/>
  <c r="AG175" i="88"/>
  <c r="AH175" i="88"/>
  <c r="AI175" i="88"/>
  <c r="AJ175" i="88"/>
  <c r="AK175" i="88"/>
  <c r="AL175" i="88"/>
  <c r="AM175" i="88"/>
  <c r="AN175" i="88"/>
  <c r="AO175" i="88"/>
  <c r="AP175" i="88"/>
  <c r="AQ175" i="88"/>
  <c r="AR175" i="88"/>
  <c r="AS175" i="88"/>
  <c r="AT175" i="88"/>
  <c r="AU175" i="88"/>
  <c r="AV175" i="88"/>
  <c r="AW175" i="88"/>
  <c r="AX175" i="88"/>
  <c r="AY175" i="88"/>
  <c r="AZ175" i="88"/>
  <c r="BA175" i="88"/>
  <c r="BB175" i="88"/>
  <c r="BC175" i="88"/>
  <c r="BD175" i="88"/>
  <c r="BE175" i="88"/>
  <c r="BF175" i="88"/>
  <c r="BG175" i="88"/>
  <c r="BH175" i="88"/>
  <c r="BI175" i="88"/>
  <c r="BJ175" i="88"/>
  <c r="BK175" i="88"/>
  <c r="BL175" i="88"/>
  <c r="BM175" i="88"/>
  <c r="BN175" i="88"/>
  <c r="BO175" i="88"/>
  <c r="BP175" i="88"/>
  <c r="BQ175" i="88"/>
  <c r="BR175" i="88"/>
  <c r="BS175" i="88"/>
  <c r="BT175" i="88"/>
  <c r="BU175" i="88"/>
  <c r="BV175" i="88"/>
  <c r="BW175" i="88"/>
  <c r="BX175" i="88"/>
  <c r="BY175" i="88"/>
  <c r="BZ175" i="88"/>
  <c r="CA175" i="88"/>
  <c r="CB175" i="88"/>
  <c r="CC175" i="88"/>
  <c r="CD175" i="88"/>
  <c r="CE175" i="88"/>
  <c r="CF175" i="88"/>
  <c r="CG175" i="88"/>
  <c r="CH175" i="88"/>
  <c r="CI175" i="88"/>
  <c r="CJ175" i="88"/>
  <c r="CK175" i="88"/>
  <c r="CL175" i="88"/>
  <c r="CM175" i="88"/>
  <c r="CN175" i="88"/>
  <c r="CO175" i="88"/>
  <c r="CP175" i="88"/>
  <c r="CQ175" i="88"/>
  <c r="CR175" i="88"/>
  <c r="CS175" i="88"/>
  <c r="CT175" i="88"/>
  <c r="CU175" i="88"/>
  <c r="CV175" i="88"/>
  <c r="CW175" i="88"/>
  <c r="CX175" i="88"/>
  <c r="CY175" i="88"/>
  <c r="CZ175" i="88"/>
  <c r="DA175" i="88"/>
  <c r="DB175" i="88"/>
  <c r="H176" i="88"/>
  <c r="J176" i="88"/>
  <c r="K176" i="88"/>
  <c r="L176" i="88"/>
  <c r="M176" i="88"/>
  <c r="N176" i="88"/>
  <c r="O176" i="88"/>
  <c r="P176" i="88"/>
  <c r="Q176" i="88"/>
  <c r="R176" i="88"/>
  <c r="S176" i="88"/>
  <c r="T176" i="88"/>
  <c r="U176" i="88"/>
  <c r="V176" i="88"/>
  <c r="W176" i="88"/>
  <c r="X176" i="88"/>
  <c r="Y176" i="88"/>
  <c r="Z176" i="88"/>
  <c r="AA176" i="88"/>
  <c r="AB176" i="88"/>
  <c r="AC176" i="88"/>
  <c r="AD176" i="88"/>
  <c r="AE176" i="88"/>
  <c r="AF176" i="88"/>
  <c r="AG176" i="88"/>
  <c r="AH176" i="88"/>
  <c r="AI176" i="88"/>
  <c r="AJ176" i="88"/>
  <c r="AK176" i="88"/>
  <c r="AL176" i="88"/>
  <c r="AM176" i="88"/>
  <c r="AN176" i="88"/>
  <c r="AO176" i="88"/>
  <c r="AP176" i="88"/>
  <c r="AQ176" i="88"/>
  <c r="AR176" i="88"/>
  <c r="AS176" i="88"/>
  <c r="AT176" i="88"/>
  <c r="AU176" i="88"/>
  <c r="AV176" i="88"/>
  <c r="AW176" i="88"/>
  <c r="AX176" i="88"/>
  <c r="AY176" i="88"/>
  <c r="AZ176" i="88"/>
  <c r="BA176" i="88"/>
  <c r="BB176" i="88"/>
  <c r="BC176" i="88"/>
  <c r="BD176" i="88"/>
  <c r="BE176" i="88"/>
  <c r="BF176" i="88"/>
  <c r="BG176" i="88"/>
  <c r="BH176" i="88"/>
  <c r="BI176" i="88"/>
  <c r="BJ176" i="88"/>
  <c r="BK176" i="88"/>
  <c r="BL176" i="88"/>
  <c r="BM176" i="88"/>
  <c r="BN176" i="88"/>
  <c r="BO176" i="88"/>
  <c r="BP176" i="88"/>
  <c r="BQ176" i="88"/>
  <c r="BR176" i="88"/>
  <c r="BS176" i="88"/>
  <c r="BT176" i="88"/>
  <c r="BU176" i="88"/>
  <c r="BV176" i="88"/>
  <c r="BW176" i="88"/>
  <c r="BX176" i="88"/>
  <c r="BY176" i="88"/>
  <c r="BZ176" i="88"/>
  <c r="CA176" i="88"/>
  <c r="CB176" i="88"/>
  <c r="CC176" i="88"/>
  <c r="CD176" i="88"/>
  <c r="CE176" i="88"/>
  <c r="CF176" i="88"/>
  <c r="CG176" i="88"/>
  <c r="CH176" i="88"/>
  <c r="CI176" i="88"/>
  <c r="CJ176" i="88"/>
  <c r="CK176" i="88"/>
  <c r="CL176" i="88"/>
  <c r="CM176" i="88"/>
  <c r="CN176" i="88"/>
  <c r="CO176" i="88"/>
  <c r="CP176" i="88"/>
  <c r="CQ176" i="88"/>
  <c r="CR176" i="88"/>
  <c r="CS176" i="88"/>
  <c r="CT176" i="88"/>
  <c r="CU176" i="88"/>
  <c r="CV176" i="88"/>
  <c r="CW176" i="88"/>
  <c r="CX176" i="88"/>
  <c r="CY176" i="88"/>
  <c r="CZ176" i="88"/>
  <c r="DA176" i="88"/>
  <c r="DB176" i="88"/>
  <c r="H177" i="88"/>
  <c r="J177" i="88"/>
  <c r="K177" i="88"/>
  <c r="L177" i="88"/>
  <c r="M177" i="88"/>
  <c r="N177" i="88"/>
  <c r="O177" i="88"/>
  <c r="P177" i="88"/>
  <c r="Q177" i="88"/>
  <c r="R177" i="88"/>
  <c r="S177" i="88"/>
  <c r="T177" i="88"/>
  <c r="U177" i="88"/>
  <c r="V177" i="88"/>
  <c r="W177" i="88"/>
  <c r="X177" i="88"/>
  <c r="Y177" i="88"/>
  <c r="Z177" i="88"/>
  <c r="AA177" i="88"/>
  <c r="AB177" i="88"/>
  <c r="AC177" i="88"/>
  <c r="AD177" i="88"/>
  <c r="AE177" i="88"/>
  <c r="AF177" i="88"/>
  <c r="AG177" i="88"/>
  <c r="AH177" i="88"/>
  <c r="AI177" i="88"/>
  <c r="AJ177" i="88"/>
  <c r="AK177" i="88"/>
  <c r="AL177" i="88"/>
  <c r="AM177" i="88"/>
  <c r="AN177" i="88"/>
  <c r="AO177" i="88"/>
  <c r="AP177" i="88"/>
  <c r="AQ177" i="88"/>
  <c r="AR177" i="88"/>
  <c r="AS177" i="88"/>
  <c r="AT177" i="88"/>
  <c r="AU177" i="88"/>
  <c r="AV177" i="88"/>
  <c r="AW177" i="88"/>
  <c r="AX177" i="88"/>
  <c r="AY177" i="88"/>
  <c r="AZ177" i="88"/>
  <c r="BA177" i="88"/>
  <c r="BB177" i="88"/>
  <c r="BC177" i="88"/>
  <c r="BD177" i="88"/>
  <c r="BE177" i="88"/>
  <c r="BF177" i="88"/>
  <c r="BG177" i="88"/>
  <c r="BH177" i="88"/>
  <c r="BI177" i="88"/>
  <c r="BJ177" i="88"/>
  <c r="BK177" i="88"/>
  <c r="BL177" i="88"/>
  <c r="BM177" i="88"/>
  <c r="BN177" i="88"/>
  <c r="BO177" i="88"/>
  <c r="BP177" i="88"/>
  <c r="BQ177" i="88"/>
  <c r="BR177" i="88"/>
  <c r="BS177" i="88"/>
  <c r="BT177" i="88"/>
  <c r="BU177" i="88"/>
  <c r="BV177" i="88"/>
  <c r="BW177" i="88"/>
  <c r="BX177" i="88"/>
  <c r="BY177" i="88"/>
  <c r="BZ177" i="88"/>
  <c r="CA177" i="88"/>
  <c r="CB177" i="88"/>
  <c r="CC177" i="88"/>
  <c r="CD177" i="88"/>
  <c r="CE177" i="88"/>
  <c r="CF177" i="88"/>
  <c r="CG177" i="88"/>
  <c r="CH177" i="88"/>
  <c r="CI177" i="88"/>
  <c r="CJ177" i="88"/>
  <c r="CK177" i="88"/>
  <c r="CL177" i="88"/>
  <c r="CM177" i="88"/>
  <c r="CN177" i="88"/>
  <c r="CO177" i="88"/>
  <c r="CP177" i="88"/>
  <c r="CQ177" i="88"/>
  <c r="CR177" i="88"/>
  <c r="CS177" i="88"/>
  <c r="CT177" i="88"/>
  <c r="CU177" i="88"/>
  <c r="CV177" i="88"/>
  <c r="CW177" i="88"/>
  <c r="CX177" i="88"/>
  <c r="CY177" i="88"/>
  <c r="CZ177" i="88"/>
  <c r="DA177" i="88"/>
  <c r="DB177" i="88"/>
  <c r="H178" i="88"/>
  <c r="J178" i="88"/>
  <c r="K178" i="88"/>
  <c r="L178" i="88"/>
  <c r="M178" i="88"/>
  <c r="N178" i="88"/>
  <c r="O178" i="88"/>
  <c r="P178" i="88"/>
  <c r="Q178" i="88"/>
  <c r="R178" i="88"/>
  <c r="S178" i="88"/>
  <c r="T178" i="88"/>
  <c r="U178" i="88"/>
  <c r="V178" i="88"/>
  <c r="W178" i="88"/>
  <c r="X178" i="88"/>
  <c r="Y178" i="88"/>
  <c r="Z178" i="88"/>
  <c r="AA178" i="88"/>
  <c r="AB178" i="88"/>
  <c r="AC178" i="88"/>
  <c r="AD178" i="88"/>
  <c r="AE178" i="88"/>
  <c r="AF178" i="88"/>
  <c r="AG178" i="88"/>
  <c r="AH178" i="88"/>
  <c r="AI178" i="88"/>
  <c r="AJ178" i="88"/>
  <c r="AK178" i="88"/>
  <c r="AL178" i="88"/>
  <c r="AM178" i="88"/>
  <c r="AN178" i="88"/>
  <c r="AO178" i="88"/>
  <c r="AP178" i="88"/>
  <c r="AQ178" i="88"/>
  <c r="AR178" i="88"/>
  <c r="AS178" i="88"/>
  <c r="AT178" i="88"/>
  <c r="AU178" i="88"/>
  <c r="AV178" i="88"/>
  <c r="AW178" i="88"/>
  <c r="AX178" i="88"/>
  <c r="AY178" i="88"/>
  <c r="AZ178" i="88"/>
  <c r="BA178" i="88"/>
  <c r="BB178" i="88"/>
  <c r="BC178" i="88"/>
  <c r="BD178" i="88"/>
  <c r="BE178" i="88"/>
  <c r="BF178" i="88"/>
  <c r="BG178" i="88"/>
  <c r="BH178" i="88"/>
  <c r="BI178" i="88"/>
  <c r="BJ178" i="88"/>
  <c r="BK178" i="88"/>
  <c r="BL178" i="88"/>
  <c r="BM178" i="88"/>
  <c r="BN178" i="88"/>
  <c r="BO178" i="88"/>
  <c r="BP178" i="88"/>
  <c r="BQ178" i="88"/>
  <c r="BR178" i="88"/>
  <c r="BS178" i="88"/>
  <c r="BT178" i="88"/>
  <c r="BU178" i="88"/>
  <c r="BV178" i="88"/>
  <c r="BW178" i="88"/>
  <c r="BX178" i="88"/>
  <c r="BY178" i="88"/>
  <c r="BZ178" i="88"/>
  <c r="CA178" i="88"/>
  <c r="CB178" i="88"/>
  <c r="CC178" i="88"/>
  <c r="CD178" i="88"/>
  <c r="CE178" i="88"/>
  <c r="CF178" i="88"/>
  <c r="CG178" i="88"/>
  <c r="CH178" i="88"/>
  <c r="CI178" i="88"/>
  <c r="CJ178" i="88"/>
  <c r="CK178" i="88"/>
  <c r="CL178" i="88"/>
  <c r="CM178" i="88"/>
  <c r="CN178" i="88"/>
  <c r="CO178" i="88"/>
  <c r="CP178" i="88"/>
  <c r="CQ178" i="88"/>
  <c r="CR178" i="88"/>
  <c r="CS178" i="88"/>
  <c r="CT178" i="88"/>
  <c r="CU178" i="88"/>
  <c r="CV178" i="88"/>
  <c r="CW178" i="88"/>
  <c r="CX178" i="88"/>
  <c r="CY178" i="88"/>
  <c r="CZ178" i="88"/>
  <c r="DA178" i="88"/>
  <c r="DB178" i="88"/>
  <c r="H179" i="88"/>
  <c r="J179" i="88"/>
  <c r="K179" i="88"/>
  <c r="L179" i="88"/>
  <c r="M179" i="88"/>
  <c r="N179" i="88"/>
  <c r="O179" i="88"/>
  <c r="P179" i="88"/>
  <c r="Q179" i="88"/>
  <c r="R179" i="88"/>
  <c r="S179" i="88"/>
  <c r="T179" i="88"/>
  <c r="U179" i="88"/>
  <c r="V179" i="88"/>
  <c r="W179" i="88"/>
  <c r="X179" i="88"/>
  <c r="Y179" i="88"/>
  <c r="Z179" i="88"/>
  <c r="AA179" i="88"/>
  <c r="AB179" i="88"/>
  <c r="AC179" i="88"/>
  <c r="AD179" i="88"/>
  <c r="AE179" i="88"/>
  <c r="AF179" i="88"/>
  <c r="AG179" i="88"/>
  <c r="AH179" i="88"/>
  <c r="AI179" i="88"/>
  <c r="AJ179" i="88"/>
  <c r="AK179" i="88"/>
  <c r="AL179" i="88"/>
  <c r="AM179" i="88"/>
  <c r="AN179" i="88"/>
  <c r="AO179" i="88"/>
  <c r="AP179" i="88"/>
  <c r="AQ179" i="88"/>
  <c r="AR179" i="88"/>
  <c r="AS179" i="88"/>
  <c r="AT179" i="88"/>
  <c r="AU179" i="88"/>
  <c r="AV179" i="88"/>
  <c r="AW179" i="88"/>
  <c r="AX179" i="88"/>
  <c r="AY179" i="88"/>
  <c r="AZ179" i="88"/>
  <c r="BA179" i="88"/>
  <c r="BB179" i="88"/>
  <c r="BC179" i="88"/>
  <c r="BD179" i="88"/>
  <c r="BE179" i="88"/>
  <c r="BF179" i="88"/>
  <c r="BG179" i="88"/>
  <c r="BH179" i="88"/>
  <c r="BI179" i="88"/>
  <c r="BJ179" i="88"/>
  <c r="BK179" i="88"/>
  <c r="BL179" i="88"/>
  <c r="BM179" i="88"/>
  <c r="BN179" i="88"/>
  <c r="BO179" i="88"/>
  <c r="BP179" i="88"/>
  <c r="BQ179" i="88"/>
  <c r="BR179" i="88"/>
  <c r="BS179" i="88"/>
  <c r="BT179" i="88"/>
  <c r="BU179" i="88"/>
  <c r="BV179" i="88"/>
  <c r="BW179" i="88"/>
  <c r="BX179" i="88"/>
  <c r="BY179" i="88"/>
  <c r="BZ179" i="88"/>
  <c r="CA179" i="88"/>
  <c r="CB179" i="88"/>
  <c r="CC179" i="88"/>
  <c r="CD179" i="88"/>
  <c r="CE179" i="88"/>
  <c r="CF179" i="88"/>
  <c r="CG179" i="88"/>
  <c r="CH179" i="88"/>
  <c r="CI179" i="88"/>
  <c r="CJ179" i="88"/>
  <c r="CK179" i="88"/>
  <c r="CL179" i="88"/>
  <c r="CM179" i="88"/>
  <c r="CN179" i="88"/>
  <c r="CO179" i="88"/>
  <c r="CP179" i="88"/>
  <c r="CQ179" i="88"/>
  <c r="CR179" i="88"/>
  <c r="CS179" i="88"/>
  <c r="CT179" i="88"/>
  <c r="CU179" i="88"/>
  <c r="CV179" i="88"/>
  <c r="CW179" i="88"/>
  <c r="CX179" i="88"/>
  <c r="CY179" i="88"/>
  <c r="CZ179" i="88"/>
  <c r="DA179" i="88"/>
  <c r="DB179" i="88"/>
  <c r="H184" i="88"/>
  <c r="J184" i="88"/>
  <c r="K184" i="88"/>
  <c r="L184" i="88"/>
  <c r="M184" i="88"/>
  <c r="N184" i="88"/>
  <c r="O184" i="88"/>
  <c r="P184" i="88"/>
  <c r="Q184" i="88"/>
  <c r="R184" i="88"/>
  <c r="S184" i="88"/>
  <c r="T184" i="88"/>
  <c r="U184" i="88"/>
  <c r="V184" i="88"/>
  <c r="W184" i="88"/>
  <c r="X184" i="88"/>
  <c r="Y184" i="88"/>
  <c r="Z184" i="88"/>
  <c r="AA184" i="88"/>
  <c r="AB184" i="88"/>
  <c r="AC184" i="88"/>
  <c r="AD184" i="88"/>
  <c r="AE184" i="88"/>
  <c r="AF184" i="88"/>
  <c r="AG184" i="88"/>
  <c r="AH184" i="88"/>
  <c r="AI184" i="88"/>
  <c r="AJ184" i="88"/>
  <c r="AK184" i="88"/>
  <c r="AL184" i="88"/>
  <c r="AM184" i="88"/>
  <c r="AN184" i="88"/>
  <c r="AO184" i="88"/>
  <c r="AP184" i="88"/>
  <c r="AQ184" i="88"/>
  <c r="AR184" i="88"/>
  <c r="AS184" i="88"/>
  <c r="AT184" i="88"/>
  <c r="AU184" i="88"/>
  <c r="AV184" i="88"/>
  <c r="AW184" i="88"/>
  <c r="AX184" i="88"/>
  <c r="AY184" i="88"/>
  <c r="AZ184" i="88"/>
  <c r="BA184" i="88"/>
  <c r="BB184" i="88"/>
  <c r="BC184" i="88"/>
  <c r="BD184" i="88"/>
  <c r="BE184" i="88"/>
  <c r="BF184" i="88"/>
  <c r="BG184" i="88"/>
  <c r="BH184" i="88"/>
  <c r="BI184" i="88"/>
  <c r="BJ184" i="88"/>
  <c r="BK184" i="88"/>
  <c r="BL184" i="88"/>
  <c r="BM184" i="88"/>
  <c r="BN184" i="88"/>
  <c r="BO184" i="88"/>
  <c r="BP184" i="88"/>
  <c r="BQ184" i="88"/>
  <c r="BR184" i="88"/>
  <c r="BS184" i="88"/>
  <c r="BT184" i="88"/>
  <c r="BU184" i="88"/>
  <c r="BV184" i="88"/>
  <c r="BW184" i="88"/>
  <c r="BX184" i="88"/>
  <c r="BY184" i="88"/>
  <c r="BZ184" i="88"/>
  <c r="CA184" i="88"/>
  <c r="CB184" i="88"/>
  <c r="CC184" i="88"/>
  <c r="CD184" i="88"/>
  <c r="CE184" i="88"/>
  <c r="CF184" i="88"/>
  <c r="CG184" i="88"/>
  <c r="CH184" i="88"/>
  <c r="CI184" i="88"/>
  <c r="CJ184" i="88"/>
  <c r="CK184" i="88"/>
  <c r="CL184" i="88"/>
  <c r="CM184" i="88"/>
  <c r="CN184" i="88"/>
  <c r="CO184" i="88"/>
  <c r="CP184" i="88"/>
  <c r="CQ184" i="88"/>
  <c r="CR184" i="88"/>
  <c r="CS184" i="88"/>
  <c r="CT184" i="88"/>
  <c r="CU184" i="88"/>
  <c r="CV184" i="88"/>
  <c r="CW184" i="88"/>
  <c r="CX184" i="88"/>
  <c r="CY184" i="88"/>
  <c r="CZ184" i="88"/>
  <c r="DA184" i="88"/>
  <c r="DB184" i="88"/>
  <c r="H185" i="88"/>
  <c r="J185" i="88"/>
  <c r="K185" i="88"/>
  <c r="L185" i="88"/>
  <c r="M185" i="88"/>
  <c r="N185" i="88"/>
  <c r="O185" i="88"/>
  <c r="P185" i="88"/>
  <c r="Q185" i="88"/>
  <c r="R185" i="88"/>
  <c r="S185" i="88"/>
  <c r="T185" i="88"/>
  <c r="U185" i="88"/>
  <c r="V185" i="88"/>
  <c r="W185" i="88"/>
  <c r="X185" i="88"/>
  <c r="Y185" i="88"/>
  <c r="Z185" i="88"/>
  <c r="AA185" i="88"/>
  <c r="AB185" i="88"/>
  <c r="AC185" i="88"/>
  <c r="AD185" i="88"/>
  <c r="AE185" i="88"/>
  <c r="AF185" i="88"/>
  <c r="AG185" i="88"/>
  <c r="AH185" i="88"/>
  <c r="AI185" i="88"/>
  <c r="AJ185" i="88"/>
  <c r="AK185" i="88"/>
  <c r="AL185" i="88"/>
  <c r="AM185" i="88"/>
  <c r="AN185" i="88"/>
  <c r="AO185" i="88"/>
  <c r="AP185" i="88"/>
  <c r="AQ185" i="88"/>
  <c r="AR185" i="88"/>
  <c r="AS185" i="88"/>
  <c r="AT185" i="88"/>
  <c r="AU185" i="88"/>
  <c r="AV185" i="88"/>
  <c r="AW185" i="88"/>
  <c r="AX185" i="88"/>
  <c r="AY185" i="88"/>
  <c r="AZ185" i="88"/>
  <c r="BA185" i="88"/>
  <c r="BB185" i="88"/>
  <c r="BC185" i="88"/>
  <c r="BD185" i="88"/>
  <c r="BE185" i="88"/>
  <c r="BF185" i="88"/>
  <c r="BG185" i="88"/>
  <c r="BH185" i="88"/>
  <c r="BI185" i="88"/>
  <c r="BJ185" i="88"/>
  <c r="BK185" i="88"/>
  <c r="BL185" i="88"/>
  <c r="BM185" i="88"/>
  <c r="BN185" i="88"/>
  <c r="BO185" i="88"/>
  <c r="BP185" i="88"/>
  <c r="BQ185" i="88"/>
  <c r="BR185" i="88"/>
  <c r="BS185" i="88"/>
  <c r="BT185" i="88"/>
  <c r="BU185" i="88"/>
  <c r="BV185" i="88"/>
  <c r="BW185" i="88"/>
  <c r="BX185" i="88"/>
  <c r="BY185" i="88"/>
  <c r="BZ185" i="88"/>
  <c r="CA185" i="88"/>
  <c r="CB185" i="88"/>
  <c r="CC185" i="88"/>
  <c r="CD185" i="88"/>
  <c r="CE185" i="88"/>
  <c r="CF185" i="88"/>
  <c r="CG185" i="88"/>
  <c r="CH185" i="88"/>
  <c r="CI185" i="88"/>
  <c r="CJ185" i="88"/>
  <c r="CK185" i="88"/>
  <c r="CL185" i="88"/>
  <c r="CM185" i="88"/>
  <c r="CN185" i="88"/>
  <c r="CO185" i="88"/>
  <c r="CP185" i="88"/>
  <c r="CQ185" i="88"/>
  <c r="CR185" i="88"/>
  <c r="CS185" i="88"/>
  <c r="CT185" i="88"/>
  <c r="CU185" i="88"/>
  <c r="CV185" i="88"/>
  <c r="CW185" i="88"/>
  <c r="CX185" i="88"/>
  <c r="CY185" i="88"/>
  <c r="CZ185" i="88"/>
  <c r="DA185" i="88"/>
  <c r="DB185" i="88"/>
  <c r="H186" i="88"/>
  <c r="J186" i="88"/>
  <c r="K186" i="88"/>
  <c r="L186" i="88"/>
  <c r="M186" i="88"/>
  <c r="N186" i="88"/>
  <c r="O186" i="88"/>
  <c r="P186" i="88"/>
  <c r="Q186" i="88"/>
  <c r="R186" i="88"/>
  <c r="S186" i="88"/>
  <c r="T186" i="88"/>
  <c r="U186" i="88"/>
  <c r="V186" i="88"/>
  <c r="W186" i="88"/>
  <c r="X186" i="88"/>
  <c r="Y186" i="88"/>
  <c r="Z186" i="88"/>
  <c r="AA186" i="88"/>
  <c r="AB186" i="88"/>
  <c r="AC186" i="88"/>
  <c r="AD186" i="88"/>
  <c r="AE186" i="88"/>
  <c r="AF186" i="88"/>
  <c r="AG186" i="88"/>
  <c r="AH186" i="88"/>
  <c r="AI186" i="88"/>
  <c r="AJ186" i="88"/>
  <c r="AK186" i="88"/>
  <c r="AL186" i="88"/>
  <c r="AM186" i="88"/>
  <c r="AN186" i="88"/>
  <c r="AO186" i="88"/>
  <c r="AP186" i="88"/>
  <c r="AQ186" i="88"/>
  <c r="AR186" i="88"/>
  <c r="AS186" i="88"/>
  <c r="AT186" i="88"/>
  <c r="AU186" i="88"/>
  <c r="AV186" i="88"/>
  <c r="AW186" i="88"/>
  <c r="AX186" i="88"/>
  <c r="AY186" i="88"/>
  <c r="AZ186" i="88"/>
  <c r="BA186" i="88"/>
  <c r="BB186" i="88"/>
  <c r="BC186" i="88"/>
  <c r="BD186" i="88"/>
  <c r="BE186" i="88"/>
  <c r="BF186" i="88"/>
  <c r="BG186" i="88"/>
  <c r="BH186" i="88"/>
  <c r="BI186" i="88"/>
  <c r="BJ186" i="88"/>
  <c r="BK186" i="88"/>
  <c r="BL186" i="88"/>
  <c r="BM186" i="88"/>
  <c r="BN186" i="88"/>
  <c r="BO186" i="88"/>
  <c r="BP186" i="88"/>
  <c r="BQ186" i="88"/>
  <c r="BR186" i="88"/>
  <c r="BS186" i="88"/>
  <c r="BT186" i="88"/>
  <c r="BU186" i="88"/>
  <c r="BV186" i="88"/>
  <c r="BW186" i="88"/>
  <c r="BX186" i="88"/>
  <c r="BY186" i="88"/>
  <c r="BZ186" i="88"/>
  <c r="CA186" i="88"/>
  <c r="CB186" i="88"/>
  <c r="CC186" i="88"/>
  <c r="CD186" i="88"/>
  <c r="CE186" i="88"/>
  <c r="CF186" i="88"/>
  <c r="CG186" i="88"/>
  <c r="CH186" i="88"/>
  <c r="CI186" i="88"/>
  <c r="CJ186" i="88"/>
  <c r="CK186" i="88"/>
  <c r="CL186" i="88"/>
  <c r="CM186" i="88"/>
  <c r="CN186" i="88"/>
  <c r="CO186" i="88"/>
  <c r="CP186" i="88"/>
  <c r="CQ186" i="88"/>
  <c r="CR186" i="88"/>
  <c r="CS186" i="88"/>
  <c r="CT186" i="88"/>
  <c r="CU186" i="88"/>
  <c r="CV186" i="88"/>
  <c r="CW186" i="88"/>
  <c r="CX186" i="88"/>
  <c r="CY186" i="88"/>
  <c r="CZ186" i="88"/>
  <c r="DA186" i="88"/>
  <c r="DB186" i="88"/>
  <c r="H187" i="88"/>
  <c r="J187" i="88"/>
  <c r="K187" i="88"/>
  <c r="L187" i="88"/>
  <c r="M187" i="88"/>
  <c r="N187" i="88"/>
  <c r="O187" i="88"/>
  <c r="P187" i="88"/>
  <c r="Q187" i="88"/>
  <c r="R187" i="88"/>
  <c r="S187" i="88"/>
  <c r="T187" i="88"/>
  <c r="U187" i="88"/>
  <c r="V187" i="88"/>
  <c r="W187" i="88"/>
  <c r="X187" i="88"/>
  <c r="Y187" i="88"/>
  <c r="Z187" i="88"/>
  <c r="AA187" i="88"/>
  <c r="AB187" i="88"/>
  <c r="AC187" i="88"/>
  <c r="AD187" i="88"/>
  <c r="AE187" i="88"/>
  <c r="AF187" i="88"/>
  <c r="AG187" i="88"/>
  <c r="AH187" i="88"/>
  <c r="AI187" i="88"/>
  <c r="AJ187" i="88"/>
  <c r="AK187" i="88"/>
  <c r="AL187" i="88"/>
  <c r="AM187" i="88"/>
  <c r="AN187" i="88"/>
  <c r="AO187" i="88"/>
  <c r="AP187" i="88"/>
  <c r="AQ187" i="88"/>
  <c r="AR187" i="88"/>
  <c r="AS187" i="88"/>
  <c r="AT187" i="88"/>
  <c r="AU187" i="88"/>
  <c r="AV187" i="88"/>
  <c r="AW187" i="88"/>
  <c r="AX187" i="88"/>
  <c r="AY187" i="88"/>
  <c r="AZ187" i="88"/>
  <c r="BA187" i="88"/>
  <c r="BB187" i="88"/>
  <c r="BC187" i="88"/>
  <c r="BD187" i="88"/>
  <c r="BE187" i="88"/>
  <c r="BF187" i="88"/>
  <c r="BG187" i="88"/>
  <c r="BH187" i="88"/>
  <c r="BI187" i="88"/>
  <c r="BJ187" i="88"/>
  <c r="BK187" i="88"/>
  <c r="BL187" i="88"/>
  <c r="BM187" i="88"/>
  <c r="BN187" i="88"/>
  <c r="BO187" i="88"/>
  <c r="BP187" i="88"/>
  <c r="BQ187" i="88"/>
  <c r="BR187" i="88"/>
  <c r="BS187" i="88"/>
  <c r="BT187" i="88"/>
  <c r="BU187" i="88"/>
  <c r="BV187" i="88"/>
  <c r="BW187" i="88"/>
  <c r="BX187" i="88"/>
  <c r="BY187" i="88"/>
  <c r="BZ187" i="88"/>
  <c r="CA187" i="88"/>
  <c r="CB187" i="88"/>
  <c r="CC187" i="88"/>
  <c r="CD187" i="88"/>
  <c r="CE187" i="88"/>
  <c r="CF187" i="88"/>
  <c r="CG187" i="88"/>
  <c r="CH187" i="88"/>
  <c r="CI187" i="88"/>
  <c r="CJ187" i="88"/>
  <c r="CK187" i="88"/>
  <c r="CL187" i="88"/>
  <c r="CM187" i="88"/>
  <c r="CN187" i="88"/>
  <c r="CO187" i="88"/>
  <c r="CP187" i="88"/>
  <c r="CQ187" i="88"/>
  <c r="CR187" i="88"/>
  <c r="CS187" i="88"/>
  <c r="CT187" i="88"/>
  <c r="CU187" i="88"/>
  <c r="CV187" i="88"/>
  <c r="CW187" i="88"/>
  <c r="CX187" i="88"/>
  <c r="CY187" i="88"/>
  <c r="CZ187" i="88"/>
  <c r="DA187" i="88"/>
  <c r="DB187" i="88"/>
  <c r="H188" i="88"/>
  <c r="J188" i="88"/>
  <c r="K188" i="88"/>
  <c r="L188" i="88"/>
  <c r="M188" i="88"/>
  <c r="N188" i="88"/>
  <c r="O188" i="88"/>
  <c r="P188" i="88"/>
  <c r="Q188" i="88"/>
  <c r="R188" i="88"/>
  <c r="S188" i="88"/>
  <c r="T188" i="88"/>
  <c r="U188" i="88"/>
  <c r="V188" i="88"/>
  <c r="W188" i="88"/>
  <c r="X188" i="88"/>
  <c r="Y188" i="88"/>
  <c r="Z188" i="88"/>
  <c r="AA188" i="88"/>
  <c r="AB188" i="88"/>
  <c r="AC188" i="88"/>
  <c r="AD188" i="88"/>
  <c r="AE188" i="88"/>
  <c r="AF188" i="88"/>
  <c r="AG188" i="88"/>
  <c r="AH188" i="88"/>
  <c r="AI188" i="88"/>
  <c r="AJ188" i="88"/>
  <c r="AK188" i="88"/>
  <c r="AL188" i="88"/>
  <c r="AM188" i="88"/>
  <c r="AN188" i="88"/>
  <c r="AO188" i="88"/>
  <c r="AP188" i="88"/>
  <c r="AQ188" i="88"/>
  <c r="AR188" i="88"/>
  <c r="AS188" i="88"/>
  <c r="AT188" i="88"/>
  <c r="AU188" i="88"/>
  <c r="AV188" i="88"/>
  <c r="AW188" i="88"/>
  <c r="AX188" i="88"/>
  <c r="AY188" i="88"/>
  <c r="AZ188" i="88"/>
  <c r="BA188" i="88"/>
  <c r="BB188" i="88"/>
  <c r="BC188" i="88"/>
  <c r="BD188" i="88"/>
  <c r="BE188" i="88"/>
  <c r="BF188" i="88"/>
  <c r="BG188" i="88"/>
  <c r="BH188" i="88"/>
  <c r="BI188" i="88"/>
  <c r="BJ188" i="88"/>
  <c r="BK188" i="88"/>
  <c r="BL188" i="88"/>
  <c r="BM188" i="88"/>
  <c r="BN188" i="88"/>
  <c r="BO188" i="88"/>
  <c r="BP188" i="88"/>
  <c r="BQ188" i="88"/>
  <c r="BR188" i="88"/>
  <c r="BS188" i="88"/>
  <c r="BT188" i="88"/>
  <c r="BU188" i="88"/>
  <c r="BV188" i="88"/>
  <c r="BW188" i="88"/>
  <c r="BX188" i="88"/>
  <c r="BY188" i="88"/>
  <c r="BZ188" i="88"/>
  <c r="CA188" i="88"/>
  <c r="CB188" i="88"/>
  <c r="CC188" i="88"/>
  <c r="CD188" i="88"/>
  <c r="CE188" i="88"/>
  <c r="CF188" i="88"/>
  <c r="CG188" i="88"/>
  <c r="CH188" i="88"/>
  <c r="CI188" i="88"/>
  <c r="CJ188" i="88"/>
  <c r="CK188" i="88"/>
  <c r="CL188" i="88"/>
  <c r="CM188" i="88"/>
  <c r="CN188" i="88"/>
  <c r="CO188" i="88"/>
  <c r="CP188" i="88"/>
  <c r="CQ188" i="88"/>
  <c r="CR188" i="88"/>
  <c r="CS188" i="88"/>
  <c r="CT188" i="88"/>
  <c r="CU188" i="88"/>
  <c r="CV188" i="88"/>
  <c r="CW188" i="88"/>
  <c r="CX188" i="88"/>
  <c r="CY188" i="88"/>
  <c r="CZ188" i="88"/>
  <c r="DA188" i="88"/>
  <c r="DB188" i="88"/>
  <c r="H189" i="88"/>
  <c r="J189" i="88"/>
  <c r="K189" i="88"/>
  <c r="L189" i="88"/>
  <c r="M189" i="88"/>
  <c r="N189" i="88"/>
  <c r="O189" i="88"/>
  <c r="P189" i="88"/>
  <c r="Q189" i="88"/>
  <c r="R189" i="88"/>
  <c r="S189" i="88"/>
  <c r="T189" i="88"/>
  <c r="U189" i="88"/>
  <c r="V189" i="88"/>
  <c r="W189" i="88"/>
  <c r="X189" i="88"/>
  <c r="Y189" i="88"/>
  <c r="Z189" i="88"/>
  <c r="AA189" i="88"/>
  <c r="AB189" i="88"/>
  <c r="AC189" i="88"/>
  <c r="AD189" i="88"/>
  <c r="AE189" i="88"/>
  <c r="AF189" i="88"/>
  <c r="AG189" i="88"/>
  <c r="AH189" i="88"/>
  <c r="AI189" i="88"/>
  <c r="AJ189" i="88"/>
  <c r="AK189" i="88"/>
  <c r="AL189" i="88"/>
  <c r="AM189" i="88"/>
  <c r="AN189" i="88"/>
  <c r="AO189" i="88"/>
  <c r="AP189" i="88"/>
  <c r="AQ189" i="88"/>
  <c r="AR189" i="88"/>
  <c r="AS189" i="88"/>
  <c r="AT189" i="88"/>
  <c r="AU189" i="88"/>
  <c r="AV189" i="88"/>
  <c r="AW189" i="88"/>
  <c r="AX189" i="88"/>
  <c r="AY189" i="88"/>
  <c r="AZ189" i="88"/>
  <c r="BA189" i="88"/>
  <c r="BB189" i="88"/>
  <c r="BC189" i="88"/>
  <c r="BD189" i="88"/>
  <c r="BE189" i="88"/>
  <c r="BF189" i="88"/>
  <c r="BG189" i="88"/>
  <c r="BH189" i="88"/>
  <c r="BI189" i="88"/>
  <c r="BJ189" i="88"/>
  <c r="BK189" i="88"/>
  <c r="BL189" i="88"/>
  <c r="BM189" i="88"/>
  <c r="BN189" i="88"/>
  <c r="BO189" i="88"/>
  <c r="BP189" i="88"/>
  <c r="BQ189" i="88"/>
  <c r="BR189" i="88"/>
  <c r="BS189" i="88"/>
  <c r="BT189" i="88"/>
  <c r="BU189" i="88"/>
  <c r="BV189" i="88"/>
  <c r="BW189" i="88"/>
  <c r="BX189" i="88"/>
  <c r="BY189" i="88"/>
  <c r="BZ189" i="88"/>
  <c r="CA189" i="88"/>
  <c r="CB189" i="88"/>
  <c r="CC189" i="88"/>
  <c r="CD189" i="88"/>
  <c r="CE189" i="88"/>
  <c r="CF189" i="88"/>
  <c r="CG189" i="88"/>
  <c r="CH189" i="88"/>
  <c r="CI189" i="88"/>
  <c r="CJ189" i="88"/>
  <c r="CK189" i="88"/>
  <c r="CL189" i="88"/>
  <c r="CM189" i="88"/>
  <c r="CN189" i="88"/>
  <c r="CO189" i="88"/>
  <c r="CP189" i="88"/>
  <c r="CQ189" i="88"/>
  <c r="CR189" i="88"/>
  <c r="CS189" i="88"/>
  <c r="CT189" i="88"/>
  <c r="CU189" i="88"/>
  <c r="CV189" i="88"/>
  <c r="CW189" i="88"/>
  <c r="CX189" i="88"/>
  <c r="CY189" i="88"/>
  <c r="CZ189" i="88"/>
  <c r="DA189" i="88"/>
  <c r="DB189" i="88"/>
  <c r="H194" i="88"/>
  <c r="J194" i="88"/>
  <c r="K194" i="88"/>
  <c r="L194" i="88"/>
  <c r="M194" i="88"/>
  <c r="N194" i="88"/>
  <c r="O194" i="88"/>
  <c r="P194" i="88"/>
  <c r="Q194" i="88"/>
  <c r="R194" i="88"/>
  <c r="S194" i="88"/>
  <c r="T194" i="88"/>
  <c r="U194" i="88"/>
  <c r="V194" i="88"/>
  <c r="W194" i="88"/>
  <c r="X194" i="88"/>
  <c r="Y194" i="88"/>
  <c r="Z194" i="88"/>
  <c r="AA194" i="88"/>
  <c r="AB194" i="88"/>
  <c r="AC194" i="88"/>
  <c r="AD194" i="88"/>
  <c r="AE194" i="88"/>
  <c r="AF194" i="88"/>
  <c r="AG194" i="88"/>
  <c r="AH194" i="88"/>
  <c r="AI194" i="88"/>
  <c r="AJ194" i="88"/>
  <c r="AK194" i="88"/>
  <c r="AL194" i="88"/>
  <c r="AM194" i="88"/>
  <c r="AN194" i="88"/>
  <c r="AO194" i="88"/>
  <c r="AP194" i="88"/>
  <c r="AQ194" i="88"/>
  <c r="AR194" i="88"/>
  <c r="AS194" i="88"/>
  <c r="AT194" i="88"/>
  <c r="AU194" i="88"/>
  <c r="AV194" i="88"/>
  <c r="AW194" i="88"/>
  <c r="AX194" i="88"/>
  <c r="AY194" i="88"/>
  <c r="AZ194" i="88"/>
  <c r="BA194" i="88"/>
  <c r="BB194" i="88"/>
  <c r="BC194" i="88"/>
  <c r="BD194" i="88"/>
  <c r="BE194" i="88"/>
  <c r="BF194" i="88"/>
  <c r="BG194" i="88"/>
  <c r="BH194" i="88"/>
  <c r="BI194" i="88"/>
  <c r="BJ194" i="88"/>
  <c r="BK194" i="88"/>
  <c r="BL194" i="88"/>
  <c r="BM194" i="88"/>
  <c r="BN194" i="88"/>
  <c r="BO194" i="88"/>
  <c r="BP194" i="88"/>
  <c r="BQ194" i="88"/>
  <c r="BR194" i="88"/>
  <c r="BS194" i="88"/>
  <c r="BT194" i="88"/>
  <c r="BU194" i="88"/>
  <c r="BV194" i="88"/>
  <c r="BW194" i="88"/>
  <c r="BX194" i="88"/>
  <c r="BY194" i="88"/>
  <c r="BZ194" i="88"/>
  <c r="CA194" i="88"/>
  <c r="CB194" i="88"/>
  <c r="CC194" i="88"/>
  <c r="CD194" i="88"/>
  <c r="CE194" i="88"/>
  <c r="CF194" i="88"/>
  <c r="CG194" i="88"/>
  <c r="CH194" i="88"/>
  <c r="CI194" i="88"/>
  <c r="CJ194" i="88"/>
  <c r="CK194" i="88"/>
  <c r="CL194" i="88"/>
  <c r="CM194" i="88"/>
  <c r="CN194" i="88"/>
  <c r="CO194" i="88"/>
  <c r="CP194" i="88"/>
  <c r="CQ194" i="88"/>
  <c r="CR194" i="88"/>
  <c r="CS194" i="88"/>
  <c r="CT194" i="88"/>
  <c r="CU194" i="88"/>
  <c r="CV194" i="88"/>
  <c r="CW194" i="88"/>
  <c r="CX194" i="88"/>
  <c r="CY194" i="88"/>
  <c r="CZ194" i="88"/>
  <c r="DA194" i="88"/>
  <c r="DB194" i="88"/>
  <c r="H195" i="88"/>
  <c r="J195" i="88"/>
  <c r="K195" i="88"/>
  <c r="L195" i="88"/>
  <c r="M195" i="88"/>
  <c r="N195" i="88"/>
  <c r="O195" i="88"/>
  <c r="P195" i="88"/>
  <c r="Q195" i="88"/>
  <c r="R195" i="88"/>
  <c r="S195" i="88"/>
  <c r="T195" i="88"/>
  <c r="U195" i="88"/>
  <c r="V195" i="88"/>
  <c r="W195" i="88"/>
  <c r="X195" i="88"/>
  <c r="Y195" i="88"/>
  <c r="Z195" i="88"/>
  <c r="AA195" i="88"/>
  <c r="AB195" i="88"/>
  <c r="AC195" i="88"/>
  <c r="AD195" i="88"/>
  <c r="AE195" i="88"/>
  <c r="AF195" i="88"/>
  <c r="AG195" i="88"/>
  <c r="AH195" i="88"/>
  <c r="AI195" i="88"/>
  <c r="AJ195" i="88"/>
  <c r="AK195" i="88"/>
  <c r="AL195" i="88"/>
  <c r="AM195" i="88"/>
  <c r="AN195" i="88"/>
  <c r="AO195" i="88"/>
  <c r="AP195" i="88"/>
  <c r="AQ195" i="88"/>
  <c r="AR195" i="88"/>
  <c r="AS195" i="88"/>
  <c r="AT195" i="88"/>
  <c r="AU195" i="88"/>
  <c r="AV195" i="88"/>
  <c r="AW195" i="88"/>
  <c r="AX195" i="88"/>
  <c r="AY195" i="88"/>
  <c r="AZ195" i="88"/>
  <c r="BA195" i="88"/>
  <c r="BB195" i="88"/>
  <c r="BC195" i="88"/>
  <c r="BD195" i="88"/>
  <c r="BE195" i="88"/>
  <c r="BF195" i="88"/>
  <c r="BG195" i="88"/>
  <c r="BH195" i="88"/>
  <c r="BI195" i="88"/>
  <c r="BJ195" i="88"/>
  <c r="BK195" i="88"/>
  <c r="BL195" i="88"/>
  <c r="BM195" i="88"/>
  <c r="BN195" i="88"/>
  <c r="BO195" i="88"/>
  <c r="BP195" i="88"/>
  <c r="BQ195" i="88"/>
  <c r="BR195" i="88"/>
  <c r="BS195" i="88"/>
  <c r="BT195" i="88"/>
  <c r="BU195" i="88"/>
  <c r="BV195" i="88"/>
  <c r="BW195" i="88"/>
  <c r="BX195" i="88"/>
  <c r="BY195" i="88"/>
  <c r="BZ195" i="88"/>
  <c r="CA195" i="88"/>
  <c r="CB195" i="88"/>
  <c r="CC195" i="88"/>
  <c r="CD195" i="88"/>
  <c r="CE195" i="88"/>
  <c r="CF195" i="88"/>
  <c r="CG195" i="88"/>
  <c r="CH195" i="88"/>
  <c r="CI195" i="88"/>
  <c r="CJ195" i="88"/>
  <c r="CK195" i="88"/>
  <c r="CL195" i="88"/>
  <c r="CM195" i="88"/>
  <c r="CN195" i="88"/>
  <c r="CO195" i="88"/>
  <c r="CP195" i="88"/>
  <c r="CQ195" i="88"/>
  <c r="CR195" i="88"/>
  <c r="CS195" i="88"/>
  <c r="CT195" i="88"/>
  <c r="CU195" i="88"/>
  <c r="CV195" i="88"/>
  <c r="CW195" i="88"/>
  <c r="CX195" i="88"/>
  <c r="CY195" i="88"/>
  <c r="CZ195" i="88"/>
  <c r="DA195" i="88"/>
  <c r="DB195" i="88"/>
  <c r="H196" i="88"/>
  <c r="J196" i="88"/>
  <c r="K196" i="88"/>
  <c r="L196" i="88"/>
  <c r="M196" i="88"/>
  <c r="N196" i="88"/>
  <c r="O196" i="88"/>
  <c r="P196" i="88"/>
  <c r="Q196" i="88"/>
  <c r="R196" i="88"/>
  <c r="S196" i="88"/>
  <c r="T196" i="88"/>
  <c r="U196" i="88"/>
  <c r="V196" i="88"/>
  <c r="W196" i="88"/>
  <c r="X196" i="88"/>
  <c r="Y196" i="88"/>
  <c r="Z196" i="88"/>
  <c r="AA196" i="88"/>
  <c r="AB196" i="88"/>
  <c r="AC196" i="88"/>
  <c r="AD196" i="88"/>
  <c r="AE196" i="88"/>
  <c r="AF196" i="88"/>
  <c r="AG196" i="88"/>
  <c r="AH196" i="88"/>
  <c r="AI196" i="88"/>
  <c r="AJ196" i="88"/>
  <c r="AK196" i="88"/>
  <c r="AL196" i="88"/>
  <c r="AM196" i="88"/>
  <c r="AN196" i="88"/>
  <c r="AO196" i="88"/>
  <c r="AP196" i="88"/>
  <c r="AQ196" i="88"/>
  <c r="AR196" i="88"/>
  <c r="AS196" i="88"/>
  <c r="AT196" i="88"/>
  <c r="AU196" i="88"/>
  <c r="AV196" i="88"/>
  <c r="AW196" i="88"/>
  <c r="AX196" i="88"/>
  <c r="AY196" i="88"/>
  <c r="AZ196" i="88"/>
  <c r="BA196" i="88"/>
  <c r="BB196" i="88"/>
  <c r="BC196" i="88"/>
  <c r="BD196" i="88"/>
  <c r="BE196" i="88"/>
  <c r="BF196" i="88"/>
  <c r="BG196" i="88"/>
  <c r="BH196" i="88"/>
  <c r="BI196" i="88"/>
  <c r="BJ196" i="88"/>
  <c r="BK196" i="88"/>
  <c r="BL196" i="88"/>
  <c r="BM196" i="88"/>
  <c r="BN196" i="88"/>
  <c r="BO196" i="88"/>
  <c r="BP196" i="88"/>
  <c r="BQ196" i="88"/>
  <c r="BR196" i="88"/>
  <c r="BS196" i="88"/>
  <c r="BT196" i="88"/>
  <c r="BU196" i="88"/>
  <c r="BV196" i="88"/>
  <c r="BW196" i="88"/>
  <c r="BX196" i="88"/>
  <c r="BY196" i="88"/>
  <c r="BZ196" i="88"/>
  <c r="CA196" i="88"/>
  <c r="CB196" i="88"/>
  <c r="CC196" i="88"/>
  <c r="CD196" i="88"/>
  <c r="CE196" i="88"/>
  <c r="CF196" i="88"/>
  <c r="CG196" i="88"/>
  <c r="CH196" i="88"/>
  <c r="CI196" i="88"/>
  <c r="CJ196" i="88"/>
  <c r="CK196" i="88"/>
  <c r="CL196" i="88"/>
  <c r="CM196" i="88"/>
  <c r="CN196" i="88"/>
  <c r="CO196" i="88"/>
  <c r="CP196" i="88"/>
  <c r="CQ196" i="88"/>
  <c r="CR196" i="88"/>
  <c r="CS196" i="88"/>
  <c r="CT196" i="88"/>
  <c r="CU196" i="88"/>
  <c r="CV196" i="88"/>
  <c r="CW196" i="88"/>
  <c r="CX196" i="88"/>
  <c r="CY196" i="88"/>
  <c r="CZ196" i="88"/>
  <c r="DA196" i="88"/>
  <c r="DB196" i="88"/>
  <c r="H197" i="88"/>
  <c r="J197" i="88"/>
  <c r="K197" i="88"/>
  <c r="L197" i="88"/>
  <c r="M197" i="88"/>
  <c r="N197" i="88"/>
  <c r="O197" i="88"/>
  <c r="P197" i="88"/>
  <c r="Q197" i="88"/>
  <c r="R197" i="88"/>
  <c r="S197" i="88"/>
  <c r="T197" i="88"/>
  <c r="U197" i="88"/>
  <c r="V197" i="88"/>
  <c r="W197" i="88"/>
  <c r="X197" i="88"/>
  <c r="Y197" i="88"/>
  <c r="Z197" i="88"/>
  <c r="AA197" i="88"/>
  <c r="AB197" i="88"/>
  <c r="AC197" i="88"/>
  <c r="AD197" i="88"/>
  <c r="AE197" i="88"/>
  <c r="AF197" i="88"/>
  <c r="AG197" i="88"/>
  <c r="AH197" i="88"/>
  <c r="AI197" i="88"/>
  <c r="AJ197" i="88"/>
  <c r="AK197" i="88"/>
  <c r="AL197" i="88"/>
  <c r="AM197" i="88"/>
  <c r="AN197" i="88"/>
  <c r="AO197" i="88"/>
  <c r="AP197" i="88"/>
  <c r="AQ197" i="88"/>
  <c r="AR197" i="88"/>
  <c r="AS197" i="88"/>
  <c r="AT197" i="88"/>
  <c r="AU197" i="88"/>
  <c r="AV197" i="88"/>
  <c r="AW197" i="88"/>
  <c r="AX197" i="88"/>
  <c r="AY197" i="88"/>
  <c r="AZ197" i="88"/>
  <c r="BA197" i="88"/>
  <c r="BB197" i="88"/>
  <c r="BC197" i="88"/>
  <c r="BD197" i="88"/>
  <c r="BE197" i="88"/>
  <c r="BF197" i="88"/>
  <c r="BG197" i="88"/>
  <c r="BH197" i="88"/>
  <c r="BI197" i="88"/>
  <c r="BJ197" i="88"/>
  <c r="BK197" i="88"/>
  <c r="BL197" i="88"/>
  <c r="BM197" i="88"/>
  <c r="BN197" i="88"/>
  <c r="BO197" i="88"/>
  <c r="BP197" i="88"/>
  <c r="BQ197" i="88"/>
  <c r="BR197" i="88"/>
  <c r="BS197" i="88"/>
  <c r="BT197" i="88"/>
  <c r="BU197" i="88"/>
  <c r="BV197" i="88"/>
  <c r="BW197" i="88"/>
  <c r="BX197" i="88"/>
  <c r="BY197" i="88"/>
  <c r="BZ197" i="88"/>
  <c r="CA197" i="88"/>
  <c r="CB197" i="88"/>
  <c r="CC197" i="88"/>
  <c r="CD197" i="88"/>
  <c r="CE197" i="88"/>
  <c r="CF197" i="88"/>
  <c r="CG197" i="88"/>
  <c r="CH197" i="88"/>
  <c r="CI197" i="88"/>
  <c r="CJ197" i="88"/>
  <c r="CK197" i="88"/>
  <c r="CL197" i="88"/>
  <c r="CM197" i="88"/>
  <c r="CN197" i="88"/>
  <c r="CO197" i="88"/>
  <c r="CP197" i="88"/>
  <c r="CQ197" i="88"/>
  <c r="CR197" i="88"/>
  <c r="CS197" i="88"/>
  <c r="CT197" i="88"/>
  <c r="CU197" i="88"/>
  <c r="CV197" i="88"/>
  <c r="CW197" i="88"/>
  <c r="CX197" i="88"/>
  <c r="CY197" i="88"/>
  <c r="CZ197" i="88"/>
  <c r="DA197" i="88"/>
  <c r="DB197" i="88"/>
  <c r="H198" i="88"/>
  <c r="J198" i="88"/>
  <c r="K198" i="88"/>
  <c r="L198" i="88"/>
  <c r="M198" i="88"/>
  <c r="N198" i="88"/>
  <c r="O198" i="88"/>
  <c r="P198" i="88"/>
  <c r="Q198" i="88"/>
  <c r="R198" i="88"/>
  <c r="S198" i="88"/>
  <c r="T198" i="88"/>
  <c r="U198" i="88"/>
  <c r="V198" i="88"/>
  <c r="W198" i="88"/>
  <c r="X198" i="88"/>
  <c r="Y198" i="88"/>
  <c r="Z198" i="88"/>
  <c r="AA198" i="88"/>
  <c r="AB198" i="88"/>
  <c r="AC198" i="88"/>
  <c r="AD198" i="88"/>
  <c r="AE198" i="88"/>
  <c r="AF198" i="88"/>
  <c r="AG198" i="88"/>
  <c r="AH198" i="88"/>
  <c r="AI198" i="88"/>
  <c r="AJ198" i="88"/>
  <c r="AK198" i="88"/>
  <c r="AL198" i="88"/>
  <c r="AM198" i="88"/>
  <c r="AN198" i="88"/>
  <c r="AO198" i="88"/>
  <c r="AP198" i="88"/>
  <c r="AQ198" i="88"/>
  <c r="AR198" i="88"/>
  <c r="AS198" i="88"/>
  <c r="AT198" i="88"/>
  <c r="AU198" i="88"/>
  <c r="AV198" i="88"/>
  <c r="AW198" i="88"/>
  <c r="AX198" i="88"/>
  <c r="AY198" i="88"/>
  <c r="AZ198" i="88"/>
  <c r="BA198" i="88"/>
  <c r="BB198" i="88"/>
  <c r="BC198" i="88"/>
  <c r="BD198" i="88"/>
  <c r="BE198" i="88"/>
  <c r="BF198" i="88"/>
  <c r="BG198" i="88"/>
  <c r="BH198" i="88"/>
  <c r="BI198" i="88"/>
  <c r="BJ198" i="88"/>
  <c r="BK198" i="88"/>
  <c r="BL198" i="88"/>
  <c r="BM198" i="88"/>
  <c r="BN198" i="88"/>
  <c r="BO198" i="88"/>
  <c r="BP198" i="88"/>
  <c r="BQ198" i="88"/>
  <c r="BR198" i="88"/>
  <c r="BS198" i="88"/>
  <c r="BT198" i="88"/>
  <c r="BU198" i="88"/>
  <c r="BV198" i="88"/>
  <c r="BW198" i="88"/>
  <c r="BX198" i="88"/>
  <c r="BY198" i="88"/>
  <c r="BZ198" i="88"/>
  <c r="CA198" i="88"/>
  <c r="CB198" i="88"/>
  <c r="CC198" i="88"/>
  <c r="CD198" i="88"/>
  <c r="CE198" i="88"/>
  <c r="CF198" i="88"/>
  <c r="CG198" i="88"/>
  <c r="CH198" i="88"/>
  <c r="CI198" i="88"/>
  <c r="CJ198" i="88"/>
  <c r="CK198" i="88"/>
  <c r="CL198" i="88"/>
  <c r="CM198" i="88"/>
  <c r="CN198" i="88"/>
  <c r="CO198" i="88"/>
  <c r="CP198" i="88"/>
  <c r="CQ198" i="88"/>
  <c r="CR198" i="88"/>
  <c r="CS198" i="88"/>
  <c r="CT198" i="88"/>
  <c r="CU198" i="88"/>
  <c r="CV198" i="88"/>
  <c r="CW198" i="88"/>
  <c r="CX198" i="88"/>
  <c r="CY198" i="88"/>
  <c r="CZ198" i="88"/>
  <c r="DA198" i="88"/>
  <c r="DB198" i="88"/>
  <c r="H199" i="88"/>
  <c r="J199" i="88"/>
  <c r="K199" i="88"/>
  <c r="L199" i="88"/>
  <c r="M199" i="88"/>
  <c r="N199" i="88"/>
  <c r="O199" i="88"/>
  <c r="P199" i="88"/>
  <c r="Q199" i="88"/>
  <c r="R199" i="88"/>
  <c r="S199" i="88"/>
  <c r="T199" i="88"/>
  <c r="U199" i="88"/>
  <c r="V199" i="88"/>
  <c r="W199" i="88"/>
  <c r="X199" i="88"/>
  <c r="Y199" i="88"/>
  <c r="Z199" i="88"/>
  <c r="AA199" i="88"/>
  <c r="AB199" i="88"/>
  <c r="AC199" i="88"/>
  <c r="AD199" i="88"/>
  <c r="AE199" i="88"/>
  <c r="AF199" i="88"/>
  <c r="AG199" i="88"/>
  <c r="AH199" i="88"/>
  <c r="AI199" i="88"/>
  <c r="AJ199" i="88"/>
  <c r="AK199" i="88"/>
  <c r="AL199" i="88"/>
  <c r="AM199" i="88"/>
  <c r="AN199" i="88"/>
  <c r="AO199" i="88"/>
  <c r="AP199" i="88"/>
  <c r="AQ199" i="88"/>
  <c r="AR199" i="88"/>
  <c r="AS199" i="88"/>
  <c r="AT199" i="88"/>
  <c r="AU199" i="88"/>
  <c r="AV199" i="88"/>
  <c r="AW199" i="88"/>
  <c r="AX199" i="88"/>
  <c r="AY199" i="88"/>
  <c r="AZ199" i="88"/>
  <c r="BA199" i="88"/>
  <c r="BB199" i="88"/>
  <c r="BC199" i="88"/>
  <c r="BD199" i="88"/>
  <c r="BE199" i="88"/>
  <c r="BF199" i="88"/>
  <c r="BG199" i="88"/>
  <c r="BH199" i="88"/>
  <c r="BI199" i="88"/>
  <c r="BJ199" i="88"/>
  <c r="BK199" i="88"/>
  <c r="BL199" i="88"/>
  <c r="BM199" i="88"/>
  <c r="BN199" i="88"/>
  <c r="BO199" i="88"/>
  <c r="BP199" i="88"/>
  <c r="BQ199" i="88"/>
  <c r="BR199" i="88"/>
  <c r="BS199" i="88"/>
  <c r="BT199" i="88"/>
  <c r="BU199" i="88"/>
  <c r="BV199" i="88"/>
  <c r="BW199" i="88"/>
  <c r="BX199" i="88"/>
  <c r="BY199" i="88"/>
  <c r="BZ199" i="88"/>
  <c r="CA199" i="88"/>
  <c r="CB199" i="88"/>
  <c r="CC199" i="88"/>
  <c r="CD199" i="88"/>
  <c r="CE199" i="88"/>
  <c r="CF199" i="88"/>
  <c r="CG199" i="88"/>
  <c r="CH199" i="88"/>
  <c r="CI199" i="88"/>
  <c r="CJ199" i="88"/>
  <c r="CK199" i="88"/>
  <c r="CL199" i="88"/>
  <c r="CM199" i="88"/>
  <c r="CN199" i="88"/>
  <c r="CO199" i="88"/>
  <c r="CP199" i="88"/>
  <c r="CQ199" i="88"/>
  <c r="CR199" i="88"/>
  <c r="CS199" i="88"/>
  <c r="CT199" i="88"/>
  <c r="CU199" i="88"/>
  <c r="CV199" i="88"/>
  <c r="CW199" i="88"/>
  <c r="CX199" i="88"/>
  <c r="CY199" i="88"/>
  <c r="CZ199" i="88"/>
  <c r="DA199" i="88"/>
  <c r="DB199" i="88"/>
  <c r="H204" i="88"/>
  <c r="J204" i="88"/>
  <c r="K204" i="88"/>
  <c r="L204" i="88"/>
  <c r="M204" i="88"/>
  <c r="N204" i="88"/>
  <c r="O204" i="88"/>
  <c r="P204" i="88"/>
  <c r="Q204" i="88"/>
  <c r="R204" i="88"/>
  <c r="S204" i="88"/>
  <c r="T204" i="88"/>
  <c r="U204" i="88"/>
  <c r="V204" i="88"/>
  <c r="W204" i="88"/>
  <c r="X204" i="88"/>
  <c r="Y204" i="88"/>
  <c r="Z204" i="88"/>
  <c r="AA204" i="88"/>
  <c r="AB204" i="88"/>
  <c r="AC204" i="88"/>
  <c r="AD204" i="88"/>
  <c r="AE204" i="88"/>
  <c r="AF204" i="88"/>
  <c r="AG204" i="88"/>
  <c r="AH204" i="88"/>
  <c r="AI204" i="88"/>
  <c r="AJ204" i="88"/>
  <c r="AK204" i="88"/>
  <c r="AL204" i="88"/>
  <c r="AM204" i="88"/>
  <c r="AN204" i="88"/>
  <c r="AO204" i="88"/>
  <c r="AP204" i="88"/>
  <c r="AQ204" i="88"/>
  <c r="AR204" i="88"/>
  <c r="AS204" i="88"/>
  <c r="AT204" i="88"/>
  <c r="AU204" i="88"/>
  <c r="AV204" i="88"/>
  <c r="AW204" i="88"/>
  <c r="AX204" i="88"/>
  <c r="AY204" i="88"/>
  <c r="AZ204" i="88"/>
  <c r="BA204" i="88"/>
  <c r="BB204" i="88"/>
  <c r="BC204" i="88"/>
  <c r="BD204" i="88"/>
  <c r="BE204" i="88"/>
  <c r="BF204" i="88"/>
  <c r="BG204" i="88"/>
  <c r="BH204" i="88"/>
  <c r="BI204" i="88"/>
  <c r="BJ204" i="88"/>
  <c r="BK204" i="88"/>
  <c r="BL204" i="88"/>
  <c r="BM204" i="88"/>
  <c r="BN204" i="88"/>
  <c r="BO204" i="88"/>
  <c r="BP204" i="88"/>
  <c r="BQ204" i="88"/>
  <c r="BR204" i="88"/>
  <c r="BS204" i="88"/>
  <c r="BT204" i="88"/>
  <c r="BU204" i="88"/>
  <c r="BV204" i="88"/>
  <c r="BW204" i="88"/>
  <c r="BX204" i="88"/>
  <c r="BY204" i="88"/>
  <c r="BZ204" i="88"/>
  <c r="CA204" i="88"/>
  <c r="CB204" i="88"/>
  <c r="CC204" i="88"/>
  <c r="CD204" i="88"/>
  <c r="CE204" i="88"/>
  <c r="CF204" i="88"/>
  <c r="CG204" i="88"/>
  <c r="CH204" i="88"/>
  <c r="CI204" i="88"/>
  <c r="CJ204" i="88"/>
  <c r="CK204" i="88"/>
  <c r="CL204" i="88"/>
  <c r="CM204" i="88"/>
  <c r="CN204" i="88"/>
  <c r="CO204" i="88"/>
  <c r="CP204" i="88"/>
  <c r="CQ204" i="88"/>
  <c r="CR204" i="88"/>
  <c r="CS204" i="88"/>
  <c r="CT204" i="88"/>
  <c r="CU204" i="88"/>
  <c r="CV204" i="88"/>
  <c r="CW204" i="88"/>
  <c r="CX204" i="88"/>
  <c r="CY204" i="88"/>
  <c r="CZ204" i="88"/>
  <c r="DA204" i="88"/>
  <c r="DB204" i="88"/>
  <c r="H205" i="88"/>
  <c r="J205" i="88"/>
  <c r="K205" i="88"/>
  <c r="L205" i="88"/>
  <c r="M205" i="88"/>
  <c r="N205" i="88"/>
  <c r="O205" i="88"/>
  <c r="P205" i="88"/>
  <c r="Q205" i="88"/>
  <c r="R205" i="88"/>
  <c r="S205" i="88"/>
  <c r="T205" i="88"/>
  <c r="U205" i="88"/>
  <c r="V205" i="88"/>
  <c r="W205" i="88"/>
  <c r="X205" i="88"/>
  <c r="Y205" i="88"/>
  <c r="Z205" i="88"/>
  <c r="AA205" i="88"/>
  <c r="AB205" i="88"/>
  <c r="AC205" i="88"/>
  <c r="AD205" i="88"/>
  <c r="AE205" i="88"/>
  <c r="AF205" i="88"/>
  <c r="AG205" i="88"/>
  <c r="AH205" i="88"/>
  <c r="AI205" i="88"/>
  <c r="AJ205" i="88"/>
  <c r="AK205" i="88"/>
  <c r="AL205" i="88"/>
  <c r="AM205" i="88"/>
  <c r="AN205" i="88"/>
  <c r="AO205" i="88"/>
  <c r="AP205" i="88"/>
  <c r="AQ205" i="88"/>
  <c r="AR205" i="88"/>
  <c r="AS205" i="88"/>
  <c r="AT205" i="88"/>
  <c r="AU205" i="88"/>
  <c r="AV205" i="88"/>
  <c r="AW205" i="88"/>
  <c r="AX205" i="88"/>
  <c r="AY205" i="88"/>
  <c r="AZ205" i="88"/>
  <c r="BA205" i="88"/>
  <c r="BB205" i="88"/>
  <c r="BC205" i="88"/>
  <c r="BD205" i="88"/>
  <c r="BE205" i="88"/>
  <c r="BF205" i="88"/>
  <c r="BG205" i="88"/>
  <c r="BH205" i="88"/>
  <c r="BI205" i="88"/>
  <c r="BJ205" i="88"/>
  <c r="BK205" i="88"/>
  <c r="BL205" i="88"/>
  <c r="BM205" i="88"/>
  <c r="BN205" i="88"/>
  <c r="BO205" i="88"/>
  <c r="BP205" i="88"/>
  <c r="BQ205" i="88"/>
  <c r="BR205" i="88"/>
  <c r="BS205" i="88"/>
  <c r="BT205" i="88"/>
  <c r="BU205" i="88"/>
  <c r="BV205" i="88"/>
  <c r="BW205" i="88"/>
  <c r="BX205" i="88"/>
  <c r="BY205" i="88"/>
  <c r="BZ205" i="88"/>
  <c r="CA205" i="88"/>
  <c r="CB205" i="88"/>
  <c r="CC205" i="88"/>
  <c r="CD205" i="88"/>
  <c r="CE205" i="88"/>
  <c r="CF205" i="88"/>
  <c r="CG205" i="88"/>
  <c r="CH205" i="88"/>
  <c r="CI205" i="88"/>
  <c r="CJ205" i="88"/>
  <c r="CK205" i="88"/>
  <c r="CL205" i="88"/>
  <c r="CM205" i="88"/>
  <c r="CN205" i="88"/>
  <c r="CO205" i="88"/>
  <c r="CP205" i="88"/>
  <c r="CQ205" i="88"/>
  <c r="CR205" i="88"/>
  <c r="CS205" i="88"/>
  <c r="CT205" i="88"/>
  <c r="CU205" i="88"/>
  <c r="CV205" i="88"/>
  <c r="CW205" i="88"/>
  <c r="CX205" i="88"/>
  <c r="CY205" i="88"/>
  <c r="CZ205" i="88"/>
  <c r="DA205" i="88"/>
  <c r="DB205" i="88"/>
  <c r="H206" i="88"/>
  <c r="J206" i="88"/>
  <c r="K206" i="88"/>
  <c r="L206" i="88"/>
  <c r="M206" i="88"/>
  <c r="N206" i="88"/>
  <c r="O206" i="88"/>
  <c r="P206" i="88"/>
  <c r="Q206" i="88"/>
  <c r="R206" i="88"/>
  <c r="S206" i="88"/>
  <c r="T206" i="88"/>
  <c r="U206" i="88"/>
  <c r="V206" i="88"/>
  <c r="W206" i="88"/>
  <c r="X206" i="88"/>
  <c r="Y206" i="88"/>
  <c r="Z206" i="88"/>
  <c r="AA206" i="88"/>
  <c r="AB206" i="88"/>
  <c r="AC206" i="88"/>
  <c r="AD206" i="88"/>
  <c r="AE206" i="88"/>
  <c r="AF206" i="88"/>
  <c r="AG206" i="88"/>
  <c r="AH206" i="88"/>
  <c r="AI206" i="88"/>
  <c r="AJ206" i="88"/>
  <c r="AK206" i="88"/>
  <c r="AL206" i="88"/>
  <c r="AM206" i="88"/>
  <c r="AN206" i="88"/>
  <c r="AO206" i="88"/>
  <c r="AP206" i="88"/>
  <c r="AQ206" i="88"/>
  <c r="AR206" i="88"/>
  <c r="AS206" i="88"/>
  <c r="AT206" i="88"/>
  <c r="AU206" i="88"/>
  <c r="AV206" i="88"/>
  <c r="AW206" i="88"/>
  <c r="AX206" i="88"/>
  <c r="AY206" i="88"/>
  <c r="AZ206" i="88"/>
  <c r="BA206" i="88"/>
  <c r="BB206" i="88"/>
  <c r="BC206" i="88"/>
  <c r="BD206" i="88"/>
  <c r="BE206" i="88"/>
  <c r="BF206" i="88"/>
  <c r="BG206" i="88"/>
  <c r="BH206" i="88"/>
  <c r="BI206" i="88"/>
  <c r="BJ206" i="88"/>
  <c r="BK206" i="88"/>
  <c r="BL206" i="88"/>
  <c r="BM206" i="88"/>
  <c r="BN206" i="88"/>
  <c r="BO206" i="88"/>
  <c r="BP206" i="88"/>
  <c r="BQ206" i="88"/>
  <c r="BR206" i="88"/>
  <c r="BS206" i="88"/>
  <c r="BT206" i="88"/>
  <c r="BU206" i="88"/>
  <c r="BV206" i="88"/>
  <c r="BW206" i="88"/>
  <c r="BX206" i="88"/>
  <c r="BY206" i="88"/>
  <c r="BZ206" i="88"/>
  <c r="CA206" i="88"/>
  <c r="CB206" i="88"/>
  <c r="CC206" i="88"/>
  <c r="CD206" i="88"/>
  <c r="CE206" i="88"/>
  <c r="CF206" i="88"/>
  <c r="CG206" i="88"/>
  <c r="CH206" i="88"/>
  <c r="CI206" i="88"/>
  <c r="CJ206" i="88"/>
  <c r="CK206" i="88"/>
  <c r="CL206" i="88"/>
  <c r="CM206" i="88"/>
  <c r="CN206" i="88"/>
  <c r="CO206" i="88"/>
  <c r="CP206" i="88"/>
  <c r="CQ206" i="88"/>
  <c r="CR206" i="88"/>
  <c r="CS206" i="88"/>
  <c r="CT206" i="88"/>
  <c r="CU206" i="88"/>
  <c r="CV206" i="88"/>
  <c r="CW206" i="88"/>
  <c r="CX206" i="88"/>
  <c r="CY206" i="88"/>
  <c r="CZ206" i="88"/>
  <c r="DA206" i="88"/>
  <c r="DB206" i="88"/>
  <c r="H207" i="88"/>
  <c r="J207" i="88"/>
  <c r="K207" i="88"/>
  <c r="L207" i="88"/>
  <c r="M207" i="88"/>
  <c r="N207" i="88"/>
  <c r="O207" i="88"/>
  <c r="P207" i="88"/>
  <c r="Q207" i="88"/>
  <c r="R207" i="88"/>
  <c r="S207" i="88"/>
  <c r="T207" i="88"/>
  <c r="U207" i="88"/>
  <c r="V207" i="88"/>
  <c r="W207" i="88"/>
  <c r="X207" i="88"/>
  <c r="Y207" i="88"/>
  <c r="Z207" i="88"/>
  <c r="AA207" i="88"/>
  <c r="AB207" i="88"/>
  <c r="AC207" i="88"/>
  <c r="AD207" i="88"/>
  <c r="AE207" i="88"/>
  <c r="AF207" i="88"/>
  <c r="AG207" i="88"/>
  <c r="AH207" i="88"/>
  <c r="AI207" i="88"/>
  <c r="AJ207" i="88"/>
  <c r="AK207" i="88"/>
  <c r="AL207" i="88"/>
  <c r="AM207" i="88"/>
  <c r="AN207" i="88"/>
  <c r="AO207" i="88"/>
  <c r="AP207" i="88"/>
  <c r="AQ207" i="88"/>
  <c r="AR207" i="88"/>
  <c r="AS207" i="88"/>
  <c r="AT207" i="88"/>
  <c r="AU207" i="88"/>
  <c r="AV207" i="88"/>
  <c r="AW207" i="88"/>
  <c r="AX207" i="88"/>
  <c r="AY207" i="88"/>
  <c r="AZ207" i="88"/>
  <c r="BA207" i="88"/>
  <c r="BB207" i="88"/>
  <c r="BC207" i="88"/>
  <c r="BD207" i="88"/>
  <c r="BE207" i="88"/>
  <c r="BF207" i="88"/>
  <c r="BG207" i="88"/>
  <c r="BH207" i="88"/>
  <c r="BI207" i="88"/>
  <c r="BJ207" i="88"/>
  <c r="BK207" i="88"/>
  <c r="BL207" i="88"/>
  <c r="BM207" i="88"/>
  <c r="BN207" i="88"/>
  <c r="BO207" i="88"/>
  <c r="BP207" i="88"/>
  <c r="BQ207" i="88"/>
  <c r="BR207" i="88"/>
  <c r="BS207" i="88"/>
  <c r="BT207" i="88"/>
  <c r="BU207" i="88"/>
  <c r="BV207" i="88"/>
  <c r="BW207" i="88"/>
  <c r="BX207" i="88"/>
  <c r="BY207" i="88"/>
  <c r="BZ207" i="88"/>
  <c r="CA207" i="88"/>
  <c r="CB207" i="88"/>
  <c r="CC207" i="88"/>
  <c r="CD207" i="88"/>
  <c r="CE207" i="88"/>
  <c r="CF207" i="88"/>
  <c r="CG207" i="88"/>
  <c r="CH207" i="88"/>
  <c r="CI207" i="88"/>
  <c r="CJ207" i="88"/>
  <c r="CK207" i="88"/>
  <c r="CL207" i="88"/>
  <c r="CM207" i="88"/>
  <c r="CN207" i="88"/>
  <c r="CO207" i="88"/>
  <c r="CP207" i="88"/>
  <c r="CQ207" i="88"/>
  <c r="CR207" i="88"/>
  <c r="CS207" i="88"/>
  <c r="CT207" i="88"/>
  <c r="CU207" i="88"/>
  <c r="CV207" i="88"/>
  <c r="CW207" i="88"/>
  <c r="CX207" i="88"/>
  <c r="CY207" i="88"/>
  <c r="CZ207" i="88"/>
  <c r="DA207" i="88"/>
  <c r="DB207" i="88"/>
  <c r="H208" i="88"/>
  <c r="J208" i="88"/>
  <c r="K208" i="88"/>
  <c r="L208" i="88"/>
  <c r="M208" i="88"/>
  <c r="N208" i="88"/>
  <c r="O208" i="88"/>
  <c r="P208" i="88"/>
  <c r="Q208" i="88"/>
  <c r="R208" i="88"/>
  <c r="S208" i="88"/>
  <c r="T208" i="88"/>
  <c r="U208" i="88"/>
  <c r="V208" i="88"/>
  <c r="W208" i="88"/>
  <c r="X208" i="88"/>
  <c r="Y208" i="88"/>
  <c r="Z208" i="88"/>
  <c r="AA208" i="88"/>
  <c r="AB208" i="88"/>
  <c r="AC208" i="88"/>
  <c r="AD208" i="88"/>
  <c r="AE208" i="88"/>
  <c r="AF208" i="88"/>
  <c r="AG208" i="88"/>
  <c r="AH208" i="88"/>
  <c r="AI208" i="88"/>
  <c r="AJ208" i="88"/>
  <c r="AK208" i="88"/>
  <c r="AL208" i="88"/>
  <c r="AM208" i="88"/>
  <c r="AN208" i="88"/>
  <c r="AO208" i="88"/>
  <c r="AP208" i="88"/>
  <c r="AQ208" i="88"/>
  <c r="AR208" i="88"/>
  <c r="AS208" i="88"/>
  <c r="AT208" i="88"/>
  <c r="AU208" i="88"/>
  <c r="AV208" i="88"/>
  <c r="AW208" i="88"/>
  <c r="AX208" i="88"/>
  <c r="AY208" i="88"/>
  <c r="AZ208" i="88"/>
  <c r="BA208" i="88"/>
  <c r="BB208" i="88"/>
  <c r="BC208" i="88"/>
  <c r="BD208" i="88"/>
  <c r="BE208" i="88"/>
  <c r="BF208" i="88"/>
  <c r="BG208" i="88"/>
  <c r="BH208" i="88"/>
  <c r="BI208" i="88"/>
  <c r="BJ208" i="88"/>
  <c r="BK208" i="88"/>
  <c r="BL208" i="88"/>
  <c r="BM208" i="88"/>
  <c r="BN208" i="88"/>
  <c r="BO208" i="88"/>
  <c r="BP208" i="88"/>
  <c r="BQ208" i="88"/>
  <c r="BR208" i="88"/>
  <c r="BS208" i="88"/>
  <c r="BT208" i="88"/>
  <c r="BU208" i="88"/>
  <c r="BV208" i="88"/>
  <c r="BW208" i="88"/>
  <c r="BX208" i="88"/>
  <c r="BY208" i="88"/>
  <c r="BZ208" i="88"/>
  <c r="CA208" i="88"/>
  <c r="CB208" i="88"/>
  <c r="CC208" i="88"/>
  <c r="CD208" i="88"/>
  <c r="CE208" i="88"/>
  <c r="CF208" i="88"/>
  <c r="CG208" i="88"/>
  <c r="CH208" i="88"/>
  <c r="CI208" i="88"/>
  <c r="CJ208" i="88"/>
  <c r="CK208" i="88"/>
  <c r="CL208" i="88"/>
  <c r="CM208" i="88"/>
  <c r="CN208" i="88"/>
  <c r="CO208" i="88"/>
  <c r="CP208" i="88"/>
  <c r="CQ208" i="88"/>
  <c r="CR208" i="88"/>
  <c r="CS208" i="88"/>
  <c r="CT208" i="88"/>
  <c r="CU208" i="88"/>
  <c r="CV208" i="88"/>
  <c r="CW208" i="88"/>
  <c r="CX208" i="88"/>
  <c r="CY208" i="88"/>
  <c r="CZ208" i="88"/>
  <c r="DA208" i="88"/>
  <c r="DB208" i="88"/>
  <c r="H209" i="88"/>
  <c r="J209" i="88"/>
  <c r="K209" i="88"/>
  <c r="L209" i="88"/>
  <c r="M209" i="88"/>
  <c r="N209" i="88"/>
  <c r="O209" i="88"/>
  <c r="P209" i="88"/>
  <c r="Q209" i="88"/>
  <c r="R209" i="88"/>
  <c r="S209" i="88"/>
  <c r="T209" i="88"/>
  <c r="U209" i="88"/>
  <c r="V209" i="88"/>
  <c r="W209" i="88"/>
  <c r="X209" i="88"/>
  <c r="Y209" i="88"/>
  <c r="Z209" i="88"/>
  <c r="AA209" i="88"/>
  <c r="AB209" i="88"/>
  <c r="AC209" i="88"/>
  <c r="AD209" i="88"/>
  <c r="AE209" i="88"/>
  <c r="AF209" i="88"/>
  <c r="AG209" i="88"/>
  <c r="AH209" i="88"/>
  <c r="AI209" i="88"/>
  <c r="AJ209" i="88"/>
  <c r="AK209" i="88"/>
  <c r="AL209" i="88"/>
  <c r="AM209" i="88"/>
  <c r="AN209" i="88"/>
  <c r="AO209" i="88"/>
  <c r="AP209" i="88"/>
  <c r="AQ209" i="88"/>
  <c r="AR209" i="88"/>
  <c r="AS209" i="88"/>
  <c r="AT209" i="88"/>
  <c r="AU209" i="88"/>
  <c r="AV209" i="88"/>
  <c r="AW209" i="88"/>
  <c r="AX209" i="88"/>
  <c r="AY209" i="88"/>
  <c r="AZ209" i="88"/>
  <c r="BA209" i="88"/>
  <c r="BB209" i="88"/>
  <c r="BC209" i="88"/>
  <c r="BD209" i="88"/>
  <c r="BE209" i="88"/>
  <c r="BF209" i="88"/>
  <c r="BG209" i="88"/>
  <c r="BH209" i="88"/>
  <c r="BI209" i="88"/>
  <c r="BJ209" i="88"/>
  <c r="BK209" i="88"/>
  <c r="BL209" i="88"/>
  <c r="BM209" i="88"/>
  <c r="BN209" i="88"/>
  <c r="BO209" i="88"/>
  <c r="BP209" i="88"/>
  <c r="BQ209" i="88"/>
  <c r="BR209" i="88"/>
  <c r="BS209" i="88"/>
  <c r="BT209" i="88"/>
  <c r="BU209" i="88"/>
  <c r="BV209" i="88"/>
  <c r="BW209" i="88"/>
  <c r="BX209" i="88"/>
  <c r="BY209" i="88"/>
  <c r="BZ209" i="88"/>
  <c r="CA209" i="88"/>
  <c r="CB209" i="88"/>
  <c r="CC209" i="88"/>
  <c r="CD209" i="88"/>
  <c r="CE209" i="88"/>
  <c r="CF209" i="88"/>
  <c r="CG209" i="88"/>
  <c r="CH209" i="88"/>
  <c r="CI209" i="88"/>
  <c r="CJ209" i="88"/>
  <c r="CK209" i="88"/>
  <c r="CL209" i="88"/>
  <c r="CM209" i="88"/>
  <c r="CN209" i="88"/>
  <c r="CO209" i="88"/>
  <c r="CP209" i="88"/>
  <c r="CQ209" i="88"/>
  <c r="CR209" i="88"/>
  <c r="CS209" i="88"/>
  <c r="CT209" i="88"/>
  <c r="CU209" i="88"/>
  <c r="CV209" i="88"/>
  <c r="CW209" i="88"/>
  <c r="CX209" i="88"/>
  <c r="CY209" i="88"/>
  <c r="CZ209" i="88"/>
  <c r="DA209" i="88"/>
  <c r="DB209" i="88"/>
  <c r="H214" i="88"/>
  <c r="J214" i="88"/>
  <c r="K214" i="88"/>
  <c r="L214" i="88"/>
  <c r="M214" i="88"/>
  <c r="N214" i="88"/>
  <c r="O214" i="88"/>
  <c r="P214" i="88"/>
  <c r="Q214" i="88"/>
  <c r="R214" i="88"/>
  <c r="S214" i="88"/>
  <c r="T214" i="88"/>
  <c r="U214" i="88"/>
  <c r="V214" i="88"/>
  <c r="W214" i="88"/>
  <c r="X214" i="88"/>
  <c r="Y214" i="88"/>
  <c r="Z214" i="88"/>
  <c r="AA214" i="88"/>
  <c r="AB214" i="88"/>
  <c r="AC214" i="88"/>
  <c r="AD214" i="88"/>
  <c r="AE214" i="88"/>
  <c r="AF214" i="88"/>
  <c r="AG214" i="88"/>
  <c r="AH214" i="88"/>
  <c r="AI214" i="88"/>
  <c r="AJ214" i="88"/>
  <c r="AK214" i="88"/>
  <c r="AL214" i="88"/>
  <c r="AM214" i="88"/>
  <c r="AN214" i="88"/>
  <c r="AO214" i="88"/>
  <c r="AP214" i="88"/>
  <c r="AQ214" i="88"/>
  <c r="AR214" i="88"/>
  <c r="AS214" i="88"/>
  <c r="AT214" i="88"/>
  <c r="AU214" i="88"/>
  <c r="AV214" i="88"/>
  <c r="AW214" i="88"/>
  <c r="AX214" i="88"/>
  <c r="AY214" i="88"/>
  <c r="AZ214" i="88"/>
  <c r="BA214" i="88"/>
  <c r="BB214" i="88"/>
  <c r="BC214" i="88"/>
  <c r="BD214" i="88"/>
  <c r="BE214" i="88"/>
  <c r="BF214" i="88"/>
  <c r="BG214" i="88"/>
  <c r="BH214" i="88"/>
  <c r="BI214" i="88"/>
  <c r="BJ214" i="88"/>
  <c r="BK214" i="88"/>
  <c r="BL214" i="88"/>
  <c r="BM214" i="88"/>
  <c r="BN214" i="88"/>
  <c r="BO214" i="88"/>
  <c r="BP214" i="88"/>
  <c r="BQ214" i="88"/>
  <c r="BR214" i="88"/>
  <c r="BS214" i="88"/>
  <c r="BT214" i="88"/>
  <c r="BU214" i="88"/>
  <c r="BV214" i="88"/>
  <c r="BW214" i="88"/>
  <c r="BX214" i="88"/>
  <c r="BY214" i="88"/>
  <c r="BZ214" i="88"/>
  <c r="CA214" i="88"/>
  <c r="CB214" i="88"/>
  <c r="CC214" i="88"/>
  <c r="CD214" i="88"/>
  <c r="CE214" i="88"/>
  <c r="CF214" i="88"/>
  <c r="CG214" i="88"/>
  <c r="CH214" i="88"/>
  <c r="CI214" i="88"/>
  <c r="CJ214" i="88"/>
  <c r="CK214" i="88"/>
  <c r="CL214" i="88"/>
  <c r="CM214" i="88"/>
  <c r="CN214" i="88"/>
  <c r="CO214" i="88"/>
  <c r="CP214" i="88"/>
  <c r="CQ214" i="88"/>
  <c r="CR214" i="88"/>
  <c r="CS214" i="88"/>
  <c r="CT214" i="88"/>
  <c r="CU214" i="88"/>
  <c r="CV214" i="88"/>
  <c r="CW214" i="88"/>
  <c r="CX214" i="88"/>
  <c r="CY214" i="88"/>
  <c r="CZ214" i="88"/>
  <c r="DA214" i="88"/>
  <c r="DB214" i="88"/>
  <c r="H215" i="88"/>
  <c r="J215" i="88"/>
  <c r="K215" i="88"/>
  <c r="L215" i="88"/>
  <c r="M215" i="88"/>
  <c r="N215" i="88"/>
  <c r="O215" i="88"/>
  <c r="P215" i="88"/>
  <c r="Q215" i="88"/>
  <c r="R215" i="88"/>
  <c r="S215" i="88"/>
  <c r="T215" i="88"/>
  <c r="U215" i="88"/>
  <c r="V215" i="88"/>
  <c r="W215" i="88"/>
  <c r="X215" i="88"/>
  <c r="Y215" i="88"/>
  <c r="Z215" i="88"/>
  <c r="AA215" i="88"/>
  <c r="AB215" i="88"/>
  <c r="AC215" i="88"/>
  <c r="AD215" i="88"/>
  <c r="AE215" i="88"/>
  <c r="AF215" i="88"/>
  <c r="AG215" i="88"/>
  <c r="AH215" i="88"/>
  <c r="AI215" i="88"/>
  <c r="AJ215" i="88"/>
  <c r="AK215" i="88"/>
  <c r="AL215" i="88"/>
  <c r="AM215" i="88"/>
  <c r="AN215" i="88"/>
  <c r="AO215" i="88"/>
  <c r="AP215" i="88"/>
  <c r="AQ215" i="88"/>
  <c r="AR215" i="88"/>
  <c r="AS215" i="88"/>
  <c r="AT215" i="88"/>
  <c r="AU215" i="88"/>
  <c r="AV215" i="88"/>
  <c r="AW215" i="88"/>
  <c r="AX215" i="88"/>
  <c r="AY215" i="88"/>
  <c r="AZ215" i="88"/>
  <c r="BA215" i="88"/>
  <c r="BB215" i="88"/>
  <c r="BC215" i="88"/>
  <c r="BD215" i="88"/>
  <c r="BE215" i="88"/>
  <c r="BF215" i="88"/>
  <c r="BG215" i="88"/>
  <c r="BH215" i="88"/>
  <c r="BI215" i="88"/>
  <c r="BJ215" i="88"/>
  <c r="BK215" i="88"/>
  <c r="BL215" i="88"/>
  <c r="BM215" i="88"/>
  <c r="BN215" i="88"/>
  <c r="BO215" i="88"/>
  <c r="BP215" i="88"/>
  <c r="BQ215" i="88"/>
  <c r="BR215" i="88"/>
  <c r="BS215" i="88"/>
  <c r="BT215" i="88"/>
  <c r="BU215" i="88"/>
  <c r="BV215" i="88"/>
  <c r="BW215" i="88"/>
  <c r="BX215" i="88"/>
  <c r="BY215" i="88"/>
  <c r="BZ215" i="88"/>
  <c r="CA215" i="88"/>
  <c r="CB215" i="88"/>
  <c r="CC215" i="88"/>
  <c r="CD215" i="88"/>
  <c r="CE215" i="88"/>
  <c r="CF215" i="88"/>
  <c r="CG215" i="88"/>
  <c r="CH215" i="88"/>
  <c r="CI215" i="88"/>
  <c r="CJ215" i="88"/>
  <c r="CK215" i="88"/>
  <c r="CL215" i="88"/>
  <c r="CM215" i="88"/>
  <c r="CN215" i="88"/>
  <c r="CO215" i="88"/>
  <c r="CP215" i="88"/>
  <c r="CQ215" i="88"/>
  <c r="CR215" i="88"/>
  <c r="CS215" i="88"/>
  <c r="CT215" i="88"/>
  <c r="CU215" i="88"/>
  <c r="CV215" i="88"/>
  <c r="CW215" i="88"/>
  <c r="CX215" i="88"/>
  <c r="CY215" i="88"/>
  <c r="CZ215" i="88"/>
  <c r="DA215" i="88"/>
  <c r="DB215" i="88"/>
  <c r="H216" i="88"/>
  <c r="J216" i="88"/>
  <c r="K216" i="88"/>
  <c r="L216" i="88"/>
  <c r="M216" i="88"/>
  <c r="N216" i="88"/>
  <c r="O216" i="88"/>
  <c r="P216" i="88"/>
  <c r="Q216" i="88"/>
  <c r="R216" i="88"/>
  <c r="S216" i="88"/>
  <c r="T216" i="88"/>
  <c r="U216" i="88"/>
  <c r="V216" i="88"/>
  <c r="W216" i="88"/>
  <c r="X216" i="88"/>
  <c r="Y216" i="88"/>
  <c r="Z216" i="88"/>
  <c r="AA216" i="88"/>
  <c r="AB216" i="88"/>
  <c r="AC216" i="88"/>
  <c r="AD216" i="88"/>
  <c r="AE216" i="88"/>
  <c r="AF216" i="88"/>
  <c r="AG216" i="88"/>
  <c r="AH216" i="88"/>
  <c r="AI216" i="88"/>
  <c r="AJ216" i="88"/>
  <c r="AK216" i="88"/>
  <c r="AL216" i="88"/>
  <c r="AM216" i="88"/>
  <c r="AN216" i="88"/>
  <c r="AO216" i="88"/>
  <c r="AP216" i="88"/>
  <c r="AQ216" i="88"/>
  <c r="AR216" i="88"/>
  <c r="AS216" i="88"/>
  <c r="AT216" i="88"/>
  <c r="AU216" i="88"/>
  <c r="AV216" i="88"/>
  <c r="AW216" i="88"/>
  <c r="AX216" i="88"/>
  <c r="AY216" i="88"/>
  <c r="AZ216" i="88"/>
  <c r="BA216" i="88"/>
  <c r="BB216" i="88"/>
  <c r="BC216" i="88"/>
  <c r="BD216" i="88"/>
  <c r="BE216" i="88"/>
  <c r="BF216" i="88"/>
  <c r="BG216" i="88"/>
  <c r="BH216" i="88"/>
  <c r="BI216" i="88"/>
  <c r="BJ216" i="88"/>
  <c r="BK216" i="88"/>
  <c r="BL216" i="88"/>
  <c r="BM216" i="88"/>
  <c r="BN216" i="88"/>
  <c r="BO216" i="88"/>
  <c r="BP216" i="88"/>
  <c r="BQ216" i="88"/>
  <c r="BR216" i="88"/>
  <c r="BS216" i="88"/>
  <c r="BT216" i="88"/>
  <c r="BU216" i="88"/>
  <c r="BV216" i="88"/>
  <c r="BW216" i="88"/>
  <c r="BX216" i="88"/>
  <c r="BY216" i="88"/>
  <c r="BZ216" i="88"/>
  <c r="CA216" i="88"/>
  <c r="CB216" i="88"/>
  <c r="CC216" i="88"/>
  <c r="CD216" i="88"/>
  <c r="CE216" i="88"/>
  <c r="CF216" i="88"/>
  <c r="CG216" i="88"/>
  <c r="CH216" i="88"/>
  <c r="CI216" i="88"/>
  <c r="CJ216" i="88"/>
  <c r="CK216" i="88"/>
  <c r="CL216" i="88"/>
  <c r="CM216" i="88"/>
  <c r="CN216" i="88"/>
  <c r="CO216" i="88"/>
  <c r="CP216" i="88"/>
  <c r="CQ216" i="88"/>
  <c r="CR216" i="88"/>
  <c r="CS216" i="88"/>
  <c r="CT216" i="88"/>
  <c r="CU216" i="88"/>
  <c r="CV216" i="88"/>
  <c r="CW216" i="88"/>
  <c r="CX216" i="88"/>
  <c r="CY216" i="88"/>
  <c r="CZ216" i="88"/>
  <c r="DA216" i="88"/>
  <c r="DB216" i="88"/>
  <c r="H217" i="88"/>
  <c r="J217" i="88"/>
  <c r="K217" i="88"/>
  <c r="L217" i="88"/>
  <c r="M217" i="88"/>
  <c r="N217" i="88"/>
  <c r="O217" i="88"/>
  <c r="P217" i="88"/>
  <c r="Q217" i="88"/>
  <c r="R217" i="88"/>
  <c r="S217" i="88"/>
  <c r="T217" i="88"/>
  <c r="U217" i="88"/>
  <c r="V217" i="88"/>
  <c r="W217" i="88"/>
  <c r="X217" i="88"/>
  <c r="Y217" i="88"/>
  <c r="Z217" i="88"/>
  <c r="AA217" i="88"/>
  <c r="AB217" i="88"/>
  <c r="AC217" i="88"/>
  <c r="AD217" i="88"/>
  <c r="AE217" i="88"/>
  <c r="AF217" i="88"/>
  <c r="AG217" i="88"/>
  <c r="AH217" i="88"/>
  <c r="AI217" i="88"/>
  <c r="AJ217" i="88"/>
  <c r="AK217" i="88"/>
  <c r="AL217" i="88"/>
  <c r="AM217" i="88"/>
  <c r="AN217" i="88"/>
  <c r="AO217" i="88"/>
  <c r="AP217" i="88"/>
  <c r="AQ217" i="88"/>
  <c r="AR217" i="88"/>
  <c r="AS217" i="88"/>
  <c r="AT217" i="88"/>
  <c r="AU217" i="88"/>
  <c r="AV217" i="88"/>
  <c r="AW217" i="88"/>
  <c r="AX217" i="88"/>
  <c r="AY217" i="88"/>
  <c r="AZ217" i="88"/>
  <c r="BA217" i="88"/>
  <c r="BB217" i="88"/>
  <c r="BC217" i="88"/>
  <c r="BD217" i="88"/>
  <c r="BE217" i="88"/>
  <c r="BF217" i="88"/>
  <c r="BG217" i="88"/>
  <c r="BH217" i="88"/>
  <c r="BI217" i="88"/>
  <c r="BJ217" i="88"/>
  <c r="BK217" i="88"/>
  <c r="BL217" i="88"/>
  <c r="BM217" i="88"/>
  <c r="BN217" i="88"/>
  <c r="BO217" i="88"/>
  <c r="BP217" i="88"/>
  <c r="BQ217" i="88"/>
  <c r="BR217" i="88"/>
  <c r="BS217" i="88"/>
  <c r="BT217" i="88"/>
  <c r="BU217" i="88"/>
  <c r="BV217" i="88"/>
  <c r="BW217" i="88"/>
  <c r="BX217" i="88"/>
  <c r="BY217" i="88"/>
  <c r="BZ217" i="88"/>
  <c r="CA217" i="88"/>
  <c r="CB217" i="88"/>
  <c r="CC217" i="88"/>
  <c r="CD217" i="88"/>
  <c r="CE217" i="88"/>
  <c r="CF217" i="88"/>
  <c r="CG217" i="88"/>
  <c r="CH217" i="88"/>
  <c r="CI217" i="88"/>
  <c r="CJ217" i="88"/>
  <c r="CK217" i="88"/>
  <c r="CL217" i="88"/>
  <c r="CM217" i="88"/>
  <c r="CN217" i="88"/>
  <c r="CO217" i="88"/>
  <c r="CP217" i="88"/>
  <c r="CQ217" i="88"/>
  <c r="CR217" i="88"/>
  <c r="CS217" i="88"/>
  <c r="CT217" i="88"/>
  <c r="CU217" i="88"/>
  <c r="CV217" i="88"/>
  <c r="CW217" i="88"/>
  <c r="CX217" i="88"/>
  <c r="CY217" i="88"/>
  <c r="CZ217" i="88"/>
  <c r="DA217" i="88"/>
  <c r="DB217" i="88"/>
  <c r="H218" i="88"/>
  <c r="J218" i="88"/>
  <c r="K218" i="88"/>
  <c r="L218" i="88"/>
  <c r="M218" i="88"/>
  <c r="N218" i="88"/>
  <c r="O218" i="88"/>
  <c r="P218" i="88"/>
  <c r="Q218" i="88"/>
  <c r="R218" i="88"/>
  <c r="S218" i="88"/>
  <c r="T218" i="88"/>
  <c r="U218" i="88"/>
  <c r="V218" i="88"/>
  <c r="W218" i="88"/>
  <c r="X218" i="88"/>
  <c r="Y218" i="88"/>
  <c r="Z218" i="88"/>
  <c r="AA218" i="88"/>
  <c r="AB218" i="88"/>
  <c r="AC218" i="88"/>
  <c r="AD218" i="88"/>
  <c r="AE218" i="88"/>
  <c r="AF218" i="88"/>
  <c r="AG218" i="88"/>
  <c r="AH218" i="88"/>
  <c r="AI218" i="88"/>
  <c r="AJ218" i="88"/>
  <c r="AK218" i="88"/>
  <c r="AL218" i="88"/>
  <c r="AM218" i="88"/>
  <c r="AN218" i="88"/>
  <c r="AO218" i="88"/>
  <c r="AP218" i="88"/>
  <c r="AQ218" i="88"/>
  <c r="AR218" i="88"/>
  <c r="AS218" i="88"/>
  <c r="AT218" i="88"/>
  <c r="AU218" i="88"/>
  <c r="AV218" i="88"/>
  <c r="AW218" i="88"/>
  <c r="AX218" i="88"/>
  <c r="AY218" i="88"/>
  <c r="AZ218" i="88"/>
  <c r="BA218" i="88"/>
  <c r="BB218" i="88"/>
  <c r="BC218" i="88"/>
  <c r="BD218" i="88"/>
  <c r="BE218" i="88"/>
  <c r="BF218" i="88"/>
  <c r="BG218" i="88"/>
  <c r="BH218" i="88"/>
  <c r="BI218" i="88"/>
  <c r="BJ218" i="88"/>
  <c r="BK218" i="88"/>
  <c r="BL218" i="88"/>
  <c r="BM218" i="88"/>
  <c r="BN218" i="88"/>
  <c r="BO218" i="88"/>
  <c r="BP218" i="88"/>
  <c r="BQ218" i="88"/>
  <c r="BR218" i="88"/>
  <c r="BS218" i="88"/>
  <c r="BT218" i="88"/>
  <c r="BU218" i="88"/>
  <c r="BV218" i="88"/>
  <c r="BW218" i="88"/>
  <c r="BX218" i="88"/>
  <c r="BY218" i="88"/>
  <c r="BZ218" i="88"/>
  <c r="CA218" i="88"/>
  <c r="CB218" i="88"/>
  <c r="CC218" i="88"/>
  <c r="CD218" i="88"/>
  <c r="CE218" i="88"/>
  <c r="CF218" i="88"/>
  <c r="CG218" i="88"/>
  <c r="CH218" i="88"/>
  <c r="CI218" i="88"/>
  <c r="CJ218" i="88"/>
  <c r="CK218" i="88"/>
  <c r="CL218" i="88"/>
  <c r="CM218" i="88"/>
  <c r="CN218" i="88"/>
  <c r="CO218" i="88"/>
  <c r="CP218" i="88"/>
  <c r="CQ218" i="88"/>
  <c r="CR218" i="88"/>
  <c r="CS218" i="88"/>
  <c r="CT218" i="88"/>
  <c r="CU218" i="88"/>
  <c r="CV218" i="88"/>
  <c r="CW218" i="88"/>
  <c r="CX218" i="88"/>
  <c r="CY218" i="88"/>
  <c r="CZ218" i="88"/>
  <c r="DA218" i="88"/>
  <c r="DB218" i="88"/>
  <c r="H219" i="88"/>
  <c r="J219" i="88"/>
  <c r="K219" i="88"/>
  <c r="L219" i="88"/>
  <c r="M219" i="88"/>
  <c r="N219" i="88"/>
  <c r="O219" i="88"/>
  <c r="P219" i="88"/>
  <c r="Q219" i="88"/>
  <c r="R219" i="88"/>
  <c r="S219" i="88"/>
  <c r="T219" i="88"/>
  <c r="U219" i="88"/>
  <c r="V219" i="88"/>
  <c r="W219" i="88"/>
  <c r="X219" i="88"/>
  <c r="Y219" i="88"/>
  <c r="Z219" i="88"/>
  <c r="AA219" i="88"/>
  <c r="AB219" i="88"/>
  <c r="AC219" i="88"/>
  <c r="AD219" i="88"/>
  <c r="AE219" i="88"/>
  <c r="AF219" i="88"/>
  <c r="AG219" i="88"/>
  <c r="AH219" i="88"/>
  <c r="AI219" i="88"/>
  <c r="AJ219" i="88"/>
  <c r="AK219" i="88"/>
  <c r="AL219" i="88"/>
  <c r="AM219" i="88"/>
  <c r="AN219" i="88"/>
  <c r="AO219" i="88"/>
  <c r="AP219" i="88"/>
  <c r="AQ219" i="88"/>
  <c r="AR219" i="88"/>
  <c r="AS219" i="88"/>
  <c r="AT219" i="88"/>
  <c r="AU219" i="88"/>
  <c r="AV219" i="88"/>
  <c r="AW219" i="88"/>
  <c r="AX219" i="88"/>
  <c r="AY219" i="88"/>
  <c r="AZ219" i="88"/>
  <c r="BA219" i="88"/>
  <c r="BB219" i="88"/>
  <c r="BC219" i="88"/>
  <c r="BD219" i="88"/>
  <c r="BE219" i="88"/>
  <c r="BF219" i="88"/>
  <c r="BG219" i="88"/>
  <c r="BH219" i="88"/>
  <c r="BI219" i="88"/>
  <c r="BJ219" i="88"/>
  <c r="BK219" i="88"/>
  <c r="BL219" i="88"/>
  <c r="BM219" i="88"/>
  <c r="BN219" i="88"/>
  <c r="BO219" i="88"/>
  <c r="BP219" i="88"/>
  <c r="BQ219" i="88"/>
  <c r="BR219" i="88"/>
  <c r="BS219" i="88"/>
  <c r="BT219" i="88"/>
  <c r="BU219" i="88"/>
  <c r="BV219" i="88"/>
  <c r="BW219" i="88"/>
  <c r="BX219" i="88"/>
  <c r="BY219" i="88"/>
  <c r="BZ219" i="88"/>
  <c r="CA219" i="88"/>
  <c r="CB219" i="88"/>
  <c r="CC219" i="88"/>
  <c r="CD219" i="88"/>
  <c r="CE219" i="88"/>
  <c r="CF219" i="88"/>
  <c r="CG219" i="88"/>
  <c r="CH219" i="88"/>
  <c r="CI219" i="88"/>
  <c r="CJ219" i="88"/>
  <c r="CK219" i="88"/>
  <c r="CL219" i="88"/>
  <c r="CM219" i="88"/>
  <c r="CN219" i="88"/>
  <c r="CO219" i="88"/>
  <c r="CP219" i="88"/>
  <c r="CQ219" i="88"/>
  <c r="CR219" i="88"/>
  <c r="CS219" i="88"/>
  <c r="CT219" i="88"/>
  <c r="CU219" i="88"/>
  <c r="CV219" i="88"/>
  <c r="CW219" i="88"/>
  <c r="CX219" i="88"/>
  <c r="CY219" i="88"/>
  <c r="CZ219" i="88"/>
  <c r="DA219" i="88"/>
  <c r="DB219" i="88"/>
  <c r="H224" i="88"/>
  <c r="J224" i="88"/>
  <c r="K224" i="88"/>
  <c r="L224" i="88"/>
  <c r="M224" i="88"/>
  <c r="N224" i="88"/>
  <c r="O224" i="88"/>
  <c r="P224" i="88"/>
  <c r="Q224" i="88"/>
  <c r="R224" i="88"/>
  <c r="S224" i="88"/>
  <c r="T224" i="88"/>
  <c r="U224" i="88"/>
  <c r="V224" i="88"/>
  <c r="W224" i="88"/>
  <c r="X224" i="88"/>
  <c r="Y224" i="88"/>
  <c r="Z224" i="88"/>
  <c r="AA224" i="88"/>
  <c r="AB224" i="88"/>
  <c r="AC224" i="88"/>
  <c r="AD224" i="88"/>
  <c r="AE224" i="88"/>
  <c r="AF224" i="88"/>
  <c r="AG224" i="88"/>
  <c r="AH224" i="88"/>
  <c r="AI224" i="88"/>
  <c r="AJ224" i="88"/>
  <c r="AK224" i="88"/>
  <c r="AL224" i="88"/>
  <c r="AM224" i="88"/>
  <c r="AN224" i="88"/>
  <c r="AO224" i="88"/>
  <c r="AP224" i="88"/>
  <c r="AQ224" i="88"/>
  <c r="AR224" i="88"/>
  <c r="AS224" i="88"/>
  <c r="AT224" i="88"/>
  <c r="AU224" i="88"/>
  <c r="AV224" i="88"/>
  <c r="AW224" i="88"/>
  <c r="AX224" i="88"/>
  <c r="AY224" i="88"/>
  <c r="AZ224" i="88"/>
  <c r="BA224" i="88"/>
  <c r="BB224" i="88"/>
  <c r="BC224" i="88"/>
  <c r="BD224" i="88"/>
  <c r="BE224" i="88"/>
  <c r="BF224" i="88"/>
  <c r="BG224" i="88"/>
  <c r="BH224" i="88"/>
  <c r="BI224" i="88"/>
  <c r="BJ224" i="88"/>
  <c r="BK224" i="88"/>
  <c r="BL224" i="88"/>
  <c r="BM224" i="88"/>
  <c r="BN224" i="88"/>
  <c r="BO224" i="88"/>
  <c r="BP224" i="88"/>
  <c r="BQ224" i="88"/>
  <c r="BR224" i="88"/>
  <c r="BS224" i="88"/>
  <c r="BT224" i="88"/>
  <c r="BU224" i="88"/>
  <c r="BV224" i="88"/>
  <c r="BW224" i="88"/>
  <c r="BX224" i="88"/>
  <c r="BY224" i="88"/>
  <c r="BZ224" i="88"/>
  <c r="CA224" i="88"/>
  <c r="CB224" i="88"/>
  <c r="CC224" i="88"/>
  <c r="CD224" i="88"/>
  <c r="CE224" i="88"/>
  <c r="CF224" i="88"/>
  <c r="CG224" i="88"/>
  <c r="CH224" i="88"/>
  <c r="CI224" i="88"/>
  <c r="CJ224" i="88"/>
  <c r="CK224" i="88"/>
  <c r="CL224" i="88"/>
  <c r="CM224" i="88"/>
  <c r="CN224" i="88"/>
  <c r="CO224" i="88"/>
  <c r="CP224" i="88"/>
  <c r="CQ224" i="88"/>
  <c r="CR224" i="88"/>
  <c r="CS224" i="88"/>
  <c r="CT224" i="88"/>
  <c r="CU224" i="88"/>
  <c r="CV224" i="88"/>
  <c r="CW224" i="88"/>
  <c r="CX224" i="88"/>
  <c r="CY224" i="88"/>
  <c r="CZ224" i="88"/>
  <c r="DA224" i="88"/>
  <c r="DB224" i="88"/>
  <c r="H225" i="88"/>
  <c r="J225" i="88"/>
  <c r="K225" i="88"/>
  <c r="L225" i="88"/>
  <c r="M225" i="88"/>
  <c r="N225" i="88"/>
  <c r="O225" i="88"/>
  <c r="P225" i="88"/>
  <c r="Q225" i="88"/>
  <c r="R225" i="88"/>
  <c r="S225" i="88"/>
  <c r="T225" i="88"/>
  <c r="U225" i="88"/>
  <c r="V225" i="88"/>
  <c r="W225" i="88"/>
  <c r="X225" i="88"/>
  <c r="Y225" i="88"/>
  <c r="Z225" i="88"/>
  <c r="AA225" i="88"/>
  <c r="AB225" i="88"/>
  <c r="AC225" i="88"/>
  <c r="AD225" i="88"/>
  <c r="AE225" i="88"/>
  <c r="AF225" i="88"/>
  <c r="AG225" i="88"/>
  <c r="AH225" i="88"/>
  <c r="AI225" i="88"/>
  <c r="AJ225" i="88"/>
  <c r="AK225" i="88"/>
  <c r="AL225" i="88"/>
  <c r="AM225" i="88"/>
  <c r="AN225" i="88"/>
  <c r="AO225" i="88"/>
  <c r="AP225" i="88"/>
  <c r="AQ225" i="88"/>
  <c r="AR225" i="88"/>
  <c r="AS225" i="88"/>
  <c r="AT225" i="88"/>
  <c r="AU225" i="88"/>
  <c r="AV225" i="88"/>
  <c r="AW225" i="88"/>
  <c r="AX225" i="88"/>
  <c r="AY225" i="88"/>
  <c r="AZ225" i="88"/>
  <c r="BA225" i="88"/>
  <c r="BB225" i="88"/>
  <c r="BC225" i="88"/>
  <c r="BD225" i="88"/>
  <c r="BE225" i="88"/>
  <c r="BF225" i="88"/>
  <c r="BG225" i="88"/>
  <c r="BH225" i="88"/>
  <c r="BI225" i="88"/>
  <c r="BJ225" i="88"/>
  <c r="BK225" i="88"/>
  <c r="BL225" i="88"/>
  <c r="BM225" i="88"/>
  <c r="BN225" i="88"/>
  <c r="BO225" i="88"/>
  <c r="BP225" i="88"/>
  <c r="BQ225" i="88"/>
  <c r="BR225" i="88"/>
  <c r="BS225" i="88"/>
  <c r="BT225" i="88"/>
  <c r="BU225" i="88"/>
  <c r="BV225" i="88"/>
  <c r="BW225" i="88"/>
  <c r="BX225" i="88"/>
  <c r="BY225" i="88"/>
  <c r="BZ225" i="88"/>
  <c r="CA225" i="88"/>
  <c r="CB225" i="88"/>
  <c r="CC225" i="88"/>
  <c r="CD225" i="88"/>
  <c r="CE225" i="88"/>
  <c r="CF225" i="88"/>
  <c r="CG225" i="88"/>
  <c r="CH225" i="88"/>
  <c r="CI225" i="88"/>
  <c r="CJ225" i="88"/>
  <c r="CK225" i="88"/>
  <c r="CL225" i="88"/>
  <c r="CM225" i="88"/>
  <c r="CN225" i="88"/>
  <c r="CO225" i="88"/>
  <c r="CP225" i="88"/>
  <c r="CQ225" i="88"/>
  <c r="CR225" i="88"/>
  <c r="CS225" i="88"/>
  <c r="CT225" i="88"/>
  <c r="CU225" i="88"/>
  <c r="CV225" i="88"/>
  <c r="CW225" i="88"/>
  <c r="CX225" i="88"/>
  <c r="CY225" i="88"/>
  <c r="CZ225" i="88"/>
  <c r="DA225" i="88"/>
  <c r="DB225" i="88"/>
  <c r="H226" i="88"/>
  <c r="J226" i="88"/>
  <c r="K226" i="88"/>
  <c r="L226" i="88"/>
  <c r="M226" i="88"/>
  <c r="N226" i="88"/>
  <c r="O226" i="88"/>
  <c r="P226" i="88"/>
  <c r="Q226" i="88"/>
  <c r="R226" i="88"/>
  <c r="S226" i="88"/>
  <c r="T226" i="88"/>
  <c r="U226" i="88"/>
  <c r="V226" i="88"/>
  <c r="W226" i="88"/>
  <c r="X226" i="88"/>
  <c r="Y226" i="88"/>
  <c r="Z226" i="88"/>
  <c r="AA226" i="88"/>
  <c r="AB226" i="88"/>
  <c r="AC226" i="88"/>
  <c r="AD226" i="88"/>
  <c r="AE226" i="88"/>
  <c r="AF226" i="88"/>
  <c r="AG226" i="88"/>
  <c r="AH226" i="88"/>
  <c r="AI226" i="88"/>
  <c r="AJ226" i="88"/>
  <c r="AK226" i="88"/>
  <c r="AL226" i="88"/>
  <c r="AM226" i="88"/>
  <c r="AN226" i="88"/>
  <c r="AO226" i="88"/>
  <c r="AP226" i="88"/>
  <c r="AQ226" i="88"/>
  <c r="AR226" i="88"/>
  <c r="AS226" i="88"/>
  <c r="AT226" i="88"/>
  <c r="AU226" i="88"/>
  <c r="AV226" i="88"/>
  <c r="AW226" i="88"/>
  <c r="AX226" i="88"/>
  <c r="AY226" i="88"/>
  <c r="AZ226" i="88"/>
  <c r="BA226" i="88"/>
  <c r="BB226" i="88"/>
  <c r="BC226" i="88"/>
  <c r="BD226" i="88"/>
  <c r="BE226" i="88"/>
  <c r="BF226" i="88"/>
  <c r="BG226" i="88"/>
  <c r="BH226" i="88"/>
  <c r="BI226" i="88"/>
  <c r="BJ226" i="88"/>
  <c r="BK226" i="88"/>
  <c r="BL226" i="88"/>
  <c r="BM226" i="88"/>
  <c r="BN226" i="88"/>
  <c r="BO226" i="88"/>
  <c r="BP226" i="88"/>
  <c r="BQ226" i="88"/>
  <c r="BR226" i="88"/>
  <c r="BS226" i="88"/>
  <c r="BT226" i="88"/>
  <c r="BU226" i="88"/>
  <c r="BV226" i="88"/>
  <c r="BW226" i="88"/>
  <c r="BX226" i="88"/>
  <c r="BY226" i="88"/>
  <c r="BZ226" i="88"/>
  <c r="CA226" i="88"/>
  <c r="CB226" i="88"/>
  <c r="CC226" i="88"/>
  <c r="CD226" i="88"/>
  <c r="CE226" i="88"/>
  <c r="CF226" i="88"/>
  <c r="CG226" i="88"/>
  <c r="CH226" i="88"/>
  <c r="CI226" i="88"/>
  <c r="CJ226" i="88"/>
  <c r="CK226" i="88"/>
  <c r="CL226" i="88"/>
  <c r="CM226" i="88"/>
  <c r="CN226" i="88"/>
  <c r="CO226" i="88"/>
  <c r="CP226" i="88"/>
  <c r="CQ226" i="88"/>
  <c r="CR226" i="88"/>
  <c r="CS226" i="88"/>
  <c r="CT226" i="88"/>
  <c r="CU226" i="88"/>
  <c r="CV226" i="88"/>
  <c r="CW226" i="88"/>
  <c r="CX226" i="88"/>
  <c r="CY226" i="88"/>
  <c r="CZ226" i="88"/>
  <c r="DA226" i="88"/>
  <c r="DB226" i="88"/>
  <c r="H227" i="88"/>
  <c r="J227" i="88"/>
  <c r="K227" i="88"/>
  <c r="L227" i="88"/>
  <c r="M227" i="88"/>
  <c r="N227" i="88"/>
  <c r="O227" i="88"/>
  <c r="P227" i="88"/>
  <c r="Q227" i="88"/>
  <c r="R227" i="88"/>
  <c r="S227" i="88"/>
  <c r="T227" i="88"/>
  <c r="U227" i="88"/>
  <c r="V227" i="88"/>
  <c r="W227" i="88"/>
  <c r="X227" i="88"/>
  <c r="Y227" i="88"/>
  <c r="Z227" i="88"/>
  <c r="AA227" i="88"/>
  <c r="AB227" i="88"/>
  <c r="AC227" i="88"/>
  <c r="AD227" i="88"/>
  <c r="AE227" i="88"/>
  <c r="AF227" i="88"/>
  <c r="AG227" i="88"/>
  <c r="AH227" i="88"/>
  <c r="AI227" i="88"/>
  <c r="AJ227" i="88"/>
  <c r="AK227" i="88"/>
  <c r="AL227" i="88"/>
  <c r="AM227" i="88"/>
  <c r="AN227" i="88"/>
  <c r="AO227" i="88"/>
  <c r="AP227" i="88"/>
  <c r="AQ227" i="88"/>
  <c r="AR227" i="88"/>
  <c r="AS227" i="88"/>
  <c r="AT227" i="88"/>
  <c r="AU227" i="88"/>
  <c r="AV227" i="88"/>
  <c r="AW227" i="88"/>
  <c r="AX227" i="88"/>
  <c r="AY227" i="88"/>
  <c r="AZ227" i="88"/>
  <c r="BA227" i="88"/>
  <c r="BB227" i="88"/>
  <c r="BC227" i="88"/>
  <c r="BD227" i="88"/>
  <c r="BE227" i="88"/>
  <c r="BF227" i="88"/>
  <c r="BG227" i="88"/>
  <c r="BH227" i="88"/>
  <c r="BI227" i="88"/>
  <c r="BJ227" i="88"/>
  <c r="BK227" i="88"/>
  <c r="BL227" i="88"/>
  <c r="BM227" i="88"/>
  <c r="BN227" i="88"/>
  <c r="BO227" i="88"/>
  <c r="BP227" i="88"/>
  <c r="BQ227" i="88"/>
  <c r="BR227" i="88"/>
  <c r="BS227" i="88"/>
  <c r="BT227" i="88"/>
  <c r="BU227" i="88"/>
  <c r="BV227" i="88"/>
  <c r="BW227" i="88"/>
  <c r="BX227" i="88"/>
  <c r="BY227" i="88"/>
  <c r="BZ227" i="88"/>
  <c r="CA227" i="88"/>
  <c r="CB227" i="88"/>
  <c r="CC227" i="88"/>
  <c r="CD227" i="88"/>
  <c r="CE227" i="88"/>
  <c r="CF227" i="88"/>
  <c r="CG227" i="88"/>
  <c r="CH227" i="88"/>
  <c r="CI227" i="88"/>
  <c r="CJ227" i="88"/>
  <c r="CK227" i="88"/>
  <c r="CL227" i="88"/>
  <c r="CM227" i="88"/>
  <c r="CN227" i="88"/>
  <c r="CO227" i="88"/>
  <c r="CP227" i="88"/>
  <c r="CQ227" i="88"/>
  <c r="CR227" i="88"/>
  <c r="CS227" i="88"/>
  <c r="CT227" i="88"/>
  <c r="CU227" i="88"/>
  <c r="CV227" i="88"/>
  <c r="CW227" i="88"/>
  <c r="CX227" i="88"/>
  <c r="CY227" i="88"/>
  <c r="CZ227" i="88"/>
  <c r="DA227" i="88"/>
  <c r="DB227" i="88"/>
  <c r="H228" i="88"/>
  <c r="J228" i="88"/>
  <c r="K228" i="88"/>
  <c r="L228" i="88"/>
  <c r="M228" i="88"/>
  <c r="N228" i="88"/>
  <c r="O228" i="88"/>
  <c r="P228" i="88"/>
  <c r="Q228" i="88"/>
  <c r="R228" i="88"/>
  <c r="S228" i="88"/>
  <c r="T228" i="88"/>
  <c r="U228" i="88"/>
  <c r="V228" i="88"/>
  <c r="W228" i="88"/>
  <c r="X228" i="88"/>
  <c r="Y228" i="88"/>
  <c r="Z228" i="88"/>
  <c r="AA228" i="88"/>
  <c r="AB228" i="88"/>
  <c r="AC228" i="88"/>
  <c r="AD228" i="88"/>
  <c r="AE228" i="88"/>
  <c r="AF228" i="88"/>
  <c r="AG228" i="88"/>
  <c r="AH228" i="88"/>
  <c r="AI228" i="88"/>
  <c r="AJ228" i="88"/>
  <c r="AK228" i="88"/>
  <c r="AL228" i="88"/>
  <c r="AM228" i="88"/>
  <c r="AN228" i="88"/>
  <c r="AO228" i="88"/>
  <c r="AP228" i="88"/>
  <c r="AQ228" i="88"/>
  <c r="AR228" i="88"/>
  <c r="AS228" i="88"/>
  <c r="AT228" i="88"/>
  <c r="AU228" i="88"/>
  <c r="AV228" i="88"/>
  <c r="AW228" i="88"/>
  <c r="AX228" i="88"/>
  <c r="AY228" i="88"/>
  <c r="AZ228" i="88"/>
  <c r="BA228" i="88"/>
  <c r="BB228" i="88"/>
  <c r="BC228" i="88"/>
  <c r="BD228" i="88"/>
  <c r="BE228" i="88"/>
  <c r="BF228" i="88"/>
  <c r="BG228" i="88"/>
  <c r="BH228" i="88"/>
  <c r="BI228" i="88"/>
  <c r="BJ228" i="88"/>
  <c r="BK228" i="88"/>
  <c r="BL228" i="88"/>
  <c r="BM228" i="88"/>
  <c r="BN228" i="88"/>
  <c r="BO228" i="88"/>
  <c r="BP228" i="88"/>
  <c r="BQ228" i="88"/>
  <c r="BR228" i="88"/>
  <c r="BS228" i="88"/>
  <c r="BT228" i="88"/>
  <c r="BU228" i="88"/>
  <c r="BV228" i="88"/>
  <c r="BW228" i="88"/>
  <c r="BX228" i="88"/>
  <c r="BY228" i="88"/>
  <c r="BZ228" i="88"/>
  <c r="CA228" i="88"/>
  <c r="CB228" i="88"/>
  <c r="CC228" i="88"/>
  <c r="CD228" i="88"/>
  <c r="CE228" i="88"/>
  <c r="CF228" i="88"/>
  <c r="CG228" i="88"/>
  <c r="CH228" i="88"/>
  <c r="CI228" i="88"/>
  <c r="CJ228" i="88"/>
  <c r="CK228" i="88"/>
  <c r="CL228" i="88"/>
  <c r="CM228" i="88"/>
  <c r="CN228" i="88"/>
  <c r="CO228" i="88"/>
  <c r="CP228" i="88"/>
  <c r="CQ228" i="88"/>
  <c r="CR228" i="88"/>
  <c r="CS228" i="88"/>
  <c r="CT228" i="88"/>
  <c r="CU228" i="88"/>
  <c r="CV228" i="88"/>
  <c r="CW228" i="88"/>
  <c r="CX228" i="88"/>
  <c r="CY228" i="88"/>
  <c r="CZ228" i="88"/>
  <c r="DA228" i="88"/>
  <c r="DB228" i="88"/>
  <c r="H229" i="88"/>
  <c r="J229" i="88"/>
  <c r="K229" i="88"/>
  <c r="L229" i="88"/>
  <c r="M229" i="88"/>
  <c r="N229" i="88"/>
  <c r="O229" i="88"/>
  <c r="P229" i="88"/>
  <c r="Q229" i="88"/>
  <c r="R229" i="88"/>
  <c r="S229" i="88"/>
  <c r="T229" i="88"/>
  <c r="U229" i="88"/>
  <c r="V229" i="88"/>
  <c r="W229" i="88"/>
  <c r="X229" i="88"/>
  <c r="Y229" i="88"/>
  <c r="Z229" i="88"/>
  <c r="AA229" i="88"/>
  <c r="AB229" i="88"/>
  <c r="AC229" i="88"/>
  <c r="AD229" i="88"/>
  <c r="AE229" i="88"/>
  <c r="AF229" i="88"/>
  <c r="AG229" i="88"/>
  <c r="AH229" i="88"/>
  <c r="AI229" i="88"/>
  <c r="AJ229" i="88"/>
  <c r="AK229" i="88"/>
  <c r="AL229" i="88"/>
  <c r="AM229" i="88"/>
  <c r="AN229" i="88"/>
  <c r="AO229" i="88"/>
  <c r="AP229" i="88"/>
  <c r="AQ229" i="88"/>
  <c r="AR229" i="88"/>
  <c r="AS229" i="88"/>
  <c r="AT229" i="88"/>
  <c r="AU229" i="88"/>
  <c r="AV229" i="88"/>
  <c r="AW229" i="88"/>
  <c r="AX229" i="88"/>
  <c r="AY229" i="88"/>
  <c r="AZ229" i="88"/>
  <c r="BA229" i="88"/>
  <c r="BB229" i="88"/>
  <c r="BC229" i="88"/>
  <c r="BD229" i="88"/>
  <c r="BE229" i="88"/>
  <c r="BF229" i="88"/>
  <c r="BG229" i="88"/>
  <c r="BH229" i="88"/>
  <c r="BI229" i="88"/>
  <c r="BJ229" i="88"/>
  <c r="BK229" i="88"/>
  <c r="BL229" i="88"/>
  <c r="BM229" i="88"/>
  <c r="BN229" i="88"/>
  <c r="BO229" i="88"/>
  <c r="BP229" i="88"/>
  <c r="BQ229" i="88"/>
  <c r="BR229" i="88"/>
  <c r="BS229" i="88"/>
  <c r="BT229" i="88"/>
  <c r="BU229" i="88"/>
  <c r="BV229" i="88"/>
  <c r="BW229" i="88"/>
  <c r="BX229" i="88"/>
  <c r="BY229" i="88"/>
  <c r="BZ229" i="88"/>
  <c r="CA229" i="88"/>
  <c r="CB229" i="88"/>
  <c r="CC229" i="88"/>
  <c r="CD229" i="88"/>
  <c r="CE229" i="88"/>
  <c r="CF229" i="88"/>
  <c r="CG229" i="88"/>
  <c r="CH229" i="88"/>
  <c r="CI229" i="88"/>
  <c r="CJ229" i="88"/>
  <c r="CK229" i="88"/>
  <c r="CL229" i="88"/>
  <c r="CM229" i="88"/>
  <c r="CN229" i="88"/>
  <c r="CO229" i="88"/>
  <c r="CP229" i="88"/>
  <c r="CQ229" i="88"/>
  <c r="CR229" i="88"/>
  <c r="CS229" i="88"/>
  <c r="CT229" i="88"/>
  <c r="CU229" i="88"/>
  <c r="CV229" i="88"/>
  <c r="CW229" i="88"/>
  <c r="CX229" i="88"/>
  <c r="CY229" i="88"/>
  <c r="CZ229" i="88"/>
  <c r="DA229" i="88"/>
  <c r="DB229" i="88"/>
  <c r="H234" i="88"/>
  <c r="J234" i="88"/>
  <c r="K234" i="88"/>
  <c r="L234" i="88"/>
  <c r="M234" i="88"/>
  <c r="N234" i="88"/>
  <c r="O234" i="88"/>
  <c r="P234" i="88"/>
  <c r="Q234" i="88"/>
  <c r="R234" i="88"/>
  <c r="S234" i="88"/>
  <c r="T234" i="88"/>
  <c r="U234" i="88"/>
  <c r="V234" i="88"/>
  <c r="W234" i="88"/>
  <c r="X234" i="88"/>
  <c r="Y234" i="88"/>
  <c r="Z234" i="88"/>
  <c r="AA234" i="88"/>
  <c r="AB234" i="88"/>
  <c r="AC234" i="88"/>
  <c r="AD234" i="88"/>
  <c r="AE234" i="88"/>
  <c r="AF234" i="88"/>
  <c r="AG234" i="88"/>
  <c r="AH234" i="88"/>
  <c r="AI234" i="88"/>
  <c r="AJ234" i="88"/>
  <c r="AK234" i="88"/>
  <c r="AL234" i="88"/>
  <c r="AM234" i="88"/>
  <c r="AN234" i="88"/>
  <c r="AO234" i="88"/>
  <c r="AP234" i="88"/>
  <c r="AQ234" i="88"/>
  <c r="AR234" i="88"/>
  <c r="AS234" i="88"/>
  <c r="AT234" i="88"/>
  <c r="AU234" i="88"/>
  <c r="AV234" i="88"/>
  <c r="AW234" i="88"/>
  <c r="AX234" i="88"/>
  <c r="AY234" i="88"/>
  <c r="AZ234" i="88"/>
  <c r="BA234" i="88"/>
  <c r="BB234" i="88"/>
  <c r="BC234" i="88"/>
  <c r="BD234" i="88"/>
  <c r="BE234" i="88"/>
  <c r="BF234" i="88"/>
  <c r="BG234" i="88"/>
  <c r="BH234" i="88"/>
  <c r="BI234" i="88"/>
  <c r="BJ234" i="88"/>
  <c r="BK234" i="88"/>
  <c r="BL234" i="88"/>
  <c r="BM234" i="88"/>
  <c r="BN234" i="88"/>
  <c r="BO234" i="88"/>
  <c r="BP234" i="88"/>
  <c r="BQ234" i="88"/>
  <c r="BR234" i="88"/>
  <c r="BS234" i="88"/>
  <c r="BT234" i="88"/>
  <c r="BU234" i="88"/>
  <c r="BV234" i="88"/>
  <c r="BW234" i="88"/>
  <c r="BX234" i="88"/>
  <c r="BY234" i="88"/>
  <c r="BZ234" i="88"/>
  <c r="CA234" i="88"/>
  <c r="CB234" i="88"/>
  <c r="CC234" i="88"/>
  <c r="CD234" i="88"/>
  <c r="CE234" i="88"/>
  <c r="CF234" i="88"/>
  <c r="CG234" i="88"/>
  <c r="CH234" i="88"/>
  <c r="CI234" i="88"/>
  <c r="CJ234" i="88"/>
  <c r="CK234" i="88"/>
  <c r="CL234" i="88"/>
  <c r="CM234" i="88"/>
  <c r="CN234" i="88"/>
  <c r="CO234" i="88"/>
  <c r="CP234" i="88"/>
  <c r="CQ234" i="88"/>
  <c r="CR234" i="88"/>
  <c r="CS234" i="88"/>
  <c r="CT234" i="88"/>
  <c r="CU234" i="88"/>
  <c r="CV234" i="88"/>
  <c r="CW234" i="88"/>
  <c r="CX234" i="88"/>
  <c r="CY234" i="88"/>
  <c r="CZ234" i="88"/>
  <c r="DA234" i="88"/>
  <c r="DB234" i="88"/>
  <c r="H235" i="88"/>
  <c r="J235" i="88"/>
  <c r="K235" i="88"/>
  <c r="L235" i="88"/>
  <c r="M235" i="88"/>
  <c r="N235" i="88"/>
  <c r="O235" i="88"/>
  <c r="P235" i="88"/>
  <c r="Q235" i="88"/>
  <c r="R235" i="88"/>
  <c r="S235" i="88"/>
  <c r="T235" i="88"/>
  <c r="U235" i="88"/>
  <c r="V235" i="88"/>
  <c r="W235" i="88"/>
  <c r="X235" i="88"/>
  <c r="Y235" i="88"/>
  <c r="Z235" i="88"/>
  <c r="AA235" i="88"/>
  <c r="AB235" i="88"/>
  <c r="AC235" i="88"/>
  <c r="AD235" i="88"/>
  <c r="AE235" i="88"/>
  <c r="AF235" i="88"/>
  <c r="AG235" i="88"/>
  <c r="AH235" i="88"/>
  <c r="AI235" i="88"/>
  <c r="AJ235" i="88"/>
  <c r="AK235" i="88"/>
  <c r="AL235" i="88"/>
  <c r="AM235" i="88"/>
  <c r="AN235" i="88"/>
  <c r="AO235" i="88"/>
  <c r="AP235" i="88"/>
  <c r="AQ235" i="88"/>
  <c r="AR235" i="88"/>
  <c r="AS235" i="88"/>
  <c r="AT235" i="88"/>
  <c r="AU235" i="88"/>
  <c r="AV235" i="88"/>
  <c r="AW235" i="88"/>
  <c r="AX235" i="88"/>
  <c r="AY235" i="88"/>
  <c r="AZ235" i="88"/>
  <c r="BA235" i="88"/>
  <c r="BB235" i="88"/>
  <c r="BC235" i="88"/>
  <c r="BD235" i="88"/>
  <c r="BE235" i="88"/>
  <c r="BF235" i="88"/>
  <c r="BG235" i="88"/>
  <c r="BH235" i="88"/>
  <c r="BI235" i="88"/>
  <c r="BJ235" i="88"/>
  <c r="BK235" i="88"/>
  <c r="BL235" i="88"/>
  <c r="BM235" i="88"/>
  <c r="BN235" i="88"/>
  <c r="BO235" i="88"/>
  <c r="BP235" i="88"/>
  <c r="BQ235" i="88"/>
  <c r="BR235" i="88"/>
  <c r="BS235" i="88"/>
  <c r="BT235" i="88"/>
  <c r="BU235" i="88"/>
  <c r="BV235" i="88"/>
  <c r="BW235" i="88"/>
  <c r="BX235" i="88"/>
  <c r="BY235" i="88"/>
  <c r="BZ235" i="88"/>
  <c r="CA235" i="88"/>
  <c r="CB235" i="88"/>
  <c r="CC235" i="88"/>
  <c r="CD235" i="88"/>
  <c r="CE235" i="88"/>
  <c r="CF235" i="88"/>
  <c r="CG235" i="88"/>
  <c r="CH235" i="88"/>
  <c r="CI235" i="88"/>
  <c r="CJ235" i="88"/>
  <c r="CK235" i="88"/>
  <c r="CL235" i="88"/>
  <c r="CM235" i="88"/>
  <c r="CN235" i="88"/>
  <c r="CO235" i="88"/>
  <c r="CP235" i="88"/>
  <c r="CQ235" i="88"/>
  <c r="CR235" i="88"/>
  <c r="CS235" i="88"/>
  <c r="CT235" i="88"/>
  <c r="CU235" i="88"/>
  <c r="CV235" i="88"/>
  <c r="CW235" i="88"/>
  <c r="CX235" i="88"/>
  <c r="CY235" i="88"/>
  <c r="CZ235" i="88"/>
  <c r="DA235" i="88"/>
  <c r="DB235" i="88"/>
  <c r="H236" i="88"/>
  <c r="J236" i="88"/>
  <c r="K236" i="88"/>
  <c r="L236" i="88"/>
  <c r="M236" i="88"/>
  <c r="N236" i="88"/>
  <c r="O236" i="88"/>
  <c r="P236" i="88"/>
  <c r="Q236" i="88"/>
  <c r="R236" i="88"/>
  <c r="S236" i="88"/>
  <c r="T236" i="88"/>
  <c r="U236" i="88"/>
  <c r="V236" i="88"/>
  <c r="W236" i="88"/>
  <c r="X236" i="88"/>
  <c r="Y236" i="88"/>
  <c r="Z236" i="88"/>
  <c r="AA236" i="88"/>
  <c r="AB236" i="88"/>
  <c r="AC236" i="88"/>
  <c r="AD236" i="88"/>
  <c r="AE236" i="88"/>
  <c r="AF236" i="88"/>
  <c r="AG236" i="88"/>
  <c r="AH236" i="88"/>
  <c r="AI236" i="88"/>
  <c r="AJ236" i="88"/>
  <c r="AK236" i="88"/>
  <c r="AL236" i="88"/>
  <c r="AM236" i="88"/>
  <c r="AN236" i="88"/>
  <c r="AO236" i="88"/>
  <c r="AP236" i="88"/>
  <c r="AQ236" i="88"/>
  <c r="AR236" i="88"/>
  <c r="AS236" i="88"/>
  <c r="AT236" i="88"/>
  <c r="AU236" i="88"/>
  <c r="AV236" i="88"/>
  <c r="AW236" i="88"/>
  <c r="AX236" i="88"/>
  <c r="AY236" i="88"/>
  <c r="AZ236" i="88"/>
  <c r="BA236" i="88"/>
  <c r="BB236" i="88"/>
  <c r="BC236" i="88"/>
  <c r="BD236" i="88"/>
  <c r="BE236" i="88"/>
  <c r="BF236" i="88"/>
  <c r="BG236" i="88"/>
  <c r="BH236" i="88"/>
  <c r="BI236" i="88"/>
  <c r="BJ236" i="88"/>
  <c r="BK236" i="88"/>
  <c r="BL236" i="88"/>
  <c r="BM236" i="88"/>
  <c r="BN236" i="88"/>
  <c r="BO236" i="88"/>
  <c r="BP236" i="88"/>
  <c r="BQ236" i="88"/>
  <c r="BR236" i="88"/>
  <c r="BS236" i="88"/>
  <c r="BT236" i="88"/>
  <c r="BU236" i="88"/>
  <c r="BV236" i="88"/>
  <c r="BW236" i="88"/>
  <c r="BX236" i="88"/>
  <c r="BY236" i="88"/>
  <c r="BZ236" i="88"/>
  <c r="CA236" i="88"/>
  <c r="CB236" i="88"/>
  <c r="CC236" i="88"/>
  <c r="CD236" i="88"/>
  <c r="CE236" i="88"/>
  <c r="CF236" i="88"/>
  <c r="CG236" i="88"/>
  <c r="CH236" i="88"/>
  <c r="CI236" i="88"/>
  <c r="CJ236" i="88"/>
  <c r="CK236" i="88"/>
  <c r="CL236" i="88"/>
  <c r="CM236" i="88"/>
  <c r="CN236" i="88"/>
  <c r="CO236" i="88"/>
  <c r="CP236" i="88"/>
  <c r="CQ236" i="88"/>
  <c r="CR236" i="88"/>
  <c r="CS236" i="88"/>
  <c r="CT236" i="88"/>
  <c r="CU236" i="88"/>
  <c r="CV236" i="88"/>
  <c r="CW236" i="88"/>
  <c r="CX236" i="88"/>
  <c r="CY236" i="88"/>
  <c r="CZ236" i="88"/>
  <c r="DA236" i="88"/>
  <c r="DB236" i="88"/>
  <c r="H237" i="88"/>
  <c r="J237" i="88"/>
  <c r="K237" i="88"/>
  <c r="L237" i="88"/>
  <c r="M237" i="88"/>
  <c r="N237" i="88"/>
  <c r="O237" i="88"/>
  <c r="P237" i="88"/>
  <c r="Q237" i="88"/>
  <c r="R237" i="88"/>
  <c r="S237" i="88"/>
  <c r="T237" i="88"/>
  <c r="U237" i="88"/>
  <c r="V237" i="88"/>
  <c r="W237" i="88"/>
  <c r="X237" i="88"/>
  <c r="Y237" i="88"/>
  <c r="Z237" i="88"/>
  <c r="AA237" i="88"/>
  <c r="AB237" i="88"/>
  <c r="AC237" i="88"/>
  <c r="AD237" i="88"/>
  <c r="AE237" i="88"/>
  <c r="AF237" i="88"/>
  <c r="AG237" i="88"/>
  <c r="AH237" i="88"/>
  <c r="AI237" i="88"/>
  <c r="AJ237" i="88"/>
  <c r="AK237" i="88"/>
  <c r="AL237" i="88"/>
  <c r="AM237" i="88"/>
  <c r="AN237" i="88"/>
  <c r="AO237" i="88"/>
  <c r="AP237" i="88"/>
  <c r="AQ237" i="88"/>
  <c r="AR237" i="88"/>
  <c r="AS237" i="88"/>
  <c r="AT237" i="88"/>
  <c r="AU237" i="88"/>
  <c r="AV237" i="88"/>
  <c r="AW237" i="88"/>
  <c r="AX237" i="88"/>
  <c r="AY237" i="88"/>
  <c r="AZ237" i="88"/>
  <c r="BA237" i="88"/>
  <c r="BB237" i="88"/>
  <c r="BC237" i="88"/>
  <c r="BD237" i="88"/>
  <c r="BE237" i="88"/>
  <c r="BF237" i="88"/>
  <c r="BG237" i="88"/>
  <c r="BH237" i="88"/>
  <c r="BI237" i="88"/>
  <c r="BJ237" i="88"/>
  <c r="BK237" i="88"/>
  <c r="BL237" i="88"/>
  <c r="BM237" i="88"/>
  <c r="BN237" i="88"/>
  <c r="BO237" i="88"/>
  <c r="BP237" i="88"/>
  <c r="BQ237" i="88"/>
  <c r="BR237" i="88"/>
  <c r="BS237" i="88"/>
  <c r="BT237" i="88"/>
  <c r="BU237" i="88"/>
  <c r="BV237" i="88"/>
  <c r="BW237" i="88"/>
  <c r="BX237" i="88"/>
  <c r="BY237" i="88"/>
  <c r="BZ237" i="88"/>
  <c r="CA237" i="88"/>
  <c r="CB237" i="88"/>
  <c r="CC237" i="88"/>
  <c r="CD237" i="88"/>
  <c r="CE237" i="88"/>
  <c r="CF237" i="88"/>
  <c r="CG237" i="88"/>
  <c r="CH237" i="88"/>
  <c r="CI237" i="88"/>
  <c r="CJ237" i="88"/>
  <c r="CK237" i="88"/>
  <c r="CL237" i="88"/>
  <c r="CM237" i="88"/>
  <c r="CN237" i="88"/>
  <c r="CO237" i="88"/>
  <c r="CP237" i="88"/>
  <c r="CQ237" i="88"/>
  <c r="CR237" i="88"/>
  <c r="CS237" i="88"/>
  <c r="CT237" i="88"/>
  <c r="CU237" i="88"/>
  <c r="CV237" i="88"/>
  <c r="CW237" i="88"/>
  <c r="CX237" i="88"/>
  <c r="CY237" i="88"/>
  <c r="CZ237" i="88"/>
  <c r="DA237" i="88"/>
  <c r="DB237" i="88"/>
  <c r="H238" i="88"/>
  <c r="J238" i="88"/>
  <c r="K238" i="88"/>
  <c r="L238" i="88"/>
  <c r="M238" i="88"/>
  <c r="N238" i="88"/>
  <c r="O238" i="88"/>
  <c r="P238" i="88"/>
  <c r="Q238" i="88"/>
  <c r="R238" i="88"/>
  <c r="S238" i="88"/>
  <c r="T238" i="88"/>
  <c r="U238" i="88"/>
  <c r="V238" i="88"/>
  <c r="W238" i="88"/>
  <c r="X238" i="88"/>
  <c r="Y238" i="88"/>
  <c r="Z238" i="88"/>
  <c r="AA238" i="88"/>
  <c r="AB238" i="88"/>
  <c r="AC238" i="88"/>
  <c r="AD238" i="88"/>
  <c r="AE238" i="88"/>
  <c r="AF238" i="88"/>
  <c r="AG238" i="88"/>
  <c r="AH238" i="88"/>
  <c r="AI238" i="88"/>
  <c r="AJ238" i="88"/>
  <c r="AK238" i="88"/>
  <c r="AL238" i="88"/>
  <c r="AM238" i="88"/>
  <c r="AN238" i="88"/>
  <c r="AO238" i="88"/>
  <c r="AP238" i="88"/>
  <c r="AQ238" i="88"/>
  <c r="AR238" i="88"/>
  <c r="AS238" i="88"/>
  <c r="AT238" i="88"/>
  <c r="AU238" i="88"/>
  <c r="AV238" i="88"/>
  <c r="AW238" i="88"/>
  <c r="AX238" i="88"/>
  <c r="AY238" i="88"/>
  <c r="AZ238" i="88"/>
  <c r="BA238" i="88"/>
  <c r="BB238" i="88"/>
  <c r="BC238" i="88"/>
  <c r="BD238" i="88"/>
  <c r="BE238" i="88"/>
  <c r="BF238" i="88"/>
  <c r="BG238" i="88"/>
  <c r="BH238" i="88"/>
  <c r="BI238" i="88"/>
  <c r="BJ238" i="88"/>
  <c r="BK238" i="88"/>
  <c r="BL238" i="88"/>
  <c r="BM238" i="88"/>
  <c r="BN238" i="88"/>
  <c r="BO238" i="88"/>
  <c r="BP238" i="88"/>
  <c r="BQ238" i="88"/>
  <c r="BR238" i="88"/>
  <c r="BS238" i="88"/>
  <c r="BT238" i="88"/>
  <c r="BU238" i="88"/>
  <c r="BV238" i="88"/>
  <c r="BW238" i="88"/>
  <c r="BX238" i="88"/>
  <c r="BY238" i="88"/>
  <c r="BZ238" i="88"/>
  <c r="CA238" i="88"/>
  <c r="CB238" i="88"/>
  <c r="CC238" i="88"/>
  <c r="CD238" i="88"/>
  <c r="CE238" i="88"/>
  <c r="CF238" i="88"/>
  <c r="CG238" i="88"/>
  <c r="CH238" i="88"/>
  <c r="CI238" i="88"/>
  <c r="CJ238" i="88"/>
  <c r="CK238" i="88"/>
  <c r="CL238" i="88"/>
  <c r="CM238" i="88"/>
  <c r="CN238" i="88"/>
  <c r="CO238" i="88"/>
  <c r="CP238" i="88"/>
  <c r="CQ238" i="88"/>
  <c r="CR238" i="88"/>
  <c r="CS238" i="88"/>
  <c r="CT238" i="88"/>
  <c r="CU238" i="88"/>
  <c r="CV238" i="88"/>
  <c r="CW238" i="88"/>
  <c r="CX238" i="88"/>
  <c r="CY238" i="88"/>
  <c r="CZ238" i="88"/>
  <c r="DA238" i="88"/>
  <c r="DB238" i="88"/>
  <c r="H239" i="88"/>
  <c r="J239" i="88"/>
  <c r="K239" i="88"/>
  <c r="L239" i="88"/>
  <c r="M239" i="88"/>
  <c r="N239" i="88"/>
  <c r="O239" i="88"/>
  <c r="P239" i="88"/>
  <c r="Q239" i="88"/>
  <c r="R239" i="88"/>
  <c r="S239" i="88"/>
  <c r="T239" i="88"/>
  <c r="U239" i="88"/>
  <c r="V239" i="88"/>
  <c r="W239" i="88"/>
  <c r="X239" i="88"/>
  <c r="Y239" i="88"/>
  <c r="Z239" i="88"/>
  <c r="AA239" i="88"/>
  <c r="AB239" i="88"/>
  <c r="AC239" i="88"/>
  <c r="AD239" i="88"/>
  <c r="AE239" i="88"/>
  <c r="AF239" i="88"/>
  <c r="AG239" i="88"/>
  <c r="AH239" i="88"/>
  <c r="AI239" i="88"/>
  <c r="AJ239" i="88"/>
  <c r="AK239" i="88"/>
  <c r="AL239" i="88"/>
  <c r="AM239" i="88"/>
  <c r="AN239" i="88"/>
  <c r="AO239" i="88"/>
  <c r="AP239" i="88"/>
  <c r="AQ239" i="88"/>
  <c r="AR239" i="88"/>
  <c r="AS239" i="88"/>
  <c r="AT239" i="88"/>
  <c r="AU239" i="88"/>
  <c r="AV239" i="88"/>
  <c r="AW239" i="88"/>
  <c r="AX239" i="88"/>
  <c r="AY239" i="88"/>
  <c r="AZ239" i="88"/>
  <c r="BA239" i="88"/>
  <c r="BB239" i="88"/>
  <c r="BC239" i="88"/>
  <c r="BD239" i="88"/>
  <c r="BE239" i="88"/>
  <c r="BF239" i="88"/>
  <c r="BG239" i="88"/>
  <c r="BH239" i="88"/>
  <c r="BI239" i="88"/>
  <c r="BJ239" i="88"/>
  <c r="BK239" i="88"/>
  <c r="BL239" i="88"/>
  <c r="BM239" i="88"/>
  <c r="BN239" i="88"/>
  <c r="BO239" i="88"/>
  <c r="BP239" i="88"/>
  <c r="BQ239" i="88"/>
  <c r="BR239" i="88"/>
  <c r="BS239" i="88"/>
  <c r="BT239" i="88"/>
  <c r="BU239" i="88"/>
  <c r="BV239" i="88"/>
  <c r="BW239" i="88"/>
  <c r="BX239" i="88"/>
  <c r="BY239" i="88"/>
  <c r="BZ239" i="88"/>
  <c r="CA239" i="88"/>
  <c r="CB239" i="88"/>
  <c r="CC239" i="88"/>
  <c r="CD239" i="88"/>
  <c r="CE239" i="88"/>
  <c r="CF239" i="88"/>
  <c r="CG239" i="88"/>
  <c r="CH239" i="88"/>
  <c r="CI239" i="88"/>
  <c r="CJ239" i="88"/>
  <c r="CK239" i="88"/>
  <c r="CL239" i="88"/>
  <c r="CM239" i="88"/>
  <c r="CN239" i="88"/>
  <c r="CO239" i="88"/>
  <c r="CP239" i="88"/>
  <c r="CQ239" i="88"/>
  <c r="CR239" i="88"/>
  <c r="CS239" i="88"/>
  <c r="CT239" i="88"/>
  <c r="CU239" i="88"/>
  <c r="CV239" i="88"/>
  <c r="CW239" i="88"/>
  <c r="CX239" i="88"/>
  <c r="CY239" i="88"/>
  <c r="CZ239" i="88"/>
  <c r="DA239" i="88"/>
  <c r="DB239" i="88"/>
  <c r="H244" i="88"/>
  <c r="J244" i="88"/>
  <c r="K244" i="88"/>
  <c r="L244" i="88"/>
  <c r="M244" i="88"/>
  <c r="N244" i="88"/>
  <c r="O244" i="88"/>
  <c r="P244" i="88"/>
  <c r="Q244" i="88"/>
  <c r="R244" i="88"/>
  <c r="S244" i="88"/>
  <c r="T244" i="88"/>
  <c r="U244" i="88"/>
  <c r="V244" i="88"/>
  <c r="W244" i="88"/>
  <c r="X244" i="88"/>
  <c r="Y244" i="88"/>
  <c r="Z244" i="88"/>
  <c r="AA244" i="88"/>
  <c r="AB244" i="88"/>
  <c r="AC244" i="88"/>
  <c r="AD244" i="88"/>
  <c r="AE244" i="88"/>
  <c r="AF244" i="88"/>
  <c r="AG244" i="88"/>
  <c r="AH244" i="88"/>
  <c r="AI244" i="88"/>
  <c r="AJ244" i="88"/>
  <c r="AK244" i="88"/>
  <c r="AL244" i="88"/>
  <c r="AM244" i="88"/>
  <c r="AN244" i="88"/>
  <c r="AO244" i="88"/>
  <c r="AP244" i="88"/>
  <c r="AQ244" i="88"/>
  <c r="AR244" i="88"/>
  <c r="AS244" i="88"/>
  <c r="AT244" i="88"/>
  <c r="AU244" i="88"/>
  <c r="AV244" i="88"/>
  <c r="AW244" i="88"/>
  <c r="AX244" i="88"/>
  <c r="AY244" i="88"/>
  <c r="AZ244" i="88"/>
  <c r="BA244" i="88"/>
  <c r="BB244" i="88"/>
  <c r="BC244" i="88"/>
  <c r="BD244" i="88"/>
  <c r="BE244" i="88"/>
  <c r="BF244" i="88"/>
  <c r="BG244" i="88"/>
  <c r="BH244" i="88"/>
  <c r="BI244" i="88"/>
  <c r="BJ244" i="88"/>
  <c r="BK244" i="88"/>
  <c r="BL244" i="88"/>
  <c r="BM244" i="88"/>
  <c r="BN244" i="88"/>
  <c r="BO244" i="88"/>
  <c r="BP244" i="88"/>
  <c r="BQ244" i="88"/>
  <c r="BR244" i="88"/>
  <c r="BS244" i="88"/>
  <c r="BT244" i="88"/>
  <c r="BU244" i="88"/>
  <c r="BV244" i="88"/>
  <c r="BW244" i="88"/>
  <c r="BX244" i="88"/>
  <c r="BY244" i="88"/>
  <c r="BZ244" i="88"/>
  <c r="CA244" i="88"/>
  <c r="CB244" i="88"/>
  <c r="CC244" i="88"/>
  <c r="CD244" i="88"/>
  <c r="CE244" i="88"/>
  <c r="CF244" i="88"/>
  <c r="CG244" i="88"/>
  <c r="CH244" i="88"/>
  <c r="CI244" i="88"/>
  <c r="CJ244" i="88"/>
  <c r="CK244" i="88"/>
  <c r="CL244" i="88"/>
  <c r="CM244" i="88"/>
  <c r="CN244" i="88"/>
  <c r="CO244" i="88"/>
  <c r="CP244" i="88"/>
  <c r="CQ244" i="88"/>
  <c r="CR244" i="88"/>
  <c r="CS244" i="88"/>
  <c r="CT244" i="88"/>
  <c r="CU244" i="88"/>
  <c r="CV244" i="88"/>
  <c r="CW244" i="88"/>
  <c r="CX244" i="88"/>
  <c r="CY244" i="88"/>
  <c r="CZ244" i="88"/>
  <c r="DA244" i="88"/>
  <c r="DB244" i="88"/>
  <c r="H245" i="88"/>
  <c r="J245" i="88"/>
  <c r="K245" i="88"/>
  <c r="L245" i="88"/>
  <c r="M245" i="88"/>
  <c r="N245" i="88"/>
  <c r="O245" i="88"/>
  <c r="P245" i="88"/>
  <c r="Q245" i="88"/>
  <c r="R245" i="88"/>
  <c r="S245" i="88"/>
  <c r="T245" i="88"/>
  <c r="U245" i="88"/>
  <c r="V245" i="88"/>
  <c r="W245" i="88"/>
  <c r="X245" i="88"/>
  <c r="Y245" i="88"/>
  <c r="Z245" i="88"/>
  <c r="AA245" i="88"/>
  <c r="AB245" i="88"/>
  <c r="AC245" i="88"/>
  <c r="AD245" i="88"/>
  <c r="AE245" i="88"/>
  <c r="AF245" i="88"/>
  <c r="AG245" i="88"/>
  <c r="AH245" i="88"/>
  <c r="AI245" i="88"/>
  <c r="AJ245" i="88"/>
  <c r="AK245" i="88"/>
  <c r="AL245" i="88"/>
  <c r="AM245" i="88"/>
  <c r="AN245" i="88"/>
  <c r="AO245" i="88"/>
  <c r="AP245" i="88"/>
  <c r="AQ245" i="88"/>
  <c r="AR245" i="88"/>
  <c r="AS245" i="88"/>
  <c r="AT245" i="88"/>
  <c r="AU245" i="88"/>
  <c r="AV245" i="88"/>
  <c r="AW245" i="88"/>
  <c r="AX245" i="88"/>
  <c r="AY245" i="88"/>
  <c r="AZ245" i="88"/>
  <c r="BA245" i="88"/>
  <c r="BB245" i="88"/>
  <c r="BC245" i="88"/>
  <c r="BD245" i="88"/>
  <c r="BE245" i="88"/>
  <c r="BF245" i="88"/>
  <c r="BG245" i="88"/>
  <c r="BH245" i="88"/>
  <c r="BI245" i="88"/>
  <c r="BJ245" i="88"/>
  <c r="BK245" i="88"/>
  <c r="BL245" i="88"/>
  <c r="BM245" i="88"/>
  <c r="BN245" i="88"/>
  <c r="BO245" i="88"/>
  <c r="BP245" i="88"/>
  <c r="BQ245" i="88"/>
  <c r="BR245" i="88"/>
  <c r="BS245" i="88"/>
  <c r="BT245" i="88"/>
  <c r="BU245" i="88"/>
  <c r="BV245" i="88"/>
  <c r="BW245" i="88"/>
  <c r="BX245" i="88"/>
  <c r="BY245" i="88"/>
  <c r="BZ245" i="88"/>
  <c r="CA245" i="88"/>
  <c r="CB245" i="88"/>
  <c r="CC245" i="88"/>
  <c r="CD245" i="88"/>
  <c r="CE245" i="88"/>
  <c r="CF245" i="88"/>
  <c r="CG245" i="88"/>
  <c r="CH245" i="88"/>
  <c r="CI245" i="88"/>
  <c r="CJ245" i="88"/>
  <c r="CK245" i="88"/>
  <c r="CL245" i="88"/>
  <c r="CM245" i="88"/>
  <c r="CN245" i="88"/>
  <c r="CO245" i="88"/>
  <c r="CP245" i="88"/>
  <c r="CQ245" i="88"/>
  <c r="CR245" i="88"/>
  <c r="CS245" i="88"/>
  <c r="CT245" i="88"/>
  <c r="CU245" i="88"/>
  <c r="CV245" i="88"/>
  <c r="CW245" i="88"/>
  <c r="CX245" i="88"/>
  <c r="CY245" i="88"/>
  <c r="CZ245" i="88"/>
  <c r="DA245" i="88"/>
  <c r="DB245" i="88"/>
  <c r="H246" i="88"/>
  <c r="J246" i="88"/>
  <c r="K246" i="88"/>
  <c r="L246" i="88"/>
  <c r="M246" i="88"/>
  <c r="N246" i="88"/>
  <c r="O246" i="88"/>
  <c r="P246" i="88"/>
  <c r="Q246" i="88"/>
  <c r="R246" i="88"/>
  <c r="S246" i="88"/>
  <c r="T246" i="88"/>
  <c r="U246" i="88"/>
  <c r="V246" i="88"/>
  <c r="W246" i="88"/>
  <c r="X246" i="88"/>
  <c r="Y246" i="88"/>
  <c r="Z246" i="88"/>
  <c r="AA246" i="88"/>
  <c r="AB246" i="88"/>
  <c r="AC246" i="88"/>
  <c r="AD246" i="88"/>
  <c r="AE246" i="88"/>
  <c r="AF246" i="88"/>
  <c r="AG246" i="88"/>
  <c r="AH246" i="88"/>
  <c r="AI246" i="88"/>
  <c r="AJ246" i="88"/>
  <c r="AK246" i="88"/>
  <c r="AL246" i="88"/>
  <c r="AM246" i="88"/>
  <c r="AN246" i="88"/>
  <c r="AO246" i="88"/>
  <c r="AP246" i="88"/>
  <c r="AQ246" i="88"/>
  <c r="AR246" i="88"/>
  <c r="AS246" i="88"/>
  <c r="AT246" i="88"/>
  <c r="AU246" i="88"/>
  <c r="AV246" i="88"/>
  <c r="AW246" i="88"/>
  <c r="AX246" i="88"/>
  <c r="AY246" i="88"/>
  <c r="AZ246" i="88"/>
  <c r="BA246" i="88"/>
  <c r="BB246" i="88"/>
  <c r="BC246" i="88"/>
  <c r="BD246" i="88"/>
  <c r="BE246" i="88"/>
  <c r="BF246" i="88"/>
  <c r="BG246" i="88"/>
  <c r="BH246" i="88"/>
  <c r="BI246" i="88"/>
  <c r="BJ246" i="88"/>
  <c r="BK246" i="88"/>
  <c r="BL246" i="88"/>
  <c r="BM246" i="88"/>
  <c r="BN246" i="88"/>
  <c r="BO246" i="88"/>
  <c r="BP246" i="88"/>
  <c r="BQ246" i="88"/>
  <c r="BR246" i="88"/>
  <c r="BS246" i="88"/>
  <c r="BT246" i="88"/>
  <c r="BU246" i="88"/>
  <c r="BV246" i="88"/>
  <c r="BW246" i="88"/>
  <c r="BX246" i="88"/>
  <c r="BY246" i="88"/>
  <c r="BZ246" i="88"/>
  <c r="CA246" i="88"/>
  <c r="CB246" i="88"/>
  <c r="CC246" i="88"/>
  <c r="CD246" i="88"/>
  <c r="CE246" i="88"/>
  <c r="CF246" i="88"/>
  <c r="CG246" i="88"/>
  <c r="CH246" i="88"/>
  <c r="CI246" i="88"/>
  <c r="CJ246" i="88"/>
  <c r="CK246" i="88"/>
  <c r="CL246" i="88"/>
  <c r="CM246" i="88"/>
  <c r="CN246" i="88"/>
  <c r="CO246" i="88"/>
  <c r="CP246" i="88"/>
  <c r="CQ246" i="88"/>
  <c r="CR246" i="88"/>
  <c r="CS246" i="88"/>
  <c r="CT246" i="88"/>
  <c r="CU246" i="88"/>
  <c r="CV246" i="88"/>
  <c r="CW246" i="88"/>
  <c r="CX246" i="88"/>
  <c r="CY246" i="88"/>
  <c r="CZ246" i="88"/>
  <c r="DA246" i="88"/>
  <c r="DB246" i="88"/>
  <c r="H247" i="88"/>
  <c r="J247" i="88"/>
  <c r="K247" i="88"/>
  <c r="L247" i="88"/>
  <c r="M247" i="88"/>
  <c r="N247" i="88"/>
  <c r="O247" i="88"/>
  <c r="P247" i="88"/>
  <c r="Q247" i="88"/>
  <c r="R247" i="88"/>
  <c r="S247" i="88"/>
  <c r="T247" i="88"/>
  <c r="U247" i="88"/>
  <c r="V247" i="88"/>
  <c r="W247" i="88"/>
  <c r="X247" i="88"/>
  <c r="Y247" i="88"/>
  <c r="Z247" i="88"/>
  <c r="AA247" i="88"/>
  <c r="AB247" i="88"/>
  <c r="AC247" i="88"/>
  <c r="AD247" i="88"/>
  <c r="AE247" i="88"/>
  <c r="AF247" i="88"/>
  <c r="AG247" i="88"/>
  <c r="AH247" i="88"/>
  <c r="AI247" i="88"/>
  <c r="AJ247" i="88"/>
  <c r="AK247" i="88"/>
  <c r="AL247" i="88"/>
  <c r="AM247" i="88"/>
  <c r="AN247" i="88"/>
  <c r="AO247" i="88"/>
  <c r="AP247" i="88"/>
  <c r="AQ247" i="88"/>
  <c r="AR247" i="88"/>
  <c r="AS247" i="88"/>
  <c r="AT247" i="88"/>
  <c r="AU247" i="88"/>
  <c r="AV247" i="88"/>
  <c r="AW247" i="88"/>
  <c r="AX247" i="88"/>
  <c r="AY247" i="88"/>
  <c r="AZ247" i="88"/>
  <c r="BA247" i="88"/>
  <c r="BB247" i="88"/>
  <c r="BC247" i="88"/>
  <c r="BD247" i="88"/>
  <c r="BE247" i="88"/>
  <c r="BF247" i="88"/>
  <c r="BG247" i="88"/>
  <c r="BH247" i="88"/>
  <c r="BI247" i="88"/>
  <c r="BJ247" i="88"/>
  <c r="BK247" i="88"/>
  <c r="BL247" i="88"/>
  <c r="BM247" i="88"/>
  <c r="BN247" i="88"/>
  <c r="BO247" i="88"/>
  <c r="BP247" i="88"/>
  <c r="BQ247" i="88"/>
  <c r="BR247" i="88"/>
  <c r="BS247" i="88"/>
  <c r="BT247" i="88"/>
  <c r="BU247" i="88"/>
  <c r="BV247" i="88"/>
  <c r="BW247" i="88"/>
  <c r="BX247" i="88"/>
  <c r="BY247" i="88"/>
  <c r="BZ247" i="88"/>
  <c r="CA247" i="88"/>
  <c r="CB247" i="88"/>
  <c r="CC247" i="88"/>
  <c r="CD247" i="88"/>
  <c r="CE247" i="88"/>
  <c r="CF247" i="88"/>
  <c r="CG247" i="88"/>
  <c r="CH247" i="88"/>
  <c r="CI247" i="88"/>
  <c r="CJ247" i="88"/>
  <c r="CK247" i="88"/>
  <c r="CL247" i="88"/>
  <c r="CM247" i="88"/>
  <c r="CN247" i="88"/>
  <c r="CO247" i="88"/>
  <c r="CP247" i="88"/>
  <c r="CQ247" i="88"/>
  <c r="CR247" i="88"/>
  <c r="CS247" i="88"/>
  <c r="CT247" i="88"/>
  <c r="CU247" i="88"/>
  <c r="CV247" i="88"/>
  <c r="CW247" i="88"/>
  <c r="CX247" i="88"/>
  <c r="CY247" i="88"/>
  <c r="CZ247" i="88"/>
  <c r="DA247" i="88"/>
  <c r="DB247" i="88"/>
  <c r="H248" i="88"/>
  <c r="J248" i="88"/>
  <c r="K248" i="88"/>
  <c r="L248" i="88"/>
  <c r="M248" i="88"/>
  <c r="N248" i="88"/>
  <c r="O248" i="88"/>
  <c r="P248" i="88"/>
  <c r="Q248" i="88"/>
  <c r="R248" i="88"/>
  <c r="S248" i="88"/>
  <c r="T248" i="88"/>
  <c r="U248" i="88"/>
  <c r="V248" i="88"/>
  <c r="W248" i="88"/>
  <c r="X248" i="88"/>
  <c r="Y248" i="88"/>
  <c r="Z248" i="88"/>
  <c r="AA248" i="88"/>
  <c r="AB248" i="88"/>
  <c r="AC248" i="88"/>
  <c r="AD248" i="88"/>
  <c r="AE248" i="88"/>
  <c r="AF248" i="88"/>
  <c r="AG248" i="88"/>
  <c r="AH248" i="88"/>
  <c r="AI248" i="88"/>
  <c r="AJ248" i="88"/>
  <c r="AK248" i="88"/>
  <c r="AL248" i="88"/>
  <c r="AM248" i="88"/>
  <c r="AN248" i="88"/>
  <c r="AO248" i="88"/>
  <c r="AP248" i="88"/>
  <c r="AQ248" i="88"/>
  <c r="AR248" i="88"/>
  <c r="AS248" i="88"/>
  <c r="AT248" i="88"/>
  <c r="AU248" i="88"/>
  <c r="AV248" i="88"/>
  <c r="AW248" i="88"/>
  <c r="AX248" i="88"/>
  <c r="AY248" i="88"/>
  <c r="AZ248" i="88"/>
  <c r="BA248" i="88"/>
  <c r="BB248" i="88"/>
  <c r="BC248" i="88"/>
  <c r="BD248" i="88"/>
  <c r="BE248" i="88"/>
  <c r="BF248" i="88"/>
  <c r="BG248" i="88"/>
  <c r="BH248" i="88"/>
  <c r="BI248" i="88"/>
  <c r="BJ248" i="88"/>
  <c r="BK248" i="88"/>
  <c r="BL248" i="88"/>
  <c r="BM248" i="88"/>
  <c r="BN248" i="88"/>
  <c r="BO248" i="88"/>
  <c r="BP248" i="88"/>
  <c r="BQ248" i="88"/>
  <c r="BR248" i="88"/>
  <c r="BS248" i="88"/>
  <c r="BT248" i="88"/>
  <c r="BU248" i="88"/>
  <c r="BV248" i="88"/>
  <c r="BW248" i="88"/>
  <c r="BX248" i="88"/>
  <c r="BY248" i="88"/>
  <c r="BZ248" i="88"/>
  <c r="CA248" i="88"/>
  <c r="CB248" i="88"/>
  <c r="CC248" i="88"/>
  <c r="CD248" i="88"/>
  <c r="CE248" i="88"/>
  <c r="CF248" i="88"/>
  <c r="CG248" i="88"/>
  <c r="CH248" i="88"/>
  <c r="CI248" i="88"/>
  <c r="CJ248" i="88"/>
  <c r="CK248" i="88"/>
  <c r="CL248" i="88"/>
  <c r="CM248" i="88"/>
  <c r="CN248" i="88"/>
  <c r="CO248" i="88"/>
  <c r="CP248" i="88"/>
  <c r="CQ248" i="88"/>
  <c r="CR248" i="88"/>
  <c r="CS248" i="88"/>
  <c r="CT248" i="88"/>
  <c r="CU248" i="88"/>
  <c r="CV248" i="88"/>
  <c r="CW248" i="88"/>
  <c r="CX248" i="88"/>
  <c r="CY248" i="88"/>
  <c r="CZ248" i="88"/>
  <c r="DA248" i="88"/>
  <c r="DB248" i="88"/>
  <c r="H249" i="88"/>
  <c r="J249" i="88"/>
  <c r="K249" i="88"/>
  <c r="L249" i="88"/>
  <c r="M249" i="88"/>
  <c r="N249" i="88"/>
  <c r="O249" i="88"/>
  <c r="P249" i="88"/>
  <c r="Q249" i="88"/>
  <c r="R249" i="88"/>
  <c r="S249" i="88"/>
  <c r="T249" i="88"/>
  <c r="U249" i="88"/>
  <c r="V249" i="88"/>
  <c r="W249" i="88"/>
  <c r="X249" i="88"/>
  <c r="Y249" i="88"/>
  <c r="Z249" i="88"/>
  <c r="AA249" i="88"/>
  <c r="AB249" i="88"/>
  <c r="AC249" i="88"/>
  <c r="AD249" i="88"/>
  <c r="AE249" i="88"/>
  <c r="AF249" i="88"/>
  <c r="AG249" i="88"/>
  <c r="AH249" i="88"/>
  <c r="AI249" i="88"/>
  <c r="AJ249" i="88"/>
  <c r="AK249" i="88"/>
  <c r="AL249" i="88"/>
  <c r="AM249" i="88"/>
  <c r="AN249" i="88"/>
  <c r="AO249" i="88"/>
  <c r="AP249" i="88"/>
  <c r="AQ249" i="88"/>
  <c r="AR249" i="88"/>
  <c r="AS249" i="88"/>
  <c r="AT249" i="88"/>
  <c r="AU249" i="88"/>
  <c r="AV249" i="88"/>
  <c r="AW249" i="88"/>
  <c r="AX249" i="88"/>
  <c r="AY249" i="88"/>
  <c r="AZ249" i="88"/>
  <c r="BA249" i="88"/>
  <c r="BB249" i="88"/>
  <c r="BC249" i="88"/>
  <c r="BD249" i="88"/>
  <c r="BE249" i="88"/>
  <c r="BF249" i="88"/>
  <c r="BG249" i="88"/>
  <c r="BH249" i="88"/>
  <c r="BI249" i="88"/>
  <c r="BJ249" i="88"/>
  <c r="BK249" i="88"/>
  <c r="BL249" i="88"/>
  <c r="BM249" i="88"/>
  <c r="BN249" i="88"/>
  <c r="BO249" i="88"/>
  <c r="BP249" i="88"/>
  <c r="BQ249" i="88"/>
  <c r="BR249" i="88"/>
  <c r="BS249" i="88"/>
  <c r="BT249" i="88"/>
  <c r="BU249" i="88"/>
  <c r="BV249" i="88"/>
  <c r="BW249" i="88"/>
  <c r="BX249" i="88"/>
  <c r="BY249" i="88"/>
  <c r="BZ249" i="88"/>
  <c r="CA249" i="88"/>
  <c r="CB249" i="88"/>
  <c r="CC249" i="88"/>
  <c r="CD249" i="88"/>
  <c r="CE249" i="88"/>
  <c r="CF249" i="88"/>
  <c r="CG249" i="88"/>
  <c r="CH249" i="88"/>
  <c r="CI249" i="88"/>
  <c r="CJ249" i="88"/>
  <c r="CK249" i="88"/>
  <c r="CL249" i="88"/>
  <c r="CM249" i="88"/>
  <c r="CN249" i="88"/>
  <c r="CO249" i="88"/>
  <c r="CP249" i="88"/>
  <c r="CQ249" i="88"/>
  <c r="CR249" i="88"/>
  <c r="CS249" i="88"/>
  <c r="CT249" i="88"/>
  <c r="CU249" i="88"/>
  <c r="CV249" i="88"/>
  <c r="CW249" i="88"/>
  <c r="CX249" i="88"/>
  <c r="CY249" i="88"/>
  <c r="CZ249" i="88"/>
  <c r="DA249" i="88"/>
  <c r="DB249" i="88"/>
  <c r="H254" i="88"/>
  <c r="J254" i="88"/>
  <c r="K254" i="88"/>
  <c r="L254" i="88"/>
  <c r="M254" i="88"/>
  <c r="N254" i="88"/>
  <c r="O254" i="88"/>
  <c r="P254" i="88"/>
  <c r="Q254" i="88"/>
  <c r="R254" i="88"/>
  <c r="S254" i="88"/>
  <c r="T254" i="88"/>
  <c r="U254" i="88"/>
  <c r="V254" i="88"/>
  <c r="W254" i="88"/>
  <c r="X254" i="88"/>
  <c r="Y254" i="88"/>
  <c r="Z254" i="88"/>
  <c r="AA254" i="88"/>
  <c r="AB254" i="88"/>
  <c r="AC254" i="88"/>
  <c r="AD254" i="88"/>
  <c r="AE254" i="88"/>
  <c r="AF254" i="88"/>
  <c r="AG254" i="88"/>
  <c r="AH254" i="88"/>
  <c r="AI254" i="88"/>
  <c r="AJ254" i="88"/>
  <c r="AK254" i="88"/>
  <c r="AL254" i="88"/>
  <c r="AM254" i="88"/>
  <c r="AN254" i="88"/>
  <c r="AO254" i="88"/>
  <c r="AP254" i="88"/>
  <c r="AQ254" i="88"/>
  <c r="AR254" i="88"/>
  <c r="AS254" i="88"/>
  <c r="AT254" i="88"/>
  <c r="AU254" i="88"/>
  <c r="AV254" i="88"/>
  <c r="AW254" i="88"/>
  <c r="AX254" i="88"/>
  <c r="AY254" i="88"/>
  <c r="AZ254" i="88"/>
  <c r="BA254" i="88"/>
  <c r="BB254" i="88"/>
  <c r="BC254" i="88"/>
  <c r="BD254" i="88"/>
  <c r="BE254" i="88"/>
  <c r="BF254" i="88"/>
  <c r="BG254" i="88"/>
  <c r="BH254" i="88"/>
  <c r="BI254" i="88"/>
  <c r="BJ254" i="88"/>
  <c r="BK254" i="88"/>
  <c r="BL254" i="88"/>
  <c r="BM254" i="88"/>
  <c r="BN254" i="88"/>
  <c r="BO254" i="88"/>
  <c r="BP254" i="88"/>
  <c r="BQ254" i="88"/>
  <c r="BR254" i="88"/>
  <c r="BS254" i="88"/>
  <c r="BT254" i="88"/>
  <c r="BU254" i="88"/>
  <c r="BV254" i="88"/>
  <c r="BW254" i="88"/>
  <c r="BX254" i="88"/>
  <c r="BY254" i="88"/>
  <c r="BZ254" i="88"/>
  <c r="CA254" i="88"/>
  <c r="CB254" i="88"/>
  <c r="CC254" i="88"/>
  <c r="CD254" i="88"/>
  <c r="CE254" i="88"/>
  <c r="CF254" i="88"/>
  <c r="CG254" i="88"/>
  <c r="CH254" i="88"/>
  <c r="CI254" i="88"/>
  <c r="CJ254" i="88"/>
  <c r="CK254" i="88"/>
  <c r="CL254" i="88"/>
  <c r="CM254" i="88"/>
  <c r="CN254" i="88"/>
  <c r="CO254" i="88"/>
  <c r="CP254" i="88"/>
  <c r="CQ254" i="88"/>
  <c r="CR254" i="88"/>
  <c r="CS254" i="88"/>
  <c r="CT254" i="88"/>
  <c r="CU254" i="88"/>
  <c r="CV254" i="88"/>
  <c r="CW254" i="88"/>
  <c r="CX254" i="88"/>
  <c r="CY254" i="88"/>
  <c r="CZ254" i="88"/>
  <c r="DA254" i="88"/>
  <c r="DB254" i="88"/>
  <c r="H255" i="88"/>
  <c r="J255" i="88"/>
  <c r="K255" i="88"/>
  <c r="L255" i="88"/>
  <c r="M255" i="88"/>
  <c r="N255" i="88"/>
  <c r="O255" i="88"/>
  <c r="P255" i="88"/>
  <c r="Q255" i="88"/>
  <c r="R255" i="88"/>
  <c r="S255" i="88"/>
  <c r="T255" i="88"/>
  <c r="U255" i="88"/>
  <c r="V255" i="88"/>
  <c r="W255" i="88"/>
  <c r="X255" i="88"/>
  <c r="Y255" i="88"/>
  <c r="Z255" i="88"/>
  <c r="AA255" i="88"/>
  <c r="AB255" i="88"/>
  <c r="AC255" i="88"/>
  <c r="AD255" i="88"/>
  <c r="AE255" i="88"/>
  <c r="AF255" i="88"/>
  <c r="AG255" i="88"/>
  <c r="AH255" i="88"/>
  <c r="AI255" i="88"/>
  <c r="AJ255" i="88"/>
  <c r="AK255" i="88"/>
  <c r="AL255" i="88"/>
  <c r="AM255" i="88"/>
  <c r="AN255" i="88"/>
  <c r="AO255" i="88"/>
  <c r="AP255" i="88"/>
  <c r="AQ255" i="88"/>
  <c r="AR255" i="88"/>
  <c r="AS255" i="88"/>
  <c r="AT255" i="88"/>
  <c r="AU255" i="88"/>
  <c r="AV255" i="88"/>
  <c r="AW255" i="88"/>
  <c r="AX255" i="88"/>
  <c r="AY255" i="88"/>
  <c r="AZ255" i="88"/>
  <c r="BA255" i="88"/>
  <c r="BB255" i="88"/>
  <c r="BC255" i="88"/>
  <c r="BD255" i="88"/>
  <c r="BE255" i="88"/>
  <c r="BF255" i="88"/>
  <c r="BG255" i="88"/>
  <c r="BH255" i="88"/>
  <c r="BI255" i="88"/>
  <c r="BJ255" i="88"/>
  <c r="BK255" i="88"/>
  <c r="BL255" i="88"/>
  <c r="BM255" i="88"/>
  <c r="BN255" i="88"/>
  <c r="BO255" i="88"/>
  <c r="BP255" i="88"/>
  <c r="BQ255" i="88"/>
  <c r="BR255" i="88"/>
  <c r="BS255" i="88"/>
  <c r="BT255" i="88"/>
  <c r="BU255" i="88"/>
  <c r="BV255" i="88"/>
  <c r="BW255" i="88"/>
  <c r="BX255" i="88"/>
  <c r="BY255" i="88"/>
  <c r="BZ255" i="88"/>
  <c r="CA255" i="88"/>
  <c r="CB255" i="88"/>
  <c r="CC255" i="88"/>
  <c r="CD255" i="88"/>
  <c r="CE255" i="88"/>
  <c r="CF255" i="88"/>
  <c r="CG255" i="88"/>
  <c r="CH255" i="88"/>
  <c r="CI255" i="88"/>
  <c r="CJ255" i="88"/>
  <c r="CK255" i="88"/>
  <c r="CL255" i="88"/>
  <c r="CM255" i="88"/>
  <c r="CN255" i="88"/>
  <c r="CO255" i="88"/>
  <c r="CP255" i="88"/>
  <c r="CQ255" i="88"/>
  <c r="CR255" i="88"/>
  <c r="CS255" i="88"/>
  <c r="CT255" i="88"/>
  <c r="CU255" i="88"/>
  <c r="CV255" i="88"/>
  <c r="CW255" i="88"/>
  <c r="CX255" i="88"/>
  <c r="CY255" i="88"/>
  <c r="CZ255" i="88"/>
  <c r="DA255" i="88"/>
  <c r="DB255" i="88"/>
  <c r="H256" i="88"/>
  <c r="J256" i="88"/>
  <c r="K256" i="88"/>
  <c r="L256" i="88"/>
  <c r="M256" i="88"/>
  <c r="N256" i="88"/>
  <c r="O256" i="88"/>
  <c r="P256" i="88"/>
  <c r="Q256" i="88"/>
  <c r="R256" i="88"/>
  <c r="S256" i="88"/>
  <c r="T256" i="88"/>
  <c r="U256" i="88"/>
  <c r="V256" i="88"/>
  <c r="W256" i="88"/>
  <c r="X256" i="88"/>
  <c r="Y256" i="88"/>
  <c r="Z256" i="88"/>
  <c r="AA256" i="88"/>
  <c r="AB256" i="88"/>
  <c r="AC256" i="88"/>
  <c r="AD256" i="88"/>
  <c r="AE256" i="88"/>
  <c r="AF256" i="88"/>
  <c r="AG256" i="88"/>
  <c r="AH256" i="88"/>
  <c r="AI256" i="88"/>
  <c r="AJ256" i="88"/>
  <c r="AK256" i="88"/>
  <c r="AL256" i="88"/>
  <c r="AM256" i="88"/>
  <c r="AN256" i="88"/>
  <c r="AO256" i="88"/>
  <c r="AP256" i="88"/>
  <c r="AQ256" i="88"/>
  <c r="AR256" i="88"/>
  <c r="AS256" i="88"/>
  <c r="AT256" i="88"/>
  <c r="AU256" i="88"/>
  <c r="AV256" i="88"/>
  <c r="AW256" i="88"/>
  <c r="AX256" i="88"/>
  <c r="AY256" i="88"/>
  <c r="AZ256" i="88"/>
  <c r="BA256" i="88"/>
  <c r="BB256" i="88"/>
  <c r="BC256" i="88"/>
  <c r="BD256" i="88"/>
  <c r="BE256" i="88"/>
  <c r="BF256" i="88"/>
  <c r="BG256" i="88"/>
  <c r="BH256" i="88"/>
  <c r="BI256" i="88"/>
  <c r="BJ256" i="88"/>
  <c r="BK256" i="88"/>
  <c r="BL256" i="88"/>
  <c r="BM256" i="88"/>
  <c r="BN256" i="88"/>
  <c r="BO256" i="88"/>
  <c r="BP256" i="88"/>
  <c r="BQ256" i="88"/>
  <c r="BR256" i="88"/>
  <c r="BS256" i="88"/>
  <c r="BT256" i="88"/>
  <c r="BU256" i="88"/>
  <c r="BV256" i="88"/>
  <c r="BW256" i="88"/>
  <c r="BX256" i="88"/>
  <c r="BY256" i="88"/>
  <c r="BZ256" i="88"/>
  <c r="CA256" i="88"/>
  <c r="CB256" i="88"/>
  <c r="CC256" i="88"/>
  <c r="CD256" i="88"/>
  <c r="CE256" i="88"/>
  <c r="CF256" i="88"/>
  <c r="CG256" i="88"/>
  <c r="CH256" i="88"/>
  <c r="CI256" i="88"/>
  <c r="CJ256" i="88"/>
  <c r="CK256" i="88"/>
  <c r="CL256" i="88"/>
  <c r="CM256" i="88"/>
  <c r="CN256" i="88"/>
  <c r="CO256" i="88"/>
  <c r="CP256" i="88"/>
  <c r="CQ256" i="88"/>
  <c r="CR256" i="88"/>
  <c r="CS256" i="88"/>
  <c r="CT256" i="88"/>
  <c r="CU256" i="88"/>
  <c r="CV256" i="88"/>
  <c r="CW256" i="88"/>
  <c r="CX256" i="88"/>
  <c r="CY256" i="88"/>
  <c r="CZ256" i="88"/>
  <c r="DA256" i="88"/>
  <c r="DB256" i="88"/>
  <c r="H257" i="88"/>
  <c r="J257" i="88"/>
  <c r="K257" i="88"/>
  <c r="L257" i="88"/>
  <c r="M257" i="88"/>
  <c r="N257" i="88"/>
  <c r="O257" i="88"/>
  <c r="P257" i="88"/>
  <c r="Q257" i="88"/>
  <c r="R257" i="88"/>
  <c r="S257" i="88"/>
  <c r="T257" i="88"/>
  <c r="U257" i="88"/>
  <c r="V257" i="88"/>
  <c r="W257" i="88"/>
  <c r="X257" i="88"/>
  <c r="Y257" i="88"/>
  <c r="Z257" i="88"/>
  <c r="AA257" i="88"/>
  <c r="AB257" i="88"/>
  <c r="AC257" i="88"/>
  <c r="AD257" i="88"/>
  <c r="AE257" i="88"/>
  <c r="AF257" i="88"/>
  <c r="AG257" i="88"/>
  <c r="AH257" i="88"/>
  <c r="AI257" i="88"/>
  <c r="AJ257" i="88"/>
  <c r="AK257" i="88"/>
  <c r="AL257" i="88"/>
  <c r="AM257" i="88"/>
  <c r="AN257" i="88"/>
  <c r="AO257" i="88"/>
  <c r="AP257" i="88"/>
  <c r="AQ257" i="88"/>
  <c r="AR257" i="88"/>
  <c r="AS257" i="88"/>
  <c r="AT257" i="88"/>
  <c r="AU257" i="88"/>
  <c r="AV257" i="88"/>
  <c r="AW257" i="88"/>
  <c r="AX257" i="88"/>
  <c r="AY257" i="88"/>
  <c r="AZ257" i="88"/>
  <c r="BA257" i="88"/>
  <c r="BB257" i="88"/>
  <c r="BC257" i="88"/>
  <c r="BD257" i="88"/>
  <c r="BE257" i="88"/>
  <c r="BF257" i="88"/>
  <c r="BG257" i="88"/>
  <c r="BH257" i="88"/>
  <c r="BI257" i="88"/>
  <c r="BJ257" i="88"/>
  <c r="BK257" i="88"/>
  <c r="BL257" i="88"/>
  <c r="BM257" i="88"/>
  <c r="BN257" i="88"/>
  <c r="BO257" i="88"/>
  <c r="BP257" i="88"/>
  <c r="BQ257" i="88"/>
  <c r="BR257" i="88"/>
  <c r="BS257" i="88"/>
  <c r="BT257" i="88"/>
  <c r="BU257" i="88"/>
  <c r="BV257" i="88"/>
  <c r="BW257" i="88"/>
  <c r="BX257" i="88"/>
  <c r="BY257" i="88"/>
  <c r="BZ257" i="88"/>
  <c r="CA257" i="88"/>
  <c r="CB257" i="88"/>
  <c r="CC257" i="88"/>
  <c r="CD257" i="88"/>
  <c r="CE257" i="88"/>
  <c r="CF257" i="88"/>
  <c r="CG257" i="88"/>
  <c r="CH257" i="88"/>
  <c r="CI257" i="88"/>
  <c r="CJ257" i="88"/>
  <c r="CK257" i="88"/>
  <c r="CL257" i="88"/>
  <c r="CM257" i="88"/>
  <c r="CN257" i="88"/>
  <c r="CO257" i="88"/>
  <c r="CP257" i="88"/>
  <c r="CQ257" i="88"/>
  <c r="CR257" i="88"/>
  <c r="CS257" i="88"/>
  <c r="CT257" i="88"/>
  <c r="CU257" i="88"/>
  <c r="CV257" i="88"/>
  <c r="CW257" i="88"/>
  <c r="CX257" i="88"/>
  <c r="CY257" i="88"/>
  <c r="CZ257" i="88"/>
  <c r="DA257" i="88"/>
  <c r="DB257" i="88"/>
  <c r="H258" i="88"/>
  <c r="J258" i="88"/>
  <c r="K258" i="88"/>
  <c r="L258" i="88"/>
  <c r="M258" i="88"/>
  <c r="N258" i="88"/>
  <c r="O258" i="88"/>
  <c r="P258" i="88"/>
  <c r="Q258" i="88"/>
  <c r="R258" i="88"/>
  <c r="S258" i="88"/>
  <c r="T258" i="88"/>
  <c r="U258" i="88"/>
  <c r="V258" i="88"/>
  <c r="W258" i="88"/>
  <c r="X258" i="88"/>
  <c r="Y258" i="88"/>
  <c r="Z258" i="88"/>
  <c r="AA258" i="88"/>
  <c r="AB258" i="88"/>
  <c r="AC258" i="88"/>
  <c r="AD258" i="88"/>
  <c r="AE258" i="88"/>
  <c r="AF258" i="88"/>
  <c r="AG258" i="88"/>
  <c r="AH258" i="88"/>
  <c r="AI258" i="88"/>
  <c r="AJ258" i="88"/>
  <c r="AK258" i="88"/>
  <c r="AL258" i="88"/>
  <c r="AM258" i="88"/>
  <c r="AN258" i="88"/>
  <c r="AO258" i="88"/>
  <c r="AP258" i="88"/>
  <c r="AQ258" i="88"/>
  <c r="AR258" i="88"/>
  <c r="AS258" i="88"/>
  <c r="AT258" i="88"/>
  <c r="AU258" i="88"/>
  <c r="AV258" i="88"/>
  <c r="AW258" i="88"/>
  <c r="AX258" i="88"/>
  <c r="AY258" i="88"/>
  <c r="AZ258" i="88"/>
  <c r="BA258" i="88"/>
  <c r="BB258" i="88"/>
  <c r="BC258" i="88"/>
  <c r="BD258" i="88"/>
  <c r="BE258" i="88"/>
  <c r="BF258" i="88"/>
  <c r="BG258" i="88"/>
  <c r="BH258" i="88"/>
  <c r="BI258" i="88"/>
  <c r="BJ258" i="88"/>
  <c r="BK258" i="88"/>
  <c r="BL258" i="88"/>
  <c r="BM258" i="88"/>
  <c r="BN258" i="88"/>
  <c r="BO258" i="88"/>
  <c r="BP258" i="88"/>
  <c r="BQ258" i="88"/>
  <c r="BR258" i="88"/>
  <c r="BS258" i="88"/>
  <c r="BT258" i="88"/>
  <c r="BU258" i="88"/>
  <c r="BV258" i="88"/>
  <c r="BW258" i="88"/>
  <c r="BX258" i="88"/>
  <c r="BY258" i="88"/>
  <c r="BZ258" i="88"/>
  <c r="CA258" i="88"/>
  <c r="CB258" i="88"/>
  <c r="CC258" i="88"/>
  <c r="CD258" i="88"/>
  <c r="CE258" i="88"/>
  <c r="CF258" i="88"/>
  <c r="CG258" i="88"/>
  <c r="CH258" i="88"/>
  <c r="CI258" i="88"/>
  <c r="CJ258" i="88"/>
  <c r="CK258" i="88"/>
  <c r="CL258" i="88"/>
  <c r="CM258" i="88"/>
  <c r="CN258" i="88"/>
  <c r="CO258" i="88"/>
  <c r="CP258" i="88"/>
  <c r="CQ258" i="88"/>
  <c r="CR258" i="88"/>
  <c r="CS258" i="88"/>
  <c r="CT258" i="88"/>
  <c r="CU258" i="88"/>
  <c r="CV258" i="88"/>
  <c r="CW258" i="88"/>
  <c r="CX258" i="88"/>
  <c r="CY258" i="88"/>
  <c r="CZ258" i="88"/>
  <c r="DA258" i="88"/>
  <c r="DB258" i="88"/>
  <c r="H259" i="88"/>
  <c r="J259" i="88"/>
  <c r="K259" i="88"/>
  <c r="L259" i="88"/>
  <c r="M259" i="88"/>
  <c r="N259" i="88"/>
  <c r="O259" i="88"/>
  <c r="P259" i="88"/>
  <c r="Q259" i="88"/>
  <c r="R259" i="88"/>
  <c r="S259" i="88"/>
  <c r="T259" i="88"/>
  <c r="U259" i="88"/>
  <c r="V259" i="88"/>
  <c r="W259" i="88"/>
  <c r="X259" i="88"/>
  <c r="Y259" i="88"/>
  <c r="Z259" i="88"/>
  <c r="AA259" i="88"/>
  <c r="AB259" i="88"/>
  <c r="AC259" i="88"/>
  <c r="AD259" i="88"/>
  <c r="AE259" i="88"/>
  <c r="AF259" i="88"/>
  <c r="AG259" i="88"/>
  <c r="AH259" i="88"/>
  <c r="AI259" i="88"/>
  <c r="AJ259" i="88"/>
  <c r="AK259" i="88"/>
  <c r="AL259" i="88"/>
  <c r="AM259" i="88"/>
  <c r="AN259" i="88"/>
  <c r="AO259" i="88"/>
  <c r="AP259" i="88"/>
  <c r="AQ259" i="88"/>
  <c r="AR259" i="88"/>
  <c r="AS259" i="88"/>
  <c r="AT259" i="88"/>
  <c r="AU259" i="88"/>
  <c r="AV259" i="88"/>
  <c r="AW259" i="88"/>
  <c r="AX259" i="88"/>
  <c r="AY259" i="88"/>
  <c r="AZ259" i="88"/>
  <c r="BA259" i="88"/>
  <c r="BB259" i="88"/>
  <c r="BC259" i="88"/>
  <c r="BD259" i="88"/>
  <c r="BE259" i="88"/>
  <c r="BF259" i="88"/>
  <c r="BG259" i="88"/>
  <c r="BH259" i="88"/>
  <c r="BI259" i="88"/>
  <c r="BJ259" i="88"/>
  <c r="BK259" i="88"/>
  <c r="BL259" i="88"/>
  <c r="BM259" i="88"/>
  <c r="BN259" i="88"/>
  <c r="BO259" i="88"/>
  <c r="BP259" i="88"/>
  <c r="BQ259" i="88"/>
  <c r="BR259" i="88"/>
  <c r="BS259" i="88"/>
  <c r="BT259" i="88"/>
  <c r="BU259" i="88"/>
  <c r="BV259" i="88"/>
  <c r="BW259" i="88"/>
  <c r="BX259" i="88"/>
  <c r="BY259" i="88"/>
  <c r="BZ259" i="88"/>
  <c r="CA259" i="88"/>
  <c r="CB259" i="88"/>
  <c r="CC259" i="88"/>
  <c r="CD259" i="88"/>
  <c r="CE259" i="88"/>
  <c r="CF259" i="88"/>
  <c r="CG259" i="88"/>
  <c r="CH259" i="88"/>
  <c r="CI259" i="88"/>
  <c r="CJ259" i="88"/>
  <c r="CK259" i="88"/>
  <c r="CL259" i="88"/>
  <c r="CM259" i="88"/>
  <c r="CN259" i="88"/>
  <c r="CO259" i="88"/>
  <c r="CP259" i="88"/>
  <c r="CQ259" i="88"/>
  <c r="CR259" i="88"/>
  <c r="CS259" i="88"/>
  <c r="CT259" i="88"/>
  <c r="CU259" i="88"/>
  <c r="CV259" i="88"/>
  <c r="CW259" i="88"/>
  <c r="CX259" i="88"/>
  <c r="CY259" i="88"/>
  <c r="CZ259" i="88"/>
  <c r="DA259" i="88"/>
  <c r="DB259" i="88"/>
  <c r="H273" i="88"/>
  <c r="J273" i="88"/>
  <c r="K273" i="88"/>
  <c r="L273" i="88"/>
  <c r="M273" i="88"/>
  <c r="N273" i="88"/>
  <c r="O273" i="88"/>
  <c r="P273" i="88"/>
  <c r="Q273" i="88"/>
  <c r="R273" i="88"/>
  <c r="S273" i="88"/>
  <c r="T273" i="88"/>
  <c r="U273" i="88"/>
  <c r="V273" i="88"/>
  <c r="W273" i="88"/>
  <c r="X273" i="88"/>
  <c r="Y273" i="88"/>
  <c r="Z273" i="88"/>
  <c r="AA273" i="88"/>
  <c r="AB273" i="88"/>
  <c r="AC273" i="88"/>
  <c r="AD273" i="88"/>
  <c r="AE273" i="88"/>
  <c r="AF273" i="88"/>
  <c r="AG273" i="88"/>
  <c r="AH273" i="88"/>
  <c r="AI273" i="88"/>
  <c r="AJ273" i="88"/>
  <c r="AK273" i="88"/>
  <c r="AL273" i="88"/>
  <c r="AM273" i="88"/>
  <c r="AN273" i="88"/>
  <c r="AO273" i="88"/>
  <c r="AP273" i="88"/>
  <c r="AQ273" i="88"/>
  <c r="AR273" i="88"/>
  <c r="AS273" i="88"/>
  <c r="AT273" i="88"/>
  <c r="AU273" i="88"/>
  <c r="AV273" i="88"/>
  <c r="AW273" i="88"/>
  <c r="AX273" i="88"/>
  <c r="AY273" i="88"/>
  <c r="AZ273" i="88"/>
  <c r="BA273" i="88"/>
  <c r="BB273" i="88"/>
  <c r="BC273" i="88"/>
  <c r="BD273" i="88"/>
  <c r="BE273" i="88"/>
  <c r="BF273" i="88"/>
  <c r="BG273" i="88"/>
  <c r="BH273" i="88"/>
  <c r="BI273" i="88"/>
  <c r="BJ273" i="88"/>
  <c r="BK273" i="88"/>
  <c r="BL273" i="88"/>
  <c r="BM273" i="88"/>
  <c r="BN273" i="88"/>
  <c r="BO273" i="88"/>
  <c r="BP273" i="88"/>
  <c r="BQ273" i="88"/>
  <c r="BR273" i="88"/>
  <c r="BS273" i="88"/>
  <c r="BT273" i="88"/>
  <c r="BU273" i="88"/>
  <c r="BV273" i="88"/>
  <c r="BW273" i="88"/>
  <c r="BX273" i="88"/>
  <c r="BY273" i="88"/>
  <c r="BZ273" i="88"/>
  <c r="CA273" i="88"/>
  <c r="CB273" i="88"/>
  <c r="CC273" i="88"/>
  <c r="CD273" i="88"/>
  <c r="CE273" i="88"/>
  <c r="CF273" i="88"/>
  <c r="CG273" i="88"/>
  <c r="CH273" i="88"/>
  <c r="CI273" i="88"/>
  <c r="CJ273" i="88"/>
  <c r="CK273" i="88"/>
  <c r="CL273" i="88"/>
  <c r="CM273" i="88"/>
  <c r="CN273" i="88"/>
  <c r="CO273" i="88"/>
  <c r="CP273" i="88"/>
  <c r="CQ273" i="88"/>
  <c r="CR273" i="88"/>
  <c r="CS273" i="88"/>
  <c r="CT273" i="88"/>
  <c r="CU273" i="88"/>
  <c r="CV273" i="88"/>
  <c r="CW273" i="88"/>
  <c r="CX273" i="88"/>
  <c r="CY273" i="88"/>
  <c r="CZ273" i="88"/>
  <c r="DA273" i="88"/>
  <c r="DB273" i="88"/>
  <c r="H274" i="88"/>
  <c r="J274" i="88"/>
  <c r="K274" i="88"/>
  <c r="L274" i="88"/>
  <c r="M274" i="88"/>
  <c r="N274" i="88"/>
  <c r="O274" i="88"/>
  <c r="P274" i="88"/>
  <c r="Q274" i="88"/>
  <c r="R274" i="88"/>
  <c r="S274" i="88"/>
  <c r="T274" i="88"/>
  <c r="U274" i="88"/>
  <c r="V274" i="88"/>
  <c r="W274" i="88"/>
  <c r="X274" i="88"/>
  <c r="Y274" i="88"/>
  <c r="Z274" i="88"/>
  <c r="AA274" i="88"/>
  <c r="AB274" i="88"/>
  <c r="AC274" i="88"/>
  <c r="AD274" i="88"/>
  <c r="AE274" i="88"/>
  <c r="AF274" i="88"/>
  <c r="AG274" i="88"/>
  <c r="AH274" i="88"/>
  <c r="AI274" i="88"/>
  <c r="AJ274" i="88"/>
  <c r="AK274" i="88"/>
  <c r="AL274" i="88"/>
  <c r="AM274" i="88"/>
  <c r="AN274" i="88"/>
  <c r="AO274" i="88"/>
  <c r="AP274" i="88"/>
  <c r="AQ274" i="88"/>
  <c r="AR274" i="88"/>
  <c r="AS274" i="88"/>
  <c r="AT274" i="88"/>
  <c r="AU274" i="88"/>
  <c r="AV274" i="88"/>
  <c r="AW274" i="88"/>
  <c r="AX274" i="88"/>
  <c r="AY274" i="88"/>
  <c r="AZ274" i="88"/>
  <c r="BA274" i="88"/>
  <c r="BB274" i="88"/>
  <c r="BC274" i="88"/>
  <c r="BD274" i="88"/>
  <c r="BE274" i="88"/>
  <c r="BF274" i="88"/>
  <c r="BG274" i="88"/>
  <c r="BH274" i="88"/>
  <c r="BI274" i="88"/>
  <c r="BJ274" i="88"/>
  <c r="BK274" i="88"/>
  <c r="BL274" i="88"/>
  <c r="BM274" i="88"/>
  <c r="BN274" i="88"/>
  <c r="BO274" i="88"/>
  <c r="BP274" i="88"/>
  <c r="BQ274" i="88"/>
  <c r="BR274" i="88"/>
  <c r="BS274" i="88"/>
  <c r="BT274" i="88"/>
  <c r="BU274" i="88"/>
  <c r="BV274" i="88"/>
  <c r="BW274" i="88"/>
  <c r="BX274" i="88"/>
  <c r="BY274" i="88"/>
  <c r="BZ274" i="88"/>
  <c r="CA274" i="88"/>
  <c r="CB274" i="88"/>
  <c r="CC274" i="88"/>
  <c r="CD274" i="88"/>
  <c r="CE274" i="88"/>
  <c r="CF274" i="88"/>
  <c r="CG274" i="88"/>
  <c r="CH274" i="88"/>
  <c r="CI274" i="88"/>
  <c r="CJ274" i="88"/>
  <c r="CK274" i="88"/>
  <c r="CL274" i="88"/>
  <c r="CM274" i="88"/>
  <c r="CN274" i="88"/>
  <c r="CO274" i="88"/>
  <c r="CP274" i="88"/>
  <c r="CQ274" i="88"/>
  <c r="CR274" i="88"/>
  <c r="CS274" i="88"/>
  <c r="CT274" i="88"/>
  <c r="CU274" i="88"/>
  <c r="CV274" i="88"/>
  <c r="CW274" i="88"/>
  <c r="CX274" i="88"/>
  <c r="CY274" i="88"/>
  <c r="CZ274" i="88"/>
  <c r="DA274" i="88"/>
  <c r="DB274" i="88"/>
  <c r="F307" i="88"/>
  <c r="H307" i="88"/>
  <c r="J307" i="88"/>
  <c r="K307" i="88"/>
  <c r="L307" i="88"/>
  <c r="M307" i="88"/>
  <c r="N307" i="88"/>
  <c r="O307" i="88"/>
  <c r="P307" i="88"/>
  <c r="Q307" i="88"/>
  <c r="R307" i="88"/>
  <c r="S307" i="88"/>
  <c r="T307" i="88"/>
  <c r="U307" i="88"/>
  <c r="V307" i="88"/>
  <c r="W307" i="88"/>
  <c r="X307" i="88"/>
  <c r="Y307" i="88"/>
  <c r="Z307" i="88"/>
  <c r="AA307" i="88"/>
  <c r="AB307" i="88"/>
  <c r="AC307" i="88"/>
  <c r="AD307" i="88"/>
  <c r="AE307" i="88"/>
  <c r="AF307" i="88"/>
  <c r="AG307" i="88"/>
  <c r="AH307" i="88"/>
  <c r="AI307" i="88"/>
  <c r="AJ307" i="88"/>
  <c r="AK307" i="88"/>
  <c r="AL307" i="88"/>
  <c r="AM307" i="88"/>
  <c r="AN307" i="88"/>
  <c r="AO307" i="88"/>
  <c r="AP307" i="88"/>
  <c r="AQ307" i="88"/>
  <c r="AR307" i="88"/>
  <c r="AS307" i="88"/>
  <c r="AT307" i="88"/>
  <c r="AU307" i="88"/>
  <c r="AV307" i="88"/>
  <c r="AW307" i="88"/>
  <c r="AX307" i="88"/>
  <c r="AY307" i="88"/>
  <c r="AZ307" i="88"/>
  <c r="BA307" i="88"/>
  <c r="BB307" i="88"/>
  <c r="BC307" i="88"/>
  <c r="BD307" i="88"/>
  <c r="BE307" i="88"/>
  <c r="BF307" i="88"/>
  <c r="BG307" i="88"/>
  <c r="BH307" i="88"/>
  <c r="BI307" i="88"/>
  <c r="BJ307" i="88"/>
  <c r="BK307" i="88"/>
  <c r="BL307" i="88"/>
  <c r="BM307" i="88"/>
  <c r="BN307" i="88"/>
  <c r="BO307" i="88"/>
  <c r="BP307" i="88"/>
  <c r="BQ307" i="88"/>
  <c r="BR307" i="88"/>
  <c r="BS307" i="88"/>
  <c r="BT307" i="88"/>
  <c r="BU307" i="88"/>
  <c r="BV307" i="88"/>
  <c r="BW307" i="88"/>
  <c r="BX307" i="88"/>
  <c r="BY307" i="88"/>
  <c r="BZ307" i="88"/>
  <c r="CA307" i="88"/>
  <c r="CB307" i="88"/>
  <c r="CC307" i="88"/>
  <c r="CD307" i="88"/>
  <c r="CE307" i="88"/>
  <c r="CF307" i="88"/>
  <c r="CG307" i="88"/>
  <c r="CH307" i="88"/>
  <c r="CI307" i="88"/>
  <c r="CJ307" i="88"/>
  <c r="CK307" i="88"/>
  <c r="CL307" i="88"/>
  <c r="CM307" i="88"/>
  <c r="CN307" i="88"/>
  <c r="CO307" i="88"/>
  <c r="CP307" i="88"/>
  <c r="CQ307" i="88"/>
  <c r="CR307" i="88"/>
  <c r="CS307" i="88"/>
  <c r="CT307" i="88"/>
  <c r="CU307" i="88"/>
  <c r="CV307" i="88"/>
  <c r="CW307" i="88"/>
  <c r="CX307" i="88"/>
  <c r="CY307" i="88"/>
  <c r="CZ307" i="88"/>
  <c r="DA307" i="88"/>
  <c r="DB307" i="88"/>
  <c r="F308" i="88"/>
  <c r="H308" i="88"/>
  <c r="J308" i="88"/>
  <c r="K308" i="88"/>
  <c r="L308" i="88"/>
  <c r="M308" i="88"/>
  <c r="N308" i="88"/>
  <c r="O308" i="88"/>
  <c r="P308" i="88"/>
  <c r="Q308" i="88"/>
  <c r="R308" i="88"/>
  <c r="S308" i="88"/>
  <c r="T308" i="88"/>
  <c r="U308" i="88"/>
  <c r="V308" i="88"/>
  <c r="W308" i="88"/>
  <c r="X308" i="88"/>
  <c r="Y308" i="88"/>
  <c r="Z308" i="88"/>
  <c r="AA308" i="88"/>
  <c r="AB308" i="88"/>
  <c r="AC308" i="88"/>
  <c r="AD308" i="88"/>
  <c r="AE308" i="88"/>
  <c r="AF308" i="88"/>
  <c r="AG308" i="88"/>
  <c r="AH308" i="88"/>
  <c r="AI308" i="88"/>
  <c r="AJ308" i="88"/>
  <c r="AK308" i="88"/>
  <c r="AL308" i="88"/>
  <c r="AM308" i="88"/>
  <c r="AN308" i="88"/>
  <c r="AO308" i="88"/>
  <c r="AP308" i="88"/>
  <c r="AQ308" i="88"/>
  <c r="AR308" i="88"/>
  <c r="AS308" i="88"/>
  <c r="AT308" i="88"/>
  <c r="AU308" i="88"/>
  <c r="AV308" i="88"/>
  <c r="AW308" i="88"/>
  <c r="AX308" i="88"/>
  <c r="AY308" i="88"/>
  <c r="AZ308" i="88"/>
  <c r="BA308" i="88"/>
  <c r="BB308" i="88"/>
  <c r="BC308" i="88"/>
  <c r="BD308" i="88"/>
  <c r="BE308" i="88"/>
  <c r="BF308" i="88"/>
  <c r="BG308" i="88"/>
  <c r="BH308" i="88"/>
  <c r="BI308" i="88"/>
  <c r="BJ308" i="88"/>
  <c r="BK308" i="88"/>
  <c r="BL308" i="88"/>
  <c r="BM308" i="88"/>
  <c r="BN308" i="88"/>
  <c r="BO308" i="88"/>
  <c r="BP308" i="88"/>
  <c r="BQ308" i="88"/>
  <c r="BR308" i="88"/>
  <c r="BS308" i="88"/>
  <c r="BT308" i="88"/>
  <c r="BU308" i="88"/>
  <c r="BV308" i="88"/>
  <c r="BW308" i="88"/>
  <c r="BX308" i="88"/>
  <c r="BY308" i="88"/>
  <c r="BZ308" i="88"/>
  <c r="CA308" i="88"/>
  <c r="CB308" i="88"/>
  <c r="CC308" i="88"/>
  <c r="CD308" i="88"/>
  <c r="CE308" i="88"/>
  <c r="CF308" i="88"/>
  <c r="CG308" i="88"/>
  <c r="CH308" i="88"/>
  <c r="CI308" i="88"/>
  <c r="CJ308" i="88"/>
  <c r="CK308" i="88"/>
  <c r="CL308" i="88"/>
  <c r="CM308" i="88"/>
  <c r="CN308" i="88"/>
  <c r="CO308" i="88"/>
  <c r="CP308" i="88"/>
  <c r="CQ308" i="88"/>
  <c r="CR308" i="88"/>
  <c r="CS308" i="88"/>
  <c r="CT308" i="88"/>
  <c r="CU308" i="88"/>
  <c r="CV308" i="88"/>
  <c r="CW308" i="88"/>
  <c r="CX308" i="88"/>
  <c r="CY308" i="88"/>
  <c r="CZ308" i="88"/>
  <c r="DA308" i="88"/>
  <c r="DB308" i="88"/>
  <c r="H310" i="88"/>
  <c r="J310" i="88"/>
  <c r="K310" i="88"/>
  <c r="L310" i="88"/>
  <c r="M310" i="88"/>
  <c r="N310" i="88"/>
  <c r="O310" i="88"/>
  <c r="P310" i="88"/>
  <c r="Q310" i="88"/>
  <c r="R310" i="88"/>
  <c r="S310" i="88"/>
  <c r="T310" i="88"/>
  <c r="U310" i="88"/>
  <c r="V310" i="88"/>
  <c r="W310" i="88"/>
  <c r="X310" i="88"/>
  <c r="Y310" i="88"/>
  <c r="Z310" i="88"/>
  <c r="AA310" i="88"/>
  <c r="AB310" i="88"/>
  <c r="AC310" i="88"/>
  <c r="AD310" i="88"/>
  <c r="AE310" i="88"/>
  <c r="AF310" i="88"/>
  <c r="AG310" i="88"/>
  <c r="AH310" i="88"/>
  <c r="AI310" i="88"/>
  <c r="AJ310" i="88"/>
  <c r="AK310" i="88"/>
  <c r="AL310" i="88"/>
  <c r="AM310" i="88"/>
  <c r="AN310" i="88"/>
  <c r="AO310" i="88"/>
  <c r="AP310" i="88"/>
  <c r="AQ310" i="88"/>
  <c r="AR310" i="88"/>
  <c r="AS310" i="88"/>
  <c r="AT310" i="88"/>
  <c r="AU310" i="88"/>
  <c r="AV310" i="88"/>
  <c r="AW310" i="88"/>
  <c r="AX310" i="88"/>
  <c r="AY310" i="88"/>
  <c r="AZ310" i="88"/>
  <c r="BA310" i="88"/>
  <c r="BB310" i="88"/>
  <c r="BC310" i="88"/>
  <c r="BD310" i="88"/>
  <c r="BE310" i="88"/>
  <c r="BF310" i="88"/>
  <c r="BG310" i="88"/>
  <c r="BH310" i="88"/>
  <c r="BI310" i="88"/>
  <c r="BJ310" i="88"/>
  <c r="BK310" i="88"/>
  <c r="BL310" i="88"/>
  <c r="BM310" i="88"/>
  <c r="BN310" i="88"/>
  <c r="BO310" i="88"/>
  <c r="BP310" i="88"/>
  <c r="BQ310" i="88"/>
  <c r="BR310" i="88"/>
  <c r="BS310" i="88"/>
  <c r="BT310" i="88"/>
  <c r="BU310" i="88"/>
  <c r="BV310" i="88"/>
  <c r="BW310" i="88"/>
  <c r="BX310" i="88"/>
  <c r="BY310" i="88"/>
  <c r="BZ310" i="88"/>
  <c r="CA310" i="88"/>
  <c r="CB310" i="88"/>
  <c r="CC310" i="88"/>
  <c r="CD310" i="88"/>
  <c r="CE310" i="88"/>
  <c r="CF310" i="88"/>
  <c r="CG310" i="88"/>
  <c r="CH310" i="88"/>
  <c r="CI310" i="88"/>
  <c r="CJ310" i="88"/>
  <c r="CK310" i="88"/>
  <c r="CL310" i="88"/>
  <c r="CM310" i="88"/>
  <c r="CN310" i="88"/>
  <c r="CO310" i="88"/>
  <c r="CP310" i="88"/>
  <c r="CQ310" i="88"/>
  <c r="CR310" i="88"/>
  <c r="CS310" i="88"/>
  <c r="CT310" i="88"/>
  <c r="CU310" i="88"/>
  <c r="CV310" i="88"/>
  <c r="CW310" i="88"/>
  <c r="CX310" i="88"/>
  <c r="CY310" i="88"/>
  <c r="CZ310" i="88"/>
  <c r="DA310" i="88"/>
  <c r="DB310" i="88"/>
  <c r="H318" i="88"/>
  <c r="J318" i="88"/>
  <c r="K318" i="88"/>
  <c r="L318" i="88"/>
  <c r="M318" i="88"/>
  <c r="N318" i="88"/>
  <c r="O318" i="88"/>
  <c r="P318" i="88"/>
  <c r="Q318" i="88"/>
  <c r="R318" i="88"/>
  <c r="S318" i="88"/>
  <c r="T318" i="88"/>
  <c r="U318" i="88"/>
  <c r="V318" i="88"/>
  <c r="W318" i="88"/>
  <c r="X318" i="88"/>
  <c r="Y318" i="88"/>
  <c r="Z318" i="88"/>
  <c r="AA318" i="88"/>
  <c r="AB318" i="88"/>
  <c r="AC318" i="88"/>
  <c r="AD318" i="88"/>
  <c r="AE318" i="88"/>
  <c r="AF318" i="88"/>
  <c r="AG318" i="88"/>
  <c r="AH318" i="88"/>
  <c r="AI318" i="88"/>
  <c r="AJ318" i="88"/>
  <c r="AK318" i="88"/>
  <c r="AL318" i="88"/>
  <c r="AM318" i="88"/>
  <c r="AN318" i="88"/>
  <c r="AO318" i="88"/>
  <c r="AP318" i="88"/>
  <c r="AQ318" i="88"/>
  <c r="AR318" i="88"/>
  <c r="AS318" i="88"/>
  <c r="AT318" i="88"/>
  <c r="AU318" i="88"/>
  <c r="AV318" i="88"/>
  <c r="AW318" i="88"/>
  <c r="AX318" i="88"/>
  <c r="AY318" i="88"/>
  <c r="AZ318" i="88"/>
  <c r="BA318" i="88"/>
  <c r="BB318" i="88"/>
  <c r="BC318" i="88"/>
  <c r="BD318" i="88"/>
  <c r="BE318" i="88"/>
  <c r="BF318" i="88"/>
  <c r="BG318" i="88"/>
  <c r="BH318" i="88"/>
  <c r="BI318" i="88"/>
  <c r="BJ318" i="88"/>
  <c r="BK318" i="88"/>
  <c r="BL318" i="88"/>
  <c r="BM318" i="88"/>
  <c r="BN318" i="88"/>
  <c r="BO318" i="88"/>
  <c r="BP318" i="88"/>
  <c r="BQ318" i="88"/>
  <c r="BR318" i="88"/>
  <c r="BS318" i="88"/>
  <c r="BT318" i="88"/>
  <c r="BU318" i="88"/>
  <c r="BV318" i="88"/>
  <c r="BW318" i="88"/>
  <c r="BX318" i="88"/>
  <c r="BY318" i="88"/>
  <c r="BZ318" i="88"/>
  <c r="CA318" i="88"/>
  <c r="CB318" i="88"/>
  <c r="CC318" i="88"/>
  <c r="CD318" i="88"/>
  <c r="CE318" i="88"/>
  <c r="CF318" i="88"/>
  <c r="CG318" i="88"/>
  <c r="CH318" i="88"/>
  <c r="CI318" i="88"/>
  <c r="CJ318" i="88"/>
  <c r="CK318" i="88"/>
  <c r="CL318" i="88"/>
  <c r="CM318" i="88"/>
  <c r="CN318" i="88"/>
  <c r="CO318" i="88"/>
  <c r="CP318" i="88"/>
  <c r="CQ318" i="88"/>
  <c r="CR318" i="88"/>
  <c r="CS318" i="88"/>
  <c r="CT318" i="88"/>
  <c r="CU318" i="88"/>
  <c r="CV318" i="88"/>
  <c r="CW318" i="88"/>
  <c r="CX318" i="88"/>
  <c r="CY318" i="88"/>
  <c r="CZ318" i="88"/>
  <c r="DA318" i="88"/>
  <c r="DB318" i="88"/>
  <c r="H320" i="88"/>
  <c r="J320" i="88"/>
  <c r="K320" i="88"/>
  <c r="L320" i="88"/>
  <c r="M320" i="88"/>
  <c r="N320" i="88"/>
  <c r="O320" i="88"/>
  <c r="P320" i="88"/>
  <c r="Q320" i="88"/>
  <c r="R320" i="88"/>
  <c r="S320" i="88"/>
  <c r="T320" i="88"/>
  <c r="U320" i="88"/>
  <c r="V320" i="88"/>
  <c r="W320" i="88"/>
  <c r="X320" i="88"/>
  <c r="Y320" i="88"/>
  <c r="Z320" i="88"/>
  <c r="AA320" i="88"/>
  <c r="AB320" i="88"/>
  <c r="AC320" i="88"/>
  <c r="AD320" i="88"/>
  <c r="AE320" i="88"/>
  <c r="AF320" i="88"/>
  <c r="AG320" i="88"/>
  <c r="AH320" i="88"/>
  <c r="AI320" i="88"/>
  <c r="AJ320" i="88"/>
  <c r="AK320" i="88"/>
  <c r="AL320" i="88"/>
  <c r="AM320" i="88"/>
  <c r="AN320" i="88"/>
  <c r="AO320" i="88"/>
  <c r="AP320" i="88"/>
  <c r="AQ320" i="88"/>
  <c r="AR320" i="88"/>
  <c r="AS320" i="88"/>
  <c r="AT320" i="88"/>
  <c r="AU320" i="88"/>
  <c r="AV320" i="88"/>
  <c r="AW320" i="88"/>
  <c r="AX320" i="88"/>
  <c r="AY320" i="88"/>
  <c r="AZ320" i="88"/>
  <c r="BA320" i="88"/>
  <c r="BB320" i="88"/>
  <c r="BC320" i="88"/>
  <c r="BD320" i="88"/>
  <c r="BE320" i="88"/>
  <c r="BF320" i="88"/>
  <c r="BG320" i="88"/>
  <c r="BH320" i="88"/>
  <c r="BI320" i="88"/>
  <c r="BJ320" i="88"/>
  <c r="BK320" i="88"/>
  <c r="BL320" i="88"/>
  <c r="BM320" i="88"/>
  <c r="BN320" i="88"/>
  <c r="BO320" i="88"/>
  <c r="BP320" i="88"/>
  <c r="BQ320" i="88"/>
  <c r="BR320" i="88"/>
  <c r="BS320" i="88"/>
  <c r="BT320" i="88"/>
  <c r="BU320" i="88"/>
  <c r="BV320" i="88"/>
  <c r="BW320" i="88"/>
  <c r="BX320" i="88"/>
  <c r="BY320" i="88"/>
  <c r="BZ320" i="88"/>
  <c r="CA320" i="88"/>
  <c r="CB320" i="88"/>
  <c r="CC320" i="88"/>
  <c r="CD320" i="88"/>
  <c r="CE320" i="88"/>
  <c r="CF320" i="88"/>
  <c r="CG320" i="88"/>
  <c r="CH320" i="88"/>
  <c r="CI320" i="88"/>
  <c r="CJ320" i="88"/>
  <c r="CK320" i="88"/>
  <c r="CL320" i="88"/>
  <c r="CM320" i="88"/>
  <c r="CN320" i="88"/>
  <c r="CO320" i="88"/>
  <c r="CP320" i="88"/>
  <c r="CQ320" i="88"/>
  <c r="CR320" i="88"/>
  <c r="CS320" i="88"/>
  <c r="CT320" i="88"/>
  <c r="CU320" i="88"/>
  <c r="CV320" i="88"/>
  <c r="CW320" i="88"/>
  <c r="CX320" i="88"/>
  <c r="CY320" i="88"/>
  <c r="CZ320" i="88"/>
  <c r="DA320" i="88"/>
  <c r="DB320" i="88"/>
  <c r="H323" i="88"/>
  <c r="J323" i="88"/>
  <c r="K323" i="88"/>
  <c r="L323" i="88"/>
  <c r="M323" i="88"/>
  <c r="N323" i="88"/>
  <c r="O323" i="88"/>
  <c r="P323" i="88"/>
  <c r="Q323" i="88"/>
  <c r="R323" i="88"/>
  <c r="S323" i="88"/>
  <c r="T323" i="88"/>
  <c r="U323" i="88"/>
  <c r="V323" i="88"/>
  <c r="W323" i="88"/>
  <c r="X323" i="88"/>
  <c r="Y323" i="88"/>
  <c r="Z323" i="88"/>
  <c r="AA323" i="88"/>
  <c r="AB323" i="88"/>
  <c r="AC323" i="88"/>
  <c r="AD323" i="88"/>
  <c r="AE323" i="88"/>
  <c r="AF323" i="88"/>
  <c r="AG323" i="88"/>
  <c r="AH323" i="88"/>
  <c r="AI323" i="88"/>
  <c r="AJ323" i="88"/>
  <c r="AK323" i="88"/>
  <c r="AL323" i="88"/>
  <c r="AM323" i="88"/>
  <c r="AN323" i="88"/>
  <c r="AO323" i="88"/>
  <c r="AP323" i="88"/>
  <c r="AQ323" i="88"/>
  <c r="AR323" i="88"/>
  <c r="AS323" i="88"/>
  <c r="AT323" i="88"/>
  <c r="AU323" i="88"/>
  <c r="AV323" i="88"/>
  <c r="AW323" i="88"/>
  <c r="AX323" i="88"/>
  <c r="AY323" i="88"/>
  <c r="AZ323" i="88"/>
  <c r="BA323" i="88"/>
  <c r="BB323" i="88"/>
  <c r="BC323" i="88"/>
  <c r="BD323" i="88"/>
  <c r="BE323" i="88"/>
  <c r="BF323" i="88"/>
  <c r="BG323" i="88"/>
  <c r="BH323" i="88"/>
  <c r="BI323" i="88"/>
  <c r="BJ323" i="88"/>
  <c r="BK323" i="88"/>
  <c r="BL323" i="88"/>
  <c r="BM323" i="88"/>
  <c r="BN323" i="88"/>
  <c r="BO323" i="88"/>
  <c r="BP323" i="88"/>
  <c r="BQ323" i="88"/>
  <c r="BR323" i="88"/>
  <c r="BS323" i="88"/>
  <c r="BT323" i="88"/>
  <c r="BU323" i="88"/>
  <c r="BV323" i="88"/>
  <c r="BW323" i="88"/>
  <c r="BX323" i="88"/>
  <c r="BY323" i="88"/>
  <c r="BZ323" i="88"/>
  <c r="CA323" i="88"/>
  <c r="CB323" i="88"/>
  <c r="CC323" i="88"/>
  <c r="CD323" i="88"/>
  <c r="CE323" i="88"/>
  <c r="CF323" i="88"/>
  <c r="CG323" i="88"/>
  <c r="CH323" i="88"/>
  <c r="CI323" i="88"/>
  <c r="CJ323" i="88"/>
  <c r="CK323" i="88"/>
  <c r="CL323" i="88"/>
  <c r="CM323" i="88"/>
  <c r="CN323" i="88"/>
  <c r="CO323" i="88"/>
  <c r="CP323" i="88"/>
  <c r="CQ323" i="88"/>
  <c r="CR323" i="88"/>
  <c r="CS323" i="88"/>
  <c r="CT323" i="88"/>
  <c r="CU323" i="88"/>
  <c r="CV323" i="88"/>
  <c r="CW323" i="88"/>
  <c r="CX323" i="88"/>
  <c r="CY323" i="88"/>
  <c r="CZ323" i="88"/>
  <c r="DA323" i="88"/>
  <c r="DB323" i="88"/>
  <c r="H324" i="88"/>
  <c r="J324" i="88"/>
  <c r="K324" i="88"/>
  <c r="L324" i="88"/>
  <c r="M324" i="88"/>
  <c r="N324" i="88"/>
  <c r="O324" i="88"/>
  <c r="P324" i="88"/>
  <c r="Q324" i="88"/>
  <c r="R324" i="88"/>
  <c r="S324" i="88"/>
  <c r="T324" i="88"/>
  <c r="U324" i="88"/>
  <c r="V324" i="88"/>
  <c r="W324" i="88"/>
  <c r="X324" i="88"/>
  <c r="Y324" i="88"/>
  <c r="Z324" i="88"/>
  <c r="AA324" i="88"/>
  <c r="AB324" i="88"/>
  <c r="AC324" i="88"/>
  <c r="AD324" i="88"/>
  <c r="AE324" i="88"/>
  <c r="AF324" i="88"/>
  <c r="AG324" i="88"/>
  <c r="AH324" i="88"/>
  <c r="AI324" i="88"/>
  <c r="AJ324" i="88"/>
  <c r="AK324" i="88"/>
  <c r="AL324" i="88"/>
  <c r="AM324" i="88"/>
  <c r="AN324" i="88"/>
  <c r="AO324" i="88"/>
  <c r="AP324" i="88"/>
  <c r="AQ324" i="88"/>
  <c r="AR324" i="88"/>
  <c r="AS324" i="88"/>
  <c r="AT324" i="88"/>
  <c r="AU324" i="88"/>
  <c r="AV324" i="88"/>
  <c r="AW324" i="88"/>
  <c r="AX324" i="88"/>
  <c r="AY324" i="88"/>
  <c r="AZ324" i="88"/>
  <c r="BA324" i="88"/>
  <c r="BB324" i="88"/>
  <c r="BC324" i="88"/>
  <c r="BD324" i="88"/>
  <c r="BE324" i="88"/>
  <c r="BF324" i="88"/>
  <c r="BG324" i="88"/>
  <c r="BH324" i="88"/>
  <c r="BI324" i="88"/>
  <c r="BJ324" i="88"/>
  <c r="BK324" i="88"/>
  <c r="BL324" i="88"/>
  <c r="BM324" i="88"/>
  <c r="BN324" i="88"/>
  <c r="BO324" i="88"/>
  <c r="BP324" i="88"/>
  <c r="BQ324" i="88"/>
  <c r="BR324" i="88"/>
  <c r="BS324" i="88"/>
  <c r="BT324" i="88"/>
  <c r="BU324" i="88"/>
  <c r="BV324" i="88"/>
  <c r="BW324" i="88"/>
  <c r="BX324" i="88"/>
  <c r="BY324" i="88"/>
  <c r="BZ324" i="88"/>
  <c r="CA324" i="88"/>
  <c r="CB324" i="88"/>
  <c r="CC324" i="88"/>
  <c r="CD324" i="88"/>
  <c r="CE324" i="88"/>
  <c r="CF324" i="88"/>
  <c r="CG324" i="88"/>
  <c r="CH324" i="88"/>
  <c r="CI324" i="88"/>
  <c r="CJ324" i="88"/>
  <c r="CK324" i="88"/>
  <c r="CL324" i="88"/>
  <c r="CM324" i="88"/>
  <c r="CN324" i="88"/>
  <c r="CO324" i="88"/>
  <c r="CP324" i="88"/>
  <c r="CQ324" i="88"/>
  <c r="CR324" i="88"/>
  <c r="CS324" i="88"/>
  <c r="CT324" i="88"/>
  <c r="CU324" i="88"/>
  <c r="CV324" i="88"/>
  <c r="CW324" i="88"/>
  <c r="CX324" i="88"/>
  <c r="CY324" i="88"/>
  <c r="CZ324" i="88"/>
  <c r="DA324" i="88"/>
  <c r="DB324" i="88"/>
  <c r="J328" i="88"/>
  <c r="K328" i="88"/>
  <c r="L328" i="88"/>
  <c r="M328" i="88"/>
  <c r="N328" i="88"/>
  <c r="O328" i="88"/>
  <c r="P328" i="88"/>
  <c r="Q328" i="88"/>
  <c r="R328" i="88"/>
  <c r="S328" i="88"/>
  <c r="T328" i="88"/>
  <c r="U328" i="88"/>
  <c r="V328" i="88"/>
  <c r="W328" i="88"/>
  <c r="X328" i="88"/>
  <c r="Y328" i="88"/>
  <c r="Z328" i="88"/>
  <c r="AA328" i="88"/>
  <c r="AB328" i="88"/>
  <c r="AC328" i="88"/>
  <c r="AD328" i="88"/>
  <c r="AE328" i="88"/>
  <c r="AF328" i="88"/>
  <c r="AG328" i="88"/>
  <c r="AH328" i="88"/>
  <c r="AI328" i="88"/>
  <c r="AJ328" i="88"/>
  <c r="AK328" i="88"/>
  <c r="AL328" i="88"/>
  <c r="AM328" i="88"/>
  <c r="AN328" i="88"/>
  <c r="AO328" i="88"/>
  <c r="AP328" i="88"/>
  <c r="AQ328" i="88"/>
  <c r="AR328" i="88"/>
  <c r="AS328" i="88"/>
  <c r="AT328" i="88"/>
  <c r="AU328" i="88"/>
  <c r="AV328" i="88"/>
  <c r="AW328" i="88"/>
  <c r="AX328" i="88"/>
  <c r="AY328" i="88"/>
  <c r="AZ328" i="88"/>
  <c r="BA328" i="88"/>
  <c r="BB328" i="88"/>
  <c r="BC328" i="88"/>
  <c r="BD328" i="88"/>
  <c r="BE328" i="88"/>
  <c r="BF328" i="88"/>
  <c r="BG328" i="88"/>
  <c r="BH328" i="88"/>
  <c r="BI328" i="88"/>
  <c r="BJ328" i="88"/>
  <c r="BK328" i="88"/>
  <c r="BL328" i="88"/>
  <c r="BM328" i="88"/>
  <c r="BN328" i="88"/>
  <c r="BO328" i="88"/>
  <c r="BP328" i="88"/>
  <c r="BQ328" i="88"/>
  <c r="BR328" i="88"/>
  <c r="BS328" i="88"/>
  <c r="BT328" i="88"/>
  <c r="BU328" i="88"/>
  <c r="BV328" i="88"/>
  <c r="BW328" i="88"/>
  <c r="BX328" i="88"/>
  <c r="BY328" i="88"/>
  <c r="BZ328" i="88"/>
  <c r="CA328" i="88"/>
  <c r="CB328" i="88"/>
  <c r="CC328" i="88"/>
  <c r="CD328" i="88"/>
  <c r="CE328" i="88"/>
  <c r="CF328" i="88"/>
  <c r="CG328" i="88"/>
  <c r="CH328" i="88"/>
  <c r="CI328" i="88"/>
  <c r="CJ328" i="88"/>
  <c r="CK328" i="88"/>
  <c r="CL328" i="88"/>
  <c r="CM328" i="88"/>
  <c r="CN328" i="88"/>
  <c r="CO328" i="88"/>
  <c r="CP328" i="88"/>
  <c r="CQ328" i="88"/>
  <c r="CR328" i="88"/>
  <c r="CS328" i="88"/>
  <c r="CT328" i="88"/>
  <c r="CU328" i="88"/>
  <c r="CV328" i="88"/>
  <c r="CW328" i="88"/>
  <c r="CX328" i="88"/>
  <c r="CY328" i="88"/>
  <c r="CZ328" i="88"/>
  <c r="DA328" i="88"/>
  <c r="DB328" i="88"/>
  <c r="H330" i="88"/>
  <c r="J330" i="88"/>
  <c r="K330" i="88"/>
  <c r="L330" i="88"/>
  <c r="M330" i="88"/>
  <c r="N330" i="88"/>
  <c r="O330" i="88"/>
  <c r="P330" i="88"/>
  <c r="Q330" i="88"/>
  <c r="R330" i="88"/>
  <c r="S330" i="88"/>
  <c r="T330" i="88"/>
  <c r="U330" i="88"/>
  <c r="V330" i="88"/>
  <c r="W330" i="88"/>
  <c r="X330" i="88"/>
  <c r="Y330" i="88"/>
  <c r="Z330" i="88"/>
  <c r="AA330" i="88"/>
  <c r="AB330" i="88"/>
  <c r="AC330" i="88"/>
  <c r="AD330" i="88"/>
  <c r="AE330" i="88"/>
  <c r="AF330" i="88"/>
  <c r="AG330" i="88"/>
  <c r="AH330" i="88"/>
  <c r="AI330" i="88"/>
  <c r="AJ330" i="88"/>
  <c r="AK330" i="88"/>
  <c r="AL330" i="88"/>
  <c r="AM330" i="88"/>
  <c r="AN330" i="88"/>
  <c r="AO330" i="88"/>
  <c r="AP330" i="88"/>
  <c r="AQ330" i="88"/>
  <c r="AR330" i="88"/>
  <c r="AS330" i="88"/>
  <c r="AT330" i="88"/>
  <c r="AU330" i="88"/>
  <c r="AV330" i="88"/>
  <c r="AW330" i="88"/>
  <c r="AX330" i="88"/>
  <c r="AY330" i="88"/>
  <c r="AZ330" i="88"/>
  <c r="BA330" i="88"/>
  <c r="BB330" i="88"/>
  <c r="BC330" i="88"/>
  <c r="BD330" i="88"/>
  <c r="BE330" i="88"/>
  <c r="BF330" i="88"/>
  <c r="BG330" i="88"/>
  <c r="BH330" i="88"/>
  <c r="BI330" i="88"/>
  <c r="BJ330" i="88"/>
  <c r="BK330" i="88"/>
  <c r="BL330" i="88"/>
  <c r="BM330" i="88"/>
  <c r="BN330" i="88"/>
  <c r="BO330" i="88"/>
  <c r="BP330" i="88"/>
  <c r="BQ330" i="88"/>
  <c r="BR330" i="88"/>
  <c r="BS330" i="88"/>
  <c r="BT330" i="88"/>
  <c r="BU330" i="88"/>
  <c r="BV330" i="88"/>
  <c r="BW330" i="88"/>
  <c r="BX330" i="88"/>
  <c r="BY330" i="88"/>
  <c r="BZ330" i="88"/>
  <c r="CA330" i="88"/>
  <c r="CB330" i="88"/>
  <c r="CC330" i="88"/>
  <c r="CD330" i="88"/>
  <c r="CE330" i="88"/>
  <c r="CF330" i="88"/>
  <c r="CG330" i="88"/>
  <c r="CH330" i="88"/>
  <c r="CI330" i="88"/>
  <c r="CJ330" i="88"/>
  <c r="CK330" i="88"/>
  <c r="CL330" i="88"/>
  <c r="CM330" i="88"/>
  <c r="CN330" i="88"/>
  <c r="CO330" i="88"/>
  <c r="CP330" i="88"/>
  <c r="CQ330" i="88"/>
  <c r="CR330" i="88"/>
  <c r="CS330" i="88"/>
  <c r="CT330" i="88"/>
  <c r="CU330" i="88"/>
  <c r="CV330" i="88"/>
  <c r="CW330" i="88"/>
  <c r="CX330" i="88"/>
  <c r="CY330" i="88"/>
  <c r="CZ330" i="88"/>
  <c r="DA330" i="88"/>
  <c r="DB330" i="88"/>
  <c r="H380" i="88"/>
  <c r="J380" i="88"/>
  <c r="K380" i="88"/>
  <c r="L380" i="88"/>
  <c r="M380" i="88"/>
  <c r="N380" i="88"/>
  <c r="O380" i="88"/>
  <c r="P380" i="88"/>
  <c r="Q380" i="88"/>
  <c r="R380" i="88"/>
  <c r="S380" i="88"/>
  <c r="T380" i="88"/>
  <c r="U380" i="88"/>
  <c r="V380" i="88"/>
  <c r="W380" i="88"/>
  <c r="X380" i="88"/>
  <c r="Y380" i="88"/>
  <c r="Z380" i="88"/>
  <c r="AA380" i="88"/>
  <c r="AB380" i="88"/>
  <c r="AC380" i="88"/>
  <c r="AD380" i="88"/>
  <c r="AE380" i="88"/>
  <c r="AF380" i="88"/>
  <c r="AG380" i="88"/>
  <c r="AH380" i="88"/>
  <c r="AI380" i="88"/>
  <c r="AJ380" i="88"/>
  <c r="AK380" i="88"/>
  <c r="AL380" i="88"/>
  <c r="AM380" i="88"/>
  <c r="AN380" i="88"/>
  <c r="AO380" i="88"/>
  <c r="AP380" i="88"/>
  <c r="AQ380" i="88"/>
  <c r="AR380" i="88"/>
  <c r="AS380" i="88"/>
  <c r="AT380" i="88"/>
  <c r="AU380" i="88"/>
  <c r="AV380" i="88"/>
  <c r="AW380" i="88"/>
  <c r="AX380" i="88"/>
  <c r="AY380" i="88"/>
  <c r="AZ380" i="88"/>
  <c r="BA380" i="88"/>
  <c r="BB380" i="88"/>
  <c r="BC380" i="88"/>
  <c r="BD380" i="88"/>
  <c r="BE380" i="88"/>
  <c r="BF380" i="88"/>
  <c r="BG380" i="88"/>
  <c r="BH380" i="88"/>
  <c r="BI380" i="88"/>
  <c r="BJ380" i="88"/>
  <c r="BK380" i="88"/>
  <c r="BL380" i="88"/>
  <c r="BM380" i="88"/>
  <c r="BN380" i="88"/>
  <c r="BO380" i="88"/>
  <c r="BP380" i="88"/>
  <c r="BQ380" i="88"/>
  <c r="BR380" i="88"/>
  <c r="BS380" i="88"/>
  <c r="BT380" i="88"/>
  <c r="BU380" i="88"/>
  <c r="BV380" i="88"/>
  <c r="BW380" i="88"/>
  <c r="BX380" i="88"/>
  <c r="BY380" i="88"/>
  <c r="BZ380" i="88"/>
  <c r="CA380" i="88"/>
  <c r="CB380" i="88"/>
  <c r="CC380" i="88"/>
  <c r="CD380" i="88"/>
  <c r="CE380" i="88"/>
  <c r="CF380" i="88"/>
  <c r="CG380" i="88"/>
  <c r="CH380" i="88"/>
  <c r="CI380" i="88"/>
  <c r="CJ380" i="88"/>
  <c r="CK380" i="88"/>
  <c r="CL380" i="88"/>
  <c r="CM380" i="88"/>
  <c r="CN380" i="88"/>
  <c r="CO380" i="88"/>
  <c r="CP380" i="88"/>
  <c r="CQ380" i="88"/>
  <c r="CR380" i="88"/>
  <c r="CS380" i="88"/>
  <c r="CT380" i="88"/>
  <c r="CU380" i="88"/>
  <c r="CV380" i="88"/>
  <c r="CW380" i="88"/>
  <c r="CX380" i="88"/>
  <c r="CY380" i="88"/>
  <c r="CZ380" i="88"/>
  <c r="DA380" i="88"/>
  <c r="DB380" i="88"/>
  <c r="K388" i="88"/>
  <c r="L388" i="88"/>
  <c r="M388" i="88"/>
  <c r="N388" i="88"/>
  <c r="O388" i="88"/>
  <c r="P388" i="88"/>
  <c r="Q388" i="88"/>
  <c r="R388" i="88"/>
  <c r="S388" i="88"/>
  <c r="T388" i="88"/>
  <c r="U388" i="88"/>
  <c r="V388" i="88"/>
  <c r="W388" i="88"/>
  <c r="X388" i="88"/>
  <c r="Y388" i="88"/>
  <c r="Z388" i="88"/>
  <c r="AA388" i="88"/>
  <c r="AB388" i="88"/>
  <c r="AC388" i="88"/>
  <c r="AD388" i="88"/>
  <c r="AE388" i="88"/>
  <c r="AF388" i="88"/>
  <c r="AG388" i="88"/>
  <c r="AH388" i="88"/>
  <c r="AI388" i="88"/>
  <c r="AJ388" i="88"/>
  <c r="AK388" i="88"/>
  <c r="AL388" i="88"/>
  <c r="AM388" i="88"/>
  <c r="AN388" i="88"/>
  <c r="AO388" i="88"/>
  <c r="AP388" i="88"/>
  <c r="AQ388" i="88"/>
  <c r="AR388" i="88"/>
  <c r="AS388" i="88"/>
  <c r="AT388" i="88"/>
  <c r="AU388" i="88"/>
  <c r="AV388" i="88"/>
  <c r="AW388" i="88"/>
  <c r="AX388" i="88"/>
  <c r="AY388" i="88"/>
  <c r="AZ388" i="88"/>
  <c r="BA388" i="88"/>
  <c r="BB388" i="88"/>
  <c r="BC388" i="88"/>
  <c r="BD388" i="88"/>
  <c r="BE388" i="88"/>
  <c r="BF388" i="88"/>
  <c r="BG388" i="88"/>
  <c r="BH388" i="88"/>
  <c r="BI388" i="88"/>
  <c r="BJ388" i="88"/>
  <c r="BK388" i="88"/>
  <c r="BL388" i="88"/>
  <c r="BM388" i="88"/>
  <c r="BN388" i="88"/>
  <c r="BO388" i="88"/>
  <c r="BP388" i="88"/>
  <c r="BQ388" i="88"/>
  <c r="BR388" i="88"/>
  <c r="BS388" i="88"/>
  <c r="BT388" i="88"/>
  <c r="BU388" i="88"/>
  <c r="BV388" i="88"/>
  <c r="BW388" i="88"/>
  <c r="BX388" i="88"/>
  <c r="BY388" i="88"/>
  <c r="BZ388" i="88"/>
  <c r="CA388" i="88"/>
  <c r="CB388" i="88"/>
  <c r="CC388" i="88"/>
  <c r="CD388" i="88"/>
  <c r="CE388" i="88"/>
  <c r="CF388" i="88"/>
  <c r="CG388" i="88"/>
  <c r="CH388" i="88"/>
  <c r="CI388" i="88"/>
  <c r="CJ388" i="88"/>
  <c r="CK388" i="88"/>
  <c r="CL388" i="88"/>
  <c r="CM388" i="88"/>
  <c r="CN388" i="88"/>
  <c r="CO388" i="88"/>
  <c r="CP388" i="88"/>
  <c r="CQ388" i="88"/>
  <c r="CR388" i="88"/>
  <c r="CS388" i="88"/>
  <c r="CT388" i="88"/>
  <c r="CU388" i="88"/>
  <c r="CV388" i="88"/>
  <c r="CW388" i="88"/>
  <c r="CX388" i="88"/>
  <c r="CY388" i="88"/>
  <c r="CZ388" i="88"/>
  <c r="DA388" i="88"/>
  <c r="DB388" i="88"/>
  <c r="J389" i="88"/>
  <c r="K389" i="88"/>
  <c r="L389" i="88"/>
  <c r="M389" i="88"/>
  <c r="N389" i="88"/>
  <c r="O389" i="88"/>
  <c r="P389" i="88"/>
  <c r="Q389" i="88"/>
  <c r="R389" i="88"/>
  <c r="S389" i="88"/>
  <c r="T389" i="88"/>
  <c r="U389" i="88"/>
  <c r="V389" i="88"/>
  <c r="W389" i="88"/>
  <c r="X389" i="88"/>
  <c r="Y389" i="88"/>
  <c r="Z389" i="88"/>
  <c r="AA389" i="88"/>
  <c r="AB389" i="88"/>
  <c r="AC389" i="88"/>
  <c r="AD389" i="88"/>
  <c r="AE389" i="88"/>
  <c r="AF389" i="88"/>
  <c r="AG389" i="88"/>
  <c r="AH389" i="88"/>
  <c r="AI389" i="88"/>
  <c r="AJ389" i="88"/>
  <c r="AK389" i="88"/>
  <c r="AL389" i="88"/>
  <c r="AM389" i="88"/>
  <c r="AN389" i="88"/>
  <c r="AO389" i="88"/>
  <c r="AP389" i="88"/>
  <c r="AQ389" i="88"/>
  <c r="AR389" i="88"/>
  <c r="AS389" i="88"/>
  <c r="AT389" i="88"/>
  <c r="AU389" i="88"/>
  <c r="AV389" i="88"/>
  <c r="AW389" i="88"/>
  <c r="AX389" i="88"/>
  <c r="AY389" i="88"/>
  <c r="AZ389" i="88"/>
  <c r="BA389" i="88"/>
  <c r="BB389" i="88"/>
  <c r="BC389" i="88"/>
  <c r="BD389" i="88"/>
  <c r="BE389" i="88"/>
  <c r="BF389" i="88"/>
  <c r="BG389" i="88"/>
  <c r="BH389" i="88"/>
  <c r="BI389" i="88"/>
  <c r="BJ389" i="88"/>
  <c r="BK389" i="88"/>
  <c r="BL389" i="88"/>
  <c r="BM389" i="88"/>
  <c r="BN389" i="88"/>
  <c r="BO389" i="88"/>
  <c r="BP389" i="88"/>
  <c r="BQ389" i="88"/>
  <c r="BR389" i="88"/>
  <c r="BS389" i="88"/>
  <c r="BT389" i="88"/>
  <c r="BU389" i="88"/>
  <c r="BV389" i="88"/>
  <c r="BW389" i="88"/>
  <c r="BX389" i="88"/>
  <c r="BY389" i="88"/>
  <c r="BZ389" i="88"/>
  <c r="CA389" i="88"/>
  <c r="CB389" i="88"/>
  <c r="CC389" i="88"/>
  <c r="CD389" i="88"/>
  <c r="CE389" i="88"/>
  <c r="CF389" i="88"/>
  <c r="CG389" i="88"/>
  <c r="CH389" i="88"/>
  <c r="CI389" i="88"/>
  <c r="CJ389" i="88"/>
  <c r="CK389" i="88"/>
  <c r="CL389" i="88"/>
  <c r="CM389" i="88"/>
  <c r="CN389" i="88"/>
  <c r="CO389" i="88"/>
  <c r="CP389" i="88"/>
  <c r="CQ389" i="88"/>
  <c r="CR389" i="88"/>
  <c r="CS389" i="88"/>
  <c r="CT389" i="88"/>
  <c r="CU389" i="88"/>
  <c r="CV389" i="88"/>
  <c r="CW389" i="88"/>
  <c r="CX389" i="88"/>
  <c r="CY389" i="88"/>
  <c r="CZ389" i="88"/>
  <c r="DA389" i="88"/>
  <c r="DB389" i="88"/>
  <c r="K391" i="88"/>
  <c r="L391" i="88"/>
  <c r="M391" i="88"/>
  <c r="N391" i="88"/>
  <c r="O391" i="88"/>
  <c r="P391" i="88"/>
  <c r="Q391" i="88"/>
  <c r="R391" i="88"/>
  <c r="S391" i="88"/>
  <c r="T391" i="88"/>
  <c r="U391" i="88"/>
  <c r="V391" i="88"/>
  <c r="W391" i="88"/>
  <c r="X391" i="88"/>
  <c r="Y391" i="88"/>
  <c r="Z391" i="88"/>
  <c r="AA391" i="88"/>
  <c r="AB391" i="88"/>
  <c r="AC391" i="88"/>
  <c r="AD391" i="88"/>
  <c r="AE391" i="88"/>
  <c r="AF391" i="88"/>
  <c r="AG391" i="88"/>
  <c r="AH391" i="88"/>
  <c r="AI391" i="88"/>
  <c r="AJ391" i="88"/>
  <c r="AK391" i="88"/>
  <c r="AL391" i="88"/>
  <c r="AM391" i="88"/>
  <c r="AN391" i="88"/>
  <c r="AO391" i="88"/>
  <c r="AP391" i="88"/>
  <c r="AQ391" i="88"/>
  <c r="AR391" i="88"/>
  <c r="AS391" i="88"/>
  <c r="AT391" i="88"/>
  <c r="AU391" i="88"/>
  <c r="AV391" i="88"/>
  <c r="AW391" i="88"/>
  <c r="AX391" i="88"/>
  <c r="AY391" i="88"/>
  <c r="AZ391" i="88"/>
  <c r="BA391" i="88"/>
  <c r="BB391" i="88"/>
  <c r="BC391" i="88"/>
  <c r="BD391" i="88"/>
  <c r="BE391" i="88"/>
  <c r="BF391" i="88"/>
  <c r="BG391" i="88"/>
  <c r="BH391" i="88"/>
  <c r="BI391" i="88"/>
  <c r="BJ391" i="88"/>
  <c r="BK391" i="88"/>
  <c r="BL391" i="88"/>
  <c r="BM391" i="88"/>
  <c r="BN391" i="88"/>
  <c r="BO391" i="88"/>
  <c r="BP391" i="88"/>
  <c r="BQ391" i="88"/>
  <c r="BR391" i="88"/>
  <c r="BS391" i="88"/>
  <c r="BT391" i="88"/>
  <c r="BU391" i="88"/>
  <c r="BV391" i="88"/>
  <c r="BW391" i="88"/>
  <c r="BX391" i="88"/>
  <c r="BY391" i="88"/>
  <c r="BZ391" i="88"/>
  <c r="CA391" i="88"/>
  <c r="CB391" i="88"/>
  <c r="CC391" i="88"/>
  <c r="CD391" i="88"/>
  <c r="CE391" i="88"/>
  <c r="CF391" i="88"/>
  <c r="CG391" i="88"/>
  <c r="CH391" i="88"/>
  <c r="CI391" i="88"/>
  <c r="CJ391" i="88"/>
  <c r="CK391" i="88"/>
  <c r="CL391" i="88"/>
  <c r="CM391" i="88"/>
  <c r="CN391" i="88"/>
  <c r="CO391" i="88"/>
  <c r="CP391" i="88"/>
  <c r="CQ391" i="88"/>
  <c r="CR391" i="88"/>
  <c r="CS391" i="88"/>
  <c r="CT391" i="88"/>
  <c r="CU391" i="88"/>
  <c r="CV391" i="88"/>
  <c r="CW391" i="88"/>
  <c r="CX391" i="88"/>
  <c r="CY391" i="88"/>
  <c r="CZ391" i="88"/>
  <c r="DA391" i="88"/>
  <c r="DB391" i="88"/>
  <c r="J392" i="88"/>
  <c r="K392" i="88"/>
  <c r="L392" i="88"/>
  <c r="M392" i="88"/>
  <c r="N392" i="88"/>
  <c r="O392" i="88"/>
  <c r="P392" i="88"/>
  <c r="Q392" i="88"/>
  <c r="R392" i="88"/>
  <c r="S392" i="88"/>
  <c r="T392" i="88"/>
  <c r="U392" i="88"/>
  <c r="V392" i="88"/>
  <c r="W392" i="88"/>
  <c r="X392" i="88"/>
  <c r="Y392" i="88"/>
  <c r="Z392" i="88"/>
  <c r="AA392" i="88"/>
  <c r="AB392" i="88"/>
  <c r="AC392" i="88"/>
  <c r="AD392" i="88"/>
  <c r="AE392" i="88"/>
  <c r="AF392" i="88"/>
  <c r="AG392" i="88"/>
  <c r="AH392" i="88"/>
  <c r="AI392" i="88"/>
  <c r="AJ392" i="88"/>
  <c r="AK392" i="88"/>
  <c r="AL392" i="88"/>
  <c r="AM392" i="88"/>
  <c r="AN392" i="88"/>
  <c r="AO392" i="88"/>
  <c r="AP392" i="88"/>
  <c r="AQ392" i="88"/>
  <c r="AR392" i="88"/>
  <c r="AS392" i="88"/>
  <c r="AT392" i="88"/>
  <c r="AU392" i="88"/>
  <c r="AV392" i="88"/>
  <c r="AW392" i="88"/>
  <c r="AX392" i="88"/>
  <c r="AY392" i="88"/>
  <c r="AZ392" i="88"/>
  <c r="BA392" i="88"/>
  <c r="BB392" i="88"/>
  <c r="BC392" i="88"/>
  <c r="BD392" i="88"/>
  <c r="BE392" i="88"/>
  <c r="BF392" i="88"/>
  <c r="BG392" i="88"/>
  <c r="BH392" i="88"/>
  <c r="BI392" i="88"/>
  <c r="BJ392" i="88"/>
  <c r="BK392" i="88"/>
  <c r="BL392" i="88"/>
  <c r="BM392" i="88"/>
  <c r="BN392" i="88"/>
  <c r="BO392" i="88"/>
  <c r="BP392" i="88"/>
  <c r="BQ392" i="88"/>
  <c r="BR392" i="88"/>
  <c r="BS392" i="88"/>
  <c r="BT392" i="88"/>
  <c r="BU392" i="88"/>
  <c r="BV392" i="88"/>
  <c r="BW392" i="88"/>
  <c r="BX392" i="88"/>
  <c r="BY392" i="88"/>
  <c r="BZ392" i="88"/>
  <c r="CA392" i="88"/>
  <c r="CB392" i="88"/>
  <c r="CC392" i="88"/>
  <c r="CD392" i="88"/>
  <c r="CE392" i="88"/>
  <c r="CF392" i="88"/>
  <c r="CG392" i="88"/>
  <c r="CH392" i="88"/>
  <c r="CI392" i="88"/>
  <c r="CJ392" i="88"/>
  <c r="CK392" i="88"/>
  <c r="CL392" i="88"/>
  <c r="CM392" i="88"/>
  <c r="CN392" i="88"/>
  <c r="CO392" i="88"/>
  <c r="CP392" i="88"/>
  <c r="CQ392" i="88"/>
  <c r="CR392" i="88"/>
  <c r="CS392" i="88"/>
  <c r="CT392" i="88"/>
  <c r="CU392" i="88"/>
  <c r="CV392" i="88"/>
  <c r="CW392" i="88"/>
  <c r="CX392" i="88"/>
  <c r="CY392" i="88"/>
  <c r="CZ392" i="88"/>
  <c r="DA392" i="88"/>
  <c r="DB392" i="88"/>
  <c r="J393" i="88"/>
  <c r="K393" i="88"/>
  <c r="L393" i="88"/>
  <c r="M393" i="88"/>
  <c r="N393" i="88"/>
  <c r="O393" i="88"/>
  <c r="P393" i="88"/>
  <c r="Q393" i="88"/>
  <c r="R393" i="88"/>
  <c r="S393" i="88"/>
  <c r="T393" i="88"/>
  <c r="U393" i="88"/>
  <c r="V393" i="88"/>
  <c r="W393" i="88"/>
  <c r="X393" i="88"/>
  <c r="Y393" i="88"/>
  <c r="Z393" i="88"/>
  <c r="AA393" i="88"/>
  <c r="AB393" i="88"/>
  <c r="AC393" i="88"/>
  <c r="AD393" i="88"/>
  <c r="AE393" i="88"/>
  <c r="AF393" i="88"/>
  <c r="AG393" i="88"/>
  <c r="AH393" i="88"/>
  <c r="AI393" i="88"/>
  <c r="AJ393" i="88"/>
  <c r="AK393" i="88"/>
  <c r="AL393" i="88"/>
  <c r="AM393" i="88"/>
  <c r="AN393" i="88"/>
  <c r="AO393" i="88"/>
  <c r="AP393" i="88"/>
  <c r="AQ393" i="88"/>
  <c r="AR393" i="88"/>
  <c r="AS393" i="88"/>
  <c r="AT393" i="88"/>
  <c r="AU393" i="88"/>
  <c r="AV393" i="88"/>
  <c r="AW393" i="88"/>
  <c r="AX393" i="88"/>
  <c r="AY393" i="88"/>
  <c r="AZ393" i="88"/>
  <c r="BA393" i="88"/>
  <c r="BB393" i="88"/>
  <c r="BC393" i="88"/>
  <c r="BD393" i="88"/>
  <c r="BE393" i="88"/>
  <c r="BF393" i="88"/>
  <c r="BG393" i="88"/>
  <c r="BH393" i="88"/>
  <c r="BI393" i="88"/>
  <c r="BJ393" i="88"/>
  <c r="BK393" i="88"/>
  <c r="BL393" i="88"/>
  <c r="BM393" i="88"/>
  <c r="BN393" i="88"/>
  <c r="BO393" i="88"/>
  <c r="BP393" i="88"/>
  <c r="BQ393" i="88"/>
  <c r="BR393" i="88"/>
  <c r="BS393" i="88"/>
  <c r="BT393" i="88"/>
  <c r="BU393" i="88"/>
  <c r="BV393" i="88"/>
  <c r="BW393" i="88"/>
  <c r="BX393" i="88"/>
  <c r="BY393" i="88"/>
  <c r="BZ393" i="88"/>
  <c r="CA393" i="88"/>
  <c r="CB393" i="88"/>
  <c r="CC393" i="88"/>
  <c r="CD393" i="88"/>
  <c r="CE393" i="88"/>
  <c r="CF393" i="88"/>
  <c r="CG393" i="88"/>
  <c r="CH393" i="88"/>
  <c r="CI393" i="88"/>
  <c r="CJ393" i="88"/>
  <c r="CK393" i="88"/>
  <c r="CL393" i="88"/>
  <c r="CM393" i="88"/>
  <c r="CN393" i="88"/>
  <c r="CO393" i="88"/>
  <c r="CP393" i="88"/>
  <c r="CQ393" i="88"/>
  <c r="CR393" i="88"/>
  <c r="CS393" i="88"/>
  <c r="CT393" i="88"/>
  <c r="CU393" i="88"/>
  <c r="CV393" i="88"/>
  <c r="CW393" i="88"/>
  <c r="CX393" i="88"/>
  <c r="CY393" i="88"/>
  <c r="CZ393" i="88"/>
  <c r="DA393" i="88"/>
  <c r="DB393" i="88"/>
  <c r="K399" i="88"/>
  <c r="L399" i="88"/>
  <c r="M399" i="88"/>
  <c r="N399" i="88"/>
  <c r="O399" i="88"/>
  <c r="P399" i="88"/>
  <c r="Q399" i="88"/>
  <c r="R399" i="88"/>
  <c r="S399" i="88"/>
  <c r="T399" i="88"/>
  <c r="U399" i="88"/>
  <c r="V399" i="88"/>
  <c r="W399" i="88"/>
  <c r="X399" i="88"/>
  <c r="Y399" i="88"/>
  <c r="Z399" i="88"/>
  <c r="AA399" i="88"/>
  <c r="AB399" i="88"/>
  <c r="AC399" i="88"/>
  <c r="AD399" i="88"/>
  <c r="AE399" i="88"/>
  <c r="AF399" i="88"/>
  <c r="AG399" i="88"/>
  <c r="AH399" i="88"/>
  <c r="AI399" i="88"/>
  <c r="AJ399" i="88"/>
  <c r="AK399" i="88"/>
  <c r="AL399" i="88"/>
  <c r="AM399" i="88"/>
  <c r="AN399" i="88"/>
  <c r="AO399" i="88"/>
  <c r="AP399" i="88"/>
  <c r="AQ399" i="88"/>
  <c r="AR399" i="88"/>
  <c r="AS399" i="88"/>
  <c r="AT399" i="88"/>
  <c r="AU399" i="88"/>
  <c r="AV399" i="88"/>
  <c r="AW399" i="88"/>
  <c r="AX399" i="88"/>
  <c r="AY399" i="88"/>
  <c r="AZ399" i="88"/>
  <c r="BA399" i="88"/>
  <c r="BB399" i="88"/>
  <c r="BC399" i="88"/>
  <c r="BD399" i="88"/>
  <c r="BE399" i="88"/>
  <c r="BF399" i="88"/>
  <c r="BG399" i="88"/>
  <c r="BH399" i="88"/>
  <c r="BI399" i="88"/>
  <c r="BJ399" i="88"/>
  <c r="BK399" i="88"/>
  <c r="BL399" i="88"/>
  <c r="BM399" i="88"/>
  <c r="BN399" i="88"/>
  <c r="BO399" i="88"/>
  <c r="BP399" i="88"/>
  <c r="BQ399" i="88"/>
  <c r="BR399" i="88"/>
  <c r="BS399" i="88"/>
  <c r="BT399" i="88"/>
  <c r="BU399" i="88"/>
  <c r="BV399" i="88"/>
  <c r="BW399" i="88"/>
  <c r="BX399" i="88"/>
  <c r="BY399" i="88"/>
  <c r="BZ399" i="88"/>
  <c r="CA399" i="88"/>
  <c r="CB399" i="88"/>
  <c r="CC399" i="88"/>
  <c r="CD399" i="88"/>
  <c r="CE399" i="88"/>
  <c r="CF399" i="88"/>
  <c r="CG399" i="88"/>
  <c r="CH399" i="88"/>
  <c r="CI399" i="88"/>
  <c r="CJ399" i="88"/>
  <c r="CK399" i="88"/>
  <c r="CL399" i="88"/>
  <c r="CM399" i="88"/>
  <c r="CN399" i="88"/>
  <c r="CO399" i="88"/>
  <c r="CP399" i="88"/>
  <c r="CQ399" i="88"/>
  <c r="CR399" i="88"/>
  <c r="CS399" i="88"/>
  <c r="CT399" i="88"/>
  <c r="CU399" i="88"/>
  <c r="CV399" i="88"/>
  <c r="CW399" i="88"/>
  <c r="CX399" i="88"/>
  <c r="CY399" i="88"/>
  <c r="CZ399" i="88"/>
  <c r="DA399" i="88"/>
  <c r="DB399" i="88"/>
  <c r="J401" i="88"/>
  <c r="K401" i="88"/>
  <c r="L401" i="88"/>
  <c r="M401" i="88"/>
  <c r="N401" i="88"/>
  <c r="O401" i="88"/>
  <c r="P401" i="88"/>
  <c r="Q401" i="88"/>
  <c r="R401" i="88"/>
  <c r="S401" i="88"/>
  <c r="T401" i="88"/>
  <c r="U401" i="88"/>
  <c r="V401" i="88"/>
  <c r="W401" i="88"/>
  <c r="X401" i="88"/>
  <c r="Y401" i="88"/>
  <c r="Z401" i="88"/>
  <c r="AA401" i="88"/>
  <c r="AB401" i="88"/>
  <c r="AC401" i="88"/>
  <c r="AD401" i="88"/>
  <c r="AE401" i="88"/>
  <c r="AF401" i="88"/>
  <c r="AG401" i="88"/>
  <c r="AH401" i="88"/>
  <c r="AI401" i="88"/>
  <c r="AJ401" i="88"/>
  <c r="AK401" i="88"/>
  <c r="AL401" i="88"/>
  <c r="AM401" i="88"/>
  <c r="AN401" i="88"/>
  <c r="AO401" i="88"/>
  <c r="AP401" i="88"/>
  <c r="AQ401" i="88"/>
  <c r="AR401" i="88"/>
  <c r="AS401" i="88"/>
  <c r="AT401" i="88"/>
  <c r="AU401" i="88"/>
  <c r="AV401" i="88"/>
  <c r="AW401" i="88"/>
  <c r="AX401" i="88"/>
  <c r="AY401" i="88"/>
  <c r="AZ401" i="88"/>
  <c r="BA401" i="88"/>
  <c r="BB401" i="88"/>
  <c r="BC401" i="88"/>
  <c r="BD401" i="88"/>
  <c r="BE401" i="88"/>
  <c r="BF401" i="88"/>
  <c r="BG401" i="88"/>
  <c r="BH401" i="88"/>
  <c r="BI401" i="88"/>
  <c r="BJ401" i="88"/>
  <c r="BK401" i="88"/>
  <c r="BL401" i="88"/>
  <c r="BM401" i="88"/>
  <c r="BN401" i="88"/>
  <c r="BO401" i="88"/>
  <c r="BP401" i="88"/>
  <c r="BQ401" i="88"/>
  <c r="BR401" i="88"/>
  <c r="BS401" i="88"/>
  <c r="BT401" i="88"/>
  <c r="BU401" i="88"/>
  <c r="BV401" i="88"/>
  <c r="BW401" i="88"/>
  <c r="BX401" i="88"/>
  <c r="BY401" i="88"/>
  <c r="BZ401" i="88"/>
  <c r="CA401" i="88"/>
  <c r="CB401" i="88"/>
  <c r="CC401" i="88"/>
  <c r="CD401" i="88"/>
  <c r="CE401" i="88"/>
  <c r="CF401" i="88"/>
  <c r="CG401" i="88"/>
  <c r="CH401" i="88"/>
  <c r="CI401" i="88"/>
  <c r="CJ401" i="88"/>
  <c r="CK401" i="88"/>
  <c r="CL401" i="88"/>
  <c r="CM401" i="88"/>
  <c r="CN401" i="88"/>
  <c r="CO401" i="88"/>
  <c r="CP401" i="88"/>
  <c r="CQ401" i="88"/>
  <c r="CR401" i="88"/>
  <c r="CS401" i="88"/>
  <c r="CT401" i="88"/>
  <c r="CU401" i="88"/>
  <c r="CV401" i="88"/>
  <c r="CW401" i="88"/>
  <c r="CX401" i="88"/>
  <c r="CY401" i="88"/>
  <c r="CZ401" i="88"/>
  <c r="DA401" i="88"/>
  <c r="DB401" i="88"/>
  <c r="K402" i="88"/>
  <c r="L402" i="88"/>
  <c r="M402" i="88"/>
  <c r="N402" i="88"/>
  <c r="O402" i="88"/>
  <c r="P402" i="88"/>
  <c r="Q402" i="88"/>
  <c r="R402" i="88"/>
  <c r="S402" i="88"/>
  <c r="T402" i="88"/>
  <c r="U402" i="88"/>
  <c r="V402" i="88"/>
  <c r="W402" i="88"/>
  <c r="X402" i="88"/>
  <c r="Y402" i="88"/>
  <c r="Z402" i="88"/>
  <c r="AA402" i="88"/>
  <c r="AB402" i="88"/>
  <c r="AC402" i="88"/>
  <c r="AD402" i="88"/>
  <c r="AE402" i="88"/>
  <c r="AF402" i="88"/>
  <c r="AG402" i="88"/>
  <c r="AH402" i="88"/>
  <c r="AI402" i="88"/>
  <c r="AJ402" i="88"/>
  <c r="AK402" i="88"/>
  <c r="AL402" i="88"/>
  <c r="AM402" i="88"/>
  <c r="AN402" i="88"/>
  <c r="AO402" i="88"/>
  <c r="AP402" i="88"/>
  <c r="AQ402" i="88"/>
  <c r="AR402" i="88"/>
  <c r="AS402" i="88"/>
  <c r="AT402" i="88"/>
  <c r="AU402" i="88"/>
  <c r="AV402" i="88"/>
  <c r="AW402" i="88"/>
  <c r="AX402" i="88"/>
  <c r="AY402" i="88"/>
  <c r="AZ402" i="88"/>
  <c r="BA402" i="88"/>
  <c r="BB402" i="88"/>
  <c r="BC402" i="88"/>
  <c r="BD402" i="88"/>
  <c r="BE402" i="88"/>
  <c r="BF402" i="88"/>
  <c r="BG402" i="88"/>
  <c r="BH402" i="88"/>
  <c r="BI402" i="88"/>
  <c r="BJ402" i="88"/>
  <c r="BK402" i="88"/>
  <c r="BL402" i="88"/>
  <c r="BM402" i="88"/>
  <c r="BN402" i="88"/>
  <c r="BO402" i="88"/>
  <c r="BP402" i="88"/>
  <c r="BQ402" i="88"/>
  <c r="BR402" i="88"/>
  <c r="BS402" i="88"/>
  <c r="BT402" i="88"/>
  <c r="BU402" i="88"/>
  <c r="BV402" i="88"/>
  <c r="BW402" i="88"/>
  <c r="BX402" i="88"/>
  <c r="BY402" i="88"/>
  <c r="BZ402" i="88"/>
  <c r="CA402" i="88"/>
  <c r="CB402" i="88"/>
  <c r="CC402" i="88"/>
  <c r="CD402" i="88"/>
  <c r="CE402" i="88"/>
  <c r="CF402" i="88"/>
  <c r="CG402" i="88"/>
  <c r="CH402" i="88"/>
  <c r="CI402" i="88"/>
  <c r="CJ402" i="88"/>
  <c r="CK402" i="88"/>
  <c r="CL402" i="88"/>
  <c r="CM402" i="88"/>
  <c r="CN402" i="88"/>
  <c r="CO402" i="88"/>
  <c r="CP402" i="88"/>
  <c r="CQ402" i="88"/>
  <c r="CR402" i="88"/>
  <c r="CS402" i="88"/>
  <c r="CT402" i="88"/>
  <c r="CU402" i="88"/>
  <c r="CV402" i="88"/>
  <c r="CW402" i="88"/>
  <c r="CX402" i="88"/>
  <c r="CY402" i="88"/>
  <c r="CZ402" i="88"/>
  <c r="DA402" i="88"/>
  <c r="DB402" i="88"/>
  <c r="J404" i="88"/>
  <c r="K404" i="88"/>
  <c r="L404" i="88"/>
  <c r="M404" i="88"/>
  <c r="N404" i="88"/>
  <c r="O404" i="88"/>
  <c r="P404" i="88"/>
  <c r="Q404" i="88"/>
  <c r="R404" i="88"/>
  <c r="S404" i="88"/>
  <c r="T404" i="88"/>
  <c r="U404" i="88"/>
  <c r="V404" i="88"/>
  <c r="W404" i="88"/>
  <c r="X404" i="88"/>
  <c r="Y404" i="88"/>
  <c r="Z404" i="88"/>
  <c r="AA404" i="88"/>
  <c r="AB404" i="88"/>
  <c r="AC404" i="88"/>
  <c r="AD404" i="88"/>
  <c r="AE404" i="88"/>
  <c r="AF404" i="88"/>
  <c r="AG404" i="88"/>
  <c r="AH404" i="88"/>
  <c r="AI404" i="88"/>
  <c r="AJ404" i="88"/>
  <c r="AK404" i="88"/>
  <c r="AL404" i="88"/>
  <c r="AM404" i="88"/>
  <c r="AN404" i="88"/>
  <c r="AO404" i="88"/>
  <c r="AP404" i="88"/>
  <c r="AQ404" i="88"/>
  <c r="AR404" i="88"/>
  <c r="AS404" i="88"/>
  <c r="AT404" i="88"/>
  <c r="AU404" i="88"/>
  <c r="AV404" i="88"/>
  <c r="AW404" i="88"/>
  <c r="AX404" i="88"/>
  <c r="AY404" i="88"/>
  <c r="AZ404" i="88"/>
  <c r="BA404" i="88"/>
  <c r="BB404" i="88"/>
  <c r="BC404" i="88"/>
  <c r="BD404" i="88"/>
  <c r="BE404" i="88"/>
  <c r="BF404" i="88"/>
  <c r="BG404" i="88"/>
  <c r="BH404" i="88"/>
  <c r="BI404" i="88"/>
  <c r="BJ404" i="88"/>
  <c r="BK404" i="88"/>
  <c r="BL404" i="88"/>
  <c r="BM404" i="88"/>
  <c r="BN404" i="88"/>
  <c r="BO404" i="88"/>
  <c r="BP404" i="88"/>
  <c r="BQ404" i="88"/>
  <c r="BR404" i="88"/>
  <c r="BS404" i="88"/>
  <c r="BT404" i="88"/>
  <c r="BU404" i="88"/>
  <c r="BV404" i="88"/>
  <c r="BW404" i="88"/>
  <c r="BX404" i="88"/>
  <c r="BY404" i="88"/>
  <c r="BZ404" i="88"/>
  <c r="CA404" i="88"/>
  <c r="CB404" i="88"/>
  <c r="CC404" i="88"/>
  <c r="CD404" i="88"/>
  <c r="CE404" i="88"/>
  <c r="CF404" i="88"/>
  <c r="CG404" i="88"/>
  <c r="CH404" i="88"/>
  <c r="CI404" i="88"/>
  <c r="CJ404" i="88"/>
  <c r="CK404" i="88"/>
  <c r="CL404" i="88"/>
  <c r="CM404" i="88"/>
  <c r="CN404" i="88"/>
  <c r="CO404" i="88"/>
  <c r="CP404" i="88"/>
  <c r="CQ404" i="88"/>
  <c r="CR404" i="88"/>
  <c r="CS404" i="88"/>
  <c r="CT404" i="88"/>
  <c r="CU404" i="88"/>
  <c r="CV404" i="88"/>
  <c r="CW404" i="88"/>
  <c r="CX404" i="88"/>
  <c r="CY404" i="88"/>
  <c r="CZ404" i="88"/>
  <c r="DA404" i="88"/>
  <c r="DB404" i="88"/>
  <c r="H405" i="88"/>
  <c r="K405" i="88"/>
  <c r="L405" i="88"/>
  <c r="M405" i="88"/>
  <c r="N405" i="88"/>
  <c r="O405" i="88"/>
  <c r="P405" i="88"/>
  <c r="Q405" i="88"/>
  <c r="R405" i="88"/>
  <c r="S405" i="88"/>
  <c r="T405" i="88"/>
  <c r="U405" i="88"/>
  <c r="V405" i="88"/>
  <c r="W405" i="88"/>
  <c r="X405" i="88"/>
  <c r="Y405" i="88"/>
  <c r="Z405" i="88"/>
  <c r="AA405" i="88"/>
  <c r="AB405" i="88"/>
  <c r="AC405" i="88"/>
  <c r="AD405" i="88"/>
  <c r="AE405" i="88"/>
  <c r="AF405" i="88"/>
  <c r="AG405" i="88"/>
  <c r="AH405" i="88"/>
  <c r="AI405" i="88"/>
  <c r="AJ405" i="88"/>
  <c r="AK405" i="88"/>
  <c r="AL405" i="88"/>
  <c r="AM405" i="88"/>
  <c r="AN405" i="88"/>
  <c r="AO405" i="88"/>
  <c r="AP405" i="88"/>
  <c r="AQ405" i="88"/>
  <c r="AR405" i="88"/>
  <c r="AS405" i="88"/>
  <c r="AT405" i="88"/>
  <c r="AU405" i="88"/>
  <c r="AV405" i="88"/>
  <c r="AW405" i="88"/>
  <c r="AX405" i="88"/>
  <c r="AY405" i="88"/>
  <c r="AZ405" i="88"/>
  <c r="BA405" i="88"/>
  <c r="BB405" i="88"/>
  <c r="BC405" i="88"/>
  <c r="BD405" i="88"/>
  <c r="BE405" i="88"/>
  <c r="BF405" i="88"/>
  <c r="BG405" i="88"/>
  <c r="BH405" i="88"/>
  <c r="BI405" i="88"/>
  <c r="BJ405" i="88"/>
  <c r="BK405" i="88"/>
  <c r="BL405" i="88"/>
  <c r="BM405" i="88"/>
  <c r="BN405" i="88"/>
  <c r="BO405" i="88"/>
  <c r="BP405" i="88"/>
  <c r="BQ405" i="88"/>
  <c r="BR405" i="88"/>
  <c r="BS405" i="88"/>
  <c r="BT405" i="88"/>
  <c r="BU405" i="88"/>
  <c r="BV405" i="88"/>
  <c r="BW405" i="88"/>
  <c r="BX405" i="88"/>
  <c r="BY405" i="88"/>
  <c r="BZ405" i="88"/>
  <c r="CA405" i="88"/>
  <c r="CB405" i="88"/>
  <c r="CC405" i="88"/>
  <c r="CD405" i="88"/>
  <c r="CE405" i="88"/>
  <c r="CF405" i="88"/>
  <c r="CG405" i="88"/>
  <c r="CH405" i="88"/>
  <c r="CI405" i="88"/>
  <c r="CJ405" i="88"/>
  <c r="CK405" i="88"/>
  <c r="CL405" i="88"/>
  <c r="CM405" i="88"/>
  <c r="CN405" i="88"/>
  <c r="CO405" i="88"/>
  <c r="CP405" i="88"/>
  <c r="CQ405" i="88"/>
  <c r="CR405" i="88"/>
  <c r="CS405" i="88"/>
  <c r="CT405" i="88"/>
  <c r="CU405" i="88"/>
  <c r="CV405" i="88"/>
  <c r="CW405" i="88"/>
  <c r="CX405" i="88"/>
  <c r="CY405" i="88"/>
  <c r="CZ405" i="88"/>
  <c r="DA405" i="88"/>
  <c r="DB405" i="88"/>
  <c r="J433" i="88"/>
  <c r="K433" i="88"/>
  <c r="L433" i="88"/>
  <c r="M433" i="88"/>
  <c r="N433" i="88"/>
  <c r="O433" i="88"/>
  <c r="P433" i="88"/>
  <c r="Q433" i="88"/>
  <c r="R433" i="88"/>
  <c r="S433" i="88"/>
  <c r="T433" i="88"/>
  <c r="U433" i="88"/>
  <c r="V433" i="88"/>
  <c r="W433" i="88"/>
  <c r="X433" i="88"/>
  <c r="Y433" i="88"/>
  <c r="Z433" i="88"/>
  <c r="AA433" i="88"/>
  <c r="AB433" i="88"/>
  <c r="AC433" i="88"/>
  <c r="AD433" i="88"/>
  <c r="AE433" i="88"/>
  <c r="AF433" i="88"/>
  <c r="AG433" i="88"/>
  <c r="AH433" i="88"/>
  <c r="AI433" i="88"/>
  <c r="AJ433" i="88"/>
  <c r="AK433" i="88"/>
  <c r="AL433" i="88"/>
  <c r="AM433" i="88"/>
  <c r="AN433" i="88"/>
  <c r="AO433" i="88"/>
  <c r="AP433" i="88"/>
  <c r="AQ433" i="88"/>
  <c r="AR433" i="88"/>
  <c r="AS433" i="88"/>
  <c r="AT433" i="88"/>
  <c r="AU433" i="88"/>
  <c r="AV433" i="88"/>
  <c r="AW433" i="88"/>
  <c r="AX433" i="88"/>
  <c r="AY433" i="88"/>
  <c r="AZ433" i="88"/>
  <c r="BA433" i="88"/>
  <c r="BB433" i="88"/>
  <c r="BC433" i="88"/>
  <c r="BD433" i="88"/>
  <c r="BE433" i="88"/>
  <c r="BF433" i="88"/>
  <c r="BG433" i="88"/>
  <c r="BH433" i="88"/>
  <c r="BI433" i="88"/>
  <c r="BJ433" i="88"/>
  <c r="BK433" i="88"/>
  <c r="BL433" i="88"/>
  <c r="BM433" i="88"/>
  <c r="BN433" i="88"/>
  <c r="BO433" i="88"/>
  <c r="BP433" i="88"/>
  <c r="BQ433" i="88"/>
  <c r="BR433" i="88"/>
  <c r="BS433" i="88"/>
  <c r="BT433" i="88"/>
  <c r="BU433" i="88"/>
  <c r="BV433" i="88"/>
  <c r="BW433" i="88"/>
  <c r="BX433" i="88"/>
  <c r="BY433" i="88"/>
  <c r="BZ433" i="88"/>
  <c r="CA433" i="88"/>
  <c r="CB433" i="88"/>
  <c r="CC433" i="88"/>
  <c r="CD433" i="88"/>
  <c r="CE433" i="88"/>
  <c r="CF433" i="88"/>
  <c r="CG433" i="88"/>
  <c r="CH433" i="88"/>
  <c r="CI433" i="88"/>
  <c r="CJ433" i="88"/>
  <c r="CK433" i="88"/>
  <c r="CL433" i="88"/>
  <c r="CM433" i="88"/>
  <c r="CN433" i="88"/>
  <c r="CO433" i="88"/>
  <c r="CP433" i="88"/>
  <c r="CQ433" i="88"/>
  <c r="CR433" i="88"/>
  <c r="CS433" i="88"/>
  <c r="CT433" i="88"/>
  <c r="CU433" i="88"/>
  <c r="CV433" i="88"/>
  <c r="CW433" i="88"/>
  <c r="CX433" i="88"/>
  <c r="CY433" i="88"/>
  <c r="CZ433" i="88"/>
  <c r="DA433" i="88"/>
  <c r="DB433" i="88"/>
  <c r="H435" i="88"/>
  <c r="K435" i="88"/>
  <c r="L435" i="88"/>
  <c r="M435" i="88"/>
  <c r="N435" i="88"/>
  <c r="O435" i="88"/>
  <c r="P435" i="88"/>
  <c r="Q435" i="88"/>
  <c r="R435" i="88"/>
  <c r="S435" i="88"/>
  <c r="T435" i="88"/>
  <c r="U435" i="88"/>
  <c r="V435" i="88"/>
  <c r="W435" i="88"/>
  <c r="X435" i="88"/>
  <c r="Y435" i="88"/>
  <c r="Z435" i="88"/>
  <c r="AA435" i="88"/>
  <c r="AB435" i="88"/>
  <c r="AC435" i="88"/>
  <c r="AD435" i="88"/>
  <c r="AE435" i="88"/>
  <c r="AF435" i="88"/>
  <c r="AG435" i="88"/>
  <c r="AH435" i="88"/>
  <c r="AI435" i="88"/>
  <c r="AJ435" i="88"/>
  <c r="AK435" i="88"/>
  <c r="AL435" i="88"/>
  <c r="AM435" i="88"/>
  <c r="AN435" i="88"/>
  <c r="AO435" i="88"/>
  <c r="AP435" i="88"/>
  <c r="AQ435" i="88"/>
  <c r="AR435" i="88"/>
  <c r="AS435" i="88"/>
  <c r="AT435" i="88"/>
  <c r="AU435" i="88"/>
  <c r="AV435" i="88"/>
  <c r="AW435" i="88"/>
  <c r="AX435" i="88"/>
  <c r="AY435" i="88"/>
  <c r="AZ435" i="88"/>
  <c r="BA435" i="88"/>
  <c r="BB435" i="88"/>
  <c r="BC435" i="88"/>
  <c r="BD435" i="88"/>
  <c r="BE435" i="88"/>
  <c r="BF435" i="88"/>
  <c r="BG435" i="88"/>
  <c r="BH435" i="88"/>
  <c r="BI435" i="88"/>
  <c r="BJ435" i="88"/>
  <c r="BK435" i="88"/>
  <c r="BL435" i="88"/>
  <c r="BM435" i="88"/>
  <c r="BN435" i="88"/>
  <c r="BO435" i="88"/>
  <c r="BP435" i="88"/>
  <c r="BQ435" i="88"/>
  <c r="BR435" i="88"/>
  <c r="BS435" i="88"/>
  <c r="BT435" i="88"/>
  <c r="BU435" i="88"/>
  <c r="BV435" i="88"/>
  <c r="BW435" i="88"/>
  <c r="BX435" i="88"/>
  <c r="BY435" i="88"/>
  <c r="BZ435" i="88"/>
  <c r="CA435" i="88"/>
  <c r="CB435" i="88"/>
  <c r="CC435" i="88"/>
  <c r="CD435" i="88"/>
  <c r="CE435" i="88"/>
  <c r="CF435" i="88"/>
  <c r="CG435" i="88"/>
  <c r="CH435" i="88"/>
  <c r="CI435" i="88"/>
  <c r="CJ435" i="88"/>
  <c r="CK435" i="88"/>
  <c r="CL435" i="88"/>
  <c r="CM435" i="88"/>
  <c r="CN435" i="88"/>
  <c r="CO435" i="88"/>
  <c r="CP435" i="88"/>
  <c r="CQ435" i="88"/>
  <c r="CR435" i="88"/>
  <c r="CS435" i="88"/>
  <c r="CT435" i="88"/>
  <c r="CU435" i="88"/>
  <c r="CV435" i="88"/>
  <c r="CW435" i="88"/>
  <c r="CX435" i="88"/>
  <c r="CY435" i="88"/>
  <c r="CZ435" i="88"/>
  <c r="DA435" i="88"/>
  <c r="DB435" i="88"/>
  <c r="H436" i="88"/>
  <c r="K436" i="88"/>
  <c r="L436" i="88"/>
  <c r="M436" i="88"/>
  <c r="N436" i="88"/>
  <c r="O436" i="88"/>
  <c r="P436" i="88"/>
  <c r="Q436" i="88"/>
  <c r="R436" i="88"/>
  <c r="S436" i="88"/>
  <c r="T436" i="88"/>
  <c r="U436" i="88"/>
  <c r="V436" i="88"/>
  <c r="W436" i="88"/>
  <c r="X436" i="88"/>
  <c r="Y436" i="88"/>
  <c r="Z436" i="88"/>
  <c r="AA436" i="88"/>
  <c r="AB436" i="88"/>
  <c r="AC436" i="88"/>
  <c r="AD436" i="88"/>
  <c r="AE436" i="88"/>
  <c r="AF436" i="88"/>
  <c r="AG436" i="88"/>
  <c r="AH436" i="88"/>
  <c r="AI436" i="88"/>
  <c r="AJ436" i="88"/>
  <c r="AK436" i="88"/>
  <c r="AL436" i="88"/>
  <c r="AM436" i="88"/>
  <c r="AN436" i="88"/>
  <c r="AO436" i="88"/>
  <c r="AP436" i="88"/>
  <c r="AQ436" i="88"/>
  <c r="AR436" i="88"/>
  <c r="AS436" i="88"/>
  <c r="AT436" i="88"/>
  <c r="AU436" i="88"/>
  <c r="AV436" i="88"/>
  <c r="AW436" i="88"/>
  <c r="AX436" i="88"/>
  <c r="AY436" i="88"/>
  <c r="AZ436" i="88"/>
  <c r="BA436" i="88"/>
  <c r="BB436" i="88"/>
  <c r="BC436" i="88"/>
  <c r="BD436" i="88"/>
  <c r="BE436" i="88"/>
  <c r="BF436" i="88"/>
  <c r="BG436" i="88"/>
  <c r="BH436" i="88"/>
  <c r="BI436" i="88"/>
  <c r="BJ436" i="88"/>
  <c r="BK436" i="88"/>
  <c r="BL436" i="88"/>
  <c r="BM436" i="88"/>
  <c r="BN436" i="88"/>
  <c r="BO436" i="88"/>
  <c r="BP436" i="88"/>
  <c r="BQ436" i="88"/>
  <c r="BR436" i="88"/>
  <c r="BS436" i="88"/>
  <c r="BT436" i="88"/>
  <c r="BU436" i="88"/>
  <c r="BV436" i="88"/>
  <c r="BW436" i="88"/>
  <c r="BX436" i="88"/>
  <c r="BY436" i="88"/>
  <c r="BZ436" i="88"/>
  <c r="CA436" i="88"/>
  <c r="CB436" i="88"/>
  <c r="CC436" i="88"/>
  <c r="CD436" i="88"/>
  <c r="CE436" i="88"/>
  <c r="CF436" i="88"/>
  <c r="CG436" i="88"/>
  <c r="CH436" i="88"/>
  <c r="CI436" i="88"/>
  <c r="CJ436" i="88"/>
  <c r="CK436" i="88"/>
  <c r="CL436" i="88"/>
  <c r="CM436" i="88"/>
  <c r="CN436" i="88"/>
  <c r="CO436" i="88"/>
  <c r="CP436" i="88"/>
  <c r="CQ436" i="88"/>
  <c r="CR436" i="88"/>
  <c r="CS436" i="88"/>
  <c r="CT436" i="88"/>
  <c r="CU436" i="88"/>
  <c r="CV436" i="88"/>
  <c r="CW436" i="88"/>
  <c r="CX436" i="88"/>
  <c r="CY436" i="88"/>
  <c r="CZ436" i="88"/>
  <c r="DA436" i="88"/>
  <c r="DB436" i="88"/>
  <c r="H438" i="88"/>
  <c r="K438" i="88"/>
  <c r="L438" i="88"/>
  <c r="M438" i="88"/>
  <c r="N438" i="88"/>
  <c r="O438" i="88"/>
  <c r="P438" i="88"/>
  <c r="Q438" i="88"/>
  <c r="R438" i="88"/>
  <c r="S438" i="88"/>
  <c r="T438" i="88"/>
  <c r="U438" i="88"/>
  <c r="V438" i="88"/>
  <c r="W438" i="88"/>
  <c r="X438" i="88"/>
  <c r="Y438" i="88"/>
  <c r="Z438" i="88"/>
  <c r="AA438" i="88"/>
  <c r="AB438" i="88"/>
  <c r="AC438" i="88"/>
  <c r="AD438" i="88"/>
  <c r="AE438" i="88"/>
  <c r="AF438" i="88"/>
  <c r="AG438" i="88"/>
  <c r="AH438" i="88"/>
  <c r="AI438" i="88"/>
  <c r="AJ438" i="88"/>
  <c r="AK438" i="88"/>
  <c r="AL438" i="88"/>
  <c r="AM438" i="88"/>
  <c r="AN438" i="88"/>
  <c r="AO438" i="88"/>
  <c r="AP438" i="88"/>
  <c r="AQ438" i="88"/>
  <c r="AR438" i="88"/>
  <c r="AS438" i="88"/>
  <c r="AT438" i="88"/>
  <c r="AU438" i="88"/>
  <c r="AV438" i="88"/>
  <c r="AW438" i="88"/>
  <c r="AX438" i="88"/>
  <c r="AY438" i="88"/>
  <c r="AZ438" i="88"/>
  <c r="BA438" i="88"/>
  <c r="BB438" i="88"/>
  <c r="BC438" i="88"/>
  <c r="BD438" i="88"/>
  <c r="BE438" i="88"/>
  <c r="BF438" i="88"/>
  <c r="BG438" i="88"/>
  <c r="BH438" i="88"/>
  <c r="BI438" i="88"/>
  <c r="BJ438" i="88"/>
  <c r="BK438" i="88"/>
  <c r="BL438" i="88"/>
  <c r="BM438" i="88"/>
  <c r="BN438" i="88"/>
  <c r="BO438" i="88"/>
  <c r="BP438" i="88"/>
  <c r="BQ438" i="88"/>
  <c r="BR438" i="88"/>
  <c r="BS438" i="88"/>
  <c r="BT438" i="88"/>
  <c r="BU438" i="88"/>
  <c r="BV438" i="88"/>
  <c r="BW438" i="88"/>
  <c r="BX438" i="88"/>
  <c r="BY438" i="88"/>
  <c r="BZ438" i="88"/>
  <c r="CA438" i="88"/>
  <c r="CB438" i="88"/>
  <c r="CC438" i="88"/>
  <c r="CD438" i="88"/>
  <c r="CE438" i="88"/>
  <c r="CF438" i="88"/>
  <c r="CG438" i="88"/>
  <c r="CH438" i="88"/>
  <c r="CI438" i="88"/>
  <c r="CJ438" i="88"/>
  <c r="CK438" i="88"/>
  <c r="CL438" i="88"/>
  <c r="CM438" i="88"/>
  <c r="CN438" i="88"/>
  <c r="CO438" i="88"/>
  <c r="CP438" i="88"/>
  <c r="CQ438" i="88"/>
  <c r="CR438" i="88"/>
  <c r="CS438" i="88"/>
  <c r="CT438" i="88"/>
  <c r="CU438" i="88"/>
  <c r="CV438" i="88"/>
  <c r="CW438" i="88"/>
  <c r="CX438" i="88"/>
  <c r="CY438" i="88"/>
  <c r="CZ438" i="88"/>
  <c r="DA438" i="88"/>
  <c r="DB438" i="88"/>
  <c r="H442" i="88"/>
  <c r="K442" i="88"/>
  <c r="L442" i="88"/>
  <c r="M442" i="88"/>
  <c r="N442" i="88"/>
  <c r="O442" i="88"/>
  <c r="P442" i="88"/>
  <c r="Q442" i="88"/>
  <c r="R442" i="88"/>
  <c r="S442" i="88"/>
  <c r="T442" i="88"/>
  <c r="U442" i="88"/>
  <c r="V442" i="88"/>
  <c r="W442" i="88"/>
  <c r="X442" i="88"/>
  <c r="Y442" i="88"/>
  <c r="Z442" i="88"/>
  <c r="AA442" i="88"/>
  <c r="AB442" i="88"/>
  <c r="AC442" i="88"/>
  <c r="AD442" i="88"/>
  <c r="AE442" i="88"/>
  <c r="AF442" i="88"/>
  <c r="AG442" i="88"/>
  <c r="AH442" i="88"/>
  <c r="AI442" i="88"/>
  <c r="AJ442" i="88"/>
  <c r="AK442" i="88"/>
  <c r="AL442" i="88"/>
  <c r="AM442" i="88"/>
  <c r="AN442" i="88"/>
  <c r="AO442" i="88"/>
  <c r="AP442" i="88"/>
  <c r="AQ442" i="88"/>
  <c r="AR442" i="88"/>
  <c r="AS442" i="88"/>
  <c r="AT442" i="88"/>
  <c r="AU442" i="88"/>
  <c r="AV442" i="88"/>
  <c r="AW442" i="88"/>
  <c r="AX442" i="88"/>
  <c r="AY442" i="88"/>
  <c r="AZ442" i="88"/>
  <c r="BA442" i="88"/>
  <c r="BB442" i="88"/>
  <c r="BC442" i="88"/>
  <c r="BD442" i="88"/>
  <c r="BE442" i="88"/>
  <c r="BF442" i="88"/>
  <c r="BG442" i="88"/>
  <c r="BH442" i="88"/>
  <c r="BI442" i="88"/>
  <c r="BJ442" i="88"/>
  <c r="BK442" i="88"/>
  <c r="BL442" i="88"/>
  <c r="BM442" i="88"/>
  <c r="BN442" i="88"/>
  <c r="BO442" i="88"/>
  <c r="BP442" i="88"/>
  <c r="BQ442" i="88"/>
  <c r="BR442" i="88"/>
  <c r="BS442" i="88"/>
  <c r="BT442" i="88"/>
  <c r="BU442" i="88"/>
  <c r="BV442" i="88"/>
  <c r="BW442" i="88"/>
  <c r="BX442" i="88"/>
  <c r="BY442" i="88"/>
  <c r="BZ442" i="88"/>
  <c r="CA442" i="88"/>
  <c r="CB442" i="88"/>
  <c r="CC442" i="88"/>
  <c r="CD442" i="88"/>
  <c r="CE442" i="88"/>
  <c r="CF442" i="88"/>
  <c r="CG442" i="88"/>
  <c r="CH442" i="88"/>
  <c r="CI442" i="88"/>
  <c r="CJ442" i="88"/>
  <c r="CK442" i="88"/>
  <c r="CL442" i="88"/>
  <c r="CM442" i="88"/>
  <c r="CN442" i="88"/>
  <c r="CO442" i="88"/>
  <c r="CP442" i="88"/>
  <c r="CQ442" i="88"/>
  <c r="CR442" i="88"/>
  <c r="CS442" i="88"/>
  <c r="CT442" i="88"/>
  <c r="CU442" i="88"/>
  <c r="CV442" i="88"/>
  <c r="CW442" i="88"/>
  <c r="CX442" i="88"/>
  <c r="CY442" i="88"/>
  <c r="CZ442" i="88"/>
  <c r="DA442" i="88"/>
  <c r="DB442" i="88"/>
  <c r="H443" i="88"/>
  <c r="K443" i="88"/>
  <c r="L443" i="88"/>
  <c r="M443" i="88"/>
  <c r="N443" i="88"/>
  <c r="O443" i="88"/>
  <c r="P443" i="88"/>
  <c r="Q443" i="88"/>
  <c r="R443" i="88"/>
  <c r="S443" i="88"/>
  <c r="T443" i="88"/>
  <c r="U443" i="88"/>
  <c r="V443" i="88"/>
  <c r="W443" i="88"/>
  <c r="X443" i="88"/>
  <c r="Y443" i="88"/>
  <c r="Z443" i="88"/>
  <c r="AA443" i="88"/>
  <c r="AB443" i="88"/>
  <c r="AC443" i="88"/>
  <c r="AD443" i="88"/>
  <c r="AE443" i="88"/>
  <c r="AF443" i="88"/>
  <c r="AG443" i="88"/>
  <c r="AH443" i="88"/>
  <c r="AI443" i="88"/>
  <c r="AJ443" i="88"/>
  <c r="AK443" i="88"/>
  <c r="AL443" i="88"/>
  <c r="AM443" i="88"/>
  <c r="AN443" i="88"/>
  <c r="AO443" i="88"/>
  <c r="AP443" i="88"/>
  <c r="AQ443" i="88"/>
  <c r="AR443" i="88"/>
  <c r="AS443" i="88"/>
  <c r="AT443" i="88"/>
  <c r="AU443" i="88"/>
  <c r="AV443" i="88"/>
  <c r="AW443" i="88"/>
  <c r="AX443" i="88"/>
  <c r="AY443" i="88"/>
  <c r="AZ443" i="88"/>
  <c r="BA443" i="88"/>
  <c r="BB443" i="88"/>
  <c r="BC443" i="88"/>
  <c r="BD443" i="88"/>
  <c r="BE443" i="88"/>
  <c r="BF443" i="88"/>
  <c r="BG443" i="88"/>
  <c r="BH443" i="88"/>
  <c r="BI443" i="88"/>
  <c r="BJ443" i="88"/>
  <c r="BK443" i="88"/>
  <c r="BL443" i="88"/>
  <c r="BM443" i="88"/>
  <c r="BN443" i="88"/>
  <c r="BO443" i="88"/>
  <c r="BP443" i="88"/>
  <c r="BQ443" i="88"/>
  <c r="BR443" i="88"/>
  <c r="BS443" i="88"/>
  <c r="BT443" i="88"/>
  <c r="BU443" i="88"/>
  <c r="BV443" i="88"/>
  <c r="BW443" i="88"/>
  <c r="BX443" i="88"/>
  <c r="BY443" i="88"/>
  <c r="BZ443" i="88"/>
  <c r="CA443" i="88"/>
  <c r="CB443" i="88"/>
  <c r="CC443" i="88"/>
  <c r="CD443" i="88"/>
  <c r="CE443" i="88"/>
  <c r="CF443" i="88"/>
  <c r="CG443" i="88"/>
  <c r="CH443" i="88"/>
  <c r="CI443" i="88"/>
  <c r="CJ443" i="88"/>
  <c r="CK443" i="88"/>
  <c r="CL443" i="88"/>
  <c r="CM443" i="88"/>
  <c r="CN443" i="88"/>
  <c r="CO443" i="88"/>
  <c r="CP443" i="88"/>
  <c r="CQ443" i="88"/>
  <c r="CR443" i="88"/>
  <c r="CS443" i="88"/>
  <c r="CT443" i="88"/>
  <c r="CU443" i="88"/>
  <c r="CV443" i="88"/>
  <c r="CW443" i="88"/>
  <c r="CX443" i="88"/>
  <c r="CY443" i="88"/>
  <c r="CZ443" i="88"/>
  <c r="DA443" i="88"/>
  <c r="DB443" i="88"/>
  <c r="H444" i="88"/>
  <c r="AG7" i="87"/>
  <c r="AH7" i="87"/>
  <c r="AI7" i="87"/>
  <c r="AJ7" i="87"/>
  <c r="AK7" i="87"/>
  <c r="AL7" i="87"/>
  <c r="AM7" i="87"/>
  <c r="AN7" i="87"/>
  <c r="AO7" i="87"/>
  <c r="AP7" i="87"/>
  <c r="AQ7" i="87"/>
  <c r="AR7" i="87"/>
  <c r="AS7" i="87"/>
  <c r="AT7" i="87"/>
  <c r="AU7" i="87"/>
  <c r="AV7" i="87"/>
  <c r="AW7" i="87"/>
  <c r="AX7" i="87"/>
  <c r="AY7" i="87"/>
  <c r="AZ7" i="87"/>
  <c r="BA7" i="87"/>
  <c r="BB7" i="87"/>
  <c r="BC7" i="87"/>
  <c r="BD7" i="87"/>
  <c r="BE7" i="87"/>
  <c r="BF7" i="87"/>
  <c r="BG7" i="87"/>
  <c r="BH7" i="87"/>
  <c r="BI7" i="87"/>
  <c r="BJ7" i="87"/>
  <c r="BK7" i="87"/>
  <c r="BL7" i="87"/>
  <c r="BM7" i="87"/>
  <c r="BN7" i="87"/>
  <c r="BO7" i="87"/>
  <c r="BP7" i="87"/>
  <c r="BQ7" i="87"/>
  <c r="BR7" i="87"/>
  <c r="BS7" i="87"/>
  <c r="BT7" i="87"/>
  <c r="BU7" i="87"/>
  <c r="BV7" i="87"/>
  <c r="BW7" i="87"/>
  <c r="BX7" i="87"/>
  <c r="BY7" i="87"/>
  <c r="BZ7" i="87"/>
  <c r="CA7" i="87"/>
  <c r="CB7" i="87"/>
  <c r="CC7" i="87"/>
  <c r="CD7" i="87"/>
  <c r="CE7" i="87"/>
  <c r="CF7" i="87"/>
  <c r="CG7" i="87"/>
  <c r="CH7" i="87"/>
  <c r="CI7" i="87"/>
  <c r="CJ7" i="87"/>
  <c r="CK7" i="87"/>
  <c r="CL7" i="87"/>
  <c r="CM7" i="87"/>
  <c r="CN7" i="87"/>
  <c r="CO7" i="87"/>
  <c r="CP7" i="87"/>
  <c r="CQ7" i="87"/>
  <c r="CR7" i="87"/>
  <c r="CS7" i="87"/>
  <c r="CT7" i="87"/>
  <c r="CU7" i="87"/>
  <c r="CV7" i="87"/>
  <c r="CW7" i="87"/>
  <c r="CX7" i="87"/>
  <c r="CY7" i="87"/>
  <c r="CZ7" i="87"/>
  <c r="DA7" i="87"/>
  <c r="DB7" i="87"/>
  <c r="DC7" i="87"/>
  <c r="DD7" i="87"/>
  <c r="DE7" i="87"/>
  <c r="DF7" i="87"/>
  <c r="DG7" i="87"/>
  <c r="DH7" i="87"/>
  <c r="DI7" i="87"/>
  <c r="DJ7" i="87"/>
  <c r="DK7" i="87"/>
  <c r="DL7" i="87"/>
  <c r="DM7" i="87"/>
  <c r="DN7" i="87"/>
  <c r="DO7" i="87"/>
  <c r="DP7" i="87"/>
  <c r="DQ7" i="87"/>
  <c r="DR7" i="87"/>
  <c r="DS7" i="87"/>
  <c r="DT7" i="87"/>
  <c r="DU7" i="87"/>
  <c r="DV7" i="87"/>
  <c r="DW7" i="87"/>
  <c r="DX7" i="87"/>
  <c r="DY7" i="87"/>
  <c r="DZ7" i="87"/>
  <c r="EA7" i="87"/>
  <c r="EB7" i="87"/>
  <c r="EC7" i="87"/>
  <c r="ED7" i="87"/>
  <c r="EE7" i="87"/>
  <c r="EF7" i="87"/>
  <c r="EG7" i="87"/>
  <c r="EH7" i="87"/>
  <c r="EI7" i="87"/>
  <c r="EJ7" i="87"/>
  <c r="EK7" i="87"/>
  <c r="EL7" i="87"/>
  <c r="EM7" i="87"/>
  <c r="EN7" i="87"/>
  <c r="EO7" i="87"/>
  <c r="EP7" i="87"/>
  <c r="EQ7" i="87"/>
  <c r="ER7" i="87"/>
  <c r="ES7" i="87"/>
  <c r="ET7" i="87"/>
  <c r="EU7" i="87"/>
  <c r="EV7" i="87"/>
  <c r="EW7" i="87"/>
  <c r="AG8" i="87"/>
  <c r="AH8" i="87"/>
  <c r="AI8" i="87"/>
  <c r="AJ8" i="87"/>
  <c r="AK8" i="87"/>
  <c r="AL8" i="87"/>
  <c r="AM8" i="87"/>
  <c r="AN8" i="87"/>
  <c r="AO8" i="87"/>
  <c r="AP8" i="87"/>
  <c r="AQ8" i="87"/>
  <c r="AR8" i="87"/>
  <c r="AS8" i="87"/>
  <c r="AT8" i="87"/>
  <c r="AU8" i="87"/>
  <c r="AV8" i="87"/>
  <c r="AW8" i="87"/>
  <c r="AX8" i="87"/>
  <c r="AY8" i="87"/>
  <c r="AZ8" i="87"/>
  <c r="BA8" i="87"/>
  <c r="BB8" i="87"/>
  <c r="BC8" i="87"/>
  <c r="BD8" i="87"/>
  <c r="BE8" i="87"/>
  <c r="BF8" i="87"/>
  <c r="BG8" i="87"/>
  <c r="BH8" i="87"/>
  <c r="BI8" i="87"/>
  <c r="BJ8" i="87"/>
  <c r="BK8" i="87"/>
  <c r="BL8" i="87"/>
  <c r="BM8" i="87"/>
  <c r="BN8" i="87"/>
  <c r="BO8" i="87"/>
  <c r="BP8" i="87"/>
  <c r="BQ8" i="87"/>
  <c r="BR8" i="87"/>
  <c r="BS8" i="87"/>
  <c r="BT8" i="87"/>
  <c r="BU8" i="87"/>
  <c r="BV8" i="87"/>
  <c r="BW8" i="87"/>
  <c r="BX8" i="87"/>
  <c r="BY8" i="87"/>
  <c r="BZ8" i="87"/>
  <c r="CA8" i="87"/>
  <c r="CB8" i="87"/>
  <c r="CC8" i="87"/>
  <c r="CD8" i="87"/>
  <c r="CE8" i="87"/>
  <c r="CF8" i="87"/>
  <c r="CG8" i="87"/>
  <c r="CH8" i="87"/>
  <c r="CI8" i="87"/>
  <c r="CJ8" i="87"/>
  <c r="CK8" i="87"/>
  <c r="CL8" i="87"/>
  <c r="CM8" i="87"/>
  <c r="CN8" i="87"/>
  <c r="CO8" i="87"/>
  <c r="CP8" i="87"/>
  <c r="CQ8" i="87"/>
  <c r="CR8" i="87"/>
  <c r="CS8" i="87"/>
  <c r="CT8" i="87"/>
  <c r="CU8" i="87"/>
  <c r="CV8" i="87"/>
  <c r="CW8" i="87"/>
  <c r="CX8" i="87"/>
  <c r="CY8" i="87"/>
  <c r="CZ8" i="87"/>
  <c r="DA8" i="87"/>
  <c r="DB8" i="87"/>
  <c r="DC8" i="87"/>
  <c r="DD8" i="87"/>
  <c r="DE8" i="87"/>
  <c r="DF8" i="87"/>
  <c r="DG8" i="87"/>
  <c r="DH8" i="87"/>
  <c r="DI8" i="87"/>
  <c r="DJ8" i="87"/>
  <c r="DK8" i="87"/>
  <c r="DL8" i="87"/>
  <c r="DM8" i="87"/>
  <c r="DN8" i="87"/>
  <c r="DO8" i="87"/>
  <c r="DP8" i="87"/>
  <c r="DQ8" i="87"/>
  <c r="DR8" i="87"/>
  <c r="DS8" i="87"/>
  <c r="DT8" i="87"/>
  <c r="DU8" i="87"/>
  <c r="DV8" i="87"/>
  <c r="DW8" i="87"/>
  <c r="DX8" i="87"/>
  <c r="DY8" i="87"/>
  <c r="DZ8" i="87"/>
  <c r="EA8" i="87"/>
  <c r="EB8" i="87"/>
  <c r="EC8" i="87"/>
  <c r="ED8" i="87"/>
  <c r="EE8" i="87"/>
  <c r="EF8" i="87"/>
  <c r="EG8" i="87"/>
  <c r="EH8" i="87"/>
  <c r="EI8" i="87"/>
  <c r="EJ8" i="87"/>
  <c r="EK8" i="87"/>
  <c r="EL8" i="87"/>
  <c r="EM8" i="87"/>
  <c r="EN8" i="87"/>
  <c r="EO8" i="87"/>
  <c r="EP8" i="87"/>
  <c r="EQ8" i="87"/>
  <c r="ER8" i="87"/>
  <c r="ES8" i="87"/>
  <c r="ET8" i="87"/>
  <c r="EU8" i="87"/>
  <c r="EV8" i="87"/>
  <c r="EW8" i="87"/>
  <c r="N9" i="87"/>
  <c r="N10" i="87"/>
  <c r="AG10" i="87"/>
  <c r="AH10" i="87"/>
  <c r="AI10" i="87"/>
  <c r="AJ10" i="87"/>
  <c r="AK10" i="87"/>
  <c r="AL10" i="87"/>
  <c r="AM10" i="87"/>
  <c r="AN10" i="87"/>
  <c r="AO10" i="87"/>
  <c r="AP10" i="87"/>
  <c r="AQ10" i="87"/>
  <c r="AR10" i="87"/>
  <c r="AS10" i="87"/>
  <c r="AT10" i="87"/>
  <c r="AU10" i="87"/>
  <c r="AV10" i="87"/>
  <c r="AW10" i="87"/>
  <c r="AX10" i="87"/>
  <c r="AY10" i="87"/>
  <c r="AZ10" i="87"/>
  <c r="BA10" i="87"/>
  <c r="BB10" i="87"/>
  <c r="BC10" i="87"/>
  <c r="BD10" i="87"/>
  <c r="BE10" i="87"/>
  <c r="BF10" i="87"/>
  <c r="BG10" i="87"/>
  <c r="BH10" i="87"/>
  <c r="BI10" i="87"/>
  <c r="BJ10" i="87"/>
  <c r="BK10" i="87"/>
  <c r="BL10" i="87"/>
  <c r="BM10" i="87"/>
  <c r="BN10" i="87"/>
  <c r="BO10" i="87"/>
  <c r="BP10" i="87"/>
  <c r="BQ10" i="87"/>
  <c r="BR10" i="87"/>
  <c r="BS10" i="87"/>
  <c r="BT10" i="87"/>
  <c r="BU10" i="87"/>
  <c r="BV10" i="87"/>
  <c r="BW10" i="87"/>
  <c r="BX10" i="87"/>
  <c r="BY10" i="87"/>
  <c r="BZ10" i="87"/>
  <c r="CA10" i="87"/>
  <c r="CB10" i="87"/>
  <c r="CC10" i="87"/>
  <c r="CD10" i="87"/>
  <c r="CE10" i="87"/>
  <c r="CF10" i="87"/>
  <c r="CG10" i="87"/>
  <c r="CH10" i="87"/>
  <c r="CI10" i="87"/>
  <c r="CJ10" i="87"/>
  <c r="CK10" i="87"/>
  <c r="CL10" i="87"/>
  <c r="CM10" i="87"/>
  <c r="CN10" i="87"/>
  <c r="CO10" i="87"/>
  <c r="CP10" i="87"/>
  <c r="CQ10" i="87"/>
  <c r="CR10" i="87"/>
  <c r="CS10" i="87"/>
  <c r="CT10" i="87"/>
  <c r="CU10" i="87"/>
  <c r="CV10" i="87"/>
  <c r="CW10" i="87"/>
  <c r="CX10" i="87"/>
  <c r="CY10" i="87"/>
  <c r="CZ10" i="87"/>
  <c r="DA10" i="87"/>
  <c r="DB10" i="87"/>
  <c r="DC10" i="87"/>
  <c r="DD10" i="87"/>
  <c r="DE10" i="87"/>
  <c r="DF10" i="87"/>
  <c r="DG10" i="87"/>
  <c r="DH10" i="87"/>
  <c r="DI10" i="87"/>
  <c r="DJ10" i="87"/>
  <c r="DK10" i="87"/>
  <c r="DL10" i="87"/>
  <c r="DM10" i="87"/>
  <c r="DN10" i="87"/>
  <c r="DO10" i="87"/>
  <c r="DP10" i="87"/>
  <c r="DQ10" i="87"/>
  <c r="DR10" i="87"/>
  <c r="DS10" i="87"/>
  <c r="DT10" i="87"/>
  <c r="DU10" i="87"/>
  <c r="DV10" i="87"/>
  <c r="DW10" i="87"/>
  <c r="DX10" i="87"/>
  <c r="DY10" i="87"/>
  <c r="DZ10" i="87"/>
  <c r="EA10" i="87"/>
  <c r="EB10" i="87"/>
  <c r="EC10" i="87"/>
  <c r="ED10" i="87"/>
  <c r="EE10" i="87"/>
  <c r="EF10" i="87"/>
  <c r="EG10" i="87"/>
  <c r="EH10" i="87"/>
  <c r="EI10" i="87"/>
  <c r="EJ10" i="87"/>
  <c r="EK10" i="87"/>
  <c r="EL10" i="87"/>
  <c r="EM10" i="87"/>
  <c r="EN10" i="87"/>
  <c r="EO10" i="87"/>
  <c r="EP10" i="87"/>
  <c r="EQ10" i="87"/>
  <c r="ER10" i="87"/>
  <c r="ES10" i="87"/>
  <c r="ET10" i="87"/>
  <c r="EU10" i="87"/>
  <c r="EV10" i="87"/>
  <c r="EW10" i="87"/>
  <c r="AG11" i="87"/>
  <c r="AH11" i="87"/>
  <c r="AI11" i="87"/>
  <c r="AJ11" i="87"/>
  <c r="AK11" i="87"/>
  <c r="AL11" i="87"/>
  <c r="AM11" i="87"/>
  <c r="AN11" i="87"/>
  <c r="AO11" i="87"/>
  <c r="AP11" i="87"/>
  <c r="AQ11" i="87"/>
  <c r="AR11" i="87"/>
  <c r="AS11" i="87"/>
  <c r="AT11" i="87"/>
  <c r="AU11" i="87"/>
  <c r="AV11" i="87"/>
  <c r="AW11" i="87"/>
  <c r="AX11" i="87"/>
  <c r="AY11" i="87"/>
  <c r="AZ11" i="87"/>
  <c r="BA11" i="87"/>
  <c r="BB11" i="87"/>
  <c r="BC11" i="87"/>
  <c r="BD11" i="87"/>
  <c r="BE11" i="87"/>
  <c r="BF11" i="87"/>
  <c r="BG11" i="87"/>
  <c r="BH11" i="87"/>
  <c r="BI11" i="87"/>
  <c r="BJ11" i="87"/>
  <c r="BK11" i="87"/>
  <c r="BL11" i="87"/>
  <c r="BM11" i="87"/>
  <c r="BN11" i="87"/>
  <c r="BO11" i="87"/>
  <c r="BP11" i="87"/>
  <c r="BQ11" i="87"/>
  <c r="BR11" i="87"/>
  <c r="BS11" i="87"/>
  <c r="BT11" i="87"/>
  <c r="BU11" i="87"/>
  <c r="BV11" i="87"/>
  <c r="BW11" i="87"/>
  <c r="BX11" i="87"/>
  <c r="BY11" i="87"/>
  <c r="BZ11" i="87"/>
  <c r="CA11" i="87"/>
  <c r="CB11" i="87"/>
  <c r="CC11" i="87"/>
  <c r="CD11" i="87"/>
  <c r="CE11" i="87"/>
  <c r="CF11" i="87"/>
  <c r="CG11" i="87"/>
  <c r="CH11" i="87"/>
  <c r="CI11" i="87"/>
  <c r="CJ11" i="87"/>
  <c r="CK11" i="87"/>
  <c r="CL11" i="87"/>
  <c r="CM11" i="87"/>
  <c r="CN11" i="87"/>
  <c r="CO11" i="87"/>
  <c r="CP11" i="87"/>
  <c r="CQ11" i="87"/>
  <c r="CR11" i="87"/>
  <c r="CS11" i="87"/>
  <c r="CT11" i="87"/>
  <c r="CU11" i="87"/>
  <c r="CV11" i="87"/>
  <c r="CW11" i="87"/>
  <c r="CX11" i="87"/>
  <c r="CY11" i="87"/>
  <c r="CZ11" i="87"/>
  <c r="DA11" i="87"/>
  <c r="DB11" i="87"/>
  <c r="DC11" i="87"/>
  <c r="DD11" i="87"/>
  <c r="DE11" i="87"/>
  <c r="DF11" i="87"/>
  <c r="DG11" i="87"/>
  <c r="DH11" i="87"/>
  <c r="DI11" i="87"/>
  <c r="DJ11" i="87"/>
  <c r="DK11" i="87"/>
  <c r="DL11" i="87"/>
  <c r="DM11" i="87"/>
  <c r="DN11" i="87"/>
  <c r="DO11" i="87"/>
  <c r="DP11" i="87"/>
  <c r="DQ11" i="87"/>
  <c r="DR11" i="87"/>
  <c r="DS11" i="87"/>
  <c r="DT11" i="87"/>
  <c r="DU11" i="87"/>
  <c r="DV11" i="87"/>
  <c r="DW11" i="87"/>
  <c r="DX11" i="87"/>
  <c r="DY11" i="87"/>
  <c r="DZ11" i="87"/>
  <c r="EA11" i="87"/>
  <c r="EB11" i="87"/>
  <c r="EC11" i="87"/>
  <c r="ED11" i="87"/>
  <c r="EE11" i="87"/>
  <c r="EF11" i="87"/>
  <c r="EG11" i="87"/>
  <c r="EH11" i="87"/>
  <c r="EI11" i="87"/>
  <c r="EJ11" i="87"/>
  <c r="EK11" i="87"/>
  <c r="EL11" i="87"/>
  <c r="EM11" i="87"/>
  <c r="EN11" i="87"/>
  <c r="EO11" i="87"/>
  <c r="EP11" i="87"/>
  <c r="EQ11" i="87"/>
  <c r="ER11" i="87"/>
  <c r="ES11" i="87"/>
  <c r="ET11" i="87"/>
  <c r="EU11" i="87"/>
  <c r="EV11" i="87"/>
  <c r="EW11" i="87"/>
  <c r="N12" i="87"/>
  <c r="AG12" i="87"/>
  <c r="AH12" i="87"/>
  <c r="AI12" i="87"/>
  <c r="AJ12" i="87"/>
  <c r="AK12" i="87"/>
  <c r="AL12" i="87"/>
  <c r="AM12" i="87"/>
  <c r="AN12" i="87"/>
  <c r="AO12" i="87"/>
  <c r="AP12" i="87"/>
  <c r="AQ12" i="87"/>
  <c r="AR12" i="87"/>
  <c r="AS12" i="87"/>
  <c r="AT12" i="87"/>
  <c r="AU12" i="87"/>
  <c r="AV12" i="87"/>
  <c r="AW12" i="87"/>
  <c r="AX12" i="87"/>
  <c r="AY12" i="87"/>
  <c r="AZ12" i="87"/>
  <c r="BA12" i="87"/>
  <c r="BB12" i="87"/>
  <c r="BC12" i="87"/>
  <c r="BD12" i="87"/>
  <c r="BE12" i="87"/>
  <c r="BF12" i="87"/>
  <c r="BG12" i="87"/>
  <c r="BH12" i="87"/>
  <c r="BI12" i="87"/>
  <c r="BJ12" i="87"/>
  <c r="BK12" i="87"/>
  <c r="BL12" i="87"/>
  <c r="BM12" i="87"/>
  <c r="BN12" i="87"/>
  <c r="BO12" i="87"/>
  <c r="BP12" i="87"/>
  <c r="BQ12" i="87"/>
  <c r="BR12" i="87"/>
  <c r="BS12" i="87"/>
  <c r="BT12" i="87"/>
  <c r="BU12" i="87"/>
  <c r="BV12" i="87"/>
  <c r="BW12" i="87"/>
  <c r="BX12" i="87"/>
  <c r="BY12" i="87"/>
  <c r="BZ12" i="87"/>
  <c r="CA12" i="87"/>
  <c r="CB12" i="87"/>
  <c r="CC12" i="87"/>
  <c r="CD12" i="87"/>
  <c r="CE12" i="87"/>
  <c r="CF12" i="87"/>
  <c r="CG12" i="87"/>
  <c r="CH12" i="87"/>
  <c r="CI12" i="87"/>
  <c r="CJ12" i="87"/>
  <c r="CK12" i="87"/>
  <c r="CL12" i="87"/>
  <c r="CM12" i="87"/>
  <c r="CN12" i="87"/>
  <c r="CO12" i="87"/>
  <c r="CP12" i="87"/>
  <c r="CQ12" i="87"/>
  <c r="CR12" i="87"/>
  <c r="CS12" i="87"/>
  <c r="CT12" i="87"/>
  <c r="CU12" i="87"/>
  <c r="CV12" i="87"/>
  <c r="CW12" i="87"/>
  <c r="CX12" i="87"/>
  <c r="CY12" i="87"/>
  <c r="CZ12" i="87"/>
  <c r="DA12" i="87"/>
  <c r="DB12" i="87"/>
  <c r="DC12" i="87"/>
  <c r="DD12" i="87"/>
  <c r="DE12" i="87"/>
  <c r="DF12" i="87"/>
  <c r="DG12" i="87"/>
  <c r="DH12" i="87"/>
  <c r="DI12" i="87"/>
  <c r="DJ12" i="87"/>
  <c r="DK12" i="87"/>
  <c r="DL12" i="87"/>
  <c r="DM12" i="87"/>
  <c r="DN12" i="87"/>
  <c r="DO12" i="87"/>
  <c r="DP12" i="87"/>
  <c r="DQ12" i="87"/>
  <c r="DR12" i="87"/>
  <c r="DS12" i="87"/>
  <c r="DT12" i="87"/>
  <c r="DU12" i="87"/>
  <c r="DV12" i="87"/>
  <c r="DW12" i="87"/>
  <c r="DX12" i="87"/>
  <c r="DY12" i="87"/>
  <c r="DZ12" i="87"/>
  <c r="EA12" i="87"/>
  <c r="EB12" i="87"/>
  <c r="EC12" i="87"/>
  <c r="ED12" i="87"/>
  <c r="EE12" i="87"/>
  <c r="EF12" i="87"/>
  <c r="EG12" i="87"/>
  <c r="EH12" i="87"/>
  <c r="EI12" i="87"/>
  <c r="EJ12" i="87"/>
  <c r="EK12" i="87"/>
  <c r="EL12" i="87"/>
  <c r="EM12" i="87"/>
  <c r="EN12" i="87"/>
  <c r="EO12" i="87"/>
  <c r="EP12" i="87"/>
  <c r="EQ12" i="87"/>
  <c r="ER12" i="87"/>
  <c r="ES12" i="87"/>
  <c r="ET12" i="87"/>
  <c r="EU12" i="87"/>
  <c r="EV12" i="87"/>
  <c r="EW12" i="87"/>
  <c r="AG13" i="87"/>
  <c r="AH13" i="87"/>
  <c r="AI13" i="87"/>
  <c r="AJ13" i="87"/>
  <c r="AK13" i="87"/>
  <c r="AL13" i="87"/>
  <c r="AM13" i="87"/>
  <c r="AN13" i="87"/>
  <c r="AO13" i="87"/>
  <c r="AP13" i="87"/>
  <c r="AQ13" i="87"/>
  <c r="AR13" i="87"/>
  <c r="AS13" i="87"/>
  <c r="AT13" i="87"/>
  <c r="AU13" i="87"/>
  <c r="AV13" i="87"/>
  <c r="AW13" i="87"/>
  <c r="AX13" i="87"/>
  <c r="AY13" i="87"/>
  <c r="AZ13" i="87"/>
  <c r="BA13" i="87"/>
  <c r="BB13" i="87"/>
  <c r="BC13" i="87"/>
  <c r="BD13" i="87"/>
  <c r="BE13" i="87"/>
  <c r="BF13" i="87"/>
  <c r="BG13" i="87"/>
  <c r="BH13" i="87"/>
  <c r="BI13" i="87"/>
  <c r="BJ13" i="87"/>
  <c r="BK13" i="87"/>
  <c r="BL13" i="87"/>
  <c r="BM13" i="87"/>
  <c r="BN13" i="87"/>
  <c r="BO13" i="87"/>
  <c r="BP13" i="87"/>
  <c r="BQ13" i="87"/>
  <c r="BR13" i="87"/>
  <c r="BS13" i="87"/>
  <c r="BT13" i="87"/>
  <c r="BU13" i="87"/>
  <c r="BV13" i="87"/>
  <c r="BW13" i="87"/>
  <c r="BX13" i="87"/>
  <c r="BY13" i="87"/>
  <c r="BZ13" i="87"/>
  <c r="CA13" i="87"/>
  <c r="CB13" i="87"/>
  <c r="CC13" i="87"/>
  <c r="CD13" i="87"/>
  <c r="CE13" i="87"/>
  <c r="CF13" i="87"/>
  <c r="CG13" i="87"/>
  <c r="CH13" i="87"/>
  <c r="CI13" i="87"/>
  <c r="CJ13" i="87"/>
  <c r="CK13" i="87"/>
  <c r="CL13" i="87"/>
  <c r="CM13" i="87"/>
  <c r="CN13" i="87"/>
  <c r="CO13" i="87"/>
  <c r="CP13" i="87"/>
  <c r="CQ13" i="87"/>
  <c r="CR13" i="87"/>
  <c r="CS13" i="87"/>
  <c r="CT13" i="87"/>
  <c r="CU13" i="87"/>
  <c r="CV13" i="87"/>
  <c r="CW13" i="87"/>
  <c r="CX13" i="87"/>
  <c r="CY13" i="87"/>
  <c r="CZ13" i="87"/>
  <c r="DA13" i="87"/>
  <c r="DB13" i="87"/>
  <c r="DC13" i="87"/>
  <c r="DD13" i="87"/>
  <c r="DE13" i="87"/>
  <c r="DF13" i="87"/>
  <c r="DG13" i="87"/>
  <c r="DH13" i="87"/>
  <c r="DI13" i="87"/>
  <c r="DJ13" i="87"/>
  <c r="DK13" i="87"/>
  <c r="DL13" i="87"/>
  <c r="DM13" i="87"/>
  <c r="DN13" i="87"/>
  <c r="DO13" i="87"/>
  <c r="DP13" i="87"/>
  <c r="DQ13" i="87"/>
  <c r="DR13" i="87"/>
  <c r="DS13" i="87"/>
  <c r="DT13" i="87"/>
  <c r="DU13" i="87"/>
  <c r="DV13" i="87"/>
  <c r="DW13" i="87"/>
  <c r="DX13" i="87"/>
  <c r="DY13" i="87"/>
  <c r="DZ13" i="87"/>
  <c r="EA13" i="87"/>
  <c r="EB13" i="87"/>
  <c r="EC13" i="87"/>
  <c r="ED13" i="87"/>
  <c r="EE13" i="87"/>
  <c r="EF13" i="87"/>
  <c r="EG13" i="87"/>
  <c r="EH13" i="87"/>
  <c r="EI13" i="87"/>
  <c r="EJ13" i="87"/>
  <c r="EK13" i="87"/>
  <c r="EL13" i="87"/>
  <c r="EM13" i="87"/>
  <c r="EN13" i="87"/>
  <c r="EO13" i="87"/>
  <c r="EP13" i="87"/>
  <c r="EQ13" i="87"/>
  <c r="ER13" i="87"/>
  <c r="ES13" i="87"/>
  <c r="ET13" i="87"/>
  <c r="EU13" i="87"/>
  <c r="EV13" i="87"/>
  <c r="EW13" i="87"/>
  <c r="N15" i="87"/>
  <c r="AH17" i="87"/>
  <c r="AI17" i="87"/>
  <c r="AJ17" i="87"/>
  <c r="AK17" i="87"/>
  <c r="AL17" i="87"/>
  <c r="AM17" i="87"/>
  <c r="AN17" i="87"/>
  <c r="AO17" i="87"/>
  <c r="AP17" i="87"/>
  <c r="AQ17" i="87"/>
  <c r="AR17" i="87"/>
  <c r="AS17" i="87"/>
  <c r="AT17" i="87"/>
  <c r="AU17" i="87"/>
  <c r="AV17" i="87"/>
  <c r="AW17" i="87"/>
  <c r="AX17" i="87"/>
  <c r="AY17" i="87"/>
  <c r="AZ17" i="87"/>
  <c r="BA17" i="87"/>
  <c r="BB17" i="87"/>
  <c r="BC17" i="87"/>
  <c r="BD17" i="87"/>
  <c r="BE17" i="87"/>
  <c r="BF17" i="87"/>
  <c r="BG17" i="87"/>
  <c r="BH17" i="87"/>
  <c r="BI17" i="87"/>
  <c r="BJ17" i="87"/>
  <c r="BK17" i="87"/>
  <c r="BL17" i="87"/>
  <c r="BM17" i="87"/>
  <c r="BN17" i="87"/>
  <c r="BO17" i="87"/>
  <c r="BP17" i="87"/>
  <c r="BQ17" i="87"/>
  <c r="BR17" i="87"/>
  <c r="BS17" i="87"/>
  <c r="BT17" i="87"/>
  <c r="BU17" i="87"/>
  <c r="BV17" i="87"/>
  <c r="BW17" i="87"/>
  <c r="BX17" i="87"/>
  <c r="BY17" i="87"/>
  <c r="BZ17" i="87"/>
  <c r="CA17" i="87"/>
  <c r="CB17" i="87"/>
  <c r="CC17" i="87"/>
  <c r="CD17" i="87"/>
  <c r="CE17" i="87"/>
  <c r="CF17" i="87"/>
  <c r="CG17" i="87"/>
  <c r="CH17" i="87"/>
  <c r="CI17" i="87"/>
  <c r="CJ17" i="87"/>
  <c r="CK17" i="87"/>
  <c r="CL17" i="87"/>
  <c r="CM17" i="87"/>
  <c r="CN17" i="87"/>
  <c r="CO17" i="87"/>
  <c r="CP17" i="87"/>
  <c r="CQ17" i="87"/>
  <c r="CR17" i="87"/>
  <c r="CS17" i="87"/>
  <c r="CT17" i="87"/>
  <c r="CU17" i="87"/>
  <c r="CV17" i="87"/>
  <c r="CW17" i="87"/>
  <c r="CX17" i="87"/>
  <c r="CY17" i="87"/>
  <c r="CZ17" i="87"/>
  <c r="DA17" i="87"/>
  <c r="DB17" i="87"/>
  <c r="DC17" i="87"/>
  <c r="DD17" i="87"/>
  <c r="DE17" i="87"/>
  <c r="DF17" i="87"/>
  <c r="DG17" i="87"/>
  <c r="DH17" i="87"/>
  <c r="DI17" i="87"/>
  <c r="DJ17" i="87"/>
  <c r="DK17" i="87"/>
  <c r="DL17" i="87"/>
  <c r="DM17" i="87"/>
  <c r="DN17" i="87"/>
  <c r="DO17" i="87"/>
  <c r="DP17" i="87"/>
  <c r="DQ17" i="87"/>
  <c r="DR17" i="87"/>
  <c r="DS17" i="87"/>
  <c r="DT17" i="87"/>
  <c r="DU17" i="87"/>
  <c r="DV17" i="87"/>
  <c r="DW17" i="87"/>
  <c r="DX17" i="87"/>
  <c r="DY17" i="87"/>
  <c r="DZ17" i="87"/>
  <c r="EA17" i="87"/>
  <c r="EB17" i="87"/>
  <c r="EC17" i="87"/>
  <c r="ED17" i="87"/>
  <c r="EE17" i="87"/>
  <c r="EF17" i="87"/>
  <c r="EG17" i="87"/>
  <c r="EH17" i="87"/>
  <c r="EI17" i="87"/>
  <c r="EJ17" i="87"/>
  <c r="EK17" i="87"/>
  <c r="EL17" i="87"/>
  <c r="EM17" i="87"/>
  <c r="EN17" i="87"/>
  <c r="EO17" i="87"/>
  <c r="EP17" i="87"/>
  <c r="EQ17" i="87"/>
  <c r="ER17" i="87"/>
  <c r="ES17" i="87"/>
  <c r="ET17" i="87"/>
  <c r="EU17" i="87"/>
  <c r="EV17" i="87"/>
  <c r="EW17" i="87"/>
  <c r="N20" i="87"/>
  <c r="AH20" i="87"/>
  <c r="AI20" i="87"/>
  <c r="AJ20" i="87"/>
  <c r="AK20" i="87"/>
  <c r="AL20" i="87"/>
  <c r="AM20" i="87"/>
  <c r="AN20" i="87"/>
  <c r="AO20" i="87"/>
  <c r="AP20" i="87"/>
  <c r="AQ20" i="87"/>
  <c r="AR20" i="87"/>
  <c r="AS20" i="87"/>
  <c r="AT20" i="87"/>
  <c r="AU20" i="87"/>
  <c r="AV20" i="87"/>
  <c r="AW20" i="87"/>
  <c r="AX20" i="87"/>
  <c r="AY20" i="87"/>
  <c r="AZ20" i="87"/>
  <c r="BA20" i="87"/>
  <c r="BB20" i="87"/>
  <c r="BC20" i="87"/>
  <c r="BD20" i="87"/>
  <c r="BE20" i="87"/>
  <c r="BF20" i="87"/>
  <c r="BG20" i="87"/>
  <c r="BH20" i="87"/>
  <c r="BI20" i="87"/>
  <c r="BJ20" i="87"/>
  <c r="BK20" i="87"/>
  <c r="BL20" i="87"/>
  <c r="BM20" i="87"/>
  <c r="BN20" i="87"/>
  <c r="BO20" i="87"/>
  <c r="BP20" i="87"/>
  <c r="BQ20" i="87"/>
  <c r="BR20" i="87"/>
  <c r="BS20" i="87"/>
  <c r="BT20" i="87"/>
  <c r="BU20" i="87"/>
  <c r="BV20" i="87"/>
  <c r="BW20" i="87"/>
  <c r="BX20" i="87"/>
  <c r="BY20" i="87"/>
  <c r="BZ20" i="87"/>
  <c r="CA20" i="87"/>
  <c r="CB20" i="87"/>
  <c r="CC20" i="87"/>
  <c r="CD20" i="87"/>
  <c r="CE20" i="87"/>
  <c r="CF20" i="87"/>
  <c r="CG20" i="87"/>
  <c r="CH20" i="87"/>
  <c r="CI20" i="87"/>
  <c r="CJ20" i="87"/>
  <c r="CK20" i="87"/>
  <c r="CL20" i="87"/>
  <c r="CM20" i="87"/>
  <c r="CN20" i="87"/>
  <c r="CO20" i="87"/>
  <c r="CP20" i="87"/>
  <c r="CQ20" i="87"/>
  <c r="CR20" i="87"/>
  <c r="CS20" i="87"/>
  <c r="CT20" i="87"/>
  <c r="CU20" i="87"/>
  <c r="CV20" i="87"/>
  <c r="CW20" i="87"/>
  <c r="CX20" i="87"/>
  <c r="CY20" i="87"/>
  <c r="CZ20" i="87"/>
  <c r="DA20" i="87"/>
  <c r="DB20" i="87"/>
  <c r="DC20" i="87"/>
  <c r="DD20" i="87"/>
  <c r="DE20" i="87"/>
  <c r="DF20" i="87"/>
  <c r="DG20" i="87"/>
  <c r="DH20" i="87"/>
  <c r="DI20" i="87"/>
  <c r="DJ20" i="87"/>
  <c r="DK20" i="87"/>
  <c r="DL20" i="87"/>
  <c r="DM20" i="87"/>
  <c r="DN20" i="87"/>
  <c r="DO20" i="87"/>
  <c r="DP20" i="87"/>
  <c r="DQ20" i="87"/>
  <c r="DR20" i="87"/>
  <c r="DS20" i="87"/>
  <c r="DT20" i="87"/>
  <c r="DU20" i="87"/>
  <c r="DV20" i="87"/>
  <c r="DW20" i="87"/>
  <c r="DX20" i="87"/>
  <c r="DY20" i="87"/>
  <c r="DZ20" i="87"/>
  <c r="EA20" i="87"/>
  <c r="EB20" i="87"/>
  <c r="EC20" i="87"/>
  <c r="ED20" i="87"/>
  <c r="EE20" i="87"/>
  <c r="EF20" i="87"/>
  <c r="EG20" i="87"/>
  <c r="EH20" i="87"/>
  <c r="EI20" i="87"/>
  <c r="EJ20" i="87"/>
  <c r="EK20" i="87"/>
  <c r="EL20" i="87"/>
  <c r="EM20" i="87"/>
  <c r="EN20" i="87"/>
  <c r="EO20" i="87"/>
  <c r="EP20" i="87"/>
  <c r="EQ20" i="87"/>
  <c r="ER20" i="87"/>
  <c r="ES20" i="87"/>
  <c r="ET20" i="87"/>
  <c r="EU20" i="87"/>
  <c r="EV20" i="87"/>
  <c r="EW20" i="87"/>
  <c r="N21" i="87"/>
  <c r="AH21" i="87"/>
  <c r="AI21" i="87"/>
  <c r="AJ21" i="87"/>
  <c r="AK21" i="87"/>
  <c r="AL21" i="87"/>
  <c r="AM21" i="87"/>
  <c r="AN21" i="87"/>
  <c r="AO21" i="87"/>
  <c r="AP21" i="87"/>
  <c r="AQ21" i="87"/>
  <c r="AR21" i="87"/>
  <c r="AS21" i="87"/>
  <c r="AT21" i="87"/>
  <c r="AU21" i="87"/>
  <c r="AV21" i="87"/>
  <c r="AW21" i="87"/>
  <c r="AX21" i="87"/>
  <c r="AY21" i="87"/>
  <c r="AZ21" i="87"/>
  <c r="BA21" i="87"/>
  <c r="BB21" i="87"/>
  <c r="BC21" i="87"/>
  <c r="BD21" i="87"/>
  <c r="BE21" i="87"/>
  <c r="BF21" i="87"/>
  <c r="BG21" i="87"/>
  <c r="BH21" i="87"/>
  <c r="BI21" i="87"/>
  <c r="BJ21" i="87"/>
  <c r="BK21" i="87"/>
  <c r="BL21" i="87"/>
  <c r="BM21" i="87"/>
  <c r="BN21" i="87"/>
  <c r="BO21" i="87"/>
  <c r="BP21" i="87"/>
  <c r="BQ21" i="87"/>
  <c r="BR21" i="87"/>
  <c r="BS21" i="87"/>
  <c r="BT21" i="87"/>
  <c r="BU21" i="87"/>
  <c r="BV21" i="87"/>
  <c r="BW21" i="87"/>
  <c r="BX21" i="87"/>
  <c r="BY21" i="87"/>
  <c r="BZ21" i="87"/>
  <c r="CA21" i="87"/>
  <c r="CB21" i="87"/>
  <c r="CC21" i="87"/>
  <c r="CD21" i="87"/>
  <c r="CE21" i="87"/>
  <c r="CF21" i="87"/>
  <c r="CG21" i="87"/>
  <c r="CH21" i="87"/>
  <c r="CI21" i="87"/>
  <c r="CJ21" i="87"/>
  <c r="CK21" i="87"/>
  <c r="CL21" i="87"/>
  <c r="CM21" i="87"/>
  <c r="CN21" i="87"/>
  <c r="CO21" i="87"/>
  <c r="CP21" i="87"/>
  <c r="CQ21" i="87"/>
  <c r="CR21" i="87"/>
  <c r="CS21" i="87"/>
  <c r="CT21" i="87"/>
  <c r="CU21" i="87"/>
  <c r="CV21" i="87"/>
  <c r="CW21" i="87"/>
  <c r="CX21" i="87"/>
  <c r="CY21" i="87"/>
  <c r="CZ21" i="87"/>
  <c r="DA21" i="87"/>
  <c r="DB21" i="87"/>
  <c r="DC21" i="87"/>
  <c r="DD21" i="87"/>
  <c r="DE21" i="87"/>
  <c r="DF21" i="87"/>
  <c r="DG21" i="87"/>
  <c r="DH21" i="87"/>
  <c r="DI21" i="87"/>
  <c r="DJ21" i="87"/>
  <c r="DK21" i="87"/>
  <c r="DL21" i="87"/>
  <c r="DM21" i="87"/>
  <c r="DN21" i="87"/>
  <c r="DO21" i="87"/>
  <c r="DP21" i="87"/>
  <c r="DQ21" i="87"/>
  <c r="DR21" i="87"/>
  <c r="DS21" i="87"/>
  <c r="DT21" i="87"/>
  <c r="DU21" i="87"/>
  <c r="DV21" i="87"/>
  <c r="DW21" i="87"/>
  <c r="DX21" i="87"/>
  <c r="DY21" i="87"/>
  <c r="DZ21" i="87"/>
  <c r="EA21" i="87"/>
  <c r="EB21" i="87"/>
  <c r="EC21" i="87"/>
  <c r="ED21" i="87"/>
  <c r="EE21" i="87"/>
  <c r="EF21" i="87"/>
  <c r="EG21" i="87"/>
  <c r="EH21" i="87"/>
  <c r="EI21" i="87"/>
  <c r="EJ21" i="87"/>
  <c r="EK21" i="87"/>
  <c r="EL21" i="87"/>
  <c r="EM21" i="87"/>
  <c r="EN21" i="87"/>
  <c r="EO21" i="87"/>
  <c r="EP21" i="87"/>
  <c r="EQ21" i="87"/>
  <c r="ER21" i="87"/>
  <c r="ES21" i="87"/>
  <c r="ET21" i="87"/>
  <c r="EU21" i="87"/>
  <c r="EV21" i="87"/>
  <c r="EW21" i="87"/>
  <c r="N22" i="87"/>
  <c r="N23" i="87"/>
  <c r="N24" i="87"/>
  <c r="AG27" i="87"/>
  <c r="AH27" i="87"/>
  <c r="AI27" i="87"/>
  <c r="AJ27" i="87"/>
  <c r="AK27" i="87"/>
  <c r="AL27" i="87"/>
  <c r="AM27" i="87"/>
  <c r="AN27" i="87"/>
  <c r="AO27" i="87"/>
  <c r="AP27" i="87"/>
  <c r="AQ27" i="87"/>
  <c r="AR27" i="87"/>
  <c r="AS27" i="87"/>
  <c r="AT27" i="87"/>
  <c r="AU27" i="87"/>
  <c r="AV27" i="87"/>
  <c r="AW27" i="87"/>
  <c r="AX27" i="87"/>
  <c r="AY27" i="87"/>
  <c r="AZ27" i="87"/>
  <c r="BA27" i="87"/>
  <c r="BB27" i="87"/>
  <c r="BC27" i="87"/>
  <c r="BD27" i="87"/>
  <c r="BE27" i="87"/>
  <c r="BF27" i="87"/>
  <c r="BG27" i="87"/>
  <c r="BH27" i="87"/>
  <c r="BI27" i="87"/>
  <c r="BJ27" i="87"/>
  <c r="BK27" i="87"/>
  <c r="BL27" i="87"/>
  <c r="BM27" i="87"/>
  <c r="BN27" i="87"/>
  <c r="BO27" i="87"/>
  <c r="BP27" i="87"/>
  <c r="BQ27" i="87"/>
  <c r="BR27" i="87"/>
  <c r="BS27" i="87"/>
  <c r="BT27" i="87"/>
  <c r="BU27" i="87"/>
  <c r="BV27" i="87"/>
  <c r="BW27" i="87"/>
  <c r="BX27" i="87"/>
  <c r="BY27" i="87"/>
  <c r="BZ27" i="87"/>
  <c r="CA27" i="87"/>
  <c r="CB27" i="87"/>
  <c r="CC27" i="87"/>
  <c r="CD27" i="87"/>
  <c r="CE27" i="87"/>
  <c r="CF27" i="87"/>
  <c r="CG27" i="87"/>
  <c r="CH27" i="87"/>
  <c r="CI27" i="87"/>
  <c r="CJ27" i="87"/>
  <c r="CK27" i="87"/>
  <c r="CL27" i="87"/>
  <c r="CM27" i="87"/>
  <c r="CN27" i="87"/>
  <c r="CO27" i="87"/>
  <c r="CP27" i="87"/>
  <c r="CQ27" i="87"/>
  <c r="CR27" i="87"/>
  <c r="CS27" i="87"/>
  <c r="CT27" i="87"/>
  <c r="CU27" i="87"/>
  <c r="CV27" i="87"/>
  <c r="CW27" i="87"/>
  <c r="CX27" i="87"/>
  <c r="CY27" i="87"/>
  <c r="CZ27" i="87"/>
  <c r="DA27" i="87"/>
  <c r="DB27" i="87"/>
  <c r="DC27" i="87"/>
  <c r="DD27" i="87"/>
  <c r="DE27" i="87"/>
  <c r="DF27" i="87"/>
  <c r="DG27" i="87"/>
  <c r="DH27" i="87"/>
  <c r="DI27" i="87"/>
  <c r="DJ27" i="87"/>
  <c r="DK27" i="87"/>
  <c r="DL27" i="87"/>
  <c r="DM27" i="87"/>
  <c r="DN27" i="87"/>
  <c r="DO27" i="87"/>
  <c r="DP27" i="87"/>
  <c r="DQ27" i="87"/>
  <c r="DR27" i="87"/>
  <c r="DS27" i="87"/>
  <c r="DT27" i="87"/>
  <c r="DU27" i="87"/>
  <c r="DV27" i="87"/>
  <c r="DW27" i="87"/>
  <c r="DX27" i="87"/>
  <c r="DY27" i="87"/>
  <c r="DZ27" i="87"/>
  <c r="EA27" i="87"/>
  <c r="EB27" i="87"/>
  <c r="EC27" i="87"/>
  <c r="ED27" i="87"/>
  <c r="EE27" i="87"/>
  <c r="EF27" i="87"/>
  <c r="EG27" i="87"/>
  <c r="EH27" i="87"/>
  <c r="EI27" i="87"/>
  <c r="EJ27" i="87"/>
  <c r="EK27" i="87"/>
  <c r="EL27" i="87"/>
  <c r="EM27" i="87"/>
  <c r="EN27" i="87"/>
  <c r="EO27" i="87"/>
  <c r="EP27" i="87"/>
  <c r="EQ27" i="87"/>
  <c r="ER27" i="87"/>
  <c r="ES27" i="87"/>
  <c r="ET27" i="87"/>
  <c r="EU27" i="87"/>
  <c r="EV27" i="87"/>
  <c r="EW27" i="87"/>
  <c r="AG28" i="87"/>
  <c r="AH28" i="87"/>
  <c r="AI28" i="87"/>
  <c r="AJ28" i="87"/>
  <c r="AK28" i="87"/>
  <c r="AL28" i="87"/>
  <c r="AM28" i="87"/>
  <c r="AN28" i="87"/>
  <c r="AO28" i="87"/>
  <c r="AP28" i="87"/>
  <c r="AQ28" i="87"/>
  <c r="AR28" i="87"/>
  <c r="AS28" i="87"/>
  <c r="AT28" i="87"/>
  <c r="AU28" i="87"/>
  <c r="AV28" i="87"/>
  <c r="AW28" i="87"/>
  <c r="AX28" i="87"/>
  <c r="AY28" i="87"/>
  <c r="AZ28" i="87"/>
  <c r="BA28" i="87"/>
  <c r="BB28" i="87"/>
  <c r="BC28" i="87"/>
  <c r="BD28" i="87"/>
  <c r="BE28" i="87"/>
  <c r="BF28" i="87"/>
  <c r="BG28" i="87"/>
  <c r="BH28" i="87"/>
  <c r="BI28" i="87"/>
  <c r="BJ28" i="87"/>
  <c r="BK28" i="87"/>
  <c r="BL28" i="87"/>
  <c r="BM28" i="87"/>
  <c r="BN28" i="87"/>
  <c r="BO28" i="87"/>
  <c r="BP28" i="87"/>
  <c r="BQ28" i="87"/>
  <c r="BR28" i="87"/>
  <c r="BS28" i="87"/>
  <c r="BT28" i="87"/>
  <c r="BU28" i="87"/>
  <c r="BV28" i="87"/>
  <c r="BW28" i="87"/>
  <c r="BX28" i="87"/>
  <c r="BY28" i="87"/>
  <c r="BZ28" i="87"/>
  <c r="CA28" i="87"/>
  <c r="CB28" i="87"/>
  <c r="CC28" i="87"/>
  <c r="CD28" i="87"/>
  <c r="CE28" i="87"/>
  <c r="CF28" i="87"/>
  <c r="CG28" i="87"/>
  <c r="CH28" i="87"/>
  <c r="CI28" i="87"/>
  <c r="CJ28" i="87"/>
  <c r="CK28" i="87"/>
  <c r="CL28" i="87"/>
  <c r="CM28" i="87"/>
  <c r="CN28" i="87"/>
  <c r="CO28" i="87"/>
  <c r="CP28" i="87"/>
  <c r="CQ28" i="87"/>
  <c r="CR28" i="87"/>
  <c r="CS28" i="87"/>
  <c r="CT28" i="87"/>
  <c r="CU28" i="87"/>
  <c r="CV28" i="87"/>
  <c r="CW28" i="87"/>
  <c r="CX28" i="87"/>
  <c r="CY28" i="87"/>
  <c r="CZ28" i="87"/>
  <c r="DA28" i="87"/>
  <c r="DB28" i="87"/>
  <c r="DC28" i="87"/>
  <c r="DD28" i="87"/>
  <c r="DE28" i="87"/>
  <c r="DF28" i="87"/>
  <c r="DG28" i="87"/>
  <c r="DH28" i="87"/>
  <c r="DI28" i="87"/>
  <c r="DJ28" i="87"/>
  <c r="DK28" i="87"/>
  <c r="DL28" i="87"/>
  <c r="DM28" i="87"/>
  <c r="DN28" i="87"/>
  <c r="DO28" i="87"/>
  <c r="DP28" i="87"/>
  <c r="DQ28" i="87"/>
  <c r="DR28" i="87"/>
  <c r="DS28" i="87"/>
  <c r="DT28" i="87"/>
  <c r="DU28" i="87"/>
  <c r="DV28" i="87"/>
  <c r="DW28" i="87"/>
  <c r="DX28" i="87"/>
  <c r="DY28" i="87"/>
  <c r="DZ28" i="87"/>
  <c r="EA28" i="87"/>
  <c r="EB28" i="87"/>
  <c r="EC28" i="87"/>
  <c r="ED28" i="87"/>
  <c r="EE28" i="87"/>
  <c r="EF28" i="87"/>
  <c r="EG28" i="87"/>
  <c r="EH28" i="87"/>
  <c r="EI28" i="87"/>
  <c r="EJ28" i="87"/>
  <c r="EK28" i="87"/>
  <c r="EL28" i="87"/>
  <c r="EM28" i="87"/>
  <c r="EN28" i="87"/>
  <c r="EO28" i="87"/>
  <c r="EP28" i="87"/>
  <c r="EQ28" i="87"/>
  <c r="ER28" i="87"/>
  <c r="ES28" i="87"/>
  <c r="ET28" i="87"/>
  <c r="EU28" i="87"/>
  <c r="EV28" i="87"/>
  <c r="EW28" i="87"/>
  <c r="AG29" i="87"/>
  <c r="AH29" i="87"/>
  <c r="AI29" i="87"/>
  <c r="AJ29" i="87"/>
  <c r="AK29" i="87"/>
  <c r="AL29" i="87"/>
  <c r="AM29" i="87"/>
  <c r="AN29" i="87"/>
  <c r="AO29" i="87"/>
  <c r="AP29" i="87"/>
  <c r="AQ29" i="87"/>
  <c r="AR29" i="87"/>
  <c r="AS29" i="87"/>
  <c r="AT29" i="87"/>
  <c r="AU29" i="87"/>
  <c r="AV29" i="87"/>
  <c r="AW29" i="87"/>
  <c r="AX29" i="87"/>
  <c r="AY29" i="87"/>
  <c r="AZ29" i="87"/>
  <c r="BA29" i="87"/>
  <c r="BB29" i="87"/>
  <c r="BC29" i="87"/>
  <c r="BD29" i="87"/>
  <c r="BE29" i="87"/>
  <c r="BF29" i="87"/>
  <c r="BG29" i="87"/>
  <c r="BH29" i="87"/>
  <c r="BI29" i="87"/>
  <c r="BJ29" i="87"/>
  <c r="BK29" i="87"/>
  <c r="BL29" i="87"/>
  <c r="BM29" i="87"/>
  <c r="BN29" i="87"/>
  <c r="BO29" i="87"/>
  <c r="BP29" i="87"/>
  <c r="BQ29" i="87"/>
  <c r="BR29" i="87"/>
  <c r="BS29" i="87"/>
  <c r="BT29" i="87"/>
  <c r="BU29" i="87"/>
  <c r="BV29" i="87"/>
  <c r="BW29" i="87"/>
  <c r="BX29" i="87"/>
  <c r="BY29" i="87"/>
  <c r="BZ29" i="87"/>
  <c r="CA29" i="87"/>
  <c r="CB29" i="87"/>
  <c r="CC29" i="87"/>
  <c r="CD29" i="87"/>
  <c r="CE29" i="87"/>
  <c r="CF29" i="87"/>
  <c r="CG29" i="87"/>
  <c r="CH29" i="87"/>
  <c r="CI29" i="87"/>
  <c r="CJ29" i="87"/>
  <c r="CK29" i="87"/>
  <c r="CL29" i="87"/>
  <c r="CM29" i="87"/>
  <c r="CN29" i="87"/>
  <c r="CO29" i="87"/>
  <c r="CP29" i="87"/>
  <c r="CQ29" i="87"/>
  <c r="CR29" i="87"/>
  <c r="CS29" i="87"/>
  <c r="CT29" i="87"/>
  <c r="CU29" i="87"/>
  <c r="CV29" i="87"/>
  <c r="CW29" i="87"/>
  <c r="CX29" i="87"/>
  <c r="CY29" i="87"/>
  <c r="CZ29" i="87"/>
  <c r="DA29" i="87"/>
  <c r="DB29" i="87"/>
  <c r="DC29" i="87"/>
  <c r="DD29" i="87"/>
  <c r="DE29" i="87"/>
  <c r="DF29" i="87"/>
  <c r="DG29" i="87"/>
  <c r="DH29" i="87"/>
  <c r="DI29" i="87"/>
  <c r="DJ29" i="87"/>
  <c r="DK29" i="87"/>
  <c r="DL29" i="87"/>
  <c r="DM29" i="87"/>
  <c r="DN29" i="87"/>
  <c r="DO29" i="87"/>
  <c r="DP29" i="87"/>
  <c r="DQ29" i="87"/>
  <c r="DR29" i="87"/>
  <c r="DS29" i="87"/>
  <c r="DT29" i="87"/>
  <c r="DU29" i="87"/>
  <c r="DV29" i="87"/>
  <c r="DW29" i="87"/>
  <c r="DX29" i="87"/>
  <c r="DY29" i="87"/>
  <c r="DZ29" i="87"/>
  <c r="EA29" i="87"/>
  <c r="EB29" i="87"/>
  <c r="EC29" i="87"/>
  <c r="ED29" i="87"/>
  <c r="EE29" i="87"/>
  <c r="EF29" i="87"/>
  <c r="EG29" i="87"/>
  <c r="EH29" i="87"/>
  <c r="EI29" i="87"/>
  <c r="EJ29" i="87"/>
  <c r="EK29" i="87"/>
  <c r="EL29" i="87"/>
  <c r="EM29" i="87"/>
  <c r="EN29" i="87"/>
  <c r="EO29" i="87"/>
  <c r="EP29" i="87"/>
  <c r="EQ29" i="87"/>
  <c r="ER29" i="87"/>
  <c r="ES29" i="87"/>
  <c r="ET29" i="87"/>
  <c r="EU29" i="87"/>
  <c r="EV29" i="87"/>
  <c r="EW29" i="87"/>
  <c r="AG30" i="87"/>
  <c r="AH30" i="87"/>
  <c r="AI30" i="87"/>
  <c r="AJ30" i="87"/>
  <c r="AK30" i="87"/>
  <c r="AL30" i="87"/>
  <c r="AM30" i="87"/>
  <c r="AN30" i="87"/>
  <c r="AO30" i="87"/>
  <c r="AP30" i="87"/>
  <c r="AQ30" i="87"/>
  <c r="AR30" i="87"/>
  <c r="AS30" i="87"/>
  <c r="AT30" i="87"/>
  <c r="AU30" i="87"/>
  <c r="AV30" i="87"/>
  <c r="AW30" i="87"/>
  <c r="AX30" i="87"/>
  <c r="AY30" i="87"/>
  <c r="AZ30" i="87"/>
  <c r="BA30" i="87"/>
  <c r="BB30" i="87"/>
  <c r="BC30" i="87"/>
  <c r="BD30" i="87"/>
  <c r="BE30" i="87"/>
  <c r="BF30" i="87"/>
  <c r="BG30" i="87"/>
  <c r="BH30" i="87"/>
  <c r="BI30" i="87"/>
  <c r="BJ30" i="87"/>
  <c r="BK30" i="87"/>
  <c r="BL30" i="87"/>
  <c r="BM30" i="87"/>
  <c r="BN30" i="87"/>
  <c r="BO30" i="87"/>
  <c r="BP30" i="87"/>
  <c r="BQ30" i="87"/>
  <c r="BR30" i="87"/>
  <c r="BS30" i="87"/>
  <c r="BT30" i="87"/>
  <c r="BU30" i="87"/>
  <c r="BV30" i="87"/>
  <c r="BW30" i="87"/>
  <c r="BX30" i="87"/>
  <c r="BY30" i="87"/>
  <c r="BZ30" i="87"/>
  <c r="CA30" i="87"/>
  <c r="CB30" i="87"/>
  <c r="CC30" i="87"/>
  <c r="CD30" i="87"/>
  <c r="CE30" i="87"/>
  <c r="CF30" i="87"/>
  <c r="CG30" i="87"/>
  <c r="CH30" i="87"/>
  <c r="CI30" i="87"/>
  <c r="CJ30" i="87"/>
  <c r="CK30" i="87"/>
  <c r="CL30" i="87"/>
  <c r="CM30" i="87"/>
  <c r="CN30" i="87"/>
  <c r="CO30" i="87"/>
  <c r="CP30" i="87"/>
  <c r="CQ30" i="87"/>
  <c r="CR30" i="87"/>
  <c r="CS30" i="87"/>
  <c r="CT30" i="87"/>
  <c r="CU30" i="87"/>
  <c r="CV30" i="87"/>
  <c r="CW30" i="87"/>
  <c r="CX30" i="87"/>
  <c r="CY30" i="87"/>
  <c r="CZ30" i="87"/>
  <c r="DA30" i="87"/>
  <c r="DB30" i="87"/>
  <c r="DC30" i="87"/>
  <c r="DD30" i="87"/>
  <c r="DE30" i="87"/>
  <c r="DF30" i="87"/>
  <c r="DG30" i="87"/>
  <c r="DH30" i="87"/>
  <c r="DI30" i="87"/>
  <c r="DJ30" i="87"/>
  <c r="DK30" i="87"/>
  <c r="DL30" i="87"/>
  <c r="DM30" i="87"/>
  <c r="DN30" i="87"/>
  <c r="DO30" i="87"/>
  <c r="DP30" i="87"/>
  <c r="DQ30" i="87"/>
  <c r="DR30" i="87"/>
  <c r="DS30" i="87"/>
  <c r="DT30" i="87"/>
  <c r="DU30" i="87"/>
  <c r="DV30" i="87"/>
  <c r="DW30" i="87"/>
  <c r="DX30" i="87"/>
  <c r="DY30" i="87"/>
  <c r="DZ30" i="87"/>
  <c r="EA30" i="87"/>
  <c r="EB30" i="87"/>
  <c r="EC30" i="87"/>
  <c r="ED30" i="87"/>
  <c r="EE30" i="87"/>
  <c r="EF30" i="87"/>
  <c r="EG30" i="87"/>
  <c r="EH30" i="87"/>
  <c r="EI30" i="87"/>
  <c r="EJ30" i="87"/>
  <c r="EK30" i="87"/>
  <c r="EL30" i="87"/>
  <c r="EM30" i="87"/>
  <c r="EN30" i="87"/>
  <c r="EO30" i="87"/>
  <c r="EP30" i="87"/>
  <c r="EQ30" i="87"/>
  <c r="ER30" i="87"/>
  <c r="ES30" i="87"/>
  <c r="ET30" i="87"/>
  <c r="EU30" i="87"/>
  <c r="EV30" i="87"/>
  <c r="EW30" i="87"/>
  <c r="AG31" i="87"/>
  <c r="AH31" i="87"/>
  <c r="AI31" i="87"/>
  <c r="AJ31" i="87"/>
  <c r="AK31" i="87"/>
  <c r="AL31" i="87"/>
  <c r="AM31" i="87"/>
  <c r="AN31" i="87"/>
  <c r="AO31" i="87"/>
  <c r="AP31" i="87"/>
  <c r="AQ31" i="87"/>
  <c r="AR31" i="87"/>
  <c r="AS31" i="87"/>
  <c r="AT31" i="87"/>
  <c r="AU31" i="87"/>
  <c r="AV31" i="87"/>
  <c r="AW31" i="87"/>
  <c r="AX31" i="87"/>
  <c r="AY31" i="87"/>
  <c r="AZ31" i="87"/>
  <c r="BA31" i="87"/>
  <c r="BB31" i="87"/>
  <c r="BC31" i="87"/>
  <c r="BD31" i="87"/>
  <c r="BE31" i="87"/>
  <c r="BF31" i="87"/>
  <c r="BG31" i="87"/>
  <c r="BH31" i="87"/>
  <c r="BI31" i="87"/>
  <c r="BJ31" i="87"/>
  <c r="BK31" i="87"/>
  <c r="BL31" i="87"/>
  <c r="BM31" i="87"/>
  <c r="BN31" i="87"/>
  <c r="BO31" i="87"/>
  <c r="BP31" i="87"/>
  <c r="BQ31" i="87"/>
  <c r="BR31" i="87"/>
  <c r="BS31" i="87"/>
  <c r="BT31" i="87"/>
  <c r="BU31" i="87"/>
  <c r="BV31" i="87"/>
  <c r="BW31" i="87"/>
  <c r="BX31" i="87"/>
  <c r="BY31" i="87"/>
  <c r="BZ31" i="87"/>
  <c r="CA31" i="87"/>
  <c r="CB31" i="87"/>
  <c r="CC31" i="87"/>
  <c r="CD31" i="87"/>
  <c r="CE31" i="87"/>
  <c r="CF31" i="87"/>
  <c r="CG31" i="87"/>
  <c r="CH31" i="87"/>
  <c r="CI31" i="87"/>
  <c r="CJ31" i="87"/>
  <c r="CK31" i="87"/>
  <c r="CL31" i="87"/>
  <c r="CM31" i="87"/>
  <c r="CN31" i="87"/>
  <c r="CO31" i="87"/>
  <c r="CP31" i="87"/>
  <c r="CQ31" i="87"/>
  <c r="CR31" i="87"/>
  <c r="CS31" i="87"/>
  <c r="CT31" i="87"/>
  <c r="CU31" i="87"/>
  <c r="CV31" i="87"/>
  <c r="CW31" i="87"/>
  <c r="CX31" i="87"/>
  <c r="CY31" i="87"/>
  <c r="CZ31" i="87"/>
  <c r="DA31" i="87"/>
  <c r="DB31" i="87"/>
  <c r="DC31" i="87"/>
  <c r="DD31" i="87"/>
  <c r="DE31" i="87"/>
  <c r="DF31" i="87"/>
  <c r="DG31" i="87"/>
  <c r="DH31" i="87"/>
  <c r="DI31" i="87"/>
  <c r="DJ31" i="87"/>
  <c r="DK31" i="87"/>
  <c r="DL31" i="87"/>
  <c r="DM31" i="87"/>
  <c r="DN31" i="87"/>
  <c r="DO31" i="87"/>
  <c r="DP31" i="87"/>
  <c r="DQ31" i="87"/>
  <c r="DR31" i="87"/>
  <c r="DS31" i="87"/>
  <c r="DT31" i="87"/>
  <c r="DU31" i="87"/>
  <c r="DV31" i="87"/>
  <c r="DW31" i="87"/>
  <c r="DX31" i="87"/>
  <c r="DY31" i="87"/>
  <c r="DZ31" i="87"/>
  <c r="EA31" i="87"/>
  <c r="EB31" i="87"/>
  <c r="EC31" i="87"/>
  <c r="ED31" i="87"/>
  <c r="EE31" i="87"/>
  <c r="EF31" i="87"/>
  <c r="EG31" i="87"/>
  <c r="EH31" i="87"/>
  <c r="EI31" i="87"/>
  <c r="EJ31" i="87"/>
  <c r="EK31" i="87"/>
  <c r="EL31" i="87"/>
  <c r="EM31" i="87"/>
  <c r="EN31" i="87"/>
  <c r="EO31" i="87"/>
  <c r="EP31" i="87"/>
  <c r="EQ31" i="87"/>
  <c r="ER31" i="87"/>
  <c r="ES31" i="87"/>
  <c r="ET31" i="87"/>
  <c r="EU31" i="87"/>
  <c r="EV31" i="87"/>
  <c r="EW31" i="87"/>
  <c r="AG32" i="87"/>
  <c r="AH32" i="87"/>
  <c r="AI32" i="87"/>
  <c r="AJ32" i="87"/>
  <c r="AK32" i="87"/>
  <c r="AL32" i="87"/>
  <c r="AM32" i="87"/>
  <c r="AN32" i="87"/>
  <c r="AO32" i="87"/>
  <c r="AP32" i="87"/>
  <c r="AQ32" i="87"/>
  <c r="AR32" i="87"/>
  <c r="AS32" i="87"/>
  <c r="AT32" i="87"/>
  <c r="AU32" i="87"/>
  <c r="AV32" i="87"/>
  <c r="AW32" i="87"/>
  <c r="AX32" i="87"/>
  <c r="AY32" i="87"/>
  <c r="AZ32" i="87"/>
  <c r="BA32" i="87"/>
  <c r="BB32" i="87"/>
  <c r="BC32" i="87"/>
  <c r="BD32" i="87"/>
  <c r="BE32" i="87"/>
  <c r="BF32" i="87"/>
  <c r="BG32" i="87"/>
  <c r="BH32" i="87"/>
  <c r="BI32" i="87"/>
  <c r="BJ32" i="87"/>
  <c r="BK32" i="87"/>
  <c r="BL32" i="87"/>
  <c r="BM32" i="87"/>
  <c r="BN32" i="87"/>
  <c r="BO32" i="87"/>
  <c r="BP32" i="87"/>
  <c r="BQ32" i="87"/>
  <c r="BR32" i="87"/>
  <c r="BS32" i="87"/>
  <c r="BT32" i="87"/>
  <c r="BU32" i="87"/>
  <c r="BV32" i="87"/>
  <c r="BW32" i="87"/>
  <c r="BX32" i="87"/>
  <c r="BY32" i="87"/>
  <c r="BZ32" i="87"/>
  <c r="CA32" i="87"/>
  <c r="CB32" i="87"/>
  <c r="CC32" i="87"/>
  <c r="CD32" i="87"/>
  <c r="CE32" i="87"/>
  <c r="CF32" i="87"/>
  <c r="CG32" i="87"/>
  <c r="CH32" i="87"/>
  <c r="CI32" i="87"/>
  <c r="CJ32" i="87"/>
  <c r="CK32" i="87"/>
  <c r="CL32" i="87"/>
  <c r="CM32" i="87"/>
  <c r="CN32" i="87"/>
  <c r="CO32" i="87"/>
  <c r="CP32" i="87"/>
  <c r="CQ32" i="87"/>
  <c r="CR32" i="87"/>
  <c r="CS32" i="87"/>
  <c r="CT32" i="87"/>
  <c r="CU32" i="87"/>
  <c r="CV32" i="87"/>
  <c r="CW32" i="87"/>
  <c r="CX32" i="87"/>
  <c r="CY32" i="87"/>
  <c r="CZ32" i="87"/>
  <c r="DA32" i="87"/>
  <c r="DB32" i="87"/>
  <c r="DC32" i="87"/>
  <c r="DD32" i="87"/>
  <c r="DE32" i="87"/>
  <c r="DF32" i="87"/>
  <c r="DG32" i="87"/>
  <c r="DH32" i="87"/>
  <c r="DI32" i="87"/>
  <c r="DJ32" i="87"/>
  <c r="DK32" i="87"/>
  <c r="DL32" i="87"/>
  <c r="DM32" i="87"/>
  <c r="DN32" i="87"/>
  <c r="DO32" i="87"/>
  <c r="DP32" i="87"/>
  <c r="DQ32" i="87"/>
  <c r="DR32" i="87"/>
  <c r="DS32" i="87"/>
  <c r="DT32" i="87"/>
  <c r="DU32" i="87"/>
  <c r="DV32" i="87"/>
  <c r="DW32" i="87"/>
  <c r="DX32" i="87"/>
  <c r="DY32" i="87"/>
  <c r="DZ32" i="87"/>
  <c r="EA32" i="87"/>
  <c r="EB32" i="87"/>
  <c r="EC32" i="87"/>
  <c r="ED32" i="87"/>
  <c r="EE32" i="87"/>
  <c r="EF32" i="87"/>
  <c r="EG32" i="87"/>
  <c r="EH32" i="87"/>
  <c r="EI32" i="87"/>
  <c r="EJ32" i="87"/>
  <c r="EK32" i="87"/>
  <c r="EL32" i="87"/>
  <c r="EM32" i="87"/>
  <c r="EN32" i="87"/>
  <c r="EO32" i="87"/>
  <c r="EP32" i="87"/>
  <c r="EQ32" i="87"/>
  <c r="ER32" i="87"/>
  <c r="ES32" i="87"/>
  <c r="ET32" i="87"/>
  <c r="EU32" i="87"/>
  <c r="EV32" i="87"/>
  <c r="EW32" i="87"/>
  <c r="AH33" i="87"/>
  <c r="AI33" i="87"/>
  <c r="AJ33" i="87"/>
  <c r="AK33" i="87"/>
  <c r="AL33" i="87"/>
  <c r="AM33" i="87"/>
  <c r="AN33" i="87"/>
  <c r="AO33" i="87"/>
  <c r="AP33" i="87"/>
  <c r="AQ33" i="87"/>
  <c r="AR33" i="87"/>
  <c r="AS33" i="87"/>
  <c r="AT33" i="87"/>
  <c r="AU33" i="87"/>
  <c r="AV33" i="87"/>
  <c r="AW33" i="87"/>
  <c r="AX33" i="87"/>
  <c r="AY33" i="87"/>
  <c r="AZ33" i="87"/>
  <c r="BA33" i="87"/>
  <c r="BB33" i="87"/>
  <c r="BC33" i="87"/>
  <c r="BD33" i="87"/>
  <c r="BE33" i="87"/>
  <c r="BF33" i="87"/>
  <c r="BG33" i="87"/>
  <c r="BH33" i="87"/>
  <c r="BI33" i="87"/>
  <c r="BJ33" i="87"/>
  <c r="BK33" i="87"/>
  <c r="BL33" i="87"/>
  <c r="BM33" i="87"/>
  <c r="BN33" i="87"/>
  <c r="BO33" i="87"/>
  <c r="BP33" i="87"/>
  <c r="BQ33" i="87"/>
  <c r="BR33" i="87"/>
  <c r="BS33" i="87"/>
  <c r="BT33" i="87"/>
  <c r="BU33" i="87"/>
  <c r="BV33" i="87"/>
  <c r="BW33" i="87"/>
  <c r="BX33" i="87"/>
  <c r="BY33" i="87"/>
  <c r="BZ33" i="87"/>
  <c r="CA33" i="87"/>
  <c r="CB33" i="87"/>
  <c r="CC33" i="87"/>
  <c r="CD33" i="87"/>
  <c r="CE33" i="87"/>
  <c r="CF33" i="87"/>
  <c r="CG33" i="87"/>
  <c r="CH33" i="87"/>
  <c r="CI33" i="87"/>
  <c r="CJ33" i="87"/>
  <c r="CK33" i="87"/>
  <c r="CL33" i="87"/>
  <c r="CM33" i="87"/>
  <c r="CN33" i="87"/>
  <c r="CO33" i="87"/>
  <c r="CP33" i="87"/>
  <c r="CQ33" i="87"/>
  <c r="CR33" i="87"/>
  <c r="CS33" i="87"/>
  <c r="CT33" i="87"/>
  <c r="CU33" i="87"/>
  <c r="CV33" i="87"/>
  <c r="CW33" i="87"/>
  <c r="CX33" i="87"/>
  <c r="CY33" i="87"/>
  <c r="CZ33" i="87"/>
  <c r="DA33" i="87"/>
  <c r="DB33" i="87"/>
  <c r="DC33" i="87"/>
  <c r="DD33" i="87"/>
  <c r="DE33" i="87"/>
  <c r="DF33" i="87"/>
  <c r="DG33" i="87"/>
  <c r="DH33" i="87"/>
  <c r="DI33" i="87"/>
  <c r="DJ33" i="87"/>
  <c r="DK33" i="87"/>
  <c r="DL33" i="87"/>
  <c r="DM33" i="87"/>
  <c r="DN33" i="87"/>
  <c r="DO33" i="87"/>
  <c r="DP33" i="87"/>
  <c r="DQ33" i="87"/>
  <c r="DR33" i="87"/>
  <c r="DS33" i="87"/>
  <c r="DT33" i="87"/>
  <c r="DU33" i="87"/>
  <c r="DV33" i="87"/>
  <c r="DW33" i="87"/>
  <c r="DX33" i="87"/>
  <c r="DY33" i="87"/>
  <c r="DZ33" i="87"/>
  <c r="EA33" i="87"/>
  <c r="EB33" i="87"/>
  <c r="EC33" i="87"/>
  <c r="ED33" i="87"/>
  <c r="EE33" i="87"/>
  <c r="EF33" i="87"/>
  <c r="EG33" i="87"/>
  <c r="EH33" i="87"/>
  <c r="EI33" i="87"/>
  <c r="EJ33" i="87"/>
  <c r="EK33" i="87"/>
  <c r="EL33" i="87"/>
  <c r="EM33" i="87"/>
  <c r="EN33" i="87"/>
  <c r="EO33" i="87"/>
  <c r="EP33" i="87"/>
  <c r="EQ33" i="87"/>
  <c r="ER33" i="87"/>
  <c r="ES33" i="87"/>
  <c r="ET33" i="87"/>
  <c r="EU33" i="87"/>
  <c r="EV33" i="87"/>
  <c r="EW33" i="87"/>
  <c r="AG35" i="87"/>
  <c r="AH35" i="87"/>
  <c r="AI35" i="87"/>
  <c r="AJ35" i="87"/>
  <c r="AK35" i="87"/>
  <c r="AL35" i="87"/>
  <c r="AM35" i="87"/>
  <c r="AN35" i="87"/>
  <c r="AO35" i="87"/>
  <c r="AP35" i="87"/>
  <c r="AQ35" i="87"/>
  <c r="AR35" i="87"/>
  <c r="AS35" i="87"/>
  <c r="AT35" i="87"/>
  <c r="AU35" i="87"/>
  <c r="AV35" i="87"/>
  <c r="AW35" i="87"/>
  <c r="AX35" i="87"/>
  <c r="AY35" i="87"/>
  <c r="AZ35" i="87"/>
  <c r="BA35" i="87"/>
  <c r="BB35" i="87"/>
  <c r="BC35" i="87"/>
  <c r="BD35" i="87"/>
  <c r="BE35" i="87"/>
  <c r="BF35" i="87"/>
  <c r="BG35" i="87"/>
  <c r="BH35" i="87"/>
  <c r="BI35" i="87"/>
  <c r="BJ35" i="87"/>
  <c r="BK35" i="87"/>
  <c r="BL35" i="87"/>
  <c r="BM35" i="87"/>
  <c r="BN35" i="87"/>
  <c r="BO35" i="87"/>
  <c r="BP35" i="87"/>
  <c r="BQ35" i="87"/>
  <c r="BR35" i="87"/>
  <c r="BS35" i="87"/>
  <c r="BT35" i="87"/>
  <c r="BU35" i="87"/>
  <c r="BV35" i="87"/>
  <c r="BW35" i="87"/>
  <c r="BX35" i="87"/>
  <c r="BY35" i="87"/>
  <c r="BZ35" i="87"/>
  <c r="CA35" i="87"/>
  <c r="CB35" i="87"/>
  <c r="CC35" i="87"/>
  <c r="CD35" i="87"/>
  <c r="CE35" i="87"/>
  <c r="CF35" i="87"/>
  <c r="CG35" i="87"/>
  <c r="CH35" i="87"/>
  <c r="CI35" i="87"/>
  <c r="CJ35" i="87"/>
  <c r="CK35" i="87"/>
  <c r="CL35" i="87"/>
  <c r="CM35" i="87"/>
  <c r="CN35" i="87"/>
  <c r="CO35" i="87"/>
  <c r="CP35" i="87"/>
  <c r="CQ35" i="87"/>
  <c r="CR35" i="87"/>
  <c r="CS35" i="87"/>
  <c r="CT35" i="87"/>
  <c r="CU35" i="87"/>
  <c r="CV35" i="87"/>
  <c r="CW35" i="87"/>
  <c r="CX35" i="87"/>
  <c r="CY35" i="87"/>
  <c r="CZ35" i="87"/>
  <c r="DA35" i="87"/>
  <c r="DB35" i="87"/>
  <c r="DC35" i="87"/>
  <c r="DD35" i="87"/>
  <c r="DE35" i="87"/>
  <c r="DF35" i="87"/>
  <c r="DG35" i="87"/>
  <c r="DH35" i="87"/>
  <c r="DI35" i="87"/>
  <c r="DJ35" i="87"/>
  <c r="DK35" i="87"/>
  <c r="DL35" i="87"/>
  <c r="DM35" i="87"/>
  <c r="DN35" i="87"/>
  <c r="DO35" i="87"/>
  <c r="DP35" i="87"/>
  <c r="DQ35" i="87"/>
  <c r="DR35" i="87"/>
  <c r="DS35" i="87"/>
  <c r="DT35" i="87"/>
  <c r="DU35" i="87"/>
  <c r="DV35" i="87"/>
  <c r="DW35" i="87"/>
  <c r="DX35" i="87"/>
  <c r="DY35" i="87"/>
  <c r="DZ35" i="87"/>
  <c r="EA35" i="87"/>
  <c r="EB35" i="87"/>
  <c r="EC35" i="87"/>
  <c r="ED35" i="87"/>
  <c r="EE35" i="87"/>
  <c r="EF35" i="87"/>
  <c r="EG35" i="87"/>
  <c r="EH35" i="87"/>
  <c r="EI35" i="87"/>
  <c r="EJ35" i="87"/>
  <c r="EK35" i="87"/>
  <c r="EL35" i="87"/>
  <c r="EM35" i="87"/>
  <c r="EN35" i="87"/>
  <c r="EO35" i="87"/>
  <c r="EP35" i="87"/>
  <c r="EQ35" i="87"/>
  <c r="ER35" i="87"/>
  <c r="ES35" i="87"/>
  <c r="ET35" i="87"/>
  <c r="EU35" i="87"/>
  <c r="EV35" i="87"/>
  <c r="EW35" i="87"/>
  <c r="AG36" i="87"/>
  <c r="AH36" i="87"/>
  <c r="AI36" i="87"/>
  <c r="AJ36" i="87"/>
  <c r="AK36" i="87"/>
  <c r="AL36" i="87"/>
  <c r="AM36" i="87"/>
  <c r="AN36" i="87"/>
  <c r="AO36" i="87"/>
  <c r="AP36" i="87"/>
  <c r="AQ36" i="87"/>
  <c r="AR36" i="87"/>
  <c r="AS36" i="87"/>
  <c r="AT36" i="87"/>
  <c r="AU36" i="87"/>
  <c r="AV36" i="87"/>
  <c r="AW36" i="87"/>
  <c r="AX36" i="87"/>
  <c r="AY36" i="87"/>
  <c r="AZ36" i="87"/>
  <c r="BA36" i="87"/>
  <c r="BB36" i="87"/>
  <c r="BC36" i="87"/>
  <c r="BD36" i="87"/>
  <c r="BE36" i="87"/>
  <c r="BF36" i="87"/>
  <c r="BG36" i="87"/>
  <c r="BH36" i="87"/>
  <c r="BI36" i="87"/>
  <c r="BJ36" i="87"/>
  <c r="BK36" i="87"/>
  <c r="BL36" i="87"/>
  <c r="BM36" i="87"/>
  <c r="BN36" i="87"/>
  <c r="BO36" i="87"/>
  <c r="BP36" i="87"/>
  <c r="BQ36" i="87"/>
  <c r="BR36" i="87"/>
  <c r="BS36" i="87"/>
  <c r="BT36" i="87"/>
  <c r="BU36" i="87"/>
  <c r="BV36" i="87"/>
  <c r="BW36" i="87"/>
  <c r="BX36" i="87"/>
  <c r="BY36" i="87"/>
  <c r="BZ36" i="87"/>
  <c r="CA36" i="87"/>
  <c r="CB36" i="87"/>
  <c r="CC36" i="87"/>
  <c r="CD36" i="87"/>
  <c r="CE36" i="87"/>
  <c r="CF36" i="87"/>
  <c r="CG36" i="87"/>
  <c r="CH36" i="87"/>
  <c r="CI36" i="87"/>
  <c r="CJ36" i="87"/>
  <c r="CK36" i="87"/>
  <c r="CL36" i="87"/>
  <c r="CM36" i="87"/>
  <c r="CN36" i="87"/>
  <c r="CO36" i="87"/>
  <c r="CP36" i="87"/>
  <c r="CQ36" i="87"/>
  <c r="CR36" i="87"/>
  <c r="CS36" i="87"/>
  <c r="CT36" i="87"/>
  <c r="CU36" i="87"/>
  <c r="CV36" i="87"/>
  <c r="CW36" i="87"/>
  <c r="CX36" i="87"/>
  <c r="CY36" i="87"/>
  <c r="CZ36" i="87"/>
  <c r="DA36" i="87"/>
  <c r="DB36" i="87"/>
  <c r="DC36" i="87"/>
  <c r="DD36" i="87"/>
  <c r="DE36" i="87"/>
  <c r="DF36" i="87"/>
  <c r="DG36" i="87"/>
  <c r="DH36" i="87"/>
  <c r="DI36" i="87"/>
  <c r="DJ36" i="87"/>
  <c r="DK36" i="87"/>
  <c r="DL36" i="87"/>
  <c r="DM36" i="87"/>
  <c r="DN36" i="87"/>
  <c r="DO36" i="87"/>
  <c r="DP36" i="87"/>
  <c r="DQ36" i="87"/>
  <c r="DR36" i="87"/>
  <c r="DS36" i="87"/>
  <c r="DT36" i="87"/>
  <c r="DU36" i="87"/>
  <c r="DV36" i="87"/>
  <c r="DW36" i="87"/>
  <c r="DX36" i="87"/>
  <c r="DY36" i="87"/>
  <c r="DZ36" i="87"/>
  <c r="EA36" i="87"/>
  <c r="EB36" i="87"/>
  <c r="EC36" i="87"/>
  <c r="ED36" i="87"/>
  <c r="EE36" i="87"/>
  <c r="EF36" i="87"/>
  <c r="EG36" i="87"/>
  <c r="EH36" i="87"/>
  <c r="EI36" i="87"/>
  <c r="EJ36" i="87"/>
  <c r="EK36" i="87"/>
  <c r="EL36" i="87"/>
  <c r="EM36" i="87"/>
  <c r="EN36" i="87"/>
  <c r="EO36" i="87"/>
  <c r="EP36" i="87"/>
  <c r="EQ36" i="87"/>
  <c r="ER36" i="87"/>
  <c r="ES36" i="87"/>
  <c r="ET36" i="87"/>
  <c r="EU36" i="87"/>
  <c r="EV36" i="87"/>
  <c r="EW36" i="87"/>
  <c r="AG37" i="87"/>
  <c r="AH37" i="87"/>
  <c r="AI37" i="87"/>
  <c r="AJ37" i="87"/>
  <c r="AK37" i="87"/>
  <c r="AL37" i="87"/>
  <c r="AM37" i="87"/>
  <c r="AN37" i="87"/>
  <c r="AO37" i="87"/>
  <c r="AP37" i="87"/>
  <c r="AQ37" i="87"/>
  <c r="AR37" i="87"/>
  <c r="AS37" i="87"/>
  <c r="AT37" i="87"/>
  <c r="AU37" i="87"/>
  <c r="AV37" i="87"/>
  <c r="AW37" i="87"/>
  <c r="AX37" i="87"/>
  <c r="AY37" i="87"/>
  <c r="AZ37" i="87"/>
  <c r="BA37" i="87"/>
  <c r="BB37" i="87"/>
  <c r="BC37" i="87"/>
  <c r="BD37" i="87"/>
  <c r="BE37" i="87"/>
  <c r="BF37" i="87"/>
  <c r="BG37" i="87"/>
  <c r="BH37" i="87"/>
  <c r="BI37" i="87"/>
  <c r="BJ37" i="87"/>
  <c r="BK37" i="87"/>
  <c r="BL37" i="87"/>
  <c r="BM37" i="87"/>
  <c r="BN37" i="87"/>
  <c r="BO37" i="87"/>
  <c r="BP37" i="87"/>
  <c r="BQ37" i="87"/>
  <c r="BR37" i="87"/>
  <c r="BS37" i="87"/>
  <c r="BT37" i="87"/>
  <c r="BU37" i="87"/>
  <c r="BV37" i="87"/>
  <c r="BW37" i="87"/>
  <c r="BX37" i="87"/>
  <c r="BY37" i="87"/>
  <c r="BZ37" i="87"/>
  <c r="CA37" i="87"/>
  <c r="CB37" i="87"/>
  <c r="CC37" i="87"/>
  <c r="CD37" i="87"/>
  <c r="CE37" i="87"/>
  <c r="CF37" i="87"/>
  <c r="CG37" i="87"/>
  <c r="CH37" i="87"/>
  <c r="CI37" i="87"/>
  <c r="CJ37" i="87"/>
  <c r="CK37" i="87"/>
  <c r="CL37" i="87"/>
  <c r="CM37" i="87"/>
  <c r="CN37" i="87"/>
  <c r="CO37" i="87"/>
  <c r="CP37" i="87"/>
  <c r="CQ37" i="87"/>
  <c r="CR37" i="87"/>
  <c r="CS37" i="87"/>
  <c r="CT37" i="87"/>
  <c r="CU37" i="87"/>
  <c r="CV37" i="87"/>
  <c r="CW37" i="87"/>
  <c r="CX37" i="87"/>
  <c r="CY37" i="87"/>
  <c r="CZ37" i="87"/>
  <c r="DA37" i="87"/>
  <c r="DB37" i="87"/>
  <c r="DC37" i="87"/>
  <c r="DD37" i="87"/>
  <c r="DE37" i="87"/>
  <c r="DF37" i="87"/>
  <c r="DG37" i="87"/>
  <c r="DH37" i="87"/>
  <c r="DI37" i="87"/>
  <c r="DJ37" i="87"/>
  <c r="DK37" i="87"/>
  <c r="DL37" i="87"/>
  <c r="DM37" i="87"/>
  <c r="DN37" i="87"/>
  <c r="DO37" i="87"/>
  <c r="DP37" i="87"/>
  <c r="DQ37" i="87"/>
  <c r="DR37" i="87"/>
  <c r="DS37" i="87"/>
  <c r="DT37" i="87"/>
  <c r="DU37" i="87"/>
  <c r="DV37" i="87"/>
  <c r="DW37" i="87"/>
  <c r="DX37" i="87"/>
  <c r="DY37" i="87"/>
  <c r="DZ37" i="87"/>
  <c r="EA37" i="87"/>
  <c r="EB37" i="87"/>
  <c r="EC37" i="87"/>
  <c r="ED37" i="87"/>
  <c r="EE37" i="87"/>
  <c r="EF37" i="87"/>
  <c r="EG37" i="87"/>
  <c r="EH37" i="87"/>
  <c r="EI37" i="87"/>
  <c r="EJ37" i="87"/>
  <c r="EK37" i="87"/>
  <c r="EL37" i="87"/>
  <c r="EM37" i="87"/>
  <c r="EN37" i="87"/>
  <c r="EO37" i="87"/>
  <c r="EP37" i="87"/>
  <c r="EQ37" i="87"/>
  <c r="ER37" i="87"/>
  <c r="ES37" i="87"/>
  <c r="ET37" i="87"/>
  <c r="EU37" i="87"/>
  <c r="EV37" i="87"/>
  <c r="EW37" i="87"/>
  <c r="AG38" i="87"/>
  <c r="AH38" i="87"/>
  <c r="AI38" i="87"/>
  <c r="AJ38" i="87"/>
  <c r="AK38" i="87"/>
  <c r="AL38" i="87"/>
  <c r="AM38" i="87"/>
  <c r="AN38" i="87"/>
  <c r="AO38" i="87"/>
  <c r="AP38" i="87"/>
  <c r="AQ38" i="87"/>
  <c r="AR38" i="87"/>
  <c r="AS38" i="87"/>
  <c r="AT38" i="87"/>
  <c r="AU38" i="87"/>
  <c r="AV38" i="87"/>
  <c r="AW38" i="87"/>
  <c r="AX38" i="87"/>
  <c r="AY38" i="87"/>
  <c r="AZ38" i="87"/>
  <c r="BA38" i="87"/>
  <c r="BB38" i="87"/>
  <c r="BC38" i="87"/>
  <c r="BD38" i="87"/>
  <c r="BE38" i="87"/>
  <c r="BF38" i="87"/>
  <c r="BG38" i="87"/>
  <c r="BH38" i="87"/>
  <c r="BI38" i="87"/>
  <c r="BJ38" i="87"/>
  <c r="BK38" i="87"/>
  <c r="BL38" i="87"/>
  <c r="BM38" i="87"/>
  <c r="BN38" i="87"/>
  <c r="BO38" i="87"/>
  <c r="BP38" i="87"/>
  <c r="BQ38" i="87"/>
  <c r="BR38" i="87"/>
  <c r="BS38" i="87"/>
  <c r="BT38" i="87"/>
  <c r="BU38" i="87"/>
  <c r="BV38" i="87"/>
  <c r="BW38" i="87"/>
  <c r="BX38" i="87"/>
  <c r="BY38" i="87"/>
  <c r="BZ38" i="87"/>
  <c r="CA38" i="87"/>
  <c r="CB38" i="87"/>
  <c r="CC38" i="87"/>
  <c r="CD38" i="87"/>
  <c r="CE38" i="87"/>
  <c r="CF38" i="87"/>
  <c r="CG38" i="87"/>
  <c r="CH38" i="87"/>
  <c r="CI38" i="87"/>
  <c r="CJ38" i="87"/>
  <c r="CK38" i="87"/>
  <c r="CL38" i="87"/>
  <c r="CM38" i="87"/>
  <c r="CN38" i="87"/>
  <c r="CO38" i="87"/>
  <c r="CP38" i="87"/>
  <c r="CQ38" i="87"/>
  <c r="CR38" i="87"/>
  <c r="CS38" i="87"/>
  <c r="CT38" i="87"/>
  <c r="CU38" i="87"/>
  <c r="CV38" i="87"/>
  <c r="CW38" i="87"/>
  <c r="CX38" i="87"/>
  <c r="CY38" i="87"/>
  <c r="CZ38" i="87"/>
  <c r="DA38" i="87"/>
  <c r="DB38" i="87"/>
  <c r="DC38" i="87"/>
  <c r="DD38" i="87"/>
  <c r="DE38" i="87"/>
  <c r="DF38" i="87"/>
  <c r="DG38" i="87"/>
  <c r="DH38" i="87"/>
  <c r="DI38" i="87"/>
  <c r="DJ38" i="87"/>
  <c r="DK38" i="87"/>
  <c r="DL38" i="87"/>
  <c r="DM38" i="87"/>
  <c r="DN38" i="87"/>
  <c r="DO38" i="87"/>
  <c r="DP38" i="87"/>
  <c r="DQ38" i="87"/>
  <c r="DR38" i="87"/>
  <c r="DS38" i="87"/>
  <c r="DT38" i="87"/>
  <c r="DU38" i="87"/>
  <c r="DV38" i="87"/>
  <c r="DW38" i="87"/>
  <c r="DX38" i="87"/>
  <c r="DY38" i="87"/>
  <c r="DZ38" i="87"/>
  <c r="EA38" i="87"/>
  <c r="EB38" i="87"/>
  <c r="EC38" i="87"/>
  <c r="ED38" i="87"/>
  <c r="EE38" i="87"/>
  <c r="EF38" i="87"/>
  <c r="EG38" i="87"/>
  <c r="EH38" i="87"/>
  <c r="EI38" i="87"/>
  <c r="EJ38" i="87"/>
  <c r="EK38" i="87"/>
  <c r="EL38" i="87"/>
  <c r="EM38" i="87"/>
  <c r="EN38" i="87"/>
  <c r="EO38" i="87"/>
  <c r="EP38" i="87"/>
  <c r="EQ38" i="87"/>
  <c r="ER38" i="87"/>
  <c r="ES38" i="87"/>
  <c r="ET38" i="87"/>
  <c r="EU38" i="87"/>
  <c r="EV38" i="87"/>
  <c r="EW38" i="87"/>
  <c r="AG39" i="87"/>
  <c r="AH39" i="87"/>
  <c r="AI39" i="87"/>
  <c r="AJ39" i="87"/>
  <c r="AK39" i="87"/>
  <c r="AL39" i="87"/>
  <c r="AM39" i="87"/>
  <c r="AN39" i="87"/>
  <c r="AO39" i="87"/>
  <c r="AP39" i="87"/>
  <c r="AQ39" i="87"/>
  <c r="AR39" i="87"/>
  <c r="AS39" i="87"/>
  <c r="AT39" i="87"/>
  <c r="AU39" i="87"/>
  <c r="AV39" i="87"/>
  <c r="AW39" i="87"/>
  <c r="AX39" i="87"/>
  <c r="AY39" i="87"/>
  <c r="AZ39" i="87"/>
  <c r="BA39" i="87"/>
  <c r="BB39" i="87"/>
  <c r="BC39" i="87"/>
  <c r="BD39" i="87"/>
  <c r="BE39" i="87"/>
  <c r="BF39" i="87"/>
  <c r="BG39" i="87"/>
  <c r="BH39" i="87"/>
  <c r="BI39" i="87"/>
  <c r="BJ39" i="87"/>
  <c r="BK39" i="87"/>
  <c r="BL39" i="87"/>
  <c r="BM39" i="87"/>
  <c r="BN39" i="87"/>
  <c r="BO39" i="87"/>
  <c r="BP39" i="87"/>
  <c r="BQ39" i="87"/>
  <c r="BR39" i="87"/>
  <c r="BS39" i="87"/>
  <c r="BT39" i="87"/>
  <c r="BU39" i="87"/>
  <c r="BV39" i="87"/>
  <c r="BW39" i="87"/>
  <c r="BX39" i="87"/>
  <c r="BY39" i="87"/>
  <c r="BZ39" i="87"/>
  <c r="CA39" i="87"/>
  <c r="CB39" i="87"/>
  <c r="CC39" i="87"/>
  <c r="CD39" i="87"/>
  <c r="CE39" i="87"/>
  <c r="CF39" i="87"/>
  <c r="CG39" i="87"/>
  <c r="CH39" i="87"/>
  <c r="CI39" i="87"/>
  <c r="CJ39" i="87"/>
  <c r="CK39" i="87"/>
  <c r="CL39" i="87"/>
  <c r="CM39" i="87"/>
  <c r="CN39" i="87"/>
  <c r="CO39" i="87"/>
  <c r="CP39" i="87"/>
  <c r="CQ39" i="87"/>
  <c r="CR39" i="87"/>
  <c r="CS39" i="87"/>
  <c r="CT39" i="87"/>
  <c r="CU39" i="87"/>
  <c r="CV39" i="87"/>
  <c r="CW39" i="87"/>
  <c r="CX39" i="87"/>
  <c r="CY39" i="87"/>
  <c r="CZ39" i="87"/>
  <c r="DA39" i="87"/>
  <c r="DB39" i="87"/>
  <c r="DC39" i="87"/>
  <c r="DD39" i="87"/>
  <c r="DE39" i="87"/>
  <c r="DF39" i="87"/>
  <c r="DG39" i="87"/>
  <c r="DH39" i="87"/>
  <c r="DI39" i="87"/>
  <c r="DJ39" i="87"/>
  <c r="DK39" i="87"/>
  <c r="DL39" i="87"/>
  <c r="DM39" i="87"/>
  <c r="DN39" i="87"/>
  <c r="DO39" i="87"/>
  <c r="DP39" i="87"/>
  <c r="DQ39" i="87"/>
  <c r="DR39" i="87"/>
  <c r="DS39" i="87"/>
  <c r="DT39" i="87"/>
  <c r="DU39" i="87"/>
  <c r="DV39" i="87"/>
  <c r="DW39" i="87"/>
  <c r="DX39" i="87"/>
  <c r="DY39" i="87"/>
  <c r="DZ39" i="87"/>
  <c r="EA39" i="87"/>
  <c r="EB39" i="87"/>
  <c r="EC39" i="87"/>
  <c r="ED39" i="87"/>
  <c r="EE39" i="87"/>
  <c r="EF39" i="87"/>
  <c r="EG39" i="87"/>
  <c r="EH39" i="87"/>
  <c r="EI39" i="87"/>
  <c r="EJ39" i="87"/>
  <c r="EK39" i="87"/>
  <c r="EL39" i="87"/>
  <c r="EM39" i="87"/>
  <c r="EN39" i="87"/>
  <c r="EO39" i="87"/>
  <c r="EP39" i="87"/>
  <c r="EQ39" i="87"/>
  <c r="ER39" i="87"/>
  <c r="ES39" i="87"/>
  <c r="ET39" i="87"/>
  <c r="EU39" i="87"/>
  <c r="EV39" i="87"/>
  <c r="EW39" i="87"/>
  <c r="AG40" i="87"/>
  <c r="AH40" i="87"/>
  <c r="AI40" i="87"/>
  <c r="AJ40" i="87"/>
  <c r="AK40" i="87"/>
  <c r="AL40" i="87"/>
  <c r="AM40" i="87"/>
  <c r="AN40" i="87"/>
  <c r="AO40" i="87"/>
  <c r="AP40" i="87"/>
  <c r="AQ40" i="87"/>
  <c r="AR40" i="87"/>
  <c r="AS40" i="87"/>
  <c r="AT40" i="87"/>
  <c r="AU40" i="87"/>
  <c r="AV40" i="87"/>
  <c r="AW40" i="87"/>
  <c r="AX40" i="87"/>
  <c r="AY40" i="87"/>
  <c r="AZ40" i="87"/>
  <c r="BA40" i="87"/>
  <c r="BB40" i="87"/>
  <c r="BC40" i="87"/>
  <c r="BD40" i="87"/>
  <c r="BE40" i="87"/>
  <c r="BF40" i="87"/>
  <c r="BG40" i="87"/>
  <c r="BH40" i="87"/>
  <c r="BI40" i="87"/>
  <c r="BJ40" i="87"/>
  <c r="BK40" i="87"/>
  <c r="BL40" i="87"/>
  <c r="BM40" i="87"/>
  <c r="BN40" i="87"/>
  <c r="BO40" i="87"/>
  <c r="BP40" i="87"/>
  <c r="BQ40" i="87"/>
  <c r="BR40" i="87"/>
  <c r="BS40" i="87"/>
  <c r="BT40" i="87"/>
  <c r="BU40" i="87"/>
  <c r="BV40" i="87"/>
  <c r="BW40" i="87"/>
  <c r="BX40" i="87"/>
  <c r="BY40" i="87"/>
  <c r="BZ40" i="87"/>
  <c r="CA40" i="87"/>
  <c r="CB40" i="87"/>
  <c r="CC40" i="87"/>
  <c r="CD40" i="87"/>
  <c r="CE40" i="87"/>
  <c r="CF40" i="87"/>
  <c r="CG40" i="87"/>
  <c r="CH40" i="87"/>
  <c r="CI40" i="87"/>
  <c r="CJ40" i="87"/>
  <c r="CK40" i="87"/>
  <c r="CL40" i="87"/>
  <c r="CM40" i="87"/>
  <c r="CN40" i="87"/>
  <c r="CO40" i="87"/>
  <c r="CP40" i="87"/>
  <c r="CQ40" i="87"/>
  <c r="CR40" i="87"/>
  <c r="CS40" i="87"/>
  <c r="CT40" i="87"/>
  <c r="CU40" i="87"/>
  <c r="CV40" i="87"/>
  <c r="CW40" i="87"/>
  <c r="CX40" i="87"/>
  <c r="CY40" i="87"/>
  <c r="CZ40" i="87"/>
  <c r="DA40" i="87"/>
  <c r="DB40" i="87"/>
  <c r="DC40" i="87"/>
  <c r="DD40" i="87"/>
  <c r="DE40" i="87"/>
  <c r="DF40" i="87"/>
  <c r="DG40" i="87"/>
  <c r="DH40" i="87"/>
  <c r="DI40" i="87"/>
  <c r="DJ40" i="87"/>
  <c r="DK40" i="87"/>
  <c r="DL40" i="87"/>
  <c r="DM40" i="87"/>
  <c r="DN40" i="87"/>
  <c r="DO40" i="87"/>
  <c r="DP40" i="87"/>
  <c r="DQ40" i="87"/>
  <c r="DR40" i="87"/>
  <c r="DS40" i="87"/>
  <c r="DT40" i="87"/>
  <c r="DU40" i="87"/>
  <c r="DV40" i="87"/>
  <c r="DW40" i="87"/>
  <c r="DX40" i="87"/>
  <c r="DY40" i="87"/>
  <c r="DZ40" i="87"/>
  <c r="EA40" i="87"/>
  <c r="EB40" i="87"/>
  <c r="EC40" i="87"/>
  <c r="ED40" i="87"/>
  <c r="EE40" i="87"/>
  <c r="EF40" i="87"/>
  <c r="EG40" i="87"/>
  <c r="EH40" i="87"/>
  <c r="EI40" i="87"/>
  <c r="EJ40" i="87"/>
  <c r="EK40" i="87"/>
  <c r="EL40" i="87"/>
  <c r="EM40" i="87"/>
  <c r="EN40" i="87"/>
  <c r="EO40" i="87"/>
  <c r="EP40" i="87"/>
  <c r="EQ40" i="87"/>
  <c r="ER40" i="87"/>
  <c r="ES40" i="87"/>
  <c r="ET40" i="87"/>
  <c r="EU40" i="87"/>
  <c r="EV40" i="87"/>
  <c r="EW40" i="87"/>
  <c r="AH41" i="87"/>
  <c r="AI41" i="87"/>
  <c r="AJ41" i="87"/>
  <c r="AK41" i="87"/>
  <c r="AL41" i="87"/>
  <c r="AM41" i="87"/>
  <c r="AN41" i="87"/>
  <c r="AO41" i="87"/>
  <c r="AP41" i="87"/>
  <c r="AQ41" i="87"/>
  <c r="AR41" i="87"/>
  <c r="AS41" i="87"/>
  <c r="AT41" i="87"/>
  <c r="AU41" i="87"/>
  <c r="AV41" i="87"/>
  <c r="AW41" i="87"/>
  <c r="AX41" i="87"/>
  <c r="AY41" i="87"/>
  <c r="AZ41" i="87"/>
  <c r="BA41" i="87"/>
  <c r="BB41" i="87"/>
  <c r="BC41" i="87"/>
  <c r="BD41" i="87"/>
  <c r="BE41" i="87"/>
  <c r="BF41" i="87"/>
  <c r="BG41" i="87"/>
  <c r="BH41" i="87"/>
  <c r="BI41" i="87"/>
  <c r="BJ41" i="87"/>
  <c r="BK41" i="87"/>
  <c r="BL41" i="87"/>
  <c r="BM41" i="87"/>
  <c r="BN41" i="87"/>
  <c r="BO41" i="87"/>
  <c r="BP41" i="87"/>
  <c r="BQ41" i="87"/>
  <c r="BR41" i="87"/>
  <c r="BS41" i="87"/>
  <c r="BT41" i="87"/>
  <c r="BU41" i="87"/>
  <c r="BV41" i="87"/>
  <c r="BW41" i="87"/>
  <c r="BX41" i="87"/>
  <c r="BY41" i="87"/>
  <c r="BZ41" i="87"/>
  <c r="CA41" i="87"/>
  <c r="CB41" i="87"/>
  <c r="CC41" i="87"/>
  <c r="CD41" i="87"/>
  <c r="CE41" i="87"/>
  <c r="CF41" i="87"/>
  <c r="CG41" i="87"/>
  <c r="CH41" i="87"/>
  <c r="CI41" i="87"/>
  <c r="CJ41" i="87"/>
  <c r="CK41" i="87"/>
  <c r="CL41" i="87"/>
  <c r="CM41" i="87"/>
  <c r="CN41" i="87"/>
  <c r="CO41" i="87"/>
  <c r="CP41" i="87"/>
  <c r="CQ41" i="87"/>
  <c r="CR41" i="87"/>
  <c r="CS41" i="87"/>
  <c r="CT41" i="87"/>
  <c r="CU41" i="87"/>
  <c r="CV41" i="87"/>
  <c r="CW41" i="87"/>
  <c r="CX41" i="87"/>
  <c r="CY41" i="87"/>
  <c r="CZ41" i="87"/>
  <c r="DA41" i="87"/>
  <c r="DB41" i="87"/>
  <c r="DC41" i="87"/>
  <c r="DD41" i="87"/>
  <c r="DE41" i="87"/>
  <c r="DF41" i="87"/>
  <c r="DG41" i="87"/>
  <c r="DH41" i="87"/>
  <c r="DI41" i="87"/>
  <c r="DJ41" i="87"/>
  <c r="DK41" i="87"/>
  <c r="DL41" i="87"/>
  <c r="DM41" i="87"/>
  <c r="DN41" i="87"/>
  <c r="DO41" i="87"/>
  <c r="DP41" i="87"/>
  <c r="DQ41" i="87"/>
  <c r="DR41" i="87"/>
  <c r="DS41" i="87"/>
  <c r="DT41" i="87"/>
  <c r="DU41" i="87"/>
  <c r="DV41" i="87"/>
  <c r="DW41" i="87"/>
  <c r="DX41" i="87"/>
  <c r="DY41" i="87"/>
  <c r="DZ41" i="87"/>
  <c r="EA41" i="87"/>
  <c r="EB41" i="87"/>
  <c r="EC41" i="87"/>
  <c r="ED41" i="87"/>
  <c r="EE41" i="87"/>
  <c r="EF41" i="87"/>
  <c r="EG41" i="87"/>
  <c r="EH41" i="87"/>
  <c r="EI41" i="87"/>
  <c r="EJ41" i="87"/>
  <c r="EK41" i="87"/>
  <c r="EL41" i="87"/>
  <c r="EM41" i="87"/>
  <c r="EN41" i="87"/>
  <c r="EO41" i="87"/>
  <c r="EP41" i="87"/>
  <c r="EQ41" i="87"/>
  <c r="ER41" i="87"/>
  <c r="ES41" i="87"/>
  <c r="ET41" i="87"/>
  <c r="EU41" i="87"/>
  <c r="EV41" i="87"/>
  <c r="EW41" i="87"/>
  <c r="AG43" i="87"/>
  <c r="AH43" i="87"/>
  <c r="AI43" i="87"/>
  <c r="AJ43" i="87"/>
  <c r="AK43" i="87"/>
  <c r="AL43" i="87"/>
  <c r="AM43" i="87"/>
  <c r="AN43" i="87"/>
  <c r="AO43" i="87"/>
  <c r="AP43" i="87"/>
  <c r="AQ43" i="87"/>
  <c r="AR43" i="87"/>
  <c r="AS43" i="87"/>
  <c r="AT43" i="87"/>
  <c r="AU43" i="87"/>
  <c r="AV43" i="87"/>
  <c r="AW43" i="87"/>
  <c r="AX43" i="87"/>
  <c r="AY43" i="87"/>
  <c r="AZ43" i="87"/>
  <c r="BA43" i="87"/>
  <c r="BB43" i="87"/>
  <c r="BC43" i="87"/>
  <c r="BD43" i="87"/>
  <c r="BE43" i="87"/>
  <c r="BF43" i="87"/>
  <c r="BG43" i="87"/>
  <c r="BH43" i="87"/>
  <c r="BI43" i="87"/>
  <c r="BJ43" i="87"/>
  <c r="BK43" i="87"/>
  <c r="BL43" i="87"/>
  <c r="BM43" i="87"/>
  <c r="BN43" i="87"/>
  <c r="BO43" i="87"/>
  <c r="BP43" i="87"/>
  <c r="BQ43" i="87"/>
  <c r="BR43" i="87"/>
  <c r="BS43" i="87"/>
  <c r="BT43" i="87"/>
  <c r="BU43" i="87"/>
  <c r="BV43" i="87"/>
  <c r="BW43" i="87"/>
  <c r="BX43" i="87"/>
  <c r="BY43" i="87"/>
  <c r="BZ43" i="87"/>
  <c r="CA43" i="87"/>
  <c r="CB43" i="87"/>
  <c r="CC43" i="87"/>
  <c r="CD43" i="87"/>
  <c r="CE43" i="87"/>
  <c r="CF43" i="87"/>
  <c r="CG43" i="87"/>
  <c r="CH43" i="87"/>
  <c r="CI43" i="87"/>
  <c r="CJ43" i="87"/>
  <c r="CK43" i="87"/>
  <c r="CL43" i="87"/>
  <c r="CM43" i="87"/>
  <c r="CN43" i="87"/>
  <c r="CO43" i="87"/>
  <c r="CP43" i="87"/>
  <c r="CQ43" i="87"/>
  <c r="CR43" i="87"/>
  <c r="CS43" i="87"/>
  <c r="CT43" i="87"/>
  <c r="CU43" i="87"/>
  <c r="CV43" i="87"/>
  <c r="CW43" i="87"/>
  <c r="CX43" i="87"/>
  <c r="CY43" i="87"/>
  <c r="CZ43" i="87"/>
  <c r="DA43" i="87"/>
  <c r="DB43" i="87"/>
  <c r="DC43" i="87"/>
  <c r="DD43" i="87"/>
  <c r="DE43" i="87"/>
  <c r="DF43" i="87"/>
  <c r="DG43" i="87"/>
  <c r="DH43" i="87"/>
  <c r="DI43" i="87"/>
  <c r="DJ43" i="87"/>
  <c r="DK43" i="87"/>
  <c r="DL43" i="87"/>
  <c r="DM43" i="87"/>
  <c r="DN43" i="87"/>
  <c r="DO43" i="87"/>
  <c r="DP43" i="87"/>
  <c r="DQ43" i="87"/>
  <c r="DR43" i="87"/>
  <c r="DS43" i="87"/>
  <c r="DT43" i="87"/>
  <c r="DU43" i="87"/>
  <c r="DV43" i="87"/>
  <c r="DW43" i="87"/>
  <c r="DX43" i="87"/>
  <c r="DY43" i="87"/>
  <c r="DZ43" i="87"/>
  <c r="EA43" i="87"/>
  <c r="EB43" i="87"/>
  <c r="EC43" i="87"/>
  <c r="ED43" i="87"/>
  <c r="EE43" i="87"/>
  <c r="EF43" i="87"/>
  <c r="EG43" i="87"/>
  <c r="EH43" i="87"/>
  <c r="EI43" i="87"/>
  <c r="EJ43" i="87"/>
  <c r="EK43" i="87"/>
  <c r="EL43" i="87"/>
  <c r="EM43" i="87"/>
  <c r="EN43" i="87"/>
  <c r="EO43" i="87"/>
  <c r="EP43" i="87"/>
  <c r="EQ43" i="87"/>
  <c r="ER43" i="87"/>
  <c r="ES43" i="87"/>
  <c r="ET43" i="87"/>
  <c r="EU43" i="87"/>
  <c r="EV43" i="87"/>
  <c r="EW43" i="87"/>
  <c r="AG44" i="87"/>
  <c r="AH44" i="87"/>
  <c r="AI44" i="87"/>
  <c r="AJ44" i="87"/>
  <c r="AK44" i="87"/>
  <c r="AL44" i="87"/>
  <c r="AM44" i="87"/>
  <c r="AN44" i="87"/>
  <c r="AO44" i="87"/>
  <c r="AP44" i="87"/>
  <c r="AQ44" i="87"/>
  <c r="AR44" i="87"/>
  <c r="AS44" i="87"/>
  <c r="AT44" i="87"/>
  <c r="AU44" i="87"/>
  <c r="AV44" i="87"/>
  <c r="AW44" i="87"/>
  <c r="AX44" i="87"/>
  <c r="AY44" i="87"/>
  <c r="AZ44" i="87"/>
  <c r="BA44" i="87"/>
  <c r="BB44" i="87"/>
  <c r="BC44" i="87"/>
  <c r="BD44" i="87"/>
  <c r="BE44" i="87"/>
  <c r="BF44" i="87"/>
  <c r="BG44" i="87"/>
  <c r="BH44" i="87"/>
  <c r="BI44" i="87"/>
  <c r="BJ44" i="87"/>
  <c r="BK44" i="87"/>
  <c r="BL44" i="87"/>
  <c r="BM44" i="87"/>
  <c r="BN44" i="87"/>
  <c r="BO44" i="87"/>
  <c r="BP44" i="87"/>
  <c r="BQ44" i="87"/>
  <c r="BR44" i="87"/>
  <c r="BS44" i="87"/>
  <c r="BT44" i="87"/>
  <c r="BU44" i="87"/>
  <c r="BV44" i="87"/>
  <c r="BW44" i="87"/>
  <c r="BX44" i="87"/>
  <c r="BY44" i="87"/>
  <c r="BZ44" i="87"/>
  <c r="CA44" i="87"/>
  <c r="CB44" i="87"/>
  <c r="CC44" i="87"/>
  <c r="CD44" i="87"/>
  <c r="CE44" i="87"/>
  <c r="CF44" i="87"/>
  <c r="CG44" i="87"/>
  <c r="CH44" i="87"/>
  <c r="CI44" i="87"/>
  <c r="CJ44" i="87"/>
  <c r="CK44" i="87"/>
  <c r="CL44" i="87"/>
  <c r="CM44" i="87"/>
  <c r="CN44" i="87"/>
  <c r="CO44" i="87"/>
  <c r="CP44" i="87"/>
  <c r="CQ44" i="87"/>
  <c r="CR44" i="87"/>
  <c r="CS44" i="87"/>
  <c r="CT44" i="87"/>
  <c r="CU44" i="87"/>
  <c r="CV44" i="87"/>
  <c r="CW44" i="87"/>
  <c r="CX44" i="87"/>
  <c r="CY44" i="87"/>
  <c r="CZ44" i="87"/>
  <c r="DA44" i="87"/>
  <c r="DB44" i="87"/>
  <c r="DC44" i="87"/>
  <c r="DD44" i="87"/>
  <c r="DE44" i="87"/>
  <c r="DF44" i="87"/>
  <c r="DG44" i="87"/>
  <c r="DH44" i="87"/>
  <c r="DI44" i="87"/>
  <c r="DJ44" i="87"/>
  <c r="DK44" i="87"/>
  <c r="DL44" i="87"/>
  <c r="DM44" i="87"/>
  <c r="DN44" i="87"/>
  <c r="DO44" i="87"/>
  <c r="DP44" i="87"/>
  <c r="DQ44" i="87"/>
  <c r="DR44" i="87"/>
  <c r="DS44" i="87"/>
  <c r="DT44" i="87"/>
  <c r="DU44" i="87"/>
  <c r="DV44" i="87"/>
  <c r="DW44" i="87"/>
  <c r="DX44" i="87"/>
  <c r="DY44" i="87"/>
  <c r="DZ44" i="87"/>
  <c r="EA44" i="87"/>
  <c r="EB44" i="87"/>
  <c r="EC44" i="87"/>
  <c r="ED44" i="87"/>
  <c r="EE44" i="87"/>
  <c r="EF44" i="87"/>
  <c r="EG44" i="87"/>
  <c r="EH44" i="87"/>
  <c r="EI44" i="87"/>
  <c r="EJ44" i="87"/>
  <c r="EK44" i="87"/>
  <c r="EL44" i="87"/>
  <c r="EM44" i="87"/>
  <c r="EN44" i="87"/>
  <c r="EO44" i="87"/>
  <c r="EP44" i="87"/>
  <c r="EQ44" i="87"/>
  <c r="ER44" i="87"/>
  <c r="ES44" i="87"/>
  <c r="ET44" i="87"/>
  <c r="EU44" i="87"/>
  <c r="EV44" i="87"/>
  <c r="EW44" i="87"/>
  <c r="AG45" i="87"/>
  <c r="AH45" i="87"/>
  <c r="AI45" i="87"/>
  <c r="AJ45" i="87"/>
  <c r="AK45" i="87"/>
  <c r="AL45" i="87"/>
  <c r="AM45" i="87"/>
  <c r="AN45" i="87"/>
  <c r="AO45" i="87"/>
  <c r="AP45" i="87"/>
  <c r="AQ45" i="87"/>
  <c r="AR45" i="87"/>
  <c r="AS45" i="87"/>
  <c r="AT45" i="87"/>
  <c r="AU45" i="87"/>
  <c r="AV45" i="87"/>
  <c r="AW45" i="87"/>
  <c r="AX45" i="87"/>
  <c r="AY45" i="87"/>
  <c r="AZ45" i="87"/>
  <c r="BA45" i="87"/>
  <c r="BB45" i="87"/>
  <c r="BC45" i="87"/>
  <c r="BD45" i="87"/>
  <c r="BE45" i="87"/>
  <c r="BF45" i="87"/>
  <c r="BG45" i="87"/>
  <c r="BH45" i="87"/>
  <c r="BI45" i="87"/>
  <c r="BJ45" i="87"/>
  <c r="BK45" i="87"/>
  <c r="BL45" i="87"/>
  <c r="BM45" i="87"/>
  <c r="BN45" i="87"/>
  <c r="BO45" i="87"/>
  <c r="BP45" i="87"/>
  <c r="BQ45" i="87"/>
  <c r="BR45" i="87"/>
  <c r="BS45" i="87"/>
  <c r="BT45" i="87"/>
  <c r="BU45" i="87"/>
  <c r="BV45" i="87"/>
  <c r="BW45" i="87"/>
  <c r="BX45" i="87"/>
  <c r="BY45" i="87"/>
  <c r="BZ45" i="87"/>
  <c r="CA45" i="87"/>
  <c r="CB45" i="87"/>
  <c r="CC45" i="87"/>
  <c r="CD45" i="87"/>
  <c r="CE45" i="87"/>
  <c r="CF45" i="87"/>
  <c r="CG45" i="87"/>
  <c r="CH45" i="87"/>
  <c r="CI45" i="87"/>
  <c r="CJ45" i="87"/>
  <c r="CK45" i="87"/>
  <c r="CL45" i="87"/>
  <c r="CM45" i="87"/>
  <c r="CN45" i="87"/>
  <c r="CO45" i="87"/>
  <c r="CP45" i="87"/>
  <c r="CQ45" i="87"/>
  <c r="CR45" i="87"/>
  <c r="CS45" i="87"/>
  <c r="CT45" i="87"/>
  <c r="CU45" i="87"/>
  <c r="CV45" i="87"/>
  <c r="CW45" i="87"/>
  <c r="CX45" i="87"/>
  <c r="CY45" i="87"/>
  <c r="CZ45" i="87"/>
  <c r="DA45" i="87"/>
  <c r="DB45" i="87"/>
  <c r="DC45" i="87"/>
  <c r="DD45" i="87"/>
  <c r="DE45" i="87"/>
  <c r="DF45" i="87"/>
  <c r="DG45" i="87"/>
  <c r="DH45" i="87"/>
  <c r="DI45" i="87"/>
  <c r="DJ45" i="87"/>
  <c r="DK45" i="87"/>
  <c r="DL45" i="87"/>
  <c r="DM45" i="87"/>
  <c r="DN45" i="87"/>
  <c r="DO45" i="87"/>
  <c r="DP45" i="87"/>
  <c r="DQ45" i="87"/>
  <c r="DR45" i="87"/>
  <c r="DS45" i="87"/>
  <c r="DT45" i="87"/>
  <c r="DU45" i="87"/>
  <c r="DV45" i="87"/>
  <c r="DW45" i="87"/>
  <c r="DX45" i="87"/>
  <c r="DY45" i="87"/>
  <c r="DZ45" i="87"/>
  <c r="EA45" i="87"/>
  <c r="EB45" i="87"/>
  <c r="EC45" i="87"/>
  <c r="ED45" i="87"/>
  <c r="EE45" i="87"/>
  <c r="EF45" i="87"/>
  <c r="EG45" i="87"/>
  <c r="EH45" i="87"/>
  <c r="EI45" i="87"/>
  <c r="EJ45" i="87"/>
  <c r="EK45" i="87"/>
  <c r="EL45" i="87"/>
  <c r="EM45" i="87"/>
  <c r="EN45" i="87"/>
  <c r="EO45" i="87"/>
  <c r="EP45" i="87"/>
  <c r="EQ45" i="87"/>
  <c r="ER45" i="87"/>
  <c r="ES45" i="87"/>
  <c r="ET45" i="87"/>
  <c r="EU45" i="87"/>
  <c r="EV45" i="87"/>
  <c r="EW45" i="87"/>
  <c r="AG46" i="87"/>
  <c r="AH46" i="87"/>
  <c r="AI46" i="87"/>
  <c r="AJ46" i="87"/>
  <c r="AK46" i="87"/>
  <c r="AL46" i="87"/>
  <c r="AM46" i="87"/>
  <c r="AN46" i="87"/>
  <c r="AO46" i="87"/>
  <c r="AP46" i="87"/>
  <c r="AQ46" i="87"/>
  <c r="AR46" i="87"/>
  <c r="AS46" i="87"/>
  <c r="AT46" i="87"/>
  <c r="AU46" i="87"/>
  <c r="AV46" i="87"/>
  <c r="AW46" i="87"/>
  <c r="AX46" i="87"/>
  <c r="AY46" i="87"/>
  <c r="AZ46" i="87"/>
  <c r="BA46" i="87"/>
  <c r="BB46" i="87"/>
  <c r="BC46" i="87"/>
  <c r="BD46" i="87"/>
  <c r="BE46" i="87"/>
  <c r="BF46" i="87"/>
  <c r="BG46" i="87"/>
  <c r="BH46" i="87"/>
  <c r="BI46" i="87"/>
  <c r="BJ46" i="87"/>
  <c r="BK46" i="87"/>
  <c r="BL46" i="87"/>
  <c r="BM46" i="87"/>
  <c r="BN46" i="87"/>
  <c r="BO46" i="87"/>
  <c r="BP46" i="87"/>
  <c r="BQ46" i="87"/>
  <c r="BR46" i="87"/>
  <c r="BS46" i="87"/>
  <c r="BT46" i="87"/>
  <c r="BU46" i="87"/>
  <c r="BV46" i="87"/>
  <c r="BW46" i="87"/>
  <c r="BX46" i="87"/>
  <c r="BY46" i="87"/>
  <c r="BZ46" i="87"/>
  <c r="CA46" i="87"/>
  <c r="CB46" i="87"/>
  <c r="CC46" i="87"/>
  <c r="CD46" i="87"/>
  <c r="CE46" i="87"/>
  <c r="CF46" i="87"/>
  <c r="CG46" i="87"/>
  <c r="CH46" i="87"/>
  <c r="CI46" i="87"/>
  <c r="CJ46" i="87"/>
  <c r="CK46" i="87"/>
  <c r="CL46" i="87"/>
  <c r="CM46" i="87"/>
  <c r="CN46" i="87"/>
  <c r="CO46" i="87"/>
  <c r="CP46" i="87"/>
  <c r="CQ46" i="87"/>
  <c r="CR46" i="87"/>
  <c r="CS46" i="87"/>
  <c r="CT46" i="87"/>
  <c r="CU46" i="87"/>
  <c r="CV46" i="87"/>
  <c r="CW46" i="87"/>
  <c r="CX46" i="87"/>
  <c r="CY46" i="87"/>
  <c r="CZ46" i="87"/>
  <c r="DA46" i="87"/>
  <c r="DB46" i="87"/>
  <c r="DC46" i="87"/>
  <c r="DD46" i="87"/>
  <c r="DE46" i="87"/>
  <c r="DF46" i="87"/>
  <c r="DG46" i="87"/>
  <c r="DH46" i="87"/>
  <c r="DI46" i="87"/>
  <c r="DJ46" i="87"/>
  <c r="DK46" i="87"/>
  <c r="DL46" i="87"/>
  <c r="DM46" i="87"/>
  <c r="DN46" i="87"/>
  <c r="DO46" i="87"/>
  <c r="DP46" i="87"/>
  <c r="DQ46" i="87"/>
  <c r="DR46" i="87"/>
  <c r="DS46" i="87"/>
  <c r="DT46" i="87"/>
  <c r="DU46" i="87"/>
  <c r="DV46" i="87"/>
  <c r="DW46" i="87"/>
  <c r="DX46" i="87"/>
  <c r="DY46" i="87"/>
  <c r="DZ46" i="87"/>
  <c r="EA46" i="87"/>
  <c r="EB46" i="87"/>
  <c r="EC46" i="87"/>
  <c r="ED46" i="87"/>
  <c r="EE46" i="87"/>
  <c r="EF46" i="87"/>
  <c r="EG46" i="87"/>
  <c r="EH46" i="87"/>
  <c r="EI46" i="87"/>
  <c r="EJ46" i="87"/>
  <c r="EK46" i="87"/>
  <c r="EL46" i="87"/>
  <c r="EM46" i="87"/>
  <c r="EN46" i="87"/>
  <c r="EO46" i="87"/>
  <c r="EP46" i="87"/>
  <c r="EQ46" i="87"/>
  <c r="ER46" i="87"/>
  <c r="ES46" i="87"/>
  <c r="ET46" i="87"/>
  <c r="EU46" i="87"/>
  <c r="EV46" i="87"/>
  <c r="EW46" i="87"/>
  <c r="AG47" i="87"/>
  <c r="AH47" i="87"/>
  <c r="AI47" i="87"/>
  <c r="AJ47" i="87"/>
  <c r="AK47" i="87"/>
  <c r="AL47" i="87"/>
  <c r="AM47" i="87"/>
  <c r="AN47" i="87"/>
  <c r="AO47" i="87"/>
  <c r="AP47" i="87"/>
  <c r="AQ47" i="87"/>
  <c r="AR47" i="87"/>
  <c r="AS47" i="87"/>
  <c r="AT47" i="87"/>
  <c r="AU47" i="87"/>
  <c r="AV47" i="87"/>
  <c r="AW47" i="87"/>
  <c r="AX47" i="87"/>
  <c r="AY47" i="87"/>
  <c r="AZ47" i="87"/>
  <c r="BA47" i="87"/>
  <c r="BB47" i="87"/>
  <c r="BC47" i="87"/>
  <c r="BD47" i="87"/>
  <c r="BE47" i="87"/>
  <c r="BF47" i="87"/>
  <c r="BG47" i="87"/>
  <c r="BH47" i="87"/>
  <c r="BI47" i="87"/>
  <c r="BJ47" i="87"/>
  <c r="BK47" i="87"/>
  <c r="BL47" i="87"/>
  <c r="BM47" i="87"/>
  <c r="BN47" i="87"/>
  <c r="BO47" i="87"/>
  <c r="BP47" i="87"/>
  <c r="BQ47" i="87"/>
  <c r="BR47" i="87"/>
  <c r="BS47" i="87"/>
  <c r="BT47" i="87"/>
  <c r="BU47" i="87"/>
  <c r="BV47" i="87"/>
  <c r="BW47" i="87"/>
  <c r="BX47" i="87"/>
  <c r="BY47" i="87"/>
  <c r="BZ47" i="87"/>
  <c r="CA47" i="87"/>
  <c r="CB47" i="87"/>
  <c r="CC47" i="87"/>
  <c r="CD47" i="87"/>
  <c r="CE47" i="87"/>
  <c r="CF47" i="87"/>
  <c r="CG47" i="87"/>
  <c r="CH47" i="87"/>
  <c r="CI47" i="87"/>
  <c r="CJ47" i="87"/>
  <c r="CK47" i="87"/>
  <c r="CL47" i="87"/>
  <c r="CM47" i="87"/>
  <c r="CN47" i="87"/>
  <c r="CO47" i="87"/>
  <c r="CP47" i="87"/>
  <c r="CQ47" i="87"/>
  <c r="CR47" i="87"/>
  <c r="CS47" i="87"/>
  <c r="CT47" i="87"/>
  <c r="CU47" i="87"/>
  <c r="CV47" i="87"/>
  <c r="CW47" i="87"/>
  <c r="CX47" i="87"/>
  <c r="CY47" i="87"/>
  <c r="CZ47" i="87"/>
  <c r="DA47" i="87"/>
  <c r="DB47" i="87"/>
  <c r="DC47" i="87"/>
  <c r="DD47" i="87"/>
  <c r="DE47" i="87"/>
  <c r="DF47" i="87"/>
  <c r="DG47" i="87"/>
  <c r="DH47" i="87"/>
  <c r="DI47" i="87"/>
  <c r="DJ47" i="87"/>
  <c r="DK47" i="87"/>
  <c r="DL47" i="87"/>
  <c r="DM47" i="87"/>
  <c r="DN47" i="87"/>
  <c r="DO47" i="87"/>
  <c r="DP47" i="87"/>
  <c r="DQ47" i="87"/>
  <c r="DR47" i="87"/>
  <c r="DS47" i="87"/>
  <c r="DT47" i="87"/>
  <c r="DU47" i="87"/>
  <c r="DV47" i="87"/>
  <c r="DW47" i="87"/>
  <c r="DX47" i="87"/>
  <c r="DY47" i="87"/>
  <c r="DZ47" i="87"/>
  <c r="EA47" i="87"/>
  <c r="EB47" i="87"/>
  <c r="EC47" i="87"/>
  <c r="ED47" i="87"/>
  <c r="EE47" i="87"/>
  <c r="EF47" i="87"/>
  <c r="EG47" i="87"/>
  <c r="EH47" i="87"/>
  <c r="EI47" i="87"/>
  <c r="EJ47" i="87"/>
  <c r="EK47" i="87"/>
  <c r="EL47" i="87"/>
  <c r="EM47" i="87"/>
  <c r="EN47" i="87"/>
  <c r="EO47" i="87"/>
  <c r="EP47" i="87"/>
  <c r="EQ47" i="87"/>
  <c r="ER47" i="87"/>
  <c r="ES47" i="87"/>
  <c r="ET47" i="87"/>
  <c r="EU47" i="87"/>
  <c r="EV47" i="87"/>
  <c r="EW47" i="87"/>
  <c r="AG48" i="87"/>
  <c r="AH48" i="87"/>
  <c r="AI48" i="87"/>
  <c r="AJ48" i="87"/>
  <c r="AK48" i="87"/>
  <c r="AL48" i="87"/>
  <c r="AM48" i="87"/>
  <c r="AN48" i="87"/>
  <c r="AO48" i="87"/>
  <c r="AP48" i="87"/>
  <c r="AQ48" i="87"/>
  <c r="AR48" i="87"/>
  <c r="AS48" i="87"/>
  <c r="AT48" i="87"/>
  <c r="AU48" i="87"/>
  <c r="AV48" i="87"/>
  <c r="AW48" i="87"/>
  <c r="AX48" i="87"/>
  <c r="AY48" i="87"/>
  <c r="AZ48" i="87"/>
  <c r="BA48" i="87"/>
  <c r="BB48" i="87"/>
  <c r="BC48" i="87"/>
  <c r="BD48" i="87"/>
  <c r="BE48" i="87"/>
  <c r="BF48" i="87"/>
  <c r="BG48" i="87"/>
  <c r="BH48" i="87"/>
  <c r="BI48" i="87"/>
  <c r="BJ48" i="87"/>
  <c r="BK48" i="87"/>
  <c r="BL48" i="87"/>
  <c r="BM48" i="87"/>
  <c r="BN48" i="87"/>
  <c r="BO48" i="87"/>
  <c r="BP48" i="87"/>
  <c r="BQ48" i="87"/>
  <c r="BR48" i="87"/>
  <c r="BS48" i="87"/>
  <c r="BT48" i="87"/>
  <c r="BU48" i="87"/>
  <c r="BV48" i="87"/>
  <c r="BW48" i="87"/>
  <c r="BX48" i="87"/>
  <c r="BY48" i="87"/>
  <c r="BZ48" i="87"/>
  <c r="CA48" i="87"/>
  <c r="CB48" i="87"/>
  <c r="CC48" i="87"/>
  <c r="CD48" i="87"/>
  <c r="CE48" i="87"/>
  <c r="CF48" i="87"/>
  <c r="CG48" i="87"/>
  <c r="CH48" i="87"/>
  <c r="CI48" i="87"/>
  <c r="CJ48" i="87"/>
  <c r="CK48" i="87"/>
  <c r="CL48" i="87"/>
  <c r="CM48" i="87"/>
  <c r="CN48" i="87"/>
  <c r="CO48" i="87"/>
  <c r="CP48" i="87"/>
  <c r="CQ48" i="87"/>
  <c r="CR48" i="87"/>
  <c r="CS48" i="87"/>
  <c r="CT48" i="87"/>
  <c r="CU48" i="87"/>
  <c r="CV48" i="87"/>
  <c r="CW48" i="87"/>
  <c r="CX48" i="87"/>
  <c r="CY48" i="87"/>
  <c r="CZ48" i="87"/>
  <c r="DA48" i="87"/>
  <c r="DB48" i="87"/>
  <c r="DC48" i="87"/>
  <c r="DD48" i="87"/>
  <c r="DE48" i="87"/>
  <c r="DF48" i="87"/>
  <c r="DG48" i="87"/>
  <c r="DH48" i="87"/>
  <c r="DI48" i="87"/>
  <c r="DJ48" i="87"/>
  <c r="DK48" i="87"/>
  <c r="DL48" i="87"/>
  <c r="DM48" i="87"/>
  <c r="DN48" i="87"/>
  <c r="DO48" i="87"/>
  <c r="DP48" i="87"/>
  <c r="DQ48" i="87"/>
  <c r="DR48" i="87"/>
  <c r="DS48" i="87"/>
  <c r="DT48" i="87"/>
  <c r="DU48" i="87"/>
  <c r="DV48" i="87"/>
  <c r="DW48" i="87"/>
  <c r="DX48" i="87"/>
  <c r="DY48" i="87"/>
  <c r="DZ48" i="87"/>
  <c r="EA48" i="87"/>
  <c r="EB48" i="87"/>
  <c r="EC48" i="87"/>
  <c r="ED48" i="87"/>
  <c r="EE48" i="87"/>
  <c r="EF48" i="87"/>
  <c r="EG48" i="87"/>
  <c r="EH48" i="87"/>
  <c r="EI48" i="87"/>
  <c r="EJ48" i="87"/>
  <c r="EK48" i="87"/>
  <c r="EL48" i="87"/>
  <c r="EM48" i="87"/>
  <c r="EN48" i="87"/>
  <c r="EO48" i="87"/>
  <c r="EP48" i="87"/>
  <c r="EQ48" i="87"/>
  <c r="ER48" i="87"/>
  <c r="ES48" i="87"/>
  <c r="ET48" i="87"/>
  <c r="EU48" i="87"/>
  <c r="EV48" i="87"/>
  <c r="EW48" i="87"/>
  <c r="AH49" i="87"/>
  <c r="AI49" i="87"/>
  <c r="AJ49" i="87"/>
  <c r="AK49" i="87"/>
  <c r="AL49" i="87"/>
  <c r="AM49" i="87"/>
  <c r="AN49" i="87"/>
  <c r="AO49" i="87"/>
  <c r="AP49" i="87"/>
  <c r="AQ49" i="87"/>
  <c r="AR49" i="87"/>
  <c r="AS49" i="87"/>
  <c r="AT49" i="87"/>
  <c r="AU49" i="87"/>
  <c r="AV49" i="87"/>
  <c r="AW49" i="87"/>
  <c r="AX49" i="87"/>
  <c r="AY49" i="87"/>
  <c r="AZ49" i="87"/>
  <c r="BA49" i="87"/>
  <c r="BB49" i="87"/>
  <c r="BC49" i="87"/>
  <c r="BD49" i="87"/>
  <c r="BE49" i="87"/>
  <c r="BF49" i="87"/>
  <c r="BG49" i="87"/>
  <c r="BH49" i="87"/>
  <c r="BI49" i="87"/>
  <c r="BJ49" i="87"/>
  <c r="BK49" i="87"/>
  <c r="BL49" i="87"/>
  <c r="BM49" i="87"/>
  <c r="BN49" i="87"/>
  <c r="BO49" i="87"/>
  <c r="BP49" i="87"/>
  <c r="BQ49" i="87"/>
  <c r="BR49" i="87"/>
  <c r="BS49" i="87"/>
  <c r="BT49" i="87"/>
  <c r="BU49" i="87"/>
  <c r="BV49" i="87"/>
  <c r="BW49" i="87"/>
  <c r="BX49" i="87"/>
  <c r="BY49" i="87"/>
  <c r="BZ49" i="87"/>
  <c r="CA49" i="87"/>
  <c r="CB49" i="87"/>
  <c r="CC49" i="87"/>
  <c r="CD49" i="87"/>
  <c r="CE49" i="87"/>
  <c r="CF49" i="87"/>
  <c r="CG49" i="87"/>
  <c r="CH49" i="87"/>
  <c r="CI49" i="87"/>
  <c r="CJ49" i="87"/>
  <c r="CK49" i="87"/>
  <c r="CL49" i="87"/>
  <c r="CM49" i="87"/>
  <c r="CN49" i="87"/>
  <c r="CO49" i="87"/>
  <c r="CP49" i="87"/>
  <c r="CQ49" i="87"/>
  <c r="CR49" i="87"/>
  <c r="CS49" i="87"/>
  <c r="CT49" i="87"/>
  <c r="CU49" i="87"/>
  <c r="CV49" i="87"/>
  <c r="CW49" i="87"/>
  <c r="CX49" i="87"/>
  <c r="CY49" i="87"/>
  <c r="CZ49" i="87"/>
  <c r="DA49" i="87"/>
  <c r="DB49" i="87"/>
  <c r="DC49" i="87"/>
  <c r="DD49" i="87"/>
  <c r="DE49" i="87"/>
  <c r="DF49" i="87"/>
  <c r="DG49" i="87"/>
  <c r="DH49" i="87"/>
  <c r="DI49" i="87"/>
  <c r="DJ49" i="87"/>
  <c r="DK49" i="87"/>
  <c r="DL49" i="87"/>
  <c r="DM49" i="87"/>
  <c r="DN49" i="87"/>
  <c r="DO49" i="87"/>
  <c r="DP49" i="87"/>
  <c r="DQ49" i="87"/>
  <c r="DR49" i="87"/>
  <c r="DS49" i="87"/>
  <c r="DT49" i="87"/>
  <c r="DU49" i="87"/>
  <c r="DV49" i="87"/>
  <c r="DW49" i="87"/>
  <c r="DX49" i="87"/>
  <c r="DY49" i="87"/>
  <c r="DZ49" i="87"/>
  <c r="EA49" i="87"/>
  <c r="EB49" i="87"/>
  <c r="EC49" i="87"/>
  <c r="ED49" i="87"/>
  <c r="EE49" i="87"/>
  <c r="EF49" i="87"/>
  <c r="EG49" i="87"/>
  <c r="EH49" i="87"/>
  <c r="EI49" i="87"/>
  <c r="EJ49" i="87"/>
  <c r="EK49" i="87"/>
  <c r="EL49" i="87"/>
  <c r="EM49" i="87"/>
  <c r="EN49" i="87"/>
  <c r="EO49" i="87"/>
  <c r="EP49" i="87"/>
  <c r="EQ49" i="87"/>
  <c r="ER49" i="87"/>
  <c r="ES49" i="87"/>
  <c r="ET49" i="87"/>
  <c r="EU49" i="87"/>
  <c r="EV49" i="87"/>
  <c r="EW49" i="87"/>
  <c r="AO51" i="87"/>
  <c r="AP51" i="87"/>
  <c r="AQ51" i="87"/>
  <c r="AR51" i="87"/>
  <c r="AS51" i="87"/>
  <c r="AT51" i="87"/>
  <c r="AU51" i="87"/>
  <c r="AV51" i="87"/>
  <c r="AW51" i="87"/>
  <c r="AX51" i="87"/>
  <c r="AY51" i="87"/>
  <c r="AZ51" i="87"/>
  <c r="BA51" i="87"/>
  <c r="BB51" i="87"/>
  <c r="BC51" i="87"/>
  <c r="BD51" i="87"/>
  <c r="BE51" i="87"/>
  <c r="BF51" i="87"/>
  <c r="BG51" i="87"/>
  <c r="BH51" i="87"/>
  <c r="BI51" i="87"/>
  <c r="BJ51" i="87"/>
  <c r="BK51" i="87"/>
  <c r="BL51" i="87"/>
  <c r="BM51" i="87"/>
  <c r="BN51" i="87"/>
  <c r="BO51" i="87"/>
  <c r="BP51" i="87"/>
  <c r="BQ51" i="87"/>
  <c r="BR51" i="87"/>
  <c r="BS51" i="87"/>
  <c r="BT51" i="87"/>
  <c r="BU51" i="87"/>
  <c r="BV51" i="87"/>
  <c r="BW51" i="87"/>
  <c r="BX51" i="87"/>
  <c r="BY51" i="87"/>
  <c r="BZ51" i="87"/>
  <c r="CA51" i="87"/>
  <c r="CB51" i="87"/>
  <c r="CC51" i="87"/>
  <c r="CD51" i="87"/>
  <c r="CE51" i="87"/>
  <c r="CF51" i="87"/>
  <c r="CG51" i="87"/>
  <c r="CH51" i="87"/>
  <c r="CI51" i="87"/>
  <c r="CJ51" i="87"/>
  <c r="CK51" i="87"/>
  <c r="CL51" i="87"/>
  <c r="CM51" i="87"/>
  <c r="CN51" i="87"/>
  <c r="CO51" i="87"/>
  <c r="CP51" i="87"/>
  <c r="CQ51" i="87"/>
  <c r="CR51" i="87"/>
  <c r="CS51" i="87"/>
  <c r="CT51" i="87"/>
  <c r="CU51" i="87"/>
  <c r="CV51" i="87"/>
  <c r="CW51" i="87"/>
  <c r="CX51" i="87"/>
  <c r="CY51" i="87"/>
  <c r="CZ51" i="87"/>
  <c r="DA51" i="87"/>
  <c r="DB51" i="87"/>
  <c r="DC51" i="87"/>
  <c r="DD51" i="87"/>
  <c r="DE51" i="87"/>
  <c r="DF51" i="87"/>
  <c r="DG51" i="87"/>
  <c r="DH51" i="87"/>
  <c r="DI51" i="87"/>
  <c r="DJ51" i="87"/>
  <c r="DK51" i="87"/>
  <c r="DL51" i="87"/>
  <c r="DM51" i="87"/>
  <c r="DN51" i="87"/>
  <c r="DO51" i="87"/>
  <c r="DP51" i="87"/>
  <c r="DQ51" i="87"/>
  <c r="DR51" i="87"/>
  <c r="DS51" i="87"/>
  <c r="DT51" i="87"/>
  <c r="DU51" i="87"/>
  <c r="DV51" i="87"/>
  <c r="DW51" i="87"/>
  <c r="DX51" i="87"/>
  <c r="DY51" i="87"/>
  <c r="DZ51" i="87"/>
  <c r="EA51" i="87"/>
  <c r="EB51" i="87"/>
  <c r="EC51" i="87"/>
  <c r="ED51" i="87"/>
  <c r="EE51" i="87"/>
  <c r="EF51" i="87"/>
  <c r="EG51" i="87"/>
  <c r="EH51" i="87"/>
  <c r="EI51" i="87"/>
  <c r="EJ51" i="87"/>
  <c r="EK51" i="87"/>
  <c r="EL51" i="87"/>
  <c r="EM51" i="87"/>
  <c r="EN51" i="87"/>
  <c r="EO51" i="87"/>
  <c r="EP51" i="87"/>
  <c r="EQ51" i="87"/>
  <c r="ER51" i="87"/>
  <c r="ES51" i="87"/>
  <c r="ET51" i="87"/>
  <c r="EU51" i="87"/>
  <c r="EV51" i="87"/>
  <c r="EW51" i="87"/>
  <c r="AN52" i="87"/>
  <c r="AO52" i="87"/>
  <c r="AP52" i="87"/>
  <c r="AQ52" i="87"/>
  <c r="AR52" i="87"/>
  <c r="AS52" i="87"/>
  <c r="AT52" i="87"/>
  <c r="AU52" i="87"/>
  <c r="AV52" i="87"/>
  <c r="AW52" i="87"/>
  <c r="AX52" i="87"/>
  <c r="AY52" i="87"/>
  <c r="AZ52" i="87"/>
  <c r="BA52" i="87"/>
  <c r="BB52" i="87"/>
  <c r="BC52" i="87"/>
  <c r="BD52" i="87"/>
  <c r="BE52" i="87"/>
  <c r="BF52" i="87"/>
  <c r="BG52" i="87"/>
  <c r="BH52" i="87"/>
  <c r="BI52" i="87"/>
  <c r="BJ52" i="87"/>
  <c r="BK52" i="87"/>
  <c r="BL52" i="87"/>
  <c r="BM52" i="87"/>
  <c r="BN52" i="87"/>
  <c r="BO52" i="87"/>
  <c r="BP52" i="87"/>
  <c r="BQ52" i="87"/>
  <c r="BR52" i="87"/>
  <c r="BS52" i="87"/>
  <c r="BT52" i="87"/>
  <c r="BU52" i="87"/>
  <c r="BV52" i="87"/>
  <c r="BW52" i="87"/>
  <c r="BX52" i="87"/>
  <c r="BY52" i="87"/>
  <c r="BZ52" i="87"/>
  <c r="CA52" i="87"/>
  <c r="CB52" i="87"/>
  <c r="CC52" i="87"/>
  <c r="CD52" i="87"/>
  <c r="CE52" i="87"/>
  <c r="CF52" i="87"/>
  <c r="CG52" i="87"/>
  <c r="CH52" i="87"/>
  <c r="CI52" i="87"/>
  <c r="CJ52" i="87"/>
  <c r="CK52" i="87"/>
  <c r="CL52" i="87"/>
  <c r="CM52" i="87"/>
  <c r="CN52" i="87"/>
  <c r="CO52" i="87"/>
  <c r="CP52" i="87"/>
  <c r="CQ52" i="87"/>
  <c r="CR52" i="87"/>
  <c r="CS52" i="87"/>
  <c r="CT52" i="87"/>
  <c r="CU52" i="87"/>
  <c r="CV52" i="87"/>
  <c r="CW52" i="87"/>
  <c r="CX52" i="87"/>
  <c r="CY52" i="87"/>
  <c r="CZ52" i="87"/>
  <c r="DA52" i="87"/>
  <c r="DB52" i="87"/>
  <c r="DC52" i="87"/>
  <c r="DD52" i="87"/>
  <c r="DE52" i="87"/>
  <c r="DF52" i="87"/>
  <c r="DG52" i="87"/>
  <c r="DH52" i="87"/>
  <c r="DI52" i="87"/>
  <c r="DJ52" i="87"/>
  <c r="DK52" i="87"/>
  <c r="DL52" i="87"/>
  <c r="DM52" i="87"/>
  <c r="DN52" i="87"/>
  <c r="DO52" i="87"/>
  <c r="DP52" i="87"/>
  <c r="DQ52" i="87"/>
  <c r="DR52" i="87"/>
  <c r="DS52" i="87"/>
  <c r="DT52" i="87"/>
  <c r="DU52" i="87"/>
  <c r="DV52" i="87"/>
  <c r="DW52" i="87"/>
  <c r="DX52" i="87"/>
  <c r="DY52" i="87"/>
  <c r="DZ52" i="87"/>
  <c r="EA52" i="87"/>
  <c r="EB52" i="87"/>
  <c r="EC52" i="87"/>
  <c r="ED52" i="87"/>
  <c r="EE52" i="87"/>
  <c r="EF52" i="87"/>
  <c r="EG52" i="87"/>
  <c r="EH52" i="87"/>
  <c r="EI52" i="87"/>
  <c r="EJ52" i="87"/>
  <c r="EK52" i="87"/>
  <c r="EL52" i="87"/>
  <c r="EM52" i="87"/>
  <c r="EN52" i="87"/>
  <c r="EO52" i="87"/>
  <c r="EP52" i="87"/>
  <c r="EQ52" i="87"/>
  <c r="ER52" i="87"/>
  <c r="ES52" i="87"/>
  <c r="ET52" i="87"/>
  <c r="EU52" i="87"/>
  <c r="EV52" i="87"/>
  <c r="EW52" i="87"/>
  <c r="AO53" i="87"/>
  <c r="AP53" i="87"/>
  <c r="AQ53" i="87"/>
  <c r="AR53" i="87"/>
  <c r="AS53" i="87"/>
  <c r="AT53" i="87"/>
  <c r="AU53" i="87"/>
  <c r="AV53" i="87"/>
  <c r="AW53" i="87"/>
  <c r="AX53" i="87"/>
  <c r="AY53" i="87"/>
  <c r="AZ53" i="87"/>
  <c r="BA53" i="87"/>
  <c r="BB53" i="87"/>
  <c r="BC53" i="87"/>
  <c r="BD53" i="87"/>
  <c r="BE53" i="87"/>
  <c r="BF53" i="87"/>
  <c r="BG53" i="87"/>
  <c r="BH53" i="87"/>
  <c r="BI53" i="87"/>
  <c r="BJ53" i="87"/>
  <c r="BK53" i="87"/>
  <c r="BL53" i="87"/>
  <c r="BM53" i="87"/>
  <c r="BN53" i="87"/>
  <c r="BO53" i="87"/>
  <c r="BP53" i="87"/>
  <c r="BQ53" i="87"/>
  <c r="BR53" i="87"/>
  <c r="BS53" i="87"/>
  <c r="BT53" i="87"/>
  <c r="BU53" i="87"/>
  <c r="BV53" i="87"/>
  <c r="BW53" i="87"/>
  <c r="BX53" i="87"/>
  <c r="BY53" i="87"/>
  <c r="BZ53" i="87"/>
  <c r="CA53" i="87"/>
  <c r="CB53" i="87"/>
  <c r="CC53" i="87"/>
  <c r="CD53" i="87"/>
  <c r="CE53" i="87"/>
  <c r="CF53" i="87"/>
  <c r="CG53" i="87"/>
  <c r="CH53" i="87"/>
  <c r="CI53" i="87"/>
  <c r="CJ53" i="87"/>
  <c r="CK53" i="87"/>
  <c r="CL53" i="87"/>
  <c r="CM53" i="87"/>
  <c r="CN53" i="87"/>
  <c r="CO53" i="87"/>
  <c r="CP53" i="87"/>
  <c r="CQ53" i="87"/>
  <c r="CR53" i="87"/>
  <c r="CS53" i="87"/>
  <c r="CT53" i="87"/>
  <c r="CU53" i="87"/>
  <c r="CV53" i="87"/>
  <c r="CW53" i="87"/>
  <c r="CX53" i="87"/>
  <c r="CY53" i="87"/>
  <c r="CZ53" i="87"/>
  <c r="DA53" i="87"/>
  <c r="DB53" i="87"/>
  <c r="DC53" i="87"/>
  <c r="DD53" i="87"/>
  <c r="DE53" i="87"/>
  <c r="DF53" i="87"/>
  <c r="DG53" i="87"/>
  <c r="DH53" i="87"/>
  <c r="DI53" i="87"/>
  <c r="DJ53" i="87"/>
  <c r="DK53" i="87"/>
  <c r="DL53" i="87"/>
  <c r="DM53" i="87"/>
  <c r="DN53" i="87"/>
  <c r="DO53" i="87"/>
  <c r="DP53" i="87"/>
  <c r="DQ53" i="87"/>
  <c r="DR53" i="87"/>
  <c r="DS53" i="87"/>
  <c r="DT53" i="87"/>
  <c r="DU53" i="87"/>
  <c r="DV53" i="87"/>
  <c r="DW53" i="87"/>
  <c r="DX53" i="87"/>
  <c r="DY53" i="87"/>
  <c r="DZ53" i="87"/>
  <c r="EA53" i="87"/>
  <c r="EB53" i="87"/>
  <c r="EC53" i="87"/>
  <c r="ED53" i="87"/>
  <c r="EE53" i="87"/>
  <c r="EF53" i="87"/>
  <c r="EG53" i="87"/>
  <c r="EH53" i="87"/>
  <c r="EI53" i="87"/>
  <c r="EJ53" i="87"/>
  <c r="EK53" i="87"/>
  <c r="EL53" i="87"/>
  <c r="EM53" i="87"/>
  <c r="EN53" i="87"/>
  <c r="EO53" i="87"/>
  <c r="EP53" i="87"/>
  <c r="EQ53" i="87"/>
  <c r="ER53" i="87"/>
  <c r="ES53" i="87"/>
  <c r="ET53" i="87"/>
  <c r="EU53" i="87"/>
  <c r="EV53" i="87"/>
  <c r="EW53" i="87"/>
  <c r="AO54" i="87"/>
  <c r="AP54" i="87"/>
  <c r="AQ54" i="87"/>
  <c r="AR54" i="87"/>
  <c r="AS54" i="87"/>
  <c r="AT54" i="87"/>
  <c r="AU54" i="87"/>
  <c r="AV54" i="87"/>
  <c r="AW54" i="87"/>
  <c r="AX54" i="87"/>
  <c r="AY54" i="87"/>
  <c r="AZ54" i="87"/>
  <c r="BA54" i="87"/>
  <c r="BB54" i="87"/>
  <c r="BC54" i="87"/>
  <c r="BD54" i="87"/>
  <c r="BE54" i="87"/>
  <c r="BF54" i="87"/>
  <c r="BG54" i="87"/>
  <c r="BH54" i="87"/>
  <c r="BI54" i="87"/>
  <c r="BJ54" i="87"/>
  <c r="BK54" i="87"/>
  <c r="BL54" i="87"/>
  <c r="BM54" i="87"/>
  <c r="BN54" i="87"/>
  <c r="BO54" i="87"/>
  <c r="BP54" i="87"/>
  <c r="BQ54" i="87"/>
  <c r="BR54" i="87"/>
  <c r="BS54" i="87"/>
  <c r="BT54" i="87"/>
  <c r="BU54" i="87"/>
  <c r="BV54" i="87"/>
  <c r="BW54" i="87"/>
  <c r="BX54" i="87"/>
  <c r="BY54" i="87"/>
  <c r="BZ54" i="87"/>
  <c r="CA54" i="87"/>
  <c r="CB54" i="87"/>
  <c r="CC54" i="87"/>
  <c r="CD54" i="87"/>
  <c r="CE54" i="87"/>
  <c r="CF54" i="87"/>
  <c r="CG54" i="87"/>
  <c r="CH54" i="87"/>
  <c r="CI54" i="87"/>
  <c r="CJ54" i="87"/>
  <c r="CK54" i="87"/>
  <c r="CL54" i="87"/>
  <c r="CM54" i="87"/>
  <c r="CN54" i="87"/>
  <c r="CO54" i="87"/>
  <c r="CP54" i="87"/>
  <c r="CQ54" i="87"/>
  <c r="CR54" i="87"/>
  <c r="CS54" i="87"/>
  <c r="CT54" i="87"/>
  <c r="CU54" i="87"/>
  <c r="CV54" i="87"/>
  <c r="CW54" i="87"/>
  <c r="CX54" i="87"/>
  <c r="CY54" i="87"/>
  <c r="CZ54" i="87"/>
  <c r="DA54" i="87"/>
  <c r="DB54" i="87"/>
  <c r="DC54" i="87"/>
  <c r="DD54" i="87"/>
  <c r="DE54" i="87"/>
  <c r="DF54" i="87"/>
  <c r="DG54" i="87"/>
  <c r="DH54" i="87"/>
  <c r="DI54" i="87"/>
  <c r="DJ54" i="87"/>
  <c r="DK54" i="87"/>
  <c r="DL54" i="87"/>
  <c r="DM54" i="87"/>
  <c r="DN54" i="87"/>
  <c r="DO54" i="87"/>
  <c r="DP54" i="87"/>
  <c r="DQ54" i="87"/>
  <c r="DR54" i="87"/>
  <c r="DS54" i="87"/>
  <c r="DT54" i="87"/>
  <c r="DU54" i="87"/>
  <c r="DV54" i="87"/>
  <c r="DW54" i="87"/>
  <c r="DX54" i="87"/>
  <c r="DY54" i="87"/>
  <c r="DZ54" i="87"/>
  <c r="EA54" i="87"/>
  <c r="EB54" i="87"/>
  <c r="EC54" i="87"/>
  <c r="ED54" i="87"/>
  <c r="EE54" i="87"/>
  <c r="EF54" i="87"/>
  <c r="EG54" i="87"/>
  <c r="EH54" i="87"/>
  <c r="EI54" i="87"/>
  <c r="EJ54" i="87"/>
  <c r="EK54" i="87"/>
  <c r="EL54" i="87"/>
  <c r="EM54" i="87"/>
  <c r="EN54" i="87"/>
  <c r="EO54" i="87"/>
  <c r="EP54" i="87"/>
  <c r="EQ54" i="87"/>
  <c r="ER54" i="87"/>
  <c r="ES54" i="87"/>
  <c r="ET54" i="87"/>
  <c r="EU54" i="87"/>
  <c r="EV54" i="87"/>
  <c r="EW54" i="87"/>
  <c r="AO55" i="87"/>
  <c r="AP55" i="87"/>
  <c r="AQ55" i="87"/>
  <c r="AR55" i="87"/>
  <c r="AS55" i="87"/>
  <c r="AT55" i="87"/>
  <c r="AU55" i="87"/>
  <c r="AV55" i="87"/>
  <c r="AW55" i="87"/>
  <c r="AX55" i="87"/>
  <c r="AY55" i="87"/>
  <c r="AZ55" i="87"/>
  <c r="BA55" i="87"/>
  <c r="BB55" i="87"/>
  <c r="BC55" i="87"/>
  <c r="BD55" i="87"/>
  <c r="BE55" i="87"/>
  <c r="BF55" i="87"/>
  <c r="BG55" i="87"/>
  <c r="BH55" i="87"/>
  <c r="BI55" i="87"/>
  <c r="BJ55" i="87"/>
  <c r="BK55" i="87"/>
  <c r="BL55" i="87"/>
  <c r="BM55" i="87"/>
  <c r="BN55" i="87"/>
  <c r="BO55" i="87"/>
  <c r="BP55" i="87"/>
  <c r="BQ55" i="87"/>
  <c r="BR55" i="87"/>
  <c r="BS55" i="87"/>
  <c r="BT55" i="87"/>
  <c r="BU55" i="87"/>
  <c r="BV55" i="87"/>
  <c r="BW55" i="87"/>
  <c r="BX55" i="87"/>
  <c r="BY55" i="87"/>
  <c r="BZ55" i="87"/>
  <c r="CA55" i="87"/>
  <c r="CB55" i="87"/>
  <c r="CC55" i="87"/>
  <c r="CD55" i="87"/>
  <c r="CE55" i="87"/>
  <c r="CF55" i="87"/>
  <c r="CG55" i="87"/>
  <c r="CH55" i="87"/>
  <c r="CI55" i="87"/>
  <c r="CJ55" i="87"/>
  <c r="CK55" i="87"/>
  <c r="CL55" i="87"/>
  <c r="CM55" i="87"/>
  <c r="CN55" i="87"/>
  <c r="CO55" i="87"/>
  <c r="CP55" i="87"/>
  <c r="CQ55" i="87"/>
  <c r="CR55" i="87"/>
  <c r="CS55" i="87"/>
  <c r="CT55" i="87"/>
  <c r="CU55" i="87"/>
  <c r="CV55" i="87"/>
  <c r="CW55" i="87"/>
  <c r="CX55" i="87"/>
  <c r="CY55" i="87"/>
  <c r="CZ55" i="87"/>
  <c r="DA55" i="87"/>
  <c r="DB55" i="87"/>
  <c r="DC55" i="87"/>
  <c r="DD55" i="87"/>
  <c r="DE55" i="87"/>
  <c r="DF55" i="87"/>
  <c r="DG55" i="87"/>
  <c r="DH55" i="87"/>
  <c r="DI55" i="87"/>
  <c r="DJ55" i="87"/>
  <c r="DK55" i="87"/>
  <c r="DL55" i="87"/>
  <c r="DM55" i="87"/>
  <c r="DN55" i="87"/>
  <c r="DO55" i="87"/>
  <c r="DP55" i="87"/>
  <c r="DQ55" i="87"/>
  <c r="DR55" i="87"/>
  <c r="DS55" i="87"/>
  <c r="DT55" i="87"/>
  <c r="DU55" i="87"/>
  <c r="DV55" i="87"/>
  <c r="DW55" i="87"/>
  <c r="DX55" i="87"/>
  <c r="DY55" i="87"/>
  <c r="DZ55" i="87"/>
  <c r="EA55" i="87"/>
  <c r="EB55" i="87"/>
  <c r="EC55" i="87"/>
  <c r="ED55" i="87"/>
  <c r="EE55" i="87"/>
  <c r="EF55" i="87"/>
  <c r="EG55" i="87"/>
  <c r="EH55" i="87"/>
  <c r="EI55" i="87"/>
  <c r="EJ55" i="87"/>
  <c r="EK55" i="87"/>
  <c r="EL55" i="87"/>
  <c r="EM55" i="87"/>
  <c r="EN55" i="87"/>
  <c r="EO55" i="87"/>
  <c r="EP55" i="87"/>
  <c r="EQ55" i="87"/>
  <c r="ER55" i="87"/>
  <c r="ES55" i="87"/>
  <c r="ET55" i="87"/>
  <c r="EU55" i="87"/>
  <c r="EV55" i="87"/>
  <c r="EW55" i="87"/>
  <c r="AO56" i="87"/>
  <c r="AP56" i="87"/>
  <c r="AQ56" i="87"/>
  <c r="AR56" i="87"/>
  <c r="AS56" i="87"/>
  <c r="AT56" i="87"/>
  <c r="AU56" i="87"/>
  <c r="AV56" i="87"/>
  <c r="AW56" i="87"/>
  <c r="AX56" i="87"/>
  <c r="AY56" i="87"/>
  <c r="AZ56" i="87"/>
  <c r="BA56" i="87"/>
  <c r="BB56" i="87"/>
  <c r="BC56" i="87"/>
  <c r="BD56" i="87"/>
  <c r="BE56" i="87"/>
  <c r="BF56" i="87"/>
  <c r="BG56" i="87"/>
  <c r="BH56" i="87"/>
  <c r="BI56" i="87"/>
  <c r="BJ56" i="87"/>
  <c r="BK56" i="87"/>
  <c r="BL56" i="87"/>
  <c r="BM56" i="87"/>
  <c r="BN56" i="87"/>
  <c r="BO56" i="87"/>
  <c r="BP56" i="87"/>
  <c r="BQ56" i="87"/>
  <c r="BR56" i="87"/>
  <c r="BS56" i="87"/>
  <c r="BT56" i="87"/>
  <c r="BU56" i="87"/>
  <c r="BV56" i="87"/>
  <c r="BW56" i="87"/>
  <c r="BX56" i="87"/>
  <c r="BY56" i="87"/>
  <c r="BZ56" i="87"/>
  <c r="CA56" i="87"/>
  <c r="CB56" i="87"/>
  <c r="CC56" i="87"/>
  <c r="CD56" i="87"/>
  <c r="CE56" i="87"/>
  <c r="CF56" i="87"/>
  <c r="CG56" i="87"/>
  <c r="CH56" i="87"/>
  <c r="CI56" i="87"/>
  <c r="CJ56" i="87"/>
  <c r="CK56" i="87"/>
  <c r="CL56" i="87"/>
  <c r="CM56" i="87"/>
  <c r="CN56" i="87"/>
  <c r="CO56" i="87"/>
  <c r="CP56" i="87"/>
  <c r="CQ56" i="87"/>
  <c r="CR56" i="87"/>
  <c r="CS56" i="87"/>
  <c r="CT56" i="87"/>
  <c r="CU56" i="87"/>
  <c r="CV56" i="87"/>
  <c r="CW56" i="87"/>
  <c r="CX56" i="87"/>
  <c r="CY56" i="87"/>
  <c r="CZ56" i="87"/>
  <c r="DA56" i="87"/>
  <c r="DB56" i="87"/>
  <c r="DC56" i="87"/>
  <c r="DD56" i="87"/>
  <c r="DE56" i="87"/>
  <c r="DF56" i="87"/>
  <c r="DG56" i="87"/>
  <c r="DH56" i="87"/>
  <c r="DI56" i="87"/>
  <c r="DJ56" i="87"/>
  <c r="DK56" i="87"/>
  <c r="DL56" i="87"/>
  <c r="DM56" i="87"/>
  <c r="DN56" i="87"/>
  <c r="DO56" i="87"/>
  <c r="DP56" i="87"/>
  <c r="DQ56" i="87"/>
  <c r="DR56" i="87"/>
  <c r="DS56" i="87"/>
  <c r="DT56" i="87"/>
  <c r="DU56" i="87"/>
  <c r="DV56" i="87"/>
  <c r="DW56" i="87"/>
  <c r="DX56" i="87"/>
  <c r="DY56" i="87"/>
  <c r="DZ56" i="87"/>
  <c r="EA56" i="87"/>
  <c r="EB56" i="87"/>
  <c r="EC56" i="87"/>
  <c r="ED56" i="87"/>
  <c r="EE56" i="87"/>
  <c r="EF56" i="87"/>
  <c r="EG56" i="87"/>
  <c r="EH56" i="87"/>
  <c r="EI56" i="87"/>
  <c r="EJ56" i="87"/>
  <c r="EK56" i="87"/>
  <c r="EL56" i="87"/>
  <c r="EM56" i="87"/>
  <c r="EN56" i="87"/>
  <c r="EO56" i="87"/>
  <c r="EP56" i="87"/>
  <c r="EQ56" i="87"/>
  <c r="ER56" i="87"/>
  <c r="ES56" i="87"/>
  <c r="ET56" i="87"/>
  <c r="EU56" i="87"/>
  <c r="EV56" i="87"/>
  <c r="EW56" i="87"/>
  <c r="AN57" i="87"/>
  <c r="AO57" i="87"/>
  <c r="AP57" i="87"/>
  <c r="AQ57" i="87"/>
  <c r="AR57" i="87"/>
  <c r="AS57" i="87"/>
  <c r="AT57" i="87"/>
  <c r="AU57" i="87"/>
  <c r="AV57" i="87"/>
  <c r="AW57" i="87"/>
  <c r="AX57" i="87"/>
  <c r="AY57" i="87"/>
  <c r="AZ57" i="87"/>
  <c r="BA57" i="87"/>
  <c r="BB57" i="87"/>
  <c r="BC57" i="87"/>
  <c r="BD57" i="87"/>
  <c r="BE57" i="87"/>
  <c r="BF57" i="87"/>
  <c r="BG57" i="87"/>
  <c r="BH57" i="87"/>
  <c r="BI57" i="87"/>
  <c r="BJ57" i="87"/>
  <c r="BK57" i="87"/>
  <c r="BL57" i="87"/>
  <c r="BM57" i="87"/>
  <c r="BN57" i="87"/>
  <c r="BO57" i="87"/>
  <c r="BP57" i="87"/>
  <c r="BQ57" i="87"/>
  <c r="BR57" i="87"/>
  <c r="BS57" i="87"/>
  <c r="BT57" i="87"/>
  <c r="BU57" i="87"/>
  <c r="BV57" i="87"/>
  <c r="BW57" i="87"/>
  <c r="BX57" i="87"/>
  <c r="BY57" i="87"/>
  <c r="BZ57" i="87"/>
  <c r="CA57" i="87"/>
  <c r="CB57" i="87"/>
  <c r="CC57" i="87"/>
  <c r="CD57" i="87"/>
  <c r="CE57" i="87"/>
  <c r="CF57" i="87"/>
  <c r="CG57" i="87"/>
  <c r="CH57" i="87"/>
  <c r="CI57" i="87"/>
  <c r="CJ57" i="87"/>
  <c r="CK57" i="87"/>
  <c r="CL57" i="87"/>
  <c r="CM57" i="87"/>
  <c r="CN57" i="87"/>
  <c r="CO57" i="87"/>
  <c r="CP57" i="87"/>
  <c r="CQ57" i="87"/>
  <c r="CR57" i="87"/>
  <c r="CS57" i="87"/>
  <c r="CT57" i="87"/>
  <c r="CU57" i="87"/>
  <c r="CV57" i="87"/>
  <c r="CW57" i="87"/>
  <c r="CX57" i="87"/>
  <c r="CY57" i="87"/>
  <c r="CZ57" i="87"/>
  <c r="DA57" i="87"/>
  <c r="DB57" i="87"/>
  <c r="DC57" i="87"/>
  <c r="DD57" i="87"/>
  <c r="DE57" i="87"/>
  <c r="DF57" i="87"/>
  <c r="DG57" i="87"/>
  <c r="DH57" i="87"/>
  <c r="DI57" i="87"/>
  <c r="DJ57" i="87"/>
  <c r="DK57" i="87"/>
  <c r="DL57" i="87"/>
  <c r="DM57" i="87"/>
  <c r="DN57" i="87"/>
  <c r="DO57" i="87"/>
  <c r="DP57" i="87"/>
  <c r="DQ57" i="87"/>
  <c r="DR57" i="87"/>
  <c r="DS57" i="87"/>
  <c r="DT57" i="87"/>
  <c r="DU57" i="87"/>
  <c r="DV57" i="87"/>
  <c r="DW57" i="87"/>
  <c r="DX57" i="87"/>
  <c r="DY57" i="87"/>
  <c r="DZ57" i="87"/>
  <c r="EA57" i="87"/>
  <c r="EB57" i="87"/>
  <c r="EC57" i="87"/>
  <c r="ED57" i="87"/>
  <c r="EE57" i="87"/>
  <c r="EF57" i="87"/>
  <c r="EG57" i="87"/>
  <c r="EH57" i="87"/>
  <c r="EI57" i="87"/>
  <c r="EJ57" i="87"/>
  <c r="EK57" i="87"/>
  <c r="EL57" i="87"/>
  <c r="EM57" i="87"/>
  <c r="EN57" i="87"/>
  <c r="EO57" i="87"/>
  <c r="EP57" i="87"/>
  <c r="EQ57" i="87"/>
  <c r="ER57" i="87"/>
  <c r="ES57" i="87"/>
  <c r="ET57" i="87"/>
  <c r="EU57" i="87"/>
  <c r="EV57" i="87"/>
  <c r="EW57" i="87"/>
  <c r="BA59" i="87"/>
  <c r="BB59" i="87"/>
  <c r="BC59" i="87"/>
  <c r="BD59" i="87"/>
  <c r="BE59" i="87"/>
  <c r="BF59" i="87"/>
  <c r="BG59" i="87"/>
  <c r="BH59" i="87"/>
  <c r="BI59" i="87"/>
  <c r="BJ59" i="87"/>
  <c r="BK59" i="87"/>
  <c r="BL59" i="87"/>
  <c r="BM59" i="87"/>
  <c r="BN59" i="87"/>
  <c r="BO59" i="87"/>
  <c r="BP59" i="87"/>
  <c r="BQ59" i="87"/>
  <c r="BR59" i="87"/>
  <c r="BS59" i="87"/>
  <c r="BT59" i="87"/>
  <c r="BU59" i="87"/>
  <c r="BV59" i="87"/>
  <c r="BW59" i="87"/>
  <c r="BX59" i="87"/>
  <c r="BY59" i="87"/>
  <c r="BZ59" i="87"/>
  <c r="CA59" i="87"/>
  <c r="CB59" i="87"/>
  <c r="CC59" i="87"/>
  <c r="CD59" i="87"/>
  <c r="CE59" i="87"/>
  <c r="CF59" i="87"/>
  <c r="CG59" i="87"/>
  <c r="CH59" i="87"/>
  <c r="CI59" i="87"/>
  <c r="CJ59" i="87"/>
  <c r="CK59" i="87"/>
  <c r="CL59" i="87"/>
  <c r="CM59" i="87"/>
  <c r="CN59" i="87"/>
  <c r="CO59" i="87"/>
  <c r="CP59" i="87"/>
  <c r="CQ59" i="87"/>
  <c r="CR59" i="87"/>
  <c r="CS59" i="87"/>
  <c r="CT59" i="87"/>
  <c r="CU59" i="87"/>
  <c r="CV59" i="87"/>
  <c r="CW59" i="87"/>
  <c r="CX59" i="87"/>
  <c r="CY59" i="87"/>
  <c r="CZ59" i="87"/>
  <c r="DA59" i="87"/>
  <c r="DB59" i="87"/>
  <c r="DC59" i="87"/>
  <c r="DD59" i="87"/>
  <c r="DE59" i="87"/>
  <c r="DF59" i="87"/>
  <c r="DG59" i="87"/>
  <c r="DH59" i="87"/>
  <c r="DI59" i="87"/>
  <c r="DJ59" i="87"/>
  <c r="DK59" i="87"/>
  <c r="DL59" i="87"/>
  <c r="DM59" i="87"/>
  <c r="DN59" i="87"/>
  <c r="DO59" i="87"/>
  <c r="DP59" i="87"/>
  <c r="DQ59" i="87"/>
  <c r="DR59" i="87"/>
  <c r="DS59" i="87"/>
  <c r="DT59" i="87"/>
  <c r="DU59" i="87"/>
  <c r="DV59" i="87"/>
  <c r="DW59" i="87"/>
  <c r="DX59" i="87"/>
  <c r="DY59" i="87"/>
  <c r="DZ59" i="87"/>
  <c r="EA59" i="87"/>
  <c r="EB59" i="87"/>
  <c r="EC59" i="87"/>
  <c r="ED59" i="87"/>
  <c r="EE59" i="87"/>
  <c r="EF59" i="87"/>
  <c r="EG59" i="87"/>
  <c r="EH59" i="87"/>
  <c r="EI59" i="87"/>
  <c r="EJ59" i="87"/>
  <c r="EK59" i="87"/>
  <c r="EL59" i="87"/>
  <c r="EM59" i="87"/>
  <c r="EN59" i="87"/>
  <c r="EO59" i="87"/>
  <c r="EP59" i="87"/>
  <c r="EQ59" i="87"/>
  <c r="ER59" i="87"/>
  <c r="ES59" i="87"/>
  <c r="ET59" i="87"/>
  <c r="EU59" i="87"/>
  <c r="EV59" i="87"/>
  <c r="EW59" i="87"/>
  <c r="AZ60" i="87"/>
  <c r="BA60" i="87"/>
  <c r="BB60" i="87"/>
  <c r="BC60" i="87"/>
  <c r="BD60" i="87"/>
  <c r="BE60" i="87"/>
  <c r="BF60" i="87"/>
  <c r="BG60" i="87"/>
  <c r="BH60" i="87"/>
  <c r="BI60" i="87"/>
  <c r="BJ60" i="87"/>
  <c r="BK60" i="87"/>
  <c r="BL60" i="87"/>
  <c r="BM60" i="87"/>
  <c r="BN60" i="87"/>
  <c r="BO60" i="87"/>
  <c r="BP60" i="87"/>
  <c r="BQ60" i="87"/>
  <c r="BR60" i="87"/>
  <c r="BS60" i="87"/>
  <c r="BT60" i="87"/>
  <c r="BU60" i="87"/>
  <c r="BV60" i="87"/>
  <c r="BW60" i="87"/>
  <c r="BX60" i="87"/>
  <c r="BY60" i="87"/>
  <c r="BZ60" i="87"/>
  <c r="CA60" i="87"/>
  <c r="CB60" i="87"/>
  <c r="CC60" i="87"/>
  <c r="CD60" i="87"/>
  <c r="CE60" i="87"/>
  <c r="CF60" i="87"/>
  <c r="CG60" i="87"/>
  <c r="CH60" i="87"/>
  <c r="CI60" i="87"/>
  <c r="CJ60" i="87"/>
  <c r="CK60" i="87"/>
  <c r="CL60" i="87"/>
  <c r="CM60" i="87"/>
  <c r="CN60" i="87"/>
  <c r="CO60" i="87"/>
  <c r="CP60" i="87"/>
  <c r="CQ60" i="87"/>
  <c r="CR60" i="87"/>
  <c r="CS60" i="87"/>
  <c r="CT60" i="87"/>
  <c r="CU60" i="87"/>
  <c r="CV60" i="87"/>
  <c r="CW60" i="87"/>
  <c r="CX60" i="87"/>
  <c r="CY60" i="87"/>
  <c r="CZ60" i="87"/>
  <c r="DA60" i="87"/>
  <c r="DB60" i="87"/>
  <c r="DC60" i="87"/>
  <c r="DD60" i="87"/>
  <c r="DE60" i="87"/>
  <c r="DF60" i="87"/>
  <c r="DG60" i="87"/>
  <c r="DH60" i="87"/>
  <c r="DI60" i="87"/>
  <c r="DJ60" i="87"/>
  <c r="DK60" i="87"/>
  <c r="DL60" i="87"/>
  <c r="DM60" i="87"/>
  <c r="DN60" i="87"/>
  <c r="DO60" i="87"/>
  <c r="DP60" i="87"/>
  <c r="DQ60" i="87"/>
  <c r="DR60" i="87"/>
  <c r="DS60" i="87"/>
  <c r="DT60" i="87"/>
  <c r="DU60" i="87"/>
  <c r="DV60" i="87"/>
  <c r="DW60" i="87"/>
  <c r="DX60" i="87"/>
  <c r="DY60" i="87"/>
  <c r="DZ60" i="87"/>
  <c r="EA60" i="87"/>
  <c r="EB60" i="87"/>
  <c r="EC60" i="87"/>
  <c r="ED60" i="87"/>
  <c r="EE60" i="87"/>
  <c r="EF60" i="87"/>
  <c r="EG60" i="87"/>
  <c r="EH60" i="87"/>
  <c r="EI60" i="87"/>
  <c r="EJ60" i="87"/>
  <c r="EK60" i="87"/>
  <c r="EL60" i="87"/>
  <c r="EM60" i="87"/>
  <c r="EN60" i="87"/>
  <c r="EO60" i="87"/>
  <c r="EP60" i="87"/>
  <c r="EQ60" i="87"/>
  <c r="ER60" i="87"/>
  <c r="ES60" i="87"/>
  <c r="ET60" i="87"/>
  <c r="EU60" i="87"/>
  <c r="EV60" i="87"/>
  <c r="EW60" i="87"/>
  <c r="BA61" i="87"/>
  <c r="BB61" i="87"/>
  <c r="BC61" i="87"/>
  <c r="BD61" i="87"/>
  <c r="BE61" i="87"/>
  <c r="BF61" i="87"/>
  <c r="BG61" i="87"/>
  <c r="BH61" i="87"/>
  <c r="BI61" i="87"/>
  <c r="BJ61" i="87"/>
  <c r="BK61" i="87"/>
  <c r="BL61" i="87"/>
  <c r="BM61" i="87"/>
  <c r="BN61" i="87"/>
  <c r="BO61" i="87"/>
  <c r="BP61" i="87"/>
  <c r="BQ61" i="87"/>
  <c r="BR61" i="87"/>
  <c r="BS61" i="87"/>
  <c r="BT61" i="87"/>
  <c r="BU61" i="87"/>
  <c r="BV61" i="87"/>
  <c r="BW61" i="87"/>
  <c r="BX61" i="87"/>
  <c r="BY61" i="87"/>
  <c r="BZ61" i="87"/>
  <c r="CA61" i="87"/>
  <c r="CB61" i="87"/>
  <c r="CC61" i="87"/>
  <c r="CD61" i="87"/>
  <c r="CE61" i="87"/>
  <c r="CF61" i="87"/>
  <c r="CG61" i="87"/>
  <c r="CH61" i="87"/>
  <c r="CI61" i="87"/>
  <c r="CJ61" i="87"/>
  <c r="CK61" i="87"/>
  <c r="CL61" i="87"/>
  <c r="CM61" i="87"/>
  <c r="CN61" i="87"/>
  <c r="CO61" i="87"/>
  <c r="CP61" i="87"/>
  <c r="CQ61" i="87"/>
  <c r="CR61" i="87"/>
  <c r="CS61" i="87"/>
  <c r="CT61" i="87"/>
  <c r="CU61" i="87"/>
  <c r="CV61" i="87"/>
  <c r="CW61" i="87"/>
  <c r="CX61" i="87"/>
  <c r="CY61" i="87"/>
  <c r="CZ61" i="87"/>
  <c r="DA61" i="87"/>
  <c r="DB61" i="87"/>
  <c r="DC61" i="87"/>
  <c r="DD61" i="87"/>
  <c r="DE61" i="87"/>
  <c r="DF61" i="87"/>
  <c r="DG61" i="87"/>
  <c r="DH61" i="87"/>
  <c r="DI61" i="87"/>
  <c r="DJ61" i="87"/>
  <c r="DK61" i="87"/>
  <c r="DL61" i="87"/>
  <c r="DM61" i="87"/>
  <c r="DN61" i="87"/>
  <c r="DO61" i="87"/>
  <c r="DP61" i="87"/>
  <c r="DQ61" i="87"/>
  <c r="DR61" i="87"/>
  <c r="DS61" i="87"/>
  <c r="DT61" i="87"/>
  <c r="DU61" i="87"/>
  <c r="DV61" i="87"/>
  <c r="DW61" i="87"/>
  <c r="DX61" i="87"/>
  <c r="DY61" i="87"/>
  <c r="DZ61" i="87"/>
  <c r="EA61" i="87"/>
  <c r="EB61" i="87"/>
  <c r="EC61" i="87"/>
  <c r="ED61" i="87"/>
  <c r="EE61" i="87"/>
  <c r="EF61" i="87"/>
  <c r="EG61" i="87"/>
  <c r="EH61" i="87"/>
  <c r="EI61" i="87"/>
  <c r="EJ61" i="87"/>
  <c r="EK61" i="87"/>
  <c r="EL61" i="87"/>
  <c r="EM61" i="87"/>
  <c r="EN61" i="87"/>
  <c r="EO61" i="87"/>
  <c r="EP61" i="87"/>
  <c r="EQ61" i="87"/>
  <c r="ER61" i="87"/>
  <c r="ES61" i="87"/>
  <c r="ET61" i="87"/>
  <c r="EU61" i="87"/>
  <c r="EV61" i="87"/>
  <c r="EW61" i="87"/>
  <c r="BA62" i="87"/>
  <c r="BB62" i="87"/>
  <c r="BC62" i="87"/>
  <c r="BD62" i="87"/>
  <c r="BE62" i="87"/>
  <c r="BF62" i="87"/>
  <c r="BG62" i="87"/>
  <c r="BH62" i="87"/>
  <c r="BI62" i="87"/>
  <c r="BJ62" i="87"/>
  <c r="BK62" i="87"/>
  <c r="BL62" i="87"/>
  <c r="BM62" i="87"/>
  <c r="BN62" i="87"/>
  <c r="BO62" i="87"/>
  <c r="BP62" i="87"/>
  <c r="BQ62" i="87"/>
  <c r="BR62" i="87"/>
  <c r="BS62" i="87"/>
  <c r="BT62" i="87"/>
  <c r="BU62" i="87"/>
  <c r="BV62" i="87"/>
  <c r="BW62" i="87"/>
  <c r="BX62" i="87"/>
  <c r="BY62" i="87"/>
  <c r="BZ62" i="87"/>
  <c r="CA62" i="87"/>
  <c r="CB62" i="87"/>
  <c r="CC62" i="87"/>
  <c r="CD62" i="87"/>
  <c r="CE62" i="87"/>
  <c r="CF62" i="87"/>
  <c r="CG62" i="87"/>
  <c r="CH62" i="87"/>
  <c r="CI62" i="87"/>
  <c r="CJ62" i="87"/>
  <c r="CK62" i="87"/>
  <c r="CL62" i="87"/>
  <c r="CM62" i="87"/>
  <c r="CN62" i="87"/>
  <c r="CO62" i="87"/>
  <c r="CP62" i="87"/>
  <c r="CQ62" i="87"/>
  <c r="CR62" i="87"/>
  <c r="CS62" i="87"/>
  <c r="CT62" i="87"/>
  <c r="CU62" i="87"/>
  <c r="CV62" i="87"/>
  <c r="CW62" i="87"/>
  <c r="CX62" i="87"/>
  <c r="CY62" i="87"/>
  <c r="CZ62" i="87"/>
  <c r="DA62" i="87"/>
  <c r="DB62" i="87"/>
  <c r="DC62" i="87"/>
  <c r="DD62" i="87"/>
  <c r="DE62" i="87"/>
  <c r="DF62" i="87"/>
  <c r="DG62" i="87"/>
  <c r="DH62" i="87"/>
  <c r="DI62" i="87"/>
  <c r="DJ62" i="87"/>
  <c r="DK62" i="87"/>
  <c r="DL62" i="87"/>
  <c r="DM62" i="87"/>
  <c r="DN62" i="87"/>
  <c r="DO62" i="87"/>
  <c r="DP62" i="87"/>
  <c r="DQ62" i="87"/>
  <c r="DR62" i="87"/>
  <c r="DS62" i="87"/>
  <c r="DT62" i="87"/>
  <c r="DU62" i="87"/>
  <c r="DV62" i="87"/>
  <c r="DW62" i="87"/>
  <c r="DX62" i="87"/>
  <c r="DY62" i="87"/>
  <c r="DZ62" i="87"/>
  <c r="EA62" i="87"/>
  <c r="EB62" i="87"/>
  <c r="EC62" i="87"/>
  <c r="ED62" i="87"/>
  <c r="EE62" i="87"/>
  <c r="EF62" i="87"/>
  <c r="EG62" i="87"/>
  <c r="EH62" i="87"/>
  <c r="EI62" i="87"/>
  <c r="EJ62" i="87"/>
  <c r="EK62" i="87"/>
  <c r="EL62" i="87"/>
  <c r="EM62" i="87"/>
  <c r="EN62" i="87"/>
  <c r="EO62" i="87"/>
  <c r="EP62" i="87"/>
  <c r="EQ62" i="87"/>
  <c r="ER62" i="87"/>
  <c r="ES62" i="87"/>
  <c r="ET62" i="87"/>
  <c r="EU62" i="87"/>
  <c r="EV62" i="87"/>
  <c r="EW62" i="87"/>
  <c r="BA63" i="87"/>
  <c r="BB63" i="87"/>
  <c r="BC63" i="87"/>
  <c r="BD63" i="87"/>
  <c r="BE63" i="87"/>
  <c r="BF63" i="87"/>
  <c r="BG63" i="87"/>
  <c r="BH63" i="87"/>
  <c r="BI63" i="87"/>
  <c r="BJ63" i="87"/>
  <c r="BK63" i="87"/>
  <c r="BL63" i="87"/>
  <c r="BM63" i="87"/>
  <c r="BN63" i="87"/>
  <c r="BO63" i="87"/>
  <c r="BP63" i="87"/>
  <c r="BQ63" i="87"/>
  <c r="BR63" i="87"/>
  <c r="BS63" i="87"/>
  <c r="BT63" i="87"/>
  <c r="BU63" i="87"/>
  <c r="BV63" i="87"/>
  <c r="BW63" i="87"/>
  <c r="BX63" i="87"/>
  <c r="BY63" i="87"/>
  <c r="BZ63" i="87"/>
  <c r="CA63" i="87"/>
  <c r="CB63" i="87"/>
  <c r="CC63" i="87"/>
  <c r="CD63" i="87"/>
  <c r="CE63" i="87"/>
  <c r="CF63" i="87"/>
  <c r="CG63" i="87"/>
  <c r="CH63" i="87"/>
  <c r="CI63" i="87"/>
  <c r="CJ63" i="87"/>
  <c r="CK63" i="87"/>
  <c r="CL63" i="87"/>
  <c r="CM63" i="87"/>
  <c r="CN63" i="87"/>
  <c r="CO63" i="87"/>
  <c r="CP63" i="87"/>
  <c r="CQ63" i="87"/>
  <c r="CR63" i="87"/>
  <c r="CS63" i="87"/>
  <c r="CT63" i="87"/>
  <c r="CU63" i="87"/>
  <c r="CV63" i="87"/>
  <c r="CW63" i="87"/>
  <c r="CX63" i="87"/>
  <c r="CY63" i="87"/>
  <c r="CZ63" i="87"/>
  <c r="DA63" i="87"/>
  <c r="DB63" i="87"/>
  <c r="DC63" i="87"/>
  <c r="DD63" i="87"/>
  <c r="DE63" i="87"/>
  <c r="DF63" i="87"/>
  <c r="DG63" i="87"/>
  <c r="DH63" i="87"/>
  <c r="DI63" i="87"/>
  <c r="DJ63" i="87"/>
  <c r="DK63" i="87"/>
  <c r="DL63" i="87"/>
  <c r="DM63" i="87"/>
  <c r="DN63" i="87"/>
  <c r="DO63" i="87"/>
  <c r="DP63" i="87"/>
  <c r="DQ63" i="87"/>
  <c r="DR63" i="87"/>
  <c r="DS63" i="87"/>
  <c r="DT63" i="87"/>
  <c r="DU63" i="87"/>
  <c r="DV63" i="87"/>
  <c r="DW63" i="87"/>
  <c r="DX63" i="87"/>
  <c r="DY63" i="87"/>
  <c r="DZ63" i="87"/>
  <c r="EA63" i="87"/>
  <c r="EB63" i="87"/>
  <c r="EC63" i="87"/>
  <c r="ED63" i="87"/>
  <c r="EE63" i="87"/>
  <c r="EF63" i="87"/>
  <c r="EG63" i="87"/>
  <c r="EH63" i="87"/>
  <c r="EI63" i="87"/>
  <c r="EJ63" i="87"/>
  <c r="EK63" i="87"/>
  <c r="EL63" i="87"/>
  <c r="EM63" i="87"/>
  <c r="EN63" i="87"/>
  <c r="EO63" i="87"/>
  <c r="EP63" i="87"/>
  <c r="EQ63" i="87"/>
  <c r="ER63" i="87"/>
  <c r="ES63" i="87"/>
  <c r="ET63" i="87"/>
  <c r="EU63" i="87"/>
  <c r="EV63" i="87"/>
  <c r="EW63" i="87"/>
  <c r="BA64" i="87"/>
  <c r="BB64" i="87"/>
  <c r="BC64" i="87"/>
  <c r="BD64" i="87"/>
  <c r="BE64" i="87"/>
  <c r="BF64" i="87"/>
  <c r="BG64" i="87"/>
  <c r="BH64" i="87"/>
  <c r="BI64" i="87"/>
  <c r="BJ64" i="87"/>
  <c r="BK64" i="87"/>
  <c r="BL64" i="87"/>
  <c r="BM64" i="87"/>
  <c r="BN64" i="87"/>
  <c r="BO64" i="87"/>
  <c r="BP64" i="87"/>
  <c r="BQ64" i="87"/>
  <c r="BR64" i="87"/>
  <c r="BS64" i="87"/>
  <c r="BT64" i="87"/>
  <c r="BU64" i="87"/>
  <c r="BV64" i="87"/>
  <c r="BW64" i="87"/>
  <c r="BX64" i="87"/>
  <c r="BY64" i="87"/>
  <c r="BZ64" i="87"/>
  <c r="CA64" i="87"/>
  <c r="CB64" i="87"/>
  <c r="CC64" i="87"/>
  <c r="CD64" i="87"/>
  <c r="CE64" i="87"/>
  <c r="CF64" i="87"/>
  <c r="CG64" i="87"/>
  <c r="CH64" i="87"/>
  <c r="CI64" i="87"/>
  <c r="CJ64" i="87"/>
  <c r="CK64" i="87"/>
  <c r="CL64" i="87"/>
  <c r="CM64" i="87"/>
  <c r="CN64" i="87"/>
  <c r="CO64" i="87"/>
  <c r="CP64" i="87"/>
  <c r="CQ64" i="87"/>
  <c r="CR64" i="87"/>
  <c r="CS64" i="87"/>
  <c r="CT64" i="87"/>
  <c r="CU64" i="87"/>
  <c r="CV64" i="87"/>
  <c r="CW64" i="87"/>
  <c r="CX64" i="87"/>
  <c r="CY64" i="87"/>
  <c r="CZ64" i="87"/>
  <c r="DA64" i="87"/>
  <c r="DB64" i="87"/>
  <c r="DC64" i="87"/>
  <c r="DD64" i="87"/>
  <c r="DE64" i="87"/>
  <c r="DF64" i="87"/>
  <c r="DG64" i="87"/>
  <c r="DH64" i="87"/>
  <c r="DI64" i="87"/>
  <c r="DJ64" i="87"/>
  <c r="DK64" i="87"/>
  <c r="DL64" i="87"/>
  <c r="DM64" i="87"/>
  <c r="DN64" i="87"/>
  <c r="DO64" i="87"/>
  <c r="DP64" i="87"/>
  <c r="DQ64" i="87"/>
  <c r="DR64" i="87"/>
  <c r="DS64" i="87"/>
  <c r="DT64" i="87"/>
  <c r="DU64" i="87"/>
  <c r="DV64" i="87"/>
  <c r="DW64" i="87"/>
  <c r="DX64" i="87"/>
  <c r="DY64" i="87"/>
  <c r="DZ64" i="87"/>
  <c r="EA64" i="87"/>
  <c r="EB64" i="87"/>
  <c r="EC64" i="87"/>
  <c r="ED64" i="87"/>
  <c r="EE64" i="87"/>
  <c r="EF64" i="87"/>
  <c r="EG64" i="87"/>
  <c r="EH64" i="87"/>
  <c r="EI64" i="87"/>
  <c r="EJ64" i="87"/>
  <c r="EK64" i="87"/>
  <c r="EL64" i="87"/>
  <c r="EM64" i="87"/>
  <c r="EN64" i="87"/>
  <c r="EO64" i="87"/>
  <c r="EP64" i="87"/>
  <c r="EQ64" i="87"/>
  <c r="ER64" i="87"/>
  <c r="ES64" i="87"/>
  <c r="ET64" i="87"/>
  <c r="EU64" i="87"/>
  <c r="EV64" i="87"/>
  <c r="EW64" i="87"/>
  <c r="AZ65" i="87"/>
  <c r="BA65" i="87"/>
  <c r="BB65" i="87"/>
  <c r="BC65" i="87"/>
  <c r="BD65" i="87"/>
  <c r="BE65" i="87"/>
  <c r="BF65" i="87"/>
  <c r="BG65" i="87"/>
  <c r="BH65" i="87"/>
  <c r="BI65" i="87"/>
  <c r="BJ65" i="87"/>
  <c r="BK65" i="87"/>
  <c r="BL65" i="87"/>
  <c r="BM65" i="87"/>
  <c r="BN65" i="87"/>
  <c r="BO65" i="87"/>
  <c r="BP65" i="87"/>
  <c r="BQ65" i="87"/>
  <c r="BR65" i="87"/>
  <c r="BS65" i="87"/>
  <c r="BT65" i="87"/>
  <c r="BU65" i="87"/>
  <c r="BV65" i="87"/>
  <c r="BW65" i="87"/>
  <c r="BX65" i="87"/>
  <c r="BY65" i="87"/>
  <c r="BZ65" i="87"/>
  <c r="CA65" i="87"/>
  <c r="CB65" i="87"/>
  <c r="CC65" i="87"/>
  <c r="CD65" i="87"/>
  <c r="CE65" i="87"/>
  <c r="CF65" i="87"/>
  <c r="CG65" i="87"/>
  <c r="CH65" i="87"/>
  <c r="CI65" i="87"/>
  <c r="CJ65" i="87"/>
  <c r="CK65" i="87"/>
  <c r="CL65" i="87"/>
  <c r="CM65" i="87"/>
  <c r="CN65" i="87"/>
  <c r="CO65" i="87"/>
  <c r="CP65" i="87"/>
  <c r="CQ65" i="87"/>
  <c r="CR65" i="87"/>
  <c r="CS65" i="87"/>
  <c r="CT65" i="87"/>
  <c r="CU65" i="87"/>
  <c r="CV65" i="87"/>
  <c r="CW65" i="87"/>
  <c r="CX65" i="87"/>
  <c r="CY65" i="87"/>
  <c r="CZ65" i="87"/>
  <c r="DA65" i="87"/>
  <c r="DB65" i="87"/>
  <c r="DC65" i="87"/>
  <c r="DD65" i="87"/>
  <c r="DE65" i="87"/>
  <c r="DF65" i="87"/>
  <c r="DG65" i="87"/>
  <c r="DH65" i="87"/>
  <c r="DI65" i="87"/>
  <c r="DJ65" i="87"/>
  <c r="DK65" i="87"/>
  <c r="DL65" i="87"/>
  <c r="DM65" i="87"/>
  <c r="DN65" i="87"/>
  <c r="DO65" i="87"/>
  <c r="DP65" i="87"/>
  <c r="DQ65" i="87"/>
  <c r="DR65" i="87"/>
  <c r="DS65" i="87"/>
  <c r="DT65" i="87"/>
  <c r="DU65" i="87"/>
  <c r="DV65" i="87"/>
  <c r="DW65" i="87"/>
  <c r="DX65" i="87"/>
  <c r="DY65" i="87"/>
  <c r="DZ65" i="87"/>
  <c r="EA65" i="87"/>
  <c r="EB65" i="87"/>
  <c r="EC65" i="87"/>
  <c r="ED65" i="87"/>
  <c r="EE65" i="87"/>
  <c r="EF65" i="87"/>
  <c r="EG65" i="87"/>
  <c r="EH65" i="87"/>
  <c r="EI65" i="87"/>
  <c r="EJ65" i="87"/>
  <c r="EK65" i="87"/>
  <c r="EL65" i="87"/>
  <c r="EM65" i="87"/>
  <c r="EN65" i="87"/>
  <c r="EO65" i="87"/>
  <c r="EP65" i="87"/>
  <c r="EQ65" i="87"/>
  <c r="ER65" i="87"/>
  <c r="ES65" i="87"/>
  <c r="ET65" i="87"/>
  <c r="EU65" i="87"/>
  <c r="EV65" i="87"/>
  <c r="EW65" i="87"/>
  <c r="AG67" i="87"/>
  <c r="AH67" i="87"/>
  <c r="AI67" i="87"/>
  <c r="AJ67" i="87"/>
  <c r="AK67" i="87"/>
  <c r="AL67" i="87"/>
  <c r="AM67" i="87"/>
  <c r="AN67" i="87"/>
  <c r="AO67" i="87"/>
  <c r="AP67" i="87"/>
  <c r="AQ67" i="87"/>
  <c r="AR67" i="87"/>
  <c r="AS67" i="87"/>
  <c r="AT67" i="87"/>
  <c r="AU67" i="87"/>
  <c r="AV67" i="87"/>
  <c r="AW67" i="87"/>
  <c r="AX67" i="87"/>
  <c r="AY67" i="87"/>
  <c r="AZ67" i="87"/>
  <c r="BA67" i="87"/>
  <c r="BB67" i="87"/>
  <c r="BC67" i="87"/>
  <c r="BD67" i="87"/>
  <c r="BE67" i="87"/>
  <c r="BF67" i="87"/>
  <c r="BG67" i="87"/>
  <c r="BH67" i="87"/>
  <c r="BI67" i="87"/>
  <c r="BJ67" i="87"/>
  <c r="BK67" i="87"/>
  <c r="BL67" i="87"/>
  <c r="BM67" i="87"/>
  <c r="BN67" i="87"/>
  <c r="BO67" i="87"/>
  <c r="BP67" i="87"/>
  <c r="BQ67" i="87"/>
  <c r="BR67" i="87"/>
  <c r="BS67" i="87"/>
  <c r="BT67" i="87"/>
  <c r="BU67" i="87"/>
  <c r="BV67" i="87"/>
  <c r="BW67" i="87"/>
  <c r="BX67" i="87"/>
  <c r="BY67" i="87"/>
  <c r="BZ67" i="87"/>
  <c r="CA67" i="87"/>
  <c r="CB67" i="87"/>
  <c r="CC67" i="87"/>
  <c r="CD67" i="87"/>
  <c r="CE67" i="87"/>
  <c r="CF67" i="87"/>
  <c r="CG67" i="87"/>
  <c r="CH67" i="87"/>
  <c r="CI67" i="87"/>
  <c r="CJ67" i="87"/>
  <c r="CK67" i="87"/>
  <c r="CL67" i="87"/>
  <c r="CM67" i="87"/>
  <c r="CN67" i="87"/>
  <c r="CO67" i="87"/>
  <c r="CP67" i="87"/>
  <c r="CQ67" i="87"/>
  <c r="CR67" i="87"/>
  <c r="CS67" i="87"/>
  <c r="CT67" i="87"/>
  <c r="CU67" i="87"/>
  <c r="CV67" i="87"/>
  <c r="CW67" i="87"/>
  <c r="CX67" i="87"/>
  <c r="CY67" i="87"/>
  <c r="CZ67" i="87"/>
  <c r="DA67" i="87"/>
  <c r="DB67" i="87"/>
  <c r="DC67" i="87"/>
  <c r="DD67" i="87"/>
  <c r="DE67" i="87"/>
  <c r="DF67" i="87"/>
  <c r="DG67" i="87"/>
  <c r="DH67" i="87"/>
  <c r="DI67" i="87"/>
  <c r="DJ67" i="87"/>
  <c r="DK67" i="87"/>
  <c r="DL67" i="87"/>
  <c r="DM67" i="87"/>
  <c r="DN67" i="87"/>
  <c r="DO67" i="87"/>
  <c r="DP67" i="87"/>
  <c r="DQ67" i="87"/>
  <c r="DR67" i="87"/>
  <c r="DS67" i="87"/>
  <c r="DT67" i="87"/>
  <c r="DU67" i="87"/>
  <c r="DV67" i="87"/>
  <c r="DW67" i="87"/>
  <c r="DX67" i="87"/>
  <c r="DY67" i="87"/>
  <c r="DZ67" i="87"/>
  <c r="EA67" i="87"/>
  <c r="EB67" i="87"/>
  <c r="EC67" i="87"/>
  <c r="ED67" i="87"/>
  <c r="EE67" i="87"/>
  <c r="EF67" i="87"/>
  <c r="EG67" i="87"/>
  <c r="EH67" i="87"/>
  <c r="EI67" i="87"/>
  <c r="EJ67" i="87"/>
  <c r="EK67" i="87"/>
  <c r="EL67" i="87"/>
  <c r="EM67" i="87"/>
  <c r="EN67" i="87"/>
  <c r="EO67" i="87"/>
  <c r="EP67" i="87"/>
  <c r="EQ67" i="87"/>
  <c r="ER67" i="87"/>
  <c r="ES67" i="87"/>
  <c r="ET67" i="87"/>
  <c r="EU67" i="87"/>
  <c r="EV67" i="87"/>
  <c r="EW67" i="87"/>
  <c r="AG68" i="87"/>
  <c r="AH68" i="87"/>
  <c r="AI68" i="87"/>
  <c r="AJ68" i="87"/>
  <c r="AK68" i="87"/>
  <c r="AL68" i="87"/>
  <c r="AM68" i="87"/>
  <c r="AN68" i="87"/>
  <c r="AO68" i="87"/>
  <c r="AP68" i="87"/>
  <c r="AQ68" i="87"/>
  <c r="AR68" i="87"/>
  <c r="AS68" i="87"/>
  <c r="AT68" i="87"/>
  <c r="AU68" i="87"/>
  <c r="AV68" i="87"/>
  <c r="AW68" i="87"/>
  <c r="AX68" i="87"/>
  <c r="AY68" i="87"/>
  <c r="AZ68" i="87"/>
  <c r="BA68" i="87"/>
  <c r="BB68" i="87"/>
  <c r="BC68" i="87"/>
  <c r="BD68" i="87"/>
  <c r="BE68" i="87"/>
  <c r="BF68" i="87"/>
  <c r="BG68" i="87"/>
  <c r="BH68" i="87"/>
  <c r="BI68" i="87"/>
  <c r="BJ68" i="87"/>
  <c r="BK68" i="87"/>
  <c r="BL68" i="87"/>
  <c r="BM68" i="87"/>
  <c r="BN68" i="87"/>
  <c r="BO68" i="87"/>
  <c r="BP68" i="87"/>
  <c r="BQ68" i="87"/>
  <c r="BR68" i="87"/>
  <c r="BS68" i="87"/>
  <c r="BT68" i="87"/>
  <c r="BU68" i="87"/>
  <c r="BV68" i="87"/>
  <c r="BW68" i="87"/>
  <c r="BX68" i="87"/>
  <c r="BY68" i="87"/>
  <c r="BZ68" i="87"/>
  <c r="CA68" i="87"/>
  <c r="CB68" i="87"/>
  <c r="CC68" i="87"/>
  <c r="CD68" i="87"/>
  <c r="CE68" i="87"/>
  <c r="CF68" i="87"/>
  <c r="CG68" i="87"/>
  <c r="CH68" i="87"/>
  <c r="CI68" i="87"/>
  <c r="CJ68" i="87"/>
  <c r="CK68" i="87"/>
  <c r="CL68" i="87"/>
  <c r="CM68" i="87"/>
  <c r="CN68" i="87"/>
  <c r="CO68" i="87"/>
  <c r="CP68" i="87"/>
  <c r="CQ68" i="87"/>
  <c r="CR68" i="87"/>
  <c r="CS68" i="87"/>
  <c r="CT68" i="87"/>
  <c r="CU68" i="87"/>
  <c r="CV68" i="87"/>
  <c r="CW68" i="87"/>
  <c r="CX68" i="87"/>
  <c r="CY68" i="87"/>
  <c r="CZ68" i="87"/>
  <c r="DA68" i="87"/>
  <c r="DB68" i="87"/>
  <c r="DC68" i="87"/>
  <c r="DD68" i="87"/>
  <c r="DE68" i="87"/>
  <c r="DF68" i="87"/>
  <c r="DG68" i="87"/>
  <c r="DH68" i="87"/>
  <c r="DI68" i="87"/>
  <c r="DJ68" i="87"/>
  <c r="DK68" i="87"/>
  <c r="DL68" i="87"/>
  <c r="DM68" i="87"/>
  <c r="DN68" i="87"/>
  <c r="DO68" i="87"/>
  <c r="DP68" i="87"/>
  <c r="DQ68" i="87"/>
  <c r="DR68" i="87"/>
  <c r="DS68" i="87"/>
  <c r="DT68" i="87"/>
  <c r="DU68" i="87"/>
  <c r="DV68" i="87"/>
  <c r="DW68" i="87"/>
  <c r="DX68" i="87"/>
  <c r="DY68" i="87"/>
  <c r="DZ68" i="87"/>
  <c r="EA68" i="87"/>
  <c r="EB68" i="87"/>
  <c r="EC68" i="87"/>
  <c r="ED68" i="87"/>
  <c r="EE68" i="87"/>
  <c r="EF68" i="87"/>
  <c r="EG68" i="87"/>
  <c r="EH68" i="87"/>
  <c r="EI68" i="87"/>
  <c r="EJ68" i="87"/>
  <c r="EK68" i="87"/>
  <c r="EL68" i="87"/>
  <c r="EM68" i="87"/>
  <c r="EN68" i="87"/>
  <c r="EO68" i="87"/>
  <c r="EP68" i="87"/>
  <c r="EQ68" i="87"/>
  <c r="ER68" i="87"/>
  <c r="ES68" i="87"/>
  <c r="ET68" i="87"/>
  <c r="EU68" i="87"/>
  <c r="EV68" i="87"/>
  <c r="EW68" i="87"/>
  <c r="N69" i="87"/>
  <c r="O69" i="87"/>
  <c r="P69" i="87"/>
  <c r="AG69" i="87"/>
  <c r="AH69" i="87"/>
  <c r="AI69" i="87"/>
  <c r="AJ69" i="87"/>
  <c r="AK69" i="87"/>
  <c r="AL69" i="87"/>
  <c r="AM69" i="87"/>
  <c r="AN69" i="87"/>
  <c r="AO69" i="87"/>
  <c r="AP69" i="87"/>
  <c r="AQ69" i="87"/>
  <c r="AR69" i="87"/>
  <c r="AS69" i="87"/>
  <c r="AT69" i="87"/>
  <c r="AU69" i="87"/>
  <c r="AV69" i="87"/>
  <c r="AW69" i="87"/>
  <c r="AX69" i="87"/>
  <c r="AY69" i="87"/>
  <c r="AZ69" i="87"/>
  <c r="BA69" i="87"/>
  <c r="BB69" i="87"/>
  <c r="BC69" i="87"/>
  <c r="BD69" i="87"/>
  <c r="BE69" i="87"/>
  <c r="BF69" i="87"/>
  <c r="BG69" i="87"/>
  <c r="BH69" i="87"/>
  <c r="BI69" i="87"/>
  <c r="BJ69" i="87"/>
  <c r="BK69" i="87"/>
  <c r="BL69" i="87"/>
  <c r="BM69" i="87"/>
  <c r="BN69" i="87"/>
  <c r="BO69" i="87"/>
  <c r="BP69" i="87"/>
  <c r="BQ69" i="87"/>
  <c r="BR69" i="87"/>
  <c r="BS69" i="87"/>
  <c r="BT69" i="87"/>
  <c r="BU69" i="87"/>
  <c r="BV69" i="87"/>
  <c r="BW69" i="87"/>
  <c r="BX69" i="87"/>
  <c r="BY69" i="87"/>
  <c r="BZ69" i="87"/>
  <c r="CA69" i="87"/>
  <c r="CB69" i="87"/>
  <c r="CC69" i="87"/>
  <c r="CD69" i="87"/>
  <c r="CE69" i="87"/>
  <c r="CF69" i="87"/>
  <c r="CG69" i="87"/>
  <c r="CH69" i="87"/>
  <c r="CI69" i="87"/>
  <c r="CJ69" i="87"/>
  <c r="CK69" i="87"/>
  <c r="CL69" i="87"/>
  <c r="CM69" i="87"/>
  <c r="CN69" i="87"/>
  <c r="CO69" i="87"/>
  <c r="CP69" i="87"/>
  <c r="CQ69" i="87"/>
  <c r="CR69" i="87"/>
  <c r="CS69" i="87"/>
  <c r="CT69" i="87"/>
  <c r="CU69" i="87"/>
  <c r="CV69" i="87"/>
  <c r="CW69" i="87"/>
  <c r="CX69" i="87"/>
  <c r="CY69" i="87"/>
  <c r="CZ69" i="87"/>
  <c r="DA69" i="87"/>
  <c r="DB69" i="87"/>
  <c r="DC69" i="87"/>
  <c r="DD69" i="87"/>
  <c r="DE69" i="87"/>
  <c r="DF69" i="87"/>
  <c r="DG69" i="87"/>
  <c r="DH69" i="87"/>
  <c r="DI69" i="87"/>
  <c r="DJ69" i="87"/>
  <c r="DK69" i="87"/>
  <c r="DL69" i="87"/>
  <c r="DM69" i="87"/>
  <c r="DN69" i="87"/>
  <c r="DO69" i="87"/>
  <c r="DP69" i="87"/>
  <c r="DQ69" i="87"/>
  <c r="DR69" i="87"/>
  <c r="DS69" i="87"/>
  <c r="DT69" i="87"/>
  <c r="DU69" i="87"/>
  <c r="DV69" i="87"/>
  <c r="DW69" i="87"/>
  <c r="DX69" i="87"/>
  <c r="DY69" i="87"/>
  <c r="DZ69" i="87"/>
  <c r="EA69" i="87"/>
  <c r="EB69" i="87"/>
  <c r="EC69" i="87"/>
  <c r="ED69" i="87"/>
  <c r="EE69" i="87"/>
  <c r="EF69" i="87"/>
  <c r="EG69" i="87"/>
  <c r="EH69" i="87"/>
  <c r="EI69" i="87"/>
  <c r="EJ69" i="87"/>
  <c r="EK69" i="87"/>
  <c r="EL69" i="87"/>
  <c r="EM69" i="87"/>
  <c r="EN69" i="87"/>
  <c r="EO69" i="87"/>
  <c r="EP69" i="87"/>
  <c r="EQ69" i="87"/>
  <c r="ER69" i="87"/>
  <c r="ES69" i="87"/>
  <c r="ET69" i="87"/>
  <c r="EU69" i="87"/>
  <c r="EV69" i="87"/>
  <c r="EW69" i="87"/>
  <c r="AG70" i="87"/>
  <c r="AH70" i="87"/>
  <c r="AI70" i="87"/>
  <c r="AJ70" i="87"/>
  <c r="AK70" i="87"/>
  <c r="AL70" i="87"/>
  <c r="AM70" i="87"/>
  <c r="AN70" i="87"/>
  <c r="AO70" i="87"/>
  <c r="AP70" i="87"/>
  <c r="AQ70" i="87"/>
  <c r="AR70" i="87"/>
  <c r="AS70" i="87"/>
  <c r="AT70" i="87"/>
  <c r="AU70" i="87"/>
  <c r="AV70" i="87"/>
  <c r="AW70" i="87"/>
  <c r="AX70" i="87"/>
  <c r="AY70" i="87"/>
  <c r="AZ70" i="87"/>
  <c r="BA70" i="87"/>
  <c r="BB70" i="87"/>
  <c r="BC70" i="87"/>
  <c r="BD70" i="87"/>
  <c r="BE70" i="87"/>
  <c r="BF70" i="87"/>
  <c r="BG70" i="87"/>
  <c r="BH70" i="87"/>
  <c r="BI70" i="87"/>
  <c r="BJ70" i="87"/>
  <c r="BK70" i="87"/>
  <c r="BL70" i="87"/>
  <c r="BM70" i="87"/>
  <c r="BN70" i="87"/>
  <c r="BO70" i="87"/>
  <c r="BP70" i="87"/>
  <c r="BQ70" i="87"/>
  <c r="BR70" i="87"/>
  <c r="BS70" i="87"/>
  <c r="BT70" i="87"/>
  <c r="BU70" i="87"/>
  <c r="BV70" i="87"/>
  <c r="BW70" i="87"/>
  <c r="BX70" i="87"/>
  <c r="BY70" i="87"/>
  <c r="BZ70" i="87"/>
  <c r="CA70" i="87"/>
  <c r="CB70" i="87"/>
  <c r="CC70" i="87"/>
  <c r="CD70" i="87"/>
  <c r="CE70" i="87"/>
  <c r="CF70" i="87"/>
  <c r="CG70" i="87"/>
  <c r="CH70" i="87"/>
  <c r="CI70" i="87"/>
  <c r="CJ70" i="87"/>
  <c r="CK70" i="87"/>
  <c r="CL70" i="87"/>
  <c r="CM70" i="87"/>
  <c r="CN70" i="87"/>
  <c r="CO70" i="87"/>
  <c r="CP70" i="87"/>
  <c r="CQ70" i="87"/>
  <c r="CR70" i="87"/>
  <c r="CS70" i="87"/>
  <c r="CT70" i="87"/>
  <c r="CU70" i="87"/>
  <c r="CV70" i="87"/>
  <c r="CW70" i="87"/>
  <c r="CX70" i="87"/>
  <c r="CY70" i="87"/>
  <c r="CZ70" i="87"/>
  <c r="DA70" i="87"/>
  <c r="DB70" i="87"/>
  <c r="DC70" i="87"/>
  <c r="DD70" i="87"/>
  <c r="DE70" i="87"/>
  <c r="DF70" i="87"/>
  <c r="DG70" i="87"/>
  <c r="DH70" i="87"/>
  <c r="DI70" i="87"/>
  <c r="DJ70" i="87"/>
  <c r="DK70" i="87"/>
  <c r="DL70" i="87"/>
  <c r="DM70" i="87"/>
  <c r="DN70" i="87"/>
  <c r="DO70" i="87"/>
  <c r="DP70" i="87"/>
  <c r="DQ70" i="87"/>
  <c r="DR70" i="87"/>
  <c r="DS70" i="87"/>
  <c r="DT70" i="87"/>
  <c r="DU70" i="87"/>
  <c r="DV70" i="87"/>
  <c r="DW70" i="87"/>
  <c r="DX70" i="87"/>
  <c r="DY70" i="87"/>
  <c r="DZ70" i="87"/>
  <c r="EA70" i="87"/>
  <c r="EB70" i="87"/>
  <c r="EC70" i="87"/>
  <c r="ED70" i="87"/>
  <c r="EE70" i="87"/>
  <c r="EF70" i="87"/>
  <c r="EG70" i="87"/>
  <c r="EH70" i="87"/>
  <c r="EI70" i="87"/>
  <c r="EJ70" i="87"/>
  <c r="EK70" i="87"/>
  <c r="EL70" i="87"/>
  <c r="EM70" i="87"/>
  <c r="EN70" i="87"/>
  <c r="EO70" i="87"/>
  <c r="EP70" i="87"/>
  <c r="EQ70" i="87"/>
  <c r="ER70" i="87"/>
  <c r="ES70" i="87"/>
  <c r="ET70" i="87"/>
  <c r="EU70" i="87"/>
  <c r="EV70" i="87"/>
  <c r="EW70" i="87"/>
  <c r="AG71" i="87"/>
  <c r="AH71" i="87"/>
  <c r="AI71" i="87"/>
  <c r="AJ71" i="87"/>
  <c r="AK71" i="87"/>
  <c r="AL71" i="87"/>
  <c r="AM71" i="87"/>
  <c r="AN71" i="87"/>
  <c r="AO71" i="87"/>
  <c r="AP71" i="87"/>
  <c r="AQ71" i="87"/>
  <c r="AR71" i="87"/>
  <c r="AS71" i="87"/>
  <c r="AT71" i="87"/>
  <c r="AU71" i="87"/>
  <c r="AV71" i="87"/>
  <c r="AW71" i="87"/>
  <c r="AX71" i="87"/>
  <c r="AY71" i="87"/>
  <c r="AZ71" i="87"/>
  <c r="BA71" i="87"/>
  <c r="BB71" i="87"/>
  <c r="BC71" i="87"/>
  <c r="BD71" i="87"/>
  <c r="BE71" i="87"/>
  <c r="BF71" i="87"/>
  <c r="BG71" i="87"/>
  <c r="BH71" i="87"/>
  <c r="BI71" i="87"/>
  <c r="BJ71" i="87"/>
  <c r="BK71" i="87"/>
  <c r="BL71" i="87"/>
  <c r="BM71" i="87"/>
  <c r="BN71" i="87"/>
  <c r="BO71" i="87"/>
  <c r="BP71" i="87"/>
  <c r="BQ71" i="87"/>
  <c r="BR71" i="87"/>
  <c r="BS71" i="87"/>
  <c r="BT71" i="87"/>
  <c r="BU71" i="87"/>
  <c r="BV71" i="87"/>
  <c r="BW71" i="87"/>
  <c r="BX71" i="87"/>
  <c r="BY71" i="87"/>
  <c r="BZ71" i="87"/>
  <c r="CA71" i="87"/>
  <c r="CB71" i="87"/>
  <c r="CC71" i="87"/>
  <c r="CD71" i="87"/>
  <c r="CE71" i="87"/>
  <c r="CF71" i="87"/>
  <c r="CG71" i="87"/>
  <c r="CH71" i="87"/>
  <c r="CI71" i="87"/>
  <c r="CJ71" i="87"/>
  <c r="CK71" i="87"/>
  <c r="CL71" i="87"/>
  <c r="CM71" i="87"/>
  <c r="CN71" i="87"/>
  <c r="CO71" i="87"/>
  <c r="CP71" i="87"/>
  <c r="CQ71" i="87"/>
  <c r="CR71" i="87"/>
  <c r="CS71" i="87"/>
  <c r="CT71" i="87"/>
  <c r="CU71" i="87"/>
  <c r="CV71" i="87"/>
  <c r="CW71" i="87"/>
  <c r="CX71" i="87"/>
  <c r="CY71" i="87"/>
  <c r="CZ71" i="87"/>
  <c r="DA71" i="87"/>
  <c r="DB71" i="87"/>
  <c r="DC71" i="87"/>
  <c r="DD71" i="87"/>
  <c r="DE71" i="87"/>
  <c r="DF71" i="87"/>
  <c r="DG71" i="87"/>
  <c r="DH71" i="87"/>
  <c r="DI71" i="87"/>
  <c r="DJ71" i="87"/>
  <c r="DK71" i="87"/>
  <c r="DL71" i="87"/>
  <c r="DM71" i="87"/>
  <c r="DN71" i="87"/>
  <c r="DO71" i="87"/>
  <c r="DP71" i="87"/>
  <c r="DQ71" i="87"/>
  <c r="DR71" i="87"/>
  <c r="DS71" i="87"/>
  <c r="DT71" i="87"/>
  <c r="DU71" i="87"/>
  <c r="DV71" i="87"/>
  <c r="DW71" i="87"/>
  <c r="DX71" i="87"/>
  <c r="DY71" i="87"/>
  <c r="DZ71" i="87"/>
  <c r="EA71" i="87"/>
  <c r="EB71" i="87"/>
  <c r="EC71" i="87"/>
  <c r="ED71" i="87"/>
  <c r="EE71" i="87"/>
  <c r="EF71" i="87"/>
  <c r="EG71" i="87"/>
  <c r="EH71" i="87"/>
  <c r="EI71" i="87"/>
  <c r="EJ71" i="87"/>
  <c r="EK71" i="87"/>
  <c r="EL71" i="87"/>
  <c r="EM71" i="87"/>
  <c r="EN71" i="87"/>
  <c r="EO71" i="87"/>
  <c r="EP71" i="87"/>
  <c r="EQ71" i="87"/>
  <c r="ER71" i="87"/>
  <c r="ES71" i="87"/>
  <c r="ET71" i="87"/>
  <c r="EU71" i="87"/>
  <c r="EV71" i="87"/>
  <c r="EW71" i="87"/>
  <c r="AG72" i="87"/>
  <c r="AH72" i="87"/>
  <c r="AI72" i="87"/>
  <c r="AJ72" i="87"/>
  <c r="AK72" i="87"/>
  <c r="AL72" i="87"/>
  <c r="AM72" i="87"/>
  <c r="AN72" i="87"/>
  <c r="AO72" i="87"/>
  <c r="AP72" i="87"/>
  <c r="AQ72" i="87"/>
  <c r="AR72" i="87"/>
  <c r="AS72" i="87"/>
  <c r="AT72" i="87"/>
  <c r="AU72" i="87"/>
  <c r="AV72" i="87"/>
  <c r="AW72" i="87"/>
  <c r="AX72" i="87"/>
  <c r="AY72" i="87"/>
  <c r="AZ72" i="87"/>
  <c r="BA72" i="87"/>
  <c r="BB72" i="87"/>
  <c r="BC72" i="87"/>
  <c r="BD72" i="87"/>
  <c r="BE72" i="87"/>
  <c r="BF72" i="87"/>
  <c r="BG72" i="87"/>
  <c r="BH72" i="87"/>
  <c r="BI72" i="87"/>
  <c r="BJ72" i="87"/>
  <c r="BK72" i="87"/>
  <c r="BL72" i="87"/>
  <c r="BM72" i="87"/>
  <c r="BN72" i="87"/>
  <c r="BO72" i="87"/>
  <c r="BP72" i="87"/>
  <c r="BQ72" i="87"/>
  <c r="BR72" i="87"/>
  <c r="BS72" i="87"/>
  <c r="BT72" i="87"/>
  <c r="BU72" i="87"/>
  <c r="BV72" i="87"/>
  <c r="BW72" i="87"/>
  <c r="BX72" i="87"/>
  <c r="BY72" i="87"/>
  <c r="BZ72" i="87"/>
  <c r="CA72" i="87"/>
  <c r="CB72" i="87"/>
  <c r="CC72" i="87"/>
  <c r="CD72" i="87"/>
  <c r="CE72" i="87"/>
  <c r="CF72" i="87"/>
  <c r="CG72" i="87"/>
  <c r="CH72" i="87"/>
  <c r="CI72" i="87"/>
  <c r="CJ72" i="87"/>
  <c r="CK72" i="87"/>
  <c r="CL72" i="87"/>
  <c r="CM72" i="87"/>
  <c r="CN72" i="87"/>
  <c r="CO72" i="87"/>
  <c r="CP72" i="87"/>
  <c r="CQ72" i="87"/>
  <c r="CR72" i="87"/>
  <c r="CS72" i="87"/>
  <c r="CT72" i="87"/>
  <c r="CU72" i="87"/>
  <c r="CV72" i="87"/>
  <c r="CW72" i="87"/>
  <c r="CX72" i="87"/>
  <c r="CY72" i="87"/>
  <c r="CZ72" i="87"/>
  <c r="DA72" i="87"/>
  <c r="DB72" i="87"/>
  <c r="DC72" i="87"/>
  <c r="DD72" i="87"/>
  <c r="DE72" i="87"/>
  <c r="DF72" i="87"/>
  <c r="DG72" i="87"/>
  <c r="DH72" i="87"/>
  <c r="DI72" i="87"/>
  <c r="DJ72" i="87"/>
  <c r="DK72" i="87"/>
  <c r="DL72" i="87"/>
  <c r="DM72" i="87"/>
  <c r="DN72" i="87"/>
  <c r="DO72" i="87"/>
  <c r="DP72" i="87"/>
  <c r="DQ72" i="87"/>
  <c r="DR72" i="87"/>
  <c r="DS72" i="87"/>
  <c r="DT72" i="87"/>
  <c r="DU72" i="87"/>
  <c r="DV72" i="87"/>
  <c r="DW72" i="87"/>
  <c r="DX72" i="87"/>
  <c r="DY72" i="87"/>
  <c r="DZ72" i="87"/>
  <c r="EA72" i="87"/>
  <c r="EB72" i="87"/>
  <c r="EC72" i="87"/>
  <c r="ED72" i="87"/>
  <c r="EE72" i="87"/>
  <c r="EF72" i="87"/>
  <c r="EG72" i="87"/>
  <c r="EH72" i="87"/>
  <c r="EI72" i="87"/>
  <c r="EJ72" i="87"/>
  <c r="EK72" i="87"/>
  <c r="EL72" i="87"/>
  <c r="EM72" i="87"/>
  <c r="EN72" i="87"/>
  <c r="EO72" i="87"/>
  <c r="EP72" i="87"/>
  <c r="EQ72" i="87"/>
  <c r="ER72" i="87"/>
  <c r="ES72" i="87"/>
  <c r="ET72" i="87"/>
  <c r="EU72" i="87"/>
  <c r="EV72" i="87"/>
  <c r="EW72" i="87"/>
  <c r="AH73" i="87"/>
  <c r="AI73" i="87"/>
  <c r="AJ73" i="87"/>
  <c r="AK73" i="87"/>
  <c r="AL73" i="87"/>
  <c r="AM73" i="87"/>
  <c r="AN73" i="87"/>
  <c r="AO73" i="87"/>
  <c r="AP73" i="87"/>
  <c r="AQ73" i="87"/>
  <c r="AR73" i="87"/>
  <c r="AS73" i="87"/>
  <c r="AT73" i="87"/>
  <c r="AU73" i="87"/>
  <c r="AV73" i="87"/>
  <c r="AW73" i="87"/>
  <c r="AX73" i="87"/>
  <c r="AY73" i="87"/>
  <c r="AZ73" i="87"/>
  <c r="BA73" i="87"/>
  <c r="BB73" i="87"/>
  <c r="BC73" i="87"/>
  <c r="BD73" i="87"/>
  <c r="BE73" i="87"/>
  <c r="BF73" i="87"/>
  <c r="BG73" i="87"/>
  <c r="BH73" i="87"/>
  <c r="BI73" i="87"/>
  <c r="BJ73" i="87"/>
  <c r="BK73" i="87"/>
  <c r="BL73" i="87"/>
  <c r="BM73" i="87"/>
  <c r="BN73" i="87"/>
  <c r="BO73" i="87"/>
  <c r="BP73" i="87"/>
  <c r="BQ73" i="87"/>
  <c r="BR73" i="87"/>
  <c r="BS73" i="87"/>
  <c r="BT73" i="87"/>
  <c r="BU73" i="87"/>
  <c r="BV73" i="87"/>
  <c r="BW73" i="87"/>
  <c r="BX73" i="87"/>
  <c r="BY73" i="87"/>
  <c r="BZ73" i="87"/>
  <c r="CA73" i="87"/>
  <c r="CB73" i="87"/>
  <c r="CC73" i="87"/>
  <c r="CD73" i="87"/>
  <c r="CE73" i="87"/>
  <c r="CF73" i="87"/>
  <c r="CG73" i="87"/>
  <c r="CH73" i="87"/>
  <c r="CI73" i="87"/>
  <c r="CJ73" i="87"/>
  <c r="CK73" i="87"/>
  <c r="CL73" i="87"/>
  <c r="CM73" i="87"/>
  <c r="CN73" i="87"/>
  <c r="CO73" i="87"/>
  <c r="CP73" i="87"/>
  <c r="CQ73" i="87"/>
  <c r="CR73" i="87"/>
  <c r="CS73" i="87"/>
  <c r="CT73" i="87"/>
  <c r="CU73" i="87"/>
  <c r="CV73" i="87"/>
  <c r="CW73" i="87"/>
  <c r="CX73" i="87"/>
  <c r="CY73" i="87"/>
  <c r="CZ73" i="87"/>
  <c r="DA73" i="87"/>
  <c r="DB73" i="87"/>
  <c r="DC73" i="87"/>
  <c r="DD73" i="87"/>
  <c r="DE73" i="87"/>
  <c r="DF73" i="87"/>
  <c r="DG73" i="87"/>
  <c r="DH73" i="87"/>
  <c r="DI73" i="87"/>
  <c r="DJ73" i="87"/>
  <c r="DK73" i="87"/>
  <c r="DL73" i="87"/>
  <c r="DM73" i="87"/>
  <c r="DN73" i="87"/>
  <c r="DO73" i="87"/>
  <c r="DP73" i="87"/>
  <c r="DQ73" i="87"/>
  <c r="DR73" i="87"/>
  <c r="DS73" i="87"/>
  <c r="DT73" i="87"/>
  <c r="DU73" i="87"/>
  <c r="DV73" i="87"/>
  <c r="DW73" i="87"/>
  <c r="DX73" i="87"/>
  <c r="DY73" i="87"/>
  <c r="DZ73" i="87"/>
  <c r="EA73" i="87"/>
  <c r="EB73" i="87"/>
  <c r="EC73" i="87"/>
  <c r="ED73" i="87"/>
  <c r="EE73" i="87"/>
  <c r="EF73" i="87"/>
  <c r="EG73" i="87"/>
  <c r="EH73" i="87"/>
  <c r="EI73" i="87"/>
  <c r="EJ73" i="87"/>
  <c r="EK73" i="87"/>
  <c r="EL73" i="87"/>
  <c r="EM73" i="87"/>
  <c r="EN73" i="87"/>
  <c r="EO73" i="87"/>
  <c r="EP73" i="87"/>
  <c r="EQ73" i="87"/>
  <c r="ER73" i="87"/>
  <c r="ES73" i="87"/>
  <c r="ET73" i="87"/>
  <c r="EU73" i="87"/>
  <c r="EV73" i="87"/>
  <c r="EW73" i="87"/>
  <c r="N91" i="87"/>
  <c r="O91" i="87"/>
  <c r="P91" i="87"/>
  <c r="N113" i="87"/>
  <c r="O113" i="87"/>
  <c r="P113" i="87"/>
  <c r="N134" i="87"/>
  <c r="O134" i="87"/>
  <c r="P134" i="87"/>
  <c r="N156" i="87"/>
  <c r="O156" i="87"/>
  <c r="P156" i="87"/>
  <c r="N177" i="87"/>
  <c r="O177" i="87"/>
  <c r="P177" i="87"/>
  <c r="G14" i="84"/>
  <c r="H14" i="84"/>
  <c r="I14" i="84"/>
  <c r="J14" i="84"/>
  <c r="K14" i="84"/>
  <c r="L14" i="84"/>
  <c r="Q14" i="84"/>
  <c r="R14" i="84"/>
  <c r="S14" i="84"/>
  <c r="T14" i="84"/>
  <c r="W14" i="84"/>
  <c r="X14" i="84"/>
  <c r="G15" i="84"/>
  <c r="H15" i="84"/>
  <c r="I15" i="84"/>
  <c r="J15" i="84"/>
  <c r="K15" i="84"/>
  <c r="L15" i="84"/>
  <c r="M15" i="84"/>
  <c r="N15" i="84"/>
  <c r="O15" i="84"/>
  <c r="P15" i="84"/>
  <c r="Q15" i="84"/>
  <c r="R15" i="84"/>
  <c r="S15" i="84"/>
  <c r="T15" i="84"/>
  <c r="U15" i="84"/>
  <c r="V15" i="84"/>
  <c r="W15" i="84"/>
  <c r="X15" i="84"/>
  <c r="G767" i="84"/>
  <c r="H767" i="84"/>
  <c r="I767" i="84"/>
  <c r="J767" i="84"/>
  <c r="K767" i="84"/>
  <c r="L767" i="84"/>
  <c r="Q767" i="84"/>
  <c r="R767" i="84"/>
  <c r="S767" i="84"/>
  <c r="T767" i="84"/>
  <c r="W767" i="84"/>
  <c r="X767" i="84"/>
  <c r="G768" i="84"/>
  <c r="H768" i="84"/>
  <c r="I768" i="84"/>
  <c r="J768" i="84"/>
  <c r="K768" i="84"/>
  <c r="L768" i="84"/>
  <c r="Q768" i="84"/>
  <c r="R768" i="84"/>
  <c r="S768" i="84"/>
  <c r="T768" i="84"/>
  <c r="W768" i="84"/>
  <c r="X768" i="84"/>
  <c r="G769" i="84"/>
  <c r="H769" i="84"/>
  <c r="I769" i="84"/>
  <c r="J769" i="84"/>
  <c r="K769" i="84"/>
  <c r="L769" i="84"/>
  <c r="Q769" i="84"/>
  <c r="R769" i="84"/>
  <c r="S769" i="84"/>
  <c r="T769" i="84"/>
  <c r="W769" i="84"/>
  <c r="X769" i="84"/>
  <c r="G770" i="84"/>
  <c r="H770" i="84"/>
  <c r="I770" i="84"/>
  <c r="J770" i="84"/>
  <c r="K770" i="84"/>
  <c r="L770" i="84"/>
  <c r="Q770" i="84"/>
  <c r="R770" i="84"/>
  <c r="S770" i="84"/>
  <c r="T770" i="84"/>
  <c r="W770" i="84"/>
  <c r="X770" i="84"/>
  <c r="G771" i="84"/>
  <c r="H771" i="84"/>
  <c r="I771" i="84"/>
  <c r="J771" i="84"/>
  <c r="K771" i="84"/>
  <c r="L771" i="84"/>
  <c r="Q771" i="84"/>
  <c r="R771" i="84"/>
  <c r="S771" i="84"/>
  <c r="T771" i="84"/>
  <c r="W771" i="84"/>
  <c r="X771" i="84"/>
  <c r="G772" i="84"/>
  <c r="H772" i="84"/>
  <c r="I772" i="84"/>
  <c r="J772" i="84"/>
  <c r="K772" i="84"/>
  <c r="L772" i="84"/>
  <c r="Q772" i="84"/>
  <c r="R772" i="84"/>
  <c r="S772" i="84"/>
  <c r="T772" i="84"/>
  <c r="W772" i="84"/>
  <c r="X772" i="84"/>
  <c r="G773" i="84"/>
  <c r="H773" i="84"/>
  <c r="I773" i="84"/>
  <c r="J773" i="84"/>
  <c r="K773" i="84"/>
  <c r="L773" i="84"/>
  <c r="Q773" i="84"/>
  <c r="R773" i="84"/>
  <c r="S773" i="84"/>
  <c r="T773" i="84"/>
  <c r="W773" i="84"/>
  <c r="X773" i="84"/>
  <c r="G774" i="84"/>
  <c r="H774" i="84"/>
  <c r="I774" i="84"/>
  <c r="J774" i="84"/>
  <c r="K774" i="84"/>
  <c r="L774" i="84"/>
  <c r="Q774" i="84"/>
  <c r="R774" i="84"/>
  <c r="S774" i="84"/>
  <c r="T774" i="84"/>
  <c r="U774" i="84"/>
  <c r="V774" i="84"/>
  <c r="W774" i="84"/>
  <c r="X774" i="84"/>
  <c r="G775" i="84"/>
  <c r="H775" i="84"/>
  <c r="I775" i="84"/>
  <c r="J775" i="84"/>
  <c r="K775" i="84"/>
  <c r="L775" i="84"/>
  <c r="Q775" i="84"/>
  <c r="R775" i="84"/>
  <c r="S775" i="84"/>
  <c r="T775" i="84"/>
  <c r="U775" i="84"/>
  <c r="V775" i="84"/>
  <c r="W775" i="84"/>
  <c r="X775" i="84"/>
  <c r="G776" i="84"/>
  <c r="H776" i="84"/>
  <c r="I776" i="84"/>
  <c r="J776" i="84"/>
  <c r="K776" i="84"/>
  <c r="L776" i="84"/>
  <c r="Q776" i="84"/>
  <c r="R776" i="84"/>
  <c r="S776" i="84"/>
  <c r="T776" i="84"/>
  <c r="U776" i="84"/>
  <c r="V776" i="84"/>
  <c r="W776" i="84"/>
  <c r="X776" i="84"/>
  <c r="G777" i="84"/>
  <c r="H777" i="84"/>
  <c r="I777" i="84"/>
  <c r="J777" i="84"/>
  <c r="K777" i="84"/>
  <c r="L777" i="84"/>
  <c r="Q777" i="84"/>
  <c r="R777" i="84"/>
  <c r="S777" i="84"/>
  <c r="T777" i="84"/>
  <c r="U777" i="84"/>
  <c r="V777" i="84"/>
  <c r="W777" i="84"/>
  <c r="X777" i="84"/>
  <c r="G778" i="84"/>
  <c r="H778" i="84"/>
  <c r="I778" i="84"/>
  <c r="J778" i="84"/>
  <c r="K778" i="84"/>
  <c r="L778" i="84"/>
  <c r="Q778" i="84"/>
  <c r="R778" i="84"/>
  <c r="S778" i="84"/>
  <c r="T778" i="84"/>
  <c r="U778" i="84"/>
  <c r="V778" i="84"/>
  <c r="W778" i="84"/>
  <c r="X778" i="84"/>
  <c r="G779" i="84"/>
  <c r="H779" i="84"/>
  <c r="I779" i="84"/>
  <c r="J779" i="84"/>
  <c r="K779" i="84"/>
  <c r="L779" i="84"/>
  <c r="M779" i="84"/>
  <c r="N779" i="84"/>
  <c r="Q779" i="84"/>
  <c r="R779" i="84"/>
  <c r="S779" i="84"/>
  <c r="T779" i="84"/>
  <c r="U779" i="84"/>
  <c r="V779" i="84"/>
  <c r="W779" i="84"/>
  <c r="X779" i="84"/>
  <c r="G780" i="84"/>
  <c r="H780" i="84"/>
  <c r="I780" i="84"/>
  <c r="J780" i="84"/>
  <c r="K780" i="84"/>
  <c r="L780" i="84"/>
  <c r="M780" i="84"/>
  <c r="N780" i="84"/>
  <c r="Q780" i="84"/>
  <c r="R780" i="84"/>
  <c r="S780" i="84"/>
  <c r="T780" i="84"/>
  <c r="U780" i="84"/>
  <c r="V780" i="84"/>
  <c r="W780" i="84"/>
  <c r="X780" i="84"/>
  <c r="G781" i="84"/>
  <c r="H781" i="84"/>
  <c r="I781" i="84"/>
  <c r="J781" i="84"/>
  <c r="K781" i="84"/>
  <c r="L781" i="84"/>
  <c r="M781" i="84"/>
  <c r="N781" i="84"/>
  <c r="Q781" i="84"/>
  <c r="R781" i="84"/>
  <c r="S781" i="84"/>
  <c r="T781" i="84"/>
  <c r="U781" i="84"/>
  <c r="V781" i="84"/>
  <c r="W781" i="84"/>
  <c r="X781" i="84"/>
  <c r="G782" i="84"/>
  <c r="H782" i="84"/>
  <c r="I782" i="84"/>
  <c r="J782" i="84"/>
  <c r="K782" i="84"/>
  <c r="L782" i="84"/>
  <c r="M782" i="84"/>
  <c r="N782" i="84"/>
  <c r="Q782" i="84"/>
  <c r="R782" i="84"/>
  <c r="S782" i="84"/>
  <c r="T782" i="84"/>
  <c r="U782" i="84"/>
  <c r="V782" i="84"/>
  <c r="W782" i="84"/>
  <c r="X782" i="84"/>
  <c r="G783" i="84"/>
  <c r="H783" i="84"/>
  <c r="I783" i="84"/>
  <c r="J783" i="84"/>
  <c r="K783" i="84"/>
  <c r="L783" i="84"/>
  <c r="M783" i="84"/>
  <c r="N783" i="84"/>
  <c r="Q783" i="84"/>
  <c r="R783" i="84"/>
  <c r="S783" i="84"/>
  <c r="T783" i="84"/>
  <c r="U783" i="84"/>
  <c r="V783" i="84"/>
  <c r="W783" i="84"/>
  <c r="X783" i="84"/>
  <c r="G784" i="84"/>
  <c r="H784" i="84"/>
  <c r="I784" i="84"/>
  <c r="J784" i="84"/>
  <c r="K784" i="84"/>
  <c r="L784" i="84"/>
  <c r="M784" i="84"/>
  <c r="N784" i="84"/>
  <c r="Q784" i="84"/>
  <c r="R784" i="84"/>
  <c r="S784" i="84"/>
  <c r="T784" i="84"/>
  <c r="U784" i="84"/>
  <c r="V784" i="84"/>
  <c r="W784" i="84"/>
  <c r="X784" i="84"/>
  <c r="G785" i="84"/>
  <c r="H785" i="84"/>
  <c r="I785" i="84"/>
  <c r="J785" i="84"/>
  <c r="K785" i="84"/>
  <c r="L785" i="84"/>
  <c r="M785" i="84"/>
  <c r="N785" i="84"/>
  <c r="Q785" i="84"/>
  <c r="R785" i="84"/>
  <c r="S785" i="84"/>
  <c r="T785" i="84"/>
  <c r="U785" i="84"/>
  <c r="V785" i="84"/>
  <c r="W785" i="84"/>
  <c r="X785" i="84"/>
  <c r="G786" i="84"/>
  <c r="H786" i="84"/>
  <c r="I786" i="84"/>
  <c r="J786" i="84"/>
  <c r="K786" i="84"/>
  <c r="L786" i="84"/>
  <c r="M786" i="84"/>
  <c r="N786" i="84"/>
  <c r="Q786" i="84"/>
  <c r="R786" i="84"/>
  <c r="S786" i="84"/>
  <c r="T786" i="84"/>
  <c r="U786" i="84"/>
  <c r="V786" i="84"/>
  <c r="W786" i="84"/>
  <c r="X786" i="84"/>
  <c r="G787" i="84"/>
  <c r="H787" i="84"/>
  <c r="I787" i="84"/>
  <c r="J787" i="84"/>
  <c r="K787" i="84"/>
  <c r="L787" i="84"/>
  <c r="M787" i="84"/>
  <c r="N787" i="84"/>
  <c r="Q787" i="84"/>
  <c r="R787" i="84"/>
  <c r="S787" i="84"/>
  <c r="T787" i="84"/>
  <c r="U787" i="84"/>
  <c r="V787" i="84"/>
  <c r="W787" i="84"/>
  <c r="X787" i="84"/>
  <c r="G788" i="84"/>
  <c r="H788" i="84"/>
  <c r="I788" i="84"/>
  <c r="J788" i="84"/>
  <c r="K788" i="84"/>
  <c r="L788" i="84"/>
  <c r="M788" i="84"/>
  <c r="N788" i="84"/>
  <c r="Q788" i="84"/>
  <c r="R788" i="84"/>
  <c r="S788" i="84"/>
  <c r="T788" i="84"/>
  <c r="U788" i="84"/>
  <c r="V788" i="84"/>
  <c r="W788" i="84"/>
  <c r="X788" i="84"/>
  <c r="G789" i="84"/>
  <c r="H789" i="84"/>
  <c r="I789" i="84"/>
  <c r="J789" i="84"/>
  <c r="K789" i="84"/>
  <c r="L789" i="84"/>
  <c r="M789" i="84"/>
  <c r="N789" i="84"/>
  <c r="Q789" i="84"/>
  <c r="R789" i="84"/>
  <c r="S789" i="84"/>
  <c r="T789" i="84"/>
  <c r="U789" i="84"/>
  <c r="V789" i="84"/>
  <c r="W789" i="84"/>
  <c r="X789" i="84"/>
  <c r="G790" i="84"/>
  <c r="H790" i="84"/>
  <c r="I790" i="84"/>
  <c r="J790" i="84"/>
  <c r="K790" i="84"/>
  <c r="L790" i="84"/>
  <c r="M790" i="84"/>
  <c r="N790" i="84"/>
  <c r="Q790" i="84"/>
  <c r="R790" i="84"/>
  <c r="S790" i="84"/>
  <c r="T790" i="84"/>
  <c r="U790" i="84"/>
  <c r="V790" i="84"/>
  <c r="W790" i="84"/>
  <c r="X790" i="84"/>
  <c r="G791" i="84"/>
  <c r="H791" i="84"/>
  <c r="I791" i="84"/>
  <c r="J791" i="84"/>
  <c r="K791" i="84"/>
  <c r="L791" i="84"/>
  <c r="M791" i="84"/>
  <c r="N791" i="84"/>
  <c r="O791" i="84"/>
  <c r="P791" i="84"/>
  <c r="Q791" i="84"/>
  <c r="R791" i="84"/>
  <c r="S791" i="84"/>
  <c r="T791" i="84"/>
  <c r="U791" i="84"/>
  <c r="V791" i="84"/>
  <c r="W791" i="84"/>
  <c r="X791" i="84"/>
  <c r="G792" i="84"/>
  <c r="H792" i="84"/>
  <c r="I792" i="84"/>
  <c r="J792" i="84"/>
  <c r="K792" i="84"/>
  <c r="L792" i="84"/>
  <c r="M792" i="84"/>
  <c r="N792" i="84"/>
  <c r="O792" i="84"/>
  <c r="P792" i="84"/>
  <c r="Q792" i="84"/>
  <c r="R792" i="84"/>
  <c r="S792" i="84"/>
  <c r="T792" i="84"/>
  <c r="U792" i="84"/>
  <c r="V792" i="84"/>
  <c r="W792" i="84"/>
  <c r="X792" i="84"/>
  <c r="G793" i="84"/>
  <c r="H793" i="84"/>
  <c r="I793" i="84"/>
  <c r="J793" i="84"/>
  <c r="K793" i="84"/>
  <c r="L793" i="84"/>
  <c r="M793" i="84"/>
  <c r="N793" i="84"/>
  <c r="O793" i="84"/>
  <c r="P793" i="84"/>
  <c r="Q793" i="84"/>
  <c r="R793" i="84"/>
  <c r="S793" i="84"/>
  <c r="T793" i="84"/>
  <c r="U793" i="84"/>
  <c r="V793" i="84"/>
  <c r="W793" i="84"/>
  <c r="X793" i="84"/>
  <c r="G794" i="84"/>
  <c r="H794" i="84"/>
  <c r="I794" i="84"/>
  <c r="J794" i="84"/>
  <c r="K794" i="84"/>
  <c r="L794" i="84"/>
  <c r="M794" i="84"/>
  <c r="N794" i="84"/>
  <c r="O794" i="84"/>
  <c r="P794" i="84"/>
  <c r="Q794" i="84"/>
  <c r="R794" i="84"/>
  <c r="S794" i="84"/>
  <c r="T794" i="84"/>
  <c r="U794" i="84"/>
  <c r="V794" i="84"/>
  <c r="W794" i="84"/>
  <c r="X794" i="84"/>
  <c r="G795" i="84"/>
  <c r="H795" i="84"/>
  <c r="I795" i="84"/>
  <c r="J795" i="84"/>
  <c r="K795" i="84"/>
  <c r="L795" i="84"/>
  <c r="M795" i="84"/>
  <c r="N795" i="84"/>
  <c r="O795" i="84"/>
  <c r="P795" i="84"/>
  <c r="Q795" i="84"/>
  <c r="R795" i="84"/>
  <c r="S795" i="84"/>
  <c r="T795" i="84"/>
  <c r="U795" i="84"/>
  <c r="V795" i="84"/>
  <c r="W795" i="84"/>
  <c r="X795" i="84"/>
  <c r="G796" i="84"/>
  <c r="H796" i="84"/>
  <c r="I796" i="84"/>
  <c r="J796" i="84"/>
  <c r="K796" i="84"/>
  <c r="L796" i="84"/>
  <c r="M796" i="84"/>
  <c r="N796" i="84"/>
  <c r="O796" i="84"/>
  <c r="P796" i="84"/>
  <c r="Q796" i="84"/>
  <c r="R796" i="84"/>
  <c r="S796" i="84"/>
  <c r="T796" i="84"/>
  <c r="U796" i="84"/>
  <c r="V796" i="84"/>
  <c r="W796" i="84"/>
  <c r="X796" i="84"/>
  <c r="G797" i="84"/>
  <c r="H797" i="84"/>
  <c r="I797" i="84"/>
  <c r="J797" i="84"/>
  <c r="K797" i="84"/>
  <c r="L797" i="84"/>
  <c r="M797" i="84"/>
  <c r="N797" i="84"/>
  <c r="O797" i="84"/>
  <c r="P797" i="84"/>
  <c r="Q797" i="84"/>
  <c r="R797" i="84"/>
  <c r="S797" i="84"/>
  <c r="T797" i="84"/>
  <c r="U797" i="84"/>
  <c r="V797" i="84"/>
  <c r="W797" i="84"/>
  <c r="X797" i="84"/>
  <c r="G798" i="84"/>
  <c r="H798" i="84"/>
  <c r="I798" i="84"/>
  <c r="J798" i="84"/>
  <c r="K798" i="84"/>
  <c r="L798" i="84"/>
  <c r="M798" i="84"/>
  <c r="N798" i="84"/>
  <c r="O798" i="84"/>
  <c r="P798" i="84"/>
  <c r="Q798" i="84"/>
  <c r="R798" i="84"/>
  <c r="S798" i="84"/>
  <c r="T798" i="84"/>
  <c r="U798" i="84"/>
  <c r="V798" i="84"/>
  <c r="W798" i="84"/>
  <c r="X798" i="84"/>
  <c r="G799" i="84"/>
  <c r="H799" i="84"/>
  <c r="I799" i="84"/>
  <c r="J799" i="84"/>
  <c r="K799" i="84"/>
  <c r="L799" i="84"/>
  <c r="M799" i="84"/>
  <c r="N799" i="84"/>
  <c r="O799" i="84"/>
  <c r="P799" i="84"/>
  <c r="Q799" i="84"/>
  <c r="R799" i="84"/>
  <c r="S799" i="84"/>
  <c r="T799" i="84"/>
  <c r="U799" i="84"/>
  <c r="V799" i="84"/>
  <c r="W799" i="84"/>
  <c r="X799" i="84"/>
  <c r="G800" i="84"/>
  <c r="H800" i="84"/>
  <c r="I800" i="84"/>
  <c r="J800" i="84"/>
  <c r="K800" i="84"/>
  <c r="L800" i="84"/>
  <c r="M800" i="84"/>
  <c r="N800" i="84"/>
  <c r="O800" i="84"/>
  <c r="P800" i="84"/>
  <c r="Q800" i="84"/>
  <c r="R800" i="84"/>
  <c r="S800" i="84"/>
  <c r="T800" i="84"/>
  <c r="U800" i="84"/>
  <c r="V800" i="84"/>
  <c r="W800" i="84"/>
  <c r="X800" i="84"/>
  <c r="G801" i="84"/>
  <c r="H801" i="84"/>
  <c r="I801" i="84"/>
  <c r="J801" i="84"/>
  <c r="K801" i="84"/>
  <c r="L801" i="84"/>
  <c r="M801" i="84"/>
  <c r="N801" i="84"/>
  <c r="O801" i="84"/>
  <c r="P801" i="84"/>
  <c r="Q801" i="84"/>
  <c r="R801" i="84"/>
  <c r="S801" i="84"/>
  <c r="T801" i="84"/>
  <c r="U801" i="84"/>
  <c r="V801" i="84"/>
  <c r="W801" i="84"/>
  <c r="X801" i="84"/>
  <c r="G802" i="84"/>
  <c r="H802" i="84"/>
  <c r="I802" i="84"/>
  <c r="J802" i="84"/>
  <c r="K802" i="84"/>
  <c r="L802" i="84"/>
  <c r="M802" i="84"/>
  <c r="N802" i="84"/>
  <c r="O802" i="84"/>
  <c r="P802" i="84"/>
  <c r="Q802" i="84"/>
  <c r="R802" i="84"/>
  <c r="S802" i="84"/>
  <c r="T802" i="84"/>
  <c r="U802" i="84"/>
  <c r="V802" i="84"/>
  <c r="W802" i="84"/>
  <c r="X802" i="84"/>
  <c r="G803" i="84"/>
  <c r="H803" i="84"/>
  <c r="I803" i="84"/>
  <c r="J803" i="84"/>
  <c r="K803" i="84"/>
  <c r="L803" i="84"/>
  <c r="M803" i="84"/>
  <c r="N803" i="84"/>
  <c r="O803" i="84"/>
  <c r="P803" i="84"/>
  <c r="Q803" i="84"/>
  <c r="R803" i="84"/>
  <c r="S803" i="84"/>
  <c r="T803" i="84"/>
  <c r="U803" i="84"/>
  <c r="V803" i="84"/>
  <c r="W803" i="84"/>
  <c r="X803" i="84"/>
  <c r="G804" i="84"/>
  <c r="H804" i="84"/>
  <c r="I804" i="84"/>
  <c r="J804" i="84"/>
  <c r="K804" i="84"/>
  <c r="L804" i="84"/>
  <c r="M804" i="84"/>
  <c r="N804" i="84"/>
  <c r="O804" i="84"/>
  <c r="P804" i="84"/>
  <c r="Q804" i="84"/>
  <c r="R804" i="84"/>
  <c r="S804" i="84"/>
  <c r="T804" i="84"/>
  <c r="U804" i="84"/>
  <c r="V804" i="84"/>
  <c r="W804" i="84"/>
  <c r="X804" i="84"/>
  <c r="G805" i="84"/>
  <c r="H805" i="84"/>
  <c r="I805" i="84"/>
  <c r="J805" i="84"/>
  <c r="K805" i="84"/>
  <c r="L805" i="84"/>
  <c r="M805" i="84"/>
  <c r="N805" i="84"/>
  <c r="O805" i="84"/>
  <c r="P805" i="84"/>
  <c r="Q805" i="84"/>
  <c r="R805" i="84"/>
  <c r="S805" i="84"/>
  <c r="T805" i="84"/>
  <c r="U805" i="84"/>
  <c r="V805" i="84"/>
  <c r="W805" i="84"/>
  <c r="X805" i="84"/>
  <c r="G806" i="84"/>
  <c r="H806" i="84"/>
  <c r="I806" i="84"/>
  <c r="J806" i="84"/>
  <c r="K806" i="84"/>
  <c r="L806" i="84"/>
  <c r="M806" i="84"/>
  <c r="N806" i="84"/>
  <c r="O806" i="84"/>
  <c r="P806" i="84"/>
  <c r="Q806" i="84"/>
  <c r="R806" i="84"/>
  <c r="S806" i="84"/>
  <c r="T806" i="84"/>
  <c r="U806" i="84"/>
  <c r="V806" i="84"/>
  <c r="W806" i="84"/>
  <c r="X806" i="84"/>
  <c r="G807" i="84"/>
  <c r="H807" i="84"/>
  <c r="I807" i="84"/>
  <c r="J807" i="84"/>
  <c r="K807" i="84"/>
  <c r="L807" i="84"/>
  <c r="M807" i="84"/>
  <c r="N807" i="84"/>
  <c r="O807" i="84"/>
  <c r="P807" i="84"/>
  <c r="Q807" i="84"/>
  <c r="R807" i="84"/>
  <c r="S807" i="84"/>
  <c r="T807" i="84"/>
  <c r="U807" i="84"/>
  <c r="V807" i="84"/>
  <c r="W807" i="84"/>
  <c r="X807" i="84"/>
  <c r="G808" i="84"/>
  <c r="H808" i="84"/>
  <c r="I808" i="84"/>
  <c r="J808" i="84"/>
  <c r="K808" i="84"/>
  <c r="L808" i="84"/>
  <c r="M808" i="84"/>
  <c r="N808" i="84"/>
  <c r="O808" i="84"/>
  <c r="P808" i="84"/>
  <c r="Q808" i="84"/>
  <c r="R808" i="84"/>
  <c r="S808" i="84"/>
  <c r="T808" i="84"/>
  <c r="U808" i="84"/>
  <c r="V808" i="84"/>
  <c r="W808" i="84"/>
  <c r="X808" i="84"/>
  <c r="G809" i="84"/>
  <c r="H809" i="84"/>
  <c r="I809" i="84"/>
  <c r="J809" i="84"/>
  <c r="K809" i="84"/>
  <c r="L809" i="84"/>
  <c r="M809" i="84"/>
  <c r="N809" i="84"/>
  <c r="O809" i="84"/>
  <c r="P809" i="84"/>
  <c r="Q809" i="84"/>
  <c r="R809" i="84"/>
  <c r="S809" i="84"/>
  <c r="T809" i="84"/>
  <c r="U809" i="84"/>
  <c r="V809" i="84"/>
  <c r="W809" i="84"/>
  <c r="X809" i="84"/>
  <c r="G810" i="84"/>
  <c r="H810" i="84"/>
  <c r="I810" i="84"/>
  <c r="J810" i="84"/>
  <c r="K810" i="84"/>
  <c r="L810" i="84"/>
  <c r="M810" i="84"/>
  <c r="N810" i="84"/>
  <c r="O810" i="84"/>
  <c r="P810" i="84"/>
  <c r="Q810" i="84"/>
  <c r="R810" i="84"/>
  <c r="S810" i="84"/>
  <c r="T810" i="84"/>
  <c r="U810" i="84"/>
  <c r="V810" i="84"/>
  <c r="W810" i="84"/>
  <c r="X810" i="84"/>
  <c r="G811" i="84"/>
  <c r="H811" i="84"/>
  <c r="I811" i="84"/>
  <c r="J811" i="84"/>
  <c r="K811" i="84"/>
  <c r="L811" i="84"/>
  <c r="M811" i="84"/>
  <c r="N811" i="84"/>
  <c r="O811" i="84"/>
  <c r="P811" i="84"/>
  <c r="Q811" i="84"/>
  <c r="R811" i="84"/>
  <c r="S811" i="84"/>
  <c r="T811" i="84"/>
  <c r="U811" i="84"/>
  <c r="V811" i="84"/>
  <c r="W811" i="84"/>
  <c r="X811" i="84"/>
  <c r="G812" i="84"/>
  <c r="H812" i="84"/>
  <c r="I812" i="84"/>
  <c r="J812" i="84"/>
  <c r="K812" i="84"/>
  <c r="L812" i="84"/>
  <c r="M812" i="84"/>
  <c r="N812" i="84"/>
  <c r="O812" i="84"/>
  <c r="P812" i="84"/>
  <c r="Q812" i="84"/>
  <c r="R812" i="84"/>
  <c r="S812" i="84"/>
  <c r="T812" i="84"/>
  <c r="U812" i="84"/>
  <c r="V812" i="84"/>
  <c r="W812" i="84"/>
  <c r="X812" i="84"/>
  <c r="G813" i="84"/>
  <c r="H813" i="84"/>
  <c r="I813" i="84"/>
  <c r="J813" i="84"/>
  <c r="K813" i="84"/>
  <c r="L813" i="84"/>
  <c r="M813" i="84"/>
  <c r="N813" i="84"/>
  <c r="O813" i="84"/>
  <c r="P813" i="84"/>
  <c r="Q813" i="84"/>
  <c r="R813" i="84"/>
  <c r="S813" i="84"/>
  <c r="T813" i="84"/>
  <c r="U813" i="84"/>
  <c r="V813" i="84"/>
  <c r="W813" i="84"/>
  <c r="X813" i="84"/>
  <c r="G814" i="84"/>
  <c r="H814" i="84"/>
  <c r="I814" i="84"/>
  <c r="J814" i="84"/>
  <c r="K814" i="84"/>
  <c r="L814" i="84"/>
  <c r="M814" i="84"/>
  <c r="N814" i="84"/>
  <c r="O814" i="84"/>
  <c r="P814" i="84"/>
  <c r="Q814" i="84"/>
  <c r="R814" i="84"/>
  <c r="S814" i="84"/>
  <c r="T814" i="84"/>
  <c r="U814" i="84"/>
  <c r="V814" i="84"/>
  <c r="W814" i="84"/>
  <c r="X814" i="84"/>
  <c r="G815" i="84"/>
  <c r="H815" i="84"/>
  <c r="I815" i="84"/>
  <c r="J815" i="84"/>
  <c r="K815" i="84"/>
  <c r="L815" i="84"/>
  <c r="M815" i="84"/>
  <c r="N815" i="84"/>
  <c r="O815" i="84"/>
  <c r="P815" i="84"/>
  <c r="Q815" i="84"/>
  <c r="R815" i="84"/>
  <c r="S815" i="84"/>
  <c r="T815" i="84"/>
  <c r="U815" i="84"/>
  <c r="V815" i="84"/>
  <c r="W815" i="84"/>
  <c r="X815" i="84"/>
  <c r="G816" i="84"/>
  <c r="H816" i="84"/>
  <c r="I816" i="84"/>
  <c r="J816" i="84"/>
  <c r="K816" i="84"/>
  <c r="L816" i="84"/>
  <c r="M816" i="84"/>
  <c r="N816" i="84"/>
  <c r="O816" i="84"/>
  <c r="P816" i="84"/>
  <c r="Q816" i="84"/>
  <c r="R816" i="84"/>
  <c r="S816" i="84"/>
  <c r="T816" i="84"/>
  <c r="U816" i="84"/>
  <c r="V816" i="84"/>
  <c r="W816" i="84"/>
  <c r="X816" i="84"/>
  <c r="G817" i="84"/>
  <c r="H817" i="84"/>
  <c r="I817" i="84"/>
  <c r="J817" i="84"/>
  <c r="K817" i="84"/>
  <c r="L817" i="84"/>
  <c r="M817" i="84"/>
  <c r="N817" i="84"/>
  <c r="O817" i="84"/>
  <c r="P817" i="84"/>
  <c r="Q817" i="84"/>
  <c r="R817" i="84"/>
  <c r="S817" i="84"/>
  <c r="T817" i="84"/>
  <c r="U817" i="84"/>
  <c r="V817" i="84"/>
  <c r="W817" i="84"/>
  <c r="X817" i="84"/>
  <c r="G818" i="84"/>
  <c r="H818" i="84"/>
  <c r="I818" i="84"/>
  <c r="J818" i="84"/>
  <c r="K818" i="84"/>
  <c r="L818" i="84"/>
  <c r="M818" i="84"/>
  <c r="N818" i="84"/>
  <c r="O818" i="84"/>
  <c r="P818" i="84"/>
  <c r="Q818" i="84"/>
  <c r="R818" i="84"/>
  <c r="S818" i="84"/>
  <c r="T818" i="84"/>
  <c r="U818" i="84"/>
  <c r="V818" i="84"/>
  <c r="W818" i="84"/>
  <c r="X818" i="84"/>
  <c r="G819" i="84"/>
  <c r="H819" i="84"/>
  <c r="I819" i="84"/>
  <c r="J819" i="84"/>
  <c r="K819" i="84"/>
  <c r="L819" i="84"/>
  <c r="M819" i="84"/>
  <c r="N819" i="84"/>
  <c r="O819" i="84"/>
  <c r="P819" i="84"/>
  <c r="Q819" i="84"/>
  <c r="R819" i="84"/>
  <c r="S819" i="84"/>
  <c r="T819" i="84"/>
  <c r="U819" i="84"/>
  <c r="V819" i="84"/>
  <c r="W819" i="84"/>
  <c r="X819" i="84"/>
  <c r="G820" i="84"/>
  <c r="H820" i="84"/>
  <c r="I820" i="84"/>
  <c r="J820" i="84"/>
  <c r="K820" i="84"/>
  <c r="L820" i="84"/>
  <c r="M820" i="84"/>
  <c r="N820" i="84"/>
  <c r="O820" i="84"/>
  <c r="P820" i="84"/>
  <c r="Q820" i="84"/>
  <c r="R820" i="84"/>
  <c r="S820" i="84"/>
  <c r="T820" i="84"/>
  <c r="U820" i="84"/>
  <c r="V820" i="84"/>
  <c r="W820" i="84"/>
  <c r="X820" i="84"/>
  <c r="G821" i="84"/>
  <c r="H821" i="84"/>
  <c r="I821" i="84"/>
  <c r="J821" i="84"/>
  <c r="K821" i="84"/>
  <c r="L821" i="84"/>
  <c r="M821" i="84"/>
  <c r="N821" i="84"/>
  <c r="O821" i="84"/>
  <c r="P821" i="84"/>
  <c r="Q821" i="84"/>
  <c r="R821" i="84"/>
  <c r="S821" i="84"/>
  <c r="T821" i="84"/>
  <c r="U821" i="84"/>
  <c r="V821" i="84"/>
  <c r="W821" i="84"/>
  <c r="X821" i="84"/>
  <c r="G822" i="84"/>
  <c r="H822" i="84"/>
  <c r="I822" i="84"/>
  <c r="J822" i="84"/>
  <c r="K822" i="84"/>
  <c r="L822" i="84"/>
  <c r="M822" i="84"/>
  <c r="N822" i="84"/>
  <c r="O822" i="84"/>
  <c r="P822" i="84"/>
  <c r="Q822" i="84"/>
  <c r="R822" i="84"/>
  <c r="S822" i="84"/>
  <c r="T822" i="84"/>
  <c r="U822" i="84"/>
  <c r="V822" i="84"/>
  <c r="W822" i="84"/>
  <c r="X822" i="84"/>
  <c r="G823" i="84"/>
  <c r="H823" i="84"/>
  <c r="I823" i="84"/>
  <c r="J823" i="84"/>
  <c r="K823" i="84"/>
  <c r="L823" i="84"/>
  <c r="M823" i="84"/>
  <c r="N823" i="84"/>
  <c r="O823" i="84"/>
  <c r="P823" i="84"/>
  <c r="Q823" i="84"/>
  <c r="R823" i="84"/>
  <c r="S823" i="84"/>
  <c r="T823" i="84"/>
  <c r="U823" i="84"/>
  <c r="V823" i="84"/>
  <c r="W823" i="84"/>
  <c r="X823" i="84"/>
  <c r="G824" i="84"/>
  <c r="H824" i="84"/>
  <c r="I824" i="84"/>
  <c r="J824" i="84"/>
  <c r="K824" i="84"/>
  <c r="L824" i="84"/>
  <c r="M824" i="84"/>
  <c r="N824" i="84"/>
  <c r="O824" i="84"/>
  <c r="P824" i="84"/>
  <c r="Q824" i="84"/>
  <c r="R824" i="84"/>
  <c r="S824" i="84"/>
  <c r="T824" i="84"/>
  <c r="U824" i="84"/>
  <c r="V824" i="84"/>
  <c r="W824" i="84"/>
  <c r="X824" i="84"/>
  <c r="G825" i="84"/>
  <c r="H825" i="84"/>
  <c r="I825" i="84"/>
  <c r="J825" i="84"/>
  <c r="K825" i="84"/>
  <c r="L825" i="84"/>
  <c r="M825" i="84"/>
  <c r="N825" i="84"/>
  <c r="O825" i="84"/>
  <c r="P825" i="84"/>
  <c r="Q825" i="84"/>
  <c r="R825" i="84"/>
  <c r="S825" i="84"/>
  <c r="T825" i="84"/>
  <c r="U825" i="84"/>
  <c r="V825" i="84"/>
  <c r="W825" i="84"/>
  <c r="X825" i="84"/>
  <c r="G826" i="84"/>
  <c r="H826" i="84"/>
  <c r="I826" i="84"/>
  <c r="J826" i="84"/>
  <c r="K826" i="84"/>
  <c r="L826" i="84"/>
  <c r="M826" i="84"/>
  <c r="N826" i="84"/>
  <c r="O826" i="84"/>
  <c r="P826" i="84"/>
  <c r="Q826" i="84"/>
  <c r="R826" i="84"/>
  <c r="S826" i="84"/>
  <c r="T826" i="84"/>
  <c r="U826" i="84"/>
  <c r="V826" i="84"/>
  <c r="W826" i="84"/>
  <c r="X826" i="84"/>
  <c r="G827" i="84"/>
  <c r="H827" i="84"/>
  <c r="I827" i="84"/>
  <c r="J827" i="84"/>
  <c r="K827" i="84"/>
  <c r="L827" i="84"/>
  <c r="M827" i="84"/>
  <c r="N827" i="84"/>
  <c r="O827" i="84"/>
  <c r="P827" i="84"/>
  <c r="Q827" i="84"/>
  <c r="R827" i="84"/>
  <c r="S827" i="84"/>
  <c r="T827" i="84"/>
  <c r="U827" i="84"/>
  <c r="V827" i="84"/>
  <c r="W827" i="84"/>
  <c r="X827" i="84"/>
  <c r="G828" i="84"/>
  <c r="H828" i="84"/>
  <c r="I828" i="84"/>
  <c r="J828" i="84"/>
  <c r="K828" i="84"/>
  <c r="L828" i="84"/>
  <c r="M828" i="84"/>
  <c r="N828" i="84"/>
  <c r="O828" i="84"/>
  <c r="P828" i="84"/>
  <c r="Q828" i="84"/>
  <c r="R828" i="84"/>
  <c r="S828" i="84"/>
  <c r="T828" i="84"/>
  <c r="U828" i="84"/>
  <c r="V828" i="84"/>
  <c r="W828" i="84"/>
  <c r="X828" i="84"/>
  <c r="G829" i="84"/>
  <c r="H829" i="84"/>
  <c r="I829" i="84"/>
  <c r="J829" i="84"/>
  <c r="K829" i="84"/>
  <c r="L829" i="84"/>
  <c r="M829" i="84"/>
  <c r="N829" i="84"/>
  <c r="O829" i="84"/>
  <c r="P829" i="84"/>
  <c r="Q829" i="84"/>
  <c r="R829" i="84"/>
  <c r="S829" i="84"/>
  <c r="T829" i="84"/>
  <c r="U829" i="84"/>
  <c r="V829" i="84"/>
  <c r="W829" i="84"/>
  <c r="X829" i="84"/>
  <c r="G830" i="84"/>
  <c r="H830" i="84"/>
  <c r="I830" i="84"/>
  <c r="J830" i="84"/>
  <c r="K830" i="84"/>
  <c r="L830" i="84"/>
  <c r="M830" i="84"/>
  <c r="N830" i="84"/>
  <c r="O830" i="84"/>
  <c r="P830" i="84"/>
  <c r="Q830" i="84"/>
  <c r="R830" i="84"/>
  <c r="S830" i="84"/>
  <c r="T830" i="84"/>
  <c r="U830" i="84"/>
  <c r="V830" i="84"/>
  <c r="W830" i="84"/>
  <c r="X830" i="84"/>
  <c r="G831" i="84"/>
  <c r="H831" i="84"/>
  <c r="I831" i="84"/>
  <c r="J831" i="84"/>
  <c r="K831" i="84"/>
  <c r="L831" i="84"/>
  <c r="M831" i="84"/>
  <c r="N831" i="84"/>
  <c r="O831" i="84"/>
  <c r="P831" i="84"/>
  <c r="Q831" i="84"/>
  <c r="R831" i="84"/>
  <c r="S831" i="84"/>
  <c r="T831" i="84"/>
  <c r="U831" i="84"/>
  <c r="V831" i="84"/>
  <c r="W831" i="84"/>
  <c r="X831" i="84"/>
  <c r="G832" i="84"/>
  <c r="H832" i="84"/>
  <c r="I832" i="84"/>
  <c r="J832" i="84"/>
  <c r="K832" i="84"/>
  <c r="L832" i="84"/>
  <c r="M832" i="84"/>
  <c r="N832" i="84"/>
  <c r="O832" i="84"/>
  <c r="P832" i="84"/>
  <c r="Q832" i="84"/>
  <c r="R832" i="84"/>
  <c r="S832" i="84"/>
  <c r="T832" i="84"/>
  <c r="U832" i="84"/>
  <c r="V832" i="84"/>
  <c r="W832" i="84"/>
  <c r="X832" i="84"/>
  <c r="G833" i="84"/>
  <c r="H833" i="84"/>
  <c r="I833" i="84"/>
  <c r="J833" i="84"/>
  <c r="K833" i="84"/>
  <c r="L833" i="84"/>
  <c r="M833" i="84"/>
  <c r="N833" i="84"/>
  <c r="O833" i="84"/>
  <c r="P833" i="84"/>
  <c r="Q833" i="84"/>
  <c r="R833" i="84"/>
  <c r="S833" i="84"/>
  <c r="T833" i="84"/>
  <c r="U833" i="84"/>
  <c r="V833" i="84"/>
  <c r="W833" i="84"/>
  <c r="X833" i="84"/>
  <c r="G834" i="84"/>
  <c r="H834" i="84"/>
  <c r="I834" i="84"/>
  <c r="J834" i="84"/>
  <c r="K834" i="84"/>
  <c r="L834" i="84"/>
  <c r="M834" i="84"/>
  <c r="N834" i="84"/>
  <c r="O834" i="84"/>
  <c r="P834" i="84"/>
  <c r="Q834" i="84"/>
  <c r="R834" i="84"/>
  <c r="S834" i="84"/>
  <c r="T834" i="84"/>
  <c r="U834" i="84"/>
  <c r="V834" i="84"/>
  <c r="W834" i="84"/>
  <c r="X834" i="84"/>
  <c r="G835" i="84"/>
  <c r="H835" i="84"/>
  <c r="I835" i="84"/>
  <c r="J835" i="84"/>
  <c r="K835" i="84"/>
  <c r="L835" i="84"/>
  <c r="M835" i="84"/>
  <c r="N835" i="84"/>
  <c r="O835" i="84"/>
  <c r="P835" i="84"/>
  <c r="Q835" i="84"/>
  <c r="R835" i="84"/>
  <c r="S835" i="84"/>
  <c r="T835" i="84"/>
  <c r="U835" i="84"/>
  <c r="V835" i="84"/>
  <c r="W835" i="84"/>
  <c r="X835" i="84"/>
  <c r="G836" i="84"/>
  <c r="H836" i="84"/>
  <c r="I836" i="84"/>
  <c r="J836" i="84"/>
  <c r="K836" i="84"/>
  <c r="L836" i="84"/>
  <c r="M836" i="84"/>
  <c r="N836" i="84"/>
  <c r="O836" i="84"/>
  <c r="P836" i="84"/>
  <c r="Q836" i="84"/>
  <c r="R836" i="84"/>
  <c r="S836" i="84"/>
  <c r="T836" i="84"/>
  <c r="U836" i="84"/>
  <c r="V836" i="84"/>
  <c r="W836" i="84"/>
  <c r="X836" i="84"/>
  <c r="G837" i="84"/>
  <c r="H837" i="84"/>
  <c r="I837" i="84"/>
  <c r="J837" i="84"/>
  <c r="K837" i="84"/>
  <c r="L837" i="84"/>
  <c r="M837" i="84"/>
  <c r="N837" i="84"/>
  <c r="O837" i="84"/>
  <c r="P837" i="84"/>
  <c r="Q837" i="84"/>
  <c r="R837" i="84"/>
  <c r="S837" i="84"/>
  <c r="T837" i="84"/>
  <c r="U837" i="84"/>
  <c r="V837" i="84"/>
  <c r="W837" i="84"/>
  <c r="X837" i="84"/>
  <c r="G838" i="84"/>
  <c r="H838" i="84"/>
  <c r="I838" i="84"/>
  <c r="J838" i="84"/>
  <c r="K838" i="84"/>
  <c r="L838" i="84"/>
  <c r="M838" i="84"/>
  <c r="N838" i="84"/>
  <c r="O838" i="84"/>
  <c r="P838" i="84"/>
  <c r="Q838" i="84"/>
  <c r="R838" i="84"/>
  <c r="S838" i="84"/>
  <c r="T838" i="84"/>
  <c r="U838" i="84"/>
  <c r="V838" i="84"/>
  <c r="W838" i="84"/>
  <c r="X838" i="84"/>
  <c r="G839" i="84"/>
  <c r="H839" i="84"/>
  <c r="I839" i="84"/>
  <c r="J839" i="84"/>
  <c r="K839" i="84"/>
  <c r="L839" i="84"/>
  <c r="M839" i="84"/>
  <c r="N839" i="84"/>
  <c r="O839" i="84"/>
  <c r="P839" i="84"/>
  <c r="Q839" i="84"/>
  <c r="R839" i="84"/>
  <c r="S839" i="84"/>
  <c r="T839" i="84"/>
  <c r="U839" i="84"/>
  <c r="V839" i="84"/>
  <c r="W839" i="84"/>
  <c r="X839" i="84"/>
  <c r="G840" i="84"/>
  <c r="H840" i="84"/>
  <c r="I840" i="84"/>
  <c r="J840" i="84"/>
  <c r="K840" i="84"/>
  <c r="L840" i="84"/>
  <c r="M840" i="84"/>
  <c r="N840" i="84"/>
  <c r="O840" i="84"/>
  <c r="P840" i="84"/>
  <c r="Q840" i="84"/>
  <c r="R840" i="84"/>
  <c r="S840" i="84"/>
  <c r="T840" i="84"/>
  <c r="U840" i="84"/>
  <c r="V840" i="84"/>
  <c r="W840" i="84"/>
  <c r="X840" i="84"/>
  <c r="G841" i="84"/>
  <c r="H841" i="84"/>
  <c r="I841" i="84"/>
  <c r="J841" i="84"/>
  <c r="K841" i="84"/>
  <c r="L841" i="84"/>
  <c r="M841" i="84"/>
  <c r="N841" i="84"/>
  <c r="O841" i="84"/>
  <c r="P841" i="84"/>
  <c r="Q841" i="84"/>
  <c r="R841" i="84"/>
  <c r="S841" i="84"/>
  <c r="T841" i="84"/>
  <c r="U841" i="84"/>
  <c r="V841" i="84"/>
  <c r="W841" i="84"/>
  <c r="X841" i="84"/>
  <c r="G842" i="84"/>
  <c r="H842" i="84"/>
  <c r="I842" i="84"/>
  <c r="J842" i="84"/>
  <c r="K842" i="84"/>
  <c r="L842" i="84"/>
  <c r="M842" i="84"/>
  <c r="N842" i="84"/>
  <c r="O842" i="84"/>
  <c r="P842" i="84"/>
  <c r="Q842" i="84"/>
  <c r="R842" i="84"/>
  <c r="S842" i="84"/>
  <c r="T842" i="84"/>
  <c r="U842" i="84"/>
  <c r="V842" i="84"/>
  <c r="W842" i="84"/>
  <c r="X842" i="84"/>
  <c r="G843" i="84"/>
  <c r="H843" i="84"/>
  <c r="I843" i="84"/>
  <c r="J843" i="84"/>
  <c r="K843" i="84"/>
  <c r="L843" i="84"/>
  <c r="M843" i="84"/>
  <c r="N843" i="84"/>
  <c r="O843" i="84"/>
  <c r="P843" i="84"/>
  <c r="Q843" i="84"/>
  <c r="R843" i="84"/>
  <c r="S843" i="84"/>
  <c r="T843" i="84"/>
  <c r="U843" i="84"/>
  <c r="V843" i="84"/>
  <c r="W843" i="84"/>
  <c r="X843" i="84"/>
  <c r="G844" i="84"/>
  <c r="H844" i="84"/>
  <c r="I844" i="84"/>
  <c r="J844" i="84"/>
  <c r="K844" i="84"/>
  <c r="L844" i="84"/>
  <c r="M844" i="84"/>
  <c r="N844" i="84"/>
  <c r="O844" i="84"/>
  <c r="P844" i="84"/>
  <c r="Q844" i="84"/>
  <c r="R844" i="84"/>
  <c r="S844" i="84"/>
  <c r="T844" i="84"/>
  <c r="U844" i="84"/>
  <c r="V844" i="84"/>
  <c r="W844" i="84"/>
  <c r="X844" i="84"/>
  <c r="G845" i="84"/>
  <c r="H845" i="84"/>
  <c r="I845" i="84"/>
  <c r="J845" i="84"/>
  <c r="K845" i="84"/>
  <c r="L845" i="84"/>
  <c r="M845" i="84"/>
  <c r="N845" i="84"/>
  <c r="O845" i="84"/>
  <c r="P845" i="84"/>
  <c r="Q845" i="84"/>
  <c r="R845" i="84"/>
  <c r="S845" i="84"/>
  <c r="T845" i="84"/>
  <c r="U845" i="84"/>
  <c r="V845" i="84"/>
  <c r="W845" i="84"/>
  <c r="X845" i="84"/>
  <c r="G846" i="84"/>
  <c r="H846" i="84"/>
  <c r="I846" i="84"/>
  <c r="J846" i="84"/>
  <c r="K846" i="84"/>
  <c r="L846" i="84"/>
  <c r="M846" i="84"/>
  <c r="N846" i="84"/>
  <c r="O846" i="84"/>
  <c r="P846" i="84"/>
  <c r="Q846" i="84"/>
  <c r="R846" i="84"/>
  <c r="S846" i="84"/>
  <c r="T846" i="84"/>
  <c r="U846" i="84"/>
  <c r="V846" i="84"/>
  <c r="W846" i="84"/>
  <c r="X846" i="84"/>
  <c r="G847" i="84"/>
  <c r="H847" i="84"/>
  <c r="I847" i="84"/>
  <c r="J847" i="84"/>
  <c r="K847" i="84"/>
  <c r="L847" i="84"/>
  <c r="M847" i="84"/>
  <c r="N847" i="84"/>
  <c r="O847" i="84"/>
  <c r="P847" i="84"/>
  <c r="Q847" i="84"/>
  <c r="R847" i="84"/>
  <c r="S847" i="84"/>
  <c r="T847" i="84"/>
  <c r="U847" i="84"/>
  <c r="V847" i="84"/>
  <c r="W847" i="84"/>
  <c r="X847" i="84"/>
  <c r="G848" i="84"/>
  <c r="H848" i="84"/>
  <c r="I848" i="84"/>
  <c r="J848" i="84"/>
  <c r="K848" i="84"/>
  <c r="L848" i="84"/>
  <c r="M848" i="84"/>
  <c r="N848" i="84"/>
  <c r="O848" i="84"/>
  <c r="P848" i="84"/>
  <c r="Q848" i="84"/>
  <c r="R848" i="84"/>
  <c r="S848" i="84"/>
  <c r="T848" i="84"/>
  <c r="U848" i="84"/>
  <c r="V848" i="84"/>
  <c r="W848" i="84"/>
  <c r="X848" i="84"/>
  <c r="G849" i="84"/>
  <c r="H849" i="84"/>
  <c r="I849" i="84"/>
  <c r="J849" i="84"/>
  <c r="K849" i="84"/>
  <c r="L849" i="84"/>
  <c r="M849" i="84"/>
  <c r="N849" i="84"/>
  <c r="O849" i="84"/>
  <c r="P849" i="84"/>
  <c r="Q849" i="84"/>
  <c r="R849" i="84"/>
  <c r="S849" i="84"/>
  <c r="T849" i="84"/>
  <c r="U849" i="84"/>
  <c r="V849" i="84"/>
  <c r="W849" i="84"/>
  <c r="X849" i="84"/>
  <c r="G850" i="84"/>
  <c r="H850" i="84"/>
  <c r="I850" i="84"/>
  <c r="J850" i="84"/>
  <c r="K850" i="84"/>
  <c r="L850" i="84"/>
  <c r="M850" i="84"/>
  <c r="N850" i="84"/>
  <c r="O850" i="84"/>
  <c r="P850" i="84"/>
  <c r="Q850" i="84"/>
  <c r="R850" i="84"/>
  <c r="S850" i="84"/>
  <c r="T850" i="84"/>
  <c r="U850" i="84"/>
  <c r="V850" i="84"/>
  <c r="W850" i="84"/>
  <c r="X850" i="84"/>
  <c r="G851" i="84"/>
  <c r="H851" i="84"/>
  <c r="I851" i="84"/>
  <c r="J851" i="84"/>
  <c r="K851" i="84"/>
  <c r="L851" i="84"/>
  <c r="M851" i="84"/>
  <c r="N851" i="84"/>
  <c r="O851" i="84"/>
  <c r="P851" i="84"/>
  <c r="Q851" i="84"/>
  <c r="R851" i="84"/>
  <c r="S851" i="84"/>
  <c r="T851" i="84"/>
  <c r="U851" i="84"/>
  <c r="V851" i="84"/>
  <c r="W851" i="84"/>
  <c r="X851" i="84"/>
  <c r="G852" i="84"/>
  <c r="H852" i="84"/>
  <c r="I852" i="84"/>
  <c r="J852" i="84"/>
  <c r="K852" i="84"/>
  <c r="L852" i="84"/>
  <c r="M852" i="84"/>
  <c r="N852" i="84"/>
  <c r="O852" i="84"/>
  <c r="P852" i="84"/>
  <c r="Q852" i="84"/>
  <c r="R852" i="84"/>
  <c r="S852" i="84"/>
  <c r="T852" i="84"/>
  <c r="U852" i="84"/>
  <c r="V852" i="84"/>
  <c r="W852" i="84"/>
  <c r="X852" i="84"/>
  <c r="G853" i="84"/>
  <c r="H853" i="84"/>
  <c r="I853" i="84"/>
  <c r="J853" i="84"/>
  <c r="K853" i="84"/>
  <c r="L853" i="84"/>
  <c r="M853" i="84"/>
  <c r="N853" i="84"/>
  <c r="O853" i="84"/>
  <c r="P853" i="84"/>
  <c r="Q853" i="84"/>
  <c r="R853" i="84"/>
  <c r="S853" i="84"/>
  <c r="T853" i="84"/>
  <c r="U853" i="84"/>
  <c r="V853" i="84"/>
  <c r="W853" i="84"/>
  <c r="X853" i="84"/>
  <c r="G854" i="84"/>
  <c r="H854" i="84"/>
  <c r="I854" i="84"/>
  <c r="J854" i="84"/>
  <c r="K854" i="84"/>
  <c r="L854" i="84"/>
  <c r="M854" i="84"/>
  <c r="N854" i="84"/>
  <c r="O854" i="84"/>
  <c r="P854" i="84"/>
  <c r="Q854" i="84"/>
  <c r="R854" i="84"/>
  <c r="S854" i="84"/>
  <c r="T854" i="84"/>
  <c r="U854" i="84"/>
  <c r="V854" i="84"/>
  <c r="W854" i="84"/>
  <c r="X854" i="84"/>
  <c r="G855" i="84"/>
  <c r="H855" i="84"/>
  <c r="I855" i="84"/>
  <c r="J855" i="84"/>
  <c r="K855" i="84"/>
  <c r="L855" i="84"/>
  <c r="M855" i="84"/>
  <c r="N855" i="84"/>
  <c r="O855" i="84"/>
  <c r="P855" i="84"/>
  <c r="Q855" i="84"/>
  <c r="R855" i="84"/>
  <c r="S855" i="84"/>
  <c r="T855" i="84"/>
  <c r="U855" i="84"/>
  <c r="V855" i="84"/>
  <c r="W855" i="84"/>
  <c r="X855" i="84"/>
  <c r="G856" i="84"/>
  <c r="H856" i="84"/>
  <c r="I856" i="84"/>
  <c r="J856" i="84"/>
  <c r="K856" i="84"/>
  <c r="L856" i="84"/>
  <c r="M856" i="84"/>
  <c r="N856" i="84"/>
  <c r="O856" i="84"/>
  <c r="P856" i="84"/>
  <c r="Q856" i="84"/>
  <c r="R856" i="84"/>
  <c r="S856" i="84"/>
  <c r="T856" i="84"/>
  <c r="U856" i="84"/>
  <c r="V856" i="84"/>
  <c r="W856" i="84"/>
  <c r="X856" i="84"/>
  <c r="G857" i="84"/>
  <c r="H857" i="84"/>
  <c r="I857" i="84"/>
  <c r="J857" i="84"/>
  <c r="K857" i="84"/>
  <c r="L857" i="84"/>
  <c r="M857" i="84"/>
  <c r="N857" i="84"/>
  <c r="O857" i="84"/>
  <c r="P857" i="84"/>
  <c r="Q857" i="84"/>
  <c r="R857" i="84"/>
  <c r="S857" i="84"/>
  <c r="T857" i="84"/>
  <c r="U857" i="84"/>
  <c r="V857" i="84"/>
  <c r="W857" i="84"/>
  <c r="X857" i="84"/>
  <c r="G858" i="84"/>
  <c r="H858" i="84"/>
  <c r="I858" i="84"/>
  <c r="J858" i="84"/>
  <c r="K858" i="84"/>
  <c r="L858" i="84"/>
  <c r="M858" i="84"/>
  <c r="N858" i="84"/>
  <c r="O858" i="84"/>
  <c r="P858" i="84"/>
  <c r="Q858" i="84"/>
  <c r="R858" i="84"/>
  <c r="S858" i="84"/>
  <c r="T858" i="84"/>
  <c r="U858" i="84"/>
  <c r="V858" i="84"/>
  <c r="W858" i="84"/>
  <c r="X858" i="84"/>
  <c r="G859" i="84"/>
  <c r="H859" i="84"/>
  <c r="I859" i="84"/>
  <c r="J859" i="84"/>
  <c r="K859" i="84"/>
  <c r="L859" i="84"/>
  <c r="M859" i="84"/>
  <c r="N859" i="84"/>
  <c r="O859" i="84"/>
  <c r="P859" i="84"/>
  <c r="Q859" i="84"/>
  <c r="R859" i="84"/>
  <c r="S859" i="84"/>
  <c r="T859" i="84"/>
  <c r="U859" i="84"/>
  <c r="V859" i="84"/>
  <c r="W859" i="84"/>
  <c r="X859" i="84"/>
  <c r="G860" i="84"/>
  <c r="H860" i="84"/>
  <c r="I860" i="84"/>
  <c r="J860" i="84"/>
  <c r="K860" i="84"/>
  <c r="L860" i="84"/>
  <c r="M860" i="84"/>
  <c r="N860" i="84"/>
  <c r="O860" i="84"/>
  <c r="P860" i="84"/>
  <c r="Q860" i="84"/>
  <c r="R860" i="84"/>
  <c r="S860" i="84"/>
  <c r="T860" i="84"/>
  <c r="U860" i="84"/>
  <c r="V860" i="84"/>
  <c r="W860" i="84"/>
  <c r="X860" i="84"/>
  <c r="G861" i="84"/>
  <c r="H861" i="84"/>
  <c r="I861" i="84"/>
  <c r="J861" i="84"/>
  <c r="K861" i="84"/>
  <c r="L861" i="84"/>
  <c r="M861" i="84"/>
  <c r="N861" i="84"/>
  <c r="O861" i="84"/>
  <c r="P861" i="84"/>
  <c r="Q861" i="84"/>
  <c r="R861" i="84"/>
  <c r="S861" i="84"/>
  <c r="T861" i="84"/>
  <c r="U861" i="84"/>
  <c r="V861" i="84"/>
  <c r="W861" i="84"/>
  <c r="X861" i="84"/>
  <c r="G862" i="84"/>
  <c r="H862" i="84"/>
  <c r="I862" i="84"/>
  <c r="J862" i="84"/>
  <c r="K862" i="84"/>
  <c r="L862" i="84"/>
  <c r="M862" i="84"/>
  <c r="N862" i="84"/>
  <c r="O862" i="84"/>
  <c r="P862" i="84"/>
  <c r="Q862" i="84"/>
  <c r="R862" i="84"/>
  <c r="S862" i="84"/>
  <c r="T862" i="84"/>
  <c r="U862" i="84"/>
  <c r="V862" i="84"/>
  <c r="W862" i="84"/>
  <c r="X862" i="84"/>
  <c r="G863" i="84"/>
  <c r="H863" i="84"/>
  <c r="I863" i="84"/>
  <c r="J863" i="84"/>
  <c r="K863" i="84"/>
  <c r="L863" i="84"/>
  <c r="M863" i="84"/>
  <c r="N863" i="84"/>
  <c r="O863" i="84"/>
  <c r="P863" i="84"/>
  <c r="Q863" i="84"/>
  <c r="R863" i="84"/>
  <c r="S863" i="84"/>
  <c r="T863" i="84"/>
  <c r="U863" i="84"/>
  <c r="V863" i="84"/>
  <c r="W863" i="84"/>
  <c r="X863" i="84"/>
  <c r="G864" i="84"/>
  <c r="H864" i="84"/>
  <c r="I864" i="84"/>
  <c r="J864" i="84"/>
  <c r="K864" i="84"/>
  <c r="L864" i="84"/>
  <c r="M864" i="84"/>
  <c r="N864" i="84"/>
  <c r="O864" i="84"/>
  <c r="P864" i="84"/>
  <c r="Q864" i="84"/>
  <c r="R864" i="84"/>
  <c r="S864" i="84"/>
  <c r="T864" i="84"/>
  <c r="U864" i="84"/>
  <c r="V864" i="84"/>
  <c r="W864" i="84"/>
  <c r="X864" i="84"/>
  <c r="G865" i="84"/>
  <c r="H865" i="84"/>
  <c r="I865" i="84"/>
  <c r="J865" i="84"/>
  <c r="K865" i="84"/>
  <c r="L865" i="84"/>
  <c r="M865" i="84"/>
  <c r="N865" i="84"/>
  <c r="O865" i="84"/>
  <c r="P865" i="84"/>
  <c r="Q865" i="84"/>
  <c r="R865" i="84"/>
  <c r="S865" i="84"/>
  <c r="T865" i="84"/>
  <c r="U865" i="84"/>
  <c r="V865" i="84"/>
  <c r="W865" i="84"/>
  <c r="X865" i="84"/>
  <c r="G866" i="84"/>
  <c r="H866" i="84"/>
  <c r="I866" i="84"/>
  <c r="J866" i="84"/>
  <c r="K866" i="84"/>
  <c r="L866" i="84"/>
  <c r="M866" i="84"/>
  <c r="N866" i="84"/>
  <c r="O866" i="84"/>
  <c r="P866" i="84"/>
  <c r="Q866" i="84"/>
  <c r="R866" i="84"/>
  <c r="S866" i="84"/>
  <c r="T866" i="84"/>
  <c r="U866" i="84"/>
  <c r="V866" i="84"/>
  <c r="W866" i="84"/>
  <c r="X866" i="84"/>
  <c r="G867" i="84"/>
  <c r="H867" i="84"/>
  <c r="I867" i="84"/>
  <c r="J867" i="84"/>
  <c r="K867" i="84"/>
  <c r="L867" i="84"/>
  <c r="M867" i="84"/>
  <c r="N867" i="84"/>
  <c r="O867" i="84"/>
  <c r="P867" i="84"/>
  <c r="Q867" i="84"/>
  <c r="R867" i="84"/>
  <c r="S867" i="84"/>
  <c r="T867" i="84"/>
  <c r="U867" i="84"/>
  <c r="V867" i="84"/>
  <c r="W867" i="84"/>
  <c r="X867" i="84"/>
  <c r="G868" i="84"/>
  <c r="H868" i="84"/>
  <c r="I868" i="84"/>
  <c r="J868" i="84"/>
  <c r="K868" i="84"/>
  <c r="L868" i="84"/>
  <c r="M868" i="84"/>
  <c r="N868" i="84"/>
  <c r="O868" i="84"/>
  <c r="P868" i="84"/>
  <c r="Q868" i="84"/>
  <c r="R868" i="84"/>
  <c r="S868" i="84"/>
  <c r="T868" i="84"/>
  <c r="U868" i="84"/>
  <c r="V868" i="84"/>
  <c r="W868" i="84"/>
  <c r="X868" i="84"/>
  <c r="G869" i="84"/>
  <c r="H869" i="84"/>
  <c r="I869" i="84"/>
  <c r="J869" i="84"/>
  <c r="K869" i="84"/>
  <c r="L869" i="84"/>
  <c r="M869" i="84"/>
  <c r="N869" i="84"/>
  <c r="O869" i="84"/>
  <c r="P869" i="84"/>
  <c r="Q869" i="84"/>
  <c r="R869" i="84"/>
  <c r="S869" i="84"/>
  <c r="T869" i="84"/>
  <c r="U869" i="84"/>
  <c r="V869" i="84"/>
  <c r="W869" i="84"/>
  <c r="X869" i="84"/>
  <c r="G870" i="84"/>
  <c r="H870" i="84"/>
  <c r="I870" i="84"/>
  <c r="J870" i="84"/>
  <c r="K870" i="84"/>
  <c r="L870" i="84"/>
  <c r="M870" i="84"/>
  <c r="N870" i="84"/>
  <c r="O870" i="84"/>
  <c r="P870" i="84"/>
  <c r="Q870" i="84"/>
  <c r="R870" i="84"/>
  <c r="S870" i="84"/>
  <c r="T870" i="84"/>
  <c r="U870" i="84"/>
  <c r="V870" i="84"/>
  <c r="W870" i="84"/>
  <c r="X870" i="84"/>
  <c r="G871" i="84"/>
  <c r="H871" i="84"/>
  <c r="I871" i="84"/>
  <c r="J871" i="84"/>
  <c r="K871" i="84"/>
  <c r="L871" i="84"/>
  <c r="M871" i="84"/>
  <c r="N871" i="84"/>
  <c r="O871" i="84"/>
  <c r="P871" i="84"/>
  <c r="Q871" i="84"/>
  <c r="R871" i="84"/>
  <c r="S871" i="84"/>
  <c r="T871" i="84"/>
  <c r="U871" i="84"/>
  <c r="V871" i="84"/>
  <c r="W871" i="84"/>
  <c r="X871" i="84"/>
  <c r="G872" i="84"/>
  <c r="H872" i="84"/>
  <c r="I872" i="84"/>
  <c r="J872" i="84"/>
  <c r="K872" i="84"/>
  <c r="L872" i="84"/>
  <c r="M872" i="84"/>
  <c r="N872" i="84"/>
  <c r="O872" i="84"/>
  <c r="P872" i="84"/>
  <c r="Q872" i="84"/>
  <c r="R872" i="84"/>
  <c r="S872" i="84"/>
  <c r="T872" i="84"/>
  <c r="U872" i="84"/>
  <c r="V872" i="84"/>
  <c r="W872" i="84"/>
  <c r="X872" i="84"/>
  <c r="G873" i="84"/>
  <c r="H873" i="84"/>
  <c r="I873" i="84"/>
  <c r="J873" i="84"/>
  <c r="K873" i="84"/>
  <c r="L873" i="84"/>
  <c r="M873" i="84"/>
  <c r="N873" i="84"/>
  <c r="O873" i="84"/>
  <c r="P873" i="84"/>
  <c r="Q873" i="84"/>
  <c r="R873" i="84"/>
  <c r="S873" i="84"/>
  <c r="T873" i="84"/>
  <c r="U873" i="84"/>
  <c r="V873" i="84"/>
  <c r="W873" i="84"/>
  <c r="X873" i="84"/>
  <c r="G874" i="84"/>
  <c r="H874" i="84"/>
  <c r="I874" i="84"/>
  <c r="J874" i="84"/>
  <c r="K874" i="84"/>
  <c r="L874" i="84"/>
  <c r="M874" i="84"/>
  <c r="N874" i="84"/>
  <c r="O874" i="84"/>
  <c r="P874" i="84"/>
  <c r="Q874" i="84"/>
  <c r="R874" i="84"/>
  <c r="S874" i="84"/>
  <c r="T874" i="84"/>
  <c r="U874" i="84"/>
  <c r="V874" i="84"/>
  <c r="W874" i="84"/>
  <c r="X874" i="84"/>
  <c r="G875" i="84"/>
  <c r="H875" i="84"/>
  <c r="I875" i="84"/>
  <c r="J875" i="84"/>
  <c r="K875" i="84"/>
  <c r="L875" i="84"/>
  <c r="M875" i="84"/>
  <c r="N875" i="84"/>
  <c r="O875" i="84"/>
  <c r="P875" i="84"/>
  <c r="Q875" i="84"/>
  <c r="R875" i="84"/>
  <c r="S875" i="84"/>
  <c r="T875" i="84"/>
  <c r="U875" i="84"/>
  <c r="V875" i="84"/>
  <c r="W875" i="84"/>
  <c r="X875" i="84"/>
  <c r="G876" i="84"/>
  <c r="H876" i="84"/>
  <c r="I876" i="84"/>
  <c r="J876" i="84"/>
  <c r="K876" i="84"/>
  <c r="L876" i="84"/>
  <c r="M876" i="84"/>
  <c r="N876" i="84"/>
  <c r="O876" i="84"/>
  <c r="P876" i="84"/>
  <c r="Q876" i="84"/>
  <c r="R876" i="84"/>
  <c r="S876" i="84"/>
  <c r="T876" i="84"/>
  <c r="U876" i="84"/>
  <c r="V876" i="84"/>
  <c r="W876" i="84"/>
  <c r="X876" i="84"/>
  <c r="G877" i="84"/>
  <c r="H877" i="84"/>
  <c r="I877" i="84"/>
  <c r="J877" i="84"/>
  <c r="K877" i="84"/>
  <c r="L877" i="84"/>
  <c r="M877" i="84"/>
  <c r="N877" i="84"/>
  <c r="O877" i="84"/>
  <c r="P877" i="84"/>
  <c r="Q877" i="84"/>
  <c r="R877" i="84"/>
  <c r="S877" i="84"/>
  <c r="T877" i="84"/>
  <c r="U877" i="84"/>
  <c r="V877" i="84"/>
  <c r="W877" i="84"/>
  <c r="X877" i="84"/>
  <c r="G878" i="84"/>
  <c r="H878" i="84"/>
  <c r="I878" i="84"/>
  <c r="J878" i="84"/>
  <c r="K878" i="84"/>
  <c r="L878" i="84"/>
  <c r="M878" i="84"/>
  <c r="N878" i="84"/>
  <c r="O878" i="84"/>
  <c r="P878" i="84"/>
  <c r="Q878" i="84"/>
  <c r="R878" i="84"/>
  <c r="S878" i="84"/>
  <c r="T878" i="84"/>
  <c r="U878" i="84"/>
  <c r="V878" i="84"/>
  <c r="W878" i="84"/>
  <c r="X878" i="84"/>
  <c r="G879" i="84"/>
  <c r="H879" i="84"/>
  <c r="I879" i="84"/>
  <c r="J879" i="84"/>
  <c r="K879" i="84"/>
  <c r="L879" i="84"/>
  <c r="M879" i="84"/>
  <c r="N879" i="84"/>
  <c r="O879" i="84"/>
  <c r="P879" i="84"/>
  <c r="Q879" i="84"/>
  <c r="R879" i="84"/>
  <c r="S879" i="84"/>
  <c r="T879" i="84"/>
  <c r="U879" i="84"/>
  <c r="V879" i="84"/>
  <c r="W879" i="84"/>
  <c r="X879" i="84"/>
  <c r="G880" i="84"/>
  <c r="H880" i="84"/>
  <c r="I880" i="84"/>
  <c r="J880" i="84"/>
  <c r="K880" i="84"/>
  <c r="L880" i="84"/>
  <c r="M880" i="84"/>
  <c r="N880" i="84"/>
  <c r="O880" i="84"/>
  <c r="P880" i="84"/>
  <c r="Q880" i="84"/>
  <c r="R880" i="84"/>
  <c r="S880" i="84"/>
  <c r="T880" i="84"/>
  <c r="U880" i="84"/>
  <c r="V880" i="84"/>
  <c r="W880" i="84"/>
  <c r="X880" i="84"/>
  <c r="G881" i="84"/>
  <c r="H881" i="84"/>
  <c r="I881" i="84"/>
  <c r="J881" i="84"/>
  <c r="K881" i="84"/>
  <c r="L881" i="84"/>
  <c r="M881" i="84"/>
  <c r="N881" i="84"/>
  <c r="O881" i="84"/>
  <c r="P881" i="84"/>
  <c r="Q881" i="84"/>
  <c r="R881" i="84"/>
  <c r="S881" i="84"/>
  <c r="T881" i="84"/>
  <c r="U881" i="84"/>
  <c r="V881" i="84"/>
  <c r="W881" i="84"/>
  <c r="X881" i="84"/>
  <c r="G882" i="84"/>
  <c r="H882" i="84"/>
  <c r="I882" i="84"/>
  <c r="J882" i="84"/>
  <c r="K882" i="84"/>
  <c r="L882" i="84"/>
  <c r="M882" i="84"/>
  <c r="N882" i="84"/>
  <c r="O882" i="84"/>
  <c r="P882" i="84"/>
  <c r="Q882" i="84"/>
  <c r="R882" i="84"/>
  <c r="S882" i="84"/>
  <c r="T882" i="84"/>
  <c r="U882" i="84"/>
  <c r="V882" i="84"/>
  <c r="W882" i="84"/>
  <c r="X882" i="84"/>
  <c r="G883" i="84"/>
  <c r="H883" i="84"/>
  <c r="I883" i="84"/>
  <c r="J883" i="84"/>
  <c r="K883" i="84"/>
  <c r="L883" i="84"/>
  <c r="M883" i="84"/>
  <c r="N883" i="84"/>
  <c r="O883" i="84"/>
  <c r="P883" i="84"/>
  <c r="Q883" i="84"/>
  <c r="R883" i="84"/>
  <c r="S883" i="84"/>
  <c r="T883" i="84"/>
  <c r="U883" i="84"/>
  <c r="V883" i="84"/>
  <c r="W883" i="84"/>
  <c r="X883" i="84"/>
  <c r="G884" i="84"/>
  <c r="H884" i="84"/>
  <c r="I884" i="84"/>
  <c r="J884" i="84"/>
  <c r="K884" i="84"/>
  <c r="L884" i="84"/>
  <c r="M884" i="84"/>
  <c r="N884" i="84"/>
  <c r="O884" i="84"/>
  <c r="P884" i="84"/>
  <c r="Q884" i="84"/>
  <c r="R884" i="84"/>
  <c r="S884" i="84"/>
  <c r="T884" i="84"/>
  <c r="U884" i="84"/>
  <c r="V884" i="84"/>
  <c r="W884" i="84"/>
  <c r="X884" i="84"/>
  <c r="G885" i="84"/>
  <c r="H885" i="84"/>
  <c r="I885" i="84"/>
  <c r="J885" i="84"/>
  <c r="K885" i="84"/>
  <c r="L885" i="84"/>
  <c r="M885" i="84"/>
  <c r="N885" i="84"/>
  <c r="O885" i="84"/>
  <c r="P885" i="84"/>
  <c r="Q885" i="84"/>
  <c r="R885" i="84"/>
  <c r="S885" i="84"/>
  <c r="T885" i="84"/>
  <c r="U885" i="84"/>
  <c r="V885" i="84"/>
  <c r="W885" i="84"/>
  <c r="X885" i="84"/>
  <c r="G886" i="84"/>
  <c r="H886" i="84"/>
  <c r="I886" i="84"/>
  <c r="J886" i="84"/>
  <c r="K886" i="84"/>
  <c r="L886" i="84"/>
  <c r="M886" i="84"/>
  <c r="N886" i="84"/>
  <c r="O886" i="84"/>
  <c r="P886" i="84"/>
  <c r="Q886" i="84"/>
  <c r="R886" i="84"/>
  <c r="S886" i="84"/>
  <c r="T886" i="84"/>
  <c r="U886" i="84"/>
  <c r="V886" i="84"/>
  <c r="W886" i="84"/>
  <c r="X886" i="84"/>
  <c r="G887" i="84"/>
  <c r="H887" i="84"/>
  <c r="I887" i="84"/>
  <c r="J887" i="84"/>
  <c r="K887" i="84"/>
  <c r="L887" i="84"/>
  <c r="M887" i="84"/>
  <c r="N887" i="84"/>
  <c r="O887" i="84"/>
  <c r="P887" i="84"/>
  <c r="Q887" i="84"/>
  <c r="R887" i="84"/>
  <c r="S887" i="84"/>
  <c r="T887" i="84"/>
  <c r="U887" i="84"/>
  <c r="V887" i="84"/>
  <c r="W887" i="84"/>
  <c r="X887" i="84"/>
  <c r="G888" i="84"/>
  <c r="H888" i="84"/>
  <c r="I888" i="84"/>
  <c r="J888" i="84"/>
  <c r="K888" i="84"/>
  <c r="L888" i="84"/>
  <c r="M888" i="84"/>
  <c r="N888" i="84"/>
  <c r="O888" i="84"/>
  <c r="P888" i="84"/>
  <c r="Q888" i="84"/>
  <c r="R888" i="84"/>
  <c r="S888" i="84"/>
  <c r="T888" i="84"/>
  <c r="U888" i="84"/>
  <c r="V888" i="84"/>
  <c r="W888" i="84"/>
  <c r="X888" i="84"/>
  <c r="G889" i="84"/>
  <c r="H889" i="84"/>
  <c r="I889" i="84"/>
  <c r="J889" i="84"/>
  <c r="K889" i="84"/>
  <c r="L889" i="84"/>
  <c r="M889" i="84"/>
  <c r="N889" i="84"/>
  <c r="O889" i="84"/>
  <c r="P889" i="84"/>
  <c r="Q889" i="84"/>
  <c r="R889" i="84"/>
  <c r="S889" i="84"/>
  <c r="T889" i="84"/>
  <c r="U889" i="84"/>
  <c r="V889" i="84"/>
  <c r="W889" i="84"/>
  <c r="X889" i="84"/>
  <c r="G890" i="84"/>
  <c r="H890" i="84"/>
  <c r="I890" i="84"/>
  <c r="J890" i="84"/>
  <c r="K890" i="84"/>
  <c r="L890" i="84"/>
  <c r="M890" i="84"/>
  <c r="N890" i="84"/>
  <c r="O890" i="84"/>
  <c r="P890" i="84"/>
  <c r="Q890" i="84"/>
  <c r="R890" i="84"/>
  <c r="S890" i="84"/>
  <c r="T890" i="84"/>
  <c r="U890" i="84"/>
  <c r="V890" i="84"/>
  <c r="W890" i="84"/>
  <c r="X890" i="84"/>
  <c r="G891" i="84"/>
  <c r="H891" i="84"/>
  <c r="I891" i="84"/>
  <c r="J891" i="84"/>
  <c r="K891" i="84"/>
  <c r="L891" i="84"/>
  <c r="M891" i="84"/>
  <c r="N891" i="84"/>
  <c r="O891" i="84"/>
  <c r="P891" i="84"/>
  <c r="Q891" i="84"/>
  <c r="R891" i="84"/>
  <c r="S891" i="84"/>
  <c r="T891" i="84"/>
  <c r="U891" i="84"/>
  <c r="V891" i="84"/>
  <c r="W891" i="84"/>
  <c r="X891" i="84"/>
  <c r="G892" i="84"/>
  <c r="H892" i="84"/>
  <c r="I892" i="84"/>
  <c r="J892" i="84"/>
  <c r="K892" i="84"/>
  <c r="L892" i="84"/>
  <c r="M892" i="84"/>
  <c r="N892" i="84"/>
  <c r="O892" i="84"/>
  <c r="P892" i="84"/>
  <c r="Q892" i="84"/>
  <c r="R892" i="84"/>
  <c r="S892" i="84"/>
  <c r="T892" i="84"/>
  <c r="U892" i="84"/>
  <c r="V892" i="84"/>
  <c r="W892" i="84"/>
  <c r="X892" i="84"/>
  <c r="G952" i="84"/>
  <c r="H952" i="84"/>
  <c r="I952" i="84"/>
  <c r="J952" i="84"/>
  <c r="K952" i="84"/>
  <c r="L952" i="84"/>
  <c r="Q952" i="84"/>
  <c r="R952" i="84"/>
  <c r="S952" i="84"/>
  <c r="T952" i="84"/>
  <c r="W952" i="84"/>
  <c r="X952" i="84"/>
  <c r="G953" i="84"/>
  <c r="H953" i="84"/>
  <c r="I953" i="84"/>
  <c r="J953" i="84"/>
  <c r="K953" i="84"/>
  <c r="L953" i="84"/>
  <c r="Q953" i="84"/>
  <c r="R953" i="84"/>
  <c r="S953" i="84"/>
  <c r="T953" i="84"/>
  <c r="W953" i="84"/>
  <c r="X953" i="84"/>
  <c r="G954" i="84"/>
  <c r="H954" i="84"/>
  <c r="I954" i="84"/>
  <c r="J954" i="84"/>
  <c r="K954" i="84"/>
  <c r="L954" i="84"/>
  <c r="Q954" i="84"/>
  <c r="R954" i="84"/>
  <c r="S954" i="84"/>
  <c r="T954" i="84"/>
  <c r="W954" i="84"/>
  <c r="X954" i="84"/>
  <c r="G955" i="84"/>
  <c r="H955" i="84"/>
  <c r="I955" i="84"/>
  <c r="J955" i="84"/>
  <c r="K955" i="84"/>
  <c r="L955" i="84"/>
  <c r="Q955" i="84"/>
  <c r="R955" i="84"/>
  <c r="S955" i="84"/>
  <c r="T955" i="84"/>
  <c r="W955" i="84"/>
  <c r="X955" i="84"/>
  <c r="G956" i="84"/>
  <c r="H956" i="84"/>
  <c r="I956" i="84"/>
  <c r="J956" i="84"/>
  <c r="K956" i="84"/>
  <c r="L956" i="84"/>
  <c r="Q956" i="84"/>
  <c r="R956" i="84"/>
  <c r="S956" i="84"/>
  <c r="T956" i="84"/>
  <c r="W956" i="84"/>
  <c r="X956" i="84"/>
  <c r="G957" i="84"/>
  <c r="H957" i="84"/>
  <c r="I957" i="84"/>
  <c r="J957" i="84"/>
  <c r="K957" i="84"/>
  <c r="L957" i="84"/>
  <c r="Q957" i="84"/>
  <c r="R957" i="84"/>
  <c r="S957" i="84"/>
  <c r="T957" i="84"/>
  <c r="W957" i="84"/>
  <c r="X957" i="84"/>
  <c r="G958" i="84"/>
  <c r="H958" i="84"/>
  <c r="I958" i="84"/>
  <c r="J958" i="84"/>
  <c r="K958" i="84"/>
  <c r="L958" i="84"/>
  <c r="Q958" i="84"/>
  <c r="R958" i="84"/>
  <c r="S958" i="84"/>
  <c r="T958" i="84"/>
  <c r="W958" i="84"/>
  <c r="X958" i="84"/>
  <c r="G959" i="84"/>
  <c r="H959" i="84"/>
  <c r="I959" i="84"/>
  <c r="J959" i="84"/>
  <c r="K959" i="84"/>
  <c r="L959" i="84"/>
  <c r="Q959" i="84"/>
  <c r="R959" i="84"/>
  <c r="S959" i="84"/>
  <c r="T959" i="84"/>
  <c r="W959" i="84"/>
  <c r="X959" i="84"/>
  <c r="G960" i="84"/>
  <c r="H960" i="84"/>
  <c r="I960" i="84"/>
  <c r="J960" i="84"/>
  <c r="K960" i="84"/>
  <c r="L960" i="84"/>
  <c r="Q960" i="84"/>
  <c r="R960" i="84"/>
  <c r="S960" i="84"/>
  <c r="T960" i="84"/>
  <c r="W960" i="84"/>
  <c r="X960" i="84"/>
  <c r="G961" i="84"/>
  <c r="H961" i="84"/>
  <c r="I961" i="84"/>
  <c r="J961" i="84"/>
  <c r="K961" i="84"/>
  <c r="L961" i="84"/>
  <c r="Q961" i="84"/>
  <c r="R961" i="84"/>
  <c r="S961" i="84"/>
  <c r="T961" i="84"/>
  <c r="W961" i="84"/>
  <c r="X961" i="84"/>
  <c r="G962" i="84"/>
  <c r="H962" i="84"/>
  <c r="I962" i="84"/>
  <c r="J962" i="84"/>
  <c r="K962" i="84"/>
  <c r="L962" i="84"/>
  <c r="Q962" i="84"/>
  <c r="R962" i="84"/>
  <c r="S962" i="84"/>
  <c r="T962" i="84"/>
  <c r="W962" i="84"/>
  <c r="X962" i="84"/>
  <c r="G963" i="84"/>
  <c r="H963" i="84"/>
  <c r="I963" i="84"/>
  <c r="J963" i="84"/>
  <c r="K963" i="84"/>
  <c r="L963" i="84"/>
  <c r="Q963" i="84"/>
  <c r="R963" i="84"/>
  <c r="S963" i="84"/>
  <c r="T963" i="84"/>
  <c r="W963" i="84"/>
  <c r="X963" i="84"/>
  <c r="G964" i="84"/>
  <c r="H964" i="84"/>
  <c r="I964" i="84"/>
  <c r="J964" i="84"/>
  <c r="K964" i="84"/>
  <c r="L964" i="84"/>
  <c r="Q964" i="84"/>
  <c r="R964" i="84"/>
  <c r="S964" i="84"/>
  <c r="T964" i="84"/>
  <c r="W964" i="84"/>
  <c r="X964" i="84"/>
  <c r="G965" i="84"/>
  <c r="H965" i="84"/>
  <c r="I965" i="84"/>
  <c r="J965" i="84"/>
  <c r="K965" i="84"/>
  <c r="L965" i="84"/>
  <c r="M965" i="84"/>
  <c r="N965" i="84"/>
  <c r="Q965" i="84"/>
  <c r="R965" i="84"/>
  <c r="S965" i="84"/>
  <c r="T965" i="84"/>
  <c r="U965" i="84"/>
  <c r="V965" i="84"/>
  <c r="W965" i="84"/>
  <c r="X965" i="84"/>
  <c r="G966" i="84"/>
  <c r="H966" i="84"/>
  <c r="I966" i="84"/>
  <c r="J966" i="84"/>
  <c r="K966" i="84"/>
  <c r="L966" i="84"/>
  <c r="M966" i="84"/>
  <c r="N966" i="84"/>
  <c r="Q966" i="84"/>
  <c r="R966" i="84"/>
  <c r="S966" i="84"/>
  <c r="T966" i="84"/>
  <c r="U966" i="84"/>
  <c r="V966" i="84"/>
  <c r="W966" i="84"/>
  <c r="X966" i="84"/>
  <c r="G967" i="84"/>
  <c r="H967" i="84"/>
  <c r="I967" i="84"/>
  <c r="J967" i="84"/>
  <c r="K967" i="84"/>
  <c r="L967" i="84"/>
  <c r="M967" i="84"/>
  <c r="N967" i="84"/>
  <c r="Q967" i="84"/>
  <c r="R967" i="84"/>
  <c r="S967" i="84"/>
  <c r="T967" i="84"/>
  <c r="U967" i="84"/>
  <c r="V967" i="84"/>
  <c r="W967" i="84"/>
  <c r="X967" i="84"/>
  <c r="G968" i="84"/>
  <c r="H968" i="84"/>
  <c r="I968" i="84"/>
  <c r="J968" i="84"/>
  <c r="K968" i="84"/>
  <c r="L968" i="84"/>
  <c r="M968" i="84"/>
  <c r="N968" i="84"/>
  <c r="Q968" i="84"/>
  <c r="R968" i="84"/>
  <c r="S968" i="84"/>
  <c r="T968" i="84"/>
  <c r="U968" i="84"/>
  <c r="V968" i="84"/>
  <c r="W968" i="84"/>
  <c r="X968" i="84"/>
  <c r="G969" i="84"/>
  <c r="H969" i="84"/>
  <c r="I969" i="84"/>
  <c r="J969" i="84"/>
  <c r="K969" i="84"/>
  <c r="L969" i="84"/>
  <c r="M969" i="84"/>
  <c r="N969" i="84"/>
  <c r="Q969" i="84"/>
  <c r="R969" i="84"/>
  <c r="S969" i="84"/>
  <c r="T969" i="84"/>
  <c r="U969" i="84"/>
  <c r="V969" i="84"/>
  <c r="W969" i="84"/>
  <c r="X969" i="84"/>
  <c r="G970" i="84"/>
  <c r="H970" i="84"/>
  <c r="I970" i="84"/>
  <c r="J970" i="84"/>
  <c r="K970" i="84"/>
  <c r="L970" i="84"/>
  <c r="M970" i="84"/>
  <c r="N970" i="84"/>
  <c r="Q970" i="84"/>
  <c r="R970" i="84"/>
  <c r="S970" i="84"/>
  <c r="T970" i="84"/>
  <c r="U970" i="84"/>
  <c r="V970" i="84"/>
  <c r="W970" i="84"/>
  <c r="X970" i="84"/>
  <c r="G971" i="84"/>
  <c r="H971" i="84"/>
  <c r="I971" i="84"/>
  <c r="J971" i="84"/>
  <c r="K971" i="84"/>
  <c r="L971" i="84"/>
  <c r="M971" i="84"/>
  <c r="N971" i="84"/>
  <c r="Q971" i="84"/>
  <c r="R971" i="84"/>
  <c r="S971" i="84"/>
  <c r="T971" i="84"/>
  <c r="U971" i="84"/>
  <c r="V971" i="84"/>
  <c r="W971" i="84"/>
  <c r="X971" i="84"/>
  <c r="G972" i="84"/>
  <c r="H972" i="84"/>
  <c r="I972" i="84"/>
  <c r="J972" i="84"/>
  <c r="K972" i="84"/>
  <c r="L972" i="84"/>
  <c r="M972" i="84"/>
  <c r="N972" i="84"/>
  <c r="Q972" i="84"/>
  <c r="R972" i="84"/>
  <c r="S972" i="84"/>
  <c r="T972" i="84"/>
  <c r="U972" i="84"/>
  <c r="V972" i="84"/>
  <c r="W972" i="84"/>
  <c r="X972" i="84"/>
  <c r="G973" i="84"/>
  <c r="H973" i="84"/>
  <c r="I973" i="84"/>
  <c r="J973" i="84"/>
  <c r="K973" i="84"/>
  <c r="L973" i="84"/>
  <c r="M973" i="84"/>
  <c r="N973" i="84"/>
  <c r="Q973" i="84"/>
  <c r="R973" i="84"/>
  <c r="S973" i="84"/>
  <c r="T973" i="84"/>
  <c r="U973" i="84"/>
  <c r="V973" i="84"/>
  <c r="W973" i="84"/>
  <c r="X973" i="84"/>
  <c r="G974" i="84"/>
  <c r="H974" i="84"/>
  <c r="I974" i="84"/>
  <c r="J974" i="84"/>
  <c r="K974" i="84"/>
  <c r="L974" i="84"/>
  <c r="M974" i="84"/>
  <c r="N974" i="84"/>
  <c r="Q974" i="84"/>
  <c r="R974" i="84"/>
  <c r="S974" i="84"/>
  <c r="T974" i="84"/>
  <c r="U974" i="84"/>
  <c r="V974" i="84"/>
  <c r="W974" i="84"/>
  <c r="X974" i="84"/>
  <c r="G975" i="84"/>
  <c r="H975" i="84"/>
  <c r="I975" i="84"/>
  <c r="J975" i="84"/>
  <c r="K975" i="84"/>
  <c r="L975" i="84"/>
  <c r="M975" i="84"/>
  <c r="N975" i="84"/>
  <c r="Q975" i="84"/>
  <c r="R975" i="84"/>
  <c r="S975" i="84"/>
  <c r="T975" i="84"/>
  <c r="U975" i="84"/>
  <c r="V975" i="84"/>
  <c r="W975" i="84"/>
  <c r="X975" i="84"/>
  <c r="G976" i="84"/>
  <c r="H976" i="84"/>
  <c r="I976" i="84"/>
  <c r="J976" i="84"/>
  <c r="K976" i="84"/>
  <c r="L976" i="84"/>
  <c r="M976" i="84"/>
  <c r="N976" i="84"/>
  <c r="Q976" i="84"/>
  <c r="R976" i="84"/>
  <c r="S976" i="84"/>
  <c r="T976" i="84"/>
  <c r="U976" i="84"/>
  <c r="V976" i="84"/>
  <c r="W976" i="84"/>
  <c r="X976" i="84"/>
  <c r="G977" i="84"/>
  <c r="H977" i="84"/>
  <c r="I977" i="84"/>
  <c r="J977" i="84"/>
  <c r="K977" i="84"/>
  <c r="L977" i="84"/>
  <c r="M977" i="84"/>
  <c r="N977" i="84"/>
  <c r="O977" i="84"/>
  <c r="P977" i="84"/>
  <c r="Q977" i="84"/>
  <c r="R977" i="84"/>
  <c r="S977" i="84"/>
  <c r="T977" i="84"/>
  <c r="U977" i="84"/>
  <c r="V977" i="84"/>
  <c r="W977" i="84"/>
  <c r="X977" i="84"/>
  <c r="G978" i="84"/>
  <c r="H978" i="84"/>
  <c r="I978" i="84"/>
  <c r="J978" i="84"/>
  <c r="K978" i="84"/>
  <c r="L978" i="84"/>
  <c r="M978" i="84"/>
  <c r="N978" i="84"/>
  <c r="O978" i="84"/>
  <c r="P978" i="84"/>
  <c r="Q978" i="84"/>
  <c r="R978" i="84"/>
  <c r="S978" i="84"/>
  <c r="T978" i="84"/>
  <c r="U978" i="84"/>
  <c r="V978" i="84"/>
  <c r="W978" i="84"/>
  <c r="X978" i="84"/>
  <c r="G979" i="84"/>
  <c r="H979" i="84"/>
  <c r="I979" i="84"/>
  <c r="J979" i="84"/>
  <c r="K979" i="84"/>
  <c r="L979" i="84"/>
  <c r="M979" i="84"/>
  <c r="N979" i="84"/>
  <c r="O979" i="84"/>
  <c r="P979" i="84"/>
  <c r="Q979" i="84"/>
  <c r="R979" i="84"/>
  <c r="S979" i="84"/>
  <c r="T979" i="84"/>
  <c r="U979" i="84"/>
  <c r="V979" i="84"/>
  <c r="W979" i="84"/>
  <c r="X979" i="84"/>
  <c r="G980" i="84"/>
  <c r="H980" i="84"/>
  <c r="I980" i="84"/>
  <c r="J980" i="84"/>
  <c r="K980" i="84"/>
  <c r="L980" i="84"/>
  <c r="M980" i="84"/>
  <c r="N980" i="84"/>
  <c r="O980" i="84"/>
  <c r="P980" i="84"/>
  <c r="Q980" i="84"/>
  <c r="R980" i="84"/>
  <c r="S980" i="84"/>
  <c r="T980" i="84"/>
  <c r="U980" i="84"/>
  <c r="V980" i="84"/>
  <c r="W980" i="84"/>
  <c r="X980" i="84"/>
  <c r="G981" i="84"/>
  <c r="H981" i="84"/>
  <c r="I981" i="84"/>
  <c r="J981" i="84"/>
  <c r="K981" i="84"/>
  <c r="L981" i="84"/>
  <c r="M981" i="84"/>
  <c r="N981" i="84"/>
  <c r="O981" i="84"/>
  <c r="P981" i="84"/>
  <c r="Q981" i="84"/>
  <c r="R981" i="84"/>
  <c r="S981" i="84"/>
  <c r="T981" i="84"/>
  <c r="U981" i="84"/>
  <c r="V981" i="84"/>
  <c r="W981" i="84"/>
  <c r="X981" i="84"/>
  <c r="G982" i="84"/>
  <c r="H982" i="84"/>
  <c r="I982" i="84"/>
  <c r="J982" i="84"/>
  <c r="K982" i="84"/>
  <c r="L982" i="84"/>
  <c r="M982" i="84"/>
  <c r="N982" i="84"/>
  <c r="O982" i="84"/>
  <c r="P982" i="84"/>
  <c r="Q982" i="84"/>
  <c r="R982" i="84"/>
  <c r="S982" i="84"/>
  <c r="T982" i="84"/>
  <c r="U982" i="84"/>
  <c r="V982" i="84"/>
  <c r="W982" i="84"/>
  <c r="X982" i="84"/>
  <c r="G983" i="84"/>
  <c r="H983" i="84"/>
  <c r="I983" i="84"/>
  <c r="J983" i="84"/>
  <c r="K983" i="84"/>
  <c r="L983" i="84"/>
  <c r="M983" i="84"/>
  <c r="N983" i="84"/>
  <c r="O983" i="84"/>
  <c r="P983" i="84"/>
  <c r="Q983" i="84"/>
  <c r="R983" i="84"/>
  <c r="S983" i="84"/>
  <c r="T983" i="84"/>
  <c r="U983" i="84"/>
  <c r="V983" i="84"/>
  <c r="W983" i="84"/>
  <c r="X983" i="84"/>
  <c r="G984" i="84"/>
  <c r="H984" i="84"/>
  <c r="I984" i="84"/>
  <c r="J984" i="84"/>
  <c r="K984" i="84"/>
  <c r="L984" i="84"/>
  <c r="M984" i="84"/>
  <c r="N984" i="84"/>
  <c r="O984" i="84"/>
  <c r="P984" i="84"/>
  <c r="Q984" i="84"/>
  <c r="R984" i="84"/>
  <c r="S984" i="84"/>
  <c r="T984" i="84"/>
  <c r="U984" i="84"/>
  <c r="V984" i="84"/>
  <c r="W984" i="84"/>
  <c r="X984" i="84"/>
  <c r="G985" i="84"/>
  <c r="H985" i="84"/>
  <c r="I985" i="84"/>
  <c r="J985" i="84"/>
  <c r="K985" i="84"/>
  <c r="L985" i="84"/>
  <c r="M985" i="84"/>
  <c r="N985" i="84"/>
  <c r="O985" i="84"/>
  <c r="P985" i="84"/>
  <c r="Q985" i="84"/>
  <c r="R985" i="84"/>
  <c r="S985" i="84"/>
  <c r="T985" i="84"/>
  <c r="U985" i="84"/>
  <c r="V985" i="84"/>
  <c r="W985" i="84"/>
  <c r="X985" i="84"/>
  <c r="G986" i="84"/>
  <c r="H986" i="84"/>
  <c r="I986" i="84"/>
  <c r="J986" i="84"/>
  <c r="K986" i="84"/>
  <c r="L986" i="84"/>
  <c r="M986" i="84"/>
  <c r="N986" i="84"/>
  <c r="O986" i="84"/>
  <c r="P986" i="84"/>
  <c r="Q986" i="84"/>
  <c r="R986" i="84"/>
  <c r="S986" i="84"/>
  <c r="T986" i="84"/>
  <c r="U986" i="84"/>
  <c r="V986" i="84"/>
  <c r="W986" i="84"/>
  <c r="X986" i="84"/>
  <c r="G987" i="84"/>
  <c r="H987" i="84"/>
  <c r="I987" i="84"/>
  <c r="J987" i="84"/>
  <c r="K987" i="84"/>
  <c r="L987" i="84"/>
  <c r="M987" i="84"/>
  <c r="N987" i="84"/>
  <c r="O987" i="84"/>
  <c r="P987" i="84"/>
  <c r="Q987" i="84"/>
  <c r="R987" i="84"/>
  <c r="S987" i="84"/>
  <c r="T987" i="84"/>
  <c r="U987" i="84"/>
  <c r="V987" i="84"/>
  <c r="W987" i="84"/>
  <c r="X987" i="84"/>
  <c r="G988" i="84"/>
  <c r="H988" i="84"/>
  <c r="I988" i="84"/>
  <c r="J988" i="84"/>
  <c r="K988" i="84"/>
  <c r="L988" i="84"/>
  <c r="M988" i="84"/>
  <c r="N988" i="84"/>
  <c r="O988" i="84"/>
  <c r="P988" i="84"/>
  <c r="Q988" i="84"/>
  <c r="R988" i="84"/>
  <c r="S988" i="84"/>
  <c r="T988" i="84"/>
  <c r="U988" i="84"/>
  <c r="V988" i="84"/>
  <c r="W988" i="84"/>
  <c r="X988" i="84"/>
  <c r="G989" i="84"/>
  <c r="H989" i="84"/>
  <c r="I989" i="84"/>
  <c r="J989" i="84"/>
  <c r="K989" i="84"/>
  <c r="L989" i="84"/>
  <c r="M989" i="84"/>
  <c r="N989" i="84"/>
  <c r="O989" i="84"/>
  <c r="P989" i="84"/>
  <c r="Q989" i="84"/>
  <c r="R989" i="84"/>
  <c r="S989" i="84"/>
  <c r="T989" i="84"/>
  <c r="U989" i="84"/>
  <c r="V989" i="84"/>
  <c r="W989" i="84"/>
  <c r="X989" i="84"/>
  <c r="G990" i="84"/>
  <c r="H990" i="84"/>
  <c r="I990" i="84"/>
  <c r="J990" i="84"/>
  <c r="K990" i="84"/>
  <c r="L990" i="84"/>
  <c r="M990" i="84"/>
  <c r="N990" i="84"/>
  <c r="O990" i="84"/>
  <c r="P990" i="84"/>
  <c r="Q990" i="84"/>
  <c r="R990" i="84"/>
  <c r="S990" i="84"/>
  <c r="T990" i="84"/>
  <c r="U990" i="84"/>
  <c r="V990" i="84"/>
  <c r="W990" i="84"/>
  <c r="X990" i="84"/>
  <c r="G991" i="84"/>
  <c r="H991" i="84"/>
  <c r="I991" i="84"/>
  <c r="J991" i="84"/>
  <c r="K991" i="84"/>
  <c r="L991" i="84"/>
  <c r="M991" i="84"/>
  <c r="N991" i="84"/>
  <c r="O991" i="84"/>
  <c r="P991" i="84"/>
  <c r="Q991" i="84"/>
  <c r="R991" i="84"/>
  <c r="S991" i="84"/>
  <c r="T991" i="84"/>
  <c r="U991" i="84"/>
  <c r="V991" i="84"/>
  <c r="W991" i="84"/>
  <c r="X991" i="84"/>
  <c r="G992" i="84"/>
  <c r="H992" i="84"/>
  <c r="I992" i="84"/>
  <c r="J992" i="84"/>
  <c r="K992" i="84"/>
  <c r="L992" i="84"/>
  <c r="M992" i="84"/>
  <c r="N992" i="84"/>
  <c r="O992" i="84"/>
  <c r="P992" i="84"/>
  <c r="Q992" i="84"/>
  <c r="R992" i="84"/>
  <c r="S992" i="84"/>
  <c r="T992" i="84"/>
  <c r="U992" i="84"/>
  <c r="V992" i="84"/>
  <c r="W992" i="84"/>
  <c r="X992" i="84"/>
  <c r="G993" i="84"/>
  <c r="H993" i="84"/>
  <c r="I993" i="84"/>
  <c r="J993" i="84"/>
  <c r="K993" i="84"/>
  <c r="L993" i="84"/>
  <c r="M993" i="84"/>
  <c r="N993" i="84"/>
  <c r="O993" i="84"/>
  <c r="P993" i="84"/>
  <c r="Q993" i="84"/>
  <c r="R993" i="84"/>
  <c r="S993" i="84"/>
  <c r="T993" i="84"/>
  <c r="U993" i="84"/>
  <c r="V993" i="84"/>
  <c r="W993" i="84"/>
  <c r="X993" i="84"/>
  <c r="G994" i="84"/>
  <c r="H994" i="84"/>
  <c r="I994" i="84"/>
  <c r="J994" i="84"/>
  <c r="K994" i="84"/>
  <c r="L994" i="84"/>
  <c r="M994" i="84"/>
  <c r="N994" i="84"/>
  <c r="O994" i="84"/>
  <c r="P994" i="84"/>
  <c r="Q994" i="84"/>
  <c r="R994" i="84"/>
  <c r="S994" i="84"/>
  <c r="T994" i="84"/>
  <c r="U994" i="84"/>
  <c r="V994" i="84"/>
  <c r="W994" i="84"/>
  <c r="X994" i="84"/>
  <c r="G995" i="84"/>
  <c r="H995" i="84"/>
  <c r="I995" i="84"/>
  <c r="J995" i="84"/>
  <c r="K995" i="84"/>
  <c r="L995" i="84"/>
  <c r="M995" i="84"/>
  <c r="N995" i="84"/>
  <c r="O995" i="84"/>
  <c r="P995" i="84"/>
  <c r="Q995" i="84"/>
  <c r="R995" i="84"/>
  <c r="S995" i="84"/>
  <c r="T995" i="84"/>
  <c r="U995" i="84"/>
  <c r="V995" i="84"/>
  <c r="W995" i="84"/>
  <c r="X995" i="84"/>
  <c r="G996" i="84"/>
  <c r="H996" i="84"/>
  <c r="I996" i="84"/>
  <c r="J996" i="84"/>
  <c r="K996" i="84"/>
  <c r="L996" i="84"/>
  <c r="M996" i="84"/>
  <c r="N996" i="84"/>
  <c r="O996" i="84"/>
  <c r="P996" i="84"/>
  <c r="Q996" i="84"/>
  <c r="R996" i="84"/>
  <c r="S996" i="84"/>
  <c r="T996" i="84"/>
  <c r="U996" i="84"/>
  <c r="V996" i="84"/>
  <c r="W996" i="84"/>
  <c r="X996" i="84"/>
  <c r="G997" i="84"/>
  <c r="H997" i="84"/>
  <c r="I997" i="84"/>
  <c r="J997" i="84"/>
  <c r="K997" i="84"/>
  <c r="L997" i="84"/>
  <c r="M997" i="84"/>
  <c r="N997" i="84"/>
  <c r="O997" i="84"/>
  <c r="P997" i="84"/>
  <c r="Q997" i="84"/>
  <c r="R997" i="84"/>
  <c r="S997" i="84"/>
  <c r="T997" i="84"/>
  <c r="U997" i="84"/>
  <c r="V997" i="84"/>
  <c r="W997" i="84"/>
  <c r="X997" i="84"/>
  <c r="G998" i="84"/>
  <c r="H998" i="84"/>
  <c r="I998" i="84"/>
  <c r="J998" i="84"/>
  <c r="K998" i="84"/>
  <c r="L998" i="84"/>
  <c r="M998" i="84"/>
  <c r="N998" i="84"/>
  <c r="O998" i="84"/>
  <c r="P998" i="84"/>
  <c r="Q998" i="84"/>
  <c r="R998" i="84"/>
  <c r="S998" i="84"/>
  <c r="T998" i="84"/>
  <c r="U998" i="84"/>
  <c r="V998" i="84"/>
  <c r="W998" i="84"/>
  <c r="X998" i="84"/>
  <c r="G999" i="84"/>
  <c r="H999" i="84"/>
  <c r="I999" i="84"/>
  <c r="J999" i="84"/>
  <c r="K999" i="84"/>
  <c r="L999" i="84"/>
  <c r="M999" i="84"/>
  <c r="N999" i="84"/>
  <c r="O999" i="84"/>
  <c r="P999" i="84"/>
  <c r="Q999" i="84"/>
  <c r="R999" i="84"/>
  <c r="S999" i="84"/>
  <c r="T999" i="84"/>
  <c r="U999" i="84"/>
  <c r="V999" i="84"/>
  <c r="W999" i="84"/>
  <c r="X999" i="84"/>
  <c r="G1000" i="84"/>
  <c r="H1000" i="84"/>
  <c r="I1000" i="84"/>
  <c r="J1000" i="84"/>
  <c r="K1000" i="84"/>
  <c r="L1000" i="84"/>
  <c r="M1000" i="84"/>
  <c r="N1000" i="84"/>
  <c r="O1000" i="84"/>
  <c r="P1000" i="84"/>
  <c r="Q1000" i="84"/>
  <c r="R1000" i="84"/>
  <c r="S1000" i="84"/>
  <c r="T1000" i="84"/>
  <c r="U1000" i="84"/>
  <c r="V1000" i="84"/>
  <c r="W1000" i="84"/>
  <c r="X1000" i="84"/>
  <c r="G1001" i="84"/>
  <c r="H1001" i="84"/>
  <c r="I1001" i="84"/>
  <c r="J1001" i="84"/>
  <c r="K1001" i="84"/>
  <c r="L1001" i="84"/>
  <c r="M1001" i="84"/>
  <c r="N1001" i="84"/>
  <c r="O1001" i="84"/>
  <c r="P1001" i="84"/>
  <c r="Q1001" i="84"/>
  <c r="R1001" i="84"/>
  <c r="S1001" i="84"/>
  <c r="T1001" i="84"/>
  <c r="U1001" i="84"/>
  <c r="V1001" i="84"/>
  <c r="W1001" i="84"/>
  <c r="X1001" i="84"/>
  <c r="G1002" i="84"/>
  <c r="H1002" i="84"/>
  <c r="I1002" i="84"/>
  <c r="J1002" i="84"/>
  <c r="K1002" i="84"/>
  <c r="L1002" i="84"/>
  <c r="M1002" i="84"/>
  <c r="N1002" i="84"/>
  <c r="O1002" i="84"/>
  <c r="P1002" i="84"/>
  <c r="Q1002" i="84"/>
  <c r="R1002" i="84"/>
  <c r="S1002" i="84"/>
  <c r="T1002" i="84"/>
  <c r="U1002" i="84"/>
  <c r="V1002" i="84"/>
  <c r="W1002" i="84"/>
  <c r="X1002" i="84"/>
  <c r="G1003" i="84"/>
  <c r="H1003" i="84"/>
  <c r="I1003" i="84"/>
  <c r="J1003" i="84"/>
  <c r="K1003" i="84"/>
  <c r="L1003" i="84"/>
  <c r="M1003" i="84"/>
  <c r="N1003" i="84"/>
  <c r="O1003" i="84"/>
  <c r="P1003" i="84"/>
  <c r="Q1003" i="84"/>
  <c r="R1003" i="84"/>
  <c r="S1003" i="84"/>
  <c r="T1003" i="84"/>
  <c r="U1003" i="84"/>
  <c r="V1003" i="84"/>
  <c r="W1003" i="84"/>
  <c r="X1003" i="84"/>
  <c r="G1004" i="84"/>
  <c r="H1004" i="84"/>
  <c r="I1004" i="84"/>
  <c r="J1004" i="84"/>
  <c r="K1004" i="84"/>
  <c r="L1004" i="84"/>
  <c r="M1004" i="84"/>
  <c r="N1004" i="84"/>
  <c r="O1004" i="84"/>
  <c r="P1004" i="84"/>
  <c r="Q1004" i="84"/>
  <c r="R1004" i="84"/>
  <c r="S1004" i="84"/>
  <c r="T1004" i="84"/>
  <c r="U1004" i="84"/>
  <c r="V1004" i="84"/>
  <c r="W1004" i="84"/>
  <c r="X1004" i="84"/>
  <c r="G1005" i="84"/>
  <c r="H1005" i="84"/>
  <c r="I1005" i="84"/>
  <c r="J1005" i="84"/>
  <c r="K1005" i="84"/>
  <c r="L1005" i="84"/>
  <c r="M1005" i="84"/>
  <c r="N1005" i="84"/>
  <c r="O1005" i="84"/>
  <c r="P1005" i="84"/>
  <c r="Q1005" i="84"/>
  <c r="R1005" i="84"/>
  <c r="S1005" i="84"/>
  <c r="T1005" i="84"/>
  <c r="U1005" i="84"/>
  <c r="V1005" i="84"/>
  <c r="W1005" i="84"/>
  <c r="X1005" i="84"/>
  <c r="G1006" i="84"/>
  <c r="H1006" i="84"/>
  <c r="I1006" i="84"/>
  <c r="J1006" i="84"/>
  <c r="K1006" i="84"/>
  <c r="L1006" i="84"/>
  <c r="M1006" i="84"/>
  <c r="N1006" i="84"/>
  <c r="O1006" i="84"/>
  <c r="P1006" i="84"/>
  <c r="Q1006" i="84"/>
  <c r="R1006" i="84"/>
  <c r="S1006" i="84"/>
  <c r="T1006" i="84"/>
  <c r="U1006" i="84"/>
  <c r="V1006" i="84"/>
  <c r="W1006" i="84"/>
  <c r="X1006" i="84"/>
  <c r="G1007" i="84"/>
  <c r="H1007" i="84"/>
  <c r="I1007" i="84"/>
  <c r="J1007" i="84"/>
  <c r="K1007" i="84"/>
  <c r="L1007" i="84"/>
  <c r="M1007" i="84"/>
  <c r="N1007" i="84"/>
  <c r="O1007" i="84"/>
  <c r="P1007" i="84"/>
  <c r="Q1007" i="84"/>
  <c r="R1007" i="84"/>
  <c r="S1007" i="84"/>
  <c r="T1007" i="84"/>
  <c r="U1007" i="84"/>
  <c r="V1007" i="84"/>
  <c r="W1007" i="84"/>
  <c r="X1007" i="84"/>
  <c r="G1008" i="84"/>
  <c r="H1008" i="84"/>
  <c r="I1008" i="84"/>
  <c r="J1008" i="84"/>
  <c r="K1008" i="84"/>
  <c r="L1008" i="84"/>
  <c r="M1008" i="84"/>
  <c r="N1008" i="84"/>
  <c r="O1008" i="84"/>
  <c r="P1008" i="84"/>
  <c r="Q1008" i="84"/>
  <c r="R1008" i="84"/>
  <c r="S1008" i="84"/>
  <c r="T1008" i="84"/>
  <c r="U1008" i="84"/>
  <c r="V1008" i="84"/>
  <c r="W1008" i="84"/>
  <c r="X1008" i="84"/>
  <c r="G1009" i="84"/>
  <c r="H1009" i="84"/>
  <c r="I1009" i="84"/>
  <c r="J1009" i="84"/>
  <c r="K1009" i="84"/>
  <c r="L1009" i="84"/>
  <c r="M1009" i="84"/>
  <c r="N1009" i="84"/>
  <c r="O1009" i="84"/>
  <c r="P1009" i="84"/>
  <c r="Q1009" i="84"/>
  <c r="R1009" i="84"/>
  <c r="S1009" i="84"/>
  <c r="T1009" i="84"/>
  <c r="U1009" i="84"/>
  <c r="V1009" i="84"/>
  <c r="W1009" i="84"/>
  <c r="X1009" i="84"/>
  <c r="G1010" i="84"/>
  <c r="H1010" i="84"/>
  <c r="I1010" i="84"/>
  <c r="J1010" i="84"/>
  <c r="K1010" i="84"/>
  <c r="L1010" i="84"/>
  <c r="M1010" i="84"/>
  <c r="N1010" i="84"/>
  <c r="O1010" i="84"/>
  <c r="P1010" i="84"/>
  <c r="Q1010" i="84"/>
  <c r="R1010" i="84"/>
  <c r="S1010" i="84"/>
  <c r="T1010" i="84"/>
  <c r="U1010" i="84"/>
  <c r="V1010" i="84"/>
  <c r="W1010" i="84"/>
  <c r="X1010" i="84"/>
  <c r="G1011" i="84"/>
  <c r="H1011" i="84"/>
  <c r="I1011" i="84"/>
  <c r="J1011" i="84"/>
  <c r="K1011" i="84"/>
  <c r="L1011" i="84"/>
  <c r="M1011" i="84"/>
  <c r="N1011" i="84"/>
  <c r="O1011" i="84"/>
  <c r="P1011" i="84"/>
  <c r="Q1011" i="84"/>
  <c r="R1011" i="84"/>
  <c r="S1011" i="84"/>
  <c r="T1011" i="84"/>
  <c r="U1011" i="84"/>
  <c r="V1011" i="84"/>
  <c r="W1011" i="84"/>
  <c r="X1011" i="84"/>
  <c r="G1012" i="84"/>
  <c r="H1012" i="84"/>
  <c r="I1012" i="84"/>
  <c r="J1012" i="84"/>
  <c r="K1012" i="84"/>
  <c r="L1012" i="84"/>
  <c r="M1012" i="84"/>
  <c r="N1012" i="84"/>
  <c r="O1012" i="84"/>
  <c r="P1012" i="84"/>
  <c r="Q1012" i="84"/>
  <c r="R1012" i="84"/>
  <c r="S1012" i="84"/>
  <c r="T1012" i="84"/>
  <c r="U1012" i="84"/>
  <c r="V1012" i="84"/>
  <c r="W1012" i="84"/>
  <c r="X1012" i="84"/>
  <c r="G1013" i="84"/>
  <c r="H1013" i="84"/>
  <c r="I1013" i="84"/>
  <c r="J1013" i="84"/>
  <c r="K1013" i="84"/>
  <c r="L1013" i="84"/>
  <c r="M1013" i="84"/>
  <c r="N1013" i="84"/>
  <c r="O1013" i="84"/>
  <c r="P1013" i="84"/>
  <c r="Q1013" i="84"/>
  <c r="R1013" i="84"/>
  <c r="S1013" i="84"/>
  <c r="T1013" i="84"/>
  <c r="U1013" i="84"/>
  <c r="V1013" i="84"/>
  <c r="W1013" i="84"/>
  <c r="X1013" i="84"/>
  <c r="G1014" i="84"/>
  <c r="H1014" i="84"/>
  <c r="I1014" i="84"/>
  <c r="J1014" i="84"/>
  <c r="K1014" i="84"/>
  <c r="L1014" i="84"/>
  <c r="M1014" i="84"/>
  <c r="N1014" i="84"/>
  <c r="O1014" i="84"/>
  <c r="P1014" i="84"/>
  <c r="Q1014" i="84"/>
  <c r="R1014" i="84"/>
  <c r="S1014" i="84"/>
  <c r="T1014" i="84"/>
  <c r="U1014" i="84"/>
  <c r="V1014" i="84"/>
  <c r="W1014" i="84"/>
  <c r="X1014" i="84"/>
  <c r="G1015" i="84"/>
  <c r="H1015" i="84"/>
  <c r="I1015" i="84"/>
  <c r="J1015" i="84"/>
  <c r="K1015" i="84"/>
  <c r="L1015" i="84"/>
  <c r="M1015" i="84"/>
  <c r="N1015" i="84"/>
  <c r="O1015" i="84"/>
  <c r="P1015" i="84"/>
  <c r="Q1015" i="84"/>
  <c r="R1015" i="84"/>
  <c r="S1015" i="84"/>
  <c r="T1015" i="84"/>
  <c r="U1015" i="84"/>
  <c r="V1015" i="84"/>
  <c r="W1015" i="84"/>
  <c r="X1015" i="84"/>
  <c r="G1016" i="84"/>
  <c r="H1016" i="84"/>
  <c r="I1016" i="84"/>
  <c r="J1016" i="84"/>
  <c r="K1016" i="84"/>
  <c r="L1016" i="84"/>
  <c r="M1016" i="84"/>
  <c r="N1016" i="84"/>
  <c r="O1016" i="84"/>
  <c r="P1016" i="84"/>
  <c r="Q1016" i="84"/>
  <c r="R1016" i="84"/>
  <c r="S1016" i="84"/>
  <c r="T1016" i="84"/>
  <c r="U1016" i="84"/>
  <c r="V1016" i="84"/>
  <c r="W1016" i="84"/>
  <c r="X1016" i="84"/>
  <c r="G1017" i="84"/>
  <c r="H1017" i="84"/>
  <c r="I1017" i="84"/>
  <c r="J1017" i="84"/>
  <c r="K1017" i="84"/>
  <c r="L1017" i="84"/>
  <c r="M1017" i="84"/>
  <c r="N1017" i="84"/>
  <c r="O1017" i="84"/>
  <c r="P1017" i="84"/>
  <c r="Q1017" i="84"/>
  <c r="R1017" i="84"/>
  <c r="S1017" i="84"/>
  <c r="T1017" i="84"/>
  <c r="U1017" i="84"/>
  <c r="V1017" i="84"/>
  <c r="W1017" i="84"/>
  <c r="X1017" i="84"/>
  <c r="G1018" i="84"/>
  <c r="H1018" i="84"/>
  <c r="I1018" i="84"/>
  <c r="J1018" i="84"/>
  <c r="K1018" i="84"/>
  <c r="L1018" i="84"/>
  <c r="M1018" i="84"/>
  <c r="N1018" i="84"/>
  <c r="O1018" i="84"/>
  <c r="P1018" i="84"/>
  <c r="Q1018" i="84"/>
  <c r="R1018" i="84"/>
  <c r="S1018" i="84"/>
  <c r="T1018" i="84"/>
  <c r="U1018" i="84"/>
  <c r="V1018" i="84"/>
  <c r="W1018" i="84"/>
  <c r="X1018" i="84"/>
  <c r="G1019" i="84"/>
  <c r="H1019" i="84"/>
  <c r="I1019" i="84"/>
  <c r="J1019" i="84"/>
  <c r="K1019" i="84"/>
  <c r="L1019" i="84"/>
  <c r="M1019" i="84"/>
  <c r="N1019" i="84"/>
  <c r="O1019" i="84"/>
  <c r="P1019" i="84"/>
  <c r="Q1019" i="84"/>
  <c r="R1019" i="84"/>
  <c r="S1019" i="84"/>
  <c r="T1019" i="84"/>
  <c r="U1019" i="84"/>
  <c r="V1019" i="84"/>
  <c r="W1019" i="84"/>
  <c r="X1019" i="84"/>
  <c r="G1020" i="84"/>
  <c r="H1020" i="84"/>
  <c r="I1020" i="84"/>
  <c r="J1020" i="84"/>
  <c r="K1020" i="84"/>
  <c r="L1020" i="84"/>
  <c r="M1020" i="84"/>
  <c r="N1020" i="84"/>
  <c r="O1020" i="84"/>
  <c r="P1020" i="84"/>
  <c r="Q1020" i="84"/>
  <c r="R1020" i="84"/>
  <c r="S1020" i="84"/>
  <c r="T1020" i="84"/>
  <c r="U1020" i="84"/>
  <c r="V1020" i="84"/>
  <c r="W1020" i="84"/>
  <c r="X1020" i="84"/>
  <c r="G1021" i="84"/>
  <c r="H1021" i="84"/>
  <c r="I1021" i="84"/>
  <c r="J1021" i="84"/>
  <c r="K1021" i="84"/>
  <c r="L1021" i="84"/>
  <c r="M1021" i="84"/>
  <c r="N1021" i="84"/>
  <c r="O1021" i="84"/>
  <c r="P1021" i="84"/>
  <c r="Q1021" i="84"/>
  <c r="R1021" i="84"/>
  <c r="S1021" i="84"/>
  <c r="T1021" i="84"/>
  <c r="U1021" i="84"/>
  <c r="V1021" i="84"/>
  <c r="W1021" i="84"/>
  <c r="X1021" i="84"/>
  <c r="G1022" i="84"/>
  <c r="H1022" i="84"/>
  <c r="I1022" i="84"/>
  <c r="J1022" i="84"/>
  <c r="K1022" i="84"/>
  <c r="L1022" i="84"/>
  <c r="M1022" i="84"/>
  <c r="N1022" i="84"/>
  <c r="O1022" i="84"/>
  <c r="P1022" i="84"/>
  <c r="Q1022" i="84"/>
  <c r="R1022" i="84"/>
  <c r="S1022" i="84"/>
  <c r="T1022" i="84"/>
  <c r="U1022" i="84"/>
  <c r="V1022" i="84"/>
  <c r="W1022" i="84"/>
  <c r="X1022" i="84"/>
  <c r="G1023" i="84"/>
  <c r="H1023" i="84"/>
  <c r="I1023" i="84"/>
  <c r="J1023" i="84"/>
  <c r="K1023" i="84"/>
  <c r="L1023" i="84"/>
  <c r="M1023" i="84"/>
  <c r="N1023" i="84"/>
  <c r="O1023" i="84"/>
  <c r="P1023" i="84"/>
  <c r="Q1023" i="84"/>
  <c r="R1023" i="84"/>
  <c r="S1023" i="84"/>
  <c r="T1023" i="84"/>
  <c r="U1023" i="84"/>
  <c r="V1023" i="84"/>
  <c r="W1023" i="84"/>
  <c r="X1023" i="84"/>
  <c r="G1024" i="84"/>
  <c r="H1024" i="84"/>
  <c r="I1024" i="84"/>
  <c r="J1024" i="84"/>
  <c r="K1024" i="84"/>
  <c r="L1024" i="84"/>
  <c r="M1024" i="84"/>
  <c r="N1024" i="84"/>
  <c r="O1024" i="84"/>
  <c r="P1024" i="84"/>
  <c r="Q1024" i="84"/>
  <c r="R1024" i="84"/>
  <c r="S1024" i="84"/>
  <c r="T1024" i="84"/>
  <c r="U1024" i="84"/>
  <c r="V1024" i="84"/>
  <c r="W1024" i="84"/>
  <c r="X1024" i="84"/>
  <c r="G1025" i="84"/>
  <c r="H1025" i="84"/>
  <c r="I1025" i="84"/>
  <c r="J1025" i="84"/>
  <c r="K1025" i="84"/>
  <c r="L1025" i="84"/>
  <c r="M1025" i="84"/>
  <c r="N1025" i="84"/>
  <c r="O1025" i="84"/>
  <c r="P1025" i="84"/>
  <c r="Q1025" i="84"/>
  <c r="R1025" i="84"/>
  <c r="S1025" i="84"/>
  <c r="T1025" i="84"/>
  <c r="U1025" i="84"/>
  <c r="V1025" i="84"/>
  <c r="W1025" i="84"/>
  <c r="X1025" i="84"/>
  <c r="G1026" i="84"/>
  <c r="H1026" i="84"/>
  <c r="I1026" i="84"/>
  <c r="J1026" i="84"/>
  <c r="K1026" i="84"/>
  <c r="L1026" i="84"/>
  <c r="M1026" i="84"/>
  <c r="N1026" i="84"/>
  <c r="O1026" i="84"/>
  <c r="P1026" i="84"/>
  <c r="Q1026" i="84"/>
  <c r="R1026" i="84"/>
  <c r="S1026" i="84"/>
  <c r="T1026" i="84"/>
  <c r="U1026" i="84"/>
  <c r="V1026" i="84"/>
  <c r="W1026" i="84"/>
  <c r="X1026" i="84"/>
  <c r="G1027" i="84"/>
  <c r="H1027" i="84"/>
  <c r="I1027" i="84"/>
  <c r="J1027" i="84"/>
  <c r="K1027" i="84"/>
  <c r="L1027" i="84"/>
  <c r="M1027" i="84"/>
  <c r="N1027" i="84"/>
  <c r="O1027" i="84"/>
  <c r="P1027" i="84"/>
  <c r="Q1027" i="84"/>
  <c r="R1027" i="84"/>
  <c r="S1027" i="84"/>
  <c r="T1027" i="84"/>
  <c r="U1027" i="84"/>
  <c r="V1027" i="84"/>
  <c r="W1027" i="84"/>
  <c r="X1027" i="84"/>
  <c r="G1028" i="84"/>
  <c r="H1028" i="84"/>
  <c r="I1028" i="84"/>
  <c r="J1028" i="84"/>
  <c r="K1028" i="84"/>
  <c r="L1028" i="84"/>
  <c r="M1028" i="84"/>
  <c r="N1028" i="84"/>
  <c r="O1028" i="84"/>
  <c r="P1028" i="84"/>
  <c r="Q1028" i="84"/>
  <c r="R1028" i="84"/>
  <c r="S1028" i="84"/>
  <c r="T1028" i="84"/>
  <c r="U1028" i="84"/>
  <c r="V1028" i="84"/>
  <c r="W1028" i="84"/>
  <c r="X1028" i="84"/>
  <c r="G1029" i="84"/>
  <c r="H1029" i="84"/>
  <c r="I1029" i="84"/>
  <c r="J1029" i="84"/>
  <c r="K1029" i="84"/>
  <c r="L1029" i="84"/>
  <c r="M1029" i="84"/>
  <c r="N1029" i="84"/>
  <c r="O1029" i="84"/>
  <c r="P1029" i="84"/>
  <c r="Q1029" i="84"/>
  <c r="R1029" i="84"/>
  <c r="S1029" i="84"/>
  <c r="T1029" i="84"/>
  <c r="U1029" i="84"/>
  <c r="V1029" i="84"/>
  <c r="W1029" i="84"/>
  <c r="X1029" i="84"/>
  <c r="G1030" i="84"/>
  <c r="H1030" i="84"/>
  <c r="I1030" i="84"/>
  <c r="J1030" i="84"/>
  <c r="K1030" i="84"/>
  <c r="L1030" i="84"/>
  <c r="M1030" i="84"/>
  <c r="N1030" i="84"/>
  <c r="O1030" i="84"/>
  <c r="P1030" i="84"/>
  <c r="Q1030" i="84"/>
  <c r="R1030" i="84"/>
  <c r="S1030" i="84"/>
  <c r="T1030" i="84"/>
  <c r="U1030" i="84"/>
  <c r="V1030" i="84"/>
  <c r="W1030" i="84"/>
  <c r="X1030" i="84"/>
  <c r="G1031" i="84"/>
  <c r="H1031" i="84"/>
  <c r="I1031" i="84"/>
  <c r="J1031" i="84"/>
  <c r="K1031" i="84"/>
  <c r="L1031" i="84"/>
  <c r="M1031" i="84"/>
  <c r="N1031" i="84"/>
  <c r="O1031" i="84"/>
  <c r="P1031" i="84"/>
  <c r="Q1031" i="84"/>
  <c r="R1031" i="84"/>
  <c r="S1031" i="84"/>
  <c r="T1031" i="84"/>
  <c r="U1031" i="84"/>
  <c r="V1031" i="84"/>
  <c r="W1031" i="84"/>
  <c r="X1031" i="84"/>
  <c r="G1032" i="84"/>
  <c r="H1032" i="84"/>
  <c r="I1032" i="84"/>
  <c r="J1032" i="84"/>
  <c r="K1032" i="84"/>
  <c r="L1032" i="84"/>
  <c r="M1032" i="84"/>
  <c r="N1032" i="84"/>
  <c r="O1032" i="84"/>
  <c r="P1032" i="84"/>
  <c r="Q1032" i="84"/>
  <c r="R1032" i="84"/>
  <c r="S1032" i="84"/>
  <c r="T1032" i="84"/>
  <c r="U1032" i="84"/>
  <c r="V1032" i="84"/>
  <c r="W1032" i="84"/>
  <c r="X1032" i="84"/>
  <c r="G1033" i="84"/>
  <c r="H1033" i="84"/>
  <c r="I1033" i="84"/>
  <c r="J1033" i="84"/>
  <c r="K1033" i="84"/>
  <c r="L1033" i="84"/>
  <c r="M1033" i="84"/>
  <c r="N1033" i="84"/>
  <c r="O1033" i="84"/>
  <c r="P1033" i="84"/>
  <c r="Q1033" i="84"/>
  <c r="R1033" i="84"/>
  <c r="S1033" i="84"/>
  <c r="T1033" i="84"/>
  <c r="U1033" i="84"/>
  <c r="V1033" i="84"/>
  <c r="W1033" i="84"/>
  <c r="X1033" i="84"/>
  <c r="G1034" i="84"/>
  <c r="H1034" i="84"/>
  <c r="I1034" i="84"/>
  <c r="J1034" i="84"/>
  <c r="K1034" i="84"/>
  <c r="L1034" i="84"/>
  <c r="M1034" i="84"/>
  <c r="N1034" i="84"/>
  <c r="O1034" i="84"/>
  <c r="P1034" i="84"/>
  <c r="Q1034" i="84"/>
  <c r="R1034" i="84"/>
  <c r="S1034" i="84"/>
  <c r="T1034" i="84"/>
  <c r="U1034" i="84"/>
  <c r="V1034" i="84"/>
  <c r="W1034" i="84"/>
  <c r="X1034" i="84"/>
  <c r="G1035" i="84"/>
  <c r="H1035" i="84"/>
  <c r="I1035" i="84"/>
  <c r="J1035" i="84"/>
  <c r="K1035" i="84"/>
  <c r="L1035" i="84"/>
  <c r="M1035" i="84"/>
  <c r="N1035" i="84"/>
  <c r="O1035" i="84"/>
  <c r="P1035" i="84"/>
  <c r="Q1035" i="84"/>
  <c r="R1035" i="84"/>
  <c r="S1035" i="84"/>
  <c r="T1035" i="84"/>
  <c r="U1035" i="84"/>
  <c r="V1035" i="84"/>
  <c r="W1035" i="84"/>
  <c r="X1035" i="84"/>
  <c r="G1036" i="84"/>
  <c r="H1036" i="84"/>
  <c r="I1036" i="84"/>
  <c r="J1036" i="84"/>
  <c r="K1036" i="84"/>
  <c r="L1036" i="84"/>
  <c r="M1036" i="84"/>
  <c r="N1036" i="84"/>
  <c r="O1036" i="84"/>
  <c r="P1036" i="84"/>
  <c r="Q1036" i="84"/>
  <c r="R1036" i="84"/>
  <c r="S1036" i="84"/>
  <c r="T1036" i="84"/>
  <c r="U1036" i="84"/>
  <c r="V1036" i="84"/>
  <c r="W1036" i="84"/>
  <c r="X1036" i="84"/>
  <c r="G1037" i="84"/>
  <c r="H1037" i="84"/>
  <c r="I1037" i="84"/>
  <c r="J1037" i="84"/>
  <c r="K1037" i="84"/>
  <c r="L1037" i="84"/>
  <c r="M1037" i="84"/>
  <c r="N1037" i="84"/>
  <c r="O1037" i="84"/>
  <c r="P1037" i="84"/>
  <c r="Q1037" i="84"/>
  <c r="R1037" i="84"/>
  <c r="S1037" i="84"/>
  <c r="T1037" i="84"/>
  <c r="U1037" i="84"/>
  <c r="V1037" i="84"/>
  <c r="W1037" i="84"/>
  <c r="X1037" i="84"/>
  <c r="G1038" i="84"/>
  <c r="H1038" i="84"/>
  <c r="I1038" i="84"/>
  <c r="J1038" i="84"/>
  <c r="K1038" i="84"/>
  <c r="L1038" i="84"/>
  <c r="M1038" i="84"/>
  <c r="N1038" i="84"/>
  <c r="O1038" i="84"/>
  <c r="P1038" i="84"/>
  <c r="Q1038" i="84"/>
  <c r="R1038" i="84"/>
  <c r="S1038" i="84"/>
  <c r="T1038" i="84"/>
  <c r="U1038" i="84"/>
  <c r="V1038" i="84"/>
  <c r="W1038" i="84"/>
  <c r="X1038" i="84"/>
  <c r="G1039" i="84"/>
  <c r="H1039" i="84"/>
  <c r="I1039" i="84"/>
  <c r="J1039" i="84"/>
  <c r="K1039" i="84"/>
  <c r="L1039" i="84"/>
  <c r="M1039" i="84"/>
  <c r="N1039" i="84"/>
  <c r="O1039" i="84"/>
  <c r="P1039" i="84"/>
  <c r="Q1039" i="84"/>
  <c r="R1039" i="84"/>
  <c r="S1039" i="84"/>
  <c r="T1039" i="84"/>
  <c r="U1039" i="84"/>
  <c r="V1039" i="84"/>
  <c r="W1039" i="84"/>
  <c r="X1039" i="84"/>
  <c r="G1040" i="84"/>
  <c r="H1040" i="84"/>
  <c r="I1040" i="84"/>
  <c r="J1040" i="84"/>
  <c r="K1040" i="84"/>
  <c r="L1040" i="84"/>
  <c r="M1040" i="84"/>
  <c r="N1040" i="84"/>
  <c r="O1040" i="84"/>
  <c r="P1040" i="84"/>
  <c r="Q1040" i="84"/>
  <c r="R1040" i="84"/>
  <c r="S1040" i="84"/>
  <c r="T1040" i="84"/>
  <c r="U1040" i="84"/>
  <c r="V1040" i="84"/>
  <c r="W1040" i="84"/>
  <c r="X1040" i="84"/>
  <c r="G1041" i="84"/>
  <c r="H1041" i="84"/>
  <c r="I1041" i="84"/>
  <c r="J1041" i="84"/>
  <c r="K1041" i="84"/>
  <c r="L1041" i="84"/>
  <c r="M1041" i="84"/>
  <c r="N1041" i="84"/>
  <c r="O1041" i="84"/>
  <c r="P1041" i="84"/>
  <c r="Q1041" i="84"/>
  <c r="R1041" i="84"/>
  <c r="S1041" i="84"/>
  <c r="T1041" i="84"/>
  <c r="U1041" i="84"/>
  <c r="V1041" i="84"/>
  <c r="W1041" i="84"/>
  <c r="X1041" i="84"/>
  <c r="G1042" i="84"/>
  <c r="H1042" i="84"/>
  <c r="I1042" i="84"/>
  <c r="J1042" i="84"/>
  <c r="K1042" i="84"/>
  <c r="L1042" i="84"/>
  <c r="M1042" i="84"/>
  <c r="N1042" i="84"/>
  <c r="O1042" i="84"/>
  <c r="P1042" i="84"/>
  <c r="Q1042" i="84"/>
  <c r="R1042" i="84"/>
  <c r="S1042" i="84"/>
  <c r="T1042" i="84"/>
  <c r="U1042" i="84"/>
  <c r="V1042" i="84"/>
  <c r="W1042" i="84"/>
  <c r="X1042" i="84"/>
  <c r="G1043" i="84"/>
  <c r="H1043" i="84"/>
  <c r="I1043" i="84"/>
  <c r="J1043" i="84"/>
  <c r="K1043" i="84"/>
  <c r="L1043" i="84"/>
  <c r="M1043" i="84"/>
  <c r="N1043" i="84"/>
  <c r="O1043" i="84"/>
  <c r="P1043" i="84"/>
  <c r="Q1043" i="84"/>
  <c r="R1043" i="84"/>
  <c r="S1043" i="84"/>
  <c r="T1043" i="84"/>
  <c r="U1043" i="84"/>
  <c r="V1043" i="84"/>
  <c r="W1043" i="84"/>
  <c r="X1043" i="84"/>
  <c r="G1044" i="84"/>
  <c r="H1044" i="84"/>
  <c r="I1044" i="84"/>
  <c r="J1044" i="84"/>
  <c r="K1044" i="84"/>
  <c r="L1044" i="84"/>
  <c r="M1044" i="84"/>
  <c r="N1044" i="84"/>
  <c r="O1044" i="84"/>
  <c r="P1044" i="84"/>
  <c r="Q1044" i="84"/>
  <c r="R1044" i="84"/>
  <c r="S1044" i="84"/>
  <c r="T1044" i="84"/>
  <c r="U1044" i="84"/>
  <c r="V1044" i="84"/>
  <c r="W1044" i="84"/>
  <c r="X1044" i="84"/>
  <c r="G1045" i="84"/>
  <c r="H1045" i="84"/>
  <c r="I1045" i="84"/>
  <c r="J1045" i="84"/>
  <c r="K1045" i="84"/>
  <c r="L1045" i="84"/>
  <c r="M1045" i="84"/>
  <c r="N1045" i="84"/>
  <c r="O1045" i="84"/>
  <c r="P1045" i="84"/>
  <c r="Q1045" i="84"/>
  <c r="R1045" i="84"/>
  <c r="S1045" i="84"/>
  <c r="T1045" i="84"/>
  <c r="U1045" i="84"/>
  <c r="V1045" i="84"/>
  <c r="W1045" i="84"/>
  <c r="X1045" i="84"/>
  <c r="G1046" i="84"/>
  <c r="H1046" i="84"/>
  <c r="I1046" i="84"/>
  <c r="J1046" i="84"/>
  <c r="K1046" i="84"/>
  <c r="L1046" i="84"/>
  <c r="M1046" i="84"/>
  <c r="N1046" i="84"/>
  <c r="O1046" i="84"/>
  <c r="P1046" i="84"/>
  <c r="Q1046" i="84"/>
  <c r="R1046" i="84"/>
  <c r="S1046" i="84"/>
  <c r="T1046" i="84"/>
  <c r="U1046" i="84"/>
  <c r="V1046" i="84"/>
  <c r="W1046" i="84"/>
  <c r="X1046" i="84"/>
  <c r="G1047" i="84"/>
  <c r="H1047" i="84"/>
  <c r="I1047" i="84"/>
  <c r="J1047" i="84"/>
  <c r="K1047" i="84"/>
  <c r="L1047" i="84"/>
  <c r="M1047" i="84"/>
  <c r="N1047" i="84"/>
  <c r="O1047" i="84"/>
  <c r="P1047" i="84"/>
  <c r="Q1047" i="84"/>
  <c r="R1047" i="84"/>
  <c r="S1047" i="84"/>
  <c r="T1047" i="84"/>
  <c r="U1047" i="84"/>
  <c r="V1047" i="84"/>
  <c r="W1047" i="84"/>
  <c r="X1047" i="84"/>
  <c r="G1048" i="84"/>
  <c r="H1048" i="84"/>
  <c r="I1048" i="84"/>
  <c r="J1048" i="84"/>
  <c r="K1048" i="84"/>
  <c r="L1048" i="84"/>
  <c r="M1048" i="84"/>
  <c r="N1048" i="84"/>
  <c r="O1048" i="84"/>
  <c r="P1048" i="84"/>
  <c r="Q1048" i="84"/>
  <c r="R1048" i="84"/>
  <c r="S1048" i="84"/>
  <c r="T1048" i="84"/>
  <c r="U1048" i="84"/>
  <c r="V1048" i="84"/>
  <c r="W1048" i="84"/>
  <c r="X1048" i="84"/>
  <c r="G1049" i="84"/>
  <c r="H1049" i="84"/>
  <c r="I1049" i="84"/>
  <c r="J1049" i="84"/>
  <c r="K1049" i="84"/>
  <c r="L1049" i="84"/>
  <c r="M1049" i="84"/>
  <c r="N1049" i="84"/>
  <c r="O1049" i="84"/>
  <c r="P1049" i="84"/>
  <c r="Q1049" i="84"/>
  <c r="R1049" i="84"/>
  <c r="S1049" i="84"/>
  <c r="T1049" i="84"/>
  <c r="U1049" i="84"/>
  <c r="V1049" i="84"/>
  <c r="W1049" i="84"/>
  <c r="X1049" i="84"/>
  <c r="G1050" i="84"/>
  <c r="H1050" i="84"/>
  <c r="I1050" i="84"/>
  <c r="J1050" i="84"/>
  <c r="K1050" i="84"/>
  <c r="L1050" i="84"/>
  <c r="M1050" i="84"/>
  <c r="N1050" i="84"/>
  <c r="O1050" i="84"/>
  <c r="P1050" i="84"/>
  <c r="Q1050" i="84"/>
  <c r="R1050" i="84"/>
  <c r="S1050" i="84"/>
  <c r="T1050" i="84"/>
  <c r="U1050" i="84"/>
  <c r="V1050" i="84"/>
  <c r="W1050" i="84"/>
  <c r="X1050" i="84"/>
  <c r="G1051" i="84"/>
  <c r="H1051" i="84"/>
  <c r="I1051" i="84"/>
  <c r="J1051" i="84"/>
  <c r="K1051" i="84"/>
  <c r="L1051" i="84"/>
  <c r="M1051" i="84"/>
  <c r="N1051" i="84"/>
  <c r="O1051" i="84"/>
  <c r="P1051" i="84"/>
  <c r="Q1051" i="84"/>
  <c r="R1051" i="84"/>
  <c r="S1051" i="84"/>
  <c r="T1051" i="84"/>
  <c r="U1051" i="84"/>
  <c r="V1051" i="84"/>
  <c r="W1051" i="84"/>
  <c r="X1051" i="84"/>
  <c r="G1052" i="84"/>
  <c r="H1052" i="84"/>
  <c r="I1052" i="84"/>
  <c r="J1052" i="84"/>
  <c r="K1052" i="84"/>
  <c r="L1052" i="84"/>
  <c r="M1052" i="84"/>
  <c r="N1052" i="84"/>
  <c r="O1052" i="84"/>
  <c r="P1052" i="84"/>
  <c r="Q1052" i="84"/>
  <c r="R1052" i="84"/>
  <c r="S1052" i="84"/>
  <c r="T1052" i="84"/>
  <c r="U1052" i="84"/>
  <c r="V1052" i="84"/>
  <c r="W1052" i="84"/>
  <c r="X1052" i="84"/>
  <c r="G1053" i="84"/>
  <c r="H1053" i="84"/>
  <c r="I1053" i="84"/>
  <c r="J1053" i="84"/>
  <c r="K1053" i="84"/>
  <c r="L1053" i="84"/>
  <c r="M1053" i="84"/>
  <c r="N1053" i="84"/>
  <c r="O1053" i="84"/>
  <c r="P1053" i="84"/>
  <c r="Q1053" i="84"/>
  <c r="R1053" i="84"/>
  <c r="S1053" i="84"/>
  <c r="T1053" i="84"/>
  <c r="U1053" i="84"/>
  <c r="V1053" i="84"/>
  <c r="W1053" i="84"/>
  <c r="X1053" i="84"/>
  <c r="G1054" i="84"/>
  <c r="H1054" i="84"/>
  <c r="I1054" i="84"/>
  <c r="J1054" i="84"/>
  <c r="K1054" i="84"/>
  <c r="L1054" i="84"/>
  <c r="M1054" i="84"/>
  <c r="N1054" i="84"/>
  <c r="O1054" i="84"/>
  <c r="P1054" i="84"/>
  <c r="Q1054" i="84"/>
  <c r="R1054" i="84"/>
  <c r="S1054" i="84"/>
  <c r="T1054" i="84"/>
  <c r="U1054" i="84"/>
  <c r="V1054" i="84"/>
  <c r="W1054" i="84"/>
  <c r="X1054" i="84"/>
  <c r="G1055" i="84"/>
  <c r="H1055" i="84"/>
  <c r="I1055" i="84"/>
  <c r="J1055" i="84"/>
  <c r="K1055" i="84"/>
  <c r="L1055" i="84"/>
  <c r="M1055" i="84"/>
  <c r="N1055" i="84"/>
  <c r="O1055" i="84"/>
  <c r="P1055" i="84"/>
  <c r="Q1055" i="84"/>
  <c r="R1055" i="84"/>
  <c r="S1055" i="84"/>
  <c r="T1055" i="84"/>
  <c r="U1055" i="84"/>
  <c r="V1055" i="84"/>
  <c r="W1055" i="84"/>
  <c r="X1055" i="84"/>
  <c r="G1056" i="84"/>
  <c r="H1056" i="84"/>
  <c r="I1056" i="84"/>
  <c r="J1056" i="84"/>
  <c r="K1056" i="84"/>
  <c r="L1056" i="84"/>
  <c r="M1056" i="84"/>
  <c r="N1056" i="84"/>
  <c r="O1056" i="84"/>
  <c r="P1056" i="84"/>
  <c r="Q1056" i="84"/>
  <c r="R1056" i="84"/>
  <c r="S1056" i="84"/>
  <c r="T1056" i="84"/>
  <c r="U1056" i="84"/>
  <c r="V1056" i="84"/>
  <c r="W1056" i="84"/>
  <c r="X1056" i="84"/>
  <c r="G1057" i="84"/>
  <c r="H1057" i="84"/>
  <c r="I1057" i="84"/>
  <c r="J1057" i="84"/>
  <c r="K1057" i="84"/>
  <c r="L1057" i="84"/>
  <c r="M1057" i="84"/>
  <c r="N1057" i="84"/>
  <c r="O1057" i="84"/>
  <c r="P1057" i="84"/>
  <c r="Q1057" i="84"/>
  <c r="R1057" i="84"/>
  <c r="S1057" i="84"/>
  <c r="T1057" i="84"/>
  <c r="U1057" i="84"/>
  <c r="V1057" i="84"/>
  <c r="W1057" i="84"/>
  <c r="X1057" i="84"/>
  <c r="G1058" i="84"/>
  <c r="H1058" i="84"/>
  <c r="I1058" i="84"/>
  <c r="J1058" i="84"/>
  <c r="K1058" i="84"/>
  <c r="L1058" i="84"/>
  <c r="M1058" i="84"/>
  <c r="N1058" i="84"/>
  <c r="O1058" i="84"/>
  <c r="P1058" i="84"/>
  <c r="Q1058" i="84"/>
  <c r="R1058" i="84"/>
  <c r="S1058" i="84"/>
  <c r="T1058" i="84"/>
  <c r="U1058" i="84"/>
  <c r="V1058" i="84"/>
  <c r="W1058" i="84"/>
  <c r="X1058" i="84"/>
  <c r="G1059" i="84"/>
  <c r="H1059" i="84"/>
  <c r="I1059" i="84"/>
  <c r="J1059" i="84"/>
  <c r="K1059" i="84"/>
  <c r="L1059" i="84"/>
  <c r="M1059" i="84"/>
  <c r="N1059" i="84"/>
  <c r="O1059" i="84"/>
  <c r="P1059" i="84"/>
  <c r="Q1059" i="84"/>
  <c r="R1059" i="84"/>
  <c r="S1059" i="84"/>
  <c r="T1059" i="84"/>
  <c r="U1059" i="84"/>
  <c r="V1059" i="84"/>
  <c r="W1059" i="84"/>
  <c r="X1059" i="84"/>
  <c r="G1060" i="84"/>
  <c r="H1060" i="84"/>
  <c r="I1060" i="84"/>
  <c r="J1060" i="84"/>
  <c r="K1060" i="84"/>
  <c r="L1060" i="84"/>
  <c r="M1060" i="84"/>
  <c r="N1060" i="84"/>
  <c r="O1060" i="84"/>
  <c r="P1060" i="84"/>
  <c r="Q1060" i="84"/>
  <c r="R1060" i="84"/>
  <c r="S1060" i="84"/>
  <c r="T1060" i="84"/>
  <c r="U1060" i="84"/>
  <c r="V1060" i="84"/>
  <c r="W1060" i="84"/>
  <c r="X1060" i="84"/>
  <c r="G1061" i="84"/>
  <c r="H1061" i="84"/>
  <c r="I1061" i="84"/>
  <c r="J1061" i="84"/>
  <c r="K1061" i="84"/>
  <c r="L1061" i="84"/>
  <c r="M1061" i="84"/>
  <c r="N1061" i="84"/>
  <c r="O1061" i="84"/>
  <c r="P1061" i="84"/>
  <c r="Q1061" i="84"/>
  <c r="R1061" i="84"/>
  <c r="S1061" i="84"/>
  <c r="T1061" i="84"/>
  <c r="U1061" i="84"/>
  <c r="V1061" i="84"/>
  <c r="W1061" i="84"/>
  <c r="X1061" i="84"/>
  <c r="G1062" i="84"/>
  <c r="H1062" i="84"/>
  <c r="I1062" i="84"/>
  <c r="J1062" i="84"/>
  <c r="K1062" i="84"/>
  <c r="L1062" i="84"/>
  <c r="M1062" i="84"/>
  <c r="N1062" i="84"/>
  <c r="O1062" i="84"/>
  <c r="P1062" i="84"/>
  <c r="Q1062" i="84"/>
  <c r="R1062" i="84"/>
  <c r="S1062" i="84"/>
  <c r="T1062" i="84"/>
  <c r="U1062" i="84"/>
  <c r="V1062" i="84"/>
  <c r="W1062" i="84"/>
  <c r="X1062" i="84"/>
  <c r="G1063" i="84"/>
  <c r="H1063" i="84"/>
  <c r="I1063" i="84"/>
  <c r="J1063" i="84"/>
  <c r="K1063" i="84"/>
  <c r="L1063" i="84"/>
  <c r="M1063" i="84"/>
  <c r="N1063" i="84"/>
  <c r="O1063" i="84"/>
  <c r="P1063" i="84"/>
  <c r="Q1063" i="84"/>
  <c r="R1063" i="84"/>
  <c r="S1063" i="84"/>
  <c r="T1063" i="84"/>
  <c r="U1063" i="84"/>
  <c r="V1063" i="84"/>
  <c r="W1063" i="84"/>
  <c r="X1063" i="84"/>
  <c r="G1064" i="84"/>
  <c r="H1064" i="84"/>
  <c r="I1064" i="84"/>
  <c r="J1064" i="84"/>
  <c r="K1064" i="84"/>
  <c r="L1064" i="84"/>
  <c r="M1064" i="84"/>
  <c r="N1064" i="84"/>
  <c r="O1064" i="84"/>
  <c r="P1064" i="84"/>
  <c r="Q1064" i="84"/>
  <c r="R1064" i="84"/>
  <c r="S1064" i="84"/>
  <c r="T1064" i="84"/>
  <c r="U1064" i="84"/>
  <c r="V1064" i="84"/>
  <c r="W1064" i="84"/>
  <c r="X1064" i="84"/>
  <c r="G1065" i="84"/>
  <c r="H1065" i="84"/>
  <c r="I1065" i="84"/>
  <c r="J1065" i="84"/>
  <c r="K1065" i="84"/>
  <c r="L1065" i="84"/>
  <c r="M1065" i="84"/>
  <c r="N1065" i="84"/>
  <c r="O1065" i="84"/>
  <c r="P1065" i="84"/>
  <c r="Q1065" i="84"/>
  <c r="R1065" i="84"/>
  <c r="S1065" i="84"/>
  <c r="T1065" i="84"/>
  <c r="U1065" i="84"/>
  <c r="V1065" i="84"/>
  <c r="W1065" i="84"/>
  <c r="X1065" i="84"/>
  <c r="G1066" i="84"/>
  <c r="H1066" i="84"/>
  <c r="I1066" i="84"/>
  <c r="J1066" i="84"/>
  <c r="K1066" i="84"/>
  <c r="L1066" i="84"/>
  <c r="M1066" i="84"/>
  <c r="N1066" i="84"/>
  <c r="O1066" i="84"/>
  <c r="P1066" i="84"/>
  <c r="Q1066" i="84"/>
  <c r="R1066" i="84"/>
  <c r="S1066" i="84"/>
  <c r="T1066" i="84"/>
  <c r="U1066" i="84"/>
  <c r="V1066" i="84"/>
  <c r="W1066" i="84"/>
  <c r="X1066" i="84"/>
  <c r="G1067" i="84"/>
  <c r="H1067" i="84"/>
  <c r="I1067" i="84"/>
  <c r="J1067" i="84"/>
  <c r="K1067" i="84"/>
  <c r="L1067" i="84"/>
  <c r="M1067" i="84"/>
  <c r="N1067" i="84"/>
  <c r="O1067" i="84"/>
  <c r="P1067" i="84"/>
  <c r="Q1067" i="84"/>
  <c r="R1067" i="84"/>
  <c r="S1067" i="84"/>
  <c r="T1067" i="84"/>
  <c r="U1067" i="84"/>
  <c r="V1067" i="84"/>
  <c r="W1067" i="84"/>
  <c r="X1067" i="84"/>
  <c r="G1068" i="84"/>
  <c r="H1068" i="84"/>
  <c r="I1068" i="84"/>
  <c r="J1068" i="84"/>
  <c r="K1068" i="84"/>
  <c r="L1068" i="84"/>
  <c r="M1068" i="84"/>
  <c r="N1068" i="84"/>
  <c r="O1068" i="84"/>
  <c r="P1068" i="84"/>
  <c r="Q1068" i="84"/>
  <c r="R1068" i="84"/>
  <c r="S1068" i="84"/>
  <c r="T1068" i="84"/>
  <c r="U1068" i="84"/>
  <c r="V1068" i="84"/>
  <c r="W1068" i="84"/>
  <c r="X1068" i="84"/>
  <c r="G1069" i="84"/>
  <c r="H1069" i="84"/>
  <c r="I1069" i="84"/>
  <c r="J1069" i="84"/>
  <c r="K1069" i="84"/>
  <c r="L1069" i="84"/>
  <c r="M1069" i="84"/>
  <c r="N1069" i="84"/>
  <c r="O1069" i="84"/>
  <c r="P1069" i="84"/>
  <c r="Q1069" i="84"/>
  <c r="R1069" i="84"/>
  <c r="S1069" i="84"/>
  <c r="T1069" i="84"/>
  <c r="U1069" i="84"/>
  <c r="V1069" i="84"/>
  <c r="W1069" i="84"/>
  <c r="X1069" i="84"/>
  <c r="G1070" i="84"/>
  <c r="H1070" i="84"/>
  <c r="I1070" i="84"/>
  <c r="J1070" i="84"/>
  <c r="K1070" i="84"/>
  <c r="L1070" i="84"/>
  <c r="M1070" i="84"/>
  <c r="N1070" i="84"/>
  <c r="O1070" i="84"/>
  <c r="P1070" i="84"/>
  <c r="Q1070" i="84"/>
  <c r="R1070" i="84"/>
  <c r="S1070" i="84"/>
  <c r="T1070" i="84"/>
  <c r="U1070" i="84"/>
  <c r="V1070" i="84"/>
  <c r="W1070" i="84"/>
  <c r="X1070" i="84"/>
  <c r="G1071" i="84"/>
  <c r="H1071" i="84"/>
  <c r="I1071" i="84"/>
  <c r="J1071" i="84"/>
  <c r="K1071" i="84"/>
  <c r="L1071" i="84"/>
  <c r="M1071" i="84"/>
  <c r="N1071" i="84"/>
  <c r="O1071" i="84"/>
  <c r="P1071" i="84"/>
  <c r="Q1071" i="84"/>
  <c r="R1071" i="84"/>
  <c r="S1071" i="84"/>
  <c r="T1071" i="84"/>
  <c r="U1071" i="84"/>
  <c r="V1071" i="84"/>
  <c r="W1071" i="84"/>
  <c r="X1071" i="84"/>
  <c r="G1072" i="84"/>
  <c r="H1072" i="84"/>
  <c r="I1072" i="84"/>
  <c r="J1072" i="84"/>
  <c r="K1072" i="84"/>
  <c r="L1072" i="84"/>
  <c r="M1072" i="84"/>
  <c r="N1072" i="84"/>
  <c r="O1072" i="84"/>
  <c r="P1072" i="84"/>
  <c r="Q1072" i="84"/>
  <c r="R1072" i="84"/>
  <c r="S1072" i="84"/>
  <c r="T1072" i="84"/>
  <c r="U1072" i="84"/>
  <c r="V1072" i="84"/>
  <c r="W1072" i="84"/>
  <c r="X1072" i="84"/>
  <c r="G1073" i="84"/>
  <c r="H1073" i="84"/>
  <c r="I1073" i="84"/>
  <c r="J1073" i="84"/>
  <c r="K1073" i="84"/>
  <c r="L1073" i="84"/>
  <c r="M1073" i="84"/>
  <c r="N1073" i="84"/>
  <c r="O1073" i="84"/>
  <c r="P1073" i="84"/>
  <c r="Q1073" i="84"/>
  <c r="R1073" i="84"/>
  <c r="S1073" i="84"/>
  <c r="T1073" i="84"/>
  <c r="U1073" i="84"/>
  <c r="V1073" i="84"/>
  <c r="W1073" i="84"/>
  <c r="X1073" i="84"/>
  <c r="G1074" i="84"/>
  <c r="H1074" i="84"/>
  <c r="I1074" i="84"/>
  <c r="J1074" i="84"/>
  <c r="K1074" i="84"/>
  <c r="L1074" i="84"/>
  <c r="M1074" i="84"/>
  <c r="N1074" i="84"/>
  <c r="O1074" i="84"/>
  <c r="P1074" i="84"/>
  <c r="Q1074" i="84"/>
  <c r="R1074" i="84"/>
  <c r="S1074" i="84"/>
  <c r="T1074" i="84"/>
  <c r="U1074" i="84"/>
  <c r="V1074" i="84"/>
  <c r="W1074" i="84"/>
  <c r="X1074" i="84"/>
  <c r="G1075" i="84"/>
  <c r="H1075" i="84"/>
  <c r="I1075" i="84"/>
  <c r="J1075" i="84"/>
  <c r="K1075" i="84"/>
  <c r="L1075" i="84"/>
  <c r="M1075" i="84"/>
  <c r="N1075" i="84"/>
  <c r="O1075" i="84"/>
  <c r="P1075" i="84"/>
  <c r="Q1075" i="84"/>
  <c r="R1075" i="84"/>
  <c r="S1075" i="84"/>
  <c r="T1075" i="84"/>
  <c r="U1075" i="84"/>
  <c r="V1075" i="84"/>
  <c r="W1075" i="84"/>
  <c r="X1075" i="84"/>
  <c r="G1076" i="84"/>
  <c r="H1076" i="84"/>
  <c r="I1076" i="84"/>
  <c r="J1076" i="84"/>
  <c r="K1076" i="84"/>
  <c r="L1076" i="84"/>
  <c r="M1076" i="84"/>
  <c r="N1076" i="84"/>
  <c r="O1076" i="84"/>
  <c r="P1076" i="84"/>
  <c r="Q1076" i="84"/>
  <c r="R1076" i="84"/>
  <c r="S1076" i="84"/>
  <c r="T1076" i="84"/>
  <c r="U1076" i="84"/>
  <c r="V1076" i="84"/>
  <c r="W1076" i="84"/>
  <c r="X1076" i="84"/>
  <c r="G1077" i="84"/>
  <c r="H1077" i="84"/>
  <c r="I1077" i="84"/>
  <c r="J1077" i="84"/>
  <c r="K1077" i="84"/>
  <c r="L1077" i="84"/>
  <c r="M1077" i="84"/>
  <c r="N1077" i="84"/>
  <c r="O1077" i="84"/>
  <c r="P1077" i="84"/>
  <c r="Q1077" i="84"/>
  <c r="R1077" i="84"/>
  <c r="S1077" i="84"/>
  <c r="T1077" i="84"/>
  <c r="U1077" i="84"/>
  <c r="V1077" i="84"/>
  <c r="W1077" i="84"/>
  <c r="X1077" i="84"/>
  <c r="G1137" i="84"/>
  <c r="H1137" i="84"/>
  <c r="I1137" i="84"/>
  <c r="J1137" i="84"/>
  <c r="K1137" i="84"/>
  <c r="L1137" i="84"/>
  <c r="Q1137" i="84"/>
  <c r="R1137" i="84"/>
  <c r="S1137" i="84"/>
  <c r="T1137" i="84"/>
  <c r="W1137" i="84"/>
  <c r="X1137" i="84"/>
  <c r="G1138" i="84"/>
  <c r="H1138" i="84"/>
  <c r="I1138" i="84"/>
  <c r="J1138" i="84"/>
  <c r="K1138" i="84"/>
  <c r="L1138" i="84"/>
  <c r="Q1138" i="84"/>
  <c r="R1138" i="84"/>
  <c r="S1138" i="84"/>
  <c r="T1138" i="84"/>
  <c r="W1138" i="84"/>
  <c r="X1138" i="84"/>
  <c r="G1139" i="84"/>
  <c r="H1139" i="84"/>
  <c r="I1139" i="84"/>
  <c r="J1139" i="84"/>
  <c r="K1139" i="84"/>
  <c r="L1139" i="84"/>
  <c r="Q1139" i="84"/>
  <c r="R1139" i="84"/>
  <c r="S1139" i="84"/>
  <c r="T1139" i="84"/>
  <c r="W1139" i="84"/>
  <c r="X1139" i="84"/>
  <c r="G1140" i="84"/>
  <c r="H1140" i="84"/>
  <c r="I1140" i="84"/>
  <c r="J1140" i="84"/>
  <c r="K1140" i="84"/>
  <c r="L1140" i="84"/>
  <c r="Q1140" i="84"/>
  <c r="R1140" i="84"/>
  <c r="S1140" i="84"/>
  <c r="T1140" i="84"/>
  <c r="W1140" i="84"/>
  <c r="X1140" i="84"/>
  <c r="G1141" i="84"/>
  <c r="H1141" i="84"/>
  <c r="I1141" i="84"/>
  <c r="J1141" i="84"/>
  <c r="K1141" i="84"/>
  <c r="L1141" i="84"/>
  <c r="Q1141" i="84"/>
  <c r="R1141" i="84"/>
  <c r="S1141" i="84"/>
  <c r="T1141" i="84"/>
  <c r="W1141" i="84"/>
  <c r="X1141" i="84"/>
  <c r="G1142" i="84"/>
  <c r="H1142" i="84"/>
  <c r="I1142" i="84"/>
  <c r="J1142" i="84"/>
  <c r="K1142" i="84"/>
  <c r="L1142" i="84"/>
  <c r="Q1142" i="84"/>
  <c r="R1142" i="84"/>
  <c r="S1142" i="84"/>
  <c r="T1142" i="84"/>
  <c r="W1142" i="84"/>
  <c r="X1142" i="84"/>
  <c r="G1143" i="84"/>
  <c r="H1143" i="84"/>
  <c r="I1143" i="84"/>
  <c r="J1143" i="84"/>
  <c r="K1143" i="84"/>
  <c r="L1143" i="84"/>
  <c r="Q1143" i="84"/>
  <c r="R1143" i="84"/>
  <c r="S1143" i="84"/>
  <c r="T1143" i="84"/>
  <c r="W1143" i="84"/>
  <c r="X1143" i="84"/>
  <c r="G1144" i="84"/>
  <c r="H1144" i="84"/>
  <c r="I1144" i="84"/>
  <c r="J1144" i="84"/>
  <c r="K1144" i="84"/>
  <c r="L1144" i="84"/>
  <c r="Q1144" i="84"/>
  <c r="R1144" i="84"/>
  <c r="S1144" i="84"/>
  <c r="T1144" i="84"/>
  <c r="W1144" i="84"/>
  <c r="X1144" i="84"/>
  <c r="G1145" i="84"/>
  <c r="H1145" i="84"/>
  <c r="I1145" i="84"/>
  <c r="J1145" i="84"/>
  <c r="K1145" i="84"/>
  <c r="L1145" i="84"/>
  <c r="Q1145" i="84"/>
  <c r="R1145" i="84"/>
  <c r="S1145" i="84"/>
  <c r="T1145" i="84"/>
  <c r="W1145" i="84"/>
  <c r="X1145" i="84"/>
  <c r="G1146" i="84"/>
  <c r="H1146" i="84"/>
  <c r="I1146" i="84"/>
  <c r="J1146" i="84"/>
  <c r="K1146" i="84"/>
  <c r="L1146" i="84"/>
  <c r="Q1146" i="84"/>
  <c r="R1146" i="84"/>
  <c r="S1146" i="84"/>
  <c r="T1146" i="84"/>
  <c r="W1146" i="84"/>
  <c r="X1146" i="84"/>
  <c r="G1147" i="84"/>
  <c r="H1147" i="84"/>
  <c r="I1147" i="84"/>
  <c r="J1147" i="84"/>
  <c r="K1147" i="84"/>
  <c r="L1147" i="84"/>
  <c r="Q1147" i="84"/>
  <c r="R1147" i="84"/>
  <c r="S1147" i="84"/>
  <c r="T1147" i="84"/>
  <c r="W1147" i="84"/>
  <c r="X1147" i="84"/>
  <c r="G1148" i="84"/>
  <c r="H1148" i="84"/>
  <c r="I1148" i="84"/>
  <c r="J1148" i="84"/>
  <c r="K1148" i="84"/>
  <c r="L1148" i="84"/>
  <c r="Q1148" i="84"/>
  <c r="R1148" i="84"/>
  <c r="S1148" i="84"/>
  <c r="T1148" i="84"/>
  <c r="W1148" i="84"/>
  <c r="X1148" i="84"/>
  <c r="G1149" i="84"/>
  <c r="H1149" i="84"/>
  <c r="I1149" i="84"/>
  <c r="J1149" i="84"/>
  <c r="K1149" i="84"/>
  <c r="L1149" i="84"/>
  <c r="Q1149" i="84"/>
  <c r="R1149" i="84"/>
  <c r="S1149" i="84"/>
  <c r="T1149" i="84"/>
  <c r="W1149" i="84"/>
  <c r="X1149" i="84"/>
  <c r="G1150" i="84"/>
  <c r="H1150" i="84"/>
  <c r="I1150" i="84"/>
  <c r="J1150" i="84"/>
  <c r="K1150" i="84"/>
  <c r="L1150" i="84"/>
  <c r="M1150" i="84"/>
  <c r="N1150" i="84"/>
  <c r="Q1150" i="84"/>
  <c r="R1150" i="84"/>
  <c r="S1150" i="84"/>
  <c r="T1150" i="84"/>
  <c r="U1150" i="84"/>
  <c r="V1150" i="84"/>
  <c r="W1150" i="84"/>
  <c r="X1150" i="84"/>
  <c r="G1151" i="84"/>
  <c r="H1151" i="84"/>
  <c r="I1151" i="84"/>
  <c r="J1151" i="84"/>
  <c r="K1151" i="84"/>
  <c r="L1151" i="84"/>
  <c r="M1151" i="84"/>
  <c r="N1151" i="84"/>
  <c r="Q1151" i="84"/>
  <c r="R1151" i="84"/>
  <c r="S1151" i="84"/>
  <c r="T1151" i="84"/>
  <c r="U1151" i="84"/>
  <c r="V1151" i="84"/>
  <c r="W1151" i="84"/>
  <c r="X1151" i="84"/>
  <c r="G1152" i="84"/>
  <c r="H1152" i="84"/>
  <c r="I1152" i="84"/>
  <c r="J1152" i="84"/>
  <c r="K1152" i="84"/>
  <c r="L1152" i="84"/>
  <c r="M1152" i="84"/>
  <c r="N1152" i="84"/>
  <c r="Q1152" i="84"/>
  <c r="R1152" i="84"/>
  <c r="S1152" i="84"/>
  <c r="T1152" i="84"/>
  <c r="U1152" i="84"/>
  <c r="V1152" i="84"/>
  <c r="W1152" i="84"/>
  <c r="X1152" i="84"/>
  <c r="G1153" i="84"/>
  <c r="H1153" i="84"/>
  <c r="I1153" i="84"/>
  <c r="J1153" i="84"/>
  <c r="K1153" i="84"/>
  <c r="L1153" i="84"/>
  <c r="M1153" i="84"/>
  <c r="N1153" i="84"/>
  <c r="Q1153" i="84"/>
  <c r="R1153" i="84"/>
  <c r="S1153" i="84"/>
  <c r="T1153" i="84"/>
  <c r="U1153" i="84"/>
  <c r="V1153" i="84"/>
  <c r="W1153" i="84"/>
  <c r="X1153" i="84"/>
  <c r="G1154" i="84"/>
  <c r="H1154" i="84"/>
  <c r="I1154" i="84"/>
  <c r="J1154" i="84"/>
  <c r="K1154" i="84"/>
  <c r="L1154" i="84"/>
  <c r="M1154" i="84"/>
  <c r="N1154" i="84"/>
  <c r="Q1154" i="84"/>
  <c r="R1154" i="84"/>
  <c r="S1154" i="84"/>
  <c r="T1154" i="84"/>
  <c r="U1154" i="84"/>
  <c r="V1154" i="84"/>
  <c r="W1154" i="84"/>
  <c r="X1154" i="84"/>
  <c r="G1155" i="84"/>
  <c r="H1155" i="84"/>
  <c r="I1155" i="84"/>
  <c r="J1155" i="84"/>
  <c r="K1155" i="84"/>
  <c r="L1155" i="84"/>
  <c r="M1155" i="84"/>
  <c r="N1155" i="84"/>
  <c r="Q1155" i="84"/>
  <c r="R1155" i="84"/>
  <c r="S1155" i="84"/>
  <c r="T1155" i="84"/>
  <c r="U1155" i="84"/>
  <c r="V1155" i="84"/>
  <c r="W1155" i="84"/>
  <c r="X1155" i="84"/>
  <c r="G1156" i="84"/>
  <c r="H1156" i="84"/>
  <c r="I1156" i="84"/>
  <c r="J1156" i="84"/>
  <c r="K1156" i="84"/>
  <c r="L1156" i="84"/>
  <c r="M1156" i="84"/>
  <c r="N1156" i="84"/>
  <c r="Q1156" i="84"/>
  <c r="R1156" i="84"/>
  <c r="S1156" i="84"/>
  <c r="T1156" i="84"/>
  <c r="U1156" i="84"/>
  <c r="V1156" i="84"/>
  <c r="W1156" i="84"/>
  <c r="X1156" i="84"/>
  <c r="G1157" i="84"/>
  <c r="H1157" i="84"/>
  <c r="I1157" i="84"/>
  <c r="J1157" i="84"/>
  <c r="K1157" i="84"/>
  <c r="L1157" i="84"/>
  <c r="M1157" i="84"/>
  <c r="N1157" i="84"/>
  <c r="Q1157" i="84"/>
  <c r="R1157" i="84"/>
  <c r="S1157" i="84"/>
  <c r="T1157" i="84"/>
  <c r="U1157" i="84"/>
  <c r="V1157" i="84"/>
  <c r="W1157" i="84"/>
  <c r="X1157" i="84"/>
  <c r="G1158" i="84"/>
  <c r="H1158" i="84"/>
  <c r="I1158" i="84"/>
  <c r="J1158" i="84"/>
  <c r="K1158" i="84"/>
  <c r="L1158" i="84"/>
  <c r="M1158" i="84"/>
  <c r="N1158" i="84"/>
  <c r="Q1158" i="84"/>
  <c r="R1158" i="84"/>
  <c r="S1158" i="84"/>
  <c r="T1158" i="84"/>
  <c r="U1158" i="84"/>
  <c r="V1158" i="84"/>
  <c r="W1158" i="84"/>
  <c r="X1158" i="84"/>
  <c r="G1159" i="84"/>
  <c r="H1159" i="84"/>
  <c r="I1159" i="84"/>
  <c r="J1159" i="84"/>
  <c r="K1159" i="84"/>
  <c r="L1159" i="84"/>
  <c r="M1159" i="84"/>
  <c r="N1159" i="84"/>
  <c r="Q1159" i="84"/>
  <c r="R1159" i="84"/>
  <c r="S1159" i="84"/>
  <c r="T1159" i="84"/>
  <c r="U1159" i="84"/>
  <c r="V1159" i="84"/>
  <c r="W1159" i="84"/>
  <c r="X1159" i="84"/>
  <c r="G1160" i="84"/>
  <c r="H1160" i="84"/>
  <c r="I1160" i="84"/>
  <c r="J1160" i="84"/>
  <c r="K1160" i="84"/>
  <c r="L1160" i="84"/>
  <c r="M1160" i="84"/>
  <c r="N1160" i="84"/>
  <c r="Q1160" i="84"/>
  <c r="R1160" i="84"/>
  <c r="S1160" i="84"/>
  <c r="T1160" i="84"/>
  <c r="U1160" i="84"/>
  <c r="V1160" i="84"/>
  <c r="W1160" i="84"/>
  <c r="X1160" i="84"/>
  <c r="G1161" i="84"/>
  <c r="H1161" i="84"/>
  <c r="I1161" i="84"/>
  <c r="J1161" i="84"/>
  <c r="K1161" i="84"/>
  <c r="L1161" i="84"/>
  <c r="M1161" i="84"/>
  <c r="N1161" i="84"/>
  <c r="Q1161" i="84"/>
  <c r="R1161" i="84"/>
  <c r="S1161" i="84"/>
  <c r="T1161" i="84"/>
  <c r="U1161" i="84"/>
  <c r="V1161" i="84"/>
  <c r="W1161" i="84"/>
  <c r="X1161" i="84"/>
  <c r="G1162" i="84"/>
  <c r="H1162" i="84"/>
  <c r="I1162" i="84"/>
  <c r="J1162" i="84"/>
  <c r="K1162" i="84"/>
  <c r="L1162" i="84"/>
  <c r="M1162" i="84"/>
  <c r="N1162" i="84"/>
  <c r="O1162" i="84"/>
  <c r="P1162" i="84"/>
  <c r="Q1162" i="84"/>
  <c r="R1162" i="84"/>
  <c r="S1162" i="84"/>
  <c r="T1162" i="84"/>
  <c r="U1162" i="84"/>
  <c r="V1162" i="84"/>
  <c r="W1162" i="84"/>
  <c r="X1162" i="84"/>
  <c r="G1163" i="84"/>
  <c r="H1163" i="84"/>
  <c r="I1163" i="84"/>
  <c r="J1163" i="84"/>
  <c r="K1163" i="84"/>
  <c r="L1163" i="84"/>
  <c r="M1163" i="84"/>
  <c r="N1163" i="84"/>
  <c r="O1163" i="84"/>
  <c r="P1163" i="84"/>
  <c r="Q1163" i="84"/>
  <c r="R1163" i="84"/>
  <c r="S1163" i="84"/>
  <c r="T1163" i="84"/>
  <c r="U1163" i="84"/>
  <c r="V1163" i="84"/>
  <c r="W1163" i="84"/>
  <c r="X1163" i="84"/>
  <c r="G1164" i="84"/>
  <c r="H1164" i="84"/>
  <c r="I1164" i="84"/>
  <c r="J1164" i="84"/>
  <c r="K1164" i="84"/>
  <c r="L1164" i="84"/>
  <c r="M1164" i="84"/>
  <c r="N1164" i="84"/>
  <c r="O1164" i="84"/>
  <c r="P1164" i="84"/>
  <c r="Q1164" i="84"/>
  <c r="R1164" i="84"/>
  <c r="S1164" i="84"/>
  <c r="T1164" i="84"/>
  <c r="U1164" i="84"/>
  <c r="V1164" i="84"/>
  <c r="W1164" i="84"/>
  <c r="X1164" i="84"/>
  <c r="G1165" i="84"/>
  <c r="H1165" i="84"/>
  <c r="I1165" i="84"/>
  <c r="J1165" i="84"/>
  <c r="K1165" i="84"/>
  <c r="L1165" i="84"/>
  <c r="M1165" i="84"/>
  <c r="N1165" i="84"/>
  <c r="O1165" i="84"/>
  <c r="P1165" i="84"/>
  <c r="Q1165" i="84"/>
  <c r="R1165" i="84"/>
  <c r="S1165" i="84"/>
  <c r="T1165" i="84"/>
  <c r="U1165" i="84"/>
  <c r="V1165" i="84"/>
  <c r="W1165" i="84"/>
  <c r="X1165" i="84"/>
  <c r="G1166" i="84"/>
  <c r="H1166" i="84"/>
  <c r="I1166" i="84"/>
  <c r="J1166" i="84"/>
  <c r="K1166" i="84"/>
  <c r="L1166" i="84"/>
  <c r="M1166" i="84"/>
  <c r="N1166" i="84"/>
  <c r="O1166" i="84"/>
  <c r="P1166" i="84"/>
  <c r="Q1166" i="84"/>
  <c r="R1166" i="84"/>
  <c r="S1166" i="84"/>
  <c r="T1166" i="84"/>
  <c r="U1166" i="84"/>
  <c r="V1166" i="84"/>
  <c r="W1166" i="84"/>
  <c r="X1166" i="84"/>
  <c r="G1167" i="84"/>
  <c r="H1167" i="84"/>
  <c r="I1167" i="84"/>
  <c r="J1167" i="84"/>
  <c r="K1167" i="84"/>
  <c r="L1167" i="84"/>
  <c r="M1167" i="84"/>
  <c r="N1167" i="84"/>
  <c r="O1167" i="84"/>
  <c r="P1167" i="84"/>
  <c r="Q1167" i="84"/>
  <c r="R1167" i="84"/>
  <c r="S1167" i="84"/>
  <c r="T1167" i="84"/>
  <c r="U1167" i="84"/>
  <c r="V1167" i="84"/>
  <c r="W1167" i="84"/>
  <c r="X1167" i="84"/>
  <c r="G1168" i="84"/>
  <c r="H1168" i="84"/>
  <c r="I1168" i="84"/>
  <c r="J1168" i="84"/>
  <c r="K1168" i="84"/>
  <c r="L1168" i="84"/>
  <c r="M1168" i="84"/>
  <c r="N1168" i="84"/>
  <c r="O1168" i="84"/>
  <c r="P1168" i="84"/>
  <c r="Q1168" i="84"/>
  <c r="R1168" i="84"/>
  <c r="S1168" i="84"/>
  <c r="T1168" i="84"/>
  <c r="U1168" i="84"/>
  <c r="V1168" i="84"/>
  <c r="W1168" i="84"/>
  <c r="X1168" i="84"/>
  <c r="G1169" i="84"/>
  <c r="H1169" i="84"/>
  <c r="I1169" i="84"/>
  <c r="J1169" i="84"/>
  <c r="K1169" i="84"/>
  <c r="L1169" i="84"/>
  <c r="M1169" i="84"/>
  <c r="N1169" i="84"/>
  <c r="O1169" i="84"/>
  <c r="P1169" i="84"/>
  <c r="Q1169" i="84"/>
  <c r="R1169" i="84"/>
  <c r="S1169" i="84"/>
  <c r="T1169" i="84"/>
  <c r="U1169" i="84"/>
  <c r="V1169" i="84"/>
  <c r="W1169" i="84"/>
  <c r="X1169" i="84"/>
  <c r="G1170" i="84"/>
  <c r="H1170" i="84"/>
  <c r="I1170" i="84"/>
  <c r="J1170" i="84"/>
  <c r="K1170" i="84"/>
  <c r="L1170" i="84"/>
  <c r="M1170" i="84"/>
  <c r="N1170" i="84"/>
  <c r="O1170" i="84"/>
  <c r="P1170" i="84"/>
  <c r="Q1170" i="84"/>
  <c r="R1170" i="84"/>
  <c r="S1170" i="84"/>
  <c r="T1170" i="84"/>
  <c r="U1170" i="84"/>
  <c r="V1170" i="84"/>
  <c r="W1170" i="84"/>
  <c r="X1170" i="84"/>
  <c r="G1171" i="84"/>
  <c r="H1171" i="84"/>
  <c r="I1171" i="84"/>
  <c r="J1171" i="84"/>
  <c r="K1171" i="84"/>
  <c r="L1171" i="84"/>
  <c r="M1171" i="84"/>
  <c r="N1171" i="84"/>
  <c r="O1171" i="84"/>
  <c r="P1171" i="84"/>
  <c r="Q1171" i="84"/>
  <c r="R1171" i="84"/>
  <c r="S1171" i="84"/>
  <c r="T1171" i="84"/>
  <c r="U1171" i="84"/>
  <c r="V1171" i="84"/>
  <c r="W1171" i="84"/>
  <c r="X1171" i="84"/>
  <c r="G1172" i="84"/>
  <c r="H1172" i="84"/>
  <c r="I1172" i="84"/>
  <c r="J1172" i="84"/>
  <c r="K1172" i="84"/>
  <c r="L1172" i="84"/>
  <c r="M1172" i="84"/>
  <c r="N1172" i="84"/>
  <c r="O1172" i="84"/>
  <c r="P1172" i="84"/>
  <c r="Q1172" i="84"/>
  <c r="R1172" i="84"/>
  <c r="S1172" i="84"/>
  <c r="T1172" i="84"/>
  <c r="U1172" i="84"/>
  <c r="V1172" i="84"/>
  <c r="W1172" i="84"/>
  <c r="X1172" i="84"/>
  <c r="G1173" i="84"/>
  <c r="H1173" i="84"/>
  <c r="I1173" i="84"/>
  <c r="J1173" i="84"/>
  <c r="K1173" i="84"/>
  <c r="L1173" i="84"/>
  <c r="M1173" i="84"/>
  <c r="N1173" i="84"/>
  <c r="O1173" i="84"/>
  <c r="P1173" i="84"/>
  <c r="Q1173" i="84"/>
  <c r="R1173" i="84"/>
  <c r="S1173" i="84"/>
  <c r="T1173" i="84"/>
  <c r="U1173" i="84"/>
  <c r="V1173" i="84"/>
  <c r="W1173" i="84"/>
  <c r="X1173" i="84"/>
  <c r="G1174" i="84"/>
  <c r="H1174" i="84"/>
  <c r="I1174" i="84"/>
  <c r="J1174" i="84"/>
  <c r="K1174" i="84"/>
  <c r="L1174" i="84"/>
  <c r="M1174" i="84"/>
  <c r="N1174" i="84"/>
  <c r="O1174" i="84"/>
  <c r="P1174" i="84"/>
  <c r="Q1174" i="84"/>
  <c r="R1174" i="84"/>
  <c r="S1174" i="84"/>
  <c r="T1174" i="84"/>
  <c r="U1174" i="84"/>
  <c r="V1174" i="84"/>
  <c r="W1174" i="84"/>
  <c r="X1174" i="84"/>
  <c r="G1175" i="84"/>
  <c r="H1175" i="84"/>
  <c r="I1175" i="84"/>
  <c r="J1175" i="84"/>
  <c r="K1175" i="84"/>
  <c r="L1175" i="84"/>
  <c r="M1175" i="84"/>
  <c r="N1175" i="84"/>
  <c r="O1175" i="84"/>
  <c r="P1175" i="84"/>
  <c r="Q1175" i="84"/>
  <c r="R1175" i="84"/>
  <c r="S1175" i="84"/>
  <c r="T1175" i="84"/>
  <c r="U1175" i="84"/>
  <c r="V1175" i="84"/>
  <c r="W1175" i="84"/>
  <c r="X1175" i="84"/>
  <c r="G1176" i="84"/>
  <c r="H1176" i="84"/>
  <c r="I1176" i="84"/>
  <c r="J1176" i="84"/>
  <c r="K1176" i="84"/>
  <c r="L1176" i="84"/>
  <c r="M1176" i="84"/>
  <c r="N1176" i="84"/>
  <c r="O1176" i="84"/>
  <c r="P1176" i="84"/>
  <c r="Q1176" i="84"/>
  <c r="R1176" i="84"/>
  <c r="S1176" i="84"/>
  <c r="T1176" i="84"/>
  <c r="U1176" i="84"/>
  <c r="V1176" i="84"/>
  <c r="W1176" i="84"/>
  <c r="X1176" i="84"/>
  <c r="G1177" i="84"/>
  <c r="H1177" i="84"/>
  <c r="I1177" i="84"/>
  <c r="J1177" i="84"/>
  <c r="K1177" i="84"/>
  <c r="L1177" i="84"/>
  <c r="M1177" i="84"/>
  <c r="N1177" i="84"/>
  <c r="O1177" i="84"/>
  <c r="P1177" i="84"/>
  <c r="Q1177" i="84"/>
  <c r="R1177" i="84"/>
  <c r="S1177" i="84"/>
  <c r="T1177" i="84"/>
  <c r="U1177" i="84"/>
  <c r="V1177" i="84"/>
  <c r="W1177" i="84"/>
  <c r="X1177" i="84"/>
  <c r="G1178" i="84"/>
  <c r="H1178" i="84"/>
  <c r="I1178" i="84"/>
  <c r="J1178" i="84"/>
  <c r="K1178" i="84"/>
  <c r="L1178" i="84"/>
  <c r="M1178" i="84"/>
  <c r="N1178" i="84"/>
  <c r="O1178" i="84"/>
  <c r="P1178" i="84"/>
  <c r="Q1178" i="84"/>
  <c r="R1178" i="84"/>
  <c r="S1178" i="84"/>
  <c r="T1178" i="84"/>
  <c r="U1178" i="84"/>
  <c r="V1178" i="84"/>
  <c r="W1178" i="84"/>
  <c r="X1178" i="84"/>
  <c r="G1179" i="84"/>
  <c r="H1179" i="84"/>
  <c r="I1179" i="84"/>
  <c r="J1179" i="84"/>
  <c r="K1179" i="84"/>
  <c r="L1179" i="84"/>
  <c r="M1179" i="84"/>
  <c r="N1179" i="84"/>
  <c r="O1179" i="84"/>
  <c r="P1179" i="84"/>
  <c r="Q1179" i="84"/>
  <c r="R1179" i="84"/>
  <c r="S1179" i="84"/>
  <c r="T1179" i="84"/>
  <c r="U1179" i="84"/>
  <c r="V1179" i="84"/>
  <c r="W1179" i="84"/>
  <c r="X1179" i="84"/>
  <c r="G1180" i="84"/>
  <c r="H1180" i="84"/>
  <c r="I1180" i="84"/>
  <c r="J1180" i="84"/>
  <c r="K1180" i="84"/>
  <c r="L1180" i="84"/>
  <c r="M1180" i="84"/>
  <c r="N1180" i="84"/>
  <c r="O1180" i="84"/>
  <c r="P1180" i="84"/>
  <c r="Q1180" i="84"/>
  <c r="R1180" i="84"/>
  <c r="S1180" i="84"/>
  <c r="T1180" i="84"/>
  <c r="U1180" i="84"/>
  <c r="V1180" i="84"/>
  <c r="W1180" i="84"/>
  <c r="X1180" i="84"/>
  <c r="G1181" i="84"/>
  <c r="H1181" i="84"/>
  <c r="I1181" i="84"/>
  <c r="J1181" i="84"/>
  <c r="K1181" i="84"/>
  <c r="L1181" i="84"/>
  <c r="M1181" i="84"/>
  <c r="N1181" i="84"/>
  <c r="O1181" i="84"/>
  <c r="P1181" i="84"/>
  <c r="Q1181" i="84"/>
  <c r="R1181" i="84"/>
  <c r="S1181" i="84"/>
  <c r="T1181" i="84"/>
  <c r="U1181" i="84"/>
  <c r="V1181" i="84"/>
  <c r="W1181" i="84"/>
  <c r="X1181" i="84"/>
  <c r="G1182" i="84"/>
  <c r="H1182" i="84"/>
  <c r="I1182" i="84"/>
  <c r="J1182" i="84"/>
  <c r="K1182" i="84"/>
  <c r="L1182" i="84"/>
  <c r="M1182" i="84"/>
  <c r="N1182" i="84"/>
  <c r="O1182" i="84"/>
  <c r="P1182" i="84"/>
  <c r="Q1182" i="84"/>
  <c r="R1182" i="84"/>
  <c r="S1182" i="84"/>
  <c r="T1182" i="84"/>
  <c r="U1182" i="84"/>
  <c r="V1182" i="84"/>
  <c r="W1182" i="84"/>
  <c r="X1182" i="84"/>
  <c r="G1183" i="84"/>
  <c r="H1183" i="84"/>
  <c r="I1183" i="84"/>
  <c r="J1183" i="84"/>
  <c r="K1183" i="84"/>
  <c r="L1183" i="84"/>
  <c r="M1183" i="84"/>
  <c r="N1183" i="84"/>
  <c r="O1183" i="84"/>
  <c r="P1183" i="84"/>
  <c r="Q1183" i="84"/>
  <c r="R1183" i="84"/>
  <c r="S1183" i="84"/>
  <c r="T1183" i="84"/>
  <c r="U1183" i="84"/>
  <c r="V1183" i="84"/>
  <c r="W1183" i="84"/>
  <c r="X1183" i="84"/>
  <c r="G1184" i="84"/>
  <c r="H1184" i="84"/>
  <c r="I1184" i="84"/>
  <c r="J1184" i="84"/>
  <c r="K1184" i="84"/>
  <c r="L1184" i="84"/>
  <c r="M1184" i="84"/>
  <c r="N1184" i="84"/>
  <c r="O1184" i="84"/>
  <c r="P1184" i="84"/>
  <c r="Q1184" i="84"/>
  <c r="R1184" i="84"/>
  <c r="S1184" i="84"/>
  <c r="T1184" i="84"/>
  <c r="U1184" i="84"/>
  <c r="V1184" i="84"/>
  <c r="W1184" i="84"/>
  <c r="X1184" i="84"/>
  <c r="G1185" i="84"/>
  <c r="H1185" i="84"/>
  <c r="I1185" i="84"/>
  <c r="J1185" i="84"/>
  <c r="K1185" i="84"/>
  <c r="L1185" i="84"/>
  <c r="M1185" i="84"/>
  <c r="N1185" i="84"/>
  <c r="O1185" i="84"/>
  <c r="P1185" i="84"/>
  <c r="Q1185" i="84"/>
  <c r="R1185" i="84"/>
  <c r="S1185" i="84"/>
  <c r="T1185" i="84"/>
  <c r="U1185" i="84"/>
  <c r="V1185" i="84"/>
  <c r="W1185" i="84"/>
  <c r="X1185" i="84"/>
  <c r="G1186" i="84"/>
  <c r="H1186" i="84"/>
  <c r="I1186" i="84"/>
  <c r="J1186" i="84"/>
  <c r="K1186" i="84"/>
  <c r="L1186" i="84"/>
  <c r="M1186" i="84"/>
  <c r="N1186" i="84"/>
  <c r="O1186" i="84"/>
  <c r="P1186" i="84"/>
  <c r="Q1186" i="84"/>
  <c r="R1186" i="84"/>
  <c r="S1186" i="84"/>
  <c r="T1186" i="84"/>
  <c r="U1186" i="84"/>
  <c r="V1186" i="84"/>
  <c r="W1186" i="84"/>
  <c r="X1186" i="84"/>
  <c r="G1187" i="84"/>
  <c r="H1187" i="84"/>
  <c r="I1187" i="84"/>
  <c r="J1187" i="84"/>
  <c r="K1187" i="84"/>
  <c r="L1187" i="84"/>
  <c r="M1187" i="84"/>
  <c r="N1187" i="84"/>
  <c r="O1187" i="84"/>
  <c r="P1187" i="84"/>
  <c r="Q1187" i="84"/>
  <c r="R1187" i="84"/>
  <c r="S1187" i="84"/>
  <c r="T1187" i="84"/>
  <c r="U1187" i="84"/>
  <c r="V1187" i="84"/>
  <c r="W1187" i="84"/>
  <c r="X1187" i="84"/>
  <c r="G1188" i="84"/>
  <c r="H1188" i="84"/>
  <c r="I1188" i="84"/>
  <c r="J1188" i="84"/>
  <c r="K1188" i="84"/>
  <c r="L1188" i="84"/>
  <c r="M1188" i="84"/>
  <c r="N1188" i="84"/>
  <c r="O1188" i="84"/>
  <c r="P1188" i="84"/>
  <c r="Q1188" i="84"/>
  <c r="R1188" i="84"/>
  <c r="S1188" i="84"/>
  <c r="T1188" i="84"/>
  <c r="U1188" i="84"/>
  <c r="V1188" i="84"/>
  <c r="W1188" i="84"/>
  <c r="X1188" i="84"/>
  <c r="G1189" i="84"/>
  <c r="H1189" i="84"/>
  <c r="I1189" i="84"/>
  <c r="J1189" i="84"/>
  <c r="K1189" i="84"/>
  <c r="L1189" i="84"/>
  <c r="M1189" i="84"/>
  <c r="N1189" i="84"/>
  <c r="O1189" i="84"/>
  <c r="P1189" i="84"/>
  <c r="Q1189" i="84"/>
  <c r="R1189" i="84"/>
  <c r="S1189" i="84"/>
  <c r="T1189" i="84"/>
  <c r="U1189" i="84"/>
  <c r="V1189" i="84"/>
  <c r="W1189" i="84"/>
  <c r="X1189" i="84"/>
  <c r="G1190" i="84"/>
  <c r="H1190" i="84"/>
  <c r="I1190" i="84"/>
  <c r="J1190" i="84"/>
  <c r="K1190" i="84"/>
  <c r="L1190" i="84"/>
  <c r="M1190" i="84"/>
  <c r="N1190" i="84"/>
  <c r="O1190" i="84"/>
  <c r="P1190" i="84"/>
  <c r="Q1190" i="84"/>
  <c r="R1190" i="84"/>
  <c r="S1190" i="84"/>
  <c r="T1190" i="84"/>
  <c r="U1190" i="84"/>
  <c r="V1190" i="84"/>
  <c r="W1190" i="84"/>
  <c r="X1190" i="84"/>
  <c r="G1191" i="84"/>
  <c r="H1191" i="84"/>
  <c r="I1191" i="84"/>
  <c r="J1191" i="84"/>
  <c r="K1191" i="84"/>
  <c r="L1191" i="84"/>
  <c r="M1191" i="84"/>
  <c r="N1191" i="84"/>
  <c r="O1191" i="84"/>
  <c r="P1191" i="84"/>
  <c r="Q1191" i="84"/>
  <c r="R1191" i="84"/>
  <c r="S1191" i="84"/>
  <c r="T1191" i="84"/>
  <c r="U1191" i="84"/>
  <c r="V1191" i="84"/>
  <c r="W1191" i="84"/>
  <c r="X1191" i="84"/>
  <c r="G1192" i="84"/>
  <c r="H1192" i="84"/>
  <c r="I1192" i="84"/>
  <c r="J1192" i="84"/>
  <c r="K1192" i="84"/>
  <c r="L1192" i="84"/>
  <c r="M1192" i="84"/>
  <c r="N1192" i="84"/>
  <c r="O1192" i="84"/>
  <c r="P1192" i="84"/>
  <c r="Q1192" i="84"/>
  <c r="R1192" i="84"/>
  <c r="S1192" i="84"/>
  <c r="T1192" i="84"/>
  <c r="U1192" i="84"/>
  <c r="V1192" i="84"/>
  <c r="W1192" i="84"/>
  <c r="X1192" i="84"/>
  <c r="G1193" i="84"/>
  <c r="H1193" i="84"/>
  <c r="I1193" i="84"/>
  <c r="J1193" i="84"/>
  <c r="K1193" i="84"/>
  <c r="L1193" i="84"/>
  <c r="M1193" i="84"/>
  <c r="N1193" i="84"/>
  <c r="O1193" i="84"/>
  <c r="P1193" i="84"/>
  <c r="Q1193" i="84"/>
  <c r="R1193" i="84"/>
  <c r="S1193" i="84"/>
  <c r="T1193" i="84"/>
  <c r="U1193" i="84"/>
  <c r="V1193" i="84"/>
  <c r="W1193" i="84"/>
  <c r="X1193" i="84"/>
  <c r="G1194" i="84"/>
  <c r="H1194" i="84"/>
  <c r="I1194" i="84"/>
  <c r="J1194" i="84"/>
  <c r="K1194" i="84"/>
  <c r="L1194" i="84"/>
  <c r="M1194" i="84"/>
  <c r="N1194" i="84"/>
  <c r="O1194" i="84"/>
  <c r="P1194" i="84"/>
  <c r="Q1194" i="84"/>
  <c r="R1194" i="84"/>
  <c r="S1194" i="84"/>
  <c r="T1194" i="84"/>
  <c r="U1194" i="84"/>
  <c r="V1194" i="84"/>
  <c r="W1194" i="84"/>
  <c r="X1194" i="84"/>
  <c r="G1195" i="84"/>
  <c r="H1195" i="84"/>
  <c r="I1195" i="84"/>
  <c r="J1195" i="84"/>
  <c r="K1195" i="84"/>
  <c r="L1195" i="84"/>
  <c r="M1195" i="84"/>
  <c r="N1195" i="84"/>
  <c r="O1195" i="84"/>
  <c r="P1195" i="84"/>
  <c r="Q1195" i="84"/>
  <c r="R1195" i="84"/>
  <c r="S1195" i="84"/>
  <c r="T1195" i="84"/>
  <c r="U1195" i="84"/>
  <c r="V1195" i="84"/>
  <c r="W1195" i="84"/>
  <c r="X1195" i="84"/>
  <c r="G1196" i="84"/>
  <c r="H1196" i="84"/>
  <c r="I1196" i="84"/>
  <c r="J1196" i="84"/>
  <c r="K1196" i="84"/>
  <c r="L1196" i="84"/>
  <c r="M1196" i="84"/>
  <c r="N1196" i="84"/>
  <c r="O1196" i="84"/>
  <c r="P1196" i="84"/>
  <c r="Q1196" i="84"/>
  <c r="R1196" i="84"/>
  <c r="S1196" i="84"/>
  <c r="T1196" i="84"/>
  <c r="U1196" i="84"/>
  <c r="V1196" i="84"/>
  <c r="W1196" i="84"/>
  <c r="X1196" i="84"/>
  <c r="G1197" i="84"/>
  <c r="H1197" i="84"/>
  <c r="I1197" i="84"/>
  <c r="J1197" i="84"/>
  <c r="K1197" i="84"/>
  <c r="L1197" i="84"/>
  <c r="M1197" i="84"/>
  <c r="N1197" i="84"/>
  <c r="O1197" i="84"/>
  <c r="P1197" i="84"/>
  <c r="Q1197" i="84"/>
  <c r="R1197" i="84"/>
  <c r="S1197" i="84"/>
  <c r="T1197" i="84"/>
  <c r="U1197" i="84"/>
  <c r="V1197" i="84"/>
  <c r="W1197" i="84"/>
  <c r="X1197" i="84"/>
  <c r="G1198" i="84"/>
  <c r="H1198" i="84"/>
  <c r="I1198" i="84"/>
  <c r="J1198" i="84"/>
  <c r="K1198" i="84"/>
  <c r="L1198" i="84"/>
  <c r="M1198" i="84"/>
  <c r="N1198" i="84"/>
  <c r="O1198" i="84"/>
  <c r="P1198" i="84"/>
  <c r="Q1198" i="84"/>
  <c r="R1198" i="84"/>
  <c r="S1198" i="84"/>
  <c r="T1198" i="84"/>
  <c r="U1198" i="84"/>
  <c r="V1198" i="84"/>
  <c r="W1198" i="84"/>
  <c r="X1198" i="84"/>
  <c r="G1199" i="84"/>
  <c r="H1199" i="84"/>
  <c r="I1199" i="84"/>
  <c r="J1199" i="84"/>
  <c r="K1199" i="84"/>
  <c r="L1199" i="84"/>
  <c r="M1199" i="84"/>
  <c r="N1199" i="84"/>
  <c r="O1199" i="84"/>
  <c r="P1199" i="84"/>
  <c r="Q1199" i="84"/>
  <c r="R1199" i="84"/>
  <c r="S1199" i="84"/>
  <c r="T1199" i="84"/>
  <c r="U1199" i="84"/>
  <c r="V1199" i="84"/>
  <c r="W1199" i="84"/>
  <c r="X1199" i="84"/>
  <c r="G1200" i="84"/>
  <c r="H1200" i="84"/>
  <c r="I1200" i="84"/>
  <c r="J1200" i="84"/>
  <c r="K1200" i="84"/>
  <c r="L1200" i="84"/>
  <c r="M1200" i="84"/>
  <c r="N1200" i="84"/>
  <c r="O1200" i="84"/>
  <c r="P1200" i="84"/>
  <c r="Q1200" i="84"/>
  <c r="R1200" i="84"/>
  <c r="S1200" i="84"/>
  <c r="T1200" i="84"/>
  <c r="U1200" i="84"/>
  <c r="V1200" i="84"/>
  <c r="W1200" i="84"/>
  <c r="X1200" i="84"/>
  <c r="G1201" i="84"/>
  <c r="H1201" i="84"/>
  <c r="I1201" i="84"/>
  <c r="J1201" i="84"/>
  <c r="K1201" i="84"/>
  <c r="L1201" i="84"/>
  <c r="M1201" i="84"/>
  <c r="N1201" i="84"/>
  <c r="O1201" i="84"/>
  <c r="P1201" i="84"/>
  <c r="Q1201" i="84"/>
  <c r="R1201" i="84"/>
  <c r="S1201" i="84"/>
  <c r="T1201" i="84"/>
  <c r="U1201" i="84"/>
  <c r="V1201" i="84"/>
  <c r="W1201" i="84"/>
  <c r="X1201" i="84"/>
  <c r="G1202" i="84"/>
  <c r="H1202" i="84"/>
  <c r="I1202" i="84"/>
  <c r="J1202" i="84"/>
  <c r="K1202" i="84"/>
  <c r="L1202" i="84"/>
  <c r="M1202" i="84"/>
  <c r="N1202" i="84"/>
  <c r="O1202" i="84"/>
  <c r="P1202" i="84"/>
  <c r="Q1202" i="84"/>
  <c r="R1202" i="84"/>
  <c r="S1202" i="84"/>
  <c r="T1202" i="84"/>
  <c r="U1202" i="84"/>
  <c r="V1202" i="84"/>
  <c r="W1202" i="84"/>
  <c r="X1202" i="84"/>
  <c r="G1203" i="84"/>
  <c r="H1203" i="84"/>
  <c r="I1203" i="84"/>
  <c r="J1203" i="84"/>
  <c r="K1203" i="84"/>
  <c r="L1203" i="84"/>
  <c r="M1203" i="84"/>
  <c r="N1203" i="84"/>
  <c r="O1203" i="84"/>
  <c r="P1203" i="84"/>
  <c r="Q1203" i="84"/>
  <c r="R1203" i="84"/>
  <c r="S1203" i="84"/>
  <c r="T1203" i="84"/>
  <c r="U1203" i="84"/>
  <c r="V1203" i="84"/>
  <c r="W1203" i="84"/>
  <c r="X1203" i="84"/>
  <c r="G1204" i="84"/>
  <c r="H1204" i="84"/>
  <c r="I1204" i="84"/>
  <c r="J1204" i="84"/>
  <c r="K1204" i="84"/>
  <c r="L1204" i="84"/>
  <c r="M1204" i="84"/>
  <c r="N1204" i="84"/>
  <c r="O1204" i="84"/>
  <c r="P1204" i="84"/>
  <c r="Q1204" i="84"/>
  <c r="R1204" i="84"/>
  <c r="S1204" i="84"/>
  <c r="T1204" i="84"/>
  <c r="U1204" i="84"/>
  <c r="V1204" i="84"/>
  <c r="W1204" i="84"/>
  <c r="X1204" i="84"/>
  <c r="G1205" i="84"/>
  <c r="H1205" i="84"/>
  <c r="I1205" i="84"/>
  <c r="J1205" i="84"/>
  <c r="K1205" i="84"/>
  <c r="L1205" i="84"/>
  <c r="M1205" i="84"/>
  <c r="N1205" i="84"/>
  <c r="O1205" i="84"/>
  <c r="P1205" i="84"/>
  <c r="Q1205" i="84"/>
  <c r="R1205" i="84"/>
  <c r="S1205" i="84"/>
  <c r="T1205" i="84"/>
  <c r="U1205" i="84"/>
  <c r="V1205" i="84"/>
  <c r="W1205" i="84"/>
  <c r="X1205" i="84"/>
  <c r="G1206" i="84"/>
  <c r="H1206" i="84"/>
  <c r="I1206" i="84"/>
  <c r="J1206" i="84"/>
  <c r="K1206" i="84"/>
  <c r="L1206" i="84"/>
  <c r="M1206" i="84"/>
  <c r="N1206" i="84"/>
  <c r="O1206" i="84"/>
  <c r="P1206" i="84"/>
  <c r="Q1206" i="84"/>
  <c r="R1206" i="84"/>
  <c r="S1206" i="84"/>
  <c r="T1206" i="84"/>
  <c r="U1206" i="84"/>
  <c r="V1206" i="84"/>
  <c r="W1206" i="84"/>
  <c r="X1206" i="84"/>
  <c r="G1207" i="84"/>
  <c r="H1207" i="84"/>
  <c r="I1207" i="84"/>
  <c r="J1207" i="84"/>
  <c r="K1207" i="84"/>
  <c r="L1207" i="84"/>
  <c r="M1207" i="84"/>
  <c r="N1207" i="84"/>
  <c r="O1207" i="84"/>
  <c r="P1207" i="84"/>
  <c r="Q1207" i="84"/>
  <c r="R1207" i="84"/>
  <c r="S1207" i="84"/>
  <c r="T1207" i="84"/>
  <c r="U1207" i="84"/>
  <c r="V1207" i="84"/>
  <c r="W1207" i="84"/>
  <c r="X1207" i="84"/>
  <c r="G1208" i="84"/>
  <c r="H1208" i="84"/>
  <c r="I1208" i="84"/>
  <c r="J1208" i="84"/>
  <c r="K1208" i="84"/>
  <c r="L1208" i="84"/>
  <c r="M1208" i="84"/>
  <c r="N1208" i="84"/>
  <c r="O1208" i="84"/>
  <c r="P1208" i="84"/>
  <c r="Q1208" i="84"/>
  <c r="R1208" i="84"/>
  <c r="S1208" i="84"/>
  <c r="T1208" i="84"/>
  <c r="U1208" i="84"/>
  <c r="V1208" i="84"/>
  <c r="W1208" i="84"/>
  <c r="X1208" i="84"/>
  <c r="G1209" i="84"/>
  <c r="H1209" i="84"/>
  <c r="I1209" i="84"/>
  <c r="J1209" i="84"/>
  <c r="K1209" i="84"/>
  <c r="L1209" i="84"/>
  <c r="M1209" i="84"/>
  <c r="N1209" i="84"/>
  <c r="O1209" i="84"/>
  <c r="P1209" i="84"/>
  <c r="Q1209" i="84"/>
  <c r="R1209" i="84"/>
  <c r="S1209" i="84"/>
  <c r="T1209" i="84"/>
  <c r="U1209" i="84"/>
  <c r="V1209" i="84"/>
  <c r="W1209" i="84"/>
  <c r="X1209" i="84"/>
  <c r="G1210" i="84"/>
  <c r="H1210" i="84"/>
  <c r="I1210" i="84"/>
  <c r="J1210" i="84"/>
  <c r="K1210" i="84"/>
  <c r="L1210" i="84"/>
  <c r="M1210" i="84"/>
  <c r="N1210" i="84"/>
  <c r="O1210" i="84"/>
  <c r="P1210" i="84"/>
  <c r="Q1210" i="84"/>
  <c r="R1210" i="84"/>
  <c r="S1210" i="84"/>
  <c r="T1210" i="84"/>
  <c r="U1210" i="84"/>
  <c r="V1210" i="84"/>
  <c r="W1210" i="84"/>
  <c r="X1210" i="84"/>
  <c r="G1211" i="84"/>
  <c r="H1211" i="84"/>
  <c r="I1211" i="84"/>
  <c r="J1211" i="84"/>
  <c r="K1211" i="84"/>
  <c r="L1211" i="84"/>
  <c r="M1211" i="84"/>
  <c r="N1211" i="84"/>
  <c r="O1211" i="84"/>
  <c r="P1211" i="84"/>
  <c r="Q1211" i="84"/>
  <c r="R1211" i="84"/>
  <c r="S1211" i="84"/>
  <c r="T1211" i="84"/>
  <c r="U1211" i="84"/>
  <c r="V1211" i="84"/>
  <c r="W1211" i="84"/>
  <c r="X1211" i="84"/>
  <c r="G1212" i="84"/>
  <c r="H1212" i="84"/>
  <c r="I1212" i="84"/>
  <c r="J1212" i="84"/>
  <c r="K1212" i="84"/>
  <c r="L1212" i="84"/>
  <c r="M1212" i="84"/>
  <c r="N1212" i="84"/>
  <c r="O1212" i="84"/>
  <c r="P1212" i="84"/>
  <c r="Q1212" i="84"/>
  <c r="R1212" i="84"/>
  <c r="S1212" i="84"/>
  <c r="T1212" i="84"/>
  <c r="U1212" i="84"/>
  <c r="V1212" i="84"/>
  <c r="W1212" i="84"/>
  <c r="X1212" i="84"/>
  <c r="G1213" i="84"/>
  <c r="H1213" i="84"/>
  <c r="I1213" i="84"/>
  <c r="J1213" i="84"/>
  <c r="K1213" i="84"/>
  <c r="L1213" i="84"/>
  <c r="M1213" i="84"/>
  <c r="N1213" i="84"/>
  <c r="O1213" i="84"/>
  <c r="P1213" i="84"/>
  <c r="Q1213" i="84"/>
  <c r="R1213" i="84"/>
  <c r="S1213" i="84"/>
  <c r="T1213" i="84"/>
  <c r="U1213" i="84"/>
  <c r="V1213" i="84"/>
  <c r="W1213" i="84"/>
  <c r="X1213" i="84"/>
  <c r="G1214" i="84"/>
  <c r="H1214" i="84"/>
  <c r="I1214" i="84"/>
  <c r="J1214" i="84"/>
  <c r="K1214" i="84"/>
  <c r="L1214" i="84"/>
  <c r="M1214" i="84"/>
  <c r="N1214" i="84"/>
  <c r="O1214" i="84"/>
  <c r="P1214" i="84"/>
  <c r="Q1214" i="84"/>
  <c r="R1214" i="84"/>
  <c r="S1214" i="84"/>
  <c r="T1214" i="84"/>
  <c r="U1214" i="84"/>
  <c r="V1214" i="84"/>
  <c r="W1214" i="84"/>
  <c r="X1214" i="84"/>
  <c r="G1215" i="84"/>
  <c r="H1215" i="84"/>
  <c r="I1215" i="84"/>
  <c r="J1215" i="84"/>
  <c r="K1215" i="84"/>
  <c r="L1215" i="84"/>
  <c r="M1215" i="84"/>
  <c r="N1215" i="84"/>
  <c r="O1215" i="84"/>
  <c r="P1215" i="84"/>
  <c r="Q1215" i="84"/>
  <c r="R1215" i="84"/>
  <c r="S1215" i="84"/>
  <c r="T1215" i="84"/>
  <c r="U1215" i="84"/>
  <c r="V1215" i="84"/>
  <c r="W1215" i="84"/>
  <c r="X1215" i="84"/>
  <c r="G1216" i="84"/>
  <c r="H1216" i="84"/>
  <c r="I1216" i="84"/>
  <c r="J1216" i="84"/>
  <c r="K1216" i="84"/>
  <c r="L1216" i="84"/>
  <c r="M1216" i="84"/>
  <c r="N1216" i="84"/>
  <c r="O1216" i="84"/>
  <c r="P1216" i="84"/>
  <c r="Q1216" i="84"/>
  <c r="R1216" i="84"/>
  <c r="S1216" i="84"/>
  <c r="T1216" i="84"/>
  <c r="U1216" i="84"/>
  <c r="V1216" i="84"/>
  <c r="W1216" i="84"/>
  <c r="X1216" i="84"/>
  <c r="G1217" i="84"/>
  <c r="H1217" i="84"/>
  <c r="I1217" i="84"/>
  <c r="J1217" i="84"/>
  <c r="K1217" i="84"/>
  <c r="L1217" i="84"/>
  <c r="M1217" i="84"/>
  <c r="N1217" i="84"/>
  <c r="O1217" i="84"/>
  <c r="P1217" i="84"/>
  <c r="Q1217" i="84"/>
  <c r="R1217" i="84"/>
  <c r="S1217" i="84"/>
  <c r="T1217" i="84"/>
  <c r="U1217" i="84"/>
  <c r="V1217" i="84"/>
  <c r="W1217" i="84"/>
  <c r="X1217" i="84"/>
  <c r="G1218" i="84"/>
  <c r="H1218" i="84"/>
  <c r="I1218" i="84"/>
  <c r="J1218" i="84"/>
  <c r="K1218" i="84"/>
  <c r="L1218" i="84"/>
  <c r="M1218" i="84"/>
  <c r="N1218" i="84"/>
  <c r="O1218" i="84"/>
  <c r="P1218" i="84"/>
  <c r="Q1218" i="84"/>
  <c r="R1218" i="84"/>
  <c r="S1218" i="84"/>
  <c r="T1218" i="84"/>
  <c r="U1218" i="84"/>
  <c r="V1218" i="84"/>
  <c r="W1218" i="84"/>
  <c r="X1218" i="84"/>
  <c r="G1219" i="84"/>
  <c r="H1219" i="84"/>
  <c r="I1219" i="84"/>
  <c r="J1219" i="84"/>
  <c r="K1219" i="84"/>
  <c r="L1219" i="84"/>
  <c r="M1219" i="84"/>
  <c r="N1219" i="84"/>
  <c r="O1219" i="84"/>
  <c r="P1219" i="84"/>
  <c r="Q1219" i="84"/>
  <c r="R1219" i="84"/>
  <c r="S1219" i="84"/>
  <c r="T1219" i="84"/>
  <c r="U1219" i="84"/>
  <c r="V1219" i="84"/>
  <c r="W1219" i="84"/>
  <c r="X1219" i="84"/>
  <c r="G1220" i="84"/>
  <c r="H1220" i="84"/>
  <c r="I1220" i="84"/>
  <c r="J1220" i="84"/>
  <c r="K1220" i="84"/>
  <c r="L1220" i="84"/>
  <c r="M1220" i="84"/>
  <c r="N1220" i="84"/>
  <c r="O1220" i="84"/>
  <c r="P1220" i="84"/>
  <c r="Q1220" i="84"/>
  <c r="R1220" i="84"/>
  <c r="S1220" i="84"/>
  <c r="T1220" i="84"/>
  <c r="U1220" i="84"/>
  <c r="V1220" i="84"/>
  <c r="W1220" i="84"/>
  <c r="X1220" i="84"/>
  <c r="G1221" i="84"/>
  <c r="H1221" i="84"/>
  <c r="I1221" i="84"/>
  <c r="J1221" i="84"/>
  <c r="K1221" i="84"/>
  <c r="L1221" i="84"/>
  <c r="M1221" i="84"/>
  <c r="N1221" i="84"/>
  <c r="O1221" i="84"/>
  <c r="P1221" i="84"/>
  <c r="Q1221" i="84"/>
  <c r="R1221" i="84"/>
  <c r="S1221" i="84"/>
  <c r="T1221" i="84"/>
  <c r="U1221" i="84"/>
  <c r="V1221" i="84"/>
  <c r="W1221" i="84"/>
  <c r="X1221" i="84"/>
  <c r="G1222" i="84"/>
  <c r="H1222" i="84"/>
  <c r="I1222" i="84"/>
  <c r="J1222" i="84"/>
  <c r="K1222" i="84"/>
  <c r="L1222" i="84"/>
  <c r="M1222" i="84"/>
  <c r="N1222" i="84"/>
  <c r="O1222" i="84"/>
  <c r="P1222" i="84"/>
  <c r="Q1222" i="84"/>
  <c r="R1222" i="84"/>
  <c r="S1222" i="84"/>
  <c r="T1222" i="84"/>
  <c r="U1222" i="84"/>
  <c r="V1222" i="84"/>
  <c r="W1222" i="84"/>
  <c r="X1222" i="84"/>
  <c r="G1223" i="84"/>
  <c r="H1223" i="84"/>
  <c r="I1223" i="84"/>
  <c r="J1223" i="84"/>
  <c r="K1223" i="84"/>
  <c r="L1223" i="84"/>
  <c r="M1223" i="84"/>
  <c r="N1223" i="84"/>
  <c r="O1223" i="84"/>
  <c r="P1223" i="84"/>
  <c r="Q1223" i="84"/>
  <c r="R1223" i="84"/>
  <c r="S1223" i="84"/>
  <c r="T1223" i="84"/>
  <c r="U1223" i="84"/>
  <c r="V1223" i="84"/>
  <c r="W1223" i="84"/>
  <c r="X1223" i="84"/>
  <c r="G1224" i="84"/>
  <c r="H1224" i="84"/>
  <c r="I1224" i="84"/>
  <c r="J1224" i="84"/>
  <c r="K1224" i="84"/>
  <c r="L1224" i="84"/>
  <c r="M1224" i="84"/>
  <c r="N1224" i="84"/>
  <c r="O1224" i="84"/>
  <c r="P1224" i="84"/>
  <c r="Q1224" i="84"/>
  <c r="R1224" i="84"/>
  <c r="S1224" i="84"/>
  <c r="T1224" i="84"/>
  <c r="U1224" i="84"/>
  <c r="V1224" i="84"/>
  <c r="W1224" i="84"/>
  <c r="X1224" i="84"/>
  <c r="G1225" i="84"/>
  <c r="H1225" i="84"/>
  <c r="I1225" i="84"/>
  <c r="J1225" i="84"/>
  <c r="K1225" i="84"/>
  <c r="L1225" i="84"/>
  <c r="M1225" i="84"/>
  <c r="N1225" i="84"/>
  <c r="O1225" i="84"/>
  <c r="P1225" i="84"/>
  <c r="Q1225" i="84"/>
  <c r="R1225" i="84"/>
  <c r="S1225" i="84"/>
  <c r="T1225" i="84"/>
  <c r="U1225" i="84"/>
  <c r="V1225" i="84"/>
  <c r="W1225" i="84"/>
  <c r="X1225" i="84"/>
  <c r="G1226" i="84"/>
  <c r="H1226" i="84"/>
  <c r="I1226" i="84"/>
  <c r="J1226" i="84"/>
  <c r="K1226" i="84"/>
  <c r="L1226" i="84"/>
  <c r="M1226" i="84"/>
  <c r="N1226" i="84"/>
  <c r="O1226" i="84"/>
  <c r="P1226" i="84"/>
  <c r="Q1226" i="84"/>
  <c r="R1226" i="84"/>
  <c r="S1226" i="84"/>
  <c r="T1226" i="84"/>
  <c r="U1226" i="84"/>
  <c r="V1226" i="84"/>
  <c r="W1226" i="84"/>
  <c r="X1226" i="84"/>
  <c r="G1227" i="84"/>
  <c r="H1227" i="84"/>
  <c r="I1227" i="84"/>
  <c r="J1227" i="84"/>
  <c r="K1227" i="84"/>
  <c r="L1227" i="84"/>
  <c r="M1227" i="84"/>
  <c r="N1227" i="84"/>
  <c r="O1227" i="84"/>
  <c r="P1227" i="84"/>
  <c r="Q1227" i="84"/>
  <c r="R1227" i="84"/>
  <c r="S1227" i="84"/>
  <c r="T1227" i="84"/>
  <c r="U1227" i="84"/>
  <c r="V1227" i="84"/>
  <c r="W1227" i="84"/>
  <c r="X1227" i="84"/>
  <c r="G1228" i="84"/>
  <c r="H1228" i="84"/>
  <c r="I1228" i="84"/>
  <c r="J1228" i="84"/>
  <c r="K1228" i="84"/>
  <c r="L1228" i="84"/>
  <c r="M1228" i="84"/>
  <c r="N1228" i="84"/>
  <c r="O1228" i="84"/>
  <c r="P1228" i="84"/>
  <c r="Q1228" i="84"/>
  <c r="R1228" i="84"/>
  <c r="S1228" i="84"/>
  <c r="T1228" i="84"/>
  <c r="U1228" i="84"/>
  <c r="V1228" i="84"/>
  <c r="W1228" i="84"/>
  <c r="X1228" i="84"/>
  <c r="G1229" i="84"/>
  <c r="H1229" i="84"/>
  <c r="I1229" i="84"/>
  <c r="J1229" i="84"/>
  <c r="K1229" i="84"/>
  <c r="L1229" i="84"/>
  <c r="M1229" i="84"/>
  <c r="N1229" i="84"/>
  <c r="O1229" i="84"/>
  <c r="P1229" i="84"/>
  <c r="Q1229" i="84"/>
  <c r="R1229" i="84"/>
  <c r="S1229" i="84"/>
  <c r="T1229" i="84"/>
  <c r="U1229" i="84"/>
  <c r="V1229" i="84"/>
  <c r="W1229" i="84"/>
  <c r="X1229" i="84"/>
  <c r="G1230" i="84"/>
  <c r="H1230" i="84"/>
  <c r="I1230" i="84"/>
  <c r="J1230" i="84"/>
  <c r="K1230" i="84"/>
  <c r="L1230" i="84"/>
  <c r="M1230" i="84"/>
  <c r="N1230" i="84"/>
  <c r="O1230" i="84"/>
  <c r="P1230" i="84"/>
  <c r="Q1230" i="84"/>
  <c r="R1230" i="84"/>
  <c r="S1230" i="84"/>
  <c r="T1230" i="84"/>
  <c r="U1230" i="84"/>
  <c r="V1230" i="84"/>
  <c r="W1230" i="84"/>
  <c r="X1230" i="84"/>
  <c r="G1231" i="84"/>
  <c r="H1231" i="84"/>
  <c r="I1231" i="84"/>
  <c r="J1231" i="84"/>
  <c r="K1231" i="84"/>
  <c r="L1231" i="84"/>
  <c r="M1231" i="84"/>
  <c r="N1231" i="84"/>
  <c r="O1231" i="84"/>
  <c r="P1231" i="84"/>
  <c r="Q1231" i="84"/>
  <c r="R1231" i="84"/>
  <c r="S1231" i="84"/>
  <c r="T1231" i="84"/>
  <c r="U1231" i="84"/>
  <c r="V1231" i="84"/>
  <c r="W1231" i="84"/>
  <c r="X1231" i="84"/>
  <c r="G1232" i="84"/>
  <c r="H1232" i="84"/>
  <c r="I1232" i="84"/>
  <c r="J1232" i="84"/>
  <c r="K1232" i="84"/>
  <c r="L1232" i="84"/>
  <c r="M1232" i="84"/>
  <c r="N1232" i="84"/>
  <c r="O1232" i="84"/>
  <c r="P1232" i="84"/>
  <c r="Q1232" i="84"/>
  <c r="R1232" i="84"/>
  <c r="S1232" i="84"/>
  <c r="T1232" i="84"/>
  <c r="U1232" i="84"/>
  <c r="V1232" i="84"/>
  <c r="W1232" i="84"/>
  <c r="X1232" i="84"/>
  <c r="G1233" i="84"/>
  <c r="H1233" i="84"/>
  <c r="I1233" i="84"/>
  <c r="J1233" i="84"/>
  <c r="K1233" i="84"/>
  <c r="L1233" i="84"/>
  <c r="M1233" i="84"/>
  <c r="N1233" i="84"/>
  <c r="O1233" i="84"/>
  <c r="P1233" i="84"/>
  <c r="Q1233" i="84"/>
  <c r="R1233" i="84"/>
  <c r="S1233" i="84"/>
  <c r="T1233" i="84"/>
  <c r="U1233" i="84"/>
  <c r="V1233" i="84"/>
  <c r="W1233" i="84"/>
  <c r="X1233" i="84"/>
  <c r="G1234" i="84"/>
  <c r="H1234" i="84"/>
  <c r="I1234" i="84"/>
  <c r="J1234" i="84"/>
  <c r="K1234" i="84"/>
  <c r="L1234" i="84"/>
  <c r="M1234" i="84"/>
  <c r="N1234" i="84"/>
  <c r="O1234" i="84"/>
  <c r="P1234" i="84"/>
  <c r="Q1234" i="84"/>
  <c r="R1234" i="84"/>
  <c r="S1234" i="84"/>
  <c r="T1234" i="84"/>
  <c r="U1234" i="84"/>
  <c r="V1234" i="84"/>
  <c r="W1234" i="84"/>
  <c r="X1234" i="84"/>
  <c r="G1235" i="84"/>
  <c r="H1235" i="84"/>
  <c r="I1235" i="84"/>
  <c r="J1235" i="84"/>
  <c r="K1235" i="84"/>
  <c r="L1235" i="84"/>
  <c r="M1235" i="84"/>
  <c r="N1235" i="84"/>
  <c r="O1235" i="84"/>
  <c r="P1235" i="84"/>
  <c r="Q1235" i="84"/>
  <c r="R1235" i="84"/>
  <c r="S1235" i="84"/>
  <c r="T1235" i="84"/>
  <c r="U1235" i="84"/>
  <c r="V1235" i="84"/>
  <c r="W1235" i="84"/>
  <c r="X1235" i="84"/>
  <c r="G1236" i="84"/>
  <c r="H1236" i="84"/>
  <c r="I1236" i="84"/>
  <c r="J1236" i="84"/>
  <c r="K1236" i="84"/>
  <c r="L1236" i="84"/>
  <c r="M1236" i="84"/>
  <c r="N1236" i="84"/>
  <c r="O1236" i="84"/>
  <c r="P1236" i="84"/>
  <c r="Q1236" i="84"/>
  <c r="R1236" i="84"/>
  <c r="S1236" i="84"/>
  <c r="T1236" i="84"/>
  <c r="U1236" i="84"/>
  <c r="V1236" i="84"/>
  <c r="W1236" i="84"/>
  <c r="X1236" i="84"/>
  <c r="G1237" i="84"/>
  <c r="H1237" i="84"/>
  <c r="I1237" i="84"/>
  <c r="J1237" i="84"/>
  <c r="K1237" i="84"/>
  <c r="L1237" i="84"/>
  <c r="M1237" i="84"/>
  <c r="N1237" i="84"/>
  <c r="O1237" i="84"/>
  <c r="P1237" i="84"/>
  <c r="Q1237" i="84"/>
  <c r="R1237" i="84"/>
  <c r="S1237" i="84"/>
  <c r="T1237" i="84"/>
  <c r="U1237" i="84"/>
  <c r="V1237" i="84"/>
  <c r="W1237" i="84"/>
  <c r="X1237" i="84"/>
  <c r="G1238" i="84"/>
  <c r="H1238" i="84"/>
  <c r="I1238" i="84"/>
  <c r="J1238" i="84"/>
  <c r="K1238" i="84"/>
  <c r="L1238" i="84"/>
  <c r="M1238" i="84"/>
  <c r="N1238" i="84"/>
  <c r="O1238" i="84"/>
  <c r="P1238" i="84"/>
  <c r="Q1238" i="84"/>
  <c r="R1238" i="84"/>
  <c r="S1238" i="84"/>
  <c r="T1238" i="84"/>
  <c r="U1238" i="84"/>
  <c r="V1238" i="84"/>
  <c r="W1238" i="84"/>
  <c r="X1238" i="84"/>
  <c r="G1239" i="84"/>
  <c r="H1239" i="84"/>
  <c r="I1239" i="84"/>
  <c r="J1239" i="84"/>
  <c r="K1239" i="84"/>
  <c r="L1239" i="84"/>
  <c r="M1239" i="84"/>
  <c r="N1239" i="84"/>
  <c r="O1239" i="84"/>
  <c r="P1239" i="84"/>
  <c r="Q1239" i="84"/>
  <c r="R1239" i="84"/>
  <c r="S1239" i="84"/>
  <c r="T1239" i="84"/>
  <c r="U1239" i="84"/>
  <c r="V1239" i="84"/>
  <c r="W1239" i="84"/>
  <c r="X1239" i="84"/>
  <c r="G1240" i="84"/>
  <c r="H1240" i="84"/>
  <c r="I1240" i="84"/>
  <c r="J1240" i="84"/>
  <c r="K1240" i="84"/>
  <c r="L1240" i="84"/>
  <c r="M1240" i="84"/>
  <c r="N1240" i="84"/>
  <c r="O1240" i="84"/>
  <c r="P1240" i="84"/>
  <c r="Q1240" i="84"/>
  <c r="R1240" i="84"/>
  <c r="S1240" i="84"/>
  <c r="T1240" i="84"/>
  <c r="U1240" i="84"/>
  <c r="V1240" i="84"/>
  <c r="W1240" i="84"/>
  <c r="X1240" i="84"/>
  <c r="G1241" i="84"/>
  <c r="H1241" i="84"/>
  <c r="I1241" i="84"/>
  <c r="J1241" i="84"/>
  <c r="K1241" i="84"/>
  <c r="L1241" i="84"/>
  <c r="M1241" i="84"/>
  <c r="N1241" i="84"/>
  <c r="O1241" i="84"/>
  <c r="P1241" i="84"/>
  <c r="Q1241" i="84"/>
  <c r="R1241" i="84"/>
  <c r="S1241" i="84"/>
  <c r="T1241" i="84"/>
  <c r="U1241" i="84"/>
  <c r="V1241" i="84"/>
  <c r="W1241" i="84"/>
  <c r="X1241" i="84"/>
  <c r="G1242" i="84"/>
  <c r="H1242" i="84"/>
  <c r="I1242" i="84"/>
  <c r="J1242" i="84"/>
  <c r="K1242" i="84"/>
  <c r="L1242" i="84"/>
  <c r="M1242" i="84"/>
  <c r="N1242" i="84"/>
  <c r="O1242" i="84"/>
  <c r="P1242" i="84"/>
  <c r="Q1242" i="84"/>
  <c r="R1242" i="84"/>
  <c r="S1242" i="84"/>
  <c r="T1242" i="84"/>
  <c r="U1242" i="84"/>
  <c r="V1242" i="84"/>
  <c r="W1242" i="84"/>
  <c r="X1242" i="84"/>
  <c r="G1243" i="84"/>
  <c r="H1243" i="84"/>
  <c r="I1243" i="84"/>
  <c r="J1243" i="84"/>
  <c r="K1243" i="84"/>
  <c r="L1243" i="84"/>
  <c r="M1243" i="84"/>
  <c r="N1243" i="84"/>
  <c r="O1243" i="84"/>
  <c r="P1243" i="84"/>
  <c r="Q1243" i="84"/>
  <c r="R1243" i="84"/>
  <c r="S1243" i="84"/>
  <c r="T1243" i="84"/>
  <c r="U1243" i="84"/>
  <c r="V1243" i="84"/>
  <c r="W1243" i="84"/>
  <c r="X1243" i="84"/>
  <c r="G1244" i="84"/>
  <c r="H1244" i="84"/>
  <c r="I1244" i="84"/>
  <c r="J1244" i="84"/>
  <c r="K1244" i="84"/>
  <c r="L1244" i="84"/>
  <c r="M1244" i="84"/>
  <c r="N1244" i="84"/>
  <c r="O1244" i="84"/>
  <c r="P1244" i="84"/>
  <c r="Q1244" i="84"/>
  <c r="R1244" i="84"/>
  <c r="S1244" i="84"/>
  <c r="T1244" i="84"/>
  <c r="U1244" i="84"/>
  <c r="V1244" i="84"/>
  <c r="W1244" i="84"/>
  <c r="X1244" i="84"/>
  <c r="G1245" i="84"/>
  <c r="H1245" i="84"/>
  <c r="I1245" i="84"/>
  <c r="J1245" i="84"/>
  <c r="K1245" i="84"/>
  <c r="L1245" i="84"/>
  <c r="M1245" i="84"/>
  <c r="N1245" i="84"/>
  <c r="O1245" i="84"/>
  <c r="P1245" i="84"/>
  <c r="Q1245" i="84"/>
  <c r="R1245" i="84"/>
  <c r="S1245" i="84"/>
  <c r="T1245" i="84"/>
  <c r="U1245" i="84"/>
  <c r="V1245" i="84"/>
  <c r="W1245" i="84"/>
  <c r="X1245" i="84"/>
  <c r="G1246" i="84"/>
  <c r="H1246" i="84"/>
  <c r="I1246" i="84"/>
  <c r="J1246" i="84"/>
  <c r="K1246" i="84"/>
  <c r="L1246" i="84"/>
  <c r="M1246" i="84"/>
  <c r="N1246" i="84"/>
  <c r="O1246" i="84"/>
  <c r="P1246" i="84"/>
  <c r="Q1246" i="84"/>
  <c r="R1246" i="84"/>
  <c r="S1246" i="84"/>
  <c r="T1246" i="84"/>
  <c r="U1246" i="84"/>
  <c r="V1246" i="84"/>
  <c r="W1246" i="84"/>
  <c r="X1246" i="84"/>
  <c r="G1247" i="84"/>
  <c r="H1247" i="84"/>
  <c r="I1247" i="84"/>
  <c r="J1247" i="84"/>
  <c r="K1247" i="84"/>
  <c r="L1247" i="84"/>
  <c r="M1247" i="84"/>
  <c r="N1247" i="84"/>
  <c r="O1247" i="84"/>
  <c r="P1247" i="84"/>
  <c r="Q1247" i="84"/>
  <c r="R1247" i="84"/>
  <c r="S1247" i="84"/>
  <c r="T1247" i="84"/>
  <c r="U1247" i="84"/>
  <c r="V1247" i="84"/>
  <c r="W1247" i="84"/>
  <c r="X1247" i="84"/>
  <c r="G1248" i="84"/>
  <c r="H1248" i="84"/>
  <c r="I1248" i="84"/>
  <c r="J1248" i="84"/>
  <c r="K1248" i="84"/>
  <c r="L1248" i="84"/>
  <c r="M1248" i="84"/>
  <c r="N1248" i="84"/>
  <c r="O1248" i="84"/>
  <c r="P1248" i="84"/>
  <c r="Q1248" i="84"/>
  <c r="R1248" i="84"/>
  <c r="S1248" i="84"/>
  <c r="T1248" i="84"/>
  <c r="U1248" i="84"/>
  <c r="V1248" i="84"/>
  <c r="W1248" i="84"/>
  <c r="X1248" i="84"/>
  <c r="G1249" i="84"/>
  <c r="H1249" i="84"/>
  <c r="I1249" i="84"/>
  <c r="J1249" i="84"/>
  <c r="K1249" i="84"/>
  <c r="L1249" i="84"/>
  <c r="M1249" i="84"/>
  <c r="N1249" i="84"/>
  <c r="O1249" i="84"/>
  <c r="P1249" i="84"/>
  <c r="Q1249" i="84"/>
  <c r="R1249" i="84"/>
  <c r="S1249" i="84"/>
  <c r="T1249" i="84"/>
  <c r="U1249" i="84"/>
  <c r="V1249" i="84"/>
  <c r="W1249" i="84"/>
  <c r="X1249" i="84"/>
  <c r="G1250" i="84"/>
  <c r="H1250" i="84"/>
  <c r="I1250" i="84"/>
  <c r="J1250" i="84"/>
  <c r="K1250" i="84"/>
  <c r="L1250" i="84"/>
  <c r="M1250" i="84"/>
  <c r="N1250" i="84"/>
  <c r="O1250" i="84"/>
  <c r="P1250" i="84"/>
  <c r="Q1250" i="84"/>
  <c r="R1250" i="84"/>
  <c r="S1250" i="84"/>
  <c r="T1250" i="84"/>
  <c r="U1250" i="84"/>
  <c r="V1250" i="84"/>
  <c r="W1250" i="84"/>
  <c r="X1250" i="84"/>
  <c r="G1251" i="84"/>
  <c r="H1251" i="84"/>
  <c r="I1251" i="84"/>
  <c r="J1251" i="84"/>
  <c r="K1251" i="84"/>
  <c r="L1251" i="84"/>
  <c r="M1251" i="84"/>
  <c r="N1251" i="84"/>
  <c r="O1251" i="84"/>
  <c r="P1251" i="84"/>
  <c r="Q1251" i="84"/>
  <c r="R1251" i="84"/>
  <c r="S1251" i="84"/>
  <c r="T1251" i="84"/>
  <c r="U1251" i="84"/>
  <c r="V1251" i="84"/>
  <c r="W1251" i="84"/>
  <c r="X1251" i="84"/>
  <c r="G1252" i="84"/>
  <c r="H1252" i="84"/>
  <c r="I1252" i="84"/>
  <c r="J1252" i="84"/>
  <c r="K1252" i="84"/>
  <c r="L1252" i="84"/>
  <c r="M1252" i="84"/>
  <c r="N1252" i="84"/>
  <c r="O1252" i="84"/>
  <c r="P1252" i="84"/>
  <c r="Q1252" i="84"/>
  <c r="R1252" i="84"/>
  <c r="S1252" i="84"/>
  <c r="T1252" i="84"/>
  <c r="U1252" i="84"/>
  <c r="V1252" i="84"/>
  <c r="W1252" i="84"/>
  <c r="X1252" i="84"/>
  <c r="G1253" i="84"/>
  <c r="H1253" i="84"/>
  <c r="I1253" i="84"/>
  <c r="J1253" i="84"/>
  <c r="K1253" i="84"/>
  <c r="L1253" i="84"/>
  <c r="M1253" i="84"/>
  <c r="N1253" i="84"/>
  <c r="O1253" i="84"/>
  <c r="P1253" i="84"/>
  <c r="Q1253" i="84"/>
  <c r="R1253" i="84"/>
  <c r="S1253" i="84"/>
  <c r="T1253" i="84"/>
  <c r="U1253" i="84"/>
  <c r="V1253" i="84"/>
  <c r="W1253" i="84"/>
  <c r="X1253" i="84"/>
  <c r="G1254" i="84"/>
  <c r="H1254" i="84"/>
  <c r="I1254" i="84"/>
  <c r="J1254" i="84"/>
  <c r="K1254" i="84"/>
  <c r="L1254" i="84"/>
  <c r="M1254" i="84"/>
  <c r="N1254" i="84"/>
  <c r="O1254" i="84"/>
  <c r="P1254" i="84"/>
  <c r="Q1254" i="84"/>
  <c r="R1254" i="84"/>
  <c r="S1254" i="84"/>
  <c r="T1254" i="84"/>
  <c r="U1254" i="84"/>
  <c r="V1254" i="84"/>
  <c r="W1254" i="84"/>
  <c r="X1254" i="84"/>
  <c r="G1255" i="84"/>
  <c r="H1255" i="84"/>
  <c r="I1255" i="84"/>
  <c r="J1255" i="84"/>
  <c r="K1255" i="84"/>
  <c r="L1255" i="84"/>
  <c r="M1255" i="84"/>
  <c r="N1255" i="84"/>
  <c r="O1255" i="84"/>
  <c r="P1255" i="84"/>
  <c r="Q1255" i="84"/>
  <c r="R1255" i="84"/>
  <c r="S1255" i="84"/>
  <c r="T1255" i="84"/>
  <c r="U1255" i="84"/>
  <c r="V1255" i="84"/>
  <c r="W1255" i="84"/>
  <c r="X1255" i="84"/>
  <c r="G1256" i="84"/>
  <c r="H1256" i="84"/>
  <c r="I1256" i="84"/>
  <c r="J1256" i="84"/>
  <c r="K1256" i="84"/>
  <c r="L1256" i="84"/>
  <c r="M1256" i="84"/>
  <c r="N1256" i="84"/>
  <c r="O1256" i="84"/>
  <c r="P1256" i="84"/>
  <c r="Q1256" i="84"/>
  <c r="R1256" i="84"/>
  <c r="S1256" i="84"/>
  <c r="T1256" i="84"/>
  <c r="U1256" i="84"/>
  <c r="V1256" i="84"/>
  <c r="W1256" i="84"/>
  <c r="X1256" i="84"/>
  <c r="G1257" i="84"/>
  <c r="H1257" i="84"/>
  <c r="I1257" i="84"/>
  <c r="J1257" i="84"/>
  <c r="K1257" i="84"/>
  <c r="L1257" i="84"/>
  <c r="M1257" i="84"/>
  <c r="N1257" i="84"/>
  <c r="O1257" i="84"/>
  <c r="P1257" i="84"/>
  <c r="Q1257" i="84"/>
  <c r="R1257" i="84"/>
  <c r="S1257" i="84"/>
  <c r="T1257" i="84"/>
  <c r="U1257" i="84"/>
  <c r="V1257" i="84"/>
  <c r="W1257" i="84"/>
  <c r="X1257" i="84"/>
  <c r="G1258" i="84"/>
  <c r="H1258" i="84"/>
  <c r="I1258" i="84"/>
  <c r="J1258" i="84"/>
  <c r="K1258" i="84"/>
  <c r="L1258" i="84"/>
  <c r="M1258" i="84"/>
  <c r="N1258" i="84"/>
  <c r="O1258" i="84"/>
  <c r="P1258" i="84"/>
  <c r="Q1258" i="84"/>
  <c r="R1258" i="84"/>
  <c r="S1258" i="84"/>
  <c r="T1258" i="84"/>
  <c r="U1258" i="84"/>
  <c r="V1258" i="84"/>
  <c r="W1258" i="84"/>
  <c r="X1258" i="84"/>
  <c r="G1259" i="84"/>
  <c r="H1259" i="84"/>
  <c r="I1259" i="84"/>
  <c r="J1259" i="84"/>
  <c r="K1259" i="84"/>
  <c r="L1259" i="84"/>
  <c r="M1259" i="84"/>
  <c r="N1259" i="84"/>
  <c r="O1259" i="84"/>
  <c r="P1259" i="84"/>
  <c r="Q1259" i="84"/>
  <c r="R1259" i="84"/>
  <c r="S1259" i="84"/>
  <c r="T1259" i="84"/>
  <c r="U1259" i="84"/>
  <c r="V1259" i="84"/>
  <c r="W1259" i="84"/>
  <c r="X1259" i="84"/>
  <c r="G1260" i="84"/>
  <c r="H1260" i="84"/>
  <c r="I1260" i="84"/>
  <c r="J1260" i="84"/>
  <c r="K1260" i="84"/>
  <c r="L1260" i="84"/>
  <c r="M1260" i="84"/>
  <c r="N1260" i="84"/>
  <c r="O1260" i="84"/>
  <c r="P1260" i="84"/>
  <c r="Q1260" i="84"/>
  <c r="R1260" i="84"/>
  <c r="S1260" i="84"/>
  <c r="T1260" i="84"/>
  <c r="U1260" i="84"/>
  <c r="V1260" i="84"/>
  <c r="W1260" i="84"/>
  <c r="X1260" i="84"/>
  <c r="G1261" i="84"/>
  <c r="H1261" i="84"/>
  <c r="I1261" i="84"/>
  <c r="J1261" i="84"/>
  <c r="K1261" i="84"/>
  <c r="L1261" i="84"/>
  <c r="M1261" i="84"/>
  <c r="N1261" i="84"/>
  <c r="O1261" i="84"/>
  <c r="P1261" i="84"/>
  <c r="Q1261" i="84"/>
  <c r="R1261" i="84"/>
  <c r="S1261" i="84"/>
  <c r="T1261" i="84"/>
  <c r="U1261" i="84"/>
  <c r="V1261" i="84"/>
  <c r="W1261" i="84"/>
  <c r="X1261" i="84"/>
  <c r="G1262" i="84"/>
  <c r="H1262" i="84"/>
  <c r="I1262" i="84"/>
  <c r="J1262" i="84"/>
  <c r="K1262" i="84"/>
  <c r="L1262" i="84"/>
  <c r="M1262" i="84"/>
  <c r="N1262" i="84"/>
  <c r="O1262" i="84"/>
  <c r="P1262" i="84"/>
  <c r="Q1262" i="84"/>
  <c r="R1262" i="84"/>
  <c r="S1262" i="84"/>
  <c r="T1262" i="84"/>
  <c r="U1262" i="84"/>
  <c r="V1262" i="84"/>
  <c r="W1262" i="84"/>
  <c r="X1262" i="84"/>
  <c r="G1322" i="84"/>
  <c r="H1322" i="84"/>
  <c r="I1322" i="84"/>
  <c r="J1322" i="84"/>
  <c r="K1322" i="84"/>
  <c r="L1322" i="84"/>
  <c r="Q1322" i="84"/>
  <c r="R1322" i="84"/>
  <c r="S1322" i="84"/>
  <c r="T1322" i="84"/>
  <c r="W1322" i="84"/>
  <c r="X1322" i="84"/>
  <c r="G1323" i="84"/>
  <c r="H1323" i="84"/>
  <c r="I1323" i="84"/>
  <c r="J1323" i="84"/>
  <c r="K1323" i="84"/>
  <c r="L1323" i="84"/>
  <c r="Q1323" i="84"/>
  <c r="R1323" i="84"/>
  <c r="S1323" i="84"/>
  <c r="T1323" i="84"/>
  <c r="W1323" i="84"/>
  <c r="X1323" i="84"/>
  <c r="G1324" i="84"/>
  <c r="H1324" i="84"/>
  <c r="I1324" i="84"/>
  <c r="J1324" i="84"/>
  <c r="K1324" i="84"/>
  <c r="L1324" i="84"/>
  <c r="Q1324" i="84"/>
  <c r="R1324" i="84"/>
  <c r="S1324" i="84"/>
  <c r="T1324" i="84"/>
  <c r="W1324" i="84"/>
  <c r="X1324" i="84"/>
  <c r="G1325" i="84"/>
  <c r="H1325" i="84"/>
  <c r="I1325" i="84"/>
  <c r="J1325" i="84"/>
  <c r="K1325" i="84"/>
  <c r="L1325" i="84"/>
  <c r="Q1325" i="84"/>
  <c r="R1325" i="84"/>
  <c r="S1325" i="84"/>
  <c r="T1325" i="84"/>
  <c r="W1325" i="84"/>
  <c r="X1325" i="84"/>
  <c r="G1326" i="84"/>
  <c r="H1326" i="84"/>
  <c r="I1326" i="84"/>
  <c r="J1326" i="84"/>
  <c r="K1326" i="84"/>
  <c r="L1326" i="84"/>
  <c r="Q1326" i="84"/>
  <c r="R1326" i="84"/>
  <c r="S1326" i="84"/>
  <c r="T1326" i="84"/>
  <c r="W1326" i="84"/>
  <c r="X1326" i="84"/>
  <c r="G1327" i="84"/>
  <c r="H1327" i="84"/>
  <c r="I1327" i="84"/>
  <c r="J1327" i="84"/>
  <c r="K1327" i="84"/>
  <c r="L1327" i="84"/>
  <c r="Q1327" i="84"/>
  <c r="R1327" i="84"/>
  <c r="S1327" i="84"/>
  <c r="T1327" i="84"/>
  <c r="W1327" i="84"/>
  <c r="X1327" i="84"/>
  <c r="G1328" i="84"/>
  <c r="H1328" i="84"/>
  <c r="I1328" i="84"/>
  <c r="J1328" i="84"/>
  <c r="K1328" i="84"/>
  <c r="L1328" i="84"/>
  <c r="Q1328" i="84"/>
  <c r="R1328" i="84"/>
  <c r="S1328" i="84"/>
  <c r="T1328" i="84"/>
  <c r="W1328" i="84"/>
  <c r="X1328" i="84"/>
  <c r="G1329" i="84"/>
  <c r="H1329" i="84"/>
  <c r="I1329" i="84"/>
  <c r="J1329" i="84"/>
  <c r="K1329" i="84"/>
  <c r="L1329" i="84"/>
  <c r="Q1329" i="84"/>
  <c r="R1329" i="84"/>
  <c r="S1329" i="84"/>
  <c r="T1329" i="84"/>
  <c r="W1329" i="84"/>
  <c r="X1329" i="84"/>
  <c r="G1330" i="84"/>
  <c r="H1330" i="84"/>
  <c r="I1330" i="84"/>
  <c r="J1330" i="84"/>
  <c r="K1330" i="84"/>
  <c r="L1330" i="84"/>
  <c r="Q1330" i="84"/>
  <c r="R1330" i="84"/>
  <c r="S1330" i="84"/>
  <c r="T1330" i="84"/>
  <c r="W1330" i="84"/>
  <c r="X1330" i="84"/>
  <c r="G1331" i="84"/>
  <c r="H1331" i="84"/>
  <c r="I1331" i="84"/>
  <c r="J1331" i="84"/>
  <c r="K1331" i="84"/>
  <c r="L1331" i="84"/>
  <c r="Q1331" i="84"/>
  <c r="R1331" i="84"/>
  <c r="S1331" i="84"/>
  <c r="T1331" i="84"/>
  <c r="W1331" i="84"/>
  <c r="X1331" i="84"/>
  <c r="G1332" i="84"/>
  <c r="H1332" i="84"/>
  <c r="I1332" i="84"/>
  <c r="J1332" i="84"/>
  <c r="K1332" i="84"/>
  <c r="L1332" i="84"/>
  <c r="Q1332" i="84"/>
  <c r="R1332" i="84"/>
  <c r="S1332" i="84"/>
  <c r="T1332" i="84"/>
  <c r="W1332" i="84"/>
  <c r="X1332" i="84"/>
  <c r="G1333" i="84"/>
  <c r="H1333" i="84"/>
  <c r="I1333" i="84"/>
  <c r="J1333" i="84"/>
  <c r="K1333" i="84"/>
  <c r="L1333" i="84"/>
  <c r="Q1333" i="84"/>
  <c r="R1333" i="84"/>
  <c r="S1333" i="84"/>
  <c r="T1333" i="84"/>
  <c r="W1333" i="84"/>
  <c r="X1333" i="84"/>
  <c r="G1334" i="84"/>
  <c r="H1334" i="84"/>
  <c r="I1334" i="84"/>
  <c r="J1334" i="84"/>
  <c r="K1334" i="84"/>
  <c r="L1334" i="84"/>
  <c r="Q1334" i="84"/>
  <c r="R1334" i="84"/>
  <c r="S1334" i="84"/>
  <c r="T1334" i="84"/>
  <c r="W1334" i="84"/>
  <c r="X1334" i="84"/>
  <c r="G1335" i="84"/>
  <c r="H1335" i="84"/>
  <c r="I1335" i="84"/>
  <c r="J1335" i="84"/>
  <c r="K1335" i="84"/>
  <c r="L1335" i="84"/>
  <c r="M1335" i="84"/>
  <c r="N1335" i="84"/>
  <c r="Q1335" i="84"/>
  <c r="R1335" i="84"/>
  <c r="S1335" i="84"/>
  <c r="T1335" i="84"/>
  <c r="U1335" i="84"/>
  <c r="V1335" i="84"/>
  <c r="W1335" i="84"/>
  <c r="X1335" i="84"/>
  <c r="G1336" i="84"/>
  <c r="H1336" i="84"/>
  <c r="I1336" i="84"/>
  <c r="J1336" i="84"/>
  <c r="K1336" i="84"/>
  <c r="L1336" i="84"/>
  <c r="M1336" i="84"/>
  <c r="N1336" i="84"/>
  <c r="Q1336" i="84"/>
  <c r="R1336" i="84"/>
  <c r="S1336" i="84"/>
  <c r="T1336" i="84"/>
  <c r="U1336" i="84"/>
  <c r="V1336" i="84"/>
  <c r="W1336" i="84"/>
  <c r="X1336" i="84"/>
  <c r="G1337" i="84"/>
  <c r="H1337" i="84"/>
  <c r="I1337" i="84"/>
  <c r="J1337" i="84"/>
  <c r="K1337" i="84"/>
  <c r="L1337" i="84"/>
  <c r="M1337" i="84"/>
  <c r="N1337" i="84"/>
  <c r="Q1337" i="84"/>
  <c r="R1337" i="84"/>
  <c r="S1337" i="84"/>
  <c r="T1337" i="84"/>
  <c r="U1337" i="84"/>
  <c r="V1337" i="84"/>
  <c r="W1337" i="84"/>
  <c r="X1337" i="84"/>
  <c r="G1338" i="84"/>
  <c r="H1338" i="84"/>
  <c r="I1338" i="84"/>
  <c r="J1338" i="84"/>
  <c r="K1338" i="84"/>
  <c r="L1338" i="84"/>
  <c r="M1338" i="84"/>
  <c r="N1338" i="84"/>
  <c r="Q1338" i="84"/>
  <c r="R1338" i="84"/>
  <c r="S1338" i="84"/>
  <c r="T1338" i="84"/>
  <c r="U1338" i="84"/>
  <c r="V1338" i="84"/>
  <c r="W1338" i="84"/>
  <c r="X1338" i="84"/>
  <c r="G1339" i="84"/>
  <c r="H1339" i="84"/>
  <c r="I1339" i="84"/>
  <c r="J1339" i="84"/>
  <c r="K1339" i="84"/>
  <c r="L1339" i="84"/>
  <c r="M1339" i="84"/>
  <c r="N1339" i="84"/>
  <c r="Q1339" i="84"/>
  <c r="R1339" i="84"/>
  <c r="S1339" i="84"/>
  <c r="T1339" i="84"/>
  <c r="U1339" i="84"/>
  <c r="V1339" i="84"/>
  <c r="W1339" i="84"/>
  <c r="X1339" i="84"/>
  <c r="G1340" i="84"/>
  <c r="H1340" i="84"/>
  <c r="I1340" i="84"/>
  <c r="J1340" i="84"/>
  <c r="K1340" i="84"/>
  <c r="L1340" i="84"/>
  <c r="M1340" i="84"/>
  <c r="N1340" i="84"/>
  <c r="Q1340" i="84"/>
  <c r="R1340" i="84"/>
  <c r="S1340" i="84"/>
  <c r="T1340" i="84"/>
  <c r="U1340" i="84"/>
  <c r="V1340" i="84"/>
  <c r="W1340" i="84"/>
  <c r="X1340" i="84"/>
  <c r="G1341" i="84"/>
  <c r="H1341" i="84"/>
  <c r="I1341" i="84"/>
  <c r="J1341" i="84"/>
  <c r="K1341" i="84"/>
  <c r="L1341" i="84"/>
  <c r="M1341" i="84"/>
  <c r="N1341" i="84"/>
  <c r="Q1341" i="84"/>
  <c r="R1341" i="84"/>
  <c r="S1341" i="84"/>
  <c r="T1341" i="84"/>
  <c r="U1341" i="84"/>
  <c r="V1341" i="84"/>
  <c r="W1341" i="84"/>
  <c r="X1341" i="84"/>
  <c r="G1342" i="84"/>
  <c r="H1342" i="84"/>
  <c r="I1342" i="84"/>
  <c r="J1342" i="84"/>
  <c r="K1342" i="84"/>
  <c r="L1342" i="84"/>
  <c r="M1342" i="84"/>
  <c r="N1342" i="84"/>
  <c r="Q1342" i="84"/>
  <c r="R1342" i="84"/>
  <c r="S1342" i="84"/>
  <c r="T1342" i="84"/>
  <c r="U1342" i="84"/>
  <c r="V1342" i="84"/>
  <c r="W1342" i="84"/>
  <c r="X1342" i="84"/>
  <c r="G1343" i="84"/>
  <c r="H1343" i="84"/>
  <c r="I1343" i="84"/>
  <c r="J1343" i="84"/>
  <c r="K1343" i="84"/>
  <c r="L1343" i="84"/>
  <c r="M1343" i="84"/>
  <c r="N1343" i="84"/>
  <c r="Q1343" i="84"/>
  <c r="R1343" i="84"/>
  <c r="S1343" i="84"/>
  <c r="T1343" i="84"/>
  <c r="U1343" i="84"/>
  <c r="V1343" i="84"/>
  <c r="W1343" i="84"/>
  <c r="X1343" i="84"/>
  <c r="G1344" i="84"/>
  <c r="H1344" i="84"/>
  <c r="I1344" i="84"/>
  <c r="J1344" i="84"/>
  <c r="K1344" i="84"/>
  <c r="L1344" i="84"/>
  <c r="M1344" i="84"/>
  <c r="N1344" i="84"/>
  <c r="Q1344" i="84"/>
  <c r="R1344" i="84"/>
  <c r="S1344" i="84"/>
  <c r="T1344" i="84"/>
  <c r="U1344" i="84"/>
  <c r="V1344" i="84"/>
  <c r="W1344" i="84"/>
  <c r="X1344" i="84"/>
  <c r="G1345" i="84"/>
  <c r="H1345" i="84"/>
  <c r="I1345" i="84"/>
  <c r="J1345" i="84"/>
  <c r="K1345" i="84"/>
  <c r="L1345" i="84"/>
  <c r="M1345" i="84"/>
  <c r="N1345" i="84"/>
  <c r="Q1345" i="84"/>
  <c r="R1345" i="84"/>
  <c r="S1345" i="84"/>
  <c r="T1345" i="84"/>
  <c r="U1345" i="84"/>
  <c r="V1345" i="84"/>
  <c r="W1345" i="84"/>
  <c r="X1345" i="84"/>
  <c r="G1346" i="84"/>
  <c r="H1346" i="84"/>
  <c r="I1346" i="84"/>
  <c r="J1346" i="84"/>
  <c r="K1346" i="84"/>
  <c r="L1346" i="84"/>
  <c r="M1346" i="84"/>
  <c r="N1346" i="84"/>
  <c r="Q1346" i="84"/>
  <c r="R1346" i="84"/>
  <c r="S1346" i="84"/>
  <c r="T1346" i="84"/>
  <c r="U1346" i="84"/>
  <c r="V1346" i="84"/>
  <c r="W1346" i="84"/>
  <c r="X1346" i="84"/>
  <c r="G1347" i="84"/>
  <c r="H1347" i="84"/>
  <c r="I1347" i="84"/>
  <c r="J1347" i="84"/>
  <c r="K1347" i="84"/>
  <c r="L1347" i="84"/>
  <c r="M1347" i="84"/>
  <c r="N1347" i="84"/>
  <c r="O1347" i="84"/>
  <c r="P1347" i="84"/>
  <c r="Q1347" i="84"/>
  <c r="R1347" i="84"/>
  <c r="S1347" i="84"/>
  <c r="T1347" i="84"/>
  <c r="U1347" i="84"/>
  <c r="V1347" i="84"/>
  <c r="W1347" i="84"/>
  <c r="X1347" i="84"/>
  <c r="G1348" i="84"/>
  <c r="H1348" i="84"/>
  <c r="I1348" i="84"/>
  <c r="J1348" i="84"/>
  <c r="K1348" i="84"/>
  <c r="L1348" i="84"/>
  <c r="M1348" i="84"/>
  <c r="N1348" i="84"/>
  <c r="O1348" i="84"/>
  <c r="P1348" i="84"/>
  <c r="Q1348" i="84"/>
  <c r="R1348" i="84"/>
  <c r="S1348" i="84"/>
  <c r="T1348" i="84"/>
  <c r="U1348" i="84"/>
  <c r="V1348" i="84"/>
  <c r="W1348" i="84"/>
  <c r="X1348" i="84"/>
  <c r="G1349" i="84"/>
  <c r="H1349" i="84"/>
  <c r="I1349" i="84"/>
  <c r="J1349" i="84"/>
  <c r="K1349" i="84"/>
  <c r="L1349" i="84"/>
  <c r="M1349" i="84"/>
  <c r="N1349" i="84"/>
  <c r="O1349" i="84"/>
  <c r="P1349" i="84"/>
  <c r="Q1349" i="84"/>
  <c r="R1349" i="84"/>
  <c r="S1349" i="84"/>
  <c r="T1349" i="84"/>
  <c r="U1349" i="84"/>
  <c r="V1349" i="84"/>
  <c r="W1349" i="84"/>
  <c r="X1349" i="84"/>
  <c r="G1350" i="84"/>
  <c r="H1350" i="84"/>
  <c r="I1350" i="84"/>
  <c r="J1350" i="84"/>
  <c r="K1350" i="84"/>
  <c r="L1350" i="84"/>
  <c r="M1350" i="84"/>
  <c r="N1350" i="84"/>
  <c r="O1350" i="84"/>
  <c r="P1350" i="84"/>
  <c r="Q1350" i="84"/>
  <c r="R1350" i="84"/>
  <c r="S1350" i="84"/>
  <c r="T1350" i="84"/>
  <c r="U1350" i="84"/>
  <c r="V1350" i="84"/>
  <c r="W1350" i="84"/>
  <c r="X1350" i="84"/>
  <c r="G1351" i="84"/>
  <c r="H1351" i="84"/>
  <c r="I1351" i="84"/>
  <c r="J1351" i="84"/>
  <c r="K1351" i="84"/>
  <c r="L1351" i="84"/>
  <c r="M1351" i="84"/>
  <c r="N1351" i="84"/>
  <c r="O1351" i="84"/>
  <c r="P1351" i="84"/>
  <c r="Q1351" i="84"/>
  <c r="R1351" i="84"/>
  <c r="S1351" i="84"/>
  <c r="T1351" i="84"/>
  <c r="U1351" i="84"/>
  <c r="V1351" i="84"/>
  <c r="W1351" i="84"/>
  <c r="X1351" i="84"/>
  <c r="G1352" i="84"/>
  <c r="H1352" i="84"/>
  <c r="I1352" i="84"/>
  <c r="J1352" i="84"/>
  <c r="K1352" i="84"/>
  <c r="L1352" i="84"/>
  <c r="M1352" i="84"/>
  <c r="N1352" i="84"/>
  <c r="O1352" i="84"/>
  <c r="P1352" i="84"/>
  <c r="Q1352" i="84"/>
  <c r="R1352" i="84"/>
  <c r="S1352" i="84"/>
  <c r="T1352" i="84"/>
  <c r="U1352" i="84"/>
  <c r="V1352" i="84"/>
  <c r="W1352" i="84"/>
  <c r="X1352" i="84"/>
  <c r="G1353" i="84"/>
  <c r="H1353" i="84"/>
  <c r="I1353" i="84"/>
  <c r="J1353" i="84"/>
  <c r="K1353" i="84"/>
  <c r="L1353" i="84"/>
  <c r="M1353" i="84"/>
  <c r="N1353" i="84"/>
  <c r="O1353" i="84"/>
  <c r="P1353" i="84"/>
  <c r="Q1353" i="84"/>
  <c r="R1353" i="84"/>
  <c r="S1353" i="84"/>
  <c r="T1353" i="84"/>
  <c r="U1353" i="84"/>
  <c r="V1353" i="84"/>
  <c r="W1353" i="84"/>
  <c r="X1353" i="84"/>
  <c r="G1354" i="84"/>
  <c r="H1354" i="84"/>
  <c r="I1354" i="84"/>
  <c r="J1354" i="84"/>
  <c r="K1354" i="84"/>
  <c r="L1354" i="84"/>
  <c r="M1354" i="84"/>
  <c r="N1354" i="84"/>
  <c r="O1354" i="84"/>
  <c r="P1354" i="84"/>
  <c r="Q1354" i="84"/>
  <c r="R1354" i="84"/>
  <c r="S1354" i="84"/>
  <c r="T1354" i="84"/>
  <c r="U1354" i="84"/>
  <c r="V1354" i="84"/>
  <c r="W1354" i="84"/>
  <c r="X1354" i="84"/>
  <c r="G1355" i="84"/>
  <c r="H1355" i="84"/>
  <c r="I1355" i="84"/>
  <c r="J1355" i="84"/>
  <c r="K1355" i="84"/>
  <c r="L1355" i="84"/>
  <c r="M1355" i="84"/>
  <c r="N1355" i="84"/>
  <c r="O1355" i="84"/>
  <c r="P1355" i="84"/>
  <c r="Q1355" i="84"/>
  <c r="R1355" i="84"/>
  <c r="S1355" i="84"/>
  <c r="T1355" i="84"/>
  <c r="U1355" i="84"/>
  <c r="V1355" i="84"/>
  <c r="W1355" i="84"/>
  <c r="X1355" i="84"/>
  <c r="G1356" i="84"/>
  <c r="H1356" i="84"/>
  <c r="I1356" i="84"/>
  <c r="J1356" i="84"/>
  <c r="K1356" i="84"/>
  <c r="L1356" i="84"/>
  <c r="M1356" i="84"/>
  <c r="N1356" i="84"/>
  <c r="O1356" i="84"/>
  <c r="P1356" i="84"/>
  <c r="Q1356" i="84"/>
  <c r="R1356" i="84"/>
  <c r="S1356" i="84"/>
  <c r="T1356" i="84"/>
  <c r="U1356" i="84"/>
  <c r="V1356" i="84"/>
  <c r="W1356" i="84"/>
  <c r="X1356" i="84"/>
  <c r="G1357" i="84"/>
  <c r="H1357" i="84"/>
  <c r="I1357" i="84"/>
  <c r="J1357" i="84"/>
  <c r="K1357" i="84"/>
  <c r="L1357" i="84"/>
  <c r="M1357" i="84"/>
  <c r="N1357" i="84"/>
  <c r="O1357" i="84"/>
  <c r="P1357" i="84"/>
  <c r="Q1357" i="84"/>
  <c r="R1357" i="84"/>
  <c r="S1357" i="84"/>
  <c r="T1357" i="84"/>
  <c r="U1357" i="84"/>
  <c r="V1357" i="84"/>
  <c r="W1357" i="84"/>
  <c r="X1357" i="84"/>
  <c r="G1358" i="84"/>
  <c r="H1358" i="84"/>
  <c r="I1358" i="84"/>
  <c r="J1358" i="84"/>
  <c r="K1358" i="84"/>
  <c r="L1358" i="84"/>
  <c r="M1358" i="84"/>
  <c r="N1358" i="84"/>
  <c r="O1358" i="84"/>
  <c r="P1358" i="84"/>
  <c r="Q1358" i="84"/>
  <c r="R1358" i="84"/>
  <c r="S1358" i="84"/>
  <c r="T1358" i="84"/>
  <c r="U1358" i="84"/>
  <c r="V1358" i="84"/>
  <c r="W1358" i="84"/>
  <c r="X1358" i="84"/>
  <c r="G1359" i="84"/>
  <c r="H1359" i="84"/>
  <c r="I1359" i="84"/>
  <c r="J1359" i="84"/>
  <c r="K1359" i="84"/>
  <c r="L1359" i="84"/>
  <c r="M1359" i="84"/>
  <c r="N1359" i="84"/>
  <c r="O1359" i="84"/>
  <c r="P1359" i="84"/>
  <c r="Q1359" i="84"/>
  <c r="R1359" i="84"/>
  <c r="S1359" i="84"/>
  <c r="T1359" i="84"/>
  <c r="U1359" i="84"/>
  <c r="V1359" i="84"/>
  <c r="W1359" i="84"/>
  <c r="X1359" i="84"/>
  <c r="G1360" i="84"/>
  <c r="H1360" i="84"/>
  <c r="I1360" i="84"/>
  <c r="J1360" i="84"/>
  <c r="K1360" i="84"/>
  <c r="L1360" i="84"/>
  <c r="M1360" i="84"/>
  <c r="N1360" i="84"/>
  <c r="O1360" i="84"/>
  <c r="P1360" i="84"/>
  <c r="Q1360" i="84"/>
  <c r="R1360" i="84"/>
  <c r="S1360" i="84"/>
  <c r="T1360" i="84"/>
  <c r="U1360" i="84"/>
  <c r="V1360" i="84"/>
  <c r="W1360" i="84"/>
  <c r="X1360" i="84"/>
  <c r="G1361" i="84"/>
  <c r="H1361" i="84"/>
  <c r="I1361" i="84"/>
  <c r="J1361" i="84"/>
  <c r="K1361" i="84"/>
  <c r="L1361" i="84"/>
  <c r="M1361" i="84"/>
  <c r="N1361" i="84"/>
  <c r="O1361" i="84"/>
  <c r="P1361" i="84"/>
  <c r="Q1361" i="84"/>
  <c r="R1361" i="84"/>
  <c r="S1361" i="84"/>
  <c r="T1361" i="84"/>
  <c r="U1361" i="84"/>
  <c r="V1361" i="84"/>
  <c r="W1361" i="84"/>
  <c r="X1361" i="84"/>
  <c r="G1362" i="84"/>
  <c r="H1362" i="84"/>
  <c r="I1362" i="84"/>
  <c r="J1362" i="84"/>
  <c r="K1362" i="84"/>
  <c r="L1362" i="84"/>
  <c r="M1362" i="84"/>
  <c r="N1362" i="84"/>
  <c r="O1362" i="84"/>
  <c r="P1362" i="84"/>
  <c r="Q1362" i="84"/>
  <c r="R1362" i="84"/>
  <c r="S1362" i="84"/>
  <c r="T1362" i="84"/>
  <c r="U1362" i="84"/>
  <c r="V1362" i="84"/>
  <c r="W1362" i="84"/>
  <c r="X1362" i="84"/>
  <c r="G1363" i="84"/>
  <c r="H1363" i="84"/>
  <c r="I1363" i="84"/>
  <c r="J1363" i="84"/>
  <c r="K1363" i="84"/>
  <c r="L1363" i="84"/>
  <c r="M1363" i="84"/>
  <c r="N1363" i="84"/>
  <c r="O1363" i="84"/>
  <c r="P1363" i="84"/>
  <c r="Q1363" i="84"/>
  <c r="R1363" i="84"/>
  <c r="S1363" i="84"/>
  <c r="T1363" i="84"/>
  <c r="U1363" i="84"/>
  <c r="V1363" i="84"/>
  <c r="W1363" i="84"/>
  <c r="X1363" i="84"/>
  <c r="G1364" i="84"/>
  <c r="H1364" i="84"/>
  <c r="I1364" i="84"/>
  <c r="J1364" i="84"/>
  <c r="K1364" i="84"/>
  <c r="L1364" i="84"/>
  <c r="M1364" i="84"/>
  <c r="N1364" i="84"/>
  <c r="O1364" i="84"/>
  <c r="P1364" i="84"/>
  <c r="Q1364" i="84"/>
  <c r="R1364" i="84"/>
  <c r="S1364" i="84"/>
  <c r="T1364" i="84"/>
  <c r="U1364" i="84"/>
  <c r="V1364" i="84"/>
  <c r="W1364" i="84"/>
  <c r="X1364" i="84"/>
  <c r="G1365" i="84"/>
  <c r="H1365" i="84"/>
  <c r="I1365" i="84"/>
  <c r="J1365" i="84"/>
  <c r="K1365" i="84"/>
  <c r="L1365" i="84"/>
  <c r="M1365" i="84"/>
  <c r="N1365" i="84"/>
  <c r="O1365" i="84"/>
  <c r="P1365" i="84"/>
  <c r="Q1365" i="84"/>
  <c r="R1365" i="84"/>
  <c r="S1365" i="84"/>
  <c r="T1365" i="84"/>
  <c r="U1365" i="84"/>
  <c r="V1365" i="84"/>
  <c r="W1365" i="84"/>
  <c r="X1365" i="84"/>
  <c r="G1366" i="84"/>
  <c r="H1366" i="84"/>
  <c r="I1366" i="84"/>
  <c r="J1366" i="84"/>
  <c r="K1366" i="84"/>
  <c r="L1366" i="84"/>
  <c r="M1366" i="84"/>
  <c r="N1366" i="84"/>
  <c r="O1366" i="84"/>
  <c r="P1366" i="84"/>
  <c r="Q1366" i="84"/>
  <c r="R1366" i="84"/>
  <c r="S1366" i="84"/>
  <c r="T1366" i="84"/>
  <c r="U1366" i="84"/>
  <c r="V1366" i="84"/>
  <c r="W1366" i="84"/>
  <c r="X1366" i="84"/>
  <c r="G1367" i="84"/>
  <c r="H1367" i="84"/>
  <c r="I1367" i="84"/>
  <c r="J1367" i="84"/>
  <c r="K1367" i="84"/>
  <c r="L1367" i="84"/>
  <c r="M1367" i="84"/>
  <c r="N1367" i="84"/>
  <c r="O1367" i="84"/>
  <c r="P1367" i="84"/>
  <c r="Q1367" i="84"/>
  <c r="R1367" i="84"/>
  <c r="S1367" i="84"/>
  <c r="T1367" i="84"/>
  <c r="U1367" i="84"/>
  <c r="V1367" i="84"/>
  <c r="W1367" i="84"/>
  <c r="X1367" i="84"/>
  <c r="G1368" i="84"/>
  <c r="H1368" i="84"/>
  <c r="I1368" i="84"/>
  <c r="J1368" i="84"/>
  <c r="K1368" i="84"/>
  <c r="L1368" i="84"/>
  <c r="M1368" i="84"/>
  <c r="N1368" i="84"/>
  <c r="O1368" i="84"/>
  <c r="P1368" i="84"/>
  <c r="Q1368" i="84"/>
  <c r="R1368" i="84"/>
  <c r="S1368" i="84"/>
  <c r="T1368" i="84"/>
  <c r="U1368" i="84"/>
  <c r="V1368" i="84"/>
  <c r="W1368" i="84"/>
  <c r="X1368" i="84"/>
  <c r="G1369" i="84"/>
  <c r="H1369" i="84"/>
  <c r="I1369" i="84"/>
  <c r="J1369" i="84"/>
  <c r="K1369" i="84"/>
  <c r="L1369" i="84"/>
  <c r="M1369" i="84"/>
  <c r="N1369" i="84"/>
  <c r="O1369" i="84"/>
  <c r="P1369" i="84"/>
  <c r="Q1369" i="84"/>
  <c r="R1369" i="84"/>
  <c r="S1369" i="84"/>
  <c r="T1369" i="84"/>
  <c r="U1369" i="84"/>
  <c r="V1369" i="84"/>
  <c r="W1369" i="84"/>
  <c r="X1369" i="84"/>
  <c r="G1370" i="84"/>
  <c r="H1370" i="84"/>
  <c r="I1370" i="84"/>
  <c r="J1370" i="84"/>
  <c r="K1370" i="84"/>
  <c r="L1370" i="84"/>
  <c r="M1370" i="84"/>
  <c r="N1370" i="84"/>
  <c r="O1370" i="84"/>
  <c r="P1370" i="84"/>
  <c r="Q1370" i="84"/>
  <c r="R1370" i="84"/>
  <c r="S1370" i="84"/>
  <c r="T1370" i="84"/>
  <c r="U1370" i="84"/>
  <c r="V1370" i="84"/>
  <c r="W1370" i="84"/>
  <c r="X1370" i="84"/>
  <c r="G1371" i="84"/>
  <c r="H1371" i="84"/>
  <c r="I1371" i="84"/>
  <c r="J1371" i="84"/>
  <c r="K1371" i="84"/>
  <c r="L1371" i="84"/>
  <c r="M1371" i="84"/>
  <c r="N1371" i="84"/>
  <c r="O1371" i="84"/>
  <c r="P1371" i="84"/>
  <c r="Q1371" i="84"/>
  <c r="R1371" i="84"/>
  <c r="S1371" i="84"/>
  <c r="T1371" i="84"/>
  <c r="U1371" i="84"/>
  <c r="V1371" i="84"/>
  <c r="W1371" i="84"/>
  <c r="X1371" i="84"/>
  <c r="G1372" i="84"/>
  <c r="H1372" i="84"/>
  <c r="I1372" i="84"/>
  <c r="J1372" i="84"/>
  <c r="K1372" i="84"/>
  <c r="L1372" i="84"/>
  <c r="M1372" i="84"/>
  <c r="N1372" i="84"/>
  <c r="O1372" i="84"/>
  <c r="P1372" i="84"/>
  <c r="Q1372" i="84"/>
  <c r="R1372" i="84"/>
  <c r="S1372" i="84"/>
  <c r="T1372" i="84"/>
  <c r="U1372" i="84"/>
  <c r="V1372" i="84"/>
  <c r="W1372" i="84"/>
  <c r="X1372" i="84"/>
  <c r="G1373" i="84"/>
  <c r="H1373" i="84"/>
  <c r="I1373" i="84"/>
  <c r="J1373" i="84"/>
  <c r="K1373" i="84"/>
  <c r="L1373" i="84"/>
  <c r="M1373" i="84"/>
  <c r="N1373" i="84"/>
  <c r="O1373" i="84"/>
  <c r="P1373" i="84"/>
  <c r="Q1373" i="84"/>
  <c r="R1373" i="84"/>
  <c r="S1373" i="84"/>
  <c r="T1373" i="84"/>
  <c r="U1373" i="84"/>
  <c r="V1373" i="84"/>
  <c r="W1373" i="84"/>
  <c r="X1373" i="84"/>
  <c r="G1374" i="84"/>
  <c r="H1374" i="84"/>
  <c r="I1374" i="84"/>
  <c r="J1374" i="84"/>
  <c r="K1374" i="84"/>
  <c r="L1374" i="84"/>
  <c r="M1374" i="84"/>
  <c r="N1374" i="84"/>
  <c r="O1374" i="84"/>
  <c r="P1374" i="84"/>
  <c r="Q1374" i="84"/>
  <c r="R1374" i="84"/>
  <c r="S1374" i="84"/>
  <c r="T1374" i="84"/>
  <c r="U1374" i="84"/>
  <c r="V1374" i="84"/>
  <c r="W1374" i="84"/>
  <c r="X1374" i="84"/>
  <c r="G1375" i="84"/>
  <c r="H1375" i="84"/>
  <c r="I1375" i="84"/>
  <c r="J1375" i="84"/>
  <c r="K1375" i="84"/>
  <c r="L1375" i="84"/>
  <c r="M1375" i="84"/>
  <c r="N1375" i="84"/>
  <c r="O1375" i="84"/>
  <c r="P1375" i="84"/>
  <c r="Q1375" i="84"/>
  <c r="R1375" i="84"/>
  <c r="S1375" i="84"/>
  <c r="T1375" i="84"/>
  <c r="U1375" i="84"/>
  <c r="V1375" i="84"/>
  <c r="W1375" i="84"/>
  <c r="X1375" i="84"/>
  <c r="G1376" i="84"/>
  <c r="H1376" i="84"/>
  <c r="I1376" i="84"/>
  <c r="J1376" i="84"/>
  <c r="K1376" i="84"/>
  <c r="L1376" i="84"/>
  <c r="M1376" i="84"/>
  <c r="N1376" i="84"/>
  <c r="O1376" i="84"/>
  <c r="P1376" i="84"/>
  <c r="Q1376" i="84"/>
  <c r="R1376" i="84"/>
  <c r="S1376" i="84"/>
  <c r="T1376" i="84"/>
  <c r="U1376" i="84"/>
  <c r="V1376" i="84"/>
  <c r="W1376" i="84"/>
  <c r="X1376" i="84"/>
  <c r="G1377" i="84"/>
  <c r="H1377" i="84"/>
  <c r="I1377" i="84"/>
  <c r="J1377" i="84"/>
  <c r="K1377" i="84"/>
  <c r="L1377" i="84"/>
  <c r="M1377" i="84"/>
  <c r="N1377" i="84"/>
  <c r="O1377" i="84"/>
  <c r="P1377" i="84"/>
  <c r="Q1377" i="84"/>
  <c r="R1377" i="84"/>
  <c r="S1377" i="84"/>
  <c r="T1377" i="84"/>
  <c r="U1377" i="84"/>
  <c r="V1377" i="84"/>
  <c r="W1377" i="84"/>
  <c r="X1377" i="84"/>
  <c r="G1378" i="84"/>
  <c r="H1378" i="84"/>
  <c r="I1378" i="84"/>
  <c r="J1378" i="84"/>
  <c r="K1378" i="84"/>
  <c r="L1378" i="84"/>
  <c r="M1378" i="84"/>
  <c r="N1378" i="84"/>
  <c r="O1378" i="84"/>
  <c r="P1378" i="84"/>
  <c r="Q1378" i="84"/>
  <c r="R1378" i="84"/>
  <c r="S1378" i="84"/>
  <c r="T1378" i="84"/>
  <c r="U1378" i="84"/>
  <c r="V1378" i="84"/>
  <c r="W1378" i="84"/>
  <c r="X1378" i="84"/>
  <c r="G1379" i="84"/>
  <c r="H1379" i="84"/>
  <c r="I1379" i="84"/>
  <c r="J1379" i="84"/>
  <c r="K1379" i="84"/>
  <c r="L1379" i="84"/>
  <c r="M1379" i="84"/>
  <c r="N1379" i="84"/>
  <c r="O1379" i="84"/>
  <c r="P1379" i="84"/>
  <c r="Q1379" i="84"/>
  <c r="R1379" i="84"/>
  <c r="S1379" i="84"/>
  <c r="T1379" i="84"/>
  <c r="U1379" i="84"/>
  <c r="V1379" i="84"/>
  <c r="W1379" i="84"/>
  <c r="X1379" i="84"/>
  <c r="G1380" i="84"/>
  <c r="H1380" i="84"/>
  <c r="I1380" i="84"/>
  <c r="J1380" i="84"/>
  <c r="K1380" i="84"/>
  <c r="L1380" i="84"/>
  <c r="M1380" i="84"/>
  <c r="N1380" i="84"/>
  <c r="O1380" i="84"/>
  <c r="P1380" i="84"/>
  <c r="Q1380" i="84"/>
  <c r="R1380" i="84"/>
  <c r="S1380" i="84"/>
  <c r="T1380" i="84"/>
  <c r="U1380" i="84"/>
  <c r="V1380" i="84"/>
  <c r="W1380" i="84"/>
  <c r="X1380" i="84"/>
  <c r="G1381" i="84"/>
  <c r="H1381" i="84"/>
  <c r="I1381" i="84"/>
  <c r="J1381" i="84"/>
  <c r="K1381" i="84"/>
  <c r="L1381" i="84"/>
  <c r="M1381" i="84"/>
  <c r="N1381" i="84"/>
  <c r="O1381" i="84"/>
  <c r="P1381" i="84"/>
  <c r="Q1381" i="84"/>
  <c r="R1381" i="84"/>
  <c r="S1381" i="84"/>
  <c r="T1381" i="84"/>
  <c r="U1381" i="84"/>
  <c r="V1381" i="84"/>
  <c r="W1381" i="84"/>
  <c r="X1381" i="84"/>
  <c r="G1382" i="84"/>
  <c r="H1382" i="84"/>
  <c r="I1382" i="84"/>
  <c r="J1382" i="84"/>
  <c r="K1382" i="84"/>
  <c r="L1382" i="84"/>
  <c r="M1382" i="84"/>
  <c r="N1382" i="84"/>
  <c r="O1382" i="84"/>
  <c r="P1382" i="84"/>
  <c r="Q1382" i="84"/>
  <c r="R1382" i="84"/>
  <c r="S1382" i="84"/>
  <c r="T1382" i="84"/>
  <c r="U1382" i="84"/>
  <c r="V1382" i="84"/>
  <c r="W1382" i="84"/>
  <c r="X1382" i="84"/>
  <c r="G1383" i="84"/>
  <c r="H1383" i="84"/>
  <c r="I1383" i="84"/>
  <c r="J1383" i="84"/>
  <c r="K1383" i="84"/>
  <c r="L1383" i="84"/>
  <c r="M1383" i="84"/>
  <c r="N1383" i="84"/>
  <c r="O1383" i="84"/>
  <c r="P1383" i="84"/>
  <c r="Q1383" i="84"/>
  <c r="R1383" i="84"/>
  <c r="S1383" i="84"/>
  <c r="T1383" i="84"/>
  <c r="U1383" i="84"/>
  <c r="V1383" i="84"/>
  <c r="W1383" i="84"/>
  <c r="X1383" i="84"/>
  <c r="G1384" i="84"/>
  <c r="H1384" i="84"/>
  <c r="I1384" i="84"/>
  <c r="J1384" i="84"/>
  <c r="K1384" i="84"/>
  <c r="L1384" i="84"/>
  <c r="M1384" i="84"/>
  <c r="N1384" i="84"/>
  <c r="O1384" i="84"/>
  <c r="P1384" i="84"/>
  <c r="Q1384" i="84"/>
  <c r="R1384" i="84"/>
  <c r="S1384" i="84"/>
  <c r="T1384" i="84"/>
  <c r="U1384" i="84"/>
  <c r="V1384" i="84"/>
  <c r="W1384" i="84"/>
  <c r="X1384" i="84"/>
  <c r="G1385" i="84"/>
  <c r="H1385" i="84"/>
  <c r="I1385" i="84"/>
  <c r="J1385" i="84"/>
  <c r="K1385" i="84"/>
  <c r="L1385" i="84"/>
  <c r="M1385" i="84"/>
  <c r="N1385" i="84"/>
  <c r="O1385" i="84"/>
  <c r="P1385" i="84"/>
  <c r="Q1385" i="84"/>
  <c r="R1385" i="84"/>
  <c r="S1385" i="84"/>
  <c r="T1385" i="84"/>
  <c r="U1385" i="84"/>
  <c r="V1385" i="84"/>
  <c r="W1385" i="84"/>
  <c r="X1385" i="84"/>
  <c r="G1386" i="84"/>
  <c r="H1386" i="84"/>
  <c r="I1386" i="84"/>
  <c r="J1386" i="84"/>
  <c r="K1386" i="84"/>
  <c r="L1386" i="84"/>
  <c r="M1386" i="84"/>
  <c r="N1386" i="84"/>
  <c r="O1386" i="84"/>
  <c r="P1386" i="84"/>
  <c r="Q1386" i="84"/>
  <c r="R1386" i="84"/>
  <c r="S1386" i="84"/>
  <c r="T1386" i="84"/>
  <c r="U1386" i="84"/>
  <c r="V1386" i="84"/>
  <c r="W1386" i="84"/>
  <c r="X1386" i="84"/>
  <c r="G1387" i="84"/>
  <c r="H1387" i="84"/>
  <c r="I1387" i="84"/>
  <c r="J1387" i="84"/>
  <c r="K1387" i="84"/>
  <c r="L1387" i="84"/>
  <c r="M1387" i="84"/>
  <c r="N1387" i="84"/>
  <c r="O1387" i="84"/>
  <c r="P1387" i="84"/>
  <c r="Q1387" i="84"/>
  <c r="R1387" i="84"/>
  <c r="S1387" i="84"/>
  <c r="T1387" i="84"/>
  <c r="U1387" i="84"/>
  <c r="V1387" i="84"/>
  <c r="W1387" i="84"/>
  <c r="X1387" i="84"/>
  <c r="G1388" i="84"/>
  <c r="H1388" i="84"/>
  <c r="I1388" i="84"/>
  <c r="J1388" i="84"/>
  <c r="K1388" i="84"/>
  <c r="L1388" i="84"/>
  <c r="M1388" i="84"/>
  <c r="N1388" i="84"/>
  <c r="O1388" i="84"/>
  <c r="P1388" i="84"/>
  <c r="Q1388" i="84"/>
  <c r="R1388" i="84"/>
  <c r="S1388" i="84"/>
  <c r="T1388" i="84"/>
  <c r="U1388" i="84"/>
  <c r="V1388" i="84"/>
  <c r="W1388" i="84"/>
  <c r="X1388" i="84"/>
  <c r="G1389" i="84"/>
  <c r="H1389" i="84"/>
  <c r="I1389" i="84"/>
  <c r="J1389" i="84"/>
  <c r="K1389" i="84"/>
  <c r="L1389" i="84"/>
  <c r="M1389" i="84"/>
  <c r="N1389" i="84"/>
  <c r="O1389" i="84"/>
  <c r="P1389" i="84"/>
  <c r="Q1389" i="84"/>
  <c r="R1389" i="84"/>
  <c r="S1389" i="84"/>
  <c r="T1389" i="84"/>
  <c r="U1389" i="84"/>
  <c r="V1389" i="84"/>
  <c r="W1389" i="84"/>
  <c r="X1389" i="84"/>
  <c r="G1390" i="84"/>
  <c r="H1390" i="84"/>
  <c r="I1390" i="84"/>
  <c r="J1390" i="84"/>
  <c r="K1390" i="84"/>
  <c r="L1390" i="84"/>
  <c r="M1390" i="84"/>
  <c r="N1390" i="84"/>
  <c r="O1390" i="84"/>
  <c r="P1390" i="84"/>
  <c r="Q1390" i="84"/>
  <c r="R1390" i="84"/>
  <c r="S1390" i="84"/>
  <c r="T1390" i="84"/>
  <c r="U1390" i="84"/>
  <c r="V1390" i="84"/>
  <c r="W1390" i="84"/>
  <c r="X1390" i="84"/>
  <c r="G1391" i="84"/>
  <c r="H1391" i="84"/>
  <c r="I1391" i="84"/>
  <c r="J1391" i="84"/>
  <c r="K1391" i="84"/>
  <c r="L1391" i="84"/>
  <c r="M1391" i="84"/>
  <c r="N1391" i="84"/>
  <c r="O1391" i="84"/>
  <c r="P1391" i="84"/>
  <c r="Q1391" i="84"/>
  <c r="R1391" i="84"/>
  <c r="S1391" i="84"/>
  <c r="T1391" i="84"/>
  <c r="U1391" i="84"/>
  <c r="V1391" i="84"/>
  <c r="W1391" i="84"/>
  <c r="X1391" i="84"/>
  <c r="G1392" i="84"/>
  <c r="H1392" i="84"/>
  <c r="I1392" i="84"/>
  <c r="J1392" i="84"/>
  <c r="K1392" i="84"/>
  <c r="L1392" i="84"/>
  <c r="M1392" i="84"/>
  <c r="N1392" i="84"/>
  <c r="O1392" i="84"/>
  <c r="P1392" i="84"/>
  <c r="Q1392" i="84"/>
  <c r="R1392" i="84"/>
  <c r="S1392" i="84"/>
  <c r="T1392" i="84"/>
  <c r="U1392" i="84"/>
  <c r="V1392" i="84"/>
  <c r="W1392" i="84"/>
  <c r="X1392" i="84"/>
  <c r="G1393" i="84"/>
  <c r="H1393" i="84"/>
  <c r="I1393" i="84"/>
  <c r="J1393" i="84"/>
  <c r="K1393" i="84"/>
  <c r="L1393" i="84"/>
  <c r="M1393" i="84"/>
  <c r="N1393" i="84"/>
  <c r="O1393" i="84"/>
  <c r="P1393" i="84"/>
  <c r="Q1393" i="84"/>
  <c r="R1393" i="84"/>
  <c r="S1393" i="84"/>
  <c r="T1393" i="84"/>
  <c r="U1393" i="84"/>
  <c r="V1393" i="84"/>
  <c r="W1393" i="84"/>
  <c r="X1393" i="84"/>
  <c r="G1394" i="84"/>
  <c r="H1394" i="84"/>
  <c r="I1394" i="84"/>
  <c r="J1394" i="84"/>
  <c r="K1394" i="84"/>
  <c r="L1394" i="84"/>
  <c r="M1394" i="84"/>
  <c r="N1394" i="84"/>
  <c r="O1394" i="84"/>
  <c r="P1394" i="84"/>
  <c r="Q1394" i="84"/>
  <c r="R1394" i="84"/>
  <c r="S1394" i="84"/>
  <c r="T1394" i="84"/>
  <c r="U1394" i="84"/>
  <c r="V1394" i="84"/>
  <c r="W1394" i="84"/>
  <c r="X1394" i="84"/>
  <c r="G1395" i="84"/>
  <c r="H1395" i="84"/>
  <c r="I1395" i="84"/>
  <c r="J1395" i="84"/>
  <c r="K1395" i="84"/>
  <c r="L1395" i="84"/>
  <c r="M1395" i="84"/>
  <c r="N1395" i="84"/>
  <c r="O1395" i="84"/>
  <c r="P1395" i="84"/>
  <c r="Q1395" i="84"/>
  <c r="R1395" i="84"/>
  <c r="S1395" i="84"/>
  <c r="T1395" i="84"/>
  <c r="U1395" i="84"/>
  <c r="V1395" i="84"/>
  <c r="W1395" i="84"/>
  <c r="X1395" i="84"/>
  <c r="G1396" i="84"/>
  <c r="H1396" i="84"/>
  <c r="I1396" i="84"/>
  <c r="J1396" i="84"/>
  <c r="K1396" i="84"/>
  <c r="L1396" i="84"/>
  <c r="M1396" i="84"/>
  <c r="N1396" i="84"/>
  <c r="O1396" i="84"/>
  <c r="P1396" i="84"/>
  <c r="Q1396" i="84"/>
  <c r="R1396" i="84"/>
  <c r="S1396" i="84"/>
  <c r="T1396" i="84"/>
  <c r="U1396" i="84"/>
  <c r="V1396" i="84"/>
  <c r="W1396" i="84"/>
  <c r="X1396" i="84"/>
  <c r="G1397" i="84"/>
  <c r="H1397" i="84"/>
  <c r="I1397" i="84"/>
  <c r="J1397" i="84"/>
  <c r="K1397" i="84"/>
  <c r="L1397" i="84"/>
  <c r="M1397" i="84"/>
  <c r="N1397" i="84"/>
  <c r="O1397" i="84"/>
  <c r="P1397" i="84"/>
  <c r="Q1397" i="84"/>
  <c r="R1397" i="84"/>
  <c r="S1397" i="84"/>
  <c r="T1397" i="84"/>
  <c r="U1397" i="84"/>
  <c r="V1397" i="84"/>
  <c r="W1397" i="84"/>
  <c r="X1397" i="84"/>
  <c r="G1398" i="84"/>
  <c r="H1398" i="84"/>
  <c r="I1398" i="84"/>
  <c r="J1398" i="84"/>
  <c r="K1398" i="84"/>
  <c r="L1398" i="84"/>
  <c r="M1398" i="84"/>
  <c r="N1398" i="84"/>
  <c r="O1398" i="84"/>
  <c r="P1398" i="84"/>
  <c r="Q1398" i="84"/>
  <c r="R1398" i="84"/>
  <c r="S1398" i="84"/>
  <c r="T1398" i="84"/>
  <c r="U1398" i="84"/>
  <c r="V1398" i="84"/>
  <c r="W1398" i="84"/>
  <c r="X1398" i="84"/>
  <c r="G1399" i="84"/>
  <c r="H1399" i="84"/>
  <c r="I1399" i="84"/>
  <c r="J1399" i="84"/>
  <c r="K1399" i="84"/>
  <c r="L1399" i="84"/>
  <c r="M1399" i="84"/>
  <c r="N1399" i="84"/>
  <c r="O1399" i="84"/>
  <c r="P1399" i="84"/>
  <c r="Q1399" i="84"/>
  <c r="R1399" i="84"/>
  <c r="S1399" i="84"/>
  <c r="T1399" i="84"/>
  <c r="U1399" i="84"/>
  <c r="V1399" i="84"/>
  <c r="W1399" i="84"/>
  <c r="X1399" i="84"/>
  <c r="G1400" i="84"/>
  <c r="H1400" i="84"/>
  <c r="I1400" i="84"/>
  <c r="J1400" i="84"/>
  <c r="K1400" i="84"/>
  <c r="L1400" i="84"/>
  <c r="M1400" i="84"/>
  <c r="N1400" i="84"/>
  <c r="O1400" i="84"/>
  <c r="P1400" i="84"/>
  <c r="Q1400" i="84"/>
  <c r="R1400" i="84"/>
  <c r="S1400" i="84"/>
  <c r="T1400" i="84"/>
  <c r="U1400" i="84"/>
  <c r="V1400" i="84"/>
  <c r="W1400" i="84"/>
  <c r="X1400" i="84"/>
  <c r="G1401" i="84"/>
  <c r="H1401" i="84"/>
  <c r="I1401" i="84"/>
  <c r="J1401" i="84"/>
  <c r="K1401" i="84"/>
  <c r="L1401" i="84"/>
  <c r="M1401" i="84"/>
  <c r="N1401" i="84"/>
  <c r="O1401" i="84"/>
  <c r="P1401" i="84"/>
  <c r="Q1401" i="84"/>
  <c r="R1401" i="84"/>
  <c r="S1401" i="84"/>
  <c r="T1401" i="84"/>
  <c r="U1401" i="84"/>
  <c r="V1401" i="84"/>
  <c r="W1401" i="84"/>
  <c r="X1401" i="84"/>
  <c r="G1402" i="84"/>
  <c r="H1402" i="84"/>
  <c r="I1402" i="84"/>
  <c r="J1402" i="84"/>
  <c r="K1402" i="84"/>
  <c r="L1402" i="84"/>
  <c r="M1402" i="84"/>
  <c r="N1402" i="84"/>
  <c r="O1402" i="84"/>
  <c r="P1402" i="84"/>
  <c r="Q1402" i="84"/>
  <c r="R1402" i="84"/>
  <c r="S1402" i="84"/>
  <c r="T1402" i="84"/>
  <c r="U1402" i="84"/>
  <c r="V1402" i="84"/>
  <c r="W1402" i="84"/>
  <c r="X1402" i="84"/>
  <c r="G1403" i="84"/>
  <c r="H1403" i="84"/>
  <c r="I1403" i="84"/>
  <c r="J1403" i="84"/>
  <c r="K1403" i="84"/>
  <c r="L1403" i="84"/>
  <c r="M1403" i="84"/>
  <c r="N1403" i="84"/>
  <c r="O1403" i="84"/>
  <c r="P1403" i="84"/>
  <c r="Q1403" i="84"/>
  <c r="R1403" i="84"/>
  <c r="S1403" i="84"/>
  <c r="T1403" i="84"/>
  <c r="U1403" i="84"/>
  <c r="V1403" i="84"/>
  <c r="W1403" i="84"/>
  <c r="X1403" i="84"/>
  <c r="G1404" i="84"/>
  <c r="H1404" i="84"/>
  <c r="I1404" i="84"/>
  <c r="J1404" i="84"/>
  <c r="K1404" i="84"/>
  <c r="L1404" i="84"/>
  <c r="M1404" i="84"/>
  <c r="N1404" i="84"/>
  <c r="O1404" i="84"/>
  <c r="P1404" i="84"/>
  <c r="Q1404" i="84"/>
  <c r="R1404" i="84"/>
  <c r="S1404" i="84"/>
  <c r="T1404" i="84"/>
  <c r="U1404" i="84"/>
  <c r="V1404" i="84"/>
  <c r="W1404" i="84"/>
  <c r="X1404" i="84"/>
  <c r="G1405" i="84"/>
  <c r="H1405" i="84"/>
  <c r="I1405" i="84"/>
  <c r="J1405" i="84"/>
  <c r="K1405" i="84"/>
  <c r="L1405" i="84"/>
  <c r="M1405" i="84"/>
  <c r="N1405" i="84"/>
  <c r="O1405" i="84"/>
  <c r="P1405" i="84"/>
  <c r="Q1405" i="84"/>
  <c r="R1405" i="84"/>
  <c r="S1405" i="84"/>
  <c r="T1405" i="84"/>
  <c r="U1405" i="84"/>
  <c r="V1405" i="84"/>
  <c r="W1405" i="84"/>
  <c r="X1405" i="84"/>
  <c r="G1406" i="84"/>
  <c r="H1406" i="84"/>
  <c r="I1406" i="84"/>
  <c r="J1406" i="84"/>
  <c r="K1406" i="84"/>
  <c r="L1406" i="84"/>
  <c r="M1406" i="84"/>
  <c r="N1406" i="84"/>
  <c r="O1406" i="84"/>
  <c r="P1406" i="84"/>
  <c r="Q1406" i="84"/>
  <c r="R1406" i="84"/>
  <c r="S1406" i="84"/>
  <c r="T1406" i="84"/>
  <c r="U1406" i="84"/>
  <c r="V1406" i="84"/>
  <c r="W1406" i="84"/>
  <c r="X1406" i="84"/>
  <c r="G1407" i="84"/>
  <c r="H1407" i="84"/>
  <c r="I1407" i="84"/>
  <c r="J1407" i="84"/>
  <c r="K1407" i="84"/>
  <c r="L1407" i="84"/>
  <c r="M1407" i="84"/>
  <c r="N1407" i="84"/>
  <c r="O1407" i="84"/>
  <c r="P1407" i="84"/>
  <c r="Q1407" i="84"/>
  <c r="R1407" i="84"/>
  <c r="S1407" i="84"/>
  <c r="T1407" i="84"/>
  <c r="U1407" i="84"/>
  <c r="V1407" i="84"/>
  <c r="W1407" i="84"/>
  <c r="X1407" i="84"/>
  <c r="G1408" i="84"/>
  <c r="H1408" i="84"/>
  <c r="I1408" i="84"/>
  <c r="J1408" i="84"/>
  <c r="K1408" i="84"/>
  <c r="L1408" i="84"/>
  <c r="M1408" i="84"/>
  <c r="N1408" i="84"/>
  <c r="O1408" i="84"/>
  <c r="P1408" i="84"/>
  <c r="Q1408" i="84"/>
  <c r="R1408" i="84"/>
  <c r="S1408" i="84"/>
  <c r="T1408" i="84"/>
  <c r="U1408" i="84"/>
  <c r="V1408" i="84"/>
  <c r="W1408" i="84"/>
  <c r="X1408" i="84"/>
  <c r="G1409" i="84"/>
  <c r="H1409" i="84"/>
  <c r="I1409" i="84"/>
  <c r="J1409" i="84"/>
  <c r="K1409" i="84"/>
  <c r="L1409" i="84"/>
  <c r="M1409" i="84"/>
  <c r="N1409" i="84"/>
  <c r="O1409" i="84"/>
  <c r="P1409" i="84"/>
  <c r="Q1409" i="84"/>
  <c r="R1409" i="84"/>
  <c r="S1409" i="84"/>
  <c r="T1409" i="84"/>
  <c r="U1409" i="84"/>
  <c r="V1409" i="84"/>
  <c r="W1409" i="84"/>
  <c r="X1409" i="84"/>
  <c r="G1410" i="84"/>
  <c r="H1410" i="84"/>
  <c r="I1410" i="84"/>
  <c r="J1410" i="84"/>
  <c r="K1410" i="84"/>
  <c r="L1410" i="84"/>
  <c r="M1410" i="84"/>
  <c r="N1410" i="84"/>
  <c r="O1410" i="84"/>
  <c r="P1410" i="84"/>
  <c r="Q1410" i="84"/>
  <c r="R1410" i="84"/>
  <c r="S1410" i="84"/>
  <c r="T1410" i="84"/>
  <c r="U1410" i="84"/>
  <c r="V1410" i="84"/>
  <c r="W1410" i="84"/>
  <c r="X1410" i="84"/>
  <c r="G1411" i="84"/>
  <c r="H1411" i="84"/>
  <c r="I1411" i="84"/>
  <c r="J1411" i="84"/>
  <c r="K1411" i="84"/>
  <c r="L1411" i="84"/>
  <c r="M1411" i="84"/>
  <c r="N1411" i="84"/>
  <c r="O1411" i="84"/>
  <c r="P1411" i="84"/>
  <c r="Q1411" i="84"/>
  <c r="R1411" i="84"/>
  <c r="S1411" i="84"/>
  <c r="T1411" i="84"/>
  <c r="U1411" i="84"/>
  <c r="V1411" i="84"/>
  <c r="W1411" i="84"/>
  <c r="X1411" i="84"/>
  <c r="G1412" i="84"/>
  <c r="H1412" i="84"/>
  <c r="I1412" i="84"/>
  <c r="J1412" i="84"/>
  <c r="K1412" i="84"/>
  <c r="L1412" i="84"/>
  <c r="M1412" i="84"/>
  <c r="N1412" i="84"/>
  <c r="O1412" i="84"/>
  <c r="P1412" i="84"/>
  <c r="Q1412" i="84"/>
  <c r="R1412" i="84"/>
  <c r="S1412" i="84"/>
  <c r="T1412" i="84"/>
  <c r="U1412" i="84"/>
  <c r="V1412" i="84"/>
  <c r="W1412" i="84"/>
  <c r="X1412" i="84"/>
  <c r="G1413" i="84"/>
  <c r="H1413" i="84"/>
  <c r="I1413" i="84"/>
  <c r="J1413" i="84"/>
  <c r="K1413" i="84"/>
  <c r="L1413" i="84"/>
  <c r="M1413" i="84"/>
  <c r="N1413" i="84"/>
  <c r="O1413" i="84"/>
  <c r="P1413" i="84"/>
  <c r="Q1413" i="84"/>
  <c r="R1413" i="84"/>
  <c r="S1413" i="84"/>
  <c r="T1413" i="84"/>
  <c r="U1413" i="84"/>
  <c r="V1413" i="84"/>
  <c r="W1413" i="84"/>
  <c r="X1413" i="84"/>
  <c r="G1414" i="84"/>
  <c r="H1414" i="84"/>
  <c r="I1414" i="84"/>
  <c r="J1414" i="84"/>
  <c r="K1414" i="84"/>
  <c r="L1414" i="84"/>
  <c r="M1414" i="84"/>
  <c r="N1414" i="84"/>
  <c r="O1414" i="84"/>
  <c r="P1414" i="84"/>
  <c r="Q1414" i="84"/>
  <c r="R1414" i="84"/>
  <c r="S1414" i="84"/>
  <c r="T1414" i="84"/>
  <c r="U1414" i="84"/>
  <c r="V1414" i="84"/>
  <c r="W1414" i="84"/>
  <c r="X1414" i="84"/>
  <c r="G1415" i="84"/>
  <c r="H1415" i="84"/>
  <c r="I1415" i="84"/>
  <c r="J1415" i="84"/>
  <c r="K1415" i="84"/>
  <c r="L1415" i="84"/>
  <c r="M1415" i="84"/>
  <c r="N1415" i="84"/>
  <c r="O1415" i="84"/>
  <c r="P1415" i="84"/>
  <c r="Q1415" i="84"/>
  <c r="R1415" i="84"/>
  <c r="S1415" i="84"/>
  <c r="T1415" i="84"/>
  <c r="U1415" i="84"/>
  <c r="V1415" i="84"/>
  <c r="W1415" i="84"/>
  <c r="X1415" i="84"/>
  <c r="G1416" i="84"/>
  <c r="H1416" i="84"/>
  <c r="I1416" i="84"/>
  <c r="J1416" i="84"/>
  <c r="K1416" i="84"/>
  <c r="L1416" i="84"/>
  <c r="M1416" i="84"/>
  <c r="N1416" i="84"/>
  <c r="O1416" i="84"/>
  <c r="P1416" i="84"/>
  <c r="Q1416" i="84"/>
  <c r="R1416" i="84"/>
  <c r="S1416" i="84"/>
  <c r="T1416" i="84"/>
  <c r="U1416" i="84"/>
  <c r="V1416" i="84"/>
  <c r="W1416" i="84"/>
  <c r="X1416" i="84"/>
  <c r="G1417" i="84"/>
  <c r="H1417" i="84"/>
  <c r="I1417" i="84"/>
  <c r="J1417" i="84"/>
  <c r="K1417" i="84"/>
  <c r="L1417" i="84"/>
  <c r="M1417" i="84"/>
  <c r="N1417" i="84"/>
  <c r="O1417" i="84"/>
  <c r="P1417" i="84"/>
  <c r="Q1417" i="84"/>
  <c r="R1417" i="84"/>
  <c r="S1417" i="84"/>
  <c r="T1417" i="84"/>
  <c r="U1417" i="84"/>
  <c r="V1417" i="84"/>
  <c r="W1417" i="84"/>
  <c r="X1417" i="84"/>
  <c r="G1418" i="84"/>
  <c r="H1418" i="84"/>
  <c r="I1418" i="84"/>
  <c r="J1418" i="84"/>
  <c r="K1418" i="84"/>
  <c r="L1418" i="84"/>
  <c r="M1418" i="84"/>
  <c r="N1418" i="84"/>
  <c r="O1418" i="84"/>
  <c r="P1418" i="84"/>
  <c r="Q1418" i="84"/>
  <c r="R1418" i="84"/>
  <c r="S1418" i="84"/>
  <c r="T1418" i="84"/>
  <c r="U1418" i="84"/>
  <c r="V1418" i="84"/>
  <c r="W1418" i="84"/>
  <c r="X1418" i="84"/>
  <c r="G1419" i="84"/>
  <c r="H1419" i="84"/>
  <c r="I1419" i="84"/>
  <c r="J1419" i="84"/>
  <c r="K1419" i="84"/>
  <c r="L1419" i="84"/>
  <c r="M1419" i="84"/>
  <c r="N1419" i="84"/>
  <c r="O1419" i="84"/>
  <c r="P1419" i="84"/>
  <c r="Q1419" i="84"/>
  <c r="R1419" i="84"/>
  <c r="S1419" i="84"/>
  <c r="T1419" i="84"/>
  <c r="U1419" i="84"/>
  <c r="V1419" i="84"/>
  <c r="W1419" i="84"/>
  <c r="X1419" i="84"/>
  <c r="G1420" i="84"/>
  <c r="H1420" i="84"/>
  <c r="I1420" i="84"/>
  <c r="J1420" i="84"/>
  <c r="K1420" i="84"/>
  <c r="L1420" i="84"/>
  <c r="M1420" i="84"/>
  <c r="N1420" i="84"/>
  <c r="O1420" i="84"/>
  <c r="P1420" i="84"/>
  <c r="Q1420" i="84"/>
  <c r="R1420" i="84"/>
  <c r="S1420" i="84"/>
  <c r="T1420" i="84"/>
  <c r="U1420" i="84"/>
  <c r="V1420" i="84"/>
  <c r="W1420" i="84"/>
  <c r="X1420" i="84"/>
  <c r="G1421" i="84"/>
  <c r="H1421" i="84"/>
  <c r="I1421" i="84"/>
  <c r="J1421" i="84"/>
  <c r="K1421" i="84"/>
  <c r="L1421" i="84"/>
  <c r="M1421" i="84"/>
  <c r="N1421" i="84"/>
  <c r="O1421" i="84"/>
  <c r="P1421" i="84"/>
  <c r="Q1421" i="84"/>
  <c r="R1421" i="84"/>
  <c r="S1421" i="84"/>
  <c r="T1421" i="84"/>
  <c r="U1421" i="84"/>
  <c r="V1421" i="84"/>
  <c r="W1421" i="84"/>
  <c r="X1421" i="84"/>
  <c r="G1422" i="84"/>
  <c r="H1422" i="84"/>
  <c r="I1422" i="84"/>
  <c r="J1422" i="84"/>
  <c r="K1422" i="84"/>
  <c r="L1422" i="84"/>
  <c r="M1422" i="84"/>
  <c r="N1422" i="84"/>
  <c r="O1422" i="84"/>
  <c r="P1422" i="84"/>
  <c r="Q1422" i="84"/>
  <c r="R1422" i="84"/>
  <c r="S1422" i="84"/>
  <c r="T1422" i="84"/>
  <c r="U1422" i="84"/>
  <c r="V1422" i="84"/>
  <c r="W1422" i="84"/>
  <c r="X1422" i="84"/>
  <c r="G1423" i="84"/>
  <c r="H1423" i="84"/>
  <c r="I1423" i="84"/>
  <c r="J1423" i="84"/>
  <c r="K1423" i="84"/>
  <c r="L1423" i="84"/>
  <c r="M1423" i="84"/>
  <c r="N1423" i="84"/>
  <c r="O1423" i="84"/>
  <c r="P1423" i="84"/>
  <c r="Q1423" i="84"/>
  <c r="R1423" i="84"/>
  <c r="S1423" i="84"/>
  <c r="T1423" i="84"/>
  <c r="U1423" i="84"/>
  <c r="V1423" i="84"/>
  <c r="W1423" i="84"/>
  <c r="X1423" i="84"/>
  <c r="G1424" i="84"/>
  <c r="H1424" i="84"/>
  <c r="I1424" i="84"/>
  <c r="J1424" i="84"/>
  <c r="K1424" i="84"/>
  <c r="L1424" i="84"/>
  <c r="M1424" i="84"/>
  <c r="N1424" i="84"/>
  <c r="O1424" i="84"/>
  <c r="P1424" i="84"/>
  <c r="Q1424" i="84"/>
  <c r="R1424" i="84"/>
  <c r="S1424" i="84"/>
  <c r="T1424" i="84"/>
  <c r="U1424" i="84"/>
  <c r="V1424" i="84"/>
  <c r="W1424" i="84"/>
  <c r="X1424" i="84"/>
  <c r="G1425" i="84"/>
  <c r="H1425" i="84"/>
  <c r="I1425" i="84"/>
  <c r="J1425" i="84"/>
  <c r="K1425" i="84"/>
  <c r="L1425" i="84"/>
  <c r="M1425" i="84"/>
  <c r="N1425" i="84"/>
  <c r="O1425" i="84"/>
  <c r="P1425" i="84"/>
  <c r="Q1425" i="84"/>
  <c r="R1425" i="84"/>
  <c r="S1425" i="84"/>
  <c r="T1425" i="84"/>
  <c r="U1425" i="84"/>
  <c r="V1425" i="84"/>
  <c r="W1425" i="84"/>
  <c r="X1425" i="84"/>
  <c r="G1426" i="84"/>
  <c r="H1426" i="84"/>
  <c r="I1426" i="84"/>
  <c r="J1426" i="84"/>
  <c r="K1426" i="84"/>
  <c r="L1426" i="84"/>
  <c r="M1426" i="84"/>
  <c r="N1426" i="84"/>
  <c r="O1426" i="84"/>
  <c r="P1426" i="84"/>
  <c r="Q1426" i="84"/>
  <c r="R1426" i="84"/>
  <c r="S1426" i="84"/>
  <c r="T1426" i="84"/>
  <c r="U1426" i="84"/>
  <c r="V1426" i="84"/>
  <c r="W1426" i="84"/>
  <c r="X1426" i="84"/>
  <c r="G1427" i="84"/>
  <c r="H1427" i="84"/>
  <c r="I1427" i="84"/>
  <c r="J1427" i="84"/>
  <c r="K1427" i="84"/>
  <c r="L1427" i="84"/>
  <c r="M1427" i="84"/>
  <c r="N1427" i="84"/>
  <c r="O1427" i="84"/>
  <c r="P1427" i="84"/>
  <c r="Q1427" i="84"/>
  <c r="R1427" i="84"/>
  <c r="S1427" i="84"/>
  <c r="T1427" i="84"/>
  <c r="U1427" i="84"/>
  <c r="V1427" i="84"/>
  <c r="W1427" i="84"/>
  <c r="X1427" i="84"/>
  <c r="G1428" i="84"/>
  <c r="H1428" i="84"/>
  <c r="I1428" i="84"/>
  <c r="J1428" i="84"/>
  <c r="K1428" i="84"/>
  <c r="L1428" i="84"/>
  <c r="M1428" i="84"/>
  <c r="N1428" i="84"/>
  <c r="O1428" i="84"/>
  <c r="P1428" i="84"/>
  <c r="Q1428" i="84"/>
  <c r="R1428" i="84"/>
  <c r="S1428" i="84"/>
  <c r="T1428" i="84"/>
  <c r="U1428" i="84"/>
  <c r="V1428" i="84"/>
  <c r="W1428" i="84"/>
  <c r="X1428" i="84"/>
  <c r="G1429" i="84"/>
  <c r="H1429" i="84"/>
  <c r="I1429" i="84"/>
  <c r="J1429" i="84"/>
  <c r="K1429" i="84"/>
  <c r="L1429" i="84"/>
  <c r="M1429" i="84"/>
  <c r="N1429" i="84"/>
  <c r="O1429" i="84"/>
  <c r="P1429" i="84"/>
  <c r="Q1429" i="84"/>
  <c r="R1429" i="84"/>
  <c r="S1429" i="84"/>
  <c r="T1429" i="84"/>
  <c r="U1429" i="84"/>
  <c r="V1429" i="84"/>
  <c r="W1429" i="84"/>
  <c r="X1429" i="84"/>
  <c r="G1430" i="84"/>
  <c r="H1430" i="84"/>
  <c r="I1430" i="84"/>
  <c r="J1430" i="84"/>
  <c r="K1430" i="84"/>
  <c r="L1430" i="84"/>
  <c r="M1430" i="84"/>
  <c r="N1430" i="84"/>
  <c r="O1430" i="84"/>
  <c r="P1430" i="84"/>
  <c r="Q1430" i="84"/>
  <c r="R1430" i="84"/>
  <c r="S1430" i="84"/>
  <c r="T1430" i="84"/>
  <c r="U1430" i="84"/>
  <c r="V1430" i="84"/>
  <c r="W1430" i="84"/>
  <c r="X1430" i="84"/>
  <c r="G1431" i="84"/>
  <c r="H1431" i="84"/>
  <c r="I1431" i="84"/>
  <c r="J1431" i="84"/>
  <c r="K1431" i="84"/>
  <c r="L1431" i="84"/>
  <c r="M1431" i="84"/>
  <c r="N1431" i="84"/>
  <c r="O1431" i="84"/>
  <c r="P1431" i="84"/>
  <c r="Q1431" i="84"/>
  <c r="R1431" i="84"/>
  <c r="S1431" i="84"/>
  <c r="T1431" i="84"/>
  <c r="U1431" i="84"/>
  <c r="V1431" i="84"/>
  <c r="W1431" i="84"/>
  <c r="X1431" i="84"/>
  <c r="G1432" i="84"/>
  <c r="H1432" i="84"/>
  <c r="I1432" i="84"/>
  <c r="J1432" i="84"/>
  <c r="K1432" i="84"/>
  <c r="L1432" i="84"/>
  <c r="M1432" i="84"/>
  <c r="N1432" i="84"/>
  <c r="O1432" i="84"/>
  <c r="P1432" i="84"/>
  <c r="Q1432" i="84"/>
  <c r="R1432" i="84"/>
  <c r="S1432" i="84"/>
  <c r="T1432" i="84"/>
  <c r="U1432" i="84"/>
  <c r="V1432" i="84"/>
  <c r="W1432" i="84"/>
  <c r="X1432" i="84"/>
  <c r="G1433" i="84"/>
  <c r="H1433" i="84"/>
  <c r="I1433" i="84"/>
  <c r="J1433" i="84"/>
  <c r="K1433" i="84"/>
  <c r="L1433" i="84"/>
  <c r="M1433" i="84"/>
  <c r="N1433" i="84"/>
  <c r="O1433" i="84"/>
  <c r="P1433" i="84"/>
  <c r="Q1433" i="84"/>
  <c r="R1433" i="84"/>
  <c r="S1433" i="84"/>
  <c r="T1433" i="84"/>
  <c r="U1433" i="84"/>
  <c r="V1433" i="84"/>
  <c r="W1433" i="84"/>
  <c r="X1433" i="84"/>
  <c r="G1434" i="84"/>
  <c r="H1434" i="84"/>
  <c r="I1434" i="84"/>
  <c r="J1434" i="84"/>
  <c r="K1434" i="84"/>
  <c r="L1434" i="84"/>
  <c r="M1434" i="84"/>
  <c r="N1434" i="84"/>
  <c r="O1434" i="84"/>
  <c r="P1434" i="84"/>
  <c r="Q1434" i="84"/>
  <c r="R1434" i="84"/>
  <c r="S1434" i="84"/>
  <c r="T1434" i="84"/>
  <c r="U1434" i="84"/>
  <c r="V1434" i="84"/>
  <c r="W1434" i="84"/>
  <c r="X1434" i="84"/>
  <c r="G1435" i="84"/>
  <c r="H1435" i="84"/>
  <c r="I1435" i="84"/>
  <c r="J1435" i="84"/>
  <c r="K1435" i="84"/>
  <c r="L1435" i="84"/>
  <c r="M1435" i="84"/>
  <c r="N1435" i="84"/>
  <c r="O1435" i="84"/>
  <c r="P1435" i="84"/>
  <c r="Q1435" i="84"/>
  <c r="R1435" i="84"/>
  <c r="S1435" i="84"/>
  <c r="T1435" i="84"/>
  <c r="U1435" i="84"/>
  <c r="V1435" i="84"/>
  <c r="W1435" i="84"/>
  <c r="X1435" i="84"/>
  <c r="G1436" i="84"/>
  <c r="H1436" i="84"/>
  <c r="I1436" i="84"/>
  <c r="J1436" i="84"/>
  <c r="K1436" i="84"/>
  <c r="L1436" i="84"/>
  <c r="M1436" i="84"/>
  <c r="N1436" i="84"/>
  <c r="O1436" i="84"/>
  <c r="P1436" i="84"/>
  <c r="Q1436" i="84"/>
  <c r="R1436" i="84"/>
  <c r="S1436" i="84"/>
  <c r="T1436" i="84"/>
  <c r="U1436" i="84"/>
  <c r="V1436" i="84"/>
  <c r="W1436" i="84"/>
  <c r="X1436" i="84"/>
  <c r="G1437" i="84"/>
  <c r="H1437" i="84"/>
  <c r="I1437" i="84"/>
  <c r="J1437" i="84"/>
  <c r="K1437" i="84"/>
  <c r="L1437" i="84"/>
  <c r="M1437" i="84"/>
  <c r="N1437" i="84"/>
  <c r="O1437" i="84"/>
  <c r="P1437" i="84"/>
  <c r="Q1437" i="84"/>
  <c r="R1437" i="84"/>
  <c r="S1437" i="84"/>
  <c r="T1437" i="84"/>
  <c r="U1437" i="84"/>
  <c r="V1437" i="84"/>
  <c r="W1437" i="84"/>
  <c r="X1437" i="84"/>
  <c r="G1438" i="84"/>
  <c r="H1438" i="84"/>
  <c r="I1438" i="84"/>
  <c r="J1438" i="84"/>
  <c r="K1438" i="84"/>
  <c r="L1438" i="84"/>
  <c r="M1438" i="84"/>
  <c r="N1438" i="84"/>
  <c r="O1438" i="84"/>
  <c r="P1438" i="84"/>
  <c r="Q1438" i="84"/>
  <c r="R1438" i="84"/>
  <c r="S1438" i="84"/>
  <c r="T1438" i="84"/>
  <c r="U1438" i="84"/>
  <c r="V1438" i="84"/>
  <c r="W1438" i="84"/>
  <c r="X1438" i="84"/>
  <c r="G1439" i="84"/>
  <c r="H1439" i="84"/>
  <c r="I1439" i="84"/>
  <c r="J1439" i="84"/>
  <c r="K1439" i="84"/>
  <c r="L1439" i="84"/>
  <c r="M1439" i="84"/>
  <c r="N1439" i="84"/>
  <c r="O1439" i="84"/>
  <c r="P1439" i="84"/>
  <c r="Q1439" i="84"/>
  <c r="R1439" i="84"/>
  <c r="S1439" i="84"/>
  <c r="T1439" i="84"/>
  <c r="U1439" i="84"/>
  <c r="V1439" i="84"/>
  <c r="W1439" i="84"/>
  <c r="X1439" i="84"/>
  <c r="G1440" i="84"/>
  <c r="H1440" i="84"/>
  <c r="I1440" i="84"/>
  <c r="J1440" i="84"/>
  <c r="K1440" i="84"/>
  <c r="L1440" i="84"/>
  <c r="M1440" i="84"/>
  <c r="N1440" i="84"/>
  <c r="O1440" i="84"/>
  <c r="P1440" i="84"/>
  <c r="Q1440" i="84"/>
  <c r="R1440" i="84"/>
  <c r="S1440" i="84"/>
  <c r="T1440" i="84"/>
  <c r="U1440" i="84"/>
  <c r="V1440" i="84"/>
  <c r="W1440" i="84"/>
  <c r="X1440" i="84"/>
  <c r="G1441" i="84"/>
  <c r="H1441" i="84"/>
  <c r="I1441" i="84"/>
  <c r="J1441" i="84"/>
  <c r="K1441" i="84"/>
  <c r="L1441" i="84"/>
  <c r="M1441" i="84"/>
  <c r="N1441" i="84"/>
  <c r="O1441" i="84"/>
  <c r="P1441" i="84"/>
  <c r="Q1441" i="84"/>
  <c r="R1441" i="84"/>
  <c r="S1441" i="84"/>
  <c r="T1441" i="84"/>
  <c r="U1441" i="84"/>
  <c r="V1441" i="84"/>
  <c r="W1441" i="84"/>
  <c r="X1441" i="84"/>
  <c r="G1442" i="84"/>
  <c r="H1442" i="84"/>
  <c r="I1442" i="84"/>
  <c r="J1442" i="84"/>
  <c r="K1442" i="84"/>
  <c r="L1442" i="84"/>
  <c r="M1442" i="84"/>
  <c r="N1442" i="84"/>
  <c r="O1442" i="84"/>
  <c r="P1442" i="84"/>
  <c r="Q1442" i="84"/>
  <c r="R1442" i="84"/>
  <c r="S1442" i="84"/>
  <c r="T1442" i="84"/>
  <c r="U1442" i="84"/>
  <c r="V1442" i="84"/>
  <c r="W1442" i="84"/>
  <c r="X1442" i="84"/>
  <c r="G1443" i="84"/>
  <c r="H1443" i="84"/>
  <c r="I1443" i="84"/>
  <c r="J1443" i="84"/>
  <c r="K1443" i="84"/>
  <c r="L1443" i="84"/>
  <c r="M1443" i="84"/>
  <c r="N1443" i="84"/>
  <c r="O1443" i="84"/>
  <c r="P1443" i="84"/>
  <c r="Q1443" i="84"/>
  <c r="R1443" i="84"/>
  <c r="S1443" i="84"/>
  <c r="T1443" i="84"/>
  <c r="U1443" i="84"/>
  <c r="V1443" i="84"/>
  <c r="W1443" i="84"/>
  <c r="X1443" i="84"/>
  <c r="G1444" i="84"/>
  <c r="H1444" i="84"/>
  <c r="I1444" i="84"/>
  <c r="J1444" i="84"/>
  <c r="K1444" i="84"/>
  <c r="L1444" i="84"/>
  <c r="M1444" i="84"/>
  <c r="N1444" i="84"/>
  <c r="O1444" i="84"/>
  <c r="P1444" i="84"/>
  <c r="Q1444" i="84"/>
  <c r="R1444" i="84"/>
  <c r="S1444" i="84"/>
  <c r="T1444" i="84"/>
  <c r="U1444" i="84"/>
  <c r="V1444" i="84"/>
  <c r="W1444" i="84"/>
  <c r="X1444" i="84"/>
  <c r="G1445" i="84"/>
  <c r="H1445" i="84"/>
  <c r="I1445" i="84"/>
  <c r="J1445" i="84"/>
  <c r="K1445" i="84"/>
  <c r="L1445" i="84"/>
  <c r="M1445" i="84"/>
  <c r="N1445" i="84"/>
  <c r="O1445" i="84"/>
  <c r="P1445" i="84"/>
  <c r="Q1445" i="84"/>
  <c r="R1445" i="84"/>
  <c r="S1445" i="84"/>
  <c r="T1445" i="84"/>
  <c r="U1445" i="84"/>
  <c r="V1445" i="84"/>
  <c r="W1445" i="84"/>
  <c r="X1445" i="84"/>
  <c r="G1446" i="84"/>
  <c r="H1446" i="84"/>
  <c r="I1446" i="84"/>
  <c r="J1446" i="84"/>
  <c r="K1446" i="84"/>
  <c r="L1446" i="84"/>
  <c r="M1446" i="84"/>
  <c r="N1446" i="84"/>
  <c r="O1446" i="84"/>
  <c r="P1446" i="84"/>
  <c r="Q1446" i="84"/>
  <c r="R1446" i="84"/>
  <c r="S1446" i="84"/>
  <c r="T1446" i="84"/>
  <c r="U1446" i="84"/>
  <c r="V1446" i="84"/>
  <c r="W1446" i="84"/>
  <c r="X1446" i="84"/>
  <c r="G1447" i="84"/>
  <c r="H1447" i="84"/>
  <c r="I1447" i="84"/>
  <c r="J1447" i="84"/>
  <c r="K1447" i="84"/>
  <c r="L1447" i="84"/>
  <c r="M1447" i="84"/>
  <c r="N1447" i="84"/>
  <c r="O1447" i="84"/>
  <c r="P1447" i="84"/>
  <c r="Q1447" i="84"/>
  <c r="R1447" i="84"/>
  <c r="S1447" i="84"/>
  <c r="T1447" i="84"/>
  <c r="U1447" i="84"/>
  <c r="V1447" i="84"/>
  <c r="W1447" i="84"/>
  <c r="X1447" i="84"/>
  <c r="G1507" i="84"/>
  <c r="H1507" i="84"/>
  <c r="I1507" i="84"/>
  <c r="J1507" i="84"/>
  <c r="K1507" i="84"/>
  <c r="L1507" i="84"/>
  <c r="Q1507" i="84"/>
  <c r="R1507" i="84"/>
  <c r="S1507" i="84"/>
  <c r="T1507" i="84"/>
  <c r="W1507" i="84"/>
  <c r="X1507" i="84"/>
  <c r="G1508" i="84"/>
  <c r="H1508" i="84"/>
  <c r="I1508" i="84"/>
  <c r="J1508" i="84"/>
  <c r="K1508" i="84"/>
  <c r="L1508" i="84"/>
  <c r="Q1508" i="84"/>
  <c r="R1508" i="84"/>
  <c r="S1508" i="84"/>
  <c r="T1508" i="84"/>
  <c r="W1508" i="84"/>
  <c r="X1508" i="84"/>
  <c r="G1509" i="84"/>
  <c r="H1509" i="84"/>
  <c r="I1509" i="84"/>
  <c r="J1509" i="84"/>
  <c r="K1509" i="84"/>
  <c r="L1509" i="84"/>
  <c r="Q1509" i="84"/>
  <c r="R1509" i="84"/>
  <c r="S1509" i="84"/>
  <c r="T1509" i="84"/>
  <c r="W1509" i="84"/>
  <c r="X1509" i="84"/>
  <c r="G1510" i="84"/>
  <c r="H1510" i="84"/>
  <c r="I1510" i="84"/>
  <c r="J1510" i="84"/>
  <c r="K1510" i="84"/>
  <c r="L1510" i="84"/>
  <c r="Q1510" i="84"/>
  <c r="R1510" i="84"/>
  <c r="S1510" i="84"/>
  <c r="T1510" i="84"/>
  <c r="W1510" i="84"/>
  <c r="X1510" i="84"/>
  <c r="G1511" i="84"/>
  <c r="H1511" i="84"/>
  <c r="I1511" i="84"/>
  <c r="J1511" i="84"/>
  <c r="K1511" i="84"/>
  <c r="L1511" i="84"/>
  <c r="Q1511" i="84"/>
  <c r="R1511" i="84"/>
  <c r="S1511" i="84"/>
  <c r="T1511" i="84"/>
  <c r="W1511" i="84"/>
  <c r="X1511" i="84"/>
  <c r="G1512" i="84"/>
  <c r="H1512" i="84"/>
  <c r="I1512" i="84"/>
  <c r="J1512" i="84"/>
  <c r="K1512" i="84"/>
  <c r="L1512" i="84"/>
  <c r="Q1512" i="84"/>
  <c r="R1512" i="84"/>
  <c r="S1512" i="84"/>
  <c r="T1512" i="84"/>
  <c r="W1512" i="84"/>
  <c r="X1512" i="84"/>
  <c r="G1513" i="84"/>
  <c r="H1513" i="84"/>
  <c r="I1513" i="84"/>
  <c r="J1513" i="84"/>
  <c r="K1513" i="84"/>
  <c r="L1513" i="84"/>
  <c r="Q1513" i="84"/>
  <c r="R1513" i="84"/>
  <c r="S1513" i="84"/>
  <c r="T1513" i="84"/>
  <c r="W1513" i="84"/>
  <c r="X1513" i="84"/>
  <c r="G1514" i="84"/>
  <c r="H1514" i="84"/>
  <c r="I1514" i="84"/>
  <c r="J1514" i="84"/>
  <c r="K1514" i="84"/>
  <c r="L1514" i="84"/>
  <c r="Q1514" i="84"/>
  <c r="R1514" i="84"/>
  <c r="S1514" i="84"/>
  <c r="T1514" i="84"/>
  <c r="W1514" i="84"/>
  <c r="X1514" i="84"/>
  <c r="G1515" i="84"/>
  <c r="H1515" i="84"/>
  <c r="I1515" i="84"/>
  <c r="J1515" i="84"/>
  <c r="K1515" i="84"/>
  <c r="L1515" i="84"/>
  <c r="Q1515" i="84"/>
  <c r="R1515" i="84"/>
  <c r="S1515" i="84"/>
  <c r="T1515" i="84"/>
  <c r="W1515" i="84"/>
  <c r="X1515" i="84"/>
  <c r="G1516" i="84"/>
  <c r="H1516" i="84"/>
  <c r="I1516" i="84"/>
  <c r="J1516" i="84"/>
  <c r="K1516" i="84"/>
  <c r="L1516" i="84"/>
  <c r="Q1516" i="84"/>
  <c r="R1516" i="84"/>
  <c r="S1516" i="84"/>
  <c r="T1516" i="84"/>
  <c r="W1516" i="84"/>
  <c r="X1516" i="84"/>
  <c r="G1517" i="84"/>
  <c r="H1517" i="84"/>
  <c r="I1517" i="84"/>
  <c r="J1517" i="84"/>
  <c r="K1517" i="84"/>
  <c r="L1517" i="84"/>
  <c r="Q1517" i="84"/>
  <c r="R1517" i="84"/>
  <c r="S1517" i="84"/>
  <c r="T1517" i="84"/>
  <c r="W1517" i="84"/>
  <c r="X1517" i="84"/>
  <c r="G1518" i="84"/>
  <c r="H1518" i="84"/>
  <c r="I1518" i="84"/>
  <c r="J1518" i="84"/>
  <c r="K1518" i="84"/>
  <c r="L1518" i="84"/>
  <c r="Q1518" i="84"/>
  <c r="R1518" i="84"/>
  <c r="S1518" i="84"/>
  <c r="T1518" i="84"/>
  <c r="W1518" i="84"/>
  <c r="X1518" i="84"/>
  <c r="G1519" i="84"/>
  <c r="H1519" i="84"/>
  <c r="I1519" i="84"/>
  <c r="J1519" i="84"/>
  <c r="K1519" i="84"/>
  <c r="L1519" i="84"/>
  <c r="Q1519" i="84"/>
  <c r="R1519" i="84"/>
  <c r="S1519" i="84"/>
  <c r="T1519" i="84"/>
  <c r="W1519" i="84"/>
  <c r="X1519" i="84"/>
  <c r="G1520" i="84"/>
  <c r="H1520" i="84"/>
  <c r="I1520" i="84"/>
  <c r="J1520" i="84"/>
  <c r="K1520" i="84"/>
  <c r="L1520" i="84"/>
  <c r="M1520" i="84"/>
  <c r="N1520" i="84"/>
  <c r="Q1520" i="84"/>
  <c r="R1520" i="84"/>
  <c r="S1520" i="84"/>
  <c r="T1520" i="84"/>
  <c r="U1520" i="84"/>
  <c r="V1520" i="84"/>
  <c r="W1520" i="84"/>
  <c r="X1520" i="84"/>
  <c r="G1521" i="84"/>
  <c r="H1521" i="84"/>
  <c r="I1521" i="84"/>
  <c r="J1521" i="84"/>
  <c r="K1521" i="84"/>
  <c r="L1521" i="84"/>
  <c r="M1521" i="84"/>
  <c r="N1521" i="84"/>
  <c r="Q1521" i="84"/>
  <c r="R1521" i="84"/>
  <c r="S1521" i="84"/>
  <c r="T1521" i="84"/>
  <c r="U1521" i="84"/>
  <c r="V1521" i="84"/>
  <c r="W1521" i="84"/>
  <c r="X1521" i="84"/>
  <c r="G1522" i="84"/>
  <c r="H1522" i="84"/>
  <c r="I1522" i="84"/>
  <c r="J1522" i="84"/>
  <c r="K1522" i="84"/>
  <c r="L1522" i="84"/>
  <c r="M1522" i="84"/>
  <c r="N1522" i="84"/>
  <c r="Q1522" i="84"/>
  <c r="R1522" i="84"/>
  <c r="S1522" i="84"/>
  <c r="T1522" i="84"/>
  <c r="U1522" i="84"/>
  <c r="V1522" i="84"/>
  <c r="W1522" i="84"/>
  <c r="X1522" i="84"/>
  <c r="G1523" i="84"/>
  <c r="H1523" i="84"/>
  <c r="I1523" i="84"/>
  <c r="J1523" i="84"/>
  <c r="K1523" i="84"/>
  <c r="L1523" i="84"/>
  <c r="M1523" i="84"/>
  <c r="N1523" i="84"/>
  <c r="Q1523" i="84"/>
  <c r="R1523" i="84"/>
  <c r="S1523" i="84"/>
  <c r="T1523" i="84"/>
  <c r="U1523" i="84"/>
  <c r="V1523" i="84"/>
  <c r="W1523" i="84"/>
  <c r="X1523" i="84"/>
  <c r="G1524" i="84"/>
  <c r="H1524" i="84"/>
  <c r="I1524" i="84"/>
  <c r="J1524" i="84"/>
  <c r="K1524" i="84"/>
  <c r="L1524" i="84"/>
  <c r="M1524" i="84"/>
  <c r="N1524" i="84"/>
  <c r="Q1524" i="84"/>
  <c r="R1524" i="84"/>
  <c r="S1524" i="84"/>
  <c r="T1524" i="84"/>
  <c r="U1524" i="84"/>
  <c r="V1524" i="84"/>
  <c r="W1524" i="84"/>
  <c r="X1524" i="84"/>
  <c r="G1525" i="84"/>
  <c r="H1525" i="84"/>
  <c r="I1525" i="84"/>
  <c r="J1525" i="84"/>
  <c r="K1525" i="84"/>
  <c r="L1525" i="84"/>
  <c r="M1525" i="84"/>
  <c r="N1525" i="84"/>
  <c r="Q1525" i="84"/>
  <c r="R1525" i="84"/>
  <c r="S1525" i="84"/>
  <c r="T1525" i="84"/>
  <c r="U1525" i="84"/>
  <c r="V1525" i="84"/>
  <c r="W1525" i="84"/>
  <c r="X1525" i="84"/>
  <c r="G1526" i="84"/>
  <c r="H1526" i="84"/>
  <c r="I1526" i="84"/>
  <c r="J1526" i="84"/>
  <c r="K1526" i="84"/>
  <c r="L1526" i="84"/>
  <c r="M1526" i="84"/>
  <c r="N1526" i="84"/>
  <c r="Q1526" i="84"/>
  <c r="R1526" i="84"/>
  <c r="S1526" i="84"/>
  <c r="T1526" i="84"/>
  <c r="U1526" i="84"/>
  <c r="V1526" i="84"/>
  <c r="W1526" i="84"/>
  <c r="X1526" i="84"/>
  <c r="G1527" i="84"/>
  <c r="H1527" i="84"/>
  <c r="I1527" i="84"/>
  <c r="J1527" i="84"/>
  <c r="K1527" i="84"/>
  <c r="L1527" i="84"/>
  <c r="M1527" i="84"/>
  <c r="N1527" i="84"/>
  <c r="Q1527" i="84"/>
  <c r="R1527" i="84"/>
  <c r="S1527" i="84"/>
  <c r="T1527" i="84"/>
  <c r="U1527" i="84"/>
  <c r="V1527" i="84"/>
  <c r="W1527" i="84"/>
  <c r="X1527" i="84"/>
  <c r="G1528" i="84"/>
  <c r="H1528" i="84"/>
  <c r="I1528" i="84"/>
  <c r="J1528" i="84"/>
  <c r="K1528" i="84"/>
  <c r="L1528" i="84"/>
  <c r="M1528" i="84"/>
  <c r="N1528" i="84"/>
  <c r="Q1528" i="84"/>
  <c r="R1528" i="84"/>
  <c r="S1528" i="84"/>
  <c r="T1528" i="84"/>
  <c r="U1528" i="84"/>
  <c r="V1528" i="84"/>
  <c r="W1528" i="84"/>
  <c r="X1528" i="84"/>
  <c r="G1529" i="84"/>
  <c r="H1529" i="84"/>
  <c r="I1529" i="84"/>
  <c r="J1529" i="84"/>
  <c r="K1529" i="84"/>
  <c r="L1529" i="84"/>
  <c r="M1529" i="84"/>
  <c r="N1529" i="84"/>
  <c r="Q1529" i="84"/>
  <c r="R1529" i="84"/>
  <c r="S1529" i="84"/>
  <c r="T1529" i="84"/>
  <c r="U1529" i="84"/>
  <c r="V1529" i="84"/>
  <c r="W1529" i="84"/>
  <c r="X1529" i="84"/>
  <c r="G1530" i="84"/>
  <c r="H1530" i="84"/>
  <c r="I1530" i="84"/>
  <c r="J1530" i="84"/>
  <c r="K1530" i="84"/>
  <c r="L1530" i="84"/>
  <c r="M1530" i="84"/>
  <c r="N1530" i="84"/>
  <c r="Q1530" i="84"/>
  <c r="R1530" i="84"/>
  <c r="S1530" i="84"/>
  <c r="T1530" i="84"/>
  <c r="U1530" i="84"/>
  <c r="V1530" i="84"/>
  <c r="W1530" i="84"/>
  <c r="X1530" i="84"/>
  <c r="G1531" i="84"/>
  <c r="H1531" i="84"/>
  <c r="I1531" i="84"/>
  <c r="J1531" i="84"/>
  <c r="K1531" i="84"/>
  <c r="L1531" i="84"/>
  <c r="M1531" i="84"/>
  <c r="N1531" i="84"/>
  <c r="Q1531" i="84"/>
  <c r="R1531" i="84"/>
  <c r="S1531" i="84"/>
  <c r="T1531" i="84"/>
  <c r="U1531" i="84"/>
  <c r="V1531" i="84"/>
  <c r="W1531" i="84"/>
  <c r="X1531" i="84"/>
  <c r="G1532" i="84"/>
  <c r="H1532" i="84"/>
  <c r="I1532" i="84"/>
  <c r="J1532" i="84"/>
  <c r="K1532" i="84"/>
  <c r="L1532" i="84"/>
  <c r="M1532" i="84"/>
  <c r="N1532" i="84"/>
  <c r="O1532" i="84"/>
  <c r="P1532" i="84"/>
  <c r="Q1532" i="84"/>
  <c r="R1532" i="84"/>
  <c r="S1532" i="84"/>
  <c r="T1532" i="84"/>
  <c r="U1532" i="84"/>
  <c r="V1532" i="84"/>
  <c r="W1532" i="84"/>
  <c r="X1532" i="84"/>
  <c r="G1533" i="84"/>
  <c r="H1533" i="84"/>
  <c r="I1533" i="84"/>
  <c r="J1533" i="84"/>
  <c r="K1533" i="84"/>
  <c r="L1533" i="84"/>
  <c r="M1533" i="84"/>
  <c r="N1533" i="84"/>
  <c r="O1533" i="84"/>
  <c r="P1533" i="84"/>
  <c r="Q1533" i="84"/>
  <c r="R1533" i="84"/>
  <c r="S1533" i="84"/>
  <c r="T1533" i="84"/>
  <c r="U1533" i="84"/>
  <c r="V1533" i="84"/>
  <c r="W1533" i="84"/>
  <c r="X1533" i="84"/>
  <c r="G1534" i="84"/>
  <c r="H1534" i="84"/>
  <c r="I1534" i="84"/>
  <c r="J1534" i="84"/>
  <c r="K1534" i="84"/>
  <c r="L1534" i="84"/>
  <c r="M1534" i="84"/>
  <c r="N1534" i="84"/>
  <c r="O1534" i="84"/>
  <c r="P1534" i="84"/>
  <c r="Q1534" i="84"/>
  <c r="R1534" i="84"/>
  <c r="S1534" i="84"/>
  <c r="T1534" i="84"/>
  <c r="U1534" i="84"/>
  <c r="V1534" i="84"/>
  <c r="W1534" i="84"/>
  <c r="X1534" i="84"/>
  <c r="G1535" i="84"/>
  <c r="H1535" i="84"/>
  <c r="I1535" i="84"/>
  <c r="J1535" i="84"/>
  <c r="K1535" i="84"/>
  <c r="L1535" i="84"/>
  <c r="M1535" i="84"/>
  <c r="N1535" i="84"/>
  <c r="O1535" i="84"/>
  <c r="P1535" i="84"/>
  <c r="Q1535" i="84"/>
  <c r="R1535" i="84"/>
  <c r="S1535" i="84"/>
  <c r="T1535" i="84"/>
  <c r="U1535" i="84"/>
  <c r="V1535" i="84"/>
  <c r="W1535" i="84"/>
  <c r="X1535" i="84"/>
  <c r="G1536" i="84"/>
  <c r="H1536" i="84"/>
  <c r="I1536" i="84"/>
  <c r="J1536" i="84"/>
  <c r="K1536" i="84"/>
  <c r="L1536" i="84"/>
  <c r="M1536" i="84"/>
  <c r="N1536" i="84"/>
  <c r="O1536" i="84"/>
  <c r="P1536" i="84"/>
  <c r="Q1536" i="84"/>
  <c r="R1536" i="84"/>
  <c r="S1536" i="84"/>
  <c r="T1536" i="84"/>
  <c r="U1536" i="84"/>
  <c r="V1536" i="84"/>
  <c r="W1536" i="84"/>
  <c r="X1536" i="84"/>
  <c r="G1537" i="84"/>
  <c r="H1537" i="84"/>
  <c r="I1537" i="84"/>
  <c r="J1537" i="84"/>
  <c r="K1537" i="84"/>
  <c r="L1537" i="84"/>
  <c r="M1537" i="84"/>
  <c r="N1537" i="84"/>
  <c r="O1537" i="84"/>
  <c r="P1537" i="84"/>
  <c r="Q1537" i="84"/>
  <c r="R1537" i="84"/>
  <c r="S1537" i="84"/>
  <c r="T1537" i="84"/>
  <c r="U1537" i="84"/>
  <c r="V1537" i="84"/>
  <c r="W1537" i="84"/>
  <c r="X1537" i="84"/>
  <c r="G1538" i="84"/>
  <c r="H1538" i="84"/>
  <c r="I1538" i="84"/>
  <c r="J1538" i="84"/>
  <c r="K1538" i="84"/>
  <c r="L1538" i="84"/>
  <c r="M1538" i="84"/>
  <c r="N1538" i="84"/>
  <c r="O1538" i="84"/>
  <c r="P1538" i="84"/>
  <c r="Q1538" i="84"/>
  <c r="R1538" i="84"/>
  <c r="S1538" i="84"/>
  <c r="T1538" i="84"/>
  <c r="U1538" i="84"/>
  <c r="V1538" i="84"/>
  <c r="W1538" i="84"/>
  <c r="X1538" i="84"/>
  <c r="G1539" i="84"/>
  <c r="H1539" i="84"/>
  <c r="I1539" i="84"/>
  <c r="J1539" i="84"/>
  <c r="K1539" i="84"/>
  <c r="L1539" i="84"/>
  <c r="M1539" i="84"/>
  <c r="N1539" i="84"/>
  <c r="O1539" i="84"/>
  <c r="P1539" i="84"/>
  <c r="Q1539" i="84"/>
  <c r="R1539" i="84"/>
  <c r="S1539" i="84"/>
  <c r="T1539" i="84"/>
  <c r="U1539" i="84"/>
  <c r="V1539" i="84"/>
  <c r="W1539" i="84"/>
  <c r="X1539" i="84"/>
  <c r="G1540" i="84"/>
  <c r="H1540" i="84"/>
  <c r="I1540" i="84"/>
  <c r="J1540" i="84"/>
  <c r="K1540" i="84"/>
  <c r="L1540" i="84"/>
  <c r="M1540" i="84"/>
  <c r="N1540" i="84"/>
  <c r="O1540" i="84"/>
  <c r="P1540" i="84"/>
  <c r="Q1540" i="84"/>
  <c r="R1540" i="84"/>
  <c r="S1540" i="84"/>
  <c r="T1540" i="84"/>
  <c r="U1540" i="84"/>
  <c r="V1540" i="84"/>
  <c r="W1540" i="84"/>
  <c r="X1540" i="84"/>
  <c r="G1541" i="84"/>
  <c r="H1541" i="84"/>
  <c r="I1541" i="84"/>
  <c r="J1541" i="84"/>
  <c r="K1541" i="84"/>
  <c r="L1541" i="84"/>
  <c r="M1541" i="84"/>
  <c r="N1541" i="84"/>
  <c r="O1541" i="84"/>
  <c r="P1541" i="84"/>
  <c r="Q1541" i="84"/>
  <c r="R1541" i="84"/>
  <c r="S1541" i="84"/>
  <c r="T1541" i="84"/>
  <c r="U1541" i="84"/>
  <c r="V1541" i="84"/>
  <c r="W1541" i="84"/>
  <c r="X1541" i="84"/>
  <c r="G1542" i="84"/>
  <c r="H1542" i="84"/>
  <c r="I1542" i="84"/>
  <c r="J1542" i="84"/>
  <c r="K1542" i="84"/>
  <c r="L1542" i="84"/>
  <c r="M1542" i="84"/>
  <c r="N1542" i="84"/>
  <c r="O1542" i="84"/>
  <c r="P1542" i="84"/>
  <c r="Q1542" i="84"/>
  <c r="R1542" i="84"/>
  <c r="S1542" i="84"/>
  <c r="T1542" i="84"/>
  <c r="U1542" i="84"/>
  <c r="V1542" i="84"/>
  <c r="W1542" i="84"/>
  <c r="X1542" i="84"/>
  <c r="G1543" i="84"/>
  <c r="H1543" i="84"/>
  <c r="I1543" i="84"/>
  <c r="J1543" i="84"/>
  <c r="K1543" i="84"/>
  <c r="L1543" i="84"/>
  <c r="M1543" i="84"/>
  <c r="N1543" i="84"/>
  <c r="O1543" i="84"/>
  <c r="P1543" i="84"/>
  <c r="Q1543" i="84"/>
  <c r="R1543" i="84"/>
  <c r="S1543" i="84"/>
  <c r="T1543" i="84"/>
  <c r="U1543" i="84"/>
  <c r="V1543" i="84"/>
  <c r="W1543" i="84"/>
  <c r="X1543" i="84"/>
  <c r="G1544" i="84"/>
  <c r="H1544" i="84"/>
  <c r="I1544" i="84"/>
  <c r="J1544" i="84"/>
  <c r="K1544" i="84"/>
  <c r="L1544" i="84"/>
  <c r="M1544" i="84"/>
  <c r="N1544" i="84"/>
  <c r="O1544" i="84"/>
  <c r="P1544" i="84"/>
  <c r="Q1544" i="84"/>
  <c r="R1544" i="84"/>
  <c r="S1544" i="84"/>
  <c r="T1544" i="84"/>
  <c r="U1544" i="84"/>
  <c r="V1544" i="84"/>
  <c r="W1544" i="84"/>
  <c r="X1544" i="84"/>
  <c r="G1545" i="84"/>
  <c r="H1545" i="84"/>
  <c r="I1545" i="84"/>
  <c r="J1545" i="84"/>
  <c r="K1545" i="84"/>
  <c r="L1545" i="84"/>
  <c r="M1545" i="84"/>
  <c r="N1545" i="84"/>
  <c r="O1545" i="84"/>
  <c r="P1545" i="84"/>
  <c r="Q1545" i="84"/>
  <c r="R1545" i="84"/>
  <c r="S1545" i="84"/>
  <c r="T1545" i="84"/>
  <c r="U1545" i="84"/>
  <c r="V1545" i="84"/>
  <c r="W1545" i="84"/>
  <c r="X1545" i="84"/>
  <c r="G1546" i="84"/>
  <c r="H1546" i="84"/>
  <c r="I1546" i="84"/>
  <c r="J1546" i="84"/>
  <c r="K1546" i="84"/>
  <c r="L1546" i="84"/>
  <c r="M1546" i="84"/>
  <c r="N1546" i="84"/>
  <c r="O1546" i="84"/>
  <c r="P1546" i="84"/>
  <c r="Q1546" i="84"/>
  <c r="R1546" i="84"/>
  <c r="S1546" i="84"/>
  <c r="T1546" i="84"/>
  <c r="U1546" i="84"/>
  <c r="V1546" i="84"/>
  <c r="W1546" i="84"/>
  <c r="X1546" i="84"/>
  <c r="G1547" i="84"/>
  <c r="H1547" i="84"/>
  <c r="I1547" i="84"/>
  <c r="J1547" i="84"/>
  <c r="K1547" i="84"/>
  <c r="L1547" i="84"/>
  <c r="M1547" i="84"/>
  <c r="N1547" i="84"/>
  <c r="O1547" i="84"/>
  <c r="P1547" i="84"/>
  <c r="Q1547" i="84"/>
  <c r="R1547" i="84"/>
  <c r="S1547" i="84"/>
  <c r="T1547" i="84"/>
  <c r="U1547" i="84"/>
  <c r="V1547" i="84"/>
  <c r="W1547" i="84"/>
  <c r="X1547" i="84"/>
  <c r="G1548" i="84"/>
  <c r="H1548" i="84"/>
  <c r="I1548" i="84"/>
  <c r="J1548" i="84"/>
  <c r="K1548" i="84"/>
  <c r="L1548" i="84"/>
  <c r="M1548" i="84"/>
  <c r="N1548" i="84"/>
  <c r="O1548" i="84"/>
  <c r="P1548" i="84"/>
  <c r="Q1548" i="84"/>
  <c r="R1548" i="84"/>
  <c r="S1548" i="84"/>
  <c r="T1548" i="84"/>
  <c r="U1548" i="84"/>
  <c r="V1548" i="84"/>
  <c r="W1548" i="84"/>
  <c r="X1548" i="84"/>
  <c r="G1549" i="84"/>
  <c r="H1549" i="84"/>
  <c r="I1549" i="84"/>
  <c r="J1549" i="84"/>
  <c r="K1549" i="84"/>
  <c r="L1549" i="84"/>
  <c r="M1549" i="84"/>
  <c r="N1549" i="84"/>
  <c r="O1549" i="84"/>
  <c r="P1549" i="84"/>
  <c r="Q1549" i="84"/>
  <c r="R1549" i="84"/>
  <c r="S1549" i="84"/>
  <c r="T1549" i="84"/>
  <c r="U1549" i="84"/>
  <c r="V1549" i="84"/>
  <c r="W1549" i="84"/>
  <c r="X1549" i="84"/>
  <c r="G1550" i="84"/>
  <c r="H1550" i="84"/>
  <c r="I1550" i="84"/>
  <c r="J1550" i="84"/>
  <c r="K1550" i="84"/>
  <c r="L1550" i="84"/>
  <c r="M1550" i="84"/>
  <c r="N1550" i="84"/>
  <c r="O1550" i="84"/>
  <c r="P1550" i="84"/>
  <c r="Q1550" i="84"/>
  <c r="R1550" i="84"/>
  <c r="S1550" i="84"/>
  <c r="T1550" i="84"/>
  <c r="U1550" i="84"/>
  <c r="V1550" i="84"/>
  <c r="W1550" i="84"/>
  <c r="X1550" i="84"/>
  <c r="G1551" i="84"/>
  <c r="H1551" i="84"/>
  <c r="I1551" i="84"/>
  <c r="J1551" i="84"/>
  <c r="K1551" i="84"/>
  <c r="L1551" i="84"/>
  <c r="M1551" i="84"/>
  <c r="N1551" i="84"/>
  <c r="O1551" i="84"/>
  <c r="P1551" i="84"/>
  <c r="Q1551" i="84"/>
  <c r="R1551" i="84"/>
  <c r="S1551" i="84"/>
  <c r="T1551" i="84"/>
  <c r="U1551" i="84"/>
  <c r="V1551" i="84"/>
  <c r="W1551" i="84"/>
  <c r="X1551" i="84"/>
  <c r="G1552" i="84"/>
  <c r="H1552" i="84"/>
  <c r="I1552" i="84"/>
  <c r="J1552" i="84"/>
  <c r="K1552" i="84"/>
  <c r="L1552" i="84"/>
  <c r="M1552" i="84"/>
  <c r="N1552" i="84"/>
  <c r="O1552" i="84"/>
  <c r="P1552" i="84"/>
  <c r="Q1552" i="84"/>
  <c r="R1552" i="84"/>
  <c r="S1552" i="84"/>
  <c r="T1552" i="84"/>
  <c r="U1552" i="84"/>
  <c r="V1552" i="84"/>
  <c r="W1552" i="84"/>
  <c r="X1552" i="84"/>
  <c r="G1553" i="84"/>
  <c r="H1553" i="84"/>
  <c r="I1553" i="84"/>
  <c r="J1553" i="84"/>
  <c r="K1553" i="84"/>
  <c r="L1553" i="84"/>
  <c r="M1553" i="84"/>
  <c r="N1553" i="84"/>
  <c r="O1553" i="84"/>
  <c r="P1553" i="84"/>
  <c r="Q1553" i="84"/>
  <c r="R1553" i="84"/>
  <c r="S1553" i="84"/>
  <c r="T1553" i="84"/>
  <c r="U1553" i="84"/>
  <c r="V1553" i="84"/>
  <c r="W1553" i="84"/>
  <c r="X1553" i="84"/>
  <c r="G1554" i="84"/>
  <c r="H1554" i="84"/>
  <c r="I1554" i="84"/>
  <c r="J1554" i="84"/>
  <c r="K1554" i="84"/>
  <c r="L1554" i="84"/>
  <c r="M1554" i="84"/>
  <c r="N1554" i="84"/>
  <c r="O1554" i="84"/>
  <c r="P1554" i="84"/>
  <c r="Q1554" i="84"/>
  <c r="R1554" i="84"/>
  <c r="S1554" i="84"/>
  <c r="T1554" i="84"/>
  <c r="U1554" i="84"/>
  <c r="V1554" i="84"/>
  <c r="W1554" i="84"/>
  <c r="X1554" i="84"/>
  <c r="G1555" i="84"/>
  <c r="H1555" i="84"/>
  <c r="I1555" i="84"/>
  <c r="J1555" i="84"/>
  <c r="K1555" i="84"/>
  <c r="L1555" i="84"/>
  <c r="M1555" i="84"/>
  <c r="N1555" i="84"/>
  <c r="O1555" i="84"/>
  <c r="P1555" i="84"/>
  <c r="Q1555" i="84"/>
  <c r="R1555" i="84"/>
  <c r="S1555" i="84"/>
  <c r="T1555" i="84"/>
  <c r="U1555" i="84"/>
  <c r="V1555" i="84"/>
  <c r="W1555" i="84"/>
  <c r="X1555" i="84"/>
  <c r="G1556" i="84"/>
  <c r="H1556" i="84"/>
  <c r="I1556" i="84"/>
  <c r="J1556" i="84"/>
  <c r="K1556" i="84"/>
  <c r="L1556" i="84"/>
  <c r="M1556" i="84"/>
  <c r="N1556" i="84"/>
  <c r="O1556" i="84"/>
  <c r="P1556" i="84"/>
  <c r="Q1556" i="84"/>
  <c r="R1556" i="84"/>
  <c r="S1556" i="84"/>
  <c r="T1556" i="84"/>
  <c r="U1556" i="84"/>
  <c r="V1556" i="84"/>
  <c r="W1556" i="84"/>
  <c r="X1556" i="84"/>
  <c r="G1557" i="84"/>
  <c r="H1557" i="84"/>
  <c r="I1557" i="84"/>
  <c r="J1557" i="84"/>
  <c r="K1557" i="84"/>
  <c r="L1557" i="84"/>
  <c r="M1557" i="84"/>
  <c r="N1557" i="84"/>
  <c r="O1557" i="84"/>
  <c r="P1557" i="84"/>
  <c r="Q1557" i="84"/>
  <c r="R1557" i="84"/>
  <c r="S1557" i="84"/>
  <c r="T1557" i="84"/>
  <c r="U1557" i="84"/>
  <c r="V1557" i="84"/>
  <c r="W1557" i="84"/>
  <c r="X1557" i="84"/>
  <c r="G1558" i="84"/>
  <c r="H1558" i="84"/>
  <c r="I1558" i="84"/>
  <c r="J1558" i="84"/>
  <c r="K1558" i="84"/>
  <c r="L1558" i="84"/>
  <c r="M1558" i="84"/>
  <c r="N1558" i="84"/>
  <c r="O1558" i="84"/>
  <c r="P1558" i="84"/>
  <c r="Q1558" i="84"/>
  <c r="R1558" i="84"/>
  <c r="S1558" i="84"/>
  <c r="T1558" i="84"/>
  <c r="U1558" i="84"/>
  <c r="V1558" i="84"/>
  <c r="W1558" i="84"/>
  <c r="X1558" i="84"/>
  <c r="G1559" i="84"/>
  <c r="H1559" i="84"/>
  <c r="I1559" i="84"/>
  <c r="J1559" i="84"/>
  <c r="K1559" i="84"/>
  <c r="L1559" i="84"/>
  <c r="M1559" i="84"/>
  <c r="N1559" i="84"/>
  <c r="O1559" i="84"/>
  <c r="P1559" i="84"/>
  <c r="Q1559" i="84"/>
  <c r="R1559" i="84"/>
  <c r="S1559" i="84"/>
  <c r="T1559" i="84"/>
  <c r="U1559" i="84"/>
  <c r="V1559" i="84"/>
  <c r="W1559" i="84"/>
  <c r="X1559" i="84"/>
  <c r="G1560" i="84"/>
  <c r="H1560" i="84"/>
  <c r="I1560" i="84"/>
  <c r="J1560" i="84"/>
  <c r="K1560" i="84"/>
  <c r="L1560" i="84"/>
  <c r="M1560" i="84"/>
  <c r="N1560" i="84"/>
  <c r="O1560" i="84"/>
  <c r="P1560" i="84"/>
  <c r="Q1560" i="84"/>
  <c r="R1560" i="84"/>
  <c r="S1560" i="84"/>
  <c r="T1560" i="84"/>
  <c r="U1560" i="84"/>
  <c r="V1560" i="84"/>
  <c r="W1560" i="84"/>
  <c r="X1560" i="84"/>
  <c r="G1561" i="84"/>
  <c r="H1561" i="84"/>
  <c r="I1561" i="84"/>
  <c r="J1561" i="84"/>
  <c r="K1561" i="84"/>
  <c r="L1561" i="84"/>
  <c r="M1561" i="84"/>
  <c r="N1561" i="84"/>
  <c r="O1561" i="84"/>
  <c r="P1561" i="84"/>
  <c r="Q1561" i="84"/>
  <c r="R1561" i="84"/>
  <c r="S1561" i="84"/>
  <c r="T1561" i="84"/>
  <c r="U1561" i="84"/>
  <c r="V1561" i="84"/>
  <c r="W1561" i="84"/>
  <c r="X1561" i="84"/>
  <c r="G1562" i="84"/>
  <c r="H1562" i="84"/>
  <c r="I1562" i="84"/>
  <c r="J1562" i="84"/>
  <c r="K1562" i="84"/>
  <c r="L1562" i="84"/>
  <c r="M1562" i="84"/>
  <c r="N1562" i="84"/>
  <c r="O1562" i="84"/>
  <c r="P1562" i="84"/>
  <c r="Q1562" i="84"/>
  <c r="R1562" i="84"/>
  <c r="S1562" i="84"/>
  <c r="T1562" i="84"/>
  <c r="U1562" i="84"/>
  <c r="V1562" i="84"/>
  <c r="W1562" i="84"/>
  <c r="X1562" i="84"/>
  <c r="G1563" i="84"/>
  <c r="H1563" i="84"/>
  <c r="I1563" i="84"/>
  <c r="J1563" i="84"/>
  <c r="K1563" i="84"/>
  <c r="L1563" i="84"/>
  <c r="M1563" i="84"/>
  <c r="N1563" i="84"/>
  <c r="O1563" i="84"/>
  <c r="P1563" i="84"/>
  <c r="Q1563" i="84"/>
  <c r="R1563" i="84"/>
  <c r="S1563" i="84"/>
  <c r="T1563" i="84"/>
  <c r="U1563" i="84"/>
  <c r="V1563" i="84"/>
  <c r="W1563" i="84"/>
  <c r="X1563" i="84"/>
  <c r="G1564" i="84"/>
  <c r="H1564" i="84"/>
  <c r="I1564" i="84"/>
  <c r="J1564" i="84"/>
  <c r="K1564" i="84"/>
  <c r="L1564" i="84"/>
  <c r="M1564" i="84"/>
  <c r="N1564" i="84"/>
  <c r="O1564" i="84"/>
  <c r="P1564" i="84"/>
  <c r="Q1564" i="84"/>
  <c r="R1564" i="84"/>
  <c r="S1564" i="84"/>
  <c r="T1564" i="84"/>
  <c r="U1564" i="84"/>
  <c r="V1564" i="84"/>
  <c r="W1564" i="84"/>
  <c r="X1564" i="84"/>
  <c r="G1565" i="84"/>
  <c r="H1565" i="84"/>
  <c r="I1565" i="84"/>
  <c r="J1565" i="84"/>
  <c r="K1565" i="84"/>
  <c r="L1565" i="84"/>
  <c r="M1565" i="84"/>
  <c r="N1565" i="84"/>
  <c r="O1565" i="84"/>
  <c r="P1565" i="84"/>
  <c r="Q1565" i="84"/>
  <c r="R1565" i="84"/>
  <c r="S1565" i="84"/>
  <c r="T1565" i="84"/>
  <c r="U1565" i="84"/>
  <c r="V1565" i="84"/>
  <c r="W1565" i="84"/>
  <c r="X1565" i="84"/>
  <c r="G1566" i="84"/>
  <c r="H1566" i="84"/>
  <c r="I1566" i="84"/>
  <c r="J1566" i="84"/>
  <c r="K1566" i="84"/>
  <c r="L1566" i="84"/>
  <c r="M1566" i="84"/>
  <c r="N1566" i="84"/>
  <c r="O1566" i="84"/>
  <c r="P1566" i="84"/>
  <c r="Q1566" i="84"/>
  <c r="R1566" i="84"/>
  <c r="S1566" i="84"/>
  <c r="T1566" i="84"/>
  <c r="U1566" i="84"/>
  <c r="V1566" i="84"/>
  <c r="W1566" i="84"/>
  <c r="X1566" i="84"/>
  <c r="G1567" i="84"/>
  <c r="H1567" i="84"/>
  <c r="I1567" i="84"/>
  <c r="J1567" i="84"/>
  <c r="K1567" i="84"/>
  <c r="L1567" i="84"/>
  <c r="M1567" i="84"/>
  <c r="N1567" i="84"/>
  <c r="O1567" i="84"/>
  <c r="P1567" i="84"/>
  <c r="Q1567" i="84"/>
  <c r="R1567" i="84"/>
  <c r="S1567" i="84"/>
  <c r="T1567" i="84"/>
  <c r="U1567" i="84"/>
  <c r="V1567" i="84"/>
  <c r="W1567" i="84"/>
  <c r="X1567" i="84"/>
  <c r="G1568" i="84"/>
  <c r="H1568" i="84"/>
  <c r="I1568" i="84"/>
  <c r="J1568" i="84"/>
  <c r="K1568" i="84"/>
  <c r="L1568" i="84"/>
  <c r="M1568" i="84"/>
  <c r="N1568" i="84"/>
  <c r="O1568" i="84"/>
  <c r="P1568" i="84"/>
  <c r="Q1568" i="84"/>
  <c r="R1568" i="84"/>
  <c r="S1568" i="84"/>
  <c r="T1568" i="84"/>
  <c r="U1568" i="84"/>
  <c r="V1568" i="84"/>
  <c r="W1568" i="84"/>
  <c r="X1568" i="84"/>
  <c r="G1569" i="84"/>
  <c r="H1569" i="84"/>
  <c r="I1569" i="84"/>
  <c r="J1569" i="84"/>
  <c r="K1569" i="84"/>
  <c r="L1569" i="84"/>
  <c r="M1569" i="84"/>
  <c r="N1569" i="84"/>
  <c r="O1569" i="84"/>
  <c r="P1569" i="84"/>
  <c r="Q1569" i="84"/>
  <c r="R1569" i="84"/>
  <c r="S1569" i="84"/>
  <c r="T1569" i="84"/>
  <c r="U1569" i="84"/>
  <c r="V1569" i="84"/>
  <c r="W1569" i="84"/>
  <c r="X1569" i="84"/>
  <c r="G1570" i="84"/>
  <c r="H1570" i="84"/>
  <c r="I1570" i="84"/>
  <c r="J1570" i="84"/>
  <c r="K1570" i="84"/>
  <c r="L1570" i="84"/>
  <c r="M1570" i="84"/>
  <c r="N1570" i="84"/>
  <c r="O1570" i="84"/>
  <c r="P1570" i="84"/>
  <c r="Q1570" i="84"/>
  <c r="R1570" i="84"/>
  <c r="S1570" i="84"/>
  <c r="T1570" i="84"/>
  <c r="U1570" i="84"/>
  <c r="V1570" i="84"/>
  <c r="W1570" i="84"/>
  <c r="X1570" i="84"/>
  <c r="G1571" i="84"/>
  <c r="H1571" i="84"/>
  <c r="I1571" i="84"/>
  <c r="J1571" i="84"/>
  <c r="K1571" i="84"/>
  <c r="L1571" i="84"/>
  <c r="M1571" i="84"/>
  <c r="N1571" i="84"/>
  <c r="O1571" i="84"/>
  <c r="P1571" i="84"/>
  <c r="Q1571" i="84"/>
  <c r="R1571" i="84"/>
  <c r="S1571" i="84"/>
  <c r="T1571" i="84"/>
  <c r="U1571" i="84"/>
  <c r="V1571" i="84"/>
  <c r="W1571" i="84"/>
  <c r="X1571" i="84"/>
  <c r="G1572" i="84"/>
  <c r="H1572" i="84"/>
  <c r="I1572" i="84"/>
  <c r="J1572" i="84"/>
  <c r="K1572" i="84"/>
  <c r="L1572" i="84"/>
  <c r="M1572" i="84"/>
  <c r="N1572" i="84"/>
  <c r="O1572" i="84"/>
  <c r="P1572" i="84"/>
  <c r="Q1572" i="84"/>
  <c r="R1572" i="84"/>
  <c r="S1572" i="84"/>
  <c r="T1572" i="84"/>
  <c r="U1572" i="84"/>
  <c r="V1572" i="84"/>
  <c r="W1572" i="84"/>
  <c r="X1572" i="84"/>
  <c r="G1573" i="84"/>
  <c r="H1573" i="84"/>
  <c r="I1573" i="84"/>
  <c r="J1573" i="84"/>
  <c r="K1573" i="84"/>
  <c r="L1573" i="84"/>
  <c r="M1573" i="84"/>
  <c r="N1573" i="84"/>
  <c r="O1573" i="84"/>
  <c r="P1573" i="84"/>
  <c r="Q1573" i="84"/>
  <c r="R1573" i="84"/>
  <c r="S1573" i="84"/>
  <c r="T1573" i="84"/>
  <c r="U1573" i="84"/>
  <c r="V1573" i="84"/>
  <c r="W1573" i="84"/>
  <c r="X1573" i="84"/>
  <c r="G1574" i="84"/>
  <c r="H1574" i="84"/>
  <c r="I1574" i="84"/>
  <c r="J1574" i="84"/>
  <c r="K1574" i="84"/>
  <c r="L1574" i="84"/>
  <c r="M1574" i="84"/>
  <c r="N1574" i="84"/>
  <c r="O1574" i="84"/>
  <c r="P1574" i="84"/>
  <c r="Q1574" i="84"/>
  <c r="R1574" i="84"/>
  <c r="S1574" i="84"/>
  <c r="T1574" i="84"/>
  <c r="U1574" i="84"/>
  <c r="V1574" i="84"/>
  <c r="W1574" i="84"/>
  <c r="X1574" i="84"/>
  <c r="G1575" i="84"/>
  <c r="H1575" i="84"/>
  <c r="I1575" i="84"/>
  <c r="J1575" i="84"/>
  <c r="K1575" i="84"/>
  <c r="L1575" i="84"/>
  <c r="M1575" i="84"/>
  <c r="N1575" i="84"/>
  <c r="O1575" i="84"/>
  <c r="P1575" i="84"/>
  <c r="Q1575" i="84"/>
  <c r="R1575" i="84"/>
  <c r="S1575" i="84"/>
  <c r="T1575" i="84"/>
  <c r="U1575" i="84"/>
  <c r="V1575" i="84"/>
  <c r="W1575" i="84"/>
  <c r="X1575" i="84"/>
  <c r="G1576" i="84"/>
  <c r="H1576" i="84"/>
  <c r="I1576" i="84"/>
  <c r="J1576" i="84"/>
  <c r="K1576" i="84"/>
  <c r="L1576" i="84"/>
  <c r="M1576" i="84"/>
  <c r="N1576" i="84"/>
  <c r="O1576" i="84"/>
  <c r="P1576" i="84"/>
  <c r="Q1576" i="84"/>
  <c r="R1576" i="84"/>
  <c r="S1576" i="84"/>
  <c r="T1576" i="84"/>
  <c r="U1576" i="84"/>
  <c r="V1576" i="84"/>
  <c r="W1576" i="84"/>
  <c r="X1576" i="84"/>
  <c r="G1577" i="84"/>
  <c r="H1577" i="84"/>
  <c r="I1577" i="84"/>
  <c r="J1577" i="84"/>
  <c r="K1577" i="84"/>
  <c r="L1577" i="84"/>
  <c r="M1577" i="84"/>
  <c r="N1577" i="84"/>
  <c r="O1577" i="84"/>
  <c r="P1577" i="84"/>
  <c r="Q1577" i="84"/>
  <c r="R1577" i="84"/>
  <c r="S1577" i="84"/>
  <c r="T1577" i="84"/>
  <c r="U1577" i="84"/>
  <c r="V1577" i="84"/>
  <c r="W1577" i="84"/>
  <c r="X1577" i="84"/>
  <c r="G1578" i="84"/>
  <c r="H1578" i="84"/>
  <c r="I1578" i="84"/>
  <c r="J1578" i="84"/>
  <c r="K1578" i="84"/>
  <c r="L1578" i="84"/>
  <c r="M1578" i="84"/>
  <c r="N1578" i="84"/>
  <c r="O1578" i="84"/>
  <c r="P1578" i="84"/>
  <c r="Q1578" i="84"/>
  <c r="R1578" i="84"/>
  <c r="S1578" i="84"/>
  <c r="T1578" i="84"/>
  <c r="U1578" i="84"/>
  <c r="V1578" i="84"/>
  <c r="W1578" i="84"/>
  <c r="X1578" i="84"/>
  <c r="G1579" i="84"/>
  <c r="H1579" i="84"/>
  <c r="I1579" i="84"/>
  <c r="J1579" i="84"/>
  <c r="K1579" i="84"/>
  <c r="L1579" i="84"/>
  <c r="M1579" i="84"/>
  <c r="N1579" i="84"/>
  <c r="O1579" i="84"/>
  <c r="P1579" i="84"/>
  <c r="Q1579" i="84"/>
  <c r="R1579" i="84"/>
  <c r="S1579" i="84"/>
  <c r="T1579" i="84"/>
  <c r="U1579" i="84"/>
  <c r="V1579" i="84"/>
  <c r="W1579" i="84"/>
  <c r="X1579" i="84"/>
  <c r="G1580" i="84"/>
  <c r="H1580" i="84"/>
  <c r="I1580" i="84"/>
  <c r="J1580" i="84"/>
  <c r="K1580" i="84"/>
  <c r="L1580" i="84"/>
  <c r="M1580" i="84"/>
  <c r="N1580" i="84"/>
  <c r="O1580" i="84"/>
  <c r="P1580" i="84"/>
  <c r="Q1580" i="84"/>
  <c r="R1580" i="84"/>
  <c r="S1580" i="84"/>
  <c r="T1580" i="84"/>
  <c r="U1580" i="84"/>
  <c r="V1580" i="84"/>
  <c r="W1580" i="84"/>
  <c r="X1580" i="84"/>
  <c r="G1581" i="84"/>
  <c r="H1581" i="84"/>
  <c r="I1581" i="84"/>
  <c r="J1581" i="84"/>
  <c r="K1581" i="84"/>
  <c r="L1581" i="84"/>
  <c r="M1581" i="84"/>
  <c r="N1581" i="84"/>
  <c r="O1581" i="84"/>
  <c r="P1581" i="84"/>
  <c r="Q1581" i="84"/>
  <c r="R1581" i="84"/>
  <c r="S1581" i="84"/>
  <c r="T1581" i="84"/>
  <c r="U1581" i="84"/>
  <c r="V1581" i="84"/>
  <c r="W1581" i="84"/>
  <c r="X1581" i="84"/>
  <c r="G1582" i="84"/>
  <c r="H1582" i="84"/>
  <c r="I1582" i="84"/>
  <c r="J1582" i="84"/>
  <c r="K1582" i="84"/>
  <c r="L1582" i="84"/>
  <c r="M1582" i="84"/>
  <c r="N1582" i="84"/>
  <c r="O1582" i="84"/>
  <c r="P1582" i="84"/>
  <c r="Q1582" i="84"/>
  <c r="R1582" i="84"/>
  <c r="S1582" i="84"/>
  <c r="T1582" i="84"/>
  <c r="U1582" i="84"/>
  <c r="V1582" i="84"/>
  <c r="W1582" i="84"/>
  <c r="X1582" i="84"/>
  <c r="G1583" i="84"/>
  <c r="H1583" i="84"/>
  <c r="I1583" i="84"/>
  <c r="J1583" i="84"/>
  <c r="K1583" i="84"/>
  <c r="L1583" i="84"/>
  <c r="M1583" i="84"/>
  <c r="N1583" i="84"/>
  <c r="O1583" i="84"/>
  <c r="P1583" i="84"/>
  <c r="Q1583" i="84"/>
  <c r="R1583" i="84"/>
  <c r="S1583" i="84"/>
  <c r="T1583" i="84"/>
  <c r="U1583" i="84"/>
  <c r="V1583" i="84"/>
  <c r="W1583" i="84"/>
  <c r="X1583" i="84"/>
  <c r="G1584" i="84"/>
  <c r="H1584" i="84"/>
  <c r="I1584" i="84"/>
  <c r="J1584" i="84"/>
  <c r="K1584" i="84"/>
  <c r="L1584" i="84"/>
  <c r="M1584" i="84"/>
  <c r="N1584" i="84"/>
  <c r="O1584" i="84"/>
  <c r="P1584" i="84"/>
  <c r="Q1584" i="84"/>
  <c r="R1584" i="84"/>
  <c r="S1584" i="84"/>
  <c r="T1584" i="84"/>
  <c r="U1584" i="84"/>
  <c r="V1584" i="84"/>
  <c r="W1584" i="84"/>
  <c r="X1584" i="84"/>
  <c r="G1585" i="84"/>
  <c r="H1585" i="84"/>
  <c r="I1585" i="84"/>
  <c r="J1585" i="84"/>
  <c r="K1585" i="84"/>
  <c r="L1585" i="84"/>
  <c r="M1585" i="84"/>
  <c r="N1585" i="84"/>
  <c r="O1585" i="84"/>
  <c r="P1585" i="84"/>
  <c r="Q1585" i="84"/>
  <c r="R1585" i="84"/>
  <c r="S1585" i="84"/>
  <c r="T1585" i="84"/>
  <c r="U1585" i="84"/>
  <c r="V1585" i="84"/>
  <c r="W1585" i="84"/>
  <c r="X1585" i="84"/>
  <c r="G1586" i="84"/>
  <c r="H1586" i="84"/>
  <c r="I1586" i="84"/>
  <c r="J1586" i="84"/>
  <c r="K1586" i="84"/>
  <c r="L1586" i="84"/>
  <c r="M1586" i="84"/>
  <c r="N1586" i="84"/>
  <c r="O1586" i="84"/>
  <c r="P1586" i="84"/>
  <c r="Q1586" i="84"/>
  <c r="R1586" i="84"/>
  <c r="S1586" i="84"/>
  <c r="T1586" i="84"/>
  <c r="U1586" i="84"/>
  <c r="V1586" i="84"/>
  <c r="W1586" i="84"/>
  <c r="X1586" i="84"/>
  <c r="G1587" i="84"/>
  <c r="H1587" i="84"/>
  <c r="I1587" i="84"/>
  <c r="J1587" i="84"/>
  <c r="K1587" i="84"/>
  <c r="L1587" i="84"/>
  <c r="M1587" i="84"/>
  <c r="N1587" i="84"/>
  <c r="O1587" i="84"/>
  <c r="P1587" i="84"/>
  <c r="Q1587" i="84"/>
  <c r="R1587" i="84"/>
  <c r="S1587" i="84"/>
  <c r="T1587" i="84"/>
  <c r="U1587" i="84"/>
  <c r="V1587" i="84"/>
  <c r="W1587" i="84"/>
  <c r="X1587" i="84"/>
  <c r="G1588" i="84"/>
  <c r="H1588" i="84"/>
  <c r="I1588" i="84"/>
  <c r="J1588" i="84"/>
  <c r="K1588" i="84"/>
  <c r="L1588" i="84"/>
  <c r="M1588" i="84"/>
  <c r="N1588" i="84"/>
  <c r="O1588" i="84"/>
  <c r="P1588" i="84"/>
  <c r="Q1588" i="84"/>
  <c r="R1588" i="84"/>
  <c r="S1588" i="84"/>
  <c r="T1588" i="84"/>
  <c r="U1588" i="84"/>
  <c r="V1588" i="84"/>
  <c r="W1588" i="84"/>
  <c r="X1588" i="84"/>
  <c r="G1589" i="84"/>
  <c r="H1589" i="84"/>
  <c r="I1589" i="84"/>
  <c r="J1589" i="84"/>
  <c r="K1589" i="84"/>
  <c r="L1589" i="84"/>
  <c r="M1589" i="84"/>
  <c r="N1589" i="84"/>
  <c r="O1589" i="84"/>
  <c r="P1589" i="84"/>
  <c r="Q1589" i="84"/>
  <c r="R1589" i="84"/>
  <c r="S1589" i="84"/>
  <c r="T1589" i="84"/>
  <c r="U1589" i="84"/>
  <c r="V1589" i="84"/>
  <c r="W1589" i="84"/>
  <c r="X1589" i="84"/>
  <c r="G1590" i="84"/>
  <c r="H1590" i="84"/>
  <c r="I1590" i="84"/>
  <c r="J1590" i="84"/>
  <c r="K1590" i="84"/>
  <c r="L1590" i="84"/>
  <c r="M1590" i="84"/>
  <c r="N1590" i="84"/>
  <c r="O1590" i="84"/>
  <c r="P1590" i="84"/>
  <c r="Q1590" i="84"/>
  <c r="R1590" i="84"/>
  <c r="S1590" i="84"/>
  <c r="T1590" i="84"/>
  <c r="U1590" i="84"/>
  <c r="V1590" i="84"/>
  <c r="W1590" i="84"/>
  <c r="X1590" i="84"/>
  <c r="G1591" i="84"/>
  <c r="H1591" i="84"/>
  <c r="I1591" i="84"/>
  <c r="J1591" i="84"/>
  <c r="K1591" i="84"/>
  <c r="L1591" i="84"/>
  <c r="M1591" i="84"/>
  <c r="N1591" i="84"/>
  <c r="O1591" i="84"/>
  <c r="P1591" i="84"/>
  <c r="Q1591" i="84"/>
  <c r="R1591" i="84"/>
  <c r="S1591" i="84"/>
  <c r="T1591" i="84"/>
  <c r="U1591" i="84"/>
  <c r="V1591" i="84"/>
  <c r="W1591" i="84"/>
  <c r="X1591" i="84"/>
  <c r="G1592" i="84"/>
  <c r="H1592" i="84"/>
  <c r="I1592" i="84"/>
  <c r="J1592" i="84"/>
  <c r="K1592" i="84"/>
  <c r="L1592" i="84"/>
  <c r="M1592" i="84"/>
  <c r="N1592" i="84"/>
  <c r="O1592" i="84"/>
  <c r="P1592" i="84"/>
  <c r="Q1592" i="84"/>
  <c r="R1592" i="84"/>
  <c r="S1592" i="84"/>
  <c r="T1592" i="84"/>
  <c r="U1592" i="84"/>
  <c r="V1592" i="84"/>
  <c r="W1592" i="84"/>
  <c r="X1592" i="84"/>
  <c r="G1593" i="84"/>
  <c r="H1593" i="84"/>
  <c r="I1593" i="84"/>
  <c r="J1593" i="84"/>
  <c r="K1593" i="84"/>
  <c r="L1593" i="84"/>
  <c r="M1593" i="84"/>
  <c r="N1593" i="84"/>
  <c r="O1593" i="84"/>
  <c r="P1593" i="84"/>
  <c r="Q1593" i="84"/>
  <c r="R1593" i="84"/>
  <c r="S1593" i="84"/>
  <c r="T1593" i="84"/>
  <c r="U1593" i="84"/>
  <c r="V1593" i="84"/>
  <c r="W1593" i="84"/>
  <c r="X1593" i="84"/>
  <c r="G1594" i="84"/>
  <c r="H1594" i="84"/>
  <c r="I1594" i="84"/>
  <c r="J1594" i="84"/>
  <c r="K1594" i="84"/>
  <c r="L1594" i="84"/>
  <c r="M1594" i="84"/>
  <c r="N1594" i="84"/>
  <c r="O1594" i="84"/>
  <c r="P1594" i="84"/>
  <c r="Q1594" i="84"/>
  <c r="R1594" i="84"/>
  <c r="S1594" i="84"/>
  <c r="T1594" i="84"/>
  <c r="U1594" i="84"/>
  <c r="V1594" i="84"/>
  <c r="W1594" i="84"/>
  <c r="X1594" i="84"/>
  <c r="G1595" i="84"/>
  <c r="H1595" i="84"/>
  <c r="I1595" i="84"/>
  <c r="J1595" i="84"/>
  <c r="K1595" i="84"/>
  <c r="L1595" i="84"/>
  <c r="M1595" i="84"/>
  <c r="N1595" i="84"/>
  <c r="O1595" i="84"/>
  <c r="P1595" i="84"/>
  <c r="Q1595" i="84"/>
  <c r="R1595" i="84"/>
  <c r="S1595" i="84"/>
  <c r="T1595" i="84"/>
  <c r="U1595" i="84"/>
  <c r="V1595" i="84"/>
  <c r="W1595" i="84"/>
  <c r="X1595" i="84"/>
  <c r="G1596" i="84"/>
  <c r="H1596" i="84"/>
  <c r="I1596" i="84"/>
  <c r="J1596" i="84"/>
  <c r="K1596" i="84"/>
  <c r="L1596" i="84"/>
  <c r="M1596" i="84"/>
  <c r="N1596" i="84"/>
  <c r="O1596" i="84"/>
  <c r="P1596" i="84"/>
  <c r="Q1596" i="84"/>
  <c r="R1596" i="84"/>
  <c r="S1596" i="84"/>
  <c r="T1596" i="84"/>
  <c r="U1596" i="84"/>
  <c r="V1596" i="84"/>
  <c r="W1596" i="84"/>
  <c r="X1596" i="84"/>
  <c r="G1597" i="84"/>
  <c r="H1597" i="84"/>
  <c r="I1597" i="84"/>
  <c r="J1597" i="84"/>
  <c r="K1597" i="84"/>
  <c r="L1597" i="84"/>
  <c r="M1597" i="84"/>
  <c r="N1597" i="84"/>
  <c r="O1597" i="84"/>
  <c r="P1597" i="84"/>
  <c r="Q1597" i="84"/>
  <c r="R1597" i="84"/>
  <c r="S1597" i="84"/>
  <c r="T1597" i="84"/>
  <c r="U1597" i="84"/>
  <c r="V1597" i="84"/>
  <c r="W1597" i="84"/>
  <c r="X1597" i="84"/>
  <c r="G1598" i="84"/>
  <c r="H1598" i="84"/>
  <c r="I1598" i="84"/>
  <c r="J1598" i="84"/>
  <c r="K1598" i="84"/>
  <c r="L1598" i="84"/>
  <c r="M1598" i="84"/>
  <c r="N1598" i="84"/>
  <c r="O1598" i="84"/>
  <c r="P1598" i="84"/>
  <c r="Q1598" i="84"/>
  <c r="R1598" i="84"/>
  <c r="S1598" i="84"/>
  <c r="T1598" i="84"/>
  <c r="U1598" i="84"/>
  <c r="V1598" i="84"/>
  <c r="W1598" i="84"/>
  <c r="X1598" i="84"/>
  <c r="G1599" i="84"/>
  <c r="H1599" i="84"/>
  <c r="I1599" i="84"/>
  <c r="J1599" i="84"/>
  <c r="K1599" i="84"/>
  <c r="L1599" i="84"/>
  <c r="M1599" i="84"/>
  <c r="N1599" i="84"/>
  <c r="O1599" i="84"/>
  <c r="P1599" i="84"/>
  <c r="Q1599" i="84"/>
  <c r="R1599" i="84"/>
  <c r="S1599" i="84"/>
  <c r="T1599" i="84"/>
  <c r="U1599" i="84"/>
  <c r="V1599" i="84"/>
  <c r="W1599" i="84"/>
  <c r="X1599" i="84"/>
  <c r="G1600" i="84"/>
  <c r="H1600" i="84"/>
  <c r="I1600" i="84"/>
  <c r="J1600" i="84"/>
  <c r="K1600" i="84"/>
  <c r="L1600" i="84"/>
  <c r="M1600" i="84"/>
  <c r="N1600" i="84"/>
  <c r="O1600" i="84"/>
  <c r="P1600" i="84"/>
  <c r="Q1600" i="84"/>
  <c r="R1600" i="84"/>
  <c r="S1600" i="84"/>
  <c r="T1600" i="84"/>
  <c r="U1600" i="84"/>
  <c r="V1600" i="84"/>
  <c r="W1600" i="84"/>
  <c r="X1600" i="84"/>
  <c r="G1601" i="84"/>
  <c r="H1601" i="84"/>
  <c r="I1601" i="84"/>
  <c r="J1601" i="84"/>
  <c r="K1601" i="84"/>
  <c r="L1601" i="84"/>
  <c r="M1601" i="84"/>
  <c r="N1601" i="84"/>
  <c r="O1601" i="84"/>
  <c r="P1601" i="84"/>
  <c r="Q1601" i="84"/>
  <c r="R1601" i="84"/>
  <c r="S1601" i="84"/>
  <c r="T1601" i="84"/>
  <c r="U1601" i="84"/>
  <c r="V1601" i="84"/>
  <c r="W1601" i="84"/>
  <c r="X1601" i="84"/>
  <c r="G1602" i="84"/>
  <c r="H1602" i="84"/>
  <c r="I1602" i="84"/>
  <c r="J1602" i="84"/>
  <c r="K1602" i="84"/>
  <c r="L1602" i="84"/>
  <c r="M1602" i="84"/>
  <c r="N1602" i="84"/>
  <c r="O1602" i="84"/>
  <c r="P1602" i="84"/>
  <c r="Q1602" i="84"/>
  <c r="R1602" i="84"/>
  <c r="S1602" i="84"/>
  <c r="T1602" i="84"/>
  <c r="U1602" i="84"/>
  <c r="V1602" i="84"/>
  <c r="W1602" i="84"/>
  <c r="X1602" i="84"/>
  <c r="G1603" i="84"/>
  <c r="H1603" i="84"/>
  <c r="I1603" i="84"/>
  <c r="J1603" i="84"/>
  <c r="K1603" i="84"/>
  <c r="L1603" i="84"/>
  <c r="M1603" i="84"/>
  <c r="N1603" i="84"/>
  <c r="O1603" i="84"/>
  <c r="P1603" i="84"/>
  <c r="Q1603" i="84"/>
  <c r="R1603" i="84"/>
  <c r="S1603" i="84"/>
  <c r="T1603" i="84"/>
  <c r="U1603" i="84"/>
  <c r="V1603" i="84"/>
  <c r="W1603" i="84"/>
  <c r="X1603" i="84"/>
  <c r="G1604" i="84"/>
  <c r="H1604" i="84"/>
  <c r="I1604" i="84"/>
  <c r="J1604" i="84"/>
  <c r="K1604" i="84"/>
  <c r="L1604" i="84"/>
  <c r="M1604" i="84"/>
  <c r="N1604" i="84"/>
  <c r="O1604" i="84"/>
  <c r="P1604" i="84"/>
  <c r="Q1604" i="84"/>
  <c r="R1604" i="84"/>
  <c r="S1604" i="84"/>
  <c r="T1604" i="84"/>
  <c r="U1604" i="84"/>
  <c r="V1604" i="84"/>
  <c r="W1604" i="84"/>
  <c r="X1604" i="84"/>
  <c r="G1605" i="84"/>
  <c r="H1605" i="84"/>
  <c r="I1605" i="84"/>
  <c r="J1605" i="84"/>
  <c r="K1605" i="84"/>
  <c r="L1605" i="84"/>
  <c r="M1605" i="84"/>
  <c r="N1605" i="84"/>
  <c r="O1605" i="84"/>
  <c r="P1605" i="84"/>
  <c r="Q1605" i="84"/>
  <c r="R1605" i="84"/>
  <c r="S1605" i="84"/>
  <c r="T1605" i="84"/>
  <c r="U1605" i="84"/>
  <c r="V1605" i="84"/>
  <c r="W1605" i="84"/>
  <c r="X1605" i="84"/>
  <c r="G1606" i="84"/>
  <c r="H1606" i="84"/>
  <c r="I1606" i="84"/>
  <c r="J1606" i="84"/>
  <c r="K1606" i="84"/>
  <c r="L1606" i="84"/>
  <c r="M1606" i="84"/>
  <c r="N1606" i="84"/>
  <c r="O1606" i="84"/>
  <c r="P1606" i="84"/>
  <c r="Q1606" i="84"/>
  <c r="R1606" i="84"/>
  <c r="S1606" i="84"/>
  <c r="T1606" i="84"/>
  <c r="U1606" i="84"/>
  <c r="V1606" i="84"/>
  <c r="W1606" i="84"/>
  <c r="X1606" i="84"/>
  <c r="G1607" i="84"/>
  <c r="H1607" i="84"/>
  <c r="I1607" i="84"/>
  <c r="J1607" i="84"/>
  <c r="K1607" i="84"/>
  <c r="L1607" i="84"/>
  <c r="M1607" i="84"/>
  <c r="N1607" i="84"/>
  <c r="O1607" i="84"/>
  <c r="P1607" i="84"/>
  <c r="Q1607" i="84"/>
  <c r="R1607" i="84"/>
  <c r="S1607" i="84"/>
  <c r="T1607" i="84"/>
  <c r="U1607" i="84"/>
  <c r="V1607" i="84"/>
  <c r="W1607" i="84"/>
  <c r="X1607" i="84"/>
  <c r="G1608" i="84"/>
  <c r="H1608" i="84"/>
  <c r="I1608" i="84"/>
  <c r="J1608" i="84"/>
  <c r="K1608" i="84"/>
  <c r="L1608" i="84"/>
  <c r="M1608" i="84"/>
  <c r="N1608" i="84"/>
  <c r="O1608" i="84"/>
  <c r="P1608" i="84"/>
  <c r="Q1608" i="84"/>
  <c r="R1608" i="84"/>
  <c r="S1608" i="84"/>
  <c r="T1608" i="84"/>
  <c r="U1608" i="84"/>
  <c r="V1608" i="84"/>
  <c r="W1608" i="84"/>
  <c r="X1608" i="84"/>
  <c r="G1609" i="84"/>
  <c r="H1609" i="84"/>
  <c r="I1609" i="84"/>
  <c r="J1609" i="84"/>
  <c r="K1609" i="84"/>
  <c r="L1609" i="84"/>
  <c r="M1609" i="84"/>
  <c r="N1609" i="84"/>
  <c r="O1609" i="84"/>
  <c r="P1609" i="84"/>
  <c r="Q1609" i="84"/>
  <c r="R1609" i="84"/>
  <c r="S1609" i="84"/>
  <c r="T1609" i="84"/>
  <c r="U1609" i="84"/>
  <c r="V1609" i="84"/>
  <c r="W1609" i="84"/>
  <c r="X1609" i="84"/>
  <c r="G1610" i="84"/>
  <c r="H1610" i="84"/>
  <c r="I1610" i="84"/>
  <c r="J1610" i="84"/>
  <c r="K1610" i="84"/>
  <c r="L1610" i="84"/>
  <c r="M1610" i="84"/>
  <c r="N1610" i="84"/>
  <c r="O1610" i="84"/>
  <c r="P1610" i="84"/>
  <c r="Q1610" i="84"/>
  <c r="R1610" i="84"/>
  <c r="S1610" i="84"/>
  <c r="T1610" i="84"/>
  <c r="U1610" i="84"/>
  <c r="V1610" i="84"/>
  <c r="W1610" i="84"/>
  <c r="X1610" i="84"/>
  <c r="G1611" i="84"/>
  <c r="H1611" i="84"/>
  <c r="I1611" i="84"/>
  <c r="J1611" i="84"/>
  <c r="K1611" i="84"/>
  <c r="L1611" i="84"/>
  <c r="M1611" i="84"/>
  <c r="N1611" i="84"/>
  <c r="O1611" i="84"/>
  <c r="P1611" i="84"/>
  <c r="Q1611" i="84"/>
  <c r="R1611" i="84"/>
  <c r="S1611" i="84"/>
  <c r="T1611" i="84"/>
  <c r="U1611" i="84"/>
  <c r="V1611" i="84"/>
  <c r="W1611" i="84"/>
  <c r="X1611" i="84"/>
  <c r="G1612" i="84"/>
  <c r="H1612" i="84"/>
  <c r="I1612" i="84"/>
  <c r="J1612" i="84"/>
  <c r="K1612" i="84"/>
  <c r="L1612" i="84"/>
  <c r="M1612" i="84"/>
  <c r="N1612" i="84"/>
  <c r="O1612" i="84"/>
  <c r="P1612" i="84"/>
  <c r="Q1612" i="84"/>
  <c r="R1612" i="84"/>
  <c r="S1612" i="84"/>
  <c r="T1612" i="84"/>
  <c r="U1612" i="84"/>
  <c r="V1612" i="84"/>
  <c r="W1612" i="84"/>
  <c r="X1612" i="84"/>
  <c r="G1613" i="84"/>
  <c r="H1613" i="84"/>
  <c r="I1613" i="84"/>
  <c r="J1613" i="84"/>
  <c r="K1613" i="84"/>
  <c r="L1613" i="84"/>
  <c r="M1613" i="84"/>
  <c r="N1613" i="84"/>
  <c r="O1613" i="84"/>
  <c r="P1613" i="84"/>
  <c r="Q1613" i="84"/>
  <c r="R1613" i="84"/>
  <c r="S1613" i="84"/>
  <c r="T1613" i="84"/>
  <c r="U1613" i="84"/>
  <c r="V1613" i="84"/>
  <c r="W1613" i="84"/>
  <c r="X1613" i="84"/>
  <c r="G1614" i="84"/>
  <c r="H1614" i="84"/>
  <c r="I1614" i="84"/>
  <c r="J1614" i="84"/>
  <c r="K1614" i="84"/>
  <c r="L1614" i="84"/>
  <c r="M1614" i="84"/>
  <c r="N1614" i="84"/>
  <c r="O1614" i="84"/>
  <c r="P1614" i="84"/>
  <c r="Q1614" i="84"/>
  <c r="R1614" i="84"/>
  <c r="S1614" i="84"/>
  <c r="T1614" i="84"/>
  <c r="U1614" i="84"/>
  <c r="V1614" i="84"/>
  <c r="W1614" i="84"/>
  <c r="X1614" i="84"/>
  <c r="G1615" i="84"/>
  <c r="H1615" i="84"/>
  <c r="I1615" i="84"/>
  <c r="J1615" i="84"/>
  <c r="K1615" i="84"/>
  <c r="L1615" i="84"/>
  <c r="M1615" i="84"/>
  <c r="N1615" i="84"/>
  <c r="O1615" i="84"/>
  <c r="P1615" i="84"/>
  <c r="Q1615" i="84"/>
  <c r="R1615" i="84"/>
  <c r="S1615" i="84"/>
  <c r="T1615" i="84"/>
  <c r="U1615" i="84"/>
  <c r="V1615" i="84"/>
  <c r="W1615" i="84"/>
  <c r="X1615" i="84"/>
  <c r="G1616" i="84"/>
  <c r="H1616" i="84"/>
  <c r="I1616" i="84"/>
  <c r="J1616" i="84"/>
  <c r="K1616" i="84"/>
  <c r="L1616" i="84"/>
  <c r="M1616" i="84"/>
  <c r="N1616" i="84"/>
  <c r="O1616" i="84"/>
  <c r="P1616" i="84"/>
  <c r="Q1616" i="84"/>
  <c r="R1616" i="84"/>
  <c r="S1616" i="84"/>
  <c r="T1616" i="84"/>
  <c r="U1616" i="84"/>
  <c r="V1616" i="84"/>
  <c r="W1616" i="84"/>
  <c r="X1616" i="84"/>
  <c r="G1617" i="84"/>
  <c r="H1617" i="84"/>
  <c r="I1617" i="84"/>
  <c r="J1617" i="84"/>
  <c r="K1617" i="84"/>
  <c r="L1617" i="84"/>
  <c r="M1617" i="84"/>
  <c r="N1617" i="84"/>
  <c r="O1617" i="84"/>
  <c r="P1617" i="84"/>
  <c r="Q1617" i="84"/>
  <c r="R1617" i="84"/>
  <c r="S1617" i="84"/>
  <c r="T1617" i="84"/>
  <c r="U1617" i="84"/>
  <c r="V1617" i="84"/>
  <c r="W1617" i="84"/>
  <c r="X1617" i="84"/>
  <c r="G1618" i="84"/>
  <c r="H1618" i="84"/>
  <c r="I1618" i="84"/>
  <c r="J1618" i="84"/>
  <c r="K1618" i="84"/>
  <c r="L1618" i="84"/>
  <c r="M1618" i="84"/>
  <c r="N1618" i="84"/>
  <c r="O1618" i="84"/>
  <c r="P1618" i="84"/>
  <c r="Q1618" i="84"/>
  <c r="R1618" i="84"/>
  <c r="S1618" i="84"/>
  <c r="T1618" i="84"/>
  <c r="U1618" i="84"/>
  <c r="V1618" i="84"/>
  <c r="W1618" i="84"/>
  <c r="X1618" i="84"/>
  <c r="G1619" i="84"/>
  <c r="H1619" i="84"/>
  <c r="I1619" i="84"/>
  <c r="J1619" i="84"/>
  <c r="K1619" i="84"/>
  <c r="L1619" i="84"/>
  <c r="M1619" i="84"/>
  <c r="N1619" i="84"/>
  <c r="O1619" i="84"/>
  <c r="P1619" i="84"/>
  <c r="Q1619" i="84"/>
  <c r="R1619" i="84"/>
  <c r="S1619" i="84"/>
  <c r="T1619" i="84"/>
  <c r="U1619" i="84"/>
  <c r="V1619" i="84"/>
  <c r="W1619" i="84"/>
  <c r="X1619" i="84"/>
  <c r="G1620" i="84"/>
  <c r="H1620" i="84"/>
  <c r="I1620" i="84"/>
  <c r="J1620" i="84"/>
  <c r="K1620" i="84"/>
  <c r="L1620" i="84"/>
  <c r="M1620" i="84"/>
  <c r="N1620" i="84"/>
  <c r="O1620" i="84"/>
  <c r="P1620" i="84"/>
  <c r="Q1620" i="84"/>
  <c r="R1620" i="84"/>
  <c r="S1620" i="84"/>
  <c r="T1620" i="84"/>
  <c r="U1620" i="84"/>
  <c r="V1620" i="84"/>
  <c r="W1620" i="84"/>
  <c r="X1620" i="84"/>
  <c r="G1621" i="84"/>
  <c r="H1621" i="84"/>
  <c r="I1621" i="84"/>
  <c r="J1621" i="84"/>
  <c r="K1621" i="84"/>
  <c r="L1621" i="84"/>
  <c r="M1621" i="84"/>
  <c r="N1621" i="84"/>
  <c r="O1621" i="84"/>
  <c r="P1621" i="84"/>
  <c r="Q1621" i="84"/>
  <c r="R1621" i="84"/>
  <c r="S1621" i="84"/>
  <c r="T1621" i="84"/>
  <c r="U1621" i="84"/>
  <c r="V1621" i="84"/>
  <c r="W1621" i="84"/>
  <c r="X1621" i="84"/>
  <c r="G1622" i="84"/>
  <c r="H1622" i="84"/>
  <c r="I1622" i="84"/>
  <c r="J1622" i="84"/>
  <c r="K1622" i="84"/>
  <c r="L1622" i="84"/>
  <c r="M1622" i="84"/>
  <c r="N1622" i="84"/>
  <c r="O1622" i="84"/>
  <c r="P1622" i="84"/>
  <c r="Q1622" i="84"/>
  <c r="R1622" i="84"/>
  <c r="S1622" i="84"/>
  <c r="T1622" i="84"/>
  <c r="U1622" i="84"/>
  <c r="V1622" i="84"/>
  <c r="W1622" i="84"/>
  <c r="X1622" i="84"/>
  <c r="G1623" i="84"/>
  <c r="H1623" i="84"/>
  <c r="I1623" i="84"/>
  <c r="J1623" i="84"/>
  <c r="K1623" i="84"/>
  <c r="L1623" i="84"/>
  <c r="M1623" i="84"/>
  <c r="N1623" i="84"/>
  <c r="O1623" i="84"/>
  <c r="P1623" i="84"/>
  <c r="Q1623" i="84"/>
  <c r="R1623" i="84"/>
  <c r="S1623" i="84"/>
  <c r="T1623" i="84"/>
  <c r="U1623" i="84"/>
  <c r="V1623" i="84"/>
  <c r="W1623" i="84"/>
  <c r="X1623" i="84"/>
  <c r="G1624" i="84"/>
  <c r="H1624" i="84"/>
  <c r="I1624" i="84"/>
  <c r="J1624" i="84"/>
  <c r="K1624" i="84"/>
  <c r="L1624" i="84"/>
  <c r="M1624" i="84"/>
  <c r="N1624" i="84"/>
  <c r="O1624" i="84"/>
  <c r="P1624" i="84"/>
  <c r="Q1624" i="84"/>
  <c r="R1624" i="84"/>
  <c r="S1624" i="84"/>
  <c r="T1624" i="84"/>
  <c r="U1624" i="84"/>
  <c r="V1624" i="84"/>
  <c r="W1624" i="84"/>
  <c r="X1624" i="84"/>
  <c r="G1625" i="84"/>
  <c r="H1625" i="84"/>
  <c r="I1625" i="84"/>
  <c r="J1625" i="84"/>
  <c r="K1625" i="84"/>
  <c r="L1625" i="84"/>
  <c r="M1625" i="84"/>
  <c r="N1625" i="84"/>
  <c r="O1625" i="84"/>
  <c r="P1625" i="84"/>
  <c r="Q1625" i="84"/>
  <c r="R1625" i="84"/>
  <c r="S1625" i="84"/>
  <c r="T1625" i="84"/>
  <c r="U1625" i="84"/>
  <c r="V1625" i="84"/>
  <c r="W1625" i="84"/>
  <c r="X1625" i="84"/>
  <c r="G1626" i="84"/>
  <c r="H1626" i="84"/>
  <c r="I1626" i="84"/>
  <c r="J1626" i="84"/>
  <c r="K1626" i="84"/>
  <c r="L1626" i="84"/>
  <c r="M1626" i="84"/>
  <c r="N1626" i="84"/>
  <c r="O1626" i="84"/>
  <c r="P1626" i="84"/>
  <c r="Q1626" i="84"/>
  <c r="R1626" i="84"/>
  <c r="S1626" i="84"/>
  <c r="T1626" i="84"/>
  <c r="U1626" i="84"/>
  <c r="V1626" i="84"/>
  <c r="W1626" i="84"/>
  <c r="X1626" i="84"/>
  <c r="G1627" i="84"/>
  <c r="H1627" i="84"/>
  <c r="I1627" i="84"/>
  <c r="J1627" i="84"/>
  <c r="K1627" i="84"/>
  <c r="L1627" i="84"/>
  <c r="M1627" i="84"/>
  <c r="N1627" i="84"/>
  <c r="O1627" i="84"/>
  <c r="P1627" i="84"/>
  <c r="Q1627" i="84"/>
  <c r="R1627" i="84"/>
  <c r="S1627" i="84"/>
  <c r="T1627" i="84"/>
  <c r="U1627" i="84"/>
  <c r="V1627" i="84"/>
  <c r="W1627" i="84"/>
  <c r="X1627" i="84"/>
  <c r="G1628" i="84"/>
  <c r="H1628" i="84"/>
  <c r="I1628" i="84"/>
  <c r="J1628" i="84"/>
  <c r="K1628" i="84"/>
  <c r="L1628" i="84"/>
  <c r="M1628" i="84"/>
  <c r="N1628" i="84"/>
  <c r="O1628" i="84"/>
  <c r="P1628" i="84"/>
  <c r="Q1628" i="84"/>
  <c r="R1628" i="84"/>
  <c r="S1628" i="84"/>
  <c r="T1628" i="84"/>
  <c r="U1628" i="84"/>
  <c r="V1628" i="84"/>
  <c r="W1628" i="84"/>
  <c r="X1628" i="84"/>
  <c r="G1629" i="84"/>
  <c r="H1629" i="84"/>
  <c r="I1629" i="84"/>
  <c r="J1629" i="84"/>
  <c r="K1629" i="84"/>
  <c r="L1629" i="84"/>
  <c r="M1629" i="84"/>
  <c r="N1629" i="84"/>
  <c r="O1629" i="84"/>
  <c r="P1629" i="84"/>
  <c r="Q1629" i="84"/>
  <c r="R1629" i="84"/>
  <c r="S1629" i="84"/>
  <c r="T1629" i="84"/>
  <c r="U1629" i="84"/>
  <c r="V1629" i="84"/>
  <c r="W1629" i="84"/>
  <c r="X1629" i="84"/>
  <c r="G1630" i="84"/>
  <c r="H1630" i="84"/>
  <c r="I1630" i="84"/>
  <c r="J1630" i="84"/>
  <c r="K1630" i="84"/>
  <c r="L1630" i="84"/>
  <c r="M1630" i="84"/>
  <c r="N1630" i="84"/>
  <c r="O1630" i="84"/>
  <c r="P1630" i="84"/>
  <c r="Q1630" i="84"/>
  <c r="R1630" i="84"/>
  <c r="S1630" i="84"/>
  <c r="T1630" i="84"/>
  <c r="U1630" i="84"/>
  <c r="V1630" i="84"/>
  <c r="W1630" i="84"/>
  <c r="X1630" i="84"/>
  <c r="G1631" i="84"/>
  <c r="H1631" i="84"/>
  <c r="I1631" i="84"/>
  <c r="J1631" i="84"/>
  <c r="K1631" i="84"/>
  <c r="L1631" i="84"/>
  <c r="M1631" i="84"/>
  <c r="N1631" i="84"/>
  <c r="O1631" i="84"/>
  <c r="P1631" i="84"/>
  <c r="Q1631" i="84"/>
  <c r="R1631" i="84"/>
  <c r="S1631" i="84"/>
  <c r="T1631" i="84"/>
  <c r="U1631" i="84"/>
  <c r="V1631" i="84"/>
  <c r="W1631" i="84"/>
  <c r="X1631" i="84"/>
  <c r="G1632" i="84"/>
  <c r="H1632" i="84"/>
  <c r="I1632" i="84"/>
  <c r="J1632" i="84"/>
  <c r="K1632" i="84"/>
  <c r="L1632" i="84"/>
  <c r="M1632" i="84"/>
  <c r="N1632" i="84"/>
  <c r="O1632" i="84"/>
  <c r="P1632" i="84"/>
  <c r="Q1632" i="84"/>
  <c r="R1632" i="84"/>
  <c r="S1632" i="84"/>
  <c r="T1632" i="84"/>
  <c r="U1632" i="84"/>
  <c r="V1632" i="84"/>
  <c r="W1632" i="84"/>
  <c r="X1632" i="8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Oma Wilkie</author>
  </authors>
  <commentList>
    <comment ref="P68" authorId="0" shapeId="0" xr:uid="{05643997-491D-4778-AEAE-BC7DC8C93F8B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Annual IRR on chip capex - exclusive of overhead and opex.</t>
        </r>
      </text>
    </comment>
    <comment ref="P90" authorId="0" shapeId="0" xr:uid="{98C8C11F-B1F3-4611-85F2-ECA0A67140C6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Annual IRR on chip capex - exclusive of overhead and opex.</t>
        </r>
      </text>
    </comment>
    <comment ref="P112" authorId="0" shapeId="0" xr:uid="{4B0E3FDE-8261-41B2-A6A5-D140EC3A0A20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Annual IRR on chip capex - exclusive of overhead and opex.</t>
        </r>
      </text>
    </comment>
    <comment ref="P133" authorId="0" shapeId="0" xr:uid="{7A656346-7F14-482C-BE8D-A42E7BF2EAD7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Annual IRR on chip capex - exclusive of overhead and opex.</t>
        </r>
      </text>
    </comment>
    <comment ref="P155" authorId="0" shapeId="0" xr:uid="{8C9AA698-58EB-4E82-94D7-BB7296F79DAF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Annual IRR on chip capex - exclusive of overhead and opex.</t>
        </r>
      </text>
    </comment>
    <comment ref="P176" authorId="0" shapeId="0" xr:uid="{52BDEED8-9070-46F6-BB04-6F388C0709B9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Annual IRR on chip capex - exclusive of overhead and opex.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Oma Wilkie</author>
  </authors>
  <commentList>
    <comment ref="G2" authorId="0" shapeId="0" xr:uid="{CCCDF367-E610-41B6-AB6C-8F0C4B281C4F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E.g. For A100
High Config:
80 GB RAM/Infiniband network
</t>
        </r>
      </text>
    </comment>
    <comment ref="H2" authorId="0" shapeId="0" xr:uid="{AF11E20C-D2A9-40D6-B445-D50F0461633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For A100
Low Config:
40GB/Ethernet</t>
        </r>
      </text>
    </comment>
    <comment ref="C7" authorId="0" shapeId="0" xr:uid="{DC1B66A3-0010-4940-8E2E-AFF59FEA5724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Option to force the GPU rental price to this value on the forecast start date, so decline starts from a user defined input. Only affects On-Demand pricing behavior.</t>
        </r>
      </text>
    </comment>
    <comment ref="D15" authorId="0" shapeId="0" xr:uid="{B179E0A8-C650-4EF8-A82D-525E49941A8F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Price at end of model window</t>
        </r>
      </text>
    </comment>
    <comment ref="M713" authorId="0" shapeId="0" xr:uid="{0993B9CF-0D55-426C-9883-989651380C70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O713" authorId="0" shapeId="0" xr:uid="{76F00215-DDFA-47C4-9FF1-7D4E803CCA90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U713" authorId="0" shapeId="0" xr:uid="{B7EE4321-20BD-4855-A812-05DEF33E9774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M898" authorId="0" shapeId="0" xr:uid="{A7C9C55C-031F-493E-B77B-F43CDB1DC58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O898" authorId="0" shapeId="0" xr:uid="{75464D12-FC07-4A0F-9656-E73B2A9720A5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U898" authorId="0" shapeId="0" xr:uid="{01EED1F7-6B34-4B03-9BB4-066D23A13124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M1083" authorId="0" shapeId="0" xr:uid="{29471CEC-9CF9-4D8A-BBEC-53ACA52C5BE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O1083" authorId="0" shapeId="0" xr:uid="{3261E6A6-6112-4A18-9B76-B87C9C01A42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U1083" authorId="0" shapeId="0" xr:uid="{CD683C2D-607F-437E-90F0-878C9E844545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M1268" authorId="0" shapeId="0" xr:uid="{DE566438-4F16-4F9E-86C2-A09505E3B557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O1268" authorId="0" shapeId="0" xr:uid="{703A4141-4044-4811-800F-F75155C1FDDD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U1268" authorId="0" shapeId="0" xr:uid="{8828762A-22EC-40A5-9406-A6AE55A32254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M1453" authorId="0" shapeId="0" xr:uid="{E6CC882C-A36E-407F-9677-97D26F074B05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O1453" authorId="0" shapeId="0" xr:uid="{129AF105-AEB8-424A-B7A3-262B684C25AC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  <comment ref="U1453" authorId="0" shapeId="0" xr:uid="{49C3D30D-61CA-4498-B57A-08E800D40631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Since simulated historicals appear after forecast date, formula is augmented to index match and only start forecast AFTER simulated release date.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Oma Wilkie</author>
  </authors>
  <commentList>
    <comment ref="F95" authorId="0" shapeId="0" xr:uid="{2148BB42-6AE0-4DCD-B4BD-DF0CF4212F36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Percentage, per chip of high performance server configuration (Memory/Storage)</t>
        </r>
      </text>
    </comment>
    <comment ref="I109" authorId="0" shapeId="0" xr:uid="{CB03346F-E538-4A1B-ABD2-BE7CB50CCDF3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Percentage of market revenue derived from High Performance Server Configuration, per term structure</t>
        </r>
      </text>
    </comment>
    <comment ref="C194" authorId="0" shapeId="0" xr:uid="{319E2A91-DC19-40D1-972B-074CE0160247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For for a hybrid behind-the-meter power solution or off-grid where entity is generating its own power </t>
        </r>
      </text>
    </comment>
    <comment ref="C203" authorId="0" shapeId="0" xr:uid="{BB5B98B9-2558-4C2D-85EF-0C32362E061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Upstream contracted power</t>
        </r>
      </text>
    </comment>
    <comment ref="C227" authorId="0" shapeId="0" xr:uid="{4EBD9684-E53B-44DE-BC7D-9805A433B273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DCIM, Kubernetes, CUDA</t>
        </r>
      </text>
    </comment>
    <comment ref="C228" authorId="0" shapeId="0" xr:uid="{6F2CD23C-4A75-4BC2-B665-65C992D60E9A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Usage/event driven O&amp;M that doesn't require PP&amp;E replacement</t>
        </r>
      </text>
    </comment>
    <comment ref="C240" authorId="0" shapeId="0" xr:uid="{7970BF73-7942-404D-889E-7D48D885173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Land improvements, foundation setting, network connection</t>
        </r>
      </text>
    </comment>
    <comment ref="C245" authorId="0" shapeId="0" xr:uid="{23CB00C8-4293-495A-B393-5A2956922D08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Overbuild &gt;100
Underbuild &lt; 100</t>
        </r>
      </text>
    </comment>
    <comment ref="C247" authorId="0" shapeId="0" xr:uid="{06059A71-2EB3-4D6C-B16D-3D54275C4C4B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Upstream/downstream components, Switchgear/controls, other balance of plant.</t>
        </r>
      </text>
    </comment>
    <comment ref="C250" authorId="0" shapeId="0" xr:uid="{FF7F73BF-9F99-431F-B5E2-5FC8569E6F0D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Total Installed Cost</t>
        </r>
      </text>
    </comment>
    <comment ref="C253" authorId="0" shapeId="0" xr:uid="{22DDAED7-1A7B-4F1A-986F-11B41E207388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transformers, switchgear, thermal management (HVAC), and fire suppression systems</t>
        </r>
      </text>
    </comment>
    <comment ref="C256" authorId="0" shapeId="0" xr:uid="{10CC217C-862B-4FAA-BDD5-B5975E60F29B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Each Generator is 1MW</t>
        </r>
      </text>
    </comment>
    <comment ref="C273" authorId="0" shapeId="0" xr:uid="{7244FE28-8DA2-433F-AE41-930098C90B1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UPS, Switchgear/Transformers, Busways and PDUs</t>
        </r>
      </text>
    </comment>
    <comment ref="C277" authorId="0" shapeId="0" xr:uid="{0F0CB3E9-51F5-49D5-8BCE-7FB26970D8C8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Servers, Racks, Cabinets, Fire suppression and monitoring</t>
        </r>
      </text>
    </comment>
    <comment ref="C300" authorId="0" shapeId="0" xr:uid="{4C8FDAB3-5600-4658-952B-52D0264B8726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CPU, RAM, Memory, Storage, etc.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Oma Wilkie</author>
  </authors>
  <commentList>
    <comment ref="D150" authorId="0" shapeId="0" xr:uid="{9CF1B4DC-4995-48CF-B9FC-3AE3AF32A5A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Percentage, per chip of high performance server configuration (Memory/Storage)</t>
        </r>
      </text>
    </comment>
    <comment ref="H150" authorId="0" shapeId="0" xr:uid="{6262EA55-10C4-4763-B576-B4F48179D0D8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Monthly revenue amounts are based on multi-year prices as a baseline with which to apply prepayment discounts</t>
        </r>
      </text>
    </comment>
    <comment ref="E173" authorId="0" shapeId="0" xr:uid="{64FE08DB-4194-4F84-A001-AE1D0EFB5DC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What percentage of chip count is sold under each row of the term structure </t>
        </r>
      </text>
    </comment>
    <comment ref="F173" authorId="0" shapeId="0" xr:uid="{3CD02460-8EF9-40A3-BC7F-086311CA0CF8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What percentage of chip count is under high performance configuration</t>
        </r>
      </text>
    </comment>
    <comment ref="C392" authorId="0" shapeId="0" xr:uid="{7C4FA78B-2FB4-461F-8759-C06606E6F1AD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Fund next month's opex</t>
        </r>
      </text>
    </comment>
    <comment ref="C393" authorId="0" shapeId="0" xr:uid="{66F3D10A-CEDF-4D66-BDE2-CBD56ADA6B6F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This isn't a cash balance ledger, it exists to calculate revolver draw. Once revolver draw is known, the next period's cash balance is augmented with that amount to avoid circularity.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Oma Wilkie</author>
  </authors>
  <commentList>
    <comment ref="D150" authorId="0" shapeId="0" xr:uid="{2423F106-ED4E-4315-89CA-3D101D10229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Percentage, per chip of high performance server configuration (Memory/Storage)</t>
        </r>
      </text>
    </comment>
    <comment ref="H150" authorId="0" shapeId="0" xr:uid="{C73562ED-EA0C-4804-84BA-A59BF4FBAAC5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Monthly revenue amounts are based on multi-year prices as a baseline with which to apply prepayment discounts</t>
        </r>
      </text>
    </comment>
    <comment ref="E173" authorId="0" shapeId="0" xr:uid="{9C8D3FC4-3870-449E-84C8-AFC429D7765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What percentage of chip count is sold under each row of the term structure </t>
        </r>
      </text>
    </comment>
    <comment ref="F173" authorId="0" shapeId="0" xr:uid="{41EAD66A-9F4E-4C35-AB72-C440ECB90EF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What percentage of chip count is under high performance configuration</t>
        </r>
      </text>
    </comment>
    <comment ref="C392" authorId="0" shapeId="0" xr:uid="{A8DBE7A3-A535-447E-90BC-A0F036A2781C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Fund next month's opex</t>
        </r>
      </text>
    </comment>
    <comment ref="C393" authorId="0" shapeId="0" xr:uid="{C4428BEC-143C-4F2A-9764-83AFED12EDBE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This isn't a cash balance ledger, it exists to calculate revolver draw. Once revolver draw is known, the next period's cash balance is augmented with that amount to avoid circularity.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Oma Wilkie</author>
  </authors>
  <commentList>
    <comment ref="D150" authorId="0" shapeId="0" xr:uid="{3B812A88-FD98-4D0A-825F-306F7979C159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Percentage, per chip of high performance server configuration (Memory/Storage)</t>
        </r>
      </text>
    </comment>
    <comment ref="H150" authorId="0" shapeId="0" xr:uid="{91EE36DB-5AC4-4B12-811F-7CA5DD09AF38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Monthly revenue amounts are based on multi-year prices as a baseline with which to apply prepayment discounts</t>
        </r>
      </text>
    </comment>
    <comment ref="E173" authorId="0" shapeId="0" xr:uid="{0E2286DA-6591-477A-9B09-2D622B73F9D4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What percentage of chip count is sold under each row of the term structure </t>
        </r>
      </text>
    </comment>
    <comment ref="F173" authorId="0" shapeId="0" xr:uid="{8C3F9387-9A3D-44CF-92A0-B4843FC5E022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What percentage of chip count is under high performance configuration</t>
        </r>
      </text>
    </comment>
    <comment ref="C392" authorId="0" shapeId="0" xr:uid="{DAD77483-D060-4DDC-BC07-21DA79EBD725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Fund next month's opex</t>
        </r>
      </text>
    </comment>
    <comment ref="C393" authorId="0" shapeId="0" xr:uid="{523F8088-C558-40FA-9FFA-DC961D6313A5}">
      <text>
        <r>
          <rPr>
            <b/>
            <sz val="9"/>
            <color indexed="81"/>
            <rFont val="Tahoma"/>
            <family val="2"/>
          </rPr>
          <t>Oma Wilkie:</t>
        </r>
        <r>
          <rPr>
            <sz val="9"/>
            <color indexed="81"/>
            <rFont val="Tahoma"/>
            <family val="2"/>
          </rPr>
          <t xml:space="preserve">
This isn't a cash balance ledger, it exists to calculate revolver draw. Once revolver draw is known, the next period's cash balance is augmented with that amount to avoid circularity.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<sst xmlns="http://schemas.openxmlformats.org/spreadsheetml/2006/main" count="2074" uniqueCount="399">
  <si>
    <t>Legend</t>
  </si>
  <si>
    <t>Black Text</t>
  </si>
  <si>
    <t>Calculations</t>
  </si>
  <si>
    <t>Blue Text</t>
  </si>
  <si>
    <t>Green Text</t>
  </si>
  <si>
    <t>Linked to worksheets in the file</t>
  </si>
  <si>
    <t>Unique Formula</t>
  </si>
  <si>
    <t>Inputs</t>
  </si>
  <si>
    <t>date</t>
  </si>
  <si>
    <t>%</t>
  </si>
  <si>
    <t>Months in Year</t>
  </si>
  <si>
    <t>General Assumptions</t>
  </si>
  <si>
    <t>Generation</t>
  </si>
  <si>
    <t xml:space="preserve"> </t>
  </si>
  <si>
    <t>hours</t>
  </si>
  <si>
    <t>MWh</t>
  </si>
  <si>
    <t>Operating Expenses</t>
  </si>
  <si>
    <t>Operating Expense Assumptions</t>
  </si>
  <si>
    <t>Landowner Revenue Share</t>
  </si>
  <si>
    <t>months</t>
  </si>
  <si>
    <t>years</t>
  </si>
  <si>
    <t>MW</t>
  </si>
  <si>
    <t>Units</t>
  </si>
  <si>
    <t>Year</t>
  </si>
  <si>
    <t>Period Start</t>
  </si>
  <si>
    <t>Period End</t>
  </si>
  <si>
    <t>Year Fraction</t>
  </si>
  <si>
    <t>Total / Avg.</t>
  </si>
  <si>
    <t>Operating Period</t>
  </si>
  <si>
    <t>Year-End</t>
  </si>
  <si>
    <t>Cash Flows</t>
  </si>
  <si>
    <t>Revenue</t>
  </si>
  <si>
    <t>EBITDA</t>
  </si>
  <si>
    <t>Interest Expense</t>
  </si>
  <si>
    <t>Principal Repayments</t>
  </si>
  <si>
    <t>Total Debt Service</t>
  </si>
  <si>
    <t>$/MWh</t>
  </si>
  <si>
    <t>Total Revenue</t>
  </si>
  <si>
    <t>Total Operating Expenses</t>
  </si>
  <si>
    <t>Capital Expenditure Assumptions</t>
  </si>
  <si>
    <t>Opening Balance</t>
  </si>
  <si>
    <t>Ending Balance</t>
  </si>
  <si>
    <t>Quarter-End</t>
  </si>
  <si>
    <t>(+) Issuance</t>
  </si>
  <si>
    <t>Existing Debt</t>
  </si>
  <si>
    <t>Total Interest Expense</t>
  </si>
  <si>
    <t>Total Principal Repayment</t>
  </si>
  <si>
    <t>Y/ N</t>
  </si>
  <si>
    <t>Hours in Period</t>
  </si>
  <si>
    <t>Forecast</t>
  </si>
  <si>
    <t>Commercial Operation Date</t>
  </si>
  <si>
    <t>Model Start Date</t>
  </si>
  <si>
    <t>Withdrawals</t>
  </si>
  <si>
    <t>Closing Balance</t>
  </si>
  <si>
    <t>Capital Expenditure</t>
  </si>
  <si>
    <t>Total Capital Expenditure</t>
  </si>
  <si>
    <t>PPA and Post-PPA Pricing</t>
  </si>
  <si>
    <t>Maintenance Capital</t>
  </si>
  <si>
    <t>P-Value</t>
  </si>
  <si>
    <t>Financing Charges</t>
  </si>
  <si>
    <t>Total Financing Charges</t>
  </si>
  <si>
    <t>Days in Period</t>
  </si>
  <si>
    <t>Hours in Year (365 days)</t>
  </si>
  <si>
    <t>Units (for conversion)</t>
  </si>
  <si>
    <t>Unlevered Pre-Tax Distributable Cash Flow</t>
  </si>
  <si>
    <t>Levered Pre-Tax Distributable Cash Flow</t>
  </si>
  <si>
    <t>Contributions</t>
  </si>
  <si>
    <t>Financing Assumptions</t>
  </si>
  <si>
    <t>Debt and Financing Charges</t>
  </si>
  <si>
    <t>$ Units (millions)</t>
  </si>
  <si>
    <t>Total Debt Balance (End of Period)</t>
  </si>
  <si>
    <t>MMRA Cash Flows</t>
  </si>
  <si>
    <t>Total</t>
  </si>
  <si>
    <t>Chip Stack</t>
  </si>
  <si>
    <t>MI300X</t>
  </si>
  <si>
    <t>MI400</t>
  </si>
  <si>
    <t>Chip Count</t>
  </si>
  <si>
    <t>Total Chips</t>
  </si>
  <si>
    <t>Compute Hours (P50)</t>
  </si>
  <si>
    <t>GPUh/year</t>
  </si>
  <si>
    <t>Total Compute Hours (P50)</t>
  </si>
  <si>
    <t>Placeholder</t>
  </si>
  <si>
    <t>GPU Hr Pricing Units</t>
  </si>
  <si>
    <t>$/hr</t>
  </si>
  <si>
    <t>Spot</t>
  </si>
  <si>
    <t>Term Structure</t>
  </si>
  <si>
    <t>Royalties/Levies</t>
  </si>
  <si>
    <t>Chip Performance</t>
  </si>
  <si>
    <t>Chips</t>
  </si>
  <si>
    <t>Compute Hours</t>
  </si>
  <si>
    <t>GPUh</t>
  </si>
  <si>
    <t>STDEV</t>
  </si>
  <si>
    <t>Utilization (P50)</t>
  </si>
  <si>
    <t>Implied Utilization Rate</t>
  </si>
  <si>
    <t>Total Compute Hours</t>
  </si>
  <si>
    <t>Watts</t>
  </si>
  <si>
    <t>A100</t>
  </si>
  <si>
    <t>H100</t>
  </si>
  <si>
    <t>B200</t>
  </si>
  <si>
    <t>R100</t>
  </si>
  <si>
    <t>Server Overhead</t>
  </si>
  <si>
    <t>% Watt</t>
  </si>
  <si>
    <t>PUE</t>
  </si>
  <si>
    <t>Scalar</t>
  </si>
  <si>
    <t>TDP Power Draw</t>
  </si>
  <si>
    <t>+ Server Overhead (%TDP Power)</t>
  </si>
  <si>
    <t>+ PUE</t>
  </si>
  <si>
    <t>Total Power Consumed</t>
  </si>
  <si>
    <t>Hours</t>
  </si>
  <si>
    <t>MWh Required</t>
  </si>
  <si>
    <t>Total Power Cost</t>
  </si>
  <si>
    <t>Self Generated Power</t>
  </si>
  <si>
    <t>$/Mcf</t>
  </si>
  <si>
    <t>Mcf/MWh</t>
  </si>
  <si>
    <t>Fixed Costs</t>
  </si>
  <si>
    <t>Site Personnel</t>
  </si>
  <si>
    <t>$/month</t>
  </si>
  <si>
    <t>Variable Costs</t>
  </si>
  <si>
    <t>NOC</t>
  </si>
  <si>
    <t>Operations Maintenance</t>
  </si>
  <si>
    <t>Network/Connectivity Costs</t>
  </si>
  <si>
    <t>$/GPUh</t>
  </si>
  <si>
    <t>$/GPU</t>
  </si>
  <si>
    <t>Site Lease</t>
  </si>
  <si>
    <t>Misc</t>
  </si>
  <si>
    <t>Base Royalty Rate</t>
  </si>
  <si>
    <t>Secondary Royalty Rate</t>
  </si>
  <si>
    <t>$/MW</t>
  </si>
  <si>
    <t>Estimated Facility Power</t>
  </si>
  <si>
    <t>Occupied Space</t>
  </si>
  <si>
    <t>sqft</t>
  </si>
  <si>
    <t>$</t>
  </si>
  <si>
    <t>Price per sqft-month</t>
  </si>
  <si>
    <t>$/(sqft-month)</t>
  </si>
  <si>
    <t>Count</t>
  </si>
  <si>
    <t>Diesel Generator Count</t>
  </si>
  <si>
    <t>Backup Generator O&amp;M (Annual)</t>
  </si>
  <si>
    <t>$/yr</t>
  </si>
  <si>
    <t>Fuel Cost</t>
  </si>
  <si>
    <t>Gas</t>
  </si>
  <si>
    <t>Purchased Input Power</t>
  </si>
  <si>
    <t>Grid/Contracted Price</t>
  </si>
  <si>
    <t>Energy Conversion Factor</t>
  </si>
  <si>
    <t>Generator Capex</t>
  </si>
  <si>
    <t>Overbuild/Underbuild</t>
  </si>
  <si>
    <t>Power Expenses</t>
  </si>
  <si>
    <t>% Opex</t>
  </si>
  <si>
    <t>Insurance (PP&amp;E/Business Interruption)</t>
  </si>
  <si>
    <t>Asset Value</t>
  </si>
  <si>
    <t>Insurance (E&amp;O/Cyber)</t>
  </si>
  <si>
    <t>% Total Opex</t>
  </si>
  <si>
    <t>Operating System Software</t>
  </si>
  <si>
    <t>`</t>
  </si>
  <si>
    <t>% Self Gen</t>
  </si>
  <si>
    <t>Power Generation Requirements</t>
  </si>
  <si>
    <t>Self Generated Power Required</t>
  </si>
  <si>
    <t>Contract Power Required</t>
  </si>
  <si>
    <t>Fixed Expenses</t>
  </si>
  <si>
    <t>Backup Generator O&amp;M</t>
  </si>
  <si>
    <t>Network Connectivity</t>
  </si>
  <si>
    <t>Total Fixed</t>
  </si>
  <si>
    <t>Variable Expenses</t>
  </si>
  <si>
    <t>Royalties</t>
  </si>
  <si>
    <t>Government Take</t>
  </si>
  <si>
    <t>Total Variable</t>
  </si>
  <si>
    <t>Power Generation and Storage</t>
  </si>
  <si>
    <t>Site Preparation</t>
  </si>
  <si>
    <t>Core Facility Infrastructure</t>
  </si>
  <si>
    <t>IT Infrastructure</t>
  </si>
  <si>
    <t>Engineering - Integration - Commissioning</t>
  </si>
  <si>
    <t>Generation Capacity</t>
  </si>
  <si>
    <t>Unit Capex: Battery Storage</t>
  </si>
  <si>
    <t>Construction Period</t>
  </si>
  <si>
    <t>Battery Capacity</t>
  </si>
  <si>
    <t>% Facility Power</t>
  </si>
  <si>
    <t>Battery Overbuild/Underbuild</t>
  </si>
  <si>
    <t>Unit Capex: Diesel Generator</t>
  </si>
  <si>
    <t>$/Generator</t>
  </si>
  <si>
    <t>Backup Generation Overbuild/Underbuild</t>
  </si>
  <si>
    <t>Total Battery Capex</t>
  </si>
  <si>
    <t>Total Backup Gen Capex</t>
  </si>
  <si>
    <t>Ancillary Battery Expenses</t>
  </si>
  <si>
    <t>Unit Capex: Gas Generation</t>
  </si>
  <si>
    <t>Total Gas Gen Capex</t>
  </si>
  <si>
    <t>Ancillary Gen Expenses</t>
  </si>
  <si>
    <t>Power Generation &amp; Storage Total Capital Expenditures</t>
  </si>
  <si>
    <t>Cooling and HVAC Systems</t>
  </si>
  <si>
    <t>Container Count</t>
  </si>
  <si>
    <t>$/Shell</t>
  </si>
  <si>
    <t>Container Cost</t>
  </si>
  <si>
    <t>% IT Capex</t>
  </si>
  <si>
    <t>Cooling Infrastructure Cost</t>
  </si>
  <si>
    <t>Internal Power Infrastructure</t>
  </si>
  <si>
    <t>Other Core Facility Infrastructure</t>
  </si>
  <si>
    <t>Total Other Facility</t>
  </si>
  <si>
    <t>$/Container</t>
  </si>
  <si>
    <t>Core Facility Infrastructure Total Capital Expenditures</t>
  </si>
  <si>
    <t>Internal Power Infrastructure Cost</t>
  </si>
  <si>
    <t>Card Capex</t>
  </si>
  <si>
    <t>$/Chip</t>
  </si>
  <si>
    <t>Groq LPU</t>
  </si>
  <si>
    <t>Total Card Capex</t>
  </si>
  <si>
    <t>Cerebras WSE-2</t>
  </si>
  <si>
    <t>Approximate Servers Needed</t>
  </si>
  <si>
    <t>Cost per Server</t>
  </si>
  <si>
    <t>Server Overhead Capex</t>
  </si>
  <si>
    <t>Total Server Overhead Capex</t>
  </si>
  <si>
    <t>Total IT Infrastructure Capex</t>
  </si>
  <si>
    <t>% Total Capex</t>
  </si>
  <si>
    <t>Design</t>
  </si>
  <si>
    <t>Shipping &amp; Logistics</t>
  </si>
  <si>
    <t>Installation and Commissioning</t>
  </si>
  <si>
    <t>Contingency</t>
  </si>
  <si>
    <t>Total EIC</t>
  </si>
  <si>
    <t>Self-Generated Power?</t>
  </si>
  <si>
    <t>Spare Inventory</t>
  </si>
  <si>
    <t xml:space="preserve">Major Maintenance Reserve Account ("MMRA") </t>
  </si>
  <si>
    <t>Starting Contribution Amount</t>
  </si>
  <si>
    <t>Total Project Capital Expenditures</t>
  </si>
  <si>
    <t>Total Contingency</t>
  </si>
  <si>
    <t>Uses of Capital</t>
  </si>
  <si>
    <t>Construction Start Date</t>
  </si>
  <si>
    <t>Cooling Infrastructure</t>
  </si>
  <si>
    <t>Container</t>
  </si>
  <si>
    <t>Total Backup Generation</t>
  </si>
  <si>
    <t>Total Battery</t>
  </si>
  <si>
    <t>Total Gas Gen</t>
  </si>
  <si>
    <t>EIC</t>
  </si>
  <si>
    <t>Construction Capital</t>
  </si>
  <si>
    <t>Construction Contingency</t>
  </si>
  <si>
    <t>Construction Contingency Capital</t>
  </si>
  <si>
    <t>Sources of Capital - Debt</t>
  </si>
  <si>
    <t>Revolver</t>
  </si>
  <si>
    <t>SOFR Spread</t>
  </si>
  <si>
    <t>Undrawn Fee</t>
  </si>
  <si>
    <t>Issuance Fee</t>
  </si>
  <si>
    <t>% p.a</t>
  </si>
  <si>
    <t>GPU Term Loan</t>
  </si>
  <si>
    <t>Other Equipment Term Loan</t>
  </si>
  <si>
    <t>Annual Amortization</t>
  </si>
  <si>
    <t>Maturity</t>
  </si>
  <si>
    <t>Sources of Capital - Equity</t>
  </si>
  <si>
    <t>Project Sponsor Equity</t>
  </si>
  <si>
    <t>Facility Size</t>
  </si>
  <si>
    <t>SOFR</t>
  </si>
  <si>
    <t>Debt Schedule</t>
  </si>
  <si>
    <t xml:space="preserve">SOFR </t>
  </si>
  <si>
    <t>(+) Spread</t>
  </si>
  <si>
    <t>(-) Interest Payments</t>
  </si>
  <si>
    <t>(-) Principal Amortization</t>
  </si>
  <si>
    <t>(-) Financing Charges</t>
  </si>
  <si>
    <t>Equipment Term Loan</t>
  </si>
  <si>
    <t>Cash - Opening Balance</t>
  </si>
  <si>
    <t>(-) Minimum Cash Reserve</t>
  </si>
  <si>
    <t>Cash Flow Surplus (Shortfall)</t>
  </si>
  <si>
    <t>(+) Free Cash Flow</t>
  </si>
  <si>
    <t>(+) Net Debt Issuance</t>
  </si>
  <si>
    <t>(-) Interest Expense</t>
  </si>
  <si>
    <t>(+) Drawdowns/(Repayments)</t>
  </si>
  <si>
    <t>On Demand</t>
  </si>
  <si>
    <t>6-month</t>
  </si>
  <si>
    <t>Revenue Forecast Start Date</t>
  </si>
  <si>
    <t>Month Count</t>
  </si>
  <si>
    <t>1-year</t>
  </si>
  <si>
    <t>3-year</t>
  </si>
  <si>
    <t>L40S</t>
  </si>
  <si>
    <t>Monetization Structure</t>
  </si>
  <si>
    <t>% Chips</t>
  </si>
  <si>
    <t>Prepayment Revenue</t>
  </si>
  <si>
    <t>% Chip Count</t>
  </si>
  <si>
    <t>Purple Text</t>
  </si>
  <si>
    <t>% HPC</t>
  </si>
  <si>
    <t>Customer A</t>
  </si>
  <si>
    <t>Discount to TCV</t>
  </si>
  <si>
    <t>Contract Duration (Yrs)</t>
  </si>
  <si>
    <t>Reserved Compute - Prepayment Customers</t>
  </si>
  <si>
    <t>% Compute Hrs Used</t>
  </si>
  <si>
    <t>Contract Start</t>
  </si>
  <si>
    <t>Total Reserved Compute</t>
  </si>
  <si>
    <t>Remaining Compute Available</t>
  </si>
  <si>
    <t>Prepayment Amount</t>
  </si>
  <si>
    <t>$MM</t>
  </si>
  <si>
    <t>Active</t>
  </si>
  <si>
    <t>Customer A Total Prepayment Revenue</t>
  </si>
  <si>
    <t>Market Revenue</t>
  </si>
  <si>
    <t>Prepayment Customer Revenue</t>
  </si>
  <si>
    <t>%HPC</t>
  </si>
  <si>
    <t>$/hr equivalent</t>
  </si>
  <si>
    <t>Total Prepayment Revenue</t>
  </si>
  <si>
    <t>Total Market Revenue</t>
  </si>
  <si>
    <t>Flags</t>
  </si>
  <si>
    <t>Gas Generator Operating Cost</t>
  </si>
  <si>
    <t>Generator Efficiency</t>
  </si>
  <si>
    <t>Gas Generator Cost</t>
  </si>
  <si>
    <t>Closing Cash</t>
  </si>
  <si>
    <t xml:space="preserve">Opening Cash </t>
  </si>
  <si>
    <t>Debt Issuance/Revolver Drawdown(Repayments)</t>
  </si>
  <si>
    <t>Total Maintenance Capital</t>
  </si>
  <si>
    <t>Gas Generator</t>
  </si>
  <si>
    <t>Battery Generation</t>
  </si>
  <si>
    <t>Diesel Generation</t>
  </si>
  <si>
    <t>Initial Cost</t>
  </si>
  <si>
    <t>Replacement Cost (%)</t>
  </si>
  <si>
    <t>Frequency (mths)</t>
  </si>
  <si>
    <t>Card Costs</t>
  </si>
  <si>
    <t>Total Construction Capital</t>
  </si>
  <si>
    <t>MMRA Schedule</t>
  </si>
  <si>
    <t>Yield on Capital</t>
  </si>
  <si>
    <t>Starting Amount</t>
  </si>
  <si>
    <t>Interest Earned</t>
  </si>
  <si>
    <t>User Input On-Demand Price</t>
  </si>
  <si>
    <t>Use User Input (Y/N)</t>
  </si>
  <si>
    <t>Forecast Date</t>
  </si>
  <si>
    <t>High Performance Configuration</t>
  </si>
  <si>
    <t>Low Performance Configuration</t>
  </si>
  <si>
    <t>Date</t>
  </si>
  <si>
    <t>On-Demand</t>
  </si>
  <si>
    <t>Simulated Historicals</t>
  </si>
  <si>
    <t>1-Year</t>
  </si>
  <si>
    <t>3-Year</t>
  </si>
  <si>
    <t>Price Ratio (High vs Low Config)</t>
  </si>
  <si>
    <t>S-Curve Decline Steepness</t>
  </si>
  <si>
    <t>Minimum Price ($/hr)</t>
  </si>
  <si>
    <t>Present Day On-Demand Price</t>
  </si>
  <si>
    <t>Terminal On-Demand Price</t>
  </si>
  <si>
    <t>Project 1</t>
  </si>
  <si>
    <t>Project 2</t>
  </si>
  <si>
    <t>Project 3</t>
  </si>
  <si>
    <t>Opex</t>
  </si>
  <si>
    <t>Capex</t>
  </si>
  <si>
    <t>Debt Service</t>
  </si>
  <si>
    <t>On-demand</t>
  </si>
  <si>
    <t>Cash Flows ($MM)</t>
  </si>
  <si>
    <t>Chip Revenue ($)</t>
  </si>
  <si>
    <t>Asset Cash Flows ($MM)</t>
  </si>
  <si>
    <t>Prepayment</t>
  </si>
  <si>
    <t>All Chip</t>
  </si>
  <si>
    <t>Chip Cluster Revenue ($)</t>
  </si>
  <si>
    <t>Unlevered CF (Cum)</t>
  </si>
  <si>
    <t>Levered CF (Cum)</t>
  </si>
  <si>
    <t>Lifetime $/chip</t>
  </si>
  <si>
    <t>Chip Capex</t>
  </si>
  <si>
    <t>ROIC</t>
  </si>
  <si>
    <t>Lifetime Revenue</t>
  </si>
  <si>
    <t>Debt and Equity ($MM)</t>
  </si>
  <si>
    <t>Cash + Equity</t>
  </si>
  <si>
    <t>Capital Schedule ($MM)</t>
  </si>
  <si>
    <t>Cash, Less Debt</t>
  </si>
  <si>
    <t>Equity Raised ($MM)</t>
  </si>
  <si>
    <t>Debt Raised</t>
  </si>
  <si>
    <t>Cum Revenue</t>
  </si>
  <si>
    <t>Cum Opex</t>
  </si>
  <si>
    <t>Cum Capex</t>
  </si>
  <si>
    <t>Cum Asset Cash Flow</t>
  </si>
  <si>
    <t>Disclaimer</t>
  </si>
  <si>
    <t>Due to the utilization of a revolving debt facility, this workbook uses iterative calculations to solve circular references</t>
  </si>
  <si>
    <t>This requires you to turn on iterative calcs: File --&gt; Options --&gt; Formulas</t>
  </si>
  <si>
    <t>How to use the model</t>
  </si>
  <si>
    <t>End of Asset Life</t>
  </si>
  <si>
    <t>Asset Life</t>
  </si>
  <si>
    <t>Chip Setup</t>
  </si>
  <si>
    <t>Starting Assumptions</t>
  </si>
  <si>
    <t>Contract Price</t>
  </si>
  <si>
    <t>General</t>
  </si>
  <si>
    <t>Returns</t>
  </si>
  <si>
    <t>Term Pricing</t>
  </si>
  <si>
    <t>Revenue by chip by configuration is editable. Users have the option to adjust price decline shape, terminal values as well as forecast starting points. If row 7 is set to No ("0"), forecast will leverage our simulated historicals.</t>
  </si>
  <si>
    <t>Summary</t>
  </si>
  <si>
    <t>Users can toggle summary charts and statistics by using dropdown menu</t>
  </si>
  <si>
    <t>Definitions</t>
  </si>
  <si>
    <t>For avoidance of doubt:</t>
  </si>
  <si>
    <t xml:space="preserve">P-value and STDEV - GPU utlization as a percentage of 8760 hours in a year are flexible via a normal distribution. Utilization factors in Project Sheets row 93 are by definition P50 outcomes. </t>
  </si>
  <si>
    <t>Project Sheets</t>
  </si>
  <si>
    <t>HPC stands for High Performance Configuration. For example with A100 chips that could correspond to 80 GB RAM/Infiniband network, with the low performance translating to 40GB/Ethernet</t>
  </si>
  <si>
    <t>Term Structure used to determine what percentage of each chip is sold at each duration between On-Demand, spot, etc.</t>
  </si>
  <si>
    <t>R300</t>
  </si>
  <si>
    <t>Choose ---&gt;</t>
  </si>
  <si>
    <t>Project IRR</t>
  </si>
  <si>
    <t>Equity Sponsor IRR</t>
  </si>
  <si>
    <t>Project NPV @ 20%</t>
  </si>
  <si>
    <t>Project NPV @ 15%</t>
  </si>
  <si>
    <t>Project NPV @ 10%</t>
  </si>
  <si>
    <t>Unlevered CF</t>
  </si>
  <si>
    <t>Negative Cash Balance (Y/N)</t>
  </si>
  <si>
    <t>Equity IRR</t>
  </si>
  <si>
    <t>Sample Equity NPV (@10%)</t>
  </si>
  <si>
    <t>Power Demand (MW)</t>
  </si>
  <si>
    <t>Capex Multiple ($MM/MW)</t>
  </si>
  <si>
    <t>STDEV --&gt;</t>
  </si>
  <si>
    <t>Users can also paste their desired historical pricing where there is blue text - the forecast will then utilize users historicals in its decline</t>
  </si>
  <si>
    <t>Users are free to edit blue text utilization and STDEV values</t>
  </si>
  <si>
    <t>We have chosen to not explicitly define the server set up, instead leaving it open to the user to set pricing to their choosing, by chip type.</t>
  </si>
  <si>
    <t xml:space="preserve">GPU utilization specs can be edited starting in row 93 </t>
  </si>
  <si>
    <t>Prepayment revenue specs can be augmented starting in rows 110 and 151</t>
  </si>
  <si>
    <t>Maintenance capital quantum and timing are adjustable starting in row 355</t>
  </si>
  <si>
    <t>Also ensure that automatic calculations are turned on: Formulas --&gt; Calculation Options --&gt; Automatic</t>
  </si>
  <si>
    <t>Inputs - Users are free to edit these cells</t>
  </si>
  <si>
    <t>Beginning at the Input page, and adhering to the legend above, populate all blue text fields to suit your desired configuration. Base values provided are within normative market ranges</t>
  </si>
  <si>
    <t>Iterative calculations are imperfect, if you notice debt balances or other numbers are not converging/or producing #errors press F9 (command + = for Mac users), or Shift + F9 in  the project page(s) until cash balances cohere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</si>
</sst>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.00_);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0.0%_);\(0.0%\);_(&quot;–&quot;_)_%;\ @_(_%"/>
    <numFmt numFmtId="168" formatCode="_(#,##0.0_)_%;_(\(#,##0.0\)_%;\ _(&quot;–&quot;_)_%;\ @_(_%"/>
    <numFmt numFmtId="169" formatCode="_(#,##0_)_%;_(\(#,##0\)_%;\ _(&quot;–&quot;_)_%;\ @_(_%"/>
    <numFmt numFmtId="170" formatCode="&quot;Yes&quot;;;&quot;No&quot;"/>
    <numFmt numFmtId="171" formatCode="0.0%"/>
    <numFmt numFmtId="172" formatCode="_(&quot;$&quot;#,##0.0_)_%;\(&quot;$&quot;#,##0.0\)_%;\ _(&quot;–&quot;_)_%;\ @_(_%"/>
    <numFmt numFmtId="173" formatCode="_(&quot;$&quot;#,##0.00_)_%;\(&quot;$&quot;#,##0.00\)_%;\ _(&quot;–&quot;_)_%;\ @_(_%"/>
    <numFmt numFmtId="174" formatCode="&quot;Period&quot;\ General"/>
    <numFmt numFmtId="175" formatCode="[$-409]d\-mmm\-yy;@"/>
    <numFmt numFmtId="176" formatCode="_(0.00%_);\(0.00%\);_(&quot;–&quot;_)_%;\ @_(_%"/>
    <numFmt numFmtId="177" formatCode="_(0.0000%_);\(0.0000%\);_(&quot;–&quot;_)_%;\ @_(_%"/>
    <numFmt numFmtId="178" formatCode="[$-409]dd\-mmm\-yy;@"/>
    <numFmt numFmtId="179" formatCode="_(#,##0.00_)_%;_(\(#,##0.00\)_%;\ _(&quot;–&quot;_)_%;\ @_(_%"/>
    <numFmt numFmtId="180" formatCode="_(&quot;$&quot;#,##0.0000_)_%;\(&quot;$&quot;#,##0.0000\)_%;\ _(&quot;–&quot;_)_%;\ @_(_%"/>
    <numFmt numFmtId="181" formatCode="_(&quot;$&quot;#,##0_)_%;\(&quot;$&quot;#,##0\)_%;\ _(&quot;–&quot;_)_%;\ @_(_%"/>
    <numFmt numFmtId="182" formatCode="#,##0.00;\(#,##0.00\)"/>
    <numFmt numFmtId="183" formatCode="#,##0.0\x_)_);\(#,##0.0\x\)_);#,##0.0\x_)_);@_(_%"/>
    <numFmt numFmtId="184" formatCode="#,##0.00\x_)_);\(##,##0.00\x\)_);&quot;–&quot;_x_)_);@_(_%"/>
    <numFmt numFmtId="185" formatCode="_(* #,##0.00_);_(* \(\ #,##0.00\ \);_(* &quot;-&quot;??_);_(\ @_ \)"/>
    <numFmt numFmtId="186" formatCode="#,###.00%;\(#,##0.00%\)"/>
    <numFmt numFmtId="187" formatCode="&quot;$&quot;#,###,##0.00;\(&quot;$&quot;#,###,##0.00\)"/>
    <numFmt numFmtId="188" formatCode="#,###,##0.00;\(#,###,##0.00\)"/>
    <numFmt numFmtId="189" formatCode="###0.0;\(###0.0\)"/>
    <numFmt numFmtId="190" formatCode="_([$€-2]* #,##0.00_);_([$€-2]* \(#,##0.00\);_([$€-2]* &quot;-&quot;??_)"/>
    <numFmt numFmtId="191" formatCode="&quot;$&quot;#,##0"/>
    <numFmt numFmtId="192" formatCode="&quot;$&quot;#,##0.00"/>
    <numFmt numFmtId="193" formatCode="&quot;$&quot;#,##0.0"/>
    <numFmt numFmtId="194" formatCode="0.0%_);\(0.0%\);&quot;–&quot;_)"/>
    <numFmt numFmtId="195" formatCode="#,##0.0_);\(#,##0.0\);\–_);&quot;–&quot;_)"/>
    <numFmt numFmtId="196" formatCode="#,##0_);\(#,##0\);\–_);&quot;–&quot;_)"/>
    <numFmt numFmtId="197" formatCode="0%_);\(0%\);&quot;–&quot;_)"/>
    <numFmt numFmtId="198" formatCode="&quot;$&quot;#,##0.0_);\(&quot;$&quot;#,##0.0\);\–_);&quot;–&quot;_)"/>
    <numFmt numFmtId="199" formatCode="&quot;$&quot;#,##0_);\(&quot;$&quot;#,##0\);\–_);&quot;–&quot;_)"/>
    <numFmt numFmtId="200" formatCode="#,##0.00_);\(#,##0.00\);\–_);&quot;–&quot;_)"/>
    <numFmt numFmtId="201" formatCode="&quot;Yes&quot;;&quot;ERROR&quot;;&quot;No&quot;;&quot;ERROR&quot;"/>
    <numFmt numFmtId="202" formatCode="&quot;$&quot;#,##0.00_);\(&quot;$&quot;#,##0.00\);\–_);&quot;–&quot;_)"/>
    <numFmt numFmtId="203" formatCode="_(&quot;$&quot;#,##0_)_%;_(\(&quot;$&quot;#,##0\)_%;_(&quot;–&quot;_)_%;@_(_%"/>
    <numFmt numFmtId="204" formatCode="_(&quot;$&quot;#,##0.00_)_%;_(\(&quot;$&quot;#,##0.00\)_%;_(&quot;–&quot;_)_%;@_(_%"/>
    <numFmt numFmtId="205" formatCode="0.00%_);\(0.00%\);&quot;–&quot;_)"/>
    <numFmt numFmtId="206" formatCode="&quot;$&quot;#,##0.000_);\(&quot;$&quot;#,##0.000\);\–_);&quot;–&quot;_)"/>
    <numFmt numFmtId="207" formatCode="#,##0.000_);\(#,##0.000\);\–_);&quot;–&quot;_)"/>
    <numFmt numFmtId="208" formatCode="_(#,##0.000_)_%;_(\(#,##0.000\)_%;\ _(&quot;–&quot;_)_%;\ @_(_%"/>
  </numFmts>
  <fonts count="71">
    <font>
      <sz val="11"/>
      <color theme="1"/>
      <name val="Century Gothic"/>
      <family val="2"/>
      <scheme val="minor"/>
    </font>
    <font>
      <sz val="10"/>
      <name val="Arial"/>
      <family val="2"/>
    </font>
    <font>
      <sz val="11"/>
      <color rgb="FF886509"/>
      <name val="Century Gothic"/>
      <family val="2"/>
      <scheme val="minor"/>
    </font>
    <font>
      <sz val="11"/>
      <color rgb="FF005B12"/>
      <name val="Century Gothic"/>
      <family val="2"/>
      <scheme val="minor"/>
    </font>
    <font>
      <sz val="10"/>
      <color theme="1"/>
      <name val="Century Gothic"/>
      <family val="2"/>
      <scheme val="major"/>
    </font>
    <font>
      <sz val="10"/>
      <color theme="1"/>
      <name val="Century Gothic"/>
      <family val="2"/>
      <scheme val="minor"/>
    </font>
    <font>
      <i/>
      <sz val="10"/>
      <color theme="1"/>
      <name val="Century Gothic"/>
      <family val="2"/>
      <scheme val="minor"/>
    </font>
    <font>
      <sz val="10"/>
      <color theme="1"/>
      <name val="Arial"/>
      <family val="2"/>
    </font>
    <font>
      <sz val="10"/>
      <color rgb="FF0000FF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10"/>
      <color rgb="FF008000"/>
      <name val="Arial"/>
      <family val="2"/>
    </font>
    <font>
      <i/>
      <sz val="10"/>
      <name val="Arial"/>
      <family val="2"/>
    </font>
    <font>
      <sz val="10"/>
      <color rgb="FF008000"/>
      <name val="Century Gothic"/>
      <family val="2"/>
      <scheme val="major"/>
    </font>
    <font>
      <sz val="12"/>
      <name val="Times New Roman"/>
      <family val="1"/>
    </font>
    <font>
      <sz val="10"/>
      <color rgb="FF0000E1"/>
      <name val="Arial"/>
      <family val="2"/>
    </font>
    <font>
      <sz val="10"/>
      <color rgb="FF0000E1"/>
      <name val="Century Gothic"/>
      <family val="2"/>
      <scheme val="major"/>
    </font>
    <font>
      <b/>
      <sz val="10"/>
      <color rgb="FF008000"/>
      <name val="Arial"/>
      <family val="2"/>
    </font>
    <font>
      <sz val="10"/>
      <color indexed="0"/>
      <name val="Arial"/>
      <family val="2"/>
    </font>
    <font>
      <sz val="10"/>
      <color rgb="FFFF0000"/>
      <name val="Arial"/>
      <family val="2"/>
    </font>
    <font>
      <sz val="10"/>
      <color theme="0" tint="-0.24994659260841701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b/>
      <i/>
      <sz val="12"/>
      <color indexed="0"/>
      <name val="Arial"/>
      <family val="2"/>
    </font>
    <font>
      <b/>
      <i/>
      <sz val="12"/>
      <color indexed="4"/>
      <name val="Arial"/>
      <family val="2"/>
    </font>
    <font>
      <b/>
      <sz val="10"/>
      <color indexed="0"/>
      <name val="Arial"/>
      <family val="2"/>
    </font>
    <font>
      <b/>
      <i/>
      <sz val="11"/>
      <color indexed="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8"/>
      <color indexed="62"/>
      <name val="Arial"/>
      <family val="2"/>
    </font>
    <font>
      <sz val="10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theme="1"/>
      <name val="Century Gothic"/>
      <family val="2"/>
      <scheme val="minor"/>
    </font>
    <font>
      <b/>
      <sz val="11"/>
      <color theme="1"/>
      <name val="Century Gothic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.5"/>
      <name val="Arial"/>
      <family val="2"/>
    </font>
    <font>
      <i/>
      <sz val="8.5"/>
      <color theme="1"/>
      <name val="Arial"/>
      <family val="2"/>
    </font>
    <font>
      <b/>
      <sz val="9.5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8"/>
      <name val="Century Gothic"/>
      <family val="2"/>
      <scheme val="minor"/>
    </font>
    <font>
      <sz val="10"/>
      <color rgb="FF800080"/>
      <name val="Arial"/>
      <family val="2"/>
    </font>
    <font>
      <b/>
      <sz val="10"/>
      <color rgb="FF800080"/>
      <name val="Arial"/>
      <family val="2"/>
    </font>
    <font>
      <sz val="10"/>
      <color theme="0" tint="-0.14996795556505021"/>
      <name val="Arial"/>
      <family val="2"/>
    </font>
    <font>
      <b/>
      <u/>
      <sz val="10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800080"/>
      <name val="Arial"/>
      <family val="2"/>
    </font>
    <font>
      <b/>
      <sz val="10"/>
      <color rgb="FFFF0000"/>
      <name val="Arial"/>
      <family val="2"/>
    </font>
    <font>
      <i/>
      <sz val="10"/>
      <color rgb="FF000000"/>
      <name val="Arial"/>
      <family val="2"/>
    </font>
    <font>
      <i/>
      <sz val="8"/>
      <color theme="1"/>
      <name val="Arial"/>
      <family val="2"/>
    </font>
    <font>
      <i/>
      <sz val="10"/>
      <color rgb="FF008000"/>
      <name val="Arial"/>
      <family val="2"/>
    </font>
    <font>
      <b/>
      <sz val="10"/>
      <color theme="0" tint="-0.14996795556505021"/>
      <name val="Arial"/>
      <family val="2"/>
    </font>
    <font>
      <b/>
      <sz val="11"/>
      <color theme="1"/>
      <name val="Century Gothic"/>
      <family val="2"/>
    </font>
    <font>
      <b/>
      <sz val="10"/>
      <color theme="1"/>
      <name val="Century Gothic"/>
      <family val="2"/>
      <scheme val="minor"/>
    </font>
    <font>
      <b/>
      <i/>
      <sz val="10"/>
      <color theme="1"/>
      <name val="Century Gothic"/>
      <family val="2"/>
      <scheme val="minor"/>
    </font>
    <font>
      <sz val="10"/>
      <color rgb="FF800080"/>
      <name val="Century Gothic"/>
      <family val="2"/>
      <scheme val="major"/>
    </font>
    <font>
      <b/>
      <sz val="11"/>
      <color rgb="FF0000FF"/>
      <name val="Arial"/>
      <family val="2"/>
    </font>
    <font>
      <sz val="20"/>
      <color rgb="FF000000"/>
      <name val="Comfortaa"/>
    </font>
    <font>
      <b/>
      <sz val="10"/>
      <color indexed="8"/>
      <name val="Arial"/>
      <family val="2"/>
    </font>
    <font>
      <b/>
      <sz val="11"/>
      <color theme="1"/>
      <name val="Arial"/>
      <family val="2"/>
    </font>
    <font>
      <sz val="10.5"/>
      <color theme="1"/>
      <name val="Arial"/>
      <family val="2"/>
    </font>
    <font>
      <b/>
      <sz val="10.5"/>
      <color theme="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BDFFCA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4E4E4E"/>
        <bgColor indexed="64"/>
      </patternFill>
    </fill>
  </fills>
  <borders count="59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theme="6" tint="-0.24991607409894101"/>
      </top>
      <bottom style="thin">
        <color theme="6" tint="-0.24991607409894101"/>
      </bottom>
      <diagonal/>
    </border>
    <border>
      <left/>
      <right/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tted">
        <color auto="1"/>
      </left>
      <right style="dotted">
        <color auto="1"/>
      </right>
      <top style="thin">
        <color theme="6" tint="-0.24991607409894101"/>
      </top>
      <bottom/>
      <diagonal/>
    </border>
    <border>
      <left style="medium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theme="7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theme="5" tint="-0.249977111117893"/>
      </left>
      <right/>
      <top style="thin">
        <color theme="5" tint="-0.249977111117893"/>
      </top>
      <bottom style="thin">
        <color theme="5" tint="-0.249977111117893"/>
      </bottom>
      <diagonal/>
    </border>
    <border>
      <left/>
      <right/>
      <top style="thin">
        <color theme="5" tint="-0.249977111117893"/>
      </top>
      <bottom style="thin">
        <color theme="5" tint="-0.249977111117893"/>
      </bottom>
      <diagonal/>
    </border>
    <border>
      <left style="dotted">
        <color auto="1"/>
      </left>
      <right style="dotted">
        <color auto="1"/>
      </right>
      <top style="thin">
        <color theme="5" tint="-0.249977111117893"/>
      </top>
      <bottom style="thin">
        <color theme="5" tint="-0.249977111117893"/>
      </bottom>
      <diagonal/>
    </border>
    <border>
      <left/>
      <right style="thin">
        <color theme="5" tint="-0.249977111117893"/>
      </right>
      <top style="thin">
        <color theme="5" tint="-0.249977111117893"/>
      </top>
      <bottom style="thin">
        <color theme="5" tint="-0.249977111117893"/>
      </bottom>
      <diagonal/>
    </border>
    <border>
      <left style="thin">
        <color theme="5" tint="-0.249977111117893"/>
      </left>
      <right/>
      <top style="hair">
        <color theme="7"/>
      </top>
      <bottom style="thin">
        <color theme="5" tint="-0.249977111117893"/>
      </bottom>
      <diagonal/>
    </border>
    <border>
      <left/>
      <right/>
      <top style="hair">
        <color theme="7"/>
      </top>
      <bottom style="thin">
        <color theme="5" tint="-0.249977111117893"/>
      </bottom>
      <diagonal/>
    </border>
    <border>
      <left style="dotted">
        <color auto="1"/>
      </left>
      <right style="dotted">
        <color auto="1"/>
      </right>
      <top style="hair">
        <color theme="7"/>
      </top>
      <bottom style="thin">
        <color theme="5" tint="-0.249977111117893"/>
      </bottom>
      <diagonal/>
    </border>
    <border>
      <left style="thin">
        <color theme="5" tint="-0.249977111117893"/>
      </left>
      <right/>
      <top style="thin">
        <color theme="5" tint="-0.249977111117893"/>
      </top>
      <bottom/>
      <diagonal/>
    </border>
    <border>
      <left/>
      <right/>
      <top style="thin">
        <color theme="5" tint="-0.249977111117893"/>
      </top>
      <bottom/>
      <diagonal/>
    </border>
    <border>
      <left/>
      <right style="thin">
        <color theme="5" tint="-0.249977111117893"/>
      </right>
      <top style="thin">
        <color theme="5" tint="-0.249977111117893"/>
      </top>
      <bottom/>
      <diagonal/>
    </border>
    <border>
      <left style="thin">
        <color theme="5" tint="-0.249977111117893"/>
      </left>
      <right/>
      <top/>
      <bottom/>
      <diagonal/>
    </border>
    <border>
      <left/>
      <right style="thin">
        <color theme="5" tint="-0.249977111117893"/>
      </right>
      <top/>
      <bottom/>
      <diagonal/>
    </border>
    <border>
      <left style="thin">
        <color theme="5" tint="-0.249977111117893"/>
      </left>
      <right/>
      <top/>
      <bottom style="thin">
        <color theme="5" tint="-0.249977111117893"/>
      </bottom>
      <diagonal/>
    </border>
    <border>
      <left/>
      <right/>
      <top/>
      <bottom style="thin">
        <color theme="5" tint="-0.249977111117893"/>
      </bottom>
      <diagonal/>
    </border>
    <border>
      <left/>
      <right style="thin">
        <color theme="5" tint="-0.249977111117893"/>
      </right>
      <top/>
      <bottom style="thin">
        <color theme="5" tint="-0.249977111117893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57">
    <xf numFmtId="0" fontId="0" fillId="0" borderId="0"/>
    <xf numFmtId="9" fontId="38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166" fontId="38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3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7" fillId="4" borderId="0"/>
    <xf numFmtId="182" fontId="21" fillId="0" borderId="0"/>
    <xf numFmtId="165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8" fillId="0" borderId="0"/>
    <xf numFmtId="0" fontId="21" fillId="0" borderId="0"/>
    <xf numFmtId="185" fontId="25" fillId="0" borderId="0" applyFont="0" applyFill="0" applyBorder="0" applyAlignment="0" applyProtection="0"/>
    <xf numFmtId="188" fontId="21" fillId="0" borderId="0"/>
    <xf numFmtId="187" fontId="21" fillId="0" borderId="0"/>
    <xf numFmtId="186" fontId="21" fillId="0" borderId="0"/>
    <xf numFmtId="9" fontId="25" fillId="0" borderId="0" applyFont="0" applyFill="0" applyBorder="0" applyAlignment="0" applyProtection="0"/>
    <xf numFmtId="0" fontId="21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5" fontId="30" fillId="0" borderId="0" applyFont="0" applyFill="0" applyBorder="0" applyAlignment="0" applyProtection="0"/>
    <xf numFmtId="165" fontId="38" fillId="0" borderId="0" applyFont="0" applyFill="0" applyBorder="0" applyAlignment="0" applyProtection="0"/>
    <xf numFmtId="165" fontId="38" fillId="0" borderId="0" applyFont="0" applyFill="0" applyBorder="0" applyAlignment="0" applyProtection="0"/>
    <xf numFmtId="182" fontId="21" fillId="0" borderId="0"/>
    <xf numFmtId="188" fontId="21" fillId="0" borderId="0"/>
    <xf numFmtId="188" fontId="21" fillId="0" borderId="0"/>
    <xf numFmtId="189" fontId="2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" fillId="0" borderId="0"/>
    <xf numFmtId="0" fontId="21" fillId="0" borderId="0"/>
    <xf numFmtId="0" fontId="21" fillId="0" borderId="0"/>
    <xf numFmtId="190" fontId="38" fillId="0" borderId="0"/>
    <xf numFmtId="190" fontId="38" fillId="0" borderId="0"/>
    <xf numFmtId="0" fontId="21" fillId="0" borderId="0"/>
    <xf numFmtId="0" fontId="38" fillId="0" borderId="0"/>
    <xf numFmtId="0" fontId="38" fillId="0" borderId="0"/>
    <xf numFmtId="0" fontId="21" fillId="0" borderId="0"/>
    <xf numFmtId="0" fontId="21" fillId="0" borderId="0"/>
    <xf numFmtId="0" fontId="30" fillId="5" borderId="0"/>
    <xf numFmtId="0" fontId="38" fillId="0" borderId="0"/>
    <xf numFmtId="0" fontId="38" fillId="0" borderId="0"/>
    <xf numFmtId="0" fontId="30" fillId="5" borderId="0"/>
    <xf numFmtId="0" fontId="38" fillId="0" borderId="0"/>
    <xf numFmtId="0" fontId="38" fillId="0" borderId="0"/>
    <xf numFmtId="0" fontId="30" fillId="6" borderId="1" applyNumberFormat="0" applyFont="0" applyAlignment="0" applyProtection="0"/>
    <xf numFmtId="9" fontId="3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31" fillId="7" borderId="1" applyProtection="0">
      <alignment vertical="center"/>
    </xf>
    <xf numFmtId="39" fontId="31" fillId="7" borderId="1" applyProtection="0">
      <alignment vertical="center"/>
    </xf>
    <xf numFmtId="0" fontId="32" fillId="7" borderId="1" applyNumberFormat="0" applyProtection="0">
      <alignment vertical="center"/>
    </xf>
    <xf numFmtId="0" fontId="32" fillId="7" borderId="1" applyNumberFormat="0" applyProtection="0">
      <alignment vertical="center"/>
    </xf>
    <xf numFmtId="0" fontId="30" fillId="7" borderId="1" applyNumberFormat="0" applyProtection="0">
      <alignment horizontal="left" vertical="center" indent="1"/>
    </xf>
    <xf numFmtId="0" fontId="30" fillId="7" borderId="1" applyNumberFormat="0" applyProtection="0">
      <alignment horizontal="left" vertical="center" indent="1"/>
    </xf>
    <xf numFmtId="0" fontId="30" fillId="5" borderId="0"/>
    <xf numFmtId="0" fontId="30" fillId="5" borderId="0"/>
    <xf numFmtId="0" fontId="31" fillId="8" borderId="1" applyNumberFormat="0" applyProtection="0">
      <alignment horizontal="left" vertical="center" indent="1"/>
    </xf>
    <xf numFmtId="0" fontId="31" fillId="8" borderId="1" applyNumberFormat="0" applyProtection="0">
      <alignment horizontal="left" vertical="center" indent="1"/>
    </xf>
    <xf numFmtId="0" fontId="30" fillId="9" borderId="1" applyNumberFormat="0" applyProtection="0">
      <alignment horizontal="right" vertical="center"/>
    </xf>
    <xf numFmtId="0" fontId="30" fillId="9" borderId="1" applyNumberFormat="0" applyProtection="0">
      <alignment horizontal="right" vertical="center"/>
    </xf>
    <xf numFmtId="0" fontId="30" fillId="10" borderId="1" applyNumberFormat="0" applyProtection="0">
      <alignment horizontal="right" vertical="center"/>
    </xf>
    <xf numFmtId="0" fontId="30" fillId="10" borderId="1" applyNumberFormat="0" applyProtection="0">
      <alignment horizontal="right" vertical="center"/>
    </xf>
    <xf numFmtId="0" fontId="30" fillId="11" borderId="2" applyNumberFormat="0" applyProtection="0">
      <alignment horizontal="right" vertical="center"/>
    </xf>
    <xf numFmtId="0" fontId="30" fillId="11" borderId="2" applyNumberFormat="0" applyProtection="0">
      <alignment horizontal="right" vertical="center"/>
    </xf>
    <xf numFmtId="0" fontId="30" fillId="12" borderId="1" applyNumberFormat="0" applyProtection="0">
      <alignment horizontal="right" vertical="center"/>
    </xf>
    <xf numFmtId="0" fontId="30" fillId="12" borderId="1" applyNumberFormat="0" applyProtection="0">
      <alignment horizontal="right" vertical="center"/>
    </xf>
    <xf numFmtId="0" fontId="30" fillId="13" borderId="1" applyNumberFormat="0" applyProtection="0">
      <alignment horizontal="right" vertical="center"/>
    </xf>
    <xf numFmtId="0" fontId="30" fillId="13" borderId="1" applyNumberFormat="0" applyProtection="0">
      <alignment horizontal="right" vertical="center"/>
    </xf>
    <xf numFmtId="0" fontId="30" fillId="14" borderId="1" applyNumberFormat="0" applyProtection="0">
      <alignment horizontal="right" vertical="center"/>
    </xf>
    <xf numFmtId="0" fontId="30" fillId="14" borderId="1" applyNumberFormat="0" applyProtection="0">
      <alignment horizontal="right" vertical="center"/>
    </xf>
    <xf numFmtId="0" fontId="30" fillId="15" borderId="1" applyNumberFormat="0" applyProtection="0">
      <alignment horizontal="right" vertical="center"/>
    </xf>
    <xf numFmtId="0" fontId="30" fillId="15" borderId="1" applyNumberFormat="0" applyProtection="0">
      <alignment horizontal="right" vertical="center"/>
    </xf>
    <xf numFmtId="0" fontId="30" fillId="16" borderId="1" applyNumberFormat="0" applyProtection="0">
      <alignment horizontal="right" vertical="center"/>
    </xf>
    <xf numFmtId="0" fontId="30" fillId="16" borderId="1" applyNumberFormat="0" applyProtection="0">
      <alignment horizontal="right" vertical="center"/>
    </xf>
    <xf numFmtId="0" fontId="30" fillId="17" borderId="1" applyNumberFormat="0" applyProtection="0">
      <alignment horizontal="right" vertical="center"/>
    </xf>
    <xf numFmtId="0" fontId="30" fillId="17" borderId="1" applyNumberFormat="0" applyProtection="0">
      <alignment horizontal="right" vertical="center"/>
    </xf>
    <xf numFmtId="0" fontId="30" fillId="18" borderId="2" applyNumberFormat="0" applyProtection="0">
      <alignment horizontal="left" vertical="center" indent="1"/>
    </xf>
    <xf numFmtId="0" fontId="30" fillId="18" borderId="2" applyNumberFormat="0" applyProtection="0">
      <alignment horizontal="left" vertical="center" indent="1"/>
    </xf>
    <xf numFmtId="0" fontId="1" fillId="19" borderId="2" applyNumberFormat="0" applyProtection="0">
      <alignment horizontal="left" vertical="center" indent="1"/>
    </xf>
    <xf numFmtId="0" fontId="1" fillId="19" borderId="2" applyNumberFormat="0" applyProtection="0">
      <alignment horizontal="left" vertical="center" indent="1"/>
    </xf>
    <xf numFmtId="0" fontId="30" fillId="5" borderId="0"/>
    <xf numFmtId="0" fontId="30" fillId="5" borderId="0"/>
    <xf numFmtId="0" fontId="30" fillId="20" borderId="1" applyNumberFormat="0" applyProtection="0">
      <alignment horizontal="right" vertical="center"/>
    </xf>
    <xf numFmtId="0" fontId="30" fillId="20" borderId="1" applyNumberFormat="0" applyProtection="0">
      <alignment horizontal="right" vertical="center"/>
    </xf>
    <xf numFmtId="0" fontId="30" fillId="21" borderId="2" applyNumberFormat="0" applyProtection="0">
      <alignment horizontal="left" vertical="center" indent="1"/>
    </xf>
    <xf numFmtId="0" fontId="30" fillId="21" borderId="2" applyNumberFormat="0" applyProtection="0">
      <alignment horizontal="left" vertical="center" indent="1"/>
    </xf>
    <xf numFmtId="0" fontId="30" fillId="20" borderId="2" applyNumberFormat="0" applyProtection="0">
      <alignment horizontal="left" vertical="center" indent="1"/>
    </xf>
    <xf numFmtId="0" fontId="30" fillId="20" borderId="2" applyNumberFormat="0" applyProtection="0">
      <alignment horizontal="left" vertical="center" indent="1"/>
    </xf>
    <xf numFmtId="0" fontId="30" fillId="22" borderId="1" applyNumberFormat="0" applyProtection="0">
      <alignment horizontal="left" vertical="center" indent="1"/>
    </xf>
    <xf numFmtId="0" fontId="30" fillId="22" borderId="1" applyNumberFormat="0" applyProtection="0">
      <alignment horizontal="left" vertical="center" indent="1"/>
    </xf>
    <xf numFmtId="0" fontId="30" fillId="22" borderId="1" applyNumberFormat="0" applyProtection="0">
      <alignment horizontal="left" vertical="center" indent="1"/>
    </xf>
    <xf numFmtId="0" fontId="30" fillId="22" borderId="1" applyNumberFormat="0" applyProtection="0">
      <alignment horizontal="left" vertical="center" indent="1"/>
    </xf>
    <xf numFmtId="0" fontId="1" fillId="19" borderId="3" applyNumberFormat="0" applyProtection="0">
      <alignment horizontal="left" vertical="top" indent="1"/>
    </xf>
    <xf numFmtId="0" fontId="1" fillId="19" borderId="3" applyNumberFormat="0" applyProtection="0">
      <alignment horizontal="left" vertical="top" indent="1"/>
    </xf>
    <xf numFmtId="0" fontId="30" fillId="23" borderId="1" applyNumberFormat="0" applyProtection="0">
      <alignment horizontal="left" vertical="center" indent="1"/>
    </xf>
    <xf numFmtId="0" fontId="30" fillId="23" borderId="1" applyNumberFormat="0" applyProtection="0">
      <alignment horizontal="left" vertical="center" indent="1"/>
    </xf>
    <xf numFmtId="0" fontId="30" fillId="23" borderId="1" applyNumberFormat="0" applyProtection="0">
      <alignment horizontal="left" vertical="center" indent="1"/>
    </xf>
    <xf numFmtId="0" fontId="30" fillId="23" borderId="1" applyNumberFormat="0" applyProtection="0">
      <alignment horizontal="left" vertical="center" indent="1"/>
    </xf>
    <xf numFmtId="0" fontId="1" fillId="20" borderId="3" applyNumberFormat="0" applyProtection="0">
      <alignment horizontal="left" vertical="top" indent="1"/>
    </xf>
    <xf numFmtId="0" fontId="1" fillId="20" borderId="3" applyNumberFormat="0" applyProtection="0">
      <alignment horizontal="left" vertical="top" indent="1"/>
    </xf>
    <xf numFmtId="0" fontId="30" fillId="24" borderId="1" applyNumberFormat="0" applyProtection="0">
      <alignment horizontal="left" vertical="center" indent="1"/>
    </xf>
    <xf numFmtId="0" fontId="30" fillId="24" borderId="1" applyNumberFormat="0" applyProtection="0">
      <alignment horizontal="left" vertical="center" indent="1"/>
    </xf>
    <xf numFmtId="0" fontId="30" fillId="24" borderId="1" applyNumberFormat="0" applyProtection="0">
      <alignment horizontal="left" vertical="center" indent="1"/>
    </xf>
    <xf numFmtId="0" fontId="30" fillId="24" borderId="1" applyNumberFormat="0" applyProtection="0">
      <alignment horizontal="left" vertical="center" indent="1"/>
    </xf>
    <xf numFmtId="0" fontId="30" fillId="5" borderId="0"/>
    <xf numFmtId="0" fontId="30" fillId="5" borderId="0"/>
    <xf numFmtId="0" fontId="30" fillId="21" borderId="1" applyNumberFormat="0" applyProtection="0">
      <alignment horizontal="left" vertical="center" indent="1"/>
    </xf>
    <xf numFmtId="0" fontId="30" fillId="21" borderId="1" applyNumberFormat="0" applyProtection="0">
      <alignment horizontal="left" vertical="center" indent="1"/>
    </xf>
    <xf numFmtId="0" fontId="30" fillId="21" borderId="1" applyNumberFormat="0" applyProtection="0">
      <alignment horizontal="left" vertical="center" indent="1"/>
    </xf>
    <xf numFmtId="0" fontId="30" fillId="21" borderId="1" applyNumberFormat="0" applyProtection="0">
      <alignment horizontal="left" vertical="center" indent="1"/>
    </xf>
    <xf numFmtId="0" fontId="30" fillId="5" borderId="0"/>
    <xf numFmtId="0" fontId="30" fillId="5" borderId="0"/>
    <xf numFmtId="0" fontId="30" fillId="5" borderId="0"/>
    <xf numFmtId="0" fontId="30" fillId="5" borderId="0"/>
    <xf numFmtId="0" fontId="33" fillId="25" borderId="3" applyNumberFormat="0" applyProtection="0">
      <alignment vertical="center"/>
    </xf>
    <xf numFmtId="0" fontId="33" fillId="25" borderId="3" applyNumberFormat="0" applyProtection="0">
      <alignment vertical="center"/>
    </xf>
    <xf numFmtId="0" fontId="30" fillId="0" borderId="4" applyNumberFormat="0" applyProtection="0">
      <alignment vertical="center"/>
    </xf>
    <xf numFmtId="0" fontId="33" fillId="22" borderId="3" applyNumberFormat="0" applyProtection="0">
      <alignment horizontal="left" vertical="center" indent="1"/>
    </xf>
    <xf numFmtId="0" fontId="33" fillId="22" borderId="3" applyNumberFormat="0" applyProtection="0">
      <alignment horizontal="left" vertical="center" indent="1"/>
    </xf>
    <xf numFmtId="0" fontId="30" fillId="5" borderId="0"/>
    <xf numFmtId="0" fontId="30" fillId="5" borderId="0"/>
    <xf numFmtId="39" fontId="31" fillId="0" borderId="1" applyProtection="0">
      <alignment horizontal="right" vertical="center"/>
    </xf>
    <xf numFmtId="39" fontId="31" fillId="0" borderId="1" applyProtection="0">
      <alignment horizontal="right" vertical="center"/>
    </xf>
    <xf numFmtId="0" fontId="30" fillId="5" borderId="0"/>
    <xf numFmtId="0" fontId="30" fillId="5" borderId="0"/>
    <xf numFmtId="0" fontId="31" fillId="8" borderId="1" applyNumberFormat="0" applyProtection="0">
      <alignment horizontal="left" vertical="center" indent="1"/>
    </xf>
    <xf numFmtId="0" fontId="31" fillId="8" borderId="1" applyNumberFormat="0" applyProtection="0">
      <alignment horizontal="left" vertical="center" indent="1"/>
    </xf>
    <xf numFmtId="0" fontId="30" fillId="5" borderId="0"/>
    <xf numFmtId="0" fontId="30" fillId="5" borderId="0"/>
    <xf numFmtId="0" fontId="34" fillId="26" borderId="2" applyNumberFormat="0" applyProtection="0">
      <alignment horizontal="left" vertical="center" indent="1"/>
    </xf>
    <xf numFmtId="0" fontId="34" fillId="26" borderId="2" applyNumberFormat="0" applyProtection="0">
      <alignment horizontal="left" vertical="center" indent="1"/>
    </xf>
    <xf numFmtId="0" fontId="35" fillId="4" borderId="1" applyNumberFormat="0" applyProtection="0">
      <alignment horizontal="right" vertical="center"/>
    </xf>
    <xf numFmtId="0" fontId="35" fillId="4" borderId="1" applyNumberFormat="0" applyProtection="0">
      <alignment horizontal="right" vertical="center"/>
    </xf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</cellStyleXfs>
  <cellXfs count="510">
    <xf numFmtId="0" fontId="0" fillId="0" borderId="0" xfId="0"/>
    <xf numFmtId="0" fontId="4" fillId="0" borderId="0" xfId="0" applyFont="1" applyProtection="1">
      <protection locked="0"/>
    </xf>
    <xf numFmtId="0" fontId="1" fillId="0" borderId="0" xfId="0" applyFont="1" applyAlignment="1" applyProtection="1">
      <alignment horizontal="left"/>
      <protection locked="0"/>
    </xf>
    <xf numFmtId="174" fontId="7" fillId="0" borderId="0" xfId="0" applyNumberFormat="1" applyFont="1" applyAlignment="1" applyProtection="1">
      <alignment horizontal="left" indent="1"/>
      <protection locked="0"/>
    </xf>
    <xf numFmtId="181" fontId="14" fillId="0" borderId="0" xfId="0" applyNumberFormat="1" applyFont="1" applyAlignment="1" applyProtection="1">
      <alignment horizontal="right"/>
      <protection locked="0"/>
    </xf>
    <xf numFmtId="0" fontId="7" fillId="0" borderId="0" xfId="0" applyFont="1" applyProtection="1">
      <protection locked="0"/>
    </xf>
    <xf numFmtId="0" fontId="9" fillId="31" borderId="0" xfId="0" applyFont="1" applyFill="1" applyAlignment="1" applyProtection="1">
      <alignment horizontal="centerContinuous" vertical="center"/>
      <protection locked="0"/>
    </xf>
    <xf numFmtId="0" fontId="1" fillId="0" borderId="0" xfId="0" applyFont="1" applyProtection="1">
      <protection locked="0"/>
    </xf>
    <xf numFmtId="167" fontId="1" fillId="0" borderId="0" xfId="0" applyNumberFormat="1" applyFont="1" applyAlignment="1" applyProtection="1">
      <alignment horizontal="right"/>
      <protection locked="0"/>
    </xf>
    <xf numFmtId="0" fontId="9" fillId="0" borderId="14" xfId="0" applyFont="1" applyBorder="1" applyAlignment="1" applyProtection="1">
      <alignment horizontal="centerContinuous"/>
      <protection locked="0"/>
    </xf>
    <xf numFmtId="0" fontId="9" fillId="0" borderId="15" xfId="0" applyFont="1" applyBorder="1" applyAlignment="1" applyProtection="1">
      <alignment horizontal="centerContinuous"/>
      <protection locked="0"/>
    </xf>
    <xf numFmtId="0" fontId="9" fillId="0" borderId="16" xfId="0" applyFont="1" applyBorder="1" applyAlignment="1" applyProtection="1">
      <alignment horizontal="centerContinuous"/>
      <protection locked="0"/>
    </xf>
    <xf numFmtId="0" fontId="9" fillId="0" borderId="0" xfId="0" applyFont="1" applyAlignment="1" applyProtection="1">
      <alignment horizontal="center"/>
      <protection locked="0"/>
    </xf>
    <xf numFmtId="0" fontId="9" fillId="0" borderId="10" xfId="0" applyFont="1" applyBorder="1" applyAlignment="1" applyProtection="1">
      <alignment horizontal="center"/>
      <protection locked="0"/>
    </xf>
    <xf numFmtId="0" fontId="9" fillId="0" borderId="0" xfId="0" applyFont="1" applyProtection="1">
      <protection locked="0"/>
    </xf>
    <xf numFmtId="0" fontId="13" fillId="0" borderId="6" xfId="0" applyFont="1" applyBorder="1" applyProtection="1">
      <protection locked="0"/>
    </xf>
    <xf numFmtId="0" fontId="13" fillId="0" borderId="0" xfId="0" applyFont="1" applyProtection="1">
      <protection locked="0"/>
    </xf>
    <xf numFmtId="175" fontId="14" fillId="0" borderId="7" xfId="0" applyNumberFormat="1" applyFont="1" applyBorder="1" applyAlignment="1" applyProtection="1">
      <alignment horizontal="center"/>
      <protection locked="0"/>
    </xf>
    <xf numFmtId="0" fontId="7" fillId="0" borderId="6" xfId="0" applyFont="1" applyBorder="1" applyProtection="1">
      <protection locked="0"/>
    </xf>
    <xf numFmtId="0" fontId="11" fillId="0" borderId="0" xfId="0" applyFont="1" applyAlignment="1" applyProtection="1">
      <alignment horizontal="left" indent="1"/>
      <protection locked="0"/>
    </xf>
    <xf numFmtId="0" fontId="11" fillId="27" borderId="0" xfId="0" applyFont="1" applyFill="1" applyProtection="1">
      <protection locked="0"/>
    </xf>
    <xf numFmtId="175" fontId="14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/>
      <protection locked="0"/>
    </xf>
    <xf numFmtId="15" fontId="7" fillId="0" borderId="0" xfId="0" applyNumberFormat="1" applyFont="1" applyAlignment="1" applyProtection="1">
      <alignment horizontal="right" indent="3"/>
      <protection locked="0"/>
    </xf>
    <xf numFmtId="0" fontId="11" fillId="0" borderId="0" xfId="0" applyFont="1" applyProtection="1">
      <protection locked="0"/>
    </xf>
    <xf numFmtId="167" fontId="1" fillId="0" borderId="0" xfId="0" applyNumberFormat="1" applyFont="1" applyAlignment="1" applyProtection="1">
      <alignment horizontal="right" indent="3"/>
      <protection locked="0"/>
    </xf>
    <xf numFmtId="167" fontId="14" fillId="0" borderId="7" xfId="0" applyNumberFormat="1" applyFont="1" applyBorder="1" applyAlignment="1" applyProtection="1">
      <alignment horizontal="center"/>
      <protection locked="0"/>
    </xf>
    <xf numFmtId="0" fontId="7" fillId="29" borderId="0" xfId="0" applyFont="1" applyFill="1" applyProtection="1">
      <protection locked="0"/>
    </xf>
    <xf numFmtId="168" fontId="7" fillId="0" borderId="0" xfId="0" applyNumberFormat="1" applyFont="1" applyAlignment="1" applyProtection="1">
      <alignment horizontal="right"/>
      <protection locked="0"/>
    </xf>
    <xf numFmtId="178" fontId="14" fillId="0" borderId="0" xfId="0" applyNumberFormat="1" applyFont="1" applyAlignment="1" applyProtection="1">
      <alignment horizontal="center"/>
      <protection locked="0"/>
    </xf>
    <xf numFmtId="169" fontId="7" fillId="0" borderId="0" xfId="0" applyNumberFormat="1" applyFont="1" applyAlignment="1" applyProtection="1">
      <alignment horizontal="right"/>
      <protection locked="0"/>
    </xf>
    <xf numFmtId="0" fontId="10" fillId="0" borderId="0" xfId="0" applyFont="1" applyProtection="1">
      <protection locked="0"/>
    </xf>
    <xf numFmtId="0" fontId="13" fillId="0" borderId="0" xfId="0" applyFont="1" applyAlignment="1" applyProtection="1">
      <alignment horizontal="left" indent="1"/>
      <protection locked="0"/>
    </xf>
    <xf numFmtId="0" fontId="7" fillId="0" borderId="0" xfId="0" applyFont="1" applyAlignment="1" applyProtection="1">
      <alignment horizontal="left" indent="1"/>
      <protection locked="0"/>
    </xf>
    <xf numFmtId="0" fontId="1" fillId="0" borderId="0" xfId="0" applyFont="1" applyAlignment="1" applyProtection="1">
      <alignment horizontal="center"/>
      <protection locked="0"/>
    </xf>
    <xf numFmtId="181" fontId="1" fillId="0" borderId="6" xfId="0" applyNumberFormat="1" applyFont="1" applyBorder="1" applyAlignment="1" applyProtection="1">
      <alignment horizontal="right"/>
      <protection locked="0"/>
    </xf>
    <xf numFmtId="0" fontId="1" fillId="0" borderId="0" xfId="0" applyFont="1" applyAlignment="1" applyProtection="1">
      <alignment horizontal="left" indent="1"/>
      <protection locked="0"/>
    </xf>
    <xf numFmtId="0" fontId="13" fillId="0" borderId="0" xfId="0" applyFont="1" applyAlignment="1" applyProtection="1">
      <alignment horizontal="center"/>
      <protection locked="0"/>
    </xf>
    <xf numFmtId="181" fontId="13" fillId="0" borderId="6" xfId="0" applyNumberFormat="1" applyFont="1" applyBorder="1" applyAlignment="1" applyProtection="1">
      <alignment horizontal="right"/>
      <protection locked="0"/>
    </xf>
    <xf numFmtId="0" fontId="9" fillId="0" borderId="0" xfId="0" applyFont="1" applyAlignment="1" applyProtection="1">
      <alignment horizontal="left" indent="1"/>
      <protection locked="0"/>
    </xf>
    <xf numFmtId="167" fontId="1" fillId="0" borderId="0" xfId="0" applyNumberFormat="1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181" fontId="15" fillId="0" borderId="6" xfId="0" applyNumberFormat="1" applyFont="1" applyBorder="1" applyAlignment="1" applyProtection="1">
      <alignment horizontal="right"/>
      <protection locked="0"/>
    </xf>
    <xf numFmtId="167" fontId="14" fillId="0" borderId="0" xfId="0" applyNumberFormat="1" applyFont="1" applyAlignment="1" applyProtection="1">
      <alignment horizontal="right"/>
      <protection locked="0"/>
    </xf>
    <xf numFmtId="181" fontId="13" fillId="0" borderId="0" xfId="0" applyNumberFormat="1" applyFont="1" applyAlignment="1" applyProtection="1">
      <alignment horizontal="right"/>
      <protection locked="0"/>
    </xf>
    <xf numFmtId="0" fontId="13" fillId="0" borderId="0" xfId="0" applyFont="1" applyAlignment="1" applyProtection="1">
      <alignment horizontal="left"/>
      <protection locked="0"/>
    </xf>
    <xf numFmtId="0" fontId="9" fillId="31" borderId="18" xfId="0" applyFont="1" applyFill="1" applyBorder="1" applyAlignment="1" applyProtection="1">
      <alignment horizontal="left" vertical="center" indent="2"/>
      <protection locked="0"/>
    </xf>
    <xf numFmtId="169" fontId="1" fillId="0" borderId="0" xfId="0" applyNumberFormat="1" applyFont="1" applyAlignment="1" applyProtection="1">
      <alignment horizontal="right" indent="3"/>
      <protection locked="0"/>
    </xf>
    <xf numFmtId="169" fontId="14" fillId="0" borderId="7" xfId="0" applyNumberFormat="1" applyFont="1" applyBorder="1" applyAlignment="1" applyProtection="1">
      <alignment horizontal="center"/>
      <protection locked="0"/>
    </xf>
    <xf numFmtId="0" fontId="9" fillId="29" borderId="0" xfId="0" applyFont="1" applyFill="1" applyAlignment="1" applyProtection="1">
      <alignment horizontal="left"/>
      <protection locked="0"/>
    </xf>
    <xf numFmtId="173" fontId="14" fillId="0" borderId="7" xfId="0" applyNumberFormat="1" applyFont="1" applyBorder="1" applyAlignment="1" applyProtection="1">
      <alignment horizontal="center"/>
      <protection locked="0"/>
    </xf>
    <xf numFmtId="0" fontId="15" fillId="0" borderId="0" xfId="0" applyFont="1" applyAlignment="1" applyProtection="1">
      <alignment horizontal="left" indent="1"/>
      <protection locked="0"/>
    </xf>
    <xf numFmtId="181" fontId="14" fillId="0" borderId="7" xfId="0" applyNumberFormat="1" applyFont="1" applyBorder="1" applyAlignment="1" applyProtection="1">
      <alignment horizontal="right" indent="1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13" xfId="0" applyFont="1" applyBorder="1" applyProtection="1">
      <protection locked="0"/>
    </xf>
    <xf numFmtId="176" fontId="14" fillId="0" borderId="0" xfId="0" applyNumberFormat="1" applyFont="1" applyAlignment="1" applyProtection="1">
      <alignment horizontal="center"/>
      <protection locked="0"/>
    </xf>
    <xf numFmtId="177" fontId="14" fillId="0" borderId="0" xfId="0" applyNumberFormat="1" applyFont="1" applyAlignment="1" applyProtection="1">
      <alignment horizontal="right"/>
      <protection locked="0"/>
    </xf>
    <xf numFmtId="167" fontId="14" fillId="0" borderId="0" xfId="0" applyNumberFormat="1" applyFont="1" applyAlignment="1" applyProtection="1">
      <alignment horizontal="center"/>
      <protection locked="0"/>
    </xf>
    <xf numFmtId="15" fontId="1" fillId="0" borderId="0" xfId="0" applyNumberFormat="1" applyFont="1" applyAlignment="1" applyProtection="1">
      <alignment horizontal="center"/>
      <protection locked="0"/>
    </xf>
    <xf numFmtId="15" fontId="14" fillId="0" borderId="0" xfId="0" applyNumberFormat="1" applyFont="1" applyAlignment="1" applyProtection="1">
      <alignment horizontal="center"/>
      <protection locked="0"/>
    </xf>
    <xf numFmtId="169" fontId="1" fillId="0" borderId="0" xfId="0" applyNumberFormat="1" applyFont="1" applyAlignment="1" applyProtection="1">
      <alignment horizontal="center"/>
      <protection locked="0"/>
    </xf>
    <xf numFmtId="0" fontId="23" fillId="0" borderId="0" xfId="0" applyFont="1" applyProtection="1">
      <protection locked="0"/>
    </xf>
    <xf numFmtId="0" fontId="14" fillId="0" borderId="0" xfId="0" applyFont="1" applyProtection="1">
      <protection locked="0"/>
    </xf>
    <xf numFmtId="0" fontId="14" fillId="0" borderId="0" xfId="0" applyFont="1" applyAlignment="1" applyProtection="1">
      <alignment horizontal="left" indent="1"/>
      <protection locked="0"/>
    </xf>
    <xf numFmtId="196" fontId="14" fillId="0" borderId="7" xfId="0" applyNumberFormat="1" applyFont="1" applyBorder="1" applyAlignment="1" applyProtection="1">
      <alignment horizontal="center"/>
      <protection locked="0"/>
    </xf>
    <xf numFmtId="196" fontId="14" fillId="0" borderId="0" xfId="0" applyNumberFormat="1" applyFont="1" applyAlignment="1" applyProtection="1">
      <alignment horizontal="center"/>
      <protection locked="0"/>
    </xf>
    <xf numFmtId="197" fontId="8" fillId="0" borderId="7" xfId="0" applyNumberFormat="1" applyFont="1" applyBorder="1" applyAlignment="1" applyProtection="1">
      <alignment horizontal="center"/>
      <protection locked="0"/>
    </xf>
    <xf numFmtId="197" fontId="14" fillId="0" borderId="7" xfId="0" applyNumberFormat="1" applyFont="1" applyBorder="1" applyAlignment="1" applyProtection="1">
      <alignment horizontal="center"/>
      <protection locked="0"/>
    </xf>
    <xf numFmtId="173" fontId="14" fillId="0" borderId="0" xfId="0" applyNumberFormat="1" applyFont="1" applyAlignment="1" applyProtection="1">
      <alignment horizontal="center"/>
      <protection locked="0"/>
    </xf>
    <xf numFmtId="194" fontId="14" fillId="0" borderId="7" xfId="0" applyNumberFormat="1" applyFont="1" applyBorder="1" applyAlignment="1" applyProtection="1">
      <alignment horizontal="center"/>
      <protection locked="0"/>
    </xf>
    <xf numFmtId="173" fontId="20" fillId="0" borderId="7" xfId="0" applyNumberFormat="1" applyFont="1" applyBorder="1" applyAlignment="1" applyProtection="1">
      <alignment horizontal="center"/>
      <protection locked="0"/>
    </xf>
    <xf numFmtId="194" fontId="20" fillId="0" borderId="7" xfId="0" applyNumberFormat="1" applyFont="1" applyBorder="1" applyAlignment="1" applyProtection="1">
      <alignment horizontal="center"/>
      <protection locked="0"/>
    </xf>
    <xf numFmtId="0" fontId="24" fillId="0" borderId="0" xfId="0" applyFont="1" applyAlignment="1" applyProtection="1">
      <alignment horizontal="left" indent="1"/>
      <protection locked="0"/>
    </xf>
    <xf numFmtId="194" fontId="14" fillId="0" borderId="0" xfId="0" applyNumberFormat="1" applyFont="1" applyAlignment="1" applyProtection="1">
      <alignment horizontal="center"/>
      <protection locked="0"/>
    </xf>
    <xf numFmtId="200" fontId="14" fillId="0" borderId="7" xfId="0" applyNumberFormat="1" applyFont="1" applyBorder="1" applyAlignment="1" applyProtection="1">
      <alignment horizontal="center"/>
      <protection locked="0"/>
    </xf>
    <xf numFmtId="0" fontId="7" fillId="0" borderId="0" xfId="0" quotePrefix="1" applyFont="1" applyAlignment="1" applyProtection="1">
      <alignment horizontal="left" indent="1"/>
      <protection locked="0"/>
    </xf>
    <xf numFmtId="0" fontId="42" fillId="0" borderId="0" xfId="0" applyFont="1" applyAlignment="1" applyProtection="1">
      <alignment horizontal="left" indent="1"/>
      <protection locked="0"/>
    </xf>
    <xf numFmtId="0" fontId="43" fillId="0" borderId="0" xfId="0" applyFont="1" applyAlignment="1" applyProtection="1">
      <alignment horizontal="left" indent="1"/>
      <protection locked="0"/>
    </xf>
    <xf numFmtId="0" fontId="1" fillId="0" borderId="0" xfId="0" quotePrefix="1" applyFont="1" applyProtection="1">
      <protection locked="0"/>
    </xf>
    <xf numFmtId="201" fontId="14" fillId="0" borderId="0" xfId="0" applyNumberFormat="1" applyFont="1" applyAlignment="1" applyProtection="1">
      <alignment horizontal="center"/>
      <protection locked="0"/>
    </xf>
    <xf numFmtId="192" fontId="13" fillId="0" borderId="0" xfId="0" applyNumberFormat="1" applyFont="1" applyProtection="1">
      <protection locked="0"/>
    </xf>
    <xf numFmtId="194" fontId="24" fillId="0" borderId="7" xfId="0" applyNumberFormat="1" applyFont="1" applyBorder="1" applyAlignment="1" applyProtection="1">
      <alignment horizontal="center"/>
      <protection locked="0"/>
    </xf>
    <xf numFmtId="0" fontId="44" fillId="0" borderId="0" xfId="0" applyFont="1" applyAlignment="1" applyProtection="1">
      <alignment horizontal="left"/>
      <protection locked="0"/>
    </xf>
    <xf numFmtId="0" fontId="7" fillId="0" borderId="0" xfId="0" applyFont="1" applyAlignment="1" applyProtection="1">
      <alignment horizontal="left" indent="2"/>
      <protection locked="0"/>
    </xf>
    <xf numFmtId="199" fontId="14" fillId="0" borderId="7" xfId="0" applyNumberFormat="1" applyFont="1" applyBorder="1" applyAlignment="1" applyProtection="1">
      <alignment horizontal="center"/>
      <protection locked="0"/>
    </xf>
    <xf numFmtId="203" fontId="14" fillId="0" borderId="7" xfId="0" applyNumberFormat="1" applyFont="1" applyBorder="1" applyAlignment="1" applyProtection="1">
      <alignment horizontal="center"/>
      <protection locked="0"/>
    </xf>
    <xf numFmtId="203" fontId="14" fillId="0" borderId="0" xfId="0" applyNumberFormat="1" applyFont="1" applyAlignment="1" applyProtection="1">
      <alignment horizontal="center"/>
      <protection locked="0"/>
    </xf>
    <xf numFmtId="199" fontId="22" fillId="0" borderId="0" xfId="0" applyNumberFormat="1" applyFont="1" applyAlignment="1" applyProtection="1">
      <alignment horizontal="center"/>
      <protection locked="0"/>
    </xf>
    <xf numFmtId="0" fontId="1" fillId="0" borderId="6" xfId="0" applyFont="1" applyBorder="1" applyAlignment="1" applyProtection="1">
      <alignment horizontal="center"/>
      <protection locked="0"/>
    </xf>
    <xf numFmtId="192" fontId="1" fillId="0" borderId="6" xfId="0" applyNumberFormat="1" applyFont="1" applyBorder="1" applyAlignment="1" applyProtection="1">
      <alignment horizontal="center"/>
      <protection locked="0"/>
    </xf>
    <xf numFmtId="204" fontId="14" fillId="0" borderId="7" xfId="0" applyNumberFormat="1" applyFont="1" applyBorder="1" applyAlignment="1" applyProtection="1">
      <alignment horizontal="center"/>
      <protection locked="0"/>
    </xf>
    <xf numFmtId="205" fontId="14" fillId="0" borderId="7" xfId="0" applyNumberFormat="1" applyFont="1" applyBorder="1" applyAlignment="1" applyProtection="1">
      <alignment horizontal="center"/>
      <protection locked="0"/>
    </xf>
    <xf numFmtId="171" fontId="14" fillId="0" borderId="7" xfId="0" applyNumberFormat="1" applyFont="1" applyBorder="1" applyAlignment="1" applyProtection="1">
      <alignment horizontal="center"/>
      <protection locked="0"/>
    </xf>
    <xf numFmtId="205" fontId="14" fillId="0" borderId="0" xfId="0" applyNumberFormat="1" applyFont="1" applyAlignment="1" applyProtection="1">
      <alignment horizontal="center"/>
      <protection locked="0"/>
    </xf>
    <xf numFmtId="171" fontId="14" fillId="0" borderId="0" xfId="0" applyNumberFormat="1" applyFont="1" applyAlignment="1" applyProtection="1">
      <alignment horizontal="center"/>
      <protection locked="0"/>
    </xf>
    <xf numFmtId="174" fontId="9" fillId="0" borderId="0" xfId="0" applyNumberFormat="1" applyFont="1" applyAlignment="1" applyProtection="1">
      <alignment horizontal="left"/>
      <protection locked="0"/>
    </xf>
    <xf numFmtId="174" fontId="10" fillId="0" borderId="0" xfId="0" applyNumberFormat="1" applyFont="1" applyAlignment="1" applyProtection="1">
      <alignment horizontal="left" indent="1"/>
      <protection locked="0"/>
    </xf>
    <xf numFmtId="15" fontId="24" fillId="0" borderId="0" xfId="0" applyNumberFormat="1" applyFont="1" applyAlignment="1" applyProtection="1">
      <alignment horizontal="right" indent="3"/>
      <protection locked="0"/>
    </xf>
    <xf numFmtId="15" fontId="8" fillId="0" borderId="0" xfId="0" applyNumberFormat="1" applyFont="1" applyAlignment="1" applyProtection="1">
      <alignment horizontal="center"/>
      <protection locked="0"/>
    </xf>
    <xf numFmtId="15" fontId="7" fillId="0" borderId="0" xfId="0" applyNumberFormat="1" applyFont="1" applyAlignment="1" applyProtection="1">
      <alignment horizontal="center"/>
      <protection locked="0"/>
    </xf>
    <xf numFmtId="1" fontId="1" fillId="0" borderId="0" xfId="0" applyNumberFormat="1" applyFont="1" applyAlignment="1" applyProtection="1">
      <alignment horizontal="center"/>
      <protection locked="0"/>
    </xf>
    <xf numFmtId="15" fontId="24" fillId="0" borderId="0" xfId="0" applyNumberFormat="1" applyFont="1" applyAlignment="1" applyProtection="1">
      <alignment horizontal="center"/>
      <protection locked="0"/>
    </xf>
    <xf numFmtId="196" fontId="1" fillId="0" borderId="0" xfId="0" applyNumberFormat="1" applyFont="1" applyAlignment="1" applyProtection="1">
      <alignment horizontal="center"/>
      <protection locked="0"/>
    </xf>
    <xf numFmtId="200" fontId="8" fillId="0" borderId="0" xfId="0" applyNumberFormat="1" applyFont="1" applyAlignment="1" applyProtection="1">
      <alignment horizontal="center"/>
      <protection locked="0"/>
    </xf>
    <xf numFmtId="200" fontId="8" fillId="0" borderId="0" xfId="0" applyNumberFormat="1" applyFont="1" applyProtection="1">
      <protection locked="0"/>
    </xf>
    <xf numFmtId="194" fontId="8" fillId="0" borderId="7" xfId="0" applyNumberFormat="1" applyFont="1" applyBorder="1" applyAlignment="1" applyProtection="1">
      <alignment horizontal="center"/>
      <protection locked="0"/>
    </xf>
    <xf numFmtId="167" fontId="8" fillId="0" borderId="7" xfId="0" applyNumberFormat="1" applyFont="1" applyBorder="1" applyAlignment="1" applyProtection="1">
      <alignment horizontal="center"/>
      <protection locked="0"/>
    </xf>
    <xf numFmtId="196" fontId="8" fillId="0" borderId="7" xfId="0" applyNumberFormat="1" applyFont="1" applyBorder="1" applyAlignment="1" applyProtection="1">
      <alignment horizontal="center"/>
      <protection locked="0"/>
    </xf>
    <xf numFmtId="14" fontId="8" fillId="0" borderId="7" xfId="0" applyNumberFormat="1" applyFont="1" applyBorder="1" applyAlignment="1" applyProtection="1">
      <alignment horizontal="center"/>
      <protection locked="0"/>
    </xf>
    <xf numFmtId="201" fontId="8" fillId="0" borderId="7" xfId="0" applyNumberFormat="1" applyFont="1" applyBorder="1" applyAlignment="1" applyProtection="1">
      <alignment horizontal="center"/>
      <protection locked="0"/>
    </xf>
    <xf numFmtId="199" fontId="14" fillId="0" borderId="0" xfId="0" applyNumberFormat="1" applyFont="1" applyAlignment="1" applyProtection="1">
      <alignment horizontal="center"/>
      <protection locked="0"/>
    </xf>
    <xf numFmtId="0" fontId="11" fillId="0" borderId="6" xfId="0" applyFont="1" applyBorder="1" applyProtection="1">
      <protection locked="0"/>
    </xf>
    <xf numFmtId="194" fontId="14" fillId="0" borderId="7" xfId="0" applyNumberFormat="1" applyFont="1" applyBorder="1" applyAlignment="1" applyProtection="1">
      <alignment horizontal="right" indent="1"/>
      <protection locked="0"/>
    </xf>
    <xf numFmtId="194" fontId="8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  <protection locked="0"/>
    </xf>
    <xf numFmtId="0" fontId="45" fillId="0" borderId="0" xfId="0" applyFont="1" applyAlignment="1" applyProtection="1">
      <alignment horizontal="center" wrapText="1"/>
      <protection locked="0"/>
    </xf>
    <xf numFmtId="201" fontId="8" fillId="0" borderId="19" xfId="0" applyNumberFormat="1" applyFont="1" applyBorder="1" applyAlignment="1" applyProtection="1">
      <alignment horizontal="center"/>
      <protection locked="0"/>
    </xf>
    <xf numFmtId="0" fontId="7" fillId="0" borderId="23" xfId="0" applyFont="1" applyBorder="1" applyProtection="1">
      <protection locked="0"/>
    </xf>
    <xf numFmtId="15" fontId="14" fillId="0" borderId="19" xfId="0" applyNumberFormat="1" applyFont="1" applyBorder="1" applyProtection="1">
      <protection locked="0"/>
    </xf>
    <xf numFmtId="201" fontId="8" fillId="0" borderId="0" xfId="0" applyNumberFormat="1" applyFont="1" applyAlignment="1" applyProtection="1">
      <alignment horizontal="center"/>
      <protection locked="0"/>
    </xf>
    <xf numFmtId="198" fontId="8" fillId="0" borderId="19" xfId="0" applyNumberFormat="1" applyFont="1" applyBorder="1" applyProtection="1">
      <protection locked="0"/>
    </xf>
    <xf numFmtId="202" fontId="8" fillId="0" borderId="19" xfId="0" applyNumberFormat="1" applyFont="1" applyBorder="1" applyProtection="1">
      <protection locked="0"/>
    </xf>
    <xf numFmtId="14" fontId="24" fillId="0" borderId="7" xfId="0" applyNumberFormat="1" applyFont="1" applyBorder="1" applyAlignment="1" applyProtection="1">
      <alignment horizontal="center"/>
      <protection locked="0"/>
    </xf>
    <xf numFmtId="0" fontId="9" fillId="0" borderId="0" xfId="0" applyFont="1"/>
    <xf numFmtId="15" fontId="48" fillId="0" borderId="0" xfId="0" applyNumberFormat="1" applyFont="1" applyAlignment="1" applyProtection="1">
      <alignment horizontal="right" indent="3"/>
      <protection locked="0"/>
    </xf>
    <xf numFmtId="15" fontId="24" fillId="0" borderId="23" xfId="0" applyNumberFormat="1" applyFont="1" applyBorder="1" applyAlignment="1" applyProtection="1">
      <alignment horizontal="right" indent="3"/>
      <protection locked="0"/>
    </xf>
    <xf numFmtId="0" fontId="9" fillId="0" borderId="28" xfId="0" applyFont="1" applyBorder="1"/>
    <xf numFmtId="0" fontId="7" fillId="0" borderId="0" xfId="0" applyFont="1"/>
    <xf numFmtId="0" fontId="7" fillId="0" borderId="23" xfId="0" applyFont="1" applyBorder="1"/>
    <xf numFmtId="0" fontId="7" fillId="0" borderId="28" xfId="0" applyFont="1" applyBorder="1"/>
    <xf numFmtId="202" fontId="7" fillId="0" borderId="21" xfId="0" applyNumberFormat="1" applyFont="1" applyBorder="1"/>
    <xf numFmtId="202" fontId="7" fillId="0" borderId="19" xfId="0" applyNumberFormat="1" applyFont="1" applyBorder="1"/>
    <xf numFmtId="0" fontId="10" fillId="0" borderId="28" xfId="0" applyFont="1" applyBorder="1"/>
    <xf numFmtId="202" fontId="7" fillId="0" borderId="0" xfId="0" applyNumberFormat="1" applyFont="1"/>
    <xf numFmtId="0" fontId="7" fillId="0" borderId="28" xfId="0" applyFont="1" applyBorder="1" applyAlignment="1">
      <alignment horizontal="left" indent="1"/>
    </xf>
    <xf numFmtId="0" fontId="7" fillId="0" borderId="28" xfId="0" applyFont="1" applyBorder="1" applyAlignment="1">
      <alignment horizontal="left"/>
    </xf>
    <xf numFmtId="199" fontId="49" fillId="0" borderId="0" xfId="0" applyNumberFormat="1" applyFont="1"/>
    <xf numFmtId="0" fontId="7" fillId="0" borderId="29" xfId="0" applyFont="1" applyBorder="1" applyAlignment="1">
      <alignment horizontal="left" indent="1"/>
    </xf>
    <xf numFmtId="199" fontId="49" fillId="0" borderId="29" xfId="0" applyNumberFormat="1" applyFont="1" applyBorder="1"/>
    <xf numFmtId="0" fontId="10" fillId="0" borderId="28" xfId="0" applyFont="1" applyBorder="1" applyAlignment="1">
      <alignment horizontal="left" indent="1"/>
    </xf>
    <xf numFmtId="0" fontId="7" fillId="0" borderId="29" xfId="0" applyFont="1" applyBorder="1"/>
    <xf numFmtId="198" fontId="7" fillId="0" borderId="21" xfId="0" applyNumberFormat="1" applyFont="1" applyBorder="1"/>
    <xf numFmtId="198" fontId="7" fillId="0" borderId="19" xfId="0" applyNumberFormat="1" applyFont="1" applyBorder="1"/>
    <xf numFmtId="199" fontId="7" fillId="0" borderId="21" xfId="0" applyNumberFormat="1" applyFont="1" applyBorder="1"/>
    <xf numFmtId="199" fontId="7" fillId="0" borderId="19" xfId="0" applyNumberFormat="1" applyFont="1" applyBorder="1"/>
    <xf numFmtId="199" fontId="9" fillId="0" borderId="0" xfId="0" applyNumberFormat="1" applyFont="1"/>
    <xf numFmtId="0" fontId="7" fillId="0" borderId="22" xfId="0" applyFont="1" applyBorder="1"/>
    <xf numFmtId="0" fontId="10" fillId="0" borderId="29" xfId="0" applyFont="1" applyBorder="1" applyAlignment="1">
      <alignment horizontal="left" indent="1"/>
    </xf>
    <xf numFmtId="0" fontId="7" fillId="0" borderId="19" xfId="0" applyFont="1" applyBorder="1"/>
    <xf numFmtId="199" fontId="10" fillId="0" borderId="21" xfId="0" applyNumberFormat="1" applyFont="1" applyBorder="1"/>
    <xf numFmtId="0" fontId="50" fillId="0" borderId="0" xfId="0" applyFont="1" applyProtection="1">
      <protection locked="0"/>
    </xf>
    <xf numFmtId="172" fontId="9" fillId="0" borderId="24" xfId="0" applyNumberFormat="1" applyFont="1" applyBorder="1" applyAlignment="1" applyProtection="1">
      <alignment horizontal="right"/>
      <protection locked="0"/>
    </xf>
    <xf numFmtId="172" fontId="7" fillId="0" borderId="0" xfId="0" applyNumberFormat="1" applyFont="1" applyAlignment="1" applyProtection="1">
      <alignment horizontal="right"/>
      <protection locked="0"/>
    </xf>
    <xf numFmtId="172" fontId="9" fillId="0" borderId="0" xfId="0" applyNumberFormat="1" applyFont="1" applyAlignment="1" applyProtection="1">
      <alignment horizontal="right"/>
      <protection locked="0"/>
    </xf>
    <xf numFmtId="202" fontId="9" fillId="0" borderId="19" xfId="0" applyNumberFormat="1" applyFont="1" applyBorder="1" applyProtection="1">
      <protection locked="0"/>
    </xf>
    <xf numFmtId="0" fontId="10" fillId="0" borderId="23" xfId="0" applyFont="1" applyBorder="1" applyAlignment="1">
      <alignment horizontal="center"/>
    </xf>
    <xf numFmtId="194" fontId="8" fillId="0" borderId="0" xfId="0" applyNumberFormat="1" applyFont="1"/>
    <xf numFmtId="0" fontId="51" fillId="0" borderId="0" xfId="0" applyFont="1" applyAlignment="1">
      <alignment horizontal="center"/>
    </xf>
    <xf numFmtId="0" fontId="12" fillId="0" borderId="0" xfId="0" applyFont="1"/>
    <xf numFmtId="14" fontId="7" fillId="0" borderId="19" xfId="0" applyNumberFormat="1" applyFont="1" applyBorder="1"/>
    <xf numFmtId="202" fontId="8" fillId="0" borderId="19" xfId="0" applyNumberFormat="1" applyFont="1" applyBorder="1"/>
    <xf numFmtId="192" fontId="8" fillId="0" borderId="19" xfId="0" applyNumberFormat="1" applyFont="1" applyBorder="1"/>
    <xf numFmtId="0" fontId="8" fillId="0" borderId="19" xfId="0" applyFont="1" applyBorder="1"/>
    <xf numFmtId="0" fontId="7" fillId="0" borderId="0" xfId="0" applyFont="1" applyAlignment="1">
      <alignment horizontal="center"/>
    </xf>
    <xf numFmtId="202" fontId="8" fillId="0" borderId="0" xfId="0" applyNumberFormat="1" applyFont="1"/>
    <xf numFmtId="202" fontId="52" fillId="0" borderId="19" xfId="0" applyNumberFormat="1" applyFont="1" applyBorder="1"/>
    <xf numFmtId="202" fontId="53" fillId="0" borderId="0" xfId="0" applyNumberFormat="1" applyFont="1"/>
    <xf numFmtId="202" fontId="54" fillId="0" borderId="19" xfId="0" applyNumberFormat="1" applyFont="1" applyBorder="1"/>
    <xf numFmtId="202" fontId="55" fillId="0" borderId="0" xfId="0" applyNumberFormat="1" applyFont="1"/>
    <xf numFmtId="202" fontId="24" fillId="0" borderId="0" xfId="0" applyNumberFormat="1" applyFont="1"/>
    <xf numFmtId="198" fontId="8" fillId="0" borderId="19" xfId="0" applyNumberFormat="1" applyFont="1" applyBorder="1"/>
    <xf numFmtId="198" fontId="7" fillId="0" borderId="0" xfId="0" applyNumberFormat="1" applyFont="1"/>
    <xf numFmtId="0" fontId="8" fillId="0" borderId="26" xfId="0" applyFont="1" applyBorder="1"/>
    <xf numFmtId="1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center"/>
    </xf>
    <xf numFmtId="202" fontId="8" fillId="0" borderId="25" xfId="0" applyNumberFormat="1" applyFont="1" applyBorder="1"/>
    <xf numFmtId="0" fontId="8" fillId="0" borderId="25" xfId="0" applyFont="1" applyBorder="1"/>
    <xf numFmtId="192" fontId="8" fillId="0" borderId="0" xfId="0" applyNumberFormat="1" applyFont="1"/>
    <xf numFmtId="0" fontId="7" fillId="0" borderId="0" xfId="0" quotePrefix="1" applyFont="1"/>
    <xf numFmtId="202" fontId="48" fillId="0" borderId="19" xfId="0" applyNumberFormat="1" applyFont="1" applyBorder="1"/>
    <xf numFmtId="0" fontId="10" fillId="0" borderId="5" xfId="0" applyFont="1" applyBorder="1" applyProtection="1">
      <protection locked="0"/>
    </xf>
    <xf numFmtId="0" fontId="7" fillId="0" borderId="5" xfId="0" applyFont="1" applyBorder="1" applyProtection="1">
      <protection locked="0"/>
    </xf>
    <xf numFmtId="15" fontId="18" fillId="0" borderId="0" xfId="0" applyNumberFormat="1" applyFont="1" applyAlignment="1" applyProtection="1">
      <alignment horizontal="center"/>
      <protection locked="0"/>
    </xf>
    <xf numFmtId="0" fontId="18" fillId="0" borderId="0" xfId="0" applyFont="1" applyProtection="1">
      <protection locked="0"/>
    </xf>
    <xf numFmtId="169" fontId="18" fillId="0" borderId="0" xfId="0" applyNumberFormat="1" applyFont="1" applyAlignment="1" applyProtection="1">
      <alignment horizontal="right" indent="1"/>
      <protection locked="0"/>
    </xf>
    <xf numFmtId="169" fontId="18" fillId="0" borderId="0" xfId="0" applyNumberFormat="1" applyFont="1" applyAlignment="1" applyProtection="1">
      <alignment horizontal="right" indent="2"/>
      <protection locked="0"/>
    </xf>
    <xf numFmtId="0" fontId="56" fillId="0" borderId="0" xfId="0" applyFont="1" applyProtection="1">
      <protection locked="0"/>
    </xf>
    <xf numFmtId="196" fontId="8" fillId="0" borderId="0" xfId="0" applyNumberFormat="1" applyFont="1" applyAlignment="1" applyProtection="1">
      <alignment horizontal="center"/>
      <protection locked="0"/>
    </xf>
    <xf numFmtId="0" fontId="51" fillId="0" borderId="0" xfId="0" applyFont="1" applyProtection="1">
      <protection locked="0"/>
    </xf>
    <xf numFmtId="0" fontId="8" fillId="0" borderId="0" xfId="0" applyFont="1" applyAlignment="1" applyProtection="1">
      <alignment horizontal="left" indent="1"/>
      <protection locked="0"/>
    </xf>
    <xf numFmtId="169" fontId="18" fillId="0" borderId="0" xfId="0" applyNumberFormat="1" applyFont="1" applyAlignment="1" applyProtection="1">
      <alignment horizontal="right"/>
      <protection locked="0"/>
    </xf>
    <xf numFmtId="168" fontId="18" fillId="0" borderId="0" xfId="0" applyNumberFormat="1" applyFont="1" applyAlignment="1" applyProtection="1">
      <alignment horizontal="right"/>
      <protection locked="0"/>
    </xf>
    <xf numFmtId="169" fontId="24" fillId="0" borderId="0" xfId="0" applyNumberFormat="1" applyFont="1" applyAlignment="1" applyProtection="1">
      <alignment horizontal="right"/>
      <protection locked="0"/>
    </xf>
    <xf numFmtId="169" fontId="8" fillId="0" borderId="0" xfId="0" applyNumberFormat="1" applyFont="1" applyAlignment="1" applyProtection="1">
      <alignment horizontal="right"/>
      <protection locked="0"/>
    </xf>
    <xf numFmtId="179" fontId="24" fillId="0" borderId="0" xfId="0" applyNumberFormat="1" applyFont="1" applyAlignment="1" applyProtection="1">
      <alignment horizontal="right"/>
      <protection locked="0"/>
    </xf>
    <xf numFmtId="9" fontId="18" fillId="0" borderId="0" xfId="1" applyFont="1" applyProtection="1">
      <protection locked="0"/>
    </xf>
    <xf numFmtId="169" fontId="1" fillId="0" borderId="9" xfId="0" applyNumberFormat="1" applyFont="1" applyBorder="1" applyAlignment="1" applyProtection="1">
      <alignment horizontal="right"/>
      <protection locked="0"/>
    </xf>
    <xf numFmtId="9" fontId="22" fillId="0" borderId="0" xfId="1" applyFont="1" applyFill="1" applyBorder="1" applyProtection="1">
      <protection locked="0"/>
    </xf>
    <xf numFmtId="169" fontId="13" fillId="0" borderId="0" xfId="0" applyNumberFormat="1" applyFont="1" applyAlignment="1" applyProtection="1">
      <alignment horizontal="right"/>
      <protection locked="0"/>
    </xf>
    <xf numFmtId="191" fontId="18" fillId="0" borderId="0" xfId="0" applyNumberFormat="1" applyFont="1" applyAlignment="1" applyProtection="1">
      <alignment horizontal="right"/>
      <protection locked="0"/>
    </xf>
    <xf numFmtId="0" fontId="8" fillId="0" borderId="0" xfId="0" applyFont="1" applyProtection="1">
      <protection locked="0"/>
    </xf>
    <xf numFmtId="194" fontId="8" fillId="0" borderId="0" xfId="0" applyNumberFormat="1" applyFont="1" applyProtection="1">
      <protection locked="0"/>
    </xf>
    <xf numFmtId="173" fontId="1" fillId="0" borderId="0" xfId="0" applyNumberFormat="1" applyFont="1" applyAlignment="1" applyProtection="1">
      <alignment horizontal="right"/>
      <protection locked="0"/>
    </xf>
    <xf numFmtId="173" fontId="18" fillId="0" borderId="0" xfId="0" applyNumberFormat="1" applyFont="1" applyAlignment="1" applyProtection="1">
      <alignment horizontal="right"/>
      <protection locked="0"/>
    </xf>
    <xf numFmtId="173" fontId="8" fillId="0" borderId="0" xfId="0" applyNumberFormat="1" applyFont="1" applyAlignment="1" applyProtection="1">
      <alignment horizontal="right"/>
      <protection locked="0"/>
    </xf>
    <xf numFmtId="194" fontId="8" fillId="0" borderId="0" xfId="0" applyNumberFormat="1" applyFont="1" applyAlignment="1" applyProtection="1">
      <alignment horizontal="right"/>
      <protection locked="0"/>
    </xf>
    <xf numFmtId="167" fontId="18" fillId="0" borderId="0" xfId="0" applyNumberFormat="1" applyFont="1" applyAlignment="1" applyProtection="1">
      <alignment horizontal="right"/>
      <protection locked="0"/>
    </xf>
    <xf numFmtId="0" fontId="11" fillId="0" borderId="0" xfId="0" applyFont="1" applyAlignment="1" applyProtection="1">
      <alignment horizontal="centerContinuous"/>
      <protection locked="0"/>
    </xf>
    <xf numFmtId="15" fontId="18" fillId="0" borderId="0" xfId="0" applyNumberFormat="1" applyFont="1" applyAlignment="1" applyProtection="1">
      <alignment horizontal="right" indent="1"/>
      <protection locked="0"/>
    </xf>
    <xf numFmtId="193" fontId="46" fillId="0" borderId="0" xfId="0" applyNumberFormat="1" applyFont="1"/>
    <xf numFmtId="181" fontId="24" fillId="0" borderId="0" xfId="0" applyNumberFormat="1" applyFont="1" applyAlignment="1" applyProtection="1">
      <alignment horizontal="right"/>
      <protection locked="0"/>
    </xf>
    <xf numFmtId="181" fontId="18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left" indent="1"/>
      <protection locked="0"/>
    </xf>
    <xf numFmtId="196" fontId="24" fillId="0" borderId="0" xfId="0" applyNumberFormat="1" applyFont="1" applyAlignment="1" applyProtection="1">
      <alignment horizontal="right"/>
      <protection locked="0"/>
    </xf>
    <xf numFmtId="202" fontId="8" fillId="0" borderId="0" xfId="0" applyNumberFormat="1" applyFont="1" applyProtection="1">
      <protection locked="0"/>
    </xf>
    <xf numFmtId="176" fontId="18" fillId="0" borderId="0" xfId="0" applyNumberFormat="1" applyFont="1" applyAlignment="1" applyProtection="1">
      <alignment horizontal="right"/>
      <protection locked="0"/>
    </xf>
    <xf numFmtId="167" fontId="8" fillId="0" borderId="0" xfId="0" applyNumberFormat="1" applyFont="1" applyAlignment="1" applyProtection="1">
      <alignment horizontal="right"/>
      <protection locked="0"/>
    </xf>
    <xf numFmtId="176" fontId="8" fillId="0" borderId="0" xfId="0" applyNumberFormat="1" applyFont="1" applyAlignment="1" applyProtection="1">
      <alignment horizontal="right"/>
      <protection locked="0"/>
    </xf>
    <xf numFmtId="199" fontId="18" fillId="0" borderId="0" xfId="0" applyNumberFormat="1" applyFont="1" applyAlignment="1" applyProtection="1">
      <alignment horizontal="right"/>
      <protection locked="0"/>
    </xf>
    <xf numFmtId="194" fontId="18" fillId="0" borderId="0" xfId="0" applyNumberFormat="1" applyFont="1" applyAlignment="1" applyProtection="1">
      <alignment horizontal="right"/>
      <protection locked="0"/>
    </xf>
    <xf numFmtId="200" fontId="24" fillId="0" borderId="0" xfId="0" applyNumberFormat="1" applyFont="1" applyAlignment="1" applyProtection="1">
      <alignment horizontal="right"/>
      <protection locked="0"/>
    </xf>
    <xf numFmtId="199" fontId="8" fillId="0" borderId="0" xfId="0" applyNumberFormat="1" applyFont="1" applyProtection="1">
      <protection locked="0"/>
    </xf>
    <xf numFmtId="197" fontId="18" fillId="0" borderId="0" xfId="0" applyNumberFormat="1" applyFont="1" applyAlignment="1" applyProtection="1">
      <alignment horizontal="right"/>
      <protection locked="0"/>
    </xf>
    <xf numFmtId="2" fontId="7" fillId="0" borderId="0" xfId="0" applyNumberFormat="1" applyFont="1" applyProtection="1">
      <protection locked="0"/>
    </xf>
    <xf numFmtId="197" fontId="8" fillId="0" borderId="0" xfId="0" applyNumberFormat="1" applyFont="1" applyAlignment="1" applyProtection="1">
      <alignment horizontal="right"/>
      <protection locked="0"/>
    </xf>
    <xf numFmtId="199" fontId="24" fillId="0" borderId="0" xfId="0" applyNumberFormat="1" applyFont="1" applyAlignment="1" applyProtection="1">
      <alignment horizontal="right"/>
      <protection locked="0"/>
    </xf>
    <xf numFmtId="191" fontId="57" fillId="0" borderId="0" xfId="0" applyNumberFormat="1" applyFont="1" applyAlignment="1" applyProtection="1">
      <alignment horizontal="right"/>
      <protection locked="0"/>
    </xf>
    <xf numFmtId="196" fontId="8" fillId="0" borderId="0" xfId="0" applyNumberFormat="1" applyFont="1" applyAlignment="1" applyProtection="1">
      <alignment horizontal="right"/>
      <protection locked="0"/>
    </xf>
    <xf numFmtId="191" fontId="24" fillId="0" borderId="0" xfId="0" applyNumberFormat="1" applyFont="1" applyAlignment="1" applyProtection="1">
      <alignment horizontal="right"/>
      <protection locked="0"/>
    </xf>
    <xf numFmtId="194" fontId="24" fillId="0" borderId="0" xfId="0" applyNumberFormat="1" applyFont="1" applyAlignment="1" applyProtection="1">
      <alignment horizontal="right"/>
      <protection locked="0"/>
    </xf>
    <xf numFmtId="199" fontId="57" fillId="0" borderId="0" xfId="0" applyNumberFormat="1" applyFont="1" applyAlignment="1" applyProtection="1">
      <alignment horizontal="right"/>
      <protection locked="0"/>
    </xf>
    <xf numFmtId="199" fontId="8" fillId="0" borderId="0" xfId="0" applyNumberFormat="1" applyFont="1" applyAlignment="1" applyProtection="1">
      <alignment horizontal="right"/>
      <protection locked="0"/>
    </xf>
    <xf numFmtId="181" fontId="57" fillId="0" borderId="0" xfId="0" applyNumberFormat="1" applyFont="1" applyAlignment="1" applyProtection="1">
      <alignment horizontal="right"/>
      <protection locked="0"/>
    </xf>
    <xf numFmtId="199" fontId="53" fillId="0" borderId="0" xfId="0" applyNumberFormat="1" applyFont="1" applyAlignment="1" applyProtection="1">
      <alignment horizontal="right"/>
      <protection locked="0"/>
    </xf>
    <xf numFmtId="0" fontId="10" fillId="0" borderId="0" xfId="0" applyFont="1" applyAlignment="1" applyProtection="1">
      <alignment horizontal="center"/>
      <protection locked="0"/>
    </xf>
    <xf numFmtId="199" fontId="8" fillId="0" borderId="23" xfId="0" applyNumberFormat="1" applyFont="1" applyBorder="1" applyProtection="1">
      <protection locked="0"/>
    </xf>
    <xf numFmtId="205" fontId="8" fillId="0" borderId="19" xfId="0" applyNumberFormat="1" applyFont="1" applyBorder="1" applyProtection="1">
      <protection locked="0"/>
    </xf>
    <xf numFmtId="196" fontId="8" fillId="0" borderId="19" xfId="0" applyNumberFormat="1" applyFont="1" applyBorder="1" applyProtection="1">
      <protection locked="0"/>
    </xf>
    <xf numFmtId="194" fontId="24" fillId="0" borderId="19" xfId="0" applyNumberFormat="1" applyFont="1" applyBorder="1" applyProtection="1">
      <protection locked="0"/>
    </xf>
    <xf numFmtId="194" fontId="8" fillId="0" borderId="19" xfId="0" applyNumberFormat="1" applyFont="1" applyBorder="1" applyProtection="1">
      <protection locked="0"/>
    </xf>
    <xf numFmtId="199" fontId="8" fillId="0" borderId="19" xfId="0" applyNumberFormat="1" applyFont="1" applyBorder="1" applyProtection="1">
      <protection locked="0"/>
    </xf>
    <xf numFmtId="199" fontId="10" fillId="0" borderId="19" xfId="0" applyNumberFormat="1" applyFont="1" applyBorder="1"/>
    <xf numFmtId="168" fontId="7" fillId="0" borderId="5" xfId="0" applyNumberFormat="1" applyFont="1" applyBorder="1" applyAlignment="1" applyProtection="1">
      <alignment horizontal="right"/>
      <protection locked="0"/>
    </xf>
    <xf numFmtId="0" fontId="58" fillId="0" borderId="0" xfId="0" applyFont="1" applyProtection="1">
      <protection locked="0"/>
    </xf>
    <xf numFmtId="0" fontId="7" fillId="27" borderId="0" xfId="0" applyFont="1" applyFill="1" applyProtection="1">
      <protection locked="0"/>
    </xf>
    <xf numFmtId="173" fontId="7" fillId="0" borderId="0" xfId="0" applyNumberFormat="1" applyFont="1" applyAlignment="1" applyProtection="1">
      <alignment horizontal="right"/>
      <protection locked="0"/>
    </xf>
    <xf numFmtId="172" fontId="59" fillId="0" borderId="0" xfId="0" applyNumberFormat="1" applyFont="1" applyAlignment="1" applyProtection="1">
      <alignment horizontal="right"/>
      <protection locked="0"/>
    </xf>
    <xf numFmtId="172" fontId="10" fillId="0" borderId="0" xfId="0" applyNumberFormat="1" applyFont="1" applyAlignment="1" applyProtection="1">
      <alignment horizontal="right"/>
      <protection locked="0"/>
    </xf>
    <xf numFmtId="172" fontId="7" fillId="0" borderId="6" xfId="0" applyNumberFormat="1" applyFont="1" applyBorder="1" applyAlignment="1" applyProtection="1">
      <alignment horizontal="right"/>
      <protection locked="0"/>
    </xf>
    <xf numFmtId="172" fontId="15" fillId="0" borderId="0" xfId="0" applyNumberFormat="1" applyFont="1" applyAlignment="1" applyProtection="1">
      <alignment horizontal="right"/>
      <protection locked="0"/>
    </xf>
    <xf numFmtId="172" fontId="9" fillId="0" borderId="6" xfId="0" applyNumberFormat="1" applyFont="1" applyBorder="1" applyAlignment="1" applyProtection="1">
      <alignment horizontal="right"/>
      <protection locked="0"/>
    </xf>
    <xf numFmtId="172" fontId="9" fillId="0" borderId="9" xfId="0" applyNumberFormat="1" applyFont="1" applyBorder="1" applyAlignment="1" applyProtection="1">
      <alignment horizontal="right"/>
      <protection locked="0"/>
    </xf>
    <xf numFmtId="0" fontId="7" fillId="0" borderId="6" xfId="0" applyFont="1" applyBorder="1" applyAlignment="1" applyProtection="1">
      <alignment horizontal="center"/>
      <protection locked="0"/>
    </xf>
    <xf numFmtId="172" fontId="7" fillId="0" borderId="9" xfId="0" applyNumberFormat="1" applyFont="1" applyBorder="1" applyAlignment="1" applyProtection="1">
      <alignment horizontal="right"/>
      <protection locked="0"/>
    </xf>
    <xf numFmtId="196" fontId="7" fillId="0" borderId="22" xfId="0" applyNumberFormat="1" applyFont="1" applyBorder="1" applyProtection="1">
      <protection locked="0"/>
    </xf>
    <xf numFmtId="196" fontId="7" fillId="0" borderId="0" xfId="0" applyNumberFormat="1" applyFont="1" applyProtection="1">
      <protection locked="0"/>
    </xf>
    <xf numFmtId="169" fontId="7" fillId="0" borderId="6" xfId="0" applyNumberFormat="1" applyFont="1" applyBorder="1" applyAlignment="1" applyProtection="1">
      <alignment horizontal="right"/>
      <protection locked="0"/>
    </xf>
    <xf numFmtId="168" fontId="7" fillId="0" borderId="6" xfId="0" applyNumberFormat="1" applyFont="1" applyBorder="1" applyAlignment="1" applyProtection="1">
      <alignment horizontal="left"/>
      <protection locked="0"/>
    </xf>
    <xf numFmtId="169" fontId="1" fillId="0" borderId="0" xfId="0" applyNumberFormat="1" applyFont="1" applyAlignment="1" applyProtection="1">
      <alignment horizontal="right"/>
      <protection locked="0"/>
    </xf>
    <xf numFmtId="0" fontId="45" fillId="0" borderId="0" xfId="0" applyFont="1" applyAlignment="1" applyProtection="1">
      <alignment horizontal="center"/>
      <protection locked="0"/>
    </xf>
    <xf numFmtId="169" fontId="1" fillId="0" borderId="22" xfId="0" applyNumberFormat="1" applyFont="1" applyBorder="1" applyAlignment="1" applyProtection="1">
      <alignment horizontal="right"/>
      <protection locked="0"/>
    </xf>
    <xf numFmtId="167" fontId="7" fillId="0" borderId="0" xfId="0" applyNumberFormat="1" applyFont="1" applyAlignment="1" applyProtection="1">
      <alignment horizontal="right"/>
      <protection locked="0"/>
    </xf>
    <xf numFmtId="168" fontId="7" fillId="0" borderId="6" xfId="0" applyNumberFormat="1" applyFont="1" applyBorder="1" applyAlignment="1" applyProtection="1">
      <alignment horizontal="right"/>
      <protection locked="0"/>
    </xf>
    <xf numFmtId="168" fontId="7" fillId="0" borderId="6" xfId="0" applyNumberFormat="1" applyFont="1" applyBorder="1" applyProtection="1">
      <protection locked="0"/>
    </xf>
    <xf numFmtId="199" fontId="7" fillId="0" borderId="6" xfId="0" applyNumberFormat="1" applyFont="1" applyBorder="1" applyAlignment="1" applyProtection="1">
      <alignment horizontal="right"/>
      <protection locked="0"/>
    </xf>
    <xf numFmtId="202" fontId="24" fillId="0" borderId="0" xfId="0" applyNumberFormat="1" applyFont="1" applyProtection="1">
      <protection locked="0"/>
    </xf>
    <xf numFmtId="203" fontId="7" fillId="0" borderId="22" xfId="0" applyNumberFormat="1" applyFont="1" applyBorder="1" applyProtection="1">
      <protection locked="0"/>
    </xf>
    <xf numFmtId="169" fontId="9" fillId="0" borderId="6" xfId="0" applyNumberFormat="1" applyFont="1" applyBorder="1" applyAlignment="1" applyProtection="1">
      <alignment horizontal="right"/>
      <protection locked="0"/>
    </xf>
    <xf numFmtId="203" fontId="7" fillId="0" borderId="0" xfId="0" applyNumberFormat="1" applyFont="1" applyProtection="1">
      <protection locked="0"/>
    </xf>
    <xf numFmtId="173" fontId="9" fillId="0" borderId="0" xfId="0" applyNumberFormat="1" applyFont="1" applyAlignment="1" applyProtection="1">
      <alignment horizontal="right"/>
      <protection locked="0"/>
    </xf>
    <xf numFmtId="206" fontId="7" fillId="0" borderId="6" xfId="0" applyNumberFormat="1" applyFont="1" applyBorder="1" applyAlignment="1" applyProtection="1">
      <alignment horizontal="right"/>
      <protection locked="0"/>
    </xf>
    <xf numFmtId="199" fontId="7" fillId="0" borderId="13" xfId="0" applyNumberFormat="1" applyFont="1" applyBorder="1" applyAlignment="1" applyProtection="1">
      <alignment horizontal="center"/>
      <protection locked="0"/>
    </xf>
    <xf numFmtId="171" fontId="7" fillId="0" borderId="0" xfId="0" applyNumberFormat="1" applyFont="1" applyAlignment="1" applyProtection="1">
      <alignment horizontal="center"/>
      <protection locked="0"/>
    </xf>
    <xf numFmtId="181" fontId="7" fillId="0" borderId="9" xfId="0" applyNumberFormat="1" applyFont="1" applyBorder="1" applyAlignment="1" applyProtection="1">
      <alignment horizontal="right"/>
      <protection locked="0"/>
    </xf>
    <xf numFmtId="192" fontId="7" fillId="0" borderId="0" xfId="0" applyNumberFormat="1" applyFont="1" applyProtection="1">
      <protection locked="0"/>
    </xf>
    <xf numFmtId="208" fontId="7" fillId="0" borderId="0" xfId="0" applyNumberFormat="1" applyFont="1" applyAlignment="1" applyProtection="1">
      <alignment horizontal="right"/>
      <protection locked="0"/>
    </xf>
    <xf numFmtId="199" fontId="7" fillId="0" borderId="6" xfId="0" applyNumberFormat="1" applyFont="1" applyBorder="1" applyAlignment="1" applyProtection="1">
      <alignment horizontal="center"/>
      <protection locked="0"/>
    </xf>
    <xf numFmtId="198" fontId="7" fillId="0" borderId="6" xfId="0" applyNumberFormat="1" applyFont="1" applyBorder="1" applyAlignment="1" applyProtection="1">
      <alignment horizontal="right"/>
      <protection locked="0"/>
    </xf>
    <xf numFmtId="173" fontId="7" fillId="0" borderId="9" xfId="0" applyNumberFormat="1" applyFont="1" applyBorder="1" applyAlignment="1" applyProtection="1">
      <alignment horizontal="right"/>
      <protection locked="0"/>
    </xf>
    <xf numFmtId="181" fontId="9" fillId="28" borderId="8" xfId="0" applyNumberFormat="1" applyFont="1" applyFill="1" applyBorder="1" applyAlignment="1" applyProtection="1">
      <alignment horizontal="right"/>
      <protection locked="0"/>
    </xf>
    <xf numFmtId="164" fontId="7" fillId="0" borderId="0" xfId="0" applyNumberFormat="1" applyFont="1" applyAlignment="1" applyProtection="1">
      <alignment horizontal="right"/>
      <protection locked="0"/>
    </xf>
    <xf numFmtId="171" fontId="7" fillId="0" borderId="0" xfId="1" applyNumberFormat="1" applyFont="1" applyFill="1" applyAlignment="1" applyProtection="1">
      <alignment horizontal="right"/>
      <protection locked="0"/>
    </xf>
    <xf numFmtId="197" fontId="7" fillId="0" borderId="0" xfId="0" applyNumberFormat="1" applyFont="1" applyProtection="1">
      <protection locked="0"/>
    </xf>
    <xf numFmtId="200" fontId="7" fillId="0" borderId="0" xfId="0" applyNumberFormat="1" applyFont="1" applyAlignment="1" applyProtection="1">
      <alignment horizontal="right"/>
      <protection locked="0"/>
    </xf>
    <xf numFmtId="200" fontId="7" fillId="0" borderId="0" xfId="0" applyNumberFormat="1" applyFont="1" applyProtection="1">
      <protection locked="0"/>
    </xf>
    <xf numFmtId="200" fontId="7" fillId="0" borderId="22" xfId="0" applyNumberFormat="1" applyFont="1" applyBorder="1" applyAlignment="1" applyProtection="1">
      <alignment horizontal="right"/>
      <protection locked="0"/>
    </xf>
    <xf numFmtId="196" fontId="7" fillId="0" borderId="0" xfId="0" applyNumberFormat="1" applyFont="1" applyAlignment="1" applyProtection="1">
      <alignment horizontal="right"/>
      <protection locked="0"/>
    </xf>
    <xf numFmtId="196" fontId="9" fillId="0" borderId="22" xfId="0" applyNumberFormat="1" applyFont="1" applyBorder="1" applyAlignment="1" applyProtection="1">
      <alignment horizontal="right"/>
      <protection locked="0"/>
    </xf>
    <xf numFmtId="192" fontId="7" fillId="0" borderId="22" xfId="0" applyNumberFormat="1" applyFont="1" applyBorder="1" applyAlignment="1" applyProtection="1">
      <alignment horizontal="right"/>
      <protection locked="0"/>
    </xf>
    <xf numFmtId="181" fontId="7" fillId="0" borderId="0" xfId="0" applyNumberFormat="1" applyFont="1" applyProtection="1">
      <protection locked="0"/>
    </xf>
    <xf numFmtId="199" fontId="7" fillId="0" borderId="0" xfId="0" applyNumberFormat="1" applyFont="1" applyAlignment="1" applyProtection="1">
      <alignment horizontal="right"/>
      <protection locked="0"/>
    </xf>
    <xf numFmtId="194" fontId="7" fillId="0" borderId="0" xfId="0" applyNumberFormat="1" applyFont="1" applyAlignment="1" applyProtection="1">
      <alignment horizontal="right"/>
      <protection locked="0"/>
    </xf>
    <xf numFmtId="181" fontId="7" fillId="0" borderId="22" xfId="0" applyNumberFormat="1" applyFont="1" applyBorder="1" applyProtection="1">
      <protection locked="0"/>
    </xf>
    <xf numFmtId="181" fontId="9" fillId="0" borderId="22" xfId="0" applyNumberFormat="1" applyFont="1" applyBorder="1" applyProtection="1">
      <protection locked="0"/>
    </xf>
    <xf numFmtId="181" fontId="18" fillId="0" borderId="0" xfId="0" applyNumberFormat="1" applyFont="1" applyAlignment="1" applyProtection="1">
      <alignment horizontal="right" indent="1"/>
      <protection locked="0"/>
    </xf>
    <xf numFmtId="181" fontId="24" fillId="0" borderId="0" xfId="0" applyNumberFormat="1" applyFont="1" applyAlignment="1" applyProtection="1">
      <alignment horizontal="right" indent="1"/>
      <protection locked="0"/>
    </xf>
    <xf numFmtId="181" fontId="24" fillId="0" borderId="22" xfId="0" applyNumberFormat="1" applyFont="1" applyBorder="1" applyAlignment="1" applyProtection="1">
      <alignment horizontal="right" indent="1"/>
      <protection locked="0"/>
    </xf>
    <xf numFmtId="181" fontId="8" fillId="0" borderId="0" xfId="0" applyNumberFormat="1" applyFont="1" applyAlignment="1" applyProtection="1">
      <alignment horizontal="right" indent="1"/>
      <protection locked="0"/>
    </xf>
    <xf numFmtId="197" fontId="7" fillId="30" borderId="0" xfId="0" applyNumberFormat="1" applyFont="1" applyFill="1" applyAlignment="1" applyProtection="1">
      <alignment horizontal="right"/>
      <protection locked="0"/>
    </xf>
    <xf numFmtId="181" fontId="53" fillId="0" borderId="0" xfId="0" applyNumberFormat="1" applyFont="1" applyAlignment="1" applyProtection="1">
      <alignment horizontal="right"/>
      <protection locked="0"/>
    </xf>
    <xf numFmtId="181" fontId="53" fillId="0" borderId="0" xfId="0" applyNumberFormat="1" applyFont="1" applyProtection="1">
      <protection locked="0"/>
    </xf>
    <xf numFmtId="181" fontId="8" fillId="0" borderId="0" xfId="0" applyNumberFormat="1" applyFont="1" applyAlignment="1" applyProtection="1">
      <alignment horizontal="right"/>
      <protection locked="0"/>
    </xf>
    <xf numFmtId="180" fontId="7" fillId="0" borderId="0" xfId="0" applyNumberFormat="1" applyFont="1" applyProtection="1">
      <protection locked="0"/>
    </xf>
    <xf numFmtId="171" fontId="7" fillId="0" borderId="0" xfId="1" applyNumberFormat="1" applyFont="1" applyProtection="1">
      <protection locked="0"/>
    </xf>
    <xf numFmtId="199" fontId="14" fillId="0" borderId="11" xfId="0" applyNumberFormat="1" applyFont="1" applyBorder="1" applyAlignment="1" applyProtection="1">
      <alignment horizontal="center"/>
      <protection locked="0"/>
    </xf>
    <xf numFmtId="181" fontId="7" fillId="0" borderId="0" xfId="0" applyNumberFormat="1" applyFont="1" applyAlignment="1" applyProtection="1">
      <alignment horizontal="right"/>
      <protection locked="0"/>
    </xf>
    <xf numFmtId="181" fontId="24" fillId="0" borderId="22" xfId="0" applyNumberFormat="1" applyFont="1" applyBorder="1" applyAlignment="1" applyProtection="1">
      <alignment horizontal="right"/>
      <protection locked="0"/>
    </xf>
    <xf numFmtId="181" fontId="14" fillId="0" borderId="7" xfId="0" applyNumberFormat="1" applyFont="1" applyBorder="1" applyAlignment="1" applyProtection="1">
      <alignment horizontal="right"/>
      <protection locked="0"/>
    </xf>
    <xf numFmtId="197" fontId="18" fillId="0" borderId="7" xfId="0" applyNumberFormat="1" applyFont="1" applyBorder="1" applyAlignment="1" applyProtection="1">
      <alignment horizontal="right"/>
      <protection locked="0"/>
    </xf>
    <xf numFmtId="196" fontId="18" fillId="0" borderId="7" xfId="0" applyNumberFormat="1" applyFont="1" applyBorder="1" applyAlignment="1" applyProtection="1">
      <alignment horizontal="right"/>
      <protection locked="0"/>
    </xf>
    <xf numFmtId="169" fontId="24" fillId="0" borderId="0" xfId="0" applyNumberFormat="1" applyFont="1" applyAlignment="1" applyProtection="1">
      <alignment horizontal="center"/>
      <protection locked="0"/>
    </xf>
    <xf numFmtId="196" fontId="18" fillId="0" borderId="0" xfId="0" applyNumberFormat="1" applyFont="1" applyAlignment="1" applyProtection="1">
      <alignment horizontal="right"/>
      <protection locked="0"/>
    </xf>
    <xf numFmtId="181" fontId="9" fillId="0" borderId="22" xfId="0" applyNumberFormat="1" applyFont="1" applyBorder="1" applyAlignment="1" applyProtection="1">
      <alignment horizontal="right" indent="1"/>
      <protection locked="0"/>
    </xf>
    <xf numFmtId="181" fontId="9" fillId="0" borderId="0" xfId="0" applyNumberFormat="1" applyFont="1" applyAlignment="1" applyProtection="1">
      <alignment horizontal="right" indent="1"/>
      <protection locked="0"/>
    </xf>
    <xf numFmtId="0" fontId="7" fillId="0" borderId="13" xfId="0" applyFont="1" applyBorder="1" applyAlignment="1" applyProtection="1">
      <alignment horizontal="center"/>
      <protection locked="0"/>
    </xf>
    <xf numFmtId="181" fontId="48" fillId="0" borderId="9" xfId="0" applyNumberFormat="1" applyFont="1" applyBorder="1" applyProtection="1">
      <protection locked="0"/>
    </xf>
    <xf numFmtId="181" fontId="7" fillId="0" borderId="9" xfId="0" applyNumberFormat="1" applyFont="1" applyBorder="1" applyProtection="1">
      <protection locked="0"/>
    </xf>
    <xf numFmtId="167" fontId="7" fillId="0" borderId="0" xfId="0" applyNumberFormat="1" applyFont="1" applyAlignment="1" applyProtection="1">
      <alignment horizontal="right" indent="1"/>
      <protection locked="0"/>
    </xf>
    <xf numFmtId="172" fontId="9" fillId="0" borderId="17" xfId="0" applyNumberFormat="1" applyFont="1" applyBorder="1" applyAlignment="1" applyProtection="1">
      <alignment horizontal="right"/>
      <protection locked="0"/>
    </xf>
    <xf numFmtId="176" fontId="7" fillId="0" borderId="19" xfId="0" applyNumberFormat="1" applyFont="1" applyBorder="1" applyAlignment="1" applyProtection="1">
      <alignment horizontal="right"/>
      <protection locked="0"/>
    </xf>
    <xf numFmtId="176" fontId="7" fillId="0" borderId="0" xfId="0" applyNumberFormat="1" applyFont="1" applyAlignment="1" applyProtection="1">
      <alignment horizontal="right"/>
      <protection locked="0"/>
    </xf>
    <xf numFmtId="199" fontId="14" fillId="0" borderId="0" xfId="0" applyNumberFormat="1" applyFont="1" applyAlignment="1" applyProtection="1">
      <alignment horizontal="right"/>
      <protection locked="0"/>
    </xf>
    <xf numFmtId="198" fontId="7" fillId="0" borderId="0" xfId="0" applyNumberFormat="1" applyFont="1" applyAlignment="1" applyProtection="1">
      <alignment horizontal="right"/>
      <protection locked="0"/>
    </xf>
    <xf numFmtId="176" fontId="7" fillId="0" borderId="23" xfId="0" applyNumberFormat="1" applyFont="1" applyBorder="1" applyAlignment="1" applyProtection="1">
      <alignment horizontal="right"/>
      <protection locked="0"/>
    </xf>
    <xf numFmtId="181" fontId="7" fillId="0" borderId="6" xfId="0" applyNumberFormat="1" applyFont="1" applyBorder="1" applyAlignment="1" applyProtection="1">
      <alignment horizontal="right"/>
      <protection locked="0"/>
    </xf>
    <xf numFmtId="0" fontId="60" fillId="0" borderId="0" xfId="0" applyFont="1" applyProtection="1">
      <protection locked="0"/>
    </xf>
    <xf numFmtId="181" fontId="9" fillId="0" borderId="6" xfId="0" applyNumberFormat="1" applyFont="1" applyBorder="1" applyAlignment="1" applyProtection="1">
      <alignment horizontal="right"/>
      <protection locked="0"/>
    </xf>
    <xf numFmtId="181" fontId="9" fillId="0" borderId="9" xfId="0" applyNumberFormat="1" applyFont="1" applyBorder="1" applyAlignment="1" applyProtection="1">
      <alignment horizontal="right"/>
      <protection locked="0"/>
    </xf>
    <xf numFmtId="181" fontId="49" fillId="0" borderId="9" xfId="0" applyNumberFormat="1" applyFont="1" applyBorder="1" applyAlignment="1" applyProtection="1">
      <alignment horizontal="right"/>
      <protection locked="0"/>
    </xf>
    <xf numFmtId="205" fontId="7" fillId="0" borderId="23" xfId="0" applyNumberFormat="1" applyFont="1" applyBorder="1" applyAlignment="1" applyProtection="1">
      <alignment horizontal="right"/>
      <protection locked="0"/>
    </xf>
    <xf numFmtId="198" fontId="24" fillId="0" borderId="0" xfId="0" applyNumberFormat="1" applyFont="1" applyAlignment="1" applyProtection="1">
      <alignment horizontal="right"/>
      <protection locked="0"/>
    </xf>
    <xf numFmtId="172" fontId="10" fillId="0" borderId="6" xfId="0" applyNumberFormat="1" applyFont="1" applyBorder="1" applyAlignment="1" applyProtection="1">
      <alignment horizontal="right"/>
      <protection locked="0"/>
    </xf>
    <xf numFmtId="183" fontId="7" fillId="0" borderId="0" xfId="0" applyNumberFormat="1" applyFont="1" applyAlignment="1" applyProtection="1">
      <alignment horizontal="right" indent="2"/>
      <protection locked="0"/>
    </xf>
    <xf numFmtId="199" fontId="24" fillId="0" borderId="0" xfId="0" applyNumberFormat="1" applyFont="1" applyProtection="1">
      <protection locked="0"/>
    </xf>
    <xf numFmtId="194" fontId="7" fillId="0" borderId="19" xfId="0" applyNumberFormat="1" applyFont="1" applyBorder="1"/>
    <xf numFmtId="9" fontId="7" fillId="0" borderId="0" xfId="0" applyNumberFormat="1" applyFont="1"/>
    <xf numFmtId="8" fontId="7" fillId="0" borderId="0" xfId="0" applyNumberFormat="1" applyFont="1"/>
    <xf numFmtId="199" fontId="9" fillId="0" borderId="19" xfId="0" applyNumberFormat="1" applyFont="1" applyBorder="1"/>
    <xf numFmtId="0" fontId="9" fillId="0" borderId="19" xfId="0" applyFont="1" applyBorder="1"/>
    <xf numFmtId="196" fontId="7" fillId="0" borderId="6" xfId="0" applyNumberFormat="1" applyFont="1" applyBorder="1" applyAlignment="1" applyProtection="1">
      <alignment horizontal="center"/>
      <protection locked="0"/>
    </xf>
    <xf numFmtId="184" fontId="7" fillId="0" borderId="0" xfId="0" applyNumberFormat="1" applyFont="1" applyAlignment="1" applyProtection="1">
      <alignment horizontal="right"/>
      <protection locked="0"/>
    </xf>
    <xf numFmtId="198" fontId="48" fillId="0" borderId="0" xfId="0" applyNumberFormat="1" applyFont="1" applyProtection="1">
      <protection locked="0"/>
    </xf>
    <xf numFmtId="172" fontId="7" fillId="0" borderId="0" xfId="0" applyNumberFormat="1" applyFont="1" applyProtection="1">
      <protection locked="0"/>
    </xf>
    <xf numFmtId="194" fontId="7" fillId="0" borderId="12" xfId="0" applyNumberFormat="1" applyFont="1" applyBorder="1" applyAlignment="1" applyProtection="1">
      <alignment horizontal="center"/>
      <protection locked="0"/>
    </xf>
    <xf numFmtId="194" fontId="33" fillId="0" borderId="12" xfId="0" applyNumberFormat="1" applyFont="1" applyBorder="1" applyAlignment="1" applyProtection="1">
      <alignment horizontal="center"/>
      <protection locked="0"/>
    </xf>
    <xf numFmtId="0" fontId="0" fillId="33" borderId="0" xfId="0" applyFill="1"/>
    <xf numFmtId="0" fontId="0" fillId="0" borderId="31" xfId="0" applyBorder="1"/>
    <xf numFmtId="0" fontId="0" fillId="0" borderId="32" xfId="0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61" fillId="0" borderId="0" xfId="0" applyFont="1"/>
    <xf numFmtId="0" fontId="39" fillId="0" borderId="0" xfId="0" applyFont="1"/>
    <xf numFmtId="0" fontId="11" fillId="34" borderId="0" xfId="0" applyFont="1" applyFill="1" applyAlignment="1" applyProtection="1">
      <alignment horizontal="centerContinuous"/>
      <protection locked="0"/>
    </xf>
    <xf numFmtId="0" fontId="7" fillId="35" borderId="0" xfId="0" applyFont="1" applyFill="1" applyProtection="1">
      <protection locked="0"/>
    </xf>
    <xf numFmtId="0" fontId="9" fillId="35" borderId="0" xfId="0" applyFont="1" applyFill="1" applyProtection="1">
      <protection locked="0"/>
    </xf>
    <xf numFmtId="0" fontId="9" fillId="35" borderId="0" xfId="0" applyFont="1" applyFill="1" applyAlignment="1" applyProtection="1">
      <alignment horizontal="center"/>
      <protection locked="0"/>
    </xf>
    <xf numFmtId="170" fontId="18" fillId="0" borderId="0" xfId="0" applyNumberFormat="1" applyFont="1" applyAlignment="1" applyProtection="1">
      <alignment horizontal="center"/>
      <protection locked="0"/>
    </xf>
    <xf numFmtId="179" fontId="18" fillId="0" borderId="0" xfId="0" applyNumberFormat="1" applyFont="1" applyAlignment="1" applyProtection="1">
      <alignment horizontal="right"/>
      <protection locked="0"/>
    </xf>
    <xf numFmtId="169" fontId="18" fillId="0" borderId="19" xfId="0" applyNumberFormat="1" applyFont="1" applyBorder="1" applyAlignment="1" applyProtection="1">
      <alignment horizontal="right"/>
      <protection locked="0"/>
    </xf>
    <xf numFmtId="191" fontId="18" fillId="0" borderId="19" xfId="0" applyNumberFormat="1" applyFont="1" applyBorder="1" applyAlignment="1" applyProtection="1">
      <alignment horizontal="right"/>
      <protection locked="0"/>
    </xf>
    <xf numFmtId="0" fontId="7" fillId="36" borderId="0" xfId="0" applyFont="1" applyFill="1" applyProtection="1">
      <protection locked="0"/>
    </xf>
    <xf numFmtId="0" fontId="53" fillId="36" borderId="0" xfId="0" applyFont="1" applyFill="1" applyProtection="1">
      <protection locked="0"/>
    </xf>
    <xf numFmtId="0" fontId="53" fillId="0" borderId="0" xfId="0" applyFont="1" applyProtection="1">
      <protection locked="0"/>
    </xf>
    <xf numFmtId="202" fontId="18" fillId="0" borderId="0" xfId="0" applyNumberFormat="1" applyFont="1" applyAlignment="1" applyProtection="1">
      <alignment horizontal="right"/>
      <protection locked="0"/>
    </xf>
    <xf numFmtId="198" fontId="18" fillId="0" borderId="0" xfId="0" applyNumberFormat="1" applyFont="1" applyProtection="1">
      <protection locked="0"/>
    </xf>
    <xf numFmtId="191" fontId="7" fillId="0" borderId="0" xfId="0" applyNumberFormat="1" applyFont="1" applyProtection="1">
      <protection locked="0"/>
    </xf>
    <xf numFmtId="194" fontId="18" fillId="0" borderId="19" xfId="0" applyNumberFormat="1" applyFont="1" applyBorder="1" applyAlignment="1" applyProtection="1">
      <alignment horizontal="right"/>
      <protection locked="0"/>
    </xf>
    <xf numFmtId="202" fontId="18" fillId="0" borderId="19" xfId="0" applyNumberFormat="1" applyFont="1" applyBorder="1" applyAlignment="1" applyProtection="1">
      <alignment horizontal="right"/>
      <protection locked="0"/>
    </xf>
    <xf numFmtId="2" fontId="18" fillId="0" borderId="19" xfId="0" applyNumberFormat="1" applyFont="1" applyBorder="1" applyProtection="1">
      <protection locked="0"/>
    </xf>
    <xf numFmtId="2" fontId="18" fillId="0" borderId="0" xfId="0" applyNumberFormat="1" applyFont="1" applyProtection="1">
      <protection locked="0"/>
    </xf>
    <xf numFmtId="194" fontId="18" fillId="0" borderId="0" xfId="0" applyNumberFormat="1" applyFont="1" applyProtection="1">
      <protection locked="0"/>
    </xf>
    <xf numFmtId="173" fontId="18" fillId="0" borderId="19" xfId="0" applyNumberFormat="1" applyFont="1" applyBorder="1" applyAlignment="1" applyProtection="1">
      <alignment horizontal="right"/>
      <protection locked="0"/>
    </xf>
    <xf numFmtId="181" fontId="24" fillId="0" borderId="19" xfId="0" applyNumberFormat="1" applyFont="1" applyBorder="1" applyAlignment="1" applyProtection="1">
      <alignment horizontal="right"/>
      <protection locked="0"/>
    </xf>
    <xf numFmtId="196" fontId="18" fillId="0" borderId="19" xfId="0" applyNumberFormat="1" applyFont="1" applyBorder="1" applyAlignment="1" applyProtection="1">
      <alignment horizontal="right"/>
      <protection locked="0"/>
    </xf>
    <xf numFmtId="191" fontId="7" fillId="0" borderId="19" xfId="0" applyNumberFormat="1" applyFont="1" applyBorder="1" applyProtection="1">
      <protection locked="0"/>
    </xf>
    <xf numFmtId="0" fontId="8" fillId="0" borderId="19" xfId="0" applyFont="1" applyBorder="1" applyProtection="1">
      <protection locked="0"/>
    </xf>
    <xf numFmtId="176" fontId="18" fillId="0" borderId="19" xfId="0" applyNumberFormat="1" applyFont="1" applyBorder="1" applyAlignment="1" applyProtection="1">
      <alignment horizontal="right"/>
      <protection locked="0"/>
    </xf>
    <xf numFmtId="167" fontId="8" fillId="0" borderId="19" xfId="0" applyNumberFormat="1" applyFont="1" applyBorder="1" applyAlignment="1" applyProtection="1">
      <alignment horizontal="right"/>
      <protection locked="0"/>
    </xf>
    <xf numFmtId="199" fontId="18" fillId="0" borderId="19" xfId="0" applyNumberFormat="1" applyFont="1" applyBorder="1" applyAlignment="1" applyProtection="1">
      <alignment horizontal="right"/>
      <protection locked="0"/>
    </xf>
    <xf numFmtId="197" fontId="8" fillId="0" borderId="19" xfId="0" applyNumberFormat="1" applyFont="1" applyBorder="1" applyProtection="1">
      <protection locked="0"/>
    </xf>
    <xf numFmtId="197" fontId="8" fillId="0" borderId="19" xfId="0" applyNumberFormat="1" applyFont="1" applyBorder="1" applyAlignment="1" applyProtection="1">
      <alignment horizontal="right"/>
      <protection locked="0"/>
    </xf>
    <xf numFmtId="197" fontId="18" fillId="0" borderId="19" xfId="0" applyNumberFormat="1" applyFont="1" applyBorder="1" applyProtection="1">
      <protection locked="0"/>
    </xf>
    <xf numFmtId="199" fontId="53" fillId="0" borderId="19" xfId="0" applyNumberFormat="1" applyFont="1" applyBorder="1" applyAlignment="1" applyProtection="1">
      <alignment horizontal="right"/>
      <protection locked="0"/>
    </xf>
    <xf numFmtId="199" fontId="57" fillId="0" borderId="19" xfId="0" applyNumberFormat="1" applyFont="1" applyBorder="1" applyAlignment="1" applyProtection="1">
      <alignment horizontal="right"/>
      <protection locked="0"/>
    </xf>
    <xf numFmtId="199" fontId="24" fillId="0" borderId="19" xfId="0" applyNumberFormat="1" applyFont="1" applyBorder="1" applyAlignment="1" applyProtection="1">
      <alignment horizontal="right"/>
      <protection locked="0"/>
    </xf>
    <xf numFmtId="199" fontId="8" fillId="0" borderId="19" xfId="0" applyNumberFormat="1" applyFont="1" applyBorder="1" applyAlignment="1" applyProtection="1">
      <alignment horizontal="right"/>
      <protection locked="0"/>
    </xf>
    <xf numFmtId="181" fontId="57" fillId="0" borderId="19" xfId="0" applyNumberFormat="1" applyFont="1" applyBorder="1" applyAlignment="1" applyProtection="1">
      <alignment horizontal="right"/>
      <protection locked="0"/>
    </xf>
    <xf numFmtId="196" fontId="24" fillId="0" borderId="19" xfId="0" applyNumberFormat="1" applyFont="1" applyBorder="1" applyAlignment="1" applyProtection="1">
      <alignment horizontal="right"/>
      <protection locked="0"/>
    </xf>
    <xf numFmtId="191" fontId="24" fillId="0" borderId="19" xfId="0" applyNumberFormat="1" applyFont="1" applyBorder="1" applyAlignment="1" applyProtection="1">
      <alignment horizontal="right"/>
      <protection locked="0"/>
    </xf>
    <xf numFmtId="194" fontId="24" fillId="0" borderId="19" xfId="0" applyNumberFormat="1" applyFont="1" applyBorder="1" applyAlignment="1" applyProtection="1">
      <alignment horizontal="right"/>
      <protection locked="0"/>
    </xf>
    <xf numFmtId="196" fontId="8" fillId="0" borderId="19" xfId="0" applyNumberFormat="1" applyFont="1" applyBorder="1" applyAlignment="1" applyProtection="1">
      <alignment horizontal="right"/>
      <protection locked="0"/>
    </xf>
    <xf numFmtId="191" fontId="57" fillId="0" borderId="19" xfId="0" applyNumberFormat="1" applyFont="1" applyBorder="1" applyAlignment="1" applyProtection="1">
      <alignment horizontal="right"/>
      <protection locked="0"/>
    </xf>
    <xf numFmtId="195" fontId="24" fillId="0" borderId="0" xfId="0" applyNumberFormat="1" applyFont="1" applyAlignment="1" applyProtection="1">
      <alignment horizontal="right"/>
      <protection locked="0"/>
    </xf>
    <xf numFmtId="199" fontId="7" fillId="0" borderId="0" xfId="0" applyNumberFormat="1" applyFont="1" applyProtection="1">
      <protection locked="0"/>
    </xf>
    <xf numFmtId="200" fontId="24" fillId="0" borderId="19" xfId="0" applyNumberFormat="1" applyFont="1" applyBorder="1" applyAlignment="1" applyProtection="1">
      <alignment horizontal="right"/>
      <protection locked="0"/>
    </xf>
    <xf numFmtId="199" fontId="7" fillId="0" borderId="19" xfId="0" applyNumberFormat="1" applyFont="1" applyBorder="1" applyProtection="1">
      <protection locked="0"/>
    </xf>
    <xf numFmtId="195" fontId="24" fillId="0" borderId="19" xfId="0" applyNumberFormat="1" applyFont="1" applyBorder="1" applyAlignment="1" applyProtection="1">
      <alignment horizontal="right"/>
      <protection locked="0"/>
    </xf>
    <xf numFmtId="197" fontId="18" fillId="0" borderId="19" xfId="0" applyNumberFormat="1" applyFont="1" applyBorder="1" applyAlignment="1" applyProtection="1">
      <alignment horizontal="right"/>
      <protection locked="0"/>
    </xf>
    <xf numFmtId="2" fontId="7" fillId="0" borderId="19" xfId="0" applyNumberFormat="1" applyFont="1" applyBorder="1" applyProtection="1">
      <protection locked="0"/>
    </xf>
    <xf numFmtId="0" fontId="7" fillId="0" borderId="23" xfId="0" applyFont="1" applyBorder="1" applyAlignment="1" applyProtection="1">
      <alignment horizontal="right"/>
      <protection locked="0"/>
    </xf>
    <xf numFmtId="0" fontId="7" fillId="0" borderId="23" xfId="0" applyFont="1" applyBorder="1" applyAlignment="1" applyProtection="1">
      <alignment horizontal="center"/>
      <protection locked="0"/>
    </xf>
    <xf numFmtId="169" fontId="24" fillId="0" borderId="19" xfId="0" applyNumberFormat="1" applyFont="1" applyBorder="1" applyAlignment="1" applyProtection="1">
      <alignment horizontal="right"/>
      <protection locked="0"/>
    </xf>
    <xf numFmtId="169" fontId="1" fillId="0" borderId="19" xfId="0" applyNumberFormat="1" applyFont="1" applyBorder="1" applyAlignment="1" applyProtection="1">
      <alignment horizontal="right"/>
      <protection locked="0"/>
    </xf>
    <xf numFmtId="169" fontId="24" fillId="0" borderId="30" xfId="0" applyNumberFormat="1" applyFont="1" applyBorder="1" applyAlignment="1" applyProtection="1">
      <alignment horizontal="right"/>
      <protection locked="0"/>
    </xf>
    <xf numFmtId="9" fontId="18" fillId="0" borderId="23" xfId="1" applyFont="1" applyFill="1" applyBorder="1" applyProtection="1">
      <protection locked="0"/>
    </xf>
    <xf numFmtId="179" fontId="24" fillId="0" borderId="19" xfId="0" applyNumberFormat="1" applyFont="1" applyBorder="1" applyAlignment="1" applyProtection="1">
      <alignment horizontal="right"/>
      <protection locked="0"/>
    </xf>
    <xf numFmtId="179" fontId="18" fillId="0" borderId="19" xfId="0" applyNumberFormat="1" applyFont="1" applyBorder="1" applyAlignment="1" applyProtection="1">
      <alignment horizontal="right"/>
      <protection locked="0"/>
    </xf>
    <xf numFmtId="169" fontId="8" fillId="0" borderId="19" xfId="0" applyNumberFormat="1" applyFont="1" applyBorder="1" applyAlignment="1" applyProtection="1">
      <alignment horizontal="right"/>
      <protection locked="0"/>
    </xf>
    <xf numFmtId="168" fontId="18" fillId="0" borderId="19" xfId="0" applyNumberFormat="1" applyFont="1" applyBorder="1" applyAlignment="1" applyProtection="1">
      <alignment horizontal="right"/>
      <protection locked="0"/>
    </xf>
    <xf numFmtId="0" fontId="13" fillId="35" borderId="0" xfId="0" applyFont="1" applyFill="1" applyProtection="1">
      <protection locked="0"/>
    </xf>
    <xf numFmtId="167" fontId="14" fillId="35" borderId="0" xfId="0" applyNumberFormat="1" applyFont="1" applyFill="1" applyAlignment="1" applyProtection="1">
      <alignment horizontal="right"/>
      <protection locked="0"/>
    </xf>
    <xf numFmtId="0" fontId="11" fillId="37" borderId="0" xfId="0" applyFont="1" applyFill="1" applyProtection="1">
      <protection locked="0"/>
    </xf>
    <xf numFmtId="0" fontId="7" fillId="37" borderId="0" xfId="0" applyFont="1" applyFill="1" applyProtection="1">
      <protection locked="0"/>
    </xf>
    <xf numFmtId="0" fontId="7" fillId="37" borderId="6" xfId="0" applyFont="1" applyFill="1" applyBorder="1" applyProtection="1">
      <protection locked="0"/>
    </xf>
    <xf numFmtId="0" fontId="9" fillId="36" borderId="43" xfId="0" applyFont="1" applyFill="1" applyBorder="1" applyProtection="1">
      <protection locked="0"/>
    </xf>
    <xf numFmtId="0" fontId="9" fillId="36" borderId="44" xfId="0" applyFont="1" applyFill="1" applyBorder="1" applyProtection="1">
      <protection locked="0"/>
    </xf>
    <xf numFmtId="0" fontId="9" fillId="36" borderId="44" xfId="0" applyFont="1" applyFill="1" applyBorder="1" applyAlignment="1" applyProtection="1">
      <alignment horizontal="center"/>
      <protection locked="0"/>
    </xf>
    <xf numFmtId="172" fontId="9" fillId="36" borderId="45" xfId="0" applyNumberFormat="1" applyFont="1" applyFill="1" applyBorder="1" applyAlignment="1" applyProtection="1">
      <alignment horizontal="right"/>
      <protection locked="0"/>
    </xf>
    <xf numFmtId="172" fontId="9" fillId="36" borderId="44" xfId="0" applyNumberFormat="1" applyFont="1" applyFill="1" applyBorder="1" applyAlignment="1" applyProtection="1">
      <alignment horizontal="right"/>
      <protection locked="0"/>
    </xf>
    <xf numFmtId="0" fontId="9" fillId="36" borderId="39" xfId="0" applyFont="1" applyFill="1" applyBorder="1" applyProtection="1">
      <protection locked="0"/>
    </xf>
    <xf numFmtId="0" fontId="9" fillId="36" borderId="40" xfId="0" applyFont="1" applyFill="1" applyBorder="1" applyProtection="1">
      <protection locked="0"/>
    </xf>
    <xf numFmtId="0" fontId="9" fillId="36" borderId="40" xfId="0" applyFont="1" applyFill="1" applyBorder="1" applyAlignment="1" applyProtection="1">
      <alignment horizontal="center"/>
      <protection locked="0"/>
    </xf>
    <xf numFmtId="172" fontId="9" fillId="36" borderId="41" xfId="0" applyNumberFormat="1" applyFont="1" applyFill="1" applyBorder="1" applyAlignment="1" applyProtection="1">
      <alignment horizontal="right"/>
      <protection locked="0"/>
    </xf>
    <xf numFmtId="172" fontId="9" fillId="36" borderId="40" xfId="0" applyNumberFormat="1" applyFont="1" applyFill="1" applyBorder="1" applyAlignment="1" applyProtection="1">
      <alignment horizontal="right"/>
      <protection locked="0"/>
    </xf>
    <xf numFmtId="172" fontId="9" fillId="36" borderId="42" xfId="0" applyNumberFormat="1" applyFont="1" applyFill="1" applyBorder="1" applyAlignment="1" applyProtection="1">
      <alignment horizontal="right"/>
      <protection locked="0"/>
    </xf>
    <xf numFmtId="0" fontId="7" fillId="36" borderId="40" xfId="0" applyFont="1" applyFill="1" applyBorder="1" applyProtection="1">
      <protection locked="0"/>
    </xf>
    <xf numFmtId="0" fontId="10" fillId="36" borderId="40" xfId="0" applyFont="1" applyFill="1" applyBorder="1" applyProtection="1">
      <protection locked="0"/>
    </xf>
    <xf numFmtId="172" fontId="49" fillId="36" borderId="40" xfId="0" applyNumberFormat="1" applyFont="1" applyFill="1" applyBorder="1" applyAlignment="1" applyProtection="1">
      <alignment horizontal="right"/>
      <protection locked="0"/>
    </xf>
    <xf numFmtId="0" fontId="11" fillId="37" borderId="0" xfId="0" applyFont="1" applyFill="1" applyAlignment="1" applyProtection="1">
      <alignment horizontal="center"/>
      <protection locked="0"/>
    </xf>
    <xf numFmtId="0" fontId="11" fillId="37" borderId="13" xfId="0" applyFont="1" applyFill="1" applyBorder="1" applyProtection="1">
      <protection locked="0"/>
    </xf>
    <xf numFmtId="0" fontId="11" fillId="37" borderId="6" xfId="0" applyFont="1" applyFill="1" applyBorder="1" applyProtection="1">
      <protection locked="0"/>
    </xf>
    <xf numFmtId="0" fontId="13" fillId="35" borderId="0" xfId="0" applyFont="1" applyFill="1" applyAlignment="1" applyProtection="1">
      <alignment horizontal="left" indent="1"/>
      <protection locked="0"/>
    </xf>
    <xf numFmtId="181" fontId="9" fillId="36" borderId="41" xfId="0" applyNumberFormat="1" applyFont="1" applyFill="1" applyBorder="1" applyAlignment="1" applyProtection="1">
      <alignment horizontal="right"/>
      <protection locked="0"/>
    </xf>
    <xf numFmtId="181" fontId="9" fillId="36" borderId="40" xfId="0" applyNumberFormat="1" applyFont="1" applyFill="1" applyBorder="1" applyAlignment="1" applyProtection="1">
      <alignment horizontal="right"/>
      <protection locked="0"/>
    </xf>
    <xf numFmtId="181" fontId="9" fillId="36" borderId="42" xfId="0" applyNumberFormat="1" applyFont="1" applyFill="1" applyBorder="1" applyAlignment="1" applyProtection="1">
      <alignment horizontal="right"/>
      <protection locked="0"/>
    </xf>
    <xf numFmtId="0" fontId="9" fillId="36" borderId="46" xfId="0" applyFont="1" applyFill="1" applyBorder="1" applyProtection="1">
      <protection locked="0"/>
    </xf>
    <xf numFmtId="0" fontId="9" fillId="36" borderId="47" xfId="0" applyFont="1" applyFill="1" applyBorder="1" applyProtection="1">
      <protection locked="0"/>
    </xf>
    <xf numFmtId="0" fontId="9" fillId="36" borderId="47" xfId="0" applyFont="1" applyFill="1" applyBorder="1" applyAlignment="1" applyProtection="1">
      <alignment horizontal="center"/>
      <protection locked="0"/>
    </xf>
    <xf numFmtId="181" fontId="9" fillId="36" borderId="47" xfId="0" applyNumberFormat="1" applyFont="1" applyFill="1" applyBorder="1" applyAlignment="1" applyProtection="1">
      <alignment horizontal="right"/>
      <protection locked="0"/>
    </xf>
    <xf numFmtId="172" fontId="9" fillId="36" borderId="47" xfId="0" applyNumberFormat="1" applyFont="1" applyFill="1" applyBorder="1" applyAlignment="1" applyProtection="1">
      <alignment horizontal="right"/>
      <protection locked="0"/>
    </xf>
    <xf numFmtId="181" fontId="9" fillId="36" borderId="48" xfId="0" applyNumberFormat="1" applyFont="1" applyFill="1" applyBorder="1" applyAlignment="1" applyProtection="1">
      <alignment horizontal="right"/>
      <protection locked="0"/>
    </xf>
    <xf numFmtId="0" fontId="9" fillId="36" borderId="49" xfId="0" applyFont="1" applyFill="1" applyBorder="1" applyProtection="1">
      <protection locked="0"/>
    </xf>
    <xf numFmtId="0" fontId="9" fillId="36" borderId="0" xfId="0" applyFont="1" applyFill="1" applyProtection="1">
      <protection locked="0"/>
    </xf>
    <xf numFmtId="0" fontId="9" fillId="36" borderId="0" xfId="0" applyFont="1" applyFill="1" applyAlignment="1" applyProtection="1">
      <alignment horizontal="center"/>
      <protection locked="0"/>
    </xf>
    <xf numFmtId="181" fontId="9" fillId="36" borderId="0" xfId="0" applyNumberFormat="1" applyFont="1" applyFill="1" applyAlignment="1" applyProtection="1">
      <alignment horizontal="right"/>
      <protection locked="0"/>
    </xf>
    <xf numFmtId="172" fontId="9" fillId="36" borderId="0" xfId="0" applyNumberFormat="1" applyFont="1" applyFill="1" applyAlignment="1" applyProtection="1">
      <alignment horizontal="right"/>
      <protection locked="0"/>
    </xf>
    <xf numFmtId="181" fontId="9" fillId="36" borderId="50" xfId="0" applyNumberFormat="1" applyFont="1" applyFill="1" applyBorder="1" applyAlignment="1" applyProtection="1">
      <alignment horizontal="right"/>
      <protection locked="0"/>
    </xf>
    <xf numFmtId="0" fontId="9" fillId="36" borderId="51" xfId="0" applyFont="1" applyFill="1" applyBorder="1" applyProtection="1">
      <protection locked="0"/>
    </xf>
    <xf numFmtId="0" fontId="9" fillId="36" borderId="52" xfId="0" applyFont="1" applyFill="1" applyBorder="1" applyProtection="1">
      <protection locked="0"/>
    </xf>
    <xf numFmtId="0" fontId="9" fillId="36" borderId="52" xfId="0" applyFont="1" applyFill="1" applyBorder="1" applyAlignment="1" applyProtection="1">
      <alignment horizontal="center"/>
      <protection locked="0"/>
    </xf>
    <xf numFmtId="181" fontId="9" fillId="36" borderId="52" xfId="0" applyNumberFormat="1" applyFont="1" applyFill="1" applyBorder="1" applyAlignment="1" applyProtection="1">
      <alignment horizontal="right"/>
      <protection locked="0"/>
    </xf>
    <xf numFmtId="172" fontId="9" fillId="36" borderId="52" xfId="0" applyNumberFormat="1" applyFont="1" applyFill="1" applyBorder="1" applyAlignment="1" applyProtection="1">
      <alignment horizontal="right"/>
      <protection locked="0"/>
    </xf>
    <xf numFmtId="181" fontId="9" fillId="36" borderId="53" xfId="0" applyNumberFormat="1" applyFont="1" applyFill="1" applyBorder="1" applyAlignment="1" applyProtection="1">
      <alignment horizontal="right"/>
      <protection locked="0"/>
    </xf>
    <xf numFmtId="197" fontId="7" fillId="35" borderId="0" xfId="0" applyNumberFormat="1" applyFont="1" applyFill="1" applyAlignment="1" applyProtection="1">
      <alignment horizontal="right"/>
      <protection locked="0"/>
    </xf>
    <xf numFmtId="171" fontId="15" fillId="0" borderId="6" xfId="1" applyNumberFormat="1" applyFont="1" applyBorder="1" applyAlignment="1" applyProtection="1">
      <alignment horizontal="right"/>
      <protection locked="0"/>
    </xf>
    <xf numFmtId="167" fontId="24" fillId="0" borderId="6" xfId="0" applyNumberFormat="1" applyFont="1" applyBorder="1" applyAlignment="1" applyProtection="1">
      <alignment horizontal="right"/>
      <protection locked="0"/>
    </xf>
    <xf numFmtId="194" fontId="8" fillId="0" borderId="54" xfId="0" applyNumberFormat="1" applyFont="1" applyBorder="1"/>
    <xf numFmtId="194" fontId="8" fillId="0" borderId="55" xfId="0" applyNumberFormat="1" applyFont="1" applyBorder="1"/>
    <xf numFmtId="0" fontId="7" fillId="0" borderId="56" xfId="0" applyFont="1" applyBorder="1"/>
    <xf numFmtId="194" fontId="8" fillId="0" borderId="57" xfId="0" applyNumberFormat="1" applyFont="1" applyBorder="1"/>
    <xf numFmtId="0" fontId="9" fillId="36" borderId="39" xfId="0" applyFont="1" applyFill="1" applyBorder="1" applyAlignment="1" applyProtection="1">
      <alignment horizontal="center"/>
      <protection locked="0"/>
    </xf>
    <xf numFmtId="172" fontId="9" fillId="36" borderId="40" xfId="0" applyNumberFormat="1" applyFont="1" applyFill="1" applyBorder="1" applyAlignment="1" applyProtection="1">
      <alignment horizontal="center"/>
      <protection locked="0"/>
    </xf>
    <xf numFmtId="172" fontId="9" fillId="36" borderId="42" xfId="0" applyNumberFormat="1" applyFont="1" applyFill="1" applyBorder="1" applyAlignment="1" applyProtection="1">
      <alignment horizontal="center"/>
      <protection locked="0"/>
    </xf>
    <xf numFmtId="172" fontId="53" fillId="36" borderId="40" xfId="0" applyNumberFormat="1" applyFont="1" applyFill="1" applyBorder="1" applyAlignment="1" applyProtection="1">
      <alignment horizontal="center"/>
      <protection locked="0"/>
    </xf>
    <xf numFmtId="172" fontId="48" fillId="0" borderId="0" xfId="0" applyNumberFormat="1" applyFont="1" applyProtection="1">
      <protection locked="0"/>
    </xf>
    <xf numFmtId="0" fontId="62" fillId="0" borderId="0" xfId="0" applyFont="1"/>
    <xf numFmtId="0" fontId="5" fillId="0" borderId="0" xfId="0" applyFont="1"/>
    <xf numFmtId="0" fontId="6" fillId="0" borderId="0" xfId="0" applyFont="1"/>
    <xf numFmtId="0" fontId="63" fillId="0" borderId="0" xfId="0" applyFont="1"/>
    <xf numFmtId="0" fontId="4" fillId="0" borderId="0" xfId="0" applyFont="1" applyAlignment="1" applyProtection="1">
      <alignment horizontal="left" indent="1"/>
      <protection locked="0"/>
    </xf>
    <xf numFmtId="0" fontId="19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64" fillId="0" borderId="0" xfId="0" applyFont="1" applyProtection="1">
      <protection locked="0"/>
    </xf>
    <xf numFmtId="199" fontId="9" fillId="0" borderId="23" xfId="0" applyNumberFormat="1" applyFont="1" applyBorder="1" applyProtection="1">
      <protection locked="0"/>
    </xf>
    <xf numFmtId="0" fontId="0" fillId="0" borderId="0" xfId="0" applyAlignment="1">
      <alignment horizontal="center"/>
    </xf>
    <xf numFmtId="0" fontId="65" fillId="32" borderId="58" xfId="0" applyFont="1" applyFill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66" fillId="0" borderId="0" xfId="0" applyFont="1"/>
    <xf numFmtId="0" fontId="67" fillId="0" borderId="0" xfId="0" applyFont="1" applyProtection="1">
      <protection locked="0"/>
    </xf>
    <xf numFmtId="0" fontId="0" fillId="38" borderId="0" xfId="0" applyFill="1" applyProtection="1">
      <protection locked="0"/>
    </xf>
    <xf numFmtId="0" fontId="0" fillId="38" borderId="0" xfId="0" applyFill="1"/>
    <xf numFmtId="9" fontId="7" fillId="0" borderId="0" xfId="0" applyNumberFormat="1" applyFont="1" applyProtection="1">
      <protection locked="0"/>
    </xf>
    <xf numFmtId="10" fontId="7" fillId="0" borderId="0" xfId="0" applyNumberFormat="1" applyFont="1" applyProtection="1">
      <protection locked="0"/>
    </xf>
    <xf numFmtId="197" fontId="8" fillId="0" borderId="30" xfId="0" applyNumberFormat="1" applyFont="1" applyBorder="1" applyAlignment="1" applyProtection="1">
      <alignment horizontal="right"/>
      <protection locked="0"/>
    </xf>
    <xf numFmtId="198" fontId="7" fillId="0" borderId="0" xfId="0" applyNumberFormat="1" applyFont="1" applyProtection="1">
      <protection locked="0"/>
    </xf>
    <xf numFmtId="202" fontId="46" fillId="0" borderId="19" xfId="0" applyNumberFormat="1" applyFont="1" applyBorder="1"/>
    <xf numFmtId="202" fontId="46" fillId="0" borderId="21" xfId="0" applyNumberFormat="1" applyFont="1" applyBorder="1"/>
    <xf numFmtId="192" fontId="46" fillId="0" borderId="19" xfId="0" applyNumberFormat="1" applyFont="1" applyBorder="1"/>
    <xf numFmtId="201" fontId="46" fillId="0" borderId="19" xfId="0" applyNumberFormat="1" applyFont="1" applyBorder="1"/>
    <xf numFmtId="200" fontId="46" fillId="0" borderId="19" xfId="0" applyNumberFormat="1" applyFont="1" applyBorder="1"/>
    <xf numFmtId="0" fontId="46" fillId="0" borderId="0" xfId="0" applyFont="1"/>
    <xf numFmtId="194" fontId="68" fillId="0" borderId="21" xfId="0" applyNumberFormat="1" applyFont="1" applyBorder="1" applyAlignment="1">
      <alignment horizontal="right"/>
    </xf>
    <xf numFmtId="198" fontId="46" fillId="0" borderId="19" xfId="0" applyNumberFormat="1" applyFont="1" applyBorder="1"/>
    <xf numFmtId="0" fontId="69" fillId="0" borderId="19" xfId="0" applyFont="1" applyBorder="1"/>
    <xf numFmtId="0" fontId="69" fillId="0" borderId="0" xfId="0" applyFont="1"/>
    <xf numFmtId="0" fontId="70" fillId="0" borderId="19" xfId="0" applyFont="1" applyBorder="1"/>
    <xf numFmtId="0" fontId="0" fillId="0" borderId="0" xfId="0" applyAlignment="1">
      <alignment horizontal="left"/>
    </xf>
    <xf numFmtId="195" fontId="8" fillId="0" borderId="19" xfId="0" applyNumberFormat="1" applyFont="1" applyBorder="1" applyAlignment="1">
      <alignment horizontal="center"/>
    </xf>
    <xf numFmtId="0" fontId="7" fillId="0" borderId="20" xfId="0" applyFont="1" applyBorder="1" applyAlignment="1" applyProtection="1">
      <alignment horizontal="center"/>
      <protection locked="0"/>
    </xf>
    <xf numFmtId="207" fontId="8" fillId="0" borderId="19" xfId="0" applyNumberFormat="1" applyFont="1" applyBorder="1" applyAlignment="1">
      <alignment horizontal="center"/>
    </xf>
    <xf numFmtId="207" fontId="8" fillId="0" borderId="27" xfId="0" applyNumberFormat="1" applyFont="1" applyBorder="1" applyAlignment="1">
      <alignment horizontal="center"/>
    </xf>
    <xf numFmtId="207" fontId="8" fillId="0" borderId="21" xfId="0" applyNumberFormat="1" applyFont="1" applyBorder="1" applyAlignment="1">
      <alignment horizontal="center"/>
    </xf>
    <xf numFmtId="195" fontId="8" fillId="0" borderId="27" xfId="0" applyNumberFormat="1" applyFont="1" applyBorder="1" applyAlignment="1">
      <alignment horizontal="center"/>
    </xf>
    <xf numFmtId="195" fontId="8" fillId="0" borderId="21" xfId="0" applyNumberFormat="1" applyFont="1" applyBorder="1" applyAlignment="1">
      <alignment horizontal="center"/>
    </xf>
  </cellXfs>
  <cellStyles count="157">
    <cellStyle name="Comma" xfId="4" xr:uid="{00000000-0005-0000-0000-000000000000}"/>
    <cellStyle name="Comma [0]" xfId="5" xr:uid="{00000000-0005-0000-0000-000001000000}"/>
    <cellStyle name="Comma 10" xfId="27" xr:uid="{00000000-0005-0000-0000-000002000000}"/>
    <cellStyle name="Comma 10 2" xfId="28" xr:uid="{00000000-0005-0000-0000-000003000000}"/>
    <cellStyle name="Comma 10 5 2" xfId="29" xr:uid="{00000000-0005-0000-0000-000004000000}"/>
    <cellStyle name="Comma 10 5 2 2" xfId="30" xr:uid="{00000000-0005-0000-0000-000005000000}"/>
    <cellStyle name="Comma 108" xfId="31" xr:uid="{00000000-0005-0000-0000-000006000000}"/>
    <cellStyle name="Comma 2" xfId="16" xr:uid="{00000000-0005-0000-0000-000007000000}"/>
    <cellStyle name="Comma 2 2" xfId="33" xr:uid="{00000000-0005-0000-0000-000008000000}"/>
    <cellStyle name="Comma 2 2 2" xfId="34" xr:uid="{00000000-0005-0000-0000-000009000000}"/>
    <cellStyle name="Comma 2_LDE" xfId="32" xr:uid="{00000000-0005-0000-0000-00000A000000}"/>
    <cellStyle name="Comma 3" xfId="35" xr:uid="{00000000-0005-0000-0000-00000B000000}"/>
    <cellStyle name="Comma 6" xfId="26" xr:uid="{00000000-0005-0000-0000-00000C000000}"/>
    <cellStyle name="Comma 6 2" xfId="36" xr:uid="{00000000-0005-0000-0000-00000D000000}"/>
    <cellStyle name="Comma 7" xfId="37" xr:uid="{00000000-0005-0000-0000-00000E000000}"/>
    <cellStyle name="Comma 7 2" xfId="38" xr:uid="{00000000-0005-0000-0000-00000F000000}"/>
    <cellStyle name="Currency" xfId="2" xr:uid="{00000000-0005-0000-0000-000010000000}"/>
    <cellStyle name="Currency [0]" xfId="3" xr:uid="{00000000-0005-0000-0000-000011000000}"/>
    <cellStyle name="Currency 2" xfId="39" xr:uid="{00000000-0005-0000-0000-000012000000}"/>
    <cellStyle name="Currency 2 2" xfId="40" xr:uid="{00000000-0005-0000-0000-000013000000}"/>
    <cellStyle name="Currency 2 2 2" xfId="41" xr:uid="{00000000-0005-0000-0000-000014000000}"/>
    <cellStyle name="Currency 6" xfId="12" xr:uid="{00000000-0005-0000-0000-000015000000}"/>
    <cellStyle name="FRxAmtStyle" xfId="17" xr:uid="{00000000-0005-0000-0000-000016000000}"/>
    <cellStyle name="FRxAmtStyle 10" xfId="43" xr:uid="{00000000-0005-0000-0000-000017000000}"/>
    <cellStyle name="FRxAmtStyle 2" xfId="11" xr:uid="{00000000-0005-0000-0000-000018000000}"/>
    <cellStyle name="FRxAmtStyle 3 2" xfId="44" xr:uid="{00000000-0005-0000-0000-000019000000}"/>
    <cellStyle name="FRxAmtStyle_LDE" xfId="42" xr:uid="{00000000-0005-0000-0000-00001A000000}"/>
    <cellStyle name="FRxCurrStyle" xfId="18" xr:uid="{00000000-0005-0000-0000-00001B000000}"/>
    <cellStyle name="FRxPcntStyle" xfId="19" xr:uid="{00000000-0005-0000-0000-00001C000000}"/>
    <cellStyle name="FRxPcntStyle 2" xfId="45" xr:uid="{00000000-0005-0000-0000-00001D000000}"/>
    <cellStyle name="Good" xfId="6" xr:uid="{00000000-0005-0000-0000-00001E000000}"/>
    <cellStyle name="Neutral" xfId="7" xr:uid="{00000000-0005-0000-0000-000020000000}"/>
    <cellStyle name="Normal" xfId="0" builtinId="0"/>
    <cellStyle name="Normal 10" xfId="46" xr:uid="{00000000-0005-0000-0000-000022000000}"/>
    <cellStyle name="Normal 10 2" xfId="47" xr:uid="{00000000-0005-0000-0000-000023000000}"/>
    <cellStyle name="Normal 13 10 2 3" xfId="48" xr:uid="{00000000-0005-0000-0000-000024000000}"/>
    <cellStyle name="Normal 13 10 2 3 2" xfId="49" xr:uid="{00000000-0005-0000-0000-000025000000}"/>
    <cellStyle name="Normal 2" xfId="15" xr:uid="{00000000-0005-0000-0000-000026000000}"/>
    <cellStyle name="Normal 2 2" xfId="51" xr:uid="{00000000-0005-0000-0000-000027000000}"/>
    <cellStyle name="Normal 2 2 2 25" xfId="8" xr:uid="{00000000-0005-0000-0000-000028000000}"/>
    <cellStyle name="Normal 2_LDE" xfId="50" xr:uid="{00000000-0005-0000-0000-000029000000}"/>
    <cellStyle name="Normal 25" xfId="10" xr:uid="{00000000-0005-0000-0000-00002A000000}"/>
    <cellStyle name="Normal 3" xfId="52" xr:uid="{00000000-0005-0000-0000-00002B000000}"/>
    <cellStyle name="Normal 3 2" xfId="53" xr:uid="{00000000-0005-0000-0000-00002C000000}"/>
    <cellStyle name="Normal 3 2 2" xfId="54" xr:uid="{00000000-0005-0000-0000-00002D000000}"/>
    <cellStyle name="Normal 3 5" xfId="55" xr:uid="{00000000-0005-0000-0000-00002E000000}"/>
    <cellStyle name="Normal 397" xfId="56" xr:uid="{00000000-0005-0000-0000-00002F000000}"/>
    <cellStyle name="Normal 397 2" xfId="57" xr:uid="{00000000-0005-0000-0000-000030000000}"/>
    <cellStyle name="Normal 4" xfId="58" xr:uid="{00000000-0005-0000-0000-000031000000}"/>
    <cellStyle name="Normal 4 2" xfId="59" xr:uid="{00000000-0005-0000-0000-000032000000}"/>
    <cellStyle name="Normal 4 3" xfId="60" xr:uid="{00000000-0005-0000-0000-000033000000}"/>
    <cellStyle name="Normal 418" xfId="14" xr:uid="{00000000-0005-0000-0000-000034000000}"/>
    <cellStyle name="Normal 5" xfId="61" xr:uid="{00000000-0005-0000-0000-000035000000}"/>
    <cellStyle name="Normal 5 2" xfId="62" xr:uid="{00000000-0005-0000-0000-000036000000}"/>
    <cellStyle name="Normal 6" xfId="63" xr:uid="{00000000-0005-0000-0000-000037000000}"/>
    <cellStyle name="Normal 8" xfId="64" xr:uid="{00000000-0005-0000-0000-000038000000}"/>
    <cellStyle name="Normal 8 2" xfId="65" xr:uid="{00000000-0005-0000-0000-000039000000}"/>
    <cellStyle name="Note 2" xfId="66" xr:uid="{00000000-0005-0000-0000-00003A000000}"/>
    <cellStyle name="Percent" xfId="1" xr:uid="{00000000-0005-0000-0000-00003B000000}"/>
    <cellStyle name="Percent 10" xfId="13" xr:uid="{00000000-0005-0000-0000-00003C000000}"/>
    <cellStyle name="Percent 2" xfId="9" xr:uid="{00000000-0005-0000-0000-00003D000000}"/>
    <cellStyle name="Percent 2 2" xfId="67" xr:uid="{00000000-0005-0000-0000-00003E000000}"/>
    <cellStyle name="Percent 3" xfId="20" xr:uid="{00000000-0005-0000-0000-00003F000000}"/>
    <cellStyle name="Percent 4" xfId="68" xr:uid="{00000000-0005-0000-0000-000040000000}"/>
    <cellStyle name="Percent 5" xfId="69" xr:uid="{00000000-0005-0000-0000-000041000000}"/>
    <cellStyle name="SAPBEXaggData" xfId="70" xr:uid="{00000000-0005-0000-0000-000042000000}"/>
    <cellStyle name="SAPBEXaggData 2" xfId="71" xr:uid="{00000000-0005-0000-0000-000043000000}"/>
    <cellStyle name="SAPBEXaggDataEmph" xfId="72" xr:uid="{00000000-0005-0000-0000-000044000000}"/>
    <cellStyle name="SAPBEXaggDataEmph 2" xfId="73" xr:uid="{00000000-0005-0000-0000-000045000000}"/>
    <cellStyle name="SAPBEXaggItem" xfId="74" xr:uid="{00000000-0005-0000-0000-000046000000}"/>
    <cellStyle name="SAPBEXaggItem 2" xfId="75" xr:uid="{00000000-0005-0000-0000-000047000000}"/>
    <cellStyle name="SAPBEXaggItemX" xfId="76" xr:uid="{00000000-0005-0000-0000-000048000000}"/>
    <cellStyle name="SAPBEXaggItemX 2" xfId="77" xr:uid="{00000000-0005-0000-0000-000049000000}"/>
    <cellStyle name="SAPBEXchaText" xfId="78" xr:uid="{00000000-0005-0000-0000-00004A000000}"/>
    <cellStyle name="SAPBEXchaText 2" xfId="79" xr:uid="{00000000-0005-0000-0000-00004B000000}"/>
    <cellStyle name="SAPBEXexcBad7" xfId="80" xr:uid="{00000000-0005-0000-0000-00004C000000}"/>
    <cellStyle name="SAPBEXexcBad7 2" xfId="81" xr:uid="{00000000-0005-0000-0000-00004D000000}"/>
    <cellStyle name="SAPBEXexcBad8" xfId="82" xr:uid="{00000000-0005-0000-0000-00004E000000}"/>
    <cellStyle name="SAPBEXexcBad8 2" xfId="83" xr:uid="{00000000-0005-0000-0000-00004F000000}"/>
    <cellStyle name="SAPBEXexcBad9" xfId="84" xr:uid="{00000000-0005-0000-0000-000050000000}"/>
    <cellStyle name="SAPBEXexcBad9 2" xfId="85" xr:uid="{00000000-0005-0000-0000-000051000000}"/>
    <cellStyle name="SAPBEXexcCritical4" xfId="86" xr:uid="{00000000-0005-0000-0000-000052000000}"/>
    <cellStyle name="SAPBEXexcCritical4 2" xfId="87" xr:uid="{00000000-0005-0000-0000-000053000000}"/>
    <cellStyle name="SAPBEXexcCritical5" xfId="88" xr:uid="{00000000-0005-0000-0000-000054000000}"/>
    <cellStyle name="SAPBEXexcCritical5 2" xfId="89" xr:uid="{00000000-0005-0000-0000-000055000000}"/>
    <cellStyle name="SAPBEXexcCritical6" xfId="90" xr:uid="{00000000-0005-0000-0000-000056000000}"/>
    <cellStyle name="SAPBEXexcCritical6 2" xfId="91" xr:uid="{00000000-0005-0000-0000-000057000000}"/>
    <cellStyle name="SAPBEXexcGood1" xfId="92" xr:uid="{00000000-0005-0000-0000-000058000000}"/>
    <cellStyle name="SAPBEXexcGood1 2" xfId="93" xr:uid="{00000000-0005-0000-0000-000059000000}"/>
    <cellStyle name="SAPBEXexcGood2" xfId="94" xr:uid="{00000000-0005-0000-0000-00005A000000}"/>
    <cellStyle name="SAPBEXexcGood2 2" xfId="95" xr:uid="{00000000-0005-0000-0000-00005B000000}"/>
    <cellStyle name="SAPBEXexcGood3" xfId="96" xr:uid="{00000000-0005-0000-0000-00005C000000}"/>
    <cellStyle name="SAPBEXexcGood3 2" xfId="97" xr:uid="{00000000-0005-0000-0000-00005D000000}"/>
    <cellStyle name="SAPBEXfilterDrill" xfId="98" xr:uid="{00000000-0005-0000-0000-00005E000000}"/>
    <cellStyle name="SAPBEXfilterDrill 2" xfId="99" xr:uid="{00000000-0005-0000-0000-00005F000000}"/>
    <cellStyle name="SAPBEXfilterItem" xfId="100" xr:uid="{00000000-0005-0000-0000-000060000000}"/>
    <cellStyle name="SAPBEXfilterItem 2" xfId="101" xr:uid="{00000000-0005-0000-0000-000061000000}"/>
    <cellStyle name="SAPBEXfilterText" xfId="102" xr:uid="{00000000-0005-0000-0000-000062000000}"/>
    <cellStyle name="SAPBEXfilterText 2" xfId="103" xr:uid="{00000000-0005-0000-0000-000063000000}"/>
    <cellStyle name="SAPBEXformats" xfId="104" xr:uid="{00000000-0005-0000-0000-000064000000}"/>
    <cellStyle name="SAPBEXformats 2" xfId="105" xr:uid="{00000000-0005-0000-0000-000065000000}"/>
    <cellStyle name="SAPBEXheaderItem" xfId="106" xr:uid="{00000000-0005-0000-0000-000066000000}"/>
    <cellStyle name="SAPBEXheaderItem 2" xfId="107" xr:uid="{00000000-0005-0000-0000-000067000000}"/>
    <cellStyle name="SAPBEXheaderText" xfId="108" xr:uid="{00000000-0005-0000-0000-000068000000}"/>
    <cellStyle name="SAPBEXheaderText 2" xfId="109" xr:uid="{00000000-0005-0000-0000-000069000000}"/>
    <cellStyle name="SAPBEXHLevel0" xfId="110" xr:uid="{00000000-0005-0000-0000-00006A000000}"/>
    <cellStyle name="SAPBEXHLevel0 2" xfId="111" xr:uid="{00000000-0005-0000-0000-00006B000000}"/>
    <cellStyle name="SAPBEXHLevel0 2 2" xfId="112" xr:uid="{00000000-0005-0000-0000-00006C000000}"/>
    <cellStyle name="SAPBEXHLevel0 3" xfId="113" xr:uid="{00000000-0005-0000-0000-00006D000000}"/>
    <cellStyle name="SAPBEXHLevel0X" xfId="114" xr:uid="{00000000-0005-0000-0000-00006E000000}"/>
    <cellStyle name="SAPBEXHLevel0X 2" xfId="115" xr:uid="{00000000-0005-0000-0000-00006F000000}"/>
    <cellStyle name="SAPBEXHLevel1" xfId="116" xr:uid="{00000000-0005-0000-0000-000070000000}"/>
    <cellStyle name="SAPBEXHLevel1 2" xfId="117" xr:uid="{00000000-0005-0000-0000-000071000000}"/>
    <cellStyle name="SAPBEXHLevel1 2 2" xfId="118" xr:uid="{00000000-0005-0000-0000-000072000000}"/>
    <cellStyle name="SAPBEXHLevel1 3" xfId="119" xr:uid="{00000000-0005-0000-0000-000073000000}"/>
    <cellStyle name="SAPBEXHLevel1X" xfId="120" xr:uid="{00000000-0005-0000-0000-000074000000}"/>
    <cellStyle name="SAPBEXHLevel1X 2" xfId="121" xr:uid="{00000000-0005-0000-0000-000075000000}"/>
    <cellStyle name="SAPBEXHLevel2" xfId="122" xr:uid="{00000000-0005-0000-0000-000076000000}"/>
    <cellStyle name="SAPBEXHLevel2 2" xfId="123" xr:uid="{00000000-0005-0000-0000-000077000000}"/>
    <cellStyle name="SAPBEXHLevel2 2 2" xfId="124" xr:uid="{00000000-0005-0000-0000-000078000000}"/>
    <cellStyle name="SAPBEXHLevel2 3" xfId="125" xr:uid="{00000000-0005-0000-0000-000079000000}"/>
    <cellStyle name="SAPBEXHLevel2X" xfId="126" xr:uid="{00000000-0005-0000-0000-00007A000000}"/>
    <cellStyle name="SAPBEXHLevel2X 2" xfId="127" xr:uid="{00000000-0005-0000-0000-00007B000000}"/>
    <cellStyle name="SAPBEXHLevel3" xfId="128" xr:uid="{00000000-0005-0000-0000-00007C000000}"/>
    <cellStyle name="SAPBEXHLevel3 2" xfId="129" xr:uid="{00000000-0005-0000-0000-00007D000000}"/>
    <cellStyle name="SAPBEXHLevel3 2 2" xfId="130" xr:uid="{00000000-0005-0000-0000-00007E000000}"/>
    <cellStyle name="SAPBEXHLevel3 3" xfId="131" xr:uid="{00000000-0005-0000-0000-00007F000000}"/>
    <cellStyle name="SAPBEXHLevel3X" xfId="132" xr:uid="{00000000-0005-0000-0000-000080000000}"/>
    <cellStyle name="SAPBEXHLevel3X 2" xfId="133" xr:uid="{00000000-0005-0000-0000-000081000000}"/>
    <cellStyle name="SAPBEXinputData" xfId="134" xr:uid="{00000000-0005-0000-0000-000082000000}"/>
    <cellStyle name="SAPBEXinputData 2" xfId="135" xr:uid="{00000000-0005-0000-0000-000083000000}"/>
    <cellStyle name="SAPBEXresData" xfId="136" xr:uid="{00000000-0005-0000-0000-000084000000}"/>
    <cellStyle name="SAPBEXresData 2" xfId="137" xr:uid="{00000000-0005-0000-0000-000085000000}"/>
    <cellStyle name="SAPBEXresDataEmph" xfId="138" xr:uid="{00000000-0005-0000-0000-000086000000}"/>
    <cellStyle name="SAPBEXresItem" xfId="139" xr:uid="{00000000-0005-0000-0000-000087000000}"/>
    <cellStyle name="SAPBEXresItem 2" xfId="140" xr:uid="{00000000-0005-0000-0000-000088000000}"/>
    <cellStyle name="SAPBEXresItemX" xfId="141" xr:uid="{00000000-0005-0000-0000-000089000000}"/>
    <cellStyle name="SAPBEXresItemX 2" xfId="142" xr:uid="{00000000-0005-0000-0000-00008A000000}"/>
    <cellStyle name="SAPBEXstdData" xfId="143" xr:uid="{00000000-0005-0000-0000-00008B000000}"/>
    <cellStyle name="SAPBEXstdData 2" xfId="144" xr:uid="{00000000-0005-0000-0000-00008C000000}"/>
    <cellStyle name="SAPBEXstdDataEmph" xfId="145" xr:uid="{00000000-0005-0000-0000-00008D000000}"/>
    <cellStyle name="SAPBEXstdDataEmph 2" xfId="146" xr:uid="{00000000-0005-0000-0000-00008E000000}"/>
    <cellStyle name="SAPBEXstdItem" xfId="147" xr:uid="{00000000-0005-0000-0000-00008F000000}"/>
    <cellStyle name="SAPBEXstdItem 2" xfId="148" xr:uid="{00000000-0005-0000-0000-000090000000}"/>
    <cellStyle name="SAPBEXstdItemX" xfId="149" xr:uid="{00000000-0005-0000-0000-000091000000}"/>
    <cellStyle name="SAPBEXstdItemX 2" xfId="150" xr:uid="{00000000-0005-0000-0000-000092000000}"/>
    <cellStyle name="SAPBEXtitle" xfId="151" xr:uid="{00000000-0005-0000-0000-000093000000}"/>
    <cellStyle name="SAPBEXtitle 2" xfId="152" xr:uid="{00000000-0005-0000-0000-000094000000}"/>
    <cellStyle name="SAPBEXundefined" xfId="153" xr:uid="{00000000-0005-0000-0000-000095000000}"/>
    <cellStyle name="SAPBEXundefined 2" xfId="154" xr:uid="{00000000-0005-0000-0000-000096000000}"/>
    <cellStyle name="Sheet Title" xfId="155" xr:uid="{00000000-0005-0000-0000-000097000000}"/>
    <cellStyle name="STYLE1" xfId="21" xr:uid="{00000000-0005-0000-0000-000098000000}"/>
    <cellStyle name="STYLE2" xfId="22" xr:uid="{00000000-0005-0000-0000-000099000000}"/>
    <cellStyle name="STYLE3" xfId="23" xr:uid="{00000000-0005-0000-0000-00009A000000}"/>
    <cellStyle name="STYLE4" xfId="24" xr:uid="{00000000-0005-0000-0000-00009B000000}"/>
    <cellStyle name="STYLE5" xfId="25" xr:uid="{00000000-0005-0000-0000-00009C000000}"/>
    <cellStyle name="Warning Text 2" xfId="156" xr:uid="{00000000-0005-0000-0000-00009D000000}"/>
  </cellStyles>
  <dxfs count="33">
    <dxf>
      <fill>
        <patternFill>
          <bgColor rgb="FFE0EBE7"/>
        </patternFill>
      </fill>
    </dxf>
    <dxf>
      <fill>
        <patternFill>
          <bgColor rgb="FFF0F4F3"/>
        </patternFill>
      </fill>
    </dxf>
    <dxf>
      <fill>
        <patternFill>
          <bgColor rgb="FFE0EBE7"/>
        </patternFill>
      </fill>
    </dxf>
    <dxf>
      <font>
        <b/>
        <i val="0"/>
        <color theme="4"/>
      </font>
      <fill>
        <patternFill>
          <bgColor rgb="FFFDF2D5"/>
        </patternFill>
      </fill>
      <border>
        <left style="medium">
          <color rgb="FF4F7567"/>
        </left>
      </border>
    </dxf>
    <dxf>
      <fill>
        <patternFill>
          <bgColor rgb="FFB8CFC7"/>
        </patternFill>
      </fill>
    </dxf>
    <dxf>
      <font>
        <b/>
        <i val="0"/>
        <color theme="4"/>
      </font>
      <fill>
        <patternFill>
          <bgColor rgb="FFFDF2D5"/>
        </patternFill>
      </fill>
      <border>
        <top style="medium">
          <color rgb="FF4F7567"/>
        </top>
        <bottom/>
      </border>
    </dxf>
    <dxf>
      <font>
        <b/>
        <i val="0"/>
        <color theme="0"/>
      </font>
      <fill>
        <patternFill>
          <bgColor rgb="FF163D22"/>
        </patternFill>
      </fill>
      <border>
        <bottom style="thick">
          <color theme="0"/>
        </bottom>
      </border>
    </dxf>
    <dxf>
      <fill>
        <patternFill>
          <bgColor rgb="FFE0EBE7"/>
        </patternFill>
      </fill>
      <border>
        <top style="thin">
          <color rgb="FFB8CFC7"/>
        </top>
        <bottom style="thin">
          <color rgb="FFB8CFC7"/>
        </bottom>
      </border>
    </dxf>
    <dxf>
      <fill>
        <patternFill>
          <bgColor rgb="FFFDF2D5"/>
        </patternFill>
      </fill>
    </dxf>
    <dxf>
      <fill>
        <patternFill>
          <bgColor theme="6"/>
        </patternFill>
      </fill>
    </dxf>
    <dxf>
      <border>
        <top style="thin">
          <color rgb="FF4F7567"/>
        </top>
      </border>
    </dxf>
    <dxf>
      <font>
        <b/>
        <i val="0"/>
        <color theme="0"/>
      </font>
      <fill>
        <patternFill>
          <bgColor rgb="FF163D22"/>
        </patternFill>
      </fill>
      <border>
        <left style="thin">
          <color rgb="FF101815"/>
        </left>
        <right style="thin">
          <color rgb="FF101815"/>
        </right>
        <top style="thin">
          <color rgb="FF101815"/>
        </top>
        <bottom style="thin">
          <color rgb="FF101815"/>
        </bottom>
      </border>
    </dxf>
    <dxf>
      <border>
        <left style="thin">
          <color rgb="FFB8CFC7"/>
        </left>
        <right style="thin">
          <color rgb="FFB8CFC7"/>
        </right>
        <top style="thin">
          <color rgb="FFB8CFC7"/>
        </top>
        <bottom style="thin">
          <color rgb="FFB8CFC7"/>
        </bottom>
        <vertical style="thin">
          <color rgb="FFB8CFC7"/>
        </vertical>
        <horizontal style="thin">
          <color rgb="FFB8CFC7"/>
        </horizontal>
      </border>
    </dxf>
    <dxf>
      <fill>
        <patternFill>
          <bgColor rgb="FFE0EBE7"/>
        </patternFill>
      </fill>
    </dxf>
    <dxf>
      <fill>
        <patternFill>
          <bgColor rgb="FFE0EBE7"/>
        </patternFill>
      </fill>
    </dxf>
    <dxf>
      <fill>
        <patternFill>
          <bgColor rgb="FFFDF2D5"/>
        </patternFill>
      </fill>
    </dxf>
    <dxf>
      <fill>
        <patternFill>
          <bgColor rgb="FFB8CFC7"/>
        </patternFill>
      </fill>
    </dxf>
    <dxf>
      <border>
        <top style="thin">
          <color rgb="FF4F7567"/>
        </top>
        <bottom/>
      </border>
    </dxf>
    <dxf>
      <font>
        <b/>
        <i val="0"/>
        <color theme="0"/>
      </font>
      <fill>
        <patternFill>
          <bgColor rgb="FF163D22"/>
        </patternFill>
      </fill>
    </dxf>
    <dxf>
      <border>
        <horizontal style="thin">
          <color theme="6"/>
        </horizontal>
      </border>
    </dxf>
    <dxf>
      <fill>
        <patternFill>
          <bgColor rgb="FFE0EBE7"/>
        </patternFill>
      </fill>
    </dxf>
    <dxf>
      <fill>
        <patternFill>
          <bgColor rgb="FFE0EBE7"/>
        </patternFill>
      </fill>
    </dxf>
    <dxf>
      <fill>
        <patternFill>
          <bgColor rgb="FFFDF2D5"/>
        </patternFill>
      </fill>
    </dxf>
    <dxf>
      <fill>
        <patternFill>
          <bgColor rgb="FFB8CFC7"/>
        </patternFill>
      </fill>
    </dxf>
    <dxf>
      <border>
        <top style="thin">
          <color rgb="FF4F7567"/>
        </top>
      </border>
    </dxf>
    <dxf>
      <font>
        <b/>
        <i val="0"/>
        <color theme="0"/>
      </font>
      <fill>
        <patternFill>
          <bgColor rgb="FF163D22"/>
        </patternFill>
      </fill>
      <border>
        <left style="thin">
          <color rgb="FF101815"/>
        </left>
        <right style="thin">
          <color rgb="FF101815"/>
        </right>
        <top style="thin">
          <color rgb="FF101815"/>
        </top>
        <bottom style="thin">
          <color rgb="FF101815"/>
        </bottom>
      </border>
    </dxf>
    <dxf>
      <border>
        <left style="thin">
          <color rgb="FFB8CFC7"/>
        </left>
        <right style="thin">
          <color rgb="FFB8CFC7"/>
        </right>
        <top style="thin">
          <color rgb="FFB8CFC7"/>
        </top>
        <bottom style="thin">
          <color rgb="FFB8CFC7"/>
        </bottom>
      </border>
    </dxf>
    <dxf>
      <fill>
        <patternFill>
          <bgColor rgb="FFE0EBE7"/>
        </patternFill>
      </fill>
    </dxf>
    <dxf>
      <fill>
        <patternFill>
          <bgColor rgb="FFE0EBE7"/>
        </patternFill>
      </fill>
    </dxf>
    <dxf>
      <fill>
        <patternFill>
          <bgColor rgb="FFFDF2D5"/>
        </patternFill>
      </fill>
    </dxf>
    <dxf>
      <fill>
        <patternFill>
          <bgColor rgb="FFB8CFC7"/>
        </patternFill>
      </fill>
    </dxf>
    <dxf>
      <border>
        <top style="thin">
          <color rgb="FF4F7567"/>
        </top>
        <bottom/>
      </border>
    </dxf>
    <dxf>
      <font>
        <b/>
        <i val="0"/>
        <color theme="0"/>
      </font>
      <fill>
        <patternFill>
          <bgColor rgb="FF163D22"/>
        </patternFill>
      </fill>
    </dxf>
  </dxfs>
  <tableStyles count="5" defaultTableStyle="TDS 1" defaultPivotStyle="PivotStyleLight16">
    <tableStyle name="TDS 1" pivot="0" count="6" xr9:uid="{00000000-0011-0000-FFFF-FFFF00000000}">
      <tableStyleElement type="headerRow" dxfId="32"/>
      <tableStyleElement type="totalRow" dxfId="31"/>
      <tableStyleElement type="firstColumn" dxfId="30"/>
      <tableStyleElement type="lastColumn" dxfId="29"/>
      <tableStyleElement type="secondRowStripe" dxfId="28"/>
      <tableStyleElement type="firstColumnStripe" dxfId="27"/>
    </tableStyle>
    <tableStyle name="TDS 2" pivot="0" count="7" xr9:uid="{00000000-0011-0000-FFFF-FFFF01000000}">
      <tableStyleElement type="wholeTable" dxfId="26"/>
      <tableStyleElement type="headerRow" dxfId="25"/>
      <tableStyleElement type="totalRow" dxfId="24"/>
      <tableStyleElement type="firstColumn" dxfId="23"/>
      <tableStyleElement type="lastColumn" dxfId="22"/>
      <tableStyleElement type="secondRowStripe" dxfId="21"/>
      <tableStyleElement type="firstColumnStripe" dxfId="20"/>
    </tableStyle>
    <tableStyle name="TDS 3" pivot="0" count="7" xr9:uid="{00000000-0011-0000-FFFF-FFFF02000000}">
      <tableStyleElement type="wholeTable" dxfId="19"/>
      <tableStyleElement type="headerRow" dxfId="18"/>
      <tableStyleElement type="totalRow" dxfId="17"/>
      <tableStyleElement type="firstColumn" dxfId="16"/>
      <tableStyleElement type="lastColumn" dxfId="15"/>
      <tableStyleElement type="secondRowStripe" dxfId="14"/>
      <tableStyleElement type="firstColumnStripe" dxfId="13"/>
    </tableStyle>
    <tableStyle name="TDS 4" pivot="0" count="6" xr9:uid="{00000000-0011-0000-FFFF-FFFF03000000}">
      <tableStyleElement type="wholeTable" dxfId="12"/>
      <tableStyleElement type="headerRow" dxfId="11"/>
      <tableStyleElement type="totalRow" dxfId="10"/>
      <tableStyleElement type="firstColumn" dxfId="9"/>
      <tableStyleElement type="lastColumn" dxfId="8"/>
      <tableStyleElement type="secondRowStripe" dxfId="7"/>
    </tableStyle>
    <tableStyle name="TDS 5" pivot="0" count="7" xr9:uid="{00000000-0011-0000-FFFF-FFFF04000000}"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secondRowStripe" dxfId="1"/>
      <tableStyleElement type="firstColumnStripe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808080"/>
      <rgbColor rgb="000000E1"/>
      <rgbColor rgb="00FAA064"/>
      <rgbColor rgb="00DAE5DC"/>
      <rgbColor rgb="00B1B1B1"/>
      <rgbColor rgb="00FF0000"/>
      <rgbColor rgb="005F5F5F"/>
      <rgbColor rgb="00F2BF30"/>
      <rgbColor rgb="00C35103"/>
      <rgbColor rgb="00234337"/>
      <rgbColor rgb="00E3DFF5"/>
      <rgbColor rgb="007DA2ED"/>
      <rgbColor rgb="00FFFFFF"/>
      <rgbColor rgb="00DDDDDD"/>
      <rgbColor rgb="00224337"/>
      <rgbColor rgb="008CAFA1"/>
      <rgbColor rgb="00DAE5DC"/>
      <rgbColor rgb="00F2BF30"/>
      <rgbColor rgb="00FCEEBC"/>
      <rgbColor rgb="005F5F5F"/>
      <rgbColor rgb="00B1B1B1"/>
      <rgbColor rgb="00BE8F0C"/>
      <rgbColor rgb="0000B53F"/>
      <rgbColor rgb="00234337"/>
      <rgbColor rgb="00F2BF30"/>
      <rgbColor rgb="005F5F5F"/>
      <rgbColor rgb="002966E1"/>
      <rgbColor rgb="00C35103"/>
      <rgbColor rgb="00281959"/>
      <rgbColor rgb="008CAFA1"/>
      <rgbColor rgb="00008000"/>
      <rgbColor rgb="00FFFFFF"/>
      <rgbColor rgb="00FFFFFF"/>
      <rgbColor rgb="00EDF2EE"/>
      <rgbColor rgb="00FFFFFF"/>
      <rgbColor rgb="00EAEAEA"/>
      <rgbColor rgb="00FFFFFF"/>
      <rgbColor rgb="00E4ECE5"/>
      <rgbColor rgb="00FDD8BF"/>
      <rgbColor rgb="00D0DDF8"/>
      <rgbColor rgb="008CAFA1"/>
      <rgbColor rgb="00BBCDC5"/>
      <rgbColor rgb="00597F70"/>
      <rgbColor rgb="0000B53F"/>
      <rgbColor rgb="00ACA1E3"/>
      <rgbColor rgb="00FAC3C3"/>
      <rgbColor rgb="002966E1"/>
      <rgbColor rgb="00FCEEBC"/>
      <rgbColor rgb="00BE8F0C"/>
      <rgbColor rgb="000F1E14"/>
      <rgbColor rgb="00FFFFFF"/>
      <rgbColor rgb="00960000"/>
      <rgbColor rgb="00281959"/>
      <rgbColor rgb="00D95353"/>
    </indexedColors>
    <mruColors>
      <color rgb="FF4E4E4E"/>
      <color rgb="FF505050"/>
      <color rgb="FF545454"/>
      <color rgb="FF525252"/>
      <color rgb="FF494949"/>
      <color rgb="FF0000FF"/>
      <color rgb="FF066D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22/10/relationships/richValueRel" Target="richData/richValueRel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06/relationships/rdRichValueTypes" Target="richData/rdRichValueTyp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10241203506471E-2"/>
          <c:y val="3.91982127635217E-2"/>
          <c:w val="0.81132329000567105"/>
          <c:h val="0.787170259415287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Summary!$AF$7</c:f>
              <c:strCache>
                <c:ptCount val="1"/>
                <c:pt idx="0">
                  <c:v>Revenue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Summary!$AG$7:$EW$7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19.307937102489952</c:v>
                </c:pt>
                <c:pt idx="5">
                  <c:v>1.268093226283693</c:v>
                </c:pt>
                <c:pt idx="6">
                  <c:v>1.4687002441555537</c:v>
                </c:pt>
                <c:pt idx="7">
                  <c:v>1.4965387444409861</c:v>
                </c:pt>
                <c:pt idx="8">
                  <c:v>1.4663928360835232</c:v>
                </c:pt>
                <c:pt idx="9">
                  <c:v>1.3976915744248382</c:v>
                </c:pt>
                <c:pt idx="10">
                  <c:v>1.421558092170186</c:v>
                </c:pt>
                <c:pt idx="11">
                  <c:v>1.3532907316423695</c:v>
                </c:pt>
                <c:pt idx="12">
                  <c:v>1.3749932009739578</c:v>
                </c:pt>
                <c:pt idx="13">
                  <c:v>1.3512535397627172</c:v>
                </c:pt>
                <c:pt idx="14">
                  <c:v>1.1988270964789274</c:v>
                </c:pt>
                <c:pt idx="15">
                  <c:v>1.3039177896172853</c:v>
                </c:pt>
                <c:pt idx="16">
                  <c:v>1.2405682748166169</c:v>
                </c:pt>
                <c:pt idx="17">
                  <c:v>1.2614031393598284</c:v>
                </c:pt>
                <c:pt idx="18">
                  <c:v>1.201035851761008</c:v>
                </c:pt>
                <c:pt idx="19">
                  <c:v>1.2212494213037914</c:v>
                </c:pt>
                <c:pt idx="20">
                  <c:v>1.2016887931380398</c:v>
                </c:pt>
                <c:pt idx="21">
                  <c:v>1.1440094369399949</c:v>
                </c:pt>
                <c:pt idx="22">
                  <c:v>1.1628338199361672</c:v>
                </c:pt>
                <c:pt idx="23">
                  <c:v>1.1081471097112476</c:v>
                </c:pt>
                <c:pt idx="24">
                  <c:v>1.1292711949274563</c:v>
                </c:pt>
                <c:pt idx="25">
                  <c:v>1.1140995683510748</c:v>
                </c:pt>
                <c:pt idx="26">
                  <c:v>1.0283447374480266</c:v>
                </c:pt>
                <c:pt idx="27">
                  <c:v>1.0847880127368346</c:v>
                </c:pt>
                <c:pt idx="28">
                  <c:v>1.0370494447709184</c:v>
                </c:pt>
                <c:pt idx="29">
                  <c:v>1.0604424544029385</c:v>
                </c:pt>
                <c:pt idx="30">
                  <c:v>1.0154747285536398</c:v>
                </c:pt>
                <c:pt idx="31">
                  <c:v>1.0382719992879519</c:v>
                </c:pt>
                <c:pt idx="32">
                  <c:v>1.0276772228427475</c:v>
                </c:pt>
                <c:pt idx="33">
                  <c:v>0.98499228185655374</c:v>
                </c:pt>
                <c:pt idx="34">
                  <c:v>1.0080293030626617</c:v>
                </c:pt>
                <c:pt idx="35">
                  <c:v>0.96609279655637414</c:v>
                </c:pt>
                <c:pt idx="36">
                  <c:v>0.98863145844791334</c:v>
                </c:pt>
                <c:pt idx="37">
                  <c:v>0.98021443838426914</c:v>
                </c:pt>
                <c:pt idx="38">
                  <c:v>0.87908336021490474</c:v>
                </c:pt>
                <c:pt idx="39">
                  <c:v>0.96630216032007243</c:v>
                </c:pt>
                <c:pt idx="40">
                  <c:v>1.5472804396978306</c:v>
                </c:pt>
                <c:pt idx="41">
                  <c:v>1.5871857877895699</c:v>
                </c:pt>
                <c:pt idx="42">
                  <c:v>1.5251321186968885</c:v>
                </c:pt>
                <c:pt idx="43">
                  <c:v>1.5656598532822008</c:v>
                </c:pt>
                <c:pt idx="44">
                  <c:v>1.5572196821747293</c:v>
                </c:pt>
                <c:pt idx="45">
                  <c:v>1.4987708338330081</c:v>
                </c:pt>
                <c:pt idx="46">
                  <c:v>1.5401982473174627</c:v>
                </c:pt>
                <c:pt idx="47">
                  <c:v>1.482225101167103</c:v>
                </c:pt>
                <c:pt idx="48">
                  <c:v>1.5230405971162988</c:v>
                </c:pt>
                <c:pt idx="49">
                  <c:v>1.5144378485747605</c:v>
                </c:pt>
                <c:pt idx="50">
                  <c:v>1.3603936039661075</c:v>
                </c:pt>
                <c:pt idx="51">
                  <c:v>1.4978575964851519</c:v>
                </c:pt>
                <c:pt idx="52">
                  <c:v>1.44151678783049</c:v>
                </c:pt>
                <c:pt idx="53">
                  <c:v>1.4812860646865522</c:v>
                </c:pt>
                <c:pt idx="54">
                  <c:v>1.4255035614697966</c:v>
                </c:pt>
                <c:pt idx="55">
                  <c:v>1.4647766331430108</c:v>
                </c:pt>
                <c:pt idx="56">
                  <c:v>1.4565611963007246</c:v>
                </c:pt>
                <c:pt idx="57">
                  <c:v>1.4016581960934624</c:v>
                </c:pt>
                <c:pt idx="58">
                  <c:v>1.440239372542675</c:v>
                </c:pt>
                <c:pt idx="59">
                  <c:v>1.3859464273625364</c:v>
                </c:pt>
                <c:pt idx="60">
                  <c:v>1.4241014887748629</c:v>
                </c:pt>
                <c:pt idx="61">
                  <c:v>1.4161152651040543</c:v>
                </c:pt>
                <c:pt idx="62">
                  <c:v>1.2719145627154442</c:v>
                </c:pt>
                <c:pt idx="63">
                  <c:v>1.4003340126533774</c:v>
                </c:pt>
                <c:pt idx="64">
                  <c:v>1.3476277537637937</c:v>
                </c:pt>
                <c:pt idx="65">
                  <c:v>1.3853843534969641</c:v>
                </c:pt>
                <c:pt idx="66">
                  <c:v>1.3340356037261096</c:v>
                </c:pt>
                <c:pt idx="67">
                  <c:v>1.3717000444778835</c:v>
                </c:pt>
                <c:pt idx="68">
                  <c:v>1.3651126648470588</c:v>
                </c:pt>
                <c:pt idx="69">
                  <c:v>1.3158913162193333</c:v>
                </c:pt>
                <c:pt idx="70">
                  <c:v>1.354465781738118</c:v>
                </c:pt>
                <c:pt idx="71">
                  <c:v>1.3060233723999795</c:v>
                </c:pt>
                <c:pt idx="72">
                  <c:v>1.3448515653639428</c:v>
                </c:pt>
                <c:pt idx="73">
                  <c:v>1.3402161084839983</c:v>
                </c:pt>
                <c:pt idx="74">
                  <c:v>1.2494816906142496</c:v>
                </c:pt>
                <c:pt idx="75">
                  <c:v>1.331163353550451</c:v>
                </c:pt>
                <c:pt idx="76">
                  <c:v>1.284310686308648</c:v>
                </c:pt>
                <c:pt idx="77">
                  <c:v>1.3232806477321422</c:v>
                </c:pt>
                <c:pt idx="78">
                  <c:v>1.276943508706432</c:v>
                </c:pt>
                <c:pt idx="79">
                  <c:v>1.3158049410759021</c:v>
                </c:pt>
                <c:pt idx="80">
                  <c:v>1.3121714443788861</c:v>
                </c:pt>
                <c:pt idx="81">
                  <c:v>1.2663953617834622</c:v>
                </c:pt>
                <c:pt idx="82">
                  <c:v>1.3051168579741215</c:v>
                </c:pt>
                <c:pt idx="83">
                  <c:v>1.2597066948724336</c:v>
                </c:pt>
                <c:pt idx="84">
                  <c:v>1.2988096044849811</c:v>
                </c:pt>
                <c:pt idx="85">
                  <c:v>1.2965097837028678</c:v>
                </c:pt>
                <c:pt idx="86">
                  <c:v>1.1693805342676633</c:v>
                </c:pt>
                <c:pt idx="87">
                  <c:v>1.2934764736229765</c:v>
                </c:pt>
                <c:pt idx="88">
                  <c:v>1.2506239594591799</c:v>
                </c:pt>
                <c:pt idx="89">
                  <c:v>1.2912978461538462</c:v>
                </c:pt>
                <c:pt idx="90">
                  <c:v>1.2496430769230771</c:v>
                </c:pt>
                <c:pt idx="91">
                  <c:v>1.2912978461538462</c:v>
                </c:pt>
                <c:pt idx="92">
                  <c:v>1.2912978461538462</c:v>
                </c:pt>
                <c:pt idx="93">
                  <c:v>1.2496430769230771</c:v>
                </c:pt>
                <c:pt idx="94">
                  <c:v>1.2912978461538462</c:v>
                </c:pt>
                <c:pt idx="95">
                  <c:v>1.2496430769230771</c:v>
                </c:pt>
                <c:pt idx="96">
                  <c:v>1.2912978461538462</c:v>
                </c:pt>
                <c:pt idx="97">
                  <c:v>1.2912978461538462</c:v>
                </c:pt>
                <c:pt idx="98">
                  <c:v>1.1663335384615385</c:v>
                </c:pt>
                <c:pt idx="99">
                  <c:v>1.2912978461538462</c:v>
                </c:pt>
                <c:pt idx="100">
                  <c:v>1.2496430769230771</c:v>
                </c:pt>
                <c:pt idx="101">
                  <c:v>1.2912978461538462</c:v>
                </c:pt>
                <c:pt idx="102">
                  <c:v>1.2496430769230771</c:v>
                </c:pt>
                <c:pt idx="103">
                  <c:v>1.2912978461538462</c:v>
                </c:pt>
                <c:pt idx="104">
                  <c:v>1.2912978461538462</c:v>
                </c:pt>
                <c:pt idx="105">
                  <c:v>1.2496430769230771</c:v>
                </c:pt>
                <c:pt idx="106">
                  <c:v>1.2912978461538462</c:v>
                </c:pt>
                <c:pt idx="107">
                  <c:v>1.2496430769230771</c:v>
                </c:pt>
                <c:pt idx="108">
                  <c:v>1.2912978461538462</c:v>
                </c:pt>
                <c:pt idx="109">
                  <c:v>1.2912978461538462</c:v>
                </c:pt>
                <c:pt idx="110">
                  <c:v>1.1663335384615385</c:v>
                </c:pt>
                <c:pt idx="111">
                  <c:v>1.2912978461538462</c:v>
                </c:pt>
                <c:pt idx="112">
                  <c:v>1.2496430769230771</c:v>
                </c:pt>
                <c:pt idx="113">
                  <c:v>1.2912978461538462</c:v>
                </c:pt>
                <c:pt idx="114">
                  <c:v>1.2496430769230771</c:v>
                </c:pt>
                <c:pt idx="115">
                  <c:v>1.2912978461538462</c:v>
                </c:pt>
                <c:pt idx="116">
                  <c:v>1.2912978461538462</c:v>
                </c:pt>
                <c:pt idx="117">
                  <c:v>1.2496430769230771</c:v>
                </c:pt>
                <c:pt idx="118">
                  <c:v>1.2912978461538462</c:v>
                </c:pt>
                <c:pt idx="119">
                  <c:v>1.2496430769230771</c:v>
                </c:pt>
                <c:pt idx="120">
                  <c:v>1.2912978461538462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8-45B8-AFBF-5437674CE641}"/>
            </c:ext>
          </c:extLst>
        </c:ser>
        <c:ser>
          <c:idx val="1"/>
          <c:order val="1"/>
          <c:tx>
            <c:strRef>
              <c:f>Summary!$AF$8</c:f>
              <c:strCache>
                <c:ptCount val="1"/>
                <c:pt idx="0">
                  <c:v>Opex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Summary!$AG$8:$EW$8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-0.45646307849987561</c:v>
                </c:pt>
                <c:pt idx="5">
                  <c:v>-0.28017943973781295</c:v>
                </c:pt>
                <c:pt idx="6">
                  <c:v>-0.2780707099165316</c:v>
                </c:pt>
                <c:pt idx="7">
                  <c:v>-0.28246389491938589</c:v>
                </c:pt>
                <c:pt idx="8">
                  <c:v>-0.28216243583581124</c:v>
                </c:pt>
                <c:pt idx="9">
                  <c:v>-0.27736062321922439</c:v>
                </c:pt>
                <c:pt idx="10">
                  <c:v>-0.28171408839667789</c:v>
                </c:pt>
                <c:pt idx="11">
                  <c:v>-0.27691661479139967</c:v>
                </c:pt>
                <c:pt idx="12">
                  <c:v>-0.28124843948471556</c:v>
                </c:pt>
                <c:pt idx="13">
                  <c:v>-0.28101104287260315</c:v>
                </c:pt>
                <c:pt idx="14">
                  <c:v>-0.26714237843976529</c:v>
                </c:pt>
                <c:pt idx="15">
                  <c:v>-0.28053768537114887</c:v>
                </c:pt>
                <c:pt idx="16">
                  <c:v>-0.27578939022314225</c:v>
                </c:pt>
                <c:pt idx="17">
                  <c:v>-0.28011253886857429</c:v>
                </c:pt>
                <c:pt idx="18">
                  <c:v>-0.27539406599258609</c:v>
                </c:pt>
                <c:pt idx="19">
                  <c:v>-0.27971100168801394</c:v>
                </c:pt>
                <c:pt idx="20">
                  <c:v>-0.27951539540635645</c:v>
                </c:pt>
                <c:pt idx="21">
                  <c:v>-0.27482380184437599</c:v>
                </c:pt>
                <c:pt idx="22">
                  <c:v>-0.27912684567433771</c:v>
                </c:pt>
                <c:pt idx="23">
                  <c:v>-0.27446517857208846</c:v>
                </c:pt>
                <c:pt idx="24">
                  <c:v>-0.27879121942425061</c:v>
                </c:pt>
                <c:pt idx="25">
                  <c:v>-0.27863950315848673</c:v>
                </c:pt>
                <c:pt idx="26">
                  <c:v>-0.26955235484945628</c:v>
                </c:pt>
                <c:pt idx="27">
                  <c:v>-0.27834638760234437</c:v>
                </c:pt>
                <c:pt idx="28">
                  <c:v>-0.27375420192268518</c:v>
                </c:pt>
                <c:pt idx="29">
                  <c:v>-0.27810293201900543</c:v>
                </c:pt>
                <c:pt idx="30">
                  <c:v>-0.27353845476051247</c:v>
                </c:pt>
                <c:pt idx="31">
                  <c:v>-0.27788122746785554</c:v>
                </c:pt>
                <c:pt idx="32">
                  <c:v>-0.27777527970340349</c:v>
                </c:pt>
                <c:pt idx="33">
                  <c:v>-0.27323363029354159</c:v>
                </c:pt>
                <c:pt idx="34">
                  <c:v>-0.27757880050560263</c:v>
                </c:pt>
                <c:pt idx="35">
                  <c:v>-0.27304463544053975</c:v>
                </c:pt>
                <c:pt idx="36">
                  <c:v>-0.27738482205945514</c:v>
                </c:pt>
                <c:pt idx="37">
                  <c:v>-0.27730065185881869</c:v>
                </c:pt>
                <c:pt idx="38">
                  <c:v>-0.26394494107712507</c:v>
                </c:pt>
                <c:pt idx="39">
                  <c:v>-0.27716152907817676</c:v>
                </c:pt>
                <c:pt idx="40">
                  <c:v>-0.27885651187195432</c:v>
                </c:pt>
                <c:pt idx="41">
                  <c:v>-0.28337036535287169</c:v>
                </c:pt>
                <c:pt idx="42">
                  <c:v>-0.27863502866194489</c:v>
                </c:pt>
                <c:pt idx="43">
                  <c:v>-0.28315510600779803</c:v>
                </c:pt>
                <c:pt idx="44">
                  <c:v>-0.28307070429672332</c:v>
                </c:pt>
                <c:pt idx="45">
                  <c:v>-0.2783714158133061</c:v>
                </c:pt>
                <c:pt idx="46">
                  <c:v>-0.28290048994815065</c:v>
                </c:pt>
                <c:pt idx="47">
                  <c:v>-0.27820595848664703</c:v>
                </c:pt>
                <c:pt idx="48">
                  <c:v>-0.28272891344613904</c:v>
                </c:pt>
                <c:pt idx="49">
                  <c:v>-0.28264288596072362</c:v>
                </c:pt>
                <c:pt idx="50">
                  <c:v>-0.26875804351463711</c:v>
                </c:pt>
                <c:pt idx="51">
                  <c:v>-0.28247708343982753</c:v>
                </c:pt>
                <c:pt idx="52">
                  <c:v>-0.27779887535328091</c:v>
                </c:pt>
                <c:pt idx="53">
                  <c:v>-0.28231136812184149</c:v>
                </c:pt>
                <c:pt idx="54">
                  <c:v>-0.27763874308967396</c:v>
                </c:pt>
                <c:pt idx="55">
                  <c:v>-0.28214627380640611</c:v>
                </c:pt>
                <c:pt idx="56">
                  <c:v>-0.28206411943798326</c:v>
                </c:pt>
                <c:pt idx="57">
                  <c:v>-0.27740028943591066</c:v>
                </c:pt>
                <c:pt idx="58">
                  <c:v>-0.28190090120040279</c:v>
                </c:pt>
                <c:pt idx="59">
                  <c:v>-0.27724317174860136</c:v>
                </c:pt>
                <c:pt idx="60">
                  <c:v>-0.28173952236272465</c:v>
                </c:pt>
                <c:pt idx="61">
                  <c:v>-0.28165966012601651</c:v>
                </c:pt>
                <c:pt idx="62">
                  <c:v>-0.2678732531021305</c:v>
                </c:pt>
                <c:pt idx="63">
                  <c:v>-0.28150184760150976</c:v>
                </c:pt>
                <c:pt idx="64">
                  <c:v>-0.27685998501261394</c:v>
                </c:pt>
                <c:pt idx="65">
                  <c:v>-0.28135235100994566</c:v>
                </c:pt>
                <c:pt idx="66">
                  <c:v>-0.27672406351223711</c:v>
                </c:pt>
                <c:pt idx="67">
                  <c:v>-0.28121550791975486</c:v>
                </c:pt>
                <c:pt idx="68">
                  <c:v>-0.28114963412344657</c:v>
                </c:pt>
                <c:pt idx="69">
                  <c:v>-0.27654262063716933</c:v>
                </c:pt>
                <c:pt idx="70">
                  <c:v>-0.28104316529235723</c:v>
                </c:pt>
                <c:pt idx="71">
                  <c:v>-0.27644394119897586</c:v>
                </c:pt>
                <c:pt idx="72">
                  <c:v>-0.28094702312861547</c:v>
                </c:pt>
                <c:pt idx="73">
                  <c:v>-0.28090066855981605</c:v>
                </c:pt>
                <c:pt idx="74">
                  <c:v>-0.27176372438111857</c:v>
                </c:pt>
                <c:pt idx="75">
                  <c:v>-0.28081014101048052</c:v>
                </c:pt>
                <c:pt idx="76">
                  <c:v>-0.27622681433806251</c:v>
                </c:pt>
                <c:pt idx="77">
                  <c:v>-0.28073131395229745</c:v>
                </c:pt>
                <c:pt idx="78">
                  <c:v>-0.27615314256204038</c:v>
                </c:pt>
                <c:pt idx="79">
                  <c:v>-0.28065655688573504</c:v>
                </c:pt>
                <c:pt idx="80">
                  <c:v>-0.2806202219187649</c:v>
                </c:pt>
                <c:pt idx="81">
                  <c:v>-0.2760476610928107</c:v>
                </c:pt>
                <c:pt idx="82">
                  <c:v>-0.2805496760547172</c:v>
                </c:pt>
                <c:pt idx="83">
                  <c:v>-0.27598077442370034</c:v>
                </c:pt>
                <c:pt idx="84">
                  <c:v>-0.28048660351982585</c:v>
                </c:pt>
                <c:pt idx="85">
                  <c:v>-0.2804636053120047</c:v>
                </c:pt>
                <c:pt idx="86">
                  <c:v>-0.26684791281765269</c:v>
                </c:pt>
                <c:pt idx="87">
                  <c:v>-0.28043327221120579</c:v>
                </c:pt>
                <c:pt idx="88">
                  <c:v>-0.27588994706956782</c:v>
                </c:pt>
                <c:pt idx="89">
                  <c:v>-0.28041148593651449</c:v>
                </c:pt>
                <c:pt idx="90">
                  <c:v>-0.27588013824420676</c:v>
                </c:pt>
                <c:pt idx="91">
                  <c:v>-0.28041148593651449</c:v>
                </c:pt>
                <c:pt idx="92">
                  <c:v>-0.28041148593651449</c:v>
                </c:pt>
                <c:pt idx="93">
                  <c:v>-0.27588013824420676</c:v>
                </c:pt>
                <c:pt idx="94">
                  <c:v>-0.28041148593651449</c:v>
                </c:pt>
                <c:pt idx="95">
                  <c:v>-0.27588013824420676</c:v>
                </c:pt>
                <c:pt idx="96">
                  <c:v>-0.28041148593651449</c:v>
                </c:pt>
                <c:pt idx="97">
                  <c:v>-0.28041148593651449</c:v>
                </c:pt>
                <c:pt idx="98">
                  <c:v>-0.26681744285959147</c:v>
                </c:pt>
                <c:pt idx="99">
                  <c:v>-0.28041148593651449</c:v>
                </c:pt>
                <c:pt idx="100">
                  <c:v>-0.27588013824420676</c:v>
                </c:pt>
                <c:pt idx="101">
                  <c:v>-0.28041148593651449</c:v>
                </c:pt>
                <c:pt idx="102">
                  <c:v>-0.27588013824420676</c:v>
                </c:pt>
                <c:pt idx="103">
                  <c:v>-0.28041148593651449</c:v>
                </c:pt>
                <c:pt idx="104">
                  <c:v>-0.28041148593651449</c:v>
                </c:pt>
                <c:pt idx="105">
                  <c:v>-0.27588013824420676</c:v>
                </c:pt>
                <c:pt idx="106">
                  <c:v>-0.28041148593651449</c:v>
                </c:pt>
                <c:pt idx="107">
                  <c:v>-0.27588013824420676</c:v>
                </c:pt>
                <c:pt idx="108">
                  <c:v>-0.28041148593651449</c:v>
                </c:pt>
                <c:pt idx="109">
                  <c:v>-0.28041148593651449</c:v>
                </c:pt>
                <c:pt idx="110">
                  <c:v>-0.26681744285959147</c:v>
                </c:pt>
                <c:pt idx="111">
                  <c:v>-0.28041148593651449</c:v>
                </c:pt>
                <c:pt idx="112">
                  <c:v>-0.27588013824420676</c:v>
                </c:pt>
                <c:pt idx="113">
                  <c:v>-0.28041148593651449</c:v>
                </c:pt>
                <c:pt idx="114">
                  <c:v>-0.27588013824420676</c:v>
                </c:pt>
                <c:pt idx="115">
                  <c:v>-0.28041148593651449</c:v>
                </c:pt>
                <c:pt idx="116">
                  <c:v>-0.28041148593651449</c:v>
                </c:pt>
                <c:pt idx="117">
                  <c:v>-0.27588013824420676</c:v>
                </c:pt>
                <c:pt idx="118">
                  <c:v>-0.28041148593651449</c:v>
                </c:pt>
                <c:pt idx="119">
                  <c:v>-0.27588013824420676</c:v>
                </c:pt>
                <c:pt idx="120">
                  <c:v>-0.28041148593651449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58-45B8-AFBF-5437674CE641}"/>
            </c:ext>
          </c:extLst>
        </c:ser>
        <c:ser>
          <c:idx val="2"/>
          <c:order val="2"/>
          <c:tx>
            <c:strRef>
              <c:f>Summary!$AF$9</c:f>
              <c:strCache>
                <c:ptCount val="1"/>
                <c:pt idx="0">
                  <c:v>Capex</c:v>
                </c:pt>
              </c:strCache>
            </c:strRef>
          </c:tx>
          <c:spPr>
            <a:solidFill>
              <a:schemeClr val="accent6">
                <a:alpha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Summary!$AG$9:$EW$9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-19.543056208716795</c:v>
                </c:pt>
                <c:pt idx="2">
                  <c:v>-19.543046689140152</c:v>
                </c:pt>
                <c:pt idx="3">
                  <c:v>-19.543037145764568</c:v>
                </c:pt>
                <c:pt idx="4">
                  <c:v>3.8364608432707023E-3</c:v>
                </c:pt>
                <c:pt idx="5">
                  <c:v>3.8460519953788788E-3</c:v>
                </c:pt>
                <c:pt idx="6">
                  <c:v>3.855667125367326E-3</c:v>
                </c:pt>
                <c:pt idx="7">
                  <c:v>3.8653062931807438E-3</c:v>
                </c:pt>
                <c:pt idx="8">
                  <c:v>3.874969558913696E-3</c:v>
                </c:pt>
                <c:pt idx="9">
                  <c:v>3.8846569828109804E-3</c:v>
                </c:pt>
                <c:pt idx="10">
                  <c:v>3.8943686252680076E-3</c:v>
                </c:pt>
                <c:pt idx="11">
                  <c:v>3.9041045468311782E-3</c:v>
                </c:pt>
                <c:pt idx="12">
                  <c:v>3.9138648081982561E-3</c:v>
                </c:pt>
                <c:pt idx="13">
                  <c:v>3.9236494702187524E-3</c:v>
                </c:pt>
                <c:pt idx="14">
                  <c:v>3.9334585938942982E-3</c:v>
                </c:pt>
                <c:pt idx="15">
                  <c:v>3.9432922403790337E-3</c:v>
                </c:pt>
                <c:pt idx="16">
                  <c:v>-0.27548233339998784</c:v>
                </c:pt>
                <c:pt idx="17">
                  <c:v>3.2644446374800124E-3</c:v>
                </c:pt>
                <c:pt idx="18">
                  <c:v>3.2726057490737124E-3</c:v>
                </c:pt>
                <c:pt idx="19">
                  <c:v>3.2807872634463965E-3</c:v>
                </c:pt>
                <c:pt idx="20">
                  <c:v>3.2889892316050134E-3</c:v>
                </c:pt>
                <c:pt idx="21">
                  <c:v>3.2972117046840255E-3</c:v>
                </c:pt>
                <c:pt idx="22">
                  <c:v>-0.80919454526605417</c:v>
                </c:pt>
                <c:pt idx="23">
                  <c:v>1.2824683707805997E-3</c:v>
                </c:pt>
                <c:pt idx="24">
                  <c:v>1.2856745417075513E-3</c:v>
                </c:pt>
                <c:pt idx="25">
                  <c:v>1.28888872806182E-3</c:v>
                </c:pt>
                <c:pt idx="26">
                  <c:v>1.2921109498819747E-3</c:v>
                </c:pt>
                <c:pt idx="27">
                  <c:v>1.2953412272566796E-3</c:v>
                </c:pt>
                <c:pt idx="28">
                  <c:v>-7.5884310219377022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-1.0919354838709678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-9.0598546015180279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-0.8125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-0.27943548387096784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-8.4022296015180267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-0.27943548387096784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-0.8125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-9.0598546015180279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-1.0919354838709678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58-45B8-AFBF-5437674CE641}"/>
            </c:ext>
          </c:extLst>
        </c:ser>
        <c:ser>
          <c:idx val="4"/>
          <c:order val="4"/>
          <c:tx>
            <c:strRef>
              <c:f>Summary!$AF$12</c:f>
              <c:strCache>
                <c:ptCount val="1"/>
                <c:pt idx="0">
                  <c:v>Debt Service</c:v>
                </c:pt>
              </c:strCache>
            </c:strRef>
          </c:tx>
          <c:spPr>
            <a:solidFill>
              <a:schemeClr val="tx2">
                <a:alpha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Summary!$AG$12:$EW$12</c:f>
              <c:numCache>
                <c:formatCode>"$"#,##0.00_);\("$"#,##0.00\);\–_);"–"_)</c:formatCode>
                <c:ptCount val="121"/>
                <c:pt idx="0">
                  <c:v>14.667708333333334</c:v>
                </c:pt>
                <c:pt idx="1">
                  <c:v>-0.14318839339181735</c:v>
                </c:pt>
                <c:pt idx="2">
                  <c:v>4.5615829579154266</c:v>
                </c:pt>
                <c:pt idx="3">
                  <c:v>19.543037145764568</c:v>
                </c:pt>
                <c:pt idx="4">
                  <c:v>-18.39884740633347</c:v>
                </c:pt>
                <c:pt idx="5">
                  <c:v>-1.1680434773033215</c:v>
                </c:pt>
                <c:pt idx="6">
                  <c:v>-1.1965939311856706</c:v>
                </c:pt>
                <c:pt idx="7">
                  <c:v>-1.2135469708119266</c:v>
                </c:pt>
                <c:pt idx="8">
                  <c:v>-1.1884068288902001</c:v>
                </c:pt>
                <c:pt idx="9">
                  <c:v>-1.1290174208050117</c:v>
                </c:pt>
                <c:pt idx="10">
                  <c:v>-1.1393849072213229</c:v>
                </c:pt>
                <c:pt idx="11">
                  <c:v>-1.0850756950030793</c:v>
                </c:pt>
                <c:pt idx="12">
                  <c:v>-1.0933268016041247</c:v>
                </c:pt>
                <c:pt idx="13">
                  <c:v>-1.0744035429724452</c:v>
                </c:pt>
                <c:pt idx="14">
                  <c:v>-0.94948684106589409</c:v>
                </c:pt>
                <c:pt idx="15">
                  <c:v>-1.0139280895551319</c:v>
                </c:pt>
                <c:pt idx="16">
                  <c:v>-0.63139091632131428</c:v>
                </c:pt>
                <c:pt idx="17">
                  <c:v>-0.1334480198256299</c:v>
                </c:pt>
                <c:pt idx="18">
                  <c:v>-1.0709480198256298</c:v>
                </c:pt>
                <c:pt idx="19">
                  <c:v>-0.13344470245181494</c:v>
                </c:pt>
                <c:pt idx="20">
                  <c:v>-0.13456550512960738</c:v>
                </c:pt>
                <c:pt idx="21">
                  <c:v>-1.0722525799751745</c:v>
                </c:pt>
                <c:pt idx="22">
                  <c:v>-0.13475257997517132</c:v>
                </c:pt>
                <c:pt idx="23">
                  <c:v>-0.13475080734838013</c:v>
                </c:pt>
                <c:pt idx="24">
                  <c:v>-1.0722525799751648</c:v>
                </c:pt>
                <c:pt idx="25">
                  <c:v>-0.1347561255432301</c:v>
                </c:pt>
                <c:pt idx="26">
                  <c:v>-0.13474903482640888</c:v>
                </c:pt>
                <c:pt idx="27">
                  <c:v>-1.0722525799751681</c:v>
                </c:pt>
                <c:pt idx="28">
                  <c:v>3.166572425949687</c:v>
                </c:pt>
                <c:pt idx="29">
                  <c:v>-0.77799079228761292</c:v>
                </c:pt>
                <c:pt idx="30">
                  <c:v>-0.74650075105162039</c:v>
                </c:pt>
                <c:pt idx="31">
                  <c:v>-0.75604799911275322</c:v>
                </c:pt>
                <c:pt idx="32">
                  <c:v>-0.75000789090379605</c:v>
                </c:pt>
                <c:pt idx="33">
                  <c:v>-0.71630030097287412</c:v>
                </c:pt>
                <c:pt idx="34">
                  <c:v>-0.72610533234499808</c:v>
                </c:pt>
                <c:pt idx="35">
                  <c:v>-0.69758232618089733</c:v>
                </c:pt>
                <c:pt idx="36">
                  <c:v>-0.70690644976954264</c:v>
                </c:pt>
                <c:pt idx="37">
                  <c:v>-0.70299795672608678</c:v>
                </c:pt>
                <c:pt idx="38">
                  <c:v>-0.62849412991947329</c:v>
                </c:pt>
                <c:pt idx="39">
                  <c:v>-0.6759240432408441</c:v>
                </c:pt>
                <c:pt idx="40">
                  <c:v>-0.17479346116113076</c:v>
                </c:pt>
                <c:pt idx="41">
                  <c:v>-0.89656505997230362</c:v>
                </c:pt>
                <c:pt idx="42">
                  <c:v>-1.0744922953984033</c:v>
                </c:pt>
                <c:pt idx="43">
                  <c:v>-0.13699624947932645</c:v>
                </c:pt>
                <c:pt idx="44">
                  <c:v>-0.13893415670352788</c:v>
                </c:pt>
                <c:pt idx="45">
                  <c:v>-1.0767952557998157</c:v>
                </c:pt>
                <c:pt idx="46">
                  <c:v>-0.13929525579981883</c:v>
                </c:pt>
                <c:pt idx="47">
                  <c:v>-0.13928866172321105</c:v>
                </c:pt>
                <c:pt idx="48">
                  <c:v>-1.0767952557998219</c:v>
                </c:pt>
                <c:pt idx="49">
                  <c:v>-7.2916666666666668E-3</c:v>
                </c:pt>
                <c:pt idx="50">
                  <c:v>-7.2916666666666668E-3</c:v>
                </c:pt>
                <c:pt idx="51">
                  <c:v>-7.2916666666666668E-3</c:v>
                </c:pt>
                <c:pt idx="52">
                  <c:v>-7.2916666666666668E-3</c:v>
                </c:pt>
                <c:pt idx="53">
                  <c:v>-7.2916666666666668E-3</c:v>
                </c:pt>
                <c:pt idx="54">
                  <c:v>-7.2916666666666668E-3</c:v>
                </c:pt>
                <c:pt idx="55">
                  <c:v>-7.2916666666666668E-3</c:v>
                </c:pt>
                <c:pt idx="56">
                  <c:v>-7.2916666666666668E-3</c:v>
                </c:pt>
                <c:pt idx="57">
                  <c:v>-7.2916666666666668E-3</c:v>
                </c:pt>
                <c:pt idx="58">
                  <c:v>-7.2916666666666668E-3</c:v>
                </c:pt>
                <c:pt idx="59">
                  <c:v>-7.2916666666666668E-3</c:v>
                </c:pt>
                <c:pt idx="60">
                  <c:v>-7.2916666666666668E-3</c:v>
                </c:pt>
                <c:pt idx="61">
                  <c:v>-7.2916666666666668E-3</c:v>
                </c:pt>
                <c:pt idx="62">
                  <c:v>-7.2916666666666668E-3</c:v>
                </c:pt>
                <c:pt idx="63">
                  <c:v>-7.2916666666666668E-3</c:v>
                </c:pt>
                <c:pt idx="64">
                  <c:v>-7.2916666666666668E-3</c:v>
                </c:pt>
                <c:pt idx="65">
                  <c:v>-7.2916666666666668E-3</c:v>
                </c:pt>
                <c:pt idx="66">
                  <c:v>-7.2916666666666668E-3</c:v>
                </c:pt>
                <c:pt idx="67">
                  <c:v>-7.2916666666666668E-3</c:v>
                </c:pt>
                <c:pt idx="68">
                  <c:v>-7.2916666666666668E-3</c:v>
                </c:pt>
                <c:pt idx="69">
                  <c:v>-7.2916666666666668E-3</c:v>
                </c:pt>
                <c:pt idx="70">
                  <c:v>-7.2916666666666668E-3</c:v>
                </c:pt>
                <c:pt idx="71">
                  <c:v>-7.2916666666666668E-3</c:v>
                </c:pt>
                <c:pt idx="72">
                  <c:v>-7.2916666666666668E-3</c:v>
                </c:pt>
                <c:pt idx="73">
                  <c:v>-7.2916666666666668E-3</c:v>
                </c:pt>
                <c:pt idx="74">
                  <c:v>-7.2916666666666668E-3</c:v>
                </c:pt>
                <c:pt idx="75">
                  <c:v>-7.2916666666666668E-3</c:v>
                </c:pt>
                <c:pt idx="76">
                  <c:v>-7.2916666666666668E-3</c:v>
                </c:pt>
                <c:pt idx="77">
                  <c:v>-7.2916666666666668E-3</c:v>
                </c:pt>
                <c:pt idx="78">
                  <c:v>-7.2916666666666668E-3</c:v>
                </c:pt>
                <c:pt idx="79">
                  <c:v>-7.2916666666666668E-3</c:v>
                </c:pt>
                <c:pt idx="80">
                  <c:v>-7.2916666666666668E-3</c:v>
                </c:pt>
                <c:pt idx="81">
                  <c:v>-7.2916666666666668E-3</c:v>
                </c:pt>
                <c:pt idx="82">
                  <c:v>-7.2916666666666668E-3</c:v>
                </c:pt>
                <c:pt idx="83">
                  <c:v>-7.2916666666666668E-3</c:v>
                </c:pt>
                <c:pt idx="84">
                  <c:v>-7.2916666666666668E-3</c:v>
                </c:pt>
                <c:pt idx="85">
                  <c:v>-7.2916666666666668E-3</c:v>
                </c:pt>
                <c:pt idx="86">
                  <c:v>-7.2916666666666668E-3</c:v>
                </c:pt>
                <c:pt idx="87">
                  <c:v>-7.2916666666666668E-3</c:v>
                </c:pt>
                <c:pt idx="88">
                  <c:v>-7.2916666666666668E-3</c:v>
                </c:pt>
                <c:pt idx="89">
                  <c:v>-7.2916666666666668E-3</c:v>
                </c:pt>
                <c:pt idx="90">
                  <c:v>-7.2916666666666668E-3</c:v>
                </c:pt>
                <c:pt idx="91">
                  <c:v>-7.2916666666666668E-3</c:v>
                </c:pt>
                <c:pt idx="92">
                  <c:v>-7.2916666666666668E-3</c:v>
                </c:pt>
                <c:pt idx="93">
                  <c:v>-7.2916666666666668E-3</c:v>
                </c:pt>
                <c:pt idx="94">
                  <c:v>-7.2916666666666668E-3</c:v>
                </c:pt>
                <c:pt idx="95">
                  <c:v>-7.2916666666666668E-3</c:v>
                </c:pt>
                <c:pt idx="96">
                  <c:v>-7.2916666666666668E-3</c:v>
                </c:pt>
                <c:pt idx="97">
                  <c:v>-7.2916666666666668E-3</c:v>
                </c:pt>
                <c:pt idx="98">
                  <c:v>-7.2916666666666668E-3</c:v>
                </c:pt>
                <c:pt idx="99">
                  <c:v>-7.2916666666666668E-3</c:v>
                </c:pt>
                <c:pt idx="100">
                  <c:v>-7.2916666666666668E-3</c:v>
                </c:pt>
                <c:pt idx="101">
                  <c:v>-7.2916666666666668E-3</c:v>
                </c:pt>
                <c:pt idx="102">
                  <c:v>-7.2916666666666668E-3</c:v>
                </c:pt>
                <c:pt idx="103">
                  <c:v>-7.2916666666666668E-3</c:v>
                </c:pt>
                <c:pt idx="104">
                  <c:v>-7.2916666666666668E-3</c:v>
                </c:pt>
                <c:pt idx="105">
                  <c:v>-7.2916666666666668E-3</c:v>
                </c:pt>
                <c:pt idx="106">
                  <c:v>-7.2916666666666668E-3</c:v>
                </c:pt>
                <c:pt idx="107">
                  <c:v>-7.2916666666666668E-3</c:v>
                </c:pt>
                <c:pt idx="108">
                  <c:v>-7.2916666666666668E-3</c:v>
                </c:pt>
                <c:pt idx="109">
                  <c:v>-7.2916666666666668E-3</c:v>
                </c:pt>
                <c:pt idx="110">
                  <c:v>-7.2916666666666668E-3</c:v>
                </c:pt>
                <c:pt idx="111">
                  <c:v>-7.2916666666666668E-3</c:v>
                </c:pt>
                <c:pt idx="112">
                  <c:v>-7.2916666666666668E-3</c:v>
                </c:pt>
                <c:pt idx="113">
                  <c:v>-7.2916666666666668E-3</c:v>
                </c:pt>
                <c:pt idx="114">
                  <c:v>-7.2916666666666668E-3</c:v>
                </c:pt>
                <c:pt idx="115">
                  <c:v>-7.2916666666666668E-3</c:v>
                </c:pt>
                <c:pt idx="116">
                  <c:v>-7.2916666666666668E-3</c:v>
                </c:pt>
                <c:pt idx="117">
                  <c:v>-7.2916666666666668E-3</c:v>
                </c:pt>
                <c:pt idx="118">
                  <c:v>-7.2916666666666668E-3</c:v>
                </c:pt>
                <c:pt idx="119">
                  <c:v>-7.2916666666666668E-3</c:v>
                </c:pt>
                <c:pt idx="120">
                  <c:v>-7.2916666666666668E-3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58-45B8-AFBF-5437674CE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2024625200"/>
        <c:axId val="2024624720"/>
      </c:barChart>
      <c:lineChart>
        <c:grouping val="standard"/>
        <c:varyColors val="0"/>
        <c:ser>
          <c:idx val="3"/>
          <c:order val="3"/>
          <c:tx>
            <c:strRef>
              <c:f>Summary!$AF$11</c:f>
              <c:strCache>
                <c:ptCount val="1"/>
                <c:pt idx="0">
                  <c:v>Unlevered CF (Cum)</c:v>
                </c:pt>
              </c:strCache>
            </c:strRef>
          </c:tx>
          <c:spPr>
            <a:ln w="25400" cap="rnd">
              <a:solidFill>
                <a:schemeClr val="tx1">
                  <a:lumMod val="50000"/>
                  <a:lumOff val="5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Summary!$AG$11:$EW$11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-19.539248378059774</c:v>
                </c:pt>
                <c:pt idx="2">
                  <c:v>-39.078477716966262</c:v>
                </c:pt>
                <c:pt idx="3">
                  <c:v>-58.617687969121583</c:v>
                </c:pt>
                <c:pt idx="4">
                  <c:v>-39.758541023444963</c:v>
                </c:pt>
                <c:pt idx="5">
                  <c:v>-38.762935132908325</c:v>
                </c:pt>
                <c:pt idx="6">
                  <c:v>-37.564594264418567</c:v>
                </c:pt>
                <c:pt idx="7">
                  <c:v>-36.342788802310608</c:v>
                </c:pt>
                <c:pt idx="8">
                  <c:v>-35.150808462945065</c:v>
                </c:pt>
                <c:pt idx="9">
                  <c:v>-34.022708197773831</c:v>
                </c:pt>
                <c:pt idx="10">
                  <c:v>-32.875075456749784</c:v>
                </c:pt>
                <c:pt idx="11">
                  <c:v>-31.790893130805152</c:v>
                </c:pt>
                <c:pt idx="12">
                  <c:v>-30.689320639699513</c:v>
                </c:pt>
                <c:pt idx="13">
                  <c:v>-29.611230843868963</c:v>
                </c:pt>
                <c:pt idx="14">
                  <c:v>-28.671679208642011</c:v>
                </c:pt>
                <c:pt idx="15">
                  <c:v>-27.640412519915117</c:v>
                </c:pt>
                <c:pt idx="16">
                  <c:v>-26.94716281825065</c:v>
                </c:pt>
                <c:pt idx="17">
                  <c:v>-25.959343328484437</c:v>
                </c:pt>
                <c:pt idx="18">
                  <c:v>-25.027156331217867</c:v>
                </c:pt>
                <c:pt idx="19">
                  <c:v>-24.079056337075198</c:v>
                </c:pt>
                <c:pt idx="20">
                  <c:v>-23.150304960880305</c:v>
                </c:pt>
                <c:pt idx="21">
                  <c:v>-22.274524902375319</c:v>
                </c:pt>
                <c:pt idx="22">
                  <c:v>-22.196707018645597</c:v>
                </c:pt>
                <c:pt idx="23">
                  <c:v>-21.360460150764876</c:v>
                </c:pt>
                <c:pt idx="24">
                  <c:v>-20.507408826178256</c:v>
                </c:pt>
                <c:pt idx="25">
                  <c:v>-19.669370983529546</c:v>
                </c:pt>
                <c:pt idx="26">
                  <c:v>-18.907994379031212</c:v>
                </c:pt>
                <c:pt idx="27">
                  <c:v>-18.098962071442209</c:v>
                </c:pt>
                <c:pt idx="28">
                  <c:v>-24.922799270951352</c:v>
                </c:pt>
                <c:pt idx="29">
                  <c:v>-24.140459748567419</c:v>
                </c:pt>
                <c:pt idx="30">
                  <c:v>-23.398523474774294</c:v>
                </c:pt>
                <c:pt idx="31">
                  <c:v>-22.638132702954199</c:v>
                </c:pt>
                <c:pt idx="32">
                  <c:v>-21.888230759814853</c:v>
                </c:pt>
                <c:pt idx="33">
                  <c:v>-21.17647210825184</c:v>
                </c:pt>
                <c:pt idx="34">
                  <c:v>-20.446021605694781</c:v>
                </c:pt>
                <c:pt idx="35">
                  <c:v>-19.752973444578949</c:v>
                </c:pt>
                <c:pt idx="36">
                  <c:v>-19.041726808190489</c:v>
                </c:pt>
                <c:pt idx="37">
                  <c:v>-18.33881302166504</c:v>
                </c:pt>
                <c:pt idx="38">
                  <c:v>-17.723674602527261</c:v>
                </c:pt>
                <c:pt idx="39">
                  <c:v>-17.034533971285367</c:v>
                </c:pt>
                <c:pt idx="40">
                  <c:v>-16.858045527330457</c:v>
                </c:pt>
                <c:pt idx="41">
                  <c:v>-15.554230104893758</c:v>
                </c:pt>
                <c:pt idx="42">
                  <c:v>-14.307733014858815</c:v>
                </c:pt>
                <c:pt idx="43">
                  <c:v>-13.025228267584414</c:v>
                </c:pt>
                <c:pt idx="44">
                  <c:v>-11.751079289706407</c:v>
                </c:pt>
                <c:pt idx="45">
                  <c:v>-10.530679871686704</c:v>
                </c:pt>
                <c:pt idx="46">
                  <c:v>-9.2733821143173927</c:v>
                </c:pt>
                <c:pt idx="47">
                  <c:v>-8.0693629716369362</c:v>
                </c:pt>
                <c:pt idx="48">
                  <c:v>-6.8290512879667764</c:v>
                </c:pt>
                <c:pt idx="49">
                  <c:v>-5.5972563253527401</c:v>
                </c:pt>
                <c:pt idx="50">
                  <c:v>-4.5056207649012698</c:v>
                </c:pt>
                <c:pt idx="51">
                  <c:v>-3.2902402518559457</c:v>
                </c:pt>
                <c:pt idx="52">
                  <c:v>-11.186376940896764</c:v>
                </c:pt>
                <c:pt idx="53">
                  <c:v>-9.9874022443320527</c:v>
                </c:pt>
                <c:pt idx="54">
                  <c:v>-8.8395374259519297</c:v>
                </c:pt>
                <c:pt idx="55">
                  <c:v>-7.6569070666153252</c:v>
                </c:pt>
                <c:pt idx="56">
                  <c:v>-6.4824099897525844</c:v>
                </c:pt>
                <c:pt idx="57">
                  <c:v>-5.3581520830950327</c:v>
                </c:pt>
                <c:pt idx="58">
                  <c:v>-5.0123136117527602</c:v>
                </c:pt>
                <c:pt idx="59">
                  <c:v>-3.9036103561388251</c:v>
                </c:pt>
                <c:pt idx="60">
                  <c:v>-2.7612483897266866</c:v>
                </c:pt>
                <c:pt idx="61">
                  <c:v>-1.6267927847486487</c:v>
                </c:pt>
                <c:pt idx="62">
                  <c:v>-0.62275147513533513</c:v>
                </c:pt>
                <c:pt idx="63">
                  <c:v>0.49608068991653242</c:v>
                </c:pt>
                <c:pt idx="64">
                  <c:v>1.2874129747967444</c:v>
                </c:pt>
                <c:pt idx="65">
                  <c:v>2.3914449772837632</c:v>
                </c:pt>
                <c:pt idx="66">
                  <c:v>3.4487565174976358</c:v>
                </c:pt>
                <c:pt idx="67">
                  <c:v>4.5392410540557648</c:v>
                </c:pt>
                <c:pt idx="68">
                  <c:v>5.6232040847793776</c:v>
                </c:pt>
                <c:pt idx="69">
                  <c:v>6.6625527803615414</c:v>
                </c:pt>
                <c:pt idx="70">
                  <c:v>7.7359753968073024</c:v>
                </c:pt>
                <c:pt idx="71">
                  <c:v>8.7655548280083053</c:v>
                </c:pt>
                <c:pt idx="72">
                  <c:v>9.829459370243633</c:v>
                </c:pt>
                <c:pt idx="73">
                  <c:v>10.888774810167815</c:v>
                </c:pt>
                <c:pt idx="74">
                  <c:v>11.866492776400946</c:v>
                </c:pt>
                <c:pt idx="75">
                  <c:v>12.916845988940917</c:v>
                </c:pt>
                <c:pt idx="76">
                  <c:v>5.522700259393476</c:v>
                </c:pt>
                <c:pt idx="77">
                  <c:v>6.5652495931733208</c:v>
                </c:pt>
                <c:pt idx="78">
                  <c:v>7.5660399593177123</c:v>
                </c:pt>
                <c:pt idx="79">
                  <c:v>8.6011883435078786</c:v>
                </c:pt>
                <c:pt idx="80">
                  <c:v>9.6327395659680004</c:v>
                </c:pt>
                <c:pt idx="81">
                  <c:v>10.623087266658652</c:v>
                </c:pt>
                <c:pt idx="82">
                  <c:v>11.647654448578056</c:v>
                </c:pt>
                <c:pt idx="83">
                  <c:v>12.63138036902679</c:v>
                </c:pt>
                <c:pt idx="84">
                  <c:v>13.649703369991945</c:v>
                </c:pt>
                <c:pt idx="85">
                  <c:v>14.665749548382809</c:v>
                </c:pt>
                <c:pt idx="86">
                  <c:v>15.56828216983282</c:v>
                </c:pt>
                <c:pt idx="87">
                  <c:v>16.581325371244592</c:v>
                </c:pt>
                <c:pt idx="88">
                  <c:v>17.276623899763237</c:v>
                </c:pt>
                <c:pt idx="89">
                  <c:v>18.287510259980568</c:v>
                </c:pt>
                <c:pt idx="90">
                  <c:v>19.261273198659438</c:v>
                </c:pt>
                <c:pt idx="91">
                  <c:v>20.272159558876769</c:v>
                </c:pt>
                <c:pt idx="92">
                  <c:v>21.2830459190941</c:v>
                </c:pt>
                <c:pt idx="93">
                  <c:v>22.25680885777297</c:v>
                </c:pt>
                <c:pt idx="94">
                  <c:v>22.455195217990301</c:v>
                </c:pt>
                <c:pt idx="95">
                  <c:v>23.428958156669172</c:v>
                </c:pt>
                <c:pt idx="96">
                  <c:v>24.439844516886502</c:v>
                </c:pt>
                <c:pt idx="97">
                  <c:v>25.450730877103833</c:v>
                </c:pt>
                <c:pt idx="98">
                  <c:v>26.350246972705779</c:v>
                </c:pt>
                <c:pt idx="99">
                  <c:v>27.36113333292311</c:v>
                </c:pt>
                <c:pt idx="100">
                  <c:v>19.275041670083951</c:v>
                </c:pt>
                <c:pt idx="101">
                  <c:v>20.285928030301282</c:v>
                </c:pt>
                <c:pt idx="102">
                  <c:v>21.259690968980152</c:v>
                </c:pt>
                <c:pt idx="103">
                  <c:v>22.270577329197483</c:v>
                </c:pt>
                <c:pt idx="104">
                  <c:v>23.281463689414814</c:v>
                </c:pt>
                <c:pt idx="105">
                  <c:v>24.255226628093684</c:v>
                </c:pt>
                <c:pt idx="106">
                  <c:v>25.266112988311015</c:v>
                </c:pt>
                <c:pt idx="107">
                  <c:v>26.239875926989885</c:v>
                </c:pt>
                <c:pt idx="108">
                  <c:v>27.250762287207216</c:v>
                </c:pt>
                <c:pt idx="109">
                  <c:v>28.261648647424547</c:v>
                </c:pt>
                <c:pt idx="110">
                  <c:v>29.161164743026493</c:v>
                </c:pt>
                <c:pt idx="111">
                  <c:v>30.172051103243824</c:v>
                </c:pt>
                <c:pt idx="112">
                  <c:v>30.053878558051725</c:v>
                </c:pt>
                <c:pt idx="113">
                  <c:v>31.064764918269056</c:v>
                </c:pt>
                <c:pt idx="114">
                  <c:v>32.038527856947923</c:v>
                </c:pt>
                <c:pt idx="115">
                  <c:v>33.049414217165257</c:v>
                </c:pt>
                <c:pt idx="116">
                  <c:v>34.060300577382591</c:v>
                </c:pt>
                <c:pt idx="117">
                  <c:v>35.034063516061458</c:v>
                </c:pt>
                <c:pt idx="118">
                  <c:v>36.044949876278793</c:v>
                </c:pt>
                <c:pt idx="119">
                  <c:v>37.018712814957659</c:v>
                </c:pt>
                <c:pt idx="120">
                  <c:v>38.029599175174994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58-45B8-AFBF-5437674CE641}"/>
            </c:ext>
          </c:extLst>
        </c:ser>
        <c:ser>
          <c:idx val="5"/>
          <c:order val="5"/>
          <c:tx>
            <c:strRef>
              <c:f>Summary!$AF$13</c:f>
              <c:strCache>
                <c:ptCount val="1"/>
                <c:pt idx="0">
                  <c:v>Levered CF (Cum)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Summary!$AG$13:$EW$13</c:f>
              <c:numCache>
                <c:formatCode>"$"#,##0.00_);\("$"#,##0.00\);\–_);"–"_)</c:formatCode>
                <c:ptCount val="121"/>
                <c:pt idx="0">
                  <c:v>14.667708333333334</c:v>
                </c:pt>
                <c:pt idx="1">
                  <c:v>-5.014728438118258</c:v>
                </c:pt>
                <c:pt idx="2">
                  <c:v>-19.992374819109319</c:v>
                </c:pt>
                <c:pt idx="3">
                  <c:v>-19.988547925500072</c:v>
                </c:pt>
                <c:pt idx="4">
                  <c:v>-19.528248386156925</c:v>
                </c:pt>
                <c:pt idx="5">
                  <c:v>-19.700685972923608</c:v>
                </c:pt>
                <c:pt idx="6">
                  <c:v>-19.698939035619521</c:v>
                </c:pt>
                <c:pt idx="7">
                  <c:v>-19.690680544323484</c:v>
                </c:pt>
                <c:pt idx="8">
                  <c:v>-19.687107033848147</c:v>
                </c:pt>
                <c:pt idx="9">
                  <c:v>-19.688024189481922</c:v>
                </c:pt>
                <c:pt idx="10">
                  <c:v>-19.679776355679202</c:v>
                </c:pt>
                <c:pt idx="11">
                  <c:v>-19.680669724737648</c:v>
                </c:pt>
                <c:pt idx="12">
                  <c:v>-19.672424035236133</c:v>
                </c:pt>
                <c:pt idx="13">
                  <c:v>-19.668737782378027</c:v>
                </c:pt>
                <c:pt idx="14">
                  <c:v>-19.67867298821697</c:v>
                </c:pt>
                <c:pt idx="15">
                  <c:v>-19.661334389045209</c:v>
                </c:pt>
                <c:pt idx="16">
                  <c:v>-19.599475603702057</c:v>
                </c:pt>
                <c:pt idx="17">
                  <c:v>-18.745104133761473</c:v>
                </c:pt>
                <c:pt idx="18">
                  <c:v>-18.883865156320532</c:v>
                </c:pt>
                <c:pt idx="19">
                  <c:v>-18.069209864629677</c:v>
                </c:pt>
                <c:pt idx="20">
                  <c:v>-17.275023993564393</c:v>
                </c:pt>
                <c:pt idx="21">
                  <c:v>-17.47149651503458</c:v>
                </c:pt>
                <c:pt idx="22">
                  <c:v>-17.528431211280029</c:v>
                </c:pt>
                <c:pt idx="23">
                  <c:v>-16.826935150747691</c:v>
                </c:pt>
                <c:pt idx="24">
                  <c:v>-17.046136406136235</c:v>
                </c:pt>
                <c:pt idx="25">
                  <c:v>-16.342854689030752</c:v>
                </c:pt>
                <c:pt idx="26">
                  <c:v>-15.716227119358827</c:v>
                </c:pt>
                <c:pt idx="27">
                  <c:v>-15.979447391744991</c:v>
                </c:pt>
                <c:pt idx="28">
                  <c:v>-19.636712165304449</c:v>
                </c:pt>
                <c:pt idx="29">
                  <c:v>-19.632363435208127</c:v>
                </c:pt>
                <c:pt idx="30">
                  <c:v>-19.636927912466621</c:v>
                </c:pt>
                <c:pt idx="31">
                  <c:v>-19.632585139759279</c:v>
                </c:pt>
                <c:pt idx="32">
                  <c:v>-19.632691087523732</c:v>
                </c:pt>
                <c:pt idx="33">
                  <c:v>-19.637232736933594</c:v>
                </c:pt>
                <c:pt idx="34">
                  <c:v>-19.632887566721532</c:v>
                </c:pt>
                <c:pt idx="35">
                  <c:v>-19.637421731786596</c:v>
                </c:pt>
                <c:pt idx="36">
                  <c:v>-19.633081545167681</c:v>
                </c:pt>
                <c:pt idx="37">
                  <c:v>-19.633165715368317</c:v>
                </c:pt>
                <c:pt idx="38">
                  <c:v>-19.646521426150009</c:v>
                </c:pt>
                <c:pt idx="39">
                  <c:v>-19.633304838148959</c:v>
                </c:pt>
                <c:pt idx="40">
                  <c:v>-19.63160985535518</c:v>
                </c:pt>
                <c:pt idx="41">
                  <c:v>-19.224359492890784</c:v>
                </c:pt>
                <c:pt idx="42">
                  <c:v>-19.052354698254245</c:v>
                </c:pt>
                <c:pt idx="43">
                  <c:v>-17.906846200459167</c:v>
                </c:pt>
                <c:pt idx="44">
                  <c:v>-16.771631379284688</c:v>
                </c:pt>
                <c:pt idx="45">
                  <c:v>-16.628027217064801</c:v>
                </c:pt>
                <c:pt idx="46">
                  <c:v>-15.510024715495309</c:v>
                </c:pt>
                <c:pt idx="47">
                  <c:v>-14.445294234538064</c:v>
                </c:pt>
                <c:pt idx="48">
                  <c:v>-14.281777806667726</c:v>
                </c:pt>
                <c:pt idx="49">
                  <c:v>-13.057274510720356</c:v>
                </c:pt>
                <c:pt idx="50">
                  <c:v>-11.972930616935553</c:v>
                </c:pt>
                <c:pt idx="51">
                  <c:v>-10.764841770556895</c:v>
                </c:pt>
                <c:pt idx="52">
                  <c:v>-18.668270126264382</c:v>
                </c:pt>
                <c:pt idx="53">
                  <c:v>-17.476587096366337</c:v>
                </c:pt>
                <c:pt idx="54">
                  <c:v>-16.336013944652883</c:v>
                </c:pt>
                <c:pt idx="55">
                  <c:v>-15.160675251982946</c:v>
                </c:pt>
                <c:pt idx="56">
                  <c:v>-13.993469841786872</c:v>
                </c:pt>
                <c:pt idx="57">
                  <c:v>-12.876503601795987</c:v>
                </c:pt>
                <c:pt idx="58">
                  <c:v>-12.537956797120382</c:v>
                </c:pt>
                <c:pt idx="59">
                  <c:v>-11.436545208173113</c:v>
                </c:pt>
                <c:pt idx="60">
                  <c:v>-10.301474908427641</c:v>
                </c:pt>
                <c:pt idx="61">
                  <c:v>-9.1743109701162702</c:v>
                </c:pt>
                <c:pt idx="62">
                  <c:v>-8.1775613271696237</c:v>
                </c:pt>
                <c:pt idx="63">
                  <c:v>-7.0660208287844224</c:v>
                </c:pt>
                <c:pt idx="64">
                  <c:v>-6.2819802105708771</c:v>
                </c:pt>
                <c:pt idx="65">
                  <c:v>-5.1852398747505255</c:v>
                </c:pt>
                <c:pt idx="66">
                  <c:v>-4.1352200012033196</c:v>
                </c:pt>
                <c:pt idx="67">
                  <c:v>-3.0520271313118577</c:v>
                </c:pt>
                <c:pt idx="68">
                  <c:v>-1.975355767254912</c:v>
                </c:pt>
                <c:pt idx="69">
                  <c:v>-0.94329873833941469</c:v>
                </c:pt>
                <c:pt idx="70">
                  <c:v>0.12283221143967937</c:v>
                </c:pt>
                <c:pt idx="71">
                  <c:v>1.1451199759740163</c:v>
                </c:pt>
                <c:pt idx="72">
                  <c:v>2.2017328515426771</c:v>
                </c:pt>
                <c:pt idx="73">
                  <c:v>3.2537566248001926</c:v>
                </c:pt>
                <c:pt idx="74">
                  <c:v>4.2241829243666569</c:v>
                </c:pt>
                <c:pt idx="75">
                  <c:v>5.2672444702399606</c:v>
                </c:pt>
                <c:pt idx="76">
                  <c:v>-2.1341929259741468</c:v>
                </c:pt>
                <c:pt idx="77">
                  <c:v>-1.0989352588609687</c:v>
                </c:pt>
                <c:pt idx="78">
                  <c:v>-0.10543655938324381</c:v>
                </c:pt>
                <c:pt idx="79">
                  <c:v>0.92242015814025646</c:v>
                </c:pt>
                <c:pt idx="80">
                  <c:v>1.9466797139337111</c:v>
                </c:pt>
                <c:pt idx="81">
                  <c:v>2.9297357479576958</c:v>
                </c:pt>
                <c:pt idx="82">
                  <c:v>3.9470112632104333</c:v>
                </c:pt>
                <c:pt idx="83">
                  <c:v>4.9234455169924995</c:v>
                </c:pt>
                <c:pt idx="84">
                  <c:v>5.934476851290988</c:v>
                </c:pt>
                <c:pt idx="85">
                  <c:v>6.943231363015185</c:v>
                </c:pt>
                <c:pt idx="86">
                  <c:v>7.8384723177985292</c:v>
                </c:pt>
                <c:pt idx="87">
                  <c:v>8.8442238525436334</c:v>
                </c:pt>
                <c:pt idx="88">
                  <c:v>9.5322307143956113</c:v>
                </c:pt>
                <c:pt idx="89">
                  <c:v>10.535825407946277</c:v>
                </c:pt>
                <c:pt idx="90">
                  <c:v>11.50229667995848</c:v>
                </c:pt>
                <c:pt idx="91">
                  <c:v>12.505891373509145</c:v>
                </c:pt>
                <c:pt idx="92">
                  <c:v>13.509486067059811</c:v>
                </c:pt>
                <c:pt idx="93">
                  <c:v>14.475957339072014</c:v>
                </c:pt>
                <c:pt idx="94">
                  <c:v>14.66705203262268</c:v>
                </c:pt>
                <c:pt idx="95">
                  <c:v>15.633523304634883</c:v>
                </c:pt>
                <c:pt idx="96">
                  <c:v>16.637117998185548</c:v>
                </c:pt>
                <c:pt idx="97">
                  <c:v>17.640712691736212</c:v>
                </c:pt>
                <c:pt idx="98">
                  <c:v>18.532937120671491</c:v>
                </c:pt>
                <c:pt idx="99">
                  <c:v>19.536531814222155</c:v>
                </c:pt>
                <c:pt idx="100">
                  <c:v>11.44314848471633</c:v>
                </c:pt>
                <c:pt idx="101">
                  <c:v>12.446743178266995</c:v>
                </c:pt>
                <c:pt idx="102">
                  <c:v>13.413214450279199</c:v>
                </c:pt>
                <c:pt idx="103">
                  <c:v>14.416809143829864</c:v>
                </c:pt>
                <c:pt idx="104">
                  <c:v>15.42040383738053</c:v>
                </c:pt>
                <c:pt idx="105">
                  <c:v>16.386875109392733</c:v>
                </c:pt>
                <c:pt idx="106">
                  <c:v>17.390469802943397</c:v>
                </c:pt>
                <c:pt idx="107">
                  <c:v>18.3569410749556</c:v>
                </c:pt>
                <c:pt idx="108">
                  <c:v>19.360535768506264</c:v>
                </c:pt>
                <c:pt idx="109">
                  <c:v>20.364130462056927</c:v>
                </c:pt>
                <c:pt idx="110">
                  <c:v>21.256354890992206</c:v>
                </c:pt>
                <c:pt idx="111">
                  <c:v>22.25994958454287</c:v>
                </c:pt>
                <c:pt idx="112">
                  <c:v>22.134485372684107</c:v>
                </c:pt>
                <c:pt idx="113">
                  <c:v>23.138080066234771</c:v>
                </c:pt>
                <c:pt idx="114">
                  <c:v>24.104551338246974</c:v>
                </c:pt>
                <c:pt idx="115">
                  <c:v>25.108146031797638</c:v>
                </c:pt>
                <c:pt idx="116">
                  <c:v>26.111740725348302</c:v>
                </c:pt>
                <c:pt idx="117">
                  <c:v>27.078211997360505</c:v>
                </c:pt>
                <c:pt idx="118">
                  <c:v>28.081806690911169</c:v>
                </c:pt>
                <c:pt idx="119">
                  <c:v>29.048277962923372</c:v>
                </c:pt>
                <c:pt idx="120">
                  <c:v>30.051872656474035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58-45B8-AFBF-5437674CE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302335"/>
        <c:axId val="157296095"/>
      </c:lineChart>
      <c:dateAx>
        <c:axId val="2024625200"/>
        <c:scaling>
          <c:orientation val="minMax"/>
        </c:scaling>
        <c:delete val="0"/>
        <c:axPos val="t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624720"/>
        <c:crosses val="max"/>
        <c:auto val="0"/>
        <c:lblOffset val="100"/>
        <c:baseTimeUnit val="months"/>
        <c:majorUnit val="12"/>
        <c:majorTimeUnit val="months"/>
      </c:dateAx>
      <c:valAx>
        <c:axId val="20246247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>
                    <a:latin typeface="Arial" panose="020B0604020202020204" pitchFamily="34" charset="0"/>
                    <a:cs typeface="Arial" panose="020B0604020202020204" pitchFamily="34" charset="0"/>
                  </a:rPr>
                  <a:t>Perioidic Cash Flows ($MM)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625200"/>
        <c:crosses val="autoZero"/>
        <c:crossBetween val="between"/>
        <c:majorUnit val="2"/>
      </c:valAx>
      <c:valAx>
        <c:axId val="157296095"/>
        <c:scaling>
          <c:orientation val="minMax"/>
          <c:max val="6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>
                    <a:latin typeface="Arial" panose="020B0604020202020204" pitchFamily="34" charset="0"/>
                    <a:cs typeface="Arial" panose="020B0604020202020204" pitchFamily="34" charset="0"/>
                  </a:rPr>
                  <a:t>Cumulative Cash Flows ($MM)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302335"/>
        <c:crosses val="max"/>
        <c:crossBetween val="between"/>
      </c:valAx>
      <c:dateAx>
        <c:axId val="157302335"/>
        <c:scaling>
          <c:orientation val="minMax"/>
        </c:scaling>
        <c:delete val="1"/>
        <c:axPos val="b"/>
        <c:numFmt formatCode="d\-mmm\-yy" sourceLinked="1"/>
        <c:majorTickMark val="out"/>
        <c:minorTickMark val="none"/>
        <c:tickLblPos val="nextTo"/>
        <c:crossAx val="157296095"/>
        <c:crossesAt val="-60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25336404134199E-2"/>
          <c:y val="0.87771797426847242"/>
          <c:w val="0.8041706012515234"/>
          <c:h val="0.10212512462493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Summary!$AF$28</c:f>
              <c:strCache>
                <c:ptCount val="1"/>
                <c:pt idx="0">
                  <c:v>On-demand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Summary!$AG$28:$EW$28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8822.7692307692305</c:v>
                </c:pt>
                <c:pt idx="5">
                  <c:v>9116.8615384615387</c:v>
                </c:pt>
                <c:pt idx="6">
                  <c:v>8822.7692307692305</c:v>
                </c:pt>
                <c:pt idx="7">
                  <c:v>9116.8615384615387</c:v>
                </c:pt>
                <c:pt idx="8">
                  <c:v>9116.8615384615387</c:v>
                </c:pt>
                <c:pt idx="9">
                  <c:v>8822.7692307692305</c:v>
                </c:pt>
                <c:pt idx="10">
                  <c:v>9116.8615384615387</c:v>
                </c:pt>
                <c:pt idx="11">
                  <c:v>8822.7692307692305</c:v>
                </c:pt>
                <c:pt idx="12">
                  <c:v>9116.8615384615387</c:v>
                </c:pt>
                <c:pt idx="13">
                  <c:v>9116.8615384615387</c:v>
                </c:pt>
                <c:pt idx="14">
                  <c:v>8234.5846153846142</c:v>
                </c:pt>
                <c:pt idx="15">
                  <c:v>9116.8615384615387</c:v>
                </c:pt>
                <c:pt idx="16">
                  <c:v>8822.7692307692305</c:v>
                </c:pt>
                <c:pt idx="17">
                  <c:v>9116.8615384615387</c:v>
                </c:pt>
                <c:pt idx="18">
                  <c:v>8822.7692307692305</c:v>
                </c:pt>
                <c:pt idx="19">
                  <c:v>9116.8615384615387</c:v>
                </c:pt>
                <c:pt idx="20">
                  <c:v>9116.8615384615387</c:v>
                </c:pt>
                <c:pt idx="21">
                  <c:v>8822.7692307692305</c:v>
                </c:pt>
                <c:pt idx="22">
                  <c:v>9116.8615384615387</c:v>
                </c:pt>
                <c:pt idx="23">
                  <c:v>8822.7692307692305</c:v>
                </c:pt>
                <c:pt idx="24">
                  <c:v>9116.8615384615387</c:v>
                </c:pt>
                <c:pt idx="25">
                  <c:v>9116.8615384615387</c:v>
                </c:pt>
                <c:pt idx="26">
                  <c:v>8528.6769230769223</c:v>
                </c:pt>
                <c:pt idx="27">
                  <c:v>9116.8615384615387</c:v>
                </c:pt>
                <c:pt idx="28">
                  <c:v>8822.7692307692305</c:v>
                </c:pt>
                <c:pt idx="29">
                  <c:v>9116.8615384615387</c:v>
                </c:pt>
                <c:pt idx="30">
                  <c:v>8822.7692307692305</c:v>
                </c:pt>
                <c:pt idx="31">
                  <c:v>9116.8615384615387</c:v>
                </c:pt>
                <c:pt idx="32">
                  <c:v>9116.8615384615387</c:v>
                </c:pt>
                <c:pt idx="33">
                  <c:v>8822.7692307692305</c:v>
                </c:pt>
                <c:pt idx="34">
                  <c:v>9116.8615384615387</c:v>
                </c:pt>
                <c:pt idx="35">
                  <c:v>8822.7692307692305</c:v>
                </c:pt>
                <c:pt idx="36">
                  <c:v>9116.8615384615387</c:v>
                </c:pt>
                <c:pt idx="37">
                  <c:v>9116.8615384615387</c:v>
                </c:pt>
                <c:pt idx="38">
                  <c:v>8234.5846153846142</c:v>
                </c:pt>
                <c:pt idx="39">
                  <c:v>9116.8615384615387</c:v>
                </c:pt>
                <c:pt idx="40">
                  <c:v>14704.615384615385</c:v>
                </c:pt>
                <c:pt idx="41">
                  <c:v>15194.76923076923</c:v>
                </c:pt>
                <c:pt idx="42">
                  <c:v>14704.615384615385</c:v>
                </c:pt>
                <c:pt idx="43">
                  <c:v>15194.76923076923</c:v>
                </c:pt>
                <c:pt idx="44">
                  <c:v>15194.76923076923</c:v>
                </c:pt>
                <c:pt idx="45">
                  <c:v>14704.615384615385</c:v>
                </c:pt>
                <c:pt idx="46">
                  <c:v>15194.76923076923</c:v>
                </c:pt>
                <c:pt idx="47">
                  <c:v>14704.615384615385</c:v>
                </c:pt>
                <c:pt idx="48">
                  <c:v>15194.76923076923</c:v>
                </c:pt>
                <c:pt idx="49">
                  <c:v>15194.76923076923</c:v>
                </c:pt>
                <c:pt idx="50">
                  <c:v>13724.307692307691</c:v>
                </c:pt>
                <c:pt idx="51">
                  <c:v>15194.76923076923</c:v>
                </c:pt>
                <c:pt idx="52">
                  <c:v>14704.615384615385</c:v>
                </c:pt>
                <c:pt idx="53">
                  <c:v>15194.76923076923</c:v>
                </c:pt>
                <c:pt idx="54">
                  <c:v>14704.615384615385</c:v>
                </c:pt>
                <c:pt idx="55">
                  <c:v>15194.76923076923</c:v>
                </c:pt>
                <c:pt idx="56">
                  <c:v>15194.76923076923</c:v>
                </c:pt>
                <c:pt idx="57">
                  <c:v>14704.615384615385</c:v>
                </c:pt>
                <c:pt idx="58">
                  <c:v>15194.76923076923</c:v>
                </c:pt>
                <c:pt idx="59">
                  <c:v>14704.615384615385</c:v>
                </c:pt>
                <c:pt idx="60">
                  <c:v>15194.76923076923</c:v>
                </c:pt>
                <c:pt idx="61">
                  <c:v>15194.76923076923</c:v>
                </c:pt>
                <c:pt idx="62">
                  <c:v>13724.307692307691</c:v>
                </c:pt>
                <c:pt idx="63">
                  <c:v>15194.76923076923</c:v>
                </c:pt>
                <c:pt idx="64">
                  <c:v>14704.615384615385</c:v>
                </c:pt>
                <c:pt idx="65">
                  <c:v>15194.76923076923</c:v>
                </c:pt>
                <c:pt idx="66">
                  <c:v>14704.615384615385</c:v>
                </c:pt>
                <c:pt idx="67">
                  <c:v>15194.76923076923</c:v>
                </c:pt>
                <c:pt idx="68">
                  <c:v>15194.76923076923</c:v>
                </c:pt>
                <c:pt idx="69">
                  <c:v>14704.615384615385</c:v>
                </c:pt>
                <c:pt idx="70">
                  <c:v>15194.76923076923</c:v>
                </c:pt>
                <c:pt idx="71">
                  <c:v>14704.615384615385</c:v>
                </c:pt>
                <c:pt idx="72">
                  <c:v>15194.76923076923</c:v>
                </c:pt>
                <c:pt idx="73">
                  <c:v>15194.76923076923</c:v>
                </c:pt>
                <c:pt idx="74">
                  <c:v>14214.461538461539</c:v>
                </c:pt>
                <c:pt idx="75">
                  <c:v>15194.76923076923</c:v>
                </c:pt>
                <c:pt idx="76">
                  <c:v>14704.615384615385</c:v>
                </c:pt>
                <c:pt idx="77">
                  <c:v>15194.76923076923</c:v>
                </c:pt>
                <c:pt idx="78">
                  <c:v>14704.615384615385</c:v>
                </c:pt>
                <c:pt idx="79">
                  <c:v>15194.76923076923</c:v>
                </c:pt>
                <c:pt idx="80">
                  <c:v>15194.76923076923</c:v>
                </c:pt>
                <c:pt idx="81">
                  <c:v>14704.615384615385</c:v>
                </c:pt>
                <c:pt idx="82">
                  <c:v>15194.76923076923</c:v>
                </c:pt>
                <c:pt idx="83">
                  <c:v>14704.615384615385</c:v>
                </c:pt>
                <c:pt idx="84">
                  <c:v>15194.76923076923</c:v>
                </c:pt>
                <c:pt idx="85">
                  <c:v>15194.76923076923</c:v>
                </c:pt>
                <c:pt idx="86">
                  <c:v>13724.307692307691</c:v>
                </c:pt>
                <c:pt idx="87">
                  <c:v>15194.76923076923</c:v>
                </c:pt>
                <c:pt idx="88">
                  <c:v>14704.615384615385</c:v>
                </c:pt>
                <c:pt idx="89">
                  <c:v>15194.76923076923</c:v>
                </c:pt>
                <c:pt idx="90">
                  <c:v>14704.615384615385</c:v>
                </c:pt>
                <c:pt idx="91">
                  <c:v>15194.76923076923</c:v>
                </c:pt>
                <c:pt idx="92">
                  <c:v>15194.76923076923</c:v>
                </c:pt>
                <c:pt idx="93">
                  <c:v>14704.615384615385</c:v>
                </c:pt>
                <c:pt idx="94">
                  <c:v>15194.76923076923</c:v>
                </c:pt>
                <c:pt idx="95">
                  <c:v>14704.615384615385</c:v>
                </c:pt>
                <c:pt idx="96">
                  <c:v>15194.76923076923</c:v>
                </c:pt>
                <c:pt idx="97">
                  <c:v>15194.76923076923</c:v>
                </c:pt>
                <c:pt idx="98">
                  <c:v>13724.307692307691</c:v>
                </c:pt>
                <c:pt idx="99">
                  <c:v>15194.76923076923</c:v>
                </c:pt>
                <c:pt idx="100">
                  <c:v>14704.615384615385</c:v>
                </c:pt>
                <c:pt idx="101">
                  <c:v>15194.76923076923</c:v>
                </c:pt>
                <c:pt idx="102">
                  <c:v>14704.615384615385</c:v>
                </c:pt>
                <c:pt idx="103">
                  <c:v>15194.76923076923</c:v>
                </c:pt>
                <c:pt idx="104">
                  <c:v>15194.76923076923</c:v>
                </c:pt>
                <c:pt idx="105">
                  <c:v>14704.615384615385</c:v>
                </c:pt>
                <c:pt idx="106">
                  <c:v>15194.76923076923</c:v>
                </c:pt>
                <c:pt idx="107">
                  <c:v>14704.615384615385</c:v>
                </c:pt>
                <c:pt idx="108">
                  <c:v>15194.76923076923</c:v>
                </c:pt>
                <c:pt idx="109">
                  <c:v>15194.76923076923</c:v>
                </c:pt>
                <c:pt idx="110">
                  <c:v>13724.307692307691</c:v>
                </c:pt>
                <c:pt idx="111">
                  <c:v>15194.76923076923</c:v>
                </c:pt>
                <c:pt idx="112">
                  <c:v>14704.615384615385</c:v>
                </c:pt>
                <c:pt idx="113">
                  <c:v>15194.76923076923</c:v>
                </c:pt>
                <c:pt idx="114">
                  <c:v>14704.615384615385</c:v>
                </c:pt>
                <c:pt idx="115">
                  <c:v>15194.76923076923</c:v>
                </c:pt>
                <c:pt idx="116">
                  <c:v>15194.76923076923</c:v>
                </c:pt>
                <c:pt idx="117">
                  <c:v>14704.615384615385</c:v>
                </c:pt>
                <c:pt idx="118">
                  <c:v>15194.76923076923</c:v>
                </c:pt>
                <c:pt idx="119">
                  <c:v>14704.615384615385</c:v>
                </c:pt>
                <c:pt idx="120">
                  <c:v>15194.76923076923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4F-4D78-897F-CDEB9C38F76D}"/>
            </c:ext>
          </c:extLst>
        </c:ser>
        <c:ser>
          <c:idx val="2"/>
          <c:order val="1"/>
          <c:tx>
            <c:strRef>
              <c:f>Summary!$AF$29</c:f>
              <c:strCache>
                <c:ptCount val="1"/>
                <c:pt idx="0">
                  <c:v>Spot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Summary!$AG$29:$EW$29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8822.7692307692305</c:v>
                </c:pt>
                <c:pt idx="5">
                  <c:v>9116.8615384615387</c:v>
                </c:pt>
                <c:pt idx="6">
                  <c:v>8822.7692307692305</c:v>
                </c:pt>
                <c:pt idx="7">
                  <c:v>9116.8615384615387</c:v>
                </c:pt>
                <c:pt idx="8">
                  <c:v>9116.8615384615387</c:v>
                </c:pt>
                <c:pt idx="9">
                  <c:v>8822.7692307692305</c:v>
                </c:pt>
                <c:pt idx="10">
                  <c:v>9116.8615384615387</c:v>
                </c:pt>
                <c:pt idx="11">
                  <c:v>8822.7692307692305</c:v>
                </c:pt>
                <c:pt idx="12">
                  <c:v>9116.8615384615387</c:v>
                </c:pt>
                <c:pt idx="13">
                  <c:v>9116.8615384615387</c:v>
                </c:pt>
                <c:pt idx="14">
                  <c:v>8234.5846153846142</c:v>
                </c:pt>
                <c:pt idx="15">
                  <c:v>9116.8615384615387</c:v>
                </c:pt>
                <c:pt idx="16">
                  <c:v>8822.7692307692305</c:v>
                </c:pt>
                <c:pt idx="17">
                  <c:v>9116.8615384615387</c:v>
                </c:pt>
                <c:pt idx="18">
                  <c:v>8822.7692307692305</c:v>
                </c:pt>
                <c:pt idx="19">
                  <c:v>9116.8615384615387</c:v>
                </c:pt>
                <c:pt idx="20">
                  <c:v>9116.8615384615387</c:v>
                </c:pt>
                <c:pt idx="21">
                  <c:v>8822.7692307692305</c:v>
                </c:pt>
                <c:pt idx="22">
                  <c:v>9116.8615384615387</c:v>
                </c:pt>
                <c:pt idx="23">
                  <c:v>8822.7692307692305</c:v>
                </c:pt>
                <c:pt idx="24">
                  <c:v>9116.8615384615387</c:v>
                </c:pt>
                <c:pt idx="25">
                  <c:v>9116.8615384615387</c:v>
                </c:pt>
                <c:pt idx="26">
                  <c:v>8528.6769230769223</c:v>
                </c:pt>
                <c:pt idx="27">
                  <c:v>9116.8615384615387</c:v>
                </c:pt>
                <c:pt idx="28">
                  <c:v>8822.7692307692305</c:v>
                </c:pt>
                <c:pt idx="29">
                  <c:v>9116.8615384615387</c:v>
                </c:pt>
                <c:pt idx="30">
                  <c:v>8822.7692307692305</c:v>
                </c:pt>
                <c:pt idx="31">
                  <c:v>9116.8615384615387</c:v>
                </c:pt>
                <c:pt idx="32">
                  <c:v>9116.8615384615387</c:v>
                </c:pt>
                <c:pt idx="33">
                  <c:v>8822.7692307692305</c:v>
                </c:pt>
                <c:pt idx="34">
                  <c:v>9116.8615384615387</c:v>
                </c:pt>
                <c:pt idx="35">
                  <c:v>8822.7692307692305</c:v>
                </c:pt>
                <c:pt idx="36">
                  <c:v>9116.8615384615387</c:v>
                </c:pt>
                <c:pt idx="37">
                  <c:v>9116.8615384615387</c:v>
                </c:pt>
                <c:pt idx="38">
                  <c:v>8234.5846153846142</c:v>
                </c:pt>
                <c:pt idx="39">
                  <c:v>9116.8615384615387</c:v>
                </c:pt>
                <c:pt idx="40">
                  <c:v>14704.615384615385</c:v>
                </c:pt>
                <c:pt idx="41">
                  <c:v>15194.76923076923</c:v>
                </c:pt>
                <c:pt idx="42">
                  <c:v>14704.615384615385</c:v>
                </c:pt>
                <c:pt idx="43">
                  <c:v>15194.76923076923</c:v>
                </c:pt>
                <c:pt idx="44">
                  <c:v>15194.76923076923</c:v>
                </c:pt>
                <c:pt idx="45">
                  <c:v>14704.615384615385</c:v>
                </c:pt>
                <c:pt idx="46">
                  <c:v>15194.76923076923</c:v>
                </c:pt>
                <c:pt idx="47">
                  <c:v>14704.615384615385</c:v>
                </c:pt>
                <c:pt idx="48">
                  <c:v>15194.76923076923</c:v>
                </c:pt>
                <c:pt idx="49">
                  <c:v>15194.76923076923</c:v>
                </c:pt>
                <c:pt idx="50">
                  <c:v>13724.307692307691</c:v>
                </c:pt>
                <c:pt idx="51">
                  <c:v>15194.76923076923</c:v>
                </c:pt>
                <c:pt idx="52">
                  <c:v>14704.615384615385</c:v>
                </c:pt>
                <c:pt idx="53">
                  <c:v>15194.76923076923</c:v>
                </c:pt>
                <c:pt idx="54">
                  <c:v>14704.615384615385</c:v>
                </c:pt>
                <c:pt idx="55">
                  <c:v>15194.76923076923</c:v>
                </c:pt>
                <c:pt idx="56">
                  <c:v>15194.76923076923</c:v>
                </c:pt>
                <c:pt idx="57">
                  <c:v>14704.615384615385</c:v>
                </c:pt>
                <c:pt idx="58">
                  <c:v>15194.76923076923</c:v>
                </c:pt>
                <c:pt idx="59">
                  <c:v>14704.615384615385</c:v>
                </c:pt>
                <c:pt idx="60">
                  <c:v>15194.76923076923</c:v>
                </c:pt>
                <c:pt idx="61">
                  <c:v>15194.76923076923</c:v>
                </c:pt>
                <c:pt idx="62">
                  <c:v>13724.307692307691</c:v>
                </c:pt>
                <c:pt idx="63">
                  <c:v>15194.76923076923</c:v>
                </c:pt>
                <c:pt idx="64">
                  <c:v>14704.615384615385</c:v>
                </c:pt>
                <c:pt idx="65">
                  <c:v>15194.76923076923</c:v>
                </c:pt>
                <c:pt idx="66">
                  <c:v>14704.615384615385</c:v>
                </c:pt>
                <c:pt idx="67">
                  <c:v>15194.76923076923</c:v>
                </c:pt>
                <c:pt idx="68">
                  <c:v>15194.76923076923</c:v>
                </c:pt>
                <c:pt idx="69">
                  <c:v>14704.615384615385</c:v>
                </c:pt>
                <c:pt idx="70">
                  <c:v>15194.76923076923</c:v>
                </c:pt>
                <c:pt idx="71">
                  <c:v>14704.615384615385</c:v>
                </c:pt>
                <c:pt idx="72">
                  <c:v>15194.76923076923</c:v>
                </c:pt>
                <c:pt idx="73">
                  <c:v>15194.76923076923</c:v>
                </c:pt>
                <c:pt idx="74">
                  <c:v>14214.461538461539</c:v>
                </c:pt>
                <c:pt idx="75">
                  <c:v>15194.76923076923</c:v>
                </c:pt>
                <c:pt idx="76">
                  <c:v>14704.615384615385</c:v>
                </c:pt>
                <c:pt idx="77">
                  <c:v>15194.76923076923</c:v>
                </c:pt>
                <c:pt idx="78">
                  <c:v>14704.615384615385</c:v>
                </c:pt>
                <c:pt idx="79">
                  <c:v>15194.76923076923</c:v>
                </c:pt>
                <c:pt idx="80">
                  <c:v>15194.76923076923</c:v>
                </c:pt>
                <c:pt idx="81">
                  <c:v>14704.615384615385</c:v>
                </c:pt>
                <c:pt idx="82">
                  <c:v>15194.76923076923</c:v>
                </c:pt>
                <c:pt idx="83">
                  <c:v>14704.615384615385</c:v>
                </c:pt>
                <c:pt idx="84">
                  <c:v>15194.76923076923</c:v>
                </c:pt>
                <c:pt idx="85">
                  <c:v>15194.76923076923</c:v>
                </c:pt>
                <c:pt idx="86">
                  <c:v>13724.307692307691</c:v>
                </c:pt>
                <c:pt idx="87">
                  <c:v>15194.76923076923</c:v>
                </c:pt>
                <c:pt idx="88">
                  <c:v>14704.615384615385</c:v>
                </c:pt>
                <c:pt idx="89">
                  <c:v>15194.76923076923</c:v>
                </c:pt>
                <c:pt idx="90">
                  <c:v>14704.615384615385</c:v>
                </c:pt>
                <c:pt idx="91">
                  <c:v>15194.76923076923</c:v>
                </c:pt>
                <c:pt idx="92">
                  <c:v>15194.76923076923</c:v>
                </c:pt>
                <c:pt idx="93">
                  <c:v>14704.615384615385</c:v>
                </c:pt>
                <c:pt idx="94">
                  <c:v>15194.76923076923</c:v>
                </c:pt>
                <c:pt idx="95">
                  <c:v>14704.615384615385</c:v>
                </c:pt>
                <c:pt idx="96">
                  <c:v>15194.76923076923</c:v>
                </c:pt>
                <c:pt idx="97">
                  <c:v>15194.76923076923</c:v>
                </c:pt>
                <c:pt idx="98">
                  <c:v>13724.307692307691</c:v>
                </c:pt>
                <c:pt idx="99">
                  <c:v>15194.76923076923</c:v>
                </c:pt>
                <c:pt idx="100">
                  <c:v>14704.615384615385</c:v>
                </c:pt>
                <c:pt idx="101">
                  <c:v>15194.76923076923</c:v>
                </c:pt>
                <c:pt idx="102">
                  <c:v>14704.615384615385</c:v>
                </c:pt>
                <c:pt idx="103">
                  <c:v>15194.76923076923</c:v>
                </c:pt>
                <c:pt idx="104">
                  <c:v>15194.76923076923</c:v>
                </c:pt>
                <c:pt idx="105">
                  <c:v>14704.615384615385</c:v>
                </c:pt>
                <c:pt idx="106">
                  <c:v>15194.76923076923</c:v>
                </c:pt>
                <c:pt idx="107">
                  <c:v>14704.615384615385</c:v>
                </c:pt>
                <c:pt idx="108">
                  <c:v>15194.76923076923</c:v>
                </c:pt>
                <c:pt idx="109">
                  <c:v>15194.76923076923</c:v>
                </c:pt>
                <c:pt idx="110">
                  <c:v>13724.307692307691</c:v>
                </c:pt>
                <c:pt idx="111">
                  <c:v>15194.76923076923</c:v>
                </c:pt>
                <c:pt idx="112">
                  <c:v>14704.615384615385</c:v>
                </c:pt>
                <c:pt idx="113">
                  <c:v>15194.76923076923</c:v>
                </c:pt>
                <c:pt idx="114">
                  <c:v>14704.615384615385</c:v>
                </c:pt>
                <c:pt idx="115">
                  <c:v>15194.76923076923</c:v>
                </c:pt>
                <c:pt idx="116">
                  <c:v>15194.76923076923</c:v>
                </c:pt>
                <c:pt idx="117">
                  <c:v>14704.615384615385</c:v>
                </c:pt>
                <c:pt idx="118">
                  <c:v>15194.76923076923</c:v>
                </c:pt>
                <c:pt idx="119">
                  <c:v>14704.615384615385</c:v>
                </c:pt>
                <c:pt idx="120">
                  <c:v>15194.76923076923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4F-4D78-897F-CDEB9C38F76D}"/>
            </c:ext>
          </c:extLst>
        </c:ser>
        <c:ser>
          <c:idx val="3"/>
          <c:order val="2"/>
          <c:tx>
            <c:strRef>
              <c:f>Summary!$AF$30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Summary!$AG$30:$EW$30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8822.7692307692305</c:v>
                </c:pt>
                <c:pt idx="5">
                  <c:v>9116.8615384615387</c:v>
                </c:pt>
                <c:pt idx="6">
                  <c:v>8822.7692307692305</c:v>
                </c:pt>
                <c:pt idx="7">
                  <c:v>9116.8615384615387</c:v>
                </c:pt>
                <c:pt idx="8">
                  <c:v>9116.8615384615387</c:v>
                </c:pt>
                <c:pt idx="9">
                  <c:v>8822.7692307692305</c:v>
                </c:pt>
                <c:pt idx="10">
                  <c:v>9116.8615384615387</c:v>
                </c:pt>
                <c:pt idx="11">
                  <c:v>8822.7692307692305</c:v>
                </c:pt>
                <c:pt idx="12">
                  <c:v>9116.8615384615387</c:v>
                </c:pt>
                <c:pt idx="13">
                  <c:v>9116.8615384615387</c:v>
                </c:pt>
                <c:pt idx="14">
                  <c:v>8234.5846153846142</c:v>
                </c:pt>
                <c:pt idx="15">
                  <c:v>9116.8615384615387</c:v>
                </c:pt>
                <c:pt idx="16">
                  <c:v>8822.7692307692305</c:v>
                </c:pt>
                <c:pt idx="17">
                  <c:v>9116.8615384615387</c:v>
                </c:pt>
                <c:pt idx="18">
                  <c:v>8822.7692307692305</c:v>
                </c:pt>
                <c:pt idx="19">
                  <c:v>9116.8615384615387</c:v>
                </c:pt>
                <c:pt idx="20">
                  <c:v>9116.8615384615387</c:v>
                </c:pt>
                <c:pt idx="21">
                  <c:v>8822.7692307692305</c:v>
                </c:pt>
                <c:pt idx="22">
                  <c:v>9116.8615384615387</c:v>
                </c:pt>
                <c:pt idx="23">
                  <c:v>8822.7692307692305</c:v>
                </c:pt>
                <c:pt idx="24">
                  <c:v>9116.8615384615387</c:v>
                </c:pt>
                <c:pt idx="25">
                  <c:v>9116.8615384615387</c:v>
                </c:pt>
                <c:pt idx="26">
                  <c:v>8528.6769230769223</c:v>
                </c:pt>
                <c:pt idx="27">
                  <c:v>9116.8615384615387</c:v>
                </c:pt>
                <c:pt idx="28">
                  <c:v>8822.7692307692305</c:v>
                </c:pt>
                <c:pt idx="29">
                  <c:v>9116.8615384615387</c:v>
                </c:pt>
                <c:pt idx="30">
                  <c:v>8822.7692307692305</c:v>
                </c:pt>
                <c:pt idx="31">
                  <c:v>9116.8615384615387</c:v>
                </c:pt>
                <c:pt idx="32">
                  <c:v>9116.8615384615387</c:v>
                </c:pt>
                <c:pt idx="33">
                  <c:v>8822.7692307692305</c:v>
                </c:pt>
                <c:pt idx="34">
                  <c:v>9116.8615384615387</c:v>
                </c:pt>
                <c:pt idx="35">
                  <c:v>8822.7692307692305</c:v>
                </c:pt>
                <c:pt idx="36">
                  <c:v>9116.8615384615387</c:v>
                </c:pt>
                <c:pt idx="37">
                  <c:v>9116.8615384615387</c:v>
                </c:pt>
                <c:pt idx="38">
                  <c:v>8234.5846153846142</c:v>
                </c:pt>
                <c:pt idx="39">
                  <c:v>9116.8615384615387</c:v>
                </c:pt>
                <c:pt idx="40">
                  <c:v>14704.615384615385</c:v>
                </c:pt>
                <c:pt idx="41">
                  <c:v>15194.76923076923</c:v>
                </c:pt>
                <c:pt idx="42">
                  <c:v>14704.615384615385</c:v>
                </c:pt>
                <c:pt idx="43">
                  <c:v>15194.76923076923</c:v>
                </c:pt>
                <c:pt idx="44">
                  <c:v>15194.76923076923</c:v>
                </c:pt>
                <c:pt idx="45">
                  <c:v>14704.615384615385</c:v>
                </c:pt>
                <c:pt idx="46">
                  <c:v>15194.76923076923</c:v>
                </c:pt>
                <c:pt idx="47">
                  <c:v>14704.615384615385</c:v>
                </c:pt>
                <c:pt idx="48">
                  <c:v>15194.76923076923</c:v>
                </c:pt>
                <c:pt idx="49">
                  <c:v>15194.76923076923</c:v>
                </c:pt>
                <c:pt idx="50">
                  <c:v>13724.307692307691</c:v>
                </c:pt>
                <c:pt idx="51">
                  <c:v>15194.76923076923</c:v>
                </c:pt>
                <c:pt idx="52">
                  <c:v>14704.615384615385</c:v>
                </c:pt>
                <c:pt idx="53">
                  <c:v>15194.76923076923</c:v>
                </c:pt>
                <c:pt idx="54">
                  <c:v>14704.615384615385</c:v>
                </c:pt>
                <c:pt idx="55">
                  <c:v>15194.76923076923</c:v>
                </c:pt>
                <c:pt idx="56">
                  <c:v>15194.76923076923</c:v>
                </c:pt>
                <c:pt idx="57">
                  <c:v>14704.615384615385</c:v>
                </c:pt>
                <c:pt idx="58">
                  <c:v>15194.76923076923</c:v>
                </c:pt>
                <c:pt idx="59">
                  <c:v>14704.615384615385</c:v>
                </c:pt>
                <c:pt idx="60">
                  <c:v>15194.76923076923</c:v>
                </c:pt>
                <c:pt idx="61">
                  <c:v>15194.76923076923</c:v>
                </c:pt>
                <c:pt idx="62">
                  <c:v>13724.307692307691</c:v>
                </c:pt>
                <c:pt idx="63">
                  <c:v>15194.76923076923</c:v>
                </c:pt>
                <c:pt idx="64">
                  <c:v>14704.615384615385</c:v>
                </c:pt>
                <c:pt idx="65">
                  <c:v>15194.76923076923</c:v>
                </c:pt>
                <c:pt idx="66">
                  <c:v>14704.615384615385</c:v>
                </c:pt>
                <c:pt idx="67">
                  <c:v>15194.76923076923</c:v>
                </c:pt>
                <c:pt idx="68">
                  <c:v>15194.76923076923</c:v>
                </c:pt>
                <c:pt idx="69">
                  <c:v>14704.615384615385</c:v>
                </c:pt>
                <c:pt idx="70">
                  <c:v>15194.76923076923</c:v>
                </c:pt>
                <c:pt idx="71">
                  <c:v>14704.615384615385</c:v>
                </c:pt>
                <c:pt idx="72">
                  <c:v>15194.76923076923</c:v>
                </c:pt>
                <c:pt idx="73">
                  <c:v>15194.76923076923</c:v>
                </c:pt>
                <c:pt idx="74">
                  <c:v>14214.461538461539</c:v>
                </c:pt>
                <c:pt idx="75">
                  <c:v>15194.76923076923</c:v>
                </c:pt>
                <c:pt idx="76">
                  <c:v>14704.615384615385</c:v>
                </c:pt>
                <c:pt idx="77">
                  <c:v>15194.76923076923</c:v>
                </c:pt>
                <c:pt idx="78">
                  <c:v>14704.615384615385</c:v>
                </c:pt>
                <c:pt idx="79">
                  <c:v>15194.76923076923</c:v>
                </c:pt>
                <c:pt idx="80">
                  <c:v>15194.76923076923</c:v>
                </c:pt>
                <c:pt idx="81">
                  <c:v>14704.615384615385</c:v>
                </c:pt>
                <c:pt idx="82">
                  <c:v>15194.76923076923</c:v>
                </c:pt>
                <c:pt idx="83">
                  <c:v>14704.615384615385</c:v>
                </c:pt>
                <c:pt idx="84">
                  <c:v>15194.76923076923</c:v>
                </c:pt>
                <c:pt idx="85">
                  <c:v>15194.76923076923</c:v>
                </c:pt>
                <c:pt idx="86">
                  <c:v>13724.307692307691</c:v>
                </c:pt>
                <c:pt idx="87">
                  <c:v>15194.76923076923</c:v>
                </c:pt>
                <c:pt idx="88">
                  <c:v>14704.615384615385</c:v>
                </c:pt>
                <c:pt idx="89">
                  <c:v>15194.76923076923</c:v>
                </c:pt>
                <c:pt idx="90">
                  <c:v>14704.615384615385</c:v>
                </c:pt>
                <c:pt idx="91">
                  <c:v>15194.76923076923</c:v>
                </c:pt>
                <c:pt idx="92">
                  <c:v>15194.76923076923</c:v>
                </c:pt>
                <c:pt idx="93">
                  <c:v>14704.615384615385</c:v>
                </c:pt>
                <c:pt idx="94">
                  <c:v>15194.76923076923</c:v>
                </c:pt>
                <c:pt idx="95">
                  <c:v>14704.615384615385</c:v>
                </c:pt>
                <c:pt idx="96">
                  <c:v>15194.76923076923</c:v>
                </c:pt>
                <c:pt idx="97">
                  <c:v>15194.76923076923</c:v>
                </c:pt>
                <c:pt idx="98">
                  <c:v>13724.307692307691</c:v>
                </c:pt>
                <c:pt idx="99">
                  <c:v>15194.76923076923</c:v>
                </c:pt>
                <c:pt idx="100">
                  <c:v>14704.615384615385</c:v>
                </c:pt>
                <c:pt idx="101">
                  <c:v>15194.76923076923</c:v>
                </c:pt>
                <c:pt idx="102">
                  <c:v>14704.615384615385</c:v>
                </c:pt>
                <c:pt idx="103">
                  <c:v>15194.76923076923</c:v>
                </c:pt>
                <c:pt idx="104">
                  <c:v>15194.76923076923</c:v>
                </c:pt>
                <c:pt idx="105">
                  <c:v>14704.615384615385</c:v>
                </c:pt>
                <c:pt idx="106">
                  <c:v>15194.76923076923</c:v>
                </c:pt>
                <c:pt idx="107">
                  <c:v>14704.615384615385</c:v>
                </c:pt>
                <c:pt idx="108">
                  <c:v>15194.76923076923</c:v>
                </c:pt>
                <c:pt idx="109">
                  <c:v>15194.76923076923</c:v>
                </c:pt>
                <c:pt idx="110">
                  <c:v>13724.307692307691</c:v>
                </c:pt>
                <c:pt idx="111">
                  <c:v>15194.76923076923</c:v>
                </c:pt>
                <c:pt idx="112">
                  <c:v>14704.615384615385</c:v>
                </c:pt>
                <c:pt idx="113">
                  <c:v>15194.76923076923</c:v>
                </c:pt>
                <c:pt idx="114">
                  <c:v>14704.615384615385</c:v>
                </c:pt>
                <c:pt idx="115">
                  <c:v>15194.76923076923</c:v>
                </c:pt>
                <c:pt idx="116">
                  <c:v>15194.76923076923</c:v>
                </c:pt>
                <c:pt idx="117">
                  <c:v>14704.615384615385</c:v>
                </c:pt>
                <c:pt idx="118">
                  <c:v>15194.76923076923</c:v>
                </c:pt>
                <c:pt idx="119">
                  <c:v>14704.615384615385</c:v>
                </c:pt>
                <c:pt idx="120">
                  <c:v>15194.76923076923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4F-4D78-897F-CDEB9C38F76D}"/>
            </c:ext>
          </c:extLst>
        </c:ser>
        <c:ser>
          <c:idx val="4"/>
          <c:order val="3"/>
          <c:tx>
            <c:strRef>
              <c:f>Summary!$AF$31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Summary!$AG$31:$EW$31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8822.7692307692305</c:v>
                </c:pt>
                <c:pt idx="5">
                  <c:v>9116.8615384615387</c:v>
                </c:pt>
                <c:pt idx="6">
                  <c:v>8822.7692307692305</c:v>
                </c:pt>
                <c:pt idx="7">
                  <c:v>9116.8615384615387</c:v>
                </c:pt>
                <c:pt idx="8">
                  <c:v>9116.8615384615387</c:v>
                </c:pt>
                <c:pt idx="9">
                  <c:v>8822.7692307692305</c:v>
                </c:pt>
                <c:pt idx="10">
                  <c:v>9116.8615384615387</c:v>
                </c:pt>
                <c:pt idx="11">
                  <c:v>8822.7692307692305</c:v>
                </c:pt>
                <c:pt idx="12">
                  <c:v>9116.8615384615387</c:v>
                </c:pt>
                <c:pt idx="13">
                  <c:v>9116.8615384615387</c:v>
                </c:pt>
                <c:pt idx="14">
                  <c:v>8234.5846153846142</c:v>
                </c:pt>
                <c:pt idx="15">
                  <c:v>9116.8615384615387</c:v>
                </c:pt>
                <c:pt idx="16">
                  <c:v>8822.7692307692305</c:v>
                </c:pt>
                <c:pt idx="17">
                  <c:v>9116.8615384615387</c:v>
                </c:pt>
                <c:pt idx="18">
                  <c:v>8822.7692307692305</c:v>
                </c:pt>
                <c:pt idx="19">
                  <c:v>9116.8615384615387</c:v>
                </c:pt>
                <c:pt idx="20">
                  <c:v>9116.8615384615387</c:v>
                </c:pt>
                <c:pt idx="21">
                  <c:v>8822.7692307692305</c:v>
                </c:pt>
                <c:pt idx="22">
                  <c:v>9116.8615384615387</c:v>
                </c:pt>
                <c:pt idx="23">
                  <c:v>8822.7692307692305</c:v>
                </c:pt>
                <c:pt idx="24">
                  <c:v>9116.8615384615387</c:v>
                </c:pt>
                <c:pt idx="25">
                  <c:v>9116.8615384615387</c:v>
                </c:pt>
                <c:pt idx="26">
                  <c:v>8528.6769230769223</c:v>
                </c:pt>
                <c:pt idx="27">
                  <c:v>9116.8615384615387</c:v>
                </c:pt>
                <c:pt idx="28">
                  <c:v>8822.7692307692305</c:v>
                </c:pt>
                <c:pt idx="29">
                  <c:v>9116.8615384615387</c:v>
                </c:pt>
                <c:pt idx="30">
                  <c:v>8822.7692307692305</c:v>
                </c:pt>
                <c:pt idx="31">
                  <c:v>9116.8615384615387</c:v>
                </c:pt>
                <c:pt idx="32">
                  <c:v>9116.8615384615387</c:v>
                </c:pt>
                <c:pt idx="33">
                  <c:v>8822.7692307692305</c:v>
                </c:pt>
                <c:pt idx="34">
                  <c:v>9116.8615384615387</c:v>
                </c:pt>
                <c:pt idx="35">
                  <c:v>8822.7692307692305</c:v>
                </c:pt>
                <c:pt idx="36">
                  <c:v>9116.8615384615387</c:v>
                </c:pt>
                <c:pt idx="37">
                  <c:v>9116.8615384615387</c:v>
                </c:pt>
                <c:pt idx="38">
                  <c:v>8234.5846153846142</c:v>
                </c:pt>
                <c:pt idx="39">
                  <c:v>9116.8615384615387</c:v>
                </c:pt>
                <c:pt idx="40">
                  <c:v>14704.615384615385</c:v>
                </c:pt>
                <c:pt idx="41">
                  <c:v>15194.76923076923</c:v>
                </c:pt>
                <c:pt idx="42">
                  <c:v>14704.615384615385</c:v>
                </c:pt>
                <c:pt idx="43">
                  <c:v>15194.76923076923</c:v>
                </c:pt>
                <c:pt idx="44">
                  <c:v>15194.76923076923</c:v>
                </c:pt>
                <c:pt idx="45">
                  <c:v>14704.615384615385</c:v>
                </c:pt>
                <c:pt idx="46">
                  <c:v>15194.76923076923</c:v>
                </c:pt>
                <c:pt idx="47">
                  <c:v>14704.615384615385</c:v>
                </c:pt>
                <c:pt idx="48">
                  <c:v>15194.76923076923</c:v>
                </c:pt>
                <c:pt idx="49">
                  <c:v>15194.76923076923</c:v>
                </c:pt>
                <c:pt idx="50">
                  <c:v>13724.307692307691</c:v>
                </c:pt>
                <c:pt idx="51">
                  <c:v>15194.76923076923</c:v>
                </c:pt>
                <c:pt idx="52">
                  <c:v>14704.615384615385</c:v>
                </c:pt>
                <c:pt idx="53">
                  <c:v>15194.76923076923</c:v>
                </c:pt>
                <c:pt idx="54">
                  <c:v>14704.615384615385</c:v>
                </c:pt>
                <c:pt idx="55">
                  <c:v>15194.76923076923</c:v>
                </c:pt>
                <c:pt idx="56">
                  <c:v>15194.76923076923</c:v>
                </c:pt>
                <c:pt idx="57">
                  <c:v>14704.615384615385</c:v>
                </c:pt>
                <c:pt idx="58">
                  <c:v>15194.76923076923</c:v>
                </c:pt>
                <c:pt idx="59">
                  <c:v>14704.615384615385</c:v>
                </c:pt>
                <c:pt idx="60">
                  <c:v>15194.76923076923</c:v>
                </c:pt>
                <c:pt idx="61">
                  <c:v>15194.76923076923</c:v>
                </c:pt>
                <c:pt idx="62">
                  <c:v>13724.307692307691</c:v>
                </c:pt>
                <c:pt idx="63">
                  <c:v>15194.76923076923</c:v>
                </c:pt>
                <c:pt idx="64">
                  <c:v>14704.615384615385</c:v>
                </c:pt>
                <c:pt idx="65">
                  <c:v>15194.76923076923</c:v>
                </c:pt>
                <c:pt idx="66">
                  <c:v>14704.615384615385</c:v>
                </c:pt>
                <c:pt idx="67">
                  <c:v>15194.76923076923</c:v>
                </c:pt>
                <c:pt idx="68">
                  <c:v>15194.76923076923</c:v>
                </c:pt>
                <c:pt idx="69">
                  <c:v>14704.615384615385</c:v>
                </c:pt>
                <c:pt idx="70">
                  <c:v>15194.76923076923</c:v>
                </c:pt>
                <c:pt idx="71">
                  <c:v>14704.615384615385</c:v>
                </c:pt>
                <c:pt idx="72">
                  <c:v>15194.76923076923</c:v>
                </c:pt>
                <c:pt idx="73">
                  <c:v>15194.76923076923</c:v>
                </c:pt>
                <c:pt idx="74">
                  <c:v>14214.461538461539</c:v>
                </c:pt>
                <c:pt idx="75">
                  <c:v>15194.76923076923</c:v>
                </c:pt>
                <c:pt idx="76">
                  <c:v>14704.615384615385</c:v>
                </c:pt>
                <c:pt idx="77">
                  <c:v>15194.76923076923</c:v>
                </c:pt>
                <c:pt idx="78">
                  <c:v>14704.615384615385</c:v>
                </c:pt>
                <c:pt idx="79">
                  <c:v>15194.76923076923</c:v>
                </c:pt>
                <c:pt idx="80">
                  <c:v>15194.76923076923</c:v>
                </c:pt>
                <c:pt idx="81">
                  <c:v>14704.615384615385</c:v>
                </c:pt>
                <c:pt idx="82">
                  <c:v>15194.76923076923</c:v>
                </c:pt>
                <c:pt idx="83">
                  <c:v>14704.615384615385</c:v>
                </c:pt>
                <c:pt idx="84">
                  <c:v>15194.76923076923</c:v>
                </c:pt>
                <c:pt idx="85">
                  <c:v>15194.76923076923</c:v>
                </c:pt>
                <c:pt idx="86">
                  <c:v>13724.307692307691</c:v>
                </c:pt>
                <c:pt idx="87">
                  <c:v>15194.76923076923</c:v>
                </c:pt>
                <c:pt idx="88">
                  <c:v>14704.615384615385</c:v>
                </c:pt>
                <c:pt idx="89">
                  <c:v>15194.76923076923</c:v>
                </c:pt>
                <c:pt idx="90">
                  <c:v>14704.615384615385</c:v>
                </c:pt>
                <c:pt idx="91">
                  <c:v>15194.76923076923</c:v>
                </c:pt>
                <c:pt idx="92">
                  <c:v>15194.76923076923</c:v>
                </c:pt>
                <c:pt idx="93">
                  <c:v>14704.615384615385</c:v>
                </c:pt>
                <c:pt idx="94">
                  <c:v>15194.76923076923</c:v>
                </c:pt>
                <c:pt idx="95">
                  <c:v>14704.615384615385</c:v>
                </c:pt>
                <c:pt idx="96">
                  <c:v>15194.76923076923</c:v>
                </c:pt>
                <c:pt idx="97">
                  <c:v>15194.76923076923</c:v>
                </c:pt>
                <c:pt idx="98">
                  <c:v>13724.307692307691</c:v>
                </c:pt>
                <c:pt idx="99">
                  <c:v>15194.76923076923</c:v>
                </c:pt>
                <c:pt idx="100">
                  <c:v>14704.615384615385</c:v>
                </c:pt>
                <c:pt idx="101">
                  <c:v>15194.76923076923</c:v>
                </c:pt>
                <c:pt idx="102">
                  <c:v>14704.615384615385</c:v>
                </c:pt>
                <c:pt idx="103">
                  <c:v>15194.76923076923</c:v>
                </c:pt>
                <c:pt idx="104">
                  <c:v>15194.76923076923</c:v>
                </c:pt>
                <c:pt idx="105">
                  <c:v>14704.615384615385</c:v>
                </c:pt>
                <c:pt idx="106">
                  <c:v>15194.76923076923</c:v>
                </c:pt>
                <c:pt idx="107">
                  <c:v>14704.615384615385</c:v>
                </c:pt>
                <c:pt idx="108">
                  <c:v>15194.76923076923</c:v>
                </c:pt>
                <c:pt idx="109">
                  <c:v>15194.76923076923</c:v>
                </c:pt>
                <c:pt idx="110">
                  <c:v>13724.307692307691</c:v>
                </c:pt>
                <c:pt idx="111">
                  <c:v>15194.76923076923</c:v>
                </c:pt>
                <c:pt idx="112">
                  <c:v>14704.615384615385</c:v>
                </c:pt>
                <c:pt idx="113">
                  <c:v>15194.76923076923</c:v>
                </c:pt>
                <c:pt idx="114">
                  <c:v>14704.615384615385</c:v>
                </c:pt>
                <c:pt idx="115">
                  <c:v>15194.76923076923</c:v>
                </c:pt>
                <c:pt idx="116">
                  <c:v>15194.76923076923</c:v>
                </c:pt>
                <c:pt idx="117">
                  <c:v>14704.615384615385</c:v>
                </c:pt>
                <c:pt idx="118">
                  <c:v>15194.76923076923</c:v>
                </c:pt>
                <c:pt idx="119">
                  <c:v>14704.615384615385</c:v>
                </c:pt>
                <c:pt idx="120">
                  <c:v>15194.76923076923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14F-4D78-897F-CDEB9C38F76D}"/>
            </c:ext>
          </c:extLst>
        </c:ser>
        <c:ser>
          <c:idx val="5"/>
          <c:order val="4"/>
          <c:tx>
            <c:strRef>
              <c:f>Summary!$AF$32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Summary!$AG$32:$EW$32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8822.7692307692305</c:v>
                </c:pt>
                <c:pt idx="5">
                  <c:v>9116.8615384615387</c:v>
                </c:pt>
                <c:pt idx="6">
                  <c:v>8822.7692307692305</c:v>
                </c:pt>
                <c:pt idx="7">
                  <c:v>9116.8615384615387</c:v>
                </c:pt>
                <c:pt idx="8">
                  <c:v>9116.8615384615387</c:v>
                </c:pt>
                <c:pt idx="9">
                  <c:v>8822.7692307692305</c:v>
                </c:pt>
                <c:pt idx="10">
                  <c:v>9116.8615384615387</c:v>
                </c:pt>
                <c:pt idx="11">
                  <c:v>8822.7692307692305</c:v>
                </c:pt>
                <c:pt idx="12">
                  <c:v>9116.8615384615387</c:v>
                </c:pt>
                <c:pt idx="13">
                  <c:v>9116.8615384615387</c:v>
                </c:pt>
                <c:pt idx="14">
                  <c:v>8234.5846153846142</c:v>
                </c:pt>
                <c:pt idx="15">
                  <c:v>9116.8615384615387</c:v>
                </c:pt>
                <c:pt idx="16">
                  <c:v>8822.7692307692305</c:v>
                </c:pt>
                <c:pt idx="17">
                  <c:v>9116.8615384615387</c:v>
                </c:pt>
                <c:pt idx="18">
                  <c:v>8822.7692307692305</c:v>
                </c:pt>
                <c:pt idx="19">
                  <c:v>9116.8615384615387</c:v>
                </c:pt>
                <c:pt idx="20">
                  <c:v>9116.8615384615387</c:v>
                </c:pt>
                <c:pt idx="21">
                  <c:v>8822.7692307692305</c:v>
                </c:pt>
                <c:pt idx="22">
                  <c:v>9116.8615384615387</c:v>
                </c:pt>
                <c:pt idx="23">
                  <c:v>8822.7692307692305</c:v>
                </c:pt>
                <c:pt idx="24">
                  <c:v>9116.8615384615387</c:v>
                </c:pt>
                <c:pt idx="25">
                  <c:v>9116.8615384615387</c:v>
                </c:pt>
                <c:pt idx="26">
                  <c:v>8528.6769230769223</c:v>
                </c:pt>
                <c:pt idx="27">
                  <c:v>9116.8615384615387</c:v>
                </c:pt>
                <c:pt idx="28">
                  <c:v>8822.7692307692305</c:v>
                </c:pt>
                <c:pt idx="29">
                  <c:v>9116.8615384615387</c:v>
                </c:pt>
                <c:pt idx="30">
                  <c:v>8822.7692307692305</c:v>
                </c:pt>
                <c:pt idx="31">
                  <c:v>9116.8615384615387</c:v>
                </c:pt>
                <c:pt idx="32">
                  <c:v>9116.8615384615387</c:v>
                </c:pt>
                <c:pt idx="33">
                  <c:v>8822.7692307692305</c:v>
                </c:pt>
                <c:pt idx="34">
                  <c:v>9116.8615384615387</c:v>
                </c:pt>
                <c:pt idx="35">
                  <c:v>8822.7692307692305</c:v>
                </c:pt>
                <c:pt idx="36">
                  <c:v>9116.8615384615387</c:v>
                </c:pt>
                <c:pt idx="37">
                  <c:v>9116.8615384615387</c:v>
                </c:pt>
                <c:pt idx="38">
                  <c:v>8234.5846153846142</c:v>
                </c:pt>
                <c:pt idx="39">
                  <c:v>9116.8615384615387</c:v>
                </c:pt>
                <c:pt idx="40">
                  <c:v>14704.615384615385</c:v>
                </c:pt>
                <c:pt idx="41">
                  <c:v>15194.76923076923</c:v>
                </c:pt>
                <c:pt idx="42">
                  <c:v>14704.615384615385</c:v>
                </c:pt>
                <c:pt idx="43">
                  <c:v>15194.76923076923</c:v>
                </c:pt>
                <c:pt idx="44">
                  <c:v>15194.76923076923</c:v>
                </c:pt>
                <c:pt idx="45">
                  <c:v>14704.615384615385</c:v>
                </c:pt>
                <c:pt idx="46">
                  <c:v>15194.76923076923</c:v>
                </c:pt>
                <c:pt idx="47">
                  <c:v>14704.615384615385</c:v>
                </c:pt>
                <c:pt idx="48">
                  <c:v>15194.76923076923</c:v>
                </c:pt>
                <c:pt idx="49">
                  <c:v>15194.76923076923</c:v>
                </c:pt>
                <c:pt idx="50">
                  <c:v>13724.307692307691</c:v>
                </c:pt>
                <c:pt idx="51">
                  <c:v>15194.76923076923</c:v>
                </c:pt>
                <c:pt idx="52">
                  <c:v>14704.615384615385</c:v>
                </c:pt>
                <c:pt idx="53">
                  <c:v>15194.76923076923</c:v>
                </c:pt>
                <c:pt idx="54">
                  <c:v>14704.615384615385</c:v>
                </c:pt>
                <c:pt idx="55">
                  <c:v>15194.76923076923</c:v>
                </c:pt>
                <c:pt idx="56">
                  <c:v>15194.76923076923</c:v>
                </c:pt>
                <c:pt idx="57">
                  <c:v>14704.615384615385</c:v>
                </c:pt>
                <c:pt idx="58">
                  <c:v>15194.76923076923</c:v>
                </c:pt>
                <c:pt idx="59">
                  <c:v>14704.615384615385</c:v>
                </c:pt>
                <c:pt idx="60">
                  <c:v>15194.76923076923</c:v>
                </c:pt>
                <c:pt idx="61">
                  <c:v>15194.76923076923</c:v>
                </c:pt>
                <c:pt idx="62">
                  <c:v>13724.307692307691</c:v>
                </c:pt>
                <c:pt idx="63">
                  <c:v>15194.76923076923</c:v>
                </c:pt>
                <c:pt idx="64">
                  <c:v>14704.615384615385</c:v>
                </c:pt>
                <c:pt idx="65">
                  <c:v>15194.76923076923</c:v>
                </c:pt>
                <c:pt idx="66">
                  <c:v>14704.615384615385</c:v>
                </c:pt>
                <c:pt idx="67">
                  <c:v>15194.76923076923</c:v>
                </c:pt>
                <c:pt idx="68">
                  <c:v>15194.76923076923</c:v>
                </c:pt>
                <c:pt idx="69">
                  <c:v>14704.615384615385</c:v>
                </c:pt>
                <c:pt idx="70">
                  <c:v>15194.76923076923</c:v>
                </c:pt>
                <c:pt idx="71">
                  <c:v>14704.615384615385</c:v>
                </c:pt>
                <c:pt idx="72">
                  <c:v>15194.76923076923</c:v>
                </c:pt>
                <c:pt idx="73">
                  <c:v>15194.76923076923</c:v>
                </c:pt>
                <c:pt idx="74">
                  <c:v>14214.461538461539</c:v>
                </c:pt>
                <c:pt idx="75">
                  <c:v>15194.76923076923</c:v>
                </c:pt>
                <c:pt idx="76">
                  <c:v>14704.615384615385</c:v>
                </c:pt>
                <c:pt idx="77">
                  <c:v>15194.76923076923</c:v>
                </c:pt>
                <c:pt idx="78">
                  <c:v>14704.615384615385</c:v>
                </c:pt>
                <c:pt idx="79">
                  <c:v>15194.76923076923</c:v>
                </c:pt>
                <c:pt idx="80">
                  <c:v>15194.76923076923</c:v>
                </c:pt>
                <c:pt idx="81">
                  <c:v>14704.615384615385</c:v>
                </c:pt>
                <c:pt idx="82">
                  <c:v>15194.76923076923</c:v>
                </c:pt>
                <c:pt idx="83">
                  <c:v>14704.615384615385</c:v>
                </c:pt>
                <c:pt idx="84">
                  <c:v>15194.76923076923</c:v>
                </c:pt>
                <c:pt idx="85">
                  <c:v>15194.76923076923</c:v>
                </c:pt>
                <c:pt idx="86">
                  <c:v>13724.307692307691</c:v>
                </c:pt>
                <c:pt idx="87">
                  <c:v>15194.76923076923</c:v>
                </c:pt>
                <c:pt idx="88">
                  <c:v>14704.615384615385</c:v>
                </c:pt>
                <c:pt idx="89">
                  <c:v>15194.76923076923</c:v>
                </c:pt>
                <c:pt idx="90">
                  <c:v>14704.615384615385</c:v>
                </c:pt>
                <c:pt idx="91">
                  <c:v>15194.76923076923</c:v>
                </c:pt>
                <c:pt idx="92">
                  <c:v>15194.76923076923</c:v>
                </c:pt>
                <c:pt idx="93">
                  <c:v>14704.615384615385</c:v>
                </c:pt>
                <c:pt idx="94">
                  <c:v>15194.76923076923</c:v>
                </c:pt>
                <c:pt idx="95">
                  <c:v>14704.615384615385</c:v>
                </c:pt>
                <c:pt idx="96">
                  <c:v>15194.76923076923</c:v>
                </c:pt>
                <c:pt idx="97">
                  <c:v>15194.76923076923</c:v>
                </c:pt>
                <c:pt idx="98">
                  <c:v>13724.307692307691</c:v>
                </c:pt>
                <c:pt idx="99">
                  <c:v>15194.76923076923</c:v>
                </c:pt>
                <c:pt idx="100">
                  <c:v>14704.615384615385</c:v>
                </c:pt>
                <c:pt idx="101">
                  <c:v>15194.76923076923</c:v>
                </c:pt>
                <c:pt idx="102">
                  <c:v>14704.615384615385</c:v>
                </c:pt>
                <c:pt idx="103">
                  <c:v>15194.76923076923</c:v>
                </c:pt>
                <c:pt idx="104">
                  <c:v>15194.76923076923</c:v>
                </c:pt>
                <c:pt idx="105">
                  <c:v>14704.615384615385</c:v>
                </c:pt>
                <c:pt idx="106">
                  <c:v>15194.76923076923</c:v>
                </c:pt>
                <c:pt idx="107">
                  <c:v>14704.615384615385</c:v>
                </c:pt>
                <c:pt idx="108">
                  <c:v>15194.76923076923</c:v>
                </c:pt>
                <c:pt idx="109">
                  <c:v>15194.76923076923</c:v>
                </c:pt>
                <c:pt idx="110">
                  <c:v>13724.307692307691</c:v>
                </c:pt>
                <c:pt idx="111">
                  <c:v>15194.76923076923</c:v>
                </c:pt>
                <c:pt idx="112">
                  <c:v>14704.615384615385</c:v>
                </c:pt>
                <c:pt idx="113">
                  <c:v>15194.76923076923</c:v>
                </c:pt>
                <c:pt idx="114">
                  <c:v>14704.615384615385</c:v>
                </c:pt>
                <c:pt idx="115">
                  <c:v>15194.76923076923</c:v>
                </c:pt>
                <c:pt idx="116">
                  <c:v>15194.76923076923</c:v>
                </c:pt>
                <c:pt idx="117">
                  <c:v>14704.615384615385</c:v>
                </c:pt>
                <c:pt idx="118">
                  <c:v>15194.76923076923</c:v>
                </c:pt>
                <c:pt idx="119">
                  <c:v>14704.615384615385</c:v>
                </c:pt>
                <c:pt idx="120">
                  <c:v>15194.76923076923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14F-4D78-897F-CDEB9C38F76D}"/>
            </c:ext>
          </c:extLst>
        </c:ser>
        <c:ser>
          <c:idx val="0"/>
          <c:order val="5"/>
          <c:tx>
            <c:strRef>
              <c:f>Summary!$AF$27</c:f>
              <c:strCache>
                <c:ptCount val="1"/>
                <c:pt idx="0">
                  <c:v>Prepayment</c:v>
                </c:pt>
              </c:strCache>
            </c:strRef>
          </c:tx>
          <c:spPr>
            <a:pattFill prst="lt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Summary!$AG$27:$EW$27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29409.23076923077</c:v>
                </c:pt>
                <c:pt idx="5">
                  <c:v>30389.538461538461</c:v>
                </c:pt>
                <c:pt idx="6">
                  <c:v>29409.23076923077</c:v>
                </c:pt>
                <c:pt idx="7">
                  <c:v>30389.538461538461</c:v>
                </c:pt>
                <c:pt idx="8">
                  <c:v>30389.538461538461</c:v>
                </c:pt>
                <c:pt idx="9">
                  <c:v>29409.23076923077</c:v>
                </c:pt>
                <c:pt idx="10">
                  <c:v>30389.538461538461</c:v>
                </c:pt>
                <c:pt idx="11">
                  <c:v>29409.23076923077</c:v>
                </c:pt>
                <c:pt idx="12">
                  <c:v>30389.538461538461</c:v>
                </c:pt>
                <c:pt idx="13">
                  <c:v>30389.538461538461</c:v>
                </c:pt>
                <c:pt idx="14">
                  <c:v>27448.615384615383</c:v>
                </c:pt>
                <c:pt idx="15">
                  <c:v>30389.538461538461</c:v>
                </c:pt>
                <c:pt idx="16">
                  <c:v>29409.23076923077</c:v>
                </c:pt>
                <c:pt idx="17">
                  <c:v>30389.538461538461</c:v>
                </c:pt>
                <c:pt idx="18">
                  <c:v>29409.23076923077</c:v>
                </c:pt>
                <c:pt idx="19">
                  <c:v>30389.538461538461</c:v>
                </c:pt>
                <c:pt idx="20">
                  <c:v>30389.538461538461</c:v>
                </c:pt>
                <c:pt idx="21">
                  <c:v>29409.23076923077</c:v>
                </c:pt>
                <c:pt idx="22">
                  <c:v>30389.538461538461</c:v>
                </c:pt>
                <c:pt idx="23">
                  <c:v>29409.23076923077</c:v>
                </c:pt>
                <c:pt idx="24">
                  <c:v>30389.538461538461</c:v>
                </c:pt>
                <c:pt idx="25">
                  <c:v>30389.538461538461</c:v>
                </c:pt>
                <c:pt idx="26">
                  <c:v>28428.923076923078</c:v>
                </c:pt>
                <c:pt idx="27">
                  <c:v>30389.538461538461</c:v>
                </c:pt>
                <c:pt idx="28">
                  <c:v>29409.23076923077</c:v>
                </c:pt>
                <c:pt idx="29">
                  <c:v>30389.538461538461</c:v>
                </c:pt>
                <c:pt idx="30">
                  <c:v>29409.23076923077</c:v>
                </c:pt>
                <c:pt idx="31">
                  <c:v>30389.538461538461</c:v>
                </c:pt>
                <c:pt idx="32">
                  <c:v>30389.538461538461</c:v>
                </c:pt>
                <c:pt idx="33">
                  <c:v>29409.23076923077</c:v>
                </c:pt>
                <c:pt idx="34">
                  <c:v>30389.538461538461</c:v>
                </c:pt>
                <c:pt idx="35">
                  <c:v>29409.23076923077</c:v>
                </c:pt>
                <c:pt idx="36">
                  <c:v>30389.538461538461</c:v>
                </c:pt>
                <c:pt idx="37">
                  <c:v>30389.538461538461</c:v>
                </c:pt>
                <c:pt idx="38">
                  <c:v>27448.615384615383</c:v>
                </c:pt>
                <c:pt idx="39">
                  <c:v>30389.538461538461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F-4D78-897F-CDEB9C38F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25151"/>
        <c:axId val="209225631"/>
      </c:areaChart>
      <c:dateAx>
        <c:axId val="20922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25631"/>
        <c:crosses val="autoZero"/>
        <c:auto val="1"/>
        <c:lblOffset val="100"/>
        <c:baseTimeUnit val="months"/>
        <c:majorUnit val="12"/>
        <c:majorTimeUnit val="months"/>
      </c:dateAx>
      <c:valAx>
        <c:axId val="209225631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51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Summary!$AF$68</c:f>
              <c:strCache>
                <c:ptCount val="1"/>
                <c:pt idx="0">
                  <c:v>On-demand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Summary!$AG$68:$EW$68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459452.98363897199</c:v>
                </c:pt>
                <c:pt idx="5">
                  <c:v>467453.59770416433</c:v>
                </c:pt>
                <c:pt idx="6">
                  <c:v>476162.65291055071</c:v>
                </c:pt>
                <c:pt idx="7">
                  <c:v>483582.84145549487</c:v>
                </c:pt>
                <c:pt idx="8">
                  <c:v>475402.12114248023</c:v>
                </c:pt>
                <c:pt idx="9">
                  <c:v>451908.06532279134</c:v>
                </c:pt>
                <c:pt idx="10">
                  <c:v>458289.90567630727</c:v>
                </c:pt>
                <c:pt idx="11">
                  <c:v>435066.68723709288</c:v>
                </c:pt>
                <c:pt idx="12">
                  <c:v>440706.16631121945</c:v>
                </c:pt>
                <c:pt idx="13">
                  <c:v>431737.06699729082</c:v>
                </c:pt>
                <c:pt idx="14">
                  <c:v>381801.77817348641</c:v>
                </c:pt>
                <c:pt idx="15">
                  <c:v>413615.39037920733</c:v>
                </c:pt>
                <c:pt idx="16">
                  <c:v>391432.57771450374</c:v>
                </c:pt>
                <c:pt idx="17">
                  <c:v>395324.63096501632</c:v>
                </c:pt>
                <c:pt idx="18">
                  <c:v>373703.27845618932</c:v>
                </c:pt>
                <c:pt idx="19">
                  <c:v>377004.38202320383</c:v>
                </c:pt>
                <c:pt idx="20">
                  <c:v>367873.11251732009</c:v>
                </c:pt>
                <c:pt idx="21">
                  <c:v>347206.39736664516</c:v>
                </c:pt>
                <c:pt idx="22">
                  <c:v>349739.12449295237</c:v>
                </c:pt>
                <c:pt idx="23">
                  <c:v>329771.29516312259</c:v>
                </c:pt>
                <c:pt idx="24">
                  <c:v>331865.72674297314</c:v>
                </c:pt>
                <c:pt idx="25">
                  <c:v>323056.86762318789</c:v>
                </c:pt>
                <c:pt idx="26">
                  <c:v>294067.25500994246</c:v>
                </c:pt>
                <c:pt idx="27">
                  <c:v>305748.24660800397</c:v>
                </c:pt>
                <c:pt idx="28">
                  <c:v>287678.15512976027</c:v>
                </c:pt>
                <c:pt idx="29">
                  <c:v>288913.55272920814</c:v>
                </c:pt>
                <c:pt idx="30">
                  <c:v>271639.44049009756</c:v>
                </c:pt>
                <c:pt idx="31">
                  <c:v>272615.72003213607</c:v>
                </c:pt>
                <c:pt idx="32">
                  <c:v>265065.55569464643</c:v>
                </c:pt>
                <c:pt idx="33">
                  <c:v>249992.93556910232</c:v>
                </c:pt>
                <c:pt idx="34">
                  <c:v>251706.64430998755</c:v>
                </c:pt>
                <c:pt idx="35">
                  <c:v>237300.7501181541</c:v>
                </c:pt>
                <c:pt idx="36">
                  <c:v>238841.29243894762</c:v>
                </c:pt>
                <c:pt idx="37">
                  <c:v>233773.12716213375</c:v>
                </c:pt>
                <c:pt idx="38">
                  <c:v>207948.59022695353</c:v>
                </c:pt>
                <c:pt idx="39">
                  <c:v>226706.19941901893</c:v>
                </c:pt>
                <c:pt idx="40">
                  <c:v>360011.84625042009</c:v>
                </c:pt>
                <c:pt idx="41">
                  <c:v>366223.61734094995</c:v>
                </c:pt>
                <c:pt idx="42">
                  <c:v>349092.26410328038</c:v>
                </c:pt>
                <c:pt idx="43">
                  <c:v>356163.07630900724</c:v>
                </c:pt>
                <c:pt idx="44">
                  <c:v>353513.72404696129</c:v>
                </c:pt>
                <c:pt idx="45">
                  <c:v>339537.66560197552</c:v>
                </c:pt>
                <c:pt idx="46">
                  <c:v>348191.0207895771</c:v>
                </c:pt>
                <c:pt idx="47">
                  <c:v>334376.45716319588</c:v>
                </c:pt>
                <c:pt idx="48">
                  <c:v>342851.81832584832</c:v>
                </c:pt>
                <c:pt idx="49">
                  <c:v>340181.69099989079</c:v>
                </c:pt>
                <c:pt idx="50">
                  <c:v>304851.48443007114</c:v>
                </c:pt>
                <c:pt idx="51">
                  <c:v>334851.31344634225</c:v>
                </c:pt>
                <c:pt idx="52">
                  <c:v>321479.31040936487</c:v>
                </c:pt>
                <c:pt idx="53">
                  <c:v>329548.09841257974</c:v>
                </c:pt>
                <c:pt idx="54">
                  <c:v>316366.18427297997</c:v>
                </c:pt>
                <c:pt idx="55">
                  <c:v>324288.08308807388</c:v>
                </c:pt>
                <c:pt idx="56">
                  <c:v>321679.03656922525</c:v>
                </c:pt>
                <c:pt idx="57">
                  <c:v>308793.27400306799</c:v>
                </c:pt>
                <c:pt idx="58">
                  <c:v>316511.85902805137</c:v>
                </c:pt>
                <c:pt idx="59">
                  <c:v>303829.48686632892</c:v>
                </c:pt>
                <c:pt idx="60">
                  <c:v>311423.82228568988</c:v>
                </c:pt>
                <c:pt idx="61">
                  <c:v>308913.45728953439</c:v>
                </c:pt>
                <c:pt idx="62">
                  <c:v>276773.23936648067</c:v>
                </c:pt>
                <c:pt idx="63">
                  <c:v>303967.4012110671</c:v>
                </c:pt>
                <c:pt idx="64">
                  <c:v>291807.53543077887</c:v>
                </c:pt>
                <c:pt idx="65">
                  <c:v>299129.93985931796</c:v>
                </c:pt>
                <c:pt idx="66">
                  <c:v>287182.31671873096</c:v>
                </c:pt>
                <c:pt idx="67">
                  <c:v>294410.94610511989</c:v>
                </c:pt>
                <c:pt idx="68">
                  <c:v>292098.65789691819</c:v>
                </c:pt>
                <c:pt idx="69">
                  <c:v>280470.18261429155</c:v>
                </c:pt>
                <c:pt idx="70">
                  <c:v>287573.46272957051</c:v>
                </c:pt>
                <c:pt idx="71">
                  <c:v>276157.09949502756</c:v>
                </c:pt>
                <c:pt idx="72">
                  <c:v>283186.59764758131</c:v>
                </c:pt>
                <c:pt idx="73">
                  <c:v>281046.96917941456</c:v>
                </c:pt>
                <c:pt idx="74">
                  <c:v>260947.71275996164</c:v>
                </c:pt>
                <c:pt idx="75">
                  <c:v>276878.60133370792</c:v>
                </c:pt>
                <c:pt idx="76">
                  <c:v>266344.76834013424</c:v>
                </c:pt>
                <c:pt idx="77">
                  <c:v>273730.97242814215</c:v>
                </c:pt>
                <c:pt idx="78">
                  <c:v>263485.23934557632</c:v>
                </c:pt>
                <c:pt idx="79">
                  <c:v>270834.50866117026</c:v>
                </c:pt>
                <c:pt idx="80">
                  <c:v>269430.46894444065</c:v>
                </c:pt>
                <c:pt idx="81">
                  <c:v>259409.15896036173</c:v>
                </c:pt>
                <c:pt idx="82">
                  <c:v>266711.62209010485</c:v>
                </c:pt>
                <c:pt idx="83">
                  <c:v>256835.83469771364</c:v>
                </c:pt>
                <c:pt idx="84">
                  <c:v>264112.39947412873</c:v>
                </c:pt>
                <c:pt idx="85">
                  <c:v>262857.74199011765</c:v>
                </c:pt>
                <c:pt idx="86">
                  <c:v>236313.70349843247</c:v>
                </c:pt>
                <c:pt idx="87">
                  <c:v>260438.19669989945</c:v>
                </c:pt>
                <c:pt idx="88">
                  <c:v>250909.49792071834</c:v>
                </c:pt>
                <c:pt idx="89">
                  <c:v>258259.56923076924</c:v>
                </c:pt>
                <c:pt idx="90">
                  <c:v>249928.61538461538</c:v>
                </c:pt>
                <c:pt idx="91">
                  <c:v>258259.56923076924</c:v>
                </c:pt>
                <c:pt idx="92">
                  <c:v>258259.56923076924</c:v>
                </c:pt>
                <c:pt idx="93">
                  <c:v>249928.61538461538</c:v>
                </c:pt>
                <c:pt idx="94">
                  <c:v>258259.56923076924</c:v>
                </c:pt>
                <c:pt idx="95">
                  <c:v>249928.61538461538</c:v>
                </c:pt>
                <c:pt idx="96">
                  <c:v>258259.56923076924</c:v>
                </c:pt>
                <c:pt idx="97">
                  <c:v>258259.56923076924</c:v>
                </c:pt>
                <c:pt idx="98">
                  <c:v>233266.70769230765</c:v>
                </c:pt>
                <c:pt idx="99">
                  <c:v>258259.56923076924</c:v>
                </c:pt>
                <c:pt idx="100">
                  <c:v>249928.61538461538</c:v>
                </c:pt>
                <c:pt idx="101">
                  <c:v>258259.56923076924</c:v>
                </c:pt>
                <c:pt idx="102">
                  <c:v>249928.61538461538</c:v>
                </c:pt>
                <c:pt idx="103">
                  <c:v>258259.56923076924</c:v>
                </c:pt>
                <c:pt idx="104">
                  <c:v>258259.56923076924</c:v>
                </c:pt>
                <c:pt idx="105">
                  <c:v>249928.61538461538</c:v>
                </c:pt>
                <c:pt idx="106">
                  <c:v>258259.56923076924</c:v>
                </c:pt>
                <c:pt idx="107">
                  <c:v>249928.61538461538</c:v>
                </c:pt>
                <c:pt idx="108">
                  <c:v>258259.56923076924</c:v>
                </c:pt>
                <c:pt idx="109">
                  <c:v>258259.56923076924</c:v>
                </c:pt>
                <c:pt idx="110">
                  <c:v>233266.70769230765</c:v>
                </c:pt>
                <c:pt idx="111">
                  <c:v>258259.56923076924</c:v>
                </c:pt>
                <c:pt idx="112">
                  <c:v>249928.61538461538</c:v>
                </c:pt>
                <c:pt idx="113">
                  <c:v>258259.56923076924</c:v>
                </c:pt>
                <c:pt idx="114">
                  <c:v>249928.61538461538</c:v>
                </c:pt>
                <c:pt idx="115">
                  <c:v>258259.56923076924</c:v>
                </c:pt>
                <c:pt idx="116">
                  <c:v>258259.56923076924</c:v>
                </c:pt>
                <c:pt idx="117">
                  <c:v>249928.61538461538</c:v>
                </c:pt>
                <c:pt idx="118">
                  <c:v>258259.56923076924</c:v>
                </c:pt>
                <c:pt idx="119">
                  <c:v>249928.61538461538</c:v>
                </c:pt>
                <c:pt idx="120">
                  <c:v>258259.56923076924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8-4286-A26D-979C1DE7A6FF}"/>
            </c:ext>
          </c:extLst>
        </c:ser>
        <c:ser>
          <c:idx val="2"/>
          <c:order val="1"/>
          <c:tx>
            <c:strRef>
              <c:f>Summary!$AF$69</c:f>
              <c:strCache>
                <c:ptCount val="1"/>
                <c:pt idx="0">
                  <c:v>Spot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Summary!$AG$69:$EW$69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140561.48528635543</c:v>
                </c:pt>
                <c:pt idx="5">
                  <c:v>143485.54712749433</c:v>
                </c:pt>
                <c:pt idx="6">
                  <c:v>186876.24652775368</c:v>
                </c:pt>
                <c:pt idx="7">
                  <c:v>191705.96604921002</c:v>
                </c:pt>
                <c:pt idx="8">
                  <c:v>190143.33144641915</c:v>
                </c:pt>
                <c:pt idx="9">
                  <c:v>182511.00514783943</c:v>
                </c:pt>
                <c:pt idx="10">
                  <c:v>186991.7300815825</c:v>
                </c:pt>
                <c:pt idx="11">
                  <c:v>179351.65749503157</c:v>
                </c:pt>
                <c:pt idx="12">
                  <c:v>183644.30579503853</c:v>
                </c:pt>
                <c:pt idx="13">
                  <c:v>181921.85594123576</c:v>
                </c:pt>
                <c:pt idx="14">
                  <c:v>162732.81028317023</c:v>
                </c:pt>
                <c:pt idx="15">
                  <c:v>178393.22960958024</c:v>
                </c:pt>
                <c:pt idx="16">
                  <c:v>171454.29273033491</c:v>
                </c:pt>
                <c:pt idx="17">
                  <c:v>176906.52128735543</c:v>
                </c:pt>
                <c:pt idx="18">
                  <c:v>170927.32303311201</c:v>
                </c:pt>
                <c:pt idx="19">
                  <c:v>176324.21631479391</c:v>
                </c:pt>
                <c:pt idx="20">
                  <c:v>176005.08508578403</c:v>
                </c:pt>
                <c:pt idx="21">
                  <c:v>170001.25234268836</c:v>
                </c:pt>
                <c:pt idx="22">
                  <c:v>175313.12330337599</c:v>
                </c:pt>
                <c:pt idx="23">
                  <c:v>169297.80100848901</c:v>
                </c:pt>
                <c:pt idx="24">
                  <c:v>174552.21874688362</c:v>
                </c:pt>
                <c:pt idx="25">
                  <c:v>174147.03676983336</c:v>
                </c:pt>
                <c:pt idx="26">
                  <c:v>162517.87713760667</c:v>
                </c:pt>
                <c:pt idx="27">
                  <c:v>173289.61917862098</c:v>
                </c:pt>
                <c:pt idx="28">
                  <c:v>167262.94742552916</c:v>
                </c:pt>
                <c:pt idx="29">
                  <c:v>172372.80990432523</c:v>
                </c:pt>
                <c:pt idx="30">
                  <c:v>166348.49474878516</c:v>
                </c:pt>
                <c:pt idx="31">
                  <c:v>171400.82761880331</c:v>
                </c:pt>
                <c:pt idx="32">
                  <c:v>170895.51496249926</c:v>
                </c:pt>
                <c:pt idx="33">
                  <c:v>164882.00437174219</c:v>
                </c:pt>
                <c:pt idx="34">
                  <c:v>169849.06940811948</c:v>
                </c:pt>
                <c:pt idx="35">
                  <c:v>163847.5066189639</c:v>
                </c:pt>
                <c:pt idx="36">
                  <c:v>168758.72012791302</c:v>
                </c:pt>
                <c:pt idx="37">
                  <c:v>168198.55117773786</c:v>
                </c:pt>
                <c:pt idx="38">
                  <c:v>151407.00073903173</c:v>
                </c:pt>
                <c:pt idx="39">
                  <c:v>167051.20391850162</c:v>
                </c:pt>
                <c:pt idx="40">
                  <c:v>268492.30001792131</c:v>
                </c:pt>
                <c:pt idx="41">
                  <c:v>276453.07995011617</c:v>
                </c:pt>
                <c:pt idx="42">
                  <c:v>266781.5636942765</c:v>
                </c:pt>
                <c:pt idx="43">
                  <c:v>274916.31721470761</c:v>
                </c:pt>
                <c:pt idx="44">
                  <c:v>274151.35580846888</c:v>
                </c:pt>
                <c:pt idx="45">
                  <c:v>264561.42968725017</c:v>
                </c:pt>
                <c:pt idx="46">
                  <c:v>272603.42279532016</c:v>
                </c:pt>
                <c:pt idx="47">
                  <c:v>263053.4779643885</c:v>
                </c:pt>
                <c:pt idx="48">
                  <c:v>271036.3853626303</c:v>
                </c:pt>
                <c:pt idx="49">
                  <c:v>270247.51715197967</c:v>
                </c:pt>
                <c:pt idx="50">
                  <c:v>243379.64309642493</c:v>
                </c:pt>
                <c:pt idx="51">
                  <c:v>268662.63489397883</c:v>
                </c:pt>
                <c:pt idx="52">
                  <c:v>259227.10757887422</c:v>
                </c:pt>
                <c:pt idx="53">
                  <c:v>267072.83985054179</c:v>
                </c:pt>
                <c:pt idx="54">
                  <c:v>257688.17968993488</c:v>
                </c:pt>
                <c:pt idx="55">
                  <c:v>265483.49966774025</c:v>
                </c:pt>
                <c:pt idx="56">
                  <c:v>264690.6183316689</c:v>
                </c:pt>
                <c:pt idx="57">
                  <c:v>255386.86737006763</c:v>
                </c:pt>
                <c:pt idx="58">
                  <c:v>263111.53886569955</c:v>
                </c:pt>
                <c:pt idx="59">
                  <c:v>253864.38856476388</c:v>
                </c:pt>
                <c:pt idx="60">
                  <c:v>261545.32249756533</c:v>
                </c:pt>
                <c:pt idx="61">
                  <c:v>260768.4556804662</c:v>
                </c:pt>
                <c:pt idx="62">
                  <c:v>234835.52133605455</c:v>
                </c:pt>
                <c:pt idx="63">
                  <c:v>259229.88258841925</c:v>
                </c:pt>
                <c:pt idx="64">
                  <c:v>250131.47535647784</c:v>
                </c:pt>
                <c:pt idx="65">
                  <c:v>258259.56923076924</c:v>
                </c:pt>
                <c:pt idx="66">
                  <c:v>249928.61538461538</c:v>
                </c:pt>
                <c:pt idx="67">
                  <c:v>258259.56923076924</c:v>
                </c:pt>
                <c:pt idx="68">
                  <c:v>258259.56923076924</c:v>
                </c:pt>
                <c:pt idx="69">
                  <c:v>249928.61538461538</c:v>
                </c:pt>
                <c:pt idx="70">
                  <c:v>258259.56923076924</c:v>
                </c:pt>
                <c:pt idx="71">
                  <c:v>249928.61538461538</c:v>
                </c:pt>
                <c:pt idx="72">
                  <c:v>258259.56923076924</c:v>
                </c:pt>
                <c:pt idx="73">
                  <c:v>258259.56923076924</c:v>
                </c:pt>
                <c:pt idx="74">
                  <c:v>241597.66153846154</c:v>
                </c:pt>
                <c:pt idx="75">
                  <c:v>258259.56923076924</c:v>
                </c:pt>
                <c:pt idx="76">
                  <c:v>249928.61538461538</c:v>
                </c:pt>
                <c:pt idx="77">
                  <c:v>258259.56923076924</c:v>
                </c:pt>
                <c:pt idx="78">
                  <c:v>249928.61538461538</c:v>
                </c:pt>
                <c:pt idx="79">
                  <c:v>258259.56923076924</c:v>
                </c:pt>
                <c:pt idx="80">
                  <c:v>258259.56923076924</c:v>
                </c:pt>
                <c:pt idx="81">
                  <c:v>249928.61538461538</c:v>
                </c:pt>
                <c:pt idx="82">
                  <c:v>258259.56923076924</c:v>
                </c:pt>
                <c:pt idx="83">
                  <c:v>249928.61538461538</c:v>
                </c:pt>
                <c:pt idx="84">
                  <c:v>258259.56923076924</c:v>
                </c:pt>
                <c:pt idx="85">
                  <c:v>258259.56923076924</c:v>
                </c:pt>
                <c:pt idx="86">
                  <c:v>233266.70769230765</c:v>
                </c:pt>
                <c:pt idx="87">
                  <c:v>258259.56923076924</c:v>
                </c:pt>
                <c:pt idx="88">
                  <c:v>249928.61538461538</c:v>
                </c:pt>
                <c:pt idx="89">
                  <c:v>258259.56923076924</c:v>
                </c:pt>
                <c:pt idx="90">
                  <c:v>249928.61538461538</c:v>
                </c:pt>
                <c:pt idx="91">
                  <c:v>258259.56923076924</c:v>
                </c:pt>
                <c:pt idx="92">
                  <c:v>258259.56923076924</c:v>
                </c:pt>
                <c:pt idx="93">
                  <c:v>249928.61538461538</c:v>
                </c:pt>
                <c:pt idx="94">
                  <c:v>258259.56923076924</c:v>
                </c:pt>
                <c:pt idx="95">
                  <c:v>249928.61538461538</c:v>
                </c:pt>
                <c:pt idx="96">
                  <c:v>258259.56923076924</c:v>
                </c:pt>
                <c:pt idx="97">
                  <c:v>258259.56923076924</c:v>
                </c:pt>
                <c:pt idx="98">
                  <c:v>233266.70769230765</c:v>
                </c:pt>
                <c:pt idx="99">
                  <c:v>258259.56923076924</c:v>
                </c:pt>
                <c:pt idx="100">
                  <c:v>249928.61538461538</c:v>
                </c:pt>
                <c:pt idx="101">
                  <c:v>258259.56923076924</c:v>
                </c:pt>
                <c:pt idx="102">
                  <c:v>249928.61538461538</c:v>
                </c:pt>
                <c:pt idx="103">
                  <c:v>258259.56923076924</c:v>
                </c:pt>
                <c:pt idx="104">
                  <c:v>258259.56923076924</c:v>
                </c:pt>
                <c:pt idx="105">
                  <c:v>249928.61538461538</c:v>
                </c:pt>
                <c:pt idx="106">
                  <c:v>258259.56923076924</c:v>
                </c:pt>
                <c:pt idx="107">
                  <c:v>249928.61538461538</c:v>
                </c:pt>
                <c:pt idx="108">
                  <c:v>258259.56923076924</c:v>
                </c:pt>
                <c:pt idx="109">
                  <c:v>258259.56923076924</c:v>
                </c:pt>
                <c:pt idx="110">
                  <c:v>233266.70769230765</c:v>
                </c:pt>
                <c:pt idx="111">
                  <c:v>258259.56923076924</c:v>
                </c:pt>
                <c:pt idx="112">
                  <c:v>249928.61538461538</c:v>
                </c:pt>
                <c:pt idx="113">
                  <c:v>258259.56923076924</c:v>
                </c:pt>
                <c:pt idx="114">
                  <c:v>249928.61538461538</c:v>
                </c:pt>
                <c:pt idx="115">
                  <c:v>258259.56923076924</c:v>
                </c:pt>
                <c:pt idx="116">
                  <c:v>258259.56923076924</c:v>
                </c:pt>
                <c:pt idx="117">
                  <c:v>249928.61538461538</c:v>
                </c:pt>
                <c:pt idx="118">
                  <c:v>258259.56923076924</c:v>
                </c:pt>
                <c:pt idx="119">
                  <c:v>249928.61538461538</c:v>
                </c:pt>
                <c:pt idx="120">
                  <c:v>258259.56923076924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F8-4286-A26D-979C1DE7A6FF}"/>
            </c:ext>
          </c:extLst>
        </c:ser>
        <c:ser>
          <c:idx val="3"/>
          <c:order val="2"/>
          <c:tx>
            <c:strRef>
              <c:f>Summary!$AF$70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Summary!$AG$70:$EW$70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229026.64522241842</c:v>
                </c:pt>
                <c:pt idx="5">
                  <c:v>232105.67799189617</c:v>
                </c:pt>
                <c:pt idx="6">
                  <c:v>313444.47636148031</c:v>
                </c:pt>
                <c:pt idx="7">
                  <c:v>319152.12895831844</c:v>
                </c:pt>
                <c:pt idx="8">
                  <c:v>314083.40977990534</c:v>
                </c:pt>
                <c:pt idx="9">
                  <c:v>299058.38316800154</c:v>
                </c:pt>
                <c:pt idx="10">
                  <c:v>303853.57230042585</c:v>
                </c:pt>
                <c:pt idx="11">
                  <c:v>288928.22657243628</c:v>
                </c:pt>
                <c:pt idx="12">
                  <c:v>293212.46156231209</c:v>
                </c:pt>
                <c:pt idx="13">
                  <c:v>287791.92619987798</c:v>
                </c:pt>
                <c:pt idx="14">
                  <c:v>254991.14790738217</c:v>
                </c:pt>
                <c:pt idx="15">
                  <c:v>276791.52144641482</c:v>
                </c:pt>
                <c:pt idx="16">
                  <c:v>262485.8365340184</c:v>
                </c:pt>
                <c:pt idx="17">
                  <c:v>265655.18808128999</c:v>
                </c:pt>
                <c:pt idx="18">
                  <c:v>251673.17392700448</c:v>
                </c:pt>
                <c:pt idx="19">
                  <c:v>254464.99968124006</c:v>
                </c:pt>
                <c:pt idx="20">
                  <c:v>248873.16269941407</c:v>
                </c:pt>
                <c:pt idx="21">
                  <c:v>235447.54650471045</c:v>
                </c:pt>
                <c:pt idx="22">
                  <c:v>237934.40294713341</c:v>
                </c:pt>
                <c:pt idx="23">
                  <c:v>225713.58885365762</c:v>
                </c:pt>
                <c:pt idx="24">
                  <c:v>228564.48546940286</c:v>
                </c:pt>
                <c:pt idx="25">
                  <c:v>223921.46176819151</c:v>
                </c:pt>
                <c:pt idx="26">
                  <c:v>205409.91821800423</c:v>
                </c:pt>
                <c:pt idx="27">
                  <c:v>215536.89112566737</c:v>
                </c:pt>
                <c:pt idx="28">
                  <c:v>205879.30334594409</c:v>
                </c:pt>
                <c:pt idx="29">
                  <c:v>211869.00472445594</c:v>
                </c:pt>
                <c:pt idx="30">
                  <c:v>204164.70457704909</c:v>
                </c:pt>
                <c:pt idx="31">
                  <c:v>210046.53793910233</c:v>
                </c:pt>
                <c:pt idx="32">
                  <c:v>209099.07670853223</c:v>
                </c:pt>
                <c:pt idx="33">
                  <c:v>201415.0351200935</c:v>
                </c:pt>
                <c:pt idx="34">
                  <c:v>207136.99129407012</c:v>
                </c:pt>
                <c:pt idx="35">
                  <c:v>199475.35183363419</c:v>
                </c:pt>
                <c:pt idx="36">
                  <c:v>205092.58639368304</c:v>
                </c:pt>
                <c:pt idx="37">
                  <c:v>204042.26961210457</c:v>
                </c:pt>
                <c:pt idx="38">
                  <c:v>183331.98484722295</c:v>
                </c:pt>
                <c:pt idx="39">
                  <c:v>201890.99350103663</c:v>
                </c:pt>
                <c:pt idx="40">
                  <c:v>323858.52407206397</c:v>
                </c:pt>
                <c:pt idx="41">
                  <c:v>332799.50182954466</c:v>
                </c:pt>
                <c:pt idx="42">
                  <c:v>320248.98615876818</c:v>
                </c:pt>
                <c:pt idx="43">
                  <c:v>329029.03919061518</c:v>
                </c:pt>
                <c:pt idx="44">
                  <c:v>327116.6356750183</c:v>
                </c:pt>
                <c:pt idx="45">
                  <c:v>314698.65114120231</c:v>
                </c:pt>
                <c:pt idx="46">
                  <c:v>323246.80314214656</c:v>
                </c:pt>
                <c:pt idx="47">
                  <c:v>310928.77183404815</c:v>
                </c:pt>
                <c:pt idx="48">
                  <c:v>319329.20956042188</c:v>
                </c:pt>
                <c:pt idx="49">
                  <c:v>317357.0390337953</c:v>
                </c:pt>
                <c:pt idx="50">
                  <c:v>284857.84620260075</c:v>
                </c:pt>
                <c:pt idx="51">
                  <c:v>313394.83338879311</c:v>
                </c:pt>
                <c:pt idx="52">
                  <c:v>301362.84587026236</c:v>
                </c:pt>
                <c:pt idx="53">
                  <c:v>309420.3457802005</c:v>
                </c:pt>
                <c:pt idx="54">
                  <c:v>297515.52614791418</c:v>
                </c:pt>
                <c:pt idx="55">
                  <c:v>305446.99532319669</c:v>
                </c:pt>
                <c:pt idx="56">
                  <c:v>303464.7919830184</c:v>
                </c:pt>
                <c:pt idx="57">
                  <c:v>291762.24534824601</c:v>
                </c:pt>
                <c:pt idx="58">
                  <c:v>299517.09331809497</c:v>
                </c:pt>
                <c:pt idx="59">
                  <c:v>287956.04833498661</c:v>
                </c:pt>
                <c:pt idx="60">
                  <c:v>295601.55239775946</c:v>
                </c:pt>
                <c:pt idx="61">
                  <c:v>293659.38535501168</c:v>
                </c:pt>
                <c:pt idx="62">
                  <c:v>263497.54180167487</c:v>
                </c:pt>
                <c:pt idx="63">
                  <c:v>289812.95262489421</c:v>
                </c:pt>
                <c:pt idx="64">
                  <c:v>278623.7653142715</c:v>
                </c:pt>
                <c:pt idx="65">
                  <c:v>286025.43208744196</c:v>
                </c:pt>
                <c:pt idx="66">
                  <c:v>274990.37738554447</c:v>
                </c:pt>
                <c:pt idx="67">
                  <c:v>282306.194714488</c:v>
                </c:pt>
                <c:pt idx="68">
                  <c:v>280474.89277610084</c:v>
                </c:pt>
                <c:pt idx="69">
                  <c:v>269674.65777672129</c:v>
                </c:pt>
                <c:pt idx="70">
                  <c:v>276873.89986928122</c:v>
                </c:pt>
                <c:pt idx="71">
                  <c:v>266529.89712590346</c:v>
                </c:pt>
                <c:pt idx="72">
                  <c:v>274105.51274453709</c:v>
                </c:pt>
                <c:pt idx="73">
                  <c:v>272814.56701430719</c:v>
                </c:pt>
                <c:pt idx="74">
                  <c:v>254023.10896972445</c:v>
                </c:pt>
                <c:pt idx="75">
                  <c:v>270288.15989990695</c:v>
                </c:pt>
                <c:pt idx="76">
                  <c:v>260374.54112429745</c:v>
                </c:pt>
                <c:pt idx="77">
                  <c:v>267838.98218641902</c:v>
                </c:pt>
                <c:pt idx="78">
                  <c:v>258042.99874102615</c:v>
                </c:pt>
                <c:pt idx="79">
                  <c:v>265470.40827817679</c:v>
                </c:pt>
                <c:pt idx="80">
                  <c:v>264317.24087458057</c:v>
                </c:pt>
                <c:pt idx="81">
                  <c:v>254695.3781180493</c:v>
                </c:pt>
                <c:pt idx="82">
                  <c:v>262074.61696918626</c:v>
                </c:pt>
                <c:pt idx="83">
                  <c:v>252566.75261026624</c:v>
                </c:pt>
                <c:pt idx="84">
                  <c:v>259918.49731854463</c:v>
                </c:pt>
                <c:pt idx="85">
                  <c:v>258873.33402044233</c:v>
                </c:pt>
                <c:pt idx="86">
                  <c:v>233266.70769230765</c:v>
                </c:pt>
                <c:pt idx="87">
                  <c:v>258259.56923076924</c:v>
                </c:pt>
                <c:pt idx="88">
                  <c:v>249928.61538461538</c:v>
                </c:pt>
                <c:pt idx="89">
                  <c:v>258259.56923076924</c:v>
                </c:pt>
                <c:pt idx="90">
                  <c:v>249928.61538461538</c:v>
                </c:pt>
                <c:pt idx="91">
                  <c:v>258259.56923076924</c:v>
                </c:pt>
                <c:pt idx="92">
                  <c:v>258259.56923076924</c:v>
                </c:pt>
                <c:pt idx="93">
                  <c:v>249928.61538461538</c:v>
                </c:pt>
                <c:pt idx="94">
                  <c:v>258259.56923076924</c:v>
                </c:pt>
                <c:pt idx="95">
                  <c:v>249928.61538461538</c:v>
                </c:pt>
                <c:pt idx="96">
                  <c:v>258259.56923076924</c:v>
                </c:pt>
                <c:pt idx="97">
                  <c:v>258259.56923076924</c:v>
                </c:pt>
                <c:pt idx="98">
                  <c:v>233266.70769230765</c:v>
                </c:pt>
                <c:pt idx="99">
                  <c:v>258259.56923076924</c:v>
                </c:pt>
                <c:pt idx="100">
                  <c:v>249928.61538461538</c:v>
                </c:pt>
                <c:pt idx="101">
                  <c:v>258259.56923076924</c:v>
                </c:pt>
                <c:pt idx="102">
                  <c:v>249928.61538461538</c:v>
                </c:pt>
                <c:pt idx="103">
                  <c:v>258259.56923076924</c:v>
                </c:pt>
                <c:pt idx="104">
                  <c:v>258259.56923076924</c:v>
                </c:pt>
                <c:pt idx="105">
                  <c:v>249928.61538461538</c:v>
                </c:pt>
                <c:pt idx="106">
                  <c:v>258259.56923076924</c:v>
                </c:pt>
                <c:pt idx="107">
                  <c:v>249928.61538461538</c:v>
                </c:pt>
                <c:pt idx="108">
                  <c:v>258259.56923076924</c:v>
                </c:pt>
                <c:pt idx="109">
                  <c:v>258259.56923076924</c:v>
                </c:pt>
                <c:pt idx="110">
                  <c:v>233266.70769230765</c:v>
                </c:pt>
                <c:pt idx="111">
                  <c:v>258259.56923076924</c:v>
                </c:pt>
                <c:pt idx="112">
                  <c:v>249928.61538461538</c:v>
                </c:pt>
                <c:pt idx="113">
                  <c:v>258259.56923076924</c:v>
                </c:pt>
                <c:pt idx="114">
                  <c:v>249928.61538461538</c:v>
                </c:pt>
                <c:pt idx="115">
                  <c:v>258259.56923076924</c:v>
                </c:pt>
                <c:pt idx="116">
                  <c:v>258259.56923076924</c:v>
                </c:pt>
                <c:pt idx="117">
                  <c:v>249928.61538461538</c:v>
                </c:pt>
                <c:pt idx="118">
                  <c:v>258259.56923076924</c:v>
                </c:pt>
                <c:pt idx="119">
                  <c:v>249928.61538461538</c:v>
                </c:pt>
                <c:pt idx="120">
                  <c:v>258259.56923076924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F8-4286-A26D-979C1DE7A6FF}"/>
            </c:ext>
          </c:extLst>
        </c:ser>
        <c:ser>
          <c:idx val="4"/>
          <c:order val="3"/>
          <c:tx>
            <c:strRef>
              <c:f>Summary!$AF$71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Summary!$AG$71:$EW$71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193185.85803594804</c:v>
                </c:pt>
                <c:pt idx="5">
                  <c:v>195833.61585791846</c:v>
                </c:pt>
                <c:pt idx="6">
                  <c:v>272878.64161681465</c:v>
                </c:pt>
                <c:pt idx="7">
                  <c:v>278058.46418228099</c:v>
                </c:pt>
                <c:pt idx="8">
                  <c:v>273833.64297504188</c:v>
                </c:pt>
                <c:pt idx="9">
                  <c:v>260934.80915699256</c:v>
                </c:pt>
                <c:pt idx="10">
                  <c:v>265334.32488022774</c:v>
                </c:pt>
                <c:pt idx="11">
                  <c:v>252510.47660436318</c:v>
                </c:pt>
                <c:pt idx="12">
                  <c:v>256478.37304512481</c:v>
                </c:pt>
                <c:pt idx="13">
                  <c:v>251964.99129526041</c:v>
                </c:pt>
                <c:pt idx="14">
                  <c:v>223456.38979258682</c:v>
                </c:pt>
                <c:pt idx="15">
                  <c:v>242795.80077531951</c:v>
                </c:pt>
                <c:pt idx="16">
                  <c:v>230723.66858755265</c:v>
                </c:pt>
                <c:pt idx="17">
                  <c:v>234443.70225451136</c:v>
                </c:pt>
                <c:pt idx="18">
                  <c:v>223021.47433418786</c:v>
                </c:pt>
                <c:pt idx="19">
                  <c:v>226454.9219365943</c:v>
                </c:pt>
                <c:pt idx="20">
                  <c:v>222448.4306405134</c:v>
                </c:pt>
                <c:pt idx="21">
                  <c:v>211395.5119702988</c:v>
                </c:pt>
                <c:pt idx="22">
                  <c:v>214441.06940854769</c:v>
                </c:pt>
                <c:pt idx="23">
                  <c:v>204490.74570843726</c:v>
                </c:pt>
                <c:pt idx="24">
                  <c:v>210040.6566532001</c:v>
                </c:pt>
                <c:pt idx="25">
                  <c:v>209331.5881933622</c:v>
                </c:pt>
                <c:pt idx="26">
                  <c:v>195137.05729850399</c:v>
                </c:pt>
                <c:pt idx="27">
                  <c:v>207831.10740874053</c:v>
                </c:pt>
                <c:pt idx="28">
                  <c:v>200362.68107159907</c:v>
                </c:pt>
                <c:pt idx="29">
                  <c:v>206226.69117872298</c:v>
                </c:pt>
                <c:pt idx="30">
                  <c:v>198762.38888729713</c:v>
                </c:pt>
                <c:pt idx="31">
                  <c:v>204525.72217905961</c:v>
                </c:pt>
                <c:pt idx="32">
                  <c:v>203641.42503052758</c:v>
                </c:pt>
                <c:pt idx="33">
                  <c:v>196196.03072747187</c:v>
                </c:pt>
                <c:pt idx="34">
                  <c:v>201810.14531036292</c:v>
                </c:pt>
                <c:pt idx="35">
                  <c:v>194385.65966010984</c:v>
                </c:pt>
                <c:pt idx="36">
                  <c:v>199902.03407000162</c:v>
                </c:pt>
                <c:pt idx="37">
                  <c:v>198921.73840719508</c:v>
                </c:pt>
                <c:pt idx="38">
                  <c:v>178771.27283176707</c:v>
                </c:pt>
                <c:pt idx="39">
                  <c:v>196913.88070353164</c:v>
                </c:pt>
                <c:pt idx="40">
                  <c:v>315949.06349290069</c:v>
                </c:pt>
                <c:pt idx="41">
                  <c:v>324750.01298962638</c:v>
                </c:pt>
                <c:pt idx="42">
                  <c:v>312580.16144049133</c:v>
                </c:pt>
                <c:pt idx="43">
                  <c:v>321230.91452662542</c:v>
                </c:pt>
                <c:pt idx="44">
                  <c:v>319446.00457873504</c:v>
                </c:pt>
                <c:pt idx="45">
                  <c:v>307399.84875742986</c:v>
                </c:pt>
                <c:pt idx="46">
                  <c:v>315834.16088138812</c:v>
                </c:pt>
                <c:pt idx="47">
                  <c:v>303881.29473741935</c:v>
                </c:pt>
                <c:pt idx="48">
                  <c:v>312177.74020511168</c:v>
                </c:pt>
                <c:pt idx="49">
                  <c:v>310337.04771359358</c:v>
                </c:pt>
                <c:pt idx="50">
                  <c:v>278636.35696858121</c:v>
                </c:pt>
                <c:pt idx="51">
                  <c:v>306638.9891115916</c:v>
                </c:pt>
                <c:pt idx="52">
                  <c:v>294953.0971712193</c:v>
                </c:pt>
                <c:pt idx="53">
                  <c:v>302929.46734357177</c:v>
                </c:pt>
                <c:pt idx="54">
                  <c:v>291362.26543036092</c:v>
                </c:pt>
                <c:pt idx="55">
                  <c:v>299221.00691703492</c:v>
                </c:pt>
                <c:pt idx="56">
                  <c:v>297370.95046620182</c:v>
                </c:pt>
                <c:pt idx="57">
                  <c:v>285992.53668400401</c:v>
                </c:pt>
                <c:pt idx="58">
                  <c:v>293686.43171227328</c:v>
                </c:pt>
                <c:pt idx="59">
                  <c:v>282440.08613829524</c:v>
                </c:pt>
                <c:pt idx="60">
                  <c:v>290031.92685329344</c:v>
                </c:pt>
                <c:pt idx="61">
                  <c:v>288219.2376133955</c:v>
                </c:pt>
                <c:pt idx="62">
                  <c:v>258700.07286105043</c:v>
                </c:pt>
                <c:pt idx="63">
                  <c:v>284629.23373195255</c:v>
                </c:pt>
                <c:pt idx="64">
                  <c:v>273729.95531896106</c:v>
                </c:pt>
                <c:pt idx="65">
                  <c:v>281094.21456366382</c:v>
                </c:pt>
                <c:pt idx="66">
                  <c:v>270338.79325214925</c:v>
                </c:pt>
                <c:pt idx="67">
                  <c:v>277622.92634890677</c:v>
                </c:pt>
                <c:pt idx="68">
                  <c:v>276019.97571250139</c:v>
                </c:pt>
                <c:pt idx="69">
                  <c:v>265889.24505908956</c:v>
                </c:pt>
                <c:pt idx="70">
                  <c:v>273499.28067772766</c:v>
                </c:pt>
                <c:pt idx="71">
                  <c:v>263479.14500981756</c:v>
                </c:pt>
                <c:pt idx="72">
                  <c:v>271040.31651028595</c:v>
                </c:pt>
                <c:pt idx="73">
                  <c:v>269835.43382873805</c:v>
                </c:pt>
                <c:pt idx="74">
                  <c:v>251315.54580764027</c:v>
                </c:pt>
                <c:pt idx="75">
                  <c:v>267477.45385529782</c:v>
                </c:pt>
                <c:pt idx="76">
                  <c:v>257734.14607498533</c:v>
                </c:pt>
                <c:pt idx="77">
                  <c:v>265191.55465604237</c:v>
                </c:pt>
                <c:pt idx="78">
                  <c:v>255558.03985059878</c:v>
                </c:pt>
                <c:pt idx="79">
                  <c:v>262980.88567501632</c:v>
                </c:pt>
                <c:pt idx="80">
                  <c:v>261904.5960983265</c:v>
                </c:pt>
                <c:pt idx="81">
                  <c:v>252433.59393582039</c:v>
                </c:pt>
                <c:pt idx="82">
                  <c:v>259811.48045329179</c:v>
                </c:pt>
                <c:pt idx="83">
                  <c:v>250446.87679522287</c:v>
                </c:pt>
                <c:pt idx="84">
                  <c:v>258259.56923076924</c:v>
                </c:pt>
                <c:pt idx="85">
                  <c:v>258259.56923076924</c:v>
                </c:pt>
                <c:pt idx="86">
                  <c:v>233266.70769230765</c:v>
                </c:pt>
                <c:pt idx="87">
                  <c:v>258259.56923076924</c:v>
                </c:pt>
                <c:pt idx="88">
                  <c:v>249928.61538461538</c:v>
                </c:pt>
                <c:pt idx="89">
                  <c:v>258259.56923076924</c:v>
                </c:pt>
                <c:pt idx="90">
                  <c:v>249928.61538461538</c:v>
                </c:pt>
                <c:pt idx="91">
                  <c:v>258259.56923076924</c:v>
                </c:pt>
                <c:pt idx="92">
                  <c:v>258259.56923076924</c:v>
                </c:pt>
                <c:pt idx="93">
                  <c:v>249928.61538461538</c:v>
                </c:pt>
                <c:pt idx="94">
                  <c:v>258259.56923076924</c:v>
                </c:pt>
                <c:pt idx="95">
                  <c:v>249928.61538461538</c:v>
                </c:pt>
                <c:pt idx="96">
                  <c:v>258259.56923076924</c:v>
                </c:pt>
                <c:pt idx="97">
                  <c:v>258259.56923076924</c:v>
                </c:pt>
                <c:pt idx="98">
                  <c:v>233266.70769230765</c:v>
                </c:pt>
                <c:pt idx="99">
                  <c:v>258259.56923076924</c:v>
                </c:pt>
                <c:pt idx="100">
                  <c:v>249928.61538461538</c:v>
                </c:pt>
                <c:pt idx="101">
                  <c:v>258259.56923076924</c:v>
                </c:pt>
                <c:pt idx="102">
                  <c:v>249928.61538461538</c:v>
                </c:pt>
                <c:pt idx="103">
                  <c:v>258259.56923076924</c:v>
                </c:pt>
                <c:pt idx="104">
                  <c:v>258259.56923076924</c:v>
                </c:pt>
                <c:pt idx="105">
                  <c:v>249928.61538461538</c:v>
                </c:pt>
                <c:pt idx="106">
                  <c:v>258259.56923076924</c:v>
                </c:pt>
                <c:pt idx="107">
                  <c:v>249928.61538461538</c:v>
                </c:pt>
                <c:pt idx="108">
                  <c:v>258259.56923076924</c:v>
                </c:pt>
                <c:pt idx="109">
                  <c:v>258259.56923076924</c:v>
                </c:pt>
                <c:pt idx="110">
                  <c:v>233266.70769230765</c:v>
                </c:pt>
                <c:pt idx="111">
                  <c:v>258259.56923076924</c:v>
                </c:pt>
                <c:pt idx="112">
                  <c:v>249928.61538461538</c:v>
                </c:pt>
                <c:pt idx="113">
                  <c:v>258259.56923076924</c:v>
                </c:pt>
                <c:pt idx="114">
                  <c:v>249928.61538461538</c:v>
                </c:pt>
                <c:pt idx="115">
                  <c:v>258259.56923076924</c:v>
                </c:pt>
                <c:pt idx="116">
                  <c:v>258259.56923076924</c:v>
                </c:pt>
                <c:pt idx="117">
                  <c:v>249928.61538461538</c:v>
                </c:pt>
                <c:pt idx="118">
                  <c:v>258259.56923076924</c:v>
                </c:pt>
                <c:pt idx="119">
                  <c:v>249928.61538461538</c:v>
                </c:pt>
                <c:pt idx="120">
                  <c:v>258259.56923076924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F8-4286-A26D-979C1DE7A6FF}"/>
            </c:ext>
          </c:extLst>
        </c:ser>
        <c:ser>
          <c:idx val="5"/>
          <c:order val="4"/>
          <c:tx>
            <c:strRef>
              <c:f>Summary!$AF$72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Summary!$AG$72:$EW$72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224326.98986719869</c:v>
                </c:pt>
                <c:pt idx="5">
                  <c:v>229214.78760221973</c:v>
                </c:pt>
                <c:pt idx="6">
                  <c:v>219338.22673895408</c:v>
                </c:pt>
                <c:pt idx="7">
                  <c:v>224039.34379568166</c:v>
                </c:pt>
                <c:pt idx="8">
                  <c:v>212930.3307396766</c:v>
                </c:pt>
                <c:pt idx="9">
                  <c:v>203279.3116292131</c:v>
                </c:pt>
                <c:pt idx="10">
                  <c:v>207088.55923164278</c:v>
                </c:pt>
                <c:pt idx="11">
                  <c:v>197433.68373344542</c:v>
                </c:pt>
                <c:pt idx="12">
                  <c:v>200951.89426026278</c:v>
                </c:pt>
                <c:pt idx="13">
                  <c:v>197837.6993290523</c:v>
                </c:pt>
                <c:pt idx="14">
                  <c:v>175844.97032230173</c:v>
                </c:pt>
                <c:pt idx="15">
                  <c:v>192321.84740676329</c:v>
                </c:pt>
                <c:pt idx="16">
                  <c:v>184471.89925020732</c:v>
                </c:pt>
                <c:pt idx="17">
                  <c:v>189073.0967716552</c:v>
                </c:pt>
                <c:pt idx="18">
                  <c:v>181710.60201051441</c:v>
                </c:pt>
                <c:pt idx="19">
                  <c:v>187000.90134795936</c:v>
                </c:pt>
                <c:pt idx="20">
                  <c:v>186489.00219500824</c:v>
                </c:pt>
                <c:pt idx="21">
                  <c:v>179958.72875565189</c:v>
                </c:pt>
                <c:pt idx="22">
                  <c:v>185406.09978415779</c:v>
                </c:pt>
                <c:pt idx="23">
                  <c:v>178873.67897754107</c:v>
                </c:pt>
                <c:pt idx="24">
                  <c:v>184248.10731499677</c:v>
                </c:pt>
                <c:pt idx="25">
                  <c:v>183642.61399649977</c:v>
                </c:pt>
                <c:pt idx="26">
                  <c:v>171212.62978396926</c:v>
                </c:pt>
                <c:pt idx="27">
                  <c:v>182382.14841580181</c:v>
                </c:pt>
                <c:pt idx="28">
                  <c:v>175866.35779808584</c:v>
                </c:pt>
                <c:pt idx="29">
                  <c:v>181060.39586622614</c:v>
                </c:pt>
                <c:pt idx="30">
                  <c:v>174559.69985041086</c:v>
                </c:pt>
                <c:pt idx="31">
                  <c:v>179683.19151885068</c:v>
                </c:pt>
                <c:pt idx="32">
                  <c:v>178975.65044654213</c:v>
                </c:pt>
                <c:pt idx="33">
                  <c:v>172506.27606814398</c:v>
                </c:pt>
                <c:pt idx="34">
                  <c:v>177526.45274012166</c:v>
                </c:pt>
                <c:pt idx="35">
                  <c:v>171083.52832551225</c:v>
                </c:pt>
                <c:pt idx="36">
                  <c:v>176036.82541736803</c:v>
                </c:pt>
                <c:pt idx="37">
                  <c:v>175278.75202509778</c:v>
                </c:pt>
                <c:pt idx="38">
                  <c:v>157624.51156992943</c:v>
                </c:pt>
                <c:pt idx="39">
                  <c:v>173739.88277798356</c:v>
                </c:pt>
                <c:pt idx="40">
                  <c:v>278968.70586452453</c:v>
                </c:pt>
                <c:pt idx="41">
                  <c:v>286959.57567933272</c:v>
                </c:pt>
                <c:pt idx="42">
                  <c:v>276429.14330007194</c:v>
                </c:pt>
                <c:pt idx="43">
                  <c:v>284320.50604124536</c:v>
                </c:pt>
                <c:pt idx="44">
                  <c:v>282991.96206554555</c:v>
                </c:pt>
                <c:pt idx="45">
                  <c:v>272573.23864515004</c:v>
                </c:pt>
                <c:pt idx="46">
                  <c:v>280322.83970903064</c:v>
                </c:pt>
                <c:pt idx="47">
                  <c:v>269985.09946805099</c:v>
                </c:pt>
                <c:pt idx="48">
                  <c:v>277645.44366228645</c:v>
                </c:pt>
                <c:pt idx="49">
                  <c:v>276314.55367550103</c:v>
                </c:pt>
                <c:pt idx="50">
                  <c:v>248668.27326842945</c:v>
                </c:pt>
                <c:pt idx="51">
                  <c:v>274309.82564444613</c:v>
                </c:pt>
                <c:pt idx="52">
                  <c:v>264494.42680076911</c:v>
                </c:pt>
                <c:pt idx="53">
                  <c:v>272315.3132996583</c:v>
                </c:pt>
                <c:pt idx="54">
                  <c:v>262571.40592860657</c:v>
                </c:pt>
                <c:pt idx="55">
                  <c:v>270337.04814696504</c:v>
                </c:pt>
                <c:pt idx="56">
                  <c:v>269355.7989506101</c:v>
                </c:pt>
                <c:pt idx="57">
                  <c:v>259723.27268807666</c:v>
                </c:pt>
                <c:pt idx="58">
                  <c:v>267412.44961855566</c:v>
                </c:pt>
                <c:pt idx="59">
                  <c:v>257856.41745816165</c:v>
                </c:pt>
                <c:pt idx="60">
                  <c:v>265498.86474055488</c:v>
                </c:pt>
                <c:pt idx="61">
                  <c:v>264554.72916564636</c:v>
                </c:pt>
                <c:pt idx="62">
                  <c:v>238108.18735018367</c:v>
                </c:pt>
                <c:pt idx="63">
                  <c:v>262694.54249704425</c:v>
                </c:pt>
                <c:pt idx="64">
                  <c:v>253335.02234330436</c:v>
                </c:pt>
                <c:pt idx="65">
                  <c:v>260875.19775577108</c:v>
                </c:pt>
                <c:pt idx="66">
                  <c:v>251595.50098506964</c:v>
                </c:pt>
                <c:pt idx="67">
                  <c:v>259100.40807859946</c:v>
                </c:pt>
                <c:pt idx="68">
                  <c:v>258259.56923076924</c:v>
                </c:pt>
                <c:pt idx="69">
                  <c:v>249928.61538461538</c:v>
                </c:pt>
                <c:pt idx="70">
                  <c:v>258259.56923076924</c:v>
                </c:pt>
                <c:pt idx="71">
                  <c:v>249928.61538461538</c:v>
                </c:pt>
                <c:pt idx="72">
                  <c:v>258259.56923076924</c:v>
                </c:pt>
                <c:pt idx="73">
                  <c:v>258259.56923076924</c:v>
                </c:pt>
                <c:pt idx="74">
                  <c:v>241597.66153846154</c:v>
                </c:pt>
                <c:pt idx="75">
                  <c:v>258259.56923076924</c:v>
                </c:pt>
                <c:pt idx="76">
                  <c:v>249928.61538461538</c:v>
                </c:pt>
                <c:pt idx="77">
                  <c:v>258259.56923076924</c:v>
                </c:pt>
                <c:pt idx="78">
                  <c:v>249928.61538461538</c:v>
                </c:pt>
                <c:pt idx="79">
                  <c:v>258259.56923076924</c:v>
                </c:pt>
                <c:pt idx="80">
                  <c:v>258259.56923076924</c:v>
                </c:pt>
                <c:pt idx="81">
                  <c:v>249928.61538461538</c:v>
                </c:pt>
                <c:pt idx="82">
                  <c:v>258259.56923076924</c:v>
                </c:pt>
                <c:pt idx="83">
                  <c:v>249928.61538461538</c:v>
                </c:pt>
                <c:pt idx="84">
                  <c:v>258259.56923076924</c:v>
                </c:pt>
                <c:pt idx="85">
                  <c:v>258259.56923076924</c:v>
                </c:pt>
                <c:pt idx="86">
                  <c:v>233266.70769230765</c:v>
                </c:pt>
                <c:pt idx="87">
                  <c:v>258259.56923076924</c:v>
                </c:pt>
                <c:pt idx="88">
                  <c:v>249928.61538461538</c:v>
                </c:pt>
                <c:pt idx="89">
                  <c:v>258259.56923076924</c:v>
                </c:pt>
                <c:pt idx="90">
                  <c:v>249928.61538461538</c:v>
                </c:pt>
                <c:pt idx="91">
                  <c:v>258259.56923076924</c:v>
                </c:pt>
                <c:pt idx="92">
                  <c:v>258259.56923076924</c:v>
                </c:pt>
                <c:pt idx="93">
                  <c:v>249928.61538461538</c:v>
                </c:pt>
                <c:pt idx="94">
                  <c:v>258259.56923076924</c:v>
                </c:pt>
                <c:pt idx="95">
                  <c:v>249928.61538461538</c:v>
                </c:pt>
                <c:pt idx="96">
                  <c:v>258259.56923076924</c:v>
                </c:pt>
                <c:pt idx="97">
                  <c:v>258259.56923076924</c:v>
                </c:pt>
                <c:pt idx="98">
                  <c:v>233266.70769230765</c:v>
                </c:pt>
                <c:pt idx="99">
                  <c:v>258259.56923076924</c:v>
                </c:pt>
                <c:pt idx="100">
                  <c:v>249928.61538461538</c:v>
                </c:pt>
                <c:pt idx="101">
                  <c:v>258259.56923076924</c:v>
                </c:pt>
                <c:pt idx="102">
                  <c:v>249928.61538461538</c:v>
                </c:pt>
                <c:pt idx="103">
                  <c:v>258259.56923076924</c:v>
                </c:pt>
                <c:pt idx="104">
                  <c:v>258259.56923076924</c:v>
                </c:pt>
                <c:pt idx="105">
                  <c:v>249928.61538461538</c:v>
                </c:pt>
                <c:pt idx="106">
                  <c:v>258259.56923076924</c:v>
                </c:pt>
                <c:pt idx="107">
                  <c:v>249928.61538461538</c:v>
                </c:pt>
                <c:pt idx="108">
                  <c:v>258259.56923076924</c:v>
                </c:pt>
                <c:pt idx="109">
                  <c:v>258259.56923076924</c:v>
                </c:pt>
                <c:pt idx="110">
                  <c:v>233266.70769230765</c:v>
                </c:pt>
                <c:pt idx="111">
                  <c:v>258259.56923076924</c:v>
                </c:pt>
                <c:pt idx="112">
                  <c:v>249928.61538461538</c:v>
                </c:pt>
                <c:pt idx="113">
                  <c:v>258259.56923076924</c:v>
                </c:pt>
                <c:pt idx="114">
                  <c:v>249928.61538461538</c:v>
                </c:pt>
                <c:pt idx="115">
                  <c:v>258259.56923076924</c:v>
                </c:pt>
                <c:pt idx="116">
                  <c:v>258259.56923076924</c:v>
                </c:pt>
                <c:pt idx="117">
                  <c:v>249928.61538461538</c:v>
                </c:pt>
                <c:pt idx="118">
                  <c:v>258259.56923076924</c:v>
                </c:pt>
                <c:pt idx="119">
                  <c:v>249928.61538461538</c:v>
                </c:pt>
                <c:pt idx="120">
                  <c:v>258259.56923076924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F8-4286-A26D-979C1DE7A6FF}"/>
            </c:ext>
          </c:extLst>
        </c:ser>
        <c:ser>
          <c:idx val="0"/>
          <c:order val="5"/>
          <c:tx>
            <c:strRef>
              <c:f>Summary!$AF$67</c:f>
              <c:strCache>
                <c:ptCount val="1"/>
                <c:pt idx="0">
                  <c:v>Prepayment</c:v>
                </c:pt>
              </c:strCache>
            </c:strRef>
          </c:tx>
          <c:spPr>
            <a:pattFill prst="lt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Summary!$AG$67:$EW$67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747756.63289066218</c:v>
                </c:pt>
                <c:pt idx="5">
                  <c:v>764049.29200739902</c:v>
                </c:pt>
                <c:pt idx="6">
                  <c:v>731127.42246318026</c:v>
                </c:pt>
                <c:pt idx="7">
                  <c:v>746797.81265227229</c:v>
                </c:pt>
                <c:pt idx="8">
                  <c:v>709767.76913225534</c:v>
                </c:pt>
                <c:pt idx="9">
                  <c:v>677597.70543071022</c:v>
                </c:pt>
                <c:pt idx="10">
                  <c:v>690295.19743880921</c:v>
                </c:pt>
                <c:pt idx="11">
                  <c:v>658112.27911148453</c:v>
                </c:pt>
                <c:pt idx="12">
                  <c:v>669839.64753420907</c:v>
                </c:pt>
                <c:pt idx="13">
                  <c:v>659458.99776350765</c:v>
                </c:pt>
                <c:pt idx="14">
                  <c:v>586149.90107433905</c:v>
                </c:pt>
                <c:pt idx="15">
                  <c:v>641072.82468921097</c:v>
                </c:pt>
                <c:pt idx="16">
                  <c:v>614906.33083402435</c:v>
                </c:pt>
                <c:pt idx="17">
                  <c:v>630243.65590551728</c:v>
                </c:pt>
                <c:pt idx="18">
                  <c:v>605702.00670171459</c:v>
                </c:pt>
                <c:pt idx="19">
                  <c:v>623336.33782653115</c:v>
                </c:pt>
                <c:pt idx="20">
                  <c:v>621630.00731669413</c:v>
                </c:pt>
                <c:pt idx="21">
                  <c:v>599862.42918550619</c:v>
                </c:pt>
                <c:pt idx="22">
                  <c:v>618020.33261385921</c:v>
                </c:pt>
                <c:pt idx="23">
                  <c:v>596245.59659180348</c:v>
                </c:pt>
                <c:pt idx="24">
                  <c:v>614160.35771665582</c:v>
                </c:pt>
                <c:pt idx="25">
                  <c:v>612142.04665499926</c:v>
                </c:pt>
                <c:pt idx="26">
                  <c:v>570708.76594656415</c:v>
                </c:pt>
                <c:pt idx="27">
                  <c:v>607940.4947193393</c:v>
                </c:pt>
                <c:pt idx="28">
                  <c:v>586221.19266028609</c:v>
                </c:pt>
                <c:pt idx="29">
                  <c:v>603534.65288742038</c:v>
                </c:pt>
                <c:pt idx="30">
                  <c:v>581865.66616803617</c:v>
                </c:pt>
                <c:pt idx="31">
                  <c:v>598943.97172950208</c:v>
                </c:pt>
                <c:pt idx="32">
                  <c:v>596585.50148847373</c:v>
                </c:pt>
                <c:pt idx="33">
                  <c:v>575020.92022714659</c:v>
                </c:pt>
                <c:pt idx="34">
                  <c:v>591754.84246707219</c:v>
                </c:pt>
                <c:pt idx="35">
                  <c:v>570278.42775170738</c:v>
                </c:pt>
                <c:pt idx="36">
                  <c:v>586789.41805789329</c:v>
                </c:pt>
                <c:pt idx="37">
                  <c:v>584262.50675032591</c:v>
                </c:pt>
                <c:pt idx="38">
                  <c:v>525415.03856643138</c:v>
                </c:pt>
                <c:pt idx="39">
                  <c:v>579132.94259327848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8-4286-A26D-979C1DE7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25151"/>
        <c:axId val="209225631"/>
      </c:areaChart>
      <c:dateAx>
        <c:axId val="20922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25631"/>
        <c:crosses val="autoZero"/>
        <c:auto val="1"/>
        <c:lblOffset val="100"/>
        <c:baseTimeUnit val="months"/>
        <c:majorUnit val="12"/>
        <c:majorTimeUnit val="months"/>
      </c:dateAx>
      <c:valAx>
        <c:axId val="209225631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5151"/>
        <c:crosses val="autoZero"/>
        <c:crossBetween val="midCat"/>
        <c:majorUnit val="25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Summary!$AF$36</c:f>
              <c:strCache>
                <c:ptCount val="1"/>
                <c:pt idx="0">
                  <c:v>On-demand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Summary!$AG$36:$EW$36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141047.3807937894</c:v>
                </c:pt>
                <c:pt idx="5">
                  <c:v>143288.66262632719</c:v>
                </c:pt>
                <c:pt idx="6">
                  <c:v>136205.83352838887</c:v>
                </c:pt>
                <c:pt idx="7">
                  <c:v>138218.57684409351</c:v>
                </c:pt>
                <c:pt idx="8">
                  <c:v>135683.68599635072</c:v>
                </c:pt>
                <c:pt idx="9">
                  <c:v>128834.49001131979</c:v>
                </c:pt>
                <c:pt idx="10">
                  <c:v>130574.54726322947</c:v>
                </c:pt>
                <c:pt idx="11">
                  <c:v>123886.10183929751</c:v>
                </c:pt>
                <c:pt idx="12">
                  <c:v>125453.21030973927</c:v>
                </c:pt>
                <c:pt idx="13">
                  <c:v>122892.49330196735</c:v>
                </c:pt>
                <c:pt idx="14">
                  <c:v>108688.72345680265</c:v>
                </c:pt>
                <c:pt idx="15">
                  <c:v>117779.68631234925</c:v>
                </c:pt>
                <c:pt idx="16">
                  <c:v>111515.04068140074</c:v>
                </c:pt>
                <c:pt idx="17">
                  <c:v>112693.11586143813</c:v>
                </c:pt>
                <c:pt idx="18">
                  <c:v>106610.68382463168</c:v>
                </c:pt>
                <c:pt idx="19">
                  <c:v>107647.88929721955</c:v>
                </c:pt>
                <c:pt idx="20">
                  <c:v>105145.3814228339</c:v>
                </c:pt>
                <c:pt idx="21">
                  <c:v>99347.029581254537</c:v>
                </c:pt>
                <c:pt idx="22">
                  <c:v>100189.20921147204</c:v>
                </c:pt>
                <c:pt idx="23">
                  <c:v>94585.944544030484</c:v>
                </c:pt>
                <c:pt idx="24">
                  <c:v>95308.944522426827</c:v>
                </c:pt>
                <c:pt idx="25">
                  <c:v>92901.092705860967</c:v>
                </c:pt>
                <c:pt idx="26">
                  <c:v>84676.880501081177</c:v>
                </c:pt>
                <c:pt idx="27">
                  <c:v>88157.012049197278</c:v>
                </c:pt>
                <c:pt idx="28">
                  <c:v>83054.918114121887</c:v>
                </c:pt>
                <c:pt idx="29">
                  <c:v>83517.091922081308</c:v>
                </c:pt>
                <c:pt idx="30">
                  <c:v>78618.573453289311</c:v>
                </c:pt>
                <c:pt idx="31">
                  <c:v>78990.801667094755</c:v>
                </c:pt>
                <c:pt idx="32">
                  <c:v>76772.937384377597</c:v>
                </c:pt>
                <c:pt idx="33">
                  <c:v>72180.534138089308</c:v>
                </c:pt>
                <c:pt idx="34">
                  <c:v>72432.531794490031</c:v>
                </c:pt>
                <c:pt idx="35">
                  <c:v>68043.57884379258</c:v>
                </c:pt>
                <c:pt idx="36">
                  <c:v>68224.807475577574</c:v>
                </c:pt>
                <c:pt idx="37">
                  <c:v>66172.552262109966</c:v>
                </c:pt>
                <c:pt idx="38">
                  <c:v>57946.958966683989</c:v>
                </c:pt>
                <c:pt idx="39">
                  <c:v>62174.40269022045</c:v>
                </c:pt>
                <c:pt idx="40">
                  <c:v>97144.484984776122</c:v>
                </c:pt>
                <c:pt idx="41">
                  <c:v>97202.568226436619</c:v>
                </c:pt>
                <c:pt idx="42">
                  <c:v>91289.2409050391</c:v>
                </c:pt>
                <c:pt idx="43">
                  <c:v>92404.800000000003</c:v>
                </c:pt>
                <c:pt idx="44">
                  <c:v>92404.800000000003</c:v>
                </c:pt>
                <c:pt idx="45">
                  <c:v>89424</c:v>
                </c:pt>
                <c:pt idx="46">
                  <c:v>92404.800000000003</c:v>
                </c:pt>
                <c:pt idx="47">
                  <c:v>89424</c:v>
                </c:pt>
                <c:pt idx="48">
                  <c:v>92404.800000000003</c:v>
                </c:pt>
                <c:pt idx="49">
                  <c:v>92404.800000000003</c:v>
                </c:pt>
                <c:pt idx="50">
                  <c:v>83462.399999999994</c:v>
                </c:pt>
                <c:pt idx="51">
                  <c:v>92404.800000000003</c:v>
                </c:pt>
                <c:pt idx="52">
                  <c:v>89424</c:v>
                </c:pt>
                <c:pt idx="53">
                  <c:v>92404.800000000003</c:v>
                </c:pt>
                <c:pt idx="54">
                  <c:v>89424</c:v>
                </c:pt>
                <c:pt idx="55">
                  <c:v>92404.800000000003</c:v>
                </c:pt>
                <c:pt idx="56">
                  <c:v>92404.800000000003</c:v>
                </c:pt>
                <c:pt idx="57">
                  <c:v>89424</c:v>
                </c:pt>
                <c:pt idx="58">
                  <c:v>92404.800000000003</c:v>
                </c:pt>
                <c:pt idx="59">
                  <c:v>89424</c:v>
                </c:pt>
                <c:pt idx="60">
                  <c:v>92404.800000000003</c:v>
                </c:pt>
                <c:pt idx="61">
                  <c:v>92404.800000000003</c:v>
                </c:pt>
                <c:pt idx="62">
                  <c:v>83462.399999999994</c:v>
                </c:pt>
                <c:pt idx="63">
                  <c:v>92404.800000000003</c:v>
                </c:pt>
                <c:pt idx="64">
                  <c:v>89424</c:v>
                </c:pt>
                <c:pt idx="65">
                  <c:v>92404.800000000003</c:v>
                </c:pt>
                <c:pt idx="66">
                  <c:v>89424</c:v>
                </c:pt>
                <c:pt idx="67">
                  <c:v>92404.800000000003</c:v>
                </c:pt>
                <c:pt idx="68">
                  <c:v>92404.800000000003</c:v>
                </c:pt>
                <c:pt idx="69">
                  <c:v>89424</c:v>
                </c:pt>
                <c:pt idx="70">
                  <c:v>92404.800000000003</c:v>
                </c:pt>
                <c:pt idx="71">
                  <c:v>89424</c:v>
                </c:pt>
                <c:pt idx="72">
                  <c:v>92404.800000000003</c:v>
                </c:pt>
                <c:pt idx="73">
                  <c:v>92404.800000000003</c:v>
                </c:pt>
                <c:pt idx="74">
                  <c:v>86443.199999999997</c:v>
                </c:pt>
                <c:pt idx="75">
                  <c:v>92404.800000000003</c:v>
                </c:pt>
                <c:pt idx="76">
                  <c:v>89424</c:v>
                </c:pt>
                <c:pt idx="77">
                  <c:v>92404.800000000003</c:v>
                </c:pt>
                <c:pt idx="78">
                  <c:v>89424</c:v>
                </c:pt>
                <c:pt idx="79">
                  <c:v>92404.800000000003</c:v>
                </c:pt>
                <c:pt idx="80">
                  <c:v>92404.800000000003</c:v>
                </c:pt>
                <c:pt idx="81">
                  <c:v>89424</c:v>
                </c:pt>
                <c:pt idx="82">
                  <c:v>92404.800000000003</c:v>
                </c:pt>
                <c:pt idx="83">
                  <c:v>89424</c:v>
                </c:pt>
                <c:pt idx="84">
                  <c:v>92404.800000000003</c:v>
                </c:pt>
                <c:pt idx="85">
                  <c:v>92404.800000000003</c:v>
                </c:pt>
                <c:pt idx="86">
                  <c:v>83462.399999999994</c:v>
                </c:pt>
                <c:pt idx="87">
                  <c:v>92404.800000000003</c:v>
                </c:pt>
                <c:pt idx="88">
                  <c:v>89424</c:v>
                </c:pt>
                <c:pt idx="89">
                  <c:v>92404.800000000003</c:v>
                </c:pt>
                <c:pt idx="90">
                  <c:v>89424</c:v>
                </c:pt>
                <c:pt idx="91">
                  <c:v>92404.800000000003</c:v>
                </c:pt>
                <c:pt idx="92">
                  <c:v>92404.800000000003</c:v>
                </c:pt>
                <c:pt idx="93">
                  <c:v>89424</c:v>
                </c:pt>
                <c:pt idx="94">
                  <c:v>92404.800000000003</c:v>
                </c:pt>
                <c:pt idx="95">
                  <c:v>89424</c:v>
                </c:pt>
                <c:pt idx="96">
                  <c:v>92404.800000000003</c:v>
                </c:pt>
                <c:pt idx="97">
                  <c:v>92404.800000000003</c:v>
                </c:pt>
                <c:pt idx="98">
                  <c:v>83462.399999999994</c:v>
                </c:pt>
                <c:pt idx="99">
                  <c:v>92404.800000000003</c:v>
                </c:pt>
                <c:pt idx="100">
                  <c:v>89424</c:v>
                </c:pt>
                <c:pt idx="101">
                  <c:v>92404.800000000003</c:v>
                </c:pt>
                <c:pt idx="102">
                  <c:v>89424</c:v>
                </c:pt>
                <c:pt idx="103">
                  <c:v>92404.800000000003</c:v>
                </c:pt>
                <c:pt idx="104">
                  <c:v>92404.800000000003</c:v>
                </c:pt>
                <c:pt idx="105">
                  <c:v>89424</c:v>
                </c:pt>
                <c:pt idx="106">
                  <c:v>92404.800000000003</c:v>
                </c:pt>
                <c:pt idx="107">
                  <c:v>89424</c:v>
                </c:pt>
                <c:pt idx="108">
                  <c:v>92404.800000000003</c:v>
                </c:pt>
                <c:pt idx="109">
                  <c:v>92404.800000000003</c:v>
                </c:pt>
                <c:pt idx="110">
                  <c:v>83462.399999999994</c:v>
                </c:pt>
                <c:pt idx="111">
                  <c:v>92404.800000000003</c:v>
                </c:pt>
                <c:pt idx="112">
                  <c:v>89424</c:v>
                </c:pt>
                <c:pt idx="113">
                  <c:v>92404.800000000003</c:v>
                </c:pt>
                <c:pt idx="114">
                  <c:v>89424</c:v>
                </c:pt>
                <c:pt idx="115">
                  <c:v>92404.800000000003</c:v>
                </c:pt>
                <c:pt idx="116">
                  <c:v>92404.800000000003</c:v>
                </c:pt>
                <c:pt idx="117">
                  <c:v>89424</c:v>
                </c:pt>
                <c:pt idx="118">
                  <c:v>92404.800000000003</c:v>
                </c:pt>
                <c:pt idx="119">
                  <c:v>89424</c:v>
                </c:pt>
                <c:pt idx="120">
                  <c:v>92404.800000000003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B-417F-B2D5-678D903CB8F0}"/>
            </c:ext>
          </c:extLst>
        </c:ser>
        <c:ser>
          <c:idx val="2"/>
          <c:order val="1"/>
          <c:tx>
            <c:strRef>
              <c:f>Summary!$AF$37</c:f>
              <c:strCache>
                <c:ptCount val="1"/>
                <c:pt idx="0">
                  <c:v>Spot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Summary!$AG$37:$EW$37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53654.400000000001</c:v>
                </c:pt>
                <c:pt idx="5">
                  <c:v>55442.880000000005</c:v>
                </c:pt>
                <c:pt idx="6">
                  <c:v>53654.400000000001</c:v>
                </c:pt>
                <c:pt idx="7">
                  <c:v>55442.880000000005</c:v>
                </c:pt>
                <c:pt idx="8">
                  <c:v>55442.880000000005</c:v>
                </c:pt>
                <c:pt idx="9">
                  <c:v>53654.400000000001</c:v>
                </c:pt>
                <c:pt idx="10">
                  <c:v>55442.880000000005</c:v>
                </c:pt>
                <c:pt idx="11">
                  <c:v>53654.400000000001</c:v>
                </c:pt>
                <c:pt idx="12">
                  <c:v>55442.880000000005</c:v>
                </c:pt>
                <c:pt idx="13">
                  <c:v>55442.880000000005</c:v>
                </c:pt>
                <c:pt idx="14">
                  <c:v>50077.440000000002</c:v>
                </c:pt>
                <c:pt idx="15">
                  <c:v>55442.880000000005</c:v>
                </c:pt>
                <c:pt idx="16">
                  <c:v>53654.400000000001</c:v>
                </c:pt>
                <c:pt idx="17">
                  <c:v>55442.880000000005</c:v>
                </c:pt>
                <c:pt idx="18">
                  <c:v>53654.400000000001</c:v>
                </c:pt>
                <c:pt idx="19">
                  <c:v>55442.880000000005</c:v>
                </c:pt>
                <c:pt idx="20">
                  <c:v>55442.880000000005</c:v>
                </c:pt>
                <c:pt idx="21">
                  <c:v>53654.400000000001</c:v>
                </c:pt>
                <c:pt idx="22">
                  <c:v>55442.880000000005</c:v>
                </c:pt>
                <c:pt idx="23">
                  <c:v>53654.400000000001</c:v>
                </c:pt>
                <c:pt idx="24">
                  <c:v>55442.880000000005</c:v>
                </c:pt>
                <c:pt idx="25">
                  <c:v>55442.880000000005</c:v>
                </c:pt>
                <c:pt idx="26">
                  <c:v>51865.919999999998</c:v>
                </c:pt>
                <c:pt idx="27">
                  <c:v>55442.880000000005</c:v>
                </c:pt>
                <c:pt idx="28">
                  <c:v>53654.400000000001</c:v>
                </c:pt>
                <c:pt idx="29">
                  <c:v>55442.880000000005</c:v>
                </c:pt>
                <c:pt idx="30">
                  <c:v>53654.400000000001</c:v>
                </c:pt>
                <c:pt idx="31">
                  <c:v>55442.880000000005</c:v>
                </c:pt>
                <c:pt idx="32">
                  <c:v>55442.880000000005</c:v>
                </c:pt>
                <c:pt idx="33">
                  <c:v>53654.400000000001</c:v>
                </c:pt>
                <c:pt idx="34">
                  <c:v>55442.880000000005</c:v>
                </c:pt>
                <c:pt idx="35">
                  <c:v>53654.400000000001</c:v>
                </c:pt>
                <c:pt idx="36">
                  <c:v>55442.880000000005</c:v>
                </c:pt>
                <c:pt idx="37">
                  <c:v>55442.880000000005</c:v>
                </c:pt>
                <c:pt idx="38">
                  <c:v>50077.440000000002</c:v>
                </c:pt>
                <c:pt idx="39">
                  <c:v>55442.880000000005</c:v>
                </c:pt>
                <c:pt idx="40">
                  <c:v>89424</c:v>
                </c:pt>
                <c:pt idx="41">
                  <c:v>92404.800000000003</c:v>
                </c:pt>
                <c:pt idx="42">
                  <c:v>89424</c:v>
                </c:pt>
                <c:pt idx="43">
                  <c:v>92404.800000000003</c:v>
                </c:pt>
                <c:pt idx="44">
                  <c:v>92404.800000000003</c:v>
                </c:pt>
                <c:pt idx="45">
                  <c:v>89424</c:v>
                </c:pt>
                <c:pt idx="46">
                  <c:v>92404.800000000003</c:v>
                </c:pt>
                <c:pt idx="47">
                  <c:v>89424</c:v>
                </c:pt>
                <c:pt idx="48">
                  <c:v>92404.800000000003</c:v>
                </c:pt>
                <c:pt idx="49">
                  <c:v>92404.800000000003</c:v>
                </c:pt>
                <c:pt idx="50">
                  <c:v>83462.399999999994</c:v>
                </c:pt>
                <c:pt idx="51">
                  <c:v>92404.800000000003</c:v>
                </c:pt>
                <c:pt idx="52">
                  <c:v>89424</c:v>
                </c:pt>
                <c:pt idx="53">
                  <c:v>92404.800000000003</c:v>
                </c:pt>
                <c:pt idx="54">
                  <c:v>89424</c:v>
                </c:pt>
                <c:pt idx="55">
                  <c:v>92404.800000000003</c:v>
                </c:pt>
                <c:pt idx="56">
                  <c:v>92404.800000000003</c:v>
                </c:pt>
                <c:pt idx="57">
                  <c:v>89424</c:v>
                </c:pt>
                <c:pt idx="58">
                  <c:v>92404.800000000003</c:v>
                </c:pt>
                <c:pt idx="59">
                  <c:v>89424</c:v>
                </c:pt>
                <c:pt idx="60">
                  <c:v>92404.800000000003</c:v>
                </c:pt>
                <c:pt idx="61">
                  <c:v>92404.800000000003</c:v>
                </c:pt>
                <c:pt idx="62">
                  <c:v>83462.399999999994</c:v>
                </c:pt>
                <c:pt idx="63">
                  <c:v>92404.800000000003</c:v>
                </c:pt>
                <c:pt idx="64">
                  <c:v>89424</c:v>
                </c:pt>
                <c:pt idx="65">
                  <c:v>92404.800000000003</c:v>
                </c:pt>
                <c:pt idx="66">
                  <c:v>89424</c:v>
                </c:pt>
                <c:pt idx="67">
                  <c:v>92404.800000000003</c:v>
                </c:pt>
                <c:pt idx="68">
                  <c:v>92404.800000000003</c:v>
                </c:pt>
                <c:pt idx="69">
                  <c:v>89424</c:v>
                </c:pt>
                <c:pt idx="70">
                  <c:v>92404.800000000003</c:v>
                </c:pt>
                <c:pt idx="71">
                  <c:v>89424</c:v>
                </c:pt>
                <c:pt idx="72">
                  <c:v>92404.800000000003</c:v>
                </c:pt>
                <c:pt idx="73">
                  <c:v>92404.800000000003</c:v>
                </c:pt>
                <c:pt idx="74">
                  <c:v>86443.199999999997</c:v>
                </c:pt>
                <c:pt idx="75">
                  <c:v>92404.800000000003</c:v>
                </c:pt>
                <c:pt idx="76">
                  <c:v>89424</c:v>
                </c:pt>
                <c:pt idx="77">
                  <c:v>92404.800000000003</c:v>
                </c:pt>
                <c:pt idx="78">
                  <c:v>89424</c:v>
                </c:pt>
                <c:pt idx="79">
                  <c:v>92404.800000000003</c:v>
                </c:pt>
                <c:pt idx="80">
                  <c:v>92404.800000000003</c:v>
                </c:pt>
                <c:pt idx="81">
                  <c:v>89424</c:v>
                </c:pt>
                <c:pt idx="82">
                  <c:v>92404.800000000003</c:v>
                </c:pt>
                <c:pt idx="83">
                  <c:v>89424</c:v>
                </c:pt>
                <c:pt idx="84">
                  <c:v>92404.800000000003</c:v>
                </c:pt>
                <c:pt idx="85">
                  <c:v>92404.800000000003</c:v>
                </c:pt>
                <c:pt idx="86">
                  <c:v>83462.399999999994</c:v>
                </c:pt>
                <c:pt idx="87">
                  <c:v>92404.800000000003</c:v>
                </c:pt>
                <c:pt idx="88">
                  <c:v>89424</c:v>
                </c:pt>
                <c:pt idx="89">
                  <c:v>92404.800000000003</c:v>
                </c:pt>
                <c:pt idx="90">
                  <c:v>89424</c:v>
                </c:pt>
                <c:pt idx="91">
                  <c:v>92404.800000000003</c:v>
                </c:pt>
                <c:pt idx="92">
                  <c:v>92404.800000000003</c:v>
                </c:pt>
                <c:pt idx="93">
                  <c:v>89424</c:v>
                </c:pt>
                <c:pt idx="94">
                  <c:v>92404.800000000003</c:v>
                </c:pt>
                <c:pt idx="95">
                  <c:v>89424</c:v>
                </c:pt>
                <c:pt idx="96">
                  <c:v>92404.800000000003</c:v>
                </c:pt>
                <c:pt idx="97">
                  <c:v>92404.800000000003</c:v>
                </c:pt>
                <c:pt idx="98">
                  <c:v>83462.399999999994</c:v>
                </c:pt>
                <c:pt idx="99">
                  <c:v>92404.800000000003</c:v>
                </c:pt>
                <c:pt idx="100">
                  <c:v>89424</c:v>
                </c:pt>
                <c:pt idx="101">
                  <c:v>92404.800000000003</c:v>
                </c:pt>
                <c:pt idx="102">
                  <c:v>89424</c:v>
                </c:pt>
                <c:pt idx="103">
                  <c:v>92404.800000000003</c:v>
                </c:pt>
                <c:pt idx="104">
                  <c:v>92404.800000000003</c:v>
                </c:pt>
                <c:pt idx="105">
                  <c:v>89424</c:v>
                </c:pt>
                <c:pt idx="106">
                  <c:v>92404.800000000003</c:v>
                </c:pt>
                <c:pt idx="107">
                  <c:v>89424</c:v>
                </c:pt>
                <c:pt idx="108">
                  <c:v>92404.800000000003</c:v>
                </c:pt>
                <c:pt idx="109">
                  <c:v>92404.800000000003</c:v>
                </c:pt>
                <c:pt idx="110">
                  <c:v>83462.399999999994</c:v>
                </c:pt>
                <c:pt idx="111">
                  <c:v>92404.800000000003</c:v>
                </c:pt>
                <c:pt idx="112">
                  <c:v>89424</c:v>
                </c:pt>
                <c:pt idx="113">
                  <c:v>92404.800000000003</c:v>
                </c:pt>
                <c:pt idx="114">
                  <c:v>89424</c:v>
                </c:pt>
                <c:pt idx="115">
                  <c:v>92404.800000000003</c:v>
                </c:pt>
                <c:pt idx="116">
                  <c:v>92404.800000000003</c:v>
                </c:pt>
                <c:pt idx="117">
                  <c:v>89424</c:v>
                </c:pt>
                <c:pt idx="118">
                  <c:v>92404.800000000003</c:v>
                </c:pt>
                <c:pt idx="119">
                  <c:v>89424</c:v>
                </c:pt>
                <c:pt idx="120">
                  <c:v>92404.800000000003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7B-417F-B2D5-678D903CB8F0}"/>
            </c:ext>
          </c:extLst>
        </c:ser>
        <c:ser>
          <c:idx val="3"/>
          <c:order val="2"/>
          <c:tx>
            <c:strRef>
              <c:f>Summary!$AF$38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Summary!$AG$38:$EW$38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87460.538697152631</c:v>
                </c:pt>
                <c:pt idx="5">
                  <c:v>88814.946952078899</c:v>
                </c:pt>
                <c:pt idx="6">
                  <c:v>84443.74525754631</c:v>
                </c:pt>
                <c:pt idx="7">
                  <c:v>85690.214528826997</c:v>
                </c:pt>
                <c:pt idx="8">
                  <c:v>84113.17608672069</c:v>
                </c:pt>
                <c:pt idx="9">
                  <c:v>79871.165633093027</c:v>
                </c:pt>
                <c:pt idx="10">
                  <c:v>80949.021318715822</c:v>
                </c:pt>
                <c:pt idx="11">
                  <c:v>76801.835380741919</c:v>
                </c:pt>
                <c:pt idx="12">
                  <c:v>77774.129464315134</c:v>
                </c:pt>
                <c:pt idx="13">
                  <c:v>76186.351282107993</c:v>
                </c:pt>
                <c:pt idx="14">
                  <c:v>67380.754879157088</c:v>
                </c:pt>
                <c:pt idx="15">
                  <c:v>73016.767320386236</c:v>
                </c:pt>
                <c:pt idx="16">
                  <c:v>69132.975318442885</c:v>
                </c:pt>
                <c:pt idx="17">
                  <c:v>69863.313828870683</c:v>
                </c:pt>
                <c:pt idx="18">
                  <c:v>66092.574121310274</c:v>
                </c:pt>
                <c:pt idx="19">
                  <c:v>66735.568179655762</c:v>
                </c:pt>
                <c:pt idx="20">
                  <c:v>65184.157863070293</c:v>
                </c:pt>
                <c:pt idx="21">
                  <c:v>61589.512561758747</c:v>
                </c:pt>
                <c:pt idx="22">
                  <c:v>62111.613212562297</c:v>
                </c:pt>
                <c:pt idx="23">
                  <c:v>58637.908505808286</c:v>
                </c:pt>
                <c:pt idx="24">
                  <c:v>59086.127775782312</c:v>
                </c:pt>
                <c:pt idx="25">
                  <c:v>57593.396001768415</c:v>
                </c:pt>
                <c:pt idx="26">
                  <c:v>52740.307040678497</c:v>
                </c:pt>
                <c:pt idx="27">
                  <c:v>55442.880000000005</c:v>
                </c:pt>
                <c:pt idx="28">
                  <c:v>53654.400000000001</c:v>
                </c:pt>
                <c:pt idx="29">
                  <c:v>55442.880000000005</c:v>
                </c:pt>
                <c:pt idx="30">
                  <c:v>53654.400000000001</c:v>
                </c:pt>
                <c:pt idx="31">
                  <c:v>55442.880000000005</c:v>
                </c:pt>
                <c:pt idx="32">
                  <c:v>55442.880000000005</c:v>
                </c:pt>
                <c:pt idx="33">
                  <c:v>53654.400000000001</c:v>
                </c:pt>
                <c:pt idx="34">
                  <c:v>55442.880000000005</c:v>
                </c:pt>
                <c:pt idx="35">
                  <c:v>53654.400000000001</c:v>
                </c:pt>
                <c:pt idx="36">
                  <c:v>55442.880000000005</c:v>
                </c:pt>
                <c:pt idx="37">
                  <c:v>55442.880000000005</c:v>
                </c:pt>
                <c:pt idx="38">
                  <c:v>50077.440000000002</c:v>
                </c:pt>
                <c:pt idx="39">
                  <c:v>55442.880000000005</c:v>
                </c:pt>
                <c:pt idx="40">
                  <c:v>89424</c:v>
                </c:pt>
                <c:pt idx="41">
                  <c:v>92404.800000000003</c:v>
                </c:pt>
                <c:pt idx="42">
                  <c:v>89424</c:v>
                </c:pt>
                <c:pt idx="43">
                  <c:v>92404.800000000003</c:v>
                </c:pt>
                <c:pt idx="44">
                  <c:v>92404.800000000003</c:v>
                </c:pt>
                <c:pt idx="45">
                  <c:v>89424</c:v>
                </c:pt>
                <c:pt idx="46">
                  <c:v>92404.800000000003</c:v>
                </c:pt>
                <c:pt idx="47">
                  <c:v>89424</c:v>
                </c:pt>
                <c:pt idx="48">
                  <c:v>92404.800000000003</c:v>
                </c:pt>
                <c:pt idx="49">
                  <c:v>92404.800000000003</c:v>
                </c:pt>
                <c:pt idx="50">
                  <c:v>83462.399999999994</c:v>
                </c:pt>
                <c:pt idx="51">
                  <c:v>92404.800000000003</c:v>
                </c:pt>
                <c:pt idx="52">
                  <c:v>89424</c:v>
                </c:pt>
                <c:pt idx="53">
                  <c:v>92404.800000000003</c:v>
                </c:pt>
                <c:pt idx="54">
                  <c:v>89424</c:v>
                </c:pt>
                <c:pt idx="55">
                  <c:v>92404.800000000003</c:v>
                </c:pt>
                <c:pt idx="56">
                  <c:v>92404.800000000003</c:v>
                </c:pt>
                <c:pt idx="57">
                  <c:v>89424</c:v>
                </c:pt>
                <c:pt idx="58">
                  <c:v>92404.800000000003</c:v>
                </c:pt>
                <c:pt idx="59">
                  <c:v>89424</c:v>
                </c:pt>
                <c:pt idx="60">
                  <c:v>92404.800000000003</c:v>
                </c:pt>
                <c:pt idx="61">
                  <c:v>92404.800000000003</c:v>
                </c:pt>
                <c:pt idx="62">
                  <c:v>83462.399999999994</c:v>
                </c:pt>
                <c:pt idx="63">
                  <c:v>92404.800000000003</c:v>
                </c:pt>
                <c:pt idx="64">
                  <c:v>89424</c:v>
                </c:pt>
                <c:pt idx="65">
                  <c:v>92404.800000000003</c:v>
                </c:pt>
                <c:pt idx="66">
                  <c:v>89424</c:v>
                </c:pt>
                <c:pt idx="67">
                  <c:v>92404.800000000003</c:v>
                </c:pt>
                <c:pt idx="68">
                  <c:v>92404.800000000003</c:v>
                </c:pt>
                <c:pt idx="69">
                  <c:v>89424</c:v>
                </c:pt>
                <c:pt idx="70">
                  <c:v>92404.800000000003</c:v>
                </c:pt>
                <c:pt idx="71">
                  <c:v>89424</c:v>
                </c:pt>
                <c:pt idx="72">
                  <c:v>92404.800000000003</c:v>
                </c:pt>
                <c:pt idx="73">
                  <c:v>92404.800000000003</c:v>
                </c:pt>
                <c:pt idx="74">
                  <c:v>86443.199999999997</c:v>
                </c:pt>
                <c:pt idx="75">
                  <c:v>92404.800000000003</c:v>
                </c:pt>
                <c:pt idx="76">
                  <c:v>89424</c:v>
                </c:pt>
                <c:pt idx="77">
                  <c:v>92404.800000000003</c:v>
                </c:pt>
                <c:pt idx="78">
                  <c:v>89424</c:v>
                </c:pt>
                <c:pt idx="79">
                  <c:v>92404.800000000003</c:v>
                </c:pt>
                <c:pt idx="80">
                  <c:v>92404.800000000003</c:v>
                </c:pt>
                <c:pt idx="81">
                  <c:v>89424</c:v>
                </c:pt>
                <c:pt idx="82">
                  <c:v>92404.800000000003</c:v>
                </c:pt>
                <c:pt idx="83">
                  <c:v>89424</c:v>
                </c:pt>
                <c:pt idx="84">
                  <c:v>92404.800000000003</c:v>
                </c:pt>
                <c:pt idx="85">
                  <c:v>92404.800000000003</c:v>
                </c:pt>
                <c:pt idx="86">
                  <c:v>83462.399999999994</c:v>
                </c:pt>
                <c:pt idx="87">
                  <c:v>92404.800000000003</c:v>
                </c:pt>
                <c:pt idx="88">
                  <c:v>89424</c:v>
                </c:pt>
                <c:pt idx="89">
                  <c:v>92404.800000000003</c:v>
                </c:pt>
                <c:pt idx="90">
                  <c:v>89424</c:v>
                </c:pt>
                <c:pt idx="91">
                  <c:v>92404.800000000003</c:v>
                </c:pt>
                <c:pt idx="92">
                  <c:v>92404.800000000003</c:v>
                </c:pt>
                <c:pt idx="93">
                  <c:v>89424</c:v>
                </c:pt>
                <c:pt idx="94">
                  <c:v>92404.800000000003</c:v>
                </c:pt>
                <c:pt idx="95">
                  <c:v>89424</c:v>
                </c:pt>
                <c:pt idx="96">
                  <c:v>92404.800000000003</c:v>
                </c:pt>
                <c:pt idx="97">
                  <c:v>92404.800000000003</c:v>
                </c:pt>
                <c:pt idx="98">
                  <c:v>83462.399999999994</c:v>
                </c:pt>
                <c:pt idx="99">
                  <c:v>92404.800000000003</c:v>
                </c:pt>
                <c:pt idx="100">
                  <c:v>89424</c:v>
                </c:pt>
                <c:pt idx="101">
                  <c:v>92404.800000000003</c:v>
                </c:pt>
                <c:pt idx="102">
                  <c:v>89424</c:v>
                </c:pt>
                <c:pt idx="103">
                  <c:v>92404.800000000003</c:v>
                </c:pt>
                <c:pt idx="104">
                  <c:v>92404.800000000003</c:v>
                </c:pt>
                <c:pt idx="105">
                  <c:v>89424</c:v>
                </c:pt>
                <c:pt idx="106">
                  <c:v>92404.800000000003</c:v>
                </c:pt>
                <c:pt idx="107">
                  <c:v>89424</c:v>
                </c:pt>
                <c:pt idx="108">
                  <c:v>92404.800000000003</c:v>
                </c:pt>
                <c:pt idx="109">
                  <c:v>92404.800000000003</c:v>
                </c:pt>
                <c:pt idx="110">
                  <c:v>83462.399999999994</c:v>
                </c:pt>
                <c:pt idx="111">
                  <c:v>92404.800000000003</c:v>
                </c:pt>
                <c:pt idx="112">
                  <c:v>89424</c:v>
                </c:pt>
                <c:pt idx="113">
                  <c:v>92404.800000000003</c:v>
                </c:pt>
                <c:pt idx="114">
                  <c:v>89424</c:v>
                </c:pt>
                <c:pt idx="115">
                  <c:v>92404.800000000003</c:v>
                </c:pt>
                <c:pt idx="116">
                  <c:v>92404.800000000003</c:v>
                </c:pt>
                <c:pt idx="117">
                  <c:v>89424</c:v>
                </c:pt>
                <c:pt idx="118">
                  <c:v>92404.800000000003</c:v>
                </c:pt>
                <c:pt idx="119">
                  <c:v>89424</c:v>
                </c:pt>
                <c:pt idx="120">
                  <c:v>92404.800000000003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7B-417F-B2D5-678D903CB8F0}"/>
            </c:ext>
          </c:extLst>
        </c:ser>
        <c:ser>
          <c:idx val="4"/>
          <c:order val="3"/>
          <c:tx>
            <c:strRef>
              <c:f>Summary!$AF$39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Summary!$AG$39:$EW$39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80250.667397730518</c:v>
                </c:pt>
                <c:pt idx="5">
                  <c:v>81482.346867413158</c:v>
                </c:pt>
                <c:pt idx="6">
                  <c:v>77461.9571914064</c:v>
                </c:pt>
                <c:pt idx="7">
                  <c:v>78615.870180266618</c:v>
                </c:pt>
                <c:pt idx="8">
                  <c:v>77165.499304937941</c:v>
                </c:pt>
                <c:pt idx="9">
                  <c:v>73272.806790525414</c:v>
                </c:pt>
                <c:pt idx="10">
                  <c:v>74263.49992145368</c:v>
                </c:pt>
                <c:pt idx="11">
                  <c:v>70457.974438409059</c:v>
                </c:pt>
                <c:pt idx="12">
                  <c:v>71349.923449252587</c:v>
                </c:pt>
                <c:pt idx="13">
                  <c:v>69893.606511227234</c:v>
                </c:pt>
                <c:pt idx="14">
                  <c:v>61815.149174482154</c:v>
                </c:pt>
                <c:pt idx="15">
                  <c:v>66985.657207845594</c:v>
                </c:pt>
                <c:pt idx="16">
                  <c:v>63422.706513060737</c:v>
                </c:pt>
                <c:pt idx="17">
                  <c:v>64092.68163502567</c:v>
                </c:pt>
                <c:pt idx="18">
                  <c:v>60633.411128417443</c:v>
                </c:pt>
                <c:pt idx="19">
                  <c:v>61223.300270433741</c:v>
                </c:pt>
                <c:pt idx="20">
                  <c:v>59800.02721973593</c:v>
                </c:pt>
                <c:pt idx="21">
                  <c:v>56502.297954062757</c:v>
                </c:pt>
                <c:pt idx="22">
                  <c:v>56981.274183921167</c:v>
                </c:pt>
                <c:pt idx="23">
                  <c:v>54221.470866658434</c:v>
                </c:pt>
                <c:pt idx="24">
                  <c:v>55442.880000000005</c:v>
                </c:pt>
                <c:pt idx="25">
                  <c:v>55442.880000000005</c:v>
                </c:pt>
                <c:pt idx="26">
                  <c:v>51865.919999999998</c:v>
                </c:pt>
                <c:pt idx="27">
                  <c:v>55442.880000000005</c:v>
                </c:pt>
                <c:pt idx="28">
                  <c:v>53654.400000000001</c:v>
                </c:pt>
                <c:pt idx="29">
                  <c:v>55442.880000000005</c:v>
                </c:pt>
                <c:pt idx="30">
                  <c:v>53654.400000000001</c:v>
                </c:pt>
                <c:pt idx="31">
                  <c:v>55442.880000000005</c:v>
                </c:pt>
                <c:pt idx="32">
                  <c:v>55442.880000000005</c:v>
                </c:pt>
                <c:pt idx="33">
                  <c:v>53654.400000000001</c:v>
                </c:pt>
                <c:pt idx="34">
                  <c:v>55442.880000000005</c:v>
                </c:pt>
                <c:pt idx="35">
                  <c:v>53654.400000000001</c:v>
                </c:pt>
                <c:pt idx="36">
                  <c:v>55442.880000000005</c:v>
                </c:pt>
                <c:pt idx="37">
                  <c:v>55442.880000000005</c:v>
                </c:pt>
                <c:pt idx="38">
                  <c:v>50077.440000000002</c:v>
                </c:pt>
                <c:pt idx="39">
                  <c:v>55442.880000000005</c:v>
                </c:pt>
                <c:pt idx="40">
                  <c:v>89424</c:v>
                </c:pt>
                <c:pt idx="41">
                  <c:v>92404.800000000003</c:v>
                </c:pt>
                <c:pt idx="42">
                  <c:v>89424</c:v>
                </c:pt>
                <c:pt idx="43">
                  <c:v>92404.800000000003</c:v>
                </c:pt>
                <c:pt idx="44">
                  <c:v>92404.800000000003</c:v>
                </c:pt>
                <c:pt idx="45">
                  <c:v>89424</c:v>
                </c:pt>
                <c:pt idx="46">
                  <c:v>92404.800000000003</c:v>
                </c:pt>
                <c:pt idx="47">
                  <c:v>89424</c:v>
                </c:pt>
                <c:pt idx="48">
                  <c:v>92404.800000000003</c:v>
                </c:pt>
                <c:pt idx="49">
                  <c:v>92404.800000000003</c:v>
                </c:pt>
                <c:pt idx="50">
                  <c:v>83462.399999999994</c:v>
                </c:pt>
                <c:pt idx="51">
                  <c:v>92404.800000000003</c:v>
                </c:pt>
                <c:pt idx="52">
                  <c:v>89424</c:v>
                </c:pt>
                <c:pt idx="53">
                  <c:v>92404.800000000003</c:v>
                </c:pt>
                <c:pt idx="54">
                  <c:v>89424</c:v>
                </c:pt>
                <c:pt idx="55">
                  <c:v>92404.800000000003</c:v>
                </c:pt>
                <c:pt idx="56">
                  <c:v>92404.800000000003</c:v>
                </c:pt>
                <c:pt idx="57">
                  <c:v>89424</c:v>
                </c:pt>
                <c:pt idx="58">
                  <c:v>92404.800000000003</c:v>
                </c:pt>
                <c:pt idx="59">
                  <c:v>89424</c:v>
                </c:pt>
                <c:pt idx="60">
                  <c:v>92404.800000000003</c:v>
                </c:pt>
                <c:pt idx="61">
                  <c:v>92404.800000000003</c:v>
                </c:pt>
                <c:pt idx="62">
                  <c:v>83462.399999999994</c:v>
                </c:pt>
                <c:pt idx="63">
                  <c:v>92404.800000000003</c:v>
                </c:pt>
                <c:pt idx="64">
                  <c:v>89424</c:v>
                </c:pt>
                <c:pt idx="65">
                  <c:v>92404.800000000003</c:v>
                </c:pt>
                <c:pt idx="66">
                  <c:v>89424</c:v>
                </c:pt>
                <c:pt idx="67">
                  <c:v>92404.800000000003</c:v>
                </c:pt>
                <c:pt idx="68">
                  <c:v>92404.800000000003</c:v>
                </c:pt>
                <c:pt idx="69">
                  <c:v>89424</c:v>
                </c:pt>
                <c:pt idx="70">
                  <c:v>92404.800000000003</c:v>
                </c:pt>
                <c:pt idx="71">
                  <c:v>89424</c:v>
                </c:pt>
                <c:pt idx="72">
                  <c:v>92404.800000000003</c:v>
                </c:pt>
                <c:pt idx="73">
                  <c:v>92404.800000000003</c:v>
                </c:pt>
                <c:pt idx="74">
                  <c:v>86443.199999999997</c:v>
                </c:pt>
                <c:pt idx="75">
                  <c:v>92404.800000000003</c:v>
                </c:pt>
                <c:pt idx="76">
                  <c:v>89424</c:v>
                </c:pt>
                <c:pt idx="77">
                  <c:v>92404.800000000003</c:v>
                </c:pt>
                <c:pt idx="78">
                  <c:v>89424</c:v>
                </c:pt>
                <c:pt idx="79">
                  <c:v>92404.800000000003</c:v>
                </c:pt>
                <c:pt idx="80">
                  <c:v>92404.800000000003</c:v>
                </c:pt>
                <c:pt idx="81">
                  <c:v>89424</c:v>
                </c:pt>
                <c:pt idx="82">
                  <c:v>92404.800000000003</c:v>
                </c:pt>
                <c:pt idx="83">
                  <c:v>89424</c:v>
                </c:pt>
                <c:pt idx="84">
                  <c:v>92404.800000000003</c:v>
                </c:pt>
                <c:pt idx="85">
                  <c:v>92404.800000000003</c:v>
                </c:pt>
                <c:pt idx="86">
                  <c:v>83462.399999999994</c:v>
                </c:pt>
                <c:pt idx="87">
                  <c:v>92404.800000000003</c:v>
                </c:pt>
                <c:pt idx="88">
                  <c:v>89424</c:v>
                </c:pt>
                <c:pt idx="89">
                  <c:v>92404.800000000003</c:v>
                </c:pt>
                <c:pt idx="90">
                  <c:v>89424</c:v>
                </c:pt>
                <c:pt idx="91">
                  <c:v>92404.800000000003</c:v>
                </c:pt>
                <c:pt idx="92">
                  <c:v>92404.800000000003</c:v>
                </c:pt>
                <c:pt idx="93">
                  <c:v>89424</c:v>
                </c:pt>
                <c:pt idx="94">
                  <c:v>92404.800000000003</c:v>
                </c:pt>
                <c:pt idx="95">
                  <c:v>89424</c:v>
                </c:pt>
                <c:pt idx="96">
                  <c:v>92404.800000000003</c:v>
                </c:pt>
                <c:pt idx="97">
                  <c:v>92404.800000000003</c:v>
                </c:pt>
                <c:pt idx="98">
                  <c:v>83462.399999999994</c:v>
                </c:pt>
                <c:pt idx="99">
                  <c:v>92404.800000000003</c:v>
                </c:pt>
                <c:pt idx="100">
                  <c:v>89424</c:v>
                </c:pt>
                <c:pt idx="101">
                  <c:v>92404.800000000003</c:v>
                </c:pt>
                <c:pt idx="102">
                  <c:v>89424</c:v>
                </c:pt>
                <c:pt idx="103">
                  <c:v>92404.800000000003</c:v>
                </c:pt>
                <c:pt idx="104">
                  <c:v>92404.800000000003</c:v>
                </c:pt>
                <c:pt idx="105">
                  <c:v>89424</c:v>
                </c:pt>
                <c:pt idx="106">
                  <c:v>92404.800000000003</c:v>
                </c:pt>
                <c:pt idx="107">
                  <c:v>89424</c:v>
                </c:pt>
                <c:pt idx="108">
                  <c:v>92404.800000000003</c:v>
                </c:pt>
                <c:pt idx="109">
                  <c:v>92404.800000000003</c:v>
                </c:pt>
                <c:pt idx="110">
                  <c:v>83462.399999999994</c:v>
                </c:pt>
                <c:pt idx="111">
                  <c:v>92404.800000000003</c:v>
                </c:pt>
                <c:pt idx="112">
                  <c:v>89424</c:v>
                </c:pt>
                <c:pt idx="113">
                  <c:v>92404.800000000003</c:v>
                </c:pt>
                <c:pt idx="114">
                  <c:v>89424</c:v>
                </c:pt>
                <c:pt idx="115">
                  <c:v>92404.800000000003</c:v>
                </c:pt>
                <c:pt idx="116">
                  <c:v>92404.800000000003</c:v>
                </c:pt>
                <c:pt idx="117">
                  <c:v>89424</c:v>
                </c:pt>
                <c:pt idx="118">
                  <c:v>92404.800000000003</c:v>
                </c:pt>
                <c:pt idx="119">
                  <c:v>89424</c:v>
                </c:pt>
                <c:pt idx="120">
                  <c:v>92404.800000000003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7B-417F-B2D5-678D903CB8F0}"/>
            </c:ext>
          </c:extLst>
        </c:ser>
        <c:ser>
          <c:idx val="5"/>
          <c:order val="4"/>
          <c:tx>
            <c:strRef>
              <c:f>Summary!$AF$40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Summary!$AG$40:$EW$40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70573.032668625441</c:v>
                </c:pt>
                <c:pt idx="5">
                  <c:v>71684.380579066623</c:v>
                </c:pt>
                <c:pt idx="6">
                  <c:v>68149.618419765291</c:v>
                </c:pt>
                <c:pt idx="7">
                  <c:v>69154.08563404037</c:v>
                </c:pt>
                <c:pt idx="8">
                  <c:v>67884.61391029376</c:v>
                </c:pt>
                <c:pt idx="9">
                  <c:v>64459.447369549343</c:v>
                </c:pt>
                <c:pt idx="10">
                  <c:v>65329.354942241931</c:v>
                </c:pt>
                <c:pt idx="11">
                  <c:v>61982.898399540005</c:v>
                </c:pt>
                <c:pt idx="12">
                  <c:v>62767.235706982246</c:v>
                </c:pt>
                <c:pt idx="13">
                  <c:v>61485.890230897421</c:v>
                </c:pt>
                <c:pt idx="14">
                  <c:v>54379.435018092961</c:v>
                </c:pt>
                <c:pt idx="15">
                  <c:v>58927.892942565319</c:v>
                </c:pt>
                <c:pt idx="16">
                  <c:v>55793.514841784629</c:v>
                </c:pt>
                <c:pt idx="17">
                  <c:v>56554.559061927393</c:v>
                </c:pt>
                <c:pt idx="18">
                  <c:v>53920.889343556701</c:v>
                </c:pt>
                <c:pt idx="19">
                  <c:v>55442.880000000005</c:v>
                </c:pt>
                <c:pt idx="20">
                  <c:v>55442.880000000005</c:v>
                </c:pt>
                <c:pt idx="21">
                  <c:v>53654.400000000001</c:v>
                </c:pt>
                <c:pt idx="22">
                  <c:v>55442.880000000005</c:v>
                </c:pt>
                <c:pt idx="23">
                  <c:v>53654.400000000001</c:v>
                </c:pt>
                <c:pt idx="24">
                  <c:v>55442.880000000005</c:v>
                </c:pt>
                <c:pt idx="25">
                  <c:v>55442.880000000005</c:v>
                </c:pt>
                <c:pt idx="26">
                  <c:v>51865.919999999998</c:v>
                </c:pt>
                <c:pt idx="27">
                  <c:v>55442.880000000005</c:v>
                </c:pt>
                <c:pt idx="28">
                  <c:v>53654.400000000001</c:v>
                </c:pt>
                <c:pt idx="29">
                  <c:v>55442.880000000005</c:v>
                </c:pt>
                <c:pt idx="30">
                  <c:v>53654.400000000001</c:v>
                </c:pt>
                <c:pt idx="31">
                  <c:v>55442.880000000005</c:v>
                </c:pt>
                <c:pt idx="32">
                  <c:v>55442.880000000005</c:v>
                </c:pt>
                <c:pt idx="33">
                  <c:v>53654.400000000001</c:v>
                </c:pt>
                <c:pt idx="34">
                  <c:v>55442.880000000005</c:v>
                </c:pt>
                <c:pt idx="35">
                  <c:v>53654.400000000001</c:v>
                </c:pt>
                <c:pt idx="36">
                  <c:v>55442.880000000005</c:v>
                </c:pt>
                <c:pt idx="37">
                  <c:v>55442.880000000005</c:v>
                </c:pt>
                <c:pt idx="38">
                  <c:v>50077.440000000002</c:v>
                </c:pt>
                <c:pt idx="39">
                  <c:v>55442.880000000005</c:v>
                </c:pt>
                <c:pt idx="40">
                  <c:v>89424</c:v>
                </c:pt>
                <c:pt idx="41">
                  <c:v>92404.800000000003</c:v>
                </c:pt>
                <c:pt idx="42">
                  <c:v>89424</c:v>
                </c:pt>
                <c:pt idx="43">
                  <c:v>92404.800000000003</c:v>
                </c:pt>
                <c:pt idx="44">
                  <c:v>92404.800000000003</c:v>
                </c:pt>
                <c:pt idx="45">
                  <c:v>89424</c:v>
                </c:pt>
                <c:pt idx="46">
                  <c:v>92404.800000000003</c:v>
                </c:pt>
                <c:pt idx="47">
                  <c:v>89424</c:v>
                </c:pt>
                <c:pt idx="48">
                  <c:v>92404.800000000003</c:v>
                </c:pt>
                <c:pt idx="49">
                  <c:v>92404.800000000003</c:v>
                </c:pt>
                <c:pt idx="50">
                  <c:v>83462.399999999994</c:v>
                </c:pt>
                <c:pt idx="51">
                  <c:v>92404.800000000003</c:v>
                </c:pt>
                <c:pt idx="52">
                  <c:v>89424</c:v>
                </c:pt>
                <c:pt idx="53">
                  <c:v>92404.800000000003</c:v>
                </c:pt>
                <c:pt idx="54">
                  <c:v>89424</c:v>
                </c:pt>
                <c:pt idx="55">
                  <c:v>92404.800000000003</c:v>
                </c:pt>
                <c:pt idx="56">
                  <c:v>92404.800000000003</c:v>
                </c:pt>
                <c:pt idx="57">
                  <c:v>89424</c:v>
                </c:pt>
                <c:pt idx="58">
                  <c:v>92404.800000000003</c:v>
                </c:pt>
                <c:pt idx="59">
                  <c:v>89424</c:v>
                </c:pt>
                <c:pt idx="60">
                  <c:v>92404.800000000003</c:v>
                </c:pt>
                <c:pt idx="61">
                  <c:v>92404.800000000003</c:v>
                </c:pt>
                <c:pt idx="62">
                  <c:v>83462.399999999994</c:v>
                </c:pt>
                <c:pt idx="63">
                  <c:v>92404.800000000003</c:v>
                </c:pt>
                <c:pt idx="64">
                  <c:v>89424</c:v>
                </c:pt>
                <c:pt idx="65">
                  <c:v>92404.800000000003</c:v>
                </c:pt>
                <c:pt idx="66">
                  <c:v>89424</c:v>
                </c:pt>
                <c:pt idx="67">
                  <c:v>92404.800000000003</c:v>
                </c:pt>
                <c:pt idx="68">
                  <c:v>92404.800000000003</c:v>
                </c:pt>
                <c:pt idx="69">
                  <c:v>89424</c:v>
                </c:pt>
                <c:pt idx="70">
                  <c:v>92404.800000000003</c:v>
                </c:pt>
                <c:pt idx="71">
                  <c:v>89424</c:v>
                </c:pt>
                <c:pt idx="72">
                  <c:v>92404.800000000003</c:v>
                </c:pt>
                <c:pt idx="73">
                  <c:v>92404.800000000003</c:v>
                </c:pt>
                <c:pt idx="74">
                  <c:v>86443.199999999997</c:v>
                </c:pt>
                <c:pt idx="75">
                  <c:v>92404.800000000003</c:v>
                </c:pt>
                <c:pt idx="76">
                  <c:v>89424</c:v>
                </c:pt>
                <c:pt idx="77">
                  <c:v>92404.800000000003</c:v>
                </c:pt>
                <c:pt idx="78">
                  <c:v>89424</c:v>
                </c:pt>
                <c:pt idx="79">
                  <c:v>92404.800000000003</c:v>
                </c:pt>
                <c:pt idx="80">
                  <c:v>92404.800000000003</c:v>
                </c:pt>
                <c:pt idx="81">
                  <c:v>89424</c:v>
                </c:pt>
                <c:pt idx="82">
                  <c:v>92404.800000000003</c:v>
                </c:pt>
                <c:pt idx="83">
                  <c:v>89424</c:v>
                </c:pt>
                <c:pt idx="84">
                  <c:v>92404.800000000003</c:v>
                </c:pt>
                <c:pt idx="85">
                  <c:v>92404.800000000003</c:v>
                </c:pt>
                <c:pt idx="86">
                  <c:v>83462.399999999994</c:v>
                </c:pt>
                <c:pt idx="87">
                  <c:v>92404.800000000003</c:v>
                </c:pt>
                <c:pt idx="88">
                  <c:v>89424</c:v>
                </c:pt>
                <c:pt idx="89">
                  <c:v>92404.800000000003</c:v>
                </c:pt>
                <c:pt idx="90">
                  <c:v>89424</c:v>
                </c:pt>
                <c:pt idx="91">
                  <c:v>92404.800000000003</c:v>
                </c:pt>
                <c:pt idx="92">
                  <c:v>92404.800000000003</c:v>
                </c:pt>
                <c:pt idx="93">
                  <c:v>89424</c:v>
                </c:pt>
                <c:pt idx="94">
                  <c:v>92404.800000000003</c:v>
                </c:pt>
                <c:pt idx="95">
                  <c:v>89424</c:v>
                </c:pt>
                <c:pt idx="96">
                  <c:v>92404.800000000003</c:v>
                </c:pt>
                <c:pt idx="97">
                  <c:v>92404.800000000003</c:v>
                </c:pt>
                <c:pt idx="98">
                  <c:v>83462.399999999994</c:v>
                </c:pt>
                <c:pt idx="99">
                  <c:v>92404.800000000003</c:v>
                </c:pt>
                <c:pt idx="100">
                  <c:v>89424</c:v>
                </c:pt>
                <c:pt idx="101">
                  <c:v>92404.800000000003</c:v>
                </c:pt>
                <c:pt idx="102">
                  <c:v>89424</c:v>
                </c:pt>
                <c:pt idx="103">
                  <c:v>92404.800000000003</c:v>
                </c:pt>
                <c:pt idx="104">
                  <c:v>92404.800000000003</c:v>
                </c:pt>
                <c:pt idx="105">
                  <c:v>89424</c:v>
                </c:pt>
                <c:pt idx="106">
                  <c:v>92404.800000000003</c:v>
                </c:pt>
                <c:pt idx="107">
                  <c:v>89424</c:v>
                </c:pt>
                <c:pt idx="108">
                  <c:v>92404.800000000003</c:v>
                </c:pt>
                <c:pt idx="109">
                  <c:v>92404.800000000003</c:v>
                </c:pt>
                <c:pt idx="110">
                  <c:v>83462.399999999994</c:v>
                </c:pt>
                <c:pt idx="111">
                  <c:v>92404.800000000003</c:v>
                </c:pt>
                <c:pt idx="112">
                  <c:v>89424</c:v>
                </c:pt>
                <c:pt idx="113">
                  <c:v>92404.800000000003</c:v>
                </c:pt>
                <c:pt idx="114">
                  <c:v>89424</c:v>
                </c:pt>
                <c:pt idx="115">
                  <c:v>92404.800000000003</c:v>
                </c:pt>
                <c:pt idx="116">
                  <c:v>92404.800000000003</c:v>
                </c:pt>
                <c:pt idx="117">
                  <c:v>89424</c:v>
                </c:pt>
                <c:pt idx="118">
                  <c:v>92404.800000000003</c:v>
                </c:pt>
                <c:pt idx="119">
                  <c:v>89424</c:v>
                </c:pt>
                <c:pt idx="120">
                  <c:v>92404.800000000003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7B-417F-B2D5-678D903CB8F0}"/>
            </c:ext>
          </c:extLst>
        </c:ser>
        <c:ser>
          <c:idx val="0"/>
          <c:order val="5"/>
          <c:tx>
            <c:strRef>
              <c:f>Summary!$AF$35</c:f>
              <c:strCache>
                <c:ptCount val="1"/>
                <c:pt idx="0">
                  <c:v>Prepayment</c:v>
                </c:pt>
              </c:strCache>
            </c:strRef>
          </c:tx>
          <c:spPr>
            <a:pattFill prst="lt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Summary!$AG$35:$EW$35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235243.44222875143</c:v>
                </c:pt>
                <c:pt idx="5">
                  <c:v>238947.93526355538</c:v>
                </c:pt>
                <c:pt idx="6">
                  <c:v>227165.39473255095</c:v>
                </c:pt>
                <c:pt idx="7">
                  <c:v>230513.61878013457</c:v>
                </c:pt>
                <c:pt idx="8">
                  <c:v>226282.0463676459</c:v>
                </c:pt>
                <c:pt idx="9">
                  <c:v>214864.82456516445</c:v>
                </c:pt>
                <c:pt idx="10">
                  <c:v>217764.51647413976</c:v>
                </c:pt>
                <c:pt idx="11">
                  <c:v>206609.66133179996</c:v>
                </c:pt>
                <c:pt idx="12">
                  <c:v>209224.11902327414</c:v>
                </c:pt>
                <c:pt idx="13">
                  <c:v>204952.96743632472</c:v>
                </c:pt>
                <c:pt idx="14">
                  <c:v>181264.78339364319</c:v>
                </c:pt>
                <c:pt idx="15">
                  <c:v>196426.3098085511</c:v>
                </c:pt>
                <c:pt idx="16">
                  <c:v>185978.38280594876</c:v>
                </c:pt>
                <c:pt idx="17">
                  <c:v>188515.19687309128</c:v>
                </c:pt>
                <c:pt idx="18">
                  <c:v>179736.29781185565</c:v>
                </c:pt>
                <c:pt idx="19">
                  <c:v>184809.60000000001</c:v>
                </c:pt>
                <c:pt idx="20">
                  <c:v>184809.60000000001</c:v>
                </c:pt>
                <c:pt idx="21">
                  <c:v>178848</c:v>
                </c:pt>
                <c:pt idx="22">
                  <c:v>184809.60000000001</c:v>
                </c:pt>
                <c:pt idx="23">
                  <c:v>178848</c:v>
                </c:pt>
                <c:pt idx="24">
                  <c:v>184809.60000000001</c:v>
                </c:pt>
                <c:pt idx="25">
                  <c:v>184809.60000000001</c:v>
                </c:pt>
                <c:pt idx="26">
                  <c:v>172886.39999999999</c:v>
                </c:pt>
                <c:pt idx="27">
                  <c:v>184809.60000000001</c:v>
                </c:pt>
                <c:pt idx="28">
                  <c:v>178848</c:v>
                </c:pt>
                <c:pt idx="29">
                  <c:v>184809.60000000001</c:v>
                </c:pt>
                <c:pt idx="30">
                  <c:v>178848</c:v>
                </c:pt>
                <c:pt idx="31">
                  <c:v>184809.60000000001</c:v>
                </c:pt>
                <c:pt idx="32">
                  <c:v>184809.60000000001</c:v>
                </c:pt>
                <c:pt idx="33">
                  <c:v>178848</c:v>
                </c:pt>
                <c:pt idx="34">
                  <c:v>184809.60000000001</c:v>
                </c:pt>
                <c:pt idx="35">
                  <c:v>178848</c:v>
                </c:pt>
                <c:pt idx="36">
                  <c:v>184809.60000000001</c:v>
                </c:pt>
                <c:pt idx="37">
                  <c:v>184809.60000000001</c:v>
                </c:pt>
                <c:pt idx="38">
                  <c:v>166924.79999999999</c:v>
                </c:pt>
                <c:pt idx="39">
                  <c:v>184809.60000000001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7B-417F-B2D5-678D903CB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25151"/>
        <c:axId val="209225631"/>
      </c:areaChart>
      <c:dateAx>
        <c:axId val="20922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25631"/>
        <c:crosses val="autoZero"/>
        <c:auto val="1"/>
        <c:lblOffset val="100"/>
        <c:baseTimeUnit val="months"/>
        <c:majorUnit val="12"/>
        <c:majorTimeUnit val="months"/>
      </c:dateAx>
      <c:valAx>
        <c:axId val="209225631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51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Summary!$AF$44</c:f>
              <c:strCache>
                <c:ptCount val="1"/>
                <c:pt idx="0">
                  <c:v>On-demand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Summary!$AG$44:$EW$44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216270.83361441336</c:v>
                </c:pt>
                <c:pt idx="5">
                  <c:v>218625.67353937565</c:v>
                </c:pt>
                <c:pt idx="6">
                  <c:v>206718.05015139258</c:v>
                </c:pt>
                <c:pt idx="7">
                  <c:v>208431.97195994444</c:v>
                </c:pt>
                <c:pt idx="8">
                  <c:v>203140.21109967149</c:v>
                </c:pt>
                <c:pt idx="9">
                  <c:v>191356.62471604638</c:v>
                </c:pt>
                <c:pt idx="10">
                  <c:v>192233.45620272457</c:v>
                </c:pt>
                <c:pt idx="11">
                  <c:v>180634.53066330924</c:v>
                </c:pt>
                <c:pt idx="12">
                  <c:v>181014.77690937612</c:v>
                </c:pt>
                <c:pt idx="13">
                  <c:v>175327.01716039795</c:v>
                </c:pt>
                <c:pt idx="14">
                  <c:v>153194.7041111298</c:v>
                </c:pt>
                <c:pt idx="15">
                  <c:v>163873.41566882591</c:v>
                </c:pt>
                <c:pt idx="16">
                  <c:v>153035.55875397031</c:v>
                </c:pt>
                <c:pt idx="17">
                  <c:v>152412.53455153911</c:v>
                </c:pt>
                <c:pt idx="18">
                  <c:v>141981.47237801569</c:v>
                </c:pt>
                <c:pt idx="19">
                  <c:v>141054.65645771479</c:v>
                </c:pt>
                <c:pt idx="20">
                  <c:v>135446.20881762443</c:v>
                </c:pt>
                <c:pt idx="21">
                  <c:v>125710.0844655624</c:v>
                </c:pt>
                <c:pt idx="22">
                  <c:v>124428.19116209581</c:v>
                </c:pt>
                <c:pt idx="23">
                  <c:v>115199.69236215529</c:v>
                </c:pt>
                <c:pt idx="24">
                  <c:v>113744.309124055</c:v>
                </c:pt>
                <c:pt idx="25">
                  <c:v>108550.73474204008</c:v>
                </c:pt>
                <c:pt idx="26">
                  <c:v>96791.572907985057</c:v>
                </c:pt>
                <c:pt idx="27">
                  <c:v>98499.793386978432</c:v>
                </c:pt>
                <c:pt idx="28">
                  <c:v>90634.756812355525</c:v>
                </c:pt>
                <c:pt idx="29">
                  <c:v>88940.821846253675</c:v>
                </c:pt>
                <c:pt idx="30">
                  <c:v>81638.09668338779</c:v>
                </c:pt>
                <c:pt idx="31">
                  <c:v>79915.669780134907</c:v>
                </c:pt>
                <c:pt idx="32">
                  <c:v>75994.332343317219</c:v>
                </c:pt>
                <c:pt idx="33">
                  <c:v>70524.521328961273</c:v>
                </c:pt>
                <c:pt idx="34">
                  <c:v>69865.783761992774</c:v>
                </c:pt>
                <c:pt idx="35">
                  <c:v>64806.502251824306</c:v>
                </c:pt>
                <c:pt idx="36">
                  <c:v>64178.737354073957</c:v>
                </c:pt>
                <c:pt idx="37">
                  <c:v>62674.560000000005</c:v>
                </c:pt>
                <c:pt idx="38">
                  <c:v>56609.279999999999</c:v>
                </c:pt>
                <c:pt idx="39">
                  <c:v>62674.560000000005</c:v>
                </c:pt>
                <c:pt idx="40">
                  <c:v>101088</c:v>
                </c:pt>
                <c:pt idx="41">
                  <c:v>104457.60000000001</c:v>
                </c:pt>
                <c:pt idx="42">
                  <c:v>101088</c:v>
                </c:pt>
                <c:pt idx="43">
                  <c:v>104457.60000000001</c:v>
                </c:pt>
                <c:pt idx="44">
                  <c:v>104457.60000000001</c:v>
                </c:pt>
                <c:pt idx="45">
                  <c:v>101088</c:v>
                </c:pt>
                <c:pt idx="46">
                  <c:v>104457.60000000001</c:v>
                </c:pt>
                <c:pt idx="47">
                  <c:v>101088</c:v>
                </c:pt>
                <c:pt idx="48">
                  <c:v>104457.60000000001</c:v>
                </c:pt>
                <c:pt idx="49">
                  <c:v>104457.60000000001</c:v>
                </c:pt>
                <c:pt idx="50">
                  <c:v>94348.799999999988</c:v>
                </c:pt>
                <c:pt idx="51">
                  <c:v>104457.60000000001</c:v>
                </c:pt>
                <c:pt idx="52">
                  <c:v>101088</c:v>
                </c:pt>
                <c:pt idx="53">
                  <c:v>104457.60000000001</c:v>
                </c:pt>
                <c:pt idx="54">
                  <c:v>101088</c:v>
                </c:pt>
                <c:pt idx="55">
                  <c:v>104457.60000000001</c:v>
                </c:pt>
                <c:pt idx="56">
                  <c:v>104457.60000000001</c:v>
                </c:pt>
                <c:pt idx="57">
                  <c:v>101088</c:v>
                </c:pt>
                <c:pt idx="58">
                  <c:v>104457.60000000001</c:v>
                </c:pt>
                <c:pt idx="59">
                  <c:v>101088</c:v>
                </c:pt>
                <c:pt idx="60">
                  <c:v>104457.60000000001</c:v>
                </c:pt>
                <c:pt idx="61">
                  <c:v>104457.60000000001</c:v>
                </c:pt>
                <c:pt idx="62">
                  <c:v>94348.799999999988</c:v>
                </c:pt>
                <c:pt idx="63">
                  <c:v>104457.60000000001</c:v>
                </c:pt>
                <c:pt idx="64">
                  <c:v>101088</c:v>
                </c:pt>
                <c:pt idx="65">
                  <c:v>104457.60000000001</c:v>
                </c:pt>
                <c:pt idx="66">
                  <c:v>101088</c:v>
                </c:pt>
                <c:pt idx="67">
                  <c:v>104457.60000000001</c:v>
                </c:pt>
                <c:pt idx="68">
                  <c:v>104457.60000000001</c:v>
                </c:pt>
                <c:pt idx="69">
                  <c:v>101088</c:v>
                </c:pt>
                <c:pt idx="70">
                  <c:v>104457.60000000001</c:v>
                </c:pt>
                <c:pt idx="71">
                  <c:v>101088</c:v>
                </c:pt>
                <c:pt idx="72">
                  <c:v>104457.60000000001</c:v>
                </c:pt>
                <c:pt idx="73">
                  <c:v>104457.60000000001</c:v>
                </c:pt>
                <c:pt idx="74">
                  <c:v>97718.399999999994</c:v>
                </c:pt>
                <c:pt idx="75">
                  <c:v>104457.60000000001</c:v>
                </c:pt>
                <c:pt idx="76">
                  <c:v>101088</c:v>
                </c:pt>
                <c:pt idx="77">
                  <c:v>104457.60000000001</c:v>
                </c:pt>
                <c:pt idx="78">
                  <c:v>101088</c:v>
                </c:pt>
                <c:pt idx="79">
                  <c:v>104457.60000000001</c:v>
                </c:pt>
                <c:pt idx="80">
                  <c:v>104457.60000000001</c:v>
                </c:pt>
                <c:pt idx="81">
                  <c:v>101088</c:v>
                </c:pt>
                <c:pt idx="82">
                  <c:v>104457.60000000001</c:v>
                </c:pt>
                <c:pt idx="83">
                  <c:v>101088</c:v>
                </c:pt>
                <c:pt idx="84">
                  <c:v>104457.60000000001</c:v>
                </c:pt>
                <c:pt idx="85">
                  <c:v>104457.60000000001</c:v>
                </c:pt>
                <c:pt idx="86">
                  <c:v>94348.799999999988</c:v>
                </c:pt>
                <c:pt idx="87">
                  <c:v>104457.60000000001</c:v>
                </c:pt>
                <c:pt idx="88">
                  <c:v>101088</c:v>
                </c:pt>
                <c:pt idx="89">
                  <c:v>104457.60000000001</c:v>
                </c:pt>
                <c:pt idx="90">
                  <c:v>101088</c:v>
                </c:pt>
                <c:pt idx="91">
                  <c:v>104457.60000000001</c:v>
                </c:pt>
                <c:pt idx="92">
                  <c:v>104457.60000000001</c:v>
                </c:pt>
                <c:pt idx="93">
                  <c:v>101088</c:v>
                </c:pt>
                <c:pt idx="94">
                  <c:v>104457.60000000001</c:v>
                </c:pt>
                <c:pt idx="95">
                  <c:v>101088</c:v>
                </c:pt>
                <c:pt idx="96">
                  <c:v>104457.60000000001</c:v>
                </c:pt>
                <c:pt idx="97">
                  <c:v>104457.60000000001</c:v>
                </c:pt>
                <c:pt idx="98">
                  <c:v>94348.799999999988</c:v>
                </c:pt>
                <c:pt idx="99">
                  <c:v>104457.60000000001</c:v>
                </c:pt>
                <c:pt idx="100">
                  <c:v>101088</c:v>
                </c:pt>
                <c:pt idx="101">
                  <c:v>104457.60000000001</c:v>
                </c:pt>
                <c:pt idx="102">
                  <c:v>101088</c:v>
                </c:pt>
                <c:pt idx="103">
                  <c:v>104457.60000000001</c:v>
                </c:pt>
                <c:pt idx="104">
                  <c:v>104457.60000000001</c:v>
                </c:pt>
                <c:pt idx="105">
                  <c:v>101088</c:v>
                </c:pt>
                <c:pt idx="106">
                  <c:v>104457.60000000001</c:v>
                </c:pt>
                <c:pt idx="107">
                  <c:v>101088</c:v>
                </c:pt>
                <c:pt idx="108">
                  <c:v>104457.60000000001</c:v>
                </c:pt>
                <c:pt idx="109">
                  <c:v>104457.60000000001</c:v>
                </c:pt>
                <c:pt idx="110">
                  <c:v>94348.799999999988</c:v>
                </c:pt>
                <c:pt idx="111">
                  <c:v>104457.60000000001</c:v>
                </c:pt>
                <c:pt idx="112">
                  <c:v>101088</c:v>
                </c:pt>
                <c:pt idx="113">
                  <c:v>104457.60000000001</c:v>
                </c:pt>
                <c:pt idx="114">
                  <c:v>101088</c:v>
                </c:pt>
                <c:pt idx="115">
                  <c:v>104457.60000000001</c:v>
                </c:pt>
                <c:pt idx="116">
                  <c:v>104457.60000000001</c:v>
                </c:pt>
                <c:pt idx="117">
                  <c:v>101088</c:v>
                </c:pt>
                <c:pt idx="118">
                  <c:v>104457.60000000001</c:v>
                </c:pt>
                <c:pt idx="119">
                  <c:v>101088</c:v>
                </c:pt>
                <c:pt idx="120">
                  <c:v>104457.60000000001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B9-4F43-86F9-E04545D8B3CB}"/>
            </c:ext>
          </c:extLst>
        </c:ser>
        <c:ser>
          <c:idx val="2"/>
          <c:order val="1"/>
          <c:tx>
            <c:strRef>
              <c:f>Summary!$AF$45</c:f>
              <c:strCache>
                <c:ptCount val="1"/>
                <c:pt idx="0">
                  <c:v>Spot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Summary!$AG$45:$EW$45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78084.316055586198</c:v>
                </c:pt>
                <c:pt idx="5">
                  <c:v>78925.805589032781</c:v>
                </c:pt>
                <c:pt idx="6">
                  <c:v>74632.677296984446</c:v>
                </c:pt>
                <c:pt idx="7">
                  <c:v>75720.944510748464</c:v>
                </c:pt>
                <c:pt idx="8">
                  <c:v>74286.712537793937</c:v>
                </c:pt>
                <c:pt idx="9">
                  <c:v>70474.33010970024</c:v>
                </c:pt>
                <c:pt idx="10">
                  <c:v>71334.124914629821</c:v>
                </c:pt>
                <c:pt idx="11">
                  <c:v>67571.225018127516</c:v>
                </c:pt>
                <c:pt idx="12">
                  <c:v>68296.341902434855</c:v>
                </c:pt>
                <c:pt idx="13">
                  <c:v>66756.349465804728</c:v>
                </c:pt>
                <c:pt idx="14">
                  <c:v>58897.479027427456</c:v>
                </c:pt>
                <c:pt idx="15">
                  <c:v>63655.124563964484</c:v>
                </c:pt>
                <c:pt idx="16">
                  <c:v>60652.800000000003</c:v>
                </c:pt>
                <c:pt idx="17">
                  <c:v>62674.560000000005</c:v>
                </c:pt>
                <c:pt idx="18">
                  <c:v>60652.800000000003</c:v>
                </c:pt>
                <c:pt idx="19">
                  <c:v>62674.560000000005</c:v>
                </c:pt>
                <c:pt idx="20">
                  <c:v>62674.560000000005</c:v>
                </c:pt>
                <c:pt idx="21">
                  <c:v>60652.800000000003</c:v>
                </c:pt>
                <c:pt idx="22">
                  <c:v>62674.560000000005</c:v>
                </c:pt>
                <c:pt idx="23">
                  <c:v>60652.800000000003</c:v>
                </c:pt>
                <c:pt idx="24">
                  <c:v>62674.560000000005</c:v>
                </c:pt>
                <c:pt idx="25">
                  <c:v>62674.560000000005</c:v>
                </c:pt>
                <c:pt idx="26">
                  <c:v>58631.039999999994</c:v>
                </c:pt>
                <c:pt idx="27">
                  <c:v>62674.560000000005</c:v>
                </c:pt>
                <c:pt idx="28">
                  <c:v>60652.800000000003</c:v>
                </c:pt>
                <c:pt idx="29">
                  <c:v>62674.560000000005</c:v>
                </c:pt>
                <c:pt idx="30">
                  <c:v>60652.800000000003</c:v>
                </c:pt>
                <c:pt idx="31">
                  <c:v>62674.560000000005</c:v>
                </c:pt>
                <c:pt idx="32">
                  <c:v>62674.560000000005</c:v>
                </c:pt>
                <c:pt idx="33">
                  <c:v>60652.800000000003</c:v>
                </c:pt>
                <c:pt idx="34">
                  <c:v>62674.560000000005</c:v>
                </c:pt>
                <c:pt idx="35">
                  <c:v>60652.800000000003</c:v>
                </c:pt>
                <c:pt idx="36">
                  <c:v>62674.560000000005</c:v>
                </c:pt>
                <c:pt idx="37">
                  <c:v>62674.560000000005</c:v>
                </c:pt>
                <c:pt idx="38">
                  <c:v>56609.279999999999</c:v>
                </c:pt>
                <c:pt idx="39">
                  <c:v>62674.560000000005</c:v>
                </c:pt>
                <c:pt idx="40">
                  <c:v>101088</c:v>
                </c:pt>
                <c:pt idx="41">
                  <c:v>104457.60000000001</c:v>
                </c:pt>
                <c:pt idx="42">
                  <c:v>101088</c:v>
                </c:pt>
                <c:pt idx="43">
                  <c:v>104457.60000000001</c:v>
                </c:pt>
                <c:pt idx="44">
                  <c:v>104457.60000000001</c:v>
                </c:pt>
                <c:pt idx="45">
                  <c:v>101088</c:v>
                </c:pt>
                <c:pt idx="46">
                  <c:v>104457.60000000001</c:v>
                </c:pt>
                <c:pt idx="47">
                  <c:v>101088</c:v>
                </c:pt>
                <c:pt idx="48">
                  <c:v>104457.60000000001</c:v>
                </c:pt>
                <c:pt idx="49">
                  <c:v>104457.60000000001</c:v>
                </c:pt>
                <c:pt idx="50">
                  <c:v>94348.799999999988</c:v>
                </c:pt>
                <c:pt idx="51">
                  <c:v>104457.60000000001</c:v>
                </c:pt>
                <c:pt idx="52">
                  <c:v>101088</c:v>
                </c:pt>
                <c:pt idx="53">
                  <c:v>104457.60000000001</c:v>
                </c:pt>
                <c:pt idx="54">
                  <c:v>101088</c:v>
                </c:pt>
                <c:pt idx="55">
                  <c:v>104457.60000000001</c:v>
                </c:pt>
                <c:pt idx="56">
                  <c:v>104457.60000000001</c:v>
                </c:pt>
                <c:pt idx="57">
                  <c:v>101088</c:v>
                </c:pt>
                <c:pt idx="58">
                  <c:v>104457.60000000001</c:v>
                </c:pt>
                <c:pt idx="59">
                  <c:v>101088</c:v>
                </c:pt>
                <c:pt idx="60">
                  <c:v>104457.60000000001</c:v>
                </c:pt>
                <c:pt idx="61">
                  <c:v>104457.60000000001</c:v>
                </c:pt>
                <c:pt idx="62">
                  <c:v>94348.799999999988</c:v>
                </c:pt>
                <c:pt idx="63">
                  <c:v>104457.60000000001</c:v>
                </c:pt>
                <c:pt idx="64">
                  <c:v>101088</c:v>
                </c:pt>
                <c:pt idx="65">
                  <c:v>104457.60000000001</c:v>
                </c:pt>
                <c:pt idx="66">
                  <c:v>101088</c:v>
                </c:pt>
                <c:pt idx="67">
                  <c:v>104457.60000000001</c:v>
                </c:pt>
                <c:pt idx="68">
                  <c:v>104457.60000000001</c:v>
                </c:pt>
                <c:pt idx="69">
                  <c:v>101088</c:v>
                </c:pt>
                <c:pt idx="70">
                  <c:v>104457.60000000001</c:v>
                </c:pt>
                <c:pt idx="71">
                  <c:v>101088</c:v>
                </c:pt>
                <c:pt idx="72">
                  <c:v>104457.60000000001</c:v>
                </c:pt>
                <c:pt idx="73">
                  <c:v>104457.60000000001</c:v>
                </c:pt>
                <c:pt idx="74">
                  <c:v>97718.399999999994</c:v>
                </c:pt>
                <c:pt idx="75">
                  <c:v>104457.60000000001</c:v>
                </c:pt>
                <c:pt idx="76">
                  <c:v>101088</c:v>
                </c:pt>
                <c:pt idx="77">
                  <c:v>104457.60000000001</c:v>
                </c:pt>
                <c:pt idx="78">
                  <c:v>101088</c:v>
                </c:pt>
                <c:pt idx="79">
                  <c:v>104457.60000000001</c:v>
                </c:pt>
                <c:pt idx="80">
                  <c:v>104457.60000000001</c:v>
                </c:pt>
                <c:pt idx="81">
                  <c:v>101088</c:v>
                </c:pt>
                <c:pt idx="82">
                  <c:v>104457.60000000001</c:v>
                </c:pt>
                <c:pt idx="83">
                  <c:v>101088</c:v>
                </c:pt>
                <c:pt idx="84">
                  <c:v>104457.60000000001</c:v>
                </c:pt>
                <c:pt idx="85">
                  <c:v>104457.60000000001</c:v>
                </c:pt>
                <c:pt idx="86">
                  <c:v>94348.799999999988</c:v>
                </c:pt>
                <c:pt idx="87">
                  <c:v>104457.60000000001</c:v>
                </c:pt>
                <c:pt idx="88">
                  <c:v>101088</c:v>
                </c:pt>
                <c:pt idx="89">
                  <c:v>104457.60000000001</c:v>
                </c:pt>
                <c:pt idx="90">
                  <c:v>101088</c:v>
                </c:pt>
                <c:pt idx="91">
                  <c:v>104457.60000000001</c:v>
                </c:pt>
                <c:pt idx="92">
                  <c:v>104457.60000000001</c:v>
                </c:pt>
                <c:pt idx="93">
                  <c:v>101088</c:v>
                </c:pt>
                <c:pt idx="94">
                  <c:v>104457.60000000001</c:v>
                </c:pt>
                <c:pt idx="95">
                  <c:v>101088</c:v>
                </c:pt>
                <c:pt idx="96">
                  <c:v>104457.60000000001</c:v>
                </c:pt>
                <c:pt idx="97">
                  <c:v>104457.60000000001</c:v>
                </c:pt>
                <c:pt idx="98">
                  <c:v>94348.799999999988</c:v>
                </c:pt>
                <c:pt idx="99">
                  <c:v>104457.60000000001</c:v>
                </c:pt>
                <c:pt idx="100">
                  <c:v>101088</c:v>
                </c:pt>
                <c:pt idx="101">
                  <c:v>104457.60000000001</c:v>
                </c:pt>
                <c:pt idx="102">
                  <c:v>101088</c:v>
                </c:pt>
                <c:pt idx="103">
                  <c:v>104457.60000000001</c:v>
                </c:pt>
                <c:pt idx="104">
                  <c:v>104457.60000000001</c:v>
                </c:pt>
                <c:pt idx="105">
                  <c:v>101088</c:v>
                </c:pt>
                <c:pt idx="106">
                  <c:v>104457.60000000001</c:v>
                </c:pt>
                <c:pt idx="107">
                  <c:v>101088</c:v>
                </c:pt>
                <c:pt idx="108">
                  <c:v>104457.60000000001</c:v>
                </c:pt>
                <c:pt idx="109">
                  <c:v>104457.60000000001</c:v>
                </c:pt>
                <c:pt idx="110">
                  <c:v>94348.799999999988</c:v>
                </c:pt>
                <c:pt idx="111">
                  <c:v>104457.60000000001</c:v>
                </c:pt>
                <c:pt idx="112">
                  <c:v>101088</c:v>
                </c:pt>
                <c:pt idx="113">
                  <c:v>104457.60000000001</c:v>
                </c:pt>
                <c:pt idx="114">
                  <c:v>101088</c:v>
                </c:pt>
                <c:pt idx="115">
                  <c:v>104457.60000000001</c:v>
                </c:pt>
                <c:pt idx="116">
                  <c:v>104457.60000000001</c:v>
                </c:pt>
                <c:pt idx="117">
                  <c:v>101088</c:v>
                </c:pt>
                <c:pt idx="118">
                  <c:v>104457.60000000001</c:v>
                </c:pt>
                <c:pt idx="119">
                  <c:v>101088</c:v>
                </c:pt>
                <c:pt idx="120">
                  <c:v>104457.60000000001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B9-4F43-86F9-E04545D8B3CB}"/>
            </c:ext>
          </c:extLst>
        </c:ser>
        <c:ser>
          <c:idx val="3"/>
          <c:order val="2"/>
          <c:tx>
            <c:strRef>
              <c:f>Summary!$AF$46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Summary!$AG$46:$EW$46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132743.33729449654</c:v>
                </c:pt>
                <c:pt idx="5">
                  <c:v>134173.86950135574</c:v>
                </c:pt>
                <c:pt idx="6">
                  <c:v>126865.96187316478</c:v>
                </c:pt>
                <c:pt idx="7">
                  <c:v>127922.65289102988</c:v>
                </c:pt>
                <c:pt idx="8">
                  <c:v>124671.72708566625</c:v>
                </c:pt>
                <c:pt idx="9">
                  <c:v>117440.37491532057</c:v>
                </c:pt>
                <c:pt idx="10">
                  <c:v>117979.19513982761</c:v>
                </c:pt>
                <c:pt idx="11">
                  <c:v>110860.00337442236</c:v>
                </c:pt>
                <c:pt idx="12">
                  <c:v>111093.553645519</c:v>
                </c:pt>
                <c:pt idx="13">
                  <c:v>107602.9041224907</c:v>
                </c:pt>
                <c:pt idx="14">
                  <c:v>94019.608462168922</c:v>
                </c:pt>
                <c:pt idx="15">
                  <c:v>100573.46101165283</c:v>
                </c:pt>
                <c:pt idx="16">
                  <c:v>93921.985423120597</c:v>
                </c:pt>
                <c:pt idx="17">
                  <c:v>93539.600684781777</c:v>
                </c:pt>
                <c:pt idx="18">
                  <c:v>87137.792195532267</c:v>
                </c:pt>
                <c:pt idx="19">
                  <c:v>86568.979757499619</c:v>
                </c:pt>
                <c:pt idx="20">
                  <c:v>83126.9241466526</c:v>
                </c:pt>
                <c:pt idx="21">
                  <c:v>77151.608877334147</c:v>
                </c:pt>
                <c:pt idx="22">
                  <c:v>76558.137386894989</c:v>
                </c:pt>
                <c:pt idx="23">
                  <c:v>71688.226533855544</c:v>
                </c:pt>
                <c:pt idx="24">
                  <c:v>71640.401389367675</c:v>
                </c:pt>
                <c:pt idx="25">
                  <c:v>69249.82566913942</c:v>
                </c:pt>
                <c:pt idx="26">
                  <c:v>62592.983852005476</c:v>
                </c:pt>
                <c:pt idx="27">
                  <c:v>64623.429011906934</c:v>
                </c:pt>
                <c:pt idx="28">
                  <c:v>60652.800000000003</c:v>
                </c:pt>
                <c:pt idx="29">
                  <c:v>62674.560000000005</c:v>
                </c:pt>
                <c:pt idx="30">
                  <c:v>60652.800000000003</c:v>
                </c:pt>
                <c:pt idx="31">
                  <c:v>62674.560000000005</c:v>
                </c:pt>
                <c:pt idx="32">
                  <c:v>62674.560000000005</c:v>
                </c:pt>
                <c:pt idx="33">
                  <c:v>60652.800000000003</c:v>
                </c:pt>
                <c:pt idx="34">
                  <c:v>62674.560000000005</c:v>
                </c:pt>
                <c:pt idx="35">
                  <c:v>60652.800000000003</c:v>
                </c:pt>
                <c:pt idx="36">
                  <c:v>62674.560000000005</c:v>
                </c:pt>
                <c:pt idx="37">
                  <c:v>62674.560000000005</c:v>
                </c:pt>
                <c:pt idx="38">
                  <c:v>56609.279999999999</c:v>
                </c:pt>
                <c:pt idx="39">
                  <c:v>62674.560000000005</c:v>
                </c:pt>
                <c:pt idx="40">
                  <c:v>101088</c:v>
                </c:pt>
                <c:pt idx="41">
                  <c:v>104457.60000000001</c:v>
                </c:pt>
                <c:pt idx="42">
                  <c:v>101088</c:v>
                </c:pt>
                <c:pt idx="43">
                  <c:v>104457.60000000001</c:v>
                </c:pt>
                <c:pt idx="44">
                  <c:v>104457.60000000001</c:v>
                </c:pt>
                <c:pt idx="45">
                  <c:v>101088</c:v>
                </c:pt>
                <c:pt idx="46">
                  <c:v>104457.60000000001</c:v>
                </c:pt>
                <c:pt idx="47">
                  <c:v>101088</c:v>
                </c:pt>
                <c:pt idx="48">
                  <c:v>104457.60000000001</c:v>
                </c:pt>
                <c:pt idx="49">
                  <c:v>104457.60000000001</c:v>
                </c:pt>
                <c:pt idx="50">
                  <c:v>94348.799999999988</c:v>
                </c:pt>
                <c:pt idx="51">
                  <c:v>104457.60000000001</c:v>
                </c:pt>
                <c:pt idx="52">
                  <c:v>101088</c:v>
                </c:pt>
                <c:pt idx="53">
                  <c:v>104457.60000000001</c:v>
                </c:pt>
                <c:pt idx="54">
                  <c:v>101088</c:v>
                </c:pt>
                <c:pt idx="55">
                  <c:v>104457.60000000001</c:v>
                </c:pt>
                <c:pt idx="56">
                  <c:v>104457.60000000001</c:v>
                </c:pt>
                <c:pt idx="57">
                  <c:v>101088</c:v>
                </c:pt>
                <c:pt idx="58">
                  <c:v>104457.60000000001</c:v>
                </c:pt>
                <c:pt idx="59">
                  <c:v>101088</c:v>
                </c:pt>
                <c:pt idx="60">
                  <c:v>104457.60000000001</c:v>
                </c:pt>
                <c:pt idx="61">
                  <c:v>104457.60000000001</c:v>
                </c:pt>
                <c:pt idx="62">
                  <c:v>94348.799999999988</c:v>
                </c:pt>
                <c:pt idx="63">
                  <c:v>104457.60000000001</c:v>
                </c:pt>
                <c:pt idx="64">
                  <c:v>101088</c:v>
                </c:pt>
                <c:pt idx="65">
                  <c:v>104457.60000000001</c:v>
                </c:pt>
                <c:pt idx="66">
                  <c:v>101088</c:v>
                </c:pt>
                <c:pt idx="67">
                  <c:v>104457.60000000001</c:v>
                </c:pt>
                <c:pt idx="68">
                  <c:v>104457.60000000001</c:v>
                </c:pt>
                <c:pt idx="69">
                  <c:v>101088</c:v>
                </c:pt>
                <c:pt idx="70">
                  <c:v>104457.60000000001</c:v>
                </c:pt>
                <c:pt idx="71">
                  <c:v>101088</c:v>
                </c:pt>
                <c:pt idx="72">
                  <c:v>104457.60000000001</c:v>
                </c:pt>
                <c:pt idx="73">
                  <c:v>104457.60000000001</c:v>
                </c:pt>
                <c:pt idx="74">
                  <c:v>97718.399999999994</c:v>
                </c:pt>
                <c:pt idx="75">
                  <c:v>104457.60000000001</c:v>
                </c:pt>
                <c:pt idx="76">
                  <c:v>101088</c:v>
                </c:pt>
                <c:pt idx="77">
                  <c:v>104457.60000000001</c:v>
                </c:pt>
                <c:pt idx="78">
                  <c:v>101088</c:v>
                </c:pt>
                <c:pt idx="79">
                  <c:v>104457.60000000001</c:v>
                </c:pt>
                <c:pt idx="80">
                  <c:v>104457.60000000001</c:v>
                </c:pt>
                <c:pt idx="81">
                  <c:v>101088</c:v>
                </c:pt>
                <c:pt idx="82">
                  <c:v>104457.60000000001</c:v>
                </c:pt>
                <c:pt idx="83">
                  <c:v>101088</c:v>
                </c:pt>
                <c:pt idx="84">
                  <c:v>104457.60000000001</c:v>
                </c:pt>
                <c:pt idx="85">
                  <c:v>104457.60000000001</c:v>
                </c:pt>
                <c:pt idx="86">
                  <c:v>94348.799999999988</c:v>
                </c:pt>
                <c:pt idx="87">
                  <c:v>104457.60000000001</c:v>
                </c:pt>
                <c:pt idx="88">
                  <c:v>101088</c:v>
                </c:pt>
                <c:pt idx="89">
                  <c:v>104457.60000000001</c:v>
                </c:pt>
                <c:pt idx="90">
                  <c:v>101088</c:v>
                </c:pt>
                <c:pt idx="91">
                  <c:v>104457.60000000001</c:v>
                </c:pt>
                <c:pt idx="92">
                  <c:v>104457.60000000001</c:v>
                </c:pt>
                <c:pt idx="93">
                  <c:v>101088</c:v>
                </c:pt>
                <c:pt idx="94">
                  <c:v>104457.60000000001</c:v>
                </c:pt>
                <c:pt idx="95">
                  <c:v>101088</c:v>
                </c:pt>
                <c:pt idx="96">
                  <c:v>104457.60000000001</c:v>
                </c:pt>
                <c:pt idx="97">
                  <c:v>104457.60000000001</c:v>
                </c:pt>
                <c:pt idx="98">
                  <c:v>94348.799999999988</c:v>
                </c:pt>
                <c:pt idx="99">
                  <c:v>104457.60000000001</c:v>
                </c:pt>
                <c:pt idx="100">
                  <c:v>101088</c:v>
                </c:pt>
                <c:pt idx="101">
                  <c:v>104457.60000000001</c:v>
                </c:pt>
                <c:pt idx="102">
                  <c:v>101088</c:v>
                </c:pt>
                <c:pt idx="103">
                  <c:v>104457.60000000001</c:v>
                </c:pt>
                <c:pt idx="104">
                  <c:v>104457.60000000001</c:v>
                </c:pt>
                <c:pt idx="105">
                  <c:v>101088</c:v>
                </c:pt>
                <c:pt idx="106">
                  <c:v>104457.60000000001</c:v>
                </c:pt>
                <c:pt idx="107">
                  <c:v>101088</c:v>
                </c:pt>
                <c:pt idx="108">
                  <c:v>104457.60000000001</c:v>
                </c:pt>
                <c:pt idx="109">
                  <c:v>104457.60000000001</c:v>
                </c:pt>
                <c:pt idx="110">
                  <c:v>94348.799999999988</c:v>
                </c:pt>
                <c:pt idx="111">
                  <c:v>104457.60000000001</c:v>
                </c:pt>
                <c:pt idx="112">
                  <c:v>101088</c:v>
                </c:pt>
                <c:pt idx="113">
                  <c:v>104457.60000000001</c:v>
                </c:pt>
                <c:pt idx="114">
                  <c:v>101088</c:v>
                </c:pt>
                <c:pt idx="115">
                  <c:v>104457.60000000001</c:v>
                </c:pt>
                <c:pt idx="116">
                  <c:v>104457.60000000001</c:v>
                </c:pt>
                <c:pt idx="117">
                  <c:v>101088</c:v>
                </c:pt>
                <c:pt idx="118">
                  <c:v>104457.60000000001</c:v>
                </c:pt>
                <c:pt idx="119">
                  <c:v>101088</c:v>
                </c:pt>
                <c:pt idx="120">
                  <c:v>104457.60000000001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B9-4F43-86F9-E04545D8B3CB}"/>
            </c:ext>
          </c:extLst>
        </c:ser>
        <c:ser>
          <c:idx val="4"/>
          <c:order val="3"/>
          <c:tx>
            <c:strRef>
              <c:f>Summary!$AF$47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Summary!$AG$47:$EW$47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104112.42140744829</c:v>
                </c:pt>
                <c:pt idx="5">
                  <c:v>105234.40745204377</c:v>
                </c:pt>
                <c:pt idx="6">
                  <c:v>99502.715194639037</c:v>
                </c:pt>
                <c:pt idx="7">
                  <c:v>100331.49246355284</c:v>
                </c:pt>
                <c:pt idx="8">
                  <c:v>97781.746733855951</c:v>
                </c:pt>
                <c:pt idx="9">
                  <c:v>92110.097972800475</c:v>
                </c:pt>
                <c:pt idx="10">
                  <c:v>92532.702070453073</c:v>
                </c:pt>
                <c:pt idx="11">
                  <c:v>86949.022254448966</c:v>
                </c:pt>
                <c:pt idx="12">
                  <c:v>87132.198937662004</c:v>
                </c:pt>
                <c:pt idx="13">
                  <c:v>84394.434605875096</c:v>
                </c:pt>
                <c:pt idx="14">
                  <c:v>73740.869382093297</c:v>
                </c:pt>
                <c:pt idx="15">
                  <c:v>78881.145891492473</c:v>
                </c:pt>
                <c:pt idx="16">
                  <c:v>73910.626719482738</c:v>
                </c:pt>
                <c:pt idx="17">
                  <c:v>74307.774520459876</c:v>
                </c:pt>
                <c:pt idx="18">
                  <c:v>69919.92482090136</c:v>
                </c:pt>
                <c:pt idx="19">
                  <c:v>70207.409269117445</c:v>
                </c:pt>
                <c:pt idx="20">
                  <c:v>68182.670674501569</c:v>
                </c:pt>
                <c:pt idx="21">
                  <c:v>64045.699339608356</c:v>
                </c:pt>
                <c:pt idx="22">
                  <c:v>64204.99559756471</c:v>
                </c:pt>
                <c:pt idx="23">
                  <c:v>60652.800000000003</c:v>
                </c:pt>
                <c:pt idx="24">
                  <c:v>62674.560000000005</c:v>
                </c:pt>
                <c:pt idx="25">
                  <c:v>62674.560000000005</c:v>
                </c:pt>
                <c:pt idx="26">
                  <c:v>58631.039999999994</c:v>
                </c:pt>
                <c:pt idx="27">
                  <c:v>62674.560000000005</c:v>
                </c:pt>
                <c:pt idx="28">
                  <c:v>60652.800000000003</c:v>
                </c:pt>
                <c:pt idx="29">
                  <c:v>62674.560000000005</c:v>
                </c:pt>
                <c:pt idx="30">
                  <c:v>60652.800000000003</c:v>
                </c:pt>
                <c:pt idx="31">
                  <c:v>62674.560000000005</c:v>
                </c:pt>
                <c:pt idx="32">
                  <c:v>62674.560000000005</c:v>
                </c:pt>
                <c:pt idx="33">
                  <c:v>60652.800000000003</c:v>
                </c:pt>
                <c:pt idx="34">
                  <c:v>62674.560000000005</c:v>
                </c:pt>
                <c:pt idx="35">
                  <c:v>60652.800000000003</c:v>
                </c:pt>
                <c:pt idx="36">
                  <c:v>62674.560000000005</c:v>
                </c:pt>
                <c:pt idx="37">
                  <c:v>62674.560000000005</c:v>
                </c:pt>
                <c:pt idx="38">
                  <c:v>56609.279999999999</c:v>
                </c:pt>
                <c:pt idx="39">
                  <c:v>62674.560000000005</c:v>
                </c:pt>
                <c:pt idx="40">
                  <c:v>101088</c:v>
                </c:pt>
                <c:pt idx="41">
                  <c:v>104457.60000000001</c:v>
                </c:pt>
                <c:pt idx="42">
                  <c:v>101088</c:v>
                </c:pt>
                <c:pt idx="43">
                  <c:v>104457.60000000001</c:v>
                </c:pt>
                <c:pt idx="44">
                  <c:v>104457.60000000001</c:v>
                </c:pt>
                <c:pt idx="45">
                  <c:v>101088</c:v>
                </c:pt>
                <c:pt idx="46">
                  <c:v>104457.60000000001</c:v>
                </c:pt>
                <c:pt idx="47">
                  <c:v>101088</c:v>
                </c:pt>
                <c:pt idx="48">
                  <c:v>104457.60000000001</c:v>
                </c:pt>
                <c:pt idx="49">
                  <c:v>104457.60000000001</c:v>
                </c:pt>
                <c:pt idx="50">
                  <c:v>94348.799999999988</c:v>
                </c:pt>
                <c:pt idx="51">
                  <c:v>104457.60000000001</c:v>
                </c:pt>
                <c:pt idx="52">
                  <c:v>101088</c:v>
                </c:pt>
                <c:pt idx="53">
                  <c:v>104457.60000000001</c:v>
                </c:pt>
                <c:pt idx="54">
                  <c:v>101088</c:v>
                </c:pt>
                <c:pt idx="55">
                  <c:v>104457.60000000001</c:v>
                </c:pt>
                <c:pt idx="56">
                  <c:v>104457.60000000001</c:v>
                </c:pt>
                <c:pt idx="57">
                  <c:v>101088</c:v>
                </c:pt>
                <c:pt idx="58">
                  <c:v>104457.60000000001</c:v>
                </c:pt>
                <c:pt idx="59">
                  <c:v>101088</c:v>
                </c:pt>
                <c:pt idx="60">
                  <c:v>104457.60000000001</c:v>
                </c:pt>
                <c:pt idx="61">
                  <c:v>104457.60000000001</c:v>
                </c:pt>
                <c:pt idx="62">
                  <c:v>94348.799999999988</c:v>
                </c:pt>
                <c:pt idx="63">
                  <c:v>104457.60000000001</c:v>
                </c:pt>
                <c:pt idx="64">
                  <c:v>101088</c:v>
                </c:pt>
                <c:pt idx="65">
                  <c:v>104457.60000000001</c:v>
                </c:pt>
                <c:pt idx="66">
                  <c:v>101088</c:v>
                </c:pt>
                <c:pt idx="67">
                  <c:v>104457.60000000001</c:v>
                </c:pt>
                <c:pt idx="68">
                  <c:v>104457.60000000001</c:v>
                </c:pt>
                <c:pt idx="69">
                  <c:v>101088</c:v>
                </c:pt>
                <c:pt idx="70">
                  <c:v>104457.60000000001</c:v>
                </c:pt>
                <c:pt idx="71">
                  <c:v>101088</c:v>
                </c:pt>
                <c:pt idx="72">
                  <c:v>104457.60000000001</c:v>
                </c:pt>
                <c:pt idx="73">
                  <c:v>104457.60000000001</c:v>
                </c:pt>
                <c:pt idx="74">
                  <c:v>97718.399999999994</c:v>
                </c:pt>
                <c:pt idx="75">
                  <c:v>104457.60000000001</c:v>
                </c:pt>
                <c:pt idx="76">
                  <c:v>101088</c:v>
                </c:pt>
                <c:pt idx="77">
                  <c:v>104457.60000000001</c:v>
                </c:pt>
                <c:pt idx="78">
                  <c:v>101088</c:v>
                </c:pt>
                <c:pt idx="79">
                  <c:v>104457.60000000001</c:v>
                </c:pt>
                <c:pt idx="80">
                  <c:v>104457.60000000001</c:v>
                </c:pt>
                <c:pt idx="81">
                  <c:v>101088</c:v>
                </c:pt>
                <c:pt idx="82">
                  <c:v>104457.60000000001</c:v>
                </c:pt>
                <c:pt idx="83">
                  <c:v>101088</c:v>
                </c:pt>
                <c:pt idx="84">
                  <c:v>104457.60000000001</c:v>
                </c:pt>
                <c:pt idx="85">
                  <c:v>104457.60000000001</c:v>
                </c:pt>
                <c:pt idx="86">
                  <c:v>94348.799999999988</c:v>
                </c:pt>
                <c:pt idx="87">
                  <c:v>104457.60000000001</c:v>
                </c:pt>
                <c:pt idx="88">
                  <c:v>101088</c:v>
                </c:pt>
                <c:pt idx="89">
                  <c:v>104457.60000000001</c:v>
                </c:pt>
                <c:pt idx="90">
                  <c:v>101088</c:v>
                </c:pt>
                <c:pt idx="91">
                  <c:v>104457.60000000001</c:v>
                </c:pt>
                <c:pt idx="92">
                  <c:v>104457.60000000001</c:v>
                </c:pt>
                <c:pt idx="93">
                  <c:v>101088</c:v>
                </c:pt>
                <c:pt idx="94">
                  <c:v>104457.60000000001</c:v>
                </c:pt>
                <c:pt idx="95">
                  <c:v>101088</c:v>
                </c:pt>
                <c:pt idx="96">
                  <c:v>104457.60000000001</c:v>
                </c:pt>
                <c:pt idx="97">
                  <c:v>104457.60000000001</c:v>
                </c:pt>
                <c:pt idx="98">
                  <c:v>94348.799999999988</c:v>
                </c:pt>
                <c:pt idx="99">
                  <c:v>104457.60000000001</c:v>
                </c:pt>
                <c:pt idx="100">
                  <c:v>101088</c:v>
                </c:pt>
                <c:pt idx="101">
                  <c:v>104457.60000000001</c:v>
                </c:pt>
                <c:pt idx="102">
                  <c:v>101088</c:v>
                </c:pt>
                <c:pt idx="103">
                  <c:v>104457.60000000001</c:v>
                </c:pt>
                <c:pt idx="104">
                  <c:v>104457.60000000001</c:v>
                </c:pt>
                <c:pt idx="105">
                  <c:v>101088</c:v>
                </c:pt>
                <c:pt idx="106">
                  <c:v>104457.60000000001</c:v>
                </c:pt>
                <c:pt idx="107">
                  <c:v>101088</c:v>
                </c:pt>
                <c:pt idx="108">
                  <c:v>104457.60000000001</c:v>
                </c:pt>
                <c:pt idx="109">
                  <c:v>104457.60000000001</c:v>
                </c:pt>
                <c:pt idx="110">
                  <c:v>94348.799999999988</c:v>
                </c:pt>
                <c:pt idx="111">
                  <c:v>104457.60000000001</c:v>
                </c:pt>
                <c:pt idx="112">
                  <c:v>101088</c:v>
                </c:pt>
                <c:pt idx="113">
                  <c:v>104457.60000000001</c:v>
                </c:pt>
                <c:pt idx="114">
                  <c:v>101088</c:v>
                </c:pt>
                <c:pt idx="115">
                  <c:v>104457.60000000001</c:v>
                </c:pt>
                <c:pt idx="116">
                  <c:v>104457.60000000001</c:v>
                </c:pt>
                <c:pt idx="117">
                  <c:v>101088</c:v>
                </c:pt>
                <c:pt idx="118">
                  <c:v>104457.60000000001</c:v>
                </c:pt>
                <c:pt idx="119">
                  <c:v>101088</c:v>
                </c:pt>
                <c:pt idx="120">
                  <c:v>104457.60000000001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B9-4F43-86F9-E04545D8B3CB}"/>
            </c:ext>
          </c:extLst>
        </c:ser>
        <c:ser>
          <c:idx val="5"/>
          <c:order val="4"/>
          <c:tx>
            <c:strRef>
              <c:f>Summary!$AF$48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Summary!$AG$48:$EW$48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74947.187967804028</c:v>
                </c:pt>
                <c:pt idx="5">
                  <c:v>76096.745484691564</c:v>
                </c:pt>
                <c:pt idx="6">
                  <c:v>72381.839088419569</c:v>
                </c:pt>
                <c:pt idx="7">
                  <c:v>73451.596623179765</c:v>
                </c:pt>
                <c:pt idx="8">
                  <c:v>72074.373980037679</c:v>
                </c:pt>
                <c:pt idx="9">
                  <c:v>68390.660530733177</c:v>
                </c:pt>
                <c:pt idx="10">
                  <c:v>69240.874677404121</c:v>
                </c:pt>
                <c:pt idx="11">
                  <c:v>65604.18847095294</c:v>
                </c:pt>
                <c:pt idx="12">
                  <c:v>66325.235043181165</c:v>
                </c:pt>
                <c:pt idx="13">
                  <c:v>64847.161031337957</c:v>
                </c:pt>
                <c:pt idx="14">
                  <c:v>57229.285408897224</c:v>
                </c:pt>
                <c:pt idx="15">
                  <c:v>62674.560000000005</c:v>
                </c:pt>
                <c:pt idx="16">
                  <c:v>60652.800000000003</c:v>
                </c:pt>
                <c:pt idx="17">
                  <c:v>62674.560000000005</c:v>
                </c:pt>
                <c:pt idx="18">
                  <c:v>60652.800000000003</c:v>
                </c:pt>
                <c:pt idx="19">
                  <c:v>62674.560000000005</c:v>
                </c:pt>
                <c:pt idx="20">
                  <c:v>62674.560000000005</c:v>
                </c:pt>
                <c:pt idx="21">
                  <c:v>60652.800000000003</c:v>
                </c:pt>
                <c:pt idx="22">
                  <c:v>62674.560000000005</c:v>
                </c:pt>
                <c:pt idx="23">
                  <c:v>60652.800000000003</c:v>
                </c:pt>
                <c:pt idx="24">
                  <c:v>62674.560000000005</c:v>
                </c:pt>
                <c:pt idx="25">
                  <c:v>62674.560000000005</c:v>
                </c:pt>
                <c:pt idx="26">
                  <c:v>58631.039999999994</c:v>
                </c:pt>
                <c:pt idx="27">
                  <c:v>62674.560000000005</c:v>
                </c:pt>
                <c:pt idx="28">
                  <c:v>60652.800000000003</c:v>
                </c:pt>
                <c:pt idx="29">
                  <c:v>62674.560000000005</c:v>
                </c:pt>
                <c:pt idx="30">
                  <c:v>60652.800000000003</c:v>
                </c:pt>
                <c:pt idx="31">
                  <c:v>62674.560000000005</c:v>
                </c:pt>
                <c:pt idx="32">
                  <c:v>62674.560000000005</c:v>
                </c:pt>
                <c:pt idx="33">
                  <c:v>60652.800000000003</c:v>
                </c:pt>
                <c:pt idx="34">
                  <c:v>62674.560000000005</c:v>
                </c:pt>
                <c:pt idx="35">
                  <c:v>60652.800000000003</c:v>
                </c:pt>
                <c:pt idx="36">
                  <c:v>62674.560000000005</c:v>
                </c:pt>
                <c:pt idx="37">
                  <c:v>62674.560000000005</c:v>
                </c:pt>
                <c:pt idx="38">
                  <c:v>56609.279999999999</c:v>
                </c:pt>
                <c:pt idx="39">
                  <c:v>62674.560000000005</c:v>
                </c:pt>
                <c:pt idx="40">
                  <c:v>101088</c:v>
                </c:pt>
                <c:pt idx="41">
                  <c:v>104457.60000000001</c:v>
                </c:pt>
                <c:pt idx="42">
                  <c:v>101088</c:v>
                </c:pt>
                <c:pt idx="43">
                  <c:v>104457.60000000001</c:v>
                </c:pt>
                <c:pt idx="44">
                  <c:v>104457.60000000001</c:v>
                </c:pt>
                <c:pt idx="45">
                  <c:v>101088</c:v>
                </c:pt>
                <c:pt idx="46">
                  <c:v>104457.60000000001</c:v>
                </c:pt>
                <c:pt idx="47">
                  <c:v>101088</c:v>
                </c:pt>
                <c:pt idx="48">
                  <c:v>104457.60000000001</c:v>
                </c:pt>
                <c:pt idx="49">
                  <c:v>104457.60000000001</c:v>
                </c:pt>
                <c:pt idx="50">
                  <c:v>94348.799999999988</c:v>
                </c:pt>
                <c:pt idx="51">
                  <c:v>104457.60000000001</c:v>
                </c:pt>
                <c:pt idx="52">
                  <c:v>101088</c:v>
                </c:pt>
                <c:pt idx="53">
                  <c:v>104457.60000000001</c:v>
                </c:pt>
                <c:pt idx="54">
                  <c:v>101088</c:v>
                </c:pt>
                <c:pt idx="55">
                  <c:v>104457.60000000001</c:v>
                </c:pt>
                <c:pt idx="56">
                  <c:v>104457.60000000001</c:v>
                </c:pt>
                <c:pt idx="57">
                  <c:v>101088</c:v>
                </c:pt>
                <c:pt idx="58">
                  <c:v>104457.60000000001</c:v>
                </c:pt>
                <c:pt idx="59">
                  <c:v>101088</c:v>
                </c:pt>
                <c:pt idx="60">
                  <c:v>104457.60000000001</c:v>
                </c:pt>
                <c:pt idx="61">
                  <c:v>104457.60000000001</c:v>
                </c:pt>
                <c:pt idx="62">
                  <c:v>94348.799999999988</c:v>
                </c:pt>
                <c:pt idx="63">
                  <c:v>104457.60000000001</c:v>
                </c:pt>
                <c:pt idx="64">
                  <c:v>101088</c:v>
                </c:pt>
                <c:pt idx="65">
                  <c:v>104457.60000000001</c:v>
                </c:pt>
                <c:pt idx="66">
                  <c:v>101088</c:v>
                </c:pt>
                <c:pt idx="67">
                  <c:v>104457.60000000001</c:v>
                </c:pt>
                <c:pt idx="68">
                  <c:v>104457.60000000001</c:v>
                </c:pt>
                <c:pt idx="69">
                  <c:v>101088</c:v>
                </c:pt>
                <c:pt idx="70">
                  <c:v>104457.60000000001</c:v>
                </c:pt>
                <c:pt idx="71">
                  <c:v>101088</c:v>
                </c:pt>
                <c:pt idx="72">
                  <c:v>104457.60000000001</c:v>
                </c:pt>
                <c:pt idx="73">
                  <c:v>104457.60000000001</c:v>
                </c:pt>
                <c:pt idx="74">
                  <c:v>97718.399999999994</c:v>
                </c:pt>
                <c:pt idx="75">
                  <c:v>104457.60000000001</c:v>
                </c:pt>
                <c:pt idx="76">
                  <c:v>101088</c:v>
                </c:pt>
                <c:pt idx="77">
                  <c:v>104457.60000000001</c:v>
                </c:pt>
                <c:pt idx="78">
                  <c:v>101088</c:v>
                </c:pt>
                <c:pt idx="79">
                  <c:v>104457.60000000001</c:v>
                </c:pt>
                <c:pt idx="80">
                  <c:v>104457.60000000001</c:v>
                </c:pt>
                <c:pt idx="81">
                  <c:v>101088</c:v>
                </c:pt>
                <c:pt idx="82">
                  <c:v>104457.60000000001</c:v>
                </c:pt>
                <c:pt idx="83">
                  <c:v>101088</c:v>
                </c:pt>
                <c:pt idx="84">
                  <c:v>104457.60000000001</c:v>
                </c:pt>
                <c:pt idx="85">
                  <c:v>104457.60000000001</c:v>
                </c:pt>
                <c:pt idx="86">
                  <c:v>94348.799999999988</c:v>
                </c:pt>
                <c:pt idx="87">
                  <c:v>104457.60000000001</c:v>
                </c:pt>
                <c:pt idx="88">
                  <c:v>101088</c:v>
                </c:pt>
                <c:pt idx="89">
                  <c:v>104457.60000000001</c:v>
                </c:pt>
                <c:pt idx="90">
                  <c:v>101088</c:v>
                </c:pt>
                <c:pt idx="91">
                  <c:v>104457.60000000001</c:v>
                </c:pt>
                <c:pt idx="92">
                  <c:v>104457.60000000001</c:v>
                </c:pt>
                <c:pt idx="93">
                  <c:v>101088</c:v>
                </c:pt>
                <c:pt idx="94">
                  <c:v>104457.60000000001</c:v>
                </c:pt>
                <c:pt idx="95">
                  <c:v>101088</c:v>
                </c:pt>
                <c:pt idx="96">
                  <c:v>104457.60000000001</c:v>
                </c:pt>
                <c:pt idx="97">
                  <c:v>104457.60000000001</c:v>
                </c:pt>
                <c:pt idx="98">
                  <c:v>94348.799999999988</c:v>
                </c:pt>
                <c:pt idx="99">
                  <c:v>104457.60000000001</c:v>
                </c:pt>
                <c:pt idx="100">
                  <c:v>101088</c:v>
                </c:pt>
                <c:pt idx="101">
                  <c:v>104457.60000000001</c:v>
                </c:pt>
                <c:pt idx="102">
                  <c:v>101088</c:v>
                </c:pt>
                <c:pt idx="103">
                  <c:v>104457.60000000001</c:v>
                </c:pt>
                <c:pt idx="104">
                  <c:v>104457.60000000001</c:v>
                </c:pt>
                <c:pt idx="105">
                  <c:v>101088</c:v>
                </c:pt>
                <c:pt idx="106">
                  <c:v>104457.60000000001</c:v>
                </c:pt>
                <c:pt idx="107">
                  <c:v>101088</c:v>
                </c:pt>
                <c:pt idx="108">
                  <c:v>104457.60000000001</c:v>
                </c:pt>
                <c:pt idx="109">
                  <c:v>104457.60000000001</c:v>
                </c:pt>
                <c:pt idx="110">
                  <c:v>94348.799999999988</c:v>
                </c:pt>
                <c:pt idx="111">
                  <c:v>104457.60000000001</c:v>
                </c:pt>
                <c:pt idx="112">
                  <c:v>101088</c:v>
                </c:pt>
                <c:pt idx="113">
                  <c:v>104457.60000000001</c:v>
                </c:pt>
                <c:pt idx="114">
                  <c:v>101088</c:v>
                </c:pt>
                <c:pt idx="115">
                  <c:v>104457.60000000001</c:v>
                </c:pt>
                <c:pt idx="116">
                  <c:v>104457.60000000001</c:v>
                </c:pt>
                <c:pt idx="117">
                  <c:v>101088</c:v>
                </c:pt>
                <c:pt idx="118">
                  <c:v>104457.60000000001</c:v>
                </c:pt>
                <c:pt idx="119">
                  <c:v>101088</c:v>
                </c:pt>
                <c:pt idx="120">
                  <c:v>104457.60000000001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B9-4F43-86F9-E04545D8B3CB}"/>
            </c:ext>
          </c:extLst>
        </c:ser>
        <c:ser>
          <c:idx val="0"/>
          <c:order val="5"/>
          <c:tx>
            <c:strRef>
              <c:f>Summary!$AF$43</c:f>
              <c:strCache>
                <c:ptCount val="1"/>
                <c:pt idx="0">
                  <c:v>Prepayment</c:v>
                </c:pt>
              </c:strCache>
            </c:strRef>
          </c:tx>
          <c:spPr>
            <a:pattFill prst="lt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Summary!$AG$43:$EW$43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249823.95989268005</c:v>
                </c:pt>
                <c:pt idx="5">
                  <c:v>253655.8182823052</c:v>
                </c:pt>
                <c:pt idx="6">
                  <c:v>241272.79696139848</c:v>
                </c:pt>
                <c:pt idx="7">
                  <c:v>244838.65541059923</c:v>
                </c:pt>
                <c:pt idx="8">
                  <c:v>240247.91326679225</c:v>
                </c:pt>
                <c:pt idx="9">
                  <c:v>227968.86843577723</c:v>
                </c:pt>
                <c:pt idx="10">
                  <c:v>230802.91559134703</c:v>
                </c:pt>
                <c:pt idx="11">
                  <c:v>218680.62823650974</c:v>
                </c:pt>
                <c:pt idx="12">
                  <c:v>221084.11681060385</c:v>
                </c:pt>
                <c:pt idx="13">
                  <c:v>216157.20343779316</c:v>
                </c:pt>
                <c:pt idx="14">
                  <c:v>190764.28469632403</c:v>
                </c:pt>
                <c:pt idx="15">
                  <c:v>208915.20000000001</c:v>
                </c:pt>
                <c:pt idx="16">
                  <c:v>202176</c:v>
                </c:pt>
                <c:pt idx="17">
                  <c:v>208915.20000000001</c:v>
                </c:pt>
                <c:pt idx="18">
                  <c:v>202176</c:v>
                </c:pt>
                <c:pt idx="19">
                  <c:v>208915.20000000001</c:v>
                </c:pt>
                <c:pt idx="20">
                  <c:v>208915.20000000001</c:v>
                </c:pt>
                <c:pt idx="21">
                  <c:v>202176</c:v>
                </c:pt>
                <c:pt idx="22">
                  <c:v>208915.20000000001</c:v>
                </c:pt>
                <c:pt idx="23">
                  <c:v>202176</c:v>
                </c:pt>
                <c:pt idx="24">
                  <c:v>208915.20000000001</c:v>
                </c:pt>
                <c:pt idx="25">
                  <c:v>208915.20000000001</c:v>
                </c:pt>
                <c:pt idx="26">
                  <c:v>195436.79999999999</c:v>
                </c:pt>
                <c:pt idx="27">
                  <c:v>208915.20000000001</c:v>
                </c:pt>
                <c:pt idx="28">
                  <c:v>202176</c:v>
                </c:pt>
                <c:pt idx="29">
                  <c:v>208915.20000000001</c:v>
                </c:pt>
                <c:pt idx="30">
                  <c:v>202176</c:v>
                </c:pt>
                <c:pt idx="31">
                  <c:v>208915.20000000001</c:v>
                </c:pt>
                <c:pt idx="32">
                  <c:v>208915.20000000001</c:v>
                </c:pt>
                <c:pt idx="33">
                  <c:v>202176</c:v>
                </c:pt>
                <c:pt idx="34">
                  <c:v>208915.20000000001</c:v>
                </c:pt>
                <c:pt idx="35">
                  <c:v>202176</c:v>
                </c:pt>
                <c:pt idx="36">
                  <c:v>208915.20000000001</c:v>
                </c:pt>
                <c:pt idx="37">
                  <c:v>208915.20000000001</c:v>
                </c:pt>
                <c:pt idx="38">
                  <c:v>188697.59999999998</c:v>
                </c:pt>
                <c:pt idx="39">
                  <c:v>208915.20000000001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B9-4F43-86F9-E04545D8B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25151"/>
        <c:axId val="209225631"/>
      </c:areaChart>
      <c:dateAx>
        <c:axId val="20922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25631"/>
        <c:crosses val="autoZero"/>
        <c:auto val="1"/>
        <c:lblOffset val="100"/>
        <c:baseTimeUnit val="months"/>
        <c:majorUnit val="12"/>
        <c:majorTimeUnit val="months"/>
      </c:dateAx>
      <c:valAx>
        <c:axId val="209225631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51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Summary!$AF$52</c:f>
              <c:strCache>
                <c:ptCount val="1"/>
                <c:pt idx="0">
                  <c:v>On-demand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Summary!$AG$52:$EW$52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93312</c:v>
                </c:pt>
                <c:pt idx="5">
                  <c:v>96422.399999999994</c:v>
                </c:pt>
                <c:pt idx="6">
                  <c:v>124416</c:v>
                </c:pt>
                <c:pt idx="7">
                  <c:v>127815.43111299537</c:v>
                </c:pt>
                <c:pt idx="8">
                  <c:v>127461.36250799648</c:v>
                </c:pt>
                <c:pt idx="9">
                  <c:v>122894.18136465599</c:v>
                </c:pt>
                <c:pt idx="10">
                  <c:v>126365.04067189171</c:v>
                </c:pt>
                <c:pt idx="11">
                  <c:v>121723.28550371694</c:v>
                </c:pt>
                <c:pt idx="12">
                  <c:v>125121.31755364256</c:v>
                </c:pt>
                <c:pt idx="13">
                  <c:v>124400.69499646394</c:v>
                </c:pt>
                <c:pt idx="14">
                  <c:v>111683.76599016931</c:v>
                </c:pt>
                <c:pt idx="15">
                  <c:v>122845.42685957061</c:v>
                </c:pt>
                <c:pt idx="16">
                  <c:v>118059.20904836344</c:v>
                </c:pt>
                <c:pt idx="17">
                  <c:v>121102.11901357751</c:v>
                </c:pt>
                <c:pt idx="18">
                  <c:v>116288.3530227727</c:v>
                </c:pt>
                <c:pt idx="19">
                  <c:v>119184.97472980793</c:v>
                </c:pt>
                <c:pt idx="20">
                  <c:v>118164.66073840023</c:v>
                </c:pt>
                <c:pt idx="21">
                  <c:v>113326.51408905903</c:v>
                </c:pt>
                <c:pt idx="22">
                  <c:v>116004.86258092296</c:v>
                </c:pt>
                <c:pt idx="23">
                  <c:v>111162.88902616757</c:v>
                </c:pt>
                <c:pt idx="24">
                  <c:v>113695.61155802978</c:v>
                </c:pt>
                <c:pt idx="25">
                  <c:v>112488.17863682529</c:v>
                </c:pt>
                <c:pt idx="26">
                  <c:v>104070.12467779929</c:v>
                </c:pt>
                <c:pt idx="27">
                  <c:v>109974.57963336669</c:v>
                </c:pt>
                <c:pt idx="28">
                  <c:v>105165.71097251364</c:v>
                </c:pt>
                <c:pt idx="29">
                  <c:v>107338.7774224116</c:v>
                </c:pt>
                <c:pt idx="30">
                  <c:v>102560.00112265121</c:v>
                </c:pt>
                <c:pt idx="31">
                  <c:v>104592.38704644487</c:v>
                </c:pt>
                <c:pt idx="32">
                  <c:v>103181.42442849005</c:v>
                </c:pt>
                <c:pt idx="33">
                  <c:v>98465.110871282493</c:v>
                </c:pt>
                <c:pt idx="34">
                  <c:v>100291.4672150432</c:v>
                </c:pt>
                <c:pt idx="35">
                  <c:v>95627.899791767995</c:v>
                </c:pt>
                <c:pt idx="36">
                  <c:v>97320.88607083456</c:v>
                </c:pt>
                <c:pt idx="37">
                  <c:v>95809.153361562232</c:v>
                </c:pt>
                <c:pt idx="38">
                  <c:v>85157.76664488492</c:v>
                </c:pt>
                <c:pt idx="39">
                  <c:v>92740.375190336941</c:v>
                </c:pt>
                <c:pt idx="40">
                  <c:v>147074.74588102856</c:v>
                </c:pt>
                <c:pt idx="41">
                  <c:v>149368.6798837441</c:v>
                </c:pt>
                <c:pt idx="42">
                  <c:v>142010.40781362585</c:v>
                </c:pt>
                <c:pt idx="43">
                  <c:v>144105.90707823803</c:v>
                </c:pt>
                <c:pt idx="44">
                  <c:v>141456.55481619207</c:v>
                </c:pt>
                <c:pt idx="45">
                  <c:v>134321.05021736017</c:v>
                </c:pt>
                <c:pt idx="46">
                  <c:v>136133.85155880786</c:v>
                </c:pt>
                <c:pt idx="47">
                  <c:v>129159.84177858051</c:v>
                </c:pt>
                <c:pt idx="48">
                  <c:v>130794.6490950791</c:v>
                </c:pt>
                <c:pt idx="49">
                  <c:v>128124.52176912158</c:v>
                </c:pt>
                <c:pt idx="50">
                  <c:v>113315.97673776349</c:v>
                </c:pt>
                <c:pt idx="51">
                  <c:v>122794.14421557302</c:v>
                </c:pt>
                <c:pt idx="52">
                  <c:v>116262.6950247495</c:v>
                </c:pt>
                <c:pt idx="53">
                  <c:v>117490.92918181053</c:v>
                </c:pt>
                <c:pt idx="54">
                  <c:v>111149.56888836458</c:v>
                </c:pt>
                <c:pt idx="55">
                  <c:v>112230.91385730461</c:v>
                </c:pt>
                <c:pt idx="56">
                  <c:v>109621.86733845598</c:v>
                </c:pt>
                <c:pt idx="57">
                  <c:v>103576.65861845261</c:v>
                </c:pt>
                <c:pt idx="58">
                  <c:v>104454.68979728215</c:v>
                </c:pt>
                <c:pt idx="59">
                  <c:v>98612.871481713548</c:v>
                </c:pt>
                <c:pt idx="60">
                  <c:v>99366.653054920607</c:v>
                </c:pt>
                <c:pt idx="61">
                  <c:v>96856.288058765174</c:v>
                </c:pt>
                <c:pt idx="62">
                  <c:v>85237.731674173003</c:v>
                </c:pt>
                <c:pt idx="63">
                  <c:v>91910.23198029786</c:v>
                </c:pt>
                <c:pt idx="64">
                  <c:v>86590.920046163519</c:v>
                </c:pt>
                <c:pt idx="65">
                  <c:v>87072.770628548693</c:v>
                </c:pt>
                <c:pt idx="66">
                  <c:v>81965.701334115598</c:v>
                </c:pt>
                <c:pt idx="67">
                  <c:v>82353.77687435066</c:v>
                </c:pt>
                <c:pt idx="68">
                  <c:v>80041.488666148958</c:v>
                </c:pt>
                <c:pt idx="69">
                  <c:v>75253.567229676148</c:v>
                </c:pt>
                <c:pt idx="70">
                  <c:v>75516.293498801257</c:v>
                </c:pt>
                <c:pt idx="71">
                  <c:v>70940.484110412217</c:v>
                </c:pt>
                <c:pt idx="72">
                  <c:v>71129.42841681205</c:v>
                </c:pt>
                <c:pt idx="73">
                  <c:v>68989.79994864529</c:v>
                </c:pt>
                <c:pt idx="74">
                  <c:v>62571.651221500098</c:v>
                </c:pt>
                <c:pt idx="75">
                  <c:v>64821.432102938677</c:v>
                </c:pt>
                <c:pt idx="76">
                  <c:v>61128.152955518839</c:v>
                </c:pt>
                <c:pt idx="77">
                  <c:v>61673.80319737293</c:v>
                </c:pt>
                <c:pt idx="78">
                  <c:v>58268.62396096094</c:v>
                </c:pt>
                <c:pt idx="79">
                  <c:v>58777.339430401044</c:v>
                </c:pt>
                <c:pt idx="80">
                  <c:v>57373.299713671389</c:v>
                </c:pt>
                <c:pt idx="81">
                  <c:v>54192.543575746342</c:v>
                </c:pt>
                <c:pt idx="82">
                  <c:v>54654.45285933563</c:v>
                </c:pt>
                <c:pt idx="83">
                  <c:v>51619.219313098256</c:v>
                </c:pt>
                <c:pt idx="84">
                  <c:v>52055.230243359518</c:v>
                </c:pt>
                <c:pt idx="85">
                  <c:v>50800.57275934839</c:v>
                </c:pt>
                <c:pt idx="86">
                  <c:v>44778.195806124808</c:v>
                </c:pt>
                <c:pt idx="87">
                  <c:v>48381.027469130204</c:v>
                </c:pt>
                <c:pt idx="88">
                  <c:v>45692.882536102959</c:v>
                </c:pt>
                <c:pt idx="89">
                  <c:v>46202.400000000001</c:v>
                </c:pt>
                <c:pt idx="90">
                  <c:v>44712</c:v>
                </c:pt>
                <c:pt idx="91">
                  <c:v>46202.400000000001</c:v>
                </c:pt>
                <c:pt idx="92">
                  <c:v>46202.400000000001</c:v>
                </c:pt>
                <c:pt idx="93">
                  <c:v>44712</c:v>
                </c:pt>
                <c:pt idx="94">
                  <c:v>46202.400000000001</c:v>
                </c:pt>
                <c:pt idx="95">
                  <c:v>44712</c:v>
                </c:pt>
                <c:pt idx="96">
                  <c:v>46202.400000000001</c:v>
                </c:pt>
                <c:pt idx="97">
                  <c:v>46202.400000000001</c:v>
                </c:pt>
                <c:pt idx="98">
                  <c:v>41731.199999999997</c:v>
                </c:pt>
                <c:pt idx="99">
                  <c:v>46202.400000000001</c:v>
                </c:pt>
                <c:pt idx="100">
                  <c:v>44712</c:v>
                </c:pt>
                <c:pt idx="101">
                  <c:v>46202.400000000001</c:v>
                </c:pt>
                <c:pt idx="102">
                  <c:v>44712</c:v>
                </c:pt>
                <c:pt idx="103">
                  <c:v>46202.400000000001</c:v>
                </c:pt>
                <c:pt idx="104">
                  <c:v>46202.400000000001</c:v>
                </c:pt>
                <c:pt idx="105">
                  <c:v>44712</c:v>
                </c:pt>
                <c:pt idx="106">
                  <c:v>46202.400000000001</c:v>
                </c:pt>
                <c:pt idx="107">
                  <c:v>44712</c:v>
                </c:pt>
                <c:pt idx="108">
                  <c:v>46202.400000000001</c:v>
                </c:pt>
                <c:pt idx="109">
                  <c:v>46202.400000000001</c:v>
                </c:pt>
                <c:pt idx="110">
                  <c:v>41731.199999999997</c:v>
                </c:pt>
                <c:pt idx="111">
                  <c:v>46202.400000000001</c:v>
                </c:pt>
                <c:pt idx="112">
                  <c:v>44712</c:v>
                </c:pt>
                <c:pt idx="113">
                  <c:v>46202.400000000001</c:v>
                </c:pt>
                <c:pt idx="114">
                  <c:v>44712</c:v>
                </c:pt>
                <c:pt idx="115">
                  <c:v>46202.400000000001</c:v>
                </c:pt>
                <c:pt idx="116">
                  <c:v>46202.400000000001</c:v>
                </c:pt>
                <c:pt idx="117">
                  <c:v>44712</c:v>
                </c:pt>
                <c:pt idx="118">
                  <c:v>46202.400000000001</c:v>
                </c:pt>
                <c:pt idx="119">
                  <c:v>44712</c:v>
                </c:pt>
                <c:pt idx="120">
                  <c:v>46202.400000000001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5C-472A-B8D4-371F7B1563DC}"/>
            </c:ext>
          </c:extLst>
        </c:ser>
        <c:ser>
          <c:idx val="2"/>
          <c:order val="1"/>
          <c:tx>
            <c:strRef>
              <c:f>Summary!$AF$53</c:f>
              <c:strCache>
                <c:ptCount val="1"/>
                <c:pt idx="0">
                  <c:v>Spot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Summary!$AG$53:$EW$53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49766.399999999994</c:v>
                </c:pt>
                <c:pt idx="7">
                  <c:v>51425.279999999999</c:v>
                </c:pt>
                <c:pt idx="8">
                  <c:v>51296.877370163653</c:v>
                </c:pt>
                <c:pt idx="9">
                  <c:v>49559.505807369962</c:v>
                </c:pt>
                <c:pt idx="10">
                  <c:v>51097.863628491134</c:v>
                </c:pt>
                <c:pt idx="11">
                  <c:v>49303.263246134818</c:v>
                </c:pt>
                <c:pt idx="12">
                  <c:v>50788.222354142104</c:v>
                </c:pt>
                <c:pt idx="13">
                  <c:v>50605.764936969463</c:v>
                </c:pt>
                <c:pt idx="14">
                  <c:v>45523.306640358147</c:v>
                </c:pt>
                <c:pt idx="15">
                  <c:v>50178.363507154223</c:v>
                </c:pt>
                <c:pt idx="16">
                  <c:v>48324.323499565682</c:v>
                </c:pt>
                <c:pt idx="17">
                  <c:v>49672.219748893869</c:v>
                </c:pt>
                <c:pt idx="18">
                  <c:v>47797.353802342775</c:v>
                </c:pt>
                <c:pt idx="19">
                  <c:v>49089.914776332349</c:v>
                </c:pt>
                <c:pt idx="20">
                  <c:v>48770.783547322484</c:v>
                </c:pt>
                <c:pt idx="21">
                  <c:v>46871.283111919118</c:v>
                </c:pt>
                <c:pt idx="22">
                  <c:v>48078.821764914435</c:v>
                </c:pt>
                <c:pt idx="23">
                  <c:v>46167.831777719774</c:v>
                </c:pt>
                <c:pt idx="24">
                  <c:v>47317.917208422048</c:v>
                </c:pt>
                <c:pt idx="25">
                  <c:v>46912.735231371793</c:v>
                </c:pt>
                <c:pt idx="26">
                  <c:v>43492.240214529782</c:v>
                </c:pt>
                <c:pt idx="27">
                  <c:v>46055.317640159417</c:v>
                </c:pt>
                <c:pt idx="28">
                  <c:v>44132.978194759926</c:v>
                </c:pt>
                <c:pt idx="29">
                  <c:v>45138.508365863687</c:v>
                </c:pt>
                <c:pt idx="30">
                  <c:v>43218.525518015944</c:v>
                </c:pt>
                <c:pt idx="31">
                  <c:v>44166.526080341748</c:v>
                </c:pt>
                <c:pt idx="32">
                  <c:v>43661.213424037705</c:v>
                </c:pt>
                <c:pt idx="33">
                  <c:v>41752.035140972948</c:v>
                </c:pt>
                <c:pt idx="34">
                  <c:v>42614.76786965791</c:v>
                </c:pt>
                <c:pt idx="35">
                  <c:v>40717.537388194658</c:v>
                </c:pt>
                <c:pt idx="36">
                  <c:v>41524.418589451467</c:v>
                </c:pt>
                <c:pt idx="37">
                  <c:v>40964.249639276299</c:v>
                </c:pt>
                <c:pt idx="38">
                  <c:v>36485.696123647132</c:v>
                </c:pt>
                <c:pt idx="39">
                  <c:v>39816.902380040054</c:v>
                </c:pt>
                <c:pt idx="40">
                  <c:v>63275.684633305929</c:v>
                </c:pt>
                <c:pt idx="41">
                  <c:v>64395.910719346946</c:v>
                </c:pt>
                <c:pt idx="42">
                  <c:v>61564.948309661144</c:v>
                </c:pt>
                <c:pt idx="43">
                  <c:v>62859.147983938383</c:v>
                </c:pt>
                <c:pt idx="44">
                  <c:v>62094.186577699635</c:v>
                </c:pt>
                <c:pt idx="45">
                  <c:v>59344.814302634783</c:v>
                </c:pt>
                <c:pt idx="46">
                  <c:v>60546.253564550949</c:v>
                </c:pt>
                <c:pt idx="47">
                  <c:v>57836.862579773129</c:v>
                </c:pt>
                <c:pt idx="48">
                  <c:v>58979.216131861067</c:v>
                </c:pt>
                <c:pt idx="49">
                  <c:v>58190.347921210443</c:v>
                </c:pt>
                <c:pt idx="50">
                  <c:v>51844.135404117245</c:v>
                </c:pt>
                <c:pt idx="51">
                  <c:v>56605.465663209572</c:v>
                </c:pt>
                <c:pt idx="52">
                  <c:v>54010.492194258826</c:v>
                </c:pt>
                <c:pt idx="53">
                  <c:v>55015.670619772522</c:v>
                </c:pt>
                <c:pt idx="54">
                  <c:v>52471.564305319516</c:v>
                </c:pt>
                <c:pt idx="55">
                  <c:v>53426.330436970995</c:v>
                </c:pt>
                <c:pt idx="56">
                  <c:v>52633.44910089967</c:v>
                </c:pt>
                <c:pt idx="57">
                  <c:v>50170.251985452262</c:v>
                </c:pt>
                <c:pt idx="58">
                  <c:v>51054.369634930314</c:v>
                </c:pt>
                <c:pt idx="59">
                  <c:v>48647.773180148499</c:v>
                </c:pt>
                <c:pt idx="60">
                  <c:v>49488.153266796086</c:v>
                </c:pt>
                <c:pt idx="61">
                  <c:v>48711.286449696971</c:v>
                </c:pt>
                <c:pt idx="62">
                  <c:v>43300.01364374689</c:v>
                </c:pt>
                <c:pt idx="63">
                  <c:v>47172.713357649998</c:v>
                </c:pt>
                <c:pt idx="64">
                  <c:v>44914.859971862461</c:v>
                </c:pt>
                <c:pt idx="65">
                  <c:v>46202.400000000001</c:v>
                </c:pt>
                <c:pt idx="66">
                  <c:v>44712</c:v>
                </c:pt>
                <c:pt idx="67">
                  <c:v>46202.400000000001</c:v>
                </c:pt>
                <c:pt idx="68">
                  <c:v>46202.400000000001</c:v>
                </c:pt>
                <c:pt idx="69">
                  <c:v>44712</c:v>
                </c:pt>
                <c:pt idx="70">
                  <c:v>46202.400000000001</c:v>
                </c:pt>
                <c:pt idx="71">
                  <c:v>44712</c:v>
                </c:pt>
                <c:pt idx="72">
                  <c:v>46202.400000000001</c:v>
                </c:pt>
                <c:pt idx="73">
                  <c:v>46202.400000000001</c:v>
                </c:pt>
                <c:pt idx="74">
                  <c:v>43221.599999999999</c:v>
                </c:pt>
                <c:pt idx="75">
                  <c:v>46202.400000000001</c:v>
                </c:pt>
                <c:pt idx="76">
                  <c:v>44712</c:v>
                </c:pt>
                <c:pt idx="77">
                  <c:v>46202.400000000001</c:v>
                </c:pt>
                <c:pt idx="78">
                  <c:v>44712</c:v>
                </c:pt>
                <c:pt idx="79">
                  <c:v>46202.400000000001</c:v>
                </c:pt>
                <c:pt idx="80">
                  <c:v>46202.400000000001</c:v>
                </c:pt>
                <c:pt idx="81">
                  <c:v>44712</c:v>
                </c:pt>
                <c:pt idx="82">
                  <c:v>46202.400000000001</c:v>
                </c:pt>
                <c:pt idx="83">
                  <c:v>44712</c:v>
                </c:pt>
                <c:pt idx="84">
                  <c:v>46202.400000000001</c:v>
                </c:pt>
                <c:pt idx="85">
                  <c:v>46202.400000000001</c:v>
                </c:pt>
                <c:pt idx="86">
                  <c:v>41731.199999999997</c:v>
                </c:pt>
                <c:pt idx="87">
                  <c:v>46202.400000000001</c:v>
                </c:pt>
                <c:pt idx="88">
                  <c:v>44712</c:v>
                </c:pt>
                <c:pt idx="89">
                  <c:v>46202.400000000001</c:v>
                </c:pt>
                <c:pt idx="90">
                  <c:v>44712</c:v>
                </c:pt>
                <c:pt idx="91">
                  <c:v>46202.400000000001</c:v>
                </c:pt>
                <c:pt idx="92">
                  <c:v>46202.400000000001</c:v>
                </c:pt>
                <c:pt idx="93">
                  <c:v>44712</c:v>
                </c:pt>
                <c:pt idx="94">
                  <c:v>46202.400000000001</c:v>
                </c:pt>
                <c:pt idx="95">
                  <c:v>44712</c:v>
                </c:pt>
                <c:pt idx="96">
                  <c:v>46202.400000000001</c:v>
                </c:pt>
                <c:pt idx="97">
                  <c:v>46202.400000000001</c:v>
                </c:pt>
                <c:pt idx="98">
                  <c:v>41731.199999999997</c:v>
                </c:pt>
                <c:pt idx="99">
                  <c:v>46202.400000000001</c:v>
                </c:pt>
                <c:pt idx="100">
                  <c:v>44712</c:v>
                </c:pt>
                <c:pt idx="101">
                  <c:v>46202.400000000001</c:v>
                </c:pt>
                <c:pt idx="102">
                  <c:v>44712</c:v>
                </c:pt>
                <c:pt idx="103">
                  <c:v>46202.400000000001</c:v>
                </c:pt>
                <c:pt idx="104">
                  <c:v>46202.400000000001</c:v>
                </c:pt>
                <c:pt idx="105">
                  <c:v>44712</c:v>
                </c:pt>
                <c:pt idx="106">
                  <c:v>46202.400000000001</c:v>
                </c:pt>
                <c:pt idx="107">
                  <c:v>44712</c:v>
                </c:pt>
                <c:pt idx="108">
                  <c:v>46202.400000000001</c:v>
                </c:pt>
                <c:pt idx="109">
                  <c:v>46202.400000000001</c:v>
                </c:pt>
                <c:pt idx="110">
                  <c:v>41731.199999999997</c:v>
                </c:pt>
                <c:pt idx="111">
                  <c:v>46202.400000000001</c:v>
                </c:pt>
                <c:pt idx="112">
                  <c:v>44712</c:v>
                </c:pt>
                <c:pt idx="113">
                  <c:v>46202.400000000001</c:v>
                </c:pt>
                <c:pt idx="114">
                  <c:v>44712</c:v>
                </c:pt>
                <c:pt idx="115">
                  <c:v>46202.400000000001</c:v>
                </c:pt>
                <c:pt idx="116">
                  <c:v>46202.400000000001</c:v>
                </c:pt>
                <c:pt idx="117">
                  <c:v>44712</c:v>
                </c:pt>
                <c:pt idx="118">
                  <c:v>46202.400000000001</c:v>
                </c:pt>
                <c:pt idx="119">
                  <c:v>44712</c:v>
                </c:pt>
                <c:pt idx="120">
                  <c:v>46202.400000000001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5C-472A-B8D4-371F7B1563DC}"/>
            </c:ext>
          </c:extLst>
        </c:ser>
        <c:ser>
          <c:idx val="3"/>
          <c:order val="2"/>
          <c:tx>
            <c:strRef>
              <c:f>Summary!$AF$54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Summary!$AG$54:$EW$54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93312</c:v>
                </c:pt>
                <c:pt idx="7">
                  <c:v>96422.400000000009</c:v>
                </c:pt>
                <c:pt idx="8">
                  <c:v>96181.645069056831</c:v>
                </c:pt>
                <c:pt idx="9">
                  <c:v>92924.073388818681</c:v>
                </c:pt>
                <c:pt idx="10">
                  <c:v>95808.49430342087</c:v>
                </c:pt>
                <c:pt idx="11">
                  <c:v>92443.61858650278</c:v>
                </c:pt>
                <c:pt idx="12">
                  <c:v>95227.916914016416</c:v>
                </c:pt>
                <c:pt idx="13">
                  <c:v>94885.809256817738</c:v>
                </c:pt>
                <c:pt idx="14">
                  <c:v>85356.199950671536</c:v>
                </c:pt>
                <c:pt idx="15">
                  <c:v>94084.43157591419</c:v>
                </c:pt>
                <c:pt idx="16">
                  <c:v>90608.106561685665</c:v>
                </c:pt>
                <c:pt idx="17">
                  <c:v>93135.412029176005</c:v>
                </c:pt>
                <c:pt idx="18">
                  <c:v>89620.038379392703</c:v>
                </c:pt>
                <c:pt idx="19">
                  <c:v>92043.590205623128</c:v>
                </c:pt>
                <c:pt idx="20">
                  <c:v>91445.219151229641</c:v>
                </c:pt>
                <c:pt idx="21">
                  <c:v>87883.655834848338</c:v>
                </c:pt>
                <c:pt idx="22">
                  <c:v>90147.790809214581</c:v>
                </c:pt>
                <c:pt idx="23">
                  <c:v>86564.68458322456</c:v>
                </c:pt>
                <c:pt idx="24">
                  <c:v>88721.09476579132</c:v>
                </c:pt>
                <c:pt idx="25">
                  <c:v>87961.378558822122</c:v>
                </c:pt>
                <c:pt idx="26">
                  <c:v>81547.950402243325</c:v>
                </c:pt>
                <c:pt idx="27">
                  <c:v>86353.720575298881</c:v>
                </c:pt>
                <c:pt idx="28">
                  <c:v>82749.334115174846</c:v>
                </c:pt>
                <c:pt idx="29">
                  <c:v>84634.703185994367</c:v>
                </c:pt>
                <c:pt idx="30">
                  <c:v>81034.735346279864</c:v>
                </c:pt>
                <c:pt idx="31">
                  <c:v>82812.236400640759</c:v>
                </c:pt>
                <c:pt idx="32">
                  <c:v>81864.775170070687</c:v>
                </c:pt>
                <c:pt idx="33">
                  <c:v>78285.065889324251</c:v>
                </c:pt>
                <c:pt idx="34">
                  <c:v>79902.689755608561</c:v>
                </c:pt>
                <c:pt idx="35">
                  <c:v>76345.382602864949</c:v>
                </c:pt>
                <c:pt idx="36">
                  <c:v>77858.284855221485</c:v>
                </c:pt>
                <c:pt idx="37">
                  <c:v>76807.968073643031</c:v>
                </c:pt>
                <c:pt idx="38">
                  <c:v>68410.680231838342</c:v>
                </c:pt>
                <c:pt idx="39">
                  <c:v>74656.691962575074</c:v>
                </c:pt>
                <c:pt idx="40">
                  <c:v>118641.90868744858</c:v>
                </c:pt>
                <c:pt idx="41">
                  <c:v>120742.33259877544</c:v>
                </c:pt>
                <c:pt idx="42">
                  <c:v>115032.37077415283</c:v>
                </c:pt>
                <c:pt idx="43">
                  <c:v>116971.86995984594</c:v>
                </c:pt>
                <c:pt idx="44">
                  <c:v>115059.46644424906</c:v>
                </c:pt>
                <c:pt idx="45">
                  <c:v>109482.03575658693</c:v>
                </c:pt>
                <c:pt idx="46">
                  <c:v>111189.63391137734</c:v>
                </c:pt>
                <c:pt idx="47">
                  <c:v>105712.15644943278</c:v>
                </c:pt>
                <c:pt idx="48">
                  <c:v>107272.04032965263</c:v>
                </c:pt>
                <c:pt idx="49">
                  <c:v>105299.86980302607</c:v>
                </c:pt>
                <c:pt idx="50">
                  <c:v>93322.338510293077</c:v>
                </c:pt>
                <c:pt idx="51">
                  <c:v>101337.66415802388</c:v>
                </c:pt>
                <c:pt idx="52">
                  <c:v>96146.230485647015</c:v>
                </c:pt>
                <c:pt idx="53">
                  <c:v>97363.176549431271</c:v>
                </c:pt>
                <c:pt idx="54">
                  <c:v>92298.910763298787</c:v>
                </c:pt>
                <c:pt idx="55">
                  <c:v>93389.826092427465</c:v>
                </c:pt>
                <c:pt idx="56">
                  <c:v>91407.622752249168</c:v>
                </c:pt>
                <c:pt idx="57">
                  <c:v>86545.62996363065</c:v>
                </c:pt>
                <c:pt idx="58">
                  <c:v>87459.924087325751</c:v>
                </c:pt>
                <c:pt idx="59">
                  <c:v>82739.432950371222</c:v>
                </c:pt>
                <c:pt idx="60">
                  <c:v>83544.383166990199</c:v>
                </c:pt>
                <c:pt idx="61">
                  <c:v>81602.216124242404</c:v>
                </c:pt>
                <c:pt idx="62">
                  <c:v>71962.034109367189</c:v>
                </c:pt>
                <c:pt idx="63">
                  <c:v>77755.78339412497</c:v>
                </c:pt>
                <c:pt idx="64">
                  <c:v>73407.149929656109</c:v>
                </c:pt>
                <c:pt idx="65">
                  <c:v>73968.262856672722</c:v>
                </c:pt>
                <c:pt idx="66">
                  <c:v>69773.762000929099</c:v>
                </c:pt>
                <c:pt idx="67">
                  <c:v>70249.025483718739</c:v>
                </c:pt>
                <c:pt idx="68">
                  <c:v>68417.72354533161</c:v>
                </c:pt>
                <c:pt idx="69">
                  <c:v>64458.042392105934</c:v>
                </c:pt>
                <c:pt idx="70">
                  <c:v>64816.730638511974</c:v>
                </c:pt>
                <c:pt idx="71">
                  <c:v>61313.281741288061</c:v>
                </c:pt>
                <c:pt idx="72">
                  <c:v>62048.343513767875</c:v>
                </c:pt>
                <c:pt idx="73">
                  <c:v>60757.397783537956</c:v>
                </c:pt>
                <c:pt idx="74">
                  <c:v>55647.047431262923</c:v>
                </c:pt>
                <c:pt idx="75">
                  <c:v>58230.99066913774</c:v>
                </c:pt>
                <c:pt idx="76">
                  <c:v>55157.925739682069</c:v>
                </c:pt>
                <c:pt idx="77">
                  <c:v>55781.812955649781</c:v>
                </c:pt>
                <c:pt idx="78">
                  <c:v>52826.383356410784</c:v>
                </c:pt>
                <c:pt idx="79">
                  <c:v>53413.23904740758</c:v>
                </c:pt>
                <c:pt idx="80">
                  <c:v>52260.071643811338</c:v>
                </c:pt>
                <c:pt idx="81">
                  <c:v>49478.762733433927</c:v>
                </c:pt>
                <c:pt idx="82">
                  <c:v>50017.447738417017</c:v>
                </c:pt>
                <c:pt idx="83">
                  <c:v>47350.137225650855</c:v>
                </c:pt>
                <c:pt idx="84">
                  <c:v>47861.328087775379</c:v>
                </c:pt>
                <c:pt idx="85">
                  <c:v>46816.164789673079</c:v>
                </c:pt>
                <c:pt idx="86">
                  <c:v>41731.199999999997</c:v>
                </c:pt>
                <c:pt idx="87">
                  <c:v>46202.400000000001</c:v>
                </c:pt>
                <c:pt idx="88">
                  <c:v>44712</c:v>
                </c:pt>
                <c:pt idx="89">
                  <c:v>46202.400000000001</c:v>
                </c:pt>
                <c:pt idx="90">
                  <c:v>44712</c:v>
                </c:pt>
                <c:pt idx="91">
                  <c:v>46202.400000000001</c:v>
                </c:pt>
                <c:pt idx="92">
                  <c:v>46202.400000000001</c:v>
                </c:pt>
                <c:pt idx="93">
                  <c:v>44712</c:v>
                </c:pt>
                <c:pt idx="94">
                  <c:v>46202.400000000001</c:v>
                </c:pt>
                <c:pt idx="95">
                  <c:v>44712</c:v>
                </c:pt>
                <c:pt idx="96">
                  <c:v>46202.400000000001</c:v>
                </c:pt>
                <c:pt idx="97">
                  <c:v>46202.400000000001</c:v>
                </c:pt>
                <c:pt idx="98">
                  <c:v>41731.199999999997</c:v>
                </c:pt>
                <c:pt idx="99">
                  <c:v>46202.400000000001</c:v>
                </c:pt>
                <c:pt idx="100">
                  <c:v>44712</c:v>
                </c:pt>
                <c:pt idx="101">
                  <c:v>46202.400000000001</c:v>
                </c:pt>
                <c:pt idx="102">
                  <c:v>44712</c:v>
                </c:pt>
                <c:pt idx="103">
                  <c:v>46202.400000000001</c:v>
                </c:pt>
                <c:pt idx="104">
                  <c:v>46202.400000000001</c:v>
                </c:pt>
                <c:pt idx="105">
                  <c:v>44712</c:v>
                </c:pt>
                <c:pt idx="106">
                  <c:v>46202.400000000001</c:v>
                </c:pt>
                <c:pt idx="107">
                  <c:v>44712</c:v>
                </c:pt>
                <c:pt idx="108">
                  <c:v>46202.400000000001</c:v>
                </c:pt>
                <c:pt idx="109">
                  <c:v>46202.400000000001</c:v>
                </c:pt>
                <c:pt idx="110">
                  <c:v>41731.199999999997</c:v>
                </c:pt>
                <c:pt idx="111">
                  <c:v>46202.400000000001</c:v>
                </c:pt>
                <c:pt idx="112">
                  <c:v>44712</c:v>
                </c:pt>
                <c:pt idx="113">
                  <c:v>46202.400000000001</c:v>
                </c:pt>
                <c:pt idx="114">
                  <c:v>44712</c:v>
                </c:pt>
                <c:pt idx="115">
                  <c:v>46202.400000000001</c:v>
                </c:pt>
                <c:pt idx="116">
                  <c:v>46202.400000000001</c:v>
                </c:pt>
                <c:pt idx="117">
                  <c:v>44712</c:v>
                </c:pt>
                <c:pt idx="118">
                  <c:v>46202.400000000001</c:v>
                </c:pt>
                <c:pt idx="119">
                  <c:v>44712</c:v>
                </c:pt>
                <c:pt idx="120">
                  <c:v>46202.400000000001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C-472A-B8D4-371F7B1563DC}"/>
            </c:ext>
          </c:extLst>
        </c:ser>
        <c:ser>
          <c:idx val="4"/>
          <c:order val="3"/>
          <c:tx>
            <c:strRef>
              <c:f>Summary!$AF$55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Summary!$AG$55:$EW$55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87091.199999999997</c:v>
                </c:pt>
                <c:pt idx="7">
                  <c:v>89994.239999999991</c:v>
                </c:pt>
                <c:pt idx="8">
                  <c:v>89769.535397786414</c:v>
                </c:pt>
                <c:pt idx="9">
                  <c:v>86729.135162897437</c:v>
                </c:pt>
                <c:pt idx="10">
                  <c:v>89421.261349859458</c:v>
                </c:pt>
                <c:pt idx="11">
                  <c:v>86280.710680735938</c:v>
                </c:pt>
                <c:pt idx="12">
                  <c:v>88879.389119748666</c:v>
                </c:pt>
                <c:pt idx="13">
                  <c:v>88560.088639696536</c:v>
                </c:pt>
                <c:pt idx="14">
                  <c:v>79665.786620626779</c:v>
                </c:pt>
                <c:pt idx="15">
                  <c:v>87812.13613751989</c:v>
                </c:pt>
                <c:pt idx="16">
                  <c:v>84567.566124239936</c:v>
                </c:pt>
                <c:pt idx="17">
                  <c:v>86926.384560564256</c:v>
                </c:pt>
                <c:pt idx="18">
                  <c:v>83645.369154099841</c:v>
                </c:pt>
                <c:pt idx="19">
                  <c:v>85907.350858581587</c:v>
                </c:pt>
                <c:pt idx="20">
                  <c:v>85348.871207814344</c:v>
                </c:pt>
                <c:pt idx="21">
                  <c:v>82024.745445858454</c:v>
                </c:pt>
                <c:pt idx="22">
                  <c:v>84137.938088600262</c:v>
                </c:pt>
                <c:pt idx="23">
                  <c:v>80793.705611009587</c:v>
                </c:pt>
                <c:pt idx="24">
                  <c:v>82806.355114738559</c:v>
                </c:pt>
                <c:pt idx="25">
                  <c:v>82097.286654900643</c:v>
                </c:pt>
                <c:pt idx="26">
                  <c:v>76111.4203754271</c:v>
                </c:pt>
                <c:pt idx="27">
                  <c:v>80596.805870278971</c:v>
                </c:pt>
                <c:pt idx="28">
                  <c:v>77232.711840829856</c:v>
                </c:pt>
                <c:pt idx="29">
                  <c:v>78992.389640261419</c:v>
                </c:pt>
                <c:pt idx="30">
                  <c:v>75632.419656527913</c:v>
                </c:pt>
                <c:pt idx="31">
                  <c:v>77291.420640598051</c:v>
                </c:pt>
                <c:pt idx="32">
                  <c:v>76407.123492066006</c:v>
                </c:pt>
                <c:pt idx="33">
                  <c:v>73066.061496702634</c:v>
                </c:pt>
                <c:pt idx="34">
                  <c:v>74575.843771901345</c:v>
                </c:pt>
                <c:pt idx="35">
                  <c:v>71255.690429340626</c:v>
                </c:pt>
                <c:pt idx="36">
                  <c:v>72667.732531540067</c:v>
                </c:pt>
                <c:pt idx="37">
                  <c:v>71687.436868733523</c:v>
                </c:pt>
                <c:pt idx="38">
                  <c:v>63849.968216382462</c:v>
                </c:pt>
                <c:pt idx="39">
                  <c:v>69679.579165070085</c:v>
                </c:pt>
                <c:pt idx="40">
                  <c:v>110732.44810828535</c:v>
                </c:pt>
                <c:pt idx="41">
                  <c:v>112692.84375885711</c:v>
                </c:pt>
                <c:pt idx="42">
                  <c:v>107363.54605587598</c:v>
                </c:pt>
                <c:pt idx="43">
                  <c:v>109173.74529585621</c:v>
                </c:pt>
                <c:pt idx="44">
                  <c:v>107388.83534796581</c:v>
                </c:pt>
                <c:pt idx="45">
                  <c:v>102183.23337281449</c:v>
                </c:pt>
                <c:pt idx="46">
                  <c:v>103776.99165061889</c:v>
                </c:pt>
                <c:pt idx="47">
                  <c:v>98664.679352803956</c:v>
                </c:pt>
                <c:pt idx="48">
                  <c:v>100120.57097434247</c:v>
                </c:pt>
                <c:pt idx="49">
                  <c:v>98279.878482824352</c:v>
                </c:pt>
                <c:pt idx="50">
                  <c:v>87100.849276273555</c:v>
                </c:pt>
                <c:pt idx="51">
                  <c:v>94581.819880822324</c:v>
                </c:pt>
                <c:pt idx="52">
                  <c:v>89736.481786603908</c:v>
                </c:pt>
                <c:pt idx="53">
                  <c:v>90872.298112802542</c:v>
                </c:pt>
                <c:pt idx="54">
                  <c:v>86145.65004574554</c:v>
                </c:pt>
                <c:pt idx="55">
                  <c:v>87163.837686265659</c:v>
                </c:pt>
                <c:pt idx="56">
                  <c:v>85313.781235432572</c:v>
                </c:pt>
                <c:pt idx="57">
                  <c:v>80775.921299388603</c:v>
                </c:pt>
                <c:pt idx="58">
                  <c:v>81629.262481504062</c:v>
                </c:pt>
                <c:pt idx="59">
                  <c:v>77223.470753679838</c:v>
                </c:pt>
                <c:pt idx="60">
                  <c:v>77974.757622524208</c:v>
                </c:pt>
                <c:pt idx="61">
                  <c:v>76162.068382626254</c:v>
                </c:pt>
                <c:pt idx="62">
                  <c:v>67164.565168742745</c:v>
                </c:pt>
                <c:pt idx="63">
                  <c:v>72572.064501183311</c:v>
                </c:pt>
                <c:pt idx="64">
                  <c:v>68513.339934345713</c:v>
                </c:pt>
                <c:pt idx="65">
                  <c:v>69037.045332894573</c:v>
                </c:pt>
                <c:pt idx="66">
                  <c:v>65122.177867533843</c:v>
                </c:pt>
                <c:pt idx="67">
                  <c:v>65565.75711813751</c:v>
                </c:pt>
                <c:pt idx="68">
                  <c:v>63962.806481732143</c:v>
                </c:pt>
                <c:pt idx="69">
                  <c:v>60672.629674474178</c:v>
                </c:pt>
                <c:pt idx="70">
                  <c:v>61442.111446958399</c:v>
                </c:pt>
                <c:pt idx="71">
                  <c:v>58262.529625202209</c:v>
                </c:pt>
                <c:pt idx="72">
                  <c:v>58983.147279516692</c:v>
                </c:pt>
                <c:pt idx="73">
                  <c:v>57778.26459796878</c:v>
                </c:pt>
                <c:pt idx="74">
                  <c:v>52939.484269178734</c:v>
                </c:pt>
                <c:pt idx="75">
                  <c:v>55420.284624528569</c:v>
                </c:pt>
                <c:pt idx="76">
                  <c:v>52517.530690369946</c:v>
                </c:pt>
                <c:pt idx="77">
                  <c:v>53134.38542527314</c:v>
                </c:pt>
                <c:pt idx="78">
                  <c:v>50341.4244659834</c:v>
                </c:pt>
                <c:pt idx="79">
                  <c:v>50923.716444247082</c:v>
                </c:pt>
                <c:pt idx="80">
                  <c:v>49847.42686755726</c:v>
                </c:pt>
                <c:pt idx="81">
                  <c:v>47216.978551205008</c:v>
                </c:pt>
                <c:pt idx="82">
                  <c:v>47754.311222522563</c:v>
                </c:pt>
                <c:pt idx="83">
                  <c:v>45230.261410607476</c:v>
                </c:pt>
                <c:pt idx="84">
                  <c:v>46202.400000000001</c:v>
                </c:pt>
                <c:pt idx="85">
                  <c:v>46202.400000000001</c:v>
                </c:pt>
                <c:pt idx="86">
                  <c:v>41731.199999999997</c:v>
                </c:pt>
                <c:pt idx="87">
                  <c:v>46202.400000000001</c:v>
                </c:pt>
                <c:pt idx="88">
                  <c:v>44712</c:v>
                </c:pt>
                <c:pt idx="89">
                  <c:v>46202.400000000001</c:v>
                </c:pt>
                <c:pt idx="90">
                  <c:v>44712</c:v>
                </c:pt>
                <c:pt idx="91">
                  <c:v>46202.400000000001</c:v>
                </c:pt>
                <c:pt idx="92">
                  <c:v>46202.400000000001</c:v>
                </c:pt>
                <c:pt idx="93">
                  <c:v>44712</c:v>
                </c:pt>
                <c:pt idx="94">
                  <c:v>46202.400000000001</c:v>
                </c:pt>
                <c:pt idx="95">
                  <c:v>44712</c:v>
                </c:pt>
                <c:pt idx="96">
                  <c:v>46202.400000000001</c:v>
                </c:pt>
                <c:pt idx="97">
                  <c:v>46202.400000000001</c:v>
                </c:pt>
                <c:pt idx="98">
                  <c:v>41731.199999999997</c:v>
                </c:pt>
                <c:pt idx="99">
                  <c:v>46202.400000000001</c:v>
                </c:pt>
                <c:pt idx="100">
                  <c:v>44712</c:v>
                </c:pt>
                <c:pt idx="101">
                  <c:v>46202.400000000001</c:v>
                </c:pt>
                <c:pt idx="102">
                  <c:v>44712</c:v>
                </c:pt>
                <c:pt idx="103">
                  <c:v>46202.400000000001</c:v>
                </c:pt>
                <c:pt idx="104">
                  <c:v>46202.400000000001</c:v>
                </c:pt>
                <c:pt idx="105">
                  <c:v>44712</c:v>
                </c:pt>
                <c:pt idx="106">
                  <c:v>46202.400000000001</c:v>
                </c:pt>
                <c:pt idx="107">
                  <c:v>44712</c:v>
                </c:pt>
                <c:pt idx="108">
                  <c:v>46202.400000000001</c:v>
                </c:pt>
                <c:pt idx="109">
                  <c:v>46202.400000000001</c:v>
                </c:pt>
                <c:pt idx="110">
                  <c:v>41731.199999999997</c:v>
                </c:pt>
                <c:pt idx="111">
                  <c:v>46202.400000000001</c:v>
                </c:pt>
                <c:pt idx="112">
                  <c:v>44712</c:v>
                </c:pt>
                <c:pt idx="113">
                  <c:v>46202.400000000001</c:v>
                </c:pt>
                <c:pt idx="114">
                  <c:v>44712</c:v>
                </c:pt>
                <c:pt idx="115">
                  <c:v>46202.400000000001</c:v>
                </c:pt>
                <c:pt idx="116">
                  <c:v>46202.400000000001</c:v>
                </c:pt>
                <c:pt idx="117">
                  <c:v>44712</c:v>
                </c:pt>
                <c:pt idx="118">
                  <c:v>46202.400000000001</c:v>
                </c:pt>
                <c:pt idx="119">
                  <c:v>44712</c:v>
                </c:pt>
                <c:pt idx="120">
                  <c:v>46202.400000000001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5C-472A-B8D4-371F7B1563DC}"/>
            </c:ext>
          </c:extLst>
        </c:ser>
        <c:ser>
          <c:idx val="5"/>
          <c:order val="4"/>
          <c:tx>
            <c:strRef>
              <c:f>Summary!$AF$56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Summary!$AG$56:$EW$56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69984</c:v>
                </c:pt>
                <c:pt idx="5">
                  <c:v>72316.800000000003</c:v>
                </c:pt>
                <c:pt idx="6">
                  <c:v>69984</c:v>
                </c:pt>
                <c:pt idx="7">
                  <c:v>72316.800000000003</c:v>
                </c:pt>
                <c:pt idx="8">
                  <c:v>63854.481310883624</c:v>
                </c:pt>
                <c:pt idx="9">
                  <c:v>61606.434498161361</c:v>
                </c:pt>
                <c:pt idx="10">
                  <c:v>63401.468073535179</c:v>
                </c:pt>
                <c:pt idx="11">
                  <c:v>61023.827632183238</c:v>
                </c:pt>
                <c:pt idx="12">
                  <c:v>62742.561971637821</c:v>
                </c:pt>
                <c:pt idx="13">
                  <c:v>62387.786528355384</c:v>
                </c:pt>
                <c:pt idx="14">
                  <c:v>56001.665279926929</c:v>
                </c:pt>
                <c:pt idx="15">
                  <c:v>61602.532925736421</c:v>
                </c:pt>
                <c:pt idx="16">
                  <c:v>59202.815177653465</c:v>
                </c:pt>
                <c:pt idx="17">
                  <c:v>60727.116171266258</c:v>
                </c:pt>
                <c:pt idx="18">
                  <c:v>58314.14343618846</c:v>
                </c:pt>
                <c:pt idx="19">
                  <c:v>59766.599809497799</c:v>
                </c:pt>
                <c:pt idx="20">
                  <c:v>59254.700656546687</c:v>
                </c:pt>
                <c:pt idx="21">
                  <c:v>56828.759524882647</c:v>
                </c:pt>
                <c:pt idx="22">
                  <c:v>58171.798245696235</c:v>
                </c:pt>
                <c:pt idx="23">
                  <c:v>55743.709746771834</c:v>
                </c:pt>
                <c:pt idx="24">
                  <c:v>57013.805776535199</c:v>
                </c:pt>
                <c:pt idx="25">
                  <c:v>56408.312458038214</c:v>
                </c:pt>
                <c:pt idx="26">
                  <c:v>52186.992860892336</c:v>
                </c:pt>
                <c:pt idx="27">
                  <c:v>55147.846877340256</c:v>
                </c:pt>
                <c:pt idx="28">
                  <c:v>52736.388567316608</c:v>
                </c:pt>
                <c:pt idx="29">
                  <c:v>53826.094327764578</c:v>
                </c:pt>
                <c:pt idx="30">
                  <c:v>51429.730619641632</c:v>
                </c:pt>
                <c:pt idx="31">
                  <c:v>52448.889980389111</c:v>
                </c:pt>
                <c:pt idx="32">
                  <c:v>51741.348908080559</c:v>
                </c:pt>
                <c:pt idx="33">
                  <c:v>49376.306837374752</c:v>
                </c:pt>
                <c:pt idx="34">
                  <c:v>50292.151201660105</c:v>
                </c:pt>
                <c:pt idx="35">
                  <c:v>47953.55909474301</c:v>
                </c:pt>
                <c:pt idx="36">
                  <c:v>48802.523878906461</c:v>
                </c:pt>
                <c:pt idx="37">
                  <c:v>48044.450486636226</c:v>
                </c:pt>
                <c:pt idx="38">
                  <c:v>42703.206954544803</c:v>
                </c:pt>
                <c:pt idx="39">
                  <c:v>46505.581239522013</c:v>
                </c:pt>
                <c:pt idx="40">
                  <c:v>73752.090479909166</c:v>
                </c:pt>
                <c:pt idx="41">
                  <c:v>74902.406448563474</c:v>
                </c:pt>
                <c:pt idx="42">
                  <c:v>71212.527915456594</c:v>
                </c:pt>
                <c:pt idx="43">
                  <c:v>72263.336810476103</c:v>
                </c:pt>
                <c:pt idx="44">
                  <c:v>70934.792834776323</c:v>
                </c:pt>
                <c:pt idx="45">
                  <c:v>67356.623260534674</c:v>
                </c:pt>
                <c:pt idx="46">
                  <c:v>68265.670478261396</c:v>
                </c:pt>
                <c:pt idx="47">
                  <c:v>64768.484083435629</c:v>
                </c:pt>
                <c:pt idx="48">
                  <c:v>65588.274431517202</c:v>
                </c:pt>
                <c:pt idx="49">
                  <c:v>64257.384444731782</c:v>
                </c:pt>
                <c:pt idx="50">
                  <c:v>57132.765576121761</c:v>
                </c:pt>
                <c:pt idx="51">
                  <c:v>62252.656413676879</c:v>
                </c:pt>
                <c:pt idx="52">
                  <c:v>59277.811416153723</c:v>
                </c:pt>
                <c:pt idx="53">
                  <c:v>60258.144068889058</c:v>
                </c:pt>
                <c:pt idx="54">
                  <c:v>57354.790543991207</c:v>
                </c:pt>
                <c:pt idx="55">
                  <c:v>58279.878916195783</c:v>
                </c:pt>
                <c:pt idx="56">
                  <c:v>57298.629719840857</c:v>
                </c:pt>
                <c:pt idx="57">
                  <c:v>54506.657303461281</c:v>
                </c:pt>
                <c:pt idx="58">
                  <c:v>55355.280387786399</c:v>
                </c:pt>
                <c:pt idx="59">
                  <c:v>52639.802073546278</c:v>
                </c:pt>
                <c:pt idx="60">
                  <c:v>53441.695509785641</c:v>
                </c:pt>
                <c:pt idx="61">
                  <c:v>52497.559934877128</c:v>
                </c:pt>
                <c:pt idx="62">
                  <c:v>46572.679657875982</c:v>
                </c:pt>
                <c:pt idx="63">
                  <c:v>50637.373266274997</c:v>
                </c:pt>
                <c:pt idx="64">
                  <c:v>48118.406958688989</c:v>
                </c:pt>
                <c:pt idx="65">
                  <c:v>48818.028525001835</c:v>
                </c:pt>
                <c:pt idx="66">
                  <c:v>46378.885600454261</c:v>
                </c:pt>
                <c:pt idx="67">
                  <c:v>47043.238847830216</c:v>
                </c:pt>
                <c:pt idx="68">
                  <c:v>46202.400000000001</c:v>
                </c:pt>
                <c:pt idx="69">
                  <c:v>44712</c:v>
                </c:pt>
                <c:pt idx="70">
                  <c:v>46202.400000000001</c:v>
                </c:pt>
                <c:pt idx="71">
                  <c:v>44712</c:v>
                </c:pt>
                <c:pt idx="72">
                  <c:v>46202.400000000001</c:v>
                </c:pt>
                <c:pt idx="73">
                  <c:v>46202.400000000001</c:v>
                </c:pt>
                <c:pt idx="74">
                  <c:v>43221.599999999999</c:v>
                </c:pt>
                <c:pt idx="75">
                  <c:v>46202.400000000001</c:v>
                </c:pt>
                <c:pt idx="76">
                  <c:v>44712</c:v>
                </c:pt>
                <c:pt idx="77">
                  <c:v>46202.400000000001</c:v>
                </c:pt>
                <c:pt idx="78">
                  <c:v>44712</c:v>
                </c:pt>
                <c:pt idx="79">
                  <c:v>46202.400000000001</c:v>
                </c:pt>
                <c:pt idx="80">
                  <c:v>46202.400000000001</c:v>
                </c:pt>
                <c:pt idx="81">
                  <c:v>44712</c:v>
                </c:pt>
                <c:pt idx="82">
                  <c:v>46202.400000000001</c:v>
                </c:pt>
                <c:pt idx="83">
                  <c:v>44712</c:v>
                </c:pt>
                <c:pt idx="84">
                  <c:v>46202.400000000001</c:v>
                </c:pt>
                <c:pt idx="85">
                  <c:v>46202.400000000001</c:v>
                </c:pt>
                <c:pt idx="86">
                  <c:v>41731.199999999997</c:v>
                </c:pt>
                <c:pt idx="87">
                  <c:v>46202.400000000001</c:v>
                </c:pt>
                <c:pt idx="88">
                  <c:v>44712</c:v>
                </c:pt>
                <c:pt idx="89">
                  <c:v>46202.400000000001</c:v>
                </c:pt>
                <c:pt idx="90">
                  <c:v>44712</c:v>
                </c:pt>
                <c:pt idx="91">
                  <c:v>46202.400000000001</c:v>
                </c:pt>
                <c:pt idx="92">
                  <c:v>46202.400000000001</c:v>
                </c:pt>
                <c:pt idx="93">
                  <c:v>44712</c:v>
                </c:pt>
                <c:pt idx="94">
                  <c:v>46202.400000000001</c:v>
                </c:pt>
                <c:pt idx="95">
                  <c:v>44712</c:v>
                </c:pt>
                <c:pt idx="96">
                  <c:v>46202.400000000001</c:v>
                </c:pt>
                <c:pt idx="97">
                  <c:v>46202.400000000001</c:v>
                </c:pt>
                <c:pt idx="98">
                  <c:v>41731.199999999997</c:v>
                </c:pt>
                <c:pt idx="99">
                  <c:v>46202.400000000001</c:v>
                </c:pt>
                <c:pt idx="100">
                  <c:v>44712</c:v>
                </c:pt>
                <c:pt idx="101">
                  <c:v>46202.400000000001</c:v>
                </c:pt>
                <c:pt idx="102">
                  <c:v>44712</c:v>
                </c:pt>
                <c:pt idx="103">
                  <c:v>46202.400000000001</c:v>
                </c:pt>
                <c:pt idx="104">
                  <c:v>46202.400000000001</c:v>
                </c:pt>
                <c:pt idx="105">
                  <c:v>44712</c:v>
                </c:pt>
                <c:pt idx="106">
                  <c:v>46202.400000000001</c:v>
                </c:pt>
                <c:pt idx="107">
                  <c:v>44712</c:v>
                </c:pt>
                <c:pt idx="108">
                  <c:v>46202.400000000001</c:v>
                </c:pt>
                <c:pt idx="109">
                  <c:v>46202.400000000001</c:v>
                </c:pt>
                <c:pt idx="110">
                  <c:v>41731.199999999997</c:v>
                </c:pt>
                <c:pt idx="111">
                  <c:v>46202.400000000001</c:v>
                </c:pt>
                <c:pt idx="112">
                  <c:v>44712</c:v>
                </c:pt>
                <c:pt idx="113">
                  <c:v>46202.400000000001</c:v>
                </c:pt>
                <c:pt idx="114">
                  <c:v>44712</c:v>
                </c:pt>
                <c:pt idx="115">
                  <c:v>46202.400000000001</c:v>
                </c:pt>
                <c:pt idx="116">
                  <c:v>46202.400000000001</c:v>
                </c:pt>
                <c:pt idx="117">
                  <c:v>44712</c:v>
                </c:pt>
                <c:pt idx="118">
                  <c:v>46202.400000000001</c:v>
                </c:pt>
                <c:pt idx="119">
                  <c:v>44712</c:v>
                </c:pt>
                <c:pt idx="120">
                  <c:v>46202.400000000001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5C-472A-B8D4-371F7B1563DC}"/>
            </c:ext>
          </c:extLst>
        </c:ser>
        <c:ser>
          <c:idx val="0"/>
          <c:order val="5"/>
          <c:tx>
            <c:strRef>
              <c:f>Summary!$AF$51</c:f>
              <c:strCache>
                <c:ptCount val="1"/>
                <c:pt idx="0">
                  <c:v>Prepayment</c:v>
                </c:pt>
              </c:strCache>
            </c:strRef>
          </c:tx>
          <c:spPr>
            <a:pattFill prst="lt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Summary!$AG$51:$EW$51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233280</c:v>
                </c:pt>
                <c:pt idx="5">
                  <c:v>241056</c:v>
                </c:pt>
                <c:pt idx="6">
                  <c:v>233280</c:v>
                </c:pt>
                <c:pt idx="7">
                  <c:v>241056</c:v>
                </c:pt>
                <c:pt idx="8">
                  <c:v>212848.27103627875</c:v>
                </c:pt>
                <c:pt idx="9">
                  <c:v>205354.78166053782</c:v>
                </c:pt>
                <c:pt idx="10">
                  <c:v>211338.22691178392</c:v>
                </c:pt>
                <c:pt idx="11">
                  <c:v>203412.75877394411</c:v>
                </c:pt>
                <c:pt idx="12">
                  <c:v>209141.8732387927</c:v>
                </c:pt>
                <c:pt idx="13">
                  <c:v>207959.28842785128</c:v>
                </c:pt>
                <c:pt idx="14">
                  <c:v>186672.21759975643</c:v>
                </c:pt>
                <c:pt idx="15">
                  <c:v>205341.77641912142</c:v>
                </c:pt>
                <c:pt idx="16">
                  <c:v>197342.71725884487</c:v>
                </c:pt>
                <c:pt idx="17">
                  <c:v>202423.7205708875</c:v>
                </c:pt>
                <c:pt idx="18">
                  <c:v>194380.47812062816</c:v>
                </c:pt>
                <c:pt idx="19">
                  <c:v>199221.99936499269</c:v>
                </c:pt>
                <c:pt idx="20">
                  <c:v>197515.66885515559</c:v>
                </c:pt>
                <c:pt idx="21">
                  <c:v>189429.19841627544</c:v>
                </c:pt>
                <c:pt idx="22">
                  <c:v>193905.99415232075</c:v>
                </c:pt>
                <c:pt idx="23">
                  <c:v>185812.36582257273</c:v>
                </c:pt>
                <c:pt idx="24">
                  <c:v>190046.01925511728</c:v>
                </c:pt>
                <c:pt idx="25">
                  <c:v>188027.70819346071</c:v>
                </c:pt>
                <c:pt idx="26">
                  <c:v>173956.6428696411</c:v>
                </c:pt>
                <c:pt idx="27">
                  <c:v>183826.15625780087</c:v>
                </c:pt>
                <c:pt idx="28">
                  <c:v>175787.96189105534</c:v>
                </c:pt>
                <c:pt idx="29">
                  <c:v>179420.31442588192</c:v>
                </c:pt>
                <c:pt idx="30">
                  <c:v>171432.43539880548</c:v>
                </c:pt>
                <c:pt idx="31">
                  <c:v>174829.63326796365</c:v>
                </c:pt>
                <c:pt idx="32">
                  <c:v>172471.16302693519</c:v>
                </c:pt>
                <c:pt idx="33">
                  <c:v>164587.68945791584</c:v>
                </c:pt>
                <c:pt idx="34">
                  <c:v>167640.5040055337</c:v>
                </c:pt>
                <c:pt idx="35">
                  <c:v>159845.19698247669</c:v>
                </c:pt>
                <c:pt idx="36">
                  <c:v>162675.07959635483</c:v>
                </c:pt>
                <c:pt idx="37">
                  <c:v>160148.16828878742</c:v>
                </c:pt>
                <c:pt idx="38">
                  <c:v>142344.02318181601</c:v>
                </c:pt>
                <c:pt idx="39">
                  <c:v>155018.60413173999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5C-472A-B8D4-371F7B156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25151"/>
        <c:axId val="209225631"/>
      </c:areaChart>
      <c:dateAx>
        <c:axId val="20922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25631"/>
        <c:crosses val="autoZero"/>
        <c:auto val="1"/>
        <c:lblOffset val="100"/>
        <c:baseTimeUnit val="months"/>
        <c:majorUnit val="12"/>
        <c:majorTimeUnit val="months"/>
      </c:dateAx>
      <c:valAx>
        <c:axId val="209225631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51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0"/>
          <c:tx>
            <c:strRef>
              <c:f>Summary!$AF$60</c:f>
              <c:strCache>
                <c:ptCount val="1"/>
                <c:pt idx="0">
                  <c:v>On-demand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Summary!$AG$60:$EW$60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43-4DC2-90B4-1B7F4C0B9CF2}"/>
            </c:ext>
          </c:extLst>
        </c:ser>
        <c:ser>
          <c:idx val="2"/>
          <c:order val="1"/>
          <c:tx>
            <c:strRef>
              <c:f>Summary!$AF$61</c:f>
              <c:strCache>
                <c:ptCount val="1"/>
                <c:pt idx="0">
                  <c:v>Spot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Summary!$AG$61:$EW$61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43-4DC2-90B4-1B7F4C0B9CF2}"/>
            </c:ext>
          </c:extLst>
        </c:ser>
        <c:ser>
          <c:idx val="3"/>
          <c:order val="2"/>
          <c:tx>
            <c:strRef>
              <c:f>Summary!$AF$62</c:f>
              <c:strCache>
                <c:ptCount val="1"/>
                <c:pt idx="0">
                  <c:v>6-month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Summary!$AG$62:$EW$62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43-4DC2-90B4-1B7F4C0B9CF2}"/>
            </c:ext>
          </c:extLst>
        </c:ser>
        <c:ser>
          <c:idx val="4"/>
          <c:order val="3"/>
          <c:tx>
            <c:strRef>
              <c:f>Summary!$AF$63</c:f>
              <c:strCache>
                <c:ptCount val="1"/>
                <c:pt idx="0">
                  <c:v>1-year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Summary!$AG$63:$EW$63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43-4DC2-90B4-1B7F4C0B9CF2}"/>
            </c:ext>
          </c:extLst>
        </c:ser>
        <c:ser>
          <c:idx val="5"/>
          <c:order val="4"/>
          <c:tx>
            <c:strRef>
              <c:f>Summary!$AF$64</c:f>
              <c:strCache>
                <c:ptCount val="1"/>
                <c:pt idx="0">
                  <c:v>3-year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Summary!$AG$64:$EW$64</c:f>
              <c:numCache>
                <c:formatCode>"$"#,##0.00_);\("$"#,##0.00\);\–_);"–"_)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43-4DC2-90B4-1B7F4C0B9CF2}"/>
            </c:ext>
          </c:extLst>
        </c:ser>
        <c:ser>
          <c:idx val="0"/>
          <c:order val="5"/>
          <c:tx>
            <c:strRef>
              <c:f>Summary!$AF$59</c:f>
              <c:strCache>
                <c:ptCount val="1"/>
                <c:pt idx="0">
                  <c:v>Prepayment</c:v>
                </c:pt>
              </c:strCache>
            </c:strRef>
          </c:tx>
          <c:spPr>
            <a:pattFill prst="ltDnDiag">
              <a:fgClr>
                <a:schemeClr val="bg1">
                  <a:lumMod val="50000"/>
                </a:schemeClr>
              </a:fgClr>
              <a:bgClr>
                <a:schemeClr val="bg1"/>
              </a:bgClr>
            </a:pattFill>
            <a:ln>
              <a:noFill/>
            </a:ln>
            <a:effectLst/>
          </c:spP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Summary!$AG$59:$EW$59</c:f>
              <c:numCache>
                <c:formatCode>"$"#,##0_);\("$"#,##0\);\–_);"–"_)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43-4DC2-90B4-1B7F4C0B9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225151"/>
        <c:axId val="209225631"/>
      </c:areaChart>
      <c:dateAx>
        <c:axId val="209225151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225631"/>
        <c:crosses val="autoZero"/>
        <c:auto val="1"/>
        <c:lblOffset val="100"/>
        <c:baseTimeUnit val="months"/>
        <c:majorUnit val="12"/>
        <c:majorTimeUnit val="months"/>
      </c:dateAx>
      <c:valAx>
        <c:axId val="209225631"/>
        <c:scaling>
          <c:orientation val="minMax"/>
        </c:scaling>
        <c:delete val="0"/>
        <c:axPos val="l"/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2251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10241203506471E-2"/>
          <c:y val="3.91982127635217E-2"/>
          <c:w val="0.81132329000567105"/>
          <c:h val="0.787170259415287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Summary!$AF$17</c:f>
              <c:strCache>
                <c:ptCount val="1"/>
                <c:pt idx="0">
                  <c:v>Cash + Equity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Summary!$AG$17:$EW$17</c:f>
              <c:numCache>
                <c:formatCode>"$"#,##0.0_);\("$"#,##0.0\);\–_);"–"_)</c:formatCode>
                <c:ptCount val="121"/>
                <c:pt idx="0">
                  <c:v>20</c:v>
                </c:pt>
                <c:pt idx="1">
                  <c:v>34.667708333333337</c:v>
                </c:pt>
                <c:pt idx="2">
                  <c:v>14.981463731224725</c:v>
                </c:pt>
                <c:pt idx="3">
                  <c:v>0</c:v>
                </c:pt>
                <c:pt idx="4">
                  <c:v>0</c:v>
                </c:pt>
                <c:pt idx="5">
                  <c:v>0.45646307849987561</c:v>
                </c:pt>
                <c:pt idx="6">
                  <c:v>0.28017943973781295</c:v>
                </c:pt>
                <c:pt idx="7">
                  <c:v>0.2780707099165316</c:v>
                </c:pt>
                <c:pt idx="8">
                  <c:v>0.28246389491938589</c:v>
                </c:pt>
                <c:pt idx="9">
                  <c:v>0.28216243583581124</c:v>
                </c:pt>
                <c:pt idx="10">
                  <c:v>0.27736062321922439</c:v>
                </c:pt>
                <c:pt idx="11">
                  <c:v>0.28171408839667789</c:v>
                </c:pt>
                <c:pt idx="12">
                  <c:v>0.27691661479139967</c:v>
                </c:pt>
                <c:pt idx="13">
                  <c:v>0.28124843948471556</c:v>
                </c:pt>
                <c:pt idx="14">
                  <c:v>0.28101104287260315</c:v>
                </c:pt>
                <c:pt idx="15">
                  <c:v>0.26714237843976529</c:v>
                </c:pt>
                <c:pt idx="16">
                  <c:v>0.28053768537114887</c:v>
                </c:pt>
                <c:pt idx="17">
                  <c:v>0.33844332024332152</c:v>
                </c:pt>
                <c:pt idx="18">
                  <c:v>1.1895503455464258</c:v>
                </c:pt>
                <c:pt idx="19">
                  <c:v>1.0475167172382913</c:v>
                </c:pt>
                <c:pt idx="20">
                  <c:v>1.8588912216657001</c:v>
                </c:pt>
                <c:pt idx="21">
                  <c:v>2.6497881034993807</c:v>
                </c:pt>
                <c:pt idx="22">
                  <c:v>2.4500183703245098</c:v>
                </c:pt>
                <c:pt idx="23">
                  <c:v>2.3897782193451143</c:v>
                </c:pt>
                <c:pt idx="24">
                  <c:v>3.0899918115066742</c:v>
                </c:pt>
                <c:pt idx="25">
                  <c:v>2.869504881576423</c:v>
                </c:pt>
                <c:pt idx="26">
                  <c:v>3.5714977099538432</c:v>
                </c:pt>
                <c:pt idx="27">
                  <c:v>4.1968331686758864</c:v>
                </c:pt>
                <c:pt idx="28">
                  <c:v>3.9323175550624665</c:v>
                </c:pt>
                <c:pt idx="29">
                  <c:v>0.27375420192268518</c:v>
                </c:pt>
                <c:pt idx="30">
                  <c:v>0.27810293201900543</c:v>
                </c:pt>
                <c:pt idx="31">
                  <c:v>0.27353845476051247</c:v>
                </c:pt>
                <c:pt idx="32">
                  <c:v>0.27788122746785554</c:v>
                </c:pt>
                <c:pt idx="33">
                  <c:v>0.27777527970340349</c:v>
                </c:pt>
                <c:pt idx="34">
                  <c:v>0.27323363029354159</c:v>
                </c:pt>
                <c:pt idx="35">
                  <c:v>0.27757880050560263</c:v>
                </c:pt>
                <c:pt idx="36">
                  <c:v>0.27304463544053975</c:v>
                </c:pt>
                <c:pt idx="37">
                  <c:v>0.27738482205945514</c:v>
                </c:pt>
                <c:pt idx="38">
                  <c:v>0.27730065185881869</c:v>
                </c:pt>
                <c:pt idx="39">
                  <c:v>0.26394494107712507</c:v>
                </c:pt>
                <c:pt idx="40">
                  <c:v>0.27716152907817676</c:v>
                </c:pt>
                <c:pt idx="41">
                  <c:v>0.27885651187195432</c:v>
                </c:pt>
                <c:pt idx="42">
                  <c:v>0.68610687433634943</c:v>
                </c:pt>
                <c:pt idx="43">
                  <c:v>0.8581116689728896</c:v>
                </c:pt>
                <c:pt idx="44">
                  <c:v>2.0036201667679658</c:v>
                </c:pt>
                <c:pt idx="45">
                  <c:v>3.138834987942444</c:v>
                </c:pt>
                <c:pt idx="46">
                  <c:v>3.2824391501623298</c:v>
                </c:pt>
                <c:pt idx="47">
                  <c:v>4.400441651731823</c:v>
                </c:pt>
                <c:pt idx="48">
                  <c:v>5.4651721326890668</c:v>
                </c:pt>
                <c:pt idx="49">
                  <c:v>5.6286885605594037</c:v>
                </c:pt>
                <c:pt idx="50">
                  <c:v>6.8531918565067738</c:v>
                </c:pt>
                <c:pt idx="51">
                  <c:v>7.9375357502915778</c:v>
                </c:pt>
                <c:pt idx="52">
                  <c:v>9.1456245966702365</c:v>
                </c:pt>
                <c:pt idx="53">
                  <c:v>1.2421962409627516</c:v>
                </c:pt>
                <c:pt idx="54">
                  <c:v>2.4338792708607957</c:v>
                </c:pt>
                <c:pt idx="55">
                  <c:v>3.574452422574252</c:v>
                </c:pt>
                <c:pt idx="56">
                  <c:v>4.7497911152441894</c:v>
                </c:pt>
                <c:pt idx="57">
                  <c:v>5.9169965254402639</c:v>
                </c:pt>
                <c:pt idx="58">
                  <c:v>7.0339627654311476</c:v>
                </c:pt>
                <c:pt idx="59">
                  <c:v>7.3725095701067529</c:v>
                </c:pt>
                <c:pt idx="60">
                  <c:v>8.4739211590540222</c:v>
                </c:pt>
                <c:pt idx="61">
                  <c:v>9.608991458799494</c:v>
                </c:pt>
                <c:pt idx="62">
                  <c:v>10.736155397110867</c:v>
                </c:pt>
                <c:pt idx="63">
                  <c:v>11.732905040057513</c:v>
                </c:pt>
                <c:pt idx="64">
                  <c:v>12.844445538442717</c:v>
                </c:pt>
                <c:pt idx="65">
                  <c:v>13.628486156656262</c:v>
                </c:pt>
                <c:pt idx="66">
                  <c:v>14.725226492476613</c:v>
                </c:pt>
                <c:pt idx="67">
                  <c:v>15.775246366023822</c:v>
                </c:pt>
                <c:pt idx="68">
                  <c:v>16.858439235915281</c:v>
                </c:pt>
                <c:pt idx="69">
                  <c:v>17.935110599972226</c:v>
                </c:pt>
                <c:pt idx="70">
                  <c:v>18.967167628887719</c:v>
                </c:pt>
                <c:pt idx="71">
                  <c:v>20.033298578666813</c:v>
                </c:pt>
                <c:pt idx="72">
                  <c:v>21.055586343201149</c:v>
                </c:pt>
                <c:pt idx="73">
                  <c:v>22.112199218769806</c:v>
                </c:pt>
                <c:pt idx="74">
                  <c:v>23.164222992027323</c:v>
                </c:pt>
                <c:pt idx="75">
                  <c:v>24.134649291593785</c:v>
                </c:pt>
                <c:pt idx="76">
                  <c:v>25.177710837467089</c:v>
                </c:pt>
                <c:pt idx="77">
                  <c:v>17.776273441252979</c:v>
                </c:pt>
                <c:pt idx="78">
                  <c:v>18.811531108366157</c:v>
                </c:pt>
                <c:pt idx="79">
                  <c:v>19.805029807843884</c:v>
                </c:pt>
                <c:pt idx="80">
                  <c:v>20.832886525367382</c:v>
                </c:pt>
                <c:pt idx="81">
                  <c:v>21.857146081160835</c:v>
                </c:pt>
                <c:pt idx="82">
                  <c:v>22.84020211518482</c:v>
                </c:pt>
                <c:pt idx="83">
                  <c:v>23.857477630437558</c:v>
                </c:pt>
                <c:pt idx="84">
                  <c:v>24.833911884219621</c:v>
                </c:pt>
                <c:pt idx="85">
                  <c:v>25.844943218518107</c:v>
                </c:pt>
                <c:pt idx="86">
                  <c:v>26.853697730242306</c:v>
                </c:pt>
                <c:pt idx="87">
                  <c:v>27.748938685025646</c:v>
                </c:pt>
                <c:pt idx="88">
                  <c:v>28.754690219770751</c:v>
                </c:pt>
                <c:pt idx="89">
                  <c:v>29.442697081622729</c:v>
                </c:pt>
                <c:pt idx="90">
                  <c:v>30.446291775173393</c:v>
                </c:pt>
                <c:pt idx="91">
                  <c:v>31.412763047185596</c:v>
                </c:pt>
                <c:pt idx="92">
                  <c:v>32.41635774073626</c:v>
                </c:pt>
                <c:pt idx="93">
                  <c:v>33.419952434286927</c:v>
                </c:pt>
                <c:pt idx="94">
                  <c:v>34.386423706299134</c:v>
                </c:pt>
                <c:pt idx="95">
                  <c:v>34.577518399849801</c:v>
                </c:pt>
                <c:pt idx="96">
                  <c:v>35.543989671862008</c:v>
                </c:pt>
                <c:pt idx="97">
                  <c:v>36.547584365412675</c:v>
                </c:pt>
                <c:pt idx="98">
                  <c:v>37.551179058963342</c:v>
                </c:pt>
                <c:pt idx="99">
                  <c:v>38.443403487898628</c:v>
                </c:pt>
                <c:pt idx="100">
                  <c:v>39.446998181449295</c:v>
                </c:pt>
                <c:pt idx="101">
                  <c:v>31.353614851943465</c:v>
                </c:pt>
                <c:pt idx="102">
                  <c:v>32.357209545494129</c:v>
                </c:pt>
                <c:pt idx="103">
                  <c:v>33.323680817506336</c:v>
                </c:pt>
                <c:pt idx="104">
                  <c:v>34.327275511057003</c:v>
                </c:pt>
                <c:pt idx="105">
                  <c:v>35.33087020460767</c:v>
                </c:pt>
                <c:pt idx="106">
                  <c:v>36.297341476619877</c:v>
                </c:pt>
                <c:pt idx="107">
                  <c:v>37.300936170170544</c:v>
                </c:pt>
                <c:pt idx="108">
                  <c:v>38.267407442182751</c:v>
                </c:pt>
                <c:pt idx="109">
                  <c:v>39.271002135733418</c:v>
                </c:pt>
                <c:pt idx="110">
                  <c:v>40.274596829284086</c:v>
                </c:pt>
                <c:pt idx="111">
                  <c:v>41.166821258219372</c:v>
                </c:pt>
                <c:pt idx="112">
                  <c:v>42.170415951770039</c:v>
                </c:pt>
                <c:pt idx="113">
                  <c:v>42.044951739911276</c:v>
                </c:pt>
                <c:pt idx="114">
                  <c:v>43.048546433461944</c:v>
                </c:pt>
                <c:pt idx="115">
                  <c:v>44.015017705474143</c:v>
                </c:pt>
                <c:pt idx="116">
                  <c:v>45.018612399024818</c:v>
                </c:pt>
                <c:pt idx="117">
                  <c:v>46.022207092575485</c:v>
                </c:pt>
                <c:pt idx="118">
                  <c:v>46.988678364587685</c:v>
                </c:pt>
                <c:pt idx="119">
                  <c:v>47.992273058138359</c:v>
                </c:pt>
                <c:pt idx="120">
                  <c:v>48.958744330150559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1-493D-B104-F15299CF86E7}"/>
            </c:ext>
          </c:extLst>
        </c:ser>
        <c:ser>
          <c:idx val="1"/>
          <c:order val="1"/>
          <c:tx>
            <c:strRef>
              <c:f>Summary!$AF$18</c:f>
              <c:strCache>
                <c:ptCount val="1"/>
                <c:pt idx="0">
                  <c:v>GPU Term Loan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Summary!$AG$18:$EW$18</c:f>
              <c:numCache>
                <c:formatCode>"$"#,##0.0_);\("$"#,##0.0\);\–_);"–"_)</c:formatCode>
                <c:ptCount val="121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9.375</c:v>
                </c:pt>
                <c:pt idx="4">
                  <c:v>9.375</c:v>
                </c:pt>
                <c:pt idx="5">
                  <c:v>9.375</c:v>
                </c:pt>
                <c:pt idx="6">
                  <c:v>8.75</c:v>
                </c:pt>
                <c:pt idx="7">
                  <c:v>8.75</c:v>
                </c:pt>
                <c:pt idx="8">
                  <c:v>8.75</c:v>
                </c:pt>
                <c:pt idx="9">
                  <c:v>8.125</c:v>
                </c:pt>
                <c:pt idx="10">
                  <c:v>8.125</c:v>
                </c:pt>
                <c:pt idx="11">
                  <c:v>8.125</c:v>
                </c:pt>
                <c:pt idx="12">
                  <c:v>7.5</c:v>
                </c:pt>
                <c:pt idx="13">
                  <c:v>7.5</c:v>
                </c:pt>
                <c:pt idx="14">
                  <c:v>7.5</c:v>
                </c:pt>
                <c:pt idx="15">
                  <c:v>6.875</c:v>
                </c:pt>
                <c:pt idx="16">
                  <c:v>6.875</c:v>
                </c:pt>
                <c:pt idx="17">
                  <c:v>6.875</c:v>
                </c:pt>
                <c:pt idx="18">
                  <c:v>6.25</c:v>
                </c:pt>
                <c:pt idx="19">
                  <c:v>6.25</c:v>
                </c:pt>
                <c:pt idx="20">
                  <c:v>6.25</c:v>
                </c:pt>
                <c:pt idx="21">
                  <c:v>5.625</c:v>
                </c:pt>
                <c:pt idx="22">
                  <c:v>5.625</c:v>
                </c:pt>
                <c:pt idx="23">
                  <c:v>5.625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4.375</c:v>
                </c:pt>
                <c:pt idx="28">
                  <c:v>4.375</c:v>
                </c:pt>
                <c:pt idx="29">
                  <c:v>4.375</c:v>
                </c:pt>
                <c:pt idx="30">
                  <c:v>3.75</c:v>
                </c:pt>
                <c:pt idx="31">
                  <c:v>3.75</c:v>
                </c:pt>
                <c:pt idx="32">
                  <c:v>3.75</c:v>
                </c:pt>
                <c:pt idx="33">
                  <c:v>3.125</c:v>
                </c:pt>
                <c:pt idx="34">
                  <c:v>3.125</c:v>
                </c:pt>
                <c:pt idx="35">
                  <c:v>3.125</c:v>
                </c:pt>
                <c:pt idx="36">
                  <c:v>2.5</c:v>
                </c:pt>
                <c:pt idx="37">
                  <c:v>2.5</c:v>
                </c:pt>
                <c:pt idx="38">
                  <c:v>2.5</c:v>
                </c:pt>
                <c:pt idx="39">
                  <c:v>1.875</c:v>
                </c:pt>
                <c:pt idx="40">
                  <c:v>1.875</c:v>
                </c:pt>
                <c:pt idx="41">
                  <c:v>1.875</c:v>
                </c:pt>
                <c:pt idx="42">
                  <c:v>1.25</c:v>
                </c:pt>
                <c:pt idx="43">
                  <c:v>1.25</c:v>
                </c:pt>
                <c:pt idx="44">
                  <c:v>1.25</c:v>
                </c:pt>
                <c:pt idx="45">
                  <c:v>0.625</c:v>
                </c:pt>
                <c:pt idx="46">
                  <c:v>0.625</c:v>
                </c:pt>
                <c:pt idx="47">
                  <c:v>0.625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1-493D-B104-F15299CF86E7}"/>
            </c:ext>
          </c:extLst>
        </c:ser>
        <c:ser>
          <c:idx val="2"/>
          <c:order val="2"/>
          <c:tx>
            <c:strRef>
              <c:f>Summary!$AF$19</c:f>
              <c:strCache>
                <c:ptCount val="1"/>
                <c:pt idx="0">
                  <c:v>Equipment Term Loan</c:v>
                </c:pt>
              </c:strCache>
            </c:strRef>
          </c:tx>
          <c:spPr>
            <a:solidFill>
              <a:schemeClr val="accent6">
                <a:alpha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Summary!$AG$19:$EW$19</c:f>
              <c:numCache>
                <c:formatCode>"$"#,##0.0_);\("$"#,##0.0\);\–_);"–"_)</c:formatCode>
                <c:ptCount val="121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4.6875</c:v>
                </c:pt>
                <c:pt idx="4">
                  <c:v>4.6875</c:v>
                </c:pt>
                <c:pt idx="5">
                  <c:v>4.6875</c:v>
                </c:pt>
                <c:pt idx="6">
                  <c:v>4.375</c:v>
                </c:pt>
                <c:pt idx="7">
                  <c:v>4.375</c:v>
                </c:pt>
                <c:pt idx="8">
                  <c:v>4.375</c:v>
                </c:pt>
                <c:pt idx="9">
                  <c:v>4.0625</c:v>
                </c:pt>
                <c:pt idx="10">
                  <c:v>4.0625</c:v>
                </c:pt>
                <c:pt idx="11">
                  <c:v>4.0625</c:v>
                </c:pt>
                <c:pt idx="12">
                  <c:v>3.75</c:v>
                </c:pt>
                <c:pt idx="13">
                  <c:v>3.75</c:v>
                </c:pt>
                <c:pt idx="14">
                  <c:v>3.75</c:v>
                </c:pt>
                <c:pt idx="15">
                  <c:v>3.4375</c:v>
                </c:pt>
                <c:pt idx="16">
                  <c:v>3.4375</c:v>
                </c:pt>
                <c:pt idx="17">
                  <c:v>3.4375</c:v>
                </c:pt>
                <c:pt idx="18">
                  <c:v>3.125</c:v>
                </c:pt>
                <c:pt idx="19">
                  <c:v>3.125</c:v>
                </c:pt>
                <c:pt idx="20">
                  <c:v>3.125</c:v>
                </c:pt>
                <c:pt idx="21">
                  <c:v>2.8125</c:v>
                </c:pt>
                <c:pt idx="22">
                  <c:v>2.8125</c:v>
                </c:pt>
                <c:pt idx="23">
                  <c:v>2.8125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2.1875</c:v>
                </c:pt>
                <c:pt idx="28">
                  <c:v>2.1875</c:v>
                </c:pt>
                <c:pt idx="29">
                  <c:v>2.1875</c:v>
                </c:pt>
                <c:pt idx="30">
                  <c:v>1.875</c:v>
                </c:pt>
                <c:pt idx="31">
                  <c:v>1.875</c:v>
                </c:pt>
                <c:pt idx="32">
                  <c:v>1.875</c:v>
                </c:pt>
                <c:pt idx="33">
                  <c:v>1.5625</c:v>
                </c:pt>
                <c:pt idx="34">
                  <c:v>1.5625</c:v>
                </c:pt>
                <c:pt idx="35">
                  <c:v>1.5625</c:v>
                </c:pt>
                <c:pt idx="36">
                  <c:v>1.25</c:v>
                </c:pt>
                <c:pt idx="37">
                  <c:v>1.25</c:v>
                </c:pt>
                <c:pt idx="38">
                  <c:v>1.25</c:v>
                </c:pt>
                <c:pt idx="39">
                  <c:v>0.9375</c:v>
                </c:pt>
                <c:pt idx="40">
                  <c:v>0.9375</c:v>
                </c:pt>
                <c:pt idx="41">
                  <c:v>0.9375</c:v>
                </c:pt>
                <c:pt idx="42">
                  <c:v>0.625</c:v>
                </c:pt>
                <c:pt idx="43">
                  <c:v>0.625</c:v>
                </c:pt>
                <c:pt idx="44">
                  <c:v>0.625</c:v>
                </c:pt>
                <c:pt idx="45">
                  <c:v>0.3125</c:v>
                </c:pt>
                <c:pt idx="46">
                  <c:v>0.3125</c:v>
                </c:pt>
                <c:pt idx="47">
                  <c:v>0.3125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41-493D-B104-F15299CF86E7}"/>
            </c:ext>
          </c:extLst>
        </c:ser>
        <c:ser>
          <c:idx val="3"/>
          <c:order val="3"/>
          <c:tx>
            <c:strRef>
              <c:f>Summary!$AF$20</c:f>
              <c:strCache>
                <c:ptCount val="1"/>
                <c:pt idx="0">
                  <c:v>Revolver</c:v>
                </c:pt>
              </c:strCache>
            </c:strRef>
          </c:tx>
          <c:spPr>
            <a:solidFill>
              <a:schemeClr val="tx2"/>
            </a:solidFill>
            <a:ln w="25400">
              <a:noFill/>
              <a:prstDash val="sysDot"/>
            </a:ln>
            <a:effectLst/>
          </c:spPr>
          <c:invertIfNegative val="0"/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Summary!$AG$20:$EW$20</c:f>
              <c:numCache>
                <c:formatCode>"$"#,##0.0_);\("$"#,##0.0\);\–_);"–"_)</c:formatCode>
                <c:ptCount val="1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4.7037361366090193</c:v>
                </c:pt>
                <c:pt idx="4">
                  <c:v>25.354840697308951</c:v>
                </c:pt>
                <c:pt idx="5">
                  <c:v>7.253095919996694</c:v>
                </c:pt>
                <c:pt idx="6">
                  <c:v>6.2688820866815753</c:v>
                </c:pt>
                <c:pt idx="7">
                  <c:v>6.1861313123715815</c:v>
                </c:pt>
                <c:pt idx="8">
                  <c:v>5.1477062796736295</c:v>
                </c:pt>
                <c:pt idx="9">
                  <c:v>4.1242289661213016</c:v>
                </c:pt>
                <c:pt idx="10">
                  <c:v>4.0916922389689283</c:v>
                </c:pt>
                <c:pt idx="11">
                  <c:v>3.1110967808170336</c:v>
                </c:pt>
                <c:pt idx="12">
                  <c:v>2.1791136709899548</c:v>
                </c:pt>
                <c:pt idx="13">
                  <c:v>2.1709712991204713</c:v>
                </c:pt>
                <c:pt idx="14">
                  <c:v>1.2442069564510962</c:v>
                </c:pt>
                <c:pt idx="15">
                  <c:v>0.43562091044075324</c:v>
                </c:pt>
                <c:pt idx="16">
                  <c:v>0.49512479044021007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3.3013232332980706</c:v>
                </c:pt>
                <c:pt idx="30">
                  <c:v>2.6772009080974368</c:v>
                </c:pt>
                <c:pt idx="31">
                  <c:v>3.0184491270799887</c:v>
                </c:pt>
                <c:pt idx="32">
                  <c:v>2.4146298231823762</c:v>
                </c:pt>
                <c:pt idx="33">
                  <c:v>1.8154867829033026</c:v>
                </c:pt>
                <c:pt idx="34">
                  <c:v>2.1844598191049127</c:v>
                </c:pt>
                <c:pt idx="35">
                  <c:v>1.6083257193666929</c:v>
                </c:pt>
                <c:pt idx="36">
                  <c:v>1.057288719181847</c:v>
                </c:pt>
                <c:pt idx="37">
                  <c:v>1.4311552582993994</c:v>
                </c:pt>
                <c:pt idx="38">
                  <c:v>0.87365266527593599</c:v>
                </c:pt>
                <c:pt idx="39">
                  <c:v>0.38733472426045901</c:v>
                </c:pt>
                <c:pt idx="40">
                  <c:v>0.78820514338645931</c:v>
                </c:pt>
                <c:pt idx="41">
                  <c:v>0.75508463553818106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41-493D-B104-F15299CF8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24625200"/>
        <c:axId val="2024624720"/>
      </c:barChart>
      <c:lineChart>
        <c:grouping val="stacked"/>
        <c:varyColors val="0"/>
        <c:ser>
          <c:idx val="4"/>
          <c:order val="4"/>
          <c:tx>
            <c:strRef>
              <c:f>Summary!$AF$21</c:f>
              <c:strCache>
                <c:ptCount val="1"/>
                <c:pt idx="0">
                  <c:v>Cash, Less Debt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Summary!$AG$5:$EW$5</c:f>
              <c:numCache>
                <c:formatCode>d\-mmm\-yy</c:formatCode>
                <c:ptCount val="121"/>
                <c:pt idx="0">
                  <c:v>45992</c:v>
                </c:pt>
                <c:pt idx="1">
                  <c:v>46023</c:v>
                </c:pt>
                <c:pt idx="2">
                  <c:v>46054</c:v>
                </c:pt>
                <c:pt idx="3">
                  <c:v>46082</c:v>
                </c:pt>
                <c:pt idx="4">
                  <c:v>46113</c:v>
                </c:pt>
                <c:pt idx="5">
                  <c:v>46143</c:v>
                </c:pt>
                <c:pt idx="6">
                  <c:v>46174</c:v>
                </c:pt>
                <c:pt idx="7">
                  <c:v>46204</c:v>
                </c:pt>
                <c:pt idx="8">
                  <c:v>46235</c:v>
                </c:pt>
                <c:pt idx="9">
                  <c:v>46266</c:v>
                </c:pt>
                <c:pt idx="10">
                  <c:v>46296</c:v>
                </c:pt>
                <c:pt idx="11">
                  <c:v>46327</c:v>
                </c:pt>
                <c:pt idx="12">
                  <c:v>46357</c:v>
                </c:pt>
                <c:pt idx="13">
                  <c:v>46388</c:v>
                </c:pt>
                <c:pt idx="14">
                  <c:v>46419</c:v>
                </c:pt>
                <c:pt idx="15">
                  <c:v>46447</c:v>
                </c:pt>
                <c:pt idx="16">
                  <c:v>46478</c:v>
                </c:pt>
                <c:pt idx="17">
                  <c:v>46508</c:v>
                </c:pt>
                <c:pt idx="18">
                  <c:v>46539</c:v>
                </c:pt>
                <c:pt idx="19">
                  <c:v>46569</c:v>
                </c:pt>
                <c:pt idx="20">
                  <c:v>46600</c:v>
                </c:pt>
                <c:pt idx="21">
                  <c:v>46631</c:v>
                </c:pt>
                <c:pt idx="22">
                  <c:v>46661</c:v>
                </c:pt>
                <c:pt idx="23">
                  <c:v>46692</c:v>
                </c:pt>
                <c:pt idx="24">
                  <c:v>46722</c:v>
                </c:pt>
                <c:pt idx="25">
                  <c:v>46753</c:v>
                </c:pt>
                <c:pt idx="26">
                  <c:v>46784</c:v>
                </c:pt>
                <c:pt idx="27">
                  <c:v>46813</c:v>
                </c:pt>
                <c:pt idx="28">
                  <c:v>46844</c:v>
                </c:pt>
                <c:pt idx="29">
                  <c:v>46874</c:v>
                </c:pt>
                <c:pt idx="30">
                  <c:v>46905</c:v>
                </c:pt>
                <c:pt idx="31">
                  <c:v>46935</c:v>
                </c:pt>
                <c:pt idx="32">
                  <c:v>46966</c:v>
                </c:pt>
                <c:pt idx="33">
                  <c:v>46997</c:v>
                </c:pt>
                <c:pt idx="34">
                  <c:v>47027</c:v>
                </c:pt>
                <c:pt idx="35">
                  <c:v>47058</c:v>
                </c:pt>
                <c:pt idx="36">
                  <c:v>47088</c:v>
                </c:pt>
                <c:pt idx="37">
                  <c:v>47119</c:v>
                </c:pt>
                <c:pt idx="38">
                  <c:v>47150</c:v>
                </c:pt>
                <c:pt idx="39">
                  <c:v>47178</c:v>
                </c:pt>
                <c:pt idx="40">
                  <c:v>47209</c:v>
                </c:pt>
                <c:pt idx="41">
                  <c:v>47239</c:v>
                </c:pt>
                <c:pt idx="42">
                  <c:v>47270</c:v>
                </c:pt>
                <c:pt idx="43">
                  <c:v>47300</c:v>
                </c:pt>
                <c:pt idx="44">
                  <c:v>47331</c:v>
                </c:pt>
                <c:pt idx="45">
                  <c:v>47362</c:v>
                </c:pt>
                <c:pt idx="46">
                  <c:v>47392</c:v>
                </c:pt>
                <c:pt idx="47">
                  <c:v>47423</c:v>
                </c:pt>
                <c:pt idx="48">
                  <c:v>47453</c:v>
                </c:pt>
                <c:pt idx="49">
                  <c:v>47484</c:v>
                </c:pt>
                <c:pt idx="50">
                  <c:v>47515</c:v>
                </c:pt>
                <c:pt idx="51">
                  <c:v>47543</c:v>
                </c:pt>
                <c:pt idx="52">
                  <c:v>47574</c:v>
                </c:pt>
                <c:pt idx="53">
                  <c:v>47604</c:v>
                </c:pt>
                <c:pt idx="54">
                  <c:v>47635</c:v>
                </c:pt>
                <c:pt idx="55">
                  <c:v>47665</c:v>
                </c:pt>
                <c:pt idx="56">
                  <c:v>47696</c:v>
                </c:pt>
                <c:pt idx="57">
                  <c:v>47727</c:v>
                </c:pt>
                <c:pt idx="58">
                  <c:v>47757</c:v>
                </c:pt>
                <c:pt idx="59">
                  <c:v>47788</c:v>
                </c:pt>
                <c:pt idx="60">
                  <c:v>47818</c:v>
                </c:pt>
                <c:pt idx="61">
                  <c:v>47849</c:v>
                </c:pt>
                <c:pt idx="62">
                  <c:v>47880</c:v>
                </c:pt>
                <c:pt idx="63">
                  <c:v>47908</c:v>
                </c:pt>
                <c:pt idx="64">
                  <c:v>47939</c:v>
                </c:pt>
                <c:pt idx="65">
                  <c:v>47969</c:v>
                </c:pt>
                <c:pt idx="66">
                  <c:v>48000</c:v>
                </c:pt>
                <c:pt idx="67">
                  <c:v>48030</c:v>
                </c:pt>
                <c:pt idx="68">
                  <c:v>48061</c:v>
                </c:pt>
                <c:pt idx="69">
                  <c:v>48092</c:v>
                </c:pt>
                <c:pt idx="70">
                  <c:v>48122</c:v>
                </c:pt>
                <c:pt idx="71">
                  <c:v>48153</c:v>
                </c:pt>
                <c:pt idx="72">
                  <c:v>48183</c:v>
                </c:pt>
                <c:pt idx="73">
                  <c:v>48214</c:v>
                </c:pt>
                <c:pt idx="74">
                  <c:v>48245</c:v>
                </c:pt>
                <c:pt idx="75">
                  <c:v>48274</c:v>
                </c:pt>
                <c:pt idx="76">
                  <c:v>48305</c:v>
                </c:pt>
                <c:pt idx="77">
                  <c:v>48335</c:v>
                </c:pt>
                <c:pt idx="78">
                  <c:v>48366</c:v>
                </c:pt>
                <c:pt idx="79">
                  <c:v>48396</c:v>
                </c:pt>
                <c:pt idx="80">
                  <c:v>48427</c:v>
                </c:pt>
                <c:pt idx="81">
                  <c:v>48458</c:v>
                </c:pt>
                <c:pt idx="82">
                  <c:v>48488</c:v>
                </c:pt>
                <c:pt idx="83">
                  <c:v>48519</c:v>
                </c:pt>
                <c:pt idx="84">
                  <c:v>48549</c:v>
                </c:pt>
                <c:pt idx="85">
                  <c:v>48580</c:v>
                </c:pt>
                <c:pt idx="86">
                  <c:v>48611</c:v>
                </c:pt>
                <c:pt idx="87">
                  <c:v>48639</c:v>
                </c:pt>
                <c:pt idx="88">
                  <c:v>48670</c:v>
                </c:pt>
                <c:pt idx="89">
                  <c:v>48700</c:v>
                </c:pt>
                <c:pt idx="90">
                  <c:v>48731</c:v>
                </c:pt>
                <c:pt idx="91">
                  <c:v>48761</c:v>
                </c:pt>
                <c:pt idx="92">
                  <c:v>48792</c:v>
                </c:pt>
                <c:pt idx="93">
                  <c:v>48823</c:v>
                </c:pt>
                <c:pt idx="94">
                  <c:v>48853</c:v>
                </c:pt>
                <c:pt idx="95">
                  <c:v>48884</c:v>
                </c:pt>
                <c:pt idx="96">
                  <c:v>48914</c:v>
                </c:pt>
                <c:pt idx="97">
                  <c:v>48945</c:v>
                </c:pt>
                <c:pt idx="98">
                  <c:v>48976</c:v>
                </c:pt>
                <c:pt idx="99">
                  <c:v>49004</c:v>
                </c:pt>
                <c:pt idx="100">
                  <c:v>49035</c:v>
                </c:pt>
                <c:pt idx="101">
                  <c:v>49065</c:v>
                </c:pt>
                <c:pt idx="102">
                  <c:v>49096</c:v>
                </c:pt>
                <c:pt idx="103">
                  <c:v>49126</c:v>
                </c:pt>
                <c:pt idx="104">
                  <c:v>49157</c:v>
                </c:pt>
                <c:pt idx="105">
                  <c:v>49188</c:v>
                </c:pt>
                <c:pt idx="106">
                  <c:v>49218</c:v>
                </c:pt>
                <c:pt idx="107">
                  <c:v>49249</c:v>
                </c:pt>
                <c:pt idx="108">
                  <c:v>49279</c:v>
                </c:pt>
                <c:pt idx="109">
                  <c:v>49310</c:v>
                </c:pt>
                <c:pt idx="110">
                  <c:v>49341</c:v>
                </c:pt>
                <c:pt idx="111">
                  <c:v>49369</c:v>
                </c:pt>
                <c:pt idx="112">
                  <c:v>49400</c:v>
                </c:pt>
                <c:pt idx="113">
                  <c:v>49430</c:v>
                </c:pt>
                <c:pt idx="114">
                  <c:v>49461</c:v>
                </c:pt>
                <c:pt idx="115">
                  <c:v>49491</c:v>
                </c:pt>
                <c:pt idx="116">
                  <c:v>49522</c:v>
                </c:pt>
                <c:pt idx="117">
                  <c:v>49553</c:v>
                </c:pt>
                <c:pt idx="118">
                  <c:v>49583</c:v>
                </c:pt>
                <c:pt idx="119">
                  <c:v>49614</c:v>
                </c:pt>
                <c:pt idx="120">
                  <c:v>49644</c:v>
                </c:pt>
              </c:numCache>
            </c:numRef>
          </c:cat>
          <c:val>
            <c:numRef>
              <c:f>Summary!$AG$21:$EW$21</c:f>
              <c:numCache>
                <c:formatCode>"$"#,##0.0_);\("$"#,##0.0\);\–_);"–"_)</c:formatCode>
                <c:ptCount val="121"/>
                <c:pt idx="0">
                  <c:v>5</c:v>
                </c:pt>
                <c:pt idx="1">
                  <c:v>19.667708333333337</c:v>
                </c:pt>
                <c:pt idx="2">
                  <c:v>-1.8536268775275033E-2</c:v>
                </c:pt>
                <c:pt idx="3">
                  <c:v>-18.76623613660902</c:v>
                </c:pt>
                <c:pt idx="4">
                  <c:v>-39.417340697308951</c:v>
                </c:pt>
                <c:pt idx="5">
                  <c:v>-20.85913284149682</c:v>
                </c:pt>
                <c:pt idx="6">
                  <c:v>-19.113702646943761</c:v>
                </c:pt>
                <c:pt idx="7">
                  <c:v>-19.033060602455052</c:v>
                </c:pt>
                <c:pt idx="8">
                  <c:v>-17.990242384754243</c:v>
                </c:pt>
                <c:pt idx="9">
                  <c:v>-16.029566530285489</c:v>
                </c:pt>
                <c:pt idx="10">
                  <c:v>-16.001831615749705</c:v>
                </c:pt>
                <c:pt idx="11">
                  <c:v>-15.016882692420356</c:v>
                </c:pt>
                <c:pt idx="12">
                  <c:v>-13.152197056198554</c:v>
                </c:pt>
                <c:pt idx="13">
                  <c:v>-13.139722859635755</c:v>
                </c:pt>
                <c:pt idx="14">
                  <c:v>-12.213195913578494</c:v>
                </c:pt>
                <c:pt idx="15">
                  <c:v>-10.480978532000989</c:v>
                </c:pt>
                <c:pt idx="16">
                  <c:v>-10.527087105069061</c:v>
                </c:pt>
                <c:pt idx="17">
                  <c:v>-9.9740566797566785</c:v>
                </c:pt>
                <c:pt idx="18">
                  <c:v>-8.1854496544535742</c:v>
                </c:pt>
                <c:pt idx="19">
                  <c:v>-8.3274832827617082</c:v>
                </c:pt>
                <c:pt idx="20">
                  <c:v>-7.5161087783343001</c:v>
                </c:pt>
                <c:pt idx="21">
                  <c:v>-5.7877118965006193</c:v>
                </c:pt>
                <c:pt idx="22">
                  <c:v>-5.9874816296754902</c:v>
                </c:pt>
                <c:pt idx="23">
                  <c:v>-6.0477217806548857</c:v>
                </c:pt>
                <c:pt idx="24">
                  <c:v>-4.4100081884933253</c:v>
                </c:pt>
                <c:pt idx="25">
                  <c:v>-4.6304951184235765</c:v>
                </c:pt>
                <c:pt idx="26">
                  <c:v>-3.9285022900461568</c:v>
                </c:pt>
                <c:pt idx="27">
                  <c:v>-2.3656668313241136</c:v>
                </c:pt>
                <c:pt idx="28">
                  <c:v>-2.6301824449375335</c:v>
                </c:pt>
                <c:pt idx="29">
                  <c:v>-9.5900690313753856</c:v>
                </c:pt>
                <c:pt idx="30">
                  <c:v>-8.0240979760784317</c:v>
                </c:pt>
                <c:pt idx="31">
                  <c:v>-8.3699106723194774</c:v>
                </c:pt>
                <c:pt idx="32">
                  <c:v>-7.7617485957145211</c:v>
                </c:pt>
                <c:pt idx="33">
                  <c:v>-6.2252115031998994</c:v>
                </c:pt>
                <c:pt idx="34">
                  <c:v>-6.5987261888113711</c:v>
                </c:pt>
                <c:pt idx="35">
                  <c:v>-6.0182469188610908</c:v>
                </c:pt>
                <c:pt idx="36">
                  <c:v>-4.5342440837413074</c:v>
                </c:pt>
                <c:pt idx="37">
                  <c:v>-4.9037704362399444</c:v>
                </c:pt>
                <c:pt idx="38">
                  <c:v>-4.3463520134171167</c:v>
                </c:pt>
                <c:pt idx="39">
                  <c:v>-2.9358897831833337</c:v>
                </c:pt>
                <c:pt idx="40">
                  <c:v>-3.3235436143082824</c:v>
                </c:pt>
                <c:pt idx="41">
                  <c:v>-3.2887281236662269</c:v>
                </c:pt>
                <c:pt idx="42">
                  <c:v>-1.1888931256636506</c:v>
                </c:pt>
                <c:pt idx="43">
                  <c:v>-1.0168883310271104</c:v>
                </c:pt>
                <c:pt idx="44">
                  <c:v>0.12862016676796584</c:v>
                </c:pt>
                <c:pt idx="45">
                  <c:v>2.201334987942444</c:v>
                </c:pt>
                <c:pt idx="46">
                  <c:v>2.3449391501623298</c:v>
                </c:pt>
                <c:pt idx="47">
                  <c:v>3.462941651731823</c:v>
                </c:pt>
                <c:pt idx="48">
                  <c:v>5.4651721326890668</c:v>
                </c:pt>
                <c:pt idx="49">
                  <c:v>5.6286885605594037</c:v>
                </c:pt>
                <c:pt idx="50">
                  <c:v>6.8531918565067738</c:v>
                </c:pt>
                <c:pt idx="51">
                  <c:v>7.9375357502915778</c:v>
                </c:pt>
                <c:pt idx="52">
                  <c:v>9.1456245966702365</c:v>
                </c:pt>
                <c:pt idx="53">
                  <c:v>1.2421962409627516</c:v>
                </c:pt>
                <c:pt idx="54">
                  <c:v>2.4338792708607957</c:v>
                </c:pt>
                <c:pt idx="55">
                  <c:v>3.574452422574252</c:v>
                </c:pt>
                <c:pt idx="56">
                  <c:v>4.7497911152441894</c:v>
                </c:pt>
                <c:pt idx="57">
                  <c:v>5.9169965254402639</c:v>
                </c:pt>
                <c:pt idx="58">
                  <c:v>7.0339627654311476</c:v>
                </c:pt>
                <c:pt idx="59">
                  <c:v>7.3725095701067529</c:v>
                </c:pt>
                <c:pt idx="60">
                  <c:v>8.4739211590540222</c:v>
                </c:pt>
                <c:pt idx="61">
                  <c:v>9.608991458799494</c:v>
                </c:pt>
                <c:pt idx="62">
                  <c:v>10.736155397110867</c:v>
                </c:pt>
                <c:pt idx="63">
                  <c:v>11.732905040057513</c:v>
                </c:pt>
                <c:pt idx="64">
                  <c:v>12.844445538442717</c:v>
                </c:pt>
                <c:pt idx="65">
                  <c:v>13.628486156656262</c:v>
                </c:pt>
                <c:pt idx="66">
                  <c:v>14.725226492476613</c:v>
                </c:pt>
                <c:pt idx="67">
                  <c:v>15.775246366023822</c:v>
                </c:pt>
                <c:pt idx="68">
                  <c:v>16.858439235915281</c:v>
                </c:pt>
                <c:pt idx="69">
                  <c:v>17.935110599972226</c:v>
                </c:pt>
                <c:pt idx="70">
                  <c:v>18.967167628887719</c:v>
                </c:pt>
                <c:pt idx="71">
                  <c:v>20.033298578666813</c:v>
                </c:pt>
                <c:pt idx="72">
                  <c:v>21.055586343201149</c:v>
                </c:pt>
                <c:pt idx="73">
                  <c:v>22.112199218769806</c:v>
                </c:pt>
                <c:pt idx="74">
                  <c:v>23.164222992027323</c:v>
                </c:pt>
                <c:pt idx="75">
                  <c:v>24.134649291593785</c:v>
                </c:pt>
                <c:pt idx="76">
                  <c:v>25.177710837467089</c:v>
                </c:pt>
                <c:pt idx="77">
                  <c:v>17.776273441252979</c:v>
                </c:pt>
                <c:pt idx="78">
                  <c:v>18.811531108366157</c:v>
                </c:pt>
                <c:pt idx="79">
                  <c:v>19.805029807843884</c:v>
                </c:pt>
                <c:pt idx="80">
                  <c:v>20.832886525367382</c:v>
                </c:pt>
                <c:pt idx="81">
                  <c:v>21.857146081160835</c:v>
                </c:pt>
                <c:pt idx="82">
                  <c:v>22.84020211518482</c:v>
                </c:pt>
                <c:pt idx="83">
                  <c:v>23.857477630437558</c:v>
                </c:pt>
                <c:pt idx="84">
                  <c:v>24.833911884219621</c:v>
                </c:pt>
                <c:pt idx="85">
                  <c:v>25.844943218518107</c:v>
                </c:pt>
                <c:pt idx="86">
                  <c:v>26.853697730242306</c:v>
                </c:pt>
                <c:pt idx="87">
                  <c:v>27.748938685025646</c:v>
                </c:pt>
                <c:pt idx="88">
                  <c:v>28.754690219770751</c:v>
                </c:pt>
                <c:pt idx="89">
                  <c:v>29.442697081622729</c:v>
                </c:pt>
                <c:pt idx="90">
                  <c:v>30.446291775173393</c:v>
                </c:pt>
                <c:pt idx="91">
                  <c:v>31.412763047185596</c:v>
                </c:pt>
                <c:pt idx="92">
                  <c:v>32.41635774073626</c:v>
                </c:pt>
                <c:pt idx="93">
                  <c:v>33.419952434286927</c:v>
                </c:pt>
                <c:pt idx="94">
                  <c:v>34.386423706299134</c:v>
                </c:pt>
                <c:pt idx="95">
                  <c:v>34.577518399849801</c:v>
                </c:pt>
                <c:pt idx="96">
                  <c:v>35.543989671862008</c:v>
                </c:pt>
                <c:pt idx="97">
                  <c:v>36.547584365412675</c:v>
                </c:pt>
                <c:pt idx="98">
                  <c:v>37.551179058963342</c:v>
                </c:pt>
                <c:pt idx="99">
                  <c:v>38.443403487898628</c:v>
                </c:pt>
                <c:pt idx="100">
                  <c:v>39.446998181449295</c:v>
                </c:pt>
                <c:pt idx="101">
                  <c:v>31.353614851943465</c:v>
                </c:pt>
                <c:pt idx="102">
                  <c:v>32.357209545494129</c:v>
                </c:pt>
                <c:pt idx="103">
                  <c:v>33.323680817506336</c:v>
                </c:pt>
                <c:pt idx="104">
                  <c:v>34.327275511057003</c:v>
                </c:pt>
                <c:pt idx="105">
                  <c:v>35.33087020460767</c:v>
                </c:pt>
                <c:pt idx="106">
                  <c:v>36.297341476619877</c:v>
                </c:pt>
                <c:pt idx="107">
                  <c:v>37.300936170170544</c:v>
                </c:pt>
                <c:pt idx="108">
                  <c:v>38.267407442182751</c:v>
                </c:pt>
                <c:pt idx="109">
                  <c:v>39.271002135733418</c:v>
                </c:pt>
                <c:pt idx="110">
                  <c:v>40.274596829284086</c:v>
                </c:pt>
                <c:pt idx="111">
                  <c:v>41.166821258219372</c:v>
                </c:pt>
                <c:pt idx="112">
                  <c:v>42.170415951770039</c:v>
                </c:pt>
                <c:pt idx="113">
                  <c:v>42.044951739911276</c:v>
                </c:pt>
                <c:pt idx="114">
                  <c:v>43.048546433461944</c:v>
                </c:pt>
                <c:pt idx="115">
                  <c:v>44.015017705474143</c:v>
                </c:pt>
                <c:pt idx="116">
                  <c:v>45.018612399024818</c:v>
                </c:pt>
                <c:pt idx="117">
                  <c:v>46.022207092575485</c:v>
                </c:pt>
                <c:pt idx="118">
                  <c:v>46.988678364587685</c:v>
                </c:pt>
                <c:pt idx="119">
                  <c:v>47.992273058138359</c:v>
                </c:pt>
                <c:pt idx="120">
                  <c:v>48.958744330150559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41-493D-B104-F15299CF8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4625200"/>
        <c:axId val="2024624720"/>
      </c:lineChart>
      <c:dateAx>
        <c:axId val="2024625200"/>
        <c:scaling>
          <c:orientation val="minMax"/>
        </c:scaling>
        <c:delete val="0"/>
        <c:axPos val="t"/>
        <c:numFmt formatCode="mmm\-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624720"/>
        <c:crosses val="max"/>
        <c:auto val="0"/>
        <c:lblOffset val="100"/>
        <c:baseTimeUnit val="months"/>
        <c:majorUnit val="12"/>
        <c:majorTimeUnit val="months"/>
      </c:dateAx>
      <c:valAx>
        <c:axId val="202462472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>
                    <a:latin typeface="Arial" panose="020B0604020202020204" pitchFamily="34" charset="0"/>
                    <a:cs typeface="Arial" panose="020B0604020202020204" pitchFamily="34" charset="0"/>
                  </a:rPr>
                  <a:t>Opening</a:t>
                </a:r>
                <a:r>
                  <a:rPr lang="en-CA" baseline="0">
                    <a:latin typeface="Arial" panose="020B0604020202020204" pitchFamily="34" charset="0"/>
                    <a:cs typeface="Arial" panose="020B0604020202020204" pitchFamily="34" charset="0"/>
                  </a:rPr>
                  <a:t> Monthly Balance</a:t>
                </a:r>
                <a:r>
                  <a:rPr lang="en-CA">
                    <a:latin typeface="Arial" panose="020B0604020202020204" pitchFamily="34" charset="0"/>
                    <a:cs typeface="Arial" panose="020B0604020202020204" pitchFamily="34" charset="0"/>
                  </a:rPr>
                  <a:t> ($MM)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24625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4025336404134199E-2"/>
          <c:y val="0.87771797426847242"/>
          <c:w val="0.8041706012515234"/>
          <c:h val="0.102125124624934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239279</xdr:colOff>
      <xdr:row>0</xdr:row>
      <xdr:rowOff>0</xdr:rowOff>
    </xdr:from>
    <xdr:to>
      <xdr:col>25</xdr:col>
      <xdr:colOff>467590</xdr:colOff>
      <xdr:row>62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3B254A-573D-5194-EF32-25FD90B35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1779" y="0"/>
          <a:ext cx="6892636" cy="10616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</xdr:colOff>
      <xdr:row>16</xdr:row>
      <xdr:rowOff>28575</xdr:rowOff>
    </xdr:from>
    <xdr:to>
      <xdr:col>4</xdr:col>
      <xdr:colOff>863971</xdr:colOff>
      <xdr:row>21</xdr:row>
      <xdr:rowOff>66800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566B2D-C249-769C-473C-11B17296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5525" y="2276475"/>
          <a:ext cx="2657846" cy="895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221903</xdr:colOff>
      <xdr:row>7</xdr:row>
      <xdr:rowOff>125654</xdr:rowOff>
    </xdr:from>
    <xdr:to>
      <xdr:col>11</xdr:col>
      <xdr:colOff>533399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86617B6-330B-6767-FD76-9FCEFB3F639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236630</xdr:colOff>
      <xdr:row>88</xdr:row>
      <xdr:rowOff>20642</xdr:rowOff>
    </xdr:from>
    <xdr:to>
      <xdr:col>11</xdr:col>
      <xdr:colOff>21664</xdr:colOff>
      <xdr:row>107</xdr:row>
      <xdr:rowOff>4767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DC04AE-B33A-CB1F-0AF1-598E47680C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244491</xdr:colOff>
      <xdr:row>66</xdr:row>
      <xdr:rowOff>155046</xdr:rowOff>
    </xdr:from>
    <xdr:to>
      <xdr:col>11</xdr:col>
      <xdr:colOff>29406</xdr:colOff>
      <xdr:row>85</xdr:row>
      <xdr:rowOff>155046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C2333E-CEED-4D6F-B56E-3EE014695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109</xdr:row>
      <xdr:rowOff>160208</xdr:rowOff>
    </xdr:from>
    <xdr:to>
      <xdr:col>11</xdr:col>
      <xdr:colOff>47625</xdr:colOff>
      <xdr:row>127</xdr:row>
      <xdr:rowOff>160208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F7EC1D4-33EE-49B1-BCA4-2D88D87D0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81643</xdr:colOff>
      <xdr:row>131</xdr:row>
      <xdr:rowOff>21184</xdr:rowOff>
    </xdr:from>
    <xdr:to>
      <xdr:col>11</xdr:col>
      <xdr:colOff>47625</xdr:colOff>
      <xdr:row>148</xdr:row>
      <xdr:rowOff>141039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1D41521-7E8B-402D-A3AF-DA77A4B6E7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95250</xdr:colOff>
      <xdr:row>153</xdr:row>
      <xdr:rowOff>7042</xdr:rowOff>
    </xdr:from>
    <xdr:to>
      <xdr:col>11</xdr:col>
      <xdr:colOff>44450</xdr:colOff>
      <xdr:row>171</xdr:row>
      <xdr:rowOff>8061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B7F1ED5-CD4F-438E-8A53-5E6221CB7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122464</xdr:colOff>
      <xdr:row>174</xdr:row>
      <xdr:rowOff>31452</xdr:rowOff>
    </xdr:from>
    <xdr:to>
      <xdr:col>11</xdr:col>
      <xdr:colOff>47625</xdr:colOff>
      <xdr:row>192</xdr:row>
      <xdr:rowOff>10247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2F2C8B-B88A-488C-9BEA-1681101DC4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268940</xdr:colOff>
      <xdr:row>37</xdr:row>
      <xdr:rowOff>123266</xdr:rowOff>
    </xdr:from>
    <xdr:to>
      <xdr:col>11</xdr:col>
      <xdr:colOff>557893</xdr:colOff>
      <xdr:row>63</xdr:row>
      <xdr:rowOff>36084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0A15583-FF4C-4C5C-BA09-8C05EE4E67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lice">
  <a:themeElements>
    <a:clrScheme name="Slice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Slice">
      <a:maj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HY중고딕"/>
        <a:font script="Hans" typeface="幼圆"/>
        <a:font script="Hant" typeface="微軟正黑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lice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BE3EA-2C0F-4A99-91BF-30554703828F}">
  <sheetPr codeName="Sheet1">
    <outlinePr showOutlineSymbols="0"/>
  </sheetPr>
  <dimension ref="C1:AD85"/>
  <sheetViews>
    <sheetView showGridLines="0" showRowColHeaders="0" showZeros="0" tabSelected="1" showOutlineSymbols="0" topLeftCell="K5" zoomScale="66" zoomScaleNormal="55" workbookViewId="0">
      <selection activeCell="Q62" sqref="Q62"/>
    </sheetView>
  </sheetViews>
  <sheetFormatPr defaultColWidth="0" defaultRowHeight="13.5" zeroHeight="1"/>
  <cols>
    <col min="1" max="5" width="12.5" style="486" hidden="1" customWidth="1"/>
    <col min="6" max="25" width="12.5" style="486" customWidth="1"/>
    <col min="26" max="26" width="23.75" style="486" customWidth="1"/>
    <col min="27" max="27" width="29" style="486" customWidth="1"/>
    <col min="28" max="28" width="18.6640625" style="486" hidden="1" customWidth="1"/>
    <col min="29" max="29" width="23.6640625" style="486" hidden="1" customWidth="1"/>
    <col min="30" max="30" width="19.1640625" style="486" hidden="1" customWidth="1"/>
    <col min="31" max="16384" width="12.5" style="486" hidden="1"/>
  </cols>
  <sheetData>
    <row r="1" spans="3:27"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</row>
    <row r="2" spans="3:27">
      <c r="C2" s="485"/>
      <c r="D2" s="485"/>
      <c r="E2" s="485"/>
      <c r="F2" s="485"/>
      <c r="G2" s="485"/>
      <c r="H2" s="485"/>
      <c r="I2" s="485"/>
      <c r="J2" s="485"/>
      <c r="K2" s="485"/>
      <c r="L2" s="485"/>
      <c r="M2" s="485"/>
      <c r="N2" s="485"/>
      <c r="O2" s="485"/>
      <c r="P2" s="485"/>
      <c r="Q2" s="485"/>
      <c r="R2" s="485"/>
      <c r="S2" s="485"/>
      <c r="T2" s="485"/>
      <c r="U2" s="485"/>
      <c r="V2" s="485"/>
      <c r="W2" s="485"/>
      <c r="X2" s="485"/>
      <c r="Y2" s="485"/>
      <c r="Z2" s="485"/>
      <c r="AA2" s="485"/>
    </row>
    <row r="3" spans="3:27">
      <c r="C3" s="485"/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  <c r="U3" s="485"/>
      <c r="V3" s="485"/>
      <c r="W3" s="485"/>
      <c r="X3" s="485"/>
      <c r="Y3" s="485"/>
      <c r="Z3" s="485"/>
      <c r="AA3" s="485"/>
    </row>
    <row r="4" spans="3:27"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  <c r="Z4" s="485"/>
      <c r="AA4" s="485"/>
    </row>
    <row r="5" spans="3:27">
      <c r="C5" s="485"/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  <c r="U5" s="485"/>
      <c r="V5" s="485"/>
      <c r="W5" s="485"/>
      <c r="X5" s="485"/>
      <c r="Y5" s="485"/>
      <c r="Z5" s="485"/>
      <c r="AA5" s="485"/>
    </row>
    <row r="6" spans="3:27"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  <c r="W6" s="485"/>
      <c r="X6" s="485"/>
      <c r="Y6" s="485"/>
      <c r="Z6" s="485"/>
      <c r="AA6" s="485"/>
    </row>
    <row r="7" spans="3:27">
      <c r="C7" s="485"/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/>
      <c r="U7" s="485"/>
      <c r="V7" s="485"/>
      <c r="W7" s="485"/>
      <c r="X7" s="485"/>
      <c r="Y7" s="485"/>
      <c r="Z7" s="485"/>
      <c r="AA7" s="485"/>
    </row>
    <row r="8" spans="3:27">
      <c r="C8" s="485"/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  <c r="U8" s="485"/>
      <c r="V8" s="485"/>
      <c r="W8" s="485"/>
      <c r="X8" s="485"/>
      <c r="Y8" s="485"/>
      <c r="Z8" s="485"/>
      <c r="AA8" s="485"/>
    </row>
    <row r="9" spans="3:27" ht="3.5" customHeight="1">
      <c r="C9" s="485"/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  <c r="U9" s="485"/>
      <c r="V9" s="485"/>
      <c r="W9" s="485"/>
      <c r="X9" s="485"/>
      <c r="Y9" s="485"/>
      <c r="Z9" s="485"/>
      <c r="AA9" s="485"/>
    </row>
    <row r="10" spans="3:27"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  <c r="U10" s="485"/>
      <c r="V10" s="485"/>
      <c r="W10" s="485"/>
      <c r="X10" s="485"/>
      <c r="Y10" s="485"/>
      <c r="Z10" s="485"/>
      <c r="AA10" s="485"/>
    </row>
    <row r="11" spans="3:27">
      <c r="C11" s="485"/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</row>
    <row r="12" spans="3:27">
      <c r="C12" s="485"/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N12" s="485"/>
      <c r="O12" s="485"/>
      <c r="P12" s="485"/>
      <c r="Q12" s="485"/>
      <c r="R12" s="485"/>
      <c r="S12" s="485"/>
      <c r="T12" s="485"/>
      <c r="U12" s="485"/>
      <c r="V12" s="485"/>
      <c r="W12" s="485"/>
      <c r="X12" s="485"/>
      <c r="Y12" s="485"/>
      <c r="Z12" s="485"/>
      <c r="AA12" s="485"/>
    </row>
    <row r="13" spans="3:27">
      <c r="C13" s="485"/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N13" s="485"/>
      <c r="O13" s="485"/>
      <c r="P13" s="485"/>
      <c r="Q13" s="485"/>
      <c r="R13" s="485"/>
      <c r="S13" s="485"/>
      <c r="T13" s="485"/>
      <c r="U13" s="485"/>
      <c r="V13" s="485"/>
      <c r="W13" s="485"/>
      <c r="X13" s="485"/>
      <c r="Y13" s="485"/>
      <c r="Z13" s="485"/>
      <c r="AA13" s="485"/>
    </row>
    <row r="14" spans="3:27">
      <c r="C14" s="485"/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  <c r="U14" s="485"/>
      <c r="V14" s="485"/>
      <c r="W14" s="485"/>
      <c r="X14" s="485"/>
      <c r="Y14" s="485"/>
      <c r="Z14" s="485"/>
      <c r="AA14" s="485"/>
    </row>
    <row r="15" spans="3:27">
      <c r="C15" s="485"/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485"/>
      <c r="P15" s="485"/>
      <c r="Q15" s="485"/>
      <c r="R15" s="485"/>
      <c r="S15" s="485"/>
      <c r="T15" s="485"/>
      <c r="U15" s="485"/>
      <c r="V15" s="485"/>
      <c r="W15" s="485"/>
      <c r="X15" s="485"/>
      <c r="Y15" s="485"/>
      <c r="Z15" s="485"/>
      <c r="AA15" s="485"/>
    </row>
    <row r="16" spans="3:27">
      <c r="C16" s="485"/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485"/>
      <c r="P16" s="485"/>
      <c r="Q16" s="485"/>
      <c r="R16" s="485"/>
      <c r="S16" s="485"/>
      <c r="T16" s="485"/>
      <c r="U16" s="485"/>
      <c r="V16" s="485"/>
      <c r="W16" s="485"/>
      <c r="X16" s="485"/>
      <c r="Y16" s="485"/>
      <c r="Z16" s="485"/>
      <c r="AA16" s="485"/>
    </row>
    <row r="17" spans="3:27"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Z17" s="485"/>
      <c r="AA17" s="485"/>
    </row>
    <row r="18" spans="3:27">
      <c r="C18" s="485"/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  <c r="U18" s="485"/>
      <c r="V18" s="485"/>
      <c r="W18" s="485"/>
      <c r="X18" s="485"/>
      <c r="Y18" s="485"/>
      <c r="Z18" s="485"/>
      <c r="AA18" s="485"/>
    </row>
    <row r="19" spans="3:27">
      <c r="C19" s="485"/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  <c r="U19" s="485"/>
      <c r="V19" s="485"/>
      <c r="W19" s="485"/>
      <c r="X19" s="485"/>
      <c r="Y19" s="485"/>
      <c r="Z19" s="485"/>
      <c r="AA19" s="485"/>
    </row>
    <row r="20" spans="3:27">
      <c r="C20" s="485"/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  <c r="U20" s="485"/>
      <c r="V20" s="485"/>
      <c r="W20" s="485"/>
      <c r="X20" s="485"/>
      <c r="Y20" s="485"/>
      <c r="Z20" s="485"/>
      <c r="AA20" s="485"/>
    </row>
    <row r="21" spans="3:27">
      <c r="C21" s="485"/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85"/>
      <c r="R21" s="485"/>
      <c r="S21" s="485"/>
      <c r="T21" s="485"/>
      <c r="U21" s="485"/>
      <c r="V21" s="485"/>
      <c r="W21" s="485"/>
      <c r="X21" s="485"/>
      <c r="Y21" s="485"/>
      <c r="Z21" s="485"/>
      <c r="AA21" s="485"/>
    </row>
    <row r="22" spans="3:27">
      <c r="C22" s="485"/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485"/>
      <c r="T22" s="485"/>
      <c r="U22" s="485"/>
      <c r="V22" s="485"/>
      <c r="W22" s="485"/>
      <c r="X22" s="485"/>
      <c r="Y22" s="485"/>
      <c r="Z22" s="485"/>
      <c r="AA22" s="485"/>
    </row>
    <row r="23" spans="3:27">
      <c r="C23" s="485"/>
      <c r="D23" s="485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  <c r="U23" s="485"/>
      <c r="V23" s="485"/>
      <c r="W23" s="485"/>
      <c r="X23" s="485"/>
      <c r="Y23" s="485"/>
      <c r="Z23" s="485"/>
      <c r="AA23" s="485"/>
    </row>
    <row r="24" spans="3:27">
      <c r="C24" s="485"/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485"/>
      <c r="R24" s="485"/>
      <c r="S24" s="485"/>
      <c r="T24" s="485"/>
      <c r="U24" s="485"/>
      <c r="V24" s="485"/>
      <c r="W24" s="485"/>
      <c r="X24" s="485"/>
      <c r="Y24" s="485"/>
      <c r="Z24" s="485"/>
      <c r="AA24" s="485"/>
    </row>
    <row r="25" spans="3:27">
      <c r="C25" s="485"/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485"/>
      <c r="R25" s="485"/>
      <c r="S25" s="485"/>
      <c r="T25" s="485"/>
      <c r="U25" s="485"/>
      <c r="V25" s="485"/>
      <c r="W25" s="485"/>
      <c r="X25" s="485"/>
      <c r="Y25" s="485"/>
      <c r="Z25" s="485"/>
      <c r="AA25" s="485"/>
    </row>
    <row r="26" spans="3:27">
      <c r="C26" s="485"/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  <c r="U26" s="485"/>
      <c r="V26" s="485"/>
      <c r="W26" s="485"/>
      <c r="X26" s="485"/>
      <c r="Y26" s="485"/>
      <c r="Z26" s="485"/>
      <c r="AA26" s="485"/>
    </row>
    <row r="27" spans="3:27">
      <c r="C27" s="485"/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  <c r="U27" s="485"/>
      <c r="V27" s="485"/>
      <c r="W27" s="485"/>
      <c r="X27" s="485"/>
      <c r="Y27" s="485"/>
      <c r="Z27" s="485"/>
      <c r="AA27" s="485"/>
    </row>
    <row r="28" spans="3:27">
      <c r="C28" s="485"/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  <c r="U28" s="485"/>
      <c r="V28" s="485"/>
      <c r="W28" s="485"/>
      <c r="X28" s="485"/>
      <c r="Y28" s="485"/>
      <c r="Z28" s="485"/>
      <c r="AA28" s="485"/>
    </row>
    <row r="29" spans="3:27">
      <c r="C29" s="485"/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  <c r="U29" s="485"/>
      <c r="V29" s="485"/>
      <c r="W29" s="485"/>
      <c r="X29" s="485"/>
      <c r="Y29" s="485"/>
      <c r="Z29" s="485"/>
      <c r="AA29" s="485"/>
    </row>
    <row r="30" spans="3:27">
      <c r="C30" s="485"/>
      <c r="D30" s="485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485"/>
      <c r="R30" s="485"/>
      <c r="S30" s="485"/>
      <c r="T30" s="485"/>
      <c r="U30" s="485"/>
      <c r="V30" s="485"/>
      <c r="W30" s="485"/>
      <c r="X30" s="485"/>
      <c r="Y30" s="485"/>
      <c r="Z30" s="485"/>
      <c r="AA30" s="485"/>
    </row>
    <row r="31" spans="3:27">
      <c r="C31" s="485"/>
      <c r="D31" s="485"/>
      <c r="E31" s="485"/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85"/>
      <c r="R31" s="485"/>
      <c r="S31" s="485"/>
      <c r="T31" s="485"/>
      <c r="U31" s="485"/>
      <c r="V31" s="485"/>
      <c r="W31" s="485"/>
      <c r="X31" s="485"/>
      <c r="Y31" s="485"/>
      <c r="Z31" s="485"/>
      <c r="AA31" s="485"/>
    </row>
    <row r="32" spans="3:27">
      <c r="C32" s="485"/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85"/>
      <c r="R32" s="485"/>
      <c r="S32" s="485"/>
      <c r="T32" s="485"/>
      <c r="U32" s="485"/>
      <c r="V32" s="485"/>
      <c r="W32" s="485"/>
      <c r="X32" s="485"/>
      <c r="Y32" s="485"/>
      <c r="Z32" s="485"/>
      <c r="AA32" s="485"/>
    </row>
    <row r="33" spans="3:27">
      <c r="C33" s="485"/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5"/>
      <c r="O33" s="485"/>
      <c r="P33" s="485"/>
      <c r="Q33" s="485"/>
      <c r="R33" s="485"/>
      <c r="S33" s="485"/>
      <c r="T33" s="485"/>
      <c r="U33" s="485"/>
      <c r="V33" s="485"/>
      <c r="W33" s="485"/>
      <c r="X33" s="485"/>
      <c r="Y33" s="485"/>
      <c r="Z33" s="485"/>
      <c r="AA33" s="485"/>
    </row>
    <row r="34" spans="3:27">
      <c r="C34" s="485"/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  <c r="U34" s="485"/>
      <c r="V34" s="485"/>
      <c r="W34" s="485"/>
      <c r="X34" s="485"/>
      <c r="Y34" s="485"/>
      <c r="Z34" s="485"/>
      <c r="AA34" s="485"/>
    </row>
    <row r="35" spans="3:27">
      <c r="C35" s="485"/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  <c r="U35" s="485"/>
      <c r="V35" s="485"/>
      <c r="W35" s="485"/>
      <c r="X35" s="485"/>
      <c r="Y35" s="485"/>
      <c r="Z35" s="485"/>
      <c r="AA35" s="485"/>
    </row>
    <row r="36" spans="3:27">
      <c r="C36" s="485"/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  <c r="U36" s="485"/>
      <c r="V36" s="485"/>
      <c r="W36" s="485"/>
      <c r="X36" s="485"/>
      <c r="Y36" s="485"/>
      <c r="Z36" s="485"/>
      <c r="AA36" s="485"/>
    </row>
    <row r="37" spans="3:27">
      <c r="C37" s="485"/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  <c r="U37" s="485"/>
      <c r="V37" s="485"/>
      <c r="W37" s="485"/>
      <c r="X37" s="485"/>
      <c r="Y37" s="485"/>
      <c r="Z37" s="485"/>
      <c r="AA37" s="485"/>
    </row>
    <row r="38" spans="3:27">
      <c r="C38" s="485"/>
      <c r="D38" s="485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85"/>
      <c r="Q38" s="485"/>
      <c r="R38" s="485"/>
      <c r="S38" s="485"/>
      <c r="T38" s="485"/>
      <c r="U38" s="485"/>
      <c r="V38" s="485"/>
      <c r="W38" s="485"/>
      <c r="X38" s="485"/>
      <c r="Y38" s="485"/>
      <c r="Z38" s="485"/>
      <c r="AA38" s="485"/>
    </row>
    <row r="39" spans="3:27">
      <c r="C39" s="485"/>
      <c r="D39" s="485"/>
      <c r="E39" s="485"/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  <c r="U39" s="485"/>
      <c r="V39" s="485"/>
      <c r="W39" s="485"/>
      <c r="X39" s="485"/>
      <c r="Y39" s="485"/>
      <c r="Z39" s="485"/>
      <c r="AA39" s="485"/>
    </row>
    <row r="40" spans="3:27">
      <c r="C40" s="485"/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  <c r="U40" s="485"/>
      <c r="V40" s="485"/>
      <c r="W40" s="485"/>
      <c r="X40" s="485"/>
      <c r="Y40" s="485"/>
      <c r="Z40" s="485"/>
      <c r="AA40" s="485"/>
    </row>
    <row r="41" spans="3:27"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</row>
    <row r="42" spans="3:27"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  <c r="U42" s="485"/>
      <c r="V42" s="485"/>
      <c r="W42" s="485"/>
      <c r="X42" s="485"/>
      <c r="Y42" s="485"/>
      <c r="Z42" s="485"/>
      <c r="AA42" s="485"/>
    </row>
    <row r="43" spans="3:27">
      <c r="C43" s="485"/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  <c r="U43" s="485"/>
      <c r="V43" s="485"/>
      <c r="W43" s="485"/>
      <c r="X43" s="485"/>
      <c r="Y43" s="485"/>
      <c r="Z43" s="485"/>
      <c r="AA43" s="485"/>
    </row>
    <row r="44" spans="3:27">
      <c r="C44" s="485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  <c r="U44" s="485"/>
      <c r="V44" s="485"/>
      <c r="W44" s="485"/>
      <c r="X44" s="485"/>
      <c r="Y44" s="485"/>
      <c r="Z44" s="485"/>
      <c r="AA44" s="485"/>
    </row>
    <row r="45" spans="3:27">
      <c r="C45" s="485"/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  <c r="U45" s="485"/>
      <c r="V45" s="485"/>
      <c r="W45" s="485"/>
      <c r="X45" s="485"/>
      <c r="Y45" s="485"/>
      <c r="Z45" s="485"/>
      <c r="AA45" s="485"/>
    </row>
    <row r="46" spans="3:27">
      <c r="C46" s="485"/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N46" s="485"/>
      <c r="O46" s="485"/>
      <c r="P46" s="485"/>
      <c r="Q46" s="485"/>
      <c r="R46" s="485"/>
      <c r="S46" s="485"/>
      <c r="T46" s="485"/>
      <c r="U46" s="485"/>
      <c r="V46" s="485"/>
      <c r="W46" s="485"/>
      <c r="X46" s="485"/>
      <c r="Y46" s="485"/>
      <c r="Z46" s="485"/>
      <c r="AA46" s="485"/>
    </row>
    <row r="47" spans="3:27"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85"/>
      <c r="Q47" s="485"/>
      <c r="R47" s="485"/>
      <c r="S47" s="485"/>
      <c r="T47" s="485"/>
      <c r="U47" s="485"/>
      <c r="V47" s="485"/>
      <c r="W47" s="485"/>
      <c r="X47" s="485"/>
      <c r="Y47" s="485"/>
      <c r="Z47" s="485"/>
      <c r="AA47" s="485"/>
    </row>
    <row r="48" spans="3:27">
      <c r="C48" s="485"/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</row>
    <row r="49" spans="3:27"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  <c r="R49" s="485"/>
      <c r="S49" s="485"/>
      <c r="T49" s="485"/>
      <c r="U49" s="485"/>
      <c r="V49" s="485"/>
      <c r="W49" s="485"/>
      <c r="X49" s="485"/>
      <c r="Y49" s="485"/>
      <c r="Z49" s="485"/>
      <c r="AA49" s="485"/>
    </row>
    <row r="50" spans="3:27"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  <c r="U50" s="485"/>
      <c r="V50" s="485"/>
      <c r="W50" s="485"/>
      <c r="X50" s="485"/>
      <c r="Y50" s="485"/>
      <c r="Z50" s="485"/>
      <c r="AA50" s="485"/>
    </row>
    <row r="51" spans="3:27">
      <c r="C51" s="485"/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  <c r="U51" s="485"/>
      <c r="V51" s="485"/>
      <c r="W51" s="485"/>
      <c r="X51" s="485"/>
      <c r="Y51" s="485"/>
      <c r="Z51" s="485"/>
      <c r="AA51" s="485"/>
    </row>
    <row r="52" spans="3:27">
      <c r="C52" s="485"/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  <c r="O52" s="485"/>
      <c r="P52" s="485"/>
      <c r="Q52" s="485"/>
      <c r="R52" s="485"/>
      <c r="S52" s="485"/>
      <c r="T52" s="485"/>
      <c r="U52" s="485"/>
      <c r="V52" s="485"/>
      <c r="W52" s="485"/>
      <c r="X52" s="485"/>
      <c r="Y52" s="485"/>
      <c r="Z52" s="485"/>
      <c r="AA52" s="485"/>
    </row>
    <row r="53" spans="3:27">
      <c r="C53" s="485"/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</row>
    <row r="54" spans="3:27"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Z54" s="485"/>
      <c r="AA54" s="485"/>
    </row>
    <row r="55" spans="3:27">
      <c r="C55" s="485"/>
      <c r="D55" s="485"/>
      <c r="E55" s="485"/>
      <c r="F55" s="485"/>
      <c r="G55" s="485"/>
      <c r="H55" s="485"/>
      <c r="I55" s="485"/>
      <c r="J55" s="485"/>
      <c r="K55" s="485"/>
      <c r="L55" s="485"/>
      <c r="M55" s="485"/>
      <c r="N55" s="485"/>
      <c r="O55" s="485"/>
      <c r="P55" s="485"/>
      <c r="Q55" s="485"/>
      <c r="R55" s="485"/>
      <c r="S55" s="485"/>
      <c r="T55" s="485"/>
      <c r="U55" s="485"/>
      <c r="V55" s="485"/>
      <c r="W55" s="485"/>
      <c r="X55" s="485"/>
      <c r="Y55" s="485"/>
      <c r="Z55" s="485"/>
      <c r="AA55" s="485"/>
    </row>
    <row r="56" spans="3:27">
      <c r="C56" s="485"/>
      <c r="D56" s="485"/>
      <c r="E56" s="485"/>
      <c r="F56" s="485"/>
      <c r="G56" s="485"/>
      <c r="H56" s="485"/>
      <c r="I56" s="485"/>
      <c r="J56" s="485"/>
      <c r="K56" s="485"/>
      <c r="L56" s="485"/>
      <c r="M56" s="485"/>
      <c r="N56" s="485"/>
      <c r="O56" s="485"/>
      <c r="P56" s="485"/>
      <c r="Q56" s="485"/>
      <c r="R56" s="485"/>
      <c r="S56" s="485"/>
      <c r="T56" s="485"/>
      <c r="U56" s="485"/>
      <c r="V56" s="485"/>
      <c r="W56" s="485"/>
      <c r="X56" s="485"/>
      <c r="Y56" s="485"/>
      <c r="Z56" s="485"/>
      <c r="AA56" s="485"/>
    </row>
    <row r="57" spans="3:27">
      <c r="C57" s="485"/>
      <c r="D57" s="485"/>
      <c r="E57" s="485"/>
      <c r="F57" s="485"/>
      <c r="G57" s="485"/>
      <c r="H57" s="485"/>
      <c r="I57" s="485"/>
      <c r="J57" s="485"/>
      <c r="K57" s="485"/>
      <c r="L57" s="485"/>
      <c r="M57" s="485"/>
      <c r="N57" s="485"/>
      <c r="O57" s="485"/>
      <c r="P57" s="485"/>
      <c r="Q57" s="485"/>
      <c r="R57" s="485"/>
      <c r="S57" s="485"/>
      <c r="T57" s="485"/>
      <c r="U57" s="485"/>
      <c r="V57" s="485"/>
      <c r="W57" s="485"/>
      <c r="X57" s="485"/>
      <c r="Y57" s="485"/>
      <c r="Z57" s="485"/>
      <c r="AA57" s="485"/>
    </row>
    <row r="58" spans="3:27">
      <c r="C58" s="485"/>
      <c r="D58" s="485"/>
      <c r="E58" s="485"/>
      <c r="F58" s="485"/>
      <c r="G58" s="485"/>
      <c r="H58" s="485"/>
      <c r="I58" s="485"/>
      <c r="J58" s="485"/>
      <c r="K58" s="485"/>
      <c r="L58" s="485"/>
      <c r="M58" s="485"/>
      <c r="N58" s="485"/>
      <c r="O58" s="485"/>
      <c r="P58" s="485"/>
      <c r="Q58" s="485"/>
      <c r="R58" s="485"/>
      <c r="S58" s="485"/>
      <c r="T58" s="485"/>
      <c r="U58" s="485"/>
      <c r="V58" s="485"/>
      <c r="W58" s="485"/>
      <c r="X58" s="485"/>
      <c r="Y58" s="485"/>
      <c r="Z58" s="485"/>
      <c r="AA58" s="485"/>
    </row>
    <row r="59" spans="3:27">
      <c r="C59" s="485"/>
      <c r="D59" s="485"/>
      <c r="E59" s="485"/>
      <c r="F59" s="485"/>
      <c r="G59" s="485"/>
      <c r="H59" s="485"/>
      <c r="I59" s="485"/>
      <c r="J59" s="485"/>
      <c r="K59" s="485"/>
      <c r="L59" s="485"/>
      <c r="M59" s="485"/>
      <c r="N59" s="485"/>
      <c r="O59" s="485"/>
      <c r="P59" s="485"/>
      <c r="Q59" s="485"/>
      <c r="R59" s="485"/>
      <c r="S59" s="485"/>
      <c r="T59" s="485"/>
      <c r="U59" s="485"/>
      <c r="V59" s="485"/>
      <c r="W59" s="485"/>
      <c r="X59" s="485"/>
      <c r="Y59" s="485"/>
      <c r="Z59" s="485"/>
      <c r="AA59" s="485"/>
    </row>
    <row r="60" spans="3:27">
      <c r="C60" s="485"/>
      <c r="D60" s="485"/>
      <c r="E60" s="485"/>
      <c r="F60" s="485"/>
      <c r="G60" s="485"/>
      <c r="H60" s="485"/>
      <c r="I60" s="485"/>
      <c r="J60" s="485"/>
      <c r="K60" s="485"/>
      <c r="L60" s="485"/>
      <c r="M60" s="485"/>
      <c r="N60" s="485"/>
      <c r="O60" s="485"/>
      <c r="P60" s="485"/>
      <c r="Q60" s="485"/>
      <c r="R60" s="485"/>
      <c r="S60" s="485"/>
      <c r="T60" s="485"/>
      <c r="U60" s="485"/>
      <c r="V60" s="485"/>
      <c r="W60" s="485"/>
      <c r="X60" s="485"/>
      <c r="Y60" s="485"/>
      <c r="Z60" s="485"/>
      <c r="AA60" s="485"/>
    </row>
    <row r="61" spans="3:27">
      <c r="C61" s="485"/>
      <c r="D61" s="485"/>
      <c r="E61" s="485"/>
      <c r="F61" s="485"/>
      <c r="G61" s="485"/>
      <c r="H61" s="485"/>
      <c r="I61" s="485"/>
      <c r="J61" s="485"/>
      <c r="K61" s="485"/>
      <c r="L61" s="485"/>
      <c r="M61" s="485"/>
      <c r="N61" s="485"/>
      <c r="O61" s="485"/>
      <c r="P61" s="485"/>
      <c r="Q61" s="485"/>
      <c r="R61" s="485"/>
      <c r="S61" s="485"/>
      <c r="T61" s="485"/>
      <c r="U61" s="485"/>
      <c r="V61" s="485"/>
      <c r="W61" s="485"/>
      <c r="X61" s="485"/>
      <c r="Y61" s="485"/>
      <c r="Z61" s="485"/>
      <c r="AA61" s="485"/>
    </row>
    <row r="62" spans="3:27">
      <c r="C62" s="485"/>
      <c r="D62" s="485"/>
      <c r="E62" s="485"/>
      <c r="F62" s="485"/>
      <c r="G62" s="485"/>
      <c r="H62" s="485"/>
      <c r="I62" s="485"/>
      <c r="J62" s="485"/>
      <c r="K62" s="485"/>
      <c r="L62" s="485"/>
      <c r="M62" s="485"/>
      <c r="N62" s="485"/>
      <c r="O62" s="485"/>
      <c r="P62" s="485"/>
      <c r="Q62" s="485"/>
      <c r="R62" s="485"/>
      <c r="S62" s="485"/>
      <c r="T62" s="485"/>
      <c r="U62" s="485"/>
      <c r="V62" s="485"/>
      <c r="W62" s="485"/>
      <c r="X62" s="485"/>
      <c r="Y62" s="485"/>
      <c r="Z62" s="485"/>
      <c r="AA62" s="485"/>
    </row>
    <row r="63" spans="3:27" hidden="1">
      <c r="C63" s="485"/>
      <c r="D63" s="485"/>
      <c r="E63" s="485"/>
      <c r="F63" s="485"/>
      <c r="G63" s="485"/>
      <c r="H63" s="485"/>
      <c r="I63" s="485"/>
      <c r="J63" s="485"/>
      <c r="K63" s="485"/>
      <c r="L63" s="485"/>
      <c r="M63" s="485"/>
      <c r="N63" s="485"/>
      <c r="O63" s="485"/>
      <c r="P63" s="485"/>
      <c r="Q63" s="485"/>
      <c r="R63" s="485"/>
      <c r="S63" s="485"/>
      <c r="T63" s="485"/>
      <c r="U63" s="485"/>
      <c r="V63" s="485"/>
      <c r="W63" s="485"/>
      <c r="X63" s="485"/>
      <c r="Y63" s="485"/>
      <c r="Z63" s="485"/>
      <c r="AA63" s="485"/>
    </row>
    <row r="64" spans="3:27" hidden="1">
      <c r="C64" s="485"/>
      <c r="D64" s="485"/>
      <c r="E64" s="485"/>
      <c r="F64" s="485"/>
      <c r="G64" s="485"/>
      <c r="H64" s="485"/>
      <c r="I64" s="485"/>
      <c r="J64" s="485"/>
      <c r="K64" s="485"/>
      <c r="L64" s="485"/>
      <c r="M64" s="485"/>
      <c r="N64" s="485"/>
      <c r="O64" s="485"/>
      <c r="P64" s="485"/>
      <c r="Q64" s="485"/>
      <c r="R64" s="485"/>
      <c r="S64" s="485"/>
      <c r="T64" s="485"/>
      <c r="U64" s="485"/>
      <c r="V64" s="485"/>
      <c r="W64" s="485"/>
      <c r="X64" s="485"/>
      <c r="Y64" s="485"/>
      <c r="Z64" s="485"/>
      <c r="AA64" s="485"/>
    </row>
    <row r="65" spans="3:27" hidden="1">
      <c r="C65" s="485"/>
      <c r="D65" s="485"/>
      <c r="E65" s="485"/>
      <c r="F65" s="485"/>
      <c r="G65" s="485"/>
      <c r="H65" s="485"/>
      <c r="I65" s="485"/>
      <c r="J65" s="485"/>
      <c r="K65" s="485"/>
      <c r="L65" s="485"/>
      <c r="M65" s="485"/>
      <c r="N65" s="485"/>
      <c r="O65" s="485"/>
      <c r="P65" s="485"/>
      <c r="Q65" s="485"/>
      <c r="R65" s="485"/>
      <c r="S65" s="485"/>
      <c r="T65" s="485"/>
      <c r="U65" s="485"/>
      <c r="V65" s="485"/>
      <c r="W65" s="485"/>
      <c r="X65" s="485"/>
      <c r="Y65" s="485"/>
      <c r="Z65" s="485"/>
      <c r="AA65" s="485"/>
    </row>
    <row r="66" spans="3:27" hidden="1">
      <c r="C66" s="485"/>
      <c r="D66" s="485"/>
      <c r="E66" s="485"/>
      <c r="F66" s="485"/>
      <c r="G66" s="485"/>
      <c r="H66" s="485"/>
      <c r="I66" s="485"/>
      <c r="J66" s="485"/>
      <c r="K66" s="485"/>
      <c r="L66" s="485"/>
      <c r="M66" s="485"/>
      <c r="N66" s="485"/>
      <c r="O66" s="485"/>
      <c r="P66" s="485"/>
      <c r="Q66" s="485"/>
      <c r="R66" s="485"/>
      <c r="S66" s="485"/>
      <c r="T66" s="485"/>
      <c r="U66" s="485"/>
      <c r="V66" s="485"/>
      <c r="W66" s="485"/>
      <c r="X66" s="485"/>
      <c r="Y66" s="485"/>
      <c r="Z66" s="485"/>
      <c r="AA66" s="485"/>
    </row>
    <row r="67" spans="3:27" hidden="1">
      <c r="C67" s="485"/>
      <c r="D67" s="485"/>
      <c r="E67" s="485"/>
      <c r="F67" s="485"/>
      <c r="G67" s="485"/>
      <c r="H67" s="485"/>
      <c r="I67" s="485"/>
      <c r="J67" s="485"/>
      <c r="K67" s="485"/>
      <c r="L67" s="485"/>
      <c r="M67" s="485"/>
      <c r="N67" s="485"/>
      <c r="O67" s="485"/>
      <c r="P67" s="485"/>
      <c r="Q67" s="485"/>
      <c r="R67" s="485"/>
      <c r="S67" s="485"/>
      <c r="T67" s="485"/>
      <c r="U67" s="485"/>
      <c r="V67" s="485"/>
      <c r="W67" s="485"/>
      <c r="X67" s="485"/>
      <c r="Y67" s="485"/>
      <c r="Z67" s="485"/>
      <c r="AA67" s="485"/>
    </row>
    <row r="68" spans="3:27" hidden="1">
      <c r="C68" s="485"/>
      <c r="D68" s="485"/>
      <c r="E68" s="485"/>
      <c r="F68" s="485"/>
      <c r="G68" s="485"/>
      <c r="H68" s="485"/>
      <c r="I68" s="485"/>
      <c r="J68" s="485"/>
      <c r="K68" s="485"/>
      <c r="L68" s="485"/>
      <c r="M68" s="485"/>
      <c r="N68" s="485"/>
      <c r="O68" s="485"/>
      <c r="P68" s="485"/>
      <c r="Q68" s="485"/>
      <c r="R68" s="485"/>
      <c r="S68" s="485"/>
      <c r="T68" s="485"/>
      <c r="U68" s="485"/>
      <c r="V68" s="485"/>
      <c r="W68" s="485"/>
      <c r="X68" s="485"/>
      <c r="Y68" s="485"/>
      <c r="Z68" s="485"/>
      <c r="AA68" s="485"/>
    </row>
    <row r="69" spans="3:27" hidden="1">
      <c r="C69" s="485"/>
      <c r="D69" s="485"/>
      <c r="E69" s="485"/>
      <c r="F69" s="485"/>
      <c r="G69" s="485"/>
      <c r="H69" s="485"/>
      <c r="I69" s="485"/>
      <c r="J69" s="485"/>
      <c r="K69" s="485"/>
      <c r="L69" s="485"/>
      <c r="M69" s="485"/>
      <c r="N69" s="485"/>
      <c r="O69" s="485"/>
      <c r="P69" s="485"/>
      <c r="Q69" s="485"/>
      <c r="R69" s="485"/>
      <c r="S69" s="485"/>
      <c r="T69" s="485"/>
      <c r="U69" s="485"/>
      <c r="V69" s="485"/>
      <c r="W69" s="485"/>
      <c r="X69" s="485"/>
      <c r="Y69" s="485"/>
      <c r="Z69" s="485"/>
      <c r="AA69" s="485"/>
    </row>
    <row r="70" spans="3:27" hidden="1">
      <c r="C70" s="485"/>
      <c r="D70" s="485"/>
      <c r="E70" s="485"/>
      <c r="F70" s="485"/>
      <c r="G70" s="485"/>
      <c r="H70" s="485"/>
      <c r="I70" s="485"/>
      <c r="J70" s="485"/>
      <c r="K70" s="485"/>
      <c r="L70" s="485"/>
      <c r="M70" s="485"/>
      <c r="N70" s="485"/>
      <c r="O70" s="485"/>
      <c r="P70" s="485"/>
      <c r="Q70" s="485"/>
      <c r="R70" s="485"/>
      <c r="S70" s="485"/>
      <c r="T70" s="485"/>
      <c r="U70" s="485"/>
      <c r="V70" s="485"/>
      <c r="W70" s="485"/>
      <c r="X70" s="485"/>
      <c r="Y70" s="485"/>
      <c r="Z70" s="485"/>
      <c r="AA70" s="485"/>
    </row>
    <row r="71" spans="3:27" hidden="1">
      <c r="C71" s="485"/>
      <c r="D71" s="485"/>
      <c r="E71" s="485"/>
      <c r="F71" s="485"/>
      <c r="G71" s="485"/>
      <c r="H71" s="485"/>
      <c r="I71" s="485"/>
      <c r="J71" s="485"/>
      <c r="K71" s="485"/>
      <c r="L71" s="485"/>
      <c r="M71" s="485"/>
      <c r="N71" s="485"/>
      <c r="O71" s="485"/>
      <c r="P71" s="485"/>
      <c r="Q71" s="485"/>
      <c r="R71" s="485"/>
      <c r="S71" s="485"/>
      <c r="T71" s="485"/>
      <c r="U71" s="485"/>
      <c r="V71" s="485"/>
      <c r="W71" s="485"/>
      <c r="X71" s="485"/>
      <c r="Y71" s="485"/>
      <c r="Z71" s="485"/>
      <c r="AA71" s="485"/>
    </row>
    <row r="72" spans="3:27" hidden="1">
      <c r="C72" s="485"/>
      <c r="D72" s="485"/>
      <c r="E72" s="485"/>
      <c r="F72" s="485"/>
      <c r="G72" s="485"/>
      <c r="H72" s="485"/>
      <c r="I72" s="485"/>
      <c r="J72" s="485"/>
      <c r="K72" s="485"/>
      <c r="L72" s="485"/>
      <c r="M72" s="485"/>
      <c r="N72" s="485"/>
      <c r="O72" s="485"/>
      <c r="P72" s="485"/>
      <c r="Q72" s="485"/>
      <c r="R72" s="485"/>
      <c r="S72" s="485"/>
      <c r="T72" s="485"/>
      <c r="U72" s="485"/>
      <c r="V72" s="485"/>
      <c r="W72" s="485"/>
      <c r="X72" s="485"/>
      <c r="Y72" s="485"/>
      <c r="Z72" s="485"/>
      <c r="AA72" s="485"/>
    </row>
    <row r="73" spans="3:27" hidden="1">
      <c r="C73" s="485"/>
      <c r="D73" s="485"/>
      <c r="E73" s="485"/>
      <c r="F73" s="485"/>
      <c r="G73" s="485"/>
      <c r="H73" s="485"/>
      <c r="I73" s="485"/>
      <c r="J73" s="485"/>
      <c r="K73" s="485"/>
      <c r="L73" s="485"/>
      <c r="M73" s="485"/>
      <c r="N73" s="485"/>
      <c r="O73" s="485"/>
      <c r="P73" s="485"/>
      <c r="Q73" s="485"/>
      <c r="R73" s="485"/>
      <c r="S73" s="485"/>
      <c r="T73" s="485"/>
      <c r="U73" s="485"/>
      <c r="V73" s="485"/>
      <c r="W73" s="485"/>
      <c r="X73" s="485"/>
      <c r="Y73" s="485"/>
      <c r="Z73" s="485"/>
      <c r="AA73" s="485"/>
    </row>
    <row r="74" spans="3:27" hidden="1">
      <c r="C74" s="485"/>
      <c r="D74" s="485"/>
      <c r="E74" s="485"/>
      <c r="F74" s="485"/>
      <c r="G74" s="485"/>
      <c r="H74" s="485"/>
      <c r="I74" s="485"/>
      <c r="J74" s="485"/>
      <c r="K74" s="485"/>
      <c r="L74" s="485"/>
      <c r="M74" s="485"/>
      <c r="N74" s="485"/>
      <c r="O74" s="485"/>
      <c r="P74" s="485"/>
      <c r="Q74" s="485"/>
      <c r="R74" s="485"/>
      <c r="S74" s="485"/>
      <c r="T74" s="485"/>
      <c r="U74" s="485"/>
      <c r="V74" s="485"/>
      <c r="W74" s="485"/>
      <c r="X74" s="485"/>
      <c r="Y74" s="485"/>
      <c r="Z74" s="485"/>
      <c r="AA74" s="485"/>
    </row>
    <row r="75" spans="3:27" hidden="1">
      <c r="C75" s="485"/>
      <c r="D75" s="485"/>
      <c r="E75" s="485"/>
      <c r="F75" s="485"/>
      <c r="G75" s="485"/>
      <c r="H75" s="485"/>
      <c r="I75" s="485"/>
      <c r="J75" s="485"/>
      <c r="K75" s="485"/>
      <c r="L75" s="485"/>
      <c r="M75" s="485"/>
      <c r="N75" s="485"/>
      <c r="O75" s="485"/>
      <c r="P75" s="485"/>
      <c r="Q75" s="485"/>
      <c r="R75" s="485"/>
      <c r="S75" s="485"/>
      <c r="T75" s="485"/>
      <c r="U75" s="485"/>
      <c r="V75" s="485"/>
      <c r="W75" s="485"/>
      <c r="X75" s="485"/>
      <c r="Y75" s="485"/>
      <c r="Z75" s="485"/>
      <c r="AA75" s="485"/>
    </row>
    <row r="76" spans="3:27" hidden="1">
      <c r="C76" s="485"/>
      <c r="D76" s="485"/>
      <c r="E76" s="485"/>
      <c r="F76" s="485"/>
      <c r="G76" s="485"/>
      <c r="H76" s="485"/>
      <c r="I76" s="485"/>
      <c r="J76" s="485"/>
      <c r="K76" s="485"/>
      <c r="L76" s="485"/>
      <c r="M76" s="485"/>
      <c r="N76" s="485"/>
      <c r="O76" s="485"/>
      <c r="P76" s="485"/>
      <c r="Q76" s="485"/>
      <c r="R76" s="485"/>
      <c r="S76" s="485"/>
      <c r="T76" s="485"/>
      <c r="U76" s="485"/>
      <c r="V76" s="485"/>
      <c r="W76" s="485"/>
      <c r="X76" s="485"/>
      <c r="Y76" s="485"/>
      <c r="Z76" s="485"/>
      <c r="AA76" s="485"/>
    </row>
    <row r="77" spans="3:27" hidden="1">
      <c r="C77" s="485"/>
      <c r="D77" s="485"/>
      <c r="E77" s="485"/>
      <c r="F77" s="485"/>
      <c r="G77" s="485"/>
      <c r="H77" s="485"/>
      <c r="I77" s="485"/>
      <c r="J77" s="485"/>
      <c r="K77" s="485"/>
      <c r="L77" s="485"/>
      <c r="M77" s="485"/>
      <c r="N77" s="485"/>
      <c r="O77" s="485"/>
      <c r="P77" s="485"/>
      <c r="Q77" s="485"/>
      <c r="R77" s="485"/>
      <c r="S77" s="485"/>
      <c r="T77" s="485"/>
      <c r="U77" s="485"/>
      <c r="V77" s="485"/>
      <c r="W77" s="485"/>
      <c r="X77" s="485"/>
      <c r="Y77" s="485"/>
      <c r="Z77" s="485"/>
      <c r="AA77" s="485"/>
    </row>
    <row r="78" spans="3:27" hidden="1">
      <c r="C78" s="485"/>
      <c r="D78" s="485"/>
      <c r="E78" s="485"/>
      <c r="F78" s="485"/>
      <c r="G78" s="485"/>
      <c r="H78" s="485"/>
      <c r="I78" s="485"/>
      <c r="J78" s="485"/>
      <c r="K78" s="485"/>
      <c r="L78" s="485"/>
      <c r="M78" s="485"/>
      <c r="N78" s="485"/>
      <c r="O78" s="485"/>
      <c r="P78" s="485"/>
      <c r="Q78" s="485"/>
      <c r="R78" s="485"/>
      <c r="S78" s="485"/>
      <c r="T78" s="485"/>
      <c r="U78" s="485"/>
      <c r="V78" s="485"/>
      <c r="W78" s="485"/>
      <c r="X78" s="485"/>
      <c r="Y78" s="485"/>
      <c r="Z78" s="485"/>
      <c r="AA78" s="485"/>
    </row>
    <row r="79" spans="3:27" hidden="1">
      <c r="C79" s="485"/>
      <c r="D79" s="485"/>
      <c r="E79" s="485"/>
      <c r="F79" s="485"/>
      <c r="G79" s="485"/>
      <c r="H79" s="485"/>
      <c r="I79" s="485"/>
      <c r="J79" s="485"/>
      <c r="K79" s="485"/>
      <c r="L79" s="485"/>
      <c r="M79" s="485"/>
      <c r="N79" s="485"/>
      <c r="O79" s="485"/>
      <c r="P79" s="485"/>
      <c r="Q79" s="485"/>
      <c r="R79" s="485"/>
      <c r="S79" s="485"/>
      <c r="T79" s="485"/>
      <c r="U79" s="485"/>
      <c r="V79" s="485"/>
      <c r="W79" s="485"/>
      <c r="X79" s="485"/>
      <c r="Y79" s="485"/>
      <c r="Z79" s="485"/>
      <c r="AA79" s="485"/>
    </row>
    <row r="80" spans="3:27" hidden="1">
      <c r="C80" s="485"/>
      <c r="D80" s="485"/>
      <c r="E80" s="485"/>
      <c r="F80" s="485"/>
      <c r="G80" s="485"/>
      <c r="H80" s="485"/>
      <c r="I80" s="485"/>
      <c r="J80" s="485"/>
      <c r="K80" s="485"/>
      <c r="L80" s="485"/>
      <c r="M80" s="485"/>
      <c r="N80" s="485"/>
      <c r="O80" s="485"/>
      <c r="P80" s="485"/>
      <c r="Q80" s="485"/>
      <c r="R80" s="485"/>
      <c r="S80" s="485"/>
      <c r="T80" s="485"/>
      <c r="U80" s="485"/>
      <c r="V80" s="485"/>
      <c r="W80" s="485"/>
      <c r="X80" s="485"/>
      <c r="Y80" s="485"/>
      <c r="Z80" s="485"/>
      <c r="AA80" s="485"/>
    </row>
    <row r="81" spans="3:27" hidden="1">
      <c r="C81" s="485"/>
      <c r="D81" s="485"/>
      <c r="E81" s="485"/>
      <c r="F81" s="485"/>
      <c r="G81" s="485"/>
      <c r="H81" s="485"/>
      <c r="I81" s="485"/>
      <c r="J81" s="485"/>
      <c r="K81" s="485"/>
      <c r="L81" s="485"/>
      <c r="M81" s="485"/>
      <c r="N81" s="485"/>
      <c r="O81" s="485"/>
      <c r="P81" s="485"/>
      <c r="Q81" s="485"/>
      <c r="R81" s="485"/>
      <c r="S81" s="485"/>
      <c r="T81" s="485"/>
      <c r="U81" s="485"/>
      <c r="V81" s="485"/>
      <c r="W81" s="485"/>
      <c r="X81" s="485"/>
      <c r="Y81" s="485"/>
      <c r="Z81" s="485"/>
      <c r="AA81" s="485"/>
    </row>
    <row r="82" spans="3:27" hidden="1">
      <c r="C82" s="485"/>
      <c r="D82" s="485"/>
      <c r="E82" s="485"/>
      <c r="F82" s="485"/>
      <c r="G82" s="485"/>
      <c r="H82" s="485"/>
      <c r="I82" s="485"/>
      <c r="J82" s="485"/>
      <c r="K82" s="485"/>
      <c r="L82" s="485"/>
      <c r="M82" s="485"/>
      <c r="N82" s="485"/>
      <c r="O82" s="485"/>
      <c r="P82" s="485"/>
      <c r="Q82" s="485"/>
      <c r="R82" s="485"/>
      <c r="S82" s="485"/>
      <c r="T82" s="485"/>
      <c r="U82" s="485"/>
      <c r="V82" s="485"/>
      <c r="W82" s="485"/>
      <c r="X82" s="485"/>
      <c r="Y82" s="485"/>
      <c r="Z82" s="485"/>
      <c r="AA82" s="485"/>
    </row>
    <row r="83" spans="3:27" hidden="1">
      <c r="C83" s="485"/>
      <c r="D83" s="485"/>
      <c r="E83" s="485"/>
      <c r="F83" s="485"/>
      <c r="G83" s="485"/>
      <c r="H83" s="485"/>
      <c r="I83" s="485"/>
      <c r="J83" s="485"/>
      <c r="K83" s="485"/>
      <c r="L83" s="485"/>
      <c r="M83" s="485"/>
      <c r="N83" s="485"/>
      <c r="O83" s="485"/>
      <c r="P83" s="485"/>
      <c r="Q83" s="485"/>
      <c r="R83" s="485"/>
      <c r="S83" s="485"/>
      <c r="T83" s="485"/>
      <c r="U83" s="485"/>
      <c r="V83" s="485"/>
      <c r="W83" s="485"/>
      <c r="X83" s="485"/>
      <c r="Y83" s="485"/>
      <c r="Z83" s="485"/>
      <c r="AA83" s="485"/>
    </row>
    <row r="84" spans="3:27" hidden="1">
      <c r="C84" s="485"/>
      <c r="D84" s="485"/>
      <c r="E84" s="485"/>
      <c r="F84" s="485"/>
      <c r="G84" s="485"/>
      <c r="H84" s="485"/>
      <c r="I84" s="485"/>
      <c r="J84" s="485"/>
      <c r="K84" s="485"/>
      <c r="L84" s="485"/>
      <c r="M84" s="485"/>
      <c r="N84" s="485"/>
      <c r="O84" s="485"/>
      <c r="P84" s="485"/>
      <c r="Q84" s="485"/>
      <c r="R84" s="485"/>
      <c r="S84" s="485"/>
      <c r="T84" s="485"/>
      <c r="U84" s="485"/>
      <c r="V84" s="485"/>
      <c r="W84" s="485"/>
      <c r="X84" s="485"/>
      <c r="Y84" s="485"/>
      <c r="Z84" s="485"/>
      <c r="AA84" s="485"/>
    </row>
    <row r="85" spans="3:27" hidden="1">
      <c r="C85" s="485"/>
      <c r="D85" s="485"/>
      <c r="E85" s="485"/>
      <c r="F85" s="485"/>
      <c r="G85" s="485"/>
      <c r="H85" s="485"/>
      <c r="I85" s="485"/>
      <c r="J85" s="485"/>
      <c r="K85" s="485"/>
      <c r="L85" s="485"/>
      <c r="M85" s="485"/>
      <c r="N85" s="485"/>
      <c r="O85" s="485"/>
      <c r="P85" s="485"/>
      <c r="Q85" s="485"/>
      <c r="R85" s="485"/>
      <c r="S85" s="485"/>
      <c r="T85" s="485"/>
      <c r="U85" s="485"/>
      <c r="V85" s="485"/>
      <c r="W85" s="485"/>
      <c r="X85" s="485"/>
      <c r="Y85" s="485"/>
      <c r="Z85" s="485"/>
      <c r="AA85" s="485"/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3ED31-B8F3-4F24-9512-EF646306EE7F}">
  <sheetPr codeName="Sheet2"/>
  <dimension ref="C3:O132"/>
  <sheetViews>
    <sheetView showGridLines="0" zoomScaleNormal="100" workbookViewId="0">
      <selection activeCell="D5" sqref="D5:D8"/>
    </sheetView>
  </sheetViews>
  <sheetFormatPr defaultColWidth="12.5" defaultRowHeight="13.5"/>
  <cols>
    <col min="1" max="2" width="3.33203125" style="347" customWidth="1"/>
    <col min="3" max="3" width="3.25" style="347" customWidth="1"/>
    <col min="4" max="4" width="23.75" style="347" customWidth="1"/>
    <col min="5" max="5" width="23.5" style="347" customWidth="1"/>
    <col min="6" max="6" width="18.6640625" style="347" customWidth="1"/>
    <col min="7" max="7" width="23.6640625" style="347" customWidth="1"/>
    <col min="8" max="8" width="19.1640625" style="347" customWidth="1"/>
    <col min="9" max="16384" width="12.5" style="347"/>
  </cols>
  <sheetData>
    <row r="3" spans="3:15" ht="14" thickBot="1"/>
    <row r="4" spans="3:15">
      <c r="C4" s="349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1"/>
    </row>
    <row r="5" spans="3:15">
      <c r="C5" s="348"/>
      <c r="D5" s="502" t="e" vm="1">
        <v>#VALUE!</v>
      </c>
      <c r="E5"/>
      <c r="F5"/>
      <c r="G5"/>
      <c r="H5"/>
      <c r="I5"/>
      <c r="J5"/>
      <c r="K5"/>
      <c r="L5"/>
      <c r="M5"/>
      <c r="N5"/>
      <c r="O5" s="352"/>
    </row>
    <row r="6" spans="3:15">
      <c r="C6" s="348"/>
      <c r="D6" s="502"/>
      <c r="E6"/>
      <c r="F6"/>
      <c r="G6"/>
      <c r="H6"/>
      <c r="I6"/>
      <c r="J6"/>
      <c r="K6"/>
      <c r="L6"/>
      <c r="M6"/>
      <c r="N6"/>
      <c r="O6" s="352"/>
    </row>
    <row r="7" spans="3:15">
      <c r="C7" s="348"/>
      <c r="D7" s="502"/>
      <c r="E7"/>
      <c r="F7"/>
      <c r="G7"/>
      <c r="H7"/>
      <c r="I7"/>
      <c r="J7"/>
      <c r="K7"/>
      <c r="L7"/>
      <c r="M7"/>
      <c r="N7"/>
      <c r="O7" s="352"/>
    </row>
    <row r="8" spans="3:15">
      <c r="C8" s="348"/>
      <c r="D8" s="502"/>
      <c r="E8"/>
      <c r="F8"/>
      <c r="G8"/>
      <c r="H8"/>
      <c r="I8"/>
      <c r="J8"/>
      <c r="K8"/>
      <c r="L8"/>
      <c r="M8"/>
      <c r="N8"/>
      <c r="O8" s="352"/>
    </row>
    <row r="9" spans="3:15" ht="3.5" customHeight="1">
      <c r="C9" s="348"/>
      <c r="D9" s="480"/>
      <c r="E9"/>
      <c r="F9"/>
      <c r="G9"/>
      <c r="H9"/>
      <c r="I9"/>
      <c r="J9"/>
      <c r="K9"/>
      <c r="L9"/>
      <c r="M9"/>
      <c r="N9"/>
      <c r="O9" s="352"/>
    </row>
    <row r="10" spans="3:15">
      <c r="C10" s="348"/>
      <c r="D10"/>
      <c r="E10"/>
      <c r="F10"/>
      <c r="G10"/>
      <c r="H10"/>
      <c r="I10"/>
      <c r="J10"/>
      <c r="K10"/>
      <c r="L10"/>
      <c r="M10"/>
      <c r="N10"/>
      <c r="O10" s="352"/>
    </row>
    <row r="11" spans="3:15" ht="14">
      <c r="C11" s="348"/>
      <c r="D11" s="356" t="s">
        <v>354</v>
      </c>
      <c r="E11"/>
      <c r="F11"/>
      <c r="G11"/>
      <c r="H11"/>
      <c r="I11"/>
      <c r="J11"/>
      <c r="K11"/>
      <c r="L11"/>
      <c r="M11"/>
      <c r="N11"/>
      <c r="O11" s="352"/>
    </row>
    <row r="12" spans="3:15">
      <c r="C12" s="348"/>
      <c r="D12"/>
      <c r="E12"/>
      <c r="F12"/>
      <c r="G12"/>
      <c r="H12"/>
      <c r="I12"/>
      <c r="J12"/>
      <c r="K12"/>
      <c r="L12"/>
      <c r="M12"/>
      <c r="N12"/>
      <c r="O12" s="352"/>
    </row>
    <row r="13" spans="3:15">
      <c r="C13" s="348"/>
      <c r="D13" s="472" t="s">
        <v>355</v>
      </c>
      <c r="E13"/>
      <c r="F13"/>
      <c r="G13"/>
      <c r="H13"/>
      <c r="I13"/>
      <c r="J13"/>
      <c r="K13"/>
      <c r="L13"/>
      <c r="M13"/>
      <c r="N13"/>
      <c r="O13" s="352"/>
    </row>
    <row r="14" spans="3:15">
      <c r="C14" s="348"/>
      <c r="D14" s="472" t="s">
        <v>356</v>
      </c>
      <c r="E14"/>
      <c r="F14"/>
      <c r="G14"/>
      <c r="H14"/>
      <c r="I14"/>
      <c r="J14"/>
      <c r="K14"/>
      <c r="L14"/>
      <c r="M14"/>
      <c r="N14"/>
      <c r="O14" s="352"/>
    </row>
    <row r="15" spans="3:15">
      <c r="C15" s="348"/>
      <c r="D15" s="472" t="s">
        <v>398</v>
      </c>
      <c r="E15"/>
      <c r="F15"/>
      <c r="G15"/>
      <c r="H15"/>
      <c r="I15"/>
      <c r="J15"/>
      <c r="K15"/>
      <c r="L15"/>
      <c r="M15"/>
      <c r="N15"/>
      <c r="O15" s="352"/>
    </row>
    <row r="16" spans="3:15">
      <c r="C16" s="348"/>
      <c r="D16"/>
      <c r="E16"/>
      <c r="F16"/>
      <c r="G16"/>
      <c r="H16"/>
      <c r="I16"/>
      <c r="J16"/>
      <c r="K16"/>
      <c r="L16"/>
      <c r="M16"/>
      <c r="N16"/>
      <c r="O16" s="352"/>
    </row>
    <row r="17" spans="3:15">
      <c r="C17" s="348"/>
      <c r="D17"/>
      <c r="E17"/>
      <c r="F17"/>
      <c r="G17"/>
      <c r="H17"/>
      <c r="I17"/>
      <c r="J17"/>
      <c r="K17"/>
      <c r="L17"/>
      <c r="M17"/>
      <c r="N17"/>
      <c r="O17" s="352"/>
    </row>
    <row r="18" spans="3:15">
      <c r="C18" s="348"/>
      <c r="D18"/>
      <c r="E18"/>
      <c r="F18"/>
      <c r="G18"/>
      <c r="H18"/>
      <c r="I18"/>
      <c r="J18"/>
      <c r="K18"/>
      <c r="L18"/>
      <c r="M18"/>
      <c r="N18"/>
      <c r="O18" s="352"/>
    </row>
    <row r="19" spans="3:15">
      <c r="C19" s="348"/>
      <c r="D19"/>
      <c r="E19"/>
      <c r="F19"/>
      <c r="G19"/>
      <c r="H19"/>
      <c r="I19"/>
      <c r="J19"/>
      <c r="K19"/>
      <c r="L19"/>
      <c r="M19"/>
      <c r="N19"/>
      <c r="O19" s="352"/>
    </row>
    <row r="20" spans="3:15">
      <c r="C20" s="348"/>
      <c r="D20"/>
      <c r="E20"/>
      <c r="F20"/>
      <c r="G20"/>
      <c r="H20"/>
      <c r="I20"/>
      <c r="J20"/>
      <c r="K20"/>
      <c r="L20"/>
      <c r="M20"/>
      <c r="N20"/>
      <c r="O20" s="352"/>
    </row>
    <row r="21" spans="3:15">
      <c r="C21" s="348"/>
      <c r="D21"/>
      <c r="E21"/>
      <c r="F21"/>
      <c r="G21"/>
      <c r="H21"/>
      <c r="I21"/>
      <c r="J21"/>
      <c r="K21"/>
      <c r="L21"/>
      <c r="M21"/>
      <c r="N21"/>
      <c r="O21" s="352"/>
    </row>
    <row r="22" spans="3:15">
      <c r="C22" s="348"/>
      <c r="D22"/>
      <c r="E22"/>
      <c r="F22"/>
      <c r="G22"/>
      <c r="H22"/>
      <c r="I22"/>
      <c r="J22"/>
      <c r="K22"/>
      <c r="L22"/>
      <c r="M22"/>
      <c r="N22"/>
      <c r="O22" s="352"/>
    </row>
    <row r="23" spans="3:15">
      <c r="C23" s="348"/>
      <c r="D23" s="472" t="s">
        <v>395</v>
      </c>
      <c r="E23"/>
      <c r="F23"/>
      <c r="G23"/>
      <c r="H23"/>
      <c r="I23"/>
      <c r="J23"/>
      <c r="K23"/>
      <c r="L23"/>
      <c r="M23"/>
      <c r="N23"/>
      <c r="O23" s="352"/>
    </row>
    <row r="24" spans="3:15">
      <c r="C24" s="348"/>
      <c r="D24"/>
      <c r="E24"/>
      <c r="F24"/>
      <c r="G24"/>
      <c r="H24"/>
      <c r="I24"/>
      <c r="J24"/>
      <c r="K24"/>
      <c r="L24"/>
      <c r="M24"/>
      <c r="N24"/>
      <c r="O24" s="352"/>
    </row>
    <row r="25" spans="3:15" ht="14">
      <c r="C25" s="348"/>
      <c r="D25" s="357" t="s">
        <v>0</v>
      </c>
      <c r="E25"/>
      <c r="F25"/>
      <c r="G25"/>
      <c r="H25"/>
      <c r="I25"/>
      <c r="J25"/>
      <c r="K25"/>
      <c r="L25"/>
      <c r="M25"/>
      <c r="N25"/>
      <c r="O25" s="352"/>
    </row>
    <row r="26" spans="3:15">
      <c r="C26" s="348"/>
      <c r="D26"/>
      <c r="E26"/>
      <c r="F26"/>
      <c r="G26"/>
      <c r="H26"/>
      <c r="I26"/>
      <c r="J26"/>
      <c r="K26"/>
      <c r="L26"/>
      <c r="M26"/>
      <c r="N26"/>
      <c r="O26" s="352"/>
    </row>
    <row r="27" spans="3:15">
      <c r="C27" s="348"/>
      <c r="D27" s="1" t="s">
        <v>1</v>
      </c>
      <c r="E27" s="475" t="s">
        <v>2</v>
      </c>
      <c r="F27" s="5"/>
      <c r="G27" s="5"/>
      <c r="H27"/>
      <c r="I27"/>
      <c r="J27"/>
      <c r="K27"/>
      <c r="L27"/>
      <c r="M27"/>
      <c r="N27"/>
      <c r="O27" s="352"/>
    </row>
    <row r="28" spans="3:15">
      <c r="C28" s="348"/>
      <c r="D28" s="476" t="s">
        <v>3</v>
      </c>
      <c r="E28" s="475" t="s">
        <v>396</v>
      </c>
      <c r="F28" s="5"/>
      <c r="G28" s="5"/>
      <c r="H28"/>
      <c r="I28"/>
      <c r="J28"/>
      <c r="K28"/>
      <c r="L28"/>
      <c r="M28"/>
      <c r="N28"/>
      <c r="O28" s="352"/>
    </row>
    <row r="29" spans="3:15">
      <c r="C29" s="348"/>
      <c r="D29" s="477" t="s">
        <v>4</v>
      </c>
      <c r="E29" s="475" t="s">
        <v>5</v>
      </c>
      <c r="F29" s="5"/>
      <c r="G29" s="5"/>
      <c r="H29"/>
      <c r="I29"/>
      <c r="J29"/>
      <c r="K29"/>
      <c r="L29"/>
      <c r="M29"/>
      <c r="N29"/>
      <c r="O29" s="352"/>
    </row>
    <row r="30" spans="3:15">
      <c r="C30" s="348"/>
      <c r="D30" s="478" t="s">
        <v>270</v>
      </c>
      <c r="E30" s="475" t="s">
        <v>6</v>
      </c>
      <c r="F30" s="5"/>
      <c r="G30" s="5"/>
      <c r="H30"/>
      <c r="I30"/>
      <c r="J30"/>
      <c r="K30"/>
      <c r="L30"/>
      <c r="M30"/>
      <c r="N30"/>
      <c r="O30" s="352"/>
    </row>
    <row r="31" spans="3:15">
      <c r="C31" s="348"/>
      <c r="D31"/>
      <c r="E31"/>
      <c r="F31"/>
      <c r="G31"/>
      <c r="H31"/>
      <c r="I31"/>
      <c r="J31"/>
      <c r="K31"/>
      <c r="L31"/>
      <c r="M31"/>
      <c r="N31"/>
      <c r="O31" s="352"/>
    </row>
    <row r="32" spans="3:15" ht="14">
      <c r="C32" s="348"/>
      <c r="D32" s="357" t="s">
        <v>357</v>
      </c>
      <c r="E32"/>
      <c r="F32"/>
      <c r="G32"/>
      <c r="H32"/>
      <c r="I32"/>
      <c r="J32"/>
      <c r="K32"/>
      <c r="L32"/>
      <c r="M32"/>
      <c r="N32"/>
      <c r="O32" s="352"/>
    </row>
    <row r="33" spans="3:15">
      <c r="C33" s="348"/>
      <c r="D33"/>
      <c r="E33"/>
      <c r="F33"/>
      <c r="G33"/>
      <c r="H33"/>
      <c r="I33"/>
      <c r="J33"/>
      <c r="K33"/>
      <c r="L33"/>
      <c r="M33"/>
      <c r="N33"/>
      <c r="O33" s="352"/>
    </row>
    <row r="34" spans="3:15">
      <c r="C34" s="348"/>
      <c r="D34"/>
      <c r="E34"/>
      <c r="F34"/>
      <c r="G34"/>
      <c r="H34"/>
      <c r="I34"/>
      <c r="J34"/>
      <c r="K34"/>
      <c r="L34"/>
      <c r="M34"/>
      <c r="N34"/>
      <c r="O34" s="352"/>
    </row>
    <row r="35" spans="3:15">
      <c r="C35" s="348"/>
      <c r="D35" s="471" t="s">
        <v>7</v>
      </c>
      <c r="E35"/>
      <c r="F35"/>
      <c r="G35"/>
      <c r="H35"/>
      <c r="I35"/>
      <c r="J35"/>
      <c r="K35"/>
      <c r="L35"/>
      <c r="M35"/>
      <c r="N35"/>
      <c r="O35" s="352"/>
    </row>
    <row r="36" spans="3:15">
      <c r="C36" s="348"/>
      <c r="D36" s="472" t="s">
        <v>397</v>
      </c>
      <c r="E36"/>
      <c r="F36"/>
      <c r="G36"/>
      <c r="H36"/>
      <c r="I36"/>
      <c r="J36"/>
      <c r="K36"/>
      <c r="L36"/>
      <c r="M36"/>
      <c r="N36"/>
      <c r="O36" s="352"/>
    </row>
    <row r="37" spans="3:15">
      <c r="C37" s="348"/>
      <c r="D37"/>
      <c r="E37"/>
      <c r="F37"/>
      <c r="G37"/>
      <c r="H37"/>
      <c r="I37"/>
      <c r="J37"/>
      <c r="K37"/>
      <c r="L37"/>
      <c r="M37"/>
      <c r="N37"/>
      <c r="O37" s="352"/>
    </row>
    <row r="38" spans="3:15">
      <c r="C38" s="348"/>
      <c r="D38" s="474" t="s">
        <v>372</v>
      </c>
      <c r="E38"/>
      <c r="F38"/>
      <c r="G38"/>
      <c r="H38"/>
      <c r="I38"/>
      <c r="J38"/>
      <c r="K38"/>
      <c r="L38"/>
      <c r="M38"/>
      <c r="N38"/>
      <c r="O38" s="352"/>
    </row>
    <row r="39" spans="3:15">
      <c r="C39" s="348"/>
      <c r="D39" s="473" t="s">
        <v>392</v>
      </c>
      <c r="E39"/>
      <c r="F39"/>
      <c r="G39"/>
      <c r="H39"/>
      <c r="I39"/>
      <c r="J39"/>
      <c r="K39"/>
      <c r="L39"/>
      <c r="M39"/>
      <c r="N39"/>
      <c r="O39" s="352"/>
    </row>
    <row r="40" spans="3:15">
      <c r="C40" s="348"/>
      <c r="D40" s="473" t="s">
        <v>393</v>
      </c>
      <c r="E40"/>
      <c r="F40"/>
      <c r="G40"/>
      <c r="H40"/>
      <c r="I40"/>
      <c r="J40"/>
      <c r="K40"/>
      <c r="L40"/>
      <c r="M40"/>
      <c r="N40"/>
      <c r="O40" s="352"/>
    </row>
    <row r="41" spans="3:15">
      <c r="C41" s="348"/>
      <c r="D41" s="473" t="s">
        <v>394</v>
      </c>
      <c r="E41"/>
      <c r="F41"/>
      <c r="G41"/>
      <c r="H41"/>
      <c r="I41"/>
      <c r="J41"/>
      <c r="K41"/>
      <c r="L41"/>
      <c r="M41"/>
      <c r="N41"/>
      <c r="O41" s="352"/>
    </row>
    <row r="42" spans="3:15">
      <c r="C42" s="348"/>
      <c r="D42"/>
      <c r="E42"/>
      <c r="F42"/>
      <c r="G42"/>
      <c r="H42"/>
      <c r="I42"/>
      <c r="J42"/>
      <c r="K42"/>
      <c r="L42"/>
      <c r="M42"/>
      <c r="N42"/>
      <c r="O42" s="352"/>
    </row>
    <row r="43" spans="3:15">
      <c r="C43" s="348"/>
      <c r="D43" s="474" t="s">
        <v>365</v>
      </c>
      <c r="E43"/>
      <c r="F43"/>
      <c r="G43"/>
      <c r="H43"/>
      <c r="I43"/>
      <c r="J43"/>
      <c r="K43"/>
      <c r="L43"/>
      <c r="M43"/>
      <c r="N43"/>
      <c r="O43" s="352"/>
    </row>
    <row r="44" spans="3:15">
      <c r="C44" s="348"/>
      <c r="D44" s="473" t="s">
        <v>366</v>
      </c>
      <c r="E44"/>
      <c r="F44"/>
      <c r="G44"/>
      <c r="H44"/>
      <c r="I44"/>
      <c r="J44"/>
      <c r="K44"/>
      <c r="L44"/>
      <c r="M44"/>
      <c r="N44"/>
      <c r="O44" s="352"/>
    </row>
    <row r="45" spans="3:15">
      <c r="C45" s="348"/>
      <c r="D45" s="473" t="s">
        <v>389</v>
      </c>
      <c r="E45"/>
      <c r="F45"/>
      <c r="G45"/>
      <c r="H45"/>
      <c r="I45"/>
      <c r="J45"/>
      <c r="K45"/>
      <c r="L45"/>
      <c r="M45"/>
      <c r="N45"/>
      <c r="O45" s="352"/>
    </row>
    <row r="46" spans="3:15">
      <c r="C46" s="348"/>
      <c r="D46"/>
      <c r="E46"/>
      <c r="F46"/>
      <c r="G46"/>
      <c r="H46"/>
      <c r="I46"/>
      <c r="J46"/>
      <c r="K46"/>
      <c r="L46"/>
      <c r="M46"/>
      <c r="N46"/>
      <c r="O46" s="352"/>
    </row>
    <row r="47" spans="3:15">
      <c r="C47" s="348"/>
      <c r="D47" s="474" t="s">
        <v>367</v>
      </c>
      <c r="E47"/>
      <c r="F47"/>
      <c r="G47"/>
      <c r="H47"/>
      <c r="I47"/>
      <c r="J47"/>
      <c r="K47"/>
      <c r="L47"/>
      <c r="M47"/>
      <c r="N47"/>
      <c r="O47" s="352"/>
    </row>
    <row r="48" spans="3:15">
      <c r="C48" s="348"/>
      <c r="D48" s="473" t="s">
        <v>368</v>
      </c>
      <c r="E48"/>
      <c r="F48"/>
      <c r="G48"/>
      <c r="H48"/>
      <c r="I48"/>
      <c r="J48"/>
      <c r="K48"/>
      <c r="L48"/>
      <c r="M48"/>
      <c r="N48"/>
      <c r="O48" s="352"/>
    </row>
    <row r="49" spans="3:15">
      <c r="C49" s="348"/>
      <c r="D49"/>
      <c r="E49"/>
      <c r="F49"/>
      <c r="G49"/>
      <c r="H49"/>
      <c r="I49"/>
      <c r="J49"/>
      <c r="K49"/>
      <c r="L49"/>
      <c r="M49"/>
      <c r="N49"/>
      <c r="O49" s="352"/>
    </row>
    <row r="50" spans="3:15">
      <c r="C50" s="348"/>
      <c r="D50"/>
      <c r="E50"/>
      <c r="F50"/>
      <c r="G50"/>
      <c r="H50"/>
      <c r="I50"/>
      <c r="J50"/>
      <c r="K50"/>
      <c r="L50"/>
      <c r="M50"/>
      <c r="N50"/>
      <c r="O50" s="352"/>
    </row>
    <row r="51" spans="3:15" ht="14">
      <c r="C51" s="348"/>
      <c r="D51" s="357" t="s">
        <v>369</v>
      </c>
      <c r="E51"/>
      <c r="F51"/>
      <c r="G51"/>
      <c r="H51"/>
      <c r="I51"/>
      <c r="J51"/>
      <c r="K51"/>
      <c r="L51"/>
      <c r="M51"/>
      <c r="N51"/>
      <c r="O51" s="352"/>
    </row>
    <row r="52" spans="3:15">
      <c r="C52" s="348"/>
      <c r="D52"/>
      <c r="E52"/>
      <c r="F52"/>
      <c r="G52"/>
      <c r="H52"/>
      <c r="I52"/>
      <c r="J52"/>
      <c r="K52"/>
      <c r="L52"/>
      <c r="M52"/>
      <c r="N52"/>
      <c r="O52" s="352"/>
    </row>
    <row r="53" spans="3:15">
      <c r="C53" s="348"/>
      <c r="D53" s="472" t="s">
        <v>370</v>
      </c>
      <c r="E53"/>
      <c r="F53"/>
      <c r="G53"/>
      <c r="H53"/>
      <c r="I53"/>
      <c r="J53"/>
      <c r="K53"/>
      <c r="L53"/>
      <c r="M53"/>
      <c r="N53"/>
      <c r="O53" s="352"/>
    </row>
    <row r="54" spans="3:15">
      <c r="C54" s="348"/>
      <c r="D54"/>
      <c r="E54"/>
      <c r="F54"/>
      <c r="G54"/>
      <c r="H54"/>
      <c r="I54"/>
      <c r="J54"/>
      <c r="K54"/>
      <c r="L54"/>
      <c r="M54"/>
      <c r="N54"/>
      <c r="O54" s="352"/>
    </row>
    <row r="55" spans="3:15">
      <c r="C55" s="348"/>
      <c r="D55" s="473" t="s">
        <v>371</v>
      </c>
      <c r="E55"/>
      <c r="F55"/>
      <c r="G55"/>
      <c r="H55"/>
      <c r="I55"/>
      <c r="J55"/>
      <c r="K55"/>
      <c r="L55"/>
      <c r="M55"/>
      <c r="N55"/>
      <c r="O55" s="352"/>
    </row>
    <row r="56" spans="3:15">
      <c r="C56" s="348"/>
      <c r="D56" s="472" t="s">
        <v>390</v>
      </c>
      <c r="E56"/>
      <c r="F56"/>
      <c r="G56"/>
      <c r="H56"/>
      <c r="I56"/>
      <c r="J56"/>
      <c r="K56"/>
      <c r="L56"/>
      <c r="M56"/>
      <c r="N56"/>
      <c r="O56" s="352"/>
    </row>
    <row r="57" spans="3:15">
      <c r="C57" s="348"/>
      <c r="D57" s="472"/>
      <c r="E57"/>
      <c r="F57"/>
      <c r="G57"/>
      <c r="H57"/>
      <c r="I57"/>
      <c r="J57"/>
      <c r="K57"/>
      <c r="L57"/>
      <c r="M57"/>
      <c r="N57"/>
      <c r="O57" s="352"/>
    </row>
    <row r="58" spans="3:15">
      <c r="C58" s="348"/>
      <c r="D58" s="472" t="s">
        <v>373</v>
      </c>
      <c r="E58"/>
      <c r="F58"/>
      <c r="G58"/>
      <c r="H58"/>
      <c r="I58"/>
      <c r="J58"/>
      <c r="K58"/>
      <c r="L58"/>
      <c r="M58"/>
      <c r="N58"/>
      <c r="O58" s="352"/>
    </row>
    <row r="59" spans="3:15">
      <c r="C59" s="348"/>
      <c r="D59" s="472" t="s">
        <v>391</v>
      </c>
      <c r="E59"/>
      <c r="F59"/>
      <c r="G59"/>
      <c r="H59"/>
      <c r="I59"/>
      <c r="J59"/>
      <c r="K59"/>
      <c r="L59"/>
      <c r="M59"/>
      <c r="N59"/>
      <c r="O59" s="352"/>
    </row>
    <row r="60" spans="3:15">
      <c r="C60" s="348"/>
      <c r="D60" s="472"/>
      <c r="E60"/>
      <c r="F60"/>
      <c r="G60"/>
      <c r="H60"/>
      <c r="I60"/>
      <c r="J60"/>
      <c r="K60"/>
      <c r="L60"/>
      <c r="M60"/>
      <c r="N60"/>
      <c r="O60" s="352"/>
    </row>
    <row r="61" spans="3:15">
      <c r="C61" s="348"/>
      <c r="D61" s="472" t="s">
        <v>374</v>
      </c>
      <c r="E61"/>
      <c r="F61"/>
      <c r="G61"/>
      <c r="H61"/>
      <c r="I61"/>
      <c r="J61"/>
      <c r="K61"/>
      <c r="L61"/>
      <c r="M61"/>
      <c r="N61"/>
      <c r="O61" s="352"/>
    </row>
    <row r="62" spans="3:15">
      <c r="C62" s="348"/>
      <c r="D62" s="472"/>
      <c r="E62"/>
      <c r="F62"/>
      <c r="G62"/>
      <c r="H62"/>
      <c r="I62"/>
      <c r="J62"/>
      <c r="K62"/>
      <c r="L62"/>
      <c r="M62"/>
      <c r="N62"/>
      <c r="O62" s="352"/>
    </row>
    <row r="63" spans="3:15">
      <c r="C63" s="348"/>
      <c r="D63" s="472"/>
      <c r="E63"/>
      <c r="F63"/>
      <c r="G63"/>
      <c r="H63"/>
      <c r="I63"/>
      <c r="J63"/>
      <c r="K63"/>
      <c r="L63"/>
      <c r="M63"/>
      <c r="N63"/>
      <c r="O63" s="352"/>
    </row>
    <row r="64" spans="3:15">
      <c r="C64" s="348"/>
      <c r="D64" s="472"/>
      <c r="E64"/>
      <c r="F64"/>
      <c r="G64"/>
      <c r="H64"/>
      <c r="I64"/>
      <c r="J64"/>
      <c r="K64"/>
      <c r="L64"/>
      <c r="M64"/>
      <c r="N64"/>
      <c r="O64" s="352"/>
    </row>
    <row r="65" spans="3:15">
      <c r="C65" s="348"/>
      <c r="D65" s="472"/>
      <c r="E65"/>
      <c r="F65"/>
      <c r="G65"/>
      <c r="H65"/>
      <c r="I65"/>
      <c r="J65"/>
      <c r="K65"/>
      <c r="L65"/>
      <c r="M65"/>
      <c r="N65"/>
      <c r="O65" s="352"/>
    </row>
    <row r="66" spans="3:15">
      <c r="C66" s="348"/>
      <c r="D66" s="472"/>
      <c r="E66"/>
      <c r="F66"/>
      <c r="G66"/>
      <c r="H66"/>
      <c r="I66"/>
      <c r="J66"/>
      <c r="K66"/>
      <c r="L66"/>
      <c r="M66"/>
      <c r="N66"/>
      <c r="O66" s="352"/>
    </row>
    <row r="67" spans="3:15">
      <c r="C67" s="348"/>
      <c r="D67" s="472"/>
      <c r="E67"/>
      <c r="F67"/>
      <c r="G67"/>
      <c r="H67"/>
      <c r="I67"/>
      <c r="J67"/>
      <c r="K67"/>
      <c r="L67"/>
      <c r="M67"/>
      <c r="N67"/>
      <c r="O67" s="352"/>
    </row>
    <row r="68" spans="3:15">
      <c r="C68" s="348"/>
      <c r="D68" s="472"/>
      <c r="E68"/>
      <c r="F68"/>
      <c r="G68"/>
      <c r="H68"/>
      <c r="I68"/>
      <c r="J68"/>
      <c r="K68"/>
      <c r="L68"/>
      <c r="M68"/>
      <c r="N68"/>
      <c r="O68" s="352"/>
    </row>
    <row r="69" spans="3:15">
      <c r="C69" s="348"/>
      <c r="D69" s="472"/>
      <c r="E69"/>
      <c r="F69"/>
      <c r="G69"/>
      <c r="H69"/>
      <c r="I69"/>
      <c r="J69"/>
      <c r="K69"/>
      <c r="L69"/>
      <c r="M69"/>
      <c r="N69"/>
      <c r="O69" s="352"/>
    </row>
    <row r="70" spans="3:15">
      <c r="C70" s="348"/>
      <c r="D70" s="472"/>
      <c r="E70"/>
      <c r="F70"/>
      <c r="G70"/>
      <c r="H70"/>
      <c r="I70"/>
      <c r="J70"/>
      <c r="K70"/>
      <c r="L70"/>
      <c r="M70"/>
      <c r="N70"/>
      <c r="O70" s="352"/>
    </row>
    <row r="71" spans="3:15">
      <c r="C71" s="348"/>
      <c r="D71" s="472"/>
      <c r="E71"/>
      <c r="F71"/>
      <c r="G71"/>
      <c r="H71"/>
      <c r="I71"/>
      <c r="J71"/>
      <c r="K71"/>
      <c r="L71"/>
      <c r="M71"/>
      <c r="N71"/>
      <c r="O71" s="352"/>
    </row>
    <row r="72" spans="3:15">
      <c r="C72" s="348"/>
      <c r="D72"/>
      <c r="E72"/>
      <c r="F72"/>
      <c r="G72"/>
      <c r="H72"/>
      <c r="I72"/>
      <c r="J72"/>
      <c r="K72"/>
      <c r="L72"/>
      <c r="M72"/>
      <c r="N72"/>
      <c r="O72" s="352"/>
    </row>
    <row r="73" spans="3:15">
      <c r="C73" s="348"/>
      <c r="D73"/>
      <c r="E73"/>
      <c r="F73"/>
      <c r="G73"/>
      <c r="H73"/>
      <c r="I73"/>
      <c r="J73"/>
      <c r="K73"/>
      <c r="L73"/>
      <c r="M73"/>
      <c r="N73"/>
      <c r="O73" s="352"/>
    </row>
    <row r="74" spans="3:15">
      <c r="C74" s="348"/>
      <c r="D74"/>
      <c r="E74"/>
      <c r="F74"/>
      <c r="G74"/>
      <c r="H74"/>
      <c r="I74"/>
      <c r="J74"/>
      <c r="K74"/>
      <c r="L74"/>
      <c r="M74"/>
      <c r="N74"/>
      <c r="O74" s="352"/>
    </row>
    <row r="75" spans="3:15">
      <c r="C75" s="348"/>
      <c r="D75"/>
      <c r="E75"/>
      <c r="F75"/>
      <c r="G75"/>
      <c r="H75"/>
      <c r="I75"/>
      <c r="J75"/>
      <c r="K75"/>
      <c r="L75"/>
      <c r="M75"/>
      <c r="N75"/>
      <c r="O75" s="352"/>
    </row>
    <row r="76" spans="3:15">
      <c r="C76" s="348"/>
      <c r="D76"/>
      <c r="E76"/>
      <c r="F76"/>
      <c r="G76"/>
      <c r="H76"/>
      <c r="I76"/>
      <c r="J76"/>
      <c r="K76"/>
      <c r="L76"/>
      <c r="M76"/>
      <c r="N76"/>
      <c r="O76" s="352"/>
    </row>
    <row r="77" spans="3:15">
      <c r="C77" s="348"/>
      <c r="D77"/>
      <c r="E77"/>
      <c r="F77"/>
      <c r="G77"/>
      <c r="H77"/>
      <c r="I77"/>
      <c r="J77"/>
      <c r="K77"/>
      <c r="L77"/>
      <c r="M77"/>
      <c r="N77"/>
      <c r="O77" s="352"/>
    </row>
    <row r="78" spans="3:15">
      <c r="C78" s="348"/>
      <c r="D78"/>
      <c r="E78"/>
      <c r="F78"/>
      <c r="G78"/>
      <c r="H78"/>
      <c r="I78"/>
      <c r="J78"/>
      <c r="K78"/>
      <c r="L78"/>
      <c r="M78"/>
      <c r="N78"/>
      <c r="O78" s="352"/>
    </row>
    <row r="79" spans="3:15">
      <c r="C79" s="348"/>
      <c r="D79"/>
      <c r="E79"/>
      <c r="F79"/>
      <c r="G79"/>
      <c r="H79"/>
      <c r="I79"/>
      <c r="J79"/>
      <c r="K79"/>
      <c r="L79"/>
      <c r="M79"/>
      <c r="N79"/>
      <c r="O79" s="352"/>
    </row>
    <row r="80" spans="3:15">
      <c r="C80" s="348"/>
      <c r="D80"/>
      <c r="E80"/>
      <c r="F80"/>
      <c r="G80"/>
      <c r="H80"/>
      <c r="I80"/>
      <c r="J80"/>
      <c r="K80"/>
      <c r="L80"/>
      <c r="M80"/>
      <c r="N80"/>
      <c r="O80" s="352"/>
    </row>
    <row r="81" spans="3:15">
      <c r="C81" s="348"/>
      <c r="D81"/>
      <c r="E81"/>
      <c r="F81"/>
      <c r="G81"/>
      <c r="H81"/>
      <c r="I81"/>
      <c r="J81"/>
      <c r="K81"/>
      <c r="L81"/>
      <c r="M81"/>
      <c r="N81"/>
      <c r="O81" s="352"/>
    </row>
    <row r="82" spans="3:15">
      <c r="C82" s="348"/>
      <c r="D82"/>
      <c r="E82"/>
      <c r="F82"/>
      <c r="G82"/>
      <c r="H82"/>
      <c r="I82"/>
      <c r="J82"/>
      <c r="K82"/>
      <c r="L82"/>
      <c r="M82"/>
      <c r="N82"/>
      <c r="O82" s="352"/>
    </row>
    <row r="83" spans="3:15">
      <c r="C83" s="348"/>
      <c r="D83"/>
      <c r="E83"/>
      <c r="F83"/>
      <c r="G83"/>
      <c r="H83"/>
      <c r="I83"/>
      <c r="J83"/>
      <c r="K83"/>
      <c r="L83"/>
      <c r="M83"/>
      <c r="N83"/>
      <c r="O83" s="352"/>
    </row>
    <row r="84" spans="3:15">
      <c r="C84" s="348"/>
      <c r="D84"/>
      <c r="E84"/>
      <c r="F84"/>
      <c r="G84"/>
      <c r="H84"/>
      <c r="I84"/>
      <c r="J84"/>
      <c r="K84"/>
      <c r="L84"/>
      <c r="M84"/>
      <c r="N84"/>
      <c r="O84" s="352"/>
    </row>
    <row r="85" spans="3:15">
      <c r="C85" s="348"/>
      <c r="D85"/>
      <c r="E85"/>
      <c r="F85"/>
      <c r="G85"/>
      <c r="H85"/>
      <c r="I85"/>
      <c r="J85"/>
      <c r="K85"/>
      <c r="L85"/>
      <c r="M85"/>
      <c r="N85"/>
      <c r="O85" s="352"/>
    </row>
    <row r="86" spans="3:15">
      <c r="C86" s="348"/>
      <c r="D86"/>
      <c r="E86"/>
      <c r="F86"/>
      <c r="G86"/>
      <c r="H86"/>
      <c r="I86"/>
      <c r="J86"/>
      <c r="K86"/>
      <c r="L86"/>
      <c r="M86"/>
      <c r="N86"/>
      <c r="O86" s="352"/>
    </row>
    <row r="87" spans="3:15">
      <c r="C87" s="348"/>
      <c r="D87"/>
      <c r="E87"/>
      <c r="F87"/>
      <c r="G87"/>
      <c r="H87"/>
      <c r="I87"/>
      <c r="J87"/>
      <c r="K87"/>
      <c r="L87"/>
      <c r="M87"/>
      <c r="N87"/>
      <c r="O87" s="352"/>
    </row>
    <row r="88" spans="3:15">
      <c r="C88" s="348"/>
      <c r="D88"/>
      <c r="E88"/>
      <c r="F88"/>
      <c r="G88"/>
      <c r="H88"/>
      <c r="I88"/>
      <c r="J88"/>
      <c r="K88"/>
      <c r="L88"/>
      <c r="M88"/>
      <c r="N88"/>
      <c r="O88" s="352"/>
    </row>
    <row r="89" spans="3:15">
      <c r="C89" s="348"/>
      <c r="D89"/>
      <c r="E89"/>
      <c r="F89"/>
      <c r="G89"/>
      <c r="H89"/>
      <c r="I89"/>
      <c r="J89"/>
      <c r="K89"/>
      <c r="L89"/>
      <c r="M89"/>
      <c r="N89"/>
      <c r="O89" s="352"/>
    </row>
    <row r="90" spans="3:15">
      <c r="C90" s="348"/>
      <c r="D90"/>
      <c r="E90"/>
      <c r="F90"/>
      <c r="G90"/>
      <c r="H90"/>
      <c r="I90"/>
      <c r="J90"/>
      <c r="K90"/>
      <c r="L90"/>
      <c r="M90"/>
      <c r="N90"/>
      <c r="O90" s="352"/>
    </row>
    <row r="91" spans="3:15">
      <c r="C91" s="348"/>
      <c r="D91"/>
      <c r="E91"/>
      <c r="F91"/>
      <c r="G91"/>
      <c r="H91"/>
      <c r="I91"/>
      <c r="J91"/>
      <c r="K91"/>
      <c r="L91"/>
      <c r="M91"/>
      <c r="N91"/>
      <c r="O91" s="352"/>
    </row>
    <row r="92" spans="3:15">
      <c r="C92" s="348"/>
      <c r="D92"/>
      <c r="E92"/>
      <c r="F92"/>
      <c r="G92"/>
      <c r="H92"/>
      <c r="I92"/>
      <c r="J92"/>
      <c r="K92"/>
      <c r="L92"/>
      <c r="M92"/>
      <c r="N92"/>
      <c r="O92" s="352"/>
    </row>
    <row r="93" spans="3:15">
      <c r="C93" s="348"/>
      <c r="D93"/>
      <c r="E93"/>
      <c r="F93"/>
      <c r="G93"/>
      <c r="H93"/>
      <c r="I93"/>
      <c r="J93"/>
      <c r="K93"/>
      <c r="L93"/>
      <c r="M93"/>
      <c r="N93"/>
      <c r="O93" s="352"/>
    </row>
    <row r="94" spans="3:15">
      <c r="C94" s="348"/>
      <c r="D94"/>
      <c r="E94"/>
      <c r="F94"/>
      <c r="G94"/>
      <c r="H94"/>
      <c r="I94"/>
      <c r="J94"/>
      <c r="K94"/>
      <c r="L94"/>
      <c r="M94"/>
      <c r="N94"/>
      <c r="O94" s="352"/>
    </row>
    <row r="95" spans="3:15">
      <c r="C95" s="348"/>
      <c r="D95"/>
      <c r="E95"/>
      <c r="F95"/>
      <c r="G95"/>
      <c r="H95"/>
      <c r="I95"/>
      <c r="J95"/>
      <c r="K95"/>
      <c r="L95"/>
      <c r="M95"/>
      <c r="N95"/>
      <c r="O95" s="352"/>
    </row>
    <row r="96" spans="3:15">
      <c r="C96" s="348"/>
      <c r="D96"/>
      <c r="E96"/>
      <c r="F96"/>
      <c r="G96"/>
      <c r="H96"/>
      <c r="I96"/>
      <c r="J96"/>
      <c r="K96"/>
      <c r="L96"/>
      <c r="M96"/>
      <c r="N96"/>
      <c r="O96" s="352"/>
    </row>
    <row r="97" spans="3:15">
      <c r="C97" s="348"/>
      <c r="D97"/>
      <c r="E97"/>
      <c r="F97"/>
      <c r="G97"/>
      <c r="H97"/>
      <c r="I97"/>
      <c r="J97"/>
      <c r="K97"/>
      <c r="L97"/>
      <c r="M97"/>
      <c r="N97"/>
      <c r="O97" s="352"/>
    </row>
    <row r="98" spans="3:15">
      <c r="C98" s="348"/>
      <c r="D98"/>
      <c r="E98"/>
      <c r="F98"/>
      <c r="G98"/>
      <c r="H98"/>
      <c r="I98"/>
      <c r="J98"/>
      <c r="K98"/>
      <c r="L98"/>
      <c r="M98"/>
      <c r="N98"/>
      <c r="O98" s="352"/>
    </row>
    <row r="99" spans="3:15">
      <c r="C99" s="348"/>
      <c r="D99"/>
      <c r="E99"/>
      <c r="F99"/>
      <c r="G99"/>
      <c r="H99"/>
      <c r="I99"/>
      <c r="J99"/>
      <c r="K99"/>
      <c r="L99"/>
      <c r="M99"/>
      <c r="N99"/>
      <c r="O99" s="352"/>
    </row>
    <row r="100" spans="3:15">
      <c r="C100" s="348"/>
      <c r="D100"/>
      <c r="E100"/>
      <c r="F100"/>
      <c r="G100"/>
      <c r="H100"/>
      <c r="I100"/>
      <c r="J100"/>
      <c r="K100"/>
      <c r="L100"/>
      <c r="M100"/>
      <c r="N100"/>
      <c r="O100" s="352"/>
    </row>
    <row r="101" spans="3:15">
      <c r="C101" s="348"/>
      <c r="D101"/>
      <c r="E101"/>
      <c r="F101"/>
      <c r="G101"/>
      <c r="H101"/>
      <c r="I101"/>
      <c r="J101"/>
      <c r="K101"/>
      <c r="L101"/>
      <c r="M101"/>
      <c r="N101"/>
      <c r="O101" s="352"/>
    </row>
    <row r="102" spans="3:15">
      <c r="C102" s="348"/>
      <c r="D102"/>
      <c r="E102"/>
      <c r="F102"/>
      <c r="G102"/>
      <c r="H102"/>
      <c r="I102"/>
      <c r="J102"/>
      <c r="K102"/>
      <c r="L102"/>
      <c r="M102"/>
      <c r="N102"/>
      <c r="O102" s="352"/>
    </row>
    <row r="103" spans="3:15">
      <c r="C103" s="348"/>
      <c r="D103"/>
      <c r="E103"/>
      <c r="F103"/>
      <c r="G103"/>
      <c r="H103"/>
      <c r="I103"/>
      <c r="J103"/>
      <c r="K103"/>
      <c r="L103"/>
      <c r="M103"/>
      <c r="N103"/>
      <c r="O103" s="352"/>
    </row>
    <row r="104" spans="3:15">
      <c r="C104" s="348"/>
      <c r="D104"/>
      <c r="E104"/>
      <c r="F104"/>
      <c r="G104"/>
      <c r="H104"/>
      <c r="I104"/>
      <c r="J104"/>
      <c r="K104"/>
      <c r="L104"/>
      <c r="M104"/>
      <c r="N104"/>
      <c r="O104" s="352"/>
    </row>
    <row r="105" spans="3:15">
      <c r="C105" s="348"/>
      <c r="D105"/>
      <c r="E105"/>
      <c r="F105"/>
      <c r="G105"/>
      <c r="H105"/>
      <c r="I105"/>
      <c r="J105"/>
      <c r="K105"/>
      <c r="L105"/>
      <c r="M105"/>
      <c r="N105"/>
      <c r="O105" s="352"/>
    </row>
    <row r="106" spans="3:15">
      <c r="C106" s="348"/>
      <c r="D106"/>
      <c r="E106"/>
      <c r="F106"/>
      <c r="G106"/>
      <c r="H106"/>
      <c r="I106"/>
      <c r="J106"/>
      <c r="K106"/>
      <c r="L106"/>
      <c r="M106"/>
      <c r="N106"/>
      <c r="O106" s="352"/>
    </row>
    <row r="107" spans="3:15">
      <c r="C107" s="348"/>
      <c r="D107"/>
      <c r="E107"/>
      <c r="F107"/>
      <c r="G107"/>
      <c r="H107"/>
      <c r="I107"/>
      <c r="J107"/>
      <c r="K107"/>
      <c r="L107"/>
      <c r="M107"/>
      <c r="N107"/>
      <c r="O107" s="352"/>
    </row>
    <row r="108" spans="3:15">
      <c r="C108" s="348"/>
      <c r="D108"/>
      <c r="E108"/>
      <c r="F108"/>
      <c r="G108"/>
      <c r="H108"/>
      <c r="I108"/>
      <c r="J108"/>
      <c r="K108"/>
      <c r="L108"/>
      <c r="M108"/>
      <c r="N108"/>
      <c r="O108" s="352"/>
    </row>
    <row r="109" spans="3:15">
      <c r="C109" s="348"/>
      <c r="D109"/>
      <c r="E109"/>
      <c r="F109"/>
      <c r="G109"/>
      <c r="H109"/>
      <c r="I109"/>
      <c r="J109"/>
      <c r="K109"/>
      <c r="L109"/>
      <c r="M109"/>
      <c r="N109"/>
      <c r="O109" s="352"/>
    </row>
    <row r="110" spans="3:15">
      <c r="C110" s="348"/>
      <c r="D110"/>
      <c r="E110"/>
      <c r="F110"/>
      <c r="G110"/>
      <c r="H110"/>
      <c r="I110"/>
      <c r="J110"/>
      <c r="K110"/>
      <c r="L110"/>
      <c r="M110"/>
      <c r="N110"/>
      <c r="O110" s="352"/>
    </row>
    <row r="111" spans="3:15">
      <c r="C111" s="348"/>
      <c r="D111"/>
      <c r="E111"/>
      <c r="F111"/>
      <c r="G111"/>
      <c r="H111"/>
      <c r="I111"/>
      <c r="J111"/>
      <c r="K111"/>
      <c r="L111"/>
      <c r="M111"/>
      <c r="N111"/>
      <c r="O111" s="352"/>
    </row>
    <row r="112" spans="3:15">
      <c r="C112" s="348"/>
      <c r="D112"/>
      <c r="E112"/>
      <c r="F112"/>
      <c r="G112"/>
      <c r="H112"/>
      <c r="I112"/>
      <c r="J112"/>
      <c r="K112"/>
      <c r="L112"/>
      <c r="M112"/>
      <c r="N112"/>
      <c r="O112" s="352"/>
    </row>
    <row r="113" spans="3:15">
      <c r="C113" s="348"/>
      <c r="D113"/>
      <c r="E113"/>
      <c r="F113"/>
      <c r="G113"/>
      <c r="H113"/>
      <c r="I113"/>
      <c r="J113"/>
      <c r="K113"/>
      <c r="L113"/>
      <c r="M113"/>
      <c r="N113"/>
      <c r="O113" s="352"/>
    </row>
    <row r="114" spans="3:15">
      <c r="C114" s="348"/>
      <c r="D114"/>
      <c r="E114"/>
      <c r="F114"/>
      <c r="G114"/>
      <c r="H114"/>
      <c r="I114"/>
      <c r="J114"/>
      <c r="K114"/>
      <c r="L114"/>
      <c r="M114"/>
      <c r="N114"/>
      <c r="O114" s="352"/>
    </row>
    <row r="115" spans="3:15">
      <c r="C115" s="348"/>
      <c r="D115"/>
      <c r="E115"/>
      <c r="F115"/>
      <c r="G115"/>
      <c r="H115"/>
      <c r="I115"/>
      <c r="J115"/>
      <c r="K115"/>
      <c r="L115"/>
      <c r="M115"/>
      <c r="N115"/>
      <c r="O115" s="352"/>
    </row>
    <row r="116" spans="3:15">
      <c r="C116" s="348"/>
      <c r="D116"/>
      <c r="E116"/>
      <c r="F116"/>
      <c r="G116"/>
      <c r="H116"/>
      <c r="I116"/>
      <c r="J116"/>
      <c r="K116"/>
      <c r="L116"/>
      <c r="M116"/>
      <c r="N116"/>
      <c r="O116" s="352"/>
    </row>
    <row r="117" spans="3:15">
      <c r="C117" s="348"/>
      <c r="D117"/>
      <c r="E117"/>
      <c r="F117"/>
      <c r="G117"/>
      <c r="H117"/>
      <c r="I117"/>
      <c r="J117"/>
      <c r="K117"/>
      <c r="L117"/>
      <c r="M117"/>
      <c r="N117"/>
      <c r="O117" s="352"/>
    </row>
    <row r="118" spans="3:15">
      <c r="C118" s="348"/>
      <c r="D118"/>
      <c r="E118"/>
      <c r="F118"/>
      <c r="G118"/>
      <c r="H118"/>
      <c r="I118"/>
      <c r="J118"/>
      <c r="K118"/>
      <c r="L118"/>
      <c r="M118"/>
      <c r="N118"/>
      <c r="O118" s="352"/>
    </row>
    <row r="119" spans="3:15">
      <c r="C119" s="348"/>
      <c r="D119"/>
      <c r="E119"/>
      <c r="F119"/>
      <c r="G119"/>
      <c r="H119"/>
      <c r="I119"/>
      <c r="J119"/>
      <c r="K119"/>
      <c r="L119"/>
      <c r="M119"/>
      <c r="N119"/>
      <c r="O119" s="352"/>
    </row>
    <row r="120" spans="3:15">
      <c r="C120" s="348"/>
      <c r="D120"/>
      <c r="E120"/>
      <c r="F120"/>
      <c r="G120"/>
      <c r="H120"/>
      <c r="I120"/>
      <c r="J120"/>
      <c r="K120"/>
      <c r="L120"/>
      <c r="M120"/>
      <c r="N120"/>
      <c r="O120" s="352"/>
    </row>
    <row r="121" spans="3:15">
      <c r="C121" s="348"/>
      <c r="D121"/>
      <c r="E121"/>
      <c r="F121"/>
      <c r="G121"/>
      <c r="H121"/>
      <c r="I121"/>
      <c r="J121"/>
      <c r="K121"/>
      <c r="L121"/>
      <c r="M121"/>
      <c r="N121"/>
      <c r="O121" s="352"/>
    </row>
    <row r="122" spans="3:15">
      <c r="C122" s="348"/>
      <c r="D122"/>
      <c r="E122"/>
      <c r="F122"/>
      <c r="G122"/>
      <c r="H122"/>
      <c r="I122"/>
      <c r="J122"/>
      <c r="K122"/>
      <c r="L122"/>
      <c r="M122"/>
      <c r="N122"/>
      <c r="O122" s="352"/>
    </row>
    <row r="123" spans="3:15">
      <c r="C123" s="348"/>
      <c r="D123"/>
      <c r="E123"/>
      <c r="F123"/>
      <c r="G123"/>
      <c r="H123"/>
      <c r="I123"/>
      <c r="J123"/>
      <c r="K123"/>
      <c r="L123"/>
      <c r="M123"/>
      <c r="N123"/>
      <c r="O123" s="352"/>
    </row>
    <row r="124" spans="3:15">
      <c r="C124" s="348"/>
      <c r="D124"/>
      <c r="E124"/>
      <c r="F124"/>
      <c r="G124"/>
      <c r="H124"/>
      <c r="I124"/>
      <c r="J124"/>
      <c r="K124"/>
      <c r="L124"/>
      <c r="M124"/>
      <c r="N124"/>
      <c r="O124" s="352"/>
    </row>
    <row r="125" spans="3:15">
      <c r="C125" s="348"/>
      <c r="D125"/>
      <c r="E125"/>
      <c r="F125"/>
      <c r="G125"/>
      <c r="H125"/>
      <c r="I125"/>
      <c r="J125"/>
      <c r="K125"/>
      <c r="L125"/>
      <c r="M125"/>
      <c r="N125"/>
      <c r="O125" s="352"/>
    </row>
    <row r="126" spans="3:15">
      <c r="C126" s="348"/>
      <c r="D126"/>
      <c r="E126"/>
      <c r="F126"/>
      <c r="G126"/>
      <c r="H126"/>
      <c r="I126"/>
      <c r="J126"/>
      <c r="K126"/>
      <c r="L126"/>
      <c r="M126"/>
      <c r="N126"/>
      <c r="O126" s="352"/>
    </row>
    <row r="127" spans="3:15">
      <c r="C127" s="348"/>
      <c r="D127"/>
      <c r="E127"/>
      <c r="F127"/>
      <c r="G127"/>
      <c r="H127"/>
      <c r="I127"/>
      <c r="J127"/>
      <c r="K127"/>
      <c r="L127"/>
      <c r="M127"/>
      <c r="N127"/>
      <c r="O127" s="352"/>
    </row>
    <row r="128" spans="3:15">
      <c r="C128" s="348"/>
      <c r="D128"/>
      <c r="E128"/>
      <c r="F128"/>
      <c r="G128"/>
      <c r="H128"/>
      <c r="I128"/>
      <c r="J128"/>
      <c r="K128"/>
      <c r="L128"/>
      <c r="M128"/>
      <c r="N128"/>
      <c r="O128" s="352"/>
    </row>
    <row r="129" spans="3:15">
      <c r="C129" s="348"/>
      <c r="D129"/>
      <c r="E129"/>
      <c r="F129"/>
      <c r="G129"/>
      <c r="H129"/>
      <c r="I129"/>
      <c r="J129"/>
      <c r="K129"/>
      <c r="L129"/>
      <c r="M129"/>
      <c r="N129"/>
      <c r="O129" s="352"/>
    </row>
    <row r="130" spans="3:15">
      <c r="C130" s="348"/>
      <c r="D130"/>
      <c r="E130"/>
      <c r="F130"/>
      <c r="G130"/>
      <c r="H130"/>
      <c r="I130"/>
      <c r="J130"/>
      <c r="K130"/>
      <c r="L130"/>
      <c r="M130"/>
      <c r="N130"/>
      <c r="O130" s="352"/>
    </row>
    <row r="131" spans="3:15">
      <c r="C131" s="348"/>
      <c r="D131"/>
      <c r="E131"/>
      <c r="F131"/>
      <c r="G131"/>
      <c r="H131"/>
      <c r="I131"/>
      <c r="J131"/>
      <c r="K131"/>
      <c r="L131"/>
      <c r="M131"/>
      <c r="N131"/>
      <c r="O131" s="352"/>
    </row>
    <row r="132" spans="3:15" ht="14" thickBot="1">
      <c r="C132" s="353"/>
      <c r="D132" s="354"/>
      <c r="E132" s="354"/>
      <c r="F132" s="354"/>
      <c r="G132" s="354"/>
      <c r="H132" s="354"/>
      <c r="I132" s="354"/>
      <c r="J132" s="354"/>
      <c r="K132" s="354"/>
      <c r="L132" s="354"/>
      <c r="M132" s="354"/>
      <c r="N132" s="354"/>
      <c r="O132" s="355"/>
    </row>
  </sheetData>
  <mergeCells count="1">
    <mergeCell ref="D5:D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862F-2B47-4FE5-A66C-D31FE35DA32F}">
  <sheetPr codeName="Sheet4"/>
  <dimension ref="B1:EX177"/>
  <sheetViews>
    <sheetView showGridLines="0" zoomScaleNormal="100" workbookViewId="0">
      <selection activeCell="B1" sqref="B1"/>
    </sheetView>
  </sheetViews>
  <sheetFormatPr defaultRowHeight="12.5" outlineLevelCol="1"/>
  <cols>
    <col min="1" max="1" width="3.5" style="128" customWidth="1"/>
    <col min="2" max="2" width="12.33203125" style="128" customWidth="1"/>
    <col min="3" max="3" width="13" style="128" customWidth="1"/>
    <col min="4" max="12" width="8.6640625" style="128"/>
    <col min="13" max="13" width="24.83203125" style="128" bestFit="1" customWidth="1"/>
    <col min="14" max="14" width="11.33203125" style="128" customWidth="1"/>
    <col min="15" max="15" width="15.33203125" style="128" bestFit="1" customWidth="1"/>
    <col min="16" max="17" width="8.6640625" style="128"/>
    <col min="18" max="30" width="8.6640625" style="128" customWidth="1" outlineLevel="1"/>
    <col min="31" max="31" width="8.6640625" style="128"/>
    <col min="32" max="32" width="19.08203125" style="128" bestFit="1" customWidth="1"/>
    <col min="33" max="33" width="16.25" style="128" customWidth="1"/>
    <col min="34" max="34" width="15.75" style="128" customWidth="1"/>
    <col min="35" max="35" width="16" style="128" customWidth="1"/>
    <col min="36" max="36" width="15.83203125" style="128" customWidth="1"/>
    <col min="37" max="37" width="15.58203125" style="128" customWidth="1"/>
    <col min="38" max="38" width="16.08203125" style="128" customWidth="1"/>
    <col min="39" max="39" width="15.75" style="128" customWidth="1"/>
    <col min="40" max="40" width="15.25" style="128" customWidth="1"/>
    <col min="41" max="41" width="16" style="128" customWidth="1"/>
    <col min="42" max="42" width="16.08203125" style="128" customWidth="1"/>
    <col min="43" max="43" width="15.83203125" style="128" customWidth="1"/>
    <col min="44" max="44" width="16" style="128" customWidth="1"/>
    <col min="45" max="45" width="16.25" style="128" customWidth="1"/>
    <col min="46" max="46" width="15.75" style="128" customWidth="1"/>
    <col min="47" max="47" width="16" style="128" customWidth="1"/>
    <col min="48" max="48" width="15.83203125" style="128" customWidth="1"/>
    <col min="49" max="49" width="15.58203125" style="128" customWidth="1"/>
    <col min="50" max="50" width="16.08203125" style="128" customWidth="1"/>
    <col min="51" max="51" width="15.75" style="128" customWidth="1"/>
    <col min="52" max="52" width="15.25" style="128" customWidth="1"/>
    <col min="53" max="53" width="16" style="128" customWidth="1"/>
    <col min="54" max="54" width="16.08203125" style="128" customWidth="1"/>
    <col min="55" max="55" width="15.83203125" style="128" customWidth="1"/>
    <col min="56" max="56" width="16" style="128" customWidth="1"/>
    <col min="57" max="57" width="16.25" style="128" customWidth="1"/>
    <col min="58" max="58" width="15.75" style="128" customWidth="1"/>
    <col min="59" max="59" width="16" style="128" customWidth="1"/>
    <col min="60" max="60" width="15.83203125" style="128" customWidth="1"/>
    <col min="61" max="61" width="15.58203125" style="128" customWidth="1"/>
    <col min="62" max="62" width="16.08203125" style="128" customWidth="1"/>
    <col min="63" max="63" width="15.75" style="128" customWidth="1"/>
    <col min="64" max="64" width="15.25" style="128" customWidth="1"/>
    <col min="65" max="65" width="16" style="128" customWidth="1"/>
    <col min="66" max="66" width="16.08203125" style="128" customWidth="1"/>
    <col min="67" max="67" width="15.83203125" style="128" customWidth="1"/>
    <col min="68" max="68" width="16" style="128" customWidth="1"/>
    <col min="69" max="69" width="16.25" style="128" customWidth="1"/>
    <col min="70" max="70" width="15.75" style="128" customWidth="1"/>
    <col min="71" max="71" width="16" style="128" customWidth="1"/>
    <col min="72" max="72" width="15.83203125" style="128" customWidth="1"/>
    <col min="73" max="73" width="15.58203125" style="128" customWidth="1"/>
    <col min="74" max="74" width="16.08203125" style="128" customWidth="1"/>
    <col min="75" max="75" width="15.75" style="128" customWidth="1"/>
    <col min="76" max="76" width="15.25" style="128" customWidth="1"/>
    <col min="77" max="77" width="16" style="128" customWidth="1"/>
    <col min="78" max="78" width="16.08203125" style="128" customWidth="1"/>
    <col min="79" max="79" width="15.83203125" style="128" customWidth="1"/>
    <col min="80" max="80" width="16" style="128" customWidth="1"/>
    <col min="81" max="81" width="16.25" style="128" customWidth="1"/>
    <col min="82" max="82" width="15.75" style="128" customWidth="1"/>
    <col min="83" max="83" width="16" style="128" customWidth="1"/>
    <col min="84" max="84" width="15.83203125" style="128" customWidth="1"/>
    <col min="85" max="85" width="15.58203125" style="128" customWidth="1"/>
    <col min="86" max="86" width="16.08203125" style="128" customWidth="1"/>
    <col min="87" max="87" width="15.75" style="128" customWidth="1"/>
    <col min="88" max="88" width="15.25" style="128" customWidth="1"/>
    <col min="89" max="89" width="16" style="128" customWidth="1"/>
    <col min="90" max="90" width="16.08203125" style="128" customWidth="1"/>
    <col min="91" max="91" width="15.83203125" style="128" customWidth="1"/>
    <col min="92" max="92" width="16" style="128" customWidth="1"/>
    <col min="93" max="93" width="16.25" style="128" customWidth="1"/>
    <col min="94" max="94" width="15.75" style="128" customWidth="1"/>
    <col min="95" max="95" width="16" style="128" customWidth="1"/>
    <col min="96" max="96" width="15.83203125" style="128" customWidth="1"/>
    <col min="97" max="97" width="15.58203125" style="128" customWidth="1"/>
    <col min="98" max="98" width="16.08203125" style="128" customWidth="1"/>
    <col min="99" max="99" width="15.75" style="128" customWidth="1"/>
    <col min="100" max="100" width="15.25" style="128" customWidth="1"/>
    <col min="101" max="101" width="16" style="128" customWidth="1"/>
    <col min="102" max="102" width="16.08203125" style="128" customWidth="1"/>
    <col min="103" max="103" width="15.83203125" style="128" customWidth="1"/>
    <col min="104" max="104" width="16" style="128" customWidth="1"/>
    <col min="105" max="105" width="16.25" style="128" customWidth="1"/>
    <col min="106" max="106" width="15.75" style="128" customWidth="1"/>
    <col min="107" max="107" width="16" style="128" customWidth="1"/>
    <col min="108" max="108" width="15.83203125" style="128" customWidth="1"/>
    <col min="109" max="109" width="15.58203125" style="128" customWidth="1"/>
    <col min="110" max="110" width="16.08203125" style="128" customWidth="1"/>
    <col min="111" max="111" width="15.75" style="128" customWidth="1"/>
    <col min="112" max="112" width="15.25" style="128" customWidth="1"/>
    <col min="113" max="113" width="16" style="128" customWidth="1"/>
    <col min="114" max="114" width="16.08203125" style="128" customWidth="1"/>
    <col min="115" max="115" width="15.83203125" style="128" customWidth="1"/>
    <col min="116" max="116" width="16" style="128" customWidth="1"/>
    <col min="117" max="117" width="16.25" style="128" customWidth="1"/>
    <col min="118" max="118" width="15.75" style="128" customWidth="1"/>
    <col min="119" max="119" width="16" style="128" customWidth="1"/>
    <col min="120" max="120" width="15.83203125" style="128" customWidth="1"/>
    <col min="121" max="121" width="15.58203125" style="128" customWidth="1"/>
    <col min="122" max="122" width="16.08203125" style="128" customWidth="1"/>
    <col min="123" max="123" width="15.75" style="128" customWidth="1"/>
    <col min="124" max="124" width="15.25" style="128" customWidth="1"/>
    <col min="125" max="125" width="16" style="128" customWidth="1"/>
    <col min="126" max="126" width="16.08203125" style="128" customWidth="1"/>
    <col min="127" max="127" width="15.83203125" style="128" customWidth="1"/>
    <col min="128" max="128" width="16" style="128" customWidth="1"/>
    <col min="129" max="129" width="16.25" style="128" customWidth="1"/>
    <col min="130" max="130" width="15.75" style="128" customWidth="1"/>
    <col min="131" max="131" width="16" style="128" customWidth="1"/>
    <col min="132" max="132" width="15.83203125" style="128" customWidth="1"/>
    <col min="133" max="133" width="15.58203125" style="128" customWidth="1"/>
    <col min="134" max="134" width="16.08203125" style="128" customWidth="1"/>
    <col min="135" max="135" width="15.75" style="128" customWidth="1"/>
    <col min="136" max="136" width="15.25" style="128" customWidth="1"/>
    <col min="137" max="137" width="16" style="128" customWidth="1"/>
    <col min="138" max="138" width="16.08203125" style="128" customWidth="1"/>
    <col min="139" max="139" width="15.83203125" style="128" customWidth="1"/>
    <col min="140" max="140" width="16" style="128" customWidth="1"/>
    <col min="141" max="141" width="16.25" style="128" customWidth="1"/>
    <col min="142" max="142" width="15.75" style="128" customWidth="1"/>
    <col min="143" max="143" width="16" style="128" customWidth="1"/>
    <col min="144" max="144" width="15.83203125" style="128" customWidth="1"/>
    <col min="145" max="145" width="15.58203125" style="128" customWidth="1"/>
    <col min="146" max="146" width="16.08203125" style="128" customWidth="1"/>
    <col min="147" max="147" width="15.75" style="128" customWidth="1"/>
    <col min="148" max="148" width="15.25" style="128" customWidth="1"/>
    <col min="149" max="149" width="16" style="128" customWidth="1"/>
    <col min="150" max="150" width="16.08203125" style="128" customWidth="1"/>
    <col min="151" max="151" width="15.83203125" style="128" customWidth="1"/>
    <col min="152" max="152" width="16" style="128" customWidth="1"/>
    <col min="153" max="153" width="16.25" style="128" customWidth="1"/>
    <col min="154" max="154" width="14.75" style="128" customWidth="1"/>
    <col min="155" max="16384" width="8.6640625" style="128"/>
  </cols>
  <sheetData>
    <row r="1" spans="2:154" ht="54.5" customHeight="1">
      <c r="B1" s="128" t="e" vm="1">
        <v>#VALUE!</v>
      </c>
    </row>
    <row r="2" spans="2:154">
      <c r="AE2" s="180"/>
      <c r="AF2" s="464" t="s">
        <v>244</v>
      </c>
      <c r="AG2" s="462">
        <v>3.9562779083152193E-2</v>
      </c>
      <c r="AH2" s="462">
        <v>3.8717381380120541E-2</v>
      </c>
      <c r="AI2" s="462">
        <v>3.7889209621540597E-2</v>
      </c>
      <c r="AJ2" s="462">
        <v>3.7196949300378861E-2</v>
      </c>
      <c r="AK2" s="462">
        <v>3.6598459976177951E-2</v>
      </c>
      <c r="AL2" s="462">
        <v>3.5791183110969398E-2</v>
      </c>
      <c r="AM2" s="462">
        <v>3.4958809834352393E-2</v>
      </c>
      <c r="AN2" s="462">
        <v>3.4550117827614836E-2</v>
      </c>
      <c r="AO2" s="462">
        <v>3.2193004482156708E-2</v>
      </c>
      <c r="AP2" s="462">
        <v>3.2190042207330682E-2</v>
      </c>
      <c r="AQ2" s="462">
        <v>3.2188604455788021E-2</v>
      </c>
      <c r="AR2" s="462">
        <v>3.2187166789855226E-2</v>
      </c>
      <c r="AS2" s="462">
        <v>3.2190042207323188E-2</v>
      </c>
      <c r="AT2" s="462">
        <v>3.2191480044471248E-2</v>
      </c>
      <c r="AU2" s="462">
        <v>3.1189690032758906E-2</v>
      </c>
      <c r="AV2" s="462">
        <v>3.0925082527173006E-2</v>
      </c>
      <c r="AW2" s="462">
        <v>3.0921101792438677E-2</v>
      </c>
      <c r="AX2" s="462">
        <v>3.0925082527170585E-2</v>
      </c>
      <c r="AY2" s="462">
        <v>3.0925082527170585E-2</v>
      </c>
      <c r="AZ2" s="462">
        <v>3.0922428628118628E-2</v>
      </c>
      <c r="BA2" s="462">
        <v>3.1819070770352578E-2</v>
      </c>
      <c r="BB2" s="462">
        <v>3.1968730646806283E-2</v>
      </c>
      <c r="BC2" s="462">
        <v>3.1968730646803702E-2</v>
      </c>
      <c r="BD2" s="462">
        <v>3.1967312545370774E-2</v>
      </c>
      <c r="BE2" s="462">
        <v>3.1968730646798546E-2</v>
      </c>
      <c r="BF2" s="462">
        <v>3.1971567101250743E-2</v>
      </c>
      <c r="BG2" s="462">
        <v>3.1965894527793755E-2</v>
      </c>
      <c r="BH2" s="462">
        <v>3.196873064680112E-2</v>
      </c>
      <c r="BI2" s="462">
        <v>3.1967312545373439E-2</v>
      </c>
      <c r="BJ2" s="462">
        <v>3.1971567101250743E-2</v>
      </c>
      <c r="BK2" s="462">
        <v>3.196731254536811E-2</v>
      </c>
      <c r="BL2" s="462">
        <v>3.1970148832089762E-2</v>
      </c>
      <c r="BM2" s="462">
        <v>3.3439102354741609E-2</v>
      </c>
      <c r="BN2" s="462">
        <v>3.3760502985386687E-2</v>
      </c>
      <c r="BO2" s="462">
        <v>3.376524803065515E-2</v>
      </c>
      <c r="BP2" s="462">
        <v>3.3762084568374359E-2</v>
      </c>
      <c r="BQ2" s="462">
        <v>3.3762084568374359E-2</v>
      </c>
      <c r="BR2" s="462">
        <v>3.3763666250127833E-2</v>
      </c>
      <c r="BS2" s="462">
        <v>3.3757340115693674E-2</v>
      </c>
      <c r="BT2" s="462">
        <v>3.3762084568374359E-2</v>
      </c>
      <c r="BU2" s="462">
        <v>3.3760502985389351E-2</v>
      </c>
      <c r="BV2" s="462">
        <v>3.3763666250125335E-2</v>
      </c>
      <c r="BW2" s="462">
        <v>3.3760502985389351E-2</v>
      </c>
      <c r="BX2" s="462">
        <v>3.3763666250127833E-2</v>
      </c>
      <c r="BY2" s="462">
        <v>3.5313992029488983E-2</v>
      </c>
      <c r="BZ2" s="462">
        <v>3.560287130651929E-2</v>
      </c>
      <c r="CA2" s="462">
        <v>3.5602871306521712E-2</v>
      </c>
      <c r="CB2" s="462">
        <v>3.5597596045235491E-2</v>
      </c>
      <c r="CC2" s="462">
        <v>3.5602871306524141E-2</v>
      </c>
      <c r="CD2" s="462">
        <v>3.5599354349887133E-2</v>
      </c>
      <c r="CE2" s="462">
        <v>3.5594079783208041E-2</v>
      </c>
      <c r="CF2" s="462">
        <v>3.5599354349887133E-2</v>
      </c>
      <c r="CG2" s="462">
        <v>3.5597596045235491E-2</v>
      </c>
      <c r="CH2" s="462">
        <v>3.5599354349884552E-2</v>
      </c>
      <c r="CI2" s="462">
        <v>3.5597596045232827E-2</v>
      </c>
      <c r="CJ2" s="462">
        <v>3.5602871306521712E-2</v>
      </c>
      <c r="CK2" s="462">
        <v>3.7364054809619726E-2</v>
      </c>
      <c r="CL2" s="462">
        <v>3.7487717757537786E-2</v>
      </c>
      <c r="CM2" s="462">
        <v>3.7487717757535288E-2</v>
      </c>
      <c r="CN2" s="462">
        <v>3.7483818665035251E-2</v>
      </c>
      <c r="CO2" s="462">
        <v>3.7489667506525659E-2</v>
      </c>
      <c r="CP2" s="462">
        <v>3.748576814370725E-2</v>
      </c>
      <c r="CQ2" s="462">
        <v>3.7479920113089787E-2</v>
      </c>
      <c r="CR2" s="462">
        <v>3.7489667506525659E-2</v>
      </c>
      <c r="CS2" s="462">
        <v>3.748771775753279E-2</v>
      </c>
      <c r="CT2" s="462">
        <v>3.748576814370725E-2</v>
      </c>
      <c r="CU2" s="462">
        <v>3.7489667506528081E-2</v>
      </c>
      <c r="CV2" s="462">
        <v>3.7487717757537786E-2</v>
      </c>
      <c r="CW2" s="462">
        <v>3.8934355609442042E-2</v>
      </c>
      <c r="CX2" s="462">
        <v>3.9036378755084034E-2</v>
      </c>
      <c r="CY2" s="462">
        <v>3.9036378755084034E-2</v>
      </c>
      <c r="CZ2" s="462">
        <v>3.9036378755084034E-2</v>
      </c>
      <c r="DA2" s="462">
        <v>3.9036378755084034E-2</v>
      </c>
      <c r="DB2" s="462">
        <v>3.9036378755084034E-2</v>
      </c>
      <c r="DC2" s="462">
        <v>3.9036378755084034E-2</v>
      </c>
      <c r="DD2" s="462">
        <v>3.9036378755084034E-2</v>
      </c>
      <c r="DE2" s="462">
        <v>3.9036378755084034E-2</v>
      </c>
      <c r="DF2" s="462">
        <v>3.9036378755084034E-2</v>
      </c>
      <c r="DG2" s="462">
        <v>3.9036378755084034E-2</v>
      </c>
      <c r="DH2" s="462">
        <v>3.9036378755084034E-2</v>
      </c>
      <c r="DI2" s="462">
        <v>3.9036378755084034E-2</v>
      </c>
      <c r="DJ2" s="462">
        <v>3.9036378755084034E-2</v>
      </c>
      <c r="DK2" s="462">
        <v>3.9036378755084034E-2</v>
      </c>
      <c r="DL2" s="462">
        <v>3.9036378755084034E-2</v>
      </c>
      <c r="DM2" s="462">
        <v>3.9036378755084034E-2</v>
      </c>
      <c r="DN2" s="462">
        <v>3.9036378755084034E-2</v>
      </c>
      <c r="DO2" s="462">
        <v>3.9036378755084034E-2</v>
      </c>
      <c r="DP2" s="462">
        <v>3.9036378755084034E-2</v>
      </c>
      <c r="DQ2" s="462">
        <v>3.9036378755084034E-2</v>
      </c>
      <c r="DR2" s="462">
        <v>3.9036378755084034E-2</v>
      </c>
      <c r="DS2" s="462">
        <v>3.9036378755084034E-2</v>
      </c>
      <c r="DT2" s="462">
        <v>3.9036378755084034E-2</v>
      </c>
      <c r="DU2" s="462">
        <v>3.9036378755084034E-2</v>
      </c>
      <c r="DV2" s="462">
        <v>3.9036378755084034E-2</v>
      </c>
      <c r="DW2" s="462">
        <v>3.9036378755084034E-2</v>
      </c>
      <c r="DX2" s="462">
        <v>3.9036378755084034E-2</v>
      </c>
      <c r="DY2" s="462">
        <v>3.9036378755084034E-2</v>
      </c>
      <c r="DZ2" s="462">
        <v>3.9036378755084034E-2</v>
      </c>
      <c r="EA2" s="462">
        <v>3.9036378755084034E-2</v>
      </c>
      <c r="EB2" s="462">
        <v>3.9036378755084034E-2</v>
      </c>
      <c r="EC2" s="462">
        <v>3.9036378755084034E-2</v>
      </c>
      <c r="ED2" s="462">
        <v>3.9036378755084034E-2</v>
      </c>
      <c r="EE2" s="462">
        <v>3.9036378755084034E-2</v>
      </c>
      <c r="EF2" s="462">
        <v>3.9036378755084034E-2</v>
      </c>
      <c r="EG2" s="462">
        <v>3.9036378755084034E-2</v>
      </c>
      <c r="EH2" s="462">
        <v>3.9036378755084034E-2</v>
      </c>
      <c r="EI2" s="462">
        <v>3.9036378755084034E-2</v>
      </c>
      <c r="EJ2" s="462">
        <v>3.9036378755084034E-2</v>
      </c>
      <c r="EK2" s="462">
        <v>3.9036378755084034E-2</v>
      </c>
      <c r="EL2" s="462">
        <v>3.9036378755084034E-2</v>
      </c>
      <c r="EM2" s="462">
        <v>3.9036378755084034E-2</v>
      </c>
      <c r="EN2" s="462">
        <v>3.9036378755084034E-2</v>
      </c>
      <c r="EO2" s="462">
        <v>3.9036378755084034E-2</v>
      </c>
      <c r="EP2" s="462">
        <v>3.9036378755084034E-2</v>
      </c>
      <c r="EQ2" s="462">
        <v>3.9036378755084034E-2</v>
      </c>
      <c r="ER2" s="462">
        <v>3.9036378755084034E-2</v>
      </c>
      <c r="ES2" s="463">
        <v>3.9036378755084034E-2</v>
      </c>
      <c r="ET2" s="462">
        <v>3.9036378755084034E-2</v>
      </c>
      <c r="EU2" s="462">
        <v>3.9036378755084034E-2</v>
      </c>
      <c r="EV2" s="462">
        <v>3.9036378755084034E-2</v>
      </c>
      <c r="EW2" s="465">
        <v>3.9036378755084034E-2</v>
      </c>
    </row>
    <row r="3" spans="2:154">
      <c r="AE3" s="180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57"/>
      <c r="BS3" s="157"/>
      <c r="BT3" s="157"/>
      <c r="BU3" s="157"/>
      <c r="BV3" s="157"/>
      <c r="BW3" s="157"/>
      <c r="BX3" s="157"/>
      <c r="BY3" s="157"/>
      <c r="BZ3" s="15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</row>
    <row r="4" spans="2:154" ht="10" customHeight="1" thickBot="1"/>
    <row r="5" spans="2:154" ht="32.5" customHeight="1" thickBot="1">
      <c r="B5" s="482" t="s">
        <v>376</v>
      </c>
      <c r="C5" s="481" t="s">
        <v>325</v>
      </c>
      <c r="AF5" s="129"/>
      <c r="AG5" s="126">
        <f>IF(CHOOSE(MATCH($C$5,Inputs!$I$11:$O$11,0),'Project 1'!J8,'Project 2'!J8,'Project 3'!J8)=0,49644,CHOOSE(MATCH($C$5,Inputs!$I$11:$O$11,0),'Project 1'!J8,'Project 2'!J8,'Project 3'!J8))</f>
        <v>45992</v>
      </c>
      <c r="AH5" s="126">
        <f>IF(CHOOSE(MATCH($C$5,Inputs!$I$11:$O$11,0),'Project 1'!K8,'Project 2'!K8,'Project 3'!K8)=0,49644,CHOOSE(MATCH($C$5,Inputs!$I$11:$O$11,0),'Project 1'!K8,'Project 2'!K8,'Project 3'!K8))</f>
        <v>46023</v>
      </c>
      <c r="AI5" s="126">
        <f>IF(CHOOSE(MATCH($C$5,Inputs!$I$11:$O$11,0),'Project 1'!L8,'Project 2'!L8,'Project 3'!L8)=0,49644,CHOOSE(MATCH($C$5,Inputs!$I$11:$O$11,0),'Project 1'!L8,'Project 2'!L8,'Project 3'!L8))</f>
        <v>46054</v>
      </c>
      <c r="AJ5" s="126">
        <f>IF(CHOOSE(MATCH($C$5,Inputs!$I$11:$O$11,0),'Project 1'!M8,'Project 2'!M8,'Project 3'!M8)=0,49644,CHOOSE(MATCH($C$5,Inputs!$I$11:$O$11,0),'Project 1'!M8,'Project 2'!M8,'Project 3'!M8))</f>
        <v>46082</v>
      </c>
      <c r="AK5" s="126">
        <f>IF(CHOOSE(MATCH($C$5,Inputs!$I$11:$O$11,0),'Project 1'!N8,'Project 2'!N8,'Project 3'!N8)=0,49644,CHOOSE(MATCH($C$5,Inputs!$I$11:$O$11,0),'Project 1'!N8,'Project 2'!N8,'Project 3'!N8))</f>
        <v>46113</v>
      </c>
      <c r="AL5" s="126">
        <f>IF(CHOOSE(MATCH($C$5,Inputs!$I$11:$O$11,0),'Project 1'!O8,'Project 2'!O8,'Project 3'!O8)=0,49644,CHOOSE(MATCH($C$5,Inputs!$I$11:$O$11,0),'Project 1'!O8,'Project 2'!O8,'Project 3'!O8))</f>
        <v>46143</v>
      </c>
      <c r="AM5" s="126">
        <f>IF(CHOOSE(MATCH($C$5,Inputs!$I$11:$O$11,0),'Project 1'!P8,'Project 2'!P8,'Project 3'!P8)=0,49644,CHOOSE(MATCH($C$5,Inputs!$I$11:$O$11,0),'Project 1'!P8,'Project 2'!P8,'Project 3'!P8))</f>
        <v>46174</v>
      </c>
      <c r="AN5" s="126">
        <f>IF(CHOOSE(MATCH($C$5,Inputs!$I$11:$O$11,0),'Project 1'!Q8,'Project 2'!Q8,'Project 3'!Q8)=0,49644,CHOOSE(MATCH($C$5,Inputs!$I$11:$O$11,0),'Project 1'!Q8,'Project 2'!Q8,'Project 3'!Q8))</f>
        <v>46204</v>
      </c>
      <c r="AO5" s="126">
        <f>IF(CHOOSE(MATCH($C$5,Inputs!$I$11:$O$11,0),'Project 1'!R8,'Project 2'!R8,'Project 3'!R8)=0,49644,CHOOSE(MATCH($C$5,Inputs!$I$11:$O$11,0),'Project 1'!R8,'Project 2'!R8,'Project 3'!R8))</f>
        <v>46235</v>
      </c>
      <c r="AP5" s="126">
        <f>IF(CHOOSE(MATCH($C$5,Inputs!$I$11:$O$11,0),'Project 1'!S8,'Project 2'!S8,'Project 3'!S8)=0,49644,CHOOSE(MATCH($C$5,Inputs!$I$11:$O$11,0),'Project 1'!S8,'Project 2'!S8,'Project 3'!S8))</f>
        <v>46266</v>
      </c>
      <c r="AQ5" s="126">
        <f>IF(CHOOSE(MATCH($C$5,Inputs!$I$11:$O$11,0),'Project 1'!T8,'Project 2'!T8,'Project 3'!T8)=0,49644,CHOOSE(MATCH($C$5,Inputs!$I$11:$O$11,0),'Project 1'!T8,'Project 2'!T8,'Project 3'!T8))</f>
        <v>46296</v>
      </c>
      <c r="AR5" s="126">
        <f>IF(CHOOSE(MATCH($C$5,Inputs!$I$11:$O$11,0),'Project 1'!U8,'Project 2'!U8,'Project 3'!U8)=0,49644,CHOOSE(MATCH($C$5,Inputs!$I$11:$O$11,0),'Project 1'!U8,'Project 2'!U8,'Project 3'!U8))</f>
        <v>46327</v>
      </c>
      <c r="AS5" s="126">
        <f>IF(CHOOSE(MATCH($C$5,Inputs!$I$11:$O$11,0),'Project 1'!V8,'Project 2'!V8,'Project 3'!V8)=0,49644,CHOOSE(MATCH($C$5,Inputs!$I$11:$O$11,0),'Project 1'!V8,'Project 2'!V8,'Project 3'!V8))</f>
        <v>46357</v>
      </c>
      <c r="AT5" s="126">
        <f>IF(CHOOSE(MATCH($C$5,Inputs!$I$11:$O$11,0),'Project 1'!W8,'Project 2'!W8,'Project 3'!W8)=0,49644,CHOOSE(MATCH($C$5,Inputs!$I$11:$O$11,0),'Project 1'!W8,'Project 2'!W8,'Project 3'!W8))</f>
        <v>46388</v>
      </c>
      <c r="AU5" s="126">
        <f>IF(CHOOSE(MATCH($C$5,Inputs!$I$11:$O$11,0),'Project 1'!X8,'Project 2'!X8,'Project 3'!X8)=0,49644,CHOOSE(MATCH($C$5,Inputs!$I$11:$O$11,0),'Project 1'!X8,'Project 2'!X8,'Project 3'!X8))</f>
        <v>46419</v>
      </c>
      <c r="AV5" s="126">
        <f>IF(CHOOSE(MATCH($C$5,Inputs!$I$11:$O$11,0),'Project 1'!Y8,'Project 2'!Y8,'Project 3'!Y8)=0,49644,CHOOSE(MATCH($C$5,Inputs!$I$11:$O$11,0),'Project 1'!Y8,'Project 2'!Y8,'Project 3'!Y8))</f>
        <v>46447</v>
      </c>
      <c r="AW5" s="126">
        <f>IF(CHOOSE(MATCH($C$5,Inputs!$I$11:$O$11,0),'Project 1'!Z8,'Project 2'!Z8,'Project 3'!Z8)=0,49644,CHOOSE(MATCH($C$5,Inputs!$I$11:$O$11,0),'Project 1'!Z8,'Project 2'!Z8,'Project 3'!Z8))</f>
        <v>46478</v>
      </c>
      <c r="AX5" s="126">
        <f>IF(CHOOSE(MATCH($C$5,Inputs!$I$11:$O$11,0),'Project 1'!AA8,'Project 2'!AA8,'Project 3'!AA8)=0,49644,CHOOSE(MATCH($C$5,Inputs!$I$11:$O$11,0),'Project 1'!AA8,'Project 2'!AA8,'Project 3'!AA8))</f>
        <v>46508</v>
      </c>
      <c r="AY5" s="126">
        <f>IF(CHOOSE(MATCH($C$5,Inputs!$I$11:$O$11,0),'Project 1'!AB8,'Project 2'!AB8,'Project 3'!AB8)=0,49644,CHOOSE(MATCH($C$5,Inputs!$I$11:$O$11,0),'Project 1'!AB8,'Project 2'!AB8,'Project 3'!AB8))</f>
        <v>46539</v>
      </c>
      <c r="AZ5" s="126">
        <f>IF(CHOOSE(MATCH($C$5,Inputs!$I$11:$O$11,0),'Project 1'!AC8,'Project 2'!AC8,'Project 3'!AC8)=0,49644,CHOOSE(MATCH($C$5,Inputs!$I$11:$O$11,0),'Project 1'!AC8,'Project 2'!AC8,'Project 3'!AC8))</f>
        <v>46569</v>
      </c>
      <c r="BA5" s="126">
        <f>IF(CHOOSE(MATCH($C$5,Inputs!$I$11:$O$11,0),'Project 1'!AD8,'Project 2'!AD8,'Project 3'!AD8)=0,49644,CHOOSE(MATCH($C$5,Inputs!$I$11:$O$11,0),'Project 1'!AD8,'Project 2'!AD8,'Project 3'!AD8))</f>
        <v>46600</v>
      </c>
      <c r="BB5" s="126">
        <f>IF(CHOOSE(MATCH($C$5,Inputs!$I$11:$O$11,0),'Project 1'!AE8,'Project 2'!AE8,'Project 3'!AE8)=0,49644,CHOOSE(MATCH($C$5,Inputs!$I$11:$O$11,0),'Project 1'!AE8,'Project 2'!AE8,'Project 3'!AE8))</f>
        <v>46631</v>
      </c>
      <c r="BC5" s="126">
        <f>IF(CHOOSE(MATCH($C$5,Inputs!$I$11:$O$11,0),'Project 1'!AF8,'Project 2'!AF8,'Project 3'!AF8)=0,49644,CHOOSE(MATCH($C$5,Inputs!$I$11:$O$11,0),'Project 1'!AF8,'Project 2'!AF8,'Project 3'!AF8))</f>
        <v>46661</v>
      </c>
      <c r="BD5" s="126">
        <f>IF(CHOOSE(MATCH($C$5,Inputs!$I$11:$O$11,0),'Project 1'!AG8,'Project 2'!AG8,'Project 3'!AG8)=0,49644,CHOOSE(MATCH($C$5,Inputs!$I$11:$O$11,0),'Project 1'!AG8,'Project 2'!AG8,'Project 3'!AG8))</f>
        <v>46692</v>
      </c>
      <c r="BE5" s="126">
        <f>IF(CHOOSE(MATCH($C$5,Inputs!$I$11:$O$11,0),'Project 1'!AH8,'Project 2'!AH8,'Project 3'!AH8)=0,49644,CHOOSE(MATCH($C$5,Inputs!$I$11:$O$11,0),'Project 1'!AH8,'Project 2'!AH8,'Project 3'!AH8))</f>
        <v>46722</v>
      </c>
      <c r="BF5" s="126">
        <f>IF(CHOOSE(MATCH($C$5,Inputs!$I$11:$O$11,0),'Project 1'!AI8,'Project 2'!AI8,'Project 3'!AI8)=0,49644,CHOOSE(MATCH($C$5,Inputs!$I$11:$O$11,0),'Project 1'!AI8,'Project 2'!AI8,'Project 3'!AI8))</f>
        <v>46753</v>
      </c>
      <c r="BG5" s="126">
        <f>IF(CHOOSE(MATCH($C$5,Inputs!$I$11:$O$11,0),'Project 1'!AJ8,'Project 2'!AJ8,'Project 3'!AJ8)=0,49644,CHOOSE(MATCH($C$5,Inputs!$I$11:$O$11,0),'Project 1'!AJ8,'Project 2'!AJ8,'Project 3'!AJ8))</f>
        <v>46784</v>
      </c>
      <c r="BH5" s="126">
        <f>IF(CHOOSE(MATCH($C$5,Inputs!$I$11:$O$11,0),'Project 1'!AK8,'Project 2'!AK8,'Project 3'!AK8)=0,49644,CHOOSE(MATCH($C$5,Inputs!$I$11:$O$11,0),'Project 1'!AK8,'Project 2'!AK8,'Project 3'!AK8))</f>
        <v>46813</v>
      </c>
      <c r="BI5" s="126">
        <f>IF(CHOOSE(MATCH($C$5,Inputs!$I$11:$O$11,0),'Project 1'!AL8,'Project 2'!AL8,'Project 3'!AL8)=0,49644,CHOOSE(MATCH($C$5,Inputs!$I$11:$O$11,0),'Project 1'!AL8,'Project 2'!AL8,'Project 3'!AL8))</f>
        <v>46844</v>
      </c>
      <c r="BJ5" s="126">
        <f>IF(CHOOSE(MATCH($C$5,Inputs!$I$11:$O$11,0),'Project 1'!AM8,'Project 2'!AM8,'Project 3'!AM8)=0,49644,CHOOSE(MATCH($C$5,Inputs!$I$11:$O$11,0),'Project 1'!AM8,'Project 2'!AM8,'Project 3'!AM8))</f>
        <v>46874</v>
      </c>
      <c r="BK5" s="126">
        <f>IF(CHOOSE(MATCH($C$5,Inputs!$I$11:$O$11,0),'Project 1'!AN8,'Project 2'!AN8,'Project 3'!AN8)=0,49644,CHOOSE(MATCH($C$5,Inputs!$I$11:$O$11,0),'Project 1'!AN8,'Project 2'!AN8,'Project 3'!AN8))</f>
        <v>46905</v>
      </c>
      <c r="BL5" s="126">
        <f>IF(CHOOSE(MATCH($C$5,Inputs!$I$11:$O$11,0),'Project 1'!AO8,'Project 2'!AO8,'Project 3'!AO8)=0,49644,CHOOSE(MATCH($C$5,Inputs!$I$11:$O$11,0),'Project 1'!AO8,'Project 2'!AO8,'Project 3'!AO8))</f>
        <v>46935</v>
      </c>
      <c r="BM5" s="126">
        <f>IF(CHOOSE(MATCH($C$5,Inputs!$I$11:$O$11,0),'Project 1'!AP8,'Project 2'!AP8,'Project 3'!AP8)=0,49644,CHOOSE(MATCH($C$5,Inputs!$I$11:$O$11,0),'Project 1'!AP8,'Project 2'!AP8,'Project 3'!AP8))</f>
        <v>46966</v>
      </c>
      <c r="BN5" s="126">
        <f>IF(CHOOSE(MATCH($C$5,Inputs!$I$11:$O$11,0),'Project 1'!AQ8,'Project 2'!AQ8,'Project 3'!AQ8)=0,49644,CHOOSE(MATCH($C$5,Inputs!$I$11:$O$11,0),'Project 1'!AQ8,'Project 2'!AQ8,'Project 3'!AQ8))</f>
        <v>46997</v>
      </c>
      <c r="BO5" s="126">
        <f>IF(CHOOSE(MATCH($C$5,Inputs!$I$11:$O$11,0),'Project 1'!AR8,'Project 2'!AR8,'Project 3'!AR8)=0,49644,CHOOSE(MATCH($C$5,Inputs!$I$11:$O$11,0),'Project 1'!AR8,'Project 2'!AR8,'Project 3'!AR8))</f>
        <v>47027</v>
      </c>
      <c r="BP5" s="126">
        <f>IF(CHOOSE(MATCH($C$5,Inputs!$I$11:$O$11,0),'Project 1'!AS8,'Project 2'!AS8,'Project 3'!AS8)=0,49644,CHOOSE(MATCH($C$5,Inputs!$I$11:$O$11,0),'Project 1'!AS8,'Project 2'!AS8,'Project 3'!AS8))</f>
        <v>47058</v>
      </c>
      <c r="BQ5" s="126">
        <f>IF(CHOOSE(MATCH($C$5,Inputs!$I$11:$O$11,0),'Project 1'!AT8,'Project 2'!AT8,'Project 3'!AT8)=0,49644,CHOOSE(MATCH($C$5,Inputs!$I$11:$O$11,0),'Project 1'!AT8,'Project 2'!AT8,'Project 3'!AT8))</f>
        <v>47088</v>
      </c>
      <c r="BR5" s="126">
        <f>IF(CHOOSE(MATCH($C$5,Inputs!$I$11:$O$11,0),'Project 1'!AU8,'Project 2'!AU8,'Project 3'!AU8)=0,49644,CHOOSE(MATCH($C$5,Inputs!$I$11:$O$11,0),'Project 1'!AU8,'Project 2'!AU8,'Project 3'!AU8))</f>
        <v>47119</v>
      </c>
      <c r="BS5" s="126">
        <f>IF(CHOOSE(MATCH($C$5,Inputs!$I$11:$O$11,0),'Project 1'!AV8,'Project 2'!AV8,'Project 3'!AV8)=0,49644,CHOOSE(MATCH($C$5,Inputs!$I$11:$O$11,0),'Project 1'!AV8,'Project 2'!AV8,'Project 3'!AV8))</f>
        <v>47150</v>
      </c>
      <c r="BT5" s="126">
        <f>IF(CHOOSE(MATCH($C$5,Inputs!$I$11:$O$11,0),'Project 1'!AW8,'Project 2'!AW8,'Project 3'!AW8)=0,49644,CHOOSE(MATCH($C$5,Inputs!$I$11:$O$11,0),'Project 1'!AW8,'Project 2'!AW8,'Project 3'!AW8))</f>
        <v>47178</v>
      </c>
      <c r="BU5" s="126">
        <f>IF(CHOOSE(MATCH($C$5,Inputs!$I$11:$O$11,0),'Project 1'!AX8,'Project 2'!AX8,'Project 3'!AX8)=0,49644,CHOOSE(MATCH($C$5,Inputs!$I$11:$O$11,0),'Project 1'!AX8,'Project 2'!AX8,'Project 3'!AX8))</f>
        <v>47209</v>
      </c>
      <c r="BV5" s="126">
        <f>IF(CHOOSE(MATCH($C$5,Inputs!$I$11:$O$11,0),'Project 1'!AY8,'Project 2'!AY8,'Project 3'!AY8)=0,49644,CHOOSE(MATCH($C$5,Inputs!$I$11:$O$11,0),'Project 1'!AY8,'Project 2'!AY8,'Project 3'!AY8))</f>
        <v>47239</v>
      </c>
      <c r="BW5" s="126">
        <f>IF(CHOOSE(MATCH($C$5,Inputs!$I$11:$O$11,0),'Project 1'!AZ8,'Project 2'!AZ8,'Project 3'!AZ8)=0,49644,CHOOSE(MATCH($C$5,Inputs!$I$11:$O$11,0),'Project 1'!AZ8,'Project 2'!AZ8,'Project 3'!AZ8))</f>
        <v>47270</v>
      </c>
      <c r="BX5" s="126">
        <f>IF(CHOOSE(MATCH($C$5,Inputs!$I$11:$O$11,0),'Project 1'!BA8,'Project 2'!BA8,'Project 3'!BA8)=0,49644,CHOOSE(MATCH($C$5,Inputs!$I$11:$O$11,0),'Project 1'!BA8,'Project 2'!BA8,'Project 3'!BA8))</f>
        <v>47300</v>
      </c>
      <c r="BY5" s="126">
        <f>IF(CHOOSE(MATCH($C$5,Inputs!$I$11:$O$11,0),'Project 1'!BB8,'Project 2'!BB8,'Project 3'!BB8)=0,49644,CHOOSE(MATCH($C$5,Inputs!$I$11:$O$11,0),'Project 1'!BB8,'Project 2'!BB8,'Project 3'!BB8))</f>
        <v>47331</v>
      </c>
      <c r="BZ5" s="126">
        <f>IF(CHOOSE(MATCH($C$5,Inputs!$I$11:$O$11,0),'Project 1'!BC8,'Project 2'!BC8,'Project 3'!BC8)=0,49644,CHOOSE(MATCH($C$5,Inputs!$I$11:$O$11,0),'Project 1'!BC8,'Project 2'!BC8,'Project 3'!BC8))</f>
        <v>47362</v>
      </c>
      <c r="CA5" s="126">
        <f>IF(CHOOSE(MATCH($C$5,Inputs!$I$11:$O$11,0),'Project 1'!BD8,'Project 2'!BD8,'Project 3'!BD8)=0,49644,CHOOSE(MATCH($C$5,Inputs!$I$11:$O$11,0),'Project 1'!BD8,'Project 2'!BD8,'Project 3'!BD8))</f>
        <v>47392</v>
      </c>
      <c r="CB5" s="126">
        <f>IF(CHOOSE(MATCH($C$5,Inputs!$I$11:$O$11,0),'Project 1'!BE8,'Project 2'!BE8,'Project 3'!BE8)=0,49644,CHOOSE(MATCH($C$5,Inputs!$I$11:$O$11,0),'Project 1'!BE8,'Project 2'!BE8,'Project 3'!BE8))</f>
        <v>47423</v>
      </c>
      <c r="CC5" s="126">
        <f>IF(CHOOSE(MATCH($C$5,Inputs!$I$11:$O$11,0),'Project 1'!BF8,'Project 2'!BF8,'Project 3'!BF8)=0,49644,CHOOSE(MATCH($C$5,Inputs!$I$11:$O$11,0),'Project 1'!BF8,'Project 2'!BF8,'Project 3'!BF8))</f>
        <v>47453</v>
      </c>
      <c r="CD5" s="126">
        <f>IF(CHOOSE(MATCH($C$5,Inputs!$I$11:$O$11,0),'Project 1'!BG8,'Project 2'!BG8,'Project 3'!BG8)=0,49644,CHOOSE(MATCH($C$5,Inputs!$I$11:$O$11,0),'Project 1'!BG8,'Project 2'!BG8,'Project 3'!BG8))</f>
        <v>47484</v>
      </c>
      <c r="CE5" s="126">
        <f>IF(CHOOSE(MATCH($C$5,Inputs!$I$11:$O$11,0),'Project 1'!BH8,'Project 2'!BH8,'Project 3'!BH8)=0,49644,CHOOSE(MATCH($C$5,Inputs!$I$11:$O$11,0),'Project 1'!BH8,'Project 2'!BH8,'Project 3'!BH8))</f>
        <v>47515</v>
      </c>
      <c r="CF5" s="126">
        <f>IF(CHOOSE(MATCH($C$5,Inputs!$I$11:$O$11,0),'Project 1'!BI8,'Project 2'!BI8,'Project 3'!BI8)=0,49644,CHOOSE(MATCH($C$5,Inputs!$I$11:$O$11,0),'Project 1'!BI8,'Project 2'!BI8,'Project 3'!BI8))</f>
        <v>47543</v>
      </c>
      <c r="CG5" s="126">
        <f>IF(CHOOSE(MATCH($C$5,Inputs!$I$11:$O$11,0),'Project 1'!BJ8,'Project 2'!BJ8,'Project 3'!BJ8)=0,49644,CHOOSE(MATCH($C$5,Inputs!$I$11:$O$11,0),'Project 1'!BJ8,'Project 2'!BJ8,'Project 3'!BJ8))</f>
        <v>47574</v>
      </c>
      <c r="CH5" s="126">
        <f>IF(CHOOSE(MATCH($C$5,Inputs!$I$11:$O$11,0),'Project 1'!BK8,'Project 2'!BK8,'Project 3'!BK8)=0,49644,CHOOSE(MATCH($C$5,Inputs!$I$11:$O$11,0),'Project 1'!BK8,'Project 2'!BK8,'Project 3'!BK8))</f>
        <v>47604</v>
      </c>
      <c r="CI5" s="126">
        <f>IF(CHOOSE(MATCH($C$5,Inputs!$I$11:$O$11,0),'Project 1'!BL8,'Project 2'!BL8,'Project 3'!BL8)=0,49644,CHOOSE(MATCH($C$5,Inputs!$I$11:$O$11,0),'Project 1'!BL8,'Project 2'!BL8,'Project 3'!BL8))</f>
        <v>47635</v>
      </c>
      <c r="CJ5" s="126">
        <f>IF(CHOOSE(MATCH($C$5,Inputs!$I$11:$O$11,0),'Project 1'!BM8,'Project 2'!BM8,'Project 3'!BM8)=0,49644,CHOOSE(MATCH($C$5,Inputs!$I$11:$O$11,0),'Project 1'!BM8,'Project 2'!BM8,'Project 3'!BM8))</f>
        <v>47665</v>
      </c>
      <c r="CK5" s="126">
        <f>IF(CHOOSE(MATCH($C$5,Inputs!$I$11:$O$11,0),'Project 1'!BN8,'Project 2'!BN8,'Project 3'!BN8)=0,49644,CHOOSE(MATCH($C$5,Inputs!$I$11:$O$11,0),'Project 1'!BN8,'Project 2'!BN8,'Project 3'!BN8))</f>
        <v>47696</v>
      </c>
      <c r="CL5" s="126">
        <f>IF(CHOOSE(MATCH($C$5,Inputs!$I$11:$O$11,0),'Project 1'!BO8,'Project 2'!BO8,'Project 3'!BO8)=0,49644,CHOOSE(MATCH($C$5,Inputs!$I$11:$O$11,0),'Project 1'!BO8,'Project 2'!BO8,'Project 3'!BO8))</f>
        <v>47727</v>
      </c>
      <c r="CM5" s="126">
        <f>IF(CHOOSE(MATCH($C$5,Inputs!$I$11:$O$11,0),'Project 1'!BP8,'Project 2'!BP8,'Project 3'!BP8)=0,49644,CHOOSE(MATCH($C$5,Inputs!$I$11:$O$11,0),'Project 1'!BP8,'Project 2'!BP8,'Project 3'!BP8))</f>
        <v>47757</v>
      </c>
      <c r="CN5" s="126">
        <f>IF(CHOOSE(MATCH($C$5,Inputs!$I$11:$O$11,0),'Project 1'!BQ8,'Project 2'!BQ8,'Project 3'!BQ8)=0,49644,CHOOSE(MATCH($C$5,Inputs!$I$11:$O$11,0),'Project 1'!BQ8,'Project 2'!BQ8,'Project 3'!BQ8))</f>
        <v>47788</v>
      </c>
      <c r="CO5" s="126">
        <f>IF(CHOOSE(MATCH($C$5,Inputs!$I$11:$O$11,0),'Project 1'!BR8,'Project 2'!BR8,'Project 3'!BR8)=0,49644,CHOOSE(MATCH($C$5,Inputs!$I$11:$O$11,0),'Project 1'!BR8,'Project 2'!BR8,'Project 3'!BR8))</f>
        <v>47818</v>
      </c>
      <c r="CP5" s="126">
        <f>IF(CHOOSE(MATCH($C$5,Inputs!$I$11:$O$11,0),'Project 1'!BS8,'Project 2'!BS8,'Project 3'!BS8)=0,49644,CHOOSE(MATCH($C$5,Inputs!$I$11:$O$11,0),'Project 1'!BS8,'Project 2'!BS8,'Project 3'!BS8))</f>
        <v>47849</v>
      </c>
      <c r="CQ5" s="126">
        <f>IF(CHOOSE(MATCH($C$5,Inputs!$I$11:$O$11,0),'Project 1'!BT8,'Project 2'!BT8,'Project 3'!BT8)=0,49644,CHOOSE(MATCH($C$5,Inputs!$I$11:$O$11,0),'Project 1'!BT8,'Project 2'!BT8,'Project 3'!BT8))</f>
        <v>47880</v>
      </c>
      <c r="CR5" s="126">
        <f>IF(CHOOSE(MATCH($C$5,Inputs!$I$11:$O$11,0),'Project 1'!BU8,'Project 2'!BU8,'Project 3'!BU8)=0,49644,CHOOSE(MATCH($C$5,Inputs!$I$11:$O$11,0),'Project 1'!BU8,'Project 2'!BU8,'Project 3'!BU8))</f>
        <v>47908</v>
      </c>
      <c r="CS5" s="126">
        <f>IF(CHOOSE(MATCH($C$5,Inputs!$I$11:$O$11,0),'Project 1'!BV8,'Project 2'!BV8,'Project 3'!BV8)=0,49644,CHOOSE(MATCH($C$5,Inputs!$I$11:$O$11,0),'Project 1'!BV8,'Project 2'!BV8,'Project 3'!BV8))</f>
        <v>47939</v>
      </c>
      <c r="CT5" s="126">
        <f>IF(CHOOSE(MATCH($C$5,Inputs!$I$11:$O$11,0),'Project 1'!BW8,'Project 2'!BW8,'Project 3'!BW8)=0,49644,CHOOSE(MATCH($C$5,Inputs!$I$11:$O$11,0),'Project 1'!BW8,'Project 2'!BW8,'Project 3'!BW8))</f>
        <v>47969</v>
      </c>
      <c r="CU5" s="126">
        <f>IF(CHOOSE(MATCH($C$5,Inputs!$I$11:$O$11,0),'Project 1'!BX8,'Project 2'!BX8,'Project 3'!BX8)=0,49644,CHOOSE(MATCH($C$5,Inputs!$I$11:$O$11,0),'Project 1'!BX8,'Project 2'!BX8,'Project 3'!BX8))</f>
        <v>48000</v>
      </c>
      <c r="CV5" s="126">
        <f>IF(CHOOSE(MATCH($C$5,Inputs!$I$11:$O$11,0),'Project 1'!BY8,'Project 2'!BY8,'Project 3'!BY8)=0,49644,CHOOSE(MATCH($C$5,Inputs!$I$11:$O$11,0),'Project 1'!BY8,'Project 2'!BY8,'Project 3'!BY8))</f>
        <v>48030</v>
      </c>
      <c r="CW5" s="126">
        <f>IF(CHOOSE(MATCH($C$5,Inputs!$I$11:$O$11,0),'Project 1'!BZ8,'Project 2'!BZ8,'Project 3'!BZ8)=0,49644,CHOOSE(MATCH($C$5,Inputs!$I$11:$O$11,0),'Project 1'!BZ8,'Project 2'!BZ8,'Project 3'!BZ8))</f>
        <v>48061</v>
      </c>
      <c r="CX5" s="126">
        <f>IF(CHOOSE(MATCH($C$5,Inputs!$I$11:$O$11,0),'Project 1'!CA8,'Project 2'!CA8,'Project 3'!CA8)=0,49644,CHOOSE(MATCH($C$5,Inputs!$I$11:$O$11,0),'Project 1'!CA8,'Project 2'!CA8,'Project 3'!CA8))</f>
        <v>48092</v>
      </c>
      <c r="CY5" s="126">
        <f>IF(CHOOSE(MATCH($C$5,Inputs!$I$11:$O$11,0),'Project 1'!CB8,'Project 2'!CB8,'Project 3'!CB8)=0,49644,CHOOSE(MATCH($C$5,Inputs!$I$11:$O$11,0),'Project 1'!CB8,'Project 2'!CB8,'Project 3'!CB8))</f>
        <v>48122</v>
      </c>
      <c r="CZ5" s="126">
        <f>IF(CHOOSE(MATCH($C$5,Inputs!$I$11:$O$11,0),'Project 1'!CC8,'Project 2'!CC8,'Project 3'!CC8)=0,49644,CHOOSE(MATCH($C$5,Inputs!$I$11:$O$11,0),'Project 1'!CC8,'Project 2'!CC8,'Project 3'!CC8))</f>
        <v>48153</v>
      </c>
      <c r="DA5" s="126">
        <f>IF(CHOOSE(MATCH($C$5,Inputs!$I$11:$O$11,0),'Project 1'!CD8,'Project 2'!CD8,'Project 3'!CD8)=0,49644,CHOOSE(MATCH($C$5,Inputs!$I$11:$O$11,0),'Project 1'!CD8,'Project 2'!CD8,'Project 3'!CD8))</f>
        <v>48183</v>
      </c>
      <c r="DB5" s="126">
        <f>IF(CHOOSE(MATCH($C$5,Inputs!$I$11:$O$11,0),'Project 1'!CE8,'Project 2'!CE8,'Project 3'!CE8)=0,49644,CHOOSE(MATCH($C$5,Inputs!$I$11:$O$11,0),'Project 1'!CE8,'Project 2'!CE8,'Project 3'!CE8))</f>
        <v>48214</v>
      </c>
      <c r="DC5" s="126">
        <f>IF(CHOOSE(MATCH($C$5,Inputs!$I$11:$O$11,0),'Project 1'!CF8,'Project 2'!CF8,'Project 3'!CF8)=0,49644,CHOOSE(MATCH($C$5,Inputs!$I$11:$O$11,0),'Project 1'!CF8,'Project 2'!CF8,'Project 3'!CF8))</f>
        <v>48245</v>
      </c>
      <c r="DD5" s="126">
        <f>IF(CHOOSE(MATCH($C$5,Inputs!$I$11:$O$11,0),'Project 1'!CG8,'Project 2'!CG8,'Project 3'!CG8)=0,49644,CHOOSE(MATCH($C$5,Inputs!$I$11:$O$11,0),'Project 1'!CG8,'Project 2'!CG8,'Project 3'!CG8))</f>
        <v>48274</v>
      </c>
      <c r="DE5" s="126">
        <f>IF(CHOOSE(MATCH($C$5,Inputs!$I$11:$O$11,0),'Project 1'!CH8,'Project 2'!CH8,'Project 3'!CH8)=0,49644,CHOOSE(MATCH($C$5,Inputs!$I$11:$O$11,0),'Project 1'!CH8,'Project 2'!CH8,'Project 3'!CH8))</f>
        <v>48305</v>
      </c>
      <c r="DF5" s="126">
        <f>IF(CHOOSE(MATCH($C$5,Inputs!$I$11:$O$11,0),'Project 1'!CI8,'Project 2'!CI8,'Project 3'!CI8)=0,49644,CHOOSE(MATCH($C$5,Inputs!$I$11:$O$11,0),'Project 1'!CI8,'Project 2'!CI8,'Project 3'!CI8))</f>
        <v>48335</v>
      </c>
      <c r="DG5" s="126">
        <f>IF(CHOOSE(MATCH($C$5,Inputs!$I$11:$O$11,0),'Project 1'!CJ8,'Project 2'!CJ8,'Project 3'!CJ8)=0,49644,CHOOSE(MATCH($C$5,Inputs!$I$11:$O$11,0),'Project 1'!CJ8,'Project 2'!CJ8,'Project 3'!CJ8))</f>
        <v>48366</v>
      </c>
      <c r="DH5" s="126">
        <f>IF(CHOOSE(MATCH($C$5,Inputs!$I$11:$O$11,0),'Project 1'!CK8,'Project 2'!CK8,'Project 3'!CK8)=0,49644,CHOOSE(MATCH($C$5,Inputs!$I$11:$O$11,0),'Project 1'!CK8,'Project 2'!CK8,'Project 3'!CK8))</f>
        <v>48396</v>
      </c>
      <c r="DI5" s="126">
        <f>IF(CHOOSE(MATCH($C$5,Inputs!$I$11:$O$11,0),'Project 1'!CL8,'Project 2'!CL8,'Project 3'!CL8)=0,49644,CHOOSE(MATCH($C$5,Inputs!$I$11:$O$11,0),'Project 1'!CL8,'Project 2'!CL8,'Project 3'!CL8))</f>
        <v>48427</v>
      </c>
      <c r="DJ5" s="126">
        <f>IF(CHOOSE(MATCH($C$5,Inputs!$I$11:$O$11,0),'Project 1'!CM8,'Project 2'!CM8,'Project 3'!CM8)=0,49644,CHOOSE(MATCH($C$5,Inputs!$I$11:$O$11,0),'Project 1'!CM8,'Project 2'!CM8,'Project 3'!CM8))</f>
        <v>48458</v>
      </c>
      <c r="DK5" s="126">
        <f>IF(CHOOSE(MATCH($C$5,Inputs!$I$11:$O$11,0),'Project 1'!CN8,'Project 2'!CN8,'Project 3'!CN8)=0,49644,CHOOSE(MATCH($C$5,Inputs!$I$11:$O$11,0),'Project 1'!CN8,'Project 2'!CN8,'Project 3'!CN8))</f>
        <v>48488</v>
      </c>
      <c r="DL5" s="126">
        <f>IF(CHOOSE(MATCH($C$5,Inputs!$I$11:$O$11,0),'Project 1'!CO8,'Project 2'!CO8,'Project 3'!CO8)=0,49644,CHOOSE(MATCH($C$5,Inputs!$I$11:$O$11,0),'Project 1'!CO8,'Project 2'!CO8,'Project 3'!CO8))</f>
        <v>48519</v>
      </c>
      <c r="DM5" s="126">
        <f>IF(CHOOSE(MATCH($C$5,Inputs!$I$11:$O$11,0),'Project 1'!CP8,'Project 2'!CP8,'Project 3'!CP8)=0,49644,CHOOSE(MATCH($C$5,Inputs!$I$11:$O$11,0),'Project 1'!CP8,'Project 2'!CP8,'Project 3'!CP8))</f>
        <v>48549</v>
      </c>
      <c r="DN5" s="126">
        <f>IF(CHOOSE(MATCH($C$5,Inputs!$I$11:$O$11,0),'Project 1'!CQ8,'Project 2'!CQ8,'Project 3'!CQ8)=0,49644,CHOOSE(MATCH($C$5,Inputs!$I$11:$O$11,0),'Project 1'!CQ8,'Project 2'!CQ8,'Project 3'!CQ8))</f>
        <v>48580</v>
      </c>
      <c r="DO5" s="126">
        <f>IF(CHOOSE(MATCH($C$5,Inputs!$I$11:$O$11,0),'Project 1'!CR8,'Project 2'!CR8,'Project 3'!CR8)=0,49644,CHOOSE(MATCH($C$5,Inputs!$I$11:$O$11,0),'Project 1'!CR8,'Project 2'!CR8,'Project 3'!CR8))</f>
        <v>48611</v>
      </c>
      <c r="DP5" s="126">
        <f>IF(CHOOSE(MATCH($C$5,Inputs!$I$11:$O$11,0),'Project 1'!CS8,'Project 2'!CS8,'Project 3'!CS8)=0,49644,CHOOSE(MATCH($C$5,Inputs!$I$11:$O$11,0),'Project 1'!CS8,'Project 2'!CS8,'Project 3'!CS8))</f>
        <v>48639</v>
      </c>
      <c r="DQ5" s="126">
        <f>IF(CHOOSE(MATCH($C$5,Inputs!$I$11:$O$11,0),'Project 1'!CT8,'Project 2'!CT8,'Project 3'!CT8)=0,49644,CHOOSE(MATCH($C$5,Inputs!$I$11:$O$11,0),'Project 1'!CT8,'Project 2'!CT8,'Project 3'!CT8))</f>
        <v>48670</v>
      </c>
      <c r="DR5" s="126">
        <f>IF(CHOOSE(MATCH($C$5,Inputs!$I$11:$O$11,0),'Project 1'!CU8,'Project 2'!CU8,'Project 3'!CU8)=0,49644,CHOOSE(MATCH($C$5,Inputs!$I$11:$O$11,0),'Project 1'!CU8,'Project 2'!CU8,'Project 3'!CU8))</f>
        <v>48700</v>
      </c>
      <c r="DS5" s="126">
        <f>IF(CHOOSE(MATCH($C$5,Inputs!$I$11:$O$11,0),'Project 1'!CV8,'Project 2'!CV8,'Project 3'!CV8)=0,49644,CHOOSE(MATCH($C$5,Inputs!$I$11:$O$11,0),'Project 1'!CV8,'Project 2'!CV8,'Project 3'!CV8))</f>
        <v>48731</v>
      </c>
      <c r="DT5" s="126">
        <f>IF(CHOOSE(MATCH($C$5,Inputs!$I$11:$O$11,0),'Project 1'!CW8,'Project 2'!CW8,'Project 3'!CW8)=0,49644,CHOOSE(MATCH($C$5,Inputs!$I$11:$O$11,0),'Project 1'!CW8,'Project 2'!CW8,'Project 3'!CW8))</f>
        <v>48761</v>
      </c>
      <c r="DU5" s="126">
        <f>IF(CHOOSE(MATCH($C$5,Inputs!$I$11:$O$11,0),'Project 1'!CX8,'Project 2'!CX8,'Project 3'!CX8)=0,49644,CHOOSE(MATCH($C$5,Inputs!$I$11:$O$11,0),'Project 1'!CX8,'Project 2'!CX8,'Project 3'!CX8))</f>
        <v>48792</v>
      </c>
      <c r="DV5" s="126">
        <f>IF(CHOOSE(MATCH($C$5,Inputs!$I$11:$O$11,0),'Project 1'!CY8,'Project 2'!CY8,'Project 3'!CY8)=0,49644,CHOOSE(MATCH($C$5,Inputs!$I$11:$O$11,0),'Project 1'!CY8,'Project 2'!CY8,'Project 3'!CY8))</f>
        <v>48823</v>
      </c>
      <c r="DW5" s="126">
        <f>IF(CHOOSE(MATCH($C$5,Inputs!$I$11:$O$11,0),'Project 1'!CZ8,'Project 2'!CZ8,'Project 3'!CZ8)=0,49644,CHOOSE(MATCH($C$5,Inputs!$I$11:$O$11,0),'Project 1'!CZ8,'Project 2'!CZ8,'Project 3'!CZ8))</f>
        <v>48853</v>
      </c>
      <c r="DX5" s="126">
        <f>IF(CHOOSE(MATCH($C$5,Inputs!$I$11:$O$11,0),'Project 1'!DA8,'Project 2'!DA8,'Project 3'!DA8)=0,49644,CHOOSE(MATCH($C$5,Inputs!$I$11:$O$11,0),'Project 1'!DA8,'Project 2'!DA8,'Project 3'!DA8))</f>
        <v>48884</v>
      </c>
      <c r="DY5" s="126">
        <f>IF(CHOOSE(MATCH($C$5,Inputs!$I$11:$O$11,0),'Project 1'!DB8,'Project 2'!DB8,'Project 3'!DB8)=0,49644,CHOOSE(MATCH($C$5,Inputs!$I$11:$O$11,0),'Project 1'!DB8,'Project 2'!DB8,'Project 3'!DB8))</f>
        <v>48914</v>
      </c>
      <c r="DZ5" s="126">
        <f>IF(CHOOSE(MATCH($C$5,Inputs!$I$11:$O$11,0),'Project 1'!DC8,'Project 2'!DC8,'Project 3'!DC8)=0,49644,CHOOSE(MATCH($C$5,Inputs!$I$11:$O$11,0),'Project 1'!DC8,'Project 2'!DC8,'Project 3'!DC8))</f>
        <v>48945</v>
      </c>
      <c r="EA5" s="126">
        <f>IF(CHOOSE(MATCH($C$5,Inputs!$I$11:$O$11,0),'Project 1'!DD8,'Project 2'!DD8,'Project 3'!DD8)=0,49644,CHOOSE(MATCH($C$5,Inputs!$I$11:$O$11,0),'Project 1'!DD8,'Project 2'!DD8,'Project 3'!DD8))</f>
        <v>48976</v>
      </c>
      <c r="EB5" s="126">
        <f>IF(CHOOSE(MATCH($C$5,Inputs!$I$11:$O$11,0),'Project 1'!DE8,'Project 2'!DE8,'Project 3'!DE8)=0,49644,CHOOSE(MATCH($C$5,Inputs!$I$11:$O$11,0),'Project 1'!DE8,'Project 2'!DE8,'Project 3'!DE8))</f>
        <v>49004</v>
      </c>
      <c r="EC5" s="126">
        <f>IF(CHOOSE(MATCH($C$5,Inputs!$I$11:$O$11,0),'Project 1'!DF8,'Project 2'!DF8,'Project 3'!DF8)=0,49644,CHOOSE(MATCH($C$5,Inputs!$I$11:$O$11,0),'Project 1'!DF8,'Project 2'!DF8,'Project 3'!DF8))</f>
        <v>49035</v>
      </c>
      <c r="ED5" s="126">
        <f>IF(CHOOSE(MATCH($C$5,Inputs!$I$11:$O$11,0),'Project 1'!DG8,'Project 2'!DG8,'Project 3'!DG8)=0,49644,CHOOSE(MATCH($C$5,Inputs!$I$11:$O$11,0),'Project 1'!DG8,'Project 2'!DG8,'Project 3'!DG8))</f>
        <v>49065</v>
      </c>
      <c r="EE5" s="126">
        <f>IF(CHOOSE(MATCH($C$5,Inputs!$I$11:$O$11,0),'Project 1'!DH8,'Project 2'!DH8,'Project 3'!DH8)=0,49644,CHOOSE(MATCH($C$5,Inputs!$I$11:$O$11,0),'Project 1'!DH8,'Project 2'!DH8,'Project 3'!DH8))</f>
        <v>49096</v>
      </c>
      <c r="EF5" s="126">
        <f>IF(CHOOSE(MATCH($C$5,Inputs!$I$11:$O$11,0),'Project 1'!DI8,'Project 2'!DI8,'Project 3'!DI8)=0,49644,CHOOSE(MATCH($C$5,Inputs!$I$11:$O$11,0),'Project 1'!DI8,'Project 2'!DI8,'Project 3'!DI8))</f>
        <v>49126</v>
      </c>
      <c r="EG5" s="126">
        <f>IF(CHOOSE(MATCH($C$5,Inputs!$I$11:$O$11,0),'Project 1'!DJ8,'Project 2'!DJ8,'Project 3'!DJ8)=0,49644,CHOOSE(MATCH($C$5,Inputs!$I$11:$O$11,0),'Project 1'!DJ8,'Project 2'!DJ8,'Project 3'!DJ8))</f>
        <v>49157</v>
      </c>
      <c r="EH5" s="126">
        <f>IF(CHOOSE(MATCH($C$5,Inputs!$I$11:$O$11,0),'Project 1'!DK8,'Project 2'!DK8,'Project 3'!DK8)=0,49644,CHOOSE(MATCH($C$5,Inputs!$I$11:$O$11,0),'Project 1'!DK8,'Project 2'!DK8,'Project 3'!DK8))</f>
        <v>49188</v>
      </c>
      <c r="EI5" s="126">
        <f>IF(CHOOSE(MATCH($C$5,Inputs!$I$11:$O$11,0),'Project 1'!DL8,'Project 2'!DL8,'Project 3'!DL8)=0,49644,CHOOSE(MATCH($C$5,Inputs!$I$11:$O$11,0),'Project 1'!DL8,'Project 2'!DL8,'Project 3'!DL8))</f>
        <v>49218</v>
      </c>
      <c r="EJ5" s="126">
        <f>IF(CHOOSE(MATCH($C$5,Inputs!$I$11:$O$11,0),'Project 1'!DM8,'Project 2'!DM8,'Project 3'!DM8)=0,49644,CHOOSE(MATCH($C$5,Inputs!$I$11:$O$11,0),'Project 1'!DM8,'Project 2'!DM8,'Project 3'!DM8))</f>
        <v>49249</v>
      </c>
      <c r="EK5" s="126">
        <f>IF(CHOOSE(MATCH($C$5,Inputs!$I$11:$O$11,0),'Project 1'!DN8,'Project 2'!DN8,'Project 3'!DN8)=0,49644,CHOOSE(MATCH($C$5,Inputs!$I$11:$O$11,0),'Project 1'!DN8,'Project 2'!DN8,'Project 3'!DN8))</f>
        <v>49279</v>
      </c>
      <c r="EL5" s="126">
        <f>IF(CHOOSE(MATCH($C$5,Inputs!$I$11:$O$11,0),'Project 1'!DO8,'Project 2'!DO8,'Project 3'!DO8)=0,49644,CHOOSE(MATCH($C$5,Inputs!$I$11:$O$11,0),'Project 1'!DO8,'Project 2'!DO8,'Project 3'!DO8))</f>
        <v>49310</v>
      </c>
      <c r="EM5" s="126">
        <f>IF(CHOOSE(MATCH($C$5,Inputs!$I$11:$O$11,0),'Project 1'!DP8,'Project 2'!DP8,'Project 3'!DP8)=0,49644,CHOOSE(MATCH($C$5,Inputs!$I$11:$O$11,0),'Project 1'!DP8,'Project 2'!DP8,'Project 3'!DP8))</f>
        <v>49341</v>
      </c>
      <c r="EN5" s="126">
        <f>IF(CHOOSE(MATCH($C$5,Inputs!$I$11:$O$11,0),'Project 1'!DQ8,'Project 2'!DQ8,'Project 3'!DQ8)=0,49644,CHOOSE(MATCH($C$5,Inputs!$I$11:$O$11,0),'Project 1'!DQ8,'Project 2'!DQ8,'Project 3'!DQ8))</f>
        <v>49369</v>
      </c>
      <c r="EO5" s="126">
        <f>IF(CHOOSE(MATCH($C$5,Inputs!$I$11:$O$11,0),'Project 1'!DR8,'Project 2'!DR8,'Project 3'!DR8)=0,49644,CHOOSE(MATCH($C$5,Inputs!$I$11:$O$11,0),'Project 1'!DR8,'Project 2'!DR8,'Project 3'!DR8))</f>
        <v>49400</v>
      </c>
      <c r="EP5" s="126">
        <f>IF(CHOOSE(MATCH($C$5,Inputs!$I$11:$O$11,0),'Project 1'!DS8,'Project 2'!DS8,'Project 3'!DS8)=0,49644,CHOOSE(MATCH($C$5,Inputs!$I$11:$O$11,0),'Project 1'!DS8,'Project 2'!DS8,'Project 3'!DS8))</f>
        <v>49430</v>
      </c>
      <c r="EQ5" s="126">
        <f>IF(CHOOSE(MATCH($C$5,Inputs!$I$11:$O$11,0),'Project 1'!DT8,'Project 2'!DT8,'Project 3'!DT8)=0,49644,CHOOSE(MATCH($C$5,Inputs!$I$11:$O$11,0),'Project 1'!DT8,'Project 2'!DT8,'Project 3'!DT8))</f>
        <v>49461</v>
      </c>
      <c r="ER5" s="126">
        <f>IF(CHOOSE(MATCH($C$5,Inputs!$I$11:$O$11,0),'Project 1'!DU8,'Project 2'!DU8,'Project 3'!DU8)=0,49644,CHOOSE(MATCH($C$5,Inputs!$I$11:$O$11,0),'Project 1'!DU8,'Project 2'!DU8,'Project 3'!DU8))</f>
        <v>49491</v>
      </c>
      <c r="ES5" s="126">
        <f>IF(CHOOSE(MATCH($C$5,Inputs!$I$11:$O$11,0),'Project 1'!DV8,'Project 2'!DV8,'Project 3'!DV8)=0,49644,CHOOSE(MATCH($C$5,Inputs!$I$11:$O$11,0),'Project 1'!DV8,'Project 2'!DV8,'Project 3'!DV8))</f>
        <v>49522</v>
      </c>
      <c r="ET5" s="126">
        <f>IF(CHOOSE(MATCH($C$5,Inputs!$I$11:$O$11,0),'Project 1'!DW8,'Project 2'!DW8,'Project 3'!DW8)=0,49644,CHOOSE(MATCH($C$5,Inputs!$I$11:$O$11,0),'Project 1'!DW8,'Project 2'!DW8,'Project 3'!DW8))</f>
        <v>49553</v>
      </c>
      <c r="EU5" s="126">
        <f>IF(CHOOSE(MATCH($C$5,Inputs!$I$11:$O$11,0),'Project 1'!DX8,'Project 2'!DX8,'Project 3'!DX8)=0,49644,CHOOSE(MATCH($C$5,Inputs!$I$11:$O$11,0),'Project 1'!DX8,'Project 2'!DX8,'Project 3'!DX8))</f>
        <v>49583</v>
      </c>
      <c r="EV5" s="126">
        <f>IF(CHOOSE(MATCH($C$5,Inputs!$I$11:$O$11,0),'Project 1'!DY8,'Project 2'!DY8,'Project 3'!DY8)=0,49644,CHOOSE(MATCH($C$5,Inputs!$I$11:$O$11,0),'Project 1'!DY8,'Project 2'!DY8,'Project 3'!DY8))</f>
        <v>49614</v>
      </c>
      <c r="EW5" s="126">
        <f>IF(CHOOSE(MATCH($C$5,Inputs!$I$11:$O$11,0),'Project 1'!DZ8,'Project 2'!DZ8,'Project 3'!DZ8)=0,49644,CHOOSE(MATCH($C$5,Inputs!$I$11:$O$11,0),'Project 1'!DZ8,'Project 2'!DZ8,'Project 3'!DZ8))</f>
        <v>49644</v>
      </c>
      <c r="EX5" s="98"/>
    </row>
    <row r="6" spans="2:154" ht="13">
      <c r="AF6" s="127" t="s">
        <v>332</v>
      </c>
      <c r="AG6" s="125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</row>
    <row r="7" spans="2:154" ht="13">
      <c r="C7" s="124" t="s">
        <v>334</v>
      </c>
      <c r="AF7" s="130" t="s">
        <v>31</v>
      </c>
      <c r="AG7" s="131">
        <f ca="1">CHOOSE(MATCH($C$5,Inputs!$I$11:$O$11,0),'Project 1'!J32,'Project 2'!J32,'Project 3'!J32)</f>
        <v>0</v>
      </c>
      <c r="AH7" s="131">
        <f ca="1">CHOOSE(MATCH($C$5,Inputs!$I$11:$O$11,0),'Project 1'!K32,'Project 2'!K32,'Project 3'!K32)</f>
        <v>0</v>
      </c>
      <c r="AI7" s="131">
        <f ca="1">CHOOSE(MATCH($C$5,Inputs!$I$11:$O$11,0),'Project 1'!L32,'Project 2'!L32,'Project 3'!L32)</f>
        <v>0</v>
      </c>
      <c r="AJ7" s="131">
        <f ca="1">CHOOSE(MATCH($C$5,Inputs!$I$11:$O$11,0),'Project 1'!M32,'Project 2'!M32,'Project 3'!M32)</f>
        <v>0</v>
      </c>
      <c r="AK7" s="131">
        <f ca="1">CHOOSE(MATCH($C$5,Inputs!$I$11:$O$11,0),'Project 1'!N32,'Project 2'!N32,'Project 3'!N32)</f>
        <v>19.307937102489952</v>
      </c>
      <c r="AL7" s="131">
        <f ca="1">CHOOSE(MATCH($C$5,Inputs!$I$11:$O$11,0),'Project 1'!O32,'Project 2'!O32,'Project 3'!O32)</f>
        <v>1.268093226283693</v>
      </c>
      <c r="AM7" s="131">
        <f ca="1">CHOOSE(MATCH($C$5,Inputs!$I$11:$O$11,0),'Project 1'!P32,'Project 2'!P32,'Project 3'!P32)</f>
        <v>1.4687002441555537</v>
      </c>
      <c r="AN7" s="131">
        <f ca="1">CHOOSE(MATCH($C$5,Inputs!$I$11:$O$11,0),'Project 1'!Q32,'Project 2'!Q32,'Project 3'!Q32)</f>
        <v>1.4965387444409861</v>
      </c>
      <c r="AO7" s="131">
        <f ca="1">CHOOSE(MATCH($C$5,Inputs!$I$11:$O$11,0),'Project 1'!R32,'Project 2'!R32,'Project 3'!R32)</f>
        <v>1.4663928360835232</v>
      </c>
      <c r="AP7" s="131">
        <f ca="1">CHOOSE(MATCH($C$5,Inputs!$I$11:$O$11,0),'Project 1'!S32,'Project 2'!S32,'Project 3'!S32)</f>
        <v>1.3976915744248382</v>
      </c>
      <c r="AQ7" s="131">
        <f ca="1">CHOOSE(MATCH($C$5,Inputs!$I$11:$O$11,0),'Project 1'!T32,'Project 2'!T32,'Project 3'!T32)</f>
        <v>1.421558092170186</v>
      </c>
      <c r="AR7" s="131">
        <f ca="1">CHOOSE(MATCH($C$5,Inputs!$I$11:$O$11,0),'Project 1'!U32,'Project 2'!U32,'Project 3'!U32)</f>
        <v>1.3532907316423695</v>
      </c>
      <c r="AS7" s="131">
        <f ca="1">CHOOSE(MATCH($C$5,Inputs!$I$11:$O$11,0),'Project 1'!V32,'Project 2'!V32,'Project 3'!V32)</f>
        <v>1.3749932009739578</v>
      </c>
      <c r="AT7" s="131">
        <f ca="1">CHOOSE(MATCH($C$5,Inputs!$I$11:$O$11,0),'Project 1'!W32,'Project 2'!W32,'Project 3'!W32)</f>
        <v>1.3512535397627172</v>
      </c>
      <c r="AU7" s="131">
        <f ca="1">CHOOSE(MATCH($C$5,Inputs!$I$11:$O$11,0),'Project 1'!X32,'Project 2'!X32,'Project 3'!X32)</f>
        <v>1.1988270964789274</v>
      </c>
      <c r="AV7" s="131">
        <f ca="1">CHOOSE(MATCH($C$5,Inputs!$I$11:$O$11,0),'Project 1'!Y32,'Project 2'!Y32,'Project 3'!Y32)</f>
        <v>1.3039177896172853</v>
      </c>
      <c r="AW7" s="131">
        <f ca="1">CHOOSE(MATCH($C$5,Inputs!$I$11:$O$11,0),'Project 1'!Z32,'Project 2'!Z32,'Project 3'!Z32)</f>
        <v>1.2405682748166169</v>
      </c>
      <c r="AX7" s="131">
        <f ca="1">CHOOSE(MATCH($C$5,Inputs!$I$11:$O$11,0),'Project 1'!AA32,'Project 2'!AA32,'Project 3'!AA32)</f>
        <v>1.2614031393598284</v>
      </c>
      <c r="AY7" s="131">
        <f ca="1">CHOOSE(MATCH($C$5,Inputs!$I$11:$O$11,0),'Project 1'!AB32,'Project 2'!AB32,'Project 3'!AB32)</f>
        <v>1.201035851761008</v>
      </c>
      <c r="AZ7" s="131">
        <f ca="1">CHOOSE(MATCH($C$5,Inputs!$I$11:$O$11,0),'Project 1'!AC32,'Project 2'!AC32,'Project 3'!AC32)</f>
        <v>1.2212494213037914</v>
      </c>
      <c r="BA7" s="131">
        <f ca="1">CHOOSE(MATCH($C$5,Inputs!$I$11:$O$11,0),'Project 1'!AD32,'Project 2'!AD32,'Project 3'!AD32)</f>
        <v>1.2016887931380398</v>
      </c>
      <c r="BB7" s="131">
        <f ca="1">CHOOSE(MATCH($C$5,Inputs!$I$11:$O$11,0),'Project 1'!AE32,'Project 2'!AE32,'Project 3'!AE32)</f>
        <v>1.1440094369399949</v>
      </c>
      <c r="BC7" s="131">
        <f ca="1">CHOOSE(MATCH($C$5,Inputs!$I$11:$O$11,0),'Project 1'!AF32,'Project 2'!AF32,'Project 3'!AF32)</f>
        <v>1.1628338199361672</v>
      </c>
      <c r="BD7" s="131">
        <f ca="1">CHOOSE(MATCH($C$5,Inputs!$I$11:$O$11,0),'Project 1'!AG32,'Project 2'!AG32,'Project 3'!AG32)</f>
        <v>1.1081471097112476</v>
      </c>
      <c r="BE7" s="131">
        <f ca="1">CHOOSE(MATCH($C$5,Inputs!$I$11:$O$11,0),'Project 1'!AH32,'Project 2'!AH32,'Project 3'!AH32)</f>
        <v>1.1292711949274563</v>
      </c>
      <c r="BF7" s="131">
        <f ca="1">CHOOSE(MATCH($C$5,Inputs!$I$11:$O$11,0),'Project 1'!AI32,'Project 2'!AI32,'Project 3'!AI32)</f>
        <v>1.1140995683510748</v>
      </c>
      <c r="BG7" s="131">
        <f ca="1">CHOOSE(MATCH($C$5,Inputs!$I$11:$O$11,0),'Project 1'!AJ32,'Project 2'!AJ32,'Project 3'!AJ32)</f>
        <v>1.0283447374480266</v>
      </c>
      <c r="BH7" s="131">
        <f ca="1">CHOOSE(MATCH($C$5,Inputs!$I$11:$O$11,0),'Project 1'!AK32,'Project 2'!AK32,'Project 3'!AK32)</f>
        <v>1.0847880127368346</v>
      </c>
      <c r="BI7" s="131">
        <f ca="1">CHOOSE(MATCH($C$5,Inputs!$I$11:$O$11,0),'Project 1'!AL32,'Project 2'!AL32,'Project 3'!AL32)</f>
        <v>1.0370494447709184</v>
      </c>
      <c r="BJ7" s="131">
        <f ca="1">CHOOSE(MATCH($C$5,Inputs!$I$11:$O$11,0),'Project 1'!AM32,'Project 2'!AM32,'Project 3'!AM32)</f>
        <v>1.0604424544029385</v>
      </c>
      <c r="BK7" s="131">
        <f ca="1">CHOOSE(MATCH($C$5,Inputs!$I$11:$O$11,0),'Project 1'!AN32,'Project 2'!AN32,'Project 3'!AN32)</f>
        <v>1.0154747285536398</v>
      </c>
      <c r="BL7" s="131">
        <f ca="1">CHOOSE(MATCH($C$5,Inputs!$I$11:$O$11,0),'Project 1'!AO32,'Project 2'!AO32,'Project 3'!AO32)</f>
        <v>1.0382719992879519</v>
      </c>
      <c r="BM7" s="131">
        <f ca="1">CHOOSE(MATCH($C$5,Inputs!$I$11:$O$11,0),'Project 1'!AP32,'Project 2'!AP32,'Project 3'!AP32)</f>
        <v>1.0276772228427475</v>
      </c>
      <c r="BN7" s="131">
        <f ca="1">CHOOSE(MATCH($C$5,Inputs!$I$11:$O$11,0),'Project 1'!AQ32,'Project 2'!AQ32,'Project 3'!AQ32)</f>
        <v>0.98499228185655374</v>
      </c>
      <c r="BO7" s="131">
        <f ca="1">CHOOSE(MATCH($C$5,Inputs!$I$11:$O$11,0),'Project 1'!AR32,'Project 2'!AR32,'Project 3'!AR32)</f>
        <v>1.0080293030626617</v>
      </c>
      <c r="BP7" s="131">
        <f ca="1">CHOOSE(MATCH($C$5,Inputs!$I$11:$O$11,0),'Project 1'!AS32,'Project 2'!AS32,'Project 3'!AS32)</f>
        <v>0.96609279655637414</v>
      </c>
      <c r="BQ7" s="131">
        <f ca="1">CHOOSE(MATCH($C$5,Inputs!$I$11:$O$11,0),'Project 1'!AT32,'Project 2'!AT32,'Project 3'!AT32)</f>
        <v>0.98863145844791334</v>
      </c>
      <c r="BR7" s="131">
        <f ca="1">CHOOSE(MATCH($C$5,Inputs!$I$11:$O$11,0),'Project 1'!AU32,'Project 2'!AU32,'Project 3'!AU32)</f>
        <v>0.98021443838426914</v>
      </c>
      <c r="BS7" s="131">
        <f ca="1">CHOOSE(MATCH($C$5,Inputs!$I$11:$O$11,0),'Project 1'!AV32,'Project 2'!AV32,'Project 3'!AV32)</f>
        <v>0.87908336021490474</v>
      </c>
      <c r="BT7" s="131">
        <f ca="1">CHOOSE(MATCH($C$5,Inputs!$I$11:$O$11,0),'Project 1'!AW32,'Project 2'!AW32,'Project 3'!AW32)</f>
        <v>0.96630216032007243</v>
      </c>
      <c r="BU7" s="131">
        <f ca="1">CHOOSE(MATCH($C$5,Inputs!$I$11:$O$11,0),'Project 1'!AX32,'Project 2'!AX32,'Project 3'!AX32)</f>
        <v>1.5472804396978306</v>
      </c>
      <c r="BV7" s="131">
        <f ca="1">CHOOSE(MATCH($C$5,Inputs!$I$11:$O$11,0),'Project 1'!AY32,'Project 2'!AY32,'Project 3'!AY32)</f>
        <v>1.5871857877895699</v>
      </c>
      <c r="BW7" s="131">
        <f ca="1">CHOOSE(MATCH($C$5,Inputs!$I$11:$O$11,0),'Project 1'!AZ32,'Project 2'!AZ32,'Project 3'!AZ32)</f>
        <v>1.5251321186968885</v>
      </c>
      <c r="BX7" s="131">
        <f ca="1">CHOOSE(MATCH($C$5,Inputs!$I$11:$O$11,0),'Project 1'!BA32,'Project 2'!BA32,'Project 3'!BA32)</f>
        <v>1.5656598532822008</v>
      </c>
      <c r="BY7" s="131">
        <f ca="1">CHOOSE(MATCH($C$5,Inputs!$I$11:$O$11,0),'Project 1'!BB32,'Project 2'!BB32,'Project 3'!BB32)</f>
        <v>1.5572196821747293</v>
      </c>
      <c r="BZ7" s="131">
        <f ca="1">CHOOSE(MATCH($C$5,Inputs!$I$11:$O$11,0),'Project 1'!BC32,'Project 2'!BC32,'Project 3'!BC32)</f>
        <v>1.4987708338330081</v>
      </c>
      <c r="CA7" s="131">
        <f ca="1">CHOOSE(MATCH($C$5,Inputs!$I$11:$O$11,0),'Project 1'!BD32,'Project 2'!BD32,'Project 3'!BD32)</f>
        <v>1.5401982473174627</v>
      </c>
      <c r="CB7" s="131">
        <f ca="1">CHOOSE(MATCH($C$5,Inputs!$I$11:$O$11,0),'Project 1'!BE32,'Project 2'!BE32,'Project 3'!BE32)</f>
        <v>1.482225101167103</v>
      </c>
      <c r="CC7" s="131">
        <f ca="1">CHOOSE(MATCH($C$5,Inputs!$I$11:$O$11,0),'Project 1'!BF32,'Project 2'!BF32,'Project 3'!BF32)</f>
        <v>1.5230405971162988</v>
      </c>
      <c r="CD7" s="131">
        <f ca="1">CHOOSE(MATCH($C$5,Inputs!$I$11:$O$11,0),'Project 1'!BG32,'Project 2'!BG32,'Project 3'!BG32)</f>
        <v>1.5144378485747605</v>
      </c>
      <c r="CE7" s="131">
        <f ca="1">CHOOSE(MATCH($C$5,Inputs!$I$11:$O$11,0),'Project 1'!BH32,'Project 2'!BH32,'Project 3'!BH32)</f>
        <v>1.3603936039661075</v>
      </c>
      <c r="CF7" s="131">
        <f ca="1">CHOOSE(MATCH($C$5,Inputs!$I$11:$O$11,0),'Project 1'!BI32,'Project 2'!BI32,'Project 3'!BI32)</f>
        <v>1.4978575964851519</v>
      </c>
      <c r="CG7" s="131">
        <f ca="1">CHOOSE(MATCH($C$5,Inputs!$I$11:$O$11,0),'Project 1'!BJ32,'Project 2'!BJ32,'Project 3'!BJ32)</f>
        <v>1.44151678783049</v>
      </c>
      <c r="CH7" s="131">
        <f ca="1">CHOOSE(MATCH($C$5,Inputs!$I$11:$O$11,0),'Project 1'!BK32,'Project 2'!BK32,'Project 3'!BK32)</f>
        <v>1.4812860646865522</v>
      </c>
      <c r="CI7" s="131">
        <f ca="1">CHOOSE(MATCH($C$5,Inputs!$I$11:$O$11,0),'Project 1'!BL32,'Project 2'!BL32,'Project 3'!BL32)</f>
        <v>1.4255035614697966</v>
      </c>
      <c r="CJ7" s="131">
        <f ca="1">CHOOSE(MATCH($C$5,Inputs!$I$11:$O$11,0),'Project 1'!BM32,'Project 2'!BM32,'Project 3'!BM32)</f>
        <v>1.4647766331430108</v>
      </c>
      <c r="CK7" s="131">
        <f ca="1">CHOOSE(MATCH($C$5,Inputs!$I$11:$O$11,0),'Project 1'!BN32,'Project 2'!BN32,'Project 3'!BN32)</f>
        <v>1.4565611963007246</v>
      </c>
      <c r="CL7" s="131">
        <f ca="1">CHOOSE(MATCH($C$5,Inputs!$I$11:$O$11,0),'Project 1'!BO32,'Project 2'!BO32,'Project 3'!BO32)</f>
        <v>1.4016581960934624</v>
      </c>
      <c r="CM7" s="131">
        <f ca="1">CHOOSE(MATCH($C$5,Inputs!$I$11:$O$11,0),'Project 1'!BP32,'Project 2'!BP32,'Project 3'!BP32)</f>
        <v>1.440239372542675</v>
      </c>
      <c r="CN7" s="131">
        <f ca="1">CHOOSE(MATCH($C$5,Inputs!$I$11:$O$11,0),'Project 1'!BQ32,'Project 2'!BQ32,'Project 3'!BQ32)</f>
        <v>1.3859464273625364</v>
      </c>
      <c r="CO7" s="131">
        <f ca="1">CHOOSE(MATCH($C$5,Inputs!$I$11:$O$11,0),'Project 1'!BR32,'Project 2'!BR32,'Project 3'!BR32)</f>
        <v>1.4241014887748629</v>
      </c>
      <c r="CP7" s="131">
        <f ca="1">CHOOSE(MATCH($C$5,Inputs!$I$11:$O$11,0),'Project 1'!BS32,'Project 2'!BS32,'Project 3'!BS32)</f>
        <v>1.4161152651040543</v>
      </c>
      <c r="CQ7" s="131">
        <f ca="1">CHOOSE(MATCH($C$5,Inputs!$I$11:$O$11,0),'Project 1'!BT32,'Project 2'!BT32,'Project 3'!BT32)</f>
        <v>1.2719145627154442</v>
      </c>
      <c r="CR7" s="131">
        <f ca="1">CHOOSE(MATCH($C$5,Inputs!$I$11:$O$11,0),'Project 1'!BU32,'Project 2'!BU32,'Project 3'!BU32)</f>
        <v>1.4003340126533774</v>
      </c>
      <c r="CS7" s="131">
        <f ca="1">CHOOSE(MATCH($C$5,Inputs!$I$11:$O$11,0),'Project 1'!BV32,'Project 2'!BV32,'Project 3'!BV32)</f>
        <v>1.3476277537637937</v>
      </c>
      <c r="CT7" s="131">
        <f ca="1">CHOOSE(MATCH($C$5,Inputs!$I$11:$O$11,0),'Project 1'!BW32,'Project 2'!BW32,'Project 3'!BW32)</f>
        <v>1.3853843534969641</v>
      </c>
      <c r="CU7" s="131">
        <f ca="1">CHOOSE(MATCH($C$5,Inputs!$I$11:$O$11,0),'Project 1'!BX32,'Project 2'!BX32,'Project 3'!BX32)</f>
        <v>1.3340356037261096</v>
      </c>
      <c r="CV7" s="131">
        <f ca="1">CHOOSE(MATCH($C$5,Inputs!$I$11:$O$11,0),'Project 1'!BY32,'Project 2'!BY32,'Project 3'!BY32)</f>
        <v>1.3717000444778835</v>
      </c>
      <c r="CW7" s="131">
        <f ca="1">CHOOSE(MATCH($C$5,Inputs!$I$11:$O$11,0),'Project 1'!BZ32,'Project 2'!BZ32,'Project 3'!BZ32)</f>
        <v>1.3651126648470588</v>
      </c>
      <c r="CX7" s="131">
        <f ca="1">CHOOSE(MATCH($C$5,Inputs!$I$11:$O$11,0),'Project 1'!CA32,'Project 2'!CA32,'Project 3'!CA32)</f>
        <v>1.3158913162193333</v>
      </c>
      <c r="CY7" s="131">
        <f ca="1">CHOOSE(MATCH($C$5,Inputs!$I$11:$O$11,0),'Project 1'!CB32,'Project 2'!CB32,'Project 3'!CB32)</f>
        <v>1.354465781738118</v>
      </c>
      <c r="CZ7" s="131">
        <f ca="1">CHOOSE(MATCH($C$5,Inputs!$I$11:$O$11,0),'Project 1'!CC32,'Project 2'!CC32,'Project 3'!CC32)</f>
        <v>1.3060233723999795</v>
      </c>
      <c r="DA7" s="131">
        <f ca="1">CHOOSE(MATCH($C$5,Inputs!$I$11:$O$11,0),'Project 1'!CD32,'Project 2'!CD32,'Project 3'!CD32)</f>
        <v>1.3448515653639428</v>
      </c>
      <c r="DB7" s="131">
        <f ca="1">CHOOSE(MATCH($C$5,Inputs!$I$11:$O$11,0),'Project 1'!CE32,'Project 2'!CE32,'Project 3'!CE32)</f>
        <v>1.3402161084839983</v>
      </c>
      <c r="DC7" s="131">
        <f ca="1">CHOOSE(MATCH($C$5,Inputs!$I$11:$O$11,0),'Project 1'!CF32,'Project 2'!CF32,'Project 3'!CF32)</f>
        <v>1.2494816906142496</v>
      </c>
      <c r="DD7" s="131">
        <f ca="1">CHOOSE(MATCH($C$5,Inputs!$I$11:$O$11,0),'Project 1'!CG32,'Project 2'!CG32,'Project 3'!CG32)</f>
        <v>1.331163353550451</v>
      </c>
      <c r="DE7" s="131">
        <f ca="1">CHOOSE(MATCH($C$5,Inputs!$I$11:$O$11,0),'Project 1'!CH32,'Project 2'!CH32,'Project 3'!CH32)</f>
        <v>1.284310686308648</v>
      </c>
      <c r="DF7" s="131">
        <f ca="1">CHOOSE(MATCH($C$5,Inputs!$I$11:$O$11,0),'Project 1'!CI32,'Project 2'!CI32,'Project 3'!CI32)</f>
        <v>1.3232806477321422</v>
      </c>
      <c r="DG7" s="131">
        <f ca="1">CHOOSE(MATCH($C$5,Inputs!$I$11:$O$11,0),'Project 1'!CJ32,'Project 2'!CJ32,'Project 3'!CJ32)</f>
        <v>1.276943508706432</v>
      </c>
      <c r="DH7" s="131">
        <f ca="1">CHOOSE(MATCH($C$5,Inputs!$I$11:$O$11,0),'Project 1'!CK32,'Project 2'!CK32,'Project 3'!CK32)</f>
        <v>1.3158049410759021</v>
      </c>
      <c r="DI7" s="131">
        <f ca="1">CHOOSE(MATCH($C$5,Inputs!$I$11:$O$11,0),'Project 1'!CL32,'Project 2'!CL32,'Project 3'!CL32)</f>
        <v>1.3121714443788861</v>
      </c>
      <c r="DJ7" s="131">
        <f ca="1">CHOOSE(MATCH($C$5,Inputs!$I$11:$O$11,0),'Project 1'!CM32,'Project 2'!CM32,'Project 3'!CM32)</f>
        <v>1.2663953617834622</v>
      </c>
      <c r="DK7" s="131">
        <f ca="1">CHOOSE(MATCH($C$5,Inputs!$I$11:$O$11,0),'Project 1'!CN32,'Project 2'!CN32,'Project 3'!CN32)</f>
        <v>1.3051168579741215</v>
      </c>
      <c r="DL7" s="131">
        <f ca="1">CHOOSE(MATCH($C$5,Inputs!$I$11:$O$11,0),'Project 1'!CO32,'Project 2'!CO32,'Project 3'!CO32)</f>
        <v>1.2597066948724336</v>
      </c>
      <c r="DM7" s="131">
        <f ca="1">CHOOSE(MATCH($C$5,Inputs!$I$11:$O$11,0),'Project 1'!CP32,'Project 2'!CP32,'Project 3'!CP32)</f>
        <v>1.2988096044849811</v>
      </c>
      <c r="DN7" s="131">
        <f ca="1">CHOOSE(MATCH($C$5,Inputs!$I$11:$O$11,0),'Project 1'!CQ32,'Project 2'!CQ32,'Project 3'!CQ32)</f>
        <v>1.2965097837028678</v>
      </c>
      <c r="DO7" s="131">
        <f ca="1">CHOOSE(MATCH($C$5,Inputs!$I$11:$O$11,0),'Project 1'!CR32,'Project 2'!CR32,'Project 3'!CR32)</f>
        <v>1.1693805342676633</v>
      </c>
      <c r="DP7" s="131">
        <f ca="1">CHOOSE(MATCH($C$5,Inputs!$I$11:$O$11,0),'Project 1'!CS32,'Project 2'!CS32,'Project 3'!CS32)</f>
        <v>1.2934764736229765</v>
      </c>
      <c r="DQ7" s="131">
        <f ca="1">CHOOSE(MATCH($C$5,Inputs!$I$11:$O$11,0),'Project 1'!CT32,'Project 2'!CT32,'Project 3'!CT32)</f>
        <v>1.2506239594591799</v>
      </c>
      <c r="DR7" s="131">
        <f ca="1">CHOOSE(MATCH($C$5,Inputs!$I$11:$O$11,0),'Project 1'!CU32,'Project 2'!CU32,'Project 3'!CU32)</f>
        <v>1.2912978461538462</v>
      </c>
      <c r="DS7" s="131">
        <f ca="1">CHOOSE(MATCH($C$5,Inputs!$I$11:$O$11,0),'Project 1'!CV32,'Project 2'!CV32,'Project 3'!CV32)</f>
        <v>1.2496430769230771</v>
      </c>
      <c r="DT7" s="131">
        <f ca="1">CHOOSE(MATCH($C$5,Inputs!$I$11:$O$11,0),'Project 1'!CW32,'Project 2'!CW32,'Project 3'!CW32)</f>
        <v>1.2912978461538462</v>
      </c>
      <c r="DU7" s="131">
        <f ca="1">CHOOSE(MATCH($C$5,Inputs!$I$11:$O$11,0),'Project 1'!CX32,'Project 2'!CX32,'Project 3'!CX32)</f>
        <v>1.2912978461538462</v>
      </c>
      <c r="DV7" s="131">
        <f ca="1">CHOOSE(MATCH($C$5,Inputs!$I$11:$O$11,0),'Project 1'!CY32,'Project 2'!CY32,'Project 3'!CY32)</f>
        <v>1.2496430769230771</v>
      </c>
      <c r="DW7" s="131">
        <f ca="1">CHOOSE(MATCH($C$5,Inputs!$I$11:$O$11,0),'Project 1'!CZ32,'Project 2'!CZ32,'Project 3'!CZ32)</f>
        <v>1.2912978461538462</v>
      </c>
      <c r="DX7" s="131">
        <f ca="1">CHOOSE(MATCH($C$5,Inputs!$I$11:$O$11,0),'Project 1'!DA32,'Project 2'!DA32,'Project 3'!DA32)</f>
        <v>1.2496430769230771</v>
      </c>
      <c r="DY7" s="131">
        <f ca="1">CHOOSE(MATCH($C$5,Inputs!$I$11:$O$11,0),'Project 1'!DB32,'Project 2'!DB32,'Project 3'!DB32)</f>
        <v>1.2912978461538462</v>
      </c>
      <c r="DZ7" s="131">
        <f ca="1">CHOOSE(MATCH($C$5,Inputs!$I$11:$O$11,0),'Project 1'!DC32,'Project 2'!DC32,'Project 3'!DC32)</f>
        <v>1.2912978461538462</v>
      </c>
      <c r="EA7" s="131">
        <f ca="1">CHOOSE(MATCH($C$5,Inputs!$I$11:$O$11,0),'Project 1'!DD32,'Project 2'!DD32,'Project 3'!DD32)</f>
        <v>1.1663335384615385</v>
      </c>
      <c r="EB7" s="131">
        <f ca="1">CHOOSE(MATCH($C$5,Inputs!$I$11:$O$11,0),'Project 1'!DE32,'Project 2'!DE32,'Project 3'!DE32)</f>
        <v>1.2912978461538462</v>
      </c>
      <c r="EC7" s="131">
        <f ca="1">CHOOSE(MATCH($C$5,Inputs!$I$11:$O$11,0),'Project 1'!DF32,'Project 2'!DF32,'Project 3'!DF32)</f>
        <v>1.2496430769230771</v>
      </c>
      <c r="ED7" s="131">
        <f ca="1">CHOOSE(MATCH($C$5,Inputs!$I$11:$O$11,0),'Project 1'!DG32,'Project 2'!DG32,'Project 3'!DG32)</f>
        <v>1.2912978461538462</v>
      </c>
      <c r="EE7" s="131">
        <f ca="1">CHOOSE(MATCH($C$5,Inputs!$I$11:$O$11,0),'Project 1'!DH32,'Project 2'!DH32,'Project 3'!DH32)</f>
        <v>1.2496430769230771</v>
      </c>
      <c r="EF7" s="131">
        <f ca="1">CHOOSE(MATCH($C$5,Inputs!$I$11:$O$11,0),'Project 1'!DI32,'Project 2'!DI32,'Project 3'!DI32)</f>
        <v>1.2912978461538462</v>
      </c>
      <c r="EG7" s="131">
        <f ca="1">CHOOSE(MATCH($C$5,Inputs!$I$11:$O$11,0),'Project 1'!DJ32,'Project 2'!DJ32,'Project 3'!DJ32)</f>
        <v>1.2912978461538462</v>
      </c>
      <c r="EH7" s="131">
        <f ca="1">CHOOSE(MATCH($C$5,Inputs!$I$11:$O$11,0),'Project 1'!DK32,'Project 2'!DK32,'Project 3'!DK32)</f>
        <v>1.2496430769230771</v>
      </c>
      <c r="EI7" s="131">
        <f ca="1">CHOOSE(MATCH($C$5,Inputs!$I$11:$O$11,0),'Project 1'!DL32,'Project 2'!DL32,'Project 3'!DL32)</f>
        <v>1.2912978461538462</v>
      </c>
      <c r="EJ7" s="131">
        <f ca="1">CHOOSE(MATCH($C$5,Inputs!$I$11:$O$11,0),'Project 1'!DM32,'Project 2'!DM32,'Project 3'!DM32)</f>
        <v>1.2496430769230771</v>
      </c>
      <c r="EK7" s="131">
        <f ca="1">CHOOSE(MATCH($C$5,Inputs!$I$11:$O$11,0),'Project 1'!DN32,'Project 2'!DN32,'Project 3'!DN32)</f>
        <v>1.2912978461538462</v>
      </c>
      <c r="EL7" s="131">
        <f ca="1">CHOOSE(MATCH($C$5,Inputs!$I$11:$O$11,0),'Project 1'!DO32,'Project 2'!DO32,'Project 3'!DO32)</f>
        <v>1.2912978461538462</v>
      </c>
      <c r="EM7" s="131">
        <f ca="1">CHOOSE(MATCH($C$5,Inputs!$I$11:$O$11,0),'Project 1'!DP32,'Project 2'!DP32,'Project 3'!DP32)</f>
        <v>1.1663335384615385</v>
      </c>
      <c r="EN7" s="131">
        <f ca="1">CHOOSE(MATCH($C$5,Inputs!$I$11:$O$11,0),'Project 1'!DQ32,'Project 2'!DQ32,'Project 3'!DQ32)</f>
        <v>1.2912978461538462</v>
      </c>
      <c r="EO7" s="131">
        <f ca="1">CHOOSE(MATCH($C$5,Inputs!$I$11:$O$11,0),'Project 1'!DR32,'Project 2'!DR32,'Project 3'!DR32)</f>
        <v>1.2496430769230771</v>
      </c>
      <c r="EP7" s="131">
        <f ca="1">CHOOSE(MATCH($C$5,Inputs!$I$11:$O$11,0),'Project 1'!DS32,'Project 2'!DS32,'Project 3'!DS32)</f>
        <v>1.2912978461538462</v>
      </c>
      <c r="EQ7" s="131">
        <f ca="1">CHOOSE(MATCH($C$5,Inputs!$I$11:$O$11,0),'Project 1'!DT32,'Project 2'!DT32,'Project 3'!DT32)</f>
        <v>1.2496430769230771</v>
      </c>
      <c r="ER7" s="131">
        <f ca="1">CHOOSE(MATCH($C$5,Inputs!$I$11:$O$11,0),'Project 1'!DU32,'Project 2'!DU32,'Project 3'!DU32)</f>
        <v>1.2912978461538462</v>
      </c>
      <c r="ES7" s="131">
        <f ca="1">CHOOSE(MATCH($C$5,Inputs!$I$11:$O$11,0),'Project 1'!DV32,'Project 2'!DV32,'Project 3'!DV32)</f>
        <v>1.2912978461538462</v>
      </c>
      <c r="ET7" s="131">
        <f ca="1">CHOOSE(MATCH($C$5,Inputs!$I$11:$O$11,0),'Project 1'!DW32,'Project 2'!DW32,'Project 3'!DW32)</f>
        <v>1.2496430769230771</v>
      </c>
      <c r="EU7" s="131">
        <f ca="1">CHOOSE(MATCH($C$5,Inputs!$I$11:$O$11,0),'Project 1'!DX32,'Project 2'!DX32,'Project 3'!DX32)</f>
        <v>1.2912978461538462</v>
      </c>
      <c r="EV7" s="131">
        <f ca="1">CHOOSE(MATCH($C$5,Inputs!$I$11:$O$11,0),'Project 1'!DY32,'Project 2'!DY32,'Project 3'!DY32)</f>
        <v>1.2496430769230771</v>
      </c>
      <c r="EW7" s="131">
        <f ca="1">CHOOSE(MATCH($C$5,Inputs!$I$11:$O$11,0),'Project 1'!DZ32,'Project 2'!DZ32,'Project 3'!DZ32)</f>
        <v>1.2912978461538462</v>
      </c>
    </row>
    <row r="8" spans="2:154">
      <c r="AF8" s="130" t="s">
        <v>328</v>
      </c>
      <c r="AG8" s="131">
        <f ca="1">CHOOSE(MATCH($C$5,Inputs!$I$11:$O$11,0),'Project 1'!J33,'Project 2'!J33,'Project 3'!J33)</f>
        <v>0</v>
      </c>
      <c r="AH8" s="131">
        <f ca="1">CHOOSE(MATCH($C$5,Inputs!$I$11:$O$11,0),'Project 1'!K33,'Project 2'!K33,'Project 3'!K33)</f>
        <v>0</v>
      </c>
      <c r="AI8" s="131">
        <f ca="1">CHOOSE(MATCH($C$5,Inputs!$I$11:$O$11,0),'Project 1'!L33,'Project 2'!L33,'Project 3'!L33)</f>
        <v>0</v>
      </c>
      <c r="AJ8" s="131">
        <f ca="1">CHOOSE(MATCH($C$5,Inputs!$I$11:$O$11,0),'Project 1'!M33,'Project 2'!M33,'Project 3'!M33)</f>
        <v>0</v>
      </c>
      <c r="AK8" s="131">
        <f ca="1">CHOOSE(MATCH($C$5,Inputs!$I$11:$O$11,0),'Project 1'!N33,'Project 2'!N33,'Project 3'!N33)</f>
        <v>-0.45646307849987561</v>
      </c>
      <c r="AL8" s="131">
        <f ca="1">CHOOSE(MATCH($C$5,Inputs!$I$11:$O$11,0),'Project 1'!O33,'Project 2'!O33,'Project 3'!O33)</f>
        <v>-0.28017943973781295</v>
      </c>
      <c r="AM8" s="131">
        <f ca="1">CHOOSE(MATCH($C$5,Inputs!$I$11:$O$11,0),'Project 1'!P33,'Project 2'!P33,'Project 3'!P33)</f>
        <v>-0.2780707099165316</v>
      </c>
      <c r="AN8" s="131">
        <f ca="1">CHOOSE(MATCH($C$5,Inputs!$I$11:$O$11,0),'Project 1'!Q33,'Project 2'!Q33,'Project 3'!Q33)</f>
        <v>-0.28246389491938589</v>
      </c>
      <c r="AO8" s="131">
        <f ca="1">CHOOSE(MATCH($C$5,Inputs!$I$11:$O$11,0),'Project 1'!R33,'Project 2'!R33,'Project 3'!R33)</f>
        <v>-0.28216243583581124</v>
      </c>
      <c r="AP8" s="131">
        <f ca="1">CHOOSE(MATCH($C$5,Inputs!$I$11:$O$11,0),'Project 1'!S33,'Project 2'!S33,'Project 3'!S33)</f>
        <v>-0.27736062321922439</v>
      </c>
      <c r="AQ8" s="131">
        <f ca="1">CHOOSE(MATCH($C$5,Inputs!$I$11:$O$11,0),'Project 1'!T33,'Project 2'!T33,'Project 3'!T33)</f>
        <v>-0.28171408839667789</v>
      </c>
      <c r="AR8" s="131">
        <f ca="1">CHOOSE(MATCH($C$5,Inputs!$I$11:$O$11,0),'Project 1'!U33,'Project 2'!U33,'Project 3'!U33)</f>
        <v>-0.27691661479139967</v>
      </c>
      <c r="AS8" s="131">
        <f ca="1">CHOOSE(MATCH($C$5,Inputs!$I$11:$O$11,0),'Project 1'!V33,'Project 2'!V33,'Project 3'!V33)</f>
        <v>-0.28124843948471556</v>
      </c>
      <c r="AT8" s="131">
        <f ca="1">CHOOSE(MATCH($C$5,Inputs!$I$11:$O$11,0),'Project 1'!W33,'Project 2'!W33,'Project 3'!W33)</f>
        <v>-0.28101104287260315</v>
      </c>
      <c r="AU8" s="131">
        <f ca="1">CHOOSE(MATCH($C$5,Inputs!$I$11:$O$11,0),'Project 1'!X33,'Project 2'!X33,'Project 3'!X33)</f>
        <v>-0.26714237843976529</v>
      </c>
      <c r="AV8" s="131">
        <f ca="1">CHOOSE(MATCH($C$5,Inputs!$I$11:$O$11,0),'Project 1'!Y33,'Project 2'!Y33,'Project 3'!Y33)</f>
        <v>-0.28053768537114887</v>
      </c>
      <c r="AW8" s="131">
        <f ca="1">CHOOSE(MATCH($C$5,Inputs!$I$11:$O$11,0),'Project 1'!Z33,'Project 2'!Z33,'Project 3'!Z33)</f>
        <v>-0.27578939022314225</v>
      </c>
      <c r="AX8" s="131">
        <f ca="1">CHOOSE(MATCH($C$5,Inputs!$I$11:$O$11,0),'Project 1'!AA33,'Project 2'!AA33,'Project 3'!AA33)</f>
        <v>-0.28011253886857429</v>
      </c>
      <c r="AY8" s="131">
        <f ca="1">CHOOSE(MATCH($C$5,Inputs!$I$11:$O$11,0),'Project 1'!AB33,'Project 2'!AB33,'Project 3'!AB33)</f>
        <v>-0.27539406599258609</v>
      </c>
      <c r="AZ8" s="131">
        <f ca="1">CHOOSE(MATCH($C$5,Inputs!$I$11:$O$11,0),'Project 1'!AC33,'Project 2'!AC33,'Project 3'!AC33)</f>
        <v>-0.27971100168801394</v>
      </c>
      <c r="BA8" s="131">
        <f ca="1">CHOOSE(MATCH($C$5,Inputs!$I$11:$O$11,0),'Project 1'!AD33,'Project 2'!AD33,'Project 3'!AD33)</f>
        <v>-0.27951539540635645</v>
      </c>
      <c r="BB8" s="131">
        <f ca="1">CHOOSE(MATCH($C$5,Inputs!$I$11:$O$11,0),'Project 1'!AE33,'Project 2'!AE33,'Project 3'!AE33)</f>
        <v>-0.27482380184437599</v>
      </c>
      <c r="BC8" s="131">
        <f ca="1">CHOOSE(MATCH($C$5,Inputs!$I$11:$O$11,0),'Project 1'!AF33,'Project 2'!AF33,'Project 3'!AF33)</f>
        <v>-0.27912684567433771</v>
      </c>
      <c r="BD8" s="131">
        <f ca="1">CHOOSE(MATCH($C$5,Inputs!$I$11:$O$11,0),'Project 1'!AG33,'Project 2'!AG33,'Project 3'!AG33)</f>
        <v>-0.27446517857208846</v>
      </c>
      <c r="BE8" s="131">
        <f ca="1">CHOOSE(MATCH($C$5,Inputs!$I$11:$O$11,0),'Project 1'!AH33,'Project 2'!AH33,'Project 3'!AH33)</f>
        <v>-0.27879121942425061</v>
      </c>
      <c r="BF8" s="131">
        <f ca="1">CHOOSE(MATCH($C$5,Inputs!$I$11:$O$11,0),'Project 1'!AI33,'Project 2'!AI33,'Project 3'!AI33)</f>
        <v>-0.27863950315848673</v>
      </c>
      <c r="BG8" s="131">
        <f ca="1">CHOOSE(MATCH($C$5,Inputs!$I$11:$O$11,0),'Project 1'!AJ33,'Project 2'!AJ33,'Project 3'!AJ33)</f>
        <v>-0.26955235484945628</v>
      </c>
      <c r="BH8" s="131">
        <f ca="1">CHOOSE(MATCH($C$5,Inputs!$I$11:$O$11,0),'Project 1'!AK33,'Project 2'!AK33,'Project 3'!AK33)</f>
        <v>-0.27834638760234437</v>
      </c>
      <c r="BI8" s="131">
        <f ca="1">CHOOSE(MATCH($C$5,Inputs!$I$11:$O$11,0),'Project 1'!AL33,'Project 2'!AL33,'Project 3'!AL33)</f>
        <v>-0.27375420192268518</v>
      </c>
      <c r="BJ8" s="131">
        <f ca="1">CHOOSE(MATCH($C$5,Inputs!$I$11:$O$11,0),'Project 1'!AM33,'Project 2'!AM33,'Project 3'!AM33)</f>
        <v>-0.27810293201900543</v>
      </c>
      <c r="BK8" s="131">
        <f ca="1">CHOOSE(MATCH($C$5,Inputs!$I$11:$O$11,0),'Project 1'!AN33,'Project 2'!AN33,'Project 3'!AN33)</f>
        <v>-0.27353845476051247</v>
      </c>
      <c r="BL8" s="131">
        <f ca="1">CHOOSE(MATCH($C$5,Inputs!$I$11:$O$11,0),'Project 1'!AO33,'Project 2'!AO33,'Project 3'!AO33)</f>
        <v>-0.27788122746785554</v>
      </c>
      <c r="BM8" s="131">
        <f ca="1">CHOOSE(MATCH($C$5,Inputs!$I$11:$O$11,0),'Project 1'!AP33,'Project 2'!AP33,'Project 3'!AP33)</f>
        <v>-0.27777527970340349</v>
      </c>
      <c r="BN8" s="131">
        <f ca="1">CHOOSE(MATCH($C$5,Inputs!$I$11:$O$11,0),'Project 1'!AQ33,'Project 2'!AQ33,'Project 3'!AQ33)</f>
        <v>-0.27323363029354159</v>
      </c>
      <c r="BO8" s="131">
        <f ca="1">CHOOSE(MATCH($C$5,Inputs!$I$11:$O$11,0),'Project 1'!AR33,'Project 2'!AR33,'Project 3'!AR33)</f>
        <v>-0.27757880050560263</v>
      </c>
      <c r="BP8" s="131">
        <f ca="1">CHOOSE(MATCH($C$5,Inputs!$I$11:$O$11,0),'Project 1'!AS33,'Project 2'!AS33,'Project 3'!AS33)</f>
        <v>-0.27304463544053975</v>
      </c>
      <c r="BQ8" s="131">
        <f ca="1">CHOOSE(MATCH($C$5,Inputs!$I$11:$O$11,0),'Project 1'!AT33,'Project 2'!AT33,'Project 3'!AT33)</f>
        <v>-0.27738482205945514</v>
      </c>
      <c r="BR8" s="131">
        <f ca="1">CHOOSE(MATCH($C$5,Inputs!$I$11:$O$11,0),'Project 1'!AU33,'Project 2'!AU33,'Project 3'!AU33)</f>
        <v>-0.27730065185881869</v>
      </c>
      <c r="BS8" s="131">
        <f ca="1">CHOOSE(MATCH($C$5,Inputs!$I$11:$O$11,0),'Project 1'!AV33,'Project 2'!AV33,'Project 3'!AV33)</f>
        <v>-0.26394494107712507</v>
      </c>
      <c r="BT8" s="131">
        <f ca="1">CHOOSE(MATCH($C$5,Inputs!$I$11:$O$11,0),'Project 1'!AW33,'Project 2'!AW33,'Project 3'!AW33)</f>
        <v>-0.27716152907817676</v>
      </c>
      <c r="BU8" s="131">
        <f ca="1">CHOOSE(MATCH($C$5,Inputs!$I$11:$O$11,0),'Project 1'!AX33,'Project 2'!AX33,'Project 3'!AX33)</f>
        <v>-0.27885651187195432</v>
      </c>
      <c r="BV8" s="131">
        <f ca="1">CHOOSE(MATCH($C$5,Inputs!$I$11:$O$11,0),'Project 1'!AY33,'Project 2'!AY33,'Project 3'!AY33)</f>
        <v>-0.28337036535287169</v>
      </c>
      <c r="BW8" s="131">
        <f ca="1">CHOOSE(MATCH($C$5,Inputs!$I$11:$O$11,0),'Project 1'!AZ33,'Project 2'!AZ33,'Project 3'!AZ33)</f>
        <v>-0.27863502866194489</v>
      </c>
      <c r="BX8" s="131">
        <f ca="1">CHOOSE(MATCH($C$5,Inputs!$I$11:$O$11,0),'Project 1'!BA33,'Project 2'!BA33,'Project 3'!BA33)</f>
        <v>-0.28315510600779803</v>
      </c>
      <c r="BY8" s="131">
        <f ca="1">CHOOSE(MATCH($C$5,Inputs!$I$11:$O$11,0),'Project 1'!BB33,'Project 2'!BB33,'Project 3'!BB33)</f>
        <v>-0.28307070429672332</v>
      </c>
      <c r="BZ8" s="131">
        <f ca="1">CHOOSE(MATCH($C$5,Inputs!$I$11:$O$11,0),'Project 1'!BC33,'Project 2'!BC33,'Project 3'!BC33)</f>
        <v>-0.2783714158133061</v>
      </c>
      <c r="CA8" s="131">
        <f ca="1">CHOOSE(MATCH($C$5,Inputs!$I$11:$O$11,0),'Project 1'!BD33,'Project 2'!BD33,'Project 3'!BD33)</f>
        <v>-0.28290048994815065</v>
      </c>
      <c r="CB8" s="131">
        <f ca="1">CHOOSE(MATCH($C$5,Inputs!$I$11:$O$11,0),'Project 1'!BE33,'Project 2'!BE33,'Project 3'!BE33)</f>
        <v>-0.27820595848664703</v>
      </c>
      <c r="CC8" s="131">
        <f ca="1">CHOOSE(MATCH($C$5,Inputs!$I$11:$O$11,0),'Project 1'!BF33,'Project 2'!BF33,'Project 3'!BF33)</f>
        <v>-0.28272891344613904</v>
      </c>
      <c r="CD8" s="131">
        <f ca="1">CHOOSE(MATCH($C$5,Inputs!$I$11:$O$11,0),'Project 1'!BG33,'Project 2'!BG33,'Project 3'!BG33)</f>
        <v>-0.28264288596072362</v>
      </c>
      <c r="CE8" s="131">
        <f ca="1">CHOOSE(MATCH($C$5,Inputs!$I$11:$O$11,0),'Project 1'!BH33,'Project 2'!BH33,'Project 3'!BH33)</f>
        <v>-0.26875804351463711</v>
      </c>
      <c r="CF8" s="131">
        <f ca="1">CHOOSE(MATCH($C$5,Inputs!$I$11:$O$11,0),'Project 1'!BI33,'Project 2'!BI33,'Project 3'!BI33)</f>
        <v>-0.28247708343982753</v>
      </c>
      <c r="CG8" s="131">
        <f ca="1">CHOOSE(MATCH($C$5,Inputs!$I$11:$O$11,0),'Project 1'!BJ33,'Project 2'!BJ33,'Project 3'!BJ33)</f>
        <v>-0.27779887535328091</v>
      </c>
      <c r="CH8" s="131">
        <f ca="1">CHOOSE(MATCH($C$5,Inputs!$I$11:$O$11,0),'Project 1'!BK33,'Project 2'!BK33,'Project 3'!BK33)</f>
        <v>-0.28231136812184149</v>
      </c>
      <c r="CI8" s="131">
        <f ca="1">CHOOSE(MATCH($C$5,Inputs!$I$11:$O$11,0),'Project 1'!BL33,'Project 2'!BL33,'Project 3'!BL33)</f>
        <v>-0.27763874308967396</v>
      </c>
      <c r="CJ8" s="131">
        <f ca="1">CHOOSE(MATCH($C$5,Inputs!$I$11:$O$11,0),'Project 1'!BM33,'Project 2'!BM33,'Project 3'!BM33)</f>
        <v>-0.28214627380640611</v>
      </c>
      <c r="CK8" s="131">
        <f ca="1">CHOOSE(MATCH($C$5,Inputs!$I$11:$O$11,0),'Project 1'!BN33,'Project 2'!BN33,'Project 3'!BN33)</f>
        <v>-0.28206411943798326</v>
      </c>
      <c r="CL8" s="131">
        <f ca="1">CHOOSE(MATCH($C$5,Inputs!$I$11:$O$11,0),'Project 1'!BO33,'Project 2'!BO33,'Project 3'!BO33)</f>
        <v>-0.27740028943591066</v>
      </c>
      <c r="CM8" s="131">
        <f ca="1">CHOOSE(MATCH($C$5,Inputs!$I$11:$O$11,0),'Project 1'!BP33,'Project 2'!BP33,'Project 3'!BP33)</f>
        <v>-0.28190090120040279</v>
      </c>
      <c r="CN8" s="131">
        <f ca="1">CHOOSE(MATCH($C$5,Inputs!$I$11:$O$11,0),'Project 1'!BQ33,'Project 2'!BQ33,'Project 3'!BQ33)</f>
        <v>-0.27724317174860136</v>
      </c>
      <c r="CO8" s="131">
        <f ca="1">CHOOSE(MATCH($C$5,Inputs!$I$11:$O$11,0),'Project 1'!BR33,'Project 2'!BR33,'Project 3'!BR33)</f>
        <v>-0.28173952236272465</v>
      </c>
      <c r="CP8" s="131">
        <f ca="1">CHOOSE(MATCH($C$5,Inputs!$I$11:$O$11,0),'Project 1'!BS33,'Project 2'!BS33,'Project 3'!BS33)</f>
        <v>-0.28165966012601651</v>
      </c>
      <c r="CQ8" s="131">
        <f ca="1">CHOOSE(MATCH($C$5,Inputs!$I$11:$O$11,0),'Project 1'!BT33,'Project 2'!BT33,'Project 3'!BT33)</f>
        <v>-0.2678732531021305</v>
      </c>
      <c r="CR8" s="131">
        <f ca="1">CHOOSE(MATCH($C$5,Inputs!$I$11:$O$11,0),'Project 1'!BU33,'Project 2'!BU33,'Project 3'!BU33)</f>
        <v>-0.28150184760150976</v>
      </c>
      <c r="CS8" s="131">
        <f ca="1">CHOOSE(MATCH($C$5,Inputs!$I$11:$O$11,0),'Project 1'!BV33,'Project 2'!BV33,'Project 3'!BV33)</f>
        <v>-0.27685998501261394</v>
      </c>
      <c r="CT8" s="131">
        <f ca="1">CHOOSE(MATCH($C$5,Inputs!$I$11:$O$11,0),'Project 1'!BW33,'Project 2'!BW33,'Project 3'!BW33)</f>
        <v>-0.28135235100994566</v>
      </c>
      <c r="CU8" s="131">
        <f ca="1">CHOOSE(MATCH($C$5,Inputs!$I$11:$O$11,0),'Project 1'!BX33,'Project 2'!BX33,'Project 3'!BX33)</f>
        <v>-0.27672406351223711</v>
      </c>
      <c r="CV8" s="131">
        <f ca="1">CHOOSE(MATCH($C$5,Inputs!$I$11:$O$11,0),'Project 1'!BY33,'Project 2'!BY33,'Project 3'!BY33)</f>
        <v>-0.28121550791975486</v>
      </c>
      <c r="CW8" s="131">
        <f ca="1">CHOOSE(MATCH($C$5,Inputs!$I$11:$O$11,0),'Project 1'!BZ33,'Project 2'!BZ33,'Project 3'!BZ33)</f>
        <v>-0.28114963412344657</v>
      </c>
      <c r="CX8" s="131">
        <f ca="1">CHOOSE(MATCH($C$5,Inputs!$I$11:$O$11,0),'Project 1'!CA33,'Project 2'!CA33,'Project 3'!CA33)</f>
        <v>-0.27654262063716933</v>
      </c>
      <c r="CY8" s="131">
        <f ca="1">CHOOSE(MATCH($C$5,Inputs!$I$11:$O$11,0),'Project 1'!CB33,'Project 2'!CB33,'Project 3'!CB33)</f>
        <v>-0.28104316529235723</v>
      </c>
      <c r="CZ8" s="131">
        <f ca="1">CHOOSE(MATCH($C$5,Inputs!$I$11:$O$11,0),'Project 1'!CC33,'Project 2'!CC33,'Project 3'!CC33)</f>
        <v>-0.27644394119897586</v>
      </c>
      <c r="DA8" s="131">
        <f ca="1">CHOOSE(MATCH($C$5,Inputs!$I$11:$O$11,0),'Project 1'!CD33,'Project 2'!CD33,'Project 3'!CD33)</f>
        <v>-0.28094702312861547</v>
      </c>
      <c r="DB8" s="131">
        <f ca="1">CHOOSE(MATCH($C$5,Inputs!$I$11:$O$11,0),'Project 1'!CE33,'Project 2'!CE33,'Project 3'!CE33)</f>
        <v>-0.28090066855981605</v>
      </c>
      <c r="DC8" s="131">
        <f ca="1">CHOOSE(MATCH($C$5,Inputs!$I$11:$O$11,0),'Project 1'!CF33,'Project 2'!CF33,'Project 3'!CF33)</f>
        <v>-0.27176372438111857</v>
      </c>
      <c r="DD8" s="131">
        <f ca="1">CHOOSE(MATCH($C$5,Inputs!$I$11:$O$11,0),'Project 1'!CG33,'Project 2'!CG33,'Project 3'!CG33)</f>
        <v>-0.28081014101048052</v>
      </c>
      <c r="DE8" s="131">
        <f ca="1">CHOOSE(MATCH($C$5,Inputs!$I$11:$O$11,0),'Project 1'!CH33,'Project 2'!CH33,'Project 3'!CH33)</f>
        <v>-0.27622681433806251</v>
      </c>
      <c r="DF8" s="131">
        <f ca="1">CHOOSE(MATCH($C$5,Inputs!$I$11:$O$11,0),'Project 1'!CI33,'Project 2'!CI33,'Project 3'!CI33)</f>
        <v>-0.28073131395229745</v>
      </c>
      <c r="DG8" s="131">
        <f ca="1">CHOOSE(MATCH($C$5,Inputs!$I$11:$O$11,0),'Project 1'!CJ33,'Project 2'!CJ33,'Project 3'!CJ33)</f>
        <v>-0.27615314256204038</v>
      </c>
      <c r="DH8" s="131">
        <f ca="1">CHOOSE(MATCH($C$5,Inputs!$I$11:$O$11,0),'Project 1'!CK33,'Project 2'!CK33,'Project 3'!CK33)</f>
        <v>-0.28065655688573504</v>
      </c>
      <c r="DI8" s="131">
        <f ca="1">CHOOSE(MATCH($C$5,Inputs!$I$11:$O$11,0),'Project 1'!CL33,'Project 2'!CL33,'Project 3'!CL33)</f>
        <v>-0.2806202219187649</v>
      </c>
      <c r="DJ8" s="131">
        <f ca="1">CHOOSE(MATCH($C$5,Inputs!$I$11:$O$11,0),'Project 1'!CM33,'Project 2'!CM33,'Project 3'!CM33)</f>
        <v>-0.2760476610928107</v>
      </c>
      <c r="DK8" s="131">
        <f ca="1">CHOOSE(MATCH($C$5,Inputs!$I$11:$O$11,0),'Project 1'!CN33,'Project 2'!CN33,'Project 3'!CN33)</f>
        <v>-0.2805496760547172</v>
      </c>
      <c r="DL8" s="131">
        <f ca="1">CHOOSE(MATCH($C$5,Inputs!$I$11:$O$11,0),'Project 1'!CO33,'Project 2'!CO33,'Project 3'!CO33)</f>
        <v>-0.27598077442370034</v>
      </c>
      <c r="DM8" s="131">
        <f ca="1">CHOOSE(MATCH($C$5,Inputs!$I$11:$O$11,0),'Project 1'!CP33,'Project 2'!CP33,'Project 3'!CP33)</f>
        <v>-0.28048660351982585</v>
      </c>
      <c r="DN8" s="131">
        <f ca="1">CHOOSE(MATCH($C$5,Inputs!$I$11:$O$11,0),'Project 1'!CQ33,'Project 2'!CQ33,'Project 3'!CQ33)</f>
        <v>-0.2804636053120047</v>
      </c>
      <c r="DO8" s="131">
        <f ca="1">CHOOSE(MATCH($C$5,Inputs!$I$11:$O$11,0),'Project 1'!CR33,'Project 2'!CR33,'Project 3'!CR33)</f>
        <v>-0.26684791281765269</v>
      </c>
      <c r="DP8" s="131">
        <f ca="1">CHOOSE(MATCH($C$5,Inputs!$I$11:$O$11,0),'Project 1'!CS33,'Project 2'!CS33,'Project 3'!CS33)</f>
        <v>-0.28043327221120579</v>
      </c>
      <c r="DQ8" s="131">
        <f ca="1">CHOOSE(MATCH($C$5,Inputs!$I$11:$O$11,0),'Project 1'!CT33,'Project 2'!CT33,'Project 3'!CT33)</f>
        <v>-0.27588994706956782</v>
      </c>
      <c r="DR8" s="131">
        <f ca="1">CHOOSE(MATCH($C$5,Inputs!$I$11:$O$11,0),'Project 1'!CU33,'Project 2'!CU33,'Project 3'!CU33)</f>
        <v>-0.28041148593651449</v>
      </c>
      <c r="DS8" s="131">
        <f ca="1">CHOOSE(MATCH($C$5,Inputs!$I$11:$O$11,0),'Project 1'!CV33,'Project 2'!CV33,'Project 3'!CV33)</f>
        <v>-0.27588013824420676</v>
      </c>
      <c r="DT8" s="131">
        <f ca="1">CHOOSE(MATCH($C$5,Inputs!$I$11:$O$11,0),'Project 1'!CW33,'Project 2'!CW33,'Project 3'!CW33)</f>
        <v>-0.28041148593651449</v>
      </c>
      <c r="DU8" s="131">
        <f ca="1">CHOOSE(MATCH($C$5,Inputs!$I$11:$O$11,0),'Project 1'!CX33,'Project 2'!CX33,'Project 3'!CX33)</f>
        <v>-0.28041148593651449</v>
      </c>
      <c r="DV8" s="131">
        <f ca="1">CHOOSE(MATCH($C$5,Inputs!$I$11:$O$11,0),'Project 1'!CY33,'Project 2'!CY33,'Project 3'!CY33)</f>
        <v>-0.27588013824420676</v>
      </c>
      <c r="DW8" s="131">
        <f ca="1">CHOOSE(MATCH($C$5,Inputs!$I$11:$O$11,0),'Project 1'!CZ33,'Project 2'!CZ33,'Project 3'!CZ33)</f>
        <v>-0.28041148593651449</v>
      </c>
      <c r="DX8" s="131">
        <f ca="1">CHOOSE(MATCH($C$5,Inputs!$I$11:$O$11,0),'Project 1'!DA33,'Project 2'!DA33,'Project 3'!DA33)</f>
        <v>-0.27588013824420676</v>
      </c>
      <c r="DY8" s="131">
        <f ca="1">CHOOSE(MATCH($C$5,Inputs!$I$11:$O$11,0),'Project 1'!DB33,'Project 2'!DB33,'Project 3'!DB33)</f>
        <v>-0.28041148593651449</v>
      </c>
      <c r="DZ8" s="131">
        <f ca="1">CHOOSE(MATCH($C$5,Inputs!$I$11:$O$11,0),'Project 1'!DC33,'Project 2'!DC33,'Project 3'!DC33)</f>
        <v>-0.28041148593651449</v>
      </c>
      <c r="EA8" s="131">
        <f ca="1">CHOOSE(MATCH($C$5,Inputs!$I$11:$O$11,0),'Project 1'!DD33,'Project 2'!DD33,'Project 3'!DD33)</f>
        <v>-0.26681744285959147</v>
      </c>
      <c r="EB8" s="131">
        <f ca="1">CHOOSE(MATCH($C$5,Inputs!$I$11:$O$11,0),'Project 1'!DE33,'Project 2'!DE33,'Project 3'!DE33)</f>
        <v>-0.28041148593651449</v>
      </c>
      <c r="EC8" s="131">
        <f ca="1">CHOOSE(MATCH($C$5,Inputs!$I$11:$O$11,0),'Project 1'!DF33,'Project 2'!DF33,'Project 3'!DF33)</f>
        <v>-0.27588013824420676</v>
      </c>
      <c r="ED8" s="131">
        <f ca="1">CHOOSE(MATCH($C$5,Inputs!$I$11:$O$11,0),'Project 1'!DG33,'Project 2'!DG33,'Project 3'!DG33)</f>
        <v>-0.28041148593651449</v>
      </c>
      <c r="EE8" s="131">
        <f ca="1">CHOOSE(MATCH($C$5,Inputs!$I$11:$O$11,0),'Project 1'!DH33,'Project 2'!DH33,'Project 3'!DH33)</f>
        <v>-0.27588013824420676</v>
      </c>
      <c r="EF8" s="131">
        <f ca="1">CHOOSE(MATCH($C$5,Inputs!$I$11:$O$11,0),'Project 1'!DI33,'Project 2'!DI33,'Project 3'!DI33)</f>
        <v>-0.28041148593651449</v>
      </c>
      <c r="EG8" s="131">
        <f ca="1">CHOOSE(MATCH($C$5,Inputs!$I$11:$O$11,0),'Project 1'!DJ33,'Project 2'!DJ33,'Project 3'!DJ33)</f>
        <v>-0.28041148593651449</v>
      </c>
      <c r="EH8" s="131">
        <f ca="1">CHOOSE(MATCH($C$5,Inputs!$I$11:$O$11,0),'Project 1'!DK33,'Project 2'!DK33,'Project 3'!DK33)</f>
        <v>-0.27588013824420676</v>
      </c>
      <c r="EI8" s="131">
        <f ca="1">CHOOSE(MATCH($C$5,Inputs!$I$11:$O$11,0),'Project 1'!DL33,'Project 2'!DL33,'Project 3'!DL33)</f>
        <v>-0.28041148593651449</v>
      </c>
      <c r="EJ8" s="131">
        <f ca="1">CHOOSE(MATCH($C$5,Inputs!$I$11:$O$11,0),'Project 1'!DM33,'Project 2'!DM33,'Project 3'!DM33)</f>
        <v>-0.27588013824420676</v>
      </c>
      <c r="EK8" s="131">
        <f ca="1">CHOOSE(MATCH($C$5,Inputs!$I$11:$O$11,0),'Project 1'!DN33,'Project 2'!DN33,'Project 3'!DN33)</f>
        <v>-0.28041148593651449</v>
      </c>
      <c r="EL8" s="131">
        <f ca="1">CHOOSE(MATCH($C$5,Inputs!$I$11:$O$11,0),'Project 1'!DO33,'Project 2'!DO33,'Project 3'!DO33)</f>
        <v>-0.28041148593651449</v>
      </c>
      <c r="EM8" s="131">
        <f ca="1">CHOOSE(MATCH($C$5,Inputs!$I$11:$O$11,0),'Project 1'!DP33,'Project 2'!DP33,'Project 3'!DP33)</f>
        <v>-0.26681744285959147</v>
      </c>
      <c r="EN8" s="131">
        <f ca="1">CHOOSE(MATCH($C$5,Inputs!$I$11:$O$11,0),'Project 1'!DQ33,'Project 2'!DQ33,'Project 3'!DQ33)</f>
        <v>-0.28041148593651449</v>
      </c>
      <c r="EO8" s="131">
        <f ca="1">CHOOSE(MATCH($C$5,Inputs!$I$11:$O$11,0),'Project 1'!DR33,'Project 2'!DR33,'Project 3'!DR33)</f>
        <v>-0.27588013824420676</v>
      </c>
      <c r="EP8" s="131">
        <f ca="1">CHOOSE(MATCH($C$5,Inputs!$I$11:$O$11,0),'Project 1'!DS33,'Project 2'!DS33,'Project 3'!DS33)</f>
        <v>-0.28041148593651449</v>
      </c>
      <c r="EQ8" s="131">
        <f ca="1">CHOOSE(MATCH($C$5,Inputs!$I$11:$O$11,0),'Project 1'!DT33,'Project 2'!DT33,'Project 3'!DT33)</f>
        <v>-0.27588013824420676</v>
      </c>
      <c r="ER8" s="131">
        <f ca="1">CHOOSE(MATCH($C$5,Inputs!$I$11:$O$11,0),'Project 1'!DU33,'Project 2'!DU33,'Project 3'!DU33)</f>
        <v>-0.28041148593651449</v>
      </c>
      <c r="ES8" s="131">
        <f ca="1">CHOOSE(MATCH($C$5,Inputs!$I$11:$O$11,0),'Project 1'!DV33,'Project 2'!DV33,'Project 3'!DV33)</f>
        <v>-0.28041148593651449</v>
      </c>
      <c r="ET8" s="131">
        <f ca="1">CHOOSE(MATCH($C$5,Inputs!$I$11:$O$11,0),'Project 1'!DW33,'Project 2'!DW33,'Project 3'!DW33)</f>
        <v>-0.27588013824420676</v>
      </c>
      <c r="EU8" s="131">
        <f ca="1">CHOOSE(MATCH($C$5,Inputs!$I$11:$O$11,0),'Project 1'!DX33,'Project 2'!DX33,'Project 3'!DX33)</f>
        <v>-0.28041148593651449</v>
      </c>
      <c r="EV8" s="131">
        <f ca="1">CHOOSE(MATCH($C$5,Inputs!$I$11:$O$11,0),'Project 1'!DY33,'Project 2'!DY33,'Project 3'!DY33)</f>
        <v>-0.27588013824420676</v>
      </c>
      <c r="EW8" s="131">
        <f ca="1">CHOOSE(MATCH($C$5,Inputs!$I$11:$O$11,0),'Project 1'!DZ33,'Project 2'!DZ33,'Project 3'!DZ33)</f>
        <v>-0.28041148593651449</v>
      </c>
    </row>
    <row r="9" spans="2:154" ht="14">
      <c r="M9" s="499" t="s">
        <v>350</v>
      </c>
      <c r="N9" s="491">
        <f ca="1">CHOOSE(MATCH($C$5,Inputs!$I$11:$O$11,0),'Project 1'!H274,'Project 2'!H274,'Project 3'!H274)/Inputs!$O$7</f>
        <v>168.78013457348479</v>
      </c>
      <c r="AF9" s="130" t="s">
        <v>329</v>
      </c>
      <c r="AG9" s="131">
        <f>CHOOSE(MATCH($C$5,Inputs!$I$11:$O$11,0),'Project 1'!J36,'Project 2'!J36,'Project 3'!J36)</f>
        <v>0</v>
      </c>
      <c r="AH9" s="131">
        <f>CHOOSE(MATCH($C$5,Inputs!$I$11:$O$11,0),'Project 1'!K36,'Project 2'!K36,'Project 3'!K36)</f>
        <v>-19.543056208716795</v>
      </c>
      <c r="AI9" s="131">
        <f>CHOOSE(MATCH($C$5,Inputs!$I$11:$O$11,0),'Project 1'!L36,'Project 2'!L36,'Project 3'!L36)</f>
        <v>-19.543046689140152</v>
      </c>
      <c r="AJ9" s="131">
        <f>CHOOSE(MATCH($C$5,Inputs!$I$11:$O$11,0),'Project 1'!M36,'Project 2'!M36,'Project 3'!M36)</f>
        <v>-19.543037145764568</v>
      </c>
      <c r="AK9" s="131">
        <f>CHOOSE(MATCH($C$5,Inputs!$I$11:$O$11,0),'Project 1'!N36,'Project 2'!N36,'Project 3'!N36)</f>
        <v>3.8364608432707023E-3</v>
      </c>
      <c r="AL9" s="131">
        <f>CHOOSE(MATCH($C$5,Inputs!$I$11:$O$11,0),'Project 1'!O36,'Project 2'!O36,'Project 3'!O36)</f>
        <v>3.8460519953788788E-3</v>
      </c>
      <c r="AM9" s="131">
        <f>CHOOSE(MATCH($C$5,Inputs!$I$11:$O$11,0),'Project 1'!P36,'Project 2'!P36,'Project 3'!P36)</f>
        <v>3.855667125367326E-3</v>
      </c>
      <c r="AN9" s="131">
        <f>CHOOSE(MATCH($C$5,Inputs!$I$11:$O$11,0),'Project 1'!Q36,'Project 2'!Q36,'Project 3'!Q36)</f>
        <v>3.8653062931807438E-3</v>
      </c>
      <c r="AO9" s="131">
        <f>CHOOSE(MATCH($C$5,Inputs!$I$11:$O$11,0),'Project 1'!R36,'Project 2'!R36,'Project 3'!R36)</f>
        <v>3.874969558913696E-3</v>
      </c>
      <c r="AP9" s="131">
        <f>CHOOSE(MATCH($C$5,Inputs!$I$11:$O$11,0),'Project 1'!S36,'Project 2'!S36,'Project 3'!S36)</f>
        <v>3.8846569828109804E-3</v>
      </c>
      <c r="AQ9" s="131">
        <f>CHOOSE(MATCH($C$5,Inputs!$I$11:$O$11,0),'Project 1'!T36,'Project 2'!T36,'Project 3'!T36)</f>
        <v>3.8943686252680076E-3</v>
      </c>
      <c r="AR9" s="131">
        <f>CHOOSE(MATCH($C$5,Inputs!$I$11:$O$11,0),'Project 1'!U36,'Project 2'!U36,'Project 3'!U36)</f>
        <v>3.9041045468311782E-3</v>
      </c>
      <c r="AS9" s="131">
        <f>CHOOSE(MATCH($C$5,Inputs!$I$11:$O$11,0),'Project 1'!V36,'Project 2'!V36,'Project 3'!V36)</f>
        <v>3.9138648081982561E-3</v>
      </c>
      <c r="AT9" s="131">
        <f>CHOOSE(MATCH($C$5,Inputs!$I$11:$O$11,0),'Project 1'!W36,'Project 2'!W36,'Project 3'!W36)</f>
        <v>3.9236494702187524E-3</v>
      </c>
      <c r="AU9" s="131">
        <f>CHOOSE(MATCH($C$5,Inputs!$I$11:$O$11,0),'Project 1'!X36,'Project 2'!X36,'Project 3'!X36)</f>
        <v>3.9334585938942982E-3</v>
      </c>
      <c r="AV9" s="131">
        <f>CHOOSE(MATCH($C$5,Inputs!$I$11:$O$11,0),'Project 1'!Y36,'Project 2'!Y36,'Project 3'!Y36)</f>
        <v>3.9432922403790337E-3</v>
      </c>
      <c r="AW9" s="131">
        <f>CHOOSE(MATCH($C$5,Inputs!$I$11:$O$11,0),'Project 1'!Z36,'Project 2'!Z36,'Project 3'!Z36)</f>
        <v>-0.27548233339998784</v>
      </c>
      <c r="AX9" s="131">
        <f>CHOOSE(MATCH($C$5,Inputs!$I$11:$O$11,0),'Project 1'!AA36,'Project 2'!AA36,'Project 3'!AA36)</f>
        <v>3.2644446374800124E-3</v>
      </c>
      <c r="AY9" s="131">
        <f>CHOOSE(MATCH($C$5,Inputs!$I$11:$O$11,0),'Project 1'!AB36,'Project 2'!AB36,'Project 3'!AB36)</f>
        <v>3.2726057490737124E-3</v>
      </c>
      <c r="AZ9" s="131">
        <f>CHOOSE(MATCH($C$5,Inputs!$I$11:$O$11,0),'Project 1'!AC36,'Project 2'!AC36,'Project 3'!AC36)</f>
        <v>3.2807872634463965E-3</v>
      </c>
      <c r="BA9" s="131">
        <f>CHOOSE(MATCH($C$5,Inputs!$I$11:$O$11,0),'Project 1'!AD36,'Project 2'!AD36,'Project 3'!AD36)</f>
        <v>3.2889892316050134E-3</v>
      </c>
      <c r="BB9" s="131">
        <f>CHOOSE(MATCH($C$5,Inputs!$I$11:$O$11,0),'Project 1'!AE36,'Project 2'!AE36,'Project 3'!AE36)</f>
        <v>3.2972117046840255E-3</v>
      </c>
      <c r="BC9" s="131">
        <f>CHOOSE(MATCH($C$5,Inputs!$I$11:$O$11,0),'Project 1'!AF36,'Project 2'!AF36,'Project 3'!AF36)</f>
        <v>-0.80919454526605417</v>
      </c>
      <c r="BD9" s="131">
        <f>CHOOSE(MATCH($C$5,Inputs!$I$11:$O$11,0),'Project 1'!AG36,'Project 2'!AG36,'Project 3'!AG36)</f>
        <v>1.2824683707805997E-3</v>
      </c>
      <c r="BE9" s="131">
        <f>CHOOSE(MATCH($C$5,Inputs!$I$11:$O$11,0),'Project 1'!AH36,'Project 2'!AH36,'Project 3'!AH36)</f>
        <v>1.2856745417075513E-3</v>
      </c>
      <c r="BF9" s="131">
        <f>CHOOSE(MATCH($C$5,Inputs!$I$11:$O$11,0),'Project 1'!AI36,'Project 2'!AI36,'Project 3'!AI36)</f>
        <v>1.28888872806182E-3</v>
      </c>
      <c r="BG9" s="131">
        <f>CHOOSE(MATCH($C$5,Inputs!$I$11:$O$11,0),'Project 1'!AJ36,'Project 2'!AJ36,'Project 3'!AJ36)</f>
        <v>1.2921109498819747E-3</v>
      </c>
      <c r="BH9" s="131">
        <f>CHOOSE(MATCH($C$5,Inputs!$I$11:$O$11,0),'Project 1'!AK36,'Project 2'!AK36,'Project 3'!AK36)</f>
        <v>1.2953412272566796E-3</v>
      </c>
      <c r="BI9" s="131">
        <f>CHOOSE(MATCH($C$5,Inputs!$I$11:$O$11,0),'Project 1'!AL36,'Project 2'!AL36,'Project 3'!AL36)</f>
        <v>-7.5884310219377022</v>
      </c>
      <c r="BJ9" s="131">
        <f>CHOOSE(MATCH($C$5,Inputs!$I$11:$O$11,0),'Project 1'!AM36,'Project 2'!AM36,'Project 3'!AM36)</f>
        <v>0</v>
      </c>
      <c r="BK9" s="131">
        <f>CHOOSE(MATCH($C$5,Inputs!$I$11:$O$11,0),'Project 1'!AN36,'Project 2'!AN36,'Project 3'!AN36)</f>
        <v>0</v>
      </c>
      <c r="BL9" s="131">
        <f>CHOOSE(MATCH($C$5,Inputs!$I$11:$O$11,0),'Project 1'!AO36,'Project 2'!AO36,'Project 3'!AO36)</f>
        <v>0</v>
      </c>
      <c r="BM9" s="131">
        <f>CHOOSE(MATCH($C$5,Inputs!$I$11:$O$11,0),'Project 1'!AP36,'Project 2'!AP36,'Project 3'!AP36)</f>
        <v>0</v>
      </c>
      <c r="BN9" s="131">
        <f>CHOOSE(MATCH($C$5,Inputs!$I$11:$O$11,0),'Project 1'!AQ36,'Project 2'!AQ36,'Project 3'!AQ36)</f>
        <v>0</v>
      </c>
      <c r="BO9" s="131">
        <f>CHOOSE(MATCH($C$5,Inputs!$I$11:$O$11,0),'Project 1'!AR36,'Project 2'!AR36,'Project 3'!AR36)</f>
        <v>0</v>
      </c>
      <c r="BP9" s="131">
        <f>CHOOSE(MATCH($C$5,Inputs!$I$11:$O$11,0),'Project 1'!AS36,'Project 2'!AS36,'Project 3'!AS36)</f>
        <v>0</v>
      </c>
      <c r="BQ9" s="131">
        <f>CHOOSE(MATCH($C$5,Inputs!$I$11:$O$11,0),'Project 1'!AT36,'Project 2'!AT36,'Project 3'!AT36)</f>
        <v>0</v>
      </c>
      <c r="BR9" s="131">
        <f>CHOOSE(MATCH($C$5,Inputs!$I$11:$O$11,0),'Project 1'!AU36,'Project 2'!AU36,'Project 3'!AU36)</f>
        <v>0</v>
      </c>
      <c r="BS9" s="131">
        <f>CHOOSE(MATCH($C$5,Inputs!$I$11:$O$11,0),'Project 1'!AV36,'Project 2'!AV36,'Project 3'!AV36)</f>
        <v>0</v>
      </c>
      <c r="BT9" s="131">
        <f>CHOOSE(MATCH($C$5,Inputs!$I$11:$O$11,0),'Project 1'!AW36,'Project 2'!AW36,'Project 3'!AW36)</f>
        <v>0</v>
      </c>
      <c r="BU9" s="131">
        <f>CHOOSE(MATCH($C$5,Inputs!$I$11:$O$11,0),'Project 1'!AX36,'Project 2'!AX36,'Project 3'!AX36)</f>
        <v>-1.0919354838709678</v>
      </c>
      <c r="BV9" s="131">
        <f>CHOOSE(MATCH($C$5,Inputs!$I$11:$O$11,0),'Project 1'!AY36,'Project 2'!AY36,'Project 3'!AY36)</f>
        <v>0</v>
      </c>
      <c r="BW9" s="131">
        <f>CHOOSE(MATCH($C$5,Inputs!$I$11:$O$11,0),'Project 1'!AZ36,'Project 2'!AZ36,'Project 3'!AZ36)</f>
        <v>0</v>
      </c>
      <c r="BX9" s="131">
        <f>CHOOSE(MATCH($C$5,Inputs!$I$11:$O$11,0),'Project 1'!BA36,'Project 2'!BA36,'Project 3'!BA36)</f>
        <v>0</v>
      </c>
      <c r="BY9" s="131">
        <f>CHOOSE(MATCH($C$5,Inputs!$I$11:$O$11,0),'Project 1'!BB36,'Project 2'!BB36,'Project 3'!BB36)</f>
        <v>0</v>
      </c>
      <c r="BZ9" s="131">
        <f>CHOOSE(MATCH($C$5,Inputs!$I$11:$O$11,0),'Project 1'!BC36,'Project 2'!BC36,'Project 3'!BC36)</f>
        <v>0</v>
      </c>
      <c r="CA9" s="131">
        <f>CHOOSE(MATCH($C$5,Inputs!$I$11:$O$11,0),'Project 1'!BD36,'Project 2'!BD36,'Project 3'!BD36)</f>
        <v>0</v>
      </c>
      <c r="CB9" s="131">
        <f>CHOOSE(MATCH($C$5,Inputs!$I$11:$O$11,0),'Project 1'!BE36,'Project 2'!BE36,'Project 3'!BE36)</f>
        <v>0</v>
      </c>
      <c r="CC9" s="131">
        <f>CHOOSE(MATCH($C$5,Inputs!$I$11:$O$11,0),'Project 1'!BF36,'Project 2'!BF36,'Project 3'!BF36)</f>
        <v>0</v>
      </c>
      <c r="CD9" s="131">
        <f>CHOOSE(MATCH($C$5,Inputs!$I$11:$O$11,0),'Project 1'!BG36,'Project 2'!BG36,'Project 3'!BG36)</f>
        <v>0</v>
      </c>
      <c r="CE9" s="131">
        <f>CHOOSE(MATCH($C$5,Inputs!$I$11:$O$11,0),'Project 1'!BH36,'Project 2'!BH36,'Project 3'!BH36)</f>
        <v>0</v>
      </c>
      <c r="CF9" s="131">
        <f>CHOOSE(MATCH($C$5,Inputs!$I$11:$O$11,0),'Project 1'!BI36,'Project 2'!BI36,'Project 3'!BI36)</f>
        <v>0</v>
      </c>
      <c r="CG9" s="131">
        <f>CHOOSE(MATCH($C$5,Inputs!$I$11:$O$11,0),'Project 1'!BJ36,'Project 2'!BJ36,'Project 3'!BJ36)</f>
        <v>-9.0598546015180279</v>
      </c>
      <c r="CH9" s="131">
        <f>CHOOSE(MATCH($C$5,Inputs!$I$11:$O$11,0),'Project 1'!BK36,'Project 2'!BK36,'Project 3'!BK36)</f>
        <v>0</v>
      </c>
      <c r="CI9" s="131">
        <f>CHOOSE(MATCH($C$5,Inputs!$I$11:$O$11,0),'Project 1'!BL36,'Project 2'!BL36,'Project 3'!BL36)</f>
        <v>0</v>
      </c>
      <c r="CJ9" s="131">
        <f>CHOOSE(MATCH($C$5,Inputs!$I$11:$O$11,0),'Project 1'!BM36,'Project 2'!BM36,'Project 3'!BM36)</f>
        <v>0</v>
      </c>
      <c r="CK9" s="131">
        <f>CHOOSE(MATCH($C$5,Inputs!$I$11:$O$11,0),'Project 1'!BN36,'Project 2'!BN36,'Project 3'!BN36)</f>
        <v>0</v>
      </c>
      <c r="CL9" s="131">
        <f>CHOOSE(MATCH($C$5,Inputs!$I$11:$O$11,0),'Project 1'!BO36,'Project 2'!BO36,'Project 3'!BO36)</f>
        <v>0</v>
      </c>
      <c r="CM9" s="131">
        <f>CHOOSE(MATCH($C$5,Inputs!$I$11:$O$11,0),'Project 1'!BP36,'Project 2'!BP36,'Project 3'!BP36)</f>
        <v>-0.8125</v>
      </c>
      <c r="CN9" s="131">
        <f>CHOOSE(MATCH($C$5,Inputs!$I$11:$O$11,0),'Project 1'!BQ36,'Project 2'!BQ36,'Project 3'!BQ36)</f>
        <v>0</v>
      </c>
      <c r="CO9" s="131">
        <f>CHOOSE(MATCH($C$5,Inputs!$I$11:$O$11,0),'Project 1'!BR36,'Project 2'!BR36,'Project 3'!BR36)</f>
        <v>0</v>
      </c>
      <c r="CP9" s="131">
        <f>CHOOSE(MATCH($C$5,Inputs!$I$11:$O$11,0),'Project 1'!BS36,'Project 2'!BS36,'Project 3'!BS36)</f>
        <v>0</v>
      </c>
      <c r="CQ9" s="131">
        <f>CHOOSE(MATCH($C$5,Inputs!$I$11:$O$11,0),'Project 1'!BT36,'Project 2'!BT36,'Project 3'!BT36)</f>
        <v>0</v>
      </c>
      <c r="CR9" s="131">
        <f>CHOOSE(MATCH($C$5,Inputs!$I$11:$O$11,0),'Project 1'!BU36,'Project 2'!BU36,'Project 3'!BU36)</f>
        <v>0</v>
      </c>
      <c r="CS9" s="131">
        <f>CHOOSE(MATCH($C$5,Inputs!$I$11:$O$11,0),'Project 1'!BV36,'Project 2'!BV36,'Project 3'!BV36)</f>
        <v>-0.27943548387096784</v>
      </c>
      <c r="CT9" s="131">
        <f>CHOOSE(MATCH($C$5,Inputs!$I$11:$O$11,0),'Project 1'!BW36,'Project 2'!BW36,'Project 3'!BW36)</f>
        <v>0</v>
      </c>
      <c r="CU9" s="131">
        <f>CHOOSE(MATCH($C$5,Inputs!$I$11:$O$11,0),'Project 1'!BX36,'Project 2'!BX36,'Project 3'!BX36)</f>
        <v>0</v>
      </c>
      <c r="CV9" s="131">
        <f>CHOOSE(MATCH($C$5,Inputs!$I$11:$O$11,0),'Project 1'!BY36,'Project 2'!BY36,'Project 3'!BY36)</f>
        <v>0</v>
      </c>
      <c r="CW9" s="131">
        <f>CHOOSE(MATCH($C$5,Inputs!$I$11:$O$11,0),'Project 1'!BZ36,'Project 2'!BZ36,'Project 3'!BZ36)</f>
        <v>0</v>
      </c>
      <c r="CX9" s="131">
        <f>CHOOSE(MATCH($C$5,Inputs!$I$11:$O$11,0),'Project 1'!CA36,'Project 2'!CA36,'Project 3'!CA36)</f>
        <v>0</v>
      </c>
      <c r="CY9" s="131">
        <f>CHOOSE(MATCH($C$5,Inputs!$I$11:$O$11,0),'Project 1'!CB36,'Project 2'!CB36,'Project 3'!CB36)</f>
        <v>0</v>
      </c>
      <c r="CZ9" s="131">
        <f>CHOOSE(MATCH($C$5,Inputs!$I$11:$O$11,0),'Project 1'!CC36,'Project 2'!CC36,'Project 3'!CC36)</f>
        <v>0</v>
      </c>
      <c r="DA9" s="131">
        <f>CHOOSE(MATCH($C$5,Inputs!$I$11:$O$11,0),'Project 1'!CD36,'Project 2'!CD36,'Project 3'!CD36)</f>
        <v>0</v>
      </c>
      <c r="DB9" s="131">
        <f>CHOOSE(MATCH($C$5,Inputs!$I$11:$O$11,0),'Project 1'!CE36,'Project 2'!CE36,'Project 3'!CE36)</f>
        <v>0</v>
      </c>
      <c r="DC9" s="131">
        <f>CHOOSE(MATCH($C$5,Inputs!$I$11:$O$11,0),'Project 1'!CF36,'Project 2'!CF36,'Project 3'!CF36)</f>
        <v>0</v>
      </c>
      <c r="DD9" s="131">
        <f>CHOOSE(MATCH($C$5,Inputs!$I$11:$O$11,0),'Project 1'!CG36,'Project 2'!CG36,'Project 3'!CG36)</f>
        <v>0</v>
      </c>
      <c r="DE9" s="131">
        <f>CHOOSE(MATCH($C$5,Inputs!$I$11:$O$11,0),'Project 1'!CH36,'Project 2'!CH36,'Project 3'!CH36)</f>
        <v>-8.4022296015180267</v>
      </c>
      <c r="DF9" s="131">
        <f>CHOOSE(MATCH($C$5,Inputs!$I$11:$O$11,0),'Project 1'!CI36,'Project 2'!CI36,'Project 3'!CI36)</f>
        <v>0</v>
      </c>
      <c r="DG9" s="131">
        <f>CHOOSE(MATCH($C$5,Inputs!$I$11:$O$11,0),'Project 1'!CJ36,'Project 2'!CJ36,'Project 3'!CJ36)</f>
        <v>0</v>
      </c>
      <c r="DH9" s="131">
        <f>CHOOSE(MATCH($C$5,Inputs!$I$11:$O$11,0),'Project 1'!CK36,'Project 2'!CK36,'Project 3'!CK36)</f>
        <v>0</v>
      </c>
      <c r="DI9" s="131">
        <f>CHOOSE(MATCH($C$5,Inputs!$I$11:$O$11,0),'Project 1'!CL36,'Project 2'!CL36,'Project 3'!CL36)</f>
        <v>0</v>
      </c>
      <c r="DJ9" s="131">
        <f>CHOOSE(MATCH($C$5,Inputs!$I$11:$O$11,0),'Project 1'!CM36,'Project 2'!CM36,'Project 3'!CM36)</f>
        <v>0</v>
      </c>
      <c r="DK9" s="131">
        <f>CHOOSE(MATCH($C$5,Inputs!$I$11:$O$11,0),'Project 1'!CN36,'Project 2'!CN36,'Project 3'!CN36)</f>
        <v>0</v>
      </c>
      <c r="DL9" s="131">
        <f>CHOOSE(MATCH($C$5,Inputs!$I$11:$O$11,0),'Project 1'!CO36,'Project 2'!CO36,'Project 3'!CO36)</f>
        <v>0</v>
      </c>
      <c r="DM9" s="131">
        <f>CHOOSE(MATCH($C$5,Inputs!$I$11:$O$11,0),'Project 1'!CP36,'Project 2'!CP36,'Project 3'!CP36)</f>
        <v>0</v>
      </c>
      <c r="DN9" s="131">
        <f>CHOOSE(MATCH($C$5,Inputs!$I$11:$O$11,0),'Project 1'!CQ36,'Project 2'!CQ36,'Project 3'!CQ36)</f>
        <v>0</v>
      </c>
      <c r="DO9" s="131">
        <f>CHOOSE(MATCH($C$5,Inputs!$I$11:$O$11,0),'Project 1'!CR36,'Project 2'!CR36,'Project 3'!CR36)</f>
        <v>0</v>
      </c>
      <c r="DP9" s="131">
        <f>CHOOSE(MATCH($C$5,Inputs!$I$11:$O$11,0),'Project 1'!CS36,'Project 2'!CS36,'Project 3'!CS36)</f>
        <v>0</v>
      </c>
      <c r="DQ9" s="131">
        <f>CHOOSE(MATCH($C$5,Inputs!$I$11:$O$11,0),'Project 1'!CT36,'Project 2'!CT36,'Project 3'!CT36)</f>
        <v>-0.27943548387096784</v>
      </c>
      <c r="DR9" s="131">
        <f>CHOOSE(MATCH($C$5,Inputs!$I$11:$O$11,0),'Project 1'!CU36,'Project 2'!CU36,'Project 3'!CU36)</f>
        <v>0</v>
      </c>
      <c r="DS9" s="131">
        <f>CHOOSE(MATCH($C$5,Inputs!$I$11:$O$11,0),'Project 1'!CV36,'Project 2'!CV36,'Project 3'!CV36)</f>
        <v>0</v>
      </c>
      <c r="DT9" s="131">
        <f>CHOOSE(MATCH($C$5,Inputs!$I$11:$O$11,0),'Project 1'!CW36,'Project 2'!CW36,'Project 3'!CW36)</f>
        <v>0</v>
      </c>
      <c r="DU9" s="131">
        <f>CHOOSE(MATCH($C$5,Inputs!$I$11:$O$11,0),'Project 1'!CX36,'Project 2'!CX36,'Project 3'!CX36)</f>
        <v>0</v>
      </c>
      <c r="DV9" s="131">
        <f>CHOOSE(MATCH($C$5,Inputs!$I$11:$O$11,0),'Project 1'!CY36,'Project 2'!CY36,'Project 3'!CY36)</f>
        <v>0</v>
      </c>
      <c r="DW9" s="131">
        <f>CHOOSE(MATCH($C$5,Inputs!$I$11:$O$11,0),'Project 1'!CZ36,'Project 2'!CZ36,'Project 3'!CZ36)</f>
        <v>-0.8125</v>
      </c>
      <c r="DX9" s="131">
        <f>CHOOSE(MATCH($C$5,Inputs!$I$11:$O$11,0),'Project 1'!DA36,'Project 2'!DA36,'Project 3'!DA36)</f>
        <v>0</v>
      </c>
      <c r="DY9" s="131">
        <f>CHOOSE(MATCH($C$5,Inputs!$I$11:$O$11,0),'Project 1'!DB36,'Project 2'!DB36,'Project 3'!DB36)</f>
        <v>0</v>
      </c>
      <c r="DZ9" s="131">
        <f>CHOOSE(MATCH($C$5,Inputs!$I$11:$O$11,0),'Project 1'!DC36,'Project 2'!DC36,'Project 3'!DC36)</f>
        <v>0</v>
      </c>
      <c r="EA9" s="131">
        <f>CHOOSE(MATCH($C$5,Inputs!$I$11:$O$11,0),'Project 1'!DD36,'Project 2'!DD36,'Project 3'!DD36)</f>
        <v>0</v>
      </c>
      <c r="EB9" s="131">
        <f>CHOOSE(MATCH($C$5,Inputs!$I$11:$O$11,0),'Project 1'!DE36,'Project 2'!DE36,'Project 3'!DE36)</f>
        <v>0</v>
      </c>
      <c r="EC9" s="131">
        <f>CHOOSE(MATCH($C$5,Inputs!$I$11:$O$11,0),'Project 1'!DF36,'Project 2'!DF36,'Project 3'!DF36)</f>
        <v>-9.0598546015180279</v>
      </c>
      <c r="ED9" s="131">
        <f>CHOOSE(MATCH($C$5,Inputs!$I$11:$O$11,0),'Project 1'!DG36,'Project 2'!DG36,'Project 3'!DG36)</f>
        <v>0</v>
      </c>
      <c r="EE9" s="131">
        <f>CHOOSE(MATCH($C$5,Inputs!$I$11:$O$11,0),'Project 1'!DH36,'Project 2'!DH36,'Project 3'!DH36)</f>
        <v>0</v>
      </c>
      <c r="EF9" s="131">
        <f>CHOOSE(MATCH($C$5,Inputs!$I$11:$O$11,0),'Project 1'!DI36,'Project 2'!DI36,'Project 3'!DI36)</f>
        <v>0</v>
      </c>
      <c r="EG9" s="131">
        <f>CHOOSE(MATCH($C$5,Inputs!$I$11:$O$11,0),'Project 1'!DJ36,'Project 2'!DJ36,'Project 3'!DJ36)</f>
        <v>0</v>
      </c>
      <c r="EH9" s="131">
        <f>CHOOSE(MATCH($C$5,Inputs!$I$11:$O$11,0),'Project 1'!DK36,'Project 2'!DK36,'Project 3'!DK36)</f>
        <v>0</v>
      </c>
      <c r="EI9" s="131">
        <f>CHOOSE(MATCH($C$5,Inputs!$I$11:$O$11,0),'Project 1'!DL36,'Project 2'!DL36,'Project 3'!DL36)</f>
        <v>0</v>
      </c>
      <c r="EJ9" s="131">
        <f>CHOOSE(MATCH($C$5,Inputs!$I$11:$O$11,0),'Project 1'!DM36,'Project 2'!DM36,'Project 3'!DM36)</f>
        <v>0</v>
      </c>
      <c r="EK9" s="131">
        <f>CHOOSE(MATCH($C$5,Inputs!$I$11:$O$11,0),'Project 1'!DN36,'Project 2'!DN36,'Project 3'!DN36)</f>
        <v>0</v>
      </c>
      <c r="EL9" s="131">
        <f>CHOOSE(MATCH($C$5,Inputs!$I$11:$O$11,0),'Project 1'!DO36,'Project 2'!DO36,'Project 3'!DO36)</f>
        <v>0</v>
      </c>
      <c r="EM9" s="131">
        <f>CHOOSE(MATCH($C$5,Inputs!$I$11:$O$11,0),'Project 1'!DP36,'Project 2'!DP36,'Project 3'!DP36)</f>
        <v>0</v>
      </c>
      <c r="EN9" s="131">
        <f>CHOOSE(MATCH($C$5,Inputs!$I$11:$O$11,0),'Project 1'!DQ36,'Project 2'!DQ36,'Project 3'!DQ36)</f>
        <v>0</v>
      </c>
      <c r="EO9" s="131">
        <f>CHOOSE(MATCH($C$5,Inputs!$I$11:$O$11,0),'Project 1'!DR36,'Project 2'!DR36,'Project 3'!DR36)</f>
        <v>-1.0919354838709678</v>
      </c>
      <c r="EP9" s="131">
        <f>CHOOSE(MATCH($C$5,Inputs!$I$11:$O$11,0),'Project 1'!DS36,'Project 2'!DS36,'Project 3'!DS36)</f>
        <v>0</v>
      </c>
      <c r="EQ9" s="131">
        <f>CHOOSE(MATCH($C$5,Inputs!$I$11:$O$11,0),'Project 1'!DT36,'Project 2'!DT36,'Project 3'!DT36)</f>
        <v>0</v>
      </c>
      <c r="ER9" s="131">
        <f>CHOOSE(MATCH($C$5,Inputs!$I$11:$O$11,0),'Project 1'!DU36,'Project 2'!DU36,'Project 3'!DU36)</f>
        <v>0</v>
      </c>
      <c r="ES9" s="131">
        <f>CHOOSE(MATCH($C$5,Inputs!$I$11:$O$11,0),'Project 1'!DV36,'Project 2'!DV36,'Project 3'!DV36)</f>
        <v>0</v>
      </c>
      <c r="ET9" s="131">
        <f>CHOOSE(MATCH($C$5,Inputs!$I$11:$O$11,0),'Project 1'!DW36,'Project 2'!DW36,'Project 3'!DW36)</f>
        <v>0</v>
      </c>
      <c r="EU9" s="131">
        <f>CHOOSE(MATCH($C$5,Inputs!$I$11:$O$11,0),'Project 1'!DX36,'Project 2'!DX36,'Project 3'!DX36)</f>
        <v>0</v>
      </c>
      <c r="EV9" s="131">
        <f>CHOOSE(MATCH($C$5,Inputs!$I$11:$O$11,0),'Project 1'!DY36,'Project 2'!DY36,'Project 3'!DY36)</f>
        <v>0</v>
      </c>
      <c r="EW9" s="131">
        <f>CHOOSE(MATCH($C$5,Inputs!$I$11:$O$11,0),'Project 1'!DZ36,'Project 2'!DZ36,'Project 3'!DZ36)</f>
        <v>0</v>
      </c>
    </row>
    <row r="10" spans="2:154" ht="14">
      <c r="M10" s="499" t="s">
        <v>351</v>
      </c>
      <c r="N10" s="492">
        <f ca="1">CHOOSE(MATCH($C$5,Inputs!$I$11:$O$11,0),'Project 1'!H323,'Project 2'!H323,'Project 3'!H323)/Inputs!$O$7</f>
        <v>32.717664720307049</v>
      </c>
      <c r="AF10" s="130" t="s">
        <v>382</v>
      </c>
      <c r="AG10" s="131">
        <f ca="1">IF(ISNUMBER(AG5),CHOOSE(MATCH($C$5,Inputs!$I$11:$O$11,0),'Project 1'!J37,'Project 2'!J37,'Project 3'!J37),NA())</f>
        <v>0</v>
      </c>
      <c r="AH10" s="131">
        <f ca="1">IF(ISNUMBER(AH5),CHOOSE(MATCH($C$5,Inputs!$I$11:$O$11,0),'Project 1'!K37,'Project 2'!K37,'Project 3'!K37),NA())</f>
        <v>-19.539248378059774</v>
      </c>
      <c r="AI10" s="131">
        <f ca="1">IF(ISNUMBER(AI5),CHOOSE(MATCH($C$5,Inputs!$I$11:$O$11,0),'Project 1'!L37,'Project 2'!L37,'Project 3'!L37),NA())</f>
        <v>-19.539229338906487</v>
      </c>
      <c r="AJ10" s="131">
        <f ca="1">IF(ISNUMBER(AJ5),CHOOSE(MATCH($C$5,Inputs!$I$11:$O$11,0),'Project 1'!M37,'Project 2'!M37,'Project 3'!M37),NA())</f>
        <v>-19.539210252155321</v>
      </c>
      <c r="AK10" s="131">
        <f ca="1">IF(ISNUMBER(AK5),CHOOSE(MATCH($C$5,Inputs!$I$11:$O$11,0),'Project 1'!N37,'Project 2'!N37,'Project 3'!N37),NA())</f>
        <v>18.859146945676617</v>
      </c>
      <c r="AL10" s="131">
        <f ca="1">IF(ISNUMBER(AL5),CHOOSE(MATCH($C$5,Inputs!$I$11:$O$11,0),'Project 1'!O37,'Project 2'!O37,'Project 3'!O37),NA())</f>
        <v>0.99560589053663784</v>
      </c>
      <c r="AM10" s="131">
        <f ca="1">IF(ISNUMBER(AM5),CHOOSE(MATCH($C$5,Inputs!$I$11:$O$11,0),'Project 1'!P37,'Project 2'!P37,'Project 3'!P37),NA())</f>
        <v>1.1983408684897567</v>
      </c>
      <c r="AN10" s="131">
        <f ca="1">IF(ISNUMBER(AN5),CHOOSE(MATCH($C$5,Inputs!$I$11:$O$11,0),'Project 1'!Q37,'Project 2'!Q37,'Project 3'!Q37),NA())</f>
        <v>1.2218054621079619</v>
      </c>
      <c r="AO10" s="131">
        <f ca="1">IF(ISNUMBER(AO5),CHOOSE(MATCH($C$5,Inputs!$I$11:$O$11,0),'Project 1'!R37,'Project 2'!R37,'Project 3'!R37),NA())</f>
        <v>1.1919803393655395</v>
      </c>
      <c r="AP10" s="131">
        <f ca="1">IF(ISNUMBER(AP5),CHOOSE(MATCH($C$5,Inputs!$I$11:$O$11,0),'Project 1'!S37,'Project 2'!S37,'Project 3'!S37),NA())</f>
        <v>1.128100265171236</v>
      </c>
      <c r="AQ10" s="131">
        <f ca="1">IF(ISNUMBER(AQ5),CHOOSE(MATCH($C$5,Inputs!$I$11:$O$11,0),'Project 1'!T37,'Project 2'!T37,'Project 3'!T37),NA())</f>
        <v>1.1476327410240441</v>
      </c>
      <c r="AR10" s="131">
        <f ca="1">IF(ISNUMBER(AR5),CHOOSE(MATCH($C$5,Inputs!$I$11:$O$11,0),'Project 1'!U37,'Project 2'!U37,'Project 3'!U37),NA())</f>
        <v>1.0841823259446319</v>
      </c>
      <c r="AS10" s="131">
        <f ca="1">IF(ISNUMBER(AS5),CHOOSE(MATCH($C$5,Inputs!$I$11:$O$11,0),'Project 1'!V37,'Project 2'!V37,'Project 3'!V37),NA())</f>
        <v>1.1015724911056388</v>
      </c>
      <c r="AT10" s="131">
        <f ca="1">IF(ISNUMBER(AT5),CHOOSE(MATCH($C$5,Inputs!$I$11:$O$11,0),'Project 1'!W37,'Project 2'!W37,'Project 3'!W37),NA())</f>
        <v>1.0780897958305518</v>
      </c>
      <c r="AU10" s="131">
        <f ca="1">IF(ISNUMBER(AU5),CHOOSE(MATCH($C$5,Inputs!$I$11:$O$11,0),'Project 1'!X37,'Project 2'!X37,'Project 3'!X37),NA())</f>
        <v>0.93955163522695062</v>
      </c>
      <c r="AV10" s="131">
        <f ca="1">IF(ISNUMBER(AV5),CHOOSE(MATCH($C$5,Inputs!$I$11:$O$11,0),'Project 1'!Y37,'Project 2'!Y37,'Project 3'!Y37),NA())</f>
        <v>1.0312666887268946</v>
      </c>
      <c r="AW10" s="131">
        <f ca="1">IF(ISNUMBER(AW5),CHOOSE(MATCH($C$5,Inputs!$I$11:$O$11,0),'Project 1'!Z37,'Project 2'!Z37,'Project 3'!Z37),NA())</f>
        <v>0.69324970166446676</v>
      </c>
      <c r="AX10" s="131">
        <f ca="1">IF(ISNUMBER(AX5),CHOOSE(MATCH($C$5,Inputs!$I$11:$O$11,0),'Project 1'!AA37,'Project 2'!AA37,'Project 3'!AA37),NA())</f>
        <v>0.98781948976621403</v>
      </c>
      <c r="AY10" s="131">
        <f ca="1">IF(ISNUMBER(AY5),CHOOSE(MATCH($C$5,Inputs!$I$11:$O$11,0),'Project 1'!AB37,'Project 2'!AB37,'Project 3'!AB37),NA())</f>
        <v>0.93218699726656939</v>
      </c>
      <c r="AZ10" s="131">
        <f ca="1">IF(ISNUMBER(AZ5),CHOOSE(MATCH($C$5,Inputs!$I$11:$O$11,0),'Project 1'!AC37,'Project 2'!AC37,'Project 3'!AC37),NA())</f>
        <v>0.94809999414267021</v>
      </c>
      <c r="BA10" s="131">
        <f ca="1">IF(ISNUMBER(BA5),CHOOSE(MATCH($C$5,Inputs!$I$11:$O$11,0),'Project 1'!AD37,'Project 2'!AD37,'Project 3'!AD37),NA())</f>
        <v>0.92875137619489334</v>
      </c>
      <c r="BB10" s="131">
        <f ca="1">IF(ISNUMBER(BB5),CHOOSE(MATCH($C$5,Inputs!$I$11:$O$11,0),'Project 1'!AE37,'Project 2'!AE37,'Project 3'!AE37),NA())</f>
        <v>0.87578005850498686</v>
      </c>
      <c r="BC10" s="131">
        <f ca="1">IF(ISNUMBER(BC5),CHOOSE(MATCH($C$5,Inputs!$I$11:$O$11,0),'Project 1'!AF37,'Project 2'!AF37,'Project 3'!AF37),NA())</f>
        <v>7.7817883729721093E-2</v>
      </c>
      <c r="BD10" s="131">
        <f ca="1">IF(ISNUMBER(BD5),CHOOSE(MATCH($C$5,Inputs!$I$11:$O$11,0),'Project 1'!AG37,'Project 2'!AG37,'Project 3'!AG37),NA())</f>
        <v>0.83624686788072045</v>
      </c>
      <c r="BE10" s="131">
        <f ca="1">IF(ISNUMBER(BE5),CHOOSE(MATCH($C$5,Inputs!$I$11:$O$11,0),'Project 1'!AH37,'Project 2'!AH37,'Project 3'!AH37),NA())</f>
        <v>0.85305132458662092</v>
      </c>
      <c r="BF10" s="131">
        <f ca="1">IF(ISNUMBER(BF5),CHOOSE(MATCH($C$5,Inputs!$I$11:$O$11,0),'Project 1'!AI37,'Project 2'!AI37,'Project 3'!AI37),NA())</f>
        <v>0.83803784264871162</v>
      </c>
      <c r="BG10" s="131">
        <f ca="1">IF(ISNUMBER(BG5),CHOOSE(MATCH($C$5,Inputs!$I$11:$O$11,0),'Project 1'!AJ37,'Project 2'!AJ37,'Project 3'!AJ37),NA())</f>
        <v>0.76137660449833433</v>
      </c>
      <c r="BH10" s="131">
        <f ca="1">IF(ISNUMBER(BH5),CHOOSE(MATCH($C$5,Inputs!$I$11:$O$11,0),'Project 1'!AK37,'Project 2'!AK37,'Project 3'!AK37),NA())</f>
        <v>0.80903230758900357</v>
      </c>
      <c r="BI10" s="131">
        <f ca="1">IF(ISNUMBER(BI5),CHOOSE(MATCH($C$5,Inputs!$I$11:$O$11,0),'Project 1'!AL37,'Project 2'!AL37,'Project 3'!AL37),NA())</f>
        <v>-6.8238371995091445</v>
      </c>
      <c r="BJ10" s="131">
        <f ca="1">IF(ISNUMBER(BJ5),CHOOSE(MATCH($C$5,Inputs!$I$11:$O$11,0),'Project 1'!AM37,'Project 2'!AM37,'Project 3'!AM37),NA())</f>
        <v>0.78233952238393312</v>
      </c>
      <c r="BK10" s="131">
        <f ca="1">IF(ISNUMBER(BK5),CHOOSE(MATCH($C$5,Inputs!$I$11:$O$11,0),'Project 1'!AN37,'Project 2'!AN37,'Project 3'!AN37),NA())</f>
        <v>0.74193627379312743</v>
      </c>
      <c r="BL10" s="131">
        <f ca="1">IF(ISNUMBER(BL5),CHOOSE(MATCH($C$5,Inputs!$I$11:$O$11,0),'Project 1'!AO37,'Project 2'!AO37,'Project 3'!AO37),NA())</f>
        <v>0.7603907718200964</v>
      </c>
      <c r="BM10" s="131">
        <f ca="1">IF(ISNUMBER(BM5),CHOOSE(MATCH($C$5,Inputs!$I$11:$O$11,0),'Project 1'!AP37,'Project 2'!AP37,'Project 3'!AP37),NA())</f>
        <v>0.74990194313934411</v>
      </c>
      <c r="BN10" s="131">
        <f ca="1">IF(ISNUMBER(BN5),CHOOSE(MATCH($C$5,Inputs!$I$11:$O$11,0),'Project 1'!AQ37,'Project 2'!AQ37,'Project 3'!AQ37),NA())</f>
        <v>0.7117586515630121</v>
      </c>
      <c r="BO10" s="131">
        <f ca="1">IF(ISNUMBER(BO5),CHOOSE(MATCH($C$5,Inputs!$I$11:$O$11,0),'Project 1'!AR37,'Project 2'!AR37,'Project 3'!AR37),NA())</f>
        <v>0.73045050255705912</v>
      </c>
      <c r="BP10" s="131">
        <f ca="1">IF(ISNUMBER(BP5),CHOOSE(MATCH($C$5,Inputs!$I$11:$O$11,0),'Project 1'!AS37,'Project 2'!AS37,'Project 3'!AS37),NA())</f>
        <v>0.69304816111583434</v>
      </c>
      <c r="BQ10" s="131">
        <f ca="1">IF(ISNUMBER(BQ5),CHOOSE(MATCH($C$5,Inputs!$I$11:$O$11,0),'Project 1'!AT37,'Project 2'!AT37,'Project 3'!AT37),NA())</f>
        <v>0.7112466363884582</v>
      </c>
      <c r="BR10" s="131">
        <f ca="1">IF(ISNUMBER(BR5),CHOOSE(MATCH($C$5,Inputs!$I$11:$O$11,0),'Project 1'!AU37,'Project 2'!AU37,'Project 3'!AU37),NA())</f>
        <v>0.70291378652545045</v>
      </c>
      <c r="BS10" s="131">
        <f ca="1">IF(ISNUMBER(BS5),CHOOSE(MATCH($C$5,Inputs!$I$11:$O$11,0),'Project 1'!AV37,'Project 2'!AV37,'Project 3'!AV37),NA())</f>
        <v>0.61513841913777967</v>
      </c>
      <c r="BT10" s="131">
        <f ca="1">IF(ISNUMBER(BT5),CHOOSE(MATCH($C$5,Inputs!$I$11:$O$11,0),'Project 1'!AW37,'Project 2'!AW37,'Project 3'!AW37),NA())</f>
        <v>0.68914063124189573</v>
      </c>
      <c r="BU10" s="131">
        <f ca="1">IF(ISNUMBER(BU5),CHOOSE(MATCH($C$5,Inputs!$I$11:$O$11,0),'Project 1'!AX37,'Project 2'!AX37,'Project 3'!AX37),NA())</f>
        <v>0.17648844395490837</v>
      </c>
      <c r="BV10" s="131">
        <f ca="1">IF(ISNUMBER(BV5),CHOOSE(MATCH($C$5,Inputs!$I$11:$O$11,0),'Project 1'!AY37,'Project 2'!AY37,'Project 3'!AY37),NA())</f>
        <v>1.3038154224366982</v>
      </c>
      <c r="BW10" s="131">
        <f ca="1">IF(ISNUMBER(BW5),CHOOSE(MATCH($C$5,Inputs!$I$11:$O$11,0),'Project 1'!AZ37,'Project 2'!AZ37,'Project 3'!AZ37),NA())</f>
        <v>1.2464970900349437</v>
      </c>
      <c r="BX10" s="131">
        <f ca="1">IF(ISNUMBER(BX5),CHOOSE(MATCH($C$5,Inputs!$I$11:$O$11,0),'Project 1'!BA37,'Project 2'!BA37,'Project 3'!BA37),NA())</f>
        <v>1.2825047472744027</v>
      </c>
      <c r="BY10" s="131">
        <f ca="1">IF(ISNUMBER(BY5),CHOOSE(MATCH($C$5,Inputs!$I$11:$O$11,0),'Project 1'!BB37,'Project 2'!BB37,'Project 3'!BB37),NA())</f>
        <v>1.274148977878006</v>
      </c>
      <c r="BZ10" s="131">
        <f ca="1">IF(ISNUMBER(BZ5),CHOOSE(MATCH($C$5,Inputs!$I$11:$O$11,0),'Project 1'!BC37,'Project 2'!BC37,'Project 3'!BC37),NA())</f>
        <v>1.220399418019702</v>
      </c>
      <c r="CA10" s="131">
        <f ca="1">IF(ISNUMBER(CA5),CHOOSE(MATCH($C$5,Inputs!$I$11:$O$11,0),'Project 1'!BD37,'Project 2'!BD37,'Project 3'!BD37),NA())</f>
        <v>1.257297757369312</v>
      </c>
      <c r="CB10" s="131">
        <f ca="1">IF(ISNUMBER(CB5),CHOOSE(MATCH($C$5,Inputs!$I$11:$O$11,0),'Project 1'!BE37,'Project 2'!BE37,'Project 3'!BE37),NA())</f>
        <v>1.2040191426804561</v>
      </c>
      <c r="CC10" s="131">
        <f ca="1">IF(ISNUMBER(CC5),CHOOSE(MATCH($C$5,Inputs!$I$11:$O$11,0),'Project 1'!BF37,'Project 2'!BF37,'Project 3'!BF37),NA())</f>
        <v>1.2403116836701598</v>
      </c>
      <c r="CD10" s="131">
        <f ca="1">IF(ISNUMBER(CD5),CHOOSE(MATCH($C$5,Inputs!$I$11:$O$11,0),'Project 1'!BG37,'Project 2'!BG37,'Project 3'!BG37),NA())</f>
        <v>1.2317949626140368</v>
      </c>
      <c r="CE10" s="131">
        <f ca="1">IF(ISNUMBER(CE5),CHOOSE(MATCH($C$5,Inputs!$I$11:$O$11,0),'Project 1'!BH37,'Project 2'!BH37,'Project 3'!BH37),NA())</f>
        <v>1.0916355604514705</v>
      </c>
      <c r="CF10" s="131">
        <f ca="1">IF(ISNUMBER(CF5),CHOOSE(MATCH($C$5,Inputs!$I$11:$O$11,0),'Project 1'!BI37,'Project 2'!BI37,'Project 3'!BI37),NA())</f>
        <v>1.2153805130453244</v>
      </c>
      <c r="CG10" s="131">
        <f ca="1">IF(ISNUMBER(CG5),CHOOSE(MATCH($C$5,Inputs!$I$11:$O$11,0),'Project 1'!BJ37,'Project 2'!BJ37,'Project 3'!BJ37),NA())</f>
        <v>-7.8961366890408193</v>
      </c>
      <c r="CH10" s="131">
        <f ca="1">IF(ISNUMBER(CH5),CHOOSE(MATCH($C$5,Inputs!$I$11:$O$11,0),'Project 1'!BK37,'Project 2'!BK37,'Project 3'!BK37),NA())</f>
        <v>1.1989746965647108</v>
      </c>
      <c r="CI10" s="131">
        <f ca="1">IF(ISNUMBER(CI5),CHOOSE(MATCH($C$5,Inputs!$I$11:$O$11,0),'Project 1'!BL37,'Project 2'!BL37,'Project 3'!BL37),NA())</f>
        <v>1.1478648183801226</v>
      </c>
      <c r="CJ10" s="131">
        <f ca="1">IF(ISNUMBER(CJ5),CHOOSE(MATCH($C$5,Inputs!$I$11:$O$11,0),'Project 1'!BM37,'Project 2'!BM37,'Project 3'!BM37),NA())</f>
        <v>1.1826303593366045</v>
      </c>
      <c r="CK10" s="131">
        <f ca="1">IF(ISNUMBER(CK5),CHOOSE(MATCH($C$5,Inputs!$I$11:$O$11,0),'Project 1'!BN37,'Project 2'!BN37,'Project 3'!BN37),NA())</f>
        <v>1.1744970768627412</v>
      </c>
      <c r="CL10" s="131">
        <f ca="1">IF(ISNUMBER(CL5),CHOOSE(MATCH($C$5,Inputs!$I$11:$O$11,0),'Project 1'!BO37,'Project 2'!BO37,'Project 3'!BO37),NA())</f>
        <v>1.1242579066575518</v>
      </c>
      <c r="CM10" s="131">
        <f ca="1">IF(ISNUMBER(CM5),CHOOSE(MATCH($C$5,Inputs!$I$11:$O$11,0),'Project 1'!BP37,'Project 2'!BP37,'Project 3'!BP37),NA())</f>
        <v>0.34583847134227219</v>
      </c>
      <c r="CN10" s="131">
        <f ca="1">IF(ISNUMBER(CN5),CHOOSE(MATCH($C$5,Inputs!$I$11:$O$11,0),'Project 1'!BQ37,'Project 2'!BQ37,'Project 3'!BQ37),NA())</f>
        <v>1.1087032556139351</v>
      </c>
      <c r="CO10" s="131">
        <f ca="1">IF(ISNUMBER(CO5),CHOOSE(MATCH($C$5,Inputs!$I$11:$O$11,0),'Project 1'!BR37,'Project 2'!BR37,'Project 3'!BR37),NA())</f>
        <v>1.1423619664121383</v>
      </c>
      <c r="CP10" s="131">
        <f ca="1">IF(ISNUMBER(CP5),CHOOSE(MATCH($C$5,Inputs!$I$11:$O$11,0),'Project 1'!BS37,'Project 2'!BS37,'Project 3'!BS37),NA())</f>
        <v>1.1344556049780379</v>
      </c>
      <c r="CQ10" s="131">
        <f ca="1">IF(ISNUMBER(CQ5),CHOOSE(MATCH($C$5,Inputs!$I$11:$O$11,0),'Project 1'!BT37,'Project 2'!BT37,'Project 3'!BT37),NA())</f>
        <v>1.0040413096133136</v>
      </c>
      <c r="CR10" s="131">
        <f ca="1">IF(ISNUMBER(CR5),CHOOSE(MATCH($C$5,Inputs!$I$11:$O$11,0),'Project 1'!BU37,'Project 2'!BU37,'Project 3'!BU37),NA())</f>
        <v>1.1188321650518676</v>
      </c>
      <c r="CS10" s="131">
        <f ca="1">IF(ISNUMBER(CS5),CHOOSE(MATCH($C$5,Inputs!$I$11:$O$11,0),'Project 1'!BV37,'Project 2'!BV37,'Project 3'!BV37),NA())</f>
        <v>0.79133228488021201</v>
      </c>
      <c r="CT10" s="131">
        <f ca="1">IF(ISNUMBER(CT5),CHOOSE(MATCH($C$5,Inputs!$I$11:$O$11,0),'Project 1'!BW37,'Project 2'!BW37,'Project 3'!BW37),NA())</f>
        <v>1.1040320024870185</v>
      </c>
      <c r="CU10" s="131">
        <f ca="1">IF(ISNUMBER(CU5),CHOOSE(MATCH($C$5,Inputs!$I$11:$O$11,0),'Project 1'!BX37,'Project 2'!BX37,'Project 3'!BX37),NA())</f>
        <v>1.0573115402138726</v>
      </c>
      <c r="CV10" s="131">
        <f ca="1">IF(ISNUMBER(CV5),CHOOSE(MATCH($C$5,Inputs!$I$11:$O$11,0),'Project 1'!BY37,'Project 2'!BY37,'Project 3'!BY37),NA())</f>
        <v>1.0904845365581286</v>
      </c>
      <c r="CW10" s="131">
        <f ca="1">IF(ISNUMBER(CW5),CHOOSE(MATCH($C$5,Inputs!$I$11:$O$11,0),'Project 1'!BZ37,'Project 2'!BZ37,'Project 3'!BZ37),NA())</f>
        <v>1.0839630307236123</v>
      </c>
      <c r="CX10" s="131">
        <f ca="1">IF(ISNUMBER(CX5),CHOOSE(MATCH($C$5,Inputs!$I$11:$O$11,0),'Project 1'!CA37,'Project 2'!CA37,'Project 3'!CA37),NA())</f>
        <v>1.039348695582164</v>
      </c>
      <c r="CY10" s="131">
        <f ca="1">IF(ISNUMBER(CY5),CHOOSE(MATCH($C$5,Inputs!$I$11:$O$11,0),'Project 1'!CB37,'Project 2'!CB37,'Project 3'!CB37),NA())</f>
        <v>1.0734226164457608</v>
      </c>
      <c r="CZ10" s="131">
        <f ca="1">IF(ISNUMBER(CZ5),CHOOSE(MATCH($C$5,Inputs!$I$11:$O$11,0),'Project 1'!CC37,'Project 2'!CC37,'Project 3'!CC37),NA())</f>
        <v>1.0295794312010036</v>
      </c>
      <c r="DA10" s="131">
        <f ca="1">IF(ISNUMBER(DA5),CHOOSE(MATCH($C$5,Inputs!$I$11:$O$11,0),'Project 1'!CD37,'Project 2'!CD37,'Project 3'!CD37),NA())</f>
        <v>1.0639045422353273</v>
      </c>
      <c r="DB10" s="131">
        <f ca="1">IF(ISNUMBER(DB5),CHOOSE(MATCH($C$5,Inputs!$I$11:$O$11,0),'Project 1'!CE37,'Project 2'!CE37,'Project 3'!CE37),NA())</f>
        <v>1.0593154399241822</v>
      </c>
      <c r="DC10" s="131">
        <f ca="1">IF(ISNUMBER(DC5),CHOOSE(MATCH($C$5,Inputs!$I$11:$O$11,0),'Project 1'!CF37,'Project 2'!CF37,'Project 3'!CF37),NA())</f>
        <v>0.97771796623313101</v>
      </c>
      <c r="DD10" s="131">
        <f ca="1">IF(ISNUMBER(DD5),CHOOSE(MATCH($C$5,Inputs!$I$11:$O$11,0),'Project 1'!CG37,'Project 2'!CG37,'Project 3'!CG37),NA())</f>
        <v>1.0503532125399704</v>
      </c>
      <c r="DE10" s="131">
        <f ca="1">IF(ISNUMBER(DE5),CHOOSE(MATCH($C$5,Inputs!$I$11:$O$11,0),'Project 1'!CH37,'Project 2'!CH37,'Project 3'!CH37),NA())</f>
        <v>-7.3941457295474411</v>
      </c>
      <c r="DF10" s="131">
        <f ca="1">IF(ISNUMBER(DF5),CHOOSE(MATCH($C$5,Inputs!$I$11:$O$11,0),'Project 1'!CI37,'Project 2'!CI37,'Project 3'!CI37),NA())</f>
        <v>1.0425493337798448</v>
      </c>
      <c r="DG10" s="131">
        <f ca="1">IF(ISNUMBER(DG5),CHOOSE(MATCH($C$5,Inputs!$I$11:$O$11,0),'Project 1'!CJ37,'Project 2'!CJ37,'Project 3'!CJ37),NA())</f>
        <v>1.0007903661443915</v>
      </c>
      <c r="DH10" s="131">
        <f ca="1">IF(ISNUMBER(DH5),CHOOSE(MATCH($C$5,Inputs!$I$11:$O$11,0),'Project 1'!CK37,'Project 2'!CK37,'Project 3'!CK37),NA())</f>
        <v>1.035148384190167</v>
      </c>
      <c r="DI10" s="131">
        <f ca="1">IF(ISNUMBER(DI5),CHOOSE(MATCH($C$5,Inputs!$I$11:$O$11,0),'Project 1'!CL37,'Project 2'!CL37,'Project 3'!CL37),NA())</f>
        <v>1.0315512224601213</v>
      </c>
      <c r="DJ10" s="131">
        <f ca="1">IF(ISNUMBER(DJ5),CHOOSE(MATCH($C$5,Inputs!$I$11:$O$11,0),'Project 1'!CM37,'Project 2'!CM37,'Project 3'!CM37),NA())</f>
        <v>0.99034770069065159</v>
      </c>
      <c r="DK10" s="131">
        <f ca="1">IF(ISNUMBER(DK5),CHOOSE(MATCH($C$5,Inputs!$I$11:$O$11,0),'Project 1'!CN37,'Project 2'!CN37,'Project 3'!CN37),NA())</f>
        <v>1.0245671819194042</v>
      </c>
      <c r="DL10" s="131">
        <f ca="1">IF(ISNUMBER(DL5),CHOOSE(MATCH($C$5,Inputs!$I$11:$O$11,0),'Project 1'!CO37,'Project 2'!CO37,'Project 3'!CO37),NA())</f>
        <v>0.98372592044873319</v>
      </c>
      <c r="DM10" s="131">
        <f ca="1">IF(ISNUMBER(DM5),CHOOSE(MATCH($C$5,Inputs!$I$11:$O$11,0),'Project 1'!CP37,'Project 2'!CP37,'Project 3'!CP37),NA())</f>
        <v>1.0183230009651552</v>
      </c>
      <c r="DN10" s="131">
        <f ca="1">IF(ISNUMBER(DN5),CHOOSE(MATCH($C$5,Inputs!$I$11:$O$11,0),'Project 1'!CQ37,'Project 2'!CQ37,'Project 3'!CQ37),NA())</f>
        <v>1.0160461783908632</v>
      </c>
      <c r="DO10" s="131">
        <f ca="1">IF(ISNUMBER(DO5),CHOOSE(MATCH($C$5,Inputs!$I$11:$O$11,0),'Project 1'!CR37,'Project 2'!CR37,'Project 3'!CR37),NA())</f>
        <v>0.90253262145001067</v>
      </c>
      <c r="DP10" s="131">
        <f ca="1">IF(ISNUMBER(DP5),CHOOSE(MATCH($C$5,Inputs!$I$11:$O$11,0),'Project 1'!CS37,'Project 2'!CS37,'Project 3'!CS37),NA())</f>
        <v>1.0130432014117707</v>
      </c>
      <c r="DQ10" s="131">
        <f ca="1">IF(ISNUMBER(DQ5),CHOOSE(MATCH($C$5,Inputs!$I$11:$O$11,0),'Project 1'!CT37,'Project 2'!CT37,'Project 3'!CT37),NA())</f>
        <v>0.69529852851864427</v>
      </c>
      <c r="DR10" s="131">
        <f ca="1">IF(ISNUMBER(DR5),CHOOSE(MATCH($C$5,Inputs!$I$11:$O$11,0),'Project 1'!CU37,'Project 2'!CU37,'Project 3'!CU37),NA())</f>
        <v>1.0108863602173317</v>
      </c>
      <c r="DS10" s="131">
        <f ca="1">IF(ISNUMBER(DS5),CHOOSE(MATCH($C$5,Inputs!$I$11:$O$11,0),'Project 1'!CV37,'Project 2'!CV37,'Project 3'!CV37),NA())</f>
        <v>0.97376293867887032</v>
      </c>
      <c r="DT10" s="131">
        <f ca="1">IF(ISNUMBER(DT5),CHOOSE(MATCH($C$5,Inputs!$I$11:$O$11,0),'Project 1'!CW37,'Project 2'!CW37,'Project 3'!CW37),NA())</f>
        <v>1.0108863602173317</v>
      </c>
      <c r="DU10" s="131">
        <f ca="1">IF(ISNUMBER(DU5),CHOOSE(MATCH($C$5,Inputs!$I$11:$O$11,0),'Project 1'!CX37,'Project 2'!CX37,'Project 3'!CX37),NA())</f>
        <v>1.0108863602173317</v>
      </c>
      <c r="DV10" s="131">
        <f ca="1">IF(ISNUMBER(DV5),CHOOSE(MATCH($C$5,Inputs!$I$11:$O$11,0),'Project 1'!CY37,'Project 2'!CY37,'Project 3'!CY37),NA())</f>
        <v>0.97376293867887032</v>
      </c>
      <c r="DW10" s="131">
        <f ca="1">IF(ISNUMBER(DW5),CHOOSE(MATCH($C$5,Inputs!$I$11:$O$11,0),'Project 1'!CZ37,'Project 2'!CZ37,'Project 3'!CZ37),NA())</f>
        <v>0.19838636021733169</v>
      </c>
      <c r="DX10" s="131">
        <f ca="1">IF(ISNUMBER(DX5),CHOOSE(MATCH($C$5,Inputs!$I$11:$O$11,0),'Project 1'!DA37,'Project 2'!DA37,'Project 3'!DA37),NA())</f>
        <v>0.97376293867887032</v>
      </c>
      <c r="DY10" s="131">
        <f ca="1">IF(ISNUMBER(DY5),CHOOSE(MATCH($C$5,Inputs!$I$11:$O$11,0),'Project 1'!DB37,'Project 2'!DB37,'Project 3'!DB37),NA())</f>
        <v>1.0108863602173317</v>
      </c>
      <c r="DZ10" s="131">
        <f ca="1">IF(ISNUMBER(DZ5),CHOOSE(MATCH($C$5,Inputs!$I$11:$O$11,0),'Project 1'!DC37,'Project 2'!DC37,'Project 3'!DC37),NA())</f>
        <v>1.0108863602173317</v>
      </c>
      <c r="EA10" s="131">
        <f ca="1">IF(ISNUMBER(EA5),CHOOSE(MATCH($C$5,Inputs!$I$11:$O$11,0),'Project 1'!DD37,'Project 2'!DD37,'Project 3'!DD37),NA())</f>
        <v>0.89951609560194701</v>
      </c>
      <c r="EB10" s="131">
        <f ca="1">IF(ISNUMBER(EB5),CHOOSE(MATCH($C$5,Inputs!$I$11:$O$11,0),'Project 1'!DE37,'Project 2'!DE37,'Project 3'!DE37),NA())</f>
        <v>1.0108863602173317</v>
      </c>
      <c r="EC10" s="131">
        <f ca="1">IF(ISNUMBER(EC5),CHOOSE(MATCH($C$5,Inputs!$I$11:$O$11,0),'Project 1'!DF37,'Project 2'!DF37,'Project 3'!DF37),NA())</f>
        <v>-8.0860916628391575</v>
      </c>
      <c r="ED10" s="131">
        <f ca="1">IF(ISNUMBER(ED5),CHOOSE(MATCH($C$5,Inputs!$I$11:$O$11,0),'Project 1'!DG37,'Project 2'!DG37,'Project 3'!DG37),NA())</f>
        <v>1.0108863602173317</v>
      </c>
      <c r="EE10" s="131">
        <f ca="1">IF(ISNUMBER(EE5),CHOOSE(MATCH($C$5,Inputs!$I$11:$O$11,0),'Project 1'!DH37,'Project 2'!DH37,'Project 3'!DH37),NA())</f>
        <v>0.97376293867887032</v>
      </c>
      <c r="EF10" s="131">
        <f ca="1">IF(ISNUMBER(EF5),CHOOSE(MATCH($C$5,Inputs!$I$11:$O$11,0),'Project 1'!DI37,'Project 2'!DI37,'Project 3'!DI37),NA())</f>
        <v>1.0108863602173317</v>
      </c>
      <c r="EG10" s="131">
        <f ca="1">IF(ISNUMBER(EG5),CHOOSE(MATCH($C$5,Inputs!$I$11:$O$11,0),'Project 1'!DJ37,'Project 2'!DJ37,'Project 3'!DJ37),NA())</f>
        <v>1.0108863602173317</v>
      </c>
      <c r="EH10" s="131">
        <f ca="1">IF(ISNUMBER(EH5),CHOOSE(MATCH($C$5,Inputs!$I$11:$O$11,0),'Project 1'!DK37,'Project 2'!DK37,'Project 3'!DK37),NA())</f>
        <v>0.97376293867887032</v>
      </c>
      <c r="EI10" s="131">
        <f ca="1">IF(ISNUMBER(EI5),CHOOSE(MATCH($C$5,Inputs!$I$11:$O$11,0),'Project 1'!DL37,'Project 2'!DL37,'Project 3'!DL37),NA())</f>
        <v>1.0108863602173317</v>
      </c>
      <c r="EJ10" s="131">
        <f ca="1">IF(ISNUMBER(EJ5),CHOOSE(MATCH($C$5,Inputs!$I$11:$O$11,0),'Project 1'!DM37,'Project 2'!DM37,'Project 3'!DM37),NA())</f>
        <v>0.97376293867887032</v>
      </c>
      <c r="EK10" s="131">
        <f ca="1">IF(ISNUMBER(EK5),CHOOSE(MATCH($C$5,Inputs!$I$11:$O$11,0),'Project 1'!DN37,'Project 2'!DN37,'Project 3'!DN37),NA())</f>
        <v>1.0108863602173317</v>
      </c>
      <c r="EL10" s="131">
        <f ca="1">IF(ISNUMBER(EL5),CHOOSE(MATCH($C$5,Inputs!$I$11:$O$11,0),'Project 1'!DO37,'Project 2'!DO37,'Project 3'!DO37),NA())</f>
        <v>1.0108863602173317</v>
      </c>
      <c r="EM10" s="131">
        <f ca="1">IF(ISNUMBER(EM5),CHOOSE(MATCH($C$5,Inputs!$I$11:$O$11,0),'Project 1'!DP37,'Project 2'!DP37,'Project 3'!DP37),NA())</f>
        <v>0.89951609560194701</v>
      </c>
      <c r="EN10" s="131">
        <f ca="1">IF(ISNUMBER(EN5),CHOOSE(MATCH($C$5,Inputs!$I$11:$O$11,0),'Project 1'!DQ37,'Project 2'!DQ37,'Project 3'!DQ37),NA())</f>
        <v>1.0108863602173317</v>
      </c>
      <c r="EO10" s="131">
        <f ca="1">IF(ISNUMBER(EO5),CHOOSE(MATCH($C$5,Inputs!$I$11:$O$11,0),'Project 1'!DR37,'Project 2'!DR37,'Project 3'!DR37),NA())</f>
        <v>-0.11817254519209752</v>
      </c>
      <c r="EP10" s="131">
        <f ca="1">IF(ISNUMBER(EP5),CHOOSE(MATCH($C$5,Inputs!$I$11:$O$11,0),'Project 1'!DS37,'Project 2'!DS37,'Project 3'!DS37),NA())</f>
        <v>1.0108863602173317</v>
      </c>
      <c r="EQ10" s="131">
        <f ca="1">IF(ISNUMBER(EQ5),CHOOSE(MATCH($C$5,Inputs!$I$11:$O$11,0),'Project 1'!DT37,'Project 2'!DT37,'Project 3'!DT37),NA())</f>
        <v>0.97376293867887032</v>
      </c>
      <c r="ER10" s="131">
        <f ca="1">IF(ISNUMBER(ER5),CHOOSE(MATCH($C$5,Inputs!$I$11:$O$11,0),'Project 1'!DU37,'Project 2'!DU37,'Project 3'!DU37),NA())</f>
        <v>1.0108863602173317</v>
      </c>
      <c r="ES10" s="131">
        <f ca="1">IF(ISNUMBER(ES5),CHOOSE(MATCH($C$5,Inputs!$I$11:$O$11,0),'Project 1'!DV37,'Project 2'!DV37,'Project 3'!DV37),NA())</f>
        <v>1.0108863602173317</v>
      </c>
      <c r="ET10" s="131">
        <f ca="1">IF(ISNUMBER(ET5),CHOOSE(MATCH($C$5,Inputs!$I$11:$O$11,0),'Project 1'!DW37,'Project 2'!DW37,'Project 3'!DW37),NA())</f>
        <v>0.97376293867887032</v>
      </c>
      <c r="EU10" s="131">
        <f ca="1">IF(ISNUMBER(EU5),CHOOSE(MATCH($C$5,Inputs!$I$11:$O$11,0),'Project 1'!DX37,'Project 2'!DX37,'Project 3'!DX37),NA())</f>
        <v>1.0108863602173317</v>
      </c>
      <c r="EV10" s="131">
        <f ca="1">IF(ISNUMBER(EV5),CHOOSE(MATCH($C$5,Inputs!$I$11:$O$11,0),'Project 1'!DY37,'Project 2'!DY37,'Project 3'!DY37),NA())</f>
        <v>0.97376293867887032</v>
      </c>
      <c r="EW10" s="131">
        <f ca="1">IF(ISNUMBER(EW5),CHOOSE(MATCH($C$5,Inputs!$I$11:$O$11,0),'Project 1'!DZ37,'Project 2'!DZ37,'Project 3'!DZ37),NA())</f>
        <v>1.0108863602173317</v>
      </c>
    </row>
    <row r="11" spans="2:154" ht="14">
      <c r="M11" s="499" t="s">
        <v>352</v>
      </c>
      <c r="N11" s="492">
        <f>CHOOSE(MATCH($C$5,Inputs!$I$11:$O$11,0),'Project 1'!H377,'Project 2'!H377,'Project 3'!H377)/Inputs!$O$7</f>
        <v>98.122404310775508</v>
      </c>
      <c r="AF11" s="130" t="s">
        <v>338</v>
      </c>
      <c r="AG11" s="131">
        <f ca="1">IF(ISNUMBER(AG5),CHOOSE(MATCH($C$5,Inputs!$I$11:$O$11,0),'Project 1'!J37,'Project 2'!J37,'Project 3'!J37)+(IF(ISNUMBER(AF11),AF11,0)),NA())</f>
        <v>0</v>
      </c>
      <c r="AH11" s="131">
        <f ca="1">IF(ISNUMBER(AH5),CHOOSE(MATCH($C$5,Inputs!$I$11:$O$11,0),'Project 1'!K37,'Project 2'!K37,'Project 3'!K37)+(IF(ISNUMBER(AG11),AG11,0)),NA())</f>
        <v>-19.539248378059774</v>
      </c>
      <c r="AI11" s="131">
        <f ca="1">IF(ISNUMBER(AI5),CHOOSE(MATCH($C$5,Inputs!$I$11:$O$11,0),'Project 1'!L37,'Project 2'!L37,'Project 3'!L37)+(IF(ISNUMBER(AH11),AH11,0)),NA())</f>
        <v>-39.078477716966262</v>
      </c>
      <c r="AJ11" s="131">
        <f ca="1">IF(ISNUMBER(AJ5),CHOOSE(MATCH($C$5,Inputs!$I$11:$O$11,0),'Project 1'!M37,'Project 2'!M37,'Project 3'!M37)+(IF(ISNUMBER(AI11),AI11,0)),NA())</f>
        <v>-58.617687969121583</v>
      </c>
      <c r="AK11" s="131">
        <f ca="1">IF(ISNUMBER(AK5),CHOOSE(MATCH($C$5,Inputs!$I$11:$O$11,0),'Project 1'!N37,'Project 2'!N37,'Project 3'!N37)+(IF(ISNUMBER(AJ11),AJ11,0)),NA())</f>
        <v>-39.758541023444963</v>
      </c>
      <c r="AL11" s="131">
        <f ca="1">IF(ISNUMBER(AL5),CHOOSE(MATCH($C$5,Inputs!$I$11:$O$11,0),'Project 1'!O37,'Project 2'!O37,'Project 3'!O37)+(IF(ISNUMBER(AK11),AK11,0)),NA())</f>
        <v>-38.762935132908325</v>
      </c>
      <c r="AM11" s="131">
        <f ca="1">IF(ISNUMBER(AM5),CHOOSE(MATCH($C$5,Inputs!$I$11:$O$11,0),'Project 1'!P37,'Project 2'!P37,'Project 3'!P37)+(IF(ISNUMBER(AL11),AL11,0)),NA())</f>
        <v>-37.564594264418567</v>
      </c>
      <c r="AN11" s="131">
        <f ca="1">IF(ISNUMBER(AN5),CHOOSE(MATCH($C$5,Inputs!$I$11:$O$11,0),'Project 1'!Q37,'Project 2'!Q37,'Project 3'!Q37)+(IF(ISNUMBER(AM11),AM11,0)),NA())</f>
        <v>-36.342788802310608</v>
      </c>
      <c r="AO11" s="131">
        <f ca="1">IF(ISNUMBER(AO5),CHOOSE(MATCH($C$5,Inputs!$I$11:$O$11,0),'Project 1'!R37,'Project 2'!R37,'Project 3'!R37)+(IF(ISNUMBER(AN11),AN11,0)),NA())</f>
        <v>-35.150808462945065</v>
      </c>
      <c r="AP11" s="131">
        <f ca="1">IF(ISNUMBER(AP5),CHOOSE(MATCH($C$5,Inputs!$I$11:$O$11,0),'Project 1'!S37,'Project 2'!S37,'Project 3'!S37)+(IF(ISNUMBER(AO11),AO11,0)),NA())</f>
        <v>-34.022708197773831</v>
      </c>
      <c r="AQ11" s="131">
        <f ca="1">IF(ISNUMBER(AQ5),CHOOSE(MATCH($C$5,Inputs!$I$11:$O$11,0),'Project 1'!T37,'Project 2'!T37,'Project 3'!T37)+(IF(ISNUMBER(AP11),AP11,0)),NA())</f>
        <v>-32.875075456749784</v>
      </c>
      <c r="AR11" s="131">
        <f ca="1">IF(ISNUMBER(AR5),CHOOSE(MATCH($C$5,Inputs!$I$11:$O$11,0),'Project 1'!U37,'Project 2'!U37,'Project 3'!U37)+(IF(ISNUMBER(AQ11),AQ11,0)),NA())</f>
        <v>-31.790893130805152</v>
      </c>
      <c r="AS11" s="131">
        <f ca="1">IF(ISNUMBER(AS5),CHOOSE(MATCH($C$5,Inputs!$I$11:$O$11,0),'Project 1'!V37,'Project 2'!V37,'Project 3'!V37)+(IF(ISNUMBER(AR11),AR11,0)),NA())</f>
        <v>-30.689320639699513</v>
      </c>
      <c r="AT11" s="131">
        <f ca="1">IF(ISNUMBER(AT5),CHOOSE(MATCH($C$5,Inputs!$I$11:$O$11,0),'Project 1'!W37,'Project 2'!W37,'Project 3'!W37)+(IF(ISNUMBER(AS11),AS11,0)),NA())</f>
        <v>-29.611230843868963</v>
      </c>
      <c r="AU11" s="131">
        <f ca="1">IF(ISNUMBER(AU5),CHOOSE(MATCH($C$5,Inputs!$I$11:$O$11,0),'Project 1'!X37,'Project 2'!X37,'Project 3'!X37)+(IF(ISNUMBER(AT11),AT11,0)),NA())</f>
        <v>-28.671679208642011</v>
      </c>
      <c r="AV11" s="131">
        <f ca="1">IF(ISNUMBER(AV5),CHOOSE(MATCH($C$5,Inputs!$I$11:$O$11,0),'Project 1'!Y37,'Project 2'!Y37,'Project 3'!Y37)+(IF(ISNUMBER(AU11),AU11,0)),NA())</f>
        <v>-27.640412519915117</v>
      </c>
      <c r="AW11" s="131">
        <f ca="1">IF(ISNUMBER(AW5),CHOOSE(MATCH($C$5,Inputs!$I$11:$O$11,0),'Project 1'!Z37,'Project 2'!Z37,'Project 3'!Z37)+(IF(ISNUMBER(AV11),AV11,0)),NA())</f>
        <v>-26.94716281825065</v>
      </c>
      <c r="AX11" s="131">
        <f ca="1">IF(ISNUMBER(AX5),CHOOSE(MATCH($C$5,Inputs!$I$11:$O$11,0),'Project 1'!AA37,'Project 2'!AA37,'Project 3'!AA37)+(IF(ISNUMBER(AW11),AW11,0)),NA())</f>
        <v>-25.959343328484437</v>
      </c>
      <c r="AY11" s="131">
        <f ca="1">IF(ISNUMBER(AY5),CHOOSE(MATCH($C$5,Inputs!$I$11:$O$11,0),'Project 1'!AB37,'Project 2'!AB37,'Project 3'!AB37)+(IF(ISNUMBER(AX11),AX11,0)),NA())</f>
        <v>-25.027156331217867</v>
      </c>
      <c r="AZ11" s="131">
        <f ca="1">IF(ISNUMBER(AZ5),CHOOSE(MATCH($C$5,Inputs!$I$11:$O$11,0),'Project 1'!AC37,'Project 2'!AC37,'Project 3'!AC37)+(IF(ISNUMBER(AY11),AY11,0)),NA())</f>
        <v>-24.079056337075198</v>
      </c>
      <c r="BA11" s="131">
        <f ca="1">IF(ISNUMBER(BA5),CHOOSE(MATCH($C$5,Inputs!$I$11:$O$11,0),'Project 1'!AD37,'Project 2'!AD37,'Project 3'!AD37)+(IF(ISNUMBER(AZ11),AZ11,0)),NA())</f>
        <v>-23.150304960880305</v>
      </c>
      <c r="BB11" s="131">
        <f ca="1">IF(ISNUMBER(BB5),CHOOSE(MATCH($C$5,Inputs!$I$11:$O$11,0),'Project 1'!AE37,'Project 2'!AE37,'Project 3'!AE37)+(IF(ISNUMBER(BA11),BA11,0)),NA())</f>
        <v>-22.274524902375319</v>
      </c>
      <c r="BC11" s="131">
        <f ca="1">IF(ISNUMBER(BC5),CHOOSE(MATCH($C$5,Inputs!$I$11:$O$11,0),'Project 1'!AF37,'Project 2'!AF37,'Project 3'!AF37)+(IF(ISNUMBER(BB11),BB11,0)),NA())</f>
        <v>-22.196707018645597</v>
      </c>
      <c r="BD11" s="131">
        <f ca="1">IF(ISNUMBER(BD5),CHOOSE(MATCH($C$5,Inputs!$I$11:$O$11,0),'Project 1'!AG37,'Project 2'!AG37,'Project 3'!AG37)+(IF(ISNUMBER(BC11),BC11,0)),NA())</f>
        <v>-21.360460150764876</v>
      </c>
      <c r="BE11" s="131">
        <f ca="1">IF(ISNUMBER(BE5),CHOOSE(MATCH($C$5,Inputs!$I$11:$O$11,0),'Project 1'!AH37,'Project 2'!AH37,'Project 3'!AH37)+(IF(ISNUMBER(BD11),BD11,0)),NA())</f>
        <v>-20.507408826178256</v>
      </c>
      <c r="BF11" s="131">
        <f ca="1">IF(ISNUMBER(BF5),CHOOSE(MATCH($C$5,Inputs!$I$11:$O$11,0),'Project 1'!AI37,'Project 2'!AI37,'Project 3'!AI37)+(IF(ISNUMBER(BE11),BE11,0)),NA())</f>
        <v>-19.669370983529546</v>
      </c>
      <c r="BG11" s="131">
        <f ca="1">IF(ISNUMBER(BG5),CHOOSE(MATCH($C$5,Inputs!$I$11:$O$11,0),'Project 1'!AJ37,'Project 2'!AJ37,'Project 3'!AJ37)+(IF(ISNUMBER(BF11),BF11,0)),NA())</f>
        <v>-18.907994379031212</v>
      </c>
      <c r="BH11" s="131">
        <f ca="1">IF(ISNUMBER(BH5),CHOOSE(MATCH($C$5,Inputs!$I$11:$O$11,0),'Project 1'!AK37,'Project 2'!AK37,'Project 3'!AK37)+(IF(ISNUMBER(BG11),BG11,0)),NA())</f>
        <v>-18.098962071442209</v>
      </c>
      <c r="BI11" s="131">
        <f ca="1">IF(ISNUMBER(BI5),CHOOSE(MATCH($C$5,Inputs!$I$11:$O$11,0),'Project 1'!AL37,'Project 2'!AL37,'Project 3'!AL37)+(IF(ISNUMBER(BH11),BH11,0)),NA())</f>
        <v>-24.922799270951352</v>
      </c>
      <c r="BJ11" s="131">
        <f ca="1">IF(ISNUMBER(BJ5),CHOOSE(MATCH($C$5,Inputs!$I$11:$O$11,0),'Project 1'!AM37,'Project 2'!AM37,'Project 3'!AM37)+(IF(ISNUMBER(BI11),BI11,0)),NA())</f>
        <v>-24.140459748567419</v>
      </c>
      <c r="BK11" s="131">
        <f ca="1">IF(ISNUMBER(BK5),CHOOSE(MATCH($C$5,Inputs!$I$11:$O$11,0),'Project 1'!AN37,'Project 2'!AN37,'Project 3'!AN37)+(IF(ISNUMBER(BJ11),BJ11,0)),NA())</f>
        <v>-23.398523474774294</v>
      </c>
      <c r="BL11" s="131">
        <f ca="1">IF(ISNUMBER(BL5),CHOOSE(MATCH($C$5,Inputs!$I$11:$O$11,0),'Project 1'!AO37,'Project 2'!AO37,'Project 3'!AO37)+(IF(ISNUMBER(BK11),BK11,0)),NA())</f>
        <v>-22.638132702954199</v>
      </c>
      <c r="BM11" s="131">
        <f ca="1">IF(ISNUMBER(BM5),CHOOSE(MATCH($C$5,Inputs!$I$11:$O$11,0),'Project 1'!AP37,'Project 2'!AP37,'Project 3'!AP37)+(IF(ISNUMBER(BL11),BL11,0)),NA())</f>
        <v>-21.888230759814853</v>
      </c>
      <c r="BN11" s="131">
        <f ca="1">IF(ISNUMBER(BN5),CHOOSE(MATCH($C$5,Inputs!$I$11:$O$11,0),'Project 1'!AQ37,'Project 2'!AQ37,'Project 3'!AQ37)+(IF(ISNUMBER(BM11),BM11,0)),NA())</f>
        <v>-21.17647210825184</v>
      </c>
      <c r="BO11" s="131">
        <f ca="1">IF(ISNUMBER(BO5),CHOOSE(MATCH($C$5,Inputs!$I$11:$O$11,0),'Project 1'!AR37,'Project 2'!AR37,'Project 3'!AR37)+(IF(ISNUMBER(BN11),BN11,0)),NA())</f>
        <v>-20.446021605694781</v>
      </c>
      <c r="BP11" s="131">
        <f ca="1">IF(ISNUMBER(BP5),CHOOSE(MATCH($C$5,Inputs!$I$11:$O$11,0),'Project 1'!AS37,'Project 2'!AS37,'Project 3'!AS37)+(IF(ISNUMBER(BO11),BO11,0)),NA())</f>
        <v>-19.752973444578949</v>
      </c>
      <c r="BQ11" s="131">
        <f ca="1">IF(ISNUMBER(BQ5),CHOOSE(MATCH($C$5,Inputs!$I$11:$O$11,0),'Project 1'!AT37,'Project 2'!AT37,'Project 3'!AT37)+(IF(ISNUMBER(BP11),BP11,0)),NA())</f>
        <v>-19.041726808190489</v>
      </c>
      <c r="BR11" s="131">
        <f ca="1">IF(ISNUMBER(BR5),CHOOSE(MATCH($C$5,Inputs!$I$11:$O$11,0),'Project 1'!AU37,'Project 2'!AU37,'Project 3'!AU37)+(IF(ISNUMBER(BQ11),BQ11,0)),NA())</f>
        <v>-18.33881302166504</v>
      </c>
      <c r="BS11" s="131">
        <f ca="1">IF(ISNUMBER(BS5),CHOOSE(MATCH($C$5,Inputs!$I$11:$O$11,0),'Project 1'!AV37,'Project 2'!AV37,'Project 3'!AV37)+(IF(ISNUMBER(BR11),BR11,0)),NA())</f>
        <v>-17.723674602527261</v>
      </c>
      <c r="BT11" s="131">
        <f ca="1">IF(ISNUMBER(BT5),CHOOSE(MATCH($C$5,Inputs!$I$11:$O$11,0),'Project 1'!AW37,'Project 2'!AW37,'Project 3'!AW37)+(IF(ISNUMBER(BS11),BS11,0)),NA())</f>
        <v>-17.034533971285367</v>
      </c>
      <c r="BU11" s="131">
        <f ca="1">IF(ISNUMBER(BU5),CHOOSE(MATCH($C$5,Inputs!$I$11:$O$11,0),'Project 1'!AX37,'Project 2'!AX37,'Project 3'!AX37)+(IF(ISNUMBER(BT11),BT11,0)),NA())</f>
        <v>-16.858045527330457</v>
      </c>
      <c r="BV11" s="131">
        <f ca="1">IF(ISNUMBER(BV5),CHOOSE(MATCH($C$5,Inputs!$I$11:$O$11,0),'Project 1'!AY37,'Project 2'!AY37,'Project 3'!AY37)+(IF(ISNUMBER(BU11),BU11,0)),NA())</f>
        <v>-15.554230104893758</v>
      </c>
      <c r="BW11" s="131">
        <f ca="1">IF(ISNUMBER(BW5),CHOOSE(MATCH($C$5,Inputs!$I$11:$O$11,0),'Project 1'!AZ37,'Project 2'!AZ37,'Project 3'!AZ37)+(IF(ISNUMBER(BV11),BV11,0)),NA())</f>
        <v>-14.307733014858815</v>
      </c>
      <c r="BX11" s="131">
        <f ca="1">IF(ISNUMBER(BX5),CHOOSE(MATCH($C$5,Inputs!$I$11:$O$11,0),'Project 1'!BA37,'Project 2'!BA37,'Project 3'!BA37)+(IF(ISNUMBER(BW11),BW11,0)),NA())</f>
        <v>-13.025228267584414</v>
      </c>
      <c r="BY11" s="131">
        <f ca="1">IF(ISNUMBER(BY5),CHOOSE(MATCH($C$5,Inputs!$I$11:$O$11,0),'Project 1'!BB37,'Project 2'!BB37,'Project 3'!BB37)+(IF(ISNUMBER(BX11),BX11,0)),NA())</f>
        <v>-11.751079289706407</v>
      </c>
      <c r="BZ11" s="131">
        <f ca="1">IF(ISNUMBER(BZ5),CHOOSE(MATCH($C$5,Inputs!$I$11:$O$11,0),'Project 1'!BC37,'Project 2'!BC37,'Project 3'!BC37)+(IF(ISNUMBER(BY11),BY11,0)),NA())</f>
        <v>-10.530679871686704</v>
      </c>
      <c r="CA11" s="131">
        <f ca="1">IF(ISNUMBER(CA5),CHOOSE(MATCH($C$5,Inputs!$I$11:$O$11,0),'Project 1'!BD37,'Project 2'!BD37,'Project 3'!BD37)+(IF(ISNUMBER(BZ11),BZ11,0)),NA())</f>
        <v>-9.2733821143173927</v>
      </c>
      <c r="CB11" s="131">
        <f ca="1">IF(ISNUMBER(CB5),CHOOSE(MATCH($C$5,Inputs!$I$11:$O$11,0),'Project 1'!BE37,'Project 2'!BE37,'Project 3'!BE37)+(IF(ISNUMBER(CA11),CA11,0)),NA())</f>
        <v>-8.0693629716369362</v>
      </c>
      <c r="CC11" s="131">
        <f ca="1">IF(ISNUMBER(CC5),CHOOSE(MATCH($C$5,Inputs!$I$11:$O$11,0),'Project 1'!BF37,'Project 2'!BF37,'Project 3'!BF37)+(IF(ISNUMBER(CB11),CB11,0)),NA())</f>
        <v>-6.8290512879667764</v>
      </c>
      <c r="CD11" s="131">
        <f ca="1">IF(ISNUMBER(CD5),CHOOSE(MATCH($C$5,Inputs!$I$11:$O$11,0),'Project 1'!BG37,'Project 2'!BG37,'Project 3'!BG37)+(IF(ISNUMBER(CC11),CC11,0)),NA())</f>
        <v>-5.5972563253527401</v>
      </c>
      <c r="CE11" s="131">
        <f ca="1">IF(ISNUMBER(CE5),CHOOSE(MATCH($C$5,Inputs!$I$11:$O$11,0),'Project 1'!BH37,'Project 2'!BH37,'Project 3'!BH37)+(IF(ISNUMBER(CD11),CD11,0)),NA())</f>
        <v>-4.5056207649012698</v>
      </c>
      <c r="CF11" s="131">
        <f ca="1">IF(ISNUMBER(CF5),CHOOSE(MATCH($C$5,Inputs!$I$11:$O$11,0),'Project 1'!BI37,'Project 2'!BI37,'Project 3'!BI37)+(IF(ISNUMBER(CE11),CE11,0)),NA())</f>
        <v>-3.2902402518559457</v>
      </c>
      <c r="CG11" s="131">
        <f ca="1">IF(ISNUMBER(CG5),CHOOSE(MATCH($C$5,Inputs!$I$11:$O$11,0),'Project 1'!BJ37,'Project 2'!BJ37,'Project 3'!BJ37)+(IF(ISNUMBER(CF11),CF11,0)),NA())</f>
        <v>-11.186376940896764</v>
      </c>
      <c r="CH11" s="131">
        <f ca="1">IF(ISNUMBER(CH5),CHOOSE(MATCH($C$5,Inputs!$I$11:$O$11,0),'Project 1'!BK37,'Project 2'!BK37,'Project 3'!BK37)+(IF(ISNUMBER(CG11),CG11,0)),NA())</f>
        <v>-9.9874022443320527</v>
      </c>
      <c r="CI11" s="131">
        <f ca="1">IF(ISNUMBER(CI5),CHOOSE(MATCH($C$5,Inputs!$I$11:$O$11,0),'Project 1'!BL37,'Project 2'!BL37,'Project 3'!BL37)+(IF(ISNUMBER(CH11),CH11,0)),NA())</f>
        <v>-8.8395374259519297</v>
      </c>
      <c r="CJ11" s="131">
        <f ca="1">IF(ISNUMBER(CJ5),CHOOSE(MATCH($C$5,Inputs!$I$11:$O$11,0),'Project 1'!BM37,'Project 2'!BM37,'Project 3'!BM37)+(IF(ISNUMBER(CI11),CI11,0)),NA())</f>
        <v>-7.6569070666153252</v>
      </c>
      <c r="CK11" s="131">
        <f ca="1">IF(ISNUMBER(CK5),CHOOSE(MATCH($C$5,Inputs!$I$11:$O$11,0),'Project 1'!BN37,'Project 2'!BN37,'Project 3'!BN37)+(IF(ISNUMBER(CJ11),CJ11,0)),NA())</f>
        <v>-6.4824099897525844</v>
      </c>
      <c r="CL11" s="131">
        <f ca="1">IF(ISNUMBER(CL5),CHOOSE(MATCH($C$5,Inputs!$I$11:$O$11,0),'Project 1'!BO37,'Project 2'!BO37,'Project 3'!BO37)+(IF(ISNUMBER(CK11),CK11,0)),NA())</f>
        <v>-5.3581520830950327</v>
      </c>
      <c r="CM11" s="131">
        <f ca="1">IF(ISNUMBER(CM5),CHOOSE(MATCH($C$5,Inputs!$I$11:$O$11,0),'Project 1'!BP37,'Project 2'!BP37,'Project 3'!BP37)+(IF(ISNUMBER(CL11),CL11,0)),NA())</f>
        <v>-5.0123136117527602</v>
      </c>
      <c r="CN11" s="131">
        <f ca="1">IF(ISNUMBER(CN5),CHOOSE(MATCH($C$5,Inputs!$I$11:$O$11,0),'Project 1'!BQ37,'Project 2'!BQ37,'Project 3'!BQ37)+(IF(ISNUMBER(CM11),CM11,0)),NA())</f>
        <v>-3.9036103561388251</v>
      </c>
      <c r="CO11" s="131">
        <f ca="1">IF(ISNUMBER(CO5),CHOOSE(MATCH($C$5,Inputs!$I$11:$O$11,0),'Project 1'!BR37,'Project 2'!BR37,'Project 3'!BR37)+(IF(ISNUMBER(CN11),CN11,0)),NA())</f>
        <v>-2.7612483897266866</v>
      </c>
      <c r="CP11" s="131">
        <f ca="1">IF(ISNUMBER(CP5),CHOOSE(MATCH($C$5,Inputs!$I$11:$O$11,0),'Project 1'!BS37,'Project 2'!BS37,'Project 3'!BS37)+(IF(ISNUMBER(CO11),CO11,0)),NA())</f>
        <v>-1.6267927847486487</v>
      </c>
      <c r="CQ11" s="131">
        <f ca="1">IF(ISNUMBER(CQ5),CHOOSE(MATCH($C$5,Inputs!$I$11:$O$11,0),'Project 1'!BT37,'Project 2'!BT37,'Project 3'!BT37)+(IF(ISNUMBER(CP11),CP11,0)),NA())</f>
        <v>-0.62275147513533513</v>
      </c>
      <c r="CR11" s="131">
        <f ca="1">IF(ISNUMBER(CR5),CHOOSE(MATCH($C$5,Inputs!$I$11:$O$11,0),'Project 1'!BU37,'Project 2'!BU37,'Project 3'!BU37)+(IF(ISNUMBER(CQ11),CQ11,0)),NA())</f>
        <v>0.49608068991653242</v>
      </c>
      <c r="CS11" s="131">
        <f ca="1">IF(ISNUMBER(CS5),CHOOSE(MATCH($C$5,Inputs!$I$11:$O$11,0),'Project 1'!BV37,'Project 2'!BV37,'Project 3'!BV37)+(IF(ISNUMBER(CR11),CR11,0)),NA())</f>
        <v>1.2874129747967444</v>
      </c>
      <c r="CT11" s="131">
        <f ca="1">IF(ISNUMBER(CT5),CHOOSE(MATCH($C$5,Inputs!$I$11:$O$11,0),'Project 1'!BW37,'Project 2'!BW37,'Project 3'!BW37)+(IF(ISNUMBER(CS11),CS11,0)),NA())</f>
        <v>2.3914449772837632</v>
      </c>
      <c r="CU11" s="131">
        <f ca="1">IF(ISNUMBER(CU5),CHOOSE(MATCH($C$5,Inputs!$I$11:$O$11,0),'Project 1'!BX37,'Project 2'!BX37,'Project 3'!BX37)+(IF(ISNUMBER(CT11),CT11,0)),NA())</f>
        <v>3.4487565174976358</v>
      </c>
      <c r="CV11" s="131">
        <f ca="1">IF(ISNUMBER(CV5),CHOOSE(MATCH($C$5,Inputs!$I$11:$O$11,0),'Project 1'!BY37,'Project 2'!BY37,'Project 3'!BY37)+(IF(ISNUMBER(CU11),CU11,0)),NA())</f>
        <v>4.5392410540557648</v>
      </c>
      <c r="CW11" s="131">
        <f ca="1">IF(ISNUMBER(CW5),CHOOSE(MATCH($C$5,Inputs!$I$11:$O$11,0),'Project 1'!BZ37,'Project 2'!BZ37,'Project 3'!BZ37)+(IF(ISNUMBER(CV11),CV11,0)),NA())</f>
        <v>5.6232040847793776</v>
      </c>
      <c r="CX11" s="131">
        <f ca="1">IF(ISNUMBER(CX5),CHOOSE(MATCH($C$5,Inputs!$I$11:$O$11,0),'Project 1'!CA37,'Project 2'!CA37,'Project 3'!CA37)+(IF(ISNUMBER(CW11),CW11,0)),NA())</f>
        <v>6.6625527803615414</v>
      </c>
      <c r="CY11" s="131">
        <f ca="1">IF(ISNUMBER(CY5),CHOOSE(MATCH($C$5,Inputs!$I$11:$O$11,0),'Project 1'!CB37,'Project 2'!CB37,'Project 3'!CB37)+(IF(ISNUMBER(CX11),CX11,0)),NA())</f>
        <v>7.7359753968073024</v>
      </c>
      <c r="CZ11" s="131">
        <f ca="1">IF(ISNUMBER(CZ5),CHOOSE(MATCH($C$5,Inputs!$I$11:$O$11,0),'Project 1'!CC37,'Project 2'!CC37,'Project 3'!CC37)+(IF(ISNUMBER(CY11),CY11,0)),NA())</f>
        <v>8.7655548280083053</v>
      </c>
      <c r="DA11" s="131">
        <f ca="1">IF(ISNUMBER(DA5),CHOOSE(MATCH($C$5,Inputs!$I$11:$O$11,0),'Project 1'!CD37,'Project 2'!CD37,'Project 3'!CD37)+(IF(ISNUMBER(CZ11),CZ11,0)),NA())</f>
        <v>9.829459370243633</v>
      </c>
      <c r="DB11" s="131">
        <f ca="1">IF(ISNUMBER(DB5),CHOOSE(MATCH($C$5,Inputs!$I$11:$O$11,0),'Project 1'!CE37,'Project 2'!CE37,'Project 3'!CE37)+(IF(ISNUMBER(DA11),DA11,0)),NA())</f>
        <v>10.888774810167815</v>
      </c>
      <c r="DC11" s="131">
        <f ca="1">IF(ISNUMBER(DC5),CHOOSE(MATCH($C$5,Inputs!$I$11:$O$11,0),'Project 1'!CF37,'Project 2'!CF37,'Project 3'!CF37)+(IF(ISNUMBER(DB11),DB11,0)),NA())</f>
        <v>11.866492776400946</v>
      </c>
      <c r="DD11" s="131">
        <f ca="1">IF(ISNUMBER(DD5),CHOOSE(MATCH($C$5,Inputs!$I$11:$O$11,0),'Project 1'!CG37,'Project 2'!CG37,'Project 3'!CG37)+(IF(ISNUMBER(DC11),DC11,0)),NA())</f>
        <v>12.916845988940917</v>
      </c>
      <c r="DE11" s="131">
        <f ca="1">IF(ISNUMBER(DE5),CHOOSE(MATCH($C$5,Inputs!$I$11:$O$11,0),'Project 1'!CH37,'Project 2'!CH37,'Project 3'!CH37)+(IF(ISNUMBER(DD11),DD11,0)),NA())</f>
        <v>5.522700259393476</v>
      </c>
      <c r="DF11" s="131">
        <f ca="1">IF(ISNUMBER(DF5),CHOOSE(MATCH($C$5,Inputs!$I$11:$O$11,0),'Project 1'!CI37,'Project 2'!CI37,'Project 3'!CI37)+(IF(ISNUMBER(DE11),DE11,0)),NA())</f>
        <v>6.5652495931733208</v>
      </c>
      <c r="DG11" s="131">
        <f ca="1">IF(ISNUMBER(DG5),CHOOSE(MATCH($C$5,Inputs!$I$11:$O$11,0),'Project 1'!CJ37,'Project 2'!CJ37,'Project 3'!CJ37)+(IF(ISNUMBER(DF11),DF11,0)),NA())</f>
        <v>7.5660399593177123</v>
      </c>
      <c r="DH11" s="131">
        <f ca="1">IF(ISNUMBER(DH5),CHOOSE(MATCH($C$5,Inputs!$I$11:$O$11,0),'Project 1'!CK37,'Project 2'!CK37,'Project 3'!CK37)+(IF(ISNUMBER(DG11),DG11,0)),NA())</f>
        <v>8.6011883435078786</v>
      </c>
      <c r="DI11" s="131">
        <f ca="1">IF(ISNUMBER(DI5),CHOOSE(MATCH($C$5,Inputs!$I$11:$O$11,0),'Project 1'!CL37,'Project 2'!CL37,'Project 3'!CL37)+(IF(ISNUMBER(DH11),DH11,0)),NA())</f>
        <v>9.6327395659680004</v>
      </c>
      <c r="DJ11" s="131">
        <f ca="1">IF(ISNUMBER(DJ5),CHOOSE(MATCH($C$5,Inputs!$I$11:$O$11,0),'Project 1'!CM37,'Project 2'!CM37,'Project 3'!CM37)+(IF(ISNUMBER(DI11),DI11,0)),NA())</f>
        <v>10.623087266658652</v>
      </c>
      <c r="DK11" s="131">
        <f ca="1">IF(ISNUMBER(DK5),CHOOSE(MATCH($C$5,Inputs!$I$11:$O$11,0),'Project 1'!CN37,'Project 2'!CN37,'Project 3'!CN37)+(IF(ISNUMBER(DJ11),DJ11,0)),NA())</f>
        <v>11.647654448578056</v>
      </c>
      <c r="DL11" s="131">
        <f ca="1">IF(ISNUMBER(DL5),CHOOSE(MATCH($C$5,Inputs!$I$11:$O$11,0),'Project 1'!CO37,'Project 2'!CO37,'Project 3'!CO37)+(IF(ISNUMBER(DK11),DK11,0)),NA())</f>
        <v>12.63138036902679</v>
      </c>
      <c r="DM11" s="131">
        <f ca="1">IF(ISNUMBER(DM5),CHOOSE(MATCH($C$5,Inputs!$I$11:$O$11,0),'Project 1'!CP37,'Project 2'!CP37,'Project 3'!CP37)+(IF(ISNUMBER(DL11),DL11,0)),NA())</f>
        <v>13.649703369991945</v>
      </c>
      <c r="DN11" s="131">
        <f ca="1">IF(ISNUMBER(DN5),CHOOSE(MATCH($C$5,Inputs!$I$11:$O$11,0),'Project 1'!CQ37,'Project 2'!CQ37,'Project 3'!CQ37)+(IF(ISNUMBER(DM11),DM11,0)),NA())</f>
        <v>14.665749548382809</v>
      </c>
      <c r="DO11" s="131">
        <f ca="1">IF(ISNUMBER(DO5),CHOOSE(MATCH($C$5,Inputs!$I$11:$O$11,0),'Project 1'!CR37,'Project 2'!CR37,'Project 3'!CR37)+(IF(ISNUMBER(DN11),DN11,0)),NA())</f>
        <v>15.56828216983282</v>
      </c>
      <c r="DP11" s="131">
        <f ca="1">IF(ISNUMBER(DP5),CHOOSE(MATCH($C$5,Inputs!$I$11:$O$11,0),'Project 1'!CS37,'Project 2'!CS37,'Project 3'!CS37)+(IF(ISNUMBER(DO11),DO11,0)),NA())</f>
        <v>16.581325371244592</v>
      </c>
      <c r="DQ11" s="131">
        <f ca="1">IF(ISNUMBER(DQ5),CHOOSE(MATCH($C$5,Inputs!$I$11:$O$11,0),'Project 1'!CT37,'Project 2'!CT37,'Project 3'!CT37)+(IF(ISNUMBER(DP11),DP11,0)),NA())</f>
        <v>17.276623899763237</v>
      </c>
      <c r="DR11" s="131">
        <f ca="1">IF(ISNUMBER(DR5),CHOOSE(MATCH($C$5,Inputs!$I$11:$O$11,0),'Project 1'!CU37,'Project 2'!CU37,'Project 3'!CU37)+(IF(ISNUMBER(DQ11),DQ11,0)),NA())</f>
        <v>18.287510259980568</v>
      </c>
      <c r="DS11" s="131">
        <f ca="1">IF(ISNUMBER(DS5),CHOOSE(MATCH($C$5,Inputs!$I$11:$O$11,0),'Project 1'!CV37,'Project 2'!CV37,'Project 3'!CV37)+(IF(ISNUMBER(DR11),DR11,0)),NA())</f>
        <v>19.261273198659438</v>
      </c>
      <c r="DT11" s="131">
        <f ca="1">IF(ISNUMBER(DT5),CHOOSE(MATCH($C$5,Inputs!$I$11:$O$11,0),'Project 1'!CW37,'Project 2'!CW37,'Project 3'!CW37)+(IF(ISNUMBER(DS11),DS11,0)),NA())</f>
        <v>20.272159558876769</v>
      </c>
      <c r="DU11" s="131">
        <f ca="1">IF(ISNUMBER(DU5),CHOOSE(MATCH($C$5,Inputs!$I$11:$O$11,0),'Project 1'!CX37,'Project 2'!CX37,'Project 3'!CX37)+(IF(ISNUMBER(DT11),DT11,0)),NA())</f>
        <v>21.2830459190941</v>
      </c>
      <c r="DV11" s="131">
        <f ca="1">IF(ISNUMBER(DV5),CHOOSE(MATCH($C$5,Inputs!$I$11:$O$11,0),'Project 1'!CY37,'Project 2'!CY37,'Project 3'!CY37)+(IF(ISNUMBER(DU11),DU11,0)),NA())</f>
        <v>22.25680885777297</v>
      </c>
      <c r="DW11" s="131">
        <f ca="1">IF(ISNUMBER(DW5),CHOOSE(MATCH($C$5,Inputs!$I$11:$O$11,0),'Project 1'!CZ37,'Project 2'!CZ37,'Project 3'!CZ37)+(IF(ISNUMBER(DV11),DV11,0)),NA())</f>
        <v>22.455195217990301</v>
      </c>
      <c r="DX11" s="131">
        <f ca="1">IF(ISNUMBER(DX5),CHOOSE(MATCH($C$5,Inputs!$I$11:$O$11,0),'Project 1'!DA37,'Project 2'!DA37,'Project 3'!DA37)+(IF(ISNUMBER(DW11),DW11,0)),NA())</f>
        <v>23.428958156669172</v>
      </c>
      <c r="DY11" s="131">
        <f ca="1">IF(ISNUMBER(DY5),CHOOSE(MATCH($C$5,Inputs!$I$11:$O$11,0),'Project 1'!DB37,'Project 2'!DB37,'Project 3'!DB37)+(IF(ISNUMBER(DX11),DX11,0)),NA())</f>
        <v>24.439844516886502</v>
      </c>
      <c r="DZ11" s="131">
        <f ca="1">IF(ISNUMBER(DZ5),CHOOSE(MATCH($C$5,Inputs!$I$11:$O$11,0),'Project 1'!DC37,'Project 2'!DC37,'Project 3'!DC37)+(IF(ISNUMBER(DY11),DY11,0)),NA())</f>
        <v>25.450730877103833</v>
      </c>
      <c r="EA11" s="131">
        <f ca="1">IF(ISNUMBER(EA5),CHOOSE(MATCH($C$5,Inputs!$I$11:$O$11,0),'Project 1'!DD37,'Project 2'!DD37,'Project 3'!DD37)+(IF(ISNUMBER(DZ11),DZ11,0)),NA())</f>
        <v>26.350246972705779</v>
      </c>
      <c r="EB11" s="131">
        <f ca="1">IF(ISNUMBER(EB5),CHOOSE(MATCH($C$5,Inputs!$I$11:$O$11,0),'Project 1'!DE37,'Project 2'!DE37,'Project 3'!DE37)+(IF(ISNUMBER(EA11),EA11,0)),NA())</f>
        <v>27.36113333292311</v>
      </c>
      <c r="EC11" s="131">
        <f ca="1">IF(ISNUMBER(EC5),CHOOSE(MATCH($C$5,Inputs!$I$11:$O$11,0),'Project 1'!DF37,'Project 2'!DF37,'Project 3'!DF37)+(IF(ISNUMBER(EB11),EB11,0)),NA())</f>
        <v>19.275041670083951</v>
      </c>
      <c r="ED11" s="131">
        <f ca="1">IF(ISNUMBER(ED5),CHOOSE(MATCH($C$5,Inputs!$I$11:$O$11,0),'Project 1'!DG37,'Project 2'!DG37,'Project 3'!DG37)+(IF(ISNUMBER(EC11),EC11,0)),NA())</f>
        <v>20.285928030301282</v>
      </c>
      <c r="EE11" s="131">
        <f ca="1">IF(ISNUMBER(EE5),CHOOSE(MATCH($C$5,Inputs!$I$11:$O$11,0),'Project 1'!DH37,'Project 2'!DH37,'Project 3'!DH37)+(IF(ISNUMBER(ED11),ED11,0)),NA())</f>
        <v>21.259690968980152</v>
      </c>
      <c r="EF11" s="131">
        <f ca="1">IF(ISNUMBER(EF5),CHOOSE(MATCH($C$5,Inputs!$I$11:$O$11,0),'Project 1'!DI37,'Project 2'!DI37,'Project 3'!DI37)+(IF(ISNUMBER(EE11),EE11,0)),NA())</f>
        <v>22.270577329197483</v>
      </c>
      <c r="EG11" s="131">
        <f ca="1">IF(ISNUMBER(EG5),CHOOSE(MATCH($C$5,Inputs!$I$11:$O$11,0),'Project 1'!DJ37,'Project 2'!DJ37,'Project 3'!DJ37)+(IF(ISNUMBER(EF11),EF11,0)),NA())</f>
        <v>23.281463689414814</v>
      </c>
      <c r="EH11" s="131">
        <f ca="1">IF(ISNUMBER(EH5),CHOOSE(MATCH($C$5,Inputs!$I$11:$O$11,0),'Project 1'!DK37,'Project 2'!DK37,'Project 3'!DK37)+(IF(ISNUMBER(EG11),EG11,0)),NA())</f>
        <v>24.255226628093684</v>
      </c>
      <c r="EI11" s="131">
        <f ca="1">IF(ISNUMBER(EI5),CHOOSE(MATCH($C$5,Inputs!$I$11:$O$11,0),'Project 1'!DL37,'Project 2'!DL37,'Project 3'!DL37)+(IF(ISNUMBER(EH11),EH11,0)),NA())</f>
        <v>25.266112988311015</v>
      </c>
      <c r="EJ11" s="131">
        <f ca="1">IF(ISNUMBER(EJ5),CHOOSE(MATCH($C$5,Inputs!$I$11:$O$11,0),'Project 1'!DM37,'Project 2'!DM37,'Project 3'!DM37)+(IF(ISNUMBER(EI11),EI11,0)),NA())</f>
        <v>26.239875926989885</v>
      </c>
      <c r="EK11" s="131">
        <f ca="1">IF(ISNUMBER(EK5),CHOOSE(MATCH($C$5,Inputs!$I$11:$O$11,0),'Project 1'!DN37,'Project 2'!DN37,'Project 3'!DN37)+(IF(ISNUMBER(EJ11),EJ11,0)),NA())</f>
        <v>27.250762287207216</v>
      </c>
      <c r="EL11" s="131">
        <f ca="1">IF(ISNUMBER(EL5),CHOOSE(MATCH($C$5,Inputs!$I$11:$O$11,0),'Project 1'!DO37,'Project 2'!DO37,'Project 3'!DO37)+(IF(ISNUMBER(EK11),EK11,0)),NA())</f>
        <v>28.261648647424547</v>
      </c>
      <c r="EM11" s="131">
        <f ca="1">IF(ISNUMBER(EM5),CHOOSE(MATCH($C$5,Inputs!$I$11:$O$11,0),'Project 1'!DP37,'Project 2'!DP37,'Project 3'!DP37)+(IF(ISNUMBER(EL11),EL11,0)),NA())</f>
        <v>29.161164743026493</v>
      </c>
      <c r="EN11" s="131">
        <f ca="1">IF(ISNUMBER(EN5),CHOOSE(MATCH($C$5,Inputs!$I$11:$O$11,0),'Project 1'!DQ37,'Project 2'!DQ37,'Project 3'!DQ37)+(IF(ISNUMBER(EM11),EM11,0)),NA())</f>
        <v>30.172051103243824</v>
      </c>
      <c r="EO11" s="131">
        <f ca="1">IF(ISNUMBER(EO5),CHOOSE(MATCH($C$5,Inputs!$I$11:$O$11,0),'Project 1'!DR37,'Project 2'!DR37,'Project 3'!DR37)+(IF(ISNUMBER(EN11),EN11,0)),NA())</f>
        <v>30.053878558051725</v>
      </c>
      <c r="EP11" s="131">
        <f ca="1">IF(ISNUMBER(EP5),CHOOSE(MATCH($C$5,Inputs!$I$11:$O$11,0),'Project 1'!DS37,'Project 2'!DS37,'Project 3'!DS37)+(IF(ISNUMBER(EO11),EO11,0)),NA())</f>
        <v>31.064764918269056</v>
      </c>
      <c r="EQ11" s="131">
        <f ca="1">IF(ISNUMBER(EQ5),CHOOSE(MATCH($C$5,Inputs!$I$11:$O$11,0),'Project 1'!DT37,'Project 2'!DT37,'Project 3'!DT37)+(IF(ISNUMBER(EP11),EP11,0)),NA())</f>
        <v>32.038527856947923</v>
      </c>
      <c r="ER11" s="131">
        <f ca="1">IF(ISNUMBER(ER5),CHOOSE(MATCH($C$5,Inputs!$I$11:$O$11,0),'Project 1'!DU37,'Project 2'!DU37,'Project 3'!DU37)+(IF(ISNUMBER(EQ11),EQ11,0)),NA())</f>
        <v>33.049414217165257</v>
      </c>
      <c r="ES11" s="131">
        <f ca="1">IF(ISNUMBER(ES5),CHOOSE(MATCH($C$5,Inputs!$I$11:$O$11,0),'Project 1'!DV37,'Project 2'!DV37,'Project 3'!DV37)+(IF(ISNUMBER(ER11),ER11,0)),NA())</f>
        <v>34.060300577382591</v>
      </c>
      <c r="ET11" s="131">
        <f ca="1">IF(ISNUMBER(ET5),CHOOSE(MATCH($C$5,Inputs!$I$11:$O$11,0),'Project 1'!DW37,'Project 2'!DW37,'Project 3'!DW37)+(IF(ISNUMBER(ES11),ES11,0)),NA())</f>
        <v>35.034063516061458</v>
      </c>
      <c r="EU11" s="131">
        <f ca="1">IF(ISNUMBER(EU5),CHOOSE(MATCH($C$5,Inputs!$I$11:$O$11,0),'Project 1'!DX37,'Project 2'!DX37,'Project 3'!DX37)+(IF(ISNUMBER(ET11),ET11,0)),NA())</f>
        <v>36.044949876278793</v>
      </c>
      <c r="EV11" s="131">
        <f ca="1">IF(ISNUMBER(EV5),CHOOSE(MATCH($C$5,Inputs!$I$11:$O$11,0),'Project 1'!DY37,'Project 2'!DY37,'Project 3'!DY37)+(IF(ISNUMBER(EU11),EU11,0)),NA())</f>
        <v>37.018712814957659</v>
      </c>
      <c r="EW11" s="131">
        <f ca="1">IF(ISNUMBER(EW5),CHOOSE(MATCH($C$5,Inputs!$I$11:$O$11,0),'Project 1'!DZ37,'Project 2'!DZ37,'Project 3'!DZ37)+(IF(ISNUMBER(EV11),EV11,0)),NA())</f>
        <v>38.029599175174994</v>
      </c>
    </row>
    <row r="12" spans="2:154" ht="14">
      <c r="M12" s="499" t="s">
        <v>353</v>
      </c>
      <c r="N12" s="493">
        <f ca="1">N9-N10-N11</f>
        <v>37.940065542402223</v>
      </c>
      <c r="AF12" s="130" t="s">
        <v>330</v>
      </c>
      <c r="AG12" s="131">
        <f ca="1">CHOOSE(MATCH($C$5,Inputs!$I$11:$O$11,0),'Project 1'!J43,'Project 2'!J43,'Project 3'!J43)</f>
        <v>14.667708333333334</v>
      </c>
      <c r="AH12" s="131">
        <f ca="1">CHOOSE(MATCH($C$5,Inputs!$I$11:$O$11,0),'Project 1'!K43,'Project 2'!K43,'Project 3'!K43)</f>
        <v>-0.14318839339181735</v>
      </c>
      <c r="AI12" s="131">
        <f ca="1">CHOOSE(MATCH($C$5,Inputs!$I$11:$O$11,0),'Project 1'!L43,'Project 2'!L43,'Project 3'!L43)</f>
        <v>4.5615829579154266</v>
      </c>
      <c r="AJ12" s="131">
        <f ca="1">CHOOSE(MATCH($C$5,Inputs!$I$11:$O$11,0),'Project 1'!M43,'Project 2'!M43,'Project 3'!M43)</f>
        <v>19.543037145764568</v>
      </c>
      <c r="AK12" s="131">
        <f ca="1">CHOOSE(MATCH($C$5,Inputs!$I$11:$O$11,0),'Project 1'!N43,'Project 2'!N43,'Project 3'!N43)</f>
        <v>-18.39884740633347</v>
      </c>
      <c r="AL12" s="131">
        <f ca="1">CHOOSE(MATCH($C$5,Inputs!$I$11:$O$11,0),'Project 1'!O43,'Project 2'!O43,'Project 3'!O43)</f>
        <v>-1.1680434773033215</v>
      </c>
      <c r="AM12" s="131">
        <f ca="1">CHOOSE(MATCH($C$5,Inputs!$I$11:$O$11,0),'Project 1'!P43,'Project 2'!P43,'Project 3'!P43)</f>
        <v>-1.1965939311856706</v>
      </c>
      <c r="AN12" s="131">
        <f ca="1">CHOOSE(MATCH($C$5,Inputs!$I$11:$O$11,0),'Project 1'!Q43,'Project 2'!Q43,'Project 3'!Q43)</f>
        <v>-1.2135469708119266</v>
      </c>
      <c r="AO12" s="131">
        <f ca="1">CHOOSE(MATCH($C$5,Inputs!$I$11:$O$11,0),'Project 1'!R43,'Project 2'!R43,'Project 3'!R43)</f>
        <v>-1.1884068288902001</v>
      </c>
      <c r="AP12" s="131">
        <f ca="1">CHOOSE(MATCH($C$5,Inputs!$I$11:$O$11,0),'Project 1'!S43,'Project 2'!S43,'Project 3'!S43)</f>
        <v>-1.1290174208050117</v>
      </c>
      <c r="AQ12" s="131">
        <f ca="1">CHOOSE(MATCH($C$5,Inputs!$I$11:$O$11,0),'Project 1'!T43,'Project 2'!T43,'Project 3'!T43)</f>
        <v>-1.1393849072213229</v>
      </c>
      <c r="AR12" s="131">
        <f ca="1">CHOOSE(MATCH($C$5,Inputs!$I$11:$O$11,0),'Project 1'!U43,'Project 2'!U43,'Project 3'!U43)</f>
        <v>-1.0850756950030793</v>
      </c>
      <c r="AS12" s="131">
        <f ca="1">CHOOSE(MATCH($C$5,Inputs!$I$11:$O$11,0),'Project 1'!V43,'Project 2'!V43,'Project 3'!V43)</f>
        <v>-1.0933268016041247</v>
      </c>
      <c r="AT12" s="131">
        <f ca="1">CHOOSE(MATCH($C$5,Inputs!$I$11:$O$11,0),'Project 1'!W43,'Project 2'!W43,'Project 3'!W43)</f>
        <v>-1.0744035429724452</v>
      </c>
      <c r="AU12" s="131">
        <f ca="1">CHOOSE(MATCH($C$5,Inputs!$I$11:$O$11,0),'Project 1'!X43,'Project 2'!X43,'Project 3'!X43)</f>
        <v>-0.94948684106589409</v>
      </c>
      <c r="AV12" s="131">
        <f ca="1">CHOOSE(MATCH($C$5,Inputs!$I$11:$O$11,0),'Project 1'!Y43,'Project 2'!Y43,'Project 3'!Y43)</f>
        <v>-1.0139280895551319</v>
      </c>
      <c r="AW12" s="131">
        <f ca="1">CHOOSE(MATCH($C$5,Inputs!$I$11:$O$11,0),'Project 1'!Z43,'Project 2'!Z43,'Project 3'!Z43)</f>
        <v>-0.63139091632131428</v>
      </c>
      <c r="AX12" s="131">
        <f ca="1">CHOOSE(MATCH($C$5,Inputs!$I$11:$O$11,0),'Project 1'!AA43,'Project 2'!AA43,'Project 3'!AA43)</f>
        <v>-0.1334480198256299</v>
      </c>
      <c r="AY12" s="131">
        <f ca="1">CHOOSE(MATCH($C$5,Inputs!$I$11:$O$11,0),'Project 1'!AB43,'Project 2'!AB43,'Project 3'!AB43)</f>
        <v>-1.0709480198256298</v>
      </c>
      <c r="AZ12" s="131">
        <f ca="1">CHOOSE(MATCH($C$5,Inputs!$I$11:$O$11,0),'Project 1'!AC43,'Project 2'!AC43,'Project 3'!AC43)</f>
        <v>-0.13344470245181494</v>
      </c>
      <c r="BA12" s="131">
        <f ca="1">CHOOSE(MATCH($C$5,Inputs!$I$11:$O$11,0),'Project 1'!AD43,'Project 2'!AD43,'Project 3'!AD43)</f>
        <v>-0.13456550512960738</v>
      </c>
      <c r="BB12" s="131">
        <f ca="1">CHOOSE(MATCH($C$5,Inputs!$I$11:$O$11,0),'Project 1'!AE43,'Project 2'!AE43,'Project 3'!AE43)</f>
        <v>-1.0722525799751745</v>
      </c>
      <c r="BC12" s="131">
        <f ca="1">CHOOSE(MATCH($C$5,Inputs!$I$11:$O$11,0),'Project 1'!AF43,'Project 2'!AF43,'Project 3'!AF43)</f>
        <v>-0.13475257997517132</v>
      </c>
      <c r="BD12" s="131">
        <f ca="1">CHOOSE(MATCH($C$5,Inputs!$I$11:$O$11,0),'Project 1'!AG43,'Project 2'!AG43,'Project 3'!AG43)</f>
        <v>-0.13475080734838013</v>
      </c>
      <c r="BE12" s="131">
        <f ca="1">CHOOSE(MATCH($C$5,Inputs!$I$11:$O$11,0),'Project 1'!AH43,'Project 2'!AH43,'Project 3'!AH43)</f>
        <v>-1.0722525799751648</v>
      </c>
      <c r="BF12" s="131">
        <f ca="1">CHOOSE(MATCH($C$5,Inputs!$I$11:$O$11,0),'Project 1'!AI43,'Project 2'!AI43,'Project 3'!AI43)</f>
        <v>-0.1347561255432301</v>
      </c>
      <c r="BG12" s="131">
        <f ca="1">CHOOSE(MATCH($C$5,Inputs!$I$11:$O$11,0),'Project 1'!AJ43,'Project 2'!AJ43,'Project 3'!AJ43)</f>
        <v>-0.13474903482640888</v>
      </c>
      <c r="BH12" s="131">
        <f ca="1">CHOOSE(MATCH($C$5,Inputs!$I$11:$O$11,0),'Project 1'!AK43,'Project 2'!AK43,'Project 3'!AK43)</f>
        <v>-1.0722525799751681</v>
      </c>
      <c r="BI12" s="131">
        <f ca="1">CHOOSE(MATCH($C$5,Inputs!$I$11:$O$11,0),'Project 1'!AL43,'Project 2'!AL43,'Project 3'!AL43)</f>
        <v>3.166572425949687</v>
      </c>
      <c r="BJ12" s="131">
        <f ca="1">CHOOSE(MATCH($C$5,Inputs!$I$11:$O$11,0),'Project 1'!AM43,'Project 2'!AM43,'Project 3'!AM43)</f>
        <v>-0.77799079228761292</v>
      </c>
      <c r="BK12" s="131">
        <f ca="1">CHOOSE(MATCH($C$5,Inputs!$I$11:$O$11,0),'Project 1'!AN43,'Project 2'!AN43,'Project 3'!AN43)</f>
        <v>-0.74650075105162039</v>
      </c>
      <c r="BL12" s="131">
        <f ca="1">CHOOSE(MATCH($C$5,Inputs!$I$11:$O$11,0),'Project 1'!AO43,'Project 2'!AO43,'Project 3'!AO43)</f>
        <v>-0.75604799911275322</v>
      </c>
      <c r="BM12" s="131">
        <f ca="1">CHOOSE(MATCH($C$5,Inputs!$I$11:$O$11,0),'Project 1'!AP43,'Project 2'!AP43,'Project 3'!AP43)</f>
        <v>-0.75000789090379605</v>
      </c>
      <c r="BN12" s="131">
        <f ca="1">CHOOSE(MATCH($C$5,Inputs!$I$11:$O$11,0),'Project 1'!AQ43,'Project 2'!AQ43,'Project 3'!AQ43)</f>
        <v>-0.71630030097287412</v>
      </c>
      <c r="BO12" s="131">
        <f ca="1">CHOOSE(MATCH($C$5,Inputs!$I$11:$O$11,0),'Project 1'!AR43,'Project 2'!AR43,'Project 3'!AR43)</f>
        <v>-0.72610533234499808</v>
      </c>
      <c r="BP12" s="131">
        <f ca="1">CHOOSE(MATCH($C$5,Inputs!$I$11:$O$11,0),'Project 1'!AS43,'Project 2'!AS43,'Project 3'!AS43)</f>
        <v>-0.69758232618089733</v>
      </c>
      <c r="BQ12" s="131">
        <f ca="1">CHOOSE(MATCH($C$5,Inputs!$I$11:$O$11,0),'Project 1'!AT43,'Project 2'!AT43,'Project 3'!AT43)</f>
        <v>-0.70690644976954264</v>
      </c>
      <c r="BR12" s="131">
        <f ca="1">CHOOSE(MATCH($C$5,Inputs!$I$11:$O$11,0),'Project 1'!AU43,'Project 2'!AU43,'Project 3'!AU43)</f>
        <v>-0.70299795672608678</v>
      </c>
      <c r="BS12" s="131">
        <f ca="1">CHOOSE(MATCH($C$5,Inputs!$I$11:$O$11,0),'Project 1'!AV43,'Project 2'!AV43,'Project 3'!AV43)</f>
        <v>-0.62849412991947329</v>
      </c>
      <c r="BT12" s="131">
        <f ca="1">CHOOSE(MATCH($C$5,Inputs!$I$11:$O$11,0),'Project 1'!AW43,'Project 2'!AW43,'Project 3'!AW43)</f>
        <v>-0.6759240432408441</v>
      </c>
      <c r="BU12" s="131">
        <f ca="1">CHOOSE(MATCH($C$5,Inputs!$I$11:$O$11,0),'Project 1'!AX43,'Project 2'!AX43,'Project 3'!AX43)</f>
        <v>-0.17479346116113076</v>
      </c>
      <c r="BV12" s="131">
        <f ca="1">CHOOSE(MATCH($C$5,Inputs!$I$11:$O$11,0),'Project 1'!AY43,'Project 2'!AY43,'Project 3'!AY43)</f>
        <v>-0.89656505997230362</v>
      </c>
      <c r="BW12" s="131">
        <f ca="1">CHOOSE(MATCH($C$5,Inputs!$I$11:$O$11,0),'Project 1'!AZ43,'Project 2'!AZ43,'Project 3'!AZ43)</f>
        <v>-1.0744922953984033</v>
      </c>
      <c r="BX12" s="131">
        <f ca="1">CHOOSE(MATCH($C$5,Inputs!$I$11:$O$11,0),'Project 1'!BA43,'Project 2'!BA43,'Project 3'!BA43)</f>
        <v>-0.13699624947932645</v>
      </c>
      <c r="BY12" s="131">
        <f ca="1">CHOOSE(MATCH($C$5,Inputs!$I$11:$O$11,0),'Project 1'!BB43,'Project 2'!BB43,'Project 3'!BB43)</f>
        <v>-0.13893415670352788</v>
      </c>
      <c r="BZ12" s="131">
        <f ca="1">CHOOSE(MATCH($C$5,Inputs!$I$11:$O$11,0),'Project 1'!BC43,'Project 2'!BC43,'Project 3'!BC43)</f>
        <v>-1.0767952557998157</v>
      </c>
      <c r="CA12" s="131">
        <f ca="1">CHOOSE(MATCH($C$5,Inputs!$I$11:$O$11,0),'Project 1'!BD43,'Project 2'!BD43,'Project 3'!BD43)</f>
        <v>-0.13929525579981883</v>
      </c>
      <c r="CB12" s="131">
        <f ca="1">CHOOSE(MATCH($C$5,Inputs!$I$11:$O$11,0),'Project 1'!BE43,'Project 2'!BE43,'Project 3'!BE43)</f>
        <v>-0.13928866172321105</v>
      </c>
      <c r="CC12" s="131">
        <f ca="1">CHOOSE(MATCH($C$5,Inputs!$I$11:$O$11,0),'Project 1'!BF43,'Project 2'!BF43,'Project 3'!BF43)</f>
        <v>-1.0767952557998219</v>
      </c>
      <c r="CD12" s="131">
        <f ca="1">CHOOSE(MATCH($C$5,Inputs!$I$11:$O$11,0),'Project 1'!BG43,'Project 2'!BG43,'Project 3'!BG43)</f>
        <v>-7.2916666666666668E-3</v>
      </c>
      <c r="CE12" s="131">
        <f ca="1">CHOOSE(MATCH($C$5,Inputs!$I$11:$O$11,0),'Project 1'!BH43,'Project 2'!BH43,'Project 3'!BH43)</f>
        <v>-7.2916666666666668E-3</v>
      </c>
      <c r="CF12" s="131">
        <f ca="1">CHOOSE(MATCH($C$5,Inputs!$I$11:$O$11,0),'Project 1'!BI43,'Project 2'!BI43,'Project 3'!BI43)</f>
        <v>-7.2916666666666668E-3</v>
      </c>
      <c r="CG12" s="131">
        <f ca="1">CHOOSE(MATCH($C$5,Inputs!$I$11:$O$11,0),'Project 1'!BJ43,'Project 2'!BJ43,'Project 3'!BJ43)</f>
        <v>-7.2916666666666668E-3</v>
      </c>
      <c r="CH12" s="131">
        <f ca="1">CHOOSE(MATCH($C$5,Inputs!$I$11:$O$11,0),'Project 1'!BK43,'Project 2'!BK43,'Project 3'!BK43)</f>
        <v>-7.2916666666666668E-3</v>
      </c>
      <c r="CI12" s="131">
        <f ca="1">CHOOSE(MATCH($C$5,Inputs!$I$11:$O$11,0),'Project 1'!BL43,'Project 2'!BL43,'Project 3'!BL43)</f>
        <v>-7.2916666666666668E-3</v>
      </c>
      <c r="CJ12" s="131">
        <f ca="1">CHOOSE(MATCH($C$5,Inputs!$I$11:$O$11,0),'Project 1'!BM43,'Project 2'!BM43,'Project 3'!BM43)</f>
        <v>-7.2916666666666668E-3</v>
      </c>
      <c r="CK12" s="131">
        <f ca="1">CHOOSE(MATCH($C$5,Inputs!$I$11:$O$11,0),'Project 1'!BN43,'Project 2'!BN43,'Project 3'!BN43)</f>
        <v>-7.2916666666666668E-3</v>
      </c>
      <c r="CL12" s="131">
        <f ca="1">CHOOSE(MATCH($C$5,Inputs!$I$11:$O$11,0),'Project 1'!BO43,'Project 2'!BO43,'Project 3'!BO43)</f>
        <v>-7.2916666666666668E-3</v>
      </c>
      <c r="CM12" s="131">
        <f ca="1">CHOOSE(MATCH($C$5,Inputs!$I$11:$O$11,0),'Project 1'!BP43,'Project 2'!BP43,'Project 3'!BP43)</f>
        <v>-7.2916666666666668E-3</v>
      </c>
      <c r="CN12" s="131">
        <f ca="1">CHOOSE(MATCH($C$5,Inputs!$I$11:$O$11,0),'Project 1'!BQ43,'Project 2'!BQ43,'Project 3'!BQ43)</f>
        <v>-7.2916666666666668E-3</v>
      </c>
      <c r="CO12" s="131">
        <f ca="1">CHOOSE(MATCH($C$5,Inputs!$I$11:$O$11,0),'Project 1'!BR43,'Project 2'!BR43,'Project 3'!BR43)</f>
        <v>-7.2916666666666668E-3</v>
      </c>
      <c r="CP12" s="131">
        <f ca="1">CHOOSE(MATCH($C$5,Inputs!$I$11:$O$11,0),'Project 1'!BS43,'Project 2'!BS43,'Project 3'!BS43)</f>
        <v>-7.2916666666666668E-3</v>
      </c>
      <c r="CQ12" s="131">
        <f ca="1">CHOOSE(MATCH($C$5,Inputs!$I$11:$O$11,0),'Project 1'!BT43,'Project 2'!BT43,'Project 3'!BT43)</f>
        <v>-7.2916666666666668E-3</v>
      </c>
      <c r="CR12" s="131">
        <f ca="1">CHOOSE(MATCH($C$5,Inputs!$I$11:$O$11,0),'Project 1'!BU43,'Project 2'!BU43,'Project 3'!BU43)</f>
        <v>-7.2916666666666668E-3</v>
      </c>
      <c r="CS12" s="131">
        <f ca="1">CHOOSE(MATCH($C$5,Inputs!$I$11:$O$11,0),'Project 1'!BV43,'Project 2'!BV43,'Project 3'!BV43)</f>
        <v>-7.2916666666666668E-3</v>
      </c>
      <c r="CT12" s="131">
        <f ca="1">CHOOSE(MATCH($C$5,Inputs!$I$11:$O$11,0),'Project 1'!BW43,'Project 2'!BW43,'Project 3'!BW43)</f>
        <v>-7.2916666666666668E-3</v>
      </c>
      <c r="CU12" s="131">
        <f ca="1">CHOOSE(MATCH($C$5,Inputs!$I$11:$O$11,0),'Project 1'!BX43,'Project 2'!BX43,'Project 3'!BX43)</f>
        <v>-7.2916666666666668E-3</v>
      </c>
      <c r="CV12" s="131">
        <f ca="1">CHOOSE(MATCH($C$5,Inputs!$I$11:$O$11,0),'Project 1'!BY43,'Project 2'!BY43,'Project 3'!BY43)</f>
        <v>-7.2916666666666668E-3</v>
      </c>
      <c r="CW12" s="131">
        <f ca="1">CHOOSE(MATCH($C$5,Inputs!$I$11:$O$11,0),'Project 1'!BZ43,'Project 2'!BZ43,'Project 3'!BZ43)</f>
        <v>-7.2916666666666668E-3</v>
      </c>
      <c r="CX12" s="131">
        <f ca="1">CHOOSE(MATCH($C$5,Inputs!$I$11:$O$11,0),'Project 1'!CA43,'Project 2'!CA43,'Project 3'!CA43)</f>
        <v>-7.2916666666666668E-3</v>
      </c>
      <c r="CY12" s="131">
        <f ca="1">CHOOSE(MATCH($C$5,Inputs!$I$11:$O$11,0),'Project 1'!CB43,'Project 2'!CB43,'Project 3'!CB43)</f>
        <v>-7.2916666666666668E-3</v>
      </c>
      <c r="CZ12" s="131">
        <f ca="1">CHOOSE(MATCH($C$5,Inputs!$I$11:$O$11,0),'Project 1'!CC43,'Project 2'!CC43,'Project 3'!CC43)</f>
        <v>-7.2916666666666668E-3</v>
      </c>
      <c r="DA12" s="131">
        <f ca="1">CHOOSE(MATCH($C$5,Inputs!$I$11:$O$11,0),'Project 1'!CD43,'Project 2'!CD43,'Project 3'!CD43)</f>
        <v>-7.2916666666666668E-3</v>
      </c>
      <c r="DB12" s="131">
        <f ca="1">CHOOSE(MATCH($C$5,Inputs!$I$11:$O$11,0),'Project 1'!CE43,'Project 2'!CE43,'Project 3'!CE43)</f>
        <v>-7.2916666666666668E-3</v>
      </c>
      <c r="DC12" s="131">
        <f ca="1">CHOOSE(MATCH($C$5,Inputs!$I$11:$O$11,0),'Project 1'!CF43,'Project 2'!CF43,'Project 3'!CF43)</f>
        <v>-7.2916666666666668E-3</v>
      </c>
      <c r="DD12" s="131">
        <f ca="1">CHOOSE(MATCH($C$5,Inputs!$I$11:$O$11,0),'Project 1'!CG43,'Project 2'!CG43,'Project 3'!CG43)</f>
        <v>-7.2916666666666668E-3</v>
      </c>
      <c r="DE12" s="131">
        <f ca="1">CHOOSE(MATCH($C$5,Inputs!$I$11:$O$11,0),'Project 1'!CH43,'Project 2'!CH43,'Project 3'!CH43)</f>
        <v>-7.2916666666666668E-3</v>
      </c>
      <c r="DF12" s="131">
        <f ca="1">CHOOSE(MATCH($C$5,Inputs!$I$11:$O$11,0),'Project 1'!CI43,'Project 2'!CI43,'Project 3'!CI43)</f>
        <v>-7.2916666666666668E-3</v>
      </c>
      <c r="DG12" s="131">
        <f ca="1">CHOOSE(MATCH($C$5,Inputs!$I$11:$O$11,0),'Project 1'!CJ43,'Project 2'!CJ43,'Project 3'!CJ43)</f>
        <v>-7.2916666666666668E-3</v>
      </c>
      <c r="DH12" s="131">
        <f ca="1">CHOOSE(MATCH($C$5,Inputs!$I$11:$O$11,0),'Project 1'!CK43,'Project 2'!CK43,'Project 3'!CK43)</f>
        <v>-7.2916666666666668E-3</v>
      </c>
      <c r="DI12" s="131">
        <f ca="1">CHOOSE(MATCH($C$5,Inputs!$I$11:$O$11,0),'Project 1'!CL43,'Project 2'!CL43,'Project 3'!CL43)</f>
        <v>-7.2916666666666668E-3</v>
      </c>
      <c r="DJ12" s="131">
        <f ca="1">CHOOSE(MATCH($C$5,Inputs!$I$11:$O$11,0),'Project 1'!CM43,'Project 2'!CM43,'Project 3'!CM43)</f>
        <v>-7.2916666666666668E-3</v>
      </c>
      <c r="DK12" s="131">
        <f ca="1">CHOOSE(MATCH($C$5,Inputs!$I$11:$O$11,0),'Project 1'!CN43,'Project 2'!CN43,'Project 3'!CN43)</f>
        <v>-7.2916666666666668E-3</v>
      </c>
      <c r="DL12" s="131">
        <f ca="1">CHOOSE(MATCH($C$5,Inputs!$I$11:$O$11,0),'Project 1'!CO43,'Project 2'!CO43,'Project 3'!CO43)</f>
        <v>-7.2916666666666668E-3</v>
      </c>
      <c r="DM12" s="131">
        <f ca="1">CHOOSE(MATCH($C$5,Inputs!$I$11:$O$11,0),'Project 1'!CP43,'Project 2'!CP43,'Project 3'!CP43)</f>
        <v>-7.2916666666666668E-3</v>
      </c>
      <c r="DN12" s="131">
        <f ca="1">CHOOSE(MATCH($C$5,Inputs!$I$11:$O$11,0),'Project 1'!CQ43,'Project 2'!CQ43,'Project 3'!CQ43)</f>
        <v>-7.2916666666666668E-3</v>
      </c>
      <c r="DO12" s="131">
        <f ca="1">CHOOSE(MATCH($C$5,Inputs!$I$11:$O$11,0),'Project 1'!CR43,'Project 2'!CR43,'Project 3'!CR43)</f>
        <v>-7.2916666666666668E-3</v>
      </c>
      <c r="DP12" s="131">
        <f ca="1">CHOOSE(MATCH($C$5,Inputs!$I$11:$O$11,0),'Project 1'!CS43,'Project 2'!CS43,'Project 3'!CS43)</f>
        <v>-7.2916666666666668E-3</v>
      </c>
      <c r="DQ12" s="131">
        <f ca="1">CHOOSE(MATCH($C$5,Inputs!$I$11:$O$11,0),'Project 1'!CT43,'Project 2'!CT43,'Project 3'!CT43)</f>
        <v>-7.2916666666666668E-3</v>
      </c>
      <c r="DR12" s="131">
        <f ca="1">CHOOSE(MATCH($C$5,Inputs!$I$11:$O$11,0),'Project 1'!CU43,'Project 2'!CU43,'Project 3'!CU43)</f>
        <v>-7.2916666666666668E-3</v>
      </c>
      <c r="DS12" s="131">
        <f ca="1">CHOOSE(MATCH($C$5,Inputs!$I$11:$O$11,0),'Project 1'!CV43,'Project 2'!CV43,'Project 3'!CV43)</f>
        <v>-7.2916666666666668E-3</v>
      </c>
      <c r="DT12" s="131">
        <f ca="1">CHOOSE(MATCH($C$5,Inputs!$I$11:$O$11,0),'Project 1'!CW43,'Project 2'!CW43,'Project 3'!CW43)</f>
        <v>-7.2916666666666668E-3</v>
      </c>
      <c r="DU12" s="131">
        <f ca="1">CHOOSE(MATCH($C$5,Inputs!$I$11:$O$11,0),'Project 1'!CX43,'Project 2'!CX43,'Project 3'!CX43)</f>
        <v>-7.2916666666666668E-3</v>
      </c>
      <c r="DV12" s="131">
        <f ca="1">CHOOSE(MATCH($C$5,Inputs!$I$11:$O$11,0),'Project 1'!CY43,'Project 2'!CY43,'Project 3'!CY43)</f>
        <v>-7.2916666666666668E-3</v>
      </c>
      <c r="DW12" s="131">
        <f ca="1">CHOOSE(MATCH($C$5,Inputs!$I$11:$O$11,0),'Project 1'!CZ43,'Project 2'!CZ43,'Project 3'!CZ43)</f>
        <v>-7.2916666666666668E-3</v>
      </c>
      <c r="DX12" s="131">
        <f ca="1">CHOOSE(MATCH($C$5,Inputs!$I$11:$O$11,0),'Project 1'!DA43,'Project 2'!DA43,'Project 3'!DA43)</f>
        <v>-7.2916666666666668E-3</v>
      </c>
      <c r="DY12" s="131">
        <f ca="1">CHOOSE(MATCH($C$5,Inputs!$I$11:$O$11,0),'Project 1'!DB43,'Project 2'!DB43,'Project 3'!DB43)</f>
        <v>-7.2916666666666668E-3</v>
      </c>
      <c r="DZ12" s="131">
        <f ca="1">CHOOSE(MATCH($C$5,Inputs!$I$11:$O$11,0),'Project 1'!DC43,'Project 2'!DC43,'Project 3'!DC43)</f>
        <v>-7.2916666666666668E-3</v>
      </c>
      <c r="EA12" s="131">
        <f ca="1">CHOOSE(MATCH($C$5,Inputs!$I$11:$O$11,0),'Project 1'!DD43,'Project 2'!DD43,'Project 3'!DD43)</f>
        <v>-7.2916666666666668E-3</v>
      </c>
      <c r="EB12" s="131">
        <f ca="1">CHOOSE(MATCH($C$5,Inputs!$I$11:$O$11,0),'Project 1'!DE43,'Project 2'!DE43,'Project 3'!DE43)</f>
        <v>-7.2916666666666668E-3</v>
      </c>
      <c r="EC12" s="131">
        <f ca="1">CHOOSE(MATCH($C$5,Inputs!$I$11:$O$11,0),'Project 1'!DF43,'Project 2'!DF43,'Project 3'!DF43)</f>
        <v>-7.2916666666666668E-3</v>
      </c>
      <c r="ED12" s="131">
        <f ca="1">CHOOSE(MATCH($C$5,Inputs!$I$11:$O$11,0),'Project 1'!DG43,'Project 2'!DG43,'Project 3'!DG43)</f>
        <v>-7.2916666666666668E-3</v>
      </c>
      <c r="EE12" s="131">
        <f ca="1">CHOOSE(MATCH($C$5,Inputs!$I$11:$O$11,0),'Project 1'!DH43,'Project 2'!DH43,'Project 3'!DH43)</f>
        <v>-7.2916666666666668E-3</v>
      </c>
      <c r="EF12" s="131">
        <f ca="1">CHOOSE(MATCH($C$5,Inputs!$I$11:$O$11,0),'Project 1'!DI43,'Project 2'!DI43,'Project 3'!DI43)</f>
        <v>-7.2916666666666668E-3</v>
      </c>
      <c r="EG12" s="131">
        <f ca="1">CHOOSE(MATCH($C$5,Inputs!$I$11:$O$11,0),'Project 1'!DJ43,'Project 2'!DJ43,'Project 3'!DJ43)</f>
        <v>-7.2916666666666668E-3</v>
      </c>
      <c r="EH12" s="131">
        <f ca="1">CHOOSE(MATCH($C$5,Inputs!$I$11:$O$11,0),'Project 1'!DK43,'Project 2'!DK43,'Project 3'!DK43)</f>
        <v>-7.2916666666666668E-3</v>
      </c>
      <c r="EI12" s="131">
        <f ca="1">CHOOSE(MATCH($C$5,Inputs!$I$11:$O$11,0),'Project 1'!DL43,'Project 2'!DL43,'Project 3'!DL43)</f>
        <v>-7.2916666666666668E-3</v>
      </c>
      <c r="EJ12" s="131">
        <f ca="1">CHOOSE(MATCH($C$5,Inputs!$I$11:$O$11,0),'Project 1'!DM43,'Project 2'!DM43,'Project 3'!DM43)</f>
        <v>-7.2916666666666668E-3</v>
      </c>
      <c r="EK12" s="131">
        <f ca="1">CHOOSE(MATCH($C$5,Inputs!$I$11:$O$11,0),'Project 1'!DN43,'Project 2'!DN43,'Project 3'!DN43)</f>
        <v>-7.2916666666666668E-3</v>
      </c>
      <c r="EL12" s="131">
        <f ca="1">CHOOSE(MATCH($C$5,Inputs!$I$11:$O$11,0),'Project 1'!DO43,'Project 2'!DO43,'Project 3'!DO43)</f>
        <v>-7.2916666666666668E-3</v>
      </c>
      <c r="EM12" s="131">
        <f ca="1">CHOOSE(MATCH($C$5,Inputs!$I$11:$O$11,0),'Project 1'!DP43,'Project 2'!DP43,'Project 3'!DP43)</f>
        <v>-7.2916666666666668E-3</v>
      </c>
      <c r="EN12" s="131">
        <f ca="1">CHOOSE(MATCH($C$5,Inputs!$I$11:$O$11,0),'Project 1'!DQ43,'Project 2'!DQ43,'Project 3'!DQ43)</f>
        <v>-7.2916666666666668E-3</v>
      </c>
      <c r="EO12" s="131">
        <f ca="1">CHOOSE(MATCH($C$5,Inputs!$I$11:$O$11,0),'Project 1'!DR43,'Project 2'!DR43,'Project 3'!DR43)</f>
        <v>-7.2916666666666668E-3</v>
      </c>
      <c r="EP12" s="131">
        <f ca="1">CHOOSE(MATCH($C$5,Inputs!$I$11:$O$11,0),'Project 1'!DS43,'Project 2'!DS43,'Project 3'!DS43)</f>
        <v>-7.2916666666666668E-3</v>
      </c>
      <c r="EQ12" s="131">
        <f ca="1">CHOOSE(MATCH($C$5,Inputs!$I$11:$O$11,0),'Project 1'!DT43,'Project 2'!DT43,'Project 3'!DT43)</f>
        <v>-7.2916666666666668E-3</v>
      </c>
      <c r="ER12" s="131">
        <f ca="1">CHOOSE(MATCH($C$5,Inputs!$I$11:$O$11,0),'Project 1'!DU43,'Project 2'!DU43,'Project 3'!DU43)</f>
        <v>-7.2916666666666668E-3</v>
      </c>
      <c r="ES12" s="131">
        <f ca="1">CHOOSE(MATCH($C$5,Inputs!$I$11:$O$11,0),'Project 1'!DV43,'Project 2'!DV43,'Project 3'!DV43)</f>
        <v>-7.2916666666666668E-3</v>
      </c>
      <c r="ET12" s="131">
        <f ca="1">CHOOSE(MATCH($C$5,Inputs!$I$11:$O$11,0),'Project 1'!DW43,'Project 2'!DW43,'Project 3'!DW43)</f>
        <v>-7.2916666666666668E-3</v>
      </c>
      <c r="EU12" s="131">
        <f ca="1">CHOOSE(MATCH($C$5,Inputs!$I$11:$O$11,0),'Project 1'!DX43,'Project 2'!DX43,'Project 3'!DX43)</f>
        <v>-7.2916666666666668E-3</v>
      </c>
      <c r="EV12" s="131">
        <f ca="1">CHOOSE(MATCH($C$5,Inputs!$I$11:$O$11,0),'Project 1'!DY43,'Project 2'!DY43,'Project 3'!DY43)</f>
        <v>-7.2916666666666668E-3</v>
      </c>
      <c r="EW12" s="131">
        <f ca="1">CHOOSE(MATCH($C$5,Inputs!$I$11:$O$11,0),'Project 1'!DZ43,'Project 2'!DZ43,'Project 3'!DZ43)</f>
        <v>-7.2916666666666668E-3</v>
      </c>
    </row>
    <row r="13" spans="2:154" ht="14">
      <c r="M13" s="499" t="s">
        <v>348</v>
      </c>
      <c r="N13" s="492">
        <f>CHOOSE(MATCH($C$5,Inputs!$I$11:$O$11,0),'Project 1'!J388,'Project 2'!J388,'Project 3'!J388)/Inputs!$O$7</f>
        <v>20</v>
      </c>
      <c r="AF13" s="130" t="s">
        <v>339</v>
      </c>
      <c r="AG13" s="131">
        <f ca="1">IF(ISNUMBER(AG5),CHOOSE(MATCH($C$5,Inputs!$I$11:$O$11,0),'Project 1'!J45,'Project 2'!J45,'Project 3'!J45)+(IF(ISNUMBER(AF13),AF13,0)),NA())</f>
        <v>14.667708333333334</v>
      </c>
      <c r="AH13" s="131">
        <f ca="1">IF(ISNUMBER(AH5),CHOOSE(MATCH($C$5,Inputs!$I$11:$O$11,0),'Project 1'!K45,'Project 2'!K45,'Project 3'!K45)+(IF(ISNUMBER(AG13),AG13,0)),NA())</f>
        <v>-5.014728438118258</v>
      </c>
      <c r="AI13" s="131">
        <f ca="1">IF(ISNUMBER(AI5),CHOOSE(MATCH($C$5,Inputs!$I$11:$O$11,0),'Project 1'!L45,'Project 2'!L45,'Project 3'!L45)+(IF(ISNUMBER(AH13),AH13,0)),NA())</f>
        <v>-19.992374819109319</v>
      </c>
      <c r="AJ13" s="131">
        <f ca="1">IF(ISNUMBER(AJ5),CHOOSE(MATCH($C$5,Inputs!$I$11:$O$11,0),'Project 1'!M45,'Project 2'!M45,'Project 3'!M45)+(IF(ISNUMBER(AI13),AI13,0)),NA())</f>
        <v>-19.988547925500072</v>
      </c>
      <c r="AK13" s="131">
        <f ca="1">IF(ISNUMBER(AK5),CHOOSE(MATCH($C$5,Inputs!$I$11:$O$11,0),'Project 1'!N45,'Project 2'!N45,'Project 3'!N45)+(IF(ISNUMBER(AJ13),AJ13,0)),NA())</f>
        <v>-19.528248386156925</v>
      </c>
      <c r="AL13" s="131">
        <f ca="1">IF(ISNUMBER(AL5),CHOOSE(MATCH($C$5,Inputs!$I$11:$O$11,0),'Project 1'!O45,'Project 2'!O45,'Project 3'!O45)+(IF(ISNUMBER(AK13),AK13,0)),NA())</f>
        <v>-19.700685972923608</v>
      </c>
      <c r="AM13" s="131">
        <f ca="1">IF(ISNUMBER(AM5),CHOOSE(MATCH($C$5,Inputs!$I$11:$O$11,0),'Project 1'!P45,'Project 2'!P45,'Project 3'!P45)+(IF(ISNUMBER(AL13),AL13,0)),NA())</f>
        <v>-19.698939035619521</v>
      </c>
      <c r="AN13" s="131">
        <f ca="1">IF(ISNUMBER(AN5),CHOOSE(MATCH($C$5,Inputs!$I$11:$O$11,0),'Project 1'!Q45,'Project 2'!Q45,'Project 3'!Q45)+(IF(ISNUMBER(AM13),AM13,0)),NA())</f>
        <v>-19.690680544323484</v>
      </c>
      <c r="AO13" s="131">
        <f ca="1">IF(ISNUMBER(AO5),CHOOSE(MATCH($C$5,Inputs!$I$11:$O$11,0),'Project 1'!R45,'Project 2'!R45,'Project 3'!R45)+(IF(ISNUMBER(AN13),AN13,0)),NA())</f>
        <v>-19.687107033848147</v>
      </c>
      <c r="AP13" s="131">
        <f ca="1">IF(ISNUMBER(AP5),CHOOSE(MATCH($C$5,Inputs!$I$11:$O$11,0),'Project 1'!S45,'Project 2'!S45,'Project 3'!S45)+(IF(ISNUMBER(AO13),AO13,0)),NA())</f>
        <v>-19.688024189481922</v>
      </c>
      <c r="AQ13" s="131">
        <f ca="1">IF(ISNUMBER(AQ5),CHOOSE(MATCH($C$5,Inputs!$I$11:$O$11,0),'Project 1'!T45,'Project 2'!T45,'Project 3'!T45)+(IF(ISNUMBER(AP13),AP13,0)),NA())</f>
        <v>-19.679776355679202</v>
      </c>
      <c r="AR13" s="131">
        <f ca="1">IF(ISNUMBER(AR5),CHOOSE(MATCH($C$5,Inputs!$I$11:$O$11,0),'Project 1'!U45,'Project 2'!U45,'Project 3'!U45)+(IF(ISNUMBER(AQ13),AQ13,0)),NA())</f>
        <v>-19.680669724737648</v>
      </c>
      <c r="AS13" s="131">
        <f ca="1">IF(ISNUMBER(AS5),CHOOSE(MATCH($C$5,Inputs!$I$11:$O$11,0),'Project 1'!V45,'Project 2'!V45,'Project 3'!V45)+(IF(ISNUMBER(AR13),AR13,0)),NA())</f>
        <v>-19.672424035236133</v>
      </c>
      <c r="AT13" s="131">
        <f ca="1">IF(ISNUMBER(AT5),CHOOSE(MATCH($C$5,Inputs!$I$11:$O$11,0),'Project 1'!W45,'Project 2'!W45,'Project 3'!W45)+(IF(ISNUMBER(AS13),AS13,0)),NA())</f>
        <v>-19.668737782378027</v>
      </c>
      <c r="AU13" s="131">
        <f ca="1">IF(ISNUMBER(AU5),CHOOSE(MATCH($C$5,Inputs!$I$11:$O$11,0),'Project 1'!X45,'Project 2'!X45,'Project 3'!X45)+(IF(ISNUMBER(AT13),AT13,0)),NA())</f>
        <v>-19.67867298821697</v>
      </c>
      <c r="AV13" s="131">
        <f ca="1">IF(ISNUMBER(AV5),CHOOSE(MATCH($C$5,Inputs!$I$11:$O$11,0),'Project 1'!Y45,'Project 2'!Y45,'Project 3'!Y45)+(IF(ISNUMBER(AU13),AU13,0)),NA())</f>
        <v>-19.661334389045209</v>
      </c>
      <c r="AW13" s="131">
        <f ca="1">IF(ISNUMBER(AW5),CHOOSE(MATCH($C$5,Inputs!$I$11:$O$11,0),'Project 1'!Z45,'Project 2'!Z45,'Project 3'!Z45)+(IF(ISNUMBER(AV13),AV13,0)),NA())</f>
        <v>-19.599475603702057</v>
      </c>
      <c r="AX13" s="131">
        <f ca="1">IF(ISNUMBER(AX5),CHOOSE(MATCH($C$5,Inputs!$I$11:$O$11,0),'Project 1'!AA45,'Project 2'!AA45,'Project 3'!AA45)+(IF(ISNUMBER(AW13),AW13,0)),NA())</f>
        <v>-18.745104133761473</v>
      </c>
      <c r="AY13" s="131">
        <f ca="1">IF(ISNUMBER(AY5),CHOOSE(MATCH($C$5,Inputs!$I$11:$O$11,0),'Project 1'!AB45,'Project 2'!AB45,'Project 3'!AB45)+(IF(ISNUMBER(AX13),AX13,0)),NA())</f>
        <v>-18.883865156320532</v>
      </c>
      <c r="AZ13" s="131">
        <f ca="1">IF(ISNUMBER(AZ5),CHOOSE(MATCH($C$5,Inputs!$I$11:$O$11,0),'Project 1'!AC45,'Project 2'!AC45,'Project 3'!AC45)+(IF(ISNUMBER(AY13),AY13,0)),NA())</f>
        <v>-18.069209864629677</v>
      </c>
      <c r="BA13" s="131">
        <f ca="1">IF(ISNUMBER(BA5),CHOOSE(MATCH($C$5,Inputs!$I$11:$O$11,0),'Project 1'!AD45,'Project 2'!AD45,'Project 3'!AD45)+(IF(ISNUMBER(AZ13),AZ13,0)),NA())</f>
        <v>-17.275023993564393</v>
      </c>
      <c r="BB13" s="131">
        <f ca="1">IF(ISNUMBER(BB5),CHOOSE(MATCH($C$5,Inputs!$I$11:$O$11,0),'Project 1'!AE45,'Project 2'!AE45,'Project 3'!AE45)+(IF(ISNUMBER(BA13),BA13,0)),NA())</f>
        <v>-17.47149651503458</v>
      </c>
      <c r="BC13" s="131">
        <f ca="1">IF(ISNUMBER(BC5),CHOOSE(MATCH($C$5,Inputs!$I$11:$O$11,0),'Project 1'!AF45,'Project 2'!AF45,'Project 3'!AF45)+(IF(ISNUMBER(BB13),BB13,0)),NA())</f>
        <v>-17.528431211280029</v>
      </c>
      <c r="BD13" s="131">
        <f ca="1">IF(ISNUMBER(BD5),CHOOSE(MATCH($C$5,Inputs!$I$11:$O$11,0),'Project 1'!AG45,'Project 2'!AG45,'Project 3'!AG45)+(IF(ISNUMBER(BC13),BC13,0)),NA())</f>
        <v>-16.826935150747691</v>
      </c>
      <c r="BE13" s="131">
        <f ca="1">IF(ISNUMBER(BE5),CHOOSE(MATCH($C$5,Inputs!$I$11:$O$11,0),'Project 1'!AH45,'Project 2'!AH45,'Project 3'!AH45)+(IF(ISNUMBER(BD13),BD13,0)),NA())</f>
        <v>-17.046136406136235</v>
      </c>
      <c r="BF13" s="131">
        <f ca="1">IF(ISNUMBER(BF5),CHOOSE(MATCH($C$5,Inputs!$I$11:$O$11,0),'Project 1'!AI45,'Project 2'!AI45,'Project 3'!AI45)+(IF(ISNUMBER(BE13),BE13,0)),NA())</f>
        <v>-16.342854689030752</v>
      </c>
      <c r="BG13" s="131">
        <f ca="1">IF(ISNUMBER(BG5),CHOOSE(MATCH($C$5,Inputs!$I$11:$O$11,0),'Project 1'!AJ45,'Project 2'!AJ45,'Project 3'!AJ45)+(IF(ISNUMBER(BF13),BF13,0)),NA())</f>
        <v>-15.716227119358827</v>
      </c>
      <c r="BH13" s="131">
        <f ca="1">IF(ISNUMBER(BH5),CHOOSE(MATCH($C$5,Inputs!$I$11:$O$11,0),'Project 1'!AK45,'Project 2'!AK45,'Project 3'!AK45)+(IF(ISNUMBER(BG13),BG13,0)),NA())</f>
        <v>-15.979447391744991</v>
      </c>
      <c r="BI13" s="131">
        <f ca="1">IF(ISNUMBER(BI5),CHOOSE(MATCH($C$5,Inputs!$I$11:$O$11,0),'Project 1'!AL45,'Project 2'!AL45,'Project 3'!AL45)+(IF(ISNUMBER(BH13),BH13,0)),NA())</f>
        <v>-19.636712165304449</v>
      </c>
      <c r="BJ13" s="131">
        <f ca="1">IF(ISNUMBER(BJ5),CHOOSE(MATCH($C$5,Inputs!$I$11:$O$11,0),'Project 1'!AM45,'Project 2'!AM45,'Project 3'!AM45)+(IF(ISNUMBER(BI13),BI13,0)),NA())</f>
        <v>-19.632363435208127</v>
      </c>
      <c r="BK13" s="131">
        <f ca="1">IF(ISNUMBER(BK5),CHOOSE(MATCH($C$5,Inputs!$I$11:$O$11,0),'Project 1'!AN45,'Project 2'!AN45,'Project 3'!AN45)+(IF(ISNUMBER(BJ13),BJ13,0)),NA())</f>
        <v>-19.636927912466621</v>
      </c>
      <c r="BL13" s="131">
        <f ca="1">IF(ISNUMBER(BL5),CHOOSE(MATCH($C$5,Inputs!$I$11:$O$11,0),'Project 1'!AO45,'Project 2'!AO45,'Project 3'!AO45)+(IF(ISNUMBER(BK13),BK13,0)),NA())</f>
        <v>-19.632585139759279</v>
      </c>
      <c r="BM13" s="131">
        <f ca="1">IF(ISNUMBER(BM5),CHOOSE(MATCH($C$5,Inputs!$I$11:$O$11,0),'Project 1'!AP45,'Project 2'!AP45,'Project 3'!AP45)+(IF(ISNUMBER(BL13),BL13,0)),NA())</f>
        <v>-19.632691087523732</v>
      </c>
      <c r="BN13" s="131">
        <f ca="1">IF(ISNUMBER(BN5),CHOOSE(MATCH($C$5,Inputs!$I$11:$O$11,0),'Project 1'!AQ45,'Project 2'!AQ45,'Project 3'!AQ45)+(IF(ISNUMBER(BM13),BM13,0)),NA())</f>
        <v>-19.637232736933594</v>
      </c>
      <c r="BO13" s="131">
        <f ca="1">IF(ISNUMBER(BO5),CHOOSE(MATCH($C$5,Inputs!$I$11:$O$11,0),'Project 1'!AR45,'Project 2'!AR45,'Project 3'!AR45)+(IF(ISNUMBER(BN13),BN13,0)),NA())</f>
        <v>-19.632887566721532</v>
      </c>
      <c r="BP13" s="131">
        <f ca="1">IF(ISNUMBER(BP5),CHOOSE(MATCH($C$5,Inputs!$I$11:$O$11,0),'Project 1'!AS45,'Project 2'!AS45,'Project 3'!AS45)+(IF(ISNUMBER(BO13),BO13,0)),NA())</f>
        <v>-19.637421731786596</v>
      </c>
      <c r="BQ13" s="131">
        <f ca="1">IF(ISNUMBER(BQ5),CHOOSE(MATCH($C$5,Inputs!$I$11:$O$11,0),'Project 1'!AT45,'Project 2'!AT45,'Project 3'!AT45)+(IF(ISNUMBER(BP13),BP13,0)),NA())</f>
        <v>-19.633081545167681</v>
      </c>
      <c r="BR13" s="131">
        <f ca="1">IF(ISNUMBER(BR5),CHOOSE(MATCH($C$5,Inputs!$I$11:$O$11,0),'Project 1'!AU45,'Project 2'!AU45,'Project 3'!AU45)+(IF(ISNUMBER(BQ13),BQ13,0)),NA())</f>
        <v>-19.633165715368317</v>
      </c>
      <c r="BS13" s="131">
        <f ca="1">IF(ISNUMBER(BS5),CHOOSE(MATCH($C$5,Inputs!$I$11:$O$11,0),'Project 1'!AV45,'Project 2'!AV45,'Project 3'!AV45)+(IF(ISNUMBER(BR13),BR13,0)),NA())</f>
        <v>-19.646521426150009</v>
      </c>
      <c r="BT13" s="131">
        <f ca="1">IF(ISNUMBER(BT5),CHOOSE(MATCH($C$5,Inputs!$I$11:$O$11,0),'Project 1'!AW45,'Project 2'!AW45,'Project 3'!AW45)+(IF(ISNUMBER(BS13),BS13,0)),NA())</f>
        <v>-19.633304838148959</v>
      </c>
      <c r="BU13" s="131">
        <f ca="1">IF(ISNUMBER(BU5),CHOOSE(MATCH($C$5,Inputs!$I$11:$O$11,0),'Project 1'!AX45,'Project 2'!AX45,'Project 3'!AX45)+(IF(ISNUMBER(BT13),BT13,0)),NA())</f>
        <v>-19.63160985535518</v>
      </c>
      <c r="BV13" s="131">
        <f ca="1">IF(ISNUMBER(BV5),CHOOSE(MATCH($C$5,Inputs!$I$11:$O$11,0),'Project 1'!AY45,'Project 2'!AY45,'Project 3'!AY45)+(IF(ISNUMBER(BU13),BU13,0)),NA())</f>
        <v>-19.224359492890784</v>
      </c>
      <c r="BW13" s="131">
        <f ca="1">IF(ISNUMBER(BW5),CHOOSE(MATCH($C$5,Inputs!$I$11:$O$11,0),'Project 1'!AZ45,'Project 2'!AZ45,'Project 3'!AZ45)+(IF(ISNUMBER(BV13),BV13,0)),NA())</f>
        <v>-19.052354698254245</v>
      </c>
      <c r="BX13" s="131">
        <f ca="1">IF(ISNUMBER(BX5),CHOOSE(MATCH($C$5,Inputs!$I$11:$O$11,0),'Project 1'!BA45,'Project 2'!BA45,'Project 3'!BA45)+(IF(ISNUMBER(BW13),BW13,0)),NA())</f>
        <v>-17.906846200459167</v>
      </c>
      <c r="BY13" s="131">
        <f ca="1">IF(ISNUMBER(BY5),CHOOSE(MATCH($C$5,Inputs!$I$11:$O$11,0),'Project 1'!BB45,'Project 2'!BB45,'Project 3'!BB45)+(IF(ISNUMBER(BX13),BX13,0)),NA())</f>
        <v>-16.771631379284688</v>
      </c>
      <c r="BZ13" s="131">
        <f ca="1">IF(ISNUMBER(BZ5),CHOOSE(MATCH($C$5,Inputs!$I$11:$O$11,0),'Project 1'!BC45,'Project 2'!BC45,'Project 3'!BC45)+(IF(ISNUMBER(BY13),BY13,0)),NA())</f>
        <v>-16.628027217064801</v>
      </c>
      <c r="CA13" s="131">
        <f ca="1">IF(ISNUMBER(CA5),CHOOSE(MATCH($C$5,Inputs!$I$11:$O$11,0),'Project 1'!BD45,'Project 2'!BD45,'Project 3'!BD45)+(IF(ISNUMBER(BZ13),BZ13,0)),NA())</f>
        <v>-15.510024715495309</v>
      </c>
      <c r="CB13" s="131">
        <f ca="1">IF(ISNUMBER(CB5),CHOOSE(MATCH($C$5,Inputs!$I$11:$O$11,0),'Project 1'!BE45,'Project 2'!BE45,'Project 3'!BE45)+(IF(ISNUMBER(CA13),CA13,0)),NA())</f>
        <v>-14.445294234538064</v>
      </c>
      <c r="CC13" s="131">
        <f ca="1">IF(ISNUMBER(CC5),CHOOSE(MATCH($C$5,Inputs!$I$11:$O$11,0),'Project 1'!BF45,'Project 2'!BF45,'Project 3'!BF45)+(IF(ISNUMBER(CB13),CB13,0)),NA())</f>
        <v>-14.281777806667726</v>
      </c>
      <c r="CD13" s="131">
        <f ca="1">IF(ISNUMBER(CD5),CHOOSE(MATCH($C$5,Inputs!$I$11:$O$11,0),'Project 1'!BG45,'Project 2'!BG45,'Project 3'!BG45)+(IF(ISNUMBER(CC13),CC13,0)),NA())</f>
        <v>-13.057274510720356</v>
      </c>
      <c r="CE13" s="131">
        <f ca="1">IF(ISNUMBER(CE5),CHOOSE(MATCH($C$5,Inputs!$I$11:$O$11,0),'Project 1'!BH45,'Project 2'!BH45,'Project 3'!BH45)+(IF(ISNUMBER(CD13),CD13,0)),NA())</f>
        <v>-11.972930616935553</v>
      </c>
      <c r="CF13" s="131">
        <f ca="1">IF(ISNUMBER(CF5),CHOOSE(MATCH($C$5,Inputs!$I$11:$O$11,0),'Project 1'!BI45,'Project 2'!BI45,'Project 3'!BI45)+(IF(ISNUMBER(CE13),CE13,0)),NA())</f>
        <v>-10.764841770556895</v>
      </c>
      <c r="CG13" s="131">
        <f ca="1">IF(ISNUMBER(CG5),CHOOSE(MATCH($C$5,Inputs!$I$11:$O$11,0),'Project 1'!BJ45,'Project 2'!BJ45,'Project 3'!BJ45)+(IF(ISNUMBER(CF13),CF13,0)),NA())</f>
        <v>-18.668270126264382</v>
      </c>
      <c r="CH13" s="131">
        <f ca="1">IF(ISNUMBER(CH5),CHOOSE(MATCH($C$5,Inputs!$I$11:$O$11,0),'Project 1'!BK45,'Project 2'!BK45,'Project 3'!BK45)+(IF(ISNUMBER(CG13),CG13,0)),NA())</f>
        <v>-17.476587096366337</v>
      </c>
      <c r="CI13" s="131">
        <f ca="1">IF(ISNUMBER(CI5),CHOOSE(MATCH($C$5,Inputs!$I$11:$O$11,0),'Project 1'!BL45,'Project 2'!BL45,'Project 3'!BL45)+(IF(ISNUMBER(CH13),CH13,0)),NA())</f>
        <v>-16.336013944652883</v>
      </c>
      <c r="CJ13" s="131">
        <f ca="1">IF(ISNUMBER(CJ5),CHOOSE(MATCH($C$5,Inputs!$I$11:$O$11,0),'Project 1'!BM45,'Project 2'!BM45,'Project 3'!BM45)+(IF(ISNUMBER(CI13),CI13,0)),NA())</f>
        <v>-15.160675251982946</v>
      </c>
      <c r="CK13" s="131">
        <f ca="1">IF(ISNUMBER(CK5),CHOOSE(MATCH($C$5,Inputs!$I$11:$O$11,0),'Project 1'!BN45,'Project 2'!BN45,'Project 3'!BN45)+(IF(ISNUMBER(CJ13),CJ13,0)),NA())</f>
        <v>-13.993469841786872</v>
      </c>
      <c r="CL13" s="131">
        <f ca="1">IF(ISNUMBER(CL5),CHOOSE(MATCH($C$5,Inputs!$I$11:$O$11,0),'Project 1'!BO45,'Project 2'!BO45,'Project 3'!BO45)+(IF(ISNUMBER(CK13),CK13,0)),NA())</f>
        <v>-12.876503601795987</v>
      </c>
      <c r="CM13" s="131">
        <f ca="1">IF(ISNUMBER(CM5),CHOOSE(MATCH($C$5,Inputs!$I$11:$O$11,0),'Project 1'!BP45,'Project 2'!BP45,'Project 3'!BP45)+(IF(ISNUMBER(CL13),CL13,0)),NA())</f>
        <v>-12.537956797120382</v>
      </c>
      <c r="CN13" s="131">
        <f ca="1">IF(ISNUMBER(CN5),CHOOSE(MATCH($C$5,Inputs!$I$11:$O$11,0),'Project 1'!BQ45,'Project 2'!BQ45,'Project 3'!BQ45)+(IF(ISNUMBER(CM13),CM13,0)),NA())</f>
        <v>-11.436545208173113</v>
      </c>
      <c r="CO13" s="131">
        <f ca="1">IF(ISNUMBER(CO5),CHOOSE(MATCH($C$5,Inputs!$I$11:$O$11,0),'Project 1'!BR45,'Project 2'!BR45,'Project 3'!BR45)+(IF(ISNUMBER(CN13),CN13,0)),NA())</f>
        <v>-10.301474908427641</v>
      </c>
      <c r="CP13" s="131">
        <f ca="1">IF(ISNUMBER(CP5),CHOOSE(MATCH($C$5,Inputs!$I$11:$O$11,0),'Project 1'!BS45,'Project 2'!BS45,'Project 3'!BS45)+(IF(ISNUMBER(CO13),CO13,0)),NA())</f>
        <v>-9.1743109701162702</v>
      </c>
      <c r="CQ13" s="131">
        <f ca="1">IF(ISNUMBER(CQ5),CHOOSE(MATCH($C$5,Inputs!$I$11:$O$11,0),'Project 1'!BT45,'Project 2'!BT45,'Project 3'!BT45)+(IF(ISNUMBER(CP13),CP13,0)),NA())</f>
        <v>-8.1775613271696237</v>
      </c>
      <c r="CR13" s="131">
        <f ca="1">IF(ISNUMBER(CR5),CHOOSE(MATCH($C$5,Inputs!$I$11:$O$11,0),'Project 1'!BU45,'Project 2'!BU45,'Project 3'!BU45)+(IF(ISNUMBER(CQ13),CQ13,0)),NA())</f>
        <v>-7.0660208287844224</v>
      </c>
      <c r="CS13" s="131">
        <f ca="1">IF(ISNUMBER(CS5),CHOOSE(MATCH($C$5,Inputs!$I$11:$O$11,0),'Project 1'!BV45,'Project 2'!BV45,'Project 3'!BV45)+(IF(ISNUMBER(CR13),CR13,0)),NA())</f>
        <v>-6.2819802105708771</v>
      </c>
      <c r="CT13" s="131">
        <f ca="1">IF(ISNUMBER(CT5),CHOOSE(MATCH($C$5,Inputs!$I$11:$O$11,0),'Project 1'!BW45,'Project 2'!BW45,'Project 3'!BW45)+(IF(ISNUMBER(CS13),CS13,0)),NA())</f>
        <v>-5.1852398747505255</v>
      </c>
      <c r="CU13" s="131">
        <f ca="1">IF(ISNUMBER(CU5),CHOOSE(MATCH($C$5,Inputs!$I$11:$O$11,0),'Project 1'!BX45,'Project 2'!BX45,'Project 3'!BX45)+(IF(ISNUMBER(CT13),CT13,0)),NA())</f>
        <v>-4.1352200012033196</v>
      </c>
      <c r="CV13" s="131">
        <f ca="1">IF(ISNUMBER(CV5),CHOOSE(MATCH($C$5,Inputs!$I$11:$O$11,0),'Project 1'!BY45,'Project 2'!BY45,'Project 3'!BY45)+(IF(ISNUMBER(CU13),CU13,0)),NA())</f>
        <v>-3.0520271313118577</v>
      </c>
      <c r="CW13" s="131">
        <f ca="1">IF(ISNUMBER(CW5),CHOOSE(MATCH($C$5,Inputs!$I$11:$O$11,0),'Project 1'!BZ45,'Project 2'!BZ45,'Project 3'!BZ45)+(IF(ISNUMBER(CV13),CV13,0)),NA())</f>
        <v>-1.975355767254912</v>
      </c>
      <c r="CX13" s="131">
        <f ca="1">IF(ISNUMBER(CX5),CHOOSE(MATCH($C$5,Inputs!$I$11:$O$11,0),'Project 1'!CA45,'Project 2'!CA45,'Project 3'!CA45)+(IF(ISNUMBER(CW13),CW13,0)),NA())</f>
        <v>-0.94329873833941469</v>
      </c>
      <c r="CY13" s="131">
        <f ca="1">IF(ISNUMBER(CY5),CHOOSE(MATCH($C$5,Inputs!$I$11:$O$11,0),'Project 1'!CB45,'Project 2'!CB45,'Project 3'!CB45)+(IF(ISNUMBER(CX13),CX13,0)),NA())</f>
        <v>0.12283221143967937</v>
      </c>
      <c r="CZ13" s="131">
        <f ca="1">IF(ISNUMBER(CZ5),CHOOSE(MATCH($C$5,Inputs!$I$11:$O$11,0),'Project 1'!CC45,'Project 2'!CC45,'Project 3'!CC45)+(IF(ISNUMBER(CY13),CY13,0)),NA())</f>
        <v>1.1451199759740163</v>
      </c>
      <c r="DA13" s="131">
        <f ca="1">IF(ISNUMBER(DA5),CHOOSE(MATCH($C$5,Inputs!$I$11:$O$11,0),'Project 1'!CD45,'Project 2'!CD45,'Project 3'!CD45)+(IF(ISNUMBER(CZ13),CZ13,0)),NA())</f>
        <v>2.2017328515426771</v>
      </c>
      <c r="DB13" s="131">
        <f ca="1">IF(ISNUMBER(DB5),CHOOSE(MATCH($C$5,Inputs!$I$11:$O$11,0),'Project 1'!CE45,'Project 2'!CE45,'Project 3'!CE45)+(IF(ISNUMBER(DA13),DA13,0)),NA())</f>
        <v>3.2537566248001926</v>
      </c>
      <c r="DC13" s="131">
        <f ca="1">IF(ISNUMBER(DC5),CHOOSE(MATCH($C$5,Inputs!$I$11:$O$11,0),'Project 1'!CF45,'Project 2'!CF45,'Project 3'!CF45)+(IF(ISNUMBER(DB13),DB13,0)),NA())</f>
        <v>4.2241829243666569</v>
      </c>
      <c r="DD13" s="131">
        <f ca="1">IF(ISNUMBER(DD5),CHOOSE(MATCH($C$5,Inputs!$I$11:$O$11,0),'Project 1'!CG45,'Project 2'!CG45,'Project 3'!CG45)+(IF(ISNUMBER(DC13),DC13,0)),NA())</f>
        <v>5.2672444702399606</v>
      </c>
      <c r="DE13" s="131">
        <f ca="1">IF(ISNUMBER(DE5),CHOOSE(MATCH($C$5,Inputs!$I$11:$O$11,0),'Project 1'!CH45,'Project 2'!CH45,'Project 3'!CH45)+(IF(ISNUMBER(DD13),DD13,0)),NA())</f>
        <v>-2.1341929259741468</v>
      </c>
      <c r="DF13" s="131">
        <f ca="1">IF(ISNUMBER(DF5),CHOOSE(MATCH($C$5,Inputs!$I$11:$O$11,0),'Project 1'!CI45,'Project 2'!CI45,'Project 3'!CI45)+(IF(ISNUMBER(DE13),DE13,0)),NA())</f>
        <v>-1.0989352588609687</v>
      </c>
      <c r="DG13" s="131">
        <f ca="1">IF(ISNUMBER(DG5),CHOOSE(MATCH($C$5,Inputs!$I$11:$O$11,0),'Project 1'!CJ45,'Project 2'!CJ45,'Project 3'!CJ45)+(IF(ISNUMBER(DF13),DF13,0)),NA())</f>
        <v>-0.10543655938324381</v>
      </c>
      <c r="DH13" s="131">
        <f ca="1">IF(ISNUMBER(DH5),CHOOSE(MATCH($C$5,Inputs!$I$11:$O$11,0),'Project 1'!CK45,'Project 2'!CK45,'Project 3'!CK45)+(IF(ISNUMBER(DG13),DG13,0)),NA())</f>
        <v>0.92242015814025646</v>
      </c>
      <c r="DI13" s="131">
        <f ca="1">IF(ISNUMBER(DI5),CHOOSE(MATCH($C$5,Inputs!$I$11:$O$11,0),'Project 1'!CL45,'Project 2'!CL45,'Project 3'!CL45)+(IF(ISNUMBER(DH13),DH13,0)),NA())</f>
        <v>1.9466797139337111</v>
      </c>
      <c r="DJ13" s="131">
        <f ca="1">IF(ISNUMBER(DJ5),CHOOSE(MATCH($C$5,Inputs!$I$11:$O$11,0),'Project 1'!CM45,'Project 2'!CM45,'Project 3'!CM45)+(IF(ISNUMBER(DI13),DI13,0)),NA())</f>
        <v>2.9297357479576958</v>
      </c>
      <c r="DK13" s="131">
        <f ca="1">IF(ISNUMBER(DK5),CHOOSE(MATCH($C$5,Inputs!$I$11:$O$11,0),'Project 1'!CN45,'Project 2'!CN45,'Project 3'!CN45)+(IF(ISNUMBER(DJ13),DJ13,0)),NA())</f>
        <v>3.9470112632104333</v>
      </c>
      <c r="DL13" s="131">
        <f ca="1">IF(ISNUMBER(DL5),CHOOSE(MATCH($C$5,Inputs!$I$11:$O$11,0),'Project 1'!CO45,'Project 2'!CO45,'Project 3'!CO45)+(IF(ISNUMBER(DK13),DK13,0)),NA())</f>
        <v>4.9234455169924995</v>
      </c>
      <c r="DM13" s="131">
        <f ca="1">IF(ISNUMBER(DM5),CHOOSE(MATCH($C$5,Inputs!$I$11:$O$11,0),'Project 1'!CP45,'Project 2'!CP45,'Project 3'!CP45)+(IF(ISNUMBER(DL13),DL13,0)),NA())</f>
        <v>5.934476851290988</v>
      </c>
      <c r="DN13" s="131">
        <f ca="1">IF(ISNUMBER(DN5),CHOOSE(MATCH($C$5,Inputs!$I$11:$O$11,0),'Project 1'!CQ45,'Project 2'!CQ45,'Project 3'!CQ45)+(IF(ISNUMBER(DM13),DM13,0)),NA())</f>
        <v>6.943231363015185</v>
      </c>
      <c r="DO13" s="131">
        <f ca="1">IF(ISNUMBER(DO5),CHOOSE(MATCH($C$5,Inputs!$I$11:$O$11,0),'Project 1'!CR45,'Project 2'!CR45,'Project 3'!CR45)+(IF(ISNUMBER(DN13),DN13,0)),NA())</f>
        <v>7.8384723177985292</v>
      </c>
      <c r="DP13" s="131">
        <f ca="1">IF(ISNUMBER(DP5),CHOOSE(MATCH($C$5,Inputs!$I$11:$O$11,0),'Project 1'!CS45,'Project 2'!CS45,'Project 3'!CS45)+(IF(ISNUMBER(DO13),DO13,0)),NA())</f>
        <v>8.8442238525436334</v>
      </c>
      <c r="DQ13" s="131">
        <f ca="1">IF(ISNUMBER(DQ5),CHOOSE(MATCH($C$5,Inputs!$I$11:$O$11,0),'Project 1'!CT45,'Project 2'!CT45,'Project 3'!CT45)+(IF(ISNUMBER(DP13),DP13,0)),NA())</f>
        <v>9.5322307143956113</v>
      </c>
      <c r="DR13" s="131">
        <f ca="1">IF(ISNUMBER(DR5),CHOOSE(MATCH($C$5,Inputs!$I$11:$O$11,0),'Project 1'!CU45,'Project 2'!CU45,'Project 3'!CU45)+(IF(ISNUMBER(DQ13),DQ13,0)),NA())</f>
        <v>10.535825407946277</v>
      </c>
      <c r="DS13" s="131">
        <f ca="1">IF(ISNUMBER(DS5),CHOOSE(MATCH($C$5,Inputs!$I$11:$O$11,0),'Project 1'!CV45,'Project 2'!CV45,'Project 3'!CV45)+(IF(ISNUMBER(DR13),DR13,0)),NA())</f>
        <v>11.50229667995848</v>
      </c>
      <c r="DT13" s="131">
        <f ca="1">IF(ISNUMBER(DT5),CHOOSE(MATCH($C$5,Inputs!$I$11:$O$11,0),'Project 1'!CW45,'Project 2'!CW45,'Project 3'!CW45)+(IF(ISNUMBER(DS13),DS13,0)),NA())</f>
        <v>12.505891373509145</v>
      </c>
      <c r="DU13" s="131">
        <f ca="1">IF(ISNUMBER(DU5),CHOOSE(MATCH($C$5,Inputs!$I$11:$O$11,0),'Project 1'!CX45,'Project 2'!CX45,'Project 3'!CX45)+(IF(ISNUMBER(DT13),DT13,0)),NA())</f>
        <v>13.509486067059811</v>
      </c>
      <c r="DV13" s="131">
        <f ca="1">IF(ISNUMBER(DV5),CHOOSE(MATCH($C$5,Inputs!$I$11:$O$11,0),'Project 1'!CY45,'Project 2'!CY45,'Project 3'!CY45)+(IF(ISNUMBER(DU13),DU13,0)),NA())</f>
        <v>14.475957339072014</v>
      </c>
      <c r="DW13" s="131">
        <f ca="1">IF(ISNUMBER(DW5),CHOOSE(MATCH($C$5,Inputs!$I$11:$O$11,0),'Project 1'!CZ45,'Project 2'!CZ45,'Project 3'!CZ45)+(IF(ISNUMBER(DV13),DV13,0)),NA())</f>
        <v>14.66705203262268</v>
      </c>
      <c r="DX13" s="131">
        <f ca="1">IF(ISNUMBER(DX5),CHOOSE(MATCH($C$5,Inputs!$I$11:$O$11,0),'Project 1'!DA45,'Project 2'!DA45,'Project 3'!DA45)+(IF(ISNUMBER(DW13),DW13,0)),NA())</f>
        <v>15.633523304634883</v>
      </c>
      <c r="DY13" s="131">
        <f ca="1">IF(ISNUMBER(DY5),CHOOSE(MATCH($C$5,Inputs!$I$11:$O$11,0),'Project 1'!DB45,'Project 2'!DB45,'Project 3'!DB45)+(IF(ISNUMBER(DX13),DX13,0)),NA())</f>
        <v>16.637117998185548</v>
      </c>
      <c r="DZ13" s="131">
        <f ca="1">IF(ISNUMBER(DZ5),CHOOSE(MATCH($C$5,Inputs!$I$11:$O$11,0),'Project 1'!DC45,'Project 2'!DC45,'Project 3'!DC45)+(IF(ISNUMBER(DY13),DY13,0)),NA())</f>
        <v>17.640712691736212</v>
      </c>
      <c r="EA13" s="131">
        <f ca="1">IF(ISNUMBER(EA5),CHOOSE(MATCH($C$5,Inputs!$I$11:$O$11,0),'Project 1'!DD45,'Project 2'!DD45,'Project 3'!DD45)+(IF(ISNUMBER(DZ13),DZ13,0)),NA())</f>
        <v>18.532937120671491</v>
      </c>
      <c r="EB13" s="131">
        <f ca="1">IF(ISNUMBER(EB5),CHOOSE(MATCH($C$5,Inputs!$I$11:$O$11,0),'Project 1'!DE45,'Project 2'!DE45,'Project 3'!DE45)+(IF(ISNUMBER(EA13),EA13,0)),NA())</f>
        <v>19.536531814222155</v>
      </c>
      <c r="EC13" s="131">
        <f ca="1">IF(ISNUMBER(EC5),CHOOSE(MATCH($C$5,Inputs!$I$11:$O$11,0),'Project 1'!DF45,'Project 2'!DF45,'Project 3'!DF45)+(IF(ISNUMBER(EB13),EB13,0)),NA())</f>
        <v>11.44314848471633</v>
      </c>
      <c r="ED13" s="131">
        <f ca="1">IF(ISNUMBER(ED5),CHOOSE(MATCH($C$5,Inputs!$I$11:$O$11,0),'Project 1'!DG45,'Project 2'!DG45,'Project 3'!DG45)+(IF(ISNUMBER(EC13),EC13,0)),NA())</f>
        <v>12.446743178266995</v>
      </c>
      <c r="EE13" s="131">
        <f ca="1">IF(ISNUMBER(EE5),CHOOSE(MATCH($C$5,Inputs!$I$11:$O$11,0),'Project 1'!DH45,'Project 2'!DH45,'Project 3'!DH45)+(IF(ISNUMBER(ED13),ED13,0)),NA())</f>
        <v>13.413214450279199</v>
      </c>
      <c r="EF13" s="131">
        <f ca="1">IF(ISNUMBER(EF5),CHOOSE(MATCH($C$5,Inputs!$I$11:$O$11,0),'Project 1'!DI45,'Project 2'!DI45,'Project 3'!DI45)+(IF(ISNUMBER(EE13),EE13,0)),NA())</f>
        <v>14.416809143829864</v>
      </c>
      <c r="EG13" s="131">
        <f ca="1">IF(ISNUMBER(EG5),CHOOSE(MATCH($C$5,Inputs!$I$11:$O$11,0),'Project 1'!DJ45,'Project 2'!DJ45,'Project 3'!DJ45)+(IF(ISNUMBER(EF13),EF13,0)),NA())</f>
        <v>15.42040383738053</v>
      </c>
      <c r="EH13" s="131">
        <f ca="1">IF(ISNUMBER(EH5),CHOOSE(MATCH($C$5,Inputs!$I$11:$O$11,0),'Project 1'!DK45,'Project 2'!DK45,'Project 3'!DK45)+(IF(ISNUMBER(EG13),EG13,0)),NA())</f>
        <v>16.386875109392733</v>
      </c>
      <c r="EI13" s="131">
        <f ca="1">IF(ISNUMBER(EI5),CHOOSE(MATCH($C$5,Inputs!$I$11:$O$11,0),'Project 1'!DL45,'Project 2'!DL45,'Project 3'!DL45)+(IF(ISNUMBER(EH13),EH13,0)),NA())</f>
        <v>17.390469802943397</v>
      </c>
      <c r="EJ13" s="131">
        <f ca="1">IF(ISNUMBER(EJ5),CHOOSE(MATCH($C$5,Inputs!$I$11:$O$11,0),'Project 1'!DM45,'Project 2'!DM45,'Project 3'!DM45)+(IF(ISNUMBER(EI13),EI13,0)),NA())</f>
        <v>18.3569410749556</v>
      </c>
      <c r="EK13" s="131">
        <f ca="1">IF(ISNUMBER(EK5),CHOOSE(MATCH($C$5,Inputs!$I$11:$O$11,0),'Project 1'!DN45,'Project 2'!DN45,'Project 3'!DN45)+(IF(ISNUMBER(EJ13),EJ13,0)),NA())</f>
        <v>19.360535768506264</v>
      </c>
      <c r="EL13" s="131">
        <f ca="1">IF(ISNUMBER(EL5),CHOOSE(MATCH($C$5,Inputs!$I$11:$O$11,0),'Project 1'!DO45,'Project 2'!DO45,'Project 3'!DO45)+(IF(ISNUMBER(EK13),EK13,0)),NA())</f>
        <v>20.364130462056927</v>
      </c>
      <c r="EM13" s="131">
        <f ca="1">IF(ISNUMBER(EM5),CHOOSE(MATCH($C$5,Inputs!$I$11:$O$11,0),'Project 1'!DP45,'Project 2'!DP45,'Project 3'!DP45)+(IF(ISNUMBER(EL13),EL13,0)),NA())</f>
        <v>21.256354890992206</v>
      </c>
      <c r="EN13" s="131">
        <f ca="1">IF(ISNUMBER(EN5),CHOOSE(MATCH($C$5,Inputs!$I$11:$O$11,0),'Project 1'!DQ45,'Project 2'!DQ45,'Project 3'!DQ45)+(IF(ISNUMBER(EM13),EM13,0)),NA())</f>
        <v>22.25994958454287</v>
      </c>
      <c r="EO13" s="131">
        <f ca="1">IF(ISNUMBER(EO5),CHOOSE(MATCH($C$5,Inputs!$I$11:$O$11,0),'Project 1'!DR45,'Project 2'!DR45,'Project 3'!DR45)+(IF(ISNUMBER(EN13),EN13,0)),NA())</f>
        <v>22.134485372684107</v>
      </c>
      <c r="EP13" s="131">
        <f ca="1">IF(ISNUMBER(EP5),CHOOSE(MATCH($C$5,Inputs!$I$11:$O$11,0),'Project 1'!DS45,'Project 2'!DS45,'Project 3'!DS45)+(IF(ISNUMBER(EO13),EO13,0)),NA())</f>
        <v>23.138080066234771</v>
      </c>
      <c r="EQ13" s="131">
        <f ca="1">IF(ISNUMBER(EQ5),CHOOSE(MATCH($C$5,Inputs!$I$11:$O$11,0),'Project 1'!DT45,'Project 2'!DT45,'Project 3'!DT45)+(IF(ISNUMBER(EP13),EP13,0)),NA())</f>
        <v>24.104551338246974</v>
      </c>
      <c r="ER13" s="131">
        <f ca="1">IF(ISNUMBER(ER5),CHOOSE(MATCH($C$5,Inputs!$I$11:$O$11,0),'Project 1'!DU45,'Project 2'!DU45,'Project 3'!DU45)+(IF(ISNUMBER(EQ13),EQ13,0)),NA())</f>
        <v>25.108146031797638</v>
      </c>
      <c r="ES13" s="131">
        <f ca="1">IF(ISNUMBER(ES5),CHOOSE(MATCH($C$5,Inputs!$I$11:$O$11,0),'Project 1'!DV45,'Project 2'!DV45,'Project 3'!DV45)+(IF(ISNUMBER(ER13),ER13,0)),NA())</f>
        <v>26.111740725348302</v>
      </c>
      <c r="ET13" s="131">
        <f ca="1">IF(ISNUMBER(ET5),CHOOSE(MATCH($C$5,Inputs!$I$11:$O$11,0),'Project 1'!DW45,'Project 2'!DW45,'Project 3'!DW45)+(IF(ISNUMBER(ES13),ES13,0)),NA())</f>
        <v>27.078211997360505</v>
      </c>
      <c r="EU13" s="131">
        <f ca="1">IF(ISNUMBER(EU5),CHOOSE(MATCH($C$5,Inputs!$I$11:$O$11,0),'Project 1'!DX45,'Project 2'!DX45,'Project 3'!DX45)+(IF(ISNUMBER(ET13),ET13,0)),NA())</f>
        <v>28.081806690911169</v>
      </c>
      <c r="EV13" s="131">
        <f ca="1">IF(ISNUMBER(EV5),CHOOSE(MATCH($C$5,Inputs!$I$11:$O$11,0),'Project 1'!DY45,'Project 2'!DY45,'Project 3'!DY45)+(IF(ISNUMBER(EU13),EU13,0)),NA())</f>
        <v>29.048277962923372</v>
      </c>
      <c r="EW13" s="131">
        <f ca="1">IF(ISNUMBER(EW5),CHOOSE(MATCH($C$5,Inputs!$I$11:$O$11,0),'Project 1'!DZ45,'Project 2'!DZ45,'Project 3'!DZ45)+(IF(ISNUMBER(EV13),EV13,0)),NA())</f>
        <v>30.051872656474035</v>
      </c>
    </row>
    <row r="14" spans="2:154" ht="14">
      <c r="M14" s="499" t="s">
        <v>349</v>
      </c>
      <c r="N14" s="492">
        <f>CHOOSE(MATCH($C$5,Inputs!$I$11:$O$11,0),'Project 1'!H437,'Project 2'!H437,'Project 3'!H437)/Inputs!$O$7</f>
        <v>15</v>
      </c>
      <c r="AF14" s="130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</row>
    <row r="15" spans="2:154" ht="14">
      <c r="M15" s="499" t="s">
        <v>383</v>
      </c>
      <c r="N15" s="494">
        <f ca="1">CHOOSE(MATCH($C$5,Inputs!$I$11:$O$11,0),IF(MIN('Project 1'!J47:DZ47)&lt;0,1,0),IF(MIN('Project 2'!J47:DZ47)&lt;0,1,0),IF(MIN('Project 3'!J47:DZ47)&lt;0,1,0))</f>
        <v>0</v>
      </c>
      <c r="AF15" s="127" t="s">
        <v>344</v>
      </c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</row>
    <row r="16" spans="2:154" ht="14">
      <c r="M16" s="499" t="s">
        <v>386</v>
      </c>
      <c r="N16" s="495">
        <f>INDEX(Inputs!$I$58:$O$58,MATCH(Summary!$C$5,Inputs!$I$11:$O$11,0))</f>
        <v>1.2787500000000001</v>
      </c>
      <c r="AF16" s="130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</row>
    <row r="17" spans="13:153" ht="14">
      <c r="M17" s="499" t="s">
        <v>387</v>
      </c>
      <c r="N17" s="495">
        <f>INDEX(Inputs!$I$330:$O$330,MATCH(Summary!$C$5,Inputs!$I$11:$O$11,0))/INDEX(Inputs!$I$58:$O$58,MATCH(Summary!$C$5,Inputs!$I$11:$O$11,0))/Inputs!$O$7</f>
        <v>47.048855820863963</v>
      </c>
      <c r="AF17" s="130" t="s">
        <v>345</v>
      </c>
      <c r="AG17" s="142">
        <f>CHOOSE(MATCH($C$5,Inputs!$I$11:$O$11,0),'Project 1'!J388,'Project 2'!J388,'Project 3'!J388)/1000000</f>
        <v>20</v>
      </c>
      <c r="AH17" s="142">
        <f ca="1">CHOOSE(MATCH($C$5,Inputs!$I$11:$O$11,0),'Project 1'!K388,'Project 2'!K388,'Project 3'!K388)/1000000</f>
        <v>34.667708333333337</v>
      </c>
      <c r="AI17" s="142">
        <f ca="1">CHOOSE(MATCH($C$5,Inputs!$I$11:$O$11,0),'Project 1'!L388,'Project 2'!L388,'Project 3'!L388)/1000000</f>
        <v>14.981463731224725</v>
      </c>
      <c r="AJ17" s="142">
        <f ca="1">CHOOSE(MATCH($C$5,Inputs!$I$11:$O$11,0),'Project 1'!M388,'Project 2'!M388,'Project 3'!M388)/1000000</f>
        <v>0</v>
      </c>
      <c r="AK17" s="142">
        <f ca="1">CHOOSE(MATCH($C$5,Inputs!$I$11:$O$11,0),'Project 1'!N388,'Project 2'!N388,'Project 3'!N388)/1000000</f>
        <v>0</v>
      </c>
      <c r="AL17" s="142">
        <f ca="1">CHOOSE(MATCH($C$5,Inputs!$I$11:$O$11,0),'Project 1'!O388,'Project 2'!O388,'Project 3'!O388)/1000000</f>
        <v>0.45646307849987561</v>
      </c>
      <c r="AM17" s="142">
        <f ca="1">CHOOSE(MATCH($C$5,Inputs!$I$11:$O$11,0),'Project 1'!P388,'Project 2'!P388,'Project 3'!P388)/1000000</f>
        <v>0.28017943973781295</v>
      </c>
      <c r="AN17" s="142">
        <f ca="1">CHOOSE(MATCH($C$5,Inputs!$I$11:$O$11,0),'Project 1'!Q388,'Project 2'!Q388,'Project 3'!Q388)/1000000</f>
        <v>0.2780707099165316</v>
      </c>
      <c r="AO17" s="142">
        <f ca="1">CHOOSE(MATCH($C$5,Inputs!$I$11:$O$11,0),'Project 1'!R388,'Project 2'!R388,'Project 3'!R388)/1000000</f>
        <v>0.28246389491938589</v>
      </c>
      <c r="AP17" s="142">
        <f ca="1">CHOOSE(MATCH($C$5,Inputs!$I$11:$O$11,0),'Project 1'!S388,'Project 2'!S388,'Project 3'!S388)/1000000</f>
        <v>0.28216243583581124</v>
      </c>
      <c r="AQ17" s="142">
        <f ca="1">CHOOSE(MATCH($C$5,Inputs!$I$11:$O$11,0),'Project 1'!T388,'Project 2'!T388,'Project 3'!T388)/1000000</f>
        <v>0.27736062321922439</v>
      </c>
      <c r="AR17" s="142">
        <f ca="1">CHOOSE(MATCH($C$5,Inputs!$I$11:$O$11,0),'Project 1'!U388,'Project 2'!U388,'Project 3'!U388)/1000000</f>
        <v>0.28171408839667789</v>
      </c>
      <c r="AS17" s="142">
        <f ca="1">CHOOSE(MATCH($C$5,Inputs!$I$11:$O$11,0),'Project 1'!V388,'Project 2'!V388,'Project 3'!V388)/1000000</f>
        <v>0.27691661479139967</v>
      </c>
      <c r="AT17" s="142">
        <f ca="1">CHOOSE(MATCH($C$5,Inputs!$I$11:$O$11,0),'Project 1'!W388,'Project 2'!W388,'Project 3'!W388)/1000000</f>
        <v>0.28124843948471556</v>
      </c>
      <c r="AU17" s="142">
        <f ca="1">CHOOSE(MATCH($C$5,Inputs!$I$11:$O$11,0),'Project 1'!X388,'Project 2'!X388,'Project 3'!X388)/1000000</f>
        <v>0.28101104287260315</v>
      </c>
      <c r="AV17" s="142">
        <f ca="1">CHOOSE(MATCH($C$5,Inputs!$I$11:$O$11,0),'Project 1'!Y388,'Project 2'!Y388,'Project 3'!Y388)/1000000</f>
        <v>0.26714237843976529</v>
      </c>
      <c r="AW17" s="142">
        <f ca="1">CHOOSE(MATCH($C$5,Inputs!$I$11:$O$11,0),'Project 1'!Z388,'Project 2'!Z388,'Project 3'!Z388)/1000000</f>
        <v>0.28053768537114887</v>
      </c>
      <c r="AX17" s="142">
        <f ca="1">CHOOSE(MATCH($C$5,Inputs!$I$11:$O$11,0),'Project 1'!AA388,'Project 2'!AA388,'Project 3'!AA388)/1000000</f>
        <v>0.33844332024332152</v>
      </c>
      <c r="AY17" s="142">
        <f ca="1">CHOOSE(MATCH($C$5,Inputs!$I$11:$O$11,0),'Project 1'!AB388,'Project 2'!AB388,'Project 3'!AB388)/1000000</f>
        <v>1.1895503455464258</v>
      </c>
      <c r="AZ17" s="142">
        <f ca="1">CHOOSE(MATCH($C$5,Inputs!$I$11:$O$11,0),'Project 1'!AC388,'Project 2'!AC388,'Project 3'!AC388)/1000000</f>
        <v>1.0475167172382913</v>
      </c>
      <c r="BA17" s="142">
        <f ca="1">CHOOSE(MATCH($C$5,Inputs!$I$11:$O$11,0),'Project 1'!AD388,'Project 2'!AD388,'Project 3'!AD388)/1000000</f>
        <v>1.8588912216657001</v>
      </c>
      <c r="BB17" s="142">
        <f ca="1">CHOOSE(MATCH($C$5,Inputs!$I$11:$O$11,0),'Project 1'!AE388,'Project 2'!AE388,'Project 3'!AE388)/1000000</f>
        <v>2.6497881034993807</v>
      </c>
      <c r="BC17" s="142">
        <f ca="1">CHOOSE(MATCH($C$5,Inputs!$I$11:$O$11,0),'Project 1'!AF388,'Project 2'!AF388,'Project 3'!AF388)/1000000</f>
        <v>2.4500183703245098</v>
      </c>
      <c r="BD17" s="142">
        <f ca="1">CHOOSE(MATCH($C$5,Inputs!$I$11:$O$11,0),'Project 1'!AG388,'Project 2'!AG388,'Project 3'!AG388)/1000000</f>
        <v>2.3897782193451143</v>
      </c>
      <c r="BE17" s="142">
        <f ca="1">CHOOSE(MATCH($C$5,Inputs!$I$11:$O$11,0),'Project 1'!AH388,'Project 2'!AH388,'Project 3'!AH388)/1000000</f>
        <v>3.0899918115066742</v>
      </c>
      <c r="BF17" s="142">
        <f ca="1">CHOOSE(MATCH($C$5,Inputs!$I$11:$O$11,0),'Project 1'!AI388,'Project 2'!AI388,'Project 3'!AI388)/1000000</f>
        <v>2.869504881576423</v>
      </c>
      <c r="BG17" s="142">
        <f ca="1">CHOOSE(MATCH($C$5,Inputs!$I$11:$O$11,0),'Project 1'!AJ388,'Project 2'!AJ388,'Project 3'!AJ388)/1000000</f>
        <v>3.5714977099538432</v>
      </c>
      <c r="BH17" s="142">
        <f ca="1">CHOOSE(MATCH($C$5,Inputs!$I$11:$O$11,0),'Project 1'!AK388,'Project 2'!AK388,'Project 3'!AK388)/1000000</f>
        <v>4.1968331686758864</v>
      </c>
      <c r="BI17" s="142">
        <f ca="1">CHOOSE(MATCH($C$5,Inputs!$I$11:$O$11,0),'Project 1'!AL388,'Project 2'!AL388,'Project 3'!AL388)/1000000</f>
        <v>3.9323175550624665</v>
      </c>
      <c r="BJ17" s="142">
        <f ca="1">CHOOSE(MATCH($C$5,Inputs!$I$11:$O$11,0),'Project 1'!AM388,'Project 2'!AM388,'Project 3'!AM388)/1000000</f>
        <v>0.27375420192268518</v>
      </c>
      <c r="BK17" s="142">
        <f ca="1">CHOOSE(MATCH($C$5,Inputs!$I$11:$O$11,0),'Project 1'!AN388,'Project 2'!AN388,'Project 3'!AN388)/1000000</f>
        <v>0.27810293201900543</v>
      </c>
      <c r="BL17" s="142">
        <f ca="1">CHOOSE(MATCH($C$5,Inputs!$I$11:$O$11,0),'Project 1'!AO388,'Project 2'!AO388,'Project 3'!AO388)/1000000</f>
        <v>0.27353845476051247</v>
      </c>
      <c r="BM17" s="142">
        <f ca="1">CHOOSE(MATCH($C$5,Inputs!$I$11:$O$11,0),'Project 1'!AP388,'Project 2'!AP388,'Project 3'!AP388)/1000000</f>
        <v>0.27788122746785554</v>
      </c>
      <c r="BN17" s="142">
        <f ca="1">CHOOSE(MATCH($C$5,Inputs!$I$11:$O$11,0),'Project 1'!AQ388,'Project 2'!AQ388,'Project 3'!AQ388)/1000000</f>
        <v>0.27777527970340349</v>
      </c>
      <c r="BO17" s="142">
        <f ca="1">CHOOSE(MATCH($C$5,Inputs!$I$11:$O$11,0),'Project 1'!AR388,'Project 2'!AR388,'Project 3'!AR388)/1000000</f>
        <v>0.27323363029354159</v>
      </c>
      <c r="BP17" s="142">
        <f ca="1">CHOOSE(MATCH($C$5,Inputs!$I$11:$O$11,0),'Project 1'!AS388,'Project 2'!AS388,'Project 3'!AS388)/1000000</f>
        <v>0.27757880050560263</v>
      </c>
      <c r="BQ17" s="142">
        <f ca="1">CHOOSE(MATCH($C$5,Inputs!$I$11:$O$11,0),'Project 1'!AT388,'Project 2'!AT388,'Project 3'!AT388)/1000000</f>
        <v>0.27304463544053975</v>
      </c>
      <c r="BR17" s="142">
        <f ca="1">CHOOSE(MATCH($C$5,Inputs!$I$11:$O$11,0),'Project 1'!AU388,'Project 2'!AU388,'Project 3'!AU388)/1000000</f>
        <v>0.27738482205945514</v>
      </c>
      <c r="BS17" s="142">
        <f ca="1">CHOOSE(MATCH($C$5,Inputs!$I$11:$O$11,0),'Project 1'!AV388,'Project 2'!AV388,'Project 3'!AV388)/1000000</f>
        <v>0.27730065185881869</v>
      </c>
      <c r="BT17" s="142">
        <f ca="1">CHOOSE(MATCH($C$5,Inputs!$I$11:$O$11,0),'Project 1'!AW388,'Project 2'!AW388,'Project 3'!AW388)/1000000</f>
        <v>0.26394494107712507</v>
      </c>
      <c r="BU17" s="142">
        <f ca="1">CHOOSE(MATCH($C$5,Inputs!$I$11:$O$11,0),'Project 1'!AX388,'Project 2'!AX388,'Project 3'!AX388)/1000000</f>
        <v>0.27716152907817676</v>
      </c>
      <c r="BV17" s="142">
        <f ca="1">CHOOSE(MATCH($C$5,Inputs!$I$11:$O$11,0),'Project 1'!AY388,'Project 2'!AY388,'Project 3'!AY388)/1000000</f>
        <v>0.27885651187195432</v>
      </c>
      <c r="BW17" s="142">
        <f ca="1">CHOOSE(MATCH($C$5,Inputs!$I$11:$O$11,0),'Project 1'!AZ388,'Project 2'!AZ388,'Project 3'!AZ388)/1000000</f>
        <v>0.68610687433634943</v>
      </c>
      <c r="BX17" s="142">
        <f ca="1">CHOOSE(MATCH($C$5,Inputs!$I$11:$O$11,0),'Project 1'!BA388,'Project 2'!BA388,'Project 3'!BA388)/1000000</f>
        <v>0.8581116689728896</v>
      </c>
      <c r="BY17" s="142">
        <f ca="1">CHOOSE(MATCH($C$5,Inputs!$I$11:$O$11,0),'Project 1'!BB388,'Project 2'!BB388,'Project 3'!BB388)/1000000</f>
        <v>2.0036201667679658</v>
      </c>
      <c r="BZ17" s="142">
        <f ca="1">CHOOSE(MATCH($C$5,Inputs!$I$11:$O$11,0),'Project 1'!BC388,'Project 2'!BC388,'Project 3'!BC388)/1000000</f>
        <v>3.138834987942444</v>
      </c>
      <c r="CA17" s="142">
        <f ca="1">CHOOSE(MATCH($C$5,Inputs!$I$11:$O$11,0),'Project 1'!BD388,'Project 2'!BD388,'Project 3'!BD388)/1000000</f>
        <v>3.2824391501623298</v>
      </c>
      <c r="CB17" s="142">
        <f ca="1">CHOOSE(MATCH($C$5,Inputs!$I$11:$O$11,0),'Project 1'!BE388,'Project 2'!BE388,'Project 3'!BE388)/1000000</f>
        <v>4.400441651731823</v>
      </c>
      <c r="CC17" s="142">
        <f ca="1">CHOOSE(MATCH($C$5,Inputs!$I$11:$O$11,0),'Project 1'!BF388,'Project 2'!BF388,'Project 3'!BF388)/1000000</f>
        <v>5.4651721326890668</v>
      </c>
      <c r="CD17" s="142">
        <f ca="1">CHOOSE(MATCH($C$5,Inputs!$I$11:$O$11,0),'Project 1'!BG388,'Project 2'!BG388,'Project 3'!BG388)/1000000</f>
        <v>5.6286885605594037</v>
      </c>
      <c r="CE17" s="142">
        <f ca="1">CHOOSE(MATCH($C$5,Inputs!$I$11:$O$11,0),'Project 1'!BH388,'Project 2'!BH388,'Project 3'!BH388)/1000000</f>
        <v>6.8531918565067738</v>
      </c>
      <c r="CF17" s="142">
        <f ca="1">CHOOSE(MATCH($C$5,Inputs!$I$11:$O$11,0),'Project 1'!BI388,'Project 2'!BI388,'Project 3'!BI388)/1000000</f>
        <v>7.9375357502915778</v>
      </c>
      <c r="CG17" s="142">
        <f ca="1">CHOOSE(MATCH($C$5,Inputs!$I$11:$O$11,0),'Project 1'!BJ388,'Project 2'!BJ388,'Project 3'!BJ388)/1000000</f>
        <v>9.1456245966702365</v>
      </c>
      <c r="CH17" s="142">
        <f ca="1">CHOOSE(MATCH($C$5,Inputs!$I$11:$O$11,0),'Project 1'!BK388,'Project 2'!BK388,'Project 3'!BK388)/1000000</f>
        <v>1.2421962409627516</v>
      </c>
      <c r="CI17" s="142">
        <f ca="1">CHOOSE(MATCH($C$5,Inputs!$I$11:$O$11,0),'Project 1'!BL388,'Project 2'!BL388,'Project 3'!BL388)/1000000</f>
        <v>2.4338792708607957</v>
      </c>
      <c r="CJ17" s="142">
        <f ca="1">CHOOSE(MATCH($C$5,Inputs!$I$11:$O$11,0),'Project 1'!BM388,'Project 2'!BM388,'Project 3'!BM388)/1000000</f>
        <v>3.574452422574252</v>
      </c>
      <c r="CK17" s="142">
        <f ca="1">CHOOSE(MATCH($C$5,Inputs!$I$11:$O$11,0),'Project 1'!BN388,'Project 2'!BN388,'Project 3'!BN388)/1000000</f>
        <v>4.7497911152441894</v>
      </c>
      <c r="CL17" s="142">
        <f ca="1">CHOOSE(MATCH($C$5,Inputs!$I$11:$O$11,0),'Project 1'!BO388,'Project 2'!BO388,'Project 3'!BO388)/1000000</f>
        <v>5.9169965254402639</v>
      </c>
      <c r="CM17" s="142">
        <f ca="1">CHOOSE(MATCH($C$5,Inputs!$I$11:$O$11,0),'Project 1'!BP388,'Project 2'!BP388,'Project 3'!BP388)/1000000</f>
        <v>7.0339627654311476</v>
      </c>
      <c r="CN17" s="142">
        <f ca="1">CHOOSE(MATCH($C$5,Inputs!$I$11:$O$11,0),'Project 1'!BQ388,'Project 2'!BQ388,'Project 3'!BQ388)/1000000</f>
        <v>7.3725095701067529</v>
      </c>
      <c r="CO17" s="142">
        <f ca="1">CHOOSE(MATCH($C$5,Inputs!$I$11:$O$11,0),'Project 1'!BR388,'Project 2'!BR388,'Project 3'!BR388)/1000000</f>
        <v>8.4739211590540222</v>
      </c>
      <c r="CP17" s="142">
        <f ca="1">CHOOSE(MATCH($C$5,Inputs!$I$11:$O$11,0),'Project 1'!BS388,'Project 2'!BS388,'Project 3'!BS388)/1000000</f>
        <v>9.608991458799494</v>
      </c>
      <c r="CQ17" s="142">
        <f ca="1">CHOOSE(MATCH($C$5,Inputs!$I$11:$O$11,0),'Project 1'!BT388,'Project 2'!BT388,'Project 3'!BT388)/1000000</f>
        <v>10.736155397110867</v>
      </c>
      <c r="CR17" s="142">
        <f ca="1">CHOOSE(MATCH($C$5,Inputs!$I$11:$O$11,0),'Project 1'!BU388,'Project 2'!BU388,'Project 3'!BU388)/1000000</f>
        <v>11.732905040057513</v>
      </c>
      <c r="CS17" s="142">
        <f ca="1">CHOOSE(MATCH($C$5,Inputs!$I$11:$O$11,0),'Project 1'!BV388,'Project 2'!BV388,'Project 3'!BV388)/1000000</f>
        <v>12.844445538442717</v>
      </c>
      <c r="CT17" s="142">
        <f ca="1">CHOOSE(MATCH($C$5,Inputs!$I$11:$O$11,0),'Project 1'!BW388,'Project 2'!BW388,'Project 3'!BW388)/1000000</f>
        <v>13.628486156656262</v>
      </c>
      <c r="CU17" s="142">
        <f ca="1">CHOOSE(MATCH($C$5,Inputs!$I$11:$O$11,0),'Project 1'!BX388,'Project 2'!BX388,'Project 3'!BX388)/1000000</f>
        <v>14.725226492476613</v>
      </c>
      <c r="CV17" s="142">
        <f ca="1">CHOOSE(MATCH($C$5,Inputs!$I$11:$O$11,0),'Project 1'!BY388,'Project 2'!BY388,'Project 3'!BY388)/1000000</f>
        <v>15.775246366023822</v>
      </c>
      <c r="CW17" s="142">
        <f ca="1">CHOOSE(MATCH($C$5,Inputs!$I$11:$O$11,0),'Project 1'!BZ388,'Project 2'!BZ388,'Project 3'!BZ388)/1000000</f>
        <v>16.858439235915281</v>
      </c>
      <c r="CX17" s="142">
        <f ca="1">CHOOSE(MATCH($C$5,Inputs!$I$11:$O$11,0),'Project 1'!CA388,'Project 2'!CA388,'Project 3'!CA388)/1000000</f>
        <v>17.935110599972226</v>
      </c>
      <c r="CY17" s="142">
        <f ca="1">CHOOSE(MATCH($C$5,Inputs!$I$11:$O$11,0),'Project 1'!CB388,'Project 2'!CB388,'Project 3'!CB388)/1000000</f>
        <v>18.967167628887719</v>
      </c>
      <c r="CZ17" s="142">
        <f ca="1">CHOOSE(MATCH($C$5,Inputs!$I$11:$O$11,0),'Project 1'!CC388,'Project 2'!CC388,'Project 3'!CC388)/1000000</f>
        <v>20.033298578666813</v>
      </c>
      <c r="DA17" s="142">
        <f ca="1">CHOOSE(MATCH($C$5,Inputs!$I$11:$O$11,0),'Project 1'!CD388,'Project 2'!CD388,'Project 3'!CD388)/1000000</f>
        <v>21.055586343201149</v>
      </c>
      <c r="DB17" s="142">
        <f ca="1">CHOOSE(MATCH($C$5,Inputs!$I$11:$O$11,0),'Project 1'!CE388,'Project 2'!CE388,'Project 3'!CE388)/1000000</f>
        <v>22.112199218769806</v>
      </c>
      <c r="DC17" s="142">
        <f ca="1">CHOOSE(MATCH($C$5,Inputs!$I$11:$O$11,0),'Project 1'!CF388,'Project 2'!CF388,'Project 3'!CF388)/1000000</f>
        <v>23.164222992027323</v>
      </c>
      <c r="DD17" s="142">
        <f ca="1">CHOOSE(MATCH($C$5,Inputs!$I$11:$O$11,0),'Project 1'!CG388,'Project 2'!CG388,'Project 3'!CG388)/1000000</f>
        <v>24.134649291593785</v>
      </c>
      <c r="DE17" s="142">
        <f ca="1">CHOOSE(MATCH($C$5,Inputs!$I$11:$O$11,0),'Project 1'!CH388,'Project 2'!CH388,'Project 3'!CH388)/1000000</f>
        <v>25.177710837467089</v>
      </c>
      <c r="DF17" s="142">
        <f ca="1">CHOOSE(MATCH($C$5,Inputs!$I$11:$O$11,0),'Project 1'!CI388,'Project 2'!CI388,'Project 3'!CI388)/1000000</f>
        <v>17.776273441252979</v>
      </c>
      <c r="DG17" s="142">
        <f ca="1">CHOOSE(MATCH($C$5,Inputs!$I$11:$O$11,0),'Project 1'!CJ388,'Project 2'!CJ388,'Project 3'!CJ388)/1000000</f>
        <v>18.811531108366157</v>
      </c>
      <c r="DH17" s="142">
        <f ca="1">CHOOSE(MATCH($C$5,Inputs!$I$11:$O$11,0),'Project 1'!CK388,'Project 2'!CK388,'Project 3'!CK388)/1000000</f>
        <v>19.805029807843884</v>
      </c>
      <c r="DI17" s="142">
        <f ca="1">CHOOSE(MATCH($C$5,Inputs!$I$11:$O$11,0),'Project 1'!CL388,'Project 2'!CL388,'Project 3'!CL388)/1000000</f>
        <v>20.832886525367382</v>
      </c>
      <c r="DJ17" s="142">
        <f ca="1">CHOOSE(MATCH($C$5,Inputs!$I$11:$O$11,0),'Project 1'!CM388,'Project 2'!CM388,'Project 3'!CM388)/1000000</f>
        <v>21.857146081160835</v>
      </c>
      <c r="DK17" s="142">
        <f ca="1">CHOOSE(MATCH($C$5,Inputs!$I$11:$O$11,0),'Project 1'!CN388,'Project 2'!CN388,'Project 3'!CN388)/1000000</f>
        <v>22.84020211518482</v>
      </c>
      <c r="DL17" s="142">
        <f ca="1">CHOOSE(MATCH($C$5,Inputs!$I$11:$O$11,0),'Project 1'!CO388,'Project 2'!CO388,'Project 3'!CO388)/1000000</f>
        <v>23.857477630437558</v>
      </c>
      <c r="DM17" s="142">
        <f ca="1">CHOOSE(MATCH($C$5,Inputs!$I$11:$O$11,0),'Project 1'!CP388,'Project 2'!CP388,'Project 3'!CP388)/1000000</f>
        <v>24.833911884219621</v>
      </c>
      <c r="DN17" s="142">
        <f ca="1">CHOOSE(MATCH($C$5,Inputs!$I$11:$O$11,0),'Project 1'!CQ388,'Project 2'!CQ388,'Project 3'!CQ388)/1000000</f>
        <v>25.844943218518107</v>
      </c>
      <c r="DO17" s="142">
        <f ca="1">CHOOSE(MATCH($C$5,Inputs!$I$11:$O$11,0),'Project 1'!CR388,'Project 2'!CR388,'Project 3'!CR388)/1000000</f>
        <v>26.853697730242306</v>
      </c>
      <c r="DP17" s="142">
        <f ca="1">CHOOSE(MATCH($C$5,Inputs!$I$11:$O$11,0),'Project 1'!CS388,'Project 2'!CS388,'Project 3'!CS388)/1000000</f>
        <v>27.748938685025646</v>
      </c>
      <c r="DQ17" s="142">
        <f ca="1">CHOOSE(MATCH($C$5,Inputs!$I$11:$O$11,0),'Project 1'!CT388,'Project 2'!CT388,'Project 3'!CT388)/1000000</f>
        <v>28.754690219770751</v>
      </c>
      <c r="DR17" s="142">
        <f ca="1">CHOOSE(MATCH($C$5,Inputs!$I$11:$O$11,0),'Project 1'!CU388,'Project 2'!CU388,'Project 3'!CU388)/1000000</f>
        <v>29.442697081622729</v>
      </c>
      <c r="DS17" s="142">
        <f ca="1">CHOOSE(MATCH($C$5,Inputs!$I$11:$O$11,0),'Project 1'!CV388,'Project 2'!CV388,'Project 3'!CV388)/1000000</f>
        <v>30.446291775173393</v>
      </c>
      <c r="DT17" s="142">
        <f ca="1">CHOOSE(MATCH($C$5,Inputs!$I$11:$O$11,0),'Project 1'!CW388,'Project 2'!CW388,'Project 3'!CW388)/1000000</f>
        <v>31.412763047185596</v>
      </c>
      <c r="DU17" s="142">
        <f ca="1">CHOOSE(MATCH($C$5,Inputs!$I$11:$O$11,0),'Project 1'!CX388,'Project 2'!CX388,'Project 3'!CX388)/1000000</f>
        <v>32.41635774073626</v>
      </c>
      <c r="DV17" s="142">
        <f ca="1">CHOOSE(MATCH($C$5,Inputs!$I$11:$O$11,0),'Project 1'!CY388,'Project 2'!CY388,'Project 3'!CY388)/1000000</f>
        <v>33.419952434286927</v>
      </c>
      <c r="DW17" s="142">
        <f ca="1">CHOOSE(MATCH($C$5,Inputs!$I$11:$O$11,0),'Project 1'!CZ388,'Project 2'!CZ388,'Project 3'!CZ388)/1000000</f>
        <v>34.386423706299134</v>
      </c>
      <c r="DX17" s="142">
        <f ca="1">CHOOSE(MATCH($C$5,Inputs!$I$11:$O$11,0),'Project 1'!DA388,'Project 2'!DA388,'Project 3'!DA388)/1000000</f>
        <v>34.577518399849801</v>
      </c>
      <c r="DY17" s="142">
        <f ca="1">CHOOSE(MATCH($C$5,Inputs!$I$11:$O$11,0),'Project 1'!DB388,'Project 2'!DB388,'Project 3'!DB388)/1000000</f>
        <v>35.543989671862008</v>
      </c>
      <c r="DZ17" s="142">
        <f ca="1">CHOOSE(MATCH($C$5,Inputs!$I$11:$O$11,0),'Project 1'!DC388,'Project 2'!DC388,'Project 3'!DC388)/1000000</f>
        <v>36.547584365412675</v>
      </c>
      <c r="EA17" s="142">
        <f ca="1">CHOOSE(MATCH($C$5,Inputs!$I$11:$O$11,0),'Project 1'!DD388,'Project 2'!DD388,'Project 3'!DD388)/1000000</f>
        <v>37.551179058963342</v>
      </c>
      <c r="EB17" s="142">
        <f ca="1">CHOOSE(MATCH($C$5,Inputs!$I$11:$O$11,0),'Project 1'!DE388,'Project 2'!DE388,'Project 3'!DE388)/1000000</f>
        <v>38.443403487898628</v>
      </c>
      <c r="EC17" s="142">
        <f ca="1">CHOOSE(MATCH($C$5,Inputs!$I$11:$O$11,0),'Project 1'!DF388,'Project 2'!DF388,'Project 3'!DF388)/1000000</f>
        <v>39.446998181449295</v>
      </c>
      <c r="ED17" s="142">
        <f ca="1">CHOOSE(MATCH($C$5,Inputs!$I$11:$O$11,0),'Project 1'!DG388,'Project 2'!DG388,'Project 3'!DG388)/1000000</f>
        <v>31.353614851943465</v>
      </c>
      <c r="EE17" s="142">
        <f ca="1">CHOOSE(MATCH($C$5,Inputs!$I$11:$O$11,0),'Project 1'!DH388,'Project 2'!DH388,'Project 3'!DH388)/1000000</f>
        <v>32.357209545494129</v>
      </c>
      <c r="EF17" s="142">
        <f ca="1">CHOOSE(MATCH($C$5,Inputs!$I$11:$O$11,0),'Project 1'!DI388,'Project 2'!DI388,'Project 3'!DI388)/1000000</f>
        <v>33.323680817506336</v>
      </c>
      <c r="EG17" s="142">
        <f ca="1">CHOOSE(MATCH($C$5,Inputs!$I$11:$O$11,0),'Project 1'!DJ388,'Project 2'!DJ388,'Project 3'!DJ388)/1000000</f>
        <v>34.327275511057003</v>
      </c>
      <c r="EH17" s="142">
        <f ca="1">CHOOSE(MATCH($C$5,Inputs!$I$11:$O$11,0),'Project 1'!DK388,'Project 2'!DK388,'Project 3'!DK388)/1000000</f>
        <v>35.33087020460767</v>
      </c>
      <c r="EI17" s="142">
        <f ca="1">CHOOSE(MATCH($C$5,Inputs!$I$11:$O$11,0),'Project 1'!DL388,'Project 2'!DL388,'Project 3'!DL388)/1000000</f>
        <v>36.297341476619877</v>
      </c>
      <c r="EJ17" s="142">
        <f ca="1">CHOOSE(MATCH($C$5,Inputs!$I$11:$O$11,0),'Project 1'!DM388,'Project 2'!DM388,'Project 3'!DM388)/1000000</f>
        <v>37.300936170170544</v>
      </c>
      <c r="EK17" s="142">
        <f ca="1">CHOOSE(MATCH($C$5,Inputs!$I$11:$O$11,0),'Project 1'!DN388,'Project 2'!DN388,'Project 3'!DN388)/1000000</f>
        <v>38.267407442182751</v>
      </c>
      <c r="EL17" s="142">
        <f ca="1">CHOOSE(MATCH($C$5,Inputs!$I$11:$O$11,0),'Project 1'!DO388,'Project 2'!DO388,'Project 3'!DO388)/1000000</f>
        <v>39.271002135733418</v>
      </c>
      <c r="EM17" s="142">
        <f ca="1">CHOOSE(MATCH($C$5,Inputs!$I$11:$O$11,0),'Project 1'!DP388,'Project 2'!DP388,'Project 3'!DP388)/1000000</f>
        <v>40.274596829284086</v>
      </c>
      <c r="EN17" s="142">
        <f ca="1">CHOOSE(MATCH($C$5,Inputs!$I$11:$O$11,0),'Project 1'!DQ388,'Project 2'!DQ388,'Project 3'!DQ388)/1000000</f>
        <v>41.166821258219372</v>
      </c>
      <c r="EO17" s="142">
        <f ca="1">CHOOSE(MATCH($C$5,Inputs!$I$11:$O$11,0),'Project 1'!DR388,'Project 2'!DR388,'Project 3'!DR388)/1000000</f>
        <v>42.170415951770039</v>
      </c>
      <c r="EP17" s="142">
        <f ca="1">CHOOSE(MATCH($C$5,Inputs!$I$11:$O$11,0),'Project 1'!DS388,'Project 2'!DS388,'Project 3'!DS388)/1000000</f>
        <v>42.044951739911276</v>
      </c>
      <c r="EQ17" s="142">
        <f ca="1">CHOOSE(MATCH($C$5,Inputs!$I$11:$O$11,0),'Project 1'!DT388,'Project 2'!DT388,'Project 3'!DT388)/1000000</f>
        <v>43.048546433461944</v>
      </c>
      <c r="ER17" s="142">
        <f ca="1">CHOOSE(MATCH($C$5,Inputs!$I$11:$O$11,0),'Project 1'!DU388,'Project 2'!DU388,'Project 3'!DU388)/1000000</f>
        <v>44.015017705474143</v>
      </c>
      <c r="ES17" s="142">
        <f ca="1">CHOOSE(MATCH($C$5,Inputs!$I$11:$O$11,0),'Project 1'!DV388,'Project 2'!DV388,'Project 3'!DV388)/1000000</f>
        <v>45.018612399024818</v>
      </c>
      <c r="ET17" s="142">
        <f ca="1">CHOOSE(MATCH($C$5,Inputs!$I$11:$O$11,0),'Project 1'!DW388,'Project 2'!DW388,'Project 3'!DW388)/1000000</f>
        <v>46.022207092575485</v>
      </c>
      <c r="EU17" s="142">
        <f ca="1">CHOOSE(MATCH($C$5,Inputs!$I$11:$O$11,0),'Project 1'!DX388,'Project 2'!DX388,'Project 3'!DX388)/1000000</f>
        <v>46.988678364587685</v>
      </c>
      <c r="EV17" s="142">
        <f ca="1">CHOOSE(MATCH($C$5,Inputs!$I$11:$O$11,0),'Project 1'!DY388,'Project 2'!DY388,'Project 3'!DY388)/1000000</f>
        <v>47.992273058138359</v>
      </c>
      <c r="EW17" s="142">
        <f ca="1">CHOOSE(MATCH($C$5,Inputs!$I$11:$O$11,0),'Project 1'!DZ388,'Project 2'!DZ388,'Project 3'!DZ388)/1000000</f>
        <v>48.958744330150559</v>
      </c>
    </row>
    <row r="18" spans="13:153" ht="14">
      <c r="M18" s="500"/>
      <c r="N18" s="496"/>
      <c r="AF18" s="130" t="s">
        <v>237</v>
      </c>
      <c r="AG18" s="142">
        <f>CHOOSE(MATCH($C$5,Inputs!$I$11:$O$11,0),'Project 1'!J417,'Project 2'!J417,'Project 3'!J417)/1000000</f>
        <v>10</v>
      </c>
      <c r="AH18" s="142">
        <f>CHOOSE(MATCH($C$5,Inputs!$I$11:$O$11,0),'Project 1'!K417,'Project 2'!K417,'Project 3'!K417)/1000000</f>
        <v>10</v>
      </c>
      <c r="AI18" s="142">
        <f>CHOOSE(MATCH($C$5,Inputs!$I$11:$O$11,0),'Project 1'!L417,'Project 2'!L417,'Project 3'!L417)/1000000</f>
        <v>10</v>
      </c>
      <c r="AJ18" s="142">
        <f>CHOOSE(MATCH($C$5,Inputs!$I$11:$O$11,0),'Project 1'!M417,'Project 2'!M417,'Project 3'!M417)/1000000</f>
        <v>9.375</v>
      </c>
      <c r="AK18" s="142">
        <f>CHOOSE(MATCH($C$5,Inputs!$I$11:$O$11,0),'Project 1'!N417,'Project 2'!N417,'Project 3'!N417)/1000000</f>
        <v>9.375</v>
      </c>
      <c r="AL18" s="142">
        <f>CHOOSE(MATCH($C$5,Inputs!$I$11:$O$11,0),'Project 1'!O417,'Project 2'!O417,'Project 3'!O417)/1000000</f>
        <v>9.375</v>
      </c>
      <c r="AM18" s="142">
        <f>CHOOSE(MATCH($C$5,Inputs!$I$11:$O$11,0),'Project 1'!P417,'Project 2'!P417,'Project 3'!P417)/1000000</f>
        <v>8.75</v>
      </c>
      <c r="AN18" s="142">
        <f>CHOOSE(MATCH($C$5,Inputs!$I$11:$O$11,0),'Project 1'!Q417,'Project 2'!Q417,'Project 3'!Q417)/1000000</f>
        <v>8.75</v>
      </c>
      <c r="AO18" s="142">
        <f>CHOOSE(MATCH($C$5,Inputs!$I$11:$O$11,0),'Project 1'!R417,'Project 2'!R417,'Project 3'!R417)/1000000</f>
        <v>8.75</v>
      </c>
      <c r="AP18" s="142">
        <f>CHOOSE(MATCH($C$5,Inputs!$I$11:$O$11,0),'Project 1'!S417,'Project 2'!S417,'Project 3'!S417)/1000000</f>
        <v>8.125</v>
      </c>
      <c r="AQ18" s="142">
        <f>CHOOSE(MATCH($C$5,Inputs!$I$11:$O$11,0),'Project 1'!T417,'Project 2'!T417,'Project 3'!T417)/1000000</f>
        <v>8.125</v>
      </c>
      <c r="AR18" s="142">
        <f>CHOOSE(MATCH($C$5,Inputs!$I$11:$O$11,0),'Project 1'!U417,'Project 2'!U417,'Project 3'!U417)/1000000</f>
        <v>8.125</v>
      </c>
      <c r="AS18" s="142">
        <f>CHOOSE(MATCH($C$5,Inputs!$I$11:$O$11,0),'Project 1'!V417,'Project 2'!V417,'Project 3'!V417)/1000000</f>
        <v>7.5</v>
      </c>
      <c r="AT18" s="142">
        <f>CHOOSE(MATCH($C$5,Inputs!$I$11:$O$11,0),'Project 1'!W417,'Project 2'!W417,'Project 3'!W417)/1000000</f>
        <v>7.5</v>
      </c>
      <c r="AU18" s="142">
        <f>CHOOSE(MATCH($C$5,Inputs!$I$11:$O$11,0),'Project 1'!X417,'Project 2'!X417,'Project 3'!X417)/1000000</f>
        <v>7.5</v>
      </c>
      <c r="AV18" s="142">
        <f>CHOOSE(MATCH($C$5,Inputs!$I$11:$O$11,0),'Project 1'!Y417,'Project 2'!Y417,'Project 3'!Y417)/1000000</f>
        <v>6.875</v>
      </c>
      <c r="AW18" s="142">
        <f>CHOOSE(MATCH($C$5,Inputs!$I$11:$O$11,0),'Project 1'!Z417,'Project 2'!Z417,'Project 3'!Z417)/1000000</f>
        <v>6.875</v>
      </c>
      <c r="AX18" s="142">
        <f>CHOOSE(MATCH($C$5,Inputs!$I$11:$O$11,0),'Project 1'!AA417,'Project 2'!AA417,'Project 3'!AA417)/1000000</f>
        <v>6.875</v>
      </c>
      <c r="AY18" s="142">
        <f>CHOOSE(MATCH($C$5,Inputs!$I$11:$O$11,0),'Project 1'!AB417,'Project 2'!AB417,'Project 3'!AB417)/1000000</f>
        <v>6.25</v>
      </c>
      <c r="AZ18" s="142">
        <f>CHOOSE(MATCH($C$5,Inputs!$I$11:$O$11,0),'Project 1'!AC417,'Project 2'!AC417,'Project 3'!AC417)/1000000</f>
        <v>6.25</v>
      </c>
      <c r="BA18" s="142">
        <f>CHOOSE(MATCH($C$5,Inputs!$I$11:$O$11,0),'Project 1'!AD417,'Project 2'!AD417,'Project 3'!AD417)/1000000</f>
        <v>6.25</v>
      </c>
      <c r="BB18" s="142">
        <f>CHOOSE(MATCH($C$5,Inputs!$I$11:$O$11,0),'Project 1'!AE417,'Project 2'!AE417,'Project 3'!AE417)/1000000</f>
        <v>5.625</v>
      </c>
      <c r="BC18" s="142">
        <f>CHOOSE(MATCH($C$5,Inputs!$I$11:$O$11,0),'Project 1'!AF417,'Project 2'!AF417,'Project 3'!AF417)/1000000</f>
        <v>5.625</v>
      </c>
      <c r="BD18" s="142">
        <f>CHOOSE(MATCH($C$5,Inputs!$I$11:$O$11,0),'Project 1'!AG417,'Project 2'!AG417,'Project 3'!AG417)/1000000</f>
        <v>5.625</v>
      </c>
      <c r="BE18" s="142">
        <f>CHOOSE(MATCH($C$5,Inputs!$I$11:$O$11,0),'Project 1'!AH417,'Project 2'!AH417,'Project 3'!AH417)/1000000</f>
        <v>5</v>
      </c>
      <c r="BF18" s="142">
        <f>CHOOSE(MATCH($C$5,Inputs!$I$11:$O$11,0),'Project 1'!AI417,'Project 2'!AI417,'Project 3'!AI417)/1000000</f>
        <v>5</v>
      </c>
      <c r="BG18" s="142">
        <f>CHOOSE(MATCH($C$5,Inputs!$I$11:$O$11,0),'Project 1'!AJ417,'Project 2'!AJ417,'Project 3'!AJ417)/1000000</f>
        <v>5</v>
      </c>
      <c r="BH18" s="142">
        <f>CHOOSE(MATCH($C$5,Inputs!$I$11:$O$11,0),'Project 1'!AK417,'Project 2'!AK417,'Project 3'!AK417)/1000000</f>
        <v>4.375</v>
      </c>
      <c r="BI18" s="142">
        <f>CHOOSE(MATCH($C$5,Inputs!$I$11:$O$11,0),'Project 1'!AL417,'Project 2'!AL417,'Project 3'!AL417)/1000000</f>
        <v>4.375</v>
      </c>
      <c r="BJ18" s="142">
        <f>CHOOSE(MATCH($C$5,Inputs!$I$11:$O$11,0),'Project 1'!AM417,'Project 2'!AM417,'Project 3'!AM417)/1000000</f>
        <v>4.375</v>
      </c>
      <c r="BK18" s="142">
        <f>CHOOSE(MATCH($C$5,Inputs!$I$11:$O$11,0),'Project 1'!AN417,'Project 2'!AN417,'Project 3'!AN417)/1000000</f>
        <v>3.75</v>
      </c>
      <c r="BL18" s="142">
        <f>CHOOSE(MATCH($C$5,Inputs!$I$11:$O$11,0),'Project 1'!AO417,'Project 2'!AO417,'Project 3'!AO417)/1000000</f>
        <v>3.75</v>
      </c>
      <c r="BM18" s="142">
        <f>CHOOSE(MATCH($C$5,Inputs!$I$11:$O$11,0),'Project 1'!AP417,'Project 2'!AP417,'Project 3'!AP417)/1000000</f>
        <v>3.75</v>
      </c>
      <c r="BN18" s="142">
        <f>CHOOSE(MATCH($C$5,Inputs!$I$11:$O$11,0),'Project 1'!AQ417,'Project 2'!AQ417,'Project 3'!AQ417)/1000000</f>
        <v>3.125</v>
      </c>
      <c r="BO18" s="142">
        <f>CHOOSE(MATCH($C$5,Inputs!$I$11:$O$11,0),'Project 1'!AR417,'Project 2'!AR417,'Project 3'!AR417)/1000000</f>
        <v>3.125</v>
      </c>
      <c r="BP18" s="142">
        <f>CHOOSE(MATCH($C$5,Inputs!$I$11:$O$11,0),'Project 1'!AS417,'Project 2'!AS417,'Project 3'!AS417)/1000000</f>
        <v>3.125</v>
      </c>
      <c r="BQ18" s="142">
        <f>CHOOSE(MATCH($C$5,Inputs!$I$11:$O$11,0),'Project 1'!AT417,'Project 2'!AT417,'Project 3'!AT417)/1000000</f>
        <v>2.5</v>
      </c>
      <c r="BR18" s="142">
        <f>CHOOSE(MATCH($C$5,Inputs!$I$11:$O$11,0),'Project 1'!AU417,'Project 2'!AU417,'Project 3'!AU417)/1000000</f>
        <v>2.5</v>
      </c>
      <c r="BS18" s="142">
        <f>CHOOSE(MATCH($C$5,Inputs!$I$11:$O$11,0),'Project 1'!AV417,'Project 2'!AV417,'Project 3'!AV417)/1000000</f>
        <v>2.5</v>
      </c>
      <c r="BT18" s="142">
        <f>CHOOSE(MATCH($C$5,Inputs!$I$11:$O$11,0),'Project 1'!AW417,'Project 2'!AW417,'Project 3'!AW417)/1000000</f>
        <v>1.875</v>
      </c>
      <c r="BU18" s="142">
        <f>CHOOSE(MATCH($C$5,Inputs!$I$11:$O$11,0),'Project 1'!AX417,'Project 2'!AX417,'Project 3'!AX417)/1000000</f>
        <v>1.875</v>
      </c>
      <c r="BV18" s="142">
        <f>CHOOSE(MATCH($C$5,Inputs!$I$11:$O$11,0),'Project 1'!AY417,'Project 2'!AY417,'Project 3'!AY417)/1000000</f>
        <v>1.875</v>
      </c>
      <c r="BW18" s="142">
        <f>CHOOSE(MATCH($C$5,Inputs!$I$11:$O$11,0),'Project 1'!AZ417,'Project 2'!AZ417,'Project 3'!AZ417)/1000000</f>
        <v>1.25</v>
      </c>
      <c r="BX18" s="142">
        <f>CHOOSE(MATCH($C$5,Inputs!$I$11:$O$11,0),'Project 1'!BA417,'Project 2'!BA417,'Project 3'!BA417)/1000000</f>
        <v>1.25</v>
      </c>
      <c r="BY18" s="142">
        <f>CHOOSE(MATCH($C$5,Inputs!$I$11:$O$11,0),'Project 1'!BB417,'Project 2'!BB417,'Project 3'!BB417)/1000000</f>
        <v>1.25</v>
      </c>
      <c r="BZ18" s="142">
        <f>CHOOSE(MATCH($C$5,Inputs!$I$11:$O$11,0),'Project 1'!BC417,'Project 2'!BC417,'Project 3'!BC417)/1000000</f>
        <v>0.625</v>
      </c>
      <c r="CA18" s="142">
        <f>CHOOSE(MATCH($C$5,Inputs!$I$11:$O$11,0),'Project 1'!BD417,'Project 2'!BD417,'Project 3'!BD417)/1000000</f>
        <v>0.625</v>
      </c>
      <c r="CB18" s="142">
        <f>CHOOSE(MATCH($C$5,Inputs!$I$11:$O$11,0),'Project 1'!BE417,'Project 2'!BE417,'Project 3'!BE417)/1000000</f>
        <v>0.625</v>
      </c>
      <c r="CC18" s="142">
        <f>CHOOSE(MATCH($C$5,Inputs!$I$11:$O$11,0),'Project 1'!BF417,'Project 2'!BF417,'Project 3'!BF417)/1000000</f>
        <v>0</v>
      </c>
      <c r="CD18" s="142">
        <f>CHOOSE(MATCH($C$5,Inputs!$I$11:$O$11,0),'Project 1'!BG417,'Project 2'!BG417,'Project 3'!BG417)/1000000</f>
        <v>0</v>
      </c>
      <c r="CE18" s="142">
        <f>CHOOSE(MATCH($C$5,Inputs!$I$11:$O$11,0),'Project 1'!BH417,'Project 2'!BH417,'Project 3'!BH417)/1000000</f>
        <v>0</v>
      </c>
      <c r="CF18" s="142">
        <f>CHOOSE(MATCH($C$5,Inputs!$I$11:$O$11,0),'Project 1'!BI417,'Project 2'!BI417,'Project 3'!BI417)/1000000</f>
        <v>0</v>
      </c>
      <c r="CG18" s="142">
        <f>CHOOSE(MATCH($C$5,Inputs!$I$11:$O$11,0),'Project 1'!BJ417,'Project 2'!BJ417,'Project 3'!BJ417)/1000000</f>
        <v>0</v>
      </c>
      <c r="CH18" s="142">
        <f>CHOOSE(MATCH($C$5,Inputs!$I$11:$O$11,0),'Project 1'!BK417,'Project 2'!BK417,'Project 3'!BK417)/1000000</f>
        <v>0</v>
      </c>
      <c r="CI18" s="142">
        <f>CHOOSE(MATCH($C$5,Inputs!$I$11:$O$11,0),'Project 1'!BL417,'Project 2'!BL417,'Project 3'!BL417)/1000000</f>
        <v>0</v>
      </c>
      <c r="CJ18" s="142">
        <f>CHOOSE(MATCH($C$5,Inputs!$I$11:$O$11,0),'Project 1'!BM417,'Project 2'!BM417,'Project 3'!BM417)/1000000</f>
        <v>0</v>
      </c>
      <c r="CK18" s="142">
        <f>CHOOSE(MATCH($C$5,Inputs!$I$11:$O$11,0),'Project 1'!BN417,'Project 2'!BN417,'Project 3'!BN417)/1000000</f>
        <v>0</v>
      </c>
      <c r="CL18" s="142">
        <f>CHOOSE(MATCH($C$5,Inputs!$I$11:$O$11,0),'Project 1'!BO417,'Project 2'!BO417,'Project 3'!BO417)/1000000</f>
        <v>0</v>
      </c>
      <c r="CM18" s="142">
        <f>CHOOSE(MATCH($C$5,Inputs!$I$11:$O$11,0),'Project 1'!BP417,'Project 2'!BP417,'Project 3'!BP417)/1000000</f>
        <v>0</v>
      </c>
      <c r="CN18" s="142">
        <f>CHOOSE(MATCH($C$5,Inputs!$I$11:$O$11,0),'Project 1'!BQ417,'Project 2'!BQ417,'Project 3'!BQ417)/1000000</f>
        <v>0</v>
      </c>
      <c r="CO18" s="142">
        <f>CHOOSE(MATCH($C$5,Inputs!$I$11:$O$11,0),'Project 1'!BR417,'Project 2'!BR417,'Project 3'!BR417)/1000000</f>
        <v>0</v>
      </c>
      <c r="CP18" s="142">
        <f>CHOOSE(MATCH($C$5,Inputs!$I$11:$O$11,0),'Project 1'!BS417,'Project 2'!BS417,'Project 3'!BS417)/1000000</f>
        <v>0</v>
      </c>
      <c r="CQ18" s="142">
        <f>CHOOSE(MATCH($C$5,Inputs!$I$11:$O$11,0),'Project 1'!BT417,'Project 2'!BT417,'Project 3'!BT417)/1000000</f>
        <v>0</v>
      </c>
      <c r="CR18" s="142">
        <f>CHOOSE(MATCH($C$5,Inputs!$I$11:$O$11,0),'Project 1'!BU417,'Project 2'!BU417,'Project 3'!BU417)/1000000</f>
        <v>0</v>
      </c>
      <c r="CS18" s="142">
        <f>CHOOSE(MATCH($C$5,Inputs!$I$11:$O$11,0),'Project 1'!BV417,'Project 2'!BV417,'Project 3'!BV417)/1000000</f>
        <v>0</v>
      </c>
      <c r="CT18" s="142">
        <f>CHOOSE(MATCH($C$5,Inputs!$I$11:$O$11,0),'Project 1'!BW417,'Project 2'!BW417,'Project 3'!BW417)/1000000</f>
        <v>0</v>
      </c>
      <c r="CU18" s="142">
        <f>CHOOSE(MATCH($C$5,Inputs!$I$11:$O$11,0),'Project 1'!BX417,'Project 2'!BX417,'Project 3'!BX417)/1000000</f>
        <v>0</v>
      </c>
      <c r="CV18" s="142">
        <f>CHOOSE(MATCH($C$5,Inputs!$I$11:$O$11,0),'Project 1'!BY417,'Project 2'!BY417,'Project 3'!BY417)/1000000</f>
        <v>0</v>
      </c>
      <c r="CW18" s="142">
        <f>CHOOSE(MATCH($C$5,Inputs!$I$11:$O$11,0),'Project 1'!BZ417,'Project 2'!BZ417,'Project 3'!BZ417)/1000000</f>
        <v>0</v>
      </c>
      <c r="CX18" s="142">
        <f>CHOOSE(MATCH($C$5,Inputs!$I$11:$O$11,0),'Project 1'!CA417,'Project 2'!CA417,'Project 3'!CA417)/1000000</f>
        <v>0</v>
      </c>
      <c r="CY18" s="142">
        <f>CHOOSE(MATCH($C$5,Inputs!$I$11:$O$11,0),'Project 1'!CB417,'Project 2'!CB417,'Project 3'!CB417)/1000000</f>
        <v>0</v>
      </c>
      <c r="CZ18" s="142">
        <f>CHOOSE(MATCH($C$5,Inputs!$I$11:$O$11,0),'Project 1'!CC417,'Project 2'!CC417,'Project 3'!CC417)/1000000</f>
        <v>0</v>
      </c>
      <c r="DA18" s="142">
        <f>CHOOSE(MATCH($C$5,Inputs!$I$11:$O$11,0),'Project 1'!CD417,'Project 2'!CD417,'Project 3'!CD417)/1000000</f>
        <v>0</v>
      </c>
      <c r="DB18" s="142">
        <f>CHOOSE(MATCH($C$5,Inputs!$I$11:$O$11,0),'Project 1'!CE417,'Project 2'!CE417,'Project 3'!CE417)/1000000</f>
        <v>0</v>
      </c>
      <c r="DC18" s="142">
        <f>CHOOSE(MATCH($C$5,Inputs!$I$11:$O$11,0),'Project 1'!CF417,'Project 2'!CF417,'Project 3'!CF417)/1000000</f>
        <v>0</v>
      </c>
      <c r="DD18" s="142">
        <f>CHOOSE(MATCH($C$5,Inputs!$I$11:$O$11,0),'Project 1'!CG417,'Project 2'!CG417,'Project 3'!CG417)/1000000</f>
        <v>0</v>
      </c>
      <c r="DE18" s="142">
        <f>CHOOSE(MATCH($C$5,Inputs!$I$11:$O$11,0),'Project 1'!CH417,'Project 2'!CH417,'Project 3'!CH417)/1000000</f>
        <v>0</v>
      </c>
      <c r="DF18" s="142">
        <f>CHOOSE(MATCH($C$5,Inputs!$I$11:$O$11,0),'Project 1'!CI417,'Project 2'!CI417,'Project 3'!CI417)/1000000</f>
        <v>0</v>
      </c>
      <c r="DG18" s="142">
        <f>CHOOSE(MATCH($C$5,Inputs!$I$11:$O$11,0),'Project 1'!CJ417,'Project 2'!CJ417,'Project 3'!CJ417)/1000000</f>
        <v>0</v>
      </c>
      <c r="DH18" s="142">
        <f>CHOOSE(MATCH($C$5,Inputs!$I$11:$O$11,0),'Project 1'!CK417,'Project 2'!CK417,'Project 3'!CK417)/1000000</f>
        <v>0</v>
      </c>
      <c r="DI18" s="142">
        <f>CHOOSE(MATCH($C$5,Inputs!$I$11:$O$11,0),'Project 1'!CL417,'Project 2'!CL417,'Project 3'!CL417)/1000000</f>
        <v>0</v>
      </c>
      <c r="DJ18" s="142">
        <f>CHOOSE(MATCH($C$5,Inputs!$I$11:$O$11,0),'Project 1'!CM417,'Project 2'!CM417,'Project 3'!CM417)/1000000</f>
        <v>0</v>
      </c>
      <c r="DK18" s="142">
        <f>CHOOSE(MATCH($C$5,Inputs!$I$11:$O$11,0),'Project 1'!CN417,'Project 2'!CN417,'Project 3'!CN417)/1000000</f>
        <v>0</v>
      </c>
      <c r="DL18" s="142">
        <f>CHOOSE(MATCH($C$5,Inputs!$I$11:$O$11,0),'Project 1'!CO417,'Project 2'!CO417,'Project 3'!CO417)/1000000</f>
        <v>0</v>
      </c>
      <c r="DM18" s="142">
        <f>CHOOSE(MATCH($C$5,Inputs!$I$11:$O$11,0),'Project 1'!CP417,'Project 2'!CP417,'Project 3'!CP417)/1000000</f>
        <v>0</v>
      </c>
      <c r="DN18" s="142">
        <f>CHOOSE(MATCH($C$5,Inputs!$I$11:$O$11,0),'Project 1'!CQ417,'Project 2'!CQ417,'Project 3'!CQ417)/1000000</f>
        <v>0</v>
      </c>
      <c r="DO18" s="142">
        <f>CHOOSE(MATCH($C$5,Inputs!$I$11:$O$11,0),'Project 1'!CR417,'Project 2'!CR417,'Project 3'!CR417)/1000000</f>
        <v>0</v>
      </c>
      <c r="DP18" s="142">
        <f>CHOOSE(MATCH($C$5,Inputs!$I$11:$O$11,0),'Project 1'!CS417,'Project 2'!CS417,'Project 3'!CS417)/1000000</f>
        <v>0</v>
      </c>
      <c r="DQ18" s="142">
        <f>CHOOSE(MATCH($C$5,Inputs!$I$11:$O$11,0),'Project 1'!CT417,'Project 2'!CT417,'Project 3'!CT417)/1000000</f>
        <v>0</v>
      </c>
      <c r="DR18" s="142">
        <f>CHOOSE(MATCH($C$5,Inputs!$I$11:$O$11,0),'Project 1'!CU417,'Project 2'!CU417,'Project 3'!CU417)/1000000</f>
        <v>0</v>
      </c>
      <c r="DS18" s="142">
        <f>CHOOSE(MATCH($C$5,Inputs!$I$11:$O$11,0),'Project 1'!CV417,'Project 2'!CV417,'Project 3'!CV417)/1000000</f>
        <v>0</v>
      </c>
      <c r="DT18" s="142">
        <f>CHOOSE(MATCH($C$5,Inputs!$I$11:$O$11,0),'Project 1'!CW417,'Project 2'!CW417,'Project 3'!CW417)/1000000</f>
        <v>0</v>
      </c>
      <c r="DU18" s="142">
        <f>CHOOSE(MATCH($C$5,Inputs!$I$11:$O$11,0),'Project 1'!CX417,'Project 2'!CX417,'Project 3'!CX417)/1000000</f>
        <v>0</v>
      </c>
      <c r="DV18" s="142">
        <f>CHOOSE(MATCH($C$5,Inputs!$I$11:$O$11,0),'Project 1'!CY417,'Project 2'!CY417,'Project 3'!CY417)/1000000</f>
        <v>0</v>
      </c>
      <c r="DW18" s="142">
        <f>CHOOSE(MATCH($C$5,Inputs!$I$11:$O$11,0),'Project 1'!CZ417,'Project 2'!CZ417,'Project 3'!CZ417)/1000000</f>
        <v>0</v>
      </c>
      <c r="DX18" s="142">
        <f>CHOOSE(MATCH($C$5,Inputs!$I$11:$O$11,0),'Project 1'!DA417,'Project 2'!DA417,'Project 3'!DA417)/1000000</f>
        <v>0</v>
      </c>
      <c r="DY18" s="142">
        <f>CHOOSE(MATCH($C$5,Inputs!$I$11:$O$11,0),'Project 1'!DB417,'Project 2'!DB417,'Project 3'!DB417)/1000000</f>
        <v>0</v>
      </c>
      <c r="DZ18" s="142">
        <f>CHOOSE(MATCH($C$5,Inputs!$I$11:$O$11,0),'Project 1'!DC417,'Project 2'!DC417,'Project 3'!DC417)/1000000</f>
        <v>0</v>
      </c>
      <c r="EA18" s="142">
        <f>CHOOSE(MATCH($C$5,Inputs!$I$11:$O$11,0),'Project 1'!DD417,'Project 2'!DD417,'Project 3'!DD417)/1000000</f>
        <v>0</v>
      </c>
      <c r="EB18" s="142">
        <f>CHOOSE(MATCH($C$5,Inputs!$I$11:$O$11,0),'Project 1'!DE417,'Project 2'!DE417,'Project 3'!DE417)/1000000</f>
        <v>0</v>
      </c>
      <c r="EC18" s="142">
        <f>CHOOSE(MATCH($C$5,Inputs!$I$11:$O$11,0),'Project 1'!DF417,'Project 2'!DF417,'Project 3'!DF417)/1000000</f>
        <v>0</v>
      </c>
      <c r="ED18" s="142">
        <f>CHOOSE(MATCH($C$5,Inputs!$I$11:$O$11,0),'Project 1'!DG417,'Project 2'!DG417,'Project 3'!DG417)/1000000</f>
        <v>0</v>
      </c>
      <c r="EE18" s="142">
        <f>CHOOSE(MATCH($C$5,Inputs!$I$11:$O$11,0),'Project 1'!DH417,'Project 2'!DH417,'Project 3'!DH417)/1000000</f>
        <v>0</v>
      </c>
      <c r="EF18" s="142">
        <f>CHOOSE(MATCH($C$5,Inputs!$I$11:$O$11,0),'Project 1'!DI417,'Project 2'!DI417,'Project 3'!DI417)/1000000</f>
        <v>0</v>
      </c>
      <c r="EG18" s="142">
        <f>CHOOSE(MATCH($C$5,Inputs!$I$11:$O$11,0),'Project 1'!DJ417,'Project 2'!DJ417,'Project 3'!DJ417)/1000000</f>
        <v>0</v>
      </c>
      <c r="EH18" s="142">
        <f>CHOOSE(MATCH($C$5,Inputs!$I$11:$O$11,0),'Project 1'!DK417,'Project 2'!DK417,'Project 3'!DK417)/1000000</f>
        <v>0</v>
      </c>
      <c r="EI18" s="142">
        <f>CHOOSE(MATCH($C$5,Inputs!$I$11:$O$11,0),'Project 1'!DL417,'Project 2'!DL417,'Project 3'!DL417)/1000000</f>
        <v>0</v>
      </c>
      <c r="EJ18" s="142">
        <f>CHOOSE(MATCH($C$5,Inputs!$I$11:$O$11,0),'Project 1'!DM417,'Project 2'!DM417,'Project 3'!DM417)/1000000</f>
        <v>0</v>
      </c>
      <c r="EK18" s="142">
        <f>CHOOSE(MATCH($C$5,Inputs!$I$11:$O$11,0),'Project 1'!DN417,'Project 2'!DN417,'Project 3'!DN417)/1000000</f>
        <v>0</v>
      </c>
      <c r="EL18" s="142">
        <f>CHOOSE(MATCH($C$5,Inputs!$I$11:$O$11,0),'Project 1'!DO417,'Project 2'!DO417,'Project 3'!DO417)/1000000</f>
        <v>0</v>
      </c>
      <c r="EM18" s="142">
        <f>CHOOSE(MATCH($C$5,Inputs!$I$11:$O$11,0),'Project 1'!DP417,'Project 2'!DP417,'Project 3'!DP417)/1000000</f>
        <v>0</v>
      </c>
      <c r="EN18" s="142">
        <f>CHOOSE(MATCH($C$5,Inputs!$I$11:$O$11,0),'Project 1'!DQ417,'Project 2'!DQ417,'Project 3'!DQ417)/1000000</f>
        <v>0</v>
      </c>
      <c r="EO18" s="142">
        <f>CHOOSE(MATCH($C$5,Inputs!$I$11:$O$11,0),'Project 1'!DR417,'Project 2'!DR417,'Project 3'!DR417)/1000000</f>
        <v>0</v>
      </c>
      <c r="EP18" s="142">
        <f>CHOOSE(MATCH($C$5,Inputs!$I$11:$O$11,0),'Project 1'!DS417,'Project 2'!DS417,'Project 3'!DS417)/1000000</f>
        <v>0</v>
      </c>
      <c r="EQ18" s="142">
        <f>CHOOSE(MATCH($C$5,Inputs!$I$11:$O$11,0),'Project 1'!DT417,'Project 2'!DT417,'Project 3'!DT417)/1000000</f>
        <v>0</v>
      </c>
      <c r="ER18" s="142">
        <f>CHOOSE(MATCH($C$5,Inputs!$I$11:$O$11,0),'Project 1'!DU417,'Project 2'!DU417,'Project 3'!DU417)/1000000</f>
        <v>0</v>
      </c>
      <c r="ES18" s="142">
        <f>CHOOSE(MATCH($C$5,Inputs!$I$11:$O$11,0),'Project 1'!DV417,'Project 2'!DV417,'Project 3'!DV417)/1000000</f>
        <v>0</v>
      </c>
      <c r="ET18" s="142">
        <f>CHOOSE(MATCH($C$5,Inputs!$I$11:$O$11,0),'Project 1'!DW417,'Project 2'!DW417,'Project 3'!DW417)/1000000</f>
        <v>0</v>
      </c>
      <c r="EU18" s="142">
        <f>CHOOSE(MATCH($C$5,Inputs!$I$11:$O$11,0),'Project 1'!DX417,'Project 2'!DX417,'Project 3'!DX417)/1000000</f>
        <v>0</v>
      </c>
      <c r="EV18" s="142">
        <f>CHOOSE(MATCH($C$5,Inputs!$I$11:$O$11,0),'Project 1'!DY417,'Project 2'!DY417,'Project 3'!DY417)/1000000</f>
        <v>0</v>
      </c>
      <c r="EW18" s="142">
        <f>CHOOSE(MATCH($C$5,Inputs!$I$11:$O$11,0),'Project 1'!DZ417,'Project 2'!DZ417,'Project 3'!DZ417)/1000000</f>
        <v>0</v>
      </c>
    </row>
    <row r="19" spans="13:153" ht="14">
      <c r="M19" s="500"/>
      <c r="N19" s="496"/>
      <c r="AF19" s="141" t="s">
        <v>251</v>
      </c>
      <c r="AG19" s="143">
        <f>CHOOSE(MATCH($C$5,Inputs!$I$11:$O$11,0),'Project 1'!J430,'Project 2'!J430,'Project 3'!J430)/1000000</f>
        <v>5</v>
      </c>
      <c r="AH19" s="143">
        <f>CHOOSE(MATCH($C$5,Inputs!$I$11:$O$11,0),'Project 1'!K430,'Project 2'!K430,'Project 3'!K430)/1000000</f>
        <v>5</v>
      </c>
      <c r="AI19" s="143">
        <f>CHOOSE(MATCH($C$5,Inputs!$I$11:$O$11,0),'Project 1'!L430,'Project 2'!L430,'Project 3'!L430)/1000000</f>
        <v>5</v>
      </c>
      <c r="AJ19" s="143">
        <f>CHOOSE(MATCH($C$5,Inputs!$I$11:$O$11,0),'Project 1'!M430,'Project 2'!M430,'Project 3'!M430)/1000000</f>
        <v>4.6875</v>
      </c>
      <c r="AK19" s="143">
        <f>CHOOSE(MATCH($C$5,Inputs!$I$11:$O$11,0),'Project 1'!N430,'Project 2'!N430,'Project 3'!N430)/1000000</f>
        <v>4.6875</v>
      </c>
      <c r="AL19" s="143">
        <f>CHOOSE(MATCH($C$5,Inputs!$I$11:$O$11,0),'Project 1'!O430,'Project 2'!O430,'Project 3'!O430)/1000000</f>
        <v>4.6875</v>
      </c>
      <c r="AM19" s="143">
        <f>CHOOSE(MATCH($C$5,Inputs!$I$11:$O$11,0),'Project 1'!P430,'Project 2'!P430,'Project 3'!P430)/1000000</f>
        <v>4.375</v>
      </c>
      <c r="AN19" s="143">
        <f>CHOOSE(MATCH($C$5,Inputs!$I$11:$O$11,0),'Project 1'!Q430,'Project 2'!Q430,'Project 3'!Q430)/1000000</f>
        <v>4.375</v>
      </c>
      <c r="AO19" s="143">
        <f>CHOOSE(MATCH($C$5,Inputs!$I$11:$O$11,0),'Project 1'!R430,'Project 2'!R430,'Project 3'!R430)/1000000</f>
        <v>4.375</v>
      </c>
      <c r="AP19" s="143">
        <f>CHOOSE(MATCH($C$5,Inputs!$I$11:$O$11,0),'Project 1'!S430,'Project 2'!S430,'Project 3'!S430)/1000000</f>
        <v>4.0625</v>
      </c>
      <c r="AQ19" s="143">
        <f>CHOOSE(MATCH($C$5,Inputs!$I$11:$O$11,0),'Project 1'!T430,'Project 2'!T430,'Project 3'!T430)/1000000</f>
        <v>4.0625</v>
      </c>
      <c r="AR19" s="143">
        <f>CHOOSE(MATCH($C$5,Inputs!$I$11:$O$11,0),'Project 1'!U430,'Project 2'!U430,'Project 3'!U430)/1000000</f>
        <v>4.0625</v>
      </c>
      <c r="AS19" s="143">
        <f>CHOOSE(MATCH($C$5,Inputs!$I$11:$O$11,0),'Project 1'!V430,'Project 2'!V430,'Project 3'!V430)/1000000</f>
        <v>3.75</v>
      </c>
      <c r="AT19" s="143">
        <f>CHOOSE(MATCH($C$5,Inputs!$I$11:$O$11,0),'Project 1'!W430,'Project 2'!W430,'Project 3'!W430)/1000000</f>
        <v>3.75</v>
      </c>
      <c r="AU19" s="143">
        <f>CHOOSE(MATCH($C$5,Inputs!$I$11:$O$11,0),'Project 1'!X430,'Project 2'!X430,'Project 3'!X430)/1000000</f>
        <v>3.75</v>
      </c>
      <c r="AV19" s="143">
        <f>CHOOSE(MATCH($C$5,Inputs!$I$11:$O$11,0),'Project 1'!Y430,'Project 2'!Y430,'Project 3'!Y430)/1000000</f>
        <v>3.4375</v>
      </c>
      <c r="AW19" s="143">
        <f>CHOOSE(MATCH($C$5,Inputs!$I$11:$O$11,0),'Project 1'!Z430,'Project 2'!Z430,'Project 3'!Z430)/1000000</f>
        <v>3.4375</v>
      </c>
      <c r="AX19" s="143">
        <f>CHOOSE(MATCH($C$5,Inputs!$I$11:$O$11,0),'Project 1'!AA430,'Project 2'!AA430,'Project 3'!AA430)/1000000</f>
        <v>3.4375</v>
      </c>
      <c r="AY19" s="143">
        <f>CHOOSE(MATCH($C$5,Inputs!$I$11:$O$11,0),'Project 1'!AB430,'Project 2'!AB430,'Project 3'!AB430)/1000000</f>
        <v>3.125</v>
      </c>
      <c r="AZ19" s="143">
        <f>CHOOSE(MATCH($C$5,Inputs!$I$11:$O$11,0),'Project 1'!AC430,'Project 2'!AC430,'Project 3'!AC430)/1000000</f>
        <v>3.125</v>
      </c>
      <c r="BA19" s="143">
        <f>CHOOSE(MATCH($C$5,Inputs!$I$11:$O$11,0),'Project 1'!AD430,'Project 2'!AD430,'Project 3'!AD430)/1000000</f>
        <v>3.125</v>
      </c>
      <c r="BB19" s="143">
        <f>CHOOSE(MATCH($C$5,Inputs!$I$11:$O$11,0),'Project 1'!AE430,'Project 2'!AE430,'Project 3'!AE430)/1000000</f>
        <v>2.8125</v>
      </c>
      <c r="BC19" s="143">
        <f>CHOOSE(MATCH($C$5,Inputs!$I$11:$O$11,0),'Project 1'!AF430,'Project 2'!AF430,'Project 3'!AF430)/1000000</f>
        <v>2.8125</v>
      </c>
      <c r="BD19" s="143">
        <f>CHOOSE(MATCH($C$5,Inputs!$I$11:$O$11,0),'Project 1'!AG430,'Project 2'!AG430,'Project 3'!AG430)/1000000</f>
        <v>2.8125</v>
      </c>
      <c r="BE19" s="143">
        <f>CHOOSE(MATCH($C$5,Inputs!$I$11:$O$11,0),'Project 1'!AH430,'Project 2'!AH430,'Project 3'!AH430)/1000000</f>
        <v>2.5</v>
      </c>
      <c r="BF19" s="143">
        <f>CHOOSE(MATCH($C$5,Inputs!$I$11:$O$11,0),'Project 1'!AI430,'Project 2'!AI430,'Project 3'!AI430)/1000000</f>
        <v>2.5</v>
      </c>
      <c r="BG19" s="143">
        <f>CHOOSE(MATCH($C$5,Inputs!$I$11:$O$11,0),'Project 1'!AJ430,'Project 2'!AJ430,'Project 3'!AJ430)/1000000</f>
        <v>2.5</v>
      </c>
      <c r="BH19" s="143">
        <f>CHOOSE(MATCH($C$5,Inputs!$I$11:$O$11,0),'Project 1'!AK430,'Project 2'!AK430,'Project 3'!AK430)/1000000</f>
        <v>2.1875</v>
      </c>
      <c r="BI19" s="143">
        <f>CHOOSE(MATCH($C$5,Inputs!$I$11:$O$11,0),'Project 1'!AL430,'Project 2'!AL430,'Project 3'!AL430)/1000000</f>
        <v>2.1875</v>
      </c>
      <c r="BJ19" s="143">
        <f>CHOOSE(MATCH($C$5,Inputs!$I$11:$O$11,0),'Project 1'!AM430,'Project 2'!AM430,'Project 3'!AM430)/1000000</f>
        <v>2.1875</v>
      </c>
      <c r="BK19" s="143">
        <f>CHOOSE(MATCH($C$5,Inputs!$I$11:$O$11,0),'Project 1'!AN430,'Project 2'!AN430,'Project 3'!AN430)/1000000</f>
        <v>1.875</v>
      </c>
      <c r="BL19" s="143">
        <f>CHOOSE(MATCH($C$5,Inputs!$I$11:$O$11,0),'Project 1'!AO430,'Project 2'!AO430,'Project 3'!AO430)/1000000</f>
        <v>1.875</v>
      </c>
      <c r="BM19" s="143">
        <f>CHOOSE(MATCH($C$5,Inputs!$I$11:$O$11,0),'Project 1'!AP430,'Project 2'!AP430,'Project 3'!AP430)/1000000</f>
        <v>1.875</v>
      </c>
      <c r="BN19" s="143">
        <f>CHOOSE(MATCH($C$5,Inputs!$I$11:$O$11,0),'Project 1'!AQ430,'Project 2'!AQ430,'Project 3'!AQ430)/1000000</f>
        <v>1.5625</v>
      </c>
      <c r="BO19" s="143">
        <f>CHOOSE(MATCH($C$5,Inputs!$I$11:$O$11,0),'Project 1'!AR430,'Project 2'!AR430,'Project 3'!AR430)/1000000</f>
        <v>1.5625</v>
      </c>
      <c r="BP19" s="143">
        <f>CHOOSE(MATCH($C$5,Inputs!$I$11:$O$11,0),'Project 1'!AS430,'Project 2'!AS430,'Project 3'!AS430)/1000000</f>
        <v>1.5625</v>
      </c>
      <c r="BQ19" s="143">
        <f>CHOOSE(MATCH($C$5,Inputs!$I$11:$O$11,0),'Project 1'!AT430,'Project 2'!AT430,'Project 3'!AT430)/1000000</f>
        <v>1.25</v>
      </c>
      <c r="BR19" s="143">
        <f>CHOOSE(MATCH($C$5,Inputs!$I$11:$O$11,0),'Project 1'!AU430,'Project 2'!AU430,'Project 3'!AU430)/1000000</f>
        <v>1.25</v>
      </c>
      <c r="BS19" s="143">
        <f>CHOOSE(MATCH($C$5,Inputs!$I$11:$O$11,0),'Project 1'!AV430,'Project 2'!AV430,'Project 3'!AV430)/1000000</f>
        <v>1.25</v>
      </c>
      <c r="BT19" s="143">
        <f>CHOOSE(MATCH($C$5,Inputs!$I$11:$O$11,0),'Project 1'!AW430,'Project 2'!AW430,'Project 3'!AW430)/1000000</f>
        <v>0.9375</v>
      </c>
      <c r="BU19" s="143">
        <f>CHOOSE(MATCH($C$5,Inputs!$I$11:$O$11,0),'Project 1'!AX430,'Project 2'!AX430,'Project 3'!AX430)/1000000</f>
        <v>0.9375</v>
      </c>
      <c r="BV19" s="143">
        <f>CHOOSE(MATCH($C$5,Inputs!$I$11:$O$11,0),'Project 1'!AY430,'Project 2'!AY430,'Project 3'!AY430)/1000000</f>
        <v>0.9375</v>
      </c>
      <c r="BW19" s="143">
        <f>CHOOSE(MATCH($C$5,Inputs!$I$11:$O$11,0),'Project 1'!AZ430,'Project 2'!AZ430,'Project 3'!AZ430)/1000000</f>
        <v>0.625</v>
      </c>
      <c r="BX19" s="143">
        <f>CHOOSE(MATCH($C$5,Inputs!$I$11:$O$11,0),'Project 1'!BA430,'Project 2'!BA430,'Project 3'!BA430)/1000000</f>
        <v>0.625</v>
      </c>
      <c r="BY19" s="143">
        <f>CHOOSE(MATCH($C$5,Inputs!$I$11:$O$11,0),'Project 1'!BB430,'Project 2'!BB430,'Project 3'!BB430)/1000000</f>
        <v>0.625</v>
      </c>
      <c r="BZ19" s="143">
        <f>CHOOSE(MATCH($C$5,Inputs!$I$11:$O$11,0),'Project 1'!BC430,'Project 2'!BC430,'Project 3'!BC430)/1000000</f>
        <v>0.3125</v>
      </c>
      <c r="CA19" s="143">
        <f>CHOOSE(MATCH($C$5,Inputs!$I$11:$O$11,0),'Project 1'!BD430,'Project 2'!BD430,'Project 3'!BD430)/1000000</f>
        <v>0.3125</v>
      </c>
      <c r="CB19" s="143">
        <f>CHOOSE(MATCH($C$5,Inputs!$I$11:$O$11,0),'Project 1'!BE430,'Project 2'!BE430,'Project 3'!BE430)/1000000</f>
        <v>0.3125</v>
      </c>
      <c r="CC19" s="143">
        <f>CHOOSE(MATCH($C$5,Inputs!$I$11:$O$11,0),'Project 1'!BF430,'Project 2'!BF430,'Project 3'!BF430)/1000000</f>
        <v>0</v>
      </c>
      <c r="CD19" s="143">
        <f>CHOOSE(MATCH($C$5,Inputs!$I$11:$O$11,0),'Project 1'!BG430,'Project 2'!BG430,'Project 3'!BG430)/1000000</f>
        <v>0</v>
      </c>
      <c r="CE19" s="143">
        <f>CHOOSE(MATCH($C$5,Inputs!$I$11:$O$11,0),'Project 1'!BH430,'Project 2'!BH430,'Project 3'!BH430)/1000000</f>
        <v>0</v>
      </c>
      <c r="CF19" s="143">
        <f>CHOOSE(MATCH($C$5,Inputs!$I$11:$O$11,0),'Project 1'!BI430,'Project 2'!BI430,'Project 3'!BI430)/1000000</f>
        <v>0</v>
      </c>
      <c r="CG19" s="143">
        <f>CHOOSE(MATCH($C$5,Inputs!$I$11:$O$11,0),'Project 1'!BJ430,'Project 2'!BJ430,'Project 3'!BJ430)/1000000</f>
        <v>0</v>
      </c>
      <c r="CH19" s="143">
        <f>CHOOSE(MATCH($C$5,Inputs!$I$11:$O$11,0),'Project 1'!BK430,'Project 2'!BK430,'Project 3'!BK430)/1000000</f>
        <v>0</v>
      </c>
      <c r="CI19" s="143">
        <f>CHOOSE(MATCH($C$5,Inputs!$I$11:$O$11,0),'Project 1'!BL430,'Project 2'!BL430,'Project 3'!BL430)/1000000</f>
        <v>0</v>
      </c>
      <c r="CJ19" s="143">
        <f>CHOOSE(MATCH($C$5,Inputs!$I$11:$O$11,0),'Project 1'!BM430,'Project 2'!BM430,'Project 3'!BM430)/1000000</f>
        <v>0</v>
      </c>
      <c r="CK19" s="143">
        <f>CHOOSE(MATCH($C$5,Inputs!$I$11:$O$11,0),'Project 1'!BN430,'Project 2'!BN430,'Project 3'!BN430)/1000000</f>
        <v>0</v>
      </c>
      <c r="CL19" s="143">
        <f>CHOOSE(MATCH($C$5,Inputs!$I$11:$O$11,0),'Project 1'!BO430,'Project 2'!BO430,'Project 3'!BO430)/1000000</f>
        <v>0</v>
      </c>
      <c r="CM19" s="143">
        <f>CHOOSE(MATCH($C$5,Inputs!$I$11:$O$11,0),'Project 1'!BP430,'Project 2'!BP430,'Project 3'!BP430)/1000000</f>
        <v>0</v>
      </c>
      <c r="CN19" s="143">
        <f>CHOOSE(MATCH($C$5,Inputs!$I$11:$O$11,0),'Project 1'!BQ430,'Project 2'!BQ430,'Project 3'!BQ430)/1000000</f>
        <v>0</v>
      </c>
      <c r="CO19" s="143">
        <f>CHOOSE(MATCH($C$5,Inputs!$I$11:$O$11,0),'Project 1'!BR430,'Project 2'!BR430,'Project 3'!BR430)/1000000</f>
        <v>0</v>
      </c>
      <c r="CP19" s="143">
        <f>CHOOSE(MATCH($C$5,Inputs!$I$11:$O$11,0),'Project 1'!BS430,'Project 2'!BS430,'Project 3'!BS430)/1000000</f>
        <v>0</v>
      </c>
      <c r="CQ19" s="143">
        <f>CHOOSE(MATCH($C$5,Inputs!$I$11:$O$11,0),'Project 1'!BT430,'Project 2'!BT430,'Project 3'!BT430)/1000000</f>
        <v>0</v>
      </c>
      <c r="CR19" s="143">
        <f>CHOOSE(MATCH($C$5,Inputs!$I$11:$O$11,0),'Project 1'!BU430,'Project 2'!BU430,'Project 3'!BU430)/1000000</f>
        <v>0</v>
      </c>
      <c r="CS19" s="143">
        <f>CHOOSE(MATCH($C$5,Inputs!$I$11:$O$11,0),'Project 1'!BV430,'Project 2'!BV430,'Project 3'!BV430)/1000000</f>
        <v>0</v>
      </c>
      <c r="CT19" s="143">
        <f>CHOOSE(MATCH($C$5,Inputs!$I$11:$O$11,0),'Project 1'!BW430,'Project 2'!BW430,'Project 3'!BW430)/1000000</f>
        <v>0</v>
      </c>
      <c r="CU19" s="143">
        <f>CHOOSE(MATCH($C$5,Inputs!$I$11:$O$11,0),'Project 1'!BX430,'Project 2'!BX430,'Project 3'!BX430)/1000000</f>
        <v>0</v>
      </c>
      <c r="CV19" s="143">
        <f>CHOOSE(MATCH($C$5,Inputs!$I$11:$O$11,0),'Project 1'!BY430,'Project 2'!BY430,'Project 3'!BY430)/1000000</f>
        <v>0</v>
      </c>
      <c r="CW19" s="143">
        <f>CHOOSE(MATCH($C$5,Inputs!$I$11:$O$11,0),'Project 1'!BZ430,'Project 2'!BZ430,'Project 3'!BZ430)/1000000</f>
        <v>0</v>
      </c>
      <c r="CX19" s="143">
        <f>CHOOSE(MATCH($C$5,Inputs!$I$11:$O$11,0),'Project 1'!CA430,'Project 2'!CA430,'Project 3'!CA430)/1000000</f>
        <v>0</v>
      </c>
      <c r="CY19" s="143">
        <f>CHOOSE(MATCH($C$5,Inputs!$I$11:$O$11,0),'Project 1'!CB430,'Project 2'!CB430,'Project 3'!CB430)/1000000</f>
        <v>0</v>
      </c>
      <c r="CZ19" s="143">
        <f>CHOOSE(MATCH($C$5,Inputs!$I$11:$O$11,0),'Project 1'!CC430,'Project 2'!CC430,'Project 3'!CC430)/1000000</f>
        <v>0</v>
      </c>
      <c r="DA19" s="143">
        <f>CHOOSE(MATCH($C$5,Inputs!$I$11:$O$11,0),'Project 1'!CD430,'Project 2'!CD430,'Project 3'!CD430)/1000000</f>
        <v>0</v>
      </c>
      <c r="DB19" s="143">
        <f>CHOOSE(MATCH($C$5,Inputs!$I$11:$O$11,0),'Project 1'!CE430,'Project 2'!CE430,'Project 3'!CE430)/1000000</f>
        <v>0</v>
      </c>
      <c r="DC19" s="143">
        <f>CHOOSE(MATCH($C$5,Inputs!$I$11:$O$11,0),'Project 1'!CF430,'Project 2'!CF430,'Project 3'!CF430)/1000000</f>
        <v>0</v>
      </c>
      <c r="DD19" s="143">
        <f>CHOOSE(MATCH($C$5,Inputs!$I$11:$O$11,0),'Project 1'!CG430,'Project 2'!CG430,'Project 3'!CG430)/1000000</f>
        <v>0</v>
      </c>
      <c r="DE19" s="143">
        <f>CHOOSE(MATCH($C$5,Inputs!$I$11:$O$11,0),'Project 1'!CH430,'Project 2'!CH430,'Project 3'!CH430)/1000000</f>
        <v>0</v>
      </c>
      <c r="DF19" s="143">
        <f>CHOOSE(MATCH($C$5,Inputs!$I$11:$O$11,0),'Project 1'!CI430,'Project 2'!CI430,'Project 3'!CI430)/1000000</f>
        <v>0</v>
      </c>
      <c r="DG19" s="143">
        <f>CHOOSE(MATCH($C$5,Inputs!$I$11:$O$11,0),'Project 1'!CJ430,'Project 2'!CJ430,'Project 3'!CJ430)/1000000</f>
        <v>0</v>
      </c>
      <c r="DH19" s="143">
        <f>CHOOSE(MATCH($C$5,Inputs!$I$11:$O$11,0),'Project 1'!CK430,'Project 2'!CK430,'Project 3'!CK430)/1000000</f>
        <v>0</v>
      </c>
      <c r="DI19" s="143">
        <f>CHOOSE(MATCH($C$5,Inputs!$I$11:$O$11,0),'Project 1'!CL430,'Project 2'!CL430,'Project 3'!CL430)/1000000</f>
        <v>0</v>
      </c>
      <c r="DJ19" s="143">
        <f>CHOOSE(MATCH($C$5,Inputs!$I$11:$O$11,0),'Project 1'!CM430,'Project 2'!CM430,'Project 3'!CM430)/1000000</f>
        <v>0</v>
      </c>
      <c r="DK19" s="143">
        <f>CHOOSE(MATCH($C$5,Inputs!$I$11:$O$11,0),'Project 1'!CN430,'Project 2'!CN430,'Project 3'!CN430)/1000000</f>
        <v>0</v>
      </c>
      <c r="DL19" s="143">
        <f>CHOOSE(MATCH($C$5,Inputs!$I$11:$O$11,0),'Project 1'!CO430,'Project 2'!CO430,'Project 3'!CO430)/1000000</f>
        <v>0</v>
      </c>
      <c r="DM19" s="143">
        <f>CHOOSE(MATCH($C$5,Inputs!$I$11:$O$11,0),'Project 1'!CP430,'Project 2'!CP430,'Project 3'!CP430)/1000000</f>
        <v>0</v>
      </c>
      <c r="DN19" s="143">
        <f>CHOOSE(MATCH($C$5,Inputs!$I$11:$O$11,0),'Project 1'!CQ430,'Project 2'!CQ430,'Project 3'!CQ430)/1000000</f>
        <v>0</v>
      </c>
      <c r="DO19" s="143">
        <f>CHOOSE(MATCH($C$5,Inputs!$I$11:$O$11,0),'Project 1'!CR430,'Project 2'!CR430,'Project 3'!CR430)/1000000</f>
        <v>0</v>
      </c>
      <c r="DP19" s="143">
        <f>CHOOSE(MATCH($C$5,Inputs!$I$11:$O$11,0),'Project 1'!CS430,'Project 2'!CS430,'Project 3'!CS430)/1000000</f>
        <v>0</v>
      </c>
      <c r="DQ19" s="143">
        <f>CHOOSE(MATCH($C$5,Inputs!$I$11:$O$11,0),'Project 1'!CT430,'Project 2'!CT430,'Project 3'!CT430)/1000000</f>
        <v>0</v>
      </c>
      <c r="DR19" s="143">
        <f>CHOOSE(MATCH($C$5,Inputs!$I$11:$O$11,0),'Project 1'!CU430,'Project 2'!CU430,'Project 3'!CU430)/1000000</f>
        <v>0</v>
      </c>
      <c r="DS19" s="143">
        <f>CHOOSE(MATCH($C$5,Inputs!$I$11:$O$11,0),'Project 1'!CV430,'Project 2'!CV430,'Project 3'!CV430)/1000000</f>
        <v>0</v>
      </c>
      <c r="DT19" s="143">
        <f>CHOOSE(MATCH($C$5,Inputs!$I$11:$O$11,0),'Project 1'!CW430,'Project 2'!CW430,'Project 3'!CW430)/1000000</f>
        <v>0</v>
      </c>
      <c r="DU19" s="143">
        <f>CHOOSE(MATCH($C$5,Inputs!$I$11:$O$11,0),'Project 1'!CX430,'Project 2'!CX430,'Project 3'!CX430)/1000000</f>
        <v>0</v>
      </c>
      <c r="DV19" s="143">
        <f>CHOOSE(MATCH($C$5,Inputs!$I$11:$O$11,0),'Project 1'!CY430,'Project 2'!CY430,'Project 3'!CY430)/1000000</f>
        <v>0</v>
      </c>
      <c r="DW19" s="143">
        <f>CHOOSE(MATCH($C$5,Inputs!$I$11:$O$11,0),'Project 1'!CZ430,'Project 2'!CZ430,'Project 3'!CZ430)/1000000</f>
        <v>0</v>
      </c>
      <c r="DX19" s="143">
        <f>CHOOSE(MATCH($C$5,Inputs!$I$11:$O$11,0),'Project 1'!DA430,'Project 2'!DA430,'Project 3'!DA430)/1000000</f>
        <v>0</v>
      </c>
      <c r="DY19" s="143">
        <f>CHOOSE(MATCH($C$5,Inputs!$I$11:$O$11,0),'Project 1'!DB430,'Project 2'!DB430,'Project 3'!DB430)/1000000</f>
        <v>0</v>
      </c>
      <c r="DZ19" s="143">
        <f>CHOOSE(MATCH($C$5,Inputs!$I$11:$O$11,0),'Project 1'!DC430,'Project 2'!DC430,'Project 3'!DC430)/1000000</f>
        <v>0</v>
      </c>
      <c r="EA19" s="143">
        <f>CHOOSE(MATCH($C$5,Inputs!$I$11:$O$11,0),'Project 1'!DD430,'Project 2'!DD430,'Project 3'!DD430)/1000000</f>
        <v>0</v>
      </c>
      <c r="EB19" s="143">
        <f>CHOOSE(MATCH($C$5,Inputs!$I$11:$O$11,0),'Project 1'!DE430,'Project 2'!DE430,'Project 3'!DE430)/1000000</f>
        <v>0</v>
      </c>
      <c r="EC19" s="143">
        <f>CHOOSE(MATCH($C$5,Inputs!$I$11:$O$11,0),'Project 1'!DF430,'Project 2'!DF430,'Project 3'!DF430)/1000000</f>
        <v>0</v>
      </c>
      <c r="ED19" s="143">
        <f>CHOOSE(MATCH($C$5,Inputs!$I$11:$O$11,0),'Project 1'!DG430,'Project 2'!DG430,'Project 3'!DG430)/1000000</f>
        <v>0</v>
      </c>
      <c r="EE19" s="143">
        <f>CHOOSE(MATCH($C$5,Inputs!$I$11:$O$11,0),'Project 1'!DH430,'Project 2'!DH430,'Project 3'!DH430)/1000000</f>
        <v>0</v>
      </c>
      <c r="EF19" s="143">
        <f>CHOOSE(MATCH($C$5,Inputs!$I$11:$O$11,0),'Project 1'!DI430,'Project 2'!DI430,'Project 3'!DI430)/1000000</f>
        <v>0</v>
      </c>
      <c r="EG19" s="143">
        <f>CHOOSE(MATCH($C$5,Inputs!$I$11:$O$11,0),'Project 1'!DJ430,'Project 2'!DJ430,'Project 3'!DJ430)/1000000</f>
        <v>0</v>
      </c>
      <c r="EH19" s="143">
        <f>CHOOSE(MATCH($C$5,Inputs!$I$11:$O$11,0),'Project 1'!DK430,'Project 2'!DK430,'Project 3'!DK430)/1000000</f>
        <v>0</v>
      </c>
      <c r="EI19" s="143">
        <f>CHOOSE(MATCH($C$5,Inputs!$I$11:$O$11,0),'Project 1'!DL430,'Project 2'!DL430,'Project 3'!DL430)/1000000</f>
        <v>0</v>
      </c>
      <c r="EJ19" s="143">
        <f>CHOOSE(MATCH($C$5,Inputs!$I$11:$O$11,0),'Project 1'!DM430,'Project 2'!DM430,'Project 3'!DM430)/1000000</f>
        <v>0</v>
      </c>
      <c r="EK19" s="143">
        <f>CHOOSE(MATCH($C$5,Inputs!$I$11:$O$11,0),'Project 1'!DN430,'Project 2'!DN430,'Project 3'!DN430)/1000000</f>
        <v>0</v>
      </c>
      <c r="EL19" s="143">
        <f>CHOOSE(MATCH($C$5,Inputs!$I$11:$O$11,0),'Project 1'!DO430,'Project 2'!DO430,'Project 3'!DO430)/1000000</f>
        <v>0</v>
      </c>
      <c r="EM19" s="143">
        <f>CHOOSE(MATCH($C$5,Inputs!$I$11:$O$11,0),'Project 1'!DP430,'Project 2'!DP430,'Project 3'!DP430)/1000000</f>
        <v>0</v>
      </c>
      <c r="EN19" s="143">
        <f>CHOOSE(MATCH($C$5,Inputs!$I$11:$O$11,0),'Project 1'!DQ430,'Project 2'!DQ430,'Project 3'!DQ430)/1000000</f>
        <v>0</v>
      </c>
      <c r="EO19" s="143">
        <f>CHOOSE(MATCH($C$5,Inputs!$I$11:$O$11,0),'Project 1'!DR430,'Project 2'!DR430,'Project 3'!DR430)/1000000</f>
        <v>0</v>
      </c>
      <c r="EP19" s="143">
        <f>CHOOSE(MATCH($C$5,Inputs!$I$11:$O$11,0),'Project 1'!DS430,'Project 2'!DS430,'Project 3'!DS430)/1000000</f>
        <v>0</v>
      </c>
      <c r="EQ19" s="143">
        <f>CHOOSE(MATCH($C$5,Inputs!$I$11:$O$11,0),'Project 1'!DT430,'Project 2'!DT430,'Project 3'!DT430)/1000000</f>
        <v>0</v>
      </c>
      <c r="ER19" s="143">
        <f>CHOOSE(MATCH($C$5,Inputs!$I$11:$O$11,0),'Project 1'!DU430,'Project 2'!DU430,'Project 3'!DU430)/1000000</f>
        <v>0</v>
      </c>
      <c r="ES19" s="143">
        <f>CHOOSE(MATCH($C$5,Inputs!$I$11:$O$11,0),'Project 1'!DV430,'Project 2'!DV430,'Project 3'!DV430)/1000000</f>
        <v>0</v>
      </c>
      <c r="ET19" s="143">
        <f>CHOOSE(MATCH($C$5,Inputs!$I$11:$O$11,0),'Project 1'!DW430,'Project 2'!DW430,'Project 3'!DW430)/1000000</f>
        <v>0</v>
      </c>
      <c r="EU19" s="143">
        <f>CHOOSE(MATCH($C$5,Inputs!$I$11:$O$11,0),'Project 1'!DX430,'Project 2'!DX430,'Project 3'!DX430)/1000000</f>
        <v>0</v>
      </c>
      <c r="EV19" s="143">
        <f>CHOOSE(MATCH($C$5,Inputs!$I$11:$O$11,0),'Project 1'!DY430,'Project 2'!DY430,'Project 3'!DY430)/1000000</f>
        <v>0</v>
      </c>
      <c r="EW19" s="143">
        <f>CHOOSE(MATCH($C$5,Inputs!$I$11:$O$11,0),'Project 1'!DZ430,'Project 2'!DZ430,'Project 3'!DZ430)/1000000</f>
        <v>0</v>
      </c>
    </row>
    <row r="20" spans="13:153" ht="14">
      <c r="M20" s="501" t="s">
        <v>377</v>
      </c>
      <c r="N20" s="497">
        <f ca="1">IF(CHOOSE(MATCH($C$5,Inputs!$I$11:$O$11,0),'Project 1'!H442,'Project 2'!H442,'Project 3'!H442)&lt;=0.001,"Negative",CHOOSE(MATCH($C$5,Inputs!$I$11:$O$11,0),'Project 1'!H442,'Project 2'!H442,'Project 3'!H442))</f>
        <v>0.16618375182151798</v>
      </c>
      <c r="AF20" s="130" t="s">
        <v>232</v>
      </c>
      <c r="AG20" s="143">
        <f>CHOOSE(MATCH($C$5,Inputs!$I$11:$O$11,0),'Project 1'!J399,'Project 2'!J399,'Project 3'!J399)/1000000</f>
        <v>0</v>
      </c>
      <c r="AH20" s="143">
        <f ca="1">CHOOSE(MATCH($C$5,Inputs!$I$11:$O$11,0),'Project 1'!K399,'Project 2'!K399,'Project 3'!K399)/1000000</f>
        <v>0</v>
      </c>
      <c r="AI20" s="143">
        <f ca="1">CHOOSE(MATCH($C$5,Inputs!$I$11:$O$11,0),'Project 1'!L399,'Project 2'!L399,'Project 3'!L399)/1000000</f>
        <v>0</v>
      </c>
      <c r="AJ20" s="143">
        <f ca="1">CHOOSE(MATCH($C$5,Inputs!$I$11:$O$11,0),'Project 1'!M399,'Project 2'!M399,'Project 3'!M399)/1000000</f>
        <v>4.7037361366090193</v>
      </c>
      <c r="AK20" s="143">
        <f ca="1">CHOOSE(MATCH($C$5,Inputs!$I$11:$O$11,0),'Project 1'!N399,'Project 2'!N399,'Project 3'!N399)/1000000</f>
        <v>25.354840697308951</v>
      </c>
      <c r="AL20" s="143">
        <f ca="1">CHOOSE(MATCH($C$5,Inputs!$I$11:$O$11,0),'Project 1'!O399,'Project 2'!O399,'Project 3'!O399)/1000000</f>
        <v>7.253095919996694</v>
      </c>
      <c r="AM20" s="143">
        <f ca="1">CHOOSE(MATCH($C$5,Inputs!$I$11:$O$11,0),'Project 1'!P399,'Project 2'!P399,'Project 3'!P399)/1000000</f>
        <v>6.2688820866815753</v>
      </c>
      <c r="AN20" s="143">
        <f ca="1">CHOOSE(MATCH($C$5,Inputs!$I$11:$O$11,0),'Project 1'!Q399,'Project 2'!Q399,'Project 3'!Q399)/1000000</f>
        <v>6.1861313123715815</v>
      </c>
      <c r="AO20" s="143">
        <f ca="1">CHOOSE(MATCH($C$5,Inputs!$I$11:$O$11,0),'Project 1'!R399,'Project 2'!R399,'Project 3'!R399)/1000000</f>
        <v>5.1477062796736295</v>
      </c>
      <c r="AP20" s="143">
        <f ca="1">CHOOSE(MATCH($C$5,Inputs!$I$11:$O$11,0),'Project 1'!S399,'Project 2'!S399,'Project 3'!S399)/1000000</f>
        <v>4.1242289661213016</v>
      </c>
      <c r="AQ20" s="143">
        <f ca="1">CHOOSE(MATCH($C$5,Inputs!$I$11:$O$11,0),'Project 1'!T399,'Project 2'!T399,'Project 3'!T399)/1000000</f>
        <v>4.0916922389689283</v>
      </c>
      <c r="AR20" s="143">
        <f ca="1">CHOOSE(MATCH($C$5,Inputs!$I$11:$O$11,0),'Project 1'!U399,'Project 2'!U399,'Project 3'!U399)/1000000</f>
        <v>3.1110967808170336</v>
      </c>
      <c r="AS20" s="143">
        <f ca="1">CHOOSE(MATCH($C$5,Inputs!$I$11:$O$11,0),'Project 1'!V399,'Project 2'!V399,'Project 3'!V399)/1000000</f>
        <v>2.1791136709899548</v>
      </c>
      <c r="AT20" s="143">
        <f ca="1">CHOOSE(MATCH($C$5,Inputs!$I$11:$O$11,0),'Project 1'!W399,'Project 2'!W399,'Project 3'!W399)/1000000</f>
        <v>2.1709712991204713</v>
      </c>
      <c r="AU20" s="143">
        <f ca="1">CHOOSE(MATCH($C$5,Inputs!$I$11:$O$11,0),'Project 1'!X399,'Project 2'!X399,'Project 3'!X399)/1000000</f>
        <v>1.2442069564510962</v>
      </c>
      <c r="AV20" s="143">
        <f ca="1">CHOOSE(MATCH($C$5,Inputs!$I$11:$O$11,0),'Project 1'!Y399,'Project 2'!Y399,'Project 3'!Y399)/1000000</f>
        <v>0.43562091044075324</v>
      </c>
      <c r="AW20" s="143">
        <f ca="1">CHOOSE(MATCH($C$5,Inputs!$I$11:$O$11,0),'Project 1'!Z399,'Project 2'!Z399,'Project 3'!Z399)/1000000</f>
        <v>0.49512479044021007</v>
      </c>
      <c r="AX20" s="143">
        <f ca="1">CHOOSE(MATCH($C$5,Inputs!$I$11:$O$11,0),'Project 1'!AA399,'Project 2'!AA399,'Project 3'!AA399)/1000000</f>
        <v>0</v>
      </c>
      <c r="AY20" s="143">
        <f ca="1">CHOOSE(MATCH($C$5,Inputs!$I$11:$O$11,0),'Project 1'!AB399,'Project 2'!AB399,'Project 3'!AB399)/1000000</f>
        <v>0</v>
      </c>
      <c r="AZ20" s="143">
        <f ca="1">CHOOSE(MATCH($C$5,Inputs!$I$11:$O$11,0),'Project 1'!AC399,'Project 2'!AC399,'Project 3'!AC399)/1000000</f>
        <v>0</v>
      </c>
      <c r="BA20" s="143">
        <f ca="1">CHOOSE(MATCH($C$5,Inputs!$I$11:$O$11,0),'Project 1'!AD399,'Project 2'!AD399,'Project 3'!AD399)/1000000</f>
        <v>0</v>
      </c>
      <c r="BB20" s="143">
        <f ca="1">CHOOSE(MATCH($C$5,Inputs!$I$11:$O$11,0),'Project 1'!AE399,'Project 2'!AE399,'Project 3'!AE399)/1000000</f>
        <v>0</v>
      </c>
      <c r="BC20" s="143">
        <f ca="1">CHOOSE(MATCH($C$5,Inputs!$I$11:$O$11,0),'Project 1'!AF399,'Project 2'!AF399,'Project 3'!AF399)/1000000</f>
        <v>0</v>
      </c>
      <c r="BD20" s="143">
        <f ca="1">CHOOSE(MATCH($C$5,Inputs!$I$11:$O$11,0),'Project 1'!AG399,'Project 2'!AG399,'Project 3'!AG399)/1000000</f>
        <v>0</v>
      </c>
      <c r="BE20" s="143">
        <f ca="1">CHOOSE(MATCH($C$5,Inputs!$I$11:$O$11,0),'Project 1'!AH399,'Project 2'!AH399,'Project 3'!AH399)/1000000</f>
        <v>0</v>
      </c>
      <c r="BF20" s="143">
        <f ca="1">CHOOSE(MATCH($C$5,Inputs!$I$11:$O$11,0),'Project 1'!AI399,'Project 2'!AI399,'Project 3'!AI399)/1000000</f>
        <v>0</v>
      </c>
      <c r="BG20" s="143">
        <f ca="1">CHOOSE(MATCH($C$5,Inputs!$I$11:$O$11,0),'Project 1'!AJ399,'Project 2'!AJ399,'Project 3'!AJ399)/1000000</f>
        <v>0</v>
      </c>
      <c r="BH20" s="143">
        <f ca="1">CHOOSE(MATCH($C$5,Inputs!$I$11:$O$11,0),'Project 1'!AK399,'Project 2'!AK399,'Project 3'!AK399)/1000000</f>
        <v>0</v>
      </c>
      <c r="BI20" s="143">
        <f ca="1">CHOOSE(MATCH($C$5,Inputs!$I$11:$O$11,0),'Project 1'!AL399,'Project 2'!AL399,'Project 3'!AL399)/1000000</f>
        <v>0</v>
      </c>
      <c r="BJ20" s="143">
        <f ca="1">CHOOSE(MATCH($C$5,Inputs!$I$11:$O$11,0),'Project 1'!AM399,'Project 2'!AM399,'Project 3'!AM399)/1000000</f>
        <v>3.3013232332980706</v>
      </c>
      <c r="BK20" s="143">
        <f ca="1">CHOOSE(MATCH($C$5,Inputs!$I$11:$O$11,0),'Project 1'!AN399,'Project 2'!AN399,'Project 3'!AN399)/1000000</f>
        <v>2.6772009080974368</v>
      </c>
      <c r="BL20" s="143">
        <f ca="1">CHOOSE(MATCH($C$5,Inputs!$I$11:$O$11,0),'Project 1'!AO399,'Project 2'!AO399,'Project 3'!AO399)/1000000</f>
        <v>3.0184491270799887</v>
      </c>
      <c r="BM20" s="143">
        <f ca="1">CHOOSE(MATCH($C$5,Inputs!$I$11:$O$11,0),'Project 1'!AP399,'Project 2'!AP399,'Project 3'!AP399)/1000000</f>
        <v>2.4146298231823762</v>
      </c>
      <c r="BN20" s="143">
        <f ca="1">CHOOSE(MATCH($C$5,Inputs!$I$11:$O$11,0),'Project 1'!AQ399,'Project 2'!AQ399,'Project 3'!AQ399)/1000000</f>
        <v>1.8154867829033026</v>
      </c>
      <c r="BO20" s="143">
        <f ca="1">CHOOSE(MATCH($C$5,Inputs!$I$11:$O$11,0),'Project 1'!AR399,'Project 2'!AR399,'Project 3'!AR399)/1000000</f>
        <v>2.1844598191049127</v>
      </c>
      <c r="BP20" s="143">
        <f ca="1">CHOOSE(MATCH($C$5,Inputs!$I$11:$O$11,0),'Project 1'!AS399,'Project 2'!AS399,'Project 3'!AS399)/1000000</f>
        <v>1.6083257193666929</v>
      </c>
      <c r="BQ20" s="143">
        <f ca="1">CHOOSE(MATCH($C$5,Inputs!$I$11:$O$11,0),'Project 1'!AT399,'Project 2'!AT399,'Project 3'!AT399)/1000000</f>
        <v>1.057288719181847</v>
      </c>
      <c r="BR20" s="143">
        <f ca="1">CHOOSE(MATCH($C$5,Inputs!$I$11:$O$11,0),'Project 1'!AU399,'Project 2'!AU399,'Project 3'!AU399)/1000000</f>
        <v>1.4311552582993994</v>
      </c>
      <c r="BS20" s="143">
        <f ca="1">CHOOSE(MATCH($C$5,Inputs!$I$11:$O$11,0),'Project 1'!AV399,'Project 2'!AV399,'Project 3'!AV399)/1000000</f>
        <v>0.87365266527593599</v>
      </c>
      <c r="BT20" s="143">
        <f ca="1">CHOOSE(MATCH($C$5,Inputs!$I$11:$O$11,0),'Project 1'!AW399,'Project 2'!AW399,'Project 3'!AW399)/1000000</f>
        <v>0.38733472426045901</v>
      </c>
      <c r="BU20" s="143">
        <f ca="1">CHOOSE(MATCH($C$5,Inputs!$I$11:$O$11,0),'Project 1'!AX399,'Project 2'!AX399,'Project 3'!AX399)/1000000</f>
        <v>0.78820514338645931</v>
      </c>
      <c r="BV20" s="143">
        <f ca="1">CHOOSE(MATCH($C$5,Inputs!$I$11:$O$11,0),'Project 1'!AY399,'Project 2'!AY399,'Project 3'!AY399)/1000000</f>
        <v>0.75508463553818106</v>
      </c>
      <c r="BW20" s="143">
        <f ca="1">CHOOSE(MATCH($C$5,Inputs!$I$11:$O$11,0),'Project 1'!AZ399,'Project 2'!AZ399,'Project 3'!AZ399)/1000000</f>
        <v>0</v>
      </c>
      <c r="BX20" s="143">
        <f ca="1">CHOOSE(MATCH($C$5,Inputs!$I$11:$O$11,0),'Project 1'!BA399,'Project 2'!BA399,'Project 3'!BA399)/1000000</f>
        <v>0</v>
      </c>
      <c r="BY20" s="143">
        <f ca="1">CHOOSE(MATCH($C$5,Inputs!$I$11:$O$11,0),'Project 1'!BB399,'Project 2'!BB399,'Project 3'!BB399)/1000000</f>
        <v>0</v>
      </c>
      <c r="BZ20" s="143">
        <f ca="1">CHOOSE(MATCH($C$5,Inputs!$I$11:$O$11,0),'Project 1'!BC399,'Project 2'!BC399,'Project 3'!BC399)/1000000</f>
        <v>0</v>
      </c>
      <c r="CA20" s="143">
        <f ca="1">CHOOSE(MATCH($C$5,Inputs!$I$11:$O$11,0),'Project 1'!BD399,'Project 2'!BD399,'Project 3'!BD399)/1000000</f>
        <v>0</v>
      </c>
      <c r="CB20" s="143">
        <f ca="1">CHOOSE(MATCH($C$5,Inputs!$I$11:$O$11,0),'Project 1'!BE399,'Project 2'!BE399,'Project 3'!BE399)/1000000</f>
        <v>0</v>
      </c>
      <c r="CC20" s="143">
        <f ca="1">CHOOSE(MATCH($C$5,Inputs!$I$11:$O$11,0),'Project 1'!BF399,'Project 2'!BF399,'Project 3'!BF399)/1000000</f>
        <v>0</v>
      </c>
      <c r="CD20" s="143">
        <f ca="1">CHOOSE(MATCH($C$5,Inputs!$I$11:$O$11,0),'Project 1'!BG399,'Project 2'!BG399,'Project 3'!BG399)/1000000</f>
        <v>0</v>
      </c>
      <c r="CE20" s="143">
        <f ca="1">CHOOSE(MATCH($C$5,Inputs!$I$11:$O$11,0),'Project 1'!BH399,'Project 2'!BH399,'Project 3'!BH399)/1000000</f>
        <v>0</v>
      </c>
      <c r="CF20" s="143">
        <f ca="1">CHOOSE(MATCH($C$5,Inputs!$I$11:$O$11,0),'Project 1'!BI399,'Project 2'!BI399,'Project 3'!BI399)/1000000</f>
        <v>0</v>
      </c>
      <c r="CG20" s="143">
        <f ca="1">CHOOSE(MATCH($C$5,Inputs!$I$11:$O$11,0),'Project 1'!BJ399,'Project 2'!BJ399,'Project 3'!BJ399)/1000000</f>
        <v>0</v>
      </c>
      <c r="CH20" s="143">
        <f ca="1">CHOOSE(MATCH($C$5,Inputs!$I$11:$O$11,0),'Project 1'!BK399,'Project 2'!BK399,'Project 3'!BK399)/1000000</f>
        <v>0</v>
      </c>
      <c r="CI20" s="143">
        <f ca="1">CHOOSE(MATCH($C$5,Inputs!$I$11:$O$11,0),'Project 1'!BL399,'Project 2'!BL399,'Project 3'!BL399)/1000000</f>
        <v>0</v>
      </c>
      <c r="CJ20" s="143">
        <f ca="1">CHOOSE(MATCH($C$5,Inputs!$I$11:$O$11,0),'Project 1'!BM399,'Project 2'!BM399,'Project 3'!BM399)/1000000</f>
        <v>0</v>
      </c>
      <c r="CK20" s="143">
        <f ca="1">CHOOSE(MATCH($C$5,Inputs!$I$11:$O$11,0),'Project 1'!BN399,'Project 2'!BN399,'Project 3'!BN399)/1000000</f>
        <v>0</v>
      </c>
      <c r="CL20" s="143">
        <f ca="1">CHOOSE(MATCH($C$5,Inputs!$I$11:$O$11,0),'Project 1'!BO399,'Project 2'!BO399,'Project 3'!BO399)/1000000</f>
        <v>0</v>
      </c>
      <c r="CM20" s="143">
        <f ca="1">CHOOSE(MATCH($C$5,Inputs!$I$11:$O$11,0),'Project 1'!BP399,'Project 2'!BP399,'Project 3'!BP399)/1000000</f>
        <v>0</v>
      </c>
      <c r="CN20" s="143">
        <f ca="1">CHOOSE(MATCH($C$5,Inputs!$I$11:$O$11,0),'Project 1'!BQ399,'Project 2'!BQ399,'Project 3'!BQ399)/1000000</f>
        <v>0</v>
      </c>
      <c r="CO20" s="143">
        <f ca="1">CHOOSE(MATCH($C$5,Inputs!$I$11:$O$11,0),'Project 1'!BR399,'Project 2'!BR399,'Project 3'!BR399)/1000000</f>
        <v>0</v>
      </c>
      <c r="CP20" s="143">
        <f ca="1">CHOOSE(MATCH($C$5,Inputs!$I$11:$O$11,0),'Project 1'!BS399,'Project 2'!BS399,'Project 3'!BS399)/1000000</f>
        <v>0</v>
      </c>
      <c r="CQ20" s="143">
        <f ca="1">CHOOSE(MATCH($C$5,Inputs!$I$11:$O$11,0),'Project 1'!BT399,'Project 2'!BT399,'Project 3'!BT399)/1000000</f>
        <v>0</v>
      </c>
      <c r="CR20" s="143">
        <f ca="1">CHOOSE(MATCH($C$5,Inputs!$I$11:$O$11,0),'Project 1'!BU399,'Project 2'!BU399,'Project 3'!BU399)/1000000</f>
        <v>0</v>
      </c>
      <c r="CS20" s="143">
        <f ca="1">CHOOSE(MATCH($C$5,Inputs!$I$11:$O$11,0),'Project 1'!BV399,'Project 2'!BV399,'Project 3'!BV399)/1000000</f>
        <v>0</v>
      </c>
      <c r="CT20" s="143">
        <f ca="1">CHOOSE(MATCH($C$5,Inputs!$I$11:$O$11,0),'Project 1'!BW399,'Project 2'!BW399,'Project 3'!BW399)/1000000</f>
        <v>0</v>
      </c>
      <c r="CU20" s="143">
        <f ca="1">CHOOSE(MATCH($C$5,Inputs!$I$11:$O$11,0),'Project 1'!BX399,'Project 2'!BX399,'Project 3'!BX399)/1000000</f>
        <v>0</v>
      </c>
      <c r="CV20" s="143">
        <f ca="1">CHOOSE(MATCH($C$5,Inputs!$I$11:$O$11,0),'Project 1'!BY399,'Project 2'!BY399,'Project 3'!BY399)/1000000</f>
        <v>0</v>
      </c>
      <c r="CW20" s="143">
        <f ca="1">CHOOSE(MATCH($C$5,Inputs!$I$11:$O$11,0),'Project 1'!BZ399,'Project 2'!BZ399,'Project 3'!BZ399)/1000000</f>
        <v>0</v>
      </c>
      <c r="CX20" s="143">
        <f ca="1">CHOOSE(MATCH($C$5,Inputs!$I$11:$O$11,0),'Project 1'!CA399,'Project 2'!CA399,'Project 3'!CA399)/1000000</f>
        <v>0</v>
      </c>
      <c r="CY20" s="143">
        <f ca="1">CHOOSE(MATCH($C$5,Inputs!$I$11:$O$11,0),'Project 1'!CB399,'Project 2'!CB399,'Project 3'!CB399)/1000000</f>
        <v>0</v>
      </c>
      <c r="CZ20" s="143">
        <f ca="1">CHOOSE(MATCH($C$5,Inputs!$I$11:$O$11,0),'Project 1'!CC399,'Project 2'!CC399,'Project 3'!CC399)/1000000</f>
        <v>0</v>
      </c>
      <c r="DA20" s="143">
        <f ca="1">CHOOSE(MATCH($C$5,Inputs!$I$11:$O$11,0),'Project 1'!CD399,'Project 2'!CD399,'Project 3'!CD399)/1000000</f>
        <v>0</v>
      </c>
      <c r="DB20" s="143">
        <f ca="1">CHOOSE(MATCH($C$5,Inputs!$I$11:$O$11,0),'Project 1'!CE399,'Project 2'!CE399,'Project 3'!CE399)/1000000</f>
        <v>0</v>
      </c>
      <c r="DC20" s="143">
        <f ca="1">CHOOSE(MATCH($C$5,Inputs!$I$11:$O$11,0),'Project 1'!CF399,'Project 2'!CF399,'Project 3'!CF399)/1000000</f>
        <v>0</v>
      </c>
      <c r="DD20" s="143">
        <f ca="1">CHOOSE(MATCH($C$5,Inputs!$I$11:$O$11,0),'Project 1'!CG399,'Project 2'!CG399,'Project 3'!CG399)/1000000</f>
        <v>0</v>
      </c>
      <c r="DE20" s="143">
        <f ca="1">CHOOSE(MATCH($C$5,Inputs!$I$11:$O$11,0),'Project 1'!CH399,'Project 2'!CH399,'Project 3'!CH399)/1000000</f>
        <v>0</v>
      </c>
      <c r="DF20" s="143">
        <f ca="1">CHOOSE(MATCH($C$5,Inputs!$I$11:$O$11,0),'Project 1'!CI399,'Project 2'!CI399,'Project 3'!CI399)/1000000</f>
        <v>0</v>
      </c>
      <c r="DG20" s="143">
        <f ca="1">CHOOSE(MATCH($C$5,Inputs!$I$11:$O$11,0),'Project 1'!CJ399,'Project 2'!CJ399,'Project 3'!CJ399)/1000000</f>
        <v>0</v>
      </c>
      <c r="DH20" s="143">
        <f ca="1">CHOOSE(MATCH($C$5,Inputs!$I$11:$O$11,0),'Project 1'!CK399,'Project 2'!CK399,'Project 3'!CK399)/1000000</f>
        <v>0</v>
      </c>
      <c r="DI20" s="143">
        <f ca="1">CHOOSE(MATCH($C$5,Inputs!$I$11:$O$11,0),'Project 1'!CL399,'Project 2'!CL399,'Project 3'!CL399)/1000000</f>
        <v>0</v>
      </c>
      <c r="DJ20" s="143">
        <f ca="1">CHOOSE(MATCH($C$5,Inputs!$I$11:$O$11,0),'Project 1'!CM399,'Project 2'!CM399,'Project 3'!CM399)/1000000</f>
        <v>0</v>
      </c>
      <c r="DK20" s="143">
        <f ca="1">CHOOSE(MATCH($C$5,Inputs!$I$11:$O$11,0),'Project 1'!CN399,'Project 2'!CN399,'Project 3'!CN399)/1000000</f>
        <v>0</v>
      </c>
      <c r="DL20" s="143">
        <f ca="1">CHOOSE(MATCH($C$5,Inputs!$I$11:$O$11,0),'Project 1'!CO399,'Project 2'!CO399,'Project 3'!CO399)/1000000</f>
        <v>0</v>
      </c>
      <c r="DM20" s="143">
        <f ca="1">CHOOSE(MATCH($C$5,Inputs!$I$11:$O$11,0),'Project 1'!CP399,'Project 2'!CP399,'Project 3'!CP399)/1000000</f>
        <v>0</v>
      </c>
      <c r="DN20" s="143">
        <f ca="1">CHOOSE(MATCH($C$5,Inputs!$I$11:$O$11,0),'Project 1'!CQ399,'Project 2'!CQ399,'Project 3'!CQ399)/1000000</f>
        <v>0</v>
      </c>
      <c r="DO20" s="143">
        <f ca="1">CHOOSE(MATCH($C$5,Inputs!$I$11:$O$11,0),'Project 1'!CR399,'Project 2'!CR399,'Project 3'!CR399)/1000000</f>
        <v>0</v>
      </c>
      <c r="DP20" s="143">
        <f ca="1">CHOOSE(MATCH($C$5,Inputs!$I$11:$O$11,0),'Project 1'!CS399,'Project 2'!CS399,'Project 3'!CS399)/1000000</f>
        <v>0</v>
      </c>
      <c r="DQ20" s="143">
        <f ca="1">CHOOSE(MATCH($C$5,Inputs!$I$11:$O$11,0),'Project 1'!CT399,'Project 2'!CT399,'Project 3'!CT399)/1000000</f>
        <v>0</v>
      </c>
      <c r="DR20" s="143">
        <f ca="1">CHOOSE(MATCH($C$5,Inputs!$I$11:$O$11,0),'Project 1'!CU399,'Project 2'!CU399,'Project 3'!CU399)/1000000</f>
        <v>0</v>
      </c>
      <c r="DS20" s="143">
        <f ca="1">CHOOSE(MATCH($C$5,Inputs!$I$11:$O$11,0),'Project 1'!CV399,'Project 2'!CV399,'Project 3'!CV399)/1000000</f>
        <v>0</v>
      </c>
      <c r="DT20" s="143">
        <f ca="1">CHOOSE(MATCH($C$5,Inputs!$I$11:$O$11,0),'Project 1'!CW399,'Project 2'!CW399,'Project 3'!CW399)/1000000</f>
        <v>0</v>
      </c>
      <c r="DU20" s="143">
        <f ca="1">CHOOSE(MATCH($C$5,Inputs!$I$11:$O$11,0),'Project 1'!CX399,'Project 2'!CX399,'Project 3'!CX399)/1000000</f>
        <v>0</v>
      </c>
      <c r="DV20" s="143">
        <f ca="1">CHOOSE(MATCH($C$5,Inputs!$I$11:$O$11,0),'Project 1'!CY399,'Project 2'!CY399,'Project 3'!CY399)/1000000</f>
        <v>0</v>
      </c>
      <c r="DW20" s="143">
        <f ca="1">CHOOSE(MATCH($C$5,Inputs!$I$11:$O$11,0),'Project 1'!CZ399,'Project 2'!CZ399,'Project 3'!CZ399)/1000000</f>
        <v>0</v>
      </c>
      <c r="DX20" s="143">
        <f ca="1">CHOOSE(MATCH($C$5,Inputs!$I$11:$O$11,0),'Project 1'!DA399,'Project 2'!DA399,'Project 3'!DA399)/1000000</f>
        <v>0</v>
      </c>
      <c r="DY20" s="143">
        <f ca="1">CHOOSE(MATCH($C$5,Inputs!$I$11:$O$11,0),'Project 1'!DB399,'Project 2'!DB399,'Project 3'!DB399)/1000000</f>
        <v>0</v>
      </c>
      <c r="DZ20" s="143">
        <f ca="1">CHOOSE(MATCH($C$5,Inputs!$I$11:$O$11,0),'Project 1'!DC399,'Project 2'!DC399,'Project 3'!DC399)/1000000</f>
        <v>0</v>
      </c>
      <c r="EA20" s="143">
        <f ca="1">CHOOSE(MATCH($C$5,Inputs!$I$11:$O$11,0),'Project 1'!DD399,'Project 2'!DD399,'Project 3'!DD399)/1000000</f>
        <v>0</v>
      </c>
      <c r="EB20" s="143">
        <f ca="1">CHOOSE(MATCH($C$5,Inputs!$I$11:$O$11,0),'Project 1'!DE399,'Project 2'!DE399,'Project 3'!DE399)/1000000</f>
        <v>0</v>
      </c>
      <c r="EC20" s="143">
        <f ca="1">CHOOSE(MATCH($C$5,Inputs!$I$11:$O$11,0),'Project 1'!DF399,'Project 2'!DF399,'Project 3'!DF399)/1000000</f>
        <v>0</v>
      </c>
      <c r="ED20" s="143">
        <f ca="1">CHOOSE(MATCH($C$5,Inputs!$I$11:$O$11,0),'Project 1'!DG399,'Project 2'!DG399,'Project 3'!DG399)/1000000</f>
        <v>0</v>
      </c>
      <c r="EE20" s="143">
        <f ca="1">CHOOSE(MATCH($C$5,Inputs!$I$11:$O$11,0),'Project 1'!DH399,'Project 2'!DH399,'Project 3'!DH399)/1000000</f>
        <v>0</v>
      </c>
      <c r="EF20" s="143">
        <f ca="1">CHOOSE(MATCH($C$5,Inputs!$I$11:$O$11,0),'Project 1'!DI399,'Project 2'!DI399,'Project 3'!DI399)/1000000</f>
        <v>0</v>
      </c>
      <c r="EG20" s="143">
        <f ca="1">CHOOSE(MATCH($C$5,Inputs!$I$11:$O$11,0),'Project 1'!DJ399,'Project 2'!DJ399,'Project 3'!DJ399)/1000000</f>
        <v>0</v>
      </c>
      <c r="EH20" s="143">
        <f ca="1">CHOOSE(MATCH($C$5,Inputs!$I$11:$O$11,0),'Project 1'!DK399,'Project 2'!DK399,'Project 3'!DK399)/1000000</f>
        <v>0</v>
      </c>
      <c r="EI20" s="143">
        <f ca="1">CHOOSE(MATCH($C$5,Inputs!$I$11:$O$11,0),'Project 1'!DL399,'Project 2'!DL399,'Project 3'!DL399)/1000000</f>
        <v>0</v>
      </c>
      <c r="EJ20" s="143">
        <f ca="1">CHOOSE(MATCH($C$5,Inputs!$I$11:$O$11,0),'Project 1'!DM399,'Project 2'!DM399,'Project 3'!DM399)/1000000</f>
        <v>0</v>
      </c>
      <c r="EK20" s="143">
        <f ca="1">CHOOSE(MATCH($C$5,Inputs!$I$11:$O$11,0),'Project 1'!DN399,'Project 2'!DN399,'Project 3'!DN399)/1000000</f>
        <v>0</v>
      </c>
      <c r="EL20" s="143">
        <f ca="1">CHOOSE(MATCH($C$5,Inputs!$I$11:$O$11,0),'Project 1'!DO399,'Project 2'!DO399,'Project 3'!DO399)/1000000</f>
        <v>0</v>
      </c>
      <c r="EM20" s="143">
        <f ca="1">CHOOSE(MATCH($C$5,Inputs!$I$11:$O$11,0),'Project 1'!DP399,'Project 2'!DP399,'Project 3'!DP399)/1000000</f>
        <v>0</v>
      </c>
      <c r="EN20" s="143">
        <f ca="1">CHOOSE(MATCH($C$5,Inputs!$I$11:$O$11,0),'Project 1'!DQ399,'Project 2'!DQ399,'Project 3'!DQ399)/1000000</f>
        <v>0</v>
      </c>
      <c r="EO20" s="143">
        <f ca="1">CHOOSE(MATCH($C$5,Inputs!$I$11:$O$11,0),'Project 1'!DR399,'Project 2'!DR399,'Project 3'!DR399)/1000000</f>
        <v>0</v>
      </c>
      <c r="EP20" s="143">
        <f ca="1">CHOOSE(MATCH($C$5,Inputs!$I$11:$O$11,0),'Project 1'!DS399,'Project 2'!DS399,'Project 3'!DS399)/1000000</f>
        <v>0</v>
      </c>
      <c r="EQ20" s="143">
        <f ca="1">CHOOSE(MATCH($C$5,Inputs!$I$11:$O$11,0),'Project 1'!DT399,'Project 2'!DT399,'Project 3'!DT399)/1000000</f>
        <v>0</v>
      </c>
      <c r="ER20" s="143">
        <f ca="1">CHOOSE(MATCH($C$5,Inputs!$I$11:$O$11,0),'Project 1'!DU399,'Project 2'!DU399,'Project 3'!DU399)/1000000</f>
        <v>0</v>
      </c>
      <c r="ES20" s="143">
        <f ca="1">CHOOSE(MATCH($C$5,Inputs!$I$11:$O$11,0),'Project 1'!DV399,'Project 2'!DV399,'Project 3'!DV399)/1000000</f>
        <v>0</v>
      </c>
      <c r="ET20" s="143">
        <f ca="1">CHOOSE(MATCH($C$5,Inputs!$I$11:$O$11,0),'Project 1'!DW399,'Project 2'!DW399,'Project 3'!DW399)/1000000</f>
        <v>0</v>
      </c>
      <c r="EU20" s="143">
        <f ca="1">CHOOSE(MATCH($C$5,Inputs!$I$11:$O$11,0),'Project 1'!DX399,'Project 2'!DX399,'Project 3'!DX399)/1000000</f>
        <v>0</v>
      </c>
      <c r="EV20" s="143">
        <f ca="1">CHOOSE(MATCH($C$5,Inputs!$I$11:$O$11,0),'Project 1'!DY399,'Project 2'!DY399,'Project 3'!DY399)/1000000</f>
        <v>0</v>
      </c>
      <c r="EW20" s="143">
        <f ca="1">CHOOSE(MATCH($C$5,Inputs!$I$11:$O$11,0),'Project 1'!DZ399,'Project 2'!DZ399,'Project 3'!DZ399)/1000000</f>
        <v>0</v>
      </c>
    </row>
    <row r="21" spans="13:153" ht="14">
      <c r="M21" s="501" t="s">
        <v>378</v>
      </c>
      <c r="N21" s="497">
        <f ca="1">IF(CHOOSE(MATCH($C$5,Inputs!$I$11:$O$11,0),'Project 1'!H443,'Project 2'!H443,'Project 3'!H443)&lt;=0.001,"Negative",CHOOSE(MATCH($C$5,Inputs!$I$11:$O$11,0),'Project 1'!H443,'Project 2'!H443,'Project 3'!H443))</f>
        <v>0.15590875744819643</v>
      </c>
      <c r="AF21" s="141" t="s">
        <v>347</v>
      </c>
      <c r="AG21" s="143">
        <f>AG17-SUM(AG18:AG20)</f>
        <v>5</v>
      </c>
      <c r="AH21" s="143">
        <f t="shared" ref="AH21:CS21" ca="1" si="0">AH17-SUM(AH18:AH20)</f>
        <v>19.667708333333337</v>
      </c>
      <c r="AI21" s="143">
        <f t="shared" ca="1" si="0"/>
        <v>-1.8536268775275033E-2</v>
      </c>
      <c r="AJ21" s="143">
        <f t="shared" ca="1" si="0"/>
        <v>-18.76623613660902</v>
      </c>
      <c r="AK21" s="143">
        <f t="shared" ca="1" si="0"/>
        <v>-39.417340697308951</v>
      </c>
      <c r="AL21" s="143">
        <f t="shared" ca="1" si="0"/>
        <v>-20.85913284149682</v>
      </c>
      <c r="AM21" s="143">
        <f t="shared" ca="1" si="0"/>
        <v>-19.113702646943761</v>
      </c>
      <c r="AN21" s="143">
        <f t="shared" ca="1" si="0"/>
        <v>-19.033060602455052</v>
      </c>
      <c r="AO21" s="143">
        <f t="shared" ca="1" si="0"/>
        <v>-17.990242384754243</v>
      </c>
      <c r="AP21" s="143">
        <f t="shared" ca="1" si="0"/>
        <v>-16.029566530285489</v>
      </c>
      <c r="AQ21" s="143">
        <f t="shared" ca="1" si="0"/>
        <v>-16.001831615749705</v>
      </c>
      <c r="AR21" s="143">
        <f t="shared" ca="1" si="0"/>
        <v>-15.016882692420356</v>
      </c>
      <c r="AS21" s="143">
        <f t="shared" ca="1" si="0"/>
        <v>-13.152197056198554</v>
      </c>
      <c r="AT21" s="143">
        <f t="shared" ca="1" si="0"/>
        <v>-13.139722859635755</v>
      </c>
      <c r="AU21" s="143">
        <f t="shared" ca="1" si="0"/>
        <v>-12.213195913578494</v>
      </c>
      <c r="AV21" s="143">
        <f t="shared" ca="1" si="0"/>
        <v>-10.480978532000989</v>
      </c>
      <c r="AW21" s="143">
        <f t="shared" ca="1" si="0"/>
        <v>-10.527087105069061</v>
      </c>
      <c r="AX21" s="143">
        <f t="shared" ca="1" si="0"/>
        <v>-9.9740566797566785</v>
      </c>
      <c r="AY21" s="143">
        <f t="shared" ca="1" si="0"/>
        <v>-8.1854496544535742</v>
      </c>
      <c r="AZ21" s="143">
        <f t="shared" ca="1" si="0"/>
        <v>-8.3274832827617082</v>
      </c>
      <c r="BA21" s="143">
        <f t="shared" ca="1" si="0"/>
        <v>-7.5161087783343001</v>
      </c>
      <c r="BB21" s="143">
        <f t="shared" ca="1" si="0"/>
        <v>-5.7877118965006193</v>
      </c>
      <c r="BC21" s="143">
        <f t="shared" ca="1" si="0"/>
        <v>-5.9874816296754902</v>
      </c>
      <c r="BD21" s="143">
        <f t="shared" ca="1" si="0"/>
        <v>-6.0477217806548857</v>
      </c>
      <c r="BE21" s="143">
        <f t="shared" ca="1" si="0"/>
        <v>-4.4100081884933253</v>
      </c>
      <c r="BF21" s="143">
        <f t="shared" ca="1" si="0"/>
        <v>-4.6304951184235765</v>
      </c>
      <c r="BG21" s="143">
        <f t="shared" ca="1" si="0"/>
        <v>-3.9285022900461568</v>
      </c>
      <c r="BH21" s="143">
        <f t="shared" ca="1" si="0"/>
        <v>-2.3656668313241136</v>
      </c>
      <c r="BI21" s="143">
        <f t="shared" ca="1" si="0"/>
        <v>-2.6301824449375335</v>
      </c>
      <c r="BJ21" s="143">
        <f t="shared" ca="1" si="0"/>
        <v>-9.5900690313753856</v>
      </c>
      <c r="BK21" s="143">
        <f t="shared" ca="1" si="0"/>
        <v>-8.0240979760784317</v>
      </c>
      <c r="BL21" s="143">
        <f t="shared" ca="1" si="0"/>
        <v>-8.3699106723194774</v>
      </c>
      <c r="BM21" s="143">
        <f t="shared" ca="1" si="0"/>
        <v>-7.7617485957145211</v>
      </c>
      <c r="BN21" s="143">
        <f t="shared" ca="1" si="0"/>
        <v>-6.2252115031998994</v>
      </c>
      <c r="BO21" s="143">
        <f t="shared" ca="1" si="0"/>
        <v>-6.5987261888113711</v>
      </c>
      <c r="BP21" s="143">
        <f t="shared" ca="1" si="0"/>
        <v>-6.0182469188610908</v>
      </c>
      <c r="BQ21" s="143">
        <f t="shared" ca="1" si="0"/>
        <v>-4.5342440837413074</v>
      </c>
      <c r="BR21" s="143">
        <f t="shared" ca="1" si="0"/>
        <v>-4.9037704362399444</v>
      </c>
      <c r="BS21" s="143">
        <f t="shared" ca="1" si="0"/>
        <v>-4.3463520134171167</v>
      </c>
      <c r="BT21" s="143">
        <f t="shared" ca="1" si="0"/>
        <v>-2.9358897831833337</v>
      </c>
      <c r="BU21" s="143">
        <f t="shared" ca="1" si="0"/>
        <v>-3.3235436143082824</v>
      </c>
      <c r="BV21" s="143">
        <f t="shared" ca="1" si="0"/>
        <v>-3.2887281236662269</v>
      </c>
      <c r="BW21" s="143">
        <f t="shared" ca="1" si="0"/>
        <v>-1.1888931256636506</v>
      </c>
      <c r="BX21" s="143">
        <f t="shared" ca="1" si="0"/>
        <v>-1.0168883310271104</v>
      </c>
      <c r="BY21" s="143">
        <f t="shared" ca="1" si="0"/>
        <v>0.12862016676796584</v>
      </c>
      <c r="BZ21" s="143">
        <f t="shared" ca="1" si="0"/>
        <v>2.201334987942444</v>
      </c>
      <c r="CA21" s="143">
        <f t="shared" ca="1" si="0"/>
        <v>2.3449391501623298</v>
      </c>
      <c r="CB21" s="143">
        <f t="shared" ca="1" si="0"/>
        <v>3.462941651731823</v>
      </c>
      <c r="CC21" s="143">
        <f t="shared" ca="1" si="0"/>
        <v>5.4651721326890668</v>
      </c>
      <c r="CD21" s="143">
        <f t="shared" ca="1" si="0"/>
        <v>5.6286885605594037</v>
      </c>
      <c r="CE21" s="143">
        <f t="shared" ca="1" si="0"/>
        <v>6.8531918565067738</v>
      </c>
      <c r="CF21" s="143">
        <f t="shared" ca="1" si="0"/>
        <v>7.9375357502915778</v>
      </c>
      <c r="CG21" s="143">
        <f t="shared" ca="1" si="0"/>
        <v>9.1456245966702365</v>
      </c>
      <c r="CH21" s="143">
        <f t="shared" ca="1" si="0"/>
        <v>1.2421962409627516</v>
      </c>
      <c r="CI21" s="143">
        <f t="shared" ca="1" si="0"/>
        <v>2.4338792708607957</v>
      </c>
      <c r="CJ21" s="143">
        <f t="shared" ca="1" si="0"/>
        <v>3.574452422574252</v>
      </c>
      <c r="CK21" s="143">
        <f t="shared" ca="1" si="0"/>
        <v>4.7497911152441894</v>
      </c>
      <c r="CL21" s="143">
        <f t="shared" ca="1" si="0"/>
        <v>5.9169965254402639</v>
      </c>
      <c r="CM21" s="143">
        <f t="shared" ca="1" si="0"/>
        <v>7.0339627654311476</v>
      </c>
      <c r="CN21" s="143">
        <f t="shared" ca="1" si="0"/>
        <v>7.3725095701067529</v>
      </c>
      <c r="CO21" s="143">
        <f t="shared" ca="1" si="0"/>
        <v>8.4739211590540222</v>
      </c>
      <c r="CP21" s="143">
        <f t="shared" ca="1" si="0"/>
        <v>9.608991458799494</v>
      </c>
      <c r="CQ21" s="143">
        <f t="shared" ca="1" si="0"/>
        <v>10.736155397110867</v>
      </c>
      <c r="CR21" s="143">
        <f t="shared" ca="1" si="0"/>
        <v>11.732905040057513</v>
      </c>
      <c r="CS21" s="143">
        <f t="shared" ca="1" si="0"/>
        <v>12.844445538442717</v>
      </c>
      <c r="CT21" s="143">
        <f t="shared" ref="CT21:EW21" ca="1" si="1">CT17-SUM(CT18:CT20)</f>
        <v>13.628486156656262</v>
      </c>
      <c r="CU21" s="143">
        <f t="shared" ca="1" si="1"/>
        <v>14.725226492476613</v>
      </c>
      <c r="CV21" s="143">
        <f t="shared" ca="1" si="1"/>
        <v>15.775246366023822</v>
      </c>
      <c r="CW21" s="143">
        <f t="shared" ca="1" si="1"/>
        <v>16.858439235915281</v>
      </c>
      <c r="CX21" s="143">
        <f t="shared" ca="1" si="1"/>
        <v>17.935110599972226</v>
      </c>
      <c r="CY21" s="143">
        <f t="shared" ca="1" si="1"/>
        <v>18.967167628887719</v>
      </c>
      <c r="CZ21" s="143">
        <f t="shared" ca="1" si="1"/>
        <v>20.033298578666813</v>
      </c>
      <c r="DA21" s="143">
        <f t="shared" ca="1" si="1"/>
        <v>21.055586343201149</v>
      </c>
      <c r="DB21" s="143">
        <f t="shared" ca="1" si="1"/>
        <v>22.112199218769806</v>
      </c>
      <c r="DC21" s="143">
        <f t="shared" ca="1" si="1"/>
        <v>23.164222992027323</v>
      </c>
      <c r="DD21" s="143">
        <f t="shared" ca="1" si="1"/>
        <v>24.134649291593785</v>
      </c>
      <c r="DE21" s="143">
        <f t="shared" ca="1" si="1"/>
        <v>25.177710837467089</v>
      </c>
      <c r="DF21" s="143">
        <f t="shared" ca="1" si="1"/>
        <v>17.776273441252979</v>
      </c>
      <c r="DG21" s="143">
        <f t="shared" ca="1" si="1"/>
        <v>18.811531108366157</v>
      </c>
      <c r="DH21" s="143">
        <f t="shared" ca="1" si="1"/>
        <v>19.805029807843884</v>
      </c>
      <c r="DI21" s="143">
        <f t="shared" ca="1" si="1"/>
        <v>20.832886525367382</v>
      </c>
      <c r="DJ21" s="143">
        <f t="shared" ca="1" si="1"/>
        <v>21.857146081160835</v>
      </c>
      <c r="DK21" s="143">
        <f t="shared" ca="1" si="1"/>
        <v>22.84020211518482</v>
      </c>
      <c r="DL21" s="143">
        <f t="shared" ca="1" si="1"/>
        <v>23.857477630437558</v>
      </c>
      <c r="DM21" s="143">
        <f t="shared" ca="1" si="1"/>
        <v>24.833911884219621</v>
      </c>
      <c r="DN21" s="143">
        <f t="shared" ca="1" si="1"/>
        <v>25.844943218518107</v>
      </c>
      <c r="DO21" s="143">
        <f t="shared" ca="1" si="1"/>
        <v>26.853697730242306</v>
      </c>
      <c r="DP21" s="143">
        <f t="shared" ca="1" si="1"/>
        <v>27.748938685025646</v>
      </c>
      <c r="DQ21" s="143">
        <f t="shared" ca="1" si="1"/>
        <v>28.754690219770751</v>
      </c>
      <c r="DR21" s="143">
        <f t="shared" ca="1" si="1"/>
        <v>29.442697081622729</v>
      </c>
      <c r="DS21" s="143">
        <f t="shared" ca="1" si="1"/>
        <v>30.446291775173393</v>
      </c>
      <c r="DT21" s="143">
        <f t="shared" ca="1" si="1"/>
        <v>31.412763047185596</v>
      </c>
      <c r="DU21" s="143">
        <f t="shared" ca="1" si="1"/>
        <v>32.41635774073626</v>
      </c>
      <c r="DV21" s="143">
        <f t="shared" ca="1" si="1"/>
        <v>33.419952434286927</v>
      </c>
      <c r="DW21" s="143">
        <f t="shared" ca="1" si="1"/>
        <v>34.386423706299134</v>
      </c>
      <c r="DX21" s="143">
        <f t="shared" ca="1" si="1"/>
        <v>34.577518399849801</v>
      </c>
      <c r="DY21" s="143">
        <f t="shared" ca="1" si="1"/>
        <v>35.543989671862008</v>
      </c>
      <c r="DZ21" s="143">
        <f t="shared" ca="1" si="1"/>
        <v>36.547584365412675</v>
      </c>
      <c r="EA21" s="143">
        <f t="shared" ca="1" si="1"/>
        <v>37.551179058963342</v>
      </c>
      <c r="EB21" s="143">
        <f t="shared" ca="1" si="1"/>
        <v>38.443403487898628</v>
      </c>
      <c r="EC21" s="143">
        <f t="shared" ca="1" si="1"/>
        <v>39.446998181449295</v>
      </c>
      <c r="ED21" s="143">
        <f t="shared" ca="1" si="1"/>
        <v>31.353614851943465</v>
      </c>
      <c r="EE21" s="143">
        <f t="shared" ca="1" si="1"/>
        <v>32.357209545494129</v>
      </c>
      <c r="EF21" s="143">
        <f t="shared" ca="1" si="1"/>
        <v>33.323680817506336</v>
      </c>
      <c r="EG21" s="143">
        <f t="shared" ca="1" si="1"/>
        <v>34.327275511057003</v>
      </c>
      <c r="EH21" s="143">
        <f t="shared" ca="1" si="1"/>
        <v>35.33087020460767</v>
      </c>
      <c r="EI21" s="143">
        <f t="shared" ca="1" si="1"/>
        <v>36.297341476619877</v>
      </c>
      <c r="EJ21" s="143">
        <f t="shared" ca="1" si="1"/>
        <v>37.300936170170544</v>
      </c>
      <c r="EK21" s="143">
        <f t="shared" ca="1" si="1"/>
        <v>38.267407442182751</v>
      </c>
      <c r="EL21" s="143">
        <f t="shared" ca="1" si="1"/>
        <v>39.271002135733418</v>
      </c>
      <c r="EM21" s="143">
        <f t="shared" ca="1" si="1"/>
        <v>40.274596829284086</v>
      </c>
      <c r="EN21" s="143">
        <f t="shared" ca="1" si="1"/>
        <v>41.166821258219372</v>
      </c>
      <c r="EO21" s="143">
        <f t="shared" ca="1" si="1"/>
        <v>42.170415951770039</v>
      </c>
      <c r="EP21" s="143">
        <f t="shared" ca="1" si="1"/>
        <v>42.044951739911276</v>
      </c>
      <c r="EQ21" s="143">
        <f t="shared" ca="1" si="1"/>
        <v>43.048546433461944</v>
      </c>
      <c r="ER21" s="143">
        <f t="shared" ca="1" si="1"/>
        <v>44.015017705474143</v>
      </c>
      <c r="ES21" s="143">
        <f t="shared" ca="1" si="1"/>
        <v>45.018612399024818</v>
      </c>
      <c r="ET21" s="143">
        <f t="shared" ca="1" si="1"/>
        <v>46.022207092575485</v>
      </c>
      <c r="EU21" s="143">
        <f t="shared" ca="1" si="1"/>
        <v>46.988678364587685</v>
      </c>
      <c r="EV21" s="143">
        <f t="shared" ca="1" si="1"/>
        <v>47.992273058138359</v>
      </c>
      <c r="EW21" s="143">
        <f t="shared" ca="1" si="1"/>
        <v>48.958744330150559</v>
      </c>
    </row>
    <row r="22" spans="13:153" ht="14">
      <c r="M22" s="499" t="s">
        <v>379</v>
      </c>
      <c r="N22" s="498">
        <f ca="1">XNPV(0.2,AG10:EW10,AG5:EW5)</f>
        <v>-3.8454865609980229</v>
      </c>
      <c r="AF22" s="130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</row>
    <row r="23" spans="13:153" ht="14">
      <c r="M23" s="499" t="s">
        <v>380</v>
      </c>
      <c r="N23" s="498">
        <f ca="1">XNPV(0.15,AG10:EW10,AG5:EW5)</f>
        <v>2.1325924677598516</v>
      </c>
      <c r="AF23" s="130"/>
    </row>
    <row r="24" spans="13:153" ht="14">
      <c r="M24" s="499" t="s">
        <v>381</v>
      </c>
      <c r="N24" s="498">
        <f ca="1">XNPV(0.1,AG10:EW10,AG5:EW5)</f>
        <v>10.272693758546751</v>
      </c>
      <c r="AF24" s="130"/>
      <c r="AG24" s="128" t="s">
        <v>329</v>
      </c>
    </row>
    <row r="25" spans="13:153" ht="13">
      <c r="AF25" s="127" t="s">
        <v>333</v>
      </c>
    </row>
    <row r="26" spans="13:153" ht="13">
      <c r="AF26" s="133" t="str">
        <f>Inputs!C28</f>
        <v>A100</v>
      </c>
      <c r="AG26" s="134"/>
    </row>
    <row r="27" spans="13:153" ht="13">
      <c r="AF27" s="140" t="s">
        <v>335</v>
      </c>
      <c r="AG27" s="150">
        <f ca="1">CHOOSE(MATCH($C$5,Inputs!$I$11:$O$11,0),'Project 1'!J151,'Project 2'!J151,'Project 3'!J151)</f>
        <v>0</v>
      </c>
      <c r="AH27" s="150">
        <f ca="1">CHOOSE(MATCH($C$5,Inputs!$I$11:$O$11,0),'Project 1'!K151,'Project 2'!K151,'Project 3'!K151)</f>
        <v>0</v>
      </c>
      <c r="AI27" s="150">
        <f ca="1">CHOOSE(MATCH($C$5,Inputs!$I$11:$O$11,0),'Project 1'!L151,'Project 2'!L151,'Project 3'!L151)</f>
        <v>0</v>
      </c>
      <c r="AJ27" s="150">
        <f ca="1">CHOOSE(MATCH($C$5,Inputs!$I$11:$O$11,0),'Project 1'!M151,'Project 2'!M151,'Project 3'!M151)</f>
        <v>0</v>
      </c>
      <c r="AK27" s="150">
        <f ca="1">CHOOSE(MATCH($C$5,Inputs!$I$11:$O$11,0),'Project 1'!N151,'Project 2'!N151,'Project 3'!N151)</f>
        <v>29409.23076923077</v>
      </c>
      <c r="AL27" s="150">
        <f ca="1">CHOOSE(MATCH($C$5,Inputs!$I$11:$O$11,0),'Project 1'!O151,'Project 2'!O151,'Project 3'!O151)</f>
        <v>30389.538461538461</v>
      </c>
      <c r="AM27" s="150">
        <f ca="1">CHOOSE(MATCH($C$5,Inputs!$I$11:$O$11,0),'Project 1'!P151,'Project 2'!P151,'Project 3'!P151)</f>
        <v>29409.23076923077</v>
      </c>
      <c r="AN27" s="150">
        <f ca="1">CHOOSE(MATCH($C$5,Inputs!$I$11:$O$11,0),'Project 1'!Q151,'Project 2'!Q151,'Project 3'!Q151)</f>
        <v>30389.538461538461</v>
      </c>
      <c r="AO27" s="150">
        <f ca="1">CHOOSE(MATCH($C$5,Inputs!$I$11:$O$11,0),'Project 1'!R151,'Project 2'!R151,'Project 3'!R151)</f>
        <v>30389.538461538461</v>
      </c>
      <c r="AP27" s="150">
        <f ca="1">CHOOSE(MATCH($C$5,Inputs!$I$11:$O$11,0),'Project 1'!S151,'Project 2'!S151,'Project 3'!S151)</f>
        <v>29409.23076923077</v>
      </c>
      <c r="AQ27" s="150">
        <f ca="1">CHOOSE(MATCH($C$5,Inputs!$I$11:$O$11,0),'Project 1'!T151,'Project 2'!T151,'Project 3'!T151)</f>
        <v>30389.538461538461</v>
      </c>
      <c r="AR27" s="150">
        <f ca="1">CHOOSE(MATCH($C$5,Inputs!$I$11:$O$11,0),'Project 1'!U151,'Project 2'!U151,'Project 3'!U151)</f>
        <v>29409.23076923077</v>
      </c>
      <c r="AS27" s="150">
        <f ca="1">CHOOSE(MATCH($C$5,Inputs!$I$11:$O$11,0),'Project 1'!V151,'Project 2'!V151,'Project 3'!V151)</f>
        <v>30389.538461538461</v>
      </c>
      <c r="AT27" s="150">
        <f ca="1">CHOOSE(MATCH($C$5,Inputs!$I$11:$O$11,0),'Project 1'!W151,'Project 2'!W151,'Project 3'!W151)</f>
        <v>30389.538461538461</v>
      </c>
      <c r="AU27" s="150">
        <f ca="1">CHOOSE(MATCH($C$5,Inputs!$I$11:$O$11,0),'Project 1'!X151,'Project 2'!X151,'Project 3'!X151)</f>
        <v>27448.615384615383</v>
      </c>
      <c r="AV27" s="150">
        <f ca="1">CHOOSE(MATCH($C$5,Inputs!$I$11:$O$11,0),'Project 1'!Y151,'Project 2'!Y151,'Project 3'!Y151)</f>
        <v>30389.538461538461</v>
      </c>
      <c r="AW27" s="150">
        <f ca="1">CHOOSE(MATCH($C$5,Inputs!$I$11:$O$11,0),'Project 1'!Z151,'Project 2'!Z151,'Project 3'!Z151)</f>
        <v>29409.23076923077</v>
      </c>
      <c r="AX27" s="150">
        <f ca="1">CHOOSE(MATCH($C$5,Inputs!$I$11:$O$11,0),'Project 1'!AA151,'Project 2'!AA151,'Project 3'!AA151)</f>
        <v>30389.538461538461</v>
      </c>
      <c r="AY27" s="150">
        <f ca="1">CHOOSE(MATCH($C$5,Inputs!$I$11:$O$11,0),'Project 1'!AB151,'Project 2'!AB151,'Project 3'!AB151)</f>
        <v>29409.23076923077</v>
      </c>
      <c r="AZ27" s="150">
        <f ca="1">CHOOSE(MATCH($C$5,Inputs!$I$11:$O$11,0),'Project 1'!AC151,'Project 2'!AC151,'Project 3'!AC151)</f>
        <v>30389.538461538461</v>
      </c>
      <c r="BA27" s="150">
        <f ca="1">CHOOSE(MATCH($C$5,Inputs!$I$11:$O$11,0),'Project 1'!AD151,'Project 2'!AD151,'Project 3'!AD151)</f>
        <v>30389.538461538461</v>
      </c>
      <c r="BB27" s="150">
        <f ca="1">CHOOSE(MATCH($C$5,Inputs!$I$11:$O$11,0),'Project 1'!AE151,'Project 2'!AE151,'Project 3'!AE151)</f>
        <v>29409.23076923077</v>
      </c>
      <c r="BC27" s="150">
        <f ca="1">CHOOSE(MATCH($C$5,Inputs!$I$11:$O$11,0),'Project 1'!AF151,'Project 2'!AF151,'Project 3'!AF151)</f>
        <v>30389.538461538461</v>
      </c>
      <c r="BD27" s="150">
        <f ca="1">CHOOSE(MATCH($C$5,Inputs!$I$11:$O$11,0),'Project 1'!AG151,'Project 2'!AG151,'Project 3'!AG151)</f>
        <v>29409.23076923077</v>
      </c>
      <c r="BE27" s="150">
        <f ca="1">CHOOSE(MATCH($C$5,Inputs!$I$11:$O$11,0),'Project 1'!AH151,'Project 2'!AH151,'Project 3'!AH151)</f>
        <v>30389.538461538461</v>
      </c>
      <c r="BF27" s="150">
        <f ca="1">CHOOSE(MATCH($C$5,Inputs!$I$11:$O$11,0),'Project 1'!AI151,'Project 2'!AI151,'Project 3'!AI151)</f>
        <v>30389.538461538461</v>
      </c>
      <c r="BG27" s="150">
        <f ca="1">CHOOSE(MATCH($C$5,Inputs!$I$11:$O$11,0),'Project 1'!AJ151,'Project 2'!AJ151,'Project 3'!AJ151)</f>
        <v>28428.923076923078</v>
      </c>
      <c r="BH27" s="150">
        <f ca="1">CHOOSE(MATCH($C$5,Inputs!$I$11:$O$11,0),'Project 1'!AK151,'Project 2'!AK151,'Project 3'!AK151)</f>
        <v>30389.538461538461</v>
      </c>
      <c r="BI27" s="150">
        <f ca="1">CHOOSE(MATCH($C$5,Inputs!$I$11:$O$11,0),'Project 1'!AL151,'Project 2'!AL151,'Project 3'!AL151)</f>
        <v>29409.23076923077</v>
      </c>
      <c r="BJ27" s="150">
        <f ca="1">CHOOSE(MATCH($C$5,Inputs!$I$11:$O$11,0),'Project 1'!AM151,'Project 2'!AM151,'Project 3'!AM151)</f>
        <v>30389.538461538461</v>
      </c>
      <c r="BK27" s="150">
        <f ca="1">CHOOSE(MATCH($C$5,Inputs!$I$11:$O$11,0),'Project 1'!AN151,'Project 2'!AN151,'Project 3'!AN151)</f>
        <v>29409.23076923077</v>
      </c>
      <c r="BL27" s="150">
        <f ca="1">CHOOSE(MATCH($C$5,Inputs!$I$11:$O$11,0),'Project 1'!AO151,'Project 2'!AO151,'Project 3'!AO151)</f>
        <v>30389.538461538461</v>
      </c>
      <c r="BM27" s="150">
        <f ca="1">CHOOSE(MATCH($C$5,Inputs!$I$11:$O$11,0),'Project 1'!AP151,'Project 2'!AP151,'Project 3'!AP151)</f>
        <v>30389.538461538461</v>
      </c>
      <c r="BN27" s="150">
        <f ca="1">CHOOSE(MATCH($C$5,Inputs!$I$11:$O$11,0),'Project 1'!AQ151,'Project 2'!AQ151,'Project 3'!AQ151)</f>
        <v>29409.23076923077</v>
      </c>
      <c r="BO27" s="150">
        <f ca="1">CHOOSE(MATCH($C$5,Inputs!$I$11:$O$11,0),'Project 1'!AR151,'Project 2'!AR151,'Project 3'!AR151)</f>
        <v>30389.538461538461</v>
      </c>
      <c r="BP27" s="150">
        <f ca="1">CHOOSE(MATCH($C$5,Inputs!$I$11:$O$11,0),'Project 1'!AS151,'Project 2'!AS151,'Project 3'!AS151)</f>
        <v>29409.23076923077</v>
      </c>
      <c r="BQ27" s="150">
        <f ca="1">CHOOSE(MATCH($C$5,Inputs!$I$11:$O$11,0),'Project 1'!AT151,'Project 2'!AT151,'Project 3'!AT151)</f>
        <v>30389.538461538461</v>
      </c>
      <c r="BR27" s="150">
        <f ca="1">CHOOSE(MATCH($C$5,Inputs!$I$11:$O$11,0),'Project 1'!AU151,'Project 2'!AU151,'Project 3'!AU151)</f>
        <v>30389.538461538461</v>
      </c>
      <c r="BS27" s="150">
        <f ca="1">CHOOSE(MATCH($C$5,Inputs!$I$11:$O$11,0),'Project 1'!AV151,'Project 2'!AV151,'Project 3'!AV151)</f>
        <v>27448.615384615383</v>
      </c>
      <c r="BT27" s="150">
        <f ca="1">CHOOSE(MATCH($C$5,Inputs!$I$11:$O$11,0),'Project 1'!AW151,'Project 2'!AW151,'Project 3'!AW151)</f>
        <v>30389.538461538461</v>
      </c>
      <c r="BU27" s="150">
        <f ca="1">CHOOSE(MATCH($C$5,Inputs!$I$11:$O$11,0),'Project 1'!AX151,'Project 2'!AX151,'Project 3'!AX151)</f>
        <v>0</v>
      </c>
      <c r="BV27" s="150">
        <f ca="1">CHOOSE(MATCH($C$5,Inputs!$I$11:$O$11,0),'Project 1'!AY151,'Project 2'!AY151,'Project 3'!AY151)</f>
        <v>0</v>
      </c>
      <c r="BW27" s="150">
        <f ca="1">CHOOSE(MATCH($C$5,Inputs!$I$11:$O$11,0),'Project 1'!AZ151,'Project 2'!AZ151,'Project 3'!AZ151)</f>
        <v>0</v>
      </c>
      <c r="BX27" s="150">
        <f ca="1">CHOOSE(MATCH($C$5,Inputs!$I$11:$O$11,0),'Project 1'!BA151,'Project 2'!BA151,'Project 3'!BA151)</f>
        <v>0</v>
      </c>
      <c r="BY27" s="150">
        <f ca="1">CHOOSE(MATCH($C$5,Inputs!$I$11:$O$11,0),'Project 1'!BB151,'Project 2'!BB151,'Project 3'!BB151)</f>
        <v>0</v>
      </c>
      <c r="BZ27" s="150">
        <f ca="1">CHOOSE(MATCH($C$5,Inputs!$I$11:$O$11,0),'Project 1'!BC151,'Project 2'!BC151,'Project 3'!BC151)</f>
        <v>0</v>
      </c>
      <c r="CA27" s="150">
        <f ca="1">CHOOSE(MATCH($C$5,Inputs!$I$11:$O$11,0),'Project 1'!BD151,'Project 2'!BD151,'Project 3'!BD151)</f>
        <v>0</v>
      </c>
      <c r="CB27" s="150">
        <f ca="1">CHOOSE(MATCH($C$5,Inputs!$I$11:$O$11,0),'Project 1'!BE151,'Project 2'!BE151,'Project 3'!BE151)</f>
        <v>0</v>
      </c>
      <c r="CC27" s="150">
        <f ca="1">CHOOSE(MATCH($C$5,Inputs!$I$11:$O$11,0),'Project 1'!BF151,'Project 2'!BF151,'Project 3'!BF151)</f>
        <v>0</v>
      </c>
      <c r="CD27" s="150">
        <f ca="1">CHOOSE(MATCH($C$5,Inputs!$I$11:$O$11,0),'Project 1'!BG151,'Project 2'!BG151,'Project 3'!BG151)</f>
        <v>0</v>
      </c>
      <c r="CE27" s="150">
        <f ca="1">CHOOSE(MATCH($C$5,Inputs!$I$11:$O$11,0),'Project 1'!BH151,'Project 2'!BH151,'Project 3'!BH151)</f>
        <v>0</v>
      </c>
      <c r="CF27" s="150">
        <f ca="1">CHOOSE(MATCH($C$5,Inputs!$I$11:$O$11,0),'Project 1'!BI151,'Project 2'!BI151,'Project 3'!BI151)</f>
        <v>0</v>
      </c>
      <c r="CG27" s="150">
        <f ca="1">CHOOSE(MATCH($C$5,Inputs!$I$11:$O$11,0),'Project 1'!BJ151,'Project 2'!BJ151,'Project 3'!BJ151)</f>
        <v>0</v>
      </c>
      <c r="CH27" s="150">
        <f ca="1">CHOOSE(MATCH($C$5,Inputs!$I$11:$O$11,0),'Project 1'!BK151,'Project 2'!BK151,'Project 3'!BK151)</f>
        <v>0</v>
      </c>
      <c r="CI27" s="150">
        <f ca="1">CHOOSE(MATCH($C$5,Inputs!$I$11:$O$11,0),'Project 1'!BL151,'Project 2'!BL151,'Project 3'!BL151)</f>
        <v>0</v>
      </c>
      <c r="CJ27" s="150">
        <f ca="1">CHOOSE(MATCH($C$5,Inputs!$I$11:$O$11,0),'Project 1'!BM151,'Project 2'!BM151,'Project 3'!BM151)</f>
        <v>0</v>
      </c>
      <c r="CK27" s="150">
        <f ca="1">CHOOSE(MATCH($C$5,Inputs!$I$11:$O$11,0),'Project 1'!BN151,'Project 2'!BN151,'Project 3'!BN151)</f>
        <v>0</v>
      </c>
      <c r="CL27" s="150">
        <f ca="1">CHOOSE(MATCH($C$5,Inputs!$I$11:$O$11,0),'Project 1'!BO151,'Project 2'!BO151,'Project 3'!BO151)</f>
        <v>0</v>
      </c>
      <c r="CM27" s="150">
        <f ca="1">CHOOSE(MATCH($C$5,Inputs!$I$11:$O$11,0),'Project 1'!BP151,'Project 2'!BP151,'Project 3'!BP151)</f>
        <v>0</v>
      </c>
      <c r="CN27" s="150">
        <f ca="1">CHOOSE(MATCH($C$5,Inputs!$I$11:$O$11,0),'Project 1'!BQ151,'Project 2'!BQ151,'Project 3'!BQ151)</f>
        <v>0</v>
      </c>
      <c r="CO27" s="150">
        <f ca="1">CHOOSE(MATCH($C$5,Inputs!$I$11:$O$11,0),'Project 1'!BR151,'Project 2'!BR151,'Project 3'!BR151)</f>
        <v>0</v>
      </c>
      <c r="CP27" s="150">
        <f ca="1">CHOOSE(MATCH($C$5,Inputs!$I$11:$O$11,0),'Project 1'!BS151,'Project 2'!BS151,'Project 3'!BS151)</f>
        <v>0</v>
      </c>
      <c r="CQ27" s="150">
        <f ca="1">CHOOSE(MATCH($C$5,Inputs!$I$11:$O$11,0),'Project 1'!BT151,'Project 2'!BT151,'Project 3'!BT151)</f>
        <v>0</v>
      </c>
      <c r="CR27" s="150">
        <f ca="1">CHOOSE(MATCH($C$5,Inputs!$I$11:$O$11,0),'Project 1'!BU151,'Project 2'!BU151,'Project 3'!BU151)</f>
        <v>0</v>
      </c>
      <c r="CS27" s="150">
        <f ca="1">CHOOSE(MATCH($C$5,Inputs!$I$11:$O$11,0),'Project 1'!BV151,'Project 2'!BV151,'Project 3'!BV151)</f>
        <v>0</v>
      </c>
      <c r="CT27" s="150">
        <f ca="1">CHOOSE(MATCH($C$5,Inputs!$I$11:$O$11,0),'Project 1'!BW151,'Project 2'!BW151,'Project 3'!BW151)</f>
        <v>0</v>
      </c>
      <c r="CU27" s="150">
        <f ca="1">CHOOSE(MATCH($C$5,Inputs!$I$11:$O$11,0),'Project 1'!BX151,'Project 2'!BX151,'Project 3'!BX151)</f>
        <v>0</v>
      </c>
      <c r="CV27" s="150">
        <f ca="1">CHOOSE(MATCH($C$5,Inputs!$I$11:$O$11,0),'Project 1'!BY151,'Project 2'!BY151,'Project 3'!BY151)</f>
        <v>0</v>
      </c>
      <c r="CW27" s="150">
        <f ca="1">CHOOSE(MATCH($C$5,Inputs!$I$11:$O$11,0),'Project 1'!BZ151,'Project 2'!BZ151,'Project 3'!BZ151)</f>
        <v>0</v>
      </c>
      <c r="CX27" s="150">
        <f ca="1">CHOOSE(MATCH($C$5,Inputs!$I$11:$O$11,0),'Project 1'!CA151,'Project 2'!CA151,'Project 3'!CA151)</f>
        <v>0</v>
      </c>
      <c r="CY27" s="150">
        <f ca="1">CHOOSE(MATCH($C$5,Inputs!$I$11:$O$11,0),'Project 1'!CB151,'Project 2'!CB151,'Project 3'!CB151)</f>
        <v>0</v>
      </c>
      <c r="CZ27" s="150">
        <f ca="1">CHOOSE(MATCH($C$5,Inputs!$I$11:$O$11,0),'Project 1'!CC151,'Project 2'!CC151,'Project 3'!CC151)</f>
        <v>0</v>
      </c>
      <c r="DA27" s="150">
        <f ca="1">CHOOSE(MATCH($C$5,Inputs!$I$11:$O$11,0),'Project 1'!CD151,'Project 2'!CD151,'Project 3'!CD151)</f>
        <v>0</v>
      </c>
      <c r="DB27" s="150">
        <f ca="1">CHOOSE(MATCH($C$5,Inputs!$I$11:$O$11,0),'Project 1'!CE151,'Project 2'!CE151,'Project 3'!CE151)</f>
        <v>0</v>
      </c>
      <c r="DC27" s="150">
        <f ca="1">CHOOSE(MATCH($C$5,Inputs!$I$11:$O$11,0),'Project 1'!CF151,'Project 2'!CF151,'Project 3'!CF151)</f>
        <v>0</v>
      </c>
      <c r="DD27" s="150">
        <f ca="1">CHOOSE(MATCH($C$5,Inputs!$I$11:$O$11,0),'Project 1'!CG151,'Project 2'!CG151,'Project 3'!CG151)</f>
        <v>0</v>
      </c>
      <c r="DE27" s="150">
        <f ca="1">CHOOSE(MATCH($C$5,Inputs!$I$11:$O$11,0),'Project 1'!CH151,'Project 2'!CH151,'Project 3'!CH151)</f>
        <v>0</v>
      </c>
      <c r="DF27" s="150">
        <f ca="1">CHOOSE(MATCH($C$5,Inputs!$I$11:$O$11,0),'Project 1'!CI151,'Project 2'!CI151,'Project 3'!CI151)</f>
        <v>0</v>
      </c>
      <c r="DG27" s="150">
        <f ca="1">CHOOSE(MATCH($C$5,Inputs!$I$11:$O$11,0),'Project 1'!CJ151,'Project 2'!CJ151,'Project 3'!CJ151)</f>
        <v>0</v>
      </c>
      <c r="DH27" s="150">
        <f ca="1">CHOOSE(MATCH($C$5,Inputs!$I$11:$O$11,0),'Project 1'!CK151,'Project 2'!CK151,'Project 3'!CK151)</f>
        <v>0</v>
      </c>
      <c r="DI27" s="150">
        <f ca="1">CHOOSE(MATCH($C$5,Inputs!$I$11:$O$11,0),'Project 1'!CL151,'Project 2'!CL151,'Project 3'!CL151)</f>
        <v>0</v>
      </c>
      <c r="DJ27" s="150">
        <f ca="1">CHOOSE(MATCH($C$5,Inputs!$I$11:$O$11,0),'Project 1'!CM151,'Project 2'!CM151,'Project 3'!CM151)</f>
        <v>0</v>
      </c>
      <c r="DK27" s="150">
        <f ca="1">CHOOSE(MATCH($C$5,Inputs!$I$11:$O$11,0),'Project 1'!CN151,'Project 2'!CN151,'Project 3'!CN151)</f>
        <v>0</v>
      </c>
      <c r="DL27" s="150">
        <f ca="1">CHOOSE(MATCH($C$5,Inputs!$I$11:$O$11,0),'Project 1'!CO151,'Project 2'!CO151,'Project 3'!CO151)</f>
        <v>0</v>
      </c>
      <c r="DM27" s="150">
        <f ca="1">CHOOSE(MATCH($C$5,Inputs!$I$11:$O$11,0),'Project 1'!CP151,'Project 2'!CP151,'Project 3'!CP151)</f>
        <v>0</v>
      </c>
      <c r="DN27" s="150">
        <f ca="1">CHOOSE(MATCH($C$5,Inputs!$I$11:$O$11,0),'Project 1'!CQ151,'Project 2'!CQ151,'Project 3'!CQ151)</f>
        <v>0</v>
      </c>
      <c r="DO27" s="150">
        <f ca="1">CHOOSE(MATCH($C$5,Inputs!$I$11:$O$11,0),'Project 1'!CR151,'Project 2'!CR151,'Project 3'!CR151)</f>
        <v>0</v>
      </c>
      <c r="DP27" s="150">
        <f ca="1">CHOOSE(MATCH($C$5,Inputs!$I$11:$O$11,0),'Project 1'!CS151,'Project 2'!CS151,'Project 3'!CS151)</f>
        <v>0</v>
      </c>
      <c r="DQ27" s="150">
        <f ca="1">CHOOSE(MATCH($C$5,Inputs!$I$11:$O$11,0),'Project 1'!CT151,'Project 2'!CT151,'Project 3'!CT151)</f>
        <v>0</v>
      </c>
      <c r="DR27" s="150">
        <f ca="1">CHOOSE(MATCH($C$5,Inputs!$I$11:$O$11,0),'Project 1'!CU151,'Project 2'!CU151,'Project 3'!CU151)</f>
        <v>0</v>
      </c>
      <c r="DS27" s="150">
        <f ca="1">CHOOSE(MATCH($C$5,Inputs!$I$11:$O$11,0),'Project 1'!CV151,'Project 2'!CV151,'Project 3'!CV151)</f>
        <v>0</v>
      </c>
      <c r="DT27" s="150">
        <f ca="1">CHOOSE(MATCH($C$5,Inputs!$I$11:$O$11,0),'Project 1'!CW151,'Project 2'!CW151,'Project 3'!CW151)</f>
        <v>0</v>
      </c>
      <c r="DU27" s="150">
        <f ca="1">CHOOSE(MATCH($C$5,Inputs!$I$11:$O$11,0),'Project 1'!CX151,'Project 2'!CX151,'Project 3'!CX151)</f>
        <v>0</v>
      </c>
      <c r="DV27" s="150">
        <f ca="1">CHOOSE(MATCH($C$5,Inputs!$I$11:$O$11,0),'Project 1'!CY151,'Project 2'!CY151,'Project 3'!CY151)</f>
        <v>0</v>
      </c>
      <c r="DW27" s="150">
        <f ca="1">CHOOSE(MATCH($C$5,Inputs!$I$11:$O$11,0),'Project 1'!CZ151,'Project 2'!CZ151,'Project 3'!CZ151)</f>
        <v>0</v>
      </c>
      <c r="DX27" s="150">
        <f ca="1">CHOOSE(MATCH($C$5,Inputs!$I$11:$O$11,0),'Project 1'!DA151,'Project 2'!DA151,'Project 3'!DA151)</f>
        <v>0</v>
      </c>
      <c r="DY27" s="150">
        <f ca="1">CHOOSE(MATCH($C$5,Inputs!$I$11:$O$11,0),'Project 1'!DB151,'Project 2'!DB151,'Project 3'!DB151)</f>
        <v>0</v>
      </c>
      <c r="DZ27" s="150">
        <f ca="1">CHOOSE(MATCH($C$5,Inputs!$I$11:$O$11,0),'Project 1'!DC151,'Project 2'!DC151,'Project 3'!DC151)</f>
        <v>0</v>
      </c>
      <c r="EA27" s="150">
        <f ca="1">CHOOSE(MATCH($C$5,Inputs!$I$11:$O$11,0),'Project 1'!DD151,'Project 2'!DD151,'Project 3'!DD151)</f>
        <v>0</v>
      </c>
      <c r="EB27" s="150">
        <f ca="1">CHOOSE(MATCH($C$5,Inputs!$I$11:$O$11,0),'Project 1'!DE151,'Project 2'!DE151,'Project 3'!DE151)</f>
        <v>0</v>
      </c>
      <c r="EC27" s="150">
        <f ca="1">CHOOSE(MATCH($C$5,Inputs!$I$11:$O$11,0),'Project 1'!DF151,'Project 2'!DF151,'Project 3'!DF151)</f>
        <v>0</v>
      </c>
      <c r="ED27" s="150">
        <f ca="1">CHOOSE(MATCH($C$5,Inputs!$I$11:$O$11,0),'Project 1'!DG151,'Project 2'!DG151,'Project 3'!DG151)</f>
        <v>0</v>
      </c>
      <c r="EE27" s="150">
        <f ca="1">CHOOSE(MATCH($C$5,Inputs!$I$11:$O$11,0),'Project 1'!DH151,'Project 2'!DH151,'Project 3'!DH151)</f>
        <v>0</v>
      </c>
      <c r="EF27" s="150">
        <f ca="1">CHOOSE(MATCH($C$5,Inputs!$I$11:$O$11,0),'Project 1'!DI151,'Project 2'!DI151,'Project 3'!DI151)</f>
        <v>0</v>
      </c>
      <c r="EG27" s="150">
        <f ca="1">CHOOSE(MATCH($C$5,Inputs!$I$11:$O$11,0),'Project 1'!DJ151,'Project 2'!DJ151,'Project 3'!DJ151)</f>
        <v>0</v>
      </c>
      <c r="EH27" s="150">
        <f ca="1">CHOOSE(MATCH($C$5,Inputs!$I$11:$O$11,0),'Project 1'!DK151,'Project 2'!DK151,'Project 3'!DK151)</f>
        <v>0</v>
      </c>
      <c r="EI27" s="150">
        <f ca="1">CHOOSE(MATCH($C$5,Inputs!$I$11:$O$11,0),'Project 1'!DL151,'Project 2'!DL151,'Project 3'!DL151)</f>
        <v>0</v>
      </c>
      <c r="EJ27" s="150">
        <f ca="1">CHOOSE(MATCH($C$5,Inputs!$I$11:$O$11,0),'Project 1'!DM151,'Project 2'!DM151,'Project 3'!DM151)</f>
        <v>0</v>
      </c>
      <c r="EK27" s="150">
        <f ca="1">CHOOSE(MATCH($C$5,Inputs!$I$11:$O$11,0),'Project 1'!DN151,'Project 2'!DN151,'Project 3'!DN151)</f>
        <v>0</v>
      </c>
      <c r="EL27" s="150">
        <f ca="1">CHOOSE(MATCH($C$5,Inputs!$I$11:$O$11,0),'Project 1'!DO151,'Project 2'!DO151,'Project 3'!DO151)</f>
        <v>0</v>
      </c>
      <c r="EM27" s="150">
        <f ca="1">CHOOSE(MATCH($C$5,Inputs!$I$11:$O$11,0),'Project 1'!DP151,'Project 2'!DP151,'Project 3'!DP151)</f>
        <v>0</v>
      </c>
      <c r="EN27" s="150">
        <f ca="1">CHOOSE(MATCH($C$5,Inputs!$I$11:$O$11,0),'Project 1'!DQ151,'Project 2'!DQ151,'Project 3'!DQ151)</f>
        <v>0</v>
      </c>
      <c r="EO27" s="150">
        <f ca="1">CHOOSE(MATCH($C$5,Inputs!$I$11:$O$11,0),'Project 1'!DR151,'Project 2'!DR151,'Project 3'!DR151)</f>
        <v>0</v>
      </c>
      <c r="EP27" s="150">
        <f ca="1">CHOOSE(MATCH($C$5,Inputs!$I$11:$O$11,0),'Project 1'!DS151,'Project 2'!DS151,'Project 3'!DS151)</f>
        <v>0</v>
      </c>
      <c r="EQ27" s="150">
        <f ca="1">CHOOSE(MATCH($C$5,Inputs!$I$11:$O$11,0),'Project 1'!DT151,'Project 2'!DT151,'Project 3'!DT151)</f>
        <v>0</v>
      </c>
      <c r="ER27" s="150">
        <f ca="1">CHOOSE(MATCH($C$5,Inputs!$I$11:$O$11,0),'Project 1'!DU151,'Project 2'!DU151,'Project 3'!DU151)</f>
        <v>0</v>
      </c>
      <c r="ES27" s="150">
        <f ca="1">CHOOSE(MATCH($C$5,Inputs!$I$11:$O$11,0),'Project 1'!DV151,'Project 2'!DV151,'Project 3'!DV151)</f>
        <v>0</v>
      </c>
      <c r="ET27" s="150">
        <f ca="1">CHOOSE(MATCH($C$5,Inputs!$I$11:$O$11,0),'Project 1'!DW151,'Project 2'!DW151,'Project 3'!DW151)</f>
        <v>0</v>
      </c>
      <c r="EU27" s="150">
        <f ca="1">CHOOSE(MATCH($C$5,Inputs!$I$11:$O$11,0),'Project 1'!DX151,'Project 2'!DX151,'Project 3'!DX151)</f>
        <v>0</v>
      </c>
      <c r="EV27" s="150">
        <f ca="1">CHOOSE(MATCH($C$5,Inputs!$I$11:$O$11,0),'Project 1'!DY151,'Project 2'!DY151,'Project 3'!DY151)</f>
        <v>0</v>
      </c>
      <c r="EW27" s="150">
        <f ca="1">CHOOSE(MATCH($C$5,Inputs!$I$11:$O$11,0),'Project 1'!DZ151,'Project 2'!DZ151,'Project 3'!DZ151)</f>
        <v>0</v>
      </c>
    </row>
    <row r="28" spans="13:153">
      <c r="AF28" s="135" t="s">
        <v>331</v>
      </c>
      <c r="AG28" s="144">
        <f ca="1">CHOOSE(MATCH($C$5,Inputs!$I$11:$O$11,0),'Project 1'!J174,'Project 2'!J174,'Project 3'!J174)</f>
        <v>0</v>
      </c>
      <c r="AH28" s="144">
        <f ca="1">CHOOSE(MATCH($C$5,Inputs!$I$11:$O$11,0),'Project 1'!K174,'Project 2'!K174,'Project 3'!K174)</f>
        <v>0</v>
      </c>
      <c r="AI28" s="144">
        <f ca="1">CHOOSE(MATCH($C$5,Inputs!$I$11:$O$11,0),'Project 1'!L174,'Project 2'!L174,'Project 3'!L174)</f>
        <v>0</v>
      </c>
      <c r="AJ28" s="144">
        <f ca="1">CHOOSE(MATCH($C$5,Inputs!$I$11:$O$11,0),'Project 1'!M174,'Project 2'!M174,'Project 3'!M174)</f>
        <v>0</v>
      </c>
      <c r="AK28" s="144">
        <f ca="1">CHOOSE(MATCH($C$5,Inputs!$I$11:$O$11,0),'Project 1'!N174,'Project 2'!N174,'Project 3'!N174)</f>
        <v>8822.7692307692305</v>
      </c>
      <c r="AL28" s="144">
        <f ca="1">CHOOSE(MATCH($C$5,Inputs!$I$11:$O$11,0),'Project 1'!O174,'Project 2'!O174,'Project 3'!O174)</f>
        <v>9116.8615384615387</v>
      </c>
      <c r="AM28" s="144">
        <f ca="1">CHOOSE(MATCH($C$5,Inputs!$I$11:$O$11,0),'Project 1'!P174,'Project 2'!P174,'Project 3'!P174)</f>
        <v>8822.7692307692305</v>
      </c>
      <c r="AN28" s="144">
        <f ca="1">CHOOSE(MATCH($C$5,Inputs!$I$11:$O$11,0),'Project 1'!Q174,'Project 2'!Q174,'Project 3'!Q174)</f>
        <v>9116.8615384615387</v>
      </c>
      <c r="AO28" s="144">
        <f ca="1">CHOOSE(MATCH($C$5,Inputs!$I$11:$O$11,0),'Project 1'!R174,'Project 2'!R174,'Project 3'!R174)</f>
        <v>9116.8615384615387</v>
      </c>
      <c r="AP28" s="144">
        <f ca="1">CHOOSE(MATCH($C$5,Inputs!$I$11:$O$11,0),'Project 1'!S174,'Project 2'!S174,'Project 3'!S174)</f>
        <v>8822.7692307692305</v>
      </c>
      <c r="AQ28" s="144">
        <f ca="1">CHOOSE(MATCH($C$5,Inputs!$I$11:$O$11,0),'Project 1'!T174,'Project 2'!T174,'Project 3'!T174)</f>
        <v>9116.8615384615387</v>
      </c>
      <c r="AR28" s="144">
        <f ca="1">CHOOSE(MATCH($C$5,Inputs!$I$11:$O$11,0),'Project 1'!U174,'Project 2'!U174,'Project 3'!U174)</f>
        <v>8822.7692307692305</v>
      </c>
      <c r="AS28" s="144">
        <f ca="1">CHOOSE(MATCH($C$5,Inputs!$I$11:$O$11,0),'Project 1'!V174,'Project 2'!V174,'Project 3'!V174)</f>
        <v>9116.8615384615387</v>
      </c>
      <c r="AT28" s="144">
        <f ca="1">CHOOSE(MATCH($C$5,Inputs!$I$11:$O$11,0),'Project 1'!W174,'Project 2'!W174,'Project 3'!W174)</f>
        <v>9116.8615384615387</v>
      </c>
      <c r="AU28" s="144">
        <f ca="1">CHOOSE(MATCH($C$5,Inputs!$I$11:$O$11,0),'Project 1'!X174,'Project 2'!X174,'Project 3'!X174)</f>
        <v>8234.5846153846142</v>
      </c>
      <c r="AV28" s="144">
        <f ca="1">CHOOSE(MATCH($C$5,Inputs!$I$11:$O$11,0),'Project 1'!Y174,'Project 2'!Y174,'Project 3'!Y174)</f>
        <v>9116.8615384615387</v>
      </c>
      <c r="AW28" s="144">
        <f ca="1">CHOOSE(MATCH($C$5,Inputs!$I$11:$O$11,0),'Project 1'!Z174,'Project 2'!Z174,'Project 3'!Z174)</f>
        <v>8822.7692307692305</v>
      </c>
      <c r="AX28" s="144">
        <f ca="1">CHOOSE(MATCH($C$5,Inputs!$I$11:$O$11,0),'Project 1'!AA174,'Project 2'!AA174,'Project 3'!AA174)</f>
        <v>9116.8615384615387</v>
      </c>
      <c r="AY28" s="144">
        <f ca="1">CHOOSE(MATCH($C$5,Inputs!$I$11:$O$11,0),'Project 1'!AB174,'Project 2'!AB174,'Project 3'!AB174)</f>
        <v>8822.7692307692305</v>
      </c>
      <c r="AZ28" s="144">
        <f ca="1">CHOOSE(MATCH($C$5,Inputs!$I$11:$O$11,0),'Project 1'!AC174,'Project 2'!AC174,'Project 3'!AC174)</f>
        <v>9116.8615384615387</v>
      </c>
      <c r="BA28" s="144">
        <f ca="1">CHOOSE(MATCH($C$5,Inputs!$I$11:$O$11,0),'Project 1'!AD174,'Project 2'!AD174,'Project 3'!AD174)</f>
        <v>9116.8615384615387</v>
      </c>
      <c r="BB28" s="144">
        <f ca="1">CHOOSE(MATCH($C$5,Inputs!$I$11:$O$11,0),'Project 1'!AE174,'Project 2'!AE174,'Project 3'!AE174)</f>
        <v>8822.7692307692305</v>
      </c>
      <c r="BC28" s="144">
        <f ca="1">CHOOSE(MATCH($C$5,Inputs!$I$11:$O$11,0),'Project 1'!AF174,'Project 2'!AF174,'Project 3'!AF174)</f>
        <v>9116.8615384615387</v>
      </c>
      <c r="BD28" s="144">
        <f ca="1">CHOOSE(MATCH($C$5,Inputs!$I$11:$O$11,0),'Project 1'!AG174,'Project 2'!AG174,'Project 3'!AG174)</f>
        <v>8822.7692307692305</v>
      </c>
      <c r="BE28" s="144">
        <f ca="1">CHOOSE(MATCH($C$5,Inputs!$I$11:$O$11,0),'Project 1'!AH174,'Project 2'!AH174,'Project 3'!AH174)</f>
        <v>9116.8615384615387</v>
      </c>
      <c r="BF28" s="144">
        <f ca="1">CHOOSE(MATCH($C$5,Inputs!$I$11:$O$11,0),'Project 1'!AI174,'Project 2'!AI174,'Project 3'!AI174)</f>
        <v>9116.8615384615387</v>
      </c>
      <c r="BG28" s="144">
        <f ca="1">CHOOSE(MATCH($C$5,Inputs!$I$11:$O$11,0),'Project 1'!AJ174,'Project 2'!AJ174,'Project 3'!AJ174)</f>
        <v>8528.6769230769223</v>
      </c>
      <c r="BH28" s="144">
        <f ca="1">CHOOSE(MATCH($C$5,Inputs!$I$11:$O$11,0),'Project 1'!AK174,'Project 2'!AK174,'Project 3'!AK174)</f>
        <v>9116.8615384615387</v>
      </c>
      <c r="BI28" s="144">
        <f ca="1">CHOOSE(MATCH($C$5,Inputs!$I$11:$O$11,0),'Project 1'!AL174,'Project 2'!AL174,'Project 3'!AL174)</f>
        <v>8822.7692307692305</v>
      </c>
      <c r="BJ28" s="144">
        <f ca="1">CHOOSE(MATCH($C$5,Inputs!$I$11:$O$11,0),'Project 1'!AM174,'Project 2'!AM174,'Project 3'!AM174)</f>
        <v>9116.8615384615387</v>
      </c>
      <c r="BK28" s="144">
        <f ca="1">CHOOSE(MATCH($C$5,Inputs!$I$11:$O$11,0),'Project 1'!AN174,'Project 2'!AN174,'Project 3'!AN174)</f>
        <v>8822.7692307692305</v>
      </c>
      <c r="BL28" s="144">
        <f ca="1">CHOOSE(MATCH($C$5,Inputs!$I$11:$O$11,0),'Project 1'!AO174,'Project 2'!AO174,'Project 3'!AO174)</f>
        <v>9116.8615384615387</v>
      </c>
      <c r="BM28" s="144">
        <f ca="1">CHOOSE(MATCH($C$5,Inputs!$I$11:$O$11,0),'Project 1'!AP174,'Project 2'!AP174,'Project 3'!AP174)</f>
        <v>9116.8615384615387</v>
      </c>
      <c r="BN28" s="144">
        <f ca="1">CHOOSE(MATCH($C$5,Inputs!$I$11:$O$11,0),'Project 1'!AQ174,'Project 2'!AQ174,'Project 3'!AQ174)</f>
        <v>8822.7692307692305</v>
      </c>
      <c r="BO28" s="144">
        <f ca="1">CHOOSE(MATCH($C$5,Inputs!$I$11:$O$11,0),'Project 1'!AR174,'Project 2'!AR174,'Project 3'!AR174)</f>
        <v>9116.8615384615387</v>
      </c>
      <c r="BP28" s="144">
        <f ca="1">CHOOSE(MATCH($C$5,Inputs!$I$11:$O$11,0),'Project 1'!AS174,'Project 2'!AS174,'Project 3'!AS174)</f>
        <v>8822.7692307692305</v>
      </c>
      <c r="BQ28" s="144">
        <f ca="1">CHOOSE(MATCH($C$5,Inputs!$I$11:$O$11,0),'Project 1'!AT174,'Project 2'!AT174,'Project 3'!AT174)</f>
        <v>9116.8615384615387</v>
      </c>
      <c r="BR28" s="144">
        <f ca="1">CHOOSE(MATCH($C$5,Inputs!$I$11:$O$11,0),'Project 1'!AU174,'Project 2'!AU174,'Project 3'!AU174)</f>
        <v>9116.8615384615387</v>
      </c>
      <c r="BS28" s="144">
        <f ca="1">CHOOSE(MATCH($C$5,Inputs!$I$11:$O$11,0),'Project 1'!AV174,'Project 2'!AV174,'Project 3'!AV174)</f>
        <v>8234.5846153846142</v>
      </c>
      <c r="BT28" s="144">
        <f ca="1">CHOOSE(MATCH($C$5,Inputs!$I$11:$O$11,0),'Project 1'!AW174,'Project 2'!AW174,'Project 3'!AW174)</f>
        <v>9116.8615384615387</v>
      </c>
      <c r="BU28" s="144">
        <f ca="1">CHOOSE(MATCH($C$5,Inputs!$I$11:$O$11,0),'Project 1'!AX174,'Project 2'!AX174,'Project 3'!AX174)</f>
        <v>14704.615384615385</v>
      </c>
      <c r="BV28" s="144">
        <f ca="1">CHOOSE(MATCH($C$5,Inputs!$I$11:$O$11,0),'Project 1'!AY174,'Project 2'!AY174,'Project 3'!AY174)</f>
        <v>15194.76923076923</v>
      </c>
      <c r="BW28" s="144">
        <f ca="1">CHOOSE(MATCH($C$5,Inputs!$I$11:$O$11,0),'Project 1'!AZ174,'Project 2'!AZ174,'Project 3'!AZ174)</f>
        <v>14704.615384615385</v>
      </c>
      <c r="BX28" s="144">
        <f ca="1">CHOOSE(MATCH($C$5,Inputs!$I$11:$O$11,0),'Project 1'!BA174,'Project 2'!BA174,'Project 3'!BA174)</f>
        <v>15194.76923076923</v>
      </c>
      <c r="BY28" s="144">
        <f ca="1">CHOOSE(MATCH($C$5,Inputs!$I$11:$O$11,0),'Project 1'!BB174,'Project 2'!BB174,'Project 3'!BB174)</f>
        <v>15194.76923076923</v>
      </c>
      <c r="BZ28" s="144">
        <f ca="1">CHOOSE(MATCH($C$5,Inputs!$I$11:$O$11,0),'Project 1'!BC174,'Project 2'!BC174,'Project 3'!BC174)</f>
        <v>14704.615384615385</v>
      </c>
      <c r="CA28" s="144">
        <f ca="1">CHOOSE(MATCH($C$5,Inputs!$I$11:$O$11,0),'Project 1'!BD174,'Project 2'!BD174,'Project 3'!BD174)</f>
        <v>15194.76923076923</v>
      </c>
      <c r="CB28" s="144">
        <f ca="1">CHOOSE(MATCH($C$5,Inputs!$I$11:$O$11,0),'Project 1'!BE174,'Project 2'!BE174,'Project 3'!BE174)</f>
        <v>14704.615384615385</v>
      </c>
      <c r="CC28" s="144">
        <f ca="1">CHOOSE(MATCH($C$5,Inputs!$I$11:$O$11,0),'Project 1'!BF174,'Project 2'!BF174,'Project 3'!BF174)</f>
        <v>15194.76923076923</v>
      </c>
      <c r="CD28" s="144">
        <f ca="1">CHOOSE(MATCH($C$5,Inputs!$I$11:$O$11,0),'Project 1'!BG174,'Project 2'!BG174,'Project 3'!BG174)</f>
        <v>15194.76923076923</v>
      </c>
      <c r="CE28" s="144">
        <f ca="1">CHOOSE(MATCH($C$5,Inputs!$I$11:$O$11,0),'Project 1'!BH174,'Project 2'!BH174,'Project 3'!BH174)</f>
        <v>13724.307692307691</v>
      </c>
      <c r="CF28" s="144">
        <f ca="1">CHOOSE(MATCH($C$5,Inputs!$I$11:$O$11,0),'Project 1'!BI174,'Project 2'!BI174,'Project 3'!BI174)</f>
        <v>15194.76923076923</v>
      </c>
      <c r="CG28" s="144">
        <f ca="1">CHOOSE(MATCH($C$5,Inputs!$I$11:$O$11,0),'Project 1'!BJ174,'Project 2'!BJ174,'Project 3'!BJ174)</f>
        <v>14704.615384615385</v>
      </c>
      <c r="CH28" s="144">
        <f ca="1">CHOOSE(MATCH($C$5,Inputs!$I$11:$O$11,0),'Project 1'!BK174,'Project 2'!BK174,'Project 3'!BK174)</f>
        <v>15194.76923076923</v>
      </c>
      <c r="CI28" s="144">
        <f ca="1">CHOOSE(MATCH($C$5,Inputs!$I$11:$O$11,0),'Project 1'!BL174,'Project 2'!BL174,'Project 3'!BL174)</f>
        <v>14704.615384615385</v>
      </c>
      <c r="CJ28" s="144">
        <f ca="1">CHOOSE(MATCH($C$5,Inputs!$I$11:$O$11,0),'Project 1'!BM174,'Project 2'!BM174,'Project 3'!BM174)</f>
        <v>15194.76923076923</v>
      </c>
      <c r="CK28" s="144">
        <f ca="1">CHOOSE(MATCH($C$5,Inputs!$I$11:$O$11,0),'Project 1'!BN174,'Project 2'!BN174,'Project 3'!BN174)</f>
        <v>15194.76923076923</v>
      </c>
      <c r="CL28" s="144">
        <f ca="1">CHOOSE(MATCH($C$5,Inputs!$I$11:$O$11,0),'Project 1'!BO174,'Project 2'!BO174,'Project 3'!BO174)</f>
        <v>14704.615384615385</v>
      </c>
      <c r="CM28" s="144">
        <f ca="1">CHOOSE(MATCH($C$5,Inputs!$I$11:$O$11,0),'Project 1'!BP174,'Project 2'!BP174,'Project 3'!BP174)</f>
        <v>15194.76923076923</v>
      </c>
      <c r="CN28" s="144">
        <f ca="1">CHOOSE(MATCH($C$5,Inputs!$I$11:$O$11,0),'Project 1'!BQ174,'Project 2'!BQ174,'Project 3'!BQ174)</f>
        <v>14704.615384615385</v>
      </c>
      <c r="CO28" s="144">
        <f ca="1">CHOOSE(MATCH($C$5,Inputs!$I$11:$O$11,0),'Project 1'!BR174,'Project 2'!BR174,'Project 3'!BR174)</f>
        <v>15194.76923076923</v>
      </c>
      <c r="CP28" s="144">
        <f ca="1">CHOOSE(MATCH($C$5,Inputs!$I$11:$O$11,0),'Project 1'!BS174,'Project 2'!BS174,'Project 3'!BS174)</f>
        <v>15194.76923076923</v>
      </c>
      <c r="CQ28" s="144">
        <f ca="1">CHOOSE(MATCH($C$5,Inputs!$I$11:$O$11,0),'Project 1'!BT174,'Project 2'!BT174,'Project 3'!BT174)</f>
        <v>13724.307692307691</v>
      </c>
      <c r="CR28" s="144">
        <f ca="1">CHOOSE(MATCH($C$5,Inputs!$I$11:$O$11,0),'Project 1'!BU174,'Project 2'!BU174,'Project 3'!BU174)</f>
        <v>15194.76923076923</v>
      </c>
      <c r="CS28" s="144">
        <f ca="1">CHOOSE(MATCH($C$5,Inputs!$I$11:$O$11,0),'Project 1'!BV174,'Project 2'!BV174,'Project 3'!BV174)</f>
        <v>14704.615384615385</v>
      </c>
      <c r="CT28" s="144">
        <f ca="1">CHOOSE(MATCH($C$5,Inputs!$I$11:$O$11,0),'Project 1'!BW174,'Project 2'!BW174,'Project 3'!BW174)</f>
        <v>15194.76923076923</v>
      </c>
      <c r="CU28" s="144">
        <f ca="1">CHOOSE(MATCH($C$5,Inputs!$I$11:$O$11,0),'Project 1'!BX174,'Project 2'!BX174,'Project 3'!BX174)</f>
        <v>14704.615384615385</v>
      </c>
      <c r="CV28" s="144">
        <f ca="1">CHOOSE(MATCH($C$5,Inputs!$I$11:$O$11,0),'Project 1'!BY174,'Project 2'!BY174,'Project 3'!BY174)</f>
        <v>15194.76923076923</v>
      </c>
      <c r="CW28" s="144">
        <f ca="1">CHOOSE(MATCH($C$5,Inputs!$I$11:$O$11,0),'Project 1'!BZ174,'Project 2'!BZ174,'Project 3'!BZ174)</f>
        <v>15194.76923076923</v>
      </c>
      <c r="CX28" s="144">
        <f ca="1">CHOOSE(MATCH($C$5,Inputs!$I$11:$O$11,0),'Project 1'!CA174,'Project 2'!CA174,'Project 3'!CA174)</f>
        <v>14704.615384615385</v>
      </c>
      <c r="CY28" s="144">
        <f ca="1">CHOOSE(MATCH($C$5,Inputs!$I$11:$O$11,0),'Project 1'!CB174,'Project 2'!CB174,'Project 3'!CB174)</f>
        <v>15194.76923076923</v>
      </c>
      <c r="CZ28" s="144">
        <f ca="1">CHOOSE(MATCH($C$5,Inputs!$I$11:$O$11,0),'Project 1'!CC174,'Project 2'!CC174,'Project 3'!CC174)</f>
        <v>14704.615384615385</v>
      </c>
      <c r="DA28" s="144">
        <f ca="1">CHOOSE(MATCH($C$5,Inputs!$I$11:$O$11,0),'Project 1'!CD174,'Project 2'!CD174,'Project 3'!CD174)</f>
        <v>15194.76923076923</v>
      </c>
      <c r="DB28" s="144">
        <f ca="1">CHOOSE(MATCH($C$5,Inputs!$I$11:$O$11,0),'Project 1'!CE174,'Project 2'!CE174,'Project 3'!CE174)</f>
        <v>15194.76923076923</v>
      </c>
      <c r="DC28" s="144">
        <f ca="1">CHOOSE(MATCH($C$5,Inputs!$I$11:$O$11,0),'Project 1'!CF174,'Project 2'!CF174,'Project 3'!CF174)</f>
        <v>14214.461538461539</v>
      </c>
      <c r="DD28" s="144">
        <f ca="1">CHOOSE(MATCH($C$5,Inputs!$I$11:$O$11,0),'Project 1'!CG174,'Project 2'!CG174,'Project 3'!CG174)</f>
        <v>15194.76923076923</v>
      </c>
      <c r="DE28" s="144">
        <f ca="1">CHOOSE(MATCH($C$5,Inputs!$I$11:$O$11,0),'Project 1'!CH174,'Project 2'!CH174,'Project 3'!CH174)</f>
        <v>14704.615384615385</v>
      </c>
      <c r="DF28" s="144">
        <f ca="1">CHOOSE(MATCH($C$5,Inputs!$I$11:$O$11,0),'Project 1'!CI174,'Project 2'!CI174,'Project 3'!CI174)</f>
        <v>15194.76923076923</v>
      </c>
      <c r="DG28" s="144">
        <f ca="1">CHOOSE(MATCH($C$5,Inputs!$I$11:$O$11,0),'Project 1'!CJ174,'Project 2'!CJ174,'Project 3'!CJ174)</f>
        <v>14704.615384615385</v>
      </c>
      <c r="DH28" s="144">
        <f ca="1">CHOOSE(MATCH($C$5,Inputs!$I$11:$O$11,0),'Project 1'!CK174,'Project 2'!CK174,'Project 3'!CK174)</f>
        <v>15194.76923076923</v>
      </c>
      <c r="DI28" s="144">
        <f ca="1">CHOOSE(MATCH($C$5,Inputs!$I$11:$O$11,0),'Project 1'!CL174,'Project 2'!CL174,'Project 3'!CL174)</f>
        <v>15194.76923076923</v>
      </c>
      <c r="DJ28" s="144">
        <f ca="1">CHOOSE(MATCH($C$5,Inputs!$I$11:$O$11,0),'Project 1'!CM174,'Project 2'!CM174,'Project 3'!CM174)</f>
        <v>14704.615384615385</v>
      </c>
      <c r="DK28" s="144">
        <f ca="1">CHOOSE(MATCH($C$5,Inputs!$I$11:$O$11,0),'Project 1'!CN174,'Project 2'!CN174,'Project 3'!CN174)</f>
        <v>15194.76923076923</v>
      </c>
      <c r="DL28" s="144">
        <f ca="1">CHOOSE(MATCH($C$5,Inputs!$I$11:$O$11,0),'Project 1'!CO174,'Project 2'!CO174,'Project 3'!CO174)</f>
        <v>14704.615384615385</v>
      </c>
      <c r="DM28" s="144">
        <f ca="1">CHOOSE(MATCH($C$5,Inputs!$I$11:$O$11,0),'Project 1'!CP174,'Project 2'!CP174,'Project 3'!CP174)</f>
        <v>15194.76923076923</v>
      </c>
      <c r="DN28" s="144">
        <f ca="1">CHOOSE(MATCH($C$5,Inputs!$I$11:$O$11,0),'Project 1'!CQ174,'Project 2'!CQ174,'Project 3'!CQ174)</f>
        <v>15194.76923076923</v>
      </c>
      <c r="DO28" s="144">
        <f ca="1">CHOOSE(MATCH($C$5,Inputs!$I$11:$O$11,0),'Project 1'!CR174,'Project 2'!CR174,'Project 3'!CR174)</f>
        <v>13724.307692307691</v>
      </c>
      <c r="DP28" s="144">
        <f ca="1">CHOOSE(MATCH($C$5,Inputs!$I$11:$O$11,0),'Project 1'!CS174,'Project 2'!CS174,'Project 3'!CS174)</f>
        <v>15194.76923076923</v>
      </c>
      <c r="DQ28" s="144">
        <f ca="1">CHOOSE(MATCH($C$5,Inputs!$I$11:$O$11,0),'Project 1'!CT174,'Project 2'!CT174,'Project 3'!CT174)</f>
        <v>14704.615384615385</v>
      </c>
      <c r="DR28" s="144">
        <f ca="1">CHOOSE(MATCH($C$5,Inputs!$I$11:$O$11,0),'Project 1'!CU174,'Project 2'!CU174,'Project 3'!CU174)</f>
        <v>15194.76923076923</v>
      </c>
      <c r="DS28" s="144">
        <f ca="1">CHOOSE(MATCH($C$5,Inputs!$I$11:$O$11,0),'Project 1'!CV174,'Project 2'!CV174,'Project 3'!CV174)</f>
        <v>14704.615384615385</v>
      </c>
      <c r="DT28" s="144">
        <f ca="1">CHOOSE(MATCH($C$5,Inputs!$I$11:$O$11,0),'Project 1'!CW174,'Project 2'!CW174,'Project 3'!CW174)</f>
        <v>15194.76923076923</v>
      </c>
      <c r="DU28" s="144">
        <f ca="1">CHOOSE(MATCH($C$5,Inputs!$I$11:$O$11,0),'Project 1'!CX174,'Project 2'!CX174,'Project 3'!CX174)</f>
        <v>15194.76923076923</v>
      </c>
      <c r="DV28" s="144">
        <f ca="1">CHOOSE(MATCH($C$5,Inputs!$I$11:$O$11,0),'Project 1'!CY174,'Project 2'!CY174,'Project 3'!CY174)</f>
        <v>14704.615384615385</v>
      </c>
      <c r="DW28" s="144">
        <f ca="1">CHOOSE(MATCH($C$5,Inputs!$I$11:$O$11,0),'Project 1'!CZ174,'Project 2'!CZ174,'Project 3'!CZ174)</f>
        <v>15194.76923076923</v>
      </c>
      <c r="DX28" s="144">
        <f ca="1">CHOOSE(MATCH($C$5,Inputs!$I$11:$O$11,0),'Project 1'!DA174,'Project 2'!DA174,'Project 3'!DA174)</f>
        <v>14704.615384615385</v>
      </c>
      <c r="DY28" s="144">
        <f ca="1">CHOOSE(MATCH($C$5,Inputs!$I$11:$O$11,0),'Project 1'!DB174,'Project 2'!DB174,'Project 3'!DB174)</f>
        <v>15194.76923076923</v>
      </c>
      <c r="DZ28" s="144">
        <f ca="1">CHOOSE(MATCH($C$5,Inputs!$I$11:$O$11,0),'Project 1'!DC174,'Project 2'!DC174,'Project 3'!DC174)</f>
        <v>15194.76923076923</v>
      </c>
      <c r="EA28" s="144">
        <f ca="1">CHOOSE(MATCH($C$5,Inputs!$I$11:$O$11,0),'Project 1'!DD174,'Project 2'!DD174,'Project 3'!DD174)</f>
        <v>13724.307692307691</v>
      </c>
      <c r="EB28" s="144">
        <f ca="1">CHOOSE(MATCH($C$5,Inputs!$I$11:$O$11,0),'Project 1'!DE174,'Project 2'!DE174,'Project 3'!DE174)</f>
        <v>15194.76923076923</v>
      </c>
      <c r="EC28" s="144">
        <f ca="1">CHOOSE(MATCH($C$5,Inputs!$I$11:$O$11,0),'Project 1'!DF174,'Project 2'!DF174,'Project 3'!DF174)</f>
        <v>14704.615384615385</v>
      </c>
      <c r="ED28" s="144">
        <f ca="1">CHOOSE(MATCH($C$5,Inputs!$I$11:$O$11,0),'Project 1'!DG174,'Project 2'!DG174,'Project 3'!DG174)</f>
        <v>15194.76923076923</v>
      </c>
      <c r="EE28" s="144">
        <f ca="1">CHOOSE(MATCH($C$5,Inputs!$I$11:$O$11,0),'Project 1'!DH174,'Project 2'!DH174,'Project 3'!DH174)</f>
        <v>14704.615384615385</v>
      </c>
      <c r="EF28" s="144">
        <f ca="1">CHOOSE(MATCH($C$5,Inputs!$I$11:$O$11,0),'Project 1'!DI174,'Project 2'!DI174,'Project 3'!DI174)</f>
        <v>15194.76923076923</v>
      </c>
      <c r="EG28" s="144">
        <f ca="1">CHOOSE(MATCH($C$5,Inputs!$I$11:$O$11,0),'Project 1'!DJ174,'Project 2'!DJ174,'Project 3'!DJ174)</f>
        <v>15194.76923076923</v>
      </c>
      <c r="EH28" s="144">
        <f ca="1">CHOOSE(MATCH($C$5,Inputs!$I$11:$O$11,0),'Project 1'!DK174,'Project 2'!DK174,'Project 3'!DK174)</f>
        <v>14704.615384615385</v>
      </c>
      <c r="EI28" s="144">
        <f ca="1">CHOOSE(MATCH($C$5,Inputs!$I$11:$O$11,0),'Project 1'!DL174,'Project 2'!DL174,'Project 3'!DL174)</f>
        <v>15194.76923076923</v>
      </c>
      <c r="EJ28" s="144">
        <f ca="1">CHOOSE(MATCH($C$5,Inputs!$I$11:$O$11,0),'Project 1'!DM174,'Project 2'!DM174,'Project 3'!DM174)</f>
        <v>14704.615384615385</v>
      </c>
      <c r="EK28" s="144">
        <f ca="1">CHOOSE(MATCH($C$5,Inputs!$I$11:$O$11,0),'Project 1'!DN174,'Project 2'!DN174,'Project 3'!DN174)</f>
        <v>15194.76923076923</v>
      </c>
      <c r="EL28" s="144">
        <f ca="1">CHOOSE(MATCH($C$5,Inputs!$I$11:$O$11,0),'Project 1'!DO174,'Project 2'!DO174,'Project 3'!DO174)</f>
        <v>15194.76923076923</v>
      </c>
      <c r="EM28" s="144">
        <f ca="1">CHOOSE(MATCH($C$5,Inputs!$I$11:$O$11,0),'Project 1'!DP174,'Project 2'!DP174,'Project 3'!DP174)</f>
        <v>13724.307692307691</v>
      </c>
      <c r="EN28" s="144">
        <f ca="1">CHOOSE(MATCH($C$5,Inputs!$I$11:$O$11,0),'Project 1'!DQ174,'Project 2'!DQ174,'Project 3'!DQ174)</f>
        <v>15194.76923076923</v>
      </c>
      <c r="EO28" s="144">
        <f ca="1">CHOOSE(MATCH($C$5,Inputs!$I$11:$O$11,0),'Project 1'!DR174,'Project 2'!DR174,'Project 3'!DR174)</f>
        <v>14704.615384615385</v>
      </c>
      <c r="EP28" s="144">
        <f ca="1">CHOOSE(MATCH($C$5,Inputs!$I$11:$O$11,0),'Project 1'!DS174,'Project 2'!DS174,'Project 3'!DS174)</f>
        <v>15194.76923076923</v>
      </c>
      <c r="EQ28" s="144">
        <f ca="1">CHOOSE(MATCH($C$5,Inputs!$I$11:$O$11,0),'Project 1'!DT174,'Project 2'!DT174,'Project 3'!DT174)</f>
        <v>14704.615384615385</v>
      </c>
      <c r="ER28" s="144">
        <f ca="1">CHOOSE(MATCH($C$5,Inputs!$I$11:$O$11,0),'Project 1'!DU174,'Project 2'!DU174,'Project 3'!DU174)</f>
        <v>15194.76923076923</v>
      </c>
      <c r="ES28" s="144">
        <f ca="1">CHOOSE(MATCH($C$5,Inputs!$I$11:$O$11,0),'Project 1'!DV174,'Project 2'!DV174,'Project 3'!DV174)</f>
        <v>15194.76923076923</v>
      </c>
      <c r="ET28" s="144">
        <f ca="1">CHOOSE(MATCH($C$5,Inputs!$I$11:$O$11,0),'Project 1'!DW174,'Project 2'!DW174,'Project 3'!DW174)</f>
        <v>14704.615384615385</v>
      </c>
      <c r="EU28" s="144">
        <f ca="1">CHOOSE(MATCH($C$5,Inputs!$I$11:$O$11,0),'Project 1'!DX174,'Project 2'!DX174,'Project 3'!DX174)</f>
        <v>15194.76923076923</v>
      </c>
      <c r="EV28" s="144">
        <f ca="1">CHOOSE(MATCH($C$5,Inputs!$I$11:$O$11,0),'Project 1'!DY174,'Project 2'!DY174,'Project 3'!DY174)</f>
        <v>14704.615384615385</v>
      </c>
      <c r="EW28" s="144">
        <f ca="1">CHOOSE(MATCH($C$5,Inputs!$I$11:$O$11,0),'Project 1'!DZ174,'Project 2'!DZ174,'Project 3'!DZ174)</f>
        <v>15194.76923076923</v>
      </c>
    </row>
    <row r="29" spans="13:153">
      <c r="AF29" s="135" t="s">
        <v>84</v>
      </c>
      <c r="AG29" s="144">
        <f ca="1">CHOOSE(MATCH($C$5,Inputs!$I$11:$O$11,0),'Project 1'!J175,'Project 2'!J175,'Project 3'!J175)</f>
        <v>0</v>
      </c>
      <c r="AH29" s="144">
        <f ca="1">CHOOSE(MATCH($C$5,Inputs!$I$11:$O$11,0),'Project 1'!K175,'Project 2'!K175,'Project 3'!K175)</f>
        <v>0</v>
      </c>
      <c r="AI29" s="144">
        <f ca="1">CHOOSE(MATCH($C$5,Inputs!$I$11:$O$11,0),'Project 1'!L175,'Project 2'!L175,'Project 3'!L175)</f>
        <v>0</v>
      </c>
      <c r="AJ29" s="144">
        <f ca="1">CHOOSE(MATCH($C$5,Inputs!$I$11:$O$11,0),'Project 1'!M175,'Project 2'!M175,'Project 3'!M175)</f>
        <v>0</v>
      </c>
      <c r="AK29" s="144">
        <f ca="1">CHOOSE(MATCH($C$5,Inputs!$I$11:$O$11,0),'Project 1'!N175,'Project 2'!N175,'Project 3'!N175)</f>
        <v>8822.7692307692305</v>
      </c>
      <c r="AL29" s="144">
        <f ca="1">CHOOSE(MATCH($C$5,Inputs!$I$11:$O$11,0),'Project 1'!O175,'Project 2'!O175,'Project 3'!O175)</f>
        <v>9116.8615384615387</v>
      </c>
      <c r="AM29" s="144">
        <f ca="1">CHOOSE(MATCH($C$5,Inputs!$I$11:$O$11,0),'Project 1'!P175,'Project 2'!P175,'Project 3'!P175)</f>
        <v>8822.7692307692305</v>
      </c>
      <c r="AN29" s="144">
        <f ca="1">CHOOSE(MATCH($C$5,Inputs!$I$11:$O$11,0),'Project 1'!Q175,'Project 2'!Q175,'Project 3'!Q175)</f>
        <v>9116.8615384615387</v>
      </c>
      <c r="AO29" s="144">
        <f ca="1">CHOOSE(MATCH($C$5,Inputs!$I$11:$O$11,0),'Project 1'!R175,'Project 2'!R175,'Project 3'!R175)</f>
        <v>9116.8615384615387</v>
      </c>
      <c r="AP29" s="144">
        <f ca="1">CHOOSE(MATCH($C$5,Inputs!$I$11:$O$11,0),'Project 1'!S175,'Project 2'!S175,'Project 3'!S175)</f>
        <v>8822.7692307692305</v>
      </c>
      <c r="AQ29" s="144">
        <f ca="1">CHOOSE(MATCH($C$5,Inputs!$I$11:$O$11,0),'Project 1'!T175,'Project 2'!T175,'Project 3'!T175)</f>
        <v>9116.8615384615387</v>
      </c>
      <c r="AR29" s="144">
        <f ca="1">CHOOSE(MATCH($C$5,Inputs!$I$11:$O$11,0),'Project 1'!U175,'Project 2'!U175,'Project 3'!U175)</f>
        <v>8822.7692307692305</v>
      </c>
      <c r="AS29" s="144">
        <f ca="1">CHOOSE(MATCH($C$5,Inputs!$I$11:$O$11,0),'Project 1'!V175,'Project 2'!V175,'Project 3'!V175)</f>
        <v>9116.8615384615387</v>
      </c>
      <c r="AT29" s="144">
        <f ca="1">CHOOSE(MATCH($C$5,Inputs!$I$11:$O$11,0),'Project 1'!W175,'Project 2'!W175,'Project 3'!W175)</f>
        <v>9116.8615384615387</v>
      </c>
      <c r="AU29" s="144">
        <f ca="1">CHOOSE(MATCH($C$5,Inputs!$I$11:$O$11,0),'Project 1'!X175,'Project 2'!X175,'Project 3'!X175)</f>
        <v>8234.5846153846142</v>
      </c>
      <c r="AV29" s="144">
        <f ca="1">CHOOSE(MATCH($C$5,Inputs!$I$11:$O$11,0),'Project 1'!Y175,'Project 2'!Y175,'Project 3'!Y175)</f>
        <v>9116.8615384615387</v>
      </c>
      <c r="AW29" s="144">
        <f ca="1">CHOOSE(MATCH($C$5,Inputs!$I$11:$O$11,0),'Project 1'!Z175,'Project 2'!Z175,'Project 3'!Z175)</f>
        <v>8822.7692307692305</v>
      </c>
      <c r="AX29" s="144">
        <f ca="1">CHOOSE(MATCH($C$5,Inputs!$I$11:$O$11,0),'Project 1'!AA175,'Project 2'!AA175,'Project 3'!AA175)</f>
        <v>9116.8615384615387</v>
      </c>
      <c r="AY29" s="144">
        <f ca="1">CHOOSE(MATCH($C$5,Inputs!$I$11:$O$11,0),'Project 1'!AB175,'Project 2'!AB175,'Project 3'!AB175)</f>
        <v>8822.7692307692305</v>
      </c>
      <c r="AZ29" s="144">
        <f ca="1">CHOOSE(MATCH($C$5,Inputs!$I$11:$O$11,0),'Project 1'!AC175,'Project 2'!AC175,'Project 3'!AC175)</f>
        <v>9116.8615384615387</v>
      </c>
      <c r="BA29" s="144">
        <f ca="1">CHOOSE(MATCH($C$5,Inputs!$I$11:$O$11,0),'Project 1'!AD175,'Project 2'!AD175,'Project 3'!AD175)</f>
        <v>9116.8615384615387</v>
      </c>
      <c r="BB29" s="144">
        <f ca="1">CHOOSE(MATCH($C$5,Inputs!$I$11:$O$11,0),'Project 1'!AE175,'Project 2'!AE175,'Project 3'!AE175)</f>
        <v>8822.7692307692305</v>
      </c>
      <c r="BC29" s="144">
        <f ca="1">CHOOSE(MATCH($C$5,Inputs!$I$11:$O$11,0),'Project 1'!AF175,'Project 2'!AF175,'Project 3'!AF175)</f>
        <v>9116.8615384615387</v>
      </c>
      <c r="BD29" s="144">
        <f ca="1">CHOOSE(MATCH($C$5,Inputs!$I$11:$O$11,0),'Project 1'!AG175,'Project 2'!AG175,'Project 3'!AG175)</f>
        <v>8822.7692307692305</v>
      </c>
      <c r="BE29" s="144">
        <f ca="1">CHOOSE(MATCH($C$5,Inputs!$I$11:$O$11,0),'Project 1'!AH175,'Project 2'!AH175,'Project 3'!AH175)</f>
        <v>9116.8615384615387</v>
      </c>
      <c r="BF29" s="144">
        <f ca="1">CHOOSE(MATCH($C$5,Inputs!$I$11:$O$11,0),'Project 1'!AI175,'Project 2'!AI175,'Project 3'!AI175)</f>
        <v>9116.8615384615387</v>
      </c>
      <c r="BG29" s="144">
        <f ca="1">CHOOSE(MATCH($C$5,Inputs!$I$11:$O$11,0),'Project 1'!AJ175,'Project 2'!AJ175,'Project 3'!AJ175)</f>
        <v>8528.6769230769223</v>
      </c>
      <c r="BH29" s="144">
        <f ca="1">CHOOSE(MATCH($C$5,Inputs!$I$11:$O$11,0),'Project 1'!AK175,'Project 2'!AK175,'Project 3'!AK175)</f>
        <v>9116.8615384615387</v>
      </c>
      <c r="BI29" s="144">
        <f ca="1">CHOOSE(MATCH($C$5,Inputs!$I$11:$O$11,0),'Project 1'!AL175,'Project 2'!AL175,'Project 3'!AL175)</f>
        <v>8822.7692307692305</v>
      </c>
      <c r="BJ29" s="144">
        <f ca="1">CHOOSE(MATCH($C$5,Inputs!$I$11:$O$11,0),'Project 1'!AM175,'Project 2'!AM175,'Project 3'!AM175)</f>
        <v>9116.8615384615387</v>
      </c>
      <c r="BK29" s="144">
        <f ca="1">CHOOSE(MATCH($C$5,Inputs!$I$11:$O$11,0),'Project 1'!AN175,'Project 2'!AN175,'Project 3'!AN175)</f>
        <v>8822.7692307692305</v>
      </c>
      <c r="BL29" s="144">
        <f ca="1">CHOOSE(MATCH($C$5,Inputs!$I$11:$O$11,0),'Project 1'!AO175,'Project 2'!AO175,'Project 3'!AO175)</f>
        <v>9116.8615384615387</v>
      </c>
      <c r="BM29" s="144">
        <f ca="1">CHOOSE(MATCH($C$5,Inputs!$I$11:$O$11,0),'Project 1'!AP175,'Project 2'!AP175,'Project 3'!AP175)</f>
        <v>9116.8615384615387</v>
      </c>
      <c r="BN29" s="144">
        <f ca="1">CHOOSE(MATCH($C$5,Inputs!$I$11:$O$11,0),'Project 1'!AQ175,'Project 2'!AQ175,'Project 3'!AQ175)</f>
        <v>8822.7692307692305</v>
      </c>
      <c r="BO29" s="144">
        <f ca="1">CHOOSE(MATCH($C$5,Inputs!$I$11:$O$11,0),'Project 1'!AR175,'Project 2'!AR175,'Project 3'!AR175)</f>
        <v>9116.8615384615387</v>
      </c>
      <c r="BP29" s="144">
        <f ca="1">CHOOSE(MATCH($C$5,Inputs!$I$11:$O$11,0),'Project 1'!AS175,'Project 2'!AS175,'Project 3'!AS175)</f>
        <v>8822.7692307692305</v>
      </c>
      <c r="BQ29" s="144">
        <f ca="1">CHOOSE(MATCH($C$5,Inputs!$I$11:$O$11,0),'Project 1'!AT175,'Project 2'!AT175,'Project 3'!AT175)</f>
        <v>9116.8615384615387</v>
      </c>
      <c r="BR29" s="144">
        <f ca="1">CHOOSE(MATCH($C$5,Inputs!$I$11:$O$11,0),'Project 1'!AU175,'Project 2'!AU175,'Project 3'!AU175)</f>
        <v>9116.8615384615387</v>
      </c>
      <c r="BS29" s="144">
        <f ca="1">CHOOSE(MATCH($C$5,Inputs!$I$11:$O$11,0),'Project 1'!AV175,'Project 2'!AV175,'Project 3'!AV175)</f>
        <v>8234.5846153846142</v>
      </c>
      <c r="BT29" s="144">
        <f ca="1">CHOOSE(MATCH($C$5,Inputs!$I$11:$O$11,0),'Project 1'!AW175,'Project 2'!AW175,'Project 3'!AW175)</f>
        <v>9116.8615384615387</v>
      </c>
      <c r="BU29" s="144">
        <f ca="1">CHOOSE(MATCH($C$5,Inputs!$I$11:$O$11,0),'Project 1'!AX175,'Project 2'!AX175,'Project 3'!AX175)</f>
        <v>14704.615384615385</v>
      </c>
      <c r="BV29" s="144">
        <f ca="1">CHOOSE(MATCH($C$5,Inputs!$I$11:$O$11,0),'Project 1'!AY175,'Project 2'!AY175,'Project 3'!AY175)</f>
        <v>15194.76923076923</v>
      </c>
      <c r="BW29" s="144">
        <f ca="1">CHOOSE(MATCH($C$5,Inputs!$I$11:$O$11,0),'Project 1'!AZ175,'Project 2'!AZ175,'Project 3'!AZ175)</f>
        <v>14704.615384615385</v>
      </c>
      <c r="BX29" s="144">
        <f ca="1">CHOOSE(MATCH($C$5,Inputs!$I$11:$O$11,0),'Project 1'!BA175,'Project 2'!BA175,'Project 3'!BA175)</f>
        <v>15194.76923076923</v>
      </c>
      <c r="BY29" s="144">
        <f ca="1">CHOOSE(MATCH($C$5,Inputs!$I$11:$O$11,0),'Project 1'!BB175,'Project 2'!BB175,'Project 3'!BB175)</f>
        <v>15194.76923076923</v>
      </c>
      <c r="BZ29" s="144">
        <f ca="1">CHOOSE(MATCH($C$5,Inputs!$I$11:$O$11,0),'Project 1'!BC175,'Project 2'!BC175,'Project 3'!BC175)</f>
        <v>14704.615384615385</v>
      </c>
      <c r="CA29" s="144">
        <f ca="1">CHOOSE(MATCH($C$5,Inputs!$I$11:$O$11,0),'Project 1'!BD175,'Project 2'!BD175,'Project 3'!BD175)</f>
        <v>15194.76923076923</v>
      </c>
      <c r="CB29" s="144">
        <f ca="1">CHOOSE(MATCH($C$5,Inputs!$I$11:$O$11,0),'Project 1'!BE175,'Project 2'!BE175,'Project 3'!BE175)</f>
        <v>14704.615384615385</v>
      </c>
      <c r="CC29" s="144">
        <f ca="1">CHOOSE(MATCH($C$5,Inputs!$I$11:$O$11,0),'Project 1'!BF175,'Project 2'!BF175,'Project 3'!BF175)</f>
        <v>15194.76923076923</v>
      </c>
      <c r="CD29" s="144">
        <f ca="1">CHOOSE(MATCH($C$5,Inputs!$I$11:$O$11,0),'Project 1'!BG175,'Project 2'!BG175,'Project 3'!BG175)</f>
        <v>15194.76923076923</v>
      </c>
      <c r="CE29" s="144">
        <f ca="1">CHOOSE(MATCH($C$5,Inputs!$I$11:$O$11,0),'Project 1'!BH175,'Project 2'!BH175,'Project 3'!BH175)</f>
        <v>13724.307692307691</v>
      </c>
      <c r="CF29" s="144">
        <f ca="1">CHOOSE(MATCH($C$5,Inputs!$I$11:$O$11,0),'Project 1'!BI175,'Project 2'!BI175,'Project 3'!BI175)</f>
        <v>15194.76923076923</v>
      </c>
      <c r="CG29" s="144">
        <f ca="1">CHOOSE(MATCH($C$5,Inputs!$I$11:$O$11,0),'Project 1'!BJ175,'Project 2'!BJ175,'Project 3'!BJ175)</f>
        <v>14704.615384615385</v>
      </c>
      <c r="CH29" s="144">
        <f ca="1">CHOOSE(MATCH($C$5,Inputs!$I$11:$O$11,0),'Project 1'!BK175,'Project 2'!BK175,'Project 3'!BK175)</f>
        <v>15194.76923076923</v>
      </c>
      <c r="CI29" s="144">
        <f ca="1">CHOOSE(MATCH($C$5,Inputs!$I$11:$O$11,0),'Project 1'!BL175,'Project 2'!BL175,'Project 3'!BL175)</f>
        <v>14704.615384615385</v>
      </c>
      <c r="CJ29" s="144">
        <f ca="1">CHOOSE(MATCH($C$5,Inputs!$I$11:$O$11,0),'Project 1'!BM175,'Project 2'!BM175,'Project 3'!BM175)</f>
        <v>15194.76923076923</v>
      </c>
      <c r="CK29" s="144">
        <f ca="1">CHOOSE(MATCH($C$5,Inputs!$I$11:$O$11,0),'Project 1'!BN175,'Project 2'!BN175,'Project 3'!BN175)</f>
        <v>15194.76923076923</v>
      </c>
      <c r="CL29" s="144">
        <f ca="1">CHOOSE(MATCH($C$5,Inputs!$I$11:$O$11,0),'Project 1'!BO175,'Project 2'!BO175,'Project 3'!BO175)</f>
        <v>14704.615384615385</v>
      </c>
      <c r="CM29" s="144">
        <f ca="1">CHOOSE(MATCH($C$5,Inputs!$I$11:$O$11,0),'Project 1'!BP175,'Project 2'!BP175,'Project 3'!BP175)</f>
        <v>15194.76923076923</v>
      </c>
      <c r="CN29" s="144">
        <f ca="1">CHOOSE(MATCH($C$5,Inputs!$I$11:$O$11,0),'Project 1'!BQ175,'Project 2'!BQ175,'Project 3'!BQ175)</f>
        <v>14704.615384615385</v>
      </c>
      <c r="CO29" s="144">
        <f ca="1">CHOOSE(MATCH($C$5,Inputs!$I$11:$O$11,0),'Project 1'!BR175,'Project 2'!BR175,'Project 3'!BR175)</f>
        <v>15194.76923076923</v>
      </c>
      <c r="CP29" s="144">
        <f ca="1">CHOOSE(MATCH($C$5,Inputs!$I$11:$O$11,0),'Project 1'!BS175,'Project 2'!BS175,'Project 3'!BS175)</f>
        <v>15194.76923076923</v>
      </c>
      <c r="CQ29" s="144">
        <f ca="1">CHOOSE(MATCH($C$5,Inputs!$I$11:$O$11,0),'Project 1'!BT175,'Project 2'!BT175,'Project 3'!BT175)</f>
        <v>13724.307692307691</v>
      </c>
      <c r="CR29" s="144">
        <f ca="1">CHOOSE(MATCH($C$5,Inputs!$I$11:$O$11,0),'Project 1'!BU175,'Project 2'!BU175,'Project 3'!BU175)</f>
        <v>15194.76923076923</v>
      </c>
      <c r="CS29" s="144">
        <f ca="1">CHOOSE(MATCH($C$5,Inputs!$I$11:$O$11,0),'Project 1'!BV175,'Project 2'!BV175,'Project 3'!BV175)</f>
        <v>14704.615384615385</v>
      </c>
      <c r="CT29" s="144">
        <f ca="1">CHOOSE(MATCH($C$5,Inputs!$I$11:$O$11,0),'Project 1'!BW175,'Project 2'!BW175,'Project 3'!BW175)</f>
        <v>15194.76923076923</v>
      </c>
      <c r="CU29" s="144">
        <f ca="1">CHOOSE(MATCH($C$5,Inputs!$I$11:$O$11,0),'Project 1'!BX175,'Project 2'!BX175,'Project 3'!BX175)</f>
        <v>14704.615384615385</v>
      </c>
      <c r="CV29" s="144">
        <f ca="1">CHOOSE(MATCH($C$5,Inputs!$I$11:$O$11,0),'Project 1'!BY175,'Project 2'!BY175,'Project 3'!BY175)</f>
        <v>15194.76923076923</v>
      </c>
      <c r="CW29" s="144">
        <f ca="1">CHOOSE(MATCH($C$5,Inputs!$I$11:$O$11,0),'Project 1'!BZ175,'Project 2'!BZ175,'Project 3'!BZ175)</f>
        <v>15194.76923076923</v>
      </c>
      <c r="CX29" s="144">
        <f ca="1">CHOOSE(MATCH($C$5,Inputs!$I$11:$O$11,0),'Project 1'!CA175,'Project 2'!CA175,'Project 3'!CA175)</f>
        <v>14704.615384615385</v>
      </c>
      <c r="CY29" s="144">
        <f ca="1">CHOOSE(MATCH($C$5,Inputs!$I$11:$O$11,0),'Project 1'!CB175,'Project 2'!CB175,'Project 3'!CB175)</f>
        <v>15194.76923076923</v>
      </c>
      <c r="CZ29" s="144">
        <f ca="1">CHOOSE(MATCH($C$5,Inputs!$I$11:$O$11,0),'Project 1'!CC175,'Project 2'!CC175,'Project 3'!CC175)</f>
        <v>14704.615384615385</v>
      </c>
      <c r="DA29" s="144">
        <f ca="1">CHOOSE(MATCH($C$5,Inputs!$I$11:$O$11,0),'Project 1'!CD175,'Project 2'!CD175,'Project 3'!CD175)</f>
        <v>15194.76923076923</v>
      </c>
      <c r="DB29" s="144">
        <f ca="1">CHOOSE(MATCH($C$5,Inputs!$I$11:$O$11,0),'Project 1'!CE175,'Project 2'!CE175,'Project 3'!CE175)</f>
        <v>15194.76923076923</v>
      </c>
      <c r="DC29" s="144">
        <f ca="1">CHOOSE(MATCH($C$5,Inputs!$I$11:$O$11,0),'Project 1'!CF175,'Project 2'!CF175,'Project 3'!CF175)</f>
        <v>14214.461538461539</v>
      </c>
      <c r="DD29" s="144">
        <f ca="1">CHOOSE(MATCH($C$5,Inputs!$I$11:$O$11,0),'Project 1'!CG175,'Project 2'!CG175,'Project 3'!CG175)</f>
        <v>15194.76923076923</v>
      </c>
      <c r="DE29" s="144">
        <f ca="1">CHOOSE(MATCH($C$5,Inputs!$I$11:$O$11,0),'Project 1'!CH175,'Project 2'!CH175,'Project 3'!CH175)</f>
        <v>14704.615384615385</v>
      </c>
      <c r="DF29" s="144">
        <f ca="1">CHOOSE(MATCH($C$5,Inputs!$I$11:$O$11,0),'Project 1'!CI175,'Project 2'!CI175,'Project 3'!CI175)</f>
        <v>15194.76923076923</v>
      </c>
      <c r="DG29" s="144">
        <f ca="1">CHOOSE(MATCH($C$5,Inputs!$I$11:$O$11,0),'Project 1'!CJ175,'Project 2'!CJ175,'Project 3'!CJ175)</f>
        <v>14704.615384615385</v>
      </c>
      <c r="DH29" s="144">
        <f ca="1">CHOOSE(MATCH($C$5,Inputs!$I$11:$O$11,0),'Project 1'!CK175,'Project 2'!CK175,'Project 3'!CK175)</f>
        <v>15194.76923076923</v>
      </c>
      <c r="DI29" s="144">
        <f ca="1">CHOOSE(MATCH($C$5,Inputs!$I$11:$O$11,0),'Project 1'!CL175,'Project 2'!CL175,'Project 3'!CL175)</f>
        <v>15194.76923076923</v>
      </c>
      <c r="DJ29" s="144">
        <f ca="1">CHOOSE(MATCH($C$5,Inputs!$I$11:$O$11,0),'Project 1'!CM175,'Project 2'!CM175,'Project 3'!CM175)</f>
        <v>14704.615384615385</v>
      </c>
      <c r="DK29" s="144">
        <f ca="1">CHOOSE(MATCH($C$5,Inputs!$I$11:$O$11,0),'Project 1'!CN175,'Project 2'!CN175,'Project 3'!CN175)</f>
        <v>15194.76923076923</v>
      </c>
      <c r="DL29" s="144">
        <f ca="1">CHOOSE(MATCH($C$5,Inputs!$I$11:$O$11,0),'Project 1'!CO175,'Project 2'!CO175,'Project 3'!CO175)</f>
        <v>14704.615384615385</v>
      </c>
      <c r="DM29" s="144">
        <f ca="1">CHOOSE(MATCH($C$5,Inputs!$I$11:$O$11,0),'Project 1'!CP175,'Project 2'!CP175,'Project 3'!CP175)</f>
        <v>15194.76923076923</v>
      </c>
      <c r="DN29" s="144">
        <f ca="1">CHOOSE(MATCH($C$5,Inputs!$I$11:$O$11,0),'Project 1'!CQ175,'Project 2'!CQ175,'Project 3'!CQ175)</f>
        <v>15194.76923076923</v>
      </c>
      <c r="DO29" s="144">
        <f ca="1">CHOOSE(MATCH($C$5,Inputs!$I$11:$O$11,0),'Project 1'!CR175,'Project 2'!CR175,'Project 3'!CR175)</f>
        <v>13724.307692307691</v>
      </c>
      <c r="DP29" s="144">
        <f ca="1">CHOOSE(MATCH($C$5,Inputs!$I$11:$O$11,0),'Project 1'!CS175,'Project 2'!CS175,'Project 3'!CS175)</f>
        <v>15194.76923076923</v>
      </c>
      <c r="DQ29" s="144">
        <f ca="1">CHOOSE(MATCH($C$5,Inputs!$I$11:$O$11,0),'Project 1'!CT175,'Project 2'!CT175,'Project 3'!CT175)</f>
        <v>14704.615384615385</v>
      </c>
      <c r="DR29" s="144">
        <f ca="1">CHOOSE(MATCH($C$5,Inputs!$I$11:$O$11,0),'Project 1'!CU175,'Project 2'!CU175,'Project 3'!CU175)</f>
        <v>15194.76923076923</v>
      </c>
      <c r="DS29" s="144">
        <f ca="1">CHOOSE(MATCH($C$5,Inputs!$I$11:$O$11,0),'Project 1'!CV175,'Project 2'!CV175,'Project 3'!CV175)</f>
        <v>14704.615384615385</v>
      </c>
      <c r="DT29" s="144">
        <f ca="1">CHOOSE(MATCH($C$5,Inputs!$I$11:$O$11,0),'Project 1'!CW175,'Project 2'!CW175,'Project 3'!CW175)</f>
        <v>15194.76923076923</v>
      </c>
      <c r="DU29" s="144">
        <f ca="1">CHOOSE(MATCH($C$5,Inputs!$I$11:$O$11,0),'Project 1'!CX175,'Project 2'!CX175,'Project 3'!CX175)</f>
        <v>15194.76923076923</v>
      </c>
      <c r="DV29" s="144">
        <f ca="1">CHOOSE(MATCH($C$5,Inputs!$I$11:$O$11,0),'Project 1'!CY175,'Project 2'!CY175,'Project 3'!CY175)</f>
        <v>14704.615384615385</v>
      </c>
      <c r="DW29" s="144">
        <f ca="1">CHOOSE(MATCH($C$5,Inputs!$I$11:$O$11,0),'Project 1'!CZ175,'Project 2'!CZ175,'Project 3'!CZ175)</f>
        <v>15194.76923076923</v>
      </c>
      <c r="DX29" s="144">
        <f ca="1">CHOOSE(MATCH($C$5,Inputs!$I$11:$O$11,0),'Project 1'!DA175,'Project 2'!DA175,'Project 3'!DA175)</f>
        <v>14704.615384615385</v>
      </c>
      <c r="DY29" s="144">
        <f ca="1">CHOOSE(MATCH($C$5,Inputs!$I$11:$O$11,0),'Project 1'!DB175,'Project 2'!DB175,'Project 3'!DB175)</f>
        <v>15194.76923076923</v>
      </c>
      <c r="DZ29" s="144">
        <f ca="1">CHOOSE(MATCH($C$5,Inputs!$I$11:$O$11,0),'Project 1'!DC175,'Project 2'!DC175,'Project 3'!DC175)</f>
        <v>15194.76923076923</v>
      </c>
      <c r="EA29" s="144">
        <f ca="1">CHOOSE(MATCH($C$5,Inputs!$I$11:$O$11,0),'Project 1'!DD175,'Project 2'!DD175,'Project 3'!DD175)</f>
        <v>13724.307692307691</v>
      </c>
      <c r="EB29" s="144">
        <f ca="1">CHOOSE(MATCH($C$5,Inputs!$I$11:$O$11,0),'Project 1'!DE175,'Project 2'!DE175,'Project 3'!DE175)</f>
        <v>15194.76923076923</v>
      </c>
      <c r="EC29" s="144">
        <f ca="1">CHOOSE(MATCH($C$5,Inputs!$I$11:$O$11,0),'Project 1'!DF175,'Project 2'!DF175,'Project 3'!DF175)</f>
        <v>14704.615384615385</v>
      </c>
      <c r="ED29" s="144">
        <f ca="1">CHOOSE(MATCH($C$5,Inputs!$I$11:$O$11,0),'Project 1'!DG175,'Project 2'!DG175,'Project 3'!DG175)</f>
        <v>15194.76923076923</v>
      </c>
      <c r="EE29" s="144">
        <f ca="1">CHOOSE(MATCH($C$5,Inputs!$I$11:$O$11,0),'Project 1'!DH175,'Project 2'!DH175,'Project 3'!DH175)</f>
        <v>14704.615384615385</v>
      </c>
      <c r="EF29" s="144">
        <f ca="1">CHOOSE(MATCH($C$5,Inputs!$I$11:$O$11,0),'Project 1'!DI175,'Project 2'!DI175,'Project 3'!DI175)</f>
        <v>15194.76923076923</v>
      </c>
      <c r="EG29" s="144">
        <f ca="1">CHOOSE(MATCH($C$5,Inputs!$I$11:$O$11,0),'Project 1'!DJ175,'Project 2'!DJ175,'Project 3'!DJ175)</f>
        <v>15194.76923076923</v>
      </c>
      <c r="EH29" s="144">
        <f ca="1">CHOOSE(MATCH($C$5,Inputs!$I$11:$O$11,0),'Project 1'!DK175,'Project 2'!DK175,'Project 3'!DK175)</f>
        <v>14704.615384615385</v>
      </c>
      <c r="EI29" s="144">
        <f ca="1">CHOOSE(MATCH($C$5,Inputs!$I$11:$O$11,0),'Project 1'!DL175,'Project 2'!DL175,'Project 3'!DL175)</f>
        <v>15194.76923076923</v>
      </c>
      <c r="EJ29" s="144">
        <f ca="1">CHOOSE(MATCH($C$5,Inputs!$I$11:$O$11,0),'Project 1'!DM175,'Project 2'!DM175,'Project 3'!DM175)</f>
        <v>14704.615384615385</v>
      </c>
      <c r="EK29" s="144">
        <f ca="1">CHOOSE(MATCH($C$5,Inputs!$I$11:$O$11,0),'Project 1'!DN175,'Project 2'!DN175,'Project 3'!DN175)</f>
        <v>15194.76923076923</v>
      </c>
      <c r="EL29" s="144">
        <f ca="1">CHOOSE(MATCH($C$5,Inputs!$I$11:$O$11,0),'Project 1'!DO175,'Project 2'!DO175,'Project 3'!DO175)</f>
        <v>15194.76923076923</v>
      </c>
      <c r="EM29" s="144">
        <f ca="1">CHOOSE(MATCH($C$5,Inputs!$I$11:$O$11,0),'Project 1'!DP175,'Project 2'!DP175,'Project 3'!DP175)</f>
        <v>13724.307692307691</v>
      </c>
      <c r="EN29" s="144">
        <f ca="1">CHOOSE(MATCH($C$5,Inputs!$I$11:$O$11,0),'Project 1'!DQ175,'Project 2'!DQ175,'Project 3'!DQ175)</f>
        <v>15194.76923076923</v>
      </c>
      <c r="EO29" s="144">
        <f ca="1">CHOOSE(MATCH($C$5,Inputs!$I$11:$O$11,0),'Project 1'!DR175,'Project 2'!DR175,'Project 3'!DR175)</f>
        <v>14704.615384615385</v>
      </c>
      <c r="EP29" s="144">
        <f ca="1">CHOOSE(MATCH($C$5,Inputs!$I$11:$O$11,0),'Project 1'!DS175,'Project 2'!DS175,'Project 3'!DS175)</f>
        <v>15194.76923076923</v>
      </c>
      <c r="EQ29" s="144">
        <f ca="1">CHOOSE(MATCH($C$5,Inputs!$I$11:$O$11,0),'Project 1'!DT175,'Project 2'!DT175,'Project 3'!DT175)</f>
        <v>14704.615384615385</v>
      </c>
      <c r="ER29" s="144">
        <f ca="1">CHOOSE(MATCH($C$5,Inputs!$I$11:$O$11,0),'Project 1'!DU175,'Project 2'!DU175,'Project 3'!DU175)</f>
        <v>15194.76923076923</v>
      </c>
      <c r="ES29" s="144">
        <f ca="1">CHOOSE(MATCH($C$5,Inputs!$I$11:$O$11,0),'Project 1'!DV175,'Project 2'!DV175,'Project 3'!DV175)</f>
        <v>15194.76923076923</v>
      </c>
      <c r="ET29" s="144">
        <f ca="1">CHOOSE(MATCH($C$5,Inputs!$I$11:$O$11,0),'Project 1'!DW175,'Project 2'!DW175,'Project 3'!DW175)</f>
        <v>14704.615384615385</v>
      </c>
      <c r="EU29" s="144">
        <f ca="1">CHOOSE(MATCH($C$5,Inputs!$I$11:$O$11,0),'Project 1'!DX175,'Project 2'!DX175,'Project 3'!DX175)</f>
        <v>15194.76923076923</v>
      </c>
      <c r="EV29" s="144">
        <f ca="1">CHOOSE(MATCH($C$5,Inputs!$I$11:$O$11,0),'Project 1'!DY175,'Project 2'!DY175,'Project 3'!DY175)</f>
        <v>14704.615384615385</v>
      </c>
      <c r="EW29" s="144">
        <f ca="1">CHOOSE(MATCH($C$5,Inputs!$I$11:$O$11,0),'Project 1'!DZ175,'Project 2'!DZ175,'Project 3'!DZ175)</f>
        <v>15194.76923076923</v>
      </c>
    </row>
    <row r="30" spans="13:153">
      <c r="AF30" s="135" t="s">
        <v>260</v>
      </c>
      <c r="AG30" s="144">
        <f ca="1">CHOOSE(MATCH($C$5,Inputs!$I$11:$O$11,0),'Project 1'!J176,'Project 2'!J176,'Project 3'!J176)</f>
        <v>0</v>
      </c>
      <c r="AH30" s="144">
        <f ca="1">CHOOSE(MATCH($C$5,Inputs!$I$11:$O$11,0),'Project 1'!K176,'Project 2'!K176,'Project 3'!K176)</f>
        <v>0</v>
      </c>
      <c r="AI30" s="144">
        <f ca="1">CHOOSE(MATCH($C$5,Inputs!$I$11:$O$11,0),'Project 1'!L176,'Project 2'!L176,'Project 3'!L176)</f>
        <v>0</v>
      </c>
      <c r="AJ30" s="144">
        <f ca="1">CHOOSE(MATCH($C$5,Inputs!$I$11:$O$11,0),'Project 1'!M176,'Project 2'!M176,'Project 3'!M176)</f>
        <v>0</v>
      </c>
      <c r="AK30" s="144">
        <f ca="1">CHOOSE(MATCH($C$5,Inputs!$I$11:$O$11,0),'Project 1'!N176,'Project 2'!N176,'Project 3'!N176)</f>
        <v>8822.7692307692305</v>
      </c>
      <c r="AL30" s="144">
        <f ca="1">CHOOSE(MATCH($C$5,Inputs!$I$11:$O$11,0),'Project 1'!O176,'Project 2'!O176,'Project 3'!O176)</f>
        <v>9116.8615384615387</v>
      </c>
      <c r="AM30" s="144">
        <f ca="1">CHOOSE(MATCH($C$5,Inputs!$I$11:$O$11,0),'Project 1'!P176,'Project 2'!P176,'Project 3'!P176)</f>
        <v>8822.7692307692305</v>
      </c>
      <c r="AN30" s="144">
        <f ca="1">CHOOSE(MATCH($C$5,Inputs!$I$11:$O$11,0),'Project 1'!Q176,'Project 2'!Q176,'Project 3'!Q176)</f>
        <v>9116.8615384615387</v>
      </c>
      <c r="AO30" s="144">
        <f ca="1">CHOOSE(MATCH($C$5,Inputs!$I$11:$O$11,0),'Project 1'!R176,'Project 2'!R176,'Project 3'!R176)</f>
        <v>9116.8615384615387</v>
      </c>
      <c r="AP30" s="144">
        <f ca="1">CHOOSE(MATCH($C$5,Inputs!$I$11:$O$11,0),'Project 1'!S176,'Project 2'!S176,'Project 3'!S176)</f>
        <v>8822.7692307692305</v>
      </c>
      <c r="AQ30" s="144">
        <f ca="1">CHOOSE(MATCH($C$5,Inputs!$I$11:$O$11,0),'Project 1'!T176,'Project 2'!T176,'Project 3'!T176)</f>
        <v>9116.8615384615387</v>
      </c>
      <c r="AR30" s="144">
        <f ca="1">CHOOSE(MATCH($C$5,Inputs!$I$11:$O$11,0),'Project 1'!U176,'Project 2'!U176,'Project 3'!U176)</f>
        <v>8822.7692307692305</v>
      </c>
      <c r="AS30" s="144">
        <f ca="1">CHOOSE(MATCH($C$5,Inputs!$I$11:$O$11,0),'Project 1'!V176,'Project 2'!V176,'Project 3'!V176)</f>
        <v>9116.8615384615387</v>
      </c>
      <c r="AT30" s="144">
        <f ca="1">CHOOSE(MATCH($C$5,Inputs!$I$11:$O$11,0),'Project 1'!W176,'Project 2'!W176,'Project 3'!W176)</f>
        <v>9116.8615384615387</v>
      </c>
      <c r="AU30" s="144">
        <f ca="1">CHOOSE(MATCH($C$5,Inputs!$I$11:$O$11,0),'Project 1'!X176,'Project 2'!X176,'Project 3'!X176)</f>
        <v>8234.5846153846142</v>
      </c>
      <c r="AV30" s="144">
        <f ca="1">CHOOSE(MATCH($C$5,Inputs!$I$11:$O$11,0),'Project 1'!Y176,'Project 2'!Y176,'Project 3'!Y176)</f>
        <v>9116.8615384615387</v>
      </c>
      <c r="AW30" s="144">
        <f ca="1">CHOOSE(MATCH($C$5,Inputs!$I$11:$O$11,0),'Project 1'!Z176,'Project 2'!Z176,'Project 3'!Z176)</f>
        <v>8822.7692307692305</v>
      </c>
      <c r="AX30" s="144">
        <f ca="1">CHOOSE(MATCH($C$5,Inputs!$I$11:$O$11,0),'Project 1'!AA176,'Project 2'!AA176,'Project 3'!AA176)</f>
        <v>9116.8615384615387</v>
      </c>
      <c r="AY30" s="144">
        <f ca="1">CHOOSE(MATCH($C$5,Inputs!$I$11:$O$11,0),'Project 1'!AB176,'Project 2'!AB176,'Project 3'!AB176)</f>
        <v>8822.7692307692305</v>
      </c>
      <c r="AZ30" s="144">
        <f ca="1">CHOOSE(MATCH($C$5,Inputs!$I$11:$O$11,0),'Project 1'!AC176,'Project 2'!AC176,'Project 3'!AC176)</f>
        <v>9116.8615384615387</v>
      </c>
      <c r="BA30" s="144">
        <f ca="1">CHOOSE(MATCH($C$5,Inputs!$I$11:$O$11,0),'Project 1'!AD176,'Project 2'!AD176,'Project 3'!AD176)</f>
        <v>9116.8615384615387</v>
      </c>
      <c r="BB30" s="144">
        <f ca="1">CHOOSE(MATCH($C$5,Inputs!$I$11:$O$11,0),'Project 1'!AE176,'Project 2'!AE176,'Project 3'!AE176)</f>
        <v>8822.7692307692305</v>
      </c>
      <c r="BC30" s="144">
        <f ca="1">CHOOSE(MATCH($C$5,Inputs!$I$11:$O$11,0),'Project 1'!AF176,'Project 2'!AF176,'Project 3'!AF176)</f>
        <v>9116.8615384615387</v>
      </c>
      <c r="BD30" s="144">
        <f ca="1">CHOOSE(MATCH($C$5,Inputs!$I$11:$O$11,0),'Project 1'!AG176,'Project 2'!AG176,'Project 3'!AG176)</f>
        <v>8822.7692307692305</v>
      </c>
      <c r="BE30" s="144">
        <f ca="1">CHOOSE(MATCH($C$5,Inputs!$I$11:$O$11,0),'Project 1'!AH176,'Project 2'!AH176,'Project 3'!AH176)</f>
        <v>9116.8615384615387</v>
      </c>
      <c r="BF30" s="144">
        <f ca="1">CHOOSE(MATCH($C$5,Inputs!$I$11:$O$11,0),'Project 1'!AI176,'Project 2'!AI176,'Project 3'!AI176)</f>
        <v>9116.8615384615387</v>
      </c>
      <c r="BG30" s="144">
        <f ca="1">CHOOSE(MATCH($C$5,Inputs!$I$11:$O$11,0),'Project 1'!AJ176,'Project 2'!AJ176,'Project 3'!AJ176)</f>
        <v>8528.6769230769223</v>
      </c>
      <c r="BH30" s="144">
        <f ca="1">CHOOSE(MATCH($C$5,Inputs!$I$11:$O$11,0),'Project 1'!AK176,'Project 2'!AK176,'Project 3'!AK176)</f>
        <v>9116.8615384615387</v>
      </c>
      <c r="BI30" s="144">
        <f ca="1">CHOOSE(MATCH($C$5,Inputs!$I$11:$O$11,0),'Project 1'!AL176,'Project 2'!AL176,'Project 3'!AL176)</f>
        <v>8822.7692307692305</v>
      </c>
      <c r="BJ30" s="144">
        <f ca="1">CHOOSE(MATCH($C$5,Inputs!$I$11:$O$11,0),'Project 1'!AM176,'Project 2'!AM176,'Project 3'!AM176)</f>
        <v>9116.8615384615387</v>
      </c>
      <c r="BK30" s="144">
        <f ca="1">CHOOSE(MATCH($C$5,Inputs!$I$11:$O$11,0),'Project 1'!AN176,'Project 2'!AN176,'Project 3'!AN176)</f>
        <v>8822.7692307692305</v>
      </c>
      <c r="BL30" s="144">
        <f ca="1">CHOOSE(MATCH($C$5,Inputs!$I$11:$O$11,0),'Project 1'!AO176,'Project 2'!AO176,'Project 3'!AO176)</f>
        <v>9116.8615384615387</v>
      </c>
      <c r="BM30" s="144">
        <f ca="1">CHOOSE(MATCH($C$5,Inputs!$I$11:$O$11,0),'Project 1'!AP176,'Project 2'!AP176,'Project 3'!AP176)</f>
        <v>9116.8615384615387</v>
      </c>
      <c r="BN30" s="144">
        <f ca="1">CHOOSE(MATCH($C$5,Inputs!$I$11:$O$11,0),'Project 1'!AQ176,'Project 2'!AQ176,'Project 3'!AQ176)</f>
        <v>8822.7692307692305</v>
      </c>
      <c r="BO30" s="144">
        <f ca="1">CHOOSE(MATCH($C$5,Inputs!$I$11:$O$11,0),'Project 1'!AR176,'Project 2'!AR176,'Project 3'!AR176)</f>
        <v>9116.8615384615387</v>
      </c>
      <c r="BP30" s="144">
        <f ca="1">CHOOSE(MATCH($C$5,Inputs!$I$11:$O$11,0),'Project 1'!AS176,'Project 2'!AS176,'Project 3'!AS176)</f>
        <v>8822.7692307692305</v>
      </c>
      <c r="BQ30" s="144">
        <f ca="1">CHOOSE(MATCH($C$5,Inputs!$I$11:$O$11,0),'Project 1'!AT176,'Project 2'!AT176,'Project 3'!AT176)</f>
        <v>9116.8615384615387</v>
      </c>
      <c r="BR30" s="144">
        <f ca="1">CHOOSE(MATCH($C$5,Inputs!$I$11:$O$11,0),'Project 1'!AU176,'Project 2'!AU176,'Project 3'!AU176)</f>
        <v>9116.8615384615387</v>
      </c>
      <c r="BS30" s="144">
        <f ca="1">CHOOSE(MATCH($C$5,Inputs!$I$11:$O$11,0),'Project 1'!AV176,'Project 2'!AV176,'Project 3'!AV176)</f>
        <v>8234.5846153846142</v>
      </c>
      <c r="BT30" s="144">
        <f ca="1">CHOOSE(MATCH($C$5,Inputs!$I$11:$O$11,0),'Project 1'!AW176,'Project 2'!AW176,'Project 3'!AW176)</f>
        <v>9116.8615384615387</v>
      </c>
      <c r="BU30" s="144">
        <f ca="1">CHOOSE(MATCH($C$5,Inputs!$I$11:$O$11,0),'Project 1'!AX176,'Project 2'!AX176,'Project 3'!AX176)</f>
        <v>14704.615384615385</v>
      </c>
      <c r="BV30" s="144">
        <f ca="1">CHOOSE(MATCH($C$5,Inputs!$I$11:$O$11,0),'Project 1'!AY176,'Project 2'!AY176,'Project 3'!AY176)</f>
        <v>15194.76923076923</v>
      </c>
      <c r="BW30" s="144">
        <f ca="1">CHOOSE(MATCH($C$5,Inputs!$I$11:$O$11,0),'Project 1'!AZ176,'Project 2'!AZ176,'Project 3'!AZ176)</f>
        <v>14704.615384615385</v>
      </c>
      <c r="BX30" s="144">
        <f ca="1">CHOOSE(MATCH($C$5,Inputs!$I$11:$O$11,0),'Project 1'!BA176,'Project 2'!BA176,'Project 3'!BA176)</f>
        <v>15194.76923076923</v>
      </c>
      <c r="BY30" s="144">
        <f ca="1">CHOOSE(MATCH($C$5,Inputs!$I$11:$O$11,0),'Project 1'!BB176,'Project 2'!BB176,'Project 3'!BB176)</f>
        <v>15194.76923076923</v>
      </c>
      <c r="BZ30" s="144">
        <f ca="1">CHOOSE(MATCH($C$5,Inputs!$I$11:$O$11,0),'Project 1'!BC176,'Project 2'!BC176,'Project 3'!BC176)</f>
        <v>14704.615384615385</v>
      </c>
      <c r="CA30" s="144">
        <f ca="1">CHOOSE(MATCH($C$5,Inputs!$I$11:$O$11,0),'Project 1'!BD176,'Project 2'!BD176,'Project 3'!BD176)</f>
        <v>15194.76923076923</v>
      </c>
      <c r="CB30" s="144">
        <f ca="1">CHOOSE(MATCH($C$5,Inputs!$I$11:$O$11,0),'Project 1'!BE176,'Project 2'!BE176,'Project 3'!BE176)</f>
        <v>14704.615384615385</v>
      </c>
      <c r="CC30" s="144">
        <f ca="1">CHOOSE(MATCH($C$5,Inputs!$I$11:$O$11,0),'Project 1'!BF176,'Project 2'!BF176,'Project 3'!BF176)</f>
        <v>15194.76923076923</v>
      </c>
      <c r="CD30" s="144">
        <f ca="1">CHOOSE(MATCH($C$5,Inputs!$I$11:$O$11,0),'Project 1'!BG176,'Project 2'!BG176,'Project 3'!BG176)</f>
        <v>15194.76923076923</v>
      </c>
      <c r="CE30" s="144">
        <f ca="1">CHOOSE(MATCH($C$5,Inputs!$I$11:$O$11,0),'Project 1'!BH176,'Project 2'!BH176,'Project 3'!BH176)</f>
        <v>13724.307692307691</v>
      </c>
      <c r="CF30" s="144">
        <f ca="1">CHOOSE(MATCH($C$5,Inputs!$I$11:$O$11,0),'Project 1'!BI176,'Project 2'!BI176,'Project 3'!BI176)</f>
        <v>15194.76923076923</v>
      </c>
      <c r="CG30" s="144">
        <f ca="1">CHOOSE(MATCH($C$5,Inputs!$I$11:$O$11,0),'Project 1'!BJ176,'Project 2'!BJ176,'Project 3'!BJ176)</f>
        <v>14704.615384615385</v>
      </c>
      <c r="CH30" s="144">
        <f ca="1">CHOOSE(MATCH($C$5,Inputs!$I$11:$O$11,0),'Project 1'!BK176,'Project 2'!BK176,'Project 3'!BK176)</f>
        <v>15194.76923076923</v>
      </c>
      <c r="CI30" s="144">
        <f ca="1">CHOOSE(MATCH($C$5,Inputs!$I$11:$O$11,0),'Project 1'!BL176,'Project 2'!BL176,'Project 3'!BL176)</f>
        <v>14704.615384615385</v>
      </c>
      <c r="CJ30" s="144">
        <f ca="1">CHOOSE(MATCH($C$5,Inputs!$I$11:$O$11,0),'Project 1'!BM176,'Project 2'!BM176,'Project 3'!BM176)</f>
        <v>15194.76923076923</v>
      </c>
      <c r="CK30" s="144">
        <f ca="1">CHOOSE(MATCH($C$5,Inputs!$I$11:$O$11,0),'Project 1'!BN176,'Project 2'!BN176,'Project 3'!BN176)</f>
        <v>15194.76923076923</v>
      </c>
      <c r="CL30" s="144">
        <f ca="1">CHOOSE(MATCH($C$5,Inputs!$I$11:$O$11,0),'Project 1'!BO176,'Project 2'!BO176,'Project 3'!BO176)</f>
        <v>14704.615384615385</v>
      </c>
      <c r="CM30" s="144">
        <f ca="1">CHOOSE(MATCH($C$5,Inputs!$I$11:$O$11,0),'Project 1'!BP176,'Project 2'!BP176,'Project 3'!BP176)</f>
        <v>15194.76923076923</v>
      </c>
      <c r="CN30" s="144">
        <f ca="1">CHOOSE(MATCH($C$5,Inputs!$I$11:$O$11,0),'Project 1'!BQ176,'Project 2'!BQ176,'Project 3'!BQ176)</f>
        <v>14704.615384615385</v>
      </c>
      <c r="CO30" s="144">
        <f ca="1">CHOOSE(MATCH($C$5,Inputs!$I$11:$O$11,0),'Project 1'!BR176,'Project 2'!BR176,'Project 3'!BR176)</f>
        <v>15194.76923076923</v>
      </c>
      <c r="CP30" s="144">
        <f ca="1">CHOOSE(MATCH($C$5,Inputs!$I$11:$O$11,0),'Project 1'!BS176,'Project 2'!BS176,'Project 3'!BS176)</f>
        <v>15194.76923076923</v>
      </c>
      <c r="CQ30" s="144">
        <f ca="1">CHOOSE(MATCH($C$5,Inputs!$I$11:$O$11,0),'Project 1'!BT176,'Project 2'!BT176,'Project 3'!BT176)</f>
        <v>13724.307692307691</v>
      </c>
      <c r="CR30" s="144">
        <f ca="1">CHOOSE(MATCH($C$5,Inputs!$I$11:$O$11,0),'Project 1'!BU176,'Project 2'!BU176,'Project 3'!BU176)</f>
        <v>15194.76923076923</v>
      </c>
      <c r="CS30" s="144">
        <f ca="1">CHOOSE(MATCH($C$5,Inputs!$I$11:$O$11,0),'Project 1'!BV176,'Project 2'!BV176,'Project 3'!BV176)</f>
        <v>14704.615384615385</v>
      </c>
      <c r="CT30" s="144">
        <f ca="1">CHOOSE(MATCH($C$5,Inputs!$I$11:$O$11,0),'Project 1'!BW176,'Project 2'!BW176,'Project 3'!BW176)</f>
        <v>15194.76923076923</v>
      </c>
      <c r="CU30" s="144">
        <f ca="1">CHOOSE(MATCH($C$5,Inputs!$I$11:$O$11,0),'Project 1'!BX176,'Project 2'!BX176,'Project 3'!BX176)</f>
        <v>14704.615384615385</v>
      </c>
      <c r="CV30" s="144">
        <f ca="1">CHOOSE(MATCH($C$5,Inputs!$I$11:$O$11,0),'Project 1'!BY176,'Project 2'!BY176,'Project 3'!BY176)</f>
        <v>15194.76923076923</v>
      </c>
      <c r="CW30" s="144">
        <f ca="1">CHOOSE(MATCH($C$5,Inputs!$I$11:$O$11,0),'Project 1'!BZ176,'Project 2'!BZ176,'Project 3'!BZ176)</f>
        <v>15194.76923076923</v>
      </c>
      <c r="CX30" s="144">
        <f ca="1">CHOOSE(MATCH($C$5,Inputs!$I$11:$O$11,0),'Project 1'!CA176,'Project 2'!CA176,'Project 3'!CA176)</f>
        <v>14704.615384615385</v>
      </c>
      <c r="CY30" s="144">
        <f ca="1">CHOOSE(MATCH($C$5,Inputs!$I$11:$O$11,0),'Project 1'!CB176,'Project 2'!CB176,'Project 3'!CB176)</f>
        <v>15194.76923076923</v>
      </c>
      <c r="CZ30" s="144">
        <f ca="1">CHOOSE(MATCH($C$5,Inputs!$I$11:$O$11,0),'Project 1'!CC176,'Project 2'!CC176,'Project 3'!CC176)</f>
        <v>14704.615384615385</v>
      </c>
      <c r="DA30" s="144">
        <f ca="1">CHOOSE(MATCH($C$5,Inputs!$I$11:$O$11,0),'Project 1'!CD176,'Project 2'!CD176,'Project 3'!CD176)</f>
        <v>15194.76923076923</v>
      </c>
      <c r="DB30" s="144">
        <f ca="1">CHOOSE(MATCH($C$5,Inputs!$I$11:$O$11,0),'Project 1'!CE176,'Project 2'!CE176,'Project 3'!CE176)</f>
        <v>15194.76923076923</v>
      </c>
      <c r="DC30" s="144">
        <f ca="1">CHOOSE(MATCH($C$5,Inputs!$I$11:$O$11,0),'Project 1'!CF176,'Project 2'!CF176,'Project 3'!CF176)</f>
        <v>14214.461538461539</v>
      </c>
      <c r="DD30" s="144">
        <f ca="1">CHOOSE(MATCH($C$5,Inputs!$I$11:$O$11,0),'Project 1'!CG176,'Project 2'!CG176,'Project 3'!CG176)</f>
        <v>15194.76923076923</v>
      </c>
      <c r="DE30" s="144">
        <f ca="1">CHOOSE(MATCH($C$5,Inputs!$I$11:$O$11,0),'Project 1'!CH176,'Project 2'!CH176,'Project 3'!CH176)</f>
        <v>14704.615384615385</v>
      </c>
      <c r="DF30" s="144">
        <f ca="1">CHOOSE(MATCH($C$5,Inputs!$I$11:$O$11,0),'Project 1'!CI176,'Project 2'!CI176,'Project 3'!CI176)</f>
        <v>15194.76923076923</v>
      </c>
      <c r="DG30" s="144">
        <f ca="1">CHOOSE(MATCH($C$5,Inputs!$I$11:$O$11,0),'Project 1'!CJ176,'Project 2'!CJ176,'Project 3'!CJ176)</f>
        <v>14704.615384615385</v>
      </c>
      <c r="DH30" s="144">
        <f ca="1">CHOOSE(MATCH($C$5,Inputs!$I$11:$O$11,0),'Project 1'!CK176,'Project 2'!CK176,'Project 3'!CK176)</f>
        <v>15194.76923076923</v>
      </c>
      <c r="DI30" s="144">
        <f ca="1">CHOOSE(MATCH($C$5,Inputs!$I$11:$O$11,0),'Project 1'!CL176,'Project 2'!CL176,'Project 3'!CL176)</f>
        <v>15194.76923076923</v>
      </c>
      <c r="DJ30" s="144">
        <f ca="1">CHOOSE(MATCH($C$5,Inputs!$I$11:$O$11,0),'Project 1'!CM176,'Project 2'!CM176,'Project 3'!CM176)</f>
        <v>14704.615384615385</v>
      </c>
      <c r="DK30" s="144">
        <f ca="1">CHOOSE(MATCH($C$5,Inputs!$I$11:$O$11,0),'Project 1'!CN176,'Project 2'!CN176,'Project 3'!CN176)</f>
        <v>15194.76923076923</v>
      </c>
      <c r="DL30" s="144">
        <f ca="1">CHOOSE(MATCH($C$5,Inputs!$I$11:$O$11,0),'Project 1'!CO176,'Project 2'!CO176,'Project 3'!CO176)</f>
        <v>14704.615384615385</v>
      </c>
      <c r="DM30" s="144">
        <f ca="1">CHOOSE(MATCH($C$5,Inputs!$I$11:$O$11,0),'Project 1'!CP176,'Project 2'!CP176,'Project 3'!CP176)</f>
        <v>15194.76923076923</v>
      </c>
      <c r="DN30" s="144">
        <f ca="1">CHOOSE(MATCH($C$5,Inputs!$I$11:$O$11,0),'Project 1'!CQ176,'Project 2'!CQ176,'Project 3'!CQ176)</f>
        <v>15194.76923076923</v>
      </c>
      <c r="DO30" s="144">
        <f ca="1">CHOOSE(MATCH($C$5,Inputs!$I$11:$O$11,0),'Project 1'!CR176,'Project 2'!CR176,'Project 3'!CR176)</f>
        <v>13724.307692307691</v>
      </c>
      <c r="DP30" s="144">
        <f ca="1">CHOOSE(MATCH($C$5,Inputs!$I$11:$O$11,0),'Project 1'!CS176,'Project 2'!CS176,'Project 3'!CS176)</f>
        <v>15194.76923076923</v>
      </c>
      <c r="DQ30" s="144">
        <f ca="1">CHOOSE(MATCH($C$5,Inputs!$I$11:$O$11,0),'Project 1'!CT176,'Project 2'!CT176,'Project 3'!CT176)</f>
        <v>14704.615384615385</v>
      </c>
      <c r="DR30" s="144">
        <f ca="1">CHOOSE(MATCH($C$5,Inputs!$I$11:$O$11,0),'Project 1'!CU176,'Project 2'!CU176,'Project 3'!CU176)</f>
        <v>15194.76923076923</v>
      </c>
      <c r="DS30" s="144">
        <f ca="1">CHOOSE(MATCH($C$5,Inputs!$I$11:$O$11,0),'Project 1'!CV176,'Project 2'!CV176,'Project 3'!CV176)</f>
        <v>14704.615384615385</v>
      </c>
      <c r="DT30" s="144">
        <f ca="1">CHOOSE(MATCH($C$5,Inputs!$I$11:$O$11,0),'Project 1'!CW176,'Project 2'!CW176,'Project 3'!CW176)</f>
        <v>15194.76923076923</v>
      </c>
      <c r="DU30" s="144">
        <f ca="1">CHOOSE(MATCH($C$5,Inputs!$I$11:$O$11,0),'Project 1'!CX176,'Project 2'!CX176,'Project 3'!CX176)</f>
        <v>15194.76923076923</v>
      </c>
      <c r="DV30" s="144">
        <f ca="1">CHOOSE(MATCH($C$5,Inputs!$I$11:$O$11,0),'Project 1'!CY176,'Project 2'!CY176,'Project 3'!CY176)</f>
        <v>14704.615384615385</v>
      </c>
      <c r="DW30" s="144">
        <f ca="1">CHOOSE(MATCH($C$5,Inputs!$I$11:$O$11,0),'Project 1'!CZ176,'Project 2'!CZ176,'Project 3'!CZ176)</f>
        <v>15194.76923076923</v>
      </c>
      <c r="DX30" s="144">
        <f ca="1">CHOOSE(MATCH($C$5,Inputs!$I$11:$O$11,0),'Project 1'!DA176,'Project 2'!DA176,'Project 3'!DA176)</f>
        <v>14704.615384615385</v>
      </c>
      <c r="DY30" s="144">
        <f ca="1">CHOOSE(MATCH($C$5,Inputs!$I$11:$O$11,0),'Project 1'!DB176,'Project 2'!DB176,'Project 3'!DB176)</f>
        <v>15194.76923076923</v>
      </c>
      <c r="DZ30" s="144">
        <f ca="1">CHOOSE(MATCH($C$5,Inputs!$I$11:$O$11,0),'Project 1'!DC176,'Project 2'!DC176,'Project 3'!DC176)</f>
        <v>15194.76923076923</v>
      </c>
      <c r="EA30" s="144">
        <f ca="1">CHOOSE(MATCH($C$5,Inputs!$I$11:$O$11,0),'Project 1'!DD176,'Project 2'!DD176,'Project 3'!DD176)</f>
        <v>13724.307692307691</v>
      </c>
      <c r="EB30" s="144">
        <f ca="1">CHOOSE(MATCH($C$5,Inputs!$I$11:$O$11,0),'Project 1'!DE176,'Project 2'!DE176,'Project 3'!DE176)</f>
        <v>15194.76923076923</v>
      </c>
      <c r="EC30" s="144">
        <f ca="1">CHOOSE(MATCH($C$5,Inputs!$I$11:$O$11,0),'Project 1'!DF176,'Project 2'!DF176,'Project 3'!DF176)</f>
        <v>14704.615384615385</v>
      </c>
      <c r="ED30" s="144">
        <f ca="1">CHOOSE(MATCH($C$5,Inputs!$I$11:$O$11,0),'Project 1'!DG176,'Project 2'!DG176,'Project 3'!DG176)</f>
        <v>15194.76923076923</v>
      </c>
      <c r="EE30" s="144">
        <f ca="1">CHOOSE(MATCH($C$5,Inputs!$I$11:$O$11,0),'Project 1'!DH176,'Project 2'!DH176,'Project 3'!DH176)</f>
        <v>14704.615384615385</v>
      </c>
      <c r="EF30" s="144">
        <f ca="1">CHOOSE(MATCH($C$5,Inputs!$I$11:$O$11,0),'Project 1'!DI176,'Project 2'!DI176,'Project 3'!DI176)</f>
        <v>15194.76923076923</v>
      </c>
      <c r="EG30" s="144">
        <f ca="1">CHOOSE(MATCH($C$5,Inputs!$I$11:$O$11,0),'Project 1'!DJ176,'Project 2'!DJ176,'Project 3'!DJ176)</f>
        <v>15194.76923076923</v>
      </c>
      <c r="EH30" s="144">
        <f ca="1">CHOOSE(MATCH($C$5,Inputs!$I$11:$O$11,0),'Project 1'!DK176,'Project 2'!DK176,'Project 3'!DK176)</f>
        <v>14704.615384615385</v>
      </c>
      <c r="EI30" s="144">
        <f ca="1">CHOOSE(MATCH($C$5,Inputs!$I$11:$O$11,0),'Project 1'!DL176,'Project 2'!DL176,'Project 3'!DL176)</f>
        <v>15194.76923076923</v>
      </c>
      <c r="EJ30" s="144">
        <f ca="1">CHOOSE(MATCH($C$5,Inputs!$I$11:$O$11,0),'Project 1'!DM176,'Project 2'!DM176,'Project 3'!DM176)</f>
        <v>14704.615384615385</v>
      </c>
      <c r="EK30" s="144">
        <f ca="1">CHOOSE(MATCH($C$5,Inputs!$I$11:$O$11,0),'Project 1'!DN176,'Project 2'!DN176,'Project 3'!DN176)</f>
        <v>15194.76923076923</v>
      </c>
      <c r="EL30" s="144">
        <f ca="1">CHOOSE(MATCH($C$5,Inputs!$I$11:$O$11,0),'Project 1'!DO176,'Project 2'!DO176,'Project 3'!DO176)</f>
        <v>15194.76923076923</v>
      </c>
      <c r="EM30" s="144">
        <f ca="1">CHOOSE(MATCH($C$5,Inputs!$I$11:$O$11,0),'Project 1'!DP176,'Project 2'!DP176,'Project 3'!DP176)</f>
        <v>13724.307692307691</v>
      </c>
      <c r="EN30" s="144">
        <f ca="1">CHOOSE(MATCH($C$5,Inputs!$I$11:$O$11,0),'Project 1'!DQ176,'Project 2'!DQ176,'Project 3'!DQ176)</f>
        <v>15194.76923076923</v>
      </c>
      <c r="EO30" s="144">
        <f ca="1">CHOOSE(MATCH($C$5,Inputs!$I$11:$O$11,0),'Project 1'!DR176,'Project 2'!DR176,'Project 3'!DR176)</f>
        <v>14704.615384615385</v>
      </c>
      <c r="EP30" s="144">
        <f ca="1">CHOOSE(MATCH($C$5,Inputs!$I$11:$O$11,0),'Project 1'!DS176,'Project 2'!DS176,'Project 3'!DS176)</f>
        <v>15194.76923076923</v>
      </c>
      <c r="EQ30" s="144">
        <f ca="1">CHOOSE(MATCH($C$5,Inputs!$I$11:$O$11,0),'Project 1'!DT176,'Project 2'!DT176,'Project 3'!DT176)</f>
        <v>14704.615384615385</v>
      </c>
      <c r="ER30" s="144">
        <f ca="1">CHOOSE(MATCH($C$5,Inputs!$I$11:$O$11,0),'Project 1'!DU176,'Project 2'!DU176,'Project 3'!DU176)</f>
        <v>15194.76923076923</v>
      </c>
      <c r="ES30" s="144">
        <f ca="1">CHOOSE(MATCH($C$5,Inputs!$I$11:$O$11,0),'Project 1'!DV176,'Project 2'!DV176,'Project 3'!DV176)</f>
        <v>15194.76923076923</v>
      </c>
      <c r="ET30" s="144">
        <f ca="1">CHOOSE(MATCH($C$5,Inputs!$I$11:$O$11,0),'Project 1'!DW176,'Project 2'!DW176,'Project 3'!DW176)</f>
        <v>14704.615384615385</v>
      </c>
      <c r="EU30" s="144">
        <f ca="1">CHOOSE(MATCH($C$5,Inputs!$I$11:$O$11,0),'Project 1'!DX176,'Project 2'!DX176,'Project 3'!DX176)</f>
        <v>15194.76923076923</v>
      </c>
      <c r="EV30" s="144">
        <f ca="1">CHOOSE(MATCH($C$5,Inputs!$I$11:$O$11,0),'Project 1'!DY176,'Project 2'!DY176,'Project 3'!DY176)</f>
        <v>14704.615384615385</v>
      </c>
      <c r="EW30" s="144">
        <f ca="1">CHOOSE(MATCH($C$5,Inputs!$I$11:$O$11,0),'Project 1'!DZ176,'Project 2'!DZ176,'Project 3'!DZ176)</f>
        <v>15194.76923076923</v>
      </c>
    </row>
    <row r="31" spans="13:153">
      <c r="AF31" s="135" t="s">
        <v>263</v>
      </c>
      <c r="AG31" s="144">
        <f ca="1">CHOOSE(MATCH($C$5,Inputs!$I$11:$O$11,0),'Project 1'!J177,'Project 2'!J177,'Project 3'!J177)</f>
        <v>0</v>
      </c>
      <c r="AH31" s="144">
        <f ca="1">CHOOSE(MATCH($C$5,Inputs!$I$11:$O$11,0),'Project 1'!K177,'Project 2'!K177,'Project 3'!K177)</f>
        <v>0</v>
      </c>
      <c r="AI31" s="144">
        <f ca="1">CHOOSE(MATCH($C$5,Inputs!$I$11:$O$11,0),'Project 1'!L177,'Project 2'!L177,'Project 3'!L177)</f>
        <v>0</v>
      </c>
      <c r="AJ31" s="144">
        <f ca="1">CHOOSE(MATCH($C$5,Inputs!$I$11:$O$11,0),'Project 1'!M177,'Project 2'!M177,'Project 3'!M177)</f>
        <v>0</v>
      </c>
      <c r="AK31" s="144">
        <f ca="1">CHOOSE(MATCH($C$5,Inputs!$I$11:$O$11,0),'Project 1'!N177,'Project 2'!N177,'Project 3'!N177)</f>
        <v>8822.7692307692305</v>
      </c>
      <c r="AL31" s="144">
        <f ca="1">CHOOSE(MATCH($C$5,Inputs!$I$11:$O$11,0),'Project 1'!O177,'Project 2'!O177,'Project 3'!O177)</f>
        <v>9116.8615384615387</v>
      </c>
      <c r="AM31" s="144">
        <f ca="1">CHOOSE(MATCH($C$5,Inputs!$I$11:$O$11,0),'Project 1'!P177,'Project 2'!P177,'Project 3'!P177)</f>
        <v>8822.7692307692305</v>
      </c>
      <c r="AN31" s="144">
        <f ca="1">CHOOSE(MATCH($C$5,Inputs!$I$11:$O$11,0),'Project 1'!Q177,'Project 2'!Q177,'Project 3'!Q177)</f>
        <v>9116.8615384615387</v>
      </c>
      <c r="AO31" s="144">
        <f ca="1">CHOOSE(MATCH($C$5,Inputs!$I$11:$O$11,0),'Project 1'!R177,'Project 2'!R177,'Project 3'!R177)</f>
        <v>9116.8615384615387</v>
      </c>
      <c r="AP31" s="144">
        <f ca="1">CHOOSE(MATCH($C$5,Inputs!$I$11:$O$11,0),'Project 1'!S177,'Project 2'!S177,'Project 3'!S177)</f>
        <v>8822.7692307692305</v>
      </c>
      <c r="AQ31" s="144">
        <f ca="1">CHOOSE(MATCH($C$5,Inputs!$I$11:$O$11,0),'Project 1'!T177,'Project 2'!T177,'Project 3'!T177)</f>
        <v>9116.8615384615387</v>
      </c>
      <c r="AR31" s="144">
        <f ca="1">CHOOSE(MATCH($C$5,Inputs!$I$11:$O$11,0),'Project 1'!U177,'Project 2'!U177,'Project 3'!U177)</f>
        <v>8822.7692307692305</v>
      </c>
      <c r="AS31" s="144">
        <f ca="1">CHOOSE(MATCH($C$5,Inputs!$I$11:$O$11,0),'Project 1'!V177,'Project 2'!V177,'Project 3'!V177)</f>
        <v>9116.8615384615387</v>
      </c>
      <c r="AT31" s="144">
        <f ca="1">CHOOSE(MATCH($C$5,Inputs!$I$11:$O$11,0),'Project 1'!W177,'Project 2'!W177,'Project 3'!W177)</f>
        <v>9116.8615384615387</v>
      </c>
      <c r="AU31" s="144">
        <f ca="1">CHOOSE(MATCH($C$5,Inputs!$I$11:$O$11,0),'Project 1'!X177,'Project 2'!X177,'Project 3'!X177)</f>
        <v>8234.5846153846142</v>
      </c>
      <c r="AV31" s="144">
        <f ca="1">CHOOSE(MATCH($C$5,Inputs!$I$11:$O$11,0),'Project 1'!Y177,'Project 2'!Y177,'Project 3'!Y177)</f>
        <v>9116.8615384615387</v>
      </c>
      <c r="AW31" s="144">
        <f ca="1">CHOOSE(MATCH($C$5,Inputs!$I$11:$O$11,0),'Project 1'!Z177,'Project 2'!Z177,'Project 3'!Z177)</f>
        <v>8822.7692307692305</v>
      </c>
      <c r="AX31" s="144">
        <f ca="1">CHOOSE(MATCH($C$5,Inputs!$I$11:$O$11,0),'Project 1'!AA177,'Project 2'!AA177,'Project 3'!AA177)</f>
        <v>9116.8615384615387</v>
      </c>
      <c r="AY31" s="144">
        <f ca="1">CHOOSE(MATCH($C$5,Inputs!$I$11:$O$11,0),'Project 1'!AB177,'Project 2'!AB177,'Project 3'!AB177)</f>
        <v>8822.7692307692305</v>
      </c>
      <c r="AZ31" s="144">
        <f ca="1">CHOOSE(MATCH($C$5,Inputs!$I$11:$O$11,0),'Project 1'!AC177,'Project 2'!AC177,'Project 3'!AC177)</f>
        <v>9116.8615384615387</v>
      </c>
      <c r="BA31" s="144">
        <f ca="1">CHOOSE(MATCH($C$5,Inputs!$I$11:$O$11,0),'Project 1'!AD177,'Project 2'!AD177,'Project 3'!AD177)</f>
        <v>9116.8615384615387</v>
      </c>
      <c r="BB31" s="144">
        <f ca="1">CHOOSE(MATCH($C$5,Inputs!$I$11:$O$11,0),'Project 1'!AE177,'Project 2'!AE177,'Project 3'!AE177)</f>
        <v>8822.7692307692305</v>
      </c>
      <c r="BC31" s="144">
        <f ca="1">CHOOSE(MATCH($C$5,Inputs!$I$11:$O$11,0),'Project 1'!AF177,'Project 2'!AF177,'Project 3'!AF177)</f>
        <v>9116.8615384615387</v>
      </c>
      <c r="BD31" s="144">
        <f ca="1">CHOOSE(MATCH($C$5,Inputs!$I$11:$O$11,0),'Project 1'!AG177,'Project 2'!AG177,'Project 3'!AG177)</f>
        <v>8822.7692307692305</v>
      </c>
      <c r="BE31" s="144">
        <f ca="1">CHOOSE(MATCH($C$5,Inputs!$I$11:$O$11,0),'Project 1'!AH177,'Project 2'!AH177,'Project 3'!AH177)</f>
        <v>9116.8615384615387</v>
      </c>
      <c r="BF31" s="144">
        <f ca="1">CHOOSE(MATCH($C$5,Inputs!$I$11:$O$11,0),'Project 1'!AI177,'Project 2'!AI177,'Project 3'!AI177)</f>
        <v>9116.8615384615387</v>
      </c>
      <c r="BG31" s="144">
        <f ca="1">CHOOSE(MATCH($C$5,Inputs!$I$11:$O$11,0),'Project 1'!AJ177,'Project 2'!AJ177,'Project 3'!AJ177)</f>
        <v>8528.6769230769223</v>
      </c>
      <c r="BH31" s="144">
        <f ca="1">CHOOSE(MATCH($C$5,Inputs!$I$11:$O$11,0),'Project 1'!AK177,'Project 2'!AK177,'Project 3'!AK177)</f>
        <v>9116.8615384615387</v>
      </c>
      <c r="BI31" s="144">
        <f ca="1">CHOOSE(MATCH($C$5,Inputs!$I$11:$O$11,0),'Project 1'!AL177,'Project 2'!AL177,'Project 3'!AL177)</f>
        <v>8822.7692307692305</v>
      </c>
      <c r="BJ31" s="144">
        <f ca="1">CHOOSE(MATCH($C$5,Inputs!$I$11:$O$11,0),'Project 1'!AM177,'Project 2'!AM177,'Project 3'!AM177)</f>
        <v>9116.8615384615387</v>
      </c>
      <c r="BK31" s="144">
        <f ca="1">CHOOSE(MATCH($C$5,Inputs!$I$11:$O$11,0),'Project 1'!AN177,'Project 2'!AN177,'Project 3'!AN177)</f>
        <v>8822.7692307692305</v>
      </c>
      <c r="BL31" s="144">
        <f ca="1">CHOOSE(MATCH($C$5,Inputs!$I$11:$O$11,0),'Project 1'!AO177,'Project 2'!AO177,'Project 3'!AO177)</f>
        <v>9116.8615384615387</v>
      </c>
      <c r="BM31" s="144">
        <f ca="1">CHOOSE(MATCH($C$5,Inputs!$I$11:$O$11,0),'Project 1'!AP177,'Project 2'!AP177,'Project 3'!AP177)</f>
        <v>9116.8615384615387</v>
      </c>
      <c r="BN31" s="144">
        <f ca="1">CHOOSE(MATCH($C$5,Inputs!$I$11:$O$11,0),'Project 1'!AQ177,'Project 2'!AQ177,'Project 3'!AQ177)</f>
        <v>8822.7692307692305</v>
      </c>
      <c r="BO31" s="144">
        <f ca="1">CHOOSE(MATCH($C$5,Inputs!$I$11:$O$11,0),'Project 1'!AR177,'Project 2'!AR177,'Project 3'!AR177)</f>
        <v>9116.8615384615387</v>
      </c>
      <c r="BP31" s="144">
        <f ca="1">CHOOSE(MATCH($C$5,Inputs!$I$11:$O$11,0),'Project 1'!AS177,'Project 2'!AS177,'Project 3'!AS177)</f>
        <v>8822.7692307692305</v>
      </c>
      <c r="BQ31" s="144">
        <f ca="1">CHOOSE(MATCH($C$5,Inputs!$I$11:$O$11,0),'Project 1'!AT177,'Project 2'!AT177,'Project 3'!AT177)</f>
        <v>9116.8615384615387</v>
      </c>
      <c r="BR31" s="144">
        <f ca="1">CHOOSE(MATCH($C$5,Inputs!$I$11:$O$11,0),'Project 1'!AU177,'Project 2'!AU177,'Project 3'!AU177)</f>
        <v>9116.8615384615387</v>
      </c>
      <c r="BS31" s="144">
        <f ca="1">CHOOSE(MATCH($C$5,Inputs!$I$11:$O$11,0),'Project 1'!AV177,'Project 2'!AV177,'Project 3'!AV177)</f>
        <v>8234.5846153846142</v>
      </c>
      <c r="BT31" s="144">
        <f ca="1">CHOOSE(MATCH($C$5,Inputs!$I$11:$O$11,0),'Project 1'!AW177,'Project 2'!AW177,'Project 3'!AW177)</f>
        <v>9116.8615384615387</v>
      </c>
      <c r="BU31" s="144">
        <f ca="1">CHOOSE(MATCH($C$5,Inputs!$I$11:$O$11,0),'Project 1'!AX177,'Project 2'!AX177,'Project 3'!AX177)</f>
        <v>14704.615384615385</v>
      </c>
      <c r="BV31" s="144">
        <f ca="1">CHOOSE(MATCH($C$5,Inputs!$I$11:$O$11,0),'Project 1'!AY177,'Project 2'!AY177,'Project 3'!AY177)</f>
        <v>15194.76923076923</v>
      </c>
      <c r="BW31" s="144">
        <f ca="1">CHOOSE(MATCH($C$5,Inputs!$I$11:$O$11,0),'Project 1'!AZ177,'Project 2'!AZ177,'Project 3'!AZ177)</f>
        <v>14704.615384615385</v>
      </c>
      <c r="BX31" s="144">
        <f ca="1">CHOOSE(MATCH($C$5,Inputs!$I$11:$O$11,0),'Project 1'!BA177,'Project 2'!BA177,'Project 3'!BA177)</f>
        <v>15194.76923076923</v>
      </c>
      <c r="BY31" s="144">
        <f ca="1">CHOOSE(MATCH($C$5,Inputs!$I$11:$O$11,0),'Project 1'!BB177,'Project 2'!BB177,'Project 3'!BB177)</f>
        <v>15194.76923076923</v>
      </c>
      <c r="BZ31" s="144">
        <f ca="1">CHOOSE(MATCH($C$5,Inputs!$I$11:$O$11,0),'Project 1'!BC177,'Project 2'!BC177,'Project 3'!BC177)</f>
        <v>14704.615384615385</v>
      </c>
      <c r="CA31" s="144">
        <f ca="1">CHOOSE(MATCH($C$5,Inputs!$I$11:$O$11,0),'Project 1'!BD177,'Project 2'!BD177,'Project 3'!BD177)</f>
        <v>15194.76923076923</v>
      </c>
      <c r="CB31" s="144">
        <f ca="1">CHOOSE(MATCH($C$5,Inputs!$I$11:$O$11,0),'Project 1'!BE177,'Project 2'!BE177,'Project 3'!BE177)</f>
        <v>14704.615384615385</v>
      </c>
      <c r="CC31" s="144">
        <f ca="1">CHOOSE(MATCH($C$5,Inputs!$I$11:$O$11,0),'Project 1'!BF177,'Project 2'!BF177,'Project 3'!BF177)</f>
        <v>15194.76923076923</v>
      </c>
      <c r="CD31" s="144">
        <f ca="1">CHOOSE(MATCH($C$5,Inputs!$I$11:$O$11,0),'Project 1'!BG177,'Project 2'!BG177,'Project 3'!BG177)</f>
        <v>15194.76923076923</v>
      </c>
      <c r="CE31" s="144">
        <f ca="1">CHOOSE(MATCH($C$5,Inputs!$I$11:$O$11,0),'Project 1'!BH177,'Project 2'!BH177,'Project 3'!BH177)</f>
        <v>13724.307692307691</v>
      </c>
      <c r="CF31" s="144">
        <f ca="1">CHOOSE(MATCH($C$5,Inputs!$I$11:$O$11,0),'Project 1'!BI177,'Project 2'!BI177,'Project 3'!BI177)</f>
        <v>15194.76923076923</v>
      </c>
      <c r="CG31" s="144">
        <f ca="1">CHOOSE(MATCH($C$5,Inputs!$I$11:$O$11,0),'Project 1'!BJ177,'Project 2'!BJ177,'Project 3'!BJ177)</f>
        <v>14704.615384615385</v>
      </c>
      <c r="CH31" s="144">
        <f ca="1">CHOOSE(MATCH($C$5,Inputs!$I$11:$O$11,0),'Project 1'!BK177,'Project 2'!BK177,'Project 3'!BK177)</f>
        <v>15194.76923076923</v>
      </c>
      <c r="CI31" s="144">
        <f ca="1">CHOOSE(MATCH($C$5,Inputs!$I$11:$O$11,0),'Project 1'!BL177,'Project 2'!BL177,'Project 3'!BL177)</f>
        <v>14704.615384615385</v>
      </c>
      <c r="CJ31" s="144">
        <f ca="1">CHOOSE(MATCH($C$5,Inputs!$I$11:$O$11,0),'Project 1'!BM177,'Project 2'!BM177,'Project 3'!BM177)</f>
        <v>15194.76923076923</v>
      </c>
      <c r="CK31" s="144">
        <f ca="1">CHOOSE(MATCH($C$5,Inputs!$I$11:$O$11,0),'Project 1'!BN177,'Project 2'!BN177,'Project 3'!BN177)</f>
        <v>15194.76923076923</v>
      </c>
      <c r="CL31" s="144">
        <f ca="1">CHOOSE(MATCH($C$5,Inputs!$I$11:$O$11,0),'Project 1'!BO177,'Project 2'!BO177,'Project 3'!BO177)</f>
        <v>14704.615384615385</v>
      </c>
      <c r="CM31" s="144">
        <f ca="1">CHOOSE(MATCH($C$5,Inputs!$I$11:$O$11,0),'Project 1'!BP177,'Project 2'!BP177,'Project 3'!BP177)</f>
        <v>15194.76923076923</v>
      </c>
      <c r="CN31" s="144">
        <f ca="1">CHOOSE(MATCH($C$5,Inputs!$I$11:$O$11,0),'Project 1'!BQ177,'Project 2'!BQ177,'Project 3'!BQ177)</f>
        <v>14704.615384615385</v>
      </c>
      <c r="CO31" s="144">
        <f ca="1">CHOOSE(MATCH($C$5,Inputs!$I$11:$O$11,0),'Project 1'!BR177,'Project 2'!BR177,'Project 3'!BR177)</f>
        <v>15194.76923076923</v>
      </c>
      <c r="CP31" s="144">
        <f ca="1">CHOOSE(MATCH($C$5,Inputs!$I$11:$O$11,0),'Project 1'!BS177,'Project 2'!BS177,'Project 3'!BS177)</f>
        <v>15194.76923076923</v>
      </c>
      <c r="CQ31" s="144">
        <f ca="1">CHOOSE(MATCH($C$5,Inputs!$I$11:$O$11,0),'Project 1'!BT177,'Project 2'!BT177,'Project 3'!BT177)</f>
        <v>13724.307692307691</v>
      </c>
      <c r="CR31" s="144">
        <f ca="1">CHOOSE(MATCH($C$5,Inputs!$I$11:$O$11,0),'Project 1'!BU177,'Project 2'!BU177,'Project 3'!BU177)</f>
        <v>15194.76923076923</v>
      </c>
      <c r="CS31" s="144">
        <f ca="1">CHOOSE(MATCH($C$5,Inputs!$I$11:$O$11,0),'Project 1'!BV177,'Project 2'!BV177,'Project 3'!BV177)</f>
        <v>14704.615384615385</v>
      </c>
      <c r="CT31" s="144">
        <f ca="1">CHOOSE(MATCH($C$5,Inputs!$I$11:$O$11,0),'Project 1'!BW177,'Project 2'!BW177,'Project 3'!BW177)</f>
        <v>15194.76923076923</v>
      </c>
      <c r="CU31" s="144">
        <f ca="1">CHOOSE(MATCH($C$5,Inputs!$I$11:$O$11,0),'Project 1'!BX177,'Project 2'!BX177,'Project 3'!BX177)</f>
        <v>14704.615384615385</v>
      </c>
      <c r="CV31" s="144">
        <f ca="1">CHOOSE(MATCH($C$5,Inputs!$I$11:$O$11,0),'Project 1'!BY177,'Project 2'!BY177,'Project 3'!BY177)</f>
        <v>15194.76923076923</v>
      </c>
      <c r="CW31" s="144">
        <f ca="1">CHOOSE(MATCH($C$5,Inputs!$I$11:$O$11,0),'Project 1'!BZ177,'Project 2'!BZ177,'Project 3'!BZ177)</f>
        <v>15194.76923076923</v>
      </c>
      <c r="CX31" s="144">
        <f ca="1">CHOOSE(MATCH($C$5,Inputs!$I$11:$O$11,0),'Project 1'!CA177,'Project 2'!CA177,'Project 3'!CA177)</f>
        <v>14704.615384615385</v>
      </c>
      <c r="CY31" s="144">
        <f ca="1">CHOOSE(MATCH($C$5,Inputs!$I$11:$O$11,0),'Project 1'!CB177,'Project 2'!CB177,'Project 3'!CB177)</f>
        <v>15194.76923076923</v>
      </c>
      <c r="CZ31" s="144">
        <f ca="1">CHOOSE(MATCH($C$5,Inputs!$I$11:$O$11,0),'Project 1'!CC177,'Project 2'!CC177,'Project 3'!CC177)</f>
        <v>14704.615384615385</v>
      </c>
      <c r="DA31" s="144">
        <f ca="1">CHOOSE(MATCH($C$5,Inputs!$I$11:$O$11,0),'Project 1'!CD177,'Project 2'!CD177,'Project 3'!CD177)</f>
        <v>15194.76923076923</v>
      </c>
      <c r="DB31" s="144">
        <f ca="1">CHOOSE(MATCH($C$5,Inputs!$I$11:$O$11,0),'Project 1'!CE177,'Project 2'!CE177,'Project 3'!CE177)</f>
        <v>15194.76923076923</v>
      </c>
      <c r="DC31" s="144">
        <f ca="1">CHOOSE(MATCH($C$5,Inputs!$I$11:$O$11,0),'Project 1'!CF177,'Project 2'!CF177,'Project 3'!CF177)</f>
        <v>14214.461538461539</v>
      </c>
      <c r="DD31" s="144">
        <f ca="1">CHOOSE(MATCH($C$5,Inputs!$I$11:$O$11,0),'Project 1'!CG177,'Project 2'!CG177,'Project 3'!CG177)</f>
        <v>15194.76923076923</v>
      </c>
      <c r="DE31" s="144">
        <f ca="1">CHOOSE(MATCH($C$5,Inputs!$I$11:$O$11,0),'Project 1'!CH177,'Project 2'!CH177,'Project 3'!CH177)</f>
        <v>14704.615384615385</v>
      </c>
      <c r="DF31" s="144">
        <f ca="1">CHOOSE(MATCH($C$5,Inputs!$I$11:$O$11,0),'Project 1'!CI177,'Project 2'!CI177,'Project 3'!CI177)</f>
        <v>15194.76923076923</v>
      </c>
      <c r="DG31" s="144">
        <f ca="1">CHOOSE(MATCH($C$5,Inputs!$I$11:$O$11,0),'Project 1'!CJ177,'Project 2'!CJ177,'Project 3'!CJ177)</f>
        <v>14704.615384615385</v>
      </c>
      <c r="DH31" s="144">
        <f ca="1">CHOOSE(MATCH($C$5,Inputs!$I$11:$O$11,0),'Project 1'!CK177,'Project 2'!CK177,'Project 3'!CK177)</f>
        <v>15194.76923076923</v>
      </c>
      <c r="DI31" s="144">
        <f ca="1">CHOOSE(MATCH($C$5,Inputs!$I$11:$O$11,0),'Project 1'!CL177,'Project 2'!CL177,'Project 3'!CL177)</f>
        <v>15194.76923076923</v>
      </c>
      <c r="DJ31" s="144">
        <f ca="1">CHOOSE(MATCH($C$5,Inputs!$I$11:$O$11,0),'Project 1'!CM177,'Project 2'!CM177,'Project 3'!CM177)</f>
        <v>14704.615384615385</v>
      </c>
      <c r="DK31" s="144">
        <f ca="1">CHOOSE(MATCH($C$5,Inputs!$I$11:$O$11,0),'Project 1'!CN177,'Project 2'!CN177,'Project 3'!CN177)</f>
        <v>15194.76923076923</v>
      </c>
      <c r="DL31" s="144">
        <f ca="1">CHOOSE(MATCH($C$5,Inputs!$I$11:$O$11,0),'Project 1'!CO177,'Project 2'!CO177,'Project 3'!CO177)</f>
        <v>14704.615384615385</v>
      </c>
      <c r="DM31" s="144">
        <f ca="1">CHOOSE(MATCH($C$5,Inputs!$I$11:$O$11,0),'Project 1'!CP177,'Project 2'!CP177,'Project 3'!CP177)</f>
        <v>15194.76923076923</v>
      </c>
      <c r="DN31" s="144">
        <f ca="1">CHOOSE(MATCH($C$5,Inputs!$I$11:$O$11,0),'Project 1'!CQ177,'Project 2'!CQ177,'Project 3'!CQ177)</f>
        <v>15194.76923076923</v>
      </c>
      <c r="DO31" s="144">
        <f ca="1">CHOOSE(MATCH($C$5,Inputs!$I$11:$O$11,0),'Project 1'!CR177,'Project 2'!CR177,'Project 3'!CR177)</f>
        <v>13724.307692307691</v>
      </c>
      <c r="DP31" s="144">
        <f ca="1">CHOOSE(MATCH($C$5,Inputs!$I$11:$O$11,0),'Project 1'!CS177,'Project 2'!CS177,'Project 3'!CS177)</f>
        <v>15194.76923076923</v>
      </c>
      <c r="DQ31" s="144">
        <f ca="1">CHOOSE(MATCH($C$5,Inputs!$I$11:$O$11,0),'Project 1'!CT177,'Project 2'!CT177,'Project 3'!CT177)</f>
        <v>14704.615384615385</v>
      </c>
      <c r="DR31" s="144">
        <f ca="1">CHOOSE(MATCH($C$5,Inputs!$I$11:$O$11,0),'Project 1'!CU177,'Project 2'!CU177,'Project 3'!CU177)</f>
        <v>15194.76923076923</v>
      </c>
      <c r="DS31" s="144">
        <f ca="1">CHOOSE(MATCH($C$5,Inputs!$I$11:$O$11,0),'Project 1'!CV177,'Project 2'!CV177,'Project 3'!CV177)</f>
        <v>14704.615384615385</v>
      </c>
      <c r="DT31" s="144">
        <f ca="1">CHOOSE(MATCH($C$5,Inputs!$I$11:$O$11,0),'Project 1'!CW177,'Project 2'!CW177,'Project 3'!CW177)</f>
        <v>15194.76923076923</v>
      </c>
      <c r="DU31" s="144">
        <f ca="1">CHOOSE(MATCH($C$5,Inputs!$I$11:$O$11,0),'Project 1'!CX177,'Project 2'!CX177,'Project 3'!CX177)</f>
        <v>15194.76923076923</v>
      </c>
      <c r="DV31" s="144">
        <f ca="1">CHOOSE(MATCH($C$5,Inputs!$I$11:$O$11,0),'Project 1'!CY177,'Project 2'!CY177,'Project 3'!CY177)</f>
        <v>14704.615384615385</v>
      </c>
      <c r="DW31" s="144">
        <f ca="1">CHOOSE(MATCH($C$5,Inputs!$I$11:$O$11,0),'Project 1'!CZ177,'Project 2'!CZ177,'Project 3'!CZ177)</f>
        <v>15194.76923076923</v>
      </c>
      <c r="DX31" s="144">
        <f ca="1">CHOOSE(MATCH($C$5,Inputs!$I$11:$O$11,0),'Project 1'!DA177,'Project 2'!DA177,'Project 3'!DA177)</f>
        <v>14704.615384615385</v>
      </c>
      <c r="DY31" s="144">
        <f ca="1">CHOOSE(MATCH($C$5,Inputs!$I$11:$O$11,0),'Project 1'!DB177,'Project 2'!DB177,'Project 3'!DB177)</f>
        <v>15194.76923076923</v>
      </c>
      <c r="DZ31" s="144">
        <f ca="1">CHOOSE(MATCH($C$5,Inputs!$I$11:$O$11,0),'Project 1'!DC177,'Project 2'!DC177,'Project 3'!DC177)</f>
        <v>15194.76923076923</v>
      </c>
      <c r="EA31" s="144">
        <f ca="1">CHOOSE(MATCH($C$5,Inputs!$I$11:$O$11,0),'Project 1'!DD177,'Project 2'!DD177,'Project 3'!DD177)</f>
        <v>13724.307692307691</v>
      </c>
      <c r="EB31" s="144">
        <f ca="1">CHOOSE(MATCH($C$5,Inputs!$I$11:$O$11,0),'Project 1'!DE177,'Project 2'!DE177,'Project 3'!DE177)</f>
        <v>15194.76923076923</v>
      </c>
      <c r="EC31" s="144">
        <f ca="1">CHOOSE(MATCH($C$5,Inputs!$I$11:$O$11,0),'Project 1'!DF177,'Project 2'!DF177,'Project 3'!DF177)</f>
        <v>14704.615384615385</v>
      </c>
      <c r="ED31" s="144">
        <f ca="1">CHOOSE(MATCH($C$5,Inputs!$I$11:$O$11,0),'Project 1'!DG177,'Project 2'!DG177,'Project 3'!DG177)</f>
        <v>15194.76923076923</v>
      </c>
      <c r="EE31" s="144">
        <f ca="1">CHOOSE(MATCH($C$5,Inputs!$I$11:$O$11,0),'Project 1'!DH177,'Project 2'!DH177,'Project 3'!DH177)</f>
        <v>14704.615384615385</v>
      </c>
      <c r="EF31" s="144">
        <f ca="1">CHOOSE(MATCH($C$5,Inputs!$I$11:$O$11,0),'Project 1'!DI177,'Project 2'!DI177,'Project 3'!DI177)</f>
        <v>15194.76923076923</v>
      </c>
      <c r="EG31" s="144">
        <f ca="1">CHOOSE(MATCH($C$5,Inputs!$I$11:$O$11,0),'Project 1'!DJ177,'Project 2'!DJ177,'Project 3'!DJ177)</f>
        <v>15194.76923076923</v>
      </c>
      <c r="EH31" s="144">
        <f ca="1">CHOOSE(MATCH($C$5,Inputs!$I$11:$O$11,0),'Project 1'!DK177,'Project 2'!DK177,'Project 3'!DK177)</f>
        <v>14704.615384615385</v>
      </c>
      <c r="EI31" s="144">
        <f ca="1">CHOOSE(MATCH($C$5,Inputs!$I$11:$O$11,0),'Project 1'!DL177,'Project 2'!DL177,'Project 3'!DL177)</f>
        <v>15194.76923076923</v>
      </c>
      <c r="EJ31" s="144">
        <f ca="1">CHOOSE(MATCH($C$5,Inputs!$I$11:$O$11,0),'Project 1'!DM177,'Project 2'!DM177,'Project 3'!DM177)</f>
        <v>14704.615384615385</v>
      </c>
      <c r="EK31" s="144">
        <f ca="1">CHOOSE(MATCH($C$5,Inputs!$I$11:$O$11,0),'Project 1'!DN177,'Project 2'!DN177,'Project 3'!DN177)</f>
        <v>15194.76923076923</v>
      </c>
      <c r="EL31" s="144">
        <f ca="1">CHOOSE(MATCH($C$5,Inputs!$I$11:$O$11,0),'Project 1'!DO177,'Project 2'!DO177,'Project 3'!DO177)</f>
        <v>15194.76923076923</v>
      </c>
      <c r="EM31" s="144">
        <f ca="1">CHOOSE(MATCH($C$5,Inputs!$I$11:$O$11,0),'Project 1'!DP177,'Project 2'!DP177,'Project 3'!DP177)</f>
        <v>13724.307692307691</v>
      </c>
      <c r="EN31" s="144">
        <f ca="1">CHOOSE(MATCH($C$5,Inputs!$I$11:$O$11,0),'Project 1'!DQ177,'Project 2'!DQ177,'Project 3'!DQ177)</f>
        <v>15194.76923076923</v>
      </c>
      <c r="EO31" s="144">
        <f ca="1">CHOOSE(MATCH($C$5,Inputs!$I$11:$O$11,0),'Project 1'!DR177,'Project 2'!DR177,'Project 3'!DR177)</f>
        <v>14704.615384615385</v>
      </c>
      <c r="EP31" s="144">
        <f ca="1">CHOOSE(MATCH($C$5,Inputs!$I$11:$O$11,0),'Project 1'!DS177,'Project 2'!DS177,'Project 3'!DS177)</f>
        <v>15194.76923076923</v>
      </c>
      <c r="EQ31" s="144">
        <f ca="1">CHOOSE(MATCH($C$5,Inputs!$I$11:$O$11,0),'Project 1'!DT177,'Project 2'!DT177,'Project 3'!DT177)</f>
        <v>14704.615384615385</v>
      </c>
      <c r="ER31" s="144">
        <f ca="1">CHOOSE(MATCH($C$5,Inputs!$I$11:$O$11,0),'Project 1'!DU177,'Project 2'!DU177,'Project 3'!DU177)</f>
        <v>15194.76923076923</v>
      </c>
      <c r="ES31" s="144">
        <f ca="1">CHOOSE(MATCH($C$5,Inputs!$I$11:$O$11,0),'Project 1'!DV177,'Project 2'!DV177,'Project 3'!DV177)</f>
        <v>15194.76923076923</v>
      </c>
      <c r="ET31" s="144">
        <f ca="1">CHOOSE(MATCH($C$5,Inputs!$I$11:$O$11,0),'Project 1'!DW177,'Project 2'!DW177,'Project 3'!DW177)</f>
        <v>14704.615384615385</v>
      </c>
      <c r="EU31" s="144">
        <f ca="1">CHOOSE(MATCH($C$5,Inputs!$I$11:$O$11,0),'Project 1'!DX177,'Project 2'!DX177,'Project 3'!DX177)</f>
        <v>15194.76923076923</v>
      </c>
      <c r="EV31" s="144">
        <f ca="1">CHOOSE(MATCH($C$5,Inputs!$I$11:$O$11,0),'Project 1'!DY177,'Project 2'!DY177,'Project 3'!DY177)</f>
        <v>14704.615384615385</v>
      </c>
      <c r="EW31" s="144">
        <f ca="1">CHOOSE(MATCH($C$5,Inputs!$I$11:$O$11,0),'Project 1'!DZ177,'Project 2'!DZ177,'Project 3'!DZ177)</f>
        <v>15194.76923076923</v>
      </c>
    </row>
    <row r="32" spans="13:153">
      <c r="AF32" s="135" t="s">
        <v>264</v>
      </c>
      <c r="AG32" s="144">
        <f ca="1">CHOOSE(MATCH($C$5,Inputs!$I$11:$O$11,0),'Project 1'!J178,'Project 2'!J178,'Project 3'!J178)</f>
        <v>0</v>
      </c>
      <c r="AH32" s="144">
        <f ca="1">CHOOSE(MATCH($C$5,Inputs!$I$11:$O$11,0),'Project 1'!K178,'Project 2'!K178,'Project 3'!K178)</f>
        <v>0</v>
      </c>
      <c r="AI32" s="144">
        <f ca="1">CHOOSE(MATCH($C$5,Inputs!$I$11:$O$11,0),'Project 1'!L178,'Project 2'!L178,'Project 3'!L178)</f>
        <v>0</v>
      </c>
      <c r="AJ32" s="144">
        <f ca="1">CHOOSE(MATCH($C$5,Inputs!$I$11:$O$11,0),'Project 1'!M178,'Project 2'!M178,'Project 3'!M178)</f>
        <v>0</v>
      </c>
      <c r="AK32" s="144">
        <f ca="1">CHOOSE(MATCH($C$5,Inputs!$I$11:$O$11,0),'Project 1'!N178,'Project 2'!N178,'Project 3'!N178)</f>
        <v>8822.7692307692305</v>
      </c>
      <c r="AL32" s="144">
        <f ca="1">CHOOSE(MATCH($C$5,Inputs!$I$11:$O$11,0),'Project 1'!O178,'Project 2'!O178,'Project 3'!O178)</f>
        <v>9116.8615384615387</v>
      </c>
      <c r="AM32" s="144">
        <f ca="1">CHOOSE(MATCH($C$5,Inputs!$I$11:$O$11,0),'Project 1'!P178,'Project 2'!P178,'Project 3'!P178)</f>
        <v>8822.7692307692305</v>
      </c>
      <c r="AN32" s="144">
        <f ca="1">CHOOSE(MATCH($C$5,Inputs!$I$11:$O$11,0),'Project 1'!Q178,'Project 2'!Q178,'Project 3'!Q178)</f>
        <v>9116.8615384615387</v>
      </c>
      <c r="AO32" s="144">
        <f ca="1">CHOOSE(MATCH($C$5,Inputs!$I$11:$O$11,0),'Project 1'!R178,'Project 2'!R178,'Project 3'!R178)</f>
        <v>9116.8615384615387</v>
      </c>
      <c r="AP32" s="144">
        <f ca="1">CHOOSE(MATCH($C$5,Inputs!$I$11:$O$11,0),'Project 1'!S178,'Project 2'!S178,'Project 3'!S178)</f>
        <v>8822.7692307692305</v>
      </c>
      <c r="AQ32" s="144">
        <f ca="1">CHOOSE(MATCH($C$5,Inputs!$I$11:$O$11,0),'Project 1'!T178,'Project 2'!T178,'Project 3'!T178)</f>
        <v>9116.8615384615387</v>
      </c>
      <c r="AR32" s="144">
        <f ca="1">CHOOSE(MATCH($C$5,Inputs!$I$11:$O$11,0),'Project 1'!U178,'Project 2'!U178,'Project 3'!U178)</f>
        <v>8822.7692307692305</v>
      </c>
      <c r="AS32" s="144">
        <f ca="1">CHOOSE(MATCH($C$5,Inputs!$I$11:$O$11,0),'Project 1'!V178,'Project 2'!V178,'Project 3'!V178)</f>
        <v>9116.8615384615387</v>
      </c>
      <c r="AT32" s="144">
        <f ca="1">CHOOSE(MATCH($C$5,Inputs!$I$11:$O$11,0),'Project 1'!W178,'Project 2'!W178,'Project 3'!W178)</f>
        <v>9116.8615384615387</v>
      </c>
      <c r="AU32" s="144">
        <f ca="1">CHOOSE(MATCH($C$5,Inputs!$I$11:$O$11,0),'Project 1'!X178,'Project 2'!X178,'Project 3'!X178)</f>
        <v>8234.5846153846142</v>
      </c>
      <c r="AV32" s="144">
        <f ca="1">CHOOSE(MATCH($C$5,Inputs!$I$11:$O$11,0),'Project 1'!Y178,'Project 2'!Y178,'Project 3'!Y178)</f>
        <v>9116.8615384615387</v>
      </c>
      <c r="AW32" s="144">
        <f ca="1">CHOOSE(MATCH($C$5,Inputs!$I$11:$O$11,0),'Project 1'!Z178,'Project 2'!Z178,'Project 3'!Z178)</f>
        <v>8822.7692307692305</v>
      </c>
      <c r="AX32" s="144">
        <f ca="1">CHOOSE(MATCH($C$5,Inputs!$I$11:$O$11,0),'Project 1'!AA178,'Project 2'!AA178,'Project 3'!AA178)</f>
        <v>9116.8615384615387</v>
      </c>
      <c r="AY32" s="144">
        <f ca="1">CHOOSE(MATCH($C$5,Inputs!$I$11:$O$11,0),'Project 1'!AB178,'Project 2'!AB178,'Project 3'!AB178)</f>
        <v>8822.7692307692305</v>
      </c>
      <c r="AZ32" s="144">
        <f ca="1">CHOOSE(MATCH($C$5,Inputs!$I$11:$O$11,0),'Project 1'!AC178,'Project 2'!AC178,'Project 3'!AC178)</f>
        <v>9116.8615384615387</v>
      </c>
      <c r="BA32" s="144">
        <f ca="1">CHOOSE(MATCH($C$5,Inputs!$I$11:$O$11,0),'Project 1'!AD178,'Project 2'!AD178,'Project 3'!AD178)</f>
        <v>9116.8615384615387</v>
      </c>
      <c r="BB32" s="144">
        <f ca="1">CHOOSE(MATCH($C$5,Inputs!$I$11:$O$11,0),'Project 1'!AE178,'Project 2'!AE178,'Project 3'!AE178)</f>
        <v>8822.7692307692305</v>
      </c>
      <c r="BC32" s="144">
        <f ca="1">CHOOSE(MATCH($C$5,Inputs!$I$11:$O$11,0),'Project 1'!AF178,'Project 2'!AF178,'Project 3'!AF178)</f>
        <v>9116.8615384615387</v>
      </c>
      <c r="BD32" s="144">
        <f ca="1">CHOOSE(MATCH($C$5,Inputs!$I$11:$O$11,0),'Project 1'!AG178,'Project 2'!AG178,'Project 3'!AG178)</f>
        <v>8822.7692307692305</v>
      </c>
      <c r="BE32" s="144">
        <f ca="1">CHOOSE(MATCH($C$5,Inputs!$I$11:$O$11,0),'Project 1'!AH178,'Project 2'!AH178,'Project 3'!AH178)</f>
        <v>9116.8615384615387</v>
      </c>
      <c r="BF32" s="144">
        <f ca="1">CHOOSE(MATCH($C$5,Inputs!$I$11:$O$11,0),'Project 1'!AI178,'Project 2'!AI178,'Project 3'!AI178)</f>
        <v>9116.8615384615387</v>
      </c>
      <c r="BG32" s="144">
        <f ca="1">CHOOSE(MATCH($C$5,Inputs!$I$11:$O$11,0),'Project 1'!AJ178,'Project 2'!AJ178,'Project 3'!AJ178)</f>
        <v>8528.6769230769223</v>
      </c>
      <c r="BH32" s="144">
        <f ca="1">CHOOSE(MATCH($C$5,Inputs!$I$11:$O$11,0),'Project 1'!AK178,'Project 2'!AK178,'Project 3'!AK178)</f>
        <v>9116.8615384615387</v>
      </c>
      <c r="BI32" s="144">
        <f ca="1">CHOOSE(MATCH($C$5,Inputs!$I$11:$O$11,0),'Project 1'!AL178,'Project 2'!AL178,'Project 3'!AL178)</f>
        <v>8822.7692307692305</v>
      </c>
      <c r="BJ32" s="144">
        <f ca="1">CHOOSE(MATCH($C$5,Inputs!$I$11:$O$11,0),'Project 1'!AM178,'Project 2'!AM178,'Project 3'!AM178)</f>
        <v>9116.8615384615387</v>
      </c>
      <c r="BK32" s="144">
        <f ca="1">CHOOSE(MATCH($C$5,Inputs!$I$11:$O$11,0),'Project 1'!AN178,'Project 2'!AN178,'Project 3'!AN178)</f>
        <v>8822.7692307692305</v>
      </c>
      <c r="BL32" s="144">
        <f ca="1">CHOOSE(MATCH($C$5,Inputs!$I$11:$O$11,0),'Project 1'!AO178,'Project 2'!AO178,'Project 3'!AO178)</f>
        <v>9116.8615384615387</v>
      </c>
      <c r="BM32" s="144">
        <f ca="1">CHOOSE(MATCH($C$5,Inputs!$I$11:$O$11,0),'Project 1'!AP178,'Project 2'!AP178,'Project 3'!AP178)</f>
        <v>9116.8615384615387</v>
      </c>
      <c r="BN32" s="144">
        <f ca="1">CHOOSE(MATCH($C$5,Inputs!$I$11:$O$11,0),'Project 1'!AQ178,'Project 2'!AQ178,'Project 3'!AQ178)</f>
        <v>8822.7692307692305</v>
      </c>
      <c r="BO32" s="144">
        <f ca="1">CHOOSE(MATCH($C$5,Inputs!$I$11:$O$11,0),'Project 1'!AR178,'Project 2'!AR178,'Project 3'!AR178)</f>
        <v>9116.8615384615387</v>
      </c>
      <c r="BP32" s="144">
        <f ca="1">CHOOSE(MATCH($C$5,Inputs!$I$11:$O$11,0),'Project 1'!AS178,'Project 2'!AS178,'Project 3'!AS178)</f>
        <v>8822.7692307692305</v>
      </c>
      <c r="BQ32" s="144">
        <f ca="1">CHOOSE(MATCH($C$5,Inputs!$I$11:$O$11,0),'Project 1'!AT178,'Project 2'!AT178,'Project 3'!AT178)</f>
        <v>9116.8615384615387</v>
      </c>
      <c r="BR32" s="144">
        <f ca="1">CHOOSE(MATCH($C$5,Inputs!$I$11:$O$11,0),'Project 1'!AU178,'Project 2'!AU178,'Project 3'!AU178)</f>
        <v>9116.8615384615387</v>
      </c>
      <c r="BS32" s="144">
        <f ca="1">CHOOSE(MATCH($C$5,Inputs!$I$11:$O$11,0),'Project 1'!AV178,'Project 2'!AV178,'Project 3'!AV178)</f>
        <v>8234.5846153846142</v>
      </c>
      <c r="BT32" s="144">
        <f ca="1">CHOOSE(MATCH($C$5,Inputs!$I$11:$O$11,0),'Project 1'!AW178,'Project 2'!AW178,'Project 3'!AW178)</f>
        <v>9116.8615384615387</v>
      </c>
      <c r="BU32" s="144">
        <f ca="1">CHOOSE(MATCH($C$5,Inputs!$I$11:$O$11,0),'Project 1'!AX178,'Project 2'!AX178,'Project 3'!AX178)</f>
        <v>14704.615384615385</v>
      </c>
      <c r="BV32" s="144">
        <f ca="1">CHOOSE(MATCH($C$5,Inputs!$I$11:$O$11,0),'Project 1'!AY178,'Project 2'!AY178,'Project 3'!AY178)</f>
        <v>15194.76923076923</v>
      </c>
      <c r="BW32" s="144">
        <f ca="1">CHOOSE(MATCH($C$5,Inputs!$I$11:$O$11,0),'Project 1'!AZ178,'Project 2'!AZ178,'Project 3'!AZ178)</f>
        <v>14704.615384615385</v>
      </c>
      <c r="BX32" s="144">
        <f ca="1">CHOOSE(MATCH($C$5,Inputs!$I$11:$O$11,0),'Project 1'!BA178,'Project 2'!BA178,'Project 3'!BA178)</f>
        <v>15194.76923076923</v>
      </c>
      <c r="BY32" s="144">
        <f ca="1">CHOOSE(MATCH($C$5,Inputs!$I$11:$O$11,0),'Project 1'!BB178,'Project 2'!BB178,'Project 3'!BB178)</f>
        <v>15194.76923076923</v>
      </c>
      <c r="BZ32" s="144">
        <f ca="1">CHOOSE(MATCH($C$5,Inputs!$I$11:$O$11,0),'Project 1'!BC178,'Project 2'!BC178,'Project 3'!BC178)</f>
        <v>14704.615384615385</v>
      </c>
      <c r="CA32" s="144">
        <f ca="1">CHOOSE(MATCH($C$5,Inputs!$I$11:$O$11,0),'Project 1'!BD178,'Project 2'!BD178,'Project 3'!BD178)</f>
        <v>15194.76923076923</v>
      </c>
      <c r="CB32" s="144">
        <f ca="1">CHOOSE(MATCH($C$5,Inputs!$I$11:$O$11,0),'Project 1'!BE178,'Project 2'!BE178,'Project 3'!BE178)</f>
        <v>14704.615384615385</v>
      </c>
      <c r="CC32" s="144">
        <f ca="1">CHOOSE(MATCH($C$5,Inputs!$I$11:$O$11,0),'Project 1'!BF178,'Project 2'!BF178,'Project 3'!BF178)</f>
        <v>15194.76923076923</v>
      </c>
      <c r="CD32" s="144">
        <f ca="1">CHOOSE(MATCH($C$5,Inputs!$I$11:$O$11,0),'Project 1'!BG178,'Project 2'!BG178,'Project 3'!BG178)</f>
        <v>15194.76923076923</v>
      </c>
      <c r="CE32" s="144">
        <f ca="1">CHOOSE(MATCH($C$5,Inputs!$I$11:$O$11,0),'Project 1'!BH178,'Project 2'!BH178,'Project 3'!BH178)</f>
        <v>13724.307692307691</v>
      </c>
      <c r="CF32" s="144">
        <f ca="1">CHOOSE(MATCH($C$5,Inputs!$I$11:$O$11,0),'Project 1'!BI178,'Project 2'!BI178,'Project 3'!BI178)</f>
        <v>15194.76923076923</v>
      </c>
      <c r="CG32" s="144">
        <f ca="1">CHOOSE(MATCH($C$5,Inputs!$I$11:$O$11,0),'Project 1'!BJ178,'Project 2'!BJ178,'Project 3'!BJ178)</f>
        <v>14704.615384615385</v>
      </c>
      <c r="CH32" s="144">
        <f ca="1">CHOOSE(MATCH($C$5,Inputs!$I$11:$O$11,0),'Project 1'!BK178,'Project 2'!BK178,'Project 3'!BK178)</f>
        <v>15194.76923076923</v>
      </c>
      <c r="CI32" s="144">
        <f ca="1">CHOOSE(MATCH($C$5,Inputs!$I$11:$O$11,0),'Project 1'!BL178,'Project 2'!BL178,'Project 3'!BL178)</f>
        <v>14704.615384615385</v>
      </c>
      <c r="CJ32" s="144">
        <f ca="1">CHOOSE(MATCH($C$5,Inputs!$I$11:$O$11,0),'Project 1'!BM178,'Project 2'!BM178,'Project 3'!BM178)</f>
        <v>15194.76923076923</v>
      </c>
      <c r="CK32" s="144">
        <f ca="1">CHOOSE(MATCH($C$5,Inputs!$I$11:$O$11,0),'Project 1'!BN178,'Project 2'!BN178,'Project 3'!BN178)</f>
        <v>15194.76923076923</v>
      </c>
      <c r="CL32" s="144">
        <f ca="1">CHOOSE(MATCH($C$5,Inputs!$I$11:$O$11,0),'Project 1'!BO178,'Project 2'!BO178,'Project 3'!BO178)</f>
        <v>14704.615384615385</v>
      </c>
      <c r="CM32" s="144">
        <f ca="1">CHOOSE(MATCH($C$5,Inputs!$I$11:$O$11,0),'Project 1'!BP178,'Project 2'!BP178,'Project 3'!BP178)</f>
        <v>15194.76923076923</v>
      </c>
      <c r="CN32" s="144">
        <f ca="1">CHOOSE(MATCH($C$5,Inputs!$I$11:$O$11,0),'Project 1'!BQ178,'Project 2'!BQ178,'Project 3'!BQ178)</f>
        <v>14704.615384615385</v>
      </c>
      <c r="CO32" s="144">
        <f ca="1">CHOOSE(MATCH($C$5,Inputs!$I$11:$O$11,0),'Project 1'!BR178,'Project 2'!BR178,'Project 3'!BR178)</f>
        <v>15194.76923076923</v>
      </c>
      <c r="CP32" s="144">
        <f ca="1">CHOOSE(MATCH($C$5,Inputs!$I$11:$O$11,0),'Project 1'!BS178,'Project 2'!BS178,'Project 3'!BS178)</f>
        <v>15194.76923076923</v>
      </c>
      <c r="CQ32" s="144">
        <f ca="1">CHOOSE(MATCH($C$5,Inputs!$I$11:$O$11,0),'Project 1'!BT178,'Project 2'!BT178,'Project 3'!BT178)</f>
        <v>13724.307692307691</v>
      </c>
      <c r="CR32" s="144">
        <f ca="1">CHOOSE(MATCH($C$5,Inputs!$I$11:$O$11,0),'Project 1'!BU178,'Project 2'!BU178,'Project 3'!BU178)</f>
        <v>15194.76923076923</v>
      </c>
      <c r="CS32" s="144">
        <f ca="1">CHOOSE(MATCH($C$5,Inputs!$I$11:$O$11,0),'Project 1'!BV178,'Project 2'!BV178,'Project 3'!BV178)</f>
        <v>14704.615384615385</v>
      </c>
      <c r="CT32" s="144">
        <f ca="1">CHOOSE(MATCH($C$5,Inputs!$I$11:$O$11,0),'Project 1'!BW178,'Project 2'!BW178,'Project 3'!BW178)</f>
        <v>15194.76923076923</v>
      </c>
      <c r="CU32" s="144">
        <f ca="1">CHOOSE(MATCH($C$5,Inputs!$I$11:$O$11,0),'Project 1'!BX178,'Project 2'!BX178,'Project 3'!BX178)</f>
        <v>14704.615384615385</v>
      </c>
      <c r="CV32" s="144">
        <f ca="1">CHOOSE(MATCH($C$5,Inputs!$I$11:$O$11,0),'Project 1'!BY178,'Project 2'!BY178,'Project 3'!BY178)</f>
        <v>15194.76923076923</v>
      </c>
      <c r="CW32" s="144">
        <f ca="1">CHOOSE(MATCH($C$5,Inputs!$I$11:$O$11,0),'Project 1'!BZ178,'Project 2'!BZ178,'Project 3'!BZ178)</f>
        <v>15194.76923076923</v>
      </c>
      <c r="CX32" s="144">
        <f ca="1">CHOOSE(MATCH($C$5,Inputs!$I$11:$O$11,0),'Project 1'!CA178,'Project 2'!CA178,'Project 3'!CA178)</f>
        <v>14704.615384615385</v>
      </c>
      <c r="CY32" s="144">
        <f ca="1">CHOOSE(MATCH($C$5,Inputs!$I$11:$O$11,0),'Project 1'!CB178,'Project 2'!CB178,'Project 3'!CB178)</f>
        <v>15194.76923076923</v>
      </c>
      <c r="CZ32" s="144">
        <f ca="1">CHOOSE(MATCH($C$5,Inputs!$I$11:$O$11,0),'Project 1'!CC178,'Project 2'!CC178,'Project 3'!CC178)</f>
        <v>14704.615384615385</v>
      </c>
      <c r="DA32" s="144">
        <f ca="1">CHOOSE(MATCH($C$5,Inputs!$I$11:$O$11,0),'Project 1'!CD178,'Project 2'!CD178,'Project 3'!CD178)</f>
        <v>15194.76923076923</v>
      </c>
      <c r="DB32" s="144">
        <f ca="1">CHOOSE(MATCH($C$5,Inputs!$I$11:$O$11,0),'Project 1'!CE178,'Project 2'!CE178,'Project 3'!CE178)</f>
        <v>15194.76923076923</v>
      </c>
      <c r="DC32" s="144">
        <f ca="1">CHOOSE(MATCH($C$5,Inputs!$I$11:$O$11,0),'Project 1'!CF178,'Project 2'!CF178,'Project 3'!CF178)</f>
        <v>14214.461538461539</v>
      </c>
      <c r="DD32" s="144">
        <f ca="1">CHOOSE(MATCH($C$5,Inputs!$I$11:$O$11,0),'Project 1'!CG178,'Project 2'!CG178,'Project 3'!CG178)</f>
        <v>15194.76923076923</v>
      </c>
      <c r="DE32" s="144">
        <f ca="1">CHOOSE(MATCH($C$5,Inputs!$I$11:$O$11,0),'Project 1'!CH178,'Project 2'!CH178,'Project 3'!CH178)</f>
        <v>14704.615384615385</v>
      </c>
      <c r="DF32" s="144">
        <f ca="1">CHOOSE(MATCH($C$5,Inputs!$I$11:$O$11,0),'Project 1'!CI178,'Project 2'!CI178,'Project 3'!CI178)</f>
        <v>15194.76923076923</v>
      </c>
      <c r="DG32" s="144">
        <f ca="1">CHOOSE(MATCH($C$5,Inputs!$I$11:$O$11,0),'Project 1'!CJ178,'Project 2'!CJ178,'Project 3'!CJ178)</f>
        <v>14704.615384615385</v>
      </c>
      <c r="DH32" s="144">
        <f ca="1">CHOOSE(MATCH($C$5,Inputs!$I$11:$O$11,0),'Project 1'!CK178,'Project 2'!CK178,'Project 3'!CK178)</f>
        <v>15194.76923076923</v>
      </c>
      <c r="DI32" s="144">
        <f ca="1">CHOOSE(MATCH($C$5,Inputs!$I$11:$O$11,0),'Project 1'!CL178,'Project 2'!CL178,'Project 3'!CL178)</f>
        <v>15194.76923076923</v>
      </c>
      <c r="DJ32" s="144">
        <f ca="1">CHOOSE(MATCH($C$5,Inputs!$I$11:$O$11,0),'Project 1'!CM178,'Project 2'!CM178,'Project 3'!CM178)</f>
        <v>14704.615384615385</v>
      </c>
      <c r="DK32" s="144">
        <f ca="1">CHOOSE(MATCH($C$5,Inputs!$I$11:$O$11,0),'Project 1'!CN178,'Project 2'!CN178,'Project 3'!CN178)</f>
        <v>15194.76923076923</v>
      </c>
      <c r="DL32" s="144">
        <f ca="1">CHOOSE(MATCH($C$5,Inputs!$I$11:$O$11,0),'Project 1'!CO178,'Project 2'!CO178,'Project 3'!CO178)</f>
        <v>14704.615384615385</v>
      </c>
      <c r="DM32" s="144">
        <f ca="1">CHOOSE(MATCH($C$5,Inputs!$I$11:$O$11,0),'Project 1'!CP178,'Project 2'!CP178,'Project 3'!CP178)</f>
        <v>15194.76923076923</v>
      </c>
      <c r="DN32" s="144">
        <f ca="1">CHOOSE(MATCH($C$5,Inputs!$I$11:$O$11,0),'Project 1'!CQ178,'Project 2'!CQ178,'Project 3'!CQ178)</f>
        <v>15194.76923076923</v>
      </c>
      <c r="DO32" s="144">
        <f ca="1">CHOOSE(MATCH($C$5,Inputs!$I$11:$O$11,0),'Project 1'!CR178,'Project 2'!CR178,'Project 3'!CR178)</f>
        <v>13724.307692307691</v>
      </c>
      <c r="DP32" s="144">
        <f ca="1">CHOOSE(MATCH($C$5,Inputs!$I$11:$O$11,0),'Project 1'!CS178,'Project 2'!CS178,'Project 3'!CS178)</f>
        <v>15194.76923076923</v>
      </c>
      <c r="DQ32" s="144">
        <f ca="1">CHOOSE(MATCH($C$5,Inputs!$I$11:$O$11,0),'Project 1'!CT178,'Project 2'!CT178,'Project 3'!CT178)</f>
        <v>14704.615384615385</v>
      </c>
      <c r="DR32" s="144">
        <f ca="1">CHOOSE(MATCH($C$5,Inputs!$I$11:$O$11,0),'Project 1'!CU178,'Project 2'!CU178,'Project 3'!CU178)</f>
        <v>15194.76923076923</v>
      </c>
      <c r="DS32" s="144">
        <f ca="1">CHOOSE(MATCH($C$5,Inputs!$I$11:$O$11,0),'Project 1'!CV178,'Project 2'!CV178,'Project 3'!CV178)</f>
        <v>14704.615384615385</v>
      </c>
      <c r="DT32" s="144">
        <f ca="1">CHOOSE(MATCH($C$5,Inputs!$I$11:$O$11,0),'Project 1'!CW178,'Project 2'!CW178,'Project 3'!CW178)</f>
        <v>15194.76923076923</v>
      </c>
      <c r="DU32" s="144">
        <f ca="1">CHOOSE(MATCH($C$5,Inputs!$I$11:$O$11,0),'Project 1'!CX178,'Project 2'!CX178,'Project 3'!CX178)</f>
        <v>15194.76923076923</v>
      </c>
      <c r="DV32" s="144">
        <f ca="1">CHOOSE(MATCH($C$5,Inputs!$I$11:$O$11,0),'Project 1'!CY178,'Project 2'!CY178,'Project 3'!CY178)</f>
        <v>14704.615384615385</v>
      </c>
      <c r="DW32" s="144">
        <f ca="1">CHOOSE(MATCH($C$5,Inputs!$I$11:$O$11,0),'Project 1'!CZ178,'Project 2'!CZ178,'Project 3'!CZ178)</f>
        <v>15194.76923076923</v>
      </c>
      <c r="DX32" s="144">
        <f ca="1">CHOOSE(MATCH($C$5,Inputs!$I$11:$O$11,0),'Project 1'!DA178,'Project 2'!DA178,'Project 3'!DA178)</f>
        <v>14704.615384615385</v>
      </c>
      <c r="DY32" s="144">
        <f ca="1">CHOOSE(MATCH($C$5,Inputs!$I$11:$O$11,0),'Project 1'!DB178,'Project 2'!DB178,'Project 3'!DB178)</f>
        <v>15194.76923076923</v>
      </c>
      <c r="DZ32" s="144">
        <f ca="1">CHOOSE(MATCH($C$5,Inputs!$I$11:$O$11,0),'Project 1'!DC178,'Project 2'!DC178,'Project 3'!DC178)</f>
        <v>15194.76923076923</v>
      </c>
      <c r="EA32" s="144">
        <f ca="1">CHOOSE(MATCH($C$5,Inputs!$I$11:$O$11,0),'Project 1'!DD178,'Project 2'!DD178,'Project 3'!DD178)</f>
        <v>13724.307692307691</v>
      </c>
      <c r="EB32" s="144">
        <f ca="1">CHOOSE(MATCH($C$5,Inputs!$I$11:$O$11,0),'Project 1'!DE178,'Project 2'!DE178,'Project 3'!DE178)</f>
        <v>15194.76923076923</v>
      </c>
      <c r="EC32" s="144">
        <f ca="1">CHOOSE(MATCH($C$5,Inputs!$I$11:$O$11,0),'Project 1'!DF178,'Project 2'!DF178,'Project 3'!DF178)</f>
        <v>14704.615384615385</v>
      </c>
      <c r="ED32" s="144">
        <f ca="1">CHOOSE(MATCH($C$5,Inputs!$I$11:$O$11,0),'Project 1'!DG178,'Project 2'!DG178,'Project 3'!DG178)</f>
        <v>15194.76923076923</v>
      </c>
      <c r="EE32" s="144">
        <f ca="1">CHOOSE(MATCH($C$5,Inputs!$I$11:$O$11,0),'Project 1'!DH178,'Project 2'!DH178,'Project 3'!DH178)</f>
        <v>14704.615384615385</v>
      </c>
      <c r="EF32" s="144">
        <f ca="1">CHOOSE(MATCH($C$5,Inputs!$I$11:$O$11,0),'Project 1'!DI178,'Project 2'!DI178,'Project 3'!DI178)</f>
        <v>15194.76923076923</v>
      </c>
      <c r="EG32" s="144">
        <f ca="1">CHOOSE(MATCH($C$5,Inputs!$I$11:$O$11,0),'Project 1'!DJ178,'Project 2'!DJ178,'Project 3'!DJ178)</f>
        <v>15194.76923076923</v>
      </c>
      <c r="EH32" s="144">
        <f ca="1">CHOOSE(MATCH($C$5,Inputs!$I$11:$O$11,0),'Project 1'!DK178,'Project 2'!DK178,'Project 3'!DK178)</f>
        <v>14704.615384615385</v>
      </c>
      <c r="EI32" s="144">
        <f ca="1">CHOOSE(MATCH($C$5,Inputs!$I$11:$O$11,0),'Project 1'!DL178,'Project 2'!DL178,'Project 3'!DL178)</f>
        <v>15194.76923076923</v>
      </c>
      <c r="EJ32" s="144">
        <f ca="1">CHOOSE(MATCH($C$5,Inputs!$I$11:$O$11,0),'Project 1'!DM178,'Project 2'!DM178,'Project 3'!DM178)</f>
        <v>14704.615384615385</v>
      </c>
      <c r="EK32" s="144">
        <f ca="1">CHOOSE(MATCH($C$5,Inputs!$I$11:$O$11,0),'Project 1'!DN178,'Project 2'!DN178,'Project 3'!DN178)</f>
        <v>15194.76923076923</v>
      </c>
      <c r="EL32" s="144">
        <f ca="1">CHOOSE(MATCH($C$5,Inputs!$I$11:$O$11,0),'Project 1'!DO178,'Project 2'!DO178,'Project 3'!DO178)</f>
        <v>15194.76923076923</v>
      </c>
      <c r="EM32" s="144">
        <f ca="1">CHOOSE(MATCH($C$5,Inputs!$I$11:$O$11,0),'Project 1'!DP178,'Project 2'!DP178,'Project 3'!DP178)</f>
        <v>13724.307692307691</v>
      </c>
      <c r="EN32" s="144">
        <f ca="1">CHOOSE(MATCH($C$5,Inputs!$I$11:$O$11,0),'Project 1'!DQ178,'Project 2'!DQ178,'Project 3'!DQ178)</f>
        <v>15194.76923076923</v>
      </c>
      <c r="EO32" s="144">
        <f ca="1">CHOOSE(MATCH($C$5,Inputs!$I$11:$O$11,0),'Project 1'!DR178,'Project 2'!DR178,'Project 3'!DR178)</f>
        <v>14704.615384615385</v>
      </c>
      <c r="EP32" s="144">
        <f ca="1">CHOOSE(MATCH($C$5,Inputs!$I$11:$O$11,0),'Project 1'!DS178,'Project 2'!DS178,'Project 3'!DS178)</f>
        <v>15194.76923076923</v>
      </c>
      <c r="EQ32" s="144">
        <f ca="1">CHOOSE(MATCH($C$5,Inputs!$I$11:$O$11,0),'Project 1'!DT178,'Project 2'!DT178,'Project 3'!DT178)</f>
        <v>14704.615384615385</v>
      </c>
      <c r="ER32" s="144">
        <f ca="1">CHOOSE(MATCH($C$5,Inputs!$I$11:$O$11,0),'Project 1'!DU178,'Project 2'!DU178,'Project 3'!DU178)</f>
        <v>15194.76923076923</v>
      </c>
      <c r="ES32" s="144">
        <f ca="1">CHOOSE(MATCH($C$5,Inputs!$I$11:$O$11,0),'Project 1'!DV178,'Project 2'!DV178,'Project 3'!DV178)</f>
        <v>15194.76923076923</v>
      </c>
      <c r="ET32" s="144">
        <f ca="1">CHOOSE(MATCH($C$5,Inputs!$I$11:$O$11,0),'Project 1'!DW178,'Project 2'!DW178,'Project 3'!DW178)</f>
        <v>14704.615384615385</v>
      </c>
      <c r="EU32" s="144">
        <f ca="1">CHOOSE(MATCH($C$5,Inputs!$I$11:$O$11,0),'Project 1'!DX178,'Project 2'!DX178,'Project 3'!DX178)</f>
        <v>15194.76923076923</v>
      </c>
      <c r="EV32" s="144">
        <f ca="1">CHOOSE(MATCH($C$5,Inputs!$I$11:$O$11,0),'Project 1'!DY178,'Project 2'!DY178,'Project 3'!DY178)</f>
        <v>14704.615384615385</v>
      </c>
      <c r="EW32" s="144">
        <f ca="1">CHOOSE(MATCH($C$5,Inputs!$I$11:$O$11,0),'Project 1'!DZ178,'Project 2'!DZ178,'Project 3'!DZ178)</f>
        <v>15194.76923076923</v>
      </c>
    </row>
    <row r="33" spans="3:153" ht="13">
      <c r="AF33" s="136" t="s">
        <v>72</v>
      </c>
      <c r="AG33" s="137">
        <f>-INDEX(Inputs!$I$286:$O$286,MATCH(Summary!$C$5,Inputs!$I$11:$O$11,0))</f>
        <v>-1000000</v>
      </c>
      <c r="AH33" s="146">
        <f ca="1">SUM(AH27:AH32)</f>
        <v>0</v>
      </c>
      <c r="AI33" s="146">
        <f t="shared" ref="AI33:CT33" ca="1" si="2">SUM(AI27:AI32)</f>
        <v>0</v>
      </c>
      <c r="AJ33" s="146">
        <f t="shared" ca="1" si="2"/>
        <v>0</v>
      </c>
      <c r="AK33" s="146">
        <f t="shared" ca="1" si="2"/>
        <v>73523.076923076937</v>
      </c>
      <c r="AL33" s="146">
        <f t="shared" ca="1" si="2"/>
        <v>75973.846153846156</v>
      </c>
      <c r="AM33" s="146">
        <f t="shared" ca="1" si="2"/>
        <v>73523.076923076937</v>
      </c>
      <c r="AN33" s="146">
        <f t="shared" ca="1" si="2"/>
        <v>75973.846153846156</v>
      </c>
      <c r="AO33" s="146">
        <f t="shared" ca="1" si="2"/>
        <v>75973.846153846156</v>
      </c>
      <c r="AP33" s="146">
        <f t="shared" ca="1" si="2"/>
        <v>73523.076923076937</v>
      </c>
      <c r="AQ33" s="146">
        <f t="shared" ca="1" si="2"/>
        <v>75973.846153846156</v>
      </c>
      <c r="AR33" s="146">
        <f t="shared" ca="1" si="2"/>
        <v>73523.076923076937</v>
      </c>
      <c r="AS33" s="146">
        <f t="shared" ca="1" si="2"/>
        <v>75973.846153846156</v>
      </c>
      <c r="AT33" s="146">
        <f t="shared" ca="1" si="2"/>
        <v>75973.846153846156</v>
      </c>
      <c r="AU33" s="146">
        <f t="shared" ca="1" si="2"/>
        <v>68621.538461538454</v>
      </c>
      <c r="AV33" s="146">
        <f t="shared" ca="1" si="2"/>
        <v>75973.846153846156</v>
      </c>
      <c r="AW33" s="146">
        <f t="shared" ca="1" si="2"/>
        <v>73523.076923076937</v>
      </c>
      <c r="AX33" s="146">
        <f t="shared" ca="1" si="2"/>
        <v>75973.846153846156</v>
      </c>
      <c r="AY33" s="146">
        <f t="shared" ca="1" si="2"/>
        <v>73523.076923076937</v>
      </c>
      <c r="AZ33" s="146">
        <f t="shared" ca="1" si="2"/>
        <v>75973.846153846156</v>
      </c>
      <c r="BA33" s="146">
        <f t="shared" ca="1" si="2"/>
        <v>75973.846153846156</v>
      </c>
      <c r="BB33" s="146">
        <f t="shared" ca="1" si="2"/>
        <v>73523.076923076937</v>
      </c>
      <c r="BC33" s="146">
        <f t="shared" ca="1" si="2"/>
        <v>75973.846153846156</v>
      </c>
      <c r="BD33" s="146">
        <f t="shared" ca="1" si="2"/>
        <v>73523.076923076937</v>
      </c>
      <c r="BE33" s="146">
        <f t="shared" ca="1" si="2"/>
        <v>75973.846153846156</v>
      </c>
      <c r="BF33" s="146">
        <f t="shared" ca="1" si="2"/>
        <v>75973.846153846156</v>
      </c>
      <c r="BG33" s="146">
        <f t="shared" ca="1" si="2"/>
        <v>71072.307692307688</v>
      </c>
      <c r="BH33" s="146">
        <f t="shared" ca="1" si="2"/>
        <v>75973.846153846156</v>
      </c>
      <c r="BI33" s="146">
        <f t="shared" ca="1" si="2"/>
        <v>73523.076923076937</v>
      </c>
      <c r="BJ33" s="146">
        <f t="shared" ca="1" si="2"/>
        <v>75973.846153846156</v>
      </c>
      <c r="BK33" s="146">
        <f t="shared" ca="1" si="2"/>
        <v>73523.076923076937</v>
      </c>
      <c r="BL33" s="146">
        <f t="shared" ca="1" si="2"/>
        <v>75973.846153846156</v>
      </c>
      <c r="BM33" s="146">
        <f t="shared" ca="1" si="2"/>
        <v>75973.846153846156</v>
      </c>
      <c r="BN33" s="146">
        <f t="shared" ca="1" si="2"/>
        <v>73523.076923076937</v>
      </c>
      <c r="BO33" s="146">
        <f t="shared" ca="1" si="2"/>
        <v>75973.846153846156</v>
      </c>
      <c r="BP33" s="146">
        <f t="shared" ca="1" si="2"/>
        <v>73523.076923076937</v>
      </c>
      <c r="BQ33" s="146">
        <f t="shared" ca="1" si="2"/>
        <v>75973.846153846156</v>
      </c>
      <c r="BR33" s="146">
        <f t="shared" ca="1" si="2"/>
        <v>75973.846153846156</v>
      </c>
      <c r="BS33" s="146">
        <f t="shared" ca="1" si="2"/>
        <v>68621.538461538454</v>
      </c>
      <c r="BT33" s="146">
        <f t="shared" ca="1" si="2"/>
        <v>75973.846153846156</v>
      </c>
      <c r="BU33" s="146">
        <f t="shared" ca="1" si="2"/>
        <v>73523.076923076922</v>
      </c>
      <c r="BV33" s="146">
        <f t="shared" ca="1" si="2"/>
        <v>75973.846153846156</v>
      </c>
      <c r="BW33" s="146">
        <f t="shared" ca="1" si="2"/>
        <v>73523.076923076922</v>
      </c>
      <c r="BX33" s="146">
        <f t="shared" ca="1" si="2"/>
        <v>75973.846153846156</v>
      </c>
      <c r="BY33" s="146">
        <f t="shared" ca="1" si="2"/>
        <v>75973.846153846156</v>
      </c>
      <c r="BZ33" s="146">
        <f t="shared" ca="1" si="2"/>
        <v>73523.076923076922</v>
      </c>
      <c r="CA33" s="146">
        <f t="shared" ca="1" si="2"/>
        <v>75973.846153846156</v>
      </c>
      <c r="CB33" s="146">
        <f t="shared" ca="1" si="2"/>
        <v>73523.076923076922</v>
      </c>
      <c r="CC33" s="146">
        <f t="shared" ca="1" si="2"/>
        <v>75973.846153846156</v>
      </c>
      <c r="CD33" s="146">
        <f t="shared" ca="1" si="2"/>
        <v>75973.846153846156</v>
      </c>
      <c r="CE33" s="146">
        <f t="shared" ca="1" si="2"/>
        <v>68621.538461538454</v>
      </c>
      <c r="CF33" s="146">
        <f t="shared" ca="1" si="2"/>
        <v>75973.846153846156</v>
      </c>
      <c r="CG33" s="146">
        <f t="shared" ca="1" si="2"/>
        <v>73523.076923076922</v>
      </c>
      <c r="CH33" s="146">
        <f t="shared" ca="1" si="2"/>
        <v>75973.846153846156</v>
      </c>
      <c r="CI33" s="146">
        <f t="shared" ca="1" si="2"/>
        <v>73523.076923076922</v>
      </c>
      <c r="CJ33" s="146">
        <f t="shared" ca="1" si="2"/>
        <v>75973.846153846156</v>
      </c>
      <c r="CK33" s="146">
        <f t="shared" ca="1" si="2"/>
        <v>75973.846153846156</v>
      </c>
      <c r="CL33" s="146">
        <f t="shared" ca="1" si="2"/>
        <v>73523.076923076922</v>
      </c>
      <c r="CM33" s="146">
        <f t="shared" ca="1" si="2"/>
        <v>75973.846153846156</v>
      </c>
      <c r="CN33" s="146">
        <f t="shared" ca="1" si="2"/>
        <v>73523.076923076922</v>
      </c>
      <c r="CO33" s="146">
        <f t="shared" ca="1" si="2"/>
        <v>75973.846153846156</v>
      </c>
      <c r="CP33" s="146">
        <f t="shared" ca="1" si="2"/>
        <v>75973.846153846156</v>
      </c>
      <c r="CQ33" s="146">
        <f t="shared" ca="1" si="2"/>
        <v>68621.538461538454</v>
      </c>
      <c r="CR33" s="146">
        <f t="shared" ca="1" si="2"/>
        <v>75973.846153846156</v>
      </c>
      <c r="CS33" s="146">
        <f t="shared" ca="1" si="2"/>
        <v>73523.076923076922</v>
      </c>
      <c r="CT33" s="146">
        <f t="shared" ca="1" si="2"/>
        <v>75973.846153846156</v>
      </c>
      <c r="CU33" s="146">
        <f t="shared" ref="CU33:EW33" ca="1" si="3">SUM(CU27:CU32)</f>
        <v>73523.076923076922</v>
      </c>
      <c r="CV33" s="146">
        <f t="shared" ca="1" si="3"/>
        <v>75973.846153846156</v>
      </c>
      <c r="CW33" s="146">
        <f t="shared" ca="1" si="3"/>
        <v>75973.846153846156</v>
      </c>
      <c r="CX33" s="146">
        <f t="shared" ca="1" si="3"/>
        <v>73523.076923076922</v>
      </c>
      <c r="CY33" s="146">
        <f t="shared" ca="1" si="3"/>
        <v>75973.846153846156</v>
      </c>
      <c r="CZ33" s="146">
        <f t="shared" ca="1" si="3"/>
        <v>73523.076923076922</v>
      </c>
      <c r="DA33" s="146">
        <f t="shared" ca="1" si="3"/>
        <v>75973.846153846156</v>
      </c>
      <c r="DB33" s="146">
        <f t="shared" ca="1" si="3"/>
        <v>75973.846153846156</v>
      </c>
      <c r="DC33" s="146">
        <f t="shared" ca="1" si="3"/>
        <v>71072.307692307688</v>
      </c>
      <c r="DD33" s="146">
        <f t="shared" ca="1" si="3"/>
        <v>75973.846153846156</v>
      </c>
      <c r="DE33" s="146">
        <f t="shared" ca="1" si="3"/>
        <v>73523.076923076922</v>
      </c>
      <c r="DF33" s="146">
        <f t="shared" ca="1" si="3"/>
        <v>75973.846153846156</v>
      </c>
      <c r="DG33" s="146">
        <f t="shared" ca="1" si="3"/>
        <v>73523.076923076922</v>
      </c>
      <c r="DH33" s="146">
        <f t="shared" ca="1" si="3"/>
        <v>75973.846153846156</v>
      </c>
      <c r="DI33" s="146">
        <f t="shared" ca="1" si="3"/>
        <v>75973.846153846156</v>
      </c>
      <c r="DJ33" s="146">
        <f t="shared" ca="1" si="3"/>
        <v>73523.076923076922</v>
      </c>
      <c r="DK33" s="146">
        <f t="shared" ca="1" si="3"/>
        <v>75973.846153846156</v>
      </c>
      <c r="DL33" s="146">
        <f t="shared" ca="1" si="3"/>
        <v>73523.076923076922</v>
      </c>
      <c r="DM33" s="146">
        <f t="shared" ca="1" si="3"/>
        <v>75973.846153846156</v>
      </c>
      <c r="DN33" s="146">
        <f t="shared" ca="1" si="3"/>
        <v>75973.846153846156</v>
      </c>
      <c r="DO33" s="146">
        <f t="shared" ca="1" si="3"/>
        <v>68621.538461538454</v>
      </c>
      <c r="DP33" s="146">
        <f t="shared" ca="1" si="3"/>
        <v>75973.846153846156</v>
      </c>
      <c r="DQ33" s="146">
        <f t="shared" ca="1" si="3"/>
        <v>73523.076923076922</v>
      </c>
      <c r="DR33" s="146">
        <f t="shared" ca="1" si="3"/>
        <v>75973.846153846156</v>
      </c>
      <c r="DS33" s="146">
        <f t="shared" ca="1" si="3"/>
        <v>73523.076923076922</v>
      </c>
      <c r="DT33" s="146">
        <f t="shared" ca="1" si="3"/>
        <v>75973.846153846156</v>
      </c>
      <c r="DU33" s="146">
        <f t="shared" ca="1" si="3"/>
        <v>75973.846153846156</v>
      </c>
      <c r="DV33" s="146">
        <f t="shared" ca="1" si="3"/>
        <v>73523.076923076922</v>
      </c>
      <c r="DW33" s="146">
        <f t="shared" ca="1" si="3"/>
        <v>75973.846153846156</v>
      </c>
      <c r="DX33" s="146">
        <f t="shared" ca="1" si="3"/>
        <v>73523.076923076922</v>
      </c>
      <c r="DY33" s="146">
        <f t="shared" ca="1" si="3"/>
        <v>75973.846153846156</v>
      </c>
      <c r="DZ33" s="146">
        <f t="shared" ca="1" si="3"/>
        <v>75973.846153846156</v>
      </c>
      <c r="EA33" s="146">
        <f t="shared" ca="1" si="3"/>
        <v>68621.538461538454</v>
      </c>
      <c r="EB33" s="146">
        <f t="shared" ca="1" si="3"/>
        <v>75973.846153846156</v>
      </c>
      <c r="EC33" s="146">
        <f t="shared" ca="1" si="3"/>
        <v>73523.076923076922</v>
      </c>
      <c r="ED33" s="146">
        <f t="shared" ca="1" si="3"/>
        <v>75973.846153846156</v>
      </c>
      <c r="EE33" s="146">
        <f t="shared" ca="1" si="3"/>
        <v>73523.076923076922</v>
      </c>
      <c r="EF33" s="146">
        <f t="shared" ca="1" si="3"/>
        <v>75973.846153846156</v>
      </c>
      <c r="EG33" s="146">
        <f t="shared" ca="1" si="3"/>
        <v>75973.846153846156</v>
      </c>
      <c r="EH33" s="146">
        <f t="shared" ca="1" si="3"/>
        <v>73523.076923076922</v>
      </c>
      <c r="EI33" s="146">
        <f t="shared" ca="1" si="3"/>
        <v>75973.846153846156</v>
      </c>
      <c r="EJ33" s="146">
        <f t="shared" ca="1" si="3"/>
        <v>73523.076923076922</v>
      </c>
      <c r="EK33" s="146">
        <f t="shared" ca="1" si="3"/>
        <v>75973.846153846156</v>
      </c>
      <c r="EL33" s="146">
        <f t="shared" ca="1" si="3"/>
        <v>75973.846153846156</v>
      </c>
      <c r="EM33" s="146">
        <f t="shared" ca="1" si="3"/>
        <v>68621.538461538454</v>
      </c>
      <c r="EN33" s="146">
        <f t="shared" ca="1" si="3"/>
        <v>75973.846153846156</v>
      </c>
      <c r="EO33" s="146">
        <f t="shared" ca="1" si="3"/>
        <v>73523.076923076922</v>
      </c>
      <c r="EP33" s="146">
        <f t="shared" ca="1" si="3"/>
        <v>75973.846153846156</v>
      </c>
      <c r="EQ33" s="146">
        <f t="shared" ca="1" si="3"/>
        <v>73523.076923076922</v>
      </c>
      <c r="ER33" s="146">
        <f t="shared" ca="1" si="3"/>
        <v>75973.846153846156</v>
      </c>
      <c r="ES33" s="146">
        <f t="shared" ca="1" si="3"/>
        <v>75973.846153846156</v>
      </c>
      <c r="ET33" s="146">
        <f t="shared" ca="1" si="3"/>
        <v>73523.076923076922</v>
      </c>
      <c r="EU33" s="146">
        <f t="shared" ca="1" si="3"/>
        <v>75973.846153846156</v>
      </c>
      <c r="EV33" s="146">
        <f t="shared" ca="1" si="3"/>
        <v>73523.076923076922</v>
      </c>
      <c r="EW33" s="146">
        <f t="shared" ca="1" si="3"/>
        <v>75973.846153846156</v>
      </c>
    </row>
    <row r="34" spans="3:153" ht="13">
      <c r="AF34" s="133" t="str">
        <f>Inputs!C29</f>
        <v>H100</v>
      </c>
    </row>
    <row r="35" spans="3:153" ht="13">
      <c r="AF35" s="140" t="s">
        <v>335</v>
      </c>
      <c r="AG35" s="150">
        <f ca="1">CHOOSE(MATCH($C$5,Inputs!$I$11:$O$11,0),'Project 1'!J152,'Project 2'!J152,'Project 3'!J152)</f>
        <v>0</v>
      </c>
      <c r="AH35" s="150">
        <f ca="1">CHOOSE(MATCH($C$5,Inputs!$I$11:$O$11,0),'Project 1'!K152,'Project 2'!K152,'Project 3'!K152)</f>
        <v>0</v>
      </c>
      <c r="AI35" s="150">
        <f ca="1">CHOOSE(MATCH($C$5,Inputs!$I$11:$O$11,0),'Project 1'!L152,'Project 2'!L152,'Project 3'!L152)</f>
        <v>0</v>
      </c>
      <c r="AJ35" s="150">
        <f ca="1">CHOOSE(MATCH($C$5,Inputs!$I$11:$O$11,0),'Project 1'!M152,'Project 2'!M152,'Project 3'!M152)</f>
        <v>0</v>
      </c>
      <c r="AK35" s="150">
        <f ca="1">CHOOSE(MATCH($C$5,Inputs!$I$11:$O$11,0),'Project 1'!N152,'Project 2'!N152,'Project 3'!N152)</f>
        <v>235243.44222875143</v>
      </c>
      <c r="AL35" s="150">
        <f ca="1">CHOOSE(MATCH($C$5,Inputs!$I$11:$O$11,0),'Project 1'!O152,'Project 2'!O152,'Project 3'!O152)</f>
        <v>238947.93526355538</v>
      </c>
      <c r="AM35" s="150">
        <f ca="1">CHOOSE(MATCH($C$5,Inputs!$I$11:$O$11,0),'Project 1'!P152,'Project 2'!P152,'Project 3'!P152)</f>
        <v>227165.39473255095</v>
      </c>
      <c r="AN35" s="150">
        <f ca="1">CHOOSE(MATCH($C$5,Inputs!$I$11:$O$11,0),'Project 1'!Q152,'Project 2'!Q152,'Project 3'!Q152)</f>
        <v>230513.61878013457</v>
      </c>
      <c r="AO35" s="150">
        <f ca="1">CHOOSE(MATCH($C$5,Inputs!$I$11:$O$11,0),'Project 1'!R152,'Project 2'!R152,'Project 3'!R152)</f>
        <v>226282.0463676459</v>
      </c>
      <c r="AP35" s="150">
        <f ca="1">CHOOSE(MATCH($C$5,Inputs!$I$11:$O$11,0),'Project 1'!S152,'Project 2'!S152,'Project 3'!S152)</f>
        <v>214864.82456516445</v>
      </c>
      <c r="AQ35" s="150">
        <f ca="1">CHOOSE(MATCH($C$5,Inputs!$I$11:$O$11,0),'Project 1'!T152,'Project 2'!T152,'Project 3'!T152)</f>
        <v>217764.51647413976</v>
      </c>
      <c r="AR35" s="150">
        <f ca="1">CHOOSE(MATCH($C$5,Inputs!$I$11:$O$11,0),'Project 1'!U152,'Project 2'!U152,'Project 3'!U152)</f>
        <v>206609.66133179996</v>
      </c>
      <c r="AS35" s="150">
        <f ca="1">CHOOSE(MATCH($C$5,Inputs!$I$11:$O$11,0),'Project 1'!V152,'Project 2'!V152,'Project 3'!V152)</f>
        <v>209224.11902327414</v>
      </c>
      <c r="AT35" s="150">
        <f ca="1">CHOOSE(MATCH($C$5,Inputs!$I$11:$O$11,0),'Project 1'!W152,'Project 2'!W152,'Project 3'!W152)</f>
        <v>204952.96743632472</v>
      </c>
      <c r="AU35" s="150">
        <f ca="1">CHOOSE(MATCH($C$5,Inputs!$I$11:$O$11,0),'Project 1'!X152,'Project 2'!X152,'Project 3'!X152)</f>
        <v>181264.78339364319</v>
      </c>
      <c r="AV35" s="150">
        <f ca="1">CHOOSE(MATCH($C$5,Inputs!$I$11:$O$11,0),'Project 1'!Y152,'Project 2'!Y152,'Project 3'!Y152)</f>
        <v>196426.3098085511</v>
      </c>
      <c r="AW35" s="150">
        <f ca="1">CHOOSE(MATCH($C$5,Inputs!$I$11:$O$11,0),'Project 1'!Z152,'Project 2'!Z152,'Project 3'!Z152)</f>
        <v>185978.38280594876</v>
      </c>
      <c r="AX35" s="150">
        <f ca="1">CHOOSE(MATCH($C$5,Inputs!$I$11:$O$11,0),'Project 1'!AA152,'Project 2'!AA152,'Project 3'!AA152)</f>
        <v>188515.19687309128</v>
      </c>
      <c r="AY35" s="150">
        <f ca="1">CHOOSE(MATCH($C$5,Inputs!$I$11:$O$11,0),'Project 1'!AB152,'Project 2'!AB152,'Project 3'!AB152)</f>
        <v>179736.29781185565</v>
      </c>
      <c r="AZ35" s="150">
        <f ca="1">CHOOSE(MATCH($C$5,Inputs!$I$11:$O$11,0),'Project 1'!AC152,'Project 2'!AC152,'Project 3'!AC152)</f>
        <v>184809.60000000001</v>
      </c>
      <c r="BA35" s="150">
        <f ca="1">CHOOSE(MATCH($C$5,Inputs!$I$11:$O$11,0),'Project 1'!AD152,'Project 2'!AD152,'Project 3'!AD152)</f>
        <v>184809.60000000001</v>
      </c>
      <c r="BB35" s="150">
        <f ca="1">CHOOSE(MATCH($C$5,Inputs!$I$11:$O$11,0),'Project 1'!AE152,'Project 2'!AE152,'Project 3'!AE152)</f>
        <v>178848</v>
      </c>
      <c r="BC35" s="150">
        <f ca="1">CHOOSE(MATCH($C$5,Inputs!$I$11:$O$11,0),'Project 1'!AF152,'Project 2'!AF152,'Project 3'!AF152)</f>
        <v>184809.60000000001</v>
      </c>
      <c r="BD35" s="150">
        <f ca="1">CHOOSE(MATCH($C$5,Inputs!$I$11:$O$11,0),'Project 1'!AG152,'Project 2'!AG152,'Project 3'!AG152)</f>
        <v>178848</v>
      </c>
      <c r="BE35" s="150">
        <f ca="1">CHOOSE(MATCH($C$5,Inputs!$I$11:$O$11,0),'Project 1'!AH152,'Project 2'!AH152,'Project 3'!AH152)</f>
        <v>184809.60000000001</v>
      </c>
      <c r="BF35" s="150">
        <f ca="1">CHOOSE(MATCH($C$5,Inputs!$I$11:$O$11,0),'Project 1'!AI152,'Project 2'!AI152,'Project 3'!AI152)</f>
        <v>184809.60000000001</v>
      </c>
      <c r="BG35" s="150">
        <f ca="1">CHOOSE(MATCH($C$5,Inputs!$I$11:$O$11,0),'Project 1'!AJ152,'Project 2'!AJ152,'Project 3'!AJ152)</f>
        <v>172886.39999999999</v>
      </c>
      <c r="BH35" s="150">
        <f ca="1">CHOOSE(MATCH($C$5,Inputs!$I$11:$O$11,0),'Project 1'!AK152,'Project 2'!AK152,'Project 3'!AK152)</f>
        <v>184809.60000000001</v>
      </c>
      <c r="BI35" s="150">
        <f ca="1">CHOOSE(MATCH($C$5,Inputs!$I$11:$O$11,0),'Project 1'!AL152,'Project 2'!AL152,'Project 3'!AL152)</f>
        <v>178848</v>
      </c>
      <c r="BJ35" s="150">
        <f ca="1">CHOOSE(MATCH($C$5,Inputs!$I$11:$O$11,0),'Project 1'!AM152,'Project 2'!AM152,'Project 3'!AM152)</f>
        <v>184809.60000000001</v>
      </c>
      <c r="BK35" s="150">
        <f ca="1">CHOOSE(MATCH($C$5,Inputs!$I$11:$O$11,0),'Project 1'!AN152,'Project 2'!AN152,'Project 3'!AN152)</f>
        <v>178848</v>
      </c>
      <c r="BL35" s="150">
        <f ca="1">CHOOSE(MATCH($C$5,Inputs!$I$11:$O$11,0),'Project 1'!AO152,'Project 2'!AO152,'Project 3'!AO152)</f>
        <v>184809.60000000001</v>
      </c>
      <c r="BM35" s="150">
        <f ca="1">CHOOSE(MATCH($C$5,Inputs!$I$11:$O$11,0),'Project 1'!AP152,'Project 2'!AP152,'Project 3'!AP152)</f>
        <v>184809.60000000001</v>
      </c>
      <c r="BN35" s="150">
        <f ca="1">CHOOSE(MATCH($C$5,Inputs!$I$11:$O$11,0),'Project 1'!AQ152,'Project 2'!AQ152,'Project 3'!AQ152)</f>
        <v>178848</v>
      </c>
      <c r="BO35" s="150">
        <f ca="1">CHOOSE(MATCH($C$5,Inputs!$I$11:$O$11,0),'Project 1'!AR152,'Project 2'!AR152,'Project 3'!AR152)</f>
        <v>184809.60000000001</v>
      </c>
      <c r="BP35" s="150">
        <f ca="1">CHOOSE(MATCH($C$5,Inputs!$I$11:$O$11,0),'Project 1'!AS152,'Project 2'!AS152,'Project 3'!AS152)</f>
        <v>178848</v>
      </c>
      <c r="BQ35" s="150">
        <f ca="1">CHOOSE(MATCH($C$5,Inputs!$I$11:$O$11,0),'Project 1'!AT152,'Project 2'!AT152,'Project 3'!AT152)</f>
        <v>184809.60000000001</v>
      </c>
      <c r="BR35" s="150">
        <f ca="1">CHOOSE(MATCH($C$5,Inputs!$I$11:$O$11,0),'Project 1'!AU152,'Project 2'!AU152,'Project 3'!AU152)</f>
        <v>184809.60000000001</v>
      </c>
      <c r="BS35" s="150">
        <f ca="1">CHOOSE(MATCH($C$5,Inputs!$I$11:$O$11,0),'Project 1'!AV152,'Project 2'!AV152,'Project 3'!AV152)</f>
        <v>166924.79999999999</v>
      </c>
      <c r="BT35" s="150">
        <f ca="1">CHOOSE(MATCH($C$5,Inputs!$I$11:$O$11,0),'Project 1'!AW152,'Project 2'!AW152,'Project 3'!AW152)</f>
        <v>184809.60000000001</v>
      </c>
      <c r="BU35" s="150">
        <f ca="1">CHOOSE(MATCH($C$5,Inputs!$I$11:$O$11,0),'Project 1'!AX152,'Project 2'!AX152,'Project 3'!AX152)</f>
        <v>0</v>
      </c>
      <c r="BV35" s="150">
        <f ca="1">CHOOSE(MATCH($C$5,Inputs!$I$11:$O$11,0),'Project 1'!AY152,'Project 2'!AY152,'Project 3'!AY152)</f>
        <v>0</v>
      </c>
      <c r="BW35" s="150">
        <f ca="1">CHOOSE(MATCH($C$5,Inputs!$I$11:$O$11,0),'Project 1'!AZ152,'Project 2'!AZ152,'Project 3'!AZ152)</f>
        <v>0</v>
      </c>
      <c r="BX35" s="150">
        <f ca="1">CHOOSE(MATCH($C$5,Inputs!$I$11:$O$11,0),'Project 1'!BA152,'Project 2'!BA152,'Project 3'!BA152)</f>
        <v>0</v>
      </c>
      <c r="BY35" s="150">
        <f ca="1">CHOOSE(MATCH($C$5,Inputs!$I$11:$O$11,0),'Project 1'!BB152,'Project 2'!BB152,'Project 3'!BB152)</f>
        <v>0</v>
      </c>
      <c r="BZ35" s="150">
        <f ca="1">CHOOSE(MATCH($C$5,Inputs!$I$11:$O$11,0),'Project 1'!BC152,'Project 2'!BC152,'Project 3'!BC152)</f>
        <v>0</v>
      </c>
      <c r="CA35" s="150">
        <f ca="1">CHOOSE(MATCH($C$5,Inputs!$I$11:$O$11,0),'Project 1'!BD152,'Project 2'!BD152,'Project 3'!BD152)</f>
        <v>0</v>
      </c>
      <c r="CB35" s="150">
        <f ca="1">CHOOSE(MATCH($C$5,Inputs!$I$11:$O$11,0),'Project 1'!BE152,'Project 2'!BE152,'Project 3'!BE152)</f>
        <v>0</v>
      </c>
      <c r="CC35" s="150">
        <f ca="1">CHOOSE(MATCH($C$5,Inputs!$I$11:$O$11,0),'Project 1'!BF152,'Project 2'!BF152,'Project 3'!BF152)</f>
        <v>0</v>
      </c>
      <c r="CD35" s="150">
        <f ca="1">CHOOSE(MATCH($C$5,Inputs!$I$11:$O$11,0),'Project 1'!BG152,'Project 2'!BG152,'Project 3'!BG152)</f>
        <v>0</v>
      </c>
      <c r="CE35" s="150">
        <f ca="1">CHOOSE(MATCH($C$5,Inputs!$I$11:$O$11,0),'Project 1'!BH152,'Project 2'!BH152,'Project 3'!BH152)</f>
        <v>0</v>
      </c>
      <c r="CF35" s="150">
        <f ca="1">CHOOSE(MATCH($C$5,Inputs!$I$11:$O$11,0),'Project 1'!BI152,'Project 2'!BI152,'Project 3'!BI152)</f>
        <v>0</v>
      </c>
      <c r="CG35" s="150">
        <f ca="1">CHOOSE(MATCH($C$5,Inputs!$I$11:$O$11,0),'Project 1'!BJ152,'Project 2'!BJ152,'Project 3'!BJ152)</f>
        <v>0</v>
      </c>
      <c r="CH35" s="150">
        <f ca="1">CHOOSE(MATCH($C$5,Inputs!$I$11:$O$11,0),'Project 1'!BK152,'Project 2'!BK152,'Project 3'!BK152)</f>
        <v>0</v>
      </c>
      <c r="CI35" s="150">
        <f ca="1">CHOOSE(MATCH($C$5,Inputs!$I$11:$O$11,0),'Project 1'!BL152,'Project 2'!BL152,'Project 3'!BL152)</f>
        <v>0</v>
      </c>
      <c r="CJ35" s="150">
        <f ca="1">CHOOSE(MATCH($C$5,Inputs!$I$11:$O$11,0),'Project 1'!BM152,'Project 2'!BM152,'Project 3'!BM152)</f>
        <v>0</v>
      </c>
      <c r="CK35" s="150">
        <f ca="1">CHOOSE(MATCH($C$5,Inputs!$I$11:$O$11,0),'Project 1'!BN152,'Project 2'!BN152,'Project 3'!BN152)</f>
        <v>0</v>
      </c>
      <c r="CL35" s="150">
        <f ca="1">CHOOSE(MATCH($C$5,Inputs!$I$11:$O$11,0),'Project 1'!BO152,'Project 2'!BO152,'Project 3'!BO152)</f>
        <v>0</v>
      </c>
      <c r="CM35" s="150">
        <f ca="1">CHOOSE(MATCH($C$5,Inputs!$I$11:$O$11,0),'Project 1'!BP152,'Project 2'!BP152,'Project 3'!BP152)</f>
        <v>0</v>
      </c>
      <c r="CN35" s="150">
        <f ca="1">CHOOSE(MATCH($C$5,Inputs!$I$11:$O$11,0),'Project 1'!BQ152,'Project 2'!BQ152,'Project 3'!BQ152)</f>
        <v>0</v>
      </c>
      <c r="CO35" s="150">
        <f ca="1">CHOOSE(MATCH($C$5,Inputs!$I$11:$O$11,0),'Project 1'!BR152,'Project 2'!BR152,'Project 3'!BR152)</f>
        <v>0</v>
      </c>
      <c r="CP35" s="150">
        <f ca="1">CHOOSE(MATCH($C$5,Inputs!$I$11:$O$11,0),'Project 1'!BS152,'Project 2'!BS152,'Project 3'!BS152)</f>
        <v>0</v>
      </c>
      <c r="CQ35" s="150">
        <f ca="1">CHOOSE(MATCH($C$5,Inputs!$I$11:$O$11,0),'Project 1'!BT152,'Project 2'!BT152,'Project 3'!BT152)</f>
        <v>0</v>
      </c>
      <c r="CR35" s="150">
        <f ca="1">CHOOSE(MATCH($C$5,Inputs!$I$11:$O$11,0),'Project 1'!BU152,'Project 2'!BU152,'Project 3'!BU152)</f>
        <v>0</v>
      </c>
      <c r="CS35" s="150">
        <f ca="1">CHOOSE(MATCH($C$5,Inputs!$I$11:$O$11,0),'Project 1'!BV152,'Project 2'!BV152,'Project 3'!BV152)</f>
        <v>0</v>
      </c>
      <c r="CT35" s="150">
        <f ca="1">CHOOSE(MATCH($C$5,Inputs!$I$11:$O$11,0),'Project 1'!BW152,'Project 2'!BW152,'Project 3'!BW152)</f>
        <v>0</v>
      </c>
      <c r="CU35" s="150">
        <f ca="1">CHOOSE(MATCH($C$5,Inputs!$I$11:$O$11,0),'Project 1'!BX152,'Project 2'!BX152,'Project 3'!BX152)</f>
        <v>0</v>
      </c>
      <c r="CV35" s="150">
        <f ca="1">CHOOSE(MATCH($C$5,Inputs!$I$11:$O$11,0),'Project 1'!BY152,'Project 2'!BY152,'Project 3'!BY152)</f>
        <v>0</v>
      </c>
      <c r="CW35" s="150">
        <f ca="1">CHOOSE(MATCH($C$5,Inputs!$I$11:$O$11,0),'Project 1'!BZ152,'Project 2'!BZ152,'Project 3'!BZ152)</f>
        <v>0</v>
      </c>
      <c r="CX35" s="150">
        <f ca="1">CHOOSE(MATCH($C$5,Inputs!$I$11:$O$11,0),'Project 1'!CA152,'Project 2'!CA152,'Project 3'!CA152)</f>
        <v>0</v>
      </c>
      <c r="CY35" s="150">
        <f ca="1">CHOOSE(MATCH($C$5,Inputs!$I$11:$O$11,0),'Project 1'!CB152,'Project 2'!CB152,'Project 3'!CB152)</f>
        <v>0</v>
      </c>
      <c r="CZ35" s="150">
        <f ca="1">CHOOSE(MATCH($C$5,Inputs!$I$11:$O$11,0),'Project 1'!CC152,'Project 2'!CC152,'Project 3'!CC152)</f>
        <v>0</v>
      </c>
      <c r="DA35" s="150">
        <f ca="1">CHOOSE(MATCH($C$5,Inputs!$I$11:$O$11,0),'Project 1'!CD152,'Project 2'!CD152,'Project 3'!CD152)</f>
        <v>0</v>
      </c>
      <c r="DB35" s="150">
        <f ca="1">CHOOSE(MATCH($C$5,Inputs!$I$11:$O$11,0),'Project 1'!CE152,'Project 2'!CE152,'Project 3'!CE152)</f>
        <v>0</v>
      </c>
      <c r="DC35" s="150">
        <f ca="1">CHOOSE(MATCH($C$5,Inputs!$I$11:$O$11,0),'Project 1'!CF152,'Project 2'!CF152,'Project 3'!CF152)</f>
        <v>0</v>
      </c>
      <c r="DD35" s="150">
        <f ca="1">CHOOSE(MATCH($C$5,Inputs!$I$11:$O$11,0),'Project 1'!CG152,'Project 2'!CG152,'Project 3'!CG152)</f>
        <v>0</v>
      </c>
      <c r="DE35" s="150">
        <f ca="1">CHOOSE(MATCH($C$5,Inputs!$I$11:$O$11,0),'Project 1'!CH152,'Project 2'!CH152,'Project 3'!CH152)</f>
        <v>0</v>
      </c>
      <c r="DF35" s="150">
        <f ca="1">CHOOSE(MATCH($C$5,Inputs!$I$11:$O$11,0),'Project 1'!CI152,'Project 2'!CI152,'Project 3'!CI152)</f>
        <v>0</v>
      </c>
      <c r="DG35" s="150">
        <f ca="1">CHOOSE(MATCH($C$5,Inputs!$I$11:$O$11,0),'Project 1'!CJ152,'Project 2'!CJ152,'Project 3'!CJ152)</f>
        <v>0</v>
      </c>
      <c r="DH35" s="150">
        <f ca="1">CHOOSE(MATCH($C$5,Inputs!$I$11:$O$11,0),'Project 1'!CK152,'Project 2'!CK152,'Project 3'!CK152)</f>
        <v>0</v>
      </c>
      <c r="DI35" s="150">
        <f ca="1">CHOOSE(MATCH($C$5,Inputs!$I$11:$O$11,0),'Project 1'!CL152,'Project 2'!CL152,'Project 3'!CL152)</f>
        <v>0</v>
      </c>
      <c r="DJ35" s="150">
        <f ca="1">CHOOSE(MATCH($C$5,Inputs!$I$11:$O$11,0),'Project 1'!CM152,'Project 2'!CM152,'Project 3'!CM152)</f>
        <v>0</v>
      </c>
      <c r="DK35" s="150">
        <f ca="1">CHOOSE(MATCH($C$5,Inputs!$I$11:$O$11,0),'Project 1'!CN152,'Project 2'!CN152,'Project 3'!CN152)</f>
        <v>0</v>
      </c>
      <c r="DL35" s="150">
        <f ca="1">CHOOSE(MATCH($C$5,Inputs!$I$11:$O$11,0),'Project 1'!CO152,'Project 2'!CO152,'Project 3'!CO152)</f>
        <v>0</v>
      </c>
      <c r="DM35" s="150">
        <f ca="1">CHOOSE(MATCH($C$5,Inputs!$I$11:$O$11,0),'Project 1'!CP152,'Project 2'!CP152,'Project 3'!CP152)</f>
        <v>0</v>
      </c>
      <c r="DN35" s="150">
        <f ca="1">CHOOSE(MATCH($C$5,Inputs!$I$11:$O$11,0),'Project 1'!CQ152,'Project 2'!CQ152,'Project 3'!CQ152)</f>
        <v>0</v>
      </c>
      <c r="DO35" s="150">
        <f ca="1">CHOOSE(MATCH($C$5,Inputs!$I$11:$O$11,0),'Project 1'!CR152,'Project 2'!CR152,'Project 3'!CR152)</f>
        <v>0</v>
      </c>
      <c r="DP35" s="150">
        <f ca="1">CHOOSE(MATCH($C$5,Inputs!$I$11:$O$11,0),'Project 1'!CS152,'Project 2'!CS152,'Project 3'!CS152)</f>
        <v>0</v>
      </c>
      <c r="DQ35" s="150">
        <f ca="1">CHOOSE(MATCH($C$5,Inputs!$I$11:$O$11,0),'Project 1'!CT152,'Project 2'!CT152,'Project 3'!CT152)</f>
        <v>0</v>
      </c>
      <c r="DR35" s="150">
        <f ca="1">CHOOSE(MATCH($C$5,Inputs!$I$11:$O$11,0),'Project 1'!CU152,'Project 2'!CU152,'Project 3'!CU152)</f>
        <v>0</v>
      </c>
      <c r="DS35" s="150">
        <f ca="1">CHOOSE(MATCH($C$5,Inputs!$I$11:$O$11,0),'Project 1'!CV152,'Project 2'!CV152,'Project 3'!CV152)</f>
        <v>0</v>
      </c>
      <c r="DT35" s="150">
        <f ca="1">CHOOSE(MATCH($C$5,Inputs!$I$11:$O$11,0),'Project 1'!CW152,'Project 2'!CW152,'Project 3'!CW152)</f>
        <v>0</v>
      </c>
      <c r="DU35" s="150">
        <f ca="1">CHOOSE(MATCH($C$5,Inputs!$I$11:$O$11,0),'Project 1'!CX152,'Project 2'!CX152,'Project 3'!CX152)</f>
        <v>0</v>
      </c>
      <c r="DV35" s="150">
        <f ca="1">CHOOSE(MATCH($C$5,Inputs!$I$11:$O$11,0),'Project 1'!CY152,'Project 2'!CY152,'Project 3'!CY152)</f>
        <v>0</v>
      </c>
      <c r="DW35" s="150">
        <f ca="1">CHOOSE(MATCH($C$5,Inputs!$I$11:$O$11,0),'Project 1'!CZ152,'Project 2'!CZ152,'Project 3'!CZ152)</f>
        <v>0</v>
      </c>
      <c r="DX35" s="150">
        <f ca="1">CHOOSE(MATCH($C$5,Inputs!$I$11:$O$11,0),'Project 1'!DA152,'Project 2'!DA152,'Project 3'!DA152)</f>
        <v>0</v>
      </c>
      <c r="DY35" s="150">
        <f ca="1">CHOOSE(MATCH($C$5,Inputs!$I$11:$O$11,0),'Project 1'!DB152,'Project 2'!DB152,'Project 3'!DB152)</f>
        <v>0</v>
      </c>
      <c r="DZ35" s="150">
        <f ca="1">CHOOSE(MATCH($C$5,Inputs!$I$11:$O$11,0),'Project 1'!DC152,'Project 2'!DC152,'Project 3'!DC152)</f>
        <v>0</v>
      </c>
      <c r="EA35" s="150">
        <f ca="1">CHOOSE(MATCH($C$5,Inputs!$I$11:$O$11,0),'Project 1'!DD152,'Project 2'!DD152,'Project 3'!DD152)</f>
        <v>0</v>
      </c>
      <c r="EB35" s="150">
        <f ca="1">CHOOSE(MATCH($C$5,Inputs!$I$11:$O$11,0),'Project 1'!DE152,'Project 2'!DE152,'Project 3'!DE152)</f>
        <v>0</v>
      </c>
      <c r="EC35" s="150">
        <f ca="1">CHOOSE(MATCH($C$5,Inputs!$I$11:$O$11,0),'Project 1'!DF152,'Project 2'!DF152,'Project 3'!DF152)</f>
        <v>0</v>
      </c>
      <c r="ED35" s="150">
        <f ca="1">CHOOSE(MATCH($C$5,Inputs!$I$11:$O$11,0),'Project 1'!DG152,'Project 2'!DG152,'Project 3'!DG152)</f>
        <v>0</v>
      </c>
      <c r="EE35" s="150">
        <f ca="1">CHOOSE(MATCH($C$5,Inputs!$I$11:$O$11,0),'Project 1'!DH152,'Project 2'!DH152,'Project 3'!DH152)</f>
        <v>0</v>
      </c>
      <c r="EF35" s="150">
        <f ca="1">CHOOSE(MATCH($C$5,Inputs!$I$11:$O$11,0),'Project 1'!DI152,'Project 2'!DI152,'Project 3'!DI152)</f>
        <v>0</v>
      </c>
      <c r="EG35" s="150">
        <f ca="1">CHOOSE(MATCH($C$5,Inputs!$I$11:$O$11,0),'Project 1'!DJ152,'Project 2'!DJ152,'Project 3'!DJ152)</f>
        <v>0</v>
      </c>
      <c r="EH35" s="150">
        <f ca="1">CHOOSE(MATCH($C$5,Inputs!$I$11:$O$11,0),'Project 1'!DK152,'Project 2'!DK152,'Project 3'!DK152)</f>
        <v>0</v>
      </c>
      <c r="EI35" s="150">
        <f ca="1">CHOOSE(MATCH($C$5,Inputs!$I$11:$O$11,0),'Project 1'!DL152,'Project 2'!DL152,'Project 3'!DL152)</f>
        <v>0</v>
      </c>
      <c r="EJ35" s="150">
        <f ca="1">CHOOSE(MATCH($C$5,Inputs!$I$11:$O$11,0),'Project 1'!DM152,'Project 2'!DM152,'Project 3'!DM152)</f>
        <v>0</v>
      </c>
      <c r="EK35" s="150">
        <f ca="1">CHOOSE(MATCH($C$5,Inputs!$I$11:$O$11,0),'Project 1'!DN152,'Project 2'!DN152,'Project 3'!DN152)</f>
        <v>0</v>
      </c>
      <c r="EL35" s="150">
        <f ca="1">CHOOSE(MATCH($C$5,Inputs!$I$11:$O$11,0),'Project 1'!DO152,'Project 2'!DO152,'Project 3'!DO152)</f>
        <v>0</v>
      </c>
      <c r="EM35" s="150">
        <f ca="1">CHOOSE(MATCH($C$5,Inputs!$I$11:$O$11,0),'Project 1'!DP152,'Project 2'!DP152,'Project 3'!DP152)</f>
        <v>0</v>
      </c>
      <c r="EN35" s="150">
        <f ca="1">CHOOSE(MATCH($C$5,Inputs!$I$11:$O$11,0),'Project 1'!DQ152,'Project 2'!DQ152,'Project 3'!DQ152)</f>
        <v>0</v>
      </c>
      <c r="EO35" s="150">
        <f ca="1">CHOOSE(MATCH($C$5,Inputs!$I$11:$O$11,0),'Project 1'!DR152,'Project 2'!DR152,'Project 3'!DR152)</f>
        <v>0</v>
      </c>
      <c r="EP35" s="150">
        <f ca="1">CHOOSE(MATCH($C$5,Inputs!$I$11:$O$11,0),'Project 1'!DS152,'Project 2'!DS152,'Project 3'!DS152)</f>
        <v>0</v>
      </c>
      <c r="EQ35" s="150">
        <f ca="1">CHOOSE(MATCH($C$5,Inputs!$I$11:$O$11,0),'Project 1'!DT152,'Project 2'!DT152,'Project 3'!DT152)</f>
        <v>0</v>
      </c>
      <c r="ER35" s="150">
        <f ca="1">CHOOSE(MATCH($C$5,Inputs!$I$11:$O$11,0),'Project 1'!DU152,'Project 2'!DU152,'Project 3'!DU152)</f>
        <v>0</v>
      </c>
      <c r="ES35" s="150">
        <f ca="1">CHOOSE(MATCH($C$5,Inputs!$I$11:$O$11,0),'Project 1'!DV152,'Project 2'!DV152,'Project 3'!DV152)</f>
        <v>0</v>
      </c>
      <c r="ET35" s="150">
        <f ca="1">CHOOSE(MATCH($C$5,Inputs!$I$11:$O$11,0),'Project 1'!DW152,'Project 2'!DW152,'Project 3'!DW152)</f>
        <v>0</v>
      </c>
      <c r="EU35" s="150">
        <f ca="1">CHOOSE(MATCH($C$5,Inputs!$I$11:$O$11,0),'Project 1'!DX152,'Project 2'!DX152,'Project 3'!DX152)</f>
        <v>0</v>
      </c>
      <c r="EV35" s="150">
        <f ca="1">CHOOSE(MATCH($C$5,Inputs!$I$11:$O$11,0),'Project 1'!DY152,'Project 2'!DY152,'Project 3'!DY152)</f>
        <v>0</v>
      </c>
      <c r="EW35" s="150">
        <f ca="1">CHOOSE(MATCH($C$5,Inputs!$I$11:$O$11,0),'Project 1'!DZ152,'Project 2'!DZ152,'Project 3'!DZ152)</f>
        <v>0</v>
      </c>
    </row>
    <row r="36" spans="3:153">
      <c r="AF36" s="135" t="s">
        <v>331</v>
      </c>
      <c r="AG36" s="144">
        <f ca="1">CHOOSE(MATCH($C$5,Inputs!$I$11:$O$11,0),'Project 1'!J184,'Project 2'!J184,'Project 3'!J184)</f>
        <v>0</v>
      </c>
      <c r="AH36" s="144">
        <f ca="1">CHOOSE(MATCH($C$5,Inputs!$I$11:$O$11,0),'Project 1'!K184,'Project 2'!K184,'Project 3'!K184)</f>
        <v>0</v>
      </c>
      <c r="AI36" s="144">
        <f ca="1">CHOOSE(MATCH($C$5,Inputs!$I$11:$O$11,0),'Project 1'!L184,'Project 2'!L184,'Project 3'!L184)</f>
        <v>0</v>
      </c>
      <c r="AJ36" s="144">
        <f ca="1">CHOOSE(MATCH($C$5,Inputs!$I$11:$O$11,0),'Project 1'!M184,'Project 2'!M184,'Project 3'!M184)</f>
        <v>0</v>
      </c>
      <c r="AK36" s="144">
        <f ca="1">CHOOSE(MATCH($C$5,Inputs!$I$11:$O$11,0),'Project 1'!N184,'Project 2'!N184,'Project 3'!N184)</f>
        <v>141047.3807937894</v>
      </c>
      <c r="AL36" s="144">
        <f ca="1">CHOOSE(MATCH($C$5,Inputs!$I$11:$O$11,0),'Project 1'!O184,'Project 2'!O184,'Project 3'!O184)</f>
        <v>143288.66262632719</v>
      </c>
      <c r="AM36" s="144">
        <f ca="1">CHOOSE(MATCH($C$5,Inputs!$I$11:$O$11,0),'Project 1'!P184,'Project 2'!P184,'Project 3'!P184)</f>
        <v>136205.83352838887</v>
      </c>
      <c r="AN36" s="144">
        <f ca="1">CHOOSE(MATCH($C$5,Inputs!$I$11:$O$11,0),'Project 1'!Q184,'Project 2'!Q184,'Project 3'!Q184)</f>
        <v>138218.57684409351</v>
      </c>
      <c r="AO36" s="144">
        <f ca="1">CHOOSE(MATCH($C$5,Inputs!$I$11:$O$11,0),'Project 1'!R184,'Project 2'!R184,'Project 3'!R184)</f>
        <v>135683.68599635072</v>
      </c>
      <c r="AP36" s="144">
        <f ca="1">CHOOSE(MATCH($C$5,Inputs!$I$11:$O$11,0),'Project 1'!S184,'Project 2'!S184,'Project 3'!S184)</f>
        <v>128834.49001131979</v>
      </c>
      <c r="AQ36" s="144">
        <f ca="1">CHOOSE(MATCH($C$5,Inputs!$I$11:$O$11,0),'Project 1'!T184,'Project 2'!T184,'Project 3'!T184)</f>
        <v>130574.54726322947</v>
      </c>
      <c r="AR36" s="144">
        <f ca="1">CHOOSE(MATCH($C$5,Inputs!$I$11:$O$11,0),'Project 1'!U184,'Project 2'!U184,'Project 3'!U184)</f>
        <v>123886.10183929751</v>
      </c>
      <c r="AS36" s="144">
        <f ca="1">CHOOSE(MATCH($C$5,Inputs!$I$11:$O$11,0),'Project 1'!V184,'Project 2'!V184,'Project 3'!V184)</f>
        <v>125453.21030973927</v>
      </c>
      <c r="AT36" s="144">
        <f ca="1">CHOOSE(MATCH($C$5,Inputs!$I$11:$O$11,0),'Project 1'!W184,'Project 2'!W184,'Project 3'!W184)</f>
        <v>122892.49330196735</v>
      </c>
      <c r="AU36" s="144">
        <f ca="1">CHOOSE(MATCH($C$5,Inputs!$I$11:$O$11,0),'Project 1'!X184,'Project 2'!X184,'Project 3'!X184)</f>
        <v>108688.72345680265</v>
      </c>
      <c r="AV36" s="144">
        <f ca="1">CHOOSE(MATCH($C$5,Inputs!$I$11:$O$11,0),'Project 1'!Y184,'Project 2'!Y184,'Project 3'!Y184)</f>
        <v>117779.68631234925</v>
      </c>
      <c r="AW36" s="144">
        <f ca="1">CHOOSE(MATCH($C$5,Inputs!$I$11:$O$11,0),'Project 1'!Z184,'Project 2'!Z184,'Project 3'!Z184)</f>
        <v>111515.04068140074</v>
      </c>
      <c r="AX36" s="144">
        <f ca="1">CHOOSE(MATCH($C$5,Inputs!$I$11:$O$11,0),'Project 1'!AA184,'Project 2'!AA184,'Project 3'!AA184)</f>
        <v>112693.11586143813</v>
      </c>
      <c r="AY36" s="144">
        <f ca="1">CHOOSE(MATCH($C$5,Inputs!$I$11:$O$11,0),'Project 1'!AB184,'Project 2'!AB184,'Project 3'!AB184)</f>
        <v>106610.68382463168</v>
      </c>
      <c r="AZ36" s="144">
        <f ca="1">CHOOSE(MATCH($C$5,Inputs!$I$11:$O$11,0),'Project 1'!AC184,'Project 2'!AC184,'Project 3'!AC184)</f>
        <v>107647.88929721955</v>
      </c>
      <c r="BA36" s="144">
        <f ca="1">CHOOSE(MATCH($C$5,Inputs!$I$11:$O$11,0),'Project 1'!AD184,'Project 2'!AD184,'Project 3'!AD184)</f>
        <v>105145.3814228339</v>
      </c>
      <c r="BB36" s="144">
        <f ca="1">CHOOSE(MATCH($C$5,Inputs!$I$11:$O$11,0),'Project 1'!AE184,'Project 2'!AE184,'Project 3'!AE184)</f>
        <v>99347.029581254537</v>
      </c>
      <c r="BC36" s="144">
        <f ca="1">CHOOSE(MATCH($C$5,Inputs!$I$11:$O$11,0),'Project 1'!AF184,'Project 2'!AF184,'Project 3'!AF184)</f>
        <v>100189.20921147204</v>
      </c>
      <c r="BD36" s="144">
        <f ca="1">CHOOSE(MATCH($C$5,Inputs!$I$11:$O$11,0),'Project 1'!AG184,'Project 2'!AG184,'Project 3'!AG184)</f>
        <v>94585.944544030484</v>
      </c>
      <c r="BE36" s="144">
        <f ca="1">CHOOSE(MATCH($C$5,Inputs!$I$11:$O$11,0),'Project 1'!AH184,'Project 2'!AH184,'Project 3'!AH184)</f>
        <v>95308.944522426827</v>
      </c>
      <c r="BF36" s="144">
        <f ca="1">CHOOSE(MATCH($C$5,Inputs!$I$11:$O$11,0),'Project 1'!AI184,'Project 2'!AI184,'Project 3'!AI184)</f>
        <v>92901.092705860967</v>
      </c>
      <c r="BG36" s="144">
        <f ca="1">CHOOSE(MATCH($C$5,Inputs!$I$11:$O$11,0),'Project 1'!AJ184,'Project 2'!AJ184,'Project 3'!AJ184)</f>
        <v>84676.880501081177</v>
      </c>
      <c r="BH36" s="144">
        <f ca="1">CHOOSE(MATCH($C$5,Inputs!$I$11:$O$11,0),'Project 1'!AK184,'Project 2'!AK184,'Project 3'!AK184)</f>
        <v>88157.012049197278</v>
      </c>
      <c r="BI36" s="144">
        <f ca="1">CHOOSE(MATCH($C$5,Inputs!$I$11:$O$11,0),'Project 1'!AL184,'Project 2'!AL184,'Project 3'!AL184)</f>
        <v>83054.918114121887</v>
      </c>
      <c r="BJ36" s="144">
        <f ca="1">CHOOSE(MATCH($C$5,Inputs!$I$11:$O$11,0),'Project 1'!AM184,'Project 2'!AM184,'Project 3'!AM184)</f>
        <v>83517.091922081308</v>
      </c>
      <c r="BK36" s="144">
        <f ca="1">CHOOSE(MATCH($C$5,Inputs!$I$11:$O$11,0),'Project 1'!AN184,'Project 2'!AN184,'Project 3'!AN184)</f>
        <v>78618.573453289311</v>
      </c>
      <c r="BL36" s="144">
        <f ca="1">CHOOSE(MATCH($C$5,Inputs!$I$11:$O$11,0),'Project 1'!AO184,'Project 2'!AO184,'Project 3'!AO184)</f>
        <v>78990.801667094755</v>
      </c>
      <c r="BM36" s="144">
        <f ca="1">CHOOSE(MATCH($C$5,Inputs!$I$11:$O$11,0),'Project 1'!AP184,'Project 2'!AP184,'Project 3'!AP184)</f>
        <v>76772.937384377597</v>
      </c>
      <c r="BN36" s="144">
        <f ca="1">CHOOSE(MATCH($C$5,Inputs!$I$11:$O$11,0),'Project 1'!AQ184,'Project 2'!AQ184,'Project 3'!AQ184)</f>
        <v>72180.534138089308</v>
      </c>
      <c r="BO36" s="144">
        <f ca="1">CHOOSE(MATCH($C$5,Inputs!$I$11:$O$11,0),'Project 1'!AR184,'Project 2'!AR184,'Project 3'!AR184)</f>
        <v>72432.531794490031</v>
      </c>
      <c r="BP36" s="144">
        <f ca="1">CHOOSE(MATCH($C$5,Inputs!$I$11:$O$11,0),'Project 1'!AS184,'Project 2'!AS184,'Project 3'!AS184)</f>
        <v>68043.57884379258</v>
      </c>
      <c r="BQ36" s="144">
        <f ca="1">CHOOSE(MATCH($C$5,Inputs!$I$11:$O$11,0),'Project 1'!AT184,'Project 2'!AT184,'Project 3'!AT184)</f>
        <v>68224.807475577574</v>
      </c>
      <c r="BR36" s="144">
        <f ca="1">CHOOSE(MATCH($C$5,Inputs!$I$11:$O$11,0),'Project 1'!AU184,'Project 2'!AU184,'Project 3'!AU184)</f>
        <v>66172.552262109966</v>
      </c>
      <c r="BS36" s="144">
        <f ca="1">CHOOSE(MATCH($C$5,Inputs!$I$11:$O$11,0),'Project 1'!AV184,'Project 2'!AV184,'Project 3'!AV184)</f>
        <v>57946.958966683989</v>
      </c>
      <c r="BT36" s="144">
        <f ca="1">CHOOSE(MATCH($C$5,Inputs!$I$11:$O$11,0),'Project 1'!AW184,'Project 2'!AW184,'Project 3'!AW184)</f>
        <v>62174.40269022045</v>
      </c>
      <c r="BU36" s="144">
        <f ca="1">CHOOSE(MATCH($C$5,Inputs!$I$11:$O$11,0),'Project 1'!AX184,'Project 2'!AX184,'Project 3'!AX184)</f>
        <v>97144.484984776122</v>
      </c>
      <c r="BV36" s="144">
        <f ca="1">CHOOSE(MATCH($C$5,Inputs!$I$11:$O$11,0),'Project 1'!AY184,'Project 2'!AY184,'Project 3'!AY184)</f>
        <v>97202.568226436619</v>
      </c>
      <c r="BW36" s="144">
        <f ca="1">CHOOSE(MATCH($C$5,Inputs!$I$11:$O$11,0),'Project 1'!AZ184,'Project 2'!AZ184,'Project 3'!AZ184)</f>
        <v>91289.2409050391</v>
      </c>
      <c r="BX36" s="144">
        <f ca="1">CHOOSE(MATCH($C$5,Inputs!$I$11:$O$11,0),'Project 1'!BA184,'Project 2'!BA184,'Project 3'!BA184)</f>
        <v>92404.800000000003</v>
      </c>
      <c r="BY36" s="144">
        <f ca="1">CHOOSE(MATCH($C$5,Inputs!$I$11:$O$11,0),'Project 1'!BB184,'Project 2'!BB184,'Project 3'!BB184)</f>
        <v>92404.800000000003</v>
      </c>
      <c r="BZ36" s="144">
        <f ca="1">CHOOSE(MATCH($C$5,Inputs!$I$11:$O$11,0),'Project 1'!BC184,'Project 2'!BC184,'Project 3'!BC184)</f>
        <v>89424</v>
      </c>
      <c r="CA36" s="144">
        <f ca="1">CHOOSE(MATCH($C$5,Inputs!$I$11:$O$11,0),'Project 1'!BD184,'Project 2'!BD184,'Project 3'!BD184)</f>
        <v>92404.800000000003</v>
      </c>
      <c r="CB36" s="144">
        <f ca="1">CHOOSE(MATCH($C$5,Inputs!$I$11:$O$11,0),'Project 1'!BE184,'Project 2'!BE184,'Project 3'!BE184)</f>
        <v>89424</v>
      </c>
      <c r="CC36" s="144">
        <f ca="1">CHOOSE(MATCH($C$5,Inputs!$I$11:$O$11,0),'Project 1'!BF184,'Project 2'!BF184,'Project 3'!BF184)</f>
        <v>92404.800000000003</v>
      </c>
      <c r="CD36" s="144">
        <f ca="1">CHOOSE(MATCH($C$5,Inputs!$I$11:$O$11,0),'Project 1'!BG184,'Project 2'!BG184,'Project 3'!BG184)</f>
        <v>92404.800000000003</v>
      </c>
      <c r="CE36" s="144">
        <f ca="1">CHOOSE(MATCH($C$5,Inputs!$I$11:$O$11,0),'Project 1'!BH184,'Project 2'!BH184,'Project 3'!BH184)</f>
        <v>83462.399999999994</v>
      </c>
      <c r="CF36" s="144">
        <f ca="1">CHOOSE(MATCH($C$5,Inputs!$I$11:$O$11,0),'Project 1'!BI184,'Project 2'!BI184,'Project 3'!BI184)</f>
        <v>92404.800000000003</v>
      </c>
      <c r="CG36" s="144">
        <f ca="1">CHOOSE(MATCH($C$5,Inputs!$I$11:$O$11,0),'Project 1'!BJ184,'Project 2'!BJ184,'Project 3'!BJ184)</f>
        <v>89424</v>
      </c>
      <c r="CH36" s="144">
        <f ca="1">CHOOSE(MATCH($C$5,Inputs!$I$11:$O$11,0),'Project 1'!BK184,'Project 2'!BK184,'Project 3'!BK184)</f>
        <v>92404.800000000003</v>
      </c>
      <c r="CI36" s="144">
        <f ca="1">CHOOSE(MATCH($C$5,Inputs!$I$11:$O$11,0),'Project 1'!BL184,'Project 2'!BL184,'Project 3'!BL184)</f>
        <v>89424</v>
      </c>
      <c r="CJ36" s="144">
        <f ca="1">CHOOSE(MATCH($C$5,Inputs!$I$11:$O$11,0),'Project 1'!BM184,'Project 2'!BM184,'Project 3'!BM184)</f>
        <v>92404.800000000003</v>
      </c>
      <c r="CK36" s="144">
        <f ca="1">CHOOSE(MATCH($C$5,Inputs!$I$11:$O$11,0),'Project 1'!BN184,'Project 2'!BN184,'Project 3'!BN184)</f>
        <v>92404.800000000003</v>
      </c>
      <c r="CL36" s="144">
        <f ca="1">CHOOSE(MATCH($C$5,Inputs!$I$11:$O$11,0),'Project 1'!BO184,'Project 2'!BO184,'Project 3'!BO184)</f>
        <v>89424</v>
      </c>
      <c r="CM36" s="144">
        <f ca="1">CHOOSE(MATCH($C$5,Inputs!$I$11:$O$11,0),'Project 1'!BP184,'Project 2'!BP184,'Project 3'!BP184)</f>
        <v>92404.800000000003</v>
      </c>
      <c r="CN36" s="144">
        <f ca="1">CHOOSE(MATCH($C$5,Inputs!$I$11:$O$11,0),'Project 1'!BQ184,'Project 2'!BQ184,'Project 3'!BQ184)</f>
        <v>89424</v>
      </c>
      <c r="CO36" s="144">
        <f ca="1">CHOOSE(MATCH($C$5,Inputs!$I$11:$O$11,0),'Project 1'!BR184,'Project 2'!BR184,'Project 3'!BR184)</f>
        <v>92404.800000000003</v>
      </c>
      <c r="CP36" s="144">
        <f ca="1">CHOOSE(MATCH($C$5,Inputs!$I$11:$O$11,0),'Project 1'!BS184,'Project 2'!BS184,'Project 3'!BS184)</f>
        <v>92404.800000000003</v>
      </c>
      <c r="CQ36" s="144">
        <f ca="1">CHOOSE(MATCH($C$5,Inputs!$I$11:$O$11,0),'Project 1'!BT184,'Project 2'!BT184,'Project 3'!BT184)</f>
        <v>83462.399999999994</v>
      </c>
      <c r="CR36" s="144">
        <f ca="1">CHOOSE(MATCH($C$5,Inputs!$I$11:$O$11,0),'Project 1'!BU184,'Project 2'!BU184,'Project 3'!BU184)</f>
        <v>92404.800000000003</v>
      </c>
      <c r="CS36" s="144">
        <f ca="1">CHOOSE(MATCH($C$5,Inputs!$I$11:$O$11,0),'Project 1'!BV184,'Project 2'!BV184,'Project 3'!BV184)</f>
        <v>89424</v>
      </c>
      <c r="CT36" s="144">
        <f ca="1">CHOOSE(MATCH($C$5,Inputs!$I$11:$O$11,0),'Project 1'!BW184,'Project 2'!BW184,'Project 3'!BW184)</f>
        <v>92404.800000000003</v>
      </c>
      <c r="CU36" s="144">
        <f ca="1">CHOOSE(MATCH($C$5,Inputs!$I$11:$O$11,0),'Project 1'!BX184,'Project 2'!BX184,'Project 3'!BX184)</f>
        <v>89424</v>
      </c>
      <c r="CV36" s="144">
        <f ca="1">CHOOSE(MATCH($C$5,Inputs!$I$11:$O$11,0),'Project 1'!BY184,'Project 2'!BY184,'Project 3'!BY184)</f>
        <v>92404.800000000003</v>
      </c>
      <c r="CW36" s="144">
        <f ca="1">CHOOSE(MATCH($C$5,Inputs!$I$11:$O$11,0),'Project 1'!BZ184,'Project 2'!BZ184,'Project 3'!BZ184)</f>
        <v>92404.800000000003</v>
      </c>
      <c r="CX36" s="144">
        <f ca="1">CHOOSE(MATCH($C$5,Inputs!$I$11:$O$11,0),'Project 1'!CA184,'Project 2'!CA184,'Project 3'!CA184)</f>
        <v>89424</v>
      </c>
      <c r="CY36" s="144">
        <f ca="1">CHOOSE(MATCH($C$5,Inputs!$I$11:$O$11,0),'Project 1'!CB184,'Project 2'!CB184,'Project 3'!CB184)</f>
        <v>92404.800000000003</v>
      </c>
      <c r="CZ36" s="144">
        <f ca="1">CHOOSE(MATCH($C$5,Inputs!$I$11:$O$11,0),'Project 1'!CC184,'Project 2'!CC184,'Project 3'!CC184)</f>
        <v>89424</v>
      </c>
      <c r="DA36" s="144">
        <f ca="1">CHOOSE(MATCH($C$5,Inputs!$I$11:$O$11,0),'Project 1'!CD184,'Project 2'!CD184,'Project 3'!CD184)</f>
        <v>92404.800000000003</v>
      </c>
      <c r="DB36" s="144">
        <f ca="1">CHOOSE(MATCH($C$5,Inputs!$I$11:$O$11,0),'Project 1'!CE184,'Project 2'!CE184,'Project 3'!CE184)</f>
        <v>92404.800000000003</v>
      </c>
      <c r="DC36" s="144">
        <f ca="1">CHOOSE(MATCH($C$5,Inputs!$I$11:$O$11,0),'Project 1'!CF184,'Project 2'!CF184,'Project 3'!CF184)</f>
        <v>86443.199999999997</v>
      </c>
      <c r="DD36" s="144">
        <f ca="1">CHOOSE(MATCH($C$5,Inputs!$I$11:$O$11,0),'Project 1'!CG184,'Project 2'!CG184,'Project 3'!CG184)</f>
        <v>92404.800000000003</v>
      </c>
      <c r="DE36" s="144">
        <f ca="1">CHOOSE(MATCH($C$5,Inputs!$I$11:$O$11,0),'Project 1'!CH184,'Project 2'!CH184,'Project 3'!CH184)</f>
        <v>89424</v>
      </c>
      <c r="DF36" s="144">
        <f ca="1">CHOOSE(MATCH($C$5,Inputs!$I$11:$O$11,0),'Project 1'!CI184,'Project 2'!CI184,'Project 3'!CI184)</f>
        <v>92404.800000000003</v>
      </c>
      <c r="DG36" s="144">
        <f ca="1">CHOOSE(MATCH($C$5,Inputs!$I$11:$O$11,0),'Project 1'!CJ184,'Project 2'!CJ184,'Project 3'!CJ184)</f>
        <v>89424</v>
      </c>
      <c r="DH36" s="144">
        <f ca="1">CHOOSE(MATCH($C$5,Inputs!$I$11:$O$11,0),'Project 1'!CK184,'Project 2'!CK184,'Project 3'!CK184)</f>
        <v>92404.800000000003</v>
      </c>
      <c r="DI36" s="144">
        <f ca="1">CHOOSE(MATCH($C$5,Inputs!$I$11:$O$11,0),'Project 1'!CL184,'Project 2'!CL184,'Project 3'!CL184)</f>
        <v>92404.800000000003</v>
      </c>
      <c r="DJ36" s="144">
        <f ca="1">CHOOSE(MATCH($C$5,Inputs!$I$11:$O$11,0),'Project 1'!CM184,'Project 2'!CM184,'Project 3'!CM184)</f>
        <v>89424</v>
      </c>
      <c r="DK36" s="144">
        <f ca="1">CHOOSE(MATCH($C$5,Inputs!$I$11:$O$11,0),'Project 1'!CN184,'Project 2'!CN184,'Project 3'!CN184)</f>
        <v>92404.800000000003</v>
      </c>
      <c r="DL36" s="144">
        <f ca="1">CHOOSE(MATCH($C$5,Inputs!$I$11:$O$11,0),'Project 1'!CO184,'Project 2'!CO184,'Project 3'!CO184)</f>
        <v>89424</v>
      </c>
      <c r="DM36" s="144">
        <f ca="1">CHOOSE(MATCH($C$5,Inputs!$I$11:$O$11,0),'Project 1'!CP184,'Project 2'!CP184,'Project 3'!CP184)</f>
        <v>92404.800000000003</v>
      </c>
      <c r="DN36" s="144">
        <f ca="1">CHOOSE(MATCH($C$5,Inputs!$I$11:$O$11,0),'Project 1'!CQ184,'Project 2'!CQ184,'Project 3'!CQ184)</f>
        <v>92404.800000000003</v>
      </c>
      <c r="DO36" s="144">
        <f ca="1">CHOOSE(MATCH($C$5,Inputs!$I$11:$O$11,0),'Project 1'!CR184,'Project 2'!CR184,'Project 3'!CR184)</f>
        <v>83462.399999999994</v>
      </c>
      <c r="DP36" s="144">
        <f ca="1">CHOOSE(MATCH($C$5,Inputs!$I$11:$O$11,0),'Project 1'!CS184,'Project 2'!CS184,'Project 3'!CS184)</f>
        <v>92404.800000000003</v>
      </c>
      <c r="DQ36" s="144">
        <f ca="1">CHOOSE(MATCH($C$5,Inputs!$I$11:$O$11,0),'Project 1'!CT184,'Project 2'!CT184,'Project 3'!CT184)</f>
        <v>89424</v>
      </c>
      <c r="DR36" s="144">
        <f ca="1">CHOOSE(MATCH($C$5,Inputs!$I$11:$O$11,0),'Project 1'!CU184,'Project 2'!CU184,'Project 3'!CU184)</f>
        <v>92404.800000000003</v>
      </c>
      <c r="DS36" s="144">
        <f ca="1">CHOOSE(MATCH($C$5,Inputs!$I$11:$O$11,0),'Project 1'!CV184,'Project 2'!CV184,'Project 3'!CV184)</f>
        <v>89424</v>
      </c>
      <c r="DT36" s="144">
        <f ca="1">CHOOSE(MATCH($C$5,Inputs!$I$11:$O$11,0),'Project 1'!CW184,'Project 2'!CW184,'Project 3'!CW184)</f>
        <v>92404.800000000003</v>
      </c>
      <c r="DU36" s="144">
        <f ca="1">CHOOSE(MATCH($C$5,Inputs!$I$11:$O$11,0),'Project 1'!CX184,'Project 2'!CX184,'Project 3'!CX184)</f>
        <v>92404.800000000003</v>
      </c>
      <c r="DV36" s="144">
        <f ca="1">CHOOSE(MATCH($C$5,Inputs!$I$11:$O$11,0),'Project 1'!CY184,'Project 2'!CY184,'Project 3'!CY184)</f>
        <v>89424</v>
      </c>
      <c r="DW36" s="144">
        <f ca="1">CHOOSE(MATCH($C$5,Inputs!$I$11:$O$11,0),'Project 1'!CZ184,'Project 2'!CZ184,'Project 3'!CZ184)</f>
        <v>92404.800000000003</v>
      </c>
      <c r="DX36" s="144">
        <f ca="1">CHOOSE(MATCH($C$5,Inputs!$I$11:$O$11,0),'Project 1'!DA184,'Project 2'!DA184,'Project 3'!DA184)</f>
        <v>89424</v>
      </c>
      <c r="DY36" s="144">
        <f ca="1">CHOOSE(MATCH($C$5,Inputs!$I$11:$O$11,0),'Project 1'!DB184,'Project 2'!DB184,'Project 3'!DB184)</f>
        <v>92404.800000000003</v>
      </c>
      <c r="DZ36" s="144">
        <f ca="1">CHOOSE(MATCH($C$5,Inputs!$I$11:$O$11,0),'Project 1'!DC184,'Project 2'!DC184,'Project 3'!DC184)</f>
        <v>92404.800000000003</v>
      </c>
      <c r="EA36" s="144">
        <f ca="1">CHOOSE(MATCH($C$5,Inputs!$I$11:$O$11,0),'Project 1'!DD184,'Project 2'!DD184,'Project 3'!DD184)</f>
        <v>83462.399999999994</v>
      </c>
      <c r="EB36" s="144">
        <f ca="1">CHOOSE(MATCH($C$5,Inputs!$I$11:$O$11,0),'Project 1'!DE184,'Project 2'!DE184,'Project 3'!DE184)</f>
        <v>92404.800000000003</v>
      </c>
      <c r="EC36" s="144">
        <f ca="1">CHOOSE(MATCH($C$5,Inputs!$I$11:$O$11,0),'Project 1'!DF184,'Project 2'!DF184,'Project 3'!DF184)</f>
        <v>89424</v>
      </c>
      <c r="ED36" s="144">
        <f ca="1">CHOOSE(MATCH($C$5,Inputs!$I$11:$O$11,0),'Project 1'!DG184,'Project 2'!DG184,'Project 3'!DG184)</f>
        <v>92404.800000000003</v>
      </c>
      <c r="EE36" s="144">
        <f ca="1">CHOOSE(MATCH($C$5,Inputs!$I$11:$O$11,0),'Project 1'!DH184,'Project 2'!DH184,'Project 3'!DH184)</f>
        <v>89424</v>
      </c>
      <c r="EF36" s="144">
        <f ca="1">CHOOSE(MATCH($C$5,Inputs!$I$11:$O$11,0),'Project 1'!DI184,'Project 2'!DI184,'Project 3'!DI184)</f>
        <v>92404.800000000003</v>
      </c>
      <c r="EG36" s="144">
        <f ca="1">CHOOSE(MATCH($C$5,Inputs!$I$11:$O$11,0),'Project 1'!DJ184,'Project 2'!DJ184,'Project 3'!DJ184)</f>
        <v>92404.800000000003</v>
      </c>
      <c r="EH36" s="144">
        <f ca="1">CHOOSE(MATCH($C$5,Inputs!$I$11:$O$11,0),'Project 1'!DK184,'Project 2'!DK184,'Project 3'!DK184)</f>
        <v>89424</v>
      </c>
      <c r="EI36" s="144">
        <f ca="1">CHOOSE(MATCH($C$5,Inputs!$I$11:$O$11,0),'Project 1'!DL184,'Project 2'!DL184,'Project 3'!DL184)</f>
        <v>92404.800000000003</v>
      </c>
      <c r="EJ36" s="144">
        <f ca="1">CHOOSE(MATCH($C$5,Inputs!$I$11:$O$11,0),'Project 1'!DM184,'Project 2'!DM184,'Project 3'!DM184)</f>
        <v>89424</v>
      </c>
      <c r="EK36" s="144">
        <f ca="1">CHOOSE(MATCH($C$5,Inputs!$I$11:$O$11,0),'Project 1'!DN184,'Project 2'!DN184,'Project 3'!DN184)</f>
        <v>92404.800000000003</v>
      </c>
      <c r="EL36" s="144">
        <f ca="1">CHOOSE(MATCH($C$5,Inputs!$I$11:$O$11,0),'Project 1'!DO184,'Project 2'!DO184,'Project 3'!DO184)</f>
        <v>92404.800000000003</v>
      </c>
      <c r="EM36" s="144">
        <f ca="1">CHOOSE(MATCH($C$5,Inputs!$I$11:$O$11,0),'Project 1'!DP184,'Project 2'!DP184,'Project 3'!DP184)</f>
        <v>83462.399999999994</v>
      </c>
      <c r="EN36" s="144">
        <f ca="1">CHOOSE(MATCH($C$5,Inputs!$I$11:$O$11,0),'Project 1'!DQ184,'Project 2'!DQ184,'Project 3'!DQ184)</f>
        <v>92404.800000000003</v>
      </c>
      <c r="EO36" s="144">
        <f ca="1">CHOOSE(MATCH($C$5,Inputs!$I$11:$O$11,0),'Project 1'!DR184,'Project 2'!DR184,'Project 3'!DR184)</f>
        <v>89424</v>
      </c>
      <c r="EP36" s="144">
        <f ca="1">CHOOSE(MATCH($C$5,Inputs!$I$11:$O$11,0),'Project 1'!DS184,'Project 2'!DS184,'Project 3'!DS184)</f>
        <v>92404.800000000003</v>
      </c>
      <c r="EQ36" s="144">
        <f ca="1">CHOOSE(MATCH($C$5,Inputs!$I$11:$O$11,0),'Project 1'!DT184,'Project 2'!DT184,'Project 3'!DT184)</f>
        <v>89424</v>
      </c>
      <c r="ER36" s="144">
        <f ca="1">CHOOSE(MATCH($C$5,Inputs!$I$11:$O$11,0),'Project 1'!DU184,'Project 2'!DU184,'Project 3'!DU184)</f>
        <v>92404.800000000003</v>
      </c>
      <c r="ES36" s="144">
        <f ca="1">CHOOSE(MATCH($C$5,Inputs!$I$11:$O$11,0),'Project 1'!DV184,'Project 2'!DV184,'Project 3'!DV184)</f>
        <v>92404.800000000003</v>
      </c>
      <c r="ET36" s="144">
        <f ca="1">CHOOSE(MATCH($C$5,Inputs!$I$11:$O$11,0),'Project 1'!DW184,'Project 2'!DW184,'Project 3'!DW184)</f>
        <v>89424</v>
      </c>
      <c r="EU36" s="144">
        <f ca="1">CHOOSE(MATCH($C$5,Inputs!$I$11:$O$11,0),'Project 1'!DX184,'Project 2'!DX184,'Project 3'!DX184)</f>
        <v>92404.800000000003</v>
      </c>
      <c r="EV36" s="144">
        <f ca="1">CHOOSE(MATCH($C$5,Inputs!$I$11:$O$11,0),'Project 1'!DY184,'Project 2'!DY184,'Project 3'!DY184)</f>
        <v>89424</v>
      </c>
      <c r="EW36" s="144">
        <f ca="1">CHOOSE(MATCH($C$5,Inputs!$I$11:$O$11,0),'Project 1'!DZ184,'Project 2'!DZ184,'Project 3'!DZ184)</f>
        <v>92404.800000000003</v>
      </c>
    </row>
    <row r="37" spans="3:153" ht="13">
      <c r="C37" s="124" t="s">
        <v>346</v>
      </c>
      <c r="AF37" s="135" t="s">
        <v>84</v>
      </c>
      <c r="AG37" s="144">
        <f ca="1">CHOOSE(MATCH($C$5,Inputs!$I$11:$O$11,0),'Project 1'!J185,'Project 2'!J185,'Project 3'!J185)</f>
        <v>0</v>
      </c>
      <c r="AH37" s="144">
        <f ca="1">CHOOSE(MATCH($C$5,Inputs!$I$11:$O$11,0),'Project 1'!K185,'Project 2'!K185,'Project 3'!K185)</f>
        <v>0</v>
      </c>
      <c r="AI37" s="144">
        <f ca="1">CHOOSE(MATCH($C$5,Inputs!$I$11:$O$11,0),'Project 1'!L185,'Project 2'!L185,'Project 3'!L185)</f>
        <v>0</v>
      </c>
      <c r="AJ37" s="144">
        <f ca="1">CHOOSE(MATCH($C$5,Inputs!$I$11:$O$11,0),'Project 1'!M185,'Project 2'!M185,'Project 3'!M185)</f>
        <v>0</v>
      </c>
      <c r="AK37" s="144">
        <f ca="1">CHOOSE(MATCH($C$5,Inputs!$I$11:$O$11,0),'Project 1'!N185,'Project 2'!N185,'Project 3'!N185)</f>
        <v>53654.400000000001</v>
      </c>
      <c r="AL37" s="144">
        <f ca="1">CHOOSE(MATCH($C$5,Inputs!$I$11:$O$11,0),'Project 1'!O185,'Project 2'!O185,'Project 3'!O185)</f>
        <v>55442.880000000005</v>
      </c>
      <c r="AM37" s="144">
        <f ca="1">CHOOSE(MATCH($C$5,Inputs!$I$11:$O$11,0),'Project 1'!P185,'Project 2'!P185,'Project 3'!P185)</f>
        <v>53654.400000000001</v>
      </c>
      <c r="AN37" s="144">
        <f ca="1">CHOOSE(MATCH($C$5,Inputs!$I$11:$O$11,0),'Project 1'!Q185,'Project 2'!Q185,'Project 3'!Q185)</f>
        <v>55442.880000000005</v>
      </c>
      <c r="AO37" s="144">
        <f ca="1">CHOOSE(MATCH($C$5,Inputs!$I$11:$O$11,0),'Project 1'!R185,'Project 2'!R185,'Project 3'!R185)</f>
        <v>55442.880000000005</v>
      </c>
      <c r="AP37" s="144">
        <f ca="1">CHOOSE(MATCH($C$5,Inputs!$I$11:$O$11,0),'Project 1'!S185,'Project 2'!S185,'Project 3'!S185)</f>
        <v>53654.400000000001</v>
      </c>
      <c r="AQ37" s="144">
        <f ca="1">CHOOSE(MATCH($C$5,Inputs!$I$11:$O$11,0),'Project 1'!T185,'Project 2'!T185,'Project 3'!T185)</f>
        <v>55442.880000000005</v>
      </c>
      <c r="AR37" s="144">
        <f ca="1">CHOOSE(MATCH($C$5,Inputs!$I$11:$O$11,0),'Project 1'!U185,'Project 2'!U185,'Project 3'!U185)</f>
        <v>53654.400000000001</v>
      </c>
      <c r="AS37" s="144">
        <f ca="1">CHOOSE(MATCH($C$5,Inputs!$I$11:$O$11,0),'Project 1'!V185,'Project 2'!V185,'Project 3'!V185)</f>
        <v>55442.880000000005</v>
      </c>
      <c r="AT37" s="144">
        <f ca="1">CHOOSE(MATCH($C$5,Inputs!$I$11:$O$11,0),'Project 1'!W185,'Project 2'!W185,'Project 3'!W185)</f>
        <v>55442.880000000005</v>
      </c>
      <c r="AU37" s="144">
        <f ca="1">CHOOSE(MATCH($C$5,Inputs!$I$11:$O$11,0),'Project 1'!X185,'Project 2'!X185,'Project 3'!X185)</f>
        <v>50077.440000000002</v>
      </c>
      <c r="AV37" s="144">
        <f ca="1">CHOOSE(MATCH($C$5,Inputs!$I$11:$O$11,0),'Project 1'!Y185,'Project 2'!Y185,'Project 3'!Y185)</f>
        <v>55442.880000000005</v>
      </c>
      <c r="AW37" s="144">
        <f ca="1">CHOOSE(MATCH($C$5,Inputs!$I$11:$O$11,0),'Project 1'!Z185,'Project 2'!Z185,'Project 3'!Z185)</f>
        <v>53654.400000000001</v>
      </c>
      <c r="AX37" s="144">
        <f ca="1">CHOOSE(MATCH($C$5,Inputs!$I$11:$O$11,0),'Project 1'!AA185,'Project 2'!AA185,'Project 3'!AA185)</f>
        <v>55442.880000000005</v>
      </c>
      <c r="AY37" s="144">
        <f ca="1">CHOOSE(MATCH($C$5,Inputs!$I$11:$O$11,0),'Project 1'!AB185,'Project 2'!AB185,'Project 3'!AB185)</f>
        <v>53654.400000000001</v>
      </c>
      <c r="AZ37" s="144">
        <f ca="1">CHOOSE(MATCH($C$5,Inputs!$I$11:$O$11,0),'Project 1'!AC185,'Project 2'!AC185,'Project 3'!AC185)</f>
        <v>55442.880000000005</v>
      </c>
      <c r="BA37" s="144">
        <f ca="1">CHOOSE(MATCH($C$5,Inputs!$I$11:$O$11,0),'Project 1'!AD185,'Project 2'!AD185,'Project 3'!AD185)</f>
        <v>55442.880000000005</v>
      </c>
      <c r="BB37" s="144">
        <f ca="1">CHOOSE(MATCH($C$5,Inputs!$I$11:$O$11,0),'Project 1'!AE185,'Project 2'!AE185,'Project 3'!AE185)</f>
        <v>53654.400000000001</v>
      </c>
      <c r="BC37" s="144">
        <f ca="1">CHOOSE(MATCH($C$5,Inputs!$I$11:$O$11,0),'Project 1'!AF185,'Project 2'!AF185,'Project 3'!AF185)</f>
        <v>55442.880000000005</v>
      </c>
      <c r="BD37" s="144">
        <f ca="1">CHOOSE(MATCH($C$5,Inputs!$I$11:$O$11,0),'Project 1'!AG185,'Project 2'!AG185,'Project 3'!AG185)</f>
        <v>53654.400000000001</v>
      </c>
      <c r="BE37" s="144">
        <f ca="1">CHOOSE(MATCH($C$5,Inputs!$I$11:$O$11,0),'Project 1'!AH185,'Project 2'!AH185,'Project 3'!AH185)</f>
        <v>55442.880000000005</v>
      </c>
      <c r="BF37" s="144">
        <f ca="1">CHOOSE(MATCH($C$5,Inputs!$I$11:$O$11,0),'Project 1'!AI185,'Project 2'!AI185,'Project 3'!AI185)</f>
        <v>55442.880000000005</v>
      </c>
      <c r="BG37" s="144">
        <f ca="1">CHOOSE(MATCH($C$5,Inputs!$I$11:$O$11,0),'Project 1'!AJ185,'Project 2'!AJ185,'Project 3'!AJ185)</f>
        <v>51865.919999999998</v>
      </c>
      <c r="BH37" s="144">
        <f ca="1">CHOOSE(MATCH($C$5,Inputs!$I$11:$O$11,0),'Project 1'!AK185,'Project 2'!AK185,'Project 3'!AK185)</f>
        <v>55442.880000000005</v>
      </c>
      <c r="BI37" s="144">
        <f ca="1">CHOOSE(MATCH($C$5,Inputs!$I$11:$O$11,0),'Project 1'!AL185,'Project 2'!AL185,'Project 3'!AL185)</f>
        <v>53654.400000000001</v>
      </c>
      <c r="BJ37" s="144">
        <f ca="1">CHOOSE(MATCH($C$5,Inputs!$I$11:$O$11,0),'Project 1'!AM185,'Project 2'!AM185,'Project 3'!AM185)</f>
        <v>55442.880000000005</v>
      </c>
      <c r="BK37" s="144">
        <f ca="1">CHOOSE(MATCH($C$5,Inputs!$I$11:$O$11,0),'Project 1'!AN185,'Project 2'!AN185,'Project 3'!AN185)</f>
        <v>53654.400000000001</v>
      </c>
      <c r="BL37" s="144">
        <f ca="1">CHOOSE(MATCH($C$5,Inputs!$I$11:$O$11,0),'Project 1'!AO185,'Project 2'!AO185,'Project 3'!AO185)</f>
        <v>55442.880000000005</v>
      </c>
      <c r="BM37" s="144">
        <f ca="1">CHOOSE(MATCH($C$5,Inputs!$I$11:$O$11,0),'Project 1'!AP185,'Project 2'!AP185,'Project 3'!AP185)</f>
        <v>55442.880000000005</v>
      </c>
      <c r="BN37" s="144">
        <f ca="1">CHOOSE(MATCH($C$5,Inputs!$I$11:$O$11,0),'Project 1'!AQ185,'Project 2'!AQ185,'Project 3'!AQ185)</f>
        <v>53654.400000000001</v>
      </c>
      <c r="BO37" s="144">
        <f ca="1">CHOOSE(MATCH($C$5,Inputs!$I$11:$O$11,0),'Project 1'!AR185,'Project 2'!AR185,'Project 3'!AR185)</f>
        <v>55442.880000000005</v>
      </c>
      <c r="BP37" s="144">
        <f ca="1">CHOOSE(MATCH($C$5,Inputs!$I$11:$O$11,0),'Project 1'!AS185,'Project 2'!AS185,'Project 3'!AS185)</f>
        <v>53654.400000000001</v>
      </c>
      <c r="BQ37" s="144">
        <f ca="1">CHOOSE(MATCH($C$5,Inputs!$I$11:$O$11,0),'Project 1'!AT185,'Project 2'!AT185,'Project 3'!AT185)</f>
        <v>55442.880000000005</v>
      </c>
      <c r="BR37" s="144">
        <f ca="1">CHOOSE(MATCH($C$5,Inputs!$I$11:$O$11,0),'Project 1'!AU185,'Project 2'!AU185,'Project 3'!AU185)</f>
        <v>55442.880000000005</v>
      </c>
      <c r="BS37" s="144">
        <f ca="1">CHOOSE(MATCH($C$5,Inputs!$I$11:$O$11,0),'Project 1'!AV185,'Project 2'!AV185,'Project 3'!AV185)</f>
        <v>50077.440000000002</v>
      </c>
      <c r="BT37" s="144">
        <f ca="1">CHOOSE(MATCH($C$5,Inputs!$I$11:$O$11,0),'Project 1'!AW185,'Project 2'!AW185,'Project 3'!AW185)</f>
        <v>55442.880000000005</v>
      </c>
      <c r="BU37" s="144">
        <f ca="1">CHOOSE(MATCH($C$5,Inputs!$I$11:$O$11,0),'Project 1'!AX185,'Project 2'!AX185,'Project 3'!AX185)</f>
        <v>89424</v>
      </c>
      <c r="BV37" s="144">
        <f ca="1">CHOOSE(MATCH($C$5,Inputs!$I$11:$O$11,0),'Project 1'!AY185,'Project 2'!AY185,'Project 3'!AY185)</f>
        <v>92404.800000000003</v>
      </c>
      <c r="BW37" s="144">
        <f ca="1">CHOOSE(MATCH($C$5,Inputs!$I$11:$O$11,0),'Project 1'!AZ185,'Project 2'!AZ185,'Project 3'!AZ185)</f>
        <v>89424</v>
      </c>
      <c r="BX37" s="144">
        <f ca="1">CHOOSE(MATCH($C$5,Inputs!$I$11:$O$11,0),'Project 1'!BA185,'Project 2'!BA185,'Project 3'!BA185)</f>
        <v>92404.800000000003</v>
      </c>
      <c r="BY37" s="144">
        <f ca="1">CHOOSE(MATCH($C$5,Inputs!$I$11:$O$11,0),'Project 1'!BB185,'Project 2'!BB185,'Project 3'!BB185)</f>
        <v>92404.800000000003</v>
      </c>
      <c r="BZ37" s="144">
        <f ca="1">CHOOSE(MATCH($C$5,Inputs!$I$11:$O$11,0),'Project 1'!BC185,'Project 2'!BC185,'Project 3'!BC185)</f>
        <v>89424</v>
      </c>
      <c r="CA37" s="144">
        <f ca="1">CHOOSE(MATCH($C$5,Inputs!$I$11:$O$11,0),'Project 1'!BD185,'Project 2'!BD185,'Project 3'!BD185)</f>
        <v>92404.800000000003</v>
      </c>
      <c r="CB37" s="144">
        <f ca="1">CHOOSE(MATCH($C$5,Inputs!$I$11:$O$11,0),'Project 1'!BE185,'Project 2'!BE185,'Project 3'!BE185)</f>
        <v>89424</v>
      </c>
      <c r="CC37" s="144">
        <f ca="1">CHOOSE(MATCH($C$5,Inputs!$I$11:$O$11,0),'Project 1'!BF185,'Project 2'!BF185,'Project 3'!BF185)</f>
        <v>92404.800000000003</v>
      </c>
      <c r="CD37" s="144">
        <f ca="1">CHOOSE(MATCH($C$5,Inputs!$I$11:$O$11,0),'Project 1'!BG185,'Project 2'!BG185,'Project 3'!BG185)</f>
        <v>92404.800000000003</v>
      </c>
      <c r="CE37" s="144">
        <f ca="1">CHOOSE(MATCH($C$5,Inputs!$I$11:$O$11,0),'Project 1'!BH185,'Project 2'!BH185,'Project 3'!BH185)</f>
        <v>83462.399999999994</v>
      </c>
      <c r="CF37" s="144">
        <f ca="1">CHOOSE(MATCH($C$5,Inputs!$I$11:$O$11,0),'Project 1'!BI185,'Project 2'!BI185,'Project 3'!BI185)</f>
        <v>92404.800000000003</v>
      </c>
      <c r="CG37" s="144">
        <f ca="1">CHOOSE(MATCH($C$5,Inputs!$I$11:$O$11,0),'Project 1'!BJ185,'Project 2'!BJ185,'Project 3'!BJ185)</f>
        <v>89424</v>
      </c>
      <c r="CH37" s="144">
        <f ca="1">CHOOSE(MATCH($C$5,Inputs!$I$11:$O$11,0),'Project 1'!BK185,'Project 2'!BK185,'Project 3'!BK185)</f>
        <v>92404.800000000003</v>
      </c>
      <c r="CI37" s="144">
        <f ca="1">CHOOSE(MATCH($C$5,Inputs!$I$11:$O$11,0),'Project 1'!BL185,'Project 2'!BL185,'Project 3'!BL185)</f>
        <v>89424</v>
      </c>
      <c r="CJ37" s="144">
        <f ca="1">CHOOSE(MATCH($C$5,Inputs!$I$11:$O$11,0),'Project 1'!BM185,'Project 2'!BM185,'Project 3'!BM185)</f>
        <v>92404.800000000003</v>
      </c>
      <c r="CK37" s="144">
        <f ca="1">CHOOSE(MATCH($C$5,Inputs!$I$11:$O$11,0),'Project 1'!BN185,'Project 2'!BN185,'Project 3'!BN185)</f>
        <v>92404.800000000003</v>
      </c>
      <c r="CL37" s="144">
        <f ca="1">CHOOSE(MATCH($C$5,Inputs!$I$11:$O$11,0),'Project 1'!BO185,'Project 2'!BO185,'Project 3'!BO185)</f>
        <v>89424</v>
      </c>
      <c r="CM37" s="144">
        <f ca="1">CHOOSE(MATCH($C$5,Inputs!$I$11:$O$11,0),'Project 1'!BP185,'Project 2'!BP185,'Project 3'!BP185)</f>
        <v>92404.800000000003</v>
      </c>
      <c r="CN37" s="144">
        <f ca="1">CHOOSE(MATCH($C$5,Inputs!$I$11:$O$11,0),'Project 1'!BQ185,'Project 2'!BQ185,'Project 3'!BQ185)</f>
        <v>89424</v>
      </c>
      <c r="CO37" s="144">
        <f ca="1">CHOOSE(MATCH($C$5,Inputs!$I$11:$O$11,0),'Project 1'!BR185,'Project 2'!BR185,'Project 3'!BR185)</f>
        <v>92404.800000000003</v>
      </c>
      <c r="CP37" s="144">
        <f ca="1">CHOOSE(MATCH($C$5,Inputs!$I$11:$O$11,0),'Project 1'!BS185,'Project 2'!BS185,'Project 3'!BS185)</f>
        <v>92404.800000000003</v>
      </c>
      <c r="CQ37" s="144">
        <f ca="1">CHOOSE(MATCH($C$5,Inputs!$I$11:$O$11,0),'Project 1'!BT185,'Project 2'!BT185,'Project 3'!BT185)</f>
        <v>83462.399999999994</v>
      </c>
      <c r="CR37" s="144">
        <f ca="1">CHOOSE(MATCH($C$5,Inputs!$I$11:$O$11,0),'Project 1'!BU185,'Project 2'!BU185,'Project 3'!BU185)</f>
        <v>92404.800000000003</v>
      </c>
      <c r="CS37" s="144">
        <f ca="1">CHOOSE(MATCH($C$5,Inputs!$I$11:$O$11,0),'Project 1'!BV185,'Project 2'!BV185,'Project 3'!BV185)</f>
        <v>89424</v>
      </c>
      <c r="CT37" s="144">
        <f ca="1">CHOOSE(MATCH($C$5,Inputs!$I$11:$O$11,0),'Project 1'!BW185,'Project 2'!BW185,'Project 3'!BW185)</f>
        <v>92404.800000000003</v>
      </c>
      <c r="CU37" s="144">
        <f ca="1">CHOOSE(MATCH($C$5,Inputs!$I$11:$O$11,0),'Project 1'!BX185,'Project 2'!BX185,'Project 3'!BX185)</f>
        <v>89424</v>
      </c>
      <c r="CV37" s="144">
        <f ca="1">CHOOSE(MATCH($C$5,Inputs!$I$11:$O$11,0),'Project 1'!BY185,'Project 2'!BY185,'Project 3'!BY185)</f>
        <v>92404.800000000003</v>
      </c>
      <c r="CW37" s="144">
        <f ca="1">CHOOSE(MATCH($C$5,Inputs!$I$11:$O$11,0),'Project 1'!BZ185,'Project 2'!BZ185,'Project 3'!BZ185)</f>
        <v>92404.800000000003</v>
      </c>
      <c r="CX37" s="144">
        <f ca="1">CHOOSE(MATCH($C$5,Inputs!$I$11:$O$11,0),'Project 1'!CA185,'Project 2'!CA185,'Project 3'!CA185)</f>
        <v>89424</v>
      </c>
      <c r="CY37" s="144">
        <f ca="1">CHOOSE(MATCH($C$5,Inputs!$I$11:$O$11,0),'Project 1'!CB185,'Project 2'!CB185,'Project 3'!CB185)</f>
        <v>92404.800000000003</v>
      </c>
      <c r="CZ37" s="144">
        <f ca="1">CHOOSE(MATCH($C$5,Inputs!$I$11:$O$11,0),'Project 1'!CC185,'Project 2'!CC185,'Project 3'!CC185)</f>
        <v>89424</v>
      </c>
      <c r="DA37" s="144">
        <f ca="1">CHOOSE(MATCH($C$5,Inputs!$I$11:$O$11,0),'Project 1'!CD185,'Project 2'!CD185,'Project 3'!CD185)</f>
        <v>92404.800000000003</v>
      </c>
      <c r="DB37" s="144">
        <f ca="1">CHOOSE(MATCH($C$5,Inputs!$I$11:$O$11,0),'Project 1'!CE185,'Project 2'!CE185,'Project 3'!CE185)</f>
        <v>92404.800000000003</v>
      </c>
      <c r="DC37" s="144">
        <f ca="1">CHOOSE(MATCH($C$5,Inputs!$I$11:$O$11,0),'Project 1'!CF185,'Project 2'!CF185,'Project 3'!CF185)</f>
        <v>86443.199999999997</v>
      </c>
      <c r="DD37" s="144">
        <f ca="1">CHOOSE(MATCH($C$5,Inputs!$I$11:$O$11,0),'Project 1'!CG185,'Project 2'!CG185,'Project 3'!CG185)</f>
        <v>92404.800000000003</v>
      </c>
      <c r="DE37" s="144">
        <f ca="1">CHOOSE(MATCH($C$5,Inputs!$I$11:$O$11,0),'Project 1'!CH185,'Project 2'!CH185,'Project 3'!CH185)</f>
        <v>89424</v>
      </c>
      <c r="DF37" s="144">
        <f ca="1">CHOOSE(MATCH($C$5,Inputs!$I$11:$O$11,0),'Project 1'!CI185,'Project 2'!CI185,'Project 3'!CI185)</f>
        <v>92404.800000000003</v>
      </c>
      <c r="DG37" s="144">
        <f ca="1">CHOOSE(MATCH($C$5,Inputs!$I$11:$O$11,0),'Project 1'!CJ185,'Project 2'!CJ185,'Project 3'!CJ185)</f>
        <v>89424</v>
      </c>
      <c r="DH37" s="144">
        <f ca="1">CHOOSE(MATCH($C$5,Inputs!$I$11:$O$11,0),'Project 1'!CK185,'Project 2'!CK185,'Project 3'!CK185)</f>
        <v>92404.800000000003</v>
      </c>
      <c r="DI37" s="144">
        <f ca="1">CHOOSE(MATCH($C$5,Inputs!$I$11:$O$11,0),'Project 1'!CL185,'Project 2'!CL185,'Project 3'!CL185)</f>
        <v>92404.800000000003</v>
      </c>
      <c r="DJ37" s="144">
        <f ca="1">CHOOSE(MATCH($C$5,Inputs!$I$11:$O$11,0),'Project 1'!CM185,'Project 2'!CM185,'Project 3'!CM185)</f>
        <v>89424</v>
      </c>
      <c r="DK37" s="144">
        <f ca="1">CHOOSE(MATCH($C$5,Inputs!$I$11:$O$11,0),'Project 1'!CN185,'Project 2'!CN185,'Project 3'!CN185)</f>
        <v>92404.800000000003</v>
      </c>
      <c r="DL37" s="144">
        <f ca="1">CHOOSE(MATCH($C$5,Inputs!$I$11:$O$11,0),'Project 1'!CO185,'Project 2'!CO185,'Project 3'!CO185)</f>
        <v>89424</v>
      </c>
      <c r="DM37" s="144">
        <f ca="1">CHOOSE(MATCH($C$5,Inputs!$I$11:$O$11,0),'Project 1'!CP185,'Project 2'!CP185,'Project 3'!CP185)</f>
        <v>92404.800000000003</v>
      </c>
      <c r="DN37" s="144">
        <f ca="1">CHOOSE(MATCH($C$5,Inputs!$I$11:$O$11,0),'Project 1'!CQ185,'Project 2'!CQ185,'Project 3'!CQ185)</f>
        <v>92404.800000000003</v>
      </c>
      <c r="DO37" s="144">
        <f ca="1">CHOOSE(MATCH($C$5,Inputs!$I$11:$O$11,0),'Project 1'!CR185,'Project 2'!CR185,'Project 3'!CR185)</f>
        <v>83462.399999999994</v>
      </c>
      <c r="DP37" s="144">
        <f ca="1">CHOOSE(MATCH($C$5,Inputs!$I$11:$O$11,0),'Project 1'!CS185,'Project 2'!CS185,'Project 3'!CS185)</f>
        <v>92404.800000000003</v>
      </c>
      <c r="DQ37" s="144">
        <f ca="1">CHOOSE(MATCH($C$5,Inputs!$I$11:$O$11,0),'Project 1'!CT185,'Project 2'!CT185,'Project 3'!CT185)</f>
        <v>89424</v>
      </c>
      <c r="DR37" s="144">
        <f ca="1">CHOOSE(MATCH($C$5,Inputs!$I$11:$O$11,0),'Project 1'!CU185,'Project 2'!CU185,'Project 3'!CU185)</f>
        <v>92404.800000000003</v>
      </c>
      <c r="DS37" s="144">
        <f ca="1">CHOOSE(MATCH($C$5,Inputs!$I$11:$O$11,0),'Project 1'!CV185,'Project 2'!CV185,'Project 3'!CV185)</f>
        <v>89424</v>
      </c>
      <c r="DT37" s="144">
        <f ca="1">CHOOSE(MATCH($C$5,Inputs!$I$11:$O$11,0),'Project 1'!CW185,'Project 2'!CW185,'Project 3'!CW185)</f>
        <v>92404.800000000003</v>
      </c>
      <c r="DU37" s="144">
        <f ca="1">CHOOSE(MATCH($C$5,Inputs!$I$11:$O$11,0),'Project 1'!CX185,'Project 2'!CX185,'Project 3'!CX185)</f>
        <v>92404.800000000003</v>
      </c>
      <c r="DV37" s="144">
        <f ca="1">CHOOSE(MATCH($C$5,Inputs!$I$11:$O$11,0),'Project 1'!CY185,'Project 2'!CY185,'Project 3'!CY185)</f>
        <v>89424</v>
      </c>
      <c r="DW37" s="144">
        <f ca="1">CHOOSE(MATCH($C$5,Inputs!$I$11:$O$11,0),'Project 1'!CZ185,'Project 2'!CZ185,'Project 3'!CZ185)</f>
        <v>92404.800000000003</v>
      </c>
      <c r="DX37" s="144">
        <f ca="1">CHOOSE(MATCH($C$5,Inputs!$I$11:$O$11,0),'Project 1'!DA185,'Project 2'!DA185,'Project 3'!DA185)</f>
        <v>89424</v>
      </c>
      <c r="DY37" s="144">
        <f ca="1">CHOOSE(MATCH($C$5,Inputs!$I$11:$O$11,0),'Project 1'!DB185,'Project 2'!DB185,'Project 3'!DB185)</f>
        <v>92404.800000000003</v>
      </c>
      <c r="DZ37" s="144">
        <f ca="1">CHOOSE(MATCH($C$5,Inputs!$I$11:$O$11,0),'Project 1'!DC185,'Project 2'!DC185,'Project 3'!DC185)</f>
        <v>92404.800000000003</v>
      </c>
      <c r="EA37" s="144">
        <f ca="1">CHOOSE(MATCH($C$5,Inputs!$I$11:$O$11,0),'Project 1'!DD185,'Project 2'!DD185,'Project 3'!DD185)</f>
        <v>83462.399999999994</v>
      </c>
      <c r="EB37" s="144">
        <f ca="1">CHOOSE(MATCH($C$5,Inputs!$I$11:$O$11,0),'Project 1'!DE185,'Project 2'!DE185,'Project 3'!DE185)</f>
        <v>92404.800000000003</v>
      </c>
      <c r="EC37" s="144">
        <f ca="1">CHOOSE(MATCH($C$5,Inputs!$I$11:$O$11,0),'Project 1'!DF185,'Project 2'!DF185,'Project 3'!DF185)</f>
        <v>89424</v>
      </c>
      <c r="ED37" s="144">
        <f ca="1">CHOOSE(MATCH($C$5,Inputs!$I$11:$O$11,0),'Project 1'!DG185,'Project 2'!DG185,'Project 3'!DG185)</f>
        <v>92404.800000000003</v>
      </c>
      <c r="EE37" s="144">
        <f ca="1">CHOOSE(MATCH($C$5,Inputs!$I$11:$O$11,0),'Project 1'!DH185,'Project 2'!DH185,'Project 3'!DH185)</f>
        <v>89424</v>
      </c>
      <c r="EF37" s="144">
        <f ca="1">CHOOSE(MATCH($C$5,Inputs!$I$11:$O$11,0),'Project 1'!DI185,'Project 2'!DI185,'Project 3'!DI185)</f>
        <v>92404.800000000003</v>
      </c>
      <c r="EG37" s="144">
        <f ca="1">CHOOSE(MATCH($C$5,Inputs!$I$11:$O$11,0),'Project 1'!DJ185,'Project 2'!DJ185,'Project 3'!DJ185)</f>
        <v>92404.800000000003</v>
      </c>
      <c r="EH37" s="144">
        <f ca="1">CHOOSE(MATCH($C$5,Inputs!$I$11:$O$11,0),'Project 1'!DK185,'Project 2'!DK185,'Project 3'!DK185)</f>
        <v>89424</v>
      </c>
      <c r="EI37" s="144">
        <f ca="1">CHOOSE(MATCH($C$5,Inputs!$I$11:$O$11,0),'Project 1'!DL185,'Project 2'!DL185,'Project 3'!DL185)</f>
        <v>92404.800000000003</v>
      </c>
      <c r="EJ37" s="144">
        <f ca="1">CHOOSE(MATCH($C$5,Inputs!$I$11:$O$11,0),'Project 1'!DM185,'Project 2'!DM185,'Project 3'!DM185)</f>
        <v>89424</v>
      </c>
      <c r="EK37" s="144">
        <f ca="1">CHOOSE(MATCH($C$5,Inputs!$I$11:$O$11,0),'Project 1'!DN185,'Project 2'!DN185,'Project 3'!DN185)</f>
        <v>92404.800000000003</v>
      </c>
      <c r="EL37" s="144">
        <f ca="1">CHOOSE(MATCH($C$5,Inputs!$I$11:$O$11,0),'Project 1'!DO185,'Project 2'!DO185,'Project 3'!DO185)</f>
        <v>92404.800000000003</v>
      </c>
      <c r="EM37" s="144">
        <f ca="1">CHOOSE(MATCH($C$5,Inputs!$I$11:$O$11,0),'Project 1'!DP185,'Project 2'!DP185,'Project 3'!DP185)</f>
        <v>83462.399999999994</v>
      </c>
      <c r="EN37" s="144">
        <f ca="1">CHOOSE(MATCH($C$5,Inputs!$I$11:$O$11,0),'Project 1'!DQ185,'Project 2'!DQ185,'Project 3'!DQ185)</f>
        <v>92404.800000000003</v>
      </c>
      <c r="EO37" s="144">
        <f ca="1">CHOOSE(MATCH($C$5,Inputs!$I$11:$O$11,0),'Project 1'!DR185,'Project 2'!DR185,'Project 3'!DR185)</f>
        <v>89424</v>
      </c>
      <c r="EP37" s="144">
        <f ca="1">CHOOSE(MATCH($C$5,Inputs!$I$11:$O$11,0),'Project 1'!DS185,'Project 2'!DS185,'Project 3'!DS185)</f>
        <v>92404.800000000003</v>
      </c>
      <c r="EQ37" s="144">
        <f ca="1">CHOOSE(MATCH($C$5,Inputs!$I$11:$O$11,0),'Project 1'!DT185,'Project 2'!DT185,'Project 3'!DT185)</f>
        <v>89424</v>
      </c>
      <c r="ER37" s="144">
        <f ca="1">CHOOSE(MATCH($C$5,Inputs!$I$11:$O$11,0),'Project 1'!DU185,'Project 2'!DU185,'Project 3'!DU185)</f>
        <v>92404.800000000003</v>
      </c>
      <c r="ES37" s="144">
        <f ca="1">CHOOSE(MATCH($C$5,Inputs!$I$11:$O$11,0),'Project 1'!DV185,'Project 2'!DV185,'Project 3'!DV185)</f>
        <v>92404.800000000003</v>
      </c>
      <c r="ET37" s="144">
        <f ca="1">CHOOSE(MATCH($C$5,Inputs!$I$11:$O$11,0),'Project 1'!DW185,'Project 2'!DW185,'Project 3'!DW185)</f>
        <v>89424</v>
      </c>
      <c r="EU37" s="144">
        <f ca="1">CHOOSE(MATCH($C$5,Inputs!$I$11:$O$11,0),'Project 1'!DX185,'Project 2'!DX185,'Project 3'!DX185)</f>
        <v>92404.800000000003</v>
      </c>
      <c r="EV37" s="144">
        <f ca="1">CHOOSE(MATCH($C$5,Inputs!$I$11:$O$11,0),'Project 1'!DY185,'Project 2'!DY185,'Project 3'!DY185)</f>
        <v>89424</v>
      </c>
      <c r="EW37" s="144">
        <f ca="1">CHOOSE(MATCH($C$5,Inputs!$I$11:$O$11,0),'Project 1'!DZ185,'Project 2'!DZ185,'Project 3'!DZ185)</f>
        <v>92404.800000000003</v>
      </c>
    </row>
    <row r="38" spans="3:153">
      <c r="AF38" s="135" t="s">
        <v>260</v>
      </c>
      <c r="AG38" s="144">
        <f ca="1">CHOOSE(MATCH($C$5,Inputs!$I$11:$O$11,0),'Project 1'!J186,'Project 2'!J186,'Project 3'!J186)</f>
        <v>0</v>
      </c>
      <c r="AH38" s="144">
        <f ca="1">CHOOSE(MATCH($C$5,Inputs!$I$11:$O$11,0),'Project 1'!K186,'Project 2'!K186,'Project 3'!K186)</f>
        <v>0</v>
      </c>
      <c r="AI38" s="144">
        <f ca="1">CHOOSE(MATCH($C$5,Inputs!$I$11:$O$11,0),'Project 1'!L186,'Project 2'!L186,'Project 3'!L186)</f>
        <v>0</v>
      </c>
      <c r="AJ38" s="144">
        <f ca="1">CHOOSE(MATCH($C$5,Inputs!$I$11:$O$11,0),'Project 1'!M186,'Project 2'!M186,'Project 3'!M186)</f>
        <v>0</v>
      </c>
      <c r="AK38" s="144">
        <f ca="1">CHOOSE(MATCH($C$5,Inputs!$I$11:$O$11,0),'Project 1'!N186,'Project 2'!N186,'Project 3'!N186)</f>
        <v>87460.538697152631</v>
      </c>
      <c r="AL38" s="144">
        <f ca="1">CHOOSE(MATCH($C$5,Inputs!$I$11:$O$11,0),'Project 1'!O186,'Project 2'!O186,'Project 3'!O186)</f>
        <v>88814.946952078899</v>
      </c>
      <c r="AM38" s="144">
        <f ca="1">CHOOSE(MATCH($C$5,Inputs!$I$11:$O$11,0),'Project 1'!P186,'Project 2'!P186,'Project 3'!P186)</f>
        <v>84443.74525754631</v>
      </c>
      <c r="AN38" s="144">
        <f ca="1">CHOOSE(MATCH($C$5,Inputs!$I$11:$O$11,0),'Project 1'!Q186,'Project 2'!Q186,'Project 3'!Q186)</f>
        <v>85690.214528826997</v>
      </c>
      <c r="AO38" s="144">
        <f ca="1">CHOOSE(MATCH($C$5,Inputs!$I$11:$O$11,0),'Project 1'!R186,'Project 2'!R186,'Project 3'!R186)</f>
        <v>84113.17608672069</v>
      </c>
      <c r="AP38" s="144">
        <f ca="1">CHOOSE(MATCH($C$5,Inputs!$I$11:$O$11,0),'Project 1'!S186,'Project 2'!S186,'Project 3'!S186)</f>
        <v>79871.165633093027</v>
      </c>
      <c r="AQ38" s="144">
        <f ca="1">CHOOSE(MATCH($C$5,Inputs!$I$11:$O$11,0),'Project 1'!T186,'Project 2'!T186,'Project 3'!T186)</f>
        <v>80949.021318715822</v>
      </c>
      <c r="AR38" s="144">
        <f ca="1">CHOOSE(MATCH($C$5,Inputs!$I$11:$O$11,0),'Project 1'!U186,'Project 2'!U186,'Project 3'!U186)</f>
        <v>76801.835380741919</v>
      </c>
      <c r="AS38" s="144">
        <f ca="1">CHOOSE(MATCH($C$5,Inputs!$I$11:$O$11,0),'Project 1'!V186,'Project 2'!V186,'Project 3'!V186)</f>
        <v>77774.129464315134</v>
      </c>
      <c r="AT38" s="144">
        <f ca="1">CHOOSE(MATCH($C$5,Inputs!$I$11:$O$11,0),'Project 1'!W186,'Project 2'!W186,'Project 3'!W186)</f>
        <v>76186.351282107993</v>
      </c>
      <c r="AU38" s="144">
        <f ca="1">CHOOSE(MATCH($C$5,Inputs!$I$11:$O$11,0),'Project 1'!X186,'Project 2'!X186,'Project 3'!X186)</f>
        <v>67380.754879157088</v>
      </c>
      <c r="AV38" s="144">
        <f ca="1">CHOOSE(MATCH($C$5,Inputs!$I$11:$O$11,0),'Project 1'!Y186,'Project 2'!Y186,'Project 3'!Y186)</f>
        <v>73016.767320386236</v>
      </c>
      <c r="AW38" s="144">
        <f ca="1">CHOOSE(MATCH($C$5,Inputs!$I$11:$O$11,0),'Project 1'!Z186,'Project 2'!Z186,'Project 3'!Z186)</f>
        <v>69132.975318442885</v>
      </c>
      <c r="AX38" s="144">
        <f ca="1">CHOOSE(MATCH($C$5,Inputs!$I$11:$O$11,0),'Project 1'!AA186,'Project 2'!AA186,'Project 3'!AA186)</f>
        <v>69863.313828870683</v>
      </c>
      <c r="AY38" s="144">
        <f ca="1">CHOOSE(MATCH($C$5,Inputs!$I$11:$O$11,0),'Project 1'!AB186,'Project 2'!AB186,'Project 3'!AB186)</f>
        <v>66092.574121310274</v>
      </c>
      <c r="AZ38" s="144">
        <f ca="1">CHOOSE(MATCH($C$5,Inputs!$I$11:$O$11,0),'Project 1'!AC186,'Project 2'!AC186,'Project 3'!AC186)</f>
        <v>66735.568179655762</v>
      </c>
      <c r="BA38" s="144">
        <f ca="1">CHOOSE(MATCH($C$5,Inputs!$I$11:$O$11,0),'Project 1'!AD186,'Project 2'!AD186,'Project 3'!AD186)</f>
        <v>65184.157863070293</v>
      </c>
      <c r="BB38" s="144">
        <f ca="1">CHOOSE(MATCH($C$5,Inputs!$I$11:$O$11,0),'Project 1'!AE186,'Project 2'!AE186,'Project 3'!AE186)</f>
        <v>61589.512561758747</v>
      </c>
      <c r="BC38" s="144">
        <f ca="1">CHOOSE(MATCH($C$5,Inputs!$I$11:$O$11,0),'Project 1'!AF186,'Project 2'!AF186,'Project 3'!AF186)</f>
        <v>62111.613212562297</v>
      </c>
      <c r="BD38" s="144">
        <f ca="1">CHOOSE(MATCH($C$5,Inputs!$I$11:$O$11,0),'Project 1'!AG186,'Project 2'!AG186,'Project 3'!AG186)</f>
        <v>58637.908505808286</v>
      </c>
      <c r="BE38" s="144">
        <f ca="1">CHOOSE(MATCH($C$5,Inputs!$I$11:$O$11,0),'Project 1'!AH186,'Project 2'!AH186,'Project 3'!AH186)</f>
        <v>59086.127775782312</v>
      </c>
      <c r="BF38" s="144">
        <f ca="1">CHOOSE(MATCH($C$5,Inputs!$I$11:$O$11,0),'Project 1'!AI186,'Project 2'!AI186,'Project 3'!AI186)</f>
        <v>57593.396001768415</v>
      </c>
      <c r="BG38" s="144">
        <f ca="1">CHOOSE(MATCH($C$5,Inputs!$I$11:$O$11,0),'Project 1'!AJ186,'Project 2'!AJ186,'Project 3'!AJ186)</f>
        <v>52740.307040678497</v>
      </c>
      <c r="BH38" s="144">
        <f ca="1">CHOOSE(MATCH($C$5,Inputs!$I$11:$O$11,0),'Project 1'!AK186,'Project 2'!AK186,'Project 3'!AK186)</f>
        <v>55442.880000000005</v>
      </c>
      <c r="BI38" s="144">
        <f ca="1">CHOOSE(MATCH($C$5,Inputs!$I$11:$O$11,0),'Project 1'!AL186,'Project 2'!AL186,'Project 3'!AL186)</f>
        <v>53654.400000000001</v>
      </c>
      <c r="BJ38" s="144">
        <f ca="1">CHOOSE(MATCH($C$5,Inputs!$I$11:$O$11,0),'Project 1'!AM186,'Project 2'!AM186,'Project 3'!AM186)</f>
        <v>55442.880000000005</v>
      </c>
      <c r="BK38" s="144">
        <f ca="1">CHOOSE(MATCH($C$5,Inputs!$I$11:$O$11,0),'Project 1'!AN186,'Project 2'!AN186,'Project 3'!AN186)</f>
        <v>53654.400000000001</v>
      </c>
      <c r="BL38" s="144">
        <f ca="1">CHOOSE(MATCH($C$5,Inputs!$I$11:$O$11,0),'Project 1'!AO186,'Project 2'!AO186,'Project 3'!AO186)</f>
        <v>55442.880000000005</v>
      </c>
      <c r="BM38" s="144">
        <f ca="1">CHOOSE(MATCH($C$5,Inputs!$I$11:$O$11,0),'Project 1'!AP186,'Project 2'!AP186,'Project 3'!AP186)</f>
        <v>55442.880000000005</v>
      </c>
      <c r="BN38" s="144">
        <f ca="1">CHOOSE(MATCH($C$5,Inputs!$I$11:$O$11,0),'Project 1'!AQ186,'Project 2'!AQ186,'Project 3'!AQ186)</f>
        <v>53654.400000000001</v>
      </c>
      <c r="BO38" s="144">
        <f ca="1">CHOOSE(MATCH($C$5,Inputs!$I$11:$O$11,0),'Project 1'!AR186,'Project 2'!AR186,'Project 3'!AR186)</f>
        <v>55442.880000000005</v>
      </c>
      <c r="BP38" s="144">
        <f ca="1">CHOOSE(MATCH($C$5,Inputs!$I$11:$O$11,0),'Project 1'!AS186,'Project 2'!AS186,'Project 3'!AS186)</f>
        <v>53654.400000000001</v>
      </c>
      <c r="BQ38" s="144">
        <f ca="1">CHOOSE(MATCH($C$5,Inputs!$I$11:$O$11,0),'Project 1'!AT186,'Project 2'!AT186,'Project 3'!AT186)</f>
        <v>55442.880000000005</v>
      </c>
      <c r="BR38" s="144">
        <f ca="1">CHOOSE(MATCH($C$5,Inputs!$I$11:$O$11,0),'Project 1'!AU186,'Project 2'!AU186,'Project 3'!AU186)</f>
        <v>55442.880000000005</v>
      </c>
      <c r="BS38" s="144">
        <f ca="1">CHOOSE(MATCH($C$5,Inputs!$I$11:$O$11,0),'Project 1'!AV186,'Project 2'!AV186,'Project 3'!AV186)</f>
        <v>50077.440000000002</v>
      </c>
      <c r="BT38" s="144">
        <f ca="1">CHOOSE(MATCH($C$5,Inputs!$I$11:$O$11,0),'Project 1'!AW186,'Project 2'!AW186,'Project 3'!AW186)</f>
        <v>55442.880000000005</v>
      </c>
      <c r="BU38" s="144">
        <f ca="1">CHOOSE(MATCH($C$5,Inputs!$I$11:$O$11,0),'Project 1'!AX186,'Project 2'!AX186,'Project 3'!AX186)</f>
        <v>89424</v>
      </c>
      <c r="BV38" s="144">
        <f ca="1">CHOOSE(MATCH($C$5,Inputs!$I$11:$O$11,0),'Project 1'!AY186,'Project 2'!AY186,'Project 3'!AY186)</f>
        <v>92404.800000000003</v>
      </c>
      <c r="BW38" s="144">
        <f ca="1">CHOOSE(MATCH($C$5,Inputs!$I$11:$O$11,0),'Project 1'!AZ186,'Project 2'!AZ186,'Project 3'!AZ186)</f>
        <v>89424</v>
      </c>
      <c r="BX38" s="144">
        <f ca="1">CHOOSE(MATCH($C$5,Inputs!$I$11:$O$11,0),'Project 1'!BA186,'Project 2'!BA186,'Project 3'!BA186)</f>
        <v>92404.800000000003</v>
      </c>
      <c r="BY38" s="144">
        <f ca="1">CHOOSE(MATCH($C$5,Inputs!$I$11:$O$11,0),'Project 1'!BB186,'Project 2'!BB186,'Project 3'!BB186)</f>
        <v>92404.800000000003</v>
      </c>
      <c r="BZ38" s="144">
        <f ca="1">CHOOSE(MATCH($C$5,Inputs!$I$11:$O$11,0),'Project 1'!BC186,'Project 2'!BC186,'Project 3'!BC186)</f>
        <v>89424</v>
      </c>
      <c r="CA38" s="144">
        <f ca="1">CHOOSE(MATCH($C$5,Inputs!$I$11:$O$11,0),'Project 1'!BD186,'Project 2'!BD186,'Project 3'!BD186)</f>
        <v>92404.800000000003</v>
      </c>
      <c r="CB38" s="144">
        <f ca="1">CHOOSE(MATCH($C$5,Inputs!$I$11:$O$11,0),'Project 1'!BE186,'Project 2'!BE186,'Project 3'!BE186)</f>
        <v>89424</v>
      </c>
      <c r="CC38" s="144">
        <f ca="1">CHOOSE(MATCH($C$5,Inputs!$I$11:$O$11,0),'Project 1'!BF186,'Project 2'!BF186,'Project 3'!BF186)</f>
        <v>92404.800000000003</v>
      </c>
      <c r="CD38" s="144">
        <f ca="1">CHOOSE(MATCH($C$5,Inputs!$I$11:$O$11,0),'Project 1'!BG186,'Project 2'!BG186,'Project 3'!BG186)</f>
        <v>92404.800000000003</v>
      </c>
      <c r="CE38" s="144">
        <f ca="1">CHOOSE(MATCH($C$5,Inputs!$I$11:$O$11,0),'Project 1'!BH186,'Project 2'!BH186,'Project 3'!BH186)</f>
        <v>83462.399999999994</v>
      </c>
      <c r="CF38" s="144">
        <f ca="1">CHOOSE(MATCH($C$5,Inputs!$I$11:$O$11,0),'Project 1'!BI186,'Project 2'!BI186,'Project 3'!BI186)</f>
        <v>92404.800000000003</v>
      </c>
      <c r="CG38" s="144">
        <f ca="1">CHOOSE(MATCH($C$5,Inputs!$I$11:$O$11,0),'Project 1'!BJ186,'Project 2'!BJ186,'Project 3'!BJ186)</f>
        <v>89424</v>
      </c>
      <c r="CH38" s="144">
        <f ca="1">CHOOSE(MATCH($C$5,Inputs!$I$11:$O$11,0),'Project 1'!BK186,'Project 2'!BK186,'Project 3'!BK186)</f>
        <v>92404.800000000003</v>
      </c>
      <c r="CI38" s="144">
        <f ca="1">CHOOSE(MATCH($C$5,Inputs!$I$11:$O$11,0),'Project 1'!BL186,'Project 2'!BL186,'Project 3'!BL186)</f>
        <v>89424</v>
      </c>
      <c r="CJ38" s="144">
        <f ca="1">CHOOSE(MATCH($C$5,Inputs!$I$11:$O$11,0),'Project 1'!BM186,'Project 2'!BM186,'Project 3'!BM186)</f>
        <v>92404.800000000003</v>
      </c>
      <c r="CK38" s="144">
        <f ca="1">CHOOSE(MATCH($C$5,Inputs!$I$11:$O$11,0),'Project 1'!BN186,'Project 2'!BN186,'Project 3'!BN186)</f>
        <v>92404.800000000003</v>
      </c>
      <c r="CL38" s="144">
        <f ca="1">CHOOSE(MATCH($C$5,Inputs!$I$11:$O$11,0),'Project 1'!BO186,'Project 2'!BO186,'Project 3'!BO186)</f>
        <v>89424</v>
      </c>
      <c r="CM38" s="144">
        <f ca="1">CHOOSE(MATCH($C$5,Inputs!$I$11:$O$11,0),'Project 1'!BP186,'Project 2'!BP186,'Project 3'!BP186)</f>
        <v>92404.800000000003</v>
      </c>
      <c r="CN38" s="144">
        <f ca="1">CHOOSE(MATCH($C$5,Inputs!$I$11:$O$11,0),'Project 1'!BQ186,'Project 2'!BQ186,'Project 3'!BQ186)</f>
        <v>89424</v>
      </c>
      <c r="CO38" s="144">
        <f ca="1">CHOOSE(MATCH($C$5,Inputs!$I$11:$O$11,0),'Project 1'!BR186,'Project 2'!BR186,'Project 3'!BR186)</f>
        <v>92404.800000000003</v>
      </c>
      <c r="CP38" s="144">
        <f ca="1">CHOOSE(MATCH($C$5,Inputs!$I$11:$O$11,0),'Project 1'!BS186,'Project 2'!BS186,'Project 3'!BS186)</f>
        <v>92404.800000000003</v>
      </c>
      <c r="CQ38" s="144">
        <f ca="1">CHOOSE(MATCH($C$5,Inputs!$I$11:$O$11,0),'Project 1'!BT186,'Project 2'!BT186,'Project 3'!BT186)</f>
        <v>83462.399999999994</v>
      </c>
      <c r="CR38" s="144">
        <f ca="1">CHOOSE(MATCH($C$5,Inputs!$I$11:$O$11,0),'Project 1'!BU186,'Project 2'!BU186,'Project 3'!BU186)</f>
        <v>92404.800000000003</v>
      </c>
      <c r="CS38" s="144">
        <f ca="1">CHOOSE(MATCH($C$5,Inputs!$I$11:$O$11,0),'Project 1'!BV186,'Project 2'!BV186,'Project 3'!BV186)</f>
        <v>89424</v>
      </c>
      <c r="CT38" s="144">
        <f ca="1">CHOOSE(MATCH($C$5,Inputs!$I$11:$O$11,0),'Project 1'!BW186,'Project 2'!BW186,'Project 3'!BW186)</f>
        <v>92404.800000000003</v>
      </c>
      <c r="CU38" s="144">
        <f ca="1">CHOOSE(MATCH($C$5,Inputs!$I$11:$O$11,0),'Project 1'!BX186,'Project 2'!BX186,'Project 3'!BX186)</f>
        <v>89424</v>
      </c>
      <c r="CV38" s="144">
        <f ca="1">CHOOSE(MATCH($C$5,Inputs!$I$11:$O$11,0),'Project 1'!BY186,'Project 2'!BY186,'Project 3'!BY186)</f>
        <v>92404.800000000003</v>
      </c>
      <c r="CW38" s="144">
        <f ca="1">CHOOSE(MATCH($C$5,Inputs!$I$11:$O$11,0),'Project 1'!BZ186,'Project 2'!BZ186,'Project 3'!BZ186)</f>
        <v>92404.800000000003</v>
      </c>
      <c r="CX38" s="144">
        <f ca="1">CHOOSE(MATCH($C$5,Inputs!$I$11:$O$11,0),'Project 1'!CA186,'Project 2'!CA186,'Project 3'!CA186)</f>
        <v>89424</v>
      </c>
      <c r="CY38" s="144">
        <f ca="1">CHOOSE(MATCH($C$5,Inputs!$I$11:$O$11,0),'Project 1'!CB186,'Project 2'!CB186,'Project 3'!CB186)</f>
        <v>92404.800000000003</v>
      </c>
      <c r="CZ38" s="144">
        <f ca="1">CHOOSE(MATCH($C$5,Inputs!$I$11:$O$11,0),'Project 1'!CC186,'Project 2'!CC186,'Project 3'!CC186)</f>
        <v>89424</v>
      </c>
      <c r="DA38" s="144">
        <f ca="1">CHOOSE(MATCH($C$5,Inputs!$I$11:$O$11,0),'Project 1'!CD186,'Project 2'!CD186,'Project 3'!CD186)</f>
        <v>92404.800000000003</v>
      </c>
      <c r="DB38" s="144">
        <f ca="1">CHOOSE(MATCH($C$5,Inputs!$I$11:$O$11,0),'Project 1'!CE186,'Project 2'!CE186,'Project 3'!CE186)</f>
        <v>92404.800000000003</v>
      </c>
      <c r="DC38" s="144">
        <f ca="1">CHOOSE(MATCH($C$5,Inputs!$I$11:$O$11,0),'Project 1'!CF186,'Project 2'!CF186,'Project 3'!CF186)</f>
        <v>86443.199999999997</v>
      </c>
      <c r="DD38" s="144">
        <f ca="1">CHOOSE(MATCH($C$5,Inputs!$I$11:$O$11,0),'Project 1'!CG186,'Project 2'!CG186,'Project 3'!CG186)</f>
        <v>92404.800000000003</v>
      </c>
      <c r="DE38" s="144">
        <f ca="1">CHOOSE(MATCH($C$5,Inputs!$I$11:$O$11,0),'Project 1'!CH186,'Project 2'!CH186,'Project 3'!CH186)</f>
        <v>89424</v>
      </c>
      <c r="DF38" s="144">
        <f ca="1">CHOOSE(MATCH($C$5,Inputs!$I$11:$O$11,0),'Project 1'!CI186,'Project 2'!CI186,'Project 3'!CI186)</f>
        <v>92404.800000000003</v>
      </c>
      <c r="DG38" s="144">
        <f ca="1">CHOOSE(MATCH($C$5,Inputs!$I$11:$O$11,0),'Project 1'!CJ186,'Project 2'!CJ186,'Project 3'!CJ186)</f>
        <v>89424</v>
      </c>
      <c r="DH38" s="144">
        <f ca="1">CHOOSE(MATCH($C$5,Inputs!$I$11:$O$11,0),'Project 1'!CK186,'Project 2'!CK186,'Project 3'!CK186)</f>
        <v>92404.800000000003</v>
      </c>
      <c r="DI38" s="144">
        <f ca="1">CHOOSE(MATCH($C$5,Inputs!$I$11:$O$11,0),'Project 1'!CL186,'Project 2'!CL186,'Project 3'!CL186)</f>
        <v>92404.800000000003</v>
      </c>
      <c r="DJ38" s="144">
        <f ca="1">CHOOSE(MATCH($C$5,Inputs!$I$11:$O$11,0),'Project 1'!CM186,'Project 2'!CM186,'Project 3'!CM186)</f>
        <v>89424</v>
      </c>
      <c r="DK38" s="144">
        <f ca="1">CHOOSE(MATCH($C$5,Inputs!$I$11:$O$11,0),'Project 1'!CN186,'Project 2'!CN186,'Project 3'!CN186)</f>
        <v>92404.800000000003</v>
      </c>
      <c r="DL38" s="144">
        <f ca="1">CHOOSE(MATCH($C$5,Inputs!$I$11:$O$11,0),'Project 1'!CO186,'Project 2'!CO186,'Project 3'!CO186)</f>
        <v>89424</v>
      </c>
      <c r="DM38" s="144">
        <f ca="1">CHOOSE(MATCH($C$5,Inputs!$I$11:$O$11,0),'Project 1'!CP186,'Project 2'!CP186,'Project 3'!CP186)</f>
        <v>92404.800000000003</v>
      </c>
      <c r="DN38" s="144">
        <f ca="1">CHOOSE(MATCH($C$5,Inputs!$I$11:$O$11,0),'Project 1'!CQ186,'Project 2'!CQ186,'Project 3'!CQ186)</f>
        <v>92404.800000000003</v>
      </c>
      <c r="DO38" s="144">
        <f ca="1">CHOOSE(MATCH($C$5,Inputs!$I$11:$O$11,0),'Project 1'!CR186,'Project 2'!CR186,'Project 3'!CR186)</f>
        <v>83462.399999999994</v>
      </c>
      <c r="DP38" s="144">
        <f ca="1">CHOOSE(MATCH($C$5,Inputs!$I$11:$O$11,0),'Project 1'!CS186,'Project 2'!CS186,'Project 3'!CS186)</f>
        <v>92404.800000000003</v>
      </c>
      <c r="DQ38" s="144">
        <f ca="1">CHOOSE(MATCH($C$5,Inputs!$I$11:$O$11,0),'Project 1'!CT186,'Project 2'!CT186,'Project 3'!CT186)</f>
        <v>89424</v>
      </c>
      <c r="DR38" s="144">
        <f ca="1">CHOOSE(MATCH($C$5,Inputs!$I$11:$O$11,0),'Project 1'!CU186,'Project 2'!CU186,'Project 3'!CU186)</f>
        <v>92404.800000000003</v>
      </c>
      <c r="DS38" s="144">
        <f ca="1">CHOOSE(MATCH($C$5,Inputs!$I$11:$O$11,0),'Project 1'!CV186,'Project 2'!CV186,'Project 3'!CV186)</f>
        <v>89424</v>
      </c>
      <c r="DT38" s="144">
        <f ca="1">CHOOSE(MATCH($C$5,Inputs!$I$11:$O$11,0),'Project 1'!CW186,'Project 2'!CW186,'Project 3'!CW186)</f>
        <v>92404.800000000003</v>
      </c>
      <c r="DU38" s="144">
        <f ca="1">CHOOSE(MATCH($C$5,Inputs!$I$11:$O$11,0),'Project 1'!CX186,'Project 2'!CX186,'Project 3'!CX186)</f>
        <v>92404.800000000003</v>
      </c>
      <c r="DV38" s="144">
        <f ca="1">CHOOSE(MATCH($C$5,Inputs!$I$11:$O$11,0),'Project 1'!CY186,'Project 2'!CY186,'Project 3'!CY186)</f>
        <v>89424</v>
      </c>
      <c r="DW38" s="144">
        <f ca="1">CHOOSE(MATCH($C$5,Inputs!$I$11:$O$11,0),'Project 1'!CZ186,'Project 2'!CZ186,'Project 3'!CZ186)</f>
        <v>92404.800000000003</v>
      </c>
      <c r="DX38" s="144">
        <f ca="1">CHOOSE(MATCH($C$5,Inputs!$I$11:$O$11,0),'Project 1'!DA186,'Project 2'!DA186,'Project 3'!DA186)</f>
        <v>89424</v>
      </c>
      <c r="DY38" s="144">
        <f ca="1">CHOOSE(MATCH($C$5,Inputs!$I$11:$O$11,0),'Project 1'!DB186,'Project 2'!DB186,'Project 3'!DB186)</f>
        <v>92404.800000000003</v>
      </c>
      <c r="DZ38" s="144">
        <f ca="1">CHOOSE(MATCH($C$5,Inputs!$I$11:$O$11,0),'Project 1'!DC186,'Project 2'!DC186,'Project 3'!DC186)</f>
        <v>92404.800000000003</v>
      </c>
      <c r="EA38" s="144">
        <f ca="1">CHOOSE(MATCH($C$5,Inputs!$I$11:$O$11,0),'Project 1'!DD186,'Project 2'!DD186,'Project 3'!DD186)</f>
        <v>83462.399999999994</v>
      </c>
      <c r="EB38" s="144">
        <f ca="1">CHOOSE(MATCH($C$5,Inputs!$I$11:$O$11,0),'Project 1'!DE186,'Project 2'!DE186,'Project 3'!DE186)</f>
        <v>92404.800000000003</v>
      </c>
      <c r="EC38" s="144">
        <f ca="1">CHOOSE(MATCH($C$5,Inputs!$I$11:$O$11,0),'Project 1'!DF186,'Project 2'!DF186,'Project 3'!DF186)</f>
        <v>89424</v>
      </c>
      <c r="ED38" s="144">
        <f ca="1">CHOOSE(MATCH($C$5,Inputs!$I$11:$O$11,0),'Project 1'!DG186,'Project 2'!DG186,'Project 3'!DG186)</f>
        <v>92404.800000000003</v>
      </c>
      <c r="EE38" s="144">
        <f ca="1">CHOOSE(MATCH($C$5,Inputs!$I$11:$O$11,0),'Project 1'!DH186,'Project 2'!DH186,'Project 3'!DH186)</f>
        <v>89424</v>
      </c>
      <c r="EF38" s="144">
        <f ca="1">CHOOSE(MATCH($C$5,Inputs!$I$11:$O$11,0),'Project 1'!DI186,'Project 2'!DI186,'Project 3'!DI186)</f>
        <v>92404.800000000003</v>
      </c>
      <c r="EG38" s="144">
        <f ca="1">CHOOSE(MATCH($C$5,Inputs!$I$11:$O$11,0),'Project 1'!DJ186,'Project 2'!DJ186,'Project 3'!DJ186)</f>
        <v>92404.800000000003</v>
      </c>
      <c r="EH38" s="144">
        <f ca="1">CHOOSE(MATCH($C$5,Inputs!$I$11:$O$11,0),'Project 1'!DK186,'Project 2'!DK186,'Project 3'!DK186)</f>
        <v>89424</v>
      </c>
      <c r="EI38" s="144">
        <f ca="1">CHOOSE(MATCH($C$5,Inputs!$I$11:$O$11,0),'Project 1'!DL186,'Project 2'!DL186,'Project 3'!DL186)</f>
        <v>92404.800000000003</v>
      </c>
      <c r="EJ38" s="144">
        <f ca="1">CHOOSE(MATCH($C$5,Inputs!$I$11:$O$11,0),'Project 1'!DM186,'Project 2'!DM186,'Project 3'!DM186)</f>
        <v>89424</v>
      </c>
      <c r="EK38" s="144">
        <f ca="1">CHOOSE(MATCH($C$5,Inputs!$I$11:$O$11,0),'Project 1'!DN186,'Project 2'!DN186,'Project 3'!DN186)</f>
        <v>92404.800000000003</v>
      </c>
      <c r="EL38" s="144">
        <f ca="1">CHOOSE(MATCH($C$5,Inputs!$I$11:$O$11,0),'Project 1'!DO186,'Project 2'!DO186,'Project 3'!DO186)</f>
        <v>92404.800000000003</v>
      </c>
      <c r="EM38" s="144">
        <f ca="1">CHOOSE(MATCH($C$5,Inputs!$I$11:$O$11,0),'Project 1'!DP186,'Project 2'!DP186,'Project 3'!DP186)</f>
        <v>83462.399999999994</v>
      </c>
      <c r="EN38" s="144">
        <f ca="1">CHOOSE(MATCH($C$5,Inputs!$I$11:$O$11,0),'Project 1'!DQ186,'Project 2'!DQ186,'Project 3'!DQ186)</f>
        <v>92404.800000000003</v>
      </c>
      <c r="EO38" s="144">
        <f ca="1">CHOOSE(MATCH($C$5,Inputs!$I$11:$O$11,0),'Project 1'!DR186,'Project 2'!DR186,'Project 3'!DR186)</f>
        <v>89424</v>
      </c>
      <c r="EP38" s="144">
        <f ca="1">CHOOSE(MATCH($C$5,Inputs!$I$11:$O$11,0),'Project 1'!DS186,'Project 2'!DS186,'Project 3'!DS186)</f>
        <v>92404.800000000003</v>
      </c>
      <c r="EQ38" s="144">
        <f ca="1">CHOOSE(MATCH($C$5,Inputs!$I$11:$O$11,0),'Project 1'!DT186,'Project 2'!DT186,'Project 3'!DT186)</f>
        <v>89424</v>
      </c>
      <c r="ER38" s="144">
        <f ca="1">CHOOSE(MATCH($C$5,Inputs!$I$11:$O$11,0),'Project 1'!DU186,'Project 2'!DU186,'Project 3'!DU186)</f>
        <v>92404.800000000003</v>
      </c>
      <c r="ES38" s="144">
        <f ca="1">CHOOSE(MATCH($C$5,Inputs!$I$11:$O$11,0),'Project 1'!DV186,'Project 2'!DV186,'Project 3'!DV186)</f>
        <v>92404.800000000003</v>
      </c>
      <c r="ET38" s="144">
        <f ca="1">CHOOSE(MATCH($C$5,Inputs!$I$11:$O$11,0),'Project 1'!DW186,'Project 2'!DW186,'Project 3'!DW186)</f>
        <v>89424</v>
      </c>
      <c r="EU38" s="144">
        <f ca="1">CHOOSE(MATCH($C$5,Inputs!$I$11:$O$11,0),'Project 1'!DX186,'Project 2'!DX186,'Project 3'!DX186)</f>
        <v>92404.800000000003</v>
      </c>
      <c r="EV38" s="144">
        <f ca="1">CHOOSE(MATCH($C$5,Inputs!$I$11:$O$11,0),'Project 1'!DY186,'Project 2'!DY186,'Project 3'!DY186)</f>
        <v>89424</v>
      </c>
      <c r="EW38" s="144">
        <f ca="1">CHOOSE(MATCH($C$5,Inputs!$I$11:$O$11,0),'Project 1'!DZ186,'Project 2'!DZ186,'Project 3'!DZ186)</f>
        <v>92404.800000000003</v>
      </c>
    </row>
    <row r="39" spans="3:153">
      <c r="AF39" s="135" t="s">
        <v>263</v>
      </c>
      <c r="AG39" s="144">
        <f ca="1">CHOOSE(MATCH($C$5,Inputs!$I$11:$O$11,0),'Project 1'!J187,'Project 2'!J187,'Project 3'!J187)</f>
        <v>0</v>
      </c>
      <c r="AH39" s="144">
        <f ca="1">CHOOSE(MATCH($C$5,Inputs!$I$11:$O$11,0),'Project 1'!K187,'Project 2'!K187,'Project 3'!K187)</f>
        <v>0</v>
      </c>
      <c r="AI39" s="144">
        <f ca="1">CHOOSE(MATCH($C$5,Inputs!$I$11:$O$11,0),'Project 1'!L187,'Project 2'!L187,'Project 3'!L187)</f>
        <v>0</v>
      </c>
      <c r="AJ39" s="144">
        <f ca="1">CHOOSE(MATCH($C$5,Inputs!$I$11:$O$11,0),'Project 1'!M187,'Project 2'!M187,'Project 3'!M187)</f>
        <v>0</v>
      </c>
      <c r="AK39" s="144">
        <f ca="1">CHOOSE(MATCH($C$5,Inputs!$I$11:$O$11,0),'Project 1'!N187,'Project 2'!N187,'Project 3'!N187)</f>
        <v>80250.667397730518</v>
      </c>
      <c r="AL39" s="144">
        <f ca="1">CHOOSE(MATCH($C$5,Inputs!$I$11:$O$11,0),'Project 1'!O187,'Project 2'!O187,'Project 3'!O187)</f>
        <v>81482.346867413158</v>
      </c>
      <c r="AM39" s="144">
        <f ca="1">CHOOSE(MATCH($C$5,Inputs!$I$11:$O$11,0),'Project 1'!P187,'Project 2'!P187,'Project 3'!P187)</f>
        <v>77461.9571914064</v>
      </c>
      <c r="AN39" s="144">
        <f ca="1">CHOOSE(MATCH($C$5,Inputs!$I$11:$O$11,0),'Project 1'!Q187,'Project 2'!Q187,'Project 3'!Q187)</f>
        <v>78615.870180266618</v>
      </c>
      <c r="AO39" s="144">
        <f ca="1">CHOOSE(MATCH($C$5,Inputs!$I$11:$O$11,0),'Project 1'!R187,'Project 2'!R187,'Project 3'!R187)</f>
        <v>77165.499304937941</v>
      </c>
      <c r="AP39" s="144">
        <f ca="1">CHOOSE(MATCH($C$5,Inputs!$I$11:$O$11,0),'Project 1'!S187,'Project 2'!S187,'Project 3'!S187)</f>
        <v>73272.806790525414</v>
      </c>
      <c r="AQ39" s="144">
        <f ca="1">CHOOSE(MATCH($C$5,Inputs!$I$11:$O$11,0),'Project 1'!T187,'Project 2'!T187,'Project 3'!T187)</f>
        <v>74263.49992145368</v>
      </c>
      <c r="AR39" s="144">
        <f ca="1">CHOOSE(MATCH($C$5,Inputs!$I$11:$O$11,0),'Project 1'!U187,'Project 2'!U187,'Project 3'!U187)</f>
        <v>70457.974438409059</v>
      </c>
      <c r="AS39" s="144">
        <f ca="1">CHOOSE(MATCH($C$5,Inputs!$I$11:$O$11,0),'Project 1'!V187,'Project 2'!V187,'Project 3'!V187)</f>
        <v>71349.923449252587</v>
      </c>
      <c r="AT39" s="144">
        <f ca="1">CHOOSE(MATCH($C$5,Inputs!$I$11:$O$11,0),'Project 1'!W187,'Project 2'!W187,'Project 3'!W187)</f>
        <v>69893.606511227234</v>
      </c>
      <c r="AU39" s="144">
        <f ca="1">CHOOSE(MATCH($C$5,Inputs!$I$11:$O$11,0),'Project 1'!X187,'Project 2'!X187,'Project 3'!X187)</f>
        <v>61815.149174482154</v>
      </c>
      <c r="AV39" s="144">
        <f ca="1">CHOOSE(MATCH($C$5,Inputs!$I$11:$O$11,0),'Project 1'!Y187,'Project 2'!Y187,'Project 3'!Y187)</f>
        <v>66985.657207845594</v>
      </c>
      <c r="AW39" s="144">
        <f ca="1">CHOOSE(MATCH($C$5,Inputs!$I$11:$O$11,0),'Project 1'!Z187,'Project 2'!Z187,'Project 3'!Z187)</f>
        <v>63422.706513060737</v>
      </c>
      <c r="AX39" s="144">
        <f ca="1">CHOOSE(MATCH($C$5,Inputs!$I$11:$O$11,0),'Project 1'!AA187,'Project 2'!AA187,'Project 3'!AA187)</f>
        <v>64092.68163502567</v>
      </c>
      <c r="AY39" s="144">
        <f ca="1">CHOOSE(MATCH($C$5,Inputs!$I$11:$O$11,0),'Project 1'!AB187,'Project 2'!AB187,'Project 3'!AB187)</f>
        <v>60633.411128417443</v>
      </c>
      <c r="AZ39" s="144">
        <f ca="1">CHOOSE(MATCH($C$5,Inputs!$I$11:$O$11,0),'Project 1'!AC187,'Project 2'!AC187,'Project 3'!AC187)</f>
        <v>61223.300270433741</v>
      </c>
      <c r="BA39" s="144">
        <f ca="1">CHOOSE(MATCH($C$5,Inputs!$I$11:$O$11,0),'Project 1'!AD187,'Project 2'!AD187,'Project 3'!AD187)</f>
        <v>59800.02721973593</v>
      </c>
      <c r="BB39" s="144">
        <f ca="1">CHOOSE(MATCH($C$5,Inputs!$I$11:$O$11,0),'Project 1'!AE187,'Project 2'!AE187,'Project 3'!AE187)</f>
        <v>56502.297954062757</v>
      </c>
      <c r="BC39" s="144">
        <f ca="1">CHOOSE(MATCH($C$5,Inputs!$I$11:$O$11,0),'Project 1'!AF187,'Project 2'!AF187,'Project 3'!AF187)</f>
        <v>56981.274183921167</v>
      </c>
      <c r="BD39" s="144">
        <f ca="1">CHOOSE(MATCH($C$5,Inputs!$I$11:$O$11,0),'Project 1'!AG187,'Project 2'!AG187,'Project 3'!AG187)</f>
        <v>54221.470866658434</v>
      </c>
      <c r="BE39" s="144">
        <f ca="1">CHOOSE(MATCH($C$5,Inputs!$I$11:$O$11,0),'Project 1'!AH187,'Project 2'!AH187,'Project 3'!AH187)</f>
        <v>55442.880000000005</v>
      </c>
      <c r="BF39" s="144">
        <f ca="1">CHOOSE(MATCH($C$5,Inputs!$I$11:$O$11,0),'Project 1'!AI187,'Project 2'!AI187,'Project 3'!AI187)</f>
        <v>55442.880000000005</v>
      </c>
      <c r="BG39" s="144">
        <f ca="1">CHOOSE(MATCH($C$5,Inputs!$I$11:$O$11,0),'Project 1'!AJ187,'Project 2'!AJ187,'Project 3'!AJ187)</f>
        <v>51865.919999999998</v>
      </c>
      <c r="BH39" s="144">
        <f ca="1">CHOOSE(MATCH($C$5,Inputs!$I$11:$O$11,0),'Project 1'!AK187,'Project 2'!AK187,'Project 3'!AK187)</f>
        <v>55442.880000000005</v>
      </c>
      <c r="BI39" s="144">
        <f ca="1">CHOOSE(MATCH($C$5,Inputs!$I$11:$O$11,0),'Project 1'!AL187,'Project 2'!AL187,'Project 3'!AL187)</f>
        <v>53654.400000000001</v>
      </c>
      <c r="BJ39" s="144">
        <f ca="1">CHOOSE(MATCH($C$5,Inputs!$I$11:$O$11,0),'Project 1'!AM187,'Project 2'!AM187,'Project 3'!AM187)</f>
        <v>55442.880000000005</v>
      </c>
      <c r="BK39" s="144">
        <f ca="1">CHOOSE(MATCH($C$5,Inputs!$I$11:$O$11,0),'Project 1'!AN187,'Project 2'!AN187,'Project 3'!AN187)</f>
        <v>53654.400000000001</v>
      </c>
      <c r="BL39" s="144">
        <f ca="1">CHOOSE(MATCH($C$5,Inputs!$I$11:$O$11,0),'Project 1'!AO187,'Project 2'!AO187,'Project 3'!AO187)</f>
        <v>55442.880000000005</v>
      </c>
      <c r="BM39" s="144">
        <f ca="1">CHOOSE(MATCH($C$5,Inputs!$I$11:$O$11,0),'Project 1'!AP187,'Project 2'!AP187,'Project 3'!AP187)</f>
        <v>55442.880000000005</v>
      </c>
      <c r="BN39" s="144">
        <f ca="1">CHOOSE(MATCH($C$5,Inputs!$I$11:$O$11,0),'Project 1'!AQ187,'Project 2'!AQ187,'Project 3'!AQ187)</f>
        <v>53654.400000000001</v>
      </c>
      <c r="BO39" s="144">
        <f ca="1">CHOOSE(MATCH($C$5,Inputs!$I$11:$O$11,0),'Project 1'!AR187,'Project 2'!AR187,'Project 3'!AR187)</f>
        <v>55442.880000000005</v>
      </c>
      <c r="BP39" s="144">
        <f ca="1">CHOOSE(MATCH($C$5,Inputs!$I$11:$O$11,0),'Project 1'!AS187,'Project 2'!AS187,'Project 3'!AS187)</f>
        <v>53654.400000000001</v>
      </c>
      <c r="BQ39" s="144">
        <f ca="1">CHOOSE(MATCH($C$5,Inputs!$I$11:$O$11,0),'Project 1'!AT187,'Project 2'!AT187,'Project 3'!AT187)</f>
        <v>55442.880000000005</v>
      </c>
      <c r="BR39" s="144">
        <f ca="1">CHOOSE(MATCH($C$5,Inputs!$I$11:$O$11,0),'Project 1'!AU187,'Project 2'!AU187,'Project 3'!AU187)</f>
        <v>55442.880000000005</v>
      </c>
      <c r="BS39" s="144">
        <f ca="1">CHOOSE(MATCH($C$5,Inputs!$I$11:$O$11,0),'Project 1'!AV187,'Project 2'!AV187,'Project 3'!AV187)</f>
        <v>50077.440000000002</v>
      </c>
      <c r="BT39" s="144">
        <f ca="1">CHOOSE(MATCH($C$5,Inputs!$I$11:$O$11,0),'Project 1'!AW187,'Project 2'!AW187,'Project 3'!AW187)</f>
        <v>55442.880000000005</v>
      </c>
      <c r="BU39" s="144">
        <f ca="1">CHOOSE(MATCH($C$5,Inputs!$I$11:$O$11,0),'Project 1'!AX187,'Project 2'!AX187,'Project 3'!AX187)</f>
        <v>89424</v>
      </c>
      <c r="BV39" s="144">
        <f ca="1">CHOOSE(MATCH($C$5,Inputs!$I$11:$O$11,0),'Project 1'!AY187,'Project 2'!AY187,'Project 3'!AY187)</f>
        <v>92404.800000000003</v>
      </c>
      <c r="BW39" s="144">
        <f ca="1">CHOOSE(MATCH($C$5,Inputs!$I$11:$O$11,0),'Project 1'!AZ187,'Project 2'!AZ187,'Project 3'!AZ187)</f>
        <v>89424</v>
      </c>
      <c r="BX39" s="144">
        <f ca="1">CHOOSE(MATCH($C$5,Inputs!$I$11:$O$11,0),'Project 1'!BA187,'Project 2'!BA187,'Project 3'!BA187)</f>
        <v>92404.800000000003</v>
      </c>
      <c r="BY39" s="144">
        <f ca="1">CHOOSE(MATCH($C$5,Inputs!$I$11:$O$11,0),'Project 1'!BB187,'Project 2'!BB187,'Project 3'!BB187)</f>
        <v>92404.800000000003</v>
      </c>
      <c r="BZ39" s="144">
        <f ca="1">CHOOSE(MATCH($C$5,Inputs!$I$11:$O$11,0),'Project 1'!BC187,'Project 2'!BC187,'Project 3'!BC187)</f>
        <v>89424</v>
      </c>
      <c r="CA39" s="144">
        <f ca="1">CHOOSE(MATCH($C$5,Inputs!$I$11:$O$11,0),'Project 1'!BD187,'Project 2'!BD187,'Project 3'!BD187)</f>
        <v>92404.800000000003</v>
      </c>
      <c r="CB39" s="144">
        <f ca="1">CHOOSE(MATCH($C$5,Inputs!$I$11:$O$11,0),'Project 1'!BE187,'Project 2'!BE187,'Project 3'!BE187)</f>
        <v>89424</v>
      </c>
      <c r="CC39" s="144">
        <f ca="1">CHOOSE(MATCH($C$5,Inputs!$I$11:$O$11,0),'Project 1'!BF187,'Project 2'!BF187,'Project 3'!BF187)</f>
        <v>92404.800000000003</v>
      </c>
      <c r="CD39" s="144">
        <f ca="1">CHOOSE(MATCH($C$5,Inputs!$I$11:$O$11,0),'Project 1'!BG187,'Project 2'!BG187,'Project 3'!BG187)</f>
        <v>92404.800000000003</v>
      </c>
      <c r="CE39" s="144">
        <f ca="1">CHOOSE(MATCH($C$5,Inputs!$I$11:$O$11,0),'Project 1'!BH187,'Project 2'!BH187,'Project 3'!BH187)</f>
        <v>83462.399999999994</v>
      </c>
      <c r="CF39" s="144">
        <f ca="1">CHOOSE(MATCH($C$5,Inputs!$I$11:$O$11,0),'Project 1'!BI187,'Project 2'!BI187,'Project 3'!BI187)</f>
        <v>92404.800000000003</v>
      </c>
      <c r="CG39" s="144">
        <f ca="1">CHOOSE(MATCH($C$5,Inputs!$I$11:$O$11,0),'Project 1'!BJ187,'Project 2'!BJ187,'Project 3'!BJ187)</f>
        <v>89424</v>
      </c>
      <c r="CH39" s="144">
        <f ca="1">CHOOSE(MATCH($C$5,Inputs!$I$11:$O$11,0),'Project 1'!BK187,'Project 2'!BK187,'Project 3'!BK187)</f>
        <v>92404.800000000003</v>
      </c>
      <c r="CI39" s="144">
        <f ca="1">CHOOSE(MATCH($C$5,Inputs!$I$11:$O$11,0),'Project 1'!BL187,'Project 2'!BL187,'Project 3'!BL187)</f>
        <v>89424</v>
      </c>
      <c r="CJ39" s="144">
        <f ca="1">CHOOSE(MATCH($C$5,Inputs!$I$11:$O$11,0),'Project 1'!BM187,'Project 2'!BM187,'Project 3'!BM187)</f>
        <v>92404.800000000003</v>
      </c>
      <c r="CK39" s="144">
        <f ca="1">CHOOSE(MATCH($C$5,Inputs!$I$11:$O$11,0),'Project 1'!BN187,'Project 2'!BN187,'Project 3'!BN187)</f>
        <v>92404.800000000003</v>
      </c>
      <c r="CL39" s="144">
        <f ca="1">CHOOSE(MATCH($C$5,Inputs!$I$11:$O$11,0),'Project 1'!BO187,'Project 2'!BO187,'Project 3'!BO187)</f>
        <v>89424</v>
      </c>
      <c r="CM39" s="144">
        <f ca="1">CHOOSE(MATCH($C$5,Inputs!$I$11:$O$11,0),'Project 1'!BP187,'Project 2'!BP187,'Project 3'!BP187)</f>
        <v>92404.800000000003</v>
      </c>
      <c r="CN39" s="144">
        <f ca="1">CHOOSE(MATCH($C$5,Inputs!$I$11:$O$11,0),'Project 1'!BQ187,'Project 2'!BQ187,'Project 3'!BQ187)</f>
        <v>89424</v>
      </c>
      <c r="CO39" s="144">
        <f ca="1">CHOOSE(MATCH($C$5,Inputs!$I$11:$O$11,0),'Project 1'!BR187,'Project 2'!BR187,'Project 3'!BR187)</f>
        <v>92404.800000000003</v>
      </c>
      <c r="CP39" s="144">
        <f ca="1">CHOOSE(MATCH($C$5,Inputs!$I$11:$O$11,0),'Project 1'!BS187,'Project 2'!BS187,'Project 3'!BS187)</f>
        <v>92404.800000000003</v>
      </c>
      <c r="CQ39" s="144">
        <f ca="1">CHOOSE(MATCH($C$5,Inputs!$I$11:$O$11,0),'Project 1'!BT187,'Project 2'!BT187,'Project 3'!BT187)</f>
        <v>83462.399999999994</v>
      </c>
      <c r="CR39" s="144">
        <f ca="1">CHOOSE(MATCH($C$5,Inputs!$I$11:$O$11,0),'Project 1'!BU187,'Project 2'!BU187,'Project 3'!BU187)</f>
        <v>92404.800000000003</v>
      </c>
      <c r="CS39" s="144">
        <f ca="1">CHOOSE(MATCH($C$5,Inputs!$I$11:$O$11,0),'Project 1'!BV187,'Project 2'!BV187,'Project 3'!BV187)</f>
        <v>89424</v>
      </c>
      <c r="CT39" s="144">
        <f ca="1">CHOOSE(MATCH($C$5,Inputs!$I$11:$O$11,0),'Project 1'!BW187,'Project 2'!BW187,'Project 3'!BW187)</f>
        <v>92404.800000000003</v>
      </c>
      <c r="CU39" s="144">
        <f ca="1">CHOOSE(MATCH($C$5,Inputs!$I$11:$O$11,0),'Project 1'!BX187,'Project 2'!BX187,'Project 3'!BX187)</f>
        <v>89424</v>
      </c>
      <c r="CV39" s="144">
        <f ca="1">CHOOSE(MATCH($C$5,Inputs!$I$11:$O$11,0),'Project 1'!BY187,'Project 2'!BY187,'Project 3'!BY187)</f>
        <v>92404.800000000003</v>
      </c>
      <c r="CW39" s="144">
        <f ca="1">CHOOSE(MATCH($C$5,Inputs!$I$11:$O$11,0),'Project 1'!BZ187,'Project 2'!BZ187,'Project 3'!BZ187)</f>
        <v>92404.800000000003</v>
      </c>
      <c r="CX39" s="144">
        <f ca="1">CHOOSE(MATCH($C$5,Inputs!$I$11:$O$11,0),'Project 1'!CA187,'Project 2'!CA187,'Project 3'!CA187)</f>
        <v>89424</v>
      </c>
      <c r="CY39" s="144">
        <f ca="1">CHOOSE(MATCH($C$5,Inputs!$I$11:$O$11,0),'Project 1'!CB187,'Project 2'!CB187,'Project 3'!CB187)</f>
        <v>92404.800000000003</v>
      </c>
      <c r="CZ39" s="144">
        <f ca="1">CHOOSE(MATCH($C$5,Inputs!$I$11:$O$11,0),'Project 1'!CC187,'Project 2'!CC187,'Project 3'!CC187)</f>
        <v>89424</v>
      </c>
      <c r="DA39" s="144">
        <f ca="1">CHOOSE(MATCH($C$5,Inputs!$I$11:$O$11,0),'Project 1'!CD187,'Project 2'!CD187,'Project 3'!CD187)</f>
        <v>92404.800000000003</v>
      </c>
      <c r="DB39" s="144">
        <f ca="1">CHOOSE(MATCH($C$5,Inputs!$I$11:$O$11,0),'Project 1'!CE187,'Project 2'!CE187,'Project 3'!CE187)</f>
        <v>92404.800000000003</v>
      </c>
      <c r="DC39" s="144">
        <f ca="1">CHOOSE(MATCH($C$5,Inputs!$I$11:$O$11,0),'Project 1'!CF187,'Project 2'!CF187,'Project 3'!CF187)</f>
        <v>86443.199999999997</v>
      </c>
      <c r="DD39" s="144">
        <f ca="1">CHOOSE(MATCH($C$5,Inputs!$I$11:$O$11,0),'Project 1'!CG187,'Project 2'!CG187,'Project 3'!CG187)</f>
        <v>92404.800000000003</v>
      </c>
      <c r="DE39" s="144">
        <f ca="1">CHOOSE(MATCH($C$5,Inputs!$I$11:$O$11,0),'Project 1'!CH187,'Project 2'!CH187,'Project 3'!CH187)</f>
        <v>89424</v>
      </c>
      <c r="DF39" s="144">
        <f ca="1">CHOOSE(MATCH($C$5,Inputs!$I$11:$O$11,0),'Project 1'!CI187,'Project 2'!CI187,'Project 3'!CI187)</f>
        <v>92404.800000000003</v>
      </c>
      <c r="DG39" s="144">
        <f ca="1">CHOOSE(MATCH($C$5,Inputs!$I$11:$O$11,0),'Project 1'!CJ187,'Project 2'!CJ187,'Project 3'!CJ187)</f>
        <v>89424</v>
      </c>
      <c r="DH39" s="144">
        <f ca="1">CHOOSE(MATCH($C$5,Inputs!$I$11:$O$11,0),'Project 1'!CK187,'Project 2'!CK187,'Project 3'!CK187)</f>
        <v>92404.800000000003</v>
      </c>
      <c r="DI39" s="144">
        <f ca="1">CHOOSE(MATCH($C$5,Inputs!$I$11:$O$11,0),'Project 1'!CL187,'Project 2'!CL187,'Project 3'!CL187)</f>
        <v>92404.800000000003</v>
      </c>
      <c r="DJ39" s="144">
        <f ca="1">CHOOSE(MATCH($C$5,Inputs!$I$11:$O$11,0),'Project 1'!CM187,'Project 2'!CM187,'Project 3'!CM187)</f>
        <v>89424</v>
      </c>
      <c r="DK39" s="144">
        <f ca="1">CHOOSE(MATCH($C$5,Inputs!$I$11:$O$11,0),'Project 1'!CN187,'Project 2'!CN187,'Project 3'!CN187)</f>
        <v>92404.800000000003</v>
      </c>
      <c r="DL39" s="144">
        <f ca="1">CHOOSE(MATCH($C$5,Inputs!$I$11:$O$11,0),'Project 1'!CO187,'Project 2'!CO187,'Project 3'!CO187)</f>
        <v>89424</v>
      </c>
      <c r="DM39" s="144">
        <f ca="1">CHOOSE(MATCH($C$5,Inputs!$I$11:$O$11,0),'Project 1'!CP187,'Project 2'!CP187,'Project 3'!CP187)</f>
        <v>92404.800000000003</v>
      </c>
      <c r="DN39" s="144">
        <f ca="1">CHOOSE(MATCH($C$5,Inputs!$I$11:$O$11,0),'Project 1'!CQ187,'Project 2'!CQ187,'Project 3'!CQ187)</f>
        <v>92404.800000000003</v>
      </c>
      <c r="DO39" s="144">
        <f ca="1">CHOOSE(MATCH($C$5,Inputs!$I$11:$O$11,0),'Project 1'!CR187,'Project 2'!CR187,'Project 3'!CR187)</f>
        <v>83462.399999999994</v>
      </c>
      <c r="DP39" s="144">
        <f ca="1">CHOOSE(MATCH($C$5,Inputs!$I$11:$O$11,0),'Project 1'!CS187,'Project 2'!CS187,'Project 3'!CS187)</f>
        <v>92404.800000000003</v>
      </c>
      <c r="DQ39" s="144">
        <f ca="1">CHOOSE(MATCH($C$5,Inputs!$I$11:$O$11,0),'Project 1'!CT187,'Project 2'!CT187,'Project 3'!CT187)</f>
        <v>89424</v>
      </c>
      <c r="DR39" s="144">
        <f ca="1">CHOOSE(MATCH($C$5,Inputs!$I$11:$O$11,0),'Project 1'!CU187,'Project 2'!CU187,'Project 3'!CU187)</f>
        <v>92404.800000000003</v>
      </c>
      <c r="DS39" s="144">
        <f ca="1">CHOOSE(MATCH($C$5,Inputs!$I$11:$O$11,0),'Project 1'!CV187,'Project 2'!CV187,'Project 3'!CV187)</f>
        <v>89424</v>
      </c>
      <c r="DT39" s="144">
        <f ca="1">CHOOSE(MATCH($C$5,Inputs!$I$11:$O$11,0),'Project 1'!CW187,'Project 2'!CW187,'Project 3'!CW187)</f>
        <v>92404.800000000003</v>
      </c>
      <c r="DU39" s="144">
        <f ca="1">CHOOSE(MATCH($C$5,Inputs!$I$11:$O$11,0),'Project 1'!CX187,'Project 2'!CX187,'Project 3'!CX187)</f>
        <v>92404.800000000003</v>
      </c>
      <c r="DV39" s="144">
        <f ca="1">CHOOSE(MATCH($C$5,Inputs!$I$11:$O$11,0),'Project 1'!CY187,'Project 2'!CY187,'Project 3'!CY187)</f>
        <v>89424</v>
      </c>
      <c r="DW39" s="144">
        <f ca="1">CHOOSE(MATCH($C$5,Inputs!$I$11:$O$11,0),'Project 1'!CZ187,'Project 2'!CZ187,'Project 3'!CZ187)</f>
        <v>92404.800000000003</v>
      </c>
      <c r="DX39" s="144">
        <f ca="1">CHOOSE(MATCH($C$5,Inputs!$I$11:$O$11,0),'Project 1'!DA187,'Project 2'!DA187,'Project 3'!DA187)</f>
        <v>89424</v>
      </c>
      <c r="DY39" s="144">
        <f ca="1">CHOOSE(MATCH($C$5,Inputs!$I$11:$O$11,0),'Project 1'!DB187,'Project 2'!DB187,'Project 3'!DB187)</f>
        <v>92404.800000000003</v>
      </c>
      <c r="DZ39" s="144">
        <f ca="1">CHOOSE(MATCH($C$5,Inputs!$I$11:$O$11,0),'Project 1'!DC187,'Project 2'!DC187,'Project 3'!DC187)</f>
        <v>92404.800000000003</v>
      </c>
      <c r="EA39" s="144">
        <f ca="1">CHOOSE(MATCH($C$5,Inputs!$I$11:$O$11,0),'Project 1'!DD187,'Project 2'!DD187,'Project 3'!DD187)</f>
        <v>83462.399999999994</v>
      </c>
      <c r="EB39" s="144">
        <f ca="1">CHOOSE(MATCH($C$5,Inputs!$I$11:$O$11,0),'Project 1'!DE187,'Project 2'!DE187,'Project 3'!DE187)</f>
        <v>92404.800000000003</v>
      </c>
      <c r="EC39" s="144">
        <f ca="1">CHOOSE(MATCH($C$5,Inputs!$I$11:$O$11,0),'Project 1'!DF187,'Project 2'!DF187,'Project 3'!DF187)</f>
        <v>89424</v>
      </c>
      <c r="ED39" s="144">
        <f ca="1">CHOOSE(MATCH($C$5,Inputs!$I$11:$O$11,0),'Project 1'!DG187,'Project 2'!DG187,'Project 3'!DG187)</f>
        <v>92404.800000000003</v>
      </c>
      <c r="EE39" s="144">
        <f ca="1">CHOOSE(MATCH($C$5,Inputs!$I$11:$O$11,0),'Project 1'!DH187,'Project 2'!DH187,'Project 3'!DH187)</f>
        <v>89424</v>
      </c>
      <c r="EF39" s="144">
        <f ca="1">CHOOSE(MATCH($C$5,Inputs!$I$11:$O$11,0),'Project 1'!DI187,'Project 2'!DI187,'Project 3'!DI187)</f>
        <v>92404.800000000003</v>
      </c>
      <c r="EG39" s="144">
        <f ca="1">CHOOSE(MATCH($C$5,Inputs!$I$11:$O$11,0),'Project 1'!DJ187,'Project 2'!DJ187,'Project 3'!DJ187)</f>
        <v>92404.800000000003</v>
      </c>
      <c r="EH39" s="144">
        <f ca="1">CHOOSE(MATCH($C$5,Inputs!$I$11:$O$11,0),'Project 1'!DK187,'Project 2'!DK187,'Project 3'!DK187)</f>
        <v>89424</v>
      </c>
      <c r="EI39" s="144">
        <f ca="1">CHOOSE(MATCH($C$5,Inputs!$I$11:$O$11,0),'Project 1'!DL187,'Project 2'!DL187,'Project 3'!DL187)</f>
        <v>92404.800000000003</v>
      </c>
      <c r="EJ39" s="144">
        <f ca="1">CHOOSE(MATCH($C$5,Inputs!$I$11:$O$11,0),'Project 1'!DM187,'Project 2'!DM187,'Project 3'!DM187)</f>
        <v>89424</v>
      </c>
      <c r="EK39" s="144">
        <f ca="1">CHOOSE(MATCH($C$5,Inputs!$I$11:$O$11,0),'Project 1'!DN187,'Project 2'!DN187,'Project 3'!DN187)</f>
        <v>92404.800000000003</v>
      </c>
      <c r="EL39" s="144">
        <f ca="1">CHOOSE(MATCH($C$5,Inputs!$I$11:$O$11,0),'Project 1'!DO187,'Project 2'!DO187,'Project 3'!DO187)</f>
        <v>92404.800000000003</v>
      </c>
      <c r="EM39" s="144">
        <f ca="1">CHOOSE(MATCH($C$5,Inputs!$I$11:$O$11,0),'Project 1'!DP187,'Project 2'!DP187,'Project 3'!DP187)</f>
        <v>83462.399999999994</v>
      </c>
      <c r="EN39" s="144">
        <f ca="1">CHOOSE(MATCH($C$5,Inputs!$I$11:$O$11,0),'Project 1'!DQ187,'Project 2'!DQ187,'Project 3'!DQ187)</f>
        <v>92404.800000000003</v>
      </c>
      <c r="EO39" s="144">
        <f ca="1">CHOOSE(MATCH($C$5,Inputs!$I$11:$O$11,0),'Project 1'!DR187,'Project 2'!DR187,'Project 3'!DR187)</f>
        <v>89424</v>
      </c>
      <c r="EP39" s="144">
        <f ca="1">CHOOSE(MATCH($C$5,Inputs!$I$11:$O$11,0),'Project 1'!DS187,'Project 2'!DS187,'Project 3'!DS187)</f>
        <v>92404.800000000003</v>
      </c>
      <c r="EQ39" s="144">
        <f ca="1">CHOOSE(MATCH($C$5,Inputs!$I$11:$O$11,0),'Project 1'!DT187,'Project 2'!DT187,'Project 3'!DT187)</f>
        <v>89424</v>
      </c>
      <c r="ER39" s="144">
        <f ca="1">CHOOSE(MATCH($C$5,Inputs!$I$11:$O$11,0),'Project 1'!DU187,'Project 2'!DU187,'Project 3'!DU187)</f>
        <v>92404.800000000003</v>
      </c>
      <c r="ES39" s="144">
        <f ca="1">CHOOSE(MATCH($C$5,Inputs!$I$11:$O$11,0),'Project 1'!DV187,'Project 2'!DV187,'Project 3'!DV187)</f>
        <v>92404.800000000003</v>
      </c>
      <c r="ET39" s="144">
        <f ca="1">CHOOSE(MATCH($C$5,Inputs!$I$11:$O$11,0),'Project 1'!DW187,'Project 2'!DW187,'Project 3'!DW187)</f>
        <v>89424</v>
      </c>
      <c r="EU39" s="144">
        <f ca="1">CHOOSE(MATCH($C$5,Inputs!$I$11:$O$11,0),'Project 1'!DX187,'Project 2'!DX187,'Project 3'!DX187)</f>
        <v>92404.800000000003</v>
      </c>
      <c r="EV39" s="144">
        <f ca="1">CHOOSE(MATCH($C$5,Inputs!$I$11:$O$11,0),'Project 1'!DY187,'Project 2'!DY187,'Project 3'!DY187)</f>
        <v>89424</v>
      </c>
      <c r="EW39" s="144">
        <f ca="1">CHOOSE(MATCH($C$5,Inputs!$I$11:$O$11,0),'Project 1'!DZ187,'Project 2'!DZ187,'Project 3'!DZ187)</f>
        <v>92404.800000000003</v>
      </c>
    </row>
    <row r="40" spans="3:153">
      <c r="AF40" s="135" t="s">
        <v>264</v>
      </c>
      <c r="AG40" s="144">
        <f ca="1">CHOOSE(MATCH($C$5,Inputs!$I$11:$O$11,0),'Project 1'!J188,'Project 2'!J188,'Project 3'!J188)</f>
        <v>0</v>
      </c>
      <c r="AH40" s="144">
        <f ca="1">CHOOSE(MATCH($C$5,Inputs!$I$11:$O$11,0),'Project 1'!K188,'Project 2'!K188,'Project 3'!K188)</f>
        <v>0</v>
      </c>
      <c r="AI40" s="144">
        <f ca="1">CHOOSE(MATCH($C$5,Inputs!$I$11:$O$11,0),'Project 1'!L188,'Project 2'!L188,'Project 3'!L188)</f>
        <v>0</v>
      </c>
      <c r="AJ40" s="144">
        <f ca="1">CHOOSE(MATCH($C$5,Inputs!$I$11:$O$11,0),'Project 1'!M188,'Project 2'!M188,'Project 3'!M188)</f>
        <v>0</v>
      </c>
      <c r="AK40" s="144">
        <f ca="1">CHOOSE(MATCH($C$5,Inputs!$I$11:$O$11,0),'Project 1'!N188,'Project 2'!N188,'Project 3'!N188)</f>
        <v>70573.032668625441</v>
      </c>
      <c r="AL40" s="144">
        <f ca="1">CHOOSE(MATCH($C$5,Inputs!$I$11:$O$11,0),'Project 1'!O188,'Project 2'!O188,'Project 3'!O188)</f>
        <v>71684.380579066623</v>
      </c>
      <c r="AM40" s="144">
        <f ca="1">CHOOSE(MATCH($C$5,Inputs!$I$11:$O$11,0),'Project 1'!P188,'Project 2'!P188,'Project 3'!P188)</f>
        <v>68149.618419765291</v>
      </c>
      <c r="AN40" s="144">
        <f ca="1">CHOOSE(MATCH($C$5,Inputs!$I$11:$O$11,0),'Project 1'!Q188,'Project 2'!Q188,'Project 3'!Q188)</f>
        <v>69154.08563404037</v>
      </c>
      <c r="AO40" s="144">
        <f ca="1">CHOOSE(MATCH($C$5,Inputs!$I$11:$O$11,0),'Project 1'!R188,'Project 2'!R188,'Project 3'!R188)</f>
        <v>67884.61391029376</v>
      </c>
      <c r="AP40" s="144">
        <f ca="1">CHOOSE(MATCH($C$5,Inputs!$I$11:$O$11,0),'Project 1'!S188,'Project 2'!S188,'Project 3'!S188)</f>
        <v>64459.447369549343</v>
      </c>
      <c r="AQ40" s="144">
        <f ca="1">CHOOSE(MATCH($C$5,Inputs!$I$11:$O$11,0),'Project 1'!T188,'Project 2'!T188,'Project 3'!T188)</f>
        <v>65329.354942241931</v>
      </c>
      <c r="AR40" s="144">
        <f ca="1">CHOOSE(MATCH($C$5,Inputs!$I$11:$O$11,0),'Project 1'!U188,'Project 2'!U188,'Project 3'!U188)</f>
        <v>61982.898399540005</v>
      </c>
      <c r="AS40" s="144">
        <f ca="1">CHOOSE(MATCH($C$5,Inputs!$I$11:$O$11,0),'Project 1'!V188,'Project 2'!V188,'Project 3'!V188)</f>
        <v>62767.235706982246</v>
      </c>
      <c r="AT40" s="144">
        <f ca="1">CHOOSE(MATCH($C$5,Inputs!$I$11:$O$11,0),'Project 1'!W188,'Project 2'!W188,'Project 3'!W188)</f>
        <v>61485.890230897421</v>
      </c>
      <c r="AU40" s="144">
        <f ca="1">CHOOSE(MATCH($C$5,Inputs!$I$11:$O$11,0),'Project 1'!X188,'Project 2'!X188,'Project 3'!X188)</f>
        <v>54379.435018092961</v>
      </c>
      <c r="AV40" s="144">
        <f ca="1">CHOOSE(MATCH($C$5,Inputs!$I$11:$O$11,0),'Project 1'!Y188,'Project 2'!Y188,'Project 3'!Y188)</f>
        <v>58927.892942565319</v>
      </c>
      <c r="AW40" s="144">
        <f ca="1">CHOOSE(MATCH($C$5,Inputs!$I$11:$O$11,0),'Project 1'!Z188,'Project 2'!Z188,'Project 3'!Z188)</f>
        <v>55793.514841784629</v>
      </c>
      <c r="AX40" s="144">
        <f ca="1">CHOOSE(MATCH($C$5,Inputs!$I$11:$O$11,0),'Project 1'!AA188,'Project 2'!AA188,'Project 3'!AA188)</f>
        <v>56554.559061927393</v>
      </c>
      <c r="AY40" s="144">
        <f ca="1">CHOOSE(MATCH($C$5,Inputs!$I$11:$O$11,0),'Project 1'!AB188,'Project 2'!AB188,'Project 3'!AB188)</f>
        <v>53920.889343556701</v>
      </c>
      <c r="AZ40" s="144">
        <f ca="1">CHOOSE(MATCH($C$5,Inputs!$I$11:$O$11,0),'Project 1'!AC188,'Project 2'!AC188,'Project 3'!AC188)</f>
        <v>55442.880000000005</v>
      </c>
      <c r="BA40" s="144">
        <f ca="1">CHOOSE(MATCH($C$5,Inputs!$I$11:$O$11,0),'Project 1'!AD188,'Project 2'!AD188,'Project 3'!AD188)</f>
        <v>55442.880000000005</v>
      </c>
      <c r="BB40" s="144">
        <f ca="1">CHOOSE(MATCH($C$5,Inputs!$I$11:$O$11,0),'Project 1'!AE188,'Project 2'!AE188,'Project 3'!AE188)</f>
        <v>53654.400000000001</v>
      </c>
      <c r="BC40" s="144">
        <f ca="1">CHOOSE(MATCH($C$5,Inputs!$I$11:$O$11,0),'Project 1'!AF188,'Project 2'!AF188,'Project 3'!AF188)</f>
        <v>55442.880000000005</v>
      </c>
      <c r="BD40" s="144">
        <f ca="1">CHOOSE(MATCH($C$5,Inputs!$I$11:$O$11,0),'Project 1'!AG188,'Project 2'!AG188,'Project 3'!AG188)</f>
        <v>53654.400000000001</v>
      </c>
      <c r="BE40" s="144">
        <f ca="1">CHOOSE(MATCH($C$5,Inputs!$I$11:$O$11,0),'Project 1'!AH188,'Project 2'!AH188,'Project 3'!AH188)</f>
        <v>55442.880000000005</v>
      </c>
      <c r="BF40" s="144">
        <f ca="1">CHOOSE(MATCH($C$5,Inputs!$I$11:$O$11,0),'Project 1'!AI188,'Project 2'!AI188,'Project 3'!AI188)</f>
        <v>55442.880000000005</v>
      </c>
      <c r="BG40" s="144">
        <f ca="1">CHOOSE(MATCH($C$5,Inputs!$I$11:$O$11,0),'Project 1'!AJ188,'Project 2'!AJ188,'Project 3'!AJ188)</f>
        <v>51865.919999999998</v>
      </c>
      <c r="BH40" s="144">
        <f ca="1">CHOOSE(MATCH($C$5,Inputs!$I$11:$O$11,0),'Project 1'!AK188,'Project 2'!AK188,'Project 3'!AK188)</f>
        <v>55442.880000000005</v>
      </c>
      <c r="BI40" s="144">
        <f ca="1">CHOOSE(MATCH($C$5,Inputs!$I$11:$O$11,0),'Project 1'!AL188,'Project 2'!AL188,'Project 3'!AL188)</f>
        <v>53654.400000000001</v>
      </c>
      <c r="BJ40" s="144">
        <f ca="1">CHOOSE(MATCH($C$5,Inputs!$I$11:$O$11,0),'Project 1'!AM188,'Project 2'!AM188,'Project 3'!AM188)</f>
        <v>55442.880000000005</v>
      </c>
      <c r="BK40" s="144">
        <f ca="1">CHOOSE(MATCH($C$5,Inputs!$I$11:$O$11,0),'Project 1'!AN188,'Project 2'!AN188,'Project 3'!AN188)</f>
        <v>53654.400000000001</v>
      </c>
      <c r="BL40" s="144">
        <f ca="1">CHOOSE(MATCH($C$5,Inputs!$I$11:$O$11,0),'Project 1'!AO188,'Project 2'!AO188,'Project 3'!AO188)</f>
        <v>55442.880000000005</v>
      </c>
      <c r="BM40" s="144">
        <f ca="1">CHOOSE(MATCH($C$5,Inputs!$I$11:$O$11,0),'Project 1'!AP188,'Project 2'!AP188,'Project 3'!AP188)</f>
        <v>55442.880000000005</v>
      </c>
      <c r="BN40" s="144">
        <f ca="1">CHOOSE(MATCH($C$5,Inputs!$I$11:$O$11,0),'Project 1'!AQ188,'Project 2'!AQ188,'Project 3'!AQ188)</f>
        <v>53654.400000000001</v>
      </c>
      <c r="BO40" s="144">
        <f ca="1">CHOOSE(MATCH($C$5,Inputs!$I$11:$O$11,0),'Project 1'!AR188,'Project 2'!AR188,'Project 3'!AR188)</f>
        <v>55442.880000000005</v>
      </c>
      <c r="BP40" s="144">
        <f ca="1">CHOOSE(MATCH($C$5,Inputs!$I$11:$O$11,0),'Project 1'!AS188,'Project 2'!AS188,'Project 3'!AS188)</f>
        <v>53654.400000000001</v>
      </c>
      <c r="BQ40" s="144">
        <f ca="1">CHOOSE(MATCH($C$5,Inputs!$I$11:$O$11,0),'Project 1'!AT188,'Project 2'!AT188,'Project 3'!AT188)</f>
        <v>55442.880000000005</v>
      </c>
      <c r="BR40" s="144">
        <f ca="1">CHOOSE(MATCH($C$5,Inputs!$I$11:$O$11,0),'Project 1'!AU188,'Project 2'!AU188,'Project 3'!AU188)</f>
        <v>55442.880000000005</v>
      </c>
      <c r="BS40" s="144">
        <f ca="1">CHOOSE(MATCH($C$5,Inputs!$I$11:$O$11,0),'Project 1'!AV188,'Project 2'!AV188,'Project 3'!AV188)</f>
        <v>50077.440000000002</v>
      </c>
      <c r="BT40" s="144">
        <f ca="1">CHOOSE(MATCH($C$5,Inputs!$I$11:$O$11,0),'Project 1'!AW188,'Project 2'!AW188,'Project 3'!AW188)</f>
        <v>55442.880000000005</v>
      </c>
      <c r="BU40" s="144">
        <f ca="1">CHOOSE(MATCH($C$5,Inputs!$I$11:$O$11,0),'Project 1'!AX188,'Project 2'!AX188,'Project 3'!AX188)</f>
        <v>89424</v>
      </c>
      <c r="BV40" s="144">
        <f ca="1">CHOOSE(MATCH($C$5,Inputs!$I$11:$O$11,0),'Project 1'!AY188,'Project 2'!AY188,'Project 3'!AY188)</f>
        <v>92404.800000000003</v>
      </c>
      <c r="BW40" s="144">
        <f ca="1">CHOOSE(MATCH($C$5,Inputs!$I$11:$O$11,0),'Project 1'!AZ188,'Project 2'!AZ188,'Project 3'!AZ188)</f>
        <v>89424</v>
      </c>
      <c r="BX40" s="144">
        <f ca="1">CHOOSE(MATCH($C$5,Inputs!$I$11:$O$11,0),'Project 1'!BA188,'Project 2'!BA188,'Project 3'!BA188)</f>
        <v>92404.800000000003</v>
      </c>
      <c r="BY40" s="144">
        <f ca="1">CHOOSE(MATCH($C$5,Inputs!$I$11:$O$11,0),'Project 1'!BB188,'Project 2'!BB188,'Project 3'!BB188)</f>
        <v>92404.800000000003</v>
      </c>
      <c r="BZ40" s="144">
        <f ca="1">CHOOSE(MATCH($C$5,Inputs!$I$11:$O$11,0),'Project 1'!BC188,'Project 2'!BC188,'Project 3'!BC188)</f>
        <v>89424</v>
      </c>
      <c r="CA40" s="144">
        <f ca="1">CHOOSE(MATCH($C$5,Inputs!$I$11:$O$11,0),'Project 1'!BD188,'Project 2'!BD188,'Project 3'!BD188)</f>
        <v>92404.800000000003</v>
      </c>
      <c r="CB40" s="144">
        <f ca="1">CHOOSE(MATCH($C$5,Inputs!$I$11:$O$11,0),'Project 1'!BE188,'Project 2'!BE188,'Project 3'!BE188)</f>
        <v>89424</v>
      </c>
      <c r="CC40" s="144">
        <f ca="1">CHOOSE(MATCH($C$5,Inputs!$I$11:$O$11,0),'Project 1'!BF188,'Project 2'!BF188,'Project 3'!BF188)</f>
        <v>92404.800000000003</v>
      </c>
      <c r="CD40" s="144">
        <f ca="1">CHOOSE(MATCH($C$5,Inputs!$I$11:$O$11,0),'Project 1'!BG188,'Project 2'!BG188,'Project 3'!BG188)</f>
        <v>92404.800000000003</v>
      </c>
      <c r="CE40" s="144">
        <f ca="1">CHOOSE(MATCH($C$5,Inputs!$I$11:$O$11,0),'Project 1'!BH188,'Project 2'!BH188,'Project 3'!BH188)</f>
        <v>83462.399999999994</v>
      </c>
      <c r="CF40" s="144">
        <f ca="1">CHOOSE(MATCH($C$5,Inputs!$I$11:$O$11,0),'Project 1'!BI188,'Project 2'!BI188,'Project 3'!BI188)</f>
        <v>92404.800000000003</v>
      </c>
      <c r="CG40" s="144">
        <f ca="1">CHOOSE(MATCH($C$5,Inputs!$I$11:$O$11,0),'Project 1'!BJ188,'Project 2'!BJ188,'Project 3'!BJ188)</f>
        <v>89424</v>
      </c>
      <c r="CH40" s="144">
        <f ca="1">CHOOSE(MATCH($C$5,Inputs!$I$11:$O$11,0),'Project 1'!BK188,'Project 2'!BK188,'Project 3'!BK188)</f>
        <v>92404.800000000003</v>
      </c>
      <c r="CI40" s="144">
        <f ca="1">CHOOSE(MATCH($C$5,Inputs!$I$11:$O$11,0),'Project 1'!BL188,'Project 2'!BL188,'Project 3'!BL188)</f>
        <v>89424</v>
      </c>
      <c r="CJ40" s="144">
        <f ca="1">CHOOSE(MATCH($C$5,Inputs!$I$11:$O$11,0),'Project 1'!BM188,'Project 2'!BM188,'Project 3'!BM188)</f>
        <v>92404.800000000003</v>
      </c>
      <c r="CK40" s="144">
        <f ca="1">CHOOSE(MATCH($C$5,Inputs!$I$11:$O$11,0),'Project 1'!BN188,'Project 2'!BN188,'Project 3'!BN188)</f>
        <v>92404.800000000003</v>
      </c>
      <c r="CL40" s="144">
        <f ca="1">CHOOSE(MATCH($C$5,Inputs!$I$11:$O$11,0),'Project 1'!BO188,'Project 2'!BO188,'Project 3'!BO188)</f>
        <v>89424</v>
      </c>
      <c r="CM40" s="144">
        <f ca="1">CHOOSE(MATCH($C$5,Inputs!$I$11:$O$11,0),'Project 1'!BP188,'Project 2'!BP188,'Project 3'!BP188)</f>
        <v>92404.800000000003</v>
      </c>
      <c r="CN40" s="144">
        <f ca="1">CHOOSE(MATCH($C$5,Inputs!$I$11:$O$11,0),'Project 1'!BQ188,'Project 2'!BQ188,'Project 3'!BQ188)</f>
        <v>89424</v>
      </c>
      <c r="CO40" s="144">
        <f ca="1">CHOOSE(MATCH($C$5,Inputs!$I$11:$O$11,0),'Project 1'!BR188,'Project 2'!BR188,'Project 3'!BR188)</f>
        <v>92404.800000000003</v>
      </c>
      <c r="CP40" s="144">
        <f ca="1">CHOOSE(MATCH($C$5,Inputs!$I$11:$O$11,0),'Project 1'!BS188,'Project 2'!BS188,'Project 3'!BS188)</f>
        <v>92404.800000000003</v>
      </c>
      <c r="CQ40" s="144">
        <f ca="1">CHOOSE(MATCH($C$5,Inputs!$I$11:$O$11,0),'Project 1'!BT188,'Project 2'!BT188,'Project 3'!BT188)</f>
        <v>83462.399999999994</v>
      </c>
      <c r="CR40" s="144">
        <f ca="1">CHOOSE(MATCH($C$5,Inputs!$I$11:$O$11,0),'Project 1'!BU188,'Project 2'!BU188,'Project 3'!BU188)</f>
        <v>92404.800000000003</v>
      </c>
      <c r="CS40" s="144">
        <f ca="1">CHOOSE(MATCH($C$5,Inputs!$I$11:$O$11,0),'Project 1'!BV188,'Project 2'!BV188,'Project 3'!BV188)</f>
        <v>89424</v>
      </c>
      <c r="CT40" s="144">
        <f ca="1">CHOOSE(MATCH($C$5,Inputs!$I$11:$O$11,0),'Project 1'!BW188,'Project 2'!BW188,'Project 3'!BW188)</f>
        <v>92404.800000000003</v>
      </c>
      <c r="CU40" s="144">
        <f ca="1">CHOOSE(MATCH($C$5,Inputs!$I$11:$O$11,0),'Project 1'!BX188,'Project 2'!BX188,'Project 3'!BX188)</f>
        <v>89424</v>
      </c>
      <c r="CV40" s="144">
        <f ca="1">CHOOSE(MATCH($C$5,Inputs!$I$11:$O$11,0),'Project 1'!BY188,'Project 2'!BY188,'Project 3'!BY188)</f>
        <v>92404.800000000003</v>
      </c>
      <c r="CW40" s="144">
        <f ca="1">CHOOSE(MATCH($C$5,Inputs!$I$11:$O$11,0),'Project 1'!BZ188,'Project 2'!BZ188,'Project 3'!BZ188)</f>
        <v>92404.800000000003</v>
      </c>
      <c r="CX40" s="144">
        <f ca="1">CHOOSE(MATCH($C$5,Inputs!$I$11:$O$11,0),'Project 1'!CA188,'Project 2'!CA188,'Project 3'!CA188)</f>
        <v>89424</v>
      </c>
      <c r="CY40" s="144">
        <f ca="1">CHOOSE(MATCH($C$5,Inputs!$I$11:$O$11,0),'Project 1'!CB188,'Project 2'!CB188,'Project 3'!CB188)</f>
        <v>92404.800000000003</v>
      </c>
      <c r="CZ40" s="144">
        <f ca="1">CHOOSE(MATCH($C$5,Inputs!$I$11:$O$11,0),'Project 1'!CC188,'Project 2'!CC188,'Project 3'!CC188)</f>
        <v>89424</v>
      </c>
      <c r="DA40" s="144">
        <f ca="1">CHOOSE(MATCH($C$5,Inputs!$I$11:$O$11,0),'Project 1'!CD188,'Project 2'!CD188,'Project 3'!CD188)</f>
        <v>92404.800000000003</v>
      </c>
      <c r="DB40" s="144">
        <f ca="1">CHOOSE(MATCH($C$5,Inputs!$I$11:$O$11,0),'Project 1'!CE188,'Project 2'!CE188,'Project 3'!CE188)</f>
        <v>92404.800000000003</v>
      </c>
      <c r="DC40" s="144">
        <f ca="1">CHOOSE(MATCH($C$5,Inputs!$I$11:$O$11,0),'Project 1'!CF188,'Project 2'!CF188,'Project 3'!CF188)</f>
        <v>86443.199999999997</v>
      </c>
      <c r="DD40" s="144">
        <f ca="1">CHOOSE(MATCH($C$5,Inputs!$I$11:$O$11,0),'Project 1'!CG188,'Project 2'!CG188,'Project 3'!CG188)</f>
        <v>92404.800000000003</v>
      </c>
      <c r="DE40" s="144">
        <f ca="1">CHOOSE(MATCH($C$5,Inputs!$I$11:$O$11,0),'Project 1'!CH188,'Project 2'!CH188,'Project 3'!CH188)</f>
        <v>89424</v>
      </c>
      <c r="DF40" s="144">
        <f ca="1">CHOOSE(MATCH($C$5,Inputs!$I$11:$O$11,0),'Project 1'!CI188,'Project 2'!CI188,'Project 3'!CI188)</f>
        <v>92404.800000000003</v>
      </c>
      <c r="DG40" s="144">
        <f ca="1">CHOOSE(MATCH($C$5,Inputs!$I$11:$O$11,0),'Project 1'!CJ188,'Project 2'!CJ188,'Project 3'!CJ188)</f>
        <v>89424</v>
      </c>
      <c r="DH40" s="144">
        <f ca="1">CHOOSE(MATCH($C$5,Inputs!$I$11:$O$11,0),'Project 1'!CK188,'Project 2'!CK188,'Project 3'!CK188)</f>
        <v>92404.800000000003</v>
      </c>
      <c r="DI40" s="144">
        <f ca="1">CHOOSE(MATCH($C$5,Inputs!$I$11:$O$11,0),'Project 1'!CL188,'Project 2'!CL188,'Project 3'!CL188)</f>
        <v>92404.800000000003</v>
      </c>
      <c r="DJ40" s="144">
        <f ca="1">CHOOSE(MATCH($C$5,Inputs!$I$11:$O$11,0),'Project 1'!CM188,'Project 2'!CM188,'Project 3'!CM188)</f>
        <v>89424</v>
      </c>
      <c r="DK40" s="144">
        <f ca="1">CHOOSE(MATCH($C$5,Inputs!$I$11:$O$11,0),'Project 1'!CN188,'Project 2'!CN188,'Project 3'!CN188)</f>
        <v>92404.800000000003</v>
      </c>
      <c r="DL40" s="144">
        <f ca="1">CHOOSE(MATCH($C$5,Inputs!$I$11:$O$11,0),'Project 1'!CO188,'Project 2'!CO188,'Project 3'!CO188)</f>
        <v>89424</v>
      </c>
      <c r="DM40" s="144">
        <f ca="1">CHOOSE(MATCH($C$5,Inputs!$I$11:$O$11,0),'Project 1'!CP188,'Project 2'!CP188,'Project 3'!CP188)</f>
        <v>92404.800000000003</v>
      </c>
      <c r="DN40" s="144">
        <f ca="1">CHOOSE(MATCH($C$5,Inputs!$I$11:$O$11,0),'Project 1'!CQ188,'Project 2'!CQ188,'Project 3'!CQ188)</f>
        <v>92404.800000000003</v>
      </c>
      <c r="DO40" s="144">
        <f ca="1">CHOOSE(MATCH($C$5,Inputs!$I$11:$O$11,0),'Project 1'!CR188,'Project 2'!CR188,'Project 3'!CR188)</f>
        <v>83462.399999999994</v>
      </c>
      <c r="DP40" s="144">
        <f ca="1">CHOOSE(MATCH($C$5,Inputs!$I$11:$O$11,0),'Project 1'!CS188,'Project 2'!CS188,'Project 3'!CS188)</f>
        <v>92404.800000000003</v>
      </c>
      <c r="DQ40" s="144">
        <f ca="1">CHOOSE(MATCH($C$5,Inputs!$I$11:$O$11,0),'Project 1'!CT188,'Project 2'!CT188,'Project 3'!CT188)</f>
        <v>89424</v>
      </c>
      <c r="DR40" s="144">
        <f ca="1">CHOOSE(MATCH($C$5,Inputs!$I$11:$O$11,0),'Project 1'!CU188,'Project 2'!CU188,'Project 3'!CU188)</f>
        <v>92404.800000000003</v>
      </c>
      <c r="DS40" s="144">
        <f ca="1">CHOOSE(MATCH($C$5,Inputs!$I$11:$O$11,0),'Project 1'!CV188,'Project 2'!CV188,'Project 3'!CV188)</f>
        <v>89424</v>
      </c>
      <c r="DT40" s="144">
        <f ca="1">CHOOSE(MATCH($C$5,Inputs!$I$11:$O$11,0),'Project 1'!CW188,'Project 2'!CW188,'Project 3'!CW188)</f>
        <v>92404.800000000003</v>
      </c>
      <c r="DU40" s="144">
        <f ca="1">CHOOSE(MATCH($C$5,Inputs!$I$11:$O$11,0),'Project 1'!CX188,'Project 2'!CX188,'Project 3'!CX188)</f>
        <v>92404.800000000003</v>
      </c>
      <c r="DV40" s="144">
        <f ca="1">CHOOSE(MATCH($C$5,Inputs!$I$11:$O$11,0),'Project 1'!CY188,'Project 2'!CY188,'Project 3'!CY188)</f>
        <v>89424</v>
      </c>
      <c r="DW40" s="144">
        <f ca="1">CHOOSE(MATCH($C$5,Inputs!$I$11:$O$11,0),'Project 1'!CZ188,'Project 2'!CZ188,'Project 3'!CZ188)</f>
        <v>92404.800000000003</v>
      </c>
      <c r="DX40" s="144">
        <f ca="1">CHOOSE(MATCH($C$5,Inputs!$I$11:$O$11,0),'Project 1'!DA188,'Project 2'!DA188,'Project 3'!DA188)</f>
        <v>89424</v>
      </c>
      <c r="DY40" s="144">
        <f ca="1">CHOOSE(MATCH($C$5,Inputs!$I$11:$O$11,0),'Project 1'!DB188,'Project 2'!DB188,'Project 3'!DB188)</f>
        <v>92404.800000000003</v>
      </c>
      <c r="DZ40" s="144">
        <f ca="1">CHOOSE(MATCH($C$5,Inputs!$I$11:$O$11,0),'Project 1'!DC188,'Project 2'!DC188,'Project 3'!DC188)</f>
        <v>92404.800000000003</v>
      </c>
      <c r="EA40" s="144">
        <f ca="1">CHOOSE(MATCH($C$5,Inputs!$I$11:$O$11,0),'Project 1'!DD188,'Project 2'!DD188,'Project 3'!DD188)</f>
        <v>83462.399999999994</v>
      </c>
      <c r="EB40" s="144">
        <f ca="1">CHOOSE(MATCH($C$5,Inputs!$I$11:$O$11,0),'Project 1'!DE188,'Project 2'!DE188,'Project 3'!DE188)</f>
        <v>92404.800000000003</v>
      </c>
      <c r="EC40" s="144">
        <f ca="1">CHOOSE(MATCH($C$5,Inputs!$I$11:$O$11,0),'Project 1'!DF188,'Project 2'!DF188,'Project 3'!DF188)</f>
        <v>89424</v>
      </c>
      <c r="ED40" s="144">
        <f ca="1">CHOOSE(MATCH($C$5,Inputs!$I$11:$O$11,0),'Project 1'!DG188,'Project 2'!DG188,'Project 3'!DG188)</f>
        <v>92404.800000000003</v>
      </c>
      <c r="EE40" s="144">
        <f ca="1">CHOOSE(MATCH($C$5,Inputs!$I$11:$O$11,0),'Project 1'!DH188,'Project 2'!DH188,'Project 3'!DH188)</f>
        <v>89424</v>
      </c>
      <c r="EF40" s="144">
        <f ca="1">CHOOSE(MATCH($C$5,Inputs!$I$11:$O$11,0),'Project 1'!DI188,'Project 2'!DI188,'Project 3'!DI188)</f>
        <v>92404.800000000003</v>
      </c>
      <c r="EG40" s="144">
        <f ca="1">CHOOSE(MATCH($C$5,Inputs!$I$11:$O$11,0),'Project 1'!DJ188,'Project 2'!DJ188,'Project 3'!DJ188)</f>
        <v>92404.800000000003</v>
      </c>
      <c r="EH40" s="144">
        <f ca="1">CHOOSE(MATCH($C$5,Inputs!$I$11:$O$11,0),'Project 1'!DK188,'Project 2'!DK188,'Project 3'!DK188)</f>
        <v>89424</v>
      </c>
      <c r="EI40" s="144">
        <f ca="1">CHOOSE(MATCH($C$5,Inputs!$I$11:$O$11,0),'Project 1'!DL188,'Project 2'!DL188,'Project 3'!DL188)</f>
        <v>92404.800000000003</v>
      </c>
      <c r="EJ40" s="144">
        <f ca="1">CHOOSE(MATCH($C$5,Inputs!$I$11:$O$11,0),'Project 1'!DM188,'Project 2'!DM188,'Project 3'!DM188)</f>
        <v>89424</v>
      </c>
      <c r="EK40" s="144">
        <f ca="1">CHOOSE(MATCH($C$5,Inputs!$I$11:$O$11,0),'Project 1'!DN188,'Project 2'!DN188,'Project 3'!DN188)</f>
        <v>92404.800000000003</v>
      </c>
      <c r="EL40" s="144">
        <f ca="1">CHOOSE(MATCH($C$5,Inputs!$I$11:$O$11,0),'Project 1'!DO188,'Project 2'!DO188,'Project 3'!DO188)</f>
        <v>92404.800000000003</v>
      </c>
      <c r="EM40" s="144">
        <f ca="1">CHOOSE(MATCH($C$5,Inputs!$I$11:$O$11,0),'Project 1'!DP188,'Project 2'!DP188,'Project 3'!DP188)</f>
        <v>83462.399999999994</v>
      </c>
      <c r="EN40" s="144">
        <f ca="1">CHOOSE(MATCH($C$5,Inputs!$I$11:$O$11,0),'Project 1'!DQ188,'Project 2'!DQ188,'Project 3'!DQ188)</f>
        <v>92404.800000000003</v>
      </c>
      <c r="EO40" s="144">
        <f ca="1">CHOOSE(MATCH($C$5,Inputs!$I$11:$O$11,0),'Project 1'!DR188,'Project 2'!DR188,'Project 3'!DR188)</f>
        <v>89424</v>
      </c>
      <c r="EP40" s="144">
        <f ca="1">CHOOSE(MATCH($C$5,Inputs!$I$11:$O$11,0),'Project 1'!DS188,'Project 2'!DS188,'Project 3'!DS188)</f>
        <v>92404.800000000003</v>
      </c>
      <c r="EQ40" s="144">
        <f ca="1">CHOOSE(MATCH($C$5,Inputs!$I$11:$O$11,0),'Project 1'!DT188,'Project 2'!DT188,'Project 3'!DT188)</f>
        <v>89424</v>
      </c>
      <c r="ER40" s="144">
        <f ca="1">CHOOSE(MATCH($C$5,Inputs!$I$11:$O$11,0),'Project 1'!DU188,'Project 2'!DU188,'Project 3'!DU188)</f>
        <v>92404.800000000003</v>
      </c>
      <c r="ES40" s="144">
        <f ca="1">CHOOSE(MATCH($C$5,Inputs!$I$11:$O$11,0),'Project 1'!DV188,'Project 2'!DV188,'Project 3'!DV188)</f>
        <v>92404.800000000003</v>
      </c>
      <c r="ET40" s="144">
        <f ca="1">CHOOSE(MATCH($C$5,Inputs!$I$11:$O$11,0),'Project 1'!DW188,'Project 2'!DW188,'Project 3'!DW188)</f>
        <v>89424</v>
      </c>
      <c r="EU40" s="144">
        <f ca="1">CHOOSE(MATCH($C$5,Inputs!$I$11:$O$11,0),'Project 1'!DX188,'Project 2'!DX188,'Project 3'!DX188)</f>
        <v>92404.800000000003</v>
      </c>
      <c r="EV40" s="144">
        <f ca="1">CHOOSE(MATCH($C$5,Inputs!$I$11:$O$11,0),'Project 1'!DY188,'Project 2'!DY188,'Project 3'!DY188)</f>
        <v>89424</v>
      </c>
      <c r="EW40" s="144">
        <f ca="1">CHOOSE(MATCH($C$5,Inputs!$I$11:$O$11,0),'Project 1'!DZ188,'Project 2'!DZ188,'Project 3'!DZ188)</f>
        <v>92404.800000000003</v>
      </c>
    </row>
    <row r="41" spans="3:153" ht="13">
      <c r="AF41" s="136" t="s">
        <v>72</v>
      </c>
      <c r="AG41" s="137">
        <f>-INDEX(Inputs!$I$287:$O$287,MATCH(Summary!$C$5,Inputs!$I$11:$O$11,0))</f>
        <v>-10000000</v>
      </c>
      <c r="AH41" s="146">
        <f ca="1">SUM(AH35:AH40)</f>
        <v>0</v>
      </c>
      <c r="AI41" s="146">
        <f t="shared" ref="AI41:CT41" ca="1" si="4">SUM(AI35:AI40)</f>
        <v>0</v>
      </c>
      <c r="AJ41" s="146">
        <f t="shared" ca="1" si="4"/>
        <v>0</v>
      </c>
      <c r="AK41" s="146">
        <f t="shared" ca="1" si="4"/>
        <v>668229.46178604942</v>
      </c>
      <c r="AL41" s="146">
        <f t="shared" ca="1" si="4"/>
        <v>679661.1522884412</v>
      </c>
      <c r="AM41" s="146">
        <f t="shared" ca="1" si="4"/>
        <v>647080.94912965782</v>
      </c>
      <c r="AN41" s="146">
        <f t="shared" ca="1" si="4"/>
        <v>657635.24596736208</v>
      </c>
      <c r="AO41" s="146">
        <f t="shared" ca="1" si="4"/>
        <v>646571.90166594903</v>
      </c>
      <c r="AP41" s="146">
        <f t="shared" ca="1" si="4"/>
        <v>614957.13436965202</v>
      </c>
      <c r="AQ41" s="146">
        <f t="shared" ca="1" si="4"/>
        <v>624323.81991978071</v>
      </c>
      <c r="AR41" s="146">
        <f t="shared" ca="1" si="4"/>
        <v>593392.87138978846</v>
      </c>
      <c r="AS41" s="146">
        <f t="shared" ca="1" si="4"/>
        <v>602011.49795356335</v>
      </c>
      <c r="AT41" s="146">
        <f t="shared" ca="1" si="4"/>
        <v>590854.18876252475</v>
      </c>
      <c r="AU41" s="146">
        <f t="shared" ca="1" si="4"/>
        <v>523606.28592217801</v>
      </c>
      <c r="AV41" s="146">
        <f t="shared" ca="1" si="4"/>
        <v>568579.19359169761</v>
      </c>
      <c r="AW41" s="146">
        <f t="shared" ca="1" si="4"/>
        <v>539497.0201606378</v>
      </c>
      <c r="AX41" s="146">
        <f t="shared" ca="1" si="4"/>
        <v>547161.74726035306</v>
      </c>
      <c r="AY41" s="146">
        <f t="shared" ca="1" si="4"/>
        <v>520648.25622977177</v>
      </c>
      <c r="AZ41" s="146">
        <f t="shared" ca="1" si="4"/>
        <v>531302.11774730904</v>
      </c>
      <c r="BA41" s="146">
        <f t="shared" ca="1" si="4"/>
        <v>525824.92650564015</v>
      </c>
      <c r="BB41" s="146">
        <f t="shared" ca="1" si="4"/>
        <v>503595.64009707607</v>
      </c>
      <c r="BC41" s="146">
        <f t="shared" ca="1" si="4"/>
        <v>514977.45660795551</v>
      </c>
      <c r="BD41" s="146">
        <f t="shared" ca="1" si="4"/>
        <v>493602.12391649722</v>
      </c>
      <c r="BE41" s="146">
        <f t="shared" ca="1" si="4"/>
        <v>505533.31229820917</v>
      </c>
      <c r="BF41" s="146">
        <f t="shared" ca="1" si="4"/>
        <v>501632.72870762937</v>
      </c>
      <c r="BG41" s="146">
        <f t="shared" ca="1" si="4"/>
        <v>465901.34754175966</v>
      </c>
      <c r="BH41" s="146">
        <f t="shared" ca="1" si="4"/>
        <v>494738.13204919733</v>
      </c>
      <c r="BI41" s="146">
        <f t="shared" ca="1" si="4"/>
        <v>476520.51811412198</v>
      </c>
      <c r="BJ41" s="146">
        <f t="shared" ca="1" si="4"/>
        <v>490098.2119220813</v>
      </c>
      <c r="BK41" s="146">
        <f t="shared" ca="1" si="4"/>
        <v>472084.17345328938</v>
      </c>
      <c r="BL41" s="146">
        <f t="shared" ca="1" si="4"/>
        <v>485571.92166709481</v>
      </c>
      <c r="BM41" s="146">
        <f t="shared" ca="1" si="4"/>
        <v>483354.05738437764</v>
      </c>
      <c r="BN41" s="146">
        <f t="shared" ca="1" si="4"/>
        <v>465646.13413808937</v>
      </c>
      <c r="BO41" s="146">
        <f t="shared" ca="1" si="4"/>
        <v>479013.65179449006</v>
      </c>
      <c r="BP41" s="146">
        <f t="shared" ca="1" si="4"/>
        <v>461509.17884379264</v>
      </c>
      <c r="BQ41" s="146">
        <f t="shared" ca="1" si="4"/>
        <v>474805.92747557757</v>
      </c>
      <c r="BR41" s="146">
        <f t="shared" ca="1" si="4"/>
        <v>472753.67226210999</v>
      </c>
      <c r="BS41" s="146">
        <f t="shared" ca="1" si="4"/>
        <v>425181.518966684</v>
      </c>
      <c r="BT41" s="146">
        <f t="shared" ca="1" si="4"/>
        <v>468755.5226902205</v>
      </c>
      <c r="BU41" s="146">
        <f t="shared" ca="1" si="4"/>
        <v>454840.48498477612</v>
      </c>
      <c r="BV41" s="146">
        <f t="shared" ca="1" si="4"/>
        <v>466821.76822643657</v>
      </c>
      <c r="BW41" s="146">
        <f t="shared" ca="1" si="4"/>
        <v>448985.24090503913</v>
      </c>
      <c r="BX41" s="146">
        <f t="shared" ca="1" si="4"/>
        <v>462024</v>
      </c>
      <c r="BY41" s="146">
        <f t="shared" ca="1" si="4"/>
        <v>462024</v>
      </c>
      <c r="BZ41" s="146">
        <f t="shared" ca="1" si="4"/>
        <v>447120</v>
      </c>
      <c r="CA41" s="146">
        <f t="shared" ca="1" si="4"/>
        <v>462024</v>
      </c>
      <c r="CB41" s="146">
        <f t="shared" ca="1" si="4"/>
        <v>447120</v>
      </c>
      <c r="CC41" s="146">
        <f t="shared" ca="1" si="4"/>
        <v>462024</v>
      </c>
      <c r="CD41" s="146">
        <f t="shared" ca="1" si="4"/>
        <v>462024</v>
      </c>
      <c r="CE41" s="146">
        <f t="shared" ca="1" si="4"/>
        <v>417312</v>
      </c>
      <c r="CF41" s="146">
        <f t="shared" ca="1" si="4"/>
        <v>462024</v>
      </c>
      <c r="CG41" s="146">
        <f t="shared" ca="1" si="4"/>
        <v>447120</v>
      </c>
      <c r="CH41" s="146">
        <f t="shared" ca="1" si="4"/>
        <v>462024</v>
      </c>
      <c r="CI41" s="146">
        <f t="shared" ca="1" si="4"/>
        <v>447120</v>
      </c>
      <c r="CJ41" s="146">
        <f t="shared" ca="1" si="4"/>
        <v>462024</v>
      </c>
      <c r="CK41" s="146">
        <f t="shared" ca="1" si="4"/>
        <v>462024</v>
      </c>
      <c r="CL41" s="146">
        <f t="shared" ca="1" si="4"/>
        <v>447120</v>
      </c>
      <c r="CM41" s="146">
        <f t="shared" ca="1" si="4"/>
        <v>462024</v>
      </c>
      <c r="CN41" s="146">
        <f t="shared" ca="1" si="4"/>
        <v>447120</v>
      </c>
      <c r="CO41" s="146">
        <f t="shared" ca="1" si="4"/>
        <v>462024</v>
      </c>
      <c r="CP41" s="146">
        <f t="shared" ca="1" si="4"/>
        <v>462024</v>
      </c>
      <c r="CQ41" s="146">
        <f t="shared" ca="1" si="4"/>
        <v>417312</v>
      </c>
      <c r="CR41" s="146">
        <f t="shared" ca="1" si="4"/>
        <v>462024</v>
      </c>
      <c r="CS41" s="146">
        <f t="shared" ca="1" si="4"/>
        <v>447120</v>
      </c>
      <c r="CT41" s="146">
        <f t="shared" ca="1" si="4"/>
        <v>462024</v>
      </c>
      <c r="CU41" s="146">
        <f t="shared" ref="CU41:EW41" ca="1" si="5">SUM(CU35:CU40)</f>
        <v>447120</v>
      </c>
      <c r="CV41" s="146">
        <f t="shared" ca="1" si="5"/>
        <v>462024</v>
      </c>
      <c r="CW41" s="146">
        <f t="shared" ca="1" si="5"/>
        <v>462024</v>
      </c>
      <c r="CX41" s="146">
        <f t="shared" ca="1" si="5"/>
        <v>447120</v>
      </c>
      <c r="CY41" s="146">
        <f t="shared" ca="1" si="5"/>
        <v>462024</v>
      </c>
      <c r="CZ41" s="146">
        <f t="shared" ca="1" si="5"/>
        <v>447120</v>
      </c>
      <c r="DA41" s="146">
        <f t="shared" ca="1" si="5"/>
        <v>462024</v>
      </c>
      <c r="DB41" s="146">
        <f t="shared" ca="1" si="5"/>
        <v>462024</v>
      </c>
      <c r="DC41" s="146">
        <f t="shared" ca="1" si="5"/>
        <v>432216</v>
      </c>
      <c r="DD41" s="146">
        <f t="shared" ca="1" si="5"/>
        <v>462024</v>
      </c>
      <c r="DE41" s="146">
        <f t="shared" ca="1" si="5"/>
        <v>447120</v>
      </c>
      <c r="DF41" s="146">
        <f t="shared" ca="1" si="5"/>
        <v>462024</v>
      </c>
      <c r="DG41" s="146">
        <f t="shared" ca="1" si="5"/>
        <v>447120</v>
      </c>
      <c r="DH41" s="146">
        <f t="shared" ca="1" si="5"/>
        <v>462024</v>
      </c>
      <c r="DI41" s="146">
        <f t="shared" ca="1" si="5"/>
        <v>462024</v>
      </c>
      <c r="DJ41" s="146">
        <f t="shared" ca="1" si="5"/>
        <v>447120</v>
      </c>
      <c r="DK41" s="146">
        <f t="shared" ca="1" si="5"/>
        <v>462024</v>
      </c>
      <c r="DL41" s="146">
        <f t="shared" ca="1" si="5"/>
        <v>447120</v>
      </c>
      <c r="DM41" s="146">
        <f t="shared" ca="1" si="5"/>
        <v>462024</v>
      </c>
      <c r="DN41" s="146">
        <f t="shared" ca="1" si="5"/>
        <v>462024</v>
      </c>
      <c r="DO41" s="146">
        <f t="shared" ca="1" si="5"/>
        <v>417312</v>
      </c>
      <c r="DP41" s="146">
        <f t="shared" ca="1" si="5"/>
        <v>462024</v>
      </c>
      <c r="DQ41" s="146">
        <f t="shared" ca="1" si="5"/>
        <v>447120</v>
      </c>
      <c r="DR41" s="146">
        <f t="shared" ca="1" si="5"/>
        <v>462024</v>
      </c>
      <c r="DS41" s="146">
        <f t="shared" ca="1" si="5"/>
        <v>447120</v>
      </c>
      <c r="DT41" s="146">
        <f t="shared" ca="1" si="5"/>
        <v>462024</v>
      </c>
      <c r="DU41" s="146">
        <f t="shared" ca="1" si="5"/>
        <v>462024</v>
      </c>
      <c r="DV41" s="146">
        <f t="shared" ca="1" si="5"/>
        <v>447120</v>
      </c>
      <c r="DW41" s="146">
        <f t="shared" ca="1" si="5"/>
        <v>462024</v>
      </c>
      <c r="DX41" s="146">
        <f t="shared" ca="1" si="5"/>
        <v>447120</v>
      </c>
      <c r="DY41" s="146">
        <f t="shared" ca="1" si="5"/>
        <v>462024</v>
      </c>
      <c r="DZ41" s="146">
        <f t="shared" ca="1" si="5"/>
        <v>462024</v>
      </c>
      <c r="EA41" s="146">
        <f t="shared" ca="1" si="5"/>
        <v>417312</v>
      </c>
      <c r="EB41" s="146">
        <f t="shared" ca="1" si="5"/>
        <v>462024</v>
      </c>
      <c r="EC41" s="146">
        <f t="shared" ca="1" si="5"/>
        <v>447120</v>
      </c>
      <c r="ED41" s="146">
        <f t="shared" ca="1" si="5"/>
        <v>462024</v>
      </c>
      <c r="EE41" s="146">
        <f t="shared" ca="1" si="5"/>
        <v>447120</v>
      </c>
      <c r="EF41" s="146">
        <f t="shared" ca="1" si="5"/>
        <v>462024</v>
      </c>
      <c r="EG41" s="146">
        <f t="shared" ca="1" si="5"/>
        <v>462024</v>
      </c>
      <c r="EH41" s="146">
        <f t="shared" ca="1" si="5"/>
        <v>447120</v>
      </c>
      <c r="EI41" s="146">
        <f t="shared" ca="1" si="5"/>
        <v>462024</v>
      </c>
      <c r="EJ41" s="146">
        <f t="shared" ca="1" si="5"/>
        <v>447120</v>
      </c>
      <c r="EK41" s="146">
        <f t="shared" ca="1" si="5"/>
        <v>462024</v>
      </c>
      <c r="EL41" s="146">
        <f t="shared" ca="1" si="5"/>
        <v>462024</v>
      </c>
      <c r="EM41" s="146">
        <f t="shared" ca="1" si="5"/>
        <v>417312</v>
      </c>
      <c r="EN41" s="146">
        <f t="shared" ca="1" si="5"/>
        <v>462024</v>
      </c>
      <c r="EO41" s="146">
        <f t="shared" ca="1" si="5"/>
        <v>447120</v>
      </c>
      <c r="EP41" s="146">
        <f t="shared" ca="1" si="5"/>
        <v>462024</v>
      </c>
      <c r="EQ41" s="146">
        <f t="shared" ca="1" si="5"/>
        <v>447120</v>
      </c>
      <c r="ER41" s="146">
        <f t="shared" ca="1" si="5"/>
        <v>462024</v>
      </c>
      <c r="ES41" s="146">
        <f t="shared" ca="1" si="5"/>
        <v>462024</v>
      </c>
      <c r="ET41" s="146">
        <f t="shared" ca="1" si="5"/>
        <v>447120</v>
      </c>
      <c r="EU41" s="146">
        <f t="shared" ca="1" si="5"/>
        <v>462024</v>
      </c>
      <c r="EV41" s="146">
        <f t="shared" ca="1" si="5"/>
        <v>447120</v>
      </c>
      <c r="EW41" s="146">
        <f t="shared" ca="1" si="5"/>
        <v>462024</v>
      </c>
    </row>
    <row r="42" spans="3:153" ht="13">
      <c r="AF42" s="133" t="str">
        <f>Inputs!C30</f>
        <v>B200</v>
      </c>
    </row>
    <row r="43" spans="3:153" ht="13">
      <c r="AF43" s="140" t="s">
        <v>335</v>
      </c>
      <c r="AG43" s="150">
        <f ca="1">CHOOSE(MATCH($C$5,Inputs!$I$11:$O$11,0),'Project 1'!J153,'Project 2'!J153,'Project 3'!J153)</f>
        <v>0</v>
      </c>
      <c r="AH43" s="150">
        <f ca="1">CHOOSE(MATCH($C$5,Inputs!$I$11:$O$11,0),'Project 1'!K153,'Project 2'!K153,'Project 3'!K153)</f>
        <v>0</v>
      </c>
      <c r="AI43" s="150">
        <f ca="1">CHOOSE(MATCH($C$5,Inputs!$I$11:$O$11,0),'Project 1'!L153,'Project 2'!L153,'Project 3'!L153)</f>
        <v>0</v>
      </c>
      <c r="AJ43" s="150">
        <f ca="1">CHOOSE(MATCH($C$5,Inputs!$I$11:$O$11,0),'Project 1'!M153,'Project 2'!M153,'Project 3'!M153)</f>
        <v>0</v>
      </c>
      <c r="AK43" s="150">
        <f ca="1">CHOOSE(MATCH($C$5,Inputs!$I$11:$O$11,0),'Project 1'!N153,'Project 2'!N153,'Project 3'!N153)</f>
        <v>249823.95989268005</v>
      </c>
      <c r="AL43" s="150">
        <f ca="1">CHOOSE(MATCH($C$5,Inputs!$I$11:$O$11,0),'Project 1'!O153,'Project 2'!O153,'Project 3'!O153)</f>
        <v>253655.8182823052</v>
      </c>
      <c r="AM43" s="150">
        <f ca="1">CHOOSE(MATCH($C$5,Inputs!$I$11:$O$11,0),'Project 1'!P153,'Project 2'!P153,'Project 3'!P153)</f>
        <v>241272.79696139848</v>
      </c>
      <c r="AN43" s="150">
        <f ca="1">CHOOSE(MATCH($C$5,Inputs!$I$11:$O$11,0),'Project 1'!Q153,'Project 2'!Q153,'Project 3'!Q153)</f>
        <v>244838.65541059923</v>
      </c>
      <c r="AO43" s="150">
        <f ca="1">CHOOSE(MATCH($C$5,Inputs!$I$11:$O$11,0),'Project 1'!R153,'Project 2'!R153,'Project 3'!R153)</f>
        <v>240247.91326679225</v>
      </c>
      <c r="AP43" s="150">
        <f ca="1">CHOOSE(MATCH($C$5,Inputs!$I$11:$O$11,0),'Project 1'!S153,'Project 2'!S153,'Project 3'!S153)</f>
        <v>227968.86843577723</v>
      </c>
      <c r="AQ43" s="150">
        <f ca="1">CHOOSE(MATCH($C$5,Inputs!$I$11:$O$11,0),'Project 1'!T153,'Project 2'!T153,'Project 3'!T153)</f>
        <v>230802.91559134703</v>
      </c>
      <c r="AR43" s="150">
        <f ca="1">CHOOSE(MATCH($C$5,Inputs!$I$11:$O$11,0),'Project 1'!U153,'Project 2'!U153,'Project 3'!U153)</f>
        <v>218680.62823650974</v>
      </c>
      <c r="AS43" s="150">
        <f ca="1">CHOOSE(MATCH($C$5,Inputs!$I$11:$O$11,0),'Project 1'!V153,'Project 2'!V153,'Project 3'!V153)</f>
        <v>221084.11681060385</v>
      </c>
      <c r="AT43" s="150">
        <f ca="1">CHOOSE(MATCH($C$5,Inputs!$I$11:$O$11,0),'Project 1'!W153,'Project 2'!W153,'Project 3'!W153)</f>
        <v>216157.20343779316</v>
      </c>
      <c r="AU43" s="150">
        <f ca="1">CHOOSE(MATCH($C$5,Inputs!$I$11:$O$11,0),'Project 1'!X153,'Project 2'!X153,'Project 3'!X153)</f>
        <v>190764.28469632403</v>
      </c>
      <c r="AV43" s="150">
        <f ca="1">CHOOSE(MATCH($C$5,Inputs!$I$11:$O$11,0),'Project 1'!Y153,'Project 2'!Y153,'Project 3'!Y153)</f>
        <v>208915.20000000001</v>
      </c>
      <c r="AW43" s="150">
        <f ca="1">CHOOSE(MATCH($C$5,Inputs!$I$11:$O$11,0),'Project 1'!Z153,'Project 2'!Z153,'Project 3'!Z153)</f>
        <v>202176</v>
      </c>
      <c r="AX43" s="150">
        <f ca="1">CHOOSE(MATCH($C$5,Inputs!$I$11:$O$11,0),'Project 1'!AA153,'Project 2'!AA153,'Project 3'!AA153)</f>
        <v>208915.20000000001</v>
      </c>
      <c r="AY43" s="150">
        <f ca="1">CHOOSE(MATCH($C$5,Inputs!$I$11:$O$11,0),'Project 1'!AB153,'Project 2'!AB153,'Project 3'!AB153)</f>
        <v>202176</v>
      </c>
      <c r="AZ43" s="150">
        <f ca="1">CHOOSE(MATCH($C$5,Inputs!$I$11:$O$11,0),'Project 1'!AC153,'Project 2'!AC153,'Project 3'!AC153)</f>
        <v>208915.20000000001</v>
      </c>
      <c r="BA43" s="150">
        <f ca="1">CHOOSE(MATCH($C$5,Inputs!$I$11:$O$11,0),'Project 1'!AD153,'Project 2'!AD153,'Project 3'!AD153)</f>
        <v>208915.20000000001</v>
      </c>
      <c r="BB43" s="150">
        <f ca="1">CHOOSE(MATCH($C$5,Inputs!$I$11:$O$11,0),'Project 1'!AE153,'Project 2'!AE153,'Project 3'!AE153)</f>
        <v>202176</v>
      </c>
      <c r="BC43" s="150">
        <f ca="1">CHOOSE(MATCH($C$5,Inputs!$I$11:$O$11,0),'Project 1'!AF153,'Project 2'!AF153,'Project 3'!AF153)</f>
        <v>208915.20000000001</v>
      </c>
      <c r="BD43" s="150">
        <f ca="1">CHOOSE(MATCH($C$5,Inputs!$I$11:$O$11,0),'Project 1'!AG153,'Project 2'!AG153,'Project 3'!AG153)</f>
        <v>202176</v>
      </c>
      <c r="BE43" s="150">
        <f ca="1">CHOOSE(MATCH($C$5,Inputs!$I$11:$O$11,0),'Project 1'!AH153,'Project 2'!AH153,'Project 3'!AH153)</f>
        <v>208915.20000000001</v>
      </c>
      <c r="BF43" s="150">
        <f ca="1">CHOOSE(MATCH($C$5,Inputs!$I$11:$O$11,0),'Project 1'!AI153,'Project 2'!AI153,'Project 3'!AI153)</f>
        <v>208915.20000000001</v>
      </c>
      <c r="BG43" s="150">
        <f ca="1">CHOOSE(MATCH($C$5,Inputs!$I$11:$O$11,0),'Project 1'!AJ153,'Project 2'!AJ153,'Project 3'!AJ153)</f>
        <v>195436.79999999999</v>
      </c>
      <c r="BH43" s="150">
        <f ca="1">CHOOSE(MATCH($C$5,Inputs!$I$11:$O$11,0),'Project 1'!AK153,'Project 2'!AK153,'Project 3'!AK153)</f>
        <v>208915.20000000001</v>
      </c>
      <c r="BI43" s="150">
        <f ca="1">CHOOSE(MATCH($C$5,Inputs!$I$11:$O$11,0),'Project 1'!AL153,'Project 2'!AL153,'Project 3'!AL153)</f>
        <v>202176</v>
      </c>
      <c r="BJ43" s="150">
        <f ca="1">CHOOSE(MATCH($C$5,Inputs!$I$11:$O$11,0),'Project 1'!AM153,'Project 2'!AM153,'Project 3'!AM153)</f>
        <v>208915.20000000001</v>
      </c>
      <c r="BK43" s="150">
        <f ca="1">CHOOSE(MATCH($C$5,Inputs!$I$11:$O$11,0),'Project 1'!AN153,'Project 2'!AN153,'Project 3'!AN153)</f>
        <v>202176</v>
      </c>
      <c r="BL43" s="150">
        <f ca="1">CHOOSE(MATCH($C$5,Inputs!$I$11:$O$11,0),'Project 1'!AO153,'Project 2'!AO153,'Project 3'!AO153)</f>
        <v>208915.20000000001</v>
      </c>
      <c r="BM43" s="150">
        <f ca="1">CHOOSE(MATCH($C$5,Inputs!$I$11:$O$11,0),'Project 1'!AP153,'Project 2'!AP153,'Project 3'!AP153)</f>
        <v>208915.20000000001</v>
      </c>
      <c r="BN43" s="150">
        <f ca="1">CHOOSE(MATCH($C$5,Inputs!$I$11:$O$11,0),'Project 1'!AQ153,'Project 2'!AQ153,'Project 3'!AQ153)</f>
        <v>202176</v>
      </c>
      <c r="BO43" s="150">
        <f ca="1">CHOOSE(MATCH($C$5,Inputs!$I$11:$O$11,0),'Project 1'!AR153,'Project 2'!AR153,'Project 3'!AR153)</f>
        <v>208915.20000000001</v>
      </c>
      <c r="BP43" s="150">
        <f ca="1">CHOOSE(MATCH($C$5,Inputs!$I$11:$O$11,0),'Project 1'!AS153,'Project 2'!AS153,'Project 3'!AS153)</f>
        <v>202176</v>
      </c>
      <c r="BQ43" s="150">
        <f ca="1">CHOOSE(MATCH($C$5,Inputs!$I$11:$O$11,0),'Project 1'!AT153,'Project 2'!AT153,'Project 3'!AT153)</f>
        <v>208915.20000000001</v>
      </c>
      <c r="BR43" s="150">
        <f ca="1">CHOOSE(MATCH($C$5,Inputs!$I$11:$O$11,0),'Project 1'!AU153,'Project 2'!AU153,'Project 3'!AU153)</f>
        <v>208915.20000000001</v>
      </c>
      <c r="BS43" s="150">
        <f ca="1">CHOOSE(MATCH($C$5,Inputs!$I$11:$O$11,0),'Project 1'!AV153,'Project 2'!AV153,'Project 3'!AV153)</f>
        <v>188697.59999999998</v>
      </c>
      <c r="BT43" s="150">
        <f ca="1">CHOOSE(MATCH($C$5,Inputs!$I$11:$O$11,0),'Project 1'!AW153,'Project 2'!AW153,'Project 3'!AW153)</f>
        <v>208915.20000000001</v>
      </c>
      <c r="BU43" s="150">
        <f ca="1">CHOOSE(MATCH($C$5,Inputs!$I$11:$O$11,0),'Project 1'!AX153,'Project 2'!AX153,'Project 3'!AX153)</f>
        <v>0</v>
      </c>
      <c r="BV43" s="150">
        <f ca="1">CHOOSE(MATCH($C$5,Inputs!$I$11:$O$11,0),'Project 1'!AY153,'Project 2'!AY153,'Project 3'!AY153)</f>
        <v>0</v>
      </c>
      <c r="BW43" s="150">
        <f ca="1">CHOOSE(MATCH($C$5,Inputs!$I$11:$O$11,0),'Project 1'!AZ153,'Project 2'!AZ153,'Project 3'!AZ153)</f>
        <v>0</v>
      </c>
      <c r="BX43" s="150">
        <f ca="1">CHOOSE(MATCH($C$5,Inputs!$I$11:$O$11,0),'Project 1'!BA153,'Project 2'!BA153,'Project 3'!BA153)</f>
        <v>0</v>
      </c>
      <c r="BY43" s="150">
        <f ca="1">CHOOSE(MATCH($C$5,Inputs!$I$11:$O$11,0),'Project 1'!BB153,'Project 2'!BB153,'Project 3'!BB153)</f>
        <v>0</v>
      </c>
      <c r="BZ43" s="150">
        <f ca="1">CHOOSE(MATCH($C$5,Inputs!$I$11:$O$11,0),'Project 1'!BC153,'Project 2'!BC153,'Project 3'!BC153)</f>
        <v>0</v>
      </c>
      <c r="CA43" s="150">
        <f ca="1">CHOOSE(MATCH($C$5,Inputs!$I$11:$O$11,0),'Project 1'!BD153,'Project 2'!BD153,'Project 3'!BD153)</f>
        <v>0</v>
      </c>
      <c r="CB43" s="150">
        <f ca="1">CHOOSE(MATCH($C$5,Inputs!$I$11:$O$11,0),'Project 1'!BE153,'Project 2'!BE153,'Project 3'!BE153)</f>
        <v>0</v>
      </c>
      <c r="CC43" s="150">
        <f ca="1">CHOOSE(MATCH($C$5,Inputs!$I$11:$O$11,0),'Project 1'!BF153,'Project 2'!BF153,'Project 3'!BF153)</f>
        <v>0</v>
      </c>
      <c r="CD43" s="150">
        <f ca="1">CHOOSE(MATCH($C$5,Inputs!$I$11:$O$11,0),'Project 1'!BG153,'Project 2'!BG153,'Project 3'!BG153)</f>
        <v>0</v>
      </c>
      <c r="CE43" s="150">
        <f ca="1">CHOOSE(MATCH($C$5,Inputs!$I$11:$O$11,0),'Project 1'!BH153,'Project 2'!BH153,'Project 3'!BH153)</f>
        <v>0</v>
      </c>
      <c r="CF43" s="150">
        <f ca="1">CHOOSE(MATCH($C$5,Inputs!$I$11:$O$11,0),'Project 1'!BI153,'Project 2'!BI153,'Project 3'!BI153)</f>
        <v>0</v>
      </c>
      <c r="CG43" s="150">
        <f ca="1">CHOOSE(MATCH($C$5,Inputs!$I$11:$O$11,0),'Project 1'!BJ153,'Project 2'!BJ153,'Project 3'!BJ153)</f>
        <v>0</v>
      </c>
      <c r="CH43" s="150">
        <f ca="1">CHOOSE(MATCH($C$5,Inputs!$I$11:$O$11,0),'Project 1'!BK153,'Project 2'!BK153,'Project 3'!BK153)</f>
        <v>0</v>
      </c>
      <c r="CI43" s="150">
        <f ca="1">CHOOSE(MATCH($C$5,Inputs!$I$11:$O$11,0),'Project 1'!BL153,'Project 2'!BL153,'Project 3'!BL153)</f>
        <v>0</v>
      </c>
      <c r="CJ43" s="150">
        <f ca="1">CHOOSE(MATCH($C$5,Inputs!$I$11:$O$11,0),'Project 1'!BM153,'Project 2'!BM153,'Project 3'!BM153)</f>
        <v>0</v>
      </c>
      <c r="CK43" s="150">
        <f ca="1">CHOOSE(MATCH($C$5,Inputs!$I$11:$O$11,0),'Project 1'!BN153,'Project 2'!BN153,'Project 3'!BN153)</f>
        <v>0</v>
      </c>
      <c r="CL43" s="150">
        <f ca="1">CHOOSE(MATCH($C$5,Inputs!$I$11:$O$11,0),'Project 1'!BO153,'Project 2'!BO153,'Project 3'!BO153)</f>
        <v>0</v>
      </c>
      <c r="CM43" s="150">
        <f ca="1">CHOOSE(MATCH($C$5,Inputs!$I$11:$O$11,0),'Project 1'!BP153,'Project 2'!BP153,'Project 3'!BP153)</f>
        <v>0</v>
      </c>
      <c r="CN43" s="150">
        <f ca="1">CHOOSE(MATCH($C$5,Inputs!$I$11:$O$11,0),'Project 1'!BQ153,'Project 2'!BQ153,'Project 3'!BQ153)</f>
        <v>0</v>
      </c>
      <c r="CO43" s="150">
        <f ca="1">CHOOSE(MATCH($C$5,Inputs!$I$11:$O$11,0),'Project 1'!BR153,'Project 2'!BR153,'Project 3'!BR153)</f>
        <v>0</v>
      </c>
      <c r="CP43" s="150">
        <f ca="1">CHOOSE(MATCH($C$5,Inputs!$I$11:$O$11,0),'Project 1'!BS153,'Project 2'!BS153,'Project 3'!BS153)</f>
        <v>0</v>
      </c>
      <c r="CQ43" s="150">
        <f ca="1">CHOOSE(MATCH($C$5,Inputs!$I$11:$O$11,0),'Project 1'!BT153,'Project 2'!BT153,'Project 3'!BT153)</f>
        <v>0</v>
      </c>
      <c r="CR43" s="150">
        <f ca="1">CHOOSE(MATCH($C$5,Inputs!$I$11:$O$11,0),'Project 1'!BU153,'Project 2'!BU153,'Project 3'!BU153)</f>
        <v>0</v>
      </c>
      <c r="CS43" s="150">
        <f ca="1">CHOOSE(MATCH($C$5,Inputs!$I$11:$O$11,0),'Project 1'!BV153,'Project 2'!BV153,'Project 3'!BV153)</f>
        <v>0</v>
      </c>
      <c r="CT43" s="150">
        <f ca="1">CHOOSE(MATCH($C$5,Inputs!$I$11:$O$11,0),'Project 1'!BW153,'Project 2'!BW153,'Project 3'!BW153)</f>
        <v>0</v>
      </c>
      <c r="CU43" s="150">
        <f ca="1">CHOOSE(MATCH($C$5,Inputs!$I$11:$O$11,0),'Project 1'!BX153,'Project 2'!BX153,'Project 3'!BX153)</f>
        <v>0</v>
      </c>
      <c r="CV43" s="150">
        <f ca="1">CHOOSE(MATCH($C$5,Inputs!$I$11:$O$11,0),'Project 1'!BY153,'Project 2'!BY153,'Project 3'!BY153)</f>
        <v>0</v>
      </c>
      <c r="CW43" s="150">
        <f ca="1">CHOOSE(MATCH($C$5,Inputs!$I$11:$O$11,0),'Project 1'!BZ153,'Project 2'!BZ153,'Project 3'!BZ153)</f>
        <v>0</v>
      </c>
      <c r="CX43" s="150">
        <f ca="1">CHOOSE(MATCH($C$5,Inputs!$I$11:$O$11,0),'Project 1'!CA153,'Project 2'!CA153,'Project 3'!CA153)</f>
        <v>0</v>
      </c>
      <c r="CY43" s="150">
        <f ca="1">CHOOSE(MATCH($C$5,Inputs!$I$11:$O$11,0),'Project 1'!CB153,'Project 2'!CB153,'Project 3'!CB153)</f>
        <v>0</v>
      </c>
      <c r="CZ43" s="150">
        <f ca="1">CHOOSE(MATCH($C$5,Inputs!$I$11:$O$11,0),'Project 1'!CC153,'Project 2'!CC153,'Project 3'!CC153)</f>
        <v>0</v>
      </c>
      <c r="DA43" s="150">
        <f ca="1">CHOOSE(MATCH($C$5,Inputs!$I$11:$O$11,0),'Project 1'!CD153,'Project 2'!CD153,'Project 3'!CD153)</f>
        <v>0</v>
      </c>
      <c r="DB43" s="150">
        <f ca="1">CHOOSE(MATCH($C$5,Inputs!$I$11:$O$11,0),'Project 1'!CE153,'Project 2'!CE153,'Project 3'!CE153)</f>
        <v>0</v>
      </c>
      <c r="DC43" s="150">
        <f ca="1">CHOOSE(MATCH($C$5,Inputs!$I$11:$O$11,0),'Project 1'!CF153,'Project 2'!CF153,'Project 3'!CF153)</f>
        <v>0</v>
      </c>
      <c r="DD43" s="150">
        <f ca="1">CHOOSE(MATCH($C$5,Inputs!$I$11:$O$11,0),'Project 1'!CG153,'Project 2'!CG153,'Project 3'!CG153)</f>
        <v>0</v>
      </c>
      <c r="DE43" s="150">
        <f ca="1">CHOOSE(MATCH($C$5,Inputs!$I$11:$O$11,0),'Project 1'!CH153,'Project 2'!CH153,'Project 3'!CH153)</f>
        <v>0</v>
      </c>
      <c r="DF43" s="150">
        <f ca="1">CHOOSE(MATCH($C$5,Inputs!$I$11:$O$11,0),'Project 1'!CI153,'Project 2'!CI153,'Project 3'!CI153)</f>
        <v>0</v>
      </c>
      <c r="DG43" s="150">
        <f ca="1">CHOOSE(MATCH($C$5,Inputs!$I$11:$O$11,0),'Project 1'!CJ153,'Project 2'!CJ153,'Project 3'!CJ153)</f>
        <v>0</v>
      </c>
      <c r="DH43" s="150">
        <f ca="1">CHOOSE(MATCH($C$5,Inputs!$I$11:$O$11,0),'Project 1'!CK153,'Project 2'!CK153,'Project 3'!CK153)</f>
        <v>0</v>
      </c>
      <c r="DI43" s="150">
        <f ca="1">CHOOSE(MATCH($C$5,Inputs!$I$11:$O$11,0),'Project 1'!CL153,'Project 2'!CL153,'Project 3'!CL153)</f>
        <v>0</v>
      </c>
      <c r="DJ43" s="150">
        <f ca="1">CHOOSE(MATCH($C$5,Inputs!$I$11:$O$11,0),'Project 1'!CM153,'Project 2'!CM153,'Project 3'!CM153)</f>
        <v>0</v>
      </c>
      <c r="DK43" s="150">
        <f ca="1">CHOOSE(MATCH($C$5,Inputs!$I$11:$O$11,0),'Project 1'!CN153,'Project 2'!CN153,'Project 3'!CN153)</f>
        <v>0</v>
      </c>
      <c r="DL43" s="150">
        <f ca="1">CHOOSE(MATCH($C$5,Inputs!$I$11:$O$11,0),'Project 1'!CO153,'Project 2'!CO153,'Project 3'!CO153)</f>
        <v>0</v>
      </c>
      <c r="DM43" s="150">
        <f ca="1">CHOOSE(MATCH($C$5,Inputs!$I$11:$O$11,0),'Project 1'!CP153,'Project 2'!CP153,'Project 3'!CP153)</f>
        <v>0</v>
      </c>
      <c r="DN43" s="150">
        <f ca="1">CHOOSE(MATCH($C$5,Inputs!$I$11:$O$11,0),'Project 1'!CQ153,'Project 2'!CQ153,'Project 3'!CQ153)</f>
        <v>0</v>
      </c>
      <c r="DO43" s="150">
        <f ca="1">CHOOSE(MATCH($C$5,Inputs!$I$11:$O$11,0),'Project 1'!CR153,'Project 2'!CR153,'Project 3'!CR153)</f>
        <v>0</v>
      </c>
      <c r="DP43" s="150">
        <f ca="1">CHOOSE(MATCH($C$5,Inputs!$I$11:$O$11,0),'Project 1'!CS153,'Project 2'!CS153,'Project 3'!CS153)</f>
        <v>0</v>
      </c>
      <c r="DQ43" s="150">
        <f ca="1">CHOOSE(MATCH($C$5,Inputs!$I$11:$O$11,0),'Project 1'!CT153,'Project 2'!CT153,'Project 3'!CT153)</f>
        <v>0</v>
      </c>
      <c r="DR43" s="150">
        <f ca="1">CHOOSE(MATCH($C$5,Inputs!$I$11:$O$11,0),'Project 1'!CU153,'Project 2'!CU153,'Project 3'!CU153)</f>
        <v>0</v>
      </c>
      <c r="DS43" s="150">
        <f ca="1">CHOOSE(MATCH($C$5,Inputs!$I$11:$O$11,0),'Project 1'!CV153,'Project 2'!CV153,'Project 3'!CV153)</f>
        <v>0</v>
      </c>
      <c r="DT43" s="150">
        <f ca="1">CHOOSE(MATCH($C$5,Inputs!$I$11:$O$11,0),'Project 1'!CW153,'Project 2'!CW153,'Project 3'!CW153)</f>
        <v>0</v>
      </c>
      <c r="DU43" s="150">
        <f ca="1">CHOOSE(MATCH($C$5,Inputs!$I$11:$O$11,0),'Project 1'!CX153,'Project 2'!CX153,'Project 3'!CX153)</f>
        <v>0</v>
      </c>
      <c r="DV43" s="150">
        <f ca="1">CHOOSE(MATCH($C$5,Inputs!$I$11:$O$11,0),'Project 1'!CY153,'Project 2'!CY153,'Project 3'!CY153)</f>
        <v>0</v>
      </c>
      <c r="DW43" s="150">
        <f ca="1">CHOOSE(MATCH($C$5,Inputs!$I$11:$O$11,0),'Project 1'!CZ153,'Project 2'!CZ153,'Project 3'!CZ153)</f>
        <v>0</v>
      </c>
      <c r="DX43" s="150">
        <f ca="1">CHOOSE(MATCH($C$5,Inputs!$I$11:$O$11,0),'Project 1'!DA153,'Project 2'!DA153,'Project 3'!DA153)</f>
        <v>0</v>
      </c>
      <c r="DY43" s="150">
        <f ca="1">CHOOSE(MATCH($C$5,Inputs!$I$11:$O$11,0),'Project 1'!DB153,'Project 2'!DB153,'Project 3'!DB153)</f>
        <v>0</v>
      </c>
      <c r="DZ43" s="150">
        <f ca="1">CHOOSE(MATCH($C$5,Inputs!$I$11:$O$11,0),'Project 1'!DC153,'Project 2'!DC153,'Project 3'!DC153)</f>
        <v>0</v>
      </c>
      <c r="EA43" s="150">
        <f ca="1">CHOOSE(MATCH($C$5,Inputs!$I$11:$O$11,0),'Project 1'!DD153,'Project 2'!DD153,'Project 3'!DD153)</f>
        <v>0</v>
      </c>
      <c r="EB43" s="150">
        <f ca="1">CHOOSE(MATCH($C$5,Inputs!$I$11:$O$11,0),'Project 1'!DE153,'Project 2'!DE153,'Project 3'!DE153)</f>
        <v>0</v>
      </c>
      <c r="EC43" s="150">
        <f ca="1">CHOOSE(MATCH($C$5,Inputs!$I$11:$O$11,0),'Project 1'!DF153,'Project 2'!DF153,'Project 3'!DF153)</f>
        <v>0</v>
      </c>
      <c r="ED43" s="150">
        <f ca="1">CHOOSE(MATCH($C$5,Inputs!$I$11:$O$11,0),'Project 1'!DG153,'Project 2'!DG153,'Project 3'!DG153)</f>
        <v>0</v>
      </c>
      <c r="EE43" s="150">
        <f ca="1">CHOOSE(MATCH($C$5,Inputs!$I$11:$O$11,0),'Project 1'!DH153,'Project 2'!DH153,'Project 3'!DH153)</f>
        <v>0</v>
      </c>
      <c r="EF43" s="150">
        <f ca="1">CHOOSE(MATCH($C$5,Inputs!$I$11:$O$11,0),'Project 1'!DI153,'Project 2'!DI153,'Project 3'!DI153)</f>
        <v>0</v>
      </c>
      <c r="EG43" s="150">
        <f ca="1">CHOOSE(MATCH($C$5,Inputs!$I$11:$O$11,0),'Project 1'!DJ153,'Project 2'!DJ153,'Project 3'!DJ153)</f>
        <v>0</v>
      </c>
      <c r="EH43" s="150">
        <f ca="1">CHOOSE(MATCH($C$5,Inputs!$I$11:$O$11,0),'Project 1'!DK153,'Project 2'!DK153,'Project 3'!DK153)</f>
        <v>0</v>
      </c>
      <c r="EI43" s="150">
        <f ca="1">CHOOSE(MATCH($C$5,Inputs!$I$11:$O$11,0),'Project 1'!DL153,'Project 2'!DL153,'Project 3'!DL153)</f>
        <v>0</v>
      </c>
      <c r="EJ43" s="150">
        <f ca="1">CHOOSE(MATCH($C$5,Inputs!$I$11:$O$11,0),'Project 1'!DM153,'Project 2'!DM153,'Project 3'!DM153)</f>
        <v>0</v>
      </c>
      <c r="EK43" s="150">
        <f ca="1">CHOOSE(MATCH($C$5,Inputs!$I$11:$O$11,0),'Project 1'!DN153,'Project 2'!DN153,'Project 3'!DN153)</f>
        <v>0</v>
      </c>
      <c r="EL43" s="150">
        <f ca="1">CHOOSE(MATCH($C$5,Inputs!$I$11:$O$11,0),'Project 1'!DO153,'Project 2'!DO153,'Project 3'!DO153)</f>
        <v>0</v>
      </c>
      <c r="EM43" s="150">
        <f ca="1">CHOOSE(MATCH($C$5,Inputs!$I$11:$O$11,0),'Project 1'!DP153,'Project 2'!DP153,'Project 3'!DP153)</f>
        <v>0</v>
      </c>
      <c r="EN43" s="150">
        <f ca="1">CHOOSE(MATCH($C$5,Inputs!$I$11:$O$11,0),'Project 1'!DQ153,'Project 2'!DQ153,'Project 3'!DQ153)</f>
        <v>0</v>
      </c>
      <c r="EO43" s="150">
        <f ca="1">CHOOSE(MATCH($C$5,Inputs!$I$11:$O$11,0),'Project 1'!DR153,'Project 2'!DR153,'Project 3'!DR153)</f>
        <v>0</v>
      </c>
      <c r="EP43" s="150">
        <f ca="1">CHOOSE(MATCH($C$5,Inputs!$I$11:$O$11,0),'Project 1'!DS153,'Project 2'!DS153,'Project 3'!DS153)</f>
        <v>0</v>
      </c>
      <c r="EQ43" s="150">
        <f ca="1">CHOOSE(MATCH($C$5,Inputs!$I$11:$O$11,0),'Project 1'!DT153,'Project 2'!DT153,'Project 3'!DT153)</f>
        <v>0</v>
      </c>
      <c r="ER43" s="150">
        <f ca="1">CHOOSE(MATCH($C$5,Inputs!$I$11:$O$11,0),'Project 1'!DU153,'Project 2'!DU153,'Project 3'!DU153)</f>
        <v>0</v>
      </c>
      <c r="ES43" s="150">
        <f ca="1">CHOOSE(MATCH($C$5,Inputs!$I$11:$O$11,0),'Project 1'!DV153,'Project 2'!DV153,'Project 3'!DV153)</f>
        <v>0</v>
      </c>
      <c r="ET43" s="150">
        <f ca="1">CHOOSE(MATCH($C$5,Inputs!$I$11:$O$11,0),'Project 1'!DW153,'Project 2'!DW153,'Project 3'!DW153)</f>
        <v>0</v>
      </c>
      <c r="EU43" s="150">
        <f ca="1">CHOOSE(MATCH($C$5,Inputs!$I$11:$O$11,0),'Project 1'!DX153,'Project 2'!DX153,'Project 3'!DX153)</f>
        <v>0</v>
      </c>
      <c r="EV43" s="150">
        <f ca="1">CHOOSE(MATCH($C$5,Inputs!$I$11:$O$11,0),'Project 1'!DY153,'Project 2'!DY153,'Project 3'!DY153)</f>
        <v>0</v>
      </c>
      <c r="EW43" s="150">
        <f ca="1">CHOOSE(MATCH($C$5,Inputs!$I$11:$O$11,0),'Project 1'!DZ153,'Project 2'!DZ153,'Project 3'!DZ153)</f>
        <v>0</v>
      </c>
    </row>
    <row r="44" spans="3:153">
      <c r="AF44" s="135" t="s">
        <v>331</v>
      </c>
      <c r="AG44" s="144">
        <f ca="1">CHOOSE(MATCH($C$5,Inputs!$I$11:$O$11,0),'Project 1'!J194,'Project 2'!J194,'Project 3'!J194)</f>
        <v>0</v>
      </c>
      <c r="AH44" s="144">
        <f ca="1">CHOOSE(MATCH($C$5,Inputs!$I$11:$O$11,0),'Project 1'!K194,'Project 2'!K194,'Project 3'!K194)</f>
        <v>0</v>
      </c>
      <c r="AI44" s="144">
        <f ca="1">CHOOSE(MATCH($C$5,Inputs!$I$11:$O$11,0),'Project 1'!L194,'Project 2'!L194,'Project 3'!L194)</f>
        <v>0</v>
      </c>
      <c r="AJ44" s="144">
        <f ca="1">CHOOSE(MATCH($C$5,Inputs!$I$11:$O$11,0),'Project 1'!M194,'Project 2'!M194,'Project 3'!M194)</f>
        <v>0</v>
      </c>
      <c r="AK44" s="144">
        <f ca="1">CHOOSE(MATCH($C$5,Inputs!$I$11:$O$11,0),'Project 1'!N194,'Project 2'!N194,'Project 3'!N194)</f>
        <v>216270.83361441336</v>
      </c>
      <c r="AL44" s="144">
        <f ca="1">CHOOSE(MATCH($C$5,Inputs!$I$11:$O$11,0),'Project 1'!O194,'Project 2'!O194,'Project 3'!O194)</f>
        <v>218625.67353937565</v>
      </c>
      <c r="AM44" s="144">
        <f ca="1">CHOOSE(MATCH($C$5,Inputs!$I$11:$O$11,0),'Project 1'!P194,'Project 2'!P194,'Project 3'!P194)</f>
        <v>206718.05015139258</v>
      </c>
      <c r="AN44" s="144">
        <f ca="1">CHOOSE(MATCH($C$5,Inputs!$I$11:$O$11,0),'Project 1'!Q194,'Project 2'!Q194,'Project 3'!Q194)</f>
        <v>208431.97195994444</v>
      </c>
      <c r="AO44" s="144">
        <f ca="1">CHOOSE(MATCH($C$5,Inputs!$I$11:$O$11,0),'Project 1'!R194,'Project 2'!R194,'Project 3'!R194)</f>
        <v>203140.21109967149</v>
      </c>
      <c r="AP44" s="144">
        <f ca="1">CHOOSE(MATCH($C$5,Inputs!$I$11:$O$11,0),'Project 1'!S194,'Project 2'!S194,'Project 3'!S194)</f>
        <v>191356.62471604638</v>
      </c>
      <c r="AQ44" s="144">
        <f ca="1">CHOOSE(MATCH($C$5,Inputs!$I$11:$O$11,0),'Project 1'!T194,'Project 2'!T194,'Project 3'!T194)</f>
        <v>192233.45620272457</v>
      </c>
      <c r="AR44" s="144">
        <f ca="1">CHOOSE(MATCH($C$5,Inputs!$I$11:$O$11,0),'Project 1'!U194,'Project 2'!U194,'Project 3'!U194)</f>
        <v>180634.53066330924</v>
      </c>
      <c r="AS44" s="144">
        <f ca="1">CHOOSE(MATCH($C$5,Inputs!$I$11:$O$11,0),'Project 1'!V194,'Project 2'!V194,'Project 3'!V194)</f>
        <v>181014.77690937612</v>
      </c>
      <c r="AT44" s="144">
        <f ca="1">CHOOSE(MATCH($C$5,Inputs!$I$11:$O$11,0),'Project 1'!W194,'Project 2'!W194,'Project 3'!W194)</f>
        <v>175327.01716039795</v>
      </c>
      <c r="AU44" s="144">
        <f ca="1">CHOOSE(MATCH($C$5,Inputs!$I$11:$O$11,0),'Project 1'!X194,'Project 2'!X194,'Project 3'!X194)</f>
        <v>153194.7041111298</v>
      </c>
      <c r="AV44" s="144">
        <f ca="1">CHOOSE(MATCH($C$5,Inputs!$I$11:$O$11,0),'Project 1'!Y194,'Project 2'!Y194,'Project 3'!Y194)</f>
        <v>163873.41566882591</v>
      </c>
      <c r="AW44" s="144">
        <f ca="1">CHOOSE(MATCH($C$5,Inputs!$I$11:$O$11,0),'Project 1'!Z194,'Project 2'!Z194,'Project 3'!Z194)</f>
        <v>153035.55875397031</v>
      </c>
      <c r="AX44" s="144">
        <f ca="1">CHOOSE(MATCH($C$5,Inputs!$I$11:$O$11,0),'Project 1'!AA194,'Project 2'!AA194,'Project 3'!AA194)</f>
        <v>152412.53455153911</v>
      </c>
      <c r="AY44" s="144">
        <f ca="1">CHOOSE(MATCH($C$5,Inputs!$I$11:$O$11,0),'Project 1'!AB194,'Project 2'!AB194,'Project 3'!AB194)</f>
        <v>141981.47237801569</v>
      </c>
      <c r="AZ44" s="144">
        <f ca="1">CHOOSE(MATCH($C$5,Inputs!$I$11:$O$11,0),'Project 1'!AC194,'Project 2'!AC194,'Project 3'!AC194)</f>
        <v>141054.65645771479</v>
      </c>
      <c r="BA44" s="144">
        <f ca="1">CHOOSE(MATCH($C$5,Inputs!$I$11:$O$11,0),'Project 1'!AD194,'Project 2'!AD194,'Project 3'!AD194)</f>
        <v>135446.20881762443</v>
      </c>
      <c r="BB44" s="144">
        <f ca="1">CHOOSE(MATCH($C$5,Inputs!$I$11:$O$11,0),'Project 1'!AE194,'Project 2'!AE194,'Project 3'!AE194)</f>
        <v>125710.0844655624</v>
      </c>
      <c r="BC44" s="144">
        <f ca="1">CHOOSE(MATCH($C$5,Inputs!$I$11:$O$11,0),'Project 1'!AF194,'Project 2'!AF194,'Project 3'!AF194)</f>
        <v>124428.19116209581</v>
      </c>
      <c r="BD44" s="144">
        <f ca="1">CHOOSE(MATCH($C$5,Inputs!$I$11:$O$11,0),'Project 1'!AG194,'Project 2'!AG194,'Project 3'!AG194)</f>
        <v>115199.69236215529</v>
      </c>
      <c r="BE44" s="144">
        <f ca="1">CHOOSE(MATCH($C$5,Inputs!$I$11:$O$11,0),'Project 1'!AH194,'Project 2'!AH194,'Project 3'!AH194)</f>
        <v>113744.309124055</v>
      </c>
      <c r="BF44" s="144">
        <f ca="1">CHOOSE(MATCH($C$5,Inputs!$I$11:$O$11,0),'Project 1'!AI194,'Project 2'!AI194,'Project 3'!AI194)</f>
        <v>108550.73474204008</v>
      </c>
      <c r="BG44" s="144">
        <f ca="1">CHOOSE(MATCH($C$5,Inputs!$I$11:$O$11,0),'Project 1'!AJ194,'Project 2'!AJ194,'Project 3'!AJ194)</f>
        <v>96791.572907985057</v>
      </c>
      <c r="BH44" s="144">
        <f ca="1">CHOOSE(MATCH($C$5,Inputs!$I$11:$O$11,0),'Project 1'!AK194,'Project 2'!AK194,'Project 3'!AK194)</f>
        <v>98499.793386978432</v>
      </c>
      <c r="BI44" s="144">
        <f ca="1">CHOOSE(MATCH($C$5,Inputs!$I$11:$O$11,0),'Project 1'!AL194,'Project 2'!AL194,'Project 3'!AL194)</f>
        <v>90634.756812355525</v>
      </c>
      <c r="BJ44" s="144">
        <f ca="1">CHOOSE(MATCH($C$5,Inputs!$I$11:$O$11,0),'Project 1'!AM194,'Project 2'!AM194,'Project 3'!AM194)</f>
        <v>88940.821846253675</v>
      </c>
      <c r="BK44" s="144">
        <f ca="1">CHOOSE(MATCH($C$5,Inputs!$I$11:$O$11,0),'Project 1'!AN194,'Project 2'!AN194,'Project 3'!AN194)</f>
        <v>81638.09668338779</v>
      </c>
      <c r="BL44" s="144">
        <f ca="1">CHOOSE(MATCH($C$5,Inputs!$I$11:$O$11,0),'Project 1'!AO194,'Project 2'!AO194,'Project 3'!AO194)</f>
        <v>79915.669780134907</v>
      </c>
      <c r="BM44" s="144">
        <f ca="1">CHOOSE(MATCH($C$5,Inputs!$I$11:$O$11,0),'Project 1'!AP194,'Project 2'!AP194,'Project 3'!AP194)</f>
        <v>75994.332343317219</v>
      </c>
      <c r="BN44" s="144">
        <f ca="1">CHOOSE(MATCH($C$5,Inputs!$I$11:$O$11,0),'Project 1'!AQ194,'Project 2'!AQ194,'Project 3'!AQ194)</f>
        <v>70524.521328961273</v>
      </c>
      <c r="BO44" s="144">
        <f ca="1">CHOOSE(MATCH($C$5,Inputs!$I$11:$O$11,0),'Project 1'!AR194,'Project 2'!AR194,'Project 3'!AR194)</f>
        <v>69865.783761992774</v>
      </c>
      <c r="BP44" s="144">
        <f ca="1">CHOOSE(MATCH($C$5,Inputs!$I$11:$O$11,0),'Project 1'!AS194,'Project 2'!AS194,'Project 3'!AS194)</f>
        <v>64806.502251824306</v>
      </c>
      <c r="BQ44" s="144">
        <f ca="1">CHOOSE(MATCH($C$5,Inputs!$I$11:$O$11,0),'Project 1'!AT194,'Project 2'!AT194,'Project 3'!AT194)</f>
        <v>64178.737354073957</v>
      </c>
      <c r="BR44" s="144">
        <f ca="1">CHOOSE(MATCH($C$5,Inputs!$I$11:$O$11,0),'Project 1'!AU194,'Project 2'!AU194,'Project 3'!AU194)</f>
        <v>62674.560000000005</v>
      </c>
      <c r="BS44" s="144">
        <f ca="1">CHOOSE(MATCH($C$5,Inputs!$I$11:$O$11,0),'Project 1'!AV194,'Project 2'!AV194,'Project 3'!AV194)</f>
        <v>56609.279999999999</v>
      </c>
      <c r="BT44" s="144">
        <f ca="1">CHOOSE(MATCH($C$5,Inputs!$I$11:$O$11,0),'Project 1'!AW194,'Project 2'!AW194,'Project 3'!AW194)</f>
        <v>62674.560000000005</v>
      </c>
      <c r="BU44" s="144">
        <f ca="1">CHOOSE(MATCH($C$5,Inputs!$I$11:$O$11,0),'Project 1'!AX194,'Project 2'!AX194,'Project 3'!AX194)</f>
        <v>101088</v>
      </c>
      <c r="BV44" s="144">
        <f ca="1">CHOOSE(MATCH($C$5,Inputs!$I$11:$O$11,0),'Project 1'!AY194,'Project 2'!AY194,'Project 3'!AY194)</f>
        <v>104457.60000000001</v>
      </c>
      <c r="BW44" s="144">
        <f ca="1">CHOOSE(MATCH($C$5,Inputs!$I$11:$O$11,0),'Project 1'!AZ194,'Project 2'!AZ194,'Project 3'!AZ194)</f>
        <v>101088</v>
      </c>
      <c r="BX44" s="144">
        <f ca="1">CHOOSE(MATCH($C$5,Inputs!$I$11:$O$11,0),'Project 1'!BA194,'Project 2'!BA194,'Project 3'!BA194)</f>
        <v>104457.60000000001</v>
      </c>
      <c r="BY44" s="144">
        <f ca="1">CHOOSE(MATCH($C$5,Inputs!$I$11:$O$11,0),'Project 1'!BB194,'Project 2'!BB194,'Project 3'!BB194)</f>
        <v>104457.60000000001</v>
      </c>
      <c r="BZ44" s="144">
        <f ca="1">CHOOSE(MATCH($C$5,Inputs!$I$11:$O$11,0),'Project 1'!BC194,'Project 2'!BC194,'Project 3'!BC194)</f>
        <v>101088</v>
      </c>
      <c r="CA44" s="144">
        <f ca="1">CHOOSE(MATCH($C$5,Inputs!$I$11:$O$11,0),'Project 1'!BD194,'Project 2'!BD194,'Project 3'!BD194)</f>
        <v>104457.60000000001</v>
      </c>
      <c r="CB44" s="144">
        <f ca="1">CHOOSE(MATCH($C$5,Inputs!$I$11:$O$11,0),'Project 1'!BE194,'Project 2'!BE194,'Project 3'!BE194)</f>
        <v>101088</v>
      </c>
      <c r="CC44" s="144">
        <f ca="1">CHOOSE(MATCH($C$5,Inputs!$I$11:$O$11,0),'Project 1'!BF194,'Project 2'!BF194,'Project 3'!BF194)</f>
        <v>104457.60000000001</v>
      </c>
      <c r="CD44" s="144">
        <f ca="1">CHOOSE(MATCH($C$5,Inputs!$I$11:$O$11,0),'Project 1'!BG194,'Project 2'!BG194,'Project 3'!BG194)</f>
        <v>104457.60000000001</v>
      </c>
      <c r="CE44" s="144">
        <f ca="1">CHOOSE(MATCH($C$5,Inputs!$I$11:$O$11,0),'Project 1'!BH194,'Project 2'!BH194,'Project 3'!BH194)</f>
        <v>94348.799999999988</v>
      </c>
      <c r="CF44" s="144">
        <f ca="1">CHOOSE(MATCH($C$5,Inputs!$I$11:$O$11,0),'Project 1'!BI194,'Project 2'!BI194,'Project 3'!BI194)</f>
        <v>104457.60000000001</v>
      </c>
      <c r="CG44" s="144">
        <f ca="1">CHOOSE(MATCH($C$5,Inputs!$I$11:$O$11,0),'Project 1'!BJ194,'Project 2'!BJ194,'Project 3'!BJ194)</f>
        <v>101088</v>
      </c>
      <c r="CH44" s="144">
        <f ca="1">CHOOSE(MATCH($C$5,Inputs!$I$11:$O$11,0),'Project 1'!BK194,'Project 2'!BK194,'Project 3'!BK194)</f>
        <v>104457.60000000001</v>
      </c>
      <c r="CI44" s="144">
        <f ca="1">CHOOSE(MATCH($C$5,Inputs!$I$11:$O$11,0),'Project 1'!BL194,'Project 2'!BL194,'Project 3'!BL194)</f>
        <v>101088</v>
      </c>
      <c r="CJ44" s="144">
        <f ca="1">CHOOSE(MATCH($C$5,Inputs!$I$11:$O$11,0),'Project 1'!BM194,'Project 2'!BM194,'Project 3'!BM194)</f>
        <v>104457.60000000001</v>
      </c>
      <c r="CK44" s="144">
        <f ca="1">CHOOSE(MATCH($C$5,Inputs!$I$11:$O$11,0),'Project 1'!BN194,'Project 2'!BN194,'Project 3'!BN194)</f>
        <v>104457.60000000001</v>
      </c>
      <c r="CL44" s="144">
        <f ca="1">CHOOSE(MATCH($C$5,Inputs!$I$11:$O$11,0),'Project 1'!BO194,'Project 2'!BO194,'Project 3'!BO194)</f>
        <v>101088</v>
      </c>
      <c r="CM44" s="144">
        <f ca="1">CHOOSE(MATCH($C$5,Inputs!$I$11:$O$11,0),'Project 1'!BP194,'Project 2'!BP194,'Project 3'!BP194)</f>
        <v>104457.60000000001</v>
      </c>
      <c r="CN44" s="144">
        <f ca="1">CHOOSE(MATCH($C$5,Inputs!$I$11:$O$11,0),'Project 1'!BQ194,'Project 2'!BQ194,'Project 3'!BQ194)</f>
        <v>101088</v>
      </c>
      <c r="CO44" s="144">
        <f ca="1">CHOOSE(MATCH($C$5,Inputs!$I$11:$O$11,0),'Project 1'!BR194,'Project 2'!BR194,'Project 3'!BR194)</f>
        <v>104457.60000000001</v>
      </c>
      <c r="CP44" s="144">
        <f ca="1">CHOOSE(MATCH($C$5,Inputs!$I$11:$O$11,0),'Project 1'!BS194,'Project 2'!BS194,'Project 3'!BS194)</f>
        <v>104457.60000000001</v>
      </c>
      <c r="CQ44" s="144">
        <f ca="1">CHOOSE(MATCH($C$5,Inputs!$I$11:$O$11,0),'Project 1'!BT194,'Project 2'!BT194,'Project 3'!BT194)</f>
        <v>94348.799999999988</v>
      </c>
      <c r="CR44" s="144">
        <f ca="1">CHOOSE(MATCH($C$5,Inputs!$I$11:$O$11,0),'Project 1'!BU194,'Project 2'!BU194,'Project 3'!BU194)</f>
        <v>104457.60000000001</v>
      </c>
      <c r="CS44" s="144">
        <f ca="1">CHOOSE(MATCH($C$5,Inputs!$I$11:$O$11,0),'Project 1'!BV194,'Project 2'!BV194,'Project 3'!BV194)</f>
        <v>101088</v>
      </c>
      <c r="CT44" s="144">
        <f ca="1">CHOOSE(MATCH($C$5,Inputs!$I$11:$O$11,0),'Project 1'!BW194,'Project 2'!BW194,'Project 3'!BW194)</f>
        <v>104457.60000000001</v>
      </c>
      <c r="CU44" s="144">
        <f ca="1">CHOOSE(MATCH($C$5,Inputs!$I$11:$O$11,0),'Project 1'!BX194,'Project 2'!BX194,'Project 3'!BX194)</f>
        <v>101088</v>
      </c>
      <c r="CV44" s="144">
        <f ca="1">CHOOSE(MATCH($C$5,Inputs!$I$11:$O$11,0),'Project 1'!BY194,'Project 2'!BY194,'Project 3'!BY194)</f>
        <v>104457.60000000001</v>
      </c>
      <c r="CW44" s="144">
        <f ca="1">CHOOSE(MATCH($C$5,Inputs!$I$11:$O$11,0),'Project 1'!BZ194,'Project 2'!BZ194,'Project 3'!BZ194)</f>
        <v>104457.60000000001</v>
      </c>
      <c r="CX44" s="144">
        <f ca="1">CHOOSE(MATCH($C$5,Inputs!$I$11:$O$11,0),'Project 1'!CA194,'Project 2'!CA194,'Project 3'!CA194)</f>
        <v>101088</v>
      </c>
      <c r="CY44" s="144">
        <f ca="1">CHOOSE(MATCH($C$5,Inputs!$I$11:$O$11,0),'Project 1'!CB194,'Project 2'!CB194,'Project 3'!CB194)</f>
        <v>104457.60000000001</v>
      </c>
      <c r="CZ44" s="144">
        <f ca="1">CHOOSE(MATCH($C$5,Inputs!$I$11:$O$11,0),'Project 1'!CC194,'Project 2'!CC194,'Project 3'!CC194)</f>
        <v>101088</v>
      </c>
      <c r="DA44" s="144">
        <f ca="1">CHOOSE(MATCH($C$5,Inputs!$I$11:$O$11,0),'Project 1'!CD194,'Project 2'!CD194,'Project 3'!CD194)</f>
        <v>104457.60000000001</v>
      </c>
      <c r="DB44" s="144">
        <f ca="1">CHOOSE(MATCH($C$5,Inputs!$I$11:$O$11,0),'Project 1'!CE194,'Project 2'!CE194,'Project 3'!CE194)</f>
        <v>104457.60000000001</v>
      </c>
      <c r="DC44" s="144">
        <f ca="1">CHOOSE(MATCH($C$5,Inputs!$I$11:$O$11,0),'Project 1'!CF194,'Project 2'!CF194,'Project 3'!CF194)</f>
        <v>97718.399999999994</v>
      </c>
      <c r="DD44" s="144">
        <f ca="1">CHOOSE(MATCH($C$5,Inputs!$I$11:$O$11,0),'Project 1'!CG194,'Project 2'!CG194,'Project 3'!CG194)</f>
        <v>104457.60000000001</v>
      </c>
      <c r="DE44" s="144">
        <f ca="1">CHOOSE(MATCH($C$5,Inputs!$I$11:$O$11,0),'Project 1'!CH194,'Project 2'!CH194,'Project 3'!CH194)</f>
        <v>101088</v>
      </c>
      <c r="DF44" s="144">
        <f ca="1">CHOOSE(MATCH($C$5,Inputs!$I$11:$O$11,0),'Project 1'!CI194,'Project 2'!CI194,'Project 3'!CI194)</f>
        <v>104457.60000000001</v>
      </c>
      <c r="DG44" s="144">
        <f ca="1">CHOOSE(MATCH($C$5,Inputs!$I$11:$O$11,0),'Project 1'!CJ194,'Project 2'!CJ194,'Project 3'!CJ194)</f>
        <v>101088</v>
      </c>
      <c r="DH44" s="144">
        <f ca="1">CHOOSE(MATCH($C$5,Inputs!$I$11:$O$11,0),'Project 1'!CK194,'Project 2'!CK194,'Project 3'!CK194)</f>
        <v>104457.60000000001</v>
      </c>
      <c r="DI44" s="144">
        <f ca="1">CHOOSE(MATCH($C$5,Inputs!$I$11:$O$11,0),'Project 1'!CL194,'Project 2'!CL194,'Project 3'!CL194)</f>
        <v>104457.60000000001</v>
      </c>
      <c r="DJ44" s="144">
        <f ca="1">CHOOSE(MATCH($C$5,Inputs!$I$11:$O$11,0),'Project 1'!CM194,'Project 2'!CM194,'Project 3'!CM194)</f>
        <v>101088</v>
      </c>
      <c r="DK44" s="144">
        <f ca="1">CHOOSE(MATCH($C$5,Inputs!$I$11:$O$11,0),'Project 1'!CN194,'Project 2'!CN194,'Project 3'!CN194)</f>
        <v>104457.60000000001</v>
      </c>
      <c r="DL44" s="144">
        <f ca="1">CHOOSE(MATCH($C$5,Inputs!$I$11:$O$11,0),'Project 1'!CO194,'Project 2'!CO194,'Project 3'!CO194)</f>
        <v>101088</v>
      </c>
      <c r="DM44" s="144">
        <f ca="1">CHOOSE(MATCH($C$5,Inputs!$I$11:$O$11,0),'Project 1'!CP194,'Project 2'!CP194,'Project 3'!CP194)</f>
        <v>104457.60000000001</v>
      </c>
      <c r="DN44" s="144">
        <f ca="1">CHOOSE(MATCH($C$5,Inputs!$I$11:$O$11,0),'Project 1'!CQ194,'Project 2'!CQ194,'Project 3'!CQ194)</f>
        <v>104457.60000000001</v>
      </c>
      <c r="DO44" s="144">
        <f ca="1">CHOOSE(MATCH($C$5,Inputs!$I$11:$O$11,0),'Project 1'!CR194,'Project 2'!CR194,'Project 3'!CR194)</f>
        <v>94348.799999999988</v>
      </c>
      <c r="DP44" s="144">
        <f ca="1">CHOOSE(MATCH($C$5,Inputs!$I$11:$O$11,0),'Project 1'!CS194,'Project 2'!CS194,'Project 3'!CS194)</f>
        <v>104457.60000000001</v>
      </c>
      <c r="DQ44" s="144">
        <f ca="1">CHOOSE(MATCH($C$5,Inputs!$I$11:$O$11,0),'Project 1'!CT194,'Project 2'!CT194,'Project 3'!CT194)</f>
        <v>101088</v>
      </c>
      <c r="DR44" s="144">
        <f ca="1">CHOOSE(MATCH($C$5,Inputs!$I$11:$O$11,0),'Project 1'!CU194,'Project 2'!CU194,'Project 3'!CU194)</f>
        <v>104457.60000000001</v>
      </c>
      <c r="DS44" s="144">
        <f ca="1">CHOOSE(MATCH($C$5,Inputs!$I$11:$O$11,0),'Project 1'!CV194,'Project 2'!CV194,'Project 3'!CV194)</f>
        <v>101088</v>
      </c>
      <c r="DT44" s="144">
        <f ca="1">CHOOSE(MATCH($C$5,Inputs!$I$11:$O$11,0),'Project 1'!CW194,'Project 2'!CW194,'Project 3'!CW194)</f>
        <v>104457.60000000001</v>
      </c>
      <c r="DU44" s="144">
        <f ca="1">CHOOSE(MATCH($C$5,Inputs!$I$11:$O$11,0),'Project 1'!CX194,'Project 2'!CX194,'Project 3'!CX194)</f>
        <v>104457.60000000001</v>
      </c>
      <c r="DV44" s="144">
        <f ca="1">CHOOSE(MATCH($C$5,Inputs!$I$11:$O$11,0),'Project 1'!CY194,'Project 2'!CY194,'Project 3'!CY194)</f>
        <v>101088</v>
      </c>
      <c r="DW44" s="144">
        <f ca="1">CHOOSE(MATCH($C$5,Inputs!$I$11:$O$11,0),'Project 1'!CZ194,'Project 2'!CZ194,'Project 3'!CZ194)</f>
        <v>104457.60000000001</v>
      </c>
      <c r="DX44" s="144">
        <f ca="1">CHOOSE(MATCH($C$5,Inputs!$I$11:$O$11,0),'Project 1'!DA194,'Project 2'!DA194,'Project 3'!DA194)</f>
        <v>101088</v>
      </c>
      <c r="DY44" s="144">
        <f ca="1">CHOOSE(MATCH($C$5,Inputs!$I$11:$O$11,0),'Project 1'!DB194,'Project 2'!DB194,'Project 3'!DB194)</f>
        <v>104457.60000000001</v>
      </c>
      <c r="DZ44" s="144">
        <f ca="1">CHOOSE(MATCH($C$5,Inputs!$I$11:$O$11,0),'Project 1'!DC194,'Project 2'!DC194,'Project 3'!DC194)</f>
        <v>104457.60000000001</v>
      </c>
      <c r="EA44" s="144">
        <f ca="1">CHOOSE(MATCH($C$5,Inputs!$I$11:$O$11,0),'Project 1'!DD194,'Project 2'!DD194,'Project 3'!DD194)</f>
        <v>94348.799999999988</v>
      </c>
      <c r="EB44" s="144">
        <f ca="1">CHOOSE(MATCH($C$5,Inputs!$I$11:$O$11,0),'Project 1'!DE194,'Project 2'!DE194,'Project 3'!DE194)</f>
        <v>104457.60000000001</v>
      </c>
      <c r="EC44" s="144">
        <f ca="1">CHOOSE(MATCH($C$5,Inputs!$I$11:$O$11,0),'Project 1'!DF194,'Project 2'!DF194,'Project 3'!DF194)</f>
        <v>101088</v>
      </c>
      <c r="ED44" s="144">
        <f ca="1">CHOOSE(MATCH($C$5,Inputs!$I$11:$O$11,0),'Project 1'!DG194,'Project 2'!DG194,'Project 3'!DG194)</f>
        <v>104457.60000000001</v>
      </c>
      <c r="EE44" s="144">
        <f ca="1">CHOOSE(MATCH($C$5,Inputs!$I$11:$O$11,0),'Project 1'!DH194,'Project 2'!DH194,'Project 3'!DH194)</f>
        <v>101088</v>
      </c>
      <c r="EF44" s="144">
        <f ca="1">CHOOSE(MATCH($C$5,Inputs!$I$11:$O$11,0),'Project 1'!DI194,'Project 2'!DI194,'Project 3'!DI194)</f>
        <v>104457.60000000001</v>
      </c>
      <c r="EG44" s="144">
        <f ca="1">CHOOSE(MATCH($C$5,Inputs!$I$11:$O$11,0),'Project 1'!DJ194,'Project 2'!DJ194,'Project 3'!DJ194)</f>
        <v>104457.60000000001</v>
      </c>
      <c r="EH44" s="144">
        <f ca="1">CHOOSE(MATCH($C$5,Inputs!$I$11:$O$11,0),'Project 1'!DK194,'Project 2'!DK194,'Project 3'!DK194)</f>
        <v>101088</v>
      </c>
      <c r="EI44" s="144">
        <f ca="1">CHOOSE(MATCH($C$5,Inputs!$I$11:$O$11,0),'Project 1'!DL194,'Project 2'!DL194,'Project 3'!DL194)</f>
        <v>104457.60000000001</v>
      </c>
      <c r="EJ44" s="144">
        <f ca="1">CHOOSE(MATCH($C$5,Inputs!$I$11:$O$11,0),'Project 1'!DM194,'Project 2'!DM194,'Project 3'!DM194)</f>
        <v>101088</v>
      </c>
      <c r="EK44" s="144">
        <f ca="1">CHOOSE(MATCH($C$5,Inputs!$I$11:$O$11,0),'Project 1'!DN194,'Project 2'!DN194,'Project 3'!DN194)</f>
        <v>104457.60000000001</v>
      </c>
      <c r="EL44" s="144">
        <f ca="1">CHOOSE(MATCH($C$5,Inputs!$I$11:$O$11,0),'Project 1'!DO194,'Project 2'!DO194,'Project 3'!DO194)</f>
        <v>104457.60000000001</v>
      </c>
      <c r="EM44" s="144">
        <f ca="1">CHOOSE(MATCH($C$5,Inputs!$I$11:$O$11,0),'Project 1'!DP194,'Project 2'!DP194,'Project 3'!DP194)</f>
        <v>94348.799999999988</v>
      </c>
      <c r="EN44" s="144">
        <f ca="1">CHOOSE(MATCH($C$5,Inputs!$I$11:$O$11,0),'Project 1'!DQ194,'Project 2'!DQ194,'Project 3'!DQ194)</f>
        <v>104457.60000000001</v>
      </c>
      <c r="EO44" s="144">
        <f ca="1">CHOOSE(MATCH($C$5,Inputs!$I$11:$O$11,0),'Project 1'!DR194,'Project 2'!DR194,'Project 3'!DR194)</f>
        <v>101088</v>
      </c>
      <c r="EP44" s="144">
        <f ca="1">CHOOSE(MATCH($C$5,Inputs!$I$11:$O$11,0),'Project 1'!DS194,'Project 2'!DS194,'Project 3'!DS194)</f>
        <v>104457.60000000001</v>
      </c>
      <c r="EQ44" s="144">
        <f ca="1">CHOOSE(MATCH($C$5,Inputs!$I$11:$O$11,0),'Project 1'!DT194,'Project 2'!DT194,'Project 3'!DT194)</f>
        <v>101088</v>
      </c>
      <c r="ER44" s="144">
        <f ca="1">CHOOSE(MATCH($C$5,Inputs!$I$11:$O$11,0),'Project 1'!DU194,'Project 2'!DU194,'Project 3'!DU194)</f>
        <v>104457.60000000001</v>
      </c>
      <c r="ES44" s="144">
        <f ca="1">CHOOSE(MATCH($C$5,Inputs!$I$11:$O$11,0),'Project 1'!DV194,'Project 2'!DV194,'Project 3'!DV194)</f>
        <v>104457.60000000001</v>
      </c>
      <c r="ET44" s="144">
        <f ca="1">CHOOSE(MATCH($C$5,Inputs!$I$11:$O$11,0),'Project 1'!DW194,'Project 2'!DW194,'Project 3'!DW194)</f>
        <v>101088</v>
      </c>
      <c r="EU44" s="144">
        <f ca="1">CHOOSE(MATCH($C$5,Inputs!$I$11:$O$11,0),'Project 1'!DX194,'Project 2'!DX194,'Project 3'!DX194)</f>
        <v>104457.60000000001</v>
      </c>
      <c r="EV44" s="144">
        <f ca="1">CHOOSE(MATCH($C$5,Inputs!$I$11:$O$11,0),'Project 1'!DY194,'Project 2'!DY194,'Project 3'!DY194)</f>
        <v>101088</v>
      </c>
      <c r="EW44" s="144">
        <f ca="1">CHOOSE(MATCH($C$5,Inputs!$I$11:$O$11,0),'Project 1'!DZ194,'Project 2'!DZ194,'Project 3'!DZ194)</f>
        <v>104457.60000000001</v>
      </c>
    </row>
    <row r="45" spans="3:153">
      <c r="AF45" s="135" t="s">
        <v>84</v>
      </c>
      <c r="AG45" s="144">
        <f ca="1">CHOOSE(MATCH($C$5,Inputs!$I$11:$O$11,0),'Project 1'!J195,'Project 2'!J195,'Project 3'!J195)</f>
        <v>0</v>
      </c>
      <c r="AH45" s="144">
        <f ca="1">CHOOSE(MATCH($C$5,Inputs!$I$11:$O$11,0),'Project 1'!K195,'Project 2'!K195,'Project 3'!K195)</f>
        <v>0</v>
      </c>
      <c r="AI45" s="144">
        <f ca="1">CHOOSE(MATCH($C$5,Inputs!$I$11:$O$11,0),'Project 1'!L195,'Project 2'!L195,'Project 3'!L195)</f>
        <v>0</v>
      </c>
      <c r="AJ45" s="144">
        <f ca="1">CHOOSE(MATCH($C$5,Inputs!$I$11:$O$11,0),'Project 1'!M195,'Project 2'!M195,'Project 3'!M195)</f>
        <v>0</v>
      </c>
      <c r="AK45" s="144">
        <f ca="1">CHOOSE(MATCH($C$5,Inputs!$I$11:$O$11,0),'Project 1'!N195,'Project 2'!N195,'Project 3'!N195)</f>
        <v>78084.316055586198</v>
      </c>
      <c r="AL45" s="144">
        <f ca="1">CHOOSE(MATCH($C$5,Inputs!$I$11:$O$11,0),'Project 1'!O195,'Project 2'!O195,'Project 3'!O195)</f>
        <v>78925.805589032781</v>
      </c>
      <c r="AM45" s="144">
        <f ca="1">CHOOSE(MATCH($C$5,Inputs!$I$11:$O$11,0),'Project 1'!P195,'Project 2'!P195,'Project 3'!P195)</f>
        <v>74632.677296984446</v>
      </c>
      <c r="AN45" s="144">
        <f ca="1">CHOOSE(MATCH($C$5,Inputs!$I$11:$O$11,0),'Project 1'!Q195,'Project 2'!Q195,'Project 3'!Q195)</f>
        <v>75720.944510748464</v>
      </c>
      <c r="AO45" s="144">
        <f ca="1">CHOOSE(MATCH($C$5,Inputs!$I$11:$O$11,0),'Project 1'!R195,'Project 2'!R195,'Project 3'!R195)</f>
        <v>74286.712537793937</v>
      </c>
      <c r="AP45" s="144">
        <f ca="1">CHOOSE(MATCH($C$5,Inputs!$I$11:$O$11,0),'Project 1'!S195,'Project 2'!S195,'Project 3'!S195)</f>
        <v>70474.33010970024</v>
      </c>
      <c r="AQ45" s="144">
        <f ca="1">CHOOSE(MATCH($C$5,Inputs!$I$11:$O$11,0),'Project 1'!T195,'Project 2'!T195,'Project 3'!T195)</f>
        <v>71334.124914629821</v>
      </c>
      <c r="AR45" s="144">
        <f ca="1">CHOOSE(MATCH($C$5,Inputs!$I$11:$O$11,0),'Project 1'!U195,'Project 2'!U195,'Project 3'!U195)</f>
        <v>67571.225018127516</v>
      </c>
      <c r="AS45" s="144">
        <f ca="1">CHOOSE(MATCH($C$5,Inputs!$I$11:$O$11,0),'Project 1'!V195,'Project 2'!V195,'Project 3'!V195)</f>
        <v>68296.341902434855</v>
      </c>
      <c r="AT45" s="144">
        <f ca="1">CHOOSE(MATCH($C$5,Inputs!$I$11:$O$11,0),'Project 1'!W195,'Project 2'!W195,'Project 3'!W195)</f>
        <v>66756.349465804728</v>
      </c>
      <c r="AU45" s="144">
        <f ca="1">CHOOSE(MATCH($C$5,Inputs!$I$11:$O$11,0),'Project 1'!X195,'Project 2'!X195,'Project 3'!X195)</f>
        <v>58897.479027427456</v>
      </c>
      <c r="AV45" s="144">
        <f ca="1">CHOOSE(MATCH($C$5,Inputs!$I$11:$O$11,0),'Project 1'!Y195,'Project 2'!Y195,'Project 3'!Y195)</f>
        <v>63655.124563964484</v>
      </c>
      <c r="AW45" s="144">
        <f ca="1">CHOOSE(MATCH($C$5,Inputs!$I$11:$O$11,0),'Project 1'!Z195,'Project 2'!Z195,'Project 3'!Z195)</f>
        <v>60652.800000000003</v>
      </c>
      <c r="AX45" s="144">
        <f ca="1">CHOOSE(MATCH($C$5,Inputs!$I$11:$O$11,0),'Project 1'!AA195,'Project 2'!AA195,'Project 3'!AA195)</f>
        <v>62674.560000000005</v>
      </c>
      <c r="AY45" s="144">
        <f ca="1">CHOOSE(MATCH($C$5,Inputs!$I$11:$O$11,0),'Project 1'!AB195,'Project 2'!AB195,'Project 3'!AB195)</f>
        <v>60652.800000000003</v>
      </c>
      <c r="AZ45" s="144">
        <f ca="1">CHOOSE(MATCH($C$5,Inputs!$I$11:$O$11,0),'Project 1'!AC195,'Project 2'!AC195,'Project 3'!AC195)</f>
        <v>62674.560000000005</v>
      </c>
      <c r="BA45" s="144">
        <f ca="1">CHOOSE(MATCH($C$5,Inputs!$I$11:$O$11,0),'Project 1'!AD195,'Project 2'!AD195,'Project 3'!AD195)</f>
        <v>62674.560000000005</v>
      </c>
      <c r="BB45" s="144">
        <f ca="1">CHOOSE(MATCH($C$5,Inputs!$I$11:$O$11,0),'Project 1'!AE195,'Project 2'!AE195,'Project 3'!AE195)</f>
        <v>60652.800000000003</v>
      </c>
      <c r="BC45" s="144">
        <f ca="1">CHOOSE(MATCH($C$5,Inputs!$I$11:$O$11,0),'Project 1'!AF195,'Project 2'!AF195,'Project 3'!AF195)</f>
        <v>62674.560000000005</v>
      </c>
      <c r="BD45" s="144">
        <f ca="1">CHOOSE(MATCH($C$5,Inputs!$I$11:$O$11,0),'Project 1'!AG195,'Project 2'!AG195,'Project 3'!AG195)</f>
        <v>60652.800000000003</v>
      </c>
      <c r="BE45" s="144">
        <f ca="1">CHOOSE(MATCH($C$5,Inputs!$I$11:$O$11,0),'Project 1'!AH195,'Project 2'!AH195,'Project 3'!AH195)</f>
        <v>62674.560000000005</v>
      </c>
      <c r="BF45" s="144">
        <f ca="1">CHOOSE(MATCH($C$5,Inputs!$I$11:$O$11,0),'Project 1'!AI195,'Project 2'!AI195,'Project 3'!AI195)</f>
        <v>62674.560000000005</v>
      </c>
      <c r="BG45" s="144">
        <f ca="1">CHOOSE(MATCH($C$5,Inputs!$I$11:$O$11,0),'Project 1'!AJ195,'Project 2'!AJ195,'Project 3'!AJ195)</f>
        <v>58631.039999999994</v>
      </c>
      <c r="BH45" s="144">
        <f ca="1">CHOOSE(MATCH($C$5,Inputs!$I$11:$O$11,0),'Project 1'!AK195,'Project 2'!AK195,'Project 3'!AK195)</f>
        <v>62674.560000000005</v>
      </c>
      <c r="BI45" s="144">
        <f ca="1">CHOOSE(MATCH($C$5,Inputs!$I$11:$O$11,0),'Project 1'!AL195,'Project 2'!AL195,'Project 3'!AL195)</f>
        <v>60652.800000000003</v>
      </c>
      <c r="BJ45" s="144">
        <f ca="1">CHOOSE(MATCH($C$5,Inputs!$I$11:$O$11,0),'Project 1'!AM195,'Project 2'!AM195,'Project 3'!AM195)</f>
        <v>62674.560000000005</v>
      </c>
      <c r="BK45" s="144">
        <f ca="1">CHOOSE(MATCH($C$5,Inputs!$I$11:$O$11,0),'Project 1'!AN195,'Project 2'!AN195,'Project 3'!AN195)</f>
        <v>60652.800000000003</v>
      </c>
      <c r="BL45" s="144">
        <f ca="1">CHOOSE(MATCH($C$5,Inputs!$I$11:$O$11,0),'Project 1'!AO195,'Project 2'!AO195,'Project 3'!AO195)</f>
        <v>62674.560000000005</v>
      </c>
      <c r="BM45" s="144">
        <f ca="1">CHOOSE(MATCH($C$5,Inputs!$I$11:$O$11,0),'Project 1'!AP195,'Project 2'!AP195,'Project 3'!AP195)</f>
        <v>62674.560000000005</v>
      </c>
      <c r="BN45" s="144">
        <f ca="1">CHOOSE(MATCH($C$5,Inputs!$I$11:$O$11,0),'Project 1'!AQ195,'Project 2'!AQ195,'Project 3'!AQ195)</f>
        <v>60652.800000000003</v>
      </c>
      <c r="BO45" s="144">
        <f ca="1">CHOOSE(MATCH($C$5,Inputs!$I$11:$O$11,0),'Project 1'!AR195,'Project 2'!AR195,'Project 3'!AR195)</f>
        <v>62674.560000000005</v>
      </c>
      <c r="BP45" s="144">
        <f ca="1">CHOOSE(MATCH($C$5,Inputs!$I$11:$O$11,0),'Project 1'!AS195,'Project 2'!AS195,'Project 3'!AS195)</f>
        <v>60652.800000000003</v>
      </c>
      <c r="BQ45" s="144">
        <f ca="1">CHOOSE(MATCH($C$5,Inputs!$I$11:$O$11,0),'Project 1'!AT195,'Project 2'!AT195,'Project 3'!AT195)</f>
        <v>62674.560000000005</v>
      </c>
      <c r="BR45" s="144">
        <f ca="1">CHOOSE(MATCH($C$5,Inputs!$I$11:$O$11,0),'Project 1'!AU195,'Project 2'!AU195,'Project 3'!AU195)</f>
        <v>62674.560000000005</v>
      </c>
      <c r="BS45" s="144">
        <f ca="1">CHOOSE(MATCH($C$5,Inputs!$I$11:$O$11,0),'Project 1'!AV195,'Project 2'!AV195,'Project 3'!AV195)</f>
        <v>56609.279999999999</v>
      </c>
      <c r="BT45" s="144">
        <f ca="1">CHOOSE(MATCH($C$5,Inputs!$I$11:$O$11,0),'Project 1'!AW195,'Project 2'!AW195,'Project 3'!AW195)</f>
        <v>62674.560000000005</v>
      </c>
      <c r="BU45" s="144">
        <f ca="1">CHOOSE(MATCH($C$5,Inputs!$I$11:$O$11,0),'Project 1'!AX195,'Project 2'!AX195,'Project 3'!AX195)</f>
        <v>101088</v>
      </c>
      <c r="BV45" s="144">
        <f ca="1">CHOOSE(MATCH($C$5,Inputs!$I$11:$O$11,0),'Project 1'!AY195,'Project 2'!AY195,'Project 3'!AY195)</f>
        <v>104457.60000000001</v>
      </c>
      <c r="BW45" s="144">
        <f ca="1">CHOOSE(MATCH($C$5,Inputs!$I$11:$O$11,0),'Project 1'!AZ195,'Project 2'!AZ195,'Project 3'!AZ195)</f>
        <v>101088</v>
      </c>
      <c r="BX45" s="144">
        <f ca="1">CHOOSE(MATCH($C$5,Inputs!$I$11:$O$11,0),'Project 1'!BA195,'Project 2'!BA195,'Project 3'!BA195)</f>
        <v>104457.60000000001</v>
      </c>
      <c r="BY45" s="144">
        <f ca="1">CHOOSE(MATCH($C$5,Inputs!$I$11:$O$11,0),'Project 1'!BB195,'Project 2'!BB195,'Project 3'!BB195)</f>
        <v>104457.60000000001</v>
      </c>
      <c r="BZ45" s="144">
        <f ca="1">CHOOSE(MATCH($C$5,Inputs!$I$11:$O$11,0),'Project 1'!BC195,'Project 2'!BC195,'Project 3'!BC195)</f>
        <v>101088</v>
      </c>
      <c r="CA45" s="144">
        <f ca="1">CHOOSE(MATCH($C$5,Inputs!$I$11:$O$11,0),'Project 1'!BD195,'Project 2'!BD195,'Project 3'!BD195)</f>
        <v>104457.60000000001</v>
      </c>
      <c r="CB45" s="144">
        <f ca="1">CHOOSE(MATCH($C$5,Inputs!$I$11:$O$11,0),'Project 1'!BE195,'Project 2'!BE195,'Project 3'!BE195)</f>
        <v>101088</v>
      </c>
      <c r="CC45" s="144">
        <f ca="1">CHOOSE(MATCH($C$5,Inputs!$I$11:$O$11,0),'Project 1'!BF195,'Project 2'!BF195,'Project 3'!BF195)</f>
        <v>104457.60000000001</v>
      </c>
      <c r="CD45" s="144">
        <f ca="1">CHOOSE(MATCH($C$5,Inputs!$I$11:$O$11,0),'Project 1'!BG195,'Project 2'!BG195,'Project 3'!BG195)</f>
        <v>104457.60000000001</v>
      </c>
      <c r="CE45" s="144">
        <f ca="1">CHOOSE(MATCH($C$5,Inputs!$I$11:$O$11,0),'Project 1'!BH195,'Project 2'!BH195,'Project 3'!BH195)</f>
        <v>94348.799999999988</v>
      </c>
      <c r="CF45" s="144">
        <f ca="1">CHOOSE(MATCH($C$5,Inputs!$I$11:$O$11,0),'Project 1'!BI195,'Project 2'!BI195,'Project 3'!BI195)</f>
        <v>104457.60000000001</v>
      </c>
      <c r="CG45" s="144">
        <f ca="1">CHOOSE(MATCH($C$5,Inputs!$I$11:$O$11,0),'Project 1'!BJ195,'Project 2'!BJ195,'Project 3'!BJ195)</f>
        <v>101088</v>
      </c>
      <c r="CH45" s="144">
        <f ca="1">CHOOSE(MATCH($C$5,Inputs!$I$11:$O$11,0),'Project 1'!BK195,'Project 2'!BK195,'Project 3'!BK195)</f>
        <v>104457.60000000001</v>
      </c>
      <c r="CI45" s="144">
        <f ca="1">CHOOSE(MATCH($C$5,Inputs!$I$11:$O$11,0),'Project 1'!BL195,'Project 2'!BL195,'Project 3'!BL195)</f>
        <v>101088</v>
      </c>
      <c r="CJ45" s="144">
        <f ca="1">CHOOSE(MATCH($C$5,Inputs!$I$11:$O$11,0),'Project 1'!BM195,'Project 2'!BM195,'Project 3'!BM195)</f>
        <v>104457.60000000001</v>
      </c>
      <c r="CK45" s="144">
        <f ca="1">CHOOSE(MATCH($C$5,Inputs!$I$11:$O$11,0),'Project 1'!BN195,'Project 2'!BN195,'Project 3'!BN195)</f>
        <v>104457.60000000001</v>
      </c>
      <c r="CL45" s="144">
        <f ca="1">CHOOSE(MATCH($C$5,Inputs!$I$11:$O$11,0),'Project 1'!BO195,'Project 2'!BO195,'Project 3'!BO195)</f>
        <v>101088</v>
      </c>
      <c r="CM45" s="144">
        <f ca="1">CHOOSE(MATCH($C$5,Inputs!$I$11:$O$11,0),'Project 1'!BP195,'Project 2'!BP195,'Project 3'!BP195)</f>
        <v>104457.60000000001</v>
      </c>
      <c r="CN45" s="144">
        <f ca="1">CHOOSE(MATCH($C$5,Inputs!$I$11:$O$11,0),'Project 1'!BQ195,'Project 2'!BQ195,'Project 3'!BQ195)</f>
        <v>101088</v>
      </c>
      <c r="CO45" s="144">
        <f ca="1">CHOOSE(MATCH($C$5,Inputs!$I$11:$O$11,0),'Project 1'!BR195,'Project 2'!BR195,'Project 3'!BR195)</f>
        <v>104457.60000000001</v>
      </c>
      <c r="CP45" s="144">
        <f ca="1">CHOOSE(MATCH($C$5,Inputs!$I$11:$O$11,0),'Project 1'!BS195,'Project 2'!BS195,'Project 3'!BS195)</f>
        <v>104457.60000000001</v>
      </c>
      <c r="CQ45" s="144">
        <f ca="1">CHOOSE(MATCH($C$5,Inputs!$I$11:$O$11,0),'Project 1'!BT195,'Project 2'!BT195,'Project 3'!BT195)</f>
        <v>94348.799999999988</v>
      </c>
      <c r="CR45" s="144">
        <f ca="1">CHOOSE(MATCH($C$5,Inputs!$I$11:$O$11,0),'Project 1'!BU195,'Project 2'!BU195,'Project 3'!BU195)</f>
        <v>104457.60000000001</v>
      </c>
      <c r="CS45" s="144">
        <f ca="1">CHOOSE(MATCH($C$5,Inputs!$I$11:$O$11,0),'Project 1'!BV195,'Project 2'!BV195,'Project 3'!BV195)</f>
        <v>101088</v>
      </c>
      <c r="CT45" s="144">
        <f ca="1">CHOOSE(MATCH($C$5,Inputs!$I$11:$O$11,0),'Project 1'!BW195,'Project 2'!BW195,'Project 3'!BW195)</f>
        <v>104457.60000000001</v>
      </c>
      <c r="CU45" s="144">
        <f ca="1">CHOOSE(MATCH($C$5,Inputs!$I$11:$O$11,0),'Project 1'!BX195,'Project 2'!BX195,'Project 3'!BX195)</f>
        <v>101088</v>
      </c>
      <c r="CV45" s="144">
        <f ca="1">CHOOSE(MATCH($C$5,Inputs!$I$11:$O$11,0),'Project 1'!BY195,'Project 2'!BY195,'Project 3'!BY195)</f>
        <v>104457.60000000001</v>
      </c>
      <c r="CW45" s="144">
        <f ca="1">CHOOSE(MATCH($C$5,Inputs!$I$11:$O$11,0),'Project 1'!BZ195,'Project 2'!BZ195,'Project 3'!BZ195)</f>
        <v>104457.60000000001</v>
      </c>
      <c r="CX45" s="144">
        <f ca="1">CHOOSE(MATCH($C$5,Inputs!$I$11:$O$11,0),'Project 1'!CA195,'Project 2'!CA195,'Project 3'!CA195)</f>
        <v>101088</v>
      </c>
      <c r="CY45" s="144">
        <f ca="1">CHOOSE(MATCH($C$5,Inputs!$I$11:$O$11,0),'Project 1'!CB195,'Project 2'!CB195,'Project 3'!CB195)</f>
        <v>104457.60000000001</v>
      </c>
      <c r="CZ45" s="144">
        <f ca="1">CHOOSE(MATCH($C$5,Inputs!$I$11:$O$11,0),'Project 1'!CC195,'Project 2'!CC195,'Project 3'!CC195)</f>
        <v>101088</v>
      </c>
      <c r="DA45" s="144">
        <f ca="1">CHOOSE(MATCH($C$5,Inputs!$I$11:$O$11,0),'Project 1'!CD195,'Project 2'!CD195,'Project 3'!CD195)</f>
        <v>104457.60000000001</v>
      </c>
      <c r="DB45" s="144">
        <f ca="1">CHOOSE(MATCH($C$5,Inputs!$I$11:$O$11,0),'Project 1'!CE195,'Project 2'!CE195,'Project 3'!CE195)</f>
        <v>104457.60000000001</v>
      </c>
      <c r="DC45" s="144">
        <f ca="1">CHOOSE(MATCH($C$5,Inputs!$I$11:$O$11,0),'Project 1'!CF195,'Project 2'!CF195,'Project 3'!CF195)</f>
        <v>97718.399999999994</v>
      </c>
      <c r="DD45" s="144">
        <f ca="1">CHOOSE(MATCH($C$5,Inputs!$I$11:$O$11,0),'Project 1'!CG195,'Project 2'!CG195,'Project 3'!CG195)</f>
        <v>104457.60000000001</v>
      </c>
      <c r="DE45" s="144">
        <f ca="1">CHOOSE(MATCH($C$5,Inputs!$I$11:$O$11,0),'Project 1'!CH195,'Project 2'!CH195,'Project 3'!CH195)</f>
        <v>101088</v>
      </c>
      <c r="DF45" s="144">
        <f ca="1">CHOOSE(MATCH($C$5,Inputs!$I$11:$O$11,0),'Project 1'!CI195,'Project 2'!CI195,'Project 3'!CI195)</f>
        <v>104457.60000000001</v>
      </c>
      <c r="DG45" s="144">
        <f ca="1">CHOOSE(MATCH($C$5,Inputs!$I$11:$O$11,0),'Project 1'!CJ195,'Project 2'!CJ195,'Project 3'!CJ195)</f>
        <v>101088</v>
      </c>
      <c r="DH45" s="144">
        <f ca="1">CHOOSE(MATCH($C$5,Inputs!$I$11:$O$11,0),'Project 1'!CK195,'Project 2'!CK195,'Project 3'!CK195)</f>
        <v>104457.60000000001</v>
      </c>
      <c r="DI45" s="144">
        <f ca="1">CHOOSE(MATCH($C$5,Inputs!$I$11:$O$11,0),'Project 1'!CL195,'Project 2'!CL195,'Project 3'!CL195)</f>
        <v>104457.60000000001</v>
      </c>
      <c r="DJ45" s="144">
        <f ca="1">CHOOSE(MATCH($C$5,Inputs!$I$11:$O$11,0),'Project 1'!CM195,'Project 2'!CM195,'Project 3'!CM195)</f>
        <v>101088</v>
      </c>
      <c r="DK45" s="144">
        <f ca="1">CHOOSE(MATCH($C$5,Inputs!$I$11:$O$11,0),'Project 1'!CN195,'Project 2'!CN195,'Project 3'!CN195)</f>
        <v>104457.60000000001</v>
      </c>
      <c r="DL45" s="144">
        <f ca="1">CHOOSE(MATCH($C$5,Inputs!$I$11:$O$11,0),'Project 1'!CO195,'Project 2'!CO195,'Project 3'!CO195)</f>
        <v>101088</v>
      </c>
      <c r="DM45" s="144">
        <f ca="1">CHOOSE(MATCH($C$5,Inputs!$I$11:$O$11,0),'Project 1'!CP195,'Project 2'!CP195,'Project 3'!CP195)</f>
        <v>104457.60000000001</v>
      </c>
      <c r="DN45" s="144">
        <f ca="1">CHOOSE(MATCH($C$5,Inputs!$I$11:$O$11,0),'Project 1'!CQ195,'Project 2'!CQ195,'Project 3'!CQ195)</f>
        <v>104457.60000000001</v>
      </c>
      <c r="DO45" s="144">
        <f ca="1">CHOOSE(MATCH($C$5,Inputs!$I$11:$O$11,0),'Project 1'!CR195,'Project 2'!CR195,'Project 3'!CR195)</f>
        <v>94348.799999999988</v>
      </c>
      <c r="DP45" s="144">
        <f ca="1">CHOOSE(MATCH($C$5,Inputs!$I$11:$O$11,0),'Project 1'!CS195,'Project 2'!CS195,'Project 3'!CS195)</f>
        <v>104457.60000000001</v>
      </c>
      <c r="DQ45" s="144">
        <f ca="1">CHOOSE(MATCH($C$5,Inputs!$I$11:$O$11,0),'Project 1'!CT195,'Project 2'!CT195,'Project 3'!CT195)</f>
        <v>101088</v>
      </c>
      <c r="DR45" s="144">
        <f ca="1">CHOOSE(MATCH($C$5,Inputs!$I$11:$O$11,0),'Project 1'!CU195,'Project 2'!CU195,'Project 3'!CU195)</f>
        <v>104457.60000000001</v>
      </c>
      <c r="DS45" s="144">
        <f ca="1">CHOOSE(MATCH($C$5,Inputs!$I$11:$O$11,0),'Project 1'!CV195,'Project 2'!CV195,'Project 3'!CV195)</f>
        <v>101088</v>
      </c>
      <c r="DT45" s="144">
        <f ca="1">CHOOSE(MATCH($C$5,Inputs!$I$11:$O$11,0),'Project 1'!CW195,'Project 2'!CW195,'Project 3'!CW195)</f>
        <v>104457.60000000001</v>
      </c>
      <c r="DU45" s="144">
        <f ca="1">CHOOSE(MATCH($C$5,Inputs!$I$11:$O$11,0),'Project 1'!CX195,'Project 2'!CX195,'Project 3'!CX195)</f>
        <v>104457.60000000001</v>
      </c>
      <c r="DV45" s="144">
        <f ca="1">CHOOSE(MATCH($C$5,Inputs!$I$11:$O$11,0),'Project 1'!CY195,'Project 2'!CY195,'Project 3'!CY195)</f>
        <v>101088</v>
      </c>
      <c r="DW45" s="144">
        <f ca="1">CHOOSE(MATCH($C$5,Inputs!$I$11:$O$11,0),'Project 1'!CZ195,'Project 2'!CZ195,'Project 3'!CZ195)</f>
        <v>104457.60000000001</v>
      </c>
      <c r="DX45" s="144">
        <f ca="1">CHOOSE(MATCH($C$5,Inputs!$I$11:$O$11,0),'Project 1'!DA195,'Project 2'!DA195,'Project 3'!DA195)</f>
        <v>101088</v>
      </c>
      <c r="DY45" s="144">
        <f ca="1">CHOOSE(MATCH($C$5,Inputs!$I$11:$O$11,0),'Project 1'!DB195,'Project 2'!DB195,'Project 3'!DB195)</f>
        <v>104457.60000000001</v>
      </c>
      <c r="DZ45" s="144">
        <f ca="1">CHOOSE(MATCH($C$5,Inputs!$I$11:$O$11,0),'Project 1'!DC195,'Project 2'!DC195,'Project 3'!DC195)</f>
        <v>104457.60000000001</v>
      </c>
      <c r="EA45" s="144">
        <f ca="1">CHOOSE(MATCH($C$5,Inputs!$I$11:$O$11,0),'Project 1'!DD195,'Project 2'!DD195,'Project 3'!DD195)</f>
        <v>94348.799999999988</v>
      </c>
      <c r="EB45" s="144">
        <f ca="1">CHOOSE(MATCH($C$5,Inputs!$I$11:$O$11,0),'Project 1'!DE195,'Project 2'!DE195,'Project 3'!DE195)</f>
        <v>104457.60000000001</v>
      </c>
      <c r="EC45" s="144">
        <f ca="1">CHOOSE(MATCH($C$5,Inputs!$I$11:$O$11,0),'Project 1'!DF195,'Project 2'!DF195,'Project 3'!DF195)</f>
        <v>101088</v>
      </c>
      <c r="ED45" s="144">
        <f ca="1">CHOOSE(MATCH($C$5,Inputs!$I$11:$O$11,0),'Project 1'!DG195,'Project 2'!DG195,'Project 3'!DG195)</f>
        <v>104457.60000000001</v>
      </c>
      <c r="EE45" s="144">
        <f ca="1">CHOOSE(MATCH($C$5,Inputs!$I$11:$O$11,0),'Project 1'!DH195,'Project 2'!DH195,'Project 3'!DH195)</f>
        <v>101088</v>
      </c>
      <c r="EF45" s="144">
        <f ca="1">CHOOSE(MATCH($C$5,Inputs!$I$11:$O$11,0),'Project 1'!DI195,'Project 2'!DI195,'Project 3'!DI195)</f>
        <v>104457.60000000001</v>
      </c>
      <c r="EG45" s="144">
        <f ca="1">CHOOSE(MATCH($C$5,Inputs!$I$11:$O$11,0),'Project 1'!DJ195,'Project 2'!DJ195,'Project 3'!DJ195)</f>
        <v>104457.60000000001</v>
      </c>
      <c r="EH45" s="144">
        <f ca="1">CHOOSE(MATCH($C$5,Inputs!$I$11:$O$11,0),'Project 1'!DK195,'Project 2'!DK195,'Project 3'!DK195)</f>
        <v>101088</v>
      </c>
      <c r="EI45" s="144">
        <f ca="1">CHOOSE(MATCH($C$5,Inputs!$I$11:$O$11,0),'Project 1'!DL195,'Project 2'!DL195,'Project 3'!DL195)</f>
        <v>104457.60000000001</v>
      </c>
      <c r="EJ45" s="144">
        <f ca="1">CHOOSE(MATCH($C$5,Inputs!$I$11:$O$11,0),'Project 1'!DM195,'Project 2'!DM195,'Project 3'!DM195)</f>
        <v>101088</v>
      </c>
      <c r="EK45" s="144">
        <f ca="1">CHOOSE(MATCH($C$5,Inputs!$I$11:$O$11,0),'Project 1'!DN195,'Project 2'!DN195,'Project 3'!DN195)</f>
        <v>104457.60000000001</v>
      </c>
      <c r="EL45" s="144">
        <f ca="1">CHOOSE(MATCH($C$5,Inputs!$I$11:$O$11,0),'Project 1'!DO195,'Project 2'!DO195,'Project 3'!DO195)</f>
        <v>104457.60000000001</v>
      </c>
      <c r="EM45" s="144">
        <f ca="1">CHOOSE(MATCH($C$5,Inputs!$I$11:$O$11,0),'Project 1'!DP195,'Project 2'!DP195,'Project 3'!DP195)</f>
        <v>94348.799999999988</v>
      </c>
      <c r="EN45" s="144">
        <f ca="1">CHOOSE(MATCH($C$5,Inputs!$I$11:$O$11,0),'Project 1'!DQ195,'Project 2'!DQ195,'Project 3'!DQ195)</f>
        <v>104457.60000000001</v>
      </c>
      <c r="EO45" s="144">
        <f ca="1">CHOOSE(MATCH($C$5,Inputs!$I$11:$O$11,0),'Project 1'!DR195,'Project 2'!DR195,'Project 3'!DR195)</f>
        <v>101088</v>
      </c>
      <c r="EP45" s="144">
        <f ca="1">CHOOSE(MATCH($C$5,Inputs!$I$11:$O$11,0),'Project 1'!DS195,'Project 2'!DS195,'Project 3'!DS195)</f>
        <v>104457.60000000001</v>
      </c>
      <c r="EQ45" s="144">
        <f ca="1">CHOOSE(MATCH($C$5,Inputs!$I$11:$O$11,0),'Project 1'!DT195,'Project 2'!DT195,'Project 3'!DT195)</f>
        <v>101088</v>
      </c>
      <c r="ER45" s="144">
        <f ca="1">CHOOSE(MATCH($C$5,Inputs!$I$11:$O$11,0),'Project 1'!DU195,'Project 2'!DU195,'Project 3'!DU195)</f>
        <v>104457.60000000001</v>
      </c>
      <c r="ES45" s="144">
        <f ca="1">CHOOSE(MATCH($C$5,Inputs!$I$11:$O$11,0),'Project 1'!DV195,'Project 2'!DV195,'Project 3'!DV195)</f>
        <v>104457.60000000001</v>
      </c>
      <c r="ET45" s="144">
        <f ca="1">CHOOSE(MATCH($C$5,Inputs!$I$11:$O$11,0),'Project 1'!DW195,'Project 2'!DW195,'Project 3'!DW195)</f>
        <v>101088</v>
      </c>
      <c r="EU45" s="144">
        <f ca="1">CHOOSE(MATCH($C$5,Inputs!$I$11:$O$11,0),'Project 1'!DX195,'Project 2'!DX195,'Project 3'!DX195)</f>
        <v>104457.60000000001</v>
      </c>
      <c r="EV45" s="144">
        <f ca="1">CHOOSE(MATCH($C$5,Inputs!$I$11:$O$11,0),'Project 1'!DY195,'Project 2'!DY195,'Project 3'!DY195)</f>
        <v>101088</v>
      </c>
      <c r="EW45" s="144">
        <f ca="1">CHOOSE(MATCH($C$5,Inputs!$I$11:$O$11,0),'Project 1'!DZ195,'Project 2'!DZ195,'Project 3'!DZ195)</f>
        <v>104457.60000000001</v>
      </c>
    </row>
    <row r="46" spans="3:153">
      <c r="AF46" s="135" t="s">
        <v>260</v>
      </c>
      <c r="AG46" s="144">
        <f ca="1">CHOOSE(MATCH($C$5,Inputs!$I$11:$O$11,0),'Project 1'!J196,'Project 2'!J196,'Project 3'!J196)</f>
        <v>0</v>
      </c>
      <c r="AH46" s="144">
        <f ca="1">CHOOSE(MATCH($C$5,Inputs!$I$11:$O$11,0),'Project 1'!K196,'Project 2'!K196,'Project 3'!K196)</f>
        <v>0</v>
      </c>
      <c r="AI46" s="144">
        <f ca="1">CHOOSE(MATCH($C$5,Inputs!$I$11:$O$11,0),'Project 1'!L196,'Project 2'!L196,'Project 3'!L196)</f>
        <v>0</v>
      </c>
      <c r="AJ46" s="144">
        <f ca="1">CHOOSE(MATCH($C$5,Inputs!$I$11:$O$11,0),'Project 1'!M196,'Project 2'!M196,'Project 3'!M196)</f>
        <v>0</v>
      </c>
      <c r="AK46" s="144">
        <f ca="1">CHOOSE(MATCH($C$5,Inputs!$I$11:$O$11,0),'Project 1'!N196,'Project 2'!N196,'Project 3'!N196)</f>
        <v>132743.33729449654</v>
      </c>
      <c r="AL46" s="144">
        <f ca="1">CHOOSE(MATCH($C$5,Inputs!$I$11:$O$11,0),'Project 1'!O196,'Project 2'!O196,'Project 3'!O196)</f>
        <v>134173.86950135574</v>
      </c>
      <c r="AM46" s="144">
        <f ca="1">CHOOSE(MATCH($C$5,Inputs!$I$11:$O$11,0),'Project 1'!P196,'Project 2'!P196,'Project 3'!P196)</f>
        <v>126865.96187316478</v>
      </c>
      <c r="AN46" s="144">
        <f ca="1">CHOOSE(MATCH($C$5,Inputs!$I$11:$O$11,0),'Project 1'!Q196,'Project 2'!Q196,'Project 3'!Q196)</f>
        <v>127922.65289102988</v>
      </c>
      <c r="AO46" s="144">
        <f ca="1">CHOOSE(MATCH($C$5,Inputs!$I$11:$O$11,0),'Project 1'!R196,'Project 2'!R196,'Project 3'!R196)</f>
        <v>124671.72708566625</v>
      </c>
      <c r="AP46" s="144">
        <f ca="1">CHOOSE(MATCH($C$5,Inputs!$I$11:$O$11,0),'Project 1'!S196,'Project 2'!S196,'Project 3'!S196)</f>
        <v>117440.37491532057</v>
      </c>
      <c r="AQ46" s="144">
        <f ca="1">CHOOSE(MATCH($C$5,Inputs!$I$11:$O$11,0),'Project 1'!T196,'Project 2'!T196,'Project 3'!T196)</f>
        <v>117979.19513982761</v>
      </c>
      <c r="AR46" s="144">
        <f ca="1">CHOOSE(MATCH($C$5,Inputs!$I$11:$O$11,0),'Project 1'!U196,'Project 2'!U196,'Project 3'!U196)</f>
        <v>110860.00337442236</v>
      </c>
      <c r="AS46" s="144">
        <f ca="1">CHOOSE(MATCH($C$5,Inputs!$I$11:$O$11,0),'Project 1'!V196,'Project 2'!V196,'Project 3'!V196)</f>
        <v>111093.553645519</v>
      </c>
      <c r="AT46" s="144">
        <f ca="1">CHOOSE(MATCH($C$5,Inputs!$I$11:$O$11,0),'Project 1'!W196,'Project 2'!W196,'Project 3'!W196)</f>
        <v>107602.9041224907</v>
      </c>
      <c r="AU46" s="144">
        <f ca="1">CHOOSE(MATCH($C$5,Inputs!$I$11:$O$11,0),'Project 1'!X196,'Project 2'!X196,'Project 3'!X196)</f>
        <v>94019.608462168922</v>
      </c>
      <c r="AV46" s="144">
        <f ca="1">CHOOSE(MATCH($C$5,Inputs!$I$11:$O$11,0),'Project 1'!Y196,'Project 2'!Y196,'Project 3'!Y196)</f>
        <v>100573.46101165283</v>
      </c>
      <c r="AW46" s="144">
        <f ca="1">CHOOSE(MATCH($C$5,Inputs!$I$11:$O$11,0),'Project 1'!Z196,'Project 2'!Z196,'Project 3'!Z196)</f>
        <v>93921.985423120597</v>
      </c>
      <c r="AX46" s="144">
        <f ca="1">CHOOSE(MATCH($C$5,Inputs!$I$11:$O$11,0),'Project 1'!AA196,'Project 2'!AA196,'Project 3'!AA196)</f>
        <v>93539.600684781777</v>
      </c>
      <c r="AY46" s="144">
        <f ca="1">CHOOSE(MATCH($C$5,Inputs!$I$11:$O$11,0),'Project 1'!AB196,'Project 2'!AB196,'Project 3'!AB196)</f>
        <v>87137.792195532267</v>
      </c>
      <c r="AZ46" s="144">
        <f ca="1">CHOOSE(MATCH($C$5,Inputs!$I$11:$O$11,0),'Project 1'!AC196,'Project 2'!AC196,'Project 3'!AC196)</f>
        <v>86568.979757499619</v>
      </c>
      <c r="BA46" s="144">
        <f ca="1">CHOOSE(MATCH($C$5,Inputs!$I$11:$O$11,0),'Project 1'!AD196,'Project 2'!AD196,'Project 3'!AD196)</f>
        <v>83126.9241466526</v>
      </c>
      <c r="BB46" s="144">
        <f ca="1">CHOOSE(MATCH($C$5,Inputs!$I$11:$O$11,0),'Project 1'!AE196,'Project 2'!AE196,'Project 3'!AE196)</f>
        <v>77151.608877334147</v>
      </c>
      <c r="BC46" s="144">
        <f ca="1">CHOOSE(MATCH($C$5,Inputs!$I$11:$O$11,0),'Project 1'!AF196,'Project 2'!AF196,'Project 3'!AF196)</f>
        <v>76558.137386894989</v>
      </c>
      <c r="BD46" s="144">
        <f ca="1">CHOOSE(MATCH($C$5,Inputs!$I$11:$O$11,0),'Project 1'!AG196,'Project 2'!AG196,'Project 3'!AG196)</f>
        <v>71688.226533855544</v>
      </c>
      <c r="BE46" s="144">
        <f ca="1">CHOOSE(MATCH($C$5,Inputs!$I$11:$O$11,0),'Project 1'!AH196,'Project 2'!AH196,'Project 3'!AH196)</f>
        <v>71640.401389367675</v>
      </c>
      <c r="BF46" s="144">
        <f ca="1">CHOOSE(MATCH($C$5,Inputs!$I$11:$O$11,0),'Project 1'!AI196,'Project 2'!AI196,'Project 3'!AI196)</f>
        <v>69249.82566913942</v>
      </c>
      <c r="BG46" s="144">
        <f ca="1">CHOOSE(MATCH($C$5,Inputs!$I$11:$O$11,0),'Project 1'!AJ196,'Project 2'!AJ196,'Project 3'!AJ196)</f>
        <v>62592.983852005476</v>
      </c>
      <c r="BH46" s="144">
        <f ca="1">CHOOSE(MATCH($C$5,Inputs!$I$11:$O$11,0),'Project 1'!AK196,'Project 2'!AK196,'Project 3'!AK196)</f>
        <v>64623.429011906934</v>
      </c>
      <c r="BI46" s="144">
        <f ca="1">CHOOSE(MATCH($C$5,Inputs!$I$11:$O$11,0),'Project 1'!AL196,'Project 2'!AL196,'Project 3'!AL196)</f>
        <v>60652.800000000003</v>
      </c>
      <c r="BJ46" s="144">
        <f ca="1">CHOOSE(MATCH($C$5,Inputs!$I$11:$O$11,0),'Project 1'!AM196,'Project 2'!AM196,'Project 3'!AM196)</f>
        <v>62674.560000000005</v>
      </c>
      <c r="BK46" s="144">
        <f ca="1">CHOOSE(MATCH($C$5,Inputs!$I$11:$O$11,0),'Project 1'!AN196,'Project 2'!AN196,'Project 3'!AN196)</f>
        <v>60652.800000000003</v>
      </c>
      <c r="BL46" s="144">
        <f ca="1">CHOOSE(MATCH($C$5,Inputs!$I$11:$O$11,0),'Project 1'!AO196,'Project 2'!AO196,'Project 3'!AO196)</f>
        <v>62674.560000000005</v>
      </c>
      <c r="BM46" s="144">
        <f ca="1">CHOOSE(MATCH($C$5,Inputs!$I$11:$O$11,0),'Project 1'!AP196,'Project 2'!AP196,'Project 3'!AP196)</f>
        <v>62674.560000000005</v>
      </c>
      <c r="BN46" s="144">
        <f ca="1">CHOOSE(MATCH($C$5,Inputs!$I$11:$O$11,0),'Project 1'!AQ196,'Project 2'!AQ196,'Project 3'!AQ196)</f>
        <v>60652.800000000003</v>
      </c>
      <c r="BO46" s="144">
        <f ca="1">CHOOSE(MATCH($C$5,Inputs!$I$11:$O$11,0),'Project 1'!AR196,'Project 2'!AR196,'Project 3'!AR196)</f>
        <v>62674.560000000005</v>
      </c>
      <c r="BP46" s="144">
        <f ca="1">CHOOSE(MATCH($C$5,Inputs!$I$11:$O$11,0),'Project 1'!AS196,'Project 2'!AS196,'Project 3'!AS196)</f>
        <v>60652.800000000003</v>
      </c>
      <c r="BQ46" s="144">
        <f ca="1">CHOOSE(MATCH($C$5,Inputs!$I$11:$O$11,0),'Project 1'!AT196,'Project 2'!AT196,'Project 3'!AT196)</f>
        <v>62674.560000000005</v>
      </c>
      <c r="BR46" s="144">
        <f ca="1">CHOOSE(MATCH($C$5,Inputs!$I$11:$O$11,0),'Project 1'!AU196,'Project 2'!AU196,'Project 3'!AU196)</f>
        <v>62674.560000000005</v>
      </c>
      <c r="BS46" s="144">
        <f ca="1">CHOOSE(MATCH($C$5,Inputs!$I$11:$O$11,0),'Project 1'!AV196,'Project 2'!AV196,'Project 3'!AV196)</f>
        <v>56609.279999999999</v>
      </c>
      <c r="BT46" s="144">
        <f ca="1">CHOOSE(MATCH($C$5,Inputs!$I$11:$O$11,0),'Project 1'!AW196,'Project 2'!AW196,'Project 3'!AW196)</f>
        <v>62674.560000000005</v>
      </c>
      <c r="BU46" s="144">
        <f ca="1">CHOOSE(MATCH($C$5,Inputs!$I$11:$O$11,0),'Project 1'!AX196,'Project 2'!AX196,'Project 3'!AX196)</f>
        <v>101088</v>
      </c>
      <c r="BV46" s="144">
        <f ca="1">CHOOSE(MATCH($C$5,Inputs!$I$11:$O$11,0),'Project 1'!AY196,'Project 2'!AY196,'Project 3'!AY196)</f>
        <v>104457.60000000001</v>
      </c>
      <c r="BW46" s="144">
        <f ca="1">CHOOSE(MATCH($C$5,Inputs!$I$11:$O$11,0),'Project 1'!AZ196,'Project 2'!AZ196,'Project 3'!AZ196)</f>
        <v>101088</v>
      </c>
      <c r="BX46" s="144">
        <f ca="1">CHOOSE(MATCH($C$5,Inputs!$I$11:$O$11,0),'Project 1'!BA196,'Project 2'!BA196,'Project 3'!BA196)</f>
        <v>104457.60000000001</v>
      </c>
      <c r="BY46" s="144">
        <f ca="1">CHOOSE(MATCH($C$5,Inputs!$I$11:$O$11,0),'Project 1'!BB196,'Project 2'!BB196,'Project 3'!BB196)</f>
        <v>104457.60000000001</v>
      </c>
      <c r="BZ46" s="144">
        <f ca="1">CHOOSE(MATCH($C$5,Inputs!$I$11:$O$11,0),'Project 1'!BC196,'Project 2'!BC196,'Project 3'!BC196)</f>
        <v>101088</v>
      </c>
      <c r="CA46" s="144">
        <f ca="1">CHOOSE(MATCH($C$5,Inputs!$I$11:$O$11,0),'Project 1'!BD196,'Project 2'!BD196,'Project 3'!BD196)</f>
        <v>104457.60000000001</v>
      </c>
      <c r="CB46" s="144">
        <f ca="1">CHOOSE(MATCH($C$5,Inputs!$I$11:$O$11,0),'Project 1'!BE196,'Project 2'!BE196,'Project 3'!BE196)</f>
        <v>101088</v>
      </c>
      <c r="CC46" s="144">
        <f ca="1">CHOOSE(MATCH($C$5,Inputs!$I$11:$O$11,0),'Project 1'!BF196,'Project 2'!BF196,'Project 3'!BF196)</f>
        <v>104457.60000000001</v>
      </c>
      <c r="CD46" s="144">
        <f ca="1">CHOOSE(MATCH($C$5,Inputs!$I$11:$O$11,0),'Project 1'!BG196,'Project 2'!BG196,'Project 3'!BG196)</f>
        <v>104457.60000000001</v>
      </c>
      <c r="CE46" s="144">
        <f ca="1">CHOOSE(MATCH($C$5,Inputs!$I$11:$O$11,0),'Project 1'!BH196,'Project 2'!BH196,'Project 3'!BH196)</f>
        <v>94348.799999999988</v>
      </c>
      <c r="CF46" s="144">
        <f ca="1">CHOOSE(MATCH($C$5,Inputs!$I$11:$O$11,0),'Project 1'!BI196,'Project 2'!BI196,'Project 3'!BI196)</f>
        <v>104457.60000000001</v>
      </c>
      <c r="CG46" s="144">
        <f ca="1">CHOOSE(MATCH($C$5,Inputs!$I$11:$O$11,0),'Project 1'!BJ196,'Project 2'!BJ196,'Project 3'!BJ196)</f>
        <v>101088</v>
      </c>
      <c r="CH46" s="144">
        <f ca="1">CHOOSE(MATCH($C$5,Inputs!$I$11:$O$11,0),'Project 1'!BK196,'Project 2'!BK196,'Project 3'!BK196)</f>
        <v>104457.60000000001</v>
      </c>
      <c r="CI46" s="144">
        <f ca="1">CHOOSE(MATCH($C$5,Inputs!$I$11:$O$11,0),'Project 1'!BL196,'Project 2'!BL196,'Project 3'!BL196)</f>
        <v>101088</v>
      </c>
      <c r="CJ46" s="144">
        <f ca="1">CHOOSE(MATCH($C$5,Inputs!$I$11:$O$11,0),'Project 1'!BM196,'Project 2'!BM196,'Project 3'!BM196)</f>
        <v>104457.60000000001</v>
      </c>
      <c r="CK46" s="144">
        <f ca="1">CHOOSE(MATCH($C$5,Inputs!$I$11:$O$11,0),'Project 1'!BN196,'Project 2'!BN196,'Project 3'!BN196)</f>
        <v>104457.60000000001</v>
      </c>
      <c r="CL46" s="144">
        <f ca="1">CHOOSE(MATCH($C$5,Inputs!$I$11:$O$11,0),'Project 1'!BO196,'Project 2'!BO196,'Project 3'!BO196)</f>
        <v>101088</v>
      </c>
      <c r="CM46" s="144">
        <f ca="1">CHOOSE(MATCH($C$5,Inputs!$I$11:$O$11,0),'Project 1'!BP196,'Project 2'!BP196,'Project 3'!BP196)</f>
        <v>104457.60000000001</v>
      </c>
      <c r="CN46" s="144">
        <f ca="1">CHOOSE(MATCH($C$5,Inputs!$I$11:$O$11,0),'Project 1'!BQ196,'Project 2'!BQ196,'Project 3'!BQ196)</f>
        <v>101088</v>
      </c>
      <c r="CO46" s="144">
        <f ca="1">CHOOSE(MATCH($C$5,Inputs!$I$11:$O$11,0),'Project 1'!BR196,'Project 2'!BR196,'Project 3'!BR196)</f>
        <v>104457.60000000001</v>
      </c>
      <c r="CP46" s="144">
        <f ca="1">CHOOSE(MATCH($C$5,Inputs!$I$11:$O$11,0),'Project 1'!BS196,'Project 2'!BS196,'Project 3'!BS196)</f>
        <v>104457.60000000001</v>
      </c>
      <c r="CQ46" s="144">
        <f ca="1">CHOOSE(MATCH($C$5,Inputs!$I$11:$O$11,0),'Project 1'!BT196,'Project 2'!BT196,'Project 3'!BT196)</f>
        <v>94348.799999999988</v>
      </c>
      <c r="CR46" s="144">
        <f ca="1">CHOOSE(MATCH($C$5,Inputs!$I$11:$O$11,0),'Project 1'!BU196,'Project 2'!BU196,'Project 3'!BU196)</f>
        <v>104457.60000000001</v>
      </c>
      <c r="CS46" s="144">
        <f ca="1">CHOOSE(MATCH($C$5,Inputs!$I$11:$O$11,0),'Project 1'!BV196,'Project 2'!BV196,'Project 3'!BV196)</f>
        <v>101088</v>
      </c>
      <c r="CT46" s="144">
        <f ca="1">CHOOSE(MATCH($C$5,Inputs!$I$11:$O$11,0),'Project 1'!BW196,'Project 2'!BW196,'Project 3'!BW196)</f>
        <v>104457.60000000001</v>
      </c>
      <c r="CU46" s="144">
        <f ca="1">CHOOSE(MATCH($C$5,Inputs!$I$11:$O$11,0),'Project 1'!BX196,'Project 2'!BX196,'Project 3'!BX196)</f>
        <v>101088</v>
      </c>
      <c r="CV46" s="144">
        <f ca="1">CHOOSE(MATCH($C$5,Inputs!$I$11:$O$11,0),'Project 1'!BY196,'Project 2'!BY196,'Project 3'!BY196)</f>
        <v>104457.60000000001</v>
      </c>
      <c r="CW46" s="144">
        <f ca="1">CHOOSE(MATCH($C$5,Inputs!$I$11:$O$11,0),'Project 1'!BZ196,'Project 2'!BZ196,'Project 3'!BZ196)</f>
        <v>104457.60000000001</v>
      </c>
      <c r="CX46" s="144">
        <f ca="1">CHOOSE(MATCH($C$5,Inputs!$I$11:$O$11,0),'Project 1'!CA196,'Project 2'!CA196,'Project 3'!CA196)</f>
        <v>101088</v>
      </c>
      <c r="CY46" s="144">
        <f ca="1">CHOOSE(MATCH($C$5,Inputs!$I$11:$O$11,0),'Project 1'!CB196,'Project 2'!CB196,'Project 3'!CB196)</f>
        <v>104457.60000000001</v>
      </c>
      <c r="CZ46" s="144">
        <f ca="1">CHOOSE(MATCH($C$5,Inputs!$I$11:$O$11,0),'Project 1'!CC196,'Project 2'!CC196,'Project 3'!CC196)</f>
        <v>101088</v>
      </c>
      <c r="DA46" s="144">
        <f ca="1">CHOOSE(MATCH($C$5,Inputs!$I$11:$O$11,0),'Project 1'!CD196,'Project 2'!CD196,'Project 3'!CD196)</f>
        <v>104457.60000000001</v>
      </c>
      <c r="DB46" s="144">
        <f ca="1">CHOOSE(MATCH($C$5,Inputs!$I$11:$O$11,0),'Project 1'!CE196,'Project 2'!CE196,'Project 3'!CE196)</f>
        <v>104457.60000000001</v>
      </c>
      <c r="DC46" s="144">
        <f ca="1">CHOOSE(MATCH($C$5,Inputs!$I$11:$O$11,0),'Project 1'!CF196,'Project 2'!CF196,'Project 3'!CF196)</f>
        <v>97718.399999999994</v>
      </c>
      <c r="DD46" s="144">
        <f ca="1">CHOOSE(MATCH($C$5,Inputs!$I$11:$O$11,0),'Project 1'!CG196,'Project 2'!CG196,'Project 3'!CG196)</f>
        <v>104457.60000000001</v>
      </c>
      <c r="DE46" s="144">
        <f ca="1">CHOOSE(MATCH($C$5,Inputs!$I$11:$O$11,0),'Project 1'!CH196,'Project 2'!CH196,'Project 3'!CH196)</f>
        <v>101088</v>
      </c>
      <c r="DF46" s="144">
        <f ca="1">CHOOSE(MATCH($C$5,Inputs!$I$11:$O$11,0),'Project 1'!CI196,'Project 2'!CI196,'Project 3'!CI196)</f>
        <v>104457.60000000001</v>
      </c>
      <c r="DG46" s="144">
        <f ca="1">CHOOSE(MATCH($C$5,Inputs!$I$11:$O$11,0),'Project 1'!CJ196,'Project 2'!CJ196,'Project 3'!CJ196)</f>
        <v>101088</v>
      </c>
      <c r="DH46" s="144">
        <f ca="1">CHOOSE(MATCH($C$5,Inputs!$I$11:$O$11,0),'Project 1'!CK196,'Project 2'!CK196,'Project 3'!CK196)</f>
        <v>104457.60000000001</v>
      </c>
      <c r="DI46" s="144">
        <f ca="1">CHOOSE(MATCH($C$5,Inputs!$I$11:$O$11,0),'Project 1'!CL196,'Project 2'!CL196,'Project 3'!CL196)</f>
        <v>104457.60000000001</v>
      </c>
      <c r="DJ46" s="144">
        <f ca="1">CHOOSE(MATCH($C$5,Inputs!$I$11:$O$11,0),'Project 1'!CM196,'Project 2'!CM196,'Project 3'!CM196)</f>
        <v>101088</v>
      </c>
      <c r="DK46" s="144">
        <f ca="1">CHOOSE(MATCH($C$5,Inputs!$I$11:$O$11,0),'Project 1'!CN196,'Project 2'!CN196,'Project 3'!CN196)</f>
        <v>104457.60000000001</v>
      </c>
      <c r="DL46" s="144">
        <f ca="1">CHOOSE(MATCH($C$5,Inputs!$I$11:$O$11,0),'Project 1'!CO196,'Project 2'!CO196,'Project 3'!CO196)</f>
        <v>101088</v>
      </c>
      <c r="DM46" s="144">
        <f ca="1">CHOOSE(MATCH($C$5,Inputs!$I$11:$O$11,0),'Project 1'!CP196,'Project 2'!CP196,'Project 3'!CP196)</f>
        <v>104457.60000000001</v>
      </c>
      <c r="DN46" s="144">
        <f ca="1">CHOOSE(MATCH($C$5,Inputs!$I$11:$O$11,0),'Project 1'!CQ196,'Project 2'!CQ196,'Project 3'!CQ196)</f>
        <v>104457.60000000001</v>
      </c>
      <c r="DO46" s="144">
        <f ca="1">CHOOSE(MATCH($C$5,Inputs!$I$11:$O$11,0),'Project 1'!CR196,'Project 2'!CR196,'Project 3'!CR196)</f>
        <v>94348.799999999988</v>
      </c>
      <c r="DP46" s="144">
        <f ca="1">CHOOSE(MATCH($C$5,Inputs!$I$11:$O$11,0),'Project 1'!CS196,'Project 2'!CS196,'Project 3'!CS196)</f>
        <v>104457.60000000001</v>
      </c>
      <c r="DQ46" s="144">
        <f ca="1">CHOOSE(MATCH($C$5,Inputs!$I$11:$O$11,0),'Project 1'!CT196,'Project 2'!CT196,'Project 3'!CT196)</f>
        <v>101088</v>
      </c>
      <c r="DR46" s="144">
        <f ca="1">CHOOSE(MATCH($C$5,Inputs!$I$11:$O$11,0),'Project 1'!CU196,'Project 2'!CU196,'Project 3'!CU196)</f>
        <v>104457.60000000001</v>
      </c>
      <c r="DS46" s="144">
        <f ca="1">CHOOSE(MATCH($C$5,Inputs!$I$11:$O$11,0),'Project 1'!CV196,'Project 2'!CV196,'Project 3'!CV196)</f>
        <v>101088</v>
      </c>
      <c r="DT46" s="144">
        <f ca="1">CHOOSE(MATCH($C$5,Inputs!$I$11:$O$11,0),'Project 1'!CW196,'Project 2'!CW196,'Project 3'!CW196)</f>
        <v>104457.60000000001</v>
      </c>
      <c r="DU46" s="144">
        <f ca="1">CHOOSE(MATCH($C$5,Inputs!$I$11:$O$11,0),'Project 1'!CX196,'Project 2'!CX196,'Project 3'!CX196)</f>
        <v>104457.60000000001</v>
      </c>
      <c r="DV46" s="144">
        <f ca="1">CHOOSE(MATCH($C$5,Inputs!$I$11:$O$11,0),'Project 1'!CY196,'Project 2'!CY196,'Project 3'!CY196)</f>
        <v>101088</v>
      </c>
      <c r="DW46" s="144">
        <f ca="1">CHOOSE(MATCH($C$5,Inputs!$I$11:$O$11,0),'Project 1'!CZ196,'Project 2'!CZ196,'Project 3'!CZ196)</f>
        <v>104457.60000000001</v>
      </c>
      <c r="DX46" s="144">
        <f ca="1">CHOOSE(MATCH($C$5,Inputs!$I$11:$O$11,0),'Project 1'!DA196,'Project 2'!DA196,'Project 3'!DA196)</f>
        <v>101088</v>
      </c>
      <c r="DY46" s="144">
        <f ca="1">CHOOSE(MATCH($C$5,Inputs!$I$11:$O$11,0),'Project 1'!DB196,'Project 2'!DB196,'Project 3'!DB196)</f>
        <v>104457.60000000001</v>
      </c>
      <c r="DZ46" s="144">
        <f ca="1">CHOOSE(MATCH($C$5,Inputs!$I$11:$O$11,0),'Project 1'!DC196,'Project 2'!DC196,'Project 3'!DC196)</f>
        <v>104457.60000000001</v>
      </c>
      <c r="EA46" s="144">
        <f ca="1">CHOOSE(MATCH($C$5,Inputs!$I$11:$O$11,0),'Project 1'!DD196,'Project 2'!DD196,'Project 3'!DD196)</f>
        <v>94348.799999999988</v>
      </c>
      <c r="EB46" s="144">
        <f ca="1">CHOOSE(MATCH($C$5,Inputs!$I$11:$O$11,0),'Project 1'!DE196,'Project 2'!DE196,'Project 3'!DE196)</f>
        <v>104457.60000000001</v>
      </c>
      <c r="EC46" s="144">
        <f ca="1">CHOOSE(MATCH($C$5,Inputs!$I$11:$O$11,0),'Project 1'!DF196,'Project 2'!DF196,'Project 3'!DF196)</f>
        <v>101088</v>
      </c>
      <c r="ED46" s="144">
        <f ca="1">CHOOSE(MATCH($C$5,Inputs!$I$11:$O$11,0),'Project 1'!DG196,'Project 2'!DG196,'Project 3'!DG196)</f>
        <v>104457.60000000001</v>
      </c>
      <c r="EE46" s="144">
        <f ca="1">CHOOSE(MATCH($C$5,Inputs!$I$11:$O$11,0),'Project 1'!DH196,'Project 2'!DH196,'Project 3'!DH196)</f>
        <v>101088</v>
      </c>
      <c r="EF46" s="144">
        <f ca="1">CHOOSE(MATCH($C$5,Inputs!$I$11:$O$11,0),'Project 1'!DI196,'Project 2'!DI196,'Project 3'!DI196)</f>
        <v>104457.60000000001</v>
      </c>
      <c r="EG46" s="144">
        <f ca="1">CHOOSE(MATCH($C$5,Inputs!$I$11:$O$11,0),'Project 1'!DJ196,'Project 2'!DJ196,'Project 3'!DJ196)</f>
        <v>104457.60000000001</v>
      </c>
      <c r="EH46" s="144">
        <f ca="1">CHOOSE(MATCH($C$5,Inputs!$I$11:$O$11,0),'Project 1'!DK196,'Project 2'!DK196,'Project 3'!DK196)</f>
        <v>101088</v>
      </c>
      <c r="EI46" s="144">
        <f ca="1">CHOOSE(MATCH($C$5,Inputs!$I$11:$O$11,0),'Project 1'!DL196,'Project 2'!DL196,'Project 3'!DL196)</f>
        <v>104457.60000000001</v>
      </c>
      <c r="EJ46" s="144">
        <f ca="1">CHOOSE(MATCH($C$5,Inputs!$I$11:$O$11,0),'Project 1'!DM196,'Project 2'!DM196,'Project 3'!DM196)</f>
        <v>101088</v>
      </c>
      <c r="EK46" s="144">
        <f ca="1">CHOOSE(MATCH($C$5,Inputs!$I$11:$O$11,0),'Project 1'!DN196,'Project 2'!DN196,'Project 3'!DN196)</f>
        <v>104457.60000000001</v>
      </c>
      <c r="EL46" s="144">
        <f ca="1">CHOOSE(MATCH($C$5,Inputs!$I$11:$O$11,0),'Project 1'!DO196,'Project 2'!DO196,'Project 3'!DO196)</f>
        <v>104457.60000000001</v>
      </c>
      <c r="EM46" s="144">
        <f ca="1">CHOOSE(MATCH($C$5,Inputs!$I$11:$O$11,0),'Project 1'!DP196,'Project 2'!DP196,'Project 3'!DP196)</f>
        <v>94348.799999999988</v>
      </c>
      <c r="EN46" s="144">
        <f ca="1">CHOOSE(MATCH($C$5,Inputs!$I$11:$O$11,0),'Project 1'!DQ196,'Project 2'!DQ196,'Project 3'!DQ196)</f>
        <v>104457.60000000001</v>
      </c>
      <c r="EO46" s="144">
        <f ca="1">CHOOSE(MATCH($C$5,Inputs!$I$11:$O$11,0),'Project 1'!DR196,'Project 2'!DR196,'Project 3'!DR196)</f>
        <v>101088</v>
      </c>
      <c r="EP46" s="144">
        <f ca="1">CHOOSE(MATCH($C$5,Inputs!$I$11:$O$11,0),'Project 1'!DS196,'Project 2'!DS196,'Project 3'!DS196)</f>
        <v>104457.60000000001</v>
      </c>
      <c r="EQ46" s="144">
        <f ca="1">CHOOSE(MATCH($C$5,Inputs!$I$11:$O$11,0),'Project 1'!DT196,'Project 2'!DT196,'Project 3'!DT196)</f>
        <v>101088</v>
      </c>
      <c r="ER46" s="144">
        <f ca="1">CHOOSE(MATCH($C$5,Inputs!$I$11:$O$11,0),'Project 1'!DU196,'Project 2'!DU196,'Project 3'!DU196)</f>
        <v>104457.60000000001</v>
      </c>
      <c r="ES46" s="144">
        <f ca="1">CHOOSE(MATCH($C$5,Inputs!$I$11:$O$11,0),'Project 1'!DV196,'Project 2'!DV196,'Project 3'!DV196)</f>
        <v>104457.60000000001</v>
      </c>
      <c r="ET46" s="144">
        <f ca="1">CHOOSE(MATCH($C$5,Inputs!$I$11:$O$11,0),'Project 1'!DW196,'Project 2'!DW196,'Project 3'!DW196)</f>
        <v>101088</v>
      </c>
      <c r="EU46" s="144">
        <f ca="1">CHOOSE(MATCH($C$5,Inputs!$I$11:$O$11,0),'Project 1'!DX196,'Project 2'!DX196,'Project 3'!DX196)</f>
        <v>104457.60000000001</v>
      </c>
      <c r="EV46" s="144">
        <f ca="1">CHOOSE(MATCH($C$5,Inputs!$I$11:$O$11,0),'Project 1'!DY196,'Project 2'!DY196,'Project 3'!DY196)</f>
        <v>101088</v>
      </c>
      <c r="EW46" s="144">
        <f ca="1">CHOOSE(MATCH($C$5,Inputs!$I$11:$O$11,0),'Project 1'!DZ196,'Project 2'!DZ196,'Project 3'!DZ196)</f>
        <v>104457.60000000001</v>
      </c>
    </row>
    <row r="47" spans="3:153">
      <c r="AF47" s="135" t="s">
        <v>263</v>
      </c>
      <c r="AG47" s="144">
        <f ca="1">CHOOSE(MATCH($C$5,Inputs!$I$11:$O$11,0),'Project 1'!J197,'Project 2'!J197,'Project 3'!J197)</f>
        <v>0</v>
      </c>
      <c r="AH47" s="144">
        <f ca="1">CHOOSE(MATCH($C$5,Inputs!$I$11:$O$11,0),'Project 1'!K197,'Project 2'!K197,'Project 3'!K197)</f>
        <v>0</v>
      </c>
      <c r="AI47" s="144">
        <f ca="1">CHOOSE(MATCH($C$5,Inputs!$I$11:$O$11,0),'Project 1'!L197,'Project 2'!L197,'Project 3'!L197)</f>
        <v>0</v>
      </c>
      <c r="AJ47" s="144">
        <f ca="1">CHOOSE(MATCH($C$5,Inputs!$I$11:$O$11,0),'Project 1'!M197,'Project 2'!M197,'Project 3'!M197)</f>
        <v>0</v>
      </c>
      <c r="AK47" s="144">
        <f ca="1">CHOOSE(MATCH($C$5,Inputs!$I$11:$O$11,0),'Project 1'!N197,'Project 2'!N197,'Project 3'!N197)</f>
        <v>104112.42140744829</v>
      </c>
      <c r="AL47" s="144">
        <f ca="1">CHOOSE(MATCH($C$5,Inputs!$I$11:$O$11,0),'Project 1'!O197,'Project 2'!O197,'Project 3'!O197)</f>
        <v>105234.40745204377</v>
      </c>
      <c r="AM47" s="144">
        <f ca="1">CHOOSE(MATCH($C$5,Inputs!$I$11:$O$11,0),'Project 1'!P197,'Project 2'!P197,'Project 3'!P197)</f>
        <v>99502.715194639037</v>
      </c>
      <c r="AN47" s="144">
        <f ca="1">CHOOSE(MATCH($C$5,Inputs!$I$11:$O$11,0),'Project 1'!Q197,'Project 2'!Q197,'Project 3'!Q197)</f>
        <v>100331.49246355284</v>
      </c>
      <c r="AO47" s="144">
        <f ca="1">CHOOSE(MATCH($C$5,Inputs!$I$11:$O$11,0),'Project 1'!R197,'Project 2'!R197,'Project 3'!R197)</f>
        <v>97781.746733855951</v>
      </c>
      <c r="AP47" s="144">
        <f ca="1">CHOOSE(MATCH($C$5,Inputs!$I$11:$O$11,0),'Project 1'!S197,'Project 2'!S197,'Project 3'!S197)</f>
        <v>92110.097972800475</v>
      </c>
      <c r="AQ47" s="144">
        <f ca="1">CHOOSE(MATCH($C$5,Inputs!$I$11:$O$11,0),'Project 1'!T197,'Project 2'!T197,'Project 3'!T197)</f>
        <v>92532.702070453073</v>
      </c>
      <c r="AR47" s="144">
        <f ca="1">CHOOSE(MATCH($C$5,Inputs!$I$11:$O$11,0),'Project 1'!U197,'Project 2'!U197,'Project 3'!U197)</f>
        <v>86949.022254448966</v>
      </c>
      <c r="AS47" s="144">
        <f ca="1">CHOOSE(MATCH($C$5,Inputs!$I$11:$O$11,0),'Project 1'!V197,'Project 2'!V197,'Project 3'!V197)</f>
        <v>87132.198937662004</v>
      </c>
      <c r="AT47" s="144">
        <f ca="1">CHOOSE(MATCH($C$5,Inputs!$I$11:$O$11,0),'Project 1'!W197,'Project 2'!W197,'Project 3'!W197)</f>
        <v>84394.434605875096</v>
      </c>
      <c r="AU47" s="144">
        <f ca="1">CHOOSE(MATCH($C$5,Inputs!$I$11:$O$11,0),'Project 1'!X197,'Project 2'!X197,'Project 3'!X197)</f>
        <v>73740.869382093297</v>
      </c>
      <c r="AV47" s="144">
        <f ca="1">CHOOSE(MATCH($C$5,Inputs!$I$11:$O$11,0),'Project 1'!Y197,'Project 2'!Y197,'Project 3'!Y197)</f>
        <v>78881.145891492473</v>
      </c>
      <c r="AW47" s="144">
        <f ca="1">CHOOSE(MATCH($C$5,Inputs!$I$11:$O$11,0),'Project 1'!Z197,'Project 2'!Z197,'Project 3'!Z197)</f>
        <v>73910.626719482738</v>
      </c>
      <c r="AX47" s="144">
        <f ca="1">CHOOSE(MATCH($C$5,Inputs!$I$11:$O$11,0),'Project 1'!AA197,'Project 2'!AA197,'Project 3'!AA197)</f>
        <v>74307.774520459876</v>
      </c>
      <c r="AY47" s="144">
        <f ca="1">CHOOSE(MATCH($C$5,Inputs!$I$11:$O$11,0),'Project 1'!AB197,'Project 2'!AB197,'Project 3'!AB197)</f>
        <v>69919.92482090136</v>
      </c>
      <c r="AZ47" s="144">
        <f ca="1">CHOOSE(MATCH($C$5,Inputs!$I$11:$O$11,0),'Project 1'!AC197,'Project 2'!AC197,'Project 3'!AC197)</f>
        <v>70207.409269117445</v>
      </c>
      <c r="BA47" s="144">
        <f ca="1">CHOOSE(MATCH($C$5,Inputs!$I$11:$O$11,0),'Project 1'!AD197,'Project 2'!AD197,'Project 3'!AD197)</f>
        <v>68182.670674501569</v>
      </c>
      <c r="BB47" s="144">
        <f ca="1">CHOOSE(MATCH($C$5,Inputs!$I$11:$O$11,0),'Project 1'!AE197,'Project 2'!AE197,'Project 3'!AE197)</f>
        <v>64045.699339608356</v>
      </c>
      <c r="BC47" s="144">
        <f ca="1">CHOOSE(MATCH($C$5,Inputs!$I$11:$O$11,0),'Project 1'!AF197,'Project 2'!AF197,'Project 3'!AF197)</f>
        <v>64204.99559756471</v>
      </c>
      <c r="BD47" s="144">
        <f ca="1">CHOOSE(MATCH($C$5,Inputs!$I$11:$O$11,0),'Project 1'!AG197,'Project 2'!AG197,'Project 3'!AG197)</f>
        <v>60652.800000000003</v>
      </c>
      <c r="BE47" s="144">
        <f ca="1">CHOOSE(MATCH($C$5,Inputs!$I$11:$O$11,0),'Project 1'!AH197,'Project 2'!AH197,'Project 3'!AH197)</f>
        <v>62674.560000000005</v>
      </c>
      <c r="BF47" s="144">
        <f ca="1">CHOOSE(MATCH($C$5,Inputs!$I$11:$O$11,0),'Project 1'!AI197,'Project 2'!AI197,'Project 3'!AI197)</f>
        <v>62674.560000000005</v>
      </c>
      <c r="BG47" s="144">
        <f ca="1">CHOOSE(MATCH($C$5,Inputs!$I$11:$O$11,0),'Project 1'!AJ197,'Project 2'!AJ197,'Project 3'!AJ197)</f>
        <v>58631.039999999994</v>
      </c>
      <c r="BH47" s="144">
        <f ca="1">CHOOSE(MATCH($C$5,Inputs!$I$11:$O$11,0),'Project 1'!AK197,'Project 2'!AK197,'Project 3'!AK197)</f>
        <v>62674.560000000005</v>
      </c>
      <c r="BI47" s="144">
        <f ca="1">CHOOSE(MATCH($C$5,Inputs!$I$11:$O$11,0),'Project 1'!AL197,'Project 2'!AL197,'Project 3'!AL197)</f>
        <v>60652.800000000003</v>
      </c>
      <c r="BJ47" s="144">
        <f ca="1">CHOOSE(MATCH($C$5,Inputs!$I$11:$O$11,0),'Project 1'!AM197,'Project 2'!AM197,'Project 3'!AM197)</f>
        <v>62674.560000000005</v>
      </c>
      <c r="BK47" s="144">
        <f ca="1">CHOOSE(MATCH($C$5,Inputs!$I$11:$O$11,0),'Project 1'!AN197,'Project 2'!AN197,'Project 3'!AN197)</f>
        <v>60652.800000000003</v>
      </c>
      <c r="BL47" s="144">
        <f ca="1">CHOOSE(MATCH($C$5,Inputs!$I$11:$O$11,0),'Project 1'!AO197,'Project 2'!AO197,'Project 3'!AO197)</f>
        <v>62674.560000000005</v>
      </c>
      <c r="BM47" s="144">
        <f ca="1">CHOOSE(MATCH($C$5,Inputs!$I$11:$O$11,0),'Project 1'!AP197,'Project 2'!AP197,'Project 3'!AP197)</f>
        <v>62674.560000000005</v>
      </c>
      <c r="BN47" s="144">
        <f ca="1">CHOOSE(MATCH($C$5,Inputs!$I$11:$O$11,0),'Project 1'!AQ197,'Project 2'!AQ197,'Project 3'!AQ197)</f>
        <v>60652.800000000003</v>
      </c>
      <c r="BO47" s="144">
        <f ca="1">CHOOSE(MATCH($C$5,Inputs!$I$11:$O$11,0),'Project 1'!AR197,'Project 2'!AR197,'Project 3'!AR197)</f>
        <v>62674.560000000005</v>
      </c>
      <c r="BP47" s="144">
        <f ca="1">CHOOSE(MATCH($C$5,Inputs!$I$11:$O$11,0),'Project 1'!AS197,'Project 2'!AS197,'Project 3'!AS197)</f>
        <v>60652.800000000003</v>
      </c>
      <c r="BQ47" s="144">
        <f ca="1">CHOOSE(MATCH($C$5,Inputs!$I$11:$O$11,0),'Project 1'!AT197,'Project 2'!AT197,'Project 3'!AT197)</f>
        <v>62674.560000000005</v>
      </c>
      <c r="BR47" s="144">
        <f ca="1">CHOOSE(MATCH($C$5,Inputs!$I$11:$O$11,0),'Project 1'!AU197,'Project 2'!AU197,'Project 3'!AU197)</f>
        <v>62674.560000000005</v>
      </c>
      <c r="BS47" s="144">
        <f ca="1">CHOOSE(MATCH($C$5,Inputs!$I$11:$O$11,0),'Project 1'!AV197,'Project 2'!AV197,'Project 3'!AV197)</f>
        <v>56609.279999999999</v>
      </c>
      <c r="BT47" s="144">
        <f ca="1">CHOOSE(MATCH($C$5,Inputs!$I$11:$O$11,0),'Project 1'!AW197,'Project 2'!AW197,'Project 3'!AW197)</f>
        <v>62674.560000000005</v>
      </c>
      <c r="BU47" s="144">
        <f ca="1">CHOOSE(MATCH($C$5,Inputs!$I$11:$O$11,0),'Project 1'!AX197,'Project 2'!AX197,'Project 3'!AX197)</f>
        <v>101088</v>
      </c>
      <c r="BV47" s="144">
        <f ca="1">CHOOSE(MATCH($C$5,Inputs!$I$11:$O$11,0),'Project 1'!AY197,'Project 2'!AY197,'Project 3'!AY197)</f>
        <v>104457.60000000001</v>
      </c>
      <c r="BW47" s="144">
        <f ca="1">CHOOSE(MATCH($C$5,Inputs!$I$11:$O$11,0),'Project 1'!AZ197,'Project 2'!AZ197,'Project 3'!AZ197)</f>
        <v>101088</v>
      </c>
      <c r="BX47" s="144">
        <f ca="1">CHOOSE(MATCH($C$5,Inputs!$I$11:$O$11,0),'Project 1'!BA197,'Project 2'!BA197,'Project 3'!BA197)</f>
        <v>104457.60000000001</v>
      </c>
      <c r="BY47" s="144">
        <f ca="1">CHOOSE(MATCH($C$5,Inputs!$I$11:$O$11,0),'Project 1'!BB197,'Project 2'!BB197,'Project 3'!BB197)</f>
        <v>104457.60000000001</v>
      </c>
      <c r="BZ47" s="144">
        <f ca="1">CHOOSE(MATCH($C$5,Inputs!$I$11:$O$11,0),'Project 1'!BC197,'Project 2'!BC197,'Project 3'!BC197)</f>
        <v>101088</v>
      </c>
      <c r="CA47" s="144">
        <f ca="1">CHOOSE(MATCH($C$5,Inputs!$I$11:$O$11,0),'Project 1'!BD197,'Project 2'!BD197,'Project 3'!BD197)</f>
        <v>104457.60000000001</v>
      </c>
      <c r="CB47" s="144">
        <f ca="1">CHOOSE(MATCH($C$5,Inputs!$I$11:$O$11,0),'Project 1'!BE197,'Project 2'!BE197,'Project 3'!BE197)</f>
        <v>101088</v>
      </c>
      <c r="CC47" s="144">
        <f ca="1">CHOOSE(MATCH($C$5,Inputs!$I$11:$O$11,0),'Project 1'!BF197,'Project 2'!BF197,'Project 3'!BF197)</f>
        <v>104457.60000000001</v>
      </c>
      <c r="CD47" s="144">
        <f ca="1">CHOOSE(MATCH($C$5,Inputs!$I$11:$O$11,0),'Project 1'!BG197,'Project 2'!BG197,'Project 3'!BG197)</f>
        <v>104457.60000000001</v>
      </c>
      <c r="CE47" s="144">
        <f ca="1">CHOOSE(MATCH($C$5,Inputs!$I$11:$O$11,0),'Project 1'!BH197,'Project 2'!BH197,'Project 3'!BH197)</f>
        <v>94348.799999999988</v>
      </c>
      <c r="CF47" s="144">
        <f ca="1">CHOOSE(MATCH($C$5,Inputs!$I$11:$O$11,0),'Project 1'!BI197,'Project 2'!BI197,'Project 3'!BI197)</f>
        <v>104457.60000000001</v>
      </c>
      <c r="CG47" s="144">
        <f ca="1">CHOOSE(MATCH($C$5,Inputs!$I$11:$O$11,0),'Project 1'!BJ197,'Project 2'!BJ197,'Project 3'!BJ197)</f>
        <v>101088</v>
      </c>
      <c r="CH47" s="144">
        <f ca="1">CHOOSE(MATCH($C$5,Inputs!$I$11:$O$11,0),'Project 1'!BK197,'Project 2'!BK197,'Project 3'!BK197)</f>
        <v>104457.60000000001</v>
      </c>
      <c r="CI47" s="144">
        <f ca="1">CHOOSE(MATCH($C$5,Inputs!$I$11:$O$11,0),'Project 1'!BL197,'Project 2'!BL197,'Project 3'!BL197)</f>
        <v>101088</v>
      </c>
      <c r="CJ47" s="144">
        <f ca="1">CHOOSE(MATCH($C$5,Inputs!$I$11:$O$11,0),'Project 1'!BM197,'Project 2'!BM197,'Project 3'!BM197)</f>
        <v>104457.60000000001</v>
      </c>
      <c r="CK47" s="144">
        <f ca="1">CHOOSE(MATCH($C$5,Inputs!$I$11:$O$11,0),'Project 1'!BN197,'Project 2'!BN197,'Project 3'!BN197)</f>
        <v>104457.60000000001</v>
      </c>
      <c r="CL47" s="144">
        <f ca="1">CHOOSE(MATCH($C$5,Inputs!$I$11:$O$11,0),'Project 1'!BO197,'Project 2'!BO197,'Project 3'!BO197)</f>
        <v>101088</v>
      </c>
      <c r="CM47" s="144">
        <f ca="1">CHOOSE(MATCH($C$5,Inputs!$I$11:$O$11,0),'Project 1'!BP197,'Project 2'!BP197,'Project 3'!BP197)</f>
        <v>104457.60000000001</v>
      </c>
      <c r="CN47" s="144">
        <f ca="1">CHOOSE(MATCH($C$5,Inputs!$I$11:$O$11,0),'Project 1'!BQ197,'Project 2'!BQ197,'Project 3'!BQ197)</f>
        <v>101088</v>
      </c>
      <c r="CO47" s="144">
        <f ca="1">CHOOSE(MATCH($C$5,Inputs!$I$11:$O$11,0),'Project 1'!BR197,'Project 2'!BR197,'Project 3'!BR197)</f>
        <v>104457.60000000001</v>
      </c>
      <c r="CP47" s="144">
        <f ca="1">CHOOSE(MATCH($C$5,Inputs!$I$11:$O$11,0),'Project 1'!BS197,'Project 2'!BS197,'Project 3'!BS197)</f>
        <v>104457.60000000001</v>
      </c>
      <c r="CQ47" s="144">
        <f ca="1">CHOOSE(MATCH($C$5,Inputs!$I$11:$O$11,0),'Project 1'!BT197,'Project 2'!BT197,'Project 3'!BT197)</f>
        <v>94348.799999999988</v>
      </c>
      <c r="CR47" s="144">
        <f ca="1">CHOOSE(MATCH($C$5,Inputs!$I$11:$O$11,0),'Project 1'!BU197,'Project 2'!BU197,'Project 3'!BU197)</f>
        <v>104457.60000000001</v>
      </c>
      <c r="CS47" s="144">
        <f ca="1">CHOOSE(MATCH($C$5,Inputs!$I$11:$O$11,0),'Project 1'!BV197,'Project 2'!BV197,'Project 3'!BV197)</f>
        <v>101088</v>
      </c>
      <c r="CT47" s="144">
        <f ca="1">CHOOSE(MATCH($C$5,Inputs!$I$11:$O$11,0),'Project 1'!BW197,'Project 2'!BW197,'Project 3'!BW197)</f>
        <v>104457.60000000001</v>
      </c>
      <c r="CU47" s="144">
        <f ca="1">CHOOSE(MATCH($C$5,Inputs!$I$11:$O$11,0),'Project 1'!BX197,'Project 2'!BX197,'Project 3'!BX197)</f>
        <v>101088</v>
      </c>
      <c r="CV47" s="144">
        <f ca="1">CHOOSE(MATCH($C$5,Inputs!$I$11:$O$11,0),'Project 1'!BY197,'Project 2'!BY197,'Project 3'!BY197)</f>
        <v>104457.60000000001</v>
      </c>
      <c r="CW47" s="144">
        <f ca="1">CHOOSE(MATCH($C$5,Inputs!$I$11:$O$11,0),'Project 1'!BZ197,'Project 2'!BZ197,'Project 3'!BZ197)</f>
        <v>104457.60000000001</v>
      </c>
      <c r="CX47" s="144">
        <f ca="1">CHOOSE(MATCH($C$5,Inputs!$I$11:$O$11,0),'Project 1'!CA197,'Project 2'!CA197,'Project 3'!CA197)</f>
        <v>101088</v>
      </c>
      <c r="CY47" s="144">
        <f ca="1">CHOOSE(MATCH($C$5,Inputs!$I$11:$O$11,0),'Project 1'!CB197,'Project 2'!CB197,'Project 3'!CB197)</f>
        <v>104457.60000000001</v>
      </c>
      <c r="CZ47" s="144">
        <f ca="1">CHOOSE(MATCH($C$5,Inputs!$I$11:$O$11,0),'Project 1'!CC197,'Project 2'!CC197,'Project 3'!CC197)</f>
        <v>101088</v>
      </c>
      <c r="DA47" s="144">
        <f ca="1">CHOOSE(MATCH($C$5,Inputs!$I$11:$O$11,0),'Project 1'!CD197,'Project 2'!CD197,'Project 3'!CD197)</f>
        <v>104457.60000000001</v>
      </c>
      <c r="DB47" s="144">
        <f ca="1">CHOOSE(MATCH($C$5,Inputs!$I$11:$O$11,0),'Project 1'!CE197,'Project 2'!CE197,'Project 3'!CE197)</f>
        <v>104457.60000000001</v>
      </c>
      <c r="DC47" s="144">
        <f ca="1">CHOOSE(MATCH($C$5,Inputs!$I$11:$O$11,0),'Project 1'!CF197,'Project 2'!CF197,'Project 3'!CF197)</f>
        <v>97718.399999999994</v>
      </c>
      <c r="DD47" s="144">
        <f ca="1">CHOOSE(MATCH($C$5,Inputs!$I$11:$O$11,0),'Project 1'!CG197,'Project 2'!CG197,'Project 3'!CG197)</f>
        <v>104457.60000000001</v>
      </c>
      <c r="DE47" s="144">
        <f ca="1">CHOOSE(MATCH($C$5,Inputs!$I$11:$O$11,0),'Project 1'!CH197,'Project 2'!CH197,'Project 3'!CH197)</f>
        <v>101088</v>
      </c>
      <c r="DF47" s="144">
        <f ca="1">CHOOSE(MATCH($C$5,Inputs!$I$11:$O$11,0),'Project 1'!CI197,'Project 2'!CI197,'Project 3'!CI197)</f>
        <v>104457.60000000001</v>
      </c>
      <c r="DG47" s="144">
        <f ca="1">CHOOSE(MATCH($C$5,Inputs!$I$11:$O$11,0),'Project 1'!CJ197,'Project 2'!CJ197,'Project 3'!CJ197)</f>
        <v>101088</v>
      </c>
      <c r="DH47" s="144">
        <f ca="1">CHOOSE(MATCH($C$5,Inputs!$I$11:$O$11,0),'Project 1'!CK197,'Project 2'!CK197,'Project 3'!CK197)</f>
        <v>104457.60000000001</v>
      </c>
      <c r="DI47" s="144">
        <f ca="1">CHOOSE(MATCH($C$5,Inputs!$I$11:$O$11,0),'Project 1'!CL197,'Project 2'!CL197,'Project 3'!CL197)</f>
        <v>104457.60000000001</v>
      </c>
      <c r="DJ47" s="144">
        <f ca="1">CHOOSE(MATCH($C$5,Inputs!$I$11:$O$11,0),'Project 1'!CM197,'Project 2'!CM197,'Project 3'!CM197)</f>
        <v>101088</v>
      </c>
      <c r="DK47" s="144">
        <f ca="1">CHOOSE(MATCH($C$5,Inputs!$I$11:$O$11,0),'Project 1'!CN197,'Project 2'!CN197,'Project 3'!CN197)</f>
        <v>104457.60000000001</v>
      </c>
      <c r="DL47" s="144">
        <f ca="1">CHOOSE(MATCH($C$5,Inputs!$I$11:$O$11,0),'Project 1'!CO197,'Project 2'!CO197,'Project 3'!CO197)</f>
        <v>101088</v>
      </c>
      <c r="DM47" s="144">
        <f ca="1">CHOOSE(MATCH($C$5,Inputs!$I$11:$O$11,0),'Project 1'!CP197,'Project 2'!CP197,'Project 3'!CP197)</f>
        <v>104457.60000000001</v>
      </c>
      <c r="DN47" s="144">
        <f ca="1">CHOOSE(MATCH($C$5,Inputs!$I$11:$O$11,0),'Project 1'!CQ197,'Project 2'!CQ197,'Project 3'!CQ197)</f>
        <v>104457.60000000001</v>
      </c>
      <c r="DO47" s="144">
        <f ca="1">CHOOSE(MATCH($C$5,Inputs!$I$11:$O$11,0),'Project 1'!CR197,'Project 2'!CR197,'Project 3'!CR197)</f>
        <v>94348.799999999988</v>
      </c>
      <c r="DP47" s="144">
        <f ca="1">CHOOSE(MATCH($C$5,Inputs!$I$11:$O$11,0),'Project 1'!CS197,'Project 2'!CS197,'Project 3'!CS197)</f>
        <v>104457.60000000001</v>
      </c>
      <c r="DQ47" s="144">
        <f ca="1">CHOOSE(MATCH($C$5,Inputs!$I$11:$O$11,0),'Project 1'!CT197,'Project 2'!CT197,'Project 3'!CT197)</f>
        <v>101088</v>
      </c>
      <c r="DR47" s="144">
        <f ca="1">CHOOSE(MATCH($C$5,Inputs!$I$11:$O$11,0),'Project 1'!CU197,'Project 2'!CU197,'Project 3'!CU197)</f>
        <v>104457.60000000001</v>
      </c>
      <c r="DS47" s="144">
        <f ca="1">CHOOSE(MATCH($C$5,Inputs!$I$11:$O$11,0),'Project 1'!CV197,'Project 2'!CV197,'Project 3'!CV197)</f>
        <v>101088</v>
      </c>
      <c r="DT47" s="144">
        <f ca="1">CHOOSE(MATCH($C$5,Inputs!$I$11:$O$11,0),'Project 1'!CW197,'Project 2'!CW197,'Project 3'!CW197)</f>
        <v>104457.60000000001</v>
      </c>
      <c r="DU47" s="144">
        <f ca="1">CHOOSE(MATCH($C$5,Inputs!$I$11:$O$11,0),'Project 1'!CX197,'Project 2'!CX197,'Project 3'!CX197)</f>
        <v>104457.60000000001</v>
      </c>
      <c r="DV47" s="144">
        <f ca="1">CHOOSE(MATCH($C$5,Inputs!$I$11:$O$11,0),'Project 1'!CY197,'Project 2'!CY197,'Project 3'!CY197)</f>
        <v>101088</v>
      </c>
      <c r="DW47" s="144">
        <f ca="1">CHOOSE(MATCH($C$5,Inputs!$I$11:$O$11,0),'Project 1'!CZ197,'Project 2'!CZ197,'Project 3'!CZ197)</f>
        <v>104457.60000000001</v>
      </c>
      <c r="DX47" s="144">
        <f ca="1">CHOOSE(MATCH($C$5,Inputs!$I$11:$O$11,0),'Project 1'!DA197,'Project 2'!DA197,'Project 3'!DA197)</f>
        <v>101088</v>
      </c>
      <c r="DY47" s="144">
        <f ca="1">CHOOSE(MATCH($C$5,Inputs!$I$11:$O$11,0),'Project 1'!DB197,'Project 2'!DB197,'Project 3'!DB197)</f>
        <v>104457.60000000001</v>
      </c>
      <c r="DZ47" s="144">
        <f ca="1">CHOOSE(MATCH($C$5,Inputs!$I$11:$O$11,0),'Project 1'!DC197,'Project 2'!DC197,'Project 3'!DC197)</f>
        <v>104457.60000000001</v>
      </c>
      <c r="EA47" s="144">
        <f ca="1">CHOOSE(MATCH($C$5,Inputs!$I$11:$O$11,0),'Project 1'!DD197,'Project 2'!DD197,'Project 3'!DD197)</f>
        <v>94348.799999999988</v>
      </c>
      <c r="EB47" s="144">
        <f ca="1">CHOOSE(MATCH($C$5,Inputs!$I$11:$O$11,0),'Project 1'!DE197,'Project 2'!DE197,'Project 3'!DE197)</f>
        <v>104457.60000000001</v>
      </c>
      <c r="EC47" s="144">
        <f ca="1">CHOOSE(MATCH($C$5,Inputs!$I$11:$O$11,0),'Project 1'!DF197,'Project 2'!DF197,'Project 3'!DF197)</f>
        <v>101088</v>
      </c>
      <c r="ED47" s="144">
        <f ca="1">CHOOSE(MATCH($C$5,Inputs!$I$11:$O$11,0),'Project 1'!DG197,'Project 2'!DG197,'Project 3'!DG197)</f>
        <v>104457.60000000001</v>
      </c>
      <c r="EE47" s="144">
        <f ca="1">CHOOSE(MATCH($C$5,Inputs!$I$11:$O$11,0),'Project 1'!DH197,'Project 2'!DH197,'Project 3'!DH197)</f>
        <v>101088</v>
      </c>
      <c r="EF47" s="144">
        <f ca="1">CHOOSE(MATCH($C$5,Inputs!$I$11:$O$11,0),'Project 1'!DI197,'Project 2'!DI197,'Project 3'!DI197)</f>
        <v>104457.60000000001</v>
      </c>
      <c r="EG47" s="144">
        <f ca="1">CHOOSE(MATCH($C$5,Inputs!$I$11:$O$11,0),'Project 1'!DJ197,'Project 2'!DJ197,'Project 3'!DJ197)</f>
        <v>104457.60000000001</v>
      </c>
      <c r="EH47" s="144">
        <f ca="1">CHOOSE(MATCH($C$5,Inputs!$I$11:$O$11,0),'Project 1'!DK197,'Project 2'!DK197,'Project 3'!DK197)</f>
        <v>101088</v>
      </c>
      <c r="EI47" s="144">
        <f ca="1">CHOOSE(MATCH($C$5,Inputs!$I$11:$O$11,0),'Project 1'!DL197,'Project 2'!DL197,'Project 3'!DL197)</f>
        <v>104457.60000000001</v>
      </c>
      <c r="EJ47" s="144">
        <f ca="1">CHOOSE(MATCH($C$5,Inputs!$I$11:$O$11,0),'Project 1'!DM197,'Project 2'!DM197,'Project 3'!DM197)</f>
        <v>101088</v>
      </c>
      <c r="EK47" s="144">
        <f ca="1">CHOOSE(MATCH($C$5,Inputs!$I$11:$O$11,0),'Project 1'!DN197,'Project 2'!DN197,'Project 3'!DN197)</f>
        <v>104457.60000000001</v>
      </c>
      <c r="EL47" s="144">
        <f ca="1">CHOOSE(MATCH($C$5,Inputs!$I$11:$O$11,0),'Project 1'!DO197,'Project 2'!DO197,'Project 3'!DO197)</f>
        <v>104457.60000000001</v>
      </c>
      <c r="EM47" s="144">
        <f ca="1">CHOOSE(MATCH($C$5,Inputs!$I$11:$O$11,0),'Project 1'!DP197,'Project 2'!DP197,'Project 3'!DP197)</f>
        <v>94348.799999999988</v>
      </c>
      <c r="EN47" s="144">
        <f ca="1">CHOOSE(MATCH($C$5,Inputs!$I$11:$O$11,0),'Project 1'!DQ197,'Project 2'!DQ197,'Project 3'!DQ197)</f>
        <v>104457.60000000001</v>
      </c>
      <c r="EO47" s="144">
        <f ca="1">CHOOSE(MATCH($C$5,Inputs!$I$11:$O$11,0),'Project 1'!DR197,'Project 2'!DR197,'Project 3'!DR197)</f>
        <v>101088</v>
      </c>
      <c r="EP47" s="144">
        <f ca="1">CHOOSE(MATCH($C$5,Inputs!$I$11:$O$11,0),'Project 1'!DS197,'Project 2'!DS197,'Project 3'!DS197)</f>
        <v>104457.60000000001</v>
      </c>
      <c r="EQ47" s="144">
        <f ca="1">CHOOSE(MATCH($C$5,Inputs!$I$11:$O$11,0),'Project 1'!DT197,'Project 2'!DT197,'Project 3'!DT197)</f>
        <v>101088</v>
      </c>
      <c r="ER47" s="144">
        <f ca="1">CHOOSE(MATCH($C$5,Inputs!$I$11:$O$11,0),'Project 1'!DU197,'Project 2'!DU197,'Project 3'!DU197)</f>
        <v>104457.60000000001</v>
      </c>
      <c r="ES47" s="144">
        <f ca="1">CHOOSE(MATCH($C$5,Inputs!$I$11:$O$11,0),'Project 1'!DV197,'Project 2'!DV197,'Project 3'!DV197)</f>
        <v>104457.60000000001</v>
      </c>
      <c r="ET47" s="144">
        <f ca="1">CHOOSE(MATCH($C$5,Inputs!$I$11:$O$11,0),'Project 1'!DW197,'Project 2'!DW197,'Project 3'!DW197)</f>
        <v>101088</v>
      </c>
      <c r="EU47" s="144">
        <f ca="1">CHOOSE(MATCH($C$5,Inputs!$I$11:$O$11,0),'Project 1'!DX197,'Project 2'!DX197,'Project 3'!DX197)</f>
        <v>104457.60000000001</v>
      </c>
      <c r="EV47" s="144">
        <f ca="1">CHOOSE(MATCH($C$5,Inputs!$I$11:$O$11,0),'Project 1'!DY197,'Project 2'!DY197,'Project 3'!DY197)</f>
        <v>101088</v>
      </c>
      <c r="EW47" s="144">
        <f ca="1">CHOOSE(MATCH($C$5,Inputs!$I$11:$O$11,0),'Project 1'!DZ197,'Project 2'!DZ197,'Project 3'!DZ197)</f>
        <v>104457.60000000001</v>
      </c>
    </row>
    <row r="48" spans="3:153">
      <c r="AF48" s="135" t="s">
        <v>264</v>
      </c>
      <c r="AG48" s="144">
        <f ca="1">CHOOSE(MATCH($C$5,Inputs!$I$11:$O$11,0),'Project 1'!J198,'Project 2'!J198,'Project 3'!J198)</f>
        <v>0</v>
      </c>
      <c r="AH48" s="144">
        <f ca="1">CHOOSE(MATCH($C$5,Inputs!$I$11:$O$11,0),'Project 1'!K198,'Project 2'!K198,'Project 3'!K198)</f>
        <v>0</v>
      </c>
      <c r="AI48" s="144">
        <f ca="1">CHOOSE(MATCH($C$5,Inputs!$I$11:$O$11,0),'Project 1'!L198,'Project 2'!L198,'Project 3'!L198)</f>
        <v>0</v>
      </c>
      <c r="AJ48" s="144">
        <f ca="1">CHOOSE(MATCH($C$5,Inputs!$I$11:$O$11,0),'Project 1'!M198,'Project 2'!M198,'Project 3'!M198)</f>
        <v>0</v>
      </c>
      <c r="AK48" s="144">
        <f ca="1">CHOOSE(MATCH($C$5,Inputs!$I$11:$O$11,0),'Project 1'!N198,'Project 2'!N198,'Project 3'!N198)</f>
        <v>74947.187967804028</v>
      </c>
      <c r="AL48" s="144">
        <f ca="1">CHOOSE(MATCH($C$5,Inputs!$I$11:$O$11,0),'Project 1'!O198,'Project 2'!O198,'Project 3'!O198)</f>
        <v>76096.745484691564</v>
      </c>
      <c r="AM48" s="144">
        <f ca="1">CHOOSE(MATCH($C$5,Inputs!$I$11:$O$11,0),'Project 1'!P198,'Project 2'!P198,'Project 3'!P198)</f>
        <v>72381.839088419569</v>
      </c>
      <c r="AN48" s="144">
        <f ca="1">CHOOSE(MATCH($C$5,Inputs!$I$11:$O$11,0),'Project 1'!Q198,'Project 2'!Q198,'Project 3'!Q198)</f>
        <v>73451.596623179765</v>
      </c>
      <c r="AO48" s="144">
        <f ca="1">CHOOSE(MATCH($C$5,Inputs!$I$11:$O$11,0),'Project 1'!R198,'Project 2'!R198,'Project 3'!R198)</f>
        <v>72074.373980037679</v>
      </c>
      <c r="AP48" s="144">
        <f ca="1">CHOOSE(MATCH($C$5,Inputs!$I$11:$O$11,0),'Project 1'!S198,'Project 2'!S198,'Project 3'!S198)</f>
        <v>68390.660530733177</v>
      </c>
      <c r="AQ48" s="144">
        <f ca="1">CHOOSE(MATCH($C$5,Inputs!$I$11:$O$11,0),'Project 1'!T198,'Project 2'!T198,'Project 3'!T198)</f>
        <v>69240.874677404121</v>
      </c>
      <c r="AR48" s="144">
        <f ca="1">CHOOSE(MATCH($C$5,Inputs!$I$11:$O$11,0),'Project 1'!U198,'Project 2'!U198,'Project 3'!U198)</f>
        <v>65604.18847095294</v>
      </c>
      <c r="AS48" s="144">
        <f ca="1">CHOOSE(MATCH($C$5,Inputs!$I$11:$O$11,0),'Project 1'!V198,'Project 2'!V198,'Project 3'!V198)</f>
        <v>66325.235043181165</v>
      </c>
      <c r="AT48" s="144">
        <f ca="1">CHOOSE(MATCH($C$5,Inputs!$I$11:$O$11,0),'Project 1'!W198,'Project 2'!W198,'Project 3'!W198)</f>
        <v>64847.161031337957</v>
      </c>
      <c r="AU48" s="144">
        <f ca="1">CHOOSE(MATCH($C$5,Inputs!$I$11:$O$11,0),'Project 1'!X198,'Project 2'!X198,'Project 3'!X198)</f>
        <v>57229.285408897224</v>
      </c>
      <c r="AV48" s="144">
        <f ca="1">CHOOSE(MATCH($C$5,Inputs!$I$11:$O$11,0),'Project 1'!Y198,'Project 2'!Y198,'Project 3'!Y198)</f>
        <v>62674.560000000005</v>
      </c>
      <c r="AW48" s="144">
        <f ca="1">CHOOSE(MATCH($C$5,Inputs!$I$11:$O$11,0),'Project 1'!Z198,'Project 2'!Z198,'Project 3'!Z198)</f>
        <v>60652.800000000003</v>
      </c>
      <c r="AX48" s="144">
        <f ca="1">CHOOSE(MATCH($C$5,Inputs!$I$11:$O$11,0),'Project 1'!AA198,'Project 2'!AA198,'Project 3'!AA198)</f>
        <v>62674.560000000005</v>
      </c>
      <c r="AY48" s="144">
        <f ca="1">CHOOSE(MATCH($C$5,Inputs!$I$11:$O$11,0),'Project 1'!AB198,'Project 2'!AB198,'Project 3'!AB198)</f>
        <v>60652.800000000003</v>
      </c>
      <c r="AZ48" s="144">
        <f ca="1">CHOOSE(MATCH($C$5,Inputs!$I$11:$O$11,0),'Project 1'!AC198,'Project 2'!AC198,'Project 3'!AC198)</f>
        <v>62674.560000000005</v>
      </c>
      <c r="BA48" s="144">
        <f ca="1">CHOOSE(MATCH($C$5,Inputs!$I$11:$O$11,0),'Project 1'!AD198,'Project 2'!AD198,'Project 3'!AD198)</f>
        <v>62674.560000000005</v>
      </c>
      <c r="BB48" s="144">
        <f ca="1">CHOOSE(MATCH($C$5,Inputs!$I$11:$O$11,0),'Project 1'!AE198,'Project 2'!AE198,'Project 3'!AE198)</f>
        <v>60652.800000000003</v>
      </c>
      <c r="BC48" s="144">
        <f ca="1">CHOOSE(MATCH($C$5,Inputs!$I$11:$O$11,0),'Project 1'!AF198,'Project 2'!AF198,'Project 3'!AF198)</f>
        <v>62674.560000000005</v>
      </c>
      <c r="BD48" s="144">
        <f ca="1">CHOOSE(MATCH($C$5,Inputs!$I$11:$O$11,0),'Project 1'!AG198,'Project 2'!AG198,'Project 3'!AG198)</f>
        <v>60652.800000000003</v>
      </c>
      <c r="BE48" s="144">
        <f ca="1">CHOOSE(MATCH($C$5,Inputs!$I$11:$O$11,0),'Project 1'!AH198,'Project 2'!AH198,'Project 3'!AH198)</f>
        <v>62674.560000000005</v>
      </c>
      <c r="BF48" s="144">
        <f ca="1">CHOOSE(MATCH($C$5,Inputs!$I$11:$O$11,0),'Project 1'!AI198,'Project 2'!AI198,'Project 3'!AI198)</f>
        <v>62674.560000000005</v>
      </c>
      <c r="BG48" s="144">
        <f ca="1">CHOOSE(MATCH($C$5,Inputs!$I$11:$O$11,0),'Project 1'!AJ198,'Project 2'!AJ198,'Project 3'!AJ198)</f>
        <v>58631.039999999994</v>
      </c>
      <c r="BH48" s="144">
        <f ca="1">CHOOSE(MATCH($C$5,Inputs!$I$11:$O$11,0),'Project 1'!AK198,'Project 2'!AK198,'Project 3'!AK198)</f>
        <v>62674.560000000005</v>
      </c>
      <c r="BI48" s="144">
        <f ca="1">CHOOSE(MATCH($C$5,Inputs!$I$11:$O$11,0),'Project 1'!AL198,'Project 2'!AL198,'Project 3'!AL198)</f>
        <v>60652.800000000003</v>
      </c>
      <c r="BJ48" s="144">
        <f ca="1">CHOOSE(MATCH($C$5,Inputs!$I$11:$O$11,0),'Project 1'!AM198,'Project 2'!AM198,'Project 3'!AM198)</f>
        <v>62674.560000000005</v>
      </c>
      <c r="BK48" s="144">
        <f ca="1">CHOOSE(MATCH($C$5,Inputs!$I$11:$O$11,0),'Project 1'!AN198,'Project 2'!AN198,'Project 3'!AN198)</f>
        <v>60652.800000000003</v>
      </c>
      <c r="BL48" s="144">
        <f ca="1">CHOOSE(MATCH($C$5,Inputs!$I$11:$O$11,0),'Project 1'!AO198,'Project 2'!AO198,'Project 3'!AO198)</f>
        <v>62674.560000000005</v>
      </c>
      <c r="BM48" s="144">
        <f ca="1">CHOOSE(MATCH($C$5,Inputs!$I$11:$O$11,0),'Project 1'!AP198,'Project 2'!AP198,'Project 3'!AP198)</f>
        <v>62674.560000000005</v>
      </c>
      <c r="BN48" s="144">
        <f ca="1">CHOOSE(MATCH($C$5,Inputs!$I$11:$O$11,0),'Project 1'!AQ198,'Project 2'!AQ198,'Project 3'!AQ198)</f>
        <v>60652.800000000003</v>
      </c>
      <c r="BO48" s="144">
        <f ca="1">CHOOSE(MATCH($C$5,Inputs!$I$11:$O$11,0),'Project 1'!AR198,'Project 2'!AR198,'Project 3'!AR198)</f>
        <v>62674.560000000005</v>
      </c>
      <c r="BP48" s="144">
        <f ca="1">CHOOSE(MATCH($C$5,Inputs!$I$11:$O$11,0),'Project 1'!AS198,'Project 2'!AS198,'Project 3'!AS198)</f>
        <v>60652.800000000003</v>
      </c>
      <c r="BQ48" s="144">
        <f ca="1">CHOOSE(MATCH($C$5,Inputs!$I$11:$O$11,0),'Project 1'!AT198,'Project 2'!AT198,'Project 3'!AT198)</f>
        <v>62674.560000000005</v>
      </c>
      <c r="BR48" s="144">
        <f ca="1">CHOOSE(MATCH($C$5,Inputs!$I$11:$O$11,0),'Project 1'!AU198,'Project 2'!AU198,'Project 3'!AU198)</f>
        <v>62674.560000000005</v>
      </c>
      <c r="BS48" s="144">
        <f ca="1">CHOOSE(MATCH($C$5,Inputs!$I$11:$O$11,0),'Project 1'!AV198,'Project 2'!AV198,'Project 3'!AV198)</f>
        <v>56609.279999999999</v>
      </c>
      <c r="BT48" s="144">
        <f ca="1">CHOOSE(MATCH($C$5,Inputs!$I$11:$O$11,0),'Project 1'!AW198,'Project 2'!AW198,'Project 3'!AW198)</f>
        <v>62674.560000000005</v>
      </c>
      <c r="BU48" s="144">
        <f ca="1">CHOOSE(MATCH($C$5,Inputs!$I$11:$O$11,0),'Project 1'!AX198,'Project 2'!AX198,'Project 3'!AX198)</f>
        <v>101088</v>
      </c>
      <c r="BV48" s="144">
        <f ca="1">CHOOSE(MATCH($C$5,Inputs!$I$11:$O$11,0),'Project 1'!AY198,'Project 2'!AY198,'Project 3'!AY198)</f>
        <v>104457.60000000001</v>
      </c>
      <c r="BW48" s="144">
        <f ca="1">CHOOSE(MATCH($C$5,Inputs!$I$11:$O$11,0),'Project 1'!AZ198,'Project 2'!AZ198,'Project 3'!AZ198)</f>
        <v>101088</v>
      </c>
      <c r="BX48" s="144">
        <f ca="1">CHOOSE(MATCH($C$5,Inputs!$I$11:$O$11,0),'Project 1'!BA198,'Project 2'!BA198,'Project 3'!BA198)</f>
        <v>104457.60000000001</v>
      </c>
      <c r="BY48" s="144">
        <f ca="1">CHOOSE(MATCH($C$5,Inputs!$I$11:$O$11,0),'Project 1'!BB198,'Project 2'!BB198,'Project 3'!BB198)</f>
        <v>104457.60000000001</v>
      </c>
      <c r="BZ48" s="144">
        <f ca="1">CHOOSE(MATCH($C$5,Inputs!$I$11:$O$11,0),'Project 1'!BC198,'Project 2'!BC198,'Project 3'!BC198)</f>
        <v>101088</v>
      </c>
      <c r="CA48" s="144">
        <f ca="1">CHOOSE(MATCH($C$5,Inputs!$I$11:$O$11,0),'Project 1'!BD198,'Project 2'!BD198,'Project 3'!BD198)</f>
        <v>104457.60000000001</v>
      </c>
      <c r="CB48" s="144">
        <f ca="1">CHOOSE(MATCH($C$5,Inputs!$I$11:$O$11,0),'Project 1'!BE198,'Project 2'!BE198,'Project 3'!BE198)</f>
        <v>101088</v>
      </c>
      <c r="CC48" s="144">
        <f ca="1">CHOOSE(MATCH($C$5,Inputs!$I$11:$O$11,0),'Project 1'!BF198,'Project 2'!BF198,'Project 3'!BF198)</f>
        <v>104457.60000000001</v>
      </c>
      <c r="CD48" s="144">
        <f ca="1">CHOOSE(MATCH($C$5,Inputs!$I$11:$O$11,0),'Project 1'!BG198,'Project 2'!BG198,'Project 3'!BG198)</f>
        <v>104457.60000000001</v>
      </c>
      <c r="CE48" s="144">
        <f ca="1">CHOOSE(MATCH($C$5,Inputs!$I$11:$O$11,0),'Project 1'!BH198,'Project 2'!BH198,'Project 3'!BH198)</f>
        <v>94348.799999999988</v>
      </c>
      <c r="CF48" s="144">
        <f ca="1">CHOOSE(MATCH($C$5,Inputs!$I$11:$O$11,0),'Project 1'!BI198,'Project 2'!BI198,'Project 3'!BI198)</f>
        <v>104457.60000000001</v>
      </c>
      <c r="CG48" s="144">
        <f ca="1">CHOOSE(MATCH($C$5,Inputs!$I$11:$O$11,0),'Project 1'!BJ198,'Project 2'!BJ198,'Project 3'!BJ198)</f>
        <v>101088</v>
      </c>
      <c r="CH48" s="144">
        <f ca="1">CHOOSE(MATCH($C$5,Inputs!$I$11:$O$11,0),'Project 1'!BK198,'Project 2'!BK198,'Project 3'!BK198)</f>
        <v>104457.60000000001</v>
      </c>
      <c r="CI48" s="144">
        <f ca="1">CHOOSE(MATCH($C$5,Inputs!$I$11:$O$11,0),'Project 1'!BL198,'Project 2'!BL198,'Project 3'!BL198)</f>
        <v>101088</v>
      </c>
      <c r="CJ48" s="144">
        <f ca="1">CHOOSE(MATCH($C$5,Inputs!$I$11:$O$11,0),'Project 1'!BM198,'Project 2'!BM198,'Project 3'!BM198)</f>
        <v>104457.60000000001</v>
      </c>
      <c r="CK48" s="144">
        <f ca="1">CHOOSE(MATCH($C$5,Inputs!$I$11:$O$11,0),'Project 1'!BN198,'Project 2'!BN198,'Project 3'!BN198)</f>
        <v>104457.60000000001</v>
      </c>
      <c r="CL48" s="144">
        <f ca="1">CHOOSE(MATCH($C$5,Inputs!$I$11:$O$11,0),'Project 1'!BO198,'Project 2'!BO198,'Project 3'!BO198)</f>
        <v>101088</v>
      </c>
      <c r="CM48" s="144">
        <f ca="1">CHOOSE(MATCH($C$5,Inputs!$I$11:$O$11,0),'Project 1'!BP198,'Project 2'!BP198,'Project 3'!BP198)</f>
        <v>104457.60000000001</v>
      </c>
      <c r="CN48" s="144">
        <f ca="1">CHOOSE(MATCH($C$5,Inputs!$I$11:$O$11,0),'Project 1'!BQ198,'Project 2'!BQ198,'Project 3'!BQ198)</f>
        <v>101088</v>
      </c>
      <c r="CO48" s="144">
        <f ca="1">CHOOSE(MATCH($C$5,Inputs!$I$11:$O$11,0),'Project 1'!BR198,'Project 2'!BR198,'Project 3'!BR198)</f>
        <v>104457.60000000001</v>
      </c>
      <c r="CP48" s="144">
        <f ca="1">CHOOSE(MATCH($C$5,Inputs!$I$11:$O$11,0),'Project 1'!BS198,'Project 2'!BS198,'Project 3'!BS198)</f>
        <v>104457.60000000001</v>
      </c>
      <c r="CQ48" s="144">
        <f ca="1">CHOOSE(MATCH($C$5,Inputs!$I$11:$O$11,0),'Project 1'!BT198,'Project 2'!BT198,'Project 3'!BT198)</f>
        <v>94348.799999999988</v>
      </c>
      <c r="CR48" s="144">
        <f ca="1">CHOOSE(MATCH($C$5,Inputs!$I$11:$O$11,0),'Project 1'!BU198,'Project 2'!BU198,'Project 3'!BU198)</f>
        <v>104457.60000000001</v>
      </c>
      <c r="CS48" s="144">
        <f ca="1">CHOOSE(MATCH($C$5,Inputs!$I$11:$O$11,0),'Project 1'!BV198,'Project 2'!BV198,'Project 3'!BV198)</f>
        <v>101088</v>
      </c>
      <c r="CT48" s="144">
        <f ca="1">CHOOSE(MATCH($C$5,Inputs!$I$11:$O$11,0),'Project 1'!BW198,'Project 2'!BW198,'Project 3'!BW198)</f>
        <v>104457.60000000001</v>
      </c>
      <c r="CU48" s="144">
        <f ca="1">CHOOSE(MATCH($C$5,Inputs!$I$11:$O$11,0),'Project 1'!BX198,'Project 2'!BX198,'Project 3'!BX198)</f>
        <v>101088</v>
      </c>
      <c r="CV48" s="144">
        <f ca="1">CHOOSE(MATCH($C$5,Inputs!$I$11:$O$11,0),'Project 1'!BY198,'Project 2'!BY198,'Project 3'!BY198)</f>
        <v>104457.60000000001</v>
      </c>
      <c r="CW48" s="144">
        <f ca="1">CHOOSE(MATCH($C$5,Inputs!$I$11:$O$11,0),'Project 1'!BZ198,'Project 2'!BZ198,'Project 3'!BZ198)</f>
        <v>104457.60000000001</v>
      </c>
      <c r="CX48" s="144">
        <f ca="1">CHOOSE(MATCH($C$5,Inputs!$I$11:$O$11,0),'Project 1'!CA198,'Project 2'!CA198,'Project 3'!CA198)</f>
        <v>101088</v>
      </c>
      <c r="CY48" s="144">
        <f ca="1">CHOOSE(MATCH($C$5,Inputs!$I$11:$O$11,0),'Project 1'!CB198,'Project 2'!CB198,'Project 3'!CB198)</f>
        <v>104457.60000000001</v>
      </c>
      <c r="CZ48" s="144">
        <f ca="1">CHOOSE(MATCH($C$5,Inputs!$I$11:$O$11,0),'Project 1'!CC198,'Project 2'!CC198,'Project 3'!CC198)</f>
        <v>101088</v>
      </c>
      <c r="DA48" s="144">
        <f ca="1">CHOOSE(MATCH($C$5,Inputs!$I$11:$O$11,0),'Project 1'!CD198,'Project 2'!CD198,'Project 3'!CD198)</f>
        <v>104457.60000000001</v>
      </c>
      <c r="DB48" s="144">
        <f ca="1">CHOOSE(MATCH($C$5,Inputs!$I$11:$O$11,0),'Project 1'!CE198,'Project 2'!CE198,'Project 3'!CE198)</f>
        <v>104457.60000000001</v>
      </c>
      <c r="DC48" s="144">
        <f ca="1">CHOOSE(MATCH($C$5,Inputs!$I$11:$O$11,0),'Project 1'!CF198,'Project 2'!CF198,'Project 3'!CF198)</f>
        <v>97718.399999999994</v>
      </c>
      <c r="DD48" s="144">
        <f ca="1">CHOOSE(MATCH($C$5,Inputs!$I$11:$O$11,0),'Project 1'!CG198,'Project 2'!CG198,'Project 3'!CG198)</f>
        <v>104457.60000000001</v>
      </c>
      <c r="DE48" s="144">
        <f ca="1">CHOOSE(MATCH($C$5,Inputs!$I$11:$O$11,0),'Project 1'!CH198,'Project 2'!CH198,'Project 3'!CH198)</f>
        <v>101088</v>
      </c>
      <c r="DF48" s="144">
        <f ca="1">CHOOSE(MATCH($C$5,Inputs!$I$11:$O$11,0),'Project 1'!CI198,'Project 2'!CI198,'Project 3'!CI198)</f>
        <v>104457.60000000001</v>
      </c>
      <c r="DG48" s="144">
        <f ca="1">CHOOSE(MATCH($C$5,Inputs!$I$11:$O$11,0),'Project 1'!CJ198,'Project 2'!CJ198,'Project 3'!CJ198)</f>
        <v>101088</v>
      </c>
      <c r="DH48" s="144">
        <f ca="1">CHOOSE(MATCH($C$5,Inputs!$I$11:$O$11,0),'Project 1'!CK198,'Project 2'!CK198,'Project 3'!CK198)</f>
        <v>104457.60000000001</v>
      </c>
      <c r="DI48" s="144">
        <f ca="1">CHOOSE(MATCH($C$5,Inputs!$I$11:$O$11,0),'Project 1'!CL198,'Project 2'!CL198,'Project 3'!CL198)</f>
        <v>104457.60000000001</v>
      </c>
      <c r="DJ48" s="144">
        <f ca="1">CHOOSE(MATCH($C$5,Inputs!$I$11:$O$11,0),'Project 1'!CM198,'Project 2'!CM198,'Project 3'!CM198)</f>
        <v>101088</v>
      </c>
      <c r="DK48" s="144">
        <f ca="1">CHOOSE(MATCH($C$5,Inputs!$I$11:$O$11,0),'Project 1'!CN198,'Project 2'!CN198,'Project 3'!CN198)</f>
        <v>104457.60000000001</v>
      </c>
      <c r="DL48" s="144">
        <f ca="1">CHOOSE(MATCH($C$5,Inputs!$I$11:$O$11,0),'Project 1'!CO198,'Project 2'!CO198,'Project 3'!CO198)</f>
        <v>101088</v>
      </c>
      <c r="DM48" s="144">
        <f ca="1">CHOOSE(MATCH($C$5,Inputs!$I$11:$O$11,0),'Project 1'!CP198,'Project 2'!CP198,'Project 3'!CP198)</f>
        <v>104457.60000000001</v>
      </c>
      <c r="DN48" s="144">
        <f ca="1">CHOOSE(MATCH($C$5,Inputs!$I$11:$O$11,0),'Project 1'!CQ198,'Project 2'!CQ198,'Project 3'!CQ198)</f>
        <v>104457.60000000001</v>
      </c>
      <c r="DO48" s="144">
        <f ca="1">CHOOSE(MATCH($C$5,Inputs!$I$11:$O$11,0),'Project 1'!CR198,'Project 2'!CR198,'Project 3'!CR198)</f>
        <v>94348.799999999988</v>
      </c>
      <c r="DP48" s="144">
        <f ca="1">CHOOSE(MATCH($C$5,Inputs!$I$11:$O$11,0),'Project 1'!CS198,'Project 2'!CS198,'Project 3'!CS198)</f>
        <v>104457.60000000001</v>
      </c>
      <c r="DQ48" s="144">
        <f ca="1">CHOOSE(MATCH($C$5,Inputs!$I$11:$O$11,0),'Project 1'!CT198,'Project 2'!CT198,'Project 3'!CT198)</f>
        <v>101088</v>
      </c>
      <c r="DR48" s="144">
        <f ca="1">CHOOSE(MATCH($C$5,Inputs!$I$11:$O$11,0),'Project 1'!CU198,'Project 2'!CU198,'Project 3'!CU198)</f>
        <v>104457.60000000001</v>
      </c>
      <c r="DS48" s="144">
        <f ca="1">CHOOSE(MATCH($C$5,Inputs!$I$11:$O$11,0),'Project 1'!CV198,'Project 2'!CV198,'Project 3'!CV198)</f>
        <v>101088</v>
      </c>
      <c r="DT48" s="144">
        <f ca="1">CHOOSE(MATCH($C$5,Inputs!$I$11:$O$11,0),'Project 1'!CW198,'Project 2'!CW198,'Project 3'!CW198)</f>
        <v>104457.60000000001</v>
      </c>
      <c r="DU48" s="144">
        <f ca="1">CHOOSE(MATCH($C$5,Inputs!$I$11:$O$11,0),'Project 1'!CX198,'Project 2'!CX198,'Project 3'!CX198)</f>
        <v>104457.60000000001</v>
      </c>
      <c r="DV48" s="144">
        <f ca="1">CHOOSE(MATCH($C$5,Inputs!$I$11:$O$11,0),'Project 1'!CY198,'Project 2'!CY198,'Project 3'!CY198)</f>
        <v>101088</v>
      </c>
      <c r="DW48" s="144">
        <f ca="1">CHOOSE(MATCH($C$5,Inputs!$I$11:$O$11,0),'Project 1'!CZ198,'Project 2'!CZ198,'Project 3'!CZ198)</f>
        <v>104457.60000000001</v>
      </c>
      <c r="DX48" s="144">
        <f ca="1">CHOOSE(MATCH($C$5,Inputs!$I$11:$O$11,0),'Project 1'!DA198,'Project 2'!DA198,'Project 3'!DA198)</f>
        <v>101088</v>
      </c>
      <c r="DY48" s="144">
        <f ca="1">CHOOSE(MATCH($C$5,Inputs!$I$11:$O$11,0),'Project 1'!DB198,'Project 2'!DB198,'Project 3'!DB198)</f>
        <v>104457.60000000001</v>
      </c>
      <c r="DZ48" s="144">
        <f ca="1">CHOOSE(MATCH($C$5,Inputs!$I$11:$O$11,0),'Project 1'!DC198,'Project 2'!DC198,'Project 3'!DC198)</f>
        <v>104457.60000000001</v>
      </c>
      <c r="EA48" s="144">
        <f ca="1">CHOOSE(MATCH($C$5,Inputs!$I$11:$O$11,0),'Project 1'!DD198,'Project 2'!DD198,'Project 3'!DD198)</f>
        <v>94348.799999999988</v>
      </c>
      <c r="EB48" s="144">
        <f ca="1">CHOOSE(MATCH($C$5,Inputs!$I$11:$O$11,0),'Project 1'!DE198,'Project 2'!DE198,'Project 3'!DE198)</f>
        <v>104457.60000000001</v>
      </c>
      <c r="EC48" s="144">
        <f ca="1">CHOOSE(MATCH($C$5,Inputs!$I$11:$O$11,0),'Project 1'!DF198,'Project 2'!DF198,'Project 3'!DF198)</f>
        <v>101088</v>
      </c>
      <c r="ED48" s="144">
        <f ca="1">CHOOSE(MATCH($C$5,Inputs!$I$11:$O$11,0),'Project 1'!DG198,'Project 2'!DG198,'Project 3'!DG198)</f>
        <v>104457.60000000001</v>
      </c>
      <c r="EE48" s="144">
        <f ca="1">CHOOSE(MATCH($C$5,Inputs!$I$11:$O$11,0),'Project 1'!DH198,'Project 2'!DH198,'Project 3'!DH198)</f>
        <v>101088</v>
      </c>
      <c r="EF48" s="144">
        <f ca="1">CHOOSE(MATCH($C$5,Inputs!$I$11:$O$11,0),'Project 1'!DI198,'Project 2'!DI198,'Project 3'!DI198)</f>
        <v>104457.60000000001</v>
      </c>
      <c r="EG48" s="144">
        <f ca="1">CHOOSE(MATCH($C$5,Inputs!$I$11:$O$11,0),'Project 1'!DJ198,'Project 2'!DJ198,'Project 3'!DJ198)</f>
        <v>104457.60000000001</v>
      </c>
      <c r="EH48" s="144">
        <f ca="1">CHOOSE(MATCH($C$5,Inputs!$I$11:$O$11,0),'Project 1'!DK198,'Project 2'!DK198,'Project 3'!DK198)</f>
        <v>101088</v>
      </c>
      <c r="EI48" s="144">
        <f ca="1">CHOOSE(MATCH($C$5,Inputs!$I$11:$O$11,0),'Project 1'!DL198,'Project 2'!DL198,'Project 3'!DL198)</f>
        <v>104457.60000000001</v>
      </c>
      <c r="EJ48" s="144">
        <f ca="1">CHOOSE(MATCH($C$5,Inputs!$I$11:$O$11,0),'Project 1'!DM198,'Project 2'!DM198,'Project 3'!DM198)</f>
        <v>101088</v>
      </c>
      <c r="EK48" s="144">
        <f ca="1">CHOOSE(MATCH($C$5,Inputs!$I$11:$O$11,0),'Project 1'!DN198,'Project 2'!DN198,'Project 3'!DN198)</f>
        <v>104457.60000000001</v>
      </c>
      <c r="EL48" s="144">
        <f ca="1">CHOOSE(MATCH($C$5,Inputs!$I$11:$O$11,0),'Project 1'!DO198,'Project 2'!DO198,'Project 3'!DO198)</f>
        <v>104457.60000000001</v>
      </c>
      <c r="EM48" s="144">
        <f ca="1">CHOOSE(MATCH($C$5,Inputs!$I$11:$O$11,0),'Project 1'!DP198,'Project 2'!DP198,'Project 3'!DP198)</f>
        <v>94348.799999999988</v>
      </c>
      <c r="EN48" s="144">
        <f ca="1">CHOOSE(MATCH($C$5,Inputs!$I$11:$O$11,0),'Project 1'!DQ198,'Project 2'!DQ198,'Project 3'!DQ198)</f>
        <v>104457.60000000001</v>
      </c>
      <c r="EO48" s="144">
        <f ca="1">CHOOSE(MATCH($C$5,Inputs!$I$11:$O$11,0),'Project 1'!DR198,'Project 2'!DR198,'Project 3'!DR198)</f>
        <v>101088</v>
      </c>
      <c r="EP48" s="144">
        <f ca="1">CHOOSE(MATCH($C$5,Inputs!$I$11:$O$11,0),'Project 1'!DS198,'Project 2'!DS198,'Project 3'!DS198)</f>
        <v>104457.60000000001</v>
      </c>
      <c r="EQ48" s="144">
        <f ca="1">CHOOSE(MATCH($C$5,Inputs!$I$11:$O$11,0),'Project 1'!DT198,'Project 2'!DT198,'Project 3'!DT198)</f>
        <v>101088</v>
      </c>
      <c r="ER48" s="144">
        <f ca="1">CHOOSE(MATCH($C$5,Inputs!$I$11:$O$11,0),'Project 1'!DU198,'Project 2'!DU198,'Project 3'!DU198)</f>
        <v>104457.60000000001</v>
      </c>
      <c r="ES48" s="144">
        <f ca="1">CHOOSE(MATCH($C$5,Inputs!$I$11:$O$11,0),'Project 1'!DV198,'Project 2'!DV198,'Project 3'!DV198)</f>
        <v>104457.60000000001</v>
      </c>
      <c r="ET48" s="144">
        <f ca="1">CHOOSE(MATCH($C$5,Inputs!$I$11:$O$11,0),'Project 1'!DW198,'Project 2'!DW198,'Project 3'!DW198)</f>
        <v>101088</v>
      </c>
      <c r="EU48" s="144">
        <f ca="1">CHOOSE(MATCH($C$5,Inputs!$I$11:$O$11,0),'Project 1'!DX198,'Project 2'!DX198,'Project 3'!DX198)</f>
        <v>104457.60000000001</v>
      </c>
      <c r="EV48" s="144">
        <f ca="1">CHOOSE(MATCH($C$5,Inputs!$I$11:$O$11,0),'Project 1'!DY198,'Project 2'!DY198,'Project 3'!DY198)</f>
        <v>101088</v>
      </c>
      <c r="EW48" s="144">
        <f ca="1">CHOOSE(MATCH($C$5,Inputs!$I$11:$O$11,0),'Project 1'!DZ198,'Project 2'!DZ198,'Project 3'!DZ198)</f>
        <v>104457.60000000001</v>
      </c>
    </row>
    <row r="49" spans="32:153" ht="13">
      <c r="AF49" s="136" t="s">
        <v>72</v>
      </c>
      <c r="AG49" s="137">
        <f>-INDEX(Inputs!$I$288:$O$288,MATCH(Summary!$C$5,Inputs!$I$11:$O$11,0))</f>
        <v>-12000000</v>
      </c>
      <c r="AH49" s="146">
        <f ca="1">SUM(AH43:AH48)</f>
        <v>0</v>
      </c>
      <c r="AI49" s="146">
        <f t="shared" ref="AI49:CT49" ca="1" si="6">SUM(AI43:AI48)</f>
        <v>0</v>
      </c>
      <c r="AJ49" s="146">
        <f t="shared" ca="1" si="6"/>
        <v>0</v>
      </c>
      <c r="AK49" s="146">
        <f t="shared" ca="1" si="6"/>
        <v>855982.05623242853</v>
      </c>
      <c r="AL49" s="146">
        <f t="shared" ca="1" si="6"/>
        <v>866712.31984880462</v>
      </c>
      <c r="AM49" s="146">
        <f t="shared" ca="1" si="6"/>
        <v>821374.04056599888</v>
      </c>
      <c r="AN49" s="146">
        <f t="shared" ca="1" si="6"/>
        <v>830697.31385905459</v>
      </c>
      <c r="AO49" s="146">
        <f t="shared" ca="1" si="6"/>
        <v>812202.68470381747</v>
      </c>
      <c r="AP49" s="146">
        <f t="shared" ca="1" si="6"/>
        <v>767740.95668037806</v>
      </c>
      <c r="AQ49" s="146">
        <f t="shared" ca="1" si="6"/>
        <v>774123.2685963863</v>
      </c>
      <c r="AR49" s="146">
        <f t="shared" ca="1" si="6"/>
        <v>730299.5980177708</v>
      </c>
      <c r="AS49" s="146">
        <f t="shared" ca="1" si="6"/>
        <v>734946.22324877698</v>
      </c>
      <c r="AT49" s="146">
        <f t="shared" ca="1" si="6"/>
        <v>715085.06982369954</v>
      </c>
      <c r="AU49" s="146">
        <f t="shared" ca="1" si="6"/>
        <v>627846.23108804075</v>
      </c>
      <c r="AV49" s="146">
        <f t="shared" ca="1" si="6"/>
        <v>678572.90713593573</v>
      </c>
      <c r="AW49" s="146">
        <f t="shared" ca="1" si="6"/>
        <v>644349.77089657367</v>
      </c>
      <c r="AX49" s="146">
        <f t="shared" ca="1" si="6"/>
        <v>654524.2297567809</v>
      </c>
      <c r="AY49" s="146">
        <f t="shared" ca="1" si="6"/>
        <v>622520.78939444933</v>
      </c>
      <c r="AZ49" s="146">
        <f t="shared" ca="1" si="6"/>
        <v>632095.36548433185</v>
      </c>
      <c r="BA49" s="146">
        <f t="shared" ca="1" si="6"/>
        <v>621020.12363877869</v>
      </c>
      <c r="BB49" s="146">
        <f t="shared" ca="1" si="6"/>
        <v>590388.99268250493</v>
      </c>
      <c r="BC49" s="146">
        <f t="shared" ca="1" si="6"/>
        <v>599455.64414655557</v>
      </c>
      <c r="BD49" s="146">
        <f t="shared" ca="1" si="6"/>
        <v>571022.31889601087</v>
      </c>
      <c r="BE49" s="146">
        <f t="shared" ca="1" si="6"/>
        <v>582323.59051342274</v>
      </c>
      <c r="BF49" s="146">
        <f t="shared" ca="1" si="6"/>
        <v>574739.44041117956</v>
      </c>
      <c r="BG49" s="146">
        <f t="shared" ca="1" si="6"/>
        <v>530714.47675999044</v>
      </c>
      <c r="BH49" s="146">
        <f t="shared" ca="1" si="6"/>
        <v>560062.10239888541</v>
      </c>
      <c r="BI49" s="146">
        <f t="shared" ca="1" si="6"/>
        <v>535421.95681235555</v>
      </c>
      <c r="BJ49" s="146">
        <f t="shared" ca="1" si="6"/>
        <v>548554.26184625365</v>
      </c>
      <c r="BK49" s="146">
        <f t="shared" ca="1" si="6"/>
        <v>526425.29668338771</v>
      </c>
      <c r="BL49" s="146">
        <f t="shared" ca="1" si="6"/>
        <v>539529.10978013498</v>
      </c>
      <c r="BM49" s="146">
        <f t="shared" ca="1" si="6"/>
        <v>535607.77234331728</v>
      </c>
      <c r="BN49" s="146">
        <f t="shared" ca="1" si="6"/>
        <v>515311.7213289612</v>
      </c>
      <c r="BO49" s="146">
        <f t="shared" ca="1" si="6"/>
        <v>529479.22376199276</v>
      </c>
      <c r="BP49" s="146">
        <f t="shared" ca="1" si="6"/>
        <v>509593.70225182426</v>
      </c>
      <c r="BQ49" s="146">
        <f t="shared" ca="1" si="6"/>
        <v>523792.17735407397</v>
      </c>
      <c r="BR49" s="146">
        <f t="shared" ca="1" si="6"/>
        <v>522288</v>
      </c>
      <c r="BS49" s="146">
        <f t="shared" ca="1" si="6"/>
        <v>471744</v>
      </c>
      <c r="BT49" s="146">
        <f t="shared" ca="1" si="6"/>
        <v>522288</v>
      </c>
      <c r="BU49" s="146">
        <f t="shared" ca="1" si="6"/>
        <v>505440</v>
      </c>
      <c r="BV49" s="146">
        <f t="shared" ca="1" si="6"/>
        <v>522288</v>
      </c>
      <c r="BW49" s="146">
        <f t="shared" ca="1" si="6"/>
        <v>505440</v>
      </c>
      <c r="BX49" s="146">
        <f t="shared" ca="1" si="6"/>
        <v>522288</v>
      </c>
      <c r="BY49" s="146">
        <f t="shared" ca="1" si="6"/>
        <v>522288</v>
      </c>
      <c r="BZ49" s="146">
        <f t="shared" ca="1" si="6"/>
        <v>505440</v>
      </c>
      <c r="CA49" s="146">
        <f t="shared" ca="1" si="6"/>
        <v>522288</v>
      </c>
      <c r="CB49" s="146">
        <f t="shared" ca="1" si="6"/>
        <v>505440</v>
      </c>
      <c r="CC49" s="146">
        <f t="shared" ca="1" si="6"/>
        <v>522288</v>
      </c>
      <c r="CD49" s="146">
        <f t="shared" ca="1" si="6"/>
        <v>522288</v>
      </c>
      <c r="CE49" s="146">
        <f t="shared" ca="1" si="6"/>
        <v>471743.99999999994</v>
      </c>
      <c r="CF49" s="146">
        <f t="shared" ca="1" si="6"/>
        <v>522288</v>
      </c>
      <c r="CG49" s="146">
        <f t="shared" ca="1" si="6"/>
        <v>505440</v>
      </c>
      <c r="CH49" s="146">
        <f t="shared" ca="1" si="6"/>
        <v>522288</v>
      </c>
      <c r="CI49" s="146">
        <f t="shared" ca="1" si="6"/>
        <v>505440</v>
      </c>
      <c r="CJ49" s="146">
        <f t="shared" ca="1" si="6"/>
        <v>522288</v>
      </c>
      <c r="CK49" s="146">
        <f t="shared" ca="1" si="6"/>
        <v>522288</v>
      </c>
      <c r="CL49" s="146">
        <f t="shared" ca="1" si="6"/>
        <v>505440</v>
      </c>
      <c r="CM49" s="146">
        <f t="shared" ca="1" si="6"/>
        <v>522288</v>
      </c>
      <c r="CN49" s="146">
        <f t="shared" ca="1" si="6"/>
        <v>505440</v>
      </c>
      <c r="CO49" s="146">
        <f t="shared" ca="1" si="6"/>
        <v>522288</v>
      </c>
      <c r="CP49" s="146">
        <f t="shared" ca="1" si="6"/>
        <v>522288</v>
      </c>
      <c r="CQ49" s="146">
        <f t="shared" ca="1" si="6"/>
        <v>471743.99999999994</v>
      </c>
      <c r="CR49" s="146">
        <f t="shared" ca="1" si="6"/>
        <v>522288</v>
      </c>
      <c r="CS49" s="146">
        <f t="shared" ca="1" si="6"/>
        <v>505440</v>
      </c>
      <c r="CT49" s="146">
        <f t="shared" ca="1" si="6"/>
        <v>522288</v>
      </c>
      <c r="CU49" s="146">
        <f t="shared" ref="CU49:EW49" ca="1" si="7">SUM(CU43:CU48)</f>
        <v>505440</v>
      </c>
      <c r="CV49" s="146">
        <f t="shared" ca="1" si="7"/>
        <v>522288</v>
      </c>
      <c r="CW49" s="146">
        <f t="shared" ca="1" si="7"/>
        <v>522288</v>
      </c>
      <c r="CX49" s="146">
        <f t="shared" ca="1" si="7"/>
        <v>505440</v>
      </c>
      <c r="CY49" s="146">
        <f t="shared" ca="1" si="7"/>
        <v>522288</v>
      </c>
      <c r="CZ49" s="146">
        <f t="shared" ca="1" si="7"/>
        <v>505440</v>
      </c>
      <c r="DA49" s="146">
        <f t="shared" ca="1" si="7"/>
        <v>522288</v>
      </c>
      <c r="DB49" s="146">
        <f t="shared" ca="1" si="7"/>
        <v>522288</v>
      </c>
      <c r="DC49" s="146">
        <f t="shared" ca="1" si="7"/>
        <v>488592</v>
      </c>
      <c r="DD49" s="146">
        <f t="shared" ca="1" si="7"/>
        <v>522288</v>
      </c>
      <c r="DE49" s="146">
        <f t="shared" ca="1" si="7"/>
        <v>505440</v>
      </c>
      <c r="DF49" s="146">
        <f t="shared" ca="1" si="7"/>
        <v>522288</v>
      </c>
      <c r="DG49" s="146">
        <f t="shared" ca="1" si="7"/>
        <v>505440</v>
      </c>
      <c r="DH49" s="146">
        <f t="shared" ca="1" si="7"/>
        <v>522288</v>
      </c>
      <c r="DI49" s="146">
        <f t="shared" ca="1" si="7"/>
        <v>522288</v>
      </c>
      <c r="DJ49" s="146">
        <f t="shared" ca="1" si="7"/>
        <v>505440</v>
      </c>
      <c r="DK49" s="146">
        <f t="shared" ca="1" si="7"/>
        <v>522288</v>
      </c>
      <c r="DL49" s="146">
        <f t="shared" ca="1" si="7"/>
        <v>505440</v>
      </c>
      <c r="DM49" s="146">
        <f t="shared" ca="1" si="7"/>
        <v>522288</v>
      </c>
      <c r="DN49" s="146">
        <f t="shared" ca="1" si="7"/>
        <v>522288</v>
      </c>
      <c r="DO49" s="146">
        <f t="shared" ca="1" si="7"/>
        <v>471743.99999999994</v>
      </c>
      <c r="DP49" s="146">
        <f t="shared" ca="1" si="7"/>
        <v>522288</v>
      </c>
      <c r="DQ49" s="146">
        <f t="shared" ca="1" si="7"/>
        <v>505440</v>
      </c>
      <c r="DR49" s="146">
        <f t="shared" ca="1" si="7"/>
        <v>522288</v>
      </c>
      <c r="DS49" s="146">
        <f t="shared" ca="1" si="7"/>
        <v>505440</v>
      </c>
      <c r="DT49" s="146">
        <f t="shared" ca="1" si="7"/>
        <v>522288</v>
      </c>
      <c r="DU49" s="146">
        <f t="shared" ca="1" si="7"/>
        <v>522288</v>
      </c>
      <c r="DV49" s="146">
        <f t="shared" ca="1" si="7"/>
        <v>505440</v>
      </c>
      <c r="DW49" s="146">
        <f t="shared" ca="1" si="7"/>
        <v>522288</v>
      </c>
      <c r="DX49" s="146">
        <f t="shared" ca="1" si="7"/>
        <v>505440</v>
      </c>
      <c r="DY49" s="146">
        <f t="shared" ca="1" si="7"/>
        <v>522288</v>
      </c>
      <c r="DZ49" s="146">
        <f t="shared" ca="1" si="7"/>
        <v>522288</v>
      </c>
      <c r="EA49" s="146">
        <f t="shared" ca="1" si="7"/>
        <v>471743.99999999994</v>
      </c>
      <c r="EB49" s="146">
        <f t="shared" ca="1" si="7"/>
        <v>522288</v>
      </c>
      <c r="EC49" s="146">
        <f t="shared" ca="1" si="7"/>
        <v>505440</v>
      </c>
      <c r="ED49" s="146">
        <f t="shared" ca="1" si="7"/>
        <v>522288</v>
      </c>
      <c r="EE49" s="146">
        <f t="shared" ca="1" si="7"/>
        <v>505440</v>
      </c>
      <c r="EF49" s="146">
        <f t="shared" ca="1" si="7"/>
        <v>522288</v>
      </c>
      <c r="EG49" s="146">
        <f t="shared" ca="1" si="7"/>
        <v>522288</v>
      </c>
      <c r="EH49" s="146">
        <f t="shared" ca="1" si="7"/>
        <v>505440</v>
      </c>
      <c r="EI49" s="146">
        <f t="shared" ca="1" si="7"/>
        <v>522288</v>
      </c>
      <c r="EJ49" s="146">
        <f t="shared" ca="1" si="7"/>
        <v>505440</v>
      </c>
      <c r="EK49" s="146">
        <f t="shared" ca="1" si="7"/>
        <v>522288</v>
      </c>
      <c r="EL49" s="146">
        <f t="shared" ca="1" si="7"/>
        <v>522288</v>
      </c>
      <c r="EM49" s="146">
        <f t="shared" ca="1" si="7"/>
        <v>471743.99999999994</v>
      </c>
      <c r="EN49" s="146">
        <f t="shared" ca="1" si="7"/>
        <v>522288</v>
      </c>
      <c r="EO49" s="146">
        <f t="shared" ca="1" si="7"/>
        <v>505440</v>
      </c>
      <c r="EP49" s="146">
        <f t="shared" ca="1" si="7"/>
        <v>522288</v>
      </c>
      <c r="EQ49" s="146">
        <f t="shared" ca="1" si="7"/>
        <v>505440</v>
      </c>
      <c r="ER49" s="146">
        <f t="shared" ca="1" si="7"/>
        <v>522288</v>
      </c>
      <c r="ES49" s="146">
        <f t="shared" ca="1" si="7"/>
        <v>522288</v>
      </c>
      <c r="ET49" s="146">
        <f t="shared" ca="1" si="7"/>
        <v>505440</v>
      </c>
      <c r="EU49" s="146">
        <f t="shared" ca="1" si="7"/>
        <v>522288</v>
      </c>
      <c r="EV49" s="146">
        <f t="shared" ca="1" si="7"/>
        <v>505440</v>
      </c>
      <c r="EW49" s="146">
        <f t="shared" ca="1" si="7"/>
        <v>522288</v>
      </c>
    </row>
    <row r="50" spans="32:153" ht="13">
      <c r="AF50" s="133" t="str">
        <f>Inputs!C31</f>
        <v>R100</v>
      </c>
    </row>
    <row r="51" spans="32:153" ht="13">
      <c r="AF51" s="140" t="s">
        <v>335</v>
      </c>
      <c r="AG51" s="150">
        <f>CHOOSE(MATCH($C$5,Inputs!$I$11:$O$11,0),'Project 1'!J154,'Project 2'!J154,'Project 3'!J154)</f>
        <v>0</v>
      </c>
      <c r="AH51" s="150">
        <f>CHOOSE(MATCH($C$5,Inputs!$I$11:$O$11,0),'Project 1'!K154,'Project 2'!K154,'Project 3'!K154)</f>
        <v>0</v>
      </c>
      <c r="AI51" s="150">
        <f>CHOOSE(MATCH($C$5,Inputs!$I$11:$O$11,0),'Project 1'!L154,'Project 2'!L154,'Project 3'!L154)</f>
        <v>0</v>
      </c>
      <c r="AJ51" s="150">
        <f>CHOOSE(MATCH($C$5,Inputs!$I$11:$O$11,0),'Project 1'!M154,'Project 2'!M154,'Project 3'!M154)</f>
        <v>0</v>
      </c>
      <c r="AK51" s="150">
        <f>CHOOSE(MATCH($C$5,Inputs!$I$11:$O$11,0),'Project 1'!N154,'Project 2'!N154,'Project 3'!N154)</f>
        <v>233280</v>
      </c>
      <c r="AL51" s="150">
        <f>CHOOSE(MATCH($C$5,Inputs!$I$11:$O$11,0),'Project 1'!O154,'Project 2'!O154,'Project 3'!O154)</f>
        <v>241056</v>
      </c>
      <c r="AM51" s="150">
        <f>CHOOSE(MATCH($C$5,Inputs!$I$11:$O$11,0),'Project 1'!P154,'Project 2'!P154,'Project 3'!P154)</f>
        <v>233280</v>
      </c>
      <c r="AN51" s="150">
        <f>CHOOSE(MATCH($C$5,Inputs!$I$11:$O$11,0),'Project 1'!Q154,'Project 2'!Q154,'Project 3'!Q154)</f>
        <v>241056</v>
      </c>
      <c r="AO51" s="150">
        <f ca="1">CHOOSE(MATCH($C$5,Inputs!$I$11:$O$11,0),'Project 1'!R154,'Project 2'!R154,'Project 3'!R154)</f>
        <v>212848.27103627875</v>
      </c>
      <c r="AP51" s="150">
        <f ca="1">CHOOSE(MATCH($C$5,Inputs!$I$11:$O$11,0),'Project 1'!S154,'Project 2'!S154,'Project 3'!S154)</f>
        <v>205354.78166053782</v>
      </c>
      <c r="AQ51" s="150">
        <f ca="1">CHOOSE(MATCH($C$5,Inputs!$I$11:$O$11,0),'Project 1'!T154,'Project 2'!T154,'Project 3'!T154)</f>
        <v>211338.22691178392</v>
      </c>
      <c r="AR51" s="150">
        <f ca="1">CHOOSE(MATCH($C$5,Inputs!$I$11:$O$11,0),'Project 1'!U154,'Project 2'!U154,'Project 3'!U154)</f>
        <v>203412.75877394411</v>
      </c>
      <c r="AS51" s="150">
        <f ca="1">CHOOSE(MATCH($C$5,Inputs!$I$11:$O$11,0),'Project 1'!V154,'Project 2'!V154,'Project 3'!V154)</f>
        <v>209141.8732387927</v>
      </c>
      <c r="AT51" s="150">
        <f ca="1">CHOOSE(MATCH($C$5,Inputs!$I$11:$O$11,0),'Project 1'!W154,'Project 2'!W154,'Project 3'!W154)</f>
        <v>207959.28842785128</v>
      </c>
      <c r="AU51" s="150">
        <f ca="1">CHOOSE(MATCH($C$5,Inputs!$I$11:$O$11,0),'Project 1'!X154,'Project 2'!X154,'Project 3'!X154)</f>
        <v>186672.21759975643</v>
      </c>
      <c r="AV51" s="150">
        <f ca="1">CHOOSE(MATCH($C$5,Inputs!$I$11:$O$11,0),'Project 1'!Y154,'Project 2'!Y154,'Project 3'!Y154)</f>
        <v>205341.77641912142</v>
      </c>
      <c r="AW51" s="150">
        <f ca="1">CHOOSE(MATCH($C$5,Inputs!$I$11:$O$11,0),'Project 1'!Z154,'Project 2'!Z154,'Project 3'!Z154)</f>
        <v>197342.71725884487</v>
      </c>
      <c r="AX51" s="150">
        <f ca="1">CHOOSE(MATCH($C$5,Inputs!$I$11:$O$11,0),'Project 1'!AA154,'Project 2'!AA154,'Project 3'!AA154)</f>
        <v>202423.7205708875</v>
      </c>
      <c r="AY51" s="150">
        <f ca="1">CHOOSE(MATCH($C$5,Inputs!$I$11:$O$11,0),'Project 1'!AB154,'Project 2'!AB154,'Project 3'!AB154)</f>
        <v>194380.47812062816</v>
      </c>
      <c r="AZ51" s="150">
        <f ca="1">CHOOSE(MATCH($C$5,Inputs!$I$11:$O$11,0),'Project 1'!AC154,'Project 2'!AC154,'Project 3'!AC154)</f>
        <v>199221.99936499269</v>
      </c>
      <c r="BA51" s="150">
        <f ca="1">CHOOSE(MATCH($C$5,Inputs!$I$11:$O$11,0),'Project 1'!AD154,'Project 2'!AD154,'Project 3'!AD154)</f>
        <v>197515.66885515559</v>
      </c>
      <c r="BB51" s="150">
        <f ca="1">CHOOSE(MATCH($C$5,Inputs!$I$11:$O$11,0),'Project 1'!AE154,'Project 2'!AE154,'Project 3'!AE154)</f>
        <v>189429.19841627544</v>
      </c>
      <c r="BC51" s="150">
        <f ca="1">CHOOSE(MATCH($C$5,Inputs!$I$11:$O$11,0),'Project 1'!AF154,'Project 2'!AF154,'Project 3'!AF154)</f>
        <v>193905.99415232075</v>
      </c>
      <c r="BD51" s="150">
        <f ca="1">CHOOSE(MATCH($C$5,Inputs!$I$11:$O$11,0),'Project 1'!AG154,'Project 2'!AG154,'Project 3'!AG154)</f>
        <v>185812.36582257273</v>
      </c>
      <c r="BE51" s="150">
        <f ca="1">CHOOSE(MATCH($C$5,Inputs!$I$11:$O$11,0),'Project 1'!AH154,'Project 2'!AH154,'Project 3'!AH154)</f>
        <v>190046.01925511728</v>
      </c>
      <c r="BF51" s="150">
        <f ca="1">CHOOSE(MATCH($C$5,Inputs!$I$11:$O$11,0),'Project 1'!AI154,'Project 2'!AI154,'Project 3'!AI154)</f>
        <v>188027.70819346071</v>
      </c>
      <c r="BG51" s="150">
        <f ca="1">CHOOSE(MATCH($C$5,Inputs!$I$11:$O$11,0),'Project 1'!AJ154,'Project 2'!AJ154,'Project 3'!AJ154)</f>
        <v>173956.6428696411</v>
      </c>
      <c r="BH51" s="150">
        <f ca="1">CHOOSE(MATCH($C$5,Inputs!$I$11:$O$11,0),'Project 1'!AK154,'Project 2'!AK154,'Project 3'!AK154)</f>
        <v>183826.15625780087</v>
      </c>
      <c r="BI51" s="150">
        <f ca="1">CHOOSE(MATCH($C$5,Inputs!$I$11:$O$11,0),'Project 1'!AL154,'Project 2'!AL154,'Project 3'!AL154)</f>
        <v>175787.96189105534</v>
      </c>
      <c r="BJ51" s="150">
        <f ca="1">CHOOSE(MATCH($C$5,Inputs!$I$11:$O$11,0),'Project 1'!AM154,'Project 2'!AM154,'Project 3'!AM154)</f>
        <v>179420.31442588192</v>
      </c>
      <c r="BK51" s="150">
        <f ca="1">CHOOSE(MATCH($C$5,Inputs!$I$11:$O$11,0),'Project 1'!AN154,'Project 2'!AN154,'Project 3'!AN154)</f>
        <v>171432.43539880548</v>
      </c>
      <c r="BL51" s="150">
        <f ca="1">CHOOSE(MATCH($C$5,Inputs!$I$11:$O$11,0),'Project 1'!AO154,'Project 2'!AO154,'Project 3'!AO154)</f>
        <v>174829.63326796365</v>
      </c>
      <c r="BM51" s="150">
        <f ca="1">CHOOSE(MATCH($C$5,Inputs!$I$11:$O$11,0),'Project 1'!AP154,'Project 2'!AP154,'Project 3'!AP154)</f>
        <v>172471.16302693519</v>
      </c>
      <c r="BN51" s="150">
        <f ca="1">CHOOSE(MATCH($C$5,Inputs!$I$11:$O$11,0),'Project 1'!AQ154,'Project 2'!AQ154,'Project 3'!AQ154)</f>
        <v>164587.68945791584</v>
      </c>
      <c r="BO51" s="150">
        <f ca="1">CHOOSE(MATCH($C$5,Inputs!$I$11:$O$11,0),'Project 1'!AR154,'Project 2'!AR154,'Project 3'!AR154)</f>
        <v>167640.5040055337</v>
      </c>
      <c r="BP51" s="150">
        <f ca="1">CHOOSE(MATCH($C$5,Inputs!$I$11:$O$11,0),'Project 1'!AS154,'Project 2'!AS154,'Project 3'!AS154)</f>
        <v>159845.19698247669</v>
      </c>
      <c r="BQ51" s="150">
        <f ca="1">CHOOSE(MATCH($C$5,Inputs!$I$11:$O$11,0),'Project 1'!AT154,'Project 2'!AT154,'Project 3'!AT154)</f>
        <v>162675.07959635483</v>
      </c>
      <c r="BR51" s="150">
        <f ca="1">CHOOSE(MATCH($C$5,Inputs!$I$11:$O$11,0),'Project 1'!AU154,'Project 2'!AU154,'Project 3'!AU154)</f>
        <v>160148.16828878742</v>
      </c>
      <c r="BS51" s="150">
        <f ca="1">CHOOSE(MATCH($C$5,Inputs!$I$11:$O$11,0),'Project 1'!AV154,'Project 2'!AV154,'Project 3'!AV154)</f>
        <v>142344.02318181601</v>
      </c>
      <c r="BT51" s="150">
        <f ca="1">CHOOSE(MATCH($C$5,Inputs!$I$11:$O$11,0),'Project 1'!AW154,'Project 2'!AW154,'Project 3'!AW154)</f>
        <v>155018.60413173999</v>
      </c>
      <c r="BU51" s="150">
        <f ca="1">CHOOSE(MATCH($C$5,Inputs!$I$11:$O$11,0),'Project 1'!AX154,'Project 2'!AX154,'Project 3'!AX154)</f>
        <v>0</v>
      </c>
      <c r="BV51" s="150">
        <f ca="1">CHOOSE(MATCH($C$5,Inputs!$I$11:$O$11,0),'Project 1'!AY154,'Project 2'!AY154,'Project 3'!AY154)</f>
        <v>0</v>
      </c>
      <c r="BW51" s="150">
        <f ca="1">CHOOSE(MATCH($C$5,Inputs!$I$11:$O$11,0),'Project 1'!AZ154,'Project 2'!AZ154,'Project 3'!AZ154)</f>
        <v>0</v>
      </c>
      <c r="BX51" s="150">
        <f ca="1">CHOOSE(MATCH($C$5,Inputs!$I$11:$O$11,0),'Project 1'!BA154,'Project 2'!BA154,'Project 3'!BA154)</f>
        <v>0</v>
      </c>
      <c r="BY51" s="150">
        <f ca="1">CHOOSE(MATCH($C$5,Inputs!$I$11:$O$11,0),'Project 1'!BB154,'Project 2'!BB154,'Project 3'!BB154)</f>
        <v>0</v>
      </c>
      <c r="BZ51" s="150">
        <f ca="1">CHOOSE(MATCH($C$5,Inputs!$I$11:$O$11,0),'Project 1'!BC154,'Project 2'!BC154,'Project 3'!BC154)</f>
        <v>0</v>
      </c>
      <c r="CA51" s="150">
        <f ca="1">CHOOSE(MATCH($C$5,Inputs!$I$11:$O$11,0),'Project 1'!BD154,'Project 2'!BD154,'Project 3'!BD154)</f>
        <v>0</v>
      </c>
      <c r="CB51" s="150">
        <f ca="1">CHOOSE(MATCH($C$5,Inputs!$I$11:$O$11,0),'Project 1'!BE154,'Project 2'!BE154,'Project 3'!BE154)</f>
        <v>0</v>
      </c>
      <c r="CC51" s="150">
        <f ca="1">CHOOSE(MATCH($C$5,Inputs!$I$11:$O$11,0),'Project 1'!BF154,'Project 2'!BF154,'Project 3'!BF154)</f>
        <v>0</v>
      </c>
      <c r="CD51" s="150">
        <f ca="1">CHOOSE(MATCH($C$5,Inputs!$I$11:$O$11,0),'Project 1'!BG154,'Project 2'!BG154,'Project 3'!BG154)</f>
        <v>0</v>
      </c>
      <c r="CE51" s="150">
        <f ca="1">CHOOSE(MATCH($C$5,Inputs!$I$11:$O$11,0),'Project 1'!BH154,'Project 2'!BH154,'Project 3'!BH154)</f>
        <v>0</v>
      </c>
      <c r="CF51" s="150">
        <f ca="1">CHOOSE(MATCH($C$5,Inputs!$I$11:$O$11,0),'Project 1'!BI154,'Project 2'!BI154,'Project 3'!BI154)</f>
        <v>0</v>
      </c>
      <c r="CG51" s="150">
        <f ca="1">CHOOSE(MATCH($C$5,Inputs!$I$11:$O$11,0),'Project 1'!BJ154,'Project 2'!BJ154,'Project 3'!BJ154)</f>
        <v>0</v>
      </c>
      <c r="CH51" s="150">
        <f ca="1">CHOOSE(MATCH($C$5,Inputs!$I$11:$O$11,0),'Project 1'!BK154,'Project 2'!BK154,'Project 3'!BK154)</f>
        <v>0</v>
      </c>
      <c r="CI51" s="150">
        <f ca="1">CHOOSE(MATCH($C$5,Inputs!$I$11:$O$11,0),'Project 1'!BL154,'Project 2'!BL154,'Project 3'!BL154)</f>
        <v>0</v>
      </c>
      <c r="CJ51" s="150">
        <f ca="1">CHOOSE(MATCH($C$5,Inputs!$I$11:$O$11,0),'Project 1'!BM154,'Project 2'!BM154,'Project 3'!BM154)</f>
        <v>0</v>
      </c>
      <c r="CK51" s="150">
        <f ca="1">CHOOSE(MATCH($C$5,Inputs!$I$11:$O$11,0),'Project 1'!BN154,'Project 2'!BN154,'Project 3'!BN154)</f>
        <v>0</v>
      </c>
      <c r="CL51" s="150">
        <f ca="1">CHOOSE(MATCH($C$5,Inputs!$I$11:$O$11,0),'Project 1'!BO154,'Project 2'!BO154,'Project 3'!BO154)</f>
        <v>0</v>
      </c>
      <c r="CM51" s="150">
        <f ca="1">CHOOSE(MATCH($C$5,Inputs!$I$11:$O$11,0),'Project 1'!BP154,'Project 2'!BP154,'Project 3'!BP154)</f>
        <v>0</v>
      </c>
      <c r="CN51" s="150">
        <f ca="1">CHOOSE(MATCH($C$5,Inputs!$I$11:$O$11,0),'Project 1'!BQ154,'Project 2'!BQ154,'Project 3'!BQ154)</f>
        <v>0</v>
      </c>
      <c r="CO51" s="150">
        <f ca="1">CHOOSE(MATCH($C$5,Inputs!$I$11:$O$11,0),'Project 1'!BR154,'Project 2'!BR154,'Project 3'!BR154)</f>
        <v>0</v>
      </c>
      <c r="CP51" s="150">
        <f ca="1">CHOOSE(MATCH($C$5,Inputs!$I$11:$O$11,0),'Project 1'!BS154,'Project 2'!BS154,'Project 3'!BS154)</f>
        <v>0</v>
      </c>
      <c r="CQ51" s="150">
        <f ca="1">CHOOSE(MATCH($C$5,Inputs!$I$11:$O$11,0),'Project 1'!BT154,'Project 2'!BT154,'Project 3'!BT154)</f>
        <v>0</v>
      </c>
      <c r="CR51" s="150">
        <f ca="1">CHOOSE(MATCH($C$5,Inputs!$I$11:$O$11,0),'Project 1'!BU154,'Project 2'!BU154,'Project 3'!BU154)</f>
        <v>0</v>
      </c>
      <c r="CS51" s="150">
        <f ca="1">CHOOSE(MATCH($C$5,Inputs!$I$11:$O$11,0),'Project 1'!BV154,'Project 2'!BV154,'Project 3'!BV154)</f>
        <v>0</v>
      </c>
      <c r="CT51" s="150">
        <f ca="1">CHOOSE(MATCH($C$5,Inputs!$I$11:$O$11,0),'Project 1'!BW154,'Project 2'!BW154,'Project 3'!BW154)</f>
        <v>0</v>
      </c>
      <c r="CU51" s="150">
        <f ca="1">CHOOSE(MATCH($C$5,Inputs!$I$11:$O$11,0),'Project 1'!BX154,'Project 2'!BX154,'Project 3'!BX154)</f>
        <v>0</v>
      </c>
      <c r="CV51" s="150">
        <f ca="1">CHOOSE(MATCH($C$5,Inputs!$I$11:$O$11,0),'Project 1'!BY154,'Project 2'!BY154,'Project 3'!BY154)</f>
        <v>0</v>
      </c>
      <c r="CW51" s="150">
        <f ca="1">CHOOSE(MATCH($C$5,Inputs!$I$11:$O$11,0),'Project 1'!BZ154,'Project 2'!BZ154,'Project 3'!BZ154)</f>
        <v>0</v>
      </c>
      <c r="CX51" s="150">
        <f ca="1">CHOOSE(MATCH($C$5,Inputs!$I$11:$O$11,0),'Project 1'!CA154,'Project 2'!CA154,'Project 3'!CA154)</f>
        <v>0</v>
      </c>
      <c r="CY51" s="150">
        <f ca="1">CHOOSE(MATCH($C$5,Inputs!$I$11:$O$11,0),'Project 1'!CB154,'Project 2'!CB154,'Project 3'!CB154)</f>
        <v>0</v>
      </c>
      <c r="CZ51" s="150">
        <f ca="1">CHOOSE(MATCH($C$5,Inputs!$I$11:$O$11,0),'Project 1'!CC154,'Project 2'!CC154,'Project 3'!CC154)</f>
        <v>0</v>
      </c>
      <c r="DA51" s="150">
        <f ca="1">CHOOSE(MATCH($C$5,Inputs!$I$11:$O$11,0),'Project 1'!CD154,'Project 2'!CD154,'Project 3'!CD154)</f>
        <v>0</v>
      </c>
      <c r="DB51" s="150">
        <f ca="1">CHOOSE(MATCH($C$5,Inputs!$I$11:$O$11,0),'Project 1'!CE154,'Project 2'!CE154,'Project 3'!CE154)</f>
        <v>0</v>
      </c>
      <c r="DC51" s="150">
        <f ca="1">CHOOSE(MATCH($C$5,Inputs!$I$11:$O$11,0),'Project 1'!CF154,'Project 2'!CF154,'Project 3'!CF154)</f>
        <v>0</v>
      </c>
      <c r="DD51" s="150">
        <f ca="1">CHOOSE(MATCH($C$5,Inputs!$I$11:$O$11,0),'Project 1'!CG154,'Project 2'!CG154,'Project 3'!CG154)</f>
        <v>0</v>
      </c>
      <c r="DE51" s="150">
        <f ca="1">CHOOSE(MATCH($C$5,Inputs!$I$11:$O$11,0),'Project 1'!CH154,'Project 2'!CH154,'Project 3'!CH154)</f>
        <v>0</v>
      </c>
      <c r="DF51" s="150">
        <f ca="1">CHOOSE(MATCH($C$5,Inputs!$I$11:$O$11,0),'Project 1'!CI154,'Project 2'!CI154,'Project 3'!CI154)</f>
        <v>0</v>
      </c>
      <c r="DG51" s="150">
        <f ca="1">CHOOSE(MATCH($C$5,Inputs!$I$11:$O$11,0),'Project 1'!CJ154,'Project 2'!CJ154,'Project 3'!CJ154)</f>
        <v>0</v>
      </c>
      <c r="DH51" s="150">
        <f ca="1">CHOOSE(MATCH($C$5,Inputs!$I$11:$O$11,0),'Project 1'!CK154,'Project 2'!CK154,'Project 3'!CK154)</f>
        <v>0</v>
      </c>
      <c r="DI51" s="150">
        <f ca="1">CHOOSE(MATCH($C$5,Inputs!$I$11:$O$11,0),'Project 1'!CL154,'Project 2'!CL154,'Project 3'!CL154)</f>
        <v>0</v>
      </c>
      <c r="DJ51" s="150">
        <f ca="1">CHOOSE(MATCH($C$5,Inputs!$I$11:$O$11,0),'Project 1'!CM154,'Project 2'!CM154,'Project 3'!CM154)</f>
        <v>0</v>
      </c>
      <c r="DK51" s="150">
        <f ca="1">CHOOSE(MATCH($C$5,Inputs!$I$11:$O$11,0),'Project 1'!CN154,'Project 2'!CN154,'Project 3'!CN154)</f>
        <v>0</v>
      </c>
      <c r="DL51" s="150">
        <f ca="1">CHOOSE(MATCH($C$5,Inputs!$I$11:$O$11,0),'Project 1'!CO154,'Project 2'!CO154,'Project 3'!CO154)</f>
        <v>0</v>
      </c>
      <c r="DM51" s="150">
        <f ca="1">CHOOSE(MATCH($C$5,Inputs!$I$11:$O$11,0),'Project 1'!CP154,'Project 2'!CP154,'Project 3'!CP154)</f>
        <v>0</v>
      </c>
      <c r="DN51" s="150">
        <f ca="1">CHOOSE(MATCH($C$5,Inputs!$I$11:$O$11,0),'Project 1'!CQ154,'Project 2'!CQ154,'Project 3'!CQ154)</f>
        <v>0</v>
      </c>
      <c r="DO51" s="150">
        <f ca="1">CHOOSE(MATCH($C$5,Inputs!$I$11:$O$11,0),'Project 1'!CR154,'Project 2'!CR154,'Project 3'!CR154)</f>
        <v>0</v>
      </c>
      <c r="DP51" s="150">
        <f ca="1">CHOOSE(MATCH($C$5,Inputs!$I$11:$O$11,0),'Project 1'!CS154,'Project 2'!CS154,'Project 3'!CS154)</f>
        <v>0</v>
      </c>
      <c r="DQ51" s="150">
        <f ca="1">CHOOSE(MATCH($C$5,Inputs!$I$11:$O$11,0),'Project 1'!CT154,'Project 2'!CT154,'Project 3'!CT154)</f>
        <v>0</v>
      </c>
      <c r="DR51" s="150">
        <f ca="1">CHOOSE(MATCH($C$5,Inputs!$I$11:$O$11,0),'Project 1'!CU154,'Project 2'!CU154,'Project 3'!CU154)</f>
        <v>0</v>
      </c>
      <c r="DS51" s="150">
        <f ca="1">CHOOSE(MATCH($C$5,Inputs!$I$11:$O$11,0),'Project 1'!CV154,'Project 2'!CV154,'Project 3'!CV154)</f>
        <v>0</v>
      </c>
      <c r="DT51" s="150">
        <f ca="1">CHOOSE(MATCH($C$5,Inputs!$I$11:$O$11,0),'Project 1'!CW154,'Project 2'!CW154,'Project 3'!CW154)</f>
        <v>0</v>
      </c>
      <c r="DU51" s="150">
        <f ca="1">CHOOSE(MATCH($C$5,Inputs!$I$11:$O$11,0),'Project 1'!CX154,'Project 2'!CX154,'Project 3'!CX154)</f>
        <v>0</v>
      </c>
      <c r="DV51" s="150">
        <f ca="1">CHOOSE(MATCH($C$5,Inputs!$I$11:$O$11,0),'Project 1'!CY154,'Project 2'!CY154,'Project 3'!CY154)</f>
        <v>0</v>
      </c>
      <c r="DW51" s="150">
        <f ca="1">CHOOSE(MATCH($C$5,Inputs!$I$11:$O$11,0),'Project 1'!CZ154,'Project 2'!CZ154,'Project 3'!CZ154)</f>
        <v>0</v>
      </c>
      <c r="DX51" s="150">
        <f ca="1">CHOOSE(MATCH($C$5,Inputs!$I$11:$O$11,0),'Project 1'!DA154,'Project 2'!DA154,'Project 3'!DA154)</f>
        <v>0</v>
      </c>
      <c r="DY51" s="150">
        <f ca="1">CHOOSE(MATCH($C$5,Inputs!$I$11:$O$11,0),'Project 1'!DB154,'Project 2'!DB154,'Project 3'!DB154)</f>
        <v>0</v>
      </c>
      <c r="DZ51" s="150">
        <f ca="1">CHOOSE(MATCH($C$5,Inputs!$I$11:$O$11,0),'Project 1'!DC154,'Project 2'!DC154,'Project 3'!DC154)</f>
        <v>0</v>
      </c>
      <c r="EA51" s="150">
        <f ca="1">CHOOSE(MATCH($C$5,Inputs!$I$11:$O$11,0),'Project 1'!DD154,'Project 2'!DD154,'Project 3'!DD154)</f>
        <v>0</v>
      </c>
      <c r="EB51" s="150">
        <f ca="1">CHOOSE(MATCH($C$5,Inputs!$I$11:$O$11,0),'Project 1'!DE154,'Project 2'!DE154,'Project 3'!DE154)</f>
        <v>0</v>
      </c>
      <c r="EC51" s="150">
        <f ca="1">CHOOSE(MATCH($C$5,Inputs!$I$11:$O$11,0),'Project 1'!DF154,'Project 2'!DF154,'Project 3'!DF154)</f>
        <v>0</v>
      </c>
      <c r="ED51" s="150">
        <f ca="1">CHOOSE(MATCH($C$5,Inputs!$I$11:$O$11,0),'Project 1'!DG154,'Project 2'!DG154,'Project 3'!DG154)</f>
        <v>0</v>
      </c>
      <c r="EE51" s="150">
        <f ca="1">CHOOSE(MATCH($C$5,Inputs!$I$11:$O$11,0),'Project 1'!DH154,'Project 2'!DH154,'Project 3'!DH154)</f>
        <v>0</v>
      </c>
      <c r="EF51" s="150">
        <f ca="1">CHOOSE(MATCH($C$5,Inputs!$I$11:$O$11,0),'Project 1'!DI154,'Project 2'!DI154,'Project 3'!DI154)</f>
        <v>0</v>
      </c>
      <c r="EG51" s="150">
        <f ca="1">CHOOSE(MATCH($C$5,Inputs!$I$11:$O$11,0),'Project 1'!DJ154,'Project 2'!DJ154,'Project 3'!DJ154)</f>
        <v>0</v>
      </c>
      <c r="EH51" s="150">
        <f ca="1">CHOOSE(MATCH($C$5,Inputs!$I$11:$O$11,0),'Project 1'!DK154,'Project 2'!DK154,'Project 3'!DK154)</f>
        <v>0</v>
      </c>
      <c r="EI51" s="150">
        <f ca="1">CHOOSE(MATCH($C$5,Inputs!$I$11:$O$11,0),'Project 1'!DL154,'Project 2'!DL154,'Project 3'!DL154)</f>
        <v>0</v>
      </c>
      <c r="EJ51" s="150">
        <f ca="1">CHOOSE(MATCH($C$5,Inputs!$I$11:$O$11,0),'Project 1'!DM154,'Project 2'!DM154,'Project 3'!DM154)</f>
        <v>0</v>
      </c>
      <c r="EK51" s="150">
        <f ca="1">CHOOSE(MATCH($C$5,Inputs!$I$11:$O$11,0),'Project 1'!DN154,'Project 2'!DN154,'Project 3'!DN154)</f>
        <v>0</v>
      </c>
      <c r="EL51" s="150">
        <f ca="1">CHOOSE(MATCH($C$5,Inputs!$I$11:$O$11,0),'Project 1'!DO154,'Project 2'!DO154,'Project 3'!DO154)</f>
        <v>0</v>
      </c>
      <c r="EM51" s="150">
        <f ca="1">CHOOSE(MATCH($C$5,Inputs!$I$11:$O$11,0),'Project 1'!DP154,'Project 2'!DP154,'Project 3'!DP154)</f>
        <v>0</v>
      </c>
      <c r="EN51" s="150">
        <f ca="1">CHOOSE(MATCH($C$5,Inputs!$I$11:$O$11,0),'Project 1'!DQ154,'Project 2'!DQ154,'Project 3'!DQ154)</f>
        <v>0</v>
      </c>
      <c r="EO51" s="150">
        <f ca="1">CHOOSE(MATCH($C$5,Inputs!$I$11:$O$11,0),'Project 1'!DR154,'Project 2'!DR154,'Project 3'!DR154)</f>
        <v>0</v>
      </c>
      <c r="EP51" s="150">
        <f ca="1">CHOOSE(MATCH($C$5,Inputs!$I$11:$O$11,0),'Project 1'!DS154,'Project 2'!DS154,'Project 3'!DS154)</f>
        <v>0</v>
      </c>
      <c r="EQ51" s="150">
        <f ca="1">CHOOSE(MATCH($C$5,Inputs!$I$11:$O$11,0),'Project 1'!DT154,'Project 2'!DT154,'Project 3'!DT154)</f>
        <v>0</v>
      </c>
      <c r="ER51" s="150">
        <f ca="1">CHOOSE(MATCH($C$5,Inputs!$I$11:$O$11,0),'Project 1'!DU154,'Project 2'!DU154,'Project 3'!DU154)</f>
        <v>0</v>
      </c>
      <c r="ES51" s="150">
        <f ca="1">CHOOSE(MATCH($C$5,Inputs!$I$11:$O$11,0),'Project 1'!DV154,'Project 2'!DV154,'Project 3'!DV154)</f>
        <v>0</v>
      </c>
      <c r="ET51" s="150">
        <f ca="1">CHOOSE(MATCH($C$5,Inputs!$I$11:$O$11,0),'Project 1'!DW154,'Project 2'!DW154,'Project 3'!DW154)</f>
        <v>0</v>
      </c>
      <c r="EU51" s="150">
        <f ca="1">CHOOSE(MATCH($C$5,Inputs!$I$11:$O$11,0),'Project 1'!DX154,'Project 2'!DX154,'Project 3'!DX154)</f>
        <v>0</v>
      </c>
      <c r="EV51" s="150">
        <f ca="1">CHOOSE(MATCH($C$5,Inputs!$I$11:$O$11,0),'Project 1'!DY154,'Project 2'!DY154,'Project 3'!DY154)</f>
        <v>0</v>
      </c>
      <c r="EW51" s="150">
        <f ca="1">CHOOSE(MATCH($C$5,Inputs!$I$11:$O$11,0),'Project 1'!DZ154,'Project 2'!DZ154,'Project 3'!DZ154)</f>
        <v>0</v>
      </c>
    </row>
    <row r="52" spans="32:153">
      <c r="AF52" s="135" t="s">
        <v>331</v>
      </c>
      <c r="AG52" s="131">
        <f>CHOOSE(MATCH($C$5,Inputs!$I$11:$O$11,0),'Project 1'!J204,'Project 2'!J204,'Project 3'!J204)</f>
        <v>0</v>
      </c>
      <c r="AH52" s="131">
        <f>CHOOSE(MATCH($C$5,Inputs!$I$11:$O$11,0),'Project 1'!K204,'Project 2'!K204,'Project 3'!K204)</f>
        <v>0</v>
      </c>
      <c r="AI52" s="131">
        <f>CHOOSE(MATCH($C$5,Inputs!$I$11:$O$11,0),'Project 1'!L204,'Project 2'!L204,'Project 3'!L204)</f>
        <v>0</v>
      </c>
      <c r="AJ52" s="131">
        <f>CHOOSE(MATCH($C$5,Inputs!$I$11:$O$11,0),'Project 1'!M204,'Project 2'!M204,'Project 3'!M204)</f>
        <v>0</v>
      </c>
      <c r="AK52" s="131">
        <f>CHOOSE(MATCH($C$5,Inputs!$I$11:$O$11,0),'Project 1'!N204,'Project 2'!N204,'Project 3'!N204)</f>
        <v>93312</v>
      </c>
      <c r="AL52" s="131">
        <f>CHOOSE(MATCH($C$5,Inputs!$I$11:$O$11,0),'Project 1'!O204,'Project 2'!O204,'Project 3'!O204)</f>
        <v>96422.399999999994</v>
      </c>
      <c r="AM52" s="131">
        <f>CHOOSE(MATCH($C$5,Inputs!$I$11:$O$11,0),'Project 1'!P204,'Project 2'!P204,'Project 3'!P204)</f>
        <v>124416</v>
      </c>
      <c r="AN52" s="131">
        <f ca="1">CHOOSE(MATCH($C$5,Inputs!$I$11:$O$11,0),'Project 1'!Q204,'Project 2'!Q204,'Project 3'!Q204)</f>
        <v>127815.43111299537</v>
      </c>
      <c r="AO52" s="131">
        <f ca="1">CHOOSE(MATCH($C$5,Inputs!$I$11:$O$11,0),'Project 1'!R204,'Project 2'!R204,'Project 3'!R204)</f>
        <v>127461.36250799648</v>
      </c>
      <c r="AP52" s="131">
        <f ca="1">CHOOSE(MATCH($C$5,Inputs!$I$11:$O$11,0),'Project 1'!S204,'Project 2'!S204,'Project 3'!S204)</f>
        <v>122894.18136465599</v>
      </c>
      <c r="AQ52" s="131">
        <f ca="1">CHOOSE(MATCH($C$5,Inputs!$I$11:$O$11,0),'Project 1'!T204,'Project 2'!T204,'Project 3'!T204)</f>
        <v>126365.04067189171</v>
      </c>
      <c r="AR52" s="131">
        <f ca="1">CHOOSE(MATCH($C$5,Inputs!$I$11:$O$11,0),'Project 1'!U204,'Project 2'!U204,'Project 3'!U204)</f>
        <v>121723.28550371694</v>
      </c>
      <c r="AS52" s="131">
        <f ca="1">CHOOSE(MATCH($C$5,Inputs!$I$11:$O$11,0),'Project 1'!V204,'Project 2'!V204,'Project 3'!V204)</f>
        <v>125121.31755364256</v>
      </c>
      <c r="AT52" s="131">
        <f ca="1">CHOOSE(MATCH($C$5,Inputs!$I$11:$O$11,0),'Project 1'!W204,'Project 2'!W204,'Project 3'!W204)</f>
        <v>124400.69499646394</v>
      </c>
      <c r="AU52" s="131">
        <f ca="1">CHOOSE(MATCH($C$5,Inputs!$I$11:$O$11,0),'Project 1'!X204,'Project 2'!X204,'Project 3'!X204)</f>
        <v>111683.76599016931</v>
      </c>
      <c r="AV52" s="131">
        <f ca="1">CHOOSE(MATCH($C$5,Inputs!$I$11:$O$11,0),'Project 1'!Y204,'Project 2'!Y204,'Project 3'!Y204)</f>
        <v>122845.42685957061</v>
      </c>
      <c r="AW52" s="131">
        <f ca="1">CHOOSE(MATCH($C$5,Inputs!$I$11:$O$11,0),'Project 1'!Z204,'Project 2'!Z204,'Project 3'!Z204)</f>
        <v>118059.20904836344</v>
      </c>
      <c r="AX52" s="131">
        <f ca="1">CHOOSE(MATCH($C$5,Inputs!$I$11:$O$11,0),'Project 1'!AA204,'Project 2'!AA204,'Project 3'!AA204)</f>
        <v>121102.11901357751</v>
      </c>
      <c r="AY52" s="131">
        <f ca="1">CHOOSE(MATCH($C$5,Inputs!$I$11:$O$11,0),'Project 1'!AB204,'Project 2'!AB204,'Project 3'!AB204)</f>
        <v>116288.3530227727</v>
      </c>
      <c r="AZ52" s="131">
        <f ca="1">CHOOSE(MATCH($C$5,Inputs!$I$11:$O$11,0),'Project 1'!AC204,'Project 2'!AC204,'Project 3'!AC204)</f>
        <v>119184.97472980793</v>
      </c>
      <c r="BA52" s="131">
        <f ca="1">CHOOSE(MATCH($C$5,Inputs!$I$11:$O$11,0),'Project 1'!AD204,'Project 2'!AD204,'Project 3'!AD204)</f>
        <v>118164.66073840023</v>
      </c>
      <c r="BB52" s="131">
        <f ca="1">CHOOSE(MATCH($C$5,Inputs!$I$11:$O$11,0),'Project 1'!AE204,'Project 2'!AE204,'Project 3'!AE204)</f>
        <v>113326.51408905903</v>
      </c>
      <c r="BC52" s="131">
        <f ca="1">CHOOSE(MATCH($C$5,Inputs!$I$11:$O$11,0),'Project 1'!AF204,'Project 2'!AF204,'Project 3'!AF204)</f>
        <v>116004.86258092296</v>
      </c>
      <c r="BD52" s="131">
        <f ca="1">CHOOSE(MATCH($C$5,Inputs!$I$11:$O$11,0),'Project 1'!AG204,'Project 2'!AG204,'Project 3'!AG204)</f>
        <v>111162.88902616757</v>
      </c>
      <c r="BE52" s="131">
        <f ca="1">CHOOSE(MATCH($C$5,Inputs!$I$11:$O$11,0),'Project 1'!AH204,'Project 2'!AH204,'Project 3'!AH204)</f>
        <v>113695.61155802978</v>
      </c>
      <c r="BF52" s="131">
        <f ca="1">CHOOSE(MATCH($C$5,Inputs!$I$11:$O$11,0),'Project 1'!AI204,'Project 2'!AI204,'Project 3'!AI204)</f>
        <v>112488.17863682529</v>
      </c>
      <c r="BG52" s="131">
        <f ca="1">CHOOSE(MATCH($C$5,Inputs!$I$11:$O$11,0),'Project 1'!AJ204,'Project 2'!AJ204,'Project 3'!AJ204)</f>
        <v>104070.12467779929</v>
      </c>
      <c r="BH52" s="131">
        <f ca="1">CHOOSE(MATCH($C$5,Inputs!$I$11:$O$11,0),'Project 1'!AK204,'Project 2'!AK204,'Project 3'!AK204)</f>
        <v>109974.57963336669</v>
      </c>
      <c r="BI52" s="131">
        <f ca="1">CHOOSE(MATCH($C$5,Inputs!$I$11:$O$11,0),'Project 1'!AL204,'Project 2'!AL204,'Project 3'!AL204)</f>
        <v>105165.71097251364</v>
      </c>
      <c r="BJ52" s="131">
        <f ca="1">CHOOSE(MATCH($C$5,Inputs!$I$11:$O$11,0),'Project 1'!AM204,'Project 2'!AM204,'Project 3'!AM204)</f>
        <v>107338.7774224116</v>
      </c>
      <c r="BK52" s="131">
        <f ca="1">CHOOSE(MATCH($C$5,Inputs!$I$11:$O$11,0),'Project 1'!AN204,'Project 2'!AN204,'Project 3'!AN204)</f>
        <v>102560.00112265121</v>
      </c>
      <c r="BL52" s="131">
        <f ca="1">CHOOSE(MATCH($C$5,Inputs!$I$11:$O$11,0),'Project 1'!AO204,'Project 2'!AO204,'Project 3'!AO204)</f>
        <v>104592.38704644487</v>
      </c>
      <c r="BM52" s="131">
        <f ca="1">CHOOSE(MATCH($C$5,Inputs!$I$11:$O$11,0),'Project 1'!AP204,'Project 2'!AP204,'Project 3'!AP204)</f>
        <v>103181.42442849005</v>
      </c>
      <c r="BN52" s="131">
        <f ca="1">CHOOSE(MATCH($C$5,Inputs!$I$11:$O$11,0),'Project 1'!AQ204,'Project 2'!AQ204,'Project 3'!AQ204)</f>
        <v>98465.110871282493</v>
      </c>
      <c r="BO52" s="131">
        <f ca="1">CHOOSE(MATCH($C$5,Inputs!$I$11:$O$11,0),'Project 1'!AR204,'Project 2'!AR204,'Project 3'!AR204)</f>
        <v>100291.4672150432</v>
      </c>
      <c r="BP52" s="131">
        <f ca="1">CHOOSE(MATCH($C$5,Inputs!$I$11:$O$11,0),'Project 1'!AS204,'Project 2'!AS204,'Project 3'!AS204)</f>
        <v>95627.899791767995</v>
      </c>
      <c r="BQ52" s="131">
        <f ca="1">CHOOSE(MATCH($C$5,Inputs!$I$11:$O$11,0),'Project 1'!AT204,'Project 2'!AT204,'Project 3'!AT204)</f>
        <v>97320.88607083456</v>
      </c>
      <c r="BR52" s="131">
        <f ca="1">CHOOSE(MATCH($C$5,Inputs!$I$11:$O$11,0),'Project 1'!AU204,'Project 2'!AU204,'Project 3'!AU204)</f>
        <v>95809.153361562232</v>
      </c>
      <c r="BS52" s="131">
        <f ca="1">CHOOSE(MATCH($C$5,Inputs!$I$11:$O$11,0),'Project 1'!AV204,'Project 2'!AV204,'Project 3'!AV204)</f>
        <v>85157.76664488492</v>
      </c>
      <c r="BT52" s="131">
        <f ca="1">CHOOSE(MATCH($C$5,Inputs!$I$11:$O$11,0),'Project 1'!AW204,'Project 2'!AW204,'Project 3'!AW204)</f>
        <v>92740.375190336941</v>
      </c>
      <c r="BU52" s="131">
        <f ca="1">CHOOSE(MATCH($C$5,Inputs!$I$11:$O$11,0),'Project 1'!AX204,'Project 2'!AX204,'Project 3'!AX204)</f>
        <v>147074.74588102856</v>
      </c>
      <c r="BV52" s="131">
        <f ca="1">CHOOSE(MATCH($C$5,Inputs!$I$11:$O$11,0),'Project 1'!AY204,'Project 2'!AY204,'Project 3'!AY204)</f>
        <v>149368.6798837441</v>
      </c>
      <c r="BW52" s="131">
        <f ca="1">CHOOSE(MATCH($C$5,Inputs!$I$11:$O$11,0),'Project 1'!AZ204,'Project 2'!AZ204,'Project 3'!AZ204)</f>
        <v>142010.40781362585</v>
      </c>
      <c r="BX52" s="131">
        <f ca="1">CHOOSE(MATCH($C$5,Inputs!$I$11:$O$11,0),'Project 1'!BA204,'Project 2'!BA204,'Project 3'!BA204)</f>
        <v>144105.90707823803</v>
      </c>
      <c r="BY52" s="131">
        <f ca="1">CHOOSE(MATCH($C$5,Inputs!$I$11:$O$11,0),'Project 1'!BB204,'Project 2'!BB204,'Project 3'!BB204)</f>
        <v>141456.55481619207</v>
      </c>
      <c r="BZ52" s="131">
        <f ca="1">CHOOSE(MATCH($C$5,Inputs!$I$11:$O$11,0),'Project 1'!BC204,'Project 2'!BC204,'Project 3'!BC204)</f>
        <v>134321.05021736017</v>
      </c>
      <c r="CA52" s="131">
        <f ca="1">CHOOSE(MATCH($C$5,Inputs!$I$11:$O$11,0),'Project 1'!BD204,'Project 2'!BD204,'Project 3'!BD204)</f>
        <v>136133.85155880786</v>
      </c>
      <c r="CB52" s="131">
        <f ca="1">CHOOSE(MATCH($C$5,Inputs!$I$11:$O$11,0),'Project 1'!BE204,'Project 2'!BE204,'Project 3'!BE204)</f>
        <v>129159.84177858051</v>
      </c>
      <c r="CC52" s="131">
        <f ca="1">CHOOSE(MATCH($C$5,Inputs!$I$11:$O$11,0),'Project 1'!BF204,'Project 2'!BF204,'Project 3'!BF204)</f>
        <v>130794.6490950791</v>
      </c>
      <c r="CD52" s="131">
        <f ca="1">CHOOSE(MATCH($C$5,Inputs!$I$11:$O$11,0),'Project 1'!BG204,'Project 2'!BG204,'Project 3'!BG204)</f>
        <v>128124.52176912158</v>
      </c>
      <c r="CE52" s="131">
        <f ca="1">CHOOSE(MATCH($C$5,Inputs!$I$11:$O$11,0),'Project 1'!BH204,'Project 2'!BH204,'Project 3'!BH204)</f>
        <v>113315.97673776349</v>
      </c>
      <c r="CF52" s="131">
        <f ca="1">CHOOSE(MATCH($C$5,Inputs!$I$11:$O$11,0),'Project 1'!BI204,'Project 2'!BI204,'Project 3'!BI204)</f>
        <v>122794.14421557302</v>
      </c>
      <c r="CG52" s="131">
        <f ca="1">CHOOSE(MATCH($C$5,Inputs!$I$11:$O$11,0),'Project 1'!BJ204,'Project 2'!BJ204,'Project 3'!BJ204)</f>
        <v>116262.6950247495</v>
      </c>
      <c r="CH52" s="131">
        <f ca="1">CHOOSE(MATCH($C$5,Inputs!$I$11:$O$11,0),'Project 1'!BK204,'Project 2'!BK204,'Project 3'!BK204)</f>
        <v>117490.92918181053</v>
      </c>
      <c r="CI52" s="131">
        <f ca="1">CHOOSE(MATCH($C$5,Inputs!$I$11:$O$11,0),'Project 1'!BL204,'Project 2'!BL204,'Project 3'!BL204)</f>
        <v>111149.56888836458</v>
      </c>
      <c r="CJ52" s="131">
        <f ca="1">CHOOSE(MATCH($C$5,Inputs!$I$11:$O$11,0),'Project 1'!BM204,'Project 2'!BM204,'Project 3'!BM204)</f>
        <v>112230.91385730461</v>
      </c>
      <c r="CK52" s="131">
        <f ca="1">CHOOSE(MATCH($C$5,Inputs!$I$11:$O$11,0),'Project 1'!BN204,'Project 2'!BN204,'Project 3'!BN204)</f>
        <v>109621.86733845598</v>
      </c>
      <c r="CL52" s="131">
        <f ca="1">CHOOSE(MATCH($C$5,Inputs!$I$11:$O$11,0),'Project 1'!BO204,'Project 2'!BO204,'Project 3'!BO204)</f>
        <v>103576.65861845261</v>
      </c>
      <c r="CM52" s="131">
        <f ca="1">CHOOSE(MATCH($C$5,Inputs!$I$11:$O$11,0),'Project 1'!BP204,'Project 2'!BP204,'Project 3'!BP204)</f>
        <v>104454.68979728215</v>
      </c>
      <c r="CN52" s="131">
        <f ca="1">CHOOSE(MATCH($C$5,Inputs!$I$11:$O$11,0),'Project 1'!BQ204,'Project 2'!BQ204,'Project 3'!BQ204)</f>
        <v>98612.871481713548</v>
      </c>
      <c r="CO52" s="131">
        <f ca="1">CHOOSE(MATCH($C$5,Inputs!$I$11:$O$11,0),'Project 1'!BR204,'Project 2'!BR204,'Project 3'!BR204)</f>
        <v>99366.653054920607</v>
      </c>
      <c r="CP52" s="131">
        <f ca="1">CHOOSE(MATCH($C$5,Inputs!$I$11:$O$11,0),'Project 1'!BS204,'Project 2'!BS204,'Project 3'!BS204)</f>
        <v>96856.288058765174</v>
      </c>
      <c r="CQ52" s="131">
        <f ca="1">CHOOSE(MATCH($C$5,Inputs!$I$11:$O$11,0),'Project 1'!BT204,'Project 2'!BT204,'Project 3'!BT204)</f>
        <v>85237.731674173003</v>
      </c>
      <c r="CR52" s="131">
        <f ca="1">CHOOSE(MATCH($C$5,Inputs!$I$11:$O$11,0),'Project 1'!BU204,'Project 2'!BU204,'Project 3'!BU204)</f>
        <v>91910.23198029786</v>
      </c>
      <c r="CS52" s="131">
        <f ca="1">CHOOSE(MATCH($C$5,Inputs!$I$11:$O$11,0),'Project 1'!BV204,'Project 2'!BV204,'Project 3'!BV204)</f>
        <v>86590.920046163519</v>
      </c>
      <c r="CT52" s="131">
        <f ca="1">CHOOSE(MATCH($C$5,Inputs!$I$11:$O$11,0),'Project 1'!BW204,'Project 2'!BW204,'Project 3'!BW204)</f>
        <v>87072.770628548693</v>
      </c>
      <c r="CU52" s="131">
        <f ca="1">CHOOSE(MATCH($C$5,Inputs!$I$11:$O$11,0),'Project 1'!BX204,'Project 2'!BX204,'Project 3'!BX204)</f>
        <v>81965.701334115598</v>
      </c>
      <c r="CV52" s="131">
        <f ca="1">CHOOSE(MATCH($C$5,Inputs!$I$11:$O$11,0),'Project 1'!BY204,'Project 2'!BY204,'Project 3'!BY204)</f>
        <v>82353.77687435066</v>
      </c>
      <c r="CW52" s="131">
        <f ca="1">CHOOSE(MATCH($C$5,Inputs!$I$11:$O$11,0),'Project 1'!BZ204,'Project 2'!BZ204,'Project 3'!BZ204)</f>
        <v>80041.488666148958</v>
      </c>
      <c r="CX52" s="131">
        <f ca="1">CHOOSE(MATCH($C$5,Inputs!$I$11:$O$11,0),'Project 1'!CA204,'Project 2'!CA204,'Project 3'!CA204)</f>
        <v>75253.567229676148</v>
      </c>
      <c r="CY52" s="131">
        <f ca="1">CHOOSE(MATCH($C$5,Inputs!$I$11:$O$11,0),'Project 1'!CB204,'Project 2'!CB204,'Project 3'!CB204)</f>
        <v>75516.293498801257</v>
      </c>
      <c r="CZ52" s="131">
        <f ca="1">CHOOSE(MATCH($C$5,Inputs!$I$11:$O$11,0),'Project 1'!CC204,'Project 2'!CC204,'Project 3'!CC204)</f>
        <v>70940.484110412217</v>
      </c>
      <c r="DA52" s="131">
        <f ca="1">CHOOSE(MATCH($C$5,Inputs!$I$11:$O$11,0),'Project 1'!CD204,'Project 2'!CD204,'Project 3'!CD204)</f>
        <v>71129.42841681205</v>
      </c>
      <c r="DB52" s="131">
        <f ca="1">CHOOSE(MATCH($C$5,Inputs!$I$11:$O$11,0),'Project 1'!CE204,'Project 2'!CE204,'Project 3'!CE204)</f>
        <v>68989.79994864529</v>
      </c>
      <c r="DC52" s="131">
        <f ca="1">CHOOSE(MATCH($C$5,Inputs!$I$11:$O$11,0),'Project 1'!CF204,'Project 2'!CF204,'Project 3'!CF204)</f>
        <v>62571.651221500098</v>
      </c>
      <c r="DD52" s="131">
        <f ca="1">CHOOSE(MATCH($C$5,Inputs!$I$11:$O$11,0),'Project 1'!CG204,'Project 2'!CG204,'Project 3'!CG204)</f>
        <v>64821.432102938677</v>
      </c>
      <c r="DE52" s="131">
        <f ca="1">CHOOSE(MATCH($C$5,Inputs!$I$11:$O$11,0),'Project 1'!CH204,'Project 2'!CH204,'Project 3'!CH204)</f>
        <v>61128.152955518839</v>
      </c>
      <c r="DF52" s="131">
        <f ca="1">CHOOSE(MATCH($C$5,Inputs!$I$11:$O$11,0),'Project 1'!CI204,'Project 2'!CI204,'Project 3'!CI204)</f>
        <v>61673.80319737293</v>
      </c>
      <c r="DG52" s="131">
        <f ca="1">CHOOSE(MATCH($C$5,Inputs!$I$11:$O$11,0),'Project 1'!CJ204,'Project 2'!CJ204,'Project 3'!CJ204)</f>
        <v>58268.62396096094</v>
      </c>
      <c r="DH52" s="131">
        <f ca="1">CHOOSE(MATCH($C$5,Inputs!$I$11:$O$11,0),'Project 1'!CK204,'Project 2'!CK204,'Project 3'!CK204)</f>
        <v>58777.339430401044</v>
      </c>
      <c r="DI52" s="131">
        <f ca="1">CHOOSE(MATCH($C$5,Inputs!$I$11:$O$11,0),'Project 1'!CL204,'Project 2'!CL204,'Project 3'!CL204)</f>
        <v>57373.299713671389</v>
      </c>
      <c r="DJ52" s="131">
        <f ca="1">CHOOSE(MATCH($C$5,Inputs!$I$11:$O$11,0),'Project 1'!CM204,'Project 2'!CM204,'Project 3'!CM204)</f>
        <v>54192.543575746342</v>
      </c>
      <c r="DK52" s="131">
        <f ca="1">CHOOSE(MATCH($C$5,Inputs!$I$11:$O$11,0),'Project 1'!CN204,'Project 2'!CN204,'Project 3'!CN204)</f>
        <v>54654.45285933563</v>
      </c>
      <c r="DL52" s="131">
        <f ca="1">CHOOSE(MATCH($C$5,Inputs!$I$11:$O$11,0),'Project 1'!CO204,'Project 2'!CO204,'Project 3'!CO204)</f>
        <v>51619.219313098256</v>
      </c>
      <c r="DM52" s="131">
        <f ca="1">CHOOSE(MATCH($C$5,Inputs!$I$11:$O$11,0),'Project 1'!CP204,'Project 2'!CP204,'Project 3'!CP204)</f>
        <v>52055.230243359518</v>
      </c>
      <c r="DN52" s="131">
        <f ca="1">CHOOSE(MATCH($C$5,Inputs!$I$11:$O$11,0),'Project 1'!CQ204,'Project 2'!CQ204,'Project 3'!CQ204)</f>
        <v>50800.57275934839</v>
      </c>
      <c r="DO52" s="131">
        <f ca="1">CHOOSE(MATCH($C$5,Inputs!$I$11:$O$11,0),'Project 1'!CR204,'Project 2'!CR204,'Project 3'!CR204)</f>
        <v>44778.195806124808</v>
      </c>
      <c r="DP52" s="131">
        <f ca="1">CHOOSE(MATCH($C$5,Inputs!$I$11:$O$11,0),'Project 1'!CS204,'Project 2'!CS204,'Project 3'!CS204)</f>
        <v>48381.027469130204</v>
      </c>
      <c r="DQ52" s="131">
        <f ca="1">CHOOSE(MATCH($C$5,Inputs!$I$11:$O$11,0),'Project 1'!CT204,'Project 2'!CT204,'Project 3'!CT204)</f>
        <v>45692.882536102959</v>
      </c>
      <c r="DR52" s="131">
        <f ca="1">CHOOSE(MATCH($C$5,Inputs!$I$11:$O$11,0),'Project 1'!CU204,'Project 2'!CU204,'Project 3'!CU204)</f>
        <v>46202.400000000001</v>
      </c>
      <c r="DS52" s="131">
        <f ca="1">CHOOSE(MATCH($C$5,Inputs!$I$11:$O$11,0),'Project 1'!CV204,'Project 2'!CV204,'Project 3'!CV204)</f>
        <v>44712</v>
      </c>
      <c r="DT52" s="131">
        <f ca="1">CHOOSE(MATCH($C$5,Inputs!$I$11:$O$11,0),'Project 1'!CW204,'Project 2'!CW204,'Project 3'!CW204)</f>
        <v>46202.400000000001</v>
      </c>
      <c r="DU52" s="131">
        <f ca="1">CHOOSE(MATCH($C$5,Inputs!$I$11:$O$11,0),'Project 1'!CX204,'Project 2'!CX204,'Project 3'!CX204)</f>
        <v>46202.400000000001</v>
      </c>
      <c r="DV52" s="131">
        <f ca="1">CHOOSE(MATCH($C$5,Inputs!$I$11:$O$11,0),'Project 1'!CY204,'Project 2'!CY204,'Project 3'!CY204)</f>
        <v>44712</v>
      </c>
      <c r="DW52" s="131">
        <f ca="1">CHOOSE(MATCH($C$5,Inputs!$I$11:$O$11,0),'Project 1'!CZ204,'Project 2'!CZ204,'Project 3'!CZ204)</f>
        <v>46202.400000000001</v>
      </c>
      <c r="DX52" s="131">
        <f ca="1">CHOOSE(MATCH($C$5,Inputs!$I$11:$O$11,0),'Project 1'!DA204,'Project 2'!DA204,'Project 3'!DA204)</f>
        <v>44712</v>
      </c>
      <c r="DY52" s="131">
        <f ca="1">CHOOSE(MATCH($C$5,Inputs!$I$11:$O$11,0),'Project 1'!DB204,'Project 2'!DB204,'Project 3'!DB204)</f>
        <v>46202.400000000001</v>
      </c>
      <c r="DZ52" s="131">
        <f ca="1">CHOOSE(MATCH($C$5,Inputs!$I$11:$O$11,0),'Project 1'!DC204,'Project 2'!DC204,'Project 3'!DC204)</f>
        <v>46202.400000000001</v>
      </c>
      <c r="EA52" s="131">
        <f ca="1">CHOOSE(MATCH($C$5,Inputs!$I$11:$O$11,0),'Project 1'!DD204,'Project 2'!DD204,'Project 3'!DD204)</f>
        <v>41731.199999999997</v>
      </c>
      <c r="EB52" s="131">
        <f ca="1">CHOOSE(MATCH($C$5,Inputs!$I$11:$O$11,0),'Project 1'!DE204,'Project 2'!DE204,'Project 3'!DE204)</f>
        <v>46202.400000000001</v>
      </c>
      <c r="EC52" s="131">
        <f ca="1">CHOOSE(MATCH($C$5,Inputs!$I$11:$O$11,0),'Project 1'!DF204,'Project 2'!DF204,'Project 3'!DF204)</f>
        <v>44712</v>
      </c>
      <c r="ED52" s="131">
        <f ca="1">CHOOSE(MATCH($C$5,Inputs!$I$11:$O$11,0),'Project 1'!DG204,'Project 2'!DG204,'Project 3'!DG204)</f>
        <v>46202.400000000001</v>
      </c>
      <c r="EE52" s="131">
        <f ca="1">CHOOSE(MATCH($C$5,Inputs!$I$11:$O$11,0),'Project 1'!DH204,'Project 2'!DH204,'Project 3'!DH204)</f>
        <v>44712</v>
      </c>
      <c r="EF52" s="131">
        <f ca="1">CHOOSE(MATCH($C$5,Inputs!$I$11:$O$11,0),'Project 1'!DI204,'Project 2'!DI204,'Project 3'!DI204)</f>
        <v>46202.400000000001</v>
      </c>
      <c r="EG52" s="131">
        <f ca="1">CHOOSE(MATCH($C$5,Inputs!$I$11:$O$11,0),'Project 1'!DJ204,'Project 2'!DJ204,'Project 3'!DJ204)</f>
        <v>46202.400000000001</v>
      </c>
      <c r="EH52" s="131">
        <f ca="1">CHOOSE(MATCH($C$5,Inputs!$I$11:$O$11,0),'Project 1'!DK204,'Project 2'!DK204,'Project 3'!DK204)</f>
        <v>44712</v>
      </c>
      <c r="EI52" s="131">
        <f ca="1">CHOOSE(MATCH($C$5,Inputs!$I$11:$O$11,0),'Project 1'!DL204,'Project 2'!DL204,'Project 3'!DL204)</f>
        <v>46202.400000000001</v>
      </c>
      <c r="EJ52" s="131">
        <f ca="1">CHOOSE(MATCH($C$5,Inputs!$I$11:$O$11,0),'Project 1'!DM204,'Project 2'!DM204,'Project 3'!DM204)</f>
        <v>44712</v>
      </c>
      <c r="EK52" s="131">
        <f ca="1">CHOOSE(MATCH($C$5,Inputs!$I$11:$O$11,0),'Project 1'!DN204,'Project 2'!DN204,'Project 3'!DN204)</f>
        <v>46202.400000000001</v>
      </c>
      <c r="EL52" s="131">
        <f ca="1">CHOOSE(MATCH($C$5,Inputs!$I$11:$O$11,0),'Project 1'!DO204,'Project 2'!DO204,'Project 3'!DO204)</f>
        <v>46202.400000000001</v>
      </c>
      <c r="EM52" s="131">
        <f ca="1">CHOOSE(MATCH($C$5,Inputs!$I$11:$O$11,0),'Project 1'!DP204,'Project 2'!DP204,'Project 3'!DP204)</f>
        <v>41731.199999999997</v>
      </c>
      <c r="EN52" s="131">
        <f ca="1">CHOOSE(MATCH($C$5,Inputs!$I$11:$O$11,0),'Project 1'!DQ204,'Project 2'!DQ204,'Project 3'!DQ204)</f>
        <v>46202.400000000001</v>
      </c>
      <c r="EO52" s="131">
        <f ca="1">CHOOSE(MATCH($C$5,Inputs!$I$11:$O$11,0),'Project 1'!DR204,'Project 2'!DR204,'Project 3'!DR204)</f>
        <v>44712</v>
      </c>
      <c r="EP52" s="131">
        <f ca="1">CHOOSE(MATCH($C$5,Inputs!$I$11:$O$11,0),'Project 1'!DS204,'Project 2'!DS204,'Project 3'!DS204)</f>
        <v>46202.400000000001</v>
      </c>
      <c r="EQ52" s="131">
        <f ca="1">CHOOSE(MATCH($C$5,Inputs!$I$11:$O$11,0),'Project 1'!DT204,'Project 2'!DT204,'Project 3'!DT204)</f>
        <v>44712</v>
      </c>
      <c r="ER52" s="131">
        <f ca="1">CHOOSE(MATCH($C$5,Inputs!$I$11:$O$11,0),'Project 1'!DU204,'Project 2'!DU204,'Project 3'!DU204)</f>
        <v>46202.400000000001</v>
      </c>
      <c r="ES52" s="131">
        <f ca="1">CHOOSE(MATCH($C$5,Inputs!$I$11:$O$11,0),'Project 1'!DV204,'Project 2'!DV204,'Project 3'!DV204)</f>
        <v>46202.400000000001</v>
      </c>
      <c r="ET52" s="131">
        <f ca="1">CHOOSE(MATCH($C$5,Inputs!$I$11:$O$11,0),'Project 1'!DW204,'Project 2'!DW204,'Project 3'!DW204)</f>
        <v>44712</v>
      </c>
      <c r="EU52" s="131">
        <f ca="1">CHOOSE(MATCH($C$5,Inputs!$I$11:$O$11,0),'Project 1'!DX204,'Project 2'!DX204,'Project 3'!DX204)</f>
        <v>46202.400000000001</v>
      </c>
      <c r="EV52" s="131">
        <f ca="1">CHOOSE(MATCH($C$5,Inputs!$I$11:$O$11,0),'Project 1'!DY204,'Project 2'!DY204,'Project 3'!DY204)</f>
        <v>44712</v>
      </c>
      <c r="EW52" s="131">
        <f ca="1">CHOOSE(MATCH($C$5,Inputs!$I$11:$O$11,0),'Project 1'!DZ204,'Project 2'!DZ204,'Project 3'!DZ204)</f>
        <v>46202.400000000001</v>
      </c>
    </row>
    <row r="53" spans="32:153">
      <c r="AF53" s="135" t="s">
        <v>84</v>
      </c>
      <c r="AG53" s="131">
        <f>CHOOSE(MATCH($C$5,Inputs!$I$11:$O$11,0),'Project 1'!J205,'Project 2'!J205,'Project 3'!J205)</f>
        <v>0</v>
      </c>
      <c r="AH53" s="131">
        <f>CHOOSE(MATCH($C$5,Inputs!$I$11:$O$11,0),'Project 1'!K205,'Project 2'!K205,'Project 3'!K205)</f>
        <v>0</v>
      </c>
      <c r="AI53" s="131">
        <f>CHOOSE(MATCH($C$5,Inputs!$I$11:$O$11,0),'Project 1'!L205,'Project 2'!L205,'Project 3'!L205)</f>
        <v>0</v>
      </c>
      <c r="AJ53" s="131">
        <f>CHOOSE(MATCH($C$5,Inputs!$I$11:$O$11,0),'Project 1'!M205,'Project 2'!M205,'Project 3'!M205)</f>
        <v>0</v>
      </c>
      <c r="AK53" s="131">
        <f>CHOOSE(MATCH($C$5,Inputs!$I$11:$O$11,0),'Project 1'!N205,'Project 2'!N205,'Project 3'!N205)</f>
        <v>0</v>
      </c>
      <c r="AL53" s="131">
        <f>CHOOSE(MATCH($C$5,Inputs!$I$11:$O$11,0),'Project 1'!O205,'Project 2'!O205,'Project 3'!O205)</f>
        <v>0</v>
      </c>
      <c r="AM53" s="131">
        <f>CHOOSE(MATCH($C$5,Inputs!$I$11:$O$11,0),'Project 1'!P205,'Project 2'!P205,'Project 3'!P205)</f>
        <v>49766.399999999994</v>
      </c>
      <c r="AN53" s="131">
        <f>CHOOSE(MATCH($C$5,Inputs!$I$11:$O$11,0),'Project 1'!Q205,'Project 2'!Q205,'Project 3'!Q205)</f>
        <v>51425.279999999999</v>
      </c>
      <c r="AO53" s="131">
        <f ca="1">CHOOSE(MATCH($C$5,Inputs!$I$11:$O$11,0),'Project 1'!R205,'Project 2'!R205,'Project 3'!R205)</f>
        <v>51296.877370163653</v>
      </c>
      <c r="AP53" s="131">
        <f ca="1">CHOOSE(MATCH($C$5,Inputs!$I$11:$O$11,0),'Project 1'!S205,'Project 2'!S205,'Project 3'!S205)</f>
        <v>49559.505807369962</v>
      </c>
      <c r="AQ53" s="131">
        <f ca="1">CHOOSE(MATCH($C$5,Inputs!$I$11:$O$11,0),'Project 1'!T205,'Project 2'!T205,'Project 3'!T205)</f>
        <v>51097.863628491134</v>
      </c>
      <c r="AR53" s="131">
        <f ca="1">CHOOSE(MATCH($C$5,Inputs!$I$11:$O$11,0),'Project 1'!U205,'Project 2'!U205,'Project 3'!U205)</f>
        <v>49303.263246134818</v>
      </c>
      <c r="AS53" s="131">
        <f ca="1">CHOOSE(MATCH($C$5,Inputs!$I$11:$O$11,0),'Project 1'!V205,'Project 2'!V205,'Project 3'!V205)</f>
        <v>50788.222354142104</v>
      </c>
      <c r="AT53" s="131">
        <f ca="1">CHOOSE(MATCH($C$5,Inputs!$I$11:$O$11,0),'Project 1'!W205,'Project 2'!W205,'Project 3'!W205)</f>
        <v>50605.764936969463</v>
      </c>
      <c r="AU53" s="131">
        <f ca="1">CHOOSE(MATCH($C$5,Inputs!$I$11:$O$11,0),'Project 1'!X205,'Project 2'!X205,'Project 3'!X205)</f>
        <v>45523.306640358147</v>
      </c>
      <c r="AV53" s="131">
        <f ca="1">CHOOSE(MATCH($C$5,Inputs!$I$11:$O$11,0),'Project 1'!Y205,'Project 2'!Y205,'Project 3'!Y205)</f>
        <v>50178.363507154223</v>
      </c>
      <c r="AW53" s="131">
        <f ca="1">CHOOSE(MATCH($C$5,Inputs!$I$11:$O$11,0),'Project 1'!Z205,'Project 2'!Z205,'Project 3'!Z205)</f>
        <v>48324.323499565682</v>
      </c>
      <c r="AX53" s="131">
        <f ca="1">CHOOSE(MATCH($C$5,Inputs!$I$11:$O$11,0),'Project 1'!AA205,'Project 2'!AA205,'Project 3'!AA205)</f>
        <v>49672.219748893869</v>
      </c>
      <c r="AY53" s="131">
        <f ca="1">CHOOSE(MATCH($C$5,Inputs!$I$11:$O$11,0),'Project 1'!AB205,'Project 2'!AB205,'Project 3'!AB205)</f>
        <v>47797.353802342775</v>
      </c>
      <c r="AZ53" s="131">
        <f ca="1">CHOOSE(MATCH($C$5,Inputs!$I$11:$O$11,0),'Project 1'!AC205,'Project 2'!AC205,'Project 3'!AC205)</f>
        <v>49089.914776332349</v>
      </c>
      <c r="BA53" s="131">
        <f ca="1">CHOOSE(MATCH($C$5,Inputs!$I$11:$O$11,0),'Project 1'!AD205,'Project 2'!AD205,'Project 3'!AD205)</f>
        <v>48770.783547322484</v>
      </c>
      <c r="BB53" s="131">
        <f ca="1">CHOOSE(MATCH($C$5,Inputs!$I$11:$O$11,0),'Project 1'!AE205,'Project 2'!AE205,'Project 3'!AE205)</f>
        <v>46871.283111919118</v>
      </c>
      <c r="BC53" s="131">
        <f ca="1">CHOOSE(MATCH($C$5,Inputs!$I$11:$O$11,0),'Project 1'!AF205,'Project 2'!AF205,'Project 3'!AF205)</f>
        <v>48078.821764914435</v>
      </c>
      <c r="BD53" s="131">
        <f ca="1">CHOOSE(MATCH($C$5,Inputs!$I$11:$O$11,0),'Project 1'!AG205,'Project 2'!AG205,'Project 3'!AG205)</f>
        <v>46167.831777719774</v>
      </c>
      <c r="BE53" s="131">
        <f ca="1">CHOOSE(MATCH($C$5,Inputs!$I$11:$O$11,0),'Project 1'!AH205,'Project 2'!AH205,'Project 3'!AH205)</f>
        <v>47317.917208422048</v>
      </c>
      <c r="BF53" s="131">
        <f ca="1">CHOOSE(MATCH($C$5,Inputs!$I$11:$O$11,0),'Project 1'!AI205,'Project 2'!AI205,'Project 3'!AI205)</f>
        <v>46912.735231371793</v>
      </c>
      <c r="BG53" s="131">
        <f ca="1">CHOOSE(MATCH($C$5,Inputs!$I$11:$O$11,0),'Project 1'!AJ205,'Project 2'!AJ205,'Project 3'!AJ205)</f>
        <v>43492.240214529782</v>
      </c>
      <c r="BH53" s="131">
        <f ca="1">CHOOSE(MATCH($C$5,Inputs!$I$11:$O$11,0),'Project 1'!AK205,'Project 2'!AK205,'Project 3'!AK205)</f>
        <v>46055.317640159417</v>
      </c>
      <c r="BI53" s="131">
        <f ca="1">CHOOSE(MATCH($C$5,Inputs!$I$11:$O$11,0),'Project 1'!AL205,'Project 2'!AL205,'Project 3'!AL205)</f>
        <v>44132.978194759926</v>
      </c>
      <c r="BJ53" s="131">
        <f ca="1">CHOOSE(MATCH($C$5,Inputs!$I$11:$O$11,0),'Project 1'!AM205,'Project 2'!AM205,'Project 3'!AM205)</f>
        <v>45138.508365863687</v>
      </c>
      <c r="BK53" s="131">
        <f ca="1">CHOOSE(MATCH($C$5,Inputs!$I$11:$O$11,0),'Project 1'!AN205,'Project 2'!AN205,'Project 3'!AN205)</f>
        <v>43218.525518015944</v>
      </c>
      <c r="BL53" s="131">
        <f ca="1">CHOOSE(MATCH($C$5,Inputs!$I$11:$O$11,0),'Project 1'!AO205,'Project 2'!AO205,'Project 3'!AO205)</f>
        <v>44166.526080341748</v>
      </c>
      <c r="BM53" s="131">
        <f ca="1">CHOOSE(MATCH($C$5,Inputs!$I$11:$O$11,0),'Project 1'!AP205,'Project 2'!AP205,'Project 3'!AP205)</f>
        <v>43661.213424037705</v>
      </c>
      <c r="BN53" s="131">
        <f ca="1">CHOOSE(MATCH($C$5,Inputs!$I$11:$O$11,0),'Project 1'!AQ205,'Project 2'!AQ205,'Project 3'!AQ205)</f>
        <v>41752.035140972948</v>
      </c>
      <c r="BO53" s="131">
        <f ca="1">CHOOSE(MATCH($C$5,Inputs!$I$11:$O$11,0),'Project 1'!AR205,'Project 2'!AR205,'Project 3'!AR205)</f>
        <v>42614.76786965791</v>
      </c>
      <c r="BP53" s="131">
        <f ca="1">CHOOSE(MATCH($C$5,Inputs!$I$11:$O$11,0),'Project 1'!AS205,'Project 2'!AS205,'Project 3'!AS205)</f>
        <v>40717.537388194658</v>
      </c>
      <c r="BQ53" s="131">
        <f ca="1">CHOOSE(MATCH($C$5,Inputs!$I$11:$O$11,0),'Project 1'!AT205,'Project 2'!AT205,'Project 3'!AT205)</f>
        <v>41524.418589451467</v>
      </c>
      <c r="BR53" s="131">
        <f ca="1">CHOOSE(MATCH($C$5,Inputs!$I$11:$O$11,0),'Project 1'!AU205,'Project 2'!AU205,'Project 3'!AU205)</f>
        <v>40964.249639276299</v>
      </c>
      <c r="BS53" s="131">
        <f ca="1">CHOOSE(MATCH($C$5,Inputs!$I$11:$O$11,0),'Project 1'!AV205,'Project 2'!AV205,'Project 3'!AV205)</f>
        <v>36485.696123647132</v>
      </c>
      <c r="BT53" s="131">
        <f ca="1">CHOOSE(MATCH($C$5,Inputs!$I$11:$O$11,0),'Project 1'!AW205,'Project 2'!AW205,'Project 3'!AW205)</f>
        <v>39816.902380040054</v>
      </c>
      <c r="BU53" s="131">
        <f ca="1">CHOOSE(MATCH($C$5,Inputs!$I$11:$O$11,0),'Project 1'!AX205,'Project 2'!AX205,'Project 3'!AX205)</f>
        <v>63275.684633305929</v>
      </c>
      <c r="BV53" s="131">
        <f ca="1">CHOOSE(MATCH($C$5,Inputs!$I$11:$O$11,0),'Project 1'!AY205,'Project 2'!AY205,'Project 3'!AY205)</f>
        <v>64395.910719346946</v>
      </c>
      <c r="BW53" s="131">
        <f ca="1">CHOOSE(MATCH($C$5,Inputs!$I$11:$O$11,0),'Project 1'!AZ205,'Project 2'!AZ205,'Project 3'!AZ205)</f>
        <v>61564.948309661144</v>
      </c>
      <c r="BX53" s="131">
        <f ca="1">CHOOSE(MATCH($C$5,Inputs!$I$11:$O$11,0),'Project 1'!BA205,'Project 2'!BA205,'Project 3'!BA205)</f>
        <v>62859.147983938383</v>
      </c>
      <c r="BY53" s="131">
        <f ca="1">CHOOSE(MATCH($C$5,Inputs!$I$11:$O$11,0),'Project 1'!BB205,'Project 2'!BB205,'Project 3'!BB205)</f>
        <v>62094.186577699635</v>
      </c>
      <c r="BZ53" s="131">
        <f ca="1">CHOOSE(MATCH($C$5,Inputs!$I$11:$O$11,0),'Project 1'!BC205,'Project 2'!BC205,'Project 3'!BC205)</f>
        <v>59344.814302634783</v>
      </c>
      <c r="CA53" s="131">
        <f ca="1">CHOOSE(MATCH($C$5,Inputs!$I$11:$O$11,0),'Project 1'!BD205,'Project 2'!BD205,'Project 3'!BD205)</f>
        <v>60546.253564550949</v>
      </c>
      <c r="CB53" s="131">
        <f ca="1">CHOOSE(MATCH($C$5,Inputs!$I$11:$O$11,0),'Project 1'!BE205,'Project 2'!BE205,'Project 3'!BE205)</f>
        <v>57836.862579773129</v>
      </c>
      <c r="CC53" s="131">
        <f ca="1">CHOOSE(MATCH($C$5,Inputs!$I$11:$O$11,0),'Project 1'!BF205,'Project 2'!BF205,'Project 3'!BF205)</f>
        <v>58979.216131861067</v>
      </c>
      <c r="CD53" s="131">
        <f ca="1">CHOOSE(MATCH($C$5,Inputs!$I$11:$O$11,0),'Project 1'!BG205,'Project 2'!BG205,'Project 3'!BG205)</f>
        <v>58190.347921210443</v>
      </c>
      <c r="CE53" s="131">
        <f ca="1">CHOOSE(MATCH($C$5,Inputs!$I$11:$O$11,0),'Project 1'!BH205,'Project 2'!BH205,'Project 3'!BH205)</f>
        <v>51844.135404117245</v>
      </c>
      <c r="CF53" s="131">
        <f ca="1">CHOOSE(MATCH($C$5,Inputs!$I$11:$O$11,0),'Project 1'!BI205,'Project 2'!BI205,'Project 3'!BI205)</f>
        <v>56605.465663209572</v>
      </c>
      <c r="CG53" s="131">
        <f ca="1">CHOOSE(MATCH($C$5,Inputs!$I$11:$O$11,0),'Project 1'!BJ205,'Project 2'!BJ205,'Project 3'!BJ205)</f>
        <v>54010.492194258826</v>
      </c>
      <c r="CH53" s="131">
        <f ca="1">CHOOSE(MATCH($C$5,Inputs!$I$11:$O$11,0),'Project 1'!BK205,'Project 2'!BK205,'Project 3'!BK205)</f>
        <v>55015.670619772522</v>
      </c>
      <c r="CI53" s="131">
        <f ca="1">CHOOSE(MATCH($C$5,Inputs!$I$11:$O$11,0),'Project 1'!BL205,'Project 2'!BL205,'Project 3'!BL205)</f>
        <v>52471.564305319516</v>
      </c>
      <c r="CJ53" s="131">
        <f ca="1">CHOOSE(MATCH($C$5,Inputs!$I$11:$O$11,0),'Project 1'!BM205,'Project 2'!BM205,'Project 3'!BM205)</f>
        <v>53426.330436970995</v>
      </c>
      <c r="CK53" s="131">
        <f ca="1">CHOOSE(MATCH($C$5,Inputs!$I$11:$O$11,0),'Project 1'!BN205,'Project 2'!BN205,'Project 3'!BN205)</f>
        <v>52633.44910089967</v>
      </c>
      <c r="CL53" s="131">
        <f ca="1">CHOOSE(MATCH($C$5,Inputs!$I$11:$O$11,0),'Project 1'!BO205,'Project 2'!BO205,'Project 3'!BO205)</f>
        <v>50170.251985452262</v>
      </c>
      <c r="CM53" s="131">
        <f ca="1">CHOOSE(MATCH($C$5,Inputs!$I$11:$O$11,0),'Project 1'!BP205,'Project 2'!BP205,'Project 3'!BP205)</f>
        <v>51054.369634930314</v>
      </c>
      <c r="CN53" s="131">
        <f ca="1">CHOOSE(MATCH($C$5,Inputs!$I$11:$O$11,0),'Project 1'!BQ205,'Project 2'!BQ205,'Project 3'!BQ205)</f>
        <v>48647.773180148499</v>
      </c>
      <c r="CO53" s="131">
        <f ca="1">CHOOSE(MATCH($C$5,Inputs!$I$11:$O$11,0),'Project 1'!BR205,'Project 2'!BR205,'Project 3'!BR205)</f>
        <v>49488.153266796086</v>
      </c>
      <c r="CP53" s="131">
        <f ca="1">CHOOSE(MATCH($C$5,Inputs!$I$11:$O$11,0),'Project 1'!BS205,'Project 2'!BS205,'Project 3'!BS205)</f>
        <v>48711.286449696971</v>
      </c>
      <c r="CQ53" s="131">
        <f ca="1">CHOOSE(MATCH($C$5,Inputs!$I$11:$O$11,0),'Project 1'!BT205,'Project 2'!BT205,'Project 3'!BT205)</f>
        <v>43300.01364374689</v>
      </c>
      <c r="CR53" s="131">
        <f ca="1">CHOOSE(MATCH($C$5,Inputs!$I$11:$O$11,0),'Project 1'!BU205,'Project 2'!BU205,'Project 3'!BU205)</f>
        <v>47172.713357649998</v>
      </c>
      <c r="CS53" s="131">
        <f ca="1">CHOOSE(MATCH($C$5,Inputs!$I$11:$O$11,0),'Project 1'!BV205,'Project 2'!BV205,'Project 3'!BV205)</f>
        <v>44914.859971862461</v>
      </c>
      <c r="CT53" s="131">
        <f ca="1">CHOOSE(MATCH($C$5,Inputs!$I$11:$O$11,0),'Project 1'!BW205,'Project 2'!BW205,'Project 3'!BW205)</f>
        <v>46202.400000000001</v>
      </c>
      <c r="CU53" s="131">
        <f ca="1">CHOOSE(MATCH($C$5,Inputs!$I$11:$O$11,0),'Project 1'!BX205,'Project 2'!BX205,'Project 3'!BX205)</f>
        <v>44712</v>
      </c>
      <c r="CV53" s="131">
        <f ca="1">CHOOSE(MATCH($C$5,Inputs!$I$11:$O$11,0),'Project 1'!BY205,'Project 2'!BY205,'Project 3'!BY205)</f>
        <v>46202.400000000001</v>
      </c>
      <c r="CW53" s="131">
        <f ca="1">CHOOSE(MATCH($C$5,Inputs!$I$11:$O$11,0),'Project 1'!BZ205,'Project 2'!BZ205,'Project 3'!BZ205)</f>
        <v>46202.400000000001</v>
      </c>
      <c r="CX53" s="131">
        <f ca="1">CHOOSE(MATCH($C$5,Inputs!$I$11:$O$11,0),'Project 1'!CA205,'Project 2'!CA205,'Project 3'!CA205)</f>
        <v>44712</v>
      </c>
      <c r="CY53" s="131">
        <f ca="1">CHOOSE(MATCH($C$5,Inputs!$I$11:$O$11,0),'Project 1'!CB205,'Project 2'!CB205,'Project 3'!CB205)</f>
        <v>46202.400000000001</v>
      </c>
      <c r="CZ53" s="131">
        <f ca="1">CHOOSE(MATCH($C$5,Inputs!$I$11:$O$11,0),'Project 1'!CC205,'Project 2'!CC205,'Project 3'!CC205)</f>
        <v>44712</v>
      </c>
      <c r="DA53" s="131">
        <f ca="1">CHOOSE(MATCH($C$5,Inputs!$I$11:$O$11,0),'Project 1'!CD205,'Project 2'!CD205,'Project 3'!CD205)</f>
        <v>46202.400000000001</v>
      </c>
      <c r="DB53" s="131">
        <f ca="1">CHOOSE(MATCH($C$5,Inputs!$I$11:$O$11,0),'Project 1'!CE205,'Project 2'!CE205,'Project 3'!CE205)</f>
        <v>46202.400000000001</v>
      </c>
      <c r="DC53" s="131">
        <f ca="1">CHOOSE(MATCH($C$5,Inputs!$I$11:$O$11,0),'Project 1'!CF205,'Project 2'!CF205,'Project 3'!CF205)</f>
        <v>43221.599999999999</v>
      </c>
      <c r="DD53" s="131">
        <f ca="1">CHOOSE(MATCH($C$5,Inputs!$I$11:$O$11,0),'Project 1'!CG205,'Project 2'!CG205,'Project 3'!CG205)</f>
        <v>46202.400000000001</v>
      </c>
      <c r="DE53" s="131">
        <f ca="1">CHOOSE(MATCH($C$5,Inputs!$I$11:$O$11,0),'Project 1'!CH205,'Project 2'!CH205,'Project 3'!CH205)</f>
        <v>44712</v>
      </c>
      <c r="DF53" s="131">
        <f ca="1">CHOOSE(MATCH($C$5,Inputs!$I$11:$O$11,0),'Project 1'!CI205,'Project 2'!CI205,'Project 3'!CI205)</f>
        <v>46202.400000000001</v>
      </c>
      <c r="DG53" s="131">
        <f ca="1">CHOOSE(MATCH($C$5,Inputs!$I$11:$O$11,0),'Project 1'!CJ205,'Project 2'!CJ205,'Project 3'!CJ205)</f>
        <v>44712</v>
      </c>
      <c r="DH53" s="131">
        <f ca="1">CHOOSE(MATCH($C$5,Inputs!$I$11:$O$11,0),'Project 1'!CK205,'Project 2'!CK205,'Project 3'!CK205)</f>
        <v>46202.400000000001</v>
      </c>
      <c r="DI53" s="131">
        <f ca="1">CHOOSE(MATCH($C$5,Inputs!$I$11:$O$11,0),'Project 1'!CL205,'Project 2'!CL205,'Project 3'!CL205)</f>
        <v>46202.400000000001</v>
      </c>
      <c r="DJ53" s="131">
        <f ca="1">CHOOSE(MATCH($C$5,Inputs!$I$11:$O$11,0),'Project 1'!CM205,'Project 2'!CM205,'Project 3'!CM205)</f>
        <v>44712</v>
      </c>
      <c r="DK53" s="131">
        <f ca="1">CHOOSE(MATCH($C$5,Inputs!$I$11:$O$11,0),'Project 1'!CN205,'Project 2'!CN205,'Project 3'!CN205)</f>
        <v>46202.400000000001</v>
      </c>
      <c r="DL53" s="131">
        <f ca="1">CHOOSE(MATCH($C$5,Inputs!$I$11:$O$11,0),'Project 1'!CO205,'Project 2'!CO205,'Project 3'!CO205)</f>
        <v>44712</v>
      </c>
      <c r="DM53" s="131">
        <f ca="1">CHOOSE(MATCH($C$5,Inputs!$I$11:$O$11,0),'Project 1'!CP205,'Project 2'!CP205,'Project 3'!CP205)</f>
        <v>46202.400000000001</v>
      </c>
      <c r="DN53" s="131">
        <f ca="1">CHOOSE(MATCH($C$5,Inputs!$I$11:$O$11,0),'Project 1'!CQ205,'Project 2'!CQ205,'Project 3'!CQ205)</f>
        <v>46202.400000000001</v>
      </c>
      <c r="DO53" s="131">
        <f ca="1">CHOOSE(MATCH($C$5,Inputs!$I$11:$O$11,0),'Project 1'!CR205,'Project 2'!CR205,'Project 3'!CR205)</f>
        <v>41731.199999999997</v>
      </c>
      <c r="DP53" s="131">
        <f ca="1">CHOOSE(MATCH($C$5,Inputs!$I$11:$O$11,0),'Project 1'!CS205,'Project 2'!CS205,'Project 3'!CS205)</f>
        <v>46202.400000000001</v>
      </c>
      <c r="DQ53" s="131">
        <f ca="1">CHOOSE(MATCH($C$5,Inputs!$I$11:$O$11,0),'Project 1'!CT205,'Project 2'!CT205,'Project 3'!CT205)</f>
        <v>44712</v>
      </c>
      <c r="DR53" s="131">
        <f ca="1">CHOOSE(MATCH($C$5,Inputs!$I$11:$O$11,0),'Project 1'!CU205,'Project 2'!CU205,'Project 3'!CU205)</f>
        <v>46202.400000000001</v>
      </c>
      <c r="DS53" s="131">
        <f ca="1">CHOOSE(MATCH($C$5,Inputs!$I$11:$O$11,0),'Project 1'!CV205,'Project 2'!CV205,'Project 3'!CV205)</f>
        <v>44712</v>
      </c>
      <c r="DT53" s="131">
        <f ca="1">CHOOSE(MATCH($C$5,Inputs!$I$11:$O$11,0),'Project 1'!CW205,'Project 2'!CW205,'Project 3'!CW205)</f>
        <v>46202.400000000001</v>
      </c>
      <c r="DU53" s="131">
        <f ca="1">CHOOSE(MATCH($C$5,Inputs!$I$11:$O$11,0),'Project 1'!CX205,'Project 2'!CX205,'Project 3'!CX205)</f>
        <v>46202.400000000001</v>
      </c>
      <c r="DV53" s="131">
        <f ca="1">CHOOSE(MATCH($C$5,Inputs!$I$11:$O$11,0),'Project 1'!CY205,'Project 2'!CY205,'Project 3'!CY205)</f>
        <v>44712</v>
      </c>
      <c r="DW53" s="131">
        <f ca="1">CHOOSE(MATCH($C$5,Inputs!$I$11:$O$11,0),'Project 1'!CZ205,'Project 2'!CZ205,'Project 3'!CZ205)</f>
        <v>46202.400000000001</v>
      </c>
      <c r="DX53" s="131">
        <f ca="1">CHOOSE(MATCH($C$5,Inputs!$I$11:$O$11,0),'Project 1'!DA205,'Project 2'!DA205,'Project 3'!DA205)</f>
        <v>44712</v>
      </c>
      <c r="DY53" s="131">
        <f ca="1">CHOOSE(MATCH($C$5,Inputs!$I$11:$O$11,0),'Project 1'!DB205,'Project 2'!DB205,'Project 3'!DB205)</f>
        <v>46202.400000000001</v>
      </c>
      <c r="DZ53" s="131">
        <f ca="1">CHOOSE(MATCH($C$5,Inputs!$I$11:$O$11,0),'Project 1'!DC205,'Project 2'!DC205,'Project 3'!DC205)</f>
        <v>46202.400000000001</v>
      </c>
      <c r="EA53" s="131">
        <f ca="1">CHOOSE(MATCH($C$5,Inputs!$I$11:$O$11,0),'Project 1'!DD205,'Project 2'!DD205,'Project 3'!DD205)</f>
        <v>41731.199999999997</v>
      </c>
      <c r="EB53" s="131">
        <f ca="1">CHOOSE(MATCH($C$5,Inputs!$I$11:$O$11,0),'Project 1'!DE205,'Project 2'!DE205,'Project 3'!DE205)</f>
        <v>46202.400000000001</v>
      </c>
      <c r="EC53" s="131">
        <f ca="1">CHOOSE(MATCH($C$5,Inputs!$I$11:$O$11,0),'Project 1'!DF205,'Project 2'!DF205,'Project 3'!DF205)</f>
        <v>44712</v>
      </c>
      <c r="ED53" s="131">
        <f ca="1">CHOOSE(MATCH($C$5,Inputs!$I$11:$O$11,0),'Project 1'!DG205,'Project 2'!DG205,'Project 3'!DG205)</f>
        <v>46202.400000000001</v>
      </c>
      <c r="EE53" s="131">
        <f ca="1">CHOOSE(MATCH($C$5,Inputs!$I$11:$O$11,0),'Project 1'!DH205,'Project 2'!DH205,'Project 3'!DH205)</f>
        <v>44712</v>
      </c>
      <c r="EF53" s="131">
        <f ca="1">CHOOSE(MATCH($C$5,Inputs!$I$11:$O$11,0),'Project 1'!DI205,'Project 2'!DI205,'Project 3'!DI205)</f>
        <v>46202.400000000001</v>
      </c>
      <c r="EG53" s="131">
        <f ca="1">CHOOSE(MATCH($C$5,Inputs!$I$11:$O$11,0),'Project 1'!DJ205,'Project 2'!DJ205,'Project 3'!DJ205)</f>
        <v>46202.400000000001</v>
      </c>
      <c r="EH53" s="131">
        <f ca="1">CHOOSE(MATCH($C$5,Inputs!$I$11:$O$11,0),'Project 1'!DK205,'Project 2'!DK205,'Project 3'!DK205)</f>
        <v>44712</v>
      </c>
      <c r="EI53" s="131">
        <f ca="1">CHOOSE(MATCH($C$5,Inputs!$I$11:$O$11,0),'Project 1'!DL205,'Project 2'!DL205,'Project 3'!DL205)</f>
        <v>46202.400000000001</v>
      </c>
      <c r="EJ53" s="131">
        <f ca="1">CHOOSE(MATCH($C$5,Inputs!$I$11:$O$11,0),'Project 1'!DM205,'Project 2'!DM205,'Project 3'!DM205)</f>
        <v>44712</v>
      </c>
      <c r="EK53" s="131">
        <f ca="1">CHOOSE(MATCH($C$5,Inputs!$I$11:$O$11,0),'Project 1'!DN205,'Project 2'!DN205,'Project 3'!DN205)</f>
        <v>46202.400000000001</v>
      </c>
      <c r="EL53" s="131">
        <f ca="1">CHOOSE(MATCH($C$5,Inputs!$I$11:$O$11,0),'Project 1'!DO205,'Project 2'!DO205,'Project 3'!DO205)</f>
        <v>46202.400000000001</v>
      </c>
      <c r="EM53" s="131">
        <f ca="1">CHOOSE(MATCH($C$5,Inputs!$I$11:$O$11,0),'Project 1'!DP205,'Project 2'!DP205,'Project 3'!DP205)</f>
        <v>41731.199999999997</v>
      </c>
      <c r="EN53" s="131">
        <f ca="1">CHOOSE(MATCH($C$5,Inputs!$I$11:$O$11,0),'Project 1'!DQ205,'Project 2'!DQ205,'Project 3'!DQ205)</f>
        <v>46202.400000000001</v>
      </c>
      <c r="EO53" s="131">
        <f ca="1">CHOOSE(MATCH($C$5,Inputs!$I$11:$O$11,0),'Project 1'!DR205,'Project 2'!DR205,'Project 3'!DR205)</f>
        <v>44712</v>
      </c>
      <c r="EP53" s="131">
        <f ca="1">CHOOSE(MATCH($C$5,Inputs!$I$11:$O$11,0),'Project 1'!DS205,'Project 2'!DS205,'Project 3'!DS205)</f>
        <v>46202.400000000001</v>
      </c>
      <c r="EQ53" s="131">
        <f ca="1">CHOOSE(MATCH($C$5,Inputs!$I$11:$O$11,0),'Project 1'!DT205,'Project 2'!DT205,'Project 3'!DT205)</f>
        <v>44712</v>
      </c>
      <c r="ER53" s="131">
        <f ca="1">CHOOSE(MATCH($C$5,Inputs!$I$11:$O$11,0),'Project 1'!DU205,'Project 2'!DU205,'Project 3'!DU205)</f>
        <v>46202.400000000001</v>
      </c>
      <c r="ES53" s="131">
        <f ca="1">CHOOSE(MATCH($C$5,Inputs!$I$11:$O$11,0),'Project 1'!DV205,'Project 2'!DV205,'Project 3'!DV205)</f>
        <v>46202.400000000001</v>
      </c>
      <c r="ET53" s="131">
        <f ca="1">CHOOSE(MATCH($C$5,Inputs!$I$11:$O$11,0),'Project 1'!DW205,'Project 2'!DW205,'Project 3'!DW205)</f>
        <v>44712</v>
      </c>
      <c r="EU53" s="131">
        <f ca="1">CHOOSE(MATCH($C$5,Inputs!$I$11:$O$11,0),'Project 1'!DX205,'Project 2'!DX205,'Project 3'!DX205)</f>
        <v>46202.400000000001</v>
      </c>
      <c r="EV53" s="131">
        <f ca="1">CHOOSE(MATCH($C$5,Inputs!$I$11:$O$11,0),'Project 1'!DY205,'Project 2'!DY205,'Project 3'!DY205)</f>
        <v>44712</v>
      </c>
      <c r="EW53" s="131">
        <f ca="1">CHOOSE(MATCH($C$5,Inputs!$I$11:$O$11,0),'Project 1'!DZ205,'Project 2'!DZ205,'Project 3'!DZ205)</f>
        <v>46202.400000000001</v>
      </c>
    </row>
    <row r="54" spans="32:153">
      <c r="AF54" s="135" t="s">
        <v>260</v>
      </c>
      <c r="AG54" s="131">
        <f>CHOOSE(MATCH($C$5,Inputs!$I$11:$O$11,0),'Project 1'!J206,'Project 2'!J206,'Project 3'!J206)</f>
        <v>0</v>
      </c>
      <c r="AH54" s="131">
        <f>CHOOSE(MATCH($C$5,Inputs!$I$11:$O$11,0),'Project 1'!K206,'Project 2'!K206,'Project 3'!K206)</f>
        <v>0</v>
      </c>
      <c r="AI54" s="131">
        <f>CHOOSE(MATCH($C$5,Inputs!$I$11:$O$11,0),'Project 1'!L206,'Project 2'!L206,'Project 3'!L206)</f>
        <v>0</v>
      </c>
      <c r="AJ54" s="131">
        <f>CHOOSE(MATCH($C$5,Inputs!$I$11:$O$11,0),'Project 1'!M206,'Project 2'!M206,'Project 3'!M206)</f>
        <v>0</v>
      </c>
      <c r="AK54" s="131">
        <f>CHOOSE(MATCH($C$5,Inputs!$I$11:$O$11,0),'Project 1'!N206,'Project 2'!N206,'Project 3'!N206)</f>
        <v>0</v>
      </c>
      <c r="AL54" s="131">
        <f>CHOOSE(MATCH($C$5,Inputs!$I$11:$O$11,0),'Project 1'!O206,'Project 2'!O206,'Project 3'!O206)</f>
        <v>0</v>
      </c>
      <c r="AM54" s="131">
        <f>CHOOSE(MATCH($C$5,Inputs!$I$11:$O$11,0),'Project 1'!P206,'Project 2'!P206,'Project 3'!P206)</f>
        <v>93312</v>
      </c>
      <c r="AN54" s="131">
        <f>CHOOSE(MATCH($C$5,Inputs!$I$11:$O$11,0),'Project 1'!Q206,'Project 2'!Q206,'Project 3'!Q206)</f>
        <v>96422.400000000009</v>
      </c>
      <c r="AO54" s="131">
        <f ca="1">CHOOSE(MATCH($C$5,Inputs!$I$11:$O$11,0),'Project 1'!R206,'Project 2'!R206,'Project 3'!R206)</f>
        <v>96181.645069056831</v>
      </c>
      <c r="AP54" s="131">
        <f ca="1">CHOOSE(MATCH($C$5,Inputs!$I$11:$O$11,0),'Project 1'!S206,'Project 2'!S206,'Project 3'!S206)</f>
        <v>92924.073388818681</v>
      </c>
      <c r="AQ54" s="131">
        <f ca="1">CHOOSE(MATCH($C$5,Inputs!$I$11:$O$11,0),'Project 1'!T206,'Project 2'!T206,'Project 3'!T206)</f>
        <v>95808.49430342087</v>
      </c>
      <c r="AR54" s="131">
        <f ca="1">CHOOSE(MATCH($C$5,Inputs!$I$11:$O$11,0),'Project 1'!U206,'Project 2'!U206,'Project 3'!U206)</f>
        <v>92443.61858650278</v>
      </c>
      <c r="AS54" s="131">
        <f ca="1">CHOOSE(MATCH($C$5,Inputs!$I$11:$O$11,0),'Project 1'!V206,'Project 2'!V206,'Project 3'!V206)</f>
        <v>95227.916914016416</v>
      </c>
      <c r="AT54" s="131">
        <f ca="1">CHOOSE(MATCH($C$5,Inputs!$I$11:$O$11,0),'Project 1'!W206,'Project 2'!W206,'Project 3'!W206)</f>
        <v>94885.809256817738</v>
      </c>
      <c r="AU54" s="131">
        <f ca="1">CHOOSE(MATCH($C$5,Inputs!$I$11:$O$11,0),'Project 1'!X206,'Project 2'!X206,'Project 3'!X206)</f>
        <v>85356.199950671536</v>
      </c>
      <c r="AV54" s="131">
        <f ca="1">CHOOSE(MATCH($C$5,Inputs!$I$11:$O$11,0),'Project 1'!Y206,'Project 2'!Y206,'Project 3'!Y206)</f>
        <v>94084.43157591419</v>
      </c>
      <c r="AW54" s="131">
        <f ca="1">CHOOSE(MATCH($C$5,Inputs!$I$11:$O$11,0),'Project 1'!Z206,'Project 2'!Z206,'Project 3'!Z206)</f>
        <v>90608.106561685665</v>
      </c>
      <c r="AX54" s="131">
        <f ca="1">CHOOSE(MATCH($C$5,Inputs!$I$11:$O$11,0),'Project 1'!AA206,'Project 2'!AA206,'Project 3'!AA206)</f>
        <v>93135.412029176005</v>
      </c>
      <c r="AY54" s="131">
        <f ca="1">CHOOSE(MATCH($C$5,Inputs!$I$11:$O$11,0),'Project 1'!AB206,'Project 2'!AB206,'Project 3'!AB206)</f>
        <v>89620.038379392703</v>
      </c>
      <c r="AZ54" s="131">
        <f ca="1">CHOOSE(MATCH($C$5,Inputs!$I$11:$O$11,0),'Project 1'!AC206,'Project 2'!AC206,'Project 3'!AC206)</f>
        <v>92043.590205623128</v>
      </c>
      <c r="BA54" s="131">
        <f ca="1">CHOOSE(MATCH($C$5,Inputs!$I$11:$O$11,0),'Project 1'!AD206,'Project 2'!AD206,'Project 3'!AD206)</f>
        <v>91445.219151229641</v>
      </c>
      <c r="BB54" s="131">
        <f ca="1">CHOOSE(MATCH($C$5,Inputs!$I$11:$O$11,0),'Project 1'!AE206,'Project 2'!AE206,'Project 3'!AE206)</f>
        <v>87883.655834848338</v>
      </c>
      <c r="BC54" s="131">
        <f ca="1">CHOOSE(MATCH($C$5,Inputs!$I$11:$O$11,0),'Project 1'!AF206,'Project 2'!AF206,'Project 3'!AF206)</f>
        <v>90147.790809214581</v>
      </c>
      <c r="BD54" s="131">
        <f ca="1">CHOOSE(MATCH($C$5,Inputs!$I$11:$O$11,0),'Project 1'!AG206,'Project 2'!AG206,'Project 3'!AG206)</f>
        <v>86564.68458322456</v>
      </c>
      <c r="BE54" s="131">
        <f ca="1">CHOOSE(MATCH($C$5,Inputs!$I$11:$O$11,0),'Project 1'!AH206,'Project 2'!AH206,'Project 3'!AH206)</f>
        <v>88721.09476579132</v>
      </c>
      <c r="BF54" s="131">
        <f ca="1">CHOOSE(MATCH($C$5,Inputs!$I$11:$O$11,0),'Project 1'!AI206,'Project 2'!AI206,'Project 3'!AI206)</f>
        <v>87961.378558822122</v>
      </c>
      <c r="BG54" s="131">
        <f ca="1">CHOOSE(MATCH($C$5,Inputs!$I$11:$O$11,0),'Project 1'!AJ206,'Project 2'!AJ206,'Project 3'!AJ206)</f>
        <v>81547.950402243325</v>
      </c>
      <c r="BH54" s="131">
        <f ca="1">CHOOSE(MATCH($C$5,Inputs!$I$11:$O$11,0),'Project 1'!AK206,'Project 2'!AK206,'Project 3'!AK206)</f>
        <v>86353.720575298881</v>
      </c>
      <c r="BI54" s="131">
        <f ca="1">CHOOSE(MATCH($C$5,Inputs!$I$11:$O$11,0),'Project 1'!AL206,'Project 2'!AL206,'Project 3'!AL206)</f>
        <v>82749.334115174846</v>
      </c>
      <c r="BJ54" s="131">
        <f ca="1">CHOOSE(MATCH($C$5,Inputs!$I$11:$O$11,0),'Project 1'!AM206,'Project 2'!AM206,'Project 3'!AM206)</f>
        <v>84634.703185994367</v>
      </c>
      <c r="BK54" s="131">
        <f ca="1">CHOOSE(MATCH($C$5,Inputs!$I$11:$O$11,0),'Project 1'!AN206,'Project 2'!AN206,'Project 3'!AN206)</f>
        <v>81034.735346279864</v>
      </c>
      <c r="BL54" s="131">
        <f ca="1">CHOOSE(MATCH($C$5,Inputs!$I$11:$O$11,0),'Project 1'!AO206,'Project 2'!AO206,'Project 3'!AO206)</f>
        <v>82812.236400640759</v>
      </c>
      <c r="BM54" s="131">
        <f ca="1">CHOOSE(MATCH($C$5,Inputs!$I$11:$O$11,0),'Project 1'!AP206,'Project 2'!AP206,'Project 3'!AP206)</f>
        <v>81864.775170070687</v>
      </c>
      <c r="BN54" s="131">
        <f ca="1">CHOOSE(MATCH($C$5,Inputs!$I$11:$O$11,0),'Project 1'!AQ206,'Project 2'!AQ206,'Project 3'!AQ206)</f>
        <v>78285.065889324251</v>
      </c>
      <c r="BO54" s="131">
        <f ca="1">CHOOSE(MATCH($C$5,Inputs!$I$11:$O$11,0),'Project 1'!AR206,'Project 2'!AR206,'Project 3'!AR206)</f>
        <v>79902.689755608561</v>
      </c>
      <c r="BP54" s="131">
        <f ca="1">CHOOSE(MATCH($C$5,Inputs!$I$11:$O$11,0),'Project 1'!AS206,'Project 2'!AS206,'Project 3'!AS206)</f>
        <v>76345.382602864949</v>
      </c>
      <c r="BQ54" s="131">
        <f ca="1">CHOOSE(MATCH($C$5,Inputs!$I$11:$O$11,0),'Project 1'!AT206,'Project 2'!AT206,'Project 3'!AT206)</f>
        <v>77858.284855221485</v>
      </c>
      <c r="BR54" s="131">
        <f ca="1">CHOOSE(MATCH($C$5,Inputs!$I$11:$O$11,0),'Project 1'!AU206,'Project 2'!AU206,'Project 3'!AU206)</f>
        <v>76807.968073643031</v>
      </c>
      <c r="BS54" s="131">
        <f ca="1">CHOOSE(MATCH($C$5,Inputs!$I$11:$O$11,0),'Project 1'!AV206,'Project 2'!AV206,'Project 3'!AV206)</f>
        <v>68410.680231838342</v>
      </c>
      <c r="BT54" s="131">
        <f ca="1">CHOOSE(MATCH($C$5,Inputs!$I$11:$O$11,0),'Project 1'!AW206,'Project 2'!AW206,'Project 3'!AW206)</f>
        <v>74656.691962575074</v>
      </c>
      <c r="BU54" s="131">
        <f ca="1">CHOOSE(MATCH($C$5,Inputs!$I$11:$O$11,0),'Project 1'!AX206,'Project 2'!AX206,'Project 3'!AX206)</f>
        <v>118641.90868744858</v>
      </c>
      <c r="BV54" s="131">
        <f ca="1">CHOOSE(MATCH($C$5,Inputs!$I$11:$O$11,0),'Project 1'!AY206,'Project 2'!AY206,'Project 3'!AY206)</f>
        <v>120742.33259877544</v>
      </c>
      <c r="BW54" s="131">
        <f ca="1">CHOOSE(MATCH($C$5,Inputs!$I$11:$O$11,0),'Project 1'!AZ206,'Project 2'!AZ206,'Project 3'!AZ206)</f>
        <v>115032.37077415283</v>
      </c>
      <c r="BX54" s="131">
        <f ca="1">CHOOSE(MATCH($C$5,Inputs!$I$11:$O$11,0),'Project 1'!BA206,'Project 2'!BA206,'Project 3'!BA206)</f>
        <v>116971.86995984594</v>
      </c>
      <c r="BY54" s="131">
        <f ca="1">CHOOSE(MATCH($C$5,Inputs!$I$11:$O$11,0),'Project 1'!BB206,'Project 2'!BB206,'Project 3'!BB206)</f>
        <v>115059.46644424906</v>
      </c>
      <c r="BZ54" s="131">
        <f ca="1">CHOOSE(MATCH($C$5,Inputs!$I$11:$O$11,0),'Project 1'!BC206,'Project 2'!BC206,'Project 3'!BC206)</f>
        <v>109482.03575658693</v>
      </c>
      <c r="CA54" s="131">
        <f ca="1">CHOOSE(MATCH($C$5,Inputs!$I$11:$O$11,0),'Project 1'!BD206,'Project 2'!BD206,'Project 3'!BD206)</f>
        <v>111189.63391137734</v>
      </c>
      <c r="CB54" s="131">
        <f ca="1">CHOOSE(MATCH($C$5,Inputs!$I$11:$O$11,0),'Project 1'!BE206,'Project 2'!BE206,'Project 3'!BE206)</f>
        <v>105712.15644943278</v>
      </c>
      <c r="CC54" s="131">
        <f ca="1">CHOOSE(MATCH($C$5,Inputs!$I$11:$O$11,0),'Project 1'!BF206,'Project 2'!BF206,'Project 3'!BF206)</f>
        <v>107272.04032965263</v>
      </c>
      <c r="CD54" s="131">
        <f ca="1">CHOOSE(MATCH($C$5,Inputs!$I$11:$O$11,0),'Project 1'!BG206,'Project 2'!BG206,'Project 3'!BG206)</f>
        <v>105299.86980302607</v>
      </c>
      <c r="CE54" s="131">
        <f ca="1">CHOOSE(MATCH($C$5,Inputs!$I$11:$O$11,0),'Project 1'!BH206,'Project 2'!BH206,'Project 3'!BH206)</f>
        <v>93322.338510293077</v>
      </c>
      <c r="CF54" s="131">
        <f ca="1">CHOOSE(MATCH($C$5,Inputs!$I$11:$O$11,0),'Project 1'!BI206,'Project 2'!BI206,'Project 3'!BI206)</f>
        <v>101337.66415802388</v>
      </c>
      <c r="CG54" s="131">
        <f ca="1">CHOOSE(MATCH($C$5,Inputs!$I$11:$O$11,0),'Project 1'!BJ206,'Project 2'!BJ206,'Project 3'!BJ206)</f>
        <v>96146.230485647015</v>
      </c>
      <c r="CH54" s="131">
        <f ca="1">CHOOSE(MATCH($C$5,Inputs!$I$11:$O$11,0),'Project 1'!BK206,'Project 2'!BK206,'Project 3'!BK206)</f>
        <v>97363.176549431271</v>
      </c>
      <c r="CI54" s="131">
        <f ca="1">CHOOSE(MATCH($C$5,Inputs!$I$11:$O$11,0),'Project 1'!BL206,'Project 2'!BL206,'Project 3'!BL206)</f>
        <v>92298.910763298787</v>
      </c>
      <c r="CJ54" s="131">
        <f ca="1">CHOOSE(MATCH($C$5,Inputs!$I$11:$O$11,0),'Project 1'!BM206,'Project 2'!BM206,'Project 3'!BM206)</f>
        <v>93389.826092427465</v>
      </c>
      <c r="CK54" s="131">
        <f ca="1">CHOOSE(MATCH($C$5,Inputs!$I$11:$O$11,0),'Project 1'!BN206,'Project 2'!BN206,'Project 3'!BN206)</f>
        <v>91407.622752249168</v>
      </c>
      <c r="CL54" s="131">
        <f ca="1">CHOOSE(MATCH($C$5,Inputs!$I$11:$O$11,0),'Project 1'!BO206,'Project 2'!BO206,'Project 3'!BO206)</f>
        <v>86545.62996363065</v>
      </c>
      <c r="CM54" s="131">
        <f ca="1">CHOOSE(MATCH($C$5,Inputs!$I$11:$O$11,0),'Project 1'!BP206,'Project 2'!BP206,'Project 3'!BP206)</f>
        <v>87459.924087325751</v>
      </c>
      <c r="CN54" s="131">
        <f ca="1">CHOOSE(MATCH($C$5,Inputs!$I$11:$O$11,0),'Project 1'!BQ206,'Project 2'!BQ206,'Project 3'!BQ206)</f>
        <v>82739.432950371222</v>
      </c>
      <c r="CO54" s="131">
        <f ca="1">CHOOSE(MATCH($C$5,Inputs!$I$11:$O$11,0),'Project 1'!BR206,'Project 2'!BR206,'Project 3'!BR206)</f>
        <v>83544.383166990199</v>
      </c>
      <c r="CP54" s="131">
        <f ca="1">CHOOSE(MATCH($C$5,Inputs!$I$11:$O$11,0),'Project 1'!BS206,'Project 2'!BS206,'Project 3'!BS206)</f>
        <v>81602.216124242404</v>
      </c>
      <c r="CQ54" s="131">
        <f ca="1">CHOOSE(MATCH($C$5,Inputs!$I$11:$O$11,0),'Project 1'!BT206,'Project 2'!BT206,'Project 3'!BT206)</f>
        <v>71962.034109367189</v>
      </c>
      <c r="CR54" s="131">
        <f ca="1">CHOOSE(MATCH($C$5,Inputs!$I$11:$O$11,0),'Project 1'!BU206,'Project 2'!BU206,'Project 3'!BU206)</f>
        <v>77755.78339412497</v>
      </c>
      <c r="CS54" s="131">
        <f ca="1">CHOOSE(MATCH($C$5,Inputs!$I$11:$O$11,0),'Project 1'!BV206,'Project 2'!BV206,'Project 3'!BV206)</f>
        <v>73407.149929656109</v>
      </c>
      <c r="CT54" s="131">
        <f ca="1">CHOOSE(MATCH($C$5,Inputs!$I$11:$O$11,0),'Project 1'!BW206,'Project 2'!BW206,'Project 3'!BW206)</f>
        <v>73968.262856672722</v>
      </c>
      <c r="CU54" s="131">
        <f ca="1">CHOOSE(MATCH($C$5,Inputs!$I$11:$O$11,0),'Project 1'!BX206,'Project 2'!BX206,'Project 3'!BX206)</f>
        <v>69773.762000929099</v>
      </c>
      <c r="CV54" s="131">
        <f ca="1">CHOOSE(MATCH($C$5,Inputs!$I$11:$O$11,0),'Project 1'!BY206,'Project 2'!BY206,'Project 3'!BY206)</f>
        <v>70249.025483718739</v>
      </c>
      <c r="CW54" s="131">
        <f ca="1">CHOOSE(MATCH($C$5,Inputs!$I$11:$O$11,0),'Project 1'!BZ206,'Project 2'!BZ206,'Project 3'!BZ206)</f>
        <v>68417.72354533161</v>
      </c>
      <c r="CX54" s="131">
        <f ca="1">CHOOSE(MATCH($C$5,Inputs!$I$11:$O$11,0),'Project 1'!CA206,'Project 2'!CA206,'Project 3'!CA206)</f>
        <v>64458.042392105934</v>
      </c>
      <c r="CY54" s="131">
        <f ca="1">CHOOSE(MATCH($C$5,Inputs!$I$11:$O$11,0),'Project 1'!CB206,'Project 2'!CB206,'Project 3'!CB206)</f>
        <v>64816.730638511974</v>
      </c>
      <c r="CZ54" s="131">
        <f ca="1">CHOOSE(MATCH($C$5,Inputs!$I$11:$O$11,0),'Project 1'!CC206,'Project 2'!CC206,'Project 3'!CC206)</f>
        <v>61313.281741288061</v>
      </c>
      <c r="DA54" s="131">
        <f ca="1">CHOOSE(MATCH($C$5,Inputs!$I$11:$O$11,0),'Project 1'!CD206,'Project 2'!CD206,'Project 3'!CD206)</f>
        <v>62048.343513767875</v>
      </c>
      <c r="DB54" s="131">
        <f ca="1">CHOOSE(MATCH($C$5,Inputs!$I$11:$O$11,0),'Project 1'!CE206,'Project 2'!CE206,'Project 3'!CE206)</f>
        <v>60757.397783537956</v>
      </c>
      <c r="DC54" s="131">
        <f ca="1">CHOOSE(MATCH($C$5,Inputs!$I$11:$O$11,0),'Project 1'!CF206,'Project 2'!CF206,'Project 3'!CF206)</f>
        <v>55647.047431262923</v>
      </c>
      <c r="DD54" s="131">
        <f ca="1">CHOOSE(MATCH($C$5,Inputs!$I$11:$O$11,0),'Project 1'!CG206,'Project 2'!CG206,'Project 3'!CG206)</f>
        <v>58230.99066913774</v>
      </c>
      <c r="DE54" s="131">
        <f ca="1">CHOOSE(MATCH($C$5,Inputs!$I$11:$O$11,0),'Project 1'!CH206,'Project 2'!CH206,'Project 3'!CH206)</f>
        <v>55157.925739682069</v>
      </c>
      <c r="DF54" s="131">
        <f ca="1">CHOOSE(MATCH($C$5,Inputs!$I$11:$O$11,0),'Project 1'!CI206,'Project 2'!CI206,'Project 3'!CI206)</f>
        <v>55781.812955649781</v>
      </c>
      <c r="DG54" s="131">
        <f ca="1">CHOOSE(MATCH($C$5,Inputs!$I$11:$O$11,0),'Project 1'!CJ206,'Project 2'!CJ206,'Project 3'!CJ206)</f>
        <v>52826.383356410784</v>
      </c>
      <c r="DH54" s="131">
        <f ca="1">CHOOSE(MATCH($C$5,Inputs!$I$11:$O$11,0),'Project 1'!CK206,'Project 2'!CK206,'Project 3'!CK206)</f>
        <v>53413.23904740758</v>
      </c>
      <c r="DI54" s="131">
        <f ca="1">CHOOSE(MATCH($C$5,Inputs!$I$11:$O$11,0),'Project 1'!CL206,'Project 2'!CL206,'Project 3'!CL206)</f>
        <v>52260.071643811338</v>
      </c>
      <c r="DJ54" s="131">
        <f ca="1">CHOOSE(MATCH($C$5,Inputs!$I$11:$O$11,0),'Project 1'!CM206,'Project 2'!CM206,'Project 3'!CM206)</f>
        <v>49478.762733433927</v>
      </c>
      <c r="DK54" s="131">
        <f ca="1">CHOOSE(MATCH($C$5,Inputs!$I$11:$O$11,0),'Project 1'!CN206,'Project 2'!CN206,'Project 3'!CN206)</f>
        <v>50017.447738417017</v>
      </c>
      <c r="DL54" s="131">
        <f ca="1">CHOOSE(MATCH($C$5,Inputs!$I$11:$O$11,0),'Project 1'!CO206,'Project 2'!CO206,'Project 3'!CO206)</f>
        <v>47350.137225650855</v>
      </c>
      <c r="DM54" s="131">
        <f ca="1">CHOOSE(MATCH($C$5,Inputs!$I$11:$O$11,0),'Project 1'!CP206,'Project 2'!CP206,'Project 3'!CP206)</f>
        <v>47861.328087775379</v>
      </c>
      <c r="DN54" s="131">
        <f ca="1">CHOOSE(MATCH($C$5,Inputs!$I$11:$O$11,0),'Project 1'!CQ206,'Project 2'!CQ206,'Project 3'!CQ206)</f>
        <v>46816.164789673079</v>
      </c>
      <c r="DO54" s="131">
        <f ca="1">CHOOSE(MATCH($C$5,Inputs!$I$11:$O$11,0),'Project 1'!CR206,'Project 2'!CR206,'Project 3'!CR206)</f>
        <v>41731.199999999997</v>
      </c>
      <c r="DP54" s="131">
        <f ca="1">CHOOSE(MATCH($C$5,Inputs!$I$11:$O$11,0),'Project 1'!CS206,'Project 2'!CS206,'Project 3'!CS206)</f>
        <v>46202.400000000001</v>
      </c>
      <c r="DQ54" s="131">
        <f ca="1">CHOOSE(MATCH($C$5,Inputs!$I$11:$O$11,0),'Project 1'!CT206,'Project 2'!CT206,'Project 3'!CT206)</f>
        <v>44712</v>
      </c>
      <c r="DR54" s="131">
        <f ca="1">CHOOSE(MATCH($C$5,Inputs!$I$11:$O$11,0),'Project 1'!CU206,'Project 2'!CU206,'Project 3'!CU206)</f>
        <v>46202.400000000001</v>
      </c>
      <c r="DS54" s="131">
        <f ca="1">CHOOSE(MATCH($C$5,Inputs!$I$11:$O$11,0),'Project 1'!CV206,'Project 2'!CV206,'Project 3'!CV206)</f>
        <v>44712</v>
      </c>
      <c r="DT54" s="131">
        <f ca="1">CHOOSE(MATCH($C$5,Inputs!$I$11:$O$11,0),'Project 1'!CW206,'Project 2'!CW206,'Project 3'!CW206)</f>
        <v>46202.400000000001</v>
      </c>
      <c r="DU54" s="131">
        <f ca="1">CHOOSE(MATCH($C$5,Inputs!$I$11:$O$11,0),'Project 1'!CX206,'Project 2'!CX206,'Project 3'!CX206)</f>
        <v>46202.400000000001</v>
      </c>
      <c r="DV54" s="131">
        <f ca="1">CHOOSE(MATCH($C$5,Inputs!$I$11:$O$11,0),'Project 1'!CY206,'Project 2'!CY206,'Project 3'!CY206)</f>
        <v>44712</v>
      </c>
      <c r="DW54" s="131">
        <f ca="1">CHOOSE(MATCH($C$5,Inputs!$I$11:$O$11,0),'Project 1'!CZ206,'Project 2'!CZ206,'Project 3'!CZ206)</f>
        <v>46202.400000000001</v>
      </c>
      <c r="DX54" s="131">
        <f ca="1">CHOOSE(MATCH($C$5,Inputs!$I$11:$O$11,0),'Project 1'!DA206,'Project 2'!DA206,'Project 3'!DA206)</f>
        <v>44712</v>
      </c>
      <c r="DY54" s="131">
        <f ca="1">CHOOSE(MATCH($C$5,Inputs!$I$11:$O$11,0),'Project 1'!DB206,'Project 2'!DB206,'Project 3'!DB206)</f>
        <v>46202.400000000001</v>
      </c>
      <c r="DZ54" s="131">
        <f ca="1">CHOOSE(MATCH($C$5,Inputs!$I$11:$O$11,0),'Project 1'!DC206,'Project 2'!DC206,'Project 3'!DC206)</f>
        <v>46202.400000000001</v>
      </c>
      <c r="EA54" s="131">
        <f ca="1">CHOOSE(MATCH($C$5,Inputs!$I$11:$O$11,0),'Project 1'!DD206,'Project 2'!DD206,'Project 3'!DD206)</f>
        <v>41731.199999999997</v>
      </c>
      <c r="EB54" s="131">
        <f ca="1">CHOOSE(MATCH($C$5,Inputs!$I$11:$O$11,0),'Project 1'!DE206,'Project 2'!DE206,'Project 3'!DE206)</f>
        <v>46202.400000000001</v>
      </c>
      <c r="EC54" s="131">
        <f ca="1">CHOOSE(MATCH($C$5,Inputs!$I$11:$O$11,0),'Project 1'!DF206,'Project 2'!DF206,'Project 3'!DF206)</f>
        <v>44712</v>
      </c>
      <c r="ED54" s="131">
        <f ca="1">CHOOSE(MATCH($C$5,Inputs!$I$11:$O$11,0),'Project 1'!DG206,'Project 2'!DG206,'Project 3'!DG206)</f>
        <v>46202.400000000001</v>
      </c>
      <c r="EE54" s="131">
        <f ca="1">CHOOSE(MATCH($C$5,Inputs!$I$11:$O$11,0),'Project 1'!DH206,'Project 2'!DH206,'Project 3'!DH206)</f>
        <v>44712</v>
      </c>
      <c r="EF54" s="131">
        <f ca="1">CHOOSE(MATCH($C$5,Inputs!$I$11:$O$11,0),'Project 1'!DI206,'Project 2'!DI206,'Project 3'!DI206)</f>
        <v>46202.400000000001</v>
      </c>
      <c r="EG54" s="131">
        <f ca="1">CHOOSE(MATCH($C$5,Inputs!$I$11:$O$11,0),'Project 1'!DJ206,'Project 2'!DJ206,'Project 3'!DJ206)</f>
        <v>46202.400000000001</v>
      </c>
      <c r="EH54" s="131">
        <f ca="1">CHOOSE(MATCH($C$5,Inputs!$I$11:$O$11,0),'Project 1'!DK206,'Project 2'!DK206,'Project 3'!DK206)</f>
        <v>44712</v>
      </c>
      <c r="EI54" s="131">
        <f ca="1">CHOOSE(MATCH($C$5,Inputs!$I$11:$O$11,0),'Project 1'!DL206,'Project 2'!DL206,'Project 3'!DL206)</f>
        <v>46202.400000000001</v>
      </c>
      <c r="EJ54" s="131">
        <f ca="1">CHOOSE(MATCH($C$5,Inputs!$I$11:$O$11,0),'Project 1'!DM206,'Project 2'!DM206,'Project 3'!DM206)</f>
        <v>44712</v>
      </c>
      <c r="EK54" s="131">
        <f ca="1">CHOOSE(MATCH($C$5,Inputs!$I$11:$O$11,0),'Project 1'!DN206,'Project 2'!DN206,'Project 3'!DN206)</f>
        <v>46202.400000000001</v>
      </c>
      <c r="EL54" s="131">
        <f ca="1">CHOOSE(MATCH($C$5,Inputs!$I$11:$O$11,0),'Project 1'!DO206,'Project 2'!DO206,'Project 3'!DO206)</f>
        <v>46202.400000000001</v>
      </c>
      <c r="EM54" s="131">
        <f ca="1">CHOOSE(MATCH($C$5,Inputs!$I$11:$O$11,0),'Project 1'!DP206,'Project 2'!DP206,'Project 3'!DP206)</f>
        <v>41731.199999999997</v>
      </c>
      <c r="EN54" s="131">
        <f ca="1">CHOOSE(MATCH($C$5,Inputs!$I$11:$O$11,0),'Project 1'!DQ206,'Project 2'!DQ206,'Project 3'!DQ206)</f>
        <v>46202.400000000001</v>
      </c>
      <c r="EO54" s="131">
        <f ca="1">CHOOSE(MATCH($C$5,Inputs!$I$11:$O$11,0),'Project 1'!DR206,'Project 2'!DR206,'Project 3'!DR206)</f>
        <v>44712</v>
      </c>
      <c r="EP54" s="131">
        <f ca="1">CHOOSE(MATCH($C$5,Inputs!$I$11:$O$11,0),'Project 1'!DS206,'Project 2'!DS206,'Project 3'!DS206)</f>
        <v>46202.400000000001</v>
      </c>
      <c r="EQ54" s="131">
        <f ca="1">CHOOSE(MATCH($C$5,Inputs!$I$11:$O$11,0),'Project 1'!DT206,'Project 2'!DT206,'Project 3'!DT206)</f>
        <v>44712</v>
      </c>
      <c r="ER54" s="131">
        <f ca="1">CHOOSE(MATCH($C$5,Inputs!$I$11:$O$11,0),'Project 1'!DU206,'Project 2'!DU206,'Project 3'!DU206)</f>
        <v>46202.400000000001</v>
      </c>
      <c r="ES54" s="131">
        <f ca="1">CHOOSE(MATCH($C$5,Inputs!$I$11:$O$11,0),'Project 1'!DV206,'Project 2'!DV206,'Project 3'!DV206)</f>
        <v>46202.400000000001</v>
      </c>
      <c r="ET54" s="131">
        <f ca="1">CHOOSE(MATCH($C$5,Inputs!$I$11:$O$11,0),'Project 1'!DW206,'Project 2'!DW206,'Project 3'!DW206)</f>
        <v>44712</v>
      </c>
      <c r="EU54" s="131">
        <f ca="1">CHOOSE(MATCH($C$5,Inputs!$I$11:$O$11,0),'Project 1'!DX206,'Project 2'!DX206,'Project 3'!DX206)</f>
        <v>46202.400000000001</v>
      </c>
      <c r="EV54" s="131">
        <f ca="1">CHOOSE(MATCH($C$5,Inputs!$I$11:$O$11,0),'Project 1'!DY206,'Project 2'!DY206,'Project 3'!DY206)</f>
        <v>44712</v>
      </c>
      <c r="EW54" s="131">
        <f ca="1">CHOOSE(MATCH($C$5,Inputs!$I$11:$O$11,0),'Project 1'!DZ206,'Project 2'!DZ206,'Project 3'!DZ206)</f>
        <v>46202.400000000001</v>
      </c>
    </row>
    <row r="55" spans="32:153">
      <c r="AF55" s="135" t="s">
        <v>263</v>
      </c>
      <c r="AG55" s="131">
        <f>CHOOSE(MATCH($C$5,Inputs!$I$11:$O$11,0),'Project 1'!J207,'Project 2'!J207,'Project 3'!J207)</f>
        <v>0</v>
      </c>
      <c r="AH55" s="131">
        <f>CHOOSE(MATCH($C$5,Inputs!$I$11:$O$11,0),'Project 1'!K207,'Project 2'!K207,'Project 3'!K207)</f>
        <v>0</v>
      </c>
      <c r="AI55" s="131">
        <f>CHOOSE(MATCH($C$5,Inputs!$I$11:$O$11,0),'Project 1'!L207,'Project 2'!L207,'Project 3'!L207)</f>
        <v>0</v>
      </c>
      <c r="AJ55" s="131">
        <f>CHOOSE(MATCH($C$5,Inputs!$I$11:$O$11,0),'Project 1'!M207,'Project 2'!M207,'Project 3'!M207)</f>
        <v>0</v>
      </c>
      <c r="AK55" s="131">
        <f>CHOOSE(MATCH($C$5,Inputs!$I$11:$O$11,0),'Project 1'!N207,'Project 2'!N207,'Project 3'!N207)</f>
        <v>0</v>
      </c>
      <c r="AL55" s="131">
        <f>CHOOSE(MATCH($C$5,Inputs!$I$11:$O$11,0),'Project 1'!O207,'Project 2'!O207,'Project 3'!O207)</f>
        <v>0</v>
      </c>
      <c r="AM55" s="131">
        <f>CHOOSE(MATCH($C$5,Inputs!$I$11:$O$11,0),'Project 1'!P207,'Project 2'!P207,'Project 3'!P207)</f>
        <v>87091.199999999997</v>
      </c>
      <c r="AN55" s="131">
        <f>CHOOSE(MATCH($C$5,Inputs!$I$11:$O$11,0),'Project 1'!Q207,'Project 2'!Q207,'Project 3'!Q207)</f>
        <v>89994.239999999991</v>
      </c>
      <c r="AO55" s="131">
        <f ca="1">CHOOSE(MATCH($C$5,Inputs!$I$11:$O$11,0),'Project 1'!R207,'Project 2'!R207,'Project 3'!R207)</f>
        <v>89769.535397786414</v>
      </c>
      <c r="AP55" s="131">
        <f ca="1">CHOOSE(MATCH($C$5,Inputs!$I$11:$O$11,0),'Project 1'!S207,'Project 2'!S207,'Project 3'!S207)</f>
        <v>86729.135162897437</v>
      </c>
      <c r="AQ55" s="131">
        <f ca="1">CHOOSE(MATCH($C$5,Inputs!$I$11:$O$11,0),'Project 1'!T207,'Project 2'!T207,'Project 3'!T207)</f>
        <v>89421.261349859458</v>
      </c>
      <c r="AR55" s="131">
        <f ca="1">CHOOSE(MATCH($C$5,Inputs!$I$11:$O$11,0),'Project 1'!U207,'Project 2'!U207,'Project 3'!U207)</f>
        <v>86280.710680735938</v>
      </c>
      <c r="AS55" s="131">
        <f ca="1">CHOOSE(MATCH($C$5,Inputs!$I$11:$O$11,0),'Project 1'!V207,'Project 2'!V207,'Project 3'!V207)</f>
        <v>88879.389119748666</v>
      </c>
      <c r="AT55" s="131">
        <f ca="1">CHOOSE(MATCH($C$5,Inputs!$I$11:$O$11,0),'Project 1'!W207,'Project 2'!W207,'Project 3'!W207)</f>
        <v>88560.088639696536</v>
      </c>
      <c r="AU55" s="131">
        <f ca="1">CHOOSE(MATCH($C$5,Inputs!$I$11:$O$11,0),'Project 1'!X207,'Project 2'!X207,'Project 3'!X207)</f>
        <v>79665.786620626779</v>
      </c>
      <c r="AV55" s="131">
        <f ca="1">CHOOSE(MATCH($C$5,Inputs!$I$11:$O$11,0),'Project 1'!Y207,'Project 2'!Y207,'Project 3'!Y207)</f>
        <v>87812.13613751989</v>
      </c>
      <c r="AW55" s="131">
        <f ca="1">CHOOSE(MATCH($C$5,Inputs!$I$11:$O$11,0),'Project 1'!Z207,'Project 2'!Z207,'Project 3'!Z207)</f>
        <v>84567.566124239936</v>
      </c>
      <c r="AX55" s="131">
        <f ca="1">CHOOSE(MATCH($C$5,Inputs!$I$11:$O$11,0),'Project 1'!AA207,'Project 2'!AA207,'Project 3'!AA207)</f>
        <v>86926.384560564256</v>
      </c>
      <c r="AY55" s="131">
        <f ca="1">CHOOSE(MATCH($C$5,Inputs!$I$11:$O$11,0),'Project 1'!AB207,'Project 2'!AB207,'Project 3'!AB207)</f>
        <v>83645.369154099841</v>
      </c>
      <c r="AZ55" s="131">
        <f ca="1">CHOOSE(MATCH($C$5,Inputs!$I$11:$O$11,0),'Project 1'!AC207,'Project 2'!AC207,'Project 3'!AC207)</f>
        <v>85907.350858581587</v>
      </c>
      <c r="BA55" s="131">
        <f ca="1">CHOOSE(MATCH($C$5,Inputs!$I$11:$O$11,0),'Project 1'!AD207,'Project 2'!AD207,'Project 3'!AD207)</f>
        <v>85348.871207814344</v>
      </c>
      <c r="BB55" s="131">
        <f ca="1">CHOOSE(MATCH($C$5,Inputs!$I$11:$O$11,0),'Project 1'!AE207,'Project 2'!AE207,'Project 3'!AE207)</f>
        <v>82024.745445858454</v>
      </c>
      <c r="BC55" s="131">
        <f ca="1">CHOOSE(MATCH($C$5,Inputs!$I$11:$O$11,0),'Project 1'!AF207,'Project 2'!AF207,'Project 3'!AF207)</f>
        <v>84137.938088600262</v>
      </c>
      <c r="BD55" s="131">
        <f ca="1">CHOOSE(MATCH($C$5,Inputs!$I$11:$O$11,0),'Project 1'!AG207,'Project 2'!AG207,'Project 3'!AG207)</f>
        <v>80793.705611009587</v>
      </c>
      <c r="BE55" s="131">
        <f ca="1">CHOOSE(MATCH($C$5,Inputs!$I$11:$O$11,0),'Project 1'!AH207,'Project 2'!AH207,'Project 3'!AH207)</f>
        <v>82806.355114738559</v>
      </c>
      <c r="BF55" s="131">
        <f ca="1">CHOOSE(MATCH($C$5,Inputs!$I$11:$O$11,0),'Project 1'!AI207,'Project 2'!AI207,'Project 3'!AI207)</f>
        <v>82097.286654900643</v>
      </c>
      <c r="BG55" s="131">
        <f ca="1">CHOOSE(MATCH($C$5,Inputs!$I$11:$O$11,0),'Project 1'!AJ207,'Project 2'!AJ207,'Project 3'!AJ207)</f>
        <v>76111.4203754271</v>
      </c>
      <c r="BH55" s="131">
        <f ca="1">CHOOSE(MATCH($C$5,Inputs!$I$11:$O$11,0),'Project 1'!AK207,'Project 2'!AK207,'Project 3'!AK207)</f>
        <v>80596.805870278971</v>
      </c>
      <c r="BI55" s="131">
        <f ca="1">CHOOSE(MATCH($C$5,Inputs!$I$11:$O$11,0),'Project 1'!AL207,'Project 2'!AL207,'Project 3'!AL207)</f>
        <v>77232.711840829856</v>
      </c>
      <c r="BJ55" s="131">
        <f ca="1">CHOOSE(MATCH($C$5,Inputs!$I$11:$O$11,0),'Project 1'!AM207,'Project 2'!AM207,'Project 3'!AM207)</f>
        <v>78992.389640261419</v>
      </c>
      <c r="BK55" s="131">
        <f ca="1">CHOOSE(MATCH($C$5,Inputs!$I$11:$O$11,0),'Project 1'!AN207,'Project 2'!AN207,'Project 3'!AN207)</f>
        <v>75632.419656527913</v>
      </c>
      <c r="BL55" s="131">
        <f ca="1">CHOOSE(MATCH($C$5,Inputs!$I$11:$O$11,0),'Project 1'!AO207,'Project 2'!AO207,'Project 3'!AO207)</f>
        <v>77291.420640598051</v>
      </c>
      <c r="BM55" s="131">
        <f ca="1">CHOOSE(MATCH($C$5,Inputs!$I$11:$O$11,0),'Project 1'!AP207,'Project 2'!AP207,'Project 3'!AP207)</f>
        <v>76407.123492066006</v>
      </c>
      <c r="BN55" s="131">
        <f ca="1">CHOOSE(MATCH($C$5,Inputs!$I$11:$O$11,0),'Project 1'!AQ207,'Project 2'!AQ207,'Project 3'!AQ207)</f>
        <v>73066.061496702634</v>
      </c>
      <c r="BO55" s="131">
        <f ca="1">CHOOSE(MATCH($C$5,Inputs!$I$11:$O$11,0),'Project 1'!AR207,'Project 2'!AR207,'Project 3'!AR207)</f>
        <v>74575.843771901345</v>
      </c>
      <c r="BP55" s="131">
        <f ca="1">CHOOSE(MATCH($C$5,Inputs!$I$11:$O$11,0),'Project 1'!AS207,'Project 2'!AS207,'Project 3'!AS207)</f>
        <v>71255.690429340626</v>
      </c>
      <c r="BQ55" s="131">
        <f ca="1">CHOOSE(MATCH($C$5,Inputs!$I$11:$O$11,0),'Project 1'!AT207,'Project 2'!AT207,'Project 3'!AT207)</f>
        <v>72667.732531540067</v>
      </c>
      <c r="BR55" s="131">
        <f ca="1">CHOOSE(MATCH($C$5,Inputs!$I$11:$O$11,0),'Project 1'!AU207,'Project 2'!AU207,'Project 3'!AU207)</f>
        <v>71687.436868733523</v>
      </c>
      <c r="BS55" s="131">
        <f ca="1">CHOOSE(MATCH($C$5,Inputs!$I$11:$O$11,0),'Project 1'!AV207,'Project 2'!AV207,'Project 3'!AV207)</f>
        <v>63849.968216382462</v>
      </c>
      <c r="BT55" s="131">
        <f ca="1">CHOOSE(MATCH($C$5,Inputs!$I$11:$O$11,0),'Project 1'!AW207,'Project 2'!AW207,'Project 3'!AW207)</f>
        <v>69679.579165070085</v>
      </c>
      <c r="BU55" s="131">
        <f ca="1">CHOOSE(MATCH($C$5,Inputs!$I$11:$O$11,0),'Project 1'!AX207,'Project 2'!AX207,'Project 3'!AX207)</f>
        <v>110732.44810828535</v>
      </c>
      <c r="BV55" s="131">
        <f ca="1">CHOOSE(MATCH($C$5,Inputs!$I$11:$O$11,0),'Project 1'!AY207,'Project 2'!AY207,'Project 3'!AY207)</f>
        <v>112692.84375885711</v>
      </c>
      <c r="BW55" s="131">
        <f ca="1">CHOOSE(MATCH($C$5,Inputs!$I$11:$O$11,0),'Project 1'!AZ207,'Project 2'!AZ207,'Project 3'!AZ207)</f>
        <v>107363.54605587598</v>
      </c>
      <c r="BX55" s="131">
        <f ca="1">CHOOSE(MATCH($C$5,Inputs!$I$11:$O$11,0),'Project 1'!BA207,'Project 2'!BA207,'Project 3'!BA207)</f>
        <v>109173.74529585621</v>
      </c>
      <c r="BY55" s="131">
        <f ca="1">CHOOSE(MATCH($C$5,Inputs!$I$11:$O$11,0),'Project 1'!BB207,'Project 2'!BB207,'Project 3'!BB207)</f>
        <v>107388.83534796581</v>
      </c>
      <c r="BZ55" s="131">
        <f ca="1">CHOOSE(MATCH($C$5,Inputs!$I$11:$O$11,0),'Project 1'!BC207,'Project 2'!BC207,'Project 3'!BC207)</f>
        <v>102183.23337281449</v>
      </c>
      <c r="CA55" s="131">
        <f ca="1">CHOOSE(MATCH($C$5,Inputs!$I$11:$O$11,0),'Project 1'!BD207,'Project 2'!BD207,'Project 3'!BD207)</f>
        <v>103776.99165061889</v>
      </c>
      <c r="CB55" s="131">
        <f ca="1">CHOOSE(MATCH($C$5,Inputs!$I$11:$O$11,0),'Project 1'!BE207,'Project 2'!BE207,'Project 3'!BE207)</f>
        <v>98664.679352803956</v>
      </c>
      <c r="CC55" s="131">
        <f ca="1">CHOOSE(MATCH($C$5,Inputs!$I$11:$O$11,0),'Project 1'!BF207,'Project 2'!BF207,'Project 3'!BF207)</f>
        <v>100120.57097434247</v>
      </c>
      <c r="CD55" s="131">
        <f ca="1">CHOOSE(MATCH($C$5,Inputs!$I$11:$O$11,0),'Project 1'!BG207,'Project 2'!BG207,'Project 3'!BG207)</f>
        <v>98279.878482824352</v>
      </c>
      <c r="CE55" s="131">
        <f ca="1">CHOOSE(MATCH($C$5,Inputs!$I$11:$O$11,0),'Project 1'!BH207,'Project 2'!BH207,'Project 3'!BH207)</f>
        <v>87100.849276273555</v>
      </c>
      <c r="CF55" s="131">
        <f ca="1">CHOOSE(MATCH($C$5,Inputs!$I$11:$O$11,0),'Project 1'!BI207,'Project 2'!BI207,'Project 3'!BI207)</f>
        <v>94581.819880822324</v>
      </c>
      <c r="CG55" s="131">
        <f ca="1">CHOOSE(MATCH($C$5,Inputs!$I$11:$O$11,0),'Project 1'!BJ207,'Project 2'!BJ207,'Project 3'!BJ207)</f>
        <v>89736.481786603908</v>
      </c>
      <c r="CH55" s="131">
        <f ca="1">CHOOSE(MATCH($C$5,Inputs!$I$11:$O$11,0),'Project 1'!BK207,'Project 2'!BK207,'Project 3'!BK207)</f>
        <v>90872.298112802542</v>
      </c>
      <c r="CI55" s="131">
        <f ca="1">CHOOSE(MATCH($C$5,Inputs!$I$11:$O$11,0),'Project 1'!BL207,'Project 2'!BL207,'Project 3'!BL207)</f>
        <v>86145.65004574554</v>
      </c>
      <c r="CJ55" s="131">
        <f ca="1">CHOOSE(MATCH($C$5,Inputs!$I$11:$O$11,0),'Project 1'!BM207,'Project 2'!BM207,'Project 3'!BM207)</f>
        <v>87163.837686265659</v>
      </c>
      <c r="CK55" s="131">
        <f ca="1">CHOOSE(MATCH($C$5,Inputs!$I$11:$O$11,0),'Project 1'!BN207,'Project 2'!BN207,'Project 3'!BN207)</f>
        <v>85313.781235432572</v>
      </c>
      <c r="CL55" s="131">
        <f ca="1">CHOOSE(MATCH($C$5,Inputs!$I$11:$O$11,0),'Project 1'!BO207,'Project 2'!BO207,'Project 3'!BO207)</f>
        <v>80775.921299388603</v>
      </c>
      <c r="CM55" s="131">
        <f ca="1">CHOOSE(MATCH($C$5,Inputs!$I$11:$O$11,0),'Project 1'!BP207,'Project 2'!BP207,'Project 3'!BP207)</f>
        <v>81629.262481504062</v>
      </c>
      <c r="CN55" s="131">
        <f ca="1">CHOOSE(MATCH($C$5,Inputs!$I$11:$O$11,0),'Project 1'!BQ207,'Project 2'!BQ207,'Project 3'!BQ207)</f>
        <v>77223.470753679838</v>
      </c>
      <c r="CO55" s="131">
        <f ca="1">CHOOSE(MATCH($C$5,Inputs!$I$11:$O$11,0),'Project 1'!BR207,'Project 2'!BR207,'Project 3'!BR207)</f>
        <v>77974.757622524208</v>
      </c>
      <c r="CP55" s="131">
        <f ca="1">CHOOSE(MATCH($C$5,Inputs!$I$11:$O$11,0),'Project 1'!BS207,'Project 2'!BS207,'Project 3'!BS207)</f>
        <v>76162.068382626254</v>
      </c>
      <c r="CQ55" s="131">
        <f ca="1">CHOOSE(MATCH($C$5,Inputs!$I$11:$O$11,0),'Project 1'!BT207,'Project 2'!BT207,'Project 3'!BT207)</f>
        <v>67164.565168742745</v>
      </c>
      <c r="CR55" s="131">
        <f ca="1">CHOOSE(MATCH($C$5,Inputs!$I$11:$O$11,0),'Project 1'!BU207,'Project 2'!BU207,'Project 3'!BU207)</f>
        <v>72572.064501183311</v>
      </c>
      <c r="CS55" s="131">
        <f ca="1">CHOOSE(MATCH($C$5,Inputs!$I$11:$O$11,0),'Project 1'!BV207,'Project 2'!BV207,'Project 3'!BV207)</f>
        <v>68513.339934345713</v>
      </c>
      <c r="CT55" s="131">
        <f ca="1">CHOOSE(MATCH($C$5,Inputs!$I$11:$O$11,0),'Project 1'!BW207,'Project 2'!BW207,'Project 3'!BW207)</f>
        <v>69037.045332894573</v>
      </c>
      <c r="CU55" s="131">
        <f ca="1">CHOOSE(MATCH($C$5,Inputs!$I$11:$O$11,0),'Project 1'!BX207,'Project 2'!BX207,'Project 3'!BX207)</f>
        <v>65122.177867533843</v>
      </c>
      <c r="CV55" s="131">
        <f ca="1">CHOOSE(MATCH($C$5,Inputs!$I$11:$O$11,0),'Project 1'!BY207,'Project 2'!BY207,'Project 3'!BY207)</f>
        <v>65565.75711813751</v>
      </c>
      <c r="CW55" s="131">
        <f ca="1">CHOOSE(MATCH($C$5,Inputs!$I$11:$O$11,0),'Project 1'!BZ207,'Project 2'!BZ207,'Project 3'!BZ207)</f>
        <v>63962.806481732143</v>
      </c>
      <c r="CX55" s="131">
        <f ca="1">CHOOSE(MATCH($C$5,Inputs!$I$11:$O$11,0),'Project 1'!CA207,'Project 2'!CA207,'Project 3'!CA207)</f>
        <v>60672.629674474178</v>
      </c>
      <c r="CY55" s="131">
        <f ca="1">CHOOSE(MATCH($C$5,Inputs!$I$11:$O$11,0),'Project 1'!CB207,'Project 2'!CB207,'Project 3'!CB207)</f>
        <v>61442.111446958399</v>
      </c>
      <c r="CZ55" s="131">
        <f ca="1">CHOOSE(MATCH($C$5,Inputs!$I$11:$O$11,0),'Project 1'!CC207,'Project 2'!CC207,'Project 3'!CC207)</f>
        <v>58262.529625202209</v>
      </c>
      <c r="DA55" s="131">
        <f ca="1">CHOOSE(MATCH($C$5,Inputs!$I$11:$O$11,0),'Project 1'!CD207,'Project 2'!CD207,'Project 3'!CD207)</f>
        <v>58983.147279516692</v>
      </c>
      <c r="DB55" s="131">
        <f ca="1">CHOOSE(MATCH($C$5,Inputs!$I$11:$O$11,0),'Project 1'!CE207,'Project 2'!CE207,'Project 3'!CE207)</f>
        <v>57778.26459796878</v>
      </c>
      <c r="DC55" s="131">
        <f ca="1">CHOOSE(MATCH($C$5,Inputs!$I$11:$O$11,0),'Project 1'!CF207,'Project 2'!CF207,'Project 3'!CF207)</f>
        <v>52939.484269178734</v>
      </c>
      <c r="DD55" s="131">
        <f ca="1">CHOOSE(MATCH($C$5,Inputs!$I$11:$O$11,0),'Project 1'!CG207,'Project 2'!CG207,'Project 3'!CG207)</f>
        <v>55420.284624528569</v>
      </c>
      <c r="DE55" s="131">
        <f ca="1">CHOOSE(MATCH($C$5,Inputs!$I$11:$O$11,0),'Project 1'!CH207,'Project 2'!CH207,'Project 3'!CH207)</f>
        <v>52517.530690369946</v>
      </c>
      <c r="DF55" s="131">
        <f ca="1">CHOOSE(MATCH($C$5,Inputs!$I$11:$O$11,0),'Project 1'!CI207,'Project 2'!CI207,'Project 3'!CI207)</f>
        <v>53134.38542527314</v>
      </c>
      <c r="DG55" s="131">
        <f ca="1">CHOOSE(MATCH($C$5,Inputs!$I$11:$O$11,0),'Project 1'!CJ207,'Project 2'!CJ207,'Project 3'!CJ207)</f>
        <v>50341.4244659834</v>
      </c>
      <c r="DH55" s="131">
        <f ca="1">CHOOSE(MATCH($C$5,Inputs!$I$11:$O$11,0),'Project 1'!CK207,'Project 2'!CK207,'Project 3'!CK207)</f>
        <v>50923.716444247082</v>
      </c>
      <c r="DI55" s="131">
        <f ca="1">CHOOSE(MATCH($C$5,Inputs!$I$11:$O$11,0),'Project 1'!CL207,'Project 2'!CL207,'Project 3'!CL207)</f>
        <v>49847.42686755726</v>
      </c>
      <c r="DJ55" s="131">
        <f ca="1">CHOOSE(MATCH($C$5,Inputs!$I$11:$O$11,0),'Project 1'!CM207,'Project 2'!CM207,'Project 3'!CM207)</f>
        <v>47216.978551205008</v>
      </c>
      <c r="DK55" s="131">
        <f ca="1">CHOOSE(MATCH($C$5,Inputs!$I$11:$O$11,0),'Project 1'!CN207,'Project 2'!CN207,'Project 3'!CN207)</f>
        <v>47754.311222522563</v>
      </c>
      <c r="DL55" s="131">
        <f ca="1">CHOOSE(MATCH($C$5,Inputs!$I$11:$O$11,0),'Project 1'!CO207,'Project 2'!CO207,'Project 3'!CO207)</f>
        <v>45230.261410607476</v>
      </c>
      <c r="DM55" s="131">
        <f ca="1">CHOOSE(MATCH($C$5,Inputs!$I$11:$O$11,0),'Project 1'!CP207,'Project 2'!CP207,'Project 3'!CP207)</f>
        <v>46202.400000000001</v>
      </c>
      <c r="DN55" s="131">
        <f ca="1">CHOOSE(MATCH($C$5,Inputs!$I$11:$O$11,0),'Project 1'!CQ207,'Project 2'!CQ207,'Project 3'!CQ207)</f>
        <v>46202.400000000001</v>
      </c>
      <c r="DO55" s="131">
        <f ca="1">CHOOSE(MATCH($C$5,Inputs!$I$11:$O$11,0),'Project 1'!CR207,'Project 2'!CR207,'Project 3'!CR207)</f>
        <v>41731.199999999997</v>
      </c>
      <c r="DP55" s="131">
        <f ca="1">CHOOSE(MATCH($C$5,Inputs!$I$11:$O$11,0),'Project 1'!CS207,'Project 2'!CS207,'Project 3'!CS207)</f>
        <v>46202.400000000001</v>
      </c>
      <c r="DQ55" s="131">
        <f ca="1">CHOOSE(MATCH($C$5,Inputs!$I$11:$O$11,0),'Project 1'!CT207,'Project 2'!CT207,'Project 3'!CT207)</f>
        <v>44712</v>
      </c>
      <c r="DR55" s="131">
        <f ca="1">CHOOSE(MATCH($C$5,Inputs!$I$11:$O$11,0),'Project 1'!CU207,'Project 2'!CU207,'Project 3'!CU207)</f>
        <v>46202.400000000001</v>
      </c>
      <c r="DS55" s="131">
        <f ca="1">CHOOSE(MATCH($C$5,Inputs!$I$11:$O$11,0),'Project 1'!CV207,'Project 2'!CV207,'Project 3'!CV207)</f>
        <v>44712</v>
      </c>
      <c r="DT55" s="131">
        <f ca="1">CHOOSE(MATCH($C$5,Inputs!$I$11:$O$11,0),'Project 1'!CW207,'Project 2'!CW207,'Project 3'!CW207)</f>
        <v>46202.400000000001</v>
      </c>
      <c r="DU55" s="131">
        <f ca="1">CHOOSE(MATCH($C$5,Inputs!$I$11:$O$11,0),'Project 1'!CX207,'Project 2'!CX207,'Project 3'!CX207)</f>
        <v>46202.400000000001</v>
      </c>
      <c r="DV55" s="131">
        <f ca="1">CHOOSE(MATCH($C$5,Inputs!$I$11:$O$11,0),'Project 1'!CY207,'Project 2'!CY207,'Project 3'!CY207)</f>
        <v>44712</v>
      </c>
      <c r="DW55" s="131">
        <f ca="1">CHOOSE(MATCH($C$5,Inputs!$I$11:$O$11,0),'Project 1'!CZ207,'Project 2'!CZ207,'Project 3'!CZ207)</f>
        <v>46202.400000000001</v>
      </c>
      <c r="DX55" s="131">
        <f ca="1">CHOOSE(MATCH($C$5,Inputs!$I$11:$O$11,0),'Project 1'!DA207,'Project 2'!DA207,'Project 3'!DA207)</f>
        <v>44712</v>
      </c>
      <c r="DY55" s="131">
        <f ca="1">CHOOSE(MATCH($C$5,Inputs!$I$11:$O$11,0),'Project 1'!DB207,'Project 2'!DB207,'Project 3'!DB207)</f>
        <v>46202.400000000001</v>
      </c>
      <c r="DZ55" s="131">
        <f ca="1">CHOOSE(MATCH($C$5,Inputs!$I$11:$O$11,0),'Project 1'!DC207,'Project 2'!DC207,'Project 3'!DC207)</f>
        <v>46202.400000000001</v>
      </c>
      <c r="EA55" s="131">
        <f ca="1">CHOOSE(MATCH($C$5,Inputs!$I$11:$O$11,0),'Project 1'!DD207,'Project 2'!DD207,'Project 3'!DD207)</f>
        <v>41731.199999999997</v>
      </c>
      <c r="EB55" s="131">
        <f ca="1">CHOOSE(MATCH($C$5,Inputs!$I$11:$O$11,0),'Project 1'!DE207,'Project 2'!DE207,'Project 3'!DE207)</f>
        <v>46202.400000000001</v>
      </c>
      <c r="EC55" s="131">
        <f ca="1">CHOOSE(MATCH($C$5,Inputs!$I$11:$O$11,0),'Project 1'!DF207,'Project 2'!DF207,'Project 3'!DF207)</f>
        <v>44712</v>
      </c>
      <c r="ED55" s="131">
        <f ca="1">CHOOSE(MATCH($C$5,Inputs!$I$11:$O$11,0),'Project 1'!DG207,'Project 2'!DG207,'Project 3'!DG207)</f>
        <v>46202.400000000001</v>
      </c>
      <c r="EE55" s="131">
        <f ca="1">CHOOSE(MATCH($C$5,Inputs!$I$11:$O$11,0),'Project 1'!DH207,'Project 2'!DH207,'Project 3'!DH207)</f>
        <v>44712</v>
      </c>
      <c r="EF55" s="131">
        <f ca="1">CHOOSE(MATCH($C$5,Inputs!$I$11:$O$11,0),'Project 1'!DI207,'Project 2'!DI207,'Project 3'!DI207)</f>
        <v>46202.400000000001</v>
      </c>
      <c r="EG55" s="131">
        <f ca="1">CHOOSE(MATCH($C$5,Inputs!$I$11:$O$11,0),'Project 1'!DJ207,'Project 2'!DJ207,'Project 3'!DJ207)</f>
        <v>46202.400000000001</v>
      </c>
      <c r="EH55" s="131">
        <f ca="1">CHOOSE(MATCH($C$5,Inputs!$I$11:$O$11,0),'Project 1'!DK207,'Project 2'!DK207,'Project 3'!DK207)</f>
        <v>44712</v>
      </c>
      <c r="EI55" s="131">
        <f ca="1">CHOOSE(MATCH($C$5,Inputs!$I$11:$O$11,0),'Project 1'!DL207,'Project 2'!DL207,'Project 3'!DL207)</f>
        <v>46202.400000000001</v>
      </c>
      <c r="EJ55" s="131">
        <f ca="1">CHOOSE(MATCH($C$5,Inputs!$I$11:$O$11,0),'Project 1'!DM207,'Project 2'!DM207,'Project 3'!DM207)</f>
        <v>44712</v>
      </c>
      <c r="EK55" s="131">
        <f ca="1">CHOOSE(MATCH($C$5,Inputs!$I$11:$O$11,0),'Project 1'!DN207,'Project 2'!DN207,'Project 3'!DN207)</f>
        <v>46202.400000000001</v>
      </c>
      <c r="EL55" s="131">
        <f ca="1">CHOOSE(MATCH($C$5,Inputs!$I$11:$O$11,0),'Project 1'!DO207,'Project 2'!DO207,'Project 3'!DO207)</f>
        <v>46202.400000000001</v>
      </c>
      <c r="EM55" s="131">
        <f ca="1">CHOOSE(MATCH($C$5,Inputs!$I$11:$O$11,0),'Project 1'!DP207,'Project 2'!DP207,'Project 3'!DP207)</f>
        <v>41731.199999999997</v>
      </c>
      <c r="EN55" s="131">
        <f ca="1">CHOOSE(MATCH($C$5,Inputs!$I$11:$O$11,0),'Project 1'!DQ207,'Project 2'!DQ207,'Project 3'!DQ207)</f>
        <v>46202.400000000001</v>
      </c>
      <c r="EO55" s="131">
        <f ca="1">CHOOSE(MATCH($C$5,Inputs!$I$11:$O$11,0),'Project 1'!DR207,'Project 2'!DR207,'Project 3'!DR207)</f>
        <v>44712</v>
      </c>
      <c r="EP55" s="131">
        <f ca="1">CHOOSE(MATCH($C$5,Inputs!$I$11:$O$11,0),'Project 1'!DS207,'Project 2'!DS207,'Project 3'!DS207)</f>
        <v>46202.400000000001</v>
      </c>
      <c r="EQ55" s="131">
        <f ca="1">CHOOSE(MATCH($C$5,Inputs!$I$11:$O$11,0),'Project 1'!DT207,'Project 2'!DT207,'Project 3'!DT207)</f>
        <v>44712</v>
      </c>
      <c r="ER55" s="131">
        <f ca="1">CHOOSE(MATCH($C$5,Inputs!$I$11:$O$11,0),'Project 1'!DU207,'Project 2'!DU207,'Project 3'!DU207)</f>
        <v>46202.400000000001</v>
      </c>
      <c r="ES55" s="131">
        <f ca="1">CHOOSE(MATCH($C$5,Inputs!$I$11:$O$11,0),'Project 1'!DV207,'Project 2'!DV207,'Project 3'!DV207)</f>
        <v>46202.400000000001</v>
      </c>
      <c r="ET55" s="131">
        <f ca="1">CHOOSE(MATCH($C$5,Inputs!$I$11:$O$11,0),'Project 1'!DW207,'Project 2'!DW207,'Project 3'!DW207)</f>
        <v>44712</v>
      </c>
      <c r="EU55" s="131">
        <f ca="1">CHOOSE(MATCH($C$5,Inputs!$I$11:$O$11,0),'Project 1'!DX207,'Project 2'!DX207,'Project 3'!DX207)</f>
        <v>46202.400000000001</v>
      </c>
      <c r="EV55" s="131">
        <f ca="1">CHOOSE(MATCH($C$5,Inputs!$I$11:$O$11,0),'Project 1'!DY207,'Project 2'!DY207,'Project 3'!DY207)</f>
        <v>44712</v>
      </c>
      <c r="EW55" s="131">
        <f ca="1">CHOOSE(MATCH($C$5,Inputs!$I$11:$O$11,0),'Project 1'!DZ207,'Project 2'!DZ207,'Project 3'!DZ207)</f>
        <v>46202.400000000001</v>
      </c>
    </row>
    <row r="56" spans="32:153">
      <c r="AF56" s="135" t="s">
        <v>264</v>
      </c>
      <c r="AG56" s="131">
        <f>CHOOSE(MATCH($C$5,Inputs!$I$11:$O$11,0),'Project 1'!J208,'Project 2'!J208,'Project 3'!J208)</f>
        <v>0</v>
      </c>
      <c r="AH56" s="131">
        <f>CHOOSE(MATCH($C$5,Inputs!$I$11:$O$11,0),'Project 1'!K208,'Project 2'!K208,'Project 3'!K208)</f>
        <v>0</v>
      </c>
      <c r="AI56" s="131">
        <f>CHOOSE(MATCH($C$5,Inputs!$I$11:$O$11,0),'Project 1'!L208,'Project 2'!L208,'Project 3'!L208)</f>
        <v>0</v>
      </c>
      <c r="AJ56" s="131">
        <f>CHOOSE(MATCH($C$5,Inputs!$I$11:$O$11,0),'Project 1'!M208,'Project 2'!M208,'Project 3'!M208)</f>
        <v>0</v>
      </c>
      <c r="AK56" s="131">
        <f>CHOOSE(MATCH($C$5,Inputs!$I$11:$O$11,0),'Project 1'!N208,'Project 2'!N208,'Project 3'!N208)</f>
        <v>69984</v>
      </c>
      <c r="AL56" s="131">
        <f>CHOOSE(MATCH($C$5,Inputs!$I$11:$O$11,0),'Project 1'!O208,'Project 2'!O208,'Project 3'!O208)</f>
        <v>72316.800000000003</v>
      </c>
      <c r="AM56" s="131">
        <f>CHOOSE(MATCH($C$5,Inputs!$I$11:$O$11,0),'Project 1'!P208,'Project 2'!P208,'Project 3'!P208)</f>
        <v>69984</v>
      </c>
      <c r="AN56" s="131">
        <f>CHOOSE(MATCH($C$5,Inputs!$I$11:$O$11,0),'Project 1'!Q208,'Project 2'!Q208,'Project 3'!Q208)</f>
        <v>72316.800000000003</v>
      </c>
      <c r="AO56" s="131">
        <f ca="1">CHOOSE(MATCH($C$5,Inputs!$I$11:$O$11,0),'Project 1'!R208,'Project 2'!R208,'Project 3'!R208)</f>
        <v>63854.481310883624</v>
      </c>
      <c r="AP56" s="131">
        <f ca="1">CHOOSE(MATCH($C$5,Inputs!$I$11:$O$11,0),'Project 1'!S208,'Project 2'!S208,'Project 3'!S208)</f>
        <v>61606.434498161361</v>
      </c>
      <c r="AQ56" s="131">
        <f ca="1">CHOOSE(MATCH($C$5,Inputs!$I$11:$O$11,0),'Project 1'!T208,'Project 2'!T208,'Project 3'!T208)</f>
        <v>63401.468073535179</v>
      </c>
      <c r="AR56" s="131">
        <f ca="1">CHOOSE(MATCH($C$5,Inputs!$I$11:$O$11,0),'Project 1'!U208,'Project 2'!U208,'Project 3'!U208)</f>
        <v>61023.827632183238</v>
      </c>
      <c r="AS56" s="131">
        <f ca="1">CHOOSE(MATCH($C$5,Inputs!$I$11:$O$11,0),'Project 1'!V208,'Project 2'!V208,'Project 3'!V208)</f>
        <v>62742.561971637821</v>
      </c>
      <c r="AT56" s="131">
        <f ca="1">CHOOSE(MATCH($C$5,Inputs!$I$11:$O$11,0),'Project 1'!W208,'Project 2'!W208,'Project 3'!W208)</f>
        <v>62387.786528355384</v>
      </c>
      <c r="AU56" s="131">
        <f ca="1">CHOOSE(MATCH($C$5,Inputs!$I$11:$O$11,0),'Project 1'!X208,'Project 2'!X208,'Project 3'!X208)</f>
        <v>56001.665279926929</v>
      </c>
      <c r="AV56" s="131">
        <f ca="1">CHOOSE(MATCH($C$5,Inputs!$I$11:$O$11,0),'Project 1'!Y208,'Project 2'!Y208,'Project 3'!Y208)</f>
        <v>61602.532925736421</v>
      </c>
      <c r="AW56" s="131">
        <f ca="1">CHOOSE(MATCH($C$5,Inputs!$I$11:$O$11,0),'Project 1'!Z208,'Project 2'!Z208,'Project 3'!Z208)</f>
        <v>59202.815177653465</v>
      </c>
      <c r="AX56" s="131">
        <f ca="1">CHOOSE(MATCH($C$5,Inputs!$I$11:$O$11,0),'Project 1'!AA208,'Project 2'!AA208,'Project 3'!AA208)</f>
        <v>60727.116171266258</v>
      </c>
      <c r="AY56" s="131">
        <f ca="1">CHOOSE(MATCH($C$5,Inputs!$I$11:$O$11,0),'Project 1'!AB208,'Project 2'!AB208,'Project 3'!AB208)</f>
        <v>58314.14343618846</v>
      </c>
      <c r="AZ56" s="131">
        <f ca="1">CHOOSE(MATCH($C$5,Inputs!$I$11:$O$11,0),'Project 1'!AC208,'Project 2'!AC208,'Project 3'!AC208)</f>
        <v>59766.599809497799</v>
      </c>
      <c r="BA56" s="131">
        <f ca="1">CHOOSE(MATCH($C$5,Inputs!$I$11:$O$11,0),'Project 1'!AD208,'Project 2'!AD208,'Project 3'!AD208)</f>
        <v>59254.700656546687</v>
      </c>
      <c r="BB56" s="131">
        <f ca="1">CHOOSE(MATCH($C$5,Inputs!$I$11:$O$11,0),'Project 1'!AE208,'Project 2'!AE208,'Project 3'!AE208)</f>
        <v>56828.759524882647</v>
      </c>
      <c r="BC56" s="131">
        <f ca="1">CHOOSE(MATCH($C$5,Inputs!$I$11:$O$11,0),'Project 1'!AF208,'Project 2'!AF208,'Project 3'!AF208)</f>
        <v>58171.798245696235</v>
      </c>
      <c r="BD56" s="131">
        <f ca="1">CHOOSE(MATCH($C$5,Inputs!$I$11:$O$11,0),'Project 1'!AG208,'Project 2'!AG208,'Project 3'!AG208)</f>
        <v>55743.709746771834</v>
      </c>
      <c r="BE56" s="131">
        <f ca="1">CHOOSE(MATCH($C$5,Inputs!$I$11:$O$11,0),'Project 1'!AH208,'Project 2'!AH208,'Project 3'!AH208)</f>
        <v>57013.805776535199</v>
      </c>
      <c r="BF56" s="131">
        <f ca="1">CHOOSE(MATCH($C$5,Inputs!$I$11:$O$11,0),'Project 1'!AI208,'Project 2'!AI208,'Project 3'!AI208)</f>
        <v>56408.312458038214</v>
      </c>
      <c r="BG56" s="131">
        <f ca="1">CHOOSE(MATCH($C$5,Inputs!$I$11:$O$11,0),'Project 1'!AJ208,'Project 2'!AJ208,'Project 3'!AJ208)</f>
        <v>52186.992860892336</v>
      </c>
      <c r="BH56" s="131">
        <f ca="1">CHOOSE(MATCH($C$5,Inputs!$I$11:$O$11,0),'Project 1'!AK208,'Project 2'!AK208,'Project 3'!AK208)</f>
        <v>55147.846877340256</v>
      </c>
      <c r="BI56" s="131">
        <f ca="1">CHOOSE(MATCH($C$5,Inputs!$I$11:$O$11,0),'Project 1'!AL208,'Project 2'!AL208,'Project 3'!AL208)</f>
        <v>52736.388567316608</v>
      </c>
      <c r="BJ56" s="131">
        <f ca="1">CHOOSE(MATCH($C$5,Inputs!$I$11:$O$11,0),'Project 1'!AM208,'Project 2'!AM208,'Project 3'!AM208)</f>
        <v>53826.094327764578</v>
      </c>
      <c r="BK56" s="131">
        <f ca="1">CHOOSE(MATCH($C$5,Inputs!$I$11:$O$11,0),'Project 1'!AN208,'Project 2'!AN208,'Project 3'!AN208)</f>
        <v>51429.730619641632</v>
      </c>
      <c r="BL56" s="131">
        <f ca="1">CHOOSE(MATCH($C$5,Inputs!$I$11:$O$11,0),'Project 1'!AO208,'Project 2'!AO208,'Project 3'!AO208)</f>
        <v>52448.889980389111</v>
      </c>
      <c r="BM56" s="131">
        <f ca="1">CHOOSE(MATCH($C$5,Inputs!$I$11:$O$11,0),'Project 1'!AP208,'Project 2'!AP208,'Project 3'!AP208)</f>
        <v>51741.348908080559</v>
      </c>
      <c r="BN56" s="131">
        <f ca="1">CHOOSE(MATCH($C$5,Inputs!$I$11:$O$11,0),'Project 1'!AQ208,'Project 2'!AQ208,'Project 3'!AQ208)</f>
        <v>49376.306837374752</v>
      </c>
      <c r="BO56" s="131">
        <f ca="1">CHOOSE(MATCH($C$5,Inputs!$I$11:$O$11,0),'Project 1'!AR208,'Project 2'!AR208,'Project 3'!AR208)</f>
        <v>50292.151201660105</v>
      </c>
      <c r="BP56" s="131">
        <f ca="1">CHOOSE(MATCH($C$5,Inputs!$I$11:$O$11,0),'Project 1'!AS208,'Project 2'!AS208,'Project 3'!AS208)</f>
        <v>47953.55909474301</v>
      </c>
      <c r="BQ56" s="131">
        <f ca="1">CHOOSE(MATCH($C$5,Inputs!$I$11:$O$11,0),'Project 1'!AT208,'Project 2'!AT208,'Project 3'!AT208)</f>
        <v>48802.523878906461</v>
      </c>
      <c r="BR56" s="131">
        <f ca="1">CHOOSE(MATCH($C$5,Inputs!$I$11:$O$11,0),'Project 1'!AU208,'Project 2'!AU208,'Project 3'!AU208)</f>
        <v>48044.450486636226</v>
      </c>
      <c r="BS56" s="131">
        <f ca="1">CHOOSE(MATCH($C$5,Inputs!$I$11:$O$11,0),'Project 1'!AV208,'Project 2'!AV208,'Project 3'!AV208)</f>
        <v>42703.206954544803</v>
      </c>
      <c r="BT56" s="131">
        <f ca="1">CHOOSE(MATCH($C$5,Inputs!$I$11:$O$11,0),'Project 1'!AW208,'Project 2'!AW208,'Project 3'!AW208)</f>
        <v>46505.581239522013</v>
      </c>
      <c r="BU56" s="131">
        <f ca="1">CHOOSE(MATCH($C$5,Inputs!$I$11:$O$11,0),'Project 1'!AX208,'Project 2'!AX208,'Project 3'!AX208)</f>
        <v>73752.090479909166</v>
      </c>
      <c r="BV56" s="131">
        <f ca="1">CHOOSE(MATCH($C$5,Inputs!$I$11:$O$11,0),'Project 1'!AY208,'Project 2'!AY208,'Project 3'!AY208)</f>
        <v>74902.406448563474</v>
      </c>
      <c r="BW56" s="131">
        <f ca="1">CHOOSE(MATCH($C$5,Inputs!$I$11:$O$11,0),'Project 1'!AZ208,'Project 2'!AZ208,'Project 3'!AZ208)</f>
        <v>71212.527915456594</v>
      </c>
      <c r="BX56" s="131">
        <f ca="1">CHOOSE(MATCH($C$5,Inputs!$I$11:$O$11,0),'Project 1'!BA208,'Project 2'!BA208,'Project 3'!BA208)</f>
        <v>72263.336810476103</v>
      </c>
      <c r="BY56" s="131">
        <f ca="1">CHOOSE(MATCH($C$5,Inputs!$I$11:$O$11,0),'Project 1'!BB208,'Project 2'!BB208,'Project 3'!BB208)</f>
        <v>70934.792834776323</v>
      </c>
      <c r="BZ56" s="131">
        <f ca="1">CHOOSE(MATCH($C$5,Inputs!$I$11:$O$11,0),'Project 1'!BC208,'Project 2'!BC208,'Project 3'!BC208)</f>
        <v>67356.623260534674</v>
      </c>
      <c r="CA56" s="131">
        <f ca="1">CHOOSE(MATCH($C$5,Inputs!$I$11:$O$11,0),'Project 1'!BD208,'Project 2'!BD208,'Project 3'!BD208)</f>
        <v>68265.670478261396</v>
      </c>
      <c r="CB56" s="131">
        <f ca="1">CHOOSE(MATCH($C$5,Inputs!$I$11:$O$11,0),'Project 1'!BE208,'Project 2'!BE208,'Project 3'!BE208)</f>
        <v>64768.484083435629</v>
      </c>
      <c r="CC56" s="131">
        <f ca="1">CHOOSE(MATCH($C$5,Inputs!$I$11:$O$11,0),'Project 1'!BF208,'Project 2'!BF208,'Project 3'!BF208)</f>
        <v>65588.274431517202</v>
      </c>
      <c r="CD56" s="131">
        <f ca="1">CHOOSE(MATCH($C$5,Inputs!$I$11:$O$11,0),'Project 1'!BG208,'Project 2'!BG208,'Project 3'!BG208)</f>
        <v>64257.384444731782</v>
      </c>
      <c r="CE56" s="131">
        <f ca="1">CHOOSE(MATCH($C$5,Inputs!$I$11:$O$11,0),'Project 1'!BH208,'Project 2'!BH208,'Project 3'!BH208)</f>
        <v>57132.765576121761</v>
      </c>
      <c r="CF56" s="131">
        <f ca="1">CHOOSE(MATCH($C$5,Inputs!$I$11:$O$11,0),'Project 1'!BI208,'Project 2'!BI208,'Project 3'!BI208)</f>
        <v>62252.656413676879</v>
      </c>
      <c r="CG56" s="131">
        <f ca="1">CHOOSE(MATCH($C$5,Inputs!$I$11:$O$11,0),'Project 1'!BJ208,'Project 2'!BJ208,'Project 3'!BJ208)</f>
        <v>59277.811416153723</v>
      </c>
      <c r="CH56" s="131">
        <f ca="1">CHOOSE(MATCH($C$5,Inputs!$I$11:$O$11,0),'Project 1'!BK208,'Project 2'!BK208,'Project 3'!BK208)</f>
        <v>60258.144068889058</v>
      </c>
      <c r="CI56" s="131">
        <f ca="1">CHOOSE(MATCH($C$5,Inputs!$I$11:$O$11,0),'Project 1'!BL208,'Project 2'!BL208,'Project 3'!BL208)</f>
        <v>57354.790543991207</v>
      </c>
      <c r="CJ56" s="131">
        <f ca="1">CHOOSE(MATCH($C$5,Inputs!$I$11:$O$11,0),'Project 1'!BM208,'Project 2'!BM208,'Project 3'!BM208)</f>
        <v>58279.878916195783</v>
      </c>
      <c r="CK56" s="131">
        <f ca="1">CHOOSE(MATCH($C$5,Inputs!$I$11:$O$11,0),'Project 1'!BN208,'Project 2'!BN208,'Project 3'!BN208)</f>
        <v>57298.629719840857</v>
      </c>
      <c r="CL56" s="131">
        <f ca="1">CHOOSE(MATCH($C$5,Inputs!$I$11:$O$11,0),'Project 1'!BO208,'Project 2'!BO208,'Project 3'!BO208)</f>
        <v>54506.657303461281</v>
      </c>
      <c r="CM56" s="131">
        <f ca="1">CHOOSE(MATCH($C$5,Inputs!$I$11:$O$11,0),'Project 1'!BP208,'Project 2'!BP208,'Project 3'!BP208)</f>
        <v>55355.280387786399</v>
      </c>
      <c r="CN56" s="131">
        <f ca="1">CHOOSE(MATCH($C$5,Inputs!$I$11:$O$11,0),'Project 1'!BQ208,'Project 2'!BQ208,'Project 3'!BQ208)</f>
        <v>52639.802073546278</v>
      </c>
      <c r="CO56" s="131">
        <f ca="1">CHOOSE(MATCH($C$5,Inputs!$I$11:$O$11,0),'Project 1'!BR208,'Project 2'!BR208,'Project 3'!BR208)</f>
        <v>53441.695509785641</v>
      </c>
      <c r="CP56" s="131">
        <f ca="1">CHOOSE(MATCH($C$5,Inputs!$I$11:$O$11,0),'Project 1'!BS208,'Project 2'!BS208,'Project 3'!BS208)</f>
        <v>52497.559934877128</v>
      </c>
      <c r="CQ56" s="131">
        <f ca="1">CHOOSE(MATCH($C$5,Inputs!$I$11:$O$11,0),'Project 1'!BT208,'Project 2'!BT208,'Project 3'!BT208)</f>
        <v>46572.679657875982</v>
      </c>
      <c r="CR56" s="131">
        <f ca="1">CHOOSE(MATCH($C$5,Inputs!$I$11:$O$11,0),'Project 1'!BU208,'Project 2'!BU208,'Project 3'!BU208)</f>
        <v>50637.373266274997</v>
      </c>
      <c r="CS56" s="131">
        <f ca="1">CHOOSE(MATCH($C$5,Inputs!$I$11:$O$11,0),'Project 1'!BV208,'Project 2'!BV208,'Project 3'!BV208)</f>
        <v>48118.406958688989</v>
      </c>
      <c r="CT56" s="131">
        <f ca="1">CHOOSE(MATCH($C$5,Inputs!$I$11:$O$11,0),'Project 1'!BW208,'Project 2'!BW208,'Project 3'!BW208)</f>
        <v>48818.028525001835</v>
      </c>
      <c r="CU56" s="131">
        <f ca="1">CHOOSE(MATCH($C$5,Inputs!$I$11:$O$11,0),'Project 1'!BX208,'Project 2'!BX208,'Project 3'!BX208)</f>
        <v>46378.885600454261</v>
      </c>
      <c r="CV56" s="131">
        <f ca="1">CHOOSE(MATCH($C$5,Inputs!$I$11:$O$11,0),'Project 1'!BY208,'Project 2'!BY208,'Project 3'!BY208)</f>
        <v>47043.238847830216</v>
      </c>
      <c r="CW56" s="131">
        <f ca="1">CHOOSE(MATCH($C$5,Inputs!$I$11:$O$11,0),'Project 1'!BZ208,'Project 2'!BZ208,'Project 3'!BZ208)</f>
        <v>46202.400000000001</v>
      </c>
      <c r="CX56" s="131">
        <f ca="1">CHOOSE(MATCH($C$5,Inputs!$I$11:$O$11,0),'Project 1'!CA208,'Project 2'!CA208,'Project 3'!CA208)</f>
        <v>44712</v>
      </c>
      <c r="CY56" s="131">
        <f ca="1">CHOOSE(MATCH($C$5,Inputs!$I$11:$O$11,0),'Project 1'!CB208,'Project 2'!CB208,'Project 3'!CB208)</f>
        <v>46202.400000000001</v>
      </c>
      <c r="CZ56" s="131">
        <f ca="1">CHOOSE(MATCH($C$5,Inputs!$I$11:$O$11,0),'Project 1'!CC208,'Project 2'!CC208,'Project 3'!CC208)</f>
        <v>44712</v>
      </c>
      <c r="DA56" s="131">
        <f ca="1">CHOOSE(MATCH($C$5,Inputs!$I$11:$O$11,0),'Project 1'!CD208,'Project 2'!CD208,'Project 3'!CD208)</f>
        <v>46202.400000000001</v>
      </c>
      <c r="DB56" s="131">
        <f ca="1">CHOOSE(MATCH($C$5,Inputs!$I$11:$O$11,0),'Project 1'!CE208,'Project 2'!CE208,'Project 3'!CE208)</f>
        <v>46202.400000000001</v>
      </c>
      <c r="DC56" s="131">
        <f ca="1">CHOOSE(MATCH($C$5,Inputs!$I$11:$O$11,0),'Project 1'!CF208,'Project 2'!CF208,'Project 3'!CF208)</f>
        <v>43221.599999999999</v>
      </c>
      <c r="DD56" s="131">
        <f ca="1">CHOOSE(MATCH($C$5,Inputs!$I$11:$O$11,0),'Project 1'!CG208,'Project 2'!CG208,'Project 3'!CG208)</f>
        <v>46202.400000000001</v>
      </c>
      <c r="DE56" s="131">
        <f ca="1">CHOOSE(MATCH($C$5,Inputs!$I$11:$O$11,0),'Project 1'!CH208,'Project 2'!CH208,'Project 3'!CH208)</f>
        <v>44712</v>
      </c>
      <c r="DF56" s="131">
        <f ca="1">CHOOSE(MATCH($C$5,Inputs!$I$11:$O$11,0),'Project 1'!CI208,'Project 2'!CI208,'Project 3'!CI208)</f>
        <v>46202.400000000001</v>
      </c>
      <c r="DG56" s="131">
        <f ca="1">CHOOSE(MATCH($C$5,Inputs!$I$11:$O$11,0),'Project 1'!CJ208,'Project 2'!CJ208,'Project 3'!CJ208)</f>
        <v>44712</v>
      </c>
      <c r="DH56" s="131">
        <f ca="1">CHOOSE(MATCH($C$5,Inputs!$I$11:$O$11,0),'Project 1'!CK208,'Project 2'!CK208,'Project 3'!CK208)</f>
        <v>46202.400000000001</v>
      </c>
      <c r="DI56" s="131">
        <f ca="1">CHOOSE(MATCH($C$5,Inputs!$I$11:$O$11,0),'Project 1'!CL208,'Project 2'!CL208,'Project 3'!CL208)</f>
        <v>46202.400000000001</v>
      </c>
      <c r="DJ56" s="131">
        <f ca="1">CHOOSE(MATCH($C$5,Inputs!$I$11:$O$11,0),'Project 1'!CM208,'Project 2'!CM208,'Project 3'!CM208)</f>
        <v>44712</v>
      </c>
      <c r="DK56" s="131">
        <f ca="1">CHOOSE(MATCH($C$5,Inputs!$I$11:$O$11,0),'Project 1'!CN208,'Project 2'!CN208,'Project 3'!CN208)</f>
        <v>46202.400000000001</v>
      </c>
      <c r="DL56" s="131">
        <f ca="1">CHOOSE(MATCH($C$5,Inputs!$I$11:$O$11,0),'Project 1'!CO208,'Project 2'!CO208,'Project 3'!CO208)</f>
        <v>44712</v>
      </c>
      <c r="DM56" s="131">
        <f ca="1">CHOOSE(MATCH($C$5,Inputs!$I$11:$O$11,0),'Project 1'!CP208,'Project 2'!CP208,'Project 3'!CP208)</f>
        <v>46202.400000000001</v>
      </c>
      <c r="DN56" s="131">
        <f ca="1">CHOOSE(MATCH($C$5,Inputs!$I$11:$O$11,0),'Project 1'!CQ208,'Project 2'!CQ208,'Project 3'!CQ208)</f>
        <v>46202.400000000001</v>
      </c>
      <c r="DO56" s="131">
        <f ca="1">CHOOSE(MATCH($C$5,Inputs!$I$11:$O$11,0),'Project 1'!CR208,'Project 2'!CR208,'Project 3'!CR208)</f>
        <v>41731.199999999997</v>
      </c>
      <c r="DP56" s="131">
        <f ca="1">CHOOSE(MATCH($C$5,Inputs!$I$11:$O$11,0),'Project 1'!CS208,'Project 2'!CS208,'Project 3'!CS208)</f>
        <v>46202.400000000001</v>
      </c>
      <c r="DQ56" s="131">
        <f ca="1">CHOOSE(MATCH($C$5,Inputs!$I$11:$O$11,0),'Project 1'!CT208,'Project 2'!CT208,'Project 3'!CT208)</f>
        <v>44712</v>
      </c>
      <c r="DR56" s="131">
        <f ca="1">CHOOSE(MATCH($C$5,Inputs!$I$11:$O$11,0),'Project 1'!CU208,'Project 2'!CU208,'Project 3'!CU208)</f>
        <v>46202.400000000001</v>
      </c>
      <c r="DS56" s="131">
        <f ca="1">CHOOSE(MATCH($C$5,Inputs!$I$11:$O$11,0),'Project 1'!CV208,'Project 2'!CV208,'Project 3'!CV208)</f>
        <v>44712</v>
      </c>
      <c r="DT56" s="131">
        <f ca="1">CHOOSE(MATCH($C$5,Inputs!$I$11:$O$11,0),'Project 1'!CW208,'Project 2'!CW208,'Project 3'!CW208)</f>
        <v>46202.400000000001</v>
      </c>
      <c r="DU56" s="131">
        <f ca="1">CHOOSE(MATCH($C$5,Inputs!$I$11:$O$11,0),'Project 1'!CX208,'Project 2'!CX208,'Project 3'!CX208)</f>
        <v>46202.400000000001</v>
      </c>
      <c r="DV56" s="131">
        <f ca="1">CHOOSE(MATCH($C$5,Inputs!$I$11:$O$11,0),'Project 1'!CY208,'Project 2'!CY208,'Project 3'!CY208)</f>
        <v>44712</v>
      </c>
      <c r="DW56" s="131">
        <f ca="1">CHOOSE(MATCH($C$5,Inputs!$I$11:$O$11,0),'Project 1'!CZ208,'Project 2'!CZ208,'Project 3'!CZ208)</f>
        <v>46202.400000000001</v>
      </c>
      <c r="DX56" s="131">
        <f ca="1">CHOOSE(MATCH($C$5,Inputs!$I$11:$O$11,0),'Project 1'!DA208,'Project 2'!DA208,'Project 3'!DA208)</f>
        <v>44712</v>
      </c>
      <c r="DY56" s="131">
        <f ca="1">CHOOSE(MATCH($C$5,Inputs!$I$11:$O$11,0),'Project 1'!DB208,'Project 2'!DB208,'Project 3'!DB208)</f>
        <v>46202.400000000001</v>
      </c>
      <c r="DZ56" s="131">
        <f ca="1">CHOOSE(MATCH($C$5,Inputs!$I$11:$O$11,0),'Project 1'!DC208,'Project 2'!DC208,'Project 3'!DC208)</f>
        <v>46202.400000000001</v>
      </c>
      <c r="EA56" s="131">
        <f ca="1">CHOOSE(MATCH($C$5,Inputs!$I$11:$O$11,0),'Project 1'!DD208,'Project 2'!DD208,'Project 3'!DD208)</f>
        <v>41731.199999999997</v>
      </c>
      <c r="EB56" s="131">
        <f ca="1">CHOOSE(MATCH($C$5,Inputs!$I$11:$O$11,0),'Project 1'!DE208,'Project 2'!DE208,'Project 3'!DE208)</f>
        <v>46202.400000000001</v>
      </c>
      <c r="EC56" s="131">
        <f ca="1">CHOOSE(MATCH($C$5,Inputs!$I$11:$O$11,0),'Project 1'!DF208,'Project 2'!DF208,'Project 3'!DF208)</f>
        <v>44712</v>
      </c>
      <c r="ED56" s="131">
        <f ca="1">CHOOSE(MATCH($C$5,Inputs!$I$11:$O$11,0),'Project 1'!DG208,'Project 2'!DG208,'Project 3'!DG208)</f>
        <v>46202.400000000001</v>
      </c>
      <c r="EE56" s="131">
        <f ca="1">CHOOSE(MATCH($C$5,Inputs!$I$11:$O$11,0),'Project 1'!DH208,'Project 2'!DH208,'Project 3'!DH208)</f>
        <v>44712</v>
      </c>
      <c r="EF56" s="131">
        <f ca="1">CHOOSE(MATCH($C$5,Inputs!$I$11:$O$11,0),'Project 1'!DI208,'Project 2'!DI208,'Project 3'!DI208)</f>
        <v>46202.400000000001</v>
      </c>
      <c r="EG56" s="131">
        <f ca="1">CHOOSE(MATCH($C$5,Inputs!$I$11:$O$11,0),'Project 1'!DJ208,'Project 2'!DJ208,'Project 3'!DJ208)</f>
        <v>46202.400000000001</v>
      </c>
      <c r="EH56" s="131">
        <f ca="1">CHOOSE(MATCH($C$5,Inputs!$I$11:$O$11,0),'Project 1'!DK208,'Project 2'!DK208,'Project 3'!DK208)</f>
        <v>44712</v>
      </c>
      <c r="EI56" s="131">
        <f ca="1">CHOOSE(MATCH($C$5,Inputs!$I$11:$O$11,0),'Project 1'!DL208,'Project 2'!DL208,'Project 3'!DL208)</f>
        <v>46202.400000000001</v>
      </c>
      <c r="EJ56" s="131">
        <f ca="1">CHOOSE(MATCH($C$5,Inputs!$I$11:$O$11,0),'Project 1'!DM208,'Project 2'!DM208,'Project 3'!DM208)</f>
        <v>44712</v>
      </c>
      <c r="EK56" s="131">
        <f ca="1">CHOOSE(MATCH($C$5,Inputs!$I$11:$O$11,0),'Project 1'!DN208,'Project 2'!DN208,'Project 3'!DN208)</f>
        <v>46202.400000000001</v>
      </c>
      <c r="EL56" s="131">
        <f ca="1">CHOOSE(MATCH($C$5,Inputs!$I$11:$O$11,0),'Project 1'!DO208,'Project 2'!DO208,'Project 3'!DO208)</f>
        <v>46202.400000000001</v>
      </c>
      <c r="EM56" s="131">
        <f ca="1">CHOOSE(MATCH($C$5,Inputs!$I$11:$O$11,0),'Project 1'!DP208,'Project 2'!DP208,'Project 3'!DP208)</f>
        <v>41731.199999999997</v>
      </c>
      <c r="EN56" s="131">
        <f ca="1">CHOOSE(MATCH($C$5,Inputs!$I$11:$O$11,0),'Project 1'!DQ208,'Project 2'!DQ208,'Project 3'!DQ208)</f>
        <v>46202.400000000001</v>
      </c>
      <c r="EO56" s="131">
        <f ca="1">CHOOSE(MATCH($C$5,Inputs!$I$11:$O$11,0),'Project 1'!DR208,'Project 2'!DR208,'Project 3'!DR208)</f>
        <v>44712</v>
      </c>
      <c r="EP56" s="131">
        <f ca="1">CHOOSE(MATCH($C$5,Inputs!$I$11:$O$11,0),'Project 1'!DS208,'Project 2'!DS208,'Project 3'!DS208)</f>
        <v>46202.400000000001</v>
      </c>
      <c r="EQ56" s="131">
        <f ca="1">CHOOSE(MATCH($C$5,Inputs!$I$11:$O$11,0),'Project 1'!DT208,'Project 2'!DT208,'Project 3'!DT208)</f>
        <v>44712</v>
      </c>
      <c r="ER56" s="131">
        <f ca="1">CHOOSE(MATCH($C$5,Inputs!$I$11:$O$11,0),'Project 1'!DU208,'Project 2'!DU208,'Project 3'!DU208)</f>
        <v>46202.400000000001</v>
      </c>
      <c r="ES56" s="131">
        <f ca="1">CHOOSE(MATCH($C$5,Inputs!$I$11:$O$11,0),'Project 1'!DV208,'Project 2'!DV208,'Project 3'!DV208)</f>
        <v>46202.400000000001</v>
      </c>
      <c r="ET56" s="131">
        <f ca="1">CHOOSE(MATCH($C$5,Inputs!$I$11:$O$11,0),'Project 1'!DW208,'Project 2'!DW208,'Project 3'!DW208)</f>
        <v>44712</v>
      </c>
      <c r="EU56" s="131">
        <f ca="1">CHOOSE(MATCH($C$5,Inputs!$I$11:$O$11,0),'Project 1'!DX208,'Project 2'!DX208,'Project 3'!DX208)</f>
        <v>46202.400000000001</v>
      </c>
      <c r="EV56" s="131">
        <f ca="1">CHOOSE(MATCH($C$5,Inputs!$I$11:$O$11,0),'Project 1'!DY208,'Project 2'!DY208,'Project 3'!DY208)</f>
        <v>44712</v>
      </c>
      <c r="EW56" s="131">
        <f ca="1">CHOOSE(MATCH($C$5,Inputs!$I$11:$O$11,0),'Project 1'!DZ208,'Project 2'!DZ208,'Project 3'!DZ208)</f>
        <v>46202.400000000001</v>
      </c>
    </row>
    <row r="57" spans="32:153" ht="13">
      <c r="AF57" s="136" t="s">
        <v>72</v>
      </c>
      <c r="AG57" s="137">
        <f>-INDEX(Inputs!$I$289:$O$289,MATCH(Summary!$C$5,Inputs!$I$11:$O$11,0))</f>
        <v>-6000000</v>
      </c>
      <c r="AH57" s="146">
        <f>SUM(AH51:AH56)</f>
        <v>0</v>
      </c>
      <c r="AI57" s="146">
        <f t="shared" ref="AI57:CT57" si="8">SUM(AI51:AI56)</f>
        <v>0</v>
      </c>
      <c r="AJ57" s="146">
        <f t="shared" si="8"/>
        <v>0</v>
      </c>
      <c r="AK57" s="146">
        <f t="shared" si="8"/>
        <v>396576</v>
      </c>
      <c r="AL57" s="146">
        <f t="shared" si="8"/>
        <v>409795.2</v>
      </c>
      <c r="AM57" s="146">
        <f t="shared" si="8"/>
        <v>657849.59999999998</v>
      </c>
      <c r="AN57" s="146">
        <f t="shared" ca="1" si="8"/>
        <v>679030.15111299546</v>
      </c>
      <c r="AO57" s="146">
        <f t="shared" ca="1" si="8"/>
        <v>641412.17269216583</v>
      </c>
      <c r="AP57" s="146">
        <f t="shared" ca="1" si="8"/>
        <v>619068.1118824411</v>
      </c>
      <c r="AQ57" s="146">
        <f t="shared" ca="1" si="8"/>
        <v>637432.35493898217</v>
      </c>
      <c r="AR57" s="146">
        <f t="shared" ca="1" si="8"/>
        <v>614187.46442321781</v>
      </c>
      <c r="AS57" s="146">
        <f t="shared" ca="1" si="8"/>
        <v>631901.28115198028</v>
      </c>
      <c r="AT57" s="146">
        <f t="shared" ca="1" si="8"/>
        <v>628799.43278615433</v>
      </c>
      <c r="AU57" s="146">
        <f t="shared" ca="1" si="8"/>
        <v>564902.94208150916</v>
      </c>
      <c r="AV57" s="146">
        <f t="shared" ca="1" si="8"/>
        <v>621864.66742501676</v>
      </c>
      <c r="AW57" s="146">
        <f t="shared" ca="1" si="8"/>
        <v>598104.73767035303</v>
      </c>
      <c r="AX57" s="146">
        <f t="shared" ca="1" si="8"/>
        <v>613986.97209436551</v>
      </c>
      <c r="AY57" s="146">
        <f t="shared" ca="1" si="8"/>
        <v>590045.73591542465</v>
      </c>
      <c r="AZ57" s="146">
        <f t="shared" ca="1" si="8"/>
        <v>605214.42974483548</v>
      </c>
      <c r="BA57" s="146">
        <f t="shared" ca="1" si="8"/>
        <v>600499.90415646904</v>
      </c>
      <c r="BB57" s="146">
        <f t="shared" ca="1" si="8"/>
        <v>576364.15642284299</v>
      </c>
      <c r="BC57" s="146">
        <f t="shared" ca="1" si="8"/>
        <v>590447.20564166922</v>
      </c>
      <c r="BD57" s="146">
        <f t="shared" ca="1" si="8"/>
        <v>566245.18656746612</v>
      </c>
      <c r="BE57" s="146">
        <f t="shared" ca="1" si="8"/>
        <v>579600.80367863423</v>
      </c>
      <c r="BF57" s="146">
        <f t="shared" ca="1" si="8"/>
        <v>573895.59973341879</v>
      </c>
      <c r="BG57" s="146">
        <f t="shared" ca="1" si="8"/>
        <v>531365.37140053289</v>
      </c>
      <c r="BH57" s="146">
        <f t="shared" ca="1" si="8"/>
        <v>561954.42685424502</v>
      </c>
      <c r="BI57" s="146">
        <f t="shared" ca="1" si="8"/>
        <v>537805.08558165026</v>
      </c>
      <c r="BJ57" s="146">
        <f t="shared" ca="1" si="8"/>
        <v>549350.78736817755</v>
      </c>
      <c r="BK57" s="146">
        <f t="shared" ca="1" si="8"/>
        <v>525307.8476619221</v>
      </c>
      <c r="BL57" s="146">
        <f t="shared" ca="1" si="8"/>
        <v>536141.09341637813</v>
      </c>
      <c r="BM57" s="146">
        <f t="shared" ca="1" si="8"/>
        <v>529327.04844968021</v>
      </c>
      <c r="BN57" s="146">
        <f t="shared" ca="1" si="8"/>
        <v>505532.26969357295</v>
      </c>
      <c r="BO57" s="146">
        <f t="shared" ca="1" si="8"/>
        <v>515317.42381940479</v>
      </c>
      <c r="BP57" s="146">
        <f t="shared" ca="1" si="8"/>
        <v>491745.26628938789</v>
      </c>
      <c r="BQ57" s="146">
        <f t="shared" ca="1" si="8"/>
        <v>500848.92552230885</v>
      </c>
      <c r="BR57" s="146">
        <f t="shared" ca="1" si="8"/>
        <v>493461.42671863874</v>
      </c>
      <c r="BS57" s="146">
        <f t="shared" ca="1" si="8"/>
        <v>438951.3413531137</v>
      </c>
      <c r="BT57" s="146">
        <f t="shared" ca="1" si="8"/>
        <v>478417.73406928417</v>
      </c>
      <c r="BU57" s="146">
        <f t="shared" ca="1" si="8"/>
        <v>513476.87778997753</v>
      </c>
      <c r="BV57" s="146">
        <f t="shared" ca="1" si="8"/>
        <v>522102.17340928712</v>
      </c>
      <c r="BW57" s="146">
        <f t="shared" ca="1" si="8"/>
        <v>497183.80086877232</v>
      </c>
      <c r="BX57" s="146">
        <f t="shared" ca="1" si="8"/>
        <v>505374.00712835463</v>
      </c>
      <c r="BY57" s="146">
        <f t="shared" ca="1" si="8"/>
        <v>496933.83602088294</v>
      </c>
      <c r="BZ57" s="146">
        <f t="shared" ca="1" si="8"/>
        <v>472687.75690993102</v>
      </c>
      <c r="CA57" s="146">
        <f t="shared" ca="1" si="8"/>
        <v>479912.40116361645</v>
      </c>
      <c r="CB57" s="146">
        <f t="shared" ca="1" si="8"/>
        <v>456142.02424402599</v>
      </c>
      <c r="CC57" s="146">
        <f t="shared" ca="1" si="8"/>
        <v>462754.7509624525</v>
      </c>
      <c r="CD57" s="146">
        <f t="shared" ca="1" si="8"/>
        <v>454152.00242091424</v>
      </c>
      <c r="CE57" s="146">
        <f t="shared" ca="1" si="8"/>
        <v>402716.06550456909</v>
      </c>
      <c r="CF57" s="146">
        <f t="shared" ca="1" si="8"/>
        <v>437571.75033130567</v>
      </c>
      <c r="CG57" s="146">
        <f t="shared" ca="1" si="8"/>
        <v>415433.71090741298</v>
      </c>
      <c r="CH57" s="146">
        <f t="shared" ca="1" si="8"/>
        <v>421000.21853270591</v>
      </c>
      <c r="CI57" s="146">
        <f t="shared" ca="1" si="8"/>
        <v>399420.48454671964</v>
      </c>
      <c r="CJ57" s="146">
        <f t="shared" ca="1" si="8"/>
        <v>404490.78698916448</v>
      </c>
      <c r="CK57" s="146">
        <f t="shared" ca="1" si="8"/>
        <v>396275.35014687828</v>
      </c>
      <c r="CL57" s="146">
        <f t="shared" ca="1" si="8"/>
        <v>375575.11917038535</v>
      </c>
      <c r="CM57" s="146">
        <f t="shared" ca="1" si="8"/>
        <v>379953.5263888287</v>
      </c>
      <c r="CN57" s="146">
        <f t="shared" ca="1" si="8"/>
        <v>359863.35043945938</v>
      </c>
      <c r="CO57" s="146">
        <f t="shared" ca="1" si="8"/>
        <v>363815.64262101671</v>
      </c>
      <c r="CP57" s="146">
        <f t="shared" ca="1" si="8"/>
        <v>355829.41895020794</v>
      </c>
      <c r="CQ57" s="146">
        <f t="shared" ca="1" si="8"/>
        <v>314237.02425390581</v>
      </c>
      <c r="CR57" s="146">
        <f t="shared" ca="1" si="8"/>
        <v>340048.16649953113</v>
      </c>
      <c r="CS57" s="146">
        <f t="shared" ca="1" si="8"/>
        <v>321544.67684071674</v>
      </c>
      <c r="CT57" s="146">
        <f t="shared" ca="1" si="8"/>
        <v>325098.50734311785</v>
      </c>
      <c r="CU57" s="146">
        <f t="shared" ref="CU57:EW57" ca="1" si="9">SUM(CU51:CU56)</f>
        <v>307952.52680303279</v>
      </c>
      <c r="CV57" s="146">
        <f t="shared" ca="1" si="9"/>
        <v>311414.19832403713</v>
      </c>
      <c r="CW57" s="146">
        <f t="shared" ca="1" si="9"/>
        <v>304826.8186932127</v>
      </c>
      <c r="CX57" s="146">
        <f t="shared" ca="1" si="9"/>
        <v>289808.23929625627</v>
      </c>
      <c r="CY57" s="146">
        <f t="shared" ca="1" si="9"/>
        <v>294179.93558427168</v>
      </c>
      <c r="CZ57" s="146">
        <f t="shared" ca="1" si="9"/>
        <v>279940.29547690251</v>
      </c>
      <c r="DA57" s="146">
        <f t="shared" ca="1" si="9"/>
        <v>284565.71921009663</v>
      </c>
      <c r="DB57" s="146">
        <f t="shared" ca="1" si="9"/>
        <v>279930.26233015204</v>
      </c>
      <c r="DC57" s="146">
        <f t="shared" ca="1" si="9"/>
        <v>257601.38292194175</v>
      </c>
      <c r="DD57" s="146">
        <f t="shared" ca="1" si="9"/>
        <v>270877.50739660498</v>
      </c>
      <c r="DE57" s="146">
        <f t="shared" ca="1" si="9"/>
        <v>258227.60938557086</v>
      </c>
      <c r="DF57" s="146">
        <f t="shared" ca="1" si="9"/>
        <v>262994.80157829588</v>
      </c>
      <c r="DG57" s="146">
        <f t="shared" ca="1" si="9"/>
        <v>250860.43178335513</v>
      </c>
      <c r="DH57" s="146">
        <f t="shared" ca="1" si="9"/>
        <v>255519.09492205569</v>
      </c>
      <c r="DI57" s="146">
        <f t="shared" ca="1" si="9"/>
        <v>251885.59822503998</v>
      </c>
      <c r="DJ57" s="146">
        <f t="shared" ca="1" si="9"/>
        <v>240312.28486038529</v>
      </c>
      <c r="DK57" s="146">
        <f t="shared" ca="1" si="9"/>
        <v>244831.01182027519</v>
      </c>
      <c r="DL57" s="146">
        <f t="shared" ca="1" si="9"/>
        <v>233623.61794935662</v>
      </c>
      <c r="DM57" s="146">
        <f t="shared" ca="1" si="9"/>
        <v>238523.75833113489</v>
      </c>
      <c r="DN57" s="146">
        <f t="shared" ca="1" si="9"/>
        <v>236223.93754902147</v>
      </c>
      <c r="DO57" s="146">
        <f t="shared" ca="1" si="9"/>
        <v>211702.99580612482</v>
      </c>
      <c r="DP57" s="146">
        <f t="shared" ca="1" si="9"/>
        <v>233190.62746913018</v>
      </c>
      <c r="DQ57" s="146">
        <f t="shared" ca="1" si="9"/>
        <v>224540.88253610296</v>
      </c>
      <c r="DR57" s="146">
        <f t="shared" ca="1" si="9"/>
        <v>231012</v>
      </c>
      <c r="DS57" s="146">
        <f t="shared" ca="1" si="9"/>
        <v>223560</v>
      </c>
      <c r="DT57" s="146">
        <f t="shared" ca="1" si="9"/>
        <v>231012</v>
      </c>
      <c r="DU57" s="146">
        <f t="shared" ca="1" si="9"/>
        <v>231012</v>
      </c>
      <c r="DV57" s="146">
        <f t="shared" ca="1" si="9"/>
        <v>223560</v>
      </c>
      <c r="DW57" s="146">
        <f t="shared" ca="1" si="9"/>
        <v>231012</v>
      </c>
      <c r="DX57" s="146">
        <f t="shared" ca="1" si="9"/>
        <v>223560</v>
      </c>
      <c r="DY57" s="146">
        <f t="shared" ca="1" si="9"/>
        <v>231012</v>
      </c>
      <c r="DZ57" s="146">
        <f t="shared" ca="1" si="9"/>
        <v>231012</v>
      </c>
      <c r="EA57" s="146">
        <f t="shared" ca="1" si="9"/>
        <v>208656</v>
      </c>
      <c r="EB57" s="146">
        <f t="shared" ca="1" si="9"/>
        <v>231012</v>
      </c>
      <c r="EC57" s="146">
        <f t="shared" ca="1" si="9"/>
        <v>223560</v>
      </c>
      <c r="ED57" s="146">
        <f t="shared" ca="1" si="9"/>
        <v>231012</v>
      </c>
      <c r="EE57" s="146">
        <f t="shared" ca="1" si="9"/>
        <v>223560</v>
      </c>
      <c r="EF57" s="146">
        <f t="shared" ca="1" si="9"/>
        <v>231012</v>
      </c>
      <c r="EG57" s="146">
        <f t="shared" ca="1" si="9"/>
        <v>231012</v>
      </c>
      <c r="EH57" s="146">
        <f t="shared" ca="1" si="9"/>
        <v>223560</v>
      </c>
      <c r="EI57" s="146">
        <f t="shared" ca="1" si="9"/>
        <v>231012</v>
      </c>
      <c r="EJ57" s="146">
        <f t="shared" ca="1" si="9"/>
        <v>223560</v>
      </c>
      <c r="EK57" s="146">
        <f t="shared" ca="1" si="9"/>
        <v>231012</v>
      </c>
      <c r="EL57" s="146">
        <f t="shared" ca="1" si="9"/>
        <v>231012</v>
      </c>
      <c r="EM57" s="146">
        <f t="shared" ca="1" si="9"/>
        <v>208656</v>
      </c>
      <c r="EN57" s="146">
        <f t="shared" ca="1" si="9"/>
        <v>231012</v>
      </c>
      <c r="EO57" s="146">
        <f t="shared" ca="1" si="9"/>
        <v>223560</v>
      </c>
      <c r="EP57" s="146">
        <f t="shared" ca="1" si="9"/>
        <v>231012</v>
      </c>
      <c r="EQ57" s="146">
        <f t="shared" ca="1" si="9"/>
        <v>223560</v>
      </c>
      <c r="ER57" s="146">
        <f t="shared" ca="1" si="9"/>
        <v>231012</v>
      </c>
      <c r="ES57" s="146">
        <f t="shared" ca="1" si="9"/>
        <v>231012</v>
      </c>
      <c r="ET57" s="146">
        <f t="shared" ca="1" si="9"/>
        <v>223560</v>
      </c>
      <c r="EU57" s="146">
        <f t="shared" ca="1" si="9"/>
        <v>231012</v>
      </c>
      <c r="EV57" s="146">
        <f t="shared" ca="1" si="9"/>
        <v>223560</v>
      </c>
      <c r="EW57" s="146">
        <f t="shared" ca="1" si="9"/>
        <v>231012</v>
      </c>
    </row>
    <row r="58" spans="32:153" ht="13">
      <c r="AF58" s="133" t="str">
        <f>Inputs!C32</f>
        <v>R300</v>
      </c>
    </row>
    <row r="59" spans="32:153" ht="13">
      <c r="AF59" s="140" t="s">
        <v>335</v>
      </c>
      <c r="AG59" s="150">
        <f>CHOOSE(MATCH($C$5,Inputs!$I$11:$O$11,0),'Project 1'!J155,'Project 2'!J155,'Project 3'!J155)</f>
        <v>0</v>
      </c>
      <c r="AH59" s="150">
        <f>CHOOSE(MATCH($C$5,Inputs!$I$11:$O$11,0),'Project 1'!K155,'Project 2'!K155,'Project 3'!K155)</f>
        <v>0</v>
      </c>
      <c r="AI59" s="150">
        <f>CHOOSE(MATCH($C$5,Inputs!$I$11:$O$11,0),'Project 1'!L155,'Project 2'!L155,'Project 3'!L155)</f>
        <v>0</v>
      </c>
      <c r="AJ59" s="150">
        <f>CHOOSE(MATCH($C$5,Inputs!$I$11:$O$11,0),'Project 1'!M155,'Project 2'!M155,'Project 3'!M155)</f>
        <v>0</v>
      </c>
      <c r="AK59" s="150">
        <f>CHOOSE(MATCH($C$5,Inputs!$I$11:$O$11,0),'Project 1'!N155,'Project 2'!N155,'Project 3'!N155)</f>
        <v>0</v>
      </c>
      <c r="AL59" s="150">
        <f>CHOOSE(MATCH($C$5,Inputs!$I$11:$O$11,0),'Project 1'!O155,'Project 2'!O155,'Project 3'!O155)</f>
        <v>0</v>
      </c>
      <c r="AM59" s="150">
        <f>CHOOSE(MATCH($C$5,Inputs!$I$11:$O$11,0),'Project 1'!P155,'Project 2'!P155,'Project 3'!P155)</f>
        <v>0</v>
      </c>
      <c r="AN59" s="150">
        <f>CHOOSE(MATCH($C$5,Inputs!$I$11:$O$11,0),'Project 1'!Q155,'Project 2'!Q155,'Project 3'!Q155)</f>
        <v>0</v>
      </c>
      <c r="AO59" s="150">
        <f>CHOOSE(MATCH($C$5,Inputs!$I$11:$O$11,0),'Project 1'!R155,'Project 2'!R155,'Project 3'!R155)</f>
        <v>0</v>
      </c>
      <c r="AP59" s="150">
        <f>CHOOSE(MATCH($C$5,Inputs!$I$11:$O$11,0),'Project 1'!S155,'Project 2'!S155,'Project 3'!S155)</f>
        <v>0</v>
      </c>
      <c r="AQ59" s="150">
        <f>CHOOSE(MATCH($C$5,Inputs!$I$11:$O$11,0),'Project 1'!T155,'Project 2'!T155,'Project 3'!T155)</f>
        <v>0</v>
      </c>
      <c r="AR59" s="150">
        <f>CHOOSE(MATCH($C$5,Inputs!$I$11:$O$11,0),'Project 1'!U155,'Project 2'!U155,'Project 3'!U155)</f>
        <v>0</v>
      </c>
      <c r="AS59" s="150">
        <f>CHOOSE(MATCH($C$5,Inputs!$I$11:$O$11,0),'Project 1'!V155,'Project 2'!V155,'Project 3'!V155)</f>
        <v>0</v>
      </c>
      <c r="AT59" s="150">
        <f>CHOOSE(MATCH($C$5,Inputs!$I$11:$O$11,0),'Project 1'!W155,'Project 2'!W155,'Project 3'!W155)</f>
        <v>0</v>
      </c>
      <c r="AU59" s="150">
        <f>CHOOSE(MATCH($C$5,Inputs!$I$11:$O$11,0),'Project 1'!X155,'Project 2'!X155,'Project 3'!X155)</f>
        <v>0</v>
      </c>
      <c r="AV59" s="150">
        <f>CHOOSE(MATCH($C$5,Inputs!$I$11:$O$11,0),'Project 1'!Y155,'Project 2'!Y155,'Project 3'!Y155)</f>
        <v>0</v>
      </c>
      <c r="AW59" s="150">
        <f>CHOOSE(MATCH($C$5,Inputs!$I$11:$O$11,0),'Project 1'!Z155,'Project 2'!Z155,'Project 3'!Z155)</f>
        <v>0</v>
      </c>
      <c r="AX59" s="150">
        <f>CHOOSE(MATCH($C$5,Inputs!$I$11:$O$11,0),'Project 1'!AA155,'Project 2'!AA155,'Project 3'!AA155)</f>
        <v>0</v>
      </c>
      <c r="AY59" s="150">
        <f>CHOOSE(MATCH($C$5,Inputs!$I$11:$O$11,0),'Project 1'!AB155,'Project 2'!AB155,'Project 3'!AB155)</f>
        <v>0</v>
      </c>
      <c r="AZ59" s="150">
        <f>CHOOSE(MATCH($C$5,Inputs!$I$11:$O$11,0),'Project 1'!AC155,'Project 2'!AC155,'Project 3'!AC155)</f>
        <v>0</v>
      </c>
      <c r="BA59" s="150">
        <f ca="1">CHOOSE(MATCH($C$5,Inputs!$I$11:$O$11,0),'Project 1'!AD155,'Project 2'!AD155,'Project 3'!AD155)</f>
        <v>0</v>
      </c>
      <c r="BB59" s="150">
        <f ca="1">CHOOSE(MATCH($C$5,Inputs!$I$11:$O$11,0),'Project 1'!AE155,'Project 2'!AE155,'Project 3'!AE155)</f>
        <v>0</v>
      </c>
      <c r="BC59" s="150">
        <f ca="1">CHOOSE(MATCH($C$5,Inputs!$I$11:$O$11,0),'Project 1'!AF155,'Project 2'!AF155,'Project 3'!AF155)</f>
        <v>0</v>
      </c>
      <c r="BD59" s="150">
        <f ca="1">CHOOSE(MATCH($C$5,Inputs!$I$11:$O$11,0),'Project 1'!AG155,'Project 2'!AG155,'Project 3'!AG155)</f>
        <v>0</v>
      </c>
      <c r="BE59" s="150">
        <f ca="1">CHOOSE(MATCH($C$5,Inputs!$I$11:$O$11,0),'Project 1'!AH155,'Project 2'!AH155,'Project 3'!AH155)</f>
        <v>0</v>
      </c>
      <c r="BF59" s="150">
        <f ca="1">CHOOSE(MATCH($C$5,Inputs!$I$11:$O$11,0),'Project 1'!AI155,'Project 2'!AI155,'Project 3'!AI155)</f>
        <v>0</v>
      </c>
      <c r="BG59" s="150">
        <f ca="1">CHOOSE(MATCH($C$5,Inputs!$I$11:$O$11,0),'Project 1'!AJ155,'Project 2'!AJ155,'Project 3'!AJ155)</f>
        <v>0</v>
      </c>
      <c r="BH59" s="150">
        <f ca="1">CHOOSE(MATCH($C$5,Inputs!$I$11:$O$11,0),'Project 1'!AK155,'Project 2'!AK155,'Project 3'!AK155)</f>
        <v>0</v>
      </c>
      <c r="BI59" s="150">
        <f ca="1">CHOOSE(MATCH($C$5,Inputs!$I$11:$O$11,0),'Project 1'!AL155,'Project 2'!AL155,'Project 3'!AL155)</f>
        <v>0</v>
      </c>
      <c r="BJ59" s="150">
        <f ca="1">CHOOSE(MATCH($C$5,Inputs!$I$11:$O$11,0),'Project 1'!AM155,'Project 2'!AM155,'Project 3'!AM155)</f>
        <v>0</v>
      </c>
      <c r="BK59" s="150">
        <f ca="1">CHOOSE(MATCH($C$5,Inputs!$I$11:$O$11,0),'Project 1'!AN155,'Project 2'!AN155,'Project 3'!AN155)</f>
        <v>0</v>
      </c>
      <c r="BL59" s="150">
        <f ca="1">CHOOSE(MATCH($C$5,Inputs!$I$11:$O$11,0),'Project 1'!AO155,'Project 2'!AO155,'Project 3'!AO155)</f>
        <v>0</v>
      </c>
      <c r="BM59" s="150">
        <f ca="1">CHOOSE(MATCH($C$5,Inputs!$I$11:$O$11,0),'Project 1'!AP155,'Project 2'!AP155,'Project 3'!AP155)</f>
        <v>0</v>
      </c>
      <c r="BN59" s="150">
        <f ca="1">CHOOSE(MATCH($C$5,Inputs!$I$11:$O$11,0),'Project 1'!AQ155,'Project 2'!AQ155,'Project 3'!AQ155)</f>
        <v>0</v>
      </c>
      <c r="BO59" s="150">
        <f ca="1">CHOOSE(MATCH($C$5,Inputs!$I$11:$O$11,0),'Project 1'!AR155,'Project 2'!AR155,'Project 3'!AR155)</f>
        <v>0</v>
      </c>
      <c r="BP59" s="150">
        <f ca="1">CHOOSE(MATCH($C$5,Inputs!$I$11:$O$11,0),'Project 1'!AS155,'Project 2'!AS155,'Project 3'!AS155)</f>
        <v>0</v>
      </c>
      <c r="BQ59" s="150">
        <f ca="1">CHOOSE(MATCH($C$5,Inputs!$I$11:$O$11,0),'Project 1'!AT155,'Project 2'!AT155,'Project 3'!AT155)</f>
        <v>0</v>
      </c>
      <c r="BR59" s="150">
        <f ca="1">CHOOSE(MATCH($C$5,Inputs!$I$11:$O$11,0),'Project 1'!AU155,'Project 2'!AU155,'Project 3'!AU155)</f>
        <v>0</v>
      </c>
      <c r="BS59" s="150">
        <f ca="1">CHOOSE(MATCH($C$5,Inputs!$I$11:$O$11,0),'Project 1'!AV155,'Project 2'!AV155,'Project 3'!AV155)</f>
        <v>0</v>
      </c>
      <c r="BT59" s="150">
        <f ca="1">CHOOSE(MATCH($C$5,Inputs!$I$11:$O$11,0),'Project 1'!AW155,'Project 2'!AW155,'Project 3'!AW155)</f>
        <v>0</v>
      </c>
      <c r="BU59" s="150">
        <f ca="1">CHOOSE(MATCH($C$5,Inputs!$I$11:$O$11,0),'Project 1'!AX155,'Project 2'!AX155,'Project 3'!AX155)</f>
        <v>0</v>
      </c>
      <c r="BV59" s="150">
        <f ca="1">CHOOSE(MATCH($C$5,Inputs!$I$11:$O$11,0),'Project 1'!AY155,'Project 2'!AY155,'Project 3'!AY155)</f>
        <v>0</v>
      </c>
      <c r="BW59" s="150">
        <f ca="1">CHOOSE(MATCH($C$5,Inputs!$I$11:$O$11,0),'Project 1'!AZ155,'Project 2'!AZ155,'Project 3'!AZ155)</f>
        <v>0</v>
      </c>
      <c r="BX59" s="150">
        <f ca="1">CHOOSE(MATCH($C$5,Inputs!$I$11:$O$11,0),'Project 1'!BA155,'Project 2'!BA155,'Project 3'!BA155)</f>
        <v>0</v>
      </c>
      <c r="BY59" s="150">
        <f ca="1">CHOOSE(MATCH($C$5,Inputs!$I$11:$O$11,0),'Project 1'!BB155,'Project 2'!BB155,'Project 3'!BB155)</f>
        <v>0</v>
      </c>
      <c r="BZ59" s="150">
        <f ca="1">CHOOSE(MATCH($C$5,Inputs!$I$11:$O$11,0),'Project 1'!BC155,'Project 2'!BC155,'Project 3'!BC155)</f>
        <v>0</v>
      </c>
      <c r="CA59" s="150">
        <f ca="1">CHOOSE(MATCH($C$5,Inputs!$I$11:$O$11,0),'Project 1'!BD155,'Project 2'!BD155,'Project 3'!BD155)</f>
        <v>0</v>
      </c>
      <c r="CB59" s="150">
        <f ca="1">CHOOSE(MATCH($C$5,Inputs!$I$11:$O$11,0),'Project 1'!BE155,'Project 2'!BE155,'Project 3'!BE155)</f>
        <v>0</v>
      </c>
      <c r="CC59" s="150">
        <f ca="1">CHOOSE(MATCH($C$5,Inputs!$I$11:$O$11,0),'Project 1'!BF155,'Project 2'!BF155,'Project 3'!BF155)</f>
        <v>0</v>
      </c>
      <c r="CD59" s="150">
        <f ca="1">CHOOSE(MATCH($C$5,Inputs!$I$11:$O$11,0),'Project 1'!BG155,'Project 2'!BG155,'Project 3'!BG155)</f>
        <v>0</v>
      </c>
      <c r="CE59" s="150">
        <f ca="1">CHOOSE(MATCH($C$5,Inputs!$I$11:$O$11,0),'Project 1'!BH155,'Project 2'!BH155,'Project 3'!BH155)</f>
        <v>0</v>
      </c>
      <c r="CF59" s="150">
        <f ca="1">CHOOSE(MATCH($C$5,Inputs!$I$11:$O$11,0),'Project 1'!BI155,'Project 2'!BI155,'Project 3'!BI155)</f>
        <v>0</v>
      </c>
      <c r="CG59" s="150">
        <f ca="1">CHOOSE(MATCH($C$5,Inputs!$I$11:$O$11,0),'Project 1'!BJ155,'Project 2'!BJ155,'Project 3'!BJ155)</f>
        <v>0</v>
      </c>
      <c r="CH59" s="150">
        <f ca="1">CHOOSE(MATCH($C$5,Inputs!$I$11:$O$11,0),'Project 1'!BK155,'Project 2'!BK155,'Project 3'!BK155)</f>
        <v>0</v>
      </c>
      <c r="CI59" s="150">
        <f ca="1">CHOOSE(MATCH($C$5,Inputs!$I$11:$O$11,0),'Project 1'!BL155,'Project 2'!BL155,'Project 3'!BL155)</f>
        <v>0</v>
      </c>
      <c r="CJ59" s="150">
        <f ca="1">CHOOSE(MATCH($C$5,Inputs!$I$11:$O$11,0),'Project 1'!BM155,'Project 2'!BM155,'Project 3'!BM155)</f>
        <v>0</v>
      </c>
      <c r="CK59" s="150">
        <f ca="1">CHOOSE(MATCH($C$5,Inputs!$I$11:$O$11,0),'Project 1'!BN155,'Project 2'!BN155,'Project 3'!BN155)</f>
        <v>0</v>
      </c>
      <c r="CL59" s="150">
        <f ca="1">CHOOSE(MATCH($C$5,Inputs!$I$11:$O$11,0),'Project 1'!BO155,'Project 2'!BO155,'Project 3'!BO155)</f>
        <v>0</v>
      </c>
      <c r="CM59" s="150">
        <f ca="1">CHOOSE(MATCH($C$5,Inputs!$I$11:$O$11,0),'Project 1'!BP155,'Project 2'!BP155,'Project 3'!BP155)</f>
        <v>0</v>
      </c>
      <c r="CN59" s="150">
        <f ca="1">CHOOSE(MATCH($C$5,Inputs!$I$11:$O$11,0),'Project 1'!BQ155,'Project 2'!BQ155,'Project 3'!BQ155)</f>
        <v>0</v>
      </c>
      <c r="CO59" s="150">
        <f ca="1">CHOOSE(MATCH($C$5,Inputs!$I$11:$O$11,0),'Project 1'!BR155,'Project 2'!BR155,'Project 3'!BR155)</f>
        <v>0</v>
      </c>
      <c r="CP59" s="150">
        <f ca="1">CHOOSE(MATCH($C$5,Inputs!$I$11:$O$11,0),'Project 1'!BS155,'Project 2'!BS155,'Project 3'!BS155)</f>
        <v>0</v>
      </c>
      <c r="CQ59" s="150">
        <f ca="1">CHOOSE(MATCH($C$5,Inputs!$I$11:$O$11,0),'Project 1'!BT155,'Project 2'!BT155,'Project 3'!BT155)</f>
        <v>0</v>
      </c>
      <c r="CR59" s="150">
        <f ca="1">CHOOSE(MATCH($C$5,Inputs!$I$11:$O$11,0),'Project 1'!BU155,'Project 2'!BU155,'Project 3'!BU155)</f>
        <v>0</v>
      </c>
      <c r="CS59" s="150">
        <f ca="1">CHOOSE(MATCH($C$5,Inputs!$I$11:$O$11,0),'Project 1'!BV155,'Project 2'!BV155,'Project 3'!BV155)</f>
        <v>0</v>
      </c>
      <c r="CT59" s="150">
        <f ca="1">CHOOSE(MATCH($C$5,Inputs!$I$11:$O$11,0),'Project 1'!BW155,'Project 2'!BW155,'Project 3'!BW155)</f>
        <v>0</v>
      </c>
      <c r="CU59" s="150">
        <f ca="1">CHOOSE(MATCH($C$5,Inputs!$I$11:$O$11,0),'Project 1'!BX155,'Project 2'!BX155,'Project 3'!BX155)</f>
        <v>0</v>
      </c>
      <c r="CV59" s="150">
        <f ca="1">CHOOSE(MATCH($C$5,Inputs!$I$11:$O$11,0),'Project 1'!BY155,'Project 2'!BY155,'Project 3'!BY155)</f>
        <v>0</v>
      </c>
      <c r="CW59" s="150">
        <f ca="1">CHOOSE(MATCH($C$5,Inputs!$I$11:$O$11,0),'Project 1'!BZ155,'Project 2'!BZ155,'Project 3'!BZ155)</f>
        <v>0</v>
      </c>
      <c r="CX59" s="150">
        <f ca="1">CHOOSE(MATCH($C$5,Inputs!$I$11:$O$11,0),'Project 1'!CA155,'Project 2'!CA155,'Project 3'!CA155)</f>
        <v>0</v>
      </c>
      <c r="CY59" s="150">
        <f ca="1">CHOOSE(MATCH($C$5,Inputs!$I$11:$O$11,0),'Project 1'!CB155,'Project 2'!CB155,'Project 3'!CB155)</f>
        <v>0</v>
      </c>
      <c r="CZ59" s="150">
        <f ca="1">CHOOSE(MATCH($C$5,Inputs!$I$11:$O$11,0),'Project 1'!CC155,'Project 2'!CC155,'Project 3'!CC155)</f>
        <v>0</v>
      </c>
      <c r="DA59" s="150">
        <f ca="1">CHOOSE(MATCH($C$5,Inputs!$I$11:$O$11,0),'Project 1'!CD155,'Project 2'!CD155,'Project 3'!CD155)</f>
        <v>0</v>
      </c>
      <c r="DB59" s="150">
        <f ca="1">CHOOSE(MATCH($C$5,Inputs!$I$11:$O$11,0),'Project 1'!CE155,'Project 2'!CE155,'Project 3'!CE155)</f>
        <v>0</v>
      </c>
      <c r="DC59" s="150">
        <f ca="1">CHOOSE(MATCH($C$5,Inputs!$I$11:$O$11,0),'Project 1'!CF155,'Project 2'!CF155,'Project 3'!CF155)</f>
        <v>0</v>
      </c>
      <c r="DD59" s="150">
        <f ca="1">CHOOSE(MATCH($C$5,Inputs!$I$11:$O$11,0),'Project 1'!CG155,'Project 2'!CG155,'Project 3'!CG155)</f>
        <v>0</v>
      </c>
      <c r="DE59" s="150">
        <f ca="1">CHOOSE(MATCH($C$5,Inputs!$I$11:$O$11,0),'Project 1'!CH155,'Project 2'!CH155,'Project 3'!CH155)</f>
        <v>0</v>
      </c>
      <c r="DF59" s="150">
        <f ca="1">CHOOSE(MATCH($C$5,Inputs!$I$11:$O$11,0),'Project 1'!CI155,'Project 2'!CI155,'Project 3'!CI155)</f>
        <v>0</v>
      </c>
      <c r="DG59" s="150">
        <f ca="1">CHOOSE(MATCH($C$5,Inputs!$I$11:$O$11,0),'Project 1'!CJ155,'Project 2'!CJ155,'Project 3'!CJ155)</f>
        <v>0</v>
      </c>
      <c r="DH59" s="150">
        <f ca="1">CHOOSE(MATCH($C$5,Inputs!$I$11:$O$11,0),'Project 1'!CK155,'Project 2'!CK155,'Project 3'!CK155)</f>
        <v>0</v>
      </c>
      <c r="DI59" s="150">
        <f ca="1">CHOOSE(MATCH($C$5,Inputs!$I$11:$O$11,0),'Project 1'!CL155,'Project 2'!CL155,'Project 3'!CL155)</f>
        <v>0</v>
      </c>
      <c r="DJ59" s="150">
        <f ca="1">CHOOSE(MATCH($C$5,Inputs!$I$11:$O$11,0),'Project 1'!CM155,'Project 2'!CM155,'Project 3'!CM155)</f>
        <v>0</v>
      </c>
      <c r="DK59" s="150">
        <f ca="1">CHOOSE(MATCH($C$5,Inputs!$I$11:$O$11,0),'Project 1'!CN155,'Project 2'!CN155,'Project 3'!CN155)</f>
        <v>0</v>
      </c>
      <c r="DL59" s="150">
        <f ca="1">CHOOSE(MATCH($C$5,Inputs!$I$11:$O$11,0),'Project 1'!CO155,'Project 2'!CO155,'Project 3'!CO155)</f>
        <v>0</v>
      </c>
      <c r="DM59" s="150">
        <f ca="1">CHOOSE(MATCH($C$5,Inputs!$I$11:$O$11,0),'Project 1'!CP155,'Project 2'!CP155,'Project 3'!CP155)</f>
        <v>0</v>
      </c>
      <c r="DN59" s="150">
        <f ca="1">CHOOSE(MATCH($C$5,Inputs!$I$11:$O$11,0),'Project 1'!CQ155,'Project 2'!CQ155,'Project 3'!CQ155)</f>
        <v>0</v>
      </c>
      <c r="DO59" s="150">
        <f ca="1">CHOOSE(MATCH($C$5,Inputs!$I$11:$O$11,0),'Project 1'!CR155,'Project 2'!CR155,'Project 3'!CR155)</f>
        <v>0</v>
      </c>
      <c r="DP59" s="150">
        <f ca="1">CHOOSE(MATCH($C$5,Inputs!$I$11:$O$11,0),'Project 1'!CS155,'Project 2'!CS155,'Project 3'!CS155)</f>
        <v>0</v>
      </c>
      <c r="DQ59" s="150">
        <f ca="1">CHOOSE(MATCH($C$5,Inputs!$I$11:$O$11,0),'Project 1'!CT155,'Project 2'!CT155,'Project 3'!CT155)</f>
        <v>0</v>
      </c>
      <c r="DR59" s="150">
        <f ca="1">CHOOSE(MATCH($C$5,Inputs!$I$11:$O$11,0),'Project 1'!CU155,'Project 2'!CU155,'Project 3'!CU155)</f>
        <v>0</v>
      </c>
      <c r="DS59" s="150">
        <f ca="1">CHOOSE(MATCH($C$5,Inputs!$I$11:$O$11,0),'Project 1'!CV155,'Project 2'!CV155,'Project 3'!CV155)</f>
        <v>0</v>
      </c>
      <c r="DT59" s="150">
        <f ca="1">CHOOSE(MATCH($C$5,Inputs!$I$11:$O$11,0),'Project 1'!CW155,'Project 2'!CW155,'Project 3'!CW155)</f>
        <v>0</v>
      </c>
      <c r="DU59" s="150">
        <f ca="1">CHOOSE(MATCH($C$5,Inputs!$I$11:$O$11,0),'Project 1'!CX155,'Project 2'!CX155,'Project 3'!CX155)</f>
        <v>0</v>
      </c>
      <c r="DV59" s="150">
        <f ca="1">CHOOSE(MATCH($C$5,Inputs!$I$11:$O$11,0),'Project 1'!CY155,'Project 2'!CY155,'Project 3'!CY155)</f>
        <v>0</v>
      </c>
      <c r="DW59" s="150">
        <f ca="1">CHOOSE(MATCH($C$5,Inputs!$I$11:$O$11,0),'Project 1'!CZ155,'Project 2'!CZ155,'Project 3'!CZ155)</f>
        <v>0</v>
      </c>
      <c r="DX59" s="150">
        <f ca="1">CHOOSE(MATCH($C$5,Inputs!$I$11:$O$11,0),'Project 1'!DA155,'Project 2'!DA155,'Project 3'!DA155)</f>
        <v>0</v>
      </c>
      <c r="DY59" s="150">
        <f ca="1">CHOOSE(MATCH($C$5,Inputs!$I$11:$O$11,0),'Project 1'!DB155,'Project 2'!DB155,'Project 3'!DB155)</f>
        <v>0</v>
      </c>
      <c r="DZ59" s="150">
        <f ca="1">CHOOSE(MATCH($C$5,Inputs!$I$11:$O$11,0),'Project 1'!DC155,'Project 2'!DC155,'Project 3'!DC155)</f>
        <v>0</v>
      </c>
      <c r="EA59" s="150">
        <f ca="1">CHOOSE(MATCH($C$5,Inputs!$I$11:$O$11,0),'Project 1'!DD155,'Project 2'!DD155,'Project 3'!DD155)</f>
        <v>0</v>
      </c>
      <c r="EB59" s="150">
        <f ca="1">CHOOSE(MATCH($C$5,Inputs!$I$11:$O$11,0),'Project 1'!DE155,'Project 2'!DE155,'Project 3'!DE155)</f>
        <v>0</v>
      </c>
      <c r="EC59" s="150">
        <f ca="1">CHOOSE(MATCH($C$5,Inputs!$I$11:$O$11,0),'Project 1'!DF155,'Project 2'!DF155,'Project 3'!DF155)</f>
        <v>0</v>
      </c>
      <c r="ED59" s="150">
        <f ca="1">CHOOSE(MATCH($C$5,Inputs!$I$11:$O$11,0),'Project 1'!DG155,'Project 2'!DG155,'Project 3'!DG155)</f>
        <v>0</v>
      </c>
      <c r="EE59" s="150">
        <f ca="1">CHOOSE(MATCH($C$5,Inputs!$I$11:$O$11,0),'Project 1'!DH155,'Project 2'!DH155,'Project 3'!DH155)</f>
        <v>0</v>
      </c>
      <c r="EF59" s="150">
        <f ca="1">CHOOSE(MATCH($C$5,Inputs!$I$11:$O$11,0),'Project 1'!DI155,'Project 2'!DI155,'Project 3'!DI155)</f>
        <v>0</v>
      </c>
      <c r="EG59" s="150">
        <f ca="1">CHOOSE(MATCH($C$5,Inputs!$I$11:$O$11,0),'Project 1'!DJ155,'Project 2'!DJ155,'Project 3'!DJ155)</f>
        <v>0</v>
      </c>
      <c r="EH59" s="150">
        <f ca="1">CHOOSE(MATCH($C$5,Inputs!$I$11:$O$11,0),'Project 1'!DK155,'Project 2'!DK155,'Project 3'!DK155)</f>
        <v>0</v>
      </c>
      <c r="EI59" s="150">
        <f ca="1">CHOOSE(MATCH($C$5,Inputs!$I$11:$O$11,0),'Project 1'!DL155,'Project 2'!DL155,'Project 3'!DL155)</f>
        <v>0</v>
      </c>
      <c r="EJ59" s="150">
        <f ca="1">CHOOSE(MATCH($C$5,Inputs!$I$11:$O$11,0),'Project 1'!DM155,'Project 2'!DM155,'Project 3'!DM155)</f>
        <v>0</v>
      </c>
      <c r="EK59" s="150">
        <f ca="1">CHOOSE(MATCH($C$5,Inputs!$I$11:$O$11,0),'Project 1'!DN155,'Project 2'!DN155,'Project 3'!DN155)</f>
        <v>0</v>
      </c>
      <c r="EL59" s="150">
        <f ca="1">CHOOSE(MATCH($C$5,Inputs!$I$11:$O$11,0),'Project 1'!DO155,'Project 2'!DO155,'Project 3'!DO155)</f>
        <v>0</v>
      </c>
      <c r="EM59" s="150">
        <f ca="1">CHOOSE(MATCH($C$5,Inputs!$I$11:$O$11,0),'Project 1'!DP155,'Project 2'!DP155,'Project 3'!DP155)</f>
        <v>0</v>
      </c>
      <c r="EN59" s="150">
        <f ca="1">CHOOSE(MATCH($C$5,Inputs!$I$11:$O$11,0),'Project 1'!DQ155,'Project 2'!DQ155,'Project 3'!DQ155)</f>
        <v>0</v>
      </c>
      <c r="EO59" s="150">
        <f ca="1">CHOOSE(MATCH($C$5,Inputs!$I$11:$O$11,0),'Project 1'!DR155,'Project 2'!DR155,'Project 3'!DR155)</f>
        <v>0</v>
      </c>
      <c r="EP59" s="150">
        <f ca="1">CHOOSE(MATCH($C$5,Inputs!$I$11:$O$11,0),'Project 1'!DS155,'Project 2'!DS155,'Project 3'!DS155)</f>
        <v>0</v>
      </c>
      <c r="EQ59" s="150">
        <f ca="1">CHOOSE(MATCH($C$5,Inputs!$I$11:$O$11,0),'Project 1'!DT155,'Project 2'!DT155,'Project 3'!DT155)</f>
        <v>0</v>
      </c>
      <c r="ER59" s="150">
        <f ca="1">CHOOSE(MATCH($C$5,Inputs!$I$11:$O$11,0),'Project 1'!DU155,'Project 2'!DU155,'Project 3'!DU155)</f>
        <v>0</v>
      </c>
      <c r="ES59" s="150">
        <f ca="1">CHOOSE(MATCH($C$5,Inputs!$I$11:$O$11,0),'Project 1'!DV155,'Project 2'!DV155,'Project 3'!DV155)</f>
        <v>0</v>
      </c>
      <c r="ET59" s="150">
        <f ca="1">CHOOSE(MATCH($C$5,Inputs!$I$11:$O$11,0),'Project 1'!DW155,'Project 2'!DW155,'Project 3'!DW155)</f>
        <v>0</v>
      </c>
      <c r="EU59" s="150">
        <f ca="1">CHOOSE(MATCH($C$5,Inputs!$I$11:$O$11,0),'Project 1'!DX155,'Project 2'!DX155,'Project 3'!DX155)</f>
        <v>0</v>
      </c>
      <c r="EV59" s="150">
        <f ca="1">CHOOSE(MATCH($C$5,Inputs!$I$11:$O$11,0),'Project 1'!DY155,'Project 2'!DY155,'Project 3'!DY155)</f>
        <v>0</v>
      </c>
      <c r="EW59" s="150">
        <f ca="1">CHOOSE(MATCH($C$5,Inputs!$I$11:$O$11,0),'Project 1'!DZ155,'Project 2'!DZ155,'Project 3'!DZ155)</f>
        <v>0</v>
      </c>
    </row>
    <row r="60" spans="32:153">
      <c r="AF60" s="135" t="s">
        <v>331</v>
      </c>
      <c r="AG60" s="131">
        <f>CHOOSE(MATCH($C$5,Inputs!$I$11:$O$11,0),'Project 1'!J214,'Project 2'!J214,'Project 3'!J214)</f>
        <v>0</v>
      </c>
      <c r="AH60" s="131">
        <f>CHOOSE(MATCH($C$5,Inputs!$I$11:$O$11,0),'Project 1'!K214,'Project 2'!K214,'Project 3'!K214)</f>
        <v>0</v>
      </c>
      <c r="AI60" s="131">
        <f>CHOOSE(MATCH($C$5,Inputs!$I$11:$O$11,0),'Project 1'!L214,'Project 2'!L214,'Project 3'!L214)</f>
        <v>0</v>
      </c>
      <c r="AJ60" s="131">
        <f>CHOOSE(MATCH($C$5,Inputs!$I$11:$O$11,0),'Project 1'!M214,'Project 2'!M214,'Project 3'!M214)</f>
        <v>0</v>
      </c>
      <c r="AK60" s="131">
        <f>CHOOSE(MATCH($C$5,Inputs!$I$11:$O$11,0),'Project 1'!N214,'Project 2'!N214,'Project 3'!N214)</f>
        <v>0</v>
      </c>
      <c r="AL60" s="131">
        <f>CHOOSE(MATCH($C$5,Inputs!$I$11:$O$11,0),'Project 1'!O214,'Project 2'!O214,'Project 3'!O214)</f>
        <v>0</v>
      </c>
      <c r="AM60" s="131">
        <f>CHOOSE(MATCH($C$5,Inputs!$I$11:$O$11,0),'Project 1'!P214,'Project 2'!P214,'Project 3'!P214)</f>
        <v>0</v>
      </c>
      <c r="AN60" s="131">
        <f>CHOOSE(MATCH($C$5,Inputs!$I$11:$O$11,0),'Project 1'!Q214,'Project 2'!Q214,'Project 3'!Q214)</f>
        <v>0</v>
      </c>
      <c r="AO60" s="131">
        <f>CHOOSE(MATCH($C$5,Inputs!$I$11:$O$11,0),'Project 1'!R214,'Project 2'!R214,'Project 3'!R214)</f>
        <v>0</v>
      </c>
      <c r="AP60" s="131">
        <f>CHOOSE(MATCH($C$5,Inputs!$I$11:$O$11,0),'Project 1'!S214,'Project 2'!S214,'Project 3'!S214)</f>
        <v>0</v>
      </c>
      <c r="AQ60" s="131">
        <f>CHOOSE(MATCH($C$5,Inputs!$I$11:$O$11,0),'Project 1'!T214,'Project 2'!T214,'Project 3'!T214)</f>
        <v>0</v>
      </c>
      <c r="AR60" s="131">
        <f>CHOOSE(MATCH($C$5,Inputs!$I$11:$O$11,0),'Project 1'!U214,'Project 2'!U214,'Project 3'!U214)</f>
        <v>0</v>
      </c>
      <c r="AS60" s="131">
        <f>CHOOSE(MATCH($C$5,Inputs!$I$11:$O$11,0),'Project 1'!V214,'Project 2'!V214,'Project 3'!V214)</f>
        <v>0</v>
      </c>
      <c r="AT60" s="131">
        <f>CHOOSE(MATCH($C$5,Inputs!$I$11:$O$11,0),'Project 1'!W214,'Project 2'!W214,'Project 3'!W214)</f>
        <v>0</v>
      </c>
      <c r="AU60" s="131">
        <f>CHOOSE(MATCH($C$5,Inputs!$I$11:$O$11,0),'Project 1'!X214,'Project 2'!X214,'Project 3'!X214)</f>
        <v>0</v>
      </c>
      <c r="AV60" s="131">
        <f>CHOOSE(MATCH($C$5,Inputs!$I$11:$O$11,0),'Project 1'!Y214,'Project 2'!Y214,'Project 3'!Y214)</f>
        <v>0</v>
      </c>
      <c r="AW60" s="131">
        <f>CHOOSE(MATCH($C$5,Inputs!$I$11:$O$11,0),'Project 1'!Z214,'Project 2'!Z214,'Project 3'!Z214)</f>
        <v>0</v>
      </c>
      <c r="AX60" s="131">
        <f>CHOOSE(MATCH($C$5,Inputs!$I$11:$O$11,0),'Project 1'!AA214,'Project 2'!AA214,'Project 3'!AA214)</f>
        <v>0</v>
      </c>
      <c r="AY60" s="131">
        <f>CHOOSE(MATCH($C$5,Inputs!$I$11:$O$11,0),'Project 1'!AB214,'Project 2'!AB214,'Project 3'!AB214)</f>
        <v>0</v>
      </c>
      <c r="AZ60" s="131">
        <f ca="1">CHOOSE(MATCH($C$5,Inputs!$I$11:$O$11,0),'Project 1'!AC214,'Project 2'!AC214,'Project 3'!AC214)</f>
        <v>0</v>
      </c>
      <c r="BA60" s="131">
        <f ca="1">CHOOSE(MATCH($C$5,Inputs!$I$11:$O$11,0),'Project 1'!AD214,'Project 2'!AD214,'Project 3'!AD214)</f>
        <v>0</v>
      </c>
      <c r="BB60" s="131">
        <f ca="1">CHOOSE(MATCH($C$5,Inputs!$I$11:$O$11,0),'Project 1'!AE214,'Project 2'!AE214,'Project 3'!AE214)</f>
        <v>0</v>
      </c>
      <c r="BC60" s="131">
        <f ca="1">CHOOSE(MATCH($C$5,Inputs!$I$11:$O$11,0),'Project 1'!AF214,'Project 2'!AF214,'Project 3'!AF214)</f>
        <v>0</v>
      </c>
      <c r="BD60" s="131">
        <f ca="1">CHOOSE(MATCH($C$5,Inputs!$I$11:$O$11,0),'Project 1'!AG214,'Project 2'!AG214,'Project 3'!AG214)</f>
        <v>0</v>
      </c>
      <c r="BE60" s="131">
        <f ca="1">CHOOSE(MATCH($C$5,Inputs!$I$11:$O$11,0),'Project 1'!AH214,'Project 2'!AH214,'Project 3'!AH214)</f>
        <v>0</v>
      </c>
      <c r="BF60" s="131">
        <f ca="1">CHOOSE(MATCH($C$5,Inputs!$I$11:$O$11,0),'Project 1'!AI214,'Project 2'!AI214,'Project 3'!AI214)</f>
        <v>0</v>
      </c>
      <c r="BG60" s="131">
        <f ca="1">CHOOSE(MATCH($C$5,Inputs!$I$11:$O$11,0),'Project 1'!AJ214,'Project 2'!AJ214,'Project 3'!AJ214)</f>
        <v>0</v>
      </c>
      <c r="BH60" s="131">
        <f ca="1">CHOOSE(MATCH($C$5,Inputs!$I$11:$O$11,0),'Project 1'!AK214,'Project 2'!AK214,'Project 3'!AK214)</f>
        <v>0</v>
      </c>
      <c r="BI60" s="131">
        <f ca="1">CHOOSE(MATCH($C$5,Inputs!$I$11:$O$11,0),'Project 1'!AL214,'Project 2'!AL214,'Project 3'!AL214)</f>
        <v>0</v>
      </c>
      <c r="BJ60" s="131">
        <f ca="1">CHOOSE(MATCH($C$5,Inputs!$I$11:$O$11,0),'Project 1'!AM214,'Project 2'!AM214,'Project 3'!AM214)</f>
        <v>0</v>
      </c>
      <c r="BK60" s="131">
        <f ca="1">CHOOSE(MATCH($C$5,Inputs!$I$11:$O$11,0),'Project 1'!AN214,'Project 2'!AN214,'Project 3'!AN214)</f>
        <v>0</v>
      </c>
      <c r="BL60" s="131">
        <f ca="1">CHOOSE(MATCH($C$5,Inputs!$I$11:$O$11,0),'Project 1'!AO214,'Project 2'!AO214,'Project 3'!AO214)</f>
        <v>0</v>
      </c>
      <c r="BM60" s="131">
        <f ca="1">CHOOSE(MATCH($C$5,Inputs!$I$11:$O$11,0),'Project 1'!AP214,'Project 2'!AP214,'Project 3'!AP214)</f>
        <v>0</v>
      </c>
      <c r="BN60" s="131">
        <f ca="1">CHOOSE(MATCH($C$5,Inputs!$I$11:$O$11,0),'Project 1'!AQ214,'Project 2'!AQ214,'Project 3'!AQ214)</f>
        <v>0</v>
      </c>
      <c r="BO60" s="131">
        <f ca="1">CHOOSE(MATCH($C$5,Inputs!$I$11:$O$11,0),'Project 1'!AR214,'Project 2'!AR214,'Project 3'!AR214)</f>
        <v>0</v>
      </c>
      <c r="BP60" s="131">
        <f ca="1">CHOOSE(MATCH($C$5,Inputs!$I$11:$O$11,0),'Project 1'!AS214,'Project 2'!AS214,'Project 3'!AS214)</f>
        <v>0</v>
      </c>
      <c r="BQ60" s="131">
        <f ca="1">CHOOSE(MATCH($C$5,Inputs!$I$11:$O$11,0),'Project 1'!AT214,'Project 2'!AT214,'Project 3'!AT214)</f>
        <v>0</v>
      </c>
      <c r="BR60" s="131">
        <f ca="1">CHOOSE(MATCH($C$5,Inputs!$I$11:$O$11,0),'Project 1'!AU214,'Project 2'!AU214,'Project 3'!AU214)</f>
        <v>0</v>
      </c>
      <c r="BS60" s="131">
        <f ca="1">CHOOSE(MATCH($C$5,Inputs!$I$11:$O$11,0),'Project 1'!AV214,'Project 2'!AV214,'Project 3'!AV214)</f>
        <v>0</v>
      </c>
      <c r="BT60" s="131">
        <f ca="1">CHOOSE(MATCH($C$5,Inputs!$I$11:$O$11,0),'Project 1'!AW214,'Project 2'!AW214,'Project 3'!AW214)</f>
        <v>0</v>
      </c>
      <c r="BU60" s="131">
        <f ca="1">CHOOSE(MATCH($C$5,Inputs!$I$11:$O$11,0),'Project 1'!AX214,'Project 2'!AX214,'Project 3'!AX214)</f>
        <v>0</v>
      </c>
      <c r="BV60" s="131">
        <f ca="1">CHOOSE(MATCH($C$5,Inputs!$I$11:$O$11,0),'Project 1'!AY214,'Project 2'!AY214,'Project 3'!AY214)</f>
        <v>0</v>
      </c>
      <c r="BW60" s="131">
        <f ca="1">CHOOSE(MATCH($C$5,Inputs!$I$11:$O$11,0),'Project 1'!AZ214,'Project 2'!AZ214,'Project 3'!AZ214)</f>
        <v>0</v>
      </c>
      <c r="BX60" s="131">
        <f ca="1">CHOOSE(MATCH($C$5,Inputs!$I$11:$O$11,0),'Project 1'!BA214,'Project 2'!BA214,'Project 3'!BA214)</f>
        <v>0</v>
      </c>
      <c r="BY60" s="131">
        <f ca="1">CHOOSE(MATCH($C$5,Inputs!$I$11:$O$11,0),'Project 1'!BB214,'Project 2'!BB214,'Project 3'!BB214)</f>
        <v>0</v>
      </c>
      <c r="BZ60" s="131">
        <f ca="1">CHOOSE(MATCH($C$5,Inputs!$I$11:$O$11,0),'Project 1'!BC214,'Project 2'!BC214,'Project 3'!BC214)</f>
        <v>0</v>
      </c>
      <c r="CA60" s="131">
        <f ca="1">CHOOSE(MATCH($C$5,Inputs!$I$11:$O$11,0),'Project 1'!BD214,'Project 2'!BD214,'Project 3'!BD214)</f>
        <v>0</v>
      </c>
      <c r="CB60" s="131">
        <f ca="1">CHOOSE(MATCH($C$5,Inputs!$I$11:$O$11,0),'Project 1'!BE214,'Project 2'!BE214,'Project 3'!BE214)</f>
        <v>0</v>
      </c>
      <c r="CC60" s="131">
        <f ca="1">CHOOSE(MATCH($C$5,Inputs!$I$11:$O$11,0),'Project 1'!BF214,'Project 2'!BF214,'Project 3'!BF214)</f>
        <v>0</v>
      </c>
      <c r="CD60" s="131">
        <f ca="1">CHOOSE(MATCH($C$5,Inputs!$I$11:$O$11,0),'Project 1'!BG214,'Project 2'!BG214,'Project 3'!BG214)</f>
        <v>0</v>
      </c>
      <c r="CE60" s="131">
        <f ca="1">CHOOSE(MATCH($C$5,Inputs!$I$11:$O$11,0),'Project 1'!BH214,'Project 2'!BH214,'Project 3'!BH214)</f>
        <v>0</v>
      </c>
      <c r="CF60" s="131">
        <f ca="1">CHOOSE(MATCH($C$5,Inputs!$I$11:$O$11,0),'Project 1'!BI214,'Project 2'!BI214,'Project 3'!BI214)</f>
        <v>0</v>
      </c>
      <c r="CG60" s="131">
        <f ca="1">CHOOSE(MATCH($C$5,Inputs!$I$11:$O$11,0),'Project 1'!BJ214,'Project 2'!BJ214,'Project 3'!BJ214)</f>
        <v>0</v>
      </c>
      <c r="CH60" s="131">
        <f ca="1">CHOOSE(MATCH($C$5,Inputs!$I$11:$O$11,0),'Project 1'!BK214,'Project 2'!BK214,'Project 3'!BK214)</f>
        <v>0</v>
      </c>
      <c r="CI60" s="131">
        <f ca="1">CHOOSE(MATCH($C$5,Inputs!$I$11:$O$11,0),'Project 1'!BL214,'Project 2'!BL214,'Project 3'!BL214)</f>
        <v>0</v>
      </c>
      <c r="CJ60" s="131">
        <f ca="1">CHOOSE(MATCH($C$5,Inputs!$I$11:$O$11,0),'Project 1'!BM214,'Project 2'!BM214,'Project 3'!BM214)</f>
        <v>0</v>
      </c>
      <c r="CK60" s="131">
        <f ca="1">CHOOSE(MATCH($C$5,Inputs!$I$11:$O$11,0),'Project 1'!BN214,'Project 2'!BN214,'Project 3'!BN214)</f>
        <v>0</v>
      </c>
      <c r="CL60" s="131">
        <f ca="1">CHOOSE(MATCH($C$5,Inputs!$I$11:$O$11,0),'Project 1'!BO214,'Project 2'!BO214,'Project 3'!BO214)</f>
        <v>0</v>
      </c>
      <c r="CM60" s="131">
        <f ca="1">CHOOSE(MATCH($C$5,Inputs!$I$11:$O$11,0),'Project 1'!BP214,'Project 2'!BP214,'Project 3'!BP214)</f>
        <v>0</v>
      </c>
      <c r="CN60" s="131">
        <f ca="1">CHOOSE(MATCH($C$5,Inputs!$I$11:$O$11,0),'Project 1'!BQ214,'Project 2'!BQ214,'Project 3'!BQ214)</f>
        <v>0</v>
      </c>
      <c r="CO60" s="131">
        <f ca="1">CHOOSE(MATCH($C$5,Inputs!$I$11:$O$11,0),'Project 1'!BR214,'Project 2'!BR214,'Project 3'!BR214)</f>
        <v>0</v>
      </c>
      <c r="CP60" s="131">
        <f ca="1">CHOOSE(MATCH($C$5,Inputs!$I$11:$O$11,0),'Project 1'!BS214,'Project 2'!BS214,'Project 3'!BS214)</f>
        <v>0</v>
      </c>
      <c r="CQ60" s="131">
        <f ca="1">CHOOSE(MATCH($C$5,Inputs!$I$11:$O$11,0),'Project 1'!BT214,'Project 2'!BT214,'Project 3'!BT214)</f>
        <v>0</v>
      </c>
      <c r="CR60" s="131">
        <f ca="1">CHOOSE(MATCH($C$5,Inputs!$I$11:$O$11,0),'Project 1'!BU214,'Project 2'!BU214,'Project 3'!BU214)</f>
        <v>0</v>
      </c>
      <c r="CS60" s="131">
        <f ca="1">CHOOSE(MATCH($C$5,Inputs!$I$11:$O$11,0),'Project 1'!BV214,'Project 2'!BV214,'Project 3'!BV214)</f>
        <v>0</v>
      </c>
      <c r="CT60" s="131">
        <f ca="1">CHOOSE(MATCH($C$5,Inputs!$I$11:$O$11,0),'Project 1'!BW214,'Project 2'!BW214,'Project 3'!BW214)</f>
        <v>0</v>
      </c>
      <c r="CU60" s="131">
        <f ca="1">CHOOSE(MATCH($C$5,Inputs!$I$11:$O$11,0),'Project 1'!BX214,'Project 2'!BX214,'Project 3'!BX214)</f>
        <v>0</v>
      </c>
      <c r="CV60" s="131">
        <f ca="1">CHOOSE(MATCH($C$5,Inputs!$I$11:$O$11,0),'Project 1'!BY214,'Project 2'!BY214,'Project 3'!BY214)</f>
        <v>0</v>
      </c>
      <c r="CW60" s="131">
        <f ca="1">CHOOSE(MATCH($C$5,Inputs!$I$11:$O$11,0),'Project 1'!BZ214,'Project 2'!BZ214,'Project 3'!BZ214)</f>
        <v>0</v>
      </c>
      <c r="CX60" s="131">
        <f ca="1">CHOOSE(MATCH($C$5,Inputs!$I$11:$O$11,0),'Project 1'!CA214,'Project 2'!CA214,'Project 3'!CA214)</f>
        <v>0</v>
      </c>
      <c r="CY60" s="131">
        <f ca="1">CHOOSE(MATCH($C$5,Inputs!$I$11:$O$11,0),'Project 1'!CB214,'Project 2'!CB214,'Project 3'!CB214)</f>
        <v>0</v>
      </c>
      <c r="CZ60" s="131">
        <f ca="1">CHOOSE(MATCH($C$5,Inputs!$I$11:$O$11,0),'Project 1'!CC214,'Project 2'!CC214,'Project 3'!CC214)</f>
        <v>0</v>
      </c>
      <c r="DA60" s="131">
        <f ca="1">CHOOSE(MATCH($C$5,Inputs!$I$11:$O$11,0),'Project 1'!CD214,'Project 2'!CD214,'Project 3'!CD214)</f>
        <v>0</v>
      </c>
      <c r="DB60" s="131">
        <f ca="1">CHOOSE(MATCH($C$5,Inputs!$I$11:$O$11,0),'Project 1'!CE214,'Project 2'!CE214,'Project 3'!CE214)</f>
        <v>0</v>
      </c>
      <c r="DC60" s="131">
        <f ca="1">CHOOSE(MATCH($C$5,Inputs!$I$11:$O$11,0),'Project 1'!CF214,'Project 2'!CF214,'Project 3'!CF214)</f>
        <v>0</v>
      </c>
      <c r="DD60" s="131">
        <f ca="1">CHOOSE(MATCH($C$5,Inputs!$I$11:$O$11,0),'Project 1'!CG214,'Project 2'!CG214,'Project 3'!CG214)</f>
        <v>0</v>
      </c>
      <c r="DE60" s="131">
        <f ca="1">CHOOSE(MATCH($C$5,Inputs!$I$11:$O$11,0),'Project 1'!CH214,'Project 2'!CH214,'Project 3'!CH214)</f>
        <v>0</v>
      </c>
      <c r="DF60" s="131">
        <f ca="1">CHOOSE(MATCH($C$5,Inputs!$I$11:$O$11,0),'Project 1'!CI214,'Project 2'!CI214,'Project 3'!CI214)</f>
        <v>0</v>
      </c>
      <c r="DG60" s="131">
        <f ca="1">CHOOSE(MATCH($C$5,Inputs!$I$11:$O$11,0),'Project 1'!CJ214,'Project 2'!CJ214,'Project 3'!CJ214)</f>
        <v>0</v>
      </c>
      <c r="DH60" s="131">
        <f ca="1">CHOOSE(MATCH($C$5,Inputs!$I$11:$O$11,0),'Project 1'!CK214,'Project 2'!CK214,'Project 3'!CK214)</f>
        <v>0</v>
      </c>
      <c r="DI60" s="131">
        <f ca="1">CHOOSE(MATCH($C$5,Inputs!$I$11:$O$11,0),'Project 1'!CL214,'Project 2'!CL214,'Project 3'!CL214)</f>
        <v>0</v>
      </c>
      <c r="DJ60" s="131">
        <f ca="1">CHOOSE(MATCH($C$5,Inputs!$I$11:$O$11,0),'Project 1'!CM214,'Project 2'!CM214,'Project 3'!CM214)</f>
        <v>0</v>
      </c>
      <c r="DK60" s="131">
        <f ca="1">CHOOSE(MATCH($C$5,Inputs!$I$11:$O$11,0),'Project 1'!CN214,'Project 2'!CN214,'Project 3'!CN214)</f>
        <v>0</v>
      </c>
      <c r="DL60" s="131">
        <f ca="1">CHOOSE(MATCH($C$5,Inputs!$I$11:$O$11,0),'Project 1'!CO214,'Project 2'!CO214,'Project 3'!CO214)</f>
        <v>0</v>
      </c>
      <c r="DM60" s="131">
        <f ca="1">CHOOSE(MATCH($C$5,Inputs!$I$11:$O$11,0),'Project 1'!CP214,'Project 2'!CP214,'Project 3'!CP214)</f>
        <v>0</v>
      </c>
      <c r="DN60" s="131">
        <f ca="1">CHOOSE(MATCH($C$5,Inputs!$I$11:$O$11,0),'Project 1'!CQ214,'Project 2'!CQ214,'Project 3'!CQ214)</f>
        <v>0</v>
      </c>
      <c r="DO60" s="131">
        <f ca="1">CHOOSE(MATCH($C$5,Inputs!$I$11:$O$11,0),'Project 1'!CR214,'Project 2'!CR214,'Project 3'!CR214)</f>
        <v>0</v>
      </c>
      <c r="DP60" s="131">
        <f ca="1">CHOOSE(MATCH($C$5,Inputs!$I$11:$O$11,0),'Project 1'!CS214,'Project 2'!CS214,'Project 3'!CS214)</f>
        <v>0</v>
      </c>
      <c r="DQ60" s="131">
        <f ca="1">CHOOSE(MATCH($C$5,Inputs!$I$11:$O$11,0),'Project 1'!CT214,'Project 2'!CT214,'Project 3'!CT214)</f>
        <v>0</v>
      </c>
      <c r="DR60" s="131">
        <f ca="1">CHOOSE(MATCH($C$5,Inputs!$I$11:$O$11,0),'Project 1'!CU214,'Project 2'!CU214,'Project 3'!CU214)</f>
        <v>0</v>
      </c>
      <c r="DS60" s="131">
        <f ca="1">CHOOSE(MATCH($C$5,Inputs!$I$11:$O$11,0),'Project 1'!CV214,'Project 2'!CV214,'Project 3'!CV214)</f>
        <v>0</v>
      </c>
      <c r="DT60" s="131">
        <f ca="1">CHOOSE(MATCH($C$5,Inputs!$I$11:$O$11,0),'Project 1'!CW214,'Project 2'!CW214,'Project 3'!CW214)</f>
        <v>0</v>
      </c>
      <c r="DU60" s="131">
        <f ca="1">CHOOSE(MATCH($C$5,Inputs!$I$11:$O$11,0),'Project 1'!CX214,'Project 2'!CX214,'Project 3'!CX214)</f>
        <v>0</v>
      </c>
      <c r="DV60" s="131">
        <f ca="1">CHOOSE(MATCH($C$5,Inputs!$I$11:$O$11,0),'Project 1'!CY214,'Project 2'!CY214,'Project 3'!CY214)</f>
        <v>0</v>
      </c>
      <c r="DW60" s="131">
        <f ca="1">CHOOSE(MATCH($C$5,Inputs!$I$11:$O$11,0),'Project 1'!CZ214,'Project 2'!CZ214,'Project 3'!CZ214)</f>
        <v>0</v>
      </c>
      <c r="DX60" s="131">
        <f ca="1">CHOOSE(MATCH($C$5,Inputs!$I$11:$O$11,0),'Project 1'!DA214,'Project 2'!DA214,'Project 3'!DA214)</f>
        <v>0</v>
      </c>
      <c r="DY60" s="131">
        <f ca="1">CHOOSE(MATCH($C$5,Inputs!$I$11:$O$11,0),'Project 1'!DB214,'Project 2'!DB214,'Project 3'!DB214)</f>
        <v>0</v>
      </c>
      <c r="DZ60" s="131">
        <f ca="1">CHOOSE(MATCH($C$5,Inputs!$I$11:$O$11,0),'Project 1'!DC214,'Project 2'!DC214,'Project 3'!DC214)</f>
        <v>0</v>
      </c>
      <c r="EA60" s="131">
        <f ca="1">CHOOSE(MATCH($C$5,Inputs!$I$11:$O$11,0),'Project 1'!DD214,'Project 2'!DD214,'Project 3'!DD214)</f>
        <v>0</v>
      </c>
      <c r="EB60" s="131">
        <f ca="1">CHOOSE(MATCH($C$5,Inputs!$I$11:$O$11,0),'Project 1'!DE214,'Project 2'!DE214,'Project 3'!DE214)</f>
        <v>0</v>
      </c>
      <c r="EC60" s="131">
        <f ca="1">CHOOSE(MATCH($C$5,Inputs!$I$11:$O$11,0),'Project 1'!DF214,'Project 2'!DF214,'Project 3'!DF214)</f>
        <v>0</v>
      </c>
      <c r="ED60" s="131">
        <f ca="1">CHOOSE(MATCH($C$5,Inputs!$I$11:$O$11,0),'Project 1'!DG214,'Project 2'!DG214,'Project 3'!DG214)</f>
        <v>0</v>
      </c>
      <c r="EE60" s="131">
        <f ca="1">CHOOSE(MATCH($C$5,Inputs!$I$11:$O$11,0),'Project 1'!DH214,'Project 2'!DH214,'Project 3'!DH214)</f>
        <v>0</v>
      </c>
      <c r="EF60" s="131">
        <f ca="1">CHOOSE(MATCH($C$5,Inputs!$I$11:$O$11,0),'Project 1'!DI214,'Project 2'!DI214,'Project 3'!DI214)</f>
        <v>0</v>
      </c>
      <c r="EG60" s="131">
        <f ca="1">CHOOSE(MATCH($C$5,Inputs!$I$11:$O$11,0),'Project 1'!DJ214,'Project 2'!DJ214,'Project 3'!DJ214)</f>
        <v>0</v>
      </c>
      <c r="EH60" s="131">
        <f ca="1">CHOOSE(MATCH($C$5,Inputs!$I$11:$O$11,0),'Project 1'!DK214,'Project 2'!DK214,'Project 3'!DK214)</f>
        <v>0</v>
      </c>
      <c r="EI60" s="131">
        <f ca="1">CHOOSE(MATCH($C$5,Inputs!$I$11:$O$11,0),'Project 1'!DL214,'Project 2'!DL214,'Project 3'!DL214)</f>
        <v>0</v>
      </c>
      <c r="EJ60" s="131">
        <f ca="1">CHOOSE(MATCH($C$5,Inputs!$I$11:$O$11,0),'Project 1'!DM214,'Project 2'!DM214,'Project 3'!DM214)</f>
        <v>0</v>
      </c>
      <c r="EK60" s="131">
        <f ca="1">CHOOSE(MATCH($C$5,Inputs!$I$11:$O$11,0),'Project 1'!DN214,'Project 2'!DN214,'Project 3'!DN214)</f>
        <v>0</v>
      </c>
      <c r="EL60" s="131">
        <f ca="1">CHOOSE(MATCH($C$5,Inputs!$I$11:$O$11,0),'Project 1'!DO214,'Project 2'!DO214,'Project 3'!DO214)</f>
        <v>0</v>
      </c>
      <c r="EM60" s="131">
        <f ca="1">CHOOSE(MATCH($C$5,Inputs!$I$11:$O$11,0),'Project 1'!DP214,'Project 2'!DP214,'Project 3'!DP214)</f>
        <v>0</v>
      </c>
      <c r="EN60" s="131">
        <f ca="1">CHOOSE(MATCH($C$5,Inputs!$I$11:$O$11,0),'Project 1'!DQ214,'Project 2'!DQ214,'Project 3'!DQ214)</f>
        <v>0</v>
      </c>
      <c r="EO60" s="131">
        <f ca="1">CHOOSE(MATCH($C$5,Inputs!$I$11:$O$11,0),'Project 1'!DR214,'Project 2'!DR214,'Project 3'!DR214)</f>
        <v>0</v>
      </c>
      <c r="EP60" s="131">
        <f ca="1">CHOOSE(MATCH($C$5,Inputs!$I$11:$O$11,0),'Project 1'!DS214,'Project 2'!DS214,'Project 3'!DS214)</f>
        <v>0</v>
      </c>
      <c r="EQ60" s="131">
        <f ca="1">CHOOSE(MATCH($C$5,Inputs!$I$11:$O$11,0),'Project 1'!DT214,'Project 2'!DT214,'Project 3'!DT214)</f>
        <v>0</v>
      </c>
      <c r="ER60" s="131">
        <f ca="1">CHOOSE(MATCH($C$5,Inputs!$I$11:$O$11,0),'Project 1'!DU214,'Project 2'!DU214,'Project 3'!DU214)</f>
        <v>0</v>
      </c>
      <c r="ES60" s="131">
        <f ca="1">CHOOSE(MATCH($C$5,Inputs!$I$11:$O$11,0),'Project 1'!DV214,'Project 2'!DV214,'Project 3'!DV214)</f>
        <v>0</v>
      </c>
      <c r="ET60" s="131">
        <f ca="1">CHOOSE(MATCH($C$5,Inputs!$I$11:$O$11,0),'Project 1'!DW214,'Project 2'!DW214,'Project 3'!DW214)</f>
        <v>0</v>
      </c>
      <c r="EU60" s="131">
        <f ca="1">CHOOSE(MATCH($C$5,Inputs!$I$11:$O$11,0),'Project 1'!DX214,'Project 2'!DX214,'Project 3'!DX214)</f>
        <v>0</v>
      </c>
      <c r="EV60" s="131">
        <f ca="1">CHOOSE(MATCH($C$5,Inputs!$I$11:$O$11,0),'Project 1'!DY214,'Project 2'!DY214,'Project 3'!DY214)</f>
        <v>0</v>
      </c>
      <c r="EW60" s="131">
        <f ca="1">CHOOSE(MATCH($C$5,Inputs!$I$11:$O$11,0),'Project 1'!DZ214,'Project 2'!DZ214,'Project 3'!DZ214)</f>
        <v>0</v>
      </c>
    </row>
    <row r="61" spans="32:153">
      <c r="AF61" s="135" t="s">
        <v>84</v>
      </c>
      <c r="AG61" s="131">
        <f>CHOOSE(MATCH($C$5,Inputs!$I$11:$O$11,0),'Project 1'!J215,'Project 2'!J215,'Project 3'!J215)</f>
        <v>0</v>
      </c>
      <c r="AH61" s="131">
        <f>CHOOSE(MATCH($C$5,Inputs!$I$11:$O$11,0),'Project 1'!K215,'Project 2'!K215,'Project 3'!K215)</f>
        <v>0</v>
      </c>
      <c r="AI61" s="131">
        <f>CHOOSE(MATCH($C$5,Inputs!$I$11:$O$11,0),'Project 1'!L215,'Project 2'!L215,'Project 3'!L215)</f>
        <v>0</v>
      </c>
      <c r="AJ61" s="131">
        <f>CHOOSE(MATCH($C$5,Inputs!$I$11:$O$11,0),'Project 1'!M215,'Project 2'!M215,'Project 3'!M215)</f>
        <v>0</v>
      </c>
      <c r="AK61" s="131">
        <f>CHOOSE(MATCH($C$5,Inputs!$I$11:$O$11,0),'Project 1'!N215,'Project 2'!N215,'Project 3'!N215)</f>
        <v>0</v>
      </c>
      <c r="AL61" s="131">
        <f>CHOOSE(MATCH($C$5,Inputs!$I$11:$O$11,0),'Project 1'!O215,'Project 2'!O215,'Project 3'!O215)</f>
        <v>0</v>
      </c>
      <c r="AM61" s="131">
        <f>CHOOSE(MATCH($C$5,Inputs!$I$11:$O$11,0),'Project 1'!P215,'Project 2'!P215,'Project 3'!P215)</f>
        <v>0</v>
      </c>
      <c r="AN61" s="131">
        <f>CHOOSE(MATCH($C$5,Inputs!$I$11:$O$11,0),'Project 1'!Q215,'Project 2'!Q215,'Project 3'!Q215)</f>
        <v>0</v>
      </c>
      <c r="AO61" s="131">
        <f>CHOOSE(MATCH($C$5,Inputs!$I$11:$O$11,0),'Project 1'!R215,'Project 2'!R215,'Project 3'!R215)</f>
        <v>0</v>
      </c>
      <c r="AP61" s="131">
        <f>CHOOSE(MATCH($C$5,Inputs!$I$11:$O$11,0),'Project 1'!S215,'Project 2'!S215,'Project 3'!S215)</f>
        <v>0</v>
      </c>
      <c r="AQ61" s="131">
        <f>CHOOSE(MATCH($C$5,Inputs!$I$11:$O$11,0),'Project 1'!T215,'Project 2'!T215,'Project 3'!T215)</f>
        <v>0</v>
      </c>
      <c r="AR61" s="131">
        <f>CHOOSE(MATCH($C$5,Inputs!$I$11:$O$11,0),'Project 1'!U215,'Project 2'!U215,'Project 3'!U215)</f>
        <v>0</v>
      </c>
      <c r="AS61" s="131">
        <f>CHOOSE(MATCH($C$5,Inputs!$I$11:$O$11,0),'Project 1'!V215,'Project 2'!V215,'Project 3'!V215)</f>
        <v>0</v>
      </c>
      <c r="AT61" s="131">
        <f>CHOOSE(MATCH($C$5,Inputs!$I$11:$O$11,0),'Project 1'!W215,'Project 2'!W215,'Project 3'!W215)</f>
        <v>0</v>
      </c>
      <c r="AU61" s="131">
        <f>CHOOSE(MATCH($C$5,Inputs!$I$11:$O$11,0),'Project 1'!X215,'Project 2'!X215,'Project 3'!X215)</f>
        <v>0</v>
      </c>
      <c r="AV61" s="131">
        <f>CHOOSE(MATCH($C$5,Inputs!$I$11:$O$11,0),'Project 1'!Y215,'Project 2'!Y215,'Project 3'!Y215)</f>
        <v>0</v>
      </c>
      <c r="AW61" s="131">
        <f>CHOOSE(MATCH($C$5,Inputs!$I$11:$O$11,0),'Project 1'!Z215,'Project 2'!Z215,'Project 3'!Z215)</f>
        <v>0</v>
      </c>
      <c r="AX61" s="131">
        <f>CHOOSE(MATCH($C$5,Inputs!$I$11:$O$11,0),'Project 1'!AA215,'Project 2'!AA215,'Project 3'!AA215)</f>
        <v>0</v>
      </c>
      <c r="AY61" s="131">
        <f>CHOOSE(MATCH($C$5,Inputs!$I$11:$O$11,0),'Project 1'!AB215,'Project 2'!AB215,'Project 3'!AB215)</f>
        <v>0</v>
      </c>
      <c r="AZ61" s="131">
        <f>CHOOSE(MATCH($C$5,Inputs!$I$11:$O$11,0),'Project 1'!AC215,'Project 2'!AC215,'Project 3'!AC215)</f>
        <v>0</v>
      </c>
      <c r="BA61" s="131">
        <f ca="1">CHOOSE(MATCH($C$5,Inputs!$I$11:$O$11,0),'Project 1'!AD215,'Project 2'!AD215,'Project 3'!AD215)</f>
        <v>0</v>
      </c>
      <c r="BB61" s="131">
        <f ca="1">CHOOSE(MATCH($C$5,Inputs!$I$11:$O$11,0),'Project 1'!AE215,'Project 2'!AE215,'Project 3'!AE215)</f>
        <v>0</v>
      </c>
      <c r="BC61" s="131">
        <f ca="1">CHOOSE(MATCH($C$5,Inputs!$I$11:$O$11,0),'Project 1'!AF215,'Project 2'!AF215,'Project 3'!AF215)</f>
        <v>0</v>
      </c>
      <c r="BD61" s="131">
        <f ca="1">CHOOSE(MATCH($C$5,Inputs!$I$11:$O$11,0),'Project 1'!AG215,'Project 2'!AG215,'Project 3'!AG215)</f>
        <v>0</v>
      </c>
      <c r="BE61" s="131">
        <f ca="1">CHOOSE(MATCH($C$5,Inputs!$I$11:$O$11,0),'Project 1'!AH215,'Project 2'!AH215,'Project 3'!AH215)</f>
        <v>0</v>
      </c>
      <c r="BF61" s="131">
        <f ca="1">CHOOSE(MATCH($C$5,Inputs!$I$11:$O$11,0),'Project 1'!AI215,'Project 2'!AI215,'Project 3'!AI215)</f>
        <v>0</v>
      </c>
      <c r="BG61" s="131">
        <f ca="1">CHOOSE(MATCH($C$5,Inputs!$I$11:$O$11,0),'Project 1'!AJ215,'Project 2'!AJ215,'Project 3'!AJ215)</f>
        <v>0</v>
      </c>
      <c r="BH61" s="131">
        <f ca="1">CHOOSE(MATCH($C$5,Inputs!$I$11:$O$11,0),'Project 1'!AK215,'Project 2'!AK215,'Project 3'!AK215)</f>
        <v>0</v>
      </c>
      <c r="BI61" s="131">
        <f ca="1">CHOOSE(MATCH($C$5,Inputs!$I$11:$O$11,0),'Project 1'!AL215,'Project 2'!AL215,'Project 3'!AL215)</f>
        <v>0</v>
      </c>
      <c r="BJ61" s="131">
        <f ca="1">CHOOSE(MATCH($C$5,Inputs!$I$11:$O$11,0),'Project 1'!AM215,'Project 2'!AM215,'Project 3'!AM215)</f>
        <v>0</v>
      </c>
      <c r="BK61" s="131">
        <f ca="1">CHOOSE(MATCH($C$5,Inputs!$I$11:$O$11,0),'Project 1'!AN215,'Project 2'!AN215,'Project 3'!AN215)</f>
        <v>0</v>
      </c>
      <c r="BL61" s="131">
        <f ca="1">CHOOSE(MATCH($C$5,Inputs!$I$11:$O$11,0),'Project 1'!AO215,'Project 2'!AO215,'Project 3'!AO215)</f>
        <v>0</v>
      </c>
      <c r="BM61" s="131">
        <f ca="1">CHOOSE(MATCH($C$5,Inputs!$I$11:$O$11,0),'Project 1'!AP215,'Project 2'!AP215,'Project 3'!AP215)</f>
        <v>0</v>
      </c>
      <c r="BN61" s="131">
        <f ca="1">CHOOSE(MATCH($C$5,Inputs!$I$11:$O$11,0),'Project 1'!AQ215,'Project 2'!AQ215,'Project 3'!AQ215)</f>
        <v>0</v>
      </c>
      <c r="BO61" s="131">
        <f ca="1">CHOOSE(MATCH($C$5,Inputs!$I$11:$O$11,0),'Project 1'!AR215,'Project 2'!AR215,'Project 3'!AR215)</f>
        <v>0</v>
      </c>
      <c r="BP61" s="131">
        <f ca="1">CHOOSE(MATCH($C$5,Inputs!$I$11:$O$11,0),'Project 1'!AS215,'Project 2'!AS215,'Project 3'!AS215)</f>
        <v>0</v>
      </c>
      <c r="BQ61" s="131">
        <f ca="1">CHOOSE(MATCH($C$5,Inputs!$I$11:$O$11,0),'Project 1'!AT215,'Project 2'!AT215,'Project 3'!AT215)</f>
        <v>0</v>
      </c>
      <c r="BR61" s="131">
        <f ca="1">CHOOSE(MATCH($C$5,Inputs!$I$11:$O$11,0),'Project 1'!AU215,'Project 2'!AU215,'Project 3'!AU215)</f>
        <v>0</v>
      </c>
      <c r="BS61" s="131">
        <f ca="1">CHOOSE(MATCH($C$5,Inputs!$I$11:$O$11,0),'Project 1'!AV215,'Project 2'!AV215,'Project 3'!AV215)</f>
        <v>0</v>
      </c>
      <c r="BT61" s="131">
        <f ca="1">CHOOSE(MATCH($C$5,Inputs!$I$11:$O$11,0),'Project 1'!AW215,'Project 2'!AW215,'Project 3'!AW215)</f>
        <v>0</v>
      </c>
      <c r="BU61" s="131">
        <f ca="1">CHOOSE(MATCH($C$5,Inputs!$I$11:$O$11,0),'Project 1'!AX215,'Project 2'!AX215,'Project 3'!AX215)</f>
        <v>0</v>
      </c>
      <c r="BV61" s="131">
        <f ca="1">CHOOSE(MATCH($C$5,Inputs!$I$11:$O$11,0),'Project 1'!AY215,'Project 2'!AY215,'Project 3'!AY215)</f>
        <v>0</v>
      </c>
      <c r="BW61" s="131">
        <f ca="1">CHOOSE(MATCH($C$5,Inputs!$I$11:$O$11,0),'Project 1'!AZ215,'Project 2'!AZ215,'Project 3'!AZ215)</f>
        <v>0</v>
      </c>
      <c r="BX61" s="131">
        <f ca="1">CHOOSE(MATCH($C$5,Inputs!$I$11:$O$11,0),'Project 1'!BA215,'Project 2'!BA215,'Project 3'!BA215)</f>
        <v>0</v>
      </c>
      <c r="BY61" s="131">
        <f ca="1">CHOOSE(MATCH($C$5,Inputs!$I$11:$O$11,0),'Project 1'!BB215,'Project 2'!BB215,'Project 3'!BB215)</f>
        <v>0</v>
      </c>
      <c r="BZ61" s="131">
        <f ca="1">CHOOSE(MATCH($C$5,Inputs!$I$11:$O$11,0),'Project 1'!BC215,'Project 2'!BC215,'Project 3'!BC215)</f>
        <v>0</v>
      </c>
      <c r="CA61" s="131">
        <f ca="1">CHOOSE(MATCH($C$5,Inputs!$I$11:$O$11,0),'Project 1'!BD215,'Project 2'!BD215,'Project 3'!BD215)</f>
        <v>0</v>
      </c>
      <c r="CB61" s="131">
        <f ca="1">CHOOSE(MATCH($C$5,Inputs!$I$11:$O$11,0),'Project 1'!BE215,'Project 2'!BE215,'Project 3'!BE215)</f>
        <v>0</v>
      </c>
      <c r="CC61" s="131">
        <f ca="1">CHOOSE(MATCH($C$5,Inputs!$I$11:$O$11,0),'Project 1'!BF215,'Project 2'!BF215,'Project 3'!BF215)</f>
        <v>0</v>
      </c>
      <c r="CD61" s="131">
        <f ca="1">CHOOSE(MATCH($C$5,Inputs!$I$11:$O$11,0),'Project 1'!BG215,'Project 2'!BG215,'Project 3'!BG215)</f>
        <v>0</v>
      </c>
      <c r="CE61" s="131">
        <f ca="1">CHOOSE(MATCH($C$5,Inputs!$I$11:$O$11,0),'Project 1'!BH215,'Project 2'!BH215,'Project 3'!BH215)</f>
        <v>0</v>
      </c>
      <c r="CF61" s="131">
        <f ca="1">CHOOSE(MATCH($C$5,Inputs!$I$11:$O$11,0),'Project 1'!BI215,'Project 2'!BI215,'Project 3'!BI215)</f>
        <v>0</v>
      </c>
      <c r="CG61" s="131">
        <f ca="1">CHOOSE(MATCH($C$5,Inputs!$I$11:$O$11,0),'Project 1'!BJ215,'Project 2'!BJ215,'Project 3'!BJ215)</f>
        <v>0</v>
      </c>
      <c r="CH61" s="131">
        <f ca="1">CHOOSE(MATCH($C$5,Inputs!$I$11:$O$11,0),'Project 1'!BK215,'Project 2'!BK215,'Project 3'!BK215)</f>
        <v>0</v>
      </c>
      <c r="CI61" s="131">
        <f ca="1">CHOOSE(MATCH($C$5,Inputs!$I$11:$O$11,0),'Project 1'!BL215,'Project 2'!BL215,'Project 3'!BL215)</f>
        <v>0</v>
      </c>
      <c r="CJ61" s="131">
        <f ca="1">CHOOSE(MATCH($C$5,Inputs!$I$11:$O$11,0),'Project 1'!BM215,'Project 2'!BM215,'Project 3'!BM215)</f>
        <v>0</v>
      </c>
      <c r="CK61" s="131">
        <f ca="1">CHOOSE(MATCH($C$5,Inputs!$I$11:$O$11,0),'Project 1'!BN215,'Project 2'!BN215,'Project 3'!BN215)</f>
        <v>0</v>
      </c>
      <c r="CL61" s="131">
        <f ca="1">CHOOSE(MATCH($C$5,Inputs!$I$11:$O$11,0),'Project 1'!BO215,'Project 2'!BO215,'Project 3'!BO215)</f>
        <v>0</v>
      </c>
      <c r="CM61" s="131">
        <f ca="1">CHOOSE(MATCH($C$5,Inputs!$I$11:$O$11,0),'Project 1'!BP215,'Project 2'!BP215,'Project 3'!BP215)</f>
        <v>0</v>
      </c>
      <c r="CN61" s="131">
        <f ca="1">CHOOSE(MATCH($C$5,Inputs!$I$11:$O$11,0),'Project 1'!BQ215,'Project 2'!BQ215,'Project 3'!BQ215)</f>
        <v>0</v>
      </c>
      <c r="CO61" s="131">
        <f ca="1">CHOOSE(MATCH($C$5,Inputs!$I$11:$O$11,0),'Project 1'!BR215,'Project 2'!BR215,'Project 3'!BR215)</f>
        <v>0</v>
      </c>
      <c r="CP61" s="131">
        <f ca="1">CHOOSE(MATCH($C$5,Inputs!$I$11:$O$11,0),'Project 1'!BS215,'Project 2'!BS215,'Project 3'!BS215)</f>
        <v>0</v>
      </c>
      <c r="CQ61" s="131">
        <f ca="1">CHOOSE(MATCH($C$5,Inputs!$I$11:$O$11,0),'Project 1'!BT215,'Project 2'!BT215,'Project 3'!BT215)</f>
        <v>0</v>
      </c>
      <c r="CR61" s="131">
        <f ca="1">CHOOSE(MATCH($C$5,Inputs!$I$11:$O$11,0),'Project 1'!BU215,'Project 2'!BU215,'Project 3'!BU215)</f>
        <v>0</v>
      </c>
      <c r="CS61" s="131">
        <f ca="1">CHOOSE(MATCH($C$5,Inputs!$I$11:$O$11,0),'Project 1'!BV215,'Project 2'!BV215,'Project 3'!BV215)</f>
        <v>0</v>
      </c>
      <c r="CT61" s="131">
        <f ca="1">CHOOSE(MATCH($C$5,Inputs!$I$11:$O$11,0),'Project 1'!BW215,'Project 2'!BW215,'Project 3'!BW215)</f>
        <v>0</v>
      </c>
      <c r="CU61" s="131">
        <f ca="1">CHOOSE(MATCH($C$5,Inputs!$I$11:$O$11,0),'Project 1'!BX215,'Project 2'!BX215,'Project 3'!BX215)</f>
        <v>0</v>
      </c>
      <c r="CV61" s="131">
        <f ca="1">CHOOSE(MATCH($C$5,Inputs!$I$11:$O$11,0),'Project 1'!BY215,'Project 2'!BY215,'Project 3'!BY215)</f>
        <v>0</v>
      </c>
      <c r="CW61" s="131">
        <f ca="1">CHOOSE(MATCH($C$5,Inputs!$I$11:$O$11,0),'Project 1'!BZ215,'Project 2'!BZ215,'Project 3'!BZ215)</f>
        <v>0</v>
      </c>
      <c r="CX61" s="131">
        <f ca="1">CHOOSE(MATCH($C$5,Inputs!$I$11:$O$11,0),'Project 1'!CA215,'Project 2'!CA215,'Project 3'!CA215)</f>
        <v>0</v>
      </c>
      <c r="CY61" s="131">
        <f ca="1">CHOOSE(MATCH($C$5,Inputs!$I$11:$O$11,0),'Project 1'!CB215,'Project 2'!CB215,'Project 3'!CB215)</f>
        <v>0</v>
      </c>
      <c r="CZ61" s="131">
        <f ca="1">CHOOSE(MATCH($C$5,Inputs!$I$11:$O$11,0),'Project 1'!CC215,'Project 2'!CC215,'Project 3'!CC215)</f>
        <v>0</v>
      </c>
      <c r="DA61" s="131">
        <f ca="1">CHOOSE(MATCH($C$5,Inputs!$I$11:$O$11,0),'Project 1'!CD215,'Project 2'!CD215,'Project 3'!CD215)</f>
        <v>0</v>
      </c>
      <c r="DB61" s="131">
        <f ca="1">CHOOSE(MATCH($C$5,Inputs!$I$11:$O$11,0),'Project 1'!CE215,'Project 2'!CE215,'Project 3'!CE215)</f>
        <v>0</v>
      </c>
      <c r="DC61" s="131">
        <f ca="1">CHOOSE(MATCH($C$5,Inputs!$I$11:$O$11,0),'Project 1'!CF215,'Project 2'!CF215,'Project 3'!CF215)</f>
        <v>0</v>
      </c>
      <c r="DD61" s="131">
        <f ca="1">CHOOSE(MATCH($C$5,Inputs!$I$11:$O$11,0),'Project 1'!CG215,'Project 2'!CG215,'Project 3'!CG215)</f>
        <v>0</v>
      </c>
      <c r="DE61" s="131">
        <f ca="1">CHOOSE(MATCH($C$5,Inputs!$I$11:$O$11,0),'Project 1'!CH215,'Project 2'!CH215,'Project 3'!CH215)</f>
        <v>0</v>
      </c>
      <c r="DF61" s="131">
        <f ca="1">CHOOSE(MATCH($C$5,Inputs!$I$11:$O$11,0),'Project 1'!CI215,'Project 2'!CI215,'Project 3'!CI215)</f>
        <v>0</v>
      </c>
      <c r="DG61" s="131">
        <f ca="1">CHOOSE(MATCH($C$5,Inputs!$I$11:$O$11,0),'Project 1'!CJ215,'Project 2'!CJ215,'Project 3'!CJ215)</f>
        <v>0</v>
      </c>
      <c r="DH61" s="131">
        <f ca="1">CHOOSE(MATCH($C$5,Inputs!$I$11:$O$11,0),'Project 1'!CK215,'Project 2'!CK215,'Project 3'!CK215)</f>
        <v>0</v>
      </c>
      <c r="DI61" s="131">
        <f ca="1">CHOOSE(MATCH($C$5,Inputs!$I$11:$O$11,0),'Project 1'!CL215,'Project 2'!CL215,'Project 3'!CL215)</f>
        <v>0</v>
      </c>
      <c r="DJ61" s="131">
        <f ca="1">CHOOSE(MATCH($C$5,Inputs!$I$11:$O$11,0),'Project 1'!CM215,'Project 2'!CM215,'Project 3'!CM215)</f>
        <v>0</v>
      </c>
      <c r="DK61" s="131">
        <f ca="1">CHOOSE(MATCH($C$5,Inputs!$I$11:$O$11,0),'Project 1'!CN215,'Project 2'!CN215,'Project 3'!CN215)</f>
        <v>0</v>
      </c>
      <c r="DL61" s="131">
        <f ca="1">CHOOSE(MATCH($C$5,Inputs!$I$11:$O$11,0),'Project 1'!CO215,'Project 2'!CO215,'Project 3'!CO215)</f>
        <v>0</v>
      </c>
      <c r="DM61" s="131">
        <f ca="1">CHOOSE(MATCH($C$5,Inputs!$I$11:$O$11,0),'Project 1'!CP215,'Project 2'!CP215,'Project 3'!CP215)</f>
        <v>0</v>
      </c>
      <c r="DN61" s="131">
        <f ca="1">CHOOSE(MATCH($C$5,Inputs!$I$11:$O$11,0),'Project 1'!CQ215,'Project 2'!CQ215,'Project 3'!CQ215)</f>
        <v>0</v>
      </c>
      <c r="DO61" s="131">
        <f ca="1">CHOOSE(MATCH($C$5,Inputs!$I$11:$O$11,0),'Project 1'!CR215,'Project 2'!CR215,'Project 3'!CR215)</f>
        <v>0</v>
      </c>
      <c r="DP61" s="131">
        <f ca="1">CHOOSE(MATCH($C$5,Inputs!$I$11:$O$11,0),'Project 1'!CS215,'Project 2'!CS215,'Project 3'!CS215)</f>
        <v>0</v>
      </c>
      <c r="DQ61" s="131">
        <f ca="1">CHOOSE(MATCH($C$5,Inputs!$I$11:$O$11,0),'Project 1'!CT215,'Project 2'!CT215,'Project 3'!CT215)</f>
        <v>0</v>
      </c>
      <c r="DR61" s="131">
        <f ca="1">CHOOSE(MATCH($C$5,Inputs!$I$11:$O$11,0),'Project 1'!CU215,'Project 2'!CU215,'Project 3'!CU215)</f>
        <v>0</v>
      </c>
      <c r="DS61" s="131">
        <f ca="1">CHOOSE(MATCH($C$5,Inputs!$I$11:$O$11,0),'Project 1'!CV215,'Project 2'!CV215,'Project 3'!CV215)</f>
        <v>0</v>
      </c>
      <c r="DT61" s="131">
        <f ca="1">CHOOSE(MATCH($C$5,Inputs!$I$11:$O$11,0),'Project 1'!CW215,'Project 2'!CW215,'Project 3'!CW215)</f>
        <v>0</v>
      </c>
      <c r="DU61" s="131">
        <f ca="1">CHOOSE(MATCH($C$5,Inputs!$I$11:$O$11,0),'Project 1'!CX215,'Project 2'!CX215,'Project 3'!CX215)</f>
        <v>0</v>
      </c>
      <c r="DV61" s="131">
        <f ca="1">CHOOSE(MATCH($C$5,Inputs!$I$11:$O$11,0),'Project 1'!CY215,'Project 2'!CY215,'Project 3'!CY215)</f>
        <v>0</v>
      </c>
      <c r="DW61" s="131">
        <f ca="1">CHOOSE(MATCH($C$5,Inputs!$I$11:$O$11,0),'Project 1'!CZ215,'Project 2'!CZ215,'Project 3'!CZ215)</f>
        <v>0</v>
      </c>
      <c r="DX61" s="131">
        <f ca="1">CHOOSE(MATCH($C$5,Inputs!$I$11:$O$11,0),'Project 1'!DA215,'Project 2'!DA215,'Project 3'!DA215)</f>
        <v>0</v>
      </c>
      <c r="DY61" s="131">
        <f ca="1">CHOOSE(MATCH($C$5,Inputs!$I$11:$O$11,0),'Project 1'!DB215,'Project 2'!DB215,'Project 3'!DB215)</f>
        <v>0</v>
      </c>
      <c r="DZ61" s="131">
        <f ca="1">CHOOSE(MATCH($C$5,Inputs!$I$11:$O$11,0),'Project 1'!DC215,'Project 2'!DC215,'Project 3'!DC215)</f>
        <v>0</v>
      </c>
      <c r="EA61" s="131">
        <f ca="1">CHOOSE(MATCH($C$5,Inputs!$I$11:$O$11,0),'Project 1'!DD215,'Project 2'!DD215,'Project 3'!DD215)</f>
        <v>0</v>
      </c>
      <c r="EB61" s="131">
        <f ca="1">CHOOSE(MATCH($C$5,Inputs!$I$11:$O$11,0),'Project 1'!DE215,'Project 2'!DE215,'Project 3'!DE215)</f>
        <v>0</v>
      </c>
      <c r="EC61" s="131">
        <f ca="1">CHOOSE(MATCH($C$5,Inputs!$I$11:$O$11,0),'Project 1'!DF215,'Project 2'!DF215,'Project 3'!DF215)</f>
        <v>0</v>
      </c>
      <c r="ED61" s="131">
        <f ca="1">CHOOSE(MATCH($C$5,Inputs!$I$11:$O$11,0),'Project 1'!DG215,'Project 2'!DG215,'Project 3'!DG215)</f>
        <v>0</v>
      </c>
      <c r="EE61" s="131">
        <f ca="1">CHOOSE(MATCH($C$5,Inputs!$I$11:$O$11,0),'Project 1'!DH215,'Project 2'!DH215,'Project 3'!DH215)</f>
        <v>0</v>
      </c>
      <c r="EF61" s="131">
        <f ca="1">CHOOSE(MATCH($C$5,Inputs!$I$11:$O$11,0),'Project 1'!DI215,'Project 2'!DI215,'Project 3'!DI215)</f>
        <v>0</v>
      </c>
      <c r="EG61" s="131">
        <f ca="1">CHOOSE(MATCH($C$5,Inputs!$I$11:$O$11,0),'Project 1'!DJ215,'Project 2'!DJ215,'Project 3'!DJ215)</f>
        <v>0</v>
      </c>
      <c r="EH61" s="131">
        <f ca="1">CHOOSE(MATCH($C$5,Inputs!$I$11:$O$11,0),'Project 1'!DK215,'Project 2'!DK215,'Project 3'!DK215)</f>
        <v>0</v>
      </c>
      <c r="EI61" s="131">
        <f ca="1">CHOOSE(MATCH($C$5,Inputs!$I$11:$O$11,0),'Project 1'!DL215,'Project 2'!DL215,'Project 3'!DL215)</f>
        <v>0</v>
      </c>
      <c r="EJ61" s="131">
        <f ca="1">CHOOSE(MATCH($C$5,Inputs!$I$11:$O$11,0),'Project 1'!DM215,'Project 2'!DM215,'Project 3'!DM215)</f>
        <v>0</v>
      </c>
      <c r="EK61" s="131">
        <f ca="1">CHOOSE(MATCH($C$5,Inputs!$I$11:$O$11,0),'Project 1'!DN215,'Project 2'!DN215,'Project 3'!DN215)</f>
        <v>0</v>
      </c>
      <c r="EL61" s="131">
        <f ca="1">CHOOSE(MATCH($C$5,Inputs!$I$11:$O$11,0),'Project 1'!DO215,'Project 2'!DO215,'Project 3'!DO215)</f>
        <v>0</v>
      </c>
      <c r="EM61" s="131">
        <f ca="1">CHOOSE(MATCH($C$5,Inputs!$I$11:$O$11,0),'Project 1'!DP215,'Project 2'!DP215,'Project 3'!DP215)</f>
        <v>0</v>
      </c>
      <c r="EN61" s="131">
        <f ca="1">CHOOSE(MATCH($C$5,Inputs!$I$11:$O$11,0),'Project 1'!DQ215,'Project 2'!DQ215,'Project 3'!DQ215)</f>
        <v>0</v>
      </c>
      <c r="EO61" s="131">
        <f ca="1">CHOOSE(MATCH($C$5,Inputs!$I$11:$O$11,0),'Project 1'!DR215,'Project 2'!DR215,'Project 3'!DR215)</f>
        <v>0</v>
      </c>
      <c r="EP61" s="131">
        <f ca="1">CHOOSE(MATCH($C$5,Inputs!$I$11:$O$11,0),'Project 1'!DS215,'Project 2'!DS215,'Project 3'!DS215)</f>
        <v>0</v>
      </c>
      <c r="EQ61" s="131">
        <f ca="1">CHOOSE(MATCH($C$5,Inputs!$I$11:$O$11,0),'Project 1'!DT215,'Project 2'!DT215,'Project 3'!DT215)</f>
        <v>0</v>
      </c>
      <c r="ER61" s="131">
        <f ca="1">CHOOSE(MATCH($C$5,Inputs!$I$11:$O$11,0),'Project 1'!DU215,'Project 2'!DU215,'Project 3'!DU215)</f>
        <v>0</v>
      </c>
      <c r="ES61" s="131">
        <f ca="1">CHOOSE(MATCH($C$5,Inputs!$I$11:$O$11,0),'Project 1'!DV215,'Project 2'!DV215,'Project 3'!DV215)</f>
        <v>0</v>
      </c>
      <c r="ET61" s="131">
        <f ca="1">CHOOSE(MATCH($C$5,Inputs!$I$11:$O$11,0),'Project 1'!DW215,'Project 2'!DW215,'Project 3'!DW215)</f>
        <v>0</v>
      </c>
      <c r="EU61" s="131">
        <f ca="1">CHOOSE(MATCH($C$5,Inputs!$I$11:$O$11,0),'Project 1'!DX215,'Project 2'!DX215,'Project 3'!DX215)</f>
        <v>0</v>
      </c>
      <c r="EV61" s="131">
        <f ca="1">CHOOSE(MATCH($C$5,Inputs!$I$11:$O$11,0),'Project 1'!DY215,'Project 2'!DY215,'Project 3'!DY215)</f>
        <v>0</v>
      </c>
      <c r="EW61" s="131">
        <f ca="1">CHOOSE(MATCH($C$5,Inputs!$I$11:$O$11,0),'Project 1'!DZ215,'Project 2'!DZ215,'Project 3'!DZ215)</f>
        <v>0</v>
      </c>
    </row>
    <row r="62" spans="32:153">
      <c r="AF62" s="135" t="s">
        <v>260</v>
      </c>
      <c r="AG62" s="131">
        <f>CHOOSE(MATCH($C$5,Inputs!$I$11:$O$11,0),'Project 1'!J216,'Project 2'!J216,'Project 3'!J216)</f>
        <v>0</v>
      </c>
      <c r="AH62" s="131">
        <f>CHOOSE(MATCH($C$5,Inputs!$I$11:$O$11,0),'Project 1'!K216,'Project 2'!K216,'Project 3'!K216)</f>
        <v>0</v>
      </c>
      <c r="AI62" s="131">
        <f>CHOOSE(MATCH($C$5,Inputs!$I$11:$O$11,0),'Project 1'!L216,'Project 2'!L216,'Project 3'!L216)</f>
        <v>0</v>
      </c>
      <c r="AJ62" s="131">
        <f>CHOOSE(MATCH($C$5,Inputs!$I$11:$O$11,0),'Project 1'!M216,'Project 2'!M216,'Project 3'!M216)</f>
        <v>0</v>
      </c>
      <c r="AK62" s="131">
        <f>CHOOSE(MATCH($C$5,Inputs!$I$11:$O$11,0),'Project 1'!N216,'Project 2'!N216,'Project 3'!N216)</f>
        <v>0</v>
      </c>
      <c r="AL62" s="131">
        <f>CHOOSE(MATCH($C$5,Inputs!$I$11:$O$11,0),'Project 1'!O216,'Project 2'!O216,'Project 3'!O216)</f>
        <v>0</v>
      </c>
      <c r="AM62" s="131">
        <f>CHOOSE(MATCH($C$5,Inputs!$I$11:$O$11,0),'Project 1'!P216,'Project 2'!P216,'Project 3'!P216)</f>
        <v>0</v>
      </c>
      <c r="AN62" s="131">
        <f>CHOOSE(MATCH($C$5,Inputs!$I$11:$O$11,0),'Project 1'!Q216,'Project 2'!Q216,'Project 3'!Q216)</f>
        <v>0</v>
      </c>
      <c r="AO62" s="131">
        <f>CHOOSE(MATCH($C$5,Inputs!$I$11:$O$11,0),'Project 1'!R216,'Project 2'!R216,'Project 3'!R216)</f>
        <v>0</v>
      </c>
      <c r="AP62" s="131">
        <f>CHOOSE(MATCH($C$5,Inputs!$I$11:$O$11,0),'Project 1'!S216,'Project 2'!S216,'Project 3'!S216)</f>
        <v>0</v>
      </c>
      <c r="AQ62" s="131">
        <f>CHOOSE(MATCH($C$5,Inputs!$I$11:$O$11,0),'Project 1'!T216,'Project 2'!T216,'Project 3'!T216)</f>
        <v>0</v>
      </c>
      <c r="AR62" s="131">
        <f>CHOOSE(MATCH($C$5,Inputs!$I$11:$O$11,0),'Project 1'!U216,'Project 2'!U216,'Project 3'!U216)</f>
        <v>0</v>
      </c>
      <c r="AS62" s="131">
        <f>CHOOSE(MATCH($C$5,Inputs!$I$11:$O$11,0),'Project 1'!V216,'Project 2'!V216,'Project 3'!V216)</f>
        <v>0</v>
      </c>
      <c r="AT62" s="131">
        <f>CHOOSE(MATCH($C$5,Inputs!$I$11:$O$11,0),'Project 1'!W216,'Project 2'!W216,'Project 3'!W216)</f>
        <v>0</v>
      </c>
      <c r="AU62" s="131">
        <f>CHOOSE(MATCH($C$5,Inputs!$I$11:$O$11,0),'Project 1'!X216,'Project 2'!X216,'Project 3'!X216)</f>
        <v>0</v>
      </c>
      <c r="AV62" s="131">
        <f>CHOOSE(MATCH($C$5,Inputs!$I$11:$O$11,0),'Project 1'!Y216,'Project 2'!Y216,'Project 3'!Y216)</f>
        <v>0</v>
      </c>
      <c r="AW62" s="131">
        <f>CHOOSE(MATCH($C$5,Inputs!$I$11:$O$11,0),'Project 1'!Z216,'Project 2'!Z216,'Project 3'!Z216)</f>
        <v>0</v>
      </c>
      <c r="AX62" s="131">
        <f>CHOOSE(MATCH($C$5,Inputs!$I$11:$O$11,0),'Project 1'!AA216,'Project 2'!AA216,'Project 3'!AA216)</f>
        <v>0</v>
      </c>
      <c r="AY62" s="131">
        <f>CHOOSE(MATCH($C$5,Inputs!$I$11:$O$11,0),'Project 1'!AB216,'Project 2'!AB216,'Project 3'!AB216)</f>
        <v>0</v>
      </c>
      <c r="AZ62" s="131">
        <f>CHOOSE(MATCH($C$5,Inputs!$I$11:$O$11,0),'Project 1'!AC216,'Project 2'!AC216,'Project 3'!AC216)</f>
        <v>0</v>
      </c>
      <c r="BA62" s="131">
        <f ca="1">CHOOSE(MATCH($C$5,Inputs!$I$11:$O$11,0),'Project 1'!AD216,'Project 2'!AD216,'Project 3'!AD216)</f>
        <v>0</v>
      </c>
      <c r="BB62" s="131">
        <f ca="1">CHOOSE(MATCH($C$5,Inputs!$I$11:$O$11,0),'Project 1'!AE216,'Project 2'!AE216,'Project 3'!AE216)</f>
        <v>0</v>
      </c>
      <c r="BC62" s="131">
        <f ca="1">CHOOSE(MATCH($C$5,Inputs!$I$11:$O$11,0),'Project 1'!AF216,'Project 2'!AF216,'Project 3'!AF216)</f>
        <v>0</v>
      </c>
      <c r="BD62" s="131">
        <f ca="1">CHOOSE(MATCH($C$5,Inputs!$I$11:$O$11,0),'Project 1'!AG216,'Project 2'!AG216,'Project 3'!AG216)</f>
        <v>0</v>
      </c>
      <c r="BE62" s="131">
        <f ca="1">CHOOSE(MATCH($C$5,Inputs!$I$11:$O$11,0),'Project 1'!AH216,'Project 2'!AH216,'Project 3'!AH216)</f>
        <v>0</v>
      </c>
      <c r="BF62" s="131">
        <f ca="1">CHOOSE(MATCH($C$5,Inputs!$I$11:$O$11,0),'Project 1'!AI216,'Project 2'!AI216,'Project 3'!AI216)</f>
        <v>0</v>
      </c>
      <c r="BG62" s="131">
        <f ca="1">CHOOSE(MATCH($C$5,Inputs!$I$11:$O$11,0),'Project 1'!AJ216,'Project 2'!AJ216,'Project 3'!AJ216)</f>
        <v>0</v>
      </c>
      <c r="BH62" s="131">
        <f ca="1">CHOOSE(MATCH($C$5,Inputs!$I$11:$O$11,0),'Project 1'!AK216,'Project 2'!AK216,'Project 3'!AK216)</f>
        <v>0</v>
      </c>
      <c r="BI62" s="131">
        <f ca="1">CHOOSE(MATCH($C$5,Inputs!$I$11:$O$11,0),'Project 1'!AL216,'Project 2'!AL216,'Project 3'!AL216)</f>
        <v>0</v>
      </c>
      <c r="BJ62" s="131">
        <f ca="1">CHOOSE(MATCH($C$5,Inputs!$I$11:$O$11,0),'Project 1'!AM216,'Project 2'!AM216,'Project 3'!AM216)</f>
        <v>0</v>
      </c>
      <c r="BK62" s="131">
        <f ca="1">CHOOSE(MATCH($C$5,Inputs!$I$11:$O$11,0),'Project 1'!AN216,'Project 2'!AN216,'Project 3'!AN216)</f>
        <v>0</v>
      </c>
      <c r="BL62" s="131">
        <f ca="1">CHOOSE(MATCH($C$5,Inputs!$I$11:$O$11,0),'Project 1'!AO216,'Project 2'!AO216,'Project 3'!AO216)</f>
        <v>0</v>
      </c>
      <c r="BM62" s="131">
        <f ca="1">CHOOSE(MATCH($C$5,Inputs!$I$11:$O$11,0),'Project 1'!AP216,'Project 2'!AP216,'Project 3'!AP216)</f>
        <v>0</v>
      </c>
      <c r="BN62" s="131">
        <f ca="1">CHOOSE(MATCH($C$5,Inputs!$I$11:$O$11,0),'Project 1'!AQ216,'Project 2'!AQ216,'Project 3'!AQ216)</f>
        <v>0</v>
      </c>
      <c r="BO62" s="131">
        <f ca="1">CHOOSE(MATCH($C$5,Inputs!$I$11:$O$11,0),'Project 1'!AR216,'Project 2'!AR216,'Project 3'!AR216)</f>
        <v>0</v>
      </c>
      <c r="BP62" s="131">
        <f ca="1">CHOOSE(MATCH($C$5,Inputs!$I$11:$O$11,0),'Project 1'!AS216,'Project 2'!AS216,'Project 3'!AS216)</f>
        <v>0</v>
      </c>
      <c r="BQ62" s="131">
        <f ca="1">CHOOSE(MATCH($C$5,Inputs!$I$11:$O$11,0),'Project 1'!AT216,'Project 2'!AT216,'Project 3'!AT216)</f>
        <v>0</v>
      </c>
      <c r="BR62" s="131">
        <f ca="1">CHOOSE(MATCH($C$5,Inputs!$I$11:$O$11,0),'Project 1'!AU216,'Project 2'!AU216,'Project 3'!AU216)</f>
        <v>0</v>
      </c>
      <c r="BS62" s="131">
        <f ca="1">CHOOSE(MATCH($C$5,Inputs!$I$11:$O$11,0),'Project 1'!AV216,'Project 2'!AV216,'Project 3'!AV216)</f>
        <v>0</v>
      </c>
      <c r="BT62" s="131">
        <f ca="1">CHOOSE(MATCH($C$5,Inputs!$I$11:$O$11,0),'Project 1'!AW216,'Project 2'!AW216,'Project 3'!AW216)</f>
        <v>0</v>
      </c>
      <c r="BU62" s="131">
        <f ca="1">CHOOSE(MATCH($C$5,Inputs!$I$11:$O$11,0),'Project 1'!AX216,'Project 2'!AX216,'Project 3'!AX216)</f>
        <v>0</v>
      </c>
      <c r="BV62" s="131">
        <f ca="1">CHOOSE(MATCH($C$5,Inputs!$I$11:$O$11,0),'Project 1'!AY216,'Project 2'!AY216,'Project 3'!AY216)</f>
        <v>0</v>
      </c>
      <c r="BW62" s="131">
        <f ca="1">CHOOSE(MATCH($C$5,Inputs!$I$11:$O$11,0),'Project 1'!AZ216,'Project 2'!AZ216,'Project 3'!AZ216)</f>
        <v>0</v>
      </c>
      <c r="BX62" s="131">
        <f ca="1">CHOOSE(MATCH($C$5,Inputs!$I$11:$O$11,0),'Project 1'!BA216,'Project 2'!BA216,'Project 3'!BA216)</f>
        <v>0</v>
      </c>
      <c r="BY62" s="131">
        <f ca="1">CHOOSE(MATCH($C$5,Inputs!$I$11:$O$11,0),'Project 1'!BB216,'Project 2'!BB216,'Project 3'!BB216)</f>
        <v>0</v>
      </c>
      <c r="BZ62" s="131">
        <f ca="1">CHOOSE(MATCH($C$5,Inputs!$I$11:$O$11,0),'Project 1'!BC216,'Project 2'!BC216,'Project 3'!BC216)</f>
        <v>0</v>
      </c>
      <c r="CA62" s="131">
        <f ca="1">CHOOSE(MATCH($C$5,Inputs!$I$11:$O$11,0),'Project 1'!BD216,'Project 2'!BD216,'Project 3'!BD216)</f>
        <v>0</v>
      </c>
      <c r="CB62" s="131">
        <f ca="1">CHOOSE(MATCH($C$5,Inputs!$I$11:$O$11,0),'Project 1'!BE216,'Project 2'!BE216,'Project 3'!BE216)</f>
        <v>0</v>
      </c>
      <c r="CC62" s="131">
        <f ca="1">CHOOSE(MATCH($C$5,Inputs!$I$11:$O$11,0),'Project 1'!BF216,'Project 2'!BF216,'Project 3'!BF216)</f>
        <v>0</v>
      </c>
      <c r="CD62" s="131">
        <f ca="1">CHOOSE(MATCH($C$5,Inputs!$I$11:$O$11,0),'Project 1'!BG216,'Project 2'!BG216,'Project 3'!BG216)</f>
        <v>0</v>
      </c>
      <c r="CE62" s="131">
        <f ca="1">CHOOSE(MATCH($C$5,Inputs!$I$11:$O$11,0),'Project 1'!BH216,'Project 2'!BH216,'Project 3'!BH216)</f>
        <v>0</v>
      </c>
      <c r="CF62" s="131">
        <f ca="1">CHOOSE(MATCH($C$5,Inputs!$I$11:$O$11,0),'Project 1'!BI216,'Project 2'!BI216,'Project 3'!BI216)</f>
        <v>0</v>
      </c>
      <c r="CG62" s="131">
        <f ca="1">CHOOSE(MATCH($C$5,Inputs!$I$11:$O$11,0),'Project 1'!BJ216,'Project 2'!BJ216,'Project 3'!BJ216)</f>
        <v>0</v>
      </c>
      <c r="CH62" s="131">
        <f ca="1">CHOOSE(MATCH($C$5,Inputs!$I$11:$O$11,0),'Project 1'!BK216,'Project 2'!BK216,'Project 3'!BK216)</f>
        <v>0</v>
      </c>
      <c r="CI62" s="131">
        <f ca="1">CHOOSE(MATCH($C$5,Inputs!$I$11:$O$11,0),'Project 1'!BL216,'Project 2'!BL216,'Project 3'!BL216)</f>
        <v>0</v>
      </c>
      <c r="CJ62" s="131">
        <f ca="1">CHOOSE(MATCH($C$5,Inputs!$I$11:$O$11,0),'Project 1'!BM216,'Project 2'!BM216,'Project 3'!BM216)</f>
        <v>0</v>
      </c>
      <c r="CK62" s="131">
        <f ca="1">CHOOSE(MATCH($C$5,Inputs!$I$11:$O$11,0),'Project 1'!BN216,'Project 2'!BN216,'Project 3'!BN216)</f>
        <v>0</v>
      </c>
      <c r="CL62" s="131">
        <f ca="1">CHOOSE(MATCH($C$5,Inputs!$I$11:$O$11,0),'Project 1'!BO216,'Project 2'!BO216,'Project 3'!BO216)</f>
        <v>0</v>
      </c>
      <c r="CM62" s="131">
        <f ca="1">CHOOSE(MATCH($C$5,Inputs!$I$11:$O$11,0),'Project 1'!BP216,'Project 2'!BP216,'Project 3'!BP216)</f>
        <v>0</v>
      </c>
      <c r="CN62" s="131">
        <f ca="1">CHOOSE(MATCH($C$5,Inputs!$I$11:$O$11,0),'Project 1'!BQ216,'Project 2'!BQ216,'Project 3'!BQ216)</f>
        <v>0</v>
      </c>
      <c r="CO62" s="131">
        <f ca="1">CHOOSE(MATCH($C$5,Inputs!$I$11:$O$11,0),'Project 1'!BR216,'Project 2'!BR216,'Project 3'!BR216)</f>
        <v>0</v>
      </c>
      <c r="CP62" s="131">
        <f ca="1">CHOOSE(MATCH($C$5,Inputs!$I$11:$O$11,0),'Project 1'!BS216,'Project 2'!BS216,'Project 3'!BS216)</f>
        <v>0</v>
      </c>
      <c r="CQ62" s="131">
        <f ca="1">CHOOSE(MATCH($C$5,Inputs!$I$11:$O$11,0),'Project 1'!BT216,'Project 2'!BT216,'Project 3'!BT216)</f>
        <v>0</v>
      </c>
      <c r="CR62" s="131">
        <f ca="1">CHOOSE(MATCH($C$5,Inputs!$I$11:$O$11,0),'Project 1'!BU216,'Project 2'!BU216,'Project 3'!BU216)</f>
        <v>0</v>
      </c>
      <c r="CS62" s="131">
        <f ca="1">CHOOSE(MATCH($C$5,Inputs!$I$11:$O$11,0),'Project 1'!BV216,'Project 2'!BV216,'Project 3'!BV216)</f>
        <v>0</v>
      </c>
      <c r="CT62" s="131">
        <f ca="1">CHOOSE(MATCH($C$5,Inputs!$I$11:$O$11,0),'Project 1'!BW216,'Project 2'!BW216,'Project 3'!BW216)</f>
        <v>0</v>
      </c>
      <c r="CU62" s="131">
        <f ca="1">CHOOSE(MATCH($C$5,Inputs!$I$11:$O$11,0),'Project 1'!BX216,'Project 2'!BX216,'Project 3'!BX216)</f>
        <v>0</v>
      </c>
      <c r="CV62" s="131">
        <f ca="1">CHOOSE(MATCH($C$5,Inputs!$I$11:$O$11,0),'Project 1'!BY216,'Project 2'!BY216,'Project 3'!BY216)</f>
        <v>0</v>
      </c>
      <c r="CW62" s="131">
        <f ca="1">CHOOSE(MATCH($C$5,Inputs!$I$11:$O$11,0),'Project 1'!BZ216,'Project 2'!BZ216,'Project 3'!BZ216)</f>
        <v>0</v>
      </c>
      <c r="CX62" s="131">
        <f ca="1">CHOOSE(MATCH($C$5,Inputs!$I$11:$O$11,0),'Project 1'!CA216,'Project 2'!CA216,'Project 3'!CA216)</f>
        <v>0</v>
      </c>
      <c r="CY62" s="131">
        <f ca="1">CHOOSE(MATCH($C$5,Inputs!$I$11:$O$11,0),'Project 1'!CB216,'Project 2'!CB216,'Project 3'!CB216)</f>
        <v>0</v>
      </c>
      <c r="CZ62" s="131">
        <f ca="1">CHOOSE(MATCH($C$5,Inputs!$I$11:$O$11,0),'Project 1'!CC216,'Project 2'!CC216,'Project 3'!CC216)</f>
        <v>0</v>
      </c>
      <c r="DA62" s="131">
        <f ca="1">CHOOSE(MATCH($C$5,Inputs!$I$11:$O$11,0),'Project 1'!CD216,'Project 2'!CD216,'Project 3'!CD216)</f>
        <v>0</v>
      </c>
      <c r="DB62" s="131">
        <f ca="1">CHOOSE(MATCH($C$5,Inputs!$I$11:$O$11,0),'Project 1'!CE216,'Project 2'!CE216,'Project 3'!CE216)</f>
        <v>0</v>
      </c>
      <c r="DC62" s="131">
        <f ca="1">CHOOSE(MATCH($C$5,Inputs!$I$11:$O$11,0),'Project 1'!CF216,'Project 2'!CF216,'Project 3'!CF216)</f>
        <v>0</v>
      </c>
      <c r="DD62" s="131">
        <f ca="1">CHOOSE(MATCH($C$5,Inputs!$I$11:$O$11,0),'Project 1'!CG216,'Project 2'!CG216,'Project 3'!CG216)</f>
        <v>0</v>
      </c>
      <c r="DE62" s="131">
        <f ca="1">CHOOSE(MATCH($C$5,Inputs!$I$11:$O$11,0),'Project 1'!CH216,'Project 2'!CH216,'Project 3'!CH216)</f>
        <v>0</v>
      </c>
      <c r="DF62" s="131">
        <f ca="1">CHOOSE(MATCH($C$5,Inputs!$I$11:$O$11,0),'Project 1'!CI216,'Project 2'!CI216,'Project 3'!CI216)</f>
        <v>0</v>
      </c>
      <c r="DG62" s="131">
        <f ca="1">CHOOSE(MATCH($C$5,Inputs!$I$11:$O$11,0),'Project 1'!CJ216,'Project 2'!CJ216,'Project 3'!CJ216)</f>
        <v>0</v>
      </c>
      <c r="DH62" s="131">
        <f ca="1">CHOOSE(MATCH($C$5,Inputs!$I$11:$O$11,0),'Project 1'!CK216,'Project 2'!CK216,'Project 3'!CK216)</f>
        <v>0</v>
      </c>
      <c r="DI62" s="131">
        <f ca="1">CHOOSE(MATCH($C$5,Inputs!$I$11:$O$11,0),'Project 1'!CL216,'Project 2'!CL216,'Project 3'!CL216)</f>
        <v>0</v>
      </c>
      <c r="DJ62" s="131">
        <f ca="1">CHOOSE(MATCH($C$5,Inputs!$I$11:$O$11,0),'Project 1'!CM216,'Project 2'!CM216,'Project 3'!CM216)</f>
        <v>0</v>
      </c>
      <c r="DK62" s="131">
        <f ca="1">CHOOSE(MATCH($C$5,Inputs!$I$11:$O$11,0),'Project 1'!CN216,'Project 2'!CN216,'Project 3'!CN216)</f>
        <v>0</v>
      </c>
      <c r="DL62" s="131">
        <f ca="1">CHOOSE(MATCH($C$5,Inputs!$I$11:$O$11,0),'Project 1'!CO216,'Project 2'!CO216,'Project 3'!CO216)</f>
        <v>0</v>
      </c>
      <c r="DM62" s="131">
        <f ca="1">CHOOSE(MATCH($C$5,Inputs!$I$11:$O$11,0),'Project 1'!CP216,'Project 2'!CP216,'Project 3'!CP216)</f>
        <v>0</v>
      </c>
      <c r="DN62" s="131">
        <f ca="1">CHOOSE(MATCH($C$5,Inputs!$I$11:$O$11,0),'Project 1'!CQ216,'Project 2'!CQ216,'Project 3'!CQ216)</f>
        <v>0</v>
      </c>
      <c r="DO62" s="131">
        <f ca="1">CHOOSE(MATCH($C$5,Inputs!$I$11:$O$11,0),'Project 1'!CR216,'Project 2'!CR216,'Project 3'!CR216)</f>
        <v>0</v>
      </c>
      <c r="DP62" s="131">
        <f ca="1">CHOOSE(MATCH($C$5,Inputs!$I$11:$O$11,0),'Project 1'!CS216,'Project 2'!CS216,'Project 3'!CS216)</f>
        <v>0</v>
      </c>
      <c r="DQ62" s="131">
        <f ca="1">CHOOSE(MATCH($C$5,Inputs!$I$11:$O$11,0),'Project 1'!CT216,'Project 2'!CT216,'Project 3'!CT216)</f>
        <v>0</v>
      </c>
      <c r="DR62" s="131">
        <f ca="1">CHOOSE(MATCH($C$5,Inputs!$I$11:$O$11,0),'Project 1'!CU216,'Project 2'!CU216,'Project 3'!CU216)</f>
        <v>0</v>
      </c>
      <c r="DS62" s="131">
        <f ca="1">CHOOSE(MATCH($C$5,Inputs!$I$11:$O$11,0),'Project 1'!CV216,'Project 2'!CV216,'Project 3'!CV216)</f>
        <v>0</v>
      </c>
      <c r="DT62" s="131">
        <f ca="1">CHOOSE(MATCH($C$5,Inputs!$I$11:$O$11,0),'Project 1'!CW216,'Project 2'!CW216,'Project 3'!CW216)</f>
        <v>0</v>
      </c>
      <c r="DU62" s="131">
        <f ca="1">CHOOSE(MATCH($C$5,Inputs!$I$11:$O$11,0),'Project 1'!CX216,'Project 2'!CX216,'Project 3'!CX216)</f>
        <v>0</v>
      </c>
      <c r="DV62" s="131">
        <f ca="1">CHOOSE(MATCH($C$5,Inputs!$I$11:$O$11,0),'Project 1'!CY216,'Project 2'!CY216,'Project 3'!CY216)</f>
        <v>0</v>
      </c>
      <c r="DW62" s="131">
        <f ca="1">CHOOSE(MATCH($C$5,Inputs!$I$11:$O$11,0),'Project 1'!CZ216,'Project 2'!CZ216,'Project 3'!CZ216)</f>
        <v>0</v>
      </c>
      <c r="DX62" s="131">
        <f ca="1">CHOOSE(MATCH($C$5,Inputs!$I$11:$O$11,0),'Project 1'!DA216,'Project 2'!DA216,'Project 3'!DA216)</f>
        <v>0</v>
      </c>
      <c r="DY62" s="131">
        <f ca="1">CHOOSE(MATCH($C$5,Inputs!$I$11:$O$11,0),'Project 1'!DB216,'Project 2'!DB216,'Project 3'!DB216)</f>
        <v>0</v>
      </c>
      <c r="DZ62" s="131">
        <f ca="1">CHOOSE(MATCH($C$5,Inputs!$I$11:$O$11,0),'Project 1'!DC216,'Project 2'!DC216,'Project 3'!DC216)</f>
        <v>0</v>
      </c>
      <c r="EA62" s="131">
        <f ca="1">CHOOSE(MATCH($C$5,Inputs!$I$11:$O$11,0),'Project 1'!DD216,'Project 2'!DD216,'Project 3'!DD216)</f>
        <v>0</v>
      </c>
      <c r="EB62" s="131">
        <f ca="1">CHOOSE(MATCH($C$5,Inputs!$I$11:$O$11,0),'Project 1'!DE216,'Project 2'!DE216,'Project 3'!DE216)</f>
        <v>0</v>
      </c>
      <c r="EC62" s="131">
        <f ca="1">CHOOSE(MATCH($C$5,Inputs!$I$11:$O$11,0),'Project 1'!DF216,'Project 2'!DF216,'Project 3'!DF216)</f>
        <v>0</v>
      </c>
      <c r="ED62" s="131">
        <f ca="1">CHOOSE(MATCH($C$5,Inputs!$I$11:$O$11,0),'Project 1'!DG216,'Project 2'!DG216,'Project 3'!DG216)</f>
        <v>0</v>
      </c>
      <c r="EE62" s="131">
        <f ca="1">CHOOSE(MATCH($C$5,Inputs!$I$11:$O$11,0),'Project 1'!DH216,'Project 2'!DH216,'Project 3'!DH216)</f>
        <v>0</v>
      </c>
      <c r="EF62" s="131">
        <f ca="1">CHOOSE(MATCH($C$5,Inputs!$I$11:$O$11,0),'Project 1'!DI216,'Project 2'!DI216,'Project 3'!DI216)</f>
        <v>0</v>
      </c>
      <c r="EG62" s="131">
        <f ca="1">CHOOSE(MATCH($C$5,Inputs!$I$11:$O$11,0),'Project 1'!DJ216,'Project 2'!DJ216,'Project 3'!DJ216)</f>
        <v>0</v>
      </c>
      <c r="EH62" s="131">
        <f ca="1">CHOOSE(MATCH($C$5,Inputs!$I$11:$O$11,0),'Project 1'!DK216,'Project 2'!DK216,'Project 3'!DK216)</f>
        <v>0</v>
      </c>
      <c r="EI62" s="131">
        <f ca="1">CHOOSE(MATCH($C$5,Inputs!$I$11:$O$11,0),'Project 1'!DL216,'Project 2'!DL216,'Project 3'!DL216)</f>
        <v>0</v>
      </c>
      <c r="EJ62" s="131">
        <f ca="1">CHOOSE(MATCH($C$5,Inputs!$I$11:$O$11,0),'Project 1'!DM216,'Project 2'!DM216,'Project 3'!DM216)</f>
        <v>0</v>
      </c>
      <c r="EK62" s="131">
        <f ca="1">CHOOSE(MATCH($C$5,Inputs!$I$11:$O$11,0),'Project 1'!DN216,'Project 2'!DN216,'Project 3'!DN216)</f>
        <v>0</v>
      </c>
      <c r="EL62" s="131">
        <f ca="1">CHOOSE(MATCH($C$5,Inputs!$I$11:$O$11,0),'Project 1'!DO216,'Project 2'!DO216,'Project 3'!DO216)</f>
        <v>0</v>
      </c>
      <c r="EM62" s="131">
        <f ca="1">CHOOSE(MATCH($C$5,Inputs!$I$11:$O$11,0),'Project 1'!DP216,'Project 2'!DP216,'Project 3'!DP216)</f>
        <v>0</v>
      </c>
      <c r="EN62" s="131">
        <f ca="1">CHOOSE(MATCH($C$5,Inputs!$I$11:$O$11,0),'Project 1'!DQ216,'Project 2'!DQ216,'Project 3'!DQ216)</f>
        <v>0</v>
      </c>
      <c r="EO62" s="131">
        <f ca="1">CHOOSE(MATCH($C$5,Inputs!$I$11:$O$11,0),'Project 1'!DR216,'Project 2'!DR216,'Project 3'!DR216)</f>
        <v>0</v>
      </c>
      <c r="EP62" s="131">
        <f ca="1">CHOOSE(MATCH($C$5,Inputs!$I$11:$O$11,0),'Project 1'!DS216,'Project 2'!DS216,'Project 3'!DS216)</f>
        <v>0</v>
      </c>
      <c r="EQ62" s="131">
        <f ca="1">CHOOSE(MATCH($C$5,Inputs!$I$11:$O$11,0),'Project 1'!DT216,'Project 2'!DT216,'Project 3'!DT216)</f>
        <v>0</v>
      </c>
      <c r="ER62" s="131">
        <f ca="1">CHOOSE(MATCH($C$5,Inputs!$I$11:$O$11,0),'Project 1'!DU216,'Project 2'!DU216,'Project 3'!DU216)</f>
        <v>0</v>
      </c>
      <c r="ES62" s="131">
        <f ca="1">CHOOSE(MATCH($C$5,Inputs!$I$11:$O$11,0),'Project 1'!DV216,'Project 2'!DV216,'Project 3'!DV216)</f>
        <v>0</v>
      </c>
      <c r="ET62" s="131">
        <f ca="1">CHOOSE(MATCH($C$5,Inputs!$I$11:$O$11,0),'Project 1'!DW216,'Project 2'!DW216,'Project 3'!DW216)</f>
        <v>0</v>
      </c>
      <c r="EU62" s="131">
        <f ca="1">CHOOSE(MATCH($C$5,Inputs!$I$11:$O$11,0),'Project 1'!DX216,'Project 2'!DX216,'Project 3'!DX216)</f>
        <v>0</v>
      </c>
      <c r="EV62" s="131">
        <f ca="1">CHOOSE(MATCH($C$5,Inputs!$I$11:$O$11,0),'Project 1'!DY216,'Project 2'!DY216,'Project 3'!DY216)</f>
        <v>0</v>
      </c>
      <c r="EW62" s="131">
        <f ca="1">CHOOSE(MATCH($C$5,Inputs!$I$11:$O$11,0),'Project 1'!DZ216,'Project 2'!DZ216,'Project 3'!DZ216)</f>
        <v>0</v>
      </c>
    </row>
    <row r="63" spans="32:153">
      <c r="AF63" s="135" t="s">
        <v>263</v>
      </c>
      <c r="AG63" s="131">
        <f>CHOOSE(MATCH($C$5,Inputs!$I$11:$O$11,0),'Project 1'!J217,'Project 2'!J217,'Project 3'!J217)</f>
        <v>0</v>
      </c>
      <c r="AH63" s="131">
        <f>CHOOSE(MATCH($C$5,Inputs!$I$11:$O$11,0),'Project 1'!K217,'Project 2'!K217,'Project 3'!K217)</f>
        <v>0</v>
      </c>
      <c r="AI63" s="131">
        <f>CHOOSE(MATCH($C$5,Inputs!$I$11:$O$11,0),'Project 1'!L217,'Project 2'!L217,'Project 3'!L217)</f>
        <v>0</v>
      </c>
      <c r="AJ63" s="131">
        <f>CHOOSE(MATCH($C$5,Inputs!$I$11:$O$11,0),'Project 1'!M217,'Project 2'!M217,'Project 3'!M217)</f>
        <v>0</v>
      </c>
      <c r="AK63" s="131">
        <f>CHOOSE(MATCH($C$5,Inputs!$I$11:$O$11,0),'Project 1'!N217,'Project 2'!N217,'Project 3'!N217)</f>
        <v>0</v>
      </c>
      <c r="AL63" s="131">
        <f>CHOOSE(MATCH($C$5,Inputs!$I$11:$O$11,0),'Project 1'!O217,'Project 2'!O217,'Project 3'!O217)</f>
        <v>0</v>
      </c>
      <c r="AM63" s="131">
        <f>CHOOSE(MATCH($C$5,Inputs!$I$11:$O$11,0),'Project 1'!P217,'Project 2'!P217,'Project 3'!P217)</f>
        <v>0</v>
      </c>
      <c r="AN63" s="131">
        <f>CHOOSE(MATCH($C$5,Inputs!$I$11:$O$11,0),'Project 1'!Q217,'Project 2'!Q217,'Project 3'!Q217)</f>
        <v>0</v>
      </c>
      <c r="AO63" s="131">
        <f>CHOOSE(MATCH($C$5,Inputs!$I$11:$O$11,0),'Project 1'!R217,'Project 2'!R217,'Project 3'!R217)</f>
        <v>0</v>
      </c>
      <c r="AP63" s="131">
        <f>CHOOSE(MATCH($C$5,Inputs!$I$11:$O$11,0),'Project 1'!S217,'Project 2'!S217,'Project 3'!S217)</f>
        <v>0</v>
      </c>
      <c r="AQ63" s="131">
        <f>CHOOSE(MATCH($C$5,Inputs!$I$11:$O$11,0),'Project 1'!T217,'Project 2'!T217,'Project 3'!T217)</f>
        <v>0</v>
      </c>
      <c r="AR63" s="131">
        <f>CHOOSE(MATCH($C$5,Inputs!$I$11:$O$11,0),'Project 1'!U217,'Project 2'!U217,'Project 3'!U217)</f>
        <v>0</v>
      </c>
      <c r="AS63" s="131">
        <f>CHOOSE(MATCH($C$5,Inputs!$I$11:$O$11,0),'Project 1'!V217,'Project 2'!V217,'Project 3'!V217)</f>
        <v>0</v>
      </c>
      <c r="AT63" s="131">
        <f>CHOOSE(MATCH($C$5,Inputs!$I$11:$O$11,0),'Project 1'!W217,'Project 2'!W217,'Project 3'!W217)</f>
        <v>0</v>
      </c>
      <c r="AU63" s="131">
        <f>CHOOSE(MATCH($C$5,Inputs!$I$11:$O$11,0),'Project 1'!X217,'Project 2'!X217,'Project 3'!X217)</f>
        <v>0</v>
      </c>
      <c r="AV63" s="131">
        <f>CHOOSE(MATCH($C$5,Inputs!$I$11:$O$11,0),'Project 1'!Y217,'Project 2'!Y217,'Project 3'!Y217)</f>
        <v>0</v>
      </c>
      <c r="AW63" s="131">
        <f>CHOOSE(MATCH($C$5,Inputs!$I$11:$O$11,0),'Project 1'!Z217,'Project 2'!Z217,'Project 3'!Z217)</f>
        <v>0</v>
      </c>
      <c r="AX63" s="131">
        <f>CHOOSE(MATCH($C$5,Inputs!$I$11:$O$11,0),'Project 1'!AA217,'Project 2'!AA217,'Project 3'!AA217)</f>
        <v>0</v>
      </c>
      <c r="AY63" s="131">
        <f>CHOOSE(MATCH($C$5,Inputs!$I$11:$O$11,0),'Project 1'!AB217,'Project 2'!AB217,'Project 3'!AB217)</f>
        <v>0</v>
      </c>
      <c r="AZ63" s="131">
        <f>CHOOSE(MATCH($C$5,Inputs!$I$11:$O$11,0),'Project 1'!AC217,'Project 2'!AC217,'Project 3'!AC217)</f>
        <v>0</v>
      </c>
      <c r="BA63" s="131">
        <f ca="1">CHOOSE(MATCH($C$5,Inputs!$I$11:$O$11,0),'Project 1'!AD217,'Project 2'!AD217,'Project 3'!AD217)</f>
        <v>0</v>
      </c>
      <c r="BB63" s="131">
        <f ca="1">CHOOSE(MATCH($C$5,Inputs!$I$11:$O$11,0),'Project 1'!AE217,'Project 2'!AE217,'Project 3'!AE217)</f>
        <v>0</v>
      </c>
      <c r="BC63" s="131">
        <f ca="1">CHOOSE(MATCH($C$5,Inputs!$I$11:$O$11,0),'Project 1'!AF217,'Project 2'!AF217,'Project 3'!AF217)</f>
        <v>0</v>
      </c>
      <c r="BD63" s="131">
        <f ca="1">CHOOSE(MATCH($C$5,Inputs!$I$11:$O$11,0),'Project 1'!AG217,'Project 2'!AG217,'Project 3'!AG217)</f>
        <v>0</v>
      </c>
      <c r="BE63" s="131">
        <f ca="1">CHOOSE(MATCH($C$5,Inputs!$I$11:$O$11,0),'Project 1'!AH217,'Project 2'!AH217,'Project 3'!AH217)</f>
        <v>0</v>
      </c>
      <c r="BF63" s="131">
        <f ca="1">CHOOSE(MATCH($C$5,Inputs!$I$11:$O$11,0),'Project 1'!AI217,'Project 2'!AI217,'Project 3'!AI217)</f>
        <v>0</v>
      </c>
      <c r="BG63" s="131">
        <f ca="1">CHOOSE(MATCH($C$5,Inputs!$I$11:$O$11,0),'Project 1'!AJ217,'Project 2'!AJ217,'Project 3'!AJ217)</f>
        <v>0</v>
      </c>
      <c r="BH63" s="131">
        <f ca="1">CHOOSE(MATCH($C$5,Inputs!$I$11:$O$11,0),'Project 1'!AK217,'Project 2'!AK217,'Project 3'!AK217)</f>
        <v>0</v>
      </c>
      <c r="BI63" s="131">
        <f ca="1">CHOOSE(MATCH($C$5,Inputs!$I$11:$O$11,0),'Project 1'!AL217,'Project 2'!AL217,'Project 3'!AL217)</f>
        <v>0</v>
      </c>
      <c r="BJ63" s="131">
        <f ca="1">CHOOSE(MATCH($C$5,Inputs!$I$11:$O$11,0),'Project 1'!AM217,'Project 2'!AM217,'Project 3'!AM217)</f>
        <v>0</v>
      </c>
      <c r="BK63" s="131">
        <f ca="1">CHOOSE(MATCH($C$5,Inputs!$I$11:$O$11,0),'Project 1'!AN217,'Project 2'!AN217,'Project 3'!AN217)</f>
        <v>0</v>
      </c>
      <c r="BL63" s="131">
        <f ca="1">CHOOSE(MATCH($C$5,Inputs!$I$11:$O$11,0),'Project 1'!AO217,'Project 2'!AO217,'Project 3'!AO217)</f>
        <v>0</v>
      </c>
      <c r="BM63" s="131">
        <f ca="1">CHOOSE(MATCH($C$5,Inputs!$I$11:$O$11,0),'Project 1'!AP217,'Project 2'!AP217,'Project 3'!AP217)</f>
        <v>0</v>
      </c>
      <c r="BN63" s="131">
        <f ca="1">CHOOSE(MATCH($C$5,Inputs!$I$11:$O$11,0),'Project 1'!AQ217,'Project 2'!AQ217,'Project 3'!AQ217)</f>
        <v>0</v>
      </c>
      <c r="BO63" s="131">
        <f ca="1">CHOOSE(MATCH($C$5,Inputs!$I$11:$O$11,0),'Project 1'!AR217,'Project 2'!AR217,'Project 3'!AR217)</f>
        <v>0</v>
      </c>
      <c r="BP63" s="131">
        <f ca="1">CHOOSE(MATCH($C$5,Inputs!$I$11:$O$11,0),'Project 1'!AS217,'Project 2'!AS217,'Project 3'!AS217)</f>
        <v>0</v>
      </c>
      <c r="BQ63" s="131">
        <f ca="1">CHOOSE(MATCH($C$5,Inputs!$I$11:$O$11,0),'Project 1'!AT217,'Project 2'!AT217,'Project 3'!AT217)</f>
        <v>0</v>
      </c>
      <c r="BR63" s="131">
        <f ca="1">CHOOSE(MATCH($C$5,Inputs!$I$11:$O$11,0),'Project 1'!AU217,'Project 2'!AU217,'Project 3'!AU217)</f>
        <v>0</v>
      </c>
      <c r="BS63" s="131">
        <f ca="1">CHOOSE(MATCH($C$5,Inputs!$I$11:$O$11,0),'Project 1'!AV217,'Project 2'!AV217,'Project 3'!AV217)</f>
        <v>0</v>
      </c>
      <c r="BT63" s="131">
        <f ca="1">CHOOSE(MATCH($C$5,Inputs!$I$11:$O$11,0),'Project 1'!AW217,'Project 2'!AW217,'Project 3'!AW217)</f>
        <v>0</v>
      </c>
      <c r="BU63" s="131">
        <f ca="1">CHOOSE(MATCH($C$5,Inputs!$I$11:$O$11,0),'Project 1'!AX217,'Project 2'!AX217,'Project 3'!AX217)</f>
        <v>0</v>
      </c>
      <c r="BV63" s="131">
        <f ca="1">CHOOSE(MATCH($C$5,Inputs!$I$11:$O$11,0),'Project 1'!AY217,'Project 2'!AY217,'Project 3'!AY217)</f>
        <v>0</v>
      </c>
      <c r="BW63" s="131">
        <f ca="1">CHOOSE(MATCH($C$5,Inputs!$I$11:$O$11,0),'Project 1'!AZ217,'Project 2'!AZ217,'Project 3'!AZ217)</f>
        <v>0</v>
      </c>
      <c r="BX63" s="131">
        <f ca="1">CHOOSE(MATCH($C$5,Inputs!$I$11:$O$11,0),'Project 1'!BA217,'Project 2'!BA217,'Project 3'!BA217)</f>
        <v>0</v>
      </c>
      <c r="BY63" s="131">
        <f ca="1">CHOOSE(MATCH($C$5,Inputs!$I$11:$O$11,0),'Project 1'!BB217,'Project 2'!BB217,'Project 3'!BB217)</f>
        <v>0</v>
      </c>
      <c r="BZ63" s="131">
        <f ca="1">CHOOSE(MATCH($C$5,Inputs!$I$11:$O$11,0),'Project 1'!BC217,'Project 2'!BC217,'Project 3'!BC217)</f>
        <v>0</v>
      </c>
      <c r="CA63" s="131">
        <f ca="1">CHOOSE(MATCH($C$5,Inputs!$I$11:$O$11,0),'Project 1'!BD217,'Project 2'!BD217,'Project 3'!BD217)</f>
        <v>0</v>
      </c>
      <c r="CB63" s="131">
        <f ca="1">CHOOSE(MATCH($C$5,Inputs!$I$11:$O$11,0),'Project 1'!BE217,'Project 2'!BE217,'Project 3'!BE217)</f>
        <v>0</v>
      </c>
      <c r="CC63" s="131">
        <f ca="1">CHOOSE(MATCH($C$5,Inputs!$I$11:$O$11,0),'Project 1'!BF217,'Project 2'!BF217,'Project 3'!BF217)</f>
        <v>0</v>
      </c>
      <c r="CD63" s="131">
        <f ca="1">CHOOSE(MATCH($C$5,Inputs!$I$11:$O$11,0),'Project 1'!BG217,'Project 2'!BG217,'Project 3'!BG217)</f>
        <v>0</v>
      </c>
      <c r="CE63" s="131">
        <f ca="1">CHOOSE(MATCH($C$5,Inputs!$I$11:$O$11,0),'Project 1'!BH217,'Project 2'!BH217,'Project 3'!BH217)</f>
        <v>0</v>
      </c>
      <c r="CF63" s="131">
        <f ca="1">CHOOSE(MATCH($C$5,Inputs!$I$11:$O$11,0),'Project 1'!BI217,'Project 2'!BI217,'Project 3'!BI217)</f>
        <v>0</v>
      </c>
      <c r="CG63" s="131">
        <f ca="1">CHOOSE(MATCH($C$5,Inputs!$I$11:$O$11,0),'Project 1'!BJ217,'Project 2'!BJ217,'Project 3'!BJ217)</f>
        <v>0</v>
      </c>
      <c r="CH63" s="131">
        <f ca="1">CHOOSE(MATCH($C$5,Inputs!$I$11:$O$11,0),'Project 1'!BK217,'Project 2'!BK217,'Project 3'!BK217)</f>
        <v>0</v>
      </c>
      <c r="CI63" s="131">
        <f ca="1">CHOOSE(MATCH($C$5,Inputs!$I$11:$O$11,0),'Project 1'!BL217,'Project 2'!BL217,'Project 3'!BL217)</f>
        <v>0</v>
      </c>
      <c r="CJ63" s="131">
        <f ca="1">CHOOSE(MATCH($C$5,Inputs!$I$11:$O$11,0),'Project 1'!BM217,'Project 2'!BM217,'Project 3'!BM217)</f>
        <v>0</v>
      </c>
      <c r="CK63" s="131">
        <f ca="1">CHOOSE(MATCH($C$5,Inputs!$I$11:$O$11,0),'Project 1'!BN217,'Project 2'!BN217,'Project 3'!BN217)</f>
        <v>0</v>
      </c>
      <c r="CL63" s="131">
        <f ca="1">CHOOSE(MATCH($C$5,Inputs!$I$11:$O$11,0),'Project 1'!BO217,'Project 2'!BO217,'Project 3'!BO217)</f>
        <v>0</v>
      </c>
      <c r="CM63" s="131">
        <f ca="1">CHOOSE(MATCH($C$5,Inputs!$I$11:$O$11,0),'Project 1'!BP217,'Project 2'!BP217,'Project 3'!BP217)</f>
        <v>0</v>
      </c>
      <c r="CN63" s="131">
        <f ca="1">CHOOSE(MATCH($C$5,Inputs!$I$11:$O$11,0),'Project 1'!BQ217,'Project 2'!BQ217,'Project 3'!BQ217)</f>
        <v>0</v>
      </c>
      <c r="CO63" s="131">
        <f ca="1">CHOOSE(MATCH($C$5,Inputs!$I$11:$O$11,0),'Project 1'!BR217,'Project 2'!BR217,'Project 3'!BR217)</f>
        <v>0</v>
      </c>
      <c r="CP63" s="131">
        <f ca="1">CHOOSE(MATCH($C$5,Inputs!$I$11:$O$11,0),'Project 1'!BS217,'Project 2'!BS217,'Project 3'!BS217)</f>
        <v>0</v>
      </c>
      <c r="CQ63" s="131">
        <f ca="1">CHOOSE(MATCH($C$5,Inputs!$I$11:$O$11,0),'Project 1'!BT217,'Project 2'!BT217,'Project 3'!BT217)</f>
        <v>0</v>
      </c>
      <c r="CR63" s="131">
        <f ca="1">CHOOSE(MATCH($C$5,Inputs!$I$11:$O$11,0),'Project 1'!BU217,'Project 2'!BU217,'Project 3'!BU217)</f>
        <v>0</v>
      </c>
      <c r="CS63" s="131">
        <f ca="1">CHOOSE(MATCH($C$5,Inputs!$I$11:$O$11,0),'Project 1'!BV217,'Project 2'!BV217,'Project 3'!BV217)</f>
        <v>0</v>
      </c>
      <c r="CT63" s="131">
        <f ca="1">CHOOSE(MATCH($C$5,Inputs!$I$11:$O$11,0),'Project 1'!BW217,'Project 2'!BW217,'Project 3'!BW217)</f>
        <v>0</v>
      </c>
      <c r="CU63" s="131">
        <f ca="1">CHOOSE(MATCH($C$5,Inputs!$I$11:$O$11,0),'Project 1'!BX217,'Project 2'!BX217,'Project 3'!BX217)</f>
        <v>0</v>
      </c>
      <c r="CV63" s="131">
        <f ca="1">CHOOSE(MATCH($C$5,Inputs!$I$11:$O$11,0),'Project 1'!BY217,'Project 2'!BY217,'Project 3'!BY217)</f>
        <v>0</v>
      </c>
      <c r="CW63" s="131">
        <f ca="1">CHOOSE(MATCH($C$5,Inputs!$I$11:$O$11,0),'Project 1'!BZ217,'Project 2'!BZ217,'Project 3'!BZ217)</f>
        <v>0</v>
      </c>
      <c r="CX63" s="131">
        <f ca="1">CHOOSE(MATCH($C$5,Inputs!$I$11:$O$11,0),'Project 1'!CA217,'Project 2'!CA217,'Project 3'!CA217)</f>
        <v>0</v>
      </c>
      <c r="CY63" s="131">
        <f ca="1">CHOOSE(MATCH($C$5,Inputs!$I$11:$O$11,0),'Project 1'!CB217,'Project 2'!CB217,'Project 3'!CB217)</f>
        <v>0</v>
      </c>
      <c r="CZ63" s="131">
        <f ca="1">CHOOSE(MATCH($C$5,Inputs!$I$11:$O$11,0),'Project 1'!CC217,'Project 2'!CC217,'Project 3'!CC217)</f>
        <v>0</v>
      </c>
      <c r="DA63" s="131">
        <f ca="1">CHOOSE(MATCH($C$5,Inputs!$I$11:$O$11,0),'Project 1'!CD217,'Project 2'!CD217,'Project 3'!CD217)</f>
        <v>0</v>
      </c>
      <c r="DB63" s="131">
        <f ca="1">CHOOSE(MATCH($C$5,Inputs!$I$11:$O$11,0),'Project 1'!CE217,'Project 2'!CE217,'Project 3'!CE217)</f>
        <v>0</v>
      </c>
      <c r="DC63" s="131">
        <f ca="1">CHOOSE(MATCH($C$5,Inputs!$I$11:$O$11,0),'Project 1'!CF217,'Project 2'!CF217,'Project 3'!CF217)</f>
        <v>0</v>
      </c>
      <c r="DD63" s="131">
        <f ca="1">CHOOSE(MATCH($C$5,Inputs!$I$11:$O$11,0),'Project 1'!CG217,'Project 2'!CG217,'Project 3'!CG217)</f>
        <v>0</v>
      </c>
      <c r="DE63" s="131">
        <f ca="1">CHOOSE(MATCH($C$5,Inputs!$I$11:$O$11,0),'Project 1'!CH217,'Project 2'!CH217,'Project 3'!CH217)</f>
        <v>0</v>
      </c>
      <c r="DF63" s="131">
        <f ca="1">CHOOSE(MATCH($C$5,Inputs!$I$11:$O$11,0),'Project 1'!CI217,'Project 2'!CI217,'Project 3'!CI217)</f>
        <v>0</v>
      </c>
      <c r="DG63" s="131">
        <f ca="1">CHOOSE(MATCH($C$5,Inputs!$I$11:$O$11,0),'Project 1'!CJ217,'Project 2'!CJ217,'Project 3'!CJ217)</f>
        <v>0</v>
      </c>
      <c r="DH63" s="131">
        <f ca="1">CHOOSE(MATCH($C$5,Inputs!$I$11:$O$11,0),'Project 1'!CK217,'Project 2'!CK217,'Project 3'!CK217)</f>
        <v>0</v>
      </c>
      <c r="DI63" s="131">
        <f ca="1">CHOOSE(MATCH($C$5,Inputs!$I$11:$O$11,0),'Project 1'!CL217,'Project 2'!CL217,'Project 3'!CL217)</f>
        <v>0</v>
      </c>
      <c r="DJ63" s="131">
        <f ca="1">CHOOSE(MATCH($C$5,Inputs!$I$11:$O$11,0),'Project 1'!CM217,'Project 2'!CM217,'Project 3'!CM217)</f>
        <v>0</v>
      </c>
      <c r="DK63" s="131">
        <f ca="1">CHOOSE(MATCH($C$5,Inputs!$I$11:$O$11,0),'Project 1'!CN217,'Project 2'!CN217,'Project 3'!CN217)</f>
        <v>0</v>
      </c>
      <c r="DL63" s="131">
        <f ca="1">CHOOSE(MATCH($C$5,Inputs!$I$11:$O$11,0),'Project 1'!CO217,'Project 2'!CO217,'Project 3'!CO217)</f>
        <v>0</v>
      </c>
      <c r="DM63" s="131">
        <f ca="1">CHOOSE(MATCH($C$5,Inputs!$I$11:$O$11,0),'Project 1'!CP217,'Project 2'!CP217,'Project 3'!CP217)</f>
        <v>0</v>
      </c>
      <c r="DN63" s="131">
        <f ca="1">CHOOSE(MATCH($C$5,Inputs!$I$11:$O$11,0),'Project 1'!CQ217,'Project 2'!CQ217,'Project 3'!CQ217)</f>
        <v>0</v>
      </c>
      <c r="DO63" s="131">
        <f ca="1">CHOOSE(MATCH($C$5,Inputs!$I$11:$O$11,0),'Project 1'!CR217,'Project 2'!CR217,'Project 3'!CR217)</f>
        <v>0</v>
      </c>
      <c r="DP63" s="131">
        <f ca="1">CHOOSE(MATCH($C$5,Inputs!$I$11:$O$11,0),'Project 1'!CS217,'Project 2'!CS217,'Project 3'!CS217)</f>
        <v>0</v>
      </c>
      <c r="DQ63" s="131">
        <f ca="1">CHOOSE(MATCH($C$5,Inputs!$I$11:$O$11,0),'Project 1'!CT217,'Project 2'!CT217,'Project 3'!CT217)</f>
        <v>0</v>
      </c>
      <c r="DR63" s="131">
        <f ca="1">CHOOSE(MATCH($C$5,Inputs!$I$11:$O$11,0),'Project 1'!CU217,'Project 2'!CU217,'Project 3'!CU217)</f>
        <v>0</v>
      </c>
      <c r="DS63" s="131">
        <f ca="1">CHOOSE(MATCH($C$5,Inputs!$I$11:$O$11,0),'Project 1'!CV217,'Project 2'!CV217,'Project 3'!CV217)</f>
        <v>0</v>
      </c>
      <c r="DT63" s="131">
        <f ca="1">CHOOSE(MATCH($C$5,Inputs!$I$11:$O$11,0),'Project 1'!CW217,'Project 2'!CW217,'Project 3'!CW217)</f>
        <v>0</v>
      </c>
      <c r="DU63" s="131">
        <f ca="1">CHOOSE(MATCH($C$5,Inputs!$I$11:$O$11,0),'Project 1'!CX217,'Project 2'!CX217,'Project 3'!CX217)</f>
        <v>0</v>
      </c>
      <c r="DV63" s="131">
        <f ca="1">CHOOSE(MATCH($C$5,Inputs!$I$11:$O$11,0),'Project 1'!CY217,'Project 2'!CY217,'Project 3'!CY217)</f>
        <v>0</v>
      </c>
      <c r="DW63" s="131">
        <f ca="1">CHOOSE(MATCH($C$5,Inputs!$I$11:$O$11,0),'Project 1'!CZ217,'Project 2'!CZ217,'Project 3'!CZ217)</f>
        <v>0</v>
      </c>
      <c r="DX63" s="131">
        <f ca="1">CHOOSE(MATCH($C$5,Inputs!$I$11:$O$11,0),'Project 1'!DA217,'Project 2'!DA217,'Project 3'!DA217)</f>
        <v>0</v>
      </c>
      <c r="DY63" s="131">
        <f ca="1">CHOOSE(MATCH($C$5,Inputs!$I$11:$O$11,0),'Project 1'!DB217,'Project 2'!DB217,'Project 3'!DB217)</f>
        <v>0</v>
      </c>
      <c r="DZ63" s="131">
        <f ca="1">CHOOSE(MATCH($C$5,Inputs!$I$11:$O$11,0),'Project 1'!DC217,'Project 2'!DC217,'Project 3'!DC217)</f>
        <v>0</v>
      </c>
      <c r="EA63" s="131">
        <f ca="1">CHOOSE(MATCH($C$5,Inputs!$I$11:$O$11,0),'Project 1'!DD217,'Project 2'!DD217,'Project 3'!DD217)</f>
        <v>0</v>
      </c>
      <c r="EB63" s="131">
        <f ca="1">CHOOSE(MATCH($C$5,Inputs!$I$11:$O$11,0),'Project 1'!DE217,'Project 2'!DE217,'Project 3'!DE217)</f>
        <v>0</v>
      </c>
      <c r="EC63" s="131">
        <f ca="1">CHOOSE(MATCH($C$5,Inputs!$I$11:$O$11,0),'Project 1'!DF217,'Project 2'!DF217,'Project 3'!DF217)</f>
        <v>0</v>
      </c>
      <c r="ED63" s="131">
        <f ca="1">CHOOSE(MATCH($C$5,Inputs!$I$11:$O$11,0),'Project 1'!DG217,'Project 2'!DG217,'Project 3'!DG217)</f>
        <v>0</v>
      </c>
      <c r="EE63" s="131">
        <f ca="1">CHOOSE(MATCH($C$5,Inputs!$I$11:$O$11,0),'Project 1'!DH217,'Project 2'!DH217,'Project 3'!DH217)</f>
        <v>0</v>
      </c>
      <c r="EF63" s="131">
        <f ca="1">CHOOSE(MATCH($C$5,Inputs!$I$11:$O$11,0),'Project 1'!DI217,'Project 2'!DI217,'Project 3'!DI217)</f>
        <v>0</v>
      </c>
      <c r="EG63" s="131">
        <f ca="1">CHOOSE(MATCH($C$5,Inputs!$I$11:$O$11,0),'Project 1'!DJ217,'Project 2'!DJ217,'Project 3'!DJ217)</f>
        <v>0</v>
      </c>
      <c r="EH63" s="131">
        <f ca="1">CHOOSE(MATCH($C$5,Inputs!$I$11:$O$11,0),'Project 1'!DK217,'Project 2'!DK217,'Project 3'!DK217)</f>
        <v>0</v>
      </c>
      <c r="EI63" s="131">
        <f ca="1">CHOOSE(MATCH($C$5,Inputs!$I$11:$O$11,0),'Project 1'!DL217,'Project 2'!DL217,'Project 3'!DL217)</f>
        <v>0</v>
      </c>
      <c r="EJ63" s="131">
        <f ca="1">CHOOSE(MATCH($C$5,Inputs!$I$11:$O$11,0),'Project 1'!DM217,'Project 2'!DM217,'Project 3'!DM217)</f>
        <v>0</v>
      </c>
      <c r="EK63" s="131">
        <f ca="1">CHOOSE(MATCH($C$5,Inputs!$I$11:$O$11,0),'Project 1'!DN217,'Project 2'!DN217,'Project 3'!DN217)</f>
        <v>0</v>
      </c>
      <c r="EL63" s="131">
        <f ca="1">CHOOSE(MATCH($C$5,Inputs!$I$11:$O$11,0),'Project 1'!DO217,'Project 2'!DO217,'Project 3'!DO217)</f>
        <v>0</v>
      </c>
      <c r="EM63" s="131">
        <f ca="1">CHOOSE(MATCH($C$5,Inputs!$I$11:$O$11,0),'Project 1'!DP217,'Project 2'!DP217,'Project 3'!DP217)</f>
        <v>0</v>
      </c>
      <c r="EN63" s="131">
        <f ca="1">CHOOSE(MATCH($C$5,Inputs!$I$11:$O$11,0),'Project 1'!DQ217,'Project 2'!DQ217,'Project 3'!DQ217)</f>
        <v>0</v>
      </c>
      <c r="EO63" s="131">
        <f ca="1">CHOOSE(MATCH($C$5,Inputs!$I$11:$O$11,0),'Project 1'!DR217,'Project 2'!DR217,'Project 3'!DR217)</f>
        <v>0</v>
      </c>
      <c r="EP63" s="131">
        <f ca="1">CHOOSE(MATCH($C$5,Inputs!$I$11:$O$11,0),'Project 1'!DS217,'Project 2'!DS217,'Project 3'!DS217)</f>
        <v>0</v>
      </c>
      <c r="EQ63" s="131">
        <f ca="1">CHOOSE(MATCH($C$5,Inputs!$I$11:$O$11,0),'Project 1'!DT217,'Project 2'!DT217,'Project 3'!DT217)</f>
        <v>0</v>
      </c>
      <c r="ER63" s="131">
        <f ca="1">CHOOSE(MATCH($C$5,Inputs!$I$11:$O$11,0),'Project 1'!DU217,'Project 2'!DU217,'Project 3'!DU217)</f>
        <v>0</v>
      </c>
      <c r="ES63" s="131">
        <f ca="1">CHOOSE(MATCH($C$5,Inputs!$I$11:$O$11,0),'Project 1'!DV217,'Project 2'!DV217,'Project 3'!DV217)</f>
        <v>0</v>
      </c>
      <c r="ET63" s="131">
        <f ca="1">CHOOSE(MATCH($C$5,Inputs!$I$11:$O$11,0),'Project 1'!DW217,'Project 2'!DW217,'Project 3'!DW217)</f>
        <v>0</v>
      </c>
      <c r="EU63" s="131">
        <f ca="1">CHOOSE(MATCH($C$5,Inputs!$I$11:$O$11,0),'Project 1'!DX217,'Project 2'!DX217,'Project 3'!DX217)</f>
        <v>0</v>
      </c>
      <c r="EV63" s="131">
        <f ca="1">CHOOSE(MATCH($C$5,Inputs!$I$11:$O$11,0),'Project 1'!DY217,'Project 2'!DY217,'Project 3'!DY217)</f>
        <v>0</v>
      </c>
      <c r="EW63" s="131">
        <f ca="1">CHOOSE(MATCH($C$5,Inputs!$I$11:$O$11,0),'Project 1'!DZ217,'Project 2'!DZ217,'Project 3'!DZ217)</f>
        <v>0</v>
      </c>
    </row>
    <row r="64" spans="32:153">
      <c r="AF64" s="138" t="s">
        <v>264</v>
      </c>
      <c r="AG64" s="132">
        <f>CHOOSE(MATCH($C$5,Inputs!$I$11:$O$11,0),'Project 1'!J218,'Project 2'!J218,'Project 3'!J218)</f>
        <v>0</v>
      </c>
      <c r="AH64" s="132">
        <f>CHOOSE(MATCH($C$5,Inputs!$I$11:$O$11,0),'Project 1'!K218,'Project 2'!K218,'Project 3'!K218)</f>
        <v>0</v>
      </c>
      <c r="AI64" s="132">
        <f>CHOOSE(MATCH($C$5,Inputs!$I$11:$O$11,0),'Project 1'!L218,'Project 2'!L218,'Project 3'!L218)</f>
        <v>0</v>
      </c>
      <c r="AJ64" s="132">
        <f>CHOOSE(MATCH($C$5,Inputs!$I$11:$O$11,0),'Project 1'!M218,'Project 2'!M218,'Project 3'!M218)</f>
        <v>0</v>
      </c>
      <c r="AK64" s="132">
        <f>CHOOSE(MATCH($C$5,Inputs!$I$11:$O$11,0),'Project 1'!N218,'Project 2'!N218,'Project 3'!N218)</f>
        <v>0</v>
      </c>
      <c r="AL64" s="132">
        <f>CHOOSE(MATCH($C$5,Inputs!$I$11:$O$11,0),'Project 1'!O218,'Project 2'!O218,'Project 3'!O218)</f>
        <v>0</v>
      </c>
      <c r="AM64" s="132">
        <f>CHOOSE(MATCH($C$5,Inputs!$I$11:$O$11,0),'Project 1'!P218,'Project 2'!P218,'Project 3'!P218)</f>
        <v>0</v>
      </c>
      <c r="AN64" s="132">
        <f>CHOOSE(MATCH($C$5,Inputs!$I$11:$O$11,0),'Project 1'!Q218,'Project 2'!Q218,'Project 3'!Q218)</f>
        <v>0</v>
      </c>
      <c r="AO64" s="132">
        <f>CHOOSE(MATCH($C$5,Inputs!$I$11:$O$11,0),'Project 1'!R218,'Project 2'!R218,'Project 3'!R218)</f>
        <v>0</v>
      </c>
      <c r="AP64" s="132">
        <f>CHOOSE(MATCH($C$5,Inputs!$I$11:$O$11,0),'Project 1'!S218,'Project 2'!S218,'Project 3'!S218)</f>
        <v>0</v>
      </c>
      <c r="AQ64" s="132">
        <f>CHOOSE(MATCH($C$5,Inputs!$I$11:$O$11,0),'Project 1'!T218,'Project 2'!T218,'Project 3'!T218)</f>
        <v>0</v>
      </c>
      <c r="AR64" s="132">
        <f>CHOOSE(MATCH($C$5,Inputs!$I$11:$O$11,0),'Project 1'!U218,'Project 2'!U218,'Project 3'!U218)</f>
        <v>0</v>
      </c>
      <c r="AS64" s="132">
        <f>CHOOSE(MATCH($C$5,Inputs!$I$11:$O$11,0),'Project 1'!V218,'Project 2'!V218,'Project 3'!V218)</f>
        <v>0</v>
      </c>
      <c r="AT64" s="132">
        <f>CHOOSE(MATCH($C$5,Inputs!$I$11:$O$11,0),'Project 1'!W218,'Project 2'!W218,'Project 3'!W218)</f>
        <v>0</v>
      </c>
      <c r="AU64" s="132">
        <f>CHOOSE(MATCH($C$5,Inputs!$I$11:$O$11,0),'Project 1'!X218,'Project 2'!X218,'Project 3'!X218)</f>
        <v>0</v>
      </c>
      <c r="AV64" s="132">
        <f>CHOOSE(MATCH($C$5,Inputs!$I$11:$O$11,0),'Project 1'!Y218,'Project 2'!Y218,'Project 3'!Y218)</f>
        <v>0</v>
      </c>
      <c r="AW64" s="132">
        <f>CHOOSE(MATCH($C$5,Inputs!$I$11:$O$11,0),'Project 1'!Z218,'Project 2'!Z218,'Project 3'!Z218)</f>
        <v>0</v>
      </c>
      <c r="AX64" s="132">
        <f>CHOOSE(MATCH($C$5,Inputs!$I$11:$O$11,0),'Project 1'!AA218,'Project 2'!AA218,'Project 3'!AA218)</f>
        <v>0</v>
      </c>
      <c r="AY64" s="132">
        <f>CHOOSE(MATCH($C$5,Inputs!$I$11:$O$11,0),'Project 1'!AB218,'Project 2'!AB218,'Project 3'!AB218)</f>
        <v>0</v>
      </c>
      <c r="AZ64" s="132">
        <f>CHOOSE(MATCH($C$5,Inputs!$I$11:$O$11,0),'Project 1'!AC218,'Project 2'!AC218,'Project 3'!AC218)</f>
        <v>0</v>
      </c>
      <c r="BA64" s="132">
        <f ca="1">CHOOSE(MATCH($C$5,Inputs!$I$11:$O$11,0),'Project 1'!AD218,'Project 2'!AD218,'Project 3'!AD218)</f>
        <v>0</v>
      </c>
      <c r="BB64" s="132">
        <f ca="1">CHOOSE(MATCH($C$5,Inputs!$I$11:$O$11,0),'Project 1'!AE218,'Project 2'!AE218,'Project 3'!AE218)</f>
        <v>0</v>
      </c>
      <c r="BC64" s="132">
        <f ca="1">CHOOSE(MATCH($C$5,Inputs!$I$11:$O$11,0),'Project 1'!AF218,'Project 2'!AF218,'Project 3'!AF218)</f>
        <v>0</v>
      </c>
      <c r="BD64" s="132">
        <f ca="1">CHOOSE(MATCH($C$5,Inputs!$I$11:$O$11,0),'Project 1'!AG218,'Project 2'!AG218,'Project 3'!AG218)</f>
        <v>0</v>
      </c>
      <c r="BE64" s="132">
        <f ca="1">CHOOSE(MATCH($C$5,Inputs!$I$11:$O$11,0),'Project 1'!AH218,'Project 2'!AH218,'Project 3'!AH218)</f>
        <v>0</v>
      </c>
      <c r="BF64" s="132">
        <f ca="1">CHOOSE(MATCH($C$5,Inputs!$I$11:$O$11,0),'Project 1'!AI218,'Project 2'!AI218,'Project 3'!AI218)</f>
        <v>0</v>
      </c>
      <c r="BG64" s="132">
        <f ca="1">CHOOSE(MATCH($C$5,Inputs!$I$11:$O$11,0),'Project 1'!AJ218,'Project 2'!AJ218,'Project 3'!AJ218)</f>
        <v>0</v>
      </c>
      <c r="BH64" s="132">
        <f ca="1">CHOOSE(MATCH($C$5,Inputs!$I$11:$O$11,0),'Project 1'!AK218,'Project 2'!AK218,'Project 3'!AK218)</f>
        <v>0</v>
      </c>
      <c r="BI64" s="132">
        <f ca="1">CHOOSE(MATCH($C$5,Inputs!$I$11:$O$11,0),'Project 1'!AL218,'Project 2'!AL218,'Project 3'!AL218)</f>
        <v>0</v>
      </c>
      <c r="BJ64" s="132">
        <f ca="1">CHOOSE(MATCH($C$5,Inputs!$I$11:$O$11,0),'Project 1'!AM218,'Project 2'!AM218,'Project 3'!AM218)</f>
        <v>0</v>
      </c>
      <c r="BK64" s="132">
        <f ca="1">CHOOSE(MATCH($C$5,Inputs!$I$11:$O$11,0),'Project 1'!AN218,'Project 2'!AN218,'Project 3'!AN218)</f>
        <v>0</v>
      </c>
      <c r="BL64" s="132">
        <f ca="1">CHOOSE(MATCH($C$5,Inputs!$I$11:$O$11,0),'Project 1'!AO218,'Project 2'!AO218,'Project 3'!AO218)</f>
        <v>0</v>
      </c>
      <c r="BM64" s="132">
        <f ca="1">CHOOSE(MATCH($C$5,Inputs!$I$11:$O$11,0),'Project 1'!AP218,'Project 2'!AP218,'Project 3'!AP218)</f>
        <v>0</v>
      </c>
      <c r="BN64" s="132">
        <f ca="1">CHOOSE(MATCH($C$5,Inputs!$I$11:$O$11,0),'Project 1'!AQ218,'Project 2'!AQ218,'Project 3'!AQ218)</f>
        <v>0</v>
      </c>
      <c r="BO64" s="132">
        <f ca="1">CHOOSE(MATCH($C$5,Inputs!$I$11:$O$11,0),'Project 1'!AR218,'Project 2'!AR218,'Project 3'!AR218)</f>
        <v>0</v>
      </c>
      <c r="BP64" s="132">
        <f ca="1">CHOOSE(MATCH($C$5,Inputs!$I$11:$O$11,0),'Project 1'!AS218,'Project 2'!AS218,'Project 3'!AS218)</f>
        <v>0</v>
      </c>
      <c r="BQ64" s="132">
        <f ca="1">CHOOSE(MATCH($C$5,Inputs!$I$11:$O$11,0),'Project 1'!AT218,'Project 2'!AT218,'Project 3'!AT218)</f>
        <v>0</v>
      </c>
      <c r="BR64" s="132">
        <f ca="1">CHOOSE(MATCH($C$5,Inputs!$I$11:$O$11,0),'Project 1'!AU218,'Project 2'!AU218,'Project 3'!AU218)</f>
        <v>0</v>
      </c>
      <c r="BS64" s="132">
        <f ca="1">CHOOSE(MATCH($C$5,Inputs!$I$11:$O$11,0),'Project 1'!AV218,'Project 2'!AV218,'Project 3'!AV218)</f>
        <v>0</v>
      </c>
      <c r="BT64" s="132">
        <f ca="1">CHOOSE(MATCH($C$5,Inputs!$I$11:$O$11,0),'Project 1'!AW218,'Project 2'!AW218,'Project 3'!AW218)</f>
        <v>0</v>
      </c>
      <c r="BU64" s="132">
        <f ca="1">CHOOSE(MATCH($C$5,Inputs!$I$11:$O$11,0),'Project 1'!AX218,'Project 2'!AX218,'Project 3'!AX218)</f>
        <v>0</v>
      </c>
      <c r="BV64" s="132">
        <f ca="1">CHOOSE(MATCH($C$5,Inputs!$I$11:$O$11,0),'Project 1'!AY218,'Project 2'!AY218,'Project 3'!AY218)</f>
        <v>0</v>
      </c>
      <c r="BW64" s="132">
        <f ca="1">CHOOSE(MATCH($C$5,Inputs!$I$11:$O$11,0),'Project 1'!AZ218,'Project 2'!AZ218,'Project 3'!AZ218)</f>
        <v>0</v>
      </c>
      <c r="BX64" s="132">
        <f ca="1">CHOOSE(MATCH($C$5,Inputs!$I$11:$O$11,0),'Project 1'!BA218,'Project 2'!BA218,'Project 3'!BA218)</f>
        <v>0</v>
      </c>
      <c r="BY64" s="132">
        <f ca="1">CHOOSE(MATCH($C$5,Inputs!$I$11:$O$11,0),'Project 1'!BB218,'Project 2'!BB218,'Project 3'!BB218)</f>
        <v>0</v>
      </c>
      <c r="BZ64" s="132">
        <f ca="1">CHOOSE(MATCH($C$5,Inputs!$I$11:$O$11,0),'Project 1'!BC218,'Project 2'!BC218,'Project 3'!BC218)</f>
        <v>0</v>
      </c>
      <c r="CA64" s="132">
        <f ca="1">CHOOSE(MATCH($C$5,Inputs!$I$11:$O$11,0),'Project 1'!BD218,'Project 2'!BD218,'Project 3'!BD218)</f>
        <v>0</v>
      </c>
      <c r="CB64" s="132">
        <f ca="1">CHOOSE(MATCH($C$5,Inputs!$I$11:$O$11,0),'Project 1'!BE218,'Project 2'!BE218,'Project 3'!BE218)</f>
        <v>0</v>
      </c>
      <c r="CC64" s="132">
        <f ca="1">CHOOSE(MATCH($C$5,Inputs!$I$11:$O$11,0),'Project 1'!BF218,'Project 2'!BF218,'Project 3'!BF218)</f>
        <v>0</v>
      </c>
      <c r="CD64" s="132">
        <f ca="1">CHOOSE(MATCH($C$5,Inputs!$I$11:$O$11,0),'Project 1'!BG218,'Project 2'!BG218,'Project 3'!BG218)</f>
        <v>0</v>
      </c>
      <c r="CE64" s="132">
        <f ca="1">CHOOSE(MATCH($C$5,Inputs!$I$11:$O$11,0),'Project 1'!BH218,'Project 2'!BH218,'Project 3'!BH218)</f>
        <v>0</v>
      </c>
      <c r="CF64" s="132">
        <f ca="1">CHOOSE(MATCH($C$5,Inputs!$I$11:$O$11,0),'Project 1'!BI218,'Project 2'!BI218,'Project 3'!BI218)</f>
        <v>0</v>
      </c>
      <c r="CG64" s="132">
        <f ca="1">CHOOSE(MATCH($C$5,Inputs!$I$11:$O$11,0),'Project 1'!BJ218,'Project 2'!BJ218,'Project 3'!BJ218)</f>
        <v>0</v>
      </c>
      <c r="CH64" s="132">
        <f ca="1">CHOOSE(MATCH($C$5,Inputs!$I$11:$O$11,0),'Project 1'!BK218,'Project 2'!BK218,'Project 3'!BK218)</f>
        <v>0</v>
      </c>
      <c r="CI64" s="132">
        <f ca="1">CHOOSE(MATCH($C$5,Inputs!$I$11:$O$11,0),'Project 1'!BL218,'Project 2'!BL218,'Project 3'!BL218)</f>
        <v>0</v>
      </c>
      <c r="CJ64" s="132">
        <f ca="1">CHOOSE(MATCH($C$5,Inputs!$I$11:$O$11,0),'Project 1'!BM218,'Project 2'!BM218,'Project 3'!BM218)</f>
        <v>0</v>
      </c>
      <c r="CK64" s="132">
        <f ca="1">CHOOSE(MATCH($C$5,Inputs!$I$11:$O$11,0),'Project 1'!BN218,'Project 2'!BN218,'Project 3'!BN218)</f>
        <v>0</v>
      </c>
      <c r="CL64" s="132">
        <f ca="1">CHOOSE(MATCH($C$5,Inputs!$I$11:$O$11,0),'Project 1'!BO218,'Project 2'!BO218,'Project 3'!BO218)</f>
        <v>0</v>
      </c>
      <c r="CM64" s="132">
        <f ca="1">CHOOSE(MATCH($C$5,Inputs!$I$11:$O$11,0),'Project 1'!BP218,'Project 2'!BP218,'Project 3'!BP218)</f>
        <v>0</v>
      </c>
      <c r="CN64" s="132">
        <f ca="1">CHOOSE(MATCH($C$5,Inputs!$I$11:$O$11,0),'Project 1'!BQ218,'Project 2'!BQ218,'Project 3'!BQ218)</f>
        <v>0</v>
      </c>
      <c r="CO64" s="132">
        <f ca="1">CHOOSE(MATCH($C$5,Inputs!$I$11:$O$11,0),'Project 1'!BR218,'Project 2'!BR218,'Project 3'!BR218)</f>
        <v>0</v>
      </c>
      <c r="CP64" s="132">
        <f ca="1">CHOOSE(MATCH($C$5,Inputs!$I$11:$O$11,0),'Project 1'!BS218,'Project 2'!BS218,'Project 3'!BS218)</f>
        <v>0</v>
      </c>
      <c r="CQ64" s="132">
        <f ca="1">CHOOSE(MATCH($C$5,Inputs!$I$11:$O$11,0),'Project 1'!BT218,'Project 2'!BT218,'Project 3'!BT218)</f>
        <v>0</v>
      </c>
      <c r="CR64" s="132">
        <f ca="1">CHOOSE(MATCH($C$5,Inputs!$I$11:$O$11,0),'Project 1'!BU218,'Project 2'!BU218,'Project 3'!BU218)</f>
        <v>0</v>
      </c>
      <c r="CS64" s="132">
        <f ca="1">CHOOSE(MATCH($C$5,Inputs!$I$11:$O$11,0),'Project 1'!BV218,'Project 2'!BV218,'Project 3'!BV218)</f>
        <v>0</v>
      </c>
      <c r="CT64" s="132">
        <f ca="1">CHOOSE(MATCH($C$5,Inputs!$I$11:$O$11,0),'Project 1'!BW218,'Project 2'!BW218,'Project 3'!BW218)</f>
        <v>0</v>
      </c>
      <c r="CU64" s="132">
        <f ca="1">CHOOSE(MATCH($C$5,Inputs!$I$11:$O$11,0),'Project 1'!BX218,'Project 2'!BX218,'Project 3'!BX218)</f>
        <v>0</v>
      </c>
      <c r="CV64" s="132">
        <f ca="1">CHOOSE(MATCH($C$5,Inputs!$I$11:$O$11,0),'Project 1'!BY218,'Project 2'!BY218,'Project 3'!BY218)</f>
        <v>0</v>
      </c>
      <c r="CW64" s="132">
        <f ca="1">CHOOSE(MATCH($C$5,Inputs!$I$11:$O$11,0),'Project 1'!BZ218,'Project 2'!BZ218,'Project 3'!BZ218)</f>
        <v>0</v>
      </c>
      <c r="CX64" s="132">
        <f ca="1">CHOOSE(MATCH($C$5,Inputs!$I$11:$O$11,0),'Project 1'!CA218,'Project 2'!CA218,'Project 3'!CA218)</f>
        <v>0</v>
      </c>
      <c r="CY64" s="132">
        <f ca="1">CHOOSE(MATCH($C$5,Inputs!$I$11:$O$11,0),'Project 1'!CB218,'Project 2'!CB218,'Project 3'!CB218)</f>
        <v>0</v>
      </c>
      <c r="CZ64" s="132">
        <f ca="1">CHOOSE(MATCH($C$5,Inputs!$I$11:$O$11,0),'Project 1'!CC218,'Project 2'!CC218,'Project 3'!CC218)</f>
        <v>0</v>
      </c>
      <c r="DA64" s="132">
        <f ca="1">CHOOSE(MATCH($C$5,Inputs!$I$11:$O$11,0),'Project 1'!CD218,'Project 2'!CD218,'Project 3'!CD218)</f>
        <v>0</v>
      </c>
      <c r="DB64" s="132">
        <f ca="1">CHOOSE(MATCH($C$5,Inputs!$I$11:$O$11,0),'Project 1'!CE218,'Project 2'!CE218,'Project 3'!CE218)</f>
        <v>0</v>
      </c>
      <c r="DC64" s="132">
        <f ca="1">CHOOSE(MATCH($C$5,Inputs!$I$11:$O$11,0),'Project 1'!CF218,'Project 2'!CF218,'Project 3'!CF218)</f>
        <v>0</v>
      </c>
      <c r="DD64" s="132">
        <f ca="1">CHOOSE(MATCH($C$5,Inputs!$I$11:$O$11,0),'Project 1'!CG218,'Project 2'!CG218,'Project 3'!CG218)</f>
        <v>0</v>
      </c>
      <c r="DE64" s="132">
        <f ca="1">CHOOSE(MATCH($C$5,Inputs!$I$11:$O$11,0),'Project 1'!CH218,'Project 2'!CH218,'Project 3'!CH218)</f>
        <v>0</v>
      </c>
      <c r="DF64" s="132">
        <f ca="1">CHOOSE(MATCH($C$5,Inputs!$I$11:$O$11,0),'Project 1'!CI218,'Project 2'!CI218,'Project 3'!CI218)</f>
        <v>0</v>
      </c>
      <c r="DG64" s="132">
        <f ca="1">CHOOSE(MATCH($C$5,Inputs!$I$11:$O$11,0),'Project 1'!CJ218,'Project 2'!CJ218,'Project 3'!CJ218)</f>
        <v>0</v>
      </c>
      <c r="DH64" s="132">
        <f ca="1">CHOOSE(MATCH($C$5,Inputs!$I$11:$O$11,0),'Project 1'!CK218,'Project 2'!CK218,'Project 3'!CK218)</f>
        <v>0</v>
      </c>
      <c r="DI64" s="132">
        <f ca="1">CHOOSE(MATCH($C$5,Inputs!$I$11:$O$11,0),'Project 1'!CL218,'Project 2'!CL218,'Project 3'!CL218)</f>
        <v>0</v>
      </c>
      <c r="DJ64" s="132">
        <f ca="1">CHOOSE(MATCH($C$5,Inputs!$I$11:$O$11,0),'Project 1'!CM218,'Project 2'!CM218,'Project 3'!CM218)</f>
        <v>0</v>
      </c>
      <c r="DK64" s="132">
        <f ca="1">CHOOSE(MATCH($C$5,Inputs!$I$11:$O$11,0),'Project 1'!CN218,'Project 2'!CN218,'Project 3'!CN218)</f>
        <v>0</v>
      </c>
      <c r="DL64" s="132">
        <f ca="1">CHOOSE(MATCH($C$5,Inputs!$I$11:$O$11,0),'Project 1'!CO218,'Project 2'!CO218,'Project 3'!CO218)</f>
        <v>0</v>
      </c>
      <c r="DM64" s="132">
        <f ca="1">CHOOSE(MATCH($C$5,Inputs!$I$11:$O$11,0),'Project 1'!CP218,'Project 2'!CP218,'Project 3'!CP218)</f>
        <v>0</v>
      </c>
      <c r="DN64" s="132">
        <f ca="1">CHOOSE(MATCH($C$5,Inputs!$I$11:$O$11,0),'Project 1'!CQ218,'Project 2'!CQ218,'Project 3'!CQ218)</f>
        <v>0</v>
      </c>
      <c r="DO64" s="132">
        <f ca="1">CHOOSE(MATCH($C$5,Inputs!$I$11:$O$11,0),'Project 1'!CR218,'Project 2'!CR218,'Project 3'!CR218)</f>
        <v>0</v>
      </c>
      <c r="DP64" s="132">
        <f ca="1">CHOOSE(MATCH($C$5,Inputs!$I$11:$O$11,0),'Project 1'!CS218,'Project 2'!CS218,'Project 3'!CS218)</f>
        <v>0</v>
      </c>
      <c r="DQ64" s="132">
        <f ca="1">CHOOSE(MATCH($C$5,Inputs!$I$11:$O$11,0),'Project 1'!CT218,'Project 2'!CT218,'Project 3'!CT218)</f>
        <v>0</v>
      </c>
      <c r="DR64" s="132">
        <f ca="1">CHOOSE(MATCH($C$5,Inputs!$I$11:$O$11,0),'Project 1'!CU218,'Project 2'!CU218,'Project 3'!CU218)</f>
        <v>0</v>
      </c>
      <c r="DS64" s="132">
        <f ca="1">CHOOSE(MATCH($C$5,Inputs!$I$11:$O$11,0),'Project 1'!CV218,'Project 2'!CV218,'Project 3'!CV218)</f>
        <v>0</v>
      </c>
      <c r="DT64" s="132">
        <f ca="1">CHOOSE(MATCH($C$5,Inputs!$I$11:$O$11,0),'Project 1'!CW218,'Project 2'!CW218,'Project 3'!CW218)</f>
        <v>0</v>
      </c>
      <c r="DU64" s="132">
        <f ca="1">CHOOSE(MATCH($C$5,Inputs!$I$11:$O$11,0),'Project 1'!CX218,'Project 2'!CX218,'Project 3'!CX218)</f>
        <v>0</v>
      </c>
      <c r="DV64" s="132">
        <f ca="1">CHOOSE(MATCH($C$5,Inputs!$I$11:$O$11,0),'Project 1'!CY218,'Project 2'!CY218,'Project 3'!CY218)</f>
        <v>0</v>
      </c>
      <c r="DW64" s="132">
        <f ca="1">CHOOSE(MATCH($C$5,Inputs!$I$11:$O$11,0),'Project 1'!CZ218,'Project 2'!CZ218,'Project 3'!CZ218)</f>
        <v>0</v>
      </c>
      <c r="DX64" s="132">
        <f ca="1">CHOOSE(MATCH($C$5,Inputs!$I$11:$O$11,0),'Project 1'!DA218,'Project 2'!DA218,'Project 3'!DA218)</f>
        <v>0</v>
      </c>
      <c r="DY64" s="132">
        <f ca="1">CHOOSE(MATCH($C$5,Inputs!$I$11:$O$11,0),'Project 1'!DB218,'Project 2'!DB218,'Project 3'!DB218)</f>
        <v>0</v>
      </c>
      <c r="DZ64" s="132">
        <f ca="1">CHOOSE(MATCH($C$5,Inputs!$I$11:$O$11,0),'Project 1'!DC218,'Project 2'!DC218,'Project 3'!DC218)</f>
        <v>0</v>
      </c>
      <c r="EA64" s="132">
        <f ca="1">CHOOSE(MATCH($C$5,Inputs!$I$11:$O$11,0),'Project 1'!DD218,'Project 2'!DD218,'Project 3'!DD218)</f>
        <v>0</v>
      </c>
      <c r="EB64" s="132">
        <f ca="1">CHOOSE(MATCH($C$5,Inputs!$I$11:$O$11,0),'Project 1'!DE218,'Project 2'!DE218,'Project 3'!DE218)</f>
        <v>0</v>
      </c>
      <c r="EC64" s="132">
        <f ca="1">CHOOSE(MATCH($C$5,Inputs!$I$11:$O$11,0),'Project 1'!DF218,'Project 2'!DF218,'Project 3'!DF218)</f>
        <v>0</v>
      </c>
      <c r="ED64" s="132">
        <f ca="1">CHOOSE(MATCH($C$5,Inputs!$I$11:$O$11,0),'Project 1'!DG218,'Project 2'!DG218,'Project 3'!DG218)</f>
        <v>0</v>
      </c>
      <c r="EE64" s="132">
        <f ca="1">CHOOSE(MATCH($C$5,Inputs!$I$11:$O$11,0),'Project 1'!DH218,'Project 2'!DH218,'Project 3'!DH218)</f>
        <v>0</v>
      </c>
      <c r="EF64" s="132">
        <f ca="1">CHOOSE(MATCH($C$5,Inputs!$I$11:$O$11,0),'Project 1'!DI218,'Project 2'!DI218,'Project 3'!DI218)</f>
        <v>0</v>
      </c>
      <c r="EG64" s="132">
        <f ca="1">CHOOSE(MATCH($C$5,Inputs!$I$11:$O$11,0),'Project 1'!DJ218,'Project 2'!DJ218,'Project 3'!DJ218)</f>
        <v>0</v>
      </c>
      <c r="EH64" s="132">
        <f ca="1">CHOOSE(MATCH($C$5,Inputs!$I$11:$O$11,0),'Project 1'!DK218,'Project 2'!DK218,'Project 3'!DK218)</f>
        <v>0</v>
      </c>
      <c r="EI64" s="132">
        <f ca="1">CHOOSE(MATCH($C$5,Inputs!$I$11:$O$11,0),'Project 1'!DL218,'Project 2'!DL218,'Project 3'!DL218)</f>
        <v>0</v>
      </c>
      <c r="EJ64" s="132">
        <f ca="1">CHOOSE(MATCH($C$5,Inputs!$I$11:$O$11,0),'Project 1'!DM218,'Project 2'!DM218,'Project 3'!DM218)</f>
        <v>0</v>
      </c>
      <c r="EK64" s="132">
        <f ca="1">CHOOSE(MATCH($C$5,Inputs!$I$11:$O$11,0),'Project 1'!DN218,'Project 2'!DN218,'Project 3'!DN218)</f>
        <v>0</v>
      </c>
      <c r="EL64" s="132">
        <f ca="1">CHOOSE(MATCH($C$5,Inputs!$I$11:$O$11,0),'Project 1'!DO218,'Project 2'!DO218,'Project 3'!DO218)</f>
        <v>0</v>
      </c>
      <c r="EM64" s="132">
        <f ca="1">CHOOSE(MATCH($C$5,Inputs!$I$11:$O$11,0),'Project 1'!DP218,'Project 2'!DP218,'Project 3'!DP218)</f>
        <v>0</v>
      </c>
      <c r="EN64" s="132">
        <f ca="1">CHOOSE(MATCH($C$5,Inputs!$I$11:$O$11,0),'Project 1'!DQ218,'Project 2'!DQ218,'Project 3'!DQ218)</f>
        <v>0</v>
      </c>
      <c r="EO64" s="132">
        <f ca="1">CHOOSE(MATCH($C$5,Inputs!$I$11:$O$11,0),'Project 1'!DR218,'Project 2'!DR218,'Project 3'!DR218)</f>
        <v>0</v>
      </c>
      <c r="EP64" s="132">
        <f ca="1">CHOOSE(MATCH($C$5,Inputs!$I$11:$O$11,0),'Project 1'!DS218,'Project 2'!DS218,'Project 3'!DS218)</f>
        <v>0</v>
      </c>
      <c r="EQ64" s="132">
        <f ca="1">CHOOSE(MATCH($C$5,Inputs!$I$11:$O$11,0),'Project 1'!DT218,'Project 2'!DT218,'Project 3'!DT218)</f>
        <v>0</v>
      </c>
      <c r="ER64" s="132">
        <f ca="1">CHOOSE(MATCH($C$5,Inputs!$I$11:$O$11,0),'Project 1'!DU218,'Project 2'!DU218,'Project 3'!DU218)</f>
        <v>0</v>
      </c>
      <c r="ES64" s="132">
        <f ca="1">CHOOSE(MATCH($C$5,Inputs!$I$11:$O$11,0),'Project 1'!DV218,'Project 2'!DV218,'Project 3'!DV218)</f>
        <v>0</v>
      </c>
      <c r="ET64" s="132">
        <f ca="1">CHOOSE(MATCH($C$5,Inputs!$I$11:$O$11,0),'Project 1'!DW218,'Project 2'!DW218,'Project 3'!DW218)</f>
        <v>0</v>
      </c>
      <c r="EU64" s="132">
        <f ca="1">CHOOSE(MATCH($C$5,Inputs!$I$11:$O$11,0),'Project 1'!DX218,'Project 2'!DX218,'Project 3'!DX218)</f>
        <v>0</v>
      </c>
      <c r="EV64" s="132">
        <f ca="1">CHOOSE(MATCH($C$5,Inputs!$I$11:$O$11,0),'Project 1'!DY218,'Project 2'!DY218,'Project 3'!DY218)</f>
        <v>0</v>
      </c>
      <c r="EW64" s="132">
        <f ca="1">CHOOSE(MATCH($C$5,Inputs!$I$11:$O$11,0),'Project 1'!DZ218,'Project 2'!DZ218,'Project 3'!DZ218)</f>
        <v>0</v>
      </c>
    </row>
    <row r="65" spans="3:153" ht="13">
      <c r="AF65" s="141" t="s">
        <v>152</v>
      </c>
      <c r="AG65" s="139">
        <f>-INDEX(Inputs!$I$290:$O$290,MATCH(Summary!$C$5,Inputs!$I$11:$O$11,0))</f>
        <v>0</v>
      </c>
      <c r="AH65" s="146">
        <f>SUM(AH59:AH64)</f>
        <v>0</v>
      </c>
      <c r="AI65" s="146">
        <f t="shared" ref="AI65:CT65" si="10">SUM(AI59:AI64)</f>
        <v>0</v>
      </c>
      <c r="AJ65" s="146">
        <f t="shared" si="10"/>
        <v>0</v>
      </c>
      <c r="AK65" s="146">
        <f t="shared" si="10"/>
        <v>0</v>
      </c>
      <c r="AL65" s="146">
        <f t="shared" si="10"/>
        <v>0</v>
      </c>
      <c r="AM65" s="146">
        <f t="shared" si="10"/>
        <v>0</v>
      </c>
      <c r="AN65" s="146">
        <f t="shared" si="10"/>
        <v>0</v>
      </c>
      <c r="AO65" s="146">
        <f t="shared" si="10"/>
        <v>0</v>
      </c>
      <c r="AP65" s="146">
        <f t="shared" si="10"/>
        <v>0</v>
      </c>
      <c r="AQ65" s="146">
        <f t="shared" si="10"/>
        <v>0</v>
      </c>
      <c r="AR65" s="146">
        <f t="shared" si="10"/>
        <v>0</v>
      </c>
      <c r="AS65" s="146">
        <f t="shared" si="10"/>
        <v>0</v>
      </c>
      <c r="AT65" s="146">
        <f t="shared" si="10"/>
        <v>0</v>
      </c>
      <c r="AU65" s="146">
        <f t="shared" si="10"/>
        <v>0</v>
      </c>
      <c r="AV65" s="146">
        <f t="shared" si="10"/>
        <v>0</v>
      </c>
      <c r="AW65" s="146">
        <f t="shared" si="10"/>
        <v>0</v>
      </c>
      <c r="AX65" s="146">
        <f t="shared" si="10"/>
        <v>0</v>
      </c>
      <c r="AY65" s="146">
        <f t="shared" si="10"/>
        <v>0</v>
      </c>
      <c r="AZ65" s="146">
        <f t="shared" ca="1" si="10"/>
        <v>0</v>
      </c>
      <c r="BA65" s="146">
        <f t="shared" ca="1" si="10"/>
        <v>0</v>
      </c>
      <c r="BB65" s="146">
        <f t="shared" ca="1" si="10"/>
        <v>0</v>
      </c>
      <c r="BC65" s="146">
        <f t="shared" ca="1" si="10"/>
        <v>0</v>
      </c>
      <c r="BD65" s="146">
        <f t="shared" ca="1" si="10"/>
        <v>0</v>
      </c>
      <c r="BE65" s="146">
        <f t="shared" ca="1" si="10"/>
        <v>0</v>
      </c>
      <c r="BF65" s="146">
        <f t="shared" ca="1" si="10"/>
        <v>0</v>
      </c>
      <c r="BG65" s="146">
        <f t="shared" ca="1" si="10"/>
        <v>0</v>
      </c>
      <c r="BH65" s="146">
        <f t="shared" ca="1" si="10"/>
        <v>0</v>
      </c>
      <c r="BI65" s="146">
        <f t="shared" ca="1" si="10"/>
        <v>0</v>
      </c>
      <c r="BJ65" s="146">
        <f t="shared" ca="1" si="10"/>
        <v>0</v>
      </c>
      <c r="BK65" s="146">
        <f t="shared" ca="1" si="10"/>
        <v>0</v>
      </c>
      <c r="BL65" s="146">
        <f t="shared" ca="1" si="10"/>
        <v>0</v>
      </c>
      <c r="BM65" s="146">
        <f t="shared" ca="1" si="10"/>
        <v>0</v>
      </c>
      <c r="BN65" s="146">
        <f t="shared" ca="1" si="10"/>
        <v>0</v>
      </c>
      <c r="BO65" s="146">
        <f t="shared" ca="1" si="10"/>
        <v>0</v>
      </c>
      <c r="BP65" s="146">
        <f t="shared" ca="1" si="10"/>
        <v>0</v>
      </c>
      <c r="BQ65" s="146">
        <f t="shared" ca="1" si="10"/>
        <v>0</v>
      </c>
      <c r="BR65" s="146">
        <f t="shared" ca="1" si="10"/>
        <v>0</v>
      </c>
      <c r="BS65" s="146">
        <f t="shared" ca="1" si="10"/>
        <v>0</v>
      </c>
      <c r="BT65" s="146">
        <f t="shared" ca="1" si="10"/>
        <v>0</v>
      </c>
      <c r="BU65" s="146">
        <f t="shared" ca="1" si="10"/>
        <v>0</v>
      </c>
      <c r="BV65" s="146">
        <f t="shared" ca="1" si="10"/>
        <v>0</v>
      </c>
      <c r="BW65" s="146">
        <f t="shared" ca="1" si="10"/>
        <v>0</v>
      </c>
      <c r="BX65" s="146">
        <f t="shared" ca="1" si="10"/>
        <v>0</v>
      </c>
      <c r="BY65" s="146">
        <f t="shared" ca="1" si="10"/>
        <v>0</v>
      </c>
      <c r="BZ65" s="146">
        <f t="shared" ca="1" si="10"/>
        <v>0</v>
      </c>
      <c r="CA65" s="146">
        <f t="shared" ca="1" si="10"/>
        <v>0</v>
      </c>
      <c r="CB65" s="146">
        <f t="shared" ca="1" si="10"/>
        <v>0</v>
      </c>
      <c r="CC65" s="146">
        <f t="shared" ca="1" si="10"/>
        <v>0</v>
      </c>
      <c r="CD65" s="146">
        <f t="shared" ca="1" si="10"/>
        <v>0</v>
      </c>
      <c r="CE65" s="146">
        <f t="shared" ca="1" si="10"/>
        <v>0</v>
      </c>
      <c r="CF65" s="146">
        <f t="shared" ca="1" si="10"/>
        <v>0</v>
      </c>
      <c r="CG65" s="146">
        <f t="shared" ca="1" si="10"/>
        <v>0</v>
      </c>
      <c r="CH65" s="146">
        <f t="shared" ca="1" si="10"/>
        <v>0</v>
      </c>
      <c r="CI65" s="146">
        <f t="shared" ca="1" si="10"/>
        <v>0</v>
      </c>
      <c r="CJ65" s="146">
        <f t="shared" ca="1" si="10"/>
        <v>0</v>
      </c>
      <c r="CK65" s="146">
        <f t="shared" ca="1" si="10"/>
        <v>0</v>
      </c>
      <c r="CL65" s="146">
        <f t="shared" ca="1" si="10"/>
        <v>0</v>
      </c>
      <c r="CM65" s="146">
        <f t="shared" ca="1" si="10"/>
        <v>0</v>
      </c>
      <c r="CN65" s="146">
        <f t="shared" ca="1" si="10"/>
        <v>0</v>
      </c>
      <c r="CO65" s="146">
        <f t="shared" ca="1" si="10"/>
        <v>0</v>
      </c>
      <c r="CP65" s="146">
        <f t="shared" ca="1" si="10"/>
        <v>0</v>
      </c>
      <c r="CQ65" s="146">
        <f t="shared" ca="1" si="10"/>
        <v>0</v>
      </c>
      <c r="CR65" s="146">
        <f t="shared" ca="1" si="10"/>
        <v>0</v>
      </c>
      <c r="CS65" s="146">
        <f t="shared" ca="1" si="10"/>
        <v>0</v>
      </c>
      <c r="CT65" s="146">
        <f t="shared" ca="1" si="10"/>
        <v>0</v>
      </c>
      <c r="CU65" s="146">
        <f t="shared" ref="CU65:EW65" ca="1" si="11">SUM(CU59:CU64)</f>
        <v>0</v>
      </c>
      <c r="CV65" s="146">
        <f t="shared" ca="1" si="11"/>
        <v>0</v>
      </c>
      <c r="CW65" s="146">
        <f t="shared" ca="1" si="11"/>
        <v>0</v>
      </c>
      <c r="CX65" s="146">
        <f t="shared" ca="1" si="11"/>
        <v>0</v>
      </c>
      <c r="CY65" s="146">
        <f t="shared" ca="1" si="11"/>
        <v>0</v>
      </c>
      <c r="CZ65" s="146">
        <f t="shared" ca="1" si="11"/>
        <v>0</v>
      </c>
      <c r="DA65" s="146">
        <f t="shared" ca="1" si="11"/>
        <v>0</v>
      </c>
      <c r="DB65" s="146">
        <f t="shared" ca="1" si="11"/>
        <v>0</v>
      </c>
      <c r="DC65" s="146">
        <f t="shared" ca="1" si="11"/>
        <v>0</v>
      </c>
      <c r="DD65" s="146">
        <f t="shared" ca="1" si="11"/>
        <v>0</v>
      </c>
      <c r="DE65" s="146">
        <f t="shared" ca="1" si="11"/>
        <v>0</v>
      </c>
      <c r="DF65" s="146">
        <f t="shared" ca="1" si="11"/>
        <v>0</v>
      </c>
      <c r="DG65" s="146">
        <f t="shared" ca="1" si="11"/>
        <v>0</v>
      </c>
      <c r="DH65" s="146">
        <f t="shared" ca="1" si="11"/>
        <v>0</v>
      </c>
      <c r="DI65" s="146">
        <f t="shared" ca="1" si="11"/>
        <v>0</v>
      </c>
      <c r="DJ65" s="146">
        <f t="shared" ca="1" si="11"/>
        <v>0</v>
      </c>
      <c r="DK65" s="146">
        <f t="shared" ca="1" si="11"/>
        <v>0</v>
      </c>
      <c r="DL65" s="146">
        <f t="shared" ca="1" si="11"/>
        <v>0</v>
      </c>
      <c r="DM65" s="146">
        <f t="shared" ca="1" si="11"/>
        <v>0</v>
      </c>
      <c r="DN65" s="146">
        <f t="shared" ca="1" si="11"/>
        <v>0</v>
      </c>
      <c r="DO65" s="146">
        <f t="shared" ca="1" si="11"/>
        <v>0</v>
      </c>
      <c r="DP65" s="146">
        <f t="shared" ca="1" si="11"/>
        <v>0</v>
      </c>
      <c r="DQ65" s="146">
        <f t="shared" ca="1" si="11"/>
        <v>0</v>
      </c>
      <c r="DR65" s="146">
        <f t="shared" ca="1" si="11"/>
        <v>0</v>
      </c>
      <c r="DS65" s="146">
        <f t="shared" ca="1" si="11"/>
        <v>0</v>
      </c>
      <c r="DT65" s="146">
        <f t="shared" ca="1" si="11"/>
        <v>0</v>
      </c>
      <c r="DU65" s="146">
        <f t="shared" ca="1" si="11"/>
        <v>0</v>
      </c>
      <c r="DV65" s="146">
        <f t="shared" ca="1" si="11"/>
        <v>0</v>
      </c>
      <c r="DW65" s="146">
        <f t="shared" ca="1" si="11"/>
        <v>0</v>
      </c>
      <c r="DX65" s="146">
        <f t="shared" ca="1" si="11"/>
        <v>0</v>
      </c>
      <c r="DY65" s="146">
        <f t="shared" ca="1" si="11"/>
        <v>0</v>
      </c>
      <c r="DZ65" s="146">
        <f t="shared" ca="1" si="11"/>
        <v>0</v>
      </c>
      <c r="EA65" s="146">
        <f t="shared" ca="1" si="11"/>
        <v>0</v>
      </c>
      <c r="EB65" s="146">
        <f t="shared" ca="1" si="11"/>
        <v>0</v>
      </c>
      <c r="EC65" s="146">
        <f t="shared" ca="1" si="11"/>
        <v>0</v>
      </c>
      <c r="ED65" s="146">
        <f t="shared" ca="1" si="11"/>
        <v>0</v>
      </c>
      <c r="EE65" s="146">
        <f t="shared" ca="1" si="11"/>
        <v>0</v>
      </c>
      <c r="EF65" s="146">
        <f t="shared" ca="1" si="11"/>
        <v>0</v>
      </c>
      <c r="EG65" s="146">
        <f t="shared" ca="1" si="11"/>
        <v>0</v>
      </c>
      <c r="EH65" s="146">
        <f t="shared" ca="1" si="11"/>
        <v>0</v>
      </c>
      <c r="EI65" s="146">
        <f t="shared" ca="1" si="11"/>
        <v>0</v>
      </c>
      <c r="EJ65" s="146">
        <f t="shared" ca="1" si="11"/>
        <v>0</v>
      </c>
      <c r="EK65" s="146">
        <f t="shared" ca="1" si="11"/>
        <v>0</v>
      </c>
      <c r="EL65" s="146">
        <f t="shared" ca="1" si="11"/>
        <v>0</v>
      </c>
      <c r="EM65" s="146">
        <f t="shared" ca="1" si="11"/>
        <v>0</v>
      </c>
      <c r="EN65" s="146">
        <f t="shared" ca="1" si="11"/>
        <v>0</v>
      </c>
      <c r="EO65" s="146">
        <f t="shared" ca="1" si="11"/>
        <v>0</v>
      </c>
      <c r="EP65" s="146">
        <f t="shared" ca="1" si="11"/>
        <v>0</v>
      </c>
      <c r="EQ65" s="146">
        <f t="shared" ca="1" si="11"/>
        <v>0</v>
      </c>
      <c r="ER65" s="146">
        <f t="shared" ca="1" si="11"/>
        <v>0</v>
      </c>
      <c r="ES65" s="146">
        <f t="shared" ca="1" si="11"/>
        <v>0</v>
      </c>
      <c r="ET65" s="146">
        <f t="shared" ca="1" si="11"/>
        <v>0</v>
      </c>
      <c r="EU65" s="146">
        <f t="shared" ca="1" si="11"/>
        <v>0</v>
      </c>
      <c r="EV65" s="146">
        <f t="shared" ca="1" si="11"/>
        <v>0</v>
      </c>
      <c r="EW65" s="146">
        <f t="shared" ca="1" si="11"/>
        <v>0</v>
      </c>
    </row>
    <row r="66" spans="3:153" ht="13">
      <c r="C66" s="124" t="s">
        <v>337</v>
      </c>
      <c r="AF66" s="133" t="s">
        <v>336</v>
      </c>
    </row>
    <row r="67" spans="3:153" ht="13">
      <c r="AF67" s="148" t="s">
        <v>335</v>
      </c>
      <c r="AG67" s="243">
        <f t="shared" ref="AG67:BL67" ca="1" si="12">AG27+AG35+AG43+AG51+AG59</f>
        <v>0</v>
      </c>
      <c r="AH67" s="150">
        <f t="shared" ca="1" si="12"/>
        <v>0</v>
      </c>
      <c r="AI67" s="150">
        <f t="shared" ca="1" si="12"/>
        <v>0</v>
      </c>
      <c r="AJ67" s="150">
        <f t="shared" ca="1" si="12"/>
        <v>0</v>
      </c>
      <c r="AK67" s="150">
        <f t="shared" ca="1" si="12"/>
        <v>747756.63289066218</v>
      </c>
      <c r="AL67" s="150">
        <f t="shared" ca="1" si="12"/>
        <v>764049.29200739902</v>
      </c>
      <c r="AM67" s="150">
        <f t="shared" ca="1" si="12"/>
        <v>731127.42246318026</v>
      </c>
      <c r="AN67" s="150">
        <f t="shared" ca="1" si="12"/>
        <v>746797.81265227229</v>
      </c>
      <c r="AO67" s="150">
        <f t="shared" ca="1" si="12"/>
        <v>709767.76913225534</v>
      </c>
      <c r="AP67" s="150">
        <f t="shared" ca="1" si="12"/>
        <v>677597.70543071022</v>
      </c>
      <c r="AQ67" s="150">
        <f t="shared" ca="1" si="12"/>
        <v>690295.19743880921</v>
      </c>
      <c r="AR67" s="150">
        <f t="shared" ca="1" si="12"/>
        <v>658112.27911148453</v>
      </c>
      <c r="AS67" s="150">
        <f t="shared" ca="1" si="12"/>
        <v>669839.64753420907</v>
      </c>
      <c r="AT67" s="150">
        <f t="shared" ca="1" si="12"/>
        <v>659458.99776350765</v>
      </c>
      <c r="AU67" s="150">
        <f t="shared" ca="1" si="12"/>
        <v>586149.90107433905</v>
      </c>
      <c r="AV67" s="150">
        <f t="shared" ca="1" si="12"/>
        <v>641072.82468921097</v>
      </c>
      <c r="AW67" s="150">
        <f t="shared" ca="1" si="12"/>
        <v>614906.33083402435</v>
      </c>
      <c r="AX67" s="150">
        <f t="shared" ca="1" si="12"/>
        <v>630243.65590551728</v>
      </c>
      <c r="AY67" s="150">
        <f t="shared" ca="1" si="12"/>
        <v>605702.00670171459</v>
      </c>
      <c r="AZ67" s="150">
        <f t="shared" ca="1" si="12"/>
        <v>623336.33782653115</v>
      </c>
      <c r="BA67" s="150">
        <f t="shared" ca="1" si="12"/>
        <v>621630.00731669413</v>
      </c>
      <c r="BB67" s="150">
        <f t="shared" ca="1" si="12"/>
        <v>599862.42918550619</v>
      </c>
      <c r="BC67" s="150">
        <f t="shared" ca="1" si="12"/>
        <v>618020.33261385921</v>
      </c>
      <c r="BD67" s="150">
        <f t="shared" ca="1" si="12"/>
        <v>596245.59659180348</v>
      </c>
      <c r="BE67" s="150">
        <f t="shared" ca="1" si="12"/>
        <v>614160.35771665582</v>
      </c>
      <c r="BF67" s="150">
        <f t="shared" ca="1" si="12"/>
        <v>612142.04665499926</v>
      </c>
      <c r="BG67" s="150">
        <f t="shared" ca="1" si="12"/>
        <v>570708.76594656415</v>
      </c>
      <c r="BH67" s="150">
        <f t="shared" ca="1" si="12"/>
        <v>607940.4947193393</v>
      </c>
      <c r="BI67" s="150">
        <f t="shared" ca="1" si="12"/>
        <v>586221.19266028609</v>
      </c>
      <c r="BJ67" s="150">
        <f t="shared" ca="1" si="12"/>
        <v>603534.65288742038</v>
      </c>
      <c r="BK67" s="150">
        <f t="shared" ca="1" si="12"/>
        <v>581865.66616803617</v>
      </c>
      <c r="BL67" s="150">
        <f t="shared" ca="1" si="12"/>
        <v>598943.97172950208</v>
      </c>
      <c r="BM67" s="150">
        <f t="shared" ref="BM67:CR67" ca="1" si="13">BM27+BM35+BM43+BM51+BM59</f>
        <v>596585.50148847373</v>
      </c>
      <c r="BN67" s="150">
        <f t="shared" ca="1" si="13"/>
        <v>575020.92022714659</v>
      </c>
      <c r="BO67" s="150">
        <f t="shared" ca="1" si="13"/>
        <v>591754.84246707219</v>
      </c>
      <c r="BP67" s="150">
        <f t="shared" ca="1" si="13"/>
        <v>570278.42775170738</v>
      </c>
      <c r="BQ67" s="150">
        <f t="shared" ca="1" si="13"/>
        <v>586789.41805789329</v>
      </c>
      <c r="BR67" s="150">
        <f t="shared" ca="1" si="13"/>
        <v>584262.50675032591</v>
      </c>
      <c r="BS67" s="150">
        <f t="shared" ca="1" si="13"/>
        <v>525415.03856643138</v>
      </c>
      <c r="BT67" s="150">
        <f t="shared" ca="1" si="13"/>
        <v>579132.94259327848</v>
      </c>
      <c r="BU67" s="150">
        <f t="shared" ca="1" si="13"/>
        <v>0</v>
      </c>
      <c r="BV67" s="150">
        <f t="shared" ca="1" si="13"/>
        <v>0</v>
      </c>
      <c r="BW67" s="150">
        <f t="shared" ca="1" si="13"/>
        <v>0</v>
      </c>
      <c r="BX67" s="150">
        <f t="shared" ca="1" si="13"/>
        <v>0</v>
      </c>
      <c r="BY67" s="150">
        <f t="shared" ca="1" si="13"/>
        <v>0</v>
      </c>
      <c r="BZ67" s="150">
        <f t="shared" ca="1" si="13"/>
        <v>0</v>
      </c>
      <c r="CA67" s="150">
        <f t="shared" ca="1" si="13"/>
        <v>0</v>
      </c>
      <c r="CB67" s="150">
        <f t="shared" ca="1" si="13"/>
        <v>0</v>
      </c>
      <c r="CC67" s="150">
        <f t="shared" ca="1" si="13"/>
        <v>0</v>
      </c>
      <c r="CD67" s="150">
        <f t="shared" ca="1" si="13"/>
        <v>0</v>
      </c>
      <c r="CE67" s="150">
        <f t="shared" ca="1" si="13"/>
        <v>0</v>
      </c>
      <c r="CF67" s="150">
        <f t="shared" ca="1" si="13"/>
        <v>0</v>
      </c>
      <c r="CG67" s="150">
        <f t="shared" ca="1" si="13"/>
        <v>0</v>
      </c>
      <c r="CH67" s="150">
        <f t="shared" ca="1" si="13"/>
        <v>0</v>
      </c>
      <c r="CI67" s="150">
        <f t="shared" ca="1" si="13"/>
        <v>0</v>
      </c>
      <c r="CJ67" s="150">
        <f t="shared" ca="1" si="13"/>
        <v>0</v>
      </c>
      <c r="CK67" s="150">
        <f t="shared" ca="1" si="13"/>
        <v>0</v>
      </c>
      <c r="CL67" s="150">
        <f t="shared" ca="1" si="13"/>
        <v>0</v>
      </c>
      <c r="CM67" s="150">
        <f t="shared" ca="1" si="13"/>
        <v>0</v>
      </c>
      <c r="CN67" s="150">
        <f t="shared" ca="1" si="13"/>
        <v>0</v>
      </c>
      <c r="CO67" s="150">
        <f t="shared" ca="1" si="13"/>
        <v>0</v>
      </c>
      <c r="CP67" s="150">
        <f t="shared" ca="1" si="13"/>
        <v>0</v>
      </c>
      <c r="CQ67" s="150">
        <f t="shared" ca="1" si="13"/>
        <v>0</v>
      </c>
      <c r="CR67" s="150">
        <f t="shared" ca="1" si="13"/>
        <v>0</v>
      </c>
      <c r="CS67" s="150">
        <f t="shared" ref="CS67:DX67" ca="1" si="14">CS27+CS35+CS43+CS51+CS59</f>
        <v>0</v>
      </c>
      <c r="CT67" s="150">
        <f t="shared" ca="1" si="14"/>
        <v>0</v>
      </c>
      <c r="CU67" s="150">
        <f t="shared" ca="1" si="14"/>
        <v>0</v>
      </c>
      <c r="CV67" s="150">
        <f t="shared" ca="1" si="14"/>
        <v>0</v>
      </c>
      <c r="CW67" s="150">
        <f t="shared" ca="1" si="14"/>
        <v>0</v>
      </c>
      <c r="CX67" s="150">
        <f t="shared" ca="1" si="14"/>
        <v>0</v>
      </c>
      <c r="CY67" s="150">
        <f t="shared" ca="1" si="14"/>
        <v>0</v>
      </c>
      <c r="CZ67" s="150">
        <f t="shared" ca="1" si="14"/>
        <v>0</v>
      </c>
      <c r="DA67" s="150">
        <f t="shared" ca="1" si="14"/>
        <v>0</v>
      </c>
      <c r="DB67" s="150">
        <f t="shared" ca="1" si="14"/>
        <v>0</v>
      </c>
      <c r="DC67" s="150">
        <f t="shared" ca="1" si="14"/>
        <v>0</v>
      </c>
      <c r="DD67" s="150">
        <f t="shared" ca="1" si="14"/>
        <v>0</v>
      </c>
      <c r="DE67" s="150">
        <f t="shared" ca="1" si="14"/>
        <v>0</v>
      </c>
      <c r="DF67" s="150">
        <f t="shared" ca="1" si="14"/>
        <v>0</v>
      </c>
      <c r="DG67" s="150">
        <f t="shared" ca="1" si="14"/>
        <v>0</v>
      </c>
      <c r="DH67" s="150">
        <f t="shared" ca="1" si="14"/>
        <v>0</v>
      </c>
      <c r="DI67" s="150">
        <f t="shared" ca="1" si="14"/>
        <v>0</v>
      </c>
      <c r="DJ67" s="150">
        <f t="shared" ca="1" si="14"/>
        <v>0</v>
      </c>
      <c r="DK67" s="150">
        <f t="shared" ca="1" si="14"/>
        <v>0</v>
      </c>
      <c r="DL67" s="150">
        <f t="shared" ca="1" si="14"/>
        <v>0</v>
      </c>
      <c r="DM67" s="150">
        <f t="shared" ca="1" si="14"/>
        <v>0</v>
      </c>
      <c r="DN67" s="150">
        <f t="shared" ca="1" si="14"/>
        <v>0</v>
      </c>
      <c r="DO67" s="150">
        <f t="shared" ca="1" si="14"/>
        <v>0</v>
      </c>
      <c r="DP67" s="150">
        <f t="shared" ca="1" si="14"/>
        <v>0</v>
      </c>
      <c r="DQ67" s="150">
        <f t="shared" ca="1" si="14"/>
        <v>0</v>
      </c>
      <c r="DR67" s="150">
        <f t="shared" ca="1" si="14"/>
        <v>0</v>
      </c>
      <c r="DS67" s="150">
        <f t="shared" ca="1" si="14"/>
        <v>0</v>
      </c>
      <c r="DT67" s="150">
        <f t="shared" ca="1" si="14"/>
        <v>0</v>
      </c>
      <c r="DU67" s="150">
        <f t="shared" ca="1" si="14"/>
        <v>0</v>
      </c>
      <c r="DV67" s="150">
        <f t="shared" ca="1" si="14"/>
        <v>0</v>
      </c>
      <c r="DW67" s="150">
        <f t="shared" ca="1" si="14"/>
        <v>0</v>
      </c>
      <c r="DX67" s="150">
        <f t="shared" ca="1" si="14"/>
        <v>0</v>
      </c>
      <c r="DY67" s="150">
        <f t="shared" ref="DY67:EW67" ca="1" si="15">DY27+DY35+DY43+DY51+DY59</f>
        <v>0</v>
      </c>
      <c r="DZ67" s="150">
        <f t="shared" ca="1" si="15"/>
        <v>0</v>
      </c>
      <c r="EA67" s="150">
        <f t="shared" ca="1" si="15"/>
        <v>0</v>
      </c>
      <c r="EB67" s="150">
        <f t="shared" ca="1" si="15"/>
        <v>0</v>
      </c>
      <c r="EC67" s="150">
        <f t="shared" ca="1" si="15"/>
        <v>0</v>
      </c>
      <c r="ED67" s="150">
        <f t="shared" ca="1" si="15"/>
        <v>0</v>
      </c>
      <c r="EE67" s="150">
        <f t="shared" ca="1" si="15"/>
        <v>0</v>
      </c>
      <c r="EF67" s="150">
        <f t="shared" ca="1" si="15"/>
        <v>0</v>
      </c>
      <c r="EG67" s="150">
        <f t="shared" ca="1" si="15"/>
        <v>0</v>
      </c>
      <c r="EH67" s="150">
        <f t="shared" ca="1" si="15"/>
        <v>0</v>
      </c>
      <c r="EI67" s="150">
        <f t="shared" ca="1" si="15"/>
        <v>0</v>
      </c>
      <c r="EJ67" s="150">
        <f t="shared" ca="1" si="15"/>
        <v>0</v>
      </c>
      <c r="EK67" s="150">
        <f t="shared" ca="1" si="15"/>
        <v>0</v>
      </c>
      <c r="EL67" s="150">
        <f t="shared" ca="1" si="15"/>
        <v>0</v>
      </c>
      <c r="EM67" s="150">
        <f t="shared" ca="1" si="15"/>
        <v>0</v>
      </c>
      <c r="EN67" s="150">
        <f t="shared" ca="1" si="15"/>
        <v>0</v>
      </c>
      <c r="EO67" s="150">
        <f t="shared" ca="1" si="15"/>
        <v>0</v>
      </c>
      <c r="EP67" s="150">
        <f t="shared" ca="1" si="15"/>
        <v>0</v>
      </c>
      <c r="EQ67" s="150">
        <f t="shared" ca="1" si="15"/>
        <v>0</v>
      </c>
      <c r="ER67" s="150">
        <f t="shared" ca="1" si="15"/>
        <v>0</v>
      </c>
      <c r="ES67" s="150">
        <f t="shared" ca="1" si="15"/>
        <v>0</v>
      </c>
      <c r="ET67" s="150">
        <f t="shared" ca="1" si="15"/>
        <v>0</v>
      </c>
      <c r="EU67" s="150">
        <f t="shared" ca="1" si="15"/>
        <v>0</v>
      </c>
      <c r="EV67" s="150">
        <f t="shared" ca="1" si="15"/>
        <v>0</v>
      </c>
      <c r="EW67" s="150">
        <f t="shared" ca="1" si="15"/>
        <v>0</v>
      </c>
    </row>
    <row r="68" spans="3:153" ht="13">
      <c r="M68" s="149" t="s">
        <v>341</v>
      </c>
      <c r="N68" s="149" t="s">
        <v>340</v>
      </c>
      <c r="O68" s="340" t="s">
        <v>343</v>
      </c>
      <c r="P68" s="149" t="s">
        <v>342</v>
      </c>
      <c r="AF68" s="135" t="s">
        <v>331</v>
      </c>
      <c r="AG68" s="144">
        <f t="shared" ref="AG68:BL68" ca="1" si="16">AG28+AG36+AG44+AG52+AG60</f>
        <v>0</v>
      </c>
      <c r="AH68" s="144">
        <f t="shared" ca="1" si="16"/>
        <v>0</v>
      </c>
      <c r="AI68" s="144">
        <f t="shared" ca="1" si="16"/>
        <v>0</v>
      </c>
      <c r="AJ68" s="144">
        <f t="shared" ca="1" si="16"/>
        <v>0</v>
      </c>
      <c r="AK68" s="144">
        <f t="shared" ca="1" si="16"/>
        <v>459452.98363897199</v>
      </c>
      <c r="AL68" s="144">
        <f t="shared" ca="1" si="16"/>
        <v>467453.59770416433</v>
      </c>
      <c r="AM68" s="144">
        <f t="shared" ca="1" si="16"/>
        <v>476162.65291055071</v>
      </c>
      <c r="AN68" s="144">
        <f t="shared" ca="1" si="16"/>
        <v>483582.84145549487</v>
      </c>
      <c r="AO68" s="144">
        <f t="shared" ca="1" si="16"/>
        <v>475402.12114248023</v>
      </c>
      <c r="AP68" s="144">
        <f t="shared" ca="1" si="16"/>
        <v>451908.06532279134</v>
      </c>
      <c r="AQ68" s="144">
        <f t="shared" ca="1" si="16"/>
        <v>458289.90567630727</v>
      </c>
      <c r="AR68" s="144">
        <f t="shared" ca="1" si="16"/>
        <v>435066.68723709288</v>
      </c>
      <c r="AS68" s="144">
        <f t="shared" ca="1" si="16"/>
        <v>440706.16631121945</v>
      </c>
      <c r="AT68" s="144">
        <f t="shared" ca="1" si="16"/>
        <v>431737.06699729082</v>
      </c>
      <c r="AU68" s="144">
        <f t="shared" ca="1" si="16"/>
        <v>381801.77817348641</v>
      </c>
      <c r="AV68" s="144">
        <f t="shared" ca="1" si="16"/>
        <v>413615.39037920733</v>
      </c>
      <c r="AW68" s="144">
        <f t="shared" ca="1" si="16"/>
        <v>391432.57771450374</v>
      </c>
      <c r="AX68" s="144">
        <f t="shared" ca="1" si="16"/>
        <v>395324.63096501632</v>
      </c>
      <c r="AY68" s="144">
        <f t="shared" ca="1" si="16"/>
        <v>373703.27845618932</v>
      </c>
      <c r="AZ68" s="144">
        <f t="shared" ca="1" si="16"/>
        <v>377004.38202320383</v>
      </c>
      <c r="BA68" s="144">
        <f t="shared" ca="1" si="16"/>
        <v>367873.11251732009</v>
      </c>
      <c r="BB68" s="144">
        <f t="shared" ca="1" si="16"/>
        <v>347206.39736664516</v>
      </c>
      <c r="BC68" s="144">
        <f t="shared" ca="1" si="16"/>
        <v>349739.12449295237</v>
      </c>
      <c r="BD68" s="144">
        <f t="shared" ca="1" si="16"/>
        <v>329771.29516312259</v>
      </c>
      <c r="BE68" s="144">
        <f t="shared" ca="1" si="16"/>
        <v>331865.72674297314</v>
      </c>
      <c r="BF68" s="144">
        <f t="shared" ca="1" si="16"/>
        <v>323056.86762318789</v>
      </c>
      <c r="BG68" s="144">
        <f t="shared" ca="1" si="16"/>
        <v>294067.25500994246</v>
      </c>
      <c r="BH68" s="144">
        <f t="shared" ca="1" si="16"/>
        <v>305748.24660800397</v>
      </c>
      <c r="BI68" s="144">
        <f t="shared" ca="1" si="16"/>
        <v>287678.15512976027</v>
      </c>
      <c r="BJ68" s="144">
        <f t="shared" ca="1" si="16"/>
        <v>288913.55272920814</v>
      </c>
      <c r="BK68" s="144">
        <f t="shared" ca="1" si="16"/>
        <v>271639.44049009756</v>
      </c>
      <c r="BL68" s="144">
        <f t="shared" ca="1" si="16"/>
        <v>272615.72003213607</v>
      </c>
      <c r="BM68" s="144">
        <f t="shared" ref="BM68:CR68" ca="1" si="17">BM28+BM36+BM44+BM52+BM60</f>
        <v>265065.55569464643</v>
      </c>
      <c r="BN68" s="144">
        <f t="shared" ca="1" si="17"/>
        <v>249992.93556910232</v>
      </c>
      <c r="BO68" s="144">
        <f t="shared" ca="1" si="17"/>
        <v>251706.64430998755</v>
      </c>
      <c r="BP68" s="144">
        <f t="shared" ca="1" si="17"/>
        <v>237300.7501181541</v>
      </c>
      <c r="BQ68" s="144">
        <f t="shared" ca="1" si="17"/>
        <v>238841.29243894762</v>
      </c>
      <c r="BR68" s="144">
        <f t="shared" ca="1" si="17"/>
        <v>233773.12716213375</v>
      </c>
      <c r="BS68" s="144">
        <f t="shared" ca="1" si="17"/>
        <v>207948.59022695353</v>
      </c>
      <c r="BT68" s="144">
        <f t="shared" ca="1" si="17"/>
        <v>226706.19941901893</v>
      </c>
      <c r="BU68" s="144">
        <f t="shared" ca="1" si="17"/>
        <v>360011.84625042009</v>
      </c>
      <c r="BV68" s="144">
        <f t="shared" ca="1" si="17"/>
        <v>366223.61734094995</v>
      </c>
      <c r="BW68" s="144">
        <f t="shared" ca="1" si="17"/>
        <v>349092.26410328038</v>
      </c>
      <c r="BX68" s="144">
        <f t="shared" ca="1" si="17"/>
        <v>356163.07630900724</v>
      </c>
      <c r="BY68" s="144">
        <f t="shared" ca="1" si="17"/>
        <v>353513.72404696129</v>
      </c>
      <c r="BZ68" s="144">
        <f t="shared" ca="1" si="17"/>
        <v>339537.66560197552</v>
      </c>
      <c r="CA68" s="144">
        <f t="shared" ca="1" si="17"/>
        <v>348191.0207895771</v>
      </c>
      <c r="CB68" s="144">
        <f t="shared" ca="1" si="17"/>
        <v>334376.45716319588</v>
      </c>
      <c r="CC68" s="144">
        <f t="shared" ca="1" si="17"/>
        <v>342851.81832584832</v>
      </c>
      <c r="CD68" s="144">
        <f t="shared" ca="1" si="17"/>
        <v>340181.69099989079</v>
      </c>
      <c r="CE68" s="144">
        <f t="shared" ca="1" si="17"/>
        <v>304851.48443007114</v>
      </c>
      <c r="CF68" s="144">
        <f t="shared" ca="1" si="17"/>
        <v>334851.31344634225</v>
      </c>
      <c r="CG68" s="144">
        <f t="shared" ca="1" si="17"/>
        <v>321479.31040936487</v>
      </c>
      <c r="CH68" s="144">
        <f t="shared" ca="1" si="17"/>
        <v>329548.09841257974</v>
      </c>
      <c r="CI68" s="144">
        <f t="shared" ca="1" si="17"/>
        <v>316366.18427297997</v>
      </c>
      <c r="CJ68" s="144">
        <f t="shared" ca="1" si="17"/>
        <v>324288.08308807388</v>
      </c>
      <c r="CK68" s="144">
        <f t="shared" ca="1" si="17"/>
        <v>321679.03656922525</v>
      </c>
      <c r="CL68" s="144">
        <f t="shared" ca="1" si="17"/>
        <v>308793.27400306799</v>
      </c>
      <c r="CM68" s="144">
        <f t="shared" ca="1" si="17"/>
        <v>316511.85902805137</v>
      </c>
      <c r="CN68" s="144">
        <f t="shared" ca="1" si="17"/>
        <v>303829.48686632892</v>
      </c>
      <c r="CO68" s="144">
        <f t="shared" ca="1" si="17"/>
        <v>311423.82228568988</v>
      </c>
      <c r="CP68" s="144">
        <f t="shared" ca="1" si="17"/>
        <v>308913.45728953439</v>
      </c>
      <c r="CQ68" s="144">
        <f t="shared" ca="1" si="17"/>
        <v>276773.23936648067</v>
      </c>
      <c r="CR68" s="144">
        <f t="shared" ca="1" si="17"/>
        <v>303967.4012110671</v>
      </c>
      <c r="CS68" s="144">
        <f t="shared" ref="CS68:DX68" ca="1" si="18">CS28+CS36+CS44+CS52+CS60</f>
        <v>291807.53543077887</v>
      </c>
      <c r="CT68" s="144">
        <f t="shared" ca="1" si="18"/>
        <v>299129.93985931796</v>
      </c>
      <c r="CU68" s="144">
        <f t="shared" ca="1" si="18"/>
        <v>287182.31671873096</v>
      </c>
      <c r="CV68" s="144">
        <f t="shared" ca="1" si="18"/>
        <v>294410.94610511989</v>
      </c>
      <c r="CW68" s="144">
        <f t="shared" ca="1" si="18"/>
        <v>292098.65789691819</v>
      </c>
      <c r="CX68" s="144">
        <f t="shared" ca="1" si="18"/>
        <v>280470.18261429155</v>
      </c>
      <c r="CY68" s="144">
        <f t="shared" ca="1" si="18"/>
        <v>287573.46272957051</v>
      </c>
      <c r="CZ68" s="144">
        <f t="shared" ca="1" si="18"/>
        <v>276157.09949502756</v>
      </c>
      <c r="DA68" s="144">
        <f t="shared" ca="1" si="18"/>
        <v>283186.59764758131</v>
      </c>
      <c r="DB68" s="144">
        <f t="shared" ca="1" si="18"/>
        <v>281046.96917941456</v>
      </c>
      <c r="DC68" s="144">
        <f t="shared" ca="1" si="18"/>
        <v>260947.71275996164</v>
      </c>
      <c r="DD68" s="144">
        <f t="shared" ca="1" si="18"/>
        <v>276878.60133370792</v>
      </c>
      <c r="DE68" s="144">
        <f t="shared" ca="1" si="18"/>
        <v>266344.76834013424</v>
      </c>
      <c r="DF68" s="144">
        <f t="shared" ca="1" si="18"/>
        <v>273730.97242814215</v>
      </c>
      <c r="DG68" s="144">
        <f t="shared" ca="1" si="18"/>
        <v>263485.23934557632</v>
      </c>
      <c r="DH68" s="144">
        <f t="shared" ca="1" si="18"/>
        <v>270834.50866117026</v>
      </c>
      <c r="DI68" s="144">
        <f t="shared" ca="1" si="18"/>
        <v>269430.46894444065</v>
      </c>
      <c r="DJ68" s="144">
        <f t="shared" ca="1" si="18"/>
        <v>259409.15896036173</v>
      </c>
      <c r="DK68" s="144">
        <f t="shared" ca="1" si="18"/>
        <v>266711.62209010485</v>
      </c>
      <c r="DL68" s="144">
        <f t="shared" ca="1" si="18"/>
        <v>256835.83469771364</v>
      </c>
      <c r="DM68" s="144">
        <f t="shared" ca="1" si="18"/>
        <v>264112.39947412873</v>
      </c>
      <c r="DN68" s="144">
        <f t="shared" ca="1" si="18"/>
        <v>262857.74199011765</v>
      </c>
      <c r="DO68" s="144">
        <f t="shared" ca="1" si="18"/>
        <v>236313.70349843247</v>
      </c>
      <c r="DP68" s="144">
        <f t="shared" ca="1" si="18"/>
        <v>260438.19669989945</v>
      </c>
      <c r="DQ68" s="144">
        <f t="shared" ca="1" si="18"/>
        <v>250909.49792071834</v>
      </c>
      <c r="DR68" s="144">
        <f t="shared" ca="1" si="18"/>
        <v>258259.56923076924</v>
      </c>
      <c r="DS68" s="144">
        <f t="shared" ca="1" si="18"/>
        <v>249928.61538461538</v>
      </c>
      <c r="DT68" s="144">
        <f t="shared" ca="1" si="18"/>
        <v>258259.56923076924</v>
      </c>
      <c r="DU68" s="144">
        <f t="shared" ca="1" si="18"/>
        <v>258259.56923076924</v>
      </c>
      <c r="DV68" s="144">
        <f t="shared" ca="1" si="18"/>
        <v>249928.61538461538</v>
      </c>
      <c r="DW68" s="144">
        <f t="shared" ca="1" si="18"/>
        <v>258259.56923076924</v>
      </c>
      <c r="DX68" s="144">
        <f t="shared" ca="1" si="18"/>
        <v>249928.61538461538</v>
      </c>
      <c r="DY68" s="144">
        <f t="shared" ref="DY68:EW68" ca="1" si="19">DY28+DY36+DY44+DY52+DY60</f>
        <v>258259.56923076924</v>
      </c>
      <c r="DZ68" s="144">
        <f t="shared" ca="1" si="19"/>
        <v>258259.56923076924</v>
      </c>
      <c r="EA68" s="144">
        <f t="shared" ca="1" si="19"/>
        <v>233266.70769230765</v>
      </c>
      <c r="EB68" s="144">
        <f t="shared" ca="1" si="19"/>
        <v>258259.56923076924</v>
      </c>
      <c r="EC68" s="144">
        <f t="shared" ca="1" si="19"/>
        <v>249928.61538461538</v>
      </c>
      <c r="ED68" s="144">
        <f t="shared" ca="1" si="19"/>
        <v>258259.56923076924</v>
      </c>
      <c r="EE68" s="144">
        <f t="shared" ca="1" si="19"/>
        <v>249928.61538461538</v>
      </c>
      <c r="EF68" s="144">
        <f t="shared" ca="1" si="19"/>
        <v>258259.56923076924</v>
      </c>
      <c r="EG68" s="144">
        <f t="shared" ca="1" si="19"/>
        <v>258259.56923076924</v>
      </c>
      <c r="EH68" s="144">
        <f t="shared" ca="1" si="19"/>
        <v>249928.61538461538</v>
      </c>
      <c r="EI68" s="144">
        <f t="shared" ca="1" si="19"/>
        <v>258259.56923076924</v>
      </c>
      <c r="EJ68" s="144">
        <f t="shared" ca="1" si="19"/>
        <v>249928.61538461538</v>
      </c>
      <c r="EK68" s="144">
        <f t="shared" ca="1" si="19"/>
        <v>258259.56923076924</v>
      </c>
      <c r="EL68" s="144">
        <f t="shared" ca="1" si="19"/>
        <v>258259.56923076924</v>
      </c>
      <c r="EM68" s="144">
        <f t="shared" ca="1" si="19"/>
        <v>233266.70769230765</v>
      </c>
      <c r="EN68" s="144">
        <f t="shared" ca="1" si="19"/>
        <v>258259.56923076924</v>
      </c>
      <c r="EO68" s="144">
        <f t="shared" ca="1" si="19"/>
        <v>249928.61538461538</v>
      </c>
      <c r="EP68" s="144">
        <f t="shared" ca="1" si="19"/>
        <v>258259.56923076924</v>
      </c>
      <c r="EQ68" s="144">
        <f t="shared" ca="1" si="19"/>
        <v>249928.61538461538</v>
      </c>
      <c r="ER68" s="144">
        <f t="shared" ca="1" si="19"/>
        <v>258259.56923076924</v>
      </c>
      <c r="ES68" s="144">
        <f t="shared" ca="1" si="19"/>
        <v>258259.56923076924</v>
      </c>
      <c r="ET68" s="144">
        <f t="shared" ca="1" si="19"/>
        <v>249928.61538461538</v>
      </c>
      <c r="EU68" s="144">
        <f t="shared" ca="1" si="19"/>
        <v>258259.56923076924</v>
      </c>
      <c r="EV68" s="144">
        <f t="shared" ca="1" si="19"/>
        <v>249928.61538461538</v>
      </c>
      <c r="EW68" s="144">
        <f t="shared" ca="1" si="19"/>
        <v>258259.56923076924</v>
      </c>
    </row>
    <row r="69" spans="3:153" ht="13">
      <c r="M69" s="145">
        <f>-AG73</f>
        <v>29000000</v>
      </c>
      <c r="N69" s="132">
        <f ca="1">IFERROR(SUM(AH73:EW73)/CHOOSE(MATCH($C$5,Inputs!$I$11:$O$11,0),'Project 1'!H141,'Project 2'!H141,'Project 3'!H141),0)</f>
        <v>2.2523691480882899</v>
      </c>
      <c r="O69" s="339">
        <f ca="1">SUM(AH73:EW73)</f>
        <v>173295480.35859457</v>
      </c>
      <c r="P69" s="336">
        <f ca="1">IFERROR(XIRR(AG73:EW73,AG$5:EW$5,),0)</f>
        <v>0.87922943830490108</v>
      </c>
      <c r="AF69" s="135" t="s">
        <v>84</v>
      </c>
      <c r="AG69" s="144">
        <f t="shared" ref="AG69:BL69" ca="1" si="20">AG29+AG37+AG45+AG53+AG61</f>
        <v>0</v>
      </c>
      <c r="AH69" s="144">
        <f t="shared" ca="1" si="20"/>
        <v>0</v>
      </c>
      <c r="AI69" s="144">
        <f t="shared" ca="1" si="20"/>
        <v>0</v>
      </c>
      <c r="AJ69" s="144">
        <f t="shared" ca="1" si="20"/>
        <v>0</v>
      </c>
      <c r="AK69" s="144">
        <f t="shared" ca="1" si="20"/>
        <v>140561.48528635543</v>
      </c>
      <c r="AL69" s="144">
        <f t="shared" ca="1" si="20"/>
        <v>143485.54712749433</v>
      </c>
      <c r="AM69" s="144">
        <f t="shared" ca="1" si="20"/>
        <v>186876.24652775368</v>
      </c>
      <c r="AN69" s="144">
        <f t="shared" ca="1" si="20"/>
        <v>191705.96604921002</v>
      </c>
      <c r="AO69" s="144">
        <f t="shared" ca="1" si="20"/>
        <v>190143.33144641915</v>
      </c>
      <c r="AP69" s="144">
        <f t="shared" ca="1" si="20"/>
        <v>182511.00514783943</v>
      </c>
      <c r="AQ69" s="144">
        <f t="shared" ca="1" si="20"/>
        <v>186991.7300815825</v>
      </c>
      <c r="AR69" s="144">
        <f t="shared" ca="1" si="20"/>
        <v>179351.65749503157</v>
      </c>
      <c r="AS69" s="144">
        <f t="shared" ca="1" si="20"/>
        <v>183644.30579503853</v>
      </c>
      <c r="AT69" s="144">
        <f t="shared" ca="1" si="20"/>
        <v>181921.85594123576</v>
      </c>
      <c r="AU69" s="144">
        <f t="shared" ca="1" si="20"/>
        <v>162732.81028317023</v>
      </c>
      <c r="AV69" s="144">
        <f t="shared" ca="1" si="20"/>
        <v>178393.22960958024</v>
      </c>
      <c r="AW69" s="144">
        <f t="shared" ca="1" si="20"/>
        <v>171454.29273033491</v>
      </c>
      <c r="AX69" s="144">
        <f t="shared" ca="1" si="20"/>
        <v>176906.52128735543</v>
      </c>
      <c r="AY69" s="144">
        <f t="shared" ca="1" si="20"/>
        <v>170927.32303311201</v>
      </c>
      <c r="AZ69" s="144">
        <f t="shared" ca="1" si="20"/>
        <v>176324.21631479391</v>
      </c>
      <c r="BA69" s="144">
        <f t="shared" ca="1" si="20"/>
        <v>176005.08508578403</v>
      </c>
      <c r="BB69" s="144">
        <f t="shared" ca="1" si="20"/>
        <v>170001.25234268836</v>
      </c>
      <c r="BC69" s="144">
        <f t="shared" ca="1" si="20"/>
        <v>175313.12330337599</v>
      </c>
      <c r="BD69" s="144">
        <f t="shared" ca="1" si="20"/>
        <v>169297.80100848901</v>
      </c>
      <c r="BE69" s="144">
        <f t="shared" ca="1" si="20"/>
        <v>174552.21874688362</v>
      </c>
      <c r="BF69" s="144">
        <f t="shared" ca="1" si="20"/>
        <v>174147.03676983336</v>
      </c>
      <c r="BG69" s="144">
        <f t="shared" ca="1" si="20"/>
        <v>162517.87713760667</v>
      </c>
      <c r="BH69" s="144">
        <f t="shared" ca="1" si="20"/>
        <v>173289.61917862098</v>
      </c>
      <c r="BI69" s="144">
        <f t="shared" ca="1" si="20"/>
        <v>167262.94742552916</v>
      </c>
      <c r="BJ69" s="144">
        <f t="shared" ca="1" si="20"/>
        <v>172372.80990432523</v>
      </c>
      <c r="BK69" s="144">
        <f t="shared" ca="1" si="20"/>
        <v>166348.49474878516</v>
      </c>
      <c r="BL69" s="144">
        <f t="shared" ca="1" si="20"/>
        <v>171400.82761880331</v>
      </c>
      <c r="BM69" s="144">
        <f t="shared" ref="BM69:CR69" ca="1" si="21">BM29+BM37+BM45+BM53+BM61</f>
        <v>170895.51496249926</v>
      </c>
      <c r="BN69" s="144">
        <f t="shared" ca="1" si="21"/>
        <v>164882.00437174219</v>
      </c>
      <c r="BO69" s="144">
        <f t="shared" ca="1" si="21"/>
        <v>169849.06940811948</v>
      </c>
      <c r="BP69" s="144">
        <f t="shared" ca="1" si="21"/>
        <v>163847.5066189639</v>
      </c>
      <c r="BQ69" s="144">
        <f t="shared" ca="1" si="21"/>
        <v>168758.72012791302</v>
      </c>
      <c r="BR69" s="144">
        <f t="shared" ca="1" si="21"/>
        <v>168198.55117773786</v>
      </c>
      <c r="BS69" s="144">
        <f t="shared" ca="1" si="21"/>
        <v>151407.00073903173</v>
      </c>
      <c r="BT69" s="144">
        <f t="shared" ca="1" si="21"/>
        <v>167051.20391850162</v>
      </c>
      <c r="BU69" s="144">
        <f t="shared" ca="1" si="21"/>
        <v>268492.30001792131</v>
      </c>
      <c r="BV69" s="144">
        <f t="shared" ca="1" si="21"/>
        <v>276453.07995011617</v>
      </c>
      <c r="BW69" s="144">
        <f t="shared" ca="1" si="21"/>
        <v>266781.5636942765</v>
      </c>
      <c r="BX69" s="144">
        <f t="shared" ca="1" si="21"/>
        <v>274916.31721470761</v>
      </c>
      <c r="BY69" s="144">
        <f t="shared" ca="1" si="21"/>
        <v>274151.35580846888</v>
      </c>
      <c r="BZ69" s="144">
        <f t="shared" ca="1" si="21"/>
        <v>264561.42968725017</v>
      </c>
      <c r="CA69" s="144">
        <f t="shared" ca="1" si="21"/>
        <v>272603.42279532016</v>
      </c>
      <c r="CB69" s="144">
        <f t="shared" ca="1" si="21"/>
        <v>263053.4779643885</v>
      </c>
      <c r="CC69" s="144">
        <f t="shared" ca="1" si="21"/>
        <v>271036.3853626303</v>
      </c>
      <c r="CD69" s="144">
        <f t="shared" ca="1" si="21"/>
        <v>270247.51715197967</v>
      </c>
      <c r="CE69" s="144">
        <f t="shared" ca="1" si="21"/>
        <v>243379.64309642493</v>
      </c>
      <c r="CF69" s="144">
        <f t="shared" ca="1" si="21"/>
        <v>268662.63489397883</v>
      </c>
      <c r="CG69" s="144">
        <f t="shared" ca="1" si="21"/>
        <v>259227.10757887422</v>
      </c>
      <c r="CH69" s="144">
        <f t="shared" ca="1" si="21"/>
        <v>267072.83985054179</v>
      </c>
      <c r="CI69" s="144">
        <f t="shared" ca="1" si="21"/>
        <v>257688.17968993488</v>
      </c>
      <c r="CJ69" s="144">
        <f t="shared" ca="1" si="21"/>
        <v>265483.49966774025</v>
      </c>
      <c r="CK69" s="144">
        <f t="shared" ca="1" si="21"/>
        <v>264690.6183316689</v>
      </c>
      <c r="CL69" s="144">
        <f t="shared" ca="1" si="21"/>
        <v>255386.86737006763</v>
      </c>
      <c r="CM69" s="144">
        <f t="shared" ca="1" si="21"/>
        <v>263111.53886569955</v>
      </c>
      <c r="CN69" s="144">
        <f t="shared" ca="1" si="21"/>
        <v>253864.38856476388</v>
      </c>
      <c r="CO69" s="144">
        <f t="shared" ca="1" si="21"/>
        <v>261545.32249756533</v>
      </c>
      <c r="CP69" s="144">
        <f t="shared" ca="1" si="21"/>
        <v>260768.4556804662</v>
      </c>
      <c r="CQ69" s="144">
        <f t="shared" ca="1" si="21"/>
        <v>234835.52133605455</v>
      </c>
      <c r="CR69" s="144">
        <f t="shared" ca="1" si="21"/>
        <v>259229.88258841925</v>
      </c>
      <c r="CS69" s="144">
        <f t="shared" ref="CS69:DX69" ca="1" si="22">CS29+CS37+CS45+CS53+CS61</f>
        <v>250131.47535647784</v>
      </c>
      <c r="CT69" s="144">
        <f t="shared" ca="1" si="22"/>
        <v>258259.56923076924</v>
      </c>
      <c r="CU69" s="144">
        <f t="shared" ca="1" si="22"/>
        <v>249928.61538461538</v>
      </c>
      <c r="CV69" s="144">
        <f t="shared" ca="1" si="22"/>
        <v>258259.56923076924</v>
      </c>
      <c r="CW69" s="144">
        <f t="shared" ca="1" si="22"/>
        <v>258259.56923076924</v>
      </c>
      <c r="CX69" s="144">
        <f t="shared" ca="1" si="22"/>
        <v>249928.61538461538</v>
      </c>
      <c r="CY69" s="144">
        <f t="shared" ca="1" si="22"/>
        <v>258259.56923076924</v>
      </c>
      <c r="CZ69" s="144">
        <f t="shared" ca="1" si="22"/>
        <v>249928.61538461538</v>
      </c>
      <c r="DA69" s="144">
        <f t="shared" ca="1" si="22"/>
        <v>258259.56923076924</v>
      </c>
      <c r="DB69" s="144">
        <f t="shared" ca="1" si="22"/>
        <v>258259.56923076924</v>
      </c>
      <c r="DC69" s="144">
        <f t="shared" ca="1" si="22"/>
        <v>241597.66153846154</v>
      </c>
      <c r="DD69" s="144">
        <f t="shared" ca="1" si="22"/>
        <v>258259.56923076924</v>
      </c>
      <c r="DE69" s="144">
        <f t="shared" ca="1" si="22"/>
        <v>249928.61538461538</v>
      </c>
      <c r="DF69" s="144">
        <f t="shared" ca="1" si="22"/>
        <v>258259.56923076924</v>
      </c>
      <c r="DG69" s="144">
        <f t="shared" ca="1" si="22"/>
        <v>249928.61538461538</v>
      </c>
      <c r="DH69" s="144">
        <f t="shared" ca="1" si="22"/>
        <v>258259.56923076924</v>
      </c>
      <c r="DI69" s="144">
        <f t="shared" ca="1" si="22"/>
        <v>258259.56923076924</v>
      </c>
      <c r="DJ69" s="144">
        <f t="shared" ca="1" si="22"/>
        <v>249928.61538461538</v>
      </c>
      <c r="DK69" s="144">
        <f t="shared" ca="1" si="22"/>
        <v>258259.56923076924</v>
      </c>
      <c r="DL69" s="144">
        <f t="shared" ca="1" si="22"/>
        <v>249928.61538461538</v>
      </c>
      <c r="DM69" s="144">
        <f t="shared" ca="1" si="22"/>
        <v>258259.56923076924</v>
      </c>
      <c r="DN69" s="144">
        <f t="shared" ca="1" si="22"/>
        <v>258259.56923076924</v>
      </c>
      <c r="DO69" s="144">
        <f t="shared" ca="1" si="22"/>
        <v>233266.70769230765</v>
      </c>
      <c r="DP69" s="144">
        <f t="shared" ca="1" si="22"/>
        <v>258259.56923076924</v>
      </c>
      <c r="DQ69" s="144">
        <f t="shared" ca="1" si="22"/>
        <v>249928.61538461538</v>
      </c>
      <c r="DR69" s="144">
        <f t="shared" ca="1" si="22"/>
        <v>258259.56923076924</v>
      </c>
      <c r="DS69" s="144">
        <f t="shared" ca="1" si="22"/>
        <v>249928.61538461538</v>
      </c>
      <c r="DT69" s="144">
        <f t="shared" ca="1" si="22"/>
        <v>258259.56923076924</v>
      </c>
      <c r="DU69" s="144">
        <f t="shared" ca="1" si="22"/>
        <v>258259.56923076924</v>
      </c>
      <c r="DV69" s="144">
        <f t="shared" ca="1" si="22"/>
        <v>249928.61538461538</v>
      </c>
      <c r="DW69" s="144">
        <f t="shared" ca="1" si="22"/>
        <v>258259.56923076924</v>
      </c>
      <c r="DX69" s="144">
        <f t="shared" ca="1" si="22"/>
        <v>249928.61538461538</v>
      </c>
      <c r="DY69" s="144">
        <f t="shared" ref="DY69:EW69" ca="1" si="23">DY29+DY37+DY45+DY53+DY61</f>
        <v>258259.56923076924</v>
      </c>
      <c r="DZ69" s="144">
        <f t="shared" ca="1" si="23"/>
        <v>258259.56923076924</v>
      </c>
      <c r="EA69" s="144">
        <f t="shared" ca="1" si="23"/>
        <v>233266.70769230765</v>
      </c>
      <c r="EB69" s="144">
        <f t="shared" ca="1" si="23"/>
        <v>258259.56923076924</v>
      </c>
      <c r="EC69" s="144">
        <f t="shared" ca="1" si="23"/>
        <v>249928.61538461538</v>
      </c>
      <c r="ED69" s="144">
        <f t="shared" ca="1" si="23"/>
        <v>258259.56923076924</v>
      </c>
      <c r="EE69" s="144">
        <f t="shared" ca="1" si="23"/>
        <v>249928.61538461538</v>
      </c>
      <c r="EF69" s="144">
        <f t="shared" ca="1" si="23"/>
        <v>258259.56923076924</v>
      </c>
      <c r="EG69" s="144">
        <f t="shared" ca="1" si="23"/>
        <v>258259.56923076924</v>
      </c>
      <c r="EH69" s="144">
        <f t="shared" ca="1" si="23"/>
        <v>249928.61538461538</v>
      </c>
      <c r="EI69" s="144">
        <f t="shared" ca="1" si="23"/>
        <v>258259.56923076924</v>
      </c>
      <c r="EJ69" s="144">
        <f t="shared" ca="1" si="23"/>
        <v>249928.61538461538</v>
      </c>
      <c r="EK69" s="144">
        <f t="shared" ca="1" si="23"/>
        <v>258259.56923076924</v>
      </c>
      <c r="EL69" s="144">
        <f t="shared" ca="1" si="23"/>
        <v>258259.56923076924</v>
      </c>
      <c r="EM69" s="144">
        <f t="shared" ca="1" si="23"/>
        <v>233266.70769230765</v>
      </c>
      <c r="EN69" s="144">
        <f t="shared" ca="1" si="23"/>
        <v>258259.56923076924</v>
      </c>
      <c r="EO69" s="144">
        <f t="shared" ca="1" si="23"/>
        <v>249928.61538461538</v>
      </c>
      <c r="EP69" s="144">
        <f t="shared" ca="1" si="23"/>
        <v>258259.56923076924</v>
      </c>
      <c r="EQ69" s="144">
        <f t="shared" ca="1" si="23"/>
        <v>249928.61538461538</v>
      </c>
      <c r="ER69" s="144">
        <f t="shared" ca="1" si="23"/>
        <v>258259.56923076924</v>
      </c>
      <c r="ES69" s="144">
        <f t="shared" ca="1" si="23"/>
        <v>258259.56923076924</v>
      </c>
      <c r="ET69" s="144">
        <f t="shared" ca="1" si="23"/>
        <v>249928.61538461538</v>
      </c>
      <c r="EU69" s="144">
        <f t="shared" ca="1" si="23"/>
        <v>258259.56923076924</v>
      </c>
      <c r="EV69" s="144">
        <f t="shared" ca="1" si="23"/>
        <v>249928.61538461538</v>
      </c>
      <c r="EW69" s="144">
        <f t="shared" ca="1" si="23"/>
        <v>258259.56923076924</v>
      </c>
    </row>
    <row r="70" spans="3:153">
      <c r="AF70" s="135" t="s">
        <v>260</v>
      </c>
      <c r="AG70" s="144">
        <f t="shared" ref="AG70:BL70" ca="1" si="24">AG30+AG38+AG46+AG54+AG62</f>
        <v>0</v>
      </c>
      <c r="AH70" s="144">
        <f t="shared" ca="1" si="24"/>
        <v>0</v>
      </c>
      <c r="AI70" s="144">
        <f t="shared" ca="1" si="24"/>
        <v>0</v>
      </c>
      <c r="AJ70" s="144">
        <f t="shared" ca="1" si="24"/>
        <v>0</v>
      </c>
      <c r="AK70" s="144">
        <f t="shared" ca="1" si="24"/>
        <v>229026.64522241842</v>
      </c>
      <c r="AL70" s="144">
        <f t="shared" ca="1" si="24"/>
        <v>232105.67799189617</v>
      </c>
      <c r="AM70" s="144">
        <f t="shared" ca="1" si="24"/>
        <v>313444.47636148031</v>
      </c>
      <c r="AN70" s="144">
        <f t="shared" ca="1" si="24"/>
        <v>319152.12895831844</v>
      </c>
      <c r="AO70" s="144">
        <f t="shared" ca="1" si="24"/>
        <v>314083.40977990534</v>
      </c>
      <c r="AP70" s="144">
        <f t="shared" ca="1" si="24"/>
        <v>299058.38316800154</v>
      </c>
      <c r="AQ70" s="144">
        <f t="shared" ca="1" si="24"/>
        <v>303853.57230042585</v>
      </c>
      <c r="AR70" s="144">
        <f t="shared" ca="1" si="24"/>
        <v>288928.22657243628</v>
      </c>
      <c r="AS70" s="144">
        <f t="shared" ca="1" si="24"/>
        <v>293212.46156231209</v>
      </c>
      <c r="AT70" s="144">
        <f t="shared" ca="1" si="24"/>
        <v>287791.92619987798</v>
      </c>
      <c r="AU70" s="144">
        <f t="shared" ca="1" si="24"/>
        <v>254991.14790738217</v>
      </c>
      <c r="AV70" s="144">
        <f t="shared" ca="1" si="24"/>
        <v>276791.52144641482</v>
      </c>
      <c r="AW70" s="144">
        <f t="shared" ca="1" si="24"/>
        <v>262485.8365340184</v>
      </c>
      <c r="AX70" s="144">
        <f t="shared" ca="1" si="24"/>
        <v>265655.18808128999</v>
      </c>
      <c r="AY70" s="144">
        <f t="shared" ca="1" si="24"/>
        <v>251673.17392700448</v>
      </c>
      <c r="AZ70" s="144">
        <f t="shared" ca="1" si="24"/>
        <v>254464.99968124006</v>
      </c>
      <c r="BA70" s="144">
        <f t="shared" ca="1" si="24"/>
        <v>248873.16269941407</v>
      </c>
      <c r="BB70" s="144">
        <f t="shared" ca="1" si="24"/>
        <v>235447.54650471045</v>
      </c>
      <c r="BC70" s="144">
        <f t="shared" ca="1" si="24"/>
        <v>237934.40294713341</v>
      </c>
      <c r="BD70" s="144">
        <f t="shared" ca="1" si="24"/>
        <v>225713.58885365762</v>
      </c>
      <c r="BE70" s="144">
        <f t="shared" ca="1" si="24"/>
        <v>228564.48546940286</v>
      </c>
      <c r="BF70" s="144">
        <f t="shared" ca="1" si="24"/>
        <v>223921.46176819151</v>
      </c>
      <c r="BG70" s="144">
        <f t="shared" ca="1" si="24"/>
        <v>205409.91821800423</v>
      </c>
      <c r="BH70" s="144">
        <f t="shared" ca="1" si="24"/>
        <v>215536.89112566737</v>
      </c>
      <c r="BI70" s="144">
        <f t="shared" ca="1" si="24"/>
        <v>205879.30334594409</v>
      </c>
      <c r="BJ70" s="144">
        <f t="shared" ca="1" si="24"/>
        <v>211869.00472445594</v>
      </c>
      <c r="BK70" s="144">
        <f t="shared" ca="1" si="24"/>
        <v>204164.70457704909</v>
      </c>
      <c r="BL70" s="144">
        <f t="shared" ca="1" si="24"/>
        <v>210046.53793910233</v>
      </c>
      <c r="BM70" s="144">
        <f t="shared" ref="BM70:CR70" ca="1" si="25">BM30+BM38+BM46+BM54+BM62</f>
        <v>209099.07670853223</v>
      </c>
      <c r="BN70" s="144">
        <f t="shared" ca="1" si="25"/>
        <v>201415.0351200935</v>
      </c>
      <c r="BO70" s="144">
        <f t="shared" ca="1" si="25"/>
        <v>207136.99129407012</v>
      </c>
      <c r="BP70" s="144">
        <f t="shared" ca="1" si="25"/>
        <v>199475.35183363419</v>
      </c>
      <c r="BQ70" s="144">
        <f t="shared" ca="1" si="25"/>
        <v>205092.58639368304</v>
      </c>
      <c r="BR70" s="144">
        <f t="shared" ca="1" si="25"/>
        <v>204042.26961210457</v>
      </c>
      <c r="BS70" s="144">
        <f t="shared" ca="1" si="25"/>
        <v>183331.98484722295</v>
      </c>
      <c r="BT70" s="144">
        <f t="shared" ca="1" si="25"/>
        <v>201890.99350103663</v>
      </c>
      <c r="BU70" s="144">
        <f t="shared" ca="1" si="25"/>
        <v>323858.52407206397</v>
      </c>
      <c r="BV70" s="144">
        <f t="shared" ca="1" si="25"/>
        <v>332799.50182954466</v>
      </c>
      <c r="BW70" s="144">
        <f t="shared" ca="1" si="25"/>
        <v>320248.98615876818</v>
      </c>
      <c r="BX70" s="144">
        <f t="shared" ca="1" si="25"/>
        <v>329029.03919061518</v>
      </c>
      <c r="BY70" s="144">
        <f t="shared" ca="1" si="25"/>
        <v>327116.6356750183</v>
      </c>
      <c r="BZ70" s="144">
        <f t="shared" ca="1" si="25"/>
        <v>314698.65114120231</v>
      </c>
      <c r="CA70" s="144">
        <f t="shared" ca="1" si="25"/>
        <v>323246.80314214656</v>
      </c>
      <c r="CB70" s="144">
        <f t="shared" ca="1" si="25"/>
        <v>310928.77183404815</v>
      </c>
      <c r="CC70" s="144">
        <f t="shared" ca="1" si="25"/>
        <v>319329.20956042188</v>
      </c>
      <c r="CD70" s="144">
        <f t="shared" ca="1" si="25"/>
        <v>317357.0390337953</v>
      </c>
      <c r="CE70" s="144">
        <f t="shared" ca="1" si="25"/>
        <v>284857.84620260075</v>
      </c>
      <c r="CF70" s="144">
        <f t="shared" ca="1" si="25"/>
        <v>313394.83338879311</v>
      </c>
      <c r="CG70" s="144">
        <f t="shared" ca="1" si="25"/>
        <v>301362.84587026236</v>
      </c>
      <c r="CH70" s="144">
        <f t="shared" ca="1" si="25"/>
        <v>309420.3457802005</v>
      </c>
      <c r="CI70" s="144">
        <f t="shared" ca="1" si="25"/>
        <v>297515.52614791418</v>
      </c>
      <c r="CJ70" s="144">
        <f t="shared" ca="1" si="25"/>
        <v>305446.99532319669</v>
      </c>
      <c r="CK70" s="144">
        <f t="shared" ca="1" si="25"/>
        <v>303464.7919830184</v>
      </c>
      <c r="CL70" s="144">
        <f t="shared" ca="1" si="25"/>
        <v>291762.24534824601</v>
      </c>
      <c r="CM70" s="144">
        <f t="shared" ca="1" si="25"/>
        <v>299517.09331809497</v>
      </c>
      <c r="CN70" s="144">
        <f t="shared" ca="1" si="25"/>
        <v>287956.04833498661</v>
      </c>
      <c r="CO70" s="144">
        <f t="shared" ca="1" si="25"/>
        <v>295601.55239775946</v>
      </c>
      <c r="CP70" s="144">
        <f t="shared" ca="1" si="25"/>
        <v>293659.38535501168</v>
      </c>
      <c r="CQ70" s="144">
        <f t="shared" ca="1" si="25"/>
        <v>263497.54180167487</v>
      </c>
      <c r="CR70" s="144">
        <f t="shared" ca="1" si="25"/>
        <v>289812.95262489421</v>
      </c>
      <c r="CS70" s="144">
        <f t="shared" ref="CS70:DX70" ca="1" si="26">CS30+CS38+CS46+CS54+CS62</f>
        <v>278623.7653142715</v>
      </c>
      <c r="CT70" s="144">
        <f t="shared" ca="1" si="26"/>
        <v>286025.43208744196</v>
      </c>
      <c r="CU70" s="144">
        <f t="shared" ca="1" si="26"/>
        <v>274990.37738554447</v>
      </c>
      <c r="CV70" s="144">
        <f t="shared" ca="1" si="26"/>
        <v>282306.194714488</v>
      </c>
      <c r="CW70" s="144">
        <f t="shared" ca="1" si="26"/>
        <v>280474.89277610084</v>
      </c>
      <c r="CX70" s="144">
        <f t="shared" ca="1" si="26"/>
        <v>269674.65777672129</v>
      </c>
      <c r="CY70" s="144">
        <f t="shared" ca="1" si="26"/>
        <v>276873.89986928122</v>
      </c>
      <c r="CZ70" s="144">
        <f t="shared" ca="1" si="26"/>
        <v>266529.89712590346</v>
      </c>
      <c r="DA70" s="144">
        <f t="shared" ca="1" si="26"/>
        <v>274105.51274453709</v>
      </c>
      <c r="DB70" s="144">
        <f t="shared" ca="1" si="26"/>
        <v>272814.56701430719</v>
      </c>
      <c r="DC70" s="144">
        <f t="shared" ca="1" si="26"/>
        <v>254023.10896972445</v>
      </c>
      <c r="DD70" s="144">
        <f t="shared" ca="1" si="26"/>
        <v>270288.15989990695</v>
      </c>
      <c r="DE70" s="144">
        <f t="shared" ca="1" si="26"/>
        <v>260374.54112429745</v>
      </c>
      <c r="DF70" s="144">
        <f t="shared" ca="1" si="26"/>
        <v>267838.98218641902</v>
      </c>
      <c r="DG70" s="144">
        <f t="shared" ca="1" si="26"/>
        <v>258042.99874102615</v>
      </c>
      <c r="DH70" s="144">
        <f t="shared" ca="1" si="26"/>
        <v>265470.40827817679</v>
      </c>
      <c r="DI70" s="144">
        <f t="shared" ca="1" si="26"/>
        <v>264317.24087458057</v>
      </c>
      <c r="DJ70" s="144">
        <f t="shared" ca="1" si="26"/>
        <v>254695.3781180493</v>
      </c>
      <c r="DK70" s="144">
        <f t="shared" ca="1" si="26"/>
        <v>262074.61696918626</v>
      </c>
      <c r="DL70" s="144">
        <f t="shared" ca="1" si="26"/>
        <v>252566.75261026624</v>
      </c>
      <c r="DM70" s="144">
        <f t="shared" ca="1" si="26"/>
        <v>259918.49731854463</v>
      </c>
      <c r="DN70" s="144">
        <f t="shared" ca="1" si="26"/>
        <v>258873.33402044233</v>
      </c>
      <c r="DO70" s="144">
        <f t="shared" ca="1" si="26"/>
        <v>233266.70769230765</v>
      </c>
      <c r="DP70" s="144">
        <f t="shared" ca="1" si="26"/>
        <v>258259.56923076924</v>
      </c>
      <c r="DQ70" s="144">
        <f t="shared" ca="1" si="26"/>
        <v>249928.61538461538</v>
      </c>
      <c r="DR70" s="144">
        <f t="shared" ca="1" si="26"/>
        <v>258259.56923076924</v>
      </c>
      <c r="DS70" s="144">
        <f t="shared" ca="1" si="26"/>
        <v>249928.61538461538</v>
      </c>
      <c r="DT70" s="144">
        <f t="shared" ca="1" si="26"/>
        <v>258259.56923076924</v>
      </c>
      <c r="DU70" s="144">
        <f t="shared" ca="1" si="26"/>
        <v>258259.56923076924</v>
      </c>
      <c r="DV70" s="144">
        <f t="shared" ca="1" si="26"/>
        <v>249928.61538461538</v>
      </c>
      <c r="DW70" s="144">
        <f t="shared" ca="1" si="26"/>
        <v>258259.56923076924</v>
      </c>
      <c r="DX70" s="144">
        <f t="shared" ca="1" si="26"/>
        <v>249928.61538461538</v>
      </c>
      <c r="DY70" s="144">
        <f t="shared" ref="DY70:EW70" ca="1" si="27">DY30+DY38+DY46+DY54+DY62</f>
        <v>258259.56923076924</v>
      </c>
      <c r="DZ70" s="144">
        <f t="shared" ca="1" si="27"/>
        <v>258259.56923076924</v>
      </c>
      <c r="EA70" s="144">
        <f t="shared" ca="1" si="27"/>
        <v>233266.70769230765</v>
      </c>
      <c r="EB70" s="144">
        <f t="shared" ca="1" si="27"/>
        <v>258259.56923076924</v>
      </c>
      <c r="EC70" s="144">
        <f t="shared" ca="1" si="27"/>
        <v>249928.61538461538</v>
      </c>
      <c r="ED70" s="144">
        <f t="shared" ca="1" si="27"/>
        <v>258259.56923076924</v>
      </c>
      <c r="EE70" s="144">
        <f t="shared" ca="1" si="27"/>
        <v>249928.61538461538</v>
      </c>
      <c r="EF70" s="144">
        <f t="shared" ca="1" si="27"/>
        <v>258259.56923076924</v>
      </c>
      <c r="EG70" s="144">
        <f t="shared" ca="1" si="27"/>
        <v>258259.56923076924</v>
      </c>
      <c r="EH70" s="144">
        <f t="shared" ca="1" si="27"/>
        <v>249928.61538461538</v>
      </c>
      <c r="EI70" s="144">
        <f t="shared" ca="1" si="27"/>
        <v>258259.56923076924</v>
      </c>
      <c r="EJ70" s="144">
        <f t="shared" ca="1" si="27"/>
        <v>249928.61538461538</v>
      </c>
      <c r="EK70" s="144">
        <f t="shared" ca="1" si="27"/>
        <v>258259.56923076924</v>
      </c>
      <c r="EL70" s="144">
        <f t="shared" ca="1" si="27"/>
        <v>258259.56923076924</v>
      </c>
      <c r="EM70" s="144">
        <f t="shared" ca="1" si="27"/>
        <v>233266.70769230765</v>
      </c>
      <c r="EN70" s="144">
        <f t="shared" ca="1" si="27"/>
        <v>258259.56923076924</v>
      </c>
      <c r="EO70" s="144">
        <f t="shared" ca="1" si="27"/>
        <v>249928.61538461538</v>
      </c>
      <c r="EP70" s="144">
        <f t="shared" ca="1" si="27"/>
        <v>258259.56923076924</v>
      </c>
      <c r="EQ70" s="144">
        <f t="shared" ca="1" si="27"/>
        <v>249928.61538461538</v>
      </c>
      <c r="ER70" s="144">
        <f t="shared" ca="1" si="27"/>
        <v>258259.56923076924</v>
      </c>
      <c r="ES70" s="144">
        <f t="shared" ca="1" si="27"/>
        <v>258259.56923076924</v>
      </c>
      <c r="ET70" s="144">
        <f t="shared" ca="1" si="27"/>
        <v>249928.61538461538</v>
      </c>
      <c r="EU70" s="144">
        <f t="shared" ca="1" si="27"/>
        <v>258259.56923076924</v>
      </c>
      <c r="EV70" s="144">
        <f t="shared" ca="1" si="27"/>
        <v>249928.61538461538</v>
      </c>
      <c r="EW70" s="144">
        <f t="shared" ca="1" si="27"/>
        <v>258259.56923076924</v>
      </c>
    </row>
    <row r="71" spans="3:153">
      <c r="AF71" s="135" t="s">
        <v>263</v>
      </c>
      <c r="AG71" s="144">
        <f t="shared" ref="AG71:BL71" ca="1" si="28">AG31+AG39+AG47+AG55+AG63</f>
        <v>0</v>
      </c>
      <c r="AH71" s="144">
        <f t="shared" ca="1" si="28"/>
        <v>0</v>
      </c>
      <c r="AI71" s="144">
        <f t="shared" ca="1" si="28"/>
        <v>0</v>
      </c>
      <c r="AJ71" s="144">
        <f t="shared" ca="1" si="28"/>
        <v>0</v>
      </c>
      <c r="AK71" s="144">
        <f t="shared" ca="1" si="28"/>
        <v>193185.85803594804</v>
      </c>
      <c r="AL71" s="144">
        <f t="shared" ca="1" si="28"/>
        <v>195833.61585791846</v>
      </c>
      <c r="AM71" s="144">
        <f t="shared" ca="1" si="28"/>
        <v>272878.64161681465</v>
      </c>
      <c r="AN71" s="144">
        <f t="shared" ca="1" si="28"/>
        <v>278058.46418228099</v>
      </c>
      <c r="AO71" s="144">
        <f t="shared" ca="1" si="28"/>
        <v>273833.64297504188</v>
      </c>
      <c r="AP71" s="144">
        <f t="shared" ca="1" si="28"/>
        <v>260934.80915699256</v>
      </c>
      <c r="AQ71" s="144">
        <f t="shared" ca="1" si="28"/>
        <v>265334.32488022774</v>
      </c>
      <c r="AR71" s="144">
        <f t="shared" ca="1" si="28"/>
        <v>252510.47660436318</v>
      </c>
      <c r="AS71" s="144">
        <f t="shared" ca="1" si="28"/>
        <v>256478.37304512481</v>
      </c>
      <c r="AT71" s="144">
        <f t="shared" ca="1" si="28"/>
        <v>251964.99129526041</v>
      </c>
      <c r="AU71" s="144">
        <f t="shared" ca="1" si="28"/>
        <v>223456.38979258682</v>
      </c>
      <c r="AV71" s="144">
        <f t="shared" ca="1" si="28"/>
        <v>242795.80077531951</v>
      </c>
      <c r="AW71" s="144">
        <f t="shared" ca="1" si="28"/>
        <v>230723.66858755265</v>
      </c>
      <c r="AX71" s="144">
        <f t="shared" ca="1" si="28"/>
        <v>234443.70225451136</v>
      </c>
      <c r="AY71" s="144">
        <f t="shared" ca="1" si="28"/>
        <v>223021.47433418786</v>
      </c>
      <c r="AZ71" s="144">
        <f t="shared" ca="1" si="28"/>
        <v>226454.9219365943</v>
      </c>
      <c r="BA71" s="144">
        <f t="shared" ca="1" si="28"/>
        <v>222448.4306405134</v>
      </c>
      <c r="BB71" s="144">
        <f t="shared" ca="1" si="28"/>
        <v>211395.5119702988</v>
      </c>
      <c r="BC71" s="144">
        <f t="shared" ca="1" si="28"/>
        <v>214441.06940854769</v>
      </c>
      <c r="BD71" s="144">
        <f t="shared" ca="1" si="28"/>
        <v>204490.74570843726</v>
      </c>
      <c r="BE71" s="144">
        <f t="shared" ca="1" si="28"/>
        <v>210040.6566532001</v>
      </c>
      <c r="BF71" s="144">
        <f t="shared" ca="1" si="28"/>
        <v>209331.5881933622</v>
      </c>
      <c r="BG71" s="144">
        <f t="shared" ca="1" si="28"/>
        <v>195137.05729850399</v>
      </c>
      <c r="BH71" s="144">
        <f t="shared" ca="1" si="28"/>
        <v>207831.10740874053</v>
      </c>
      <c r="BI71" s="144">
        <f t="shared" ca="1" si="28"/>
        <v>200362.68107159907</v>
      </c>
      <c r="BJ71" s="144">
        <f t="shared" ca="1" si="28"/>
        <v>206226.69117872298</v>
      </c>
      <c r="BK71" s="144">
        <f t="shared" ca="1" si="28"/>
        <v>198762.38888729713</v>
      </c>
      <c r="BL71" s="144">
        <f t="shared" ca="1" si="28"/>
        <v>204525.72217905961</v>
      </c>
      <c r="BM71" s="144">
        <f t="shared" ref="BM71:CR71" ca="1" si="29">BM31+BM39+BM47+BM55+BM63</f>
        <v>203641.42503052758</v>
      </c>
      <c r="BN71" s="144">
        <f t="shared" ca="1" si="29"/>
        <v>196196.03072747187</v>
      </c>
      <c r="BO71" s="144">
        <f t="shared" ca="1" si="29"/>
        <v>201810.14531036292</v>
      </c>
      <c r="BP71" s="144">
        <f t="shared" ca="1" si="29"/>
        <v>194385.65966010984</v>
      </c>
      <c r="BQ71" s="144">
        <f t="shared" ca="1" si="29"/>
        <v>199902.03407000162</v>
      </c>
      <c r="BR71" s="144">
        <f t="shared" ca="1" si="29"/>
        <v>198921.73840719508</v>
      </c>
      <c r="BS71" s="144">
        <f t="shared" ca="1" si="29"/>
        <v>178771.27283176707</v>
      </c>
      <c r="BT71" s="144">
        <f t="shared" ca="1" si="29"/>
        <v>196913.88070353164</v>
      </c>
      <c r="BU71" s="144">
        <f t="shared" ca="1" si="29"/>
        <v>315949.06349290069</v>
      </c>
      <c r="BV71" s="144">
        <f t="shared" ca="1" si="29"/>
        <v>324750.01298962638</v>
      </c>
      <c r="BW71" s="144">
        <f t="shared" ca="1" si="29"/>
        <v>312580.16144049133</v>
      </c>
      <c r="BX71" s="144">
        <f t="shared" ca="1" si="29"/>
        <v>321230.91452662542</v>
      </c>
      <c r="BY71" s="144">
        <f t="shared" ca="1" si="29"/>
        <v>319446.00457873504</v>
      </c>
      <c r="BZ71" s="144">
        <f t="shared" ca="1" si="29"/>
        <v>307399.84875742986</v>
      </c>
      <c r="CA71" s="144">
        <f t="shared" ca="1" si="29"/>
        <v>315834.16088138812</v>
      </c>
      <c r="CB71" s="144">
        <f t="shared" ca="1" si="29"/>
        <v>303881.29473741935</v>
      </c>
      <c r="CC71" s="144">
        <f t="shared" ca="1" si="29"/>
        <v>312177.74020511168</v>
      </c>
      <c r="CD71" s="144">
        <f t="shared" ca="1" si="29"/>
        <v>310337.04771359358</v>
      </c>
      <c r="CE71" s="144">
        <f t="shared" ca="1" si="29"/>
        <v>278636.35696858121</v>
      </c>
      <c r="CF71" s="144">
        <f t="shared" ca="1" si="29"/>
        <v>306638.9891115916</v>
      </c>
      <c r="CG71" s="144">
        <f t="shared" ca="1" si="29"/>
        <v>294953.0971712193</v>
      </c>
      <c r="CH71" s="144">
        <f t="shared" ca="1" si="29"/>
        <v>302929.46734357177</v>
      </c>
      <c r="CI71" s="144">
        <f t="shared" ca="1" si="29"/>
        <v>291362.26543036092</v>
      </c>
      <c r="CJ71" s="144">
        <f t="shared" ca="1" si="29"/>
        <v>299221.00691703492</v>
      </c>
      <c r="CK71" s="144">
        <f t="shared" ca="1" si="29"/>
        <v>297370.95046620182</v>
      </c>
      <c r="CL71" s="144">
        <f t="shared" ca="1" si="29"/>
        <v>285992.53668400401</v>
      </c>
      <c r="CM71" s="144">
        <f t="shared" ca="1" si="29"/>
        <v>293686.43171227328</v>
      </c>
      <c r="CN71" s="144">
        <f t="shared" ca="1" si="29"/>
        <v>282440.08613829524</v>
      </c>
      <c r="CO71" s="144">
        <f t="shared" ca="1" si="29"/>
        <v>290031.92685329344</v>
      </c>
      <c r="CP71" s="144">
        <f t="shared" ca="1" si="29"/>
        <v>288219.2376133955</v>
      </c>
      <c r="CQ71" s="144">
        <f t="shared" ca="1" si="29"/>
        <v>258700.07286105043</v>
      </c>
      <c r="CR71" s="144">
        <f t="shared" ca="1" si="29"/>
        <v>284629.23373195255</v>
      </c>
      <c r="CS71" s="144">
        <f t="shared" ref="CS71:DX71" ca="1" si="30">CS31+CS39+CS47+CS55+CS63</f>
        <v>273729.95531896106</v>
      </c>
      <c r="CT71" s="144">
        <f t="shared" ca="1" si="30"/>
        <v>281094.21456366382</v>
      </c>
      <c r="CU71" s="144">
        <f t="shared" ca="1" si="30"/>
        <v>270338.79325214925</v>
      </c>
      <c r="CV71" s="144">
        <f t="shared" ca="1" si="30"/>
        <v>277622.92634890677</v>
      </c>
      <c r="CW71" s="144">
        <f t="shared" ca="1" si="30"/>
        <v>276019.97571250139</v>
      </c>
      <c r="CX71" s="144">
        <f t="shared" ca="1" si="30"/>
        <v>265889.24505908956</v>
      </c>
      <c r="CY71" s="144">
        <f t="shared" ca="1" si="30"/>
        <v>273499.28067772766</v>
      </c>
      <c r="CZ71" s="144">
        <f t="shared" ca="1" si="30"/>
        <v>263479.14500981756</v>
      </c>
      <c r="DA71" s="144">
        <f t="shared" ca="1" si="30"/>
        <v>271040.31651028595</v>
      </c>
      <c r="DB71" s="144">
        <f t="shared" ca="1" si="30"/>
        <v>269835.43382873805</v>
      </c>
      <c r="DC71" s="144">
        <f t="shared" ca="1" si="30"/>
        <v>251315.54580764027</v>
      </c>
      <c r="DD71" s="144">
        <f t="shared" ca="1" si="30"/>
        <v>267477.45385529782</v>
      </c>
      <c r="DE71" s="144">
        <f t="shared" ca="1" si="30"/>
        <v>257734.14607498533</v>
      </c>
      <c r="DF71" s="144">
        <f t="shared" ca="1" si="30"/>
        <v>265191.55465604237</v>
      </c>
      <c r="DG71" s="144">
        <f t="shared" ca="1" si="30"/>
        <v>255558.03985059878</v>
      </c>
      <c r="DH71" s="144">
        <f t="shared" ca="1" si="30"/>
        <v>262980.88567501632</v>
      </c>
      <c r="DI71" s="144">
        <f t="shared" ca="1" si="30"/>
        <v>261904.5960983265</v>
      </c>
      <c r="DJ71" s="144">
        <f t="shared" ca="1" si="30"/>
        <v>252433.59393582039</v>
      </c>
      <c r="DK71" s="144">
        <f t="shared" ca="1" si="30"/>
        <v>259811.48045329179</v>
      </c>
      <c r="DL71" s="144">
        <f t="shared" ca="1" si="30"/>
        <v>250446.87679522287</v>
      </c>
      <c r="DM71" s="144">
        <f t="shared" ca="1" si="30"/>
        <v>258259.56923076924</v>
      </c>
      <c r="DN71" s="144">
        <f t="shared" ca="1" si="30"/>
        <v>258259.56923076924</v>
      </c>
      <c r="DO71" s="144">
        <f t="shared" ca="1" si="30"/>
        <v>233266.70769230765</v>
      </c>
      <c r="DP71" s="144">
        <f t="shared" ca="1" si="30"/>
        <v>258259.56923076924</v>
      </c>
      <c r="DQ71" s="144">
        <f t="shared" ca="1" si="30"/>
        <v>249928.61538461538</v>
      </c>
      <c r="DR71" s="144">
        <f t="shared" ca="1" si="30"/>
        <v>258259.56923076924</v>
      </c>
      <c r="DS71" s="144">
        <f t="shared" ca="1" si="30"/>
        <v>249928.61538461538</v>
      </c>
      <c r="DT71" s="144">
        <f t="shared" ca="1" si="30"/>
        <v>258259.56923076924</v>
      </c>
      <c r="DU71" s="144">
        <f t="shared" ca="1" si="30"/>
        <v>258259.56923076924</v>
      </c>
      <c r="DV71" s="144">
        <f t="shared" ca="1" si="30"/>
        <v>249928.61538461538</v>
      </c>
      <c r="DW71" s="144">
        <f t="shared" ca="1" si="30"/>
        <v>258259.56923076924</v>
      </c>
      <c r="DX71" s="144">
        <f t="shared" ca="1" si="30"/>
        <v>249928.61538461538</v>
      </c>
      <c r="DY71" s="144">
        <f t="shared" ref="DY71:EW71" ca="1" si="31">DY31+DY39+DY47+DY55+DY63</f>
        <v>258259.56923076924</v>
      </c>
      <c r="DZ71" s="144">
        <f t="shared" ca="1" si="31"/>
        <v>258259.56923076924</v>
      </c>
      <c r="EA71" s="144">
        <f t="shared" ca="1" si="31"/>
        <v>233266.70769230765</v>
      </c>
      <c r="EB71" s="144">
        <f t="shared" ca="1" si="31"/>
        <v>258259.56923076924</v>
      </c>
      <c r="EC71" s="144">
        <f t="shared" ca="1" si="31"/>
        <v>249928.61538461538</v>
      </c>
      <c r="ED71" s="144">
        <f t="shared" ca="1" si="31"/>
        <v>258259.56923076924</v>
      </c>
      <c r="EE71" s="144">
        <f t="shared" ca="1" si="31"/>
        <v>249928.61538461538</v>
      </c>
      <c r="EF71" s="144">
        <f t="shared" ca="1" si="31"/>
        <v>258259.56923076924</v>
      </c>
      <c r="EG71" s="144">
        <f t="shared" ca="1" si="31"/>
        <v>258259.56923076924</v>
      </c>
      <c r="EH71" s="144">
        <f t="shared" ca="1" si="31"/>
        <v>249928.61538461538</v>
      </c>
      <c r="EI71" s="144">
        <f t="shared" ca="1" si="31"/>
        <v>258259.56923076924</v>
      </c>
      <c r="EJ71" s="144">
        <f t="shared" ca="1" si="31"/>
        <v>249928.61538461538</v>
      </c>
      <c r="EK71" s="144">
        <f t="shared" ca="1" si="31"/>
        <v>258259.56923076924</v>
      </c>
      <c r="EL71" s="144">
        <f t="shared" ca="1" si="31"/>
        <v>258259.56923076924</v>
      </c>
      <c r="EM71" s="144">
        <f t="shared" ca="1" si="31"/>
        <v>233266.70769230765</v>
      </c>
      <c r="EN71" s="144">
        <f t="shared" ca="1" si="31"/>
        <v>258259.56923076924</v>
      </c>
      <c r="EO71" s="144">
        <f t="shared" ca="1" si="31"/>
        <v>249928.61538461538</v>
      </c>
      <c r="EP71" s="144">
        <f t="shared" ca="1" si="31"/>
        <v>258259.56923076924</v>
      </c>
      <c r="EQ71" s="144">
        <f t="shared" ca="1" si="31"/>
        <v>249928.61538461538</v>
      </c>
      <c r="ER71" s="144">
        <f t="shared" ca="1" si="31"/>
        <v>258259.56923076924</v>
      </c>
      <c r="ES71" s="144">
        <f t="shared" ca="1" si="31"/>
        <v>258259.56923076924</v>
      </c>
      <c r="ET71" s="144">
        <f t="shared" ca="1" si="31"/>
        <v>249928.61538461538</v>
      </c>
      <c r="EU71" s="144">
        <f t="shared" ca="1" si="31"/>
        <v>258259.56923076924</v>
      </c>
      <c r="EV71" s="144">
        <f t="shared" ca="1" si="31"/>
        <v>249928.61538461538</v>
      </c>
      <c r="EW71" s="144">
        <f t="shared" ca="1" si="31"/>
        <v>258259.56923076924</v>
      </c>
    </row>
    <row r="72" spans="3:153">
      <c r="AF72" s="138" t="s">
        <v>264</v>
      </c>
      <c r="AG72" s="145">
        <f t="shared" ref="AG72:BL72" ca="1" si="32">AG32+AG40+AG48+AG56+AG64</f>
        <v>0</v>
      </c>
      <c r="AH72" s="145">
        <f t="shared" ca="1" si="32"/>
        <v>0</v>
      </c>
      <c r="AI72" s="145">
        <f t="shared" ca="1" si="32"/>
        <v>0</v>
      </c>
      <c r="AJ72" s="145">
        <f t="shared" ca="1" si="32"/>
        <v>0</v>
      </c>
      <c r="AK72" s="145">
        <f t="shared" ca="1" si="32"/>
        <v>224326.98986719869</v>
      </c>
      <c r="AL72" s="145">
        <f t="shared" ca="1" si="32"/>
        <v>229214.78760221973</v>
      </c>
      <c r="AM72" s="145">
        <f t="shared" ca="1" si="32"/>
        <v>219338.22673895408</v>
      </c>
      <c r="AN72" s="145">
        <f t="shared" ca="1" si="32"/>
        <v>224039.34379568166</v>
      </c>
      <c r="AO72" s="145">
        <f t="shared" ca="1" si="32"/>
        <v>212930.3307396766</v>
      </c>
      <c r="AP72" s="145">
        <f t="shared" ca="1" si="32"/>
        <v>203279.3116292131</v>
      </c>
      <c r="AQ72" s="145">
        <f t="shared" ca="1" si="32"/>
        <v>207088.55923164278</v>
      </c>
      <c r="AR72" s="145">
        <f t="shared" ca="1" si="32"/>
        <v>197433.68373344542</v>
      </c>
      <c r="AS72" s="145">
        <f t="shared" ca="1" si="32"/>
        <v>200951.89426026278</v>
      </c>
      <c r="AT72" s="145">
        <f t="shared" ca="1" si="32"/>
        <v>197837.6993290523</v>
      </c>
      <c r="AU72" s="145">
        <f t="shared" ca="1" si="32"/>
        <v>175844.97032230173</v>
      </c>
      <c r="AV72" s="145">
        <f t="shared" ca="1" si="32"/>
        <v>192321.84740676329</v>
      </c>
      <c r="AW72" s="145">
        <f t="shared" ca="1" si="32"/>
        <v>184471.89925020732</v>
      </c>
      <c r="AX72" s="145">
        <f t="shared" ca="1" si="32"/>
        <v>189073.0967716552</v>
      </c>
      <c r="AY72" s="145">
        <f t="shared" ca="1" si="32"/>
        <v>181710.60201051441</v>
      </c>
      <c r="AZ72" s="145">
        <f t="shared" ca="1" si="32"/>
        <v>187000.90134795936</v>
      </c>
      <c r="BA72" s="145">
        <f t="shared" ca="1" si="32"/>
        <v>186489.00219500824</v>
      </c>
      <c r="BB72" s="145">
        <f t="shared" ca="1" si="32"/>
        <v>179958.72875565189</v>
      </c>
      <c r="BC72" s="145">
        <f t="shared" ca="1" si="32"/>
        <v>185406.09978415779</v>
      </c>
      <c r="BD72" s="145">
        <f t="shared" ca="1" si="32"/>
        <v>178873.67897754107</v>
      </c>
      <c r="BE72" s="145">
        <f t="shared" ca="1" si="32"/>
        <v>184248.10731499677</v>
      </c>
      <c r="BF72" s="145">
        <f t="shared" ca="1" si="32"/>
        <v>183642.61399649977</v>
      </c>
      <c r="BG72" s="145">
        <f t="shared" ca="1" si="32"/>
        <v>171212.62978396926</v>
      </c>
      <c r="BH72" s="145">
        <f t="shared" ca="1" si="32"/>
        <v>182382.14841580181</v>
      </c>
      <c r="BI72" s="145">
        <f t="shared" ca="1" si="32"/>
        <v>175866.35779808584</v>
      </c>
      <c r="BJ72" s="145">
        <f t="shared" ca="1" si="32"/>
        <v>181060.39586622614</v>
      </c>
      <c r="BK72" s="145">
        <f t="shared" ca="1" si="32"/>
        <v>174559.69985041086</v>
      </c>
      <c r="BL72" s="145">
        <f t="shared" ca="1" si="32"/>
        <v>179683.19151885068</v>
      </c>
      <c r="BM72" s="145">
        <f t="shared" ref="BM72:CR72" ca="1" si="33">BM32+BM40+BM48+BM56+BM64</f>
        <v>178975.65044654213</v>
      </c>
      <c r="BN72" s="145">
        <f t="shared" ca="1" si="33"/>
        <v>172506.27606814398</v>
      </c>
      <c r="BO72" s="145">
        <f t="shared" ca="1" si="33"/>
        <v>177526.45274012166</v>
      </c>
      <c r="BP72" s="145">
        <f t="shared" ca="1" si="33"/>
        <v>171083.52832551225</v>
      </c>
      <c r="BQ72" s="145">
        <f t="shared" ca="1" si="33"/>
        <v>176036.82541736803</v>
      </c>
      <c r="BR72" s="145">
        <f t="shared" ca="1" si="33"/>
        <v>175278.75202509778</v>
      </c>
      <c r="BS72" s="145">
        <f t="shared" ca="1" si="33"/>
        <v>157624.51156992943</v>
      </c>
      <c r="BT72" s="145">
        <f t="shared" ca="1" si="33"/>
        <v>173739.88277798356</v>
      </c>
      <c r="BU72" s="145">
        <f t="shared" ca="1" si="33"/>
        <v>278968.70586452453</v>
      </c>
      <c r="BV72" s="145">
        <f t="shared" ca="1" si="33"/>
        <v>286959.57567933272</v>
      </c>
      <c r="BW72" s="145">
        <f t="shared" ca="1" si="33"/>
        <v>276429.14330007194</v>
      </c>
      <c r="BX72" s="145">
        <f t="shared" ca="1" si="33"/>
        <v>284320.50604124536</v>
      </c>
      <c r="BY72" s="145">
        <f t="shared" ca="1" si="33"/>
        <v>282991.96206554555</v>
      </c>
      <c r="BZ72" s="145">
        <f t="shared" ca="1" si="33"/>
        <v>272573.23864515004</v>
      </c>
      <c r="CA72" s="145">
        <f t="shared" ca="1" si="33"/>
        <v>280322.83970903064</v>
      </c>
      <c r="CB72" s="145">
        <f t="shared" ca="1" si="33"/>
        <v>269985.09946805099</v>
      </c>
      <c r="CC72" s="145">
        <f t="shared" ca="1" si="33"/>
        <v>277645.44366228645</v>
      </c>
      <c r="CD72" s="145">
        <f t="shared" ca="1" si="33"/>
        <v>276314.55367550103</v>
      </c>
      <c r="CE72" s="145">
        <f t="shared" ca="1" si="33"/>
        <v>248668.27326842945</v>
      </c>
      <c r="CF72" s="145">
        <f t="shared" ca="1" si="33"/>
        <v>274309.82564444613</v>
      </c>
      <c r="CG72" s="145">
        <f t="shared" ca="1" si="33"/>
        <v>264494.42680076911</v>
      </c>
      <c r="CH72" s="145">
        <f t="shared" ca="1" si="33"/>
        <v>272315.3132996583</v>
      </c>
      <c r="CI72" s="145">
        <f t="shared" ca="1" si="33"/>
        <v>262571.40592860657</v>
      </c>
      <c r="CJ72" s="145">
        <f t="shared" ca="1" si="33"/>
        <v>270337.04814696504</v>
      </c>
      <c r="CK72" s="145">
        <f t="shared" ca="1" si="33"/>
        <v>269355.7989506101</v>
      </c>
      <c r="CL72" s="145">
        <f t="shared" ca="1" si="33"/>
        <v>259723.27268807666</v>
      </c>
      <c r="CM72" s="145">
        <f t="shared" ca="1" si="33"/>
        <v>267412.44961855566</v>
      </c>
      <c r="CN72" s="145">
        <f t="shared" ca="1" si="33"/>
        <v>257856.41745816165</v>
      </c>
      <c r="CO72" s="145">
        <f t="shared" ca="1" si="33"/>
        <v>265498.86474055488</v>
      </c>
      <c r="CP72" s="145">
        <f t="shared" ca="1" si="33"/>
        <v>264554.72916564636</v>
      </c>
      <c r="CQ72" s="145">
        <f t="shared" ca="1" si="33"/>
        <v>238108.18735018367</v>
      </c>
      <c r="CR72" s="145">
        <f t="shared" ca="1" si="33"/>
        <v>262694.54249704425</v>
      </c>
      <c r="CS72" s="145">
        <f t="shared" ref="CS72:DX72" ca="1" si="34">CS32+CS40+CS48+CS56+CS64</f>
        <v>253335.02234330436</v>
      </c>
      <c r="CT72" s="145">
        <f t="shared" ca="1" si="34"/>
        <v>260875.19775577108</v>
      </c>
      <c r="CU72" s="145">
        <f t="shared" ca="1" si="34"/>
        <v>251595.50098506964</v>
      </c>
      <c r="CV72" s="145">
        <f t="shared" ca="1" si="34"/>
        <v>259100.40807859946</v>
      </c>
      <c r="CW72" s="145">
        <f t="shared" ca="1" si="34"/>
        <v>258259.56923076924</v>
      </c>
      <c r="CX72" s="145">
        <f t="shared" ca="1" si="34"/>
        <v>249928.61538461538</v>
      </c>
      <c r="CY72" s="145">
        <f t="shared" ca="1" si="34"/>
        <v>258259.56923076924</v>
      </c>
      <c r="CZ72" s="145">
        <f t="shared" ca="1" si="34"/>
        <v>249928.61538461538</v>
      </c>
      <c r="DA72" s="145">
        <f t="shared" ca="1" si="34"/>
        <v>258259.56923076924</v>
      </c>
      <c r="DB72" s="145">
        <f t="shared" ca="1" si="34"/>
        <v>258259.56923076924</v>
      </c>
      <c r="DC72" s="145">
        <f t="shared" ca="1" si="34"/>
        <v>241597.66153846154</v>
      </c>
      <c r="DD72" s="145">
        <f t="shared" ca="1" si="34"/>
        <v>258259.56923076924</v>
      </c>
      <c r="DE72" s="145">
        <f t="shared" ca="1" si="34"/>
        <v>249928.61538461538</v>
      </c>
      <c r="DF72" s="145">
        <f t="shared" ca="1" si="34"/>
        <v>258259.56923076924</v>
      </c>
      <c r="DG72" s="145">
        <f t="shared" ca="1" si="34"/>
        <v>249928.61538461538</v>
      </c>
      <c r="DH72" s="145">
        <f t="shared" ca="1" si="34"/>
        <v>258259.56923076924</v>
      </c>
      <c r="DI72" s="145">
        <f t="shared" ca="1" si="34"/>
        <v>258259.56923076924</v>
      </c>
      <c r="DJ72" s="145">
        <f t="shared" ca="1" si="34"/>
        <v>249928.61538461538</v>
      </c>
      <c r="DK72" s="145">
        <f t="shared" ca="1" si="34"/>
        <v>258259.56923076924</v>
      </c>
      <c r="DL72" s="145">
        <f t="shared" ca="1" si="34"/>
        <v>249928.61538461538</v>
      </c>
      <c r="DM72" s="145">
        <f t="shared" ca="1" si="34"/>
        <v>258259.56923076924</v>
      </c>
      <c r="DN72" s="145">
        <f t="shared" ca="1" si="34"/>
        <v>258259.56923076924</v>
      </c>
      <c r="DO72" s="145">
        <f t="shared" ca="1" si="34"/>
        <v>233266.70769230765</v>
      </c>
      <c r="DP72" s="145">
        <f t="shared" ca="1" si="34"/>
        <v>258259.56923076924</v>
      </c>
      <c r="DQ72" s="145">
        <f t="shared" ca="1" si="34"/>
        <v>249928.61538461538</v>
      </c>
      <c r="DR72" s="145">
        <f t="shared" ca="1" si="34"/>
        <v>258259.56923076924</v>
      </c>
      <c r="DS72" s="145">
        <f t="shared" ca="1" si="34"/>
        <v>249928.61538461538</v>
      </c>
      <c r="DT72" s="145">
        <f t="shared" ca="1" si="34"/>
        <v>258259.56923076924</v>
      </c>
      <c r="DU72" s="145">
        <f t="shared" ca="1" si="34"/>
        <v>258259.56923076924</v>
      </c>
      <c r="DV72" s="145">
        <f t="shared" ca="1" si="34"/>
        <v>249928.61538461538</v>
      </c>
      <c r="DW72" s="145">
        <f t="shared" ca="1" si="34"/>
        <v>258259.56923076924</v>
      </c>
      <c r="DX72" s="145">
        <f t="shared" ca="1" si="34"/>
        <v>249928.61538461538</v>
      </c>
      <c r="DY72" s="145">
        <f t="shared" ref="DY72:EW72" ca="1" si="35">DY32+DY40+DY48+DY56+DY64</f>
        <v>258259.56923076924</v>
      </c>
      <c r="DZ72" s="145">
        <f t="shared" ca="1" si="35"/>
        <v>258259.56923076924</v>
      </c>
      <c r="EA72" s="145">
        <f t="shared" ca="1" si="35"/>
        <v>233266.70769230765</v>
      </c>
      <c r="EB72" s="145">
        <f t="shared" ca="1" si="35"/>
        <v>258259.56923076924</v>
      </c>
      <c r="EC72" s="145">
        <f t="shared" ca="1" si="35"/>
        <v>249928.61538461538</v>
      </c>
      <c r="ED72" s="145">
        <f t="shared" ca="1" si="35"/>
        <v>258259.56923076924</v>
      </c>
      <c r="EE72" s="145">
        <f t="shared" ca="1" si="35"/>
        <v>249928.61538461538</v>
      </c>
      <c r="EF72" s="145">
        <f t="shared" ca="1" si="35"/>
        <v>258259.56923076924</v>
      </c>
      <c r="EG72" s="145">
        <f t="shared" ca="1" si="35"/>
        <v>258259.56923076924</v>
      </c>
      <c r="EH72" s="145">
        <f t="shared" ca="1" si="35"/>
        <v>249928.61538461538</v>
      </c>
      <c r="EI72" s="145">
        <f t="shared" ca="1" si="35"/>
        <v>258259.56923076924</v>
      </c>
      <c r="EJ72" s="145">
        <f t="shared" ca="1" si="35"/>
        <v>249928.61538461538</v>
      </c>
      <c r="EK72" s="145">
        <f t="shared" ca="1" si="35"/>
        <v>258259.56923076924</v>
      </c>
      <c r="EL72" s="145">
        <f t="shared" ca="1" si="35"/>
        <v>258259.56923076924</v>
      </c>
      <c r="EM72" s="145">
        <f t="shared" ca="1" si="35"/>
        <v>233266.70769230765</v>
      </c>
      <c r="EN72" s="145">
        <f t="shared" ca="1" si="35"/>
        <v>258259.56923076924</v>
      </c>
      <c r="EO72" s="145">
        <f t="shared" ca="1" si="35"/>
        <v>249928.61538461538</v>
      </c>
      <c r="EP72" s="145">
        <f t="shared" ca="1" si="35"/>
        <v>258259.56923076924</v>
      </c>
      <c r="EQ72" s="145">
        <f t="shared" ca="1" si="35"/>
        <v>249928.61538461538</v>
      </c>
      <c r="ER72" s="145">
        <f t="shared" ca="1" si="35"/>
        <v>258259.56923076924</v>
      </c>
      <c r="ES72" s="145">
        <f t="shared" ca="1" si="35"/>
        <v>258259.56923076924</v>
      </c>
      <c r="ET72" s="145">
        <f t="shared" ca="1" si="35"/>
        <v>249928.61538461538</v>
      </c>
      <c r="EU72" s="145">
        <f t="shared" ca="1" si="35"/>
        <v>258259.56923076924</v>
      </c>
      <c r="EV72" s="145">
        <f t="shared" ca="1" si="35"/>
        <v>249928.61538461538</v>
      </c>
      <c r="EW72" s="145">
        <f t="shared" ca="1" si="35"/>
        <v>258259.56923076924</v>
      </c>
    </row>
    <row r="73" spans="3:153" ht="13">
      <c r="AF73" s="130" t="s">
        <v>72</v>
      </c>
      <c r="AG73" s="137">
        <f>AG65+AG57+AG49+AG41+AG33</f>
        <v>-29000000</v>
      </c>
      <c r="AH73" s="146">
        <f ca="1">SUM(AH67:AH72)</f>
        <v>0</v>
      </c>
      <c r="AI73" s="146">
        <f t="shared" ref="AI73:CT73" ca="1" si="36">SUM(AI67:AI72)</f>
        <v>0</v>
      </c>
      <c r="AJ73" s="146">
        <f t="shared" ca="1" si="36"/>
        <v>0</v>
      </c>
      <c r="AK73" s="146">
        <f t="shared" ca="1" si="36"/>
        <v>1994310.5949415551</v>
      </c>
      <c r="AL73" s="146">
        <f t="shared" ca="1" si="36"/>
        <v>2032142.5182910922</v>
      </c>
      <c r="AM73" s="146">
        <f t="shared" ca="1" si="36"/>
        <v>2199827.6666187337</v>
      </c>
      <c r="AN73" s="146">
        <f t="shared" ca="1" si="36"/>
        <v>2243336.557093258</v>
      </c>
      <c r="AO73" s="146">
        <f t="shared" ca="1" si="36"/>
        <v>2176160.6052157786</v>
      </c>
      <c r="AP73" s="146">
        <f t="shared" ca="1" si="36"/>
        <v>2075289.2798555482</v>
      </c>
      <c r="AQ73" s="146">
        <f t="shared" ca="1" si="36"/>
        <v>2111853.2896089954</v>
      </c>
      <c r="AR73" s="146">
        <f t="shared" ca="1" si="36"/>
        <v>2011403.0107538537</v>
      </c>
      <c r="AS73" s="146">
        <f t="shared" ca="1" si="36"/>
        <v>2044832.8485081671</v>
      </c>
      <c r="AT73" s="146">
        <f t="shared" ca="1" si="36"/>
        <v>2010712.537526225</v>
      </c>
      <c r="AU73" s="146">
        <f t="shared" ca="1" si="36"/>
        <v>1784976.9975532666</v>
      </c>
      <c r="AV73" s="146">
        <f t="shared" ca="1" si="36"/>
        <v>1944990.6143064962</v>
      </c>
      <c r="AW73" s="146">
        <f t="shared" ca="1" si="36"/>
        <v>1855474.6056506413</v>
      </c>
      <c r="AX73" s="146">
        <f t="shared" ca="1" si="36"/>
        <v>1891646.7952653454</v>
      </c>
      <c r="AY73" s="146">
        <f t="shared" ca="1" si="36"/>
        <v>1806737.8584627225</v>
      </c>
      <c r="AZ73" s="146">
        <f t="shared" ca="1" si="36"/>
        <v>1844585.7591303228</v>
      </c>
      <c r="BA73" s="146">
        <f t="shared" ca="1" si="36"/>
        <v>1823318.8004547339</v>
      </c>
      <c r="BB73" s="146">
        <f t="shared" ca="1" si="36"/>
        <v>1743871.8661255008</v>
      </c>
      <c r="BC73" s="146">
        <f t="shared" ca="1" si="36"/>
        <v>1780854.1525500263</v>
      </c>
      <c r="BD73" s="146">
        <f t="shared" ca="1" si="36"/>
        <v>1704392.7063030512</v>
      </c>
      <c r="BE73" s="146">
        <f t="shared" ca="1" si="36"/>
        <v>1743431.5526441121</v>
      </c>
      <c r="BF73" s="146">
        <f t="shared" ca="1" si="36"/>
        <v>1726241.6150060738</v>
      </c>
      <c r="BG73" s="146">
        <f t="shared" ca="1" si="36"/>
        <v>1599053.5033945907</v>
      </c>
      <c r="BH73" s="146">
        <f t="shared" ca="1" si="36"/>
        <v>1692728.5074561739</v>
      </c>
      <c r="BI73" s="146">
        <f t="shared" ca="1" si="36"/>
        <v>1623270.6374312043</v>
      </c>
      <c r="BJ73" s="146">
        <f t="shared" ca="1" si="36"/>
        <v>1663977.107290359</v>
      </c>
      <c r="BK73" s="146">
        <f t="shared" ca="1" si="36"/>
        <v>1597340.3947216759</v>
      </c>
      <c r="BL73" s="146">
        <f t="shared" ca="1" si="36"/>
        <v>1637215.9710174541</v>
      </c>
      <c r="BM73" s="146">
        <f t="shared" ca="1" si="36"/>
        <v>1624262.7243312213</v>
      </c>
      <c r="BN73" s="146">
        <f t="shared" ca="1" si="36"/>
        <v>1560013.2020837006</v>
      </c>
      <c r="BO73" s="146">
        <f t="shared" ca="1" si="36"/>
        <v>1599784.145529734</v>
      </c>
      <c r="BP73" s="146">
        <f t="shared" ca="1" si="36"/>
        <v>1536371.2243080817</v>
      </c>
      <c r="BQ73" s="146">
        <f t="shared" ca="1" si="36"/>
        <v>1575420.8765058066</v>
      </c>
      <c r="BR73" s="146">
        <f t="shared" ca="1" si="36"/>
        <v>1564476.945134595</v>
      </c>
      <c r="BS73" s="146">
        <f t="shared" ca="1" si="36"/>
        <v>1404498.3987813359</v>
      </c>
      <c r="BT73" s="146">
        <f t="shared" ca="1" si="36"/>
        <v>1545435.1029133508</v>
      </c>
      <c r="BU73" s="146">
        <f t="shared" ca="1" si="36"/>
        <v>1547280.4396978305</v>
      </c>
      <c r="BV73" s="146">
        <f t="shared" ca="1" si="36"/>
        <v>1587185.7877895699</v>
      </c>
      <c r="BW73" s="146">
        <f t="shared" ca="1" si="36"/>
        <v>1525132.1186968884</v>
      </c>
      <c r="BX73" s="146">
        <f t="shared" ca="1" si="36"/>
        <v>1565659.8532822009</v>
      </c>
      <c r="BY73" s="146">
        <f t="shared" ca="1" si="36"/>
        <v>1557219.6821747292</v>
      </c>
      <c r="BZ73" s="146">
        <f t="shared" ca="1" si="36"/>
        <v>1498770.8338330078</v>
      </c>
      <c r="CA73" s="146">
        <f t="shared" ca="1" si="36"/>
        <v>1540198.2473174627</v>
      </c>
      <c r="CB73" s="146">
        <f t="shared" ca="1" si="36"/>
        <v>1482225.1011671028</v>
      </c>
      <c r="CC73" s="146">
        <f t="shared" ca="1" si="36"/>
        <v>1523040.5971162987</v>
      </c>
      <c r="CD73" s="146">
        <f t="shared" ca="1" si="36"/>
        <v>1514437.8485747604</v>
      </c>
      <c r="CE73" s="146">
        <f t="shared" ca="1" si="36"/>
        <v>1360393.6039661076</v>
      </c>
      <c r="CF73" s="146">
        <f t="shared" ca="1" si="36"/>
        <v>1497857.5964851519</v>
      </c>
      <c r="CG73" s="146">
        <f t="shared" ca="1" si="36"/>
        <v>1441516.7878304899</v>
      </c>
      <c r="CH73" s="146">
        <f t="shared" ca="1" si="36"/>
        <v>1481286.0646865522</v>
      </c>
      <c r="CI73" s="146">
        <f t="shared" ca="1" si="36"/>
        <v>1425503.5614697966</v>
      </c>
      <c r="CJ73" s="146">
        <f t="shared" ca="1" si="36"/>
        <v>1464776.6331430108</v>
      </c>
      <c r="CK73" s="146">
        <f t="shared" ca="1" si="36"/>
        <v>1456561.1963007245</v>
      </c>
      <c r="CL73" s="146">
        <f t="shared" ca="1" si="36"/>
        <v>1401658.1960934622</v>
      </c>
      <c r="CM73" s="146">
        <f t="shared" ca="1" si="36"/>
        <v>1440239.3725426747</v>
      </c>
      <c r="CN73" s="146">
        <f t="shared" ca="1" si="36"/>
        <v>1385946.4273625363</v>
      </c>
      <c r="CO73" s="146">
        <f t="shared" ca="1" si="36"/>
        <v>1424101.4887748628</v>
      </c>
      <c r="CP73" s="146">
        <f t="shared" ca="1" si="36"/>
        <v>1416115.265104054</v>
      </c>
      <c r="CQ73" s="146">
        <f t="shared" ca="1" si="36"/>
        <v>1271914.5627154442</v>
      </c>
      <c r="CR73" s="146">
        <f t="shared" ca="1" si="36"/>
        <v>1400334.0126533774</v>
      </c>
      <c r="CS73" s="146">
        <f t="shared" ca="1" si="36"/>
        <v>1347627.7537637935</v>
      </c>
      <c r="CT73" s="146">
        <f t="shared" ca="1" si="36"/>
        <v>1385384.3534969639</v>
      </c>
      <c r="CU73" s="146">
        <f t="shared" ref="CU73:EW73" ca="1" si="37">SUM(CU67:CU72)</f>
        <v>1334035.6037261097</v>
      </c>
      <c r="CV73" s="146">
        <f t="shared" ca="1" si="37"/>
        <v>1371700.0444778833</v>
      </c>
      <c r="CW73" s="146">
        <f t="shared" ca="1" si="37"/>
        <v>1365112.6648470589</v>
      </c>
      <c r="CX73" s="146">
        <f t="shared" ca="1" si="37"/>
        <v>1315891.3162193331</v>
      </c>
      <c r="CY73" s="146">
        <f t="shared" ca="1" si="37"/>
        <v>1354465.7817381178</v>
      </c>
      <c r="CZ73" s="146">
        <f t="shared" ca="1" si="37"/>
        <v>1306023.3723999793</v>
      </c>
      <c r="DA73" s="146">
        <f t="shared" ca="1" si="37"/>
        <v>1344851.5653639429</v>
      </c>
      <c r="DB73" s="146">
        <f t="shared" ca="1" si="37"/>
        <v>1340216.1084839983</v>
      </c>
      <c r="DC73" s="146">
        <f t="shared" ca="1" si="37"/>
        <v>1249481.6906142493</v>
      </c>
      <c r="DD73" s="146">
        <f t="shared" ca="1" si="37"/>
        <v>1331163.3535504511</v>
      </c>
      <c r="DE73" s="146">
        <f t="shared" ca="1" si="37"/>
        <v>1284310.686308648</v>
      </c>
      <c r="DF73" s="146">
        <f t="shared" ca="1" si="37"/>
        <v>1323280.6477321419</v>
      </c>
      <c r="DG73" s="146">
        <f t="shared" ca="1" si="37"/>
        <v>1276943.5087064321</v>
      </c>
      <c r="DH73" s="146">
        <f t="shared" ca="1" si="37"/>
        <v>1315804.941075902</v>
      </c>
      <c r="DI73" s="146">
        <f t="shared" ca="1" si="37"/>
        <v>1312171.4443788864</v>
      </c>
      <c r="DJ73" s="146">
        <f t="shared" ca="1" si="37"/>
        <v>1266395.3617834621</v>
      </c>
      <c r="DK73" s="146">
        <f t="shared" ca="1" si="37"/>
        <v>1305116.8579741213</v>
      </c>
      <c r="DL73" s="146">
        <f t="shared" ca="1" si="37"/>
        <v>1259706.6948724333</v>
      </c>
      <c r="DM73" s="146">
        <f t="shared" ca="1" si="37"/>
        <v>1298809.6044849812</v>
      </c>
      <c r="DN73" s="146">
        <f t="shared" ca="1" si="37"/>
        <v>1296509.7837028678</v>
      </c>
      <c r="DO73" s="146">
        <f t="shared" ca="1" si="37"/>
        <v>1169380.534267663</v>
      </c>
      <c r="DP73" s="146">
        <f t="shared" ca="1" si="37"/>
        <v>1293476.4736229766</v>
      </c>
      <c r="DQ73" s="146">
        <f t="shared" ca="1" si="37"/>
        <v>1250623.9594591798</v>
      </c>
      <c r="DR73" s="146">
        <f t="shared" ca="1" si="37"/>
        <v>1291297.8461538462</v>
      </c>
      <c r="DS73" s="146">
        <f t="shared" ca="1" si="37"/>
        <v>1249643.076923077</v>
      </c>
      <c r="DT73" s="146">
        <f t="shared" ca="1" si="37"/>
        <v>1291297.8461538462</v>
      </c>
      <c r="DU73" s="146">
        <f t="shared" ca="1" si="37"/>
        <v>1291297.8461538462</v>
      </c>
      <c r="DV73" s="146">
        <f t="shared" ca="1" si="37"/>
        <v>1249643.076923077</v>
      </c>
      <c r="DW73" s="146">
        <f t="shared" ca="1" si="37"/>
        <v>1291297.8461538462</v>
      </c>
      <c r="DX73" s="146">
        <f t="shared" ca="1" si="37"/>
        <v>1249643.076923077</v>
      </c>
      <c r="DY73" s="146">
        <f t="shared" ca="1" si="37"/>
        <v>1291297.8461538462</v>
      </c>
      <c r="DZ73" s="146">
        <f t="shared" ca="1" si="37"/>
        <v>1291297.8461538462</v>
      </c>
      <c r="EA73" s="146">
        <f t="shared" ca="1" si="37"/>
        <v>1166333.5384615383</v>
      </c>
      <c r="EB73" s="146">
        <f t="shared" ca="1" si="37"/>
        <v>1291297.8461538462</v>
      </c>
      <c r="EC73" s="146">
        <f t="shared" ca="1" si="37"/>
        <v>1249643.076923077</v>
      </c>
      <c r="ED73" s="146">
        <f t="shared" ca="1" si="37"/>
        <v>1291297.8461538462</v>
      </c>
      <c r="EE73" s="146">
        <f t="shared" ca="1" si="37"/>
        <v>1249643.076923077</v>
      </c>
      <c r="EF73" s="146">
        <f t="shared" ca="1" si="37"/>
        <v>1291297.8461538462</v>
      </c>
      <c r="EG73" s="146">
        <f t="shared" ca="1" si="37"/>
        <v>1291297.8461538462</v>
      </c>
      <c r="EH73" s="146">
        <f t="shared" ca="1" si="37"/>
        <v>1249643.076923077</v>
      </c>
      <c r="EI73" s="146">
        <f t="shared" ca="1" si="37"/>
        <v>1291297.8461538462</v>
      </c>
      <c r="EJ73" s="146">
        <f t="shared" ca="1" si="37"/>
        <v>1249643.076923077</v>
      </c>
      <c r="EK73" s="146">
        <f t="shared" ca="1" si="37"/>
        <v>1291297.8461538462</v>
      </c>
      <c r="EL73" s="146">
        <f t="shared" ca="1" si="37"/>
        <v>1291297.8461538462</v>
      </c>
      <c r="EM73" s="146">
        <f t="shared" ca="1" si="37"/>
        <v>1166333.5384615383</v>
      </c>
      <c r="EN73" s="146">
        <f t="shared" ca="1" si="37"/>
        <v>1291297.8461538462</v>
      </c>
      <c r="EO73" s="146">
        <f t="shared" ca="1" si="37"/>
        <v>1249643.076923077</v>
      </c>
      <c r="EP73" s="146">
        <f t="shared" ca="1" si="37"/>
        <v>1291297.8461538462</v>
      </c>
      <c r="EQ73" s="146">
        <f t="shared" ca="1" si="37"/>
        <v>1249643.076923077</v>
      </c>
      <c r="ER73" s="146">
        <f t="shared" ca="1" si="37"/>
        <v>1291297.8461538462</v>
      </c>
      <c r="ES73" s="146">
        <f t="shared" ca="1" si="37"/>
        <v>1291297.8461538462</v>
      </c>
      <c r="ET73" s="146">
        <f t="shared" ca="1" si="37"/>
        <v>1249643.076923077</v>
      </c>
      <c r="EU73" s="146">
        <f t="shared" ca="1" si="37"/>
        <v>1291297.8461538462</v>
      </c>
      <c r="EV73" s="146">
        <f t="shared" ca="1" si="37"/>
        <v>1249643.076923077</v>
      </c>
      <c r="EW73" s="146">
        <f t="shared" ca="1" si="37"/>
        <v>1291297.8461538462</v>
      </c>
    </row>
    <row r="74" spans="3:153">
      <c r="AF74" s="147"/>
    </row>
    <row r="81" spans="3:31">
      <c r="AE81" s="338"/>
    </row>
    <row r="82" spans="3:31">
      <c r="Q82" s="337"/>
    </row>
    <row r="88" spans="3:31" ht="13">
      <c r="C88" s="124" t="str">
        <f>CONCATENATE(Inputs!C28," Chip Revenue ($)")</f>
        <v>A100 Chip Revenue ($)</v>
      </c>
    </row>
    <row r="90" spans="3:31" ht="13">
      <c r="M90" s="149" t="s">
        <v>341</v>
      </c>
      <c r="N90" s="149" t="s">
        <v>340</v>
      </c>
      <c r="O90" s="340" t="s">
        <v>343</v>
      </c>
      <c r="P90" s="149" t="s">
        <v>342</v>
      </c>
    </row>
    <row r="91" spans="3:31" ht="13">
      <c r="M91" s="145">
        <f>-AG33</f>
        <v>1000000</v>
      </c>
      <c r="N91" s="132">
        <f ca="1">IFERROR(SUM(AH33:EW33)/CHOOSE(MATCH($C$5,Inputs!$I$11:$O$11,0),'Project 1'!H90,'Project 2'!H90,'Project 3'!H90),0)</f>
        <v>1.1346153846153837</v>
      </c>
      <c r="O91" s="339">
        <f ca="1">SUM(AH33:EW33)</f>
        <v>8729639.9999999925</v>
      </c>
      <c r="P91" s="336">
        <f ca="1">IFERROR(XIRR(AG33:EW33,AG$5:EW$5,),0)</f>
        <v>1.0635548472404477</v>
      </c>
    </row>
    <row r="110" spans="3:16" ht="13">
      <c r="C110" s="124" t="str">
        <f>CONCATENATE(Inputs!C29," Chip Revenue ($)")</f>
        <v>H100 Chip Revenue ($)</v>
      </c>
    </row>
    <row r="112" spans="3:16" ht="13">
      <c r="M112" s="149" t="s">
        <v>341</v>
      </c>
      <c r="N112" s="149" t="s">
        <v>340</v>
      </c>
      <c r="O112" s="340" t="s">
        <v>343</v>
      </c>
      <c r="P112" s="149" t="s">
        <v>342</v>
      </c>
    </row>
    <row r="113" spans="13:16" ht="13">
      <c r="M113" s="145">
        <f>-AG41</f>
        <v>10000000</v>
      </c>
      <c r="N113" s="132">
        <f ca="1">IFERROR(SUM(AH41:EW41)/CHOOSE(MATCH($C$5,Inputs!$I$11:$O$11,0),'Project 1'!H91,'Project 2'!H91,'Project 3'!H91),0)</f>
        <v>1.4552857449699728</v>
      </c>
      <c r="O113" s="339">
        <f ca="1">SUM(AH41:EW41)</f>
        <v>55984260.494696863</v>
      </c>
      <c r="P113" s="336">
        <f ca="1">IFERROR(XIRR(AG41:EW41,AG$5:EW$5,),0)</f>
        <v>0.73909128904342669</v>
      </c>
    </row>
    <row r="131" spans="3:16" ht="13">
      <c r="C131" s="124" t="str">
        <f>CONCATENATE(Inputs!C30," Chip Revenue ($)")</f>
        <v>B200 Chip Revenue ($)</v>
      </c>
    </row>
    <row r="133" spans="3:16" ht="13">
      <c r="M133" s="149" t="s">
        <v>341</v>
      </c>
      <c r="N133" s="149" t="s">
        <v>340</v>
      </c>
      <c r="O133" s="340" t="s">
        <v>343</v>
      </c>
      <c r="P133" s="149" t="s">
        <v>342</v>
      </c>
    </row>
    <row r="134" spans="3:16" ht="13">
      <c r="M134" s="145">
        <f>-AG49</f>
        <v>12000000</v>
      </c>
      <c r="N134" s="132">
        <f ca="1">IFERROR(SUM(AH49:EW49)/CHOOSE(MATCH($C$5,Inputs!$I$11:$O$11,0),'Project 1'!H92,'Project 2'!H92,'Project 3'!H92),0)</f>
        <v>2.7825435641364815</v>
      </c>
      <c r="O134" s="339">
        <f ca="1">SUM(AH49:EW49)</f>
        <v>64226002.736942872</v>
      </c>
      <c r="P134" s="336">
        <f ca="1">IFERROR(XIRR(AG49:EW49,AG$5:EW$5,),0)</f>
        <v>0.73478761911392221</v>
      </c>
    </row>
    <row r="153" spans="3:16" ht="13">
      <c r="C153" s="124" t="str">
        <f>CONCATENATE(Inputs!C31," Chip Revenue ($)")</f>
        <v>R100 Chip Revenue ($)</v>
      </c>
    </row>
    <row r="155" spans="3:16" ht="13">
      <c r="M155" s="149" t="s">
        <v>341</v>
      </c>
      <c r="N155" s="149" t="s">
        <v>340</v>
      </c>
      <c r="O155" s="340" t="s">
        <v>343</v>
      </c>
      <c r="P155" s="149" t="s">
        <v>342</v>
      </c>
    </row>
    <row r="156" spans="3:16" ht="13">
      <c r="M156" s="145">
        <f>-AG57</f>
        <v>6000000</v>
      </c>
      <c r="N156" s="132">
        <f ca="1">IFERROR(SUM(AH57:EW57)/CHOOSE(MATCH($C$5,Inputs!$I$11:$O$11,0),'Project 1'!H93,'Project 2'!H93,'Project 3'!H93),0)</f>
        <v>5.7650166790081983</v>
      </c>
      <c r="O156" s="339">
        <f ca="1">SUM(AH57:EW57)</f>
        <v>44355577.126954757</v>
      </c>
      <c r="P156" s="336">
        <f ca="1">IFERROR(XIRR(AG57:EW57,AG$5:EW$5,),0)</f>
        <v>1.3957713484764103</v>
      </c>
    </row>
    <row r="174" spans="3:16" ht="13">
      <c r="C174" s="124" t="str">
        <f>CONCATENATE(Inputs!C32," Chip Revenue ($)")</f>
        <v>R300 Chip Revenue ($)</v>
      </c>
    </row>
    <row r="176" spans="3:16" ht="13">
      <c r="M176" s="149" t="s">
        <v>341</v>
      </c>
      <c r="N176" s="149" t="s">
        <v>340</v>
      </c>
      <c r="O176" s="340" t="s">
        <v>343</v>
      </c>
      <c r="P176" s="149" t="s">
        <v>342</v>
      </c>
    </row>
    <row r="177" spans="13:16" ht="13">
      <c r="M177" s="145">
        <f>-AG65</f>
        <v>0</v>
      </c>
      <c r="N177" s="132">
        <f ca="1">IFERROR(SUM(AH65:EW65)/CHOOSE(MATCH($C$5,Inputs!$I$11:$O$11,0),'Project 1'!H94,'Project 2'!H94,'Project 3'!H94),0)</f>
        <v>0</v>
      </c>
      <c r="O177" s="339">
        <f ca="1">SUM(AH65:EW65)</f>
        <v>0</v>
      </c>
      <c r="P177" s="336">
        <f ca="1">IFERROR(XIRR(AG65:EW65,AG$5:EW$5,),0)</f>
        <v>0</v>
      </c>
    </row>
  </sheetData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84B86AA-2C50-44AE-8B63-3D0D10D4A441}">
          <x14:formula1>
            <xm:f>Inputs!$I$11:$K$11</xm:f>
          </x14:formula1>
          <xm:sqref>C5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AF031-E3E1-47DA-8FE1-3D608989FAC9}">
  <sheetPr codeName="Sheet5"/>
  <dimension ref="A2:PV1633"/>
  <sheetViews>
    <sheetView showGridLines="0" zoomScaleNormal="100" workbookViewId="0">
      <pane xSplit="6" ySplit="15" topLeftCell="G16" activePane="bottomRight" state="frozen"/>
      <selection activeCell="Q62" sqref="Q62"/>
      <selection pane="topRight" activeCell="Q62" sqref="Q62"/>
      <selection pane="bottomLeft" activeCell="Q62" sqref="Q62"/>
      <selection pane="bottomRight" activeCell="C2" sqref="C2"/>
    </sheetView>
  </sheetViews>
  <sheetFormatPr defaultRowHeight="12.5" outlineLevelRow="2"/>
  <cols>
    <col min="1" max="1" width="3.58203125" style="128" customWidth="1"/>
    <col min="2" max="2" width="7.6640625" style="128" customWidth="1"/>
    <col min="3" max="3" width="21.1640625" style="128" customWidth="1"/>
    <col min="4" max="4" width="14.25" style="128" customWidth="1"/>
    <col min="5" max="5" width="13.58203125" style="128" customWidth="1"/>
    <col min="6" max="6" width="1.4140625" style="128" customWidth="1"/>
    <col min="7" max="24" width="13.58203125" style="128" customWidth="1"/>
    <col min="25" max="26" width="16.25" style="128" bestFit="1" customWidth="1"/>
    <col min="27" max="68" width="13.58203125" style="128" customWidth="1"/>
    <col min="69" max="140" width="15.58203125" style="128" customWidth="1"/>
    <col min="141" max="16384" width="8.6640625" style="128"/>
  </cols>
  <sheetData>
    <row r="2" spans="1:438" ht="36.5" customHeight="1">
      <c r="A2" s="151"/>
      <c r="B2" s="5"/>
      <c r="C2" s="128" t="e" vm="1">
        <v>#VALUE!</v>
      </c>
      <c r="D2" s="5"/>
      <c r="E2" s="5"/>
      <c r="F2" s="5"/>
      <c r="G2" s="116" t="s">
        <v>313</v>
      </c>
      <c r="H2" s="116" t="s">
        <v>314</v>
      </c>
      <c r="I2" s="116" t="s">
        <v>313</v>
      </c>
      <c r="J2" s="116" t="s">
        <v>314</v>
      </c>
      <c r="K2" s="116" t="s">
        <v>313</v>
      </c>
      <c r="L2" s="116" t="s">
        <v>314</v>
      </c>
      <c r="M2" s="116" t="s">
        <v>313</v>
      </c>
      <c r="N2" s="116" t="s">
        <v>314</v>
      </c>
      <c r="O2" s="116" t="s">
        <v>313</v>
      </c>
      <c r="P2" s="116" t="s">
        <v>314</v>
      </c>
      <c r="Q2" s="116" t="s">
        <v>313</v>
      </c>
      <c r="R2" s="116" t="s">
        <v>314</v>
      </c>
      <c r="S2" s="116" t="s">
        <v>313</v>
      </c>
      <c r="T2" s="116" t="s">
        <v>314</v>
      </c>
      <c r="U2" s="116" t="s">
        <v>313</v>
      </c>
      <c r="V2" s="116" t="s">
        <v>314</v>
      </c>
      <c r="W2" s="116" t="s">
        <v>313</v>
      </c>
      <c r="X2" s="116" t="s">
        <v>314</v>
      </c>
      <c r="Y2" s="116" t="s">
        <v>313</v>
      </c>
      <c r="Z2" s="116" t="s">
        <v>314</v>
      </c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</row>
    <row r="3" spans="1:438">
      <c r="A3" s="151"/>
      <c r="B3" s="5"/>
      <c r="C3" s="5"/>
      <c r="D3" s="5"/>
      <c r="E3" s="5"/>
      <c r="F3" s="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</row>
    <row r="4" spans="1:438">
      <c r="A4" s="151"/>
      <c r="B4" s="5"/>
      <c r="C4" s="5" t="s">
        <v>312</v>
      </c>
      <c r="D4" s="119">
        <f>Inputs!I20</f>
        <v>45839</v>
      </c>
      <c r="E4" s="5"/>
      <c r="F4" s="5"/>
      <c r="G4" s="5"/>
      <c r="H4" s="5"/>
      <c r="I4" s="5"/>
      <c r="J4" s="99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  <c r="AK4" s="102"/>
      <c r="AL4" s="102"/>
      <c r="AM4" s="102"/>
      <c r="AN4" s="102"/>
      <c r="AO4" s="102"/>
      <c r="AP4" s="102"/>
      <c r="AQ4" s="102"/>
      <c r="AR4" s="102"/>
      <c r="AS4" s="102"/>
      <c r="AT4" s="102"/>
      <c r="AU4" s="102"/>
      <c r="AV4" s="102"/>
      <c r="AW4" s="102"/>
      <c r="AX4" s="102"/>
      <c r="AY4" s="102"/>
      <c r="AZ4" s="102"/>
      <c r="BA4" s="102"/>
      <c r="BB4" s="102"/>
      <c r="BC4" s="102"/>
      <c r="BD4" s="102"/>
      <c r="BE4" s="102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</row>
    <row r="5" spans="1:438">
      <c r="A5" s="151"/>
      <c r="B5" s="7"/>
      <c r="C5" s="7" t="s">
        <v>311</v>
      </c>
      <c r="D5" s="117">
        <v>0</v>
      </c>
      <c r="E5" s="7"/>
      <c r="F5" s="7"/>
      <c r="G5" s="7"/>
      <c r="H5" s="7"/>
      <c r="I5" s="7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</row>
    <row r="6" spans="1:438">
      <c r="A6" s="151"/>
      <c r="B6" s="7"/>
      <c r="C6" s="7" t="s">
        <v>321</v>
      </c>
      <c r="D6" s="120"/>
      <c r="E6" s="7"/>
      <c r="F6" s="7"/>
      <c r="G6" s="505">
        <v>0.03</v>
      </c>
      <c r="H6" s="505"/>
      <c r="I6" s="505">
        <v>0.01</v>
      </c>
      <c r="J6" s="505"/>
      <c r="K6" s="505">
        <v>0.03</v>
      </c>
      <c r="L6" s="505"/>
      <c r="M6" s="505">
        <v>0.01</v>
      </c>
      <c r="N6" s="505"/>
      <c r="O6" s="505">
        <v>2.5000000000000001E-2</v>
      </c>
      <c r="P6" s="505"/>
      <c r="Q6" s="506">
        <v>0.03</v>
      </c>
      <c r="R6" s="507"/>
      <c r="S6" s="506">
        <v>0.03</v>
      </c>
      <c r="T6" s="507"/>
      <c r="U6" s="506">
        <v>0.05</v>
      </c>
      <c r="V6" s="507"/>
      <c r="W6" s="506">
        <v>0.05</v>
      </c>
      <c r="X6" s="507"/>
      <c r="Y6" s="506">
        <v>2</v>
      </c>
      <c r="Z6" s="507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48"/>
      <c r="DP6" s="48"/>
      <c r="DQ6" s="48"/>
      <c r="DR6" s="48"/>
      <c r="DS6" s="48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</row>
    <row r="7" spans="1:438">
      <c r="A7" s="151"/>
      <c r="B7" s="5"/>
      <c r="C7" s="5" t="s">
        <v>310</v>
      </c>
      <c r="D7" s="5"/>
      <c r="E7" s="5"/>
      <c r="F7" s="5"/>
      <c r="G7" s="122">
        <v>5</v>
      </c>
      <c r="H7" s="122">
        <v>3</v>
      </c>
      <c r="I7" s="122">
        <v>6</v>
      </c>
      <c r="J7" s="122">
        <v>4</v>
      </c>
      <c r="K7" s="122">
        <v>10</v>
      </c>
      <c r="L7" s="122">
        <v>6</v>
      </c>
      <c r="M7" s="122">
        <v>20</v>
      </c>
      <c r="N7" s="122">
        <v>7.5</v>
      </c>
      <c r="O7" s="122">
        <v>30</v>
      </c>
      <c r="P7" s="122">
        <v>5</v>
      </c>
      <c r="Q7" s="122">
        <v>5</v>
      </c>
      <c r="R7" s="122">
        <v>3</v>
      </c>
      <c r="S7" s="122">
        <v>5</v>
      </c>
      <c r="T7" s="122">
        <v>3</v>
      </c>
      <c r="U7" s="122">
        <v>8</v>
      </c>
      <c r="V7" s="122">
        <v>6</v>
      </c>
      <c r="W7" s="122">
        <v>2</v>
      </c>
      <c r="X7" s="122">
        <v>1</v>
      </c>
      <c r="Y7" s="121">
        <v>360</v>
      </c>
      <c r="Z7" s="121">
        <v>360</v>
      </c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100"/>
      <c r="AO7" s="100"/>
      <c r="AP7" s="100"/>
      <c r="AQ7" s="100"/>
      <c r="AR7" s="100"/>
      <c r="AS7" s="100"/>
      <c r="AT7" s="100"/>
      <c r="AU7" s="100"/>
      <c r="AV7" s="100"/>
      <c r="AW7" s="100"/>
      <c r="AX7" s="100"/>
      <c r="AY7" s="100"/>
      <c r="AZ7" s="100"/>
      <c r="BA7" s="100"/>
      <c r="BB7" s="100"/>
      <c r="BC7" s="100"/>
      <c r="BD7" s="100"/>
      <c r="BE7" s="100"/>
      <c r="BF7" s="100"/>
      <c r="BG7" s="100"/>
      <c r="BH7" s="100"/>
      <c r="BI7" s="100"/>
      <c r="BJ7" s="100"/>
      <c r="BK7" s="100"/>
      <c r="BL7" s="100"/>
      <c r="BM7" s="100"/>
      <c r="BN7" s="100"/>
      <c r="BO7" s="100"/>
      <c r="BP7" s="100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</row>
    <row r="8" spans="1:438">
      <c r="A8" s="151"/>
      <c r="B8" s="5"/>
      <c r="C8" s="5" t="s">
        <v>322</v>
      </c>
      <c r="D8" s="5"/>
      <c r="E8" s="5"/>
      <c r="F8" s="5"/>
      <c r="G8" s="122">
        <v>1.25</v>
      </c>
      <c r="H8" s="122">
        <v>0.85</v>
      </c>
      <c r="I8" s="122">
        <v>1.5</v>
      </c>
      <c r="J8" s="122">
        <v>1.2</v>
      </c>
      <c r="K8" s="122">
        <v>3</v>
      </c>
      <c r="L8" s="122">
        <v>2</v>
      </c>
      <c r="M8" s="122">
        <v>3.75</v>
      </c>
      <c r="N8" s="122">
        <v>3</v>
      </c>
      <c r="O8" s="122">
        <v>5</v>
      </c>
      <c r="P8" s="122">
        <v>3.5</v>
      </c>
      <c r="Q8" s="122">
        <v>1</v>
      </c>
      <c r="R8" s="122">
        <v>1</v>
      </c>
      <c r="S8" s="122">
        <v>1</v>
      </c>
      <c r="T8" s="122">
        <v>0.75</v>
      </c>
      <c r="U8" s="122">
        <v>3</v>
      </c>
      <c r="V8" s="122">
        <v>2</v>
      </c>
      <c r="W8" s="122">
        <v>0.75</v>
      </c>
      <c r="X8" s="122">
        <v>0.5</v>
      </c>
      <c r="Y8" s="121">
        <v>40</v>
      </c>
      <c r="Z8" s="121">
        <v>40</v>
      </c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</row>
    <row r="9" spans="1:438" ht="34.5" customHeight="1">
      <c r="A9" s="151"/>
      <c r="B9" s="5"/>
      <c r="C9" s="5"/>
      <c r="D9" s="5"/>
      <c r="E9" s="5"/>
      <c r="F9" s="5"/>
      <c r="G9" s="504"/>
      <c r="H9" s="504"/>
      <c r="I9" s="504"/>
      <c r="J9" s="504"/>
      <c r="K9" s="504"/>
      <c r="L9" s="504"/>
      <c r="M9" s="504"/>
      <c r="N9" s="504"/>
      <c r="O9" s="504"/>
      <c r="P9" s="504"/>
      <c r="Q9" s="504"/>
      <c r="R9" s="504"/>
      <c r="S9" s="504"/>
      <c r="T9" s="504"/>
      <c r="U9" s="504"/>
      <c r="V9" s="504"/>
      <c r="W9" s="504"/>
      <c r="X9" s="504"/>
      <c r="Y9" s="504"/>
      <c r="Z9" s="504"/>
      <c r="AA9" s="103"/>
      <c r="AB9" s="103"/>
      <c r="AC9" s="103"/>
      <c r="AD9" s="103"/>
      <c r="AE9" s="103"/>
      <c r="AF9" s="103"/>
      <c r="AG9" s="103"/>
      <c r="AH9" s="103"/>
      <c r="AI9" s="103"/>
      <c r="AJ9" s="103"/>
      <c r="AK9" s="103"/>
      <c r="AL9" s="103"/>
      <c r="AM9" s="103"/>
      <c r="AN9" s="103"/>
      <c r="AO9" s="103"/>
      <c r="AP9" s="103"/>
      <c r="AQ9" s="103"/>
      <c r="AR9" s="103"/>
      <c r="AS9" s="103"/>
      <c r="AT9" s="103"/>
      <c r="AU9" s="103"/>
      <c r="AV9" s="103"/>
      <c r="AW9" s="103"/>
      <c r="AX9" s="103"/>
      <c r="AY9" s="103"/>
      <c r="AZ9" s="103"/>
      <c r="BA9" s="103"/>
      <c r="BB9" s="103"/>
      <c r="BC9" s="103"/>
      <c r="BD9" s="103"/>
      <c r="BE9" s="103"/>
      <c r="BF9" s="103"/>
      <c r="BG9" s="103"/>
      <c r="BH9" s="103"/>
      <c r="BI9" s="103"/>
      <c r="BJ9" s="103"/>
      <c r="BK9" s="103"/>
      <c r="BL9" s="103"/>
      <c r="BM9" s="103"/>
      <c r="BN9" s="103"/>
      <c r="BO9" s="103"/>
      <c r="BP9" s="103"/>
      <c r="BQ9" s="103"/>
      <c r="BR9" s="103"/>
      <c r="BS9" s="103"/>
      <c r="BT9" s="103"/>
      <c r="BU9" s="103"/>
      <c r="BV9" s="103"/>
      <c r="BW9" s="103"/>
      <c r="BX9" s="103"/>
      <c r="BY9" s="103"/>
      <c r="BZ9" s="103"/>
      <c r="CA9" s="103"/>
      <c r="CB9" s="103"/>
      <c r="CC9" s="103"/>
      <c r="CD9" s="103"/>
      <c r="CE9" s="103"/>
      <c r="CF9" s="103"/>
      <c r="CG9" s="103"/>
      <c r="CH9" s="103"/>
      <c r="CI9" s="103"/>
      <c r="CJ9" s="103"/>
      <c r="CK9" s="103"/>
      <c r="CL9" s="103"/>
      <c r="CM9" s="103"/>
      <c r="CN9" s="103"/>
      <c r="CO9" s="103"/>
      <c r="CP9" s="103"/>
      <c r="CQ9" s="103"/>
      <c r="CR9" s="103"/>
      <c r="CS9" s="103"/>
      <c r="CT9" s="103"/>
      <c r="CU9" s="103"/>
      <c r="CV9" s="103"/>
      <c r="CW9" s="103"/>
      <c r="CX9" s="103"/>
      <c r="CY9" s="103"/>
      <c r="CZ9" s="103"/>
      <c r="DA9" s="103"/>
      <c r="DB9" s="103"/>
      <c r="DC9" s="103"/>
      <c r="DD9" s="103"/>
      <c r="DE9" s="103"/>
      <c r="DF9" s="103"/>
      <c r="DG9" s="103"/>
      <c r="DH9" s="103"/>
      <c r="DI9" s="103"/>
      <c r="DJ9" s="103"/>
      <c r="DK9" s="103"/>
      <c r="DL9" s="103"/>
      <c r="DM9" s="103"/>
      <c r="DN9" s="103"/>
      <c r="DO9" s="103"/>
      <c r="DP9" s="103"/>
      <c r="DQ9" s="103"/>
      <c r="DR9" s="103"/>
      <c r="DS9" s="103"/>
      <c r="DT9" s="103"/>
      <c r="DU9" s="103"/>
      <c r="DV9" s="103"/>
      <c r="DW9" s="103"/>
      <c r="DX9" s="103"/>
      <c r="DY9" s="103"/>
      <c r="DZ9" s="103"/>
      <c r="EA9" s="103"/>
      <c r="EB9" s="103"/>
      <c r="EC9" s="103"/>
      <c r="ED9" s="103"/>
      <c r="EE9" s="103"/>
      <c r="EF9" s="103"/>
      <c r="EG9" s="103"/>
      <c r="EH9" s="103"/>
      <c r="EI9" s="103"/>
      <c r="EJ9" s="103"/>
    </row>
    <row r="10" spans="1:438" ht="14" customHeight="1">
      <c r="C10" s="128" t="s">
        <v>320</v>
      </c>
      <c r="G10" s="503">
        <v>1.3</v>
      </c>
      <c r="H10" s="503"/>
      <c r="I10" s="503">
        <v>1.3</v>
      </c>
      <c r="J10" s="503"/>
      <c r="K10" s="503">
        <v>2</v>
      </c>
      <c r="L10" s="503"/>
      <c r="M10" s="503">
        <v>2</v>
      </c>
      <c r="N10" s="503"/>
      <c r="O10" s="503">
        <v>2</v>
      </c>
      <c r="P10" s="503"/>
      <c r="Q10" s="508">
        <v>1</v>
      </c>
      <c r="R10" s="509"/>
      <c r="S10" s="503">
        <v>1.3</v>
      </c>
      <c r="T10" s="503"/>
      <c r="U10" s="503">
        <v>2</v>
      </c>
      <c r="V10" s="503"/>
      <c r="W10" s="503">
        <v>1.3</v>
      </c>
      <c r="X10" s="503"/>
      <c r="Y10" s="508">
        <v>2</v>
      </c>
      <c r="Z10" s="509"/>
    </row>
    <row r="11" spans="1:438" ht="13"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</row>
    <row r="12" spans="1:438" s="5" customFormat="1" ht="13">
      <c r="A12" s="151"/>
      <c r="B12" s="152"/>
      <c r="C12" s="466"/>
      <c r="D12" s="427"/>
      <c r="E12" s="427"/>
      <c r="F12" s="427"/>
      <c r="G12" s="427" t="str" cm="1">
        <f t="array" ref="G12">TRANSPOSE(Inputs!$C$28)</f>
        <v>A100</v>
      </c>
      <c r="H12" s="467" t="str" cm="1">
        <f t="array" ref="H12">TRANSPOSE(Inputs!$C$28)</f>
        <v>A100</v>
      </c>
      <c r="I12" s="467" t="str" cm="1">
        <f t="array" ref="I12">TRANSPOSE(Inputs!$C$29)</f>
        <v>H100</v>
      </c>
      <c r="J12" s="469" t="str" cm="1">
        <f t="array" ref="J12">TRANSPOSE(Inputs!$C$29)</f>
        <v>H100</v>
      </c>
      <c r="K12" s="467" t="str" cm="1">
        <f t="array" ref="K12">TRANSPOSE(Inputs!$C$30)</f>
        <v>B200</v>
      </c>
      <c r="L12" s="467" t="str" cm="1">
        <f t="array" ref="L12">TRANSPOSE(Inputs!$C$30)</f>
        <v>B200</v>
      </c>
      <c r="M12" s="467" t="str" cm="1">
        <f t="array" ref="M12">TRANSPOSE(Inputs!$C$31)</f>
        <v>R100</v>
      </c>
      <c r="N12" s="467" t="str" cm="1">
        <f t="array" ref="N12">TRANSPOSE(Inputs!$C$31)</f>
        <v>R100</v>
      </c>
      <c r="O12" s="467" t="str" cm="1">
        <f t="array" ref="O12">TRANSPOSE(Inputs!$C$32)</f>
        <v>R300</v>
      </c>
      <c r="P12" s="467" t="str" cm="1">
        <f t="array" ref="P12">TRANSPOSE(Inputs!$C$32)</f>
        <v>R300</v>
      </c>
      <c r="Q12" s="467" t="str" cm="1">
        <f t="array" ref="Q12">TRANSPOSE(Inputs!$C$33)</f>
        <v>Groq LPU</v>
      </c>
      <c r="R12" s="467" t="str" cm="1">
        <f t="array" ref="R12">TRANSPOSE(Inputs!$C$33)</f>
        <v>Groq LPU</v>
      </c>
      <c r="S12" s="467" t="str" cm="1">
        <f t="array" ref="S12">TRANSPOSE(Inputs!$C$34)</f>
        <v>MI300X</v>
      </c>
      <c r="T12" s="467" t="str" cm="1">
        <f t="array" ref="T12">TRANSPOSE(Inputs!$C$34)</f>
        <v>MI300X</v>
      </c>
      <c r="U12" s="467" t="str" cm="1">
        <f t="array" ref="U12">TRANSPOSE(Inputs!$C$35)</f>
        <v>MI400</v>
      </c>
      <c r="V12" s="467" t="str" cm="1">
        <f t="array" ref="V12">TRANSPOSE(Inputs!$C$35)</f>
        <v>MI400</v>
      </c>
      <c r="W12" s="467" t="str" cm="1">
        <f t="array" ref="W12">TRANSPOSE(Inputs!$C$36)</f>
        <v>L40S</v>
      </c>
      <c r="X12" s="467" t="str" cm="1">
        <f t="array" ref="X12">TRANSPOSE(Inputs!$C$36)</f>
        <v>L40S</v>
      </c>
      <c r="Y12" s="467" t="str" cm="1">
        <f t="array" ref="Y12">TRANSPOSE(Inputs!$C$37)</f>
        <v>Cerebras WSE-2</v>
      </c>
      <c r="Z12" s="468" t="str" cm="1">
        <f t="array" ref="Z12">TRANSPOSE(Inputs!$C$37)</f>
        <v>Cerebras WSE-2</v>
      </c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54"/>
      <c r="BR12" s="154"/>
      <c r="BS12" s="154"/>
      <c r="BT12" s="154"/>
      <c r="BU12" s="154"/>
      <c r="BV12" s="154"/>
      <c r="BW12" s="154"/>
      <c r="BX12" s="154"/>
      <c r="BY12" s="154"/>
      <c r="BZ12" s="154"/>
      <c r="CA12" s="154"/>
      <c r="CB12" s="154"/>
      <c r="CC12" s="154"/>
      <c r="CD12" s="154"/>
      <c r="CE12" s="154"/>
      <c r="CF12" s="154"/>
      <c r="CG12" s="154"/>
      <c r="CH12" s="154"/>
      <c r="CI12" s="154"/>
      <c r="CJ12" s="154"/>
      <c r="CK12" s="154"/>
      <c r="CL12" s="154"/>
      <c r="CM12" s="154"/>
      <c r="CN12" s="154"/>
      <c r="CO12" s="154"/>
      <c r="CP12" s="154"/>
      <c r="CQ12" s="154"/>
      <c r="CR12" s="154"/>
      <c r="CS12" s="154"/>
      <c r="CT12" s="154"/>
      <c r="CU12" s="154"/>
      <c r="CV12" s="154"/>
      <c r="CW12" s="154"/>
      <c r="CX12" s="154"/>
      <c r="CY12" s="154"/>
      <c r="CZ12" s="154"/>
      <c r="DA12" s="154"/>
      <c r="DB12" s="154"/>
      <c r="DC12" s="154"/>
      <c r="DD12" s="154"/>
      <c r="DE12" s="154"/>
      <c r="DF12" s="154"/>
      <c r="DG12" s="154"/>
      <c r="DH12" s="154"/>
      <c r="DI12" s="154"/>
      <c r="DJ12" s="154"/>
      <c r="DK12" s="154"/>
      <c r="DL12" s="154"/>
      <c r="DM12" s="154"/>
      <c r="DN12" s="154"/>
      <c r="DO12" s="154"/>
      <c r="DP12" s="154"/>
      <c r="DQ12" s="154"/>
      <c r="DR12" s="154"/>
      <c r="DS12" s="154"/>
      <c r="DT12" s="154"/>
      <c r="DU12" s="154"/>
      <c r="DV12" s="154"/>
      <c r="DW12" s="154"/>
      <c r="DX12" s="154"/>
      <c r="DY12" s="154"/>
      <c r="DZ12" s="154"/>
      <c r="EA12" s="154"/>
      <c r="EB12" s="154"/>
      <c r="EC12" s="154"/>
      <c r="ED12" s="154"/>
      <c r="EE12" s="154"/>
      <c r="EF12" s="154"/>
      <c r="EG12" s="154"/>
      <c r="EH12" s="154"/>
      <c r="EI12" s="154"/>
      <c r="EJ12" s="154"/>
      <c r="EK12" s="154"/>
      <c r="EL12" s="154"/>
      <c r="EM12" s="154"/>
      <c r="EN12" s="154"/>
      <c r="EO12" s="154"/>
      <c r="EP12" s="154"/>
      <c r="EQ12" s="154"/>
      <c r="ER12" s="154"/>
      <c r="ES12" s="154"/>
      <c r="ET12" s="154"/>
      <c r="EU12" s="154"/>
      <c r="EV12" s="154"/>
      <c r="EW12" s="154"/>
      <c r="EX12" s="154"/>
      <c r="EY12" s="154"/>
      <c r="EZ12" s="154"/>
      <c r="FA12" s="154"/>
      <c r="FB12" s="154"/>
      <c r="FC12" s="154"/>
      <c r="FD12" s="154"/>
      <c r="FE12" s="154"/>
      <c r="FF12" s="154"/>
      <c r="FG12" s="154"/>
      <c r="FH12" s="154"/>
      <c r="FI12" s="154"/>
      <c r="FJ12" s="154"/>
      <c r="FK12" s="154"/>
      <c r="FL12" s="154"/>
      <c r="FM12" s="154"/>
      <c r="FN12" s="154"/>
      <c r="FO12" s="154"/>
      <c r="FP12" s="154"/>
      <c r="FQ12" s="154"/>
      <c r="FR12" s="154"/>
      <c r="FS12" s="154"/>
      <c r="FT12" s="154"/>
      <c r="FU12" s="154"/>
      <c r="FV12" s="154"/>
      <c r="FW12" s="154"/>
      <c r="FX12" s="154"/>
      <c r="FY12" s="154"/>
      <c r="FZ12" s="154"/>
      <c r="GA12" s="154"/>
      <c r="GB12" s="154"/>
      <c r="GC12" s="154"/>
      <c r="GD12" s="154"/>
      <c r="GE12" s="154"/>
      <c r="GF12" s="154"/>
      <c r="GG12" s="154"/>
      <c r="GH12" s="154"/>
      <c r="GI12" s="154"/>
      <c r="GJ12" s="154"/>
      <c r="GK12" s="154"/>
      <c r="GL12" s="154"/>
      <c r="GM12" s="154"/>
      <c r="GN12" s="154"/>
      <c r="GO12" s="154"/>
      <c r="GP12" s="154"/>
      <c r="GQ12" s="154"/>
      <c r="GR12" s="154"/>
      <c r="GS12" s="154"/>
      <c r="GT12" s="154"/>
      <c r="GU12" s="154"/>
      <c r="GV12" s="154"/>
      <c r="GW12" s="154"/>
      <c r="GX12" s="154"/>
      <c r="GY12" s="154"/>
      <c r="GZ12" s="154"/>
      <c r="HA12" s="154"/>
      <c r="HB12" s="154"/>
      <c r="HC12" s="154"/>
      <c r="HD12" s="154"/>
      <c r="HE12" s="154"/>
      <c r="HF12" s="154"/>
      <c r="HG12" s="154"/>
      <c r="HH12" s="154"/>
      <c r="HI12" s="154"/>
      <c r="HJ12" s="154"/>
      <c r="HK12" s="154"/>
      <c r="HL12" s="154"/>
      <c r="HM12" s="154"/>
      <c r="HN12" s="154"/>
      <c r="HO12" s="154"/>
      <c r="HP12" s="154"/>
      <c r="HQ12" s="154"/>
      <c r="HR12" s="154"/>
      <c r="HS12" s="154"/>
      <c r="HT12" s="154"/>
      <c r="HU12" s="154"/>
      <c r="HV12" s="154"/>
      <c r="HW12" s="154"/>
      <c r="HX12" s="154"/>
      <c r="HY12" s="154"/>
      <c r="HZ12" s="154"/>
      <c r="IA12" s="154"/>
      <c r="IB12" s="154"/>
      <c r="IC12" s="154"/>
      <c r="ID12" s="154"/>
      <c r="IE12" s="154"/>
      <c r="IF12" s="154"/>
      <c r="IG12" s="154"/>
      <c r="IH12" s="154"/>
      <c r="II12" s="154"/>
      <c r="IJ12" s="154"/>
      <c r="IK12" s="154"/>
      <c r="IL12" s="154"/>
      <c r="IM12" s="154"/>
      <c r="IN12" s="154"/>
      <c r="IO12" s="154"/>
      <c r="IP12" s="154"/>
      <c r="IQ12" s="154"/>
      <c r="IR12" s="154"/>
      <c r="IS12" s="154"/>
      <c r="IT12" s="154"/>
      <c r="IU12" s="154"/>
      <c r="IV12" s="154"/>
      <c r="IW12" s="154"/>
      <c r="IX12" s="154"/>
      <c r="IY12" s="154"/>
      <c r="IZ12" s="154"/>
      <c r="JA12" s="154"/>
      <c r="JB12" s="154"/>
      <c r="JC12" s="154"/>
      <c r="JD12" s="154"/>
      <c r="JE12" s="154"/>
      <c r="JF12" s="154"/>
      <c r="JG12" s="154"/>
      <c r="JH12" s="154"/>
      <c r="JI12" s="154"/>
      <c r="JJ12" s="154"/>
      <c r="JK12" s="154"/>
      <c r="JL12" s="154"/>
      <c r="JM12" s="154"/>
      <c r="JN12" s="154"/>
      <c r="JO12" s="154"/>
      <c r="JP12" s="154"/>
      <c r="JQ12" s="154"/>
      <c r="JR12" s="154"/>
      <c r="JS12" s="154"/>
      <c r="JT12" s="154"/>
      <c r="JU12" s="154"/>
      <c r="JV12" s="154"/>
      <c r="JW12" s="154"/>
      <c r="JX12" s="154"/>
      <c r="JY12" s="154"/>
      <c r="JZ12" s="154"/>
      <c r="KA12" s="154"/>
      <c r="KB12" s="154"/>
      <c r="KC12" s="154"/>
      <c r="KD12" s="154"/>
      <c r="KE12" s="154"/>
      <c r="KF12" s="154"/>
      <c r="KG12" s="154"/>
      <c r="KH12" s="154"/>
      <c r="KI12" s="154"/>
      <c r="KJ12" s="154"/>
      <c r="KK12" s="154"/>
      <c r="KL12" s="154"/>
      <c r="KM12" s="154"/>
      <c r="KN12" s="154"/>
      <c r="KO12" s="154"/>
      <c r="KP12" s="154"/>
      <c r="KQ12" s="154"/>
      <c r="KR12" s="154"/>
      <c r="KS12" s="154"/>
      <c r="KT12" s="154"/>
      <c r="KU12" s="154"/>
      <c r="KV12" s="154"/>
      <c r="KW12" s="154"/>
      <c r="KX12" s="154"/>
      <c r="KY12" s="154"/>
      <c r="KZ12" s="154"/>
      <c r="LA12" s="154"/>
      <c r="LB12" s="154"/>
      <c r="LC12" s="154"/>
      <c r="LD12" s="154"/>
      <c r="LE12" s="154"/>
      <c r="LF12" s="154"/>
      <c r="LG12" s="154"/>
      <c r="LH12" s="154"/>
      <c r="LI12" s="154"/>
      <c r="LJ12" s="154"/>
      <c r="LK12" s="154"/>
      <c r="LL12" s="154"/>
      <c r="LM12" s="154"/>
      <c r="LN12" s="154"/>
      <c r="LO12" s="154"/>
      <c r="LP12" s="154"/>
      <c r="LQ12" s="154"/>
      <c r="LR12" s="154"/>
      <c r="LS12" s="154"/>
      <c r="LT12" s="154"/>
      <c r="LU12" s="154"/>
      <c r="LV12" s="154"/>
      <c r="LW12" s="154"/>
      <c r="LX12" s="154"/>
      <c r="LY12" s="154"/>
      <c r="LZ12" s="154"/>
      <c r="MA12" s="154"/>
      <c r="MB12" s="154"/>
      <c r="MC12" s="154"/>
      <c r="MD12" s="154"/>
      <c r="ME12" s="154"/>
      <c r="MF12" s="154"/>
      <c r="MG12" s="154"/>
      <c r="MH12" s="154"/>
      <c r="MI12" s="154"/>
      <c r="MJ12" s="154"/>
      <c r="MK12" s="154"/>
      <c r="ML12" s="154"/>
      <c r="MM12" s="154"/>
      <c r="MN12" s="154"/>
      <c r="MO12" s="154"/>
      <c r="MP12" s="154"/>
      <c r="MQ12" s="154"/>
      <c r="MR12" s="154"/>
      <c r="MS12" s="154"/>
      <c r="MT12" s="154"/>
      <c r="MU12" s="154"/>
      <c r="MV12" s="154"/>
      <c r="MW12" s="154"/>
      <c r="MX12" s="154"/>
      <c r="MY12" s="154"/>
      <c r="MZ12" s="154"/>
      <c r="NA12" s="154"/>
      <c r="NB12" s="154"/>
      <c r="NC12" s="154"/>
      <c r="ND12" s="154"/>
      <c r="NE12" s="154"/>
      <c r="NF12" s="154"/>
      <c r="NG12" s="154"/>
      <c r="NH12" s="154"/>
      <c r="NI12" s="154"/>
      <c r="NJ12" s="154"/>
      <c r="NK12" s="154"/>
      <c r="NL12" s="154"/>
      <c r="NM12" s="154"/>
      <c r="NN12" s="154"/>
      <c r="NO12" s="154"/>
      <c r="NP12" s="154"/>
      <c r="NQ12" s="154"/>
      <c r="NR12" s="154"/>
      <c r="NS12" s="154"/>
      <c r="NT12" s="154"/>
      <c r="NU12" s="154"/>
      <c r="NV12" s="154"/>
      <c r="NW12" s="154"/>
      <c r="NX12" s="154"/>
      <c r="NY12" s="154"/>
      <c r="NZ12" s="154"/>
      <c r="OA12" s="154"/>
      <c r="OB12" s="154"/>
      <c r="OC12" s="154"/>
      <c r="OD12" s="154"/>
      <c r="OE12" s="154"/>
      <c r="OF12" s="154"/>
      <c r="OG12" s="154"/>
      <c r="OH12" s="154"/>
      <c r="OI12" s="154"/>
      <c r="OJ12" s="154"/>
      <c r="OK12" s="154"/>
      <c r="OL12" s="154"/>
      <c r="OM12" s="154"/>
      <c r="ON12" s="154"/>
      <c r="OO12" s="154"/>
      <c r="OP12" s="154"/>
      <c r="OQ12" s="154"/>
      <c r="OR12" s="154"/>
      <c r="OS12" s="154"/>
      <c r="OT12" s="154"/>
      <c r="OU12" s="154"/>
      <c r="OV12" s="154"/>
      <c r="OW12" s="154"/>
      <c r="OX12" s="154"/>
      <c r="OY12" s="154"/>
      <c r="OZ12" s="154"/>
      <c r="PA12" s="154"/>
      <c r="PB12" s="154"/>
      <c r="PC12" s="154"/>
      <c r="PD12" s="154"/>
      <c r="PE12" s="154"/>
      <c r="PF12" s="154"/>
      <c r="PG12" s="154"/>
      <c r="PH12" s="154"/>
      <c r="PI12" s="154"/>
      <c r="PJ12" s="154"/>
      <c r="PK12" s="154"/>
      <c r="PL12" s="154"/>
      <c r="PM12" s="154"/>
      <c r="PN12" s="154"/>
      <c r="PO12" s="154"/>
      <c r="PP12" s="154"/>
      <c r="PQ12" s="154"/>
      <c r="PR12" s="154"/>
      <c r="PS12" s="154"/>
      <c r="PT12" s="154"/>
      <c r="PU12" s="153"/>
      <c r="PV12" s="153"/>
    </row>
    <row r="13" spans="1:438" s="5" customFormat="1" ht="13">
      <c r="A13" s="151"/>
      <c r="B13" s="154"/>
      <c r="C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54"/>
      <c r="CC13" s="154"/>
      <c r="CD13" s="154"/>
      <c r="CE13" s="154"/>
      <c r="CF13" s="154"/>
      <c r="CG13" s="154"/>
      <c r="CH13" s="154"/>
      <c r="CI13" s="154"/>
      <c r="CJ13" s="154"/>
      <c r="CK13" s="154"/>
      <c r="CL13" s="154"/>
      <c r="CM13" s="154"/>
      <c r="CN13" s="154"/>
      <c r="CO13" s="154"/>
      <c r="CP13" s="154"/>
      <c r="CQ13" s="154"/>
      <c r="CR13" s="154"/>
      <c r="CS13" s="154"/>
      <c r="CT13" s="154"/>
      <c r="CU13" s="154"/>
      <c r="CV13" s="154"/>
      <c r="CW13" s="154"/>
      <c r="CX13" s="154"/>
      <c r="CY13" s="154"/>
      <c r="CZ13" s="154"/>
      <c r="DA13" s="154"/>
      <c r="DB13" s="154"/>
      <c r="DC13" s="154"/>
      <c r="DD13" s="154"/>
      <c r="DE13" s="154"/>
      <c r="DF13" s="154"/>
      <c r="DG13" s="154"/>
      <c r="DH13" s="154"/>
      <c r="DI13" s="154"/>
      <c r="DJ13" s="154"/>
      <c r="DK13" s="154"/>
      <c r="DL13" s="154"/>
      <c r="DM13" s="154"/>
      <c r="DN13" s="154"/>
      <c r="DO13" s="154"/>
      <c r="DP13" s="154"/>
      <c r="DQ13" s="154"/>
      <c r="DR13" s="154"/>
      <c r="DS13" s="154"/>
      <c r="DT13" s="154"/>
      <c r="DU13" s="154"/>
      <c r="DV13" s="154"/>
      <c r="DW13" s="154"/>
      <c r="DX13" s="154"/>
      <c r="DY13" s="154"/>
      <c r="DZ13" s="154"/>
      <c r="EA13" s="154"/>
      <c r="EB13" s="154"/>
      <c r="EC13" s="154"/>
      <c r="ED13" s="154"/>
      <c r="EE13" s="154"/>
      <c r="EF13" s="154"/>
      <c r="EG13" s="154"/>
      <c r="EH13" s="154"/>
      <c r="EI13" s="154"/>
      <c r="EJ13" s="154"/>
      <c r="EK13" s="154"/>
      <c r="EL13" s="154"/>
      <c r="EM13" s="154"/>
      <c r="EN13" s="154"/>
      <c r="EO13" s="154"/>
      <c r="EP13" s="154"/>
      <c r="EQ13" s="154"/>
      <c r="ER13" s="154"/>
      <c r="ES13" s="154"/>
      <c r="ET13" s="154"/>
      <c r="EU13" s="154"/>
      <c r="EV13" s="154"/>
      <c r="EW13" s="154"/>
      <c r="EX13" s="154"/>
      <c r="EY13" s="154"/>
      <c r="EZ13" s="154"/>
      <c r="FA13" s="154"/>
      <c r="FB13" s="154"/>
      <c r="FC13" s="154"/>
      <c r="FD13" s="154"/>
      <c r="FE13" s="154"/>
      <c r="FF13" s="154"/>
      <c r="FG13" s="154"/>
      <c r="FH13" s="154"/>
      <c r="FI13" s="154"/>
      <c r="FJ13" s="154"/>
      <c r="FK13" s="154"/>
      <c r="FL13" s="154"/>
      <c r="FM13" s="154"/>
      <c r="FN13" s="154"/>
      <c r="FO13" s="154"/>
      <c r="FP13" s="154"/>
      <c r="FQ13" s="154"/>
      <c r="FR13" s="154"/>
      <c r="FS13" s="154"/>
      <c r="FT13" s="154"/>
      <c r="FU13" s="154"/>
      <c r="FV13" s="154"/>
      <c r="FW13" s="154"/>
      <c r="FX13" s="154"/>
      <c r="FY13" s="154"/>
      <c r="FZ13" s="154"/>
      <c r="GA13" s="154"/>
      <c r="GB13" s="154"/>
      <c r="GC13" s="154"/>
      <c r="GD13" s="154"/>
      <c r="GE13" s="154"/>
      <c r="GF13" s="154"/>
      <c r="GG13" s="154"/>
      <c r="GH13" s="154"/>
      <c r="GI13" s="154"/>
      <c r="GJ13" s="154"/>
      <c r="GK13" s="154"/>
      <c r="GL13" s="154"/>
      <c r="GM13" s="154"/>
      <c r="GN13" s="154"/>
      <c r="GO13" s="154"/>
      <c r="GP13" s="154"/>
      <c r="GQ13" s="154"/>
      <c r="GR13" s="154"/>
      <c r="GS13" s="154"/>
      <c r="GT13" s="154"/>
      <c r="GU13" s="154"/>
      <c r="GV13" s="154"/>
      <c r="GW13" s="154"/>
      <c r="GX13" s="154"/>
      <c r="GY13" s="154"/>
      <c r="GZ13" s="154"/>
      <c r="HA13" s="154"/>
      <c r="HB13" s="154"/>
      <c r="HC13" s="154"/>
      <c r="HD13" s="154"/>
      <c r="HE13" s="154"/>
      <c r="HF13" s="154"/>
      <c r="HG13" s="154"/>
      <c r="HH13" s="154"/>
      <c r="HI13" s="154"/>
      <c r="HJ13" s="154"/>
      <c r="HK13" s="154"/>
      <c r="HL13" s="154"/>
      <c r="HM13" s="154"/>
      <c r="HN13" s="154"/>
      <c r="HO13" s="154"/>
      <c r="HP13" s="154"/>
      <c r="HQ13" s="154"/>
      <c r="HR13" s="154"/>
      <c r="HS13" s="154"/>
      <c r="HT13" s="154"/>
      <c r="HU13" s="154"/>
      <c r="HV13" s="154"/>
      <c r="HW13" s="154"/>
      <c r="HX13" s="154"/>
      <c r="HY13" s="154"/>
      <c r="HZ13" s="154"/>
      <c r="IA13" s="154"/>
      <c r="IB13" s="154"/>
      <c r="IC13" s="154"/>
      <c r="ID13" s="154"/>
      <c r="IE13" s="154"/>
      <c r="IF13" s="154"/>
      <c r="IG13" s="154"/>
      <c r="IH13" s="154"/>
      <c r="II13" s="154"/>
      <c r="IJ13" s="154"/>
      <c r="IK13" s="154"/>
      <c r="IL13" s="154"/>
      <c r="IM13" s="154"/>
      <c r="IN13" s="154"/>
      <c r="IO13" s="154"/>
      <c r="IP13" s="154"/>
      <c r="IQ13" s="154"/>
      <c r="IR13" s="154"/>
      <c r="IS13" s="154"/>
      <c r="IT13" s="154"/>
      <c r="IU13" s="154"/>
      <c r="IV13" s="154"/>
      <c r="IW13" s="154"/>
      <c r="IX13" s="154"/>
      <c r="IY13" s="154"/>
      <c r="IZ13" s="154"/>
      <c r="JA13" s="154"/>
      <c r="JB13" s="154"/>
      <c r="JC13" s="154"/>
      <c r="JD13" s="154"/>
      <c r="JE13" s="154"/>
      <c r="JF13" s="154"/>
      <c r="JG13" s="154"/>
      <c r="JH13" s="154"/>
      <c r="JI13" s="154"/>
      <c r="JJ13" s="154"/>
      <c r="JK13" s="154"/>
      <c r="JL13" s="154"/>
      <c r="JM13" s="154"/>
      <c r="JN13" s="154"/>
      <c r="JO13" s="154"/>
      <c r="JP13" s="154"/>
      <c r="JQ13" s="154"/>
      <c r="JR13" s="154"/>
      <c r="JS13" s="154"/>
      <c r="JT13" s="154"/>
      <c r="JU13" s="154"/>
      <c r="JV13" s="154"/>
      <c r="JW13" s="154"/>
      <c r="JX13" s="154"/>
      <c r="JY13" s="154"/>
      <c r="JZ13" s="154"/>
      <c r="KA13" s="154"/>
      <c r="KB13" s="154"/>
      <c r="KC13" s="154"/>
      <c r="KD13" s="154"/>
      <c r="KE13" s="154"/>
      <c r="KF13" s="154"/>
      <c r="KG13" s="154"/>
      <c r="KH13" s="154"/>
      <c r="KI13" s="154"/>
      <c r="KJ13" s="154"/>
      <c r="KK13" s="154"/>
      <c r="KL13" s="154"/>
      <c r="KM13" s="154"/>
      <c r="KN13" s="154"/>
      <c r="KO13" s="154"/>
      <c r="KP13" s="154"/>
      <c r="KQ13" s="154"/>
      <c r="KR13" s="154"/>
      <c r="KS13" s="154"/>
      <c r="KT13" s="154"/>
      <c r="KU13" s="154"/>
      <c r="KV13" s="154"/>
      <c r="KW13" s="154"/>
      <c r="KX13" s="154"/>
      <c r="KY13" s="154"/>
      <c r="KZ13" s="154"/>
      <c r="LA13" s="154"/>
      <c r="LB13" s="154"/>
      <c r="LC13" s="154"/>
      <c r="LD13" s="154"/>
      <c r="LE13" s="154"/>
      <c r="LF13" s="154"/>
      <c r="LG13" s="154"/>
      <c r="LH13" s="154"/>
      <c r="LI13" s="154"/>
      <c r="LJ13" s="154"/>
      <c r="LK13" s="154"/>
      <c r="LL13" s="154"/>
      <c r="LM13" s="154"/>
      <c r="LN13" s="154"/>
      <c r="LO13" s="154"/>
      <c r="LP13" s="154"/>
      <c r="LQ13" s="154"/>
      <c r="LR13" s="154"/>
      <c r="LS13" s="154"/>
      <c r="LT13" s="154"/>
      <c r="LU13" s="154"/>
      <c r="LV13" s="154"/>
      <c r="LW13" s="154"/>
      <c r="LX13" s="154"/>
      <c r="LY13" s="154"/>
      <c r="LZ13" s="154"/>
      <c r="MA13" s="154"/>
      <c r="MB13" s="154"/>
      <c r="MC13" s="154"/>
      <c r="MD13" s="154"/>
      <c r="ME13" s="154"/>
      <c r="MF13" s="154"/>
      <c r="MG13" s="154"/>
      <c r="MH13" s="154"/>
      <c r="MI13" s="154"/>
      <c r="MJ13" s="154"/>
      <c r="MK13" s="154"/>
      <c r="ML13" s="154"/>
      <c r="MM13" s="154"/>
      <c r="MN13" s="154"/>
      <c r="MO13" s="154"/>
      <c r="MP13" s="154"/>
      <c r="MQ13" s="154"/>
      <c r="MR13" s="154"/>
      <c r="MS13" s="154"/>
      <c r="MT13" s="154"/>
      <c r="MU13" s="154"/>
      <c r="MV13" s="154"/>
      <c r="MW13" s="154"/>
      <c r="MX13" s="154"/>
      <c r="MY13" s="154"/>
      <c r="MZ13" s="154"/>
      <c r="NA13" s="154"/>
      <c r="NB13" s="154"/>
      <c r="NC13" s="154"/>
      <c r="ND13" s="154"/>
      <c r="NE13" s="154"/>
      <c r="NF13" s="154"/>
      <c r="NG13" s="154"/>
      <c r="NH13" s="154"/>
      <c r="NI13" s="154"/>
      <c r="NJ13" s="154"/>
      <c r="NK13" s="154"/>
      <c r="NL13" s="154"/>
      <c r="NM13" s="154"/>
      <c r="NN13" s="154"/>
      <c r="NO13" s="154"/>
      <c r="NP13" s="154"/>
      <c r="NQ13" s="154"/>
      <c r="NR13" s="154"/>
      <c r="NS13" s="154"/>
      <c r="NT13" s="154"/>
      <c r="NU13" s="154"/>
      <c r="NV13" s="154"/>
      <c r="NW13" s="154"/>
      <c r="NX13" s="154"/>
      <c r="NY13" s="154"/>
      <c r="NZ13" s="154"/>
      <c r="OA13" s="154"/>
      <c r="OB13" s="154"/>
      <c r="OC13" s="154"/>
      <c r="OD13" s="154"/>
      <c r="OE13" s="154"/>
      <c r="OF13" s="154"/>
      <c r="OG13" s="154"/>
      <c r="OH13" s="154"/>
      <c r="OI13" s="154"/>
      <c r="OJ13" s="154"/>
      <c r="OK13" s="154"/>
      <c r="OL13" s="154"/>
      <c r="OM13" s="154"/>
      <c r="ON13" s="154"/>
      <c r="OO13" s="154"/>
      <c r="OP13" s="154"/>
      <c r="OQ13" s="154"/>
      <c r="OR13" s="154"/>
      <c r="OS13" s="154"/>
      <c r="OT13" s="154"/>
      <c r="OU13" s="154"/>
      <c r="OV13" s="154"/>
      <c r="OW13" s="154"/>
      <c r="OX13" s="154"/>
      <c r="OY13" s="154"/>
      <c r="OZ13" s="154"/>
      <c r="PA13" s="154"/>
      <c r="PB13" s="154"/>
      <c r="PC13" s="154"/>
      <c r="PD13" s="154"/>
      <c r="PE13" s="154"/>
      <c r="PF13" s="154"/>
      <c r="PG13" s="154"/>
      <c r="PH13" s="154"/>
      <c r="PI13" s="154"/>
      <c r="PJ13" s="154"/>
      <c r="PK13" s="154"/>
      <c r="PL13" s="154"/>
      <c r="PM13" s="154"/>
      <c r="PN13" s="154"/>
      <c r="PO13" s="154"/>
      <c r="PP13" s="154"/>
      <c r="PQ13" s="154"/>
      <c r="PR13" s="154"/>
      <c r="PS13" s="154"/>
      <c r="PT13" s="154"/>
      <c r="PU13" s="153"/>
      <c r="PV13" s="153"/>
    </row>
    <row r="14" spans="1:438" s="5" customFormat="1" ht="13">
      <c r="A14" s="151"/>
      <c r="B14" s="154"/>
      <c r="C14" s="14"/>
      <c r="D14" s="128" t="s">
        <v>323</v>
      </c>
      <c r="G14" s="155">
        <f t="shared" ref="G14:Z14" ca="1" si="0">INDEX(G$713:G$892,MATCH(EOMONTH(TODAY(),-1)+1,$C$713:$C$892,0))</f>
        <v>1.8345045647148439</v>
      </c>
      <c r="H14" s="155">
        <f t="shared" ca="1" si="0"/>
        <v>1.4111573574729568</v>
      </c>
      <c r="I14" s="155">
        <f t="shared" ca="1" si="0"/>
        <v>4.5726379942378763</v>
      </c>
      <c r="J14" s="155">
        <f t="shared" ca="1" si="0"/>
        <v>3.5174138417214431</v>
      </c>
      <c r="K14" s="155">
        <f t="shared" ca="1" si="0"/>
        <v>13.142979005708396</v>
      </c>
      <c r="L14" s="155">
        <f t="shared" ca="1" si="0"/>
        <v>6.571489502854198</v>
      </c>
      <c r="M14" s="155">
        <f t="shared" ca="1" si="0"/>
        <v>0</v>
      </c>
      <c r="N14" s="155">
        <f t="shared" ca="1" si="0"/>
        <v>0</v>
      </c>
      <c r="O14" s="155">
        <f t="shared" ca="1" si="0"/>
        <v>0</v>
      </c>
      <c r="P14" s="155">
        <f t="shared" ca="1" si="0"/>
        <v>0</v>
      </c>
      <c r="Q14" s="155">
        <f t="shared" ca="1" si="0"/>
        <v>3.4593444656235803</v>
      </c>
      <c r="R14" s="155">
        <f t="shared" ca="1" si="0"/>
        <v>3.4593444656235803</v>
      </c>
      <c r="S14" s="155">
        <f t="shared" ca="1" si="0"/>
        <v>3.8396728089358416</v>
      </c>
      <c r="T14" s="155">
        <f t="shared" ca="1" si="0"/>
        <v>2.9535944684121858</v>
      </c>
      <c r="U14" s="155">
        <f t="shared" ca="1" si="0"/>
        <v>0</v>
      </c>
      <c r="V14" s="155">
        <f t="shared" ca="1" si="0"/>
        <v>0</v>
      </c>
      <c r="W14" s="155">
        <f t="shared" ca="1" si="0"/>
        <v>0.85876766654088776</v>
      </c>
      <c r="X14" s="155">
        <f t="shared" ca="1" si="0"/>
        <v>0.66059051272375979</v>
      </c>
      <c r="Y14" s="155">
        <f t="shared" ca="1" si="0"/>
        <v>0</v>
      </c>
      <c r="Z14" s="155">
        <f t="shared" ca="1" si="0"/>
        <v>0</v>
      </c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54"/>
      <c r="BR14" s="154"/>
      <c r="BS14" s="154"/>
      <c r="BT14" s="154"/>
      <c r="BU14" s="154"/>
      <c r="BV14" s="154"/>
      <c r="BW14" s="154"/>
      <c r="BX14" s="154"/>
      <c r="BY14" s="154"/>
      <c r="BZ14" s="154"/>
      <c r="CA14" s="154"/>
      <c r="CB14" s="154"/>
      <c r="CC14" s="154"/>
      <c r="CD14" s="154"/>
      <c r="CE14" s="154"/>
      <c r="CF14" s="154"/>
      <c r="CG14" s="154"/>
      <c r="CH14" s="154"/>
      <c r="CI14" s="154"/>
      <c r="CJ14" s="154"/>
      <c r="CK14" s="154"/>
      <c r="CL14" s="154"/>
      <c r="CM14" s="154"/>
      <c r="CN14" s="154"/>
      <c r="CO14" s="154"/>
      <c r="CP14" s="154"/>
      <c r="CQ14" s="154"/>
      <c r="CR14" s="154"/>
      <c r="CS14" s="154"/>
      <c r="CT14" s="154"/>
      <c r="CU14" s="154"/>
      <c r="CV14" s="154"/>
      <c r="CW14" s="154"/>
      <c r="CX14" s="154"/>
      <c r="CY14" s="154"/>
      <c r="CZ14" s="154"/>
      <c r="DA14" s="154"/>
      <c r="DB14" s="154"/>
      <c r="DC14" s="154"/>
      <c r="DD14" s="154"/>
      <c r="DE14" s="154"/>
      <c r="DF14" s="154"/>
      <c r="DG14" s="154"/>
      <c r="DH14" s="154"/>
      <c r="DI14" s="154"/>
      <c r="DJ14" s="154"/>
      <c r="DK14" s="154"/>
      <c r="DL14" s="154"/>
      <c r="DM14" s="154"/>
      <c r="DN14" s="154"/>
      <c r="DO14" s="154"/>
      <c r="DP14" s="154"/>
      <c r="DQ14" s="154"/>
      <c r="DR14" s="154"/>
      <c r="DS14" s="154"/>
      <c r="DT14" s="154"/>
      <c r="DU14" s="154"/>
      <c r="DV14" s="154"/>
      <c r="DW14" s="154"/>
      <c r="DX14" s="154"/>
      <c r="DY14" s="154"/>
      <c r="DZ14" s="154"/>
      <c r="EA14" s="154"/>
      <c r="EB14" s="154"/>
      <c r="EC14" s="154"/>
      <c r="ED14" s="154"/>
      <c r="EE14" s="154"/>
      <c r="EF14" s="154"/>
      <c r="EG14" s="154"/>
      <c r="EH14" s="154"/>
      <c r="EI14" s="154"/>
      <c r="EJ14" s="154"/>
      <c r="EK14" s="154"/>
      <c r="EL14" s="154"/>
      <c r="EM14" s="154"/>
      <c r="EN14" s="154"/>
      <c r="EO14" s="154"/>
      <c r="EP14" s="154"/>
      <c r="EQ14" s="154"/>
      <c r="ER14" s="154"/>
      <c r="ES14" s="154"/>
      <c r="ET14" s="154"/>
      <c r="EU14" s="154"/>
      <c r="EV14" s="154"/>
      <c r="EW14" s="154"/>
      <c r="EX14" s="154"/>
      <c r="EY14" s="154"/>
      <c r="EZ14" s="154"/>
      <c r="FA14" s="154"/>
      <c r="FB14" s="154"/>
      <c r="FC14" s="154"/>
      <c r="FD14" s="154"/>
      <c r="FE14" s="154"/>
      <c r="FF14" s="154"/>
      <c r="FG14" s="154"/>
      <c r="FH14" s="154"/>
      <c r="FI14" s="154"/>
      <c r="FJ14" s="154"/>
      <c r="FK14" s="154"/>
      <c r="FL14" s="154"/>
      <c r="FM14" s="154"/>
      <c r="FN14" s="154"/>
      <c r="FO14" s="154"/>
      <c r="FP14" s="154"/>
      <c r="FQ14" s="154"/>
      <c r="FR14" s="154"/>
      <c r="FS14" s="154"/>
      <c r="FT14" s="154"/>
      <c r="FU14" s="154"/>
      <c r="FV14" s="154"/>
      <c r="FW14" s="154"/>
      <c r="FX14" s="154"/>
      <c r="FY14" s="154"/>
      <c r="FZ14" s="154"/>
      <c r="GA14" s="154"/>
      <c r="GB14" s="154"/>
      <c r="GC14" s="154"/>
      <c r="GD14" s="154"/>
      <c r="GE14" s="154"/>
      <c r="GF14" s="154"/>
      <c r="GG14" s="154"/>
      <c r="GH14" s="154"/>
      <c r="GI14" s="154"/>
      <c r="GJ14" s="154"/>
      <c r="GK14" s="154"/>
      <c r="GL14" s="154"/>
      <c r="GM14" s="154"/>
      <c r="GN14" s="154"/>
      <c r="GO14" s="154"/>
      <c r="GP14" s="154"/>
      <c r="GQ14" s="154"/>
      <c r="GR14" s="154"/>
      <c r="GS14" s="154"/>
      <c r="GT14" s="154"/>
      <c r="GU14" s="154"/>
      <c r="GV14" s="154"/>
      <c r="GW14" s="154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/>
      <c r="KS14" s="154"/>
      <c r="KT14" s="154"/>
      <c r="KU14" s="154"/>
      <c r="KV14" s="154"/>
      <c r="KW14" s="154"/>
      <c r="KX14" s="154"/>
      <c r="KY14" s="154"/>
      <c r="KZ14" s="154"/>
      <c r="LA14" s="154"/>
      <c r="LB14" s="154"/>
      <c r="LC14" s="154"/>
      <c r="LD14" s="154"/>
      <c r="LE14" s="154"/>
      <c r="LF14" s="154"/>
      <c r="LG14" s="154"/>
      <c r="LH14" s="154"/>
      <c r="LI14" s="154"/>
      <c r="LJ14" s="154"/>
      <c r="LK14" s="154"/>
      <c r="LL14" s="154"/>
      <c r="LM14" s="154"/>
      <c r="LN14" s="154"/>
      <c r="LO14" s="154"/>
      <c r="LP14" s="154"/>
      <c r="LQ14" s="154"/>
      <c r="LR14" s="154"/>
      <c r="LS14" s="154"/>
      <c r="LT14" s="154"/>
      <c r="LU14" s="154"/>
      <c r="LV14" s="154"/>
      <c r="LW14" s="154"/>
      <c r="LX14" s="154"/>
      <c r="LY14" s="154"/>
      <c r="LZ14" s="154"/>
      <c r="MA14" s="154"/>
      <c r="MB14" s="154"/>
      <c r="MC14" s="154"/>
      <c r="MD14" s="154"/>
      <c r="ME14" s="154"/>
      <c r="MF14" s="154"/>
      <c r="MG14" s="154"/>
      <c r="MH14" s="154"/>
      <c r="MI14" s="154"/>
      <c r="MJ14" s="154"/>
      <c r="MK14" s="154"/>
      <c r="ML14" s="154"/>
      <c r="MM14" s="154"/>
      <c r="MN14" s="154"/>
      <c r="MO14" s="154"/>
      <c r="MP14" s="154"/>
      <c r="MQ14" s="154"/>
      <c r="MR14" s="154"/>
      <c r="MS14" s="154"/>
      <c r="MT14" s="154"/>
      <c r="MU14" s="154"/>
      <c r="MV14" s="154"/>
      <c r="MW14" s="154"/>
      <c r="MX14" s="154"/>
      <c r="MY14" s="154"/>
      <c r="MZ14" s="154"/>
      <c r="NA14" s="154"/>
      <c r="NB14" s="154"/>
      <c r="NC14" s="154"/>
      <c r="ND14" s="154"/>
      <c r="NE14" s="154"/>
      <c r="NF14" s="154"/>
      <c r="NG14" s="154"/>
      <c r="NH14" s="154"/>
      <c r="NI14" s="154"/>
      <c r="NJ14" s="154"/>
      <c r="NK14" s="154"/>
      <c r="NL14" s="154"/>
      <c r="NM14" s="154"/>
      <c r="NN14" s="154"/>
      <c r="NO14" s="154"/>
      <c r="NP14" s="154"/>
      <c r="NQ14" s="154"/>
      <c r="NR14" s="154"/>
      <c r="NS14" s="154"/>
      <c r="NT14" s="154"/>
      <c r="NU14" s="154"/>
      <c r="NV14" s="154"/>
      <c r="NW14" s="154"/>
      <c r="NX14" s="154"/>
      <c r="NY14" s="154"/>
      <c r="NZ14" s="154"/>
      <c r="OA14" s="154"/>
      <c r="OB14" s="154"/>
      <c r="OC14" s="154"/>
      <c r="OD14" s="154"/>
      <c r="OE14" s="154"/>
      <c r="OF14" s="154"/>
      <c r="OG14" s="154"/>
      <c r="OH14" s="154"/>
      <c r="OI14" s="154"/>
      <c r="OJ14" s="154"/>
      <c r="OK14" s="154"/>
      <c r="OL14" s="154"/>
      <c r="OM14" s="154"/>
      <c r="ON14" s="154"/>
      <c r="OO14" s="154"/>
      <c r="OP14" s="154"/>
      <c r="OQ14" s="154"/>
      <c r="OR14" s="154"/>
      <c r="OS14" s="154"/>
      <c r="OT14" s="154"/>
      <c r="OU14" s="154"/>
      <c r="OV14" s="154"/>
      <c r="OW14" s="154"/>
      <c r="OX14" s="154"/>
      <c r="OY14" s="154"/>
      <c r="OZ14" s="154"/>
      <c r="PA14" s="154"/>
      <c r="PB14" s="154"/>
      <c r="PC14" s="154"/>
      <c r="PD14" s="154"/>
      <c r="PE14" s="154"/>
      <c r="PF14" s="154"/>
      <c r="PG14" s="154"/>
      <c r="PH14" s="154"/>
      <c r="PI14" s="154"/>
      <c r="PJ14" s="154"/>
      <c r="PK14" s="154"/>
      <c r="PL14" s="154"/>
      <c r="PM14" s="154"/>
      <c r="PN14" s="154"/>
      <c r="PO14" s="154"/>
      <c r="PP14" s="154"/>
      <c r="PQ14" s="154"/>
      <c r="PR14" s="154"/>
      <c r="PS14" s="154"/>
      <c r="PT14" s="154"/>
      <c r="PU14" s="153"/>
      <c r="PV14" s="153"/>
    </row>
    <row r="15" spans="1:438" s="5" customFormat="1" ht="13">
      <c r="A15" s="151"/>
      <c r="B15" s="154"/>
      <c r="C15" s="14"/>
      <c r="D15" s="128" t="s">
        <v>324</v>
      </c>
      <c r="G15" s="155">
        <f t="shared" ref="G15:Z15" ca="1" si="1">INDEX(G$713:G$892,MATCH(MAX($C713:$C892),$C$713:$C$892,0))</f>
        <v>1.25</v>
      </c>
      <c r="H15" s="155">
        <f t="shared" ca="1" si="1"/>
        <v>0.96153846153846145</v>
      </c>
      <c r="I15" s="155">
        <f t="shared" ca="1" si="1"/>
        <v>1.5</v>
      </c>
      <c r="J15" s="155">
        <f t="shared" ca="1" si="1"/>
        <v>1.2</v>
      </c>
      <c r="K15" s="155">
        <f t="shared" ca="1" si="1"/>
        <v>3</v>
      </c>
      <c r="L15" s="155">
        <f t="shared" ca="1" si="1"/>
        <v>2</v>
      </c>
      <c r="M15" s="155">
        <f t="shared" ca="1" si="1"/>
        <v>3.75</v>
      </c>
      <c r="N15" s="155">
        <f t="shared" ca="1" si="1"/>
        <v>3</v>
      </c>
      <c r="O15" s="155">
        <f t="shared" ca="1" si="1"/>
        <v>5</v>
      </c>
      <c r="P15" s="155">
        <f t="shared" ca="1" si="1"/>
        <v>3.5</v>
      </c>
      <c r="Q15" s="155">
        <f t="shared" ca="1" si="1"/>
        <v>1</v>
      </c>
      <c r="R15" s="155">
        <f t="shared" ca="1" si="1"/>
        <v>1</v>
      </c>
      <c r="S15" s="155">
        <f t="shared" ca="1" si="1"/>
        <v>1</v>
      </c>
      <c r="T15" s="155">
        <f t="shared" ca="1" si="1"/>
        <v>0.76923076923076916</v>
      </c>
      <c r="U15" s="155">
        <f t="shared" ca="1" si="1"/>
        <v>3</v>
      </c>
      <c r="V15" s="155">
        <f t="shared" ca="1" si="1"/>
        <v>2</v>
      </c>
      <c r="W15" s="155">
        <f t="shared" ca="1" si="1"/>
        <v>0.75</v>
      </c>
      <c r="X15" s="155">
        <f t="shared" ca="1" si="1"/>
        <v>0.57692307692307687</v>
      </c>
      <c r="Y15" s="155">
        <f t="shared" si="1"/>
        <v>0</v>
      </c>
      <c r="Z15" s="155">
        <f t="shared" si="1"/>
        <v>0</v>
      </c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54"/>
      <c r="CC15" s="154"/>
      <c r="CD15" s="154"/>
      <c r="CE15" s="154"/>
      <c r="CF15" s="154"/>
      <c r="CG15" s="154"/>
      <c r="CH15" s="154"/>
      <c r="CI15" s="154"/>
      <c r="CJ15" s="154"/>
      <c r="CK15" s="154"/>
      <c r="CL15" s="154"/>
      <c r="CM15" s="154"/>
      <c r="CN15" s="154"/>
      <c r="CO15" s="154"/>
      <c r="CP15" s="154"/>
      <c r="CQ15" s="154"/>
      <c r="CR15" s="154"/>
      <c r="CS15" s="154"/>
      <c r="CT15" s="154"/>
      <c r="CU15" s="154"/>
      <c r="CV15" s="154"/>
      <c r="CW15" s="154"/>
      <c r="CX15" s="154"/>
      <c r="CY15" s="154"/>
      <c r="CZ15" s="154"/>
      <c r="DA15" s="154"/>
      <c r="DB15" s="154"/>
      <c r="DC15" s="154"/>
      <c r="DD15" s="154"/>
      <c r="DE15" s="154"/>
      <c r="DF15" s="154"/>
      <c r="DG15" s="154"/>
      <c r="DH15" s="154"/>
      <c r="DI15" s="154"/>
      <c r="DJ15" s="154"/>
      <c r="DK15" s="154"/>
      <c r="DL15" s="154"/>
      <c r="DM15" s="154"/>
      <c r="DN15" s="154"/>
      <c r="DO15" s="154"/>
      <c r="DP15" s="154"/>
      <c r="DQ15" s="154"/>
      <c r="DR15" s="154"/>
      <c r="DS15" s="154"/>
      <c r="DT15" s="154"/>
      <c r="DU15" s="154"/>
      <c r="DV15" s="154"/>
      <c r="DW15" s="154"/>
      <c r="DX15" s="154"/>
      <c r="DY15" s="154"/>
      <c r="DZ15" s="154"/>
      <c r="EA15" s="154"/>
      <c r="EB15" s="154"/>
      <c r="EC15" s="154"/>
      <c r="ED15" s="154"/>
      <c r="EE15" s="154"/>
      <c r="EF15" s="154"/>
      <c r="EG15" s="154"/>
      <c r="EH15" s="154"/>
      <c r="EI15" s="154"/>
      <c r="EJ15" s="154"/>
      <c r="EK15" s="154"/>
      <c r="EL15" s="154"/>
      <c r="EM15" s="154"/>
      <c r="EN15" s="154"/>
      <c r="EO15" s="154"/>
      <c r="EP15" s="154"/>
      <c r="EQ15" s="154"/>
      <c r="ER15" s="154"/>
      <c r="ES15" s="154"/>
      <c r="ET15" s="154"/>
      <c r="EU15" s="154"/>
      <c r="EV15" s="154"/>
      <c r="EW15" s="154"/>
      <c r="EX15" s="154"/>
      <c r="EY15" s="154"/>
      <c r="EZ15" s="154"/>
      <c r="FA15" s="154"/>
      <c r="FB15" s="154"/>
      <c r="FC15" s="154"/>
      <c r="FD15" s="154"/>
      <c r="FE15" s="154"/>
      <c r="FF15" s="154"/>
      <c r="FG15" s="154"/>
      <c r="FH15" s="154"/>
      <c r="FI15" s="154"/>
      <c r="FJ15" s="154"/>
      <c r="FK15" s="154"/>
      <c r="FL15" s="154"/>
      <c r="FM15" s="154"/>
      <c r="FN15" s="154"/>
      <c r="FO15" s="154"/>
      <c r="FP15" s="154"/>
      <c r="FQ15" s="154"/>
      <c r="FR15" s="154"/>
      <c r="FS15" s="154"/>
      <c r="FT15" s="154"/>
      <c r="FU15" s="154"/>
      <c r="FV15" s="154"/>
      <c r="FW15" s="154"/>
      <c r="FX15" s="154"/>
      <c r="FY15" s="154"/>
      <c r="FZ15" s="154"/>
      <c r="GA15" s="154"/>
      <c r="GB15" s="154"/>
      <c r="GC15" s="154"/>
      <c r="GD15" s="154"/>
      <c r="GE15" s="154"/>
      <c r="GF15" s="154"/>
      <c r="GG15" s="154"/>
      <c r="GH15" s="154"/>
      <c r="GI15" s="154"/>
      <c r="GJ15" s="154"/>
      <c r="GK15" s="154"/>
      <c r="GL15" s="154"/>
      <c r="GM15" s="154"/>
      <c r="GN15" s="154"/>
      <c r="GO15" s="154"/>
      <c r="GP15" s="154"/>
      <c r="GQ15" s="154"/>
      <c r="GR15" s="154"/>
      <c r="GS15" s="154"/>
      <c r="GT15" s="154"/>
      <c r="GU15" s="154"/>
      <c r="GV15" s="154"/>
      <c r="GW15" s="154"/>
      <c r="GX15" s="154"/>
      <c r="GY15" s="154"/>
      <c r="GZ15" s="154"/>
      <c r="HA15" s="154"/>
      <c r="HB15" s="154"/>
      <c r="HC15" s="154"/>
      <c r="HD15" s="154"/>
      <c r="HE15" s="154"/>
      <c r="HF15" s="154"/>
      <c r="HG15" s="154"/>
      <c r="HH15" s="154"/>
      <c r="HI15" s="154"/>
      <c r="HJ15" s="154"/>
      <c r="HK15" s="154"/>
      <c r="HL15" s="154"/>
      <c r="HM15" s="154"/>
      <c r="HN15" s="154"/>
      <c r="HO15" s="154"/>
      <c r="HP15" s="154"/>
      <c r="HQ15" s="154"/>
      <c r="HR15" s="154"/>
      <c r="HS15" s="154"/>
      <c r="HT15" s="154"/>
      <c r="HU15" s="154"/>
      <c r="HV15" s="154"/>
      <c r="HW15" s="154"/>
      <c r="HX15" s="154"/>
      <c r="HY15" s="154"/>
      <c r="HZ15" s="154"/>
      <c r="IA15" s="154"/>
      <c r="IB15" s="154"/>
      <c r="IC15" s="154"/>
      <c r="ID15" s="154"/>
      <c r="IE15" s="154"/>
      <c r="IF15" s="154"/>
      <c r="IG15" s="154"/>
      <c r="IH15" s="154"/>
      <c r="II15" s="154"/>
      <c r="IJ15" s="154"/>
      <c r="IK15" s="154"/>
      <c r="IL15" s="154"/>
      <c r="IM15" s="154"/>
      <c r="IN15" s="154"/>
      <c r="IO15" s="154"/>
      <c r="IP15" s="154"/>
      <c r="IQ15" s="154"/>
      <c r="IR15" s="154"/>
      <c r="IS15" s="154"/>
      <c r="IT15" s="154"/>
      <c r="IU15" s="154"/>
      <c r="IV15" s="154"/>
      <c r="IW15" s="154"/>
      <c r="IX15" s="154"/>
      <c r="IY15" s="154"/>
      <c r="IZ15" s="154"/>
      <c r="JA15" s="154"/>
      <c r="JB15" s="154"/>
      <c r="JC15" s="154"/>
      <c r="JD15" s="154"/>
      <c r="JE15" s="154"/>
      <c r="JF15" s="154"/>
      <c r="JG15" s="154"/>
      <c r="JH15" s="154"/>
      <c r="JI15" s="154"/>
      <c r="JJ15" s="154"/>
      <c r="JK15" s="154"/>
      <c r="JL15" s="154"/>
      <c r="JM15" s="154"/>
      <c r="JN15" s="154"/>
      <c r="JO15" s="154"/>
      <c r="JP15" s="154"/>
      <c r="JQ15" s="154"/>
      <c r="JR15" s="154"/>
      <c r="JS15" s="154"/>
      <c r="JT15" s="154"/>
      <c r="JU15" s="154"/>
      <c r="JV15" s="154"/>
      <c r="JW15" s="154"/>
      <c r="JX15" s="154"/>
      <c r="JY15" s="154"/>
      <c r="JZ15" s="154"/>
      <c r="KA15" s="154"/>
      <c r="KB15" s="154"/>
      <c r="KC15" s="154"/>
      <c r="KD15" s="154"/>
      <c r="KE15" s="154"/>
      <c r="KF15" s="154"/>
      <c r="KG15" s="154"/>
      <c r="KH15" s="154"/>
      <c r="KI15" s="154"/>
      <c r="KJ15" s="154"/>
      <c r="KK15" s="154"/>
      <c r="KL15" s="154"/>
      <c r="KM15" s="154"/>
      <c r="KN15" s="154"/>
      <c r="KO15" s="154"/>
      <c r="KP15" s="154"/>
      <c r="KQ15" s="154"/>
      <c r="KR15" s="154"/>
      <c r="KS15" s="154"/>
      <c r="KT15" s="154"/>
      <c r="KU15" s="154"/>
      <c r="KV15" s="154"/>
      <c r="KW15" s="154"/>
      <c r="KX15" s="154"/>
      <c r="KY15" s="154"/>
      <c r="KZ15" s="154"/>
      <c r="LA15" s="154"/>
      <c r="LB15" s="154"/>
      <c r="LC15" s="154"/>
      <c r="LD15" s="154"/>
      <c r="LE15" s="154"/>
      <c r="LF15" s="154"/>
      <c r="LG15" s="154"/>
      <c r="LH15" s="154"/>
      <c r="LI15" s="154"/>
      <c r="LJ15" s="154"/>
      <c r="LK15" s="154"/>
      <c r="LL15" s="154"/>
      <c r="LM15" s="154"/>
      <c r="LN15" s="154"/>
      <c r="LO15" s="154"/>
      <c r="LP15" s="154"/>
      <c r="LQ15" s="154"/>
      <c r="LR15" s="154"/>
      <c r="LS15" s="154"/>
      <c r="LT15" s="154"/>
      <c r="LU15" s="154"/>
      <c r="LV15" s="154"/>
      <c r="LW15" s="154"/>
      <c r="LX15" s="154"/>
      <c r="LY15" s="154"/>
      <c r="LZ15" s="154"/>
      <c r="MA15" s="154"/>
      <c r="MB15" s="154"/>
      <c r="MC15" s="154"/>
      <c r="MD15" s="154"/>
      <c r="ME15" s="154"/>
      <c r="MF15" s="154"/>
      <c r="MG15" s="154"/>
      <c r="MH15" s="154"/>
      <c r="MI15" s="154"/>
      <c r="MJ15" s="154"/>
      <c r="MK15" s="154"/>
      <c r="ML15" s="154"/>
      <c r="MM15" s="154"/>
      <c r="MN15" s="154"/>
      <c r="MO15" s="154"/>
      <c r="MP15" s="154"/>
      <c r="MQ15" s="154"/>
      <c r="MR15" s="154"/>
      <c r="MS15" s="154"/>
      <c r="MT15" s="154"/>
      <c r="MU15" s="154"/>
      <c r="MV15" s="154"/>
      <c r="MW15" s="154"/>
      <c r="MX15" s="154"/>
      <c r="MY15" s="154"/>
      <c r="MZ15" s="154"/>
      <c r="NA15" s="154"/>
      <c r="NB15" s="154"/>
      <c r="NC15" s="154"/>
      <c r="ND15" s="154"/>
      <c r="NE15" s="154"/>
      <c r="NF15" s="154"/>
      <c r="NG15" s="154"/>
      <c r="NH15" s="154"/>
      <c r="NI15" s="154"/>
      <c r="NJ15" s="154"/>
      <c r="NK15" s="154"/>
      <c r="NL15" s="154"/>
      <c r="NM15" s="154"/>
      <c r="NN15" s="154"/>
      <c r="NO15" s="154"/>
      <c r="NP15" s="154"/>
      <c r="NQ15" s="154"/>
      <c r="NR15" s="154"/>
      <c r="NS15" s="154"/>
      <c r="NT15" s="154"/>
      <c r="NU15" s="154"/>
      <c r="NV15" s="154"/>
      <c r="NW15" s="154"/>
      <c r="NX15" s="154"/>
      <c r="NY15" s="154"/>
      <c r="NZ15" s="154"/>
      <c r="OA15" s="154"/>
      <c r="OB15" s="154"/>
      <c r="OC15" s="154"/>
      <c r="OD15" s="154"/>
      <c r="OE15" s="154"/>
      <c r="OF15" s="154"/>
      <c r="OG15" s="154"/>
      <c r="OH15" s="154"/>
      <c r="OI15" s="154"/>
      <c r="OJ15" s="154"/>
      <c r="OK15" s="154"/>
      <c r="OL15" s="154"/>
      <c r="OM15" s="154"/>
      <c r="ON15" s="154"/>
      <c r="OO15" s="154"/>
      <c r="OP15" s="154"/>
      <c r="OQ15" s="154"/>
      <c r="OR15" s="154"/>
      <c r="OS15" s="154"/>
      <c r="OT15" s="154"/>
      <c r="OU15" s="154"/>
      <c r="OV15" s="154"/>
      <c r="OW15" s="154"/>
      <c r="OX15" s="154"/>
      <c r="OY15" s="154"/>
      <c r="OZ15" s="154"/>
      <c r="PA15" s="154"/>
      <c r="PB15" s="154"/>
      <c r="PC15" s="154"/>
      <c r="PD15" s="154"/>
      <c r="PE15" s="154"/>
      <c r="PF15" s="154"/>
      <c r="PG15" s="154"/>
      <c r="PH15" s="154"/>
      <c r="PI15" s="154"/>
      <c r="PJ15" s="154"/>
      <c r="PK15" s="154"/>
      <c r="PL15" s="154"/>
      <c r="PM15" s="154"/>
      <c r="PN15" s="154"/>
      <c r="PO15" s="154"/>
      <c r="PP15" s="154"/>
      <c r="PQ15" s="154"/>
      <c r="PR15" s="154"/>
      <c r="PS15" s="154"/>
      <c r="PT15" s="154"/>
      <c r="PU15" s="153"/>
      <c r="PV15" s="153"/>
    </row>
    <row r="17" spans="1:438" ht="13">
      <c r="C17" s="156" t="s">
        <v>317</v>
      </c>
      <c r="D17" s="129"/>
      <c r="E17" s="129"/>
      <c r="F17" s="129"/>
      <c r="G17" s="129" t="s">
        <v>83</v>
      </c>
      <c r="H17" s="129" t="s">
        <v>83</v>
      </c>
      <c r="I17" s="129" t="s">
        <v>83</v>
      </c>
      <c r="J17" s="129" t="s">
        <v>83</v>
      </c>
      <c r="K17" s="129" t="s">
        <v>83</v>
      </c>
      <c r="L17" s="129" t="s">
        <v>83</v>
      </c>
      <c r="M17" s="129" t="s">
        <v>83</v>
      </c>
      <c r="N17" s="129" t="s">
        <v>83</v>
      </c>
      <c r="O17" s="129" t="s">
        <v>83</v>
      </c>
      <c r="P17" s="129" t="s">
        <v>83</v>
      </c>
      <c r="Q17" s="129" t="s">
        <v>83</v>
      </c>
      <c r="R17" s="129" t="s">
        <v>83</v>
      </c>
      <c r="S17" s="129" t="s">
        <v>83</v>
      </c>
      <c r="T17" s="129" t="s">
        <v>83</v>
      </c>
      <c r="U17" s="129" t="s">
        <v>83</v>
      </c>
      <c r="V17" s="129" t="s">
        <v>83</v>
      </c>
      <c r="W17" s="129" t="s">
        <v>83</v>
      </c>
      <c r="X17" s="129" t="s">
        <v>83</v>
      </c>
      <c r="Y17" s="129" t="s">
        <v>83</v>
      </c>
      <c r="Z17" s="129" t="s">
        <v>83</v>
      </c>
    </row>
    <row r="18" spans="1:438" hidden="1" outlineLevel="1"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</row>
    <row r="19" spans="1:438" ht="13" hidden="1" outlineLevel="1">
      <c r="C19" s="158" t="s">
        <v>316</v>
      </c>
    </row>
    <row r="20" spans="1:438" hidden="1" outlineLevel="1">
      <c r="G20" s="165"/>
    </row>
    <row r="21" spans="1:438" s="5" customFormat="1" ht="13" hidden="1" outlineLevel="2">
      <c r="A21" s="151"/>
      <c r="B21" s="154"/>
      <c r="C21" s="5" t="s">
        <v>315</v>
      </c>
      <c r="G21" s="3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54"/>
      <c r="CC21" s="154"/>
      <c r="CD21" s="154"/>
      <c r="CE21" s="154"/>
      <c r="CF21" s="154"/>
      <c r="CG21" s="154"/>
      <c r="CH21" s="154"/>
      <c r="CI21" s="154"/>
      <c r="CJ21" s="154"/>
      <c r="CK21" s="154"/>
      <c r="CL21" s="154"/>
      <c r="CM21" s="154"/>
      <c r="CN21" s="154"/>
      <c r="CO21" s="154"/>
      <c r="CP21" s="154"/>
      <c r="CQ21" s="154"/>
      <c r="CR21" s="154"/>
      <c r="CS21" s="154"/>
      <c r="CT21" s="154"/>
      <c r="CU21" s="154"/>
      <c r="CV21" s="154"/>
      <c r="CW21" s="154"/>
      <c r="CX21" s="154"/>
      <c r="CY21" s="154"/>
      <c r="CZ21" s="154"/>
      <c r="DA21" s="154"/>
      <c r="DB21" s="154"/>
      <c r="DC21" s="154"/>
      <c r="DD21" s="154"/>
      <c r="DE21" s="154"/>
      <c r="DF21" s="154"/>
      <c r="DG21" s="154"/>
      <c r="DH21" s="154"/>
      <c r="DI21" s="154"/>
      <c r="DJ21" s="154"/>
      <c r="DK21" s="154"/>
      <c r="DL21" s="154"/>
      <c r="DM21" s="154"/>
      <c r="DN21" s="154"/>
      <c r="DO21" s="154"/>
      <c r="DP21" s="154"/>
      <c r="DQ21" s="154"/>
      <c r="DR21" s="154"/>
      <c r="DS21" s="154"/>
      <c r="DT21" s="154"/>
      <c r="DU21" s="154"/>
      <c r="DV21" s="154"/>
      <c r="DW21" s="154"/>
      <c r="DX21" s="154"/>
      <c r="DY21" s="154"/>
      <c r="DZ21" s="154"/>
      <c r="EA21" s="154"/>
      <c r="EB21" s="154"/>
      <c r="EC21" s="154"/>
      <c r="ED21" s="154"/>
      <c r="EE21" s="154"/>
      <c r="EF21" s="154"/>
      <c r="EG21" s="154"/>
      <c r="EH21" s="154"/>
      <c r="EI21" s="154"/>
      <c r="EJ21" s="154"/>
      <c r="EK21" s="154"/>
      <c r="EL21" s="154"/>
      <c r="EM21" s="154"/>
      <c r="EN21" s="154"/>
      <c r="EO21" s="154"/>
      <c r="EP21" s="154"/>
      <c r="EQ21" s="154"/>
      <c r="ER21" s="154"/>
      <c r="ES21" s="154"/>
      <c r="ET21" s="154"/>
      <c r="EU21" s="154"/>
      <c r="EV21" s="154"/>
      <c r="EW21" s="154"/>
      <c r="EX21" s="154"/>
      <c r="EY21" s="154"/>
      <c r="EZ21" s="154"/>
      <c r="FA21" s="154"/>
      <c r="FB21" s="154"/>
      <c r="FC21" s="154"/>
      <c r="FD21" s="154"/>
      <c r="FE21" s="154"/>
      <c r="FF21" s="154"/>
      <c r="FG21" s="154"/>
      <c r="FH21" s="154"/>
      <c r="FI21" s="154"/>
      <c r="FJ21" s="154"/>
      <c r="FK21" s="154"/>
      <c r="FL21" s="154"/>
      <c r="FM21" s="154"/>
      <c r="FN21" s="154"/>
      <c r="FO21" s="154"/>
      <c r="FP21" s="154"/>
      <c r="FQ21" s="154"/>
      <c r="FR21" s="154"/>
      <c r="FS21" s="154"/>
      <c r="FT21" s="154"/>
      <c r="FU21" s="154"/>
      <c r="FV21" s="154"/>
      <c r="FW21" s="154"/>
      <c r="FX21" s="154"/>
      <c r="FY21" s="154"/>
      <c r="FZ21" s="154"/>
      <c r="GA21" s="154"/>
      <c r="GB21" s="154"/>
      <c r="GC21" s="154"/>
      <c r="GD21" s="154"/>
      <c r="GE21" s="154"/>
      <c r="GF21" s="154"/>
      <c r="GG21" s="154"/>
      <c r="GH21" s="154"/>
      <c r="GI21" s="154"/>
      <c r="GJ21" s="154"/>
      <c r="GK21" s="154"/>
      <c r="GL21" s="154"/>
      <c r="GM21" s="154"/>
      <c r="GN21" s="154"/>
      <c r="GO21" s="154"/>
      <c r="GP21" s="154"/>
      <c r="GQ21" s="154"/>
      <c r="GR21" s="154"/>
      <c r="GS21" s="154"/>
      <c r="GT21" s="154"/>
      <c r="GU21" s="154"/>
      <c r="GV21" s="154"/>
      <c r="GW21" s="154"/>
      <c r="GX21" s="154"/>
      <c r="GY21" s="154"/>
      <c r="GZ21" s="154"/>
      <c r="HA21" s="154"/>
      <c r="HB21" s="154"/>
      <c r="HC21" s="154"/>
      <c r="HD21" s="154"/>
      <c r="HE21" s="154"/>
      <c r="HF21" s="154"/>
      <c r="HG21" s="154"/>
      <c r="HH21" s="154"/>
      <c r="HI21" s="154"/>
      <c r="HJ21" s="154"/>
      <c r="HK21" s="154"/>
      <c r="HL21" s="154"/>
      <c r="HM21" s="154"/>
      <c r="HN21" s="154"/>
      <c r="HO21" s="154"/>
      <c r="HP21" s="154"/>
      <c r="HQ21" s="154"/>
      <c r="HR21" s="154"/>
      <c r="HS21" s="154"/>
      <c r="HT21" s="154"/>
      <c r="HU21" s="154"/>
      <c r="HV21" s="154"/>
      <c r="HW21" s="154"/>
      <c r="HX21" s="154"/>
      <c r="HY21" s="154"/>
      <c r="HZ21" s="154"/>
      <c r="IA21" s="154"/>
      <c r="IB21" s="154"/>
      <c r="IC21" s="154"/>
      <c r="ID21" s="154"/>
      <c r="IE21" s="154"/>
      <c r="IF21" s="154"/>
      <c r="IG21" s="154"/>
      <c r="IH21" s="154"/>
      <c r="II21" s="154"/>
      <c r="IJ21" s="154"/>
      <c r="IK21" s="154"/>
      <c r="IL21" s="154"/>
      <c r="IM21" s="154"/>
      <c r="IN21" s="154"/>
      <c r="IO21" s="154"/>
      <c r="IP21" s="154"/>
      <c r="IQ21" s="154"/>
      <c r="IR21" s="154"/>
      <c r="IS21" s="154"/>
      <c r="IT21" s="154"/>
      <c r="IU21" s="154"/>
      <c r="IV21" s="154"/>
      <c r="IW21" s="154"/>
      <c r="IX21" s="154"/>
      <c r="IY21" s="154"/>
      <c r="IZ21" s="154"/>
      <c r="JA21" s="154"/>
      <c r="JB21" s="154"/>
      <c r="JC21" s="154"/>
      <c r="JD21" s="154"/>
      <c r="JE21" s="154"/>
      <c r="JF21" s="154"/>
      <c r="JG21" s="154"/>
      <c r="JH21" s="154"/>
      <c r="JI21" s="154"/>
      <c r="JJ21" s="154"/>
      <c r="JK21" s="154"/>
      <c r="JL21" s="154"/>
      <c r="JM21" s="154"/>
      <c r="JN21" s="154"/>
      <c r="JO21" s="154"/>
      <c r="JP21" s="154"/>
      <c r="JQ21" s="154"/>
      <c r="JR21" s="154"/>
      <c r="JS21" s="154"/>
      <c r="JT21" s="154"/>
      <c r="JU21" s="154"/>
      <c r="JV21" s="154"/>
      <c r="JW21" s="154"/>
      <c r="JX21" s="154"/>
      <c r="JY21" s="154"/>
      <c r="JZ21" s="154"/>
      <c r="KA21" s="154"/>
      <c r="KB21" s="154"/>
      <c r="KC21" s="154"/>
      <c r="KD21" s="154"/>
      <c r="KE21" s="154"/>
      <c r="KF21" s="154"/>
      <c r="KG21" s="154"/>
      <c r="KH21" s="154"/>
      <c r="KI21" s="154"/>
      <c r="KJ21" s="154"/>
      <c r="KK21" s="154"/>
      <c r="KL21" s="154"/>
      <c r="KM21" s="154"/>
      <c r="KN21" s="154"/>
      <c r="KO21" s="154"/>
      <c r="KP21" s="154"/>
      <c r="KQ21" s="154"/>
      <c r="KR21" s="154"/>
      <c r="KS21" s="154"/>
      <c r="KT21" s="154"/>
      <c r="KU21" s="154"/>
      <c r="KV21" s="154"/>
      <c r="KW21" s="154"/>
      <c r="KX21" s="154"/>
      <c r="KY21" s="154"/>
      <c r="KZ21" s="154"/>
      <c r="LA21" s="154"/>
      <c r="LB21" s="154"/>
      <c r="LC21" s="154"/>
      <c r="LD21" s="154"/>
      <c r="LE21" s="154"/>
      <c r="LF21" s="154"/>
      <c r="LG21" s="154"/>
      <c r="LH21" s="154"/>
      <c r="LI21" s="154"/>
      <c r="LJ21" s="154"/>
      <c r="LK21" s="154"/>
      <c r="LL21" s="154"/>
      <c r="LM21" s="154"/>
      <c r="LN21" s="154"/>
      <c r="LO21" s="154"/>
      <c r="LP21" s="154"/>
      <c r="LQ21" s="154"/>
      <c r="LR21" s="154"/>
      <c r="LS21" s="154"/>
      <c r="LT21" s="154"/>
      <c r="LU21" s="154"/>
      <c r="LV21" s="154"/>
      <c r="LW21" s="154"/>
      <c r="LX21" s="154"/>
      <c r="LY21" s="154"/>
      <c r="LZ21" s="154"/>
      <c r="MA21" s="154"/>
      <c r="MB21" s="154"/>
      <c r="MC21" s="154"/>
      <c r="MD21" s="154"/>
      <c r="ME21" s="154"/>
      <c r="MF21" s="154"/>
      <c r="MG21" s="154"/>
      <c r="MH21" s="154"/>
      <c r="MI21" s="154"/>
      <c r="MJ21" s="154"/>
      <c r="MK21" s="154"/>
      <c r="ML21" s="154"/>
      <c r="MM21" s="154"/>
      <c r="MN21" s="154"/>
      <c r="MO21" s="154"/>
      <c r="MP21" s="154"/>
      <c r="MQ21" s="154"/>
      <c r="MR21" s="154"/>
      <c r="MS21" s="154"/>
      <c r="MT21" s="154"/>
      <c r="MU21" s="154"/>
      <c r="MV21" s="154"/>
      <c r="MW21" s="154"/>
      <c r="MX21" s="154"/>
      <c r="MY21" s="154"/>
      <c r="MZ21" s="154"/>
      <c r="NA21" s="154"/>
      <c r="NB21" s="154"/>
      <c r="NC21" s="154"/>
      <c r="ND21" s="154"/>
      <c r="NE21" s="154"/>
      <c r="NF21" s="154"/>
      <c r="NG21" s="154"/>
      <c r="NH21" s="154"/>
      <c r="NI21" s="154"/>
      <c r="NJ21" s="154"/>
      <c r="NK21" s="154"/>
      <c r="NL21" s="154"/>
      <c r="NM21" s="154"/>
      <c r="NN21" s="154"/>
      <c r="NO21" s="154"/>
      <c r="NP21" s="154"/>
      <c r="NQ21" s="154"/>
      <c r="NR21" s="154"/>
      <c r="NS21" s="154"/>
      <c r="NT21" s="154"/>
      <c r="NU21" s="154"/>
      <c r="NV21" s="154"/>
      <c r="NW21" s="154"/>
      <c r="NX21" s="154"/>
      <c r="NY21" s="154"/>
      <c r="NZ21" s="154"/>
      <c r="OA21" s="154"/>
      <c r="OB21" s="154"/>
      <c r="OC21" s="154"/>
      <c r="OD21" s="154"/>
      <c r="OE21" s="154"/>
      <c r="OF21" s="154"/>
      <c r="OG21" s="154"/>
      <c r="OH21" s="154"/>
      <c r="OI21" s="154"/>
      <c r="OJ21" s="154"/>
      <c r="OK21" s="154"/>
      <c r="OL21" s="154"/>
      <c r="OM21" s="154"/>
      <c r="ON21" s="154"/>
      <c r="OO21" s="154"/>
      <c r="OP21" s="154"/>
      <c r="OQ21" s="154"/>
      <c r="OR21" s="154"/>
      <c r="OS21" s="154"/>
      <c r="OT21" s="154"/>
      <c r="OU21" s="154"/>
      <c r="OV21" s="154"/>
      <c r="OW21" s="154"/>
      <c r="OX21" s="154"/>
      <c r="OY21" s="154"/>
      <c r="OZ21" s="154"/>
      <c r="PA21" s="154"/>
      <c r="PB21" s="154"/>
      <c r="PC21" s="154"/>
      <c r="PD21" s="154"/>
      <c r="PE21" s="154"/>
      <c r="PF21" s="154"/>
      <c r="PG21" s="154"/>
      <c r="PH21" s="154"/>
      <c r="PI21" s="154"/>
      <c r="PJ21" s="154"/>
      <c r="PK21" s="154"/>
      <c r="PL21" s="154"/>
      <c r="PM21" s="154"/>
      <c r="PN21" s="154"/>
      <c r="PO21" s="154"/>
      <c r="PP21" s="154"/>
      <c r="PQ21" s="154"/>
      <c r="PR21" s="154"/>
      <c r="PS21" s="154"/>
      <c r="PT21" s="154"/>
      <c r="PU21" s="153"/>
      <c r="PV21" s="153"/>
    </row>
    <row r="22" spans="1:438" hidden="1" outlineLevel="2"/>
    <row r="23" spans="1:438" hidden="1" outlineLevel="2">
      <c r="B23" s="159" t="str">
        <f>$C$19</f>
        <v>On-Demand</v>
      </c>
      <c r="C23" s="160">
        <v>44197</v>
      </c>
      <c r="G23" s="161">
        <v>5.8919999999999995</v>
      </c>
      <c r="H23" s="161">
        <v>3.9279999999999999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f>O23/$O$10</f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3"/>
      <c r="Z23" s="163"/>
    </row>
    <row r="24" spans="1:438" hidden="1" outlineLevel="2">
      <c r="B24" s="159" t="str">
        <f t="shared" ref="B24:B87" si="2">$C$19</f>
        <v>On-Demand</v>
      </c>
      <c r="C24" s="160">
        <f>EDATE(C23,1)</f>
        <v>44228</v>
      </c>
      <c r="G24" s="161">
        <v>6.7971750000000011</v>
      </c>
      <c r="H24" s="161">
        <v>4.5314500000000004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f t="shared" ref="P24:P87" si="3">O24/$O$10</f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3"/>
      <c r="Z24" s="163"/>
    </row>
    <row r="25" spans="1:438" hidden="1" outlineLevel="2">
      <c r="B25" s="159" t="str">
        <f t="shared" si="2"/>
        <v>On-Demand</v>
      </c>
      <c r="C25" s="160">
        <f t="shared" ref="C25:C138" si="4">EDATE(C24,1)</f>
        <v>44256</v>
      </c>
      <c r="G25" s="161">
        <v>6.9772500000000006</v>
      </c>
      <c r="H25" s="161">
        <v>4.6515000000000004</v>
      </c>
      <c r="I25" s="161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f t="shared" si="3"/>
        <v>0</v>
      </c>
      <c r="Q25" s="161">
        <v>0</v>
      </c>
      <c r="R25" s="161">
        <v>0</v>
      </c>
      <c r="S25" s="161">
        <v>0</v>
      </c>
      <c r="T25" s="161">
        <v>0</v>
      </c>
      <c r="U25" s="161">
        <v>0</v>
      </c>
      <c r="V25" s="161">
        <v>0</v>
      </c>
      <c r="W25" s="161">
        <v>0</v>
      </c>
      <c r="X25" s="161">
        <v>0</v>
      </c>
      <c r="Y25" s="163"/>
      <c r="Z25" s="163"/>
    </row>
    <row r="26" spans="1:438" hidden="1" outlineLevel="2">
      <c r="B26" s="159" t="str">
        <f t="shared" si="2"/>
        <v>On-Demand</v>
      </c>
      <c r="C26" s="160">
        <f t="shared" si="4"/>
        <v>44287</v>
      </c>
      <c r="E26" s="114"/>
      <c r="F26" s="114"/>
      <c r="G26" s="161">
        <v>6.199650000000001</v>
      </c>
      <c r="H26" s="161">
        <v>4.1331000000000007</v>
      </c>
      <c r="I26" s="161">
        <v>0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61">
        <v>0</v>
      </c>
      <c r="P26" s="161">
        <f t="shared" si="3"/>
        <v>0</v>
      </c>
      <c r="Q26" s="161">
        <v>0</v>
      </c>
      <c r="R26" s="161">
        <v>0</v>
      </c>
      <c r="S26" s="161">
        <v>0</v>
      </c>
      <c r="T26" s="161">
        <v>0</v>
      </c>
      <c r="U26" s="161">
        <v>0</v>
      </c>
      <c r="V26" s="161">
        <v>0</v>
      </c>
      <c r="W26" s="161">
        <v>0</v>
      </c>
      <c r="X26" s="161">
        <v>0</v>
      </c>
      <c r="Y26" s="163"/>
      <c r="Z26" s="163"/>
    </row>
    <row r="27" spans="1:438" hidden="1" outlineLevel="2">
      <c r="B27" s="159" t="str">
        <f t="shared" si="2"/>
        <v>On-Demand</v>
      </c>
      <c r="C27" s="160">
        <f t="shared" si="4"/>
        <v>44317</v>
      </c>
      <c r="G27" s="161">
        <v>6.6600750000000009</v>
      </c>
      <c r="H27" s="161">
        <v>4.4400500000000003</v>
      </c>
      <c r="I27" s="161">
        <v>0</v>
      </c>
      <c r="J27" s="161">
        <v>0</v>
      </c>
      <c r="K27" s="161">
        <v>0</v>
      </c>
      <c r="L27" s="161">
        <v>0</v>
      </c>
      <c r="M27" s="161">
        <v>0</v>
      </c>
      <c r="N27" s="161">
        <v>0</v>
      </c>
      <c r="O27" s="161">
        <v>0</v>
      </c>
      <c r="P27" s="161">
        <f t="shared" si="3"/>
        <v>0</v>
      </c>
      <c r="Q27" s="161">
        <v>0</v>
      </c>
      <c r="R27" s="161">
        <v>0</v>
      </c>
      <c r="S27" s="161">
        <v>0</v>
      </c>
      <c r="T27" s="161">
        <v>0</v>
      </c>
      <c r="U27" s="161">
        <v>0</v>
      </c>
      <c r="V27" s="161">
        <v>0</v>
      </c>
      <c r="W27" s="161">
        <v>0</v>
      </c>
      <c r="X27" s="161">
        <v>0</v>
      </c>
      <c r="Y27" s="163"/>
      <c r="Z27" s="163"/>
    </row>
    <row r="28" spans="1:438" hidden="1" outlineLevel="2">
      <c r="B28" s="159" t="str">
        <f t="shared" si="2"/>
        <v>On-Demand</v>
      </c>
      <c r="C28" s="160">
        <f t="shared" si="4"/>
        <v>44348</v>
      </c>
      <c r="G28" s="161">
        <v>7.1012999999999993</v>
      </c>
      <c r="H28" s="161">
        <v>4.7341999999999995</v>
      </c>
      <c r="I28" s="161">
        <v>0</v>
      </c>
      <c r="J28" s="161">
        <v>0</v>
      </c>
      <c r="K28" s="161">
        <v>0</v>
      </c>
      <c r="L28" s="161">
        <v>0</v>
      </c>
      <c r="M28" s="161">
        <v>0</v>
      </c>
      <c r="N28" s="161">
        <v>0</v>
      </c>
      <c r="O28" s="161">
        <v>0</v>
      </c>
      <c r="P28" s="161">
        <f t="shared" si="3"/>
        <v>0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3"/>
      <c r="Z28" s="163"/>
    </row>
    <row r="29" spans="1:438" hidden="1" outlineLevel="2">
      <c r="B29" s="159" t="str">
        <f t="shared" si="2"/>
        <v>On-Demand</v>
      </c>
      <c r="C29" s="160">
        <f t="shared" si="4"/>
        <v>44378</v>
      </c>
      <c r="G29" s="161">
        <v>6.8116500000000002</v>
      </c>
      <c r="H29" s="161">
        <v>4.5411000000000001</v>
      </c>
      <c r="I29" s="161">
        <v>0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f t="shared" si="3"/>
        <v>0</v>
      </c>
      <c r="Q29" s="161">
        <v>0</v>
      </c>
      <c r="R29" s="161">
        <v>0</v>
      </c>
      <c r="S29" s="161">
        <v>0</v>
      </c>
      <c r="T29" s="161">
        <v>0</v>
      </c>
      <c r="U29" s="161">
        <v>0</v>
      </c>
      <c r="V29" s="161">
        <v>0</v>
      </c>
      <c r="W29" s="161">
        <v>0</v>
      </c>
      <c r="X29" s="161">
        <v>0</v>
      </c>
      <c r="Y29" s="163"/>
      <c r="Z29" s="163"/>
    </row>
    <row r="30" spans="1:438" hidden="1" outlineLevel="2">
      <c r="B30" s="159" t="str">
        <f t="shared" si="2"/>
        <v>On-Demand</v>
      </c>
      <c r="C30" s="160">
        <f t="shared" si="4"/>
        <v>44409</v>
      </c>
      <c r="G30" s="161">
        <v>5.6097749999999991</v>
      </c>
      <c r="H30" s="161">
        <v>3.7398499999999997</v>
      </c>
      <c r="I30" s="161">
        <v>0</v>
      </c>
      <c r="J30" s="161">
        <v>0</v>
      </c>
      <c r="K30" s="161">
        <v>0</v>
      </c>
      <c r="L30" s="161">
        <v>0</v>
      </c>
      <c r="M30" s="161">
        <v>0</v>
      </c>
      <c r="N30" s="161">
        <v>0</v>
      </c>
      <c r="O30" s="161">
        <v>0</v>
      </c>
      <c r="P30" s="161">
        <f t="shared" si="3"/>
        <v>0</v>
      </c>
      <c r="Q30" s="161">
        <v>0</v>
      </c>
      <c r="R30" s="161">
        <v>0</v>
      </c>
      <c r="S30" s="161">
        <v>0</v>
      </c>
      <c r="T30" s="161">
        <v>0</v>
      </c>
      <c r="U30" s="161">
        <v>0</v>
      </c>
      <c r="V30" s="161">
        <v>0</v>
      </c>
      <c r="W30" s="161">
        <v>0</v>
      </c>
      <c r="X30" s="161">
        <v>0</v>
      </c>
      <c r="Y30" s="163"/>
      <c r="Z30" s="163"/>
    </row>
    <row r="31" spans="1:438" hidden="1" outlineLevel="2">
      <c r="B31" s="159" t="str">
        <f t="shared" si="2"/>
        <v>On-Demand</v>
      </c>
      <c r="C31" s="160">
        <f t="shared" si="4"/>
        <v>44440</v>
      </c>
      <c r="G31" s="161">
        <v>4.9907250000000012</v>
      </c>
      <c r="H31" s="161">
        <v>3.3271500000000005</v>
      </c>
      <c r="I31" s="161">
        <v>0</v>
      </c>
      <c r="J31" s="161">
        <v>0</v>
      </c>
      <c r="K31" s="161">
        <v>0</v>
      </c>
      <c r="L31" s="161">
        <v>0</v>
      </c>
      <c r="M31" s="161">
        <v>0</v>
      </c>
      <c r="N31" s="161">
        <v>0</v>
      </c>
      <c r="O31" s="161">
        <v>0</v>
      </c>
      <c r="P31" s="161">
        <f t="shared" si="3"/>
        <v>0</v>
      </c>
      <c r="Q31" s="161">
        <v>0</v>
      </c>
      <c r="R31" s="161">
        <v>0</v>
      </c>
      <c r="S31" s="161">
        <v>0</v>
      </c>
      <c r="T31" s="161">
        <v>0</v>
      </c>
      <c r="U31" s="161">
        <v>0</v>
      </c>
      <c r="V31" s="161">
        <v>0</v>
      </c>
      <c r="W31" s="161">
        <v>0</v>
      </c>
      <c r="X31" s="161">
        <v>0</v>
      </c>
      <c r="Y31" s="163"/>
      <c r="Z31" s="163"/>
    </row>
    <row r="32" spans="1:438" hidden="1" outlineLevel="2">
      <c r="B32" s="159" t="str">
        <f t="shared" si="2"/>
        <v>On-Demand</v>
      </c>
      <c r="C32" s="160">
        <f t="shared" si="4"/>
        <v>44470</v>
      </c>
      <c r="G32" s="161">
        <v>6.3941250000000007</v>
      </c>
      <c r="H32" s="161">
        <v>4.2627500000000005</v>
      </c>
      <c r="I32" s="161">
        <v>0</v>
      </c>
      <c r="J32" s="161">
        <v>0</v>
      </c>
      <c r="K32" s="161">
        <v>0</v>
      </c>
      <c r="L32" s="161">
        <v>0</v>
      </c>
      <c r="M32" s="161">
        <v>0</v>
      </c>
      <c r="N32" s="161">
        <v>0</v>
      </c>
      <c r="O32" s="161">
        <v>0</v>
      </c>
      <c r="P32" s="161">
        <f t="shared" si="3"/>
        <v>0</v>
      </c>
      <c r="Q32" s="161">
        <v>0</v>
      </c>
      <c r="R32" s="161">
        <v>0</v>
      </c>
      <c r="S32" s="161">
        <v>0</v>
      </c>
      <c r="T32" s="161">
        <v>0</v>
      </c>
      <c r="U32" s="161">
        <v>0</v>
      </c>
      <c r="V32" s="161">
        <v>0</v>
      </c>
      <c r="W32" s="161">
        <v>0</v>
      </c>
      <c r="X32" s="161">
        <v>0</v>
      </c>
      <c r="Y32" s="163"/>
      <c r="Z32" s="163"/>
    </row>
    <row r="33" spans="2:26" hidden="1" outlineLevel="2">
      <c r="B33" s="159" t="str">
        <f t="shared" si="2"/>
        <v>On-Demand</v>
      </c>
      <c r="C33" s="160">
        <f t="shared" si="4"/>
        <v>44501</v>
      </c>
      <c r="G33" s="161">
        <v>6.1146000000000011</v>
      </c>
      <c r="H33" s="161">
        <v>4.0764000000000005</v>
      </c>
      <c r="I33" s="161">
        <v>0</v>
      </c>
      <c r="J33" s="161">
        <v>0</v>
      </c>
      <c r="K33" s="161">
        <v>0</v>
      </c>
      <c r="L33" s="161">
        <v>0</v>
      </c>
      <c r="M33" s="161">
        <v>0</v>
      </c>
      <c r="N33" s="161">
        <v>0</v>
      </c>
      <c r="O33" s="161">
        <v>0</v>
      </c>
      <c r="P33" s="161">
        <f t="shared" si="3"/>
        <v>0</v>
      </c>
      <c r="Q33" s="161">
        <v>0</v>
      </c>
      <c r="R33" s="161">
        <v>0</v>
      </c>
      <c r="S33" s="161">
        <v>0</v>
      </c>
      <c r="T33" s="161">
        <v>0</v>
      </c>
      <c r="U33" s="161">
        <v>0</v>
      </c>
      <c r="V33" s="161">
        <v>0</v>
      </c>
      <c r="W33" s="161">
        <v>0</v>
      </c>
      <c r="X33" s="161">
        <v>0</v>
      </c>
      <c r="Y33" s="163"/>
      <c r="Z33" s="163"/>
    </row>
    <row r="34" spans="2:26" hidden="1" outlineLevel="2">
      <c r="B34" s="159" t="str">
        <f t="shared" si="2"/>
        <v>On-Demand</v>
      </c>
      <c r="C34" s="160">
        <f t="shared" si="4"/>
        <v>44531</v>
      </c>
      <c r="G34" s="161">
        <v>6.7451250000000007</v>
      </c>
      <c r="H34" s="161">
        <v>4.4967500000000005</v>
      </c>
      <c r="I34" s="161">
        <v>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61">
        <v>0</v>
      </c>
      <c r="P34" s="161">
        <f t="shared" si="3"/>
        <v>0</v>
      </c>
      <c r="Q34" s="161">
        <v>0</v>
      </c>
      <c r="R34" s="161">
        <v>0</v>
      </c>
      <c r="S34" s="161">
        <v>0</v>
      </c>
      <c r="T34" s="161">
        <v>0</v>
      </c>
      <c r="U34" s="161">
        <v>0</v>
      </c>
      <c r="V34" s="161">
        <v>0</v>
      </c>
      <c r="W34" s="161">
        <v>0</v>
      </c>
      <c r="X34" s="161">
        <v>0</v>
      </c>
      <c r="Y34" s="163"/>
      <c r="Z34" s="163"/>
    </row>
    <row r="35" spans="2:26" hidden="1" outlineLevel="2">
      <c r="B35" s="159" t="str">
        <f t="shared" si="2"/>
        <v>On-Demand</v>
      </c>
      <c r="C35" s="160">
        <f t="shared" si="4"/>
        <v>44562</v>
      </c>
      <c r="G35" s="161">
        <v>6.0281249999999993</v>
      </c>
      <c r="H35" s="161">
        <v>4.0187499999999998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f t="shared" si="3"/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3"/>
      <c r="Z35" s="163"/>
    </row>
    <row r="36" spans="2:26" hidden="1" outlineLevel="2">
      <c r="B36" s="159" t="str">
        <f t="shared" si="2"/>
        <v>On-Demand</v>
      </c>
      <c r="C36" s="160">
        <f t="shared" si="4"/>
        <v>44593</v>
      </c>
      <c r="G36" s="161">
        <v>5.744250000000001</v>
      </c>
      <c r="H36" s="161">
        <v>3.8295000000000003</v>
      </c>
      <c r="I36" s="161">
        <v>0</v>
      </c>
      <c r="J36" s="161">
        <v>0</v>
      </c>
      <c r="K36" s="161">
        <v>0</v>
      </c>
      <c r="L36" s="161">
        <v>0</v>
      </c>
      <c r="M36" s="161">
        <v>0</v>
      </c>
      <c r="N36" s="161">
        <v>0</v>
      </c>
      <c r="O36" s="161">
        <v>0</v>
      </c>
      <c r="P36" s="161">
        <f t="shared" si="3"/>
        <v>0</v>
      </c>
      <c r="Q36" s="161">
        <v>0</v>
      </c>
      <c r="R36" s="161">
        <v>0</v>
      </c>
      <c r="S36" s="161">
        <v>0</v>
      </c>
      <c r="T36" s="161">
        <v>0</v>
      </c>
      <c r="U36" s="161">
        <v>0</v>
      </c>
      <c r="V36" s="161">
        <v>0</v>
      </c>
      <c r="W36" s="161">
        <v>0</v>
      </c>
      <c r="X36" s="161">
        <v>0</v>
      </c>
      <c r="Y36" s="163"/>
      <c r="Z36" s="163"/>
    </row>
    <row r="37" spans="2:26" hidden="1" outlineLevel="2">
      <c r="B37" s="159" t="str">
        <f t="shared" si="2"/>
        <v>On-Demand</v>
      </c>
      <c r="C37" s="160">
        <f t="shared" si="4"/>
        <v>44621</v>
      </c>
      <c r="G37" s="161">
        <v>5.4576750000000018</v>
      </c>
      <c r="H37" s="161">
        <v>3.6384500000000011</v>
      </c>
      <c r="I37" s="161">
        <v>0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61">
        <v>0</v>
      </c>
      <c r="P37" s="161">
        <f t="shared" si="3"/>
        <v>0</v>
      </c>
      <c r="Q37" s="161">
        <v>0</v>
      </c>
      <c r="R37" s="161">
        <v>0</v>
      </c>
      <c r="S37" s="161">
        <v>0</v>
      </c>
      <c r="T37" s="161">
        <v>0</v>
      </c>
      <c r="U37" s="161">
        <v>0</v>
      </c>
      <c r="V37" s="161">
        <v>0</v>
      </c>
      <c r="W37" s="161">
        <v>0</v>
      </c>
      <c r="X37" s="161">
        <v>0</v>
      </c>
      <c r="Y37" s="163"/>
      <c r="Z37" s="163"/>
    </row>
    <row r="38" spans="2:26" hidden="1" outlineLevel="2">
      <c r="B38" s="159" t="str">
        <f t="shared" si="2"/>
        <v>On-Demand</v>
      </c>
      <c r="C38" s="160">
        <f t="shared" si="4"/>
        <v>44652</v>
      </c>
      <c r="G38" s="161">
        <v>6.25725</v>
      </c>
      <c r="H38" s="161">
        <v>4.1715</v>
      </c>
      <c r="I38" s="161">
        <v>0</v>
      </c>
      <c r="J38" s="161">
        <v>0</v>
      </c>
      <c r="K38" s="161">
        <v>0</v>
      </c>
      <c r="L38" s="161">
        <v>0</v>
      </c>
      <c r="M38" s="161">
        <v>0</v>
      </c>
      <c r="N38" s="161">
        <v>0</v>
      </c>
      <c r="O38" s="161">
        <v>0</v>
      </c>
      <c r="P38" s="161">
        <f t="shared" si="3"/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161">
        <v>0</v>
      </c>
      <c r="X38" s="161">
        <v>0</v>
      </c>
      <c r="Y38" s="163"/>
      <c r="Z38" s="163"/>
    </row>
    <row r="39" spans="2:26" hidden="1" outlineLevel="2">
      <c r="B39" s="159" t="str">
        <f t="shared" si="2"/>
        <v>On-Demand</v>
      </c>
      <c r="C39" s="160">
        <f t="shared" si="4"/>
        <v>44682</v>
      </c>
      <c r="G39" s="161">
        <v>5.9735999999999994</v>
      </c>
      <c r="H39" s="161">
        <v>3.9823999999999997</v>
      </c>
      <c r="I39" s="161">
        <v>0</v>
      </c>
      <c r="J39" s="161">
        <v>0</v>
      </c>
      <c r="K39" s="161">
        <v>0</v>
      </c>
      <c r="L39" s="161">
        <v>0</v>
      </c>
      <c r="M39" s="161">
        <v>0</v>
      </c>
      <c r="N39" s="161">
        <v>0</v>
      </c>
      <c r="O39" s="161">
        <v>0</v>
      </c>
      <c r="P39" s="161">
        <f t="shared" si="3"/>
        <v>0</v>
      </c>
      <c r="Q39" s="161">
        <v>0</v>
      </c>
      <c r="R39" s="161">
        <v>0</v>
      </c>
      <c r="S39" s="161">
        <v>0</v>
      </c>
      <c r="T39" s="161">
        <v>0</v>
      </c>
      <c r="U39" s="161">
        <v>0</v>
      </c>
      <c r="V39" s="161">
        <v>0</v>
      </c>
      <c r="W39" s="161">
        <v>0</v>
      </c>
      <c r="X39" s="161">
        <v>0</v>
      </c>
      <c r="Y39" s="163"/>
      <c r="Z39" s="163"/>
    </row>
    <row r="40" spans="2:26" hidden="1" outlineLevel="2">
      <c r="B40" s="159" t="str">
        <f t="shared" si="2"/>
        <v>On-Demand</v>
      </c>
      <c r="C40" s="160">
        <f t="shared" si="4"/>
        <v>44713</v>
      </c>
      <c r="G40" s="161">
        <v>5.4465000000000021</v>
      </c>
      <c r="H40" s="161">
        <v>3.6310000000000011</v>
      </c>
      <c r="I40" s="161">
        <v>0</v>
      </c>
      <c r="J40" s="161">
        <v>0</v>
      </c>
      <c r="K40" s="161">
        <v>0</v>
      </c>
      <c r="L40" s="161">
        <v>0</v>
      </c>
      <c r="M40" s="161">
        <v>0</v>
      </c>
      <c r="N40" s="161">
        <v>0</v>
      </c>
      <c r="O40" s="161">
        <v>0</v>
      </c>
      <c r="P40" s="161">
        <f t="shared" si="3"/>
        <v>0</v>
      </c>
      <c r="Q40" s="161">
        <v>0</v>
      </c>
      <c r="R40" s="161">
        <v>0</v>
      </c>
      <c r="S40" s="161">
        <v>0</v>
      </c>
      <c r="T40" s="161">
        <v>0</v>
      </c>
      <c r="U40" s="161">
        <v>0</v>
      </c>
      <c r="V40" s="161">
        <v>0</v>
      </c>
      <c r="W40" s="161">
        <v>0</v>
      </c>
      <c r="X40" s="161">
        <v>0</v>
      </c>
      <c r="Y40" s="163"/>
      <c r="Z40" s="163"/>
    </row>
    <row r="41" spans="2:26" hidden="1" outlineLevel="2">
      <c r="B41" s="159" t="str">
        <f t="shared" si="2"/>
        <v>On-Demand</v>
      </c>
      <c r="C41" s="160">
        <f t="shared" si="4"/>
        <v>44743</v>
      </c>
      <c r="G41" s="161">
        <v>5.8754249999999999</v>
      </c>
      <c r="H41" s="161">
        <v>3.9169499999999999</v>
      </c>
      <c r="I41" s="161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f t="shared" si="3"/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0</v>
      </c>
      <c r="W41" s="161">
        <v>0</v>
      </c>
      <c r="X41" s="161">
        <v>0</v>
      </c>
      <c r="Y41" s="163"/>
      <c r="Z41" s="163"/>
    </row>
    <row r="42" spans="2:26" hidden="1" outlineLevel="2">
      <c r="B42" s="159" t="str">
        <f t="shared" si="2"/>
        <v>On-Demand</v>
      </c>
      <c r="C42" s="160">
        <f t="shared" si="4"/>
        <v>44774</v>
      </c>
      <c r="G42" s="161">
        <v>6.2759999999999989</v>
      </c>
      <c r="H42" s="161">
        <v>4.1839999999999993</v>
      </c>
      <c r="I42" s="161">
        <v>0</v>
      </c>
      <c r="J42" s="161">
        <v>0</v>
      </c>
      <c r="K42" s="161">
        <v>0</v>
      </c>
      <c r="L42" s="161">
        <v>0</v>
      </c>
      <c r="M42" s="161">
        <v>0</v>
      </c>
      <c r="N42" s="161">
        <v>0</v>
      </c>
      <c r="O42" s="161">
        <v>0</v>
      </c>
      <c r="P42" s="161">
        <f t="shared" si="3"/>
        <v>0</v>
      </c>
      <c r="Q42" s="161">
        <v>0</v>
      </c>
      <c r="R42" s="161">
        <v>0</v>
      </c>
      <c r="S42" s="161">
        <v>0</v>
      </c>
      <c r="T42" s="161">
        <v>0</v>
      </c>
      <c r="U42" s="161">
        <v>0</v>
      </c>
      <c r="V42" s="161">
        <v>0</v>
      </c>
      <c r="W42" s="161">
        <v>0</v>
      </c>
      <c r="X42" s="161">
        <v>0</v>
      </c>
      <c r="Y42" s="163"/>
      <c r="Z42" s="163"/>
    </row>
    <row r="43" spans="2:26" hidden="1" outlineLevel="2">
      <c r="B43" s="159" t="str">
        <f t="shared" si="2"/>
        <v>On-Demand</v>
      </c>
      <c r="C43" s="160">
        <f t="shared" si="4"/>
        <v>44805</v>
      </c>
      <c r="G43" s="161">
        <v>5.8208249999999992</v>
      </c>
      <c r="H43" s="161">
        <v>3.8805499999999995</v>
      </c>
      <c r="I43" s="161">
        <v>0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61">
        <v>0</v>
      </c>
      <c r="P43" s="161">
        <f t="shared" si="3"/>
        <v>0</v>
      </c>
      <c r="Q43" s="161">
        <v>0</v>
      </c>
      <c r="R43" s="161">
        <v>0</v>
      </c>
      <c r="S43" s="161">
        <v>0</v>
      </c>
      <c r="T43" s="161">
        <v>0</v>
      </c>
      <c r="U43" s="161">
        <v>0</v>
      </c>
      <c r="V43" s="161">
        <v>0</v>
      </c>
      <c r="W43" s="161">
        <v>0</v>
      </c>
      <c r="X43" s="161">
        <v>0</v>
      </c>
      <c r="Y43" s="163"/>
      <c r="Z43" s="163"/>
    </row>
    <row r="44" spans="2:26" hidden="1" outlineLevel="2">
      <c r="B44" s="159" t="str">
        <f t="shared" si="2"/>
        <v>On-Demand</v>
      </c>
      <c r="C44" s="160">
        <f t="shared" si="4"/>
        <v>44835</v>
      </c>
      <c r="G44" s="161">
        <v>6.8780999999999999</v>
      </c>
      <c r="H44" s="161">
        <v>4.5853999999999999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f t="shared" si="3"/>
        <v>0</v>
      </c>
      <c r="Q44" s="161">
        <v>0</v>
      </c>
      <c r="R44" s="161">
        <v>0</v>
      </c>
      <c r="S44" s="161">
        <v>0</v>
      </c>
      <c r="T44" s="161">
        <v>0</v>
      </c>
      <c r="U44" s="161">
        <v>0</v>
      </c>
      <c r="V44" s="161">
        <v>0</v>
      </c>
      <c r="W44" s="161">
        <v>0</v>
      </c>
      <c r="X44" s="161">
        <v>0</v>
      </c>
      <c r="Y44" s="163"/>
      <c r="Z44" s="163"/>
    </row>
    <row r="45" spans="2:26" hidden="1" outlineLevel="2">
      <c r="B45" s="159" t="str">
        <f t="shared" si="2"/>
        <v>On-Demand</v>
      </c>
      <c r="C45" s="160">
        <f t="shared" si="4"/>
        <v>44866</v>
      </c>
      <c r="G45" s="161">
        <v>6.4986750000000004</v>
      </c>
      <c r="H45" s="161">
        <v>4.3324500000000006</v>
      </c>
      <c r="I45" s="161">
        <v>0</v>
      </c>
      <c r="J45" s="161">
        <v>0</v>
      </c>
      <c r="K45" s="161">
        <v>0</v>
      </c>
      <c r="L45" s="161">
        <v>0</v>
      </c>
      <c r="M45" s="161">
        <v>0</v>
      </c>
      <c r="N45" s="161">
        <v>0</v>
      </c>
      <c r="O45" s="161">
        <v>0</v>
      </c>
      <c r="P45" s="161">
        <f t="shared" si="3"/>
        <v>0</v>
      </c>
      <c r="Q45" s="161">
        <v>0</v>
      </c>
      <c r="R45" s="161">
        <v>0</v>
      </c>
      <c r="S45" s="161">
        <v>0</v>
      </c>
      <c r="T45" s="161">
        <v>0</v>
      </c>
      <c r="U45" s="161">
        <v>0</v>
      </c>
      <c r="V45" s="161">
        <v>0</v>
      </c>
      <c r="W45" s="161">
        <v>0</v>
      </c>
      <c r="X45" s="161">
        <v>0</v>
      </c>
      <c r="Y45" s="163"/>
      <c r="Z45" s="163"/>
    </row>
    <row r="46" spans="2:26" hidden="1" outlineLevel="2">
      <c r="B46" s="159" t="str">
        <f t="shared" si="2"/>
        <v>On-Demand</v>
      </c>
      <c r="C46" s="160">
        <f t="shared" si="4"/>
        <v>44896</v>
      </c>
      <c r="G46" s="161">
        <v>6.1271249999999995</v>
      </c>
      <c r="H46" s="161">
        <v>4.0847499999999997</v>
      </c>
      <c r="I46" s="161">
        <v>0</v>
      </c>
      <c r="J46" s="161">
        <v>0</v>
      </c>
      <c r="K46" s="161">
        <v>0</v>
      </c>
      <c r="L46" s="161">
        <v>0</v>
      </c>
      <c r="M46" s="161">
        <v>0</v>
      </c>
      <c r="N46" s="161">
        <v>0</v>
      </c>
      <c r="O46" s="161">
        <v>0</v>
      </c>
      <c r="P46" s="161">
        <f t="shared" si="3"/>
        <v>0</v>
      </c>
      <c r="Q46" s="161">
        <v>0</v>
      </c>
      <c r="R46" s="161">
        <v>0</v>
      </c>
      <c r="S46" s="161">
        <v>0</v>
      </c>
      <c r="T46" s="161">
        <v>0</v>
      </c>
      <c r="U46" s="161">
        <v>0</v>
      </c>
      <c r="V46" s="161">
        <v>0</v>
      </c>
      <c r="W46" s="161">
        <v>0</v>
      </c>
      <c r="X46" s="161">
        <v>0</v>
      </c>
      <c r="Y46" s="163"/>
      <c r="Z46" s="163"/>
    </row>
    <row r="47" spans="2:26" hidden="1" outlineLevel="2">
      <c r="B47" s="159" t="str">
        <f t="shared" si="2"/>
        <v>On-Demand</v>
      </c>
      <c r="C47" s="160">
        <f t="shared" si="4"/>
        <v>44927</v>
      </c>
      <c r="G47" s="161">
        <v>2.4788076923076923</v>
      </c>
      <c r="H47" s="161">
        <v>1.6525384615384615</v>
      </c>
      <c r="I47" s="161">
        <v>7.2141999999999999</v>
      </c>
      <c r="J47" s="161">
        <v>4.8094666666666663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f t="shared" si="3"/>
        <v>0</v>
      </c>
      <c r="Q47" s="161">
        <v>0</v>
      </c>
      <c r="R47" s="161">
        <v>0</v>
      </c>
      <c r="S47" s="161">
        <v>6.4927799999999998</v>
      </c>
      <c r="T47" s="161">
        <v>3.2463899999999999</v>
      </c>
      <c r="U47" s="161">
        <v>0</v>
      </c>
      <c r="V47" s="161">
        <v>0</v>
      </c>
      <c r="W47" s="161">
        <v>0</v>
      </c>
      <c r="X47" s="161">
        <v>0</v>
      </c>
      <c r="Y47" s="163"/>
      <c r="Z47" s="163"/>
    </row>
    <row r="48" spans="2:26" hidden="1" outlineLevel="2">
      <c r="B48" s="159" t="str">
        <f t="shared" si="2"/>
        <v>On-Demand</v>
      </c>
      <c r="C48" s="160">
        <f t="shared" si="4"/>
        <v>44958</v>
      </c>
      <c r="G48" s="161">
        <v>2.507625</v>
      </c>
      <c r="H48" s="161">
        <v>1.6717499999999998</v>
      </c>
      <c r="I48" s="161">
        <v>7.3550999999999984</v>
      </c>
      <c r="J48" s="161">
        <v>4.9033999999999986</v>
      </c>
      <c r="K48" s="161">
        <v>0</v>
      </c>
      <c r="L48" s="161">
        <v>0</v>
      </c>
      <c r="M48" s="161">
        <v>0</v>
      </c>
      <c r="N48" s="161">
        <v>0</v>
      </c>
      <c r="O48" s="161">
        <v>0</v>
      </c>
      <c r="P48" s="161">
        <f t="shared" si="3"/>
        <v>0</v>
      </c>
      <c r="Q48" s="161">
        <v>0</v>
      </c>
      <c r="R48" s="161">
        <v>0</v>
      </c>
      <c r="S48" s="161">
        <v>6.6195899999999988</v>
      </c>
      <c r="T48" s="161">
        <v>3.3097949999999994</v>
      </c>
      <c r="U48" s="161">
        <v>0</v>
      </c>
      <c r="V48" s="161">
        <v>0</v>
      </c>
      <c r="W48" s="161">
        <v>0</v>
      </c>
      <c r="X48" s="161">
        <v>0</v>
      </c>
      <c r="Y48" s="163"/>
      <c r="Z48" s="163"/>
    </row>
    <row r="49" spans="2:26" hidden="1" outlineLevel="2">
      <c r="B49" s="159" t="str">
        <f t="shared" si="2"/>
        <v>On-Demand</v>
      </c>
      <c r="C49" s="160">
        <f t="shared" si="4"/>
        <v>44986</v>
      </c>
      <c r="G49" s="161">
        <v>2.7864000000000004</v>
      </c>
      <c r="H49" s="161">
        <v>1.8576000000000001</v>
      </c>
      <c r="I49" s="161">
        <v>8.0465</v>
      </c>
      <c r="J49" s="161">
        <v>5.3643333333333336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f t="shared" si="3"/>
        <v>0</v>
      </c>
      <c r="Q49" s="161">
        <v>0</v>
      </c>
      <c r="R49" s="161">
        <v>0</v>
      </c>
      <c r="S49" s="161">
        <v>7.2418500000000003</v>
      </c>
      <c r="T49" s="161">
        <v>3.6209250000000002</v>
      </c>
      <c r="U49" s="161">
        <v>0</v>
      </c>
      <c r="V49" s="161">
        <v>0</v>
      </c>
      <c r="W49" s="161">
        <v>0</v>
      </c>
      <c r="X49" s="161">
        <v>0</v>
      </c>
      <c r="Y49" s="163"/>
      <c r="Z49" s="163"/>
    </row>
    <row r="50" spans="2:26" hidden="1" outlineLevel="2">
      <c r="B50" s="159" t="str">
        <f t="shared" si="2"/>
        <v>On-Demand</v>
      </c>
      <c r="C50" s="160">
        <f t="shared" si="4"/>
        <v>45017</v>
      </c>
      <c r="G50" s="161">
        <v>2.5791750000000002</v>
      </c>
      <c r="H50" s="161">
        <v>1.7194500000000001</v>
      </c>
      <c r="I50" s="161">
        <v>8.1514999999999986</v>
      </c>
      <c r="J50" s="161">
        <v>5.4343333333333321</v>
      </c>
      <c r="K50" s="161">
        <v>0</v>
      </c>
      <c r="L50" s="161">
        <v>0</v>
      </c>
      <c r="M50" s="161">
        <v>0</v>
      </c>
      <c r="N50" s="161">
        <v>0</v>
      </c>
      <c r="O50" s="161">
        <v>0</v>
      </c>
      <c r="P50" s="161">
        <f t="shared" si="3"/>
        <v>0</v>
      </c>
      <c r="Q50" s="161">
        <v>0</v>
      </c>
      <c r="R50" s="161">
        <v>0</v>
      </c>
      <c r="S50" s="161">
        <v>7.3363499999999986</v>
      </c>
      <c r="T50" s="161">
        <v>3.6681749999999993</v>
      </c>
      <c r="U50" s="161">
        <v>0</v>
      </c>
      <c r="V50" s="161">
        <v>0</v>
      </c>
      <c r="W50" s="161">
        <v>0</v>
      </c>
      <c r="X50" s="161">
        <v>0</v>
      </c>
      <c r="Y50" s="163"/>
      <c r="Z50" s="163"/>
    </row>
    <row r="51" spans="2:26" hidden="1" outlineLevel="2">
      <c r="B51" s="159" t="str">
        <f t="shared" si="2"/>
        <v>On-Demand</v>
      </c>
      <c r="C51" s="160">
        <f t="shared" si="4"/>
        <v>45047</v>
      </c>
      <c r="G51" s="161">
        <v>2.2864499999999999</v>
      </c>
      <c r="H51" s="161">
        <v>1.5243</v>
      </c>
      <c r="I51" s="161">
        <v>8.6734000000000009</v>
      </c>
      <c r="J51" s="161">
        <v>5.7822666666666676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f t="shared" si="3"/>
        <v>0</v>
      </c>
      <c r="Q51" s="161">
        <v>0</v>
      </c>
      <c r="R51" s="161">
        <v>0</v>
      </c>
      <c r="S51" s="161">
        <v>7.8060600000000013</v>
      </c>
      <c r="T51" s="161">
        <v>3.9030300000000007</v>
      </c>
      <c r="U51" s="161">
        <v>0</v>
      </c>
      <c r="V51" s="161">
        <v>0</v>
      </c>
      <c r="W51" s="161">
        <v>0</v>
      </c>
      <c r="X51" s="161">
        <v>0</v>
      </c>
      <c r="Y51" s="163"/>
      <c r="Z51" s="163"/>
    </row>
    <row r="52" spans="2:26" hidden="1" outlineLevel="2">
      <c r="B52" s="159" t="str">
        <f t="shared" si="2"/>
        <v>On-Demand</v>
      </c>
      <c r="C52" s="160">
        <f t="shared" si="4"/>
        <v>45078</v>
      </c>
      <c r="G52" s="161">
        <v>2.6175750000000004</v>
      </c>
      <c r="H52" s="161">
        <v>1.7450500000000002</v>
      </c>
      <c r="I52" s="161">
        <v>7.7051999999999996</v>
      </c>
      <c r="J52" s="161">
        <v>5.1368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f t="shared" si="3"/>
        <v>0</v>
      </c>
      <c r="Q52" s="161">
        <v>0</v>
      </c>
      <c r="R52" s="161">
        <v>0</v>
      </c>
      <c r="S52" s="161">
        <v>6.9346800000000002</v>
      </c>
      <c r="T52" s="161">
        <v>3.4673400000000001</v>
      </c>
      <c r="U52" s="161">
        <v>0</v>
      </c>
      <c r="V52" s="161">
        <v>0</v>
      </c>
      <c r="W52" s="161">
        <v>0</v>
      </c>
      <c r="X52" s="161">
        <v>0</v>
      </c>
      <c r="Y52" s="163"/>
      <c r="Z52" s="163"/>
    </row>
    <row r="53" spans="2:26" hidden="1" outlineLevel="2">
      <c r="B53" s="159" t="str">
        <f t="shared" si="2"/>
        <v>On-Demand</v>
      </c>
      <c r="C53" s="160">
        <f t="shared" si="4"/>
        <v>45108</v>
      </c>
      <c r="G53" s="161">
        <v>2.8209</v>
      </c>
      <c r="H53" s="161">
        <v>1.8806</v>
      </c>
      <c r="I53" s="161">
        <v>7.5554000000000014</v>
      </c>
      <c r="J53" s="161">
        <v>5.0369333333333346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f t="shared" si="3"/>
        <v>0</v>
      </c>
      <c r="Q53" s="161">
        <v>0</v>
      </c>
      <c r="R53" s="161">
        <v>0</v>
      </c>
      <c r="S53" s="161">
        <v>6.7998600000000016</v>
      </c>
      <c r="T53" s="161">
        <v>3.3999300000000008</v>
      </c>
      <c r="U53" s="161">
        <v>0</v>
      </c>
      <c r="V53" s="161">
        <v>0</v>
      </c>
      <c r="W53" s="161">
        <v>0</v>
      </c>
      <c r="X53" s="161">
        <v>0</v>
      </c>
      <c r="Y53" s="163"/>
      <c r="Z53" s="163"/>
    </row>
    <row r="54" spans="2:26" hidden="1" outlineLevel="2">
      <c r="B54" s="159" t="str">
        <f t="shared" si="2"/>
        <v>On-Demand</v>
      </c>
      <c r="C54" s="160">
        <f t="shared" si="4"/>
        <v>45139</v>
      </c>
      <c r="G54" s="161">
        <v>2.169</v>
      </c>
      <c r="H54" s="161">
        <v>1.446</v>
      </c>
      <c r="I54" s="161">
        <v>8.1108000000000011</v>
      </c>
      <c r="J54" s="161">
        <v>5.4072000000000005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f t="shared" si="3"/>
        <v>0</v>
      </c>
      <c r="Q54" s="161">
        <v>0</v>
      </c>
      <c r="R54" s="161">
        <v>0</v>
      </c>
      <c r="S54" s="161">
        <v>7.2997200000000015</v>
      </c>
      <c r="T54" s="161">
        <v>3.6498600000000008</v>
      </c>
      <c r="U54" s="161">
        <v>0</v>
      </c>
      <c r="V54" s="161">
        <v>0</v>
      </c>
      <c r="W54" s="161">
        <v>0</v>
      </c>
      <c r="X54" s="161">
        <v>0</v>
      </c>
      <c r="Y54" s="163"/>
      <c r="Z54" s="163"/>
    </row>
    <row r="55" spans="2:26" hidden="1" outlineLevel="2">
      <c r="B55" s="159" t="str">
        <f t="shared" si="2"/>
        <v>On-Demand</v>
      </c>
      <c r="C55" s="160">
        <f t="shared" si="4"/>
        <v>45170</v>
      </c>
      <c r="G55" s="161">
        <v>2.3291250000000003</v>
      </c>
      <c r="H55" s="161">
        <v>1.5527500000000001</v>
      </c>
      <c r="I55" s="161">
        <v>6.8796000000000008</v>
      </c>
      <c r="J55" s="161">
        <v>4.5864000000000003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f t="shared" si="3"/>
        <v>0</v>
      </c>
      <c r="Q55" s="161">
        <v>0</v>
      </c>
      <c r="R55" s="161">
        <v>0</v>
      </c>
      <c r="S55" s="161">
        <v>6.1916400000000005</v>
      </c>
      <c r="T55" s="161">
        <v>3.0958200000000002</v>
      </c>
      <c r="U55" s="161">
        <v>0</v>
      </c>
      <c r="V55" s="161">
        <v>0</v>
      </c>
      <c r="W55" s="161">
        <v>0</v>
      </c>
      <c r="X55" s="161">
        <v>0</v>
      </c>
      <c r="Y55" s="163"/>
      <c r="Z55" s="163"/>
    </row>
    <row r="56" spans="2:26" hidden="1" outlineLevel="2">
      <c r="B56" s="159" t="str">
        <f t="shared" si="2"/>
        <v>On-Demand</v>
      </c>
      <c r="C56" s="160">
        <f t="shared" si="4"/>
        <v>45200</v>
      </c>
      <c r="G56" s="161">
        <v>2.2278749999999996</v>
      </c>
      <c r="H56" s="161">
        <v>1.4852499999999997</v>
      </c>
      <c r="I56" s="161">
        <v>7.8698999999999986</v>
      </c>
      <c r="J56" s="161">
        <v>5.246599999999999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f t="shared" si="3"/>
        <v>0</v>
      </c>
      <c r="Q56" s="161">
        <v>0</v>
      </c>
      <c r="R56" s="161">
        <v>0</v>
      </c>
      <c r="S56" s="161">
        <v>7.0829099999999992</v>
      </c>
      <c r="T56" s="161">
        <v>3.5414549999999996</v>
      </c>
      <c r="U56" s="161">
        <v>0</v>
      </c>
      <c r="V56" s="161">
        <v>0</v>
      </c>
      <c r="W56" s="161">
        <v>0</v>
      </c>
      <c r="X56" s="161">
        <v>0</v>
      </c>
      <c r="Y56" s="163"/>
      <c r="Z56" s="163"/>
    </row>
    <row r="57" spans="2:26" hidden="1" outlineLevel="2">
      <c r="B57" s="159" t="str">
        <f t="shared" si="2"/>
        <v>On-Demand</v>
      </c>
      <c r="C57" s="160">
        <f t="shared" si="4"/>
        <v>45231</v>
      </c>
      <c r="G57" s="161">
        <v>2.8564500000000006</v>
      </c>
      <c r="H57" s="161">
        <v>1.9043000000000003</v>
      </c>
      <c r="I57" s="161">
        <v>7.7336</v>
      </c>
      <c r="J57" s="161">
        <v>5.1557333333333331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f t="shared" si="3"/>
        <v>0</v>
      </c>
      <c r="Q57" s="161">
        <v>0</v>
      </c>
      <c r="R57" s="161">
        <v>0</v>
      </c>
      <c r="S57" s="161">
        <v>6.9602399999999998</v>
      </c>
      <c r="T57" s="161">
        <v>3.4801199999999999</v>
      </c>
      <c r="U57" s="161">
        <v>0</v>
      </c>
      <c r="V57" s="161">
        <v>0</v>
      </c>
      <c r="W57" s="161">
        <v>0</v>
      </c>
      <c r="X57" s="161">
        <v>0</v>
      </c>
      <c r="Y57" s="163"/>
      <c r="Z57" s="163"/>
    </row>
    <row r="58" spans="2:26" hidden="1" outlineLevel="2">
      <c r="B58" s="159" t="str">
        <f t="shared" si="2"/>
        <v>On-Demand</v>
      </c>
      <c r="C58" s="160">
        <f t="shared" si="4"/>
        <v>45261</v>
      </c>
      <c r="G58" s="161">
        <v>2.9286750000000001</v>
      </c>
      <c r="H58" s="161">
        <v>1.9524500000000002</v>
      </c>
      <c r="I58" s="161">
        <v>7.9363000000000001</v>
      </c>
      <c r="J58" s="161">
        <v>5.2908666666666671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f t="shared" si="3"/>
        <v>0</v>
      </c>
      <c r="Q58" s="161">
        <v>0</v>
      </c>
      <c r="R58" s="161">
        <v>0</v>
      </c>
      <c r="S58" s="161">
        <v>7.1426699999999999</v>
      </c>
      <c r="T58" s="161">
        <v>3.5713349999999999</v>
      </c>
      <c r="U58" s="161">
        <v>0</v>
      </c>
      <c r="V58" s="161">
        <v>0</v>
      </c>
      <c r="W58" s="161">
        <v>0</v>
      </c>
      <c r="X58" s="161">
        <v>0</v>
      </c>
      <c r="Y58" s="163"/>
      <c r="Z58" s="163"/>
    </row>
    <row r="59" spans="2:26" hidden="1" outlineLevel="2">
      <c r="B59" s="159" t="str">
        <f t="shared" si="2"/>
        <v>On-Demand</v>
      </c>
      <c r="C59" s="160">
        <f t="shared" si="4"/>
        <v>45292</v>
      </c>
      <c r="G59" s="161">
        <v>2.3109230769230766</v>
      </c>
      <c r="H59" s="161">
        <v>1.5406153846153845</v>
      </c>
      <c r="I59" s="161">
        <v>6.4900000000000011</v>
      </c>
      <c r="J59" s="161">
        <v>4.3266666666666671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f t="shared" si="3"/>
        <v>0</v>
      </c>
      <c r="Q59" s="161">
        <v>4.3982666666666672</v>
      </c>
      <c r="R59" s="161">
        <v>4.3982666666666672</v>
      </c>
      <c r="S59" s="161">
        <v>5.8410000000000011</v>
      </c>
      <c r="T59" s="161">
        <v>2.9205000000000005</v>
      </c>
      <c r="U59" s="161">
        <v>0</v>
      </c>
      <c r="V59" s="161">
        <v>0</v>
      </c>
      <c r="W59" s="161">
        <v>1.0816874999999999</v>
      </c>
      <c r="X59" s="161">
        <v>0.90140624999999996</v>
      </c>
      <c r="Y59" s="163"/>
      <c r="Z59" s="163"/>
    </row>
    <row r="60" spans="2:26" hidden="1" outlineLevel="2">
      <c r="B60" s="159" t="str">
        <f t="shared" si="2"/>
        <v>On-Demand</v>
      </c>
      <c r="C60" s="160">
        <f t="shared" si="4"/>
        <v>45323</v>
      </c>
      <c r="G60" s="161">
        <v>2.3257500000000002</v>
      </c>
      <c r="H60" s="161">
        <v>1.5505</v>
      </c>
      <c r="I60" s="161">
        <v>5.7327000000000004</v>
      </c>
      <c r="J60" s="161">
        <v>3.8218000000000001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f t="shared" si="3"/>
        <v>0</v>
      </c>
      <c r="Q60" s="161">
        <v>4.3258000000000001</v>
      </c>
      <c r="R60" s="161">
        <v>4.3258000000000001</v>
      </c>
      <c r="S60" s="161">
        <v>5.1594300000000004</v>
      </c>
      <c r="T60" s="161">
        <v>2.5797150000000002</v>
      </c>
      <c r="U60" s="161">
        <v>0</v>
      </c>
      <c r="V60" s="161">
        <v>0</v>
      </c>
      <c r="W60" s="161">
        <v>0.96997500000000025</v>
      </c>
      <c r="X60" s="161">
        <v>0.80831250000000021</v>
      </c>
      <c r="Y60" s="163"/>
      <c r="Z60" s="163"/>
    </row>
    <row r="61" spans="2:26" hidden="1" outlineLevel="2">
      <c r="B61" s="159" t="str">
        <f t="shared" si="2"/>
        <v>On-Demand</v>
      </c>
      <c r="C61" s="160">
        <f t="shared" si="4"/>
        <v>45352</v>
      </c>
      <c r="G61" s="161">
        <v>2.3597250000000001</v>
      </c>
      <c r="H61" s="161">
        <v>1.57315</v>
      </c>
      <c r="I61" s="161">
        <v>5.5193000000000003</v>
      </c>
      <c r="J61" s="161">
        <v>3.6795333333333335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f t="shared" si="3"/>
        <v>0</v>
      </c>
      <c r="Q61" s="161">
        <v>4.5683333333333342</v>
      </c>
      <c r="R61" s="161">
        <v>4.5683333333333342</v>
      </c>
      <c r="S61" s="161">
        <v>4.9673700000000007</v>
      </c>
      <c r="T61" s="161">
        <v>2.4836850000000004</v>
      </c>
      <c r="U61" s="161">
        <v>0</v>
      </c>
      <c r="V61" s="161">
        <v>0</v>
      </c>
      <c r="W61" s="161">
        <v>0.99326249999999972</v>
      </c>
      <c r="X61" s="161">
        <v>0.82771874999999984</v>
      </c>
      <c r="Y61" s="163"/>
      <c r="Z61" s="163"/>
    </row>
    <row r="62" spans="2:26" hidden="1" outlineLevel="2">
      <c r="B62" s="159" t="str">
        <f t="shared" si="2"/>
        <v>On-Demand</v>
      </c>
      <c r="C62" s="160">
        <f t="shared" si="4"/>
        <v>45383</v>
      </c>
      <c r="G62" s="161">
        <v>2.4170999999999996</v>
      </c>
      <c r="H62" s="161">
        <v>1.6113999999999997</v>
      </c>
      <c r="I62" s="161">
        <v>5.0403000000000002</v>
      </c>
      <c r="J62" s="161">
        <v>3.3602000000000003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f t="shared" si="3"/>
        <v>0</v>
      </c>
      <c r="Q62" s="161">
        <v>3.9146000000000001</v>
      </c>
      <c r="R62" s="161">
        <v>3.9146000000000001</v>
      </c>
      <c r="S62" s="161">
        <v>4.53627</v>
      </c>
      <c r="T62" s="161">
        <v>2.268135</v>
      </c>
      <c r="U62" s="161">
        <v>0</v>
      </c>
      <c r="V62" s="161">
        <v>0</v>
      </c>
      <c r="W62" s="161">
        <v>1.0344374999999999</v>
      </c>
      <c r="X62" s="161">
        <v>0.86203125000000003</v>
      </c>
      <c r="Y62" s="163"/>
      <c r="Z62" s="163"/>
    </row>
    <row r="63" spans="2:26" hidden="1" outlineLevel="2">
      <c r="B63" s="159" t="str">
        <f t="shared" si="2"/>
        <v>On-Demand</v>
      </c>
      <c r="C63" s="160">
        <f t="shared" si="4"/>
        <v>45413</v>
      </c>
      <c r="G63" s="161">
        <v>2.2941000000000003</v>
      </c>
      <c r="H63" s="161">
        <v>1.5294000000000003</v>
      </c>
      <c r="I63" s="161">
        <v>6.3403000000000009</v>
      </c>
      <c r="J63" s="161">
        <v>4.226866666666667</v>
      </c>
      <c r="K63" s="161">
        <v>0</v>
      </c>
      <c r="L63" s="161">
        <v>0</v>
      </c>
      <c r="M63" s="161">
        <v>0</v>
      </c>
      <c r="N63" s="161">
        <v>0</v>
      </c>
      <c r="O63" s="161">
        <v>0</v>
      </c>
      <c r="P63" s="161">
        <f t="shared" si="3"/>
        <v>0</v>
      </c>
      <c r="Q63" s="161">
        <v>4.2153999999999998</v>
      </c>
      <c r="R63" s="161">
        <v>4.2153999999999998</v>
      </c>
      <c r="S63" s="161">
        <v>5.7062700000000008</v>
      </c>
      <c r="T63" s="161">
        <v>2.8531350000000004</v>
      </c>
      <c r="U63" s="161">
        <v>0</v>
      </c>
      <c r="V63" s="161">
        <v>0</v>
      </c>
      <c r="W63" s="161">
        <v>1.1222999999999999</v>
      </c>
      <c r="X63" s="161">
        <v>0.93524999999999991</v>
      </c>
      <c r="Y63" s="163"/>
      <c r="Z63" s="163"/>
    </row>
    <row r="64" spans="2:26" hidden="1" outlineLevel="2">
      <c r="B64" s="159" t="str">
        <f t="shared" si="2"/>
        <v>On-Demand</v>
      </c>
      <c r="C64" s="160">
        <f t="shared" si="4"/>
        <v>45444</v>
      </c>
      <c r="G64" s="161">
        <v>2.2677750000000003</v>
      </c>
      <c r="H64" s="161">
        <v>1.5118500000000001</v>
      </c>
      <c r="I64" s="161">
        <v>5.7416</v>
      </c>
      <c r="J64" s="161">
        <v>3.8277333333333332</v>
      </c>
      <c r="K64" s="161">
        <v>0</v>
      </c>
      <c r="L64" s="161">
        <v>0</v>
      </c>
      <c r="M64" s="161">
        <v>0</v>
      </c>
      <c r="N64" s="161">
        <v>0</v>
      </c>
      <c r="O64" s="161">
        <v>0</v>
      </c>
      <c r="P64" s="161">
        <f t="shared" si="3"/>
        <v>0</v>
      </c>
      <c r="Q64" s="161">
        <v>3.9856666666666665</v>
      </c>
      <c r="R64" s="161">
        <v>3.9856666666666665</v>
      </c>
      <c r="S64" s="161">
        <v>5.16744</v>
      </c>
      <c r="T64" s="161">
        <v>2.58372</v>
      </c>
      <c r="U64" s="161">
        <v>0</v>
      </c>
      <c r="V64" s="161">
        <v>0</v>
      </c>
      <c r="W64" s="161">
        <v>1.0553625</v>
      </c>
      <c r="X64" s="161">
        <v>0.87946875000000002</v>
      </c>
      <c r="Y64" s="163"/>
      <c r="Z64" s="163"/>
    </row>
    <row r="65" spans="2:26" hidden="1" outlineLevel="2">
      <c r="B65" s="159" t="str">
        <f t="shared" si="2"/>
        <v>On-Demand</v>
      </c>
      <c r="C65" s="160">
        <f t="shared" si="4"/>
        <v>45474</v>
      </c>
      <c r="G65" s="161">
        <v>2.6503500000000004</v>
      </c>
      <c r="H65" s="161">
        <v>1.7669000000000004</v>
      </c>
      <c r="I65" s="161">
        <v>5.3241999999999994</v>
      </c>
      <c r="J65" s="161">
        <v>3.5494666666666661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f t="shared" si="3"/>
        <v>0</v>
      </c>
      <c r="Q65" s="161">
        <v>4.0563333333333338</v>
      </c>
      <c r="R65" s="161">
        <v>4.0563333333333338</v>
      </c>
      <c r="S65" s="161">
        <v>4.7917799999999993</v>
      </c>
      <c r="T65" s="161">
        <v>2.3958899999999996</v>
      </c>
      <c r="U65" s="161">
        <v>0</v>
      </c>
      <c r="V65" s="161">
        <v>0</v>
      </c>
      <c r="W65" s="161">
        <v>0.88593749999999993</v>
      </c>
      <c r="X65" s="161">
        <v>0.73828125</v>
      </c>
      <c r="Y65" s="163"/>
      <c r="Z65" s="163"/>
    </row>
    <row r="66" spans="2:26" hidden="1" outlineLevel="2">
      <c r="B66" s="159" t="str">
        <f t="shared" si="2"/>
        <v>On-Demand</v>
      </c>
      <c r="C66" s="160">
        <f t="shared" si="4"/>
        <v>45505</v>
      </c>
      <c r="G66" s="161">
        <v>2.5736250000000007</v>
      </c>
      <c r="H66" s="161">
        <v>1.7157500000000003</v>
      </c>
      <c r="I66" s="161">
        <v>5.8666999999999998</v>
      </c>
      <c r="J66" s="161">
        <v>3.9111333333333334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1">
        <f t="shared" si="3"/>
        <v>0</v>
      </c>
      <c r="Q66" s="161">
        <v>3.7122666666666659</v>
      </c>
      <c r="R66" s="161">
        <v>3.7122666666666659</v>
      </c>
      <c r="S66" s="161">
        <v>5.28003</v>
      </c>
      <c r="T66" s="161">
        <v>2.640015</v>
      </c>
      <c r="U66" s="161">
        <v>0</v>
      </c>
      <c r="V66" s="161">
        <v>0</v>
      </c>
      <c r="W66" s="161">
        <v>1.0465875</v>
      </c>
      <c r="X66" s="161">
        <v>0.87215624999999997</v>
      </c>
      <c r="Y66" s="163"/>
      <c r="Z66" s="163"/>
    </row>
    <row r="67" spans="2:26" hidden="1" outlineLevel="2">
      <c r="B67" s="159" t="str">
        <f t="shared" si="2"/>
        <v>On-Demand</v>
      </c>
      <c r="C67" s="160">
        <f t="shared" si="4"/>
        <v>45536</v>
      </c>
      <c r="G67" s="161">
        <v>2.2679999999999998</v>
      </c>
      <c r="H67" s="161">
        <v>1.512</v>
      </c>
      <c r="I67" s="161">
        <v>5.3746000000000009</v>
      </c>
      <c r="J67" s="161">
        <v>3.5830666666666673</v>
      </c>
      <c r="K67" s="161">
        <v>0</v>
      </c>
      <c r="L67" s="161">
        <v>0</v>
      </c>
      <c r="M67" s="161">
        <v>0</v>
      </c>
      <c r="N67" s="161">
        <v>0</v>
      </c>
      <c r="O67" s="161">
        <v>0</v>
      </c>
      <c r="P67" s="161">
        <f t="shared" si="3"/>
        <v>0</v>
      </c>
      <c r="Q67" s="161">
        <v>4.6171333333333342</v>
      </c>
      <c r="R67" s="161">
        <v>4.6171333333333342</v>
      </c>
      <c r="S67" s="161">
        <v>4.8371400000000007</v>
      </c>
      <c r="T67" s="161">
        <v>2.4185700000000003</v>
      </c>
      <c r="U67" s="161">
        <v>0</v>
      </c>
      <c r="V67" s="161">
        <v>0</v>
      </c>
      <c r="W67" s="161">
        <v>0.91203749999999983</v>
      </c>
      <c r="X67" s="161">
        <v>0.76003124999999994</v>
      </c>
      <c r="Y67" s="163"/>
      <c r="Z67" s="163"/>
    </row>
    <row r="68" spans="2:26" hidden="1" outlineLevel="2">
      <c r="B68" s="159" t="str">
        <f t="shared" si="2"/>
        <v>On-Demand</v>
      </c>
      <c r="C68" s="160">
        <f t="shared" si="4"/>
        <v>45566</v>
      </c>
      <c r="G68" s="161">
        <v>2.0805749999999996</v>
      </c>
      <c r="H68" s="161">
        <v>1.3870499999999999</v>
      </c>
      <c r="I68" s="161">
        <v>5.0770999999999997</v>
      </c>
      <c r="J68" s="161">
        <v>3.3847333333333331</v>
      </c>
      <c r="K68" s="161">
        <v>0</v>
      </c>
      <c r="L68" s="161">
        <v>0</v>
      </c>
      <c r="M68" s="161">
        <v>0</v>
      </c>
      <c r="N68" s="161">
        <v>0</v>
      </c>
      <c r="O68" s="161">
        <v>0</v>
      </c>
      <c r="P68" s="161">
        <f t="shared" si="3"/>
        <v>0</v>
      </c>
      <c r="Q68" s="161">
        <v>4.0932666666666657</v>
      </c>
      <c r="R68" s="161">
        <v>4.0932666666666657</v>
      </c>
      <c r="S68" s="161">
        <v>4.5693900000000003</v>
      </c>
      <c r="T68" s="161">
        <v>2.2846950000000001</v>
      </c>
      <c r="U68" s="161">
        <v>0</v>
      </c>
      <c r="V68" s="161">
        <v>0</v>
      </c>
      <c r="W68" s="161">
        <v>0.88638749999999999</v>
      </c>
      <c r="X68" s="161">
        <v>0.73865625000000001</v>
      </c>
      <c r="Y68" s="163"/>
      <c r="Z68" s="163"/>
    </row>
    <row r="69" spans="2:26" hidden="1" outlineLevel="2">
      <c r="B69" s="159" t="str">
        <f t="shared" si="2"/>
        <v>On-Demand</v>
      </c>
      <c r="C69" s="160">
        <f t="shared" si="4"/>
        <v>45597</v>
      </c>
      <c r="G69" s="161">
        <v>2.391375</v>
      </c>
      <c r="H69" s="161">
        <v>1.5942499999999999</v>
      </c>
      <c r="I69" s="161">
        <v>5.5013999999999994</v>
      </c>
      <c r="J69" s="161">
        <v>3.6675999999999997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1">
        <f t="shared" si="3"/>
        <v>0</v>
      </c>
      <c r="Q69" s="161">
        <v>3.9426666666666663</v>
      </c>
      <c r="R69" s="161">
        <v>3.9426666666666663</v>
      </c>
      <c r="S69" s="161">
        <v>4.9512599999999996</v>
      </c>
      <c r="T69" s="161">
        <v>2.4756299999999998</v>
      </c>
      <c r="U69" s="161">
        <v>0</v>
      </c>
      <c r="V69" s="161">
        <v>0</v>
      </c>
      <c r="W69" s="161">
        <v>0.97998749999999979</v>
      </c>
      <c r="X69" s="161">
        <v>0.81665624999999986</v>
      </c>
      <c r="Y69" s="163"/>
      <c r="Z69" s="163"/>
    </row>
    <row r="70" spans="2:26" hidden="1" outlineLevel="2">
      <c r="B70" s="159" t="str">
        <f t="shared" si="2"/>
        <v>On-Demand</v>
      </c>
      <c r="C70" s="160">
        <f t="shared" si="4"/>
        <v>45627</v>
      </c>
      <c r="G70" s="161">
        <v>2.3624999999999998</v>
      </c>
      <c r="H70" s="161">
        <v>1.5749999999999997</v>
      </c>
      <c r="I70" s="161">
        <v>5.8323999999999998</v>
      </c>
      <c r="J70" s="161">
        <v>3.8882666666666665</v>
      </c>
      <c r="K70" s="161">
        <v>0</v>
      </c>
      <c r="L70" s="161">
        <v>0</v>
      </c>
      <c r="M70" s="161">
        <v>0</v>
      </c>
      <c r="N70" s="161">
        <v>0</v>
      </c>
      <c r="O70" s="161">
        <v>0</v>
      </c>
      <c r="P70" s="161">
        <f t="shared" si="3"/>
        <v>0</v>
      </c>
      <c r="Q70" s="161">
        <v>4.1631333333333336</v>
      </c>
      <c r="R70" s="161">
        <v>4.1631333333333336</v>
      </c>
      <c r="S70" s="161">
        <v>5.2491599999999998</v>
      </c>
      <c r="T70" s="161">
        <v>2.6245799999999999</v>
      </c>
      <c r="U70" s="161">
        <v>0</v>
      </c>
      <c r="V70" s="161">
        <v>0</v>
      </c>
      <c r="W70" s="161">
        <v>1.0675124999999999</v>
      </c>
      <c r="X70" s="161">
        <v>0.88959374999999996</v>
      </c>
      <c r="Y70" s="163"/>
      <c r="Z70" s="163"/>
    </row>
    <row r="71" spans="2:26" hidden="1" outlineLevel="2">
      <c r="B71" s="159" t="str">
        <f t="shared" si="2"/>
        <v>On-Demand</v>
      </c>
      <c r="C71" s="160">
        <f t="shared" si="4"/>
        <v>45658</v>
      </c>
      <c r="G71" s="161">
        <v>2.1134250000000003</v>
      </c>
      <c r="H71" s="161">
        <v>1.4089500000000001</v>
      </c>
      <c r="I71" s="161">
        <v>5.1521999999999997</v>
      </c>
      <c r="J71" s="161">
        <v>3.4347999999999996</v>
      </c>
      <c r="K71" s="161">
        <v>14.713600000000003</v>
      </c>
      <c r="L71" s="161">
        <v>7.3568000000000016</v>
      </c>
      <c r="M71" s="161">
        <v>0</v>
      </c>
      <c r="N71" s="161">
        <v>0</v>
      </c>
      <c r="O71" s="161">
        <v>0</v>
      </c>
      <c r="P71" s="161">
        <f t="shared" si="3"/>
        <v>0</v>
      </c>
      <c r="Q71" s="161">
        <v>4.0624000000000002</v>
      </c>
      <c r="R71" s="161">
        <v>4.0624000000000002</v>
      </c>
      <c r="S71" s="161">
        <v>4.6369799999999994</v>
      </c>
      <c r="T71" s="161">
        <v>2.3184899999999997</v>
      </c>
      <c r="U71" s="161">
        <v>0</v>
      </c>
      <c r="V71" s="161">
        <v>0</v>
      </c>
      <c r="W71" s="161">
        <v>0.83407500000000001</v>
      </c>
      <c r="X71" s="161">
        <v>0.69506250000000003</v>
      </c>
      <c r="Y71" s="163"/>
      <c r="Z71" s="163"/>
    </row>
    <row r="72" spans="2:26" hidden="1" outlineLevel="2">
      <c r="B72" s="159" t="str">
        <f t="shared" si="2"/>
        <v>On-Demand</v>
      </c>
      <c r="C72" s="160">
        <f t="shared" si="4"/>
        <v>45689</v>
      </c>
      <c r="G72" s="161">
        <v>2.1843750000000002</v>
      </c>
      <c r="H72" s="161">
        <v>1.4562500000000003</v>
      </c>
      <c r="I72" s="161">
        <v>4.6973000000000003</v>
      </c>
      <c r="J72" s="161">
        <v>3.1315333333333335</v>
      </c>
      <c r="K72" s="161">
        <v>13.7469</v>
      </c>
      <c r="L72" s="161">
        <v>6.8734500000000001</v>
      </c>
      <c r="M72" s="161">
        <v>0</v>
      </c>
      <c r="N72" s="161">
        <v>0</v>
      </c>
      <c r="O72" s="161">
        <v>0</v>
      </c>
      <c r="P72" s="161">
        <f t="shared" si="3"/>
        <v>0</v>
      </c>
      <c r="Q72" s="161">
        <v>3.8699333333333326</v>
      </c>
      <c r="R72" s="161">
        <v>3.8699333333333326</v>
      </c>
      <c r="S72" s="161">
        <v>4.2275700000000001</v>
      </c>
      <c r="T72" s="161">
        <v>2.113785</v>
      </c>
      <c r="U72" s="161">
        <v>0</v>
      </c>
      <c r="V72" s="161">
        <v>0</v>
      </c>
      <c r="W72" s="161">
        <v>0.85398749999999979</v>
      </c>
      <c r="X72" s="161">
        <v>0.71165624999999988</v>
      </c>
      <c r="Y72" s="163"/>
      <c r="Z72" s="163"/>
    </row>
    <row r="73" spans="2:26" hidden="1" outlineLevel="2">
      <c r="B73" s="159" t="str">
        <f t="shared" si="2"/>
        <v>On-Demand</v>
      </c>
      <c r="C73" s="160">
        <f t="shared" si="4"/>
        <v>45717</v>
      </c>
      <c r="G73" s="161">
        <v>2.0947500000000003</v>
      </c>
      <c r="H73" s="161">
        <v>1.3965000000000001</v>
      </c>
      <c r="I73" s="161">
        <v>4.9110999999999994</v>
      </c>
      <c r="J73" s="161">
        <v>3.2740666666666662</v>
      </c>
      <c r="K73" s="161">
        <v>12.499700000000001</v>
      </c>
      <c r="L73" s="161">
        <v>6.2498500000000003</v>
      </c>
      <c r="M73" s="161">
        <v>0</v>
      </c>
      <c r="N73" s="161">
        <v>0</v>
      </c>
      <c r="O73" s="161">
        <v>0</v>
      </c>
      <c r="P73" s="161">
        <f t="shared" si="3"/>
        <v>0</v>
      </c>
      <c r="Q73" s="161">
        <v>3.9974666666666665</v>
      </c>
      <c r="R73" s="161">
        <v>3.9974666666666665</v>
      </c>
      <c r="S73" s="161">
        <v>4.4199899999999994</v>
      </c>
      <c r="T73" s="161">
        <v>2.2099949999999997</v>
      </c>
      <c r="U73" s="161">
        <v>0</v>
      </c>
      <c r="V73" s="161">
        <v>0</v>
      </c>
      <c r="W73" s="161">
        <v>1.0240874999999998</v>
      </c>
      <c r="X73" s="161">
        <v>0.85340624999999992</v>
      </c>
      <c r="Y73" s="163"/>
      <c r="Z73" s="163"/>
    </row>
    <row r="74" spans="2:26" hidden="1" outlineLevel="2">
      <c r="B74" s="159" t="str">
        <f t="shared" si="2"/>
        <v>On-Demand</v>
      </c>
      <c r="C74" s="160">
        <f t="shared" si="4"/>
        <v>45748</v>
      </c>
      <c r="G74" s="161">
        <v>1.9736999999999998</v>
      </c>
      <c r="H74" s="161">
        <v>1.3157999999999999</v>
      </c>
      <c r="I74" s="161">
        <v>4.0343999999999998</v>
      </c>
      <c r="J74" s="161">
        <v>2.6896</v>
      </c>
      <c r="K74" s="161">
        <v>13.957600000000003</v>
      </c>
      <c r="L74" s="161">
        <v>6.9788000000000014</v>
      </c>
      <c r="M74" s="161">
        <v>0</v>
      </c>
      <c r="N74" s="161">
        <v>0</v>
      </c>
      <c r="O74" s="161">
        <v>0</v>
      </c>
      <c r="P74" s="161">
        <f t="shared" si="3"/>
        <v>0</v>
      </c>
      <c r="Q74" s="161">
        <v>4.0978666666666665</v>
      </c>
      <c r="R74" s="161">
        <v>4.0978666666666665</v>
      </c>
      <c r="S74" s="161">
        <v>3.63096</v>
      </c>
      <c r="T74" s="161">
        <v>1.81548</v>
      </c>
      <c r="U74" s="161">
        <v>0</v>
      </c>
      <c r="V74" s="161">
        <v>0</v>
      </c>
      <c r="W74" s="161">
        <v>0.93509999999999993</v>
      </c>
      <c r="X74" s="161">
        <v>0.77925</v>
      </c>
      <c r="Y74" s="163"/>
      <c r="Z74" s="163"/>
    </row>
    <row r="75" spans="2:26" hidden="1" outlineLevel="2">
      <c r="B75" s="159" t="str">
        <f t="shared" si="2"/>
        <v>On-Demand</v>
      </c>
      <c r="C75" s="160">
        <f t="shared" si="4"/>
        <v>45778</v>
      </c>
      <c r="G75" s="161">
        <v>2.2427250000000001</v>
      </c>
      <c r="H75" s="161">
        <v>1.4951500000000002</v>
      </c>
      <c r="I75" s="161">
        <v>4.8651999999999997</v>
      </c>
      <c r="J75" s="161">
        <v>3.2434666666666665</v>
      </c>
      <c r="K75" s="161">
        <v>13.165699999999998</v>
      </c>
      <c r="L75" s="161">
        <v>6.5828499999999988</v>
      </c>
      <c r="M75" s="161">
        <v>0</v>
      </c>
      <c r="N75" s="161">
        <v>0</v>
      </c>
      <c r="O75" s="161">
        <v>0</v>
      </c>
      <c r="P75" s="161">
        <f t="shared" si="3"/>
        <v>0</v>
      </c>
      <c r="Q75" s="161">
        <v>3.7219333333333338</v>
      </c>
      <c r="R75" s="161">
        <v>3.7219333333333338</v>
      </c>
      <c r="S75" s="161">
        <v>4.3786800000000001</v>
      </c>
      <c r="T75" s="161">
        <v>2.1893400000000001</v>
      </c>
      <c r="U75" s="161">
        <v>0</v>
      </c>
      <c r="V75" s="161">
        <v>0</v>
      </c>
      <c r="W75" s="161">
        <v>0.94117499999999987</v>
      </c>
      <c r="X75" s="161">
        <v>0.78431249999999997</v>
      </c>
      <c r="Y75" s="163"/>
      <c r="Z75" s="163"/>
    </row>
    <row r="76" spans="2:26" hidden="1" outlineLevel="2">
      <c r="B76" s="159" t="str">
        <f t="shared" si="2"/>
        <v>On-Demand</v>
      </c>
      <c r="C76" s="160">
        <f t="shared" si="4"/>
        <v>45809</v>
      </c>
      <c r="G76" s="161">
        <v>2.2184249999999999</v>
      </c>
      <c r="H76" s="161">
        <v>1.47895</v>
      </c>
      <c r="I76" s="161">
        <v>4.7799000000000005</v>
      </c>
      <c r="J76" s="161">
        <v>3.1866000000000003</v>
      </c>
      <c r="K76" s="161">
        <v>13.691000000000003</v>
      </c>
      <c r="L76" s="161">
        <v>6.8455000000000013</v>
      </c>
      <c r="M76" s="161">
        <v>0</v>
      </c>
      <c r="N76" s="161">
        <v>0</v>
      </c>
      <c r="O76" s="161">
        <v>0</v>
      </c>
      <c r="P76" s="161">
        <f t="shared" si="3"/>
        <v>0</v>
      </c>
      <c r="Q76" s="161">
        <v>3.5682666666666663</v>
      </c>
      <c r="R76" s="161">
        <v>3.5682666666666663</v>
      </c>
      <c r="S76" s="161">
        <v>4.3019100000000003</v>
      </c>
      <c r="T76" s="161">
        <v>2.1509550000000002</v>
      </c>
      <c r="U76" s="161">
        <v>0</v>
      </c>
      <c r="V76" s="161">
        <v>0</v>
      </c>
      <c r="W76" s="161">
        <v>0.97953749999999973</v>
      </c>
      <c r="X76" s="161">
        <v>0.81628124999999985</v>
      </c>
      <c r="Y76" s="163"/>
      <c r="Z76" s="163"/>
    </row>
    <row r="77" spans="2:26" hidden="1" outlineLevel="2">
      <c r="B77" s="159" t="str">
        <f t="shared" si="2"/>
        <v>On-Demand</v>
      </c>
      <c r="C77" s="160">
        <f t="shared" si="4"/>
        <v>45839</v>
      </c>
      <c r="G77" s="161">
        <v>2.0265000000000004</v>
      </c>
      <c r="H77" s="161">
        <v>1.3510000000000002</v>
      </c>
      <c r="I77" s="161">
        <v>4.5266000000000002</v>
      </c>
      <c r="J77" s="161">
        <v>3.0177333333333336</v>
      </c>
      <c r="K77" s="161">
        <v>14.120200000000002</v>
      </c>
      <c r="L77" s="161">
        <v>7.0601000000000012</v>
      </c>
      <c r="M77" s="161">
        <v>0</v>
      </c>
      <c r="N77" s="161">
        <v>0</v>
      </c>
      <c r="O77" s="161">
        <v>0</v>
      </c>
      <c r="P77" s="161">
        <f t="shared" si="3"/>
        <v>0</v>
      </c>
      <c r="Q77" s="161">
        <v>3.7098</v>
      </c>
      <c r="R77" s="161">
        <v>3.7098</v>
      </c>
      <c r="S77" s="161">
        <v>4.0739400000000003</v>
      </c>
      <c r="T77" s="161">
        <v>2.0369700000000002</v>
      </c>
      <c r="U77" s="161">
        <v>0</v>
      </c>
      <c r="V77" s="161">
        <v>0</v>
      </c>
      <c r="W77" s="161">
        <v>0.95838750000000006</v>
      </c>
      <c r="X77" s="161">
        <v>0.79865625000000007</v>
      </c>
      <c r="Y77" s="163"/>
      <c r="Z77" s="163"/>
    </row>
    <row r="78" spans="2:26" hidden="1" outlineLevel="2">
      <c r="B78" s="159" t="str">
        <f t="shared" si="2"/>
        <v>On-Demand</v>
      </c>
      <c r="C78" s="160">
        <f t="shared" si="4"/>
        <v>45870</v>
      </c>
      <c r="G78" s="161">
        <v>2.1002249999999996</v>
      </c>
      <c r="H78" s="161">
        <v>1.4001499999999998</v>
      </c>
      <c r="I78" s="161">
        <v>4.3832000000000004</v>
      </c>
      <c r="J78" s="161">
        <v>2.9221333333333335</v>
      </c>
      <c r="K78" s="161">
        <v>12.374500000000001</v>
      </c>
      <c r="L78" s="161">
        <v>6.1872500000000006</v>
      </c>
      <c r="M78" s="161">
        <v>0</v>
      </c>
      <c r="N78" s="161">
        <v>0</v>
      </c>
      <c r="O78" s="161">
        <v>0</v>
      </c>
      <c r="P78" s="161">
        <f t="shared" si="3"/>
        <v>0</v>
      </c>
      <c r="Q78" s="161">
        <v>3.7397999999999993</v>
      </c>
      <c r="R78" s="161">
        <v>3.7397999999999993</v>
      </c>
      <c r="S78" s="161">
        <v>3.9448800000000004</v>
      </c>
      <c r="T78" s="161">
        <v>1.9724400000000002</v>
      </c>
      <c r="U78" s="161">
        <v>0</v>
      </c>
      <c r="V78" s="161">
        <v>0</v>
      </c>
      <c r="W78" s="161">
        <v>1.0391625</v>
      </c>
      <c r="X78" s="161">
        <v>0.86596874999999995</v>
      </c>
      <c r="Y78" s="163"/>
      <c r="Z78" s="163"/>
    </row>
    <row r="79" spans="2:26" hidden="1" outlineLevel="2">
      <c r="B79" s="159" t="str">
        <f t="shared" si="2"/>
        <v>On-Demand</v>
      </c>
      <c r="C79" s="160">
        <f t="shared" si="4"/>
        <v>45901</v>
      </c>
      <c r="G79" s="161">
        <v>0</v>
      </c>
      <c r="H79" s="161">
        <v>0</v>
      </c>
      <c r="I79" s="161">
        <v>0</v>
      </c>
      <c r="J79" s="161">
        <v>0</v>
      </c>
      <c r="K79" s="161">
        <v>0</v>
      </c>
      <c r="L79" s="161">
        <v>0</v>
      </c>
      <c r="M79" s="161">
        <v>0</v>
      </c>
      <c r="N79" s="161">
        <v>0</v>
      </c>
      <c r="O79" s="161">
        <v>0</v>
      </c>
      <c r="P79" s="161">
        <f t="shared" si="3"/>
        <v>0</v>
      </c>
      <c r="Q79" s="161">
        <v>0</v>
      </c>
      <c r="R79" s="161">
        <v>0</v>
      </c>
      <c r="S79" s="161">
        <v>0</v>
      </c>
      <c r="T79" s="161">
        <v>0</v>
      </c>
      <c r="U79" s="161">
        <v>0</v>
      </c>
      <c r="V79" s="161">
        <v>0</v>
      </c>
      <c r="W79" s="161">
        <v>0</v>
      </c>
      <c r="X79" s="161">
        <v>0</v>
      </c>
      <c r="Y79" s="163"/>
      <c r="Z79" s="163"/>
    </row>
    <row r="80" spans="2:26" hidden="1" outlineLevel="2">
      <c r="B80" s="159" t="str">
        <f t="shared" si="2"/>
        <v>On-Demand</v>
      </c>
      <c r="C80" s="160">
        <f t="shared" si="4"/>
        <v>45931</v>
      </c>
      <c r="G80" s="161">
        <v>0</v>
      </c>
      <c r="H80" s="161">
        <v>0</v>
      </c>
      <c r="I80" s="161">
        <v>0</v>
      </c>
      <c r="J80" s="161">
        <v>0</v>
      </c>
      <c r="K80" s="161">
        <v>0</v>
      </c>
      <c r="L80" s="161">
        <v>0</v>
      </c>
      <c r="M80" s="161">
        <v>0</v>
      </c>
      <c r="N80" s="161">
        <v>0</v>
      </c>
      <c r="O80" s="161">
        <v>0</v>
      </c>
      <c r="P80" s="161">
        <f t="shared" si="3"/>
        <v>0</v>
      </c>
      <c r="Q80" s="161">
        <v>0</v>
      </c>
      <c r="R80" s="161">
        <v>0</v>
      </c>
      <c r="S80" s="161">
        <v>0</v>
      </c>
      <c r="T80" s="161">
        <v>0</v>
      </c>
      <c r="U80" s="161">
        <v>0</v>
      </c>
      <c r="V80" s="161">
        <v>0</v>
      </c>
      <c r="W80" s="161">
        <v>0</v>
      </c>
      <c r="X80" s="161">
        <v>0</v>
      </c>
      <c r="Y80" s="163"/>
      <c r="Z80" s="163"/>
    </row>
    <row r="81" spans="2:58" hidden="1" outlineLevel="2">
      <c r="B81" s="159" t="str">
        <f t="shared" si="2"/>
        <v>On-Demand</v>
      </c>
      <c r="C81" s="160">
        <f t="shared" si="4"/>
        <v>45962</v>
      </c>
      <c r="G81" s="161">
        <v>0</v>
      </c>
      <c r="H81" s="161">
        <v>0</v>
      </c>
      <c r="I81" s="161">
        <v>0</v>
      </c>
      <c r="J81" s="161">
        <v>0</v>
      </c>
      <c r="K81" s="161">
        <v>0</v>
      </c>
      <c r="L81" s="161">
        <v>0</v>
      </c>
      <c r="M81" s="161">
        <v>0</v>
      </c>
      <c r="N81" s="161">
        <v>0</v>
      </c>
      <c r="O81" s="161">
        <v>0</v>
      </c>
      <c r="P81" s="161">
        <f t="shared" si="3"/>
        <v>0</v>
      </c>
      <c r="Q81" s="161">
        <v>0</v>
      </c>
      <c r="R81" s="161">
        <v>0</v>
      </c>
      <c r="S81" s="161">
        <v>0</v>
      </c>
      <c r="T81" s="161">
        <v>0</v>
      </c>
      <c r="U81" s="161">
        <v>0</v>
      </c>
      <c r="V81" s="161">
        <v>0</v>
      </c>
      <c r="W81" s="161">
        <v>0</v>
      </c>
      <c r="X81" s="161">
        <v>0</v>
      </c>
      <c r="Y81" s="163"/>
      <c r="Z81" s="163"/>
    </row>
    <row r="82" spans="2:58" hidden="1" outlineLevel="2">
      <c r="B82" s="159" t="str">
        <f t="shared" si="2"/>
        <v>On-Demand</v>
      </c>
      <c r="C82" s="160">
        <f t="shared" si="4"/>
        <v>45992</v>
      </c>
      <c r="G82" s="161">
        <v>0</v>
      </c>
      <c r="H82" s="161">
        <v>0</v>
      </c>
      <c r="I82" s="161">
        <v>0</v>
      </c>
      <c r="J82" s="161">
        <v>0</v>
      </c>
      <c r="K82" s="161">
        <v>0</v>
      </c>
      <c r="L82" s="161">
        <v>0</v>
      </c>
      <c r="M82" s="161">
        <v>0</v>
      </c>
      <c r="N82" s="161">
        <v>0</v>
      </c>
      <c r="O82" s="161">
        <v>0</v>
      </c>
      <c r="P82" s="161">
        <f t="shared" si="3"/>
        <v>0</v>
      </c>
      <c r="Q82" s="161">
        <v>0</v>
      </c>
      <c r="R82" s="161">
        <v>0</v>
      </c>
      <c r="S82" s="161">
        <v>0</v>
      </c>
      <c r="T82" s="161">
        <v>0</v>
      </c>
      <c r="U82" s="161">
        <v>0</v>
      </c>
      <c r="V82" s="161">
        <v>0</v>
      </c>
      <c r="W82" s="161">
        <v>0</v>
      </c>
      <c r="X82" s="161">
        <v>0</v>
      </c>
      <c r="Y82" s="163"/>
      <c r="Z82" s="163"/>
    </row>
    <row r="83" spans="2:58" ht="13" hidden="1" outlineLevel="2">
      <c r="B83" s="159" t="str">
        <f t="shared" si="2"/>
        <v>On-Demand</v>
      </c>
      <c r="C83" s="160">
        <f t="shared" si="4"/>
        <v>46023</v>
      </c>
      <c r="D83" s="124"/>
      <c r="E83" s="124"/>
      <c r="F83" s="124"/>
      <c r="G83" s="161">
        <v>0</v>
      </c>
      <c r="H83" s="161">
        <v>0</v>
      </c>
      <c r="I83" s="161">
        <v>0</v>
      </c>
      <c r="J83" s="161">
        <v>0</v>
      </c>
      <c r="K83" s="161">
        <v>0</v>
      </c>
      <c r="L83" s="161">
        <v>0</v>
      </c>
      <c r="M83" s="161">
        <v>0</v>
      </c>
      <c r="N83" s="161">
        <v>0</v>
      </c>
      <c r="O83" s="161">
        <v>0</v>
      </c>
      <c r="P83" s="161">
        <f t="shared" si="3"/>
        <v>0</v>
      </c>
      <c r="Q83" s="161">
        <v>0</v>
      </c>
      <c r="R83" s="161">
        <v>0</v>
      </c>
      <c r="S83" s="161">
        <v>0</v>
      </c>
      <c r="T83" s="161">
        <v>0</v>
      </c>
      <c r="U83" s="161">
        <v>18</v>
      </c>
      <c r="V83" s="161">
        <v>9</v>
      </c>
      <c r="W83" s="161">
        <v>0</v>
      </c>
      <c r="X83" s="161">
        <v>0</v>
      </c>
      <c r="Y83" s="163"/>
      <c r="Z83" s="163"/>
    </row>
    <row r="84" spans="2:58" hidden="1" outlineLevel="2">
      <c r="B84" s="159" t="str">
        <f t="shared" si="2"/>
        <v>On-Demand</v>
      </c>
      <c r="C84" s="160">
        <f t="shared" si="4"/>
        <v>46054</v>
      </c>
      <c r="D84" s="164"/>
      <c r="G84" s="161">
        <v>0</v>
      </c>
      <c r="H84" s="161">
        <v>0</v>
      </c>
      <c r="I84" s="161">
        <v>0</v>
      </c>
      <c r="J84" s="161">
        <v>0</v>
      </c>
      <c r="K84" s="161">
        <v>0</v>
      </c>
      <c r="L84" s="161">
        <v>0</v>
      </c>
      <c r="M84" s="161">
        <v>0</v>
      </c>
      <c r="N84" s="161">
        <v>0</v>
      </c>
      <c r="O84" s="161">
        <v>0</v>
      </c>
      <c r="P84" s="161">
        <f t="shared" si="3"/>
        <v>0</v>
      </c>
      <c r="Q84" s="161">
        <v>0</v>
      </c>
      <c r="R84" s="161">
        <v>0</v>
      </c>
      <c r="S84" s="161">
        <v>0</v>
      </c>
      <c r="T84" s="161">
        <v>0</v>
      </c>
      <c r="U84" s="161">
        <v>18</v>
      </c>
      <c r="V84" s="161">
        <v>9</v>
      </c>
      <c r="W84" s="161">
        <v>0</v>
      </c>
      <c r="X84" s="161">
        <v>0</v>
      </c>
      <c r="Y84" s="161"/>
      <c r="Z84" s="161"/>
      <c r="AA84" s="165"/>
      <c r="AB84" s="165"/>
      <c r="AC84" s="165"/>
      <c r="AD84" s="165"/>
      <c r="AE84" s="165"/>
      <c r="AF84" s="165"/>
      <c r="AG84" s="165"/>
      <c r="AH84" s="165"/>
      <c r="AI84" s="165"/>
      <c r="AJ84" s="165"/>
      <c r="AK84" s="165"/>
      <c r="AL84" s="165"/>
      <c r="AM84" s="165"/>
      <c r="AN84" s="165"/>
      <c r="AO84" s="165"/>
      <c r="AP84" s="165"/>
      <c r="AQ84" s="165"/>
      <c r="AR84" s="165"/>
      <c r="AS84" s="165"/>
      <c r="AT84" s="165"/>
      <c r="AU84" s="165"/>
      <c r="AV84" s="165"/>
      <c r="AW84" s="165"/>
      <c r="AX84" s="165"/>
      <c r="AY84" s="165"/>
      <c r="AZ84" s="165"/>
      <c r="BA84" s="165"/>
      <c r="BB84" s="165"/>
      <c r="BC84" s="165"/>
      <c r="BD84" s="165"/>
      <c r="BE84" s="165"/>
      <c r="BF84" s="165"/>
    </row>
    <row r="85" spans="2:58" hidden="1" outlineLevel="2">
      <c r="B85" s="159" t="str">
        <f t="shared" si="2"/>
        <v>On-Demand</v>
      </c>
      <c r="C85" s="160">
        <f t="shared" si="4"/>
        <v>46082</v>
      </c>
      <c r="D85" s="164"/>
      <c r="G85" s="161">
        <v>0</v>
      </c>
      <c r="H85" s="161">
        <v>0</v>
      </c>
      <c r="I85" s="161">
        <v>0</v>
      </c>
      <c r="J85" s="161">
        <v>0</v>
      </c>
      <c r="K85" s="161">
        <v>0</v>
      </c>
      <c r="L85" s="161">
        <v>0</v>
      </c>
      <c r="M85" s="161">
        <v>0</v>
      </c>
      <c r="N85" s="161">
        <v>0</v>
      </c>
      <c r="O85" s="161">
        <v>0</v>
      </c>
      <c r="P85" s="161">
        <f t="shared" si="3"/>
        <v>0</v>
      </c>
      <c r="Q85" s="161">
        <v>0</v>
      </c>
      <c r="R85" s="161">
        <v>0</v>
      </c>
      <c r="S85" s="161">
        <v>0</v>
      </c>
      <c r="T85" s="161">
        <v>0</v>
      </c>
      <c r="U85" s="161">
        <v>18</v>
      </c>
      <c r="V85" s="161">
        <v>9</v>
      </c>
      <c r="W85" s="161">
        <v>0</v>
      </c>
      <c r="X85" s="161">
        <v>0</v>
      </c>
      <c r="Y85" s="163"/>
      <c r="Z85" s="163"/>
    </row>
    <row r="86" spans="2:58" hidden="1" outlineLevel="2">
      <c r="B86" s="159" t="str">
        <f t="shared" si="2"/>
        <v>On-Demand</v>
      </c>
      <c r="C86" s="160">
        <f t="shared" si="4"/>
        <v>46113</v>
      </c>
      <c r="D86" s="164"/>
      <c r="G86" s="161">
        <v>0</v>
      </c>
      <c r="H86" s="161">
        <v>0</v>
      </c>
      <c r="I86" s="161">
        <v>0</v>
      </c>
      <c r="J86" s="161">
        <v>0</v>
      </c>
      <c r="K86" s="161">
        <v>0</v>
      </c>
      <c r="L86" s="161">
        <v>0</v>
      </c>
      <c r="M86" s="161">
        <v>0</v>
      </c>
      <c r="N86" s="161">
        <v>0</v>
      </c>
      <c r="O86" s="161">
        <v>0</v>
      </c>
      <c r="P86" s="161">
        <f t="shared" si="3"/>
        <v>0</v>
      </c>
      <c r="Q86" s="161">
        <v>0</v>
      </c>
      <c r="R86" s="161">
        <v>0</v>
      </c>
      <c r="S86" s="161">
        <v>0</v>
      </c>
      <c r="T86" s="161">
        <v>0</v>
      </c>
      <c r="U86" s="161">
        <v>18</v>
      </c>
      <c r="V86" s="161">
        <v>9</v>
      </c>
      <c r="W86" s="161">
        <v>0</v>
      </c>
      <c r="X86" s="161">
        <v>0</v>
      </c>
      <c r="Y86" s="163"/>
      <c r="Z86" s="163"/>
    </row>
    <row r="87" spans="2:58" hidden="1" outlineLevel="2">
      <c r="B87" s="159" t="str">
        <f t="shared" si="2"/>
        <v>On-Demand</v>
      </c>
      <c r="C87" s="160">
        <f t="shared" si="4"/>
        <v>46143</v>
      </c>
      <c r="D87" s="164"/>
      <c r="G87" s="161">
        <v>0</v>
      </c>
      <c r="H87" s="161">
        <v>0</v>
      </c>
      <c r="I87" s="161">
        <v>0</v>
      </c>
      <c r="J87" s="161">
        <v>0</v>
      </c>
      <c r="K87" s="161">
        <v>0</v>
      </c>
      <c r="L87" s="161">
        <v>0</v>
      </c>
      <c r="M87" s="161">
        <v>0</v>
      </c>
      <c r="N87" s="161">
        <v>0</v>
      </c>
      <c r="O87" s="161">
        <v>0</v>
      </c>
      <c r="P87" s="161">
        <f t="shared" si="3"/>
        <v>0</v>
      </c>
      <c r="Q87" s="161">
        <v>0</v>
      </c>
      <c r="R87" s="161">
        <v>0</v>
      </c>
      <c r="S87" s="161">
        <v>0</v>
      </c>
      <c r="T87" s="161">
        <v>0</v>
      </c>
      <c r="U87" s="161">
        <v>18</v>
      </c>
      <c r="V87" s="161">
        <v>9</v>
      </c>
      <c r="W87" s="161">
        <v>0</v>
      </c>
      <c r="X87" s="161">
        <v>0</v>
      </c>
      <c r="Y87" s="163"/>
      <c r="Z87" s="163"/>
    </row>
    <row r="88" spans="2:58" hidden="1" outlineLevel="2">
      <c r="B88" s="159" t="str">
        <f t="shared" ref="B88:B151" si="5">$C$19</f>
        <v>On-Demand</v>
      </c>
      <c r="C88" s="160">
        <f t="shared" si="4"/>
        <v>46174</v>
      </c>
      <c r="D88" s="164"/>
      <c r="G88" s="161">
        <v>0</v>
      </c>
      <c r="H88" s="161">
        <v>0</v>
      </c>
      <c r="I88" s="161">
        <v>0</v>
      </c>
      <c r="J88" s="161">
        <v>0</v>
      </c>
      <c r="K88" s="161">
        <v>0</v>
      </c>
      <c r="L88" s="161">
        <v>0</v>
      </c>
      <c r="M88" s="161">
        <v>20</v>
      </c>
      <c r="N88" s="161">
        <v>10</v>
      </c>
      <c r="O88" s="161">
        <v>0</v>
      </c>
      <c r="P88" s="161">
        <f t="shared" ref="P88:P151" si="6">O88/$O$10</f>
        <v>0</v>
      </c>
      <c r="Q88" s="161">
        <v>0</v>
      </c>
      <c r="R88" s="161">
        <v>0</v>
      </c>
      <c r="S88" s="161">
        <v>0</v>
      </c>
      <c r="T88" s="161">
        <v>0</v>
      </c>
      <c r="U88" s="161">
        <v>18</v>
      </c>
      <c r="V88" s="161">
        <v>9</v>
      </c>
      <c r="W88" s="161">
        <v>0</v>
      </c>
      <c r="X88" s="161">
        <v>0</v>
      </c>
      <c r="Y88" s="163"/>
      <c r="Z88" s="163"/>
    </row>
    <row r="89" spans="2:58" hidden="1" outlineLevel="2">
      <c r="B89" s="159" t="str">
        <f t="shared" si="5"/>
        <v>On-Demand</v>
      </c>
      <c r="C89" s="160">
        <f t="shared" si="4"/>
        <v>46204</v>
      </c>
      <c r="D89" s="164"/>
      <c r="G89" s="161">
        <v>0</v>
      </c>
      <c r="H89" s="161">
        <v>0</v>
      </c>
      <c r="I89" s="161">
        <v>0</v>
      </c>
      <c r="J89" s="161">
        <v>0</v>
      </c>
      <c r="K89" s="161">
        <v>0</v>
      </c>
      <c r="L89" s="161">
        <v>0</v>
      </c>
      <c r="M89" s="161">
        <v>20</v>
      </c>
      <c r="N89" s="161">
        <v>10</v>
      </c>
      <c r="O89" s="161">
        <v>0</v>
      </c>
      <c r="P89" s="161">
        <f t="shared" si="6"/>
        <v>0</v>
      </c>
      <c r="Q89" s="161">
        <v>0</v>
      </c>
      <c r="R89" s="161">
        <v>0</v>
      </c>
      <c r="S89" s="161">
        <v>0</v>
      </c>
      <c r="T89" s="161">
        <v>0</v>
      </c>
      <c r="U89" s="161">
        <v>18</v>
      </c>
      <c r="V89" s="161">
        <v>9</v>
      </c>
      <c r="W89" s="161">
        <v>0</v>
      </c>
      <c r="X89" s="161">
        <v>0</v>
      </c>
      <c r="Y89" s="163"/>
      <c r="Z89" s="163"/>
    </row>
    <row r="90" spans="2:58" hidden="1" outlineLevel="2">
      <c r="B90" s="159" t="str">
        <f t="shared" si="5"/>
        <v>On-Demand</v>
      </c>
      <c r="C90" s="160">
        <f t="shared" si="4"/>
        <v>46235</v>
      </c>
      <c r="D90" s="164"/>
      <c r="G90" s="161">
        <v>0</v>
      </c>
      <c r="H90" s="161">
        <v>0</v>
      </c>
      <c r="I90" s="161">
        <v>0</v>
      </c>
      <c r="J90" s="161">
        <v>0</v>
      </c>
      <c r="K90" s="161">
        <v>0</v>
      </c>
      <c r="L90" s="161">
        <v>0</v>
      </c>
      <c r="M90" s="161">
        <v>20</v>
      </c>
      <c r="N90" s="161">
        <v>10</v>
      </c>
      <c r="O90" s="161">
        <v>0</v>
      </c>
      <c r="P90" s="161">
        <f t="shared" si="6"/>
        <v>0</v>
      </c>
      <c r="Q90" s="161">
        <v>0</v>
      </c>
      <c r="R90" s="161">
        <v>0</v>
      </c>
      <c r="S90" s="161">
        <v>0</v>
      </c>
      <c r="T90" s="161">
        <v>0</v>
      </c>
      <c r="U90" s="161">
        <v>18</v>
      </c>
      <c r="V90" s="161">
        <v>9</v>
      </c>
      <c r="W90" s="161">
        <v>0</v>
      </c>
      <c r="X90" s="161">
        <v>0</v>
      </c>
      <c r="Y90" s="163"/>
      <c r="Z90" s="163"/>
    </row>
    <row r="91" spans="2:58" hidden="1" outlineLevel="2">
      <c r="B91" s="159" t="str">
        <f t="shared" si="5"/>
        <v>On-Demand</v>
      </c>
      <c r="C91" s="160">
        <f t="shared" si="4"/>
        <v>46266</v>
      </c>
      <c r="D91" s="164"/>
      <c r="G91" s="161">
        <v>0</v>
      </c>
      <c r="H91" s="161">
        <v>0</v>
      </c>
      <c r="I91" s="161">
        <v>0</v>
      </c>
      <c r="J91" s="161">
        <v>0</v>
      </c>
      <c r="K91" s="161">
        <v>0</v>
      </c>
      <c r="L91" s="161">
        <v>0</v>
      </c>
      <c r="M91" s="161">
        <v>20</v>
      </c>
      <c r="N91" s="161">
        <v>10</v>
      </c>
      <c r="O91" s="161">
        <v>0</v>
      </c>
      <c r="P91" s="161">
        <f t="shared" si="6"/>
        <v>0</v>
      </c>
      <c r="Q91" s="161">
        <v>0</v>
      </c>
      <c r="R91" s="161">
        <v>0</v>
      </c>
      <c r="S91" s="161">
        <v>0</v>
      </c>
      <c r="T91" s="161">
        <v>0</v>
      </c>
      <c r="U91" s="161">
        <v>18</v>
      </c>
      <c r="V91" s="161">
        <v>9</v>
      </c>
      <c r="W91" s="161">
        <v>0</v>
      </c>
      <c r="X91" s="161">
        <v>0</v>
      </c>
      <c r="Y91" s="163"/>
      <c r="Z91" s="163"/>
    </row>
    <row r="92" spans="2:58" hidden="1" outlineLevel="2">
      <c r="B92" s="159" t="str">
        <f t="shared" si="5"/>
        <v>On-Demand</v>
      </c>
      <c r="C92" s="160">
        <f t="shared" si="4"/>
        <v>46296</v>
      </c>
      <c r="D92" s="164"/>
      <c r="G92" s="161">
        <v>0</v>
      </c>
      <c r="H92" s="161">
        <v>0</v>
      </c>
      <c r="I92" s="161">
        <v>0</v>
      </c>
      <c r="J92" s="161">
        <v>0</v>
      </c>
      <c r="K92" s="161">
        <v>0</v>
      </c>
      <c r="L92" s="161">
        <v>0</v>
      </c>
      <c r="M92" s="161">
        <v>20</v>
      </c>
      <c r="N92" s="161">
        <v>10</v>
      </c>
      <c r="O92" s="161">
        <v>0</v>
      </c>
      <c r="P92" s="161">
        <f t="shared" si="6"/>
        <v>0</v>
      </c>
      <c r="Q92" s="161">
        <v>0</v>
      </c>
      <c r="R92" s="161">
        <v>0</v>
      </c>
      <c r="S92" s="161">
        <v>0</v>
      </c>
      <c r="T92" s="161">
        <v>0</v>
      </c>
      <c r="U92" s="161">
        <v>18</v>
      </c>
      <c r="V92" s="161">
        <v>9</v>
      </c>
      <c r="W92" s="161">
        <v>0</v>
      </c>
      <c r="X92" s="161">
        <v>0</v>
      </c>
      <c r="Y92" s="163"/>
      <c r="Z92" s="163"/>
    </row>
    <row r="93" spans="2:58" hidden="1" outlineLevel="2">
      <c r="B93" s="159" t="str">
        <f t="shared" si="5"/>
        <v>On-Demand</v>
      </c>
      <c r="C93" s="160">
        <f t="shared" si="4"/>
        <v>46327</v>
      </c>
      <c r="D93" s="164"/>
      <c r="G93" s="161">
        <v>0</v>
      </c>
      <c r="H93" s="161">
        <v>0</v>
      </c>
      <c r="I93" s="161">
        <v>0</v>
      </c>
      <c r="J93" s="161">
        <v>0</v>
      </c>
      <c r="K93" s="161">
        <v>0</v>
      </c>
      <c r="L93" s="161">
        <v>0</v>
      </c>
      <c r="M93" s="161">
        <v>20</v>
      </c>
      <c r="N93" s="161">
        <v>10</v>
      </c>
      <c r="O93" s="161">
        <v>0</v>
      </c>
      <c r="P93" s="161">
        <f t="shared" si="6"/>
        <v>0</v>
      </c>
      <c r="Q93" s="161">
        <v>0</v>
      </c>
      <c r="R93" s="161">
        <v>0</v>
      </c>
      <c r="S93" s="161">
        <v>0</v>
      </c>
      <c r="T93" s="161">
        <v>0</v>
      </c>
      <c r="U93" s="161">
        <v>18</v>
      </c>
      <c r="V93" s="161">
        <v>9</v>
      </c>
      <c r="W93" s="161">
        <v>0</v>
      </c>
      <c r="X93" s="161">
        <v>0</v>
      </c>
      <c r="Y93" s="163"/>
      <c r="Z93" s="163"/>
    </row>
    <row r="94" spans="2:58" hidden="1" outlineLevel="2">
      <c r="B94" s="159" t="str">
        <f t="shared" si="5"/>
        <v>On-Demand</v>
      </c>
      <c r="C94" s="160">
        <f t="shared" si="4"/>
        <v>46357</v>
      </c>
      <c r="G94" s="161">
        <v>0</v>
      </c>
      <c r="H94" s="161">
        <v>0</v>
      </c>
      <c r="I94" s="161">
        <v>0</v>
      </c>
      <c r="J94" s="161">
        <v>0</v>
      </c>
      <c r="K94" s="161">
        <v>0</v>
      </c>
      <c r="L94" s="161">
        <v>0</v>
      </c>
      <c r="M94" s="161">
        <v>20</v>
      </c>
      <c r="N94" s="161">
        <v>10</v>
      </c>
      <c r="O94" s="161">
        <v>0</v>
      </c>
      <c r="P94" s="161">
        <f t="shared" si="6"/>
        <v>0</v>
      </c>
      <c r="Q94" s="161">
        <v>0</v>
      </c>
      <c r="R94" s="161">
        <v>0</v>
      </c>
      <c r="S94" s="161">
        <v>0</v>
      </c>
      <c r="T94" s="161">
        <v>0</v>
      </c>
      <c r="U94" s="161">
        <v>18</v>
      </c>
      <c r="V94" s="161">
        <v>9</v>
      </c>
      <c r="W94" s="161">
        <v>0</v>
      </c>
      <c r="X94" s="161">
        <v>0</v>
      </c>
      <c r="Y94" s="163"/>
      <c r="Z94" s="163"/>
    </row>
    <row r="95" spans="2:58" hidden="1" outlineLevel="2">
      <c r="B95" s="159" t="str">
        <f t="shared" si="5"/>
        <v>On-Demand</v>
      </c>
      <c r="C95" s="160">
        <f t="shared" si="4"/>
        <v>46388</v>
      </c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20</v>
      </c>
      <c r="N95" s="161">
        <v>10</v>
      </c>
      <c r="O95" s="161">
        <v>0</v>
      </c>
      <c r="P95" s="161">
        <f t="shared" si="6"/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3"/>
      <c r="Z95" s="163"/>
    </row>
    <row r="96" spans="2:58" hidden="1" outlineLevel="2">
      <c r="B96" s="159" t="str">
        <f t="shared" si="5"/>
        <v>On-Demand</v>
      </c>
      <c r="C96" s="160">
        <f t="shared" si="4"/>
        <v>46419</v>
      </c>
      <c r="G96" s="161">
        <v>0</v>
      </c>
      <c r="H96" s="161">
        <v>0</v>
      </c>
      <c r="I96" s="161">
        <v>0</v>
      </c>
      <c r="J96" s="161">
        <v>0</v>
      </c>
      <c r="K96" s="161">
        <v>0</v>
      </c>
      <c r="L96" s="161">
        <v>0</v>
      </c>
      <c r="M96" s="161">
        <v>20</v>
      </c>
      <c r="N96" s="161">
        <v>10</v>
      </c>
      <c r="O96" s="161">
        <v>0</v>
      </c>
      <c r="P96" s="161">
        <f t="shared" si="6"/>
        <v>0</v>
      </c>
      <c r="Q96" s="161">
        <v>0</v>
      </c>
      <c r="R96" s="161">
        <v>0</v>
      </c>
      <c r="S96" s="161">
        <v>0</v>
      </c>
      <c r="T96" s="161">
        <v>0</v>
      </c>
      <c r="U96" s="161">
        <v>0</v>
      </c>
      <c r="V96" s="161">
        <v>0</v>
      </c>
      <c r="W96" s="161">
        <v>0</v>
      </c>
      <c r="X96" s="161">
        <v>0</v>
      </c>
      <c r="Y96" s="163"/>
      <c r="Z96" s="163"/>
    </row>
    <row r="97" spans="2:140" hidden="1" outlineLevel="2">
      <c r="B97" s="159" t="str">
        <f t="shared" si="5"/>
        <v>On-Demand</v>
      </c>
      <c r="C97" s="160">
        <f t="shared" si="4"/>
        <v>46447</v>
      </c>
      <c r="G97" s="161">
        <v>0</v>
      </c>
      <c r="H97" s="161">
        <v>0</v>
      </c>
      <c r="I97" s="161">
        <v>0</v>
      </c>
      <c r="J97" s="161">
        <v>0</v>
      </c>
      <c r="K97" s="161">
        <v>0</v>
      </c>
      <c r="L97" s="161">
        <v>0</v>
      </c>
      <c r="M97" s="161">
        <v>20</v>
      </c>
      <c r="N97" s="161">
        <v>10</v>
      </c>
      <c r="O97" s="161">
        <v>0</v>
      </c>
      <c r="P97" s="161">
        <f t="shared" si="6"/>
        <v>0</v>
      </c>
      <c r="Q97" s="161">
        <v>0</v>
      </c>
      <c r="R97" s="161">
        <v>0</v>
      </c>
      <c r="S97" s="161">
        <v>0</v>
      </c>
      <c r="T97" s="161">
        <v>0</v>
      </c>
      <c r="U97" s="161">
        <v>0</v>
      </c>
      <c r="V97" s="161">
        <v>0</v>
      </c>
      <c r="W97" s="161">
        <v>0</v>
      </c>
      <c r="X97" s="161">
        <v>0</v>
      </c>
      <c r="Y97" s="163"/>
      <c r="Z97" s="163"/>
    </row>
    <row r="98" spans="2:140" hidden="1" outlineLevel="2">
      <c r="B98" s="159" t="str">
        <f t="shared" si="5"/>
        <v>On-Demand</v>
      </c>
      <c r="C98" s="160">
        <f t="shared" si="4"/>
        <v>46478</v>
      </c>
      <c r="G98" s="161">
        <v>0</v>
      </c>
      <c r="H98" s="161">
        <v>0</v>
      </c>
      <c r="I98" s="161">
        <v>0</v>
      </c>
      <c r="J98" s="161">
        <v>0</v>
      </c>
      <c r="K98" s="161">
        <v>0</v>
      </c>
      <c r="L98" s="161">
        <v>0</v>
      </c>
      <c r="M98" s="161">
        <v>20</v>
      </c>
      <c r="N98" s="161">
        <v>10</v>
      </c>
      <c r="O98" s="161">
        <v>0</v>
      </c>
      <c r="P98" s="161">
        <f t="shared" si="6"/>
        <v>0</v>
      </c>
      <c r="Q98" s="161">
        <v>0</v>
      </c>
      <c r="R98" s="161">
        <v>0</v>
      </c>
      <c r="S98" s="161">
        <v>0</v>
      </c>
      <c r="T98" s="161">
        <v>0</v>
      </c>
      <c r="U98" s="161">
        <v>0</v>
      </c>
      <c r="V98" s="161">
        <v>0</v>
      </c>
      <c r="W98" s="161">
        <v>0</v>
      </c>
      <c r="X98" s="161">
        <v>0</v>
      </c>
      <c r="Y98" s="163"/>
      <c r="Z98" s="163"/>
    </row>
    <row r="99" spans="2:140" hidden="1" outlineLevel="2">
      <c r="B99" s="159" t="str">
        <f t="shared" si="5"/>
        <v>On-Demand</v>
      </c>
      <c r="C99" s="160">
        <f t="shared" si="4"/>
        <v>46508</v>
      </c>
      <c r="E99" s="21"/>
      <c r="F99" s="21"/>
      <c r="G99" s="161">
        <v>0</v>
      </c>
      <c r="H99" s="161">
        <v>0</v>
      </c>
      <c r="I99" s="161">
        <v>0</v>
      </c>
      <c r="J99" s="161">
        <v>0</v>
      </c>
      <c r="K99" s="161">
        <v>0</v>
      </c>
      <c r="L99" s="161">
        <v>0</v>
      </c>
      <c r="M99" s="161">
        <v>20</v>
      </c>
      <c r="N99" s="161">
        <v>10</v>
      </c>
      <c r="O99" s="161">
        <v>0</v>
      </c>
      <c r="P99" s="161">
        <f t="shared" si="6"/>
        <v>0</v>
      </c>
      <c r="Q99" s="161">
        <v>0</v>
      </c>
      <c r="R99" s="161">
        <v>0</v>
      </c>
      <c r="S99" s="161">
        <v>0</v>
      </c>
      <c r="T99" s="161">
        <v>0</v>
      </c>
      <c r="U99" s="161">
        <v>0</v>
      </c>
      <c r="V99" s="161">
        <v>0</v>
      </c>
      <c r="W99" s="161">
        <v>0</v>
      </c>
      <c r="X99" s="161">
        <v>0</v>
      </c>
      <c r="Y99" s="163"/>
      <c r="Z99" s="163"/>
    </row>
    <row r="100" spans="2:140" hidden="1" outlineLevel="2">
      <c r="B100" s="159" t="str">
        <f t="shared" si="5"/>
        <v>On-Demand</v>
      </c>
      <c r="C100" s="160">
        <f t="shared" si="4"/>
        <v>46539</v>
      </c>
      <c r="E100" s="21"/>
      <c r="F100" s="21"/>
      <c r="G100" s="161">
        <v>0</v>
      </c>
      <c r="H100" s="161">
        <v>0</v>
      </c>
      <c r="I100" s="161">
        <v>0</v>
      </c>
      <c r="J100" s="161">
        <v>0</v>
      </c>
      <c r="K100" s="161">
        <v>0</v>
      </c>
      <c r="L100" s="161">
        <v>0</v>
      </c>
      <c r="M100" s="161">
        <v>0</v>
      </c>
      <c r="N100" s="161">
        <v>0</v>
      </c>
      <c r="O100" s="161">
        <v>25</v>
      </c>
      <c r="P100" s="161">
        <f t="shared" si="6"/>
        <v>12.5</v>
      </c>
      <c r="Q100" s="161">
        <v>0</v>
      </c>
      <c r="R100" s="161">
        <v>0</v>
      </c>
      <c r="S100" s="161">
        <v>0</v>
      </c>
      <c r="T100" s="161">
        <v>0</v>
      </c>
      <c r="U100" s="161">
        <v>0</v>
      </c>
      <c r="V100" s="161">
        <v>0</v>
      </c>
      <c r="W100" s="161">
        <v>0</v>
      </c>
      <c r="X100" s="161">
        <v>0</v>
      </c>
      <c r="Y100" s="163"/>
      <c r="Z100" s="163"/>
    </row>
    <row r="101" spans="2:140" hidden="1" outlineLevel="2">
      <c r="B101" s="159" t="str">
        <f t="shared" si="5"/>
        <v>On-Demand</v>
      </c>
      <c r="C101" s="160">
        <f t="shared" si="4"/>
        <v>46569</v>
      </c>
      <c r="E101" s="104"/>
      <c r="F101" s="104"/>
      <c r="G101" s="161">
        <v>0</v>
      </c>
      <c r="H101" s="161">
        <v>0</v>
      </c>
      <c r="I101" s="161">
        <v>0</v>
      </c>
      <c r="J101" s="161">
        <v>0</v>
      </c>
      <c r="K101" s="161">
        <v>0</v>
      </c>
      <c r="L101" s="161">
        <v>0</v>
      </c>
      <c r="M101" s="161">
        <v>0</v>
      </c>
      <c r="N101" s="161">
        <v>0</v>
      </c>
      <c r="O101" s="161">
        <v>25</v>
      </c>
      <c r="P101" s="161">
        <f t="shared" si="6"/>
        <v>12.5</v>
      </c>
      <c r="Q101" s="161">
        <v>0</v>
      </c>
      <c r="R101" s="161">
        <v>0</v>
      </c>
      <c r="S101" s="161">
        <v>0</v>
      </c>
      <c r="T101" s="161">
        <v>0</v>
      </c>
      <c r="U101" s="161">
        <v>0</v>
      </c>
      <c r="V101" s="161">
        <v>0</v>
      </c>
      <c r="W101" s="161">
        <v>0</v>
      </c>
      <c r="X101" s="161">
        <v>0</v>
      </c>
      <c r="Y101" s="163"/>
      <c r="Z101" s="163"/>
    </row>
    <row r="102" spans="2:140" hidden="1" outlineLevel="2">
      <c r="B102" s="159" t="str">
        <f t="shared" si="5"/>
        <v>On-Demand</v>
      </c>
      <c r="C102" s="160">
        <f t="shared" si="4"/>
        <v>46600</v>
      </c>
      <c r="E102" s="104"/>
      <c r="F102" s="104"/>
      <c r="G102" s="161">
        <v>0</v>
      </c>
      <c r="H102" s="161">
        <v>0</v>
      </c>
      <c r="I102" s="161">
        <v>0</v>
      </c>
      <c r="J102" s="161">
        <v>0</v>
      </c>
      <c r="K102" s="161">
        <v>0</v>
      </c>
      <c r="L102" s="161">
        <v>0</v>
      </c>
      <c r="M102" s="161">
        <v>0</v>
      </c>
      <c r="N102" s="161">
        <v>0</v>
      </c>
      <c r="O102" s="161">
        <v>25</v>
      </c>
      <c r="P102" s="161">
        <f t="shared" si="6"/>
        <v>12.5</v>
      </c>
      <c r="Q102" s="161">
        <v>0</v>
      </c>
      <c r="R102" s="161">
        <v>0</v>
      </c>
      <c r="S102" s="161">
        <v>0</v>
      </c>
      <c r="T102" s="161">
        <v>0</v>
      </c>
      <c r="U102" s="161">
        <v>0</v>
      </c>
      <c r="V102" s="161">
        <v>0</v>
      </c>
      <c r="W102" s="161">
        <v>0</v>
      </c>
      <c r="X102" s="161">
        <v>0</v>
      </c>
      <c r="Y102" s="163"/>
      <c r="Z102" s="163"/>
    </row>
    <row r="103" spans="2:140" hidden="1" outlineLevel="2">
      <c r="B103" s="159" t="str">
        <f t="shared" si="5"/>
        <v>On-Demand</v>
      </c>
      <c r="C103" s="160">
        <f t="shared" si="4"/>
        <v>46631</v>
      </c>
      <c r="E103" s="105"/>
      <c r="F103" s="105"/>
      <c r="G103" s="161">
        <v>0</v>
      </c>
      <c r="H103" s="161">
        <v>0</v>
      </c>
      <c r="I103" s="161">
        <v>0</v>
      </c>
      <c r="J103" s="161">
        <v>0</v>
      </c>
      <c r="K103" s="161">
        <v>0</v>
      </c>
      <c r="L103" s="161">
        <v>0</v>
      </c>
      <c r="M103" s="161">
        <v>0</v>
      </c>
      <c r="N103" s="161">
        <v>0</v>
      </c>
      <c r="O103" s="161">
        <v>25</v>
      </c>
      <c r="P103" s="161">
        <f t="shared" si="6"/>
        <v>12.5</v>
      </c>
      <c r="Q103" s="161">
        <v>0</v>
      </c>
      <c r="R103" s="161">
        <v>0</v>
      </c>
      <c r="S103" s="161">
        <v>0</v>
      </c>
      <c r="T103" s="161">
        <v>0</v>
      </c>
      <c r="U103" s="161">
        <v>0</v>
      </c>
      <c r="V103" s="161">
        <v>0</v>
      </c>
      <c r="W103" s="161">
        <v>0</v>
      </c>
      <c r="X103" s="161">
        <v>0</v>
      </c>
      <c r="Y103" s="163"/>
      <c r="Z103" s="163"/>
    </row>
    <row r="104" spans="2:140" hidden="1" outlineLevel="2">
      <c r="B104" s="159" t="str">
        <f t="shared" si="5"/>
        <v>On-Demand</v>
      </c>
      <c r="C104" s="160">
        <f t="shared" si="4"/>
        <v>46661</v>
      </c>
      <c r="E104" s="105"/>
      <c r="F104" s="105"/>
      <c r="G104" s="161">
        <v>0</v>
      </c>
      <c r="H104" s="161">
        <v>0</v>
      </c>
      <c r="I104" s="161">
        <v>0</v>
      </c>
      <c r="J104" s="161">
        <v>0</v>
      </c>
      <c r="K104" s="161">
        <v>0</v>
      </c>
      <c r="L104" s="161">
        <v>0</v>
      </c>
      <c r="M104" s="161">
        <v>0</v>
      </c>
      <c r="N104" s="161">
        <v>0</v>
      </c>
      <c r="O104" s="161">
        <v>25</v>
      </c>
      <c r="P104" s="161">
        <f t="shared" si="6"/>
        <v>12.5</v>
      </c>
      <c r="Q104" s="161">
        <v>0</v>
      </c>
      <c r="R104" s="161">
        <v>0</v>
      </c>
      <c r="S104" s="161">
        <v>0</v>
      </c>
      <c r="T104" s="161">
        <v>0</v>
      </c>
      <c r="U104" s="161">
        <v>0</v>
      </c>
      <c r="V104" s="161">
        <v>0</v>
      </c>
      <c r="W104" s="161">
        <v>0</v>
      </c>
      <c r="X104" s="161">
        <v>0</v>
      </c>
      <c r="Y104" s="163"/>
      <c r="Z104" s="163"/>
    </row>
    <row r="105" spans="2:140" hidden="1" outlineLevel="2">
      <c r="B105" s="159" t="str">
        <f t="shared" si="5"/>
        <v>On-Demand</v>
      </c>
      <c r="C105" s="160">
        <f t="shared" si="4"/>
        <v>46692</v>
      </c>
      <c r="G105" s="161">
        <v>0</v>
      </c>
      <c r="H105" s="161">
        <v>0</v>
      </c>
      <c r="I105" s="161">
        <v>0</v>
      </c>
      <c r="J105" s="161">
        <v>0</v>
      </c>
      <c r="K105" s="161">
        <v>0</v>
      </c>
      <c r="L105" s="161">
        <v>0</v>
      </c>
      <c r="M105" s="161">
        <v>0</v>
      </c>
      <c r="N105" s="161">
        <v>0</v>
      </c>
      <c r="O105" s="161">
        <v>25</v>
      </c>
      <c r="P105" s="161">
        <f t="shared" si="6"/>
        <v>12.5</v>
      </c>
      <c r="Q105" s="161">
        <v>0</v>
      </c>
      <c r="R105" s="161">
        <v>0</v>
      </c>
      <c r="S105" s="161">
        <v>0</v>
      </c>
      <c r="T105" s="161">
        <v>0</v>
      </c>
      <c r="U105" s="161">
        <v>0</v>
      </c>
      <c r="V105" s="161">
        <v>0</v>
      </c>
      <c r="W105" s="161">
        <v>0</v>
      </c>
      <c r="X105" s="161">
        <v>0</v>
      </c>
      <c r="Y105" s="163"/>
      <c r="Z105" s="163"/>
    </row>
    <row r="106" spans="2:140" hidden="1" outlineLevel="2">
      <c r="B106" s="159" t="str">
        <f t="shared" si="5"/>
        <v>On-Demand</v>
      </c>
      <c r="C106" s="160">
        <f t="shared" si="4"/>
        <v>46722</v>
      </c>
      <c r="G106" s="161">
        <v>0</v>
      </c>
      <c r="H106" s="161">
        <v>0</v>
      </c>
      <c r="I106" s="161">
        <v>0</v>
      </c>
      <c r="J106" s="161">
        <v>0</v>
      </c>
      <c r="K106" s="161">
        <v>0</v>
      </c>
      <c r="L106" s="161">
        <v>0</v>
      </c>
      <c r="M106" s="161">
        <v>0</v>
      </c>
      <c r="N106" s="161">
        <v>0</v>
      </c>
      <c r="O106" s="161">
        <v>25</v>
      </c>
      <c r="P106" s="161">
        <f t="shared" si="6"/>
        <v>12.5</v>
      </c>
      <c r="Q106" s="161">
        <v>0</v>
      </c>
      <c r="R106" s="161">
        <v>0</v>
      </c>
      <c r="S106" s="161">
        <v>0</v>
      </c>
      <c r="T106" s="161">
        <v>0</v>
      </c>
      <c r="U106" s="161">
        <v>0</v>
      </c>
      <c r="V106" s="161">
        <v>0</v>
      </c>
      <c r="W106" s="161">
        <v>0</v>
      </c>
      <c r="X106" s="161">
        <v>0</v>
      </c>
      <c r="Y106" s="163"/>
      <c r="Z106" s="163"/>
    </row>
    <row r="107" spans="2:140" hidden="1" outlineLevel="2">
      <c r="B107" s="159" t="str">
        <f t="shared" si="5"/>
        <v>On-Demand</v>
      </c>
      <c r="C107" s="160">
        <f t="shared" si="4"/>
        <v>46753</v>
      </c>
      <c r="G107" s="161">
        <v>0</v>
      </c>
      <c r="H107" s="161">
        <v>0</v>
      </c>
      <c r="I107" s="161">
        <v>0</v>
      </c>
      <c r="J107" s="161">
        <v>0</v>
      </c>
      <c r="K107" s="161">
        <v>0</v>
      </c>
      <c r="L107" s="161">
        <v>0</v>
      </c>
      <c r="M107" s="161">
        <v>0</v>
      </c>
      <c r="N107" s="161">
        <v>0</v>
      </c>
      <c r="O107" s="161">
        <v>25</v>
      </c>
      <c r="P107" s="161">
        <f t="shared" si="6"/>
        <v>12.5</v>
      </c>
      <c r="Q107" s="161">
        <v>0</v>
      </c>
      <c r="R107" s="161">
        <v>0</v>
      </c>
      <c r="S107" s="161">
        <v>0</v>
      </c>
      <c r="T107" s="161">
        <v>0</v>
      </c>
      <c r="U107" s="161">
        <v>0</v>
      </c>
      <c r="V107" s="161">
        <v>0</v>
      </c>
      <c r="W107" s="161">
        <v>0</v>
      </c>
      <c r="X107" s="161">
        <v>0</v>
      </c>
      <c r="Y107" s="163"/>
      <c r="Z107" s="163"/>
    </row>
    <row r="108" spans="2:140" hidden="1" outlineLevel="2">
      <c r="B108" s="159" t="str">
        <f t="shared" si="5"/>
        <v>On-Demand</v>
      </c>
      <c r="C108" s="160">
        <f t="shared" si="4"/>
        <v>46784</v>
      </c>
      <c r="G108" s="161">
        <v>0</v>
      </c>
      <c r="H108" s="161">
        <v>0</v>
      </c>
      <c r="I108" s="161">
        <v>0</v>
      </c>
      <c r="J108" s="161"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25</v>
      </c>
      <c r="P108" s="161">
        <f t="shared" si="6"/>
        <v>12.5</v>
      </c>
      <c r="Q108" s="161">
        <v>0</v>
      </c>
      <c r="R108" s="161">
        <v>0</v>
      </c>
      <c r="S108" s="161">
        <v>0</v>
      </c>
      <c r="T108" s="161">
        <v>0</v>
      </c>
      <c r="U108" s="161">
        <v>0</v>
      </c>
      <c r="V108" s="161">
        <v>0</v>
      </c>
      <c r="W108" s="161">
        <v>0</v>
      </c>
      <c r="X108" s="161">
        <v>0</v>
      </c>
      <c r="Y108" s="163"/>
      <c r="Z108" s="163"/>
    </row>
    <row r="109" spans="2:140" ht="13" hidden="1" outlineLevel="2">
      <c r="B109" s="159" t="str">
        <f t="shared" si="5"/>
        <v>On-Demand</v>
      </c>
      <c r="C109" s="160">
        <f t="shared" si="4"/>
        <v>46813</v>
      </c>
      <c r="D109" s="124"/>
      <c r="E109" s="124"/>
      <c r="F109" s="124"/>
      <c r="G109" s="161">
        <v>0</v>
      </c>
      <c r="H109" s="161">
        <v>0</v>
      </c>
      <c r="I109" s="161">
        <v>0</v>
      </c>
      <c r="J109" s="161">
        <v>0</v>
      </c>
      <c r="K109" s="161">
        <v>0</v>
      </c>
      <c r="L109" s="161">
        <v>0</v>
      </c>
      <c r="M109" s="161">
        <v>0</v>
      </c>
      <c r="N109" s="161">
        <v>0</v>
      </c>
      <c r="O109" s="161">
        <v>25</v>
      </c>
      <c r="P109" s="161">
        <f t="shared" si="6"/>
        <v>12.5</v>
      </c>
      <c r="Q109" s="161">
        <v>0</v>
      </c>
      <c r="R109" s="161">
        <v>0</v>
      </c>
      <c r="S109" s="161">
        <v>0</v>
      </c>
      <c r="T109" s="161">
        <v>0</v>
      </c>
      <c r="U109" s="161">
        <v>0</v>
      </c>
      <c r="V109" s="161">
        <v>0</v>
      </c>
      <c r="W109" s="161">
        <v>0</v>
      </c>
      <c r="X109" s="161">
        <v>0</v>
      </c>
      <c r="Y109" s="163"/>
      <c r="Z109" s="163"/>
    </row>
    <row r="110" spans="2:140" ht="13" hidden="1" outlineLevel="2">
      <c r="B110" s="159" t="str">
        <f t="shared" si="5"/>
        <v>On-Demand</v>
      </c>
      <c r="C110" s="160">
        <f t="shared" si="4"/>
        <v>46844</v>
      </c>
      <c r="D110" s="164"/>
      <c r="G110" s="161">
        <v>0</v>
      </c>
      <c r="H110" s="161">
        <v>0</v>
      </c>
      <c r="I110" s="161">
        <v>0</v>
      </c>
      <c r="J110" s="161">
        <v>0</v>
      </c>
      <c r="K110" s="161">
        <v>0</v>
      </c>
      <c r="L110" s="161">
        <v>0</v>
      </c>
      <c r="M110" s="161">
        <v>0</v>
      </c>
      <c r="N110" s="161">
        <v>0</v>
      </c>
      <c r="O110" s="161">
        <v>25</v>
      </c>
      <c r="P110" s="161">
        <f t="shared" si="6"/>
        <v>12.5</v>
      </c>
      <c r="Q110" s="161">
        <v>0</v>
      </c>
      <c r="R110" s="161">
        <v>0</v>
      </c>
      <c r="S110" s="161">
        <v>0</v>
      </c>
      <c r="T110" s="161">
        <v>0</v>
      </c>
      <c r="U110" s="161">
        <v>0</v>
      </c>
      <c r="V110" s="161">
        <v>0</v>
      </c>
      <c r="W110" s="161">
        <v>0</v>
      </c>
      <c r="X110" s="161">
        <v>0</v>
      </c>
      <c r="Y110" s="166"/>
      <c r="Z110" s="166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  <c r="AZ110" s="167"/>
      <c r="BA110" s="167"/>
      <c r="BB110" s="167"/>
      <c r="BC110" s="167"/>
      <c r="BD110" s="167"/>
      <c r="BE110" s="167"/>
      <c r="BF110" s="167"/>
      <c r="BG110" s="167"/>
      <c r="BH110" s="167"/>
      <c r="BI110" s="167"/>
      <c r="BJ110" s="167"/>
      <c r="BK110" s="167"/>
      <c r="BL110" s="167"/>
      <c r="BM110" s="167"/>
      <c r="BN110" s="167"/>
      <c r="BO110" s="167"/>
      <c r="BP110" s="167"/>
      <c r="BQ110" s="167"/>
      <c r="BR110" s="167"/>
      <c r="BS110" s="167"/>
      <c r="BT110" s="167"/>
      <c r="BU110" s="167"/>
      <c r="BV110" s="167"/>
      <c r="BW110" s="167"/>
      <c r="BX110" s="167"/>
      <c r="BY110" s="167"/>
      <c r="BZ110" s="167"/>
      <c r="CA110" s="167"/>
      <c r="CB110" s="167"/>
      <c r="CC110" s="167"/>
      <c r="CD110" s="167"/>
      <c r="CE110" s="167"/>
      <c r="CF110" s="167"/>
      <c r="CG110" s="167"/>
      <c r="CH110" s="167"/>
      <c r="CI110" s="167"/>
      <c r="CJ110" s="167"/>
      <c r="CK110" s="167"/>
      <c r="CL110" s="167"/>
      <c r="CM110" s="167"/>
      <c r="CN110" s="167"/>
      <c r="CO110" s="167"/>
      <c r="CP110" s="167"/>
      <c r="CQ110" s="167"/>
      <c r="CR110" s="167"/>
      <c r="CS110" s="167"/>
      <c r="CT110" s="167"/>
      <c r="CU110" s="167"/>
      <c r="CV110" s="167"/>
      <c r="CW110" s="167"/>
      <c r="CX110" s="167"/>
      <c r="CY110" s="167"/>
      <c r="CZ110" s="167"/>
      <c r="DA110" s="167"/>
      <c r="DB110" s="167"/>
      <c r="DC110" s="167"/>
      <c r="DD110" s="167"/>
      <c r="DE110" s="167"/>
      <c r="DF110" s="167"/>
      <c r="DG110" s="167"/>
      <c r="DH110" s="167"/>
      <c r="DI110" s="167"/>
      <c r="DJ110" s="167"/>
      <c r="DK110" s="167"/>
      <c r="DL110" s="167"/>
      <c r="DM110" s="167"/>
      <c r="DN110" s="167"/>
      <c r="DO110" s="167"/>
      <c r="DP110" s="167"/>
      <c r="DQ110" s="167"/>
      <c r="DR110" s="167"/>
      <c r="DS110" s="167"/>
      <c r="DT110" s="167"/>
      <c r="DU110" s="167"/>
      <c r="DV110" s="167"/>
      <c r="DW110" s="167"/>
      <c r="DX110" s="167"/>
      <c r="DY110" s="167"/>
      <c r="DZ110" s="167"/>
      <c r="EA110" s="167"/>
      <c r="EB110" s="167"/>
      <c r="EC110" s="167"/>
      <c r="ED110" s="167"/>
      <c r="EE110" s="167"/>
      <c r="EF110" s="167"/>
      <c r="EG110" s="167"/>
      <c r="EH110" s="167"/>
      <c r="EI110" s="167"/>
      <c r="EJ110" s="167"/>
    </row>
    <row r="111" spans="2:140" ht="13" hidden="1" outlineLevel="2">
      <c r="B111" s="159" t="str">
        <f t="shared" si="5"/>
        <v>On-Demand</v>
      </c>
      <c r="C111" s="160">
        <f t="shared" si="4"/>
        <v>46874</v>
      </c>
      <c r="D111" s="164"/>
      <c r="G111" s="161">
        <v>0</v>
      </c>
      <c r="H111" s="161">
        <v>0</v>
      </c>
      <c r="I111" s="161">
        <v>0</v>
      </c>
      <c r="J111" s="161"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25</v>
      </c>
      <c r="P111" s="161">
        <f t="shared" si="6"/>
        <v>12.5</v>
      </c>
      <c r="Q111" s="161">
        <v>0</v>
      </c>
      <c r="R111" s="161">
        <v>0</v>
      </c>
      <c r="S111" s="161">
        <v>0</v>
      </c>
      <c r="T111" s="161">
        <v>0</v>
      </c>
      <c r="U111" s="161">
        <v>0</v>
      </c>
      <c r="V111" s="161">
        <v>0</v>
      </c>
      <c r="W111" s="161">
        <v>0</v>
      </c>
      <c r="X111" s="161">
        <v>0</v>
      </c>
      <c r="Y111" s="168"/>
      <c r="Z111" s="168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169"/>
      <c r="DH111" s="169"/>
      <c r="DI111" s="169"/>
      <c r="DJ111" s="169"/>
      <c r="DK111" s="169"/>
      <c r="DL111" s="169"/>
      <c r="DM111" s="169"/>
      <c r="DN111" s="169"/>
      <c r="DO111" s="169"/>
      <c r="DP111" s="169"/>
      <c r="DQ111" s="169"/>
      <c r="DR111" s="169"/>
      <c r="DS111" s="169"/>
      <c r="DT111" s="169"/>
      <c r="DU111" s="169"/>
      <c r="DV111" s="169"/>
      <c r="DW111" s="169"/>
      <c r="DX111" s="169"/>
      <c r="DY111" s="169"/>
      <c r="DZ111" s="169"/>
      <c r="EA111" s="169"/>
      <c r="EB111" s="169"/>
      <c r="EC111" s="169"/>
      <c r="ED111" s="169"/>
      <c r="EE111" s="169"/>
      <c r="EF111" s="169"/>
      <c r="EG111" s="169"/>
      <c r="EH111" s="169"/>
      <c r="EI111" s="169"/>
      <c r="EJ111" s="169"/>
    </row>
    <row r="112" spans="2:140" hidden="1" outlineLevel="2">
      <c r="B112" s="159" t="str">
        <f t="shared" si="5"/>
        <v>On-Demand</v>
      </c>
      <c r="C112" s="160">
        <f t="shared" si="4"/>
        <v>46905</v>
      </c>
      <c r="D112" s="164"/>
      <c r="G112" s="161">
        <v>0</v>
      </c>
      <c r="H112" s="161">
        <v>0</v>
      </c>
      <c r="I112" s="161">
        <v>0</v>
      </c>
      <c r="J112" s="161">
        <v>0</v>
      </c>
      <c r="K112" s="161">
        <v>0</v>
      </c>
      <c r="L112" s="161">
        <v>0</v>
      </c>
      <c r="M112" s="161">
        <v>0</v>
      </c>
      <c r="N112" s="161">
        <v>0</v>
      </c>
      <c r="O112" s="161">
        <v>0</v>
      </c>
      <c r="P112" s="161">
        <f t="shared" si="6"/>
        <v>0</v>
      </c>
      <c r="Q112" s="161">
        <v>0</v>
      </c>
      <c r="R112" s="161">
        <v>0</v>
      </c>
      <c r="S112" s="161">
        <v>0</v>
      </c>
      <c r="T112" s="161">
        <v>0</v>
      </c>
      <c r="U112" s="161">
        <v>0</v>
      </c>
      <c r="V112" s="161">
        <v>0</v>
      </c>
      <c r="W112" s="161">
        <v>0</v>
      </c>
      <c r="X112" s="161">
        <v>0</v>
      </c>
      <c r="Y112" s="161"/>
      <c r="Z112" s="161"/>
      <c r="AA112" s="165"/>
      <c r="AB112" s="165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65"/>
      <c r="BF112" s="165"/>
      <c r="BG112" s="165"/>
      <c r="BH112" s="165"/>
      <c r="BI112" s="165"/>
      <c r="BJ112" s="165"/>
      <c r="BK112" s="165"/>
      <c r="BL112" s="165"/>
      <c r="BM112" s="165"/>
      <c r="BN112" s="165"/>
      <c r="BO112" s="165"/>
      <c r="BP112" s="165"/>
      <c r="BQ112" s="165"/>
      <c r="BR112" s="165"/>
      <c r="BS112" s="165"/>
      <c r="BT112" s="165"/>
      <c r="BU112" s="165"/>
      <c r="BV112" s="165"/>
      <c r="BW112" s="165"/>
      <c r="BX112" s="165"/>
      <c r="BY112" s="165"/>
      <c r="BZ112" s="165"/>
      <c r="CA112" s="165"/>
      <c r="CB112" s="165"/>
      <c r="CC112" s="165"/>
      <c r="CD112" s="165"/>
      <c r="CE112" s="165"/>
      <c r="CF112" s="165"/>
      <c r="CG112" s="165"/>
      <c r="CH112" s="165"/>
      <c r="CI112" s="165"/>
      <c r="CJ112" s="165"/>
      <c r="CK112" s="165"/>
      <c r="CL112" s="165"/>
      <c r="CM112" s="165"/>
      <c r="CN112" s="165"/>
      <c r="CO112" s="165"/>
      <c r="CP112" s="165"/>
      <c r="CQ112" s="165"/>
      <c r="CR112" s="165"/>
      <c r="CS112" s="165"/>
      <c r="CT112" s="165"/>
      <c r="CU112" s="165"/>
      <c r="CV112" s="165"/>
      <c r="CW112" s="165"/>
      <c r="CX112" s="165"/>
      <c r="CY112" s="165"/>
      <c r="CZ112" s="165"/>
      <c r="DA112" s="165"/>
      <c r="DB112" s="165"/>
      <c r="DC112" s="165"/>
      <c r="DD112" s="165"/>
      <c r="DE112" s="165"/>
      <c r="DF112" s="165"/>
      <c r="DG112" s="165"/>
      <c r="DH112" s="165"/>
      <c r="DI112" s="165"/>
      <c r="DJ112" s="165"/>
      <c r="DK112" s="165"/>
      <c r="DL112" s="165"/>
      <c r="DM112" s="165"/>
      <c r="DN112" s="165"/>
      <c r="DO112" s="165"/>
      <c r="DP112" s="165"/>
      <c r="DQ112" s="165"/>
      <c r="DR112" s="165"/>
      <c r="DS112" s="165"/>
      <c r="DT112" s="165"/>
      <c r="DU112" s="165"/>
      <c r="DV112" s="165"/>
      <c r="DW112" s="165"/>
      <c r="DX112" s="165"/>
      <c r="DY112" s="165"/>
      <c r="DZ112" s="165"/>
      <c r="EA112" s="165"/>
      <c r="EB112" s="165"/>
      <c r="EC112" s="165"/>
      <c r="ED112" s="165"/>
      <c r="EE112" s="165"/>
      <c r="EF112" s="165"/>
      <c r="EG112" s="165"/>
      <c r="EH112" s="165"/>
      <c r="EI112" s="165"/>
      <c r="EJ112" s="165"/>
    </row>
    <row r="113" spans="2:140" ht="13" hidden="1" outlineLevel="2">
      <c r="B113" s="159" t="str">
        <f t="shared" si="5"/>
        <v>On-Demand</v>
      </c>
      <c r="C113" s="160">
        <f t="shared" si="4"/>
        <v>46935</v>
      </c>
      <c r="D113" s="164"/>
      <c r="G113" s="161">
        <v>0</v>
      </c>
      <c r="H113" s="161">
        <v>0</v>
      </c>
      <c r="I113" s="161">
        <v>0</v>
      </c>
      <c r="J113" s="161">
        <v>0</v>
      </c>
      <c r="K113" s="161">
        <v>0</v>
      </c>
      <c r="L113" s="161">
        <v>0</v>
      </c>
      <c r="M113" s="161">
        <v>0</v>
      </c>
      <c r="N113" s="161">
        <v>0</v>
      </c>
      <c r="O113" s="161">
        <v>0</v>
      </c>
      <c r="P113" s="161">
        <f t="shared" si="6"/>
        <v>0</v>
      </c>
      <c r="Q113" s="161">
        <v>0</v>
      </c>
      <c r="R113" s="161">
        <v>0</v>
      </c>
      <c r="S113" s="161">
        <v>0</v>
      </c>
      <c r="T113" s="161">
        <v>0</v>
      </c>
      <c r="U113" s="161">
        <v>0</v>
      </c>
      <c r="V113" s="161">
        <v>0</v>
      </c>
      <c r="W113" s="161">
        <v>0</v>
      </c>
      <c r="X113" s="161">
        <v>0</v>
      </c>
      <c r="Y113" s="168"/>
      <c r="Z113" s="168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169"/>
      <c r="DH113" s="169"/>
      <c r="DI113" s="169"/>
      <c r="DJ113" s="169"/>
      <c r="DK113" s="169"/>
      <c r="DL113" s="169"/>
      <c r="DM113" s="169"/>
      <c r="DN113" s="169"/>
      <c r="DO113" s="169"/>
      <c r="DP113" s="169"/>
      <c r="DQ113" s="169"/>
      <c r="DR113" s="169"/>
      <c r="DS113" s="169"/>
      <c r="DT113" s="169"/>
      <c r="DU113" s="169"/>
      <c r="DV113" s="169"/>
      <c r="DW113" s="169"/>
      <c r="DX113" s="169"/>
      <c r="DY113" s="169"/>
      <c r="DZ113" s="169"/>
      <c r="EA113" s="169"/>
      <c r="EB113" s="169"/>
      <c r="EC113" s="169"/>
      <c r="ED113" s="169"/>
      <c r="EE113" s="169"/>
      <c r="EF113" s="169"/>
      <c r="EG113" s="169"/>
      <c r="EH113" s="169"/>
      <c r="EI113" s="169"/>
      <c r="EJ113" s="169"/>
    </row>
    <row r="114" spans="2:140" hidden="1" outlineLevel="2">
      <c r="B114" s="159" t="str">
        <f t="shared" si="5"/>
        <v>On-Demand</v>
      </c>
      <c r="C114" s="160">
        <f t="shared" si="4"/>
        <v>46966</v>
      </c>
      <c r="D114" s="164"/>
      <c r="G114" s="161">
        <v>0</v>
      </c>
      <c r="H114" s="161">
        <v>0</v>
      </c>
      <c r="I114" s="161">
        <v>0</v>
      </c>
      <c r="J114" s="161">
        <v>0</v>
      </c>
      <c r="K114" s="161">
        <v>0</v>
      </c>
      <c r="L114" s="161">
        <v>0</v>
      </c>
      <c r="M114" s="161">
        <v>0</v>
      </c>
      <c r="N114" s="161">
        <v>0</v>
      </c>
      <c r="O114" s="161">
        <v>0</v>
      </c>
      <c r="P114" s="161">
        <f t="shared" si="6"/>
        <v>0</v>
      </c>
      <c r="Q114" s="161">
        <v>0</v>
      </c>
      <c r="R114" s="161">
        <v>0</v>
      </c>
      <c r="S114" s="161">
        <v>0</v>
      </c>
      <c r="T114" s="161">
        <v>0</v>
      </c>
      <c r="U114" s="161">
        <v>0</v>
      </c>
      <c r="V114" s="161">
        <v>0</v>
      </c>
      <c r="W114" s="161">
        <v>0</v>
      </c>
      <c r="X114" s="161">
        <v>0</v>
      </c>
      <c r="Y114" s="161"/>
      <c r="Z114" s="161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170"/>
      <c r="DH114" s="170"/>
      <c r="DI114" s="170"/>
      <c r="DJ114" s="170"/>
      <c r="DK114" s="170"/>
      <c r="DL114" s="170"/>
      <c r="DM114" s="170"/>
      <c r="DN114" s="170"/>
      <c r="DO114" s="170"/>
      <c r="DP114" s="170"/>
      <c r="DQ114" s="170"/>
      <c r="DR114" s="170"/>
      <c r="DS114" s="170"/>
      <c r="DT114" s="170"/>
      <c r="DU114" s="170"/>
      <c r="DV114" s="170"/>
      <c r="DW114" s="170"/>
      <c r="DX114" s="170"/>
      <c r="DY114" s="170"/>
      <c r="DZ114" s="170"/>
      <c r="EA114" s="170"/>
      <c r="EB114" s="170"/>
      <c r="EC114" s="170"/>
      <c r="ED114" s="170"/>
      <c r="EE114" s="170"/>
      <c r="EF114" s="170"/>
      <c r="EG114" s="170"/>
      <c r="EH114" s="170"/>
      <c r="EI114" s="170"/>
      <c r="EJ114" s="170"/>
    </row>
    <row r="115" spans="2:140" ht="13" hidden="1" outlineLevel="2">
      <c r="B115" s="159" t="str">
        <f t="shared" si="5"/>
        <v>On-Demand</v>
      </c>
      <c r="C115" s="160">
        <f t="shared" si="4"/>
        <v>46997</v>
      </c>
      <c r="D115" s="164"/>
      <c r="G115" s="161">
        <v>0</v>
      </c>
      <c r="H115" s="161">
        <v>0</v>
      </c>
      <c r="I115" s="161">
        <v>0</v>
      </c>
      <c r="J115" s="161">
        <v>0</v>
      </c>
      <c r="K115" s="161">
        <v>0</v>
      </c>
      <c r="L115" s="161">
        <v>0</v>
      </c>
      <c r="M115" s="161">
        <v>0</v>
      </c>
      <c r="N115" s="161">
        <v>0</v>
      </c>
      <c r="O115" s="161">
        <v>0</v>
      </c>
      <c r="P115" s="161">
        <f t="shared" si="6"/>
        <v>0</v>
      </c>
      <c r="Q115" s="161">
        <v>0</v>
      </c>
      <c r="R115" s="161">
        <v>0</v>
      </c>
      <c r="S115" s="161">
        <v>0</v>
      </c>
      <c r="T115" s="161">
        <v>0</v>
      </c>
      <c r="U115" s="161">
        <v>0</v>
      </c>
      <c r="V115" s="161">
        <v>0</v>
      </c>
      <c r="W115" s="161">
        <v>0</v>
      </c>
      <c r="X115" s="161">
        <v>0</v>
      </c>
      <c r="Y115" s="168"/>
      <c r="Z115" s="168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169"/>
      <c r="DH115" s="169"/>
      <c r="DI115" s="169"/>
      <c r="DJ115" s="169"/>
      <c r="DK115" s="169"/>
      <c r="DL115" s="169"/>
      <c r="DM115" s="169"/>
      <c r="DN115" s="169"/>
      <c r="DO115" s="169"/>
      <c r="DP115" s="169"/>
      <c r="DQ115" s="169"/>
      <c r="DR115" s="169"/>
      <c r="DS115" s="169"/>
      <c r="DT115" s="169"/>
      <c r="DU115" s="169"/>
      <c r="DV115" s="169"/>
      <c r="DW115" s="169"/>
      <c r="DX115" s="169"/>
      <c r="DY115" s="169"/>
      <c r="DZ115" s="169"/>
      <c r="EA115" s="169"/>
      <c r="EB115" s="169"/>
      <c r="EC115" s="169"/>
      <c r="ED115" s="169"/>
      <c r="EE115" s="169"/>
      <c r="EF115" s="169"/>
      <c r="EG115" s="169"/>
      <c r="EH115" s="169"/>
      <c r="EI115" s="169"/>
      <c r="EJ115" s="169"/>
    </row>
    <row r="116" spans="2:140" hidden="1" outlineLevel="2">
      <c r="B116" s="159" t="str">
        <f t="shared" si="5"/>
        <v>On-Demand</v>
      </c>
      <c r="C116" s="160">
        <f t="shared" si="4"/>
        <v>47027</v>
      </c>
      <c r="D116" s="164"/>
      <c r="G116" s="161">
        <v>0</v>
      </c>
      <c r="H116" s="161">
        <v>0</v>
      </c>
      <c r="I116" s="161">
        <v>0</v>
      </c>
      <c r="J116" s="161">
        <v>0</v>
      </c>
      <c r="K116" s="161">
        <v>0</v>
      </c>
      <c r="L116" s="161">
        <v>0</v>
      </c>
      <c r="M116" s="161">
        <v>0</v>
      </c>
      <c r="N116" s="161">
        <v>0</v>
      </c>
      <c r="O116" s="161">
        <v>0</v>
      </c>
      <c r="P116" s="161">
        <f t="shared" si="6"/>
        <v>0</v>
      </c>
      <c r="Q116" s="161">
        <v>0</v>
      </c>
      <c r="R116" s="161">
        <v>0</v>
      </c>
      <c r="S116" s="161">
        <v>0</v>
      </c>
      <c r="T116" s="161">
        <v>0</v>
      </c>
      <c r="U116" s="161">
        <v>0</v>
      </c>
      <c r="V116" s="161">
        <v>0</v>
      </c>
      <c r="W116" s="161">
        <v>0</v>
      </c>
      <c r="X116" s="161">
        <v>0</v>
      </c>
      <c r="Y116" s="161"/>
      <c r="Z116" s="161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170"/>
      <c r="DH116" s="170"/>
      <c r="DI116" s="170"/>
      <c r="DJ116" s="170"/>
      <c r="DK116" s="170"/>
      <c r="DL116" s="170"/>
      <c r="DM116" s="170"/>
      <c r="DN116" s="170"/>
      <c r="DO116" s="170"/>
      <c r="DP116" s="170"/>
      <c r="DQ116" s="170"/>
      <c r="DR116" s="170"/>
      <c r="DS116" s="170"/>
      <c r="DT116" s="170"/>
      <c r="DU116" s="170"/>
      <c r="DV116" s="170"/>
      <c r="DW116" s="170"/>
      <c r="DX116" s="170"/>
      <c r="DY116" s="170"/>
      <c r="DZ116" s="170"/>
      <c r="EA116" s="170"/>
      <c r="EB116" s="170"/>
      <c r="EC116" s="170"/>
      <c r="ED116" s="170"/>
      <c r="EE116" s="170"/>
      <c r="EF116" s="170"/>
      <c r="EG116" s="170"/>
      <c r="EH116" s="170"/>
      <c r="EI116" s="170"/>
      <c r="EJ116" s="170"/>
    </row>
    <row r="117" spans="2:140" ht="13" hidden="1" outlineLevel="2">
      <c r="B117" s="159" t="str">
        <f t="shared" si="5"/>
        <v>On-Demand</v>
      </c>
      <c r="C117" s="160">
        <f t="shared" si="4"/>
        <v>47058</v>
      </c>
      <c r="D117" s="164"/>
      <c r="G117" s="161">
        <v>0</v>
      </c>
      <c r="H117" s="161">
        <v>0</v>
      </c>
      <c r="I117" s="161">
        <v>0</v>
      </c>
      <c r="J117" s="161">
        <v>0</v>
      </c>
      <c r="K117" s="161">
        <v>0</v>
      </c>
      <c r="L117" s="161">
        <v>0</v>
      </c>
      <c r="M117" s="161">
        <v>0</v>
      </c>
      <c r="N117" s="161">
        <v>0</v>
      </c>
      <c r="O117" s="161">
        <v>0</v>
      </c>
      <c r="P117" s="161">
        <f t="shared" si="6"/>
        <v>0</v>
      </c>
      <c r="Q117" s="161">
        <v>0</v>
      </c>
      <c r="R117" s="161">
        <v>0</v>
      </c>
      <c r="S117" s="161">
        <v>0</v>
      </c>
      <c r="T117" s="161">
        <v>0</v>
      </c>
      <c r="U117" s="161">
        <v>0</v>
      </c>
      <c r="V117" s="161">
        <v>0</v>
      </c>
      <c r="W117" s="161">
        <v>0</v>
      </c>
      <c r="X117" s="161">
        <v>0</v>
      </c>
      <c r="Y117" s="168"/>
      <c r="Z117" s="168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169"/>
      <c r="DH117" s="169"/>
      <c r="DI117" s="169"/>
      <c r="DJ117" s="169"/>
      <c r="DK117" s="169"/>
      <c r="DL117" s="169"/>
      <c r="DM117" s="169"/>
      <c r="DN117" s="169"/>
      <c r="DO117" s="169"/>
      <c r="DP117" s="169"/>
      <c r="DQ117" s="169"/>
      <c r="DR117" s="169"/>
      <c r="DS117" s="169"/>
      <c r="DT117" s="169"/>
      <c r="DU117" s="169"/>
      <c r="DV117" s="169"/>
      <c r="DW117" s="169"/>
      <c r="DX117" s="169"/>
      <c r="DY117" s="169"/>
      <c r="DZ117" s="169"/>
      <c r="EA117" s="169"/>
      <c r="EB117" s="169"/>
      <c r="EC117" s="169"/>
      <c r="ED117" s="169"/>
      <c r="EE117" s="169"/>
      <c r="EF117" s="169"/>
      <c r="EG117" s="169"/>
      <c r="EH117" s="169"/>
      <c r="EI117" s="169"/>
      <c r="EJ117" s="169"/>
    </row>
    <row r="118" spans="2:140" hidden="1" outlineLevel="2">
      <c r="B118" s="159" t="str">
        <f t="shared" si="5"/>
        <v>On-Demand</v>
      </c>
      <c r="C118" s="160">
        <f t="shared" si="4"/>
        <v>47088</v>
      </c>
      <c r="D118" s="164"/>
      <c r="G118" s="161">
        <v>0</v>
      </c>
      <c r="H118" s="161">
        <v>0</v>
      </c>
      <c r="I118" s="161">
        <v>0</v>
      </c>
      <c r="J118" s="161">
        <v>0</v>
      </c>
      <c r="K118" s="161">
        <v>0</v>
      </c>
      <c r="L118" s="161">
        <v>0</v>
      </c>
      <c r="M118" s="161">
        <v>0</v>
      </c>
      <c r="N118" s="161">
        <v>0</v>
      </c>
      <c r="O118" s="161">
        <v>0</v>
      </c>
      <c r="P118" s="161">
        <f t="shared" si="6"/>
        <v>0</v>
      </c>
      <c r="Q118" s="161">
        <v>0</v>
      </c>
      <c r="R118" s="161">
        <v>0</v>
      </c>
      <c r="S118" s="161">
        <v>0</v>
      </c>
      <c r="T118" s="161">
        <v>0</v>
      </c>
      <c r="U118" s="161">
        <v>0</v>
      </c>
      <c r="V118" s="161">
        <v>0</v>
      </c>
      <c r="W118" s="161">
        <v>0</v>
      </c>
      <c r="X118" s="161">
        <v>0</v>
      </c>
      <c r="Y118" s="161"/>
      <c r="Z118" s="161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170"/>
      <c r="DH118" s="170"/>
      <c r="DI118" s="170"/>
      <c r="DJ118" s="170"/>
      <c r="DK118" s="170"/>
      <c r="DL118" s="170"/>
      <c r="DM118" s="170"/>
      <c r="DN118" s="170"/>
      <c r="DO118" s="170"/>
      <c r="DP118" s="170"/>
      <c r="DQ118" s="170"/>
      <c r="DR118" s="170"/>
      <c r="DS118" s="170"/>
      <c r="DT118" s="170"/>
      <c r="DU118" s="170"/>
      <c r="DV118" s="170"/>
      <c r="DW118" s="170"/>
      <c r="DX118" s="170"/>
      <c r="DY118" s="170"/>
      <c r="DZ118" s="170"/>
      <c r="EA118" s="170"/>
      <c r="EB118" s="170"/>
      <c r="EC118" s="170"/>
      <c r="ED118" s="170"/>
      <c r="EE118" s="170"/>
      <c r="EF118" s="170"/>
      <c r="EG118" s="170"/>
      <c r="EH118" s="170"/>
      <c r="EI118" s="170"/>
      <c r="EJ118" s="170"/>
    </row>
    <row r="119" spans="2:140" hidden="1" outlineLevel="2">
      <c r="B119" s="159" t="str">
        <f t="shared" si="5"/>
        <v>On-Demand</v>
      </c>
      <c r="C119" s="160">
        <f t="shared" si="4"/>
        <v>47119</v>
      </c>
      <c r="D119" s="164"/>
      <c r="G119" s="161">
        <v>0</v>
      </c>
      <c r="H119" s="161">
        <v>0</v>
      </c>
      <c r="I119" s="161">
        <v>0</v>
      </c>
      <c r="J119" s="161">
        <v>0</v>
      </c>
      <c r="K119" s="161">
        <v>0</v>
      </c>
      <c r="L119" s="161">
        <v>0</v>
      </c>
      <c r="M119" s="161">
        <v>0</v>
      </c>
      <c r="N119" s="161">
        <v>0</v>
      </c>
      <c r="O119" s="161">
        <v>0</v>
      </c>
      <c r="P119" s="161">
        <f t="shared" si="6"/>
        <v>0</v>
      </c>
      <c r="Q119" s="161">
        <v>0</v>
      </c>
      <c r="R119" s="161">
        <v>0</v>
      </c>
      <c r="S119" s="161">
        <v>0</v>
      </c>
      <c r="T119" s="161">
        <v>0</v>
      </c>
      <c r="U119" s="161">
        <v>0</v>
      </c>
      <c r="V119" s="161">
        <v>0</v>
      </c>
      <c r="W119" s="161">
        <v>0</v>
      </c>
      <c r="X119" s="161">
        <v>0</v>
      </c>
      <c r="Y119" s="161"/>
      <c r="Z119" s="161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170"/>
      <c r="DH119" s="170"/>
      <c r="DI119" s="170"/>
      <c r="DJ119" s="170"/>
      <c r="DK119" s="170"/>
      <c r="DL119" s="170"/>
      <c r="DM119" s="170"/>
      <c r="DN119" s="170"/>
      <c r="DO119" s="170"/>
      <c r="DP119" s="170"/>
      <c r="DQ119" s="170"/>
      <c r="DR119" s="170"/>
      <c r="DS119" s="170"/>
      <c r="DT119" s="170"/>
      <c r="DU119" s="170"/>
      <c r="DV119" s="170"/>
      <c r="DW119" s="170"/>
      <c r="DX119" s="170"/>
      <c r="DY119" s="170"/>
      <c r="DZ119" s="170"/>
      <c r="EA119" s="170"/>
      <c r="EB119" s="170"/>
      <c r="EC119" s="170"/>
      <c r="ED119" s="170"/>
      <c r="EE119" s="170"/>
      <c r="EF119" s="170"/>
      <c r="EG119" s="170"/>
      <c r="EH119" s="170"/>
      <c r="EI119" s="170"/>
      <c r="EJ119" s="170"/>
    </row>
    <row r="120" spans="2:140" hidden="1" outlineLevel="2">
      <c r="B120" s="159" t="str">
        <f t="shared" si="5"/>
        <v>On-Demand</v>
      </c>
      <c r="C120" s="160">
        <f t="shared" si="4"/>
        <v>47150</v>
      </c>
      <c r="D120" s="164"/>
      <c r="G120" s="161">
        <v>0</v>
      </c>
      <c r="H120" s="161">
        <v>0</v>
      </c>
      <c r="I120" s="161">
        <v>0</v>
      </c>
      <c r="J120" s="161">
        <v>0</v>
      </c>
      <c r="K120" s="161">
        <v>0</v>
      </c>
      <c r="L120" s="161">
        <v>0</v>
      </c>
      <c r="M120" s="161">
        <v>0</v>
      </c>
      <c r="N120" s="161">
        <v>0</v>
      </c>
      <c r="O120" s="161">
        <v>0</v>
      </c>
      <c r="P120" s="161">
        <f t="shared" si="6"/>
        <v>0</v>
      </c>
      <c r="Q120" s="161">
        <v>0</v>
      </c>
      <c r="R120" s="161">
        <v>0</v>
      </c>
      <c r="S120" s="161">
        <v>0</v>
      </c>
      <c r="T120" s="161">
        <v>0</v>
      </c>
      <c r="U120" s="161">
        <v>0</v>
      </c>
      <c r="V120" s="161">
        <v>0</v>
      </c>
      <c r="W120" s="161">
        <v>0</v>
      </c>
      <c r="X120" s="161">
        <v>0</v>
      </c>
      <c r="Y120" s="163"/>
      <c r="Z120" s="163"/>
    </row>
    <row r="121" spans="2:140" hidden="1" outlineLevel="2">
      <c r="B121" s="159" t="str">
        <f t="shared" si="5"/>
        <v>On-Demand</v>
      </c>
      <c r="C121" s="160">
        <f t="shared" si="4"/>
        <v>47178</v>
      </c>
      <c r="G121" s="161">
        <v>0</v>
      </c>
      <c r="H121" s="161">
        <v>0</v>
      </c>
      <c r="I121" s="161">
        <v>0</v>
      </c>
      <c r="J121" s="161">
        <v>0</v>
      </c>
      <c r="K121" s="161">
        <v>0</v>
      </c>
      <c r="L121" s="161">
        <v>0</v>
      </c>
      <c r="M121" s="161">
        <v>0</v>
      </c>
      <c r="N121" s="161">
        <v>0</v>
      </c>
      <c r="O121" s="161">
        <v>0</v>
      </c>
      <c r="P121" s="161">
        <f t="shared" si="6"/>
        <v>0</v>
      </c>
      <c r="Q121" s="161">
        <v>0</v>
      </c>
      <c r="R121" s="161">
        <v>0</v>
      </c>
      <c r="S121" s="161">
        <v>0</v>
      </c>
      <c r="T121" s="161">
        <v>0</v>
      </c>
      <c r="U121" s="161">
        <v>0</v>
      </c>
      <c r="V121" s="161">
        <v>0</v>
      </c>
      <c r="W121" s="161">
        <v>0</v>
      </c>
      <c r="X121" s="161">
        <v>0</v>
      </c>
      <c r="Y121" s="163"/>
      <c r="Z121" s="163"/>
    </row>
    <row r="122" spans="2:140" hidden="1" outlineLevel="2">
      <c r="B122" s="159" t="str">
        <f t="shared" si="5"/>
        <v>On-Demand</v>
      </c>
      <c r="C122" s="160">
        <f t="shared" si="4"/>
        <v>47209</v>
      </c>
      <c r="G122" s="161">
        <v>0</v>
      </c>
      <c r="H122" s="161">
        <v>0</v>
      </c>
      <c r="I122" s="161">
        <v>0</v>
      </c>
      <c r="J122" s="161">
        <v>0</v>
      </c>
      <c r="K122" s="161">
        <v>0</v>
      </c>
      <c r="L122" s="161">
        <v>0</v>
      </c>
      <c r="M122" s="161">
        <v>0</v>
      </c>
      <c r="N122" s="161">
        <v>0</v>
      </c>
      <c r="O122" s="161">
        <v>0</v>
      </c>
      <c r="P122" s="161">
        <f t="shared" si="6"/>
        <v>0</v>
      </c>
      <c r="Q122" s="161">
        <v>0</v>
      </c>
      <c r="R122" s="161">
        <v>0</v>
      </c>
      <c r="S122" s="161">
        <v>0</v>
      </c>
      <c r="T122" s="161">
        <v>0</v>
      </c>
      <c r="U122" s="161">
        <v>0</v>
      </c>
      <c r="V122" s="161">
        <v>0</v>
      </c>
      <c r="W122" s="161">
        <v>0</v>
      </c>
      <c r="X122" s="161">
        <v>0</v>
      </c>
      <c r="Y122" s="163"/>
      <c r="Z122" s="163"/>
    </row>
    <row r="123" spans="2:140" hidden="1" outlineLevel="2">
      <c r="B123" s="159" t="str">
        <f t="shared" si="5"/>
        <v>On-Demand</v>
      </c>
      <c r="C123" s="160">
        <f t="shared" si="4"/>
        <v>47239</v>
      </c>
      <c r="G123" s="161">
        <v>0</v>
      </c>
      <c r="H123" s="161">
        <v>0</v>
      </c>
      <c r="I123" s="161">
        <v>0</v>
      </c>
      <c r="J123" s="161">
        <v>0</v>
      </c>
      <c r="K123" s="161">
        <v>0</v>
      </c>
      <c r="L123" s="161">
        <v>0</v>
      </c>
      <c r="M123" s="161">
        <v>0</v>
      </c>
      <c r="N123" s="161">
        <v>0</v>
      </c>
      <c r="O123" s="161">
        <v>0</v>
      </c>
      <c r="P123" s="161">
        <f t="shared" si="6"/>
        <v>0</v>
      </c>
      <c r="Q123" s="161">
        <v>0</v>
      </c>
      <c r="R123" s="161">
        <v>0</v>
      </c>
      <c r="S123" s="161">
        <v>0</v>
      </c>
      <c r="T123" s="161">
        <v>0</v>
      </c>
      <c r="U123" s="161">
        <v>0</v>
      </c>
      <c r="V123" s="161">
        <v>0</v>
      </c>
      <c r="W123" s="161">
        <v>0</v>
      </c>
      <c r="X123" s="161">
        <v>0</v>
      </c>
      <c r="Y123" s="163"/>
      <c r="Z123" s="163"/>
    </row>
    <row r="124" spans="2:140" hidden="1" outlineLevel="2">
      <c r="B124" s="159" t="str">
        <f t="shared" si="5"/>
        <v>On-Demand</v>
      </c>
      <c r="C124" s="160">
        <f t="shared" si="4"/>
        <v>47270</v>
      </c>
      <c r="G124" s="161">
        <v>0</v>
      </c>
      <c r="H124" s="161">
        <v>0</v>
      </c>
      <c r="I124" s="161">
        <v>0</v>
      </c>
      <c r="J124" s="161">
        <v>0</v>
      </c>
      <c r="K124" s="161">
        <v>0</v>
      </c>
      <c r="L124" s="161">
        <v>0</v>
      </c>
      <c r="M124" s="161">
        <v>0</v>
      </c>
      <c r="N124" s="161">
        <v>0</v>
      </c>
      <c r="O124" s="161">
        <v>0</v>
      </c>
      <c r="P124" s="161">
        <f t="shared" si="6"/>
        <v>0</v>
      </c>
      <c r="Q124" s="161">
        <v>0</v>
      </c>
      <c r="R124" s="161">
        <v>0</v>
      </c>
      <c r="S124" s="161">
        <v>0</v>
      </c>
      <c r="T124" s="161">
        <v>0</v>
      </c>
      <c r="U124" s="161">
        <v>0</v>
      </c>
      <c r="V124" s="161">
        <v>0</v>
      </c>
      <c r="W124" s="161">
        <v>0</v>
      </c>
      <c r="X124" s="161">
        <v>0</v>
      </c>
      <c r="Y124" s="163"/>
      <c r="Z124" s="163"/>
    </row>
    <row r="125" spans="2:140" hidden="1" outlineLevel="2">
      <c r="B125" s="159" t="str">
        <f t="shared" si="5"/>
        <v>On-Demand</v>
      </c>
      <c r="C125" s="160">
        <f t="shared" si="4"/>
        <v>47300</v>
      </c>
      <c r="G125" s="161">
        <v>0</v>
      </c>
      <c r="H125" s="161">
        <v>0</v>
      </c>
      <c r="I125" s="161">
        <v>0</v>
      </c>
      <c r="J125" s="161">
        <v>0</v>
      </c>
      <c r="K125" s="161">
        <v>0</v>
      </c>
      <c r="L125" s="161">
        <v>0</v>
      </c>
      <c r="M125" s="161">
        <v>0</v>
      </c>
      <c r="N125" s="161">
        <v>0</v>
      </c>
      <c r="O125" s="161">
        <v>0</v>
      </c>
      <c r="P125" s="161">
        <f t="shared" si="6"/>
        <v>0</v>
      </c>
      <c r="Q125" s="161">
        <v>0</v>
      </c>
      <c r="R125" s="161">
        <v>0</v>
      </c>
      <c r="S125" s="161">
        <v>0</v>
      </c>
      <c r="T125" s="161">
        <v>0</v>
      </c>
      <c r="U125" s="161">
        <v>0</v>
      </c>
      <c r="V125" s="161">
        <v>0</v>
      </c>
      <c r="W125" s="161">
        <v>0</v>
      </c>
      <c r="X125" s="161">
        <v>0</v>
      </c>
      <c r="Y125" s="163"/>
      <c r="Z125" s="163"/>
    </row>
    <row r="126" spans="2:140" hidden="1" outlineLevel="2">
      <c r="B126" s="159" t="str">
        <f t="shared" si="5"/>
        <v>On-Demand</v>
      </c>
      <c r="C126" s="160">
        <f t="shared" si="4"/>
        <v>47331</v>
      </c>
      <c r="E126" s="114"/>
      <c r="F126" s="114"/>
      <c r="G126" s="161">
        <v>0</v>
      </c>
      <c r="H126" s="161">
        <v>0</v>
      </c>
      <c r="I126" s="161">
        <v>0</v>
      </c>
      <c r="J126" s="161">
        <v>0</v>
      </c>
      <c r="K126" s="161">
        <v>0</v>
      </c>
      <c r="L126" s="161">
        <v>0</v>
      </c>
      <c r="M126" s="161">
        <v>0</v>
      </c>
      <c r="N126" s="161">
        <v>0</v>
      </c>
      <c r="O126" s="161">
        <v>0</v>
      </c>
      <c r="P126" s="161">
        <f t="shared" si="6"/>
        <v>0</v>
      </c>
      <c r="Q126" s="161">
        <v>0</v>
      </c>
      <c r="R126" s="161">
        <v>0</v>
      </c>
      <c r="S126" s="161">
        <v>0</v>
      </c>
      <c r="T126" s="161">
        <v>0</v>
      </c>
      <c r="U126" s="161">
        <v>0</v>
      </c>
      <c r="V126" s="161">
        <v>0</v>
      </c>
      <c r="W126" s="161">
        <v>0</v>
      </c>
      <c r="X126" s="161">
        <v>0</v>
      </c>
      <c r="Y126" s="163"/>
      <c r="Z126" s="163"/>
    </row>
    <row r="127" spans="2:140" hidden="1" outlineLevel="2">
      <c r="B127" s="159" t="str">
        <f t="shared" si="5"/>
        <v>On-Demand</v>
      </c>
      <c r="C127" s="160">
        <f t="shared" si="4"/>
        <v>47362</v>
      </c>
      <c r="G127" s="161">
        <v>0</v>
      </c>
      <c r="H127" s="161">
        <v>0</v>
      </c>
      <c r="I127" s="161">
        <v>0</v>
      </c>
      <c r="J127" s="161">
        <v>0</v>
      </c>
      <c r="K127" s="161">
        <v>0</v>
      </c>
      <c r="L127" s="161">
        <v>0</v>
      </c>
      <c r="M127" s="161">
        <v>0</v>
      </c>
      <c r="N127" s="161">
        <v>0</v>
      </c>
      <c r="O127" s="161">
        <v>0</v>
      </c>
      <c r="P127" s="161">
        <f t="shared" si="6"/>
        <v>0</v>
      </c>
      <c r="Q127" s="161">
        <v>0</v>
      </c>
      <c r="R127" s="161">
        <v>0</v>
      </c>
      <c r="S127" s="161">
        <v>0</v>
      </c>
      <c r="T127" s="161">
        <v>0</v>
      </c>
      <c r="U127" s="161">
        <v>0</v>
      </c>
      <c r="V127" s="161">
        <v>0</v>
      </c>
      <c r="W127" s="161">
        <v>0</v>
      </c>
      <c r="X127" s="161">
        <v>0</v>
      </c>
      <c r="Y127" s="163"/>
      <c r="Z127" s="163"/>
    </row>
    <row r="128" spans="2:140" ht="13" hidden="1" outlineLevel="2">
      <c r="B128" s="159" t="str">
        <f t="shared" si="5"/>
        <v>On-Demand</v>
      </c>
      <c r="C128" s="160">
        <f t="shared" si="4"/>
        <v>47392</v>
      </c>
      <c r="D128" s="124"/>
      <c r="E128" s="124"/>
      <c r="F128" s="124"/>
      <c r="G128" s="161">
        <v>0</v>
      </c>
      <c r="H128" s="161">
        <v>0</v>
      </c>
      <c r="I128" s="161">
        <v>0</v>
      </c>
      <c r="J128" s="161">
        <v>0</v>
      </c>
      <c r="K128" s="161">
        <v>0</v>
      </c>
      <c r="L128" s="161">
        <v>0</v>
      </c>
      <c r="M128" s="161">
        <v>0</v>
      </c>
      <c r="N128" s="161">
        <v>0</v>
      </c>
      <c r="O128" s="161">
        <v>0</v>
      </c>
      <c r="P128" s="161">
        <f t="shared" si="6"/>
        <v>0</v>
      </c>
      <c r="Q128" s="161">
        <v>0</v>
      </c>
      <c r="R128" s="161">
        <v>0</v>
      </c>
      <c r="S128" s="161">
        <v>0</v>
      </c>
      <c r="T128" s="161">
        <v>0</v>
      </c>
      <c r="U128" s="161">
        <v>0</v>
      </c>
      <c r="V128" s="161">
        <v>0</v>
      </c>
      <c r="W128" s="161">
        <v>0</v>
      </c>
      <c r="X128" s="161">
        <v>0</v>
      </c>
      <c r="Y128" s="163"/>
      <c r="Z128" s="163"/>
    </row>
    <row r="129" spans="2:94" hidden="1" outlineLevel="2">
      <c r="B129" s="159" t="str">
        <f t="shared" si="5"/>
        <v>On-Demand</v>
      </c>
      <c r="C129" s="160">
        <f t="shared" si="4"/>
        <v>47423</v>
      </c>
      <c r="D129" s="164"/>
      <c r="G129" s="161">
        <v>0</v>
      </c>
      <c r="H129" s="161">
        <v>0</v>
      </c>
      <c r="I129" s="161">
        <v>0</v>
      </c>
      <c r="J129" s="161">
        <v>0</v>
      </c>
      <c r="K129" s="161">
        <v>0</v>
      </c>
      <c r="L129" s="161">
        <v>0</v>
      </c>
      <c r="M129" s="161">
        <v>0</v>
      </c>
      <c r="N129" s="161">
        <v>0</v>
      </c>
      <c r="O129" s="161">
        <v>0</v>
      </c>
      <c r="P129" s="161">
        <f t="shared" si="6"/>
        <v>0</v>
      </c>
      <c r="Q129" s="161">
        <v>0</v>
      </c>
      <c r="R129" s="161">
        <v>0</v>
      </c>
      <c r="S129" s="161">
        <v>0</v>
      </c>
      <c r="T129" s="161">
        <v>0</v>
      </c>
      <c r="U129" s="161">
        <v>0</v>
      </c>
      <c r="V129" s="161">
        <v>0</v>
      </c>
      <c r="W129" s="161">
        <v>0</v>
      </c>
      <c r="X129" s="161">
        <v>0</v>
      </c>
      <c r="Y129" s="171"/>
      <c r="Z129" s="171"/>
      <c r="AA129" s="172"/>
      <c r="AB129" s="172"/>
      <c r="AC129" s="172"/>
      <c r="AD129" s="172"/>
      <c r="AE129" s="172"/>
      <c r="AF129" s="172"/>
      <c r="AG129" s="172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72"/>
      <c r="AV129" s="172"/>
      <c r="AW129" s="172"/>
      <c r="AX129" s="134"/>
      <c r="AY129" s="172"/>
      <c r="AZ129" s="172"/>
      <c r="BA129" s="172"/>
      <c r="BB129" s="134"/>
      <c r="BC129" s="172"/>
      <c r="BD129" s="172"/>
      <c r="BE129" s="172"/>
      <c r="BF129" s="134"/>
      <c r="BG129" s="172"/>
      <c r="BH129" s="172"/>
      <c r="BI129" s="172"/>
      <c r="BJ129" s="134"/>
      <c r="BK129" s="172"/>
      <c r="BL129" s="172"/>
      <c r="BM129" s="172"/>
      <c r="BN129" s="134"/>
      <c r="BO129" s="172"/>
      <c r="BP129" s="172"/>
      <c r="BQ129" s="172"/>
      <c r="BR129" s="134"/>
      <c r="BS129" s="172"/>
      <c r="BT129" s="172"/>
      <c r="BU129" s="172"/>
      <c r="BV129" s="134"/>
      <c r="BW129" s="172"/>
      <c r="BX129" s="172"/>
      <c r="BY129" s="172"/>
      <c r="BZ129" s="134"/>
      <c r="CA129" s="172"/>
      <c r="CB129" s="172"/>
      <c r="CC129" s="172"/>
      <c r="CD129" s="134"/>
      <c r="CE129" s="172"/>
      <c r="CF129" s="172"/>
      <c r="CG129" s="172"/>
      <c r="CH129" s="134"/>
      <c r="CI129" s="172"/>
      <c r="CJ129" s="172"/>
      <c r="CK129" s="172"/>
      <c r="CL129" s="134"/>
      <c r="CM129" s="172"/>
      <c r="CN129" s="172"/>
      <c r="CO129" s="172"/>
      <c r="CP129" s="134"/>
    </row>
    <row r="130" spans="2:94" hidden="1" outlineLevel="2">
      <c r="B130" s="159" t="str">
        <f t="shared" si="5"/>
        <v>On-Demand</v>
      </c>
      <c r="C130" s="160">
        <f t="shared" si="4"/>
        <v>47453</v>
      </c>
      <c r="D130" s="164"/>
      <c r="G130" s="161">
        <v>0</v>
      </c>
      <c r="H130" s="161">
        <v>0</v>
      </c>
      <c r="I130" s="161">
        <v>0</v>
      </c>
      <c r="J130" s="161">
        <v>0</v>
      </c>
      <c r="K130" s="161">
        <v>0</v>
      </c>
      <c r="L130" s="161">
        <v>0</v>
      </c>
      <c r="M130" s="161">
        <v>0</v>
      </c>
      <c r="N130" s="161">
        <v>0</v>
      </c>
      <c r="O130" s="161">
        <v>0</v>
      </c>
      <c r="P130" s="161">
        <f t="shared" si="6"/>
        <v>0</v>
      </c>
      <c r="Q130" s="161">
        <v>0</v>
      </c>
      <c r="R130" s="161">
        <v>0</v>
      </c>
      <c r="S130" s="161">
        <v>0</v>
      </c>
      <c r="T130" s="161">
        <v>0</v>
      </c>
      <c r="U130" s="161">
        <v>0</v>
      </c>
      <c r="V130" s="161">
        <v>0</v>
      </c>
      <c r="W130" s="161">
        <v>0</v>
      </c>
      <c r="X130" s="161">
        <v>0</v>
      </c>
      <c r="Y130" s="171"/>
      <c r="Z130" s="171"/>
      <c r="AA130" s="172"/>
      <c r="AB130" s="172"/>
      <c r="AC130" s="172"/>
      <c r="AD130" s="172"/>
      <c r="AE130" s="172"/>
      <c r="AF130" s="172"/>
      <c r="AG130" s="172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</row>
    <row r="131" spans="2:94" hidden="1" outlineLevel="2">
      <c r="B131" s="159" t="str">
        <f t="shared" si="5"/>
        <v>On-Demand</v>
      </c>
      <c r="C131" s="160">
        <f t="shared" si="4"/>
        <v>47484</v>
      </c>
      <c r="D131" s="164"/>
      <c r="G131" s="161">
        <v>0</v>
      </c>
      <c r="H131" s="161">
        <v>0</v>
      </c>
      <c r="I131" s="161">
        <v>0</v>
      </c>
      <c r="J131" s="161">
        <v>0</v>
      </c>
      <c r="K131" s="161">
        <v>0</v>
      </c>
      <c r="L131" s="161">
        <v>0</v>
      </c>
      <c r="M131" s="161">
        <v>0</v>
      </c>
      <c r="N131" s="161">
        <v>0</v>
      </c>
      <c r="O131" s="161">
        <v>0</v>
      </c>
      <c r="P131" s="161">
        <f t="shared" si="6"/>
        <v>0</v>
      </c>
      <c r="Q131" s="161">
        <v>0</v>
      </c>
      <c r="R131" s="161">
        <v>0</v>
      </c>
      <c r="S131" s="161">
        <v>0</v>
      </c>
      <c r="T131" s="161">
        <v>0</v>
      </c>
      <c r="U131" s="161">
        <v>0</v>
      </c>
      <c r="V131" s="161">
        <v>0</v>
      </c>
      <c r="W131" s="161">
        <v>0</v>
      </c>
      <c r="X131" s="161">
        <v>0</v>
      </c>
      <c r="Y131" s="163"/>
      <c r="Z131" s="163"/>
    </row>
    <row r="132" spans="2:94" hidden="1" outlineLevel="2">
      <c r="B132" s="159" t="str">
        <f t="shared" si="5"/>
        <v>On-Demand</v>
      </c>
      <c r="C132" s="160">
        <f t="shared" si="4"/>
        <v>47515</v>
      </c>
      <c r="D132" s="164"/>
      <c r="G132" s="161">
        <v>0</v>
      </c>
      <c r="H132" s="161">
        <v>0</v>
      </c>
      <c r="I132" s="161">
        <v>0</v>
      </c>
      <c r="J132" s="161">
        <v>0</v>
      </c>
      <c r="K132" s="161">
        <v>0</v>
      </c>
      <c r="L132" s="161">
        <v>0</v>
      </c>
      <c r="M132" s="161">
        <v>0</v>
      </c>
      <c r="N132" s="161">
        <v>0</v>
      </c>
      <c r="O132" s="161">
        <v>0</v>
      </c>
      <c r="P132" s="161">
        <f t="shared" si="6"/>
        <v>0</v>
      </c>
      <c r="Q132" s="161">
        <v>0</v>
      </c>
      <c r="R132" s="161">
        <v>0</v>
      </c>
      <c r="S132" s="161">
        <v>0</v>
      </c>
      <c r="T132" s="161">
        <v>0</v>
      </c>
      <c r="U132" s="161">
        <v>0</v>
      </c>
      <c r="V132" s="161">
        <v>0</v>
      </c>
      <c r="W132" s="161">
        <v>0</v>
      </c>
      <c r="X132" s="161">
        <v>0</v>
      </c>
      <c r="Y132" s="163"/>
      <c r="Z132" s="163"/>
    </row>
    <row r="133" spans="2:94" hidden="1" outlineLevel="2">
      <c r="B133" s="159" t="str">
        <f t="shared" si="5"/>
        <v>On-Demand</v>
      </c>
      <c r="C133" s="160">
        <f t="shared" si="4"/>
        <v>47543</v>
      </c>
      <c r="D133" s="164"/>
      <c r="G133" s="161">
        <v>0</v>
      </c>
      <c r="H133" s="161">
        <v>0</v>
      </c>
      <c r="I133" s="161">
        <v>0</v>
      </c>
      <c r="J133" s="161">
        <v>0</v>
      </c>
      <c r="K133" s="161">
        <v>0</v>
      </c>
      <c r="L133" s="161">
        <v>0</v>
      </c>
      <c r="M133" s="161">
        <v>0</v>
      </c>
      <c r="N133" s="161">
        <v>0</v>
      </c>
      <c r="O133" s="161">
        <v>0</v>
      </c>
      <c r="P133" s="161">
        <f t="shared" si="6"/>
        <v>0</v>
      </c>
      <c r="Q133" s="161">
        <v>0</v>
      </c>
      <c r="R133" s="161">
        <v>0</v>
      </c>
      <c r="S133" s="161">
        <v>0</v>
      </c>
      <c r="T133" s="161">
        <v>0</v>
      </c>
      <c r="U133" s="161">
        <v>0</v>
      </c>
      <c r="V133" s="161">
        <v>0</v>
      </c>
      <c r="W133" s="161">
        <v>0</v>
      </c>
      <c r="X133" s="161">
        <v>0</v>
      </c>
      <c r="Y133" s="163"/>
      <c r="Z133" s="163"/>
    </row>
    <row r="134" spans="2:94" hidden="1" outlineLevel="2">
      <c r="B134" s="159" t="str">
        <f t="shared" si="5"/>
        <v>On-Demand</v>
      </c>
      <c r="C134" s="160">
        <f t="shared" si="4"/>
        <v>47574</v>
      </c>
      <c r="D134" s="164"/>
      <c r="G134" s="161">
        <v>0</v>
      </c>
      <c r="H134" s="161">
        <v>0</v>
      </c>
      <c r="I134" s="161">
        <v>0</v>
      </c>
      <c r="J134" s="161">
        <v>0</v>
      </c>
      <c r="K134" s="161">
        <v>0</v>
      </c>
      <c r="L134" s="161">
        <v>0</v>
      </c>
      <c r="M134" s="161">
        <v>0</v>
      </c>
      <c r="N134" s="161">
        <v>0</v>
      </c>
      <c r="O134" s="161">
        <v>0</v>
      </c>
      <c r="P134" s="161">
        <f t="shared" si="6"/>
        <v>0</v>
      </c>
      <c r="Q134" s="161">
        <v>0</v>
      </c>
      <c r="R134" s="161">
        <v>0</v>
      </c>
      <c r="S134" s="161">
        <v>0</v>
      </c>
      <c r="T134" s="161">
        <v>0</v>
      </c>
      <c r="U134" s="161">
        <v>0</v>
      </c>
      <c r="V134" s="161">
        <v>0</v>
      </c>
      <c r="W134" s="161">
        <v>0</v>
      </c>
      <c r="X134" s="161">
        <v>0</v>
      </c>
      <c r="Y134" s="163"/>
      <c r="Z134" s="163"/>
    </row>
    <row r="135" spans="2:94" hidden="1" outlineLevel="2">
      <c r="B135" s="159" t="str">
        <f t="shared" si="5"/>
        <v>On-Demand</v>
      </c>
      <c r="C135" s="160">
        <f t="shared" si="4"/>
        <v>47604</v>
      </c>
      <c r="D135" s="164"/>
      <c r="G135" s="161">
        <v>0</v>
      </c>
      <c r="H135" s="161">
        <v>0</v>
      </c>
      <c r="I135" s="161">
        <v>0</v>
      </c>
      <c r="J135" s="161">
        <v>0</v>
      </c>
      <c r="K135" s="161">
        <v>0</v>
      </c>
      <c r="L135" s="161">
        <v>0</v>
      </c>
      <c r="M135" s="161">
        <v>0</v>
      </c>
      <c r="N135" s="161">
        <v>0</v>
      </c>
      <c r="O135" s="161">
        <v>0</v>
      </c>
      <c r="P135" s="161">
        <f t="shared" si="6"/>
        <v>0</v>
      </c>
      <c r="Q135" s="161">
        <v>0</v>
      </c>
      <c r="R135" s="161">
        <v>0</v>
      </c>
      <c r="S135" s="161">
        <v>0</v>
      </c>
      <c r="T135" s="161">
        <v>0</v>
      </c>
      <c r="U135" s="161">
        <v>0</v>
      </c>
      <c r="V135" s="161">
        <v>0</v>
      </c>
      <c r="W135" s="161">
        <v>0</v>
      </c>
      <c r="X135" s="161">
        <v>0</v>
      </c>
      <c r="Y135" s="163"/>
      <c r="Z135" s="163"/>
    </row>
    <row r="136" spans="2:94" hidden="1" outlineLevel="2">
      <c r="B136" s="159" t="str">
        <f t="shared" si="5"/>
        <v>On-Demand</v>
      </c>
      <c r="C136" s="160">
        <f t="shared" si="4"/>
        <v>47635</v>
      </c>
      <c r="D136" s="164"/>
      <c r="G136" s="161">
        <v>0</v>
      </c>
      <c r="H136" s="161">
        <v>0</v>
      </c>
      <c r="I136" s="161">
        <v>0</v>
      </c>
      <c r="J136" s="161">
        <v>0</v>
      </c>
      <c r="K136" s="161">
        <v>0</v>
      </c>
      <c r="L136" s="161">
        <v>0</v>
      </c>
      <c r="M136" s="161">
        <v>0</v>
      </c>
      <c r="N136" s="161">
        <v>0</v>
      </c>
      <c r="O136" s="161">
        <v>0</v>
      </c>
      <c r="P136" s="161">
        <f t="shared" si="6"/>
        <v>0</v>
      </c>
      <c r="Q136" s="161">
        <v>0</v>
      </c>
      <c r="R136" s="161">
        <v>0</v>
      </c>
      <c r="S136" s="161">
        <v>0</v>
      </c>
      <c r="T136" s="161">
        <v>0</v>
      </c>
      <c r="U136" s="161">
        <v>0</v>
      </c>
      <c r="V136" s="161">
        <v>0</v>
      </c>
      <c r="W136" s="161">
        <v>0</v>
      </c>
      <c r="X136" s="161">
        <v>0</v>
      </c>
      <c r="Y136" s="163"/>
      <c r="Z136" s="163"/>
    </row>
    <row r="137" spans="2:94" hidden="1" outlineLevel="2">
      <c r="B137" s="159" t="str">
        <f t="shared" si="5"/>
        <v>On-Demand</v>
      </c>
      <c r="C137" s="160">
        <f t="shared" si="4"/>
        <v>47665</v>
      </c>
      <c r="D137" s="164"/>
      <c r="G137" s="161">
        <v>0</v>
      </c>
      <c r="H137" s="161">
        <v>0</v>
      </c>
      <c r="I137" s="161">
        <v>0</v>
      </c>
      <c r="J137" s="161">
        <v>0</v>
      </c>
      <c r="K137" s="161">
        <v>0</v>
      </c>
      <c r="L137" s="161">
        <v>0</v>
      </c>
      <c r="M137" s="161">
        <v>0</v>
      </c>
      <c r="N137" s="161">
        <v>0</v>
      </c>
      <c r="O137" s="161">
        <v>0</v>
      </c>
      <c r="P137" s="161">
        <f t="shared" si="6"/>
        <v>0</v>
      </c>
      <c r="Q137" s="161">
        <v>0</v>
      </c>
      <c r="R137" s="161">
        <v>0</v>
      </c>
      <c r="S137" s="161">
        <v>0</v>
      </c>
      <c r="T137" s="161">
        <v>0</v>
      </c>
      <c r="U137" s="161">
        <v>0</v>
      </c>
      <c r="V137" s="161">
        <v>0</v>
      </c>
      <c r="W137" s="161">
        <v>0</v>
      </c>
      <c r="X137" s="161">
        <v>0</v>
      </c>
      <c r="Y137" s="163"/>
      <c r="Z137" s="163"/>
    </row>
    <row r="138" spans="2:94" hidden="1" outlineLevel="2">
      <c r="B138" s="159" t="str">
        <f t="shared" si="5"/>
        <v>On-Demand</v>
      </c>
      <c r="C138" s="160">
        <f t="shared" si="4"/>
        <v>47696</v>
      </c>
      <c r="D138" s="164"/>
      <c r="G138" s="161">
        <v>0</v>
      </c>
      <c r="H138" s="161">
        <v>0</v>
      </c>
      <c r="I138" s="161">
        <v>0</v>
      </c>
      <c r="J138" s="161">
        <v>0</v>
      </c>
      <c r="K138" s="161">
        <v>0</v>
      </c>
      <c r="L138" s="161">
        <v>0</v>
      </c>
      <c r="M138" s="161">
        <v>0</v>
      </c>
      <c r="N138" s="161">
        <v>0</v>
      </c>
      <c r="O138" s="161">
        <v>0</v>
      </c>
      <c r="P138" s="161">
        <f t="shared" si="6"/>
        <v>0</v>
      </c>
      <c r="Q138" s="161">
        <v>0</v>
      </c>
      <c r="R138" s="161">
        <v>0</v>
      </c>
      <c r="S138" s="161">
        <v>0</v>
      </c>
      <c r="T138" s="161">
        <v>0</v>
      </c>
      <c r="U138" s="161">
        <v>0</v>
      </c>
      <c r="V138" s="161">
        <v>0</v>
      </c>
      <c r="W138" s="161">
        <v>0</v>
      </c>
      <c r="X138" s="161">
        <v>0</v>
      </c>
      <c r="Y138" s="163"/>
      <c r="Z138" s="163"/>
    </row>
    <row r="139" spans="2:94" hidden="1" outlineLevel="2">
      <c r="B139" s="159" t="str">
        <f t="shared" si="5"/>
        <v>On-Demand</v>
      </c>
      <c r="C139" s="160">
        <f t="shared" ref="C139:C154" si="7">EDATE(C138,1)</f>
        <v>47727</v>
      </c>
      <c r="D139" s="164"/>
      <c r="G139" s="161">
        <v>0</v>
      </c>
      <c r="H139" s="161">
        <v>0</v>
      </c>
      <c r="I139" s="161">
        <v>0</v>
      </c>
      <c r="J139" s="161">
        <v>0</v>
      </c>
      <c r="K139" s="161">
        <v>0</v>
      </c>
      <c r="L139" s="161">
        <v>0</v>
      </c>
      <c r="M139" s="161">
        <v>0</v>
      </c>
      <c r="N139" s="161">
        <v>0</v>
      </c>
      <c r="O139" s="161">
        <v>0</v>
      </c>
      <c r="P139" s="161">
        <f t="shared" si="6"/>
        <v>0</v>
      </c>
      <c r="Q139" s="161">
        <v>0</v>
      </c>
      <c r="R139" s="161">
        <v>0</v>
      </c>
      <c r="S139" s="161">
        <v>0</v>
      </c>
      <c r="T139" s="161">
        <v>0</v>
      </c>
      <c r="U139" s="161">
        <v>0</v>
      </c>
      <c r="V139" s="161">
        <v>0</v>
      </c>
      <c r="W139" s="161">
        <v>0</v>
      </c>
      <c r="X139" s="161">
        <v>0</v>
      </c>
      <c r="Y139" s="163"/>
      <c r="Z139" s="163"/>
    </row>
    <row r="140" spans="2:94" hidden="1" outlineLevel="2">
      <c r="B140" s="159" t="str">
        <f t="shared" si="5"/>
        <v>On-Demand</v>
      </c>
      <c r="C140" s="160">
        <f t="shared" si="7"/>
        <v>47757</v>
      </c>
      <c r="D140" s="164"/>
      <c r="G140" s="161">
        <v>0</v>
      </c>
      <c r="H140" s="161">
        <v>0</v>
      </c>
      <c r="I140" s="161">
        <v>0</v>
      </c>
      <c r="J140" s="161">
        <v>0</v>
      </c>
      <c r="K140" s="161">
        <v>0</v>
      </c>
      <c r="L140" s="161">
        <v>0</v>
      </c>
      <c r="M140" s="161">
        <v>0</v>
      </c>
      <c r="N140" s="161">
        <v>0</v>
      </c>
      <c r="O140" s="161">
        <v>0</v>
      </c>
      <c r="P140" s="161">
        <f t="shared" si="6"/>
        <v>0</v>
      </c>
      <c r="Q140" s="161">
        <v>0</v>
      </c>
      <c r="R140" s="161">
        <v>0</v>
      </c>
      <c r="S140" s="161">
        <v>0</v>
      </c>
      <c r="T140" s="161">
        <v>0</v>
      </c>
      <c r="U140" s="161">
        <v>0</v>
      </c>
      <c r="V140" s="161">
        <v>0</v>
      </c>
      <c r="W140" s="161">
        <v>0</v>
      </c>
      <c r="X140" s="161">
        <v>0</v>
      </c>
      <c r="Y140" s="163"/>
      <c r="Z140" s="163"/>
    </row>
    <row r="141" spans="2:94" hidden="1" outlineLevel="2">
      <c r="B141" s="159" t="str">
        <f t="shared" si="5"/>
        <v>On-Demand</v>
      </c>
      <c r="C141" s="160">
        <f t="shared" si="7"/>
        <v>47788</v>
      </c>
      <c r="D141" s="164"/>
      <c r="G141" s="161">
        <v>0</v>
      </c>
      <c r="H141" s="161">
        <v>0</v>
      </c>
      <c r="I141" s="161">
        <v>0</v>
      </c>
      <c r="J141" s="161">
        <v>0</v>
      </c>
      <c r="K141" s="161">
        <v>0</v>
      </c>
      <c r="L141" s="161">
        <v>0</v>
      </c>
      <c r="M141" s="161">
        <v>0</v>
      </c>
      <c r="N141" s="161">
        <v>0</v>
      </c>
      <c r="O141" s="161">
        <v>0</v>
      </c>
      <c r="P141" s="161">
        <f t="shared" si="6"/>
        <v>0</v>
      </c>
      <c r="Q141" s="161">
        <v>0</v>
      </c>
      <c r="R141" s="161">
        <v>0</v>
      </c>
      <c r="S141" s="161">
        <v>0</v>
      </c>
      <c r="T141" s="161">
        <v>0</v>
      </c>
      <c r="U141" s="161">
        <v>0</v>
      </c>
      <c r="V141" s="161">
        <v>0</v>
      </c>
      <c r="W141" s="161">
        <v>0</v>
      </c>
      <c r="X141" s="161">
        <v>0</v>
      </c>
      <c r="Y141" s="163"/>
      <c r="Z141" s="163"/>
    </row>
    <row r="142" spans="2:94" hidden="1" outlineLevel="2">
      <c r="B142" s="159" t="str">
        <f t="shared" si="5"/>
        <v>On-Demand</v>
      </c>
      <c r="C142" s="160">
        <f t="shared" si="7"/>
        <v>47818</v>
      </c>
      <c r="D142" s="164"/>
      <c r="G142" s="161">
        <v>0</v>
      </c>
      <c r="H142" s="161">
        <v>0</v>
      </c>
      <c r="I142" s="161">
        <v>0</v>
      </c>
      <c r="J142" s="161">
        <v>0</v>
      </c>
      <c r="K142" s="161">
        <v>0</v>
      </c>
      <c r="L142" s="161">
        <v>0</v>
      </c>
      <c r="M142" s="161">
        <v>0</v>
      </c>
      <c r="N142" s="161">
        <v>0</v>
      </c>
      <c r="O142" s="161">
        <v>0</v>
      </c>
      <c r="P142" s="161">
        <f t="shared" si="6"/>
        <v>0</v>
      </c>
      <c r="Q142" s="161">
        <v>0</v>
      </c>
      <c r="R142" s="161">
        <v>0</v>
      </c>
      <c r="S142" s="161">
        <v>0</v>
      </c>
      <c r="T142" s="161">
        <v>0</v>
      </c>
      <c r="U142" s="161">
        <v>0</v>
      </c>
      <c r="V142" s="161">
        <v>0</v>
      </c>
      <c r="W142" s="161">
        <v>0</v>
      </c>
      <c r="X142" s="161">
        <v>0</v>
      </c>
      <c r="Y142" s="163"/>
      <c r="Z142" s="163"/>
    </row>
    <row r="143" spans="2:94" hidden="1" outlineLevel="2">
      <c r="B143" s="159" t="str">
        <f t="shared" si="5"/>
        <v>On-Demand</v>
      </c>
      <c r="C143" s="160">
        <f t="shared" si="7"/>
        <v>47849</v>
      </c>
      <c r="D143" s="164"/>
      <c r="G143" s="161">
        <v>0</v>
      </c>
      <c r="H143" s="161">
        <v>0</v>
      </c>
      <c r="I143" s="161">
        <v>0</v>
      </c>
      <c r="J143" s="161">
        <v>0</v>
      </c>
      <c r="K143" s="161">
        <v>0</v>
      </c>
      <c r="L143" s="161">
        <v>0</v>
      </c>
      <c r="M143" s="161">
        <v>0</v>
      </c>
      <c r="N143" s="161">
        <v>0</v>
      </c>
      <c r="O143" s="161">
        <v>0</v>
      </c>
      <c r="P143" s="161">
        <f t="shared" si="6"/>
        <v>0</v>
      </c>
      <c r="Q143" s="161">
        <v>0</v>
      </c>
      <c r="R143" s="161">
        <v>0</v>
      </c>
      <c r="S143" s="161">
        <v>0</v>
      </c>
      <c r="T143" s="161">
        <v>0</v>
      </c>
      <c r="U143" s="161">
        <v>0</v>
      </c>
      <c r="V143" s="161">
        <v>0</v>
      </c>
      <c r="W143" s="161">
        <v>0</v>
      </c>
      <c r="X143" s="161">
        <v>0</v>
      </c>
      <c r="Y143" s="163"/>
      <c r="Z143" s="163"/>
    </row>
    <row r="144" spans="2:94" hidden="1" outlineLevel="2">
      <c r="B144" s="159" t="str">
        <f t="shared" si="5"/>
        <v>On-Demand</v>
      </c>
      <c r="C144" s="160">
        <f t="shared" si="7"/>
        <v>47880</v>
      </c>
      <c r="D144" s="164"/>
      <c r="G144" s="161">
        <v>0</v>
      </c>
      <c r="H144" s="161">
        <v>0</v>
      </c>
      <c r="I144" s="161">
        <v>0</v>
      </c>
      <c r="J144" s="161">
        <v>0</v>
      </c>
      <c r="K144" s="161">
        <v>0</v>
      </c>
      <c r="L144" s="161">
        <v>0</v>
      </c>
      <c r="M144" s="161">
        <v>0</v>
      </c>
      <c r="N144" s="161">
        <v>0</v>
      </c>
      <c r="O144" s="161">
        <v>0</v>
      </c>
      <c r="P144" s="161">
        <f t="shared" si="6"/>
        <v>0</v>
      </c>
      <c r="Q144" s="161">
        <v>0</v>
      </c>
      <c r="R144" s="161">
        <v>0</v>
      </c>
      <c r="S144" s="161">
        <v>0</v>
      </c>
      <c r="T144" s="161">
        <v>0</v>
      </c>
      <c r="U144" s="161">
        <v>0</v>
      </c>
      <c r="V144" s="161">
        <v>0</v>
      </c>
      <c r="W144" s="161">
        <v>0</v>
      </c>
      <c r="X144" s="161">
        <v>0</v>
      </c>
      <c r="Y144" s="163"/>
      <c r="Z144" s="163"/>
    </row>
    <row r="145" spans="2:26" hidden="1" outlineLevel="2">
      <c r="B145" s="159" t="str">
        <f t="shared" si="5"/>
        <v>On-Demand</v>
      </c>
      <c r="C145" s="160">
        <f t="shared" si="7"/>
        <v>47908</v>
      </c>
      <c r="D145" s="164"/>
      <c r="G145" s="161">
        <v>0</v>
      </c>
      <c r="H145" s="161">
        <v>0</v>
      </c>
      <c r="I145" s="161">
        <v>0</v>
      </c>
      <c r="J145" s="161">
        <v>0</v>
      </c>
      <c r="K145" s="161">
        <v>0</v>
      </c>
      <c r="L145" s="161">
        <v>0</v>
      </c>
      <c r="M145" s="161">
        <v>0</v>
      </c>
      <c r="N145" s="161">
        <v>0</v>
      </c>
      <c r="O145" s="161">
        <v>0</v>
      </c>
      <c r="P145" s="161">
        <f t="shared" si="6"/>
        <v>0</v>
      </c>
      <c r="Q145" s="161">
        <v>0</v>
      </c>
      <c r="R145" s="161">
        <v>0</v>
      </c>
      <c r="S145" s="161">
        <v>0</v>
      </c>
      <c r="T145" s="161">
        <v>0</v>
      </c>
      <c r="U145" s="161">
        <v>0</v>
      </c>
      <c r="V145" s="161">
        <v>0</v>
      </c>
      <c r="W145" s="161">
        <v>0</v>
      </c>
      <c r="X145" s="161">
        <v>0</v>
      </c>
      <c r="Y145" s="163"/>
      <c r="Z145" s="163"/>
    </row>
    <row r="146" spans="2:26" hidden="1" outlineLevel="2">
      <c r="B146" s="159" t="str">
        <f t="shared" si="5"/>
        <v>On-Demand</v>
      </c>
      <c r="C146" s="160">
        <f t="shared" si="7"/>
        <v>47939</v>
      </c>
      <c r="D146" s="164"/>
      <c r="G146" s="161">
        <v>0</v>
      </c>
      <c r="H146" s="161">
        <v>0</v>
      </c>
      <c r="I146" s="161">
        <v>0</v>
      </c>
      <c r="J146" s="161">
        <v>0</v>
      </c>
      <c r="K146" s="161">
        <v>0</v>
      </c>
      <c r="L146" s="161">
        <v>0</v>
      </c>
      <c r="M146" s="161">
        <v>0</v>
      </c>
      <c r="N146" s="161">
        <v>0</v>
      </c>
      <c r="O146" s="161">
        <v>0</v>
      </c>
      <c r="P146" s="161">
        <f t="shared" si="6"/>
        <v>0</v>
      </c>
      <c r="Q146" s="161">
        <v>0</v>
      </c>
      <c r="R146" s="161">
        <v>0</v>
      </c>
      <c r="S146" s="161">
        <v>0</v>
      </c>
      <c r="T146" s="161">
        <v>0</v>
      </c>
      <c r="U146" s="161">
        <v>0</v>
      </c>
      <c r="V146" s="161">
        <v>0</v>
      </c>
      <c r="W146" s="161">
        <v>0</v>
      </c>
      <c r="X146" s="161">
        <v>0</v>
      </c>
      <c r="Y146" s="163"/>
      <c r="Z146" s="163"/>
    </row>
    <row r="147" spans="2:26" hidden="1" outlineLevel="2">
      <c r="B147" s="159" t="str">
        <f t="shared" si="5"/>
        <v>On-Demand</v>
      </c>
      <c r="C147" s="160">
        <f t="shared" si="7"/>
        <v>47969</v>
      </c>
      <c r="D147" s="164"/>
      <c r="G147" s="161">
        <v>0</v>
      </c>
      <c r="H147" s="161">
        <v>0</v>
      </c>
      <c r="I147" s="161">
        <v>0</v>
      </c>
      <c r="J147" s="161">
        <v>0</v>
      </c>
      <c r="K147" s="161">
        <v>0</v>
      </c>
      <c r="L147" s="161">
        <v>0</v>
      </c>
      <c r="M147" s="161">
        <v>0</v>
      </c>
      <c r="N147" s="161">
        <v>0</v>
      </c>
      <c r="O147" s="161">
        <v>0</v>
      </c>
      <c r="P147" s="161">
        <f t="shared" si="6"/>
        <v>0</v>
      </c>
      <c r="Q147" s="161">
        <v>0</v>
      </c>
      <c r="R147" s="161">
        <v>0</v>
      </c>
      <c r="S147" s="161">
        <v>0</v>
      </c>
      <c r="T147" s="161">
        <v>0</v>
      </c>
      <c r="U147" s="161">
        <v>0</v>
      </c>
      <c r="V147" s="161">
        <v>0</v>
      </c>
      <c r="W147" s="161">
        <v>0</v>
      </c>
      <c r="X147" s="161">
        <v>0</v>
      </c>
      <c r="Y147" s="163"/>
      <c r="Z147" s="163"/>
    </row>
    <row r="148" spans="2:26" hidden="1" outlineLevel="2">
      <c r="B148" s="159" t="str">
        <f t="shared" si="5"/>
        <v>On-Demand</v>
      </c>
      <c r="C148" s="160">
        <f t="shared" si="7"/>
        <v>48000</v>
      </c>
      <c r="D148" s="164"/>
      <c r="G148" s="161">
        <v>0</v>
      </c>
      <c r="H148" s="161">
        <v>0</v>
      </c>
      <c r="I148" s="161">
        <v>0</v>
      </c>
      <c r="J148" s="161">
        <v>0</v>
      </c>
      <c r="K148" s="161">
        <v>0</v>
      </c>
      <c r="L148" s="161">
        <v>0</v>
      </c>
      <c r="M148" s="161">
        <v>0</v>
      </c>
      <c r="N148" s="161">
        <v>0</v>
      </c>
      <c r="O148" s="161">
        <v>0</v>
      </c>
      <c r="P148" s="161">
        <f t="shared" si="6"/>
        <v>0</v>
      </c>
      <c r="Q148" s="161">
        <v>0</v>
      </c>
      <c r="R148" s="161">
        <v>0</v>
      </c>
      <c r="S148" s="161">
        <v>0</v>
      </c>
      <c r="T148" s="161">
        <v>0</v>
      </c>
      <c r="U148" s="161">
        <v>0</v>
      </c>
      <c r="V148" s="161">
        <v>0</v>
      </c>
      <c r="W148" s="161">
        <v>0</v>
      </c>
      <c r="X148" s="161">
        <v>0</v>
      </c>
      <c r="Y148" s="163"/>
      <c r="Z148" s="163"/>
    </row>
    <row r="149" spans="2:26" hidden="1" outlineLevel="2">
      <c r="B149" s="159" t="str">
        <f t="shared" si="5"/>
        <v>On-Demand</v>
      </c>
      <c r="C149" s="160">
        <f t="shared" si="7"/>
        <v>48030</v>
      </c>
      <c r="D149" s="164"/>
      <c r="G149" s="161">
        <v>0</v>
      </c>
      <c r="H149" s="161">
        <v>0</v>
      </c>
      <c r="I149" s="161">
        <v>0</v>
      </c>
      <c r="J149" s="161">
        <v>0</v>
      </c>
      <c r="K149" s="161">
        <v>0</v>
      </c>
      <c r="L149" s="161">
        <v>0</v>
      </c>
      <c r="M149" s="161">
        <v>0</v>
      </c>
      <c r="N149" s="161">
        <v>0</v>
      </c>
      <c r="O149" s="161">
        <v>0</v>
      </c>
      <c r="P149" s="161">
        <f t="shared" si="6"/>
        <v>0</v>
      </c>
      <c r="Q149" s="161">
        <v>0</v>
      </c>
      <c r="R149" s="161">
        <v>0</v>
      </c>
      <c r="S149" s="161">
        <v>0</v>
      </c>
      <c r="T149" s="161">
        <v>0</v>
      </c>
      <c r="U149" s="161">
        <v>0</v>
      </c>
      <c r="V149" s="161">
        <v>0</v>
      </c>
      <c r="W149" s="161">
        <v>0</v>
      </c>
      <c r="X149" s="161">
        <v>0</v>
      </c>
      <c r="Y149" s="163"/>
      <c r="Z149" s="163"/>
    </row>
    <row r="150" spans="2:26" hidden="1" outlineLevel="2">
      <c r="B150" s="159" t="str">
        <f t="shared" si="5"/>
        <v>On-Demand</v>
      </c>
      <c r="C150" s="160">
        <f t="shared" si="7"/>
        <v>48061</v>
      </c>
      <c r="D150" s="164"/>
      <c r="G150" s="161">
        <v>0</v>
      </c>
      <c r="H150" s="161">
        <v>0</v>
      </c>
      <c r="I150" s="161">
        <v>0</v>
      </c>
      <c r="J150" s="161">
        <v>0</v>
      </c>
      <c r="K150" s="161">
        <v>0</v>
      </c>
      <c r="L150" s="161">
        <v>0</v>
      </c>
      <c r="M150" s="161">
        <v>0</v>
      </c>
      <c r="N150" s="161">
        <v>0</v>
      </c>
      <c r="O150" s="161">
        <v>0</v>
      </c>
      <c r="P150" s="161">
        <f t="shared" si="6"/>
        <v>0</v>
      </c>
      <c r="Q150" s="161">
        <v>0</v>
      </c>
      <c r="R150" s="161">
        <v>0</v>
      </c>
      <c r="S150" s="161">
        <v>0</v>
      </c>
      <c r="T150" s="161">
        <v>0</v>
      </c>
      <c r="U150" s="161">
        <v>0</v>
      </c>
      <c r="V150" s="161">
        <v>0</v>
      </c>
      <c r="W150" s="161">
        <v>0</v>
      </c>
      <c r="X150" s="161">
        <v>0</v>
      </c>
      <c r="Y150" s="163"/>
      <c r="Z150" s="163"/>
    </row>
    <row r="151" spans="2:26" hidden="1" outlineLevel="2">
      <c r="B151" s="159" t="str">
        <f t="shared" si="5"/>
        <v>On-Demand</v>
      </c>
      <c r="C151" s="160">
        <f t="shared" si="7"/>
        <v>48092</v>
      </c>
      <c r="D151" s="164"/>
      <c r="G151" s="161">
        <v>0</v>
      </c>
      <c r="H151" s="161">
        <v>0</v>
      </c>
      <c r="I151" s="161">
        <v>0</v>
      </c>
      <c r="J151" s="161">
        <v>0</v>
      </c>
      <c r="K151" s="161">
        <v>0</v>
      </c>
      <c r="L151" s="161">
        <v>0</v>
      </c>
      <c r="M151" s="161">
        <v>0</v>
      </c>
      <c r="N151" s="161">
        <v>0</v>
      </c>
      <c r="O151" s="161">
        <v>0</v>
      </c>
      <c r="P151" s="161">
        <f t="shared" si="6"/>
        <v>0</v>
      </c>
      <c r="Q151" s="161">
        <v>0</v>
      </c>
      <c r="R151" s="161">
        <v>0</v>
      </c>
      <c r="S151" s="161">
        <v>0</v>
      </c>
      <c r="T151" s="161">
        <v>0</v>
      </c>
      <c r="U151" s="161">
        <v>0</v>
      </c>
      <c r="V151" s="161">
        <v>0</v>
      </c>
      <c r="W151" s="161">
        <v>0</v>
      </c>
      <c r="X151" s="161">
        <v>0</v>
      </c>
      <c r="Y151" s="163"/>
      <c r="Z151" s="163"/>
    </row>
    <row r="152" spans="2:26" hidden="1" outlineLevel="2">
      <c r="B152" s="159" t="str">
        <f t="shared" ref="B152:B154" si="8">$C$19</f>
        <v>On-Demand</v>
      </c>
      <c r="C152" s="160">
        <f t="shared" si="7"/>
        <v>48122</v>
      </c>
      <c r="D152" s="164"/>
      <c r="G152" s="161">
        <v>0</v>
      </c>
      <c r="H152" s="161">
        <v>0</v>
      </c>
      <c r="I152" s="161">
        <v>0</v>
      </c>
      <c r="J152" s="161">
        <v>0</v>
      </c>
      <c r="K152" s="161">
        <v>0</v>
      </c>
      <c r="L152" s="161">
        <v>0</v>
      </c>
      <c r="M152" s="161">
        <v>0</v>
      </c>
      <c r="N152" s="161">
        <v>0</v>
      </c>
      <c r="O152" s="161">
        <v>0</v>
      </c>
      <c r="P152" s="161">
        <f t="shared" ref="P152:P154" si="9">O152/$O$10</f>
        <v>0</v>
      </c>
      <c r="Q152" s="161">
        <v>0</v>
      </c>
      <c r="R152" s="161">
        <v>0</v>
      </c>
      <c r="S152" s="161">
        <v>0</v>
      </c>
      <c r="T152" s="161">
        <v>0</v>
      </c>
      <c r="U152" s="161">
        <v>0</v>
      </c>
      <c r="V152" s="161">
        <v>0</v>
      </c>
      <c r="W152" s="161">
        <v>0</v>
      </c>
      <c r="X152" s="161">
        <v>0</v>
      </c>
      <c r="Y152" s="163"/>
      <c r="Z152" s="163"/>
    </row>
    <row r="153" spans="2:26" hidden="1" outlineLevel="2">
      <c r="B153" s="159" t="str">
        <f t="shared" si="8"/>
        <v>On-Demand</v>
      </c>
      <c r="C153" s="160">
        <f t="shared" si="7"/>
        <v>48153</v>
      </c>
      <c r="D153" s="164"/>
      <c r="G153" s="161">
        <v>0</v>
      </c>
      <c r="H153" s="161">
        <v>0</v>
      </c>
      <c r="I153" s="161">
        <v>0</v>
      </c>
      <c r="J153" s="161">
        <v>0</v>
      </c>
      <c r="K153" s="161">
        <v>0</v>
      </c>
      <c r="L153" s="161">
        <v>0</v>
      </c>
      <c r="M153" s="161">
        <v>0</v>
      </c>
      <c r="N153" s="161">
        <v>0</v>
      </c>
      <c r="O153" s="161">
        <v>0</v>
      </c>
      <c r="P153" s="161">
        <f t="shared" si="9"/>
        <v>0</v>
      </c>
      <c r="Q153" s="161">
        <v>0</v>
      </c>
      <c r="R153" s="161">
        <v>0</v>
      </c>
      <c r="S153" s="161">
        <v>0</v>
      </c>
      <c r="T153" s="161">
        <v>0</v>
      </c>
      <c r="U153" s="161">
        <v>0</v>
      </c>
      <c r="V153" s="161">
        <v>0</v>
      </c>
      <c r="W153" s="161">
        <v>0</v>
      </c>
      <c r="X153" s="161">
        <v>0</v>
      </c>
      <c r="Y153" s="163"/>
      <c r="Z153" s="163"/>
    </row>
    <row r="154" spans="2:26" hidden="1" outlineLevel="2">
      <c r="B154" s="159" t="str">
        <f t="shared" si="8"/>
        <v>On-Demand</v>
      </c>
      <c r="C154" s="160">
        <f t="shared" si="7"/>
        <v>48183</v>
      </c>
      <c r="D154" s="164"/>
      <c r="G154" s="161">
        <v>0</v>
      </c>
      <c r="H154" s="161">
        <v>0</v>
      </c>
      <c r="I154" s="161">
        <v>0</v>
      </c>
      <c r="J154" s="161">
        <v>0</v>
      </c>
      <c r="K154" s="161">
        <v>0</v>
      </c>
      <c r="L154" s="161">
        <v>0</v>
      </c>
      <c r="M154" s="161">
        <v>0</v>
      </c>
      <c r="N154" s="161">
        <v>0</v>
      </c>
      <c r="O154" s="161">
        <v>0</v>
      </c>
      <c r="P154" s="161">
        <f t="shared" si="9"/>
        <v>0</v>
      </c>
      <c r="Q154" s="161">
        <v>0</v>
      </c>
      <c r="R154" s="161">
        <v>0</v>
      </c>
      <c r="S154" s="161">
        <v>0</v>
      </c>
      <c r="T154" s="161">
        <v>0</v>
      </c>
      <c r="U154" s="161">
        <v>0</v>
      </c>
      <c r="V154" s="161">
        <v>0</v>
      </c>
      <c r="W154" s="161">
        <v>0</v>
      </c>
      <c r="X154" s="161">
        <v>0</v>
      </c>
      <c r="Y154" s="173"/>
      <c r="Z154" s="173"/>
    </row>
    <row r="155" spans="2:26" hidden="1" outlineLevel="2">
      <c r="C155" s="174"/>
      <c r="D155" s="164"/>
      <c r="G155" s="175"/>
      <c r="H155" s="176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</row>
    <row r="156" spans="2:26" hidden="1" outlineLevel="1" collapsed="1">
      <c r="C156" s="174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</row>
    <row r="157" spans="2:26" ht="13" hidden="1" outlineLevel="1">
      <c r="C157" s="158" t="s">
        <v>84</v>
      </c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</row>
    <row r="158" spans="2:26" hidden="1" outlineLevel="1"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</row>
    <row r="159" spans="2:26" hidden="1" outlineLevel="2">
      <c r="C159" s="5" t="s">
        <v>315</v>
      </c>
      <c r="G159" s="175"/>
      <c r="H159" s="175"/>
      <c r="I159" s="175"/>
      <c r="J159" s="175"/>
      <c r="K159" s="16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</row>
    <row r="160" spans="2:26" hidden="1" outlineLevel="2"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</row>
    <row r="161" spans="3:26" hidden="1" outlineLevel="2">
      <c r="C161" s="160">
        <v>44197</v>
      </c>
      <c r="G161" s="177">
        <v>2.7495999999999996</v>
      </c>
      <c r="H161" s="177">
        <v>2.1150769230769226</v>
      </c>
      <c r="I161" s="177">
        <v>0</v>
      </c>
      <c r="J161" s="177">
        <v>0</v>
      </c>
      <c r="K161" s="177">
        <v>0</v>
      </c>
      <c r="L161" s="177">
        <v>0</v>
      </c>
      <c r="M161" s="177">
        <v>0</v>
      </c>
      <c r="N161" s="161">
        <v>0</v>
      </c>
      <c r="O161" s="177">
        <v>0</v>
      </c>
      <c r="P161" s="161">
        <v>0</v>
      </c>
      <c r="Q161" s="177">
        <v>0</v>
      </c>
      <c r="R161" s="177">
        <v>0</v>
      </c>
      <c r="S161" s="177">
        <v>0</v>
      </c>
      <c r="T161" s="177">
        <v>0</v>
      </c>
      <c r="U161" s="177">
        <v>0</v>
      </c>
      <c r="V161" s="177">
        <v>0</v>
      </c>
      <c r="W161" s="177">
        <v>0</v>
      </c>
      <c r="X161" s="177">
        <v>0</v>
      </c>
      <c r="Y161" s="178"/>
      <c r="Z161" s="178"/>
    </row>
    <row r="162" spans="3:26" hidden="1" outlineLevel="2">
      <c r="C162" s="160">
        <f>EDATE(C161,1)</f>
        <v>44228</v>
      </c>
      <c r="G162" s="177">
        <v>3.172015</v>
      </c>
      <c r="H162" s="177">
        <v>2.4400115384615386</v>
      </c>
      <c r="I162" s="177">
        <v>0</v>
      </c>
      <c r="J162" s="177">
        <v>0</v>
      </c>
      <c r="K162" s="177">
        <v>0</v>
      </c>
      <c r="L162" s="177">
        <v>0</v>
      </c>
      <c r="M162" s="177">
        <v>0</v>
      </c>
      <c r="N162" s="161">
        <v>0</v>
      </c>
      <c r="O162" s="177">
        <v>0</v>
      </c>
      <c r="P162" s="161">
        <v>0</v>
      </c>
      <c r="Q162" s="177">
        <v>0</v>
      </c>
      <c r="R162" s="177">
        <v>0</v>
      </c>
      <c r="S162" s="177">
        <v>0</v>
      </c>
      <c r="T162" s="177">
        <v>0</v>
      </c>
      <c r="U162" s="177">
        <v>0</v>
      </c>
      <c r="V162" s="177">
        <v>0</v>
      </c>
      <c r="W162" s="177">
        <v>0</v>
      </c>
      <c r="X162" s="177">
        <v>0</v>
      </c>
      <c r="Y162" s="163"/>
      <c r="Z162" s="163"/>
    </row>
    <row r="163" spans="3:26" hidden="1" outlineLevel="2">
      <c r="C163" s="160">
        <f t="shared" ref="C163:C226" si="10">EDATE(C162,1)</f>
        <v>44256</v>
      </c>
      <c r="G163" s="177">
        <v>3.2560500000000001</v>
      </c>
      <c r="H163" s="177">
        <v>2.5046538461538463</v>
      </c>
      <c r="I163" s="177">
        <v>0</v>
      </c>
      <c r="J163" s="177">
        <v>0</v>
      </c>
      <c r="K163" s="177">
        <v>0</v>
      </c>
      <c r="L163" s="177">
        <v>0</v>
      </c>
      <c r="M163" s="177">
        <v>0</v>
      </c>
      <c r="N163" s="161">
        <v>0</v>
      </c>
      <c r="O163" s="177">
        <v>0</v>
      </c>
      <c r="P163" s="161">
        <v>0</v>
      </c>
      <c r="Q163" s="177">
        <v>0</v>
      </c>
      <c r="R163" s="177">
        <v>0</v>
      </c>
      <c r="S163" s="177">
        <v>0</v>
      </c>
      <c r="T163" s="177">
        <v>0</v>
      </c>
      <c r="U163" s="177">
        <v>0</v>
      </c>
      <c r="V163" s="177">
        <v>0</v>
      </c>
      <c r="W163" s="177">
        <v>0</v>
      </c>
      <c r="X163" s="177">
        <v>0</v>
      </c>
      <c r="Y163" s="163"/>
      <c r="Z163" s="163"/>
    </row>
    <row r="164" spans="3:26" hidden="1" outlineLevel="2">
      <c r="C164" s="160">
        <f t="shared" si="10"/>
        <v>44287</v>
      </c>
      <c r="G164" s="177">
        <v>2.8931700000000005</v>
      </c>
      <c r="H164" s="177">
        <v>2.225515384615385</v>
      </c>
      <c r="I164" s="177">
        <v>0</v>
      </c>
      <c r="J164" s="177">
        <v>0</v>
      </c>
      <c r="K164" s="177">
        <v>0</v>
      </c>
      <c r="L164" s="177">
        <v>0</v>
      </c>
      <c r="M164" s="177">
        <v>0</v>
      </c>
      <c r="N164" s="161">
        <v>0</v>
      </c>
      <c r="O164" s="177">
        <v>0</v>
      </c>
      <c r="P164" s="161">
        <v>0</v>
      </c>
      <c r="Q164" s="177">
        <v>0</v>
      </c>
      <c r="R164" s="177">
        <v>0</v>
      </c>
      <c r="S164" s="177">
        <v>0</v>
      </c>
      <c r="T164" s="177">
        <v>0</v>
      </c>
      <c r="U164" s="177">
        <v>0</v>
      </c>
      <c r="V164" s="177">
        <v>0</v>
      </c>
      <c r="W164" s="177">
        <v>0</v>
      </c>
      <c r="X164" s="177">
        <v>0</v>
      </c>
      <c r="Y164" s="163"/>
      <c r="Z164" s="163"/>
    </row>
    <row r="165" spans="3:26" hidden="1" outlineLevel="2">
      <c r="C165" s="160">
        <f t="shared" si="10"/>
        <v>44317</v>
      </c>
      <c r="G165" s="177">
        <v>3.1080350000000001</v>
      </c>
      <c r="H165" s="177">
        <v>2.390796153846154</v>
      </c>
      <c r="I165" s="177">
        <v>0</v>
      </c>
      <c r="J165" s="177">
        <v>0</v>
      </c>
      <c r="K165" s="177">
        <v>0</v>
      </c>
      <c r="L165" s="177">
        <v>0</v>
      </c>
      <c r="M165" s="177">
        <v>0</v>
      </c>
      <c r="N165" s="161">
        <v>0</v>
      </c>
      <c r="O165" s="177">
        <v>0</v>
      </c>
      <c r="P165" s="161">
        <v>0</v>
      </c>
      <c r="Q165" s="177">
        <v>0</v>
      </c>
      <c r="R165" s="177">
        <v>0</v>
      </c>
      <c r="S165" s="177">
        <v>0</v>
      </c>
      <c r="T165" s="177">
        <v>0</v>
      </c>
      <c r="U165" s="177">
        <v>0</v>
      </c>
      <c r="V165" s="177">
        <v>0</v>
      </c>
      <c r="W165" s="177">
        <v>0</v>
      </c>
      <c r="X165" s="177">
        <v>0</v>
      </c>
      <c r="Y165" s="163"/>
      <c r="Z165" s="163"/>
    </row>
    <row r="166" spans="3:26" hidden="1" outlineLevel="2">
      <c r="C166" s="160">
        <f t="shared" si="10"/>
        <v>44348</v>
      </c>
      <c r="G166" s="177">
        <v>3.3139399999999997</v>
      </c>
      <c r="H166" s="177">
        <v>2.5491846153846152</v>
      </c>
      <c r="I166" s="177">
        <v>0</v>
      </c>
      <c r="J166" s="177">
        <v>0</v>
      </c>
      <c r="K166" s="177">
        <v>0</v>
      </c>
      <c r="L166" s="177">
        <v>0</v>
      </c>
      <c r="M166" s="177">
        <v>0</v>
      </c>
      <c r="N166" s="161">
        <v>0</v>
      </c>
      <c r="O166" s="177">
        <v>0</v>
      </c>
      <c r="P166" s="161">
        <v>0</v>
      </c>
      <c r="Q166" s="177">
        <v>0</v>
      </c>
      <c r="R166" s="177">
        <v>0</v>
      </c>
      <c r="S166" s="177">
        <v>0</v>
      </c>
      <c r="T166" s="177">
        <v>0</v>
      </c>
      <c r="U166" s="177">
        <v>0</v>
      </c>
      <c r="V166" s="177">
        <v>0</v>
      </c>
      <c r="W166" s="177">
        <v>0</v>
      </c>
      <c r="X166" s="177">
        <v>0</v>
      </c>
      <c r="Y166" s="163"/>
      <c r="Z166" s="163"/>
    </row>
    <row r="167" spans="3:26" hidden="1" outlineLevel="2">
      <c r="C167" s="160">
        <f t="shared" si="10"/>
        <v>44378</v>
      </c>
      <c r="G167" s="177">
        <v>3.1787700000000001</v>
      </c>
      <c r="H167" s="177">
        <v>2.4452076923076924</v>
      </c>
      <c r="I167" s="177">
        <v>0</v>
      </c>
      <c r="J167" s="177">
        <v>0</v>
      </c>
      <c r="K167" s="177">
        <v>0</v>
      </c>
      <c r="L167" s="177">
        <v>0</v>
      </c>
      <c r="M167" s="177">
        <v>0</v>
      </c>
      <c r="N167" s="161">
        <v>0</v>
      </c>
      <c r="O167" s="177">
        <v>0</v>
      </c>
      <c r="P167" s="161">
        <v>0</v>
      </c>
      <c r="Q167" s="177">
        <v>0</v>
      </c>
      <c r="R167" s="177">
        <v>0</v>
      </c>
      <c r="S167" s="177">
        <v>0</v>
      </c>
      <c r="T167" s="177">
        <v>0</v>
      </c>
      <c r="U167" s="177">
        <v>0</v>
      </c>
      <c r="V167" s="177">
        <v>0</v>
      </c>
      <c r="W167" s="177">
        <v>0</v>
      </c>
      <c r="X167" s="177">
        <v>0</v>
      </c>
      <c r="Y167" s="163"/>
      <c r="Z167" s="163"/>
    </row>
    <row r="168" spans="3:26" hidden="1" outlineLevel="2">
      <c r="C168" s="160">
        <f t="shared" si="10"/>
        <v>44409</v>
      </c>
      <c r="G168" s="177">
        <v>2.6178949999999994</v>
      </c>
      <c r="H168" s="177">
        <v>2.0137653846153842</v>
      </c>
      <c r="I168" s="177">
        <v>0</v>
      </c>
      <c r="J168" s="177">
        <v>0</v>
      </c>
      <c r="K168" s="177">
        <v>0</v>
      </c>
      <c r="L168" s="177">
        <v>0</v>
      </c>
      <c r="M168" s="177">
        <v>0</v>
      </c>
      <c r="N168" s="161">
        <v>0</v>
      </c>
      <c r="O168" s="177">
        <v>0</v>
      </c>
      <c r="P168" s="161">
        <v>0</v>
      </c>
      <c r="Q168" s="177">
        <v>0</v>
      </c>
      <c r="R168" s="177">
        <v>0</v>
      </c>
      <c r="S168" s="177">
        <v>0</v>
      </c>
      <c r="T168" s="177">
        <v>0</v>
      </c>
      <c r="U168" s="177">
        <v>0</v>
      </c>
      <c r="V168" s="177">
        <v>0</v>
      </c>
      <c r="W168" s="177">
        <v>0</v>
      </c>
      <c r="X168" s="177">
        <v>0</v>
      </c>
      <c r="Y168" s="163"/>
      <c r="Z168" s="163"/>
    </row>
    <row r="169" spans="3:26" hidden="1" outlineLevel="2">
      <c r="C169" s="160">
        <f t="shared" si="10"/>
        <v>44440</v>
      </c>
      <c r="G169" s="177">
        <v>2.329005</v>
      </c>
      <c r="H169" s="177">
        <v>1.7915423076923076</v>
      </c>
      <c r="I169" s="177">
        <v>0</v>
      </c>
      <c r="J169" s="177">
        <v>0</v>
      </c>
      <c r="K169" s="177">
        <v>0</v>
      </c>
      <c r="L169" s="177">
        <v>0</v>
      </c>
      <c r="M169" s="177">
        <v>0</v>
      </c>
      <c r="N169" s="161">
        <v>0</v>
      </c>
      <c r="O169" s="177">
        <v>0</v>
      </c>
      <c r="P169" s="161">
        <v>0</v>
      </c>
      <c r="Q169" s="177">
        <v>0</v>
      </c>
      <c r="R169" s="177">
        <v>0</v>
      </c>
      <c r="S169" s="177">
        <v>0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63"/>
      <c r="Z169" s="163"/>
    </row>
    <row r="170" spans="3:26" hidden="1" outlineLevel="2">
      <c r="C170" s="160">
        <f t="shared" si="10"/>
        <v>44470</v>
      </c>
      <c r="G170" s="177">
        <v>2.9839250000000002</v>
      </c>
      <c r="H170" s="177">
        <v>2.2953269230769231</v>
      </c>
      <c r="I170" s="177">
        <v>0</v>
      </c>
      <c r="J170" s="177">
        <v>0</v>
      </c>
      <c r="K170" s="177">
        <v>0</v>
      </c>
      <c r="L170" s="177">
        <v>0</v>
      </c>
      <c r="M170" s="177">
        <v>0</v>
      </c>
      <c r="N170" s="161">
        <v>0</v>
      </c>
      <c r="O170" s="177">
        <v>0</v>
      </c>
      <c r="P170" s="161">
        <v>0</v>
      </c>
      <c r="Q170" s="177">
        <v>0</v>
      </c>
      <c r="R170" s="177">
        <v>0</v>
      </c>
      <c r="S170" s="177">
        <v>0</v>
      </c>
      <c r="T170" s="177">
        <v>0</v>
      </c>
      <c r="U170" s="177">
        <v>0</v>
      </c>
      <c r="V170" s="177">
        <v>0</v>
      </c>
      <c r="W170" s="177">
        <v>0</v>
      </c>
      <c r="X170" s="177">
        <v>0</v>
      </c>
      <c r="Y170" s="163"/>
      <c r="Z170" s="163"/>
    </row>
    <row r="171" spans="3:26" hidden="1" outlineLevel="2">
      <c r="C171" s="160">
        <f t="shared" si="10"/>
        <v>44501</v>
      </c>
      <c r="G171" s="177">
        <v>2.8534800000000002</v>
      </c>
      <c r="H171" s="177">
        <v>2.1949846153846155</v>
      </c>
      <c r="I171" s="177">
        <v>0</v>
      </c>
      <c r="J171" s="177">
        <v>0</v>
      </c>
      <c r="K171" s="177">
        <v>0</v>
      </c>
      <c r="L171" s="177">
        <v>0</v>
      </c>
      <c r="M171" s="177">
        <v>0</v>
      </c>
      <c r="N171" s="161">
        <v>0</v>
      </c>
      <c r="O171" s="177">
        <v>0</v>
      </c>
      <c r="P171" s="161">
        <v>0</v>
      </c>
      <c r="Q171" s="177">
        <v>0</v>
      </c>
      <c r="R171" s="177">
        <v>0</v>
      </c>
      <c r="S171" s="177">
        <v>0</v>
      </c>
      <c r="T171" s="177">
        <v>0</v>
      </c>
      <c r="U171" s="177">
        <v>0</v>
      </c>
      <c r="V171" s="177">
        <v>0</v>
      </c>
      <c r="W171" s="177">
        <v>0</v>
      </c>
      <c r="X171" s="177">
        <v>0</v>
      </c>
      <c r="Y171" s="163"/>
      <c r="Z171" s="163"/>
    </row>
    <row r="172" spans="3:26" hidden="1" outlineLevel="2">
      <c r="C172" s="160">
        <f t="shared" si="10"/>
        <v>44531</v>
      </c>
      <c r="G172" s="177">
        <v>3.1477250000000003</v>
      </c>
      <c r="H172" s="177">
        <v>2.4213269230769234</v>
      </c>
      <c r="I172" s="177">
        <v>0</v>
      </c>
      <c r="J172" s="177">
        <v>0</v>
      </c>
      <c r="K172" s="177">
        <v>0</v>
      </c>
      <c r="L172" s="177">
        <v>0</v>
      </c>
      <c r="M172" s="177">
        <v>0</v>
      </c>
      <c r="N172" s="161">
        <v>0</v>
      </c>
      <c r="O172" s="177">
        <v>0</v>
      </c>
      <c r="P172" s="161">
        <v>0</v>
      </c>
      <c r="Q172" s="177">
        <v>0</v>
      </c>
      <c r="R172" s="177">
        <v>0</v>
      </c>
      <c r="S172" s="177">
        <v>0</v>
      </c>
      <c r="T172" s="177">
        <v>0</v>
      </c>
      <c r="U172" s="177">
        <v>0</v>
      </c>
      <c r="V172" s="177">
        <v>0</v>
      </c>
      <c r="W172" s="177">
        <v>0</v>
      </c>
      <c r="X172" s="177">
        <v>0</v>
      </c>
      <c r="Y172" s="163"/>
      <c r="Z172" s="163"/>
    </row>
    <row r="173" spans="3:26" hidden="1" outlineLevel="2">
      <c r="C173" s="160">
        <f t="shared" si="10"/>
        <v>44562</v>
      </c>
      <c r="G173" s="177">
        <v>2.8131249999999999</v>
      </c>
      <c r="H173" s="177">
        <v>2.1639423076923077</v>
      </c>
      <c r="I173" s="177">
        <v>0</v>
      </c>
      <c r="J173" s="177">
        <v>0</v>
      </c>
      <c r="K173" s="177">
        <v>0</v>
      </c>
      <c r="L173" s="177">
        <v>0</v>
      </c>
      <c r="M173" s="177">
        <v>0</v>
      </c>
      <c r="N173" s="161">
        <v>0</v>
      </c>
      <c r="O173" s="177">
        <v>0</v>
      </c>
      <c r="P173" s="161">
        <v>0</v>
      </c>
      <c r="Q173" s="177">
        <v>0</v>
      </c>
      <c r="R173" s="177">
        <v>0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63"/>
      <c r="Z173" s="163"/>
    </row>
    <row r="174" spans="3:26" hidden="1" outlineLevel="2">
      <c r="C174" s="160">
        <f t="shared" si="10"/>
        <v>44593</v>
      </c>
      <c r="G174" s="177">
        <v>2.68065</v>
      </c>
      <c r="H174" s="177">
        <v>2.0620384615384615</v>
      </c>
      <c r="I174" s="177">
        <v>0</v>
      </c>
      <c r="J174" s="177">
        <v>0</v>
      </c>
      <c r="K174" s="177">
        <v>0</v>
      </c>
      <c r="L174" s="177">
        <v>0</v>
      </c>
      <c r="M174" s="177">
        <v>0</v>
      </c>
      <c r="N174" s="161">
        <v>0</v>
      </c>
      <c r="O174" s="177">
        <v>0</v>
      </c>
      <c r="P174" s="161">
        <v>0</v>
      </c>
      <c r="Q174" s="177">
        <v>0</v>
      </c>
      <c r="R174" s="177">
        <v>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63"/>
      <c r="Z174" s="163"/>
    </row>
    <row r="175" spans="3:26" hidden="1" outlineLevel="2">
      <c r="C175" s="160">
        <f t="shared" si="10"/>
        <v>44621</v>
      </c>
      <c r="G175" s="177">
        <v>2.5469150000000007</v>
      </c>
      <c r="H175" s="177">
        <v>1.9591653846153851</v>
      </c>
      <c r="I175" s="177">
        <v>0</v>
      </c>
      <c r="J175" s="177">
        <v>0</v>
      </c>
      <c r="K175" s="177">
        <v>0</v>
      </c>
      <c r="L175" s="177">
        <v>0</v>
      </c>
      <c r="M175" s="177">
        <v>0</v>
      </c>
      <c r="N175" s="161">
        <v>0</v>
      </c>
      <c r="O175" s="177">
        <v>0</v>
      </c>
      <c r="P175" s="161">
        <v>0</v>
      </c>
      <c r="Q175" s="177">
        <v>0</v>
      </c>
      <c r="R175" s="177">
        <v>0</v>
      </c>
      <c r="S175" s="177">
        <v>0</v>
      </c>
      <c r="T175" s="177">
        <v>0</v>
      </c>
      <c r="U175" s="177">
        <v>0</v>
      </c>
      <c r="V175" s="177">
        <v>0</v>
      </c>
      <c r="W175" s="177">
        <v>0</v>
      </c>
      <c r="X175" s="177">
        <v>0</v>
      </c>
      <c r="Y175" s="163"/>
      <c r="Z175" s="163"/>
    </row>
    <row r="176" spans="3:26" hidden="1" outlineLevel="2">
      <c r="C176" s="160">
        <f t="shared" si="10"/>
        <v>44652</v>
      </c>
      <c r="G176" s="177">
        <v>2.9200499999999998</v>
      </c>
      <c r="H176" s="177">
        <v>2.2461923076923074</v>
      </c>
      <c r="I176" s="177">
        <v>0</v>
      </c>
      <c r="J176" s="177">
        <v>0</v>
      </c>
      <c r="K176" s="177">
        <v>0</v>
      </c>
      <c r="L176" s="177">
        <v>0</v>
      </c>
      <c r="M176" s="177">
        <v>0</v>
      </c>
      <c r="N176" s="161">
        <v>0</v>
      </c>
      <c r="O176" s="177">
        <v>0</v>
      </c>
      <c r="P176" s="161">
        <v>0</v>
      </c>
      <c r="Q176" s="177">
        <v>0</v>
      </c>
      <c r="R176" s="177">
        <v>0</v>
      </c>
      <c r="S176" s="177">
        <v>0</v>
      </c>
      <c r="T176" s="177">
        <v>0</v>
      </c>
      <c r="U176" s="177">
        <v>0</v>
      </c>
      <c r="V176" s="177">
        <v>0</v>
      </c>
      <c r="W176" s="177">
        <v>0</v>
      </c>
      <c r="X176" s="177">
        <v>0</v>
      </c>
      <c r="Y176" s="163"/>
      <c r="Z176" s="163"/>
    </row>
    <row r="177" spans="3:26" hidden="1" outlineLevel="2">
      <c r="C177" s="160">
        <f t="shared" si="10"/>
        <v>44682</v>
      </c>
      <c r="G177" s="177">
        <v>2.7876799999999995</v>
      </c>
      <c r="H177" s="177">
        <v>2.1443692307692301</v>
      </c>
      <c r="I177" s="177">
        <v>0</v>
      </c>
      <c r="J177" s="177">
        <v>0</v>
      </c>
      <c r="K177" s="177">
        <v>0</v>
      </c>
      <c r="L177" s="177">
        <v>0</v>
      </c>
      <c r="M177" s="177">
        <v>0</v>
      </c>
      <c r="N177" s="161">
        <v>0</v>
      </c>
      <c r="O177" s="177">
        <v>0</v>
      </c>
      <c r="P177" s="161">
        <v>0</v>
      </c>
      <c r="Q177" s="177">
        <v>0</v>
      </c>
      <c r="R177" s="177">
        <v>0</v>
      </c>
      <c r="S177" s="177">
        <v>0</v>
      </c>
      <c r="T177" s="177">
        <v>0</v>
      </c>
      <c r="U177" s="177">
        <v>0</v>
      </c>
      <c r="V177" s="177">
        <v>0</v>
      </c>
      <c r="W177" s="177">
        <v>0</v>
      </c>
      <c r="X177" s="177">
        <v>0</v>
      </c>
      <c r="Y177" s="163"/>
      <c r="Z177" s="163"/>
    </row>
    <row r="178" spans="3:26" hidden="1" outlineLevel="2">
      <c r="C178" s="160">
        <f t="shared" si="10"/>
        <v>44713</v>
      </c>
      <c r="G178" s="177">
        <v>2.5417000000000005</v>
      </c>
      <c r="H178" s="177">
        <v>1.9551538461538465</v>
      </c>
      <c r="I178" s="177">
        <v>0</v>
      </c>
      <c r="J178" s="177">
        <v>0</v>
      </c>
      <c r="K178" s="177">
        <v>0</v>
      </c>
      <c r="L178" s="177">
        <v>0</v>
      </c>
      <c r="M178" s="177">
        <v>0</v>
      </c>
      <c r="N178" s="161">
        <v>0</v>
      </c>
      <c r="O178" s="177">
        <v>0</v>
      </c>
      <c r="P178" s="161">
        <v>0</v>
      </c>
      <c r="Q178" s="177">
        <v>0</v>
      </c>
      <c r="R178" s="177">
        <v>0</v>
      </c>
      <c r="S178" s="177">
        <v>0</v>
      </c>
      <c r="T178" s="177">
        <v>0</v>
      </c>
      <c r="U178" s="177">
        <v>0</v>
      </c>
      <c r="V178" s="177">
        <v>0</v>
      </c>
      <c r="W178" s="177">
        <v>0</v>
      </c>
      <c r="X178" s="177">
        <v>0</v>
      </c>
      <c r="Y178" s="163"/>
      <c r="Z178" s="163"/>
    </row>
    <row r="179" spans="3:26" hidden="1" outlineLevel="2">
      <c r="C179" s="160">
        <f t="shared" si="10"/>
        <v>44743</v>
      </c>
      <c r="G179" s="177">
        <v>2.7418649999999998</v>
      </c>
      <c r="H179" s="177">
        <v>2.1091269230769227</v>
      </c>
      <c r="I179" s="177">
        <v>0</v>
      </c>
      <c r="J179" s="177">
        <v>0</v>
      </c>
      <c r="K179" s="177">
        <v>0</v>
      </c>
      <c r="L179" s="177">
        <v>0</v>
      </c>
      <c r="M179" s="177">
        <v>0</v>
      </c>
      <c r="N179" s="161">
        <v>0</v>
      </c>
      <c r="O179" s="177">
        <v>0</v>
      </c>
      <c r="P179" s="161">
        <v>0</v>
      </c>
      <c r="Q179" s="177">
        <v>0</v>
      </c>
      <c r="R179" s="177">
        <v>0</v>
      </c>
      <c r="S179" s="177">
        <v>0</v>
      </c>
      <c r="T179" s="177">
        <v>0</v>
      </c>
      <c r="U179" s="177">
        <v>0</v>
      </c>
      <c r="V179" s="177">
        <v>0</v>
      </c>
      <c r="W179" s="177">
        <v>0</v>
      </c>
      <c r="X179" s="177">
        <v>0</v>
      </c>
      <c r="Y179" s="163"/>
      <c r="Z179" s="163"/>
    </row>
    <row r="180" spans="3:26" hidden="1" outlineLevel="2">
      <c r="C180" s="160">
        <f t="shared" si="10"/>
        <v>44774</v>
      </c>
      <c r="G180" s="177">
        <v>2.9287999999999994</v>
      </c>
      <c r="H180" s="177">
        <v>2.2529230769230764</v>
      </c>
      <c r="I180" s="177">
        <v>0</v>
      </c>
      <c r="J180" s="177">
        <v>0</v>
      </c>
      <c r="K180" s="177">
        <v>0</v>
      </c>
      <c r="L180" s="177">
        <v>0</v>
      </c>
      <c r="M180" s="177">
        <v>0</v>
      </c>
      <c r="N180" s="161">
        <v>0</v>
      </c>
      <c r="O180" s="177">
        <v>0</v>
      </c>
      <c r="P180" s="161">
        <v>0</v>
      </c>
      <c r="Q180" s="177">
        <v>0</v>
      </c>
      <c r="R180" s="177">
        <v>0</v>
      </c>
      <c r="S180" s="177">
        <v>0</v>
      </c>
      <c r="T180" s="177">
        <v>0</v>
      </c>
      <c r="U180" s="177">
        <v>0</v>
      </c>
      <c r="V180" s="177">
        <v>0</v>
      </c>
      <c r="W180" s="177">
        <v>0</v>
      </c>
      <c r="X180" s="177">
        <v>0</v>
      </c>
      <c r="Y180" s="163"/>
      <c r="Z180" s="163"/>
    </row>
    <row r="181" spans="3:26" hidden="1" outlineLevel="2">
      <c r="C181" s="160">
        <f t="shared" si="10"/>
        <v>44805</v>
      </c>
      <c r="G181" s="177">
        <v>2.7163849999999994</v>
      </c>
      <c r="H181" s="177">
        <v>2.0895269230769227</v>
      </c>
      <c r="I181" s="177">
        <v>0</v>
      </c>
      <c r="J181" s="177">
        <v>0</v>
      </c>
      <c r="K181" s="177">
        <v>0</v>
      </c>
      <c r="L181" s="177">
        <v>0</v>
      </c>
      <c r="M181" s="177">
        <v>0</v>
      </c>
      <c r="N181" s="161">
        <v>0</v>
      </c>
      <c r="O181" s="177">
        <v>0</v>
      </c>
      <c r="P181" s="161">
        <v>0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63"/>
      <c r="Z181" s="163"/>
    </row>
    <row r="182" spans="3:26" hidden="1" outlineLevel="2">
      <c r="C182" s="160">
        <f t="shared" si="10"/>
        <v>44835</v>
      </c>
      <c r="G182" s="177">
        <v>3.2097799999999999</v>
      </c>
      <c r="H182" s="177">
        <v>2.4690615384615384</v>
      </c>
      <c r="I182" s="177">
        <v>0</v>
      </c>
      <c r="J182" s="177">
        <v>0</v>
      </c>
      <c r="K182" s="177">
        <v>0</v>
      </c>
      <c r="L182" s="177">
        <v>0</v>
      </c>
      <c r="M182" s="177">
        <v>0</v>
      </c>
      <c r="N182" s="161">
        <v>0</v>
      </c>
      <c r="O182" s="177">
        <v>0</v>
      </c>
      <c r="P182" s="161">
        <v>0</v>
      </c>
      <c r="Q182" s="177">
        <v>0</v>
      </c>
      <c r="R182" s="177">
        <v>0</v>
      </c>
      <c r="S182" s="177">
        <v>0</v>
      </c>
      <c r="T182" s="177">
        <v>0</v>
      </c>
      <c r="U182" s="177">
        <v>0</v>
      </c>
      <c r="V182" s="177">
        <v>0</v>
      </c>
      <c r="W182" s="177">
        <v>0</v>
      </c>
      <c r="X182" s="177">
        <v>0</v>
      </c>
      <c r="Y182" s="163"/>
      <c r="Z182" s="163"/>
    </row>
    <row r="183" spans="3:26" hidden="1" outlineLevel="2">
      <c r="C183" s="160">
        <f t="shared" si="10"/>
        <v>44866</v>
      </c>
      <c r="G183" s="177">
        <v>3.032715</v>
      </c>
      <c r="H183" s="177">
        <v>2.3328576923076922</v>
      </c>
      <c r="I183" s="177">
        <v>0</v>
      </c>
      <c r="J183" s="177">
        <v>0</v>
      </c>
      <c r="K183" s="177">
        <v>0</v>
      </c>
      <c r="L183" s="177">
        <v>0</v>
      </c>
      <c r="M183" s="177">
        <v>0</v>
      </c>
      <c r="N183" s="161">
        <v>0</v>
      </c>
      <c r="O183" s="177">
        <v>0</v>
      </c>
      <c r="P183" s="161">
        <v>0</v>
      </c>
      <c r="Q183" s="177">
        <v>0</v>
      </c>
      <c r="R183" s="177">
        <v>0</v>
      </c>
      <c r="S183" s="177">
        <v>0</v>
      </c>
      <c r="T183" s="177">
        <v>0</v>
      </c>
      <c r="U183" s="177">
        <v>0</v>
      </c>
      <c r="V183" s="177">
        <v>0</v>
      </c>
      <c r="W183" s="177">
        <v>0</v>
      </c>
      <c r="X183" s="177">
        <v>0</v>
      </c>
      <c r="Y183" s="163"/>
      <c r="Z183" s="163"/>
    </row>
    <row r="184" spans="3:26" hidden="1" outlineLevel="2">
      <c r="C184" s="160">
        <f t="shared" si="10"/>
        <v>44896</v>
      </c>
      <c r="G184" s="177">
        <v>2.8593249999999997</v>
      </c>
      <c r="H184" s="177">
        <v>2.1994807692307687</v>
      </c>
      <c r="I184" s="177">
        <v>0</v>
      </c>
      <c r="J184" s="177">
        <v>0</v>
      </c>
      <c r="K184" s="177">
        <v>0</v>
      </c>
      <c r="L184" s="177">
        <v>0</v>
      </c>
      <c r="M184" s="177">
        <v>0</v>
      </c>
      <c r="N184" s="161">
        <v>0</v>
      </c>
      <c r="O184" s="177">
        <v>0</v>
      </c>
      <c r="P184" s="161">
        <v>0</v>
      </c>
      <c r="Q184" s="177">
        <v>0</v>
      </c>
      <c r="R184" s="177">
        <v>0</v>
      </c>
      <c r="S184" s="177">
        <v>0</v>
      </c>
      <c r="T184" s="177">
        <v>0</v>
      </c>
      <c r="U184" s="177">
        <v>0</v>
      </c>
      <c r="V184" s="177">
        <v>0</v>
      </c>
      <c r="W184" s="177">
        <v>0</v>
      </c>
      <c r="X184" s="177">
        <v>0</v>
      </c>
      <c r="Y184" s="163"/>
      <c r="Z184" s="163"/>
    </row>
    <row r="185" spans="3:26" hidden="1" outlineLevel="2">
      <c r="C185" s="160">
        <f t="shared" si="10"/>
        <v>44927</v>
      </c>
      <c r="G185" s="177">
        <v>1.1567769230769229</v>
      </c>
      <c r="H185" s="177">
        <v>0.88982840236686378</v>
      </c>
      <c r="I185" s="177">
        <v>2.1642600000000001</v>
      </c>
      <c r="J185" s="177">
        <v>1.6648153846153846</v>
      </c>
      <c r="K185" s="177">
        <v>0</v>
      </c>
      <c r="L185" s="177">
        <v>0</v>
      </c>
      <c r="M185" s="177">
        <v>0</v>
      </c>
      <c r="N185" s="161">
        <v>0</v>
      </c>
      <c r="O185" s="177">
        <v>0</v>
      </c>
      <c r="P185" s="161">
        <v>0</v>
      </c>
      <c r="Q185" s="177">
        <v>0</v>
      </c>
      <c r="R185" s="177">
        <v>0</v>
      </c>
      <c r="S185" s="177">
        <v>2.1657150000000001</v>
      </c>
      <c r="T185" s="177">
        <v>1.7325720000000002</v>
      </c>
      <c r="U185" s="177">
        <v>0</v>
      </c>
      <c r="V185" s="177">
        <v>0</v>
      </c>
      <c r="W185" s="177">
        <v>0</v>
      </c>
      <c r="X185" s="177">
        <v>0</v>
      </c>
      <c r="Y185" s="163"/>
      <c r="Z185" s="163"/>
    </row>
    <row r="186" spans="3:26" hidden="1" outlineLevel="2">
      <c r="C186" s="160">
        <f t="shared" si="10"/>
        <v>44958</v>
      </c>
      <c r="G186" s="177">
        <v>1.1702249999999998</v>
      </c>
      <c r="H186" s="177">
        <v>0.9001730769230768</v>
      </c>
      <c r="I186" s="177">
        <v>2.2065299999999994</v>
      </c>
      <c r="J186" s="177">
        <v>1.6973307692307686</v>
      </c>
      <c r="K186" s="177">
        <v>0</v>
      </c>
      <c r="L186" s="177">
        <v>0</v>
      </c>
      <c r="M186" s="177">
        <v>0</v>
      </c>
      <c r="N186" s="161">
        <v>0</v>
      </c>
      <c r="O186" s="177">
        <v>0</v>
      </c>
      <c r="P186" s="161">
        <v>0</v>
      </c>
      <c r="Q186" s="177">
        <v>0</v>
      </c>
      <c r="R186" s="177">
        <v>0</v>
      </c>
      <c r="S186" s="177">
        <v>2.1349800000000005</v>
      </c>
      <c r="T186" s="177">
        <v>1.7079840000000006</v>
      </c>
      <c r="U186" s="177">
        <v>0</v>
      </c>
      <c r="V186" s="177">
        <v>0</v>
      </c>
      <c r="W186" s="177">
        <v>0</v>
      </c>
      <c r="X186" s="177">
        <v>0</v>
      </c>
      <c r="Y186" s="163"/>
      <c r="Z186" s="163"/>
    </row>
    <row r="187" spans="3:26" hidden="1" outlineLevel="2">
      <c r="C187" s="160">
        <f t="shared" si="10"/>
        <v>44986</v>
      </c>
      <c r="G187" s="177">
        <v>1.3003199999999999</v>
      </c>
      <c r="H187" s="177">
        <v>1.0002461538461538</v>
      </c>
      <c r="I187" s="177">
        <v>2.4139499999999998</v>
      </c>
      <c r="J187" s="177">
        <v>1.8568846153846152</v>
      </c>
      <c r="K187" s="177">
        <v>0</v>
      </c>
      <c r="L187" s="177">
        <v>0</v>
      </c>
      <c r="M187" s="177">
        <v>0</v>
      </c>
      <c r="N187" s="161">
        <v>0</v>
      </c>
      <c r="O187" s="177">
        <v>0</v>
      </c>
      <c r="P187" s="161">
        <v>0</v>
      </c>
      <c r="Q187" s="177">
        <v>0</v>
      </c>
      <c r="R187" s="177">
        <v>0</v>
      </c>
      <c r="S187" s="177">
        <v>2.3025150000000001</v>
      </c>
      <c r="T187" s="177">
        <v>1.8420120000000002</v>
      </c>
      <c r="U187" s="177">
        <v>0</v>
      </c>
      <c r="V187" s="177">
        <v>0</v>
      </c>
      <c r="W187" s="177">
        <v>0</v>
      </c>
      <c r="X187" s="177">
        <v>0</v>
      </c>
      <c r="Y187" s="163"/>
      <c r="Z187" s="163"/>
    </row>
    <row r="188" spans="3:26" hidden="1" outlineLevel="2">
      <c r="C188" s="160">
        <f t="shared" si="10"/>
        <v>45017</v>
      </c>
      <c r="G188" s="177">
        <v>1.2036150000000001</v>
      </c>
      <c r="H188" s="177">
        <v>0.92585769230769233</v>
      </c>
      <c r="I188" s="177">
        <v>2.4454499999999997</v>
      </c>
      <c r="J188" s="177">
        <v>1.8811153846153843</v>
      </c>
      <c r="K188" s="177">
        <v>0</v>
      </c>
      <c r="L188" s="177">
        <v>0</v>
      </c>
      <c r="M188" s="177">
        <v>0</v>
      </c>
      <c r="N188" s="161">
        <v>0</v>
      </c>
      <c r="O188" s="177">
        <v>0</v>
      </c>
      <c r="P188" s="161">
        <v>0</v>
      </c>
      <c r="Q188" s="177">
        <v>0</v>
      </c>
      <c r="R188" s="177">
        <v>0</v>
      </c>
      <c r="S188" s="177">
        <v>2.2440600000000002</v>
      </c>
      <c r="T188" s="177">
        <v>1.7952480000000002</v>
      </c>
      <c r="U188" s="177">
        <v>0</v>
      </c>
      <c r="V188" s="177">
        <v>0</v>
      </c>
      <c r="W188" s="177">
        <v>0</v>
      </c>
      <c r="X188" s="177">
        <v>0</v>
      </c>
      <c r="Y188" s="163"/>
      <c r="Z188" s="163"/>
    </row>
    <row r="189" spans="3:26" hidden="1" outlineLevel="2">
      <c r="C189" s="160">
        <f t="shared" si="10"/>
        <v>45047</v>
      </c>
      <c r="G189" s="177">
        <v>1.06701</v>
      </c>
      <c r="H189" s="177">
        <v>0.82077692307692307</v>
      </c>
      <c r="I189" s="177">
        <v>2.60202</v>
      </c>
      <c r="J189" s="177">
        <v>2.001553846153846</v>
      </c>
      <c r="K189" s="177">
        <v>0</v>
      </c>
      <c r="L189" s="177">
        <v>0</v>
      </c>
      <c r="M189" s="177">
        <v>0</v>
      </c>
      <c r="N189" s="161">
        <v>0</v>
      </c>
      <c r="O189" s="177">
        <v>0</v>
      </c>
      <c r="P189" s="161">
        <v>0</v>
      </c>
      <c r="Q189" s="177">
        <v>0</v>
      </c>
      <c r="R189" s="177">
        <v>0</v>
      </c>
      <c r="S189" s="177">
        <v>2.5022699999999998</v>
      </c>
      <c r="T189" s="177">
        <v>2.0018159999999998</v>
      </c>
      <c r="U189" s="177">
        <v>0</v>
      </c>
      <c r="V189" s="177">
        <v>0</v>
      </c>
      <c r="W189" s="177">
        <v>0</v>
      </c>
      <c r="X189" s="177">
        <v>0</v>
      </c>
      <c r="Y189" s="163"/>
      <c r="Z189" s="163"/>
    </row>
    <row r="190" spans="3:26" hidden="1" outlineLevel="2">
      <c r="C190" s="160">
        <f t="shared" si="10"/>
        <v>45078</v>
      </c>
      <c r="G190" s="177">
        <v>1.221535</v>
      </c>
      <c r="H190" s="177">
        <v>0.93964230769230772</v>
      </c>
      <c r="I190" s="177">
        <v>2.3115599999999996</v>
      </c>
      <c r="J190" s="177">
        <v>1.7781230769230765</v>
      </c>
      <c r="K190" s="177">
        <v>0</v>
      </c>
      <c r="L190" s="177">
        <v>0</v>
      </c>
      <c r="M190" s="177">
        <v>0</v>
      </c>
      <c r="N190" s="161">
        <v>0</v>
      </c>
      <c r="O190" s="177">
        <v>0</v>
      </c>
      <c r="P190" s="161">
        <v>0</v>
      </c>
      <c r="Q190" s="177">
        <v>0</v>
      </c>
      <c r="R190" s="177">
        <v>0</v>
      </c>
      <c r="S190" s="177">
        <v>2.3893200000000001</v>
      </c>
      <c r="T190" s="177">
        <v>1.9114560000000003</v>
      </c>
      <c r="U190" s="177">
        <v>0</v>
      </c>
      <c r="V190" s="177">
        <v>0</v>
      </c>
      <c r="W190" s="177">
        <v>0</v>
      </c>
      <c r="X190" s="177">
        <v>0</v>
      </c>
      <c r="Y190" s="163"/>
      <c r="Z190" s="163"/>
    </row>
    <row r="191" spans="3:26" hidden="1" outlineLevel="2">
      <c r="C191" s="160">
        <f t="shared" si="10"/>
        <v>45108</v>
      </c>
      <c r="G191" s="177">
        <v>1.3164199999999999</v>
      </c>
      <c r="H191" s="177">
        <v>1.0126307692307692</v>
      </c>
      <c r="I191" s="177">
        <v>2.2666200000000005</v>
      </c>
      <c r="J191" s="177">
        <v>1.7435538461538465</v>
      </c>
      <c r="K191" s="177">
        <v>0</v>
      </c>
      <c r="L191" s="177">
        <v>0</v>
      </c>
      <c r="M191" s="177">
        <v>0</v>
      </c>
      <c r="N191" s="161">
        <v>0</v>
      </c>
      <c r="O191" s="177">
        <v>0</v>
      </c>
      <c r="P191" s="161">
        <v>0</v>
      </c>
      <c r="Q191" s="177">
        <v>0</v>
      </c>
      <c r="R191" s="177">
        <v>0</v>
      </c>
      <c r="S191" s="177">
        <v>1.8188550000000001</v>
      </c>
      <c r="T191" s="177">
        <v>1.4550840000000003</v>
      </c>
      <c r="U191" s="177">
        <v>0</v>
      </c>
      <c r="V191" s="177">
        <v>0</v>
      </c>
      <c r="W191" s="177">
        <v>0</v>
      </c>
      <c r="X191" s="177">
        <v>0</v>
      </c>
      <c r="Y191" s="163"/>
      <c r="Z191" s="163"/>
    </row>
    <row r="192" spans="3:26" hidden="1" outlineLevel="2">
      <c r="C192" s="160">
        <f t="shared" si="10"/>
        <v>45139</v>
      </c>
      <c r="G192" s="177">
        <v>1.0122</v>
      </c>
      <c r="H192" s="177">
        <v>0.7786153846153846</v>
      </c>
      <c r="I192" s="177">
        <v>2.4332400000000001</v>
      </c>
      <c r="J192" s="177">
        <v>1.8717230769230768</v>
      </c>
      <c r="K192" s="177">
        <v>0</v>
      </c>
      <c r="L192" s="177">
        <v>0</v>
      </c>
      <c r="M192" s="177">
        <v>0</v>
      </c>
      <c r="N192" s="161">
        <v>0</v>
      </c>
      <c r="O192" s="177">
        <v>0</v>
      </c>
      <c r="P192" s="161">
        <v>0</v>
      </c>
      <c r="Q192" s="177">
        <v>0</v>
      </c>
      <c r="R192" s="177">
        <v>0</v>
      </c>
      <c r="S192" s="177">
        <v>2.1908250000000002</v>
      </c>
      <c r="T192" s="177">
        <v>1.7526600000000003</v>
      </c>
      <c r="U192" s="177">
        <v>0</v>
      </c>
      <c r="V192" s="177">
        <v>0</v>
      </c>
      <c r="W192" s="177">
        <v>0</v>
      </c>
      <c r="X192" s="177">
        <v>0</v>
      </c>
      <c r="Y192" s="163"/>
      <c r="Z192" s="163"/>
    </row>
    <row r="193" spans="3:26" hidden="1" outlineLevel="2">
      <c r="C193" s="160">
        <f t="shared" si="10"/>
        <v>45170</v>
      </c>
      <c r="G193" s="177">
        <v>1.0869249999999999</v>
      </c>
      <c r="H193" s="177">
        <v>0.83609615384615377</v>
      </c>
      <c r="I193" s="177">
        <v>2.0638800000000002</v>
      </c>
      <c r="J193" s="177">
        <v>1.5876000000000001</v>
      </c>
      <c r="K193" s="177">
        <v>0</v>
      </c>
      <c r="L193" s="177">
        <v>0</v>
      </c>
      <c r="M193" s="177">
        <v>0</v>
      </c>
      <c r="N193" s="161">
        <v>0</v>
      </c>
      <c r="O193" s="177">
        <v>0</v>
      </c>
      <c r="P193" s="161">
        <v>0</v>
      </c>
      <c r="Q193" s="177">
        <v>0</v>
      </c>
      <c r="R193" s="177">
        <v>0</v>
      </c>
      <c r="S193" s="177">
        <v>2.1249899999999995</v>
      </c>
      <c r="T193" s="177">
        <v>1.6999919999999997</v>
      </c>
      <c r="U193" s="177">
        <v>0</v>
      </c>
      <c r="V193" s="177">
        <v>0</v>
      </c>
      <c r="W193" s="177">
        <v>0</v>
      </c>
      <c r="X193" s="177">
        <v>0</v>
      </c>
      <c r="Y193" s="163"/>
      <c r="Z193" s="163"/>
    </row>
    <row r="194" spans="3:26" hidden="1" outlineLevel="2">
      <c r="C194" s="160">
        <f t="shared" si="10"/>
        <v>45200</v>
      </c>
      <c r="G194" s="177">
        <v>1.0396749999999997</v>
      </c>
      <c r="H194" s="177">
        <v>0.79974999999999974</v>
      </c>
      <c r="I194" s="177">
        <v>2.3609699999999996</v>
      </c>
      <c r="J194" s="177">
        <v>1.8161307692307689</v>
      </c>
      <c r="K194" s="177">
        <v>0</v>
      </c>
      <c r="L194" s="177">
        <v>0</v>
      </c>
      <c r="M194" s="177">
        <v>0</v>
      </c>
      <c r="N194" s="161">
        <v>0</v>
      </c>
      <c r="O194" s="177">
        <v>0</v>
      </c>
      <c r="P194" s="161">
        <v>0</v>
      </c>
      <c r="Q194" s="177">
        <v>0</v>
      </c>
      <c r="R194" s="177">
        <v>0</v>
      </c>
      <c r="S194" s="177">
        <v>2.2484250000000001</v>
      </c>
      <c r="T194" s="177">
        <v>1.7987400000000002</v>
      </c>
      <c r="U194" s="177">
        <v>0</v>
      </c>
      <c r="V194" s="177">
        <v>0</v>
      </c>
      <c r="W194" s="177">
        <v>0</v>
      </c>
      <c r="X194" s="177">
        <v>0</v>
      </c>
      <c r="Y194" s="163"/>
      <c r="Z194" s="163"/>
    </row>
    <row r="195" spans="3:26" hidden="1" outlineLevel="2">
      <c r="C195" s="160">
        <f t="shared" si="10"/>
        <v>45231</v>
      </c>
      <c r="G195" s="177">
        <v>1.3330100000000003</v>
      </c>
      <c r="H195" s="177">
        <v>1.0253923076923079</v>
      </c>
      <c r="I195" s="177">
        <v>2.3200799999999999</v>
      </c>
      <c r="J195" s="177">
        <v>1.784676923076923</v>
      </c>
      <c r="K195" s="177">
        <v>0</v>
      </c>
      <c r="L195" s="177">
        <v>0</v>
      </c>
      <c r="M195" s="177">
        <v>0</v>
      </c>
      <c r="N195" s="161">
        <v>0</v>
      </c>
      <c r="O195" s="177">
        <v>0</v>
      </c>
      <c r="P195" s="161">
        <v>0</v>
      </c>
      <c r="Q195" s="177">
        <v>0</v>
      </c>
      <c r="R195" s="177">
        <v>0</v>
      </c>
      <c r="S195" s="177">
        <v>2.0482650000000007</v>
      </c>
      <c r="T195" s="177">
        <v>1.6386120000000006</v>
      </c>
      <c r="U195" s="177">
        <v>0</v>
      </c>
      <c r="V195" s="177">
        <v>0</v>
      </c>
      <c r="W195" s="177">
        <v>0</v>
      </c>
      <c r="X195" s="177">
        <v>0</v>
      </c>
      <c r="Y195" s="163"/>
      <c r="Z195" s="163"/>
    </row>
    <row r="196" spans="3:26" hidden="1" outlineLevel="2">
      <c r="C196" s="160">
        <f t="shared" si="10"/>
        <v>45261</v>
      </c>
      <c r="G196" s="177">
        <v>1.3667150000000001</v>
      </c>
      <c r="H196" s="177">
        <v>1.0513192307692307</v>
      </c>
      <c r="I196" s="177">
        <v>2.38089</v>
      </c>
      <c r="J196" s="177">
        <v>1.8314538461538461</v>
      </c>
      <c r="K196" s="177">
        <v>0</v>
      </c>
      <c r="L196" s="177">
        <v>0</v>
      </c>
      <c r="M196" s="177">
        <v>0</v>
      </c>
      <c r="N196" s="161">
        <v>0</v>
      </c>
      <c r="O196" s="177">
        <v>0</v>
      </c>
      <c r="P196" s="161">
        <v>0</v>
      </c>
      <c r="Q196" s="177">
        <v>0</v>
      </c>
      <c r="R196" s="177">
        <v>0</v>
      </c>
      <c r="S196" s="177">
        <v>2.2253849999999997</v>
      </c>
      <c r="T196" s="177">
        <v>1.7803079999999998</v>
      </c>
      <c r="U196" s="177">
        <v>0</v>
      </c>
      <c r="V196" s="177">
        <v>0</v>
      </c>
      <c r="W196" s="177">
        <v>0</v>
      </c>
      <c r="X196" s="177">
        <v>0</v>
      </c>
      <c r="Y196" s="163"/>
      <c r="Z196" s="163"/>
    </row>
    <row r="197" spans="3:26" hidden="1" outlineLevel="2">
      <c r="C197" s="160">
        <f t="shared" si="10"/>
        <v>45292</v>
      </c>
      <c r="G197" s="177">
        <v>1.0784307692307691</v>
      </c>
      <c r="H197" s="177">
        <v>0.82956213017751468</v>
      </c>
      <c r="I197" s="177">
        <v>1.9470000000000003</v>
      </c>
      <c r="J197" s="177">
        <v>1.4976923076923079</v>
      </c>
      <c r="K197" s="177">
        <v>0</v>
      </c>
      <c r="L197" s="177">
        <v>0</v>
      </c>
      <c r="M197" s="177">
        <v>0</v>
      </c>
      <c r="N197" s="161">
        <v>0</v>
      </c>
      <c r="O197" s="177">
        <v>0</v>
      </c>
      <c r="P197" s="161">
        <v>0</v>
      </c>
      <c r="Q197" s="177">
        <v>1.5477199999999995</v>
      </c>
      <c r="R197" s="177">
        <v>1.5477199999999995</v>
      </c>
      <c r="S197" s="177">
        <v>1.4240625</v>
      </c>
      <c r="T197" s="177">
        <v>1.1392500000000001</v>
      </c>
      <c r="U197" s="177">
        <v>0</v>
      </c>
      <c r="V197" s="177">
        <v>0</v>
      </c>
      <c r="W197" s="177">
        <v>0.63737999999999995</v>
      </c>
      <c r="X197" s="177">
        <v>0.53115000000000001</v>
      </c>
      <c r="Y197" s="163"/>
      <c r="Z197" s="163"/>
    </row>
    <row r="198" spans="3:26" hidden="1" outlineLevel="2">
      <c r="C198" s="160">
        <f t="shared" si="10"/>
        <v>45323</v>
      </c>
      <c r="G198" s="177">
        <v>1.0853499999999998</v>
      </c>
      <c r="H198" s="177">
        <v>0.83488461538461523</v>
      </c>
      <c r="I198" s="177">
        <v>1.7198100000000001</v>
      </c>
      <c r="J198" s="177">
        <v>1.3229307692307692</v>
      </c>
      <c r="K198" s="177">
        <v>0</v>
      </c>
      <c r="L198" s="177">
        <v>0</v>
      </c>
      <c r="M198" s="177">
        <v>0</v>
      </c>
      <c r="N198" s="161">
        <v>0</v>
      </c>
      <c r="O198" s="177">
        <v>0</v>
      </c>
      <c r="P198" s="161">
        <v>0</v>
      </c>
      <c r="Q198" s="177">
        <v>1.6353199999999997</v>
      </c>
      <c r="R198" s="177">
        <v>1.6353199999999997</v>
      </c>
      <c r="S198" s="177">
        <v>1.8419400000000001</v>
      </c>
      <c r="T198" s="177">
        <v>1.4735520000000002</v>
      </c>
      <c r="U198" s="177">
        <v>0</v>
      </c>
      <c r="V198" s="177">
        <v>0</v>
      </c>
      <c r="W198" s="177">
        <v>0.58409999999999995</v>
      </c>
      <c r="X198" s="177">
        <v>0.48675000000000002</v>
      </c>
      <c r="Y198" s="163"/>
      <c r="Z198" s="163"/>
    </row>
    <row r="199" spans="3:26" hidden="1" outlineLevel="2">
      <c r="C199" s="160">
        <f t="shared" si="10"/>
        <v>45352</v>
      </c>
      <c r="G199" s="177">
        <v>1.101205</v>
      </c>
      <c r="H199" s="177">
        <v>0.84708076923076925</v>
      </c>
      <c r="I199" s="177">
        <v>1.6557900000000001</v>
      </c>
      <c r="J199" s="177">
        <v>1.2736846153846153</v>
      </c>
      <c r="K199" s="177">
        <v>0</v>
      </c>
      <c r="L199" s="177">
        <v>0</v>
      </c>
      <c r="M199" s="177">
        <v>0</v>
      </c>
      <c r="N199" s="161">
        <v>0</v>
      </c>
      <c r="O199" s="177">
        <v>0</v>
      </c>
      <c r="P199" s="161">
        <v>0</v>
      </c>
      <c r="Q199" s="177">
        <v>1.52332</v>
      </c>
      <c r="R199" s="177">
        <v>1.52332</v>
      </c>
      <c r="S199" s="177">
        <v>1.7035200000000001</v>
      </c>
      <c r="T199" s="177">
        <v>1.3628160000000002</v>
      </c>
      <c r="U199" s="177">
        <v>0</v>
      </c>
      <c r="V199" s="177">
        <v>0</v>
      </c>
      <c r="W199" s="177">
        <v>0.61796249999999997</v>
      </c>
      <c r="X199" s="177">
        <v>0.51496874999999998</v>
      </c>
      <c r="Y199" s="163"/>
      <c r="Z199" s="163"/>
    </row>
    <row r="200" spans="3:26" hidden="1" outlineLevel="2">
      <c r="C200" s="160">
        <f t="shared" si="10"/>
        <v>45383</v>
      </c>
      <c r="G200" s="177">
        <v>1.1279799999999998</v>
      </c>
      <c r="H200" s="177">
        <v>0.8676769230769229</v>
      </c>
      <c r="I200" s="177">
        <v>1.5120899999999999</v>
      </c>
      <c r="J200" s="177">
        <v>1.1631461538461538</v>
      </c>
      <c r="K200" s="177">
        <v>0</v>
      </c>
      <c r="L200" s="177">
        <v>0</v>
      </c>
      <c r="M200" s="177">
        <v>0</v>
      </c>
      <c r="N200" s="161">
        <v>0</v>
      </c>
      <c r="O200" s="177">
        <v>0</v>
      </c>
      <c r="P200" s="161">
        <v>0</v>
      </c>
      <c r="Q200" s="177">
        <v>1.4284800000000002</v>
      </c>
      <c r="R200" s="177">
        <v>1.4284800000000002</v>
      </c>
      <c r="S200" s="177">
        <v>1.4550749999999997</v>
      </c>
      <c r="T200" s="177">
        <v>1.1640599999999999</v>
      </c>
      <c r="U200" s="177">
        <v>0</v>
      </c>
      <c r="V200" s="177">
        <v>0</v>
      </c>
      <c r="W200" s="177">
        <v>0.61998749999999991</v>
      </c>
      <c r="X200" s="177">
        <v>0.51665624999999993</v>
      </c>
      <c r="Y200" s="163"/>
      <c r="Z200" s="163"/>
    </row>
    <row r="201" spans="3:26" hidden="1" outlineLevel="2">
      <c r="C201" s="160">
        <f t="shared" si="10"/>
        <v>45413</v>
      </c>
      <c r="G201" s="177">
        <v>1.0705800000000001</v>
      </c>
      <c r="H201" s="177">
        <v>0.82352307692307691</v>
      </c>
      <c r="I201" s="177">
        <v>1.9020900000000003</v>
      </c>
      <c r="J201" s="177">
        <v>1.4631461538461541</v>
      </c>
      <c r="K201" s="177">
        <v>0</v>
      </c>
      <c r="L201" s="177">
        <v>0</v>
      </c>
      <c r="M201" s="177">
        <v>0</v>
      </c>
      <c r="N201" s="161">
        <v>0</v>
      </c>
      <c r="O201" s="177">
        <v>0</v>
      </c>
      <c r="P201" s="161">
        <v>0</v>
      </c>
      <c r="Q201" s="177">
        <v>1.4909599999999996</v>
      </c>
      <c r="R201" s="177">
        <v>1.4909599999999996</v>
      </c>
      <c r="S201" s="177">
        <v>1.655235</v>
      </c>
      <c r="T201" s="177">
        <v>1.3241880000000001</v>
      </c>
      <c r="U201" s="177">
        <v>0</v>
      </c>
      <c r="V201" s="177">
        <v>0</v>
      </c>
      <c r="W201" s="177">
        <v>0.62741250000000004</v>
      </c>
      <c r="X201" s="177">
        <v>0.52284375000000005</v>
      </c>
      <c r="Y201" s="163"/>
      <c r="Z201" s="163"/>
    </row>
    <row r="202" spans="3:26" hidden="1" outlineLevel="2">
      <c r="C202" s="160">
        <f t="shared" si="10"/>
        <v>45444</v>
      </c>
      <c r="G202" s="177">
        <v>1.058295</v>
      </c>
      <c r="H202" s="177">
        <v>0.81407307692307684</v>
      </c>
      <c r="I202" s="177">
        <v>1.72248</v>
      </c>
      <c r="J202" s="177">
        <v>1.3249846153846154</v>
      </c>
      <c r="K202" s="177">
        <v>0</v>
      </c>
      <c r="L202" s="177">
        <v>0</v>
      </c>
      <c r="M202" s="177">
        <v>0</v>
      </c>
      <c r="N202" s="161">
        <v>0</v>
      </c>
      <c r="O202" s="177">
        <v>0</v>
      </c>
      <c r="P202" s="161">
        <v>0</v>
      </c>
      <c r="Q202" s="177">
        <v>1.4936399999999996</v>
      </c>
      <c r="R202" s="177">
        <v>1.4936399999999996</v>
      </c>
      <c r="S202" s="177">
        <v>1.4363100000000002</v>
      </c>
      <c r="T202" s="177">
        <v>1.1490480000000003</v>
      </c>
      <c r="U202" s="177">
        <v>0</v>
      </c>
      <c r="V202" s="177">
        <v>0</v>
      </c>
      <c r="W202" s="177">
        <v>0.6424875000000001</v>
      </c>
      <c r="X202" s="177">
        <v>0.53540625000000008</v>
      </c>
      <c r="Y202" s="163"/>
      <c r="Z202" s="163"/>
    </row>
    <row r="203" spans="3:26" hidden="1" outlineLevel="2">
      <c r="C203" s="160">
        <f t="shared" si="10"/>
        <v>45474</v>
      </c>
      <c r="G203" s="177">
        <v>1.2368300000000001</v>
      </c>
      <c r="H203" s="177">
        <v>0.9514076923076924</v>
      </c>
      <c r="I203" s="177">
        <v>1.5972599999999997</v>
      </c>
      <c r="J203" s="177">
        <v>1.2286615384615382</v>
      </c>
      <c r="K203" s="177">
        <v>0</v>
      </c>
      <c r="L203" s="177">
        <v>0</v>
      </c>
      <c r="M203" s="177">
        <v>0</v>
      </c>
      <c r="N203" s="161">
        <v>0</v>
      </c>
      <c r="O203" s="177">
        <v>0</v>
      </c>
      <c r="P203" s="161">
        <v>0</v>
      </c>
      <c r="Q203" s="177">
        <v>1.4739600000000002</v>
      </c>
      <c r="R203" s="177">
        <v>1.4739600000000002</v>
      </c>
      <c r="S203" s="177">
        <v>1.5416999999999998</v>
      </c>
      <c r="T203" s="177">
        <v>1.23336</v>
      </c>
      <c r="U203" s="177">
        <v>0</v>
      </c>
      <c r="V203" s="177">
        <v>0</v>
      </c>
      <c r="W203" s="177">
        <v>0.59388750000000012</v>
      </c>
      <c r="X203" s="177">
        <v>0.4949062500000001</v>
      </c>
      <c r="Y203" s="163"/>
      <c r="Z203" s="163"/>
    </row>
    <row r="204" spans="3:26" hidden="1" outlineLevel="2">
      <c r="C204" s="160">
        <f t="shared" si="10"/>
        <v>45505</v>
      </c>
      <c r="G204" s="177">
        <v>1.2010250000000002</v>
      </c>
      <c r="H204" s="177">
        <v>0.92386538461538481</v>
      </c>
      <c r="I204" s="177">
        <v>1.7600099999999999</v>
      </c>
      <c r="J204" s="177">
        <v>1.3538538461538461</v>
      </c>
      <c r="K204" s="177">
        <v>0</v>
      </c>
      <c r="L204" s="177">
        <v>0</v>
      </c>
      <c r="M204" s="177">
        <v>0</v>
      </c>
      <c r="N204" s="161">
        <v>0</v>
      </c>
      <c r="O204" s="177">
        <v>0</v>
      </c>
      <c r="P204" s="161">
        <v>0</v>
      </c>
      <c r="Q204" s="177">
        <v>1.4577600000000002</v>
      </c>
      <c r="R204" s="177">
        <v>1.4577600000000002</v>
      </c>
      <c r="S204" s="177">
        <v>1.4991300000000003</v>
      </c>
      <c r="T204" s="177">
        <v>1.1993040000000004</v>
      </c>
      <c r="U204" s="177">
        <v>0</v>
      </c>
      <c r="V204" s="177">
        <v>0</v>
      </c>
      <c r="W204" s="177">
        <v>0.65261249999999993</v>
      </c>
      <c r="X204" s="177">
        <v>0.54384374999999996</v>
      </c>
      <c r="Y204" s="163"/>
      <c r="Z204" s="163"/>
    </row>
    <row r="205" spans="3:26" hidden="1" outlineLevel="2">
      <c r="C205" s="160">
        <f t="shared" si="10"/>
        <v>45536</v>
      </c>
      <c r="G205" s="177">
        <v>1.0584</v>
      </c>
      <c r="H205" s="177">
        <v>0.81415384615384612</v>
      </c>
      <c r="I205" s="177">
        <v>1.6123800000000001</v>
      </c>
      <c r="J205" s="177">
        <v>1.2402923076923078</v>
      </c>
      <c r="K205" s="177">
        <v>0</v>
      </c>
      <c r="L205" s="177">
        <v>0</v>
      </c>
      <c r="M205" s="177">
        <v>0</v>
      </c>
      <c r="N205" s="161">
        <v>0</v>
      </c>
      <c r="O205" s="177">
        <v>0</v>
      </c>
      <c r="P205" s="161">
        <v>0</v>
      </c>
      <c r="Q205" s="177">
        <v>1.4898400000000001</v>
      </c>
      <c r="R205" s="177">
        <v>1.4898400000000001</v>
      </c>
      <c r="S205" s="177">
        <v>1.495395</v>
      </c>
      <c r="T205" s="177">
        <v>1.1963160000000002</v>
      </c>
      <c r="U205" s="177">
        <v>0</v>
      </c>
      <c r="V205" s="177">
        <v>0</v>
      </c>
      <c r="W205" s="177">
        <v>0.5914124999999999</v>
      </c>
      <c r="X205" s="177">
        <v>0.49284374999999997</v>
      </c>
      <c r="Y205" s="163"/>
      <c r="Z205" s="163"/>
    </row>
    <row r="206" spans="3:26" hidden="1" outlineLevel="2">
      <c r="C206" s="160">
        <f t="shared" si="10"/>
        <v>45566</v>
      </c>
      <c r="G206" s="177">
        <v>0.97093499999999988</v>
      </c>
      <c r="H206" s="177">
        <v>0.74687307692307681</v>
      </c>
      <c r="I206" s="177">
        <v>1.5231299999999999</v>
      </c>
      <c r="J206" s="177">
        <v>1.1716384615384614</v>
      </c>
      <c r="K206" s="177">
        <v>0</v>
      </c>
      <c r="L206" s="177">
        <v>0</v>
      </c>
      <c r="M206" s="177">
        <v>0</v>
      </c>
      <c r="N206" s="161">
        <v>0</v>
      </c>
      <c r="O206" s="177">
        <v>0</v>
      </c>
      <c r="P206" s="161">
        <v>0</v>
      </c>
      <c r="Q206" s="177">
        <v>1.48628</v>
      </c>
      <c r="R206" s="177">
        <v>1.48628</v>
      </c>
      <c r="S206" s="177">
        <v>1.422045</v>
      </c>
      <c r="T206" s="177">
        <v>1.1376360000000001</v>
      </c>
      <c r="U206" s="177">
        <v>0</v>
      </c>
      <c r="V206" s="177">
        <v>0</v>
      </c>
      <c r="W206" s="177">
        <v>0.60806249999999984</v>
      </c>
      <c r="X206" s="177">
        <v>0.50671874999999988</v>
      </c>
      <c r="Y206" s="163"/>
      <c r="Z206" s="163"/>
    </row>
    <row r="207" spans="3:26" hidden="1" outlineLevel="2">
      <c r="C207" s="160">
        <f t="shared" si="10"/>
        <v>45597</v>
      </c>
      <c r="G207" s="177">
        <v>1.1159749999999999</v>
      </c>
      <c r="H207" s="177">
        <v>0.85844230769230767</v>
      </c>
      <c r="I207" s="177">
        <v>1.6504199999999998</v>
      </c>
      <c r="J207" s="177">
        <v>1.269553846153846</v>
      </c>
      <c r="K207" s="177">
        <v>0</v>
      </c>
      <c r="L207" s="177">
        <v>0</v>
      </c>
      <c r="M207" s="177">
        <v>0</v>
      </c>
      <c r="N207" s="161">
        <v>0</v>
      </c>
      <c r="O207" s="177">
        <v>0</v>
      </c>
      <c r="P207" s="161">
        <v>0</v>
      </c>
      <c r="Q207" s="177">
        <v>1.5605200000000001</v>
      </c>
      <c r="R207" s="177">
        <v>1.5605200000000001</v>
      </c>
      <c r="S207" s="177">
        <v>1.388655</v>
      </c>
      <c r="T207" s="177">
        <v>1.110924</v>
      </c>
      <c r="U207" s="177">
        <v>0</v>
      </c>
      <c r="V207" s="177">
        <v>0</v>
      </c>
      <c r="W207" s="177">
        <v>0.6869249999999999</v>
      </c>
      <c r="X207" s="177">
        <v>0.57243749999999993</v>
      </c>
      <c r="Y207" s="163"/>
      <c r="Z207" s="163"/>
    </row>
    <row r="208" spans="3:26" hidden="1" outlineLevel="2">
      <c r="C208" s="160">
        <f t="shared" si="10"/>
        <v>45627</v>
      </c>
      <c r="G208" s="177">
        <v>1.1024999999999998</v>
      </c>
      <c r="H208" s="177">
        <v>0.84807692307692295</v>
      </c>
      <c r="I208" s="177">
        <v>1.7497199999999999</v>
      </c>
      <c r="J208" s="177">
        <v>1.3459384615384615</v>
      </c>
      <c r="K208" s="177">
        <v>0</v>
      </c>
      <c r="L208" s="177">
        <v>0</v>
      </c>
      <c r="M208" s="177">
        <v>0</v>
      </c>
      <c r="N208" s="161">
        <v>0</v>
      </c>
      <c r="O208" s="177">
        <v>0</v>
      </c>
      <c r="P208" s="161">
        <v>0</v>
      </c>
      <c r="Q208" s="177">
        <v>1.5163999999999997</v>
      </c>
      <c r="R208" s="177">
        <v>1.5163999999999997</v>
      </c>
      <c r="S208" s="177">
        <v>1.6887600000000003</v>
      </c>
      <c r="T208" s="177">
        <v>1.3510080000000002</v>
      </c>
      <c r="U208" s="177">
        <v>0</v>
      </c>
      <c r="V208" s="177">
        <v>0</v>
      </c>
      <c r="W208" s="177">
        <v>0.65846250000000006</v>
      </c>
      <c r="X208" s="177">
        <v>0.54871875000000003</v>
      </c>
      <c r="Y208" s="163"/>
      <c r="Z208" s="163"/>
    </row>
    <row r="209" spans="3:26" hidden="1" outlineLevel="2">
      <c r="C209" s="160">
        <f t="shared" si="10"/>
        <v>45658</v>
      </c>
      <c r="G209" s="177">
        <v>0.98626500000000006</v>
      </c>
      <c r="H209" s="177">
        <v>0.75866538461538469</v>
      </c>
      <c r="I209" s="177">
        <v>1.5456599999999998</v>
      </c>
      <c r="J209" s="177">
        <v>1.1889692307692306</v>
      </c>
      <c r="K209" s="177">
        <v>4.3109400000000004</v>
      </c>
      <c r="L209" s="177">
        <v>2.2991680000000003</v>
      </c>
      <c r="M209" s="177">
        <v>0</v>
      </c>
      <c r="N209" s="161">
        <v>0</v>
      </c>
      <c r="O209" s="177">
        <v>0</v>
      </c>
      <c r="P209" s="161">
        <v>0</v>
      </c>
      <c r="Q209" s="177">
        <v>1.3933599999999997</v>
      </c>
      <c r="R209" s="177">
        <v>1.3933599999999997</v>
      </c>
      <c r="S209" s="177">
        <v>1.3477499999999998</v>
      </c>
      <c r="T209" s="177">
        <v>1.0781999999999998</v>
      </c>
      <c r="U209" s="177">
        <v>0</v>
      </c>
      <c r="V209" s="177">
        <v>0</v>
      </c>
      <c r="W209" s="177">
        <v>0.53223749999999992</v>
      </c>
      <c r="X209" s="177">
        <v>0.44353124999999999</v>
      </c>
      <c r="Y209" s="163"/>
      <c r="Z209" s="163"/>
    </row>
    <row r="210" spans="3:26" hidden="1" outlineLevel="2">
      <c r="C210" s="160">
        <f t="shared" si="10"/>
        <v>45689</v>
      </c>
      <c r="G210" s="177">
        <v>1.0193750000000001</v>
      </c>
      <c r="H210" s="177">
        <v>0.78413461538461549</v>
      </c>
      <c r="I210" s="177">
        <v>1.4091899999999999</v>
      </c>
      <c r="J210" s="177">
        <v>1.0839923076923077</v>
      </c>
      <c r="K210" s="177">
        <v>4.5962399999999999</v>
      </c>
      <c r="L210" s="177">
        <v>2.4513280000000002</v>
      </c>
      <c r="M210" s="177">
        <v>0</v>
      </c>
      <c r="N210" s="161">
        <v>0</v>
      </c>
      <c r="O210" s="177">
        <v>0</v>
      </c>
      <c r="P210" s="161">
        <v>0</v>
      </c>
      <c r="Q210" s="177">
        <v>1.3963999999999999</v>
      </c>
      <c r="R210" s="177">
        <v>1.3963999999999999</v>
      </c>
      <c r="S210" s="177">
        <v>1.09809</v>
      </c>
      <c r="T210" s="177">
        <v>0.87847200000000003</v>
      </c>
      <c r="U210" s="177">
        <v>0</v>
      </c>
      <c r="V210" s="177">
        <v>0</v>
      </c>
      <c r="W210" s="177">
        <v>0.6116625</v>
      </c>
      <c r="X210" s="177">
        <v>0.50971875</v>
      </c>
      <c r="Y210" s="163"/>
      <c r="Z210" s="163"/>
    </row>
    <row r="211" spans="3:26" hidden="1" outlineLevel="2">
      <c r="C211" s="160">
        <f t="shared" si="10"/>
        <v>45717</v>
      </c>
      <c r="G211" s="177">
        <v>0.97755000000000003</v>
      </c>
      <c r="H211" s="177">
        <v>0.75196153846153846</v>
      </c>
      <c r="I211" s="177">
        <v>1.4733299999999998</v>
      </c>
      <c r="J211" s="177">
        <v>1.133330769230769</v>
      </c>
      <c r="K211" s="177">
        <v>4.6989000000000001</v>
      </c>
      <c r="L211" s="177">
        <v>2.5060800000000003</v>
      </c>
      <c r="M211" s="177">
        <v>0</v>
      </c>
      <c r="N211" s="161">
        <v>0</v>
      </c>
      <c r="O211" s="177">
        <v>0</v>
      </c>
      <c r="P211" s="161">
        <v>0</v>
      </c>
      <c r="Q211" s="177">
        <v>1.3713999999999997</v>
      </c>
      <c r="R211" s="177">
        <v>1.3713999999999997</v>
      </c>
      <c r="S211" s="177">
        <v>1.2836699999999999</v>
      </c>
      <c r="T211" s="177">
        <v>1.0269359999999998</v>
      </c>
      <c r="U211" s="177">
        <v>0</v>
      </c>
      <c r="V211" s="177">
        <v>0</v>
      </c>
      <c r="W211" s="177">
        <v>0.5596875</v>
      </c>
      <c r="X211" s="177">
        <v>0.46640625000000002</v>
      </c>
      <c r="Y211" s="163"/>
      <c r="Z211" s="163"/>
    </row>
    <row r="212" spans="3:26" hidden="1" outlineLevel="2">
      <c r="C212" s="160">
        <f t="shared" si="10"/>
        <v>45748</v>
      </c>
      <c r="G212" s="177">
        <v>0.92105999999999988</v>
      </c>
      <c r="H212" s="177">
        <v>0.70850769230769217</v>
      </c>
      <c r="I212" s="177">
        <v>1.2103199999999998</v>
      </c>
      <c r="J212" s="177">
        <v>0.93101538461538447</v>
      </c>
      <c r="K212" s="177">
        <v>5.0996999999999986</v>
      </c>
      <c r="L212" s="177">
        <v>2.7198399999999996</v>
      </c>
      <c r="M212" s="177">
        <v>0</v>
      </c>
      <c r="N212" s="161">
        <v>0</v>
      </c>
      <c r="O212" s="177">
        <v>0</v>
      </c>
      <c r="P212" s="161">
        <v>0</v>
      </c>
      <c r="Q212" s="177">
        <v>1.4018799999999998</v>
      </c>
      <c r="R212" s="177">
        <v>1.4018799999999998</v>
      </c>
      <c r="S212" s="177">
        <v>1.3150800000000002</v>
      </c>
      <c r="T212" s="177">
        <v>1.0520640000000003</v>
      </c>
      <c r="U212" s="177">
        <v>0</v>
      </c>
      <c r="V212" s="177">
        <v>0</v>
      </c>
      <c r="W212" s="177">
        <v>0.56024999999999991</v>
      </c>
      <c r="X212" s="177">
        <v>0.46687499999999993</v>
      </c>
      <c r="Y212" s="163"/>
      <c r="Z212" s="163"/>
    </row>
    <row r="213" spans="3:26" hidden="1" outlineLevel="2">
      <c r="C213" s="160">
        <f t="shared" si="10"/>
        <v>45778</v>
      </c>
      <c r="G213" s="177">
        <v>1.046605</v>
      </c>
      <c r="H213" s="177">
        <v>0.80508076923076921</v>
      </c>
      <c r="I213" s="177">
        <v>1.45956</v>
      </c>
      <c r="J213" s="177">
        <v>1.1227384615384615</v>
      </c>
      <c r="K213" s="177">
        <v>4.8793800000000003</v>
      </c>
      <c r="L213" s="177">
        <v>2.6023360000000006</v>
      </c>
      <c r="M213" s="177">
        <v>0</v>
      </c>
      <c r="N213" s="161">
        <v>0</v>
      </c>
      <c r="O213" s="177">
        <v>0</v>
      </c>
      <c r="P213" s="161">
        <v>0</v>
      </c>
      <c r="Q213" s="177">
        <v>1.3525600000000002</v>
      </c>
      <c r="R213" s="177">
        <v>1.3525600000000002</v>
      </c>
      <c r="S213" s="177">
        <v>1.240605</v>
      </c>
      <c r="T213" s="177">
        <v>0.99248400000000003</v>
      </c>
      <c r="U213" s="177">
        <v>0</v>
      </c>
      <c r="V213" s="177">
        <v>0</v>
      </c>
      <c r="W213" s="177">
        <v>0.53921249999999998</v>
      </c>
      <c r="X213" s="177">
        <v>0.44934375000000004</v>
      </c>
      <c r="Y213" s="163"/>
      <c r="Z213" s="163"/>
    </row>
    <row r="214" spans="3:26" hidden="1" outlineLevel="2">
      <c r="C214" s="160">
        <f t="shared" si="10"/>
        <v>45809</v>
      </c>
      <c r="G214" s="177">
        <v>1.0352649999999999</v>
      </c>
      <c r="H214" s="177">
        <v>0.79635769230769216</v>
      </c>
      <c r="I214" s="177">
        <v>1.4339700000000002</v>
      </c>
      <c r="J214" s="177">
        <v>1.1030538461538462</v>
      </c>
      <c r="K214" s="177">
        <v>4.8387000000000002</v>
      </c>
      <c r="L214" s="177">
        <v>2.5806400000000007</v>
      </c>
      <c r="M214" s="177">
        <v>0</v>
      </c>
      <c r="N214" s="161">
        <v>0</v>
      </c>
      <c r="O214" s="177">
        <v>0</v>
      </c>
      <c r="P214" s="161">
        <v>0</v>
      </c>
      <c r="Q214" s="177">
        <v>1.3712000000000002</v>
      </c>
      <c r="R214" s="177">
        <v>1.3712000000000002</v>
      </c>
      <c r="S214" s="177">
        <v>1.2103200000000001</v>
      </c>
      <c r="T214" s="177">
        <v>0.96825600000000012</v>
      </c>
      <c r="U214" s="177">
        <v>0</v>
      </c>
      <c r="V214" s="177">
        <v>0</v>
      </c>
      <c r="W214" s="177">
        <v>0.51862499999999989</v>
      </c>
      <c r="X214" s="177">
        <v>0.43218749999999995</v>
      </c>
      <c r="Y214" s="163"/>
      <c r="Z214" s="163"/>
    </row>
    <row r="215" spans="3:26" hidden="1" outlineLevel="2">
      <c r="C215" s="160">
        <f t="shared" si="10"/>
        <v>45839</v>
      </c>
      <c r="G215" s="177">
        <v>0.9457000000000001</v>
      </c>
      <c r="H215" s="177">
        <v>0.72746153846153849</v>
      </c>
      <c r="I215" s="177">
        <v>1.35798</v>
      </c>
      <c r="J215" s="177">
        <v>1.0446</v>
      </c>
      <c r="K215" s="177">
        <v>4.6657800000000007</v>
      </c>
      <c r="L215" s="177">
        <v>2.4884160000000008</v>
      </c>
      <c r="M215" s="177">
        <v>0</v>
      </c>
      <c r="N215" s="161">
        <v>0</v>
      </c>
      <c r="O215" s="177">
        <v>0</v>
      </c>
      <c r="P215" s="161">
        <v>0</v>
      </c>
      <c r="Q215" s="177">
        <v>1.2324799999999998</v>
      </c>
      <c r="R215" s="177">
        <v>1.2324799999999998</v>
      </c>
      <c r="S215" s="177">
        <v>1.2090599999999998</v>
      </c>
      <c r="T215" s="177">
        <v>0.96724799999999989</v>
      </c>
      <c r="U215" s="177">
        <v>0</v>
      </c>
      <c r="V215" s="177">
        <v>0</v>
      </c>
      <c r="W215" s="177">
        <v>0.53246249999999995</v>
      </c>
      <c r="X215" s="177">
        <v>0.44371874999999994</v>
      </c>
      <c r="Y215" s="163"/>
      <c r="Z215" s="163"/>
    </row>
    <row r="216" spans="3:26" hidden="1" outlineLevel="2">
      <c r="C216" s="160">
        <f t="shared" si="10"/>
        <v>45870</v>
      </c>
      <c r="G216" s="177">
        <v>0.98010499999999978</v>
      </c>
      <c r="H216" s="177">
        <v>0.75392692307692288</v>
      </c>
      <c r="I216" s="177">
        <v>1.3149600000000001</v>
      </c>
      <c r="J216" s="177">
        <v>1.0115076923076924</v>
      </c>
      <c r="K216" s="177">
        <v>4.7227199999999998</v>
      </c>
      <c r="L216" s="177">
        <v>2.5187840000000001</v>
      </c>
      <c r="M216" s="177">
        <v>0</v>
      </c>
      <c r="N216" s="161">
        <v>0</v>
      </c>
      <c r="O216" s="177">
        <v>0</v>
      </c>
      <c r="P216" s="161">
        <v>0</v>
      </c>
      <c r="Q216" s="177">
        <v>1.3408000000000002</v>
      </c>
      <c r="R216" s="177">
        <v>1.3408000000000002</v>
      </c>
      <c r="S216" s="177">
        <v>1.2937050000000001</v>
      </c>
      <c r="T216" s="177">
        <v>1.0349640000000002</v>
      </c>
      <c r="U216" s="177">
        <v>0</v>
      </c>
      <c r="V216" s="177">
        <v>0</v>
      </c>
      <c r="W216" s="177">
        <v>0.56722499999999998</v>
      </c>
      <c r="X216" s="177">
        <v>0.47268750000000004</v>
      </c>
      <c r="Y216" s="163"/>
      <c r="Z216" s="163"/>
    </row>
    <row r="217" spans="3:26" hidden="1" outlineLevel="2">
      <c r="C217" s="160">
        <f t="shared" si="10"/>
        <v>45901</v>
      </c>
      <c r="G217" s="177">
        <v>0</v>
      </c>
      <c r="H217" s="177">
        <v>0</v>
      </c>
      <c r="I217" s="177">
        <v>0</v>
      </c>
      <c r="J217" s="177">
        <v>0</v>
      </c>
      <c r="K217" s="177">
        <v>0</v>
      </c>
      <c r="L217" s="177">
        <v>0</v>
      </c>
      <c r="M217" s="177">
        <v>0</v>
      </c>
      <c r="N217" s="161">
        <v>0</v>
      </c>
      <c r="O217" s="177">
        <v>0</v>
      </c>
      <c r="P217" s="161">
        <v>0</v>
      </c>
      <c r="Q217" s="177">
        <v>0</v>
      </c>
      <c r="R217" s="177">
        <v>0</v>
      </c>
      <c r="S217" s="177">
        <v>0</v>
      </c>
      <c r="T217" s="177">
        <v>0</v>
      </c>
      <c r="U217" s="177">
        <v>0</v>
      </c>
      <c r="V217" s="177">
        <v>0</v>
      </c>
      <c r="W217" s="177">
        <v>0</v>
      </c>
      <c r="X217" s="177">
        <v>0</v>
      </c>
      <c r="Y217" s="163"/>
      <c r="Z217" s="163"/>
    </row>
    <row r="218" spans="3:26" hidden="1" outlineLevel="2">
      <c r="C218" s="160">
        <f t="shared" si="10"/>
        <v>45931</v>
      </c>
      <c r="G218" s="177">
        <v>0</v>
      </c>
      <c r="H218" s="177">
        <v>0</v>
      </c>
      <c r="I218" s="177">
        <v>0</v>
      </c>
      <c r="J218" s="177">
        <v>0</v>
      </c>
      <c r="K218" s="177">
        <v>0</v>
      </c>
      <c r="L218" s="177">
        <v>0</v>
      </c>
      <c r="M218" s="177">
        <v>0</v>
      </c>
      <c r="N218" s="161">
        <v>0</v>
      </c>
      <c r="O218" s="177">
        <v>0</v>
      </c>
      <c r="P218" s="161">
        <v>0</v>
      </c>
      <c r="Q218" s="177">
        <v>0</v>
      </c>
      <c r="R218" s="177">
        <v>0</v>
      </c>
      <c r="S218" s="177">
        <v>0</v>
      </c>
      <c r="T218" s="177">
        <v>0</v>
      </c>
      <c r="U218" s="177">
        <v>0</v>
      </c>
      <c r="V218" s="177">
        <v>0</v>
      </c>
      <c r="W218" s="177">
        <v>0</v>
      </c>
      <c r="X218" s="177">
        <v>0</v>
      </c>
      <c r="Y218" s="163"/>
      <c r="Z218" s="163"/>
    </row>
    <row r="219" spans="3:26" hidden="1" outlineLevel="2">
      <c r="C219" s="160">
        <f t="shared" si="10"/>
        <v>45962</v>
      </c>
      <c r="G219" s="177">
        <v>0</v>
      </c>
      <c r="H219" s="177">
        <v>0</v>
      </c>
      <c r="I219" s="177">
        <v>0</v>
      </c>
      <c r="J219" s="177">
        <v>0</v>
      </c>
      <c r="K219" s="177">
        <v>0</v>
      </c>
      <c r="L219" s="177">
        <v>0</v>
      </c>
      <c r="M219" s="177">
        <v>0</v>
      </c>
      <c r="N219" s="161">
        <v>0</v>
      </c>
      <c r="O219" s="177">
        <v>0</v>
      </c>
      <c r="P219" s="161">
        <v>0</v>
      </c>
      <c r="Q219" s="177">
        <v>0</v>
      </c>
      <c r="R219" s="177">
        <v>0</v>
      </c>
      <c r="S219" s="177">
        <v>0</v>
      </c>
      <c r="T219" s="177">
        <v>0</v>
      </c>
      <c r="U219" s="177">
        <v>0</v>
      </c>
      <c r="V219" s="177">
        <v>0</v>
      </c>
      <c r="W219" s="177">
        <v>0</v>
      </c>
      <c r="X219" s="177">
        <v>0</v>
      </c>
      <c r="Y219" s="163"/>
      <c r="Z219" s="163"/>
    </row>
    <row r="220" spans="3:26" hidden="1" outlineLevel="2">
      <c r="C220" s="160">
        <f t="shared" si="10"/>
        <v>45992</v>
      </c>
      <c r="G220" s="177">
        <v>0</v>
      </c>
      <c r="H220" s="177">
        <v>0</v>
      </c>
      <c r="I220" s="177">
        <v>0</v>
      </c>
      <c r="J220" s="177">
        <v>0</v>
      </c>
      <c r="K220" s="177">
        <v>0</v>
      </c>
      <c r="L220" s="177">
        <v>0</v>
      </c>
      <c r="M220" s="177">
        <v>0</v>
      </c>
      <c r="N220" s="161">
        <v>0</v>
      </c>
      <c r="O220" s="177">
        <v>0</v>
      </c>
      <c r="P220" s="161">
        <v>0</v>
      </c>
      <c r="Q220" s="177">
        <v>0</v>
      </c>
      <c r="R220" s="177">
        <v>0</v>
      </c>
      <c r="S220" s="177">
        <v>0</v>
      </c>
      <c r="T220" s="177">
        <v>0</v>
      </c>
      <c r="U220" s="177">
        <v>0</v>
      </c>
      <c r="V220" s="177">
        <v>0</v>
      </c>
      <c r="W220" s="177">
        <v>0</v>
      </c>
      <c r="X220" s="177">
        <v>0</v>
      </c>
      <c r="Y220" s="163"/>
      <c r="Z220" s="163"/>
    </row>
    <row r="221" spans="3:26" hidden="1" outlineLevel="2">
      <c r="C221" s="160">
        <f t="shared" si="10"/>
        <v>46023</v>
      </c>
      <c r="G221" s="177">
        <v>0</v>
      </c>
      <c r="H221" s="177">
        <v>0</v>
      </c>
      <c r="I221" s="177">
        <v>0</v>
      </c>
      <c r="J221" s="177">
        <v>0</v>
      </c>
      <c r="K221" s="177">
        <v>0</v>
      </c>
      <c r="L221" s="177">
        <v>0</v>
      </c>
      <c r="M221" s="177">
        <v>0</v>
      </c>
      <c r="N221" s="161">
        <v>0</v>
      </c>
      <c r="O221" s="177">
        <v>0</v>
      </c>
      <c r="P221" s="161">
        <v>0</v>
      </c>
      <c r="Q221" s="177">
        <v>0</v>
      </c>
      <c r="R221" s="177">
        <v>0</v>
      </c>
      <c r="S221" s="177">
        <v>0</v>
      </c>
      <c r="T221" s="177">
        <v>0</v>
      </c>
      <c r="U221" s="177">
        <v>6.701471486761708</v>
      </c>
      <c r="V221" s="177">
        <v>3.350735743380854</v>
      </c>
      <c r="W221" s="177">
        <v>0</v>
      </c>
      <c r="X221" s="177">
        <v>0</v>
      </c>
      <c r="Y221" s="163"/>
      <c r="Z221" s="163"/>
    </row>
    <row r="222" spans="3:26" hidden="1" outlineLevel="2">
      <c r="C222" s="160">
        <f t="shared" si="10"/>
        <v>46054</v>
      </c>
      <c r="G222" s="177">
        <v>0</v>
      </c>
      <c r="H222" s="177">
        <v>0</v>
      </c>
      <c r="I222" s="177">
        <v>0</v>
      </c>
      <c r="J222" s="177">
        <v>0</v>
      </c>
      <c r="K222" s="177">
        <v>0</v>
      </c>
      <c r="L222" s="177">
        <v>0</v>
      </c>
      <c r="M222" s="177">
        <v>0</v>
      </c>
      <c r="N222" s="161">
        <v>0</v>
      </c>
      <c r="O222" s="177">
        <v>0</v>
      </c>
      <c r="P222" s="161">
        <v>0</v>
      </c>
      <c r="Q222" s="177">
        <v>0</v>
      </c>
      <c r="R222" s="177">
        <v>0</v>
      </c>
      <c r="S222" s="177">
        <v>0</v>
      </c>
      <c r="T222" s="177">
        <v>0</v>
      </c>
      <c r="U222" s="177">
        <v>6.701471486761708</v>
      </c>
      <c r="V222" s="177">
        <v>3.350735743380854</v>
      </c>
      <c r="W222" s="177">
        <v>0</v>
      </c>
      <c r="X222" s="177">
        <v>0</v>
      </c>
      <c r="Y222" s="163"/>
      <c r="Z222" s="163"/>
    </row>
    <row r="223" spans="3:26" hidden="1" outlineLevel="2">
      <c r="C223" s="160">
        <f t="shared" si="10"/>
        <v>46082</v>
      </c>
      <c r="G223" s="177">
        <v>0</v>
      </c>
      <c r="H223" s="177">
        <v>0</v>
      </c>
      <c r="I223" s="177">
        <v>0</v>
      </c>
      <c r="J223" s="177">
        <v>0</v>
      </c>
      <c r="K223" s="177">
        <v>0</v>
      </c>
      <c r="L223" s="177">
        <v>0</v>
      </c>
      <c r="M223" s="177">
        <v>0</v>
      </c>
      <c r="N223" s="161">
        <v>0</v>
      </c>
      <c r="O223" s="177">
        <v>0</v>
      </c>
      <c r="P223" s="161">
        <v>0</v>
      </c>
      <c r="Q223" s="177">
        <v>0</v>
      </c>
      <c r="R223" s="177">
        <v>0</v>
      </c>
      <c r="S223" s="177">
        <v>0</v>
      </c>
      <c r="T223" s="177">
        <v>0</v>
      </c>
      <c r="U223" s="177">
        <v>6.701471486761708</v>
      </c>
      <c r="V223" s="177">
        <v>3.350735743380854</v>
      </c>
      <c r="W223" s="177">
        <v>0</v>
      </c>
      <c r="X223" s="177">
        <v>0</v>
      </c>
      <c r="Y223" s="163"/>
      <c r="Z223" s="163"/>
    </row>
    <row r="224" spans="3:26" hidden="1" outlineLevel="2">
      <c r="C224" s="160">
        <f t="shared" si="10"/>
        <v>46113</v>
      </c>
      <c r="G224" s="177">
        <v>0</v>
      </c>
      <c r="H224" s="177">
        <v>0</v>
      </c>
      <c r="I224" s="177">
        <v>0</v>
      </c>
      <c r="J224" s="177">
        <v>0</v>
      </c>
      <c r="K224" s="177">
        <v>0</v>
      </c>
      <c r="L224" s="177">
        <v>0</v>
      </c>
      <c r="M224" s="177">
        <v>0</v>
      </c>
      <c r="N224" s="161">
        <v>0</v>
      </c>
      <c r="O224" s="177">
        <v>0</v>
      </c>
      <c r="P224" s="161">
        <v>0</v>
      </c>
      <c r="Q224" s="177">
        <v>0</v>
      </c>
      <c r="R224" s="177">
        <v>0</v>
      </c>
      <c r="S224" s="177">
        <v>0</v>
      </c>
      <c r="T224" s="177">
        <v>0</v>
      </c>
      <c r="U224" s="177">
        <v>6.701471486761708</v>
      </c>
      <c r="V224" s="177">
        <v>3.350735743380854</v>
      </c>
      <c r="W224" s="177">
        <v>0</v>
      </c>
      <c r="X224" s="177">
        <v>0</v>
      </c>
      <c r="Y224" s="163"/>
      <c r="Z224" s="163"/>
    </row>
    <row r="225" spans="3:26" hidden="1" outlineLevel="2">
      <c r="C225" s="160">
        <f t="shared" si="10"/>
        <v>46143</v>
      </c>
      <c r="G225" s="177">
        <v>0</v>
      </c>
      <c r="H225" s="177">
        <v>0</v>
      </c>
      <c r="I225" s="177">
        <v>0</v>
      </c>
      <c r="J225" s="177">
        <v>0</v>
      </c>
      <c r="K225" s="177">
        <v>0</v>
      </c>
      <c r="L225" s="177">
        <v>0</v>
      </c>
      <c r="M225" s="177">
        <v>0</v>
      </c>
      <c r="N225" s="161">
        <v>0</v>
      </c>
      <c r="O225" s="177">
        <v>0</v>
      </c>
      <c r="P225" s="161">
        <v>0</v>
      </c>
      <c r="Q225" s="177">
        <v>0</v>
      </c>
      <c r="R225" s="177">
        <v>0</v>
      </c>
      <c r="S225" s="177">
        <v>0</v>
      </c>
      <c r="T225" s="177">
        <v>0</v>
      </c>
      <c r="U225" s="177">
        <v>6.701471486761708</v>
      </c>
      <c r="V225" s="177">
        <v>3.350735743380854</v>
      </c>
      <c r="W225" s="177">
        <v>0</v>
      </c>
      <c r="X225" s="177">
        <v>0</v>
      </c>
      <c r="Y225" s="163"/>
      <c r="Z225" s="163"/>
    </row>
    <row r="226" spans="3:26" hidden="1" outlineLevel="2">
      <c r="C226" s="160">
        <f t="shared" si="10"/>
        <v>46174</v>
      </c>
      <c r="G226" s="177">
        <v>0</v>
      </c>
      <c r="H226" s="177">
        <v>0</v>
      </c>
      <c r="I226" s="177">
        <v>0</v>
      </c>
      <c r="J226" s="177">
        <v>0</v>
      </c>
      <c r="K226" s="177">
        <v>0</v>
      </c>
      <c r="L226" s="177">
        <v>0</v>
      </c>
      <c r="M226" s="177">
        <v>8</v>
      </c>
      <c r="N226" s="161">
        <v>4</v>
      </c>
      <c r="O226" s="177">
        <v>0</v>
      </c>
      <c r="P226" s="161">
        <v>0</v>
      </c>
      <c r="Q226" s="177">
        <v>0</v>
      </c>
      <c r="R226" s="177">
        <v>0</v>
      </c>
      <c r="S226" s="177">
        <v>0</v>
      </c>
      <c r="T226" s="177">
        <v>0</v>
      </c>
      <c r="U226" s="177">
        <v>6.701471486761708</v>
      </c>
      <c r="V226" s="177">
        <v>3.350735743380854</v>
      </c>
      <c r="W226" s="177">
        <v>0</v>
      </c>
      <c r="X226" s="177">
        <v>0</v>
      </c>
      <c r="Y226" s="163"/>
      <c r="Z226" s="163"/>
    </row>
    <row r="227" spans="3:26" hidden="1" outlineLevel="2">
      <c r="C227" s="160">
        <f t="shared" ref="C227:C290" si="11">EDATE(C226,1)</f>
        <v>46204</v>
      </c>
      <c r="G227" s="177">
        <v>0</v>
      </c>
      <c r="H227" s="177">
        <v>0</v>
      </c>
      <c r="I227" s="177">
        <v>0</v>
      </c>
      <c r="J227" s="177">
        <v>0</v>
      </c>
      <c r="K227" s="177">
        <v>0</v>
      </c>
      <c r="L227" s="177">
        <v>0</v>
      </c>
      <c r="M227" s="177">
        <v>8</v>
      </c>
      <c r="N227" s="161">
        <v>4</v>
      </c>
      <c r="O227" s="177">
        <v>0</v>
      </c>
      <c r="P227" s="161">
        <v>0</v>
      </c>
      <c r="Q227" s="177">
        <v>0</v>
      </c>
      <c r="R227" s="177">
        <v>0</v>
      </c>
      <c r="S227" s="177">
        <v>0</v>
      </c>
      <c r="T227" s="177">
        <v>0</v>
      </c>
      <c r="U227" s="177">
        <v>6.701471486761708</v>
      </c>
      <c r="V227" s="177">
        <v>3.350735743380854</v>
      </c>
      <c r="W227" s="177">
        <v>0</v>
      </c>
      <c r="X227" s="177">
        <v>0</v>
      </c>
      <c r="Y227" s="163"/>
      <c r="Z227" s="163"/>
    </row>
    <row r="228" spans="3:26" hidden="1" outlineLevel="2">
      <c r="C228" s="160">
        <f t="shared" si="11"/>
        <v>46235</v>
      </c>
      <c r="G228" s="177">
        <v>0</v>
      </c>
      <c r="H228" s="177">
        <v>0</v>
      </c>
      <c r="I228" s="177">
        <v>0</v>
      </c>
      <c r="J228" s="177">
        <v>0</v>
      </c>
      <c r="K228" s="177">
        <v>0</v>
      </c>
      <c r="L228" s="177">
        <v>0</v>
      </c>
      <c r="M228" s="177">
        <v>8</v>
      </c>
      <c r="N228" s="161">
        <v>4</v>
      </c>
      <c r="O228" s="177">
        <v>0</v>
      </c>
      <c r="P228" s="161">
        <v>0</v>
      </c>
      <c r="Q228" s="177">
        <v>0</v>
      </c>
      <c r="R228" s="177">
        <v>0</v>
      </c>
      <c r="S228" s="177">
        <v>0</v>
      </c>
      <c r="T228" s="177">
        <v>0</v>
      </c>
      <c r="U228" s="177">
        <v>6.701471486761708</v>
      </c>
      <c r="V228" s="177">
        <v>3.350735743380854</v>
      </c>
      <c r="W228" s="177">
        <v>0</v>
      </c>
      <c r="X228" s="177">
        <v>0</v>
      </c>
      <c r="Y228" s="163"/>
      <c r="Z228" s="163"/>
    </row>
    <row r="229" spans="3:26" hidden="1" outlineLevel="2">
      <c r="C229" s="160">
        <f t="shared" si="11"/>
        <v>46266</v>
      </c>
      <c r="G229" s="177">
        <v>0</v>
      </c>
      <c r="H229" s="177">
        <v>0</v>
      </c>
      <c r="I229" s="177">
        <v>0</v>
      </c>
      <c r="J229" s="177">
        <v>0</v>
      </c>
      <c r="K229" s="177">
        <v>0</v>
      </c>
      <c r="L229" s="177">
        <v>0</v>
      </c>
      <c r="M229" s="177">
        <v>8</v>
      </c>
      <c r="N229" s="161">
        <v>4</v>
      </c>
      <c r="O229" s="177">
        <v>0</v>
      </c>
      <c r="P229" s="161">
        <v>0</v>
      </c>
      <c r="Q229" s="177">
        <v>0</v>
      </c>
      <c r="R229" s="177">
        <v>0</v>
      </c>
      <c r="S229" s="177">
        <v>0</v>
      </c>
      <c r="T229" s="177">
        <v>0</v>
      </c>
      <c r="U229" s="177">
        <v>6.701471486761708</v>
      </c>
      <c r="V229" s="177">
        <v>3.350735743380854</v>
      </c>
      <c r="W229" s="177">
        <v>0</v>
      </c>
      <c r="X229" s="177">
        <v>0</v>
      </c>
      <c r="Y229" s="163"/>
      <c r="Z229" s="163"/>
    </row>
    <row r="230" spans="3:26" hidden="1" outlineLevel="2">
      <c r="C230" s="160">
        <f t="shared" si="11"/>
        <v>46296</v>
      </c>
      <c r="G230" s="177">
        <v>0</v>
      </c>
      <c r="H230" s="177">
        <v>0</v>
      </c>
      <c r="I230" s="177">
        <v>0</v>
      </c>
      <c r="J230" s="177">
        <v>0</v>
      </c>
      <c r="K230" s="177">
        <v>0</v>
      </c>
      <c r="L230" s="177">
        <v>0</v>
      </c>
      <c r="M230" s="177">
        <v>8</v>
      </c>
      <c r="N230" s="161">
        <v>4</v>
      </c>
      <c r="O230" s="177">
        <v>0</v>
      </c>
      <c r="P230" s="161">
        <v>0</v>
      </c>
      <c r="Q230" s="177">
        <v>0</v>
      </c>
      <c r="R230" s="177">
        <v>0</v>
      </c>
      <c r="S230" s="177">
        <v>0</v>
      </c>
      <c r="T230" s="177">
        <v>0</v>
      </c>
      <c r="U230" s="177">
        <v>6.701471486761708</v>
      </c>
      <c r="V230" s="177">
        <v>3.350735743380854</v>
      </c>
      <c r="W230" s="177">
        <v>0</v>
      </c>
      <c r="X230" s="177">
        <v>0</v>
      </c>
      <c r="Y230" s="163"/>
      <c r="Z230" s="163"/>
    </row>
    <row r="231" spans="3:26" hidden="1" outlineLevel="2">
      <c r="C231" s="160">
        <f t="shared" si="11"/>
        <v>46327</v>
      </c>
      <c r="G231" s="177">
        <v>0</v>
      </c>
      <c r="H231" s="177">
        <v>0</v>
      </c>
      <c r="I231" s="177">
        <v>0</v>
      </c>
      <c r="J231" s="177">
        <v>0</v>
      </c>
      <c r="K231" s="177">
        <v>0</v>
      </c>
      <c r="L231" s="177">
        <v>0</v>
      </c>
      <c r="M231" s="177">
        <v>8</v>
      </c>
      <c r="N231" s="161">
        <v>4</v>
      </c>
      <c r="O231" s="177">
        <v>0</v>
      </c>
      <c r="P231" s="161">
        <v>0</v>
      </c>
      <c r="Q231" s="177">
        <v>0</v>
      </c>
      <c r="R231" s="177">
        <v>0</v>
      </c>
      <c r="S231" s="177">
        <v>0</v>
      </c>
      <c r="T231" s="177">
        <v>0</v>
      </c>
      <c r="U231" s="177">
        <v>6.701471486761708</v>
      </c>
      <c r="V231" s="177">
        <v>3.350735743380854</v>
      </c>
      <c r="W231" s="177">
        <v>0</v>
      </c>
      <c r="X231" s="177">
        <v>0</v>
      </c>
      <c r="Y231" s="163"/>
      <c r="Z231" s="163"/>
    </row>
    <row r="232" spans="3:26" hidden="1" outlineLevel="2">
      <c r="C232" s="160">
        <f t="shared" si="11"/>
        <v>46357</v>
      </c>
      <c r="G232" s="177">
        <v>0</v>
      </c>
      <c r="H232" s="177">
        <v>0</v>
      </c>
      <c r="I232" s="177">
        <v>0</v>
      </c>
      <c r="J232" s="177">
        <v>0</v>
      </c>
      <c r="K232" s="177">
        <v>0</v>
      </c>
      <c r="L232" s="177">
        <v>0</v>
      </c>
      <c r="M232" s="177">
        <v>8</v>
      </c>
      <c r="N232" s="161">
        <v>4</v>
      </c>
      <c r="O232" s="177">
        <v>0</v>
      </c>
      <c r="P232" s="161">
        <v>0</v>
      </c>
      <c r="Q232" s="177">
        <v>0</v>
      </c>
      <c r="R232" s="177">
        <v>0</v>
      </c>
      <c r="S232" s="177">
        <v>0</v>
      </c>
      <c r="T232" s="177">
        <v>0</v>
      </c>
      <c r="U232" s="177">
        <v>6.701471486761708</v>
      </c>
      <c r="V232" s="177">
        <v>3.350735743380854</v>
      </c>
      <c r="W232" s="177">
        <v>0</v>
      </c>
      <c r="X232" s="177">
        <v>0</v>
      </c>
      <c r="Y232" s="163"/>
      <c r="Z232" s="163"/>
    </row>
    <row r="233" spans="3:26" hidden="1" outlineLevel="2">
      <c r="C233" s="160">
        <f t="shared" si="11"/>
        <v>46388</v>
      </c>
      <c r="G233" s="177">
        <v>0</v>
      </c>
      <c r="H233" s="177">
        <v>0</v>
      </c>
      <c r="I233" s="177">
        <v>0</v>
      </c>
      <c r="J233" s="177">
        <v>0</v>
      </c>
      <c r="K233" s="177">
        <v>0</v>
      </c>
      <c r="L233" s="177">
        <v>0</v>
      </c>
      <c r="M233" s="177">
        <v>8</v>
      </c>
      <c r="N233" s="161">
        <v>4</v>
      </c>
      <c r="O233" s="177">
        <v>0</v>
      </c>
      <c r="P233" s="161">
        <v>0</v>
      </c>
      <c r="Q233" s="177">
        <v>0</v>
      </c>
      <c r="R233" s="177">
        <v>0</v>
      </c>
      <c r="S233" s="177">
        <v>0</v>
      </c>
      <c r="T233" s="177">
        <v>0</v>
      </c>
      <c r="U233" s="177">
        <v>0</v>
      </c>
      <c r="V233" s="177">
        <v>0</v>
      </c>
      <c r="W233" s="177">
        <v>0</v>
      </c>
      <c r="X233" s="177">
        <v>0</v>
      </c>
      <c r="Y233" s="163"/>
      <c r="Z233" s="163"/>
    </row>
    <row r="234" spans="3:26" hidden="1" outlineLevel="2">
      <c r="C234" s="160">
        <f t="shared" si="11"/>
        <v>46419</v>
      </c>
      <c r="G234" s="177">
        <v>0</v>
      </c>
      <c r="H234" s="177">
        <v>0</v>
      </c>
      <c r="I234" s="177">
        <v>0</v>
      </c>
      <c r="J234" s="177">
        <v>0</v>
      </c>
      <c r="K234" s="177">
        <v>0</v>
      </c>
      <c r="L234" s="177">
        <v>0</v>
      </c>
      <c r="M234" s="177">
        <v>8</v>
      </c>
      <c r="N234" s="161">
        <v>4</v>
      </c>
      <c r="O234" s="177">
        <v>0</v>
      </c>
      <c r="P234" s="161">
        <v>0</v>
      </c>
      <c r="Q234" s="177">
        <v>0</v>
      </c>
      <c r="R234" s="177">
        <v>0</v>
      </c>
      <c r="S234" s="177">
        <v>0</v>
      </c>
      <c r="T234" s="177">
        <v>0</v>
      </c>
      <c r="U234" s="177">
        <v>0</v>
      </c>
      <c r="V234" s="177">
        <v>0</v>
      </c>
      <c r="W234" s="177">
        <v>0</v>
      </c>
      <c r="X234" s="177">
        <v>0</v>
      </c>
      <c r="Y234" s="163"/>
      <c r="Z234" s="163"/>
    </row>
    <row r="235" spans="3:26" hidden="1" outlineLevel="2">
      <c r="C235" s="160">
        <f t="shared" si="11"/>
        <v>46447</v>
      </c>
      <c r="G235" s="177">
        <v>0</v>
      </c>
      <c r="H235" s="177">
        <v>0</v>
      </c>
      <c r="I235" s="177">
        <v>0</v>
      </c>
      <c r="J235" s="177">
        <v>0</v>
      </c>
      <c r="K235" s="177">
        <v>0</v>
      </c>
      <c r="L235" s="177">
        <v>0</v>
      </c>
      <c r="M235" s="177">
        <v>8</v>
      </c>
      <c r="N235" s="161">
        <v>4</v>
      </c>
      <c r="O235" s="177">
        <v>0</v>
      </c>
      <c r="P235" s="161">
        <v>0</v>
      </c>
      <c r="Q235" s="177">
        <v>0</v>
      </c>
      <c r="R235" s="177">
        <v>0</v>
      </c>
      <c r="S235" s="177">
        <v>0</v>
      </c>
      <c r="T235" s="177">
        <v>0</v>
      </c>
      <c r="U235" s="177">
        <v>0</v>
      </c>
      <c r="V235" s="177">
        <v>0</v>
      </c>
      <c r="W235" s="177">
        <v>0</v>
      </c>
      <c r="X235" s="177">
        <v>0</v>
      </c>
      <c r="Y235" s="163"/>
      <c r="Z235" s="163"/>
    </row>
    <row r="236" spans="3:26" hidden="1" outlineLevel="2">
      <c r="C236" s="160">
        <f t="shared" si="11"/>
        <v>46478</v>
      </c>
      <c r="G236" s="177">
        <v>0</v>
      </c>
      <c r="H236" s="177">
        <v>0</v>
      </c>
      <c r="I236" s="177">
        <v>0</v>
      </c>
      <c r="J236" s="177">
        <v>0</v>
      </c>
      <c r="K236" s="177">
        <v>0</v>
      </c>
      <c r="L236" s="177">
        <v>0</v>
      </c>
      <c r="M236" s="177">
        <v>8</v>
      </c>
      <c r="N236" s="161">
        <v>4</v>
      </c>
      <c r="O236" s="177">
        <v>0</v>
      </c>
      <c r="P236" s="161">
        <v>0</v>
      </c>
      <c r="Q236" s="177">
        <v>0</v>
      </c>
      <c r="R236" s="177">
        <v>0</v>
      </c>
      <c r="S236" s="177">
        <v>0</v>
      </c>
      <c r="T236" s="177">
        <v>0</v>
      </c>
      <c r="U236" s="177">
        <v>0</v>
      </c>
      <c r="V236" s="177">
        <v>0</v>
      </c>
      <c r="W236" s="177">
        <v>0</v>
      </c>
      <c r="X236" s="177">
        <v>0</v>
      </c>
      <c r="Y236" s="163"/>
      <c r="Z236" s="163"/>
    </row>
    <row r="237" spans="3:26" hidden="1" outlineLevel="2">
      <c r="C237" s="160">
        <f t="shared" si="11"/>
        <v>46508</v>
      </c>
      <c r="G237" s="177">
        <v>0</v>
      </c>
      <c r="H237" s="177">
        <v>0</v>
      </c>
      <c r="I237" s="177">
        <v>0</v>
      </c>
      <c r="J237" s="177">
        <v>0</v>
      </c>
      <c r="K237" s="177">
        <v>0</v>
      </c>
      <c r="L237" s="177">
        <v>0</v>
      </c>
      <c r="M237" s="177">
        <v>8</v>
      </c>
      <c r="N237" s="161">
        <v>4</v>
      </c>
      <c r="O237" s="177">
        <v>0</v>
      </c>
      <c r="P237" s="161">
        <v>0</v>
      </c>
      <c r="Q237" s="177">
        <v>0</v>
      </c>
      <c r="R237" s="177">
        <v>0</v>
      </c>
      <c r="S237" s="177">
        <v>0</v>
      </c>
      <c r="T237" s="177">
        <v>0</v>
      </c>
      <c r="U237" s="177">
        <v>0</v>
      </c>
      <c r="V237" s="177">
        <v>0</v>
      </c>
      <c r="W237" s="177">
        <v>0</v>
      </c>
      <c r="X237" s="177">
        <v>0</v>
      </c>
      <c r="Y237" s="163"/>
      <c r="Z237" s="163"/>
    </row>
    <row r="238" spans="3:26" hidden="1" outlineLevel="2">
      <c r="C238" s="160">
        <f t="shared" si="11"/>
        <v>46539</v>
      </c>
      <c r="G238" s="177">
        <v>0</v>
      </c>
      <c r="H238" s="177">
        <v>0</v>
      </c>
      <c r="I238" s="177">
        <v>0</v>
      </c>
      <c r="J238" s="177">
        <v>0</v>
      </c>
      <c r="K238" s="177">
        <v>0</v>
      </c>
      <c r="L238" s="177">
        <v>0</v>
      </c>
      <c r="M238" s="177">
        <v>0</v>
      </c>
      <c r="N238" s="161">
        <v>0</v>
      </c>
      <c r="O238" s="177">
        <v>10</v>
      </c>
      <c r="P238" s="161">
        <v>5</v>
      </c>
      <c r="Q238" s="177">
        <v>0</v>
      </c>
      <c r="R238" s="177">
        <v>0</v>
      </c>
      <c r="S238" s="177">
        <v>0</v>
      </c>
      <c r="T238" s="177">
        <v>0</v>
      </c>
      <c r="U238" s="177">
        <v>0</v>
      </c>
      <c r="V238" s="177">
        <v>0</v>
      </c>
      <c r="W238" s="177">
        <v>0</v>
      </c>
      <c r="X238" s="177">
        <v>0</v>
      </c>
      <c r="Y238" s="163"/>
      <c r="Z238" s="163"/>
    </row>
    <row r="239" spans="3:26" hidden="1" outlineLevel="2">
      <c r="C239" s="160">
        <f t="shared" si="11"/>
        <v>46569</v>
      </c>
      <c r="G239" s="177">
        <v>0</v>
      </c>
      <c r="H239" s="177">
        <v>0</v>
      </c>
      <c r="I239" s="177">
        <v>0</v>
      </c>
      <c r="J239" s="177">
        <v>0</v>
      </c>
      <c r="K239" s="177">
        <v>0</v>
      </c>
      <c r="L239" s="177">
        <v>0</v>
      </c>
      <c r="M239" s="177">
        <v>0</v>
      </c>
      <c r="N239" s="161">
        <v>0</v>
      </c>
      <c r="O239" s="177">
        <v>10</v>
      </c>
      <c r="P239" s="161">
        <v>5</v>
      </c>
      <c r="Q239" s="177">
        <v>0</v>
      </c>
      <c r="R239" s="177">
        <v>0</v>
      </c>
      <c r="S239" s="177">
        <v>0</v>
      </c>
      <c r="T239" s="177">
        <v>0</v>
      </c>
      <c r="U239" s="177">
        <v>0</v>
      </c>
      <c r="V239" s="177">
        <v>0</v>
      </c>
      <c r="W239" s="177">
        <v>0</v>
      </c>
      <c r="X239" s="177">
        <v>0</v>
      </c>
      <c r="Y239" s="163"/>
      <c r="Z239" s="163"/>
    </row>
    <row r="240" spans="3:26" hidden="1" outlineLevel="2">
      <c r="C240" s="160">
        <f t="shared" si="11"/>
        <v>46600</v>
      </c>
      <c r="G240" s="177">
        <v>0</v>
      </c>
      <c r="H240" s="177">
        <v>0</v>
      </c>
      <c r="I240" s="177">
        <v>0</v>
      </c>
      <c r="J240" s="177">
        <v>0</v>
      </c>
      <c r="K240" s="177">
        <v>0</v>
      </c>
      <c r="L240" s="177">
        <v>0</v>
      </c>
      <c r="M240" s="177">
        <v>0</v>
      </c>
      <c r="N240" s="161">
        <v>0</v>
      </c>
      <c r="O240" s="177">
        <v>10</v>
      </c>
      <c r="P240" s="161">
        <v>5</v>
      </c>
      <c r="Q240" s="177">
        <v>0</v>
      </c>
      <c r="R240" s="177">
        <v>0</v>
      </c>
      <c r="S240" s="177">
        <v>0</v>
      </c>
      <c r="T240" s="177">
        <v>0</v>
      </c>
      <c r="U240" s="177">
        <v>0</v>
      </c>
      <c r="V240" s="177">
        <v>0</v>
      </c>
      <c r="W240" s="177">
        <v>0</v>
      </c>
      <c r="X240" s="177">
        <v>0</v>
      </c>
      <c r="Y240" s="163"/>
      <c r="Z240" s="163"/>
    </row>
    <row r="241" spans="3:26" hidden="1" outlineLevel="2">
      <c r="C241" s="160">
        <f t="shared" si="11"/>
        <v>46631</v>
      </c>
      <c r="G241" s="177">
        <v>0</v>
      </c>
      <c r="H241" s="177">
        <v>0</v>
      </c>
      <c r="I241" s="177">
        <v>0</v>
      </c>
      <c r="J241" s="177">
        <v>0</v>
      </c>
      <c r="K241" s="177">
        <v>0</v>
      </c>
      <c r="L241" s="177">
        <v>0</v>
      </c>
      <c r="M241" s="177">
        <v>0</v>
      </c>
      <c r="N241" s="161">
        <v>0</v>
      </c>
      <c r="O241" s="177">
        <v>10</v>
      </c>
      <c r="P241" s="161">
        <v>5</v>
      </c>
      <c r="Q241" s="177">
        <v>0</v>
      </c>
      <c r="R241" s="177">
        <v>0</v>
      </c>
      <c r="S241" s="177">
        <v>0</v>
      </c>
      <c r="T241" s="177">
        <v>0</v>
      </c>
      <c r="U241" s="177">
        <v>0</v>
      </c>
      <c r="V241" s="177">
        <v>0</v>
      </c>
      <c r="W241" s="177">
        <v>0</v>
      </c>
      <c r="X241" s="177">
        <v>0</v>
      </c>
      <c r="Y241" s="163"/>
      <c r="Z241" s="163"/>
    </row>
    <row r="242" spans="3:26" hidden="1" outlineLevel="2">
      <c r="C242" s="160">
        <f t="shared" si="11"/>
        <v>46661</v>
      </c>
      <c r="G242" s="177">
        <v>0</v>
      </c>
      <c r="H242" s="177">
        <v>0</v>
      </c>
      <c r="I242" s="177">
        <v>0</v>
      </c>
      <c r="J242" s="177">
        <v>0</v>
      </c>
      <c r="K242" s="177">
        <v>0</v>
      </c>
      <c r="L242" s="177">
        <v>0</v>
      </c>
      <c r="M242" s="177">
        <v>0</v>
      </c>
      <c r="N242" s="161">
        <v>0</v>
      </c>
      <c r="O242" s="177">
        <v>10</v>
      </c>
      <c r="P242" s="161">
        <v>5</v>
      </c>
      <c r="Q242" s="177">
        <v>0</v>
      </c>
      <c r="R242" s="177">
        <v>0</v>
      </c>
      <c r="S242" s="177">
        <v>0</v>
      </c>
      <c r="T242" s="177">
        <v>0</v>
      </c>
      <c r="U242" s="177">
        <v>0</v>
      </c>
      <c r="V242" s="177">
        <v>0</v>
      </c>
      <c r="W242" s="177">
        <v>0</v>
      </c>
      <c r="X242" s="177">
        <v>0</v>
      </c>
      <c r="Y242" s="163"/>
      <c r="Z242" s="163"/>
    </row>
    <row r="243" spans="3:26" hidden="1" outlineLevel="2">
      <c r="C243" s="160">
        <f t="shared" si="11"/>
        <v>46692</v>
      </c>
      <c r="G243" s="177">
        <v>0</v>
      </c>
      <c r="H243" s="177">
        <v>0</v>
      </c>
      <c r="I243" s="177">
        <v>0</v>
      </c>
      <c r="J243" s="177">
        <v>0</v>
      </c>
      <c r="K243" s="177">
        <v>0</v>
      </c>
      <c r="L243" s="177">
        <v>0</v>
      </c>
      <c r="M243" s="177">
        <v>0</v>
      </c>
      <c r="N243" s="161">
        <v>0</v>
      </c>
      <c r="O243" s="177">
        <v>10</v>
      </c>
      <c r="P243" s="161">
        <v>5</v>
      </c>
      <c r="Q243" s="177">
        <v>0</v>
      </c>
      <c r="R243" s="177">
        <v>0</v>
      </c>
      <c r="S243" s="177">
        <v>0</v>
      </c>
      <c r="T243" s="177">
        <v>0</v>
      </c>
      <c r="U243" s="177">
        <v>0</v>
      </c>
      <c r="V243" s="177">
        <v>0</v>
      </c>
      <c r="W243" s="177">
        <v>0</v>
      </c>
      <c r="X243" s="177">
        <v>0</v>
      </c>
      <c r="Y243" s="163"/>
      <c r="Z243" s="163"/>
    </row>
    <row r="244" spans="3:26" hidden="1" outlineLevel="2">
      <c r="C244" s="160">
        <f t="shared" si="11"/>
        <v>46722</v>
      </c>
      <c r="G244" s="177">
        <v>0</v>
      </c>
      <c r="H244" s="177">
        <v>0</v>
      </c>
      <c r="I244" s="177">
        <v>0</v>
      </c>
      <c r="J244" s="177">
        <v>0</v>
      </c>
      <c r="K244" s="177">
        <v>0</v>
      </c>
      <c r="L244" s="177">
        <v>0</v>
      </c>
      <c r="M244" s="177">
        <v>0</v>
      </c>
      <c r="N244" s="161">
        <v>0</v>
      </c>
      <c r="O244" s="177">
        <v>10</v>
      </c>
      <c r="P244" s="161">
        <v>5</v>
      </c>
      <c r="Q244" s="177">
        <v>0</v>
      </c>
      <c r="R244" s="177">
        <v>0</v>
      </c>
      <c r="S244" s="177">
        <v>0</v>
      </c>
      <c r="T244" s="177">
        <v>0</v>
      </c>
      <c r="U244" s="177">
        <v>0</v>
      </c>
      <c r="V244" s="177">
        <v>0</v>
      </c>
      <c r="W244" s="177">
        <v>0</v>
      </c>
      <c r="X244" s="177">
        <v>0</v>
      </c>
      <c r="Y244" s="163"/>
      <c r="Z244" s="163"/>
    </row>
    <row r="245" spans="3:26" hidden="1" outlineLevel="2">
      <c r="C245" s="160">
        <f t="shared" si="11"/>
        <v>46753</v>
      </c>
      <c r="G245" s="177">
        <v>0</v>
      </c>
      <c r="H245" s="177">
        <v>0</v>
      </c>
      <c r="I245" s="177">
        <v>0</v>
      </c>
      <c r="J245" s="177">
        <v>0</v>
      </c>
      <c r="K245" s="177">
        <v>0</v>
      </c>
      <c r="L245" s="177">
        <v>0</v>
      </c>
      <c r="M245" s="177">
        <v>0</v>
      </c>
      <c r="N245" s="161">
        <v>0</v>
      </c>
      <c r="O245" s="177">
        <v>10</v>
      </c>
      <c r="P245" s="161">
        <v>5</v>
      </c>
      <c r="Q245" s="177">
        <v>0</v>
      </c>
      <c r="R245" s="177">
        <v>0</v>
      </c>
      <c r="S245" s="177">
        <v>0</v>
      </c>
      <c r="T245" s="177">
        <v>0</v>
      </c>
      <c r="U245" s="177">
        <v>0</v>
      </c>
      <c r="V245" s="177">
        <v>0</v>
      </c>
      <c r="W245" s="177">
        <v>0</v>
      </c>
      <c r="X245" s="177">
        <v>0</v>
      </c>
      <c r="Y245" s="163"/>
      <c r="Z245" s="163"/>
    </row>
    <row r="246" spans="3:26" hidden="1" outlineLevel="2">
      <c r="C246" s="160">
        <f t="shared" si="11"/>
        <v>46784</v>
      </c>
      <c r="G246" s="177">
        <v>0</v>
      </c>
      <c r="H246" s="177">
        <v>0</v>
      </c>
      <c r="I246" s="177">
        <v>0</v>
      </c>
      <c r="J246" s="177">
        <v>0</v>
      </c>
      <c r="K246" s="177">
        <v>0</v>
      </c>
      <c r="L246" s="177">
        <v>0</v>
      </c>
      <c r="M246" s="177">
        <v>0</v>
      </c>
      <c r="N246" s="161">
        <v>0</v>
      </c>
      <c r="O246" s="177">
        <v>10</v>
      </c>
      <c r="P246" s="161">
        <v>5</v>
      </c>
      <c r="Q246" s="177">
        <v>0</v>
      </c>
      <c r="R246" s="177">
        <v>0</v>
      </c>
      <c r="S246" s="177">
        <v>0</v>
      </c>
      <c r="T246" s="177">
        <v>0</v>
      </c>
      <c r="U246" s="177">
        <v>0</v>
      </c>
      <c r="V246" s="177">
        <v>0</v>
      </c>
      <c r="W246" s="177">
        <v>0</v>
      </c>
      <c r="X246" s="177">
        <v>0</v>
      </c>
      <c r="Y246" s="163"/>
      <c r="Z246" s="163"/>
    </row>
    <row r="247" spans="3:26" hidden="1" outlineLevel="2">
      <c r="C247" s="160">
        <f t="shared" si="11"/>
        <v>46813</v>
      </c>
      <c r="G247" s="177">
        <v>0</v>
      </c>
      <c r="H247" s="177">
        <v>0</v>
      </c>
      <c r="I247" s="177">
        <v>0</v>
      </c>
      <c r="J247" s="177">
        <v>0</v>
      </c>
      <c r="K247" s="177">
        <v>0</v>
      </c>
      <c r="L247" s="177">
        <v>0</v>
      </c>
      <c r="M247" s="177">
        <v>0</v>
      </c>
      <c r="N247" s="161">
        <v>0</v>
      </c>
      <c r="O247" s="177">
        <v>10</v>
      </c>
      <c r="P247" s="161">
        <v>5</v>
      </c>
      <c r="Q247" s="177">
        <v>0</v>
      </c>
      <c r="R247" s="177">
        <v>0</v>
      </c>
      <c r="S247" s="177">
        <v>0</v>
      </c>
      <c r="T247" s="177">
        <v>0</v>
      </c>
      <c r="U247" s="177">
        <v>0</v>
      </c>
      <c r="V247" s="177">
        <v>0</v>
      </c>
      <c r="W247" s="177">
        <v>0</v>
      </c>
      <c r="X247" s="177">
        <v>0</v>
      </c>
      <c r="Y247" s="163"/>
      <c r="Z247" s="163"/>
    </row>
    <row r="248" spans="3:26" hidden="1" outlineLevel="2">
      <c r="C248" s="160">
        <f t="shared" si="11"/>
        <v>46844</v>
      </c>
      <c r="G248" s="177">
        <v>0</v>
      </c>
      <c r="H248" s="177">
        <v>0</v>
      </c>
      <c r="I248" s="177">
        <v>0</v>
      </c>
      <c r="J248" s="177">
        <v>0</v>
      </c>
      <c r="K248" s="177">
        <v>0</v>
      </c>
      <c r="L248" s="177">
        <v>0</v>
      </c>
      <c r="M248" s="177">
        <v>0</v>
      </c>
      <c r="N248" s="161">
        <v>0</v>
      </c>
      <c r="O248" s="177">
        <v>10</v>
      </c>
      <c r="P248" s="161">
        <v>5</v>
      </c>
      <c r="Q248" s="177">
        <v>0</v>
      </c>
      <c r="R248" s="177">
        <v>0</v>
      </c>
      <c r="S248" s="177">
        <v>0</v>
      </c>
      <c r="T248" s="177">
        <v>0</v>
      </c>
      <c r="U248" s="177">
        <v>0</v>
      </c>
      <c r="V248" s="177">
        <v>0</v>
      </c>
      <c r="W248" s="177">
        <v>0</v>
      </c>
      <c r="X248" s="177">
        <v>0</v>
      </c>
      <c r="Y248" s="163"/>
      <c r="Z248" s="163"/>
    </row>
    <row r="249" spans="3:26" hidden="1" outlineLevel="2">
      <c r="C249" s="160">
        <f t="shared" si="11"/>
        <v>46874</v>
      </c>
      <c r="G249" s="177">
        <v>0</v>
      </c>
      <c r="H249" s="177">
        <v>0</v>
      </c>
      <c r="I249" s="177">
        <v>0</v>
      </c>
      <c r="J249" s="177">
        <v>0</v>
      </c>
      <c r="K249" s="177">
        <v>0</v>
      </c>
      <c r="L249" s="177">
        <v>0</v>
      </c>
      <c r="M249" s="177">
        <v>0</v>
      </c>
      <c r="N249" s="161">
        <v>0</v>
      </c>
      <c r="O249" s="177">
        <v>10</v>
      </c>
      <c r="P249" s="161">
        <v>5</v>
      </c>
      <c r="Q249" s="177">
        <v>0</v>
      </c>
      <c r="R249" s="177">
        <v>0</v>
      </c>
      <c r="S249" s="177">
        <v>0</v>
      </c>
      <c r="T249" s="177">
        <v>0</v>
      </c>
      <c r="U249" s="177">
        <v>0</v>
      </c>
      <c r="V249" s="177">
        <v>0</v>
      </c>
      <c r="W249" s="177">
        <v>0</v>
      </c>
      <c r="X249" s="177">
        <v>0</v>
      </c>
      <c r="Y249" s="163"/>
      <c r="Z249" s="163"/>
    </row>
    <row r="250" spans="3:26" hidden="1" outlineLevel="2">
      <c r="C250" s="160">
        <f t="shared" si="11"/>
        <v>46905</v>
      </c>
      <c r="G250" s="177">
        <v>0</v>
      </c>
      <c r="H250" s="177">
        <v>0</v>
      </c>
      <c r="I250" s="177">
        <v>0</v>
      </c>
      <c r="J250" s="177">
        <v>0</v>
      </c>
      <c r="K250" s="177">
        <v>0</v>
      </c>
      <c r="L250" s="177">
        <v>0</v>
      </c>
      <c r="M250" s="177">
        <v>0</v>
      </c>
      <c r="N250" s="161">
        <v>0</v>
      </c>
      <c r="O250" s="177">
        <v>0</v>
      </c>
      <c r="P250" s="161">
        <v>0</v>
      </c>
      <c r="Q250" s="177">
        <v>0</v>
      </c>
      <c r="R250" s="177">
        <v>0</v>
      </c>
      <c r="S250" s="177">
        <v>0</v>
      </c>
      <c r="T250" s="177">
        <v>0</v>
      </c>
      <c r="U250" s="177">
        <v>0</v>
      </c>
      <c r="V250" s="177">
        <v>0</v>
      </c>
      <c r="W250" s="177">
        <v>0</v>
      </c>
      <c r="X250" s="177">
        <v>0</v>
      </c>
      <c r="Y250" s="163"/>
      <c r="Z250" s="163"/>
    </row>
    <row r="251" spans="3:26" hidden="1" outlineLevel="2">
      <c r="C251" s="160">
        <f t="shared" si="11"/>
        <v>46935</v>
      </c>
      <c r="G251" s="177">
        <v>0</v>
      </c>
      <c r="H251" s="177">
        <v>0</v>
      </c>
      <c r="I251" s="177">
        <v>0</v>
      </c>
      <c r="J251" s="177">
        <v>0</v>
      </c>
      <c r="K251" s="177">
        <v>0</v>
      </c>
      <c r="L251" s="177">
        <v>0</v>
      </c>
      <c r="M251" s="177">
        <v>0</v>
      </c>
      <c r="N251" s="161">
        <v>0</v>
      </c>
      <c r="O251" s="177">
        <v>0</v>
      </c>
      <c r="P251" s="161">
        <v>0</v>
      </c>
      <c r="Q251" s="177">
        <v>0</v>
      </c>
      <c r="R251" s="177">
        <v>0</v>
      </c>
      <c r="S251" s="177">
        <v>0</v>
      </c>
      <c r="T251" s="177">
        <v>0</v>
      </c>
      <c r="U251" s="177">
        <v>0</v>
      </c>
      <c r="V251" s="177">
        <v>0</v>
      </c>
      <c r="W251" s="177">
        <v>0</v>
      </c>
      <c r="X251" s="177">
        <v>0</v>
      </c>
      <c r="Y251" s="163"/>
      <c r="Z251" s="163"/>
    </row>
    <row r="252" spans="3:26" hidden="1" outlineLevel="2">
      <c r="C252" s="160">
        <f t="shared" si="11"/>
        <v>46966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  <c r="N252" s="161">
        <v>0</v>
      </c>
      <c r="O252" s="177">
        <v>0</v>
      </c>
      <c r="P252" s="161">
        <v>0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63"/>
      <c r="Z252" s="163"/>
    </row>
    <row r="253" spans="3:26" hidden="1" outlineLevel="2">
      <c r="C253" s="160">
        <f t="shared" si="11"/>
        <v>46997</v>
      </c>
      <c r="G253" s="177">
        <v>0</v>
      </c>
      <c r="H253" s="177">
        <v>0</v>
      </c>
      <c r="I253" s="177">
        <v>0</v>
      </c>
      <c r="J253" s="177">
        <v>0</v>
      </c>
      <c r="K253" s="177">
        <v>0</v>
      </c>
      <c r="L253" s="177">
        <v>0</v>
      </c>
      <c r="M253" s="177">
        <v>0</v>
      </c>
      <c r="N253" s="161">
        <v>0</v>
      </c>
      <c r="O253" s="177">
        <v>0</v>
      </c>
      <c r="P253" s="161">
        <v>0</v>
      </c>
      <c r="Q253" s="177">
        <v>0</v>
      </c>
      <c r="R253" s="177">
        <v>0</v>
      </c>
      <c r="S253" s="177">
        <v>0</v>
      </c>
      <c r="T253" s="177">
        <v>0</v>
      </c>
      <c r="U253" s="177">
        <v>0</v>
      </c>
      <c r="V253" s="177">
        <v>0</v>
      </c>
      <c r="W253" s="177">
        <v>0</v>
      </c>
      <c r="X253" s="177">
        <v>0</v>
      </c>
      <c r="Y253" s="163"/>
      <c r="Z253" s="163"/>
    </row>
    <row r="254" spans="3:26" hidden="1" outlineLevel="2">
      <c r="C254" s="160">
        <f t="shared" si="11"/>
        <v>47027</v>
      </c>
      <c r="G254" s="177">
        <v>0</v>
      </c>
      <c r="H254" s="177">
        <v>0</v>
      </c>
      <c r="I254" s="177">
        <v>0</v>
      </c>
      <c r="J254" s="177">
        <v>0</v>
      </c>
      <c r="K254" s="177">
        <v>0</v>
      </c>
      <c r="L254" s="177">
        <v>0</v>
      </c>
      <c r="M254" s="177">
        <v>0</v>
      </c>
      <c r="N254" s="161">
        <v>0</v>
      </c>
      <c r="O254" s="177">
        <v>0</v>
      </c>
      <c r="P254" s="161">
        <v>0</v>
      </c>
      <c r="Q254" s="177">
        <v>0</v>
      </c>
      <c r="R254" s="177">
        <v>0</v>
      </c>
      <c r="S254" s="177">
        <v>0</v>
      </c>
      <c r="T254" s="177">
        <v>0</v>
      </c>
      <c r="U254" s="177">
        <v>0</v>
      </c>
      <c r="V254" s="177">
        <v>0</v>
      </c>
      <c r="W254" s="177">
        <v>0</v>
      </c>
      <c r="X254" s="177">
        <v>0</v>
      </c>
      <c r="Y254" s="163"/>
      <c r="Z254" s="163"/>
    </row>
    <row r="255" spans="3:26" hidden="1" outlineLevel="2">
      <c r="C255" s="160">
        <f t="shared" si="11"/>
        <v>47058</v>
      </c>
      <c r="G255" s="177">
        <v>0</v>
      </c>
      <c r="H255" s="177">
        <v>0</v>
      </c>
      <c r="I255" s="177">
        <v>0</v>
      </c>
      <c r="J255" s="177">
        <v>0</v>
      </c>
      <c r="K255" s="177">
        <v>0</v>
      </c>
      <c r="L255" s="177">
        <v>0</v>
      </c>
      <c r="M255" s="177">
        <v>0</v>
      </c>
      <c r="N255" s="161">
        <v>0</v>
      </c>
      <c r="O255" s="177">
        <v>0</v>
      </c>
      <c r="P255" s="161">
        <v>0</v>
      </c>
      <c r="Q255" s="177">
        <v>0</v>
      </c>
      <c r="R255" s="177">
        <v>0</v>
      </c>
      <c r="S255" s="177">
        <v>0</v>
      </c>
      <c r="T255" s="177">
        <v>0</v>
      </c>
      <c r="U255" s="177">
        <v>0</v>
      </c>
      <c r="V255" s="177">
        <v>0</v>
      </c>
      <c r="W255" s="177">
        <v>0</v>
      </c>
      <c r="X255" s="177">
        <v>0</v>
      </c>
      <c r="Y255" s="163"/>
      <c r="Z255" s="163"/>
    </row>
    <row r="256" spans="3:26" hidden="1" outlineLevel="2">
      <c r="C256" s="160">
        <f t="shared" si="11"/>
        <v>47088</v>
      </c>
      <c r="G256" s="177">
        <v>0</v>
      </c>
      <c r="H256" s="177">
        <v>0</v>
      </c>
      <c r="I256" s="177">
        <v>0</v>
      </c>
      <c r="J256" s="177">
        <v>0</v>
      </c>
      <c r="K256" s="177">
        <v>0</v>
      </c>
      <c r="L256" s="177">
        <v>0</v>
      </c>
      <c r="M256" s="177">
        <v>0</v>
      </c>
      <c r="N256" s="161">
        <v>0</v>
      </c>
      <c r="O256" s="177">
        <v>0</v>
      </c>
      <c r="P256" s="161">
        <v>0</v>
      </c>
      <c r="Q256" s="177">
        <v>0</v>
      </c>
      <c r="R256" s="177">
        <v>0</v>
      </c>
      <c r="S256" s="177">
        <v>0</v>
      </c>
      <c r="T256" s="177">
        <v>0</v>
      </c>
      <c r="U256" s="177">
        <v>0</v>
      </c>
      <c r="V256" s="177">
        <v>0</v>
      </c>
      <c r="W256" s="177">
        <v>0</v>
      </c>
      <c r="X256" s="177">
        <v>0</v>
      </c>
      <c r="Y256" s="163"/>
      <c r="Z256" s="163"/>
    </row>
    <row r="257" spans="3:26" hidden="1" outlineLevel="2">
      <c r="C257" s="160">
        <f t="shared" si="11"/>
        <v>47119</v>
      </c>
      <c r="G257" s="177">
        <v>0</v>
      </c>
      <c r="H257" s="177">
        <v>0</v>
      </c>
      <c r="I257" s="177">
        <v>0</v>
      </c>
      <c r="J257" s="177">
        <v>0</v>
      </c>
      <c r="K257" s="177">
        <v>0</v>
      </c>
      <c r="L257" s="177">
        <v>0</v>
      </c>
      <c r="M257" s="177">
        <v>0</v>
      </c>
      <c r="N257" s="161">
        <v>0</v>
      </c>
      <c r="O257" s="177">
        <v>0</v>
      </c>
      <c r="P257" s="161">
        <v>0</v>
      </c>
      <c r="Q257" s="177">
        <v>0</v>
      </c>
      <c r="R257" s="177">
        <v>0</v>
      </c>
      <c r="S257" s="177">
        <v>0</v>
      </c>
      <c r="T257" s="177">
        <v>0</v>
      </c>
      <c r="U257" s="177">
        <v>0</v>
      </c>
      <c r="V257" s="177">
        <v>0</v>
      </c>
      <c r="W257" s="177">
        <v>0</v>
      </c>
      <c r="X257" s="177">
        <v>0</v>
      </c>
      <c r="Y257" s="163"/>
      <c r="Z257" s="163"/>
    </row>
    <row r="258" spans="3:26" hidden="1" outlineLevel="2">
      <c r="C258" s="160">
        <f t="shared" si="11"/>
        <v>47150</v>
      </c>
      <c r="G258" s="177">
        <v>0</v>
      </c>
      <c r="H258" s="177">
        <v>0</v>
      </c>
      <c r="I258" s="177">
        <v>0</v>
      </c>
      <c r="J258" s="177">
        <v>0</v>
      </c>
      <c r="K258" s="177">
        <v>0</v>
      </c>
      <c r="L258" s="177">
        <v>0</v>
      </c>
      <c r="M258" s="177">
        <v>0</v>
      </c>
      <c r="N258" s="161">
        <v>0</v>
      </c>
      <c r="O258" s="177">
        <v>0</v>
      </c>
      <c r="P258" s="161">
        <v>0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63"/>
      <c r="Z258" s="163"/>
    </row>
    <row r="259" spans="3:26" hidden="1" outlineLevel="2">
      <c r="C259" s="160">
        <f t="shared" si="11"/>
        <v>47178</v>
      </c>
      <c r="G259" s="177">
        <v>0</v>
      </c>
      <c r="H259" s="177">
        <v>0</v>
      </c>
      <c r="I259" s="177">
        <v>0</v>
      </c>
      <c r="J259" s="177">
        <v>0</v>
      </c>
      <c r="K259" s="177">
        <v>0</v>
      </c>
      <c r="L259" s="177">
        <v>0</v>
      </c>
      <c r="M259" s="177">
        <v>0</v>
      </c>
      <c r="N259" s="161">
        <v>0</v>
      </c>
      <c r="O259" s="177">
        <v>0</v>
      </c>
      <c r="P259" s="161">
        <v>0</v>
      </c>
      <c r="Q259" s="177">
        <v>0</v>
      </c>
      <c r="R259" s="177">
        <v>0</v>
      </c>
      <c r="S259" s="177">
        <v>0</v>
      </c>
      <c r="T259" s="177">
        <v>0</v>
      </c>
      <c r="U259" s="177">
        <v>0</v>
      </c>
      <c r="V259" s="177">
        <v>0</v>
      </c>
      <c r="W259" s="177">
        <v>0</v>
      </c>
      <c r="X259" s="177">
        <v>0</v>
      </c>
      <c r="Y259" s="163"/>
      <c r="Z259" s="163"/>
    </row>
    <row r="260" spans="3:26" hidden="1" outlineLevel="2">
      <c r="C260" s="160">
        <f t="shared" si="11"/>
        <v>47209</v>
      </c>
      <c r="G260" s="177">
        <v>0</v>
      </c>
      <c r="H260" s="177">
        <v>0</v>
      </c>
      <c r="I260" s="177">
        <v>0</v>
      </c>
      <c r="J260" s="177">
        <v>0</v>
      </c>
      <c r="K260" s="177">
        <v>0</v>
      </c>
      <c r="L260" s="177">
        <v>0</v>
      </c>
      <c r="M260" s="177">
        <v>0</v>
      </c>
      <c r="N260" s="161">
        <v>0</v>
      </c>
      <c r="O260" s="177">
        <v>0</v>
      </c>
      <c r="P260" s="161">
        <v>0</v>
      </c>
      <c r="Q260" s="177">
        <v>0</v>
      </c>
      <c r="R260" s="177">
        <v>0</v>
      </c>
      <c r="S260" s="177">
        <v>0</v>
      </c>
      <c r="T260" s="177">
        <v>0</v>
      </c>
      <c r="U260" s="177">
        <v>0</v>
      </c>
      <c r="V260" s="177">
        <v>0</v>
      </c>
      <c r="W260" s="177">
        <v>0</v>
      </c>
      <c r="X260" s="177">
        <v>0</v>
      </c>
      <c r="Y260" s="163"/>
      <c r="Z260" s="163"/>
    </row>
    <row r="261" spans="3:26" hidden="1" outlineLevel="2">
      <c r="C261" s="160">
        <f t="shared" si="11"/>
        <v>47239</v>
      </c>
      <c r="G261" s="177">
        <v>0</v>
      </c>
      <c r="H261" s="177">
        <v>0</v>
      </c>
      <c r="I261" s="177">
        <v>0</v>
      </c>
      <c r="J261" s="177">
        <v>0</v>
      </c>
      <c r="K261" s="177">
        <v>0</v>
      </c>
      <c r="L261" s="177">
        <v>0</v>
      </c>
      <c r="M261" s="177">
        <v>0</v>
      </c>
      <c r="N261" s="161">
        <v>0</v>
      </c>
      <c r="O261" s="177">
        <v>0</v>
      </c>
      <c r="P261" s="161">
        <v>0</v>
      </c>
      <c r="Q261" s="177">
        <v>0</v>
      </c>
      <c r="R261" s="177">
        <v>0</v>
      </c>
      <c r="S261" s="177">
        <v>0</v>
      </c>
      <c r="T261" s="177">
        <v>0</v>
      </c>
      <c r="U261" s="177">
        <v>0</v>
      </c>
      <c r="V261" s="177">
        <v>0</v>
      </c>
      <c r="W261" s="177">
        <v>0</v>
      </c>
      <c r="X261" s="177">
        <v>0</v>
      </c>
      <c r="Y261" s="163"/>
      <c r="Z261" s="163"/>
    </row>
    <row r="262" spans="3:26" hidden="1" outlineLevel="2">
      <c r="C262" s="160">
        <f t="shared" si="11"/>
        <v>47270</v>
      </c>
      <c r="G262" s="177">
        <v>0</v>
      </c>
      <c r="H262" s="177">
        <v>0</v>
      </c>
      <c r="I262" s="177">
        <v>0</v>
      </c>
      <c r="J262" s="177">
        <v>0</v>
      </c>
      <c r="K262" s="177">
        <v>0</v>
      </c>
      <c r="L262" s="177">
        <v>0</v>
      </c>
      <c r="M262" s="177">
        <v>0</v>
      </c>
      <c r="N262" s="161">
        <v>0</v>
      </c>
      <c r="O262" s="177">
        <v>0</v>
      </c>
      <c r="P262" s="161">
        <v>0</v>
      </c>
      <c r="Q262" s="177">
        <v>0</v>
      </c>
      <c r="R262" s="177">
        <v>0</v>
      </c>
      <c r="S262" s="177">
        <v>0</v>
      </c>
      <c r="T262" s="177">
        <v>0</v>
      </c>
      <c r="U262" s="177">
        <v>0</v>
      </c>
      <c r="V262" s="177">
        <v>0</v>
      </c>
      <c r="W262" s="177">
        <v>0</v>
      </c>
      <c r="X262" s="177">
        <v>0</v>
      </c>
      <c r="Y262" s="163"/>
      <c r="Z262" s="163"/>
    </row>
    <row r="263" spans="3:26" hidden="1" outlineLevel="2">
      <c r="C263" s="160">
        <f t="shared" si="11"/>
        <v>47300</v>
      </c>
      <c r="G263" s="177">
        <v>0</v>
      </c>
      <c r="H263" s="177">
        <v>0</v>
      </c>
      <c r="I263" s="177">
        <v>0</v>
      </c>
      <c r="J263" s="177">
        <v>0</v>
      </c>
      <c r="K263" s="177">
        <v>0</v>
      </c>
      <c r="L263" s="177">
        <v>0</v>
      </c>
      <c r="M263" s="177">
        <v>0</v>
      </c>
      <c r="N263" s="161">
        <v>0</v>
      </c>
      <c r="O263" s="177">
        <v>0</v>
      </c>
      <c r="P263" s="161">
        <v>0</v>
      </c>
      <c r="Q263" s="177">
        <v>0</v>
      </c>
      <c r="R263" s="177">
        <v>0</v>
      </c>
      <c r="S263" s="177">
        <v>0</v>
      </c>
      <c r="T263" s="177">
        <v>0</v>
      </c>
      <c r="U263" s="177">
        <v>0</v>
      </c>
      <c r="V263" s="177">
        <v>0</v>
      </c>
      <c r="W263" s="177">
        <v>0</v>
      </c>
      <c r="X263" s="177">
        <v>0</v>
      </c>
      <c r="Y263" s="163"/>
      <c r="Z263" s="163"/>
    </row>
    <row r="264" spans="3:26" hidden="1" outlineLevel="2">
      <c r="C264" s="160">
        <f t="shared" si="11"/>
        <v>47331</v>
      </c>
      <c r="G264" s="177">
        <v>0</v>
      </c>
      <c r="H264" s="177">
        <v>0</v>
      </c>
      <c r="I264" s="177">
        <v>0</v>
      </c>
      <c r="J264" s="177">
        <v>0</v>
      </c>
      <c r="K264" s="177">
        <v>0</v>
      </c>
      <c r="L264" s="177">
        <v>0</v>
      </c>
      <c r="M264" s="177">
        <v>0</v>
      </c>
      <c r="N264" s="161">
        <v>0</v>
      </c>
      <c r="O264" s="177">
        <v>0</v>
      </c>
      <c r="P264" s="161">
        <v>0</v>
      </c>
      <c r="Q264" s="177">
        <v>0</v>
      </c>
      <c r="R264" s="177">
        <v>0</v>
      </c>
      <c r="S264" s="177">
        <v>0</v>
      </c>
      <c r="T264" s="177">
        <v>0</v>
      </c>
      <c r="U264" s="177">
        <v>0</v>
      </c>
      <c r="V264" s="177">
        <v>0</v>
      </c>
      <c r="W264" s="177">
        <v>0</v>
      </c>
      <c r="X264" s="177">
        <v>0</v>
      </c>
      <c r="Y264" s="163"/>
      <c r="Z264" s="163"/>
    </row>
    <row r="265" spans="3:26" hidden="1" outlineLevel="2">
      <c r="C265" s="160">
        <f t="shared" si="11"/>
        <v>47362</v>
      </c>
      <c r="G265" s="177">
        <v>0</v>
      </c>
      <c r="H265" s="177">
        <v>0</v>
      </c>
      <c r="I265" s="177">
        <v>0</v>
      </c>
      <c r="J265" s="177">
        <v>0</v>
      </c>
      <c r="K265" s="177">
        <v>0</v>
      </c>
      <c r="L265" s="177">
        <v>0</v>
      </c>
      <c r="M265" s="177">
        <v>0</v>
      </c>
      <c r="N265" s="161">
        <v>0</v>
      </c>
      <c r="O265" s="177">
        <v>0</v>
      </c>
      <c r="P265" s="161">
        <v>0</v>
      </c>
      <c r="Q265" s="177">
        <v>0</v>
      </c>
      <c r="R265" s="177">
        <v>0</v>
      </c>
      <c r="S265" s="177">
        <v>0</v>
      </c>
      <c r="T265" s="177">
        <v>0</v>
      </c>
      <c r="U265" s="177">
        <v>0</v>
      </c>
      <c r="V265" s="177">
        <v>0</v>
      </c>
      <c r="W265" s="177">
        <v>0</v>
      </c>
      <c r="X265" s="177">
        <v>0</v>
      </c>
      <c r="Y265" s="163"/>
      <c r="Z265" s="163"/>
    </row>
    <row r="266" spans="3:26" hidden="1" outlineLevel="2">
      <c r="C266" s="160">
        <f t="shared" si="11"/>
        <v>47392</v>
      </c>
      <c r="G266" s="177">
        <v>0</v>
      </c>
      <c r="H266" s="177">
        <v>0</v>
      </c>
      <c r="I266" s="177">
        <v>0</v>
      </c>
      <c r="J266" s="177">
        <v>0</v>
      </c>
      <c r="K266" s="177">
        <v>0</v>
      </c>
      <c r="L266" s="177">
        <v>0</v>
      </c>
      <c r="M266" s="177">
        <v>0</v>
      </c>
      <c r="N266" s="161">
        <v>0</v>
      </c>
      <c r="O266" s="177">
        <v>0</v>
      </c>
      <c r="P266" s="161">
        <v>0</v>
      </c>
      <c r="Q266" s="177">
        <v>0</v>
      </c>
      <c r="R266" s="177">
        <v>0</v>
      </c>
      <c r="S266" s="177">
        <v>0</v>
      </c>
      <c r="T266" s="177">
        <v>0</v>
      </c>
      <c r="U266" s="177">
        <v>0</v>
      </c>
      <c r="V266" s="177">
        <v>0</v>
      </c>
      <c r="W266" s="177">
        <v>0</v>
      </c>
      <c r="X266" s="177">
        <v>0</v>
      </c>
      <c r="Y266" s="163"/>
      <c r="Z266" s="163"/>
    </row>
    <row r="267" spans="3:26" hidden="1" outlineLevel="2">
      <c r="C267" s="160">
        <f t="shared" si="11"/>
        <v>47423</v>
      </c>
      <c r="G267" s="177">
        <v>0</v>
      </c>
      <c r="H267" s="177">
        <v>0</v>
      </c>
      <c r="I267" s="177">
        <v>0</v>
      </c>
      <c r="J267" s="177">
        <v>0</v>
      </c>
      <c r="K267" s="177">
        <v>0</v>
      </c>
      <c r="L267" s="177">
        <v>0</v>
      </c>
      <c r="M267" s="177">
        <v>0</v>
      </c>
      <c r="N267" s="161">
        <v>0</v>
      </c>
      <c r="O267" s="177">
        <v>0</v>
      </c>
      <c r="P267" s="161">
        <v>0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63"/>
      <c r="Z267" s="163"/>
    </row>
    <row r="268" spans="3:26" hidden="1" outlineLevel="2">
      <c r="C268" s="160">
        <f t="shared" si="11"/>
        <v>47453</v>
      </c>
      <c r="G268" s="177">
        <v>0</v>
      </c>
      <c r="H268" s="177">
        <v>0</v>
      </c>
      <c r="I268" s="177">
        <v>0</v>
      </c>
      <c r="J268" s="177">
        <v>0</v>
      </c>
      <c r="K268" s="177">
        <v>0</v>
      </c>
      <c r="L268" s="177">
        <v>0</v>
      </c>
      <c r="M268" s="177">
        <v>0</v>
      </c>
      <c r="N268" s="161">
        <v>0</v>
      </c>
      <c r="O268" s="177">
        <v>0</v>
      </c>
      <c r="P268" s="161">
        <v>0</v>
      </c>
      <c r="Q268" s="177">
        <v>0</v>
      </c>
      <c r="R268" s="177">
        <v>0</v>
      </c>
      <c r="S268" s="177">
        <v>0</v>
      </c>
      <c r="T268" s="177">
        <v>0</v>
      </c>
      <c r="U268" s="177">
        <v>0</v>
      </c>
      <c r="V268" s="177">
        <v>0</v>
      </c>
      <c r="W268" s="177">
        <v>0</v>
      </c>
      <c r="X268" s="177">
        <v>0</v>
      </c>
      <c r="Y268" s="163"/>
      <c r="Z268" s="163"/>
    </row>
    <row r="269" spans="3:26" hidden="1" outlineLevel="2">
      <c r="C269" s="160">
        <f t="shared" si="11"/>
        <v>47484</v>
      </c>
      <c r="G269" s="177">
        <v>0</v>
      </c>
      <c r="H269" s="177">
        <v>0</v>
      </c>
      <c r="I269" s="177">
        <v>0</v>
      </c>
      <c r="J269" s="177">
        <v>0</v>
      </c>
      <c r="K269" s="177">
        <v>0</v>
      </c>
      <c r="L269" s="177">
        <v>0</v>
      </c>
      <c r="M269" s="177">
        <v>0</v>
      </c>
      <c r="N269" s="161">
        <v>0</v>
      </c>
      <c r="O269" s="177">
        <v>0</v>
      </c>
      <c r="P269" s="161">
        <v>0</v>
      </c>
      <c r="Q269" s="177">
        <v>0</v>
      </c>
      <c r="R269" s="177">
        <v>0</v>
      </c>
      <c r="S269" s="177">
        <v>0</v>
      </c>
      <c r="T269" s="177">
        <v>0</v>
      </c>
      <c r="U269" s="177">
        <v>0</v>
      </c>
      <c r="V269" s="177">
        <v>0</v>
      </c>
      <c r="W269" s="177">
        <v>0</v>
      </c>
      <c r="X269" s="177">
        <v>0</v>
      </c>
      <c r="Y269" s="163"/>
      <c r="Z269" s="163"/>
    </row>
    <row r="270" spans="3:26" hidden="1" outlineLevel="2">
      <c r="C270" s="160">
        <f t="shared" si="11"/>
        <v>47515</v>
      </c>
      <c r="G270" s="177">
        <v>0</v>
      </c>
      <c r="H270" s="177">
        <v>0</v>
      </c>
      <c r="I270" s="177">
        <v>0</v>
      </c>
      <c r="J270" s="177">
        <v>0</v>
      </c>
      <c r="K270" s="177">
        <v>0</v>
      </c>
      <c r="L270" s="177">
        <v>0</v>
      </c>
      <c r="M270" s="177">
        <v>0</v>
      </c>
      <c r="N270" s="161">
        <v>0</v>
      </c>
      <c r="O270" s="177">
        <v>0</v>
      </c>
      <c r="P270" s="161">
        <v>0</v>
      </c>
      <c r="Q270" s="177">
        <v>0</v>
      </c>
      <c r="R270" s="177">
        <v>0</v>
      </c>
      <c r="S270" s="177">
        <v>0</v>
      </c>
      <c r="T270" s="177">
        <v>0</v>
      </c>
      <c r="U270" s="177">
        <v>0</v>
      </c>
      <c r="V270" s="177">
        <v>0</v>
      </c>
      <c r="W270" s="177">
        <v>0</v>
      </c>
      <c r="X270" s="177">
        <v>0</v>
      </c>
      <c r="Y270" s="163"/>
      <c r="Z270" s="163"/>
    </row>
    <row r="271" spans="3:26" hidden="1" outlineLevel="2">
      <c r="C271" s="160">
        <f t="shared" si="11"/>
        <v>47543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>
        <v>0</v>
      </c>
      <c r="N271" s="161">
        <v>0</v>
      </c>
      <c r="O271" s="177">
        <v>0</v>
      </c>
      <c r="P271" s="161">
        <v>0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0</v>
      </c>
      <c r="X271" s="177">
        <v>0</v>
      </c>
      <c r="Y271" s="163"/>
      <c r="Z271" s="163"/>
    </row>
    <row r="272" spans="3:26" hidden="1" outlineLevel="2">
      <c r="C272" s="160">
        <f t="shared" si="11"/>
        <v>47574</v>
      </c>
      <c r="G272" s="177">
        <v>0</v>
      </c>
      <c r="H272" s="177">
        <v>0</v>
      </c>
      <c r="I272" s="177">
        <v>0</v>
      </c>
      <c r="J272" s="177">
        <v>0</v>
      </c>
      <c r="K272" s="177">
        <v>0</v>
      </c>
      <c r="L272" s="177">
        <v>0</v>
      </c>
      <c r="M272" s="177">
        <v>0</v>
      </c>
      <c r="N272" s="161">
        <v>0</v>
      </c>
      <c r="O272" s="177">
        <v>0</v>
      </c>
      <c r="P272" s="161">
        <v>0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63"/>
      <c r="Z272" s="163"/>
    </row>
    <row r="273" spans="3:26" hidden="1" outlineLevel="2">
      <c r="C273" s="160">
        <f t="shared" si="11"/>
        <v>47604</v>
      </c>
      <c r="G273" s="177">
        <v>0</v>
      </c>
      <c r="H273" s="177">
        <v>0</v>
      </c>
      <c r="I273" s="177">
        <v>0</v>
      </c>
      <c r="J273" s="177">
        <v>0</v>
      </c>
      <c r="K273" s="177">
        <v>0</v>
      </c>
      <c r="L273" s="177">
        <v>0</v>
      </c>
      <c r="M273" s="177">
        <v>0</v>
      </c>
      <c r="N273" s="161">
        <v>0</v>
      </c>
      <c r="O273" s="177">
        <v>0</v>
      </c>
      <c r="P273" s="161">
        <v>0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63"/>
      <c r="Z273" s="163"/>
    </row>
    <row r="274" spans="3:26" hidden="1" outlineLevel="2">
      <c r="C274" s="160">
        <f t="shared" si="11"/>
        <v>47635</v>
      </c>
      <c r="G274" s="177">
        <v>0</v>
      </c>
      <c r="H274" s="177">
        <v>0</v>
      </c>
      <c r="I274" s="177">
        <v>0</v>
      </c>
      <c r="J274" s="177">
        <v>0</v>
      </c>
      <c r="K274" s="177">
        <v>0</v>
      </c>
      <c r="L274" s="177">
        <v>0</v>
      </c>
      <c r="M274" s="177">
        <v>0</v>
      </c>
      <c r="N274" s="161">
        <v>0</v>
      </c>
      <c r="O274" s="177">
        <v>0</v>
      </c>
      <c r="P274" s="161">
        <v>0</v>
      </c>
      <c r="Q274" s="177">
        <v>0</v>
      </c>
      <c r="R274" s="177">
        <v>0</v>
      </c>
      <c r="S274" s="177">
        <v>0</v>
      </c>
      <c r="T274" s="177">
        <v>0</v>
      </c>
      <c r="U274" s="177">
        <v>0</v>
      </c>
      <c r="V274" s="177">
        <v>0</v>
      </c>
      <c r="W274" s="177">
        <v>0</v>
      </c>
      <c r="X274" s="177">
        <v>0</v>
      </c>
      <c r="Y274" s="163"/>
      <c r="Z274" s="163"/>
    </row>
    <row r="275" spans="3:26" hidden="1" outlineLevel="2">
      <c r="C275" s="160">
        <f t="shared" si="11"/>
        <v>47665</v>
      </c>
      <c r="G275" s="177">
        <v>0</v>
      </c>
      <c r="H275" s="177">
        <v>0</v>
      </c>
      <c r="I275" s="177">
        <v>0</v>
      </c>
      <c r="J275" s="177">
        <v>0</v>
      </c>
      <c r="K275" s="177">
        <v>0</v>
      </c>
      <c r="L275" s="177">
        <v>0</v>
      </c>
      <c r="M275" s="177">
        <v>0</v>
      </c>
      <c r="N275" s="161">
        <v>0</v>
      </c>
      <c r="O275" s="177">
        <v>0</v>
      </c>
      <c r="P275" s="161">
        <v>0</v>
      </c>
      <c r="Q275" s="177">
        <v>0</v>
      </c>
      <c r="R275" s="177">
        <v>0</v>
      </c>
      <c r="S275" s="177">
        <v>0</v>
      </c>
      <c r="T275" s="177">
        <v>0</v>
      </c>
      <c r="U275" s="177">
        <v>0</v>
      </c>
      <c r="V275" s="177">
        <v>0</v>
      </c>
      <c r="W275" s="177">
        <v>0</v>
      </c>
      <c r="X275" s="177">
        <v>0</v>
      </c>
      <c r="Y275" s="163"/>
      <c r="Z275" s="163"/>
    </row>
    <row r="276" spans="3:26" hidden="1" outlineLevel="2">
      <c r="C276" s="160">
        <f t="shared" si="11"/>
        <v>47696</v>
      </c>
      <c r="G276" s="177">
        <v>0</v>
      </c>
      <c r="H276" s="177">
        <v>0</v>
      </c>
      <c r="I276" s="177">
        <v>0</v>
      </c>
      <c r="J276" s="177">
        <v>0</v>
      </c>
      <c r="K276" s="177">
        <v>0</v>
      </c>
      <c r="L276" s="177">
        <v>0</v>
      </c>
      <c r="M276" s="177">
        <v>0</v>
      </c>
      <c r="N276" s="161">
        <v>0</v>
      </c>
      <c r="O276" s="177">
        <v>0</v>
      </c>
      <c r="P276" s="161">
        <v>0</v>
      </c>
      <c r="Q276" s="177">
        <v>0</v>
      </c>
      <c r="R276" s="177">
        <v>0</v>
      </c>
      <c r="S276" s="177">
        <v>0</v>
      </c>
      <c r="T276" s="177">
        <v>0</v>
      </c>
      <c r="U276" s="177">
        <v>0</v>
      </c>
      <c r="V276" s="177">
        <v>0</v>
      </c>
      <c r="W276" s="177">
        <v>0</v>
      </c>
      <c r="X276" s="177">
        <v>0</v>
      </c>
      <c r="Y276" s="163"/>
      <c r="Z276" s="163"/>
    </row>
    <row r="277" spans="3:26" hidden="1" outlineLevel="2">
      <c r="C277" s="160">
        <f t="shared" si="11"/>
        <v>47727</v>
      </c>
      <c r="G277" s="177">
        <v>0</v>
      </c>
      <c r="H277" s="177">
        <v>0</v>
      </c>
      <c r="I277" s="177">
        <v>0</v>
      </c>
      <c r="J277" s="177">
        <v>0</v>
      </c>
      <c r="K277" s="177">
        <v>0</v>
      </c>
      <c r="L277" s="177">
        <v>0</v>
      </c>
      <c r="M277" s="177">
        <v>0</v>
      </c>
      <c r="N277" s="161">
        <v>0</v>
      </c>
      <c r="O277" s="177">
        <v>0</v>
      </c>
      <c r="P277" s="161">
        <v>0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63"/>
      <c r="Z277" s="163"/>
    </row>
    <row r="278" spans="3:26" hidden="1" outlineLevel="2">
      <c r="C278" s="160">
        <f t="shared" si="11"/>
        <v>47757</v>
      </c>
      <c r="G278" s="177">
        <v>0</v>
      </c>
      <c r="H278" s="177">
        <v>0</v>
      </c>
      <c r="I278" s="177">
        <v>0</v>
      </c>
      <c r="J278" s="177">
        <v>0</v>
      </c>
      <c r="K278" s="177">
        <v>0</v>
      </c>
      <c r="L278" s="177">
        <v>0</v>
      </c>
      <c r="M278" s="177">
        <v>0</v>
      </c>
      <c r="N278" s="161">
        <v>0</v>
      </c>
      <c r="O278" s="177">
        <v>0</v>
      </c>
      <c r="P278" s="161">
        <v>0</v>
      </c>
      <c r="Q278" s="177">
        <v>0</v>
      </c>
      <c r="R278" s="177">
        <v>0</v>
      </c>
      <c r="S278" s="177">
        <v>0</v>
      </c>
      <c r="T278" s="177">
        <v>0</v>
      </c>
      <c r="U278" s="177">
        <v>0</v>
      </c>
      <c r="V278" s="177">
        <v>0</v>
      </c>
      <c r="W278" s="177">
        <v>0</v>
      </c>
      <c r="X278" s="177">
        <v>0</v>
      </c>
      <c r="Y278" s="163"/>
      <c r="Z278" s="163"/>
    </row>
    <row r="279" spans="3:26" hidden="1" outlineLevel="2">
      <c r="C279" s="160">
        <f t="shared" si="11"/>
        <v>47788</v>
      </c>
      <c r="G279" s="177">
        <v>0</v>
      </c>
      <c r="H279" s="177">
        <v>0</v>
      </c>
      <c r="I279" s="177">
        <v>0</v>
      </c>
      <c r="J279" s="177">
        <v>0</v>
      </c>
      <c r="K279" s="177">
        <v>0</v>
      </c>
      <c r="L279" s="177">
        <v>0</v>
      </c>
      <c r="M279" s="177">
        <v>0</v>
      </c>
      <c r="N279" s="161">
        <v>0</v>
      </c>
      <c r="O279" s="177">
        <v>0</v>
      </c>
      <c r="P279" s="161">
        <v>0</v>
      </c>
      <c r="Q279" s="177">
        <v>0</v>
      </c>
      <c r="R279" s="177">
        <v>0</v>
      </c>
      <c r="S279" s="177">
        <v>0</v>
      </c>
      <c r="T279" s="177">
        <v>0</v>
      </c>
      <c r="U279" s="177">
        <v>0</v>
      </c>
      <c r="V279" s="177">
        <v>0</v>
      </c>
      <c r="W279" s="177">
        <v>0</v>
      </c>
      <c r="X279" s="177">
        <v>0</v>
      </c>
      <c r="Y279" s="163"/>
      <c r="Z279" s="163"/>
    </row>
    <row r="280" spans="3:26" hidden="1" outlineLevel="2">
      <c r="C280" s="160">
        <f t="shared" si="11"/>
        <v>47818</v>
      </c>
      <c r="G280" s="177">
        <v>0</v>
      </c>
      <c r="H280" s="177">
        <v>0</v>
      </c>
      <c r="I280" s="177">
        <v>0</v>
      </c>
      <c r="J280" s="177">
        <v>0</v>
      </c>
      <c r="K280" s="177">
        <v>0</v>
      </c>
      <c r="L280" s="177">
        <v>0</v>
      </c>
      <c r="M280" s="177">
        <v>0</v>
      </c>
      <c r="N280" s="161">
        <v>0</v>
      </c>
      <c r="O280" s="177">
        <v>0</v>
      </c>
      <c r="P280" s="161">
        <v>0</v>
      </c>
      <c r="Q280" s="177">
        <v>0</v>
      </c>
      <c r="R280" s="177">
        <v>0</v>
      </c>
      <c r="S280" s="177">
        <v>0</v>
      </c>
      <c r="T280" s="177">
        <v>0</v>
      </c>
      <c r="U280" s="177">
        <v>0</v>
      </c>
      <c r="V280" s="177">
        <v>0</v>
      </c>
      <c r="W280" s="177">
        <v>0</v>
      </c>
      <c r="X280" s="177">
        <v>0</v>
      </c>
      <c r="Y280" s="163"/>
      <c r="Z280" s="163"/>
    </row>
    <row r="281" spans="3:26" hidden="1" outlineLevel="2">
      <c r="C281" s="160">
        <f t="shared" si="11"/>
        <v>47849</v>
      </c>
      <c r="G281" s="177">
        <v>0</v>
      </c>
      <c r="H281" s="177">
        <v>0</v>
      </c>
      <c r="I281" s="177">
        <v>0</v>
      </c>
      <c r="J281" s="177">
        <v>0</v>
      </c>
      <c r="K281" s="177">
        <v>0</v>
      </c>
      <c r="L281" s="177">
        <v>0</v>
      </c>
      <c r="M281" s="177">
        <v>0</v>
      </c>
      <c r="N281" s="161">
        <v>0</v>
      </c>
      <c r="O281" s="177">
        <v>0</v>
      </c>
      <c r="P281" s="161">
        <v>0</v>
      </c>
      <c r="Q281" s="177">
        <v>0</v>
      </c>
      <c r="R281" s="177">
        <v>0</v>
      </c>
      <c r="S281" s="177">
        <v>0</v>
      </c>
      <c r="T281" s="177">
        <v>0</v>
      </c>
      <c r="U281" s="177">
        <v>0</v>
      </c>
      <c r="V281" s="177">
        <v>0</v>
      </c>
      <c r="W281" s="177">
        <v>0</v>
      </c>
      <c r="X281" s="177">
        <v>0</v>
      </c>
      <c r="Y281" s="163"/>
      <c r="Z281" s="163"/>
    </row>
    <row r="282" spans="3:26" hidden="1" outlineLevel="2">
      <c r="C282" s="160">
        <f t="shared" si="11"/>
        <v>47880</v>
      </c>
      <c r="G282" s="177">
        <v>0</v>
      </c>
      <c r="H282" s="177">
        <v>0</v>
      </c>
      <c r="I282" s="177">
        <v>0</v>
      </c>
      <c r="J282" s="177">
        <v>0</v>
      </c>
      <c r="K282" s="177">
        <v>0</v>
      </c>
      <c r="L282" s="177">
        <v>0</v>
      </c>
      <c r="M282" s="177">
        <v>0</v>
      </c>
      <c r="N282" s="161">
        <v>0</v>
      </c>
      <c r="O282" s="177">
        <v>0</v>
      </c>
      <c r="P282" s="161">
        <v>0</v>
      </c>
      <c r="Q282" s="177">
        <v>0</v>
      </c>
      <c r="R282" s="177">
        <v>0</v>
      </c>
      <c r="S282" s="177">
        <v>0</v>
      </c>
      <c r="T282" s="177">
        <v>0</v>
      </c>
      <c r="U282" s="177">
        <v>0</v>
      </c>
      <c r="V282" s="177">
        <v>0</v>
      </c>
      <c r="W282" s="177">
        <v>0</v>
      </c>
      <c r="X282" s="177">
        <v>0</v>
      </c>
      <c r="Y282" s="163"/>
      <c r="Z282" s="163"/>
    </row>
    <row r="283" spans="3:26" hidden="1" outlineLevel="2">
      <c r="C283" s="160">
        <f t="shared" si="11"/>
        <v>47908</v>
      </c>
      <c r="G283" s="177">
        <v>0</v>
      </c>
      <c r="H283" s="177">
        <v>0</v>
      </c>
      <c r="I283" s="177">
        <v>0</v>
      </c>
      <c r="J283" s="177">
        <v>0</v>
      </c>
      <c r="K283" s="177">
        <v>0</v>
      </c>
      <c r="L283" s="177">
        <v>0</v>
      </c>
      <c r="M283" s="177">
        <v>0</v>
      </c>
      <c r="N283" s="161">
        <v>0</v>
      </c>
      <c r="O283" s="177">
        <v>0</v>
      </c>
      <c r="P283" s="161">
        <v>0</v>
      </c>
      <c r="Q283" s="177">
        <v>0</v>
      </c>
      <c r="R283" s="177">
        <v>0</v>
      </c>
      <c r="S283" s="177">
        <v>0</v>
      </c>
      <c r="T283" s="177">
        <v>0</v>
      </c>
      <c r="U283" s="177">
        <v>0</v>
      </c>
      <c r="V283" s="177">
        <v>0</v>
      </c>
      <c r="W283" s="177">
        <v>0</v>
      </c>
      <c r="X283" s="177">
        <v>0</v>
      </c>
      <c r="Y283" s="163"/>
      <c r="Z283" s="163"/>
    </row>
    <row r="284" spans="3:26" hidden="1" outlineLevel="2">
      <c r="C284" s="160">
        <f t="shared" si="11"/>
        <v>47939</v>
      </c>
      <c r="G284" s="177">
        <v>0</v>
      </c>
      <c r="H284" s="177">
        <v>0</v>
      </c>
      <c r="I284" s="177">
        <v>0</v>
      </c>
      <c r="J284" s="177">
        <v>0</v>
      </c>
      <c r="K284" s="177">
        <v>0</v>
      </c>
      <c r="L284" s="177">
        <v>0</v>
      </c>
      <c r="M284" s="177">
        <v>0</v>
      </c>
      <c r="N284" s="161">
        <v>0</v>
      </c>
      <c r="O284" s="177">
        <v>0</v>
      </c>
      <c r="P284" s="161">
        <v>0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63"/>
      <c r="Z284" s="163"/>
    </row>
    <row r="285" spans="3:26" hidden="1" outlineLevel="2">
      <c r="C285" s="160">
        <f t="shared" si="11"/>
        <v>47969</v>
      </c>
      <c r="G285" s="177">
        <v>0</v>
      </c>
      <c r="H285" s="177">
        <v>0</v>
      </c>
      <c r="I285" s="177">
        <v>0</v>
      </c>
      <c r="J285" s="177">
        <v>0</v>
      </c>
      <c r="K285" s="177">
        <v>0</v>
      </c>
      <c r="L285" s="177">
        <v>0</v>
      </c>
      <c r="M285" s="177">
        <v>0</v>
      </c>
      <c r="N285" s="161">
        <v>0</v>
      </c>
      <c r="O285" s="177">
        <v>0</v>
      </c>
      <c r="P285" s="161">
        <v>0</v>
      </c>
      <c r="Q285" s="177">
        <v>0</v>
      </c>
      <c r="R285" s="177">
        <v>0</v>
      </c>
      <c r="S285" s="177">
        <v>0</v>
      </c>
      <c r="T285" s="177">
        <v>0</v>
      </c>
      <c r="U285" s="177">
        <v>0</v>
      </c>
      <c r="V285" s="177">
        <v>0</v>
      </c>
      <c r="W285" s="177">
        <v>0</v>
      </c>
      <c r="X285" s="177">
        <v>0</v>
      </c>
      <c r="Y285" s="163"/>
      <c r="Z285" s="163"/>
    </row>
    <row r="286" spans="3:26" hidden="1" outlineLevel="2">
      <c r="C286" s="160">
        <f t="shared" si="11"/>
        <v>48000</v>
      </c>
      <c r="G286" s="177">
        <v>0</v>
      </c>
      <c r="H286" s="177">
        <v>0</v>
      </c>
      <c r="I286" s="177">
        <v>0</v>
      </c>
      <c r="J286" s="177">
        <v>0</v>
      </c>
      <c r="K286" s="177">
        <v>0</v>
      </c>
      <c r="L286" s="177">
        <v>0</v>
      </c>
      <c r="M286" s="177">
        <v>0</v>
      </c>
      <c r="N286" s="161">
        <v>0</v>
      </c>
      <c r="O286" s="177">
        <v>0</v>
      </c>
      <c r="P286" s="161">
        <v>0</v>
      </c>
      <c r="Q286" s="177">
        <v>0</v>
      </c>
      <c r="R286" s="177">
        <v>0</v>
      </c>
      <c r="S286" s="177">
        <v>0</v>
      </c>
      <c r="T286" s="177">
        <v>0</v>
      </c>
      <c r="U286" s="177">
        <v>0</v>
      </c>
      <c r="V286" s="177">
        <v>0</v>
      </c>
      <c r="W286" s="177">
        <v>0</v>
      </c>
      <c r="X286" s="177">
        <v>0</v>
      </c>
      <c r="Y286" s="163"/>
      <c r="Z286" s="163"/>
    </row>
    <row r="287" spans="3:26" hidden="1" outlineLevel="2">
      <c r="C287" s="160">
        <f t="shared" si="11"/>
        <v>48030</v>
      </c>
      <c r="G287" s="177">
        <v>0</v>
      </c>
      <c r="H287" s="177">
        <v>0</v>
      </c>
      <c r="I287" s="177">
        <v>0</v>
      </c>
      <c r="J287" s="177">
        <v>0</v>
      </c>
      <c r="K287" s="177">
        <v>0</v>
      </c>
      <c r="L287" s="177">
        <v>0</v>
      </c>
      <c r="M287" s="177">
        <v>0</v>
      </c>
      <c r="N287" s="161">
        <v>0</v>
      </c>
      <c r="O287" s="177">
        <v>0</v>
      </c>
      <c r="P287" s="161">
        <v>0</v>
      </c>
      <c r="Q287" s="177">
        <v>0</v>
      </c>
      <c r="R287" s="177">
        <v>0</v>
      </c>
      <c r="S287" s="177">
        <v>0</v>
      </c>
      <c r="T287" s="177">
        <v>0</v>
      </c>
      <c r="U287" s="177">
        <v>0</v>
      </c>
      <c r="V287" s="177">
        <v>0</v>
      </c>
      <c r="W287" s="177">
        <v>0</v>
      </c>
      <c r="X287" s="177">
        <v>0</v>
      </c>
      <c r="Y287" s="163"/>
      <c r="Z287" s="163"/>
    </row>
    <row r="288" spans="3:26" hidden="1" outlineLevel="2">
      <c r="C288" s="160">
        <f t="shared" si="11"/>
        <v>48061</v>
      </c>
      <c r="G288" s="177">
        <v>0</v>
      </c>
      <c r="H288" s="177">
        <v>0</v>
      </c>
      <c r="I288" s="177">
        <v>0</v>
      </c>
      <c r="J288" s="177">
        <v>0</v>
      </c>
      <c r="K288" s="177">
        <v>0</v>
      </c>
      <c r="L288" s="177">
        <v>0</v>
      </c>
      <c r="M288" s="177">
        <v>0</v>
      </c>
      <c r="N288" s="161">
        <v>0</v>
      </c>
      <c r="O288" s="177">
        <v>0</v>
      </c>
      <c r="P288" s="161">
        <v>0</v>
      </c>
      <c r="Q288" s="177">
        <v>0</v>
      </c>
      <c r="R288" s="177">
        <v>0</v>
      </c>
      <c r="S288" s="177">
        <v>0</v>
      </c>
      <c r="T288" s="177">
        <v>0</v>
      </c>
      <c r="U288" s="177">
        <v>0</v>
      </c>
      <c r="V288" s="177">
        <v>0</v>
      </c>
      <c r="W288" s="177">
        <v>0</v>
      </c>
      <c r="X288" s="177">
        <v>0</v>
      </c>
      <c r="Y288" s="163"/>
      <c r="Z288" s="163"/>
    </row>
    <row r="289" spans="2:26" hidden="1" outlineLevel="2">
      <c r="C289" s="160">
        <f t="shared" si="11"/>
        <v>48092</v>
      </c>
      <c r="G289" s="177">
        <v>0</v>
      </c>
      <c r="H289" s="177">
        <v>0</v>
      </c>
      <c r="I289" s="177">
        <v>0</v>
      </c>
      <c r="J289" s="177">
        <v>0</v>
      </c>
      <c r="K289" s="177">
        <v>0</v>
      </c>
      <c r="L289" s="177">
        <v>0</v>
      </c>
      <c r="M289" s="177">
        <v>0</v>
      </c>
      <c r="N289" s="161">
        <v>0</v>
      </c>
      <c r="O289" s="177">
        <v>0</v>
      </c>
      <c r="P289" s="161">
        <v>0</v>
      </c>
      <c r="Q289" s="177">
        <v>0</v>
      </c>
      <c r="R289" s="177">
        <v>0</v>
      </c>
      <c r="S289" s="177">
        <v>0</v>
      </c>
      <c r="T289" s="177">
        <v>0</v>
      </c>
      <c r="U289" s="177">
        <v>0</v>
      </c>
      <c r="V289" s="177">
        <v>0</v>
      </c>
      <c r="W289" s="177">
        <v>0</v>
      </c>
      <c r="X289" s="177">
        <v>0</v>
      </c>
      <c r="Y289" s="163"/>
      <c r="Z289" s="163"/>
    </row>
    <row r="290" spans="2:26" hidden="1" outlineLevel="2">
      <c r="C290" s="160">
        <f t="shared" si="11"/>
        <v>48122</v>
      </c>
      <c r="G290" s="177">
        <v>0</v>
      </c>
      <c r="H290" s="177">
        <v>0</v>
      </c>
      <c r="I290" s="177">
        <v>0</v>
      </c>
      <c r="J290" s="177">
        <v>0</v>
      </c>
      <c r="K290" s="177">
        <v>0</v>
      </c>
      <c r="L290" s="177">
        <v>0</v>
      </c>
      <c r="M290" s="177">
        <v>0</v>
      </c>
      <c r="N290" s="161">
        <v>0</v>
      </c>
      <c r="O290" s="177">
        <v>0</v>
      </c>
      <c r="P290" s="161">
        <v>0</v>
      </c>
      <c r="Q290" s="177">
        <v>0</v>
      </c>
      <c r="R290" s="177">
        <v>0</v>
      </c>
      <c r="S290" s="177">
        <v>0</v>
      </c>
      <c r="T290" s="177">
        <v>0</v>
      </c>
      <c r="U290" s="177">
        <v>0</v>
      </c>
      <c r="V290" s="177">
        <v>0</v>
      </c>
      <c r="W290" s="177">
        <v>0</v>
      </c>
      <c r="X290" s="177">
        <v>0</v>
      </c>
      <c r="Y290" s="163"/>
      <c r="Z290" s="163"/>
    </row>
    <row r="291" spans="2:26" hidden="1" outlineLevel="2">
      <c r="C291" s="160">
        <f t="shared" ref="C291:C292" si="12">EDATE(C290,1)</f>
        <v>48153</v>
      </c>
      <c r="G291" s="177">
        <v>0</v>
      </c>
      <c r="H291" s="177">
        <v>0</v>
      </c>
      <c r="I291" s="177">
        <v>0</v>
      </c>
      <c r="J291" s="177">
        <v>0</v>
      </c>
      <c r="K291" s="177">
        <v>0</v>
      </c>
      <c r="L291" s="177">
        <v>0</v>
      </c>
      <c r="M291" s="177">
        <v>0</v>
      </c>
      <c r="N291" s="161">
        <v>0</v>
      </c>
      <c r="O291" s="177">
        <v>0</v>
      </c>
      <c r="P291" s="161">
        <v>0</v>
      </c>
      <c r="Q291" s="177">
        <v>0</v>
      </c>
      <c r="R291" s="177">
        <v>0</v>
      </c>
      <c r="S291" s="177">
        <v>0</v>
      </c>
      <c r="T291" s="177">
        <v>0</v>
      </c>
      <c r="U291" s="177">
        <v>0</v>
      </c>
      <c r="V291" s="177">
        <v>0</v>
      </c>
      <c r="W291" s="177">
        <v>0</v>
      </c>
      <c r="X291" s="177">
        <v>0</v>
      </c>
      <c r="Y291" s="163"/>
      <c r="Z291" s="163"/>
    </row>
    <row r="292" spans="2:26" hidden="1" outlineLevel="2">
      <c r="C292" s="160">
        <f t="shared" si="12"/>
        <v>48183</v>
      </c>
      <c r="G292" s="177">
        <v>0</v>
      </c>
      <c r="H292" s="177">
        <v>0</v>
      </c>
      <c r="I292" s="177">
        <v>0</v>
      </c>
      <c r="J292" s="177">
        <v>0</v>
      </c>
      <c r="K292" s="177">
        <v>0</v>
      </c>
      <c r="L292" s="177">
        <v>0</v>
      </c>
      <c r="M292" s="177">
        <v>0</v>
      </c>
      <c r="N292" s="161">
        <v>0</v>
      </c>
      <c r="O292" s="177">
        <v>0</v>
      </c>
      <c r="P292" s="161">
        <v>0</v>
      </c>
      <c r="Q292" s="177">
        <v>0</v>
      </c>
      <c r="R292" s="177">
        <v>0</v>
      </c>
      <c r="S292" s="177">
        <v>0</v>
      </c>
      <c r="T292" s="177">
        <v>0</v>
      </c>
      <c r="U292" s="177">
        <v>0</v>
      </c>
      <c r="V292" s="177">
        <v>0</v>
      </c>
      <c r="W292" s="177">
        <v>0</v>
      </c>
      <c r="X292" s="177">
        <v>0</v>
      </c>
      <c r="Y292" s="163"/>
      <c r="Z292" s="163"/>
    </row>
    <row r="293" spans="2:26" hidden="1" outlineLevel="1" collapsed="1">
      <c r="B293" s="159" t="str">
        <f>$C$157</f>
        <v>Spot</v>
      </c>
      <c r="C293" s="174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</row>
    <row r="294" spans="2:26" ht="13" hidden="1" outlineLevel="1">
      <c r="B294" s="159"/>
      <c r="C294" s="158" t="s">
        <v>260</v>
      </c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</row>
    <row r="295" spans="2:26" hidden="1" outlineLevel="1">
      <c r="B295" s="159" t="str">
        <f>$C$294</f>
        <v>6-month</v>
      </c>
      <c r="C295" s="174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</row>
    <row r="296" spans="2:26" hidden="1" outlineLevel="2">
      <c r="B296" s="159" t="str">
        <f t="shared" ref="B296:B359" si="13">$C$294</f>
        <v>6-month</v>
      </c>
      <c r="C296" s="5" t="s">
        <v>315</v>
      </c>
      <c r="G296" s="16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</row>
    <row r="297" spans="2:26" hidden="1" outlineLevel="2">
      <c r="B297" s="159" t="str">
        <f t="shared" si="13"/>
        <v>6-month</v>
      </c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</row>
    <row r="298" spans="2:26" hidden="1" outlineLevel="2">
      <c r="B298" s="159" t="str">
        <f t="shared" si="13"/>
        <v>6-month</v>
      </c>
      <c r="C298" s="160">
        <v>44197</v>
      </c>
      <c r="G298" s="161">
        <v>4.1434949999999988</v>
      </c>
      <c r="H298" s="161">
        <v>3.1076212499999993</v>
      </c>
      <c r="I298" s="161">
        <v>0</v>
      </c>
      <c r="J298" s="161">
        <v>0</v>
      </c>
      <c r="K298" s="161">
        <v>0</v>
      </c>
      <c r="L298" s="161">
        <v>0</v>
      </c>
      <c r="M298" s="161">
        <v>0</v>
      </c>
      <c r="N298" s="161">
        <v>0</v>
      </c>
      <c r="O298" s="161">
        <v>0</v>
      </c>
      <c r="P298" s="161">
        <v>0</v>
      </c>
      <c r="Q298" s="161">
        <v>0</v>
      </c>
      <c r="R298" s="161">
        <v>0</v>
      </c>
      <c r="S298" s="161">
        <v>0</v>
      </c>
      <c r="T298" s="161">
        <v>0</v>
      </c>
      <c r="U298" s="161">
        <v>0</v>
      </c>
      <c r="V298" s="161">
        <v>0</v>
      </c>
      <c r="W298" s="161">
        <v>0</v>
      </c>
      <c r="X298" s="161">
        <v>0</v>
      </c>
      <c r="Y298" s="161"/>
      <c r="Z298" s="162"/>
    </row>
    <row r="299" spans="2:26" hidden="1" outlineLevel="2">
      <c r="B299" s="159" t="str">
        <f t="shared" si="13"/>
        <v>6-month</v>
      </c>
      <c r="C299" s="160">
        <f>EDATE(C298,1)</f>
        <v>44228</v>
      </c>
      <c r="G299" s="161">
        <v>4.5346649999999995</v>
      </c>
      <c r="H299" s="161">
        <v>3.4009987499999994</v>
      </c>
      <c r="I299" s="161">
        <v>0</v>
      </c>
      <c r="J299" s="161">
        <v>0</v>
      </c>
      <c r="K299" s="161">
        <v>0</v>
      </c>
      <c r="L299" s="161">
        <v>0</v>
      </c>
      <c r="M299" s="161">
        <v>0</v>
      </c>
      <c r="N299" s="161">
        <v>0</v>
      </c>
      <c r="O299" s="161">
        <v>0</v>
      </c>
      <c r="P299" s="161">
        <v>0</v>
      </c>
      <c r="Q299" s="161">
        <v>0</v>
      </c>
      <c r="R299" s="161">
        <v>0</v>
      </c>
      <c r="S299" s="161">
        <v>0</v>
      </c>
      <c r="T299" s="161">
        <v>0</v>
      </c>
      <c r="U299" s="161">
        <v>0</v>
      </c>
      <c r="V299" s="161">
        <v>0</v>
      </c>
      <c r="W299" s="161">
        <v>0</v>
      </c>
      <c r="X299" s="161">
        <v>0</v>
      </c>
      <c r="Y299" s="161"/>
      <c r="Z299" s="162"/>
    </row>
    <row r="300" spans="2:26" hidden="1" outlineLevel="2">
      <c r="B300" s="159" t="str">
        <f t="shared" si="13"/>
        <v>6-month</v>
      </c>
      <c r="C300" s="160">
        <f t="shared" ref="C300:C363" si="14">EDATE(C299,1)</f>
        <v>44256</v>
      </c>
      <c r="G300" s="161">
        <v>4.0687800000000012</v>
      </c>
      <c r="H300" s="161">
        <v>3.0515850000000011</v>
      </c>
      <c r="I300" s="161">
        <v>0</v>
      </c>
      <c r="J300" s="161">
        <v>0</v>
      </c>
      <c r="K300" s="161">
        <v>0</v>
      </c>
      <c r="L300" s="161">
        <v>0</v>
      </c>
      <c r="M300" s="161">
        <v>0</v>
      </c>
      <c r="N300" s="161">
        <v>0</v>
      </c>
      <c r="O300" s="161">
        <v>0</v>
      </c>
      <c r="P300" s="161">
        <v>0</v>
      </c>
      <c r="Q300" s="161">
        <v>0</v>
      </c>
      <c r="R300" s="161">
        <v>0</v>
      </c>
      <c r="S300" s="161">
        <v>0</v>
      </c>
      <c r="T300" s="161">
        <v>0</v>
      </c>
      <c r="U300" s="161">
        <v>0</v>
      </c>
      <c r="V300" s="161">
        <v>0</v>
      </c>
      <c r="W300" s="161">
        <v>0</v>
      </c>
      <c r="X300" s="161">
        <v>0</v>
      </c>
      <c r="Y300" s="161"/>
      <c r="Z300" s="162"/>
    </row>
    <row r="301" spans="2:26" hidden="1" outlineLevel="2">
      <c r="B301" s="159" t="str">
        <f t="shared" si="13"/>
        <v>6-month</v>
      </c>
      <c r="C301" s="160">
        <f t="shared" si="14"/>
        <v>44287</v>
      </c>
      <c r="G301" s="161">
        <v>4.6708349999999994</v>
      </c>
      <c r="H301" s="161">
        <v>3.5031262499999993</v>
      </c>
      <c r="I301" s="161">
        <v>0</v>
      </c>
      <c r="J301" s="161">
        <v>0</v>
      </c>
      <c r="K301" s="161">
        <v>0</v>
      </c>
      <c r="L301" s="161">
        <v>0</v>
      </c>
      <c r="M301" s="161">
        <v>0</v>
      </c>
      <c r="N301" s="161">
        <v>0</v>
      </c>
      <c r="O301" s="161">
        <v>0</v>
      </c>
      <c r="P301" s="161">
        <v>0</v>
      </c>
      <c r="Q301" s="161">
        <v>0</v>
      </c>
      <c r="R301" s="161">
        <v>0</v>
      </c>
      <c r="S301" s="161">
        <v>0</v>
      </c>
      <c r="T301" s="161">
        <v>0</v>
      </c>
      <c r="U301" s="161">
        <v>0</v>
      </c>
      <c r="V301" s="161">
        <v>0</v>
      </c>
      <c r="W301" s="161">
        <v>0</v>
      </c>
      <c r="X301" s="161">
        <v>0</v>
      </c>
      <c r="Y301" s="161"/>
      <c r="Z301" s="162"/>
    </row>
    <row r="302" spans="2:26" hidden="1" outlineLevel="2">
      <c r="B302" s="159" t="str">
        <f t="shared" si="13"/>
        <v>6-month</v>
      </c>
      <c r="C302" s="160">
        <f t="shared" si="14"/>
        <v>44317</v>
      </c>
      <c r="G302" s="161">
        <v>4.1379700000000001</v>
      </c>
      <c r="H302" s="161">
        <v>3.1034775000000003</v>
      </c>
      <c r="I302" s="161">
        <v>0</v>
      </c>
      <c r="J302" s="161">
        <v>0</v>
      </c>
      <c r="K302" s="161">
        <v>0</v>
      </c>
      <c r="L302" s="161">
        <v>0</v>
      </c>
      <c r="M302" s="161">
        <v>0</v>
      </c>
      <c r="N302" s="161">
        <v>0</v>
      </c>
      <c r="O302" s="161">
        <v>0</v>
      </c>
      <c r="P302" s="161">
        <v>0</v>
      </c>
      <c r="Q302" s="161">
        <v>0</v>
      </c>
      <c r="R302" s="161">
        <v>0</v>
      </c>
      <c r="S302" s="161">
        <v>0</v>
      </c>
      <c r="T302" s="161">
        <v>0</v>
      </c>
      <c r="U302" s="161">
        <v>0</v>
      </c>
      <c r="V302" s="161">
        <v>0</v>
      </c>
      <c r="W302" s="161">
        <v>0</v>
      </c>
      <c r="X302" s="161">
        <v>0</v>
      </c>
      <c r="Y302" s="161"/>
      <c r="Z302" s="162"/>
    </row>
    <row r="303" spans="2:26" hidden="1" outlineLevel="2">
      <c r="B303" s="159" t="str">
        <f t="shared" si="13"/>
        <v>6-month</v>
      </c>
      <c r="C303" s="160">
        <f t="shared" si="14"/>
        <v>44348</v>
      </c>
      <c r="G303" s="161">
        <v>4.5485199999999999</v>
      </c>
      <c r="H303" s="161">
        <v>3.4113899999999999</v>
      </c>
      <c r="I303" s="161">
        <v>0</v>
      </c>
      <c r="J303" s="161">
        <v>0</v>
      </c>
      <c r="K303" s="161">
        <v>0</v>
      </c>
      <c r="L303" s="161">
        <v>0</v>
      </c>
      <c r="M303" s="161">
        <v>0</v>
      </c>
      <c r="N303" s="161">
        <v>0</v>
      </c>
      <c r="O303" s="161">
        <v>0</v>
      </c>
      <c r="P303" s="161">
        <v>0</v>
      </c>
      <c r="Q303" s="161">
        <v>0</v>
      </c>
      <c r="R303" s="161">
        <v>0</v>
      </c>
      <c r="S303" s="161">
        <v>0</v>
      </c>
      <c r="T303" s="161">
        <v>0</v>
      </c>
      <c r="U303" s="161">
        <v>0</v>
      </c>
      <c r="V303" s="161">
        <v>0</v>
      </c>
      <c r="W303" s="161">
        <v>0</v>
      </c>
      <c r="X303" s="161">
        <v>0</v>
      </c>
      <c r="Y303" s="161"/>
      <c r="Z303" s="162"/>
    </row>
    <row r="304" spans="2:26" hidden="1" outlineLevel="2">
      <c r="B304" s="159" t="str">
        <f t="shared" si="13"/>
        <v>6-month</v>
      </c>
      <c r="C304" s="160">
        <f t="shared" si="14"/>
        <v>44378</v>
      </c>
      <c r="G304" s="161">
        <v>4.3205499999999999</v>
      </c>
      <c r="H304" s="161">
        <v>3.2404124999999997</v>
      </c>
      <c r="I304" s="161">
        <v>0</v>
      </c>
      <c r="J304" s="161">
        <v>0</v>
      </c>
      <c r="K304" s="161">
        <v>0</v>
      </c>
      <c r="L304" s="161">
        <v>0</v>
      </c>
      <c r="M304" s="161">
        <v>0</v>
      </c>
      <c r="N304" s="161">
        <v>0</v>
      </c>
      <c r="O304" s="161">
        <v>0</v>
      </c>
      <c r="P304" s="161">
        <v>0</v>
      </c>
      <c r="Q304" s="161">
        <v>0</v>
      </c>
      <c r="R304" s="161">
        <v>0</v>
      </c>
      <c r="S304" s="161">
        <v>0</v>
      </c>
      <c r="T304" s="161">
        <v>0</v>
      </c>
      <c r="U304" s="161">
        <v>0</v>
      </c>
      <c r="V304" s="161">
        <v>0</v>
      </c>
      <c r="W304" s="161">
        <v>0</v>
      </c>
      <c r="X304" s="161">
        <v>0</v>
      </c>
      <c r="Y304" s="161"/>
      <c r="Z304" s="162"/>
    </row>
    <row r="305" spans="2:26" hidden="1" outlineLevel="2">
      <c r="B305" s="159" t="str">
        <f t="shared" si="13"/>
        <v>6-month</v>
      </c>
      <c r="C305" s="160">
        <f t="shared" si="14"/>
        <v>44409</v>
      </c>
      <c r="G305" s="161">
        <v>4.2088599999999996</v>
      </c>
      <c r="H305" s="161">
        <v>3.1566449999999997</v>
      </c>
      <c r="I305" s="161">
        <v>0</v>
      </c>
      <c r="J305" s="161">
        <v>0</v>
      </c>
      <c r="K305" s="161">
        <v>0</v>
      </c>
      <c r="L305" s="161">
        <v>0</v>
      </c>
      <c r="M305" s="161">
        <v>0</v>
      </c>
      <c r="N305" s="161">
        <v>0</v>
      </c>
      <c r="O305" s="161">
        <v>0</v>
      </c>
      <c r="P305" s="161">
        <v>0</v>
      </c>
      <c r="Q305" s="161">
        <v>0</v>
      </c>
      <c r="R305" s="161">
        <v>0</v>
      </c>
      <c r="S305" s="161">
        <v>0</v>
      </c>
      <c r="T305" s="161">
        <v>0</v>
      </c>
      <c r="U305" s="161">
        <v>0</v>
      </c>
      <c r="V305" s="161">
        <v>0</v>
      </c>
      <c r="W305" s="161">
        <v>0</v>
      </c>
      <c r="X305" s="161">
        <v>0</v>
      </c>
      <c r="Y305" s="161"/>
      <c r="Z305" s="162"/>
    </row>
    <row r="306" spans="2:26" hidden="1" outlineLevel="2">
      <c r="B306" s="159" t="str">
        <f t="shared" si="13"/>
        <v>6-month</v>
      </c>
      <c r="C306" s="160">
        <f t="shared" si="14"/>
        <v>44440</v>
      </c>
      <c r="G306" s="161">
        <v>5.0040350000000009</v>
      </c>
      <c r="H306" s="161">
        <v>3.7530262500000005</v>
      </c>
      <c r="I306" s="161">
        <v>0</v>
      </c>
      <c r="J306" s="161">
        <v>0</v>
      </c>
      <c r="K306" s="161">
        <v>0</v>
      </c>
      <c r="L306" s="161">
        <v>0</v>
      </c>
      <c r="M306" s="161">
        <v>0</v>
      </c>
      <c r="N306" s="161">
        <v>0</v>
      </c>
      <c r="O306" s="161">
        <v>0</v>
      </c>
      <c r="P306" s="161">
        <v>0</v>
      </c>
      <c r="Q306" s="161">
        <v>0</v>
      </c>
      <c r="R306" s="161">
        <v>0</v>
      </c>
      <c r="S306" s="161">
        <v>0</v>
      </c>
      <c r="T306" s="161">
        <v>0</v>
      </c>
      <c r="U306" s="161">
        <v>0</v>
      </c>
      <c r="V306" s="161">
        <v>0</v>
      </c>
      <c r="W306" s="161">
        <v>0</v>
      </c>
      <c r="X306" s="161">
        <v>0</v>
      </c>
      <c r="Y306" s="161"/>
      <c r="Z306" s="162"/>
    </row>
    <row r="307" spans="2:26" hidden="1" outlineLevel="2">
      <c r="B307" s="159" t="str">
        <f t="shared" si="13"/>
        <v>6-month</v>
      </c>
      <c r="C307" s="160">
        <f t="shared" si="14"/>
        <v>44470</v>
      </c>
      <c r="G307" s="161">
        <v>4.3775849999999998</v>
      </c>
      <c r="H307" s="161">
        <v>3.2831887499999999</v>
      </c>
      <c r="I307" s="161">
        <v>0</v>
      </c>
      <c r="J307" s="161">
        <v>0</v>
      </c>
      <c r="K307" s="161">
        <v>0</v>
      </c>
      <c r="L307" s="161">
        <v>0</v>
      </c>
      <c r="M307" s="161">
        <v>0</v>
      </c>
      <c r="N307" s="161">
        <v>0</v>
      </c>
      <c r="O307" s="161">
        <v>0</v>
      </c>
      <c r="P307" s="161">
        <v>0</v>
      </c>
      <c r="Q307" s="161">
        <v>0</v>
      </c>
      <c r="R307" s="161">
        <v>0</v>
      </c>
      <c r="S307" s="161">
        <v>0</v>
      </c>
      <c r="T307" s="161">
        <v>0</v>
      </c>
      <c r="U307" s="161">
        <v>0</v>
      </c>
      <c r="V307" s="161">
        <v>0</v>
      </c>
      <c r="W307" s="161">
        <v>0</v>
      </c>
      <c r="X307" s="161">
        <v>0</v>
      </c>
      <c r="Y307" s="161"/>
      <c r="Z307" s="162"/>
    </row>
    <row r="308" spans="2:26" hidden="1" outlineLevel="2">
      <c r="B308" s="159" t="str">
        <f t="shared" si="13"/>
        <v>6-month</v>
      </c>
      <c r="C308" s="160">
        <f t="shared" si="14"/>
        <v>44501</v>
      </c>
      <c r="G308" s="161">
        <v>4.6326700000000001</v>
      </c>
      <c r="H308" s="161">
        <v>3.4745024999999998</v>
      </c>
      <c r="I308" s="161">
        <v>0</v>
      </c>
      <c r="J308" s="161">
        <v>0</v>
      </c>
      <c r="K308" s="161">
        <v>0</v>
      </c>
      <c r="L308" s="161">
        <v>0</v>
      </c>
      <c r="M308" s="161">
        <v>0</v>
      </c>
      <c r="N308" s="161">
        <v>0</v>
      </c>
      <c r="O308" s="161">
        <v>0</v>
      </c>
      <c r="P308" s="161">
        <v>0</v>
      </c>
      <c r="Q308" s="161">
        <v>0</v>
      </c>
      <c r="R308" s="161">
        <v>0</v>
      </c>
      <c r="S308" s="161">
        <v>0</v>
      </c>
      <c r="T308" s="161">
        <v>0</v>
      </c>
      <c r="U308" s="161">
        <v>0</v>
      </c>
      <c r="V308" s="161">
        <v>0</v>
      </c>
      <c r="W308" s="161">
        <v>0</v>
      </c>
      <c r="X308" s="161">
        <v>0</v>
      </c>
      <c r="Y308" s="161"/>
      <c r="Z308" s="162"/>
    </row>
    <row r="309" spans="2:26" hidden="1" outlineLevel="2">
      <c r="B309" s="159" t="str">
        <f t="shared" si="13"/>
        <v>6-month</v>
      </c>
      <c r="C309" s="160">
        <f t="shared" si="14"/>
        <v>44531</v>
      </c>
      <c r="G309" s="161">
        <v>3.9254699999999998</v>
      </c>
      <c r="H309" s="161">
        <v>2.9441024999999996</v>
      </c>
      <c r="I309" s="161">
        <v>0</v>
      </c>
      <c r="J309" s="161">
        <v>0</v>
      </c>
      <c r="K309" s="161">
        <v>0</v>
      </c>
      <c r="L309" s="161">
        <v>0</v>
      </c>
      <c r="M309" s="161">
        <v>0</v>
      </c>
      <c r="N309" s="161">
        <v>0</v>
      </c>
      <c r="O309" s="161">
        <v>0</v>
      </c>
      <c r="P309" s="161">
        <v>0</v>
      </c>
      <c r="Q309" s="161">
        <v>0</v>
      </c>
      <c r="R309" s="161">
        <v>0</v>
      </c>
      <c r="S309" s="161">
        <v>0</v>
      </c>
      <c r="T309" s="161">
        <v>0</v>
      </c>
      <c r="U309" s="161">
        <v>0</v>
      </c>
      <c r="V309" s="161">
        <v>0</v>
      </c>
      <c r="W309" s="161">
        <v>0</v>
      </c>
      <c r="X309" s="161">
        <v>0</v>
      </c>
      <c r="Y309" s="161"/>
      <c r="Z309" s="162"/>
    </row>
    <row r="310" spans="2:26" hidden="1" outlineLevel="2">
      <c r="B310" s="159" t="str">
        <f t="shared" si="13"/>
        <v>6-month</v>
      </c>
      <c r="C310" s="160">
        <f t="shared" si="14"/>
        <v>44562</v>
      </c>
      <c r="G310" s="161">
        <v>4.0341849999999999</v>
      </c>
      <c r="H310" s="161">
        <v>3.0256387499999997</v>
      </c>
      <c r="I310" s="161">
        <v>0</v>
      </c>
      <c r="J310" s="161">
        <v>0</v>
      </c>
      <c r="K310" s="161">
        <v>0</v>
      </c>
      <c r="L310" s="161">
        <v>0</v>
      </c>
      <c r="M310" s="161">
        <v>0</v>
      </c>
      <c r="N310" s="161">
        <v>0</v>
      </c>
      <c r="O310" s="161">
        <v>0</v>
      </c>
      <c r="P310" s="161">
        <v>0</v>
      </c>
      <c r="Q310" s="161">
        <v>0</v>
      </c>
      <c r="R310" s="161">
        <v>0</v>
      </c>
      <c r="S310" s="161">
        <v>0</v>
      </c>
      <c r="T310" s="161">
        <v>0</v>
      </c>
      <c r="U310" s="161">
        <v>0</v>
      </c>
      <c r="V310" s="161">
        <v>0</v>
      </c>
      <c r="W310" s="161">
        <v>0</v>
      </c>
      <c r="X310" s="161">
        <v>0</v>
      </c>
      <c r="Y310" s="161"/>
      <c r="Z310" s="162"/>
    </row>
    <row r="311" spans="2:26" hidden="1" outlineLevel="2">
      <c r="B311" s="159" t="str">
        <f t="shared" si="13"/>
        <v>6-month</v>
      </c>
      <c r="C311" s="160">
        <f t="shared" si="14"/>
        <v>44593</v>
      </c>
      <c r="G311" s="161">
        <v>3.895635</v>
      </c>
      <c r="H311" s="161">
        <v>2.9217262499999999</v>
      </c>
      <c r="I311" s="161">
        <v>0</v>
      </c>
      <c r="J311" s="161">
        <v>0</v>
      </c>
      <c r="K311" s="161">
        <v>0</v>
      </c>
      <c r="L311" s="161">
        <v>0</v>
      </c>
      <c r="M311" s="161">
        <v>0</v>
      </c>
      <c r="N311" s="161">
        <v>0</v>
      </c>
      <c r="O311" s="161">
        <v>0</v>
      </c>
      <c r="P311" s="161">
        <v>0</v>
      </c>
      <c r="Q311" s="161">
        <v>0</v>
      </c>
      <c r="R311" s="161">
        <v>0</v>
      </c>
      <c r="S311" s="161">
        <v>0</v>
      </c>
      <c r="T311" s="161">
        <v>0</v>
      </c>
      <c r="U311" s="161">
        <v>0</v>
      </c>
      <c r="V311" s="161">
        <v>0</v>
      </c>
      <c r="W311" s="161">
        <v>0</v>
      </c>
      <c r="X311" s="161">
        <v>0</v>
      </c>
      <c r="Y311" s="161"/>
      <c r="Z311" s="162"/>
    </row>
    <row r="312" spans="2:26" hidden="1" outlineLevel="2">
      <c r="B312" s="159" t="str">
        <f t="shared" si="13"/>
        <v>6-month</v>
      </c>
      <c r="C312" s="160">
        <f t="shared" si="14"/>
        <v>44621</v>
      </c>
      <c r="G312" s="161">
        <v>3.9915149999999997</v>
      </c>
      <c r="H312" s="161">
        <v>2.9936362499999998</v>
      </c>
      <c r="I312" s="161">
        <v>0</v>
      </c>
      <c r="J312" s="161">
        <v>0</v>
      </c>
      <c r="K312" s="161">
        <v>0</v>
      </c>
      <c r="L312" s="161">
        <v>0</v>
      </c>
      <c r="M312" s="161">
        <v>0</v>
      </c>
      <c r="N312" s="161">
        <v>0</v>
      </c>
      <c r="O312" s="161">
        <v>0</v>
      </c>
      <c r="P312" s="161">
        <v>0</v>
      </c>
      <c r="Q312" s="161">
        <v>0</v>
      </c>
      <c r="R312" s="161">
        <v>0</v>
      </c>
      <c r="S312" s="161">
        <v>0</v>
      </c>
      <c r="T312" s="161">
        <v>0</v>
      </c>
      <c r="U312" s="161">
        <v>0</v>
      </c>
      <c r="V312" s="161">
        <v>0</v>
      </c>
      <c r="W312" s="161">
        <v>0</v>
      </c>
      <c r="X312" s="161">
        <v>0</v>
      </c>
      <c r="Y312" s="161"/>
      <c r="Z312" s="162"/>
    </row>
    <row r="313" spans="2:26" hidden="1" outlineLevel="2">
      <c r="B313" s="159" t="str">
        <f t="shared" si="13"/>
        <v>6-month</v>
      </c>
      <c r="C313" s="160">
        <f t="shared" si="14"/>
        <v>44652</v>
      </c>
      <c r="G313" s="161">
        <v>4.0858650000000001</v>
      </c>
      <c r="H313" s="161">
        <v>3.0643987500000001</v>
      </c>
      <c r="I313" s="161">
        <v>0</v>
      </c>
      <c r="J313" s="161">
        <v>0</v>
      </c>
      <c r="K313" s="161">
        <v>0</v>
      </c>
      <c r="L313" s="161">
        <v>0</v>
      </c>
      <c r="M313" s="161">
        <v>0</v>
      </c>
      <c r="N313" s="161">
        <v>0</v>
      </c>
      <c r="O313" s="161">
        <v>0</v>
      </c>
      <c r="P313" s="161">
        <v>0</v>
      </c>
      <c r="Q313" s="161">
        <v>0</v>
      </c>
      <c r="R313" s="161">
        <v>0</v>
      </c>
      <c r="S313" s="161">
        <v>0</v>
      </c>
      <c r="T313" s="161">
        <v>0</v>
      </c>
      <c r="U313" s="161">
        <v>0</v>
      </c>
      <c r="V313" s="161">
        <v>0</v>
      </c>
      <c r="W313" s="161">
        <v>0</v>
      </c>
      <c r="X313" s="161">
        <v>0</v>
      </c>
      <c r="Y313" s="161"/>
      <c r="Z313" s="162"/>
    </row>
    <row r="314" spans="2:26" hidden="1" outlineLevel="2">
      <c r="B314" s="159" t="str">
        <f t="shared" si="13"/>
        <v>6-month</v>
      </c>
      <c r="C314" s="160">
        <f t="shared" si="14"/>
        <v>44682</v>
      </c>
      <c r="G314" s="161">
        <v>4.3353400000000004</v>
      </c>
      <c r="H314" s="161">
        <v>3.2515050000000003</v>
      </c>
      <c r="I314" s="161">
        <v>0</v>
      </c>
      <c r="J314" s="161">
        <v>0</v>
      </c>
      <c r="K314" s="161">
        <v>0</v>
      </c>
      <c r="L314" s="161">
        <v>0</v>
      </c>
      <c r="M314" s="161">
        <v>0</v>
      </c>
      <c r="N314" s="161">
        <v>0</v>
      </c>
      <c r="O314" s="161">
        <v>0</v>
      </c>
      <c r="P314" s="161">
        <v>0</v>
      </c>
      <c r="Q314" s="161">
        <v>0</v>
      </c>
      <c r="R314" s="161">
        <v>0</v>
      </c>
      <c r="S314" s="161">
        <v>0</v>
      </c>
      <c r="T314" s="161">
        <v>0</v>
      </c>
      <c r="U314" s="161">
        <v>0</v>
      </c>
      <c r="V314" s="161">
        <v>0</v>
      </c>
      <c r="W314" s="161">
        <v>0</v>
      </c>
      <c r="X314" s="161">
        <v>0</v>
      </c>
      <c r="Y314" s="161"/>
      <c r="Z314" s="162"/>
    </row>
    <row r="315" spans="2:26" hidden="1" outlineLevel="2">
      <c r="B315" s="159" t="str">
        <f t="shared" si="13"/>
        <v>6-month</v>
      </c>
      <c r="C315" s="160">
        <f t="shared" si="14"/>
        <v>44713</v>
      </c>
      <c r="G315" s="161">
        <v>3.9637199999999999</v>
      </c>
      <c r="H315" s="161">
        <v>2.9727899999999998</v>
      </c>
      <c r="I315" s="161">
        <v>0</v>
      </c>
      <c r="J315" s="161">
        <v>0</v>
      </c>
      <c r="K315" s="161">
        <v>0</v>
      </c>
      <c r="L315" s="161">
        <v>0</v>
      </c>
      <c r="M315" s="161">
        <v>0</v>
      </c>
      <c r="N315" s="161">
        <v>0</v>
      </c>
      <c r="O315" s="161">
        <v>0</v>
      </c>
      <c r="P315" s="161">
        <v>0</v>
      </c>
      <c r="Q315" s="161">
        <v>0</v>
      </c>
      <c r="R315" s="161">
        <v>0</v>
      </c>
      <c r="S315" s="161">
        <v>0</v>
      </c>
      <c r="T315" s="161">
        <v>0</v>
      </c>
      <c r="U315" s="161">
        <v>0</v>
      </c>
      <c r="V315" s="161">
        <v>0</v>
      </c>
      <c r="W315" s="161">
        <v>0</v>
      </c>
      <c r="X315" s="161">
        <v>0</v>
      </c>
      <c r="Y315" s="161"/>
      <c r="Z315" s="162"/>
    </row>
    <row r="316" spans="2:26" hidden="1" outlineLevel="2">
      <c r="B316" s="159" t="str">
        <f t="shared" si="13"/>
        <v>6-month</v>
      </c>
      <c r="C316" s="160">
        <f t="shared" si="14"/>
        <v>44743</v>
      </c>
      <c r="G316" s="161">
        <v>3.9899</v>
      </c>
      <c r="H316" s="161">
        <v>2.9924249999999999</v>
      </c>
      <c r="I316" s="161">
        <v>0</v>
      </c>
      <c r="J316" s="161">
        <v>0</v>
      </c>
      <c r="K316" s="161">
        <v>0</v>
      </c>
      <c r="L316" s="161">
        <v>0</v>
      </c>
      <c r="M316" s="161">
        <v>0</v>
      </c>
      <c r="N316" s="161">
        <v>0</v>
      </c>
      <c r="O316" s="161">
        <v>0</v>
      </c>
      <c r="P316" s="161">
        <v>0</v>
      </c>
      <c r="Q316" s="161">
        <v>0</v>
      </c>
      <c r="R316" s="161">
        <v>0</v>
      </c>
      <c r="S316" s="161">
        <v>0</v>
      </c>
      <c r="T316" s="161">
        <v>0</v>
      </c>
      <c r="U316" s="161">
        <v>0</v>
      </c>
      <c r="V316" s="161">
        <v>0</v>
      </c>
      <c r="W316" s="161">
        <v>0</v>
      </c>
      <c r="X316" s="161">
        <v>0</v>
      </c>
      <c r="Y316" s="161"/>
      <c r="Z316" s="162"/>
    </row>
    <row r="317" spans="2:26" hidden="1" outlineLevel="2">
      <c r="B317" s="159" t="str">
        <f t="shared" si="13"/>
        <v>6-month</v>
      </c>
      <c r="C317" s="160">
        <f t="shared" si="14"/>
        <v>44774</v>
      </c>
      <c r="G317" s="161">
        <v>3.5528299999999993</v>
      </c>
      <c r="H317" s="161">
        <v>2.6646224999999992</v>
      </c>
      <c r="I317" s="161">
        <v>0</v>
      </c>
      <c r="J317" s="161">
        <v>0</v>
      </c>
      <c r="K317" s="161">
        <v>0</v>
      </c>
      <c r="L317" s="161">
        <v>0</v>
      </c>
      <c r="M317" s="161">
        <v>0</v>
      </c>
      <c r="N317" s="161">
        <v>0</v>
      </c>
      <c r="O317" s="161">
        <v>0</v>
      </c>
      <c r="P317" s="161">
        <v>0</v>
      </c>
      <c r="Q317" s="161">
        <v>0</v>
      </c>
      <c r="R317" s="161">
        <v>0</v>
      </c>
      <c r="S317" s="161">
        <v>0</v>
      </c>
      <c r="T317" s="161">
        <v>0</v>
      </c>
      <c r="U317" s="161">
        <v>0</v>
      </c>
      <c r="V317" s="161">
        <v>0</v>
      </c>
      <c r="W317" s="161">
        <v>0</v>
      </c>
      <c r="X317" s="161">
        <v>0</v>
      </c>
      <c r="Y317" s="161"/>
      <c r="Z317" s="162"/>
    </row>
    <row r="318" spans="2:26" hidden="1" outlineLevel="2">
      <c r="B318" s="159" t="str">
        <f t="shared" si="13"/>
        <v>6-month</v>
      </c>
      <c r="C318" s="160">
        <f t="shared" si="14"/>
        <v>44805</v>
      </c>
      <c r="G318" s="161">
        <v>3.7702599999999991</v>
      </c>
      <c r="H318" s="161">
        <v>2.8276949999999994</v>
      </c>
      <c r="I318" s="161">
        <v>0</v>
      </c>
      <c r="J318" s="161">
        <v>0</v>
      </c>
      <c r="K318" s="161">
        <v>0</v>
      </c>
      <c r="L318" s="161">
        <v>0</v>
      </c>
      <c r="M318" s="161">
        <v>0</v>
      </c>
      <c r="N318" s="161">
        <v>0</v>
      </c>
      <c r="O318" s="161">
        <v>0</v>
      </c>
      <c r="P318" s="161">
        <v>0</v>
      </c>
      <c r="Q318" s="161">
        <v>0</v>
      </c>
      <c r="R318" s="161">
        <v>0</v>
      </c>
      <c r="S318" s="161">
        <v>0</v>
      </c>
      <c r="T318" s="161">
        <v>0</v>
      </c>
      <c r="U318" s="161">
        <v>0</v>
      </c>
      <c r="V318" s="161">
        <v>0</v>
      </c>
      <c r="W318" s="161">
        <v>0</v>
      </c>
      <c r="X318" s="161">
        <v>0</v>
      </c>
      <c r="Y318" s="161"/>
      <c r="Z318" s="162"/>
    </row>
    <row r="319" spans="2:26" hidden="1" outlineLevel="2">
      <c r="B319" s="159" t="str">
        <f t="shared" si="13"/>
        <v>6-month</v>
      </c>
      <c r="C319" s="160">
        <f t="shared" si="14"/>
        <v>44835</v>
      </c>
      <c r="G319" s="161">
        <v>4.1161249999999994</v>
      </c>
      <c r="H319" s="161">
        <v>3.0870937499999993</v>
      </c>
      <c r="I319" s="161">
        <v>0</v>
      </c>
      <c r="J319" s="161">
        <v>0</v>
      </c>
      <c r="K319" s="161">
        <v>0</v>
      </c>
      <c r="L319" s="161">
        <v>0</v>
      </c>
      <c r="M319" s="161">
        <v>0</v>
      </c>
      <c r="N319" s="161">
        <v>0</v>
      </c>
      <c r="O319" s="161">
        <v>0</v>
      </c>
      <c r="P319" s="161">
        <v>0</v>
      </c>
      <c r="Q319" s="161">
        <v>0</v>
      </c>
      <c r="R319" s="161">
        <v>0</v>
      </c>
      <c r="S319" s="161">
        <v>0</v>
      </c>
      <c r="T319" s="161">
        <v>0</v>
      </c>
      <c r="U319" s="161">
        <v>0</v>
      </c>
      <c r="V319" s="161">
        <v>0</v>
      </c>
      <c r="W319" s="161">
        <v>0</v>
      </c>
      <c r="X319" s="161">
        <v>0</v>
      </c>
      <c r="Y319" s="161"/>
      <c r="Z319" s="162"/>
    </row>
    <row r="320" spans="2:26" hidden="1" outlineLevel="2">
      <c r="B320" s="159" t="str">
        <f t="shared" si="13"/>
        <v>6-month</v>
      </c>
      <c r="C320" s="160">
        <f t="shared" si="14"/>
        <v>44866</v>
      </c>
      <c r="G320" s="161">
        <v>4.1662749999999997</v>
      </c>
      <c r="H320" s="161">
        <v>3.12470625</v>
      </c>
      <c r="I320" s="161">
        <v>0</v>
      </c>
      <c r="J320" s="161">
        <v>0</v>
      </c>
      <c r="K320" s="161">
        <v>0</v>
      </c>
      <c r="L320" s="161">
        <v>0</v>
      </c>
      <c r="M320" s="161">
        <v>0</v>
      </c>
      <c r="N320" s="161">
        <v>0</v>
      </c>
      <c r="O320" s="161">
        <v>0</v>
      </c>
      <c r="P320" s="161">
        <v>0</v>
      </c>
      <c r="Q320" s="161">
        <v>0</v>
      </c>
      <c r="R320" s="161">
        <v>0</v>
      </c>
      <c r="S320" s="161">
        <v>0</v>
      </c>
      <c r="T320" s="161">
        <v>0</v>
      </c>
      <c r="U320" s="161">
        <v>0</v>
      </c>
      <c r="V320" s="161">
        <v>0</v>
      </c>
      <c r="W320" s="161">
        <v>0</v>
      </c>
      <c r="X320" s="161">
        <v>0</v>
      </c>
      <c r="Y320" s="161"/>
      <c r="Z320" s="162"/>
    </row>
    <row r="321" spans="2:26" hidden="1" outlineLevel="2">
      <c r="B321" s="159" t="str">
        <f t="shared" si="13"/>
        <v>6-month</v>
      </c>
      <c r="C321" s="160">
        <f t="shared" si="14"/>
        <v>44896</v>
      </c>
      <c r="G321" s="161">
        <v>4.1984899999999996</v>
      </c>
      <c r="H321" s="161">
        <v>3.1488674999999997</v>
      </c>
      <c r="I321" s="161">
        <v>0</v>
      </c>
      <c r="J321" s="161">
        <v>0</v>
      </c>
      <c r="K321" s="161">
        <v>0</v>
      </c>
      <c r="L321" s="161">
        <v>0</v>
      </c>
      <c r="M321" s="161">
        <v>0</v>
      </c>
      <c r="N321" s="161">
        <v>0</v>
      </c>
      <c r="O321" s="161">
        <v>0</v>
      </c>
      <c r="P321" s="161">
        <v>0</v>
      </c>
      <c r="Q321" s="161">
        <v>0</v>
      </c>
      <c r="R321" s="161">
        <v>0</v>
      </c>
      <c r="S321" s="161">
        <v>0</v>
      </c>
      <c r="T321" s="161">
        <v>0</v>
      </c>
      <c r="U321" s="161">
        <v>0</v>
      </c>
      <c r="V321" s="161">
        <v>0</v>
      </c>
      <c r="W321" s="161">
        <v>0</v>
      </c>
      <c r="X321" s="161">
        <v>0</v>
      </c>
      <c r="Y321" s="161"/>
      <c r="Z321" s="162"/>
    </row>
    <row r="322" spans="2:26" hidden="1" outlineLevel="2">
      <c r="B322" s="159" t="str">
        <f t="shared" si="13"/>
        <v>6-month</v>
      </c>
      <c r="C322" s="160">
        <f t="shared" si="14"/>
        <v>44927</v>
      </c>
      <c r="G322" s="161">
        <v>1.5683916666666669</v>
      </c>
      <c r="H322" s="161">
        <v>1.1762937500000001</v>
      </c>
      <c r="I322" s="161">
        <v>5.0822111999999997</v>
      </c>
      <c r="J322" s="161">
        <v>4.38340716</v>
      </c>
      <c r="K322" s="161">
        <v>0</v>
      </c>
      <c r="L322" s="161">
        <v>0</v>
      </c>
      <c r="M322" s="161">
        <v>0</v>
      </c>
      <c r="N322" s="161">
        <v>0</v>
      </c>
      <c r="O322" s="161">
        <v>0</v>
      </c>
      <c r="P322" s="161">
        <v>0</v>
      </c>
      <c r="Q322" s="161">
        <v>0</v>
      </c>
      <c r="R322" s="161">
        <v>0</v>
      </c>
      <c r="S322" s="161">
        <v>4.7645730000000004</v>
      </c>
      <c r="T322" s="161">
        <v>3.4245368437499999</v>
      </c>
      <c r="U322" s="161">
        <v>0</v>
      </c>
      <c r="V322" s="161">
        <v>0</v>
      </c>
      <c r="W322" s="161">
        <v>0</v>
      </c>
      <c r="X322" s="161">
        <v>0</v>
      </c>
      <c r="Y322" s="161"/>
      <c r="Z322" s="162"/>
    </row>
    <row r="323" spans="2:26" hidden="1" outlineLevel="2">
      <c r="B323" s="159" t="str">
        <f t="shared" si="13"/>
        <v>6-month</v>
      </c>
      <c r="C323" s="160">
        <f t="shared" si="14"/>
        <v>44958</v>
      </c>
      <c r="G323" s="161">
        <v>1.8323450000000003</v>
      </c>
      <c r="H323" s="161">
        <v>1.3742587500000003</v>
      </c>
      <c r="I323" s="161">
        <v>5.0100864000000014</v>
      </c>
      <c r="J323" s="161">
        <v>4.3211995200000004</v>
      </c>
      <c r="K323" s="161">
        <v>0</v>
      </c>
      <c r="L323" s="161">
        <v>0</v>
      </c>
      <c r="M323" s="161">
        <v>0</v>
      </c>
      <c r="N323" s="161">
        <v>0</v>
      </c>
      <c r="O323" s="161">
        <v>0</v>
      </c>
      <c r="P323" s="161">
        <v>0</v>
      </c>
      <c r="Q323" s="161">
        <v>0</v>
      </c>
      <c r="R323" s="161">
        <v>0</v>
      </c>
      <c r="S323" s="161">
        <v>4.696956000000001</v>
      </c>
      <c r="T323" s="161">
        <v>3.3759371250000005</v>
      </c>
      <c r="U323" s="161">
        <v>0</v>
      </c>
      <c r="V323" s="161">
        <v>0</v>
      </c>
      <c r="W323" s="161">
        <v>0</v>
      </c>
      <c r="X323" s="161">
        <v>0</v>
      </c>
      <c r="Y323" s="161"/>
      <c r="Z323" s="162"/>
    </row>
    <row r="324" spans="2:26" hidden="1" outlineLevel="2">
      <c r="B324" s="159" t="str">
        <f t="shared" si="13"/>
        <v>6-month</v>
      </c>
      <c r="C324" s="160">
        <f t="shared" si="14"/>
        <v>44986</v>
      </c>
      <c r="G324" s="161">
        <v>1.71326</v>
      </c>
      <c r="H324" s="161">
        <v>1.284945</v>
      </c>
      <c r="I324" s="161">
        <v>5.4032352000000001</v>
      </c>
      <c r="J324" s="161">
        <v>4.6602903599999994</v>
      </c>
      <c r="K324" s="161">
        <v>0</v>
      </c>
      <c r="L324" s="161">
        <v>0</v>
      </c>
      <c r="M324" s="161">
        <v>0</v>
      </c>
      <c r="N324" s="161">
        <v>0</v>
      </c>
      <c r="O324" s="161">
        <v>0</v>
      </c>
      <c r="P324" s="161">
        <v>0</v>
      </c>
      <c r="Q324" s="161">
        <v>0</v>
      </c>
      <c r="R324" s="161">
        <v>0</v>
      </c>
      <c r="S324" s="161">
        <v>5.0655330000000012</v>
      </c>
      <c r="T324" s="161">
        <v>3.6408518437500006</v>
      </c>
      <c r="U324" s="161">
        <v>0</v>
      </c>
      <c r="V324" s="161">
        <v>0</v>
      </c>
      <c r="W324" s="161">
        <v>0</v>
      </c>
      <c r="X324" s="161">
        <v>0</v>
      </c>
      <c r="Y324" s="161"/>
      <c r="Z324" s="162"/>
    </row>
    <row r="325" spans="2:26" hidden="1" outlineLevel="2">
      <c r="B325" s="159" t="str">
        <f t="shared" si="13"/>
        <v>6-month</v>
      </c>
      <c r="C325" s="160">
        <f t="shared" si="14"/>
        <v>45017</v>
      </c>
      <c r="G325" s="161">
        <v>1.7611149999999998</v>
      </c>
      <c r="H325" s="161">
        <v>1.3208362499999997</v>
      </c>
      <c r="I325" s="161">
        <v>5.2660608</v>
      </c>
      <c r="J325" s="161">
        <v>4.5419774399999993</v>
      </c>
      <c r="K325" s="161">
        <v>0</v>
      </c>
      <c r="L325" s="161">
        <v>0</v>
      </c>
      <c r="M325" s="161">
        <v>0</v>
      </c>
      <c r="N325" s="161">
        <v>0</v>
      </c>
      <c r="O325" s="161">
        <v>0</v>
      </c>
      <c r="P325" s="161">
        <v>0</v>
      </c>
      <c r="Q325" s="161">
        <v>0</v>
      </c>
      <c r="R325" s="161">
        <v>0</v>
      </c>
      <c r="S325" s="161">
        <v>4.9369320000000005</v>
      </c>
      <c r="T325" s="161">
        <v>3.548419875</v>
      </c>
      <c r="U325" s="161">
        <v>0</v>
      </c>
      <c r="V325" s="161">
        <v>0</v>
      </c>
      <c r="W325" s="161">
        <v>0</v>
      </c>
      <c r="X325" s="161">
        <v>0</v>
      </c>
      <c r="Y325" s="161"/>
      <c r="Z325" s="162"/>
    </row>
    <row r="326" spans="2:26" hidden="1" outlineLevel="2">
      <c r="B326" s="159" t="str">
        <f t="shared" si="13"/>
        <v>6-month</v>
      </c>
      <c r="C326" s="160">
        <f t="shared" si="14"/>
        <v>45047</v>
      </c>
      <c r="G326" s="161">
        <v>1.7123249999999999</v>
      </c>
      <c r="H326" s="161">
        <v>1.2842437499999999</v>
      </c>
      <c r="I326" s="161">
        <v>5.8719935999999988</v>
      </c>
      <c r="J326" s="161">
        <v>5.0645944799999985</v>
      </c>
      <c r="K326" s="161">
        <v>0</v>
      </c>
      <c r="L326" s="161">
        <v>0</v>
      </c>
      <c r="M326" s="161">
        <v>0</v>
      </c>
      <c r="N326" s="161">
        <v>0</v>
      </c>
      <c r="O326" s="161">
        <v>0</v>
      </c>
      <c r="P326" s="161">
        <v>0</v>
      </c>
      <c r="Q326" s="161">
        <v>0</v>
      </c>
      <c r="R326" s="161">
        <v>0</v>
      </c>
      <c r="S326" s="161">
        <v>5.5049939999999999</v>
      </c>
      <c r="T326" s="161">
        <v>3.9567144374999996</v>
      </c>
      <c r="U326" s="161">
        <v>0</v>
      </c>
      <c r="V326" s="161">
        <v>0</v>
      </c>
      <c r="W326" s="161">
        <v>0</v>
      </c>
      <c r="X326" s="161">
        <v>0</v>
      </c>
      <c r="Y326" s="161"/>
      <c r="Z326" s="162"/>
    </row>
    <row r="327" spans="2:26" hidden="1" outlineLevel="2">
      <c r="B327" s="159" t="str">
        <f t="shared" si="13"/>
        <v>6-month</v>
      </c>
      <c r="C327" s="160">
        <f t="shared" si="14"/>
        <v>45078</v>
      </c>
      <c r="G327" s="161">
        <v>1.4611499999999999</v>
      </c>
      <c r="H327" s="161">
        <v>1.0958625</v>
      </c>
      <c r="I327" s="161">
        <v>5.6069376000000002</v>
      </c>
      <c r="J327" s="161">
        <v>4.83598368</v>
      </c>
      <c r="K327" s="161">
        <v>0</v>
      </c>
      <c r="L327" s="161">
        <v>0</v>
      </c>
      <c r="M327" s="161">
        <v>0</v>
      </c>
      <c r="N327" s="161">
        <v>0</v>
      </c>
      <c r="O327" s="161">
        <v>0</v>
      </c>
      <c r="P327" s="161">
        <v>0</v>
      </c>
      <c r="Q327" s="161">
        <v>0</v>
      </c>
      <c r="R327" s="161">
        <v>0</v>
      </c>
      <c r="S327" s="161">
        <v>5.2565040000000005</v>
      </c>
      <c r="T327" s="161">
        <v>3.7781122499999999</v>
      </c>
      <c r="U327" s="161">
        <v>0</v>
      </c>
      <c r="V327" s="161">
        <v>0</v>
      </c>
      <c r="W327" s="161">
        <v>0</v>
      </c>
      <c r="X327" s="161">
        <v>0</v>
      </c>
      <c r="Y327" s="161"/>
      <c r="Z327" s="162"/>
    </row>
    <row r="328" spans="2:26" hidden="1" outlineLevel="2">
      <c r="B328" s="159" t="str">
        <f t="shared" si="13"/>
        <v>6-month</v>
      </c>
      <c r="C328" s="160">
        <f t="shared" si="14"/>
        <v>45108</v>
      </c>
      <c r="G328" s="161">
        <v>1.8759499999999998</v>
      </c>
      <c r="H328" s="161">
        <v>1.4069624999999999</v>
      </c>
      <c r="I328" s="161">
        <v>4.2682463999999998</v>
      </c>
      <c r="J328" s="161">
        <v>3.68136252</v>
      </c>
      <c r="K328" s="161">
        <v>0</v>
      </c>
      <c r="L328" s="161">
        <v>0</v>
      </c>
      <c r="M328" s="161">
        <v>0</v>
      </c>
      <c r="N328" s="161">
        <v>0</v>
      </c>
      <c r="O328" s="161">
        <v>0</v>
      </c>
      <c r="P328" s="161">
        <v>0</v>
      </c>
      <c r="Q328" s="161">
        <v>0</v>
      </c>
      <c r="R328" s="161">
        <v>0</v>
      </c>
      <c r="S328" s="161">
        <v>4.001481000000001</v>
      </c>
      <c r="T328" s="161">
        <v>2.8760644687500005</v>
      </c>
      <c r="U328" s="161">
        <v>0</v>
      </c>
      <c r="V328" s="161">
        <v>0</v>
      </c>
      <c r="W328" s="161">
        <v>0</v>
      </c>
      <c r="X328" s="161">
        <v>0</v>
      </c>
      <c r="Y328" s="161"/>
      <c r="Z328" s="162"/>
    </row>
    <row r="329" spans="2:26" hidden="1" outlineLevel="2">
      <c r="B329" s="159" t="str">
        <f t="shared" si="13"/>
        <v>6-month</v>
      </c>
      <c r="C329" s="160">
        <f t="shared" si="14"/>
        <v>45139</v>
      </c>
      <c r="G329" s="161">
        <v>1.6443249999999998</v>
      </c>
      <c r="H329" s="161">
        <v>1.2332437499999997</v>
      </c>
      <c r="I329" s="161">
        <v>5.1411359999999995</v>
      </c>
      <c r="J329" s="161">
        <v>4.4342297999999998</v>
      </c>
      <c r="K329" s="161">
        <v>0</v>
      </c>
      <c r="L329" s="161">
        <v>0</v>
      </c>
      <c r="M329" s="161">
        <v>0</v>
      </c>
      <c r="N329" s="161">
        <v>0</v>
      </c>
      <c r="O329" s="161">
        <v>0</v>
      </c>
      <c r="P329" s="161">
        <v>0</v>
      </c>
      <c r="Q329" s="161">
        <v>0</v>
      </c>
      <c r="R329" s="161">
        <v>0</v>
      </c>
      <c r="S329" s="161">
        <v>4.8198150000000002</v>
      </c>
      <c r="T329" s="161">
        <v>3.4642420312499995</v>
      </c>
      <c r="U329" s="161">
        <v>0</v>
      </c>
      <c r="V329" s="161">
        <v>0</v>
      </c>
      <c r="W329" s="161">
        <v>0</v>
      </c>
      <c r="X329" s="161">
        <v>0</v>
      </c>
      <c r="Y329" s="161"/>
      <c r="Z329" s="162"/>
    </row>
    <row r="330" spans="2:26" hidden="1" outlineLevel="2">
      <c r="B330" s="159" t="str">
        <f t="shared" si="13"/>
        <v>6-month</v>
      </c>
      <c r="C330" s="160">
        <f t="shared" si="14"/>
        <v>45170</v>
      </c>
      <c r="G330" s="161">
        <v>1.4756</v>
      </c>
      <c r="H330" s="161">
        <v>1.1067</v>
      </c>
      <c r="I330" s="161">
        <v>4.9866431999999987</v>
      </c>
      <c r="J330" s="161">
        <v>4.3009797599999979</v>
      </c>
      <c r="K330" s="161">
        <v>0</v>
      </c>
      <c r="L330" s="161">
        <v>0</v>
      </c>
      <c r="M330" s="161">
        <v>0</v>
      </c>
      <c r="N330" s="161">
        <v>0</v>
      </c>
      <c r="O330" s="161">
        <v>0</v>
      </c>
      <c r="P330" s="161">
        <v>0</v>
      </c>
      <c r="Q330" s="161">
        <v>0</v>
      </c>
      <c r="R330" s="161">
        <v>0</v>
      </c>
      <c r="S330" s="161">
        <v>4.6749779999999985</v>
      </c>
      <c r="T330" s="161">
        <v>3.3601404374999988</v>
      </c>
      <c r="U330" s="161">
        <v>0</v>
      </c>
      <c r="V330" s="161">
        <v>0</v>
      </c>
      <c r="W330" s="161">
        <v>0</v>
      </c>
      <c r="X330" s="161">
        <v>0</v>
      </c>
      <c r="Y330" s="161"/>
      <c r="Z330" s="162"/>
    </row>
    <row r="331" spans="2:26" hidden="1" outlineLevel="2">
      <c r="B331" s="159" t="str">
        <f t="shared" si="13"/>
        <v>6-month</v>
      </c>
      <c r="C331" s="160">
        <f t="shared" si="14"/>
        <v>45200</v>
      </c>
      <c r="G331" s="161">
        <v>1.4446599999999998</v>
      </c>
      <c r="H331" s="161">
        <v>1.0834949999999999</v>
      </c>
      <c r="I331" s="161">
        <v>5.2763040000000005</v>
      </c>
      <c r="J331" s="161">
        <v>4.5508122000000002</v>
      </c>
      <c r="K331" s="161">
        <v>0</v>
      </c>
      <c r="L331" s="161">
        <v>0</v>
      </c>
      <c r="M331" s="161">
        <v>0</v>
      </c>
      <c r="N331" s="161">
        <v>0</v>
      </c>
      <c r="O331" s="161">
        <v>0</v>
      </c>
      <c r="P331" s="161">
        <v>0</v>
      </c>
      <c r="Q331" s="161">
        <v>0</v>
      </c>
      <c r="R331" s="161">
        <v>0</v>
      </c>
      <c r="S331" s="161">
        <v>4.9465350000000008</v>
      </c>
      <c r="T331" s="161">
        <v>3.5553220312500002</v>
      </c>
      <c r="U331" s="161">
        <v>0</v>
      </c>
      <c r="V331" s="161">
        <v>0</v>
      </c>
      <c r="W331" s="161">
        <v>0</v>
      </c>
      <c r="X331" s="161">
        <v>0</v>
      </c>
      <c r="Y331" s="161"/>
      <c r="Z331" s="162"/>
    </row>
    <row r="332" spans="2:26" hidden="1" outlineLevel="2">
      <c r="B332" s="159" t="str">
        <f t="shared" si="13"/>
        <v>6-month</v>
      </c>
      <c r="C332" s="160">
        <f t="shared" si="14"/>
        <v>45231</v>
      </c>
      <c r="G332" s="161">
        <v>1.7316199999999999</v>
      </c>
      <c r="H332" s="161">
        <v>1.2987150000000001</v>
      </c>
      <c r="I332" s="161">
        <v>4.8065952000000012</v>
      </c>
      <c r="J332" s="161">
        <v>4.1456883600000003</v>
      </c>
      <c r="K332" s="161">
        <v>0</v>
      </c>
      <c r="L332" s="161">
        <v>0</v>
      </c>
      <c r="M332" s="161">
        <v>0</v>
      </c>
      <c r="N332" s="161">
        <v>0</v>
      </c>
      <c r="O332" s="161">
        <v>0</v>
      </c>
      <c r="P332" s="161">
        <v>0</v>
      </c>
      <c r="Q332" s="161">
        <v>0</v>
      </c>
      <c r="R332" s="161">
        <v>0</v>
      </c>
      <c r="S332" s="161">
        <v>4.5061830000000009</v>
      </c>
      <c r="T332" s="161">
        <v>3.2388190312500003</v>
      </c>
      <c r="U332" s="161">
        <v>0</v>
      </c>
      <c r="V332" s="161">
        <v>0</v>
      </c>
      <c r="W332" s="161">
        <v>0</v>
      </c>
      <c r="X332" s="161">
        <v>0</v>
      </c>
      <c r="Y332" s="161"/>
      <c r="Z332" s="162"/>
    </row>
    <row r="333" spans="2:26" hidden="1" outlineLevel="2">
      <c r="B333" s="159" t="str">
        <f t="shared" si="13"/>
        <v>6-month</v>
      </c>
      <c r="C333" s="160">
        <f t="shared" si="14"/>
        <v>45261</v>
      </c>
      <c r="G333" s="161">
        <v>1.612365</v>
      </c>
      <c r="H333" s="161">
        <v>1.2092737499999999</v>
      </c>
      <c r="I333" s="161">
        <v>5.2222368000000001</v>
      </c>
      <c r="J333" s="161">
        <v>4.5041792399999991</v>
      </c>
      <c r="K333" s="161">
        <v>0</v>
      </c>
      <c r="L333" s="161">
        <v>0</v>
      </c>
      <c r="M333" s="161">
        <v>0</v>
      </c>
      <c r="N333" s="161">
        <v>0</v>
      </c>
      <c r="O333" s="161">
        <v>0</v>
      </c>
      <c r="P333" s="161">
        <v>0</v>
      </c>
      <c r="Q333" s="161">
        <v>0</v>
      </c>
      <c r="R333" s="161">
        <v>0</v>
      </c>
      <c r="S333" s="161">
        <v>4.8958469999999998</v>
      </c>
      <c r="T333" s="161">
        <v>3.5188900312499998</v>
      </c>
      <c r="U333" s="161">
        <v>0</v>
      </c>
      <c r="V333" s="161">
        <v>0</v>
      </c>
      <c r="W333" s="161">
        <v>0</v>
      </c>
      <c r="X333" s="161">
        <v>0</v>
      </c>
      <c r="Y333" s="161"/>
      <c r="Z333" s="162"/>
    </row>
    <row r="334" spans="2:26" hidden="1" outlineLevel="2">
      <c r="B334" s="159" t="str">
        <f t="shared" si="13"/>
        <v>6-month</v>
      </c>
      <c r="C334" s="160">
        <f t="shared" si="14"/>
        <v>45292</v>
      </c>
      <c r="G334" s="161">
        <v>1.4090874999999998</v>
      </c>
      <c r="H334" s="161">
        <v>1.0568156249999998</v>
      </c>
      <c r="I334" s="161">
        <v>3.3417999999999997</v>
      </c>
      <c r="J334" s="161">
        <v>2.8823024999999998</v>
      </c>
      <c r="K334" s="161">
        <v>0</v>
      </c>
      <c r="L334" s="161">
        <v>0</v>
      </c>
      <c r="M334" s="161">
        <v>0</v>
      </c>
      <c r="N334" s="161">
        <v>0</v>
      </c>
      <c r="O334" s="161">
        <v>0</v>
      </c>
      <c r="P334" s="161">
        <v>0</v>
      </c>
      <c r="Q334" s="161">
        <v>3.0954399999999991</v>
      </c>
      <c r="R334" s="161">
        <v>3.0954399999999991</v>
      </c>
      <c r="S334" s="161">
        <v>3.1329374999999997</v>
      </c>
      <c r="T334" s="161">
        <v>2.2517988281249997</v>
      </c>
      <c r="U334" s="161">
        <v>0</v>
      </c>
      <c r="V334" s="161">
        <v>0</v>
      </c>
      <c r="W334" s="161">
        <v>0.90295499999999995</v>
      </c>
      <c r="X334" s="161">
        <v>0.69458076923076917</v>
      </c>
      <c r="Y334" s="161"/>
      <c r="Z334" s="162"/>
    </row>
    <row r="335" spans="2:26" hidden="1" outlineLevel="2">
      <c r="B335" s="159" t="str">
        <f t="shared" si="13"/>
        <v>6-month</v>
      </c>
      <c r="C335" s="160">
        <f t="shared" si="14"/>
        <v>45323</v>
      </c>
      <c r="G335" s="161">
        <v>1.3945099999999999</v>
      </c>
      <c r="H335" s="161">
        <v>1.0458824999999998</v>
      </c>
      <c r="I335" s="161">
        <v>4.3224192000000006</v>
      </c>
      <c r="J335" s="161">
        <v>3.7280865599999995</v>
      </c>
      <c r="K335" s="161">
        <v>0</v>
      </c>
      <c r="L335" s="161">
        <v>0</v>
      </c>
      <c r="M335" s="161">
        <v>0</v>
      </c>
      <c r="N335" s="161">
        <v>0</v>
      </c>
      <c r="O335" s="161">
        <v>0</v>
      </c>
      <c r="P335" s="161">
        <v>0</v>
      </c>
      <c r="Q335" s="161">
        <v>3.2706399999999998</v>
      </c>
      <c r="R335" s="161">
        <v>3.2706399999999998</v>
      </c>
      <c r="S335" s="161">
        <v>4.0522680000000006</v>
      </c>
      <c r="T335" s="161">
        <v>2.9125676250000003</v>
      </c>
      <c r="U335" s="161">
        <v>0</v>
      </c>
      <c r="V335" s="161">
        <v>0</v>
      </c>
      <c r="W335" s="161">
        <v>0.82747499999999996</v>
      </c>
      <c r="X335" s="161">
        <v>0.63651923076923067</v>
      </c>
      <c r="Y335" s="161"/>
      <c r="Z335" s="162"/>
    </row>
    <row r="336" spans="2:26" hidden="1" outlineLevel="2">
      <c r="B336" s="159" t="str">
        <f t="shared" si="13"/>
        <v>6-month</v>
      </c>
      <c r="C336" s="160">
        <f t="shared" si="14"/>
        <v>45352</v>
      </c>
      <c r="G336" s="161">
        <v>1.3901749999999999</v>
      </c>
      <c r="H336" s="161">
        <v>1.0426312499999999</v>
      </c>
      <c r="I336" s="161">
        <v>3.9975936000000001</v>
      </c>
      <c r="J336" s="161">
        <v>3.4479244799999997</v>
      </c>
      <c r="K336" s="161">
        <v>0</v>
      </c>
      <c r="L336" s="161">
        <v>0</v>
      </c>
      <c r="M336" s="161">
        <v>0</v>
      </c>
      <c r="N336" s="161">
        <v>0</v>
      </c>
      <c r="O336" s="161">
        <v>0</v>
      </c>
      <c r="P336" s="161">
        <v>0</v>
      </c>
      <c r="Q336" s="161">
        <v>3.0466400000000005</v>
      </c>
      <c r="R336" s="161">
        <v>3.0466400000000005</v>
      </c>
      <c r="S336" s="161">
        <v>3.747744</v>
      </c>
      <c r="T336" s="161">
        <v>2.6936909999999998</v>
      </c>
      <c r="U336" s="161">
        <v>0</v>
      </c>
      <c r="V336" s="161">
        <v>0</v>
      </c>
      <c r="W336" s="161">
        <v>0.87544687499999996</v>
      </c>
      <c r="X336" s="161">
        <v>0.67342067307692299</v>
      </c>
      <c r="Y336" s="161"/>
      <c r="Z336" s="162"/>
    </row>
    <row r="337" spans="2:26" hidden="1" outlineLevel="2">
      <c r="B337" s="159" t="str">
        <f t="shared" si="13"/>
        <v>6-month</v>
      </c>
      <c r="C337" s="160">
        <f t="shared" si="14"/>
        <v>45383</v>
      </c>
      <c r="G337" s="161">
        <v>1.5234550000000002</v>
      </c>
      <c r="H337" s="161">
        <v>1.1425912500000002</v>
      </c>
      <c r="I337" s="161">
        <v>3.4145759999999989</v>
      </c>
      <c r="J337" s="161">
        <v>2.9450717999999996</v>
      </c>
      <c r="K337" s="161">
        <v>0</v>
      </c>
      <c r="L337" s="161">
        <v>0</v>
      </c>
      <c r="M337" s="161">
        <v>0</v>
      </c>
      <c r="N337" s="161">
        <v>0</v>
      </c>
      <c r="O337" s="161">
        <v>0</v>
      </c>
      <c r="P337" s="161">
        <v>0</v>
      </c>
      <c r="Q337" s="161">
        <v>2.8569600000000004</v>
      </c>
      <c r="R337" s="161">
        <v>2.8569600000000004</v>
      </c>
      <c r="S337" s="161">
        <v>3.2011649999999992</v>
      </c>
      <c r="T337" s="161">
        <v>2.3008373437499992</v>
      </c>
      <c r="U337" s="161">
        <v>0</v>
      </c>
      <c r="V337" s="161">
        <v>0</v>
      </c>
      <c r="W337" s="161">
        <v>0.87831562499999982</v>
      </c>
      <c r="X337" s="161">
        <v>0.67562740384615372</v>
      </c>
      <c r="Y337" s="161"/>
      <c r="Z337" s="162"/>
    </row>
    <row r="338" spans="2:26" hidden="1" outlineLevel="2">
      <c r="B338" s="159" t="str">
        <f t="shared" si="13"/>
        <v>6-month</v>
      </c>
      <c r="C338" s="160">
        <f t="shared" si="14"/>
        <v>45413</v>
      </c>
      <c r="G338" s="161">
        <v>1.5062000000000002</v>
      </c>
      <c r="H338" s="161">
        <v>1.1296500000000003</v>
      </c>
      <c r="I338" s="161">
        <v>3.8842847999999996</v>
      </c>
      <c r="J338" s="161">
        <v>3.3501956399999999</v>
      </c>
      <c r="K338" s="161">
        <v>0</v>
      </c>
      <c r="L338" s="161">
        <v>0</v>
      </c>
      <c r="M338" s="161">
        <v>0</v>
      </c>
      <c r="N338" s="161">
        <v>0</v>
      </c>
      <c r="O338" s="161">
        <v>0</v>
      </c>
      <c r="P338" s="161">
        <v>0</v>
      </c>
      <c r="Q338" s="161">
        <v>2.9819199999999997</v>
      </c>
      <c r="R338" s="161">
        <v>2.9819199999999997</v>
      </c>
      <c r="S338" s="161">
        <v>3.6415170000000003</v>
      </c>
      <c r="T338" s="161">
        <v>2.61734034375</v>
      </c>
      <c r="U338" s="161">
        <v>0</v>
      </c>
      <c r="V338" s="161">
        <v>0</v>
      </c>
      <c r="W338" s="161">
        <v>0.88883437500000007</v>
      </c>
      <c r="X338" s="161">
        <v>0.68371875000000004</v>
      </c>
      <c r="Y338" s="161"/>
      <c r="Z338" s="162"/>
    </row>
    <row r="339" spans="2:26" hidden="1" outlineLevel="2">
      <c r="B339" s="159" t="str">
        <f t="shared" si="13"/>
        <v>6-month</v>
      </c>
      <c r="C339" s="160">
        <f t="shared" si="14"/>
        <v>45444</v>
      </c>
      <c r="G339" s="161">
        <v>1.6359100000000002</v>
      </c>
      <c r="H339" s="161">
        <v>1.2269325000000002</v>
      </c>
      <c r="I339" s="161">
        <v>3.3705408000000001</v>
      </c>
      <c r="J339" s="161">
        <v>2.9070914400000003</v>
      </c>
      <c r="K339" s="161">
        <v>0</v>
      </c>
      <c r="L339" s="161">
        <v>0</v>
      </c>
      <c r="M339" s="161">
        <v>0</v>
      </c>
      <c r="N339" s="161">
        <v>0</v>
      </c>
      <c r="O339" s="161">
        <v>0</v>
      </c>
      <c r="P339" s="161">
        <v>0</v>
      </c>
      <c r="Q339" s="161">
        <v>2.9872799999999993</v>
      </c>
      <c r="R339" s="161">
        <v>2.9872799999999993</v>
      </c>
      <c r="S339" s="161">
        <v>3.1598820000000005</v>
      </c>
      <c r="T339" s="161">
        <v>2.2711651875000003</v>
      </c>
      <c r="U339" s="161">
        <v>0</v>
      </c>
      <c r="V339" s="161">
        <v>0</v>
      </c>
      <c r="W339" s="161">
        <v>0.91019062500000014</v>
      </c>
      <c r="X339" s="161">
        <v>0.70014663461538473</v>
      </c>
      <c r="Y339" s="161"/>
      <c r="Z339" s="162"/>
    </row>
    <row r="340" spans="2:26" hidden="1" outlineLevel="2">
      <c r="B340" s="159" t="str">
        <f t="shared" si="13"/>
        <v>6-month</v>
      </c>
      <c r="C340" s="160">
        <f t="shared" si="14"/>
        <v>45474</v>
      </c>
      <c r="G340" s="161">
        <v>1.4508649999999998</v>
      </c>
      <c r="H340" s="161">
        <v>1.0881487499999998</v>
      </c>
      <c r="I340" s="161">
        <v>3.6178559999999997</v>
      </c>
      <c r="J340" s="161">
        <v>3.1204007999999996</v>
      </c>
      <c r="K340" s="161">
        <v>0</v>
      </c>
      <c r="L340" s="161">
        <v>0</v>
      </c>
      <c r="M340" s="161">
        <v>0</v>
      </c>
      <c r="N340" s="161">
        <v>0</v>
      </c>
      <c r="O340" s="161">
        <v>0</v>
      </c>
      <c r="P340" s="161">
        <v>0</v>
      </c>
      <c r="Q340" s="161">
        <v>2.9479200000000008</v>
      </c>
      <c r="R340" s="161">
        <v>2.9479200000000008</v>
      </c>
      <c r="S340" s="161">
        <v>3.3917399999999995</v>
      </c>
      <c r="T340" s="161">
        <v>2.4378131249999995</v>
      </c>
      <c r="U340" s="161">
        <v>0</v>
      </c>
      <c r="V340" s="161">
        <v>0</v>
      </c>
      <c r="W340" s="161">
        <v>0.84134062500000018</v>
      </c>
      <c r="X340" s="161">
        <v>0.64718509615384623</v>
      </c>
      <c r="Y340" s="161"/>
      <c r="Z340" s="162"/>
    </row>
    <row r="341" spans="2:26" hidden="1" outlineLevel="2">
      <c r="B341" s="159" t="str">
        <f t="shared" si="13"/>
        <v>6-month</v>
      </c>
      <c r="C341" s="160">
        <f t="shared" si="14"/>
        <v>45505</v>
      </c>
      <c r="G341" s="161">
        <v>1.5281299999999998</v>
      </c>
      <c r="H341" s="161">
        <v>1.1460974999999998</v>
      </c>
      <c r="I341" s="161">
        <v>3.5179584000000008</v>
      </c>
      <c r="J341" s="161">
        <v>3.034239120000001</v>
      </c>
      <c r="K341" s="161">
        <v>0</v>
      </c>
      <c r="L341" s="161">
        <v>0</v>
      </c>
      <c r="M341" s="161">
        <v>0</v>
      </c>
      <c r="N341" s="161">
        <v>0</v>
      </c>
      <c r="O341" s="161">
        <v>0</v>
      </c>
      <c r="P341" s="161">
        <v>0</v>
      </c>
      <c r="Q341" s="161">
        <v>2.9155200000000003</v>
      </c>
      <c r="R341" s="161">
        <v>2.9155200000000003</v>
      </c>
      <c r="S341" s="161">
        <v>3.2980860000000014</v>
      </c>
      <c r="T341" s="161">
        <v>2.3704993125000007</v>
      </c>
      <c r="U341" s="161">
        <v>0</v>
      </c>
      <c r="V341" s="161">
        <v>0</v>
      </c>
      <c r="W341" s="161">
        <v>0.92453437499999991</v>
      </c>
      <c r="X341" s="161">
        <v>0.71118028846153836</v>
      </c>
      <c r="Y341" s="161"/>
      <c r="Z341" s="162"/>
    </row>
    <row r="342" spans="2:26" hidden="1" outlineLevel="2">
      <c r="B342" s="159" t="str">
        <f t="shared" si="13"/>
        <v>6-month</v>
      </c>
      <c r="C342" s="160">
        <f t="shared" si="14"/>
        <v>45536</v>
      </c>
      <c r="G342" s="161">
        <v>1.6340399999999997</v>
      </c>
      <c r="H342" s="161">
        <v>1.2255299999999998</v>
      </c>
      <c r="I342" s="161">
        <v>3.5091936000000001</v>
      </c>
      <c r="J342" s="161">
        <v>3.0266794799999999</v>
      </c>
      <c r="K342" s="161">
        <v>0</v>
      </c>
      <c r="L342" s="161">
        <v>0</v>
      </c>
      <c r="M342" s="161">
        <v>0</v>
      </c>
      <c r="N342" s="161">
        <v>0</v>
      </c>
      <c r="O342" s="161">
        <v>0</v>
      </c>
      <c r="P342" s="161">
        <v>0</v>
      </c>
      <c r="Q342" s="161">
        <v>2.9796800000000001</v>
      </c>
      <c r="R342" s="161">
        <v>2.9796800000000001</v>
      </c>
      <c r="S342" s="161">
        <v>3.2898690000000004</v>
      </c>
      <c r="T342" s="161">
        <v>2.3645933437499997</v>
      </c>
      <c r="U342" s="161">
        <v>0</v>
      </c>
      <c r="V342" s="161">
        <v>0</v>
      </c>
      <c r="W342" s="161">
        <v>0.83783437499999991</v>
      </c>
      <c r="X342" s="161">
        <v>0.64448798076923064</v>
      </c>
      <c r="Y342" s="161"/>
      <c r="Z342" s="162"/>
    </row>
    <row r="343" spans="2:26" hidden="1" outlineLevel="2">
      <c r="B343" s="159" t="str">
        <f t="shared" si="13"/>
        <v>6-month</v>
      </c>
      <c r="C343" s="160">
        <f t="shared" si="14"/>
        <v>45566</v>
      </c>
      <c r="G343" s="161">
        <v>1.6711</v>
      </c>
      <c r="H343" s="161">
        <v>1.253325</v>
      </c>
      <c r="I343" s="161">
        <v>3.3370655999999999</v>
      </c>
      <c r="J343" s="161">
        <v>2.8782190799999996</v>
      </c>
      <c r="K343" s="161">
        <v>0</v>
      </c>
      <c r="L343" s="161">
        <v>0</v>
      </c>
      <c r="M343" s="161">
        <v>0</v>
      </c>
      <c r="N343" s="161">
        <v>0</v>
      </c>
      <c r="O343" s="161">
        <v>0</v>
      </c>
      <c r="P343" s="161">
        <v>0</v>
      </c>
      <c r="Q343" s="161">
        <v>2.9725600000000005</v>
      </c>
      <c r="R343" s="161">
        <v>2.9725600000000005</v>
      </c>
      <c r="S343" s="161">
        <v>3.1284990000000001</v>
      </c>
      <c r="T343" s="161">
        <v>2.2486086562500001</v>
      </c>
      <c r="U343" s="161">
        <v>0</v>
      </c>
      <c r="V343" s="161">
        <v>0</v>
      </c>
      <c r="W343" s="161">
        <v>0.86142187499999978</v>
      </c>
      <c r="X343" s="161">
        <v>0.6626322115384613</v>
      </c>
      <c r="Y343" s="161"/>
      <c r="Z343" s="162"/>
    </row>
    <row r="344" spans="2:26" hidden="1" outlineLevel="2">
      <c r="B344" s="159" t="str">
        <f t="shared" si="13"/>
        <v>6-month</v>
      </c>
      <c r="C344" s="160">
        <f t="shared" si="14"/>
        <v>45597</v>
      </c>
      <c r="G344" s="161">
        <v>1.5312749999999999</v>
      </c>
      <c r="H344" s="161">
        <v>1.14845625</v>
      </c>
      <c r="I344" s="161">
        <v>3.2587103999999996</v>
      </c>
      <c r="J344" s="161">
        <v>2.8106377199999995</v>
      </c>
      <c r="K344" s="161">
        <v>0</v>
      </c>
      <c r="L344" s="161">
        <v>0</v>
      </c>
      <c r="M344" s="161">
        <v>0</v>
      </c>
      <c r="N344" s="161">
        <v>0</v>
      </c>
      <c r="O344" s="161">
        <v>0</v>
      </c>
      <c r="P344" s="161">
        <v>0</v>
      </c>
      <c r="Q344" s="161">
        <v>3.1210400000000007</v>
      </c>
      <c r="R344" s="161">
        <v>3.1210400000000007</v>
      </c>
      <c r="S344" s="161">
        <v>3.0550409999999992</v>
      </c>
      <c r="T344" s="161">
        <v>2.1958107187499993</v>
      </c>
      <c r="U344" s="161">
        <v>0</v>
      </c>
      <c r="V344" s="161">
        <v>0</v>
      </c>
      <c r="W344" s="161">
        <v>0.97314374999999986</v>
      </c>
      <c r="X344" s="161">
        <v>0.74857211538461521</v>
      </c>
      <c r="Y344" s="161"/>
      <c r="Z344" s="162"/>
    </row>
    <row r="345" spans="2:26" hidden="1" outlineLevel="2">
      <c r="B345" s="159" t="str">
        <f t="shared" si="13"/>
        <v>6-month</v>
      </c>
      <c r="C345" s="160">
        <f t="shared" si="14"/>
        <v>45627</v>
      </c>
      <c r="G345" s="161">
        <v>1.6261349999999999</v>
      </c>
      <c r="H345" s="161">
        <v>1.21960125</v>
      </c>
      <c r="I345" s="161">
        <v>3.9629568000000006</v>
      </c>
      <c r="J345" s="161">
        <v>3.4180502400000004</v>
      </c>
      <c r="K345" s="161">
        <v>0</v>
      </c>
      <c r="L345" s="161">
        <v>0</v>
      </c>
      <c r="M345" s="161">
        <v>0</v>
      </c>
      <c r="N345" s="161">
        <v>0</v>
      </c>
      <c r="O345" s="161">
        <v>0</v>
      </c>
      <c r="P345" s="161">
        <v>0</v>
      </c>
      <c r="Q345" s="161">
        <v>3.0327999999999999</v>
      </c>
      <c r="R345" s="161">
        <v>3.0327999999999999</v>
      </c>
      <c r="S345" s="161">
        <v>3.7152720000000006</v>
      </c>
      <c r="T345" s="161">
        <v>2.67035175</v>
      </c>
      <c r="U345" s="161">
        <v>0</v>
      </c>
      <c r="V345" s="161">
        <v>0</v>
      </c>
      <c r="W345" s="161">
        <v>0.93282187500000002</v>
      </c>
      <c r="X345" s="161">
        <v>0.71755528846153849</v>
      </c>
      <c r="Y345" s="161"/>
      <c r="Z345" s="162"/>
    </row>
    <row r="346" spans="2:26" hidden="1" outlineLevel="2">
      <c r="B346" s="159" t="str">
        <f t="shared" si="13"/>
        <v>6-month</v>
      </c>
      <c r="C346" s="160">
        <f t="shared" si="14"/>
        <v>45658</v>
      </c>
      <c r="G346" s="161">
        <v>1.4200100000000002</v>
      </c>
      <c r="H346" s="161">
        <v>1.0650075000000001</v>
      </c>
      <c r="I346" s="161">
        <v>3.1627199999999998</v>
      </c>
      <c r="J346" s="161">
        <v>2.7278459999999995</v>
      </c>
      <c r="K346" s="161">
        <v>7.3285979999999995</v>
      </c>
      <c r="L346" s="161">
        <v>4.5803737499999997</v>
      </c>
      <c r="M346" s="161">
        <v>0</v>
      </c>
      <c r="N346" s="161">
        <v>0</v>
      </c>
      <c r="O346" s="161">
        <v>0</v>
      </c>
      <c r="P346" s="161">
        <v>0</v>
      </c>
      <c r="Q346" s="161">
        <v>2.7867199999999999</v>
      </c>
      <c r="R346" s="161">
        <v>2.7867199999999999</v>
      </c>
      <c r="S346" s="161">
        <v>2.9650499999999997</v>
      </c>
      <c r="T346" s="161">
        <v>2.1311296874999996</v>
      </c>
      <c r="U346" s="161">
        <v>0</v>
      </c>
      <c r="V346" s="161">
        <v>0</v>
      </c>
      <c r="W346" s="161">
        <v>0.754003125</v>
      </c>
      <c r="X346" s="161">
        <v>0.58000240384615387</v>
      </c>
      <c r="Y346" s="161"/>
      <c r="Z346" s="162"/>
    </row>
    <row r="347" spans="2:26" hidden="1" outlineLevel="2">
      <c r="B347" s="159" t="str">
        <f t="shared" si="13"/>
        <v>6-month</v>
      </c>
      <c r="C347" s="160">
        <f t="shared" si="14"/>
        <v>45689</v>
      </c>
      <c r="G347" s="161">
        <v>1.4472099999999997</v>
      </c>
      <c r="H347" s="161">
        <v>1.0854074999999996</v>
      </c>
      <c r="I347" s="161">
        <v>2.5768511999999997</v>
      </c>
      <c r="J347" s="161">
        <v>2.2225341599999999</v>
      </c>
      <c r="K347" s="161">
        <v>7.8136079999999994</v>
      </c>
      <c r="L347" s="161">
        <v>4.8835049999999995</v>
      </c>
      <c r="M347" s="161">
        <v>0</v>
      </c>
      <c r="N347" s="161">
        <v>0</v>
      </c>
      <c r="O347" s="161">
        <v>0</v>
      </c>
      <c r="P347" s="161">
        <v>0</v>
      </c>
      <c r="Q347" s="161">
        <v>2.7928000000000002</v>
      </c>
      <c r="R347" s="161">
        <v>2.7928000000000002</v>
      </c>
      <c r="S347" s="161">
        <v>2.4157980000000001</v>
      </c>
      <c r="T347" s="161">
        <v>1.7363548124999999</v>
      </c>
      <c r="U347" s="161">
        <v>0</v>
      </c>
      <c r="V347" s="161">
        <v>0</v>
      </c>
      <c r="W347" s="161">
        <v>0.866521875</v>
      </c>
      <c r="X347" s="161">
        <v>0.66655528846153844</v>
      </c>
      <c r="Y347" s="161"/>
      <c r="Z347" s="162"/>
    </row>
    <row r="348" spans="2:26" hidden="1" outlineLevel="2">
      <c r="B348" s="159" t="str">
        <f t="shared" si="13"/>
        <v>6-month</v>
      </c>
      <c r="C348" s="160">
        <f t="shared" si="14"/>
        <v>45717</v>
      </c>
      <c r="G348" s="161">
        <v>1.5390949999999999</v>
      </c>
      <c r="H348" s="161">
        <v>1.15432125</v>
      </c>
      <c r="I348" s="161">
        <v>3.0123455999999993</v>
      </c>
      <c r="J348" s="161">
        <v>2.5981480799999996</v>
      </c>
      <c r="K348" s="161">
        <v>7.9881299999999991</v>
      </c>
      <c r="L348" s="161">
        <v>4.9925812499999997</v>
      </c>
      <c r="M348" s="161">
        <v>0</v>
      </c>
      <c r="N348" s="161">
        <v>0</v>
      </c>
      <c r="O348" s="161">
        <v>0</v>
      </c>
      <c r="P348" s="161">
        <v>0</v>
      </c>
      <c r="Q348" s="161">
        <v>2.7427999999999999</v>
      </c>
      <c r="R348" s="161">
        <v>2.7427999999999999</v>
      </c>
      <c r="S348" s="161">
        <v>2.8240739999999995</v>
      </c>
      <c r="T348" s="161">
        <v>2.0298031874999993</v>
      </c>
      <c r="U348" s="161">
        <v>0</v>
      </c>
      <c r="V348" s="161">
        <v>0</v>
      </c>
      <c r="W348" s="161">
        <v>0.79289062500000007</v>
      </c>
      <c r="X348" s="161">
        <v>0.6099158653846154</v>
      </c>
      <c r="Y348" s="161"/>
      <c r="Z348" s="162"/>
    </row>
    <row r="349" spans="2:26" hidden="1" outlineLevel="2">
      <c r="B349" s="159" t="str">
        <f t="shared" si="13"/>
        <v>6-month</v>
      </c>
      <c r="C349" s="160">
        <f t="shared" si="14"/>
        <v>45748</v>
      </c>
      <c r="G349" s="161">
        <v>1.5822750000000001</v>
      </c>
      <c r="H349" s="161">
        <v>1.1867062500000001</v>
      </c>
      <c r="I349" s="161">
        <v>3.0860544000000005</v>
      </c>
      <c r="J349" s="161">
        <v>2.6617219200000002</v>
      </c>
      <c r="K349" s="161">
        <v>8.6694899999999979</v>
      </c>
      <c r="L349" s="161">
        <v>5.4184312499999985</v>
      </c>
      <c r="M349" s="161">
        <v>0</v>
      </c>
      <c r="N349" s="161">
        <v>0</v>
      </c>
      <c r="O349" s="161">
        <v>0</v>
      </c>
      <c r="P349" s="161">
        <v>0</v>
      </c>
      <c r="Q349" s="161">
        <v>2.80376</v>
      </c>
      <c r="R349" s="161">
        <v>2.80376</v>
      </c>
      <c r="S349" s="161">
        <v>2.8931760000000004</v>
      </c>
      <c r="T349" s="161">
        <v>2.07947025</v>
      </c>
      <c r="U349" s="161">
        <v>0</v>
      </c>
      <c r="V349" s="161">
        <v>0</v>
      </c>
      <c r="W349" s="161">
        <v>0.79368749999999988</v>
      </c>
      <c r="X349" s="161">
        <v>0.61052884615384606</v>
      </c>
      <c r="Y349" s="161"/>
      <c r="Z349" s="162"/>
    </row>
    <row r="350" spans="2:26" hidden="1" outlineLevel="2">
      <c r="B350" s="159" t="str">
        <f t="shared" si="13"/>
        <v>6-month</v>
      </c>
      <c r="C350" s="160">
        <f t="shared" si="14"/>
        <v>45778</v>
      </c>
      <c r="G350" s="161">
        <v>1.3902600000000001</v>
      </c>
      <c r="H350" s="161">
        <v>1.0426950000000001</v>
      </c>
      <c r="I350" s="161">
        <v>2.9112863999999998</v>
      </c>
      <c r="J350" s="161">
        <v>2.5109845199999996</v>
      </c>
      <c r="K350" s="161">
        <v>8.2949459999999995</v>
      </c>
      <c r="L350" s="161">
        <v>5.1843412500000001</v>
      </c>
      <c r="M350" s="161">
        <v>0</v>
      </c>
      <c r="N350" s="161">
        <v>0</v>
      </c>
      <c r="O350" s="161">
        <v>0</v>
      </c>
      <c r="P350" s="161">
        <v>0</v>
      </c>
      <c r="Q350" s="161">
        <v>2.7051200000000009</v>
      </c>
      <c r="R350" s="161">
        <v>2.7051200000000009</v>
      </c>
      <c r="S350" s="161">
        <v>2.7293309999999997</v>
      </c>
      <c r="T350" s="161">
        <v>1.9617066562499996</v>
      </c>
      <c r="U350" s="161">
        <v>0</v>
      </c>
      <c r="V350" s="161">
        <v>0</v>
      </c>
      <c r="W350" s="161">
        <v>0.76388437500000006</v>
      </c>
      <c r="X350" s="161">
        <v>0.58760336538461544</v>
      </c>
      <c r="Y350" s="161"/>
      <c r="Z350" s="162"/>
    </row>
    <row r="351" spans="2:26" hidden="1" outlineLevel="2">
      <c r="B351" s="159" t="str">
        <f t="shared" si="13"/>
        <v>6-month</v>
      </c>
      <c r="C351" s="160">
        <f t="shared" si="14"/>
        <v>45809</v>
      </c>
      <c r="G351" s="161">
        <v>1.5402849999999999</v>
      </c>
      <c r="H351" s="161">
        <v>1.1552137499999999</v>
      </c>
      <c r="I351" s="161">
        <v>2.8402175999999999</v>
      </c>
      <c r="J351" s="161">
        <v>2.4496876799999998</v>
      </c>
      <c r="K351" s="161">
        <v>8.2257899999999999</v>
      </c>
      <c r="L351" s="161">
        <v>5.1411187500000004</v>
      </c>
      <c r="M351" s="161">
        <v>0</v>
      </c>
      <c r="N351" s="161">
        <v>0</v>
      </c>
      <c r="O351" s="161">
        <v>0</v>
      </c>
      <c r="P351" s="161">
        <v>0</v>
      </c>
      <c r="Q351" s="161">
        <v>2.7424000000000008</v>
      </c>
      <c r="R351" s="161">
        <v>2.7424000000000008</v>
      </c>
      <c r="S351" s="161">
        <v>2.6627040000000002</v>
      </c>
      <c r="T351" s="161">
        <v>1.9138184999999999</v>
      </c>
      <c r="U351" s="161">
        <v>0</v>
      </c>
      <c r="V351" s="161">
        <v>0</v>
      </c>
      <c r="W351" s="161">
        <v>0.73471874999999986</v>
      </c>
      <c r="X351" s="161">
        <v>0.56516826923076913</v>
      </c>
      <c r="Y351" s="161"/>
      <c r="Z351" s="162"/>
    </row>
    <row r="352" spans="2:26" hidden="1" outlineLevel="2">
      <c r="B352" s="159" t="str">
        <f t="shared" si="13"/>
        <v>6-month</v>
      </c>
      <c r="C352" s="160">
        <f t="shared" si="14"/>
        <v>45839</v>
      </c>
      <c r="G352" s="161">
        <v>1.426385</v>
      </c>
      <c r="H352" s="161">
        <v>1.0697887500000001</v>
      </c>
      <c r="I352" s="161">
        <v>2.8372607999999993</v>
      </c>
      <c r="J352" s="161">
        <v>2.4471374399999992</v>
      </c>
      <c r="K352" s="161">
        <v>7.931826</v>
      </c>
      <c r="L352" s="161">
        <v>4.9573912500000006</v>
      </c>
      <c r="M352" s="161">
        <v>0</v>
      </c>
      <c r="N352" s="161">
        <v>0</v>
      </c>
      <c r="O352" s="161">
        <v>0</v>
      </c>
      <c r="P352" s="161">
        <v>0</v>
      </c>
      <c r="Q352" s="161">
        <v>2.46496</v>
      </c>
      <c r="R352" s="161">
        <v>2.46496</v>
      </c>
      <c r="S352" s="161">
        <v>2.6599319999999995</v>
      </c>
      <c r="T352" s="161">
        <v>1.9118261249999995</v>
      </c>
      <c r="U352" s="161">
        <v>0</v>
      </c>
      <c r="V352" s="161">
        <v>0</v>
      </c>
      <c r="W352" s="161">
        <v>0.75432187499999992</v>
      </c>
      <c r="X352" s="161">
        <v>0.58024759615384602</v>
      </c>
      <c r="Y352" s="161"/>
      <c r="Z352" s="162"/>
    </row>
    <row r="353" spans="2:26" hidden="1" outlineLevel="2">
      <c r="B353" s="159" t="str">
        <f t="shared" si="13"/>
        <v>6-month</v>
      </c>
      <c r="C353" s="160">
        <f t="shared" si="14"/>
        <v>45870</v>
      </c>
      <c r="G353" s="161">
        <v>1.490305</v>
      </c>
      <c r="H353" s="161">
        <v>1.1177287499999999</v>
      </c>
      <c r="I353" s="161">
        <v>3.0358944000000005</v>
      </c>
      <c r="J353" s="161">
        <v>2.6184589199999997</v>
      </c>
      <c r="K353" s="161">
        <v>8.0286240000000006</v>
      </c>
      <c r="L353" s="161">
        <v>5.0178900000000004</v>
      </c>
      <c r="M353" s="161">
        <v>0</v>
      </c>
      <c r="N353" s="161">
        <v>0</v>
      </c>
      <c r="O353" s="161">
        <v>0</v>
      </c>
      <c r="P353" s="161">
        <v>0</v>
      </c>
      <c r="Q353" s="161">
        <v>2.6816000000000004</v>
      </c>
      <c r="R353" s="161">
        <v>2.6816000000000004</v>
      </c>
      <c r="S353" s="161">
        <v>2.8461510000000008</v>
      </c>
      <c r="T353" s="161">
        <v>2.0456710312500004</v>
      </c>
      <c r="U353" s="161">
        <v>0</v>
      </c>
      <c r="V353" s="161">
        <v>0</v>
      </c>
      <c r="W353" s="161">
        <v>0.80356875000000005</v>
      </c>
      <c r="X353" s="161">
        <v>0.61812980769230774</v>
      </c>
      <c r="Y353" s="161"/>
      <c r="Z353" s="162"/>
    </row>
    <row r="354" spans="2:26" hidden="1" outlineLevel="2">
      <c r="B354" s="159" t="str">
        <f t="shared" si="13"/>
        <v>6-month</v>
      </c>
      <c r="C354" s="160">
        <f t="shared" si="14"/>
        <v>45901</v>
      </c>
      <c r="G354" s="161">
        <v>0</v>
      </c>
      <c r="H354" s="161">
        <v>0</v>
      </c>
      <c r="I354" s="161">
        <v>0</v>
      </c>
      <c r="J354" s="161">
        <v>0</v>
      </c>
      <c r="K354" s="161">
        <v>0</v>
      </c>
      <c r="L354" s="161">
        <v>0</v>
      </c>
      <c r="M354" s="161">
        <v>0</v>
      </c>
      <c r="N354" s="161">
        <v>0</v>
      </c>
      <c r="O354" s="161">
        <v>0</v>
      </c>
      <c r="P354" s="161">
        <v>0</v>
      </c>
      <c r="Q354" s="161">
        <v>0</v>
      </c>
      <c r="R354" s="161">
        <v>0</v>
      </c>
      <c r="S354" s="161">
        <v>0</v>
      </c>
      <c r="T354" s="161">
        <v>0</v>
      </c>
      <c r="U354" s="161">
        <v>0</v>
      </c>
      <c r="V354" s="161">
        <v>0</v>
      </c>
      <c r="W354" s="161">
        <v>0</v>
      </c>
      <c r="X354" s="161">
        <v>0</v>
      </c>
      <c r="Y354" s="161"/>
      <c r="Z354" s="162"/>
    </row>
    <row r="355" spans="2:26" hidden="1" outlineLevel="2">
      <c r="B355" s="159" t="str">
        <f t="shared" si="13"/>
        <v>6-month</v>
      </c>
      <c r="C355" s="160">
        <f t="shared" si="14"/>
        <v>45931</v>
      </c>
      <c r="G355" s="161">
        <v>0</v>
      </c>
      <c r="H355" s="161">
        <v>0</v>
      </c>
      <c r="I355" s="161">
        <v>0</v>
      </c>
      <c r="J355" s="161">
        <v>0</v>
      </c>
      <c r="K355" s="161">
        <v>0</v>
      </c>
      <c r="L355" s="161">
        <v>0</v>
      </c>
      <c r="M355" s="161">
        <v>0</v>
      </c>
      <c r="N355" s="161">
        <v>0</v>
      </c>
      <c r="O355" s="161">
        <v>0</v>
      </c>
      <c r="P355" s="161">
        <v>0</v>
      </c>
      <c r="Q355" s="161">
        <v>0</v>
      </c>
      <c r="R355" s="161">
        <v>0</v>
      </c>
      <c r="S355" s="161">
        <v>0</v>
      </c>
      <c r="T355" s="161">
        <v>0</v>
      </c>
      <c r="U355" s="161">
        <v>0</v>
      </c>
      <c r="V355" s="161">
        <v>0</v>
      </c>
      <c r="W355" s="161">
        <v>0</v>
      </c>
      <c r="X355" s="161">
        <v>0</v>
      </c>
      <c r="Y355" s="161"/>
      <c r="Z355" s="162"/>
    </row>
    <row r="356" spans="2:26" hidden="1" outlineLevel="2">
      <c r="B356" s="159" t="str">
        <f t="shared" si="13"/>
        <v>6-month</v>
      </c>
      <c r="C356" s="160">
        <f t="shared" si="14"/>
        <v>45962</v>
      </c>
      <c r="G356" s="161">
        <v>0</v>
      </c>
      <c r="H356" s="161">
        <v>0</v>
      </c>
      <c r="I356" s="161">
        <v>0</v>
      </c>
      <c r="J356" s="161">
        <v>0</v>
      </c>
      <c r="K356" s="161">
        <v>0</v>
      </c>
      <c r="L356" s="161">
        <v>0</v>
      </c>
      <c r="M356" s="161">
        <v>0</v>
      </c>
      <c r="N356" s="161">
        <v>0</v>
      </c>
      <c r="O356" s="161">
        <v>0</v>
      </c>
      <c r="P356" s="161">
        <v>0</v>
      </c>
      <c r="Q356" s="161">
        <v>0</v>
      </c>
      <c r="R356" s="161">
        <v>0</v>
      </c>
      <c r="S356" s="161">
        <v>0</v>
      </c>
      <c r="T356" s="161">
        <v>0</v>
      </c>
      <c r="U356" s="161">
        <v>0</v>
      </c>
      <c r="V356" s="161">
        <v>0</v>
      </c>
      <c r="W356" s="161">
        <v>0</v>
      </c>
      <c r="X356" s="161">
        <v>0</v>
      </c>
      <c r="Y356" s="161"/>
      <c r="Z356" s="162"/>
    </row>
    <row r="357" spans="2:26" hidden="1" outlineLevel="2">
      <c r="B357" s="159" t="str">
        <f t="shared" si="13"/>
        <v>6-month</v>
      </c>
      <c r="C357" s="160">
        <f t="shared" si="14"/>
        <v>45992</v>
      </c>
      <c r="G357" s="161">
        <v>0</v>
      </c>
      <c r="H357" s="161">
        <v>0</v>
      </c>
      <c r="I357" s="161">
        <v>0</v>
      </c>
      <c r="J357" s="161">
        <v>0</v>
      </c>
      <c r="K357" s="161">
        <v>0</v>
      </c>
      <c r="L357" s="161">
        <v>0</v>
      </c>
      <c r="M357" s="161">
        <v>0</v>
      </c>
      <c r="N357" s="161">
        <v>0</v>
      </c>
      <c r="O357" s="161">
        <v>0</v>
      </c>
      <c r="P357" s="161">
        <v>0</v>
      </c>
      <c r="Q357" s="161">
        <v>0</v>
      </c>
      <c r="R357" s="161">
        <v>0</v>
      </c>
      <c r="S357" s="161">
        <v>0</v>
      </c>
      <c r="T357" s="161">
        <v>0</v>
      </c>
      <c r="U357" s="161">
        <v>0</v>
      </c>
      <c r="V357" s="161">
        <v>0</v>
      </c>
      <c r="W357" s="161">
        <v>0</v>
      </c>
      <c r="X357" s="161">
        <v>0</v>
      </c>
      <c r="Y357" s="161"/>
      <c r="Z357" s="162"/>
    </row>
    <row r="358" spans="2:26" hidden="1" outlineLevel="2">
      <c r="B358" s="159" t="str">
        <f t="shared" si="13"/>
        <v>6-month</v>
      </c>
      <c r="C358" s="160">
        <f t="shared" si="14"/>
        <v>46023</v>
      </c>
      <c r="G358" s="161">
        <v>0</v>
      </c>
      <c r="H358" s="161">
        <v>0</v>
      </c>
      <c r="I358" s="161">
        <v>0</v>
      </c>
      <c r="J358" s="161">
        <v>0</v>
      </c>
      <c r="K358" s="161">
        <v>0</v>
      </c>
      <c r="L358" s="161">
        <v>0</v>
      </c>
      <c r="M358" s="161">
        <v>0</v>
      </c>
      <c r="N358" s="161">
        <v>0</v>
      </c>
      <c r="O358" s="161">
        <v>0</v>
      </c>
      <c r="P358" s="161">
        <v>0</v>
      </c>
      <c r="Q358" s="161">
        <v>0</v>
      </c>
      <c r="R358" s="161">
        <v>0</v>
      </c>
      <c r="S358" s="161">
        <v>0</v>
      </c>
      <c r="T358" s="161">
        <v>0</v>
      </c>
      <c r="U358" s="161">
        <v>9.4937512729124194</v>
      </c>
      <c r="V358" s="161">
        <v>6.6456258910386934</v>
      </c>
      <c r="W358" s="161">
        <v>0</v>
      </c>
      <c r="X358" s="161">
        <v>0</v>
      </c>
      <c r="Y358" s="161"/>
      <c r="Z358" s="162"/>
    </row>
    <row r="359" spans="2:26" hidden="1" outlineLevel="2">
      <c r="B359" s="159" t="str">
        <f t="shared" si="13"/>
        <v>6-month</v>
      </c>
      <c r="C359" s="160">
        <f t="shared" si="14"/>
        <v>46054</v>
      </c>
      <c r="G359" s="161">
        <v>0</v>
      </c>
      <c r="H359" s="161">
        <v>0</v>
      </c>
      <c r="I359" s="161">
        <v>0</v>
      </c>
      <c r="J359" s="161">
        <v>0</v>
      </c>
      <c r="K359" s="161">
        <v>0</v>
      </c>
      <c r="L359" s="161">
        <v>0</v>
      </c>
      <c r="M359" s="161">
        <v>0</v>
      </c>
      <c r="N359" s="161">
        <v>0</v>
      </c>
      <c r="O359" s="161">
        <v>0</v>
      </c>
      <c r="P359" s="161">
        <v>0</v>
      </c>
      <c r="Q359" s="161">
        <v>0</v>
      </c>
      <c r="R359" s="161">
        <v>0</v>
      </c>
      <c r="S359" s="161">
        <v>0</v>
      </c>
      <c r="T359" s="161">
        <v>0</v>
      </c>
      <c r="U359" s="161">
        <v>9.4937512729124194</v>
      </c>
      <c r="V359" s="161">
        <v>6.6456258910386934</v>
      </c>
      <c r="W359" s="161">
        <v>0</v>
      </c>
      <c r="X359" s="161">
        <v>0</v>
      </c>
      <c r="Y359" s="161"/>
      <c r="Z359" s="162"/>
    </row>
    <row r="360" spans="2:26" hidden="1" outlineLevel="2">
      <c r="B360" s="159" t="str">
        <f t="shared" ref="B360:B423" si="15">$C$294</f>
        <v>6-month</v>
      </c>
      <c r="C360" s="160">
        <f t="shared" si="14"/>
        <v>46082</v>
      </c>
      <c r="G360" s="161">
        <v>0</v>
      </c>
      <c r="H360" s="161">
        <v>0</v>
      </c>
      <c r="I360" s="161">
        <v>0</v>
      </c>
      <c r="J360" s="161">
        <v>0</v>
      </c>
      <c r="K360" s="161">
        <v>0</v>
      </c>
      <c r="L360" s="161">
        <v>0</v>
      </c>
      <c r="M360" s="161">
        <v>0</v>
      </c>
      <c r="N360" s="161">
        <v>0</v>
      </c>
      <c r="O360" s="161">
        <v>0</v>
      </c>
      <c r="P360" s="161">
        <v>0</v>
      </c>
      <c r="Q360" s="161">
        <v>0</v>
      </c>
      <c r="R360" s="161">
        <v>0</v>
      </c>
      <c r="S360" s="161">
        <v>0</v>
      </c>
      <c r="T360" s="161">
        <v>0</v>
      </c>
      <c r="U360" s="161">
        <v>9.4937512729124194</v>
      </c>
      <c r="V360" s="161">
        <v>6.6456258910386934</v>
      </c>
      <c r="W360" s="161">
        <v>0</v>
      </c>
      <c r="X360" s="161">
        <v>0</v>
      </c>
      <c r="Y360" s="161"/>
      <c r="Z360" s="162"/>
    </row>
    <row r="361" spans="2:26" hidden="1" outlineLevel="2">
      <c r="B361" s="159" t="str">
        <f t="shared" si="15"/>
        <v>6-month</v>
      </c>
      <c r="C361" s="160">
        <f t="shared" si="14"/>
        <v>46113</v>
      </c>
      <c r="G361" s="161">
        <v>0</v>
      </c>
      <c r="H361" s="161">
        <v>0</v>
      </c>
      <c r="I361" s="161">
        <v>0</v>
      </c>
      <c r="J361" s="161">
        <v>0</v>
      </c>
      <c r="K361" s="161">
        <v>0</v>
      </c>
      <c r="L361" s="161">
        <v>0</v>
      </c>
      <c r="M361" s="161">
        <v>0</v>
      </c>
      <c r="N361" s="161">
        <v>0</v>
      </c>
      <c r="O361" s="161">
        <v>0</v>
      </c>
      <c r="P361" s="161">
        <v>0</v>
      </c>
      <c r="Q361" s="161">
        <v>0</v>
      </c>
      <c r="R361" s="161">
        <v>0</v>
      </c>
      <c r="S361" s="161">
        <v>0</v>
      </c>
      <c r="T361" s="161">
        <v>0</v>
      </c>
      <c r="U361" s="161">
        <v>9.4937512729124194</v>
      </c>
      <c r="V361" s="161">
        <v>6.6456258910386934</v>
      </c>
      <c r="W361" s="161">
        <v>0</v>
      </c>
      <c r="X361" s="161">
        <v>0</v>
      </c>
      <c r="Y361" s="161"/>
      <c r="Z361" s="162"/>
    </row>
    <row r="362" spans="2:26" hidden="1" outlineLevel="2">
      <c r="B362" s="159" t="str">
        <f t="shared" si="15"/>
        <v>6-month</v>
      </c>
      <c r="C362" s="160">
        <f t="shared" si="14"/>
        <v>46143</v>
      </c>
      <c r="G362" s="161">
        <v>0</v>
      </c>
      <c r="H362" s="161">
        <v>0</v>
      </c>
      <c r="I362" s="161">
        <v>0</v>
      </c>
      <c r="J362" s="161">
        <v>0</v>
      </c>
      <c r="K362" s="161">
        <v>0</v>
      </c>
      <c r="L362" s="161">
        <v>0</v>
      </c>
      <c r="M362" s="161">
        <v>0</v>
      </c>
      <c r="N362" s="161">
        <v>0</v>
      </c>
      <c r="O362" s="161">
        <v>0</v>
      </c>
      <c r="P362" s="161">
        <v>0</v>
      </c>
      <c r="Q362" s="161">
        <v>0</v>
      </c>
      <c r="R362" s="161">
        <v>0</v>
      </c>
      <c r="S362" s="161">
        <v>0</v>
      </c>
      <c r="T362" s="161">
        <v>0</v>
      </c>
      <c r="U362" s="161">
        <v>9.4937512729124194</v>
      </c>
      <c r="V362" s="161">
        <v>6.6456258910386934</v>
      </c>
      <c r="W362" s="161">
        <v>0</v>
      </c>
      <c r="X362" s="161">
        <v>0</v>
      </c>
      <c r="Y362" s="161"/>
      <c r="Z362" s="162"/>
    </row>
    <row r="363" spans="2:26" hidden="1" outlineLevel="2">
      <c r="B363" s="159" t="str">
        <f t="shared" si="15"/>
        <v>6-month</v>
      </c>
      <c r="C363" s="160">
        <f t="shared" si="14"/>
        <v>46174</v>
      </c>
      <c r="G363" s="161">
        <v>0</v>
      </c>
      <c r="H363" s="161">
        <v>0</v>
      </c>
      <c r="I363" s="161">
        <v>0</v>
      </c>
      <c r="J363" s="161">
        <v>0</v>
      </c>
      <c r="K363" s="161">
        <v>0</v>
      </c>
      <c r="L363" s="161">
        <v>0</v>
      </c>
      <c r="M363" s="161">
        <v>15</v>
      </c>
      <c r="N363" s="161">
        <v>7.5</v>
      </c>
      <c r="O363" s="161">
        <v>0</v>
      </c>
      <c r="P363" s="161">
        <v>0</v>
      </c>
      <c r="Q363" s="161">
        <v>0</v>
      </c>
      <c r="R363" s="161">
        <v>0</v>
      </c>
      <c r="S363" s="161">
        <v>0</v>
      </c>
      <c r="T363" s="161">
        <v>0</v>
      </c>
      <c r="U363" s="161">
        <v>9.4937512729124194</v>
      </c>
      <c r="V363" s="161">
        <v>6.6456258910386934</v>
      </c>
      <c r="W363" s="161">
        <v>0</v>
      </c>
      <c r="X363" s="161">
        <v>0</v>
      </c>
      <c r="Y363" s="161"/>
      <c r="Z363" s="162"/>
    </row>
    <row r="364" spans="2:26" hidden="1" outlineLevel="2">
      <c r="B364" s="159" t="str">
        <f t="shared" si="15"/>
        <v>6-month</v>
      </c>
      <c r="C364" s="160">
        <f t="shared" ref="C364:C427" si="16">EDATE(C363,1)</f>
        <v>46204</v>
      </c>
      <c r="G364" s="161">
        <v>0</v>
      </c>
      <c r="H364" s="161">
        <v>0</v>
      </c>
      <c r="I364" s="161">
        <v>0</v>
      </c>
      <c r="J364" s="161">
        <v>0</v>
      </c>
      <c r="K364" s="161">
        <v>0</v>
      </c>
      <c r="L364" s="161">
        <v>0</v>
      </c>
      <c r="M364" s="161">
        <v>15</v>
      </c>
      <c r="N364" s="161">
        <v>7.5</v>
      </c>
      <c r="O364" s="161">
        <v>0</v>
      </c>
      <c r="P364" s="161">
        <v>0</v>
      </c>
      <c r="Q364" s="161">
        <v>0</v>
      </c>
      <c r="R364" s="161">
        <v>0</v>
      </c>
      <c r="S364" s="161">
        <v>0</v>
      </c>
      <c r="T364" s="161">
        <v>0</v>
      </c>
      <c r="U364" s="161">
        <v>9.4937512729124194</v>
      </c>
      <c r="V364" s="161">
        <v>6.6456258910386934</v>
      </c>
      <c r="W364" s="161">
        <v>0</v>
      </c>
      <c r="X364" s="161">
        <v>0</v>
      </c>
      <c r="Y364" s="161"/>
      <c r="Z364" s="162"/>
    </row>
    <row r="365" spans="2:26" hidden="1" outlineLevel="2">
      <c r="B365" s="159" t="str">
        <f t="shared" si="15"/>
        <v>6-month</v>
      </c>
      <c r="C365" s="160">
        <f t="shared" si="16"/>
        <v>46235</v>
      </c>
      <c r="G365" s="161">
        <v>0</v>
      </c>
      <c r="H365" s="161">
        <v>0</v>
      </c>
      <c r="I365" s="161">
        <v>0</v>
      </c>
      <c r="J365" s="161">
        <v>0</v>
      </c>
      <c r="K365" s="161">
        <v>0</v>
      </c>
      <c r="L365" s="161">
        <v>0</v>
      </c>
      <c r="M365" s="161">
        <v>15</v>
      </c>
      <c r="N365" s="161">
        <v>7.5</v>
      </c>
      <c r="O365" s="161">
        <v>0</v>
      </c>
      <c r="P365" s="161">
        <v>0</v>
      </c>
      <c r="Q365" s="161">
        <v>0</v>
      </c>
      <c r="R365" s="161">
        <v>0</v>
      </c>
      <c r="S365" s="161">
        <v>0</v>
      </c>
      <c r="T365" s="161">
        <v>0</v>
      </c>
      <c r="U365" s="161">
        <v>9.4937512729124194</v>
      </c>
      <c r="V365" s="161">
        <v>6.6456258910386934</v>
      </c>
      <c r="W365" s="161">
        <v>0</v>
      </c>
      <c r="X365" s="161">
        <v>0</v>
      </c>
      <c r="Y365" s="161"/>
      <c r="Z365" s="162"/>
    </row>
    <row r="366" spans="2:26" hidden="1" outlineLevel="2">
      <c r="B366" s="159" t="str">
        <f t="shared" si="15"/>
        <v>6-month</v>
      </c>
      <c r="C366" s="160">
        <f t="shared" si="16"/>
        <v>46266</v>
      </c>
      <c r="G366" s="161">
        <v>0</v>
      </c>
      <c r="H366" s="161">
        <v>0</v>
      </c>
      <c r="I366" s="161">
        <v>0</v>
      </c>
      <c r="J366" s="161">
        <v>0</v>
      </c>
      <c r="K366" s="161">
        <v>0</v>
      </c>
      <c r="L366" s="161">
        <v>0</v>
      </c>
      <c r="M366" s="161">
        <v>15</v>
      </c>
      <c r="N366" s="161">
        <v>7.5</v>
      </c>
      <c r="O366" s="161">
        <v>0</v>
      </c>
      <c r="P366" s="161">
        <v>0</v>
      </c>
      <c r="Q366" s="161">
        <v>0</v>
      </c>
      <c r="R366" s="161">
        <v>0</v>
      </c>
      <c r="S366" s="161">
        <v>0</v>
      </c>
      <c r="T366" s="161">
        <v>0</v>
      </c>
      <c r="U366" s="161">
        <v>9.4937512729124194</v>
      </c>
      <c r="V366" s="161">
        <v>6.6456258910386934</v>
      </c>
      <c r="W366" s="161">
        <v>0</v>
      </c>
      <c r="X366" s="161">
        <v>0</v>
      </c>
      <c r="Y366" s="161"/>
      <c r="Z366" s="162"/>
    </row>
    <row r="367" spans="2:26" hidden="1" outlineLevel="2">
      <c r="B367" s="159" t="str">
        <f t="shared" si="15"/>
        <v>6-month</v>
      </c>
      <c r="C367" s="160">
        <f t="shared" si="16"/>
        <v>46296</v>
      </c>
      <c r="G367" s="161">
        <v>0</v>
      </c>
      <c r="H367" s="161">
        <v>0</v>
      </c>
      <c r="I367" s="161">
        <v>0</v>
      </c>
      <c r="J367" s="161">
        <v>0</v>
      </c>
      <c r="K367" s="161">
        <v>0</v>
      </c>
      <c r="L367" s="161">
        <v>0</v>
      </c>
      <c r="M367" s="161">
        <v>15</v>
      </c>
      <c r="N367" s="161">
        <v>7.5</v>
      </c>
      <c r="O367" s="161">
        <v>0</v>
      </c>
      <c r="P367" s="161">
        <v>0</v>
      </c>
      <c r="Q367" s="161">
        <v>0</v>
      </c>
      <c r="R367" s="161">
        <v>0</v>
      </c>
      <c r="S367" s="161">
        <v>0</v>
      </c>
      <c r="T367" s="161">
        <v>0</v>
      </c>
      <c r="U367" s="161">
        <v>9.4937512729124194</v>
      </c>
      <c r="V367" s="161">
        <v>6.6456258910386934</v>
      </c>
      <c r="W367" s="161">
        <v>0</v>
      </c>
      <c r="X367" s="161">
        <v>0</v>
      </c>
      <c r="Y367" s="161"/>
      <c r="Z367" s="162"/>
    </row>
    <row r="368" spans="2:26" hidden="1" outlineLevel="2">
      <c r="B368" s="159" t="str">
        <f t="shared" si="15"/>
        <v>6-month</v>
      </c>
      <c r="C368" s="160">
        <f t="shared" si="16"/>
        <v>46327</v>
      </c>
      <c r="G368" s="161">
        <v>0</v>
      </c>
      <c r="H368" s="161">
        <v>0</v>
      </c>
      <c r="I368" s="161">
        <v>0</v>
      </c>
      <c r="J368" s="161">
        <v>0</v>
      </c>
      <c r="K368" s="161">
        <v>0</v>
      </c>
      <c r="L368" s="161">
        <v>0</v>
      </c>
      <c r="M368" s="161">
        <v>15</v>
      </c>
      <c r="N368" s="161">
        <v>7.5</v>
      </c>
      <c r="O368" s="161">
        <v>0</v>
      </c>
      <c r="P368" s="161">
        <v>0</v>
      </c>
      <c r="Q368" s="161">
        <v>0</v>
      </c>
      <c r="R368" s="161">
        <v>0</v>
      </c>
      <c r="S368" s="161">
        <v>0</v>
      </c>
      <c r="T368" s="161">
        <v>0</v>
      </c>
      <c r="U368" s="161">
        <v>9.4937512729124194</v>
      </c>
      <c r="V368" s="161">
        <v>6.6456258910386934</v>
      </c>
      <c r="W368" s="161">
        <v>0</v>
      </c>
      <c r="X368" s="161">
        <v>0</v>
      </c>
      <c r="Y368" s="161"/>
      <c r="Z368" s="162"/>
    </row>
    <row r="369" spans="2:26" hidden="1" outlineLevel="2">
      <c r="B369" s="159" t="str">
        <f t="shared" si="15"/>
        <v>6-month</v>
      </c>
      <c r="C369" s="160">
        <f t="shared" si="16"/>
        <v>46357</v>
      </c>
      <c r="G369" s="161">
        <v>0</v>
      </c>
      <c r="H369" s="161">
        <v>0</v>
      </c>
      <c r="I369" s="161">
        <v>0</v>
      </c>
      <c r="J369" s="161">
        <v>0</v>
      </c>
      <c r="K369" s="161">
        <v>0</v>
      </c>
      <c r="L369" s="161">
        <v>0</v>
      </c>
      <c r="M369" s="161">
        <v>15</v>
      </c>
      <c r="N369" s="161">
        <v>7.5</v>
      </c>
      <c r="O369" s="161">
        <v>0</v>
      </c>
      <c r="P369" s="161">
        <v>0</v>
      </c>
      <c r="Q369" s="161">
        <v>0</v>
      </c>
      <c r="R369" s="161">
        <v>0</v>
      </c>
      <c r="S369" s="161">
        <v>0</v>
      </c>
      <c r="T369" s="161">
        <v>0</v>
      </c>
      <c r="U369" s="161">
        <v>9.4937512729124194</v>
      </c>
      <c r="V369" s="161">
        <v>6.6456258910386934</v>
      </c>
      <c r="W369" s="161">
        <v>0</v>
      </c>
      <c r="X369" s="161">
        <v>0</v>
      </c>
      <c r="Y369" s="161"/>
      <c r="Z369" s="162"/>
    </row>
    <row r="370" spans="2:26" hidden="1" outlineLevel="2">
      <c r="B370" s="159" t="str">
        <f t="shared" si="15"/>
        <v>6-month</v>
      </c>
      <c r="C370" s="160">
        <f t="shared" si="16"/>
        <v>46388</v>
      </c>
      <c r="G370" s="161">
        <v>0</v>
      </c>
      <c r="H370" s="161">
        <v>0</v>
      </c>
      <c r="I370" s="161">
        <v>0</v>
      </c>
      <c r="J370" s="161">
        <v>0</v>
      </c>
      <c r="K370" s="161">
        <v>0</v>
      </c>
      <c r="L370" s="161">
        <v>0</v>
      </c>
      <c r="M370" s="161">
        <v>15</v>
      </c>
      <c r="N370" s="161">
        <v>7.5</v>
      </c>
      <c r="O370" s="161">
        <v>0</v>
      </c>
      <c r="P370" s="161">
        <v>0</v>
      </c>
      <c r="Q370" s="161">
        <v>0</v>
      </c>
      <c r="R370" s="161">
        <v>0</v>
      </c>
      <c r="S370" s="161">
        <v>0</v>
      </c>
      <c r="T370" s="161">
        <v>0</v>
      </c>
      <c r="U370" s="161">
        <v>0</v>
      </c>
      <c r="V370" s="161">
        <v>0</v>
      </c>
      <c r="W370" s="161">
        <v>0</v>
      </c>
      <c r="X370" s="161">
        <v>0</v>
      </c>
      <c r="Y370" s="161"/>
      <c r="Z370" s="162"/>
    </row>
    <row r="371" spans="2:26" hidden="1" outlineLevel="2">
      <c r="B371" s="159" t="str">
        <f t="shared" si="15"/>
        <v>6-month</v>
      </c>
      <c r="C371" s="160">
        <f t="shared" si="16"/>
        <v>46419</v>
      </c>
      <c r="G371" s="161">
        <v>0</v>
      </c>
      <c r="H371" s="161">
        <v>0</v>
      </c>
      <c r="I371" s="161">
        <v>0</v>
      </c>
      <c r="J371" s="161">
        <v>0</v>
      </c>
      <c r="K371" s="161">
        <v>0</v>
      </c>
      <c r="L371" s="161">
        <v>0</v>
      </c>
      <c r="M371" s="161">
        <v>15</v>
      </c>
      <c r="N371" s="161">
        <v>7.5</v>
      </c>
      <c r="O371" s="161">
        <v>0</v>
      </c>
      <c r="P371" s="161">
        <v>0</v>
      </c>
      <c r="Q371" s="161">
        <v>0</v>
      </c>
      <c r="R371" s="161">
        <v>0</v>
      </c>
      <c r="S371" s="161">
        <v>0</v>
      </c>
      <c r="T371" s="161">
        <v>0</v>
      </c>
      <c r="U371" s="161">
        <v>0</v>
      </c>
      <c r="V371" s="161">
        <v>0</v>
      </c>
      <c r="W371" s="161">
        <v>0</v>
      </c>
      <c r="X371" s="161">
        <v>0</v>
      </c>
      <c r="Y371" s="161"/>
      <c r="Z371" s="162"/>
    </row>
    <row r="372" spans="2:26" hidden="1" outlineLevel="2">
      <c r="B372" s="159" t="str">
        <f t="shared" si="15"/>
        <v>6-month</v>
      </c>
      <c r="C372" s="160">
        <f t="shared" si="16"/>
        <v>46447</v>
      </c>
      <c r="G372" s="161">
        <v>0</v>
      </c>
      <c r="H372" s="161">
        <v>0</v>
      </c>
      <c r="I372" s="161">
        <v>0</v>
      </c>
      <c r="J372" s="161">
        <v>0</v>
      </c>
      <c r="K372" s="161">
        <v>0</v>
      </c>
      <c r="L372" s="161">
        <v>0</v>
      </c>
      <c r="M372" s="161">
        <v>15</v>
      </c>
      <c r="N372" s="161">
        <v>7.5</v>
      </c>
      <c r="O372" s="161">
        <v>0</v>
      </c>
      <c r="P372" s="161">
        <v>0</v>
      </c>
      <c r="Q372" s="161">
        <v>0</v>
      </c>
      <c r="R372" s="161">
        <v>0</v>
      </c>
      <c r="S372" s="161">
        <v>0</v>
      </c>
      <c r="T372" s="161">
        <v>0</v>
      </c>
      <c r="U372" s="161">
        <v>0</v>
      </c>
      <c r="V372" s="161">
        <v>0</v>
      </c>
      <c r="W372" s="161">
        <v>0</v>
      </c>
      <c r="X372" s="161">
        <v>0</v>
      </c>
      <c r="Y372" s="161"/>
      <c r="Z372" s="162"/>
    </row>
    <row r="373" spans="2:26" hidden="1" outlineLevel="2">
      <c r="B373" s="159" t="str">
        <f t="shared" si="15"/>
        <v>6-month</v>
      </c>
      <c r="C373" s="160">
        <f t="shared" si="16"/>
        <v>46478</v>
      </c>
      <c r="G373" s="161">
        <v>0</v>
      </c>
      <c r="H373" s="161">
        <v>0</v>
      </c>
      <c r="I373" s="161">
        <v>0</v>
      </c>
      <c r="J373" s="161">
        <v>0</v>
      </c>
      <c r="K373" s="161">
        <v>0</v>
      </c>
      <c r="L373" s="161">
        <v>0</v>
      </c>
      <c r="M373" s="161">
        <v>15</v>
      </c>
      <c r="N373" s="161">
        <v>7.5</v>
      </c>
      <c r="O373" s="161">
        <v>0</v>
      </c>
      <c r="P373" s="161">
        <v>0</v>
      </c>
      <c r="Q373" s="161">
        <v>0</v>
      </c>
      <c r="R373" s="161">
        <v>0</v>
      </c>
      <c r="S373" s="161">
        <v>0</v>
      </c>
      <c r="T373" s="161">
        <v>0</v>
      </c>
      <c r="U373" s="161">
        <v>0</v>
      </c>
      <c r="V373" s="161">
        <v>0</v>
      </c>
      <c r="W373" s="161">
        <v>0</v>
      </c>
      <c r="X373" s="161">
        <v>0</v>
      </c>
      <c r="Y373" s="161"/>
      <c r="Z373" s="162"/>
    </row>
    <row r="374" spans="2:26" hidden="1" outlineLevel="2">
      <c r="B374" s="159" t="str">
        <f t="shared" si="15"/>
        <v>6-month</v>
      </c>
      <c r="C374" s="160">
        <f t="shared" si="16"/>
        <v>46508</v>
      </c>
      <c r="G374" s="161">
        <v>0</v>
      </c>
      <c r="H374" s="161">
        <v>0</v>
      </c>
      <c r="I374" s="161">
        <v>0</v>
      </c>
      <c r="J374" s="161">
        <v>0</v>
      </c>
      <c r="K374" s="161">
        <v>0</v>
      </c>
      <c r="L374" s="161">
        <v>0</v>
      </c>
      <c r="M374" s="161">
        <v>15</v>
      </c>
      <c r="N374" s="161">
        <v>7.5</v>
      </c>
      <c r="O374" s="161">
        <v>0</v>
      </c>
      <c r="P374" s="161">
        <v>0</v>
      </c>
      <c r="Q374" s="161">
        <v>0</v>
      </c>
      <c r="R374" s="161">
        <v>0</v>
      </c>
      <c r="S374" s="161">
        <v>0</v>
      </c>
      <c r="T374" s="161">
        <v>0</v>
      </c>
      <c r="U374" s="161">
        <v>0</v>
      </c>
      <c r="V374" s="161">
        <v>0</v>
      </c>
      <c r="W374" s="161">
        <v>0</v>
      </c>
      <c r="X374" s="161">
        <v>0</v>
      </c>
      <c r="Y374" s="161"/>
      <c r="Z374" s="162"/>
    </row>
    <row r="375" spans="2:26" hidden="1" outlineLevel="2">
      <c r="B375" s="159" t="str">
        <f t="shared" si="15"/>
        <v>6-month</v>
      </c>
      <c r="C375" s="160">
        <f t="shared" si="16"/>
        <v>46539</v>
      </c>
      <c r="G375" s="161">
        <v>0</v>
      </c>
      <c r="H375" s="161">
        <v>0</v>
      </c>
      <c r="I375" s="161">
        <v>0</v>
      </c>
      <c r="J375" s="161">
        <v>0</v>
      </c>
      <c r="K375" s="161">
        <v>0</v>
      </c>
      <c r="L375" s="161">
        <v>0</v>
      </c>
      <c r="M375" s="161">
        <v>0</v>
      </c>
      <c r="N375" s="161">
        <v>0</v>
      </c>
      <c r="O375" s="161">
        <v>18.75</v>
      </c>
      <c r="P375" s="161">
        <v>9.375</v>
      </c>
      <c r="Q375" s="161">
        <v>0</v>
      </c>
      <c r="R375" s="161">
        <v>0</v>
      </c>
      <c r="S375" s="161">
        <v>0</v>
      </c>
      <c r="T375" s="161">
        <v>0</v>
      </c>
      <c r="U375" s="161">
        <v>0</v>
      </c>
      <c r="V375" s="161">
        <v>0</v>
      </c>
      <c r="W375" s="161">
        <v>0</v>
      </c>
      <c r="X375" s="161">
        <v>0</v>
      </c>
      <c r="Y375" s="161"/>
      <c r="Z375" s="162"/>
    </row>
    <row r="376" spans="2:26" hidden="1" outlineLevel="2">
      <c r="B376" s="159" t="str">
        <f t="shared" si="15"/>
        <v>6-month</v>
      </c>
      <c r="C376" s="160">
        <f t="shared" si="16"/>
        <v>46569</v>
      </c>
      <c r="G376" s="161">
        <v>0</v>
      </c>
      <c r="H376" s="161">
        <v>0</v>
      </c>
      <c r="I376" s="161">
        <v>0</v>
      </c>
      <c r="J376" s="161">
        <v>0</v>
      </c>
      <c r="K376" s="161">
        <v>0</v>
      </c>
      <c r="L376" s="161">
        <v>0</v>
      </c>
      <c r="M376" s="161">
        <v>0</v>
      </c>
      <c r="N376" s="161">
        <v>0</v>
      </c>
      <c r="O376" s="161">
        <v>18.75</v>
      </c>
      <c r="P376" s="161">
        <v>9.375</v>
      </c>
      <c r="Q376" s="161">
        <v>0</v>
      </c>
      <c r="R376" s="161">
        <v>0</v>
      </c>
      <c r="S376" s="161">
        <v>0</v>
      </c>
      <c r="T376" s="161">
        <v>0</v>
      </c>
      <c r="U376" s="161">
        <v>0</v>
      </c>
      <c r="V376" s="161">
        <v>0</v>
      </c>
      <c r="W376" s="161">
        <v>0</v>
      </c>
      <c r="X376" s="161">
        <v>0</v>
      </c>
      <c r="Y376" s="161"/>
      <c r="Z376" s="162"/>
    </row>
    <row r="377" spans="2:26" hidden="1" outlineLevel="2">
      <c r="B377" s="159" t="str">
        <f t="shared" si="15"/>
        <v>6-month</v>
      </c>
      <c r="C377" s="160">
        <f t="shared" si="16"/>
        <v>46600</v>
      </c>
      <c r="G377" s="161">
        <v>0</v>
      </c>
      <c r="H377" s="161">
        <v>0</v>
      </c>
      <c r="I377" s="161">
        <v>0</v>
      </c>
      <c r="J377" s="161">
        <v>0</v>
      </c>
      <c r="K377" s="161">
        <v>0</v>
      </c>
      <c r="L377" s="161">
        <v>0</v>
      </c>
      <c r="M377" s="161">
        <v>0</v>
      </c>
      <c r="N377" s="161">
        <v>0</v>
      </c>
      <c r="O377" s="161">
        <v>18.75</v>
      </c>
      <c r="P377" s="161">
        <v>9.375</v>
      </c>
      <c r="Q377" s="161">
        <v>0</v>
      </c>
      <c r="R377" s="161">
        <v>0</v>
      </c>
      <c r="S377" s="161">
        <v>0</v>
      </c>
      <c r="T377" s="161">
        <v>0</v>
      </c>
      <c r="U377" s="161">
        <v>0</v>
      </c>
      <c r="V377" s="161">
        <v>0</v>
      </c>
      <c r="W377" s="161">
        <v>0</v>
      </c>
      <c r="X377" s="161">
        <v>0</v>
      </c>
      <c r="Y377" s="161"/>
      <c r="Z377" s="162"/>
    </row>
    <row r="378" spans="2:26" hidden="1" outlineLevel="2">
      <c r="B378" s="159" t="str">
        <f t="shared" si="15"/>
        <v>6-month</v>
      </c>
      <c r="C378" s="160">
        <f t="shared" si="16"/>
        <v>46631</v>
      </c>
      <c r="G378" s="161">
        <v>0</v>
      </c>
      <c r="H378" s="161">
        <v>0</v>
      </c>
      <c r="I378" s="161">
        <v>0</v>
      </c>
      <c r="J378" s="161">
        <v>0</v>
      </c>
      <c r="K378" s="161">
        <v>0</v>
      </c>
      <c r="L378" s="161">
        <v>0</v>
      </c>
      <c r="M378" s="161">
        <v>0</v>
      </c>
      <c r="N378" s="161">
        <v>0</v>
      </c>
      <c r="O378" s="161">
        <v>18.75</v>
      </c>
      <c r="P378" s="161">
        <v>9.375</v>
      </c>
      <c r="Q378" s="161">
        <v>0</v>
      </c>
      <c r="R378" s="161">
        <v>0</v>
      </c>
      <c r="S378" s="161">
        <v>0</v>
      </c>
      <c r="T378" s="161">
        <v>0</v>
      </c>
      <c r="U378" s="161">
        <v>0</v>
      </c>
      <c r="V378" s="161">
        <v>0</v>
      </c>
      <c r="W378" s="161">
        <v>0</v>
      </c>
      <c r="X378" s="161">
        <v>0</v>
      </c>
      <c r="Y378" s="161"/>
      <c r="Z378" s="162"/>
    </row>
    <row r="379" spans="2:26" hidden="1" outlineLevel="2">
      <c r="B379" s="159" t="str">
        <f t="shared" si="15"/>
        <v>6-month</v>
      </c>
      <c r="C379" s="160">
        <f t="shared" si="16"/>
        <v>46661</v>
      </c>
      <c r="G379" s="161">
        <v>0</v>
      </c>
      <c r="H379" s="161">
        <v>0</v>
      </c>
      <c r="I379" s="161">
        <v>0</v>
      </c>
      <c r="J379" s="161">
        <v>0</v>
      </c>
      <c r="K379" s="161">
        <v>0</v>
      </c>
      <c r="L379" s="161">
        <v>0</v>
      </c>
      <c r="M379" s="161">
        <v>0</v>
      </c>
      <c r="N379" s="161">
        <v>0</v>
      </c>
      <c r="O379" s="161">
        <v>18.75</v>
      </c>
      <c r="P379" s="161">
        <v>9.375</v>
      </c>
      <c r="Q379" s="161">
        <v>0</v>
      </c>
      <c r="R379" s="161">
        <v>0</v>
      </c>
      <c r="S379" s="161">
        <v>0</v>
      </c>
      <c r="T379" s="161">
        <v>0</v>
      </c>
      <c r="U379" s="161">
        <v>0</v>
      </c>
      <c r="V379" s="161">
        <v>0</v>
      </c>
      <c r="W379" s="161">
        <v>0</v>
      </c>
      <c r="X379" s="161">
        <v>0</v>
      </c>
      <c r="Y379" s="161"/>
      <c r="Z379" s="162"/>
    </row>
    <row r="380" spans="2:26" hidden="1" outlineLevel="2">
      <c r="B380" s="159" t="str">
        <f t="shared" si="15"/>
        <v>6-month</v>
      </c>
      <c r="C380" s="160">
        <f t="shared" si="16"/>
        <v>46692</v>
      </c>
      <c r="G380" s="161">
        <v>0</v>
      </c>
      <c r="H380" s="161">
        <v>0</v>
      </c>
      <c r="I380" s="161">
        <v>0</v>
      </c>
      <c r="J380" s="161">
        <v>0</v>
      </c>
      <c r="K380" s="161">
        <v>0</v>
      </c>
      <c r="L380" s="161">
        <v>0</v>
      </c>
      <c r="M380" s="161">
        <v>0</v>
      </c>
      <c r="N380" s="161">
        <v>0</v>
      </c>
      <c r="O380" s="161">
        <v>18.75</v>
      </c>
      <c r="P380" s="161">
        <v>9.375</v>
      </c>
      <c r="Q380" s="161">
        <v>0</v>
      </c>
      <c r="R380" s="161">
        <v>0</v>
      </c>
      <c r="S380" s="161">
        <v>0</v>
      </c>
      <c r="T380" s="161">
        <v>0</v>
      </c>
      <c r="U380" s="161">
        <v>0</v>
      </c>
      <c r="V380" s="161">
        <v>0</v>
      </c>
      <c r="W380" s="161">
        <v>0</v>
      </c>
      <c r="X380" s="161">
        <v>0</v>
      </c>
      <c r="Y380" s="161"/>
      <c r="Z380" s="162"/>
    </row>
    <row r="381" spans="2:26" hidden="1" outlineLevel="2">
      <c r="B381" s="159" t="str">
        <f t="shared" si="15"/>
        <v>6-month</v>
      </c>
      <c r="C381" s="160">
        <f t="shared" si="16"/>
        <v>46722</v>
      </c>
      <c r="G381" s="161">
        <v>0</v>
      </c>
      <c r="H381" s="161">
        <v>0</v>
      </c>
      <c r="I381" s="161">
        <v>0</v>
      </c>
      <c r="J381" s="161">
        <v>0</v>
      </c>
      <c r="K381" s="161">
        <v>0</v>
      </c>
      <c r="L381" s="161">
        <v>0</v>
      </c>
      <c r="M381" s="161">
        <v>0</v>
      </c>
      <c r="N381" s="161">
        <v>0</v>
      </c>
      <c r="O381" s="161">
        <v>18.75</v>
      </c>
      <c r="P381" s="161">
        <v>9.375</v>
      </c>
      <c r="Q381" s="161">
        <v>0</v>
      </c>
      <c r="R381" s="161">
        <v>0</v>
      </c>
      <c r="S381" s="161">
        <v>0</v>
      </c>
      <c r="T381" s="161">
        <v>0</v>
      </c>
      <c r="U381" s="161">
        <v>0</v>
      </c>
      <c r="V381" s="161">
        <v>0</v>
      </c>
      <c r="W381" s="161">
        <v>0</v>
      </c>
      <c r="X381" s="161">
        <v>0</v>
      </c>
      <c r="Y381" s="161"/>
      <c r="Z381" s="162"/>
    </row>
    <row r="382" spans="2:26" hidden="1" outlineLevel="2">
      <c r="B382" s="159" t="str">
        <f t="shared" si="15"/>
        <v>6-month</v>
      </c>
      <c r="C382" s="160">
        <f t="shared" si="16"/>
        <v>46753</v>
      </c>
      <c r="G382" s="161">
        <v>0</v>
      </c>
      <c r="H382" s="161">
        <v>0</v>
      </c>
      <c r="I382" s="161">
        <v>0</v>
      </c>
      <c r="J382" s="161">
        <v>0</v>
      </c>
      <c r="K382" s="161">
        <v>0</v>
      </c>
      <c r="L382" s="161">
        <v>0</v>
      </c>
      <c r="M382" s="161">
        <v>0</v>
      </c>
      <c r="N382" s="161">
        <v>0</v>
      </c>
      <c r="O382" s="161">
        <v>18.75</v>
      </c>
      <c r="P382" s="161">
        <v>9.375</v>
      </c>
      <c r="Q382" s="161">
        <v>0</v>
      </c>
      <c r="R382" s="161">
        <v>0</v>
      </c>
      <c r="S382" s="161">
        <v>0</v>
      </c>
      <c r="T382" s="161">
        <v>0</v>
      </c>
      <c r="U382" s="161">
        <v>0</v>
      </c>
      <c r="V382" s="161">
        <v>0</v>
      </c>
      <c r="W382" s="161">
        <v>0</v>
      </c>
      <c r="X382" s="161">
        <v>0</v>
      </c>
      <c r="Y382" s="161"/>
      <c r="Z382" s="162"/>
    </row>
    <row r="383" spans="2:26" hidden="1" outlineLevel="2">
      <c r="B383" s="159" t="str">
        <f t="shared" si="15"/>
        <v>6-month</v>
      </c>
      <c r="C383" s="160">
        <f t="shared" si="16"/>
        <v>46784</v>
      </c>
      <c r="G383" s="161">
        <v>0</v>
      </c>
      <c r="H383" s="161">
        <v>0</v>
      </c>
      <c r="I383" s="161">
        <v>0</v>
      </c>
      <c r="J383" s="161">
        <v>0</v>
      </c>
      <c r="K383" s="161">
        <v>0</v>
      </c>
      <c r="L383" s="161">
        <v>0</v>
      </c>
      <c r="M383" s="161">
        <v>0</v>
      </c>
      <c r="N383" s="161">
        <v>0</v>
      </c>
      <c r="O383" s="161">
        <v>18.75</v>
      </c>
      <c r="P383" s="161">
        <v>9.375</v>
      </c>
      <c r="Q383" s="161">
        <v>0</v>
      </c>
      <c r="R383" s="161">
        <v>0</v>
      </c>
      <c r="S383" s="161">
        <v>0</v>
      </c>
      <c r="T383" s="161">
        <v>0</v>
      </c>
      <c r="U383" s="161">
        <v>0</v>
      </c>
      <c r="V383" s="161">
        <v>0</v>
      </c>
      <c r="W383" s="161">
        <v>0</v>
      </c>
      <c r="X383" s="161">
        <v>0</v>
      </c>
      <c r="Y383" s="161"/>
      <c r="Z383" s="162"/>
    </row>
    <row r="384" spans="2:26" hidden="1" outlineLevel="2">
      <c r="B384" s="159" t="str">
        <f t="shared" si="15"/>
        <v>6-month</v>
      </c>
      <c r="C384" s="160">
        <f t="shared" si="16"/>
        <v>46813</v>
      </c>
      <c r="G384" s="161">
        <v>0</v>
      </c>
      <c r="H384" s="161">
        <v>0</v>
      </c>
      <c r="I384" s="161">
        <v>0</v>
      </c>
      <c r="J384" s="161">
        <v>0</v>
      </c>
      <c r="K384" s="161">
        <v>0</v>
      </c>
      <c r="L384" s="161">
        <v>0</v>
      </c>
      <c r="M384" s="161">
        <v>0</v>
      </c>
      <c r="N384" s="161">
        <v>0</v>
      </c>
      <c r="O384" s="161">
        <v>18.75</v>
      </c>
      <c r="P384" s="161">
        <v>9.375</v>
      </c>
      <c r="Q384" s="161">
        <v>0</v>
      </c>
      <c r="R384" s="161">
        <v>0</v>
      </c>
      <c r="S384" s="161">
        <v>0</v>
      </c>
      <c r="T384" s="161">
        <v>0</v>
      </c>
      <c r="U384" s="161">
        <v>0</v>
      </c>
      <c r="V384" s="161">
        <v>0</v>
      </c>
      <c r="W384" s="161">
        <v>0</v>
      </c>
      <c r="X384" s="161">
        <v>0</v>
      </c>
      <c r="Y384" s="161"/>
      <c r="Z384" s="162"/>
    </row>
    <row r="385" spans="2:26" hidden="1" outlineLevel="2">
      <c r="B385" s="159" t="str">
        <f t="shared" si="15"/>
        <v>6-month</v>
      </c>
      <c r="C385" s="160">
        <f t="shared" si="16"/>
        <v>46844</v>
      </c>
      <c r="G385" s="161">
        <v>0</v>
      </c>
      <c r="H385" s="161">
        <v>0</v>
      </c>
      <c r="I385" s="161">
        <v>0</v>
      </c>
      <c r="J385" s="161">
        <v>0</v>
      </c>
      <c r="K385" s="161">
        <v>0</v>
      </c>
      <c r="L385" s="161">
        <v>0</v>
      </c>
      <c r="M385" s="161">
        <v>0</v>
      </c>
      <c r="N385" s="161">
        <v>0</v>
      </c>
      <c r="O385" s="161">
        <v>18.75</v>
      </c>
      <c r="P385" s="161">
        <v>9.375</v>
      </c>
      <c r="Q385" s="161">
        <v>0</v>
      </c>
      <c r="R385" s="161">
        <v>0</v>
      </c>
      <c r="S385" s="161">
        <v>0</v>
      </c>
      <c r="T385" s="161">
        <v>0</v>
      </c>
      <c r="U385" s="161">
        <v>0</v>
      </c>
      <c r="V385" s="161">
        <v>0</v>
      </c>
      <c r="W385" s="161">
        <v>0</v>
      </c>
      <c r="X385" s="161">
        <v>0</v>
      </c>
      <c r="Y385" s="161"/>
      <c r="Z385" s="162"/>
    </row>
    <row r="386" spans="2:26" hidden="1" outlineLevel="2">
      <c r="B386" s="159" t="str">
        <f t="shared" si="15"/>
        <v>6-month</v>
      </c>
      <c r="C386" s="160">
        <f t="shared" si="16"/>
        <v>46874</v>
      </c>
      <c r="G386" s="161">
        <v>0</v>
      </c>
      <c r="H386" s="161">
        <v>0</v>
      </c>
      <c r="I386" s="161">
        <v>0</v>
      </c>
      <c r="J386" s="161">
        <v>0</v>
      </c>
      <c r="K386" s="161">
        <v>0</v>
      </c>
      <c r="L386" s="161">
        <v>0</v>
      </c>
      <c r="M386" s="161">
        <v>0</v>
      </c>
      <c r="N386" s="161">
        <v>0</v>
      </c>
      <c r="O386" s="161">
        <v>18.75</v>
      </c>
      <c r="P386" s="161">
        <v>9.375</v>
      </c>
      <c r="Q386" s="161">
        <v>0</v>
      </c>
      <c r="R386" s="161">
        <v>0</v>
      </c>
      <c r="S386" s="161">
        <v>0</v>
      </c>
      <c r="T386" s="161">
        <v>0</v>
      </c>
      <c r="U386" s="161">
        <v>0</v>
      </c>
      <c r="V386" s="161">
        <v>0</v>
      </c>
      <c r="W386" s="161">
        <v>0</v>
      </c>
      <c r="X386" s="161">
        <v>0</v>
      </c>
      <c r="Y386" s="161"/>
      <c r="Z386" s="162"/>
    </row>
    <row r="387" spans="2:26" hidden="1" outlineLevel="2">
      <c r="B387" s="159" t="str">
        <f t="shared" si="15"/>
        <v>6-month</v>
      </c>
      <c r="C387" s="160">
        <f t="shared" si="16"/>
        <v>46905</v>
      </c>
      <c r="G387" s="161">
        <v>0</v>
      </c>
      <c r="H387" s="161">
        <v>0</v>
      </c>
      <c r="I387" s="161">
        <v>0</v>
      </c>
      <c r="J387" s="161">
        <v>0</v>
      </c>
      <c r="K387" s="161">
        <v>0</v>
      </c>
      <c r="L387" s="161">
        <v>0</v>
      </c>
      <c r="M387" s="161">
        <v>0</v>
      </c>
      <c r="N387" s="161">
        <v>0</v>
      </c>
      <c r="O387" s="161">
        <v>0</v>
      </c>
      <c r="P387" s="161">
        <v>0</v>
      </c>
      <c r="Q387" s="161">
        <v>0</v>
      </c>
      <c r="R387" s="161">
        <v>0</v>
      </c>
      <c r="S387" s="161">
        <v>0</v>
      </c>
      <c r="T387" s="161">
        <v>0</v>
      </c>
      <c r="U387" s="161">
        <v>0</v>
      </c>
      <c r="V387" s="161">
        <v>0</v>
      </c>
      <c r="W387" s="161">
        <v>0</v>
      </c>
      <c r="X387" s="161">
        <v>0</v>
      </c>
      <c r="Y387" s="161"/>
      <c r="Z387" s="162"/>
    </row>
    <row r="388" spans="2:26" hidden="1" outlineLevel="2">
      <c r="B388" s="159" t="str">
        <f t="shared" si="15"/>
        <v>6-month</v>
      </c>
      <c r="C388" s="160">
        <f t="shared" si="16"/>
        <v>46935</v>
      </c>
      <c r="G388" s="161">
        <v>0</v>
      </c>
      <c r="H388" s="161">
        <v>0</v>
      </c>
      <c r="I388" s="161">
        <v>0</v>
      </c>
      <c r="J388" s="161">
        <v>0</v>
      </c>
      <c r="K388" s="161">
        <v>0</v>
      </c>
      <c r="L388" s="161">
        <v>0</v>
      </c>
      <c r="M388" s="161">
        <v>0</v>
      </c>
      <c r="N388" s="161">
        <v>0</v>
      </c>
      <c r="O388" s="161">
        <v>0</v>
      </c>
      <c r="P388" s="161">
        <v>0</v>
      </c>
      <c r="Q388" s="161">
        <v>0</v>
      </c>
      <c r="R388" s="161">
        <v>0</v>
      </c>
      <c r="S388" s="161">
        <v>0</v>
      </c>
      <c r="T388" s="161">
        <v>0</v>
      </c>
      <c r="U388" s="161">
        <v>0</v>
      </c>
      <c r="V388" s="161">
        <v>0</v>
      </c>
      <c r="W388" s="161">
        <v>0</v>
      </c>
      <c r="X388" s="161">
        <v>0</v>
      </c>
      <c r="Y388" s="161"/>
      <c r="Z388" s="162"/>
    </row>
    <row r="389" spans="2:26" hidden="1" outlineLevel="2">
      <c r="B389" s="159" t="str">
        <f t="shared" si="15"/>
        <v>6-month</v>
      </c>
      <c r="C389" s="160">
        <f t="shared" si="16"/>
        <v>46966</v>
      </c>
      <c r="G389" s="161">
        <v>0</v>
      </c>
      <c r="H389" s="161">
        <v>0</v>
      </c>
      <c r="I389" s="161">
        <v>0</v>
      </c>
      <c r="J389" s="161">
        <v>0</v>
      </c>
      <c r="K389" s="161">
        <v>0</v>
      </c>
      <c r="L389" s="161">
        <v>0</v>
      </c>
      <c r="M389" s="161">
        <v>0</v>
      </c>
      <c r="N389" s="161">
        <v>0</v>
      </c>
      <c r="O389" s="161">
        <v>0</v>
      </c>
      <c r="P389" s="161">
        <v>0</v>
      </c>
      <c r="Q389" s="161">
        <v>0</v>
      </c>
      <c r="R389" s="161">
        <v>0</v>
      </c>
      <c r="S389" s="161">
        <v>0</v>
      </c>
      <c r="T389" s="161">
        <v>0</v>
      </c>
      <c r="U389" s="161">
        <v>0</v>
      </c>
      <c r="V389" s="161">
        <v>0</v>
      </c>
      <c r="W389" s="161">
        <v>0</v>
      </c>
      <c r="X389" s="161">
        <v>0</v>
      </c>
      <c r="Y389" s="161"/>
      <c r="Z389" s="162"/>
    </row>
    <row r="390" spans="2:26" hidden="1" outlineLevel="2">
      <c r="B390" s="159" t="str">
        <f t="shared" si="15"/>
        <v>6-month</v>
      </c>
      <c r="C390" s="160">
        <f t="shared" si="16"/>
        <v>46997</v>
      </c>
      <c r="G390" s="161">
        <v>0</v>
      </c>
      <c r="H390" s="161">
        <v>0</v>
      </c>
      <c r="I390" s="161">
        <v>0</v>
      </c>
      <c r="J390" s="161">
        <v>0</v>
      </c>
      <c r="K390" s="161">
        <v>0</v>
      </c>
      <c r="L390" s="161">
        <v>0</v>
      </c>
      <c r="M390" s="161">
        <v>0</v>
      </c>
      <c r="N390" s="161">
        <v>0</v>
      </c>
      <c r="O390" s="161">
        <v>0</v>
      </c>
      <c r="P390" s="161">
        <v>0</v>
      </c>
      <c r="Q390" s="161">
        <v>0</v>
      </c>
      <c r="R390" s="161">
        <v>0</v>
      </c>
      <c r="S390" s="161">
        <v>0</v>
      </c>
      <c r="T390" s="161">
        <v>0</v>
      </c>
      <c r="U390" s="161">
        <v>0</v>
      </c>
      <c r="V390" s="161">
        <v>0</v>
      </c>
      <c r="W390" s="161">
        <v>0</v>
      </c>
      <c r="X390" s="161">
        <v>0</v>
      </c>
      <c r="Y390" s="161"/>
      <c r="Z390" s="162"/>
    </row>
    <row r="391" spans="2:26" hidden="1" outlineLevel="2">
      <c r="B391" s="159" t="str">
        <f t="shared" si="15"/>
        <v>6-month</v>
      </c>
      <c r="C391" s="160">
        <f t="shared" si="16"/>
        <v>47027</v>
      </c>
      <c r="G391" s="161">
        <v>0</v>
      </c>
      <c r="H391" s="161">
        <v>0</v>
      </c>
      <c r="I391" s="161">
        <v>0</v>
      </c>
      <c r="J391" s="161">
        <v>0</v>
      </c>
      <c r="K391" s="161">
        <v>0</v>
      </c>
      <c r="L391" s="161">
        <v>0</v>
      </c>
      <c r="M391" s="161">
        <v>0</v>
      </c>
      <c r="N391" s="161">
        <v>0</v>
      </c>
      <c r="O391" s="161">
        <v>0</v>
      </c>
      <c r="P391" s="161">
        <v>0</v>
      </c>
      <c r="Q391" s="161">
        <v>0</v>
      </c>
      <c r="R391" s="161">
        <v>0</v>
      </c>
      <c r="S391" s="161">
        <v>0</v>
      </c>
      <c r="T391" s="161">
        <v>0</v>
      </c>
      <c r="U391" s="161">
        <v>0</v>
      </c>
      <c r="V391" s="161">
        <v>0</v>
      </c>
      <c r="W391" s="161">
        <v>0</v>
      </c>
      <c r="X391" s="161">
        <v>0</v>
      </c>
      <c r="Y391" s="161"/>
      <c r="Z391" s="162"/>
    </row>
    <row r="392" spans="2:26" hidden="1" outlineLevel="2">
      <c r="B392" s="159" t="str">
        <f t="shared" si="15"/>
        <v>6-month</v>
      </c>
      <c r="C392" s="160">
        <f t="shared" si="16"/>
        <v>47058</v>
      </c>
      <c r="G392" s="161">
        <v>0</v>
      </c>
      <c r="H392" s="161">
        <v>0</v>
      </c>
      <c r="I392" s="161">
        <v>0</v>
      </c>
      <c r="J392" s="161">
        <v>0</v>
      </c>
      <c r="K392" s="161">
        <v>0</v>
      </c>
      <c r="L392" s="161">
        <v>0</v>
      </c>
      <c r="M392" s="161">
        <v>0</v>
      </c>
      <c r="N392" s="161">
        <v>0</v>
      </c>
      <c r="O392" s="161">
        <v>0</v>
      </c>
      <c r="P392" s="161">
        <v>0</v>
      </c>
      <c r="Q392" s="161">
        <v>0</v>
      </c>
      <c r="R392" s="161">
        <v>0</v>
      </c>
      <c r="S392" s="161">
        <v>0</v>
      </c>
      <c r="T392" s="161">
        <v>0</v>
      </c>
      <c r="U392" s="161">
        <v>0</v>
      </c>
      <c r="V392" s="161">
        <v>0</v>
      </c>
      <c r="W392" s="161">
        <v>0</v>
      </c>
      <c r="X392" s="161">
        <v>0</v>
      </c>
      <c r="Y392" s="161"/>
      <c r="Z392" s="162"/>
    </row>
    <row r="393" spans="2:26" hidden="1" outlineLevel="2">
      <c r="B393" s="159" t="str">
        <f t="shared" si="15"/>
        <v>6-month</v>
      </c>
      <c r="C393" s="160">
        <f t="shared" si="16"/>
        <v>47088</v>
      </c>
      <c r="G393" s="161">
        <v>0</v>
      </c>
      <c r="H393" s="161">
        <v>0</v>
      </c>
      <c r="I393" s="161">
        <v>0</v>
      </c>
      <c r="J393" s="161">
        <v>0</v>
      </c>
      <c r="K393" s="161">
        <v>0</v>
      </c>
      <c r="L393" s="161">
        <v>0</v>
      </c>
      <c r="M393" s="161">
        <v>0</v>
      </c>
      <c r="N393" s="161">
        <v>0</v>
      </c>
      <c r="O393" s="161">
        <v>0</v>
      </c>
      <c r="P393" s="161">
        <v>0</v>
      </c>
      <c r="Q393" s="161">
        <v>0</v>
      </c>
      <c r="R393" s="161">
        <v>0</v>
      </c>
      <c r="S393" s="161">
        <v>0</v>
      </c>
      <c r="T393" s="161">
        <v>0</v>
      </c>
      <c r="U393" s="161">
        <v>0</v>
      </c>
      <c r="V393" s="161">
        <v>0</v>
      </c>
      <c r="W393" s="161">
        <v>0</v>
      </c>
      <c r="X393" s="161">
        <v>0</v>
      </c>
      <c r="Y393" s="161"/>
      <c r="Z393" s="162"/>
    </row>
    <row r="394" spans="2:26" hidden="1" outlineLevel="2">
      <c r="B394" s="159" t="str">
        <f t="shared" si="15"/>
        <v>6-month</v>
      </c>
      <c r="C394" s="160">
        <f t="shared" si="16"/>
        <v>47119</v>
      </c>
      <c r="G394" s="161">
        <v>0</v>
      </c>
      <c r="H394" s="161">
        <v>0</v>
      </c>
      <c r="I394" s="161">
        <v>0</v>
      </c>
      <c r="J394" s="161">
        <v>0</v>
      </c>
      <c r="K394" s="161">
        <v>0</v>
      </c>
      <c r="L394" s="161">
        <v>0</v>
      </c>
      <c r="M394" s="161">
        <v>0</v>
      </c>
      <c r="N394" s="161">
        <v>0</v>
      </c>
      <c r="O394" s="161">
        <v>0</v>
      </c>
      <c r="P394" s="161">
        <v>0</v>
      </c>
      <c r="Q394" s="161">
        <v>0</v>
      </c>
      <c r="R394" s="161">
        <v>0</v>
      </c>
      <c r="S394" s="161">
        <v>0</v>
      </c>
      <c r="T394" s="161">
        <v>0</v>
      </c>
      <c r="U394" s="161">
        <v>0</v>
      </c>
      <c r="V394" s="161">
        <v>0</v>
      </c>
      <c r="W394" s="161">
        <v>0</v>
      </c>
      <c r="X394" s="161">
        <v>0</v>
      </c>
      <c r="Y394" s="161"/>
      <c r="Z394" s="162"/>
    </row>
    <row r="395" spans="2:26" hidden="1" outlineLevel="2">
      <c r="B395" s="159" t="str">
        <f t="shared" si="15"/>
        <v>6-month</v>
      </c>
      <c r="C395" s="160">
        <f t="shared" si="16"/>
        <v>47150</v>
      </c>
      <c r="G395" s="161">
        <v>0</v>
      </c>
      <c r="H395" s="161">
        <v>0</v>
      </c>
      <c r="I395" s="161">
        <v>0</v>
      </c>
      <c r="J395" s="161">
        <v>0</v>
      </c>
      <c r="K395" s="161">
        <v>0</v>
      </c>
      <c r="L395" s="161">
        <v>0</v>
      </c>
      <c r="M395" s="161">
        <v>0</v>
      </c>
      <c r="N395" s="161">
        <v>0</v>
      </c>
      <c r="O395" s="161">
        <v>0</v>
      </c>
      <c r="P395" s="161">
        <v>0</v>
      </c>
      <c r="Q395" s="161">
        <v>0</v>
      </c>
      <c r="R395" s="161">
        <v>0</v>
      </c>
      <c r="S395" s="161">
        <v>0</v>
      </c>
      <c r="T395" s="161">
        <v>0</v>
      </c>
      <c r="U395" s="161">
        <v>0</v>
      </c>
      <c r="V395" s="161">
        <v>0</v>
      </c>
      <c r="W395" s="161">
        <v>0</v>
      </c>
      <c r="X395" s="161">
        <v>0</v>
      </c>
      <c r="Y395" s="161"/>
      <c r="Z395" s="162"/>
    </row>
    <row r="396" spans="2:26" hidden="1" outlineLevel="2">
      <c r="B396" s="159" t="str">
        <f t="shared" si="15"/>
        <v>6-month</v>
      </c>
      <c r="C396" s="160">
        <f t="shared" si="16"/>
        <v>47178</v>
      </c>
      <c r="G396" s="161">
        <v>0</v>
      </c>
      <c r="H396" s="161">
        <v>0</v>
      </c>
      <c r="I396" s="161">
        <v>0</v>
      </c>
      <c r="J396" s="161">
        <v>0</v>
      </c>
      <c r="K396" s="161">
        <v>0</v>
      </c>
      <c r="L396" s="161">
        <v>0</v>
      </c>
      <c r="M396" s="161">
        <v>0</v>
      </c>
      <c r="N396" s="161">
        <v>0</v>
      </c>
      <c r="O396" s="161">
        <v>0</v>
      </c>
      <c r="P396" s="161">
        <v>0</v>
      </c>
      <c r="Q396" s="161">
        <v>0</v>
      </c>
      <c r="R396" s="161">
        <v>0</v>
      </c>
      <c r="S396" s="161">
        <v>0</v>
      </c>
      <c r="T396" s="161">
        <v>0</v>
      </c>
      <c r="U396" s="161">
        <v>0</v>
      </c>
      <c r="V396" s="161">
        <v>0</v>
      </c>
      <c r="W396" s="161">
        <v>0</v>
      </c>
      <c r="X396" s="161">
        <v>0</v>
      </c>
      <c r="Y396" s="161"/>
      <c r="Z396" s="162"/>
    </row>
    <row r="397" spans="2:26" hidden="1" outlineLevel="2">
      <c r="B397" s="159" t="str">
        <f t="shared" si="15"/>
        <v>6-month</v>
      </c>
      <c r="C397" s="160">
        <f t="shared" si="16"/>
        <v>47209</v>
      </c>
      <c r="G397" s="161">
        <v>0</v>
      </c>
      <c r="H397" s="161">
        <v>0</v>
      </c>
      <c r="I397" s="161">
        <v>0</v>
      </c>
      <c r="J397" s="161">
        <v>0</v>
      </c>
      <c r="K397" s="161">
        <v>0</v>
      </c>
      <c r="L397" s="161">
        <v>0</v>
      </c>
      <c r="M397" s="161">
        <v>0</v>
      </c>
      <c r="N397" s="161">
        <v>0</v>
      </c>
      <c r="O397" s="161">
        <v>0</v>
      </c>
      <c r="P397" s="161">
        <v>0</v>
      </c>
      <c r="Q397" s="161">
        <v>0</v>
      </c>
      <c r="R397" s="161">
        <v>0</v>
      </c>
      <c r="S397" s="161">
        <v>0</v>
      </c>
      <c r="T397" s="161">
        <v>0</v>
      </c>
      <c r="U397" s="161">
        <v>0</v>
      </c>
      <c r="V397" s="161">
        <v>0</v>
      </c>
      <c r="W397" s="161">
        <v>0</v>
      </c>
      <c r="X397" s="161">
        <v>0</v>
      </c>
      <c r="Y397" s="161"/>
      <c r="Z397" s="162"/>
    </row>
    <row r="398" spans="2:26" hidden="1" outlineLevel="2">
      <c r="B398" s="159" t="str">
        <f t="shared" si="15"/>
        <v>6-month</v>
      </c>
      <c r="C398" s="160">
        <f t="shared" si="16"/>
        <v>47239</v>
      </c>
      <c r="G398" s="161">
        <v>0</v>
      </c>
      <c r="H398" s="161">
        <v>0</v>
      </c>
      <c r="I398" s="161">
        <v>0</v>
      </c>
      <c r="J398" s="161">
        <v>0</v>
      </c>
      <c r="K398" s="161">
        <v>0</v>
      </c>
      <c r="L398" s="161">
        <v>0</v>
      </c>
      <c r="M398" s="161">
        <v>0</v>
      </c>
      <c r="N398" s="161">
        <v>0</v>
      </c>
      <c r="O398" s="161">
        <v>0</v>
      </c>
      <c r="P398" s="161">
        <v>0</v>
      </c>
      <c r="Q398" s="161">
        <v>0</v>
      </c>
      <c r="R398" s="161">
        <v>0</v>
      </c>
      <c r="S398" s="161">
        <v>0</v>
      </c>
      <c r="T398" s="161">
        <v>0</v>
      </c>
      <c r="U398" s="161">
        <v>0</v>
      </c>
      <c r="V398" s="161">
        <v>0</v>
      </c>
      <c r="W398" s="161">
        <v>0</v>
      </c>
      <c r="X398" s="161">
        <v>0</v>
      </c>
      <c r="Y398" s="161"/>
      <c r="Z398" s="162"/>
    </row>
    <row r="399" spans="2:26" hidden="1" outlineLevel="2">
      <c r="B399" s="159" t="str">
        <f t="shared" si="15"/>
        <v>6-month</v>
      </c>
      <c r="C399" s="160">
        <f t="shared" si="16"/>
        <v>47270</v>
      </c>
      <c r="G399" s="161">
        <v>0</v>
      </c>
      <c r="H399" s="161">
        <v>0</v>
      </c>
      <c r="I399" s="161">
        <v>0</v>
      </c>
      <c r="J399" s="161">
        <v>0</v>
      </c>
      <c r="K399" s="161">
        <v>0</v>
      </c>
      <c r="L399" s="161">
        <v>0</v>
      </c>
      <c r="M399" s="161">
        <v>0</v>
      </c>
      <c r="N399" s="161">
        <v>0</v>
      </c>
      <c r="O399" s="161">
        <v>0</v>
      </c>
      <c r="P399" s="161">
        <v>0</v>
      </c>
      <c r="Q399" s="161">
        <v>0</v>
      </c>
      <c r="R399" s="161">
        <v>0</v>
      </c>
      <c r="S399" s="161">
        <v>0</v>
      </c>
      <c r="T399" s="161">
        <v>0</v>
      </c>
      <c r="U399" s="161">
        <v>0</v>
      </c>
      <c r="V399" s="161">
        <v>0</v>
      </c>
      <c r="W399" s="161">
        <v>0</v>
      </c>
      <c r="X399" s="161">
        <v>0</v>
      </c>
      <c r="Y399" s="161"/>
      <c r="Z399" s="162"/>
    </row>
    <row r="400" spans="2:26" hidden="1" outlineLevel="2">
      <c r="B400" s="159" t="str">
        <f t="shared" si="15"/>
        <v>6-month</v>
      </c>
      <c r="C400" s="160">
        <f t="shared" si="16"/>
        <v>47300</v>
      </c>
      <c r="G400" s="161">
        <v>0</v>
      </c>
      <c r="H400" s="161">
        <v>0</v>
      </c>
      <c r="I400" s="161">
        <v>0</v>
      </c>
      <c r="J400" s="161">
        <v>0</v>
      </c>
      <c r="K400" s="161">
        <v>0</v>
      </c>
      <c r="L400" s="161">
        <v>0</v>
      </c>
      <c r="M400" s="161">
        <v>0</v>
      </c>
      <c r="N400" s="161">
        <v>0</v>
      </c>
      <c r="O400" s="161">
        <v>0</v>
      </c>
      <c r="P400" s="161">
        <v>0</v>
      </c>
      <c r="Q400" s="161">
        <v>0</v>
      </c>
      <c r="R400" s="161">
        <v>0</v>
      </c>
      <c r="S400" s="161">
        <v>0</v>
      </c>
      <c r="T400" s="161">
        <v>0</v>
      </c>
      <c r="U400" s="161">
        <v>0</v>
      </c>
      <c r="V400" s="161">
        <v>0</v>
      </c>
      <c r="W400" s="161">
        <v>0</v>
      </c>
      <c r="X400" s="161">
        <v>0</v>
      </c>
      <c r="Y400" s="161"/>
      <c r="Z400" s="162"/>
    </row>
    <row r="401" spans="2:26" hidden="1" outlineLevel="2">
      <c r="B401" s="159" t="str">
        <f t="shared" si="15"/>
        <v>6-month</v>
      </c>
      <c r="C401" s="160">
        <f t="shared" si="16"/>
        <v>47331</v>
      </c>
      <c r="G401" s="161">
        <v>0</v>
      </c>
      <c r="H401" s="161">
        <v>0</v>
      </c>
      <c r="I401" s="161">
        <v>0</v>
      </c>
      <c r="J401" s="161">
        <v>0</v>
      </c>
      <c r="K401" s="161">
        <v>0</v>
      </c>
      <c r="L401" s="161">
        <v>0</v>
      </c>
      <c r="M401" s="161">
        <v>0</v>
      </c>
      <c r="N401" s="161">
        <v>0</v>
      </c>
      <c r="O401" s="161">
        <v>0</v>
      </c>
      <c r="P401" s="161">
        <v>0</v>
      </c>
      <c r="Q401" s="161">
        <v>0</v>
      </c>
      <c r="R401" s="161">
        <v>0</v>
      </c>
      <c r="S401" s="161">
        <v>0</v>
      </c>
      <c r="T401" s="161">
        <v>0</v>
      </c>
      <c r="U401" s="161">
        <v>0</v>
      </c>
      <c r="V401" s="161">
        <v>0</v>
      </c>
      <c r="W401" s="161">
        <v>0</v>
      </c>
      <c r="X401" s="161">
        <v>0</v>
      </c>
      <c r="Y401" s="161"/>
      <c r="Z401" s="162"/>
    </row>
    <row r="402" spans="2:26" hidden="1" outlineLevel="2">
      <c r="B402" s="159" t="str">
        <f t="shared" si="15"/>
        <v>6-month</v>
      </c>
      <c r="C402" s="160">
        <f t="shared" si="16"/>
        <v>47362</v>
      </c>
      <c r="G402" s="161">
        <v>0</v>
      </c>
      <c r="H402" s="161">
        <v>0</v>
      </c>
      <c r="I402" s="161">
        <v>0</v>
      </c>
      <c r="J402" s="161">
        <v>0</v>
      </c>
      <c r="K402" s="161">
        <v>0</v>
      </c>
      <c r="L402" s="161">
        <v>0</v>
      </c>
      <c r="M402" s="161">
        <v>0</v>
      </c>
      <c r="N402" s="161">
        <v>0</v>
      </c>
      <c r="O402" s="161">
        <v>0</v>
      </c>
      <c r="P402" s="161">
        <v>0</v>
      </c>
      <c r="Q402" s="161">
        <v>0</v>
      </c>
      <c r="R402" s="161">
        <v>0</v>
      </c>
      <c r="S402" s="161">
        <v>0</v>
      </c>
      <c r="T402" s="161">
        <v>0</v>
      </c>
      <c r="U402" s="161">
        <v>0</v>
      </c>
      <c r="V402" s="161">
        <v>0</v>
      </c>
      <c r="W402" s="161">
        <v>0</v>
      </c>
      <c r="X402" s="161">
        <v>0</v>
      </c>
      <c r="Y402" s="161"/>
      <c r="Z402" s="162"/>
    </row>
    <row r="403" spans="2:26" hidden="1" outlineLevel="2">
      <c r="B403" s="159" t="str">
        <f t="shared" si="15"/>
        <v>6-month</v>
      </c>
      <c r="C403" s="160">
        <f t="shared" si="16"/>
        <v>47392</v>
      </c>
      <c r="G403" s="161">
        <v>0</v>
      </c>
      <c r="H403" s="161">
        <v>0</v>
      </c>
      <c r="I403" s="161">
        <v>0</v>
      </c>
      <c r="J403" s="161">
        <v>0</v>
      </c>
      <c r="K403" s="161">
        <v>0</v>
      </c>
      <c r="L403" s="161">
        <v>0</v>
      </c>
      <c r="M403" s="161">
        <v>0</v>
      </c>
      <c r="N403" s="161">
        <v>0</v>
      </c>
      <c r="O403" s="161">
        <v>0</v>
      </c>
      <c r="P403" s="161">
        <v>0</v>
      </c>
      <c r="Q403" s="161">
        <v>0</v>
      </c>
      <c r="R403" s="161">
        <v>0</v>
      </c>
      <c r="S403" s="161">
        <v>0</v>
      </c>
      <c r="T403" s="161">
        <v>0</v>
      </c>
      <c r="U403" s="161">
        <v>0</v>
      </c>
      <c r="V403" s="161">
        <v>0</v>
      </c>
      <c r="W403" s="161">
        <v>0</v>
      </c>
      <c r="X403" s="161">
        <v>0</v>
      </c>
      <c r="Y403" s="161"/>
      <c r="Z403" s="162"/>
    </row>
    <row r="404" spans="2:26" hidden="1" outlineLevel="2">
      <c r="B404" s="159" t="str">
        <f t="shared" si="15"/>
        <v>6-month</v>
      </c>
      <c r="C404" s="160">
        <f t="shared" si="16"/>
        <v>47423</v>
      </c>
      <c r="G404" s="161">
        <v>0</v>
      </c>
      <c r="H404" s="161">
        <v>0</v>
      </c>
      <c r="I404" s="161">
        <v>0</v>
      </c>
      <c r="J404" s="161">
        <v>0</v>
      </c>
      <c r="K404" s="161">
        <v>0</v>
      </c>
      <c r="L404" s="161">
        <v>0</v>
      </c>
      <c r="M404" s="161">
        <v>0</v>
      </c>
      <c r="N404" s="161">
        <v>0</v>
      </c>
      <c r="O404" s="161">
        <v>0</v>
      </c>
      <c r="P404" s="161">
        <v>0</v>
      </c>
      <c r="Q404" s="161">
        <v>0</v>
      </c>
      <c r="R404" s="161">
        <v>0</v>
      </c>
      <c r="S404" s="161">
        <v>0</v>
      </c>
      <c r="T404" s="161">
        <v>0</v>
      </c>
      <c r="U404" s="161">
        <v>0</v>
      </c>
      <c r="V404" s="161">
        <v>0</v>
      </c>
      <c r="W404" s="161">
        <v>0</v>
      </c>
      <c r="X404" s="161">
        <v>0</v>
      </c>
      <c r="Y404" s="161"/>
      <c r="Z404" s="162"/>
    </row>
    <row r="405" spans="2:26" hidden="1" outlineLevel="2">
      <c r="B405" s="159" t="str">
        <f t="shared" si="15"/>
        <v>6-month</v>
      </c>
      <c r="C405" s="160">
        <f t="shared" si="16"/>
        <v>47453</v>
      </c>
      <c r="G405" s="161">
        <v>0</v>
      </c>
      <c r="H405" s="161">
        <v>0</v>
      </c>
      <c r="I405" s="161">
        <v>0</v>
      </c>
      <c r="J405" s="161">
        <v>0</v>
      </c>
      <c r="K405" s="161">
        <v>0</v>
      </c>
      <c r="L405" s="161">
        <v>0</v>
      </c>
      <c r="M405" s="161">
        <v>0</v>
      </c>
      <c r="N405" s="161">
        <v>0</v>
      </c>
      <c r="O405" s="161">
        <v>0</v>
      </c>
      <c r="P405" s="161">
        <v>0</v>
      </c>
      <c r="Q405" s="161">
        <v>0</v>
      </c>
      <c r="R405" s="161">
        <v>0</v>
      </c>
      <c r="S405" s="161">
        <v>0</v>
      </c>
      <c r="T405" s="161">
        <v>0</v>
      </c>
      <c r="U405" s="161">
        <v>0</v>
      </c>
      <c r="V405" s="161">
        <v>0</v>
      </c>
      <c r="W405" s="161">
        <v>0</v>
      </c>
      <c r="X405" s="161">
        <v>0</v>
      </c>
      <c r="Y405" s="161"/>
      <c r="Z405" s="162"/>
    </row>
    <row r="406" spans="2:26" hidden="1" outlineLevel="2">
      <c r="B406" s="159" t="str">
        <f t="shared" si="15"/>
        <v>6-month</v>
      </c>
      <c r="C406" s="160">
        <f t="shared" si="16"/>
        <v>47484</v>
      </c>
      <c r="G406" s="161">
        <v>0</v>
      </c>
      <c r="H406" s="161">
        <v>0</v>
      </c>
      <c r="I406" s="161">
        <v>0</v>
      </c>
      <c r="J406" s="161">
        <v>0</v>
      </c>
      <c r="K406" s="161">
        <v>0</v>
      </c>
      <c r="L406" s="161">
        <v>0</v>
      </c>
      <c r="M406" s="161">
        <v>0</v>
      </c>
      <c r="N406" s="161">
        <v>0</v>
      </c>
      <c r="O406" s="161">
        <v>0</v>
      </c>
      <c r="P406" s="161">
        <v>0</v>
      </c>
      <c r="Q406" s="161">
        <v>0</v>
      </c>
      <c r="R406" s="161">
        <v>0</v>
      </c>
      <c r="S406" s="161">
        <v>0</v>
      </c>
      <c r="T406" s="161">
        <v>0</v>
      </c>
      <c r="U406" s="161">
        <v>0</v>
      </c>
      <c r="V406" s="161">
        <v>0</v>
      </c>
      <c r="W406" s="161">
        <v>0</v>
      </c>
      <c r="X406" s="161">
        <v>0</v>
      </c>
      <c r="Y406" s="161"/>
      <c r="Z406" s="162"/>
    </row>
    <row r="407" spans="2:26" hidden="1" outlineLevel="2">
      <c r="B407" s="159" t="str">
        <f t="shared" si="15"/>
        <v>6-month</v>
      </c>
      <c r="C407" s="160">
        <f t="shared" si="16"/>
        <v>47515</v>
      </c>
      <c r="G407" s="161">
        <v>0</v>
      </c>
      <c r="H407" s="161">
        <v>0</v>
      </c>
      <c r="I407" s="161">
        <v>0</v>
      </c>
      <c r="J407" s="161">
        <v>0</v>
      </c>
      <c r="K407" s="161">
        <v>0</v>
      </c>
      <c r="L407" s="161">
        <v>0</v>
      </c>
      <c r="M407" s="161">
        <v>0</v>
      </c>
      <c r="N407" s="161">
        <v>0</v>
      </c>
      <c r="O407" s="161">
        <v>0</v>
      </c>
      <c r="P407" s="161">
        <v>0</v>
      </c>
      <c r="Q407" s="161">
        <v>0</v>
      </c>
      <c r="R407" s="161">
        <v>0</v>
      </c>
      <c r="S407" s="161">
        <v>0</v>
      </c>
      <c r="T407" s="161">
        <v>0</v>
      </c>
      <c r="U407" s="161">
        <v>0</v>
      </c>
      <c r="V407" s="161">
        <v>0</v>
      </c>
      <c r="W407" s="161">
        <v>0</v>
      </c>
      <c r="X407" s="161">
        <v>0</v>
      </c>
      <c r="Y407" s="161"/>
      <c r="Z407" s="162"/>
    </row>
    <row r="408" spans="2:26" hidden="1" outlineLevel="2">
      <c r="B408" s="159" t="str">
        <f t="shared" si="15"/>
        <v>6-month</v>
      </c>
      <c r="C408" s="160">
        <f t="shared" si="16"/>
        <v>47543</v>
      </c>
      <c r="G408" s="161">
        <v>0</v>
      </c>
      <c r="H408" s="161">
        <v>0</v>
      </c>
      <c r="I408" s="161">
        <v>0</v>
      </c>
      <c r="J408" s="161">
        <v>0</v>
      </c>
      <c r="K408" s="161">
        <v>0</v>
      </c>
      <c r="L408" s="161">
        <v>0</v>
      </c>
      <c r="M408" s="161">
        <v>0</v>
      </c>
      <c r="N408" s="161">
        <v>0</v>
      </c>
      <c r="O408" s="161">
        <v>0</v>
      </c>
      <c r="P408" s="161">
        <v>0</v>
      </c>
      <c r="Q408" s="161">
        <v>0</v>
      </c>
      <c r="R408" s="161">
        <v>0</v>
      </c>
      <c r="S408" s="161">
        <v>0</v>
      </c>
      <c r="T408" s="161">
        <v>0</v>
      </c>
      <c r="U408" s="161">
        <v>0</v>
      </c>
      <c r="V408" s="161">
        <v>0</v>
      </c>
      <c r="W408" s="161">
        <v>0</v>
      </c>
      <c r="X408" s="161">
        <v>0</v>
      </c>
      <c r="Y408" s="161"/>
      <c r="Z408" s="162"/>
    </row>
    <row r="409" spans="2:26" hidden="1" outlineLevel="2">
      <c r="B409" s="159" t="str">
        <f t="shared" si="15"/>
        <v>6-month</v>
      </c>
      <c r="C409" s="160">
        <f t="shared" si="16"/>
        <v>47574</v>
      </c>
      <c r="G409" s="161">
        <v>0</v>
      </c>
      <c r="H409" s="161">
        <v>0</v>
      </c>
      <c r="I409" s="161">
        <v>0</v>
      </c>
      <c r="J409" s="161">
        <v>0</v>
      </c>
      <c r="K409" s="161">
        <v>0</v>
      </c>
      <c r="L409" s="161">
        <v>0</v>
      </c>
      <c r="M409" s="161">
        <v>0</v>
      </c>
      <c r="N409" s="161">
        <v>0</v>
      </c>
      <c r="O409" s="161">
        <v>0</v>
      </c>
      <c r="P409" s="161">
        <v>0</v>
      </c>
      <c r="Q409" s="161">
        <v>0</v>
      </c>
      <c r="R409" s="161">
        <v>0</v>
      </c>
      <c r="S409" s="161">
        <v>0</v>
      </c>
      <c r="T409" s="161">
        <v>0</v>
      </c>
      <c r="U409" s="161">
        <v>0</v>
      </c>
      <c r="V409" s="161">
        <v>0</v>
      </c>
      <c r="W409" s="161">
        <v>0</v>
      </c>
      <c r="X409" s="161">
        <v>0</v>
      </c>
      <c r="Y409" s="161"/>
      <c r="Z409" s="162"/>
    </row>
    <row r="410" spans="2:26" hidden="1" outlineLevel="2">
      <c r="B410" s="159" t="str">
        <f t="shared" si="15"/>
        <v>6-month</v>
      </c>
      <c r="C410" s="160">
        <f t="shared" si="16"/>
        <v>47604</v>
      </c>
      <c r="G410" s="161">
        <v>0</v>
      </c>
      <c r="H410" s="161">
        <v>0</v>
      </c>
      <c r="I410" s="161">
        <v>0</v>
      </c>
      <c r="J410" s="161">
        <v>0</v>
      </c>
      <c r="K410" s="161">
        <v>0</v>
      </c>
      <c r="L410" s="161">
        <v>0</v>
      </c>
      <c r="M410" s="161">
        <v>0</v>
      </c>
      <c r="N410" s="161">
        <v>0</v>
      </c>
      <c r="O410" s="161">
        <v>0</v>
      </c>
      <c r="P410" s="161">
        <v>0</v>
      </c>
      <c r="Q410" s="161">
        <v>0</v>
      </c>
      <c r="R410" s="161">
        <v>0</v>
      </c>
      <c r="S410" s="161">
        <v>0</v>
      </c>
      <c r="T410" s="161">
        <v>0</v>
      </c>
      <c r="U410" s="161">
        <v>0</v>
      </c>
      <c r="V410" s="161">
        <v>0</v>
      </c>
      <c r="W410" s="161">
        <v>0</v>
      </c>
      <c r="X410" s="161">
        <v>0</v>
      </c>
      <c r="Y410" s="161"/>
      <c r="Z410" s="162"/>
    </row>
    <row r="411" spans="2:26" hidden="1" outlineLevel="2">
      <c r="B411" s="159" t="str">
        <f t="shared" si="15"/>
        <v>6-month</v>
      </c>
      <c r="C411" s="160">
        <f t="shared" si="16"/>
        <v>47635</v>
      </c>
      <c r="G411" s="161">
        <v>0</v>
      </c>
      <c r="H411" s="161">
        <v>0</v>
      </c>
      <c r="I411" s="161">
        <v>0</v>
      </c>
      <c r="J411" s="161">
        <v>0</v>
      </c>
      <c r="K411" s="161">
        <v>0</v>
      </c>
      <c r="L411" s="161">
        <v>0</v>
      </c>
      <c r="M411" s="161">
        <v>0</v>
      </c>
      <c r="N411" s="161">
        <v>0</v>
      </c>
      <c r="O411" s="161">
        <v>0</v>
      </c>
      <c r="P411" s="161">
        <v>0</v>
      </c>
      <c r="Q411" s="161">
        <v>0</v>
      </c>
      <c r="R411" s="161">
        <v>0</v>
      </c>
      <c r="S411" s="161">
        <v>0</v>
      </c>
      <c r="T411" s="161">
        <v>0</v>
      </c>
      <c r="U411" s="161">
        <v>0</v>
      </c>
      <c r="V411" s="161">
        <v>0</v>
      </c>
      <c r="W411" s="161">
        <v>0</v>
      </c>
      <c r="X411" s="161">
        <v>0</v>
      </c>
      <c r="Y411" s="161"/>
      <c r="Z411" s="162"/>
    </row>
    <row r="412" spans="2:26" hidden="1" outlineLevel="2">
      <c r="B412" s="159" t="str">
        <f t="shared" si="15"/>
        <v>6-month</v>
      </c>
      <c r="C412" s="160">
        <f t="shared" si="16"/>
        <v>47665</v>
      </c>
      <c r="G412" s="161">
        <v>0</v>
      </c>
      <c r="H412" s="161">
        <v>0</v>
      </c>
      <c r="I412" s="161">
        <v>0</v>
      </c>
      <c r="J412" s="161">
        <v>0</v>
      </c>
      <c r="K412" s="161">
        <v>0</v>
      </c>
      <c r="L412" s="161">
        <v>0</v>
      </c>
      <c r="M412" s="161">
        <v>0</v>
      </c>
      <c r="N412" s="161">
        <v>0</v>
      </c>
      <c r="O412" s="161">
        <v>0</v>
      </c>
      <c r="P412" s="161">
        <v>0</v>
      </c>
      <c r="Q412" s="161">
        <v>0</v>
      </c>
      <c r="R412" s="161">
        <v>0</v>
      </c>
      <c r="S412" s="161">
        <v>0</v>
      </c>
      <c r="T412" s="161">
        <v>0</v>
      </c>
      <c r="U412" s="161">
        <v>0</v>
      </c>
      <c r="V412" s="161">
        <v>0</v>
      </c>
      <c r="W412" s="161">
        <v>0</v>
      </c>
      <c r="X412" s="161">
        <v>0</v>
      </c>
      <c r="Y412" s="161"/>
      <c r="Z412" s="162"/>
    </row>
    <row r="413" spans="2:26" hidden="1" outlineLevel="2">
      <c r="B413" s="159" t="str">
        <f t="shared" si="15"/>
        <v>6-month</v>
      </c>
      <c r="C413" s="160">
        <f t="shared" si="16"/>
        <v>47696</v>
      </c>
      <c r="G413" s="161">
        <v>0</v>
      </c>
      <c r="H413" s="161">
        <v>0</v>
      </c>
      <c r="I413" s="161">
        <v>0</v>
      </c>
      <c r="J413" s="161">
        <v>0</v>
      </c>
      <c r="K413" s="161">
        <v>0</v>
      </c>
      <c r="L413" s="161">
        <v>0</v>
      </c>
      <c r="M413" s="161">
        <v>0</v>
      </c>
      <c r="N413" s="161">
        <v>0</v>
      </c>
      <c r="O413" s="161">
        <v>0</v>
      </c>
      <c r="P413" s="161">
        <v>0</v>
      </c>
      <c r="Q413" s="161">
        <v>0</v>
      </c>
      <c r="R413" s="161">
        <v>0</v>
      </c>
      <c r="S413" s="161">
        <v>0</v>
      </c>
      <c r="T413" s="161">
        <v>0</v>
      </c>
      <c r="U413" s="161">
        <v>0</v>
      </c>
      <c r="V413" s="161">
        <v>0</v>
      </c>
      <c r="W413" s="161">
        <v>0</v>
      </c>
      <c r="X413" s="161">
        <v>0</v>
      </c>
      <c r="Y413" s="161"/>
      <c r="Z413" s="162"/>
    </row>
    <row r="414" spans="2:26" hidden="1" outlineLevel="2">
      <c r="B414" s="159" t="str">
        <f t="shared" si="15"/>
        <v>6-month</v>
      </c>
      <c r="C414" s="160">
        <f t="shared" si="16"/>
        <v>47727</v>
      </c>
      <c r="G414" s="161">
        <v>0</v>
      </c>
      <c r="H414" s="161">
        <v>0</v>
      </c>
      <c r="I414" s="161">
        <v>0</v>
      </c>
      <c r="J414" s="161">
        <v>0</v>
      </c>
      <c r="K414" s="161">
        <v>0</v>
      </c>
      <c r="L414" s="161">
        <v>0</v>
      </c>
      <c r="M414" s="161">
        <v>0</v>
      </c>
      <c r="N414" s="161">
        <v>0</v>
      </c>
      <c r="O414" s="161">
        <v>0</v>
      </c>
      <c r="P414" s="161">
        <v>0</v>
      </c>
      <c r="Q414" s="161">
        <v>0</v>
      </c>
      <c r="R414" s="161">
        <v>0</v>
      </c>
      <c r="S414" s="161">
        <v>0</v>
      </c>
      <c r="T414" s="161">
        <v>0</v>
      </c>
      <c r="U414" s="161">
        <v>0</v>
      </c>
      <c r="V414" s="161">
        <v>0</v>
      </c>
      <c r="W414" s="161">
        <v>0</v>
      </c>
      <c r="X414" s="161">
        <v>0</v>
      </c>
      <c r="Y414" s="161"/>
      <c r="Z414" s="162"/>
    </row>
    <row r="415" spans="2:26" hidden="1" outlineLevel="2">
      <c r="B415" s="159" t="str">
        <f t="shared" si="15"/>
        <v>6-month</v>
      </c>
      <c r="C415" s="160">
        <f t="shared" si="16"/>
        <v>47757</v>
      </c>
      <c r="G415" s="161">
        <v>0</v>
      </c>
      <c r="H415" s="161">
        <v>0</v>
      </c>
      <c r="I415" s="161">
        <v>0</v>
      </c>
      <c r="J415" s="161">
        <v>0</v>
      </c>
      <c r="K415" s="161">
        <v>0</v>
      </c>
      <c r="L415" s="161">
        <v>0</v>
      </c>
      <c r="M415" s="161">
        <v>0</v>
      </c>
      <c r="N415" s="161">
        <v>0</v>
      </c>
      <c r="O415" s="161">
        <v>0</v>
      </c>
      <c r="P415" s="161">
        <v>0</v>
      </c>
      <c r="Q415" s="161">
        <v>0</v>
      </c>
      <c r="R415" s="161">
        <v>0</v>
      </c>
      <c r="S415" s="161">
        <v>0</v>
      </c>
      <c r="T415" s="161">
        <v>0</v>
      </c>
      <c r="U415" s="161">
        <v>0</v>
      </c>
      <c r="V415" s="161">
        <v>0</v>
      </c>
      <c r="W415" s="161">
        <v>0</v>
      </c>
      <c r="X415" s="161">
        <v>0</v>
      </c>
      <c r="Y415" s="161"/>
      <c r="Z415" s="162"/>
    </row>
    <row r="416" spans="2:26" hidden="1" outlineLevel="2">
      <c r="B416" s="159" t="str">
        <f t="shared" si="15"/>
        <v>6-month</v>
      </c>
      <c r="C416" s="160">
        <f t="shared" si="16"/>
        <v>47788</v>
      </c>
      <c r="G416" s="161">
        <v>0</v>
      </c>
      <c r="H416" s="161">
        <v>0</v>
      </c>
      <c r="I416" s="161">
        <v>0</v>
      </c>
      <c r="J416" s="161">
        <v>0</v>
      </c>
      <c r="K416" s="161">
        <v>0</v>
      </c>
      <c r="L416" s="161">
        <v>0</v>
      </c>
      <c r="M416" s="161">
        <v>0</v>
      </c>
      <c r="N416" s="161">
        <v>0</v>
      </c>
      <c r="O416" s="161">
        <v>0</v>
      </c>
      <c r="P416" s="161">
        <v>0</v>
      </c>
      <c r="Q416" s="161">
        <v>0</v>
      </c>
      <c r="R416" s="161">
        <v>0</v>
      </c>
      <c r="S416" s="161">
        <v>0</v>
      </c>
      <c r="T416" s="161">
        <v>0</v>
      </c>
      <c r="U416" s="161">
        <v>0</v>
      </c>
      <c r="V416" s="161">
        <v>0</v>
      </c>
      <c r="W416" s="161">
        <v>0</v>
      </c>
      <c r="X416" s="161">
        <v>0</v>
      </c>
      <c r="Y416" s="161"/>
      <c r="Z416" s="162"/>
    </row>
    <row r="417" spans="2:26" hidden="1" outlineLevel="2">
      <c r="B417" s="159" t="str">
        <f t="shared" si="15"/>
        <v>6-month</v>
      </c>
      <c r="C417" s="160">
        <f t="shared" si="16"/>
        <v>47818</v>
      </c>
      <c r="G417" s="161">
        <v>0</v>
      </c>
      <c r="H417" s="161">
        <v>0</v>
      </c>
      <c r="I417" s="161">
        <v>0</v>
      </c>
      <c r="J417" s="161">
        <v>0</v>
      </c>
      <c r="K417" s="161">
        <v>0</v>
      </c>
      <c r="L417" s="161">
        <v>0</v>
      </c>
      <c r="M417" s="161">
        <v>0</v>
      </c>
      <c r="N417" s="161">
        <v>0</v>
      </c>
      <c r="O417" s="161">
        <v>0</v>
      </c>
      <c r="P417" s="161">
        <v>0</v>
      </c>
      <c r="Q417" s="161">
        <v>0</v>
      </c>
      <c r="R417" s="161">
        <v>0</v>
      </c>
      <c r="S417" s="161">
        <v>0</v>
      </c>
      <c r="T417" s="161">
        <v>0</v>
      </c>
      <c r="U417" s="161">
        <v>0</v>
      </c>
      <c r="V417" s="161">
        <v>0</v>
      </c>
      <c r="W417" s="161">
        <v>0</v>
      </c>
      <c r="X417" s="161">
        <v>0</v>
      </c>
      <c r="Y417" s="161"/>
      <c r="Z417" s="162"/>
    </row>
    <row r="418" spans="2:26" hidden="1" outlineLevel="2">
      <c r="B418" s="159" t="str">
        <f t="shared" si="15"/>
        <v>6-month</v>
      </c>
      <c r="C418" s="160">
        <f t="shared" si="16"/>
        <v>47849</v>
      </c>
      <c r="G418" s="161">
        <v>0</v>
      </c>
      <c r="H418" s="161">
        <v>0</v>
      </c>
      <c r="I418" s="161">
        <v>0</v>
      </c>
      <c r="J418" s="161">
        <v>0</v>
      </c>
      <c r="K418" s="161">
        <v>0</v>
      </c>
      <c r="L418" s="161">
        <v>0</v>
      </c>
      <c r="M418" s="161">
        <v>0</v>
      </c>
      <c r="N418" s="161">
        <v>0</v>
      </c>
      <c r="O418" s="161">
        <v>0</v>
      </c>
      <c r="P418" s="161">
        <v>0</v>
      </c>
      <c r="Q418" s="161">
        <v>0</v>
      </c>
      <c r="R418" s="161">
        <v>0</v>
      </c>
      <c r="S418" s="161">
        <v>0</v>
      </c>
      <c r="T418" s="161">
        <v>0</v>
      </c>
      <c r="U418" s="161">
        <v>0</v>
      </c>
      <c r="V418" s="161">
        <v>0</v>
      </c>
      <c r="W418" s="161">
        <v>0</v>
      </c>
      <c r="X418" s="161">
        <v>0</v>
      </c>
      <c r="Y418" s="161"/>
      <c r="Z418" s="162"/>
    </row>
    <row r="419" spans="2:26" hidden="1" outlineLevel="2">
      <c r="B419" s="159" t="str">
        <f t="shared" si="15"/>
        <v>6-month</v>
      </c>
      <c r="C419" s="160">
        <f t="shared" si="16"/>
        <v>47880</v>
      </c>
      <c r="G419" s="161">
        <v>0</v>
      </c>
      <c r="H419" s="161">
        <v>0</v>
      </c>
      <c r="I419" s="161">
        <v>0</v>
      </c>
      <c r="J419" s="161">
        <v>0</v>
      </c>
      <c r="K419" s="161">
        <v>0</v>
      </c>
      <c r="L419" s="161">
        <v>0</v>
      </c>
      <c r="M419" s="161">
        <v>0</v>
      </c>
      <c r="N419" s="161">
        <v>0</v>
      </c>
      <c r="O419" s="161">
        <v>0</v>
      </c>
      <c r="P419" s="161">
        <v>0</v>
      </c>
      <c r="Q419" s="161">
        <v>0</v>
      </c>
      <c r="R419" s="161">
        <v>0</v>
      </c>
      <c r="S419" s="161">
        <v>0</v>
      </c>
      <c r="T419" s="161">
        <v>0</v>
      </c>
      <c r="U419" s="161">
        <v>0</v>
      </c>
      <c r="V419" s="161">
        <v>0</v>
      </c>
      <c r="W419" s="161">
        <v>0</v>
      </c>
      <c r="X419" s="161">
        <v>0</v>
      </c>
      <c r="Y419" s="161"/>
      <c r="Z419" s="162"/>
    </row>
    <row r="420" spans="2:26" hidden="1" outlineLevel="2">
      <c r="B420" s="159" t="str">
        <f t="shared" si="15"/>
        <v>6-month</v>
      </c>
      <c r="C420" s="160">
        <f t="shared" si="16"/>
        <v>47908</v>
      </c>
      <c r="G420" s="161">
        <v>0</v>
      </c>
      <c r="H420" s="161">
        <v>0</v>
      </c>
      <c r="I420" s="161">
        <v>0</v>
      </c>
      <c r="J420" s="161">
        <v>0</v>
      </c>
      <c r="K420" s="161">
        <v>0</v>
      </c>
      <c r="L420" s="161">
        <v>0</v>
      </c>
      <c r="M420" s="161">
        <v>0</v>
      </c>
      <c r="N420" s="161">
        <v>0</v>
      </c>
      <c r="O420" s="161">
        <v>0</v>
      </c>
      <c r="P420" s="161">
        <v>0</v>
      </c>
      <c r="Q420" s="161">
        <v>0</v>
      </c>
      <c r="R420" s="161">
        <v>0</v>
      </c>
      <c r="S420" s="161">
        <v>0</v>
      </c>
      <c r="T420" s="161">
        <v>0</v>
      </c>
      <c r="U420" s="161">
        <v>0</v>
      </c>
      <c r="V420" s="161">
        <v>0</v>
      </c>
      <c r="W420" s="161">
        <v>0</v>
      </c>
      <c r="X420" s="161">
        <v>0</v>
      </c>
      <c r="Y420" s="161"/>
      <c r="Z420" s="162"/>
    </row>
    <row r="421" spans="2:26" hidden="1" outlineLevel="2">
      <c r="B421" s="159" t="str">
        <f t="shared" si="15"/>
        <v>6-month</v>
      </c>
      <c r="C421" s="160">
        <f t="shared" si="16"/>
        <v>47939</v>
      </c>
      <c r="G421" s="161">
        <v>0</v>
      </c>
      <c r="H421" s="161">
        <v>0</v>
      </c>
      <c r="I421" s="161">
        <v>0</v>
      </c>
      <c r="J421" s="161">
        <v>0</v>
      </c>
      <c r="K421" s="161">
        <v>0</v>
      </c>
      <c r="L421" s="161">
        <v>0</v>
      </c>
      <c r="M421" s="161">
        <v>0</v>
      </c>
      <c r="N421" s="161">
        <v>0</v>
      </c>
      <c r="O421" s="161">
        <v>0</v>
      </c>
      <c r="P421" s="161">
        <v>0</v>
      </c>
      <c r="Q421" s="161">
        <v>0</v>
      </c>
      <c r="R421" s="161">
        <v>0</v>
      </c>
      <c r="S421" s="161">
        <v>0</v>
      </c>
      <c r="T421" s="161">
        <v>0</v>
      </c>
      <c r="U421" s="161">
        <v>0</v>
      </c>
      <c r="V421" s="161">
        <v>0</v>
      </c>
      <c r="W421" s="161">
        <v>0</v>
      </c>
      <c r="X421" s="161">
        <v>0</v>
      </c>
      <c r="Y421" s="161"/>
      <c r="Z421" s="162"/>
    </row>
    <row r="422" spans="2:26" hidden="1" outlineLevel="2">
      <c r="B422" s="159" t="str">
        <f t="shared" si="15"/>
        <v>6-month</v>
      </c>
      <c r="C422" s="160">
        <f t="shared" si="16"/>
        <v>47969</v>
      </c>
      <c r="G422" s="161">
        <v>0</v>
      </c>
      <c r="H422" s="161">
        <v>0</v>
      </c>
      <c r="I422" s="161">
        <v>0</v>
      </c>
      <c r="J422" s="161">
        <v>0</v>
      </c>
      <c r="K422" s="161">
        <v>0</v>
      </c>
      <c r="L422" s="161">
        <v>0</v>
      </c>
      <c r="M422" s="161">
        <v>0</v>
      </c>
      <c r="N422" s="161">
        <v>0</v>
      </c>
      <c r="O422" s="161">
        <v>0</v>
      </c>
      <c r="P422" s="161">
        <v>0</v>
      </c>
      <c r="Q422" s="161">
        <v>0</v>
      </c>
      <c r="R422" s="161">
        <v>0</v>
      </c>
      <c r="S422" s="161">
        <v>0</v>
      </c>
      <c r="T422" s="161">
        <v>0</v>
      </c>
      <c r="U422" s="161">
        <v>0</v>
      </c>
      <c r="V422" s="161">
        <v>0</v>
      </c>
      <c r="W422" s="161">
        <v>0</v>
      </c>
      <c r="X422" s="161">
        <v>0</v>
      </c>
      <c r="Y422" s="161"/>
      <c r="Z422" s="162"/>
    </row>
    <row r="423" spans="2:26" hidden="1" outlineLevel="2">
      <c r="B423" s="159" t="str">
        <f t="shared" si="15"/>
        <v>6-month</v>
      </c>
      <c r="C423" s="160">
        <f t="shared" si="16"/>
        <v>48000</v>
      </c>
      <c r="G423" s="161">
        <v>0</v>
      </c>
      <c r="H423" s="161">
        <v>0</v>
      </c>
      <c r="I423" s="161">
        <v>0</v>
      </c>
      <c r="J423" s="161">
        <v>0</v>
      </c>
      <c r="K423" s="161">
        <v>0</v>
      </c>
      <c r="L423" s="161">
        <v>0</v>
      </c>
      <c r="M423" s="161">
        <v>0</v>
      </c>
      <c r="N423" s="161">
        <v>0</v>
      </c>
      <c r="O423" s="161">
        <v>0</v>
      </c>
      <c r="P423" s="161">
        <v>0</v>
      </c>
      <c r="Q423" s="161">
        <v>0</v>
      </c>
      <c r="R423" s="161">
        <v>0</v>
      </c>
      <c r="S423" s="161">
        <v>0</v>
      </c>
      <c r="T423" s="161">
        <v>0</v>
      </c>
      <c r="U423" s="161">
        <v>0</v>
      </c>
      <c r="V423" s="161">
        <v>0</v>
      </c>
      <c r="W423" s="161">
        <v>0</v>
      </c>
      <c r="X423" s="161">
        <v>0</v>
      </c>
      <c r="Y423" s="161"/>
      <c r="Z423" s="162"/>
    </row>
    <row r="424" spans="2:26" hidden="1" outlineLevel="2">
      <c r="B424" s="159" t="str">
        <f t="shared" ref="B424:B430" si="17">$C$294</f>
        <v>6-month</v>
      </c>
      <c r="C424" s="160">
        <f t="shared" si="16"/>
        <v>48030</v>
      </c>
      <c r="G424" s="161">
        <v>0</v>
      </c>
      <c r="H424" s="161">
        <v>0</v>
      </c>
      <c r="I424" s="161">
        <v>0</v>
      </c>
      <c r="J424" s="161">
        <v>0</v>
      </c>
      <c r="K424" s="161">
        <v>0</v>
      </c>
      <c r="L424" s="161">
        <v>0</v>
      </c>
      <c r="M424" s="161">
        <v>0</v>
      </c>
      <c r="N424" s="161">
        <v>0</v>
      </c>
      <c r="O424" s="161">
        <v>0</v>
      </c>
      <c r="P424" s="161">
        <v>0</v>
      </c>
      <c r="Q424" s="161">
        <v>0</v>
      </c>
      <c r="R424" s="161">
        <v>0</v>
      </c>
      <c r="S424" s="161">
        <v>0</v>
      </c>
      <c r="T424" s="161">
        <v>0</v>
      </c>
      <c r="U424" s="161">
        <v>0</v>
      </c>
      <c r="V424" s="161">
        <v>0</v>
      </c>
      <c r="W424" s="161">
        <v>0</v>
      </c>
      <c r="X424" s="161">
        <v>0</v>
      </c>
      <c r="Y424" s="161"/>
      <c r="Z424" s="162"/>
    </row>
    <row r="425" spans="2:26" hidden="1" outlineLevel="2">
      <c r="B425" s="159" t="str">
        <f t="shared" si="17"/>
        <v>6-month</v>
      </c>
      <c r="C425" s="160">
        <f t="shared" si="16"/>
        <v>48061</v>
      </c>
      <c r="G425" s="161">
        <v>0</v>
      </c>
      <c r="H425" s="161">
        <v>0</v>
      </c>
      <c r="I425" s="161">
        <v>0</v>
      </c>
      <c r="J425" s="161">
        <v>0</v>
      </c>
      <c r="K425" s="161">
        <v>0</v>
      </c>
      <c r="L425" s="161">
        <v>0</v>
      </c>
      <c r="M425" s="161">
        <v>0</v>
      </c>
      <c r="N425" s="161">
        <v>0</v>
      </c>
      <c r="O425" s="161">
        <v>0</v>
      </c>
      <c r="P425" s="161">
        <v>0</v>
      </c>
      <c r="Q425" s="161">
        <v>0</v>
      </c>
      <c r="R425" s="161">
        <v>0</v>
      </c>
      <c r="S425" s="161">
        <v>0</v>
      </c>
      <c r="T425" s="161">
        <v>0</v>
      </c>
      <c r="U425" s="161">
        <v>0</v>
      </c>
      <c r="V425" s="161">
        <v>0</v>
      </c>
      <c r="W425" s="161">
        <v>0</v>
      </c>
      <c r="X425" s="161">
        <v>0</v>
      </c>
      <c r="Y425" s="161"/>
      <c r="Z425" s="162"/>
    </row>
    <row r="426" spans="2:26" hidden="1" outlineLevel="2">
      <c r="B426" s="159" t="str">
        <f t="shared" si="17"/>
        <v>6-month</v>
      </c>
      <c r="C426" s="160">
        <f t="shared" si="16"/>
        <v>48092</v>
      </c>
      <c r="G426" s="161">
        <v>0</v>
      </c>
      <c r="H426" s="161">
        <v>0</v>
      </c>
      <c r="I426" s="161">
        <v>0</v>
      </c>
      <c r="J426" s="161">
        <v>0</v>
      </c>
      <c r="K426" s="161">
        <v>0</v>
      </c>
      <c r="L426" s="161">
        <v>0</v>
      </c>
      <c r="M426" s="161">
        <v>0</v>
      </c>
      <c r="N426" s="161">
        <v>0</v>
      </c>
      <c r="O426" s="161">
        <v>0</v>
      </c>
      <c r="P426" s="161">
        <v>0</v>
      </c>
      <c r="Q426" s="161">
        <v>0</v>
      </c>
      <c r="R426" s="161">
        <v>0</v>
      </c>
      <c r="S426" s="161">
        <v>0</v>
      </c>
      <c r="T426" s="161">
        <v>0</v>
      </c>
      <c r="U426" s="161">
        <v>0</v>
      </c>
      <c r="V426" s="161">
        <v>0</v>
      </c>
      <c r="W426" s="161">
        <v>0</v>
      </c>
      <c r="X426" s="161">
        <v>0</v>
      </c>
      <c r="Y426" s="161"/>
      <c r="Z426" s="162"/>
    </row>
    <row r="427" spans="2:26" hidden="1" outlineLevel="2">
      <c r="B427" s="159" t="str">
        <f t="shared" si="17"/>
        <v>6-month</v>
      </c>
      <c r="C427" s="160">
        <f t="shared" si="16"/>
        <v>48122</v>
      </c>
      <c r="G427" s="161">
        <v>0</v>
      </c>
      <c r="H427" s="161">
        <v>0</v>
      </c>
      <c r="I427" s="161">
        <v>0</v>
      </c>
      <c r="J427" s="161">
        <v>0</v>
      </c>
      <c r="K427" s="161">
        <v>0</v>
      </c>
      <c r="L427" s="161">
        <v>0</v>
      </c>
      <c r="M427" s="161">
        <v>0</v>
      </c>
      <c r="N427" s="161">
        <v>0</v>
      </c>
      <c r="O427" s="161">
        <v>0</v>
      </c>
      <c r="P427" s="161">
        <v>0</v>
      </c>
      <c r="Q427" s="161">
        <v>0</v>
      </c>
      <c r="R427" s="161">
        <v>0</v>
      </c>
      <c r="S427" s="161">
        <v>0</v>
      </c>
      <c r="T427" s="161">
        <v>0</v>
      </c>
      <c r="U427" s="161">
        <v>0</v>
      </c>
      <c r="V427" s="161">
        <v>0</v>
      </c>
      <c r="W427" s="161">
        <v>0</v>
      </c>
      <c r="X427" s="161">
        <v>0</v>
      </c>
      <c r="Y427" s="161"/>
      <c r="Z427" s="162"/>
    </row>
    <row r="428" spans="2:26" hidden="1" outlineLevel="2">
      <c r="B428" s="159" t="str">
        <f t="shared" si="17"/>
        <v>6-month</v>
      </c>
      <c r="C428" s="160">
        <f t="shared" ref="C428:C429" si="18">EDATE(C427,1)</f>
        <v>48153</v>
      </c>
      <c r="G428" s="161">
        <v>0</v>
      </c>
      <c r="H428" s="161">
        <v>0</v>
      </c>
      <c r="I428" s="161">
        <v>0</v>
      </c>
      <c r="J428" s="161">
        <v>0</v>
      </c>
      <c r="K428" s="161">
        <v>0</v>
      </c>
      <c r="L428" s="161">
        <v>0</v>
      </c>
      <c r="M428" s="161">
        <v>0</v>
      </c>
      <c r="N428" s="161">
        <v>0</v>
      </c>
      <c r="O428" s="161">
        <v>0</v>
      </c>
      <c r="P428" s="161">
        <v>0</v>
      </c>
      <c r="Q428" s="161">
        <v>0</v>
      </c>
      <c r="R428" s="161">
        <v>0</v>
      </c>
      <c r="S428" s="161">
        <v>0</v>
      </c>
      <c r="T428" s="161">
        <v>0</v>
      </c>
      <c r="U428" s="161">
        <v>0</v>
      </c>
      <c r="V428" s="161">
        <v>0</v>
      </c>
      <c r="W428" s="161">
        <v>0</v>
      </c>
      <c r="X428" s="161">
        <v>0</v>
      </c>
      <c r="Y428" s="161"/>
      <c r="Z428" s="162"/>
    </row>
    <row r="429" spans="2:26" hidden="1" outlineLevel="2">
      <c r="B429" s="159" t="str">
        <f t="shared" si="17"/>
        <v>6-month</v>
      </c>
      <c r="C429" s="160">
        <f t="shared" si="18"/>
        <v>48183</v>
      </c>
      <c r="G429" s="161">
        <v>0</v>
      </c>
      <c r="H429" s="161">
        <v>0</v>
      </c>
      <c r="I429" s="161">
        <v>0</v>
      </c>
      <c r="J429" s="161">
        <v>0</v>
      </c>
      <c r="K429" s="161">
        <v>0</v>
      </c>
      <c r="L429" s="161">
        <v>0</v>
      </c>
      <c r="M429" s="161">
        <v>0</v>
      </c>
      <c r="N429" s="161">
        <v>0</v>
      </c>
      <c r="O429" s="161">
        <v>0</v>
      </c>
      <c r="P429" s="161">
        <v>0</v>
      </c>
      <c r="Q429" s="161">
        <v>0</v>
      </c>
      <c r="R429" s="161">
        <v>0</v>
      </c>
      <c r="S429" s="161">
        <v>0</v>
      </c>
      <c r="T429" s="161">
        <v>0</v>
      </c>
      <c r="U429" s="161">
        <v>0</v>
      </c>
      <c r="V429" s="161">
        <v>0</v>
      </c>
      <c r="W429" s="161">
        <v>0</v>
      </c>
      <c r="X429" s="161">
        <v>0</v>
      </c>
      <c r="Y429" s="161"/>
      <c r="Z429" s="162"/>
    </row>
    <row r="430" spans="2:26" hidden="1" outlineLevel="1" collapsed="1">
      <c r="B430" s="159" t="str">
        <f t="shared" si="17"/>
        <v>6-month</v>
      </c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</row>
    <row r="431" spans="2:26" ht="13" hidden="1" outlineLevel="1">
      <c r="C431" s="158" t="s">
        <v>318</v>
      </c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</row>
    <row r="432" spans="2:26" hidden="1" outlineLevel="1">
      <c r="B432" s="159" t="str">
        <f>$C$431</f>
        <v>1-Year</v>
      </c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65"/>
      <c r="V432" s="175"/>
      <c r="W432" s="175"/>
      <c r="X432" s="175"/>
      <c r="Y432" s="175"/>
      <c r="Z432" s="175"/>
    </row>
    <row r="433" spans="2:26" hidden="1" outlineLevel="2">
      <c r="B433" s="159" t="str">
        <f t="shared" ref="B433:B496" si="19">$C$431</f>
        <v>1-Year</v>
      </c>
      <c r="C433" s="118" t="s">
        <v>315</v>
      </c>
      <c r="G433" s="165"/>
      <c r="H433" s="16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</row>
    <row r="434" spans="2:26" hidden="1" outlineLevel="2">
      <c r="B434" s="159" t="str">
        <f t="shared" si="19"/>
        <v>1-Year</v>
      </c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</row>
    <row r="435" spans="2:26" hidden="1" outlineLevel="2">
      <c r="B435" s="159" t="str">
        <f t="shared" si="19"/>
        <v>1-Year</v>
      </c>
      <c r="C435" s="174">
        <v>44197</v>
      </c>
      <c r="G435" s="161">
        <v>3.7763999999999998</v>
      </c>
      <c r="H435" s="161">
        <v>2.8322999999999996</v>
      </c>
      <c r="I435" s="161">
        <v>0</v>
      </c>
      <c r="J435" s="161">
        <v>0</v>
      </c>
      <c r="K435" s="161">
        <v>0</v>
      </c>
      <c r="L435" s="161">
        <v>0</v>
      </c>
      <c r="M435" s="161">
        <v>0</v>
      </c>
      <c r="N435" s="161">
        <v>0</v>
      </c>
      <c r="O435" s="161">
        <v>0</v>
      </c>
      <c r="P435" s="161">
        <v>0</v>
      </c>
      <c r="Q435" s="161">
        <v>0</v>
      </c>
      <c r="R435" s="161">
        <v>0</v>
      </c>
      <c r="S435" s="161">
        <v>0</v>
      </c>
      <c r="T435" s="161">
        <v>0</v>
      </c>
      <c r="U435" s="161">
        <v>0</v>
      </c>
      <c r="V435" s="161">
        <v>0</v>
      </c>
      <c r="W435" s="161">
        <v>0</v>
      </c>
      <c r="X435" s="161">
        <v>0</v>
      </c>
      <c r="Y435" s="161"/>
      <c r="Z435" s="162"/>
    </row>
    <row r="436" spans="2:26" hidden="1" outlineLevel="2">
      <c r="B436" s="159" t="str">
        <f t="shared" si="19"/>
        <v>1-Year</v>
      </c>
      <c r="C436" s="174">
        <f>EDATE(C435,1)</f>
        <v>44228</v>
      </c>
      <c r="G436" s="161">
        <v>4.1749000000000009</v>
      </c>
      <c r="H436" s="161">
        <v>3.1311750000000007</v>
      </c>
      <c r="I436" s="161">
        <v>0</v>
      </c>
      <c r="J436" s="161">
        <v>0</v>
      </c>
      <c r="K436" s="161">
        <v>0</v>
      </c>
      <c r="L436" s="161">
        <v>0</v>
      </c>
      <c r="M436" s="161">
        <v>0</v>
      </c>
      <c r="N436" s="161">
        <v>0</v>
      </c>
      <c r="O436" s="161">
        <v>0</v>
      </c>
      <c r="P436" s="161">
        <v>0</v>
      </c>
      <c r="Q436" s="161">
        <v>0</v>
      </c>
      <c r="R436" s="161">
        <v>0</v>
      </c>
      <c r="S436" s="161">
        <v>0</v>
      </c>
      <c r="T436" s="161">
        <v>0</v>
      </c>
      <c r="U436" s="161">
        <v>0</v>
      </c>
      <c r="V436" s="161">
        <v>0</v>
      </c>
      <c r="W436" s="161">
        <v>0</v>
      </c>
      <c r="X436" s="161">
        <v>0</v>
      </c>
      <c r="Y436" s="161"/>
      <c r="Z436" s="162"/>
    </row>
    <row r="437" spans="2:26" hidden="1" outlineLevel="2">
      <c r="B437" s="159" t="str">
        <f t="shared" si="19"/>
        <v>1-Year</v>
      </c>
      <c r="C437" s="174">
        <f t="shared" ref="C437:C500" si="20">EDATE(C436,1)</f>
        <v>44256</v>
      </c>
      <c r="G437" s="161">
        <v>4.4265000000000008</v>
      </c>
      <c r="H437" s="161">
        <v>3.3198750000000006</v>
      </c>
      <c r="I437" s="161">
        <v>0</v>
      </c>
      <c r="J437" s="161">
        <v>0</v>
      </c>
      <c r="K437" s="161">
        <v>0</v>
      </c>
      <c r="L437" s="161">
        <v>0</v>
      </c>
      <c r="M437" s="161">
        <v>0</v>
      </c>
      <c r="N437" s="161">
        <v>0</v>
      </c>
      <c r="O437" s="161">
        <v>0</v>
      </c>
      <c r="P437" s="161">
        <v>0</v>
      </c>
      <c r="Q437" s="161">
        <v>0</v>
      </c>
      <c r="R437" s="161">
        <v>0</v>
      </c>
      <c r="S437" s="161">
        <v>0</v>
      </c>
      <c r="T437" s="161">
        <v>0</v>
      </c>
      <c r="U437" s="161">
        <v>0</v>
      </c>
      <c r="V437" s="161">
        <v>0</v>
      </c>
      <c r="W437" s="161">
        <v>0</v>
      </c>
      <c r="X437" s="161">
        <v>0</v>
      </c>
      <c r="Y437" s="161"/>
      <c r="Z437" s="162"/>
    </row>
    <row r="438" spans="2:26" hidden="1" outlineLevel="2">
      <c r="B438" s="159" t="str">
        <f t="shared" si="19"/>
        <v>1-Year</v>
      </c>
      <c r="C438" s="174">
        <f t="shared" si="20"/>
        <v>44287</v>
      </c>
      <c r="G438" s="161">
        <v>3.8868</v>
      </c>
      <c r="H438" s="161">
        <v>2.9151000000000002</v>
      </c>
      <c r="I438" s="161">
        <v>0</v>
      </c>
      <c r="J438" s="161">
        <v>0</v>
      </c>
      <c r="K438" s="161">
        <v>0</v>
      </c>
      <c r="L438" s="161">
        <v>0</v>
      </c>
      <c r="M438" s="161">
        <v>0</v>
      </c>
      <c r="N438" s="161">
        <v>0</v>
      </c>
      <c r="O438" s="161">
        <v>0</v>
      </c>
      <c r="P438" s="161">
        <v>0</v>
      </c>
      <c r="Q438" s="161">
        <v>0</v>
      </c>
      <c r="R438" s="161">
        <v>0</v>
      </c>
      <c r="S438" s="161">
        <v>0</v>
      </c>
      <c r="T438" s="161">
        <v>0</v>
      </c>
      <c r="U438" s="161">
        <v>0</v>
      </c>
      <c r="V438" s="161">
        <v>0</v>
      </c>
      <c r="W438" s="161">
        <v>0</v>
      </c>
      <c r="X438" s="161">
        <v>0</v>
      </c>
      <c r="Y438" s="161"/>
      <c r="Z438" s="162"/>
    </row>
    <row r="439" spans="2:26" hidden="1" outlineLevel="2">
      <c r="B439" s="159" t="str">
        <f t="shared" si="19"/>
        <v>1-Year</v>
      </c>
      <c r="C439" s="174">
        <f t="shared" si="20"/>
        <v>44317</v>
      </c>
      <c r="G439" s="161">
        <v>3.8542999999999998</v>
      </c>
      <c r="H439" s="161">
        <v>2.8907249999999998</v>
      </c>
      <c r="I439" s="161">
        <v>0</v>
      </c>
      <c r="J439" s="161">
        <v>0</v>
      </c>
      <c r="K439" s="161">
        <v>0</v>
      </c>
      <c r="L439" s="161">
        <v>0</v>
      </c>
      <c r="M439" s="161">
        <v>0</v>
      </c>
      <c r="N439" s="161">
        <v>0</v>
      </c>
      <c r="O439" s="161">
        <v>0</v>
      </c>
      <c r="P439" s="161">
        <v>0</v>
      </c>
      <c r="Q439" s="161">
        <v>0</v>
      </c>
      <c r="R439" s="161">
        <v>0</v>
      </c>
      <c r="S439" s="161">
        <v>0</v>
      </c>
      <c r="T439" s="161">
        <v>0</v>
      </c>
      <c r="U439" s="161">
        <v>0</v>
      </c>
      <c r="V439" s="161">
        <v>0</v>
      </c>
      <c r="W439" s="161">
        <v>0</v>
      </c>
      <c r="X439" s="161">
        <v>0</v>
      </c>
      <c r="Y439" s="161"/>
      <c r="Z439" s="162"/>
    </row>
    <row r="440" spans="2:26" hidden="1" outlineLevel="2">
      <c r="B440" s="159" t="str">
        <f t="shared" si="19"/>
        <v>1-Year</v>
      </c>
      <c r="C440" s="174">
        <f t="shared" si="20"/>
        <v>44348</v>
      </c>
      <c r="G440" s="161">
        <v>4.4847000000000001</v>
      </c>
      <c r="H440" s="161">
        <v>3.3635250000000001</v>
      </c>
      <c r="I440" s="161">
        <v>0</v>
      </c>
      <c r="J440" s="161">
        <v>0</v>
      </c>
      <c r="K440" s="161">
        <v>0</v>
      </c>
      <c r="L440" s="161">
        <v>0</v>
      </c>
      <c r="M440" s="161">
        <v>0</v>
      </c>
      <c r="N440" s="161">
        <v>0</v>
      </c>
      <c r="O440" s="161">
        <v>0</v>
      </c>
      <c r="P440" s="161">
        <v>0</v>
      </c>
      <c r="Q440" s="161">
        <v>0</v>
      </c>
      <c r="R440" s="161">
        <v>0</v>
      </c>
      <c r="S440" s="161">
        <v>0</v>
      </c>
      <c r="T440" s="161">
        <v>0</v>
      </c>
      <c r="U440" s="161">
        <v>0</v>
      </c>
      <c r="V440" s="161">
        <v>0</v>
      </c>
      <c r="W440" s="161">
        <v>0</v>
      </c>
      <c r="X440" s="161">
        <v>0</v>
      </c>
      <c r="Y440" s="161"/>
      <c r="Z440" s="162"/>
    </row>
    <row r="441" spans="2:26" hidden="1" outlineLevel="2">
      <c r="B441" s="159" t="str">
        <f t="shared" si="19"/>
        <v>1-Year</v>
      </c>
      <c r="C441" s="174">
        <f t="shared" si="20"/>
        <v>44378</v>
      </c>
      <c r="G441" s="161">
        <v>4.0535000000000005</v>
      </c>
      <c r="H441" s="161">
        <v>3.0401250000000002</v>
      </c>
      <c r="I441" s="161">
        <v>0</v>
      </c>
      <c r="J441" s="161">
        <v>0</v>
      </c>
      <c r="K441" s="161">
        <v>0</v>
      </c>
      <c r="L441" s="161">
        <v>0</v>
      </c>
      <c r="M441" s="161">
        <v>0</v>
      </c>
      <c r="N441" s="161">
        <v>0</v>
      </c>
      <c r="O441" s="161">
        <v>0</v>
      </c>
      <c r="P441" s="161">
        <v>0</v>
      </c>
      <c r="Q441" s="161">
        <v>0</v>
      </c>
      <c r="R441" s="161">
        <v>0</v>
      </c>
      <c r="S441" s="161">
        <v>0</v>
      </c>
      <c r="T441" s="161">
        <v>0</v>
      </c>
      <c r="U441" s="161">
        <v>0</v>
      </c>
      <c r="V441" s="161">
        <v>0</v>
      </c>
      <c r="W441" s="161">
        <v>0</v>
      </c>
      <c r="X441" s="161">
        <v>0</v>
      </c>
      <c r="Y441" s="161"/>
      <c r="Z441" s="162"/>
    </row>
    <row r="442" spans="2:26" hidden="1" outlineLevel="2">
      <c r="B442" s="159" t="str">
        <f t="shared" si="19"/>
        <v>1-Year</v>
      </c>
      <c r="C442" s="174">
        <f t="shared" si="20"/>
        <v>44409</v>
      </c>
      <c r="G442" s="161">
        <v>4.6209999999999996</v>
      </c>
      <c r="H442" s="161">
        <v>3.4657499999999994</v>
      </c>
      <c r="I442" s="161">
        <v>0</v>
      </c>
      <c r="J442" s="161">
        <v>0</v>
      </c>
      <c r="K442" s="161">
        <v>0</v>
      </c>
      <c r="L442" s="161">
        <v>0</v>
      </c>
      <c r="M442" s="161">
        <v>0</v>
      </c>
      <c r="N442" s="161">
        <v>0</v>
      </c>
      <c r="O442" s="161">
        <v>0</v>
      </c>
      <c r="P442" s="161">
        <v>0</v>
      </c>
      <c r="Q442" s="161">
        <v>0</v>
      </c>
      <c r="R442" s="161">
        <v>0</v>
      </c>
      <c r="S442" s="161">
        <v>0</v>
      </c>
      <c r="T442" s="161">
        <v>0</v>
      </c>
      <c r="U442" s="161">
        <v>0</v>
      </c>
      <c r="V442" s="161">
        <v>0</v>
      </c>
      <c r="W442" s="161">
        <v>0</v>
      </c>
      <c r="X442" s="161">
        <v>0</v>
      </c>
      <c r="Y442" s="161"/>
      <c r="Z442" s="162"/>
    </row>
    <row r="443" spans="2:26" hidden="1" outlineLevel="2">
      <c r="B443" s="159" t="str">
        <f t="shared" si="19"/>
        <v>1-Year</v>
      </c>
      <c r="C443" s="174">
        <f t="shared" si="20"/>
        <v>44440</v>
      </c>
      <c r="G443" s="161">
        <v>4.1572000000000013</v>
      </c>
      <c r="H443" s="161">
        <v>3.117900000000001</v>
      </c>
      <c r="I443" s="161">
        <v>0</v>
      </c>
      <c r="J443" s="161">
        <v>0</v>
      </c>
      <c r="K443" s="161">
        <v>0</v>
      </c>
      <c r="L443" s="161">
        <v>0</v>
      </c>
      <c r="M443" s="161">
        <v>0</v>
      </c>
      <c r="N443" s="161">
        <v>0</v>
      </c>
      <c r="O443" s="161">
        <v>0</v>
      </c>
      <c r="P443" s="161">
        <v>0</v>
      </c>
      <c r="Q443" s="161">
        <v>0</v>
      </c>
      <c r="R443" s="161">
        <v>0</v>
      </c>
      <c r="S443" s="161">
        <v>0</v>
      </c>
      <c r="T443" s="161">
        <v>0</v>
      </c>
      <c r="U443" s="161">
        <v>0</v>
      </c>
      <c r="V443" s="161">
        <v>0</v>
      </c>
      <c r="W443" s="161">
        <v>0</v>
      </c>
      <c r="X443" s="161">
        <v>0</v>
      </c>
      <c r="Y443" s="161"/>
      <c r="Z443" s="162"/>
    </row>
    <row r="444" spans="2:26" hidden="1" outlineLevel="2">
      <c r="B444" s="159" t="str">
        <f t="shared" si="19"/>
        <v>1-Year</v>
      </c>
      <c r="C444" s="174">
        <f t="shared" si="20"/>
        <v>44470</v>
      </c>
      <c r="G444" s="161">
        <v>3.7622999999999989</v>
      </c>
      <c r="H444" s="161">
        <v>2.8217249999999994</v>
      </c>
      <c r="I444" s="161">
        <v>0</v>
      </c>
      <c r="J444" s="161">
        <v>0</v>
      </c>
      <c r="K444" s="161">
        <v>0</v>
      </c>
      <c r="L444" s="161">
        <v>0</v>
      </c>
      <c r="M444" s="161">
        <v>0</v>
      </c>
      <c r="N444" s="161">
        <v>0</v>
      </c>
      <c r="O444" s="161">
        <v>0</v>
      </c>
      <c r="P444" s="161">
        <v>0</v>
      </c>
      <c r="Q444" s="161">
        <v>0</v>
      </c>
      <c r="R444" s="161">
        <v>0</v>
      </c>
      <c r="S444" s="161">
        <v>0</v>
      </c>
      <c r="T444" s="161">
        <v>0</v>
      </c>
      <c r="U444" s="161">
        <v>0</v>
      </c>
      <c r="V444" s="161">
        <v>0</v>
      </c>
      <c r="W444" s="161">
        <v>0</v>
      </c>
      <c r="X444" s="161">
        <v>0</v>
      </c>
      <c r="Y444" s="161"/>
      <c r="Z444" s="162"/>
    </row>
    <row r="445" spans="2:26" hidden="1" outlineLevel="2">
      <c r="B445" s="159" t="str">
        <f t="shared" si="19"/>
        <v>1-Year</v>
      </c>
      <c r="C445" s="174">
        <f t="shared" si="20"/>
        <v>44501</v>
      </c>
      <c r="G445" s="161">
        <v>4.1459000000000001</v>
      </c>
      <c r="H445" s="161">
        <v>3.1094250000000003</v>
      </c>
      <c r="I445" s="161">
        <v>0</v>
      </c>
      <c r="J445" s="161">
        <v>0</v>
      </c>
      <c r="K445" s="161">
        <v>0</v>
      </c>
      <c r="L445" s="161">
        <v>0</v>
      </c>
      <c r="M445" s="161">
        <v>0</v>
      </c>
      <c r="N445" s="161">
        <v>0</v>
      </c>
      <c r="O445" s="161">
        <v>0</v>
      </c>
      <c r="P445" s="161">
        <v>0</v>
      </c>
      <c r="Q445" s="161">
        <v>0</v>
      </c>
      <c r="R445" s="161">
        <v>0</v>
      </c>
      <c r="S445" s="161">
        <v>0</v>
      </c>
      <c r="T445" s="161">
        <v>0</v>
      </c>
      <c r="U445" s="161">
        <v>0</v>
      </c>
      <c r="V445" s="161">
        <v>0</v>
      </c>
      <c r="W445" s="161">
        <v>0</v>
      </c>
      <c r="X445" s="161">
        <v>0</v>
      </c>
      <c r="Y445" s="161"/>
      <c r="Z445" s="162"/>
    </row>
    <row r="446" spans="2:26" hidden="1" outlineLevel="2">
      <c r="B446" s="159" t="str">
        <f t="shared" si="19"/>
        <v>1-Year</v>
      </c>
      <c r="C446" s="174">
        <f t="shared" si="20"/>
        <v>44531</v>
      </c>
      <c r="G446" s="161">
        <v>3.9018999999999999</v>
      </c>
      <c r="H446" s="161">
        <v>2.9264249999999996</v>
      </c>
      <c r="I446" s="161">
        <v>0</v>
      </c>
      <c r="J446" s="161">
        <v>0</v>
      </c>
      <c r="K446" s="161">
        <v>0</v>
      </c>
      <c r="L446" s="161">
        <v>0</v>
      </c>
      <c r="M446" s="161">
        <v>0</v>
      </c>
      <c r="N446" s="161">
        <v>0</v>
      </c>
      <c r="O446" s="161">
        <v>0</v>
      </c>
      <c r="P446" s="161">
        <v>0</v>
      </c>
      <c r="Q446" s="161">
        <v>0</v>
      </c>
      <c r="R446" s="161">
        <v>0</v>
      </c>
      <c r="S446" s="161">
        <v>0</v>
      </c>
      <c r="T446" s="161">
        <v>0</v>
      </c>
      <c r="U446" s="161">
        <v>0</v>
      </c>
      <c r="V446" s="161">
        <v>0</v>
      </c>
      <c r="W446" s="161">
        <v>0</v>
      </c>
      <c r="X446" s="161">
        <v>0</v>
      </c>
      <c r="Y446" s="161"/>
      <c r="Z446" s="162"/>
    </row>
    <row r="447" spans="2:26" hidden="1" outlineLevel="2">
      <c r="B447" s="159" t="str">
        <f t="shared" si="19"/>
        <v>1-Year</v>
      </c>
      <c r="C447" s="174">
        <f t="shared" si="20"/>
        <v>44562</v>
      </c>
      <c r="G447" s="161">
        <v>4.1234000000000002</v>
      </c>
      <c r="H447" s="161">
        <v>3.0925500000000001</v>
      </c>
      <c r="I447" s="161">
        <v>0</v>
      </c>
      <c r="J447" s="161">
        <v>0</v>
      </c>
      <c r="K447" s="161">
        <v>0</v>
      </c>
      <c r="L447" s="161">
        <v>0</v>
      </c>
      <c r="M447" s="161">
        <v>0</v>
      </c>
      <c r="N447" s="161">
        <v>0</v>
      </c>
      <c r="O447" s="161">
        <v>0</v>
      </c>
      <c r="P447" s="161">
        <v>0</v>
      </c>
      <c r="Q447" s="161">
        <v>0</v>
      </c>
      <c r="R447" s="161">
        <v>0</v>
      </c>
      <c r="S447" s="161">
        <v>0</v>
      </c>
      <c r="T447" s="161">
        <v>0</v>
      </c>
      <c r="U447" s="161">
        <v>0</v>
      </c>
      <c r="V447" s="161">
        <v>0</v>
      </c>
      <c r="W447" s="161">
        <v>0</v>
      </c>
      <c r="X447" s="161">
        <v>0</v>
      </c>
      <c r="Y447" s="161"/>
      <c r="Z447" s="162"/>
    </row>
    <row r="448" spans="2:26" hidden="1" outlineLevel="2">
      <c r="B448" s="159" t="str">
        <f t="shared" si="19"/>
        <v>1-Year</v>
      </c>
      <c r="C448" s="174">
        <f t="shared" si="20"/>
        <v>44593</v>
      </c>
      <c r="G448" s="161">
        <v>4.0007999999999999</v>
      </c>
      <c r="H448" s="161">
        <v>3.0005999999999995</v>
      </c>
      <c r="I448" s="161">
        <v>0</v>
      </c>
      <c r="J448" s="161">
        <v>0</v>
      </c>
      <c r="K448" s="161">
        <v>0</v>
      </c>
      <c r="L448" s="161">
        <v>0</v>
      </c>
      <c r="M448" s="161">
        <v>0</v>
      </c>
      <c r="N448" s="161">
        <v>0</v>
      </c>
      <c r="O448" s="161">
        <v>0</v>
      </c>
      <c r="P448" s="161">
        <v>0</v>
      </c>
      <c r="Q448" s="161">
        <v>0</v>
      </c>
      <c r="R448" s="161">
        <v>0</v>
      </c>
      <c r="S448" s="161">
        <v>0</v>
      </c>
      <c r="T448" s="161">
        <v>0</v>
      </c>
      <c r="U448" s="161">
        <v>0</v>
      </c>
      <c r="V448" s="161">
        <v>0</v>
      </c>
      <c r="W448" s="161">
        <v>0</v>
      </c>
      <c r="X448" s="161">
        <v>0</v>
      </c>
      <c r="Y448" s="161"/>
      <c r="Z448" s="162"/>
    </row>
    <row r="449" spans="2:26" hidden="1" outlineLevel="2">
      <c r="B449" s="159" t="str">
        <f t="shared" si="19"/>
        <v>1-Year</v>
      </c>
      <c r="C449" s="174">
        <f t="shared" si="20"/>
        <v>44621</v>
      </c>
      <c r="G449" s="161">
        <v>4.2756999999999987</v>
      </c>
      <c r="H449" s="161">
        <v>3.206774999999999</v>
      </c>
      <c r="I449" s="161">
        <v>0</v>
      </c>
      <c r="J449" s="161">
        <v>0</v>
      </c>
      <c r="K449" s="161">
        <v>0</v>
      </c>
      <c r="L449" s="161">
        <v>0</v>
      </c>
      <c r="M449" s="161">
        <v>0</v>
      </c>
      <c r="N449" s="161">
        <v>0</v>
      </c>
      <c r="O449" s="161">
        <v>0</v>
      </c>
      <c r="P449" s="161">
        <v>0</v>
      </c>
      <c r="Q449" s="161">
        <v>0</v>
      </c>
      <c r="R449" s="161">
        <v>0</v>
      </c>
      <c r="S449" s="161">
        <v>0</v>
      </c>
      <c r="T449" s="161">
        <v>0</v>
      </c>
      <c r="U449" s="161">
        <v>0</v>
      </c>
      <c r="V449" s="161">
        <v>0</v>
      </c>
      <c r="W449" s="161">
        <v>0</v>
      </c>
      <c r="X449" s="161">
        <v>0</v>
      </c>
      <c r="Y449" s="161"/>
      <c r="Z449" s="162"/>
    </row>
    <row r="450" spans="2:26" hidden="1" outlineLevel="2">
      <c r="B450" s="159" t="str">
        <f t="shared" si="19"/>
        <v>1-Year</v>
      </c>
      <c r="C450" s="174">
        <f t="shared" si="20"/>
        <v>44652</v>
      </c>
      <c r="G450" s="161">
        <v>3.5286999999999997</v>
      </c>
      <c r="H450" s="161">
        <v>2.646525</v>
      </c>
      <c r="I450" s="161">
        <v>0</v>
      </c>
      <c r="J450" s="161">
        <v>0</v>
      </c>
      <c r="K450" s="161">
        <v>0</v>
      </c>
      <c r="L450" s="161">
        <v>0</v>
      </c>
      <c r="M450" s="161">
        <v>0</v>
      </c>
      <c r="N450" s="161">
        <v>0</v>
      </c>
      <c r="O450" s="161">
        <v>0</v>
      </c>
      <c r="P450" s="161">
        <v>0</v>
      </c>
      <c r="Q450" s="161">
        <v>0</v>
      </c>
      <c r="R450" s="161">
        <v>0</v>
      </c>
      <c r="S450" s="161">
        <v>0</v>
      </c>
      <c r="T450" s="161">
        <v>0</v>
      </c>
      <c r="U450" s="161">
        <v>0</v>
      </c>
      <c r="V450" s="161">
        <v>0</v>
      </c>
      <c r="W450" s="161">
        <v>0</v>
      </c>
      <c r="X450" s="161">
        <v>0</v>
      </c>
      <c r="Y450" s="161"/>
      <c r="Z450" s="162"/>
    </row>
    <row r="451" spans="2:26" hidden="1" outlineLevel="2">
      <c r="B451" s="159" t="str">
        <f t="shared" si="19"/>
        <v>1-Year</v>
      </c>
      <c r="C451" s="174">
        <f t="shared" si="20"/>
        <v>44682</v>
      </c>
      <c r="G451" s="161">
        <v>3.7161</v>
      </c>
      <c r="H451" s="161">
        <v>2.7870750000000002</v>
      </c>
      <c r="I451" s="161">
        <v>0</v>
      </c>
      <c r="J451" s="161">
        <v>0</v>
      </c>
      <c r="K451" s="161">
        <v>0</v>
      </c>
      <c r="L451" s="161">
        <v>0</v>
      </c>
      <c r="M451" s="161">
        <v>0</v>
      </c>
      <c r="N451" s="161">
        <v>0</v>
      </c>
      <c r="O451" s="161">
        <v>0</v>
      </c>
      <c r="P451" s="161">
        <v>0</v>
      </c>
      <c r="Q451" s="161">
        <v>0</v>
      </c>
      <c r="R451" s="161">
        <v>0</v>
      </c>
      <c r="S451" s="161">
        <v>0</v>
      </c>
      <c r="T451" s="161">
        <v>0</v>
      </c>
      <c r="U451" s="161">
        <v>0</v>
      </c>
      <c r="V451" s="161">
        <v>0</v>
      </c>
      <c r="W451" s="161">
        <v>0</v>
      </c>
      <c r="X451" s="161">
        <v>0</v>
      </c>
      <c r="Y451" s="161"/>
      <c r="Z451" s="162"/>
    </row>
    <row r="452" spans="2:26" hidden="1" outlineLevel="2">
      <c r="B452" s="159" t="str">
        <f t="shared" si="19"/>
        <v>1-Year</v>
      </c>
      <c r="C452" s="174">
        <f t="shared" si="20"/>
        <v>44713</v>
      </c>
      <c r="G452" s="161">
        <v>3.9639999999999995</v>
      </c>
      <c r="H452" s="161">
        <v>2.9729999999999994</v>
      </c>
      <c r="I452" s="161">
        <v>0</v>
      </c>
      <c r="J452" s="161">
        <v>0</v>
      </c>
      <c r="K452" s="161">
        <v>0</v>
      </c>
      <c r="L452" s="161">
        <v>0</v>
      </c>
      <c r="M452" s="161">
        <v>0</v>
      </c>
      <c r="N452" s="161">
        <v>0</v>
      </c>
      <c r="O452" s="161">
        <v>0</v>
      </c>
      <c r="P452" s="161">
        <v>0</v>
      </c>
      <c r="Q452" s="161">
        <v>0</v>
      </c>
      <c r="R452" s="161">
        <v>0</v>
      </c>
      <c r="S452" s="161">
        <v>0</v>
      </c>
      <c r="T452" s="161">
        <v>0</v>
      </c>
      <c r="U452" s="161">
        <v>0</v>
      </c>
      <c r="V452" s="161">
        <v>0</v>
      </c>
      <c r="W452" s="161">
        <v>0</v>
      </c>
      <c r="X452" s="161">
        <v>0</v>
      </c>
      <c r="Y452" s="161"/>
      <c r="Z452" s="162"/>
    </row>
    <row r="453" spans="2:26" hidden="1" outlineLevel="2">
      <c r="B453" s="159" t="str">
        <f t="shared" si="19"/>
        <v>1-Year</v>
      </c>
      <c r="C453" s="174">
        <f t="shared" si="20"/>
        <v>44743</v>
      </c>
      <c r="G453" s="161">
        <v>4.2648999999999999</v>
      </c>
      <c r="H453" s="161">
        <v>3.1986750000000002</v>
      </c>
      <c r="I453" s="161">
        <v>0</v>
      </c>
      <c r="J453" s="161">
        <v>0</v>
      </c>
      <c r="K453" s="161">
        <v>0</v>
      </c>
      <c r="L453" s="161">
        <v>0</v>
      </c>
      <c r="M453" s="161">
        <v>0</v>
      </c>
      <c r="N453" s="161">
        <v>0</v>
      </c>
      <c r="O453" s="161">
        <v>0</v>
      </c>
      <c r="P453" s="161">
        <v>0</v>
      </c>
      <c r="Q453" s="161">
        <v>0</v>
      </c>
      <c r="R453" s="161">
        <v>0</v>
      </c>
      <c r="S453" s="161">
        <v>0</v>
      </c>
      <c r="T453" s="161">
        <v>0</v>
      </c>
      <c r="U453" s="161">
        <v>0</v>
      </c>
      <c r="V453" s="161">
        <v>0</v>
      </c>
      <c r="W453" s="161">
        <v>0</v>
      </c>
      <c r="X453" s="161">
        <v>0</v>
      </c>
      <c r="Y453" s="161"/>
      <c r="Z453" s="162"/>
    </row>
    <row r="454" spans="2:26" hidden="1" outlineLevel="2">
      <c r="B454" s="159" t="str">
        <f t="shared" si="19"/>
        <v>1-Year</v>
      </c>
      <c r="C454" s="174">
        <f t="shared" si="20"/>
        <v>44774</v>
      </c>
      <c r="G454" s="161">
        <v>3.847</v>
      </c>
      <c r="H454" s="161">
        <v>2.8852499999999996</v>
      </c>
      <c r="I454" s="161">
        <v>0</v>
      </c>
      <c r="J454" s="161">
        <v>0</v>
      </c>
      <c r="K454" s="161">
        <v>0</v>
      </c>
      <c r="L454" s="161">
        <v>0</v>
      </c>
      <c r="M454" s="161">
        <v>0</v>
      </c>
      <c r="N454" s="161">
        <v>0</v>
      </c>
      <c r="O454" s="161">
        <v>0</v>
      </c>
      <c r="P454" s="161">
        <v>0</v>
      </c>
      <c r="Q454" s="161">
        <v>0</v>
      </c>
      <c r="R454" s="161">
        <v>0</v>
      </c>
      <c r="S454" s="161">
        <v>0</v>
      </c>
      <c r="T454" s="161">
        <v>0</v>
      </c>
      <c r="U454" s="161">
        <v>0</v>
      </c>
      <c r="V454" s="161">
        <v>0</v>
      </c>
      <c r="W454" s="161">
        <v>0</v>
      </c>
      <c r="X454" s="161">
        <v>0</v>
      </c>
      <c r="Y454" s="161"/>
      <c r="Z454" s="162"/>
    </row>
    <row r="455" spans="2:26" hidden="1" outlineLevel="2">
      <c r="B455" s="159" t="str">
        <f t="shared" si="19"/>
        <v>1-Year</v>
      </c>
      <c r="C455" s="174">
        <f t="shared" si="20"/>
        <v>44805</v>
      </c>
      <c r="G455" s="161">
        <v>3.9217</v>
      </c>
      <c r="H455" s="161">
        <v>2.9412749999999996</v>
      </c>
      <c r="I455" s="161">
        <v>0</v>
      </c>
      <c r="J455" s="161">
        <v>0</v>
      </c>
      <c r="K455" s="161">
        <v>0</v>
      </c>
      <c r="L455" s="161">
        <v>0</v>
      </c>
      <c r="M455" s="161">
        <v>0</v>
      </c>
      <c r="N455" s="161">
        <v>0</v>
      </c>
      <c r="O455" s="161">
        <v>0</v>
      </c>
      <c r="P455" s="161">
        <v>0</v>
      </c>
      <c r="Q455" s="161">
        <v>0</v>
      </c>
      <c r="R455" s="161">
        <v>0</v>
      </c>
      <c r="S455" s="161">
        <v>0</v>
      </c>
      <c r="T455" s="161">
        <v>0</v>
      </c>
      <c r="U455" s="161">
        <v>0</v>
      </c>
      <c r="V455" s="161">
        <v>0</v>
      </c>
      <c r="W455" s="161">
        <v>0</v>
      </c>
      <c r="X455" s="161">
        <v>0</v>
      </c>
      <c r="Y455" s="161"/>
      <c r="Z455" s="162"/>
    </row>
    <row r="456" spans="2:26" hidden="1" outlineLevel="2">
      <c r="B456" s="159" t="str">
        <f t="shared" si="19"/>
        <v>1-Year</v>
      </c>
      <c r="C456" s="174">
        <f t="shared" si="20"/>
        <v>44835</v>
      </c>
      <c r="G456" s="161">
        <v>4.1457999999999995</v>
      </c>
      <c r="H456" s="161">
        <v>3.1093499999999996</v>
      </c>
      <c r="I456" s="161">
        <v>0</v>
      </c>
      <c r="J456" s="161">
        <v>0</v>
      </c>
      <c r="K456" s="161">
        <v>0</v>
      </c>
      <c r="L456" s="161">
        <v>0</v>
      </c>
      <c r="M456" s="161">
        <v>0</v>
      </c>
      <c r="N456" s="161">
        <v>0</v>
      </c>
      <c r="O456" s="161">
        <v>0</v>
      </c>
      <c r="P456" s="161">
        <v>0</v>
      </c>
      <c r="Q456" s="161">
        <v>0</v>
      </c>
      <c r="R456" s="161">
        <v>0</v>
      </c>
      <c r="S456" s="161">
        <v>0</v>
      </c>
      <c r="T456" s="161">
        <v>0</v>
      </c>
      <c r="U456" s="161">
        <v>0</v>
      </c>
      <c r="V456" s="161">
        <v>0</v>
      </c>
      <c r="W456" s="161">
        <v>0</v>
      </c>
      <c r="X456" s="161">
        <v>0</v>
      </c>
      <c r="Y456" s="161"/>
      <c r="Z456" s="162"/>
    </row>
    <row r="457" spans="2:26" hidden="1" outlineLevel="2">
      <c r="B457" s="159" t="str">
        <f t="shared" si="19"/>
        <v>1-Year</v>
      </c>
      <c r="C457" s="174">
        <f t="shared" si="20"/>
        <v>44866</v>
      </c>
      <c r="G457" s="161">
        <v>3.9294000000000002</v>
      </c>
      <c r="H457" s="161">
        <v>2.9470500000000004</v>
      </c>
      <c r="I457" s="161">
        <v>0</v>
      </c>
      <c r="J457" s="161">
        <v>0</v>
      </c>
      <c r="K457" s="161">
        <v>0</v>
      </c>
      <c r="L457" s="161">
        <v>0</v>
      </c>
      <c r="M457" s="161">
        <v>0</v>
      </c>
      <c r="N457" s="161">
        <v>0</v>
      </c>
      <c r="O457" s="161">
        <v>0</v>
      </c>
      <c r="P457" s="161">
        <v>0</v>
      </c>
      <c r="Q457" s="161">
        <v>0</v>
      </c>
      <c r="R457" s="161">
        <v>0</v>
      </c>
      <c r="S457" s="161">
        <v>0</v>
      </c>
      <c r="T457" s="161">
        <v>0</v>
      </c>
      <c r="U457" s="161">
        <v>0</v>
      </c>
      <c r="V457" s="161">
        <v>0</v>
      </c>
      <c r="W457" s="161">
        <v>0</v>
      </c>
      <c r="X457" s="161">
        <v>0</v>
      </c>
      <c r="Y457" s="161"/>
      <c r="Z457" s="162"/>
    </row>
    <row r="458" spans="2:26" hidden="1" outlineLevel="2">
      <c r="B458" s="159" t="str">
        <f t="shared" si="19"/>
        <v>1-Year</v>
      </c>
      <c r="C458" s="174">
        <f t="shared" si="20"/>
        <v>44896</v>
      </c>
      <c r="G458" s="161">
        <v>3.3106999999999998</v>
      </c>
      <c r="H458" s="161">
        <v>2.483025</v>
      </c>
      <c r="I458" s="161">
        <v>0</v>
      </c>
      <c r="J458" s="161">
        <v>0</v>
      </c>
      <c r="K458" s="161">
        <v>0</v>
      </c>
      <c r="L458" s="161">
        <v>0</v>
      </c>
      <c r="M458" s="161">
        <v>0</v>
      </c>
      <c r="N458" s="161">
        <v>0</v>
      </c>
      <c r="O458" s="161">
        <v>0</v>
      </c>
      <c r="P458" s="161">
        <v>0</v>
      </c>
      <c r="Q458" s="161">
        <v>0</v>
      </c>
      <c r="R458" s="161">
        <v>0</v>
      </c>
      <c r="S458" s="161">
        <v>0</v>
      </c>
      <c r="T458" s="161">
        <v>0</v>
      </c>
      <c r="U458" s="161">
        <v>0</v>
      </c>
      <c r="V458" s="161">
        <v>0</v>
      </c>
      <c r="W458" s="161">
        <v>0</v>
      </c>
      <c r="X458" s="161">
        <v>0</v>
      </c>
      <c r="Y458" s="161"/>
      <c r="Z458" s="162"/>
    </row>
    <row r="459" spans="2:26" hidden="1" outlineLevel="2">
      <c r="B459" s="159" t="str">
        <f t="shared" si="19"/>
        <v>1-Year</v>
      </c>
      <c r="C459" s="174">
        <f t="shared" si="20"/>
        <v>44927</v>
      </c>
      <c r="G459" s="161">
        <v>1.8161</v>
      </c>
      <c r="H459" s="161">
        <v>1.3620750000000001</v>
      </c>
      <c r="I459" s="161">
        <v>4.9170549999999995</v>
      </c>
      <c r="J459" s="161">
        <v>3.6877912499999996</v>
      </c>
      <c r="K459" s="161">
        <v>0</v>
      </c>
      <c r="L459" s="161">
        <v>0</v>
      </c>
      <c r="M459" s="161">
        <v>0</v>
      </c>
      <c r="N459" s="161">
        <v>0</v>
      </c>
      <c r="O459" s="161">
        <v>0</v>
      </c>
      <c r="P459" s="161">
        <v>0</v>
      </c>
      <c r="Q459" s="161">
        <v>0</v>
      </c>
      <c r="R459" s="161">
        <v>0</v>
      </c>
      <c r="S459" s="161">
        <v>4.4253494999999994</v>
      </c>
      <c r="T459" s="161">
        <v>3.3190121249999995</v>
      </c>
      <c r="U459" s="161">
        <v>0</v>
      </c>
      <c r="V459" s="161">
        <v>0</v>
      </c>
      <c r="W459" s="161">
        <v>0</v>
      </c>
      <c r="X459" s="161">
        <v>0</v>
      </c>
      <c r="Y459" s="161"/>
      <c r="Z459" s="162"/>
    </row>
    <row r="460" spans="2:26" hidden="1" outlineLevel="2">
      <c r="B460" s="159" t="str">
        <f t="shared" si="19"/>
        <v>1-Year</v>
      </c>
      <c r="C460" s="174">
        <f t="shared" si="20"/>
        <v>44958</v>
      </c>
      <c r="G460" s="161">
        <v>1.9509999999999998</v>
      </c>
      <c r="H460" s="161">
        <v>1.4632499999999997</v>
      </c>
      <c r="I460" s="161">
        <v>4.4315249999999988</v>
      </c>
      <c r="J460" s="161">
        <v>3.3236437499999991</v>
      </c>
      <c r="K460" s="161">
        <v>0</v>
      </c>
      <c r="L460" s="161">
        <v>0</v>
      </c>
      <c r="M460" s="161">
        <v>0</v>
      </c>
      <c r="N460" s="161">
        <v>0</v>
      </c>
      <c r="O460" s="161">
        <v>0</v>
      </c>
      <c r="P460" s="161">
        <v>0</v>
      </c>
      <c r="Q460" s="161">
        <v>0</v>
      </c>
      <c r="R460" s="161">
        <v>0</v>
      </c>
      <c r="S460" s="161">
        <v>3.9883724999999992</v>
      </c>
      <c r="T460" s="161">
        <v>2.9912793749999995</v>
      </c>
      <c r="U460" s="161">
        <v>0</v>
      </c>
      <c r="V460" s="161">
        <v>0</v>
      </c>
      <c r="W460" s="161">
        <v>0</v>
      </c>
      <c r="X460" s="161">
        <v>0</v>
      </c>
      <c r="Y460" s="161"/>
      <c r="Z460" s="162"/>
    </row>
    <row r="461" spans="2:26" hidden="1" outlineLevel="2">
      <c r="B461" s="159" t="str">
        <f t="shared" si="19"/>
        <v>1-Year</v>
      </c>
      <c r="C461" s="174">
        <f t="shared" si="20"/>
        <v>44986</v>
      </c>
      <c r="G461" s="161">
        <v>1.5871999999999999</v>
      </c>
      <c r="H461" s="161">
        <v>1.1903999999999999</v>
      </c>
      <c r="I461" s="161">
        <v>4.5477899999999991</v>
      </c>
      <c r="J461" s="161">
        <v>3.4108424999999993</v>
      </c>
      <c r="K461" s="161">
        <v>0</v>
      </c>
      <c r="L461" s="161">
        <v>0</v>
      </c>
      <c r="M461" s="161">
        <v>0</v>
      </c>
      <c r="N461" s="161">
        <v>0</v>
      </c>
      <c r="O461" s="161">
        <v>0</v>
      </c>
      <c r="P461" s="161">
        <v>0</v>
      </c>
      <c r="Q461" s="161">
        <v>0</v>
      </c>
      <c r="R461" s="161">
        <v>0</v>
      </c>
      <c r="S461" s="161">
        <v>4.0930109999999988</v>
      </c>
      <c r="T461" s="161">
        <v>3.0697582499999991</v>
      </c>
      <c r="U461" s="161">
        <v>0</v>
      </c>
      <c r="V461" s="161">
        <v>0</v>
      </c>
      <c r="W461" s="161">
        <v>0</v>
      </c>
      <c r="X461" s="161">
        <v>0</v>
      </c>
      <c r="Y461" s="161"/>
      <c r="Z461" s="162"/>
    </row>
    <row r="462" spans="2:26" hidden="1" outlineLevel="2">
      <c r="B462" s="159" t="str">
        <f t="shared" si="19"/>
        <v>1-Year</v>
      </c>
      <c r="C462" s="174">
        <f t="shared" si="20"/>
        <v>45017</v>
      </c>
      <c r="G462" s="161">
        <v>1.5620000000000001</v>
      </c>
      <c r="H462" s="161">
        <v>1.1715</v>
      </c>
      <c r="I462" s="161">
        <v>4.4372749999999987</v>
      </c>
      <c r="J462" s="161">
        <v>3.3279562499999988</v>
      </c>
      <c r="K462" s="161">
        <v>0</v>
      </c>
      <c r="L462" s="161">
        <v>0</v>
      </c>
      <c r="M462" s="161">
        <v>0</v>
      </c>
      <c r="N462" s="161">
        <v>0</v>
      </c>
      <c r="O462" s="161">
        <v>0</v>
      </c>
      <c r="P462" s="161">
        <v>0</v>
      </c>
      <c r="Q462" s="161">
        <v>0</v>
      </c>
      <c r="R462" s="161">
        <v>0</v>
      </c>
      <c r="S462" s="161">
        <v>3.9935474999999991</v>
      </c>
      <c r="T462" s="161">
        <v>2.9951606249999996</v>
      </c>
      <c r="U462" s="161">
        <v>0</v>
      </c>
      <c r="V462" s="161">
        <v>0</v>
      </c>
      <c r="W462" s="161">
        <v>0</v>
      </c>
      <c r="X462" s="161">
        <v>0</v>
      </c>
      <c r="Y462" s="161"/>
      <c r="Z462" s="162"/>
    </row>
    <row r="463" spans="2:26" hidden="1" outlineLevel="2">
      <c r="B463" s="159" t="str">
        <f t="shared" si="19"/>
        <v>1-Year</v>
      </c>
      <c r="C463" s="174">
        <f t="shared" si="20"/>
        <v>45047</v>
      </c>
      <c r="G463" s="161">
        <v>1.6326999999999998</v>
      </c>
      <c r="H463" s="161">
        <v>1.2245249999999999</v>
      </c>
      <c r="I463" s="161">
        <v>4.5405450000000007</v>
      </c>
      <c r="J463" s="161">
        <v>3.4054087500000003</v>
      </c>
      <c r="K463" s="161">
        <v>0</v>
      </c>
      <c r="L463" s="161">
        <v>0</v>
      </c>
      <c r="M463" s="161">
        <v>0</v>
      </c>
      <c r="N463" s="161">
        <v>0</v>
      </c>
      <c r="O463" s="161">
        <v>0</v>
      </c>
      <c r="P463" s="161">
        <v>0</v>
      </c>
      <c r="Q463" s="161">
        <v>0</v>
      </c>
      <c r="R463" s="161">
        <v>0</v>
      </c>
      <c r="S463" s="161">
        <v>4.0864905000000009</v>
      </c>
      <c r="T463" s="161">
        <v>3.0648678750000009</v>
      </c>
      <c r="U463" s="161">
        <v>0</v>
      </c>
      <c r="V463" s="161">
        <v>0</v>
      </c>
      <c r="W463" s="161">
        <v>0</v>
      </c>
      <c r="X463" s="161">
        <v>0</v>
      </c>
      <c r="Y463" s="161"/>
      <c r="Z463" s="162"/>
    </row>
    <row r="464" spans="2:26" hidden="1" outlineLevel="2">
      <c r="B464" s="159" t="str">
        <f t="shared" si="19"/>
        <v>1-Year</v>
      </c>
      <c r="C464" s="174">
        <f t="shared" si="20"/>
        <v>45078</v>
      </c>
      <c r="G464" s="161">
        <v>1.5741000000000001</v>
      </c>
      <c r="H464" s="161">
        <v>1.1805749999999999</v>
      </c>
      <c r="I464" s="161">
        <v>4.2767349999999986</v>
      </c>
      <c r="J464" s="161">
        <v>3.207551249999999</v>
      </c>
      <c r="K464" s="161">
        <v>0</v>
      </c>
      <c r="L464" s="161">
        <v>0</v>
      </c>
      <c r="M464" s="161">
        <v>0</v>
      </c>
      <c r="N464" s="161">
        <v>0</v>
      </c>
      <c r="O464" s="161">
        <v>0</v>
      </c>
      <c r="P464" s="161">
        <v>0</v>
      </c>
      <c r="Q464" s="161">
        <v>0</v>
      </c>
      <c r="R464" s="161">
        <v>0</v>
      </c>
      <c r="S464" s="161">
        <v>3.8490614999999986</v>
      </c>
      <c r="T464" s="161">
        <v>2.8867961249999992</v>
      </c>
      <c r="U464" s="161">
        <v>0</v>
      </c>
      <c r="V464" s="161">
        <v>0</v>
      </c>
      <c r="W464" s="161">
        <v>0</v>
      </c>
      <c r="X464" s="161">
        <v>0</v>
      </c>
      <c r="Y464" s="161"/>
      <c r="Z464" s="162"/>
    </row>
    <row r="465" spans="2:26" hidden="1" outlineLevel="2">
      <c r="B465" s="159" t="str">
        <f t="shared" si="19"/>
        <v>1-Year</v>
      </c>
      <c r="C465" s="174">
        <f t="shared" si="20"/>
        <v>45108</v>
      </c>
      <c r="G465" s="161">
        <v>1.7642</v>
      </c>
      <c r="H465" s="161">
        <v>1.3231499999999998</v>
      </c>
      <c r="I465" s="161">
        <v>4.8249399999999998</v>
      </c>
      <c r="J465" s="161">
        <v>3.6187049999999998</v>
      </c>
      <c r="K465" s="161">
        <v>0</v>
      </c>
      <c r="L465" s="161">
        <v>0</v>
      </c>
      <c r="M465" s="161">
        <v>0</v>
      </c>
      <c r="N465" s="161">
        <v>0</v>
      </c>
      <c r="O465" s="161">
        <v>0</v>
      </c>
      <c r="P465" s="161">
        <v>0</v>
      </c>
      <c r="Q465" s="161">
        <v>0</v>
      </c>
      <c r="R465" s="161">
        <v>0</v>
      </c>
      <c r="S465" s="161">
        <v>4.3424459999999998</v>
      </c>
      <c r="T465" s="161">
        <v>3.2568345000000001</v>
      </c>
      <c r="U465" s="161">
        <v>0</v>
      </c>
      <c r="V465" s="161">
        <v>0</v>
      </c>
      <c r="W465" s="161">
        <v>0</v>
      </c>
      <c r="X465" s="161">
        <v>0</v>
      </c>
      <c r="Y465" s="161"/>
      <c r="Z465" s="162"/>
    </row>
    <row r="466" spans="2:26" hidden="1" outlineLevel="2">
      <c r="B466" s="159" t="str">
        <f t="shared" si="19"/>
        <v>1-Year</v>
      </c>
      <c r="C466" s="174">
        <f t="shared" si="20"/>
        <v>45139</v>
      </c>
      <c r="G466" s="161">
        <v>1.5924999999999998</v>
      </c>
      <c r="H466" s="161">
        <v>1.1943749999999997</v>
      </c>
      <c r="I466" s="161">
        <v>4.3496450000000006</v>
      </c>
      <c r="J466" s="161">
        <v>3.2622337500000005</v>
      </c>
      <c r="K466" s="161">
        <v>0</v>
      </c>
      <c r="L466" s="161">
        <v>0</v>
      </c>
      <c r="M466" s="161">
        <v>0</v>
      </c>
      <c r="N466" s="161">
        <v>0</v>
      </c>
      <c r="O466" s="161">
        <v>0</v>
      </c>
      <c r="P466" s="161">
        <v>0</v>
      </c>
      <c r="Q466" s="161">
        <v>0</v>
      </c>
      <c r="R466" s="161">
        <v>0</v>
      </c>
      <c r="S466" s="161">
        <v>3.9146805000000007</v>
      </c>
      <c r="T466" s="161">
        <v>2.9360103750000004</v>
      </c>
      <c r="U466" s="161">
        <v>0</v>
      </c>
      <c r="V466" s="161">
        <v>0</v>
      </c>
      <c r="W466" s="161">
        <v>0</v>
      </c>
      <c r="X466" s="161">
        <v>0</v>
      </c>
      <c r="Y466" s="161"/>
      <c r="Z466" s="162"/>
    </row>
    <row r="467" spans="2:26" hidden="1" outlineLevel="2">
      <c r="B467" s="159" t="str">
        <f t="shared" si="19"/>
        <v>1-Year</v>
      </c>
      <c r="C467" s="174">
        <f t="shared" si="20"/>
        <v>45170</v>
      </c>
      <c r="G467" s="161">
        <v>1.7524000000000002</v>
      </c>
      <c r="H467" s="161">
        <v>1.3143</v>
      </c>
      <c r="I467" s="161">
        <v>4.3352699999999986</v>
      </c>
      <c r="J467" s="161">
        <v>3.2514524999999992</v>
      </c>
      <c r="K467" s="161">
        <v>0</v>
      </c>
      <c r="L467" s="161">
        <v>0</v>
      </c>
      <c r="M467" s="161">
        <v>0</v>
      </c>
      <c r="N467" s="161">
        <v>0</v>
      </c>
      <c r="O467" s="161">
        <v>0</v>
      </c>
      <c r="P467" s="161">
        <v>0</v>
      </c>
      <c r="Q467" s="161">
        <v>0</v>
      </c>
      <c r="R467" s="161">
        <v>0</v>
      </c>
      <c r="S467" s="161">
        <v>3.9017429999999993</v>
      </c>
      <c r="T467" s="161">
        <v>2.9263072499999994</v>
      </c>
      <c r="U467" s="161">
        <v>0</v>
      </c>
      <c r="V467" s="161">
        <v>0</v>
      </c>
      <c r="W467" s="161">
        <v>0</v>
      </c>
      <c r="X467" s="161">
        <v>0</v>
      </c>
      <c r="Y467" s="161"/>
      <c r="Z467" s="162"/>
    </row>
    <row r="468" spans="2:26" hidden="1" outlineLevel="2">
      <c r="B468" s="159" t="str">
        <f t="shared" si="19"/>
        <v>1-Year</v>
      </c>
      <c r="C468" s="174">
        <f t="shared" si="20"/>
        <v>45200</v>
      </c>
      <c r="G468" s="161">
        <v>1.6745000000000005</v>
      </c>
      <c r="H468" s="161">
        <v>1.2558750000000003</v>
      </c>
      <c r="I468" s="161">
        <v>4.607475</v>
      </c>
      <c r="J468" s="161">
        <v>3.4556062499999998</v>
      </c>
      <c r="K468" s="161">
        <v>0</v>
      </c>
      <c r="L468" s="161">
        <v>0</v>
      </c>
      <c r="M468" s="161">
        <v>0</v>
      </c>
      <c r="N468" s="161">
        <v>0</v>
      </c>
      <c r="O468" s="161">
        <v>0</v>
      </c>
      <c r="P468" s="161">
        <v>0</v>
      </c>
      <c r="Q468" s="161">
        <v>0</v>
      </c>
      <c r="R468" s="161">
        <v>0</v>
      </c>
      <c r="S468" s="161">
        <v>4.1467274999999999</v>
      </c>
      <c r="T468" s="161">
        <v>3.1100456249999997</v>
      </c>
      <c r="U468" s="161">
        <v>0</v>
      </c>
      <c r="V468" s="161">
        <v>0</v>
      </c>
      <c r="W468" s="161">
        <v>0</v>
      </c>
      <c r="X468" s="161">
        <v>0</v>
      </c>
      <c r="Y468" s="161"/>
      <c r="Z468" s="162"/>
    </row>
    <row r="469" spans="2:26" hidden="1" outlineLevel="2">
      <c r="B469" s="159" t="str">
        <f t="shared" si="19"/>
        <v>1-Year</v>
      </c>
      <c r="C469" s="174">
        <f t="shared" si="20"/>
        <v>45231</v>
      </c>
      <c r="G469" s="161">
        <v>1.8222</v>
      </c>
      <c r="H469" s="161">
        <v>1.3666500000000001</v>
      </c>
      <c r="I469" s="161">
        <v>5.1773000000000007</v>
      </c>
      <c r="J469" s="161">
        <v>3.8829750000000005</v>
      </c>
      <c r="K469" s="161">
        <v>0</v>
      </c>
      <c r="L469" s="161">
        <v>0</v>
      </c>
      <c r="M469" s="161">
        <v>0</v>
      </c>
      <c r="N469" s="161">
        <v>0</v>
      </c>
      <c r="O469" s="161">
        <v>0</v>
      </c>
      <c r="P469" s="161">
        <v>0</v>
      </c>
      <c r="Q469" s="161">
        <v>0</v>
      </c>
      <c r="R469" s="161">
        <v>0</v>
      </c>
      <c r="S469" s="161">
        <v>4.6595700000000004</v>
      </c>
      <c r="T469" s="161">
        <v>3.4946775000000003</v>
      </c>
      <c r="U469" s="161">
        <v>0</v>
      </c>
      <c r="V469" s="161">
        <v>0</v>
      </c>
      <c r="W469" s="161">
        <v>0</v>
      </c>
      <c r="X469" s="161">
        <v>0</v>
      </c>
      <c r="Y469" s="161"/>
      <c r="Z469" s="162"/>
    </row>
    <row r="470" spans="2:26" hidden="1" outlineLevel="2">
      <c r="B470" s="159" t="str">
        <f t="shared" si="19"/>
        <v>1-Year</v>
      </c>
      <c r="C470" s="174">
        <f t="shared" si="20"/>
        <v>45261</v>
      </c>
      <c r="G470" s="161">
        <v>1.5523000000000002</v>
      </c>
      <c r="H470" s="161">
        <v>1.1642250000000003</v>
      </c>
      <c r="I470" s="161">
        <v>4.3235400000000004</v>
      </c>
      <c r="J470" s="161">
        <v>3.2426550000000001</v>
      </c>
      <c r="K470" s="161">
        <v>0</v>
      </c>
      <c r="L470" s="161">
        <v>0</v>
      </c>
      <c r="M470" s="161">
        <v>0</v>
      </c>
      <c r="N470" s="161">
        <v>0</v>
      </c>
      <c r="O470" s="161">
        <v>0</v>
      </c>
      <c r="P470" s="161">
        <v>0</v>
      </c>
      <c r="Q470" s="161">
        <v>0</v>
      </c>
      <c r="R470" s="161">
        <v>0</v>
      </c>
      <c r="S470" s="161">
        <v>3.8911859999999998</v>
      </c>
      <c r="T470" s="161">
        <v>2.9183895</v>
      </c>
      <c r="U470" s="161">
        <v>0</v>
      </c>
      <c r="V470" s="161">
        <v>0</v>
      </c>
      <c r="W470" s="161">
        <v>0</v>
      </c>
      <c r="X470" s="161">
        <v>0</v>
      </c>
      <c r="Y470" s="161"/>
      <c r="Z470" s="162"/>
    </row>
    <row r="471" spans="2:26" hidden="1" outlineLevel="2">
      <c r="B471" s="159" t="str">
        <f t="shared" si="19"/>
        <v>1-Year</v>
      </c>
      <c r="C471" s="174">
        <f t="shared" si="20"/>
        <v>45292</v>
      </c>
      <c r="G471" s="161">
        <v>1.5756000000000001</v>
      </c>
      <c r="H471" s="161">
        <v>1.1817</v>
      </c>
      <c r="I471" s="161">
        <v>2.9706799999999998</v>
      </c>
      <c r="J471" s="161">
        <v>2.2280099999999998</v>
      </c>
      <c r="K471" s="161">
        <v>0</v>
      </c>
      <c r="L471" s="161">
        <v>0</v>
      </c>
      <c r="M471" s="161">
        <v>0</v>
      </c>
      <c r="N471" s="161">
        <v>0</v>
      </c>
      <c r="O471" s="161">
        <v>0</v>
      </c>
      <c r="P471" s="161">
        <v>0</v>
      </c>
      <c r="Q471" s="161">
        <v>2.9661666666666657</v>
      </c>
      <c r="R471" s="161">
        <v>2.9661666666666657</v>
      </c>
      <c r="S471" s="161">
        <v>2.6736120000000003</v>
      </c>
      <c r="T471" s="161">
        <v>2.0052090000000002</v>
      </c>
      <c r="U471" s="161">
        <v>0</v>
      </c>
      <c r="V471" s="161">
        <v>0</v>
      </c>
      <c r="W471" s="161">
        <v>1.2855937500000001</v>
      </c>
      <c r="X471" s="161">
        <v>0.96419531250000001</v>
      </c>
      <c r="Y471" s="161"/>
      <c r="Z471" s="162"/>
    </row>
    <row r="472" spans="2:26" hidden="1" outlineLevel="2">
      <c r="B472" s="159" t="str">
        <f t="shared" si="19"/>
        <v>1-Year</v>
      </c>
      <c r="C472" s="174">
        <f t="shared" si="20"/>
        <v>45323</v>
      </c>
      <c r="G472" s="161">
        <v>1.6747000000000003</v>
      </c>
      <c r="H472" s="161">
        <v>1.2560250000000002</v>
      </c>
      <c r="I472" s="161">
        <v>3.0537099999999997</v>
      </c>
      <c r="J472" s="161">
        <v>2.2902825</v>
      </c>
      <c r="K472" s="161">
        <v>0</v>
      </c>
      <c r="L472" s="161">
        <v>0</v>
      </c>
      <c r="M472" s="161">
        <v>0</v>
      </c>
      <c r="N472" s="161">
        <v>0</v>
      </c>
      <c r="O472" s="161">
        <v>0</v>
      </c>
      <c r="P472" s="161">
        <v>0</v>
      </c>
      <c r="Q472" s="161">
        <v>2.4969999999999999</v>
      </c>
      <c r="R472" s="161">
        <v>2.4969999999999999</v>
      </c>
      <c r="S472" s="161">
        <v>2.7483389999999992</v>
      </c>
      <c r="T472" s="161">
        <v>2.0612542499999993</v>
      </c>
      <c r="U472" s="161">
        <v>0</v>
      </c>
      <c r="V472" s="161">
        <v>0</v>
      </c>
      <c r="W472" s="161">
        <v>1.2012187500000002</v>
      </c>
      <c r="X472" s="161">
        <v>0.90091406250000017</v>
      </c>
      <c r="Y472" s="161"/>
      <c r="Z472" s="162"/>
    </row>
    <row r="473" spans="2:26" hidden="1" outlineLevel="2">
      <c r="B473" s="159" t="str">
        <f t="shared" si="19"/>
        <v>1-Year</v>
      </c>
      <c r="C473" s="174">
        <f t="shared" si="20"/>
        <v>45352</v>
      </c>
      <c r="G473" s="161">
        <v>1.4678</v>
      </c>
      <c r="H473" s="161">
        <v>1.1008500000000001</v>
      </c>
      <c r="I473" s="161">
        <v>3.1216749999999998</v>
      </c>
      <c r="J473" s="161">
        <v>2.3412562499999998</v>
      </c>
      <c r="K473" s="161">
        <v>0</v>
      </c>
      <c r="L473" s="161">
        <v>0</v>
      </c>
      <c r="M473" s="161">
        <v>0</v>
      </c>
      <c r="N473" s="161">
        <v>0</v>
      </c>
      <c r="O473" s="161">
        <v>0</v>
      </c>
      <c r="P473" s="161">
        <v>0</v>
      </c>
      <c r="Q473" s="161">
        <v>2.5324166666666663</v>
      </c>
      <c r="R473" s="161">
        <v>2.5324166666666663</v>
      </c>
      <c r="S473" s="161">
        <v>2.8095075</v>
      </c>
      <c r="T473" s="161">
        <v>2.1071306249999999</v>
      </c>
      <c r="U473" s="161">
        <v>0</v>
      </c>
      <c r="V473" s="161">
        <v>0</v>
      </c>
      <c r="W473" s="161">
        <v>1.2276562500000001</v>
      </c>
      <c r="X473" s="161">
        <v>0.92074218750000014</v>
      </c>
      <c r="Y473" s="161"/>
      <c r="Z473" s="162"/>
    </row>
    <row r="474" spans="2:26" hidden="1" outlineLevel="2">
      <c r="B474" s="159" t="str">
        <f t="shared" si="19"/>
        <v>1-Year</v>
      </c>
      <c r="C474" s="174">
        <f t="shared" si="20"/>
        <v>45383</v>
      </c>
      <c r="G474" s="161">
        <v>1.4544999999999999</v>
      </c>
      <c r="H474" s="161">
        <v>1.0908749999999998</v>
      </c>
      <c r="I474" s="161">
        <v>3.3627150000000001</v>
      </c>
      <c r="J474" s="161">
        <v>2.5220362500000002</v>
      </c>
      <c r="K474" s="161">
        <v>0</v>
      </c>
      <c r="L474" s="161">
        <v>0</v>
      </c>
      <c r="M474" s="161">
        <v>0</v>
      </c>
      <c r="N474" s="161">
        <v>0</v>
      </c>
      <c r="O474" s="161">
        <v>0</v>
      </c>
      <c r="P474" s="161">
        <v>0</v>
      </c>
      <c r="Q474" s="161">
        <v>2.8412500000000001</v>
      </c>
      <c r="R474" s="161">
        <v>2.8412500000000001</v>
      </c>
      <c r="S474" s="161">
        <v>3.0264435000000001</v>
      </c>
      <c r="T474" s="161">
        <v>2.2698326250000003</v>
      </c>
      <c r="U474" s="161">
        <v>0</v>
      </c>
      <c r="V474" s="161">
        <v>0</v>
      </c>
      <c r="W474" s="161">
        <v>1.3297500000000002</v>
      </c>
      <c r="X474" s="161">
        <v>0.99731250000000016</v>
      </c>
      <c r="Y474" s="161"/>
      <c r="Z474" s="162"/>
    </row>
    <row r="475" spans="2:26" hidden="1" outlineLevel="2">
      <c r="B475" s="159" t="str">
        <f t="shared" si="19"/>
        <v>1-Year</v>
      </c>
      <c r="C475" s="174">
        <f t="shared" si="20"/>
        <v>45413</v>
      </c>
      <c r="G475" s="161">
        <v>1.5031000000000001</v>
      </c>
      <c r="H475" s="161">
        <v>1.1273249999999999</v>
      </c>
      <c r="I475" s="161">
        <v>3.3330449999999998</v>
      </c>
      <c r="J475" s="161">
        <v>2.4997837499999997</v>
      </c>
      <c r="K475" s="161">
        <v>0</v>
      </c>
      <c r="L475" s="161">
        <v>0</v>
      </c>
      <c r="M475" s="161">
        <v>0</v>
      </c>
      <c r="N475" s="161">
        <v>0</v>
      </c>
      <c r="O475" s="161">
        <v>0</v>
      </c>
      <c r="P475" s="161">
        <v>0</v>
      </c>
      <c r="Q475" s="161">
        <v>2.7664166666666663</v>
      </c>
      <c r="R475" s="161">
        <v>2.7664166666666663</v>
      </c>
      <c r="S475" s="161">
        <v>2.9997404999999997</v>
      </c>
      <c r="T475" s="161">
        <v>2.2498053749999998</v>
      </c>
      <c r="U475" s="161">
        <v>0</v>
      </c>
      <c r="V475" s="161">
        <v>0</v>
      </c>
      <c r="W475" s="161">
        <v>1.3384687500000001</v>
      </c>
      <c r="X475" s="161">
        <v>1.0038515625</v>
      </c>
      <c r="Y475" s="161"/>
      <c r="Z475" s="162"/>
    </row>
    <row r="476" spans="2:26" hidden="1" outlineLevel="2">
      <c r="B476" s="159" t="str">
        <f t="shared" si="19"/>
        <v>1-Year</v>
      </c>
      <c r="C476" s="174">
        <f t="shared" si="20"/>
        <v>45444</v>
      </c>
      <c r="G476" s="161">
        <v>1.5413999999999999</v>
      </c>
      <c r="H476" s="161">
        <v>1.1560499999999998</v>
      </c>
      <c r="I476" s="161">
        <v>3.2058549999999992</v>
      </c>
      <c r="J476" s="161">
        <v>2.4043912499999993</v>
      </c>
      <c r="K476" s="161">
        <v>0</v>
      </c>
      <c r="L476" s="161">
        <v>0</v>
      </c>
      <c r="M476" s="161">
        <v>0</v>
      </c>
      <c r="N476" s="161">
        <v>0</v>
      </c>
      <c r="O476" s="161">
        <v>0</v>
      </c>
      <c r="P476" s="161">
        <v>0</v>
      </c>
      <c r="Q476" s="161">
        <v>2.6376666666666666</v>
      </c>
      <c r="R476" s="161">
        <v>2.6376666666666666</v>
      </c>
      <c r="S476" s="161">
        <v>2.8852694999999997</v>
      </c>
      <c r="T476" s="161">
        <v>2.1639521249999998</v>
      </c>
      <c r="U476" s="161">
        <v>0</v>
      </c>
      <c r="V476" s="161">
        <v>0</v>
      </c>
      <c r="W476" s="161">
        <v>1.1624062500000001</v>
      </c>
      <c r="X476" s="161">
        <v>0.87180468750000006</v>
      </c>
      <c r="Y476" s="161"/>
      <c r="Z476" s="162"/>
    </row>
    <row r="477" spans="2:26" hidden="1" outlineLevel="2">
      <c r="B477" s="159" t="str">
        <f t="shared" si="19"/>
        <v>1-Year</v>
      </c>
      <c r="C477" s="174">
        <f t="shared" si="20"/>
        <v>45474</v>
      </c>
      <c r="G477" s="161">
        <v>1.4367999999999999</v>
      </c>
      <c r="H477" s="161">
        <v>1.0775999999999999</v>
      </c>
      <c r="I477" s="161">
        <v>3.2473700000000001</v>
      </c>
      <c r="J477" s="161">
        <v>2.4355275000000001</v>
      </c>
      <c r="K477" s="161">
        <v>0</v>
      </c>
      <c r="L477" s="161">
        <v>0</v>
      </c>
      <c r="M477" s="161">
        <v>0</v>
      </c>
      <c r="N477" s="161">
        <v>0</v>
      </c>
      <c r="O477" s="161">
        <v>0</v>
      </c>
      <c r="P477" s="161">
        <v>0</v>
      </c>
      <c r="Q477" s="161">
        <v>2.5285833333333336</v>
      </c>
      <c r="R477" s="161">
        <v>2.5285833333333336</v>
      </c>
      <c r="S477" s="161">
        <v>2.9226330000000003</v>
      </c>
      <c r="T477" s="161">
        <v>2.19197475</v>
      </c>
      <c r="U477" s="161">
        <v>0</v>
      </c>
      <c r="V477" s="161">
        <v>0</v>
      </c>
      <c r="W477" s="161">
        <v>1.1674687499999998</v>
      </c>
      <c r="X477" s="161">
        <v>0.87560156249999987</v>
      </c>
      <c r="Y477" s="161"/>
      <c r="Z477" s="162"/>
    </row>
    <row r="478" spans="2:26" hidden="1" outlineLevel="2">
      <c r="B478" s="159" t="str">
        <f t="shared" si="19"/>
        <v>1-Year</v>
      </c>
      <c r="C478" s="174">
        <f t="shared" si="20"/>
        <v>45505</v>
      </c>
      <c r="G478" s="161">
        <v>1.5496000000000003</v>
      </c>
      <c r="H478" s="161">
        <v>1.1622000000000001</v>
      </c>
      <c r="I478" s="161">
        <v>3.1234000000000002</v>
      </c>
      <c r="J478" s="161">
        <v>2.3425500000000001</v>
      </c>
      <c r="K478" s="161">
        <v>0</v>
      </c>
      <c r="L478" s="161">
        <v>0</v>
      </c>
      <c r="M478" s="161">
        <v>0</v>
      </c>
      <c r="N478" s="161">
        <v>0</v>
      </c>
      <c r="O478" s="161">
        <v>0</v>
      </c>
      <c r="P478" s="161">
        <v>0</v>
      </c>
      <c r="Q478" s="161">
        <v>2.5909166666666672</v>
      </c>
      <c r="R478" s="161">
        <v>2.5909166666666672</v>
      </c>
      <c r="S478" s="161">
        <v>2.8110600000000003</v>
      </c>
      <c r="T478" s="161">
        <v>2.108295</v>
      </c>
      <c r="U478" s="161">
        <v>0</v>
      </c>
      <c r="V478" s="161">
        <v>0</v>
      </c>
      <c r="W478" s="161">
        <v>1.2588750000000002</v>
      </c>
      <c r="X478" s="161">
        <v>0.94415625000000014</v>
      </c>
      <c r="Y478" s="161"/>
      <c r="Z478" s="162"/>
    </row>
    <row r="479" spans="2:26" hidden="1" outlineLevel="2">
      <c r="B479" s="159" t="str">
        <f t="shared" si="19"/>
        <v>1-Year</v>
      </c>
      <c r="C479" s="174">
        <f t="shared" si="20"/>
        <v>45536</v>
      </c>
      <c r="G479" s="161">
        <v>1.4682999999999997</v>
      </c>
      <c r="H479" s="161">
        <v>1.1012249999999997</v>
      </c>
      <c r="I479" s="161">
        <v>2.8330250000000001</v>
      </c>
      <c r="J479" s="161">
        <v>2.1247687500000003</v>
      </c>
      <c r="K479" s="161">
        <v>0</v>
      </c>
      <c r="L479" s="161">
        <v>0</v>
      </c>
      <c r="M479" s="161">
        <v>0</v>
      </c>
      <c r="N479" s="161">
        <v>0</v>
      </c>
      <c r="O479" s="161">
        <v>0</v>
      </c>
      <c r="P479" s="161">
        <v>0</v>
      </c>
      <c r="Q479" s="161">
        <v>2.3647499999999999</v>
      </c>
      <c r="R479" s="161">
        <v>2.3647499999999999</v>
      </c>
      <c r="S479" s="161">
        <v>2.5497225000000001</v>
      </c>
      <c r="T479" s="161">
        <v>1.9122918750000002</v>
      </c>
      <c r="U479" s="161">
        <v>0</v>
      </c>
      <c r="V479" s="161">
        <v>0</v>
      </c>
      <c r="W479" s="161">
        <v>1.3072499999999998</v>
      </c>
      <c r="X479" s="161">
        <v>0.98043749999999985</v>
      </c>
      <c r="Y479" s="161"/>
      <c r="Z479" s="162"/>
    </row>
    <row r="480" spans="2:26" hidden="1" outlineLevel="2">
      <c r="B480" s="159" t="str">
        <f t="shared" si="19"/>
        <v>1-Year</v>
      </c>
      <c r="C480" s="174">
        <f t="shared" si="20"/>
        <v>45566</v>
      </c>
      <c r="G480" s="161">
        <v>1.6042999999999998</v>
      </c>
      <c r="H480" s="161">
        <v>1.203225</v>
      </c>
      <c r="I480" s="161">
        <v>3.0748699999999998</v>
      </c>
      <c r="J480" s="161">
        <v>2.3061524999999996</v>
      </c>
      <c r="K480" s="161">
        <v>0</v>
      </c>
      <c r="L480" s="161">
        <v>0</v>
      </c>
      <c r="M480" s="161">
        <v>0</v>
      </c>
      <c r="N480" s="161">
        <v>0</v>
      </c>
      <c r="O480" s="161">
        <v>0</v>
      </c>
      <c r="P480" s="161">
        <v>0</v>
      </c>
      <c r="Q480" s="161">
        <v>2.57525</v>
      </c>
      <c r="R480" s="161">
        <v>2.57525</v>
      </c>
      <c r="S480" s="161">
        <v>2.7673830000000001</v>
      </c>
      <c r="T480" s="161">
        <v>2.07553725</v>
      </c>
      <c r="U480" s="161">
        <v>0</v>
      </c>
      <c r="V480" s="161">
        <v>0</v>
      </c>
      <c r="W480" s="161">
        <v>1.35478125</v>
      </c>
      <c r="X480" s="161">
        <v>1.0160859375</v>
      </c>
      <c r="Y480" s="161"/>
      <c r="Z480" s="162"/>
    </row>
    <row r="481" spans="2:26" hidden="1" outlineLevel="2">
      <c r="B481" s="159" t="str">
        <f t="shared" si="19"/>
        <v>1-Year</v>
      </c>
      <c r="C481" s="174">
        <f t="shared" si="20"/>
        <v>45597</v>
      </c>
      <c r="G481" s="161">
        <v>1.6773</v>
      </c>
      <c r="H481" s="161">
        <v>1.2579749999999998</v>
      </c>
      <c r="I481" s="161">
        <v>3.0167950000000001</v>
      </c>
      <c r="J481" s="161">
        <v>2.2625962500000001</v>
      </c>
      <c r="K481" s="161">
        <v>0</v>
      </c>
      <c r="L481" s="161">
        <v>0</v>
      </c>
      <c r="M481" s="161">
        <v>0</v>
      </c>
      <c r="N481" s="161">
        <v>0</v>
      </c>
      <c r="O481" s="161">
        <v>0</v>
      </c>
      <c r="P481" s="161">
        <v>0</v>
      </c>
      <c r="Q481" s="161">
        <v>2.556</v>
      </c>
      <c r="R481" s="161">
        <v>2.556</v>
      </c>
      <c r="S481" s="161">
        <v>2.7151155000000005</v>
      </c>
      <c r="T481" s="161">
        <v>2.0363366250000006</v>
      </c>
      <c r="U481" s="161">
        <v>0</v>
      </c>
      <c r="V481" s="161">
        <v>0</v>
      </c>
      <c r="W481" s="161">
        <v>1.1469374999999999</v>
      </c>
      <c r="X481" s="161">
        <v>0.86020312499999996</v>
      </c>
      <c r="Y481" s="161"/>
      <c r="Z481" s="162"/>
    </row>
    <row r="482" spans="2:26" hidden="1" outlineLevel="2">
      <c r="B482" s="159" t="str">
        <f t="shared" si="19"/>
        <v>1-Year</v>
      </c>
      <c r="C482" s="174">
        <f t="shared" si="20"/>
        <v>45627</v>
      </c>
      <c r="G482" s="161">
        <v>1.4476999999999998</v>
      </c>
      <c r="H482" s="161">
        <v>1.0857749999999997</v>
      </c>
      <c r="I482" s="161">
        <v>3.5131349999999988</v>
      </c>
      <c r="J482" s="161">
        <v>2.6348512499999992</v>
      </c>
      <c r="K482" s="161">
        <v>0</v>
      </c>
      <c r="L482" s="161">
        <v>0</v>
      </c>
      <c r="M482" s="161">
        <v>0</v>
      </c>
      <c r="N482" s="161">
        <v>0</v>
      </c>
      <c r="O482" s="161">
        <v>0</v>
      </c>
      <c r="P482" s="161">
        <v>0</v>
      </c>
      <c r="Q482" s="161">
        <v>2.4638333333333331</v>
      </c>
      <c r="R482" s="161">
        <v>2.4638333333333331</v>
      </c>
      <c r="S482" s="161">
        <v>3.161821499999999</v>
      </c>
      <c r="T482" s="161">
        <v>2.3713661249999993</v>
      </c>
      <c r="U482" s="161">
        <v>0</v>
      </c>
      <c r="V482" s="161">
        <v>0</v>
      </c>
      <c r="W482" s="161">
        <v>1.1846250000000003</v>
      </c>
      <c r="X482" s="161">
        <v>0.88846875000000014</v>
      </c>
      <c r="Y482" s="161"/>
      <c r="Z482" s="162"/>
    </row>
    <row r="483" spans="2:26" hidden="1" outlineLevel="2">
      <c r="B483" s="159" t="str">
        <f t="shared" si="19"/>
        <v>1-Year</v>
      </c>
      <c r="C483" s="174">
        <f t="shared" si="20"/>
        <v>45658</v>
      </c>
      <c r="G483" s="161">
        <v>1.5250999999999999</v>
      </c>
      <c r="H483" s="161">
        <v>1.1438249999999999</v>
      </c>
      <c r="I483" s="161">
        <v>2.5341399999999994</v>
      </c>
      <c r="J483" s="161">
        <v>1.9006049999999997</v>
      </c>
      <c r="K483" s="161">
        <v>5.7479200000000006</v>
      </c>
      <c r="L483" s="161">
        <v>4.3109400000000004</v>
      </c>
      <c r="M483" s="161">
        <v>0</v>
      </c>
      <c r="N483" s="161">
        <v>0</v>
      </c>
      <c r="O483" s="161">
        <v>0</v>
      </c>
      <c r="P483" s="161">
        <v>0</v>
      </c>
      <c r="Q483" s="161">
        <v>2.348583333333333</v>
      </c>
      <c r="R483" s="161">
        <v>2.348583333333333</v>
      </c>
      <c r="S483" s="161">
        <v>2.2807259999999996</v>
      </c>
      <c r="T483" s="161">
        <v>1.7105444999999997</v>
      </c>
      <c r="U483" s="161">
        <v>0</v>
      </c>
      <c r="V483" s="161">
        <v>0</v>
      </c>
      <c r="W483" s="161">
        <v>1.11290625</v>
      </c>
      <c r="X483" s="161">
        <v>0.83467968749999999</v>
      </c>
      <c r="Y483" s="161"/>
      <c r="Z483" s="162"/>
    </row>
    <row r="484" spans="2:26" hidden="1" outlineLevel="2">
      <c r="B484" s="159" t="str">
        <f t="shared" si="19"/>
        <v>1-Year</v>
      </c>
      <c r="C484" s="174">
        <f t="shared" si="20"/>
        <v>45689</v>
      </c>
      <c r="G484" s="161">
        <v>1.4305000000000001</v>
      </c>
      <c r="H484" s="161">
        <v>1.072875</v>
      </c>
      <c r="I484" s="161">
        <v>2.5986549999999999</v>
      </c>
      <c r="J484" s="161">
        <v>1.94899125</v>
      </c>
      <c r="K484" s="161">
        <v>6.1283200000000004</v>
      </c>
      <c r="L484" s="161">
        <v>4.5962399999999999</v>
      </c>
      <c r="M484" s="161">
        <v>0</v>
      </c>
      <c r="N484" s="161">
        <v>0</v>
      </c>
      <c r="O484" s="161">
        <v>0</v>
      </c>
      <c r="P484" s="161">
        <v>0</v>
      </c>
      <c r="Q484" s="161">
        <v>2.3965833333333326</v>
      </c>
      <c r="R484" s="161">
        <v>2.3965833333333326</v>
      </c>
      <c r="S484" s="161">
        <v>2.3387895000000003</v>
      </c>
      <c r="T484" s="161">
        <v>1.7540921250000001</v>
      </c>
      <c r="U484" s="161">
        <v>0</v>
      </c>
      <c r="V484" s="161">
        <v>0</v>
      </c>
      <c r="W484" s="161">
        <v>1.1972812500000001</v>
      </c>
      <c r="X484" s="161">
        <v>0.89796093750000006</v>
      </c>
      <c r="Y484" s="161"/>
      <c r="Z484" s="162"/>
    </row>
    <row r="485" spans="2:26" hidden="1" outlineLevel="2">
      <c r="B485" s="159" t="str">
        <f t="shared" si="19"/>
        <v>1-Year</v>
      </c>
      <c r="C485" s="174">
        <f t="shared" si="20"/>
        <v>45717</v>
      </c>
      <c r="G485" s="161">
        <v>1.5865999999999998</v>
      </c>
      <c r="H485" s="161">
        <v>1.1899499999999998</v>
      </c>
      <c r="I485" s="161">
        <v>2.6477599999999999</v>
      </c>
      <c r="J485" s="161">
        <v>1.9858199999999999</v>
      </c>
      <c r="K485" s="161">
        <v>6.2652000000000001</v>
      </c>
      <c r="L485" s="161">
        <v>4.6989000000000001</v>
      </c>
      <c r="M485" s="161">
        <v>0</v>
      </c>
      <c r="N485" s="161">
        <v>0</v>
      </c>
      <c r="O485" s="161">
        <v>0</v>
      </c>
      <c r="P485" s="161">
        <v>0</v>
      </c>
      <c r="Q485" s="161">
        <v>2.33725</v>
      </c>
      <c r="R485" s="161">
        <v>2.33725</v>
      </c>
      <c r="S485" s="161">
        <v>2.382984</v>
      </c>
      <c r="T485" s="161">
        <v>1.7872379999999999</v>
      </c>
      <c r="U485" s="161">
        <v>0</v>
      </c>
      <c r="V485" s="161">
        <v>0</v>
      </c>
      <c r="W485" s="161">
        <v>1.2512812500000001</v>
      </c>
      <c r="X485" s="161">
        <v>0.93846093750000015</v>
      </c>
      <c r="Y485" s="161"/>
      <c r="Z485" s="162"/>
    </row>
    <row r="486" spans="2:26" hidden="1" outlineLevel="2">
      <c r="B486" s="159" t="str">
        <f t="shared" si="19"/>
        <v>1-Year</v>
      </c>
      <c r="C486" s="174">
        <f t="shared" si="20"/>
        <v>45748</v>
      </c>
      <c r="G486" s="161">
        <v>1.5561999999999998</v>
      </c>
      <c r="H486" s="161">
        <v>1.1671499999999997</v>
      </c>
      <c r="I486" s="161">
        <v>2.6311999999999989</v>
      </c>
      <c r="J486" s="161">
        <v>1.9733999999999992</v>
      </c>
      <c r="K486" s="161">
        <v>6.7995999999999981</v>
      </c>
      <c r="L486" s="161">
        <v>5.0996999999999986</v>
      </c>
      <c r="M486" s="161">
        <v>0</v>
      </c>
      <c r="N486" s="161">
        <v>0</v>
      </c>
      <c r="O486" s="161">
        <v>0</v>
      </c>
      <c r="P486" s="161">
        <v>0</v>
      </c>
      <c r="Q486" s="161">
        <v>2.3462499999999999</v>
      </c>
      <c r="R486" s="161">
        <v>2.3462499999999999</v>
      </c>
      <c r="S486" s="161">
        <v>2.3680799999999995</v>
      </c>
      <c r="T486" s="161">
        <v>1.7760599999999998</v>
      </c>
      <c r="U486" s="161">
        <v>0</v>
      </c>
      <c r="V486" s="161">
        <v>0</v>
      </c>
      <c r="W486" s="161">
        <v>1.1297812500000002</v>
      </c>
      <c r="X486" s="161">
        <v>0.84733593750000014</v>
      </c>
      <c r="Y486" s="161"/>
      <c r="Z486" s="162"/>
    </row>
    <row r="487" spans="2:26" hidden="1" outlineLevel="2">
      <c r="B487" s="159" t="str">
        <f t="shared" si="19"/>
        <v>1-Year</v>
      </c>
      <c r="C487" s="174">
        <f t="shared" si="20"/>
        <v>45778</v>
      </c>
      <c r="G487" s="161">
        <v>1.7160999999999997</v>
      </c>
      <c r="H487" s="161">
        <v>1.2870749999999997</v>
      </c>
      <c r="I487" s="161">
        <v>2.95343</v>
      </c>
      <c r="J487" s="161">
        <v>2.2150724999999998</v>
      </c>
      <c r="K487" s="161">
        <v>6.505840000000001</v>
      </c>
      <c r="L487" s="161">
        <v>4.8793800000000012</v>
      </c>
      <c r="M487" s="161">
        <v>0</v>
      </c>
      <c r="N487" s="161">
        <v>0</v>
      </c>
      <c r="O487" s="161">
        <v>0</v>
      </c>
      <c r="P487" s="161">
        <v>0</v>
      </c>
      <c r="Q487" s="161">
        <v>1.8361666666666663</v>
      </c>
      <c r="R487" s="161">
        <v>1.8361666666666663</v>
      </c>
      <c r="S487" s="161">
        <v>2.6580870000000001</v>
      </c>
      <c r="T487" s="161">
        <v>1.9935652500000001</v>
      </c>
      <c r="U487" s="161">
        <v>0</v>
      </c>
      <c r="V487" s="161">
        <v>0</v>
      </c>
      <c r="W487" s="161">
        <v>1.0979999999999999</v>
      </c>
      <c r="X487" s="161">
        <v>0.8234999999999999</v>
      </c>
      <c r="Y487" s="161"/>
      <c r="Z487" s="162"/>
    </row>
    <row r="488" spans="2:26" hidden="1" outlineLevel="2">
      <c r="B488" s="159" t="str">
        <f t="shared" si="19"/>
        <v>1-Year</v>
      </c>
      <c r="C488" s="174">
        <f t="shared" si="20"/>
        <v>45809</v>
      </c>
      <c r="G488" s="161">
        <v>1.3977999999999997</v>
      </c>
      <c r="H488" s="161">
        <v>1.0483499999999999</v>
      </c>
      <c r="I488" s="161">
        <v>2.4842300000000002</v>
      </c>
      <c r="J488" s="161">
        <v>1.8631725000000001</v>
      </c>
      <c r="K488" s="161">
        <v>6.4516000000000009</v>
      </c>
      <c r="L488" s="161">
        <v>4.8387000000000011</v>
      </c>
      <c r="M488" s="161">
        <v>0</v>
      </c>
      <c r="N488" s="161">
        <v>0</v>
      </c>
      <c r="O488" s="161">
        <v>0</v>
      </c>
      <c r="P488" s="161">
        <v>0</v>
      </c>
      <c r="Q488" s="161">
        <v>2.5662500000000006</v>
      </c>
      <c r="R488" s="161">
        <v>2.5662500000000006</v>
      </c>
      <c r="S488" s="161">
        <v>2.2358070000000003</v>
      </c>
      <c r="T488" s="161">
        <v>1.6768552500000002</v>
      </c>
      <c r="U488" s="161">
        <v>0</v>
      </c>
      <c r="V488" s="161">
        <v>0</v>
      </c>
      <c r="W488" s="161">
        <v>1.2110624999999999</v>
      </c>
      <c r="X488" s="161">
        <v>0.908296875</v>
      </c>
      <c r="Y488" s="161"/>
      <c r="Z488" s="162"/>
    </row>
    <row r="489" spans="2:26" hidden="1" outlineLevel="2">
      <c r="B489" s="159" t="str">
        <f t="shared" si="19"/>
        <v>1-Year</v>
      </c>
      <c r="C489" s="174">
        <f t="shared" si="20"/>
        <v>45839</v>
      </c>
      <c r="G489" s="161">
        <v>1.3652000000000002</v>
      </c>
      <c r="H489" s="161">
        <v>1.0239</v>
      </c>
      <c r="I489" s="161">
        <v>2.1786749999999993</v>
      </c>
      <c r="J489" s="161">
        <v>1.6340062499999994</v>
      </c>
      <c r="K489" s="161">
        <v>6.2210400000000012</v>
      </c>
      <c r="L489" s="161">
        <v>4.6657800000000007</v>
      </c>
      <c r="M489" s="161">
        <v>0</v>
      </c>
      <c r="N489" s="161">
        <v>0</v>
      </c>
      <c r="O489" s="161">
        <v>0</v>
      </c>
      <c r="P489" s="161">
        <v>0</v>
      </c>
      <c r="Q489" s="161">
        <v>2.354166666666667</v>
      </c>
      <c r="R489" s="161">
        <v>2.354166666666667</v>
      </c>
      <c r="S489" s="161">
        <v>1.9608074999999996</v>
      </c>
      <c r="T489" s="161">
        <v>1.4706056249999997</v>
      </c>
      <c r="U489" s="161">
        <v>0</v>
      </c>
      <c r="V489" s="161">
        <v>0</v>
      </c>
      <c r="W489" s="161">
        <v>1.0648124999999999</v>
      </c>
      <c r="X489" s="161">
        <v>0.79860937499999995</v>
      </c>
      <c r="Y489" s="161"/>
      <c r="Z489" s="162"/>
    </row>
    <row r="490" spans="2:26" hidden="1" outlineLevel="2">
      <c r="B490" s="159" t="str">
        <f t="shared" si="19"/>
        <v>1-Year</v>
      </c>
      <c r="C490" s="174">
        <f t="shared" si="20"/>
        <v>45870</v>
      </c>
      <c r="G490" s="161">
        <v>1.5127000000000002</v>
      </c>
      <c r="H490" s="161">
        <v>1.1345250000000002</v>
      </c>
      <c r="I490" s="161">
        <v>2.7044549999999998</v>
      </c>
      <c r="J490" s="161">
        <v>2.02834125</v>
      </c>
      <c r="K490" s="161">
        <v>6.2969600000000003</v>
      </c>
      <c r="L490" s="161">
        <v>4.7227200000000007</v>
      </c>
      <c r="M490" s="161">
        <v>0</v>
      </c>
      <c r="N490" s="161">
        <v>0</v>
      </c>
      <c r="O490" s="161">
        <v>0</v>
      </c>
      <c r="P490" s="161">
        <v>0</v>
      </c>
      <c r="Q490" s="161">
        <v>2.2833333333333337</v>
      </c>
      <c r="R490" s="161">
        <v>2.2833333333333337</v>
      </c>
      <c r="S490" s="161">
        <v>2.4340094999999997</v>
      </c>
      <c r="T490" s="161">
        <v>1.8255071249999997</v>
      </c>
      <c r="U490" s="161">
        <v>0</v>
      </c>
      <c r="V490" s="161">
        <v>0</v>
      </c>
      <c r="W490" s="161">
        <v>1.21190625</v>
      </c>
      <c r="X490" s="161">
        <v>0.90892968749999992</v>
      </c>
      <c r="Y490" s="161"/>
      <c r="Z490" s="162"/>
    </row>
    <row r="491" spans="2:26" hidden="1" outlineLevel="2">
      <c r="B491" s="159" t="str">
        <f t="shared" si="19"/>
        <v>1-Year</v>
      </c>
      <c r="C491" s="174">
        <f t="shared" si="20"/>
        <v>45901</v>
      </c>
      <c r="G491" s="161">
        <v>0</v>
      </c>
      <c r="H491" s="161">
        <v>0</v>
      </c>
      <c r="I491" s="161">
        <v>0</v>
      </c>
      <c r="J491" s="161">
        <v>0</v>
      </c>
      <c r="K491" s="161">
        <v>0</v>
      </c>
      <c r="L491" s="161">
        <v>0</v>
      </c>
      <c r="M491" s="161">
        <v>0</v>
      </c>
      <c r="N491" s="161">
        <v>0</v>
      </c>
      <c r="O491" s="161">
        <v>0</v>
      </c>
      <c r="P491" s="161">
        <v>0</v>
      </c>
      <c r="Q491" s="161">
        <v>0</v>
      </c>
      <c r="R491" s="161">
        <v>0</v>
      </c>
      <c r="S491" s="161">
        <v>0</v>
      </c>
      <c r="T491" s="161">
        <v>0</v>
      </c>
      <c r="U491" s="161">
        <v>0</v>
      </c>
      <c r="V491" s="161">
        <v>0</v>
      </c>
      <c r="W491" s="161">
        <v>0</v>
      </c>
      <c r="X491" s="161">
        <v>0</v>
      </c>
      <c r="Y491" s="161"/>
      <c r="Z491" s="162"/>
    </row>
    <row r="492" spans="2:26" hidden="1" outlineLevel="2">
      <c r="B492" s="159" t="str">
        <f t="shared" si="19"/>
        <v>1-Year</v>
      </c>
      <c r="C492" s="174">
        <f t="shared" si="20"/>
        <v>45931</v>
      </c>
      <c r="G492" s="161">
        <v>0</v>
      </c>
      <c r="H492" s="161">
        <v>0</v>
      </c>
      <c r="I492" s="161">
        <v>0</v>
      </c>
      <c r="J492" s="161">
        <v>0</v>
      </c>
      <c r="K492" s="161">
        <v>0</v>
      </c>
      <c r="L492" s="161">
        <v>0</v>
      </c>
      <c r="M492" s="161">
        <v>0</v>
      </c>
      <c r="N492" s="161">
        <v>0</v>
      </c>
      <c r="O492" s="161">
        <v>0</v>
      </c>
      <c r="P492" s="161">
        <v>0</v>
      </c>
      <c r="Q492" s="161">
        <v>0</v>
      </c>
      <c r="R492" s="161">
        <v>0</v>
      </c>
      <c r="S492" s="161">
        <v>0</v>
      </c>
      <c r="T492" s="161">
        <v>0</v>
      </c>
      <c r="U492" s="161">
        <v>0</v>
      </c>
      <c r="V492" s="161">
        <v>0</v>
      </c>
      <c r="W492" s="161">
        <v>0</v>
      </c>
      <c r="X492" s="161">
        <v>0</v>
      </c>
      <c r="Y492" s="161"/>
      <c r="Z492" s="162"/>
    </row>
    <row r="493" spans="2:26" hidden="1" outlineLevel="2">
      <c r="B493" s="159" t="str">
        <f t="shared" si="19"/>
        <v>1-Year</v>
      </c>
      <c r="C493" s="174">
        <f t="shared" si="20"/>
        <v>45962</v>
      </c>
      <c r="G493" s="161">
        <v>0</v>
      </c>
      <c r="H493" s="161">
        <v>0</v>
      </c>
      <c r="I493" s="161">
        <v>0</v>
      </c>
      <c r="J493" s="161">
        <v>0</v>
      </c>
      <c r="K493" s="161">
        <v>0</v>
      </c>
      <c r="L493" s="161">
        <v>0</v>
      </c>
      <c r="M493" s="161">
        <v>0</v>
      </c>
      <c r="N493" s="161">
        <v>0</v>
      </c>
      <c r="O493" s="161">
        <v>0</v>
      </c>
      <c r="P493" s="161">
        <v>0</v>
      </c>
      <c r="Q493" s="161">
        <v>0</v>
      </c>
      <c r="R493" s="161">
        <v>0</v>
      </c>
      <c r="S493" s="161">
        <v>0</v>
      </c>
      <c r="T493" s="161">
        <v>0</v>
      </c>
      <c r="U493" s="161">
        <v>0</v>
      </c>
      <c r="V493" s="161">
        <v>0</v>
      </c>
      <c r="W493" s="161">
        <v>0</v>
      </c>
      <c r="X493" s="161">
        <v>0</v>
      </c>
      <c r="Y493" s="161"/>
      <c r="Z493" s="162"/>
    </row>
    <row r="494" spans="2:26" hidden="1" outlineLevel="2">
      <c r="B494" s="159" t="str">
        <f t="shared" si="19"/>
        <v>1-Year</v>
      </c>
      <c r="C494" s="174">
        <f t="shared" si="20"/>
        <v>45992</v>
      </c>
      <c r="G494" s="161">
        <v>0</v>
      </c>
      <c r="H494" s="161">
        <v>0</v>
      </c>
      <c r="I494" s="161">
        <v>0</v>
      </c>
      <c r="J494" s="161">
        <v>0</v>
      </c>
      <c r="K494" s="161">
        <v>0</v>
      </c>
      <c r="L494" s="161">
        <v>0</v>
      </c>
      <c r="M494" s="161">
        <v>0</v>
      </c>
      <c r="N494" s="161">
        <v>0</v>
      </c>
      <c r="O494" s="161">
        <v>0</v>
      </c>
      <c r="P494" s="161">
        <v>0</v>
      </c>
      <c r="Q494" s="161">
        <v>0</v>
      </c>
      <c r="R494" s="161">
        <v>0</v>
      </c>
      <c r="S494" s="161">
        <v>0</v>
      </c>
      <c r="T494" s="161">
        <v>0</v>
      </c>
      <c r="U494" s="161">
        <v>0</v>
      </c>
      <c r="V494" s="161">
        <v>0</v>
      </c>
      <c r="W494" s="161">
        <v>0</v>
      </c>
      <c r="X494" s="161">
        <v>0</v>
      </c>
      <c r="Y494" s="161"/>
      <c r="Z494" s="162"/>
    </row>
    <row r="495" spans="2:26" hidden="1" outlineLevel="2">
      <c r="B495" s="159" t="str">
        <f t="shared" si="19"/>
        <v>1-Year</v>
      </c>
      <c r="C495" s="174">
        <f t="shared" si="20"/>
        <v>46023</v>
      </c>
      <c r="G495" s="161">
        <v>0</v>
      </c>
      <c r="H495" s="161">
        <v>0</v>
      </c>
      <c r="I495" s="161">
        <v>0</v>
      </c>
      <c r="J495" s="161">
        <v>0</v>
      </c>
      <c r="K495" s="161">
        <v>0</v>
      </c>
      <c r="L495" s="161">
        <v>0</v>
      </c>
      <c r="M495" s="161">
        <v>0</v>
      </c>
      <c r="N495" s="161">
        <v>0</v>
      </c>
      <c r="O495" s="161">
        <v>0</v>
      </c>
      <c r="P495" s="161">
        <v>0</v>
      </c>
      <c r="Q495" s="161">
        <v>0</v>
      </c>
      <c r="R495" s="161">
        <v>0</v>
      </c>
      <c r="S495" s="161">
        <v>0</v>
      </c>
      <c r="T495" s="161">
        <v>0</v>
      </c>
      <c r="U495" s="161">
        <v>9.6836262983706707</v>
      </c>
      <c r="V495" s="161">
        <v>5.8101757790224013</v>
      </c>
      <c r="W495" s="161">
        <v>0</v>
      </c>
      <c r="X495" s="161">
        <v>0</v>
      </c>
      <c r="Y495" s="161"/>
      <c r="Z495" s="162"/>
    </row>
    <row r="496" spans="2:26" hidden="1" outlineLevel="2">
      <c r="B496" s="159" t="str">
        <f t="shared" si="19"/>
        <v>1-Year</v>
      </c>
      <c r="C496" s="174">
        <f t="shared" si="20"/>
        <v>46054</v>
      </c>
      <c r="G496" s="161">
        <v>0</v>
      </c>
      <c r="H496" s="161">
        <v>0</v>
      </c>
      <c r="I496" s="161">
        <v>0</v>
      </c>
      <c r="J496" s="161">
        <v>0</v>
      </c>
      <c r="K496" s="161">
        <v>0</v>
      </c>
      <c r="L496" s="161">
        <v>0</v>
      </c>
      <c r="M496" s="161">
        <v>0</v>
      </c>
      <c r="N496" s="161">
        <v>0</v>
      </c>
      <c r="O496" s="161">
        <v>0</v>
      </c>
      <c r="P496" s="161">
        <v>0</v>
      </c>
      <c r="Q496" s="161">
        <v>0</v>
      </c>
      <c r="R496" s="161">
        <v>0</v>
      </c>
      <c r="S496" s="161">
        <v>0</v>
      </c>
      <c r="T496" s="161">
        <v>0</v>
      </c>
      <c r="U496" s="161">
        <v>9.6836262983706707</v>
      </c>
      <c r="V496" s="161">
        <v>5.8101757790224013</v>
      </c>
      <c r="W496" s="161">
        <v>0</v>
      </c>
      <c r="X496" s="161">
        <v>0</v>
      </c>
      <c r="Y496" s="161"/>
      <c r="Z496" s="162"/>
    </row>
    <row r="497" spans="2:26" hidden="1" outlineLevel="2">
      <c r="B497" s="159" t="str">
        <f t="shared" ref="B497:B560" si="21">$C$431</f>
        <v>1-Year</v>
      </c>
      <c r="C497" s="174">
        <f t="shared" si="20"/>
        <v>46082</v>
      </c>
      <c r="G497" s="161">
        <v>0</v>
      </c>
      <c r="H497" s="161">
        <v>0</v>
      </c>
      <c r="I497" s="161">
        <v>0</v>
      </c>
      <c r="J497" s="161">
        <v>0</v>
      </c>
      <c r="K497" s="161">
        <v>0</v>
      </c>
      <c r="L497" s="161">
        <v>0</v>
      </c>
      <c r="M497" s="161">
        <v>0</v>
      </c>
      <c r="N497" s="161">
        <v>0</v>
      </c>
      <c r="O497" s="161">
        <v>0</v>
      </c>
      <c r="P497" s="161">
        <v>0</v>
      </c>
      <c r="Q497" s="161">
        <v>0</v>
      </c>
      <c r="R497" s="161">
        <v>0</v>
      </c>
      <c r="S497" s="161">
        <v>0</v>
      </c>
      <c r="T497" s="161">
        <v>0</v>
      </c>
      <c r="U497" s="161">
        <v>9.6836262983706707</v>
      </c>
      <c r="V497" s="161">
        <v>5.8101757790224013</v>
      </c>
      <c r="W497" s="161">
        <v>0</v>
      </c>
      <c r="X497" s="161">
        <v>0</v>
      </c>
      <c r="Y497" s="161"/>
      <c r="Z497" s="162"/>
    </row>
    <row r="498" spans="2:26" hidden="1" outlineLevel="2">
      <c r="B498" s="159" t="str">
        <f t="shared" si="21"/>
        <v>1-Year</v>
      </c>
      <c r="C498" s="174">
        <f t="shared" si="20"/>
        <v>46113</v>
      </c>
      <c r="G498" s="161">
        <v>0</v>
      </c>
      <c r="H498" s="161">
        <v>0</v>
      </c>
      <c r="I498" s="161">
        <v>0</v>
      </c>
      <c r="J498" s="161">
        <v>0</v>
      </c>
      <c r="K498" s="161">
        <v>0</v>
      </c>
      <c r="L498" s="161">
        <v>0</v>
      </c>
      <c r="M498" s="161">
        <v>0</v>
      </c>
      <c r="N498" s="161">
        <v>0</v>
      </c>
      <c r="O498" s="161">
        <v>0</v>
      </c>
      <c r="P498" s="161">
        <v>0</v>
      </c>
      <c r="Q498" s="161">
        <v>0</v>
      </c>
      <c r="R498" s="161">
        <v>0</v>
      </c>
      <c r="S498" s="161">
        <v>0</v>
      </c>
      <c r="T498" s="161">
        <v>0</v>
      </c>
      <c r="U498" s="161">
        <v>9.6836262983706707</v>
      </c>
      <c r="V498" s="161">
        <v>5.8101757790224013</v>
      </c>
      <c r="W498" s="161">
        <v>0</v>
      </c>
      <c r="X498" s="161">
        <v>0</v>
      </c>
      <c r="Y498" s="161"/>
      <c r="Z498" s="162"/>
    </row>
    <row r="499" spans="2:26" hidden="1" outlineLevel="2">
      <c r="B499" s="159" t="str">
        <f t="shared" si="21"/>
        <v>1-Year</v>
      </c>
      <c r="C499" s="174">
        <f t="shared" si="20"/>
        <v>46143</v>
      </c>
      <c r="G499" s="161">
        <v>0</v>
      </c>
      <c r="H499" s="161">
        <v>0</v>
      </c>
      <c r="I499" s="161">
        <v>0</v>
      </c>
      <c r="J499" s="161">
        <v>0</v>
      </c>
      <c r="K499" s="161">
        <v>0</v>
      </c>
      <c r="L499" s="161">
        <v>0</v>
      </c>
      <c r="M499" s="161">
        <v>0</v>
      </c>
      <c r="N499" s="161">
        <v>0</v>
      </c>
      <c r="O499" s="161">
        <v>0</v>
      </c>
      <c r="P499" s="161">
        <v>0</v>
      </c>
      <c r="Q499" s="161">
        <v>0</v>
      </c>
      <c r="R499" s="161">
        <v>0</v>
      </c>
      <c r="S499" s="161">
        <v>0</v>
      </c>
      <c r="T499" s="161">
        <v>0</v>
      </c>
      <c r="U499" s="161">
        <v>9.6836262983706707</v>
      </c>
      <c r="V499" s="161">
        <v>5.8101757790224013</v>
      </c>
      <c r="W499" s="161">
        <v>0</v>
      </c>
      <c r="X499" s="161">
        <v>0</v>
      </c>
      <c r="Y499" s="161"/>
      <c r="Z499" s="162"/>
    </row>
    <row r="500" spans="2:26" hidden="1" outlineLevel="2">
      <c r="B500" s="159" t="str">
        <f t="shared" si="21"/>
        <v>1-Year</v>
      </c>
      <c r="C500" s="174">
        <f t="shared" si="20"/>
        <v>46174</v>
      </c>
      <c r="G500" s="161">
        <v>0</v>
      </c>
      <c r="H500" s="161">
        <v>0</v>
      </c>
      <c r="I500" s="161">
        <v>0</v>
      </c>
      <c r="J500" s="161">
        <v>0</v>
      </c>
      <c r="K500" s="161">
        <v>0</v>
      </c>
      <c r="L500" s="161">
        <v>0</v>
      </c>
      <c r="M500" s="161">
        <v>14</v>
      </c>
      <c r="N500" s="161">
        <v>7</v>
      </c>
      <c r="O500" s="161">
        <v>0</v>
      </c>
      <c r="P500" s="161">
        <v>0</v>
      </c>
      <c r="Q500" s="161">
        <v>0</v>
      </c>
      <c r="R500" s="161">
        <v>0</v>
      </c>
      <c r="S500" s="161">
        <v>0</v>
      </c>
      <c r="T500" s="161">
        <v>0</v>
      </c>
      <c r="U500" s="161">
        <v>9.6836262983706707</v>
      </c>
      <c r="V500" s="161">
        <v>5.8101757790224013</v>
      </c>
      <c r="W500" s="161">
        <v>0</v>
      </c>
      <c r="X500" s="161">
        <v>0</v>
      </c>
      <c r="Y500" s="161"/>
      <c r="Z500" s="162"/>
    </row>
    <row r="501" spans="2:26" hidden="1" outlineLevel="2">
      <c r="B501" s="159" t="str">
        <f t="shared" si="21"/>
        <v>1-Year</v>
      </c>
      <c r="C501" s="174">
        <f t="shared" ref="C501:C564" si="22">EDATE(C500,1)</f>
        <v>46204</v>
      </c>
      <c r="G501" s="161">
        <v>0</v>
      </c>
      <c r="H501" s="161">
        <v>0</v>
      </c>
      <c r="I501" s="161">
        <v>0</v>
      </c>
      <c r="J501" s="161">
        <v>0</v>
      </c>
      <c r="K501" s="161">
        <v>0</v>
      </c>
      <c r="L501" s="161">
        <v>0</v>
      </c>
      <c r="M501" s="161">
        <v>14</v>
      </c>
      <c r="N501" s="161">
        <v>7</v>
      </c>
      <c r="O501" s="161">
        <v>0</v>
      </c>
      <c r="P501" s="161">
        <v>0</v>
      </c>
      <c r="Q501" s="161">
        <v>0</v>
      </c>
      <c r="R501" s="161">
        <v>0</v>
      </c>
      <c r="S501" s="161">
        <v>0</v>
      </c>
      <c r="T501" s="161">
        <v>0</v>
      </c>
      <c r="U501" s="161">
        <v>9.6836262983706707</v>
      </c>
      <c r="V501" s="161">
        <v>5.8101757790224013</v>
      </c>
      <c r="W501" s="161">
        <v>0</v>
      </c>
      <c r="X501" s="161">
        <v>0</v>
      </c>
      <c r="Y501" s="161"/>
      <c r="Z501" s="162"/>
    </row>
    <row r="502" spans="2:26" hidden="1" outlineLevel="2">
      <c r="B502" s="159" t="str">
        <f t="shared" si="21"/>
        <v>1-Year</v>
      </c>
      <c r="C502" s="174">
        <f t="shared" si="22"/>
        <v>46235</v>
      </c>
      <c r="G502" s="161">
        <v>0</v>
      </c>
      <c r="H502" s="161">
        <v>0</v>
      </c>
      <c r="I502" s="161">
        <v>0</v>
      </c>
      <c r="J502" s="161">
        <v>0</v>
      </c>
      <c r="K502" s="161">
        <v>0</v>
      </c>
      <c r="L502" s="161">
        <v>0</v>
      </c>
      <c r="M502" s="161">
        <v>14</v>
      </c>
      <c r="N502" s="161">
        <v>7</v>
      </c>
      <c r="O502" s="161">
        <v>0</v>
      </c>
      <c r="P502" s="161">
        <v>0</v>
      </c>
      <c r="Q502" s="161">
        <v>0</v>
      </c>
      <c r="R502" s="161">
        <v>0</v>
      </c>
      <c r="S502" s="161">
        <v>0</v>
      </c>
      <c r="T502" s="161">
        <v>0</v>
      </c>
      <c r="U502" s="161">
        <v>9.6836262983706707</v>
      </c>
      <c r="V502" s="161">
        <v>5.8101757790224013</v>
      </c>
      <c r="W502" s="161">
        <v>0</v>
      </c>
      <c r="X502" s="161">
        <v>0</v>
      </c>
      <c r="Y502" s="161"/>
      <c r="Z502" s="162"/>
    </row>
    <row r="503" spans="2:26" hidden="1" outlineLevel="2">
      <c r="B503" s="159" t="str">
        <f t="shared" si="21"/>
        <v>1-Year</v>
      </c>
      <c r="C503" s="174">
        <f t="shared" si="22"/>
        <v>46266</v>
      </c>
      <c r="G503" s="161">
        <v>0</v>
      </c>
      <c r="H503" s="161">
        <v>0</v>
      </c>
      <c r="I503" s="161">
        <v>0</v>
      </c>
      <c r="J503" s="161">
        <v>0</v>
      </c>
      <c r="K503" s="161">
        <v>0</v>
      </c>
      <c r="L503" s="161">
        <v>0</v>
      </c>
      <c r="M503" s="161">
        <v>14</v>
      </c>
      <c r="N503" s="161">
        <v>7</v>
      </c>
      <c r="O503" s="161">
        <v>0</v>
      </c>
      <c r="P503" s="161">
        <v>0</v>
      </c>
      <c r="Q503" s="161">
        <v>0</v>
      </c>
      <c r="R503" s="161">
        <v>0</v>
      </c>
      <c r="S503" s="161">
        <v>0</v>
      </c>
      <c r="T503" s="161">
        <v>0</v>
      </c>
      <c r="U503" s="161">
        <v>9.6836262983706707</v>
      </c>
      <c r="V503" s="161">
        <v>5.8101757790224013</v>
      </c>
      <c r="W503" s="161">
        <v>0</v>
      </c>
      <c r="X503" s="161">
        <v>0</v>
      </c>
      <c r="Y503" s="161"/>
      <c r="Z503" s="162"/>
    </row>
    <row r="504" spans="2:26" hidden="1" outlineLevel="2">
      <c r="B504" s="159" t="str">
        <f t="shared" si="21"/>
        <v>1-Year</v>
      </c>
      <c r="C504" s="174">
        <f t="shared" si="22"/>
        <v>46296</v>
      </c>
      <c r="G504" s="161">
        <v>0</v>
      </c>
      <c r="H504" s="161">
        <v>0</v>
      </c>
      <c r="I504" s="161">
        <v>0</v>
      </c>
      <c r="J504" s="161">
        <v>0</v>
      </c>
      <c r="K504" s="161">
        <v>0</v>
      </c>
      <c r="L504" s="161">
        <v>0</v>
      </c>
      <c r="M504" s="161">
        <v>14</v>
      </c>
      <c r="N504" s="161">
        <v>7</v>
      </c>
      <c r="O504" s="161">
        <v>0</v>
      </c>
      <c r="P504" s="161">
        <v>0</v>
      </c>
      <c r="Q504" s="161">
        <v>0</v>
      </c>
      <c r="R504" s="161">
        <v>0</v>
      </c>
      <c r="S504" s="161">
        <v>0</v>
      </c>
      <c r="T504" s="161">
        <v>0</v>
      </c>
      <c r="U504" s="161">
        <v>9.6836262983706707</v>
      </c>
      <c r="V504" s="161">
        <v>5.8101757790224013</v>
      </c>
      <c r="W504" s="161">
        <v>0</v>
      </c>
      <c r="X504" s="161">
        <v>0</v>
      </c>
      <c r="Y504" s="161"/>
      <c r="Z504" s="162"/>
    </row>
    <row r="505" spans="2:26" hidden="1" outlineLevel="2">
      <c r="B505" s="159" t="str">
        <f t="shared" si="21"/>
        <v>1-Year</v>
      </c>
      <c r="C505" s="174">
        <f t="shared" si="22"/>
        <v>46327</v>
      </c>
      <c r="G505" s="161">
        <v>0</v>
      </c>
      <c r="H505" s="161">
        <v>0</v>
      </c>
      <c r="I505" s="161">
        <v>0</v>
      </c>
      <c r="J505" s="161">
        <v>0</v>
      </c>
      <c r="K505" s="161">
        <v>0</v>
      </c>
      <c r="L505" s="161">
        <v>0</v>
      </c>
      <c r="M505" s="161">
        <v>14</v>
      </c>
      <c r="N505" s="161">
        <v>7</v>
      </c>
      <c r="O505" s="161">
        <v>0</v>
      </c>
      <c r="P505" s="161">
        <v>0</v>
      </c>
      <c r="Q505" s="161">
        <v>0</v>
      </c>
      <c r="R505" s="161">
        <v>0</v>
      </c>
      <c r="S505" s="161">
        <v>0</v>
      </c>
      <c r="T505" s="161">
        <v>0</v>
      </c>
      <c r="U505" s="161">
        <v>9.6836262983706707</v>
      </c>
      <c r="V505" s="161">
        <v>5.8101757790224013</v>
      </c>
      <c r="W505" s="161">
        <v>0</v>
      </c>
      <c r="X505" s="161">
        <v>0</v>
      </c>
      <c r="Y505" s="161"/>
      <c r="Z505" s="162"/>
    </row>
    <row r="506" spans="2:26" hidden="1" outlineLevel="2">
      <c r="B506" s="159" t="str">
        <f t="shared" si="21"/>
        <v>1-Year</v>
      </c>
      <c r="C506" s="174">
        <f t="shared" si="22"/>
        <v>46357</v>
      </c>
      <c r="G506" s="161">
        <v>0</v>
      </c>
      <c r="H506" s="161">
        <v>0</v>
      </c>
      <c r="I506" s="161">
        <v>0</v>
      </c>
      <c r="J506" s="161">
        <v>0</v>
      </c>
      <c r="K506" s="161">
        <v>0</v>
      </c>
      <c r="L506" s="161">
        <v>0</v>
      </c>
      <c r="M506" s="161">
        <v>14</v>
      </c>
      <c r="N506" s="161">
        <v>7</v>
      </c>
      <c r="O506" s="161">
        <v>0</v>
      </c>
      <c r="P506" s="161">
        <v>0</v>
      </c>
      <c r="Q506" s="161">
        <v>0</v>
      </c>
      <c r="R506" s="161">
        <v>0</v>
      </c>
      <c r="S506" s="161">
        <v>0</v>
      </c>
      <c r="T506" s="161">
        <v>0</v>
      </c>
      <c r="U506" s="161">
        <v>9.6836262983706707</v>
      </c>
      <c r="V506" s="161">
        <v>5.8101757790224013</v>
      </c>
      <c r="W506" s="161">
        <v>0</v>
      </c>
      <c r="X506" s="161">
        <v>0</v>
      </c>
      <c r="Y506" s="161"/>
      <c r="Z506" s="162"/>
    </row>
    <row r="507" spans="2:26" hidden="1" outlineLevel="2">
      <c r="B507" s="159" t="str">
        <f t="shared" si="21"/>
        <v>1-Year</v>
      </c>
      <c r="C507" s="174">
        <f t="shared" si="22"/>
        <v>46388</v>
      </c>
      <c r="G507" s="161">
        <v>0</v>
      </c>
      <c r="H507" s="161">
        <v>0</v>
      </c>
      <c r="I507" s="161">
        <v>0</v>
      </c>
      <c r="J507" s="161">
        <v>0</v>
      </c>
      <c r="K507" s="161">
        <v>0</v>
      </c>
      <c r="L507" s="161">
        <v>0</v>
      </c>
      <c r="M507" s="161">
        <v>14</v>
      </c>
      <c r="N507" s="161">
        <v>7</v>
      </c>
      <c r="O507" s="161">
        <v>0</v>
      </c>
      <c r="P507" s="161">
        <v>0</v>
      </c>
      <c r="Q507" s="161">
        <v>0</v>
      </c>
      <c r="R507" s="161">
        <v>0</v>
      </c>
      <c r="S507" s="161">
        <v>0</v>
      </c>
      <c r="T507" s="161">
        <v>0</v>
      </c>
      <c r="U507" s="161">
        <v>0</v>
      </c>
      <c r="V507" s="161">
        <v>0</v>
      </c>
      <c r="W507" s="161">
        <v>0</v>
      </c>
      <c r="X507" s="161">
        <v>0</v>
      </c>
      <c r="Y507" s="161"/>
      <c r="Z507" s="162"/>
    </row>
    <row r="508" spans="2:26" hidden="1" outlineLevel="2">
      <c r="B508" s="159" t="str">
        <f t="shared" si="21"/>
        <v>1-Year</v>
      </c>
      <c r="C508" s="174">
        <f t="shared" si="22"/>
        <v>46419</v>
      </c>
      <c r="G508" s="161">
        <v>0</v>
      </c>
      <c r="H508" s="161">
        <v>0</v>
      </c>
      <c r="I508" s="161">
        <v>0</v>
      </c>
      <c r="J508" s="161">
        <v>0</v>
      </c>
      <c r="K508" s="161">
        <v>0</v>
      </c>
      <c r="L508" s="161">
        <v>0</v>
      </c>
      <c r="M508" s="161">
        <v>14</v>
      </c>
      <c r="N508" s="161">
        <v>7</v>
      </c>
      <c r="O508" s="161">
        <v>0</v>
      </c>
      <c r="P508" s="161">
        <v>0</v>
      </c>
      <c r="Q508" s="161">
        <v>0</v>
      </c>
      <c r="R508" s="161">
        <v>0</v>
      </c>
      <c r="S508" s="161">
        <v>0</v>
      </c>
      <c r="T508" s="161">
        <v>0</v>
      </c>
      <c r="U508" s="161">
        <v>0</v>
      </c>
      <c r="V508" s="161">
        <v>0</v>
      </c>
      <c r="W508" s="161">
        <v>0</v>
      </c>
      <c r="X508" s="161">
        <v>0</v>
      </c>
      <c r="Y508" s="161"/>
      <c r="Z508" s="162"/>
    </row>
    <row r="509" spans="2:26" hidden="1" outlineLevel="2">
      <c r="B509" s="159" t="str">
        <f t="shared" si="21"/>
        <v>1-Year</v>
      </c>
      <c r="C509" s="174">
        <f t="shared" si="22"/>
        <v>46447</v>
      </c>
      <c r="G509" s="161">
        <v>0</v>
      </c>
      <c r="H509" s="161">
        <v>0</v>
      </c>
      <c r="I509" s="161">
        <v>0</v>
      </c>
      <c r="J509" s="161">
        <v>0</v>
      </c>
      <c r="K509" s="161">
        <v>0</v>
      </c>
      <c r="L509" s="161">
        <v>0</v>
      </c>
      <c r="M509" s="161">
        <v>14</v>
      </c>
      <c r="N509" s="161">
        <v>7</v>
      </c>
      <c r="O509" s="161">
        <v>0</v>
      </c>
      <c r="P509" s="161">
        <v>0</v>
      </c>
      <c r="Q509" s="161">
        <v>0</v>
      </c>
      <c r="R509" s="161">
        <v>0</v>
      </c>
      <c r="S509" s="161">
        <v>0</v>
      </c>
      <c r="T509" s="161">
        <v>0</v>
      </c>
      <c r="U509" s="161">
        <v>0</v>
      </c>
      <c r="V509" s="161">
        <v>0</v>
      </c>
      <c r="W509" s="161">
        <v>0</v>
      </c>
      <c r="X509" s="161">
        <v>0</v>
      </c>
      <c r="Y509" s="161"/>
      <c r="Z509" s="162"/>
    </row>
    <row r="510" spans="2:26" hidden="1" outlineLevel="2">
      <c r="B510" s="159" t="str">
        <f t="shared" si="21"/>
        <v>1-Year</v>
      </c>
      <c r="C510" s="174">
        <f t="shared" si="22"/>
        <v>46478</v>
      </c>
      <c r="G510" s="161">
        <v>0</v>
      </c>
      <c r="H510" s="161">
        <v>0</v>
      </c>
      <c r="I510" s="161">
        <v>0</v>
      </c>
      <c r="J510" s="161">
        <v>0</v>
      </c>
      <c r="K510" s="161">
        <v>0</v>
      </c>
      <c r="L510" s="161">
        <v>0</v>
      </c>
      <c r="M510" s="161">
        <v>14</v>
      </c>
      <c r="N510" s="161">
        <v>7</v>
      </c>
      <c r="O510" s="161">
        <v>0</v>
      </c>
      <c r="P510" s="161">
        <v>0</v>
      </c>
      <c r="Q510" s="161">
        <v>0</v>
      </c>
      <c r="R510" s="161">
        <v>0</v>
      </c>
      <c r="S510" s="161">
        <v>0</v>
      </c>
      <c r="T510" s="161">
        <v>0</v>
      </c>
      <c r="U510" s="161">
        <v>0</v>
      </c>
      <c r="V510" s="161">
        <v>0</v>
      </c>
      <c r="W510" s="161">
        <v>0</v>
      </c>
      <c r="X510" s="161">
        <v>0</v>
      </c>
      <c r="Y510" s="161"/>
      <c r="Z510" s="162"/>
    </row>
    <row r="511" spans="2:26" hidden="1" outlineLevel="2">
      <c r="B511" s="159" t="str">
        <f t="shared" si="21"/>
        <v>1-Year</v>
      </c>
      <c r="C511" s="174">
        <f t="shared" si="22"/>
        <v>46508</v>
      </c>
      <c r="G511" s="161">
        <v>0</v>
      </c>
      <c r="H511" s="161">
        <v>0</v>
      </c>
      <c r="I511" s="161">
        <v>0</v>
      </c>
      <c r="J511" s="161">
        <v>0</v>
      </c>
      <c r="K511" s="161">
        <v>0</v>
      </c>
      <c r="L511" s="161">
        <v>0</v>
      </c>
      <c r="M511" s="161">
        <v>14</v>
      </c>
      <c r="N511" s="161">
        <v>7</v>
      </c>
      <c r="O511" s="161">
        <v>0</v>
      </c>
      <c r="P511" s="161">
        <v>0</v>
      </c>
      <c r="Q511" s="161">
        <v>0</v>
      </c>
      <c r="R511" s="161">
        <v>0</v>
      </c>
      <c r="S511" s="161">
        <v>0</v>
      </c>
      <c r="T511" s="161">
        <v>0</v>
      </c>
      <c r="U511" s="161">
        <v>0</v>
      </c>
      <c r="V511" s="161">
        <v>0</v>
      </c>
      <c r="W511" s="161">
        <v>0</v>
      </c>
      <c r="X511" s="161">
        <v>0</v>
      </c>
      <c r="Y511" s="161"/>
      <c r="Z511" s="162"/>
    </row>
    <row r="512" spans="2:26" hidden="1" outlineLevel="2">
      <c r="B512" s="159" t="str">
        <f t="shared" si="21"/>
        <v>1-Year</v>
      </c>
      <c r="C512" s="174">
        <f t="shared" si="22"/>
        <v>46539</v>
      </c>
      <c r="G512" s="161">
        <v>0</v>
      </c>
      <c r="H512" s="161">
        <v>0</v>
      </c>
      <c r="I512" s="161">
        <v>0</v>
      </c>
      <c r="J512" s="161">
        <v>0</v>
      </c>
      <c r="K512" s="161">
        <v>0</v>
      </c>
      <c r="L512" s="161">
        <v>0</v>
      </c>
      <c r="M512" s="161">
        <v>0</v>
      </c>
      <c r="N512" s="161">
        <v>0</v>
      </c>
      <c r="O512" s="161">
        <v>17.5</v>
      </c>
      <c r="P512" s="161">
        <v>8.75</v>
      </c>
      <c r="Q512" s="161">
        <v>0</v>
      </c>
      <c r="R512" s="161">
        <v>0</v>
      </c>
      <c r="S512" s="161">
        <v>0</v>
      </c>
      <c r="T512" s="161">
        <v>0</v>
      </c>
      <c r="U512" s="161">
        <v>0</v>
      </c>
      <c r="V512" s="161">
        <v>0</v>
      </c>
      <c r="W512" s="161">
        <v>0</v>
      </c>
      <c r="X512" s="161">
        <v>0</v>
      </c>
      <c r="Y512" s="161"/>
      <c r="Z512" s="162"/>
    </row>
    <row r="513" spans="2:26" hidden="1" outlineLevel="2">
      <c r="B513" s="159" t="str">
        <f t="shared" si="21"/>
        <v>1-Year</v>
      </c>
      <c r="C513" s="174">
        <f t="shared" si="22"/>
        <v>46569</v>
      </c>
      <c r="G513" s="161">
        <v>0</v>
      </c>
      <c r="H513" s="161">
        <v>0</v>
      </c>
      <c r="I513" s="161">
        <v>0</v>
      </c>
      <c r="J513" s="161">
        <v>0</v>
      </c>
      <c r="K513" s="161">
        <v>0</v>
      </c>
      <c r="L513" s="161">
        <v>0</v>
      </c>
      <c r="M513" s="161">
        <v>0</v>
      </c>
      <c r="N513" s="161">
        <v>0</v>
      </c>
      <c r="O513" s="161">
        <v>17.5</v>
      </c>
      <c r="P513" s="161">
        <v>8.75</v>
      </c>
      <c r="Q513" s="161">
        <v>0</v>
      </c>
      <c r="R513" s="161">
        <v>0</v>
      </c>
      <c r="S513" s="161">
        <v>0</v>
      </c>
      <c r="T513" s="161">
        <v>0</v>
      </c>
      <c r="U513" s="161">
        <v>0</v>
      </c>
      <c r="V513" s="161">
        <v>0</v>
      </c>
      <c r="W513" s="161">
        <v>0</v>
      </c>
      <c r="X513" s="161">
        <v>0</v>
      </c>
      <c r="Y513" s="161"/>
      <c r="Z513" s="162"/>
    </row>
    <row r="514" spans="2:26" hidden="1" outlineLevel="2">
      <c r="B514" s="159" t="str">
        <f t="shared" si="21"/>
        <v>1-Year</v>
      </c>
      <c r="C514" s="174">
        <f t="shared" si="22"/>
        <v>46600</v>
      </c>
      <c r="G514" s="161">
        <v>0</v>
      </c>
      <c r="H514" s="161">
        <v>0</v>
      </c>
      <c r="I514" s="161">
        <v>0</v>
      </c>
      <c r="J514" s="161">
        <v>0</v>
      </c>
      <c r="K514" s="161">
        <v>0</v>
      </c>
      <c r="L514" s="161">
        <v>0</v>
      </c>
      <c r="M514" s="161">
        <v>0</v>
      </c>
      <c r="N514" s="161">
        <v>0</v>
      </c>
      <c r="O514" s="161">
        <v>17.5</v>
      </c>
      <c r="P514" s="161">
        <v>8.75</v>
      </c>
      <c r="Q514" s="161">
        <v>0</v>
      </c>
      <c r="R514" s="161">
        <v>0</v>
      </c>
      <c r="S514" s="161">
        <v>0</v>
      </c>
      <c r="T514" s="161">
        <v>0</v>
      </c>
      <c r="U514" s="161">
        <v>0</v>
      </c>
      <c r="V514" s="161">
        <v>0</v>
      </c>
      <c r="W514" s="161">
        <v>0</v>
      </c>
      <c r="X514" s="161">
        <v>0</v>
      </c>
      <c r="Y514" s="161"/>
      <c r="Z514" s="162"/>
    </row>
    <row r="515" spans="2:26" hidden="1" outlineLevel="2">
      <c r="B515" s="159" t="str">
        <f t="shared" si="21"/>
        <v>1-Year</v>
      </c>
      <c r="C515" s="174">
        <f t="shared" si="22"/>
        <v>46631</v>
      </c>
      <c r="G515" s="161">
        <v>0</v>
      </c>
      <c r="H515" s="161">
        <v>0</v>
      </c>
      <c r="I515" s="161">
        <v>0</v>
      </c>
      <c r="J515" s="161">
        <v>0</v>
      </c>
      <c r="K515" s="161">
        <v>0</v>
      </c>
      <c r="L515" s="161">
        <v>0</v>
      </c>
      <c r="M515" s="161">
        <v>0</v>
      </c>
      <c r="N515" s="161">
        <v>0</v>
      </c>
      <c r="O515" s="161">
        <v>17.5</v>
      </c>
      <c r="P515" s="161">
        <v>8.75</v>
      </c>
      <c r="Q515" s="161">
        <v>0</v>
      </c>
      <c r="R515" s="161">
        <v>0</v>
      </c>
      <c r="S515" s="161">
        <v>0</v>
      </c>
      <c r="T515" s="161">
        <v>0</v>
      </c>
      <c r="U515" s="161">
        <v>0</v>
      </c>
      <c r="V515" s="161">
        <v>0</v>
      </c>
      <c r="W515" s="161">
        <v>0</v>
      </c>
      <c r="X515" s="161">
        <v>0</v>
      </c>
      <c r="Y515" s="161"/>
      <c r="Z515" s="162"/>
    </row>
    <row r="516" spans="2:26" hidden="1" outlineLevel="2">
      <c r="B516" s="159" t="str">
        <f t="shared" si="21"/>
        <v>1-Year</v>
      </c>
      <c r="C516" s="174">
        <f t="shared" si="22"/>
        <v>46661</v>
      </c>
      <c r="G516" s="161">
        <v>0</v>
      </c>
      <c r="H516" s="161">
        <v>0</v>
      </c>
      <c r="I516" s="161">
        <v>0</v>
      </c>
      <c r="J516" s="161">
        <v>0</v>
      </c>
      <c r="K516" s="161">
        <v>0</v>
      </c>
      <c r="L516" s="161">
        <v>0</v>
      </c>
      <c r="M516" s="161">
        <v>0</v>
      </c>
      <c r="N516" s="161">
        <v>0</v>
      </c>
      <c r="O516" s="161">
        <v>17.5</v>
      </c>
      <c r="P516" s="161">
        <v>8.75</v>
      </c>
      <c r="Q516" s="161">
        <v>0</v>
      </c>
      <c r="R516" s="161">
        <v>0</v>
      </c>
      <c r="S516" s="161">
        <v>0</v>
      </c>
      <c r="T516" s="161">
        <v>0</v>
      </c>
      <c r="U516" s="161">
        <v>0</v>
      </c>
      <c r="V516" s="161">
        <v>0</v>
      </c>
      <c r="W516" s="161">
        <v>0</v>
      </c>
      <c r="X516" s="161">
        <v>0</v>
      </c>
      <c r="Y516" s="161"/>
      <c r="Z516" s="162"/>
    </row>
    <row r="517" spans="2:26" hidden="1" outlineLevel="2">
      <c r="B517" s="159" t="str">
        <f t="shared" si="21"/>
        <v>1-Year</v>
      </c>
      <c r="C517" s="174">
        <f t="shared" si="22"/>
        <v>46692</v>
      </c>
      <c r="G517" s="161">
        <v>0</v>
      </c>
      <c r="H517" s="161">
        <v>0</v>
      </c>
      <c r="I517" s="161">
        <v>0</v>
      </c>
      <c r="J517" s="161">
        <v>0</v>
      </c>
      <c r="K517" s="161">
        <v>0</v>
      </c>
      <c r="L517" s="161">
        <v>0</v>
      </c>
      <c r="M517" s="161">
        <v>0</v>
      </c>
      <c r="N517" s="161">
        <v>0</v>
      </c>
      <c r="O517" s="161">
        <v>17.5</v>
      </c>
      <c r="P517" s="161">
        <v>8.75</v>
      </c>
      <c r="Q517" s="161">
        <v>0</v>
      </c>
      <c r="R517" s="161">
        <v>0</v>
      </c>
      <c r="S517" s="161">
        <v>0</v>
      </c>
      <c r="T517" s="161">
        <v>0</v>
      </c>
      <c r="U517" s="161">
        <v>0</v>
      </c>
      <c r="V517" s="161">
        <v>0</v>
      </c>
      <c r="W517" s="161">
        <v>0</v>
      </c>
      <c r="X517" s="161">
        <v>0</v>
      </c>
      <c r="Y517" s="161"/>
      <c r="Z517" s="162"/>
    </row>
    <row r="518" spans="2:26" hidden="1" outlineLevel="2">
      <c r="B518" s="159" t="str">
        <f t="shared" si="21"/>
        <v>1-Year</v>
      </c>
      <c r="C518" s="174">
        <f t="shared" si="22"/>
        <v>46722</v>
      </c>
      <c r="G518" s="161">
        <v>0</v>
      </c>
      <c r="H518" s="161">
        <v>0</v>
      </c>
      <c r="I518" s="161">
        <v>0</v>
      </c>
      <c r="J518" s="161">
        <v>0</v>
      </c>
      <c r="K518" s="161">
        <v>0</v>
      </c>
      <c r="L518" s="161">
        <v>0</v>
      </c>
      <c r="M518" s="161">
        <v>0</v>
      </c>
      <c r="N518" s="161">
        <v>0</v>
      </c>
      <c r="O518" s="161">
        <v>17.5</v>
      </c>
      <c r="P518" s="161">
        <v>8.75</v>
      </c>
      <c r="Q518" s="161">
        <v>0</v>
      </c>
      <c r="R518" s="161">
        <v>0</v>
      </c>
      <c r="S518" s="161">
        <v>0</v>
      </c>
      <c r="T518" s="161">
        <v>0</v>
      </c>
      <c r="U518" s="161">
        <v>0</v>
      </c>
      <c r="V518" s="161">
        <v>0</v>
      </c>
      <c r="W518" s="161">
        <v>0</v>
      </c>
      <c r="X518" s="161">
        <v>0</v>
      </c>
      <c r="Y518" s="161"/>
      <c r="Z518" s="162"/>
    </row>
    <row r="519" spans="2:26" hidden="1" outlineLevel="2">
      <c r="B519" s="159" t="str">
        <f t="shared" si="21"/>
        <v>1-Year</v>
      </c>
      <c r="C519" s="174">
        <f t="shared" si="22"/>
        <v>46753</v>
      </c>
      <c r="G519" s="161">
        <v>0</v>
      </c>
      <c r="H519" s="161">
        <v>0</v>
      </c>
      <c r="I519" s="161">
        <v>0</v>
      </c>
      <c r="J519" s="161">
        <v>0</v>
      </c>
      <c r="K519" s="161">
        <v>0</v>
      </c>
      <c r="L519" s="161">
        <v>0</v>
      </c>
      <c r="M519" s="161">
        <v>0</v>
      </c>
      <c r="N519" s="161">
        <v>0</v>
      </c>
      <c r="O519" s="161">
        <v>17.5</v>
      </c>
      <c r="P519" s="161">
        <v>8.75</v>
      </c>
      <c r="Q519" s="161">
        <v>0</v>
      </c>
      <c r="R519" s="161">
        <v>0</v>
      </c>
      <c r="S519" s="161">
        <v>0</v>
      </c>
      <c r="T519" s="161">
        <v>0</v>
      </c>
      <c r="U519" s="161">
        <v>0</v>
      </c>
      <c r="V519" s="161">
        <v>0</v>
      </c>
      <c r="W519" s="161">
        <v>0</v>
      </c>
      <c r="X519" s="161">
        <v>0</v>
      </c>
      <c r="Y519" s="161"/>
      <c r="Z519" s="162"/>
    </row>
    <row r="520" spans="2:26" hidden="1" outlineLevel="2">
      <c r="B520" s="159" t="str">
        <f t="shared" si="21"/>
        <v>1-Year</v>
      </c>
      <c r="C520" s="174">
        <f t="shared" si="22"/>
        <v>46784</v>
      </c>
      <c r="G520" s="161">
        <v>0</v>
      </c>
      <c r="H520" s="161">
        <v>0</v>
      </c>
      <c r="I520" s="161">
        <v>0</v>
      </c>
      <c r="J520" s="161">
        <v>0</v>
      </c>
      <c r="K520" s="161">
        <v>0</v>
      </c>
      <c r="L520" s="161">
        <v>0</v>
      </c>
      <c r="M520" s="161">
        <v>0</v>
      </c>
      <c r="N520" s="161">
        <v>0</v>
      </c>
      <c r="O520" s="161">
        <v>17.5</v>
      </c>
      <c r="P520" s="161">
        <v>8.75</v>
      </c>
      <c r="Q520" s="161">
        <v>0</v>
      </c>
      <c r="R520" s="161">
        <v>0</v>
      </c>
      <c r="S520" s="161">
        <v>0</v>
      </c>
      <c r="T520" s="161">
        <v>0</v>
      </c>
      <c r="U520" s="161">
        <v>0</v>
      </c>
      <c r="V520" s="161">
        <v>0</v>
      </c>
      <c r="W520" s="161">
        <v>0</v>
      </c>
      <c r="X520" s="161">
        <v>0</v>
      </c>
      <c r="Y520" s="161"/>
      <c r="Z520" s="162"/>
    </row>
    <row r="521" spans="2:26" hidden="1" outlineLevel="2">
      <c r="B521" s="159" t="str">
        <f t="shared" si="21"/>
        <v>1-Year</v>
      </c>
      <c r="C521" s="174">
        <f t="shared" si="22"/>
        <v>46813</v>
      </c>
      <c r="G521" s="161">
        <v>0</v>
      </c>
      <c r="H521" s="161">
        <v>0</v>
      </c>
      <c r="I521" s="161">
        <v>0</v>
      </c>
      <c r="J521" s="161">
        <v>0</v>
      </c>
      <c r="K521" s="161">
        <v>0</v>
      </c>
      <c r="L521" s="161">
        <v>0</v>
      </c>
      <c r="M521" s="161">
        <v>0</v>
      </c>
      <c r="N521" s="161">
        <v>0</v>
      </c>
      <c r="O521" s="161">
        <v>17.5</v>
      </c>
      <c r="P521" s="161">
        <v>8.75</v>
      </c>
      <c r="Q521" s="161">
        <v>0</v>
      </c>
      <c r="R521" s="161">
        <v>0</v>
      </c>
      <c r="S521" s="161">
        <v>0</v>
      </c>
      <c r="T521" s="161">
        <v>0</v>
      </c>
      <c r="U521" s="161">
        <v>0</v>
      </c>
      <c r="V521" s="161">
        <v>0</v>
      </c>
      <c r="W521" s="161">
        <v>0</v>
      </c>
      <c r="X521" s="161">
        <v>0</v>
      </c>
      <c r="Y521" s="161"/>
      <c r="Z521" s="162"/>
    </row>
    <row r="522" spans="2:26" hidden="1" outlineLevel="2">
      <c r="B522" s="159" t="str">
        <f t="shared" si="21"/>
        <v>1-Year</v>
      </c>
      <c r="C522" s="174">
        <f t="shared" si="22"/>
        <v>46844</v>
      </c>
      <c r="G522" s="161">
        <v>0</v>
      </c>
      <c r="H522" s="161">
        <v>0</v>
      </c>
      <c r="I522" s="161">
        <v>0</v>
      </c>
      <c r="J522" s="161">
        <v>0</v>
      </c>
      <c r="K522" s="161">
        <v>0</v>
      </c>
      <c r="L522" s="161">
        <v>0</v>
      </c>
      <c r="M522" s="161">
        <v>0</v>
      </c>
      <c r="N522" s="161">
        <v>0</v>
      </c>
      <c r="O522" s="161">
        <v>17.5</v>
      </c>
      <c r="P522" s="161">
        <v>8.75</v>
      </c>
      <c r="Q522" s="161">
        <v>0</v>
      </c>
      <c r="R522" s="161">
        <v>0</v>
      </c>
      <c r="S522" s="161">
        <v>0</v>
      </c>
      <c r="T522" s="161">
        <v>0</v>
      </c>
      <c r="U522" s="161">
        <v>0</v>
      </c>
      <c r="V522" s="161">
        <v>0</v>
      </c>
      <c r="W522" s="161">
        <v>0</v>
      </c>
      <c r="X522" s="161">
        <v>0</v>
      </c>
      <c r="Y522" s="161"/>
      <c r="Z522" s="162"/>
    </row>
    <row r="523" spans="2:26" hidden="1" outlineLevel="2">
      <c r="B523" s="159" t="str">
        <f t="shared" si="21"/>
        <v>1-Year</v>
      </c>
      <c r="C523" s="174">
        <f t="shared" si="22"/>
        <v>46874</v>
      </c>
      <c r="G523" s="161">
        <v>0</v>
      </c>
      <c r="H523" s="161">
        <v>0</v>
      </c>
      <c r="I523" s="161">
        <v>0</v>
      </c>
      <c r="J523" s="161">
        <v>0</v>
      </c>
      <c r="K523" s="161">
        <v>0</v>
      </c>
      <c r="L523" s="161">
        <v>0</v>
      </c>
      <c r="M523" s="161">
        <v>0</v>
      </c>
      <c r="N523" s="161">
        <v>0</v>
      </c>
      <c r="O523" s="161">
        <v>17.5</v>
      </c>
      <c r="P523" s="161">
        <v>8.75</v>
      </c>
      <c r="Q523" s="161">
        <v>0</v>
      </c>
      <c r="R523" s="161">
        <v>0</v>
      </c>
      <c r="S523" s="161">
        <v>0</v>
      </c>
      <c r="T523" s="161">
        <v>0</v>
      </c>
      <c r="U523" s="161">
        <v>0</v>
      </c>
      <c r="V523" s="161">
        <v>0</v>
      </c>
      <c r="W523" s="161">
        <v>0</v>
      </c>
      <c r="X523" s="161">
        <v>0</v>
      </c>
      <c r="Y523" s="161"/>
      <c r="Z523" s="162"/>
    </row>
    <row r="524" spans="2:26" hidden="1" outlineLevel="2">
      <c r="B524" s="159" t="str">
        <f t="shared" si="21"/>
        <v>1-Year</v>
      </c>
      <c r="C524" s="174">
        <f t="shared" si="22"/>
        <v>46905</v>
      </c>
      <c r="G524" s="161">
        <v>0</v>
      </c>
      <c r="H524" s="161">
        <v>0</v>
      </c>
      <c r="I524" s="161">
        <v>0</v>
      </c>
      <c r="J524" s="161">
        <v>0</v>
      </c>
      <c r="K524" s="161">
        <v>0</v>
      </c>
      <c r="L524" s="161">
        <v>0</v>
      </c>
      <c r="M524" s="161">
        <v>0</v>
      </c>
      <c r="N524" s="161">
        <v>0</v>
      </c>
      <c r="O524" s="161">
        <v>0</v>
      </c>
      <c r="P524" s="161">
        <v>0</v>
      </c>
      <c r="Q524" s="161">
        <v>0</v>
      </c>
      <c r="R524" s="161">
        <v>0</v>
      </c>
      <c r="S524" s="161">
        <v>0</v>
      </c>
      <c r="T524" s="161">
        <v>0</v>
      </c>
      <c r="U524" s="161">
        <v>0</v>
      </c>
      <c r="V524" s="161">
        <v>0</v>
      </c>
      <c r="W524" s="161">
        <v>0</v>
      </c>
      <c r="X524" s="161">
        <v>0</v>
      </c>
      <c r="Y524" s="161"/>
      <c r="Z524" s="162"/>
    </row>
    <row r="525" spans="2:26" hidden="1" outlineLevel="2">
      <c r="B525" s="159" t="str">
        <f t="shared" si="21"/>
        <v>1-Year</v>
      </c>
      <c r="C525" s="174">
        <f t="shared" si="22"/>
        <v>46935</v>
      </c>
      <c r="G525" s="161">
        <v>0</v>
      </c>
      <c r="H525" s="161">
        <v>0</v>
      </c>
      <c r="I525" s="161">
        <v>0</v>
      </c>
      <c r="J525" s="161">
        <v>0</v>
      </c>
      <c r="K525" s="161">
        <v>0</v>
      </c>
      <c r="L525" s="161">
        <v>0</v>
      </c>
      <c r="M525" s="161">
        <v>0</v>
      </c>
      <c r="N525" s="161">
        <v>0</v>
      </c>
      <c r="O525" s="161">
        <v>0</v>
      </c>
      <c r="P525" s="161">
        <v>0</v>
      </c>
      <c r="Q525" s="161">
        <v>0</v>
      </c>
      <c r="R525" s="161">
        <v>0</v>
      </c>
      <c r="S525" s="161">
        <v>0</v>
      </c>
      <c r="T525" s="161">
        <v>0</v>
      </c>
      <c r="U525" s="161">
        <v>0</v>
      </c>
      <c r="V525" s="161">
        <v>0</v>
      </c>
      <c r="W525" s="161">
        <v>0</v>
      </c>
      <c r="X525" s="161">
        <v>0</v>
      </c>
      <c r="Y525" s="161"/>
      <c r="Z525" s="162"/>
    </row>
    <row r="526" spans="2:26" hidden="1" outlineLevel="2">
      <c r="B526" s="159" t="str">
        <f t="shared" si="21"/>
        <v>1-Year</v>
      </c>
      <c r="C526" s="174">
        <f t="shared" si="22"/>
        <v>46966</v>
      </c>
      <c r="G526" s="161">
        <v>0</v>
      </c>
      <c r="H526" s="161">
        <v>0</v>
      </c>
      <c r="I526" s="161">
        <v>0</v>
      </c>
      <c r="J526" s="161">
        <v>0</v>
      </c>
      <c r="K526" s="161">
        <v>0</v>
      </c>
      <c r="L526" s="161">
        <v>0</v>
      </c>
      <c r="M526" s="161">
        <v>0</v>
      </c>
      <c r="N526" s="161">
        <v>0</v>
      </c>
      <c r="O526" s="161">
        <v>0</v>
      </c>
      <c r="P526" s="161">
        <v>0</v>
      </c>
      <c r="Q526" s="161">
        <v>0</v>
      </c>
      <c r="R526" s="161">
        <v>0</v>
      </c>
      <c r="S526" s="161">
        <v>0</v>
      </c>
      <c r="T526" s="161">
        <v>0</v>
      </c>
      <c r="U526" s="161">
        <v>0</v>
      </c>
      <c r="V526" s="161">
        <v>0</v>
      </c>
      <c r="W526" s="161">
        <v>0</v>
      </c>
      <c r="X526" s="161">
        <v>0</v>
      </c>
      <c r="Y526" s="161"/>
      <c r="Z526" s="162"/>
    </row>
    <row r="527" spans="2:26" hidden="1" outlineLevel="2">
      <c r="B527" s="159" t="str">
        <f t="shared" si="21"/>
        <v>1-Year</v>
      </c>
      <c r="C527" s="174">
        <f t="shared" si="22"/>
        <v>46997</v>
      </c>
      <c r="G527" s="161">
        <v>0</v>
      </c>
      <c r="H527" s="161">
        <v>0</v>
      </c>
      <c r="I527" s="161">
        <v>0</v>
      </c>
      <c r="J527" s="161">
        <v>0</v>
      </c>
      <c r="K527" s="161">
        <v>0</v>
      </c>
      <c r="L527" s="161">
        <v>0</v>
      </c>
      <c r="M527" s="161">
        <v>0</v>
      </c>
      <c r="N527" s="161">
        <v>0</v>
      </c>
      <c r="O527" s="161">
        <v>0</v>
      </c>
      <c r="P527" s="161">
        <v>0</v>
      </c>
      <c r="Q527" s="161">
        <v>0</v>
      </c>
      <c r="R527" s="161">
        <v>0</v>
      </c>
      <c r="S527" s="161">
        <v>0</v>
      </c>
      <c r="T527" s="161">
        <v>0</v>
      </c>
      <c r="U527" s="161">
        <v>0</v>
      </c>
      <c r="V527" s="161">
        <v>0</v>
      </c>
      <c r="W527" s="161">
        <v>0</v>
      </c>
      <c r="X527" s="161">
        <v>0</v>
      </c>
      <c r="Y527" s="161"/>
      <c r="Z527" s="162"/>
    </row>
    <row r="528" spans="2:26" hidden="1" outlineLevel="2">
      <c r="B528" s="159" t="str">
        <f t="shared" si="21"/>
        <v>1-Year</v>
      </c>
      <c r="C528" s="174">
        <f t="shared" si="22"/>
        <v>47027</v>
      </c>
      <c r="G528" s="161">
        <v>0</v>
      </c>
      <c r="H528" s="161">
        <v>0</v>
      </c>
      <c r="I528" s="161">
        <v>0</v>
      </c>
      <c r="J528" s="161">
        <v>0</v>
      </c>
      <c r="K528" s="161">
        <v>0</v>
      </c>
      <c r="L528" s="161">
        <v>0</v>
      </c>
      <c r="M528" s="161">
        <v>0</v>
      </c>
      <c r="N528" s="161">
        <v>0</v>
      </c>
      <c r="O528" s="161">
        <v>0</v>
      </c>
      <c r="P528" s="161">
        <v>0</v>
      </c>
      <c r="Q528" s="161">
        <v>0</v>
      </c>
      <c r="R528" s="161">
        <v>0</v>
      </c>
      <c r="S528" s="161">
        <v>0</v>
      </c>
      <c r="T528" s="161">
        <v>0</v>
      </c>
      <c r="U528" s="161">
        <v>0</v>
      </c>
      <c r="V528" s="161">
        <v>0</v>
      </c>
      <c r="W528" s="161">
        <v>0</v>
      </c>
      <c r="X528" s="161">
        <v>0</v>
      </c>
      <c r="Y528" s="161"/>
      <c r="Z528" s="162"/>
    </row>
    <row r="529" spans="2:26" hidden="1" outlineLevel="2">
      <c r="B529" s="159" t="str">
        <f t="shared" si="21"/>
        <v>1-Year</v>
      </c>
      <c r="C529" s="174">
        <f t="shared" si="22"/>
        <v>47058</v>
      </c>
      <c r="G529" s="161">
        <v>0</v>
      </c>
      <c r="H529" s="161">
        <v>0</v>
      </c>
      <c r="I529" s="161">
        <v>0</v>
      </c>
      <c r="J529" s="161">
        <v>0</v>
      </c>
      <c r="K529" s="161">
        <v>0</v>
      </c>
      <c r="L529" s="161">
        <v>0</v>
      </c>
      <c r="M529" s="161">
        <v>0</v>
      </c>
      <c r="N529" s="161">
        <v>0</v>
      </c>
      <c r="O529" s="161">
        <v>0</v>
      </c>
      <c r="P529" s="161">
        <v>0</v>
      </c>
      <c r="Q529" s="161">
        <v>0</v>
      </c>
      <c r="R529" s="161">
        <v>0</v>
      </c>
      <c r="S529" s="161">
        <v>0</v>
      </c>
      <c r="T529" s="161">
        <v>0</v>
      </c>
      <c r="U529" s="161">
        <v>0</v>
      </c>
      <c r="V529" s="161">
        <v>0</v>
      </c>
      <c r="W529" s="161">
        <v>0</v>
      </c>
      <c r="X529" s="161">
        <v>0</v>
      </c>
      <c r="Y529" s="161"/>
      <c r="Z529" s="162"/>
    </row>
    <row r="530" spans="2:26" hidden="1" outlineLevel="2">
      <c r="B530" s="159" t="str">
        <f t="shared" si="21"/>
        <v>1-Year</v>
      </c>
      <c r="C530" s="174">
        <f t="shared" si="22"/>
        <v>47088</v>
      </c>
      <c r="G530" s="161">
        <v>0</v>
      </c>
      <c r="H530" s="161">
        <v>0</v>
      </c>
      <c r="I530" s="161">
        <v>0</v>
      </c>
      <c r="J530" s="161">
        <v>0</v>
      </c>
      <c r="K530" s="161">
        <v>0</v>
      </c>
      <c r="L530" s="161">
        <v>0</v>
      </c>
      <c r="M530" s="161">
        <v>0</v>
      </c>
      <c r="N530" s="161">
        <v>0</v>
      </c>
      <c r="O530" s="161">
        <v>0</v>
      </c>
      <c r="P530" s="161">
        <v>0</v>
      </c>
      <c r="Q530" s="161">
        <v>0</v>
      </c>
      <c r="R530" s="161">
        <v>0</v>
      </c>
      <c r="S530" s="161">
        <v>0</v>
      </c>
      <c r="T530" s="161">
        <v>0</v>
      </c>
      <c r="U530" s="161">
        <v>0</v>
      </c>
      <c r="V530" s="161">
        <v>0</v>
      </c>
      <c r="W530" s="161">
        <v>0</v>
      </c>
      <c r="X530" s="161">
        <v>0</v>
      </c>
      <c r="Y530" s="161"/>
      <c r="Z530" s="162"/>
    </row>
    <row r="531" spans="2:26" hidden="1" outlineLevel="2">
      <c r="B531" s="159" t="str">
        <f t="shared" si="21"/>
        <v>1-Year</v>
      </c>
      <c r="C531" s="174">
        <f t="shared" si="22"/>
        <v>47119</v>
      </c>
      <c r="G531" s="161">
        <v>0</v>
      </c>
      <c r="H531" s="161">
        <v>0</v>
      </c>
      <c r="I531" s="161">
        <v>0</v>
      </c>
      <c r="J531" s="161">
        <v>0</v>
      </c>
      <c r="K531" s="161">
        <v>0</v>
      </c>
      <c r="L531" s="161">
        <v>0</v>
      </c>
      <c r="M531" s="161">
        <v>0</v>
      </c>
      <c r="N531" s="161">
        <v>0</v>
      </c>
      <c r="O531" s="161">
        <v>0</v>
      </c>
      <c r="P531" s="161">
        <v>0</v>
      </c>
      <c r="Q531" s="161">
        <v>0</v>
      </c>
      <c r="R531" s="161">
        <v>0</v>
      </c>
      <c r="S531" s="161">
        <v>0</v>
      </c>
      <c r="T531" s="161">
        <v>0</v>
      </c>
      <c r="U531" s="161">
        <v>0</v>
      </c>
      <c r="V531" s="161">
        <v>0</v>
      </c>
      <c r="W531" s="161">
        <v>0</v>
      </c>
      <c r="X531" s="161">
        <v>0</v>
      </c>
      <c r="Y531" s="161"/>
      <c r="Z531" s="162"/>
    </row>
    <row r="532" spans="2:26" hidden="1" outlineLevel="2">
      <c r="B532" s="159" t="str">
        <f t="shared" si="21"/>
        <v>1-Year</v>
      </c>
      <c r="C532" s="174">
        <f t="shared" si="22"/>
        <v>47150</v>
      </c>
      <c r="G532" s="161">
        <v>0</v>
      </c>
      <c r="H532" s="161">
        <v>0</v>
      </c>
      <c r="I532" s="161">
        <v>0</v>
      </c>
      <c r="J532" s="161">
        <v>0</v>
      </c>
      <c r="K532" s="161">
        <v>0</v>
      </c>
      <c r="L532" s="161">
        <v>0</v>
      </c>
      <c r="M532" s="161">
        <v>0</v>
      </c>
      <c r="N532" s="161">
        <v>0</v>
      </c>
      <c r="O532" s="161">
        <v>0</v>
      </c>
      <c r="P532" s="161">
        <v>0</v>
      </c>
      <c r="Q532" s="161">
        <v>0</v>
      </c>
      <c r="R532" s="161">
        <v>0</v>
      </c>
      <c r="S532" s="161">
        <v>0</v>
      </c>
      <c r="T532" s="161">
        <v>0</v>
      </c>
      <c r="U532" s="161">
        <v>0</v>
      </c>
      <c r="V532" s="161">
        <v>0</v>
      </c>
      <c r="W532" s="161">
        <v>0</v>
      </c>
      <c r="X532" s="161">
        <v>0</v>
      </c>
      <c r="Y532" s="161"/>
      <c r="Z532" s="162"/>
    </row>
    <row r="533" spans="2:26" hidden="1" outlineLevel="2">
      <c r="B533" s="159" t="str">
        <f t="shared" si="21"/>
        <v>1-Year</v>
      </c>
      <c r="C533" s="174">
        <f t="shared" si="22"/>
        <v>47178</v>
      </c>
      <c r="G533" s="161">
        <v>0</v>
      </c>
      <c r="H533" s="161">
        <v>0</v>
      </c>
      <c r="I533" s="161">
        <v>0</v>
      </c>
      <c r="J533" s="161">
        <v>0</v>
      </c>
      <c r="K533" s="161">
        <v>0</v>
      </c>
      <c r="L533" s="161">
        <v>0</v>
      </c>
      <c r="M533" s="161">
        <v>0</v>
      </c>
      <c r="N533" s="161">
        <v>0</v>
      </c>
      <c r="O533" s="161">
        <v>0</v>
      </c>
      <c r="P533" s="161">
        <v>0</v>
      </c>
      <c r="Q533" s="161">
        <v>0</v>
      </c>
      <c r="R533" s="161">
        <v>0</v>
      </c>
      <c r="S533" s="161">
        <v>0</v>
      </c>
      <c r="T533" s="161">
        <v>0</v>
      </c>
      <c r="U533" s="161">
        <v>0</v>
      </c>
      <c r="V533" s="161">
        <v>0</v>
      </c>
      <c r="W533" s="161">
        <v>0</v>
      </c>
      <c r="X533" s="161">
        <v>0</v>
      </c>
      <c r="Y533" s="161"/>
      <c r="Z533" s="162"/>
    </row>
    <row r="534" spans="2:26" hidden="1" outlineLevel="2">
      <c r="B534" s="159" t="str">
        <f t="shared" si="21"/>
        <v>1-Year</v>
      </c>
      <c r="C534" s="174">
        <f t="shared" si="22"/>
        <v>47209</v>
      </c>
      <c r="G534" s="161">
        <v>0</v>
      </c>
      <c r="H534" s="161">
        <v>0</v>
      </c>
      <c r="I534" s="161">
        <v>0</v>
      </c>
      <c r="J534" s="161">
        <v>0</v>
      </c>
      <c r="K534" s="161">
        <v>0</v>
      </c>
      <c r="L534" s="161">
        <v>0</v>
      </c>
      <c r="M534" s="161">
        <v>0</v>
      </c>
      <c r="N534" s="161">
        <v>0</v>
      </c>
      <c r="O534" s="161">
        <v>0</v>
      </c>
      <c r="P534" s="161">
        <v>0</v>
      </c>
      <c r="Q534" s="161">
        <v>0</v>
      </c>
      <c r="R534" s="161">
        <v>0</v>
      </c>
      <c r="S534" s="161">
        <v>0</v>
      </c>
      <c r="T534" s="161">
        <v>0</v>
      </c>
      <c r="U534" s="161">
        <v>0</v>
      </c>
      <c r="V534" s="161">
        <v>0</v>
      </c>
      <c r="W534" s="161">
        <v>0</v>
      </c>
      <c r="X534" s="161">
        <v>0</v>
      </c>
      <c r="Y534" s="161"/>
      <c r="Z534" s="162"/>
    </row>
    <row r="535" spans="2:26" hidden="1" outlineLevel="2">
      <c r="B535" s="159" t="str">
        <f t="shared" si="21"/>
        <v>1-Year</v>
      </c>
      <c r="C535" s="174">
        <f t="shared" si="22"/>
        <v>47239</v>
      </c>
      <c r="G535" s="161">
        <v>0</v>
      </c>
      <c r="H535" s="161">
        <v>0</v>
      </c>
      <c r="I535" s="161">
        <v>0</v>
      </c>
      <c r="J535" s="161">
        <v>0</v>
      </c>
      <c r="K535" s="161">
        <v>0</v>
      </c>
      <c r="L535" s="161">
        <v>0</v>
      </c>
      <c r="M535" s="161">
        <v>0</v>
      </c>
      <c r="N535" s="161">
        <v>0</v>
      </c>
      <c r="O535" s="161">
        <v>0</v>
      </c>
      <c r="P535" s="161">
        <v>0</v>
      </c>
      <c r="Q535" s="161">
        <v>0</v>
      </c>
      <c r="R535" s="161">
        <v>0</v>
      </c>
      <c r="S535" s="161">
        <v>0</v>
      </c>
      <c r="T535" s="161">
        <v>0</v>
      </c>
      <c r="U535" s="161">
        <v>0</v>
      </c>
      <c r="V535" s="161">
        <v>0</v>
      </c>
      <c r="W535" s="161">
        <v>0</v>
      </c>
      <c r="X535" s="161">
        <v>0</v>
      </c>
      <c r="Y535" s="161"/>
      <c r="Z535" s="162"/>
    </row>
    <row r="536" spans="2:26" hidden="1" outlineLevel="2">
      <c r="B536" s="159" t="str">
        <f t="shared" si="21"/>
        <v>1-Year</v>
      </c>
      <c r="C536" s="174">
        <f t="shared" si="22"/>
        <v>47270</v>
      </c>
      <c r="G536" s="161">
        <v>0</v>
      </c>
      <c r="H536" s="161">
        <v>0</v>
      </c>
      <c r="I536" s="161">
        <v>0</v>
      </c>
      <c r="J536" s="161">
        <v>0</v>
      </c>
      <c r="K536" s="161">
        <v>0</v>
      </c>
      <c r="L536" s="161">
        <v>0</v>
      </c>
      <c r="M536" s="161">
        <v>0</v>
      </c>
      <c r="N536" s="161">
        <v>0</v>
      </c>
      <c r="O536" s="161">
        <v>0</v>
      </c>
      <c r="P536" s="161">
        <v>0</v>
      </c>
      <c r="Q536" s="161">
        <v>0</v>
      </c>
      <c r="R536" s="161">
        <v>0</v>
      </c>
      <c r="S536" s="161">
        <v>0</v>
      </c>
      <c r="T536" s="161">
        <v>0</v>
      </c>
      <c r="U536" s="161">
        <v>0</v>
      </c>
      <c r="V536" s="161">
        <v>0</v>
      </c>
      <c r="W536" s="161">
        <v>0</v>
      </c>
      <c r="X536" s="161">
        <v>0</v>
      </c>
      <c r="Y536" s="161"/>
      <c r="Z536" s="162"/>
    </row>
    <row r="537" spans="2:26" hidden="1" outlineLevel="2">
      <c r="B537" s="159" t="str">
        <f t="shared" si="21"/>
        <v>1-Year</v>
      </c>
      <c r="C537" s="174">
        <f t="shared" si="22"/>
        <v>47300</v>
      </c>
      <c r="G537" s="161">
        <v>0</v>
      </c>
      <c r="H537" s="161">
        <v>0</v>
      </c>
      <c r="I537" s="161">
        <v>0</v>
      </c>
      <c r="J537" s="161">
        <v>0</v>
      </c>
      <c r="K537" s="161">
        <v>0</v>
      </c>
      <c r="L537" s="161">
        <v>0</v>
      </c>
      <c r="M537" s="161">
        <v>0</v>
      </c>
      <c r="N537" s="161">
        <v>0</v>
      </c>
      <c r="O537" s="161">
        <v>0</v>
      </c>
      <c r="P537" s="161">
        <v>0</v>
      </c>
      <c r="Q537" s="161">
        <v>0</v>
      </c>
      <c r="R537" s="161">
        <v>0</v>
      </c>
      <c r="S537" s="161">
        <v>0</v>
      </c>
      <c r="T537" s="161">
        <v>0</v>
      </c>
      <c r="U537" s="161">
        <v>0</v>
      </c>
      <c r="V537" s="161">
        <v>0</v>
      </c>
      <c r="W537" s="161">
        <v>0</v>
      </c>
      <c r="X537" s="161">
        <v>0</v>
      </c>
      <c r="Y537" s="161"/>
      <c r="Z537" s="162"/>
    </row>
    <row r="538" spans="2:26" hidden="1" outlineLevel="2">
      <c r="B538" s="159" t="str">
        <f t="shared" si="21"/>
        <v>1-Year</v>
      </c>
      <c r="C538" s="174">
        <f t="shared" si="22"/>
        <v>47331</v>
      </c>
      <c r="G538" s="161">
        <v>0</v>
      </c>
      <c r="H538" s="161">
        <v>0</v>
      </c>
      <c r="I538" s="161">
        <v>0</v>
      </c>
      <c r="J538" s="161">
        <v>0</v>
      </c>
      <c r="K538" s="161">
        <v>0</v>
      </c>
      <c r="L538" s="161">
        <v>0</v>
      </c>
      <c r="M538" s="161">
        <v>0</v>
      </c>
      <c r="N538" s="161">
        <v>0</v>
      </c>
      <c r="O538" s="161">
        <v>0</v>
      </c>
      <c r="P538" s="161">
        <v>0</v>
      </c>
      <c r="Q538" s="161">
        <v>0</v>
      </c>
      <c r="R538" s="161">
        <v>0</v>
      </c>
      <c r="S538" s="161">
        <v>0</v>
      </c>
      <c r="T538" s="161">
        <v>0</v>
      </c>
      <c r="U538" s="161">
        <v>0</v>
      </c>
      <c r="V538" s="161">
        <v>0</v>
      </c>
      <c r="W538" s="161">
        <v>0</v>
      </c>
      <c r="X538" s="161">
        <v>0</v>
      </c>
      <c r="Y538" s="161"/>
      <c r="Z538" s="162"/>
    </row>
    <row r="539" spans="2:26" hidden="1" outlineLevel="2">
      <c r="B539" s="159" t="str">
        <f t="shared" si="21"/>
        <v>1-Year</v>
      </c>
      <c r="C539" s="174">
        <f t="shared" si="22"/>
        <v>47362</v>
      </c>
      <c r="G539" s="161">
        <v>0</v>
      </c>
      <c r="H539" s="161">
        <v>0</v>
      </c>
      <c r="I539" s="161">
        <v>0</v>
      </c>
      <c r="J539" s="161">
        <v>0</v>
      </c>
      <c r="K539" s="161">
        <v>0</v>
      </c>
      <c r="L539" s="161">
        <v>0</v>
      </c>
      <c r="M539" s="161">
        <v>0</v>
      </c>
      <c r="N539" s="161">
        <v>0</v>
      </c>
      <c r="O539" s="161">
        <v>0</v>
      </c>
      <c r="P539" s="161">
        <v>0</v>
      </c>
      <c r="Q539" s="161">
        <v>0</v>
      </c>
      <c r="R539" s="161">
        <v>0</v>
      </c>
      <c r="S539" s="161">
        <v>0</v>
      </c>
      <c r="T539" s="161">
        <v>0</v>
      </c>
      <c r="U539" s="161">
        <v>0</v>
      </c>
      <c r="V539" s="161">
        <v>0</v>
      </c>
      <c r="W539" s="161">
        <v>0</v>
      </c>
      <c r="X539" s="161">
        <v>0</v>
      </c>
      <c r="Y539" s="161"/>
      <c r="Z539" s="162"/>
    </row>
    <row r="540" spans="2:26" hidden="1" outlineLevel="2">
      <c r="B540" s="159" t="str">
        <f t="shared" si="21"/>
        <v>1-Year</v>
      </c>
      <c r="C540" s="174">
        <f t="shared" si="22"/>
        <v>47392</v>
      </c>
      <c r="G540" s="161">
        <v>0</v>
      </c>
      <c r="H540" s="161">
        <v>0</v>
      </c>
      <c r="I540" s="161">
        <v>0</v>
      </c>
      <c r="J540" s="161">
        <v>0</v>
      </c>
      <c r="K540" s="161">
        <v>0</v>
      </c>
      <c r="L540" s="161">
        <v>0</v>
      </c>
      <c r="M540" s="161">
        <v>0</v>
      </c>
      <c r="N540" s="161">
        <v>0</v>
      </c>
      <c r="O540" s="161">
        <v>0</v>
      </c>
      <c r="P540" s="161">
        <v>0</v>
      </c>
      <c r="Q540" s="161">
        <v>0</v>
      </c>
      <c r="R540" s="161">
        <v>0</v>
      </c>
      <c r="S540" s="161">
        <v>0</v>
      </c>
      <c r="T540" s="161">
        <v>0</v>
      </c>
      <c r="U540" s="161">
        <v>0</v>
      </c>
      <c r="V540" s="161">
        <v>0</v>
      </c>
      <c r="W540" s="161">
        <v>0</v>
      </c>
      <c r="X540" s="161">
        <v>0</v>
      </c>
      <c r="Y540" s="161"/>
      <c r="Z540" s="162"/>
    </row>
    <row r="541" spans="2:26" hidden="1" outlineLevel="2">
      <c r="B541" s="159" t="str">
        <f t="shared" si="21"/>
        <v>1-Year</v>
      </c>
      <c r="C541" s="174">
        <f t="shared" si="22"/>
        <v>47423</v>
      </c>
      <c r="G541" s="161">
        <v>0</v>
      </c>
      <c r="H541" s="161">
        <v>0</v>
      </c>
      <c r="I541" s="161">
        <v>0</v>
      </c>
      <c r="J541" s="161">
        <v>0</v>
      </c>
      <c r="K541" s="161">
        <v>0</v>
      </c>
      <c r="L541" s="161">
        <v>0</v>
      </c>
      <c r="M541" s="161">
        <v>0</v>
      </c>
      <c r="N541" s="161">
        <v>0</v>
      </c>
      <c r="O541" s="161">
        <v>0</v>
      </c>
      <c r="P541" s="161">
        <v>0</v>
      </c>
      <c r="Q541" s="161">
        <v>0</v>
      </c>
      <c r="R541" s="161">
        <v>0</v>
      </c>
      <c r="S541" s="161">
        <v>0</v>
      </c>
      <c r="T541" s="161">
        <v>0</v>
      </c>
      <c r="U541" s="161">
        <v>0</v>
      </c>
      <c r="V541" s="161">
        <v>0</v>
      </c>
      <c r="W541" s="161">
        <v>0</v>
      </c>
      <c r="X541" s="161">
        <v>0</v>
      </c>
      <c r="Y541" s="161"/>
      <c r="Z541" s="162"/>
    </row>
    <row r="542" spans="2:26" hidden="1" outlineLevel="2">
      <c r="B542" s="159" t="str">
        <f t="shared" si="21"/>
        <v>1-Year</v>
      </c>
      <c r="C542" s="174">
        <f t="shared" si="22"/>
        <v>47453</v>
      </c>
      <c r="G542" s="161">
        <v>0</v>
      </c>
      <c r="H542" s="161">
        <v>0</v>
      </c>
      <c r="I542" s="161">
        <v>0</v>
      </c>
      <c r="J542" s="161">
        <v>0</v>
      </c>
      <c r="K542" s="161">
        <v>0</v>
      </c>
      <c r="L542" s="161">
        <v>0</v>
      </c>
      <c r="M542" s="161">
        <v>0</v>
      </c>
      <c r="N542" s="161">
        <v>0</v>
      </c>
      <c r="O542" s="161">
        <v>0</v>
      </c>
      <c r="P542" s="161">
        <v>0</v>
      </c>
      <c r="Q542" s="161">
        <v>0</v>
      </c>
      <c r="R542" s="161">
        <v>0</v>
      </c>
      <c r="S542" s="161">
        <v>0</v>
      </c>
      <c r="T542" s="161">
        <v>0</v>
      </c>
      <c r="U542" s="161">
        <v>0</v>
      </c>
      <c r="V542" s="161">
        <v>0</v>
      </c>
      <c r="W542" s="161">
        <v>0</v>
      </c>
      <c r="X542" s="161">
        <v>0</v>
      </c>
      <c r="Y542" s="161"/>
      <c r="Z542" s="162"/>
    </row>
    <row r="543" spans="2:26" hidden="1" outlineLevel="2">
      <c r="B543" s="159" t="str">
        <f t="shared" si="21"/>
        <v>1-Year</v>
      </c>
      <c r="C543" s="174">
        <f t="shared" si="22"/>
        <v>47484</v>
      </c>
      <c r="G543" s="161">
        <v>0</v>
      </c>
      <c r="H543" s="161">
        <v>0</v>
      </c>
      <c r="I543" s="161">
        <v>0</v>
      </c>
      <c r="J543" s="161">
        <v>0</v>
      </c>
      <c r="K543" s="161">
        <v>0</v>
      </c>
      <c r="L543" s="161">
        <v>0</v>
      </c>
      <c r="M543" s="161">
        <v>0</v>
      </c>
      <c r="N543" s="161">
        <v>0</v>
      </c>
      <c r="O543" s="161">
        <v>0</v>
      </c>
      <c r="P543" s="161">
        <v>0</v>
      </c>
      <c r="Q543" s="161">
        <v>0</v>
      </c>
      <c r="R543" s="161">
        <v>0</v>
      </c>
      <c r="S543" s="161">
        <v>0</v>
      </c>
      <c r="T543" s="161">
        <v>0</v>
      </c>
      <c r="U543" s="161">
        <v>0</v>
      </c>
      <c r="V543" s="161">
        <v>0</v>
      </c>
      <c r="W543" s="161">
        <v>0</v>
      </c>
      <c r="X543" s="161">
        <v>0</v>
      </c>
      <c r="Y543" s="161"/>
      <c r="Z543" s="162"/>
    </row>
    <row r="544" spans="2:26" hidden="1" outlineLevel="2">
      <c r="B544" s="159" t="str">
        <f t="shared" si="21"/>
        <v>1-Year</v>
      </c>
      <c r="C544" s="174">
        <f t="shared" si="22"/>
        <v>47515</v>
      </c>
      <c r="G544" s="161">
        <v>0</v>
      </c>
      <c r="H544" s="161">
        <v>0</v>
      </c>
      <c r="I544" s="161">
        <v>0</v>
      </c>
      <c r="J544" s="161">
        <v>0</v>
      </c>
      <c r="K544" s="161">
        <v>0</v>
      </c>
      <c r="L544" s="161">
        <v>0</v>
      </c>
      <c r="M544" s="161">
        <v>0</v>
      </c>
      <c r="N544" s="161">
        <v>0</v>
      </c>
      <c r="O544" s="161">
        <v>0</v>
      </c>
      <c r="P544" s="161">
        <v>0</v>
      </c>
      <c r="Q544" s="161">
        <v>0</v>
      </c>
      <c r="R544" s="161">
        <v>0</v>
      </c>
      <c r="S544" s="161">
        <v>0</v>
      </c>
      <c r="T544" s="161">
        <v>0</v>
      </c>
      <c r="U544" s="161">
        <v>0</v>
      </c>
      <c r="V544" s="161">
        <v>0</v>
      </c>
      <c r="W544" s="161">
        <v>0</v>
      </c>
      <c r="X544" s="161">
        <v>0</v>
      </c>
      <c r="Y544" s="161"/>
      <c r="Z544" s="162"/>
    </row>
    <row r="545" spans="2:26" hidden="1" outlineLevel="2">
      <c r="B545" s="159" t="str">
        <f t="shared" si="21"/>
        <v>1-Year</v>
      </c>
      <c r="C545" s="174">
        <f t="shared" si="22"/>
        <v>47543</v>
      </c>
      <c r="G545" s="161">
        <v>0</v>
      </c>
      <c r="H545" s="161">
        <v>0</v>
      </c>
      <c r="I545" s="161">
        <v>0</v>
      </c>
      <c r="J545" s="161">
        <v>0</v>
      </c>
      <c r="K545" s="161">
        <v>0</v>
      </c>
      <c r="L545" s="161">
        <v>0</v>
      </c>
      <c r="M545" s="161">
        <v>0</v>
      </c>
      <c r="N545" s="161">
        <v>0</v>
      </c>
      <c r="O545" s="161">
        <v>0</v>
      </c>
      <c r="P545" s="161">
        <v>0</v>
      </c>
      <c r="Q545" s="161">
        <v>0</v>
      </c>
      <c r="R545" s="161">
        <v>0</v>
      </c>
      <c r="S545" s="161">
        <v>0</v>
      </c>
      <c r="T545" s="161">
        <v>0</v>
      </c>
      <c r="U545" s="161">
        <v>0</v>
      </c>
      <c r="V545" s="161">
        <v>0</v>
      </c>
      <c r="W545" s="161">
        <v>0</v>
      </c>
      <c r="X545" s="161">
        <v>0</v>
      </c>
      <c r="Y545" s="161"/>
      <c r="Z545" s="162"/>
    </row>
    <row r="546" spans="2:26" hidden="1" outlineLevel="2">
      <c r="B546" s="159" t="str">
        <f t="shared" si="21"/>
        <v>1-Year</v>
      </c>
      <c r="C546" s="174">
        <f t="shared" si="22"/>
        <v>47574</v>
      </c>
      <c r="G546" s="161">
        <v>0</v>
      </c>
      <c r="H546" s="161">
        <v>0</v>
      </c>
      <c r="I546" s="161">
        <v>0</v>
      </c>
      <c r="J546" s="161">
        <v>0</v>
      </c>
      <c r="K546" s="161">
        <v>0</v>
      </c>
      <c r="L546" s="161">
        <v>0</v>
      </c>
      <c r="M546" s="161">
        <v>0</v>
      </c>
      <c r="N546" s="161">
        <v>0</v>
      </c>
      <c r="O546" s="161">
        <v>0</v>
      </c>
      <c r="P546" s="161">
        <v>0</v>
      </c>
      <c r="Q546" s="161">
        <v>0</v>
      </c>
      <c r="R546" s="161">
        <v>0</v>
      </c>
      <c r="S546" s="161">
        <v>0</v>
      </c>
      <c r="T546" s="161">
        <v>0</v>
      </c>
      <c r="U546" s="161">
        <v>0</v>
      </c>
      <c r="V546" s="161">
        <v>0</v>
      </c>
      <c r="W546" s="161">
        <v>0</v>
      </c>
      <c r="X546" s="161">
        <v>0</v>
      </c>
      <c r="Y546" s="161"/>
      <c r="Z546" s="162"/>
    </row>
    <row r="547" spans="2:26" hidden="1" outlineLevel="2">
      <c r="B547" s="159" t="str">
        <f t="shared" si="21"/>
        <v>1-Year</v>
      </c>
      <c r="C547" s="174">
        <f t="shared" si="22"/>
        <v>47604</v>
      </c>
      <c r="G547" s="161">
        <v>0</v>
      </c>
      <c r="H547" s="161">
        <v>0</v>
      </c>
      <c r="I547" s="161">
        <v>0</v>
      </c>
      <c r="J547" s="161">
        <v>0</v>
      </c>
      <c r="K547" s="161">
        <v>0</v>
      </c>
      <c r="L547" s="161">
        <v>0</v>
      </c>
      <c r="M547" s="161">
        <v>0</v>
      </c>
      <c r="N547" s="161">
        <v>0</v>
      </c>
      <c r="O547" s="161">
        <v>0</v>
      </c>
      <c r="P547" s="161">
        <v>0</v>
      </c>
      <c r="Q547" s="161">
        <v>0</v>
      </c>
      <c r="R547" s="161">
        <v>0</v>
      </c>
      <c r="S547" s="161">
        <v>0</v>
      </c>
      <c r="T547" s="161">
        <v>0</v>
      </c>
      <c r="U547" s="161">
        <v>0</v>
      </c>
      <c r="V547" s="161">
        <v>0</v>
      </c>
      <c r="W547" s="161">
        <v>0</v>
      </c>
      <c r="X547" s="161">
        <v>0</v>
      </c>
      <c r="Y547" s="161"/>
      <c r="Z547" s="162"/>
    </row>
    <row r="548" spans="2:26" hidden="1" outlineLevel="2">
      <c r="B548" s="159" t="str">
        <f t="shared" si="21"/>
        <v>1-Year</v>
      </c>
      <c r="C548" s="174">
        <f t="shared" si="22"/>
        <v>47635</v>
      </c>
      <c r="G548" s="161">
        <v>0</v>
      </c>
      <c r="H548" s="161">
        <v>0</v>
      </c>
      <c r="I548" s="161">
        <v>0</v>
      </c>
      <c r="J548" s="161">
        <v>0</v>
      </c>
      <c r="K548" s="161">
        <v>0</v>
      </c>
      <c r="L548" s="161">
        <v>0</v>
      </c>
      <c r="M548" s="161">
        <v>0</v>
      </c>
      <c r="N548" s="161">
        <v>0</v>
      </c>
      <c r="O548" s="161">
        <v>0</v>
      </c>
      <c r="P548" s="161">
        <v>0</v>
      </c>
      <c r="Q548" s="161">
        <v>0</v>
      </c>
      <c r="R548" s="161">
        <v>0</v>
      </c>
      <c r="S548" s="161">
        <v>0</v>
      </c>
      <c r="T548" s="161">
        <v>0</v>
      </c>
      <c r="U548" s="161">
        <v>0</v>
      </c>
      <c r="V548" s="161">
        <v>0</v>
      </c>
      <c r="W548" s="161">
        <v>0</v>
      </c>
      <c r="X548" s="161">
        <v>0</v>
      </c>
      <c r="Y548" s="161"/>
      <c r="Z548" s="162"/>
    </row>
    <row r="549" spans="2:26" hidden="1" outlineLevel="2">
      <c r="B549" s="159" t="str">
        <f t="shared" si="21"/>
        <v>1-Year</v>
      </c>
      <c r="C549" s="174">
        <f t="shared" si="22"/>
        <v>47665</v>
      </c>
      <c r="G549" s="161">
        <v>0</v>
      </c>
      <c r="H549" s="161">
        <v>0</v>
      </c>
      <c r="I549" s="161">
        <v>0</v>
      </c>
      <c r="J549" s="161">
        <v>0</v>
      </c>
      <c r="K549" s="161">
        <v>0</v>
      </c>
      <c r="L549" s="161">
        <v>0</v>
      </c>
      <c r="M549" s="161">
        <v>0</v>
      </c>
      <c r="N549" s="161">
        <v>0</v>
      </c>
      <c r="O549" s="161">
        <v>0</v>
      </c>
      <c r="P549" s="161">
        <v>0</v>
      </c>
      <c r="Q549" s="161">
        <v>0</v>
      </c>
      <c r="R549" s="161">
        <v>0</v>
      </c>
      <c r="S549" s="161">
        <v>0</v>
      </c>
      <c r="T549" s="161">
        <v>0</v>
      </c>
      <c r="U549" s="161">
        <v>0</v>
      </c>
      <c r="V549" s="161">
        <v>0</v>
      </c>
      <c r="W549" s="161">
        <v>0</v>
      </c>
      <c r="X549" s="161">
        <v>0</v>
      </c>
      <c r="Y549" s="161"/>
      <c r="Z549" s="162"/>
    </row>
    <row r="550" spans="2:26" hidden="1" outlineLevel="2">
      <c r="B550" s="159" t="str">
        <f t="shared" si="21"/>
        <v>1-Year</v>
      </c>
      <c r="C550" s="174">
        <f t="shared" si="22"/>
        <v>47696</v>
      </c>
      <c r="G550" s="161">
        <v>0</v>
      </c>
      <c r="H550" s="161">
        <v>0</v>
      </c>
      <c r="I550" s="161">
        <v>0</v>
      </c>
      <c r="J550" s="161">
        <v>0</v>
      </c>
      <c r="K550" s="161">
        <v>0</v>
      </c>
      <c r="L550" s="161">
        <v>0</v>
      </c>
      <c r="M550" s="161">
        <v>0</v>
      </c>
      <c r="N550" s="161">
        <v>0</v>
      </c>
      <c r="O550" s="161">
        <v>0</v>
      </c>
      <c r="P550" s="161">
        <v>0</v>
      </c>
      <c r="Q550" s="161">
        <v>0</v>
      </c>
      <c r="R550" s="161">
        <v>0</v>
      </c>
      <c r="S550" s="161">
        <v>0</v>
      </c>
      <c r="T550" s="161">
        <v>0</v>
      </c>
      <c r="U550" s="161">
        <v>0</v>
      </c>
      <c r="V550" s="161">
        <v>0</v>
      </c>
      <c r="W550" s="161">
        <v>0</v>
      </c>
      <c r="X550" s="161">
        <v>0</v>
      </c>
      <c r="Y550" s="161"/>
      <c r="Z550" s="162"/>
    </row>
    <row r="551" spans="2:26" hidden="1" outlineLevel="2">
      <c r="B551" s="159" t="str">
        <f t="shared" si="21"/>
        <v>1-Year</v>
      </c>
      <c r="C551" s="174">
        <f t="shared" si="22"/>
        <v>47727</v>
      </c>
      <c r="G551" s="161">
        <v>0</v>
      </c>
      <c r="H551" s="161">
        <v>0</v>
      </c>
      <c r="I551" s="161">
        <v>0</v>
      </c>
      <c r="J551" s="161">
        <v>0</v>
      </c>
      <c r="K551" s="161">
        <v>0</v>
      </c>
      <c r="L551" s="161">
        <v>0</v>
      </c>
      <c r="M551" s="161">
        <v>0</v>
      </c>
      <c r="N551" s="161">
        <v>0</v>
      </c>
      <c r="O551" s="161">
        <v>0</v>
      </c>
      <c r="P551" s="161">
        <v>0</v>
      </c>
      <c r="Q551" s="161">
        <v>0</v>
      </c>
      <c r="R551" s="161">
        <v>0</v>
      </c>
      <c r="S551" s="161">
        <v>0</v>
      </c>
      <c r="T551" s="161">
        <v>0</v>
      </c>
      <c r="U551" s="161">
        <v>0</v>
      </c>
      <c r="V551" s="161">
        <v>0</v>
      </c>
      <c r="W551" s="161">
        <v>0</v>
      </c>
      <c r="X551" s="161">
        <v>0</v>
      </c>
      <c r="Y551" s="161"/>
      <c r="Z551" s="162"/>
    </row>
    <row r="552" spans="2:26" hidden="1" outlineLevel="2">
      <c r="B552" s="159" t="str">
        <f t="shared" si="21"/>
        <v>1-Year</v>
      </c>
      <c r="C552" s="174">
        <f t="shared" si="22"/>
        <v>47757</v>
      </c>
      <c r="G552" s="161">
        <v>0</v>
      </c>
      <c r="H552" s="161">
        <v>0</v>
      </c>
      <c r="I552" s="161">
        <v>0</v>
      </c>
      <c r="J552" s="161">
        <v>0</v>
      </c>
      <c r="K552" s="161">
        <v>0</v>
      </c>
      <c r="L552" s="161">
        <v>0</v>
      </c>
      <c r="M552" s="161">
        <v>0</v>
      </c>
      <c r="N552" s="161">
        <v>0</v>
      </c>
      <c r="O552" s="161">
        <v>0</v>
      </c>
      <c r="P552" s="161">
        <v>0</v>
      </c>
      <c r="Q552" s="161">
        <v>0</v>
      </c>
      <c r="R552" s="161">
        <v>0</v>
      </c>
      <c r="S552" s="161">
        <v>0</v>
      </c>
      <c r="T552" s="161">
        <v>0</v>
      </c>
      <c r="U552" s="161">
        <v>0</v>
      </c>
      <c r="V552" s="161">
        <v>0</v>
      </c>
      <c r="W552" s="161">
        <v>0</v>
      </c>
      <c r="X552" s="161">
        <v>0</v>
      </c>
      <c r="Y552" s="161"/>
      <c r="Z552" s="162"/>
    </row>
    <row r="553" spans="2:26" hidden="1" outlineLevel="2">
      <c r="B553" s="159" t="str">
        <f t="shared" si="21"/>
        <v>1-Year</v>
      </c>
      <c r="C553" s="174">
        <f t="shared" si="22"/>
        <v>47788</v>
      </c>
      <c r="G553" s="161">
        <v>0</v>
      </c>
      <c r="H553" s="161">
        <v>0</v>
      </c>
      <c r="I553" s="161">
        <v>0</v>
      </c>
      <c r="J553" s="161">
        <v>0</v>
      </c>
      <c r="K553" s="161">
        <v>0</v>
      </c>
      <c r="L553" s="161">
        <v>0</v>
      </c>
      <c r="M553" s="161">
        <v>0</v>
      </c>
      <c r="N553" s="161">
        <v>0</v>
      </c>
      <c r="O553" s="161">
        <v>0</v>
      </c>
      <c r="P553" s="161">
        <v>0</v>
      </c>
      <c r="Q553" s="161">
        <v>0</v>
      </c>
      <c r="R553" s="161">
        <v>0</v>
      </c>
      <c r="S553" s="161">
        <v>0</v>
      </c>
      <c r="T553" s="161">
        <v>0</v>
      </c>
      <c r="U553" s="161">
        <v>0</v>
      </c>
      <c r="V553" s="161">
        <v>0</v>
      </c>
      <c r="W553" s="161">
        <v>0</v>
      </c>
      <c r="X553" s="161">
        <v>0</v>
      </c>
      <c r="Y553" s="161"/>
      <c r="Z553" s="162"/>
    </row>
    <row r="554" spans="2:26" hidden="1" outlineLevel="2">
      <c r="B554" s="159" t="str">
        <f t="shared" si="21"/>
        <v>1-Year</v>
      </c>
      <c r="C554" s="174">
        <f t="shared" si="22"/>
        <v>47818</v>
      </c>
      <c r="G554" s="161">
        <v>0</v>
      </c>
      <c r="H554" s="161">
        <v>0</v>
      </c>
      <c r="I554" s="161">
        <v>0</v>
      </c>
      <c r="J554" s="161">
        <v>0</v>
      </c>
      <c r="K554" s="161">
        <v>0</v>
      </c>
      <c r="L554" s="161">
        <v>0</v>
      </c>
      <c r="M554" s="161">
        <v>0</v>
      </c>
      <c r="N554" s="161">
        <v>0</v>
      </c>
      <c r="O554" s="161">
        <v>0</v>
      </c>
      <c r="P554" s="161">
        <v>0</v>
      </c>
      <c r="Q554" s="161">
        <v>0</v>
      </c>
      <c r="R554" s="161">
        <v>0</v>
      </c>
      <c r="S554" s="161">
        <v>0</v>
      </c>
      <c r="T554" s="161">
        <v>0</v>
      </c>
      <c r="U554" s="161">
        <v>0</v>
      </c>
      <c r="V554" s="161">
        <v>0</v>
      </c>
      <c r="W554" s="161">
        <v>0</v>
      </c>
      <c r="X554" s="161">
        <v>0</v>
      </c>
      <c r="Y554" s="161"/>
      <c r="Z554" s="162"/>
    </row>
    <row r="555" spans="2:26" hidden="1" outlineLevel="2">
      <c r="B555" s="159" t="str">
        <f t="shared" si="21"/>
        <v>1-Year</v>
      </c>
      <c r="C555" s="174">
        <f t="shared" si="22"/>
        <v>47849</v>
      </c>
      <c r="G555" s="161">
        <v>0</v>
      </c>
      <c r="H555" s="161">
        <v>0</v>
      </c>
      <c r="I555" s="161">
        <v>0</v>
      </c>
      <c r="J555" s="161">
        <v>0</v>
      </c>
      <c r="K555" s="161">
        <v>0</v>
      </c>
      <c r="L555" s="161">
        <v>0</v>
      </c>
      <c r="M555" s="161">
        <v>0</v>
      </c>
      <c r="N555" s="161">
        <v>0</v>
      </c>
      <c r="O555" s="161">
        <v>0</v>
      </c>
      <c r="P555" s="161">
        <v>0</v>
      </c>
      <c r="Q555" s="161">
        <v>0</v>
      </c>
      <c r="R555" s="161">
        <v>0</v>
      </c>
      <c r="S555" s="161">
        <v>0</v>
      </c>
      <c r="T555" s="161">
        <v>0</v>
      </c>
      <c r="U555" s="161">
        <v>0</v>
      </c>
      <c r="V555" s="161">
        <v>0</v>
      </c>
      <c r="W555" s="161">
        <v>0</v>
      </c>
      <c r="X555" s="161">
        <v>0</v>
      </c>
      <c r="Y555" s="161"/>
      <c r="Z555" s="162"/>
    </row>
    <row r="556" spans="2:26" hidden="1" outlineLevel="2">
      <c r="B556" s="159" t="str">
        <f t="shared" si="21"/>
        <v>1-Year</v>
      </c>
      <c r="C556" s="174">
        <f t="shared" si="22"/>
        <v>47880</v>
      </c>
      <c r="G556" s="161">
        <v>0</v>
      </c>
      <c r="H556" s="161">
        <v>0</v>
      </c>
      <c r="I556" s="161">
        <v>0</v>
      </c>
      <c r="J556" s="161">
        <v>0</v>
      </c>
      <c r="K556" s="161">
        <v>0</v>
      </c>
      <c r="L556" s="161">
        <v>0</v>
      </c>
      <c r="M556" s="161">
        <v>0</v>
      </c>
      <c r="N556" s="161">
        <v>0</v>
      </c>
      <c r="O556" s="161">
        <v>0</v>
      </c>
      <c r="P556" s="161">
        <v>0</v>
      </c>
      <c r="Q556" s="161">
        <v>0</v>
      </c>
      <c r="R556" s="161">
        <v>0</v>
      </c>
      <c r="S556" s="161">
        <v>0</v>
      </c>
      <c r="T556" s="161">
        <v>0</v>
      </c>
      <c r="U556" s="161">
        <v>0</v>
      </c>
      <c r="V556" s="161">
        <v>0</v>
      </c>
      <c r="W556" s="161">
        <v>0</v>
      </c>
      <c r="X556" s="161">
        <v>0</v>
      </c>
      <c r="Y556" s="161"/>
      <c r="Z556" s="162"/>
    </row>
    <row r="557" spans="2:26" hidden="1" outlineLevel="2">
      <c r="B557" s="159" t="str">
        <f t="shared" si="21"/>
        <v>1-Year</v>
      </c>
      <c r="C557" s="174">
        <f t="shared" si="22"/>
        <v>47908</v>
      </c>
      <c r="G557" s="161">
        <v>0</v>
      </c>
      <c r="H557" s="161">
        <v>0</v>
      </c>
      <c r="I557" s="161">
        <v>0</v>
      </c>
      <c r="J557" s="161">
        <v>0</v>
      </c>
      <c r="K557" s="161">
        <v>0</v>
      </c>
      <c r="L557" s="161">
        <v>0</v>
      </c>
      <c r="M557" s="161">
        <v>0</v>
      </c>
      <c r="N557" s="161">
        <v>0</v>
      </c>
      <c r="O557" s="161">
        <v>0</v>
      </c>
      <c r="P557" s="161">
        <v>0</v>
      </c>
      <c r="Q557" s="161">
        <v>0</v>
      </c>
      <c r="R557" s="161">
        <v>0</v>
      </c>
      <c r="S557" s="161">
        <v>0</v>
      </c>
      <c r="T557" s="161">
        <v>0</v>
      </c>
      <c r="U557" s="161">
        <v>0</v>
      </c>
      <c r="V557" s="161">
        <v>0</v>
      </c>
      <c r="W557" s="161">
        <v>0</v>
      </c>
      <c r="X557" s="161">
        <v>0</v>
      </c>
      <c r="Y557" s="161"/>
      <c r="Z557" s="162"/>
    </row>
    <row r="558" spans="2:26" hidden="1" outlineLevel="2">
      <c r="B558" s="159" t="str">
        <f t="shared" si="21"/>
        <v>1-Year</v>
      </c>
      <c r="C558" s="174">
        <f t="shared" si="22"/>
        <v>47939</v>
      </c>
      <c r="G558" s="161">
        <v>0</v>
      </c>
      <c r="H558" s="161">
        <v>0</v>
      </c>
      <c r="I558" s="161">
        <v>0</v>
      </c>
      <c r="J558" s="161">
        <v>0</v>
      </c>
      <c r="K558" s="161">
        <v>0</v>
      </c>
      <c r="L558" s="161">
        <v>0</v>
      </c>
      <c r="M558" s="161">
        <v>0</v>
      </c>
      <c r="N558" s="161">
        <v>0</v>
      </c>
      <c r="O558" s="161">
        <v>0</v>
      </c>
      <c r="P558" s="161">
        <v>0</v>
      </c>
      <c r="Q558" s="161">
        <v>0</v>
      </c>
      <c r="R558" s="161">
        <v>0</v>
      </c>
      <c r="S558" s="161">
        <v>0</v>
      </c>
      <c r="T558" s="161">
        <v>0</v>
      </c>
      <c r="U558" s="161">
        <v>0</v>
      </c>
      <c r="V558" s="161">
        <v>0</v>
      </c>
      <c r="W558" s="161">
        <v>0</v>
      </c>
      <c r="X558" s="161">
        <v>0</v>
      </c>
      <c r="Y558" s="161"/>
      <c r="Z558" s="162"/>
    </row>
    <row r="559" spans="2:26" hidden="1" outlineLevel="2">
      <c r="B559" s="159" t="str">
        <f t="shared" si="21"/>
        <v>1-Year</v>
      </c>
      <c r="C559" s="174">
        <f t="shared" si="22"/>
        <v>47969</v>
      </c>
      <c r="G559" s="161">
        <v>0</v>
      </c>
      <c r="H559" s="161">
        <v>0</v>
      </c>
      <c r="I559" s="161">
        <v>0</v>
      </c>
      <c r="J559" s="161">
        <v>0</v>
      </c>
      <c r="K559" s="161">
        <v>0</v>
      </c>
      <c r="L559" s="161">
        <v>0</v>
      </c>
      <c r="M559" s="161">
        <v>0</v>
      </c>
      <c r="N559" s="161">
        <v>0</v>
      </c>
      <c r="O559" s="161">
        <v>0</v>
      </c>
      <c r="P559" s="161">
        <v>0</v>
      </c>
      <c r="Q559" s="161">
        <v>0</v>
      </c>
      <c r="R559" s="161">
        <v>0</v>
      </c>
      <c r="S559" s="161">
        <v>0</v>
      </c>
      <c r="T559" s="161">
        <v>0</v>
      </c>
      <c r="U559" s="161">
        <v>0</v>
      </c>
      <c r="V559" s="161">
        <v>0</v>
      </c>
      <c r="W559" s="161">
        <v>0</v>
      </c>
      <c r="X559" s="161">
        <v>0</v>
      </c>
      <c r="Y559" s="161"/>
      <c r="Z559" s="162"/>
    </row>
    <row r="560" spans="2:26" hidden="1" outlineLevel="2">
      <c r="B560" s="159" t="str">
        <f t="shared" si="21"/>
        <v>1-Year</v>
      </c>
      <c r="C560" s="174">
        <f t="shared" si="22"/>
        <v>48000</v>
      </c>
      <c r="G560" s="161">
        <v>0</v>
      </c>
      <c r="H560" s="161">
        <v>0</v>
      </c>
      <c r="I560" s="161">
        <v>0</v>
      </c>
      <c r="J560" s="161">
        <v>0</v>
      </c>
      <c r="K560" s="161">
        <v>0</v>
      </c>
      <c r="L560" s="161">
        <v>0</v>
      </c>
      <c r="M560" s="161">
        <v>0</v>
      </c>
      <c r="N560" s="161">
        <v>0</v>
      </c>
      <c r="O560" s="161">
        <v>0</v>
      </c>
      <c r="P560" s="161">
        <v>0</v>
      </c>
      <c r="Q560" s="161">
        <v>0</v>
      </c>
      <c r="R560" s="161">
        <v>0</v>
      </c>
      <c r="S560" s="161">
        <v>0</v>
      </c>
      <c r="T560" s="161">
        <v>0</v>
      </c>
      <c r="U560" s="161">
        <v>0</v>
      </c>
      <c r="V560" s="161">
        <v>0</v>
      </c>
      <c r="W560" s="161">
        <v>0</v>
      </c>
      <c r="X560" s="161">
        <v>0</v>
      </c>
      <c r="Y560" s="161"/>
      <c r="Z560" s="162"/>
    </row>
    <row r="561" spans="2:26" hidden="1" outlineLevel="2">
      <c r="B561" s="159" t="str">
        <f t="shared" ref="B561:B567" si="23">$C$431</f>
        <v>1-Year</v>
      </c>
      <c r="C561" s="174">
        <f t="shared" si="22"/>
        <v>48030</v>
      </c>
      <c r="G561" s="161">
        <v>0</v>
      </c>
      <c r="H561" s="161">
        <v>0</v>
      </c>
      <c r="I561" s="161">
        <v>0</v>
      </c>
      <c r="J561" s="161">
        <v>0</v>
      </c>
      <c r="K561" s="161">
        <v>0</v>
      </c>
      <c r="L561" s="161">
        <v>0</v>
      </c>
      <c r="M561" s="161">
        <v>0</v>
      </c>
      <c r="N561" s="161">
        <v>0</v>
      </c>
      <c r="O561" s="161">
        <v>0</v>
      </c>
      <c r="P561" s="161">
        <v>0</v>
      </c>
      <c r="Q561" s="161">
        <v>0</v>
      </c>
      <c r="R561" s="161">
        <v>0</v>
      </c>
      <c r="S561" s="161">
        <v>0</v>
      </c>
      <c r="T561" s="161">
        <v>0</v>
      </c>
      <c r="U561" s="161">
        <v>0</v>
      </c>
      <c r="V561" s="161">
        <v>0</v>
      </c>
      <c r="W561" s="161">
        <v>0</v>
      </c>
      <c r="X561" s="161">
        <v>0</v>
      </c>
      <c r="Y561" s="161"/>
      <c r="Z561" s="162"/>
    </row>
    <row r="562" spans="2:26" hidden="1" outlineLevel="2">
      <c r="B562" s="159" t="str">
        <f t="shared" si="23"/>
        <v>1-Year</v>
      </c>
      <c r="C562" s="174">
        <f t="shared" si="22"/>
        <v>48061</v>
      </c>
      <c r="G562" s="161">
        <v>0</v>
      </c>
      <c r="H562" s="161">
        <v>0</v>
      </c>
      <c r="I562" s="161">
        <v>0</v>
      </c>
      <c r="J562" s="161">
        <v>0</v>
      </c>
      <c r="K562" s="161">
        <v>0</v>
      </c>
      <c r="L562" s="161">
        <v>0</v>
      </c>
      <c r="M562" s="161">
        <v>0</v>
      </c>
      <c r="N562" s="161">
        <v>0</v>
      </c>
      <c r="O562" s="161">
        <v>0</v>
      </c>
      <c r="P562" s="161">
        <v>0</v>
      </c>
      <c r="Q562" s="161">
        <v>0</v>
      </c>
      <c r="R562" s="161">
        <v>0</v>
      </c>
      <c r="S562" s="161">
        <v>0</v>
      </c>
      <c r="T562" s="161">
        <v>0</v>
      </c>
      <c r="U562" s="161">
        <v>0</v>
      </c>
      <c r="V562" s="161">
        <v>0</v>
      </c>
      <c r="W562" s="161">
        <v>0</v>
      </c>
      <c r="X562" s="161">
        <v>0</v>
      </c>
      <c r="Y562" s="161"/>
      <c r="Z562" s="162"/>
    </row>
    <row r="563" spans="2:26" hidden="1" outlineLevel="2">
      <c r="B563" s="159" t="str">
        <f t="shared" si="23"/>
        <v>1-Year</v>
      </c>
      <c r="C563" s="174">
        <f t="shared" si="22"/>
        <v>48092</v>
      </c>
      <c r="G563" s="161">
        <v>0</v>
      </c>
      <c r="H563" s="161">
        <v>0</v>
      </c>
      <c r="I563" s="161">
        <v>0</v>
      </c>
      <c r="J563" s="161">
        <v>0</v>
      </c>
      <c r="K563" s="161">
        <v>0</v>
      </c>
      <c r="L563" s="161">
        <v>0</v>
      </c>
      <c r="M563" s="161">
        <v>0</v>
      </c>
      <c r="N563" s="161">
        <v>0</v>
      </c>
      <c r="O563" s="161">
        <v>0</v>
      </c>
      <c r="P563" s="161">
        <v>0</v>
      </c>
      <c r="Q563" s="161">
        <v>0</v>
      </c>
      <c r="R563" s="161">
        <v>0</v>
      </c>
      <c r="S563" s="161">
        <v>0</v>
      </c>
      <c r="T563" s="161">
        <v>0</v>
      </c>
      <c r="U563" s="161">
        <v>0</v>
      </c>
      <c r="V563" s="161">
        <v>0</v>
      </c>
      <c r="W563" s="161">
        <v>0</v>
      </c>
      <c r="X563" s="161">
        <v>0</v>
      </c>
      <c r="Y563" s="161"/>
      <c r="Z563" s="162"/>
    </row>
    <row r="564" spans="2:26" hidden="1" outlineLevel="2">
      <c r="B564" s="159" t="str">
        <f t="shared" si="23"/>
        <v>1-Year</v>
      </c>
      <c r="C564" s="174">
        <f t="shared" si="22"/>
        <v>48122</v>
      </c>
      <c r="G564" s="161">
        <v>0</v>
      </c>
      <c r="H564" s="161">
        <v>0</v>
      </c>
      <c r="I564" s="161">
        <v>0</v>
      </c>
      <c r="J564" s="161">
        <v>0</v>
      </c>
      <c r="K564" s="161">
        <v>0</v>
      </c>
      <c r="L564" s="161">
        <v>0</v>
      </c>
      <c r="M564" s="161">
        <v>0</v>
      </c>
      <c r="N564" s="161">
        <v>0</v>
      </c>
      <c r="O564" s="161">
        <v>0</v>
      </c>
      <c r="P564" s="161">
        <v>0</v>
      </c>
      <c r="Q564" s="161">
        <v>0</v>
      </c>
      <c r="R564" s="161">
        <v>0</v>
      </c>
      <c r="S564" s="161">
        <v>0</v>
      </c>
      <c r="T564" s="161">
        <v>0</v>
      </c>
      <c r="U564" s="161">
        <v>0</v>
      </c>
      <c r="V564" s="161">
        <v>0</v>
      </c>
      <c r="W564" s="161">
        <v>0</v>
      </c>
      <c r="X564" s="161">
        <v>0</v>
      </c>
      <c r="Y564" s="161"/>
      <c r="Z564" s="162"/>
    </row>
    <row r="565" spans="2:26" hidden="1" outlineLevel="2">
      <c r="B565" s="159" t="str">
        <f t="shared" si="23"/>
        <v>1-Year</v>
      </c>
      <c r="C565" s="174">
        <f t="shared" ref="C565:C566" si="24">EDATE(C564,1)</f>
        <v>48153</v>
      </c>
      <c r="G565" s="161">
        <v>0</v>
      </c>
      <c r="H565" s="161">
        <v>0</v>
      </c>
      <c r="I565" s="161">
        <v>0</v>
      </c>
      <c r="J565" s="161">
        <v>0</v>
      </c>
      <c r="K565" s="161">
        <v>0</v>
      </c>
      <c r="L565" s="161">
        <v>0</v>
      </c>
      <c r="M565" s="161">
        <v>0</v>
      </c>
      <c r="N565" s="161">
        <v>0</v>
      </c>
      <c r="O565" s="161">
        <v>0</v>
      </c>
      <c r="P565" s="161">
        <v>0</v>
      </c>
      <c r="Q565" s="161">
        <v>0</v>
      </c>
      <c r="R565" s="161">
        <v>0</v>
      </c>
      <c r="S565" s="161">
        <v>0</v>
      </c>
      <c r="T565" s="161">
        <v>0</v>
      </c>
      <c r="U565" s="161">
        <v>0</v>
      </c>
      <c r="V565" s="161">
        <v>0</v>
      </c>
      <c r="W565" s="161">
        <v>0</v>
      </c>
      <c r="X565" s="161">
        <v>0</v>
      </c>
      <c r="Y565" s="161"/>
      <c r="Z565" s="162"/>
    </row>
    <row r="566" spans="2:26" hidden="1" outlineLevel="2">
      <c r="B566" s="159" t="str">
        <f t="shared" si="23"/>
        <v>1-Year</v>
      </c>
      <c r="C566" s="174">
        <f t="shared" si="24"/>
        <v>48183</v>
      </c>
      <c r="G566" s="161">
        <v>0</v>
      </c>
      <c r="H566" s="161">
        <v>0</v>
      </c>
      <c r="I566" s="161">
        <v>0</v>
      </c>
      <c r="J566" s="161">
        <v>0</v>
      </c>
      <c r="K566" s="161">
        <v>0</v>
      </c>
      <c r="L566" s="161">
        <v>0</v>
      </c>
      <c r="M566" s="161">
        <v>0</v>
      </c>
      <c r="N566" s="161">
        <v>0</v>
      </c>
      <c r="O566" s="161">
        <v>0</v>
      </c>
      <c r="P566" s="161">
        <v>0</v>
      </c>
      <c r="Q566" s="161">
        <v>0</v>
      </c>
      <c r="R566" s="161">
        <v>0</v>
      </c>
      <c r="S566" s="161">
        <v>0</v>
      </c>
      <c r="T566" s="161">
        <v>0</v>
      </c>
      <c r="U566" s="161">
        <v>0</v>
      </c>
      <c r="V566" s="161">
        <v>0</v>
      </c>
      <c r="W566" s="161">
        <v>0</v>
      </c>
      <c r="X566" s="161">
        <v>0</v>
      </c>
      <c r="Y566" s="161"/>
      <c r="Z566" s="162"/>
    </row>
    <row r="567" spans="2:26" hidden="1" outlineLevel="1" collapsed="1">
      <c r="B567" s="159" t="str">
        <f t="shared" si="23"/>
        <v>1-Year</v>
      </c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</row>
    <row r="568" spans="2:26" ht="13" hidden="1" outlineLevel="1">
      <c r="C568" s="158" t="s">
        <v>319</v>
      </c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</row>
    <row r="569" spans="2:26" hidden="1" outlineLevel="1">
      <c r="B569" s="159" t="str">
        <f>$C$568</f>
        <v>3-Year</v>
      </c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</row>
    <row r="570" spans="2:26" hidden="1" outlineLevel="2">
      <c r="B570" s="159" t="str">
        <f t="shared" ref="B570:B633" si="25">$C$568</f>
        <v>3-Year</v>
      </c>
      <c r="C570" s="118" t="s">
        <v>315</v>
      </c>
      <c r="G570" s="16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</row>
    <row r="571" spans="2:26" hidden="1" outlineLevel="2">
      <c r="B571" s="159" t="str">
        <f t="shared" si="25"/>
        <v>3-Year</v>
      </c>
      <c r="G571" s="165"/>
      <c r="H571" s="179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</row>
    <row r="572" spans="2:26" hidden="1" outlineLevel="2">
      <c r="B572" s="159" t="str">
        <f t="shared" si="25"/>
        <v>3-Year</v>
      </c>
      <c r="C572" s="174">
        <v>44197</v>
      </c>
      <c r="G572" s="161">
        <v>2.8213750000000006</v>
      </c>
      <c r="H572" s="161">
        <v>2.2041992187500004</v>
      </c>
      <c r="I572" s="161">
        <v>0</v>
      </c>
      <c r="J572" s="161">
        <v>0</v>
      </c>
      <c r="K572" s="161">
        <v>0</v>
      </c>
      <c r="L572" s="161">
        <v>0</v>
      </c>
      <c r="M572" s="161">
        <v>0</v>
      </c>
      <c r="N572" s="161">
        <v>0</v>
      </c>
      <c r="O572" s="161">
        <v>0</v>
      </c>
      <c r="P572" s="161">
        <v>0</v>
      </c>
      <c r="Q572" s="161">
        <v>0</v>
      </c>
      <c r="R572" s="161">
        <v>0</v>
      </c>
      <c r="S572" s="161">
        <v>0</v>
      </c>
      <c r="T572" s="161">
        <v>0</v>
      </c>
      <c r="U572" s="161">
        <v>0</v>
      </c>
      <c r="V572" s="161">
        <v>0</v>
      </c>
      <c r="W572" s="161">
        <v>0</v>
      </c>
      <c r="X572" s="161">
        <v>0</v>
      </c>
      <c r="Y572" s="161"/>
      <c r="Z572" s="162"/>
    </row>
    <row r="573" spans="2:26" hidden="1" outlineLevel="2">
      <c r="B573" s="159" t="str">
        <f t="shared" si="25"/>
        <v>3-Year</v>
      </c>
      <c r="C573" s="174">
        <f>EDATE(C572,1)</f>
        <v>44228</v>
      </c>
      <c r="G573" s="161">
        <v>2.8644999999999996</v>
      </c>
      <c r="H573" s="161">
        <v>2.2378906249999995</v>
      </c>
      <c r="I573" s="161">
        <v>0</v>
      </c>
      <c r="J573" s="161">
        <v>0</v>
      </c>
      <c r="K573" s="161">
        <v>0</v>
      </c>
      <c r="L573" s="161">
        <v>0</v>
      </c>
      <c r="M573" s="161">
        <v>0</v>
      </c>
      <c r="N573" s="161">
        <v>0</v>
      </c>
      <c r="O573" s="161">
        <v>0</v>
      </c>
      <c r="P573" s="161">
        <v>0</v>
      </c>
      <c r="Q573" s="161">
        <v>0</v>
      </c>
      <c r="R573" s="161">
        <v>0</v>
      </c>
      <c r="S573" s="161">
        <v>0</v>
      </c>
      <c r="T573" s="161">
        <v>0</v>
      </c>
      <c r="U573" s="161">
        <v>0</v>
      </c>
      <c r="V573" s="161">
        <v>0</v>
      </c>
      <c r="W573" s="161">
        <v>0</v>
      </c>
      <c r="X573" s="161">
        <v>0</v>
      </c>
      <c r="Y573" s="161"/>
      <c r="Z573" s="162"/>
    </row>
    <row r="574" spans="2:26" hidden="1" outlineLevel="2">
      <c r="B574" s="159" t="str">
        <f t="shared" si="25"/>
        <v>3-Year</v>
      </c>
      <c r="C574" s="174">
        <f t="shared" ref="C574:C637" si="26">EDATE(C573,1)</f>
        <v>44256</v>
      </c>
      <c r="G574" s="161">
        <v>3.2258750000000003</v>
      </c>
      <c r="H574" s="161">
        <v>2.5202148437500007</v>
      </c>
      <c r="I574" s="161">
        <v>0</v>
      </c>
      <c r="J574" s="161">
        <v>0</v>
      </c>
      <c r="K574" s="161">
        <v>0</v>
      </c>
      <c r="L574" s="161">
        <v>0</v>
      </c>
      <c r="M574" s="161">
        <v>0</v>
      </c>
      <c r="N574" s="161">
        <v>0</v>
      </c>
      <c r="O574" s="161">
        <v>0</v>
      </c>
      <c r="P574" s="161">
        <v>0</v>
      </c>
      <c r="Q574" s="161">
        <v>0</v>
      </c>
      <c r="R574" s="161">
        <v>0</v>
      </c>
      <c r="S574" s="161">
        <v>0</v>
      </c>
      <c r="T574" s="161">
        <v>0</v>
      </c>
      <c r="U574" s="161">
        <v>0</v>
      </c>
      <c r="V574" s="161">
        <v>0</v>
      </c>
      <c r="W574" s="161">
        <v>0</v>
      </c>
      <c r="X574" s="161">
        <v>0</v>
      </c>
      <c r="Y574" s="161"/>
      <c r="Z574" s="162"/>
    </row>
    <row r="575" spans="2:26" hidden="1" outlineLevel="2">
      <c r="B575" s="159" t="str">
        <f t="shared" si="25"/>
        <v>3-Year</v>
      </c>
      <c r="C575" s="174">
        <f t="shared" si="26"/>
        <v>44287</v>
      </c>
      <c r="G575" s="161">
        <v>3.1208749999999998</v>
      </c>
      <c r="H575" s="161">
        <v>2.4381835937499998</v>
      </c>
      <c r="I575" s="161">
        <v>0</v>
      </c>
      <c r="J575" s="161">
        <v>0</v>
      </c>
      <c r="K575" s="161">
        <v>0</v>
      </c>
      <c r="L575" s="161">
        <v>0</v>
      </c>
      <c r="M575" s="161">
        <v>0</v>
      </c>
      <c r="N575" s="161">
        <v>0</v>
      </c>
      <c r="O575" s="161">
        <v>0</v>
      </c>
      <c r="P575" s="161">
        <v>0</v>
      </c>
      <c r="Q575" s="161">
        <v>0</v>
      </c>
      <c r="R575" s="161">
        <v>0</v>
      </c>
      <c r="S575" s="161">
        <v>0</v>
      </c>
      <c r="T575" s="161">
        <v>0</v>
      </c>
      <c r="U575" s="161">
        <v>0</v>
      </c>
      <c r="V575" s="161">
        <v>0</v>
      </c>
      <c r="W575" s="161">
        <v>0</v>
      </c>
      <c r="X575" s="161">
        <v>0</v>
      </c>
      <c r="Y575" s="161"/>
      <c r="Z575" s="162"/>
    </row>
    <row r="576" spans="2:26" hidden="1" outlineLevel="2">
      <c r="B576" s="159" t="str">
        <f t="shared" si="25"/>
        <v>3-Year</v>
      </c>
      <c r="C576" s="174">
        <f t="shared" si="26"/>
        <v>44317</v>
      </c>
      <c r="G576" s="161">
        <v>3.1545000000000001</v>
      </c>
      <c r="H576" s="161">
        <v>2.4644531250000004</v>
      </c>
      <c r="I576" s="161">
        <v>0</v>
      </c>
      <c r="J576" s="161">
        <v>0</v>
      </c>
      <c r="K576" s="161">
        <v>0</v>
      </c>
      <c r="L576" s="161">
        <v>0</v>
      </c>
      <c r="M576" s="161">
        <v>0</v>
      </c>
      <c r="N576" s="161">
        <v>0</v>
      </c>
      <c r="O576" s="161">
        <v>0</v>
      </c>
      <c r="P576" s="161">
        <v>0</v>
      </c>
      <c r="Q576" s="161">
        <v>0</v>
      </c>
      <c r="R576" s="161">
        <v>0</v>
      </c>
      <c r="S576" s="161">
        <v>0</v>
      </c>
      <c r="T576" s="161">
        <v>0</v>
      </c>
      <c r="U576" s="161">
        <v>0</v>
      </c>
      <c r="V576" s="161">
        <v>0</v>
      </c>
      <c r="W576" s="161">
        <v>0</v>
      </c>
      <c r="X576" s="161">
        <v>0</v>
      </c>
      <c r="Y576" s="161"/>
      <c r="Z576" s="162"/>
    </row>
    <row r="577" spans="2:26" hidden="1" outlineLevel="2">
      <c r="B577" s="159" t="str">
        <f t="shared" si="25"/>
        <v>3-Year</v>
      </c>
      <c r="C577" s="174">
        <f t="shared" si="26"/>
        <v>44348</v>
      </c>
      <c r="G577" s="161">
        <v>3.0421249999999995</v>
      </c>
      <c r="H577" s="161">
        <v>2.3766601562499994</v>
      </c>
      <c r="I577" s="161">
        <v>0</v>
      </c>
      <c r="J577" s="161">
        <v>0</v>
      </c>
      <c r="K577" s="161">
        <v>0</v>
      </c>
      <c r="L577" s="161">
        <v>0</v>
      </c>
      <c r="M577" s="161">
        <v>0</v>
      </c>
      <c r="N577" s="161">
        <v>0</v>
      </c>
      <c r="O577" s="161">
        <v>0</v>
      </c>
      <c r="P577" s="161">
        <v>0</v>
      </c>
      <c r="Q577" s="161">
        <v>0</v>
      </c>
      <c r="R577" s="161">
        <v>0</v>
      </c>
      <c r="S577" s="161">
        <v>0</v>
      </c>
      <c r="T577" s="161">
        <v>0</v>
      </c>
      <c r="U577" s="161">
        <v>0</v>
      </c>
      <c r="V577" s="161">
        <v>0</v>
      </c>
      <c r="W577" s="161">
        <v>0</v>
      </c>
      <c r="X577" s="161">
        <v>0</v>
      </c>
      <c r="Y577" s="161"/>
      <c r="Z577" s="162"/>
    </row>
    <row r="578" spans="2:26" hidden="1" outlineLevel="2">
      <c r="B578" s="159" t="str">
        <f t="shared" si="25"/>
        <v>3-Year</v>
      </c>
      <c r="C578" s="174">
        <f t="shared" si="26"/>
        <v>44378</v>
      </c>
      <c r="G578" s="161">
        <v>2.8707499999999997</v>
      </c>
      <c r="H578" s="161">
        <v>2.2427734374999995</v>
      </c>
      <c r="I578" s="161">
        <v>0</v>
      </c>
      <c r="J578" s="161">
        <v>0</v>
      </c>
      <c r="K578" s="161">
        <v>0</v>
      </c>
      <c r="L578" s="161">
        <v>0</v>
      </c>
      <c r="M578" s="161">
        <v>0</v>
      </c>
      <c r="N578" s="161">
        <v>0</v>
      </c>
      <c r="O578" s="161">
        <v>0</v>
      </c>
      <c r="P578" s="161">
        <v>0</v>
      </c>
      <c r="Q578" s="161">
        <v>0</v>
      </c>
      <c r="R578" s="161">
        <v>0</v>
      </c>
      <c r="S578" s="161">
        <v>0</v>
      </c>
      <c r="T578" s="161">
        <v>0</v>
      </c>
      <c r="U578" s="161">
        <v>0</v>
      </c>
      <c r="V578" s="161">
        <v>0</v>
      </c>
      <c r="W578" s="161">
        <v>0</v>
      </c>
      <c r="X578" s="161">
        <v>0</v>
      </c>
      <c r="Y578" s="161"/>
      <c r="Z578" s="162"/>
    </row>
    <row r="579" spans="2:26" hidden="1" outlineLevel="2">
      <c r="B579" s="159" t="str">
        <f t="shared" si="25"/>
        <v>3-Year</v>
      </c>
      <c r="C579" s="174">
        <f t="shared" si="26"/>
        <v>44409</v>
      </c>
      <c r="G579" s="161">
        <v>2.8152500000000003</v>
      </c>
      <c r="H579" s="161">
        <v>2.1994140625000003</v>
      </c>
      <c r="I579" s="161">
        <v>0</v>
      </c>
      <c r="J579" s="161">
        <v>0</v>
      </c>
      <c r="K579" s="161">
        <v>0</v>
      </c>
      <c r="L579" s="161">
        <v>0</v>
      </c>
      <c r="M579" s="161">
        <v>0</v>
      </c>
      <c r="N579" s="161">
        <v>0</v>
      </c>
      <c r="O579" s="161">
        <v>0</v>
      </c>
      <c r="P579" s="161">
        <v>0</v>
      </c>
      <c r="Q579" s="161">
        <v>0</v>
      </c>
      <c r="R579" s="161">
        <v>0</v>
      </c>
      <c r="S579" s="161">
        <v>0</v>
      </c>
      <c r="T579" s="161">
        <v>0</v>
      </c>
      <c r="U579" s="161">
        <v>0</v>
      </c>
      <c r="V579" s="161">
        <v>0</v>
      </c>
      <c r="W579" s="161">
        <v>0</v>
      </c>
      <c r="X579" s="161">
        <v>0</v>
      </c>
      <c r="Y579" s="161"/>
      <c r="Z579" s="162"/>
    </row>
    <row r="580" spans="2:26" hidden="1" outlineLevel="2">
      <c r="B580" s="159" t="str">
        <f t="shared" si="25"/>
        <v>3-Year</v>
      </c>
      <c r="C580" s="174">
        <f t="shared" si="26"/>
        <v>44440</v>
      </c>
      <c r="G580" s="161">
        <v>3.3576249999999992</v>
      </c>
      <c r="H580" s="161">
        <v>2.6231445312499995</v>
      </c>
      <c r="I580" s="161">
        <v>0</v>
      </c>
      <c r="J580" s="161">
        <v>0</v>
      </c>
      <c r="K580" s="161">
        <v>0</v>
      </c>
      <c r="L580" s="161">
        <v>0</v>
      </c>
      <c r="M580" s="161">
        <v>0</v>
      </c>
      <c r="N580" s="161">
        <v>0</v>
      </c>
      <c r="O580" s="161">
        <v>0</v>
      </c>
      <c r="P580" s="161">
        <v>0</v>
      </c>
      <c r="Q580" s="161">
        <v>0</v>
      </c>
      <c r="R580" s="161">
        <v>0</v>
      </c>
      <c r="S580" s="161">
        <v>0</v>
      </c>
      <c r="T580" s="161">
        <v>0</v>
      </c>
      <c r="U580" s="161">
        <v>0</v>
      </c>
      <c r="V580" s="161">
        <v>0</v>
      </c>
      <c r="W580" s="161">
        <v>0</v>
      </c>
      <c r="X580" s="161">
        <v>0</v>
      </c>
      <c r="Y580" s="161"/>
      <c r="Z580" s="162"/>
    </row>
    <row r="581" spans="2:26" hidden="1" outlineLevel="2">
      <c r="B581" s="159" t="str">
        <f t="shared" si="25"/>
        <v>3-Year</v>
      </c>
      <c r="C581" s="174">
        <f t="shared" si="26"/>
        <v>44470</v>
      </c>
      <c r="G581" s="161">
        <v>2.9458749999999996</v>
      </c>
      <c r="H581" s="161">
        <v>2.3014648437499998</v>
      </c>
      <c r="I581" s="161">
        <v>0</v>
      </c>
      <c r="J581" s="161">
        <v>0</v>
      </c>
      <c r="K581" s="161">
        <v>0</v>
      </c>
      <c r="L581" s="161">
        <v>0</v>
      </c>
      <c r="M581" s="161">
        <v>0</v>
      </c>
      <c r="N581" s="161">
        <v>0</v>
      </c>
      <c r="O581" s="161">
        <v>0</v>
      </c>
      <c r="P581" s="161">
        <v>0</v>
      </c>
      <c r="Q581" s="161">
        <v>0</v>
      </c>
      <c r="R581" s="161">
        <v>0</v>
      </c>
      <c r="S581" s="161">
        <v>0</v>
      </c>
      <c r="T581" s="161">
        <v>0</v>
      </c>
      <c r="U581" s="161">
        <v>0</v>
      </c>
      <c r="V581" s="161">
        <v>0</v>
      </c>
      <c r="W581" s="161">
        <v>0</v>
      </c>
      <c r="X581" s="161">
        <v>0</v>
      </c>
      <c r="Y581" s="161"/>
      <c r="Z581" s="162"/>
    </row>
    <row r="582" spans="2:26" hidden="1" outlineLevel="2">
      <c r="B582" s="159" t="str">
        <f t="shared" si="25"/>
        <v>3-Year</v>
      </c>
      <c r="C582" s="174">
        <f t="shared" si="26"/>
        <v>44501</v>
      </c>
      <c r="G582" s="161">
        <v>3.3304999999999998</v>
      </c>
      <c r="H582" s="161">
        <v>2.6019531250000001</v>
      </c>
      <c r="I582" s="161">
        <v>0</v>
      </c>
      <c r="J582" s="161">
        <v>0</v>
      </c>
      <c r="K582" s="161">
        <v>0</v>
      </c>
      <c r="L582" s="161">
        <v>0</v>
      </c>
      <c r="M582" s="161">
        <v>0</v>
      </c>
      <c r="N582" s="161">
        <v>0</v>
      </c>
      <c r="O582" s="161">
        <v>0</v>
      </c>
      <c r="P582" s="161">
        <v>0</v>
      </c>
      <c r="Q582" s="161">
        <v>0</v>
      </c>
      <c r="R582" s="161">
        <v>0</v>
      </c>
      <c r="S582" s="161">
        <v>0</v>
      </c>
      <c r="T582" s="161">
        <v>0</v>
      </c>
      <c r="U582" s="161">
        <v>0</v>
      </c>
      <c r="V582" s="161">
        <v>0</v>
      </c>
      <c r="W582" s="161">
        <v>0</v>
      </c>
      <c r="X582" s="161">
        <v>0</v>
      </c>
      <c r="Y582" s="161"/>
      <c r="Z582" s="162"/>
    </row>
    <row r="583" spans="2:26" hidden="1" outlineLevel="2">
      <c r="B583" s="159" t="str">
        <f t="shared" si="25"/>
        <v>3-Year</v>
      </c>
      <c r="C583" s="174">
        <f t="shared" si="26"/>
        <v>44531</v>
      </c>
      <c r="G583" s="161">
        <v>3.0181250000000004</v>
      </c>
      <c r="H583" s="161">
        <v>2.3579101562500004</v>
      </c>
      <c r="I583" s="161">
        <v>0</v>
      </c>
      <c r="J583" s="161">
        <v>0</v>
      </c>
      <c r="K583" s="161">
        <v>0</v>
      </c>
      <c r="L583" s="161">
        <v>0</v>
      </c>
      <c r="M583" s="161">
        <v>0</v>
      </c>
      <c r="N583" s="161">
        <v>0</v>
      </c>
      <c r="O583" s="161">
        <v>0</v>
      </c>
      <c r="P583" s="161">
        <v>0</v>
      </c>
      <c r="Q583" s="161">
        <v>0</v>
      </c>
      <c r="R583" s="161">
        <v>0</v>
      </c>
      <c r="S583" s="161">
        <v>0</v>
      </c>
      <c r="T583" s="161">
        <v>0</v>
      </c>
      <c r="U583" s="161">
        <v>0</v>
      </c>
      <c r="V583" s="161">
        <v>0</v>
      </c>
      <c r="W583" s="161">
        <v>0</v>
      </c>
      <c r="X583" s="161">
        <v>0</v>
      </c>
      <c r="Y583" s="161"/>
      <c r="Z583" s="162"/>
    </row>
    <row r="584" spans="2:26" hidden="1" outlineLevel="2">
      <c r="B584" s="159" t="str">
        <f t="shared" si="25"/>
        <v>3-Year</v>
      </c>
      <c r="C584" s="174">
        <f t="shared" si="26"/>
        <v>44562</v>
      </c>
      <c r="G584" s="161">
        <v>2.7967500000000003</v>
      </c>
      <c r="H584" s="161">
        <v>2.1849609375000001</v>
      </c>
      <c r="I584" s="161">
        <v>0</v>
      </c>
      <c r="J584" s="161">
        <v>0</v>
      </c>
      <c r="K584" s="161">
        <v>0</v>
      </c>
      <c r="L584" s="161">
        <v>0</v>
      </c>
      <c r="M584" s="161">
        <v>0</v>
      </c>
      <c r="N584" s="161">
        <v>0</v>
      </c>
      <c r="O584" s="161">
        <v>0</v>
      </c>
      <c r="P584" s="161">
        <v>0</v>
      </c>
      <c r="Q584" s="161">
        <v>0</v>
      </c>
      <c r="R584" s="161">
        <v>0</v>
      </c>
      <c r="S584" s="161">
        <v>0</v>
      </c>
      <c r="T584" s="161">
        <v>0</v>
      </c>
      <c r="U584" s="161">
        <v>0</v>
      </c>
      <c r="V584" s="161">
        <v>0</v>
      </c>
      <c r="W584" s="161">
        <v>0</v>
      </c>
      <c r="X584" s="161">
        <v>0</v>
      </c>
      <c r="Y584" s="161"/>
      <c r="Z584" s="162"/>
    </row>
    <row r="585" spans="2:26" hidden="1" outlineLevel="2">
      <c r="B585" s="159" t="str">
        <f t="shared" si="25"/>
        <v>3-Year</v>
      </c>
      <c r="C585" s="174">
        <f t="shared" si="26"/>
        <v>44593</v>
      </c>
      <c r="G585" s="161">
        <v>2.644625</v>
      </c>
      <c r="H585" s="161">
        <v>2.0661132812499998</v>
      </c>
      <c r="I585" s="161">
        <v>0</v>
      </c>
      <c r="J585" s="161">
        <v>0</v>
      </c>
      <c r="K585" s="161">
        <v>0</v>
      </c>
      <c r="L585" s="161">
        <v>0</v>
      </c>
      <c r="M585" s="161">
        <v>0</v>
      </c>
      <c r="N585" s="161">
        <v>0</v>
      </c>
      <c r="O585" s="161">
        <v>0</v>
      </c>
      <c r="P585" s="161">
        <v>0</v>
      </c>
      <c r="Q585" s="161">
        <v>0</v>
      </c>
      <c r="R585" s="161">
        <v>0</v>
      </c>
      <c r="S585" s="161">
        <v>0</v>
      </c>
      <c r="T585" s="161">
        <v>0</v>
      </c>
      <c r="U585" s="161">
        <v>0</v>
      </c>
      <c r="V585" s="161">
        <v>0</v>
      </c>
      <c r="W585" s="161">
        <v>0</v>
      </c>
      <c r="X585" s="161">
        <v>0</v>
      </c>
      <c r="Y585" s="161"/>
      <c r="Z585" s="162"/>
    </row>
    <row r="586" spans="2:26" hidden="1" outlineLevel="2">
      <c r="B586" s="159" t="str">
        <f t="shared" si="25"/>
        <v>3-Year</v>
      </c>
      <c r="C586" s="174">
        <f t="shared" si="26"/>
        <v>44621</v>
      </c>
      <c r="G586" s="161">
        <v>2.9973749999999999</v>
      </c>
      <c r="H586" s="161">
        <v>2.3416992187500001</v>
      </c>
      <c r="I586" s="161">
        <v>0</v>
      </c>
      <c r="J586" s="161">
        <v>0</v>
      </c>
      <c r="K586" s="161">
        <v>0</v>
      </c>
      <c r="L586" s="161">
        <v>0</v>
      </c>
      <c r="M586" s="161">
        <v>0</v>
      </c>
      <c r="N586" s="161">
        <v>0</v>
      </c>
      <c r="O586" s="161">
        <v>0</v>
      </c>
      <c r="P586" s="161">
        <v>0</v>
      </c>
      <c r="Q586" s="161">
        <v>0</v>
      </c>
      <c r="R586" s="161">
        <v>0</v>
      </c>
      <c r="S586" s="161">
        <v>0</v>
      </c>
      <c r="T586" s="161">
        <v>0</v>
      </c>
      <c r="U586" s="161">
        <v>0</v>
      </c>
      <c r="V586" s="161">
        <v>0</v>
      </c>
      <c r="W586" s="161">
        <v>0</v>
      </c>
      <c r="X586" s="161">
        <v>0</v>
      </c>
      <c r="Y586" s="161"/>
      <c r="Z586" s="162"/>
    </row>
    <row r="587" spans="2:26" hidden="1" outlineLevel="2">
      <c r="B587" s="159" t="str">
        <f t="shared" si="25"/>
        <v>3-Year</v>
      </c>
      <c r="C587" s="174">
        <f t="shared" si="26"/>
        <v>44652</v>
      </c>
      <c r="G587" s="161">
        <v>2.8301249999999998</v>
      </c>
      <c r="H587" s="161">
        <v>2.2110351562499995</v>
      </c>
      <c r="I587" s="161">
        <v>0</v>
      </c>
      <c r="J587" s="161">
        <v>0</v>
      </c>
      <c r="K587" s="161">
        <v>0</v>
      </c>
      <c r="L587" s="161">
        <v>0</v>
      </c>
      <c r="M587" s="161">
        <v>0</v>
      </c>
      <c r="N587" s="161">
        <v>0</v>
      </c>
      <c r="O587" s="161">
        <v>0</v>
      </c>
      <c r="P587" s="161">
        <v>0</v>
      </c>
      <c r="Q587" s="161">
        <v>0</v>
      </c>
      <c r="R587" s="161">
        <v>0</v>
      </c>
      <c r="S587" s="161">
        <v>0</v>
      </c>
      <c r="T587" s="161">
        <v>0</v>
      </c>
      <c r="U587" s="161">
        <v>0</v>
      </c>
      <c r="V587" s="161">
        <v>0</v>
      </c>
      <c r="W587" s="161">
        <v>0</v>
      </c>
      <c r="X587" s="161">
        <v>0</v>
      </c>
      <c r="Y587" s="161"/>
      <c r="Z587" s="162"/>
    </row>
    <row r="588" spans="2:26" hidden="1" outlineLevel="2">
      <c r="B588" s="159" t="str">
        <f t="shared" si="25"/>
        <v>3-Year</v>
      </c>
      <c r="C588" s="174">
        <f t="shared" si="26"/>
        <v>44682</v>
      </c>
      <c r="G588" s="161">
        <v>3.1283750000000001</v>
      </c>
      <c r="H588" s="161">
        <v>2.4440429687500003</v>
      </c>
      <c r="I588" s="161">
        <v>0</v>
      </c>
      <c r="J588" s="161">
        <v>0</v>
      </c>
      <c r="K588" s="161">
        <v>0</v>
      </c>
      <c r="L588" s="161">
        <v>0</v>
      </c>
      <c r="M588" s="161">
        <v>0</v>
      </c>
      <c r="N588" s="161">
        <v>0</v>
      </c>
      <c r="O588" s="161">
        <v>0</v>
      </c>
      <c r="P588" s="161">
        <v>0</v>
      </c>
      <c r="Q588" s="161">
        <v>0</v>
      </c>
      <c r="R588" s="161">
        <v>0</v>
      </c>
      <c r="S588" s="161">
        <v>0</v>
      </c>
      <c r="T588" s="161">
        <v>0</v>
      </c>
      <c r="U588" s="161">
        <v>0</v>
      </c>
      <c r="V588" s="161">
        <v>0</v>
      </c>
      <c r="W588" s="161">
        <v>0</v>
      </c>
      <c r="X588" s="161">
        <v>0</v>
      </c>
      <c r="Y588" s="161"/>
      <c r="Z588" s="162"/>
    </row>
    <row r="589" spans="2:26" hidden="1" outlineLevel="2">
      <c r="B589" s="159" t="str">
        <f t="shared" si="25"/>
        <v>3-Year</v>
      </c>
      <c r="C589" s="174">
        <f t="shared" si="26"/>
        <v>44713</v>
      </c>
      <c r="G589" s="161">
        <v>2.80525</v>
      </c>
      <c r="H589" s="161">
        <v>2.1916015625000003</v>
      </c>
      <c r="I589" s="161">
        <v>0</v>
      </c>
      <c r="J589" s="161">
        <v>0</v>
      </c>
      <c r="K589" s="161">
        <v>0</v>
      </c>
      <c r="L589" s="161">
        <v>0</v>
      </c>
      <c r="M589" s="161">
        <v>0</v>
      </c>
      <c r="N589" s="161">
        <v>0</v>
      </c>
      <c r="O589" s="161">
        <v>0</v>
      </c>
      <c r="P589" s="161">
        <v>0</v>
      </c>
      <c r="Q589" s="161">
        <v>0</v>
      </c>
      <c r="R589" s="161">
        <v>0</v>
      </c>
      <c r="S589" s="161">
        <v>0</v>
      </c>
      <c r="T589" s="161">
        <v>0</v>
      </c>
      <c r="U589" s="161">
        <v>0</v>
      </c>
      <c r="V589" s="161">
        <v>0</v>
      </c>
      <c r="W589" s="161">
        <v>0</v>
      </c>
      <c r="X589" s="161">
        <v>0</v>
      </c>
      <c r="Y589" s="161"/>
      <c r="Z589" s="162"/>
    </row>
    <row r="590" spans="2:26" hidden="1" outlineLevel="2">
      <c r="B590" s="159" t="str">
        <f t="shared" si="25"/>
        <v>3-Year</v>
      </c>
      <c r="C590" s="174">
        <f t="shared" si="26"/>
        <v>44743</v>
      </c>
      <c r="G590" s="161">
        <v>2.9178749999999996</v>
      </c>
      <c r="H590" s="161">
        <v>2.2795898437499993</v>
      </c>
      <c r="I590" s="161">
        <v>0</v>
      </c>
      <c r="J590" s="161">
        <v>0</v>
      </c>
      <c r="K590" s="161">
        <v>0</v>
      </c>
      <c r="L590" s="161">
        <v>0</v>
      </c>
      <c r="M590" s="161">
        <v>0</v>
      </c>
      <c r="N590" s="161">
        <v>0</v>
      </c>
      <c r="O590" s="161">
        <v>0</v>
      </c>
      <c r="P590" s="161">
        <v>0</v>
      </c>
      <c r="Q590" s="161">
        <v>0</v>
      </c>
      <c r="R590" s="161">
        <v>0</v>
      </c>
      <c r="S590" s="161">
        <v>0</v>
      </c>
      <c r="T590" s="161">
        <v>0</v>
      </c>
      <c r="U590" s="161">
        <v>0</v>
      </c>
      <c r="V590" s="161">
        <v>0</v>
      </c>
      <c r="W590" s="161">
        <v>0</v>
      </c>
      <c r="X590" s="161">
        <v>0</v>
      </c>
      <c r="Y590" s="161"/>
      <c r="Z590" s="162"/>
    </row>
    <row r="591" spans="2:26" hidden="1" outlineLevel="2">
      <c r="B591" s="159" t="str">
        <f t="shared" si="25"/>
        <v>3-Year</v>
      </c>
      <c r="C591" s="174">
        <f t="shared" si="26"/>
        <v>44774</v>
      </c>
      <c r="G591" s="161">
        <v>2.8636249999999999</v>
      </c>
      <c r="H591" s="161">
        <v>2.2372070312499996</v>
      </c>
      <c r="I591" s="161">
        <v>0</v>
      </c>
      <c r="J591" s="161">
        <v>0</v>
      </c>
      <c r="K591" s="161">
        <v>0</v>
      </c>
      <c r="L591" s="161">
        <v>0</v>
      </c>
      <c r="M591" s="161">
        <v>0</v>
      </c>
      <c r="N591" s="161">
        <v>0</v>
      </c>
      <c r="O591" s="161">
        <v>0</v>
      </c>
      <c r="P591" s="161">
        <v>0</v>
      </c>
      <c r="Q591" s="161">
        <v>0</v>
      </c>
      <c r="R591" s="161">
        <v>0</v>
      </c>
      <c r="S591" s="161">
        <v>0</v>
      </c>
      <c r="T591" s="161">
        <v>0</v>
      </c>
      <c r="U591" s="161">
        <v>0</v>
      </c>
      <c r="V591" s="161">
        <v>0</v>
      </c>
      <c r="W591" s="161">
        <v>0</v>
      </c>
      <c r="X591" s="161">
        <v>0</v>
      </c>
      <c r="Y591" s="161"/>
      <c r="Z591" s="162"/>
    </row>
    <row r="592" spans="2:26" hidden="1" outlineLevel="2">
      <c r="B592" s="159" t="str">
        <f t="shared" si="25"/>
        <v>3-Year</v>
      </c>
      <c r="C592" s="174">
        <f t="shared" si="26"/>
        <v>44805</v>
      </c>
      <c r="G592" s="161">
        <v>3.3117500000000004</v>
      </c>
      <c r="H592" s="161">
        <v>2.5873046875000005</v>
      </c>
      <c r="I592" s="161">
        <v>0</v>
      </c>
      <c r="J592" s="161">
        <v>0</v>
      </c>
      <c r="K592" s="161">
        <v>0</v>
      </c>
      <c r="L592" s="161">
        <v>0</v>
      </c>
      <c r="M592" s="161">
        <v>0</v>
      </c>
      <c r="N592" s="161">
        <v>0</v>
      </c>
      <c r="O592" s="161">
        <v>0</v>
      </c>
      <c r="P592" s="161">
        <v>0</v>
      </c>
      <c r="Q592" s="161">
        <v>0</v>
      </c>
      <c r="R592" s="161">
        <v>0</v>
      </c>
      <c r="S592" s="161">
        <v>0</v>
      </c>
      <c r="T592" s="161">
        <v>0</v>
      </c>
      <c r="U592" s="161">
        <v>0</v>
      </c>
      <c r="V592" s="161">
        <v>0</v>
      </c>
      <c r="W592" s="161">
        <v>0</v>
      </c>
      <c r="X592" s="161">
        <v>0</v>
      </c>
      <c r="Y592" s="161"/>
      <c r="Z592" s="162"/>
    </row>
    <row r="593" spans="2:26" hidden="1" outlineLevel="2">
      <c r="B593" s="159" t="str">
        <f t="shared" si="25"/>
        <v>3-Year</v>
      </c>
      <c r="C593" s="174">
        <f t="shared" si="26"/>
        <v>44835</v>
      </c>
      <c r="G593" s="161">
        <v>3.0148750000000009</v>
      </c>
      <c r="H593" s="161">
        <v>2.3553710937500005</v>
      </c>
      <c r="I593" s="161">
        <v>0</v>
      </c>
      <c r="J593" s="161">
        <v>0</v>
      </c>
      <c r="K593" s="161">
        <v>0</v>
      </c>
      <c r="L593" s="161">
        <v>0</v>
      </c>
      <c r="M593" s="161">
        <v>0</v>
      </c>
      <c r="N593" s="161">
        <v>0</v>
      </c>
      <c r="O593" s="161">
        <v>0</v>
      </c>
      <c r="P593" s="161">
        <v>0</v>
      </c>
      <c r="Q593" s="161">
        <v>0</v>
      </c>
      <c r="R593" s="161">
        <v>0</v>
      </c>
      <c r="S593" s="161">
        <v>0</v>
      </c>
      <c r="T593" s="161">
        <v>0</v>
      </c>
      <c r="U593" s="161">
        <v>0</v>
      </c>
      <c r="V593" s="161">
        <v>0</v>
      </c>
      <c r="W593" s="161">
        <v>0</v>
      </c>
      <c r="X593" s="161">
        <v>0</v>
      </c>
      <c r="Y593" s="161"/>
      <c r="Z593" s="162"/>
    </row>
    <row r="594" spans="2:26" hidden="1" outlineLevel="2">
      <c r="B594" s="159" t="str">
        <f t="shared" si="25"/>
        <v>3-Year</v>
      </c>
      <c r="C594" s="174">
        <f t="shared" si="26"/>
        <v>44866</v>
      </c>
      <c r="G594" s="161">
        <v>2.7318749999999996</v>
      </c>
      <c r="H594" s="161">
        <v>2.1342773437499996</v>
      </c>
      <c r="I594" s="161">
        <v>0</v>
      </c>
      <c r="J594" s="161">
        <v>0</v>
      </c>
      <c r="K594" s="161">
        <v>0</v>
      </c>
      <c r="L594" s="161">
        <v>0</v>
      </c>
      <c r="M594" s="161">
        <v>0</v>
      </c>
      <c r="N594" s="161">
        <v>0</v>
      </c>
      <c r="O594" s="161">
        <v>0</v>
      </c>
      <c r="P594" s="161">
        <v>0</v>
      </c>
      <c r="Q594" s="161">
        <v>0</v>
      </c>
      <c r="R594" s="161">
        <v>0</v>
      </c>
      <c r="S594" s="161">
        <v>0</v>
      </c>
      <c r="T594" s="161">
        <v>0</v>
      </c>
      <c r="U594" s="161">
        <v>0</v>
      </c>
      <c r="V594" s="161">
        <v>0</v>
      </c>
      <c r="W594" s="161">
        <v>0</v>
      </c>
      <c r="X594" s="161">
        <v>0</v>
      </c>
      <c r="Y594" s="161"/>
      <c r="Z594" s="162"/>
    </row>
    <row r="595" spans="2:26" hidden="1" outlineLevel="2">
      <c r="B595" s="159" t="str">
        <f t="shared" si="25"/>
        <v>3-Year</v>
      </c>
      <c r="C595" s="174">
        <f t="shared" si="26"/>
        <v>44896</v>
      </c>
      <c r="G595" s="161">
        <v>2.9548750000000004</v>
      </c>
      <c r="H595" s="161">
        <v>2.3084960937500005</v>
      </c>
      <c r="I595" s="161">
        <v>0</v>
      </c>
      <c r="J595" s="161">
        <v>0</v>
      </c>
      <c r="K595" s="161">
        <v>0</v>
      </c>
      <c r="L595" s="161">
        <v>0</v>
      </c>
      <c r="M595" s="161">
        <v>0</v>
      </c>
      <c r="N595" s="161">
        <v>0</v>
      </c>
      <c r="O595" s="161">
        <v>0</v>
      </c>
      <c r="P595" s="161">
        <v>0</v>
      </c>
      <c r="Q595" s="161">
        <v>0</v>
      </c>
      <c r="R595" s="161">
        <v>0</v>
      </c>
      <c r="S595" s="161">
        <v>0</v>
      </c>
      <c r="T595" s="161">
        <v>0</v>
      </c>
      <c r="U595" s="161">
        <v>0</v>
      </c>
      <c r="V595" s="161">
        <v>0</v>
      </c>
      <c r="W595" s="161">
        <v>0</v>
      </c>
      <c r="X595" s="161">
        <v>0</v>
      </c>
      <c r="Y595" s="161"/>
      <c r="Z595" s="162"/>
    </row>
    <row r="596" spans="2:26" hidden="1" outlineLevel="2">
      <c r="B596" s="159" t="str">
        <f t="shared" si="25"/>
        <v>3-Year</v>
      </c>
      <c r="C596" s="174">
        <f t="shared" si="26"/>
        <v>44927</v>
      </c>
      <c r="G596" s="161">
        <v>1.3522500000000002</v>
      </c>
      <c r="H596" s="161">
        <v>1.0564453125000002</v>
      </c>
      <c r="I596" s="161">
        <v>4.5426599999999997</v>
      </c>
      <c r="J596" s="161">
        <v>2.2713299999999998</v>
      </c>
      <c r="K596" s="161">
        <v>0</v>
      </c>
      <c r="L596" s="161">
        <v>0</v>
      </c>
      <c r="M596" s="161">
        <v>0</v>
      </c>
      <c r="N596" s="161">
        <v>0</v>
      </c>
      <c r="O596" s="161">
        <v>0</v>
      </c>
      <c r="P596" s="161">
        <v>0</v>
      </c>
      <c r="Q596" s="161">
        <v>0</v>
      </c>
      <c r="R596" s="161">
        <v>0</v>
      </c>
      <c r="S596" s="161">
        <v>4.0883940000000001</v>
      </c>
      <c r="T596" s="161">
        <v>2.044197</v>
      </c>
      <c r="U596" s="161">
        <v>0</v>
      </c>
      <c r="V596" s="161">
        <v>0</v>
      </c>
      <c r="W596" s="161">
        <v>0</v>
      </c>
      <c r="X596" s="161">
        <v>0</v>
      </c>
      <c r="Y596" s="161"/>
      <c r="Z596" s="162"/>
    </row>
    <row r="597" spans="2:26" hidden="1" outlineLevel="2">
      <c r="B597" s="159" t="str">
        <f t="shared" si="25"/>
        <v>3-Year</v>
      </c>
      <c r="C597" s="174">
        <f t="shared" si="26"/>
        <v>44958</v>
      </c>
      <c r="G597" s="161">
        <v>1.4193750000000001</v>
      </c>
      <c r="H597" s="161">
        <v>1.10888671875</v>
      </c>
      <c r="I597" s="161">
        <v>4.27536</v>
      </c>
      <c r="J597" s="161">
        <v>2.13768</v>
      </c>
      <c r="K597" s="161">
        <v>0</v>
      </c>
      <c r="L597" s="161">
        <v>0</v>
      </c>
      <c r="M597" s="161">
        <v>0</v>
      </c>
      <c r="N597" s="161">
        <v>0</v>
      </c>
      <c r="O597" s="161">
        <v>0</v>
      </c>
      <c r="P597" s="161">
        <v>0</v>
      </c>
      <c r="Q597" s="161">
        <v>0</v>
      </c>
      <c r="R597" s="161">
        <v>0</v>
      </c>
      <c r="S597" s="161">
        <v>3.8478240000000001</v>
      </c>
      <c r="T597" s="161">
        <v>1.9239120000000001</v>
      </c>
      <c r="U597" s="161">
        <v>0</v>
      </c>
      <c r="V597" s="161">
        <v>0</v>
      </c>
      <c r="W597" s="161">
        <v>0</v>
      </c>
      <c r="X597" s="161">
        <v>0</v>
      </c>
      <c r="Y597" s="161"/>
      <c r="Z597" s="162"/>
    </row>
    <row r="598" spans="2:26" hidden="1" outlineLevel="2">
      <c r="B598" s="159" t="str">
        <f t="shared" si="25"/>
        <v>3-Year</v>
      </c>
      <c r="C598" s="174">
        <f t="shared" si="26"/>
        <v>44986</v>
      </c>
      <c r="G598" s="161">
        <v>1.4260000000000002</v>
      </c>
      <c r="H598" s="161">
        <v>1.1140625000000002</v>
      </c>
      <c r="I598" s="161">
        <v>4.3550999999999993</v>
      </c>
      <c r="J598" s="161">
        <v>2.1775499999999997</v>
      </c>
      <c r="K598" s="161">
        <v>0</v>
      </c>
      <c r="L598" s="161">
        <v>0</v>
      </c>
      <c r="M598" s="161">
        <v>0</v>
      </c>
      <c r="N598" s="161">
        <v>0</v>
      </c>
      <c r="O598" s="161">
        <v>0</v>
      </c>
      <c r="P598" s="161">
        <v>0</v>
      </c>
      <c r="Q598" s="161">
        <v>0</v>
      </c>
      <c r="R598" s="161">
        <v>0</v>
      </c>
      <c r="S598" s="161">
        <v>3.9195899999999995</v>
      </c>
      <c r="T598" s="161">
        <v>1.9597949999999997</v>
      </c>
      <c r="U598" s="161">
        <v>0</v>
      </c>
      <c r="V598" s="161">
        <v>0</v>
      </c>
      <c r="W598" s="161">
        <v>0</v>
      </c>
      <c r="X598" s="161">
        <v>0</v>
      </c>
      <c r="Y598" s="161"/>
      <c r="Z598" s="162"/>
    </row>
    <row r="599" spans="2:26" hidden="1" outlineLevel="2">
      <c r="B599" s="159" t="str">
        <f t="shared" si="25"/>
        <v>3-Year</v>
      </c>
      <c r="C599" s="174">
        <f t="shared" si="26"/>
        <v>45017</v>
      </c>
      <c r="G599" s="161">
        <v>1.2097499999999999</v>
      </c>
      <c r="H599" s="161">
        <v>0.94511718749999984</v>
      </c>
      <c r="I599" s="161">
        <v>4.1909399999999994</v>
      </c>
      <c r="J599" s="161">
        <v>2.0954699999999997</v>
      </c>
      <c r="K599" s="161">
        <v>0</v>
      </c>
      <c r="L599" s="161">
        <v>0</v>
      </c>
      <c r="M599" s="161">
        <v>0</v>
      </c>
      <c r="N599" s="161">
        <v>0</v>
      </c>
      <c r="O599" s="161">
        <v>0</v>
      </c>
      <c r="P599" s="161">
        <v>0</v>
      </c>
      <c r="Q599" s="161">
        <v>0</v>
      </c>
      <c r="R599" s="161">
        <v>0</v>
      </c>
      <c r="S599" s="161">
        <v>3.7718459999999996</v>
      </c>
      <c r="T599" s="161">
        <v>1.8859229999999998</v>
      </c>
      <c r="U599" s="161">
        <v>0</v>
      </c>
      <c r="V599" s="161">
        <v>0</v>
      </c>
      <c r="W599" s="161">
        <v>0</v>
      </c>
      <c r="X599" s="161">
        <v>0</v>
      </c>
      <c r="Y599" s="161"/>
      <c r="Z599" s="162"/>
    </row>
    <row r="600" spans="2:26" hidden="1" outlineLevel="2">
      <c r="B600" s="159" t="str">
        <f t="shared" si="25"/>
        <v>3-Year</v>
      </c>
      <c r="C600" s="174">
        <f t="shared" si="26"/>
        <v>45047</v>
      </c>
      <c r="G600" s="161">
        <v>1.306</v>
      </c>
      <c r="H600" s="161">
        <v>1.0203125</v>
      </c>
      <c r="I600" s="161">
        <v>4.36374</v>
      </c>
      <c r="J600" s="161">
        <v>2.18187</v>
      </c>
      <c r="K600" s="161">
        <v>0</v>
      </c>
      <c r="L600" s="161">
        <v>0</v>
      </c>
      <c r="M600" s="161">
        <v>0</v>
      </c>
      <c r="N600" s="161">
        <v>0</v>
      </c>
      <c r="O600" s="161">
        <v>0</v>
      </c>
      <c r="P600" s="161">
        <v>0</v>
      </c>
      <c r="Q600" s="161">
        <v>0</v>
      </c>
      <c r="R600" s="161">
        <v>0</v>
      </c>
      <c r="S600" s="161">
        <v>3.9273660000000001</v>
      </c>
      <c r="T600" s="161">
        <v>1.9636830000000001</v>
      </c>
      <c r="U600" s="161">
        <v>0</v>
      </c>
      <c r="V600" s="161">
        <v>0</v>
      </c>
      <c r="W600" s="161">
        <v>0</v>
      </c>
      <c r="X600" s="161">
        <v>0</v>
      </c>
      <c r="Y600" s="161"/>
      <c r="Z600" s="162"/>
    </row>
    <row r="601" spans="2:26" hidden="1" outlineLevel="2">
      <c r="B601" s="159" t="str">
        <f t="shared" si="25"/>
        <v>3-Year</v>
      </c>
      <c r="C601" s="174">
        <f t="shared" si="26"/>
        <v>45078</v>
      </c>
      <c r="G601" s="161">
        <v>1.3702499999999997</v>
      </c>
      <c r="H601" s="161">
        <v>1.0705078124999998</v>
      </c>
      <c r="I601" s="161">
        <v>4.4359200000000003</v>
      </c>
      <c r="J601" s="161">
        <v>2.2179600000000002</v>
      </c>
      <c r="K601" s="161">
        <v>0</v>
      </c>
      <c r="L601" s="161">
        <v>0</v>
      </c>
      <c r="M601" s="161">
        <v>0</v>
      </c>
      <c r="N601" s="161">
        <v>0</v>
      </c>
      <c r="O601" s="161">
        <v>0</v>
      </c>
      <c r="P601" s="161">
        <v>0</v>
      </c>
      <c r="Q601" s="161">
        <v>0</v>
      </c>
      <c r="R601" s="161">
        <v>0</v>
      </c>
      <c r="S601" s="161">
        <v>3.9923280000000005</v>
      </c>
      <c r="T601" s="161">
        <v>1.9961640000000003</v>
      </c>
      <c r="U601" s="161">
        <v>0</v>
      </c>
      <c r="V601" s="161">
        <v>0</v>
      </c>
      <c r="W601" s="161">
        <v>0</v>
      </c>
      <c r="X601" s="161">
        <v>0</v>
      </c>
      <c r="Y601" s="161"/>
      <c r="Z601" s="162"/>
    </row>
    <row r="602" spans="2:26" hidden="1" outlineLevel="2">
      <c r="B602" s="159" t="str">
        <f t="shared" si="25"/>
        <v>3-Year</v>
      </c>
      <c r="C602" s="174">
        <f t="shared" si="26"/>
        <v>45108</v>
      </c>
      <c r="G602" s="161">
        <v>1.1729999999999998</v>
      </c>
      <c r="H602" s="161">
        <v>0.91640624999999987</v>
      </c>
      <c r="I602" s="161">
        <v>4.5871200000000005</v>
      </c>
      <c r="J602" s="161">
        <v>2.2935600000000003</v>
      </c>
      <c r="K602" s="161">
        <v>0</v>
      </c>
      <c r="L602" s="161">
        <v>0</v>
      </c>
      <c r="M602" s="161">
        <v>0</v>
      </c>
      <c r="N602" s="161">
        <v>0</v>
      </c>
      <c r="O602" s="161">
        <v>0</v>
      </c>
      <c r="P602" s="161">
        <v>0</v>
      </c>
      <c r="Q602" s="161">
        <v>0</v>
      </c>
      <c r="R602" s="161">
        <v>0</v>
      </c>
      <c r="S602" s="161">
        <v>4.1284080000000003</v>
      </c>
      <c r="T602" s="161">
        <v>2.0642040000000001</v>
      </c>
      <c r="U602" s="161">
        <v>0</v>
      </c>
      <c r="V602" s="161">
        <v>0</v>
      </c>
      <c r="W602" s="161">
        <v>0</v>
      </c>
      <c r="X602" s="161">
        <v>0</v>
      </c>
      <c r="Y602" s="161"/>
      <c r="Z602" s="162"/>
    </row>
    <row r="603" spans="2:26" hidden="1" outlineLevel="2">
      <c r="B603" s="159" t="str">
        <f t="shared" si="25"/>
        <v>3-Year</v>
      </c>
      <c r="C603" s="174">
        <f t="shared" si="26"/>
        <v>45139</v>
      </c>
      <c r="G603" s="161">
        <v>1.15225</v>
      </c>
      <c r="H603" s="161">
        <v>0.90019531250000007</v>
      </c>
      <c r="I603" s="161">
        <v>4.5493200000000007</v>
      </c>
      <c r="J603" s="161">
        <v>2.2746600000000003</v>
      </c>
      <c r="K603" s="161">
        <v>0</v>
      </c>
      <c r="L603" s="161">
        <v>0</v>
      </c>
      <c r="M603" s="161">
        <v>0</v>
      </c>
      <c r="N603" s="161">
        <v>0</v>
      </c>
      <c r="O603" s="161">
        <v>0</v>
      </c>
      <c r="P603" s="161">
        <v>0</v>
      </c>
      <c r="Q603" s="161">
        <v>0</v>
      </c>
      <c r="R603" s="161">
        <v>0</v>
      </c>
      <c r="S603" s="161">
        <v>4.0943880000000004</v>
      </c>
      <c r="T603" s="161">
        <v>2.0471940000000002</v>
      </c>
      <c r="U603" s="161">
        <v>0</v>
      </c>
      <c r="V603" s="161">
        <v>0</v>
      </c>
      <c r="W603" s="161">
        <v>0</v>
      </c>
      <c r="X603" s="161">
        <v>0</v>
      </c>
      <c r="Y603" s="161"/>
      <c r="Z603" s="162"/>
    </row>
    <row r="604" spans="2:26" hidden="1" outlineLevel="2">
      <c r="B604" s="159" t="str">
        <f t="shared" si="25"/>
        <v>3-Year</v>
      </c>
      <c r="C604" s="174">
        <f t="shared" si="26"/>
        <v>45170</v>
      </c>
      <c r="G604" s="161">
        <v>1.1655</v>
      </c>
      <c r="H604" s="161">
        <v>0.91054687499999998</v>
      </c>
      <c r="I604" s="161">
        <v>3.9454199999999999</v>
      </c>
      <c r="J604" s="161">
        <v>1.97271</v>
      </c>
      <c r="K604" s="161">
        <v>0</v>
      </c>
      <c r="L604" s="161">
        <v>0</v>
      </c>
      <c r="M604" s="161">
        <v>0</v>
      </c>
      <c r="N604" s="161">
        <v>0</v>
      </c>
      <c r="O604" s="161">
        <v>0</v>
      </c>
      <c r="P604" s="161">
        <v>0</v>
      </c>
      <c r="Q604" s="161">
        <v>0</v>
      </c>
      <c r="R604" s="161">
        <v>0</v>
      </c>
      <c r="S604" s="161">
        <v>3.550878</v>
      </c>
      <c r="T604" s="161">
        <v>1.775439</v>
      </c>
      <c r="U604" s="161">
        <v>0</v>
      </c>
      <c r="V604" s="161">
        <v>0</v>
      </c>
      <c r="W604" s="161">
        <v>0</v>
      </c>
      <c r="X604" s="161">
        <v>0</v>
      </c>
      <c r="Y604" s="161"/>
      <c r="Z604" s="162"/>
    </row>
    <row r="605" spans="2:26" hidden="1" outlineLevel="2">
      <c r="B605" s="159" t="str">
        <f t="shared" si="25"/>
        <v>3-Year</v>
      </c>
      <c r="C605" s="174">
        <f t="shared" si="26"/>
        <v>45200</v>
      </c>
      <c r="G605" s="161">
        <v>1.2468749999999997</v>
      </c>
      <c r="H605" s="161">
        <v>0.97412109374999978</v>
      </c>
      <c r="I605" s="161">
        <v>4.8448799999999999</v>
      </c>
      <c r="J605" s="161">
        <v>2.4224399999999999</v>
      </c>
      <c r="K605" s="161">
        <v>0</v>
      </c>
      <c r="L605" s="161">
        <v>0</v>
      </c>
      <c r="M605" s="161">
        <v>0</v>
      </c>
      <c r="N605" s="161">
        <v>0</v>
      </c>
      <c r="O605" s="161">
        <v>0</v>
      </c>
      <c r="P605" s="161">
        <v>0</v>
      </c>
      <c r="Q605" s="161">
        <v>0</v>
      </c>
      <c r="R605" s="161">
        <v>0</v>
      </c>
      <c r="S605" s="161">
        <v>4.360392</v>
      </c>
      <c r="T605" s="161">
        <v>2.180196</v>
      </c>
      <c r="U605" s="161">
        <v>0</v>
      </c>
      <c r="V605" s="161">
        <v>0</v>
      </c>
      <c r="W605" s="161">
        <v>0</v>
      </c>
      <c r="X605" s="161">
        <v>0</v>
      </c>
      <c r="Y605" s="161"/>
      <c r="Z605" s="162"/>
    </row>
    <row r="606" spans="2:26" hidden="1" outlineLevel="2">
      <c r="B606" s="159" t="str">
        <f t="shared" si="25"/>
        <v>3-Year</v>
      </c>
      <c r="C606" s="174">
        <f t="shared" si="26"/>
        <v>45231</v>
      </c>
      <c r="G606" s="161">
        <v>1.2907500000000001</v>
      </c>
      <c r="H606" s="161">
        <v>1.0083984375000001</v>
      </c>
      <c r="I606" s="161">
        <v>4.5606599999999995</v>
      </c>
      <c r="J606" s="161">
        <v>2.2803299999999997</v>
      </c>
      <c r="K606" s="161">
        <v>0</v>
      </c>
      <c r="L606" s="161">
        <v>0</v>
      </c>
      <c r="M606" s="161">
        <v>0</v>
      </c>
      <c r="N606" s="161">
        <v>0</v>
      </c>
      <c r="O606" s="161">
        <v>0</v>
      </c>
      <c r="P606" s="161">
        <v>0</v>
      </c>
      <c r="Q606" s="161">
        <v>0</v>
      </c>
      <c r="R606" s="161">
        <v>0</v>
      </c>
      <c r="S606" s="161">
        <v>4.1045939999999996</v>
      </c>
      <c r="T606" s="161">
        <v>2.0522969999999998</v>
      </c>
      <c r="U606" s="161">
        <v>0</v>
      </c>
      <c r="V606" s="161">
        <v>0</v>
      </c>
      <c r="W606" s="161">
        <v>0</v>
      </c>
      <c r="X606" s="161">
        <v>0</v>
      </c>
      <c r="Y606" s="161"/>
      <c r="Z606" s="162"/>
    </row>
    <row r="607" spans="2:26" hidden="1" outlineLevel="2">
      <c r="B607" s="159" t="str">
        <f t="shared" si="25"/>
        <v>3-Year</v>
      </c>
      <c r="C607" s="174">
        <f t="shared" si="26"/>
        <v>45261</v>
      </c>
      <c r="G607" s="161">
        <v>1.245625</v>
      </c>
      <c r="H607" s="161">
        <v>0.97314453125</v>
      </c>
      <c r="I607" s="161">
        <v>3.8430000000000004</v>
      </c>
      <c r="J607" s="161">
        <v>1.9215000000000002</v>
      </c>
      <c r="K607" s="161">
        <v>0</v>
      </c>
      <c r="L607" s="161">
        <v>0</v>
      </c>
      <c r="M607" s="161">
        <v>0</v>
      </c>
      <c r="N607" s="161">
        <v>0</v>
      </c>
      <c r="O607" s="161">
        <v>0</v>
      </c>
      <c r="P607" s="161">
        <v>0</v>
      </c>
      <c r="Q607" s="161">
        <v>0</v>
      </c>
      <c r="R607" s="161">
        <v>0</v>
      </c>
      <c r="S607" s="161">
        <v>3.4587000000000003</v>
      </c>
      <c r="T607" s="161">
        <v>1.7293500000000002</v>
      </c>
      <c r="U607" s="161">
        <v>0</v>
      </c>
      <c r="V607" s="161">
        <v>0</v>
      </c>
      <c r="W607" s="161">
        <v>0</v>
      </c>
      <c r="X607" s="161">
        <v>0</v>
      </c>
      <c r="Y607" s="161"/>
      <c r="Z607" s="162"/>
    </row>
    <row r="608" spans="2:26" hidden="1" outlineLevel="2">
      <c r="B608" s="159" t="str">
        <f t="shared" si="25"/>
        <v>3-Year</v>
      </c>
      <c r="C608" s="174">
        <f t="shared" si="26"/>
        <v>45292</v>
      </c>
      <c r="G608" s="161">
        <v>1.3555208333333333</v>
      </c>
      <c r="H608" s="161">
        <v>1.0590006510416665</v>
      </c>
      <c r="I608" s="161">
        <v>2.8607400000000003</v>
      </c>
      <c r="J608" s="161">
        <v>1.4303700000000001</v>
      </c>
      <c r="K608" s="161">
        <v>0</v>
      </c>
      <c r="L608" s="161">
        <v>0</v>
      </c>
      <c r="M608" s="161">
        <v>0</v>
      </c>
      <c r="N608" s="161">
        <v>0</v>
      </c>
      <c r="O608" s="161">
        <v>0</v>
      </c>
      <c r="P608" s="161">
        <v>0</v>
      </c>
      <c r="Q608" s="161">
        <v>1.6439166666666662</v>
      </c>
      <c r="R608" s="161">
        <v>1.6439166666666662</v>
      </c>
      <c r="S608" s="161">
        <v>2.5746660000000001</v>
      </c>
      <c r="T608" s="161">
        <v>1.2873330000000001</v>
      </c>
      <c r="U608" s="161">
        <v>0</v>
      </c>
      <c r="V608" s="161">
        <v>0</v>
      </c>
      <c r="W608" s="161">
        <v>0.71071875000000007</v>
      </c>
      <c r="X608" s="161">
        <v>0.35535937500000003</v>
      </c>
      <c r="Y608" s="161"/>
      <c r="Z608" s="162"/>
    </row>
    <row r="609" spans="2:26" hidden="1" outlineLevel="2">
      <c r="B609" s="159" t="str">
        <f t="shared" si="25"/>
        <v>3-Year</v>
      </c>
      <c r="C609" s="174">
        <f t="shared" si="26"/>
        <v>45323</v>
      </c>
      <c r="G609" s="161">
        <v>1.2646250000000001</v>
      </c>
      <c r="H609" s="161">
        <v>0.98798828125000016</v>
      </c>
      <c r="I609" s="161">
        <v>2.8094399999999999</v>
      </c>
      <c r="J609" s="161">
        <v>1.40472</v>
      </c>
      <c r="K609" s="161">
        <v>0</v>
      </c>
      <c r="L609" s="161">
        <v>0</v>
      </c>
      <c r="M609" s="161">
        <v>0</v>
      </c>
      <c r="N609" s="161">
        <v>0</v>
      </c>
      <c r="O609" s="161">
        <v>0</v>
      </c>
      <c r="P609" s="161">
        <v>0</v>
      </c>
      <c r="Q609" s="161">
        <v>1.6044166666666668</v>
      </c>
      <c r="R609" s="161">
        <v>1.6044166666666668</v>
      </c>
      <c r="S609" s="161">
        <v>2.5284960000000001</v>
      </c>
      <c r="T609" s="161">
        <v>1.264248</v>
      </c>
      <c r="U609" s="161">
        <v>0</v>
      </c>
      <c r="V609" s="161">
        <v>0</v>
      </c>
      <c r="W609" s="161">
        <v>0.75290625000000022</v>
      </c>
      <c r="X609" s="161">
        <v>0.37645312500000011</v>
      </c>
      <c r="Y609" s="161"/>
      <c r="Z609" s="162"/>
    </row>
    <row r="610" spans="2:26" hidden="1" outlineLevel="2">
      <c r="B610" s="159" t="str">
        <f t="shared" si="25"/>
        <v>3-Year</v>
      </c>
      <c r="C610" s="174">
        <f t="shared" si="26"/>
        <v>45352</v>
      </c>
      <c r="G610" s="161">
        <v>1.1856249999999997</v>
      </c>
      <c r="H610" s="161">
        <v>0.92626953124999978</v>
      </c>
      <c r="I610" s="161">
        <v>3.3814800000000003</v>
      </c>
      <c r="J610" s="161">
        <v>1.6907400000000001</v>
      </c>
      <c r="K610" s="161">
        <v>0</v>
      </c>
      <c r="L610" s="161">
        <v>0</v>
      </c>
      <c r="M610" s="161">
        <v>0</v>
      </c>
      <c r="N610" s="161">
        <v>0</v>
      </c>
      <c r="O610" s="161">
        <v>0</v>
      </c>
      <c r="P610" s="161">
        <v>0</v>
      </c>
      <c r="Q610" s="161">
        <v>1.375833333333333</v>
      </c>
      <c r="R610" s="161">
        <v>1.375833333333333</v>
      </c>
      <c r="S610" s="161">
        <v>3.0433320000000004</v>
      </c>
      <c r="T610" s="161">
        <v>1.5216660000000002</v>
      </c>
      <c r="U610" s="161">
        <v>0</v>
      </c>
      <c r="V610" s="161">
        <v>0</v>
      </c>
      <c r="W610" s="161">
        <v>0.80325000000000013</v>
      </c>
      <c r="X610" s="161">
        <v>0.40162500000000007</v>
      </c>
      <c r="Y610" s="161"/>
      <c r="Z610" s="162"/>
    </row>
    <row r="611" spans="2:26" hidden="1" outlineLevel="2">
      <c r="B611" s="159" t="str">
        <f t="shared" si="25"/>
        <v>3-Year</v>
      </c>
      <c r="C611" s="174">
        <f t="shared" si="26"/>
        <v>45383</v>
      </c>
      <c r="G611" s="161">
        <v>1.2070000000000001</v>
      </c>
      <c r="H611" s="161">
        <v>0.94296875000000002</v>
      </c>
      <c r="I611" s="161">
        <v>2.9840399999999998</v>
      </c>
      <c r="J611" s="161">
        <v>1.4920199999999999</v>
      </c>
      <c r="K611" s="161">
        <v>0</v>
      </c>
      <c r="L611" s="161">
        <v>0</v>
      </c>
      <c r="M611" s="161">
        <v>0</v>
      </c>
      <c r="N611" s="161">
        <v>0</v>
      </c>
      <c r="O611" s="161">
        <v>0</v>
      </c>
      <c r="P611" s="161">
        <v>0</v>
      </c>
      <c r="Q611" s="161">
        <v>1.4805000000000001</v>
      </c>
      <c r="R611" s="161">
        <v>1.4805000000000001</v>
      </c>
      <c r="S611" s="161">
        <v>2.6856359999999997</v>
      </c>
      <c r="T611" s="161">
        <v>1.3428179999999998</v>
      </c>
      <c r="U611" s="161">
        <v>0</v>
      </c>
      <c r="V611" s="161">
        <v>0</v>
      </c>
      <c r="W611" s="161">
        <v>0.74053125000000009</v>
      </c>
      <c r="X611" s="161">
        <v>0.37026562500000004</v>
      </c>
      <c r="Y611" s="161"/>
      <c r="Z611" s="162"/>
    </row>
    <row r="612" spans="2:26" hidden="1" outlineLevel="2">
      <c r="B612" s="159" t="str">
        <f t="shared" si="25"/>
        <v>3-Year</v>
      </c>
      <c r="C612" s="174">
        <f t="shared" si="26"/>
        <v>45413</v>
      </c>
      <c r="G612" s="161">
        <v>1.059625</v>
      </c>
      <c r="H612" s="161">
        <v>0.82783203125000004</v>
      </c>
      <c r="I612" s="161">
        <v>2.7005400000000002</v>
      </c>
      <c r="J612" s="161">
        <v>1.3502700000000001</v>
      </c>
      <c r="K612" s="161">
        <v>0</v>
      </c>
      <c r="L612" s="161">
        <v>0</v>
      </c>
      <c r="M612" s="161">
        <v>0</v>
      </c>
      <c r="N612" s="161">
        <v>0</v>
      </c>
      <c r="O612" s="161">
        <v>0</v>
      </c>
      <c r="P612" s="161">
        <v>0</v>
      </c>
      <c r="Q612" s="161">
        <v>1.548083333333333</v>
      </c>
      <c r="R612" s="161">
        <v>1.548083333333333</v>
      </c>
      <c r="S612" s="161">
        <v>2.4304860000000001</v>
      </c>
      <c r="T612" s="161">
        <v>1.2152430000000001</v>
      </c>
      <c r="U612" s="161">
        <v>0</v>
      </c>
      <c r="V612" s="161">
        <v>0</v>
      </c>
      <c r="W612" s="161">
        <v>0.73546874999999989</v>
      </c>
      <c r="X612" s="161">
        <v>0.36773437499999995</v>
      </c>
      <c r="Y612" s="161"/>
      <c r="Z612" s="162"/>
    </row>
    <row r="613" spans="2:26" hidden="1" outlineLevel="2">
      <c r="B613" s="159" t="str">
        <f t="shared" si="25"/>
        <v>3-Year</v>
      </c>
      <c r="C613" s="174">
        <f t="shared" si="26"/>
        <v>45444</v>
      </c>
      <c r="G613" s="161">
        <v>1.0667499999999999</v>
      </c>
      <c r="H613" s="161">
        <v>0.83339843749999987</v>
      </c>
      <c r="I613" s="161">
        <v>3.0821400000000003</v>
      </c>
      <c r="J613" s="161">
        <v>1.5410700000000002</v>
      </c>
      <c r="K613" s="161">
        <v>0</v>
      </c>
      <c r="L613" s="161">
        <v>0</v>
      </c>
      <c r="M613" s="161">
        <v>0</v>
      </c>
      <c r="N613" s="161">
        <v>0</v>
      </c>
      <c r="O613" s="161">
        <v>0</v>
      </c>
      <c r="P613" s="161">
        <v>0</v>
      </c>
      <c r="Q613" s="161">
        <v>1.4269166666666668</v>
      </c>
      <c r="R613" s="161">
        <v>1.4269166666666668</v>
      </c>
      <c r="S613" s="161">
        <v>2.7739260000000003</v>
      </c>
      <c r="T613" s="161">
        <v>1.3869630000000002</v>
      </c>
      <c r="U613" s="161">
        <v>0</v>
      </c>
      <c r="V613" s="161">
        <v>0</v>
      </c>
      <c r="W613" s="161">
        <v>0.72646874999999989</v>
      </c>
      <c r="X613" s="161">
        <v>0.36323437499999994</v>
      </c>
      <c r="Y613" s="161"/>
      <c r="Z613" s="162"/>
    </row>
    <row r="614" spans="2:26" hidden="1" outlineLevel="2">
      <c r="B614" s="159" t="str">
        <f t="shared" si="25"/>
        <v>3-Year</v>
      </c>
      <c r="C614" s="174">
        <f t="shared" si="26"/>
        <v>45474</v>
      </c>
      <c r="G614" s="161">
        <v>1.2096250000000004</v>
      </c>
      <c r="H614" s="161">
        <v>0.94501953125000038</v>
      </c>
      <c r="I614" s="161">
        <v>3.3967799999999992</v>
      </c>
      <c r="J614" s="161">
        <v>1.6983899999999996</v>
      </c>
      <c r="K614" s="161">
        <v>0</v>
      </c>
      <c r="L614" s="161">
        <v>0</v>
      </c>
      <c r="M614" s="161">
        <v>0</v>
      </c>
      <c r="N614" s="161">
        <v>0</v>
      </c>
      <c r="O614" s="161">
        <v>0</v>
      </c>
      <c r="P614" s="161">
        <v>0</v>
      </c>
      <c r="Q614" s="161">
        <v>1.4662499999999998</v>
      </c>
      <c r="R614" s="161">
        <v>1.4662499999999998</v>
      </c>
      <c r="S614" s="161">
        <v>3.0571019999999995</v>
      </c>
      <c r="T614" s="161">
        <v>1.5285509999999998</v>
      </c>
      <c r="U614" s="161">
        <v>0</v>
      </c>
      <c r="V614" s="161">
        <v>0</v>
      </c>
      <c r="W614" s="161">
        <v>0.77006250000000021</v>
      </c>
      <c r="X614" s="161">
        <v>0.3850312500000001</v>
      </c>
      <c r="Y614" s="161"/>
      <c r="Z614" s="162"/>
    </row>
    <row r="615" spans="2:26" hidden="1" outlineLevel="2">
      <c r="B615" s="159" t="str">
        <f t="shared" si="25"/>
        <v>3-Year</v>
      </c>
      <c r="C615" s="174">
        <f t="shared" si="26"/>
        <v>45505</v>
      </c>
      <c r="G615" s="161">
        <v>1.1277500000000003</v>
      </c>
      <c r="H615" s="161">
        <v>0.88105468750000027</v>
      </c>
      <c r="I615" s="161">
        <v>2.9518200000000001</v>
      </c>
      <c r="J615" s="161">
        <v>1.4759100000000001</v>
      </c>
      <c r="K615" s="161">
        <v>0</v>
      </c>
      <c r="L615" s="161">
        <v>0</v>
      </c>
      <c r="M615" s="161">
        <v>0</v>
      </c>
      <c r="N615" s="161">
        <v>0</v>
      </c>
      <c r="O615" s="161">
        <v>0</v>
      </c>
      <c r="P615" s="161">
        <v>0</v>
      </c>
      <c r="Q615" s="161">
        <v>1.5131666666666668</v>
      </c>
      <c r="R615" s="161">
        <v>1.5131666666666668</v>
      </c>
      <c r="S615" s="161">
        <v>2.6566380000000001</v>
      </c>
      <c r="T615" s="161">
        <v>1.328319</v>
      </c>
      <c r="U615" s="161">
        <v>0</v>
      </c>
      <c r="V615" s="161">
        <v>0</v>
      </c>
      <c r="W615" s="161">
        <v>0.77118749999999991</v>
      </c>
      <c r="X615" s="161">
        <v>0.38559374999999996</v>
      </c>
      <c r="Y615" s="161"/>
      <c r="Z615" s="162"/>
    </row>
    <row r="616" spans="2:26" hidden="1" outlineLevel="2">
      <c r="B616" s="159" t="str">
        <f t="shared" si="25"/>
        <v>3-Year</v>
      </c>
      <c r="C616" s="174">
        <f t="shared" si="26"/>
        <v>45536</v>
      </c>
      <c r="G616" s="161">
        <v>1.1078749999999999</v>
      </c>
      <c r="H616" s="161">
        <v>0.86552734374999996</v>
      </c>
      <c r="I616" s="161">
        <v>3.1122000000000005</v>
      </c>
      <c r="J616" s="161">
        <v>1.5561000000000003</v>
      </c>
      <c r="K616" s="161">
        <v>0</v>
      </c>
      <c r="L616" s="161">
        <v>0</v>
      </c>
      <c r="M616" s="161">
        <v>0</v>
      </c>
      <c r="N616" s="161">
        <v>0</v>
      </c>
      <c r="O616" s="161">
        <v>0</v>
      </c>
      <c r="P616" s="161">
        <v>0</v>
      </c>
      <c r="Q616" s="161">
        <v>1.5684166666666668</v>
      </c>
      <c r="R616" s="161">
        <v>1.5684166666666668</v>
      </c>
      <c r="S616" s="161">
        <v>2.8009800000000005</v>
      </c>
      <c r="T616" s="161">
        <v>1.4004900000000002</v>
      </c>
      <c r="U616" s="161">
        <v>0</v>
      </c>
      <c r="V616" s="161">
        <v>0</v>
      </c>
      <c r="W616" s="161">
        <v>0.7298437499999999</v>
      </c>
      <c r="X616" s="161">
        <v>0.36492187499999995</v>
      </c>
      <c r="Y616" s="161"/>
      <c r="Z616" s="162"/>
    </row>
    <row r="617" spans="2:26" hidden="1" outlineLevel="2">
      <c r="B617" s="159" t="str">
        <f t="shared" si="25"/>
        <v>3-Year</v>
      </c>
      <c r="C617" s="174">
        <f t="shared" si="26"/>
        <v>45566</v>
      </c>
      <c r="G617" s="161">
        <v>1.2565</v>
      </c>
      <c r="H617" s="161">
        <v>0.98164062499999993</v>
      </c>
      <c r="I617" s="161">
        <v>2.8207800000000005</v>
      </c>
      <c r="J617" s="161">
        <v>1.4103900000000003</v>
      </c>
      <c r="K617" s="161">
        <v>0</v>
      </c>
      <c r="L617" s="161">
        <v>0</v>
      </c>
      <c r="M617" s="161">
        <v>0</v>
      </c>
      <c r="N617" s="161">
        <v>0</v>
      </c>
      <c r="O617" s="161">
        <v>0</v>
      </c>
      <c r="P617" s="161">
        <v>0</v>
      </c>
      <c r="Q617" s="161">
        <v>1.3859166666666665</v>
      </c>
      <c r="R617" s="161">
        <v>1.3859166666666665</v>
      </c>
      <c r="S617" s="161">
        <v>2.5387020000000007</v>
      </c>
      <c r="T617" s="161">
        <v>1.2693510000000003</v>
      </c>
      <c r="U617" s="161">
        <v>0</v>
      </c>
      <c r="V617" s="161">
        <v>0</v>
      </c>
      <c r="W617" s="161">
        <v>0.69046874999999996</v>
      </c>
      <c r="X617" s="161">
        <v>0.34523437499999998</v>
      </c>
      <c r="Y617" s="161"/>
      <c r="Z617" s="162"/>
    </row>
    <row r="618" spans="2:26" hidden="1" outlineLevel="2">
      <c r="B618" s="159" t="str">
        <f t="shared" si="25"/>
        <v>3-Year</v>
      </c>
      <c r="C618" s="174">
        <f t="shared" si="26"/>
        <v>45597</v>
      </c>
      <c r="G618" s="161">
        <v>0.99649999999999994</v>
      </c>
      <c r="H618" s="161">
        <v>0.77851562500000004</v>
      </c>
      <c r="I618" s="161">
        <v>2.8665000000000007</v>
      </c>
      <c r="J618" s="161">
        <v>1.4332500000000004</v>
      </c>
      <c r="K618" s="161">
        <v>0</v>
      </c>
      <c r="L618" s="161">
        <v>0</v>
      </c>
      <c r="M618" s="161">
        <v>0</v>
      </c>
      <c r="N618" s="161">
        <v>0</v>
      </c>
      <c r="O618" s="161">
        <v>0</v>
      </c>
      <c r="P618" s="161">
        <v>0</v>
      </c>
      <c r="Q618" s="161">
        <v>1.7266666666666666</v>
      </c>
      <c r="R618" s="161">
        <v>1.7266666666666666</v>
      </c>
      <c r="S618" s="161">
        <v>2.5798500000000009</v>
      </c>
      <c r="T618" s="161">
        <v>1.2899250000000004</v>
      </c>
      <c r="U618" s="161">
        <v>0</v>
      </c>
      <c r="V618" s="161">
        <v>0</v>
      </c>
      <c r="W618" s="161">
        <v>0.65981250000000002</v>
      </c>
      <c r="X618" s="161">
        <v>0.32990625000000001</v>
      </c>
      <c r="Y618" s="161"/>
      <c r="Z618" s="162"/>
    </row>
    <row r="619" spans="2:26" hidden="1" outlineLevel="2">
      <c r="B619" s="159" t="str">
        <f t="shared" si="25"/>
        <v>3-Year</v>
      </c>
      <c r="C619" s="174">
        <f t="shared" si="26"/>
        <v>45627</v>
      </c>
      <c r="G619" s="161">
        <v>1.00325</v>
      </c>
      <c r="H619" s="161">
        <v>0.78378906249999991</v>
      </c>
      <c r="I619" s="161">
        <v>3.1633199999999997</v>
      </c>
      <c r="J619" s="161">
        <v>1.5816599999999998</v>
      </c>
      <c r="K619" s="161">
        <v>0</v>
      </c>
      <c r="L619" s="161">
        <v>0</v>
      </c>
      <c r="M619" s="161">
        <v>0</v>
      </c>
      <c r="N619" s="161">
        <v>0</v>
      </c>
      <c r="O619" s="161">
        <v>0</v>
      </c>
      <c r="P619" s="161">
        <v>0</v>
      </c>
      <c r="Q619" s="161">
        <v>1.3011666666666666</v>
      </c>
      <c r="R619" s="161">
        <v>1.3011666666666666</v>
      </c>
      <c r="S619" s="161">
        <v>2.8469879999999996</v>
      </c>
      <c r="T619" s="161">
        <v>1.4234939999999998</v>
      </c>
      <c r="U619" s="161">
        <v>0</v>
      </c>
      <c r="V619" s="161">
        <v>0</v>
      </c>
      <c r="W619" s="161">
        <v>0.73631250000000015</v>
      </c>
      <c r="X619" s="161">
        <v>0.36815625000000007</v>
      </c>
      <c r="Y619" s="161"/>
      <c r="Z619" s="162"/>
    </row>
    <row r="620" spans="2:26" hidden="1" outlineLevel="2">
      <c r="B620" s="159" t="str">
        <f t="shared" si="25"/>
        <v>3-Year</v>
      </c>
      <c r="C620" s="174">
        <f t="shared" si="26"/>
        <v>45658</v>
      </c>
      <c r="G620" s="161">
        <v>1.091375</v>
      </c>
      <c r="H620" s="161">
        <v>0.85263671875000002</v>
      </c>
      <c r="I620" s="161">
        <v>2.3598000000000008</v>
      </c>
      <c r="J620" s="161">
        <v>1.1799000000000004</v>
      </c>
      <c r="K620" s="161">
        <v>4.6316249999999997</v>
      </c>
      <c r="L620" s="161">
        <v>3.4737187499999997</v>
      </c>
      <c r="M620" s="161">
        <v>0</v>
      </c>
      <c r="N620" s="161">
        <v>0</v>
      </c>
      <c r="O620" s="161">
        <v>0</v>
      </c>
      <c r="P620" s="161">
        <v>0</v>
      </c>
      <c r="Q620" s="161">
        <v>1.3743333333333332</v>
      </c>
      <c r="R620" s="161">
        <v>1.3743333333333332</v>
      </c>
      <c r="S620" s="161">
        <v>2.1238200000000007</v>
      </c>
      <c r="T620" s="161">
        <v>1.0619100000000004</v>
      </c>
      <c r="U620" s="161">
        <v>0</v>
      </c>
      <c r="V620" s="161">
        <v>0</v>
      </c>
      <c r="W620" s="161">
        <v>0.72618749999999999</v>
      </c>
      <c r="X620" s="161">
        <v>0.36309374999999999</v>
      </c>
      <c r="Y620" s="161"/>
      <c r="Z620" s="162"/>
    </row>
    <row r="621" spans="2:26" hidden="1" outlineLevel="2">
      <c r="B621" s="159" t="str">
        <f t="shared" si="25"/>
        <v>3-Year</v>
      </c>
      <c r="C621" s="174">
        <f t="shared" si="26"/>
        <v>45689</v>
      </c>
      <c r="G621" s="161">
        <v>1.0781250000000002</v>
      </c>
      <c r="H621" s="161">
        <v>0.84228515625000011</v>
      </c>
      <c r="I621" s="161">
        <v>2.2865400000000005</v>
      </c>
      <c r="J621" s="161">
        <v>1.1432700000000002</v>
      </c>
      <c r="K621" s="161">
        <v>5.2482499999999996</v>
      </c>
      <c r="L621" s="161">
        <v>3.9361875</v>
      </c>
      <c r="M621" s="161">
        <v>0</v>
      </c>
      <c r="N621" s="161">
        <v>0</v>
      </c>
      <c r="O621" s="161">
        <v>0</v>
      </c>
      <c r="P621" s="161">
        <v>0</v>
      </c>
      <c r="Q621" s="161">
        <v>1.29775</v>
      </c>
      <c r="R621" s="161">
        <v>1.29775</v>
      </c>
      <c r="S621" s="161">
        <v>2.0578860000000003</v>
      </c>
      <c r="T621" s="161">
        <v>1.0289430000000002</v>
      </c>
      <c r="U621" s="161">
        <v>0</v>
      </c>
      <c r="V621" s="161">
        <v>0</v>
      </c>
      <c r="W621" s="161">
        <v>0.67162499999999992</v>
      </c>
      <c r="X621" s="161">
        <v>0.33581249999999996</v>
      </c>
      <c r="Y621" s="161"/>
      <c r="Z621" s="162"/>
    </row>
    <row r="622" spans="2:26" hidden="1" outlineLevel="2">
      <c r="B622" s="159" t="str">
        <f t="shared" si="25"/>
        <v>3-Year</v>
      </c>
      <c r="C622" s="174">
        <f t="shared" si="26"/>
        <v>45717</v>
      </c>
      <c r="G622" s="161">
        <v>1.0178749999999999</v>
      </c>
      <c r="H622" s="161">
        <v>0.79521484374999996</v>
      </c>
      <c r="I622" s="161">
        <v>2.5642799999999997</v>
      </c>
      <c r="J622" s="161">
        <v>1.2821399999999998</v>
      </c>
      <c r="K622" s="161">
        <v>5.1715</v>
      </c>
      <c r="L622" s="161">
        <v>3.878625</v>
      </c>
      <c r="M622" s="161">
        <v>0</v>
      </c>
      <c r="N622" s="161">
        <v>0</v>
      </c>
      <c r="O622" s="161">
        <v>0</v>
      </c>
      <c r="P622" s="161">
        <v>0</v>
      </c>
      <c r="Q622" s="161">
        <v>1.4497499999999999</v>
      </c>
      <c r="R622" s="161">
        <v>1.4497499999999999</v>
      </c>
      <c r="S622" s="161">
        <v>2.3078519999999996</v>
      </c>
      <c r="T622" s="161">
        <v>1.1539259999999998</v>
      </c>
      <c r="U622" s="161">
        <v>0</v>
      </c>
      <c r="V622" s="161">
        <v>0</v>
      </c>
      <c r="W622" s="161">
        <v>0.7436250000000002</v>
      </c>
      <c r="X622" s="161">
        <v>0.3718125000000001</v>
      </c>
      <c r="Y622" s="161"/>
      <c r="Z622" s="162"/>
    </row>
    <row r="623" spans="2:26" hidden="1" outlineLevel="2">
      <c r="B623" s="159" t="str">
        <f t="shared" si="25"/>
        <v>3-Year</v>
      </c>
      <c r="C623" s="174">
        <f t="shared" si="26"/>
        <v>45748</v>
      </c>
      <c r="G623" s="161">
        <v>1.1736250000000004</v>
      </c>
      <c r="H623" s="161">
        <v>0.91689453125000031</v>
      </c>
      <c r="I623" s="161">
        <v>2.2624200000000001</v>
      </c>
      <c r="J623" s="161">
        <v>1.13121</v>
      </c>
      <c r="K623" s="161">
        <v>5.0225</v>
      </c>
      <c r="L623" s="161">
        <v>3.7668749999999998</v>
      </c>
      <c r="M623" s="161">
        <v>0</v>
      </c>
      <c r="N623" s="161">
        <v>0</v>
      </c>
      <c r="O623" s="161">
        <v>0</v>
      </c>
      <c r="P623" s="161">
        <v>0</v>
      </c>
      <c r="Q623" s="161">
        <v>1.3554999999999997</v>
      </c>
      <c r="R623" s="161">
        <v>1.3554999999999997</v>
      </c>
      <c r="S623" s="161">
        <v>2.036178</v>
      </c>
      <c r="T623" s="161">
        <v>1.018089</v>
      </c>
      <c r="U623" s="161">
        <v>0</v>
      </c>
      <c r="V623" s="161">
        <v>0</v>
      </c>
      <c r="W623" s="161">
        <v>0.63337500000000002</v>
      </c>
      <c r="X623" s="161">
        <v>0.31668750000000001</v>
      </c>
      <c r="Y623" s="161"/>
      <c r="Z623" s="162"/>
    </row>
    <row r="624" spans="2:26" hidden="1" outlineLevel="2">
      <c r="B624" s="159" t="str">
        <f t="shared" si="25"/>
        <v>3-Year</v>
      </c>
      <c r="C624" s="174">
        <f t="shared" si="26"/>
        <v>45778</v>
      </c>
      <c r="G624" s="161">
        <v>1.1381249999999998</v>
      </c>
      <c r="H624" s="161">
        <v>0.88916015624999978</v>
      </c>
      <c r="I624" s="161">
        <v>2.3407199999999997</v>
      </c>
      <c r="J624" s="161">
        <v>1.1703599999999998</v>
      </c>
      <c r="K624" s="161">
        <v>4.6825000000000001</v>
      </c>
      <c r="L624" s="161">
        <v>3.5118749999999999</v>
      </c>
      <c r="M624" s="161">
        <v>0</v>
      </c>
      <c r="N624" s="161">
        <v>0</v>
      </c>
      <c r="O624" s="161">
        <v>0</v>
      </c>
      <c r="P624" s="161">
        <v>0</v>
      </c>
      <c r="Q624" s="161">
        <v>1.3831666666666667</v>
      </c>
      <c r="R624" s="161">
        <v>1.3831666666666667</v>
      </c>
      <c r="S624" s="161">
        <v>2.1066479999999999</v>
      </c>
      <c r="T624" s="161">
        <v>1.0533239999999999</v>
      </c>
      <c r="U624" s="161">
        <v>0</v>
      </c>
      <c r="V624" s="161">
        <v>0</v>
      </c>
      <c r="W624" s="161">
        <v>0.71606250000000005</v>
      </c>
      <c r="X624" s="161">
        <v>0.35803125000000002</v>
      </c>
      <c r="Y624" s="161"/>
      <c r="Z624" s="162"/>
    </row>
    <row r="625" spans="2:26" hidden="1" outlineLevel="2">
      <c r="B625" s="159" t="str">
        <f t="shared" si="25"/>
        <v>3-Year</v>
      </c>
      <c r="C625" s="174">
        <f t="shared" si="26"/>
        <v>45809</v>
      </c>
      <c r="G625" s="161">
        <v>1.0297499999999999</v>
      </c>
      <c r="H625" s="161">
        <v>0.80449218749999996</v>
      </c>
      <c r="I625" s="161">
        <v>2.3731199999999997</v>
      </c>
      <c r="J625" s="161">
        <v>1.1865599999999998</v>
      </c>
      <c r="K625" s="161">
        <v>4.6022500000000006</v>
      </c>
      <c r="L625" s="161">
        <v>3.4516875000000002</v>
      </c>
      <c r="M625" s="161">
        <v>0</v>
      </c>
      <c r="N625" s="161">
        <v>0</v>
      </c>
      <c r="O625" s="161">
        <v>0</v>
      </c>
      <c r="P625" s="161">
        <v>0</v>
      </c>
      <c r="Q625" s="161">
        <v>1.3429166666666668</v>
      </c>
      <c r="R625" s="161">
        <v>1.3429166666666668</v>
      </c>
      <c r="S625" s="161">
        <v>2.1358079999999999</v>
      </c>
      <c r="T625" s="161">
        <v>1.067904</v>
      </c>
      <c r="U625" s="161">
        <v>0</v>
      </c>
      <c r="V625" s="161">
        <v>0</v>
      </c>
      <c r="W625" s="161">
        <v>0.66375000000000006</v>
      </c>
      <c r="X625" s="161">
        <v>0.33187500000000003</v>
      </c>
      <c r="Y625" s="161"/>
      <c r="Z625" s="162"/>
    </row>
    <row r="626" spans="2:26" hidden="1" outlineLevel="2">
      <c r="B626" s="159" t="str">
        <f t="shared" si="25"/>
        <v>3-Year</v>
      </c>
      <c r="C626" s="174">
        <f t="shared" si="26"/>
        <v>45839</v>
      </c>
      <c r="G626" s="161">
        <v>1.2203749999999998</v>
      </c>
      <c r="H626" s="161">
        <v>0.95341796874999984</v>
      </c>
      <c r="I626" s="161">
        <v>2.4651000000000001</v>
      </c>
      <c r="J626" s="161">
        <v>1.23255</v>
      </c>
      <c r="K626" s="161">
        <v>4.5271249999999998</v>
      </c>
      <c r="L626" s="161">
        <v>3.3953437499999999</v>
      </c>
      <c r="M626" s="161">
        <v>0</v>
      </c>
      <c r="N626" s="161">
        <v>0</v>
      </c>
      <c r="O626" s="161">
        <v>0</v>
      </c>
      <c r="P626" s="161">
        <v>0</v>
      </c>
      <c r="Q626" s="161">
        <v>1.393</v>
      </c>
      <c r="R626" s="161">
        <v>1.393</v>
      </c>
      <c r="S626" s="161">
        <v>2.2185900000000003</v>
      </c>
      <c r="T626" s="161">
        <v>1.1092950000000001</v>
      </c>
      <c r="U626" s="161">
        <v>0</v>
      </c>
      <c r="V626" s="161">
        <v>0</v>
      </c>
      <c r="W626" s="161">
        <v>0.7115625000000001</v>
      </c>
      <c r="X626" s="161">
        <v>0.35578125000000005</v>
      </c>
      <c r="Y626" s="161"/>
      <c r="Z626" s="162"/>
    </row>
    <row r="627" spans="2:26" hidden="1" outlineLevel="2">
      <c r="B627" s="159" t="str">
        <f t="shared" si="25"/>
        <v>3-Year</v>
      </c>
      <c r="C627" s="174">
        <f t="shared" si="26"/>
        <v>45870</v>
      </c>
      <c r="G627" s="161">
        <v>0.98537500000000011</v>
      </c>
      <c r="H627" s="161">
        <v>0.76982421875000018</v>
      </c>
      <c r="I627" s="161">
        <v>2.8351799999999998</v>
      </c>
      <c r="J627" s="161">
        <v>1.4175899999999999</v>
      </c>
      <c r="K627" s="161">
        <v>4.6407499999999997</v>
      </c>
      <c r="L627" s="161">
        <v>3.4805624999999996</v>
      </c>
      <c r="M627" s="161">
        <v>0</v>
      </c>
      <c r="N627" s="161">
        <v>0</v>
      </c>
      <c r="O627" s="161">
        <v>0</v>
      </c>
      <c r="P627" s="161">
        <v>0</v>
      </c>
      <c r="Q627" s="161">
        <v>1.3684166666666666</v>
      </c>
      <c r="R627" s="161">
        <v>1.3684166666666666</v>
      </c>
      <c r="S627" s="161">
        <v>2.5516619999999999</v>
      </c>
      <c r="T627" s="161">
        <v>1.2758309999999999</v>
      </c>
      <c r="U627" s="161">
        <v>0</v>
      </c>
      <c r="V627" s="161">
        <v>0</v>
      </c>
      <c r="W627" s="161">
        <v>0.74249999999999994</v>
      </c>
      <c r="X627" s="161">
        <v>0.37124999999999997</v>
      </c>
      <c r="Y627" s="161"/>
      <c r="Z627" s="162"/>
    </row>
    <row r="628" spans="2:26" hidden="1" outlineLevel="2">
      <c r="B628" s="159" t="str">
        <f t="shared" si="25"/>
        <v>3-Year</v>
      </c>
      <c r="C628" s="174">
        <f t="shared" si="26"/>
        <v>45901</v>
      </c>
      <c r="G628" s="161">
        <v>0</v>
      </c>
      <c r="H628" s="161">
        <v>0</v>
      </c>
      <c r="I628" s="161">
        <v>0</v>
      </c>
      <c r="J628" s="161">
        <v>0</v>
      </c>
      <c r="K628" s="161">
        <v>0</v>
      </c>
      <c r="L628" s="161">
        <v>0</v>
      </c>
      <c r="M628" s="161">
        <v>0</v>
      </c>
      <c r="N628" s="161">
        <v>0</v>
      </c>
      <c r="O628" s="161">
        <v>0</v>
      </c>
      <c r="P628" s="161">
        <v>0</v>
      </c>
      <c r="Q628" s="161">
        <v>0</v>
      </c>
      <c r="R628" s="161">
        <v>0</v>
      </c>
      <c r="S628" s="161">
        <v>0</v>
      </c>
      <c r="T628" s="161">
        <v>0</v>
      </c>
      <c r="U628" s="161">
        <v>0</v>
      </c>
      <c r="V628" s="161">
        <v>0</v>
      </c>
      <c r="W628" s="161">
        <v>0</v>
      </c>
      <c r="X628" s="161">
        <v>0</v>
      </c>
      <c r="Y628" s="161"/>
      <c r="Z628" s="162"/>
    </row>
    <row r="629" spans="2:26" hidden="1" outlineLevel="2">
      <c r="B629" s="159" t="str">
        <f t="shared" si="25"/>
        <v>3-Year</v>
      </c>
      <c r="C629" s="174">
        <f t="shared" si="26"/>
        <v>45931</v>
      </c>
      <c r="G629" s="161">
        <v>0</v>
      </c>
      <c r="H629" s="161">
        <v>0</v>
      </c>
      <c r="I629" s="161">
        <v>0</v>
      </c>
      <c r="J629" s="161">
        <v>0</v>
      </c>
      <c r="K629" s="161">
        <v>0</v>
      </c>
      <c r="L629" s="161">
        <v>0</v>
      </c>
      <c r="M629" s="161">
        <v>0</v>
      </c>
      <c r="N629" s="161">
        <v>0</v>
      </c>
      <c r="O629" s="161">
        <v>0</v>
      </c>
      <c r="P629" s="161">
        <v>0</v>
      </c>
      <c r="Q629" s="161">
        <v>0</v>
      </c>
      <c r="R629" s="161">
        <v>0</v>
      </c>
      <c r="S629" s="161">
        <v>0</v>
      </c>
      <c r="T629" s="161">
        <v>0</v>
      </c>
      <c r="U629" s="161">
        <v>0</v>
      </c>
      <c r="V629" s="161">
        <v>0</v>
      </c>
      <c r="W629" s="161">
        <v>0</v>
      </c>
      <c r="X629" s="161">
        <v>0</v>
      </c>
      <c r="Y629" s="161"/>
      <c r="Z629" s="162"/>
    </row>
    <row r="630" spans="2:26" hidden="1" outlineLevel="2">
      <c r="B630" s="159" t="str">
        <f t="shared" si="25"/>
        <v>3-Year</v>
      </c>
      <c r="C630" s="174">
        <f t="shared" si="26"/>
        <v>45962</v>
      </c>
      <c r="G630" s="161">
        <v>0</v>
      </c>
      <c r="H630" s="161">
        <v>0</v>
      </c>
      <c r="I630" s="161">
        <v>0</v>
      </c>
      <c r="J630" s="161">
        <v>0</v>
      </c>
      <c r="K630" s="161">
        <v>0</v>
      </c>
      <c r="L630" s="161">
        <v>0</v>
      </c>
      <c r="M630" s="161">
        <v>0</v>
      </c>
      <c r="N630" s="161">
        <v>0</v>
      </c>
      <c r="O630" s="161">
        <v>0</v>
      </c>
      <c r="P630" s="161">
        <v>0</v>
      </c>
      <c r="Q630" s="161">
        <v>0</v>
      </c>
      <c r="R630" s="161">
        <v>0</v>
      </c>
      <c r="S630" s="161">
        <v>0</v>
      </c>
      <c r="T630" s="161">
        <v>0</v>
      </c>
      <c r="U630" s="161">
        <v>0</v>
      </c>
      <c r="V630" s="161">
        <v>0</v>
      </c>
      <c r="W630" s="161">
        <v>0</v>
      </c>
      <c r="X630" s="161">
        <v>0</v>
      </c>
      <c r="Y630" s="161"/>
      <c r="Z630" s="162"/>
    </row>
    <row r="631" spans="2:26" hidden="1" outlineLevel="2">
      <c r="B631" s="159" t="str">
        <f t="shared" si="25"/>
        <v>3-Year</v>
      </c>
      <c r="C631" s="174">
        <f t="shared" si="26"/>
        <v>45992</v>
      </c>
      <c r="G631" s="161">
        <v>0</v>
      </c>
      <c r="H631" s="161">
        <v>0</v>
      </c>
      <c r="I631" s="161">
        <v>0</v>
      </c>
      <c r="J631" s="161">
        <v>0</v>
      </c>
      <c r="K631" s="161">
        <v>0</v>
      </c>
      <c r="L631" s="161">
        <v>0</v>
      </c>
      <c r="M631" s="161">
        <v>0</v>
      </c>
      <c r="N631" s="161">
        <v>0</v>
      </c>
      <c r="O631" s="161">
        <v>0</v>
      </c>
      <c r="P631" s="161">
        <v>0</v>
      </c>
      <c r="Q631" s="161">
        <v>0</v>
      </c>
      <c r="R631" s="161">
        <v>0</v>
      </c>
      <c r="S631" s="161">
        <v>0</v>
      </c>
      <c r="T631" s="161">
        <v>0</v>
      </c>
      <c r="U631" s="161">
        <v>0</v>
      </c>
      <c r="V631" s="161">
        <v>0</v>
      </c>
      <c r="W631" s="161">
        <v>0</v>
      </c>
      <c r="X631" s="161">
        <v>0</v>
      </c>
      <c r="Y631" s="161"/>
      <c r="Z631" s="162"/>
    </row>
    <row r="632" spans="2:26" hidden="1" outlineLevel="2">
      <c r="B632" s="159" t="str">
        <f t="shared" si="25"/>
        <v>3-Year</v>
      </c>
      <c r="C632" s="174">
        <f t="shared" si="26"/>
        <v>46023</v>
      </c>
      <c r="G632" s="161">
        <v>0</v>
      </c>
      <c r="H632" s="161">
        <v>0</v>
      </c>
      <c r="I632" s="161">
        <v>0</v>
      </c>
      <c r="J632" s="161">
        <v>0</v>
      </c>
      <c r="K632" s="161">
        <v>0</v>
      </c>
      <c r="L632" s="161">
        <v>0</v>
      </c>
      <c r="M632" s="161">
        <v>10</v>
      </c>
      <c r="N632" s="161">
        <v>7.5</v>
      </c>
      <c r="O632" s="161">
        <v>0</v>
      </c>
      <c r="P632" s="161">
        <v>0</v>
      </c>
      <c r="Q632" s="161">
        <v>0</v>
      </c>
      <c r="R632" s="161">
        <v>0</v>
      </c>
      <c r="S632" s="161">
        <v>0</v>
      </c>
      <c r="T632" s="161">
        <v>0</v>
      </c>
      <c r="U632" s="161">
        <v>7.5</v>
      </c>
      <c r="V632" s="161">
        <v>6</v>
      </c>
      <c r="W632" s="161">
        <v>0</v>
      </c>
      <c r="X632" s="161">
        <v>0</v>
      </c>
      <c r="Y632" s="161"/>
      <c r="Z632" s="162"/>
    </row>
    <row r="633" spans="2:26" hidden="1" outlineLevel="2">
      <c r="B633" s="159" t="str">
        <f t="shared" si="25"/>
        <v>3-Year</v>
      </c>
      <c r="C633" s="174">
        <f t="shared" si="26"/>
        <v>46054</v>
      </c>
      <c r="G633" s="161">
        <v>0</v>
      </c>
      <c r="H633" s="161">
        <v>0</v>
      </c>
      <c r="I633" s="161">
        <v>0</v>
      </c>
      <c r="J633" s="161">
        <v>0</v>
      </c>
      <c r="K633" s="161">
        <v>0</v>
      </c>
      <c r="L633" s="161">
        <v>0</v>
      </c>
      <c r="M633" s="161">
        <v>10</v>
      </c>
      <c r="N633" s="161">
        <v>7.5</v>
      </c>
      <c r="O633" s="161">
        <v>0</v>
      </c>
      <c r="P633" s="161">
        <v>0</v>
      </c>
      <c r="Q633" s="161">
        <v>0</v>
      </c>
      <c r="R633" s="161">
        <v>0</v>
      </c>
      <c r="S633" s="161">
        <v>0</v>
      </c>
      <c r="T633" s="161">
        <v>0</v>
      </c>
      <c r="U633" s="161">
        <v>7.5</v>
      </c>
      <c r="V633" s="161">
        <v>6</v>
      </c>
      <c r="W633" s="161">
        <v>0</v>
      </c>
      <c r="X633" s="161">
        <v>0</v>
      </c>
      <c r="Y633" s="161"/>
      <c r="Z633" s="162"/>
    </row>
    <row r="634" spans="2:26" hidden="1" outlineLevel="2">
      <c r="B634" s="159" t="str">
        <f t="shared" ref="B634:B697" si="27">$C$568</f>
        <v>3-Year</v>
      </c>
      <c r="C634" s="174">
        <f t="shared" si="26"/>
        <v>46082</v>
      </c>
      <c r="G634" s="161">
        <v>0</v>
      </c>
      <c r="H634" s="161">
        <v>0</v>
      </c>
      <c r="I634" s="161">
        <v>0</v>
      </c>
      <c r="J634" s="161">
        <v>0</v>
      </c>
      <c r="K634" s="161">
        <v>0</v>
      </c>
      <c r="L634" s="161">
        <v>0</v>
      </c>
      <c r="M634" s="161">
        <v>10</v>
      </c>
      <c r="N634" s="161">
        <v>7.5</v>
      </c>
      <c r="O634" s="161">
        <v>0</v>
      </c>
      <c r="P634" s="161">
        <v>0</v>
      </c>
      <c r="Q634" s="161">
        <v>0</v>
      </c>
      <c r="R634" s="161">
        <v>0</v>
      </c>
      <c r="S634" s="161">
        <v>0</v>
      </c>
      <c r="T634" s="161">
        <v>0</v>
      </c>
      <c r="U634" s="161">
        <v>7.5</v>
      </c>
      <c r="V634" s="161">
        <v>6</v>
      </c>
      <c r="W634" s="161">
        <v>0</v>
      </c>
      <c r="X634" s="161">
        <v>0</v>
      </c>
      <c r="Y634" s="161"/>
      <c r="Z634" s="162"/>
    </row>
    <row r="635" spans="2:26" hidden="1" outlineLevel="2">
      <c r="B635" s="159" t="str">
        <f t="shared" si="27"/>
        <v>3-Year</v>
      </c>
      <c r="C635" s="174">
        <f t="shared" si="26"/>
        <v>46113</v>
      </c>
      <c r="G635" s="161">
        <v>0</v>
      </c>
      <c r="H635" s="161">
        <v>0</v>
      </c>
      <c r="I635" s="161">
        <v>0</v>
      </c>
      <c r="J635" s="161">
        <v>0</v>
      </c>
      <c r="K635" s="161">
        <v>0</v>
      </c>
      <c r="L635" s="161">
        <v>0</v>
      </c>
      <c r="M635" s="161">
        <v>10</v>
      </c>
      <c r="N635" s="161">
        <v>7.5</v>
      </c>
      <c r="O635" s="161">
        <v>0</v>
      </c>
      <c r="P635" s="161">
        <v>0</v>
      </c>
      <c r="Q635" s="161">
        <v>0</v>
      </c>
      <c r="R635" s="161">
        <v>0</v>
      </c>
      <c r="S635" s="161">
        <v>0</v>
      </c>
      <c r="T635" s="161">
        <v>0</v>
      </c>
      <c r="U635" s="161">
        <v>7.5</v>
      </c>
      <c r="V635" s="161">
        <v>6</v>
      </c>
      <c r="W635" s="161">
        <v>0</v>
      </c>
      <c r="X635" s="161">
        <v>0</v>
      </c>
      <c r="Y635" s="161"/>
      <c r="Z635" s="162"/>
    </row>
    <row r="636" spans="2:26" hidden="1" outlineLevel="2">
      <c r="B636" s="159" t="str">
        <f t="shared" si="27"/>
        <v>3-Year</v>
      </c>
      <c r="C636" s="174">
        <f t="shared" si="26"/>
        <v>46143</v>
      </c>
      <c r="G636" s="161">
        <v>0</v>
      </c>
      <c r="H636" s="161">
        <v>0</v>
      </c>
      <c r="I636" s="161">
        <v>0</v>
      </c>
      <c r="J636" s="161">
        <v>0</v>
      </c>
      <c r="K636" s="161">
        <v>0</v>
      </c>
      <c r="L636" s="161">
        <v>0</v>
      </c>
      <c r="M636" s="161">
        <v>10</v>
      </c>
      <c r="N636" s="161">
        <v>7.5</v>
      </c>
      <c r="O636" s="161">
        <v>0</v>
      </c>
      <c r="P636" s="161">
        <v>0</v>
      </c>
      <c r="Q636" s="161">
        <v>0</v>
      </c>
      <c r="R636" s="161">
        <v>0</v>
      </c>
      <c r="S636" s="161">
        <v>0</v>
      </c>
      <c r="T636" s="161">
        <v>0</v>
      </c>
      <c r="U636" s="161">
        <v>7.5</v>
      </c>
      <c r="V636" s="161">
        <v>6</v>
      </c>
      <c r="W636" s="161">
        <v>0</v>
      </c>
      <c r="X636" s="161">
        <v>0</v>
      </c>
      <c r="Y636" s="161"/>
      <c r="Z636" s="162"/>
    </row>
    <row r="637" spans="2:26" hidden="1" outlineLevel="2">
      <c r="B637" s="159" t="str">
        <f t="shared" si="27"/>
        <v>3-Year</v>
      </c>
      <c r="C637" s="174">
        <f t="shared" si="26"/>
        <v>46174</v>
      </c>
      <c r="G637" s="161">
        <v>0</v>
      </c>
      <c r="H637" s="161">
        <v>0</v>
      </c>
      <c r="I637" s="161">
        <v>0</v>
      </c>
      <c r="J637" s="161">
        <v>0</v>
      </c>
      <c r="K637" s="161">
        <v>0</v>
      </c>
      <c r="L637" s="161">
        <v>0</v>
      </c>
      <c r="M637" s="161">
        <v>10</v>
      </c>
      <c r="N637" s="161">
        <v>7.5</v>
      </c>
      <c r="O637" s="161">
        <v>0</v>
      </c>
      <c r="P637" s="161">
        <v>0</v>
      </c>
      <c r="Q637" s="161">
        <v>0</v>
      </c>
      <c r="R637" s="161">
        <v>0</v>
      </c>
      <c r="S637" s="161">
        <v>0</v>
      </c>
      <c r="T637" s="161">
        <v>0</v>
      </c>
      <c r="U637" s="161">
        <v>7.5</v>
      </c>
      <c r="V637" s="161">
        <v>6</v>
      </c>
      <c r="W637" s="161">
        <v>0</v>
      </c>
      <c r="X637" s="161">
        <v>0</v>
      </c>
      <c r="Y637" s="161"/>
      <c r="Z637" s="162"/>
    </row>
    <row r="638" spans="2:26" hidden="1" outlineLevel="2">
      <c r="B638" s="159" t="str">
        <f t="shared" si="27"/>
        <v>3-Year</v>
      </c>
      <c r="C638" s="174">
        <f t="shared" ref="C638:C701" si="28">EDATE(C637,1)</f>
        <v>46204</v>
      </c>
      <c r="G638" s="161">
        <v>0</v>
      </c>
      <c r="H638" s="161">
        <v>0</v>
      </c>
      <c r="I638" s="161">
        <v>0</v>
      </c>
      <c r="J638" s="161">
        <v>0</v>
      </c>
      <c r="K638" s="161">
        <v>0</v>
      </c>
      <c r="L638" s="161">
        <v>0</v>
      </c>
      <c r="M638" s="161">
        <v>10</v>
      </c>
      <c r="N638" s="161">
        <v>7.5</v>
      </c>
      <c r="O638" s="161">
        <v>0</v>
      </c>
      <c r="P638" s="161">
        <v>0</v>
      </c>
      <c r="Q638" s="161">
        <v>0</v>
      </c>
      <c r="R638" s="161">
        <v>0</v>
      </c>
      <c r="S638" s="161">
        <v>0</v>
      </c>
      <c r="T638" s="161">
        <v>0</v>
      </c>
      <c r="U638" s="161">
        <v>7.5</v>
      </c>
      <c r="V638" s="161">
        <v>6</v>
      </c>
      <c r="W638" s="161">
        <v>0</v>
      </c>
      <c r="X638" s="161">
        <v>0</v>
      </c>
      <c r="Y638" s="161"/>
      <c r="Z638" s="162"/>
    </row>
    <row r="639" spans="2:26" hidden="1" outlineLevel="2">
      <c r="B639" s="159" t="str">
        <f t="shared" si="27"/>
        <v>3-Year</v>
      </c>
      <c r="C639" s="174">
        <f t="shared" si="28"/>
        <v>46235</v>
      </c>
      <c r="G639" s="161">
        <v>0</v>
      </c>
      <c r="H639" s="161">
        <v>0</v>
      </c>
      <c r="I639" s="161">
        <v>0</v>
      </c>
      <c r="J639" s="161">
        <v>0</v>
      </c>
      <c r="K639" s="161">
        <v>0</v>
      </c>
      <c r="L639" s="161">
        <v>0</v>
      </c>
      <c r="M639" s="161">
        <v>10</v>
      </c>
      <c r="N639" s="161">
        <v>7.5</v>
      </c>
      <c r="O639" s="161">
        <v>0</v>
      </c>
      <c r="P639" s="161">
        <v>0</v>
      </c>
      <c r="Q639" s="161">
        <v>0</v>
      </c>
      <c r="R639" s="161">
        <v>0</v>
      </c>
      <c r="S639" s="161">
        <v>0</v>
      </c>
      <c r="T639" s="161">
        <v>0</v>
      </c>
      <c r="U639" s="161">
        <v>7.5</v>
      </c>
      <c r="V639" s="161">
        <v>6</v>
      </c>
      <c r="W639" s="161">
        <v>0</v>
      </c>
      <c r="X639" s="161">
        <v>0</v>
      </c>
      <c r="Y639" s="161"/>
      <c r="Z639" s="162"/>
    </row>
    <row r="640" spans="2:26" hidden="1" outlineLevel="2">
      <c r="B640" s="159" t="str">
        <f t="shared" si="27"/>
        <v>3-Year</v>
      </c>
      <c r="C640" s="174">
        <f t="shared" si="28"/>
        <v>46266</v>
      </c>
      <c r="G640" s="161">
        <v>0</v>
      </c>
      <c r="H640" s="161">
        <v>0</v>
      </c>
      <c r="I640" s="161">
        <v>0</v>
      </c>
      <c r="J640" s="161">
        <v>0</v>
      </c>
      <c r="K640" s="161">
        <v>0</v>
      </c>
      <c r="L640" s="161">
        <v>0</v>
      </c>
      <c r="M640" s="161">
        <v>10</v>
      </c>
      <c r="N640" s="161">
        <v>7.5</v>
      </c>
      <c r="O640" s="161">
        <v>0</v>
      </c>
      <c r="P640" s="161">
        <v>0</v>
      </c>
      <c r="Q640" s="161">
        <v>0</v>
      </c>
      <c r="R640" s="161">
        <v>0</v>
      </c>
      <c r="S640" s="161">
        <v>0</v>
      </c>
      <c r="T640" s="161">
        <v>0</v>
      </c>
      <c r="U640" s="161">
        <v>7.5</v>
      </c>
      <c r="V640" s="161">
        <v>6</v>
      </c>
      <c r="W640" s="161">
        <v>0</v>
      </c>
      <c r="X640" s="161">
        <v>0</v>
      </c>
      <c r="Y640" s="161"/>
      <c r="Z640" s="162"/>
    </row>
    <row r="641" spans="2:26" hidden="1" outlineLevel="2">
      <c r="B641" s="159" t="str">
        <f t="shared" si="27"/>
        <v>3-Year</v>
      </c>
      <c r="C641" s="174">
        <f t="shared" si="28"/>
        <v>46296</v>
      </c>
      <c r="G641" s="161">
        <v>0</v>
      </c>
      <c r="H641" s="161">
        <v>0</v>
      </c>
      <c r="I641" s="161">
        <v>0</v>
      </c>
      <c r="J641" s="161">
        <v>0</v>
      </c>
      <c r="K641" s="161">
        <v>0</v>
      </c>
      <c r="L641" s="161">
        <v>0</v>
      </c>
      <c r="M641" s="161">
        <v>10</v>
      </c>
      <c r="N641" s="161">
        <v>7.5</v>
      </c>
      <c r="O641" s="161">
        <v>0</v>
      </c>
      <c r="P641" s="161">
        <v>0</v>
      </c>
      <c r="Q641" s="161">
        <v>0</v>
      </c>
      <c r="R641" s="161">
        <v>0</v>
      </c>
      <c r="S641" s="161">
        <v>0</v>
      </c>
      <c r="T641" s="161">
        <v>0</v>
      </c>
      <c r="U641" s="161">
        <v>7.5</v>
      </c>
      <c r="V641" s="161">
        <v>6</v>
      </c>
      <c r="W641" s="161">
        <v>0</v>
      </c>
      <c r="X641" s="161">
        <v>0</v>
      </c>
      <c r="Y641" s="161"/>
      <c r="Z641" s="162"/>
    </row>
    <row r="642" spans="2:26" hidden="1" outlineLevel="2">
      <c r="B642" s="159" t="str">
        <f t="shared" si="27"/>
        <v>3-Year</v>
      </c>
      <c r="C642" s="174">
        <f t="shared" si="28"/>
        <v>46327</v>
      </c>
      <c r="G642" s="161">
        <v>0</v>
      </c>
      <c r="H642" s="161">
        <v>0</v>
      </c>
      <c r="I642" s="161">
        <v>0</v>
      </c>
      <c r="J642" s="161">
        <v>0</v>
      </c>
      <c r="K642" s="161">
        <v>0</v>
      </c>
      <c r="L642" s="161">
        <v>0</v>
      </c>
      <c r="M642" s="161">
        <v>10</v>
      </c>
      <c r="N642" s="161">
        <v>7.5</v>
      </c>
      <c r="O642" s="161">
        <v>0</v>
      </c>
      <c r="P642" s="161">
        <v>0</v>
      </c>
      <c r="Q642" s="161">
        <v>0</v>
      </c>
      <c r="R642" s="161">
        <v>0</v>
      </c>
      <c r="S642" s="161">
        <v>0</v>
      </c>
      <c r="T642" s="161">
        <v>0</v>
      </c>
      <c r="U642" s="161">
        <v>7.5</v>
      </c>
      <c r="V642" s="161">
        <v>6</v>
      </c>
      <c r="W642" s="161">
        <v>0</v>
      </c>
      <c r="X642" s="161">
        <v>0</v>
      </c>
      <c r="Y642" s="161"/>
      <c r="Z642" s="162"/>
    </row>
    <row r="643" spans="2:26" hidden="1" outlineLevel="2">
      <c r="B643" s="159" t="str">
        <f t="shared" si="27"/>
        <v>3-Year</v>
      </c>
      <c r="C643" s="174">
        <f t="shared" si="28"/>
        <v>46357</v>
      </c>
      <c r="G643" s="161">
        <v>0</v>
      </c>
      <c r="H643" s="161">
        <v>0</v>
      </c>
      <c r="I643" s="161">
        <v>0</v>
      </c>
      <c r="J643" s="161">
        <v>0</v>
      </c>
      <c r="K643" s="161">
        <v>0</v>
      </c>
      <c r="L643" s="161">
        <v>0</v>
      </c>
      <c r="M643" s="161">
        <v>10</v>
      </c>
      <c r="N643" s="161">
        <v>7.5</v>
      </c>
      <c r="O643" s="161">
        <v>0</v>
      </c>
      <c r="P643" s="161">
        <v>0</v>
      </c>
      <c r="Q643" s="161">
        <v>0</v>
      </c>
      <c r="R643" s="161">
        <v>0</v>
      </c>
      <c r="S643" s="161">
        <v>0</v>
      </c>
      <c r="T643" s="161">
        <v>0</v>
      </c>
      <c r="U643" s="161">
        <v>7.5</v>
      </c>
      <c r="V643" s="161">
        <v>6</v>
      </c>
      <c r="W643" s="161">
        <v>0</v>
      </c>
      <c r="X643" s="161">
        <v>0</v>
      </c>
      <c r="Y643" s="161"/>
      <c r="Z643" s="162"/>
    </row>
    <row r="644" spans="2:26" hidden="1" outlineLevel="2">
      <c r="B644" s="159" t="str">
        <f t="shared" si="27"/>
        <v>3-Year</v>
      </c>
      <c r="C644" s="174">
        <f t="shared" si="28"/>
        <v>46388</v>
      </c>
      <c r="G644" s="161">
        <v>0</v>
      </c>
      <c r="H644" s="161">
        <v>0</v>
      </c>
      <c r="I644" s="161">
        <v>0</v>
      </c>
      <c r="J644" s="161">
        <v>0</v>
      </c>
      <c r="K644" s="161">
        <v>0</v>
      </c>
      <c r="L644" s="161">
        <v>0</v>
      </c>
      <c r="M644" s="161">
        <v>0</v>
      </c>
      <c r="N644" s="161">
        <v>0</v>
      </c>
      <c r="O644" s="161">
        <v>0</v>
      </c>
      <c r="P644" s="161">
        <v>0</v>
      </c>
      <c r="Q644" s="161">
        <v>0</v>
      </c>
      <c r="R644" s="161">
        <v>0</v>
      </c>
      <c r="S644" s="161">
        <v>0</v>
      </c>
      <c r="T644" s="161">
        <v>0</v>
      </c>
      <c r="U644" s="161">
        <v>0</v>
      </c>
      <c r="V644" s="161">
        <v>0</v>
      </c>
      <c r="W644" s="161">
        <v>0</v>
      </c>
      <c r="X644" s="161">
        <v>0</v>
      </c>
      <c r="Y644" s="161"/>
      <c r="Z644" s="162"/>
    </row>
    <row r="645" spans="2:26" hidden="1" outlineLevel="2">
      <c r="B645" s="159" t="str">
        <f t="shared" si="27"/>
        <v>3-Year</v>
      </c>
      <c r="C645" s="174">
        <f t="shared" si="28"/>
        <v>46419</v>
      </c>
      <c r="G645" s="161">
        <v>0</v>
      </c>
      <c r="H645" s="161">
        <v>0</v>
      </c>
      <c r="I645" s="161">
        <v>0</v>
      </c>
      <c r="J645" s="161">
        <v>0</v>
      </c>
      <c r="K645" s="161">
        <v>0</v>
      </c>
      <c r="L645" s="161">
        <v>0</v>
      </c>
      <c r="M645" s="161">
        <v>0</v>
      </c>
      <c r="N645" s="161">
        <v>0</v>
      </c>
      <c r="O645" s="161">
        <v>0</v>
      </c>
      <c r="P645" s="161">
        <v>0</v>
      </c>
      <c r="Q645" s="161">
        <v>0</v>
      </c>
      <c r="R645" s="161">
        <v>0</v>
      </c>
      <c r="S645" s="161">
        <v>0</v>
      </c>
      <c r="T645" s="161">
        <v>0</v>
      </c>
      <c r="U645" s="161">
        <v>0</v>
      </c>
      <c r="V645" s="161">
        <v>0</v>
      </c>
      <c r="W645" s="161">
        <v>0</v>
      </c>
      <c r="X645" s="161">
        <v>0</v>
      </c>
      <c r="Y645" s="161"/>
      <c r="Z645" s="162"/>
    </row>
    <row r="646" spans="2:26" hidden="1" outlineLevel="2">
      <c r="B646" s="159" t="str">
        <f t="shared" si="27"/>
        <v>3-Year</v>
      </c>
      <c r="C646" s="174">
        <f t="shared" si="28"/>
        <v>46447</v>
      </c>
      <c r="G646" s="161">
        <v>0</v>
      </c>
      <c r="H646" s="161">
        <v>0</v>
      </c>
      <c r="I646" s="161">
        <v>0</v>
      </c>
      <c r="J646" s="161">
        <v>0</v>
      </c>
      <c r="K646" s="161">
        <v>0</v>
      </c>
      <c r="L646" s="161">
        <v>0</v>
      </c>
      <c r="M646" s="161">
        <v>0</v>
      </c>
      <c r="N646" s="161">
        <v>0</v>
      </c>
      <c r="O646" s="161">
        <v>0</v>
      </c>
      <c r="P646" s="161">
        <v>0</v>
      </c>
      <c r="Q646" s="161">
        <v>0</v>
      </c>
      <c r="R646" s="161">
        <v>0</v>
      </c>
      <c r="S646" s="161">
        <v>0</v>
      </c>
      <c r="T646" s="161">
        <v>0</v>
      </c>
      <c r="U646" s="161">
        <v>0</v>
      </c>
      <c r="V646" s="161">
        <v>0</v>
      </c>
      <c r="W646" s="161">
        <v>0</v>
      </c>
      <c r="X646" s="161">
        <v>0</v>
      </c>
      <c r="Y646" s="161"/>
      <c r="Z646" s="162"/>
    </row>
    <row r="647" spans="2:26" hidden="1" outlineLevel="2">
      <c r="B647" s="159" t="str">
        <f t="shared" si="27"/>
        <v>3-Year</v>
      </c>
      <c r="C647" s="174">
        <f t="shared" si="28"/>
        <v>46478</v>
      </c>
      <c r="G647" s="161">
        <v>0</v>
      </c>
      <c r="H647" s="161">
        <v>0</v>
      </c>
      <c r="I647" s="161">
        <v>0</v>
      </c>
      <c r="J647" s="161">
        <v>0</v>
      </c>
      <c r="K647" s="161">
        <v>0</v>
      </c>
      <c r="L647" s="161">
        <v>0</v>
      </c>
      <c r="M647" s="161">
        <v>0</v>
      </c>
      <c r="N647" s="161">
        <v>0</v>
      </c>
      <c r="O647" s="161">
        <v>0</v>
      </c>
      <c r="P647" s="161">
        <v>0</v>
      </c>
      <c r="Q647" s="161">
        <v>0</v>
      </c>
      <c r="R647" s="161">
        <v>0</v>
      </c>
      <c r="S647" s="161">
        <v>0</v>
      </c>
      <c r="T647" s="161">
        <v>0</v>
      </c>
      <c r="U647" s="161">
        <v>0</v>
      </c>
      <c r="V647" s="161">
        <v>0</v>
      </c>
      <c r="W647" s="161">
        <v>0</v>
      </c>
      <c r="X647" s="161">
        <v>0</v>
      </c>
      <c r="Y647" s="161"/>
      <c r="Z647" s="162"/>
    </row>
    <row r="648" spans="2:26" hidden="1" outlineLevel="2">
      <c r="B648" s="159" t="str">
        <f t="shared" si="27"/>
        <v>3-Year</v>
      </c>
      <c r="C648" s="174">
        <f t="shared" si="28"/>
        <v>46508</v>
      </c>
      <c r="G648" s="161">
        <v>0</v>
      </c>
      <c r="H648" s="161">
        <v>0</v>
      </c>
      <c r="I648" s="161">
        <v>0</v>
      </c>
      <c r="J648" s="161">
        <v>0</v>
      </c>
      <c r="K648" s="161">
        <v>0</v>
      </c>
      <c r="L648" s="161">
        <v>0</v>
      </c>
      <c r="M648" s="161">
        <v>0</v>
      </c>
      <c r="N648" s="161">
        <v>0</v>
      </c>
      <c r="O648" s="161">
        <v>0</v>
      </c>
      <c r="P648" s="161">
        <v>0</v>
      </c>
      <c r="Q648" s="161">
        <v>0</v>
      </c>
      <c r="R648" s="161">
        <v>0</v>
      </c>
      <c r="S648" s="161">
        <v>0</v>
      </c>
      <c r="T648" s="161">
        <v>0</v>
      </c>
      <c r="U648" s="161">
        <v>0</v>
      </c>
      <c r="V648" s="161">
        <v>0</v>
      </c>
      <c r="W648" s="161">
        <v>0</v>
      </c>
      <c r="X648" s="161">
        <v>0</v>
      </c>
      <c r="Y648" s="161"/>
      <c r="Z648" s="162"/>
    </row>
    <row r="649" spans="2:26" hidden="1" outlineLevel="2">
      <c r="B649" s="159" t="str">
        <f t="shared" si="27"/>
        <v>3-Year</v>
      </c>
      <c r="C649" s="174">
        <f t="shared" si="28"/>
        <v>46539</v>
      </c>
      <c r="G649" s="161">
        <v>0</v>
      </c>
      <c r="H649" s="161">
        <v>0</v>
      </c>
      <c r="I649" s="161">
        <v>0</v>
      </c>
      <c r="J649" s="161">
        <v>0</v>
      </c>
      <c r="K649" s="161">
        <v>0</v>
      </c>
      <c r="L649" s="161">
        <v>0</v>
      </c>
      <c r="M649" s="161">
        <v>0</v>
      </c>
      <c r="N649" s="161">
        <v>0</v>
      </c>
      <c r="O649" s="161">
        <v>16.25</v>
      </c>
      <c r="P649" s="161">
        <v>8.125</v>
      </c>
      <c r="Q649" s="161">
        <v>0</v>
      </c>
      <c r="R649" s="161">
        <v>0</v>
      </c>
      <c r="S649" s="161">
        <v>0</v>
      </c>
      <c r="T649" s="161">
        <v>0</v>
      </c>
      <c r="U649" s="161">
        <v>0</v>
      </c>
      <c r="V649" s="161">
        <v>0</v>
      </c>
      <c r="W649" s="161">
        <v>0</v>
      </c>
      <c r="X649" s="161">
        <v>0</v>
      </c>
      <c r="Y649" s="161"/>
      <c r="Z649" s="162"/>
    </row>
    <row r="650" spans="2:26" hidden="1" outlineLevel="2">
      <c r="B650" s="159" t="str">
        <f t="shared" si="27"/>
        <v>3-Year</v>
      </c>
      <c r="C650" s="174">
        <f t="shared" si="28"/>
        <v>46569</v>
      </c>
      <c r="G650" s="161">
        <v>0</v>
      </c>
      <c r="H650" s="161">
        <v>0</v>
      </c>
      <c r="I650" s="161">
        <v>0</v>
      </c>
      <c r="J650" s="161">
        <v>0</v>
      </c>
      <c r="K650" s="161">
        <v>0</v>
      </c>
      <c r="L650" s="161">
        <v>0</v>
      </c>
      <c r="M650" s="161">
        <v>0</v>
      </c>
      <c r="N650" s="161">
        <v>0</v>
      </c>
      <c r="O650" s="161">
        <v>16.25</v>
      </c>
      <c r="P650" s="161">
        <v>8.125</v>
      </c>
      <c r="Q650" s="161">
        <v>0</v>
      </c>
      <c r="R650" s="161">
        <v>0</v>
      </c>
      <c r="S650" s="161">
        <v>0</v>
      </c>
      <c r="T650" s="161">
        <v>0</v>
      </c>
      <c r="U650" s="161">
        <v>0</v>
      </c>
      <c r="V650" s="161">
        <v>0</v>
      </c>
      <c r="W650" s="161">
        <v>0</v>
      </c>
      <c r="X650" s="161">
        <v>0</v>
      </c>
      <c r="Y650" s="161"/>
      <c r="Z650" s="162"/>
    </row>
    <row r="651" spans="2:26" hidden="1" outlineLevel="2">
      <c r="B651" s="159" t="str">
        <f t="shared" si="27"/>
        <v>3-Year</v>
      </c>
      <c r="C651" s="174">
        <f t="shared" si="28"/>
        <v>46600</v>
      </c>
      <c r="G651" s="161">
        <v>0</v>
      </c>
      <c r="H651" s="161">
        <v>0</v>
      </c>
      <c r="I651" s="161">
        <v>0</v>
      </c>
      <c r="J651" s="161">
        <v>0</v>
      </c>
      <c r="K651" s="161">
        <v>0</v>
      </c>
      <c r="L651" s="161">
        <v>0</v>
      </c>
      <c r="M651" s="161">
        <v>0</v>
      </c>
      <c r="N651" s="161">
        <v>0</v>
      </c>
      <c r="O651" s="161">
        <v>16.25</v>
      </c>
      <c r="P651" s="161">
        <v>8.125</v>
      </c>
      <c r="Q651" s="161">
        <v>0</v>
      </c>
      <c r="R651" s="161">
        <v>0</v>
      </c>
      <c r="S651" s="161">
        <v>0</v>
      </c>
      <c r="T651" s="161">
        <v>0</v>
      </c>
      <c r="U651" s="161">
        <v>0</v>
      </c>
      <c r="V651" s="161">
        <v>0</v>
      </c>
      <c r="W651" s="161">
        <v>0</v>
      </c>
      <c r="X651" s="161">
        <v>0</v>
      </c>
      <c r="Y651" s="161"/>
      <c r="Z651" s="162"/>
    </row>
    <row r="652" spans="2:26" hidden="1" outlineLevel="2">
      <c r="B652" s="159" t="str">
        <f t="shared" si="27"/>
        <v>3-Year</v>
      </c>
      <c r="C652" s="174">
        <f t="shared" si="28"/>
        <v>46631</v>
      </c>
      <c r="G652" s="161">
        <v>0</v>
      </c>
      <c r="H652" s="161">
        <v>0</v>
      </c>
      <c r="I652" s="161">
        <v>0</v>
      </c>
      <c r="J652" s="161">
        <v>0</v>
      </c>
      <c r="K652" s="161">
        <v>0</v>
      </c>
      <c r="L652" s="161">
        <v>0</v>
      </c>
      <c r="M652" s="161">
        <v>0</v>
      </c>
      <c r="N652" s="161">
        <v>0</v>
      </c>
      <c r="O652" s="161">
        <v>16.25</v>
      </c>
      <c r="P652" s="161">
        <v>8.125</v>
      </c>
      <c r="Q652" s="161">
        <v>0</v>
      </c>
      <c r="R652" s="161">
        <v>0</v>
      </c>
      <c r="S652" s="161">
        <v>0</v>
      </c>
      <c r="T652" s="161">
        <v>0</v>
      </c>
      <c r="U652" s="161">
        <v>0</v>
      </c>
      <c r="V652" s="161">
        <v>0</v>
      </c>
      <c r="W652" s="161">
        <v>0</v>
      </c>
      <c r="X652" s="161">
        <v>0</v>
      </c>
      <c r="Y652" s="161"/>
      <c r="Z652" s="162"/>
    </row>
    <row r="653" spans="2:26" hidden="1" outlineLevel="2">
      <c r="B653" s="159" t="str">
        <f t="shared" si="27"/>
        <v>3-Year</v>
      </c>
      <c r="C653" s="174">
        <f t="shared" si="28"/>
        <v>46661</v>
      </c>
      <c r="G653" s="161">
        <v>0</v>
      </c>
      <c r="H653" s="161">
        <v>0</v>
      </c>
      <c r="I653" s="161">
        <v>0</v>
      </c>
      <c r="J653" s="161">
        <v>0</v>
      </c>
      <c r="K653" s="161">
        <v>0</v>
      </c>
      <c r="L653" s="161">
        <v>0</v>
      </c>
      <c r="M653" s="161">
        <v>0</v>
      </c>
      <c r="N653" s="161">
        <v>0</v>
      </c>
      <c r="O653" s="161">
        <v>16.25</v>
      </c>
      <c r="P653" s="161">
        <v>8.125</v>
      </c>
      <c r="Q653" s="161">
        <v>0</v>
      </c>
      <c r="R653" s="161">
        <v>0</v>
      </c>
      <c r="S653" s="161">
        <v>0</v>
      </c>
      <c r="T653" s="161">
        <v>0</v>
      </c>
      <c r="U653" s="161">
        <v>0</v>
      </c>
      <c r="V653" s="161">
        <v>0</v>
      </c>
      <c r="W653" s="161">
        <v>0</v>
      </c>
      <c r="X653" s="161">
        <v>0</v>
      </c>
      <c r="Y653" s="161"/>
      <c r="Z653" s="162"/>
    </row>
    <row r="654" spans="2:26" hidden="1" outlineLevel="2">
      <c r="B654" s="159" t="str">
        <f t="shared" si="27"/>
        <v>3-Year</v>
      </c>
      <c r="C654" s="174">
        <f t="shared" si="28"/>
        <v>46692</v>
      </c>
      <c r="G654" s="161">
        <v>0</v>
      </c>
      <c r="H654" s="161">
        <v>0</v>
      </c>
      <c r="I654" s="161">
        <v>0</v>
      </c>
      <c r="J654" s="161">
        <v>0</v>
      </c>
      <c r="K654" s="161">
        <v>0</v>
      </c>
      <c r="L654" s="161">
        <v>0</v>
      </c>
      <c r="M654" s="161">
        <v>0</v>
      </c>
      <c r="N654" s="161">
        <v>0</v>
      </c>
      <c r="O654" s="161">
        <v>16.25</v>
      </c>
      <c r="P654" s="161">
        <v>8.125</v>
      </c>
      <c r="Q654" s="161">
        <v>0</v>
      </c>
      <c r="R654" s="161">
        <v>0</v>
      </c>
      <c r="S654" s="161">
        <v>0</v>
      </c>
      <c r="T654" s="161">
        <v>0</v>
      </c>
      <c r="U654" s="161">
        <v>0</v>
      </c>
      <c r="V654" s="161">
        <v>0</v>
      </c>
      <c r="W654" s="161">
        <v>0</v>
      </c>
      <c r="X654" s="161">
        <v>0</v>
      </c>
      <c r="Y654" s="161"/>
      <c r="Z654" s="162"/>
    </row>
    <row r="655" spans="2:26" hidden="1" outlineLevel="2">
      <c r="B655" s="159" t="str">
        <f t="shared" si="27"/>
        <v>3-Year</v>
      </c>
      <c r="C655" s="174">
        <f t="shared" si="28"/>
        <v>46722</v>
      </c>
      <c r="G655" s="161">
        <v>0</v>
      </c>
      <c r="H655" s="161">
        <v>0</v>
      </c>
      <c r="I655" s="161">
        <v>0</v>
      </c>
      <c r="J655" s="161">
        <v>0</v>
      </c>
      <c r="K655" s="161">
        <v>0</v>
      </c>
      <c r="L655" s="161">
        <v>0</v>
      </c>
      <c r="M655" s="161">
        <v>0</v>
      </c>
      <c r="N655" s="161">
        <v>0</v>
      </c>
      <c r="O655" s="161">
        <v>16.25</v>
      </c>
      <c r="P655" s="161">
        <v>8.125</v>
      </c>
      <c r="Q655" s="161">
        <v>0</v>
      </c>
      <c r="R655" s="161">
        <v>0</v>
      </c>
      <c r="S655" s="161">
        <v>0</v>
      </c>
      <c r="T655" s="161">
        <v>0</v>
      </c>
      <c r="U655" s="161">
        <v>0</v>
      </c>
      <c r="V655" s="161">
        <v>0</v>
      </c>
      <c r="W655" s="161">
        <v>0</v>
      </c>
      <c r="X655" s="161">
        <v>0</v>
      </c>
      <c r="Y655" s="161"/>
      <c r="Z655" s="162"/>
    </row>
    <row r="656" spans="2:26" hidden="1" outlineLevel="2">
      <c r="B656" s="159" t="str">
        <f t="shared" si="27"/>
        <v>3-Year</v>
      </c>
      <c r="C656" s="174">
        <f t="shared" si="28"/>
        <v>46753</v>
      </c>
      <c r="G656" s="161">
        <v>0</v>
      </c>
      <c r="H656" s="161">
        <v>0</v>
      </c>
      <c r="I656" s="161">
        <v>0</v>
      </c>
      <c r="J656" s="161">
        <v>0</v>
      </c>
      <c r="K656" s="161">
        <v>0</v>
      </c>
      <c r="L656" s="161">
        <v>0</v>
      </c>
      <c r="M656" s="161">
        <v>0</v>
      </c>
      <c r="N656" s="161">
        <v>0</v>
      </c>
      <c r="O656" s="161">
        <v>16.25</v>
      </c>
      <c r="P656" s="161">
        <v>8.125</v>
      </c>
      <c r="Q656" s="161">
        <v>0</v>
      </c>
      <c r="R656" s="161">
        <v>0</v>
      </c>
      <c r="S656" s="161">
        <v>0</v>
      </c>
      <c r="T656" s="161">
        <v>0</v>
      </c>
      <c r="U656" s="161">
        <v>0</v>
      </c>
      <c r="V656" s="161">
        <v>0</v>
      </c>
      <c r="W656" s="161">
        <v>0</v>
      </c>
      <c r="X656" s="161">
        <v>0</v>
      </c>
      <c r="Y656" s="161"/>
      <c r="Z656" s="162"/>
    </row>
    <row r="657" spans="2:26" hidden="1" outlineLevel="2">
      <c r="B657" s="159" t="str">
        <f t="shared" si="27"/>
        <v>3-Year</v>
      </c>
      <c r="C657" s="174">
        <f t="shared" si="28"/>
        <v>46784</v>
      </c>
      <c r="G657" s="161">
        <v>0</v>
      </c>
      <c r="H657" s="161">
        <v>0</v>
      </c>
      <c r="I657" s="161">
        <v>0</v>
      </c>
      <c r="J657" s="161">
        <v>0</v>
      </c>
      <c r="K657" s="161">
        <v>0</v>
      </c>
      <c r="L657" s="161">
        <v>0</v>
      </c>
      <c r="M657" s="161">
        <v>0</v>
      </c>
      <c r="N657" s="161">
        <v>0</v>
      </c>
      <c r="O657" s="161">
        <v>16.25</v>
      </c>
      <c r="P657" s="161">
        <v>8.125</v>
      </c>
      <c r="Q657" s="161">
        <v>0</v>
      </c>
      <c r="R657" s="161">
        <v>0</v>
      </c>
      <c r="S657" s="161">
        <v>0</v>
      </c>
      <c r="T657" s="161">
        <v>0</v>
      </c>
      <c r="U657" s="161">
        <v>0</v>
      </c>
      <c r="V657" s="161">
        <v>0</v>
      </c>
      <c r="W657" s="161">
        <v>0</v>
      </c>
      <c r="X657" s="161">
        <v>0</v>
      </c>
      <c r="Y657" s="161"/>
      <c r="Z657" s="162"/>
    </row>
    <row r="658" spans="2:26" hidden="1" outlineLevel="2">
      <c r="B658" s="159" t="str">
        <f t="shared" si="27"/>
        <v>3-Year</v>
      </c>
      <c r="C658" s="174">
        <f t="shared" si="28"/>
        <v>46813</v>
      </c>
      <c r="G658" s="161">
        <v>0</v>
      </c>
      <c r="H658" s="161">
        <v>0</v>
      </c>
      <c r="I658" s="161">
        <v>0</v>
      </c>
      <c r="J658" s="161">
        <v>0</v>
      </c>
      <c r="K658" s="161">
        <v>0</v>
      </c>
      <c r="L658" s="161">
        <v>0</v>
      </c>
      <c r="M658" s="161">
        <v>0</v>
      </c>
      <c r="N658" s="161">
        <v>0</v>
      </c>
      <c r="O658" s="161">
        <v>16.25</v>
      </c>
      <c r="P658" s="161">
        <v>8.125</v>
      </c>
      <c r="Q658" s="161">
        <v>0</v>
      </c>
      <c r="R658" s="161">
        <v>0</v>
      </c>
      <c r="S658" s="161">
        <v>0</v>
      </c>
      <c r="T658" s="161">
        <v>0</v>
      </c>
      <c r="U658" s="161">
        <v>0</v>
      </c>
      <c r="V658" s="161">
        <v>0</v>
      </c>
      <c r="W658" s="161">
        <v>0</v>
      </c>
      <c r="X658" s="161">
        <v>0</v>
      </c>
      <c r="Y658" s="161"/>
      <c r="Z658" s="162"/>
    </row>
    <row r="659" spans="2:26" hidden="1" outlineLevel="2">
      <c r="B659" s="159" t="str">
        <f t="shared" si="27"/>
        <v>3-Year</v>
      </c>
      <c r="C659" s="174">
        <f t="shared" si="28"/>
        <v>46844</v>
      </c>
      <c r="G659" s="161">
        <v>0</v>
      </c>
      <c r="H659" s="161">
        <v>0</v>
      </c>
      <c r="I659" s="161">
        <v>0</v>
      </c>
      <c r="J659" s="161">
        <v>0</v>
      </c>
      <c r="K659" s="161">
        <v>0</v>
      </c>
      <c r="L659" s="161">
        <v>0</v>
      </c>
      <c r="M659" s="161">
        <v>0</v>
      </c>
      <c r="N659" s="161">
        <v>0</v>
      </c>
      <c r="O659" s="161">
        <v>16.25</v>
      </c>
      <c r="P659" s="161">
        <v>8.125</v>
      </c>
      <c r="Q659" s="161">
        <v>0</v>
      </c>
      <c r="R659" s="161">
        <v>0</v>
      </c>
      <c r="S659" s="161">
        <v>0</v>
      </c>
      <c r="T659" s="161">
        <v>0</v>
      </c>
      <c r="U659" s="161">
        <v>0</v>
      </c>
      <c r="V659" s="161">
        <v>0</v>
      </c>
      <c r="W659" s="161">
        <v>0</v>
      </c>
      <c r="X659" s="161">
        <v>0</v>
      </c>
      <c r="Y659" s="161"/>
      <c r="Z659" s="162"/>
    </row>
    <row r="660" spans="2:26" hidden="1" outlineLevel="2">
      <c r="B660" s="159" t="str">
        <f t="shared" si="27"/>
        <v>3-Year</v>
      </c>
      <c r="C660" s="174">
        <f t="shared" si="28"/>
        <v>46874</v>
      </c>
      <c r="G660" s="161">
        <v>0</v>
      </c>
      <c r="H660" s="161">
        <v>0</v>
      </c>
      <c r="I660" s="161">
        <v>0</v>
      </c>
      <c r="J660" s="161">
        <v>0</v>
      </c>
      <c r="K660" s="161">
        <v>0</v>
      </c>
      <c r="L660" s="161">
        <v>0</v>
      </c>
      <c r="M660" s="161">
        <v>0</v>
      </c>
      <c r="N660" s="161">
        <v>0</v>
      </c>
      <c r="O660" s="161">
        <v>16.25</v>
      </c>
      <c r="P660" s="161">
        <v>8.125</v>
      </c>
      <c r="Q660" s="161">
        <v>0</v>
      </c>
      <c r="R660" s="161">
        <v>0</v>
      </c>
      <c r="S660" s="161">
        <v>0</v>
      </c>
      <c r="T660" s="161">
        <v>0</v>
      </c>
      <c r="U660" s="161">
        <v>0</v>
      </c>
      <c r="V660" s="161">
        <v>0</v>
      </c>
      <c r="W660" s="161">
        <v>0</v>
      </c>
      <c r="X660" s="161">
        <v>0</v>
      </c>
      <c r="Y660" s="161"/>
      <c r="Z660" s="162"/>
    </row>
    <row r="661" spans="2:26" hidden="1" outlineLevel="2">
      <c r="B661" s="159" t="str">
        <f t="shared" si="27"/>
        <v>3-Year</v>
      </c>
      <c r="C661" s="174">
        <f t="shared" si="28"/>
        <v>46905</v>
      </c>
      <c r="G661" s="161">
        <v>0</v>
      </c>
      <c r="H661" s="161">
        <v>0</v>
      </c>
      <c r="I661" s="161">
        <v>0</v>
      </c>
      <c r="J661" s="161">
        <v>0</v>
      </c>
      <c r="K661" s="161">
        <v>0</v>
      </c>
      <c r="L661" s="161">
        <v>0</v>
      </c>
      <c r="M661" s="161">
        <v>0</v>
      </c>
      <c r="N661" s="161">
        <v>0</v>
      </c>
      <c r="O661" s="161">
        <v>0</v>
      </c>
      <c r="P661" s="161">
        <v>0</v>
      </c>
      <c r="Q661" s="161">
        <v>0</v>
      </c>
      <c r="R661" s="161">
        <v>0</v>
      </c>
      <c r="S661" s="161">
        <v>0</v>
      </c>
      <c r="T661" s="161">
        <v>0</v>
      </c>
      <c r="U661" s="161">
        <v>0</v>
      </c>
      <c r="V661" s="161">
        <v>0</v>
      </c>
      <c r="W661" s="161">
        <v>0</v>
      </c>
      <c r="X661" s="161">
        <v>0</v>
      </c>
      <c r="Y661" s="161"/>
      <c r="Z661" s="162"/>
    </row>
    <row r="662" spans="2:26" hidden="1" outlineLevel="2">
      <c r="B662" s="159" t="str">
        <f t="shared" si="27"/>
        <v>3-Year</v>
      </c>
      <c r="C662" s="174">
        <f t="shared" si="28"/>
        <v>46935</v>
      </c>
      <c r="G662" s="161">
        <v>0</v>
      </c>
      <c r="H662" s="161">
        <v>0</v>
      </c>
      <c r="I662" s="161">
        <v>0</v>
      </c>
      <c r="J662" s="161">
        <v>0</v>
      </c>
      <c r="K662" s="161">
        <v>0</v>
      </c>
      <c r="L662" s="161">
        <v>0</v>
      </c>
      <c r="M662" s="161">
        <v>0</v>
      </c>
      <c r="N662" s="161">
        <v>0</v>
      </c>
      <c r="O662" s="161">
        <v>0</v>
      </c>
      <c r="P662" s="161">
        <v>0</v>
      </c>
      <c r="Q662" s="161">
        <v>0</v>
      </c>
      <c r="R662" s="161">
        <v>0</v>
      </c>
      <c r="S662" s="161">
        <v>0</v>
      </c>
      <c r="T662" s="161">
        <v>0</v>
      </c>
      <c r="U662" s="161">
        <v>0</v>
      </c>
      <c r="V662" s="161">
        <v>0</v>
      </c>
      <c r="W662" s="161">
        <v>0</v>
      </c>
      <c r="X662" s="161">
        <v>0</v>
      </c>
      <c r="Y662" s="161"/>
      <c r="Z662" s="162"/>
    </row>
    <row r="663" spans="2:26" hidden="1" outlineLevel="2">
      <c r="B663" s="159" t="str">
        <f t="shared" si="27"/>
        <v>3-Year</v>
      </c>
      <c r="C663" s="174">
        <f t="shared" si="28"/>
        <v>46966</v>
      </c>
      <c r="G663" s="161">
        <v>0</v>
      </c>
      <c r="H663" s="161">
        <v>0</v>
      </c>
      <c r="I663" s="161">
        <v>0</v>
      </c>
      <c r="J663" s="161">
        <v>0</v>
      </c>
      <c r="K663" s="161">
        <v>0</v>
      </c>
      <c r="L663" s="161">
        <v>0</v>
      </c>
      <c r="M663" s="161">
        <v>0</v>
      </c>
      <c r="N663" s="161">
        <v>0</v>
      </c>
      <c r="O663" s="161">
        <v>0</v>
      </c>
      <c r="P663" s="161">
        <v>0</v>
      </c>
      <c r="Q663" s="161">
        <v>0</v>
      </c>
      <c r="R663" s="161">
        <v>0</v>
      </c>
      <c r="S663" s="161">
        <v>0</v>
      </c>
      <c r="T663" s="161">
        <v>0</v>
      </c>
      <c r="U663" s="161">
        <v>0</v>
      </c>
      <c r="V663" s="161">
        <v>0</v>
      </c>
      <c r="W663" s="161">
        <v>0</v>
      </c>
      <c r="X663" s="161">
        <v>0</v>
      </c>
      <c r="Y663" s="161"/>
      <c r="Z663" s="162"/>
    </row>
    <row r="664" spans="2:26" hidden="1" outlineLevel="2">
      <c r="B664" s="159" t="str">
        <f t="shared" si="27"/>
        <v>3-Year</v>
      </c>
      <c r="C664" s="174">
        <f t="shared" si="28"/>
        <v>46997</v>
      </c>
      <c r="G664" s="161">
        <v>0</v>
      </c>
      <c r="H664" s="161">
        <v>0</v>
      </c>
      <c r="I664" s="161">
        <v>0</v>
      </c>
      <c r="J664" s="161">
        <v>0</v>
      </c>
      <c r="K664" s="161">
        <v>0</v>
      </c>
      <c r="L664" s="161">
        <v>0</v>
      </c>
      <c r="M664" s="161">
        <v>0</v>
      </c>
      <c r="N664" s="161">
        <v>0</v>
      </c>
      <c r="O664" s="161">
        <v>0</v>
      </c>
      <c r="P664" s="161">
        <v>0</v>
      </c>
      <c r="Q664" s="161">
        <v>0</v>
      </c>
      <c r="R664" s="161">
        <v>0</v>
      </c>
      <c r="S664" s="161">
        <v>0</v>
      </c>
      <c r="T664" s="161">
        <v>0</v>
      </c>
      <c r="U664" s="161">
        <v>0</v>
      </c>
      <c r="V664" s="161">
        <v>0</v>
      </c>
      <c r="W664" s="161">
        <v>0</v>
      </c>
      <c r="X664" s="161">
        <v>0</v>
      </c>
      <c r="Y664" s="161"/>
      <c r="Z664" s="162"/>
    </row>
    <row r="665" spans="2:26" hidden="1" outlineLevel="2">
      <c r="B665" s="159" t="str">
        <f t="shared" si="27"/>
        <v>3-Year</v>
      </c>
      <c r="C665" s="174">
        <f t="shared" si="28"/>
        <v>47027</v>
      </c>
      <c r="G665" s="161">
        <v>0</v>
      </c>
      <c r="H665" s="161">
        <v>0</v>
      </c>
      <c r="I665" s="161">
        <v>0</v>
      </c>
      <c r="J665" s="161">
        <v>0</v>
      </c>
      <c r="K665" s="161">
        <v>0</v>
      </c>
      <c r="L665" s="161">
        <v>0</v>
      </c>
      <c r="M665" s="161">
        <v>0</v>
      </c>
      <c r="N665" s="161">
        <v>0</v>
      </c>
      <c r="O665" s="161">
        <v>0</v>
      </c>
      <c r="P665" s="161">
        <v>0</v>
      </c>
      <c r="Q665" s="161">
        <v>0</v>
      </c>
      <c r="R665" s="161">
        <v>0</v>
      </c>
      <c r="S665" s="161">
        <v>0</v>
      </c>
      <c r="T665" s="161">
        <v>0</v>
      </c>
      <c r="U665" s="161">
        <v>0</v>
      </c>
      <c r="V665" s="161">
        <v>0</v>
      </c>
      <c r="W665" s="161">
        <v>0</v>
      </c>
      <c r="X665" s="161">
        <v>0</v>
      </c>
      <c r="Y665" s="161"/>
      <c r="Z665" s="162"/>
    </row>
    <row r="666" spans="2:26" hidden="1" outlineLevel="2">
      <c r="B666" s="159" t="str">
        <f t="shared" si="27"/>
        <v>3-Year</v>
      </c>
      <c r="C666" s="174">
        <f t="shared" si="28"/>
        <v>47058</v>
      </c>
      <c r="G666" s="161">
        <v>0</v>
      </c>
      <c r="H666" s="161">
        <v>0</v>
      </c>
      <c r="I666" s="161">
        <v>0</v>
      </c>
      <c r="J666" s="161">
        <v>0</v>
      </c>
      <c r="K666" s="161">
        <v>0</v>
      </c>
      <c r="L666" s="161">
        <v>0</v>
      </c>
      <c r="M666" s="161">
        <v>0</v>
      </c>
      <c r="N666" s="161">
        <v>0</v>
      </c>
      <c r="O666" s="161">
        <v>0</v>
      </c>
      <c r="P666" s="161">
        <v>0</v>
      </c>
      <c r="Q666" s="161">
        <v>0</v>
      </c>
      <c r="R666" s="161">
        <v>0</v>
      </c>
      <c r="S666" s="161">
        <v>0</v>
      </c>
      <c r="T666" s="161">
        <v>0</v>
      </c>
      <c r="U666" s="161">
        <v>0</v>
      </c>
      <c r="V666" s="161">
        <v>0</v>
      </c>
      <c r="W666" s="161">
        <v>0</v>
      </c>
      <c r="X666" s="161">
        <v>0</v>
      </c>
      <c r="Y666" s="161"/>
      <c r="Z666" s="162"/>
    </row>
    <row r="667" spans="2:26" hidden="1" outlineLevel="2">
      <c r="B667" s="159" t="str">
        <f t="shared" si="27"/>
        <v>3-Year</v>
      </c>
      <c r="C667" s="174">
        <f t="shared" si="28"/>
        <v>47088</v>
      </c>
      <c r="G667" s="161">
        <v>0</v>
      </c>
      <c r="H667" s="161">
        <v>0</v>
      </c>
      <c r="I667" s="161">
        <v>0</v>
      </c>
      <c r="J667" s="161">
        <v>0</v>
      </c>
      <c r="K667" s="161">
        <v>0</v>
      </c>
      <c r="L667" s="161">
        <v>0</v>
      </c>
      <c r="M667" s="161">
        <v>0</v>
      </c>
      <c r="N667" s="161">
        <v>0</v>
      </c>
      <c r="O667" s="161">
        <v>0</v>
      </c>
      <c r="P667" s="161">
        <v>0</v>
      </c>
      <c r="Q667" s="161">
        <v>0</v>
      </c>
      <c r="R667" s="161">
        <v>0</v>
      </c>
      <c r="S667" s="161">
        <v>0</v>
      </c>
      <c r="T667" s="161">
        <v>0</v>
      </c>
      <c r="U667" s="161">
        <v>0</v>
      </c>
      <c r="V667" s="161">
        <v>0</v>
      </c>
      <c r="W667" s="161">
        <v>0</v>
      </c>
      <c r="X667" s="161">
        <v>0</v>
      </c>
      <c r="Y667" s="161"/>
      <c r="Z667" s="162"/>
    </row>
    <row r="668" spans="2:26" hidden="1" outlineLevel="2">
      <c r="B668" s="159" t="str">
        <f t="shared" si="27"/>
        <v>3-Year</v>
      </c>
      <c r="C668" s="174">
        <f t="shared" si="28"/>
        <v>47119</v>
      </c>
      <c r="G668" s="161">
        <v>0</v>
      </c>
      <c r="H668" s="161">
        <v>0</v>
      </c>
      <c r="I668" s="161">
        <v>0</v>
      </c>
      <c r="J668" s="161">
        <v>0</v>
      </c>
      <c r="K668" s="161">
        <v>0</v>
      </c>
      <c r="L668" s="161">
        <v>0</v>
      </c>
      <c r="M668" s="161">
        <v>0</v>
      </c>
      <c r="N668" s="161">
        <v>0</v>
      </c>
      <c r="O668" s="161">
        <v>0</v>
      </c>
      <c r="P668" s="161">
        <v>0</v>
      </c>
      <c r="Q668" s="161">
        <v>0</v>
      </c>
      <c r="R668" s="161">
        <v>0</v>
      </c>
      <c r="S668" s="161">
        <v>0</v>
      </c>
      <c r="T668" s="161">
        <v>0</v>
      </c>
      <c r="U668" s="161">
        <v>0</v>
      </c>
      <c r="V668" s="161">
        <v>0</v>
      </c>
      <c r="W668" s="161">
        <v>0</v>
      </c>
      <c r="X668" s="161">
        <v>0</v>
      </c>
      <c r="Y668" s="161"/>
      <c r="Z668" s="162"/>
    </row>
    <row r="669" spans="2:26" hidden="1" outlineLevel="2">
      <c r="B669" s="159" t="str">
        <f t="shared" si="27"/>
        <v>3-Year</v>
      </c>
      <c r="C669" s="174">
        <f t="shared" si="28"/>
        <v>47150</v>
      </c>
      <c r="G669" s="161">
        <v>0</v>
      </c>
      <c r="H669" s="161">
        <v>0</v>
      </c>
      <c r="I669" s="161">
        <v>0</v>
      </c>
      <c r="J669" s="161">
        <v>0</v>
      </c>
      <c r="K669" s="161">
        <v>0</v>
      </c>
      <c r="L669" s="161">
        <v>0</v>
      </c>
      <c r="M669" s="161">
        <v>0</v>
      </c>
      <c r="N669" s="161">
        <v>0</v>
      </c>
      <c r="O669" s="161">
        <v>0</v>
      </c>
      <c r="P669" s="161">
        <v>0</v>
      </c>
      <c r="Q669" s="161">
        <v>0</v>
      </c>
      <c r="R669" s="161">
        <v>0</v>
      </c>
      <c r="S669" s="161">
        <v>0</v>
      </c>
      <c r="T669" s="161">
        <v>0</v>
      </c>
      <c r="U669" s="161">
        <v>0</v>
      </c>
      <c r="V669" s="161">
        <v>0</v>
      </c>
      <c r="W669" s="161">
        <v>0</v>
      </c>
      <c r="X669" s="161">
        <v>0</v>
      </c>
      <c r="Y669" s="161"/>
      <c r="Z669" s="162"/>
    </row>
    <row r="670" spans="2:26" hidden="1" outlineLevel="2">
      <c r="B670" s="159" t="str">
        <f t="shared" si="27"/>
        <v>3-Year</v>
      </c>
      <c r="C670" s="174">
        <f t="shared" si="28"/>
        <v>47178</v>
      </c>
      <c r="G670" s="161">
        <v>0</v>
      </c>
      <c r="H670" s="161">
        <v>0</v>
      </c>
      <c r="I670" s="161">
        <v>0</v>
      </c>
      <c r="J670" s="161">
        <v>0</v>
      </c>
      <c r="K670" s="161">
        <v>0</v>
      </c>
      <c r="L670" s="161">
        <v>0</v>
      </c>
      <c r="M670" s="161">
        <v>0</v>
      </c>
      <c r="N670" s="161">
        <v>0</v>
      </c>
      <c r="O670" s="161">
        <v>0</v>
      </c>
      <c r="P670" s="161">
        <v>0</v>
      </c>
      <c r="Q670" s="161">
        <v>0</v>
      </c>
      <c r="R670" s="161">
        <v>0</v>
      </c>
      <c r="S670" s="161">
        <v>0</v>
      </c>
      <c r="T670" s="161">
        <v>0</v>
      </c>
      <c r="U670" s="161">
        <v>0</v>
      </c>
      <c r="V670" s="161">
        <v>0</v>
      </c>
      <c r="W670" s="161">
        <v>0</v>
      </c>
      <c r="X670" s="161">
        <v>0</v>
      </c>
      <c r="Y670" s="161"/>
      <c r="Z670" s="162"/>
    </row>
    <row r="671" spans="2:26" hidden="1" outlineLevel="2">
      <c r="B671" s="159" t="str">
        <f t="shared" si="27"/>
        <v>3-Year</v>
      </c>
      <c r="C671" s="174">
        <f t="shared" si="28"/>
        <v>47209</v>
      </c>
      <c r="G671" s="161">
        <v>0</v>
      </c>
      <c r="H671" s="161">
        <v>0</v>
      </c>
      <c r="I671" s="161">
        <v>0</v>
      </c>
      <c r="J671" s="161">
        <v>0</v>
      </c>
      <c r="K671" s="161">
        <v>0</v>
      </c>
      <c r="L671" s="161">
        <v>0</v>
      </c>
      <c r="M671" s="161">
        <v>0</v>
      </c>
      <c r="N671" s="161">
        <v>0</v>
      </c>
      <c r="O671" s="161">
        <v>0</v>
      </c>
      <c r="P671" s="161">
        <v>0</v>
      </c>
      <c r="Q671" s="161">
        <v>0</v>
      </c>
      <c r="R671" s="161">
        <v>0</v>
      </c>
      <c r="S671" s="161">
        <v>0</v>
      </c>
      <c r="T671" s="161">
        <v>0</v>
      </c>
      <c r="U671" s="161">
        <v>0</v>
      </c>
      <c r="V671" s="161">
        <v>0</v>
      </c>
      <c r="W671" s="161">
        <v>0</v>
      </c>
      <c r="X671" s="161">
        <v>0</v>
      </c>
      <c r="Y671" s="161"/>
      <c r="Z671" s="162"/>
    </row>
    <row r="672" spans="2:26" hidden="1" outlineLevel="2">
      <c r="B672" s="159" t="str">
        <f t="shared" si="27"/>
        <v>3-Year</v>
      </c>
      <c r="C672" s="174">
        <f t="shared" si="28"/>
        <v>47239</v>
      </c>
      <c r="G672" s="161">
        <v>0</v>
      </c>
      <c r="H672" s="161">
        <v>0</v>
      </c>
      <c r="I672" s="161">
        <v>0</v>
      </c>
      <c r="J672" s="161">
        <v>0</v>
      </c>
      <c r="K672" s="161">
        <v>0</v>
      </c>
      <c r="L672" s="161">
        <v>0</v>
      </c>
      <c r="M672" s="161">
        <v>0</v>
      </c>
      <c r="N672" s="161">
        <v>0</v>
      </c>
      <c r="O672" s="161">
        <v>0</v>
      </c>
      <c r="P672" s="161">
        <v>0</v>
      </c>
      <c r="Q672" s="161">
        <v>0</v>
      </c>
      <c r="R672" s="161">
        <v>0</v>
      </c>
      <c r="S672" s="161">
        <v>0</v>
      </c>
      <c r="T672" s="161">
        <v>0</v>
      </c>
      <c r="U672" s="161">
        <v>0</v>
      </c>
      <c r="V672" s="161">
        <v>0</v>
      </c>
      <c r="W672" s="161">
        <v>0</v>
      </c>
      <c r="X672" s="161">
        <v>0</v>
      </c>
      <c r="Y672" s="161"/>
      <c r="Z672" s="162"/>
    </row>
    <row r="673" spans="2:26" hidden="1" outlineLevel="2">
      <c r="B673" s="159" t="str">
        <f t="shared" si="27"/>
        <v>3-Year</v>
      </c>
      <c r="C673" s="174">
        <f t="shared" si="28"/>
        <v>47270</v>
      </c>
      <c r="G673" s="161">
        <v>0</v>
      </c>
      <c r="H673" s="161">
        <v>0</v>
      </c>
      <c r="I673" s="161">
        <v>0</v>
      </c>
      <c r="J673" s="161">
        <v>0</v>
      </c>
      <c r="K673" s="161">
        <v>0</v>
      </c>
      <c r="L673" s="161">
        <v>0</v>
      </c>
      <c r="M673" s="161">
        <v>0</v>
      </c>
      <c r="N673" s="161">
        <v>0</v>
      </c>
      <c r="O673" s="161">
        <v>0</v>
      </c>
      <c r="P673" s="161">
        <v>0</v>
      </c>
      <c r="Q673" s="161">
        <v>0</v>
      </c>
      <c r="R673" s="161">
        <v>0</v>
      </c>
      <c r="S673" s="161">
        <v>0</v>
      </c>
      <c r="T673" s="161">
        <v>0</v>
      </c>
      <c r="U673" s="161">
        <v>0</v>
      </c>
      <c r="V673" s="161">
        <v>0</v>
      </c>
      <c r="W673" s="161">
        <v>0</v>
      </c>
      <c r="X673" s="161">
        <v>0</v>
      </c>
      <c r="Y673" s="161"/>
      <c r="Z673" s="162"/>
    </row>
    <row r="674" spans="2:26" hidden="1" outlineLevel="2">
      <c r="B674" s="159" t="str">
        <f t="shared" si="27"/>
        <v>3-Year</v>
      </c>
      <c r="C674" s="174">
        <f t="shared" si="28"/>
        <v>47300</v>
      </c>
      <c r="G674" s="161">
        <v>0</v>
      </c>
      <c r="H674" s="161">
        <v>0</v>
      </c>
      <c r="I674" s="161">
        <v>0</v>
      </c>
      <c r="J674" s="161">
        <v>0</v>
      </c>
      <c r="K674" s="161">
        <v>0</v>
      </c>
      <c r="L674" s="161">
        <v>0</v>
      </c>
      <c r="M674" s="161">
        <v>0</v>
      </c>
      <c r="N674" s="161">
        <v>0</v>
      </c>
      <c r="O674" s="161">
        <v>0</v>
      </c>
      <c r="P674" s="161">
        <v>0</v>
      </c>
      <c r="Q674" s="161">
        <v>0</v>
      </c>
      <c r="R674" s="161">
        <v>0</v>
      </c>
      <c r="S674" s="161">
        <v>0</v>
      </c>
      <c r="T674" s="161">
        <v>0</v>
      </c>
      <c r="U674" s="161">
        <v>0</v>
      </c>
      <c r="V674" s="161">
        <v>0</v>
      </c>
      <c r="W674" s="161">
        <v>0</v>
      </c>
      <c r="X674" s="161">
        <v>0</v>
      </c>
      <c r="Y674" s="161"/>
      <c r="Z674" s="162"/>
    </row>
    <row r="675" spans="2:26" hidden="1" outlineLevel="2">
      <c r="B675" s="159" t="str">
        <f t="shared" si="27"/>
        <v>3-Year</v>
      </c>
      <c r="C675" s="174">
        <f t="shared" si="28"/>
        <v>47331</v>
      </c>
      <c r="G675" s="161">
        <v>0</v>
      </c>
      <c r="H675" s="161">
        <v>0</v>
      </c>
      <c r="I675" s="161">
        <v>0</v>
      </c>
      <c r="J675" s="161">
        <v>0</v>
      </c>
      <c r="K675" s="161">
        <v>0</v>
      </c>
      <c r="L675" s="161">
        <v>0</v>
      </c>
      <c r="M675" s="161">
        <v>0</v>
      </c>
      <c r="N675" s="161">
        <v>0</v>
      </c>
      <c r="O675" s="161">
        <v>0</v>
      </c>
      <c r="P675" s="161">
        <v>0</v>
      </c>
      <c r="Q675" s="161">
        <v>0</v>
      </c>
      <c r="R675" s="161">
        <v>0</v>
      </c>
      <c r="S675" s="161">
        <v>0</v>
      </c>
      <c r="T675" s="161">
        <v>0</v>
      </c>
      <c r="U675" s="161">
        <v>0</v>
      </c>
      <c r="V675" s="161">
        <v>0</v>
      </c>
      <c r="W675" s="161">
        <v>0</v>
      </c>
      <c r="X675" s="161">
        <v>0</v>
      </c>
      <c r="Y675" s="161"/>
      <c r="Z675" s="162"/>
    </row>
    <row r="676" spans="2:26" hidden="1" outlineLevel="2">
      <c r="B676" s="159" t="str">
        <f t="shared" si="27"/>
        <v>3-Year</v>
      </c>
      <c r="C676" s="174">
        <f t="shared" si="28"/>
        <v>47362</v>
      </c>
      <c r="G676" s="161">
        <v>0</v>
      </c>
      <c r="H676" s="161">
        <v>0</v>
      </c>
      <c r="I676" s="161">
        <v>0</v>
      </c>
      <c r="J676" s="161">
        <v>0</v>
      </c>
      <c r="K676" s="161">
        <v>0</v>
      </c>
      <c r="L676" s="161">
        <v>0</v>
      </c>
      <c r="M676" s="161">
        <v>0</v>
      </c>
      <c r="N676" s="161">
        <v>0</v>
      </c>
      <c r="O676" s="161">
        <v>0</v>
      </c>
      <c r="P676" s="161">
        <v>0</v>
      </c>
      <c r="Q676" s="161">
        <v>0</v>
      </c>
      <c r="R676" s="161">
        <v>0</v>
      </c>
      <c r="S676" s="161">
        <v>0</v>
      </c>
      <c r="T676" s="161">
        <v>0</v>
      </c>
      <c r="U676" s="161">
        <v>0</v>
      </c>
      <c r="V676" s="161">
        <v>0</v>
      </c>
      <c r="W676" s="161">
        <v>0</v>
      </c>
      <c r="X676" s="161">
        <v>0</v>
      </c>
      <c r="Y676" s="161"/>
      <c r="Z676" s="162"/>
    </row>
    <row r="677" spans="2:26" hidden="1" outlineLevel="2">
      <c r="B677" s="159" t="str">
        <f t="shared" si="27"/>
        <v>3-Year</v>
      </c>
      <c r="C677" s="174">
        <f t="shared" si="28"/>
        <v>47392</v>
      </c>
      <c r="G677" s="161">
        <v>0</v>
      </c>
      <c r="H677" s="161">
        <v>0</v>
      </c>
      <c r="I677" s="161">
        <v>0</v>
      </c>
      <c r="J677" s="161">
        <v>0</v>
      </c>
      <c r="K677" s="161">
        <v>0</v>
      </c>
      <c r="L677" s="161">
        <v>0</v>
      </c>
      <c r="M677" s="161">
        <v>0</v>
      </c>
      <c r="N677" s="161">
        <v>0</v>
      </c>
      <c r="O677" s="161">
        <v>0</v>
      </c>
      <c r="P677" s="161">
        <v>0</v>
      </c>
      <c r="Q677" s="161">
        <v>0</v>
      </c>
      <c r="R677" s="161">
        <v>0</v>
      </c>
      <c r="S677" s="161">
        <v>0</v>
      </c>
      <c r="T677" s="161">
        <v>0</v>
      </c>
      <c r="U677" s="161">
        <v>0</v>
      </c>
      <c r="V677" s="161">
        <v>0</v>
      </c>
      <c r="W677" s="161">
        <v>0</v>
      </c>
      <c r="X677" s="161">
        <v>0</v>
      </c>
      <c r="Y677" s="161"/>
      <c r="Z677" s="162"/>
    </row>
    <row r="678" spans="2:26" hidden="1" outlineLevel="2">
      <c r="B678" s="159" t="str">
        <f t="shared" si="27"/>
        <v>3-Year</v>
      </c>
      <c r="C678" s="174">
        <f t="shared" si="28"/>
        <v>47423</v>
      </c>
      <c r="G678" s="161">
        <v>0</v>
      </c>
      <c r="H678" s="161">
        <v>0</v>
      </c>
      <c r="I678" s="161">
        <v>0</v>
      </c>
      <c r="J678" s="161">
        <v>0</v>
      </c>
      <c r="K678" s="161">
        <v>0</v>
      </c>
      <c r="L678" s="161">
        <v>0</v>
      </c>
      <c r="M678" s="161">
        <v>0</v>
      </c>
      <c r="N678" s="161">
        <v>0</v>
      </c>
      <c r="O678" s="161">
        <v>0</v>
      </c>
      <c r="P678" s="161">
        <v>0</v>
      </c>
      <c r="Q678" s="161">
        <v>0</v>
      </c>
      <c r="R678" s="161">
        <v>0</v>
      </c>
      <c r="S678" s="161">
        <v>0</v>
      </c>
      <c r="T678" s="161">
        <v>0</v>
      </c>
      <c r="U678" s="161">
        <v>0</v>
      </c>
      <c r="V678" s="161">
        <v>0</v>
      </c>
      <c r="W678" s="161">
        <v>0</v>
      </c>
      <c r="X678" s="161">
        <v>0</v>
      </c>
      <c r="Y678" s="161"/>
      <c r="Z678" s="162"/>
    </row>
    <row r="679" spans="2:26" hidden="1" outlineLevel="2">
      <c r="B679" s="159" t="str">
        <f t="shared" si="27"/>
        <v>3-Year</v>
      </c>
      <c r="C679" s="174">
        <f t="shared" si="28"/>
        <v>47453</v>
      </c>
      <c r="G679" s="161">
        <v>0</v>
      </c>
      <c r="H679" s="161">
        <v>0</v>
      </c>
      <c r="I679" s="161">
        <v>0</v>
      </c>
      <c r="J679" s="161">
        <v>0</v>
      </c>
      <c r="K679" s="161">
        <v>0</v>
      </c>
      <c r="L679" s="161">
        <v>0</v>
      </c>
      <c r="M679" s="161">
        <v>0</v>
      </c>
      <c r="N679" s="161">
        <v>0</v>
      </c>
      <c r="O679" s="161">
        <v>0</v>
      </c>
      <c r="P679" s="161">
        <v>0</v>
      </c>
      <c r="Q679" s="161">
        <v>0</v>
      </c>
      <c r="R679" s="161">
        <v>0</v>
      </c>
      <c r="S679" s="161">
        <v>0</v>
      </c>
      <c r="T679" s="161">
        <v>0</v>
      </c>
      <c r="U679" s="161">
        <v>0</v>
      </c>
      <c r="V679" s="161">
        <v>0</v>
      </c>
      <c r="W679" s="161">
        <v>0</v>
      </c>
      <c r="X679" s="161">
        <v>0</v>
      </c>
      <c r="Y679" s="161"/>
      <c r="Z679" s="162"/>
    </row>
    <row r="680" spans="2:26" hidden="1" outlineLevel="2">
      <c r="B680" s="159" t="str">
        <f t="shared" si="27"/>
        <v>3-Year</v>
      </c>
      <c r="C680" s="174">
        <f t="shared" si="28"/>
        <v>47484</v>
      </c>
      <c r="G680" s="161">
        <v>0</v>
      </c>
      <c r="H680" s="161">
        <v>0</v>
      </c>
      <c r="I680" s="161">
        <v>0</v>
      </c>
      <c r="J680" s="161">
        <v>0</v>
      </c>
      <c r="K680" s="161">
        <v>0</v>
      </c>
      <c r="L680" s="161">
        <v>0</v>
      </c>
      <c r="M680" s="161">
        <v>0</v>
      </c>
      <c r="N680" s="161">
        <v>0</v>
      </c>
      <c r="O680" s="161">
        <v>0</v>
      </c>
      <c r="P680" s="161">
        <v>0</v>
      </c>
      <c r="Q680" s="161">
        <v>0</v>
      </c>
      <c r="R680" s="161">
        <v>0</v>
      </c>
      <c r="S680" s="161">
        <v>0</v>
      </c>
      <c r="T680" s="161">
        <v>0</v>
      </c>
      <c r="U680" s="161">
        <v>0</v>
      </c>
      <c r="V680" s="161">
        <v>0</v>
      </c>
      <c r="W680" s="161">
        <v>0</v>
      </c>
      <c r="X680" s="161">
        <v>0</v>
      </c>
      <c r="Y680" s="161"/>
      <c r="Z680" s="162"/>
    </row>
    <row r="681" spans="2:26" hidden="1" outlineLevel="2">
      <c r="B681" s="159" t="str">
        <f t="shared" si="27"/>
        <v>3-Year</v>
      </c>
      <c r="C681" s="174">
        <f t="shared" si="28"/>
        <v>47515</v>
      </c>
      <c r="G681" s="161">
        <v>0</v>
      </c>
      <c r="H681" s="161">
        <v>0</v>
      </c>
      <c r="I681" s="161">
        <v>0</v>
      </c>
      <c r="J681" s="161">
        <v>0</v>
      </c>
      <c r="K681" s="161">
        <v>0</v>
      </c>
      <c r="L681" s="161">
        <v>0</v>
      </c>
      <c r="M681" s="161">
        <v>0</v>
      </c>
      <c r="N681" s="161">
        <v>0</v>
      </c>
      <c r="O681" s="161">
        <v>0</v>
      </c>
      <c r="P681" s="161">
        <v>0</v>
      </c>
      <c r="Q681" s="161">
        <v>0</v>
      </c>
      <c r="R681" s="161">
        <v>0</v>
      </c>
      <c r="S681" s="161">
        <v>0</v>
      </c>
      <c r="T681" s="161">
        <v>0</v>
      </c>
      <c r="U681" s="161">
        <v>0</v>
      </c>
      <c r="V681" s="161">
        <v>0</v>
      </c>
      <c r="W681" s="161">
        <v>0</v>
      </c>
      <c r="X681" s="161">
        <v>0</v>
      </c>
      <c r="Y681" s="161"/>
      <c r="Z681" s="162"/>
    </row>
    <row r="682" spans="2:26" hidden="1" outlineLevel="2">
      <c r="B682" s="159" t="str">
        <f t="shared" si="27"/>
        <v>3-Year</v>
      </c>
      <c r="C682" s="174">
        <f t="shared" si="28"/>
        <v>47543</v>
      </c>
      <c r="G682" s="161">
        <v>0</v>
      </c>
      <c r="H682" s="161">
        <v>0</v>
      </c>
      <c r="I682" s="161">
        <v>0</v>
      </c>
      <c r="J682" s="161">
        <v>0</v>
      </c>
      <c r="K682" s="161">
        <v>0</v>
      </c>
      <c r="L682" s="161">
        <v>0</v>
      </c>
      <c r="M682" s="161">
        <v>0</v>
      </c>
      <c r="N682" s="161">
        <v>0</v>
      </c>
      <c r="O682" s="161">
        <v>0</v>
      </c>
      <c r="P682" s="161">
        <v>0</v>
      </c>
      <c r="Q682" s="161">
        <v>0</v>
      </c>
      <c r="R682" s="161">
        <v>0</v>
      </c>
      <c r="S682" s="161">
        <v>0</v>
      </c>
      <c r="T682" s="161">
        <v>0</v>
      </c>
      <c r="U682" s="161">
        <v>0</v>
      </c>
      <c r="V682" s="161">
        <v>0</v>
      </c>
      <c r="W682" s="161">
        <v>0</v>
      </c>
      <c r="X682" s="161">
        <v>0</v>
      </c>
      <c r="Y682" s="161"/>
      <c r="Z682" s="162"/>
    </row>
    <row r="683" spans="2:26" hidden="1" outlineLevel="2">
      <c r="B683" s="159" t="str">
        <f t="shared" si="27"/>
        <v>3-Year</v>
      </c>
      <c r="C683" s="174">
        <f t="shared" si="28"/>
        <v>47574</v>
      </c>
      <c r="G683" s="161">
        <v>0</v>
      </c>
      <c r="H683" s="161">
        <v>0</v>
      </c>
      <c r="I683" s="161">
        <v>0</v>
      </c>
      <c r="J683" s="161">
        <v>0</v>
      </c>
      <c r="K683" s="161">
        <v>0</v>
      </c>
      <c r="L683" s="161">
        <v>0</v>
      </c>
      <c r="M683" s="161">
        <v>0</v>
      </c>
      <c r="N683" s="161">
        <v>0</v>
      </c>
      <c r="O683" s="161">
        <v>0</v>
      </c>
      <c r="P683" s="161">
        <v>0</v>
      </c>
      <c r="Q683" s="161">
        <v>0</v>
      </c>
      <c r="R683" s="161">
        <v>0</v>
      </c>
      <c r="S683" s="161">
        <v>0</v>
      </c>
      <c r="T683" s="161">
        <v>0</v>
      </c>
      <c r="U683" s="161">
        <v>0</v>
      </c>
      <c r="V683" s="161">
        <v>0</v>
      </c>
      <c r="W683" s="161">
        <v>0</v>
      </c>
      <c r="X683" s="161">
        <v>0</v>
      </c>
      <c r="Y683" s="161"/>
      <c r="Z683" s="162"/>
    </row>
    <row r="684" spans="2:26" hidden="1" outlineLevel="2">
      <c r="B684" s="159" t="str">
        <f t="shared" si="27"/>
        <v>3-Year</v>
      </c>
      <c r="C684" s="174">
        <f t="shared" si="28"/>
        <v>47604</v>
      </c>
      <c r="G684" s="161">
        <v>0</v>
      </c>
      <c r="H684" s="161">
        <v>0</v>
      </c>
      <c r="I684" s="161">
        <v>0</v>
      </c>
      <c r="J684" s="161">
        <v>0</v>
      </c>
      <c r="K684" s="161">
        <v>0</v>
      </c>
      <c r="L684" s="161">
        <v>0</v>
      </c>
      <c r="M684" s="161">
        <v>0</v>
      </c>
      <c r="N684" s="161">
        <v>0</v>
      </c>
      <c r="O684" s="161">
        <v>0</v>
      </c>
      <c r="P684" s="161">
        <v>0</v>
      </c>
      <c r="Q684" s="161">
        <v>0</v>
      </c>
      <c r="R684" s="161">
        <v>0</v>
      </c>
      <c r="S684" s="161">
        <v>0</v>
      </c>
      <c r="T684" s="161">
        <v>0</v>
      </c>
      <c r="U684" s="161">
        <v>0</v>
      </c>
      <c r="V684" s="161">
        <v>0</v>
      </c>
      <c r="W684" s="161">
        <v>0</v>
      </c>
      <c r="X684" s="161">
        <v>0</v>
      </c>
      <c r="Y684" s="161"/>
      <c r="Z684" s="162"/>
    </row>
    <row r="685" spans="2:26" hidden="1" outlineLevel="2">
      <c r="B685" s="159" t="str">
        <f t="shared" si="27"/>
        <v>3-Year</v>
      </c>
      <c r="C685" s="174">
        <f t="shared" si="28"/>
        <v>47635</v>
      </c>
      <c r="G685" s="161">
        <v>0</v>
      </c>
      <c r="H685" s="161">
        <v>0</v>
      </c>
      <c r="I685" s="161">
        <v>0</v>
      </c>
      <c r="J685" s="161">
        <v>0</v>
      </c>
      <c r="K685" s="161">
        <v>0</v>
      </c>
      <c r="L685" s="161">
        <v>0</v>
      </c>
      <c r="M685" s="161">
        <v>0</v>
      </c>
      <c r="N685" s="161">
        <v>0</v>
      </c>
      <c r="O685" s="161">
        <v>0</v>
      </c>
      <c r="P685" s="161">
        <v>0</v>
      </c>
      <c r="Q685" s="161">
        <v>0</v>
      </c>
      <c r="R685" s="161">
        <v>0</v>
      </c>
      <c r="S685" s="161">
        <v>0</v>
      </c>
      <c r="T685" s="161">
        <v>0</v>
      </c>
      <c r="U685" s="161">
        <v>0</v>
      </c>
      <c r="V685" s="161">
        <v>0</v>
      </c>
      <c r="W685" s="161">
        <v>0</v>
      </c>
      <c r="X685" s="161">
        <v>0</v>
      </c>
      <c r="Y685" s="161"/>
      <c r="Z685" s="162"/>
    </row>
    <row r="686" spans="2:26" hidden="1" outlineLevel="2">
      <c r="B686" s="159" t="str">
        <f t="shared" si="27"/>
        <v>3-Year</v>
      </c>
      <c r="C686" s="174">
        <f t="shared" si="28"/>
        <v>47665</v>
      </c>
      <c r="G686" s="161">
        <v>0</v>
      </c>
      <c r="H686" s="161">
        <v>0</v>
      </c>
      <c r="I686" s="161">
        <v>0</v>
      </c>
      <c r="J686" s="161">
        <v>0</v>
      </c>
      <c r="K686" s="161">
        <v>0</v>
      </c>
      <c r="L686" s="161">
        <v>0</v>
      </c>
      <c r="M686" s="161">
        <v>0</v>
      </c>
      <c r="N686" s="161">
        <v>0</v>
      </c>
      <c r="O686" s="161">
        <v>0</v>
      </c>
      <c r="P686" s="161">
        <v>0</v>
      </c>
      <c r="Q686" s="161">
        <v>0</v>
      </c>
      <c r="R686" s="161">
        <v>0</v>
      </c>
      <c r="S686" s="161">
        <v>0</v>
      </c>
      <c r="T686" s="161">
        <v>0</v>
      </c>
      <c r="U686" s="161">
        <v>0</v>
      </c>
      <c r="V686" s="161">
        <v>0</v>
      </c>
      <c r="W686" s="161">
        <v>0</v>
      </c>
      <c r="X686" s="161">
        <v>0</v>
      </c>
      <c r="Y686" s="161"/>
      <c r="Z686" s="162"/>
    </row>
    <row r="687" spans="2:26" hidden="1" outlineLevel="2">
      <c r="B687" s="159" t="str">
        <f t="shared" si="27"/>
        <v>3-Year</v>
      </c>
      <c r="C687" s="174">
        <f t="shared" si="28"/>
        <v>47696</v>
      </c>
      <c r="G687" s="161">
        <v>0</v>
      </c>
      <c r="H687" s="161">
        <v>0</v>
      </c>
      <c r="I687" s="161">
        <v>0</v>
      </c>
      <c r="J687" s="161">
        <v>0</v>
      </c>
      <c r="K687" s="161">
        <v>0</v>
      </c>
      <c r="L687" s="161">
        <v>0</v>
      </c>
      <c r="M687" s="161">
        <v>0</v>
      </c>
      <c r="N687" s="161">
        <v>0</v>
      </c>
      <c r="O687" s="161">
        <v>0</v>
      </c>
      <c r="P687" s="161">
        <v>0</v>
      </c>
      <c r="Q687" s="161">
        <v>0</v>
      </c>
      <c r="R687" s="161">
        <v>0</v>
      </c>
      <c r="S687" s="161">
        <v>0</v>
      </c>
      <c r="T687" s="161">
        <v>0</v>
      </c>
      <c r="U687" s="161">
        <v>0</v>
      </c>
      <c r="V687" s="161">
        <v>0</v>
      </c>
      <c r="W687" s="161">
        <v>0</v>
      </c>
      <c r="X687" s="161">
        <v>0</v>
      </c>
      <c r="Y687" s="161"/>
      <c r="Z687" s="162"/>
    </row>
    <row r="688" spans="2:26" hidden="1" outlineLevel="2">
      <c r="B688" s="159" t="str">
        <f t="shared" si="27"/>
        <v>3-Year</v>
      </c>
      <c r="C688" s="174">
        <f t="shared" si="28"/>
        <v>47727</v>
      </c>
      <c r="G688" s="161">
        <v>0</v>
      </c>
      <c r="H688" s="161">
        <v>0</v>
      </c>
      <c r="I688" s="161">
        <v>0</v>
      </c>
      <c r="J688" s="161">
        <v>0</v>
      </c>
      <c r="K688" s="161">
        <v>0</v>
      </c>
      <c r="L688" s="161">
        <v>0</v>
      </c>
      <c r="M688" s="161">
        <v>0</v>
      </c>
      <c r="N688" s="161">
        <v>0</v>
      </c>
      <c r="O688" s="161">
        <v>0</v>
      </c>
      <c r="P688" s="161">
        <v>0</v>
      </c>
      <c r="Q688" s="161">
        <v>0</v>
      </c>
      <c r="R688" s="161">
        <v>0</v>
      </c>
      <c r="S688" s="161">
        <v>0</v>
      </c>
      <c r="T688" s="161">
        <v>0</v>
      </c>
      <c r="U688" s="161">
        <v>0</v>
      </c>
      <c r="V688" s="161">
        <v>0</v>
      </c>
      <c r="W688" s="161">
        <v>0</v>
      </c>
      <c r="X688" s="161">
        <v>0</v>
      </c>
      <c r="Y688" s="161"/>
      <c r="Z688" s="162"/>
    </row>
    <row r="689" spans="2:26" hidden="1" outlineLevel="2">
      <c r="B689" s="159" t="str">
        <f t="shared" si="27"/>
        <v>3-Year</v>
      </c>
      <c r="C689" s="174">
        <f t="shared" si="28"/>
        <v>47757</v>
      </c>
      <c r="G689" s="161">
        <v>0</v>
      </c>
      <c r="H689" s="161">
        <v>0</v>
      </c>
      <c r="I689" s="161">
        <v>0</v>
      </c>
      <c r="J689" s="161">
        <v>0</v>
      </c>
      <c r="K689" s="161">
        <v>0</v>
      </c>
      <c r="L689" s="161">
        <v>0</v>
      </c>
      <c r="M689" s="161">
        <v>0</v>
      </c>
      <c r="N689" s="161">
        <v>0</v>
      </c>
      <c r="O689" s="161">
        <v>0</v>
      </c>
      <c r="P689" s="161">
        <v>0</v>
      </c>
      <c r="Q689" s="161">
        <v>0</v>
      </c>
      <c r="R689" s="161">
        <v>0</v>
      </c>
      <c r="S689" s="161">
        <v>0</v>
      </c>
      <c r="T689" s="161">
        <v>0</v>
      </c>
      <c r="U689" s="161">
        <v>0</v>
      </c>
      <c r="V689" s="161">
        <v>0</v>
      </c>
      <c r="W689" s="161">
        <v>0</v>
      </c>
      <c r="X689" s="161">
        <v>0</v>
      </c>
      <c r="Y689" s="161"/>
      <c r="Z689" s="162"/>
    </row>
    <row r="690" spans="2:26" hidden="1" outlineLevel="2">
      <c r="B690" s="159" t="str">
        <f t="shared" si="27"/>
        <v>3-Year</v>
      </c>
      <c r="C690" s="174">
        <f t="shared" si="28"/>
        <v>47788</v>
      </c>
      <c r="G690" s="161">
        <v>0</v>
      </c>
      <c r="H690" s="161">
        <v>0</v>
      </c>
      <c r="I690" s="161">
        <v>0</v>
      </c>
      <c r="J690" s="161">
        <v>0</v>
      </c>
      <c r="K690" s="161">
        <v>0</v>
      </c>
      <c r="L690" s="161">
        <v>0</v>
      </c>
      <c r="M690" s="161">
        <v>0</v>
      </c>
      <c r="N690" s="161">
        <v>0</v>
      </c>
      <c r="O690" s="161">
        <v>0</v>
      </c>
      <c r="P690" s="161">
        <v>0</v>
      </c>
      <c r="Q690" s="161">
        <v>0</v>
      </c>
      <c r="R690" s="161">
        <v>0</v>
      </c>
      <c r="S690" s="161">
        <v>0</v>
      </c>
      <c r="T690" s="161">
        <v>0</v>
      </c>
      <c r="U690" s="161">
        <v>0</v>
      </c>
      <c r="V690" s="161">
        <v>0</v>
      </c>
      <c r="W690" s="161">
        <v>0</v>
      </c>
      <c r="X690" s="161">
        <v>0</v>
      </c>
      <c r="Y690" s="161"/>
      <c r="Z690" s="162"/>
    </row>
    <row r="691" spans="2:26" hidden="1" outlineLevel="2">
      <c r="B691" s="159" t="str">
        <f t="shared" si="27"/>
        <v>3-Year</v>
      </c>
      <c r="C691" s="174">
        <f t="shared" si="28"/>
        <v>47818</v>
      </c>
      <c r="G691" s="161">
        <v>0</v>
      </c>
      <c r="H691" s="161">
        <v>0</v>
      </c>
      <c r="I691" s="161">
        <v>0</v>
      </c>
      <c r="J691" s="161">
        <v>0</v>
      </c>
      <c r="K691" s="161">
        <v>0</v>
      </c>
      <c r="L691" s="161">
        <v>0</v>
      </c>
      <c r="M691" s="161">
        <v>0</v>
      </c>
      <c r="N691" s="161">
        <v>0</v>
      </c>
      <c r="O691" s="161">
        <v>0</v>
      </c>
      <c r="P691" s="161">
        <v>0</v>
      </c>
      <c r="Q691" s="161">
        <v>0</v>
      </c>
      <c r="R691" s="161">
        <v>0</v>
      </c>
      <c r="S691" s="161">
        <v>0</v>
      </c>
      <c r="T691" s="161">
        <v>0</v>
      </c>
      <c r="U691" s="161">
        <v>0</v>
      </c>
      <c r="V691" s="161">
        <v>0</v>
      </c>
      <c r="W691" s="161">
        <v>0</v>
      </c>
      <c r="X691" s="161">
        <v>0</v>
      </c>
      <c r="Y691" s="161"/>
      <c r="Z691" s="162"/>
    </row>
    <row r="692" spans="2:26" hidden="1" outlineLevel="2">
      <c r="B692" s="159" t="str">
        <f t="shared" si="27"/>
        <v>3-Year</v>
      </c>
      <c r="C692" s="174">
        <f t="shared" si="28"/>
        <v>47849</v>
      </c>
      <c r="G692" s="161">
        <v>0</v>
      </c>
      <c r="H692" s="161">
        <v>0</v>
      </c>
      <c r="I692" s="161">
        <v>0</v>
      </c>
      <c r="J692" s="161">
        <v>0</v>
      </c>
      <c r="K692" s="161">
        <v>0</v>
      </c>
      <c r="L692" s="161">
        <v>0</v>
      </c>
      <c r="M692" s="161">
        <v>0</v>
      </c>
      <c r="N692" s="161">
        <v>0</v>
      </c>
      <c r="O692" s="161">
        <v>0</v>
      </c>
      <c r="P692" s="161">
        <v>0</v>
      </c>
      <c r="Q692" s="161">
        <v>0</v>
      </c>
      <c r="R692" s="161">
        <v>0</v>
      </c>
      <c r="S692" s="161">
        <v>0</v>
      </c>
      <c r="T692" s="161">
        <v>0</v>
      </c>
      <c r="U692" s="161">
        <v>0</v>
      </c>
      <c r="V692" s="161">
        <v>0</v>
      </c>
      <c r="W692" s="161">
        <v>0</v>
      </c>
      <c r="X692" s="161">
        <v>0</v>
      </c>
      <c r="Y692" s="161"/>
      <c r="Z692" s="162"/>
    </row>
    <row r="693" spans="2:26" hidden="1" outlineLevel="2">
      <c r="B693" s="159" t="str">
        <f t="shared" si="27"/>
        <v>3-Year</v>
      </c>
      <c r="C693" s="174">
        <f t="shared" si="28"/>
        <v>47880</v>
      </c>
      <c r="G693" s="161">
        <v>0</v>
      </c>
      <c r="H693" s="161">
        <v>0</v>
      </c>
      <c r="I693" s="161">
        <v>0</v>
      </c>
      <c r="J693" s="161">
        <v>0</v>
      </c>
      <c r="K693" s="161">
        <v>0</v>
      </c>
      <c r="L693" s="161">
        <v>0</v>
      </c>
      <c r="M693" s="161">
        <v>0</v>
      </c>
      <c r="N693" s="161">
        <v>0</v>
      </c>
      <c r="O693" s="161">
        <v>0</v>
      </c>
      <c r="P693" s="161">
        <v>0</v>
      </c>
      <c r="Q693" s="161">
        <v>0</v>
      </c>
      <c r="R693" s="161">
        <v>0</v>
      </c>
      <c r="S693" s="161">
        <v>0</v>
      </c>
      <c r="T693" s="161">
        <v>0</v>
      </c>
      <c r="U693" s="161">
        <v>0</v>
      </c>
      <c r="V693" s="161">
        <v>0</v>
      </c>
      <c r="W693" s="161">
        <v>0</v>
      </c>
      <c r="X693" s="161">
        <v>0</v>
      </c>
      <c r="Y693" s="161"/>
      <c r="Z693" s="162"/>
    </row>
    <row r="694" spans="2:26" hidden="1" outlineLevel="2">
      <c r="B694" s="159" t="str">
        <f t="shared" si="27"/>
        <v>3-Year</v>
      </c>
      <c r="C694" s="174">
        <f t="shared" si="28"/>
        <v>47908</v>
      </c>
      <c r="G694" s="161">
        <v>0</v>
      </c>
      <c r="H694" s="161">
        <v>0</v>
      </c>
      <c r="I694" s="161">
        <v>0</v>
      </c>
      <c r="J694" s="161">
        <v>0</v>
      </c>
      <c r="K694" s="161">
        <v>0</v>
      </c>
      <c r="L694" s="161">
        <v>0</v>
      </c>
      <c r="M694" s="161">
        <v>0</v>
      </c>
      <c r="N694" s="161">
        <v>0</v>
      </c>
      <c r="O694" s="161">
        <v>0</v>
      </c>
      <c r="P694" s="161">
        <v>0</v>
      </c>
      <c r="Q694" s="161">
        <v>0</v>
      </c>
      <c r="R694" s="161">
        <v>0</v>
      </c>
      <c r="S694" s="161">
        <v>0</v>
      </c>
      <c r="T694" s="161">
        <v>0</v>
      </c>
      <c r="U694" s="161">
        <v>0</v>
      </c>
      <c r="V694" s="161">
        <v>0</v>
      </c>
      <c r="W694" s="161">
        <v>0</v>
      </c>
      <c r="X694" s="161">
        <v>0</v>
      </c>
      <c r="Y694" s="161"/>
      <c r="Z694" s="162"/>
    </row>
    <row r="695" spans="2:26" hidden="1" outlineLevel="2">
      <c r="B695" s="159" t="str">
        <f t="shared" si="27"/>
        <v>3-Year</v>
      </c>
      <c r="C695" s="174">
        <f t="shared" si="28"/>
        <v>47939</v>
      </c>
      <c r="G695" s="161">
        <v>0</v>
      </c>
      <c r="H695" s="161">
        <v>0</v>
      </c>
      <c r="I695" s="161">
        <v>0</v>
      </c>
      <c r="J695" s="161">
        <v>0</v>
      </c>
      <c r="K695" s="161">
        <v>0</v>
      </c>
      <c r="L695" s="161">
        <v>0</v>
      </c>
      <c r="M695" s="161">
        <v>0</v>
      </c>
      <c r="N695" s="161">
        <v>0</v>
      </c>
      <c r="O695" s="161">
        <v>0</v>
      </c>
      <c r="P695" s="161">
        <v>0</v>
      </c>
      <c r="Q695" s="161">
        <v>0</v>
      </c>
      <c r="R695" s="161">
        <v>0</v>
      </c>
      <c r="S695" s="161">
        <v>0</v>
      </c>
      <c r="T695" s="161">
        <v>0</v>
      </c>
      <c r="U695" s="161">
        <v>0</v>
      </c>
      <c r="V695" s="161">
        <v>0</v>
      </c>
      <c r="W695" s="161">
        <v>0</v>
      </c>
      <c r="X695" s="161">
        <v>0</v>
      </c>
      <c r="Y695" s="161"/>
      <c r="Z695" s="162"/>
    </row>
    <row r="696" spans="2:26" hidden="1" outlineLevel="2">
      <c r="B696" s="159" t="str">
        <f t="shared" si="27"/>
        <v>3-Year</v>
      </c>
      <c r="C696" s="174">
        <f t="shared" si="28"/>
        <v>47969</v>
      </c>
      <c r="G696" s="161">
        <v>0</v>
      </c>
      <c r="H696" s="161">
        <v>0</v>
      </c>
      <c r="I696" s="161">
        <v>0</v>
      </c>
      <c r="J696" s="161">
        <v>0</v>
      </c>
      <c r="K696" s="161">
        <v>0</v>
      </c>
      <c r="L696" s="161">
        <v>0</v>
      </c>
      <c r="M696" s="161">
        <v>0</v>
      </c>
      <c r="N696" s="161">
        <v>0</v>
      </c>
      <c r="O696" s="161">
        <v>0</v>
      </c>
      <c r="P696" s="161">
        <v>0</v>
      </c>
      <c r="Q696" s="161">
        <v>0</v>
      </c>
      <c r="R696" s="161">
        <v>0</v>
      </c>
      <c r="S696" s="161">
        <v>0</v>
      </c>
      <c r="T696" s="161">
        <v>0</v>
      </c>
      <c r="U696" s="161">
        <v>0</v>
      </c>
      <c r="V696" s="161">
        <v>0</v>
      </c>
      <c r="W696" s="161">
        <v>0</v>
      </c>
      <c r="X696" s="161">
        <v>0</v>
      </c>
      <c r="Y696" s="161"/>
      <c r="Z696" s="162"/>
    </row>
    <row r="697" spans="2:26" hidden="1" outlineLevel="2">
      <c r="B697" s="159" t="str">
        <f t="shared" si="27"/>
        <v>3-Year</v>
      </c>
      <c r="C697" s="174">
        <f t="shared" si="28"/>
        <v>48000</v>
      </c>
      <c r="G697" s="161">
        <v>0</v>
      </c>
      <c r="H697" s="161">
        <v>0</v>
      </c>
      <c r="I697" s="161">
        <v>0</v>
      </c>
      <c r="J697" s="161">
        <v>0</v>
      </c>
      <c r="K697" s="161">
        <v>0</v>
      </c>
      <c r="L697" s="161">
        <v>0</v>
      </c>
      <c r="M697" s="161">
        <v>0</v>
      </c>
      <c r="N697" s="161">
        <v>0</v>
      </c>
      <c r="O697" s="161">
        <v>0</v>
      </c>
      <c r="P697" s="161">
        <v>0</v>
      </c>
      <c r="Q697" s="161">
        <v>0</v>
      </c>
      <c r="R697" s="161">
        <v>0</v>
      </c>
      <c r="S697" s="161">
        <v>0</v>
      </c>
      <c r="T697" s="161">
        <v>0</v>
      </c>
      <c r="U697" s="161">
        <v>0</v>
      </c>
      <c r="V697" s="161">
        <v>0</v>
      </c>
      <c r="W697" s="161">
        <v>0</v>
      </c>
      <c r="X697" s="161">
        <v>0</v>
      </c>
      <c r="Y697" s="161"/>
      <c r="Z697" s="162"/>
    </row>
    <row r="698" spans="2:26" hidden="1" outlineLevel="2">
      <c r="B698" s="159" t="str">
        <f t="shared" ref="B698:B705" si="29">$C$568</f>
        <v>3-Year</v>
      </c>
      <c r="C698" s="174">
        <f t="shared" si="28"/>
        <v>48030</v>
      </c>
      <c r="G698" s="161">
        <v>0</v>
      </c>
      <c r="H698" s="161">
        <v>0</v>
      </c>
      <c r="I698" s="161">
        <v>0</v>
      </c>
      <c r="J698" s="161">
        <v>0</v>
      </c>
      <c r="K698" s="161">
        <v>0</v>
      </c>
      <c r="L698" s="161">
        <v>0</v>
      </c>
      <c r="M698" s="161">
        <v>0</v>
      </c>
      <c r="N698" s="161">
        <v>0</v>
      </c>
      <c r="O698" s="161">
        <v>0</v>
      </c>
      <c r="P698" s="161">
        <v>0</v>
      </c>
      <c r="Q698" s="161">
        <v>0</v>
      </c>
      <c r="R698" s="161">
        <v>0</v>
      </c>
      <c r="S698" s="161">
        <v>0</v>
      </c>
      <c r="T698" s="161">
        <v>0</v>
      </c>
      <c r="U698" s="161">
        <v>0</v>
      </c>
      <c r="V698" s="161">
        <v>0</v>
      </c>
      <c r="W698" s="161">
        <v>0</v>
      </c>
      <c r="X698" s="161">
        <v>0</v>
      </c>
      <c r="Y698" s="161"/>
      <c r="Z698" s="162"/>
    </row>
    <row r="699" spans="2:26" hidden="1" outlineLevel="2">
      <c r="B699" s="159" t="str">
        <f t="shared" si="29"/>
        <v>3-Year</v>
      </c>
      <c r="C699" s="174">
        <f t="shared" si="28"/>
        <v>48061</v>
      </c>
      <c r="G699" s="161">
        <v>0</v>
      </c>
      <c r="H699" s="161">
        <v>0</v>
      </c>
      <c r="I699" s="161">
        <v>0</v>
      </c>
      <c r="J699" s="161">
        <v>0</v>
      </c>
      <c r="K699" s="161">
        <v>0</v>
      </c>
      <c r="L699" s="161">
        <v>0</v>
      </c>
      <c r="M699" s="161">
        <v>0</v>
      </c>
      <c r="N699" s="161">
        <v>0</v>
      </c>
      <c r="O699" s="161">
        <v>0</v>
      </c>
      <c r="P699" s="161">
        <v>0</v>
      </c>
      <c r="Q699" s="161">
        <v>0</v>
      </c>
      <c r="R699" s="161">
        <v>0</v>
      </c>
      <c r="S699" s="161">
        <v>0</v>
      </c>
      <c r="T699" s="161">
        <v>0</v>
      </c>
      <c r="U699" s="161">
        <v>0</v>
      </c>
      <c r="V699" s="161">
        <v>0</v>
      </c>
      <c r="W699" s="161">
        <v>0</v>
      </c>
      <c r="X699" s="161">
        <v>0</v>
      </c>
      <c r="Y699" s="161"/>
      <c r="Z699" s="162"/>
    </row>
    <row r="700" spans="2:26" hidden="1" outlineLevel="2">
      <c r="B700" s="159" t="str">
        <f t="shared" si="29"/>
        <v>3-Year</v>
      </c>
      <c r="C700" s="174">
        <f t="shared" si="28"/>
        <v>48092</v>
      </c>
      <c r="G700" s="161">
        <v>0</v>
      </c>
      <c r="H700" s="161">
        <v>0</v>
      </c>
      <c r="I700" s="161">
        <v>0</v>
      </c>
      <c r="J700" s="161">
        <v>0</v>
      </c>
      <c r="K700" s="161">
        <v>0</v>
      </c>
      <c r="L700" s="161">
        <v>0</v>
      </c>
      <c r="M700" s="161">
        <v>0</v>
      </c>
      <c r="N700" s="161">
        <v>0</v>
      </c>
      <c r="O700" s="161">
        <v>0</v>
      </c>
      <c r="P700" s="161">
        <v>0</v>
      </c>
      <c r="Q700" s="161">
        <v>0</v>
      </c>
      <c r="R700" s="161">
        <v>0</v>
      </c>
      <c r="S700" s="161">
        <v>0</v>
      </c>
      <c r="T700" s="161">
        <v>0</v>
      </c>
      <c r="U700" s="161">
        <v>0</v>
      </c>
      <c r="V700" s="161">
        <v>0</v>
      </c>
      <c r="W700" s="161">
        <v>0</v>
      </c>
      <c r="X700" s="161">
        <v>0</v>
      </c>
      <c r="Y700" s="161"/>
      <c r="Z700" s="162"/>
    </row>
    <row r="701" spans="2:26" hidden="1" outlineLevel="2">
      <c r="B701" s="159" t="str">
        <f t="shared" si="29"/>
        <v>3-Year</v>
      </c>
      <c r="C701" s="174">
        <f t="shared" si="28"/>
        <v>48122</v>
      </c>
      <c r="G701" s="161">
        <v>0</v>
      </c>
      <c r="H701" s="161">
        <v>0</v>
      </c>
      <c r="I701" s="161">
        <v>0</v>
      </c>
      <c r="J701" s="161">
        <v>0</v>
      </c>
      <c r="K701" s="161">
        <v>0</v>
      </c>
      <c r="L701" s="161">
        <v>0</v>
      </c>
      <c r="M701" s="161">
        <v>0</v>
      </c>
      <c r="N701" s="161">
        <v>0</v>
      </c>
      <c r="O701" s="161">
        <v>0</v>
      </c>
      <c r="P701" s="161">
        <v>0</v>
      </c>
      <c r="Q701" s="161">
        <v>0</v>
      </c>
      <c r="R701" s="161">
        <v>0</v>
      </c>
      <c r="S701" s="161">
        <v>0</v>
      </c>
      <c r="T701" s="161">
        <v>0</v>
      </c>
      <c r="U701" s="161">
        <v>0</v>
      </c>
      <c r="V701" s="161">
        <v>0</v>
      </c>
      <c r="W701" s="161">
        <v>0</v>
      </c>
      <c r="X701" s="161">
        <v>0</v>
      </c>
      <c r="Y701" s="161"/>
      <c r="Z701" s="162"/>
    </row>
    <row r="702" spans="2:26" hidden="1" outlineLevel="2">
      <c r="B702" s="159" t="str">
        <f t="shared" si="29"/>
        <v>3-Year</v>
      </c>
      <c r="C702" s="174">
        <f t="shared" ref="C702:C703" si="30">EDATE(C701,1)</f>
        <v>48153</v>
      </c>
      <c r="G702" s="161">
        <v>0</v>
      </c>
      <c r="H702" s="161">
        <v>0</v>
      </c>
      <c r="I702" s="161">
        <v>0</v>
      </c>
      <c r="J702" s="161">
        <v>0</v>
      </c>
      <c r="K702" s="161">
        <v>0</v>
      </c>
      <c r="L702" s="161">
        <v>0</v>
      </c>
      <c r="M702" s="161">
        <v>0</v>
      </c>
      <c r="N702" s="161">
        <v>0</v>
      </c>
      <c r="O702" s="161">
        <v>0</v>
      </c>
      <c r="P702" s="161">
        <v>0</v>
      </c>
      <c r="Q702" s="161">
        <v>0</v>
      </c>
      <c r="R702" s="161">
        <v>0</v>
      </c>
      <c r="S702" s="161">
        <v>0</v>
      </c>
      <c r="T702" s="161">
        <v>0</v>
      </c>
      <c r="U702" s="161">
        <v>0</v>
      </c>
      <c r="V702" s="161">
        <v>0</v>
      </c>
      <c r="W702" s="161">
        <v>0</v>
      </c>
      <c r="X702" s="161">
        <v>0</v>
      </c>
      <c r="Y702" s="161"/>
      <c r="Z702" s="162"/>
    </row>
    <row r="703" spans="2:26" hidden="1" outlineLevel="2">
      <c r="B703" s="159" t="str">
        <f t="shared" si="29"/>
        <v>3-Year</v>
      </c>
      <c r="C703" s="174">
        <f t="shared" si="30"/>
        <v>48183</v>
      </c>
      <c r="G703" s="161">
        <v>0</v>
      </c>
      <c r="H703" s="161">
        <v>0</v>
      </c>
      <c r="I703" s="161">
        <v>0</v>
      </c>
      <c r="J703" s="161">
        <v>0</v>
      </c>
      <c r="K703" s="161">
        <v>0</v>
      </c>
      <c r="L703" s="161">
        <v>0</v>
      </c>
      <c r="M703" s="161">
        <v>0</v>
      </c>
      <c r="N703" s="161">
        <v>0</v>
      </c>
      <c r="O703" s="161">
        <v>0</v>
      </c>
      <c r="P703" s="161">
        <v>0</v>
      </c>
      <c r="Q703" s="161">
        <v>0</v>
      </c>
      <c r="R703" s="161">
        <v>0</v>
      </c>
      <c r="S703" s="161">
        <v>0</v>
      </c>
      <c r="T703" s="161">
        <v>0</v>
      </c>
      <c r="U703" s="161">
        <v>0</v>
      </c>
      <c r="V703" s="161">
        <v>0</v>
      </c>
      <c r="W703" s="161">
        <v>0</v>
      </c>
      <c r="X703" s="161">
        <v>0</v>
      </c>
      <c r="Y703" s="161"/>
      <c r="Z703" s="162"/>
    </row>
    <row r="704" spans="2:26" hidden="1" outlineLevel="2">
      <c r="B704" s="159" t="str">
        <f t="shared" si="29"/>
        <v>3-Year</v>
      </c>
    </row>
    <row r="705" spans="2:26" hidden="1" outlineLevel="1" collapsed="1">
      <c r="B705" s="159" t="str">
        <f t="shared" si="29"/>
        <v>3-Year</v>
      </c>
    </row>
    <row r="706" spans="2:26" hidden="1" outlineLevel="1"/>
    <row r="707" spans="2:26" ht="13" collapsed="1">
      <c r="C707" s="156" t="s">
        <v>49</v>
      </c>
      <c r="D707" s="129"/>
      <c r="E707" s="129"/>
      <c r="F707" s="129"/>
      <c r="G707" s="129" t="s">
        <v>83</v>
      </c>
      <c r="H707" s="129" t="s">
        <v>83</v>
      </c>
      <c r="I707" s="129" t="s">
        <v>83</v>
      </c>
      <c r="J707" s="129" t="s">
        <v>83</v>
      </c>
      <c r="K707" s="129" t="s">
        <v>83</v>
      </c>
      <c r="L707" s="129" t="s">
        <v>83</v>
      </c>
      <c r="M707" s="129" t="s">
        <v>83</v>
      </c>
      <c r="N707" s="129" t="s">
        <v>83</v>
      </c>
      <c r="O707" s="129" t="s">
        <v>83</v>
      </c>
      <c r="P707" s="129" t="s">
        <v>83</v>
      </c>
      <c r="Q707" s="129" t="s">
        <v>83</v>
      </c>
      <c r="R707" s="129" t="s">
        <v>83</v>
      </c>
      <c r="S707" s="129" t="s">
        <v>83</v>
      </c>
      <c r="T707" s="129" t="s">
        <v>83</v>
      </c>
      <c r="U707" s="129" t="s">
        <v>83</v>
      </c>
      <c r="V707" s="129" t="s">
        <v>83</v>
      </c>
      <c r="W707" s="129" t="s">
        <v>83</v>
      </c>
      <c r="X707" s="129" t="s">
        <v>83</v>
      </c>
      <c r="Y707" s="129" t="s">
        <v>83</v>
      </c>
      <c r="Z707" s="129" t="s">
        <v>83</v>
      </c>
    </row>
    <row r="709" spans="2:26" ht="13">
      <c r="C709" s="158" t="s">
        <v>316</v>
      </c>
    </row>
    <row r="710" spans="2:26">
      <c r="B710" s="159" t="str">
        <f>$C$709</f>
        <v>On-Demand</v>
      </c>
    </row>
    <row r="711" spans="2:26" outlineLevel="1">
      <c r="B711" s="159"/>
      <c r="C711" s="5" t="s">
        <v>315</v>
      </c>
      <c r="D711" s="128" t="s">
        <v>262</v>
      </c>
    </row>
    <row r="712" spans="2:26" outlineLevel="1">
      <c r="B712" s="159"/>
      <c r="H712" s="180"/>
    </row>
    <row r="713" spans="2:26" outlineLevel="1">
      <c r="B713" s="159"/>
      <c r="C713" s="160">
        <v>44197</v>
      </c>
      <c r="D713" s="175">
        <v>1</v>
      </c>
      <c r="G713" s="132">
        <f>(1-$D$5)*IF($C713&lt;$D$4,G23,MAX(AVERAGEIFS(G710:G712,G710:G712,"&gt;0")/(EXP(G$6*(($D713-COUNTIFS(G$713:G713,0))/12))),G$8))+($D$5*IF($C713&lt;$D$4,G23,IF($C713=$D$4,G$7,MAX(AVERAGEIFS(G710:G712,G710:G712,"&gt;0")/(EXP(G$6*($D713-COUNTIFS(G$713:G713,0))/12)),G$8))))</f>
        <v>5.8919999999999995</v>
      </c>
      <c r="H713" s="132">
        <f>(1-$D$5)*IF($C713&lt;$D$4,H23,MAX(G713/G$10,H$8))+($D$5*IF($C713&lt;$D$4,H23,IF($C713=$D$4,H$7,MAX(AVERAGEIFS(H710:H712,H710:H712,"&gt;0")/(EXP(G$6*($D713-COUNTIFS(H$713:H713,0))/12)),H$8))))</f>
        <v>3.9279999999999999</v>
      </c>
      <c r="I713" s="132">
        <f>(1-$D$5)*IF($C713&lt;$D$4,I23,MAX(AVERAGEIFS(I710:I712,I710:I712,"&gt;0")/(EXP(I$6*(($D713-COUNTIFS(I$713:I713,0))/12))),I$8))+($D$5*IF($C713&lt;$D$4,I23,IF($C713=$D$4,I$7,MAX(AVERAGEIFS(I710:I712,I710:I712,"&gt;0")/(EXP(I$6*($D713-COUNTIFS(I$713:I713,0))/12)),I$8))))</f>
        <v>0</v>
      </c>
      <c r="J713" s="132">
        <f>(1-$D$5)*IF($C713&lt;$D$4,J23,MAX(I713/I$10,J$8))+($D$5*IF($C713&lt;$D$4,J23,IF($C713=$D$4,J$7,MAX(AVERAGEIFS(J710:J712,J710:J712,"&gt;0")/(EXP(I$6*($D713-COUNTIFS(J$713:J713,0))/12)),J$8))))</f>
        <v>0</v>
      </c>
      <c r="K713" s="132">
        <f>(1-$D$5)*IF($C713&lt;$D$4,K23,MAX(AVERAGEIFS(K710:K712,K710:K712,"&gt;0")/(EXP(K$6*(($D713-COUNTIFS(K$713:K713,0))/12))),K$8))+($D$5*IF($C713&lt;$D$4,K23,IF($C713=$D$4,K$7,MAX(AVERAGEIFS(K710:K712,K710:K712,"&gt;0")/(EXP(K$6*($D713-COUNTIFS(K$713:K713,0))/12)),K$8))))</f>
        <v>0</v>
      </c>
      <c r="L713" s="132">
        <f>(1-$D$5)*IF($C713&lt;$D$4,L23,MAX(K713/K$10,L$8))+($D$5*IF($C713&lt;$D$4,L23,IF($C713=$D$4,L$7,MAX(AVERAGEIFS(L710:L712,L710:L712,"&gt;0")/(EXP(K$6*($D713-COUNTIFS(L$713:L713,0))/12)),L$8))))</f>
        <v>0</v>
      </c>
      <c r="M713" s="181">
        <f>(1-$D$5)*IF($C713&lt;MAX($D$4,INDEX($C$23:$C$154,2+MATCH(0,$M$23:$M$154,1))),M23,MAX(AVERAGEIFS(M710:M712,M710:M712,"&gt;0")/(EXP(M$6*(($D713-COUNTIFS(M$713:M713,0))/12))),M$8))+($D$5*IF($C713&lt;MAX($D$4,INDEX($C$23:$C$154,2+MATCH(0,$M$23:$M$154,1))),M23,IF($C713=MAX($D$4,INDEX($C$23:$C$154,2+MATCH(0,$M$23:$M$154,1))),M$7,MAX(AVERAGEIFS(M710:M712,M710:M712,"&gt;0")/(EXP(M$6*($D713-COUNTIFS(M$713:M713,0))/12)),M$8))))</f>
        <v>0</v>
      </c>
      <c r="N713" s="181">
        <f>(1-$D$5)*IF($C713&lt;MAX($D$4,INDEX($C$23:$C$154,2+MATCH(0,$N$23:$N$154,1))),N23,MAX(M713/M$10,N$8))+($D$5*IF($C713&lt;MAX($D$4,INDEX($C$23:$C$154,2+MATCH(0,$N$23:$N$154,1))),N23,IF($C713=MAX($D$4,INDEX($C$23:$C$154,2+MATCH(0,$N$23:$N$154,1))),N$7,MAX(AVERAGEIFS(N710:N712,N710:N712,"&gt;0")/(EXP(M$6*($D713-COUNTIFS(N$713:N713,0))/12)),N$8))))</f>
        <v>0</v>
      </c>
      <c r="O713" s="181">
        <f>(1-$D$5)*IF($C713&lt;MAX($D$4,INDEX($C$23:$C$154,2+MATCH(0,$O$23:$O$154,1))),O23,MAX(AVERAGEIFS(O710:O712,O710:O712,"&gt;0")/(EXP(O$6*(($D713-COUNTIFS(O$713:O713,0))/12))),O$8))+($D$5*IF($C713&lt;MAX($D$4,INDEX($C$23:$C$154,2+MATCH(0,$O$23:$O$154,1))),O23,IF($C713=MAX($D$4,INDEX($C$23:$C$154,2+MATCH(0,$O$23:$O$154,1))),O$7,MAX(AVERAGEIFS(O710:O712,O710:O712,"&gt;0")/(EXP(O$6*($D713-COUNTIFS(O$713:O713,0))/12)),O$8))))</f>
        <v>0</v>
      </c>
      <c r="P713" s="181">
        <f>(1-$D$5)*IF($C713&lt;MAX($D$4,INDEX($C$23:$C$154,2+MATCH(0,$P$23:$P$154,1))),P23,MAX(O713/O$10,P$8))+($D$5*IF($C713&lt;MAX($D$4,INDEX($C$23:$C$154,2+MATCH(0,$P$23:$P$154,1))),P23,IF($C713=MAX($D$4,INDEX($C$23:$C$154,2+MATCH(0,$P$23:$P$154,1))),P$7,MAX(AVERAGEIFS(P710:P712,P710:P712,"&gt;0")/(EXP(O$6*($D713-COUNTIFS(P$713:P713,0))/12)),P$8))))</f>
        <v>0</v>
      </c>
      <c r="Q713" s="132">
        <f>(1-$D$5)*IF($C713&lt;$D$4,Q23,MAX(AVERAGEIFS(Q710:Q712,Q710:Q712,"&gt;0")/(EXP(Q$6*(($D713-COUNTIFS(Q$713:Q713,0))/12))),Q$8))+($D$5*IF($C713&lt;$D$4,Q23,IF($C713=$D$4,Q$7,MAX(AVERAGEIFS(Q710:Q712,Q710:Q712,"&gt;0")/(EXP(Q$6*($D713-COUNTIFS(Q$713:Q713,0))/12)),Q$8))))</f>
        <v>0</v>
      </c>
      <c r="R713" s="132">
        <f>(1-$D$5)*IF($C713&lt;$D$4,R23,MAX(Q713/Q$10,R$8))+($D$5*IF($C713&lt;$D$4,R23,IF($C713=$D$4,R$7,MAX(AVERAGEIFS(R710:R712,R710:R712,"&gt;0")/(EXP(Q$6*($D713-COUNTIFS(R$713:R713,0))/12)),R$8))))</f>
        <v>0</v>
      </c>
      <c r="S713" s="132">
        <f>(1-$D$5)*IF($C713&lt;$D$4,S23,MAX(AVERAGEIFS(S710:S712,S710:S712,"&gt;0")/(EXP(S$6*(($D713-COUNTIFS(S$713:S713,0))/12))),S$8))+($D$5*IF($C713&lt;$D$4,S23,IF($C713=$D$4,S$7,MAX(AVERAGEIFS(S710:S712,S710:S712,"&gt;0")/(EXP(S$6*($D713-COUNTIFS(S$713:S713,0))/12)),S$8))))</f>
        <v>0</v>
      </c>
      <c r="T713" s="132">
        <f>(1-$D$5)*IF($C713&lt;$D$4,T23,MAX(S713/S$10,T$8))+($D$5*IF($C713&lt;$D$4,T23,IF($C713=$D$4,T$7,MAX(AVERAGEIFS(T710:T712,T710:T712,"&gt;0")/(EXP(S$6*($D713-COUNTIFS(T$713:T713,0))/12)),T$8))))</f>
        <v>0</v>
      </c>
      <c r="U713" s="181">
        <f>(1-$D$5)*IF($C713&lt;MAX($D$4,INDEX($C$23:$C$154,2+MATCH(0,$U$23:$U$154,1))),U23,MAX(AVERAGEIFS(U710:U712,U710:U712,"&gt;0")/(EXP(U$6*(($D713-COUNTIFS(U$713:U713,0))/12))),U$8))+($D$5*IF($C713&lt;MAX($D$4,INDEX($C$23:$C$154,2+MATCH(0,$U$23:$U$154,1))),U23,IF($C713=MAX($D$4,INDEX($C$23:$C$154,2+MATCH(0,$U$23:$U$154,1))),U$7,MAX(AVERAGEIFS(U710:U712,U710:U712,"&gt;0")/(EXP(U$6*($D713-COUNTIFS(U$713:U713,0))/12)),U$8))))</f>
        <v>0</v>
      </c>
      <c r="V713" s="181">
        <f>(1-$D$5)*IF($C713&lt;MAX($D$4,INDEX($C$23:$C$154,2+MATCH(0,$V$23:$V$154,1))),V23,MAX(U713/U$10,V$8))+($D$5*IF($C713&lt;MAX($D$4,INDEX($C$23:$C$154,2+MATCH(0,$V$23:$V$154,1))),V23,IF($C713=MAX($D$4,INDEX($C$23:$C$154,2+MATCH(0,$V$23:$V$154,1))),V$7,MAX(AVERAGEIFS(V710:V712,V710:V712,"&gt;0")/(EXP(U$6*($D713-COUNTIFS(V$713:V713,0))/12)),V$8))))</f>
        <v>0</v>
      </c>
      <c r="W713" s="132">
        <f>(1-$D$5)*IF($C713&lt;$D$4,W23,MAX(AVERAGEIFS(W710:W712,W710:W712,"&gt;0")/(EXP(W$6*(($D713-COUNTIFS(W$713:W713,0))/12))),W$8))+($D$5*IF($C713&lt;$D$4,W23,IF($C713=$D$4,W$7,MAX(AVERAGEIFS(W710:W712,W710:W712,"&gt;0")/(EXP(W$6*($D713-COUNTIFS(W$713:W713,0))/12)),W$8))))</f>
        <v>0</v>
      </c>
      <c r="X713" s="132">
        <f>(1-$D$5)*IF($C713&lt;$D$4,X23,MAX(W713/W$10,X$8))+($D$5*IF($C713&lt;$D$4,X23,IF($C713=$D$4,X$7,MAX(AVERAGEIFS(X710:X712,X710:X712,"&gt;0")/(EXP(W$6*($D713-COUNTIFS(X$713:X713,0))/12)),X$8))))</f>
        <v>0</v>
      </c>
      <c r="Y713" s="132"/>
      <c r="Z713" s="132"/>
    </row>
    <row r="714" spans="2:26" outlineLevel="1">
      <c r="B714" s="159"/>
      <c r="C714" s="160">
        <f>EDATE(C713,1)</f>
        <v>44228</v>
      </c>
      <c r="D714" s="128">
        <f>D713+1</f>
        <v>2</v>
      </c>
      <c r="G714" s="132">
        <f>(1-$D$5)*IF($C714&lt;$D$4,G24,MAX(AVERAGEIFS(G711:G713,G711:G713,"&gt;0")/(EXP(G$6*(($D714-COUNTIFS(G$713:G714,0))/12))),G$8))+($D$5*IF($C714&lt;$D$4,G24,IF($C714=$D$4,G$7,MAX(AVERAGEIFS(G711:G713,G711:G713,"&gt;0")/(EXP(G$6*($D714-COUNTIFS(G$713:G714,0))/12)),G$8))))</f>
        <v>6.7971750000000011</v>
      </c>
      <c r="H714" s="132">
        <f>(1-$D$5)*IF($C714&lt;$D$4,H24,MAX(G714/G$10,H$8))+($D$5*IF($C714&lt;$D$4,H24,IF($C714=$D$4,H$7,MAX(AVERAGEIFS(H711:H713,H711:H713,"&gt;0")/(EXP(G$6*($D714-COUNTIFS(H$713:H714,0))/12)),H$8))))</f>
        <v>4.5314500000000004</v>
      </c>
      <c r="I714" s="132">
        <f>(1-$D$5)*IF($C714&lt;$D$4,I24,MAX(AVERAGEIFS(I711:I713,I711:I713,"&gt;0")/(EXP(I$6*(($D714-COUNTIFS(I$713:I714,0))/12))),I$8))+($D$5*IF($C714&lt;$D$4,I24,IF($C714=$D$4,I$7,MAX(AVERAGEIFS(I711:I713,I711:I713,"&gt;0")/(EXP(I$6*($D714-COUNTIFS(I$713:I714,0))/12)),I$8))))</f>
        <v>0</v>
      </c>
      <c r="J714" s="132">
        <f>(1-$D$5)*IF($C714&lt;$D$4,J24,MAX(I714/I$10,J$8))+($D$5*IF($C714&lt;$D$4,J24,IF($C714=$D$4,J$7,MAX(AVERAGEIFS(J711:J713,J711:J713,"&gt;0")/(EXP(I$6*($D714-COUNTIFS(J$713:J714,0))/12)),J$8))))</f>
        <v>0</v>
      </c>
      <c r="K714" s="132">
        <f>(1-$D$5)*IF($C714&lt;$D$4,K24,MAX(AVERAGEIFS(K711:K713,K711:K713,"&gt;0")/(EXP(K$6*(($D714-COUNTIFS(K$713:K714,0))/12))),K$8))+($D$5*IF($C714&lt;$D$4,K24,IF($C714=$D$4,K$7,MAX(AVERAGEIFS(K711:K713,K711:K713,"&gt;0")/(EXP(K$6*($D714-COUNTIFS(K$713:K714,0))/12)),K$8))))</f>
        <v>0</v>
      </c>
      <c r="L714" s="132">
        <f>(1-$D$5)*IF($C714&lt;$D$4,L24,MAX(K714/K$10,L$8))+($D$5*IF($C714&lt;$D$4,L24,IF($C714=$D$4,L$7,MAX(AVERAGEIFS(L711:L713,L711:L713,"&gt;0")/(EXP(K$6*($D714-COUNTIFS(L$713:L714,0))/12)),L$8))))</f>
        <v>0</v>
      </c>
      <c r="M714" s="181">
        <f>(1-$D$5)*IF($C714&lt;MAX($D$4,INDEX($C$23:$C$154,2+MATCH(0,$M$23:$M$154,1))),M24,MAX(AVERAGEIFS(M711:M713,M711:M713,"&gt;0")/(EXP(M$6*(($D714-COUNTIFS(M$713:M714,0))/12))),M$8))+($D$5*IF($C714&lt;MAX($D$4,INDEX($C$23:$C$154,2+MATCH(0,$M$23:$M$154,1))),M24,IF($C714=MAX($D$4,INDEX($C$23:$C$154,2+MATCH(0,$M$23:$M$154,1))),M$7,MAX(AVERAGEIFS(M711:M713,M711:M713,"&gt;0")/(EXP(M$6*($D714-COUNTIFS(M$713:M714,0))/12)),M$8))))</f>
        <v>0</v>
      </c>
      <c r="N714" s="181">
        <f>(1-$D$5)*IF($C714&lt;MAX($D$4,INDEX($C$23:$C$154,2+MATCH(0,$N$23:$N$154,1))),N24,MAX(M714/M$10,N$8))+($D$5*IF($C714&lt;MAX($D$4,INDEX($C$23:$C$154,2+MATCH(0,$N$23:$N$154,1))),N24,IF($C714=MAX($D$4,INDEX($C$23:$C$154,2+MATCH(0,$N$23:$N$154,1))),N$7,MAX(AVERAGEIFS(N711:N713,N711:N713,"&gt;0")/(EXP(M$6*($D714-COUNTIFS(N$713:N714,0))/12)),N$8))))</f>
        <v>0</v>
      </c>
      <c r="O714" s="181">
        <f>(1-$D$5)*IF($C714&lt;MAX($D$4,INDEX($C$23:$C$154,2+MATCH(0,$O$23:$O$154,1))),O24,MAX(AVERAGEIFS(O711:O713,O711:O713,"&gt;0")/(EXP(O$6*(($D714-COUNTIFS(O$713:O714,0))/12))),O$8))+($D$5*IF($C714&lt;MAX($D$4,INDEX($C$23:$C$154,2+MATCH(0,$O$23:$O$154,1))),O24,IF($C714=MAX($D$4,INDEX($C$23:$C$154,2+MATCH(0,$O$23:$O$154,1))),O$7,MAX(AVERAGEIFS(O711:O713,O711:O713,"&gt;0")/(EXP(O$6*($D714-COUNTIFS(O$713:O714,0))/12)),O$8))))</f>
        <v>0</v>
      </c>
      <c r="P714" s="181">
        <f>(1-$D$5)*IF($C714&lt;MAX($D$4,INDEX($C$23:$C$154,2+MATCH(0,$P$23:$P$154,1))),P24,MAX(O714/O$10,P$8))+($D$5*IF($C714&lt;MAX($D$4,INDEX($C$23:$C$154,2+MATCH(0,$P$23:$P$154,1))),P24,IF($C714=MAX($D$4,INDEX($C$23:$C$154,2+MATCH(0,$P$23:$P$154,1))),P$7,MAX(AVERAGEIFS(P711:P713,P711:P713,"&gt;0")/(EXP(O$6*($D714-COUNTIFS(P$713:P714,0))/12)),P$8))))</f>
        <v>0</v>
      </c>
      <c r="Q714" s="132">
        <f>(1-$D$5)*IF($C714&lt;$D$4,Q24,MAX(AVERAGEIFS(Q711:Q713,Q711:Q713,"&gt;0")/(EXP(Q$6*(($D714-COUNTIFS(Q$713:Q714,0))/12))),Q$8))+($D$5*IF($C714&lt;$D$4,Q24,IF($C714=$D$4,Q$7,MAX(AVERAGEIFS(Q711:Q713,Q711:Q713,"&gt;0")/(EXP(Q$6*($D714-COUNTIFS(Q$713:Q714,0))/12)),Q$8))))</f>
        <v>0</v>
      </c>
      <c r="R714" s="132">
        <f>(1-$D$5)*IF($C714&lt;$D$4,R24,MAX(Q714/Q$10,R$8))+($D$5*IF($C714&lt;$D$4,R24,IF($C714=$D$4,R$7,MAX(AVERAGEIFS(R711:R713,R711:R713,"&gt;0")/(EXP(Q$6*($D714-COUNTIFS(R$713:R714,0))/12)),R$8))))</f>
        <v>0</v>
      </c>
      <c r="S714" s="132">
        <f>(1-$D$5)*IF($C714&lt;$D$4,S24,MAX(AVERAGEIFS(S711:S713,S711:S713,"&gt;0")/(EXP(S$6*(($D714-COUNTIFS(S$713:S714,0))/12))),S$8))+($D$5*IF($C714&lt;$D$4,S24,IF($C714=$D$4,S$7,MAX(AVERAGEIFS(S711:S713,S711:S713,"&gt;0")/(EXP(S$6*($D714-COUNTIFS(S$713:S714,0))/12)),S$8))))</f>
        <v>0</v>
      </c>
      <c r="T714" s="132">
        <f>(1-$D$5)*IF($C714&lt;$D$4,T24,MAX(S714/S$10,T$8))+($D$5*IF($C714&lt;$D$4,T24,IF($C714=$D$4,T$7,MAX(AVERAGEIFS(T711:T713,T711:T713,"&gt;0")/(EXP(S$6*($D714-COUNTIFS(T$713:T714,0))/12)),T$8))))</f>
        <v>0</v>
      </c>
      <c r="U714" s="181">
        <f>(1-$D$5)*IF($C714&lt;MAX($D$4,INDEX($C$23:$C$154,2+MATCH(0,$U$23:$U$154,1))),U24,MAX(AVERAGEIFS(U711:U713,U711:U713,"&gt;0")/(EXP(U$6*(($D714-COUNTIFS(U$713:U714,0))/12))),U$8))+($D$5*IF($C714&lt;MAX($D$4,INDEX($C$23:$C$154,2+MATCH(0,$U$23:$U$154,1))),U24,IF($C714=MAX($D$4,INDEX($C$23:$C$154,2+MATCH(0,$U$23:$U$154,1))),U$7,MAX(AVERAGEIFS(U711:U713,U711:U713,"&gt;0")/(EXP(U$6*($D714-COUNTIFS(U$713:U714,0))/12)),U$8))))</f>
        <v>0</v>
      </c>
      <c r="V714" s="181">
        <f>(1-$D$5)*IF($C714&lt;MAX($D$4,INDEX($C$23:$C$154,2+MATCH(0,$V$23:$V$154,1))),V24,MAX(U714/U$10,V$8))+($D$5*IF($C714&lt;MAX($D$4,INDEX($C$23:$C$154,2+MATCH(0,$V$23:$V$154,1))),V24,IF($C714=MAX($D$4,INDEX($C$23:$C$154,2+MATCH(0,$V$23:$V$154,1))),V$7,MAX(AVERAGEIFS(V711:V713,V711:V713,"&gt;0")/(EXP(U$6*($D714-COUNTIFS(V$713:V714,0))/12)),V$8))))</f>
        <v>0</v>
      </c>
      <c r="W714" s="132">
        <f>(1-$D$5)*IF($C714&lt;$D$4,W24,MAX(AVERAGEIFS(W711:W713,W711:W713,"&gt;0")/(EXP(W$6*(($D714-COUNTIFS(W$713:W714,0))/12))),W$8))+($D$5*IF($C714&lt;$D$4,W24,IF($C714=$D$4,W$7,MAX(AVERAGEIFS(W711:W713,W711:W713,"&gt;0")/(EXP(W$6*($D714-COUNTIFS(W$713:W714,0))/12)),W$8))))</f>
        <v>0</v>
      </c>
      <c r="X714" s="132">
        <f>(1-$D$5)*IF($C714&lt;$D$4,X24,MAX(W714/W$10,X$8))+($D$5*IF($C714&lt;$D$4,X24,IF($C714=$D$4,X$7,MAX(AVERAGEIFS(X711:X713,X711:X713,"&gt;0")/(EXP(W$6*($D714-COUNTIFS(X$713:X714,0))/12)),X$8))))</f>
        <v>0</v>
      </c>
      <c r="Y714" s="132"/>
      <c r="Z714" s="132"/>
    </row>
    <row r="715" spans="2:26" outlineLevel="1">
      <c r="B715" s="159"/>
      <c r="C715" s="160">
        <f t="shared" ref="C715:C778" si="31">EDATE(C714,1)</f>
        <v>44256</v>
      </c>
      <c r="D715" s="128">
        <f t="shared" ref="D715:D778" si="32">D714+1</f>
        <v>3</v>
      </c>
      <c r="G715" s="132">
        <f>(1-$D$5)*IF($C715&lt;$D$4,G25,MAX(AVERAGEIFS(G712:G714,G712:G714,"&gt;0")/(EXP(G$6*(($D715-COUNTIFS(G$713:G715,0))/12))),G$8))+($D$5*IF($C715&lt;$D$4,G25,IF($C715=$D$4,G$7,MAX(AVERAGEIFS(G712:G714,G712:G714,"&gt;0")/(EXP(G$6*($D715-COUNTIFS(G$713:G715,0))/12)),G$8))))</f>
        <v>6.9772500000000006</v>
      </c>
      <c r="H715" s="132">
        <f>(1-$D$5)*IF($C715&lt;$D$4,H25,MAX(G715/G$10,H$8))+($D$5*IF($C715&lt;$D$4,H25,IF($C715=$D$4,H$7,MAX(AVERAGEIFS(H712:H714,H712:H714,"&gt;0")/(EXP(G$6*($D715-COUNTIFS(H$713:H715,0))/12)),H$8))))</f>
        <v>4.6515000000000004</v>
      </c>
      <c r="I715" s="132">
        <f>(1-$D$5)*IF($C715&lt;$D$4,I25,MAX(AVERAGEIFS(I712:I714,I712:I714,"&gt;0")/(EXP(I$6*(($D715-COUNTIFS(I$713:I715,0))/12))),I$8))+($D$5*IF($C715&lt;$D$4,I25,IF($C715=$D$4,I$7,MAX(AVERAGEIFS(I712:I714,I712:I714,"&gt;0")/(EXP(I$6*($D715-COUNTIFS(I$713:I715,0))/12)),I$8))))</f>
        <v>0</v>
      </c>
      <c r="J715" s="132">
        <f>(1-$D$5)*IF($C715&lt;$D$4,J25,MAX(I715/I$10,J$8))+($D$5*IF($C715&lt;$D$4,J25,IF($C715=$D$4,J$7,MAX(AVERAGEIFS(J712:J714,J712:J714,"&gt;0")/(EXP(I$6*($D715-COUNTIFS(J$713:J715,0))/12)),J$8))))</f>
        <v>0</v>
      </c>
      <c r="K715" s="132">
        <f>(1-$D$5)*IF($C715&lt;$D$4,K25,MAX(AVERAGEIFS(K712:K714,K712:K714,"&gt;0")/(EXP(K$6*(($D715-COUNTIFS(K$713:K715,0))/12))),K$8))+($D$5*IF($C715&lt;$D$4,K25,IF($C715=$D$4,K$7,MAX(AVERAGEIFS(K712:K714,K712:K714,"&gt;0")/(EXP(K$6*($D715-COUNTIFS(K$713:K715,0))/12)),K$8))))</f>
        <v>0</v>
      </c>
      <c r="L715" s="132">
        <f>(1-$D$5)*IF($C715&lt;$D$4,L25,MAX(K715/K$10,L$8))+($D$5*IF($C715&lt;$D$4,L25,IF($C715=$D$4,L$7,MAX(AVERAGEIFS(L712:L714,L712:L714,"&gt;0")/(EXP(K$6*($D715-COUNTIFS(L$713:L715,0))/12)),L$8))))</f>
        <v>0</v>
      </c>
      <c r="M715" s="181">
        <f>(1-$D$5)*IF($C715&lt;MAX($D$4,INDEX($C$23:$C$154,2+MATCH(0,$M$23:$M$154,1))),M25,MAX(AVERAGEIFS(M712:M714,M712:M714,"&gt;0")/(EXP(M$6*(($D715-COUNTIFS(M$713:M715,0))/12))),M$8))+($D$5*IF($C715&lt;MAX($D$4,INDEX($C$23:$C$154,2+MATCH(0,$M$23:$M$154,1))),M25,IF($C715=MAX($D$4,INDEX($C$23:$C$154,2+MATCH(0,$M$23:$M$154,1))),M$7,MAX(AVERAGEIFS(M712:M714,M712:M714,"&gt;0")/(EXP(M$6*($D715-COUNTIFS(M$713:M715,0))/12)),M$8))))</f>
        <v>0</v>
      </c>
      <c r="N715" s="181">
        <f>(1-$D$5)*IF($C715&lt;MAX($D$4,INDEX($C$23:$C$154,2+MATCH(0,$N$23:$N$154,1))),N25,MAX(M715/M$10,N$8))+($D$5*IF($C715&lt;MAX($D$4,INDEX($C$23:$C$154,2+MATCH(0,$N$23:$N$154,1))),N25,IF($C715=MAX($D$4,INDEX($C$23:$C$154,2+MATCH(0,$N$23:$N$154,1))),N$7,MAX(AVERAGEIFS(N712:N714,N712:N714,"&gt;0")/(EXP(M$6*($D715-COUNTIFS(N$713:N715,0))/12)),N$8))))</f>
        <v>0</v>
      </c>
      <c r="O715" s="181">
        <f>(1-$D$5)*IF($C715&lt;MAX($D$4,INDEX($C$23:$C$154,2+MATCH(0,$O$23:$O$154,1))),O25,MAX(AVERAGEIFS(O712:O714,O712:O714,"&gt;0")/(EXP(O$6*(($D715-COUNTIFS(O$713:O715,0))/12))),O$8))+($D$5*IF($C715&lt;MAX($D$4,INDEX($C$23:$C$154,2+MATCH(0,$O$23:$O$154,1))),O25,IF($C715=MAX($D$4,INDEX($C$23:$C$154,2+MATCH(0,$O$23:$O$154,1))),O$7,MAX(AVERAGEIFS(O712:O714,O712:O714,"&gt;0")/(EXP(O$6*($D715-COUNTIFS(O$713:O715,0))/12)),O$8))))</f>
        <v>0</v>
      </c>
      <c r="P715" s="181">
        <f>(1-$D$5)*IF($C715&lt;MAX($D$4,INDEX($C$23:$C$154,2+MATCH(0,$P$23:$P$154,1))),P25,MAX(O715/O$10,P$8))+($D$5*IF($C715&lt;MAX($D$4,INDEX($C$23:$C$154,2+MATCH(0,$P$23:$P$154,1))),P25,IF($C715=MAX($D$4,INDEX($C$23:$C$154,2+MATCH(0,$P$23:$P$154,1))),P$7,MAX(AVERAGEIFS(P712:P714,P712:P714,"&gt;0")/(EXP(O$6*($D715-COUNTIFS(P$713:P715,0))/12)),P$8))))</f>
        <v>0</v>
      </c>
      <c r="Q715" s="132">
        <f>(1-$D$5)*IF($C715&lt;$D$4,Q25,MAX(AVERAGEIFS(Q712:Q714,Q712:Q714,"&gt;0")/(EXP(Q$6*(($D715-COUNTIFS(Q$713:Q715,0))/12))),Q$8))+($D$5*IF($C715&lt;$D$4,Q25,IF($C715=$D$4,Q$7,MAX(AVERAGEIFS(Q712:Q714,Q712:Q714,"&gt;0")/(EXP(Q$6*($D715-COUNTIFS(Q$713:Q715,0))/12)),Q$8))))</f>
        <v>0</v>
      </c>
      <c r="R715" s="132">
        <f>(1-$D$5)*IF($C715&lt;$D$4,R25,MAX(Q715/Q$10,R$8))+($D$5*IF($C715&lt;$D$4,R25,IF($C715=$D$4,R$7,MAX(AVERAGEIFS(R712:R714,R712:R714,"&gt;0")/(EXP(Q$6*($D715-COUNTIFS(R$713:R715,0))/12)),R$8))))</f>
        <v>0</v>
      </c>
      <c r="S715" s="132">
        <f>(1-$D$5)*IF($C715&lt;$D$4,S25,MAX(AVERAGEIFS(S712:S714,S712:S714,"&gt;0")/(EXP(S$6*(($D715-COUNTIFS(S$713:S715,0))/12))),S$8))+($D$5*IF($C715&lt;$D$4,S25,IF($C715=$D$4,S$7,MAX(AVERAGEIFS(S712:S714,S712:S714,"&gt;0")/(EXP(S$6*($D715-COUNTIFS(S$713:S715,0))/12)),S$8))))</f>
        <v>0</v>
      </c>
      <c r="T715" s="132">
        <f>(1-$D$5)*IF($C715&lt;$D$4,T25,MAX(S715/S$10,T$8))+($D$5*IF($C715&lt;$D$4,T25,IF($C715=$D$4,T$7,MAX(AVERAGEIFS(T712:T714,T712:T714,"&gt;0")/(EXP(S$6*($D715-COUNTIFS(T$713:T715,0))/12)),T$8))))</f>
        <v>0</v>
      </c>
      <c r="U715" s="181">
        <f>(1-$D$5)*IF($C715&lt;MAX($D$4,INDEX($C$23:$C$154,2+MATCH(0,$U$23:$U$154,1))),U25,MAX(AVERAGEIFS(U712:U714,U712:U714,"&gt;0")/(EXP(U$6*(($D715-COUNTIFS(U$713:U715,0))/12))),U$8))+($D$5*IF($C715&lt;MAX($D$4,INDEX($C$23:$C$154,2+MATCH(0,$U$23:$U$154,1))),U25,IF($C715=MAX($D$4,INDEX($C$23:$C$154,2+MATCH(0,$U$23:$U$154,1))),U$7,MAX(AVERAGEIFS(U712:U714,U712:U714,"&gt;0")/(EXP(U$6*($D715-COUNTIFS(U$713:U715,0))/12)),U$8))))</f>
        <v>0</v>
      </c>
      <c r="V715" s="181">
        <f>(1-$D$5)*IF($C715&lt;MAX($D$4,INDEX($C$23:$C$154,2+MATCH(0,$V$23:$V$154,1))),V25,MAX(U715/U$10,V$8))+($D$5*IF($C715&lt;MAX($D$4,INDEX($C$23:$C$154,2+MATCH(0,$V$23:$V$154,1))),V25,IF($C715=MAX($D$4,INDEX($C$23:$C$154,2+MATCH(0,$V$23:$V$154,1))),V$7,MAX(AVERAGEIFS(V712:V714,V712:V714,"&gt;0")/(EXP(U$6*($D715-COUNTIFS(V$713:V715,0))/12)),V$8))))</f>
        <v>0</v>
      </c>
      <c r="W715" s="132">
        <f>(1-$D$5)*IF($C715&lt;$D$4,W25,MAX(AVERAGEIFS(W712:W714,W712:W714,"&gt;0")/(EXP(W$6*(($D715-COUNTIFS(W$713:W715,0))/12))),W$8))+($D$5*IF($C715&lt;$D$4,W25,IF($C715=$D$4,W$7,MAX(AVERAGEIFS(W712:W714,W712:W714,"&gt;0")/(EXP(W$6*($D715-COUNTIFS(W$713:W715,0))/12)),W$8))))</f>
        <v>0</v>
      </c>
      <c r="X715" s="132">
        <f>(1-$D$5)*IF($C715&lt;$D$4,X25,MAX(W715/W$10,X$8))+($D$5*IF($C715&lt;$D$4,X25,IF($C715=$D$4,X$7,MAX(AVERAGEIFS(X712:X714,X712:X714,"&gt;0")/(EXP(W$6*($D715-COUNTIFS(X$713:X715,0))/12)),X$8))))</f>
        <v>0</v>
      </c>
      <c r="Y715" s="132"/>
      <c r="Z715" s="132"/>
    </row>
    <row r="716" spans="2:26" outlineLevel="1">
      <c r="B716" s="159"/>
      <c r="C716" s="160">
        <f t="shared" si="31"/>
        <v>44287</v>
      </c>
      <c r="D716" s="128">
        <f t="shared" si="32"/>
        <v>4</v>
      </c>
      <c r="G716" s="132">
        <f>(1-$D$5)*IF($C716&lt;$D$4,G26,MAX(AVERAGEIFS(G713:G715,G713:G715,"&gt;0")/(EXP(G$6*(($D716-COUNTIFS(G$713:G716,0))/12))),G$8))+($D$5*IF($C716&lt;$D$4,G26,IF($C716=$D$4,G$7,MAX(AVERAGEIFS(G713:G715,G713:G715,"&gt;0")/(EXP(G$6*($D716-COUNTIFS(G$713:G716,0))/12)),G$8))))</f>
        <v>6.199650000000001</v>
      </c>
      <c r="H716" s="132">
        <f>(1-$D$5)*IF($C716&lt;$D$4,H26,MAX(G716/G$10,H$8))+($D$5*IF($C716&lt;$D$4,H26,IF($C716=$D$4,H$7,MAX(AVERAGEIFS(H713:H715,H713:H715,"&gt;0")/(EXP(G$6*($D716-COUNTIFS(H$713:H716,0))/12)),H$8))))</f>
        <v>4.1331000000000007</v>
      </c>
      <c r="I716" s="132">
        <f>(1-$D$5)*IF($C716&lt;$D$4,I26,MAX(AVERAGEIFS(I713:I715,I713:I715,"&gt;0")/(EXP(I$6*(($D716-COUNTIFS(I$713:I716,0))/12))),I$8))+($D$5*IF($C716&lt;$D$4,I26,IF($C716=$D$4,I$7,MAX(AVERAGEIFS(I713:I715,I713:I715,"&gt;0")/(EXP(I$6*($D716-COUNTIFS(I$713:I716,0))/12)),I$8))))</f>
        <v>0</v>
      </c>
      <c r="J716" s="132">
        <f>(1-$D$5)*IF($C716&lt;$D$4,J26,MAX(I716/I$10,J$8))+($D$5*IF($C716&lt;$D$4,J26,IF($C716=$D$4,J$7,MAX(AVERAGEIFS(J713:J715,J713:J715,"&gt;0")/(EXP(I$6*($D716-COUNTIFS(J$713:J716,0))/12)),J$8))))</f>
        <v>0</v>
      </c>
      <c r="K716" s="132">
        <f>(1-$D$5)*IF($C716&lt;$D$4,K26,MAX(AVERAGEIFS(K713:K715,K713:K715,"&gt;0")/(EXP(K$6*(($D716-COUNTIFS(K$713:K716,0))/12))),K$8))+($D$5*IF($C716&lt;$D$4,K26,IF($C716=$D$4,K$7,MAX(AVERAGEIFS(K713:K715,K713:K715,"&gt;0")/(EXP(K$6*($D716-COUNTIFS(K$713:K716,0))/12)),K$8))))</f>
        <v>0</v>
      </c>
      <c r="L716" s="132">
        <f>(1-$D$5)*IF($C716&lt;$D$4,L26,MAX(K716/K$10,L$8))+($D$5*IF($C716&lt;$D$4,L26,IF($C716=$D$4,L$7,MAX(AVERAGEIFS(L713:L715,L713:L715,"&gt;0")/(EXP(K$6*($D716-COUNTIFS(L$713:L716,0))/12)),L$8))))</f>
        <v>0</v>
      </c>
      <c r="M716" s="181">
        <f>(1-$D$5)*IF($C716&lt;MAX($D$4,INDEX($C$23:$C$154,2+MATCH(0,$M$23:$M$154,1))),M26,MAX(AVERAGEIFS(M713:M715,M713:M715,"&gt;0")/(EXP(M$6*(($D716-COUNTIFS(M$713:M716,0))/12))),M$8))+($D$5*IF($C716&lt;MAX($D$4,INDEX($C$23:$C$154,2+MATCH(0,$M$23:$M$154,1))),M26,IF($C716=MAX($D$4,INDEX($C$23:$C$154,2+MATCH(0,$M$23:$M$154,1))),M$7,MAX(AVERAGEIFS(M713:M715,M713:M715,"&gt;0")/(EXP(M$6*($D716-COUNTIFS(M$713:M716,0))/12)),M$8))))</f>
        <v>0</v>
      </c>
      <c r="N716" s="181">
        <f>(1-$D$5)*IF($C716&lt;MAX($D$4,INDEX($C$23:$C$154,2+MATCH(0,$N$23:$N$154,1))),N26,MAX(M716/M$10,N$8))+($D$5*IF($C716&lt;MAX($D$4,INDEX($C$23:$C$154,2+MATCH(0,$N$23:$N$154,1))),N26,IF($C716=MAX($D$4,INDEX($C$23:$C$154,2+MATCH(0,$N$23:$N$154,1))),N$7,MAX(AVERAGEIFS(N713:N715,N713:N715,"&gt;0")/(EXP(M$6*($D716-COUNTIFS(N$713:N716,0))/12)),N$8))))</f>
        <v>0</v>
      </c>
      <c r="O716" s="181">
        <f>(1-$D$5)*IF($C716&lt;MAX($D$4,INDEX($C$23:$C$154,2+MATCH(0,$O$23:$O$154,1))),O26,MAX(AVERAGEIFS(O713:O715,O713:O715,"&gt;0")/(EXP(O$6*(($D716-COUNTIFS(O$713:O716,0))/12))),O$8))+($D$5*IF($C716&lt;MAX($D$4,INDEX($C$23:$C$154,2+MATCH(0,$O$23:$O$154,1))),O26,IF($C716=MAX($D$4,INDEX($C$23:$C$154,2+MATCH(0,$O$23:$O$154,1))),O$7,MAX(AVERAGEIFS(O713:O715,O713:O715,"&gt;0")/(EXP(O$6*($D716-COUNTIFS(O$713:O716,0))/12)),O$8))))</f>
        <v>0</v>
      </c>
      <c r="P716" s="181">
        <f>(1-$D$5)*IF($C716&lt;MAX($D$4,INDEX($C$23:$C$154,2+MATCH(0,$P$23:$P$154,1))),P26,MAX(O716/O$10,P$8))+($D$5*IF($C716&lt;MAX($D$4,INDEX($C$23:$C$154,2+MATCH(0,$P$23:$P$154,1))),P26,IF($C716=MAX($D$4,INDEX($C$23:$C$154,2+MATCH(0,$P$23:$P$154,1))),P$7,MAX(AVERAGEIFS(P713:P715,P713:P715,"&gt;0")/(EXP(O$6*($D716-COUNTIFS(P$713:P716,0))/12)),P$8))))</f>
        <v>0</v>
      </c>
      <c r="Q716" s="132">
        <f>(1-$D$5)*IF($C716&lt;$D$4,Q26,MAX(AVERAGEIFS(Q713:Q715,Q713:Q715,"&gt;0")/(EXP(Q$6*(($D716-COUNTIFS(Q$713:Q716,0))/12))),Q$8))+($D$5*IF($C716&lt;$D$4,Q26,IF($C716=$D$4,Q$7,MAX(AVERAGEIFS(Q713:Q715,Q713:Q715,"&gt;0")/(EXP(Q$6*($D716-COUNTIFS(Q$713:Q716,0))/12)),Q$8))))</f>
        <v>0</v>
      </c>
      <c r="R716" s="132">
        <f>(1-$D$5)*IF($C716&lt;$D$4,R26,MAX(Q716/Q$10,R$8))+($D$5*IF($C716&lt;$D$4,R26,IF($C716=$D$4,R$7,MAX(AVERAGEIFS(R713:R715,R713:R715,"&gt;0")/(EXP(Q$6*($D716-COUNTIFS(R$713:R716,0))/12)),R$8))))</f>
        <v>0</v>
      </c>
      <c r="S716" s="132">
        <f>(1-$D$5)*IF($C716&lt;$D$4,S26,MAX(AVERAGEIFS(S713:S715,S713:S715,"&gt;0")/(EXP(S$6*(($D716-COUNTIFS(S$713:S716,0))/12))),S$8))+($D$5*IF($C716&lt;$D$4,S26,IF($C716=$D$4,S$7,MAX(AVERAGEIFS(S713:S715,S713:S715,"&gt;0")/(EXP(S$6*($D716-COUNTIFS(S$713:S716,0))/12)),S$8))))</f>
        <v>0</v>
      </c>
      <c r="T716" s="132">
        <f>(1-$D$5)*IF($C716&lt;$D$4,T26,MAX(S716/S$10,T$8))+($D$5*IF($C716&lt;$D$4,T26,IF($C716=$D$4,T$7,MAX(AVERAGEIFS(T713:T715,T713:T715,"&gt;0")/(EXP(S$6*($D716-COUNTIFS(T$713:T716,0))/12)),T$8))))</f>
        <v>0</v>
      </c>
      <c r="U716" s="181">
        <f>(1-$D$5)*IF($C716&lt;MAX($D$4,INDEX($C$23:$C$154,2+MATCH(0,$U$23:$U$154,1))),U26,MAX(AVERAGEIFS(U713:U715,U713:U715,"&gt;0")/(EXP(U$6*(($D716-COUNTIFS(U$713:U716,0))/12))),U$8))+($D$5*IF($C716&lt;MAX($D$4,INDEX($C$23:$C$154,2+MATCH(0,$U$23:$U$154,1))),U26,IF($C716=MAX($D$4,INDEX($C$23:$C$154,2+MATCH(0,$U$23:$U$154,1))),U$7,MAX(AVERAGEIFS(U713:U715,U713:U715,"&gt;0")/(EXP(U$6*($D716-COUNTIFS(U$713:U716,0))/12)),U$8))))</f>
        <v>0</v>
      </c>
      <c r="V716" s="181">
        <f>(1-$D$5)*IF($C716&lt;MAX($D$4,INDEX($C$23:$C$154,2+MATCH(0,$V$23:$V$154,1))),V26,MAX(U716/U$10,V$8))+($D$5*IF($C716&lt;MAX($D$4,INDEX($C$23:$C$154,2+MATCH(0,$V$23:$V$154,1))),V26,IF($C716=MAX($D$4,INDEX($C$23:$C$154,2+MATCH(0,$V$23:$V$154,1))),V$7,MAX(AVERAGEIFS(V713:V715,V713:V715,"&gt;0")/(EXP(U$6*($D716-COUNTIFS(V$713:V716,0))/12)),V$8))))</f>
        <v>0</v>
      </c>
      <c r="W716" s="132">
        <f>(1-$D$5)*IF($C716&lt;$D$4,W26,MAX(AVERAGEIFS(W713:W715,W713:W715,"&gt;0")/(EXP(W$6*(($D716-COUNTIFS(W$713:W716,0))/12))),W$8))+($D$5*IF($C716&lt;$D$4,W26,IF($C716=$D$4,W$7,MAX(AVERAGEIFS(W713:W715,W713:W715,"&gt;0")/(EXP(W$6*($D716-COUNTIFS(W$713:W716,0))/12)),W$8))))</f>
        <v>0</v>
      </c>
      <c r="X716" s="132">
        <f>(1-$D$5)*IF($C716&lt;$D$4,X26,MAX(W716/W$10,X$8))+($D$5*IF($C716&lt;$D$4,X26,IF($C716=$D$4,X$7,MAX(AVERAGEIFS(X713:X715,X713:X715,"&gt;0")/(EXP(W$6*($D716-COUNTIFS(X$713:X716,0))/12)),X$8))))</f>
        <v>0</v>
      </c>
      <c r="Y716" s="132"/>
      <c r="Z716" s="132"/>
    </row>
    <row r="717" spans="2:26" outlineLevel="1">
      <c r="B717" s="159"/>
      <c r="C717" s="160">
        <f t="shared" si="31"/>
        <v>44317</v>
      </c>
      <c r="D717" s="128">
        <f t="shared" si="32"/>
        <v>5</v>
      </c>
      <c r="G717" s="132">
        <f>(1-$D$5)*IF($C717&lt;$D$4,G27,MAX(AVERAGEIFS(G714:G716,G714:G716,"&gt;0")/(EXP(G$6*(($D717-COUNTIFS(G$713:G717,0))/12))),G$8))+($D$5*IF($C717&lt;$D$4,G27,IF($C717=$D$4,G$7,MAX(AVERAGEIFS(G714:G716,G714:G716,"&gt;0")/(EXP(G$6*($D717-COUNTIFS(G$713:G717,0))/12)),G$8))))</f>
        <v>6.6600750000000009</v>
      </c>
      <c r="H717" s="132">
        <f>(1-$D$5)*IF($C717&lt;$D$4,H27,MAX(G717/G$10,H$8))+($D$5*IF($C717&lt;$D$4,H27,IF($C717=$D$4,H$7,MAX(AVERAGEIFS(H714:H716,H714:H716,"&gt;0")/(EXP(G$6*($D717-COUNTIFS(H$713:H717,0))/12)),H$8))))</f>
        <v>4.4400500000000003</v>
      </c>
      <c r="I717" s="132">
        <f>(1-$D$5)*IF($C717&lt;$D$4,I27,MAX(AVERAGEIFS(I714:I716,I714:I716,"&gt;0")/(EXP(I$6*(($D717-COUNTIFS(I$713:I717,0))/12))),I$8))+($D$5*IF($C717&lt;$D$4,I27,IF($C717=$D$4,I$7,MAX(AVERAGEIFS(I714:I716,I714:I716,"&gt;0")/(EXP(I$6*($D717-COUNTIFS(I$713:I717,0))/12)),I$8))))</f>
        <v>0</v>
      </c>
      <c r="J717" s="132">
        <f>(1-$D$5)*IF($C717&lt;$D$4,J27,MAX(I717/I$10,J$8))+($D$5*IF($C717&lt;$D$4,J27,IF($C717=$D$4,J$7,MAX(AVERAGEIFS(J714:J716,J714:J716,"&gt;0")/(EXP(I$6*($D717-COUNTIFS(J$713:J717,0))/12)),J$8))))</f>
        <v>0</v>
      </c>
      <c r="K717" s="132">
        <f>(1-$D$5)*IF($C717&lt;$D$4,K27,MAX(AVERAGEIFS(K714:K716,K714:K716,"&gt;0")/(EXP(K$6*(($D717-COUNTIFS(K$713:K717,0))/12))),K$8))+($D$5*IF($C717&lt;$D$4,K27,IF($C717=$D$4,K$7,MAX(AVERAGEIFS(K714:K716,K714:K716,"&gt;0")/(EXP(K$6*($D717-COUNTIFS(K$713:K717,0))/12)),K$8))))</f>
        <v>0</v>
      </c>
      <c r="L717" s="132">
        <f>(1-$D$5)*IF($C717&lt;$D$4,L27,MAX(K717/K$10,L$8))+($D$5*IF($C717&lt;$D$4,L27,IF($C717=$D$4,L$7,MAX(AVERAGEIFS(L714:L716,L714:L716,"&gt;0")/(EXP(K$6*($D717-COUNTIFS(L$713:L717,0))/12)),L$8))))</f>
        <v>0</v>
      </c>
      <c r="M717" s="181">
        <f>(1-$D$5)*IF($C717&lt;MAX($D$4,INDEX($C$23:$C$154,2+MATCH(0,$M$23:$M$154,1))),M27,MAX(AVERAGEIFS(M714:M716,M714:M716,"&gt;0")/(EXP(M$6*(($D717-COUNTIFS(M$713:M717,0))/12))),M$8))+($D$5*IF($C717&lt;MAX($D$4,INDEX($C$23:$C$154,2+MATCH(0,$M$23:$M$154,1))),M27,IF($C717=MAX($D$4,INDEX($C$23:$C$154,2+MATCH(0,$M$23:$M$154,1))),M$7,MAX(AVERAGEIFS(M714:M716,M714:M716,"&gt;0")/(EXP(M$6*($D717-COUNTIFS(M$713:M717,0))/12)),M$8))))</f>
        <v>0</v>
      </c>
      <c r="N717" s="181">
        <f>(1-$D$5)*IF($C717&lt;MAX($D$4,INDEX($C$23:$C$154,2+MATCH(0,$N$23:$N$154,1))),N27,MAX(M717/M$10,N$8))+($D$5*IF($C717&lt;MAX($D$4,INDEX($C$23:$C$154,2+MATCH(0,$N$23:$N$154,1))),N27,IF($C717=MAX($D$4,INDEX($C$23:$C$154,2+MATCH(0,$N$23:$N$154,1))),N$7,MAX(AVERAGEIFS(N714:N716,N714:N716,"&gt;0")/(EXP(M$6*($D717-COUNTIFS(N$713:N717,0))/12)),N$8))))</f>
        <v>0</v>
      </c>
      <c r="O717" s="181">
        <f>(1-$D$5)*IF($C717&lt;MAX($D$4,INDEX($C$23:$C$154,2+MATCH(0,$O$23:$O$154,1))),O27,MAX(AVERAGEIFS(O714:O716,O714:O716,"&gt;0")/(EXP(O$6*(($D717-COUNTIFS(O$713:O717,0))/12))),O$8))+($D$5*IF($C717&lt;MAX($D$4,INDEX($C$23:$C$154,2+MATCH(0,$O$23:$O$154,1))),O27,IF($C717=MAX($D$4,INDEX($C$23:$C$154,2+MATCH(0,$O$23:$O$154,1))),O$7,MAX(AVERAGEIFS(O714:O716,O714:O716,"&gt;0")/(EXP(O$6*($D717-COUNTIFS(O$713:O717,0))/12)),O$8))))</f>
        <v>0</v>
      </c>
      <c r="P717" s="181">
        <f>(1-$D$5)*IF($C717&lt;MAX($D$4,INDEX($C$23:$C$154,2+MATCH(0,$P$23:$P$154,1))),P27,MAX(O717/O$10,P$8))+($D$5*IF($C717&lt;MAX($D$4,INDEX($C$23:$C$154,2+MATCH(0,$P$23:$P$154,1))),P27,IF($C717=MAX($D$4,INDEX($C$23:$C$154,2+MATCH(0,$P$23:$P$154,1))),P$7,MAX(AVERAGEIFS(P714:P716,P714:P716,"&gt;0")/(EXP(O$6*($D717-COUNTIFS(P$713:P717,0))/12)),P$8))))</f>
        <v>0</v>
      </c>
      <c r="Q717" s="132">
        <f>(1-$D$5)*IF($C717&lt;$D$4,Q27,MAX(AVERAGEIFS(Q714:Q716,Q714:Q716,"&gt;0")/(EXP(Q$6*(($D717-COUNTIFS(Q$713:Q717,0))/12))),Q$8))+($D$5*IF($C717&lt;$D$4,Q27,IF($C717=$D$4,Q$7,MAX(AVERAGEIFS(Q714:Q716,Q714:Q716,"&gt;0")/(EXP(Q$6*($D717-COUNTIFS(Q$713:Q717,0))/12)),Q$8))))</f>
        <v>0</v>
      </c>
      <c r="R717" s="132">
        <f>(1-$D$5)*IF($C717&lt;$D$4,R27,MAX(Q717/Q$10,R$8))+($D$5*IF($C717&lt;$D$4,R27,IF($C717=$D$4,R$7,MAX(AVERAGEIFS(R714:R716,R714:R716,"&gt;0")/(EXP(Q$6*($D717-COUNTIFS(R$713:R717,0))/12)),R$8))))</f>
        <v>0</v>
      </c>
      <c r="S717" s="132">
        <f>(1-$D$5)*IF($C717&lt;$D$4,S27,MAX(AVERAGEIFS(S714:S716,S714:S716,"&gt;0")/(EXP(S$6*(($D717-COUNTIFS(S$713:S717,0))/12))),S$8))+($D$5*IF($C717&lt;$D$4,S27,IF($C717=$D$4,S$7,MAX(AVERAGEIFS(S714:S716,S714:S716,"&gt;0")/(EXP(S$6*($D717-COUNTIFS(S$713:S717,0))/12)),S$8))))</f>
        <v>0</v>
      </c>
      <c r="T717" s="132">
        <f>(1-$D$5)*IF($C717&lt;$D$4,T27,MAX(S717/S$10,T$8))+($D$5*IF($C717&lt;$D$4,T27,IF($C717=$D$4,T$7,MAX(AVERAGEIFS(T714:T716,T714:T716,"&gt;0")/(EXP(S$6*($D717-COUNTIFS(T$713:T717,0))/12)),T$8))))</f>
        <v>0</v>
      </c>
      <c r="U717" s="181">
        <f>(1-$D$5)*IF($C717&lt;MAX($D$4,INDEX($C$23:$C$154,2+MATCH(0,$U$23:$U$154,1))),U27,MAX(AVERAGEIFS(U714:U716,U714:U716,"&gt;0")/(EXP(U$6*(($D717-COUNTIFS(U$713:U717,0))/12))),U$8))+($D$5*IF($C717&lt;MAX($D$4,INDEX($C$23:$C$154,2+MATCH(0,$U$23:$U$154,1))),U27,IF($C717=MAX($D$4,INDEX($C$23:$C$154,2+MATCH(0,$U$23:$U$154,1))),U$7,MAX(AVERAGEIFS(U714:U716,U714:U716,"&gt;0")/(EXP(U$6*($D717-COUNTIFS(U$713:U717,0))/12)),U$8))))</f>
        <v>0</v>
      </c>
      <c r="V717" s="181">
        <f>(1-$D$5)*IF($C717&lt;MAX($D$4,INDEX($C$23:$C$154,2+MATCH(0,$V$23:$V$154,1))),V27,MAX(U717/U$10,V$8))+($D$5*IF($C717&lt;MAX($D$4,INDEX($C$23:$C$154,2+MATCH(0,$V$23:$V$154,1))),V27,IF($C717=MAX($D$4,INDEX($C$23:$C$154,2+MATCH(0,$V$23:$V$154,1))),V$7,MAX(AVERAGEIFS(V714:V716,V714:V716,"&gt;0")/(EXP(U$6*($D717-COUNTIFS(V$713:V717,0))/12)),V$8))))</f>
        <v>0</v>
      </c>
      <c r="W717" s="132">
        <f>(1-$D$5)*IF($C717&lt;$D$4,W27,MAX(AVERAGEIFS(W714:W716,W714:W716,"&gt;0")/(EXP(W$6*(($D717-COUNTIFS(W$713:W717,0))/12))),W$8))+($D$5*IF($C717&lt;$D$4,W27,IF($C717=$D$4,W$7,MAX(AVERAGEIFS(W714:W716,W714:W716,"&gt;0")/(EXP(W$6*($D717-COUNTIFS(W$713:W717,0))/12)),W$8))))</f>
        <v>0</v>
      </c>
      <c r="X717" s="132">
        <f>(1-$D$5)*IF($C717&lt;$D$4,X27,MAX(W717/W$10,X$8))+($D$5*IF($C717&lt;$D$4,X27,IF($C717=$D$4,X$7,MAX(AVERAGEIFS(X714:X716,X714:X716,"&gt;0")/(EXP(W$6*($D717-COUNTIFS(X$713:X717,0))/12)),X$8))))</f>
        <v>0</v>
      </c>
      <c r="Y717" s="132"/>
      <c r="Z717" s="132"/>
    </row>
    <row r="718" spans="2:26" outlineLevel="1">
      <c r="B718" s="159"/>
      <c r="C718" s="160">
        <f t="shared" si="31"/>
        <v>44348</v>
      </c>
      <c r="D718" s="128">
        <f t="shared" si="32"/>
        <v>6</v>
      </c>
      <c r="G718" s="132">
        <f>(1-$D$5)*IF($C718&lt;$D$4,G28,MAX(AVERAGEIFS(G715:G717,G715:G717,"&gt;0")/(EXP(G$6*(($D718-COUNTIFS(G$713:G718,0))/12))),G$8))+($D$5*IF($C718&lt;$D$4,G28,IF($C718=$D$4,G$7,MAX(AVERAGEIFS(G715:G717,G715:G717,"&gt;0")/(EXP(G$6*($D718-COUNTIFS(G$713:G718,0))/12)),G$8))))</f>
        <v>7.1012999999999993</v>
      </c>
      <c r="H718" s="132">
        <f>(1-$D$5)*IF($C718&lt;$D$4,H28,MAX(G718/G$10,H$8))+($D$5*IF($C718&lt;$D$4,H28,IF($C718=$D$4,H$7,MAX(AVERAGEIFS(H715:H717,H715:H717,"&gt;0")/(EXP(G$6*($D718-COUNTIFS(H$713:H718,0))/12)),H$8))))</f>
        <v>4.7341999999999995</v>
      </c>
      <c r="I718" s="132">
        <f>(1-$D$5)*IF($C718&lt;$D$4,I28,MAX(AVERAGEIFS(I715:I717,I715:I717,"&gt;0")/(EXP(I$6*(($D718-COUNTIFS(I$713:I718,0))/12))),I$8))+($D$5*IF($C718&lt;$D$4,I28,IF($C718=$D$4,I$7,MAX(AVERAGEIFS(I715:I717,I715:I717,"&gt;0")/(EXP(I$6*($D718-COUNTIFS(I$713:I718,0))/12)),I$8))))</f>
        <v>0</v>
      </c>
      <c r="J718" s="132">
        <f>(1-$D$5)*IF($C718&lt;$D$4,J28,MAX(I718/I$10,J$8))+($D$5*IF($C718&lt;$D$4,J28,IF($C718=$D$4,J$7,MAX(AVERAGEIFS(J715:J717,J715:J717,"&gt;0")/(EXP(I$6*($D718-COUNTIFS(J$713:J718,0))/12)),J$8))))</f>
        <v>0</v>
      </c>
      <c r="K718" s="132">
        <f>(1-$D$5)*IF($C718&lt;$D$4,K28,MAX(AVERAGEIFS(K715:K717,K715:K717,"&gt;0")/(EXP(K$6*(($D718-COUNTIFS(K$713:K718,0))/12))),K$8))+($D$5*IF($C718&lt;$D$4,K28,IF($C718=$D$4,K$7,MAX(AVERAGEIFS(K715:K717,K715:K717,"&gt;0")/(EXP(K$6*($D718-COUNTIFS(K$713:K718,0))/12)),K$8))))</f>
        <v>0</v>
      </c>
      <c r="L718" s="132">
        <f>(1-$D$5)*IF($C718&lt;$D$4,L28,MAX(K718/K$10,L$8))+($D$5*IF($C718&lt;$D$4,L28,IF($C718=$D$4,L$7,MAX(AVERAGEIFS(L715:L717,L715:L717,"&gt;0")/(EXP(K$6*($D718-COUNTIFS(L$713:L718,0))/12)),L$8))))</f>
        <v>0</v>
      </c>
      <c r="M718" s="181">
        <f>(1-$D$5)*IF($C718&lt;MAX($D$4,INDEX($C$23:$C$154,2+MATCH(0,$M$23:$M$154,1))),M28,MAX(AVERAGEIFS(M715:M717,M715:M717,"&gt;0")/(EXP(M$6*(($D718-COUNTIFS(M$713:M718,0))/12))),M$8))+($D$5*IF($C718&lt;MAX($D$4,INDEX($C$23:$C$154,2+MATCH(0,$M$23:$M$154,1))),M28,IF($C718=MAX($D$4,INDEX($C$23:$C$154,2+MATCH(0,$M$23:$M$154,1))),M$7,MAX(AVERAGEIFS(M715:M717,M715:M717,"&gt;0")/(EXP(M$6*($D718-COUNTIFS(M$713:M718,0))/12)),M$8))))</f>
        <v>0</v>
      </c>
      <c r="N718" s="181">
        <f>(1-$D$5)*IF($C718&lt;MAX($D$4,INDEX($C$23:$C$154,2+MATCH(0,$N$23:$N$154,1))),N28,MAX(M718/M$10,N$8))+($D$5*IF($C718&lt;MAX($D$4,INDEX($C$23:$C$154,2+MATCH(0,$N$23:$N$154,1))),N28,IF($C718=MAX($D$4,INDEX($C$23:$C$154,2+MATCH(0,$N$23:$N$154,1))),N$7,MAX(AVERAGEIFS(N715:N717,N715:N717,"&gt;0")/(EXP(M$6*($D718-COUNTIFS(N$713:N718,0))/12)),N$8))))</f>
        <v>0</v>
      </c>
      <c r="O718" s="181">
        <f>(1-$D$5)*IF($C718&lt;MAX($D$4,INDEX($C$23:$C$154,2+MATCH(0,$O$23:$O$154,1))),O28,MAX(AVERAGEIFS(O715:O717,O715:O717,"&gt;0")/(EXP(O$6*(($D718-COUNTIFS(O$713:O718,0))/12))),O$8))+($D$5*IF($C718&lt;MAX($D$4,INDEX($C$23:$C$154,2+MATCH(0,$O$23:$O$154,1))),O28,IF($C718=MAX($D$4,INDEX($C$23:$C$154,2+MATCH(0,$O$23:$O$154,1))),O$7,MAX(AVERAGEIFS(O715:O717,O715:O717,"&gt;0")/(EXP(O$6*($D718-COUNTIFS(O$713:O718,0))/12)),O$8))))</f>
        <v>0</v>
      </c>
      <c r="P718" s="181">
        <f>(1-$D$5)*IF($C718&lt;MAX($D$4,INDEX($C$23:$C$154,2+MATCH(0,$P$23:$P$154,1))),P28,MAX(O718/O$10,P$8))+($D$5*IF($C718&lt;MAX($D$4,INDEX($C$23:$C$154,2+MATCH(0,$P$23:$P$154,1))),P28,IF($C718=MAX($D$4,INDEX($C$23:$C$154,2+MATCH(0,$P$23:$P$154,1))),P$7,MAX(AVERAGEIFS(P715:P717,P715:P717,"&gt;0")/(EXP(O$6*($D718-COUNTIFS(P$713:P718,0))/12)),P$8))))</f>
        <v>0</v>
      </c>
      <c r="Q718" s="132">
        <f>(1-$D$5)*IF($C718&lt;$D$4,Q28,MAX(AVERAGEIFS(Q715:Q717,Q715:Q717,"&gt;0")/(EXP(Q$6*(($D718-COUNTIFS(Q$713:Q718,0))/12))),Q$8))+($D$5*IF($C718&lt;$D$4,Q28,IF($C718=$D$4,Q$7,MAX(AVERAGEIFS(Q715:Q717,Q715:Q717,"&gt;0")/(EXP(Q$6*($D718-COUNTIFS(Q$713:Q718,0))/12)),Q$8))))</f>
        <v>0</v>
      </c>
      <c r="R718" s="132">
        <f>(1-$D$5)*IF($C718&lt;$D$4,R28,MAX(Q718/Q$10,R$8))+($D$5*IF($C718&lt;$D$4,R28,IF($C718=$D$4,R$7,MAX(AVERAGEIFS(R715:R717,R715:R717,"&gt;0")/(EXP(Q$6*($D718-COUNTIFS(R$713:R718,0))/12)),R$8))))</f>
        <v>0</v>
      </c>
      <c r="S718" s="132">
        <f>(1-$D$5)*IF($C718&lt;$D$4,S28,MAX(AVERAGEIFS(S715:S717,S715:S717,"&gt;0")/(EXP(S$6*(($D718-COUNTIFS(S$713:S718,0))/12))),S$8))+($D$5*IF($C718&lt;$D$4,S28,IF($C718=$D$4,S$7,MAX(AVERAGEIFS(S715:S717,S715:S717,"&gt;0")/(EXP(S$6*($D718-COUNTIFS(S$713:S718,0))/12)),S$8))))</f>
        <v>0</v>
      </c>
      <c r="T718" s="132">
        <f>(1-$D$5)*IF($C718&lt;$D$4,T28,MAX(S718/S$10,T$8))+($D$5*IF($C718&lt;$D$4,T28,IF($C718=$D$4,T$7,MAX(AVERAGEIFS(T715:T717,T715:T717,"&gt;0")/(EXP(S$6*($D718-COUNTIFS(T$713:T718,0))/12)),T$8))))</f>
        <v>0</v>
      </c>
      <c r="U718" s="181">
        <f>(1-$D$5)*IF($C718&lt;MAX($D$4,INDEX($C$23:$C$154,2+MATCH(0,$U$23:$U$154,1))),U28,MAX(AVERAGEIFS(U715:U717,U715:U717,"&gt;0")/(EXP(U$6*(($D718-COUNTIFS(U$713:U718,0))/12))),U$8))+($D$5*IF($C718&lt;MAX($D$4,INDEX($C$23:$C$154,2+MATCH(0,$U$23:$U$154,1))),U28,IF($C718=MAX($D$4,INDEX($C$23:$C$154,2+MATCH(0,$U$23:$U$154,1))),U$7,MAX(AVERAGEIFS(U715:U717,U715:U717,"&gt;0")/(EXP(U$6*($D718-COUNTIFS(U$713:U718,0))/12)),U$8))))</f>
        <v>0</v>
      </c>
      <c r="V718" s="181">
        <f>(1-$D$5)*IF($C718&lt;MAX($D$4,INDEX($C$23:$C$154,2+MATCH(0,$V$23:$V$154,1))),V28,MAX(U718/U$10,V$8))+($D$5*IF($C718&lt;MAX($D$4,INDEX($C$23:$C$154,2+MATCH(0,$V$23:$V$154,1))),V28,IF($C718=MAX($D$4,INDEX($C$23:$C$154,2+MATCH(0,$V$23:$V$154,1))),V$7,MAX(AVERAGEIFS(V715:V717,V715:V717,"&gt;0")/(EXP(U$6*($D718-COUNTIFS(V$713:V718,0))/12)),V$8))))</f>
        <v>0</v>
      </c>
      <c r="W718" s="132">
        <f>(1-$D$5)*IF($C718&lt;$D$4,W28,MAX(AVERAGEIFS(W715:W717,W715:W717,"&gt;0")/(EXP(W$6*(($D718-COUNTIFS(W$713:W718,0))/12))),W$8))+($D$5*IF($C718&lt;$D$4,W28,IF($C718=$D$4,W$7,MAX(AVERAGEIFS(W715:W717,W715:W717,"&gt;0")/(EXP(W$6*($D718-COUNTIFS(W$713:W718,0))/12)),W$8))))</f>
        <v>0</v>
      </c>
      <c r="X718" s="132">
        <f>(1-$D$5)*IF($C718&lt;$D$4,X28,MAX(W718/W$10,X$8))+($D$5*IF($C718&lt;$D$4,X28,IF($C718=$D$4,X$7,MAX(AVERAGEIFS(X715:X717,X715:X717,"&gt;0")/(EXP(W$6*($D718-COUNTIFS(X$713:X718,0))/12)),X$8))))</f>
        <v>0</v>
      </c>
      <c r="Y718" s="132"/>
      <c r="Z718" s="132"/>
    </row>
    <row r="719" spans="2:26" outlineLevel="1">
      <c r="B719" s="159"/>
      <c r="C719" s="160">
        <f t="shared" si="31"/>
        <v>44378</v>
      </c>
      <c r="D719" s="128">
        <f t="shared" si="32"/>
        <v>7</v>
      </c>
      <c r="G719" s="132">
        <f>(1-$D$5)*IF($C719&lt;$D$4,G29,MAX(AVERAGEIFS(G716:G718,G716:G718,"&gt;0")/(EXP(G$6*(($D719-COUNTIFS(G$713:G719,0))/12))),G$8))+($D$5*IF($C719&lt;$D$4,G29,IF($C719=$D$4,G$7,MAX(AVERAGEIFS(G716:G718,G716:G718,"&gt;0")/(EXP(G$6*($D719-COUNTIFS(G$713:G719,0))/12)),G$8))))</f>
        <v>6.8116500000000002</v>
      </c>
      <c r="H719" s="132">
        <f>(1-$D$5)*IF($C719&lt;$D$4,H29,MAX(G719/G$10,H$8))+($D$5*IF($C719&lt;$D$4,H29,IF($C719=$D$4,H$7,MAX(AVERAGEIFS(H716:H718,H716:H718,"&gt;0")/(EXP(G$6*($D719-COUNTIFS(H$713:H719,0))/12)),H$8))))</f>
        <v>4.5411000000000001</v>
      </c>
      <c r="I719" s="132">
        <f>(1-$D$5)*IF($C719&lt;$D$4,I29,MAX(AVERAGEIFS(I716:I718,I716:I718,"&gt;0")/(EXP(I$6*(($D719-COUNTIFS(I$713:I719,0))/12))),I$8))+($D$5*IF($C719&lt;$D$4,I29,IF($C719=$D$4,I$7,MAX(AVERAGEIFS(I716:I718,I716:I718,"&gt;0")/(EXP(I$6*($D719-COUNTIFS(I$713:I719,0))/12)),I$8))))</f>
        <v>0</v>
      </c>
      <c r="J719" s="132">
        <f>(1-$D$5)*IF($C719&lt;$D$4,J29,MAX(I719/I$10,J$8))+($D$5*IF($C719&lt;$D$4,J29,IF($C719=$D$4,J$7,MAX(AVERAGEIFS(J716:J718,J716:J718,"&gt;0")/(EXP(I$6*($D719-COUNTIFS(J$713:J719,0))/12)),J$8))))</f>
        <v>0</v>
      </c>
      <c r="K719" s="132">
        <f>(1-$D$5)*IF($C719&lt;$D$4,K29,MAX(AVERAGEIFS(K716:K718,K716:K718,"&gt;0")/(EXP(K$6*(($D719-COUNTIFS(K$713:K719,0))/12))),K$8))+($D$5*IF($C719&lt;$D$4,K29,IF($C719=$D$4,K$7,MAX(AVERAGEIFS(K716:K718,K716:K718,"&gt;0")/(EXP(K$6*($D719-COUNTIFS(K$713:K719,0))/12)),K$8))))</f>
        <v>0</v>
      </c>
      <c r="L719" s="132">
        <f>(1-$D$5)*IF($C719&lt;$D$4,L29,MAX(K719/K$10,L$8))+($D$5*IF($C719&lt;$D$4,L29,IF($C719=$D$4,L$7,MAX(AVERAGEIFS(L716:L718,L716:L718,"&gt;0")/(EXP(K$6*($D719-COUNTIFS(L$713:L719,0))/12)),L$8))))</f>
        <v>0</v>
      </c>
      <c r="M719" s="181">
        <f>(1-$D$5)*IF($C719&lt;MAX($D$4,INDEX($C$23:$C$154,2+MATCH(0,$M$23:$M$154,1))),M29,MAX(AVERAGEIFS(M716:M718,M716:M718,"&gt;0")/(EXP(M$6*(($D719-COUNTIFS(M$713:M719,0))/12))),M$8))+($D$5*IF($C719&lt;MAX($D$4,INDEX($C$23:$C$154,2+MATCH(0,$M$23:$M$154,1))),M29,IF($C719=MAX($D$4,INDEX($C$23:$C$154,2+MATCH(0,$M$23:$M$154,1))),M$7,MAX(AVERAGEIFS(M716:M718,M716:M718,"&gt;0")/(EXP(M$6*($D719-COUNTIFS(M$713:M719,0))/12)),M$8))))</f>
        <v>0</v>
      </c>
      <c r="N719" s="181">
        <f>(1-$D$5)*IF($C719&lt;MAX($D$4,INDEX($C$23:$C$154,2+MATCH(0,$N$23:$N$154,1))),N29,MAX(M719/M$10,N$8))+($D$5*IF($C719&lt;MAX($D$4,INDEX($C$23:$C$154,2+MATCH(0,$N$23:$N$154,1))),N29,IF($C719=MAX($D$4,INDEX($C$23:$C$154,2+MATCH(0,$N$23:$N$154,1))),N$7,MAX(AVERAGEIFS(N716:N718,N716:N718,"&gt;0")/(EXP(M$6*($D719-COUNTIFS(N$713:N719,0))/12)),N$8))))</f>
        <v>0</v>
      </c>
      <c r="O719" s="181">
        <f>(1-$D$5)*IF($C719&lt;MAX($D$4,INDEX($C$23:$C$154,2+MATCH(0,$O$23:$O$154,1))),O29,MAX(AVERAGEIFS(O716:O718,O716:O718,"&gt;0")/(EXP(O$6*(($D719-COUNTIFS(O$713:O719,0))/12))),O$8))+($D$5*IF($C719&lt;MAX($D$4,INDEX($C$23:$C$154,2+MATCH(0,$O$23:$O$154,1))),O29,IF($C719=MAX($D$4,INDEX($C$23:$C$154,2+MATCH(0,$O$23:$O$154,1))),O$7,MAX(AVERAGEIFS(O716:O718,O716:O718,"&gt;0")/(EXP(O$6*($D719-COUNTIFS(O$713:O719,0))/12)),O$8))))</f>
        <v>0</v>
      </c>
      <c r="P719" s="181">
        <f>(1-$D$5)*IF($C719&lt;MAX($D$4,INDEX($C$23:$C$154,2+MATCH(0,$P$23:$P$154,1))),P29,MAX(O719/O$10,P$8))+($D$5*IF($C719&lt;MAX($D$4,INDEX($C$23:$C$154,2+MATCH(0,$P$23:$P$154,1))),P29,IF($C719=MAX($D$4,INDEX($C$23:$C$154,2+MATCH(0,$P$23:$P$154,1))),P$7,MAX(AVERAGEIFS(P716:P718,P716:P718,"&gt;0")/(EXP(O$6*($D719-COUNTIFS(P$713:P719,0))/12)),P$8))))</f>
        <v>0</v>
      </c>
      <c r="Q719" s="132">
        <f>(1-$D$5)*IF($C719&lt;$D$4,Q29,MAX(AVERAGEIFS(Q716:Q718,Q716:Q718,"&gt;0")/(EXP(Q$6*(($D719-COUNTIFS(Q$713:Q719,0))/12))),Q$8))+($D$5*IF($C719&lt;$D$4,Q29,IF($C719=$D$4,Q$7,MAX(AVERAGEIFS(Q716:Q718,Q716:Q718,"&gt;0")/(EXP(Q$6*($D719-COUNTIFS(Q$713:Q719,0))/12)),Q$8))))</f>
        <v>0</v>
      </c>
      <c r="R719" s="132">
        <f>(1-$D$5)*IF($C719&lt;$D$4,R29,MAX(Q719/Q$10,R$8))+($D$5*IF($C719&lt;$D$4,R29,IF($C719=$D$4,R$7,MAX(AVERAGEIFS(R716:R718,R716:R718,"&gt;0")/(EXP(Q$6*($D719-COUNTIFS(R$713:R719,0))/12)),R$8))))</f>
        <v>0</v>
      </c>
      <c r="S719" s="132">
        <f>(1-$D$5)*IF($C719&lt;$D$4,S29,MAX(AVERAGEIFS(S716:S718,S716:S718,"&gt;0")/(EXP(S$6*(($D719-COUNTIFS(S$713:S719,0))/12))),S$8))+($D$5*IF($C719&lt;$D$4,S29,IF($C719=$D$4,S$7,MAX(AVERAGEIFS(S716:S718,S716:S718,"&gt;0")/(EXP(S$6*($D719-COUNTIFS(S$713:S719,0))/12)),S$8))))</f>
        <v>0</v>
      </c>
      <c r="T719" s="132">
        <f>(1-$D$5)*IF($C719&lt;$D$4,T29,MAX(S719/S$10,T$8))+($D$5*IF($C719&lt;$D$4,T29,IF($C719=$D$4,T$7,MAX(AVERAGEIFS(T716:T718,T716:T718,"&gt;0")/(EXP(S$6*($D719-COUNTIFS(T$713:T719,0))/12)),T$8))))</f>
        <v>0</v>
      </c>
      <c r="U719" s="181">
        <f>(1-$D$5)*IF($C719&lt;MAX($D$4,INDEX($C$23:$C$154,2+MATCH(0,$U$23:$U$154,1))),U29,MAX(AVERAGEIFS(U716:U718,U716:U718,"&gt;0")/(EXP(U$6*(($D719-COUNTIFS(U$713:U719,0))/12))),U$8))+($D$5*IF($C719&lt;MAX($D$4,INDEX($C$23:$C$154,2+MATCH(0,$U$23:$U$154,1))),U29,IF($C719=MAX($D$4,INDEX($C$23:$C$154,2+MATCH(0,$U$23:$U$154,1))),U$7,MAX(AVERAGEIFS(U716:U718,U716:U718,"&gt;0")/(EXP(U$6*($D719-COUNTIFS(U$713:U719,0))/12)),U$8))))</f>
        <v>0</v>
      </c>
      <c r="V719" s="181">
        <f>(1-$D$5)*IF($C719&lt;MAX($D$4,INDEX($C$23:$C$154,2+MATCH(0,$V$23:$V$154,1))),V29,MAX(U719/U$10,V$8))+($D$5*IF($C719&lt;MAX($D$4,INDEX($C$23:$C$154,2+MATCH(0,$V$23:$V$154,1))),V29,IF($C719=MAX($D$4,INDEX($C$23:$C$154,2+MATCH(0,$V$23:$V$154,1))),V$7,MAX(AVERAGEIFS(V716:V718,V716:V718,"&gt;0")/(EXP(U$6*($D719-COUNTIFS(V$713:V719,0))/12)),V$8))))</f>
        <v>0</v>
      </c>
      <c r="W719" s="132">
        <f>(1-$D$5)*IF($C719&lt;$D$4,W29,MAX(AVERAGEIFS(W716:W718,W716:W718,"&gt;0")/(EXP(W$6*(($D719-COUNTIFS(W$713:W719,0))/12))),W$8))+($D$5*IF($C719&lt;$D$4,W29,IF($C719=$D$4,W$7,MAX(AVERAGEIFS(W716:W718,W716:W718,"&gt;0")/(EXP(W$6*($D719-COUNTIFS(W$713:W719,0))/12)),W$8))))</f>
        <v>0</v>
      </c>
      <c r="X719" s="132">
        <f>(1-$D$5)*IF($C719&lt;$D$4,X29,MAX(W719/W$10,X$8))+($D$5*IF($C719&lt;$D$4,X29,IF($C719=$D$4,X$7,MAX(AVERAGEIFS(X716:X718,X716:X718,"&gt;0")/(EXP(W$6*($D719-COUNTIFS(X$713:X719,0))/12)),X$8))))</f>
        <v>0</v>
      </c>
      <c r="Y719" s="132"/>
      <c r="Z719" s="132"/>
    </row>
    <row r="720" spans="2:26" outlineLevel="1">
      <c r="B720" s="159"/>
      <c r="C720" s="160">
        <f t="shared" si="31"/>
        <v>44409</v>
      </c>
      <c r="D720" s="128">
        <f t="shared" si="32"/>
        <v>8</v>
      </c>
      <c r="G720" s="132">
        <f>(1-$D$5)*IF($C720&lt;$D$4,G30,MAX(AVERAGEIFS(G717:G719,G717:G719,"&gt;0")/(EXP(G$6*(($D720-COUNTIFS(G$713:G720,0))/12))),G$8))+($D$5*IF($C720&lt;$D$4,G30,IF($C720=$D$4,G$7,MAX(AVERAGEIFS(G717:G719,G717:G719,"&gt;0")/(EXP(G$6*($D720-COUNTIFS(G$713:G720,0))/12)),G$8))))</f>
        <v>5.6097749999999991</v>
      </c>
      <c r="H720" s="132">
        <f>(1-$D$5)*IF($C720&lt;$D$4,H30,MAX(G720/G$10,H$8))+($D$5*IF($C720&lt;$D$4,H30,IF($C720=$D$4,H$7,MAX(AVERAGEIFS(H717:H719,H717:H719,"&gt;0")/(EXP(G$6*($D720-COUNTIFS(H$713:H720,0))/12)),H$8))))</f>
        <v>3.7398499999999997</v>
      </c>
      <c r="I720" s="132">
        <f>(1-$D$5)*IF($C720&lt;$D$4,I30,MAX(AVERAGEIFS(I717:I719,I717:I719,"&gt;0")/(EXP(I$6*(($D720-COUNTIFS(I$713:I720,0))/12))),I$8))+($D$5*IF($C720&lt;$D$4,I30,IF($C720=$D$4,I$7,MAX(AVERAGEIFS(I717:I719,I717:I719,"&gt;0")/(EXP(I$6*($D720-COUNTIFS(I$713:I720,0))/12)),I$8))))</f>
        <v>0</v>
      </c>
      <c r="J720" s="132">
        <f>(1-$D$5)*IF($C720&lt;$D$4,J30,MAX(I720/I$10,J$8))+($D$5*IF($C720&lt;$D$4,J30,IF($C720=$D$4,J$7,MAX(AVERAGEIFS(J717:J719,J717:J719,"&gt;0")/(EXP(I$6*($D720-COUNTIFS(J$713:J720,0))/12)),J$8))))</f>
        <v>0</v>
      </c>
      <c r="K720" s="132">
        <f>(1-$D$5)*IF($C720&lt;$D$4,K30,MAX(AVERAGEIFS(K717:K719,K717:K719,"&gt;0")/(EXP(K$6*(($D720-COUNTIFS(K$713:K720,0))/12))),K$8))+($D$5*IF($C720&lt;$D$4,K30,IF($C720=$D$4,K$7,MAX(AVERAGEIFS(K717:K719,K717:K719,"&gt;0")/(EXP(K$6*($D720-COUNTIFS(K$713:K720,0))/12)),K$8))))</f>
        <v>0</v>
      </c>
      <c r="L720" s="132">
        <f>(1-$D$5)*IF($C720&lt;$D$4,L30,MAX(K720/K$10,L$8))+($D$5*IF($C720&lt;$D$4,L30,IF($C720=$D$4,L$7,MAX(AVERAGEIFS(L717:L719,L717:L719,"&gt;0")/(EXP(K$6*($D720-COUNTIFS(L$713:L720,0))/12)),L$8))))</f>
        <v>0</v>
      </c>
      <c r="M720" s="181">
        <f>(1-$D$5)*IF($C720&lt;MAX($D$4,INDEX($C$23:$C$154,2+MATCH(0,$M$23:$M$154,1))),M30,MAX(AVERAGEIFS(M717:M719,M717:M719,"&gt;0")/(EXP(M$6*(($D720-COUNTIFS(M$713:M720,0))/12))),M$8))+($D$5*IF($C720&lt;MAX($D$4,INDEX($C$23:$C$154,2+MATCH(0,$M$23:$M$154,1))),M30,IF($C720=MAX($D$4,INDEX($C$23:$C$154,2+MATCH(0,$M$23:$M$154,1))),M$7,MAX(AVERAGEIFS(M717:M719,M717:M719,"&gt;0")/(EXP(M$6*($D720-COUNTIFS(M$713:M720,0))/12)),M$8))))</f>
        <v>0</v>
      </c>
      <c r="N720" s="181">
        <f>(1-$D$5)*IF($C720&lt;MAX($D$4,INDEX($C$23:$C$154,2+MATCH(0,$N$23:$N$154,1))),N30,MAX(M720/M$10,N$8))+($D$5*IF($C720&lt;MAX($D$4,INDEX($C$23:$C$154,2+MATCH(0,$N$23:$N$154,1))),N30,IF($C720=MAX($D$4,INDEX($C$23:$C$154,2+MATCH(0,$N$23:$N$154,1))),N$7,MAX(AVERAGEIFS(N717:N719,N717:N719,"&gt;0")/(EXP(M$6*($D720-COUNTIFS(N$713:N720,0))/12)),N$8))))</f>
        <v>0</v>
      </c>
      <c r="O720" s="181">
        <f>(1-$D$5)*IF($C720&lt;MAX($D$4,INDEX($C$23:$C$154,2+MATCH(0,$O$23:$O$154,1))),O30,MAX(AVERAGEIFS(O717:O719,O717:O719,"&gt;0")/(EXP(O$6*(($D720-COUNTIFS(O$713:O720,0))/12))),O$8))+($D$5*IF($C720&lt;MAX($D$4,INDEX($C$23:$C$154,2+MATCH(0,$O$23:$O$154,1))),O30,IF($C720=MAX($D$4,INDEX($C$23:$C$154,2+MATCH(0,$O$23:$O$154,1))),O$7,MAX(AVERAGEIFS(O717:O719,O717:O719,"&gt;0")/(EXP(O$6*($D720-COUNTIFS(O$713:O720,0))/12)),O$8))))</f>
        <v>0</v>
      </c>
      <c r="P720" s="181">
        <f>(1-$D$5)*IF($C720&lt;MAX($D$4,INDEX($C$23:$C$154,2+MATCH(0,$P$23:$P$154,1))),P30,MAX(O720/O$10,P$8))+($D$5*IF($C720&lt;MAX($D$4,INDEX($C$23:$C$154,2+MATCH(0,$P$23:$P$154,1))),P30,IF($C720=MAX($D$4,INDEX($C$23:$C$154,2+MATCH(0,$P$23:$P$154,1))),P$7,MAX(AVERAGEIFS(P717:P719,P717:P719,"&gt;0")/(EXP(O$6*($D720-COUNTIFS(P$713:P720,0))/12)),P$8))))</f>
        <v>0</v>
      </c>
      <c r="Q720" s="132">
        <f>(1-$D$5)*IF($C720&lt;$D$4,Q30,MAX(AVERAGEIFS(Q717:Q719,Q717:Q719,"&gt;0")/(EXP(Q$6*(($D720-COUNTIFS(Q$713:Q720,0))/12))),Q$8))+($D$5*IF($C720&lt;$D$4,Q30,IF($C720=$D$4,Q$7,MAX(AVERAGEIFS(Q717:Q719,Q717:Q719,"&gt;0")/(EXP(Q$6*($D720-COUNTIFS(Q$713:Q720,0))/12)),Q$8))))</f>
        <v>0</v>
      </c>
      <c r="R720" s="132">
        <f>(1-$D$5)*IF($C720&lt;$D$4,R30,MAX(Q720/Q$10,R$8))+($D$5*IF($C720&lt;$D$4,R30,IF($C720=$D$4,R$7,MAX(AVERAGEIFS(R717:R719,R717:R719,"&gt;0")/(EXP(Q$6*($D720-COUNTIFS(R$713:R720,0))/12)),R$8))))</f>
        <v>0</v>
      </c>
      <c r="S720" s="132">
        <f>(1-$D$5)*IF($C720&lt;$D$4,S30,MAX(AVERAGEIFS(S717:S719,S717:S719,"&gt;0")/(EXP(S$6*(($D720-COUNTIFS(S$713:S720,0))/12))),S$8))+($D$5*IF($C720&lt;$D$4,S30,IF($C720=$D$4,S$7,MAX(AVERAGEIFS(S717:S719,S717:S719,"&gt;0")/(EXP(S$6*($D720-COUNTIFS(S$713:S720,0))/12)),S$8))))</f>
        <v>0</v>
      </c>
      <c r="T720" s="132">
        <f>(1-$D$5)*IF($C720&lt;$D$4,T30,MAX(S720/S$10,T$8))+($D$5*IF($C720&lt;$D$4,T30,IF($C720=$D$4,T$7,MAX(AVERAGEIFS(T717:T719,T717:T719,"&gt;0")/(EXP(S$6*($D720-COUNTIFS(T$713:T720,0))/12)),T$8))))</f>
        <v>0</v>
      </c>
      <c r="U720" s="181">
        <f>(1-$D$5)*IF($C720&lt;MAX($D$4,INDEX($C$23:$C$154,2+MATCH(0,$U$23:$U$154,1))),U30,MAX(AVERAGEIFS(U717:U719,U717:U719,"&gt;0")/(EXP(U$6*(($D720-COUNTIFS(U$713:U720,0))/12))),U$8))+($D$5*IF($C720&lt;MAX($D$4,INDEX($C$23:$C$154,2+MATCH(0,$U$23:$U$154,1))),U30,IF($C720=MAX($D$4,INDEX($C$23:$C$154,2+MATCH(0,$U$23:$U$154,1))),U$7,MAX(AVERAGEIFS(U717:U719,U717:U719,"&gt;0")/(EXP(U$6*($D720-COUNTIFS(U$713:U720,0))/12)),U$8))))</f>
        <v>0</v>
      </c>
      <c r="V720" s="181">
        <f>(1-$D$5)*IF($C720&lt;MAX($D$4,INDEX($C$23:$C$154,2+MATCH(0,$V$23:$V$154,1))),V30,MAX(U720/U$10,V$8))+($D$5*IF($C720&lt;MAX($D$4,INDEX($C$23:$C$154,2+MATCH(0,$V$23:$V$154,1))),V30,IF($C720=MAX($D$4,INDEX($C$23:$C$154,2+MATCH(0,$V$23:$V$154,1))),V$7,MAX(AVERAGEIFS(V717:V719,V717:V719,"&gt;0")/(EXP(U$6*($D720-COUNTIFS(V$713:V720,0))/12)),V$8))))</f>
        <v>0</v>
      </c>
      <c r="W720" s="132">
        <f>(1-$D$5)*IF($C720&lt;$D$4,W30,MAX(AVERAGEIFS(W717:W719,W717:W719,"&gt;0")/(EXP(W$6*(($D720-COUNTIFS(W$713:W720,0))/12))),W$8))+($D$5*IF($C720&lt;$D$4,W30,IF($C720=$D$4,W$7,MAX(AVERAGEIFS(W717:W719,W717:W719,"&gt;0")/(EXP(W$6*($D720-COUNTIFS(W$713:W720,0))/12)),W$8))))</f>
        <v>0</v>
      </c>
      <c r="X720" s="132">
        <f>(1-$D$5)*IF($C720&lt;$D$4,X30,MAX(W720/W$10,X$8))+($D$5*IF($C720&lt;$D$4,X30,IF($C720=$D$4,X$7,MAX(AVERAGEIFS(X717:X719,X717:X719,"&gt;0")/(EXP(W$6*($D720-COUNTIFS(X$713:X720,0))/12)),X$8))))</f>
        <v>0</v>
      </c>
      <c r="Y720" s="132"/>
      <c r="Z720" s="132"/>
    </row>
    <row r="721" spans="2:26" outlineLevel="1">
      <c r="B721" s="159"/>
      <c r="C721" s="160">
        <f t="shared" si="31"/>
        <v>44440</v>
      </c>
      <c r="D721" s="128">
        <f t="shared" si="32"/>
        <v>9</v>
      </c>
      <c r="G721" s="132">
        <f>(1-$D$5)*IF($C721&lt;$D$4,G31,MAX(AVERAGEIFS(G718:G720,G718:G720,"&gt;0")/(EXP(G$6*(($D721-COUNTIFS(G$713:G721,0))/12))),G$8))+($D$5*IF($C721&lt;$D$4,G31,IF($C721=$D$4,G$7,MAX(AVERAGEIFS(G718:G720,G718:G720,"&gt;0")/(EXP(G$6*($D721-COUNTIFS(G$713:G721,0))/12)),G$8))))</f>
        <v>4.9907250000000012</v>
      </c>
      <c r="H721" s="132">
        <f>(1-$D$5)*IF($C721&lt;$D$4,H31,MAX(G721/G$10,H$8))+($D$5*IF($C721&lt;$D$4,H31,IF($C721=$D$4,H$7,MAX(AVERAGEIFS(H718:H720,H718:H720,"&gt;0")/(EXP(G$6*($D721-COUNTIFS(H$713:H721,0))/12)),H$8))))</f>
        <v>3.3271500000000005</v>
      </c>
      <c r="I721" s="132">
        <f>(1-$D$5)*IF($C721&lt;$D$4,I31,MAX(AVERAGEIFS(I718:I720,I718:I720,"&gt;0")/(EXP(I$6*(($D721-COUNTIFS(I$713:I721,0))/12))),I$8))+($D$5*IF($C721&lt;$D$4,I31,IF($C721=$D$4,I$7,MAX(AVERAGEIFS(I718:I720,I718:I720,"&gt;0")/(EXP(I$6*($D721-COUNTIFS(I$713:I721,0))/12)),I$8))))</f>
        <v>0</v>
      </c>
      <c r="J721" s="132">
        <f>(1-$D$5)*IF($C721&lt;$D$4,J31,MAX(I721/I$10,J$8))+($D$5*IF($C721&lt;$D$4,J31,IF($C721=$D$4,J$7,MAX(AVERAGEIFS(J718:J720,J718:J720,"&gt;0")/(EXP(I$6*($D721-COUNTIFS(J$713:J721,0))/12)),J$8))))</f>
        <v>0</v>
      </c>
      <c r="K721" s="132">
        <f>(1-$D$5)*IF($C721&lt;$D$4,K31,MAX(AVERAGEIFS(K718:K720,K718:K720,"&gt;0")/(EXP(K$6*(($D721-COUNTIFS(K$713:K721,0))/12))),K$8))+($D$5*IF($C721&lt;$D$4,K31,IF($C721=$D$4,K$7,MAX(AVERAGEIFS(K718:K720,K718:K720,"&gt;0")/(EXP(K$6*($D721-COUNTIFS(K$713:K721,0))/12)),K$8))))</f>
        <v>0</v>
      </c>
      <c r="L721" s="132">
        <f>(1-$D$5)*IF($C721&lt;$D$4,L31,MAX(K721/K$10,L$8))+($D$5*IF($C721&lt;$D$4,L31,IF($C721=$D$4,L$7,MAX(AVERAGEIFS(L718:L720,L718:L720,"&gt;0")/(EXP(K$6*($D721-COUNTIFS(L$713:L721,0))/12)),L$8))))</f>
        <v>0</v>
      </c>
      <c r="M721" s="181">
        <f>(1-$D$5)*IF($C721&lt;MAX($D$4,INDEX($C$23:$C$154,2+MATCH(0,$M$23:$M$154,1))),M31,MAX(AVERAGEIFS(M718:M720,M718:M720,"&gt;0")/(EXP(M$6*(($D721-COUNTIFS(M$713:M721,0))/12))),M$8))+($D$5*IF($C721&lt;MAX($D$4,INDEX($C$23:$C$154,2+MATCH(0,$M$23:$M$154,1))),M31,IF($C721=MAX($D$4,INDEX($C$23:$C$154,2+MATCH(0,$M$23:$M$154,1))),M$7,MAX(AVERAGEIFS(M718:M720,M718:M720,"&gt;0")/(EXP(M$6*($D721-COUNTIFS(M$713:M721,0))/12)),M$8))))</f>
        <v>0</v>
      </c>
      <c r="N721" s="181">
        <f>(1-$D$5)*IF($C721&lt;MAX($D$4,INDEX($C$23:$C$154,2+MATCH(0,$N$23:$N$154,1))),N31,MAX(M721/M$10,N$8))+($D$5*IF($C721&lt;MAX($D$4,INDEX($C$23:$C$154,2+MATCH(0,$N$23:$N$154,1))),N31,IF($C721=MAX($D$4,INDEX($C$23:$C$154,2+MATCH(0,$N$23:$N$154,1))),N$7,MAX(AVERAGEIFS(N718:N720,N718:N720,"&gt;0")/(EXP(M$6*($D721-COUNTIFS(N$713:N721,0))/12)),N$8))))</f>
        <v>0</v>
      </c>
      <c r="O721" s="181">
        <f>(1-$D$5)*IF($C721&lt;MAX($D$4,INDEX($C$23:$C$154,2+MATCH(0,$O$23:$O$154,1))),O31,MAX(AVERAGEIFS(O718:O720,O718:O720,"&gt;0")/(EXP(O$6*(($D721-COUNTIFS(O$713:O721,0))/12))),O$8))+($D$5*IF($C721&lt;MAX($D$4,INDEX($C$23:$C$154,2+MATCH(0,$O$23:$O$154,1))),O31,IF($C721=MAX($D$4,INDEX($C$23:$C$154,2+MATCH(0,$O$23:$O$154,1))),O$7,MAX(AVERAGEIFS(O718:O720,O718:O720,"&gt;0")/(EXP(O$6*($D721-COUNTIFS(O$713:O721,0))/12)),O$8))))</f>
        <v>0</v>
      </c>
      <c r="P721" s="181">
        <f>(1-$D$5)*IF($C721&lt;MAX($D$4,INDEX($C$23:$C$154,2+MATCH(0,$P$23:$P$154,1))),P31,MAX(O721/O$10,P$8))+($D$5*IF($C721&lt;MAX($D$4,INDEX($C$23:$C$154,2+MATCH(0,$P$23:$P$154,1))),P31,IF($C721=MAX($D$4,INDEX($C$23:$C$154,2+MATCH(0,$P$23:$P$154,1))),P$7,MAX(AVERAGEIFS(P718:P720,P718:P720,"&gt;0")/(EXP(O$6*($D721-COUNTIFS(P$713:P721,0))/12)),P$8))))</f>
        <v>0</v>
      </c>
      <c r="Q721" s="132">
        <f>(1-$D$5)*IF($C721&lt;$D$4,Q31,MAX(AVERAGEIFS(Q718:Q720,Q718:Q720,"&gt;0")/(EXP(Q$6*(($D721-COUNTIFS(Q$713:Q721,0))/12))),Q$8))+($D$5*IF($C721&lt;$D$4,Q31,IF($C721=$D$4,Q$7,MAX(AVERAGEIFS(Q718:Q720,Q718:Q720,"&gt;0")/(EXP(Q$6*($D721-COUNTIFS(Q$713:Q721,0))/12)),Q$8))))</f>
        <v>0</v>
      </c>
      <c r="R721" s="132">
        <f>(1-$D$5)*IF($C721&lt;$D$4,R31,MAX(Q721/Q$10,R$8))+($D$5*IF($C721&lt;$D$4,R31,IF($C721=$D$4,R$7,MAX(AVERAGEIFS(R718:R720,R718:R720,"&gt;0")/(EXP(Q$6*($D721-COUNTIFS(R$713:R721,0))/12)),R$8))))</f>
        <v>0</v>
      </c>
      <c r="S721" s="132">
        <f>(1-$D$5)*IF($C721&lt;$D$4,S31,MAX(AVERAGEIFS(S718:S720,S718:S720,"&gt;0")/(EXP(S$6*(($D721-COUNTIFS(S$713:S721,0))/12))),S$8))+($D$5*IF($C721&lt;$D$4,S31,IF($C721=$D$4,S$7,MAX(AVERAGEIFS(S718:S720,S718:S720,"&gt;0")/(EXP(S$6*($D721-COUNTIFS(S$713:S721,0))/12)),S$8))))</f>
        <v>0</v>
      </c>
      <c r="T721" s="132">
        <f>(1-$D$5)*IF($C721&lt;$D$4,T31,MAX(S721/S$10,T$8))+($D$5*IF($C721&lt;$D$4,T31,IF($C721=$D$4,T$7,MAX(AVERAGEIFS(T718:T720,T718:T720,"&gt;0")/(EXP(S$6*($D721-COUNTIFS(T$713:T721,0))/12)),T$8))))</f>
        <v>0</v>
      </c>
      <c r="U721" s="181">
        <f>(1-$D$5)*IF($C721&lt;MAX($D$4,INDEX($C$23:$C$154,2+MATCH(0,$U$23:$U$154,1))),U31,MAX(AVERAGEIFS(U718:U720,U718:U720,"&gt;0")/(EXP(U$6*(($D721-COUNTIFS(U$713:U721,0))/12))),U$8))+($D$5*IF($C721&lt;MAX($D$4,INDEX($C$23:$C$154,2+MATCH(0,$U$23:$U$154,1))),U31,IF($C721=MAX($D$4,INDEX($C$23:$C$154,2+MATCH(0,$U$23:$U$154,1))),U$7,MAX(AVERAGEIFS(U718:U720,U718:U720,"&gt;0")/(EXP(U$6*($D721-COUNTIFS(U$713:U721,0))/12)),U$8))))</f>
        <v>0</v>
      </c>
      <c r="V721" s="181">
        <f>(1-$D$5)*IF($C721&lt;MAX($D$4,INDEX($C$23:$C$154,2+MATCH(0,$V$23:$V$154,1))),V31,MAX(U721/U$10,V$8))+($D$5*IF($C721&lt;MAX($D$4,INDEX($C$23:$C$154,2+MATCH(0,$V$23:$V$154,1))),V31,IF($C721=MAX($D$4,INDEX($C$23:$C$154,2+MATCH(0,$V$23:$V$154,1))),V$7,MAX(AVERAGEIFS(V718:V720,V718:V720,"&gt;0")/(EXP(U$6*($D721-COUNTIFS(V$713:V721,0))/12)),V$8))))</f>
        <v>0</v>
      </c>
      <c r="W721" s="132">
        <f>(1-$D$5)*IF($C721&lt;$D$4,W31,MAX(AVERAGEIFS(W718:W720,W718:W720,"&gt;0")/(EXP(W$6*(($D721-COUNTIFS(W$713:W721,0))/12))),W$8))+($D$5*IF($C721&lt;$D$4,W31,IF($C721=$D$4,W$7,MAX(AVERAGEIFS(W718:W720,W718:W720,"&gt;0")/(EXP(W$6*($D721-COUNTIFS(W$713:W721,0))/12)),W$8))))</f>
        <v>0</v>
      </c>
      <c r="X721" s="132">
        <f>(1-$D$5)*IF($C721&lt;$D$4,X31,MAX(W721/W$10,X$8))+($D$5*IF($C721&lt;$D$4,X31,IF($C721=$D$4,X$7,MAX(AVERAGEIFS(X718:X720,X718:X720,"&gt;0")/(EXP(W$6*($D721-COUNTIFS(X$713:X721,0))/12)),X$8))))</f>
        <v>0</v>
      </c>
      <c r="Y721" s="132"/>
      <c r="Z721" s="132"/>
    </row>
    <row r="722" spans="2:26" outlineLevel="1">
      <c r="B722" s="159"/>
      <c r="C722" s="160">
        <f t="shared" si="31"/>
        <v>44470</v>
      </c>
      <c r="D722" s="128">
        <f t="shared" si="32"/>
        <v>10</v>
      </c>
      <c r="G722" s="132">
        <f>(1-$D$5)*IF($C722&lt;$D$4,G32,MAX(AVERAGEIFS(G719:G721,G719:G721,"&gt;0")/(EXP(G$6*(($D722-COUNTIFS(G$713:G722,0))/12))),G$8))+($D$5*IF($C722&lt;$D$4,G32,IF($C722=$D$4,G$7,MAX(AVERAGEIFS(G719:G721,G719:G721,"&gt;0")/(EXP(G$6*($D722-COUNTIFS(G$713:G722,0))/12)),G$8))))</f>
        <v>6.3941250000000007</v>
      </c>
      <c r="H722" s="132">
        <f>(1-$D$5)*IF($C722&lt;$D$4,H32,MAX(G722/G$10,H$8))+($D$5*IF($C722&lt;$D$4,H32,IF($C722=$D$4,H$7,MAX(AVERAGEIFS(H719:H721,H719:H721,"&gt;0")/(EXP(G$6*($D722-COUNTIFS(H$713:H722,0))/12)),H$8))))</f>
        <v>4.2627500000000005</v>
      </c>
      <c r="I722" s="132">
        <f>(1-$D$5)*IF($C722&lt;$D$4,I32,MAX(AVERAGEIFS(I719:I721,I719:I721,"&gt;0")/(EXP(I$6*(($D722-COUNTIFS(I$713:I722,0))/12))),I$8))+($D$5*IF($C722&lt;$D$4,I32,IF($C722=$D$4,I$7,MAX(AVERAGEIFS(I719:I721,I719:I721,"&gt;0")/(EXP(I$6*($D722-COUNTIFS(I$713:I722,0))/12)),I$8))))</f>
        <v>0</v>
      </c>
      <c r="J722" s="132">
        <f>(1-$D$5)*IF($C722&lt;$D$4,J32,MAX(I722/I$10,J$8))+($D$5*IF($C722&lt;$D$4,J32,IF($C722=$D$4,J$7,MAX(AVERAGEIFS(J719:J721,J719:J721,"&gt;0")/(EXP(I$6*($D722-COUNTIFS(J$713:J722,0))/12)),J$8))))</f>
        <v>0</v>
      </c>
      <c r="K722" s="132">
        <f>(1-$D$5)*IF($C722&lt;$D$4,K32,MAX(AVERAGEIFS(K719:K721,K719:K721,"&gt;0")/(EXP(K$6*(($D722-COUNTIFS(K$713:K722,0))/12))),K$8))+($D$5*IF($C722&lt;$D$4,K32,IF($C722=$D$4,K$7,MAX(AVERAGEIFS(K719:K721,K719:K721,"&gt;0")/(EXP(K$6*($D722-COUNTIFS(K$713:K722,0))/12)),K$8))))</f>
        <v>0</v>
      </c>
      <c r="L722" s="132">
        <f>(1-$D$5)*IF($C722&lt;$D$4,L32,MAX(K722/K$10,L$8))+($D$5*IF($C722&lt;$D$4,L32,IF($C722=$D$4,L$7,MAX(AVERAGEIFS(L719:L721,L719:L721,"&gt;0")/(EXP(K$6*($D722-COUNTIFS(L$713:L722,0))/12)),L$8))))</f>
        <v>0</v>
      </c>
      <c r="M722" s="181">
        <f>(1-$D$5)*IF($C722&lt;MAX($D$4,INDEX($C$23:$C$154,2+MATCH(0,$M$23:$M$154,1))),M32,MAX(AVERAGEIFS(M719:M721,M719:M721,"&gt;0")/(EXP(M$6*(($D722-COUNTIFS(M$713:M722,0))/12))),M$8))+($D$5*IF($C722&lt;MAX($D$4,INDEX($C$23:$C$154,2+MATCH(0,$M$23:$M$154,1))),M32,IF($C722=MAX($D$4,INDEX($C$23:$C$154,2+MATCH(0,$M$23:$M$154,1))),M$7,MAX(AVERAGEIFS(M719:M721,M719:M721,"&gt;0")/(EXP(M$6*($D722-COUNTIFS(M$713:M722,0))/12)),M$8))))</f>
        <v>0</v>
      </c>
      <c r="N722" s="181">
        <f>(1-$D$5)*IF($C722&lt;MAX($D$4,INDEX($C$23:$C$154,2+MATCH(0,$N$23:$N$154,1))),N32,MAX(M722/M$10,N$8))+($D$5*IF($C722&lt;MAX($D$4,INDEX($C$23:$C$154,2+MATCH(0,$N$23:$N$154,1))),N32,IF($C722=MAX($D$4,INDEX($C$23:$C$154,2+MATCH(0,$N$23:$N$154,1))),N$7,MAX(AVERAGEIFS(N719:N721,N719:N721,"&gt;0")/(EXP(M$6*($D722-COUNTIFS(N$713:N722,0))/12)),N$8))))</f>
        <v>0</v>
      </c>
      <c r="O722" s="181">
        <f>(1-$D$5)*IF($C722&lt;MAX($D$4,INDEX($C$23:$C$154,2+MATCH(0,$O$23:$O$154,1))),O32,MAX(AVERAGEIFS(O719:O721,O719:O721,"&gt;0")/(EXP(O$6*(($D722-COUNTIFS(O$713:O722,0))/12))),O$8))+($D$5*IF($C722&lt;MAX($D$4,INDEX($C$23:$C$154,2+MATCH(0,$O$23:$O$154,1))),O32,IF($C722=MAX($D$4,INDEX($C$23:$C$154,2+MATCH(0,$O$23:$O$154,1))),O$7,MAX(AVERAGEIFS(O719:O721,O719:O721,"&gt;0")/(EXP(O$6*($D722-COUNTIFS(O$713:O722,0))/12)),O$8))))</f>
        <v>0</v>
      </c>
      <c r="P722" s="181">
        <f>(1-$D$5)*IF($C722&lt;MAX($D$4,INDEX($C$23:$C$154,2+MATCH(0,$P$23:$P$154,1))),P32,MAX(O722/O$10,P$8))+($D$5*IF($C722&lt;MAX($D$4,INDEX($C$23:$C$154,2+MATCH(0,$P$23:$P$154,1))),P32,IF($C722=MAX($D$4,INDEX($C$23:$C$154,2+MATCH(0,$P$23:$P$154,1))),P$7,MAX(AVERAGEIFS(P719:P721,P719:P721,"&gt;0")/(EXP(O$6*($D722-COUNTIFS(P$713:P722,0))/12)),P$8))))</f>
        <v>0</v>
      </c>
      <c r="Q722" s="132">
        <f>(1-$D$5)*IF($C722&lt;$D$4,Q32,MAX(AVERAGEIFS(Q719:Q721,Q719:Q721,"&gt;0")/(EXP(Q$6*(($D722-COUNTIFS(Q$713:Q722,0))/12))),Q$8))+($D$5*IF($C722&lt;$D$4,Q32,IF($C722=$D$4,Q$7,MAX(AVERAGEIFS(Q719:Q721,Q719:Q721,"&gt;0")/(EXP(Q$6*($D722-COUNTIFS(Q$713:Q722,0))/12)),Q$8))))</f>
        <v>0</v>
      </c>
      <c r="R722" s="132">
        <f>(1-$D$5)*IF($C722&lt;$D$4,R32,MAX(Q722/Q$10,R$8))+($D$5*IF($C722&lt;$D$4,R32,IF($C722=$D$4,R$7,MAX(AVERAGEIFS(R719:R721,R719:R721,"&gt;0")/(EXP(Q$6*($D722-COUNTIFS(R$713:R722,0))/12)),R$8))))</f>
        <v>0</v>
      </c>
      <c r="S722" s="132">
        <f>(1-$D$5)*IF($C722&lt;$D$4,S32,MAX(AVERAGEIFS(S719:S721,S719:S721,"&gt;0")/(EXP(S$6*(($D722-COUNTIFS(S$713:S722,0))/12))),S$8))+($D$5*IF($C722&lt;$D$4,S32,IF($C722=$D$4,S$7,MAX(AVERAGEIFS(S719:S721,S719:S721,"&gt;0")/(EXP(S$6*($D722-COUNTIFS(S$713:S722,0))/12)),S$8))))</f>
        <v>0</v>
      </c>
      <c r="T722" s="132">
        <f>(1-$D$5)*IF($C722&lt;$D$4,T32,MAX(S722/S$10,T$8))+($D$5*IF($C722&lt;$D$4,T32,IF($C722=$D$4,T$7,MAX(AVERAGEIFS(T719:T721,T719:T721,"&gt;0")/(EXP(S$6*($D722-COUNTIFS(T$713:T722,0))/12)),T$8))))</f>
        <v>0</v>
      </c>
      <c r="U722" s="181">
        <f>(1-$D$5)*IF($C722&lt;MAX($D$4,INDEX($C$23:$C$154,2+MATCH(0,$U$23:$U$154,1))),U32,MAX(AVERAGEIFS(U719:U721,U719:U721,"&gt;0")/(EXP(U$6*(($D722-COUNTIFS(U$713:U722,0))/12))),U$8))+($D$5*IF($C722&lt;MAX($D$4,INDEX($C$23:$C$154,2+MATCH(0,$U$23:$U$154,1))),U32,IF($C722=MAX($D$4,INDEX($C$23:$C$154,2+MATCH(0,$U$23:$U$154,1))),U$7,MAX(AVERAGEIFS(U719:U721,U719:U721,"&gt;0")/(EXP(U$6*($D722-COUNTIFS(U$713:U722,0))/12)),U$8))))</f>
        <v>0</v>
      </c>
      <c r="V722" s="181">
        <f>(1-$D$5)*IF($C722&lt;MAX($D$4,INDEX($C$23:$C$154,2+MATCH(0,$V$23:$V$154,1))),V32,MAX(U722/U$10,V$8))+($D$5*IF($C722&lt;MAX($D$4,INDEX($C$23:$C$154,2+MATCH(0,$V$23:$V$154,1))),V32,IF($C722=MAX($D$4,INDEX($C$23:$C$154,2+MATCH(0,$V$23:$V$154,1))),V$7,MAX(AVERAGEIFS(V719:V721,V719:V721,"&gt;0")/(EXP(U$6*($D722-COUNTIFS(V$713:V722,0))/12)),V$8))))</f>
        <v>0</v>
      </c>
      <c r="W722" s="132">
        <f>(1-$D$5)*IF($C722&lt;$D$4,W32,MAX(AVERAGEIFS(W719:W721,W719:W721,"&gt;0")/(EXP(W$6*(($D722-COUNTIFS(W$713:W722,0))/12))),W$8))+($D$5*IF($C722&lt;$D$4,W32,IF($C722=$D$4,W$7,MAX(AVERAGEIFS(W719:W721,W719:W721,"&gt;0")/(EXP(W$6*($D722-COUNTIFS(W$713:W722,0))/12)),W$8))))</f>
        <v>0</v>
      </c>
      <c r="X722" s="132">
        <f>(1-$D$5)*IF($C722&lt;$D$4,X32,MAX(W722/W$10,X$8))+($D$5*IF($C722&lt;$D$4,X32,IF($C722=$D$4,X$7,MAX(AVERAGEIFS(X719:X721,X719:X721,"&gt;0")/(EXP(W$6*($D722-COUNTIFS(X$713:X722,0))/12)),X$8))))</f>
        <v>0</v>
      </c>
      <c r="Y722" s="132"/>
      <c r="Z722" s="132"/>
    </row>
    <row r="723" spans="2:26" outlineLevel="1">
      <c r="B723" s="159"/>
      <c r="C723" s="160">
        <f t="shared" si="31"/>
        <v>44501</v>
      </c>
      <c r="D723" s="128">
        <f t="shared" si="32"/>
        <v>11</v>
      </c>
      <c r="G723" s="132">
        <f>(1-$D$5)*IF($C723&lt;$D$4,G33,MAX(AVERAGEIFS(G720:G722,G720:G722,"&gt;0")/(EXP(G$6*(($D723-COUNTIFS(G$713:G723,0))/12))),G$8))+($D$5*IF($C723&lt;$D$4,G33,IF($C723=$D$4,G$7,MAX(AVERAGEIFS(G720:G722,G720:G722,"&gt;0")/(EXP(G$6*($D723-COUNTIFS(G$713:G723,0))/12)),G$8))))</f>
        <v>6.1146000000000011</v>
      </c>
      <c r="H723" s="132">
        <f>(1-$D$5)*IF($C723&lt;$D$4,H33,MAX(G723/G$10,H$8))+($D$5*IF($C723&lt;$D$4,H33,IF($C723=$D$4,H$7,MAX(AVERAGEIFS(H720:H722,H720:H722,"&gt;0")/(EXP(G$6*($D723-COUNTIFS(H$713:H723,0))/12)),H$8))))</f>
        <v>4.0764000000000005</v>
      </c>
      <c r="I723" s="132">
        <f>(1-$D$5)*IF($C723&lt;$D$4,I33,MAX(AVERAGEIFS(I720:I722,I720:I722,"&gt;0")/(EXP(I$6*(($D723-COUNTIFS(I$713:I723,0))/12))),I$8))+($D$5*IF($C723&lt;$D$4,I33,IF($C723=$D$4,I$7,MAX(AVERAGEIFS(I720:I722,I720:I722,"&gt;0")/(EXP(I$6*($D723-COUNTIFS(I$713:I723,0))/12)),I$8))))</f>
        <v>0</v>
      </c>
      <c r="J723" s="132">
        <f>(1-$D$5)*IF($C723&lt;$D$4,J33,MAX(I723/I$10,J$8))+($D$5*IF($C723&lt;$D$4,J33,IF($C723=$D$4,J$7,MAX(AVERAGEIFS(J720:J722,J720:J722,"&gt;0")/(EXP(I$6*($D723-COUNTIFS(J$713:J723,0))/12)),J$8))))</f>
        <v>0</v>
      </c>
      <c r="K723" s="132">
        <f>(1-$D$5)*IF($C723&lt;$D$4,K33,MAX(AVERAGEIFS(K720:K722,K720:K722,"&gt;0")/(EXP(K$6*(($D723-COUNTIFS(K$713:K723,0))/12))),K$8))+($D$5*IF($C723&lt;$D$4,K33,IF($C723=$D$4,K$7,MAX(AVERAGEIFS(K720:K722,K720:K722,"&gt;0")/(EXP(K$6*($D723-COUNTIFS(K$713:K723,0))/12)),K$8))))</f>
        <v>0</v>
      </c>
      <c r="L723" s="132">
        <f>(1-$D$5)*IF($C723&lt;$D$4,L33,MAX(K723/K$10,L$8))+($D$5*IF($C723&lt;$D$4,L33,IF($C723=$D$4,L$7,MAX(AVERAGEIFS(L720:L722,L720:L722,"&gt;0")/(EXP(K$6*($D723-COUNTIFS(L$713:L723,0))/12)),L$8))))</f>
        <v>0</v>
      </c>
      <c r="M723" s="181">
        <f>(1-$D$5)*IF($C723&lt;MAX($D$4,INDEX($C$23:$C$154,2+MATCH(0,$M$23:$M$154,1))),M33,MAX(AVERAGEIFS(M720:M722,M720:M722,"&gt;0")/(EXP(M$6*(($D723-COUNTIFS(M$713:M723,0))/12))),M$8))+($D$5*IF($C723&lt;MAX($D$4,INDEX($C$23:$C$154,2+MATCH(0,$M$23:$M$154,1))),M33,IF($C723=MAX($D$4,INDEX($C$23:$C$154,2+MATCH(0,$M$23:$M$154,1))),M$7,MAX(AVERAGEIFS(M720:M722,M720:M722,"&gt;0")/(EXP(M$6*($D723-COUNTIFS(M$713:M723,0))/12)),M$8))))</f>
        <v>0</v>
      </c>
      <c r="N723" s="181">
        <f>(1-$D$5)*IF($C723&lt;MAX($D$4,INDEX($C$23:$C$154,2+MATCH(0,$N$23:$N$154,1))),N33,MAX(M723/M$10,N$8))+($D$5*IF($C723&lt;MAX($D$4,INDEX($C$23:$C$154,2+MATCH(0,$N$23:$N$154,1))),N33,IF($C723=MAX($D$4,INDEX($C$23:$C$154,2+MATCH(0,$N$23:$N$154,1))),N$7,MAX(AVERAGEIFS(N720:N722,N720:N722,"&gt;0")/(EXP(M$6*($D723-COUNTIFS(N$713:N723,0))/12)),N$8))))</f>
        <v>0</v>
      </c>
      <c r="O723" s="181">
        <f>(1-$D$5)*IF($C723&lt;MAX($D$4,INDEX($C$23:$C$154,2+MATCH(0,$O$23:$O$154,1))),O33,MAX(AVERAGEIFS(O720:O722,O720:O722,"&gt;0")/(EXP(O$6*(($D723-COUNTIFS(O$713:O723,0))/12))),O$8))+($D$5*IF($C723&lt;MAX($D$4,INDEX($C$23:$C$154,2+MATCH(0,$O$23:$O$154,1))),O33,IF($C723=MAX($D$4,INDEX($C$23:$C$154,2+MATCH(0,$O$23:$O$154,1))),O$7,MAX(AVERAGEIFS(O720:O722,O720:O722,"&gt;0")/(EXP(O$6*($D723-COUNTIFS(O$713:O723,0))/12)),O$8))))</f>
        <v>0</v>
      </c>
      <c r="P723" s="181">
        <f>(1-$D$5)*IF($C723&lt;MAX($D$4,INDEX($C$23:$C$154,2+MATCH(0,$P$23:$P$154,1))),P33,MAX(O723/O$10,P$8))+($D$5*IF($C723&lt;MAX($D$4,INDEX($C$23:$C$154,2+MATCH(0,$P$23:$P$154,1))),P33,IF($C723=MAX($D$4,INDEX($C$23:$C$154,2+MATCH(0,$P$23:$P$154,1))),P$7,MAX(AVERAGEIFS(P720:P722,P720:P722,"&gt;0")/(EXP(O$6*($D723-COUNTIFS(P$713:P723,0))/12)),P$8))))</f>
        <v>0</v>
      </c>
      <c r="Q723" s="132">
        <f>(1-$D$5)*IF($C723&lt;$D$4,Q33,MAX(AVERAGEIFS(Q720:Q722,Q720:Q722,"&gt;0")/(EXP(Q$6*(($D723-COUNTIFS(Q$713:Q723,0))/12))),Q$8))+($D$5*IF($C723&lt;$D$4,Q33,IF($C723=$D$4,Q$7,MAX(AVERAGEIFS(Q720:Q722,Q720:Q722,"&gt;0")/(EXP(Q$6*($D723-COUNTIFS(Q$713:Q723,0))/12)),Q$8))))</f>
        <v>0</v>
      </c>
      <c r="R723" s="132">
        <f>(1-$D$5)*IF($C723&lt;$D$4,R33,MAX(Q723/Q$10,R$8))+($D$5*IF($C723&lt;$D$4,R33,IF($C723=$D$4,R$7,MAX(AVERAGEIFS(R720:R722,R720:R722,"&gt;0")/(EXP(Q$6*($D723-COUNTIFS(R$713:R723,0))/12)),R$8))))</f>
        <v>0</v>
      </c>
      <c r="S723" s="132">
        <f>(1-$D$5)*IF($C723&lt;$D$4,S33,MAX(AVERAGEIFS(S720:S722,S720:S722,"&gt;0")/(EXP(S$6*(($D723-COUNTIFS(S$713:S723,0))/12))),S$8))+($D$5*IF($C723&lt;$D$4,S33,IF($C723=$D$4,S$7,MAX(AVERAGEIFS(S720:S722,S720:S722,"&gt;0")/(EXP(S$6*($D723-COUNTIFS(S$713:S723,0))/12)),S$8))))</f>
        <v>0</v>
      </c>
      <c r="T723" s="132">
        <f>(1-$D$5)*IF($C723&lt;$D$4,T33,MAX(S723/S$10,T$8))+($D$5*IF($C723&lt;$D$4,T33,IF($C723=$D$4,T$7,MAX(AVERAGEIFS(T720:T722,T720:T722,"&gt;0")/(EXP(S$6*($D723-COUNTIFS(T$713:T723,0))/12)),T$8))))</f>
        <v>0</v>
      </c>
      <c r="U723" s="181">
        <f>(1-$D$5)*IF($C723&lt;MAX($D$4,INDEX($C$23:$C$154,2+MATCH(0,$U$23:$U$154,1))),U33,MAX(AVERAGEIFS(U720:U722,U720:U722,"&gt;0")/(EXP(U$6*(($D723-COUNTIFS(U$713:U723,0))/12))),U$8))+($D$5*IF($C723&lt;MAX($D$4,INDEX($C$23:$C$154,2+MATCH(0,$U$23:$U$154,1))),U33,IF($C723=MAX($D$4,INDEX($C$23:$C$154,2+MATCH(0,$U$23:$U$154,1))),U$7,MAX(AVERAGEIFS(U720:U722,U720:U722,"&gt;0")/(EXP(U$6*($D723-COUNTIFS(U$713:U723,0))/12)),U$8))))</f>
        <v>0</v>
      </c>
      <c r="V723" s="181">
        <f>(1-$D$5)*IF($C723&lt;MAX($D$4,INDEX($C$23:$C$154,2+MATCH(0,$V$23:$V$154,1))),V33,MAX(U723/U$10,V$8))+($D$5*IF($C723&lt;MAX($D$4,INDEX($C$23:$C$154,2+MATCH(0,$V$23:$V$154,1))),V33,IF($C723=MAX($D$4,INDEX($C$23:$C$154,2+MATCH(0,$V$23:$V$154,1))),V$7,MAX(AVERAGEIFS(V720:V722,V720:V722,"&gt;0")/(EXP(U$6*($D723-COUNTIFS(V$713:V723,0))/12)),V$8))))</f>
        <v>0</v>
      </c>
      <c r="W723" s="132">
        <f>(1-$D$5)*IF($C723&lt;$D$4,W33,MAX(AVERAGEIFS(W720:W722,W720:W722,"&gt;0")/(EXP(W$6*(($D723-COUNTIFS(W$713:W723,0))/12))),W$8))+($D$5*IF($C723&lt;$D$4,W33,IF($C723=$D$4,W$7,MAX(AVERAGEIFS(W720:W722,W720:W722,"&gt;0")/(EXP(W$6*($D723-COUNTIFS(W$713:W723,0))/12)),W$8))))</f>
        <v>0</v>
      </c>
      <c r="X723" s="132">
        <f>(1-$D$5)*IF($C723&lt;$D$4,X33,MAX(W723/W$10,X$8))+($D$5*IF($C723&lt;$D$4,X33,IF($C723=$D$4,X$7,MAX(AVERAGEIFS(X720:X722,X720:X722,"&gt;0")/(EXP(W$6*($D723-COUNTIFS(X$713:X723,0))/12)),X$8))))</f>
        <v>0</v>
      </c>
      <c r="Y723" s="132"/>
      <c r="Z723" s="132"/>
    </row>
    <row r="724" spans="2:26" outlineLevel="1">
      <c r="B724" s="159"/>
      <c r="C724" s="160">
        <f t="shared" si="31"/>
        <v>44531</v>
      </c>
      <c r="D724" s="128">
        <f t="shared" si="32"/>
        <v>12</v>
      </c>
      <c r="G724" s="132">
        <f>(1-$D$5)*IF($C724&lt;$D$4,G34,MAX(AVERAGEIFS(G721:G723,G721:G723,"&gt;0")/(EXP(G$6*(($D724-COUNTIFS(G$713:G724,0))/12))),G$8))+($D$5*IF($C724&lt;$D$4,G34,IF($C724=$D$4,G$7,MAX(AVERAGEIFS(G721:G723,G721:G723,"&gt;0")/(EXP(G$6*($D724-COUNTIFS(G$713:G724,0))/12)),G$8))))</f>
        <v>6.7451250000000007</v>
      </c>
      <c r="H724" s="132">
        <f>(1-$D$5)*IF($C724&lt;$D$4,H34,MAX(G724/G$10,H$8))+($D$5*IF($C724&lt;$D$4,H34,IF($C724=$D$4,H$7,MAX(AVERAGEIFS(H721:H723,H721:H723,"&gt;0")/(EXP(G$6*($D724-COUNTIFS(H$713:H724,0))/12)),H$8))))</f>
        <v>4.4967500000000005</v>
      </c>
      <c r="I724" s="132">
        <f>(1-$D$5)*IF($C724&lt;$D$4,I34,MAX(AVERAGEIFS(I721:I723,I721:I723,"&gt;0")/(EXP(I$6*(($D724-COUNTIFS(I$713:I724,0))/12))),I$8))+($D$5*IF($C724&lt;$D$4,I34,IF($C724=$D$4,I$7,MAX(AVERAGEIFS(I721:I723,I721:I723,"&gt;0")/(EXP(I$6*($D724-COUNTIFS(I$713:I724,0))/12)),I$8))))</f>
        <v>0</v>
      </c>
      <c r="J724" s="132">
        <f>(1-$D$5)*IF($C724&lt;$D$4,J34,MAX(I724/I$10,J$8))+($D$5*IF($C724&lt;$D$4,J34,IF($C724=$D$4,J$7,MAX(AVERAGEIFS(J721:J723,J721:J723,"&gt;0")/(EXP(I$6*($D724-COUNTIFS(J$713:J724,0))/12)),J$8))))</f>
        <v>0</v>
      </c>
      <c r="K724" s="132">
        <f>(1-$D$5)*IF($C724&lt;$D$4,K34,MAX(AVERAGEIFS(K721:K723,K721:K723,"&gt;0")/(EXP(K$6*(($D724-COUNTIFS(K$713:K724,0))/12))),K$8))+($D$5*IF($C724&lt;$D$4,K34,IF($C724=$D$4,K$7,MAX(AVERAGEIFS(K721:K723,K721:K723,"&gt;0")/(EXP(K$6*($D724-COUNTIFS(K$713:K724,0))/12)),K$8))))</f>
        <v>0</v>
      </c>
      <c r="L724" s="132">
        <f>(1-$D$5)*IF($C724&lt;$D$4,L34,MAX(K724/K$10,L$8))+($D$5*IF($C724&lt;$D$4,L34,IF($C724=$D$4,L$7,MAX(AVERAGEIFS(L721:L723,L721:L723,"&gt;0")/(EXP(K$6*($D724-COUNTIFS(L$713:L724,0))/12)),L$8))))</f>
        <v>0</v>
      </c>
      <c r="M724" s="181">
        <f>(1-$D$5)*IF($C724&lt;MAX($D$4,INDEX($C$23:$C$154,2+MATCH(0,$M$23:$M$154,1))),M34,MAX(AVERAGEIFS(M721:M723,M721:M723,"&gt;0")/(EXP(M$6*(($D724-COUNTIFS(M$713:M724,0))/12))),M$8))+($D$5*IF($C724&lt;MAX($D$4,INDEX($C$23:$C$154,2+MATCH(0,$M$23:$M$154,1))),M34,IF($C724=MAX($D$4,INDEX($C$23:$C$154,2+MATCH(0,$M$23:$M$154,1))),M$7,MAX(AVERAGEIFS(M721:M723,M721:M723,"&gt;0")/(EXP(M$6*($D724-COUNTIFS(M$713:M724,0))/12)),M$8))))</f>
        <v>0</v>
      </c>
      <c r="N724" s="181">
        <f>(1-$D$5)*IF($C724&lt;MAX($D$4,INDEX($C$23:$C$154,2+MATCH(0,$N$23:$N$154,1))),N34,MAX(M724/M$10,N$8))+($D$5*IF($C724&lt;MAX($D$4,INDEX($C$23:$C$154,2+MATCH(0,$N$23:$N$154,1))),N34,IF($C724=MAX($D$4,INDEX($C$23:$C$154,2+MATCH(0,$N$23:$N$154,1))),N$7,MAX(AVERAGEIFS(N721:N723,N721:N723,"&gt;0")/(EXP(M$6*($D724-COUNTIFS(N$713:N724,0))/12)),N$8))))</f>
        <v>0</v>
      </c>
      <c r="O724" s="181">
        <f>(1-$D$5)*IF($C724&lt;MAX($D$4,INDEX($C$23:$C$154,2+MATCH(0,$O$23:$O$154,1))),O34,MAX(AVERAGEIFS(O721:O723,O721:O723,"&gt;0")/(EXP(O$6*(($D724-COUNTIFS(O$713:O724,0))/12))),O$8))+($D$5*IF($C724&lt;MAX($D$4,INDEX($C$23:$C$154,2+MATCH(0,$O$23:$O$154,1))),O34,IF($C724=MAX($D$4,INDEX($C$23:$C$154,2+MATCH(0,$O$23:$O$154,1))),O$7,MAX(AVERAGEIFS(O721:O723,O721:O723,"&gt;0")/(EXP(O$6*($D724-COUNTIFS(O$713:O724,0))/12)),O$8))))</f>
        <v>0</v>
      </c>
      <c r="P724" s="181">
        <f>(1-$D$5)*IF($C724&lt;MAX($D$4,INDEX($C$23:$C$154,2+MATCH(0,$P$23:$P$154,1))),P34,MAX(O724/O$10,P$8))+($D$5*IF($C724&lt;MAX($D$4,INDEX($C$23:$C$154,2+MATCH(0,$P$23:$P$154,1))),P34,IF($C724=MAX($D$4,INDEX($C$23:$C$154,2+MATCH(0,$P$23:$P$154,1))),P$7,MAX(AVERAGEIFS(P721:P723,P721:P723,"&gt;0")/(EXP(O$6*($D724-COUNTIFS(P$713:P724,0))/12)),P$8))))</f>
        <v>0</v>
      </c>
      <c r="Q724" s="132">
        <f>(1-$D$5)*IF($C724&lt;$D$4,Q34,MAX(AVERAGEIFS(Q721:Q723,Q721:Q723,"&gt;0")/(EXP(Q$6*(($D724-COUNTIFS(Q$713:Q724,0))/12))),Q$8))+($D$5*IF($C724&lt;$D$4,Q34,IF($C724=$D$4,Q$7,MAX(AVERAGEIFS(Q721:Q723,Q721:Q723,"&gt;0")/(EXP(Q$6*($D724-COUNTIFS(Q$713:Q724,0))/12)),Q$8))))</f>
        <v>0</v>
      </c>
      <c r="R724" s="132">
        <f>(1-$D$5)*IF($C724&lt;$D$4,R34,MAX(Q724/Q$10,R$8))+($D$5*IF($C724&lt;$D$4,R34,IF($C724=$D$4,R$7,MAX(AVERAGEIFS(R721:R723,R721:R723,"&gt;0")/(EXP(Q$6*($D724-COUNTIFS(R$713:R724,0))/12)),R$8))))</f>
        <v>0</v>
      </c>
      <c r="S724" s="132">
        <f>(1-$D$5)*IF($C724&lt;$D$4,S34,MAX(AVERAGEIFS(S721:S723,S721:S723,"&gt;0")/(EXP(S$6*(($D724-COUNTIFS(S$713:S724,0))/12))),S$8))+($D$5*IF($C724&lt;$D$4,S34,IF($C724=$D$4,S$7,MAX(AVERAGEIFS(S721:S723,S721:S723,"&gt;0")/(EXP(S$6*($D724-COUNTIFS(S$713:S724,0))/12)),S$8))))</f>
        <v>0</v>
      </c>
      <c r="T724" s="132">
        <f>(1-$D$5)*IF($C724&lt;$D$4,T34,MAX(S724/S$10,T$8))+($D$5*IF($C724&lt;$D$4,T34,IF($C724=$D$4,T$7,MAX(AVERAGEIFS(T721:T723,T721:T723,"&gt;0")/(EXP(S$6*($D724-COUNTIFS(T$713:T724,0))/12)),T$8))))</f>
        <v>0</v>
      </c>
      <c r="U724" s="181">
        <f>(1-$D$5)*IF($C724&lt;MAX($D$4,INDEX($C$23:$C$154,2+MATCH(0,$U$23:$U$154,1))),U34,MAX(AVERAGEIFS(U721:U723,U721:U723,"&gt;0")/(EXP(U$6*(($D724-COUNTIFS(U$713:U724,0))/12))),U$8))+($D$5*IF($C724&lt;MAX($D$4,INDEX($C$23:$C$154,2+MATCH(0,$U$23:$U$154,1))),U34,IF($C724=MAX($D$4,INDEX($C$23:$C$154,2+MATCH(0,$U$23:$U$154,1))),U$7,MAX(AVERAGEIFS(U721:U723,U721:U723,"&gt;0")/(EXP(U$6*($D724-COUNTIFS(U$713:U724,0))/12)),U$8))))</f>
        <v>0</v>
      </c>
      <c r="V724" s="181">
        <f>(1-$D$5)*IF($C724&lt;MAX($D$4,INDEX($C$23:$C$154,2+MATCH(0,$V$23:$V$154,1))),V34,MAX(U724/U$10,V$8))+($D$5*IF($C724&lt;MAX($D$4,INDEX($C$23:$C$154,2+MATCH(0,$V$23:$V$154,1))),V34,IF($C724=MAX($D$4,INDEX($C$23:$C$154,2+MATCH(0,$V$23:$V$154,1))),V$7,MAX(AVERAGEIFS(V721:V723,V721:V723,"&gt;0")/(EXP(U$6*($D724-COUNTIFS(V$713:V724,0))/12)),V$8))))</f>
        <v>0</v>
      </c>
      <c r="W724" s="132">
        <f>(1-$D$5)*IF($C724&lt;$D$4,W34,MAX(AVERAGEIFS(W721:W723,W721:W723,"&gt;0")/(EXP(W$6*(($D724-COUNTIFS(W$713:W724,0))/12))),W$8))+($D$5*IF($C724&lt;$D$4,W34,IF($C724=$D$4,W$7,MAX(AVERAGEIFS(W721:W723,W721:W723,"&gt;0")/(EXP(W$6*($D724-COUNTIFS(W$713:W724,0))/12)),W$8))))</f>
        <v>0</v>
      </c>
      <c r="X724" s="132">
        <f>(1-$D$5)*IF($C724&lt;$D$4,X34,MAX(W724/W$10,X$8))+($D$5*IF($C724&lt;$D$4,X34,IF($C724=$D$4,X$7,MAX(AVERAGEIFS(X721:X723,X721:X723,"&gt;0")/(EXP(W$6*($D724-COUNTIFS(X$713:X724,0))/12)),X$8))))</f>
        <v>0</v>
      </c>
      <c r="Y724" s="132"/>
      <c r="Z724" s="132"/>
    </row>
    <row r="725" spans="2:26" outlineLevel="1">
      <c r="B725" s="159"/>
      <c r="C725" s="160">
        <f t="shared" si="31"/>
        <v>44562</v>
      </c>
      <c r="D725" s="128">
        <f t="shared" si="32"/>
        <v>13</v>
      </c>
      <c r="G725" s="132">
        <f>(1-$D$5)*IF($C725&lt;$D$4,G35,MAX(AVERAGEIFS(G722:G724,G722:G724,"&gt;0")/(EXP(G$6*(($D725-COUNTIFS(G$713:G725,0))/12))),G$8))+($D$5*IF($C725&lt;$D$4,G35,IF($C725=$D$4,G$7,MAX(AVERAGEIFS(G722:G724,G722:G724,"&gt;0")/(EXP(G$6*($D725-COUNTIFS(G$713:G725,0))/12)),G$8))))</f>
        <v>6.0281249999999993</v>
      </c>
      <c r="H725" s="132">
        <f>(1-$D$5)*IF($C725&lt;$D$4,H35,MAX(G725/G$10,H$8))+($D$5*IF($C725&lt;$D$4,H35,IF($C725=$D$4,H$7,MAX(AVERAGEIFS(H722:H724,H722:H724,"&gt;0")/(EXP(G$6*($D725-COUNTIFS(H$713:H725,0))/12)),H$8))))</f>
        <v>4.0187499999999998</v>
      </c>
      <c r="I725" s="132">
        <f>(1-$D$5)*IF($C725&lt;$D$4,I35,MAX(AVERAGEIFS(I722:I724,I722:I724,"&gt;0")/(EXP(I$6*(($D725-COUNTIFS(I$713:I725,0))/12))),I$8))+($D$5*IF($C725&lt;$D$4,I35,IF($C725=$D$4,I$7,MAX(AVERAGEIFS(I722:I724,I722:I724,"&gt;0")/(EXP(I$6*($D725-COUNTIFS(I$713:I725,0))/12)),I$8))))</f>
        <v>0</v>
      </c>
      <c r="J725" s="132">
        <f>(1-$D$5)*IF($C725&lt;$D$4,J35,MAX(I725/I$10,J$8))+($D$5*IF($C725&lt;$D$4,J35,IF($C725=$D$4,J$7,MAX(AVERAGEIFS(J722:J724,J722:J724,"&gt;0")/(EXP(I$6*($D725-COUNTIFS(J$713:J725,0))/12)),J$8))))</f>
        <v>0</v>
      </c>
      <c r="K725" s="132">
        <f>(1-$D$5)*IF($C725&lt;$D$4,K35,MAX(AVERAGEIFS(K722:K724,K722:K724,"&gt;0")/(EXP(K$6*(($D725-COUNTIFS(K$713:K725,0))/12))),K$8))+($D$5*IF($C725&lt;$D$4,K35,IF($C725=$D$4,K$7,MAX(AVERAGEIFS(K722:K724,K722:K724,"&gt;0")/(EXP(K$6*($D725-COUNTIFS(K$713:K725,0))/12)),K$8))))</f>
        <v>0</v>
      </c>
      <c r="L725" s="132">
        <f>(1-$D$5)*IF($C725&lt;$D$4,L35,MAX(K725/K$10,L$8))+($D$5*IF($C725&lt;$D$4,L35,IF($C725=$D$4,L$7,MAX(AVERAGEIFS(L722:L724,L722:L724,"&gt;0")/(EXP(K$6*($D725-COUNTIFS(L$713:L725,0))/12)),L$8))))</f>
        <v>0</v>
      </c>
      <c r="M725" s="181">
        <f>(1-$D$5)*IF($C725&lt;MAX($D$4,INDEX($C$23:$C$154,2+MATCH(0,$M$23:$M$154,1))),M35,MAX(AVERAGEIFS(M722:M724,M722:M724,"&gt;0")/(EXP(M$6*(($D725-COUNTIFS(M$713:M725,0))/12))),M$8))+($D$5*IF($C725&lt;MAX($D$4,INDEX($C$23:$C$154,2+MATCH(0,$M$23:$M$154,1))),M35,IF($C725=MAX($D$4,INDEX($C$23:$C$154,2+MATCH(0,$M$23:$M$154,1))),M$7,MAX(AVERAGEIFS(M722:M724,M722:M724,"&gt;0")/(EXP(M$6*($D725-COUNTIFS(M$713:M725,0))/12)),M$8))))</f>
        <v>0</v>
      </c>
      <c r="N725" s="181">
        <f>(1-$D$5)*IF($C725&lt;MAX($D$4,INDEX($C$23:$C$154,2+MATCH(0,$N$23:$N$154,1))),N35,MAX(M725/M$10,N$8))+($D$5*IF($C725&lt;MAX($D$4,INDEX($C$23:$C$154,2+MATCH(0,$N$23:$N$154,1))),N35,IF($C725=MAX($D$4,INDEX($C$23:$C$154,2+MATCH(0,$N$23:$N$154,1))),N$7,MAX(AVERAGEIFS(N722:N724,N722:N724,"&gt;0")/(EXP(M$6*($D725-COUNTIFS(N$713:N725,0))/12)),N$8))))</f>
        <v>0</v>
      </c>
      <c r="O725" s="181">
        <f>(1-$D$5)*IF($C725&lt;MAX($D$4,INDEX($C$23:$C$154,2+MATCH(0,$O$23:$O$154,1))),O35,MAX(AVERAGEIFS(O722:O724,O722:O724,"&gt;0")/(EXP(O$6*(($D725-COUNTIFS(O$713:O725,0))/12))),O$8))+($D$5*IF($C725&lt;MAX($D$4,INDEX($C$23:$C$154,2+MATCH(0,$O$23:$O$154,1))),O35,IF($C725=MAX($D$4,INDEX($C$23:$C$154,2+MATCH(0,$O$23:$O$154,1))),O$7,MAX(AVERAGEIFS(O722:O724,O722:O724,"&gt;0")/(EXP(O$6*($D725-COUNTIFS(O$713:O725,0))/12)),O$8))))</f>
        <v>0</v>
      </c>
      <c r="P725" s="181">
        <f>(1-$D$5)*IF($C725&lt;MAX($D$4,INDEX($C$23:$C$154,2+MATCH(0,$P$23:$P$154,1))),P35,MAX(O725/O$10,P$8))+($D$5*IF($C725&lt;MAX($D$4,INDEX($C$23:$C$154,2+MATCH(0,$P$23:$P$154,1))),P35,IF($C725=MAX($D$4,INDEX($C$23:$C$154,2+MATCH(0,$P$23:$P$154,1))),P$7,MAX(AVERAGEIFS(P722:P724,P722:P724,"&gt;0")/(EXP(O$6*($D725-COUNTIFS(P$713:P725,0))/12)),P$8))))</f>
        <v>0</v>
      </c>
      <c r="Q725" s="132">
        <f>(1-$D$5)*IF($C725&lt;$D$4,Q35,MAX(AVERAGEIFS(Q722:Q724,Q722:Q724,"&gt;0")/(EXP(Q$6*(($D725-COUNTIFS(Q$713:Q725,0))/12))),Q$8))+($D$5*IF($C725&lt;$D$4,Q35,IF($C725=$D$4,Q$7,MAX(AVERAGEIFS(Q722:Q724,Q722:Q724,"&gt;0")/(EXP(Q$6*($D725-COUNTIFS(Q$713:Q725,0))/12)),Q$8))))</f>
        <v>0</v>
      </c>
      <c r="R725" s="132">
        <f>(1-$D$5)*IF($C725&lt;$D$4,R35,MAX(Q725/Q$10,R$8))+($D$5*IF($C725&lt;$D$4,R35,IF($C725=$D$4,R$7,MAX(AVERAGEIFS(R722:R724,R722:R724,"&gt;0")/(EXP(Q$6*($D725-COUNTIFS(R$713:R725,0))/12)),R$8))))</f>
        <v>0</v>
      </c>
      <c r="S725" s="132">
        <f>(1-$D$5)*IF($C725&lt;$D$4,S35,MAX(AVERAGEIFS(S722:S724,S722:S724,"&gt;0")/(EXP(S$6*(($D725-COUNTIFS(S$713:S725,0))/12))),S$8))+($D$5*IF($C725&lt;$D$4,S35,IF($C725=$D$4,S$7,MAX(AVERAGEIFS(S722:S724,S722:S724,"&gt;0")/(EXP(S$6*($D725-COUNTIFS(S$713:S725,0))/12)),S$8))))</f>
        <v>0</v>
      </c>
      <c r="T725" s="132">
        <f>(1-$D$5)*IF($C725&lt;$D$4,T35,MAX(S725/S$10,T$8))+($D$5*IF($C725&lt;$D$4,T35,IF($C725=$D$4,T$7,MAX(AVERAGEIFS(T722:T724,T722:T724,"&gt;0")/(EXP(S$6*($D725-COUNTIFS(T$713:T725,0))/12)),T$8))))</f>
        <v>0</v>
      </c>
      <c r="U725" s="181">
        <f>(1-$D$5)*IF($C725&lt;MAX($D$4,INDEX($C$23:$C$154,2+MATCH(0,$U$23:$U$154,1))),U35,MAX(AVERAGEIFS(U722:U724,U722:U724,"&gt;0")/(EXP(U$6*(($D725-COUNTIFS(U$713:U725,0))/12))),U$8))+($D$5*IF($C725&lt;MAX($D$4,INDEX($C$23:$C$154,2+MATCH(0,$U$23:$U$154,1))),U35,IF($C725=MAX($D$4,INDEX($C$23:$C$154,2+MATCH(0,$U$23:$U$154,1))),U$7,MAX(AVERAGEIFS(U722:U724,U722:U724,"&gt;0")/(EXP(U$6*($D725-COUNTIFS(U$713:U725,0))/12)),U$8))))</f>
        <v>0</v>
      </c>
      <c r="V725" s="181">
        <f>(1-$D$5)*IF($C725&lt;MAX($D$4,INDEX($C$23:$C$154,2+MATCH(0,$V$23:$V$154,1))),V35,MAX(U725/U$10,V$8))+($D$5*IF($C725&lt;MAX($D$4,INDEX($C$23:$C$154,2+MATCH(0,$V$23:$V$154,1))),V35,IF($C725=MAX($D$4,INDEX($C$23:$C$154,2+MATCH(0,$V$23:$V$154,1))),V$7,MAX(AVERAGEIFS(V722:V724,V722:V724,"&gt;0")/(EXP(U$6*($D725-COUNTIFS(V$713:V725,0))/12)),V$8))))</f>
        <v>0</v>
      </c>
      <c r="W725" s="132">
        <f>(1-$D$5)*IF($C725&lt;$D$4,W35,MAX(AVERAGEIFS(W722:W724,W722:W724,"&gt;0")/(EXP(W$6*(($D725-COUNTIFS(W$713:W725,0))/12))),W$8))+($D$5*IF($C725&lt;$D$4,W35,IF($C725=$D$4,W$7,MAX(AVERAGEIFS(W722:W724,W722:W724,"&gt;0")/(EXP(W$6*($D725-COUNTIFS(W$713:W725,0))/12)),W$8))))</f>
        <v>0</v>
      </c>
      <c r="X725" s="132">
        <f>(1-$D$5)*IF($C725&lt;$D$4,X35,MAX(W725/W$10,X$8))+($D$5*IF($C725&lt;$D$4,X35,IF($C725=$D$4,X$7,MAX(AVERAGEIFS(X722:X724,X722:X724,"&gt;0")/(EXP(W$6*($D725-COUNTIFS(X$713:X725,0))/12)),X$8))))</f>
        <v>0</v>
      </c>
      <c r="Y725" s="132"/>
      <c r="Z725" s="132"/>
    </row>
    <row r="726" spans="2:26" outlineLevel="1">
      <c r="B726" s="159"/>
      <c r="C726" s="160">
        <f t="shared" si="31"/>
        <v>44593</v>
      </c>
      <c r="D726" s="128">
        <f t="shared" si="32"/>
        <v>14</v>
      </c>
      <c r="G726" s="132">
        <f>(1-$D$5)*IF($C726&lt;$D$4,G36,MAX(AVERAGEIFS(G723:G725,G723:G725,"&gt;0")/(EXP(G$6*(($D726-COUNTIFS(G$713:G726,0))/12))),G$8))+($D$5*IF($C726&lt;$D$4,G36,IF($C726=$D$4,G$7,MAX(AVERAGEIFS(G723:G725,G723:G725,"&gt;0")/(EXP(G$6*($D726-COUNTIFS(G$713:G726,0))/12)),G$8))))</f>
        <v>5.744250000000001</v>
      </c>
      <c r="H726" s="132">
        <f>(1-$D$5)*IF($C726&lt;$D$4,H36,MAX(G726/G$10,H$8))+($D$5*IF($C726&lt;$D$4,H36,IF($C726=$D$4,H$7,MAX(AVERAGEIFS(H723:H725,H723:H725,"&gt;0")/(EXP(G$6*($D726-COUNTIFS(H$713:H726,0))/12)),H$8))))</f>
        <v>3.8295000000000003</v>
      </c>
      <c r="I726" s="132">
        <f>(1-$D$5)*IF($C726&lt;$D$4,I36,MAX(AVERAGEIFS(I723:I725,I723:I725,"&gt;0")/(EXP(I$6*(($D726-COUNTIFS(I$713:I726,0))/12))),I$8))+($D$5*IF($C726&lt;$D$4,I36,IF($C726=$D$4,I$7,MAX(AVERAGEIFS(I723:I725,I723:I725,"&gt;0")/(EXP(I$6*($D726-COUNTIFS(I$713:I726,0))/12)),I$8))))</f>
        <v>0</v>
      </c>
      <c r="J726" s="132">
        <f>(1-$D$5)*IF($C726&lt;$D$4,J36,MAX(I726/I$10,J$8))+($D$5*IF($C726&lt;$D$4,J36,IF($C726=$D$4,J$7,MAX(AVERAGEIFS(J723:J725,J723:J725,"&gt;0")/(EXP(I$6*($D726-COUNTIFS(J$713:J726,0))/12)),J$8))))</f>
        <v>0</v>
      </c>
      <c r="K726" s="132">
        <f>(1-$D$5)*IF($C726&lt;$D$4,K36,MAX(AVERAGEIFS(K723:K725,K723:K725,"&gt;0")/(EXP(K$6*(($D726-COUNTIFS(K$713:K726,0))/12))),K$8))+($D$5*IF($C726&lt;$D$4,K36,IF($C726=$D$4,K$7,MAX(AVERAGEIFS(K723:K725,K723:K725,"&gt;0")/(EXP(K$6*($D726-COUNTIFS(K$713:K726,0))/12)),K$8))))</f>
        <v>0</v>
      </c>
      <c r="L726" s="132">
        <f>(1-$D$5)*IF($C726&lt;$D$4,L36,MAX(K726/K$10,L$8))+($D$5*IF($C726&lt;$D$4,L36,IF($C726=$D$4,L$7,MAX(AVERAGEIFS(L723:L725,L723:L725,"&gt;0")/(EXP(K$6*($D726-COUNTIFS(L$713:L726,0))/12)),L$8))))</f>
        <v>0</v>
      </c>
      <c r="M726" s="181">
        <f>(1-$D$5)*IF($C726&lt;MAX($D$4,INDEX($C$23:$C$154,2+MATCH(0,$M$23:$M$154,1))),M36,MAX(AVERAGEIFS(M723:M725,M723:M725,"&gt;0")/(EXP(M$6*(($D726-COUNTIFS(M$713:M726,0))/12))),M$8))+($D$5*IF($C726&lt;MAX($D$4,INDEX($C$23:$C$154,2+MATCH(0,$M$23:$M$154,1))),M36,IF($C726=MAX($D$4,INDEX($C$23:$C$154,2+MATCH(0,$M$23:$M$154,1))),M$7,MAX(AVERAGEIFS(M723:M725,M723:M725,"&gt;0")/(EXP(M$6*($D726-COUNTIFS(M$713:M726,0))/12)),M$8))))</f>
        <v>0</v>
      </c>
      <c r="N726" s="181">
        <f>(1-$D$5)*IF($C726&lt;MAX($D$4,INDEX($C$23:$C$154,2+MATCH(0,$N$23:$N$154,1))),N36,MAX(M726/M$10,N$8))+($D$5*IF($C726&lt;MAX($D$4,INDEX($C$23:$C$154,2+MATCH(0,$N$23:$N$154,1))),N36,IF($C726=MAX($D$4,INDEX($C$23:$C$154,2+MATCH(0,$N$23:$N$154,1))),N$7,MAX(AVERAGEIFS(N723:N725,N723:N725,"&gt;0")/(EXP(M$6*($D726-COUNTIFS(N$713:N726,0))/12)),N$8))))</f>
        <v>0</v>
      </c>
      <c r="O726" s="181">
        <f>(1-$D$5)*IF($C726&lt;MAX($D$4,INDEX($C$23:$C$154,2+MATCH(0,$O$23:$O$154,1))),O36,MAX(AVERAGEIFS(O723:O725,O723:O725,"&gt;0")/(EXP(O$6*(($D726-COUNTIFS(O$713:O726,0))/12))),O$8))+($D$5*IF($C726&lt;MAX($D$4,INDEX($C$23:$C$154,2+MATCH(0,$O$23:$O$154,1))),O36,IF($C726=MAX($D$4,INDEX($C$23:$C$154,2+MATCH(0,$O$23:$O$154,1))),O$7,MAX(AVERAGEIFS(O723:O725,O723:O725,"&gt;0")/(EXP(O$6*($D726-COUNTIFS(O$713:O726,0))/12)),O$8))))</f>
        <v>0</v>
      </c>
      <c r="P726" s="181">
        <f>(1-$D$5)*IF($C726&lt;MAX($D$4,INDEX($C$23:$C$154,2+MATCH(0,$P$23:$P$154,1))),P36,MAX(O726/O$10,P$8))+($D$5*IF($C726&lt;MAX($D$4,INDEX($C$23:$C$154,2+MATCH(0,$P$23:$P$154,1))),P36,IF($C726=MAX($D$4,INDEX($C$23:$C$154,2+MATCH(0,$P$23:$P$154,1))),P$7,MAX(AVERAGEIFS(P723:P725,P723:P725,"&gt;0")/(EXP(O$6*($D726-COUNTIFS(P$713:P726,0))/12)),P$8))))</f>
        <v>0</v>
      </c>
      <c r="Q726" s="132">
        <f>(1-$D$5)*IF($C726&lt;$D$4,Q36,MAX(AVERAGEIFS(Q723:Q725,Q723:Q725,"&gt;0")/(EXP(Q$6*(($D726-COUNTIFS(Q$713:Q726,0))/12))),Q$8))+($D$5*IF($C726&lt;$D$4,Q36,IF($C726=$D$4,Q$7,MAX(AVERAGEIFS(Q723:Q725,Q723:Q725,"&gt;0")/(EXP(Q$6*($D726-COUNTIFS(Q$713:Q726,0))/12)),Q$8))))</f>
        <v>0</v>
      </c>
      <c r="R726" s="132">
        <f>(1-$D$5)*IF($C726&lt;$D$4,R36,MAX(Q726/Q$10,R$8))+($D$5*IF($C726&lt;$D$4,R36,IF($C726=$D$4,R$7,MAX(AVERAGEIFS(R723:R725,R723:R725,"&gt;0")/(EXP(Q$6*($D726-COUNTIFS(R$713:R726,0))/12)),R$8))))</f>
        <v>0</v>
      </c>
      <c r="S726" s="132">
        <f>(1-$D$5)*IF($C726&lt;$D$4,S36,MAX(AVERAGEIFS(S723:S725,S723:S725,"&gt;0")/(EXP(S$6*(($D726-COUNTIFS(S$713:S726,0))/12))),S$8))+($D$5*IF($C726&lt;$D$4,S36,IF($C726=$D$4,S$7,MAX(AVERAGEIFS(S723:S725,S723:S725,"&gt;0")/(EXP(S$6*($D726-COUNTIFS(S$713:S726,0))/12)),S$8))))</f>
        <v>0</v>
      </c>
      <c r="T726" s="132">
        <f>(1-$D$5)*IF($C726&lt;$D$4,T36,MAX(S726/S$10,T$8))+($D$5*IF($C726&lt;$D$4,T36,IF($C726=$D$4,T$7,MAX(AVERAGEIFS(T723:T725,T723:T725,"&gt;0")/(EXP(S$6*($D726-COUNTIFS(T$713:T726,0))/12)),T$8))))</f>
        <v>0</v>
      </c>
      <c r="U726" s="181">
        <f>(1-$D$5)*IF($C726&lt;MAX($D$4,INDEX($C$23:$C$154,2+MATCH(0,$U$23:$U$154,1))),U36,MAX(AVERAGEIFS(U723:U725,U723:U725,"&gt;0")/(EXP(U$6*(($D726-COUNTIFS(U$713:U726,0))/12))),U$8))+($D$5*IF($C726&lt;MAX($D$4,INDEX($C$23:$C$154,2+MATCH(0,$U$23:$U$154,1))),U36,IF($C726=MAX($D$4,INDEX($C$23:$C$154,2+MATCH(0,$U$23:$U$154,1))),U$7,MAX(AVERAGEIFS(U723:U725,U723:U725,"&gt;0")/(EXP(U$6*($D726-COUNTIFS(U$713:U726,0))/12)),U$8))))</f>
        <v>0</v>
      </c>
      <c r="V726" s="181">
        <f>(1-$D$5)*IF($C726&lt;MAX($D$4,INDEX($C$23:$C$154,2+MATCH(0,$V$23:$V$154,1))),V36,MAX(U726/U$10,V$8))+($D$5*IF($C726&lt;MAX($D$4,INDEX($C$23:$C$154,2+MATCH(0,$V$23:$V$154,1))),V36,IF($C726=MAX($D$4,INDEX($C$23:$C$154,2+MATCH(0,$V$23:$V$154,1))),V$7,MAX(AVERAGEIFS(V723:V725,V723:V725,"&gt;0")/(EXP(U$6*($D726-COUNTIFS(V$713:V726,0))/12)),V$8))))</f>
        <v>0</v>
      </c>
      <c r="W726" s="132">
        <f>(1-$D$5)*IF($C726&lt;$D$4,W36,MAX(AVERAGEIFS(W723:W725,W723:W725,"&gt;0")/(EXP(W$6*(($D726-COUNTIFS(W$713:W726,0))/12))),W$8))+($D$5*IF($C726&lt;$D$4,W36,IF($C726=$D$4,W$7,MAX(AVERAGEIFS(W723:W725,W723:W725,"&gt;0")/(EXP(W$6*($D726-COUNTIFS(W$713:W726,0))/12)),W$8))))</f>
        <v>0</v>
      </c>
      <c r="X726" s="132">
        <f>(1-$D$5)*IF($C726&lt;$D$4,X36,MAX(W726/W$10,X$8))+($D$5*IF($C726&lt;$D$4,X36,IF($C726=$D$4,X$7,MAX(AVERAGEIFS(X723:X725,X723:X725,"&gt;0")/(EXP(W$6*($D726-COUNTIFS(X$713:X726,0))/12)),X$8))))</f>
        <v>0</v>
      </c>
      <c r="Y726" s="132"/>
      <c r="Z726" s="132"/>
    </row>
    <row r="727" spans="2:26" outlineLevel="1">
      <c r="B727" s="159"/>
      <c r="C727" s="160">
        <f t="shared" si="31"/>
        <v>44621</v>
      </c>
      <c r="D727" s="128">
        <f t="shared" si="32"/>
        <v>15</v>
      </c>
      <c r="G727" s="132">
        <f>(1-$D$5)*IF($C727&lt;$D$4,G37,MAX(AVERAGEIFS(G724:G726,G724:G726,"&gt;0")/(EXP(G$6*(($D727-COUNTIFS(G$713:G727,0))/12))),G$8))+($D$5*IF($C727&lt;$D$4,G37,IF($C727=$D$4,G$7,MAX(AVERAGEIFS(G724:G726,G724:G726,"&gt;0")/(EXP(G$6*($D727-COUNTIFS(G$713:G727,0))/12)),G$8))))</f>
        <v>5.4576750000000018</v>
      </c>
      <c r="H727" s="132">
        <f>(1-$D$5)*IF($C727&lt;$D$4,H37,MAX(G727/G$10,H$8))+($D$5*IF($C727&lt;$D$4,H37,IF($C727=$D$4,H$7,MAX(AVERAGEIFS(H724:H726,H724:H726,"&gt;0")/(EXP(G$6*($D727-COUNTIFS(H$713:H727,0))/12)),H$8))))</f>
        <v>3.6384500000000011</v>
      </c>
      <c r="I727" s="132">
        <f>(1-$D$5)*IF($C727&lt;$D$4,I37,MAX(AVERAGEIFS(I724:I726,I724:I726,"&gt;0")/(EXP(I$6*(($D727-COUNTIFS(I$713:I727,0))/12))),I$8))+($D$5*IF($C727&lt;$D$4,I37,IF($C727=$D$4,I$7,MAX(AVERAGEIFS(I724:I726,I724:I726,"&gt;0")/(EXP(I$6*($D727-COUNTIFS(I$713:I727,0))/12)),I$8))))</f>
        <v>0</v>
      </c>
      <c r="J727" s="132">
        <f>(1-$D$5)*IF($C727&lt;$D$4,J37,MAX(I727/I$10,J$8))+($D$5*IF($C727&lt;$D$4,J37,IF($C727=$D$4,J$7,MAX(AVERAGEIFS(J724:J726,J724:J726,"&gt;0")/(EXP(I$6*($D727-COUNTIFS(J$713:J727,0))/12)),J$8))))</f>
        <v>0</v>
      </c>
      <c r="K727" s="132">
        <f>(1-$D$5)*IF($C727&lt;$D$4,K37,MAX(AVERAGEIFS(K724:K726,K724:K726,"&gt;0")/(EXP(K$6*(($D727-COUNTIFS(K$713:K727,0))/12))),K$8))+($D$5*IF($C727&lt;$D$4,K37,IF($C727=$D$4,K$7,MAX(AVERAGEIFS(K724:K726,K724:K726,"&gt;0")/(EXP(K$6*($D727-COUNTIFS(K$713:K727,0))/12)),K$8))))</f>
        <v>0</v>
      </c>
      <c r="L727" s="132">
        <f>(1-$D$5)*IF($C727&lt;$D$4,L37,MAX(K727/K$10,L$8))+($D$5*IF($C727&lt;$D$4,L37,IF($C727=$D$4,L$7,MAX(AVERAGEIFS(L724:L726,L724:L726,"&gt;0")/(EXP(K$6*($D727-COUNTIFS(L$713:L727,0))/12)),L$8))))</f>
        <v>0</v>
      </c>
      <c r="M727" s="181">
        <f>(1-$D$5)*IF($C727&lt;MAX($D$4,INDEX($C$23:$C$154,2+MATCH(0,$M$23:$M$154,1))),M37,MAX(AVERAGEIFS(M724:M726,M724:M726,"&gt;0")/(EXP(M$6*(($D727-COUNTIFS(M$713:M727,0))/12))),M$8))+($D$5*IF($C727&lt;MAX($D$4,INDEX($C$23:$C$154,2+MATCH(0,$M$23:$M$154,1))),M37,IF($C727=MAX($D$4,INDEX($C$23:$C$154,2+MATCH(0,$M$23:$M$154,1))),M$7,MAX(AVERAGEIFS(M724:M726,M724:M726,"&gt;0")/(EXP(M$6*($D727-COUNTIFS(M$713:M727,0))/12)),M$8))))</f>
        <v>0</v>
      </c>
      <c r="N727" s="181">
        <f>(1-$D$5)*IF($C727&lt;MAX($D$4,INDEX($C$23:$C$154,2+MATCH(0,$N$23:$N$154,1))),N37,MAX(M727/M$10,N$8))+($D$5*IF($C727&lt;MAX($D$4,INDEX($C$23:$C$154,2+MATCH(0,$N$23:$N$154,1))),N37,IF($C727=MAX($D$4,INDEX($C$23:$C$154,2+MATCH(0,$N$23:$N$154,1))),N$7,MAX(AVERAGEIFS(N724:N726,N724:N726,"&gt;0")/(EXP(M$6*($D727-COUNTIFS(N$713:N727,0))/12)),N$8))))</f>
        <v>0</v>
      </c>
      <c r="O727" s="181">
        <f>(1-$D$5)*IF($C727&lt;MAX($D$4,INDEX($C$23:$C$154,2+MATCH(0,$O$23:$O$154,1))),O37,MAX(AVERAGEIFS(O724:O726,O724:O726,"&gt;0")/(EXP(O$6*(($D727-COUNTIFS(O$713:O727,0))/12))),O$8))+($D$5*IF($C727&lt;MAX($D$4,INDEX($C$23:$C$154,2+MATCH(0,$O$23:$O$154,1))),O37,IF($C727=MAX($D$4,INDEX($C$23:$C$154,2+MATCH(0,$O$23:$O$154,1))),O$7,MAX(AVERAGEIFS(O724:O726,O724:O726,"&gt;0")/(EXP(O$6*($D727-COUNTIFS(O$713:O727,0))/12)),O$8))))</f>
        <v>0</v>
      </c>
      <c r="P727" s="181">
        <f>(1-$D$5)*IF($C727&lt;MAX($D$4,INDEX($C$23:$C$154,2+MATCH(0,$P$23:$P$154,1))),P37,MAX(O727/O$10,P$8))+($D$5*IF($C727&lt;MAX($D$4,INDEX($C$23:$C$154,2+MATCH(0,$P$23:$P$154,1))),P37,IF($C727=MAX($D$4,INDEX($C$23:$C$154,2+MATCH(0,$P$23:$P$154,1))),P$7,MAX(AVERAGEIFS(P724:P726,P724:P726,"&gt;0")/(EXP(O$6*($D727-COUNTIFS(P$713:P727,0))/12)),P$8))))</f>
        <v>0</v>
      </c>
      <c r="Q727" s="132">
        <f>(1-$D$5)*IF($C727&lt;$D$4,Q37,MAX(AVERAGEIFS(Q724:Q726,Q724:Q726,"&gt;0")/(EXP(Q$6*(($D727-COUNTIFS(Q$713:Q727,0))/12))),Q$8))+($D$5*IF($C727&lt;$D$4,Q37,IF($C727=$D$4,Q$7,MAX(AVERAGEIFS(Q724:Q726,Q724:Q726,"&gt;0")/(EXP(Q$6*($D727-COUNTIFS(Q$713:Q727,0))/12)),Q$8))))</f>
        <v>0</v>
      </c>
      <c r="R727" s="132">
        <f>(1-$D$5)*IF($C727&lt;$D$4,R37,MAX(Q727/Q$10,R$8))+($D$5*IF($C727&lt;$D$4,R37,IF($C727=$D$4,R$7,MAX(AVERAGEIFS(R724:R726,R724:R726,"&gt;0")/(EXP(Q$6*($D727-COUNTIFS(R$713:R727,0))/12)),R$8))))</f>
        <v>0</v>
      </c>
      <c r="S727" s="132">
        <f>(1-$D$5)*IF($C727&lt;$D$4,S37,MAX(AVERAGEIFS(S724:S726,S724:S726,"&gt;0")/(EXP(S$6*(($D727-COUNTIFS(S$713:S727,0))/12))),S$8))+($D$5*IF($C727&lt;$D$4,S37,IF($C727=$D$4,S$7,MAX(AVERAGEIFS(S724:S726,S724:S726,"&gt;0")/(EXP(S$6*($D727-COUNTIFS(S$713:S727,0))/12)),S$8))))</f>
        <v>0</v>
      </c>
      <c r="T727" s="132">
        <f>(1-$D$5)*IF($C727&lt;$D$4,T37,MAX(S727/S$10,T$8))+($D$5*IF($C727&lt;$D$4,T37,IF($C727=$D$4,T$7,MAX(AVERAGEIFS(T724:T726,T724:T726,"&gt;0")/(EXP(S$6*($D727-COUNTIFS(T$713:T727,0))/12)),T$8))))</f>
        <v>0</v>
      </c>
      <c r="U727" s="181">
        <f>(1-$D$5)*IF($C727&lt;MAX($D$4,INDEX($C$23:$C$154,2+MATCH(0,$U$23:$U$154,1))),U37,MAX(AVERAGEIFS(U724:U726,U724:U726,"&gt;0")/(EXP(U$6*(($D727-COUNTIFS(U$713:U727,0))/12))),U$8))+($D$5*IF($C727&lt;MAX($D$4,INDEX($C$23:$C$154,2+MATCH(0,$U$23:$U$154,1))),U37,IF($C727=MAX($D$4,INDEX($C$23:$C$154,2+MATCH(0,$U$23:$U$154,1))),U$7,MAX(AVERAGEIFS(U724:U726,U724:U726,"&gt;0")/(EXP(U$6*($D727-COUNTIFS(U$713:U727,0))/12)),U$8))))</f>
        <v>0</v>
      </c>
      <c r="V727" s="181">
        <f>(1-$D$5)*IF($C727&lt;MAX($D$4,INDEX($C$23:$C$154,2+MATCH(0,$V$23:$V$154,1))),V37,MAX(U727/U$10,V$8))+($D$5*IF($C727&lt;MAX($D$4,INDEX($C$23:$C$154,2+MATCH(0,$V$23:$V$154,1))),V37,IF($C727=MAX($D$4,INDEX($C$23:$C$154,2+MATCH(0,$V$23:$V$154,1))),V$7,MAX(AVERAGEIFS(V724:V726,V724:V726,"&gt;0")/(EXP(U$6*($D727-COUNTIFS(V$713:V727,0))/12)),V$8))))</f>
        <v>0</v>
      </c>
      <c r="W727" s="132">
        <f>(1-$D$5)*IF($C727&lt;$D$4,W37,MAX(AVERAGEIFS(W724:W726,W724:W726,"&gt;0")/(EXP(W$6*(($D727-COUNTIFS(W$713:W727,0))/12))),W$8))+($D$5*IF($C727&lt;$D$4,W37,IF($C727=$D$4,W$7,MAX(AVERAGEIFS(W724:W726,W724:W726,"&gt;0")/(EXP(W$6*($D727-COUNTIFS(W$713:W727,0))/12)),W$8))))</f>
        <v>0</v>
      </c>
      <c r="X727" s="132">
        <f>(1-$D$5)*IF($C727&lt;$D$4,X37,MAX(W727/W$10,X$8))+($D$5*IF($C727&lt;$D$4,X37,IF($C727=$D$4,X$7,MAX(AVERAGEIFS(X724:X726,X724:X726,"&gt;0")/(EXP(W$6*($D727-COUNTIFS(X$713:X727,0))/12)),X$8))))</f>
        <v>0</v>
      </c>
      <c r="Y727" s="132"/>
      <c r="Z727" s="132"/>
    </row>
    <row r="728" spans="2:26" outlineLevel="1">
      <c r="B728" s="159"/>
      <c r="C728" s="160">
        <f t="shared" si="31"/>
        <v>44652</v>
      </c>
      <c r="D728" s="128">
        <f t="shared" si="32"/>
        <v>16</v>
      </c>
      <c r="G728" s="132">
        <f>(1-$D$5)*IF($C728&lt;$D$4,G38,MAX(AVERAGEIFS(G725:G727,G725:G727,"&gt;0")/(EXP(G$6*(($D728-COUNTIFS(G$713:G728,0))/12))),G$8))+($D$5*IF($C728&lt;$D$4,G38,IF($C728=$D$4,G$7,MAX(AVERAGEIFS(G725:G727,G725:G727,"&gt;0")/(EXP(G$6*($D728-COUNTIFS(G$713:G728,0))/12)),G$8))))</f>
        <v>6.25725</v>
      </c>
      <c r="H728" s="132">
        <f>(1-$D$5)*IF($C728&lt;$D$4,H38,MAX(G728/G$10,H$8))+($D$5*IF($C728&lt;$D$4,H38,IF($C728=$D$4,H$7,MAX(AVERAGEIFS(H725:H727,H725:H727,"&gt;0")/(EXP(G$6*($D728-COUNTIFS(H$713:H728,0))/12)),H$8))))</f>
        <v>4.1715</v>
      </c>
      <c r="I728" s="132">
        <f>(1-$D$5)*IF($C728&lt;$D$4,I38,MAX(AVERAGEIFS(I725:I727,I725:I727,"&gt;0")/(EXP(I$6*(($D728-COUNTIFS(I$713:I728,0))/12))),I$8))+($D$5*IF($C728&lt;$D$4,I38,IF($C728=$D$4,I$7,MAX(AVERAGEIFS(I725:I727,I725:I727,"&gt;0")/(EXP(I$6*($D728-COUNTIFS(I$713:I728,0))/12)),I$8))))</f>
        <v>0</v>
      </c>
      <c r="J728" s="132">
        <f>(1-$D$5)*IF($C728&lt;$D$4,J38,MAX(I728/I$10,J$8))+($D$5*IF($C728&lt;$D$4,J38,IF($C728=$D$4,J$7,MAX(AVERAGEIFS(J725:J727,J725:J727,"&gt;0")/(EXP(I$6*($D728-COUNTIFS(J$713:J728,0))/12)),J$8))))</f>
        <v>0</v>
      </c>
      <c r="K728" s="132">
        <f>(1-$D$5)*IF($C728&lt;$D$4,K38,MAX(AVERAGEIFS(K725:K727,K725:K727,"&gt;0")/(EXP(K$6*(($D728-COUNTIFS(K$713:K728,0))/12))),K$8))+($D$5*IF($C728&lt;$D$4,K38,IF($C728=$D$4,K$7,MAX(AVERAGEIFS(K725:K727,K725:K727,"&gt;0")/(EXP(K$6*($D728-COUNTIFS(K$713:K728,0))/12)),K$8))))</f>
        <v>0</v>
      </c>
      <c r="L728" s="132">
        <f>(1-$D$5)*IF($C728&lt;$D$4,L38,MAX(K728/K$10,L$8))+($D$5*IF($C728&lt;$D$4,L38,IF($C728=$D$4,L$7,MAX(AVERAGEIFS(L725:L727,L725:L727,"&gt;0")/(EXP(K$6*($D728-COUNTIFS(L$713:L728,0))/12)),L$8))))</f>
        <v>0</v>
      </c>
      <c r="M728" s="181">
        <f>(1-$D$5)*IF($C728&lt;MAX($D$4,INDEX($C$23:$C$154,2+MATCH(0,$M$23:$M$154,1))),M38,MAX(AVERAGEIFS(M725:M727,M725:M727,"&gt;0")/(EXP(M$6*(($D728-COUNTIFS(M$713:M728,0))/12))),M$8))+($D$5*IF($C728&lt;MAX($D$4,INDEX($C$23:$C$154,2+MATCH(0,$M$23:$M$154,1))),M38,IF($C728=MAX($D$4,INDEX($C$23:$C$154,2+MATCH(0,$M$23:$M$154,1))),M$7,MAX(AVERAGEIFS(M725:M727,M725:M727,"&gt;0")/(EXP(M$6*($D728-COUNTIFS(M$713:M728,0))/12)),M$8))))</f>
        <v>0</v>
      </c>
      <c r="N728" s="181">
        <f>(1-$D$5)*IF($C728&lt;MAX($D$4,INDEX($C$23:$C$154,2+MATCH(0,$N$23:$N$154,1))),N38,MAX(M728/M$10,N$8))+($D$5*IF($C728&lt;MAX($D$4,INDEX($C$23:$C$154,2+MATCH(0,$N$23:$N$154,1))),N38,IF($C728=MAX($D$4,INDEX($C$23:$C$154,2+MATCH(0,$N$23:$N$154,1))),N$7,MAX(AVERAGEIFS(N725:N727,N725:N727,"&gt;0")/(EXP(M$6*($D728-COUNTIFS(N$713:N728,0))/12)),N$8))))</f>
        <v>0</v>
      </c>
      <c r="O728" s="181">
        <f>(1-$D$5)*IF($C728&lt;MAX($D$4,INDEX($C$23:$C$154,2+MATCH(0,$O$23:$O$154,1))),O38,MAX(AVERAGEIFS(O725:O727,O725:O727,"&gt;0")/(EXP(O$6*(($D728-COUNTIFS(O$713:O728,0))/12))),O$8))+($D$5*IF($C728&lt;MAX($D$4,INDEX($C$23:$C$154,2+MATCH(0,$O$23:$O$154,1))),O38,IF($C728=MAX($D$4,INDEX($C$23:$C$154,2+MATCH(0,$O$23:$O$154,1))),O$7,MAX(AVERAGEIFS(O725:O727,O725:O727,"&gt;0")/(EXP(O$6*($D728-COUNTIFS(O$713:O728,0))/12)),O$8))))</f>
        <v>0</v>
      </c>
      <c r="P728" s="181">
        <f>(1-$D$5)*IF($C728&lt;MAX($D$4,INDEX($C$23:$C$154,2+MATCH(0,$P$23:$P$154,1))),P38,MAX(O728/O$10,P$8))+($D$5*IF($C728&lt;MAX($D$4,INDEX($C$23:$C$154,2+MATCH(0,$P$23:$P$154,1))),P38,IF($C728=MAX($D$4,INDEX($C$23:$C$154,2+MATCH(0,$P$23:$P$154,1))),P$7,MAX(AVERAGEIFS(P725:P727,P725:P727,"&gt;0")/(EXP(O$6*($D728-COUNTIFS(P$713:P728,0))/12)),P$8))))</f>
        <v>0</v>
      </c>
      <c r="Q728" s="132">
        <f>(1-$D$5)*IF($C728&lt;$D$4,Q38,MAX(AVERAGEIFS(Q725:Q727,Q725:Q727,"&gt;0")/(EXP(Q$6*(($D728-COUNTIFS(Q$713:Q728,0))/12))),Q$8))+($D$5*IF($C728&lt;$D$4,Q38,IF($C728=$D$4,Q$7,MAX(AVERAGEIFS(Q725:Q727,Q725:Q727,"&gt;0")/(EXP(Q$6*($D728-COUNTIFS(Q$713:Q728,0))/12)),Q$8))))</f>
        <v>0</v>
      </c>
      <c r="R728" s="132">
        <f>(1-$D$5)*IF($C728&lt;$D$4,R38,MAX(Q728/Q$10,R$8))+($D$5*IF($C728&lt;$D$4,R38,IF($C728=$D$4,R$7,MAX(AVERAGEIFS(R725:R727,R725:R727,"&gt;0")/(EXP(Q$6*($D728-COUNTIFS(R$713:R728,0))/12)),R$8))))</f>
        <v>0</v>
      </c>
      <c r="S728" s="132">
        <f>(1-$D$5)*IF($C728&lt;$D$4,S38,MAX(AVERAGEIFS(S725:S727,S725:S727,"&gt;0")/(EXP(S$6*(($D728-COUNTIFS(S$713:S728,0))/12))),S$8))+($D$5*IF($C728&lt;$D$4,S38,IF($C728=$D$4,S$7,MAX(AVERAGEIFS(S725:S727,S725:S727,"&gt;0")/(EXP(S$6*($D728-COUNTIFS(S$713:S728,0))/12)),S$8))))</f>
        <v>0</v>
      </c>
      <c r="T728" s="132">
        <f>(1-$D$5)*IF($C728&lt;$D$4,T38,MAX(S728/S$10,T$8))+($D$5*IF($C728&lt;$D$4,T38,IF($C728=$D$4,T$7,MAX(AVERAGEIFS(T725:T727,T725:T727,"&gt;0")/(EXP(S$6*($D728-COUNTIFS(T$713:T728,0))/12)),T$8))))</f>
        <v>0</v>
      </c>
      <c r="U728" s="181">
        <f>(1-$D$5)*IF($C728&lt;MAX($D$4,INDEX($C$23:$C$154,2+MATCH(0,$U$23:$U$154,1))),U38,MAX(AVERAGEIFS(U725:U727,U725:U727,"&gt;0")/(EXP(U$6*(($D728-COUNTIFS(U$713:U728,0))/12))),U$8))+($D$5*IF($C728&lt;MAX($D$4,INDEX($C$23:$C$154,2+MATCH(0,$U$23:$U$154,1))),U38,IF($C728=MAX($D$4,INDEX($C$23:$C$154,2+MATCH(0,$U$23:$U$154,1))),U$7,MAX(AVERAGEIFS(U725:U727,U725:U727,"&gt;0")/(EXP(U$6*($D728-COUNTIFS(U$713:U728,0))/12)),U$8))))</f>
        <v>0</v>
      </c>
      <c r="V728" s="181">
        <f>(1-$D$5)*IF($C728&lt;MAX($D$4,INDEX($C$23:$C$154,2+MATCH(0,$V$23:$V$154,1))),V38,MAX(U728/U$10,V$8))+($D$5*IF($C728&lt;MAX($D$4,INDEX($C$23:$C$154,2+MATCH(0,$V$23:$V$154,1))),V38,IF($C728=MAX($D$4,INDEX($C$23:$C$154,2+MATCH(0,$V$23:$V$154,1))),V$7,MAX(AVERAGEIFS(V725:V727,V725:V727,"&gt;0")/(EXP(U$6*($D728-COUNTIFS(V$713:V728,0))/12)),V$8))))</f>
        <v>0</v>
      </c>
      <c r="W728" s="132">
        <f>(1-$D$5)*IF($C728&lt;$D$4,W38,MAX(AVERAGEIFS(W725:W727,W725:W727,"&gt;0")/(EXP(W$6*(($D728-COUNTIFS(W$713:W728,0))/12))),W$8))+($D$5*IF($C728&lt;$D$4,W38,IF($C728=$D$4,W$7,MAX(AVERAGEIFS(W725:W727,W725:W727,"&gt;0")/(EXP(W$6*($D728-COUNTIFS(W$713:W728,0))/12)),W$8))))</f>
        <v>0</v>
      </c>
      <c r="X728" s="132">
        <f>(1-$D$5)*IF($C728&lt;$D$4,X38,MAX(W728/W$10,X$8))+($D$5*IF($C728&lt;$D$4,X38,IF($C728=$D$4,X$7,MAX(AVERAGEIFS(X725:X727,X725:X727,"&gt;0")/(EXP(W$6*($D728-COUNTIFS(X$713:X728,0))/12)),X$8))))</f>
        <v>0</v>
      </c>
      <c r="Y728" s="132"/>
      <c r="Z728" s="132"/>
    </row>
    <row r="729" spans="2:26" outlineLevel="1">
      <c r="B729" s="159"/>
      <c r="C729" s="160">
        <f t="shared" si="31"/>
        <v>44682</v>
      </c>
      <c r="D729" s="128">
        <f t="shared" si="32"/>
        <v>17</v>
      </c>
      <c r="G729" s="132">
        <f>(1-$D$5)*IF($C729&lt;$D$4,G39,MAX(AVERAGEIFS(G726:G728,G726:G728,"&gt;0")/(EXP(G$6*(($D729-COUNTIFS(G$713:G729,0))/12))),G$8))+($D$5*IF($C729&lt;$D$4,G39,IF($C729=$D$4,G$7,MAX(AVERAGEIFS(G726:G728,G726:G728,"&gt;0")/(EXP(G$6*($D729-COUNTIFS(G$713:G729,0))/12)),G$8))))</f>
        <v>5.9735999999999994</v>
      </c>
      <c r="H729" s="132">
        <f>(1-$D$5)*IF($C729&lt;$D$4,H39,MAX(G729/G$10,H$8))+($D$5*IF($C729&lt;$D$4,H39,IF($C729=$D$4,H$7,MAX(AVERAGEIFS(H726:H728,H726:H728,"&gt;0")/(EXP(G$6*($D729-COUNTIFS(H$713:H729,0))/12)),H$8))))</f>
        <v>3.9823999999999997</v>
      </c>
      <c r="I729" s="132">
        <f>(1-$D$5)*IF($C729&lt;$D$4,I39,MAX(AVERAGEIFS(I726:I728,I726:I728,"&gt;0")/(EXP(I$6*(($D729-COUNTIFS(I$713:I729,0))/12))),I$8))+($D$5*IF($C729&lt;$D$4,I39,IF($C729=$D$4,I$7,MAX(AVERAGEIFS(I726:I728,I726:I728,"&gt;0")/(EXP(I$6*($D729-COUNTIFS(I$713:I729,0))/12)),I$8))))</f>
        <v>0</v>
      </c>
      <c r="J729" s="132">
        <f>(1-$D$5)*IF($C729&lt;$D$4,J39,MAX(I729/I$10,J$8))+($D$5*IF($C729&lt;$D$4,J39,IF($C729=$D$4,J$7,MAX(AVERAGEIFS(J726:J728,J726:J728,"&gt;0")/(EXP(I$6*($D729-COUNTIFS(J$713:J729,0))/12)),J$8))))</f>
        <v>0</v>
      </c>
      <c r="K729" s="132">
        <f>(1-$D$5)*IF($C729&lt;$D$4,K39,MAX(AVERAGEIFS(K726:K728,K726:K728,"&gt;0")/(EXP(K$6*(($D729-COUNTIFS(K$713:K729,0))/12))),K$8))+($D$5*IF($C729&lt;$D$4,K39,IF($C729=$D$4,K$7,MAX(AVERAGEIFS(K726:K728,K726:K728,"&gt;0")/(EXP(K$6*($D729-COUNTIFS(K$713:K729,0))/12)),K$8))))</f>
        <v>0</v>
      </c>
      <c r="L729" s="132">
        <f>(1-$D$5)*IF($C729&lt;$D$4,L39,MAX(K729/K$10,L$8))+($D$5*IF($C729&lt;$D$4,L39,IF($C729=$D$4,L$7,MAX(AVERAGEIFS(L726:L728,L726:L728,"&gt;0")/(EXP(K$6*($D729-COUNTIFS(L$713:L729,0))/12)),L$8))))</f>
        <v>0</v>
      </c>
      <c r="M729" s="181">
        <f>(1-$D$5)*IF($C729&lt;MAX($D$4,INDEX($C$23:$C$154,2+MATCH(0,$M$23:$M$154,1))),M39,MAX(AVERAGEIFS(M726:M728,M726:M728,"&gt;0")/(EXP(M$6*(($D729-COUNTIFS(M$713:M729,0))/12))),M$8))+($D$5*IF($C729&lt;MAX($D$4,INDEX($C$23:$C$154,2+MATCH(0,$M$23:$M$154,1))),M39,IF($C729=MAX($D$4,INDEX($C$23:$C$154,2+MATCH(0,$M$23:$M$154,1))),M$7,MAX(AVERAGEIFS(M726:M728,M726:M728,"&gt;0")/(EXP(M$6*($D729-COUNTIFS(M$713:M729,0))/12)),M$8))))</f>
        <v>0</v>
      </c>
      <c r="N729" s="181">
        <f>(1-$D$5)*IF($C729&lt;MAX($D$4,INDEX($C$23:$C$154,2+MATCH(0,$N$23:$N$154,1))),N39,MAX(M729/M$10,N$8))+($D$5*IF($C729&lt;MAX($D$4,INDEX($C$23:$C$154,2+MATCH(0,$N$23:$N$154,1))),N39,IF($C729=MAX($D$4,INDEX($C$23:$C$154,2+MATCH(0,$N$23:$N$154,1))),N$7,MAX(AVERAGEIFS(N726:N728,N726:N728,"&gt;0")/(EXP(M$6*($D729-COUNTIFS(N$713:N729,0))/12)),N$8))))</f>
        <v>0</v>
      </c>
      <c r="O729" s="181">
        <f>(1-$D$5)*IF($C729&lt;MAX($D$4,INDEX($C$23:$C$154,2+MATCH(0,$O$23:$O$154,1))),O39,MAX(AVERAGEIFS(O726:O728,O726:O728,"&gt;0")/(EXP(O$6*(($D729-COUNTIFS(O$713:O729,0))/12))),O$8))+($D$5*IF($C729&lt;MAX($D$4,INDEX($C$23:$C$154,2+MATCH(0,$O$23:$O$154,1))),O39,IF($C729=MAX($D$4,INDEX($C$23:$C$154,2+MATCH(0,$O$23:$O$154,1))),O$7,MAX(AVERAGEIFS(O726:O728,O726:O728,"&gt;0")/(EXP(O$6*($D729-COUNTIFS(O$713:O729,0))/12)),O$8))))</f>
        <v>0</v>
      </c>
      <c r="P729" s="181">
        <f>(1-$D$5)*IF($C729&lt;MAX($D$4,INDEX($C$23:$C$154,2+MATCH(0,$P$23:$P$154,1))),P39,MAX(O729/O$10,P$8))+($D$5*IF($C729&lt;MAX($D$4,INDEX($C$23:$C$154,2+MATCH(0,$P$23:$P$154,1))),P39,IF($C729=MAX($D$4,INDEX($C$23:$C$154,2+MATCH(0,$P$23:$P$154,1))),P$7,MAX(AVERAGEIFS(P726:P728,P726:P728,"&gt;0")/(EXP(O$6*($D729-COUNTIFS(P$713:P729,0))/12)),P$8))))</f>
        <v>0</v>
      </c>
      <c r="Q729" s="132">
        <f>(1-$D$5)*IF($C729&lt;$D$4,Q39,MAX(AVERAGEIFS(Q726:Q728,Q726:Q728,"&gt;0")/(EXP(Q$6*(($D729-COUNTIFS(Q$713:Q729,0))/12))),Q$8))+($D$5*IF($C729&lt;$D$4,Q39,IF($C729=$D$4,Q$7,MAX(AVERAGEIFS(Q726:Q728,Q726:Q728,"&gt;0")/(EXP(Q$6*($D729-COUNTIFS(Q$713:Q729,0))/12)),Q$8))))</f>
        <v>0</v>
      </c>
      <c r="R729" s="132">
        <f>(1-$D$5)*IF($C729&lt;$D$4,R39,MAX(Q729/Q$10,R$8))+($D$5*IF($C729&lt;$D$4,R39,IF($C729=$D$4,R$7,MAX(AVERAGEIFS(R726:R728,R726:R728,"&gt;0")/(EXP(Q$6*($D729-COUNTIFS(R$713:R729,0))/12)),R$8))))</f>
        <v>0</v>
      </c>
      <c r="S729" s="132">
        <f>(1-$D$5)*IF($C729&lt;$D$4,S39,MAX(AVERAGEIFS(S726:S728,S726:S728,"&gt;0")/(EXP(S$6*(($D729-COUNTIFS(S$713:S729,0))/12))),S$8))+($D$5*IF($C729&lt;$D$4,S39,IF($C729=$D$4,S$7,MAX(AVERAGEIFS(S726:S728,S726:S728,"&gt;0")/(EXP(S$6*($D729-COUNTIFS(S$713:S729,0))/12)),S$8))))</f>
        <v>0</v>
      </c>
      <c r="T729" s="132">
        <f>(1-$D$5)*IF($C729&lt;$D$4,T39,MAX(S729/S$10,T$8))+($D$5*IF($C729&lt;$D$4,T39,IF($C729=$D$4,T$7,MAX(AVERAGEIFS(T726:T728,T726:T728,"&gt;0")/(EXP(S$6*($D729-COUNTIFS(T$713:T729,0))/12)),T$8))))</f>
        <v>0</v>
      </c>
      <c r="U729" s="181">
        <f>(1-$D$5)*IF($C729&lt;MAX($D$4,INDEX($C$23:$C$154,2+MATCH(0,$U$23:$U$154,1))),U39,MAX(AVERAGEIFS(U726:U728,U726:U728,"&gt;0")/(EXP(U$6*(($D729-COUNTIFS(U$713:U729,0))/12))),U$8))+($D$5*IF($C729&lt;MAX($D$4,INDEX($C$23:$C$154,2+MATCH(0,$U$23:$U$154,1))),U39,IF($C729=MAX($D$4,INDEX($C$23:$C$154,2+MATCH(0,$U$23:$U$154,1))),U$7,MAX(AVERAGEIFS(U726:U728,U726:U728,"&gt;0")/(EXP(U$6*($D729-COUNTIFS(U$713:U729,0))/12)),U$8))))</f>
        <v>0</v>
      </c>
      <c r="V729" s="181">
        <f>(1-$D$5)*IF($C729&lt;MAX($D$4,INDEX($C$23:$C$154,2+MATCH(0,$V$23:$V$154,1))),V39,MAX(U729/U$10,V$8))+($D$5*IF($C729&lt;MAX($D$4,INDEX($C$23:$C$154,2+MATCH(0,$V$23:$V$154,1))),V39,IF($C729=MAX($D$4,INDEX($C$23:$C$154,2+MATCH(0,$V$23:$V$154,1))),V$7,MAX(AVERAGEIFS(V726:V728,V726:V728,"&gt;0")/(EXP(U$6*($D729-COUNTIFS(V$713:V729,0))/12)),V$8))))</f>
        <v>0</v>
      </c>
      <c r="W729" s="132">
        <f>(1-$D$5)*IF($C729&lt;$D$4,W39,MAX(AVERAGEIFS(W726:W728,W726:W728,"&gt;0")/(EXP(W$6*(($D729-COUNTIFS(W$713:W729,0))/12))),W$8))+($D$5*IF($C729&lt;$D$4,W39,IF($C729=$D$4,W$7,MAX(AVERAGEIFS(W726:W728,W726:W728,"&gt;0")/(EXP(W$6*($D729-COUNTIFS(W$713:W729,0))/12)),W$8))))</f>
        <v>0</v>
      </c>
      <c r="X729" s="132">
        <f>(1-$D$5)*IF($C729&lt;$D$4,X39,MAX(W729/W$10,X$8))+($D$5*IF($C729&lt;$D$4,X39,IF($C729=$D$4,X$7,MAX(AVERAGEIFS(X726:X728,X726:X728,"&gt;0")/(EXP(W$6*($D729-COUNTIFS(X$713:X729,0))/12)),X$8))))</f>
        <v>0</v>
      </c>
      <c r="Y729" s="132"/>
      <c r="Z729" s="132"/>
    </row>
    <row r="730" spans="2:26" outlineLevel="1">
      <c r="B730" s="159"/>
      <c r="C730" s="160">
        <f t="shared" si="31"/>
        <v>44713</v>
      </c>
      <c r="D730" s="128">
        <f t="shared" si="32"/>
        <v>18</v>
      </c>
      <c r="G730" s="132">
        <f>(1-$D$5)*IF($C730&lt;$D$4,G40,MAX(AVERAGEIFS(G727:G729,G727:G729,"&gt;0")/(EXP(G$6*(($D730-COUNTIFS(G$713:G730,0))/12))),G$8))+($D$5*IF($C730&lt;$D$4,G40,IF($C730=$D$4,G$7,MAX(AVERAGEIFS(G727:G729,G727:G729,"&gt;0")/(EXP(G$6*($D730-COUNTIFS(G$713:G730,0))/12)),G$8))))</f>
        <v>5.4465000000000021</v>
      </c>
      <c r="H730" s="132">
        <f>(1-$D$5)*IF($C730&lt;$D$4,H40,MAX(G730/G$10,H$8))+($D$5*IF($C730&lt;$D$4,H40,IF($C730=$D$4,H$7,MAX(AVERAGEIFS(H727:H729,H727:H729,"&gt;0")/(EXP(G$6*($D730-COUNTIFS(H$713:H730,0))/12)),H$8))))</f>
        <v>3.6310000000000011</v>
      </c>
      <c r="I730" s="132">
        <f>(1-$D$5)*IF($C730&lt;$D$4,I40,MAX(AVERAGEIFS(I727:I729,I727:I729,"&gt;0")/(EXP(I$6*(($D730-COUNTIFS(I$713:I730,0))/12))),I$8))+($D$5*IF($C730&lt;$D$4,I40,IF($C730=$D$4,I$7,MAX(AVERAGEIFS(I727:I729,I727:I729,"&gt;0")/(EXP(I$6*($D730-COUNTIFS(I$713:I730,0))/12)),I$8))))</f>
        <v>0</v>
      </c>
      <c r="J730" s="132">
        <f>(1-$D$5)*IF($C730&lt;$D$4,J40,MAX(I730/I$10,J$8))+($D$5*IF($C730&lt;$D$4,J40,IF($C730=$D$4,J$7,MAX(AVERAGEIFS(J727:J729,J727:J729,"&gt;0")/(EXP(I$6*($D730-COUNTIFS(J$713:J730,0))/12)),J$8))))</f>
        <v>0</v>
      </c>
      <c r="K730" s="132">
        <f>(1-$D$5)*IF($C730&lt;$D$4,K40,MAX(AVERAGEIFS(K727:K729,K727:K729,"&gt;0")/(EXP(K$6*(($D730-COUNTIFS(K$713:K730,0))/12))),K$8))+($D$5*IF($C730&lt;$D$4,K40,IF($C730=$D$4,K$7,MAX(AVERAGEIFS(K727:K729,K727:K729,"&gt;0")/(EXP(K$6*($D730-COUNTIFS(K$713:K730,0))/12)),K$8))))</f>
        <v>0</v>
      </c>
      <c r="L730" s="132">
        <f>(1-$D$5)*IF($C730&lt;$D$4,L40,MAX(K730/K$10,L$8))+($D$5*IF($C730&lt;$D$4,L40,IF($C730=$D$4,L$7,MAX(AVERAGEIFS(L727:L729,L727:L729,"&gt;0")/(EXP(K$6*($D730-COUNTIFS(L$713:L730,0))/12)),L$8))))</f>
        <v>0</v>
      </c>
      <c r="M730" s="181">
        <f>(1-$D$5)*IF($C730&lt;MAX($D$4,INDEX($C$23:$C$154,2+MATCH(0,$M$23:$M$154,1))),M40,MAX(AVERAGEIFS(M727:M729,M727:M729,"&gt;0")/(EXP(M$6*(($D730-COUNTIFS(M$713:M730,0))/12))),M$8))+($D$5*IF($C730&lt;MAX($D$4,INDEX($C$23:$C$154,2+MATCH(0,$M$23:$M$154,1))),M40,IF($C730=MAX($D$4,INDEX($C$23:$C$154,2+MATCH(0,$M$23:$M$154,1))),M$7,MAX(AVERAGEIFS(M727:M729,M727:M729,"&gt;0")/(EXP(M$6*($D730-COUNTIFS(M$713:M730,0))/12)),M$8))))</f>
        <v>0</v>
      </c>
      <c r="N730" s="181">
        <f>(1-$D$5)*IF($C730&lt;MAX($D$4,INDEX($C$23:$C$154,2+MATCH(0,$N$23:$N$154,1))),N40,MAX(M730/M$10,N$8))+($D$5*IF($C730&lt;MAX($D$4,INDEX($C$23:$C$154,2+MATCH(0,$N$23:$N$154,1))),N40,IF($C730=MAX($D$4,INDEX($C$23:$C$154,2+MATCH(0,$N$23:$N$154,1))),N$7,MAX(AVERAGEIFS(N727:N729,N727:N729,"&gt;0")/(EXP(M$6*($D730-COUNTIFS(N$713:N730,0))/12)),N$8))))</f>
        <v>0</v>
      </c>
      <c r="O730" s="181">
        <f>(1-$D$5)*IF($C730&lt;MAX($D$4,INDEX($C$23:$C$154,2+MATCH(0,$O$23:$O$154,1))),O40,MAX(AVERAGEIFS(O727:O729,O727:O729,"&gt;0")/(EXP(O$6*(($D730-COUNTIFS(O$713:O730,0))/12))),O$8))+($D$5*IF($C730&lt;MAX($D$4,INDEX($C$23:$C$154,2+MATCH(0,$O$23:$O$154,1))),O40,IF($C730=MAX($D$4,INDEX($C$23:$C$154,2+MATCH(0,$O$23:$O$154,1))),O$7,MAX(AVERAGEIFS(O727:O729,O727:O729,"&gt;0")/(EXP(O$6*($D730-COUNTIFS(O$713:O730,0))/12)),O$8))))</f>
        <v>0</v>
      </c>
      <c r="P730" s="181">
        <f>(1-$D$5)*IF($C730&lt;MAX($D$4,INDEX($C$23:$C$154,2+MATCH(0,$P$23:$P$154,1))),P40,MAX(O730/O$10,P$8))+($D$5*IF($C730&lt;MAX($D$4,INDEX($C$23:$C$154,2+MATCH(0,$P$23:$P$154,1))),P40,IF($C730=MAX($D$4,INDEX($C$23:$C$154,2+MATCH(0,$P$23:$P$154,1))),P$7,MAX(AVERAGEIFS(P727:P729,P727:P729,"&gt;0")/(EXP(O$6*($D730-COUNTIFS(P$713:P730,0))/12)),P$8))))</f>
        <v>0</v>
      </c>
      <c r="Q730" s="132">
        <f>(1-$D$5)*IF($C730&lt;$D$4,Q40,MAX(AVERAGEIFS(Q727:Q729,Q727:Q729,"&gt;0")/(EXP(Q$6*(($D730-COUNTIFS(Q$713:Q730,0))/12))),Q$8))+($D$5*IF($C730&lt;$D$4,Q40,IF($C730=$D$4,Q$7,MAX(AVERAGEIFS(Q727:Q729,Q727:Q729,"&gt;0")/(EXP(Q$6*($D730-COUNTIFS(Q$713:Q730,0))/12)),Q$8))))</f>
        <v>0</v>
      </c>
      <c r="R730" s="132">
        <f>(1-$D$5)*IF($C730&lt;$D$4,R40,MAX(Q730/Q$10,R$8))+($D$5*IF($C730&lt;$D$4,R40,IF($C730=$D$4,R$7,MAX(AVERAGEIFS(R727:R729,R727:R729,"&gt;0")/(EXP(Q$6*($D730-COUNTIFS(R$713:R730,0))/12)),R$8))))</f>
        <v>0</v>
      </c>
      <c r="S730" s="132">
        <f>(1-$D$5)*IF($C730&lt;$D$4,S40,MAX(AVERAGEIFS(S727:S729,S727:S729,"&gt;0")/(EXP(S$6*(($D730-COUNTIFS(S$713:S730,0))/12))),S$8))+($D$5*IF($C730&lt;$D$4,S40,IF($C730=$D$4,S$7,MAX(AVERAGEIFS(S727:S729,S727:S729,"&gt;0")/(EXP(S$6*($D730-COUNTIFS(S$713:S730,0))/12)),S$8))))</f>
        <v>0</v>
      </c>
      <c r="T730" s="132">
        <f>(1-$D$5)*IF($C730&lt;$D$4,T40,MAX(S730/S$10,T$8))+($D$5*IF($C730&lt;$D$4,T40,IF($C730=$D$4,T$7,MAX(AVERAGEIFS(T727:T729,T727:T729,"&gt;0")/(EXP(S$6*($D730-COUNTIFS(T$713:T730,0))/12)),T$8))))</f>
        <v>0</v>
      </c>
      <c r="U730" s="181">
        <f>(1-$D$5)*IF($C730&lt;MAX($D$4,INDEX($C$23:$C$154,2+MATCH(0,$U$23:$U$154,1))),U40,MAX(AVERAGEIFS(U727:U729,U727:U729,"&gt;0")/(EXP(U$6*(($D730-COUNTIFS(U$713:U730,0))/12))),U$8))+($D$5*IF($C730&lt;MAX($D$4,INDEX($C$23:$C$154,2+MATCH(0,$U$23:$U$154,1))),U40,IF($C730=MAX($D$4,INDEX($C$23:$C$154,2+MATCH(0,$U$23:$U$154,1))),U$7,MAX(AVERAGEIFS(U727:U729,U727:U729,"&gt;0")/(EXP(U$6*($D730-COUNTIFS(U$713:U730,0))/12)),U$8))))</f>
        <v>0</v>
      </c>
      <c r="V730" s="181">
        <f>(1-$D$5)*IF($C730&lt;MAX($D$4,INDEX($C$23:$C$154,2+MATCH(0,$V$23:$V$154,1))),V40,MAX(U730/U$10,V$8))+($D$5*IF($C730&lt;MAX($D$4,INDEX($C$23:$C$154,2+MATCH(0,$V$23:$V$154,1))),V40,IF($C730=MAX($D$4,INDEX($C$23:$C$154,2+MATCH(0,$V$23:$V$154,1))),V$7,MAX(AVERAGEIFS(V727:V729,V727:V729,"&gt;0")/(EXP(U$6*($D730-COUNTIFS(V$713:V730,0))/12)),V$8))))</f>
        <v>0</v>
      </c>
      <c r="W730" s="132">
        <f>(1-$D$5)*IF($C730&lt;$D$4,W40,MAX(AVERAGEIFS(W727:W729,W727:W729,"&gt;0")/(EXP(W$6*(($D730-COUNTIFS(W$713:W730,0))/12))),W$8))+($D$5*IF($C730&lt;$D$4,W40,IF($C730=$D$4,W$7,MAX(AVERAGEIFS(W727:W729,W727:W729,"&gt;0")/(EXP(W$6*($D730-COUNTIFS(W$713:W730,0))/12)),W$8))))</f>
        <v>0</v>
      </c>
      <c r="X730" s="132">
        <f>(1-$D$5)*IF($C730&lt;$D$4,X40,MAX(W730/W$10,X$8))+($D$5*IF($C730&lt;$D$4,X40,IF($C730=$D$4,X$7,MAX(AVERAGEIFS(X727:X729,X727:X729,"&gt;0")/(EXP(W$6*($D730-COUNTIFS(X$713:X730,0))/12)),X$8))))</f>
        <v>0</v>
      </c>
      <c r="Y730" s="132"/>
      <c r="Z730" s="132"/>
    </row>
    <row r="731" spans="2:26" outlineLevel="1">
      <c r="B731" s="159"/>
      <c r="C731" s="160">
        <f t="shared" si="31"/>
        <v>44743</v>
      </c>
      <c r="D731" s="128">
        <f t="shared" si="32"/>
        <v>19</v>
      </c>
      <c r="G731" s="132">
        <f>(1-$D$5)*IF($C731&lt;$D$4,G41,MAX(AVERAGEIFS(G728:G730,G728:G730,"&gt;0")/(EXP(G$6*(($D731-COUNTIFS(G$713:G731,0))/12))),G$8))+($D$5*IF($C731&lt;$D$4,G41,IF($C731=$D$4,G$7,MAX(AVERAGEIFS(G728:G730,G728:G730,"&gt;0")/(EXP(G$6*($D731-COUNTIFS(G$713:G731,0))/12)),G$8))))</f>
        <v>5.8754249999999999</v>
      </c>
      <c r="H731" s="132">
        <f>(1-$D$5)*IF($C731&lt;$D$4,H41,MAX(G731/G$10,H$8))+($D$5*IF($C731&lt;$D$4,H41,IF($C731=$D$4,H$7,MAX(AVERAGEIFS(H728:H730,H728:H730,"&gt;0")/(EXP(G$6*($D731-COUNTIFS(H$713:H731,0))/12)),H$8))))</f>
        <v>3.9169499999999999</v>
      </c>
      <c r="I731" s="132">
        <f>(1-$D$5)*IF($C731&lt;$D$4,I41,MAX(AVERAGEIFS(I728:I730,I728:I730,"&gt;0")/(EXP(I$6*(($D731-COUNTIFS(I$713:I731,0))/12))),I$8))+($D$5*IF($C731&lt;$D$4,I41,IF($C731=$D$4,I$7,MAX(AVERAGEIFS(I728:I730,I728:I730,"&gt;0")/(EXP(I$6*($D731-COUNTIFS(I$713:I731,0))/12)),I$8))))</f>
        <v>0</v>
      </c>
      <c r="J731" s="132">
        <f>(1-$D$5)*IF($C731&lt;$D$4,J41,MAX(I731/I$10,J$8))+($D$5*IF($C731&lt;$D$4,J41,IF($C731=$D$4,J$7,MAX(AVERAGEIFS(J728:J730,J728:J730,"&gt;0")/(EXP(I$6*($D731-COUNTIFS(J$713:J731,0))/12)),J$8))))</f>
        <v>0</v>
      </c>
      <c r="K731" s="132">
        <f>(1-$D$5)*IF($C731&lt;$D$4,K41,MAX(AVERAGEIFS(K728:K730,K728:K730,"&gt;0")/(EXP(K$6*(($D731-COUNTIFS(K$713:K731,0))/12))),K$8))+($D$5*IF($C731&lt;$D$4,K41,IF($C731=$D$4,K$7,MAX(AVERAGEIFS(K728:K730,K728:K730,"&gt;0")/(EXP(K$6*($D731-COUNTIFS(K$713:K731,0))/12)),K$8))))</f>
        <v>0</v>
      </c>
      <c r="L731" s="132">
        <f>(1-$D$5)*IF($C731&lt;$D$4,L41,MAX(K731/K$10,L$8))+($D$5*IF($C731&lt;$D$4,L41,IF($C731=$D$4,L$7,MAX(AVERAGEIFS(L728:L730,L728:L730,"&gt;0")/(EXP(K$6*($D731-COUNTIFS(L$713:L731,0))/12)),L$8))))</f>
        <v>0</v>
      </c>
      <c r="M731" s="181">
        <f>(1-$D$5)*IF($C731&lt;MAX($D$4,INDEX($C$23:$C$154,2+MATCH(0,$M$23:$M$154,1))),M41,MAX(AVERAGEIFS(M728:M730,M728:M730,"&gt;0")/(EXP(M$6*(($D731-COUNTIFS(M$713:M731,0))/12))),M$8))+($D$5*IF($C731&lt;MAX($D$4,INDEX($C$23:$C$154,2+MATCH(0,$M$23:$M$154,1))),M41,IF($C731=MAX($D$4,INDEX($C$23:$C$154,2+MATCH(0,$M$23:$M$154,1))),M$7,MAX(AVERAGEIFS(M728:M730,M728:M730,"&gt;0")/(EXP(M$6*($D731-COUNTIFS(M$713:M731,0))/12)),M$8))))</f>
        <v>0</v>
      </c>
      <c r="N731" s="181">
        <f>(1-$D$5)*IF($C731&lt;MAX($D$4,INDEX($C$23:$C$154,2+MATCH(0,$N$23:$N$154,1))),N41,MAX(M731/M$10,N$8))+($D$5*IF($C731&lt;MAX($D$4,INDEX($C$23:$C$154,2+MATCH(0,$N$23:$N$154,1))),N41,IF($C731=MAX($D$4,INDEX($C$23:$C$154,2+MATCH(0,$N$23:$N$154,1))),N$7,MAX(AVERAGEIFS(N728:N730,N728:N730,"&gt;0")/(EXP(M$6*($D731-COUNTIFS(N$713:N731,0))/12)),N$8))))</f>
        <v>0</v>
      </c>
      <c r="O731" s="181">
        <f>(1-$D$5)*IF($C731&lt;MAX($D$4,INDEX($C$23:$C$154,2+MATCH(0,$O$23:$O$154,1))),O41,MAX(AVERAGEIFS(O728:O730,O728:O730,"&gt;0")/(EXP(O$6*(($D731-COUNTIFS(O$713:O731,0))/12))),O$8))+($D$5*IF($C731&lt;MAX($D$4,INDEX($C$23:$C$154,2+MATCH(0,$O$23:$O$154,1))),O41,IF($C731=MAX($D$4,INDEX($C$23:$C$154,2+MATCH(0,$O$23:$O$154,1))),O$7,MAX(AVERAGEIFS(O728:O730,O728:O730,"&gt;0")/(EXP(O$6*($D731-COUNTIFS(O$713:O731,0))/12)),O$8))))</f>
        <v>0</v>
      </c>
      <c r="P731" s="181">
        <f>(1-$D$5)*IF($C731&lt;MAX($D$4,INDEX($C$23:$C$154,2+MATCH(0,$P$23:$P$154,1))),P41,MAX(O731/O$10,P$8))+($D$5*IF($C731&lt;MAX($D$4,INDEX($C$23:$C$154,2+MATCH(0,$P$23:$P$154,1))),P41,IF($C731=MAX($D$4,INDEX($C$23:$C$154,2+MATCH(0,$P$23:$P$154,1))),P$7,MAX(AVERAGEIFS(P728:P730,P728:P730,"&gt;0")/(EXP(O$6*($D731-COUNTIFS(P$713:P731,0))/12)),P$8))))</f>
        <v>0</v>
      </c>
      <c r="Q731" s="132">
        <f>(1-$D$5)*IF($C731&lt;$D$4,Q41,MAX(AVERAGEIFS(Q728:Q730,Q728:Q730,"&gt;0")/(EXP(Q$6*(($D731-COUNTIFS(Q$713:Q731,0))/12))),Q$8))+($D$5*IF($C731&lt;$D$4,Q41,IF($C731=$D$4,Q$7,MAX(AVERAGEIFS(Q728:Q730,Q728:Q730,"&gt;0")/(EXP(Q$6*($D731-COUNTIFS(Q$713:Q731,0))/12)),Q$8))))</f>
        <v>0</v>
      </c>
      <c r="R731" s="132">
        <f>(1-$D$5)*IF($C731&lt;$D$4,R41,MAX(Q731/Q$10,R$8))+($D$5*IF($C731&lt;$D$4,R41,IF($C731=$D$4,R$7,MAX(AVERAGEIFS(R728:R730,R728:R730,"&gt;0")/(EXP(Q$6*($D731-COUNTIFS(R$713:R731,0))/12)),R$8))))</f>
        <v>0</v>
      </c>
      <c r="S731" s="132">
        <f>(1-$D$5)*IF($C731&lt;$D$4,S41,MAX(AVERAGEIFS(S728:S730,S728:S730,"&gt;0")/(EXP(S$6*(($D731-COUNTIFS(S$713:S731,0))/12))),S$8))+($D$5*IF($C731&lt;$D$4,S41,IF($C731=$D$4,S$7,MAX(AVERAGEIFS(S728:S730,S728:S730,"&gt;0")/(EXP(S$6*($D731-COUNTIFS(S$713:S731,0))/12)),S$8))))</f>
        <v>0</v>
      </c>
      <c r="T731" s="132">
        <f>(1-$D$5)*IF($C731&lt;$D$4,T41,MAX(S731/S$10,T$8))+($D$5*IF($C731&lt;$D$4,T41,IF($C731=$D$4,T$7,MAX(AVERAGEIFS(T728:T730,T728:T730,"&gt;0")/(EXP(S$6*($D731-COUNTIFS(T$713:T731,0))/12)),T$8))))</f>
        <v>0</v>
      </c>
      <c r="U731" s="181">
        <f>(1-$D$5)*IF($C731&lt;MAX($D$4,INDEX($C$23:$C$154,2+MATCH(0,$U$23:$U$154,1))),U41,MAX(AVERAGEIFS(U728:U730,U728:U730,"&gt;0")/(EXP(U$6*(($D731-COUNTIFS(U$713:U731,0))/12))),U$8))+($D$5*IF($C731&lt;MAX($D$4,INDEX($C$23:$C$154,2+MATCH(0,$U$23:$U$154,1))),U41,IF($C731=MAX($D$4,INDEX($C$23:$C$154,2+MATCH(0,$U$23:$U$154,1))),U$7,MAX(AVERAGEIFS(U728:U730,U728:U730,"&gt;0")/(EXP(U$6*($D731-COUNTIFS(U$713:U731,0))/12)),U$8))))</f>
        <v>0</v>
      </c>
      <c r="V731" s="181">
        <f>(1-$D$5)*IF($C731&lt;MAX($D$4,INDEX($C$23:$C$154,2+MATCH(0,$V$23:$V$154,1))),V41,MAX(U731/U$10,V$8))+($D$5*IF($C731&lt;MAX($D$4,INDEX($C$23:$C$154,2+MATCH(0,$V$23:$V$154,1))),V41,IF($C731=MAX($D$4,INDEX($C$23:$C$154,2+MATCH(0,$V$23:$V$154,1))),V$7,MAX(AVERAGEIFS(V728:V730,V728:V730,"&gt;0")/(EXP(U$6*($D731-COUNTIFS(V$713:V731,0))/12)),V$8))))</f>
        <v>0</v>
      </c>
      <c r="W731" s="132">
        <f>(1-$D$5)*IF($C731&lt;$D$4,W41,MAX(AVERAGEIFS(W728:W730,W728:W730,"&gt;0")/(EXP(W$6*(($D731-COUNTIFS(W$713:W731,0))/12))),W$8))+($D$5*IF($C731&lt;$D$4,W41,IF($C731=$D$4,W$7,MAX(AVERAGEIFS(W728:W730,W728:W730,"&gt;0")/(EXP(W$6*($D731-COUNTIFS(W$713:W731,0))/12)),W$8))))</f>
        <v>0</v>
      </c>
      <c r="X731" s="132">
        <f>(1-$D$5)*IF($C731&lt;$D$4,X41,MAX(W731/W$10,X$8))+($D$5*IF($C731&lt;$D$4,X41,IF($C731=$D$4,X$7,MAX(AVERAGEIFS(X728:X730,X728:X730,"&gt;0")/(EXP(W$6*($D731-COUNTIFS(X$713:X731,0))/12)),X$8))))</f>
        <v>0</v>
      </c>
      <c r="Y731" s="132"/>
      <c r="Z731" s="132"/>
    </row>
    <row r="732" spans="2:26" outlineLevel="1">
      <c r="B732" s="159"/>
      <c r="C732" s="160">
        <f t="shared" si="31"/>
        <v>44774</v>
      </c>
      <c r="D732" s="128">
        <f t="shared" si="32"/>
        <v>20</v>
      </c>
      <c r="G732" s="132">
        <f>(1-$D$5)*IF($C732&lt;$D$4,G42,MAX(AVERAGEIFS(G729:G731,G729:G731,"&gt;0")/(EXP(G$6*(($D732-COUNTIFS(G$713:G732,0))/12))),G$8))+($D$5*IF($C732&lt;$D$4,G42,IF($C732=$D$4,G$7,MAX(AVERAGEIFS(G729:G731,G729:G731,"&gt;0")/(EXP(G$6*($D732-COUNTIFS(G$713:G732,0))/12)),G$8))))</f>
        <v>6.2759999999999989</v>
      </c>
      <c r="H732" s="132">
        <f>(1-$D$5)*IF($C732&lt;$D$4,H42,MAX(G732/G$10,H$8))+($D$5*IF($C732&lt;$D$4,H42,IF($C732=$D$4,H$7,MAX(AVERAGEIFS(H729:H731,H729:H731,"&gt;0")/(EXP(G$6*($D732-COUNTIFS(H$713:H732,0))/12)),H$8))))</f>
        <v>4.1839999999999993</v>
      </c>
      <c r="I732" s="132">
        <f>(1-$D$5)*IF($C732&lt;$D$4,I42,MAX(AVERAGEIFS(I729:I731,I729:I731,"&gt;0")/(EXP(I$6*(($D732-COUNTIFS(I$713:I732,0))/12))),I$8))+($D$5*IF($C732&lt;$D$4,I42,IF($C732=$D$4,I$7,MAX(AVERAGEIFS(I729:I731,I729:I731,"&gt;0")/(EXP(I$6*($D732-COUNTIFS(I$713:I732,0))/12)),I$8))))</f>
        <v>0</v>
      </c>
      <c r="J732" s="132">
        <f>(1-$D$5)*IF($C732&lt;$D$4,J42,MAX(I732/I$10,J$8))+($D$5*IF($C732&lt;$D$4,J42,IF($C732=$D$4,J$7,MAX(AVERAGEIFS(J729:J731,J729:J731,"&gt;0")/(EXP(I$6*($D732-COUNTIFS(J$713:J732,0))/12)),J$8))))</f>
        <v>0</v>
      </c>
      <c r="K732" s="132">
        <f>(1-$D$5)*IF($C732&lt;$D$4,K42,MAX(AVERAGEIFS(K729:K731,K729:K731,"&gt;0")/(EXP(K$6*(($D732-COUNTIFS(K$713:K732,0))/12))),K$8))+($D$5*IF($C732&lt;$D$4,K42,IF($C732=$D$4,K$7,MAX(AVERAGEIFS(K729:K731,K729:K731,"&gt;0")/(EXP(K$6*($D732-COUNTIFS(K$713:K732,0))/12)),K$8))))</f>
        <v>0</v>
      </c>
      <c r="L732" s="132">
        <f>(1-$D$5)*IF($C732&lt;$D$4,L42,MAX(K732/K$10,L$8))+($D$5*IF($C732&lt;$D$4,L42,IF($C732=$D$4,L$7,MAX(AVERAGEIFS(L729:L731,L729:L731,"&gt;0")/(EXP(K$6*($D732-COUNTIFS(L$713:L732,0))/12)),L$8))))</f>
        <v>0</v>
      </c>
      <c r="M732" s="181">
        <f>(1-$D$5)*IF($C732&lt;MAX($D$4,INDEX($C$23:$C$154,2+MATCH(0,$M$23:$M$154,1))),M42,MAX(AVERAGEIFS(M729:M731,M729:M731,"&gt;0")/(EXP(M$6*(($D732-COUNTIFS(M$713:M732,0))/12))),M$8))+($D$5*IF($C732&lt;MAX($D$4,INDEX($C$23:$C$154,2+MATCH(0,$M$23:$M$154,1))),M42,IF($C732=MAX($D$4,INDEX($C$23:$C$154,2+MATCH(0,$M$23:$M$154,1))),M$7,MAX(AVERAGEIFS(M729:M731,M729:M731,"&gt;0")/(EXP(M$6*($D732-COUNTIFS(M$713:M732,0))/12)),M$8))))</f>
        <v>0</v>
      </c>
      <c r="N732" s="181">
        <f>(1-$D$5)*IF($C732&lt;MAX($D$4,INDEX($C$23:$C$154,2+MATCH(0,$N$23:$N$154,1))),N42,MAX(M732/M$10,N$8))+($D$5*IF($C732&lt;MAX($D$4,INDEX($C$23:$C$154,2+MATCH(0,$N$23:$N$154,1))),N42,IF($C732=MAX($D$4,INDEX($C$23:$C$154,2+MATCH(0,$N$23:$N$154,1))),N$7,MAX(AVERAGEIFS(N729:N731,N729:N731,"&gt;0")/(EXP(M$6*($D732-COUNTIFS(N$713:N732,0))/12)),N$8))))</f>
        <v>0</v>
      </c>
      <c r="O732" s="181">
        <f>(1-$D$5)*IF($C732&lt;MAX($D$4,INDEX($C$23:$C$154,2+MATCH(0,$O$23:$O$154,1))),O42,MAX(AVERAGEIFS(O729:O731,O729:O731,"&gt;0")/(EXP(O$6*(($D732-COUNTIFS(O$713:O732,0))/12))),O$8))+($D$5*IF($C732&lt;MAX($D$4,INDEX($C$23:$C$154,2+MATCH(0,$O$23:$O$154,1))),O42,IF($C732=MAX($D$4,INDEX($C$23:$C$154,2+MATCH(0,$O$23:$O$154,1))),O$7,MAX(AVERAGEIFS(O729:O731,O729:O731,"&gt;0")/(EXP(O$6*($D732-COUNTIFS(O$713:O732,0))/12)),O$8))))</f>
        <v>0</v>
      </c>
      <c r="P732" s="181">
        <f>(1-$D$5)*IF($C732&lt;MAX($D$4,INDEX($C$23:$C$154,2+MATCH(0,$P$23:$P$154,1))),P42,MAX(O732/O$10,P$8))+($D$5*IF($C732&lt;MAX($D$4,INDEX($C$23:$C$154,2+MATCH(0,$P$23:$P$154,1))),P42,IF($C732=MAX($D$4,INDEX($C$23:$C$154,2+MATCH(0,$P$23:$P$154,1))),P$7,MAX(AVERAGEIFS(P729:P731,P729:P731,"&gt;0")/(EXP(O$6*($D732-COUNTIFS(P$713:P732,0))/12)),P$8))))</f>
        <v>0</v>
      </c>
      <c r="Q732" s="132">
        <f>(1-$D$5)*IF($C732&lt;$D$4,Q42,MAX(AVERAGEIFS(Q729:Q731,Q729:Q731,"&gt;0")/(EXP(Q$6*(($D732-COUNTIFS(Q$713:Q732,0))/12))),Q$8))+($D$5*IF($C732&lt;$D$4,Q42,IF($C732=$D$4,Q$7,MAX(AVERAGEIFS(Q729:Q731,Q729:Q731,"&gt;0")/(EXP(Q$6*($D732-COUNTIFS(Q$713:Q732,0))/12)),Q$8))))</f>
        <v>0</v>
      </c>
      <c r="R732" s="132">
        <f>(1-$D$5)*IF($C732&lt;$D$4,R42,MAX(Q732/Q$10,R$8))+($D$5*IF($C732&lt;$D$4,R42,IF($C732=$D$4,R$7,MAX(AVERAGEIFS(R729:R731,R729:R731,"&gt;0")/(EXP(Q$6*($D732-COUNTIFS(R$713:R732,0))/12)),R$8))))</f>
        <v>0</v>
      </c>
      <c r="S732" s="132">
        <f>(1-$D$5)*IF($C732&lt;$D$4,S42,MAX(AVERAGEIFS(S729:S731,S729:S731,"&gt;0")/(EXP(S$6*(($D732-COUNTIFS(S$713:S732,0))/12))),S$8))+($D$5*IF($C732&lt;$D$4,S42,IF($C732=$D$4,S$7,MAX(AVERAGEIFS(S729:S731,S729:S731,"&gt;0")/(EXP(S$6*($D732-COUNTIFS(S$713:S732,0))/12)),S$8))))</f>
        <v>0</v>
      </c>
      <c r="T732" s="132">
        <f>(1-$D$5)*IF($C732&lt;$D$4,T42,MAX(S732/S$10,T$8))+($D$5*IF($C732&lt;$D$4,T42,IF($C732=$D$4,T$7,MAX(AVERAGEIFS(T729:T731,T729:T731,"&gt;0")/(EXP(S$6*($D732-COUNTIFS(T$713:T732,0))/12)),T$8))))</f>
        <v>0</v>
      </c>
      <c r="U732" s="181">
        <f>(1-$D$5)*IF($C732&lt;MAX($D$4,INDEX($C$23:$C$154,2+MATCH(0,$U$23:$U$154,1))),U42,MAX(AVERAGEIFS(U729:U731,U729:U731,"&gt;0")/(EXP(U$6*(($D732-COUNTIFS(U$713:U732,0))/12))),U$8))+($D$5*IF($C732&lt;MAX($D$4,INDEX($C$23:$C$154,2+MATCH(0,$U$23:$U$154,1))),U42,IF($C732=MAX($D$4,INDEX($C$23:$C$154,2+MATCH(0,$U$23:$U$154,1))),U$7,MAX(AVERAGEIFS(U729:U731,U729:U731,"&gt;0")/(EXP(U$6*($D732-COUNTIFS(U$713:U732,0))/12)),U$8))))</f>
        <v>0</v>
      </c>
      <c r="V732" s="181">
        <f>(1-$D$5)*IF($C732&lt;MAX($D$4,INDEX($C$23:$C$154,2+MATCH(0,$V$23:$V$154,1))),V42,MAX(U732/U$10,V$8))+($D$5*IF($C732&lt;MAX($D$4,INDEX($C$23:$C$154,2+MATCH(0,$V$23:$V$154,1))),V42,IF($C732=MAX($D$4,INDEX($C$23:$C$154,2+MATCH(0,$V$23:$V$154,1))),V$7,MAX(AVERAGEIFS(V729:V731,V729:V731,"&gt;0")/(EXP(U$6*($D732-COUNTIFS(V$713:V732,0))/12)),V$8))))</f>
        <v>0</v>
      </c>
      <c r="W732" s="132">
        <f>(1-$D$5)*IF($C732&lt;$D$4,W42,MAX(AVERAGEIFS(W729:W731,W729:W731,"&gt;0")/(EXP(W$6*(($D732-COUNTIFS(W$713:W732,0))/12))),W$8))+($D$5*IF($C732&lt;$D$4,W42,IF($C732=$D$4,W$7,MAX(AVERAGEIFS(W729:W731,W729:W731,"&gt;0")/(EXP(W$6*($D732-COUNTIFS(W$713:W732,0))/12)),W$8))))</f>
        <v>0</v>
      </c>
      <c r="X732" s="132">
        <f>(1-$D$5)*IF($C732&lt;$D$4,X42,MAX(W732/W$10,X$8))+($D$5*IF($C732&lt;$D$4,X42,IF($C732=$D$4,X$7,MAX(AVERAGEIFS(X729:X731,X729:X731,"&gt;0")/(EXP(W$6*($D732-COUNTIFS(X$713:X732,0))/12)),X$8))))</f>
        <v>0</v>
      </c>
      <c r="Y732" s="132"/>
      <c r="Z732" s="132"/>
    </row>
    <row r="733" spans="2:26" outlineLevel="1">
      <c r="B733" s="159"/>
      <c r="C733" s="160">
        <f t="shared" si="31"/>
        <v>44805</v>
      </c>
      <c r="D733" s="128">
        <f t="shared" si="32"/>
        <v>21</v>
      </c>
      <c r="G733" s="132">
        <f>(1-$D$5)*IF($C733&lt;$D$4,G43,MAX(AVERAGEIFS(G730:G732,G730:G732,"&gt;0")/(EXP(G$6*(($D733-COUNTIFS(G$713:G733,0))/12))),G$8))+($D$5*IF($C733&lt;$D$4,G43,IF($C733=$D$4,G$7,MAX(AVERAGEIFS(G730:G732,G730:G732,"&gt;0")/(EXP(G$6*($D733-COUNTIFS(G$713:G733,0))/12)),G$8))))</f>
        <v>5.8208249999999992</v>
      </c>
      <c r="H733" s="132">
        <f>(1-$D$5)*IF($C733&lt;$D$4,H43,MAX(G733/G$10,H$8))+($D$5*IF($C733&lt;$D$4,H43,IF($C733=$D$4,H$7,MAX(AVERAGEIFS(H730:H732,H730:H732,"&gt;0")/(EXP(G$6*($D733-COUNTIFS(H$713:H733,0))/12)),H$8))))</f>
        <v>3.8805499999999995</v>
      </c>
      <c r="I733" s="132">
        <f>(1-$D$5)*IF($C733&lt;$D$4,I43,MAX(AVERAGEIFS(I730:I732,I730:I732,"&gt;0")/(EXP(I$6*(($D733-COUNTIFS(I$713:I733,0))/12))),I$8))+($D$5*IF($C733&lt;$D$4,I43,IF($C733=$D$4,I$7,MAX(AVERAGEIFS(I730:I732,I730:I732,"&gt;0")/(EXP(I$6*($D733-COUNTIFS(I$713:I733,0))/12)),I$8))))</f>
        <v>0</v>
      </c>
      <c r="J733" s="132">
        <f>(1-$D$5)*IF($C733&lt;$D$4,J43,MAX(I733/I$10,J$8))+($D$5*IF($C733&lt;$D$4,J43,IF($C733=$D$4,J$7,MAX(AVERAGEIFS(J730:J732,J730:J732,"&gt;0")/(EXP(I$6*($D733-COUNTIFS(J$713:J733,0))/12)),J$8))))</f>
        <v>0</v>
      </c>
      <c r="K733" s="132">
        <f>(1-$D$5)*IF($C733&lt;$D$4,K43,MAX(AVERAGEIFS(K730:K732,K730:K732,"&gt;0")/(EXP(K$6*(($D733-COUNTIFS(K$713:K733,0))/12))),K$8))+($D$5*IF($C733&lt;$D$4,K43,IF($C733=$D$4,K$7,MAX(AVERAGEIFS(K730:K732,K730:K732,"&gt;0")/(EXP(K$6*($D733-COUNTIFS(K$713:K733,0))/12)),K$8))))</f>
        <v>0</v>
      </c>
      <c r="L733" s="132">
        <f>(1-$D$5)*IF($C733&lt;$D$4,L43,MAX(K733/K$10,L$8))+($D$5*IF($C733&lt;$D$4,L43,IF($C733=$D$4,L$7,MAX(AVERAGEIFS(L730:L732,L730:L732,"&gt;0")/(EXP(K$6*($D733-COUNTIFS(L$713:L733,0))/12)),L$8))))</f>
        <v>0</v>
      </c>
      <c r="M733" s="181">
        <f>(1-$D$5)*IF($C733&lt;MAX($D$4,INDEX($C$23:$C$154,2+MATCH(0,$M$23:$M$154,1))),M43,MAX(AVERAGEIFS(M730:M732,M730:M732,"&gt;0")/(EXP(M$6*(($D733-COUNTIFS(M$713:M733,0))/12))),M$8))+($D$5*IF($C733&lt;MAX($D$4,INDEX($C$23:$C$154,2+MATCH(0,$M$23:$M$154,1))),M43,IF($C733=MAX($D$4,INDEX($C$23:$C$154,2+MATCH(0,$M$23:$M$154,1))),M$7,MAX(AVERAGEIFS(M730:M732,M730:M732,"&gt;0")/(EXP(M$6*($D733-COUNTIFS(M$713:M733,0))/12)),M$8))))</f>
        <v>0</v>
      </c>
      <c r="N733" s="181">
        <f>(1-$D$5)*IF($C733&lt;MAX($D$4,INDEX($C$23:$C$154,2+MATCH(0,$N$23:$N$154,1))),N43,MAX(M733/M$10,N$8))+($D$5*IF($C733&lt;MAX($D$4,INDEX($C$23:$C$154,2+MATCH(0,$N$23:$N$154,1))),N43,IF($C733=MAX($D$4,INDEX($C$23:$C$154,2+MATCH(0,$N$23:$N$154,1))),N$7,MAX(AVERAGEIFS(N730:N732,N730:N732,"&gt;0")/(EXP(M$6*($D733-COUNTIFS(N$713:N733,0))/12)),N$8))))</f>
        <v>0</v>
      </c>
      <c r="O733" s="181">
        <f>(1-$D$5)*IF($C733&lt;MAX($D$4,INDEX($C$23:$C$154,2+MATCH(0,$O$23:$O$154,1))),O43,MAX(AVERAGEIFS(O730:O732,O730:O732,"&gt;0")/(EXP(O$6*(($D733-COUNTIFS(O$713:O733,0))/12))),O$8))+($D$5*IF($C733&lt;MAX($D$4,INDEX($C$23:$C$154,2+MATCH(0,$O$23:$O$154,1))),O43,IF($C733=MAX($D$4,INDEX($C$23:$C$154,2+MATCH(0,$O$23:$O$154,1))),O$7,MAX(AVERAGEIFS(O730:O732,O730:O732,"&gt;0")/(EXP(O$6*($D733-COUNTIFS(O$713:O733,0))/12)),O$8))))</f>
        <v>0</v>
      </c>
      <c r="P733" s="181">
        <f>(1-$D$5)*IF($C733&lt;MAX($D$4,INDEX($C$23:$C$154,2+MATCH(0,$P$23:$P$154,1))),P43,MAX(O733/O$10,P$8))+($D$5*IF($C733&lt;MAX($D$4,INDEX($C$23:$C$154,2+MATCH(0,$P$23:$P$154,1))),P43,IF($C733=MAX($D$4,INDEX($C$23:$C$154,2+MATCH(0,$P$23:$P$154,1))),P$7,MAX(AVERAGEIFS(P730:P732,P730:P732,"&gt;0")/(EXP(O$6*($D733-COUNTIFS(P$713:P733,0))/12)),P$8))))</f>
        <v>0</v>
      </c>
      <c r="Q733" s="132">
        <f>(1-$D$5)*IF($C733&lt;$D$4,Q43,MAX(AVERAGEIFS(Q730:Q732,Q730:Q732,"&gt;0")/(EXP(Q$6*(($D733-COUNTIFS(Q$713:Q733,0))/12))),Q$8))+($D$5*IF($C733&lt;$D$4,Q43,IF($C733=$D$4,Q$7,MAX(AVERAGEIFS(Q730:Q732,Q730:Q732,"&gt;0")/(EXP(Q$6*($D733-COUNTIFS(Q$713:Q733,0))/12)),Q$8))))</f>
        <v>0</v>
      </c>
      <c r="R733" s="132">
        <f>(1-$D$5)*IF($C733&lt;$D$4,R43,MAX(Q733/Q$10,R$8))+($D$5*IF($C733&lt;$D$4,R43,IF($C733=$D$4,R$7,MAX(AVERAGEIFS(R730:R732,R730:R732,"&gt;0")/(EXP(Q$6*($D733-COUNTIFS(R$713:R733,0))/12)),R$8))))</f>
        <v>0</v>
      </c>
      <c r="S733" s="132">
        <f>(1-$D$5)*IF($C733&lt;$D$4,S43,MAX(AVERAGEIFS(S730:S732,S730:S732,"&gt;0")/(EXP(S$6*(($D733-COUNTIFS(S$713:S733,0))/12))),S$8))+($D$5*IF($C733&lt;$D$4,S43,IF($C733=$D$4,S$7,MAX(AVERAGEIFS(S730:S732,S730:S732,"&gt;0")/(EXP(S$6*($D733-COUNTIFS(S$713:S733,0))/12)),S$8))))</f>
        <v>0</v>
      </c>
      <c r="T733" s="132">
        <f>(1-$D$5)*IF($C733&lt;$D$4,T43,MAX(S733/S$10,T$8))+($D$5*IF($C733&lt;$D$4,T43,IF($C733=$D$4,T$7,MAX(AVERAGEIFS(T730:T732,T730:T732,"&gt;0")/(EXP(S$6*($D733-COUNTIFS(T$713:T733,0))/12)),T$8))))</f>
        <v>0</v>
      </c>
      <c r="U733" s="181">
        <f>(1-$D$5)*IF($C733&lt;MAX($D$4,INDEX($C$23:$C$154,2+MATCH(0,$U$23:$U$154,1))),U43,MAX(AVERAGEIFS(U730:U732,U730:U732,"&gt;0")/(EXP(U$6*(($D733-COUNTIFS(U$713:U733,0))/12))),U$8))+($D$5*IF($C733&lt;MAX($D$4,INDEX($C$23:$C$154,2+MATCH(0,$U$23:$U$154,1))),U43,IF($C733=MAX($D$4,INDEX($C$23:$C$154,2+MATCH(0,$U$23:$U$154,1))),U$7,MAX(AVERAGEIFS(U730:U732,U730:U732,"&gt;0")/(EXP(U$6*($D733-COUNTIFS(U$713:U733,0))/12)),U$8))))</f>
        <v>0</v>
      </c>
      <c r="V733" s="181">
        <f>(1-$D$5)*IF($C733&lt;MAX($D$4,INDEX($C$23:$C$154,2+MATCH(0,$V$23:$V$154,1))),V43,MAX(U733/U$10,V$8))+($D$5*IF($C733&lt;MAX($D$4,INDEX($C$23:$C$154,2+MATCH(0,$V$23:$V$154,1))),V43,IF($C733=MAX($D$4,INDEX($C$23:$C$154,2+MATCH(0,$V$23:$V$154,1))),V$7,MAX(AVERAGEIFS(V730:V732,V730:V732,"&gt;0")/(EXP(U$6*($D733-COUNTIFS(V$713:V733,0))/12)),V$8))))</f>
        <v>0</v>
      </c>
      <c r="W733" s="132">
        <f>(1-$D$5)*IF($C733&lt;$D$4,W43,MAX(AVERAGEIFS(W730:W732,W730:W732,"&gt;0")/(EXP(W$6*(($D733-COUNTIFS(W$713:W733,0))/12))),W$8))+($D$5*IF($C733&lt;$D$4,W43,IF($C733=$D$4,W$7,MAX(AVERAGEIFS(W730:W732,W730:W732,"&gt;0")/(EXP(W$6*($D733-COUNTIFS(W$713:W733,0))/12)),W$8))))</f>
        <v>0</v>
      </c>
      <c r="X733" s="132">
        <f>(1-$D$5)*IF($C733&lt;$D$4,X43,MAX(W733/W$10,X$8))+($D$5*IF($C733&lt;$D$4,X43,IF($C733=$D$4,X$7,MAX(AVERAGEIFS(X730:X732,X730:X732,"&gt;0")/(EXP(W$6*($D733-COUNTIFS(X$713:X733,0))/12)),X$8))))</f>
        <v>0</v>
      </c>
      <c r="Y733" s="132"/>
      <c r="Z733" s="132"/>
    </row>
    <row r="734" spans="2:26" outlineLevel="1">
      <c r="B734" s="159"/>
      <c r="C734" s="160">
        <f t="shared" si="31"/>
        <v>44835</v>
      </c>
      <c r="D734" s="128">
        <f t="shared" si="32"/>
        <v>22</v>
      </c>
      <c r="G734" s="132">
        <f>(1-$D$5)*IF($C734&lt;$D$4,G44,MAX(AVERAGEIFS(G731:G733,G731:G733,"&gt;0")/(EXP(G$6*(($D734-COUNTIFS(G$713:G734,0))/12))),G$8))+($D$5*IF($C734&lt;$D$4,G44,IF($C734=$D$4,G$7,MAX(AVERAGEIFS(G731:G733,G731:G733,"&gt;0")/(EXP(G$6*($D734-COUNTIFS(G$713:G734,0))/12)),G$8))))</f>
        <v>6.8780999999999999</v>
      </c>
      <c r="H734" s="132">
        <f>(1-$D$5)*IF($C734&lt;$D$4,H44,MAX(G734/G$10,H$8))+($D$5*IF($C734&lt;$D$4,H44,IF($C734=$D$4,H$7,MAX(AVERAGEIFS(H731:H733,H731:H733,"&gt;0")/(EXP(G$6*($D734-COUNTIFS(H$713:H734,0))/12)),H$8))))</f>
        <v>4.5853999999999999</v>
      </c>
      <c r="I734" s="132">
        <f>(1-$D$5)*IF($C734&lt;$D$4,I44,MAX(AVERAGEIFS(I731:I733,I731:I733,"&gt;0")/(EXP(I$6*(($D734-COUNTIFS(I$713:I734,0))/12))),I$8))+($D$5*IF($C734&lt;$D$4,I44,IF($C734=$D$4,I$7,MAX(AVERAGEIFS(I731:I733,I731:I733,"&gt;0")/(EXP(I$6*($D734-COUNTIFS(I$713:I734,0))/12)),I$8))))</f>
        <v>0</v>
      </c>
      <c r="J734" s="132">
        <f>(1-$D$5)*IF($C734&lt;$D$4,J44,MAX(I734/I$10,J$8))+($D$5*IF($C734&lt;$D$4,J44,IF($C734=$D$4,J$7,MAX(AVERAGEIFS(J731:J733,J731:J733,"&gt;0")/(EXP(I$6*($D734-COUNTIFS(J$713:J734,0))/12)),J$8))))</f>
        <v>0</v>
      </c>
      <c r="K734" s="132">
        <f>(1-$D$5)*IF($C734&lt;$D$4,K44,MAX(AVERAGEIFS(K731:K733,K731:K733,"&gt;0")/(EXP(K$6*(($D734-COUNTIFS(K$713:K734,0))/12))),K$8))+($D$5*IF($C734&lt;$D$4,K44,IF($C734=$D$4,K$7,MAX(AVERAGEIFS(K731:K733,K731:K733,"&gt;0")/(EXP(K$6*($D734-COUNTIFS(K$713:K734,0))/12)),K$8))))</f>
        <v>0</v>
      </c>
      <c r="L734" s="132">
        <f>(1-$D$5)*IF($C734&lt;$D$4,L44,MAX(K734/K$10,L$8))+($D$5*IF($C734&lt;$D$4,L44,IF($C734=$D$4,L$7,MAX(AVERAGEIFS(L731:L733,L731:L733,"&gt;0")/(EXP(K$6*($D734-COUNTIFS(L$713:L734,0))/12)),L$8))))</f>
        <v>0</v>
      </c>
      <c r="M734" s="181">
        <f>(1-$D$5)*IF($C734&lt;MAX($D$4,INDEX($C$23:$C$154,2+MATCH(0,$M$23:$M$154,1))),M44,MAX(AVERAGEIFS(M731:M733,M731:M733,"&gt;0")/(EXP(M$6*(($D734-COUNTIFS(M$713:M734,0))/12))),M$8))+($D$5*IF($C734&lt;MAX($D$4,INDEX($C$23:$C$154,2+MATCH(0,$M$23:$M$154,1))),M44,IF($C734=MAX($D$4,INDEX($C$23:$C$154,2+MATCH(0,$M$23:$M$154,1))),M$7,MAX(AVERAGEIFS(M731:M733,M731:M733,"&gt;0")/(EXP(M$6*($D734-COUNTIFS(M$713:M734,0))/12)),M$8))))</f>
        <v>0</v>
      </c>
      <c r="N734" s="181">
        <f>(1-$D$5)*IF($C734&lt;MAX($D$4,INDEX($C$23:$C$154,2+MATCH(0,$N$23:$N$154,1))),N44,MAX(M734/M$10,N$8))+($D$5*IF($C734&lt;MAX($D$4,INDEX($C$23:$C$154,2+MATCH(0,$N$23:$N$154,1))),N44,IF($C734=MAX($D$4,INDEX($C$23:$C$154,2+MATCH(0,$N$23:$N$154,1))),N$7,MAX(AVERAGEIFS(N731:N733,N731:N733,"&gt;0")/(EXP(M$6*($D734-COUNTIFS(N$713:N734,0))/12)),N$8))))</f>
        <v>0</v>
      </c>
      <c r="O734" s="181">
        <f>(1-$D$5)*IF($C734&lt;MAX($D$4,INDEX($C$23:$C$154,2+MATCH(0,$O$23:$O$154,1))),O44,MAX(AVERAGEIFS(O731:O733,O731:O733,"&gt;0")/(EXP(O$6*(($D734-COUNTIFS(O$713:O734,0))/12))),O$8))+($D$5*IF($C734&lt;MAX($D$4,INDEX($C$23:$C$154,2+MATCH(0,$O$23:$O$154,1))),O44,IF($C734=MAX($D$4,INDEX($C$23:$C$154,2+MATCH(0,$O$23:$O$154,1))),O$7,MAX(AVERAGEIFS(O731:O733,O731:O733,"&gt;0")/(EXP(O$6*($D734-COUNTIFS(O$713:O734,0))/12)),O$8))))</f>
        <v>0</v>
      </c>
      <c r="P734" s="181">
        <f>(1-$D$5)*IF($C734&lt;MAX($D$4,INDEX($C$23:$C$154,2+MATCH(0,$P$23:$P$154,1))),P44,MAX(O734/O$10,P$8))+($D$5*IF($C734&lt;MAX($D$4,INDEX($C$23:$C$154,2+MATCH(0,$P$23:$P$154,1))),P44,IF($C734=MAX($D$4,INDEX($C$23:$C$154,2+MATCH(0,$P$23:$P$154,1))),P$7,MAX(AVERAGEIFS(P731:P733,P731:P733,"&gt;0")/(EXP(O$6*($D734-COUNTIFS(P$713:P734,0))/12)),P$8))))</f>
        <v>0</v>
      </c>
      <c r="Q734" s="132">
        <f>(1-$D$5)*IF($C734&lt;$D$4,Q44,MAX(AVERAGEIFS(Q731:Q733,Q731:Q733,"&gt;0")/(EXP(Q$6*(($D734-COUNTIFS(Q$713:Q734,0))/12))),Q$8))+($D$5*IF($C734&lt;$D$4,Q44,IF($C734=$D$4,Q$7,MAX(AVERAGEIFS(Q731:Q733,Q731:Q733,"&gt;0")/(EXP(Q$6*($D734-COUNTIFS(Q$713:Q734,0))/12)),Q$8))))</f>
        <v>0</v>
      </c>
      <c r="R734" s="132">
        <f>(1-$D$5)*IF($C734&lt;$D$4,R44,MAX(Q734/Q$10,R$8))+($D$5*IF($C734&lt;$D$4,R44,IF($C734=$D$4,R$7,MAX(AVERAGEIFS(R731:R733,R731:R733,"&gt;0")/(EXP(Q$6*($D734-COUNTIFS(R$713:R734,0))/12)),R$8))))</f>
        <v>0</v>
      </c>
      <c r="S734" s="132">
        <f>(1-$D$5)*IF($C734&lt;$D$4,S44,MAX(AVERAGEIFS(S731:S733,S731:S733,"&gt;0")/(EXP(S$6*(($D734-COUNTIFS(S$713:S734,0))/12))),S$8))+($D$5*IF($C734&lt;$D$4,S44,IF($C734=$D$4,S$7,MAX(AVERAGEIFS(S731:S733,S731:S733,"&gt;0")/(EXP(S$6*($D734-COUNTIFS(S$713:S734,0))/12)),S$8))))</f>
        <v>0</v>
      </c>
      <c r="T734" s="132">
        <f>(1-$D$5)*IF($C734&lt;$D$4,T44,MAX(S734/S$10,T$8))+($D$5*IF($C734&lt;$D$4,T44,IF($C734=$D$4,T$7,MAX(AVERAGEIFS(T731:T733,T731:T733,"&gt;0")/(EXP(S$6*($D734-COUNTIFS(T$713:T734,0))/12)),T$8))))</f>
        <v>0</v>
      </c>
      <c r="U734" s="181">
        <f>(1-$D$5)*IF($C734&lt;MAX($D$4,INDEX($C$23:$C$154,2+MATCH(0,$U$23:$U$154,1))),U44,MAX(AVERAGEIFS(U731:U733,U731:U733,"&gt;0")/(EXP(U$6*(($D734-COUNTIFS(U$713:U734,0))/12))),U$8))+($D$5*IF($C734&lt;MAX($D$4,INDEX($C$23:$C$154,2+MATCH(0,$U$23:$U$154,1))),U44,IF($C734=MAX($D$4,INDEX($C$23:$C$154,2+MATCH(0,$U$23:$U$154,1))),U$7,MAX(AVERAGEIFS(U731:U733,U731:U733,"&gt;0")/(EXP(U$6*($D734-COUNTIFS(U$713:U734,0))/12)),U$8))))</f>
        <v>0</v>
      </c>
      <c r="V734" s="181">
        <f>(1-$D$5)*IF($C734&lt;MAX($D$4,INDEX($C$23:$C$154,2+MATCH(0,$V$23:$V$154,1))),V44,MAX(U734/U$10,V$8))+($D$5*IF($C734&lt;MAX($D$4,INDEX($C$23:$C$154,2+MATCH(0,$V$23:$V$154,1))),V44,IF($C734=MAX($D$4,INDEX($C$23:$C$154,2+MATCH(0,$V$23:$V$154,1))),V$7,MAX(AVERAGEIFS(V731:V733,V731:V733,"&gt;0")/(EXP(U$6*($D734-COUNTIFS(V$713:V734,0))/12)),V$8))))</f>
        <v>0</v>
      </c>
      <c r="W734" s="132">
        <f>(1-$D$5)*IF($C734&lt;$D$4,W44,MAX(AVERAGEIFS(W731:W733,W731:W733,"&gt;0")/(EXP(W$6*(($D734-COUNTIFS(W$713:W734,0))/12))),W$8))+($D$5*IF($C734&lt;$D$4,W44,IF($C734=$D$4,W$7,MAX(AVERAGEIFS(W731:W733,W731:W733,"&gt;0")/(EXP(W$6*($D734-COUNTIFS(W$713:W734,0))/12)),W$8))))</f>
        <v>0</v>
      </c>
      <c r="X734" s="132">
        <f>(1-$D$5)*IF($C734&lt;$D$4,X44,MAX(W734/W$10,X$8))+($D$5*IF($C734&lt;$D$4,X44,IF($C734=$D$4,X$7,MAX(AVERAGEIFS(X731:X733,X731:X733,"&gt;0")/(EXP(W$6*($D734-COUNTIFS(X$713:X734,0))/12)),X$8))))</f>
        <v>0</v>
      </c>
      <c r="Y734" s="132"/>
      <c r="Z734" s="132"/>
    </row>
    <row r="735" spans="2:26" outlineLevel="1">
      <c r="B735" s="159"/>
      <c r="C735" s="160">
        <f t="shared" si="31"/>
        <v>44866</v>
      </c>
      <c r="D735" s="128">
        <f t="shared" si="32"/>
        <v>23</v>
      </c>
      <c r="G735" s="132">
        <f>(1-$D$5)*IF($C735&lt;$D$4,G45,MAX(AVERAGEIFS(G732:G734,G732:G734,"&gt;0")/(EXP(G$6*(($D735-COUNTIFS(G$713:G735,0))/12))),G$8))+($D$5*IF($C735&lt;$D$4,G45,IF($C735=$D$4,G$7,MAX(AVERAGEIFS(G732:G734,G732:G734,"&gt;0")/(EXP(G$6*($D735-COUNTIFS(G$713:G735,0))/12)),G$8))))</f>
        <v>6.4986750000000004</v>
      </c>
      <c r="H735" s="132">
        <f>(1-$D$5)*IF($C735&lt;$D$4,H45,MAX(G735/G$10,H$8))+($D$5*IF($C735&lt;$D$4,H45,IF($C735=$D$4,H$7,MAX(AVERAGEIFS(H732:H734,H732:H734,"&gt;0")/(EXP(G$6*($D735-COUNTIFS(H$713:H735,0))/12)),H$8))))</f>
        <v>4.3324500000000006</v>
      </c>
      <c r="I735" s="132">
        <f>(1-$D$5)*IF($C735&lt;$D$4,I45,MAX(AVERAGEIFS(I732:I734,I732:I734,"&gt;0")/(EXP(I$6*(($D735-COUNTIFS(I$713:I735,0))/12))),I$8))+($D$5*IF($C735&lt;$D$4,I45,IF($C735=$D$4,I$7,MAX(AVERAGEIFS(I732:I734,I732:I734,"&gt;0")/(EXP(I$6*($D735-COUNTIFS(I$713:I735,0))/12)),I$8))))</f>
        <v>0</v>
      </c>
      <c r="J735" s="132">
        <f>(1-$D$5)*IF($C735&lt;$D$4,J45,MAX(I735/I$10,J$8))+($D$5*IF($C735&lt;$D$4,J45,IF($C735=$D$4,J$7,MAX(AVERAGEIFS(J732:J734,J732:J734,"&gt;0")/(EXP(I$6*($D735-COUNTIFS(J$713:J735,0))/12)),J$8))))</f>
        <v>0</v>
      </c>
      <c r="K735" s="132">
        <f>(1-$D$5)*IF($C735&lt;$D$4,K45,MAX(AVERAGEIFS(K732:K734,K732:K734,"&gt;0")/(EXP(K$6*(($D735-COUNTIFS(K$713:K735,0))/12))),K$8))+($D$5*IF($C735&lt;$D$4,K45,IF($C735=$D$4,K$7,MAX(AVERAGEIFS(K732:K734,K732:K734,"&gt;0")/(EXP(K$6*($D735-COUNTIFS(K$713:K735,0))/12)),K$8))))</f>
        <v>0</v>
      </c>
      <c r="L735" s="132">
        <f>(1-$D$5)*IF($C735&lt;$D$4,L45,MAX(K735/K$10,L$8))+($D$5*IF($C735&lt;$D$4,L45,IF($C735=$D$4,L$7,MAX(AVERAGEIFS(L732:L734,L732:L734,"&gt;0")/(EXP(K$6*($D735-COUNTIFS(L$713:L735,0))/12)),L$8))))</f>
        <v>0</v>
      </c>
      <c r="M735" s="181">
        <f>(1-$D$5)*IF($C735&lt;MAX($D$4,INDEX($C$23:$C$154,2+MATCH(0,$M$23:$M$154,1))),M45,MAX(AVERAGEIFS(M732:M734,M732:M734,"&gt;0")/(EXP(M$6*(($D735-COUNTIFS(M$713:M735,0))/12))),M$8))+($D$5*IF($C735&lt;MAX($D$4,INDEX($C$23:$C$154,2+MATCH(0,$M$23:$M$154,1))),M45,IF($C735=MAX($D$4,INDEX($C$23:$C$154,2+MATCH(0,$M$23:$M$154,1))),M$7,MAX(AVERAGEIFS(M732:M734,M732:M734,"&gt;0")/(EXP(M$6*($D735-COUNTIFS(M$713:M735,0))/12)),M$8))))</f>
        <v>0</v>
      </c>
      <c r="N735" s="181">
        <f>(1-$D$5)*IF($C735&lt;MAX($D$4,INDEX($C$23:$C$154,2+MATCH(0,$N$23:$N$154,1))),N45,MAX(M735/M$10,N$8))+($D$5*IF($C735&lt;MAX($D$4,INDEX($C$23:$C$154,2+MATCH(0,$N$23:$N$154,1))),N45,IF($C735=MAX($D$4,INDEX($C$23:$C$154,2+MATCH(0,$N$23:$N$154,1))),N$7,MAX(AVERAGEIFS(N732:N734,N732:N734,"&gt;0")/(EXP(M$6*($D735-COUNTIFS(N$713:N735,0))/12)),N$8))))</f>
        <v>0</v>
      </c>
      <c r="O735" s="181">
        <f>(1-$D$5)*IF($C735&lt;MAX($D$4,INDEX($C$23:$C$154,2+MATCH(0,$O$23:$O$154,1))),O45,MAX(AVERAGEIFS(O732:O734,O732:O734,"&gt;0")/(EXP(O$6*(($D735-COUNTIFS(O$713:O735,0))/12))),O$8))+($D$5*IF($C735&lt;MAX($D$4,INDEX($C$23:$C$154,2+MATCH(0,$O$23:$O$154,1))),O45,IF($C735=MAX($D$4,INDEX($C$23:$C$154,2+MATCH(0,$O$23:$O$154,1))),O$7,MAX(AVERAGEIFS(O732:O734,O732:O734,"&gt;0")/(EXP(O$6*($D735-COUNTIFS(O$713:O735,0))/12)),O$8))))</f>
        <v>0</v>
      </c>
      <c r="P735" s="181">
        <f>(1-$D$5)*IF($C735&lt;MAX($D$4,INDEX($C$23:$C$154,2+MATCH(0,$P$23:$P$154,1))),P45,MAX(O735/O$10,P$8))+($D$5*IF($C735&lt;MAX($D$4,INDEX($C$23:$C$154,2+MATCH(0,$P$23:$P$154,1))),P45,IF($C735=MAX($D$4,INDEX($C$23:$C$154,2+MATCH(0,$P$23:$P$154,1))),P$7,MAX(AVERAGEIFS(P732:P734,P732:P734,"&gt;0")/(EXP(O$6*($D735-COUNTIFS(P$713:P735,0))/12)),P$8))))</f>
        <v>0</v>
      </c>
      <c r="Q735" s="132">
        <f>(1-$D$5)*IF($C735&lt;$D$4,Q45,MAX(AVERAGEIFS(Q732:Q734,Q732:Q734,"&gt;0")/(EXP(Q$6*(($D735-COUNTIFS(Q$713:Q735,0))/12))),Q$8))+($D$5*IF($C735&lt;$D$4,Q45,IF($C735=$D$4,Q$7,MAX(AVERAGEIFS(Q732:Q734,Q732:Q734,"&gt;0")/(EXP(Q$6*($D735-COUNTIFS(Q$713:Q735,0))/12)),Q$8))))</f>
        <v>0</v>
      </c>
      <c r="R735" s="132">
        <f>(1-$D$5)*IF($C735&lt;$D$4,R45,MAX(Q735/Q$10,R$8))+($D$5*IF($C735&lt;$D$4,R45,IF($C735=$D$4,R$7,MAX(AVERAGEIFS(R732:R734,R732:R734,"&gt;0")/(EXP(Q$6*($D735-COUNTIFS(R$713:R735,0))/12)),R$8))))</f>
        <v>0</v>
      </c>
      <c r="S735" s="132">
        <f>(1-$D$5)*IF($C735&lt;$D$4,S45,MAX(AVERAGEIFS(S732:S734,S732:S734,"&gt;0")/(EXP(S$6*(($D735-COUNTIFS(S$713:S735,0))/12))),S$8))+($D$5*IF($C735&lt;$D$4,S45,IF($C735=$D$4,S$7,MAX(AVERAGEIFS(S732:S734,S732:S734,"&gt;0")/(EXP(S$6*($D735-COUNTIFS(S$713:S735,0))/12)),S$8))))</f>
        <v>0</v>
      </c>
      <c r="T735" s="132">
        <f>(1-$D$5)*IF($C735&lt;$D$4,T45,MAX(S735/S$10,T$8))+($D$5*IF($C735&lt;$D$4,T45,IF($C735=$D$4,T$7,MAX(AVERAGEIFS(T732:T734,T732:T734,"&gt;0")/(EXP(S$6*($D735-COUNTIFS(T$713:T735,0))/12)),T$8))))</f>
        <v>0</v>
      </c>
      <c r="U735" s="181">
        <f>(1-$D$5)*IF($C735&lt;MAX($D$4,INDEX($C$23:$C$154,2+MATCH(0,$U$23:$U$154,1))),U45,MAX(AVERAGEIFS(U732:U734,U732:U734,"&gt;0")/(EXP(U$6*(($D735-COUNTIFS(U$713:U735,0))/12))),U$8))+($D$5*IF($C735&lt;MAX($D$4,INDEX($C$23:$C$154,2+MATCH(0,$U$23:$U$154,1))),U45,IF($C735=MAX($D$4,INDEX($C$23:$C$154,2+MATCH(0,$U$23:$U$154,1))),U$7,MAX(AVERAGEIFS(U732:U734,U732:U734,"&gt;0")/(EXP(U$6*($D735-COUNTIFS(U$713:U735,0))/12)),U$8))))</f>
        <v>0</v>
      </c>
      <c r="V735" s="181">
        <f>(1-$D$5)*IF($C735&lt;MAX($D$4,INDEX($C$23:$C$154,2+MATCH(0,$V$23:$V$154,1))),V45,MAX(U735/U$10,V$8))+($D$5*IF($C735&lt;MAX($D$4,INDEX($C$23:$C$154,2+MATCH(0,$V$23:$V$154,1))),V45,IF($C735=MAX($D$4,INDEX($C$23:$C$154,2+MATCH(0,$V$23:$V$154,1))),V$7,MAX(AVERAGEIFS(V732:V734,V732:V734,"&gt;0")/(EXP(U$6*($D735-COUNTIFS(V$713:V735,0))/12)),V$8))))</f>
        <v>0</v>
      </c>
      <c r="W735" s="132">
        <f>(1-$D$5)*IF($C735&lt;$D$4,W45,MAX(AVERAGEIFS(W732:W734,W732:W734,"&gt;0")/(EXP(W$6*(($D735-COUNTIFS(W$713:W735,0))/12))),W$8))+($D$5*IF($C735&lt;$D$4,W45,IF($C735=$D$4,W$7,MAX(AVERAGEIFS(W732:W734,W732:W734,"&gt;0")/(EXP(W$6*($D735-COUNTIFS(W$713:W735,0))/12)),W$8))))</f>
        <v>0</v>
      </c>
      <c r="X735" s="132">
        <f>(1-$D$5)*IF($C735&lt;$D$4,X45,MAX(W735/W$10,X$8))+($D$5*IF($C735&lt;$D$4,X45,IF($C735=$D$4,X$7,MAX(AVERAGEIFS(X732:X734,X732:X734,"&gt;0")/(EXP(W$6*($D735-COUNTIFS(X$713:X735,0))/12)),X$8))))</f>
        <v>0</v>
      </c>
      <c r="Y735" s="132"/>
      <c r="Z735" s="132"/>
    </row>
    <row r="736" spans="2:26" outlineLevel="1">
      <c r="B736" s="159"/>
      <c r="C736" s="160">
        <f t="shared" si="31"/>
        <v>44896</v>
      </c>
      <c r="D736" s="128">
        <f t="shared" si="32"/>
        <v>24</v>
      </c>
      <c r="G736" s="132">
        <f>(1-$D$5)*IF($C736&lt;$D$4,G46,MAX(AVERAGEIFS(G733:G735,G733:G735,"&gt;0")/(EXP(G$6*(($D736-COUNTIFS(G$713:G736,0))/12))),G$8))+($D$5*IF($C736&lt;$D$4,G46,IF($C736=$D$4,G$7,MAX(AVERAGEIFS(G733:G735,G733:G735,"&gt;0")/(EXP(G$6*($D736-COUNTIFS(G$713:G736,0))/12)),G$8))))</f>
        <v>6.1271249999999995</v>
      </c>
      <c r="H736" s="132">
        <f>(1-$D$5)*IF($C736&lt;$D$4,H46,MAX(G736/G$10,H$8))+($D$5*IF($C736&lt;$D$4,H46,IF($C736=$D$4,H$7,MAX(AVERAGEIFS(H733:H735,H733:H735,"&gt;0")/(EXP(G$6*($D736-COUNTIFS(H$713:H736,0))/12)),H$8))))</f>
        <v>4.0847499999999997</v>
      </c>
      <c r="I736" s="132">
        <f>(1-$D$5)*IF($C736&lt;$D$4,I46,MAX(AVERAGEIFS(I733:I735,I733:I735,"&gt;0")/(EXP(I$6*(($D736-COUNTIFS(I$713:I736,0))/12))),I$8))+($D$5*IF($C736&lt;$D$4,I46,IF($C736=$D$4,I$7,MAX(AVERAGEIFS(I733:I735,I733:I735,"&gt;0")/(EXP(I$6*($D736-COUNTIFS(I$713:I736,0))/12)),I$8))))</f>
        <v>0</v>
      </c>
      <c r="J736" s="132">
        <f>(1-$D$5)*IF($C736&lt;$D$4,J46,MAX(I736/I$10,J$8))+($D$5*IF($C736&lt;$D$4,J46,IF($C736=$D$4,J$7,MAX(AVERAGEIFS(J733:J735,J733:J735,"&gt;0")/(EXP(I$6*($D736-COUNTIFS(J$713:J736,0))/12)),J$8))))</f>
        <v>0</v>
      </c>
      <c r="K736" s="132">
        <f>(1-$D$5)*IF($C736&lt;$D$4,K46,MAX(AVERAGEIFS(K733:K735,K733:K735,"&gt;0")/(EXP(K$6*(($D736-COUNTIFS(K$713:K736,0))/12))),K$8))+($D$5*IF($C736&lt;$D$4,K46,IF($C736=$D$4,K$7,MAX(AVERAGEIFS(K733:K735,K733:K735,"&gt;0")/(EXP(K$6*($D736-COUNTIFS(K$713:K736,0))/12)),K$8))))</f>
        <v>0</v>
      </c>
      <c r="L736" s="132">
        <f>(1-$D$5)*IF($C736&lt;$D$4,L46,MAX(K736/K$10,L$8))+($D$5*IF($C736&lt;$D$4,L46,IF($C736=$D$4,L$7,MAX(AVERAGEIFS(L733:L735,L733:L735,"&gt;0")/(EXP(K$6*($D736-COUNTIFS(L$713:L736,0))/12)),L$8))))</f>
        <v>0</v>
      </c>
      <c r="M736" s="181">
        <f>(1-$D$5)*IF($C736&lt;MAX($D$4,INDEX($C$23:$C$154,2+MATCH(0,$M$23:$M$154,1))),M46,MAX(AVERAGEIFS(M733:M735,M733:M735,"&gt;0")/(EXP(M$6*(($D736-COUNTIFS(M$713:M736,0))/12))),M$8))+($D$5*IF($C736&lt;MAX($D$4,INDEX($C$23:$C$154,2+MATCH(0,$M$23:$M$154,1))),M46,IF($C736=MAX($D$4,INDEX($C$23:$C$154,2+MATCH(0,$M$23:$M$154,1))),M$7,MAX(AVERAGEIFS(M733:M735,M733:M735,"&gt;0")/(EXP(M$6*($D736-COUNTIFS(M$713:M736,0))/12)),M$8))))</f>
        <v>0</v>
      </c>
      <c r="N736" s="181">
        <f>(1-$D$5)*IF($C736&lt;MAX($D$4,INDEX($C$23:$C$154,2+MATCH(0,$N$23:$N$154,1))),N46,MAX(M736/M$10,N$8))+($D$5*IF($C736&lt;MAX($D$4,INDEX($C$23:$C$154,2+MATCH(0,$N$23:$N$154,1))),N46,IF($C736=MAX($D$4,INDEX($C$23:$C$154,2+MATCH(0,$N$23:$N$154,1))),N$7,MAX(AVERAGEIFS(N733:N735,N733:N735,"&gt;0")/(EXP(M$6*($D736-COUNTIFS(N$713:N736,0))/12)),N$8))))</f>
        <v>0</v>
      </c>
      <c r="O736" s="181">
        <f>(1-$D$5)*IF($C736&lt;MAX($D$4,INDEX($C$23:$C$154,2+MATCH(0,$O$23:$O$154,1))),O46,MAX(AVERAGEIFS(O733:O735,O733:O735,"&gt;0")/(EXP(O$6*(($D736-COUNTIFS(O$713:O736,0))/12))),O$8))+($D$5*IF($C736&lt;MAX($D$4,INDEX($C$23:$C$154,2+MATCH(0,$O$23:$O$154,1))),O46,IF($C736=MAX($D$4,INDEX($C$23:$C$154,2+MATCH(0,$O$23:$O$154,1))),O$7,MAX(AVERAGEIFS(O733:O735,O733:O735,"&gt;0")/(EXP(O$6*($D736-COUNTIFS(O$713:O736,0))/12)),O$8))))</f>
        <v>0</v>
      </c>
      <c r="P736" s="181">
        <f>(1-$D$5)*IF($C736&lt;MAX($D$4,INDEX($C$23:$C$154,2+MATCH(0,$P$23:$P$154,1))),P46,MAX(O736/O$10,P$8))+($D$5*IF($C736&lt;MAX($D$4,INDEX($C$23:$C$154,2+MATCH(0,$P$23:$P$154,1))),P46,IF($C736=MAX($D$4,INDEX($C$23:$C$154,2+MATCH(0,$P$23:$P$154,1))),P$7,MAX(AVERAGEIFS(P733:P735,P733:P735,"&gt;0")/(EXP(O$6*($D736-COUNTIFS(P$713:P736,0))/12)),P$8))))</f>
        <v>0</v>
      </c>
      <c r="Q736" s="132">
        <f>(1-$D$5)*IF($C736&lt;$D$4,Q46,MAX(AVERAGEIFS(Q733:Q735,Q733:Q735,"&gt;0")/(EXP(Q$6*(($D736-COUNTIFS(Q$713:Q736,0))/12))),Q$8))+($D$5*IF($C736&lt;$D$4,Q46,IF($C736=$D$4,Q$7,MAX(AVERAGEIFS(Q733:Q735,Q733:Q735,"&gt;0")/(EXP(Q$6*($D736-COUNTIFS(Q$713:Q736,0))/12)),Q$8))))</f>
        <v>0</v>
      </c>
      <c r="R736" s="132">
        <f>(1-$D$5)*IF($C736&lt;$D$4,R46,MAX(Q736/Q$10,R$8))+($D$5*IF($C736&lt;$D$4,R46,IF($C736=$D$4,R$7,MAX(AVERAGEIFS(R733:R735,R733:R735,"&gt;0")/(EXP(Q$6*($D736-COUNTIFS(R$713:R736,0))/12)),R$8))))</f>
        <v>0</v>
      </c>
      <c r="S736" s="132">
        <f>(1-$D$5)*IF($C736&lt;$D$4,S46,MAX(AVERAGEIFS(S733:S735,S733:S735,"&gt;0")/(EXP(S$6*(($D736-COUNTIFS(S$713:S736,0))/12))),S$8))+($D$5*IF($C736&lt;$D$4,S46,IF($C736=$D$4,S$7,MAX(AVERAGEIFS(S733:S735,S733:S735,"&gt;0")/(EXP(S$6*($D736-COUNTIFS(S$713:S736,0))/12)),S$8))))</f>
        <v>0</v>
      </c>
      <c r="T736" s="132">
        <f>(1-$D$5)*IF($C736&lt;$D$4,T46,MAX(S736/S$10,T$8))+($D$5*IF($C736&lt;$D$4,T46,IF($C736=$D$4,T$7,MAX(AVERAGEIFS(T733:T735,T733:T735,"&gt;0")/(EXP(S$6*($D736-COUNTIFS(T$713:T736,0))/12)),T$8))))</f>
        <v>0</v>
      </c>
      <c r="U736" s="181">
        <f>(1-$D$5)*IF($C736&lt;MAX($D$4,INDEX($C$23:$C$154,2+MATCH(0,$U$23:$U$154,1))),U46,MAX(AVERAGEIFS(U733:U735,U733:U735,"&gt;0")/(EXP(U$6*(($D736-COUNTIFS(U$713:U736,0))/12))),U$8))+($D$5*IF($C736&lt;MAX($D$4,INDEX($C$23:$C$154,2+MATCH(0,$U$23:$U$154,1))),U46,IF($C736=MAX($D$4,INDEX($C$23:$C$154,2+MATCH(0,$U$23:$U$154,1))),U$7,MAX(AVERAGEIFS(U733:U735,U733:U735,"&gt;0")/(EXP(U$6*($D736-COUNTIFS(U$713:U736,0))/12)),U$8))))</f>
        <v>0</v>
      </c>
      <c r="V736" s="181">
        <f>(1-$D$5)*IF($C736&lt;MAX($D$4,INDEX($C$23:$C$154,2+MATCH(0,$V$23:$V$154,1))),V46,MAX(U736/U$10,V$8))+($D$5*IF($C736&lt;MAX($D$4,INDEX($C$23:$C$154,2+MATCH(0,$V$23:$V$154,1))),V46,IF($C736=MAX($D$4,INDEX($C$23:$C$154,2+MATCH(0,$V$23:$V$154,1))),V$7,MAX(AVERAGEIFS(V733:V735,V733:V735,"&gt;0")/(EXP(U$6*($D736-COUNTIFS(V$713:V736,0))/12)),V$8))))</f>
        <v>0</v>
      </c>
      <c r="W736" s="132">
        <f>(1-$D$5)*IF($C736&lt;$D$4,W46,MAX(AVERAGEIFS(W733:W735,W733:W735,"&gt;0")/(EXP(W$6*(($D736-COUNTIFS(W$713:W736,0))/12))),W$8))+($D$5*IF($C736&lt;$D$4,W46,IF($C736=$D$4,W$7,MAX(AVERAGEIFS(W733:W735,W733:W735,"&gt;0")/(EXP(W$6*($D736-COUNTIFS(W$713:W736,0))/12)),W$8))))</f>
        <v>0</v>
      </c>
      <c r="X736" s="132">
        <f>(1-$D$5)*IF($C736&lt;$D$4,X46,MAX(W736/W$10,X$8))+($D$5*IF($C736&lt;$D$4,X46,IF($C736=$D$4,X$7,MAX(AVERAGEIFS(X733:X735,X733:X735,"&gt;0")/(EXP(W$6*($D736-COUNTIFS(X$713:X736,0))/12)),X$8))))</f>
        <v>0</v>
      </c>
      <c r="Y736" s="132"/>
      <c r="Z736" s="132"/>
    </row>
    <row r="737" spans="2:26" outlineLevel="1">
      <c r="B737" s="159"/>
      <c r="C737" s="160">
        <f t="shared" si="31"/>
        <v>44927</v>
      </c>
      <c r="D737" s="128">
        <f t="shared" si="32"/>
        <v>25</v>
      </c>
      <c r="G737" s="132">
        <f>(1-$D$5)*IF($C737&lt;$D$4,G47,MAX(AVERAGEIFS(G734:G736,G734:G736,"&gt;0")/(EXP(G$6*(($D737-COUNTIFS(G$713:G737,0))/12))),G$8))+($D$5*IF($C737&lt;$D$4,G47,IF($C737=$D$4,G$7,MAX(AVERAGEIFS(G734:G736,G734:G736,"&gt;0")/(EXP(G$6*($D737-COUNTIFS(G$713:G737,0))/12)),G$8))))</f>
        <v>2.4788076923076923</v>
      </c>
      <c r="H737" s="132">
        <f>(1-$D$5)*IF($C737&lt;$D$4,H47,MAX(G737/G$10,H$8))+($D$5*IF($C737&lt;$D$4,H47,IF($C737=$D$4,H$7,MAX(AVERAGEIFS(H734:H736,H734:H736,"&gt;0")/(EXP(G$6*($D737-COUNTIFS(H$713:H737,0))/12)),H$8))))</f>
        <v>1.6525384615384615</v>
      </c>
      <c r="I737" s="132">
        <f>(1-$D$5)*IF($C737&lt;$D$4,I47,MAX(AVERAGEIFS(I734:I736,I734:I736,"&gt;0")/(EXP(I$6*(($D737-COUNTIFS(I$713:I737,0))/12))),I$8))+($D$5*IF($C737&lt;$D$4,I47,IF($C737=$D$4,I$7,MAX(AVERAGEIFS(I734:I736,I734:I736,"&gt;0")/(EXP(I$6*($D737-COUNTIFS(I$713:I737,0))/12)),I$8))))</f>
        <v>7.2141999999999999</v>
      </c>
      <c r="J737" s="132">
        <f>(1-$D$5)*IF($C737&lt;$D$4,J47,MAX(I737/I$10,J$8))+($D$5*IF($C737&lt;$D$4,J47,IF($C737=$D$4,J$7,MAX(AVERAGEIFS(J734:J736,J734:J736,"&gt;0")/(EXP(I$6*($D737-COUNTIFS(J$713:J737,0))/12)),J$8))))</f>
        <v>4.8094666666666663</v>
      </c>
      <c r="K737" s="132">
        <f>(1-$D$5)*IF($C737&lt;$D$4,K47,MAX(AVERAGEIFS(K734:K736,K734:K736,"&gt;0")/(EXP(K$6*(($D737-COUNTIFS(K$713:K737,0))/12))),K$8))+($D$5*IF($C737&lt;$D$4,K47,IF($C737=$D$4,K$7,MAX(AVERAGEIFS(K734:K736,K734:K736,"&gt;0")/(EXP(K$6*($D737-COUNTIFS(K$713:K737,0))/12)),K$8))))</f>
        <v>0</v>
      </c>
      <c r="L737" s="132">
        <f>(1-$D$5)*IF($C737&lt;$D$4,L47,MAX(K737/K$10,L$8))+($D$5*IF($C737&lt;$D$4,L47,IF($C737=$D$4,L$7,MAX(AVERAGEIFS(L734:L736,L734:L736,"&gt;0")/(EXP(K$6*($D737-COUNTIFS(L$713:L737,0))/12)),L$8))))</f>
        <v>0</v>
      </c>
      <c r="M737" s="181">
        <f>(1-$D$5)*IF($C737&lt;MAX($D$4,INDEX($C$23:$C$154,2+MATCH(0,$M$23:$M$154,1))),M47,MAX(AVERAGEIFS(M734:M736,M734:M736,"&gt;0")/(EXP(M$6*(($D737-COUNTIFS(M$713:M737,0))/12))),M$8))+($D$5*IF($C737&lt;MAX($D$4,INDEX($C$23:$C$154,2+MATCH(0,$M$23:$M$154,1))),M47,IF($C737=MAX($D$4,INDEX($C$23:$C$154,2+MATCH(0,$M$23:$M$154,1))),M$7,MAX(AVERAGEIFS(M734:M736,M734:M736,"&gt;0")/(EXP(M$6*($D737-COUNTIFS(M$713:M737,0))/12)),M$8))))</f>
        <v>0</v>
      </c>
      <c r="N737" s="181">
        <f>(1-$D$5)*IF($C737&lt;MAX($D$4,INDEX($C$23:$C$154,2+MATCH(0,$N$23:$N$154,1))),N47,MAX(M737/M$10,N$8))+($D$5*IF($C737&lt;MAX($D$4,INDEX($C$23:$C$154,2+MATCH(0,$N$23:$N$154,1))),N47,IF($C737=MAX($D$4,INDEX($C$23:$C$154,2+MATCH(0,$N$23:$N$154,1))),N$7,MAX(AVERAGEIFS(N734:N736,N734:N736,"&gt;0")/(EXP(M$6*($D737-COUNTIFS(N$713:N737,0))/12)),N$8))))</f>
        <v>0</v>
      </c>
      <c r="O737" s="181">
        <f>(1-$D$5)*IF($C737&lt;MAX($D$4,INDEX($C$23:$C$154,2+MATCH(0,$O$23:$O$154,1))),O47,MAX(AVERAGEIFS(O734:O736,O734:O736,"&gt;0")/(EXP(O$6*(($D737-COUNTIFS(O$713:O737,0))/12))),O$8))+($D$5*IF($C737&lt;MAX($D$4,INDEX($C$23:$C$154,2+MATCH(0,$O$23:$O$154,1))),O47,IF($C737=MAX($D$4,INDEX($C$23:$C$154,2+MATCH(0,$O$23:$O$154,1))),O$7,MAX(AVERAGEIFS(O734:O736,O734:O736,"&gt;0")/(EXP(O$6*($D737-COUNTIFS(O$713:O737,0))/12)),O$8))))</f>
        <v>0</v>
      </c>
      <c r="P737" s="181">
        <f>(1-$D$5)*IF($C737&lt;MAX($D$4,INDEX($C$23:$C$154,2+MATCH(0,$P$23:$P$154,1))),P47,MAX(O737/O$10,P$8))+($D$5*IF($C737&lt;MAX($D$4,INDEX($C$23:$C$154,2+MATCH(0,$P$23:$P$154,1))),P47,IF($C737=MAX($D$4,INDEX($C$23:$C$154,2+MATCH(0,$P$23:$P$154,1))),P$7,MAX(AVERAGEIFS(P734:P736,P734:P736,"&gt;0")/(EXP(O$6*($D737-COUNTIFS(P$713:P737,0))/12)),P$8))))</f>
        <v>0</v>
      </c>
      <c r="Q737" s="132">
        <f>(1-$D$5)*IF($C737&lt;$D$4,Q47,MAX(AVERAGEIFS(Q734:Q736,Q734:Q736,"&gt;0")/(EXP(Q$6*(($D737-COUNTIFS(Q$713:Q737,0))/12))),Q$8))+($D$5*IF($C737&lt;$D$4,Q47,IF($C737=$D$4,Q$7,MAX(AVERAGEIFS(Q734:Q736,Q734:Q736,"&gt;0")/(EXP(Q$6*($D737-COUNTIFS(Q$713:Q737,0))/12)),Q$8))))</f>
        <v>0</v>
      </c>
      <c r="R737" s="132">
        <f>(1-$D$5)*IF($C737&lt;$D$4,R47,MAX(Q737/Q$10,R$8))+($D$5*IF($C737&lt;$D$4,R47,IF($C737=$D$4,R$7,MAX(AVERAGEIFS(R734:R736,R734:R736,"&gt;0")/(EXP(Q$6*($D737-COUNTIFS(R$713:R737,0))/12)),R$8))))</f>
        <v>0</v>
      </c>
      <c r="S737" s="132">
        <f>(1-$D$5)*IF($C737&lt;$D$4,S47,MAX(AVERAGEIFS(S734:S736,S734:S736,"&gt;0")/(EXP(S$6*(($D737-COUNTIFS(S$713:S737,0))/12))),S$8))+($D$5*IF($C737&lt;$D$4,S47,IF($C737=$D$4,S$7,MAX(AVERAGEIFS(S734:S736,S734:S736,"&gt;0")/(EXP(S$6*($D737-COUNTIFS(S$713:S737,0))/12)),S$8))))</f>
        <v>6.4927799999999998</v>
      </c>
      <c r="T737" s="132">
        <f>(1-$D$5)*IF($C737&lt;$D$4,T47,MAX(S737/S$10,T$8))+($D$5*IF($C737&lt;$D$4,T47,IF($C737=$D$4,T$7,MAX(AVERAGEIFS(T734:T736,T734:T736,"&gt;0")/(EXP(S$6*($D737-COUNTIFS(T$713:T737,0))/12)),T$8))))</f>
        <v>3.2463899999999999</v>
      </c>
      <c r="U737" s="181">
        <f>(1-$D$5)*IF($C737&lt;MAX($D$4,INDEX($C$23:$C$154,2+MATCH(0,$U$23:$U$154,1))),U47,MAX(AVERAGEIFS(U734:U736,U734:U736,"&gt;0")/(EXP(U$6*(($D737-COUNTIFS(U$713:U737,0))/12))),U$8))+($D$5*IF($C737&lt;MAX($D$4,INDEX($C$23:$C$154,2+MATCH(0,$U$23:$U$154,1))),U47,IF($C737=MAX($D$4,INDEX($C$23:$C$154,2+MATCH(0,$U$23:$U$154,1))),U$7,MAX(AVERAGEIFS(U734:U736,U734:U736,"&gt;0")/(EXP(U$6*($D737-COUNTIFS(U$713:U737,0))/12)),U$8))))</f>
        <v>0</v>
      </c>
      <c r="V737" s="181">
        <f>(1-$D$5)*IF($C737&lt;MAX($D$4,INDEX($C$23:$C$154,2+MATCH(0,$V$23:$V$154,1))),V47,MAX(U737/U$10,V$8))+($D$5*IF($C737&lt;MAX($D$4,INDEX($C$23:$C$154,2+MATCH(0,$V$23:$V$154,1))),V47,IF($C737=MAX($D$4,INDEX($C$23:$C$154,2+MATCH(0,$V$23:$V$154,1))),V$7,MAX(AVERAGEIFS(V734:V736,V734:V736,"&gt;0")/(EXP(U$6*($D737-COUNTIFS(V$713:V737,0))/12)),V$8))))</f>
        <v>0</v>
      </c>
      <c r="W737" s="132">
        <f>(1-$D$5)*IF($C737&lt;$D$4,W47,MAX(AVERAGEIFS(W734:W736,W734:W736,"&gt;0")/(EXP(W$6*(($D737-COUNTIFS(W$713:W737,0))/12))),W$8))+($D$5*IF($C737&lt;$D$4,W47,IF($C737=$D$4,W$7,MAX(AVERAGEIFS(W734:W736,W734:W736,"&gt;0")/(EXP(W$6*($D737-COUNTIFS(W$713:W737,0))/12)),W$8))))</f>
        <v>0</v>
      </c>
      <c r="X737" s="132">
        <f>(1-$D$5)*IF($C737&lt;$D$4,X47,MAX(W737/W$10,X$8))+($D$5*IF($C737&lt;$D$4,X47,IF($C737=$D$4,X$7,MAX(AVERAGEIFS(X734:X736,X734:X736,"&gt;0")/(EXP(W$6*($D737-COUNTIFS(X$713:X737,0))/12)),X$8))))</f>
        <v>0</v>
      </c>
      <c r="Y737" s="132"/>
      <c r="Z737" s="132"/>
    </row>
    <row r="738" spans="2:26" outlineLevel="1">
      <c r="B738" s="159"/>
      <c r="C738" s="160">
        <f t="shared" si="31"/>
        <v>44958</v>
      </c>
      <c r="D738" s="128">
        <f t="shared" si="32"/>
        <v>26</v>
      </c>
      <c r="G738" s="132">
        <f>(1-$D$5)*IF($C738&lt;$D$4,G48,MAX(AVERAGEIFS(G735:G737,G735:G737,"&gt;0")/(EXP(G$6*(($D738-COUNTIFS(G$713:G738,0))/12))),G$8))+($D$5*IF($C738&lt;$D$4,G48,IF($C738=$D$4,G$7,MAX(AVERAGEIFS(G735:G737,G735:G737,"&gt;0")/(EXP(G$6*($D738-COUNTIFS(G$713:G738,0))/12)),G$8))))</f>
        <v>2.507625</v>
      </c>
      <c r="H738" s="132">
        <f>(1-$D$5)*IF($C738&lt;$D$4,H48,MAX(G738/G$10,H$8))+($D$5*IF($C738&lt;$D$4,H48,IF($C738=$D$4,H$7,MAX(AVERAGEIFS(H735:H737,H735:H737,"&gt;0")/(EXP(G$6*($D738-COUNTIFS(H$713:H738,0))/12)),H$8))))</f>
        <v>1.6717499999999998</v>
      </c>
      <c r="I738" s="132">
        <f>(1-$D$5)*IF($C738&lt;$D$4,I48,MAX(AVERAGEIFS(I735:I737,I735:I737,"&gt;0")/(EXP(I$6*(($D738-COUNTIFS(I$713:I738,0))/12))),I$8))+($D$5*IF($C738&lt;$D$4,I48,IF($C738=$D$4,I$7,MAX(AVERAGEIFS(I735:I737,I735:I737,"&gt;0")/(EXP(I$6*($D738-COUNTIFS(I$713:I738,0))/12)),I$8))))</f>
        <v>7.3550999999999984</v>
      </c>
      <c r="J738" s="132">
        <f>(1-$D$5)*IF($C738&lt;$D$4,J48,MAX(I738/I$10,J$8))+($D$5*IF($C738&lt;$D$4,J48,IF($C738=$D$4,J$7,MAX(AVERAGEIFS(J735:J737,J735:J737,"&gt;0")/(EXP(I$6*($D738-COUNTIFS(J$713:J738,0))/12)),J$8))))</f>
        <v>4.9033999999999986</v>
      </c>
      <c r="K738" s="132">
        <f>(1-$D$5)*IF($C738&lt;$D$4,K48,MAX(AVERAGEIFS(K735:K737,K735:K737,"&gt;0")/(EXP(K$6*(($D738-COUNTIFS(K$713:K738,0))/12))),K$8))+($D$5*IF($C738&lt;$D$4,K48,IF($C738=$D$4,K$7,MAX(AVERAGEIFS(K735:K737,K735:K737,"&gt;0")/(EXP(K$6*($D738-COUNTIFS(K$713:K738,0))/12)),K$8))))</f>
        <v>0</v>
      </c>
      <c r="L738" s="132">
        <f>(1-$D$5)*IF($C738&lt;$D$4,L48,MAX(K738/K$10,L$8))+($D$5*IF($C738&lt;$D$4,L48,IF($C738=$D$4,L$7,MAX(AVERAGEIFS(L735:L737,L735:L737,"&gt;0")/(EXP(K$6*($D738-COUNTIFS(L$713:L738,0))/12)),L$8))))</f>
        <v>0</v>
      </c>
      <c r="M738" s="181">
        <f>(1-$D$5)*IF($C738&lt;MAX($D$4,INDEX($C$23:$C$154,2+MATCH(0,$M$23:$M$154,1))),M48,MAX(AVERAGEIFS(M735:M737,M735:M737,"&gt;0")/(EXP(M$6*(($D738-COUNTIFS(M$713:M738,0))/12))),M$8))+($D$5*IF($C738&lt;MAX($D$4,INDEX($C$23:$C$154,2+MATCH(0,$M$23:$M$154,1))),M48,IF($C738=MAX($D$4,INDEX($C$23:$C$154,2+MATCH(0,$M$23:$M$154,1))),M$7,MAX(AVERAGEIFS(M735:M737,M735:M737,"&gt;0")/(EXP(M$6*($D738-COUNTIFS(M$713:M738,0))/12)),M$8))))</f>
        <v>0</v>
      </c>
      <c r="N738" s="181">
        <f>(1-$D$5)*IF($C738&lt;MAX($D$4,INDEX($C$23:$C$154,2+MATCH(0,$N$23:$N$154,1))),N48,MAX(M738/M$10,N$8))+($D$5*IF($C738&lt;MAX($D$4,INDEX($C$23:$C$154,2+MATCH(0,$N$23:$N$154,1))),N48,IF($C738=MAX($D$4,INDEX($C$23:$C$154,2+MATCH(0,$N$23:$N$154,1))),N$7,MAX(AVERAGEIFS(N735:N737,N735:N737,"&gt;0")/(EXP(M$6*($D738-COUNTIFS(N$713:N738,0))/12)),N$8))))</f>
        <v>0</v>
      </c>
      <c r="O738" s="181">
        <f>(1-$D$5)*IF($C738&lt;MAX($D$4,INDEX($C$23:$C$154,2+MATCH(0,$O$23:$O$154,1))),O48,MAX(AVERAGEIFS(O735:O737,O735:O737,"&gt;0")/(EXP(O$6*(($D738-COUNTIFS(O$713:O738,0))/12))),O$8))+($D$5*IF($C738&lt;MAX($D$4,INDEX($C$23:$C$154,2+MATCH(0,$O$23:$O$154,1))),O48,IF($C738=MAX($D$4,INDEX($C$23:$C$154,2+MATCH(0,$O$23:$O$154,1))),O$7,MAX(AVERAGEIFS(O735:O737,O735:O737,"&gt;0")/(EXP(O$6*($D738-COUNTIFS(O$713:O738,0))/12)),O$8))))</f>
        <v>0</v>
      </c>
      <c r="P738" s="181">
        <f>(1-$D$5)*IF($C738&lt;MAX($D$4,INDEX($C$23:$C$154,2+MATCH(0,$P$23:$P$154,1))),P48,MAX(O738/O$10,P$8))+($D$5*IF($C738&lt;MAX($D$4,INDEX($C$23:$C$154,2+MATCH(0,$P$23:$P$154,1))),P48,IF($C738=MAX($D$4,INDEX($C$23:$C$154,2+MATCH(0,$P$23:$P$154,1))),P$7,MAX(AVERAGEIFS(P735:P737,P735:P737,"&gt;0")/(EXP(O$6*($D738-COUNTIFS(P$713:P738,0))/12)),P$8))))</f>
        <v>0</v>
      </c>
      <c r="Q738" s="132">
        <f>(1-$D$5)*IF($C738&lt;$D$4,Q48,MAX(AVERAGEIFS(Q735:Q737,Q735:Q737,"&gt;0")/(EXP(Q$6*(($D738-COUNTIFS(Q$713:Q738,0))/12))),Q$8))+($D$5*IF($C738&lt;$D$4,Q48,IF($C738=$D$4,Q$7,MAX(AVERAGEIFS(Q735:Q737,Q735:Q737,"&gt;0")/(EXP(Q$6*($D738-COUNTIFS(Q$713:Q738,0))/12)),Q$8))))</f>
        <v>0</v>
      </c>
      <c r="R738" s="132">
        <f>(1-$D$5)*IF($C738&lt;$D$4,R48,MAX(Q738/Q$10,R$8))+($D$5*IF($C738&lt;$D$4,R48,IF($C738=$D$4,R$7,MAX(AVERAGEIFS(R735:R737,R735:R737,"&gt;0")/(EXP(Q$6*($D738-COUNTIFS(R$713:R738,0))/12)),R$8))))</f>
        <v>0</v>
      </c>
      <c r="S738" s="132">
        <f>(1-$D$5)*IF($C738&lt;$D$4,S48,MAX(AVERAGEIFS(S735:S737,S735:S737,"&gt;0")/(EXP(S$6*(($D738-COUNTIFS(S$713:S738,0))/12))),S$8))+($D$5*IF($C738&lt;$D$4,S48,IF($C738=$D$4,S$7,MAX(AVERAGEIFS(S735:S737,S735:S737,"&gt;0")/(EXP(S$6*($D738-COUNTIFS(S$713:S738,0))/12)),S$8))))</f>
        <v>6.6195899999999988</v>
      </c>
      <c r="T738" s="132">
        <f>(1-$D$5)*IF($C738&lt;$D$4,T48,MAX(S738/S$10,T$8))+($D$5*IF($C738&lt;$D$4,T48,IF($C738=$D$4,T$7,MAX(AVERAGEIFS(T735:T737,T735:T737,"&gt;0")/(EXP(S$6*($D738-COUNTIFS(T$713:T738,0))/12)),T$8))))</f>
        <v>3.3097949999999994</v>
      </c>
      <c r="U738" s="181">
        <f>(1-$D$5)*IF($C738&lt;MAX($D$4,INDEX($C$23:$C$154,2+MATCH(0,$U$23:$U$154,1))),U48,MAX(AVERAGEIFS(U735:U737,U735:U737,"&gt;0")/(EXP(U$6*(($D738-COUNTIFS(U$713:U738,0))/12))),U$8))+($D$5*IF($C738&lt;MAX($D$4,INDEX($C$23:$C$154,2+MATCH(0,$U$23:$U$154,1))),U48,IF($C738=MAX($D$4,INDEX($C$23:$C$154,2+MATCH(0,$U$23:$U$154,1))),U$7,MAX(AVERAGEIFS(U735:U737,U735:U737,"&gt;0")/(EXP(U$6*($D738-COUNTIFS(U$713:U738,0))/12)),U$8))))</f>
        <v>0</v>
      </c>
      <c r="V738" s="181">
        <f>(1-$D$5)*IF($C738&lt;MAX($D$4,INDEX($C$23:$C$154,2+MATCH(0,$V$23:$V$154,1))),V48,MAX(U738/U$10,V$8))+($D$5*IF($C738&lt;MAX($D$4,INDEX($C$23:$C$154,2+MATCH(0,$V$23:$V$154,1))),V48,IF($C738=MAX($D$4,INDEX($C$23:$C$154,2+MATCH(0,$V$23:$V$154,1))),V$7,MAX(AVERAGEIFS(V735:V737,V735:V737,"&gt;0")/(EXP(U$6*($D738-COUNTIFS(V$713:V738,0))/12)),V$8))))</f>
        <v>0</v>
      </c>
      <c r="W738" s="132">
        <f>(1-$D$5)*IF($C738&lt;$D$4,W48,MAX(AVERAGEIFS(W735:W737,W735:W737,"&gt;0")/(EXP(W$6*(($D738-COUNTIFS(W$713:W738,0))/12))),W$8))+($D$5*IF($C738&lt;$D$4,W48,IF($C738=$D$4,W$7,MAX(AVERAGEIFS(W735:W737,W735:W737,"&gt;0")/(EXP(W$6*($D738-COUNTIFS(W$713:W738,0))/12)),W$8))))</f>
        <v>0</v>
      </c>
      <c r="X738" s="132">
        <f>(1-$D$5)*IF($C738&lt;$D$4,X48,MAX(W738/W$10,X$8))+($D$5*IF($C738&lt;$D$4,X48,IF($C738=$D$4,X$7,MAX(AVERAGEIFS(X735:X737,X735:X737,"&gt;0")/(EXP(W$6*($D738-COUNTIFS(X$713:X738,0))/12)),X$8))))</f>
        <v>0</v>
      </c>
      <c r="Y738" s="132"/>
      <c r="Z738" s="132"/>
    </row>
    <row r="739" spans="2:26" outlineLevel="1">
      <c r="B739" s="159"/>
      <c r="C739" s="160">
        <f t="shared" si="31"/>
        <v>44986</v>
      </c>
      <c r="D739" s="128">
        <f t="shared" si="32"/>
        <v>27</v>
      </c>
      <c r="G739" s="132">
        <f>(1-$D$5)*IF($C739&lt;$D$4,G49,MAX(AVERAGEIFS(G736:G738,G736:G738,"&gt;0")/(EXP(G$6*(($D739-COUNTIFS(G$713:G739,0))/12))),G$8))+($D$5*IF($C739&lt;$D$4,G49,IF($C739=$D$4,G$7,MAX(AVERAGEIFS(G736:G738,G736:G738,"&gt;0")/(EXP(G$6*($D739-COUNTIFS(G$713:G739,0))/12)),G$8))))</f>
        <v>2.7864000000000004</v>
      </c>
      <c r="H739" s="132">
        <f>(1-$D$5)*IF($C739&lt;$D$4,H49,MAX(G739/G$10,H$8))+($D$5*IF($C739&lt;$D$4,H49,IF($C739=$D$4,H$7,MAX(AVERAGEIFS(H736:H738,H736:H738,"&gt;0")/(EXP(G$6*($D739-COUNTIFS(H$713:H739,0))/12)),H$8))))</f>
        <v>1.8576000000000001</v>
      </c>
      <c r="I739" s="132">
        <f>(1-$D$5)*IF($C739&lt;$D$4,I49,MAX(AVERAGEIFS(I736:I738,I736:I738,"&gt;0")/(EXP(I$6*(($D739-COUNTIFS(I$713:I739,0))/12))),I$8))+($D$5*IF($C739&lt;$D$4,I49,IF($C739=$D$4,I$7,MAX(AVERAGEIFS(I736:I738,I736:I738,"&gt;0")/(EXP(I$6*($D739-COUNTIFS(I$713:I739,0))/12)),I$8))))</f>
        <v>8.0465</v>
      </c>
      <c r="J739" s="132">
        <f>(1-$D$5)*IF($C739&lt;$D$4,J49,MAX(I739/I$10,J$8))+($D$5*IF($C739&lt;$D$4,J49,IF($C739=$D$4,J$7,MAX(AVERAGEIFS(J736:J738,J736:J738,"&gt;0")/(EXP(I$6*($D739-COUNTIFS(J$713:J739,0))/12)),J$8))))</f>
        <v>5.3643333333333336</v>
      </c>
      <c r="K739" s="132">
        <f>(1-$D$5)*IF($C739&lt;$D$4,K49,MAX(AVERAGEIFS(K736:K738,K736:K738,"&gt;0")/(EXP(K$6*(($D739-COUNTIFS(K$713:K739,0))/12))),K$8))+($D$5*IF($C739&lt;$D$4,K49,IF($C739=$D$4,K$7,MAX(AVERAGEIFS(K736:K738,K736:K738,"&gt;0")/(EXP(K$6*($D739-COUNTIFS(K$713:K739,0))/12)),K$8))))</f>
        <v>0</v>
      </c>
      <c r="L739" s="132">
        <f>(1-$D$5)*IF($C739&lt;$D$4,L49,MAX(K739/K$10,L$8))+($D$5*IF($C739&lt;$D$4,L49,IF($C739=$D$4,L$7,MAX(AVERAGEIFS(L736:L738,L736:L738,"&gt;0")/(EXP(K$6*($D739-COUNTIFS(L$713:L739,0))/12)),L$8))))</f>
        <v>0</v>
      </c>
      <c r="M739" s="181">
        <f>(1-$D$5)*IF($C739&lt;MAX($D$4,INDEX($C$23:$C$154,2+MATCH(0,$M$23:$M$154,1))),M49,MAX(AVERAGEIFS(M736:M738,M736:M738,"&gt;0")/(EXP(M$6*(($D739-COUNTIFS(M$713:M739,0))/12))),M$8))+($D$5*IF($C739&lt;MAX($D$4,INDEX($C$23:$C$154,2+MATCH(0,$M$23:$M$154,1))),M49,IF($C739=MAX($D$4,INDEX($C$23:$C$154,2+MATCH(0,$M$23:$M$154,1))),M$7,MAX(AVERAGEIFS(M736:M738,M736:M738,"&gt;0")/(EXP(M$6*($D739-COUNTIFS(M$713:M739,0))/12)),M$8))))</f>
        <v>0</v>
      </c>
      <c r="N739" s="181">
        <f>(1-$D$5)*IF($C739&lt;MAX($D$4,INDEX($C$23:$C$154,2+MATCH(0,$N$23:$N$154,1))),N49,MAX(M739/M$10,N$8))+($D$5*IF($C739&lt;MAX($D$4,INDEX($C$23:$C$154,2+MATCH(0,$N$23:$N$154,1))),N49,IF($C739=MAX($D$4,INDEX($C$23:$C$154,2+MATCH(0,$N$23:$N$154,1))),N$7,MAX(AVERAGEIFS(N736:N738,N736:N738,"&gt;0")/(EXP(M$6*($D739-COUNTIFS(N$713:N739,0))/12)),N$8))))</f>
        <v>0</v>
      </c>
      <c r="O739" s="181">
        <f>(1-$D$5)*IF($C739&lt;MAX($D$4,INDEX($C$23:$C$154,2+MATCH(0,$O$23:$O$154,1))),O49,MAX(AVERAGEIFS(O736:O738,O736:O738,"&gt;0")/(EXP(O$6*(($D739-COUNTIFS(O$713:O739,0))/12))),O$8))+($D$5*IF($C739&lt;MAX($D$4,INDEX($C$23:$C$154,2+MATCH(0,$O$23:$O$154,1))),O49,IF($C739=MAX($D$4,INDEX($C$23:$C$154,2+MATCH(0,$O$23:$O$154,1))),O$7,MAX(AVERAGEIFS(O736:O738,O736:O738,"&gt;0")/(EXP(O$6*($D739-COUNTIFS(O$713:O739,0))/12)),O$8))))</f>
        <v>0</v>
      </c>
      <c r="P739" s="181">
        <f>(1-$D$5)*IF($C739&lt;MAX($D$4,INDEX($C$23:$C$154,2+MATCH(0,$P$23:$P$154,1))),P49,MAX(O739/O$10,P$8))+($D$5*IF($C739&lt;MAX($D$4,INDEX($C$23:$C$154,2+MATCH(0,$P$23:$P$154,1))),P49,IF($C739=MAX($D$4,INDEX($C$23:$C$154,2+MATCH(0,$P$23:$P$154,1))),P$7,MAX(AVERAGEIFS(P736:P738,P736:P738,"&gt;0")/(EXP(O$6*($D739-COUNTIFS(P$713:P739,0))/12)),P$8))))</f>
        <v>0</v>
      </c>
      <c r="Q739" s="132">
        <f>(1-$D$5)*IF($C739&lt;$D$4,Q49,MAX(AVERAGEIFS(Q736:Q738,Q736:Q738,"&gt;0")/(EXP(Q$6*(($D739-COUNTIFS(Q$713:Q739,0))/12))),Q$8))+($D$5*IF($C739&lt;$D$4,Q49,IF($C739=$D$4,Q$7,MAX(AVERAGEIFS(Q736:Q738,Q736:Q738,"&gt;0")/(EXP(Q$6*($D739-COUNTIFS(Q$713:Q739,0))/12)),Q$8))))</f>
        <v>0</v>
      </c>
      <c r="R739" s="132">
        <f>(1-$D$5)*IF($C739&lt;$D$4,R49,MAX(Q739/Q$10,R$8))+($D$5*IF($C739&lt;$D$4,R49,IF($C739=$D$4,R$7,MAX(AVERAGEIFS(R736:R738,R736:R738,"&gt;0")/(EXP(Q$6*($D739-COUNTIFS(R$713:R739,0))/12)),R$8))))</f>
        <v>0</v>
      </c>
      <c r="S739" s="132">
        <f>(1-$D$5)*IF($C739&lt;$D$4,S49,MAX(AVERAGEIFS(S736:S738,S736:S738,"&gt;0")/(EXP(S$6*(($D739-COUNTIFS(S$713:S739,0))/12))),S$8))+($D$5*IF($C739&lt;$D$4,S49,IF($C739=$D$4,S$7,MAX(AVERAGEIFS(S736:S738,S736:S738,"&gt;0")/(EXP(S$6*($D739-COUNTIFS(S$713:S739,0))/12)),S$8))))</f>
        <v>7.2418500000000003</v>
      </c>
      <c r="T739" s="132">
        <f>(1-$D$5)*IF($C739&lt;$D$4,T49,MAX(S739/S$10,T$8))+($D$5*IF($C739&lt;$D$4,T49,IF($C739=$D$4,T$7,MAX(AVERAGEIFS(T736:T738,T736:T738,"&gt;0")/(EXP(S$6*($D739-COUNTIFS(T$713:T739,0))/12)),T$8))))</f>
        <v>3.6209250000000002</v>
      </c>
      <c r="U739" s="181">
        <f>(1-$D$5)*IF($C739&lt;MAX($D$4,INDEX($C$23:$C$154,2+MATCH(0,$U$23:$U$154,1))),U49,MAX(AVERAGEIFS(U736:U738,U736:U738,"&gt;0")/(EXP(U$6*(($D739-COUNTIFS(U$713:U739,0))/12))),U$8))+($D$5*IF($C739&lt;MAX($D$4,INDEX($C$23:$C$154,2+MATCH(0,$U$23:$U$154,1))),U49,IF($C739=MAX($D$4,INDEX($C$23:$C$154,2+MATCH(0,$U$23:$U$154,1))),U$7,MAX(AVERAGEIFS(U736:U738,U736:U738,"&gt;0")/(EXP(U$6*($D739-COUNTIFS(U$713:U739,0))/12)),U$8))))</f>
        <v>0</v>
      </c>
      <c r="V739" s="181">
        <f>(1-$D$5)*IF($C739&lt;MAX($D$4,INDEX($C$23:$C$154,2+MATCH(0,$V$23:$V$154,1))),V49,MAX(U739/U$10,V$8))+($D$5*IF($C739&lt;MAX($D$4,INDEX($C$23:$C$154,2+MATCH(0,$V$23:$V$154,1))),V49,IF($C739=MAX($D$4,INDEX($C$23:$C$154,2+MATCH(0,$V$23:$V$154,1))),V$7,MAX(AVERAGEIFS(V736:V738,V736:V738,"&gt;0")/(EXP(U$6*($D739-COUNTIFS(V$713:V739,0))/12)),V$8))))</f>
        <v>0</v>
      </c>
      <c r="W739" s="132">
        <f>(1-$D$5)*IF($C739&lt;$D$4,W49,MAX(AVERAGEIFS(W736:W738,W736:W738,"&gt;0")/(EXP(W$6*(($D739-COUNTIFS(W$713:W739,0))/12))),W$8))+($D$5*IF($C739&lt;$D$4,W49,IF($C739=$D$4,W$7,MAX(AVERAGEIFS(W736:W738,W736:W738,"&gt;0")/(EXP(W$6*($D739-COUNTIFS(W$713:W739,0))/12)),W$8))))</f>
        <v>0</v>
      </c>
      <c r="X739" s="132">
        <f>(1-$D$5)*IF($C739&lt;$D$4,X49,MAX(W739/W$10,X$8))+($D$5*IF($C739&lt;$D$4,X49,IF($C739=$D$4,X$7,MAX(AVERAGEIFS(X736:X738,X736:X738,"&gt;0")/(EXP(W$6*($D739-COUNTIFS(X$713:X739,0))/12)),X$8))))</f>
        <v>0</v>
      </c>
      <c r="Y739" s="132"/>
      <c r="Z739" s="132"/>
    </row>
    <row r="740" spans="2:26" outlineLevel="1">
      <c r="B740" s="159"/>
      <c r="C740" s="160">
        <f t="shared" si="31"/>
        <v>45017</v>
      </c>
      <c r="D740" s="128">
        <f t="shared" si="32"/>
        <v>28</v>
      </c>
      <c r="G740" s="132">
        <f>(1-$D$5)*IF($C740&lt;$D$4,G50,MAX(AVERAGEIFS(G737:G739,G737:G739,"&gt;0")/(EXP(G$6*(($D740-COUNTIFS(G$713:G740,0))/12))),G$8))+($D$5*IF($C740&lt;$D$4,G50,IF($C740=$D$4,G$7,MAX(AVERAGEIFS(G737:G739,G737:G739,"&gt;0")/(EXP(G$6*($D740-COUNTIFS(G$713:G740,0))/12)),G$8))))</f>
        <v>2.5791750000000002</v>
      </c>
      <c r="H740" s="132">
        <f>(1-$D$5)*IF($C740&lt;$D$4,H50,MAX(G740/G$10,H$8))+($D$5*IF($C740&lt;$D$4,H50,IF($C740=$D$4,H$7,MAX(AVERAGEIFS(H737:H739,H737:H739,"&gt;0")/(EXP(G$6*($D740-COUNTIFS(H$713:H740,0))/12)),H$8))))</f>
        <v>1.7194500000000001</v>
      </c>
      <c r="I740" s="132">
        <f>(1-$D$5)*IF($C740&lt;$D$4,I50,MAX(AVERAGEIFS(I737:I739,I737:I739,"&gt;0")/(EXP(I$6*(($D740-COUNTIFS(I$713:I740,0))/12))),I$8))+($D$5*IF($C740&lt;$D$4,I50,IF($C740=$D$4,I$7,MAX(AVERAGEIFS(I737:I739,I737:I739,"&gt;0")/(EXP(I$6*($D740-COUNTIFS(I$713:I740,0))/12)),I$8))))</f>
        <v>8.1514999999999986</v>
      </c>
      <c r="J740" s="132">
        <f>(1-$D$5)*IF($C740&lt;$D$4,J50,MAX(I740/I$10,J$8))+($D$5*IF($C740&lt;$D$4,J50,IF($C740=$D$4,J$7,MAX(AVERAGEIFS(J737:J739,J737:J739,"&gt;0")/(EXP(I$6*($D740-COUNTIFS(J$713:J740,0))/12)),J$8))))</f>
        <v>5.4343333333333321</v>
      </c>
      <c r="K740" s="132">
        <f>(1-$D$5)*IF($C740&lt;$D$4,K50,MAX(AVERAGEIFS(K737:K739,K737:K739,"&gt;0")/(EXP(K$6*(($D740-COUNTIFS(K$713:K740,0))/12))),K$8))+($D$5*IF($C740&lt;$D$4,K50,IF($C740=$D$4,K$7,MAX(AVERAGEIFS(K737:K739,K737:K739,"&gt;0")/(EXP(K$6*($D740-COUNTIFS(K$713:K740,0))/12)),K$8))))</f>
        <v>0</v>
      </c>
      <c r="L740" s="132">
        <f>(1-$D$5)*IF($C740&lt;$D$4,L50,MAX(K740/K$10,L$8))+($D$5*IF($C740&lt;$D$4,L50,IF($C740=$D$4,L$7,MAX(AVERAGEIFS(L737:L739,L737:L739,"&gt;0")/(EXP(K$6*($D740-COUNTIFS(L$713:L740,0))/12)),L$8))))</f>
        <v>0</v>
      </c>
      <c r="M740" s="181">
        <f>(1-$D$5)*IF($C740&lt;MAX($D$4,INDEX($C$23:$C$154,2+MATCH(0,$M$23:$M$154,1))),M50,MAX(AVERAGEIFS(M737:M739,M737:M739,"&gt;0")/(EXP(M$6*(($D740-COUNTIFS(M$713:M740,0))/12))),M$8))+($D$5*IF($C740&lt;MAX($D$4,INDEX($C$23:$C$154,2+MATCH(0,$M$23:$M$154,1))),M50,IF($C740=MAX($D$4,INDEX($C$23:$C$154,2+MATCH(0,$M$23:$M$154,1))),M$7,MAX(AVERAGEIFS(M737:M739,M737:M739,"&gt;0")/(EXP(M$6*($D740-COUNTIFS(M$713:M740,0))/12)),M$8))))</f>
        <v>0</v>
      </c>
      <c r="N740" s="181">
        <f>(1-$D$5)*IF($C740&lt;MAX($D$4,INDEX($C$23:$C$154,2+MATCH(0,$N$23:$N$154,1))),N50,MAX(M740/M$10,N$8))+($D$5*IF($C740&lt;MAX($D$4,INDEX($C$23:$C$154,2+MATCH(0,$N$23:$N$154,1))),N50,IF($C740=MAX($D$4,INDEX($C$23:$C$154,2+MATCH(0,$N$23:$N$154,1))),N$7,MAX(AVERAGEIFS(N737:N739,N737:N739,"&gt;0")/(EXP(M$6*($D740-COUNTIFS(N$713:N740,0))/12)),N$8))))</f>
        <v>0</v>
      </c>
      <c r="O740" s="181">
        <f>(1-$D$5)*IF($C740&lt;MAX($D$4,INDEX($C$23:$C$154,2+MATCH(0,$O$23:$O$154,1))),O50,MAX(AVERAGEIFS(O737:O739,O737:O739,"&gt;0")/(EXP(O$6*(($D740-COUNTIFS(O$713:O740,0))/12))),O$8))+($D$5*IF($C740&lt;MAX($D$4,INDEX($C$23:$C$154,2+MATCH(0,$O$23:$O$154,1))),O50,IF($C740=MAX($D$4,INDEX($C$23:$C$154,2+MATCH(0,$O$23:$O$154,1))),O$7,MAX(AVERAGEIFS(O737:O739,O737:O739,"&gt;0")/(EXP(O$6*($D740-COUNTIFS(O$713:O740,0))/12)),O$8))))</f>
        <v>0</v>
      </c>
      <c r="P740" s="181">
        <f>(1-$D$5)*IF($C740&lt;MAX($D$4,INDEX($C$23:$C$154,2+MATCH(0,$P$23:$P$154,1))),P50,MAX(O740/O$10,P$8))+($D$5*IF($C740&lt;MAX($D$4,INDEX($C$23:$C$154,2+MATCH(0,$P$23:$P$154,1))),P50,IF($C740=MAX($D$4,INDEX($C$23:$C$154,2+MATCH(0,$P$23:$P$154,1))),P$7,MAX(AVERAGEIFS(P737:P739,P737:P739,"&gt;0")/(EXP(O$6*($D740-COUNTIFS(P$713:P740,0))/12)),P$8))))</f>
        <v>0</v>
      </c>
      <c r="Q740" s="132">
        <f>(1-$D$5)*IF($C740&lt;$D$4,Q50,MAX(AVERAGEIFS(Q737:Q739,Q737:Q739,"&gt;0")/(EXP(Q$6*(($D740-COUNTIFS(Q$713:Q740,0))/12))),Q$8))+($D$5*IF($C740&lt;$D$4,Q50,IF($C740=$D$4,Q$7,MAX(AVERAGEIFS(Q737:Q739,Q737:Q739,"&gt;0")/(EXP(Q$6*($D740-COUNTIFS(Q$713:Q740,0))/12)),Q$8))))</f>
        <v>0</v>
      </c>
      <c r="R740" s="132">
        <f>(1-$D$5)*IF($C740&lt;$D$4,R50,MAX(Q740/Q$10,R$8))+($D$5*IF($C740&lt;$D$4,R50,IF($C740=$D$4,R$7,MAX(AVERAGEIFS(R737:R739,R737:R739,"&gt;0")/(EXP(Q$6*($D740-COUNTIFS(R$713:R740,0))/12)),R$8))))</f>
        <v>0</v>
      </c>
      <c r="S740" s="132">
        <f>(1-$D$5)*IF($C740&lt;$D$4,S50,MAX(AVERAGEIFS(S737:S739,S737:S739,"&gt;0")/(EXP(S$6*(($D740-COUNTIFS(S$713:S740,0))/12))),S$8))+($D$5*IF($C740&lt;$D$4,S50,IF($C740=$D$4,S$7,MAX(AVERAGEIFS(S737:S739,S737:S739,"&gt;0")/(EXP(S$6*($D740-COUNTIFS(S$713:S740,0))/12)),S$8))))</f>
        <v>7.3363499999999986</v>
      </c>
      <c r="T740" s="132">
        <f>(1-$D$5)*IF($C740&lt;$D$4,T50,MAX(S740/S$10,T$8))+($D$5*IF($C740&lt;$D$4,T50,IF($C740=$D$4,T$7,MAX(AVERAGEIFS(T737:T739,T737:T739,"&gt;0")/(EXP(S$6*($D740-COUNTIFS(T$713:T740,0))/12)),T$8))))</f>
        <v>3.6681749999999993</v>
      </c>
      <c r="U740" s="181">
        <f>(1-$D$5)*IF($C740&lt;MAX($D$4,INDEX($C$23:$C$154,2+MATCH(0,$U$23:$U$154,1))),U50,MAX(AVERAGEIFS(U737:U739,U737:U739,"&gt;0")/(EXP(U$6*(($D740-COUNTIFS(U$713:U740,0))/12))),U$8))+($D$5*IF($C740&lt;MAX($D$4,INDEX($C$23:$C$154,2+MATCH(0,$U$23:$U$154,1))),U50,IF($C740=MAX($D$4,INDEX($C$23:$C$154,2+MATCH(0,$U$23:$U$154,1))),U$7,MAX(AVERAGEIFS(U737:U739,U737:U739,"&gt;0")/(EXP(U$6*($D740-COUNTIFS(U$713:U740,0))/12)),U$8))))</f>
        <v>0</v>
      </c>
      <c r="V740" s="181">
        <f>(1-$D$5)*IF($C740&lt;MAX($D$4,INDEX($C$23:$C$154,2+MATCH(0,$V$23:$V$154,1))),V50,MAX(U740/U$10,V$8))+($D$5*IF($C740&lt;MAX($D$4,INDEX($C$23:$C$154,2+MATCH(0,$V$23:$V$154,1))),V50,IF($C740=MAX($D$4,INDEX($C$23:$C$154,2+MATCH(0,$V$23:$V$154,1))),V$7,MAX(AVERAGEIFS(V737:V739,V737:V739,"&gt;0")/(EXP(U$6*($D740-COUNTIFS(V$713:V740,0))/12)),V$8))))</f>
        <v>0</v>
      </c>
      <c r="W740" s="132">
        <f>(1-$D$5)*IF($C740&lt;$D$4,W50,MAX(AVERAGEIFS(W737:W739,W737:W739,"&gt;0")/(EXP(W$6*(($D740-COUNTIFS(W$713:W740,0))/12))),W$8))+($D$5*IF($C740&lt;$D$4,W50,IF($C740=$D$4,W$7,MAX(AVERAGEIFS(W737:W739,W737:W739,"&gt;0")/(EXP(W$6*($D740-COUNTIFS(W$713:W740,0))/12)),W$8))))</f>
        <v>0</v>
      </c>
      <c r="X740" s="132">
        <f>(1-$D$5)*IF($C740&lt;$D$4,X50,MAX(W740/W$10,X$8))+($D$5*IF($C740&lt;$D$4,X50,IF($C740=$D$4,X$7,MAX(AVERAGEIFS(X737:X739,X737:X739,"&gt;0")/(EXP(W$6*($D740-COUNTIFS(X$713:X740,0))/12)),X$8))))</f>
        <v>0</v>
      </c>
      <c r="Y740" s="132"/>
      <c r="Z740" s="132"/>
    </row>
    <row r="741" spans="2:26" outlineLevel="1">
      <c r="B741" s="159"/>
      <c r="C741" s="160">
        <f t="shared" si="31"/>
        <v>45047</v>
      </c>
      <c r="D741" s="128">
        <f t="shared" si="32"/>
        <v>29</v>
      </c>
      <c r="G741" s="132">
        <f>(1-$D$5)*IF($C741&lt;$D$4,G51,MAX(AVERAGEIFS(G738:G740,G738:G740,"&gt;0")/(EXP(G$6*(($D741-COUNTIFS(G$713:G741,0))/12))),G$8))+($D$5*IF($C741&lt;$D$4,G51,IF($C741=$D$4,G$7,MAX(AVERAGEIFS(G738:G740,G738:G740,"&gt;0")/(EXP(G$6*($D741-COUNTIFS(G$713:G741,0))/12)),G$8))))</f>
        <v>2.2864499999999999</v>
      </c>
      <c r="H741" s="132">
        <f>(1-$D$5)*IF($C741&lt;$D$4,H51,MAX(G741/G$10,H$8))+($D$5*IF($C741&lt;$D$4,H51,IF($C741=$D$4,H$7,MAX(AVERAGEIFS(H738:H740,H738:H740,"&gt;0")/(EXP(G$6*($D741-COUNTIFS(H$713:H741,0))/12)),H$8))))</f>
        <v>1.5243</v>
      </c>
      <c r="I741" s="132">
        <f>(1-$D$5)*IF($C741&lt;$D$4,I51,MAX(AVERAGEIFS(I738:I740,I738:I740,"&gt;0")/(EXP(I$6*(($D741-COUNTIFS(I$713:I741,0))/12))),I$8))+($D$5*IF($C741&lt;$D$4,I51,IF($C741=$D$4,I$7,MAX(AVERAGEIFS(I738:I740,I738:I740,"&gt;0")/(EXP(I$6*($D741-COUNTIFS(I$713:I741,0))/12)),I$8))))</f>
        <v>8.6734000000000009</v>
      </c>
      <c r="J741" s="132">
        <f>(1-$D$5)*IF($C741&lt;$D$4,J51,MAX(I741/I$10,J$8))+($D$5*IF($C741&lt;$D$4,J51,IF($C741=$D$4,J$7,MAX(AVERAGEIFS(J738:J740,J738:J740,"&gt;0")/(EXP(I$6*($D741-COUNTIFS(J$713:J741,0))/12)),J$8))))</f>
        <v>5.7822666666666676</v>
      </c>
      <c r="K741" s="132">
        <f>(1-$D$5)*IF($C741&lt;$D$4,K51,MAX(AVERAGEIFS(K738:K740,K738:K740,"&gt;0")/(EXP(K$6*(($D741-COUNTIFS(K$713:K741,0))/12))),K$8))+($D$5*IF($C741&lt;$D$4,K51,IF($C741=$D$4,K$7,MAX(AVERAGEIFS(K738:K740,K738:K740,"&gt;0")/(EXP(K$6*($D741-COUNTIFS(K$713:K741,0))/12)),K$8))))</f>
        <v>0</v>
      </c>
      <c r="L741" s="132">
        <f>(1-$D$5)*IF($C741&lt;$D$4,L51,MAX(K741/K$10,L$8))+($D$5*IF($C741&lt;$D$4,L51,IF($C741=$D$4,L$7,MAX(AVERAGEIFS(L738:L740,L738:L740,"&gt;0")/(EXP(K$6*($D741-COUNTIFS(L$713:L741,0))/12)),L$8))))</f>
        <v>0</v>
      </c>
      <c r="M741" s="181">
        <f>(1-$D$5)*IF($C741&lt;MAX($D$4,INDEX($C$23:$C$154,2+MATCH(0,$M$23:$M$154,1))),M51,MAX(AVERAGEIFS(M738:M740,M738:M740,"&gt;0")/(EXP(M$6*(($D741-COUNTIFS(M$713:M741,0))/12))),M$8))+($D$5*IF($C741&lt;MAX($D$4,INDEX($C$23:$C$154,2+MATCH(0,$M$23:$M$154,1))),M51,IF($C741=MAX($D$4,INDEX($C$23:$C$154,2+MATCH(0,$M$23:$M$154,1))),M$7,MAX(AVERAGEIFS(M738:M740,M738:M740,"&gt;0")/(EXP(M$6*($D741-COUNTIFS(M$713:M741,0))/12)),M$8))))</f>
        <v>0</v>
      </c>
      <c r="N741" s="181">
        <f>(1-$D$5)*IF($C741&lt;MAX($D$4,INDEX($C$23:$C$154,2+MATCH(0,$N$23:$N$154,1))),N51,MAX(M741/M$10,N$8))+($D$5*IF($C741&lt;MAX($D$4,INDEX($C$23:$C$154,2+MATCH(0,$N$23:$N$154,1))),N51,IF($C741=MAX($D$4,INDEX($C$23:$C$154,2+MATCH(0,$N$23:$N$154,1))),N$7,MAX(AVERAGEIFS(N738:N740,N738:N740,"&gt;0")/(EXP(M$6*($D741-COUNTIFS(N$713:N741,0))/12)),N$8))))</f>
        <v>0</v>
      </c>
      <c r="O741" s="181">
        <f>(1-$D$5)*IF($C741&lt;MAX($D$4,INDEX($C$23:$C$154,2+MATCH(0,$O$23:$O$154,1))),O51,MAX(AVERAGEIFS(O738:O740,O738:O740,"&gt;0")/(EXP(O$6*(($D741-COUNTIFS(O$713:O741,0))/12))),O$8))+($D$5*IF($C741&lt;MAX($D$4,INDEX($C$23:$C$154,2+MATCH(0,$O$23:$O$154,1))),O51,IF($C741=MAX($D$4,INDEX($C$23:$C$154,2+MATCH(0,$O$23:$O$154,1))),O$7,MAX(AVERAGEIFS(O738:O740,O738:O740,"&gt;0")/(EXP(O$6*($D741-COUNTIFS(O$713:O741,0))/12)),O$8))))</f>
        <v>0</v>
      </c>
      <c r="P741" s="181">
        <f>(1-$D$5)*IF($C741&lt;MAX($D$4,INDEX($C$23:$C$154,2+MATCH(0,$P$23:$P$154,1))),P51,MAX(O741/O$10,P$8))+($D$5*IF($C741&lt;MAX($D$4,INDEX($C$23:$C$154,2+MATCH(0,$P$23:$P$154,1))),P51,IF($C741=MAX($D$4,INDEX($C$23:$C$154,2+MATCH(0,$P$23:$P$154,1))),P$7,MAX(AVERAGEIFS(P738:P740,P738:P740,"&gt;0")/(EXP(O$6*($D741-COUNTIFS(P$713:P741,0))/12)),P$8))))</f>
        <v>0</v>
      </c>
      <c r="Q741" s="132">
        <f>(1-$D$5)*IF($C741&lt;$D$4,Q51,MAX(AVERAGEIFS(Q738:Q740,Q738:Q740,"&gt;0")/(EXP(Q$6*(($D741-COUNTIFS(Q$713:Q741,0))/12))),Q$8))+($D$5*IF($C741&lt;$D$4,Q51,IF($C741=$D$4,Q$7,MAX(AVERAGEIFS(Q738:Q740,Q738:Q740,"&gt;0")/(EXP(Q$6*($D741-COUNTIFS(Q$713:Q741,0))/12)),Q$8))))</f>
        <v>0</v>
      </c>
      <c r="R741" s="132">
        <f>(1-$D$5)*IF($C741&lt;$D$4,R51,MAX(Q741/Q$10,R$8))+($D$5*IF($C741&lt;$D$4,R51,IF($C741=$D$4,R$7,MAX(AVERAGEIFS(R738:R740,R738:R740,"&gt;0")/(EXP(Q$6*($D741-COUNTIFS(R$713:R741,0))/12)),R$8))))</f>
        <v>0</v>
      </c>
      <c r="S741" s="132">
        <f>(1-$D$5)*IF($C741&lt;$D$4,S51,MAX(AVERAGEIFS(S738:S740,S738:S740,"&gt;0")/(EXP(S$6*(($D741-COUNTIFS(S$713:S741,0))/12))),S$8))+($D$5*IF($C741&lt;$D$4,S51,IF($C741=$D$4,S$7,MAX(AVERAGEIFS(S738:S740,S738:S740,"&gt;0")/(EXP(S$6*($D741-COUNTIFS(S$713:S741,0))/12)),S$8))))</f>
        <v>7.8060600000000013</v>
      </c>
      <c r="T741" s="132">
        <f>(1-$D$5)*IF($C741&lt;$D$4,T51,MAX(S741/S$10,T$8))+($D$5*IF($C741&lt;$D$4,T51,IF($C741=$D$4,T$7,MAX(AVERAGEIFS(T738:T740,T738:T740,"&gt;0")/(EXP(S$6*($D741-COUNTIFS(T$713:T741,0))/12)),T$8))))</f>
        <v>3.9030300000000007</v>
      </c>
      <c r="U741" s="181">
        <f>(1-$D$5)*IF($C741&lt;MAX($D$4,INDEX($C$23:$C$154,2+MATCH(0,$U$23:$U$154,1))),U51,MAX(AVERAGEIFS(U738:U740,U738:U740,"&gt;0")/(EXP(U$6*(($D741-COUNTIFS(U$713:U741,0))/12))),U$8))+($D$5*IF($C741&lt;MAX($D$4,INDEX($C$23:$C$154,2+MATCH(0,$U$23:$U$154,1))),U51,IF($C741=MAX($D$4,INDEX($C$23:$C$154,2+MATCH(0,$U$23:$U$154,1))),U$7,MAX(AVERAGEIFS(U738:U740,U738:U740,"&gt;0")/(EXP(U$6*($D741-COUNTIFS(U$713:U741,0))/12)),U$8))))</f>
        <v>0</v>
      </c>
      <c r="V741" s="181">
        <f>(1-$D$5)*IF($C741&lt;MAX($D$4,INDEX($C$23:$C$154,2+MATCH(0,$V$23:$V$154,1))),V51,MAX(U741/U$10,V$8))+($D$5*IF($C741&lt;MAX($D$4,INDEX($C$23:$C$154,2+MATCH(0,$V$23:$V$154,1))),V51,IF($C741=MAX($D$4,INDEX($C$23:$C$154,2+MATCH(0,$V$23:$V$154,1))),V$7,MAX(AVERAGEIFS(V738:V740,V738:V740,"&gt;0")/(EXP(U$6*($D741-COUNTIFS(V$713:V741,0))/12)),V$8))))</f>
        <v>0</v>
      </c>
      <c r="W741" s="132">
        <f>(1-$D$5)*IF($C741&lt;$D$4,W51,MAX(AVERAGEIFS(W738:W740,W738:W740,"&gt;0")/(EXP(W$6*(($D741-COUNTIFS(W$713:W741,0))/12))),W$8))+($D$5*IF($C741&lt;$D$4,W51,IF($C741=$D$4,W$7,MAX(AVERAGEIFS(W738:W740,W738:W740,"&gt;0")/(EXP(W$6*($D741-COUNTIFS(W$713:W741,0))/12)),W$8))))</f>
        <v>0</v>
      </c>
      <c r="X741" s="132">
        <f>(1-$D$5)*IF($C741&lt;$D$4,X51,MAX(W741/W$10,X$8))+($D$5*IF($C741&lt;$D$4,X51,IF($C741=$D$4,X$7,MAX(AVERAGEIFS(X738:X740,X738:X740,"&gt;0")/(EXP(W$6*($D741-COUNTIFS(X$713:X741,0))/12)),X$8))))</f>
        <v>0</v>
      </c>
      <c r="Y741" s="132"/>
      <c r="Z741" s="132"/>
    </row>
    <row r="742" spans="2:26" outlineLevel="1">
      <c r="B742" s="159"/>
      <c r="C742" s="160">
        <f t="shared" si="31"/>
        <v>45078</v>
      </c>
      <c r="D742" s="128">
        <f t="shared" si="32"/>
        <v>30</v>
      </c>
      <c r="G742" s="132">
        <f>(1-$D$5)*IF($C742&lt;$D$4,G52,MAX(AVERAGEIFS(G739:G741,G739:G741,"&gt;0")/(EXP(G$6*(($D742-COUNTIFS(G$713:G742,0))/12))),G$8))+($D$5*IF($C742&lt;$D$4,G52,IF($C742=$D$4,G$7,MAX(AVERAGEIFS(G739:G741,G739:G741,"&gt;0")/(EXP(G$6*($D742-COUNTIFS(G$713:G742,0))/12)),G$8))))</f>
        <v>2.6175750000000004</v>
      </c>
      <c r="H742" s="132">
        <f>(1-$D$5)*IF($C742&lt;$D$4,H52,MAX(G742/G$10,H$8))+($D$5*IF($C742&lt;$D$4,H52,IF($C742=$D$4,H$7,MAX(AVERAGEIFS(H739:H741,H739:H741,"&gt;0")/(EXP(G$6*($D742-COUNTIFS(H$713:H742,0))/12)),H$8))))</f>
        <v>1.7450500000000002</v>
      </c>
      <c r="I742" s="132">
        <f>(1-$D$5)*IF($C742&lt;$D$4,I52,MAX(AVERAGEIFS(I739:I741,I739:I741,"&gt;0")/(EXP(I$6*(($D742-COUNTIFS(I$713:I742,0))/12))),I$8))+($D$5*IF($C742&lt;$D$4,I52,IF($C742=$D$4,I$7,MAX(AVERAGEIFS(I739:I741,I739:I741,"&gt;0")/(EXP(I$6*($D742-COUNTIFS(I$713:I742,0))/12)),I$8))))</f>
        <v>7.7051999999999996</v>
      </c>
      <c r="J742" s="132">
        <f>(1-$D$5)*IF($C742&lt;$D$4,J52,MAX(I742/I$10,J$8))+($D$5*IF($C742&lt;$D$4,J52,IF($C742=$D$4,J$7,MAX(AVERAGEIFS(J739:J741,J739:J741,"&gt;0")/(EXP(I$6*($D742-COUNTIFS(J$713:J742,0))/12)),J$8))))</f>
        <v>5.1368</v>
      </c>
      <c r="K742" s="132">
        <f>(1-$D$5)*IF($C742&lt;$D$4,K52,MAX(AVERAGEIFS(K739:K741,K739:K741,"&gt;0")/(EXP(K$6*(($D742-COUNTIFS(K$713:K742,0))/12))),K$8))+($D$5*IF($C742&lt;$D$4,K52,IF($C742=$D$4,K$7,MAX(AVERAGEIFS(K739:K741,K739:K741,"&gt;0")/(EXP(K$6*($D742-COUNTIFS(K$713:K742,0))/12)),K$8))))</f>
        <v>0</v>
      </c>
      <c r="L742" s="132">
        <f>(1-$D$5)*IF($C742&lt;$D$4,L52,MAX(K742/K$10,L$8))+($D$5*IF($C742&lt;$D$4,L52,IF($C742=$D$4,L$7,MAX(AVERAGEIFS(L739:L741,L739:L741,"&gt;0")/(EXP(K$6*($D742-COUNTIFS(L$713:L742,0))/12)),L$8))))</f>
        <v>0</v>
      </c>
      <c r="M742" s="181">
        <f>(1-$D$5)*IF($C742&lt;MAX($D$4,INDEX($C$23:$C$154,2+MATCH(0,$M$23:$M$154,1))),M52,MAX(AVERAGEIFS(M739:M741,M739:M741,"&gt;0")/(EXP(M$6*(($D742-COUNTIFS(M$713:M742,0))/12))),M$8))+($D$5*IF($C742&lt;MAX($D$4,INDEX($C$23:$C$154,2+MATCH(0,$M$23:$M$154,1))),M52,IF($C742=MAX($D$4,INDEX($C$23:$C$154,2+MATCH(0,$M$23:$M$154,1))),M$7,MAX(AVERAGEIFS(M739:M741,M739:M741,"&gt;0")/(EXP(M$6*($D742-COUNTIFS(M$713:M742,0))/12)),M$8))))</f>
        <v>0</v>
      </c>
      <c r="N742" s="181">
        <f>(1-$D$5)*IF($C742&lt;MAX($D$4,INDEX($C$23:$C$154,2+MATCH(0,$N$23:$N$154,1))),N52,MAX(M742/M$10,N$8))+($D$5*IF($C742&lt;MAX($D$4,INDEX($C$23:$C$154,2+MATCH(0,$N$23:$N$154,1))),N52,IF($C742=MAX($D$4,INDEX($C$23:$C$154,2+MATCH(0,$N$23:$N$154,1))),N$7,MAX(AVERAGEIFS(N739:N741,N739:N741,"&gt;0")/(EXP(M$6*($D742-COUNTIFS(N$713:N742,0))/12)),N$8))))</f>
        <v>0</v>
      </c>
      <c r="O742" s="181">
        <f>(1-$D$5)*IF($C742&lt;MAX($D$4,INDEX($C$23:$C$154,2+MATCH(0,$O$23:$O$154,1))),O52,MAX(AVERAGEIFS(O739:O741,O739:O741,"&gt;0")/(EXP(O$6*(($D742-COUNTIFS(O$713:O742,0))/12))),O$8))+($D$5*IF($C742&lt;MAX($D$4,INDEX($C$23:$C$154,2+MATCH(0,$O$23:$O$154,1))),O52,IF($C742=MAX($D$4,INDEX($C$23:$C$154,2+MATCH(0,$O$23:$O$154,1))),O$7,MAX(AVERAGEIFS(O739:O741,O739:O741,"&gt;0")/(EXP(O$6*($D742-COUNTIFS(O$713:O742,0))/12)),O$8))))</f>
        <v>0</v>
      </c>
      <c r="P742" s="181">
        <f>(1-$D$5)*IF($C742&lt;MAX($D$4,INDEX($C$23:$C$154,2+MATCH(0,$P$23:$P$154,1))),P52,MAX(O742/O$10,P$8))+($D$5*IF($C742&lt;MAX($D$4,INDEX($C$23:$C$154,2+MATCH(0,$P$23:$P$154,1))),P52,IF($C742=MAX($D$4,INDEX($C$23:$C$154,2+MATCH(0,$P$23:$P$154,1))),P$7,MAX(AVERAGEIFS(P739:P741,P739:P741,"&gt;0")/(EXP(O$6*($D742-COUNTIFS(P$713:P742,0))/12)),P$8))))</f>
        <v>0</v>
      </c>
      <c r="Q742" s="132">
        <f>(1-$D$5)*IF($C742&lt;$D$4,Q52,MAX(AVERAGEIFS(Q739:Q741,Q739:Q741,"&gt;0")/(EXP(Q$6*(($D742-COUNTIFS(Q$713:Q742,0))/12))),Q$8))+($D$5*IF($C742&lt;$D$4,Q52,IF($C742=$D$4,Q$7,MAX(AVERAGEIFS(Q739:Q741,Q739:Q741,"&gt;0")/(EXP(Q$6*($D742-COUNTIFS(Q$713:Q742,0))/12)),Q$8))))</f>
        <v>0</v>
      </c>
      <c r="R742" s="132">
        <f>(1-$D$5)*IF($C742&lt;$D$4,R52,MAX(Q742/Q$10,R$8))+($D$5*IF($C742&lt;$D$4,R52,IF($C742=$D$4,R$7,MAX(AVERAGEIFS(R739:R741,R739:R741,"&gt;0")/(EXP(Q$6*($D742-COUNTIFS(R$713:R742,0))/12)),R$8))))</f>
        <v>0</v>
      </c>
      <c r="S742" s="132">
        <f>(1-$D$5)*IF($C742&lt;$D$4,S52,MAX(AVERAGEIFS(S739:S741,S739:S741,"&gt;0")/(EXP(S$6*(($D742-COUNTIFS(S$713:S742,0))/12))),S$8))+($D$5*IF($C742&lt;$D$4,S52,IF($C742=$D$4,S$7,MAX(AVERAGEIFS(S739:S741,S739:S741,"&gt;0")/(EXP(S$6*($D742-COUNTIFS(S$713:S742,0))/12)),S$8))))</f>
        <v>6.9346800000000002</v>
      </c>
      <c r="T742" s="132">
        <f>(1-$D$5)*IF($C742&lt;$D$4,T52,MAX(S742/S$10,T$8))+($D$5*IF($C742&lt;$D$4,T52,IF($C742=$D$4,T$7,MAX(AVERAGEIFS(T739:T741,T739:T741,"&gt;0")/(EXP(S$6*($D742-COUNTIFS(T$713:T742,0))/12)),T$8))))</f>
        <v>3.4673400000000001</v>
      </c>
      <c r="U742" s="181">
        <f>(1-$D$5)*IF($C742&lt;MAX($D$4,INDEX($C$23:$C$154,2+MATCH(0,$U$23:$U$154,1))),U52,MAX(AVERAGEIFS(U739:U741,U739:U741,"&gt;0")/(EXP(U$6*(($D742-COUNTIFS(U$713:U742,0))/12))),U$8))+($D$5*IF($C742&lt;MAX($D$4,INDEX($C$23:$C$154,2+MATCH(0,$U$23:$U$154,1))),U52,IF($C742=MAX($D$4,INDEX($C$23:$C$154,2+MATCH(0,$U$23:$U$154,1))),U$7,MAX(AVERAGEIFS(U739:U741,U739:U741,"&gt;0")/(EXP(U$6*($D742-COUNTIFS(U$713:U742,0))/12)),U$8))))</f>
        <v>0</v>
      </c>
      <c r="V742" s="181">
        <f>(1-$D$5)*IF($C742&lt;MAX($D$4,INDEX($C$23:$C$154,2+MATCH(0,$V$23:$V$154,1))),V52,MAX(U742/U$10,V$8))+($D$5*IF($C742&lt;MAX($D$4,INDEX($C$23:$C$154,2+MATCH(0,$V$23:$V$154,1))),V52,IF($C742=MAX($D$4,INDEX($C$23:$C$154,2+MATCH(0,$V$23:$V$154,1))),V$7,MAX(AVERAGEIFS(V739:V741,V739:V741,"&gt;0")/(EXP(U$6*($D742-COUNTIFS(V$713:V742,0))/12)),V$8))))</f>
        <v>0</v>
      </c>
      <c r="W742" s="132">
        <f>(1-$D$5)*IF($C742&lt;$D$4,W52,MAX(AVERAGEIFS(W739:W741,W739:W741,"&gt;0")/(EXP(W$6*(($D742-COUNTIFS(W$713:W742,0))/12))),W$8))+($D$5*IF($C742&lt;$D$4,W52,IF($C742=$D$4,W$7,MAX(AVERAGEIFS(W739:W741,W739:W741,"&gt;0")/(EXP(W$6*($D742-COUNTIFS(W$713:W742,0))/12)),W$8))))</f>
        <v>0</v>
      </c>
      <c r="X742" s="132">
        <f>(1-$D$5)*IF($C742&lt;$D$4,X52,MAX(W742/W$10,X$8))+($D$5*IF($C742&lt;$D$4,X52,IF($C742=$D$4,X$7,MAX(AVERAGEIFS(X739:X741,X739:X741,"&gt;0")/(EXP(W$6*($D742-COUNTIFS(X$713:X742,0))/12)),X$8))))</f>
        <v>0</v>
      </c>
      <c r="Y742" s="132"/>
      <c r="Z742" s="132"/>
    </row>
    <row r="743" spans="2:26" outlineLevel="1">
      <c r="B743" s="159"/>
      <c r="C743" s="160">
        <f t="shared" si="31"/>
        <v>45108</v>
      </c>
      <c r="D743" s="128">
        <f t="shared" si="32"/>
        <v>31</v>
      </c>
      <c r="G743" s="132">
        <f>(1-$D$5)*IF($C743&lt;$D$4,G53,MAX(AVERAGEIFS(G740:G742,G740:G742,"&gt;0")/(EXP(G$6*(($D743-COUNTIFS(G$713:G743,0))/12))),G$8))+($D$5*IF($C743&lt;$D$4,G53,IF($C743=$D$4,G$7,MAX(AVERAGEIFS(G740:G742,G740:G742,"&gt;0")/(EXP(G$6*($D743-COUNTIFS(G$713:G743,0))/12)),G$8))))</f>
        <v>2.8209</v>
      </c>
      <c r="H743" s="132">
        <f>(1-$D$5)*IF($C743&lt;$D$4,H53,MAX(G743/G$10,H$8))+($D$5*IF($C743&lt;$D$4,H53,IF($C743=$D$4,H$7,MAX(AVERAGEIFS(H740:H742,H740:H742,"&gt;0")/(EXP(G$6*($D743-COUNTIFS(H$713:H743,0))/12)),H$8))))</f>
        <v>1.8806</v>
      </c>
      <c r="I743" s="132">
        <f>(1-$D$5)*IF($C743&lt;$D$4,I53,MAX(AVERAGEIFS(I740:I742,I740:I742,"&gt;0")/(EXP(I$6*(($D743-COUNTIFS(I$713:I743,0))/12))),I$8))+($D$5*IF($C743&lt;$D$4,I53,IF($C743=$D$4,I$7,MAX(AVERAGEIFS(I740:I742,I740:I742,"&gt;0")/(EXP(I$6*($D743-COUNTIFS(I$713:I743,0))/12)),I$8))))</f>
        <v>7.5554000000000014</v>
      </c>
      <c r="J743" s="132">
        <f>(1-$D$5)*IF($C743&lt;$D$4,J53,MAX(I743/I$10,J$8))+($D$5*IF($C743&lt;$D$4,J53,IF($C743=$D$4,J$7,MAX(AVERAGEIFS(J740:J742,J740:J742,"&gt;0")/(EXP(I$6*($D743-COUNTIFS(J$713:J743,0))/12)),J$8))))</f>
        <v>5.0369333333333346</v>
      </c>
      <c r="K743" s="132">
        <f>(1-$D$5)*IF($C743&lt;$D$4,K53,MAX(AVERAGEIFS(K740:K742,K740:K742,"&gt;0")/(EXP(K$6*(($D743-COUNTIFS(K$713:K743,0))/12))),K$8))+($D$5*IF($C743&lt;$D$4,K53,IF($C743=$D$4,K$7,MAX(AVERAGEIFS(K740:K742,K740:K742,"&gt;0")/(EXP(K$6*($D743-COUNTIFS(K$713:K743,0))/12)),K$8))))</f>
        <v>0</v>
      </c>
      <c r="L743" s="132">
        <f>(1-$D$5)*IF($C743&lt;$D$4,L53,MAX(K743/K$10,L$8))+($D$5*IF($C743&lt;$D$4,L53,IF($C743=$D$4,L$7,MAX(AVERAGEIFS(L740:L742,L740:L742,"&gt;0")/(EXP(K$6*($D743-COUNTIFS(L$713:L743,0))/12)),L$8))))</f>
        <v>0</v>
      </c>
      <c r="M743" s="181">
        <f>(1-$D$5)*IF($C743&lt;MAX($D$4,INDEX($C$23:$C$154,2+MATCH(0,$M$23:$M$154,1))),M53,MAX(AVERAGEIFS(M740:M742,M740:M742,"&gt;0")/(EXP(M$6*(($D743-COUNTIFS(M$713:M743,0))/12))),M$8))+($D$5*IF($C743&lt;MAX($D$4,INDEX($C$23:$C$154,2+MATCH(0,$M$23:$M$154,1))),M53,IF($C743=MAX($D$4,INDEX($C$23:$C$154,2+MATCH(0,$M$23:$M$154,1))),M$7,MAX(AVERAGEIFS(M740:M742,M740:M742,"&gt;0")/(EXP(M$6*($D743-COUNTIFS(M$713:M743,0))/12)),M$8))))</f>
        <v>0</v>
      </c>
      <c r="N743" s="181">
        <f>(1-$D$5)*IF($C743&lt;MAX($D$4,INDEX($C$23:$C$154,2+MATCH(0,$N$23:$N$154,1))),N53,MAX(M743/M$10,N$8))+($D$5*IF($C743&lt;MAX($D$4,INDEX($C$23:$C$154,2+MATCH(0,$N$23:$N$154,1))),N53,IF($C743=MAX($D$4,INDEX($C$23:$C$154,2+MATCH(0,$N$23:$N$154,1))),N$7,MAX(AVERAGEIFS(N740:N742,N740:N742,"&gt;0")/(EXP(M$6*($D743-COUNTIFS(N$713:N743,0))/12)),N$8))))</f>
        <v>0</v>
      </c>
      <c r="O743" s="181">
        <f>(1-$D$5)*IF($C743&lt;MAX($D$4,INDEX($C$23:$C$154,2+MATCH(0,$O$23:$O$154,1))),O53,MAX(AVERAGEIFS(O740:O742,O740:O742,"&gt;0")/(EXP(O$6*(($D743-COUNTIFS(O$713:O743,0))/12))),O$8))+($D$5*IF($C743&lt;MAX($D$4,INDEX($C$23:$C$154,2+MATCH(0,$O$23:$O$154,1))),O53,IF($C743=MAX($D$4,INDEX($C$23:$C$154,2+MATCH(0,$O$23:$O$154,1))),O$7,MAX(AVERAGEIFS(O740:O742,O740:O742,"&gt;0")/(EXP(O$6*($D743-COUNTIFS(O$713:O743,0))/12)),O$8))))</f>
        <v>0</v>
      </c>
      <c r="P743" s="181">
        <f>(1-$D$5)*IF($C743&lt;MAX($D$4,INDEX($C$23:$C$154,2+MATCH(0,$P$23:$P$154,1))),P53,MAX(O743/O$10,P$8))+($D$5*IF($C743&lt;MAX($D$4,INDEX($C$23:$C$154,2+MATCH(0,$P$23:$P$154,1))),P53,IF($C743=MAX($D$4,INDEX($C$23:$C$154,2+MATCH(0,$P$23:$P$154,1))),P$7,MAX(AVERAGEIFS(P740:P742,P740:P742,"&gt;0")/(EXP(O$6*($D743-COUNTIFS(P$713:P743,0))/12)),P$8))))</f>
        <v>0</v>
      </c>
      <c r="Q743" s="132">
        <f>(1-$D$5)*IF($C743&lt;$D$4,Q53,MAX(AVERAGEIFS(Q740:Q742,Q740:Q742,"&gt;0")/(EXP(Q$6*(($D743-COUNTIFS(Q$713:Q743,0))/12))),Q$8))+($D$5*IF($C743&lt;$D$4,Q53,IF($C743=$D$4,Q$7,MAX(AVERAGEIFS(Q740:Q742,Q740:Q742,"&gt;0")/(EXP(Q$6*($D743-COUNTIFS(Q$713:Q743,0))/12)),Q$8))))</f>
        <v>0</v>
      </c>
      <c r="R743" s="132">
        <f>(1-$D$5)*IF($C743&lt;$D$4,R53,MAX(Q743/Q$10,R$8))+($D$5*IF($C743&lt;$D$4,R53,IF($C743=$D$4,R$7,MAX(AVERAGEIFS(R740:R742,R740:R742,"&gt;0")/(EXP(Q$6*($D743-COUNTIFS(R$713:R743,0))/12)),R$8))))</f>
        <v>0</v>
      </c>
      <c r="S743" s="132">
        <f>(1-$D$5)*IF($C743&lt;$D$4,S53,MAX(AVERAGEIFS(S740:S742,S740:S742,"&gt;0")/(EXP(S$6*(($D743-COUNTIFS(S$713:S743,0))/12))),S$8))+($D$5*IF($C743&lt;$D$4,S53,IF($C743=$D$4,S$7,MAX(AVERAGEIFS(S740:S742,S740:S742,"&gt;0")/(EXP(S$6*($D743-COUNTIFS(S$713:S743,0))/12)),S$8))))</f>
        <v>6.7998600000000016</v>
      </c>
      <c r="T743" s="132">
        <f>(1-$D$5)*IF($C743&lt;$D$4,T53,MAX(S743/S$10,T$8))+($D$5*IF($C743&lt;$D$4,T53,IF($C743=$D$4,T$7,MAX(AVERAGEIFS(T740:T742,T740:T742,"&gt;0")/(EXP(S$6*($D743-COUNTIFS(T$713:T743,0))/12)),T$8))))</f>
        <v>3.3999300000000008</v>
      </c>
      <c r="U743" s="181">
        <f>(1-$D$5)*IF($C743&lt;MAX($D$4,INDEX($C$23:$C$154,2+MATCH(0,$U$23:$U$154,1))),U53,MAX(AVERAGEIFS(U740:U742,U740:U742,"&gt;0")/(EXP(U$6*(($D743-COUNTIFS(U$713:U743,0))/12))),U$8))+($D$5*IF($C743&lt;MAX($D$4,INDEX($C$23:$C$154,2+MATCH(0,$U$23:$U$154,1))),U53,IF($C743=MAX($D$4,INDEX($C$23:$C$154,2+MATCH(0,$U$23:$U$154,1))),U$7,MAX(AVERAGEIFS(U740:U742,U740:U742,"&gt;0")/(EXP(U$6*($D743-COUNTIFS(U$713:U743,0))/12)),U$8))))</f>
        <v>0</v>
      </c>
      <c r="V743" s="181">
        <f>(1-$D$5)*IF($C743&lt;MAX($D$4,INDEX($C$23:$C$154,2+MATCH(0,$V$23:$V$154,1))),V53,MAX(U743/U$10,V$8))+($D$5*IF($C743&lt;MAX($D$4,INDEX($C$23:$C$154,2+MATCH(0,$V$23:$V$154,1))),V53,IF($C743=MAX($D$4,INDEX($C$23:$C$154,2+MATCH(0,$V$23:$V$154,1))),V$7,MAX(AVERAGEIFS(V740:V742,V740:V742,"&gt;0")/(EXP(U$6*($D743-COUNTIFS(V$713:V743,0))/12)),V$8))))</f>
        <v>0</v>
      </c>
      <c r="W743" s="132">
        <f>(1-$D$5)*IF($C743&lt;$D$4,W53,MAX(AVERAGEIFS(W740:W742,W740:W742,"&gt;0")/(EXP(W$6*(($D743-COUNTIFS(W$713:W743,0))/12))),W$8))+($D$5*IF($C743&lt;$D$4,W53,IF($C743=$D$4,W$7,MAX(AVERAGEIFS(W740:W742,W740:W742,"&gt;0")/(EXP(W$6*($D743-COUNTIFS(W$713:W743,0))/12)),W$8))))</f>
        <v>0</v>
      </c>
      <c r="X743" s="132">
        <f>(1-$D$5)*IF($C743&lt;$D$4,X53,MAX(W743/W$10,X$8))+($D$5*IF($C743&lt;$D$4,X53,IF($C743=$D$4,X$7,MAX(AVERAGEIFS(X740:X742,X740:X742,"&gt;0")/(EXP(W$6*($D743-COUNTIFS(X$713:X743,0))/12)),X$8))))</f>
        <v>0</v>
      </c>
      <c r="Y743" s="132"/>
      <c r="Z743" s="132"/>
    </row>
    <row r="744" spans="2:26" outlineLevel="1">
      <c r="B744" s="159"/>
      <c r="C744" s="160">
        <f t="shared" si="31"/>
        <v>45139</v>
      </c>
      <c r="D744" s="128">
        <f t="shared" si="32"/>
        <v>32</v>
      </c>
      <c r="G744" s="132">
        <f>(1-$D$5)*IF($C744&lt;$D$4,G54,MAX(AVERAGEIFS(G741:G743,G741:G743,"&gt;0")/(EXP(G$6*(($D744-COUNTIFS(G$713:G744,0))/12))),G$8))+($D$5*IF($C744&lt;$D$4,G54,IF($C744=$D$4,G$7,MAX(AVERAGEIFS(G741:G743,G741:G743,"&gt;0")/(EXP(G$6*($D744-COUNTIFS(G$713:G744,0))/12)),G$8))))</f>
        <v>2.169</v>
      </c>
      <c r="H744" s="132">
        <f>(1-$D$5)*IF($C744&lt;$D$4,H54,MAX(G744/G$10,H$8))+($D$5*IF($C744&lt;$D$4,H54,IF($C744=$D$4,H$7,MAX(AVERAGEIFS(H741:H743,H741:H743,"&gt;0")/(EXP(G$6*($D744-COUNTIFS(H$713:H744,0))/12)),H$8))))</f>
        <v>1.446</v>
      </c>
      <c r="I744" s="132">
        <f>(1-$D$5)*IF($C744&lt;$D$4,I54,MAX(AVERAGEIFS(I741:I743,I741:I743,"&gt;0")/(EXP(I$6*(($D744-COUNTIFS(I$713:I744,0))/12))),I$8))+($D$5*IF($C744&lt;$D$4,I54,IF($C744=$D$4,I$7,MAX(AVERAGEIFS(I741:I743,I741:I743,"&gt;0")/(EXP(I$6*($D744-COUNTIFS(I$713:I744,0))/12)),I$8))))</f>
        <v>8.1108000000000011</v>
      </c>
      <c r="J744" s="132">
        <f>(1-$D$5)*IF($C744&lt;$D$4,J54,MAX(I744/I$10,J$8))+($D$5*IF($C744&lt;$D$4,J54,IF($C744=$D$4,J$7,MAX(AVERAGEIFS(J741:J743,J741:J743,"&gt;0")/(EXP(I$6*($D744-COUNTIFS(J$713:J744,0))/12)),J$8))))</f>
        <v>5.4072000000000005</v>
      </c>
      <c r="K744" s="132">
        <f>(1-$D$5)*IF($C744&lt;$D$4,K54,MAX(AVERAGEIFS(K741:K743,K741:K743,"&gt;0")/(EXP(K$6*(($D744-COUNTIFS(K$713:K744,0))/12))),K$8))+($D$5*IF($C744&lt;$D$4,K54,IF($C744=$D$4,K$7,MAX(AVERAGEIFS(K741:K743,K741:K743,"&gt;0")/(EXP(K$6*($D744-COUNTIFS(K$713:K744,0))/12)),K$8))))</f>
        <v>0</v>
      </c>
      <c r="L744" s="132">
        <f>(1-$D$5)*IF($C744&lt;$D$4,L54,MAX(K744/K$10,L$8))+($D$5*IF($C744&lt;$D$4,L54,IF($C744=$D$4,L$7,MAX(AVERAGEIFS(L741:L743,L741:L743,"&gt;0")/(EXP(K$6*($D744-COUNTIFS(L$713:L744,0))/12)),L$8))))</f>
        <v>0</v>
      </c>
      <c r="M744" s="181">
        <f>(1-$D$5)*IF($C744&lt;MAX($D$4,INDEX($C$23:$C$154,2+MATCH(0,$M$23:$M$154,1))),M54,MAX(AVERAGEIFS(M741:M743,M741:M743,"&gt;0")/(EXP(M$6*(($D744-COUNTIFS(M$713:M744,0))/12))),M$8))+($D$5*IF($C744&lt;MAX($D$4,INDEX($C$23:$C$154,2+MATCH(0,$M$23:$M$154,1))),M54,IF($C744=MAX($D$4,INDEX($C$23:$C$154,2+MATCH(0,$M$23:$M$154,1))),M$7,MAX(AVERAGEIFS(M741:M743,M741:M743,"&gt;0")/(EXP(M$6*($D744-COUNTIFS(M$713:M744,0))/12)),M$8))))</f>
        <v>0</v>
      </c>
      <c r="N744" s="181">
        <f>(1-$D$5)*IF($C744&lt;MAX($D$4,INDEX($C$23:$C$154,2+MATCH(0,$N$23:$N$154,1))),N54,MAX(M744/M$10,N$8))+($D$5*IF($C744&lt;MAX($D$4,INDEX($C$23:$C$154,2+MATCH(0,$N$23:$N$154,1))),N54,IF($C744=MAX($D$4,INDEX($C$23:$C$154,2+MATCH(0,$N$23:$N$154,1))),N$7,MAX(AVERAGEIFS(N741:N743,N741:N743,"&gt;0")/(EXP(M$6*($D744-COUNTIFS(N$713:N744,0))/12)),N$8))))</f>
        <v>0</v>
      </c>
      <c r="O744" s="181">
        <f>(1-$D$5)*IF($C744&lt;MAX($D$4,INDEX($C$23:$C$154,2+MATCH(0,$O$23:$O$154,1))),O54,MAX(AVERAGEIFS(O741:O743,O741:O743,"&gt;0")/(EXP(O$6*(($D744-COUNTIFS(O$713:O744,0))/12))),O$8))+($D$5*IF($C744&lt;MAX($D$4,INDEX($C$23:$C$154,2+MATCH(0,$O$23:$O$154,1))),O54,IF($C744=MAX($D$4,INDEX($C$23:$C$154,2+MATCH(0,$O$23:$O$154,1))),O$7,MAX(AVERAGEIFS(O741:O743,O741:O743,"&gt;0")/(EXP(O$6*($D744-COUNTIFS(O$713:O744,0))/12)),O$8))))</f>
        <v>0</v>
      </c>
      <c r="P744" s="181">
        <f>(1-$D$5)*IF($C744&lt;MAX($D$4,INDEX($C$23:$C$154,2+MATCH(0,$P$23:$P$154,1))),P54,MAX(O744/O$10,P$8))+($D$5*IF($C744&lt;MAX($D$4,INDEX($C$23:$C$154,2+MATCH(0,$P$23:$P$154,1))),P54,IF($C744=MAX($D$4,INDEX($C$23:$C$154,2+MATCH(0,$P$23:$P$154,1))),P$7,MAX(AVERAGEIFS(P741:P743,P741:P743,"&gt;0")/(EXP(O$6*($D744-COUNTIFS(P$713:P744,0))/12)),P$8))))</f>
        <v>0</v>
      </c>
      <c r="Q744" s="132">
        <f>(1-$D$5)*IF($C744&lt;$D$4,Q54,MAX(AVERAGEIFS(Q741:Q743,Q741:Q743,"&gt;0")/(EXP(Q$6*(($D744-COUNTIFS(Q$713:Q744,0))/12))),Q$8))+($D$5*IF($C744&lt;$D$4,Q54,IF($C744=$D$4,Q$7,MAX(AVERAGEIFS(Q741:Q743,Q741:Q743,"&gt;0")/(EXP(Q$6*($D744-COUNTIFS(Q$713:Q744,0))/12)),Q$8))))</f>
        <v>0</v>
      </c>
      <c r="R744" s="132">
        <f>(1-$D$5)*IF($C744&lt;$D$4,R54,MAX(Q744/Q$10,R$8))+($D$5*IF($C744&lt;$D$4,R54,IF($C744=$D$4,R$7,MAX(AVERAGEIFS(R741:R743,R741:R743,"&gt;0")/(EXP(Q$6*($D744-COUNTIFS(R$713:R744,0))/12)),R$8))))</f>
        <v>0</v>
      </c>
      <c r="S744" s="132">
        <f>(1-$D$5)*IF($C744&lt;$D$4,S54,MAX(AVERAGEIFS(S741:S743,S741:S743,"&gt;0")/(EXP(S$6*(($D744-COUNTIFS(S$713:S744,0))/12))),S$8))+($D$5*IF($C744&lt;$D$4,S54,IF($C744=$D$4,S$7,MAX(AVERAGEIFS(S741:S743,S741:S743,"&gt;0")/(EXP(S$6*($D744-COUNTIFS(S$713:S744,0))/12)),S$8))))</f>
        <v>7.2997200000000015</v>
      </c>
      <c r="T744" s="132">
        <f>(1-$D$5)*IF($C744&lt;$D$4,T54,MAX(S744/S$10,T$8))+($D$5*IF($C744&lt;$D$4,T54,IF($C744=$D$4,T$7,MAX(AVERAGEIFS(T741:T743,T741:T743,"&gt;0")/(EXP(S$6*($D744-COUNTIFS(T$713:T744,0))/12)),T$8))))</f>
        <v>3.6498600000000008</v>
      </c>
      <c r="U744" s="181">
        <f>(1-$D$5)*IF($C744&lt;MAX($D$4,INDEX($C$23:$C$154,2+MATCH(0,$U$23:$U$154,1))),U54,MAX(AVERAGEIFS(U741:U743,U741:U743,"&gt;0")/(EXP(U$6*(($D744-COUNTIFS(U$713:U744,0))/12))),U$8))+($D$5*IF($C744&lt;MAX($D$4,INDEX($C$23:$C$154,2+MATCH(0,$U$23:$U$154,1))),U54,IF($C744=MAX($D$4,INDEX($C$23:$C$154,2+MATCH(0,$U$23:$U$154,1))),U$7,MAX(AVERAGEIFS(U741:U743,U741:U743,"&gt;0")/(EXP(U$6*($D744-COUNTIFS(U$713:U744,0))/12)),U$8))))</f>
        <v>0</v>
      </c>
      <c r="V744" s="181">
        <f>(1-$D$5)*IF($C744&lt;MAX($D$4,INDEX($C$23:$C$154,2+MATCH(0,$V$23:$V$154,1))),V54,MAX(U744/U$10,V$8))+($D$5*IF($C744&lt;MAX($D$4,INDEX($C$23:$C$154,2+MATCH(0,$V$23:$V$154,1))),V54,IF($C744=MAX($D$4,INDEX($C$23:$C$154,2+MATCH(0,$V$23:$V$154,1))),V$7,MAX(AVERAGEIFS(V741:V743,V741:V743,"&gt;0")/(EXP(U$6*($D744-COUNTIFS(V$713:V744,0))/12)),V$8))))</f>
        <v>0</v>
      </c>
      <c r="W744" s="132">
        <f>(1-$D$5)*IF($C744&lt;$D$4,W54,MAX(AVERAGEIFS(W741:W743,W741:W743,"&gt;0")/(EXP(W$6*(($D744-COUNTIFS(W$713:W744,0))/12))),W$8))+($D$5*IF($C744&lt;$D$4,W54,IF($C744=$D$4,W$7,MAX(AVERAGEIFS(W741:W743,W741:W743,"&gt;0")/(EXP(W$6*($D744-COUNTIFS(W$713:W744,0))/12)),W$8))))</f>
        <v>0</v>
      </c>
      <c r="X744" s="132">
        <f>(1-$D$5)*IF($C744&lt;$D$4,X54,MAX(W744/W$10,X$8))+($D$5*IF($C744&lt;$D$4,X54,IF($C744=$D$4,X$7,MAX(AVERAGEIFS(X741:X743,X741:X743,"&gt;0")/(EXP(W$6*($D744-COUNTIFS(X$713:X744,0))/12)),X$8))))</f>
        <v>0</v>
      </c>
      <c r="Y744" s="132"/>
      <c r="Z744" s="132"/>
    </row>
    <row r="745" spans="2:26" outlineLevel="1">
      <c r="B745" s="159"/>
      <c r="C745" s="160">
        <f t="shared" si="31"/>
        <v>45170</v>
      </c>
      <c r="D745" s="128">
        <f t="shared" si="32"/>
        <v>33</v>
      </c>
      <c r="G745" s="132">
        <f>(1-$D$5)*IF($C745&lt;$D$4,G55,MAX(AVERAGEIFS(G742:G744,G742:G744,"&gt;0")/(EXP(G$6*(($D745-COUNTIFS(G$713:G745,0))/12))),G$8))+($D$5*IF($C745&lt;$D$4,G55,IF($C745=$D$4,G$7,MAX(AVERAGEIFS(G742:G744,G742:G744,"&gt;0")/(EXP(G$6*($D745-COUNTIFS(G$713:G745,0))/12)),G$8))))</f>
        <v>2.3291250000000003</v>
      </c>
      <c r="H745" s="132">
        <f>(1-$D$5)*IF($C745&lt;$D$4,H55,MAX(G745/G$10,H$8))+($D$5*IF($C745&lt;$D$4,H55,IF($C745=$D$4,H$7,MAX(AVERAGEIFS(H742:H744,H742:H744,"&gt;0")/(EXP(G$6*($D745-COUNTIFS(H$713:H745,0))/12)),H$8))))</f>
        <v>1.5527500000000001</v>
      </c>
      <c r="I745" s="132">
        <f>(1-$D$5)*IF($C745&lt;$D$4,I55,MAX(AVERAGEIFS(I742:I744,I742:I744,"&gt;0")/(EXP(I$6*(($D745-COUNTIFS(I$713:I745,0))/12))),I$8))+($D$5*IF($C745&lt;$D$4,I55,IF($C745=$D$4,I$7,MAX(AVERAGEIFS(I742:I744,I742:I744,"&gt;0")/(EXP(I$6*($D745-COUNTIFS(I$713:I745,0))/12)),I$8))))</f>
        <v>6.8796000000000008</v>
      </c>
      <c r="J745" s="132">
        <f>(1-$D$5)*IF($C745&lt;$D$4,J55,MAX(I745/I$10,J$8))+($D$5*IF($C745&lt;$D$4,J55,IF($C745=$D$4,J$7,MAX(AVERAGEIFS(J742:J744,J742:J744,"&gt;0")/(EXP(I$6*($D745-COUNTIFS(J$713:J745,0))/12)),J$8))))</f>
        <v>4.5864000000000003</v>
      </c>
      <c r="K745" s="132">
        <f>(1-$D$5)*IF($C745&lt;$D$4,K55,MAX(AVERAGEIFS(K742:K744,K742:K744,"&gt;0")/(EXP(K$6*(($D745-COUNTIFS(K$713:K745,0))/12))),K$8))+($D$5*IF($C745&lt;$D$4,K55,IF($C745=$D$4,K$7,MAX(AVERAGEIFS(K742:K744,K742:K744,"&gt;0")/(EXP(K$6*($D745-COUNTIFS(K$713:K745,0))/12)),K$8))))</f>
        <v>0</v>
      </c>
      <c r="L745" s="132">
        <f>(1-$D$5)*IF($C745&lt;$D$4,L55,MAX(K745/K$10,L$8))+($D$5*IF($C745&lt;$D$4,L55,IF($C745=$D$4,L$7,MAX(AVERAGEIFS(L742:L744,L742:L744,"&gt;0")/(EXP(K$6*($D745-COUNTIFS(L$713:L745,0))/12)),L$8))))</f>
        <v>0</v>
      </c>
      <c r="M745" s="181">
        <f>(1-$D$5)*IF($C745&lt;MAX($D$4,INDEX($C$23:$C$154,2+MATCH(0,$M$23:$M$154,1))),M55,MAX(AVERAGEIFS(M742:M744,M742:M744,"&gt;0")/(EXP(M$6*(($D745-COUNTIFS(M$713:M745,0))/12))),M$8))+($D$5*IF($C745&lt;MAX($D$4,INDEX($C$23:$C$154,2+MATCH(0,$M$23:$M$154,1))),M55,IF($C745=MAX($D$4,INDEX($C$23:$C$154,2+MATCH(0,$M$23:$M$154,1))),M$7,MAX(AVERAGEIFS(M742:M744,M742:M744,"&gt;0")/(EXP(M$6*($D745-COUNTIFS(M$713:M745,0))/12)),M$8))))</f>
        <v>0</v>
      </c>
      <c r="N745" s="181">
        <f>(1-$D$5)*IF($C745&lt;MAX($D$4,INDEX($C$23:$C$154,2+MATCH(0,$N$23:$N$154,1))),N55,MAX(M745/M$10,N$8))+($D$5*IF($C745&lt;MAX($D$4,INDEX($C$23:$C$154,2+MATCH(0,$N$23:$N$154,1))),N55,IF($C745=MAX($D$4,INDEX($C$23:$C$154,2+MATCH(0,$N$23:$N$154,1))),N$7,MAX(AVERAGEIFS(N742:N744,N742:N744,"&gt;0")/(EXP(M$6*($D745-COUNTIFS(N$713:N745,0))/12)),N$8))))</f>
        <v>0</v>
      </c>
      <c r="O745" s="181">
        <f>(1-$D$5)*IF($C745&lt;MAX($D$4,INDEX($C$23:$C$154,2+MATCH(0,$O$23:$O$154,1))),O55,MAX(AVERAGEIFS(O742:O744,O742:O744,"&gt;0")/(EXP(O$6*(($D745-COUNTIFS(O$713:O745,0))/12))),O$8))+($D$5*IF($C745&lt;MAX($D$4,INDEX($C$23:$C$154,2+MATCH(0,$O$23:$O$154,1))),O55,IF($C745=MAX($D$4,INDEX($C$23:$C$154,2+MATCH(0,$O$23:$O$154,1))),O$7,MAX(AVERAGEIFS(O742:O744,O742:O744,"&gt;0")/(EXP(O$6*($D745-COUNTIFS(O$713:O745,0))/12)),O$8))))</f>
        <v>0</v>
      </c>
      <c r="P745" s="181">
        <f>(1-$D$5)*IF($C745&lt;MAX($D$4,INDEX($C$23:$C$154,2+MATCH(0,$P$23:$P$154,1))),P55,MAX(O745/O$10,P$8))+($D$5*IF($C745&lt;MAX($D$4,INDEX($C$23:$C$154,2+MATCH(0,$P$23:$P$154,1))),P55,IF($C745=MAX($D$4,INDEX($C$23:$C$154,2+MATCH(0,$P$23:$P$154,1))),P$7,MAX(AVERAGEIFS(P742:P744,P742:P744,"&gt;0")/(EXP(O$6*($D745-COUNTIFS(P$713:P745,0))/12)),P$8))))</f>
        <v>0</v>
      </c>
      <c r="Q745" s="132">
        <f>(1-$D$5)*IF($C745&lt;$D$4,Q55,MAX(AVERAGEIFS(Q742:Q744,Q742:Q744,"&gt;0")/(EXP(Q$6*(($D745-COUNTIFS(Q$713:Q745,0))/12))),Q$8))+($D$5*IF($C745&lt;$D$4,Q55,IF($C745=$D$4,Q$7,MAX(AVERAGEIFS(Q742:Q744,Q742:Q744,"&gt;0")/(EXP(Q$6*($D745-COUNTIFS(Q$713:Q745,0))/12)),Q$8))))</f>
        <v>0</v>
      </c>
      <c r="R745" s="132">
        <f>(1-$D$5)*IF($C745&lt;$D$4,R55,MAX(Q745/Q$10,R$8))+($D$5*IF($C745&lt;$D$4,R55,IF($C745=$D$4,R$7,MAX(AVERAGEIFS(R742:R744,R742:R744,"&gt;0")/(EXP(Q$6*($D745-COUNTIFS(R$713:R745,0))/12)),R$8))))</f>
        <v>0</v>
      </c>
      <c r="S745" s="132">
        <f>(1-$D$5)*IF($C745&lt;$D$4,S55,MAX(AVERAGEIFS(S742:S744,S742:S744,"&gt;0")/(EXP(S$6*(($D745-COUNTIFS(S$713:S745,0))/12))),S$8))+($D$5*IF($C745&lt;$D$4,S55,IF($C745=$D$4,S$7,MAX(AVERAGEIFS(S742:S744,S742:S744,"&gt;0")/(EXP(S$6*($D745-COUNTIFS(S$713:S745,0))/12)),S$8))))</f>
        <v>6.1916400000000005</v>
      </c>
      <c r="T745" s="132">
        <f>(1-$D$5)*IF($C745&lt;$D$4,T55,MAX(S745/S$10,T$8))+($D$5*IF($C745&lt;$D$4,T55,IF($C745=$D$4,T$7,MAX(AVERAGEIFS(T742:T744,T742:T744,"&gt;0")/(EXP(S$6*($D745-COUNTIFS(T$713:T745,0))/12)),T$8))))</f>
        <v>3.0958200000000002</v>
      </c>
      <c r="U745" s="181">
        <f>(1-$D$5)*IF($C745&lt;MAX($D$4,INDEX($C$23:$C$154,2+MATCH(0,$U$23:$U$154,1))),U55,MAX(AVERAGEIFS(U742:U744,U742:U744,"&gt;0")/(EXP(U$6*(($D745-COUNTIFS(U$713:U745,0))/12))),U$8))+($D$5*IF($C745&lt;MAX($D$4,INDEX($C$23:$C$154,2+MATCH(0,$U$23:$U$154,1))),U55,IF($C745=MAX($D$4,INDEX($C$23:$C$154,2+MATCH(0,$U$23:$U$154,1))),U$7,MAX(AVERAGEIFS(U742:U744,U742:U744,"&gt;0")/(EXP(U$6*($D745-COUNTIFS(U$713:U745,0))/12)),U$8))))</f>
        <v>0</v>
      </c>
      <c r="V745" s="181">
        <f>(1-$D$5)*IF($C745&lt;MAX($D$4,INDEX($C$23:$C$154,2+MATCH(0,$V$23:$V$154,1))),V55,MAX(U745/U$10,V$8))+($D$5*IF($C745&lt;MAX($D$4,INDEX($C$23:$C$154,2+MATCH(0,$V$23:$V$154,1))),V55,IF($C745=MAX($D$4,INDEX($C$23:$C$154,2+MATCH(0,$V$23:$V$154,1))),V$7,MAX(AVERAGEIFS(V742:V744,V742:V744,"&gt;0")/(EXP(U$6*($D745-COUNTIFS(V$713:V745,0))/12)),V$8))))</f>
        <v>0</v>
      </c>
      <c r="W745" s="132">
        <f>(1-$D$5)*IF($C745&lt;$D$4,W55,MAX(AVERAGEIFS(W742:W744,W742:W744,"&gt;0")/(EXP(W$6*(($D745-COUNTIFS(W$713:W745,0))/12))),W$8))+($D$5*IF($C745&lt;$D$4,W55,IF($C745=$D$4,W$7,MAX(AVERAGEIFS(W742:W744,W742:W744,"&gt;0")/(EXP(W$6*($D745-COUNTIFS(W$713:W745,0))/12)),W$8))))</f>
        <v>0</v>
      </c>
      <c r="X745" s="132">
        <f>(1-$D$5)*IF($C745&lt;$D$4,X55,MAX(W745/W$10,X$8))+($D$5*IF($C745&lt;$D$4,X55,IF($C745=$D$4,X$7,MAX(AVERAGEIFS(X742:X744,X742:X744,"&gt;0")/(EXP(W$6*($D745-COUNTIFS(X$713:X745,0))/12)),X$8))))</f>
        <v>0</v>
      </c>
      <c r="Y745" s="132"/>
      <c r="Z745" s="132"/>
    </row>
    <row r="746" spans="2:26" outlineLevel="1">
      <c r="B746" s="159"/>
      <c r="C746" s="160">
        <f t="shared" si="31"/>
        <v>45200</v>
      </c>
      <c r="D746" s="128">
        <f t="shared" si="32"/>
        <v>34</v>
      </c>
      <c r="G746" s="132">
        <f>(1-$D$5)*IF($C746&lt;$D$4,G56,MAX(AVERAGEIFS(G743:G745,G743:G745,"&gt;0")/(EXP(G$6*(($D746-COUNTIFS(G$713:G746,0))/12))),G$8))+($D$5*IF($C746&lt;$D$4,G56,IF($C746=$D$4,G$7,MAX(AVERAGEIFS(G743:G745,G743:G745,"&gt;0")/(EXP(G$6*($D746-COUNTIFS(G$713:G746,0))/12)),G$8))))</f>
        <v>2.2278749999999996</v>
      </c>
      <c r="H746" s="132">
        <f>(1-$D$5)*IF($C746&lt;$D$4,H56,MAX(G746/G$10,H$8))+($D$5*IF($C746&lt;$D$4,H56,IF($C746=$D$4,H$7,MAX(AVERAGEIFS(H743:H745,H743:H745,"&gt;0")/(EXP(G$6*($D746-COUNTIFS(H$713:H746,0))/12)),H$8))))</f>
        <v>1.4852499999999997</v>
      </c>
      <c r="I746" s="132">
        <f>(1-$D$5)*IF($C746&lt;$D$4,I56,MAX(AVERAGEIFS(I743:I745,I743:I745,"&gt;0")/(EXP(I$6*(($D746-COUNTIFS(I$713:I746,0))/12))),I$8))+($D$5*IF($C746&lt;$D$4,I56,IF($C746=$D$4,I$7,MAX(AVERAGEIFS(I743:I745,I743:I745,"&gt;0")/(EXP(I$6*($D746-COUNTIFS(I$713:I746,0))/12)),I$8))))</f>
        <v>7.8698999999999986</v>
      </c>
      <c r="J746" s="132">
        <f>(1-$D$5)*IF($C746&lt;$D$4,J56,MAX(I746/I$10,J$8))+($D$5*IF($C746&lt;$D$4,J56,IF($C746=$D$4,J$7,MAX(AVERAGEIFS(J743:J745,J743:J745,"&gt;0")/(EXP(I$6*($D746-COUNTIFS(J$713:J746,0))/12)),J$8))))</f>
        <v>5.246599999999999</v>
      </c>
      <c r="K746" s="132">
        <f>(1-$D$5)*IF($C746&lt;$D$4,K56,MAX(AVERAGEIFS(K743:K745,K743:K745,"&gt;0")/(EXP(K$6*(($D746-COUNTIFS(K$713:K746,0))/12))),K$8))+($D$5*IF($C746&lt;$D$4,K56,IF($C746=$D$4,K$7,MAX(AVERAGEIFS(K743:K745,K743:K745,"&gt;0")/(EXP(K$6*($D746-COUNTIFS(K$713:K746,0))/12)),K$8))))</f>
        <v>0</v>
      </c>
      <c r="L746" s="132">
        <f>(1-$D$5)*IF($C746&lt;$D$4,L56,MAX(K746/K$10,L$8))+($D$5*IF($C746&lt;$D$4,L56,IF($C746=$D$4,L$7,MAX(AVERAGEIFS(L743:L745,L743:L745,"&gt;0")/(EXP(K$6*($D746-COUNTIFS(L$713:L746,0))/12)),L$8))))</f>
        <v>0</v>
      </c>
      <c r="M746" s="181">
        <f>(1-$D$5)*IF($C746&lt;MAX($D$4,INDEX($C$23:$C$154,2+MATCH(0,$M$23:$M$154,1))),M56,MAX(AVERAGEIFS(M743:M745,M743:M745,"&gt;0")/(EXP(M$6*(($D746-COUNTIFS(M$713:M746,0))/12))),M$8))+($D$5*IF($C746&lt;MAX($D$4,INDEX($C$23:$C$154,2+MATCH(0,$M$23:$M$154,1))),M56,IF($C746=MAX($D$4,INDEX($C$23:$C$154,2+MATCH(0,$M$23:$M$154,1))),M$7,MAX(AVERAGEIFS(M743:M745,M743:M745,"&gt;0")/(EXP(M$6*($D746-COUNTIFS(M$713:M746,0))/12)),M$8))))</f>
        <v>0</v>
      </c>
      <c r="N746" s="181">
        <f>(1-$D$5)*IF($C746&lt;MAX($D$4,INDEX($C$23:$C$154,2+MATCH(0,$N$23:$N$154,1))),N56,MAX(M746/M$10,N$8))+($D$5*IF($C746&lt;MAX($D$4,INDEX($C$23:$C$154,2+MATCH(0,$N$23:$N$154,1))),N56,IF($C746=MAX($D$4,INDEX($C$23:$C$154,2+MATCH(0,$N$23:$N$154,1))),N$7,MAX(AVERAGEIFS(N743:N745,N743:N745,"&gt;0")/(EXP(M$6*($D746-COUNTIFS(N$713:N746,0))/12)),N$8))))</f>
        <v>0</v>
      </c>
      <c r="O746" s="181">
        <f>(1-$D$5)*IF($C746&lt;MAX($D$4,INDEX($C$23:$C$154,2+MATCH(0,$O$23:$O$154,1))),O56,MAX(AVERAGEIFS(O743:O745,O743:O745,"&gt;0")/(EXP(O$6*(($D746-COUNTIFS(O$713:O746,0))/12))),O$8))+($D$5*IF($C746&lt;MAX($D$4,INDEX($C$23:$C$154,2+MATCH(0,$O$23:$O$154,1))),O56,IF($C746=MAX($D$4,INDEX($C$23:$C$154,2+MATCH(0,$O$23:$O$154,1))),O$7,MAX(AVERAGEIFS(O743:O745,O743:O745,"&gt;0")/(EXP(O$6*($D746-COUNTIFS(O$713:O746,0))/12)),O$8))))</f>
        <v>0</v>
      </c>
      <c r="P746" s="181">
        <f>(1-$D$5)*IF($C746&lt;MAX($D$4,INDEX($C$23:$C$154,2+MATCH(0,$P$23:$P$154,1))),P56,MAX(O746/O$10,P$8))+($D$5*IF($C746&lt;MAX($D$4,INDEX($C$23:$C$154,2+MATCH(0,$P$23:$P$154,1))),P56,IF($C746=MAX($D$4,INDEX($C$23:$C$154,2+MATCH(0,$P$23:$P$154,1))),P$7,MAX(AVERAGEIFS(P743:P745,P743:P745,"&gt;0")/(EXP(O$6*($D746-COUNTIFS(P$713:P746,0))/12)),P$8))))</f>
        <v>0</v>
      </c>
      <c r="Q746" s="132">
        <f>(1-$D$5)*IF($C746&lt;$D$4,Q56,MAX(AVERAGEIFS(Q743:Q745,Q743:Q745,"&gt;0")/(EXP(Q$6*(($D746-COUNTIFS(Q$713:Q746,0))/12))),Q$8))+($D$5*IF($C746&lt;$D$4,Q56,IF($C746=$D$4,Q$7,MAX(AVERAGEIFS(Q743:Q745,Q743:Q745,"&gt;0")/(EXP(Q$6*($D746-COUNTIFS(Q$713:Q746,0))/12)),Q$8))))</f>
        <v>0</v>
      </c>
      <c r="R746" s="132">
        <f>(1-$D$5)*IF($C746&lt;$D$4,R56,MAX(Q746/Q$10,R$8))+($D$5*IF($C746&lt;$D$4,R56,IF($C746=$D$4,R$7,MAX(AVERAGEIFS(R743:R745,R743:R745,"&gt;0")/(EXP(Q$6*($D746-COUNTIFS(R$713:R746,0))/12)),R$8))))</f>
        <v>0</v>
      </c>
      <c r="S746" s="132">
        <f>(1-$D$5)*IF($C746&lt;$D$4,S56,MAX(AVERAGEIFS(S743:S745,S743:S745,"&gt;0")/(EXP(S$6*(($D746-COUNTIFS(S$713:S746,0))/12))),S$8))+($D$5*IF($C746&lt;$D$4,S56,IF($C746=$D$4,S$7,MAX(AVERAGEIFS(S743:S745,S743:S745,"&gt;0")/(EXP(S$6*($D746-COUNTIFS(S$713:S746,0))/12)),S$8))))</f>
        <v>7.0829099999999992</v>
      </c>
      <c r="T746" s="132">
        <f>(1-$D$5)*IF($C746&lt;$D$4,T56,MAX(S746/S$10,T$8))+($D$5*IF($C746&lt;$D$4,T56,IF($C746=$D$4,T$7,MAX(AVERAGEIFS(T743:T745,T743:T745,"&gt;0")/(EXP(S$6*($D746-COUNTIFS(T$713:T746,0))/12)),T$8))))</f>
        <v>3.5414549999999996</v>
      </c>
      <c r="U746" s="181">
        <f>(1-$D$5)*IF($C746&lt;MAX($D$4,INDEX($C$23:$C$154,2+MATCH(0,$U$23:$U$154,1))),U56,MAX(AVERAGEIFS(U743:U745,U743:U745,"&gt;0")/(EXP(U$6*(($D746-COUNTIFS(U$713:U746,0))/12))),U$8))+($D$5*IF($C746&lt;MAX($D$4,INDEX($C$23:$C$154,2+MATCH(0,$U$23:$U$154,1))),U56,IF($C746=MAX($D$4,INDEX($C$23:$C$154,2+MATCH(0,$U$23:$U$154,1))),U$7,MAX(AVERAGEIFS(U743:U745,U743:U745,"&gt;0")/(EXP(U$6*($D746-COUNTIFS(U$713:U746,0))/12)),U$8))))</f>
        <v>0</v>
      </c>
      <c r="V746" s="181">
        <f>(1-$D$5)*IF($C746&lt;MAX($D$4,INDEX($C$23:$C$154,2+MATCH(0,$V$23:$V$154,1))),V56,MAX(U746/U$10,V$8))+($D$5*IF($C746&lt;MAX($D$4,INDEX($C$23:$C$154,2+MATCH(0,$V$23:$V$154,1))),V56,IF($C746=MAX($D$4,INDEX($C$23:$C$154,2+MATCH(0,$V$23:$V$154,1))),V$7,MAX(AVERAGEIFS(V743:V745,V743:V745,"&gt;0")/(EXP(U$6*($D746-COUNTIFS(V$713:V746,0))/12)),V$8))))</f>
        <v>0</v>
      </c>
      <c r="W746" s="132">
        <f>(1-$D$5)*IF($C746&lt;$D$4,W56,MAX(AVERAGEIFS(W743:W745,W743:W745,"&gt;0")/(EXP(W$6*(($D746-COUNTIFS(W$713:W746,0))/12))),W$8))+($D$5*IF($C746&lt;$D$4,W56,IF($C746=$D$4,W$7,MAX(AVERAGEIFS(W743:W745,W743:W745,"&gt;0")/(EXP(W$6*($D746-COUNTIFS(W$713:W746,0))/12)),W$8))))</f>
        <v>0</v>
      </c>
      <c r="X746" s="132">
        <f>(1-$D$5)*IF($C746&lt;$D$4,X56,MAX(W746/W$10,X$8))+($D$5*IF($C746&lt;$D$4,X56,IF($C746=$D$4,X$7,MAX(AVERAGEIFS(X743:X745,X743:X745,"&gt;0")/(EXP(W$6*($D746-COUNTIFS(X$713:X746,0))/12)),X$8))))</f>
        <v>0</v>
      </c>
      <c r="Y746" s="132"/>
      <c r="Z746" s="132"/>
    </row>
    <row r="747" spans="2:26" outlineLevel="1">
      <c r="B747" s="159"/>
      <c r="C747" s="160">
        <f t="shared" si="31"/>
        <v>45231</v>
      </c>
      <c r="D747" s="128">
        <f t="shared" si="32"/>
        <v>35</v>
      </c>
      <c r="G747" s="132">
        <f>(1-$D$5)*IF($C747&lt;$D$4,G57,MAX(AVERAGEIFS(G744:G746,G744:G746,"&gt;0")/(EXP(G$6*(($D747-COUNTIFS(G$713:G747,0))/12))),G$8))+($D$5*IF($C747&lt;$D$4,G57,IF($C747=$D$4,G$7,MAX(AVERAGEIFS(G744:G746,G744:G746,"&gt;0")/(EXP(G$6*($D747-COUNTIFS(G$713:G747,0))/12)),G$8))))</f>
        <v>2.8564500000000006</v>
      </c>
      <c r="H747" s="132">
        <f>(1-$D$5)*IF($C747&lt;$D$4,H57,MAX(G747/G$10,H$8))+($D$5*IF($C747&lt;$D$4,H57,IF($C747=$D$4,H$7,MAX(AVERAGEIFS(H744:H746,H744:H746,"&gt;0")/(EXP(G$6*($D747-COUNTIFS(H$713:H747,0))/12)),H$8))))</f>
        <v>1.9043000000000003</v>
      </c>
      <c r="I747" s="132">
        <f>(1-$D$5)*IF($C747&lt;$D$4,I57,MAX(AVERAGEIFS(I744:I746,I744:I746,"&gt;0")/(EXP(I$6*(($D747-COUNTIFS(I$713:I747,0))/12))),I$8))+($D$5*IF($C747&lt;$D$4,I57,IF($C747=$D$4,I$7,MAX(AVERAGEIFS(I744:I746,I744:I746,"&gt;0")/(EXP(I$6*($D747-COUNTIFS(I$713:I747,0))/12)),I$8))))</f>
        <v>7.7336</v>
      </c>
      <c r="J747" s="132">
        <f>(1-$D$5)*IF($C747&lt;$D$4,J57,MAX(I747/I$10,J$8))+($D$5*IF($C747&lt;$D$4,J57,IF($C747=$D$4,J$7,MAX(AVERAGEIFS(J744:J746,J744:J746,"&gt;0")/(EXP(I$6*($D747-COUNTIFS(J$713:J747,0))/12)),J$8))))</f>
        <v>5.1557333333333331</v>
      </c>
      <c r="K747" s="132">
        <f>(1-$D$5)*IF($C747&lt;$D$4,K57,MAX(AVERAGEIFS(K744:K746,K744:K746,"&gt;0")/(EXP(K$6*(($D747-COUNTIFS(K$713:K747,0))/12))),K$8))+($D$5*IF($C747&lt;$D$4,K57,IF($C747=$D$4,K$7,MAX(AVERAGEIFS(K744:K746,K744:K746,"&gt;0")/(EXP(K$6*($D747-COUNTIFS(K$713:K747,0))/12)),K$8))))</f>
        <v>0</v>
      </c>
      <c r="L747" s="132">
        <f>(1-$D$5)*IF($C747&lt;$D$4,L57,MAX(K747/K$10,L$8))+($D$5*IF($C747&lt;$D$4,L57,IF($C747=$D$4,L$7,MAX(AVERAGEIFS(L744:L746,L744:L746,"&gt;0")/(EXP(K$6*($D747-COUNTIFS(L$713:L747,0))/12)),L$8))))</f>
        <v>0</v>
      </c>
      <c r="M747" s="181">
        <f>(1-$D$5)*IF($C747&lt;MAX($D$4,INDEX($C$23:$C$154,2+MATCH(0,$M$23:$M$154,1))),M57,MAX(AVERAGEIFS(M744:M746,M744:M746,"&gt;0")/(EXP(M$6*(($D747-COUNTIFS(M$713:M747,0))/12))),M$8))+($D$5*IF($C747&lt;MAX($D$4,INDEX($C$23:$C$154,2+MATCH(0,$M$23:$M$154,1))),M57,IF($C747=MAX($D$4,INDEX($C$23:$C$154,2+MATCH(0,$M$23:$M$154,1))),M$7,MAX(AVERAGEIFS(M744:M746,M744:M746,"&gt;0")/(EXP(M$6*($D747-COUNTIFS(M$713:M747,0))/12)),M$8))))</f>
        <v>0</v>
      </c>
      <c r="N747" s="181">
        <f>(1-$D$5)*IF($C747&lt;MAX($D$4,INDEX($C$23:$C$154,2+MATCH(0,$N$23:$N$154,1))),N57,MAX(M747/M$10,N$8))+($D$5*IF($C747&lt;MAX($D$4,INDEX($C$23:$C$154,2+MATCH(0,$N$23:$N$154,1))),N57,IF($C747=MAX($D$4,INDEX($C$23:$C$154,2+MATCH(0,$N$23:$N$154,1))),N$7,MAX(AVERAGEIFS(N744:N746,N744:N746,"&gt;0")/(EXP(M$6*($D747-COUNTIFS(N$713:N747,0))/12)),N$8))))</f>
        <v>0</v>
      </c>
      <c r="O747" s="181">
        <f>(1-$D$5)*IF($C747&lt;MAX($D$4,INDEX($C$23:$C$154,2+MATCH(0,$O$23:$O$154,1))),O57,MAX(AVERAGEIFS(O744:O746,O744:O746,"&gt;0")/(EXP(O$6*(($D747-COUNTIFS(O$713:O747,0))/12))),O$8))+($D$5*IF($C747&lt;MAX($D$4,INDEX($C$23:$C$154,2+MATCH(0,$O$23:$O$154,1))),O57,IF($C747=MAX($D$4,INDEX($C$23:$C$154,2+MATCH(0,$O$23:$O$154,1))),O$7,MAX(AVERAGEIFS(O744:O746,O744:O746,"&gt;0")/(EXP(O$6*($D747-COUNTIFS(O$713:O747,0))/12)),O$8))))</f>
        <v>0</v>
      </c>
      <c r="P747" s="181">
        <f>(1-$D$5)*IF($C747&lt;MAX($D$4,INDEX($C$23:$C$154,2+MATCH(0,$P$23:$P$154,1))),P57,MAX(O747/O$10,P$8))+($D$5*IF($C747&lt;MAX($D$4,INDEX($C$23:$C$154,2+MATCH(0,$P$23:$P$154,1))),P57,IF($C747=MAX($D$4,INDEX($C$23:$C$154,2+MATCH(0,$P$23:$P$154,1))),P$7,MAX(AVERAGEIFS(P744:P746,P744:P746,"&gt;0")/(EXP(O$6*($D747-COUNTIFS(P$713:P747,0))/12)),P$8))))</f>
        <v>0</v>
      </c>
      <c r="Q747" s="132">
        <f>(1-$D$5)*IF($C747&lt;$D$4,Q57,MAX(AVERAGEIFS(Q744:Q746,Q744:Q746,"&gt;0")/(EXP(Q$6*(($D747-COUNTIFS(Q$713:Q747,0))/12))),Q$8))+($D$5*IF($C747&lt;$D$4,Q57,IF($C747=$D$4,Q$7,MAX(AVERAGEIFS(Q744:Q746,Q744:Q746,"&gt;0")/(EXP(Q$6*($D747-COUNTIFS(Q$713:Q747,0))/12)),Q$8))))</f>
        <v>0</v>
      </c>
      <c r="R747" s="132">
        <f>(1-$D$5)*IF($C747&lt;$D$4,R57,MAX(Q747/Q$10,R$8))+($D$5*IF($C747&lt;$D$4,R57,IF($C747=$D$4,R$7,MAX(AVERAGEIFS(R744:R746,R744:R746,"&gt;0")/(EXP(Q$6*($D747-COUNTIFS(R$713:R747,0))/12)),R$8))))</f>
        <v>0</v>
      </c>
      <c r="S747" s="132">
        <f>(1-$D$5)*IF($C747&lt;$D$4,S57,MAX(AVERAGEIFS(S744:S746,S744:S746,"&gt;0")/(EXP(S$6*(($D747-COUNTIFS(S$713:S747,0))/12))),S$8))+($D$5*IF($C747&lt;$D$4,S57,IF($C747=$D$4,S$7,MAX(AVERAGEIFS(S744:S746,S744:S746,"&gt;0")/(EXP(S$6*($D747-COUNTIFS(S$713:S747,0))/12)),S$8))))</f>
        <v>6.9602399999999998</v>
      </c>
      <c r="T747" s="132">
        <f>(1-$D$5)*IF($C747&lt;$D$4,T57,MAX(S747/S$10,T$8))+($D$5*IF($C747&lt;$D$4,T57,IF($C747=$D$4,T$7,MAX(AVERAGEIFS(T744:T746,T744:T746,"&gt;0")/(EXP(S$6*($D747-COUNTIFS(T$713:T747,0))/12)),T$8))))</f>
        <v>3.4801199999999999</v>
      </c>
      <c r="U747" s="181">
        <f>(1-$D$5)*IF($C747&lt;MAX($D$4,INDEX($C$23:$C$154,2+MATCH(0,$U$23:$U$154,1))),U57,MAX(AVERAGEIFS(U744:U746,U744:U746,"&gt;0")/(EXP(U$6*(($D747-COUNTIFS(U$713:U747,0))/12))),U$8))+($D$5*IF($C747&lt;MAX($D$4,INDEX($C$23:$C$154,2+MATCH(0,$U$23:$U$154,1))),U57,IF($C747=MAX($D$4,INDEX($C$23:$C$154,2+MATCH(0,$U$23:$U$154,1))),U$7,MAX(AVERAGEIFS(U744:U746,U744:U746,"&gt;0")/(EXP(U$6*($D747-COUNTIFS(U$713:U747,0))/12)),U$8))))</f>
        <v>0</v>
      </c>
      <c r="V747" s="181">
        <f>(1-$D$5)*IF($C747&lt;MAX($D$4,INDEX($C$23:$C$154,2+MATCH(0,$V$23:$V$154,1))),V57,MAX(U747/U$10,V$8))+($D$5*IF($C747&lt;MAX($D$4,INDEX($C$23:$C$154,2+MATCH(0,$V$23:$V$154,1))),V57,IF($C747=MAX($D$4,INDEX($C$23:$C$154,2+MATCH(0,$V$23:$V$154,1))),V$7,MAX(AVERAGEIFS(V744:V746,V744:V746,"&gt;0")/(EXP(U$6*($D747-COUNTIFS(V$713:V747,0))/12)),V$8))))</f>
        <v>0</v>
      </c>
      <c r="W747" s="132">
        <f>(1-$D$5)*IF($C747&lt;$D$4,W57,MAX(AVERAGEIFS(W744:W746,W744:W746,"&gt;0")/(EXP(W$6*(($D747-COUNTIFS(W$713:W747,0))/12))),W$8))+($D$5*IF($C747&lt;$D$4,W57,IF($C747=$D$4,W$7,MAX(AVERAGEIFS(W744:W746,W744:W746,"&gt;0")/(EXP(W$6*($D747-COUNTIFS(W$713:W747,0))/12)),W$8))))</f>
        <v>0</v>
      </c>
      <c r="X747" s="132">
        <f>(1-$D$5)*IF($C747&lt;$D$4,X57,MAX(W747/W$10,X$8))+($D$5*IF($C747&lt;$D$4,X57,IF($C747=$D$4,X$7,MAX(AVERAGEIFS(X744:X746,X744:X746,"&gt;0")/(EXP(W$6*($D747-COUNTIFS(X$713:X747,0))/12)),X$8))))</f>
        <v>0</v>
      </c>
      <c r="Y747" s="132"/>
      <c r="Z747" s="132"/>
    </row>
    <row r="748" spans="2:26" outlineLevel="1">
      <c r="B748" s="159"/>
      <c r="C748" s="160">
        <f t="shared" si="31"/>
        <v>45261</v>
      </c>
      <c r="D748" s="128">
        <f t="shared" si="32"/>
        <v>36</v>
      </c>
      <c r="G748" s="132">
        <f>(1-$D$5)*IF($C748&lt;$D$4,G58,MAX(AVERAGEIFS(G745:G747,G745:G747,"&gt;0")/(EXP(G$6*(($D748-COUNTIFS(G$713:G748,0))/12))),G$8))+($D$5*IF($C748&lt;$D$4,G58,IF($C748=$D$4,G$7,MAX(AVERAGEIFS(G745:G747,G745:G747,"&gt;0")/(EXP(G$6*($D748-COUNTIFS(G$713:G748,0))/12)),G$8))))</f>
        <v>2.9286750000000001</v>
      </c>
      <c r="H748" s="132">
        <f>(1-$D$5)*IF($C748&lt;$D$4,H58,MAX(G748/G$10,H$8))+($D$5*IF($C748&lt;$D$4,H58,IF($C748=$D$4,H$7,MAX(AVERAGEIFS(H745:H747,H745:H747,"&gt;0")/(EXP(G$6*($D748-COUNTIFS(H$713:H748,0))/12)),H$8))))</f>
        <v>1.9524500000000002</v>
      </c>
      <c r="I748" s="132">
        <f>(1-$D$5)*IF($C748&lt;$D$4,I58,MAX(AVERAGEIFS(I745:I747,I745:I747,"&gt;0")/(EXP(I$6*(($D748-COUNTIFS(I$713:I748,0))/12))),I$8))+($D$5*IF($C748&lt;$D$4,I58,IF($C748=$D$4,I$7,MAX(AVERAGEIFS(I745:I747,I745:I747,"&gt;0")/(EXP(I$6*($D748-COUNTIFS(I$713:I748,0))/12)),I$8))))</f>
        <v>7.9363000000000001</v>
      </c>
      <c r="J748" s="132">
        <f>(1-$D$5)*IF($C748&lt;$D$4,J58,MAX(I748/I$10,J$8))+($D$5*IF($C748&lt;$D$4,J58,IF($C748=$D$4,J$7,MAX(AVERAGEIFS(J745:J747,J745:J747,"&gt;0")/(EXP(I$6*($D748-COUNTIFS(J$713:J748,0))/12)),J$8))))</f>
        <v>5.2908666666666671</v>
      </c>
      <c r="K748" s="132">
        <f>(1-$D$5)*IF($C748&lt;$D$4,K58,MAX(AVERAGEIFS(K745:K747,K745:K747,"&gt;0")/(EXP(K$6*(($D748-COUNTIFS(K$713:K748,0))/12))),K$8))+($D$5*IF($C748&lt;$D$4,K58,IF($C748=$D$4,K$7,MAX(AVERAGEIFS(K745:K747,K745:K747,"&gt;0")/(EXP(K$6*($D748-COUNTIFS(K$713:K748,0))/12)),K$8))))</f>
        <v>0</v>
      </c>
      <c r="L748" s="132">
        <f>(1-$D$5)*IF($C748&lt;$D$4,L58,MAX(K748/K$10,L$8))+($D$5*IF($C748&lt;$D$4,L58,IF($C748=$D$4,L$7,MAX(AVERAGEIFS(L745:L747,L745:L747,"&gt;0")/(EXP(K$6*($D748-COUNTIFS(L$713:L748,0))/12)),L$8))))</f>
        <v>0</v>
      </c>
      <c r="M748" s="181">
        <f>(1-$D$5)*IF($C748&lt;MAX($D$4,INDEX($C$23:$C$154,2+MATCH(0,$M$23:$M$154,1))),M58,MAX(AVERAGEIFS(M745:M747,M745:M747,"&gt;0")/(EXP(M$6*(($D748-COUNTIFS(M$713:M748,0))/12))),M$8))+($D$5*IF($C748&lt;MAX($D$4,INDEX($C$23:$C$154,2+MATCH(0,$M$23:$M$154,1))),M58,IF($C748=MAX($D$4,INDEX($C$23:$C$154,2+MATCH(0,$M$23:$M$154,1))),M$7,MAX(AVERAGEIFS(M745:M747,M745:M747,"&gt;0")/(EXP(M$6*($D748-COUNTIFS(M$713:M748,0))/12)),M$8))))</f>
        <v>0</v>
      </c>
      <c r="N748" s="181">
        <f>(1-$D$5)*IF($C748&lt;MAX($D$4,INDEX($C$23:$C$154,2+MATCH(0,$N$23:$N$154,1))),N58,MAX(M748/M$10,N$8))+($D$5*IF($C748&lt;MAX($D$4,INDEX($C$23:$C$154,2+MATCH(0,$N$23:$N$154,1))),N58,IF($C748=MAX($D$4,INDEX($C$23:$C$154,2+MATCH(0,$N$23:$N$154,1))),N$7,MAX(AVERAGEIFS(N745:N747,N745:N747,"&gt;0")/(EXP(M$6*($D748-COUNTIFS(N$713:N748,0))/12)),N$8))))</f>
        <v>0</v>
      </c>
      <c r="O748" s="181">
        <f>(1-$D$5)*IF($C748&lt;MAX($D$4,INDEX($C$23:$C$154,2+MATCH(0,$O$23:$O$154,1))),O58,MAX(AVERAGEIFS(O745:O747,O745:O747,"&gt;0")/(EXP(O$6*(($D748-COUNTIFS(O$713:O748,0))/12))),O$8))+($D$5*IF($C748&lt;MAX($D$4,INDEX($C$23:$C$154,2+MATCH(0,$O$23:$O$154,1))),O58,IF($C748=MAX($D$4,INDEX($C$23:$C$154,2+MATCH(0,$O$23:$O$154,1))),O$7,MAX(AVERAGEIFS(O745:O747,O745:O747,"&gt;0")/(EXP(O$6*($D748-COUNTIFS(O$713:O748,0))/12)),O$8))))</f>
        <v>0</v>
      </c>
      <c r="P748" s="181">
        <f>(1-$D$5)*IF($C748&lt;MAX($D$4,INDEX($C$23:$C$154,2+MATCH(0,$P$23:$P$154,1))),P58,MAX(O748/O$10,P$8))+($D$5*IF($C748&lt;MAX($D$4,INDEX($C$23:$C$154,2+MATCH(0,$P$23:$P$154,1))),P58,IF($C748=MAX($D$4,INDEX($C$23:$C$154,2+MATCH(0,$P$23:$P$154,1))),P$7,MAX(AVERAGEIFS(P745:P747,P745:P747,"&gt;0")/(EXP(O$6*($D748-COUNTIFS(P$713:P748,0))/12)),P$8))))</f>
        <v>0</v>
      </c>
      <c r="Q748" s="132">
        <f>(1-$D$5)*IF($C748&lt;$D$4,Q58,MAX(AVERAGEIFS(Q745:Q747,Q745:Q747,"&gt;0")/(EXP(Q$6*(($D748-COUNTIFS(Q$713:Q748,0))/12))),Q$8))+($D$5*IF($C748&lt;$D$4,Q58,IF($C748=$D$4,Q$7,MAX(AVERAGEIFS(Q745:Q747,Q745:Q747,"&gt;0")/(EXP(Q$6*($D748-COUNTIFS(Q$713:Q748,0))/12)),Q$8))))</f>
        <v>0</v>
      </c>
      <c r="R748" s="132">
        <f>(1-$D$5)*IF($C748&lt;$D$4,R58,MAX(Q748/Q$10,R$8))+($D$5*IF($C748&lt;$D$4,R58,IF($C748=$D$4,R$7,MAX(AVERAGEIFS(R745:R747,R745:R747,"&gt;0")/(EXP(Q$6*($D748-COUNTIFS(R$713:R748,0))/12)),R$8))))</f>
        <v>0</v>
      </c>
      <c r="S748" s="132">
        <f>(1-$D$5)*IF($C748&lt;$D$4,S58,MAX(AVERAGEIFS(S745:S747,S745:S747,"&gt;0")/(EXP(S$6*(($D748-COUNTIFS(S$713:S748,0))/12))),S$8))+($D$5*IF($C748&lt;$D$4,S58,IF($C748=$D$4,S$7,MAX(AVERAGEIFS(S745:S747,S745:S747,"&gt;0")/(EXP(S$6*($D748-COUNTIFS(S$713:S748,0))/12)),S$8))))</f>
        <v>7.1426699999999999</v>
      </c>
      <c r="T748" s="132">
        <f>(1-$D$5)*IF($C748&lt;$D$4,T58,MAX(S748/S$10,T$8))+($D$5*IF($C748&lt;$D$4,T58,IF($C748=$D$4,T$7,MAX(AVERAGEIFS(T745:T747,T745:T747,"&gt;0")/(EXP(S$6*($D748-COUNTIFS(T$713:T748,0))/12)),T$8))))</f>
        <v>3.5713349999999999</v>
      </c>
      <c r="U748" s="181">
        <f>(1-$D$5)*IF($C748&lt;MAX($D$4,INDEX($C$23:$C$154,2+MATCH(0,$U$23:$U$154,1))),U58,MAX(AVERAGEIFS(U745:U747,U745:U747,"&gt;0")/(EXP(U$6*(($D748-COUNTIFS(U$713:U748,0))/12))),U$8))+($D$5*IF($C748&lt;MAX($D$4,INDEX($C$23:$C$154,2+MATCH(0,$U$23:$U$154,1))),U58,IF($C748=MAX($D$4,INDEX($C$23:$C$154,2+MATCH(0,$U$23:$U$154,1))),U$7,MAX(AVERAGEIFS(U745:U747,U745:U747,"&gt;0")/(EXP(U$6*($D748-COUNTIFS(U$713:U748,0))/12)),U$8))))</f>
        <v>0</v>
      </c>
      <c r="V748" s="181">
        <f>(1-$D$5)*IF($C748&lt;MAX($D$4,INDEX($C$23:$C$154,2+MATCH(0,$V$23:$V$154,1))),V58,MAX(U748/U$10,V$8))+($D$5*IF($C748&lt;MAX($D$4,INDEX($C$23:$C$154,2+MATCH(0,$V$23:$V$154,1))),V58,IF($C748=MAX($D$4,INDEX($C$23:$C$154,2+MATCH(0,$V$23:$V$154,1))),V$7,MAX(AVERAGEIFS(V745:V747,V745:V747,"&gt;0")/(EXP(U$6*($D748-COUNTIFS(V$713:V748,0))/12)),V$8))))</f>
        <v>0</v>
      </c>
      <c r="W748" s="132">
        <f>(1-$D$5)*IF($C748&lt;$D$4,W58,MAX(AVERAGEIFS(W745:W747,W745:W747,"&gt;0")/(EXP(W$6*(($D748-COUNTIFS(W$713:W748,0))/12))),W$8))+($D$5*IF($C748&lt;$D$4,W58,IF($C748=$D$4,W$7,MAX(AVERAGEIFS(W745:W747,W745:W747,"&gt;0")/(EXP(W$6*($D748-COUNTIFS(W$713:W748,0))/12)),W$8))))</f>
        <v>0</v>
      </c>
      <c r="X748" s="132">
        <f>(1-$D$5)*IF($C748&lt;$D$4,X58,MAX(W748/W$10,X$8))+($D$5*IF($C748&lt;$D$4,X58,IF($C748=$D$4,X$7,MAX(AVERAGEIFS(X745:X747,X745:X747,"&gt;0")/(EXP(W$6*($D748-COUNTIFS(X$713:X748,0))/12)),X$8))))</f>
        <v>0</v>
      </c>
      <c r="Y748" s="132"/>
      <c r="Z748" s="132"/>
    </row>
    <row r="749" spans="2:26" outlineLevel="1">
      <c r="B749" s="159"/>
      <c r="C749" s="160">
        <f t="shared" si="31"/>
        <v>45292</v>
      </c>
      <c r="D749" s="128">
        <f t="shared" si="32"/>
        <v>37</v>
      </c>
      <c r="G749" s="132">
        <f>(1-$D$5)*IF($C749&lt;$D$4,G59,MAX(AVERAGEIFS(G746:G748,G746:G748,"&gt;0")/(EXP(G$6*(($D749-COUNTIFS(G$713:G749,0))/12))),G$8))+($D$5*IF($C749&lt;$D$4,G59,IF($C749=$D$4,G$7,MAX(AVERAGEIFS(G746:G748,G746:G748,"&gt;0")/(EXP(G$6*($D749-COUNTIFS(G$713:G749,0))/12)),G$8))))</f>
        <v>2.3109230769230766</v>
      </c>
      <c r="H749" s="132">
        <f>(1-$D$5)*IF($C749&lt;$D$4,H59,MAX(G749/G$10,H$8))+($D$5*IF($C749&lt;$D$4,H59,IF($C749=$D$4,H$7,MAX(AVERAGEIFS(H746:H748,H746:H748,"&gt;0")/(EXP(G$6*($D749-COUNTIFS(H$713:H749,0))/12)),H$8))))</f>
        <v>1.5406153846153845</v>
      </c>
      <c r="I749" s="132">
        <f>(1-$D$5)*IF($C749&lt;$D$4,I59,MAX(AVERAGEIFS(I746:I748,I746:I748,"&gt;0")/(EXP(I$6*(($D749-COUNTIFS(I$713:I749,0))/12))),I$8))+($D$5*IF($C749&lt;$D$4,I59,IF($C749=$D$4,I$7,MAX(AVERAGEIFS(I746:I748,I746:I748,"&gt;0")/(EXP(I$6*($D749-COUNTIFS(I$713:I749,0))/12)),I$8))))</f>
        <v>6.4900000000000011</v>
      </c>
      <c r="J749" s="132">
        <f>(1-$D$5)*IF($C749&lt;$D$4,J59,MAX(I749/I$10,J$8))+($D$5*IF($C749&lt;$D$4,J59,IF($C749=$D$4,J$7,MAX(AVERAGEIFS(J746:J748,J746:J748,"&gt;0")/(EXP(I$6*($D749-COUNTIFS(J$713:J749,0))/12)),J$8))))</f>
        <v>4.3266666666666671</v>
      </c>
      <c r="K749" s="132">
        <f>(1-$D$5)*IF($C749&lt;$D$4,K59,MAX(AVERAGEIFS(K746:K748,K746:K748,"&gt;0")/(EXP(K$6*(($D749-COUNTIFS(K$713:K749,0))/12))),K$8))+($D$5*IF($C749&lt;$D$4,K59,IF($C749=$D$4,K$7,MAX(AVERAGEIFS(K746:K748,K746:K748,"&gt;0")/(EXP(K$6*($D749-COUNTIFS(K$713:K749,0))/12)),K$8))))</f>
        <v>0</v>
      </c>
      <c r="L749" s="132">
        <f>(1-$D$5)*IF($C749&lt;$D$4,L59,MAX(K749/K$10,L$8))+($D$5*IF($C749&lt;$D$4,L59,IF($C749=$D$4,L$7,MAX(AVERAGEIFS(L746:L748,L746:L748,"&gt;0")/(EXP(K$6*($D749-COUNTIFS(L$713:L749,0))/12)),L$8))))</f>
        <v>0</v>
      </c>
      <c r="M749" s="181">
        <f>(1-$D$5)*IF($C749&lt;MAX($D$4,INDEX($C$23:$C$154,2+MATCH(0,$M$23:$M$154,1))),M59,MAX(AVERAGEIFS(M746:M748,M746:M748,"&gt;0")/(EXP(M$6*(($D749-COUNTIFS(M$713:M749,0))/12))),M$8))+($D$5*IF($C749&lt;MAX($D$4,INDEX($C$23:$C$154,2+MATCH(0,$M$23:$M$154,1))),M59,IF($C749=MAX($D$4,INDEX($C$23:$C$154,2+MATCH(0,$M$23:$M$154,1))),M$7,MAX(AVERAGEIFS(M746:M748,M746:M748,"&gt;0")/(EXP(M$6*($D749-COUNTIFS(M$713:M749,0))/12)),M$8))))</f>
        <v>0</v>
      </c>
      <c r="N749" s="181">
        <f>(1-$D$5)*IF($C749&lt;MAX($D$4,INDEX($C$23:$C$154,2+MATCH(0,$N$23:$N$154,1))),N59,MAX(M749/M$10,N$8))+($D$5*IF($C749&lt;MAX($D$4,INDEX($C$23:$C$154,2+MATCH(0,$N$23:$N$154,1))),N59,IF($C749=MAX($D$4,INDEX($C$23:$C$154,2+MATCH(0,$N$23:$N$154,1))),N$7,MAX(AVERAGEIFS(N746:N748,N746:N748,"&gt;0")/(EXP(M$6*($D749-COUNTIFS(N$713:N749,0))/12)),N$8))))</f>
        <v>0</v>
      </c>
      <c r="O749" s="181">
        <f>(1-$D$5)*IF($C749&lt;MAX($D$4,INDEX($C$23:$C$154,2+MATCH(0,$O$23:$O$154,1))),O59,MAX(AVERAGEIFS(O746:O748,O746:O748,"&gt;0")/(EXP(O$6*(($D749-COUNTIFS(O$713:O749,0))/12))),O$8))+($D$5*IF($C749&lt;MAX($D$4,INDEX($C$23:$C$154,2+MATCH(0,$O$23:$O$154,1))),O59,IF($C749=MAX($D$4,INDEX($C$23:$C$154,2+MATCH(0,$O$23:$O$154,1))),O$7,MAX(AVERAGEIFS(O746:O748,O746:O748,"&gt;0")/(EXP(O$6*($D749-COUNTIFS(O$713:O749,0))/12)),O$8))))</f>
        <v>0</v>
      </c>
      <c r="P749" s="181">
        <f>(1-$D$5)*IF($C749&lt;MAX($D$4,INDEX($C$23:$C$154,2+MATCH(0,$P$23:$P$154,1))),P59,MAX(O749/O$10,P$8))+($D$5*IF($C749&lt;MAX($D$4,INDEX($C$23:$C$154,2+MATCH(0,$P$23:$P$154,1))),P59,IF($C749=MAX($D$4,INDEX($C$23:$C$154,2+MATCH(0,$P$23:$P$154,1))),P$7,MAX(AVERAGEIFS(P746:P748,P746:P748,"&gt;0")/(EXP(O$6*($D749-COUNTIFS(P$713:P749,0))/12)),P$8))))</f>
        <v>0</v>
      </c>
      <c r="Q749" s="132">
        <f>(1-$D$5)*IF($C749&lt;$D$4,Q59,MAX(AVERAGEIFS(Q746:Q748,Q746:Q748,"&gt;0")/(EXP(Q$6*(($D749-COUNTIFS(Q$713:Q749,0))/12))),Q$8))+($D$5*IF($C749&lt;$D$4,Q59,IF($C749=$D$4,Q$7,MAX(AVERAGEIFS(Q746:Q748,Q746:Q748,"&gt;0")/(EXP(Q$6*($D749-COUNTIFS(Q$713:Q749,0))/12)),Q$8))))</f>
        <v>4.3982666666666672</v>
      </c>
      <c r="R749" s="132">
        <f>(1-$D$5)*IF($C749&lt;$D$4,R59,MAX(Q749/Q$10,R$8))+($D$5*IF($C749&lt;$D$4,R59,IF($C749=$D$4,R$7,MAX(AVERAGEIFS(R746:R748,R746:R748,"&gt;0")/(EXP(Q$6*($D749-COUNTIFS(R$713:R749,0))/12)),R$8))))</f>
        <v>4.3982666666666672</v>
      </c>
      <c r="S749" s="132">
        <f>(1-$D$5)*IF($C749&lt;$D$4,S59,MAX(AVERAGEIFS(S746:S748,S746:S748,"&gt;0")/(EXP(S$6*(($D749-COUNTIFS(S$713:S749,0))/12))),S$8))+($D$5*IF($C749&lt;$D$4,S59,IF($C749=$D$4,S$7,MAX(AVERAGEIFS(S746:S748,S746:S748,"&gt;0")/(EXP(S$6*($D749-COUNTIFS(S$713:S749,0))/12)),S$8))))</f>
        <v>5.8410000000000011</v>
      </c>
      <c r="T749" s="132">
        <f>(1-$D$5)*IF($C749&lt;$D$4,T59,MAX(S749/S$10,T$8))+($D$5*IF($C749&lt;$D$4,T59,IF($C749=$D$4,T$7,MAX(AVERAGEIFS(T746:T748,T746:T748,"&gt;0")/(EXP(S$6*($D749-COUNTIFS(T$713:T749,0))/12)),T$8))))</f>
        <v>2.9205000000000005</v>
      </c>
      <c r="U749" s="181">
        <f>(1-$D$5)*IF($C749&lt;MAX($D$4,INDEX($C$23:$C$154,2+MATCH(0,$U$23:$U$154,1))),U59,MAX(AVERAGEIFS(U746:U748,U746:U748,"&gt;0")/(EXP(U$6*(($D749-COUNTIFS(U$713:U749,0))/12))),U$8))+($D$5*IF($C749&lt;MAX($D$4,INDEX($C$23:$C$154,2+MATCH(0,$U$23:$U$154,1))),U59,IF($C749=MAX($D$4,INDEX($C$23:$C$154,2+MATCH(0,$U$23:$U$154,1))),U$7,MAX(AVERAGEIFS(U746:U748,U746:U748,"&gt;0")/(EXP(U$6*($D749-COUNTIFS(U$713:U749,0))/12)),U$8))))</f>
        <v>0</v>
      </c>
      <c r="V749" s="181">
        <f>(1-$D$5)*IF($C749&lt;MAX($D$4,INDEX($C$23:$C$154,2+MATCH(0,$V$23:$V$154,1))),V59,MAX(U749/U$10,V$8))+($D$5*IF($C749&lt;MAX($D$4,INDEX($C$23:$C$154,2+MATCH(0,$V$23:$V$154,1))),V59,IF($C749=MAX($D$4,INDEX($C$23:$C$154,2+MATCH(0,$V$23:$V$154,1))),V$7,MAX(AVERAGEIFS(V746:V748,V746:V748,"&gt;0")/(EXP(U$6*($D749-COUNTIFS(V$713:V749,0))/12)),V$8))))</f>
        <v>0</v>
      </c>
      <c r="W749" s="132">
        <f>(1-$D$5)*IF($C749&lt;$D$4,W59,MAX(AVERAGEIFS(W746:W748,W746:W748,"&gt;0")/(EXP(W$6*(($D749-COUNTIFS(W$713:W749,0))/12))),W$8))+($D$5*IF($C749&lt;$D$4,W59,IF($C749=$D$4,W$7,MAX(AVERAGEIFS(W746:W748,W746:W748,"&gt;0")/(EXP(W$6*($D749-COUNTIFS(W$713:W749,0))/12)),W$8))))</f>
        <v>1.0816874999999999</v>
      </c>
      <c r="X749" s="132">
        <f>(1-$D$5)*IF($C749&lt;$D$4,X59,MAX(W749/W$10,X$8))+($D$5*IF($C749&lt;$D$4,X59,IF($C749=$D$4,X$7,MAX(AVERAGEIFS(X746:X748,X746:X748,"&gt;0")/(EXP(W$6*($D749-COUNTIFS(X$713:X749,0))/12)),X$8))))</f>
        <v>0.90140624999999996</v>
      </c>
      <c r="Y749" s="132"/>
      <c r="Z749" s="132"/>
    </row>
    <row r="750" spans="2:26" outlineLevel="1">
      <c r="B750" s="159"/>
      <c r="C750" s="160">
        <f t="shared" si="31"/>
        <v>45323</v>
      </c>
      <c r="D750" s="128">
        <f t="shared" si="32"/>
        <v>38</v>
      </c>
      <c r="G750" s="132">
        <f>(1-$D$5)*IF($C750&lt;$D$4,G60,MAX(AVERAGEIFS(G747:G749,G747:G749,"&gt;0")/(EXP(G$6*(($D750-COUNTIFS(G$713:G750,0))/12))),G$8))+($D$5*IF($C750&lt;$D$4,G60,IF($C750=$D$4,G$7,MAX(AVERAGEIFS(G747:G749,G747:G749,"&gt;0")/(EXP(G$6*($D750-COUNTIFS(G$713:G750,0))/12)),G$8))))</f>
        <v>2.3257500000000002</v>
      </c>
      <c r="H750" s="132">
        <f>(1-$D$5)*IF($C750&lt;$D$4,H60,MAX(G750/G$10,H$8))+($D$5*IF($C750&lt;$D$4,H60,IF($C750=$D$4,H$7,MAX(AVERAGEIFS(H747:H749,H747:H749,"&gt;0")/(EXP(G$6*($D750-COUNTIFS(H$713:H750,0))/12)),H$8))))</f>
        <v>1.5505</v>
      </c>
      <c r="I750" s="132">
        <f>(1-$D$5)*IF($C750&lt;$D$4,I60,MAX(AVERAGEIFS(I747:I749,I747:I749,"&gt;0")/(EXP(I$6*(($D750-COUNTIFS(I$713:I750,0))/12))),I$8))+($D$5*IF($C750&lt;$D$4,I60,IF($C750=$D$4,I$7,MAX(AVERAGEIFS(I747:I749,I747:I749,"&gt;0")/(EXP(I$6*($D750-COUNTIFS(I$713:I750,0))/12)),I$8))))</f>
        <v>5.7327000000000004</v>
      </c>
      <c r="J750" s="132">
        <f>(1-$D$5)*IF($C750&lt;$D$4,J60,MAX(I750/I$10,J$8))+($D$5*IF($C750&lt;$D$4,J60,IF($C750=$D$4,J$7,MAX(AVERAGEIFS(J747:J749,J747:J749,"&gt;0")/(EXP(I$6*($D750-COUNTIFS(J$713:J750,0))/12)),J$8))))</f>
        <v>3.8218000000000001</v>
      </c>
      <c r="K750" s="132">
        <f>(1-$D$5)*IF($C750&lt;$D$4,K60,MAX(AVERAGEIFS(K747:K749,K747:K749,"&gt;0")/(EXP(K$6*(($D750-COUNTIFS(K$713:K750,0))/12))),K$8))+($D$5*IF($C750&lt;$D$4,K60,IF($C750=$D$4,K$7,MAX(AVERAGEIFS(K747:K749,K747:K749,"&gt;0")/(EXP(K$6*($D750-COUNTIFS(K$713:K750,0))/12)),K$8))))</f>
        <v>0</v>
      </c>
      <c r="L750" s="132">
        <f>(1-$D$5)*IF($C750&lt;$D$4,L60,MAX(K750/K$10,L$8))+($D$5*IF($C750&lt;$D$4,L60,IF($C750=$D$4,L$7,MAX(AVERAGEIFS(L747:L749,L747:L749,"&gt;0")/(EXP(K$6*($D750-COUNTIFS(L$713:L750,0))/12)),L$8))))</f>
        <v>0</v>
      </c>
      <c r="M750" s="181">
        <f>(1-$D$5)*IF($C750&lt;MAX($D$4,INDEX($C$23:$C$154,2+MATCH(0,$M$23:$M$154,1))),M60,MAX(AVERAGEIFS(M747:M749,M747:M749,"&gt;0")/(EXP(M$6*(($D750-COUNTIFS(M$713:M750,0))/12))),M$8))+($D$5*IF($C750&lt;MAX($D$4,INDEX($C$23:$C$154,2+MATCH(0,$M$23:$M$154,1))),M60,IF($C750=MAX($D$4,INDEX($C$23:$C$154,2+MATCH(0,$M$23:$M$154,1))),M$7,MAX(AVERAGEIFS(M747:M749,M747:M749,"&gt;0")/(EXP(M$6*($D750-COUNTIFS(M$713:M750,0))/12)),M$8))))</f>
        <v>0</v>
      </c>
      <c r="N750" s="181">
        <f>(1-$D$5)*IF($C750&lt;MAX($D$4,INDEX($C$23:$C$154,2+MATCH(0,$N$23:$N$154,1))),N60,MAX(M750/M$10,N$8))+($D$5*IF($C750&lt;MAX($D$4,INDEX($C$23:$C$154,2+MATCH(0,$N$23:$N$154,1))),N60,IF($C750=MAX($D$4,INDEX($C$23:$C$154,2+MATCH(0,$N$23:$N$154,1))),N$7,MAX(AVERAGEIFS(N747:N749,N747:N749,"&gt;0")/(EXP(M$6*($D750-COUNTIFS(N$713:N750,0))/12)),N$8))))</f>
        <v>0</v>
      </c>
      <c r="O750" s="181">
        <f>(1-$D$5)*IF($C750&lt;MAX($D$4,INDEX($C$23:$C$154,2+MATCH(0,$O$23:$O$154,1))),O60,MAX(AVERAGEIFS(O747:O749,O747:O749,"&gt;0")/(EXP(O$6*(($D750-COUNTIFS(O$713:O750,0))/12))),O$8))+($D$5*IF($C750&lt;MAX($D$4,INDEX($C$23:$C$154,2+MATCH(0,$O$23:$O$154,1))),O60,IF($C750=MAX($D$4,INDEX($C$23:$C$154,2+MATCH(0,$O$23:$O$154,1))),O$7,MAX(AVERAGEIFS(O747:O749,O747:O749,"&gt;0")/(EXP(O$6*($D750-COUNTIFS(O$713:O750,0))/12)),O$8))))</f>
        <v>0</v>
      </c>
      <c r="P750" s="181">
        <f>(1-$D$5)*IF($C750&lt;MAX($D$4,INDEX($C$23:$C$154,2+MATCH(0,$P$23:$P$154,1))),P60,MAX(O750/O$10,P$8))+($D$5*IF($C750&lt;MAX($D$4,INDEX($C$23:$C$154,2+MATCH(0,$P$23:$P$154,1))),P60,IF($C750=MAX($D$4,INDEX($C$23:$C$154,2+MATCH(0,$P$23:$P$154,1))),P$7,MAX(AVERAGEIFS(P747:P749,P747:P749,"&gt;0")/(EXP(O$6*($D750-COUNTIFS(P$713:P750,0))/12)),P$8))))</f>
        <v>0</v>
      </c>
      <c r="Q750" s="132">
        <f>(1-$D$5)*IF($C750&lt;$D$4,Q60,MAX(AVERAGEIFS(Q747:Q749,Q747:Q749,"&gt;0")/(EXP(Q$6*(($D750-COUNTIFS(Q$713:Q750,0))/12))),Q$8))+($D$5*IF($C750&lt;$D$4,Q60,IF($C750=$D$4,Q$7,MAX(AVERAGEIFS(Q747:Q749,Q747:Q749,"&gt;0")/(EXP(Q$6*($D750-COUNTIFS(Q$713:Q750,0))/12)),Q$8))))</f>
        <v>4.3258000000000001</v>
      </c>
      <c r="R750" s="132">
        <f>(1-$D$5)*IF($C750&lt;$D$4,R60,MAX(Q750/Q$10,R$8))+($D$5*IF($C750&lt;$D$4,R60,IF($C750=$D$4,R$7,MAX(AVERAGEIFS(R747:R749,R747:R749,"&gt;0")/(EXP(Q$6*($D750-COUNTIFS(R$713:R750,0))/12)),R$8))))</f>
        <v>4.3258000000000001</v>
      </c>
      <c r="S750" s="132">
        <f>(1-$D$5)*IF($C750&lt;$D$4,S60,MAX(AVERAGEIFS(S747:S749,S747:S749,"&gt;0")/(EXP(S$6*(($D750-COUNTIFS(S$713:S750,0))/12))),S$8))+($D$5*IF($C750&lt;$D$4,S60,IF($C750=$D$4,S$7,MAX(AVERAGEIFS(S747:S749,S747:S749,"&gt;0")/(EXP(S$6*($D750-COUNTIFS(S$713:S750,0))/12)),S$8))))</f>
        <v>5.1594300000000004</v>
      </c>
      <c r="T750" s="132">
        <f>(1-$D$5)*IF($C750&lt;$D$4,T60,MAX(S750/S$10,T$8))+($D$5*IF($C750&lt;$D$4,T60,IF($C750=$D$4,T$7,MAX(AVERAGEIFS(T747:T749,T747:T749,"&gt;0")/(EXP(S$6*($D750-COUNTIFS(T$713:T750,0))/12)),T$8))))</f>
        <v>2.5797150000000002</v>
      </c>
      <c r="U750" s="181">
        <f>(1-$D$5)*IF($C750&lt;MAX($D$4,INDEX($C$23:$C$154,2+MATCH(0,$U$23:$U$154,1))),U60,MAX(AVERAGEIFS(U747:U749,U747:U749,"&gt;0")/(EXP(U$6*(($D750-COUNTIFS(U$713:U750,0))/12))),U$8))+($D$5*IF($C750&lt;MAX($D$4,INDEX($C$23:$C$154,2+MATCH(0,$U$23:$U$154,1))),U60,IF($C750=MAX($D$4,INDEX($C$23:$C$154,2+MATCH(0,$U$23:$U$154,1))),U$7,MAX(AVERAGEIFS(U747:U749,U747:U749,"&gt;0")/(EXP(U$6*($D750-COUNTIFS(U$713:U750,0))/12)),U$8))))</f>
        <v>0</v>
      </c>
      <c r="V750" s="181">
        <f>(1-$D$5)*IF($C750&lt;MAX($D$4,INDEX($C$23:$C$154,2+MATCH(0,$V$23:$V$154,1))),V60,MAX(U750/U$10,V$8))+($D$5*IF($C750&lt;MAX($D$4,INDEX($C$23:$C$154,2+MATCH(0,$V$23:$V$154,1))),V60,IF($C750=MAX($D$4,INDEX($C$23:$C$154,2+MATCH(0,$V$23:$V$154,1))),V$7,MAX(AVERAGEIFS(V747:V749,V747:V749,"&gt;0")/(EXP(U$6*($D750-COUNTIFS(V$713:V750,0))/12)),V$8))))</f>
        <v>0</v>
      </c>
      <c r="W750" s="132">
        <f>(1-$D$5)*IF($C750&lt;$D$4,W60,MAX(AVERAGEIFS(W747:W749,W747:W749,"&gt;0")/(EXP(W$6*(($D750-COUNTIFS(W$713:W750,0))/12))),W$8))+($D$5*IF($C750&lt;$D$4,W60,IF($C750=$D$4,W$7,MAX(AVERAGEIFS(W747:W749,W747:W749,"&gt;0")/(EXP(W$6*($D750-COUNTIFS(W$713:W750,0))/12)),W$8))))</f>
        <v>0.96997500000000025</v>
      </c>
      <c r="X750" s="132">
        <f>(1-$D$5)*IF($C750&lt;$D$4,X60,MAX(W750/W$10,X$8))+($D$5*IF($C750&lt;$D$4,X60,IF($C750=$D$4,X$7,MAX(AVERAGEIFS(X747:X749,X747:X749,"&gt;0")/(EXP(W$6*($D750-COUNTIFS(X$713:X750,0))/12)),X$8))))</f>
        <v>0.80831250000000021</v>
      </c>
      <c r="Y750" s="132"/>
      <c r="Z750" s="132"/>
    </row>
    <row r="751" spans="2:26" outlineLevel="1">
      <c r="B751" s="159"/>
      <c r="C751" s="160">
        <f t="shared" si="31"/>
        <v>45352</v>
      </c>
      <c r="D751" s="128">
        <f t="shared" si="32"/>
        <v>39</v>
      </c>
      <c r="G751" s="132">
        <f>(1-$D$5)*IF($C751&lt;$D$4,G61,MAX(AVERAGEIFS(G748:G750,G748:G750,"&gt;0")/(EXP(G$6*(($D751-COUNTIFS(G$713:G751,0))/12))),G$8))+($D$5*IF($C751&lt;$D$4,G61,IF($C751=$D$4,G$7,MAX(AVERAGEIFS(G748:G750,G748:G750,"&gt;0")/(EXP(G$6*($D751-COUNTIFS(G$713:G751,0))/12)),G$8))))</f>
        <v>2.3597250000000001</v>
      </c>
      <c r="H751" s="132">
        <f>(1-$D$5)*IF($C751&lt;$D$4,H61,MAX(G751/G$10,H$8))+($D$5*IF($C751&lt;$D$4,H61,IF($C751=$D$4,H$7,MAX(AVERAGEIFS(H748:H750,H748:H750,"&gt;0")/(EXP(G$6*($D751-COUNTIFS(H$713:H751,0))/12)),H$8))))</f>
        <v>1.57315</v>
      </c>
      <c r="I751" s="132">
        <f>(1-$D$5)*IF($C751&lt;$D$4,I61,MAX(AVERAGEIFS(I748:I750,I748:I750,"&gt;0")/(EXP(I$6*(($D751-COUNTIFS(I$713:I751,0))/12))),I$8))+($D$5*IF($C751&lt;$D$4,I61,IF($C751=$D$4,I$7,MAX(AVERAGEIFS(I748:I750,I748:I750,"&gt;0")/(EXP(I$6*($D751-COUNTIFS(I$713:I751,0))/12)),I$8))))</f>
        <v>5.5193000000000003</v>
      </c>
      <c r="J751" s="132">
        <f>(1-$D$5)*IF($C751&lt;$D$4,J61,MAX(I751/I$10,J$8))+($D$5*IF($C751&lt;$D$4,J61,IF($C751=$D$4,J$7,MAX(AVERAGEIFS(J748:J750,J748:J750,"&gt;0")/(EXP(I$6*($D751-COUNTIFS(J$713:J751,0))/12)),J$8))))</f>
        <v>3.6795333333333335</v>
      </c>
      <c r="K751" s="132">
        <f>(1-$D$5)*IF($C751&lt;$D$4,K61,MAX(AVERAGEIFS(K748:K750,K748:K750,"&gt;0")/(EXP(K$6*(($D751-COUNTIFS(K$713:K751,0))/12))),K$8))+($D$5*IF($C751&lt;$D$4,K61,IF($C751=$D$4,K$7,MAX(AVERAGEIFS(K748:K750,K748:K750,"&gt;0")/(EXP(K$6*($D751-COUNTIFS(K$713:K751,0))/12)),K$8))))</f>
        <v>0</v>
      </c>
      <c r="L751" s="132">
        <f>(1-$D$5)*IF($C751&lt;$D$4,L61,MAX(K751/K$10,L$8))+($D$5*IF($C751&lt;$D$4,L61,IF($C751=$D$4,L$7,MAX(AVERAGEIFS(L748:L750,L748:L750,"&gt;0")/(EXP(K$6*($D751-COUNTIFS(L$713:L751,0))/12)),L$8))))</f>
        <v>0</v>
      </c>
      <c r="M751" s="181">
        <f>(1-$D$5)*IF($C751&lt;MAX($D$4,INDEX($C$23:$C$154,2+MATCH(0,$M$23:$M$154,1))),M61,MAX(AVERAGEIFS(M748:M750,M748:M750,"&gt;0")/(EXP(M$6*(($D751-COUNTIFS(M$713:M751,0))/12))),M$8))+($D$5*IF($C751&lt;MAX($D$4,INDEX($C$23:$C$154,2+MATCH(0,$M$23:$M$154,1))),M61,IF($C751=MAX($D$4,INDEX($C$23:$C$154,2+MATCH(0,$M$23:$M$154,1))),M$7,MAX(AVERAGEIFS(M748:M750,M748:M750,"&gt;0")/(EXP(M$6*($D751-COUNTIFS(M$713:M751,0))/12)),M$8))))</f>
        <v>0</v>
      </c>
      <c r="N751" s="181">
        <f>(1-$D$5)*IF($C751&lt;MAX($D$4,INDEX($C$23:$C$154,2+MATCH(0,$N$23:$N$154,1))),N61,MAX(M751/M$10,N$8))+($D$5*IF($C751&lt;MAX($D$4,INDEX($C$23:$C$154,2+MATCH(0,$N$23:$N$154,1))),N61,IF($C751=MAX($D$4,INDEX($C$23:$C$154,2+MATCH(0,$N$23:$N$154,1))),N$7,MAX(AVERAGEIFS(N748:N750,N748:N750,"&gt;0")/(EXP(M$6*($D751-COUNTIFS(N$713:N751,0))/12)),N$8))))</f>
        <v>0</v>
      </c>
      <c r="O751" s="181">
        <f>(1-$D$5)*IF($C751&lt;MAX($D$4,INDEX($C$23:$C$154,2+MATCH(0,$O$23:$O$154,1))),O61,MAX(AVERAGEIFS(O748:O750,O748:O750,"&gt;0")/(EXP(O$6*(($D751-COUNTIFS(O$713:O751,0))/12))),O$8))+($D$5*IF($C751&lt;MAX($D$4,INDEX($C$23:$C$154,2+MATCH(0,$O$23:$O$154,1))),O61,IF($C751=MAX($D$4,INDEX($C$23:$C$154,2+MATCH(0,$O$23:$O$154,1))),O$7,MAX(AVERAGEIFS(O748:O750,O748:O750,"&gt;0")/(EXP(O$6*($D751-COUNTIFS(O$713:O751,0))/12)),O$8))))</f>
        <v>0</v>
      </c>
      <c r="P751" s="181">
        <f>(1-$D$5)*IF($C751&lt;MAX($D$4,INDEX($C$23:$C$154,2+MATCH(0,$P$23:$P$154,1))),P61,MAX(O751/O$10,P$8))+($D$5*IF($C751&lt;MAX($D$4,INDEX($C$23:$C$154,2+MATCH(0,$P$23:$P$154,1))),P61,IF($C751=MAX($D$4,INDEX($C$23:$C$154,2+MATCH(0,$P$23:$P$154,1))),P$7,MAX(AVERAGEIFS(P748:P750,P748:P750,"&gt;0")/(EXP(O$6*($D751-COUNTIFS(P$713:P751,0))/12)),P$8))))</f>
        <v>0</v>
      </c>
      <c r="Q751" s="132">
        <f>(1-$D$5)*IF($C751&lt;$D$4,Q61,MAX(AVERAGEIFS(Q748:Q750,Q748:Q750,"&gt;0")/(EXP(Q$6*(($D751-COUNTIFS(Q$713:Q751,0))/12))),Q$8))+($D$5*IF($C751&lt;$D$4,Q61,IF($C751=$D$4,Q$7,MAX(AVERAGEIFS(Q748:Q750,Q748:Q750,"&gt;0")/(EXP(Q$6*($D751-COUNTIFS(Q$713:Q751,0))/12)),Q$8))))</f>
        <v>4.5683333333333342</v>
      </c>
      <c r="R751" s="132">
        <f>(1-$D$5)*IF($C751&lt;$D$4,R61,MAX(Q751/Q$10,R$8))+($D$5*IF($C751&lt;$D$4,R61,IF($C751=$D$4,R$7,MAX(AVERAGEIFS(R748:R750,R748:R750,"&gt;0")/(EXP(Q$6*($D751-COUNTIFS(R$713:R751,0))/12)),R$8))))</f>
        <v>4.5683333333333342</v>
      </c>
      <c r="S751" s="132">
        <f>(1-$D$5)*IF($C751&lt;$D$4,S61,MAX(AVERAGEIFS(S748:S750,S748:S750,"&gt;0")/(EXP(S$6*(($D751-COUNTIFS(S$713:S751,0))/12))),S$8))+($D$5*IF($C751&lt;$D$4,S61,IF($C751=$D$4,S$7,MAX(AVERAGEIFS(S748:S750,S748:S750,"&gt;0")/(EXP(S$6*($D751-COUNTIFS(S$713:S751,0))/12)),S$8))))</f>
        <v>4.9673700000000007</v>
      </c>
      <c r="T751" s="132">
        <f>(1-$D$5)*IF($C751&lt;$D$4,T61,MAX(S751/S$10,T$8))+($D$5*IF($C751&lt;$D$4,T61,IF($C751=$D$4,T$7,MAX(AVERAGEIFS(T748:T750,T748:T750,"&gt;0")/(EXP(S$6*($D751-COUNTIFS(T$713:T751,0))/12)),T$8))))</f>
        <v>2.4836850000000004</v>
      </c>
      <c r="U751" s="181">
        <f>(1-$D$5)*IF($C751&lt;MAX($D$4,INDEX($C$23:$C$154,2+MATCH(0,$U$23:$U$154,1))),U61,MAX(AVERAGEIFS(U748:U750,U748:U750,"&gt;0")/(EXP(U$6*(($D751-COUNTIFS(U$713:U751,0))/12))),U$8))+($D$5*IF($C751&lt;MAX($D$4,INDEX($C$23:$C$154,2+MATCH(0,$U$23:$U$154,1))),U61,IF($C751=MAX($D$4,INDEX($C$23:$C$154,2+MATCH(0,$U$23:$U$154,1))),U$7,MAX(AVERAGEIFS(U748:U750,U748:U750,"&gt;0")/(EXP(U$6*($D751-COUNTIFS(U$713:U751,0))/12)),U$8))))</f>
        <v>0</v>
      </c>
      <c r="V751" s="181">
        <f>(1-$D$5)*IF($C751&lt;MAX($D$4,INDEX($C$23:$C$154,2+MATCH(0,$V$23:$V$154,1))),V61,MAX(U751/U$10,V$8))+($D$5*IF($C751&lt;MAX($D$4,INDEX($C$23:$C$154,2+MATCH(0,$V$23:$V$154,1))),V61,IF($C751=MAX($D$4,INDEX($C$23:$C$154,2+MATCH(0,$V$23:$V$154,1))),V$7,MAX(AVERAGEIFS(V748:V750,V748:V750,"&gt;0")/(EXP(U$6*($D751-COUNTIFS(V$713:V751,0))/12)),V$8))))</f>
        <v>0</v>
      </c>
      <c r="W751" s="132">
        <f>(1-$D$5)*IF($C751&lt;$D$4,W61,MAX(AVERAGEIFS(W748:W750,W748:W750,"&gt;0")/(EXP(W$6*(($D751-COUNTIFS(W$713:W751,0))/12))),W$8))+($D$5*IF($C751&lt;$D$4,W61,IF($C751=$D$4,W$7,MAX(AVERAGEIFS(W748:W750,W748:W750,"&gt;0")/(EXP(W$6*($D751-COUNTIFS(W$713:W751,0))/12)),W$8))))</f>
        <v>0.99326249999999972</v>
      </c>
      <c r="X751" s="132">
        <f>(1-$D$5)*IF($C751&lt;$D$4,X61,MAX(W751/W$10,X$8))+($D$5*IF($C751&lt;$D$4,X61,IF($C751=$D$4,X$7,MAX(AVERAGEIFS(X748:X750,X748:X750,"&gt;0")/(EXP(W$6*($D751-COUNTIFS(X$713:X751,0))/12)),X$8))))</f>
        <v>0.82771874999999984</v>
      </c>
      <c r="Y751" s="132"/>
      <c r="Z751" s="132"/>
    </row>
    <row r="752" spans="2:26" outlineLevel="1">
      <c r="B752" s="159"/>
      <c r="C752" s="160">
        <f t="shared" si="31"/>
        <v>45383</v>
      </c>
      <c r="D752" s="128">
        <f t="shared" si="32"/>
        <v>40</v>
      </c>
      <c r="G752" s="132">
        <f>(1-$D$5)*IF($C752&lt;$D$4,G62,MAX(AVERAGEIFS(G749:G751,G749:G751,"&gt;0")/(EXP(G$6*(($D752-COUNTIFS(G$713:G752,0))/12))),G$8))+($D$5*IF($C752&lt;$D$4,G62,IF($C752=$D$4,G$7,MAX(AVERAGEIFS(G749:G751,G749:G751,"&gt;0")/(EXP(G$6*($D752-COUNTIFS(G$713:G752,0))/12)),G$8))))</f>
        <v>2.4170999999999996</v>
      </c>
      <c r="H752" s="132">
        <f>(1-$D$5)*IF($C752&lt;$D$4,H62,MAX(G752/G$10,H$8))+($D$5*IF($C752&lt;$D$4,H62,IF($C752=$D$4,H$7,MAX(AVERAGEIFS(H749:H751,H749:H751,"&gt;0")/(EXP(G$6*($D752-COUNTIFS(H$713:H752,0))/12)),H$8))))</f>
        <v>1.6113999999999997</v>
      </c>
      <c r="I752" s="132">
        <f>(1-$D$5)*IF($C752&lt;$D$4,I62,MAX(AVERAGEIFS(I749:I751,I749:I751,"&gt;0")/(EXP(I$6*(($D752-COUNTIFS(I$713:I752,0))/12))),I$8))+($D$5*IF($C752&lt;$D$4,I62,IF($C752=$D$4,I$7,MAX(AVERAGEIFS(I749:I751,I749:I751,"&gt;0")/(EXP(I$6*($D752-COUNTIFS(I$713:I752,0))/12)),I$8))))</f>
        <v>5.0403000000000002</v>
      </c>
      <c r="J752" s="132">
        <f>(1-$D$5)*IF($C752&lt;$D$4,J62,MAX(I752/I$10,J$8))+($D$5*IF($C752&lt;$D$4,J62,IF($C752=$D$4,J$7,MAX(AVERAGEIFS(J749:J751,J749:J751,"&gt;0")/(EXP(I$6*($D752-COUNTIFS(J$713:J752,0))/12)),J$8))))</f>
        <v>3.3602000000000003</v>
      </c>
      <c r="K752" s="132">
        <f>(1-$D$5)*IF($C752&lt;$D$4,K62,MAX(AVERAGEIFS(K749:K751,K749:K751,"&gt;0")/(EXP(K$6*(($D752-COUNTIFS(K$713:K752,0))/12))),K$8))+($D$5*IF($C752&lt;$D$4,K62,IF($C752=$D$4,K$7,MAX(AVERAGEIFS(K749:K751,K749:K751,"&gt;0")/(EXP(K$6*($D752-COUNTIFS(K$713:K752,0))/12)),K$8))))</f>
        <v>0</v>
      </c>
      <c r="L752" s="132">
        <f>(1-$D$5)*IF($C752&lt;$D$4,L62,MAX(K752/K$10,L$8))+($D$5*IF($C752&lt;$D$4,L62,IF($C752=$D$4,L$7,MAX(AVERAGEIFS(L749:L751,L749:L751,"&gt;0")/(EXP(K$6*($D752-COUNTIFS(L$713:L752,0))/12)),L$8))))</f>
        <v>0</v>
      </c>
      <c r="M752" s="181">
        <f>(1-$D$5)*IF($C752&lt;MAX($D$4,INDEX($C$23:$C$154,2+MATCH(0,$M$23:$M$154,1))),M62,MAX(AVERAGEIFS(M749:M751,M749:M751,"&gt;0")/(EXP(M$6*(($D752-COUNTIFS(M$713:M752,0))/12))),M$8))+($D$5*IF($C752&lt;MAX($D$4,INDEX($C$23:$C$154,2+MATCH(0,$M$23:$M$154,1))),M62,IF($C752=MAX($D$4,INDEX($C$23:$C$154,2+MATCH(0,$M$23:$M$154,1))),M$7,MAX(AVERAGEIFS(M749:M751,M749:M751,"&gt;0")/(EXP(M$6*($D752-COUNTIFS(M$713:M752,0))/12)),M$8))))</f>
        <v>0</v>
      </c>
      <c r="N752" s="181">
        <f>(1-$D$5)*IF($C752&lt;MAX($D$4,INDEX($C$23:$C$154,2+MATCH(0,$N$23:$N$154,1))),N62,MAX(M752/M$10,N$8))+($D$5*IF($C752&lt;MAX($D$4,INDEX($C$23:$C$154,2+MATCH(0,$N$23:$N$154,1))),N62,IF($C752=MAX($D$4,INDEX($C$23:$C$154,2+MATCH(0,$N$23:$N$154,1))),N$7,MAX(AVERAGEIFS(N749:N751,N749:N751,"&gt;0")/(EXP(M$6*($D752-COUNTIFS(N$713:N752,0))/12)),N$8))))</f>
        <v>0</v>
      </c>
      <c r="O752" s="181">
        <f>(1-$D$5)*IF($C752&lt;MAX($D$4,INDEX($C$23:$C$154,2+MATCH(0,$O$23:$O$154,1))),O62,MAX(AVERAGEIFS(O749:O751,O749:O751,"&gt;0")/(EXP(O$6*(($D752-COUNTIFS(O$713:O752,0))/12))),O$8))+($D$5*IF($C752&lt;MAX($D$4,INDEX($C$23:$C$154,2+MATCH(0,$O$23:$O$154,1))),O62,IF($C752=MAX($D$4,INDEX($C$23:$C$154,2+MATCH(0,$O$23:$O$154,1))),O$7,MAX(AVERAGEIFS(O749:O751,O749:O751,"&gt;0")/(EXP(O$6*($D752-COUNTIFS(O$713:O752,0))/12)),O$8))))</f>
        <v>0</v>
      </c>
      <c r="P752" s="181">
        <f>(1-$D$5)*IF($C752&lt;MAX($D$4,INDEX($C$23:$C$154,2+MATCH(0,$P$23:$P$154,1))),P62,MAX(O752/O$10,P$8))+($D$5*IF($C752&lt;MAX($D$4,INDEX($C$23:$C$154,2+MATCH(0,$P$23:$P$154,1))),P62,IF($C752=MAX($D$4,INDEX($C$23:$C$154,2+MATCH(0,$P$23:$P$154,1))),P$7,MAX(AVERAGEIFS(P749:P751,P749:P751,"&gt;0")/(EXP(O$6*($D752-COUNTIFS(P$713:P752,0))/12)),P$8))))</f>
        <v>0</v>
      </c>
      <c r="Q752" s="132">
        <f>(1-$D$5)*IF($C752&lt;$D$4,Q62,MAX(AVERAGEIFS(Q749:Q751,Q749:Q751,"&gt;0")/(EXP(Q$6*(($D752-COUNTIFS(Q$713:Q752,0))/12))),Q$8))+($D$5*IF($C752&lt;$D$4,Q62,IF($C752=$D$4,Q$7,MAX(AVERAGEIFS(Q749:Q751,Q749:Q751,"&gt;0")/(EXP(Q$6*($D752-COUNTIFS(Q$713:Q752,0))/12)),Q$8))))</f>
        <v>3.9146000000000001</v>
      </c>
      <c r="R752" s="132">
        <f>(1-$D$5)*IF($C752&lt;$D$4,R62,MAX(Q752/Q$10,R$8))+($D$5*IF($C752&lt;$D$4,R62,IF($C752=$D$4,R$7,MAX(AVERAGEIFS(R749:R751,R749:R751,"&gt;0")/(EXP(Q$6*($D752-COUNTIFS(R$713:R752,0))/12)),R$8))))</f>
        <v>3.9146000000000001</v>
      </c>
      <c r="S752" s="132">
        <f>(1-$D$5)*IF($C752&lt;$D$4,S62,MAX(AVERAGEIFS(S749:S751,S749:S751,"&gt;0")/(EXP(S$6*(($D752-COUNTIFS(S$713:S752,0))/12))),S$8))+($D$5*IF($C752&lt;$D$4,S62,IF($C752=$D$4,S$7,MAX(AVERAGEIFS(S749:S751,S749:S751,"&gt;0")/(EXP(S$6*($D752-COUNTIFS(S$713:S752,0))/12)),S$8))))</f>
        <v>4.53627</v>
      </c>
      <c r="T752" s="132">
        <f>(1-$D$5)*IF($C752&lt;$D$4,T62,MAX(S752/S$10,T$8))+($D$5*IF($C752&lt;$D$4,T62,IF($C752=$D$4,T$7,MAX(AVERAGEIFS(T749:T751,T749:T751,"&gt;0")/(EXP(S$6*($D752-COUNTIFS(T$713:T752,0))/12)),T$8))))</f>
        <v>2.268135</v>
      </c>
      <c r="U752" s="181">
        <f>(1-$D$5)*IF($C752&lt;MAX($D$4,INDEX($C$23:$C$154,2+MATCH(0,$U$23:$U$154,1))),U62,MAX(AVERAGEIFS(U749:U751,U749:U751,"&gt;0")/(EXP(U$6*(($D752-COUNTIFS(U$713:U752,0))/12))),U$8))+($D$5*IF($C752&lt;MAX($D$4,INDEX($C$23:$C$154,2+MATCH(0,$U$23:$U$154,1))),U62,IF($C752=MAX($D$4,INDEX($C$23:$C$154,2+MATCH(0,$U$23:$U$154,1))),U$7,MAX(AVERAGEIFS(U749:U751,U749:U751,"&gt;0")/(EXP(U$6*($D752-COUNTIFS(U$713:U752,0))/12)),U$8))))</f>
        <v>0</v>
      </c>
      <c r="V752" s="181">
        <f>(1-$D$5)*IF($C752&lt;MAX($D$4,INDEX($C$23:$C$154,2+MATCH(0,$V$23:$V$154,1))),V62,MAX(U752/U$10,V$8))+($D$5*IF($C752&lt;MAX($D$4,INDEX($C$23:$C$154,2+MATCH(0,$V$23:$V$154,1))),V62,IF($C752=MAX($D$4,INDEX($C$23:$C$154,2+MATCH(0,$V$23:$V$154,1))),V$7,MAX(AVERAGEIFS(V749:V751,V749:V751,"&gt;0")/(EXP(U$6*($D752-COUNTIFS(V$713:V752,0))/12)),V$8))))</f>
        <v>0</v>
      </c>
      <c r="W752" s="132">
        <f>(1-$D$5)*IF($C752&lt;$D$4,W62,MAX(AVERAGEIFS(W749:W751,W749:W751,"&gt;0")/(EXP(W$6*(($D752-COUNTIFS(W$713:W752,0))/12))),W$8))+($D$5*IF($C752&lt;$D$4,W62,IF($C752=$D$4,W$7,MAX(AVERAGEIFS(W749:W751,W749:W751,"&gt;0")/(EXP(W$6*($D752-COUNTIFS(W$713:W752,0))/12)),W$8))))</f>
        <v>1.0344374999999999</v>
      </c>
      <c r="X752" s="132">
        <f>(1-$D$5)*IF($C752&lt;$D$4,X62,MAX(W752/W$10,X$8))+($D$5*IF($C752&lt;$D$4,X62,IF($C752=$D$4,X$7,MAX(AVERAGEIFS(X749:X751,X749:X751,"&gt;0")/(EXP(W$6*($D752-COUNTIFS(X$713:X752,0))/12)),X$8))))</f>
        <v>0.86203125000000003</v>
      </c>
      <c r="Y752" s="132"/>
      <c r="Z752" s="132"/>
    </row>
    <row r="753" spans="2:26" outlineLevel="1">
      <c r="B753" s="159"/>
      <c r="C753" s="160">
        <f t="shared" si="31"/>
        <v>45413</v>
      </c>
      <c r="D753" s="128">
        <f t="shared" si="32"/>
        <v>41</v>
      </c>
      <c r="G753" s="132">
        <f>(1-$D$5)*IF($C753&lt;$D$4,G63,MAX(AVERAGEIFS(G750:G752,G750:G752,"&gt;0")/(EXP(G$6*(($D753-COUNTIFS(G$713:G753,0))/12))),G$8))+($D$5*IF($C753&lt;$D$4,G63,IF($C753=$D$4,G$7,MAX(AVERAGEIFS(G750:G752,G750:G752,"&gt;0")/(EXP(G$6*($D753-COUNTIFS(G$713:G753,0))/12)),G$8))))</f>
        <v>2.2941000000000003</v>
      </c>
      <c r="H753" s="132">
        <f>(1-$D$5)*IF($C753&lt;$D$4,H63,MAX(G753/G$10,H$8))+($D$5*IF($C753&lt;$D$4,H63,IF($C753=$D$4,H$7,MAX(AVERAGEIFS(H750:H752,H750:H752,"&gt;0")/(EXP(G$6*($D753-COUNTIFS(H$713:H753,0))/12)),H$8))))</f>
        <v>1.5294000000000003</v>
      </c>
      <c r="I753" s="132">
        <f>(1-$D$5)*IF($C753&lt;$D$4,I63,MAX(AVERAGEIFS(I750:I752,I750:I752,"&gt;0")/(EXP(I$6*(($D753-COUNTIFS(I$713:I753,0))/12))),I$8))+($D$5*IF($C753&lt;$D$4,I63,IF($C753=$D$4,I$7,MAX(AVERAGEIFS(I750:I752,I750:I752,"&gt;0")/(EXP(I$6*($D753-COUNTIFS(I$713:I753,0))/12)),I$8))))</f>
        <v>6.3403000000000009</v>
      </c>
      <c r="J753" s="132">
        <f>(1-$D$5)*IF($C753&lt;$D$4,J63,MAX(I753/I$10,J$8))+($D$5*IF($C753&lt;$D$4,J63,IF($C753=$D$4,J$7,MAX(AVERAGEIFS(J750:J752,J750:J752,"&gt;0")/(EXP(I$6*($D753-COUNTIFS(J$713:J753,0))/12)),J$8))))</f>
        <v>4.226866666666667</v>
      </c>
      <c r="K753" s="132">
        <f>(1-$D$5)*IF($C753&lt;$D$4,K63,MAX(AVERAGEIFS(K750:K752,K750:K752,"&gt;0")/(EXP(K$6*(($D753-COUNTIFS(K$713:K753,0))/12))),K$8))+($D$5*IF($C753&lt;$D$4,K63,IF($C753=$D$4,K$7,MAX(AVERAGEIFS(K750:K752,K750:K752,"&gt;0")/(EXP(K$6*($D753-COUNTIFS(K$713:K753,0))/12)),K$8))))</f>
        <v>0</v>
      </c>
      <c r="L753" s="132">
        <f>(1-$D$5)*IF($C753&lt;$D$4,L63,MAX(K753/K$10,L$8))+($D$5*IF($C753&lt;$D$4,L63,IF($C753=$D$4,L$7,MAX(AVERAGEIFS(L750:L752,L750:L752,"&gt;0")/(EXP(K$6*($D753-COUNTIFS(L$713:L753,0))/12)),L$8))))</f>
        <v>0</v>
      </c>
      <c r="M753" s="181">
        <f>(1-$D$5)*IF($C753&lt;MAX($D$4,INDEX($C$23:$C$154,2+MATCH(0,$M$23:$M$154,1))),M63,MAX(AVERAGEIFS(M750:M752,M750:M752,"&gt;0")/(EXP(M$6*(($D753-COUNTIFS(M$713:M753,0))/12))),M$8))+($D$5*IF($C753&lt;MAX($D$4,INDEX($C$23:$C$154,2+MATCH(0,$M$23:$M$154,1))),M63,IF($C753=MAX($D$4,INDEX($C$23:$C$154,2+MATCH(0,$M$23:$M$154,1))),M$7,MAX(AVERAGEIFS(M750:M752,M750:M752,"&gt;0")/(EXP(M$6*($D753-COUNTIFS(M$713:M753,0))/12)),M$8))))</f>
        <v>0</v>
      </c>
      <c r="N753" s="181">
        <f>(1-$D$5)*IF($C753&lt;MAX($D$4,INDEX($C$23:$C$154,2+MATCH(0,$N$23:$N$154,1))),N63,MAX(M753/M$10,N$8))+($D$5*IF($C753&lt;MAX($D$4,INDEX($C$23:$C$154,2+MATCH(0,$N$23:$N$154,1))),N63,IF($C753=MAX($D$4,INDEX($C$23:$C$154,2+MATCH(0,$N$23:$N$154,1))),N$7,MAX(AVERAGEIFS(N750:N752,N750:N752,"&gt;0")/(EXP(M$6*($D753-COUNTIFS(N$713:N753,0))/12)),N$8))))</f>
        <v>0</v>
      </c>
      <c r="O753" s="181">
        <f>(1-$D$5)*IF($C753&lt;MAX($D$4,INDEX($C$23:$C$154,2+MATCH(0,$O$23:$O$154,1))),O63,MAX(AVERAGEIFS(O750:O752,O750:O752,"&gt;0")/(EXP(O$6*(($D753-COUNTIFS(O$713:O753,0))/12))),O$8))+($D$5*IF($C753&lt;MAX($D$4,INDEX($C$23:$C$154,2+MATCH(0,$O$23:$O$154,1))),O63,IF($C753=MAX($D$4,INDEX($C$23:$C$154,2+MATCH(0,$O$23:$O$154,1))),O$7,MAX(AVERAGEIFS(O750:O752,O750:O752,"&gt;0")/(EXP(O$6*($D753-COUNTIFS(O$713:O753,0))/12)),O$8))))</f>
        <v>0</v>
      </c>
      <c r="P753" s="181">
        <f>(1-$D$5)*IF($C753&lt;MAX($D$4,INDEX($C$23:$C$154,2+MATCH(0,$P$23:$P$154,1))),P63,MAX(O753/O$10,P$8))+($D$5*IF($C753&lt;MAX($D$4,INDEX($C$23:$C$154,2+MATCH(0,$P$23:$P$154,1))),P63,IF($C753=MAX($D$4,INDEX($C$23:$C$154,2+MATCH(0,$P$23:$P$154,1))),P$7,MAX(AVERAGEIFS(P750:P752,P750:P752,"&gt;0")/(EXP(O$6*($D753-COUNTIFS(P$713:P753,0))/12)),P$8))))</f>
        <v>0</v>
      </c>
      <c r="Q753" s="132">
        <f>(1-$D$5)*IF($C753&lt;$D$4,Q63,MAX(AVERAGEIFS(Q750:Q752,Q750:Q752,"&gt;0")/(EXP(Q$6*(($D753-COUNTIFS(Q$713:Q753,0))/12))),Q$8))+($D$5*IF($C753&lt;$D$4,Q63,IF($C753=$D$4,Q$7,MAX(AVERAGEIFS(Q750:Q752,Q750:Q752,"&gt;0")/(EXP(Q$6*($D753-COUNTIFS(Q$713:Q753,0))/12)),Q$8))))</f>
        <v>4.2153999999999998</v>
      </c>
      <c r="R753" s="132">
        <f>(1-$D$5)*IF($C753&lt;$D$4,R63,MAX(Q753/Q$10,R$8))+($D$5*IF($C753&lt;$D$4,R63,IF($C753=$D$4,R$7,MAX(AVERAGEIFS(R750:R752,R750:R752,"&gt;0")/(EXP(Q$6*($D753-COUNTIFS(R$713:R753,0))/12)),R$8))))</f>
        <v>4.2153999999999998</v>
      </c>
      <c r="S753" s="132">
        <f>(1-$D$5)*IF($C753&lt;$D$4,S63,MAX(AVERAGEIFS(S750:S752,S750:S752,"&gt;0")/(EXP(S$6*(($D753-COUNTIFS(S$713:S753,0))/12))),S$8))+($D$5*IF($C753&lt;$D$4,S63,IF($C753=$D$4,S$7,MAX(AVERAGEIFS(S750:S752,S750:S752,"&gt;0")/(EXP(S$6*($D753-COUNTIFS(S$713:S753,0))/12)),S$8))))</f>
        <v>5.7062700000000008</v>
      </c>
      <c r="T753" s="132">
        <f>(1-$D$5)*IF($C753&lt;$D$4,T63,MAX(S753/S$10,T$8))+($D$5*IF($C753&lt;$D$4,T63,IF($C753=$D$4,T$7,MAX(AVERAGEIFS(T750:T752,T750:T752,"&gt;0")/(EXP(S$6*($D753-COUNTIFS(T$713:T753,0))/12)),T$8))))</f>
        <v>2.8531350000000004</v>
      </c>
      <c r="U753" s="181">
        <f>(1-$D$5)*IF($C753&lt;MAX($D$4,INDEX($C$23:$C$154,2+MATCH(0,$U$23:$U$154,1))),U63,MAX(AVERAGEIFS(U750:U752,U750:U752,"&gt;0")/(EXP(U$6*(($D753-COUNTIFS(U$713:U753,0))/12))),U$8))+($D$5*IF($C753&lt;MAX($D$4,INDEX($C$23:$C$154,2+MATCH(0,$U$23:$U$154,1))),U63,IF($C753=MAX($D$4,INDEX($C$23:$C$154,2+MATCH(0,$U$23:$U$154,1))),U$7,MAX(AVERAGEIFS(U750:U752,U750:U752,"&gt;0")/(EXP(U$6*($D753-COUNTIFS(U$713:U753,0))/12)),U$8))))</f>
        <v>0</v>
      </c>
      <c r="V753" s="181">
        <f>(1-$D$5)*IF($C753&lt;MAX($D$4,INDEX($C$23:$C$154,2+MATCH(0,$V$23:$V$154,1))),V63,MAX(U753/U$10,V$8))+($D$5*IF($C753&lt;MAX($D$4,INDEX($C$23:$C$154,2+MATCH(0,$V$23:$V$154,1))),V63,IF($C753=MAX($D$4,INDEX($C$23:$C$154,2+MATCH(0,$V$23:$V$154,1))),V$7,MAX(AVERAGEIFS(V750:V752,V750:V752,"&gt;0")/(EXP(U$6*($D753-COUNTIFS(V$713:V753,0))/12)),V$8))))</f>
        <v>0</v>
      </c>
      <c r="W753" s="132">
        <f>(1-$D$5)*IF($C753&lt;$D$4,W63,MAX(AVERAGEIFS(W750:W752,W750:W752,"&gt;0")/(EXP(W$6*(($D753-COUNTIFS(W$713:W753,0))/12))),W$8))+($D$5*IF($C753&lt;$D$4,W63,IF($C753=$D$4,W$7,MAX(AVERAGEIFS(W750:W752,W750:W752,"&gt;0")/(EXP(W$6*($D753-COUNTIFS(W$713:W753,0))/12)),W$8))))</f>
        <v>1.1222999999999999</v>
      </c>
      <c r="X753" s="132">
        <f>(1-$D$5)*IF($C753&lt;$D$4,X63,MAX(W753/W$10,X$8))+($D$5*IF($C753&lt;$D$4,X63,IF($C753=$D$4,X$7,MAX(AVERAGEIFS(X750:X752,X750:X752,"&gt;0")/(EXP(W$6*($D753-COUNTIFS(X$713:X753,0))/12)),X$8))))</f>
        <v>0.93524999999999991</v>
      </c>
      <c r="Y753" s="132"/>
      <c r="Z753" s="132"/>
    </row>
    <row r="754" spans="2:26" outlineLevel="1">
      <c r="B754" s="159"/>
      <c r="C754" s="160">
        <f t="shared" si="31"/>
        <v>45444</v>
      </c>
      <c r="D754" s="128">
        <f t="shared" si="32"/>
        <v>42</v>
      </c>
      <c r="G754" s="132">
        <f>(1-$D$5)*IF($C754&lt;$D$4,G64,MAX(AVERAGEIFS(G751:G753,G751:G753,"&gt;0")/(EXP(G$6*(($D754-COUNTIFS(G$713:G754,0))/12))),G$8))+($D$5*IF($C754&lt;$D$4,G64,IF($C754=$D$4,G$7,MAX(AVERAGEIFS(G751:G753,G751:G753,"&gt;0")/(EXP(G$6*($D754-COUNTIFS(G$713:G754,0))/12)),G$8))))</f>
        <v>2.2677750000000003</v>
      </c>
      <c r="H754" s="132">
        <f>(1-$D$5)*IF($C754&lt;$D$4,H64,MAX(G754/G$10,H$8))+($D$5*IF($C754&lt;$D$4,H64,IF($C754=$D$4,H$7,MAX(AVERAGEIFS(H751:H753,H751:H753,"&gt;0")/(EXP(G$6*($D754-COUNTIFS(H$713:H754,0))/12)),H$8))))</f>
        <v>1.5118500000000001</v>
      </c>
      <c r="I754" s="132">
        <f>(1-$D$5)*IF($C754&lt;$D$4,I64,MAX(AVERAGEIFS(I751:I753,I751:I753,"&gt;0")/(EXP(I$6*(($D754-COUNTIFS(I$713:I754,0))/12))),I$8))+($D$5*IF($C754&lt;$D$4,I64,IF($C754=$D$4,I$7,MAX(AVERAGEIFS(I751:I753,I751:I753,"&gt;0")/(EXP(I$6*($D754-COUNTIFS(I$713:I754,0))/12)),I$8))))</f>
        <v>5.7416</v>
      </c>
      <c r="J754" s="132">
        <f>(1-$D$5)*IF($C754&lt;$D$4,J64,MAX(I754/I$10,J$8))+($D$5*IF($C754&lt;$D$4,J64,IF($C754=$D$4,J$7,MAX(AVERAGEIFS(J751:J753,J751:J753,"&gt;0")/(EXP(I$6*($D754-COUNTIFS(J$713:J754,0))/12)),J$8))))</f>
        <v>3.8277333333333332</v>
      </c>
      <c r="K754" s="132">
        <f>(1-$D$5)*IF($C754&lt;$D$4,K64,MAX(AVERAGEIFS(K751:K753,K751:K753,"&gt;0")/(EXP(K$6*(($D754-COUNTIFS(K$713:K754,0))/12))),K$8))+($D$5*IF($C754&lt;$D$4,K64,IF($C754=$D$4,K$7,MAX(AVERAGEIFS(K751:K753,K751:K753,"&gt;0")/(EXP(K$6*($D754-COUNTIFS(K$713:K754,0))/12)),K$8))))</f>
        <v>0</v>
      </c>
      <c r="L754" s="132">
        <f>(1-$D$5)*IF($C754&lt;$D$4,L64,MAX(K754/K$10,L$8))+($D$5*IF($C754&lt;$D$4,L64,IF($C754=$D$4,L$7,MAX(AVERAGEIFS(L751:L753,L751:L753,"&gt;0")/(EXP(K$6*($D754-COUNTIFS(L$713:L754,0))/12)),L$8))))</f>
        <v>0</v>
      </c>
      <c r="M754" s="181">
        <f>(1-$D$5)*IF($C754&lt;MAX($D$4,INDEX($C$23:$C$154,2+MATCH(0,$M$23:$M$154,1))),M64,MAX(AVERAGEIFS(M751:M753,M751:M753,"&gt;0")/(EXP(M$6*(($D754-COUNTIFS(M$713:M754,0))/12))),M$8))+($D$5*IF($C754&lt;MAX($D$4,INDEX($C$23:$C$154,2+MATCH(0,$M$23:$M$154,1))),M64,IF($C754=MAX($D$4,INDEX($C$23:$C$154,2+MATCH(0,$M$23:$M$154,1))),M$7,MAX(AVERAGEIFS(M751:M753,M751:M753,"&gt;0")/(EXP(M$6*($D754-COUNTIFS(M$713:M754,0))/12)),M$8))))</f>
        <v>0</v>
      </c>
      <c r="N754" s="181">
        <f>(1-$D$5)*IF($C754&lt;MAX($D$4,INDEX($C$23:$C$154,2+MATCH(0,$N$23:$N$154,1))),N64,MAX(M754/M$10,N$8))+($D$5*IF($C754&lt;MAX($D$4,INDEX($C$23:$C$154,2+MATCH(0,$N$23:$N$154,1))),N64,IF($C754=MAX($D$4,INDEX($C$23:$C$154,2+MATCH(0,$N$23:$N$154,1))),N$7,MAX(AVERAGEIFS(N751:N753,N751:N753,"&gt;0")/(EXP(M$6*($D754-COUNTIFS(N$713:N754,0))/12)),N$8))))</f>
        <v>0</v>
      </c>
      <c r="O754" s="181">
        <f>(1-$D$5)*IF($C754&lt;MAX($D$4,INDEX($C$23:$C$154,2+MATCH(0,$O$23:$O$154,1))),O64,MAX(AVERAGEIFS(O751:O753,O751:O753,"&gt;0")/(EXP(O$6*(($D754-COUNTIFS(O$713:O754,0))/12))),O$8))+($D$5*IF($C754&lt;MAX($D$4,INDEX($C$23:$C$154,2+MATCH(0,$O$23:$O$154,1))),O64,IF($C754=MAX($D$4,INDEX($C$23:$C$154,2+MATCH(0,$O$23:$O$154,1))),O$7,MAX(AVERAGEIFS(O751:O753,O751:O753,"&gt;0")/(EXP(O$6*($D754-COUNTIFS(O$713:O754,0))/12)),O$8))))</f>
        <v>0</v>
      </c>
      <c r="P754" s="181">
        <f>(1-$D$5)*IF($C754&lt;MAX($D$4,INDEX($C$23:$C$154,2+MATCH(0,$P$23:$P$154,1))),P64,MAX(O754/O$10,P$8))+($D$5*IF($C754&lt;MAX($D$4,INDEX($C$23:$C$154,2+MATCH(0,$P$23:$P$154,1))),P64,IF($C754=MAX($D$4,INDEX($C$23:$C$154,2+MATCH(0,$P$23:$P$154,1))),P$7,MAX(AVERAGEIFS(P751:P753,P751:P753,"&gt;0")/(EXP(O$6*($D754-COUNTIFS(P$713:P754,0))/12)),P$8))))</f>
        <v>0</v>
      </c>
      <c r="Q754" s="132">
        <f>(1-$D$5)*IF($C754&lt;$D$4,Q64,MAX(AVERAGEIFS(Q751:Q753,Q751:Q753,"&gt;0")/(EXP(Q$6*(($D754-COUNTIFS(Q$713:Q754,0))/12))),Q$8))+($D$5*IF($C754&lt;$D$4,Q64,IF($C754=$D$4,Q$7,MAX(AVERAGEIFS(Q751:Q753,Q751:Q753,"&gt;0")/(EXP(Q$6*($D754-COUNTIFS(Q$713:Q754,0))/12)),Q$8))))</f>
        <v>3.9856666666666665</v>
      </c>
      <c r="R754" s="132">
        <f>(1-$D$5)*IF($C754&lt;$D$4,R64,MAX(Q754/Q$10,R$8))+($D$5*IF($C754&lt;$D$4,R64,IF($C754=$D$4,R$7,MAX(AVERAGEIFS(R751:R753,R751:R753,"&gt;0")/(EXP(Q$6*($D754-COUNTIFS(R$713:R754,0))/12)),R$8))))</f>
        <v>3.9856666666666665</v>
      </c>
      <c r="S754" s="132">
        <f>(1-$D$5)*IF($C754&lt;$D$4,S64,MAX(AVERAGEIFS(S751:S753,S751:S753,"&gt;0")/(EXP(S$6*(($D754-COUNTIFS(S$713:S754,0))/12))),S$8))+($D$5*IF($C754&lt;$D$4,S64,IF($C754=$D$4,S$7,MAX(AVERAGEIFS(S751:S753,S751:S753,"&gt;0")/(EXP(S$6*($D754-COUNTIFS(S$713:S754,0))/12)),S$8))))</f>
        <v>5.16744</v>
      </c>
      <c r="T754" s="132">
        <f>(1-$D$5)*IF($C754&lt;$D$4,T64,MAX(S754/S$10,T$8))+($D$5*IF($C754&lt;$D$4,T64,IF($C754=$D$4,T$7,MAX(AVERAGEIFS(T751:T753,T751:T753,"&gt;0")/(EXP(S$6*($D754-COUNTIFS(T$713:T754,0))/12)),T$8))))</f>
        <v>2.58372</v>
      </c>
      <c r="U754" s="181">
        <f>(1-$D$5)*IF($C754&lt;MAX($D$4,INDEX($C$23:$C$154,2+MATCH(0,$U$23:$U$154,1))),U64,MAX(AVERAGEIFS(U751:U753,U751:U753,"&gt;0")/(EXP(U$6*(($D754-COUNTIFS(U$713:U754,0))/12))),U$8))+($D$5*IF($C754&lt;MAX($D$4,INDEX($C$23:$C$154,2+MATCH(0,$U$23:$U$154,1))),U64,IF($C754=MAX($D$4,INDEX($C$23:$C$154,2+MATCH(0,$U$23:$U$154,1))),U$7,MAX(AVERAGEIFS(U751:U753,U751:U753,"&gt;0")/(EXP(U$6*($D754-COUNTIFS(U$713:U754,0))/12)),U$8))))</f>
        <v>0</v>
      </c>
      <c r="V754" s="181">
        <f>(1-$D$5)*IF($C754&lt;MAX($D$4,INDEX($C$23:$C$154,2+MATCH(0,$V$23:$V$154,1))),V64,MAX(U754/U$10,V$8))+($D$5*IF($C754&lt;MAX($D$4,INDEX($C$23:$C$154,2+MATCH(0,$V$23:$V$154,1))),V64,IF($C754=MAX($D$4,INDEX($C$23:$C$154,2+MATCH(0,$V$23:$V$154,1))),V$7,MAX(AVERAGEIFS(V751:V753,V751:V753,"&gt;0")/(EXP(U$6*($D754-COUNTIFS(V$713:V754,0))/12)),V$8))))</f>
        <v>0</v>
      </c>
      <c r="W754" s="132">
        <f>(1-$D$5)*IF($C754&lt;$D$4,W64,MAX(AVERAGEIFS(W751:W753,W751:W753,"&gt;0")/(EXP(W$6*(($D754-COUNTIFS(W$713:W754,0))/12))),W$8))+($D$5*IF($C754&lt;$D$4,W64,IF($C754=$D$4,W$7,MAX(AVERAGEIFS(W751:W753,W751:W753,"&gt;0")/(EXP(W$6*($D754-COUNTIFS(W$713:W754,0))/12)),W$8))))</f>
        <v>1.0553625</v>
      </c>
      <c r="X754" s="132">
        <f>(1-$D$5)*IF($C754&lt;$D$4,X64,MAX(W754/W$10,X$8))+($D$5*IF($C754&lt;$D$4,X64,IF($C754=$D$4,X$7,MAX(AVERAGEIFS(X751:X753,X751:X753,"&gt;0")/(EXP(W$6*($D754-COUNTIFS(X$713:X754,0))/12)),X$8))))</f>
        <v>0.87946875000000002</v>
      </c>
      <c r="Y754" s="132"/>
      <c r="Z754" s="132"/>
    </row>
    <row r="755" spans="2:26" outlineLevel="1">
      <c r="B755" s="159"/>
      <c r="C755" s="160">
        <f t="shared" si="31"/>
        <v>45474</v>
      </c>
      <c r="D755" s="128">
        <f t="shared" si="32"/>
        <v>43</v>
      </c>
      <c r="G755" s="132">
        <f>(1-$D$5)*IF($C755&lt;$D$4,G65,MAX(AVERAGEIFS(G752:G754,G752:G754,"&gt;0")/(EXP(G$6*(($D755-COUNTIFS(G$713:G755,0))/12))),G$8))+($D$5*IF($C755&lt;$D$4,G65,IF($C755=$D$4,G$7,MAX(AVERAGEIFS(G752:G754,G752:G754,"&gt;0")/(EXP(G$6*($D755-COUNTIFS(G$713:G755,0))/12)),G$8))))</f>
        <v>2.6503500000000004</v>
      </c>
      <c r="H755" s="132">
        <f>(1-$D$5)*IF($C755&lt;$D$4,H65,MAX(G755/G$10,H$8))+($D$5*IF($C755&lt;$D$4,H65,IF($C755=$D$4,H$7,MAX(AVERAGEIFS(H752:H754,H752:H754,"&gt;0")/(EXP(G$6*($D755-COUNTIFS(H$713:H755,0))/12)),H$8))))</f>
        <v>1.7669000000000004</v>
      </c>
      <c r="I755" s="132">
        <f>(1-$D$5)*IF($C755&lt;$D$4,I65,MAX(AVERAGEIFS(I752:I754,I752:I754,"&gt;0")/(EXP(I$6*(($D755-COUNTIFS(I$713:I755,0))/12))),I$8))+($D$5*IF($C755&lt;$D$4,I65,IF($C755=$D$4,I$7,MAX(AVERAGEIFS(I752:I754,I752:I754,"&gt;0")/(EXP(I$6*($D755-COUNTIFS(I$713:I755,0))/12)),I$8))))</f>
        <v>5.3241999999999994</v>
      </c>
      <c r="J755" s="132">
        <f>(1-$D$5)*IF($C755&lt;$D$4,J65,MAX(I755/I$10,J$8))+($D$5*IF($C755&lt;$D$4,J65,IF($C755=$D$4,J$7,MAX(AVERAGEIFS(J752:J754,J752:J754,"&gt;0")/(EXP(I$6*($D755-COUNTIFS(J$713:J755,0))/12)),J$8))))</f>
        <v>3.5494666666666661</v>
      </c>
      <c r="K755" s="132">
        <f>(1-$D$5)*IF($C755&lt;$D$4,K65,MAX(AVERAGEIFS(K752:K754,K752:K754,"&gt;0")/(EXP(K$6*(($D755-COUNTIFS(K$713:K755,0))/12))),K$8))+($D$5*IF($C755&lt;$D$4,K65,IF($C755=$D$4,K$7,MAX(AVERAGEIFS(K752:K754,K752:K754,"&gt;0")/(EXP(K$6*($D755-COUNTIFS(K$713:K755,0))/12)),K$8))))</f>
        <v>0</v>
      </c>
      <c r="L755" s="132">
        <f>(1-$D$5)*IF($C755&lt;$D$4,L65,MAX(K755/K$10,L$8))+($D$5*IF($C755&lt;$D$4,L65,IF($C755=$D$4,L$7,MAX(AVERAGEIFS(L752:L754,L752:L754,"&gt;0")/(EXP(K$6*($D755-COUNTIFS(L$713:L755,0))/12)),L$8))))</f>
        <v>0</v>
      </c>
      <c r="M755" s="181">
        <f>(1-$D$5)*IF($C755&lt;MAX($D$4,INDEX($C$23:$C$154,2+MATCH(0,$M$23:$M$154,1))),M65,MAX(AVERAGEIFS(M752:M754,M752:M754,"&gt;0")/(EXP(M$6*(($D755-COUNTIFS(M$713:M755,0))/12))),M$8))+($D$5*IF($C755&lt;MAX($D$4,INDEX($C$23:$C$154,2+MATCH(0,$M$23:$M$154,1))),M65,IF($C755=MAX($D$4,INDEX($C$23:$C$154,2+MATCH(0,$M$23:$M$154,1))),M$7,MAX(AVERAGEIFS(M752:M754,M752:M754,"&gt;0")/(EXP(M$6*($D755-COUNTIFS(M$713:M755,0))/12)),M$8))))</f>
        <v>0</v>
      </c>
      <c r="N755" s="181">
        <f>(1-$D$5)*IF($C755&lt;MAX($D$4,INDEX($C$23:$C$154,2+MATCH(0,$N$23:$N$154,1))),N65,MAX(M755/M$10,N$8))+($D$5*IF($C755&lt;MAX($D$4,INDEX($C$23:$C$154,2+MATCH(0,$N$23:$N$154,1))),N65,IF($C755=MAX($D$4,INDEX($C$23:$C$154,2+MATCH(0,$N$23:$N$154,1))),N$7,MAX(AVERAGEIFS(N752:N754,N752:N754,"&gt;0")/(EXP(M$6*($D755-COUNTIFS(N$713:N755,0))/12)),N$8))))</f>
        <v>0</v>
      </c>
      <c r="O755" s="181">
        <f>(1-$D$5)*IF($C755&lt;MAX($D$4,INDEX($C$23:$C$154,2+MATCH(0,$O$23:$O$154,1))),O65,MAX(AVERAGEIFS(O752:O754,O752:O754,"&gt;0")/(EXP(O$6*(($D755-COUNTIFS(O$713:O755,0))/12))),O$8))+($D$5*IF($C755&lt;MAX($D$4,INDEX($C$23:$C$154,2+MATCH(0,$O$23:$O$154,1))),O65,IF($C755=MAX($D$4,INDEX($C$23:$C$154,2+MATCH(0,$O$23:$O$154,1))),O$7,MAX(AVERAGEIFS(O752:O754,O752:O754,"&gt;0")/(EXP(O$6*($D755-COUNTIFS(O$713:O755,0))/12)),O$8))))</f>
        <v>0</v>
      </c>
      <c r="P755" s="181">
        <f>(1-$D$5)*IF($C755&lt;MAX($D$4,INDEX($C$23:$C$154,2+MATCH(0,$P$23:$P$154,1))),P65,MAX(O755/O$10,P$8))+($D$5*IF($C755&lt;MAX($D$4,INDEX($C$23:$C$154,2+MATCH(0,$P$23:$P$154,1))),P65,IF($C755=MAX($D$4,INDEX($C$23:$C$154,2+MATCH(0,$P$23:$P$154,1))),P$7,MAX(AVERAGEIFS(P752:P754,P752:P754,"&gt;0")/(EXP(O$6*($D755-COUNTIFS(P$713:P755,0))/12)),P$8))))</f>
        <v>0</v>
      </c>
      <c r="Q755" s="132">
        <f>(1-$D$5)*IF($C755&lt;$D$4,Q65,MAX(AVERAGEIFS(Q752:Q754,Q752:Q754,"&gt;0")/(EXP(Q$6*(($D755-COUNTIFS(Q$713:Q755,0))/12))),Q$8))+($D$5*IF($C755&lt;$D$4,Q65,IF($C755=$D$4,Q$7,MAX(AVERAGEIFS(Q752:Q754,Q752:Q754,"&gt;0")/(EXP(Q$6*($D755-COUNTIFS(Q$713:Q755,0))/12)),Q$8))))</f>
        <v>4.0563333333333338</v>
      </c>
      <c r="R755" s="132">
        <f>(1-$D$5)*IF($C755&lt;$D$4,R65,MAX(Q755/Q$10,R$8))+($D$5*IF($C755&lt;$D$4,R65,IF($C755=$D$4,R$7,MAX(AVERAGEIFS(R752:R754,R752:R754,"&gt;0")/(EXP(Q$6*($D755-COUNTIFS(R$713:R755,0))/12)),R$8))))</f>
        <v>4.0563333333333338</v>
      </c>
      <c r="S755" s="132">
        <f>(1-$D$5)*IF($C755&lt;$D$4,S65,MAX(AVERAGEIFS(S752:S754,S752:S754,"&gt;0")/(EXP(S$6*(($D755-COUNTIFS(S$713:S755,0))/12))),S$8))+($D$5*IF($C755&lt;$D$4,S65,IF($C755=$D$4,S$7,MAX(AVERAGEIFS(S752:S754,S752:S754,"&gt;0")/(EXP(S$6*($D755-COUNTIFS(S$713:S755,0))/12)),S$8))))</f>
        <v>4.7917799999999993</v>
      </c>
      <c r="T755" s="132">
        <f>(1-$D$5)*IF($C755&lt;$D$4,T65,MAX(S755/S$10,T$8))+($D$5*IF($C755&lt;$D$4,T65,IF($C755=$D$4,T$7,MAX(AVERAGEIFS(T752:T754,T752:T754,"&gt;0")/(EXP(S$6*($D755-COUNTIFS(T$713:T755,0))/12)),T$8))))</f>
        <v>2.3958899999999996</v>
      </c>
      <c r="U755" s="181">
        <f>(1-$D$5)*IF($C755&lt;MAX($D$4,INDEX($C$23:$C$154,2+MATCH(0,$U$23:$U$154,1))),U65,MAX(AVERAGEIFS(U752:U754,U752:U754,"&gt;0")/(EXP(U$6*(($D755-COUNTIFS(U$713:U755,0))/12))),U$8))+($D$5*IF($C755&lt;MAX($D$4,INDEX($C$23:$C$154,2+MATCH(0,$U$23:$U$154,1))),U65,IF($C755=MAX($D$4,INDEX($C$23:$C$154,2+MATCH(0,$U$23:$U$154,1))),U$7,MAX(AVERAGEIFS(U752:U754,U752:U754,"&gt;0")/(EXP(U$6*($D755-COUNTIFS(U$713:U755,0))/12)),U$8))))</f>
        <v>0</v>
      </c>
      <c r="V755" s="181">
        <f>(1-$D$5)*IF($C755&lt;MAX($D$4,INDEX($C$23:$C$154,2+MATCH(0,$V$23:$V$154,1))),V65,MAX(U755/U$10,V$8))+($D$5*IF($C755&lt;MAX($D$4,INDEX($C$23:$C$154,2+MATCH(0,$V$23:$V$154,1))),V65,IF($C755=MAX($D$4,INDEX($C$23:$C$154,2+MATCH(0,$V$23:$V$154,1))),V$7,MAX(AVERAGEIFS(V752:V754,V752:V754,"&gt;0")/(EXP(U$6*($D755-COUNTIFS(V$713:V755,0))/12)),V$8))))</f>
        <v>0</v>
      </c>
      <c r="W755" s="132">
        <f>(1-$D$5)*IF($C755&lt;$D$4,W65,MAX(AVERAGEIFS(W752:W754,W752:W754,"&gt;0")/(EXP(W$6*(($D755-COUNTIFS(W$713:W755,0))/12))),W$8))+($D$5*IF($C755&lt;$D$4,W65,IF($C755=$D$4,W$7,MAX(AVERAGEIFS(W752:W754,W752:W754,"&gt;0")/(EXP(W$6*($D755-COUNTIFS(W$713:W755,0))/12)),W$8))))</f>
        <v>0.88593749999999993</v>
      </c>
      <c r="X755" s="132">
        <f>(1-$D$5)*IF($C755&lt;$D$4,X65,MAX(W755/W$10,X$8))+($D$5*IF($C755&lt;$D$4,X65,IF($C755=$D$4,X$7,MAX(AVERAGEIFS(X752:X754,X752:X754,"&gt;0")/(EXP(W$6*($D755-COUNTIFS(X$713:X755,0))/12)),X$8))))</f>
        <v>0.73828125</v>
      </c>
      <c r="Y755" s="132"/>
      <c r="Z755" s="132"/>
    </row>
    <row r="756" spans="2:26" outlineLevel="1">
      <c r="B756" s="159"/>
      <c r="C756" s="160">
        <f t="shared" si="31"/>
        <v>45505</v>
      </c>
      <c r="D756" s="128">
        <f t="shared" si="32"/>
        <v>44</v>
      </c>
      <c r="G756" s="132">
        <f>(1-$D$5)*IF($C756&lt;$D$4,G66,MAX(AVERAGEIFS(G753:G755,G753:G755,"&gt;0")/(EXP(G$6*(($D756-COUNTIFS(G$713:G756,0))/12))),G$8))+($D$5*IF($C756&lt;$D$4,G66,IF($C756=$D$4,G$7,MAX(AVERAGEIFS(G753:G755,G753:G755,"&gt;0")/(EXP(G$6*($D756-COUNTIFS(G$713:G756,0))/12)),G$8))))</f>
        <v>2.5736250000000007</v>
      </c>
      <c r="H756" s="132">
        <f>(1-$D$5)*IF($C756&lt;$D$4,H66,MAX(G756/G$10,H$8))+($D$5*IF($C756&lt;$D$4,H66,IF($C756=$D$4,H$7,MAX(AVERAGEIFS(H753:H755,H753:H755,"&gt;0")/(EXP(G$6*($D756-COUNTIFS(H$713:H756,0))/12)),H$8))))</f>
        <v>1.7157500000000003</v>
      </c>
      <c r="I756" s="132">
        <f>(1-$D$5)*IF($C756&lt;$D$4,I66,MAX(AVERAGEIFS(I753:I755,I753:I755,"&gt;0")/(EXP(I$6*(($D756-COUNTIFS(I$713:I756,0))/12))),I$8))+($D$5*IF($C756&lt;$D$4,I66,IF($C756=$D$4,I$7,MAX(AVERAGEIFS(I753:I755,I753:I755,"&gt;0")/(EXP(I$6*($D756-COUNTIFS(I$713:I756,0))/12)),I$8))))</f>
        <v>5.8666999999999998</v>
      </c>
      <c r="J756" s="132">
        <f>(1-$D$5)*IF($C756&lt;$D$4,J66,MAX(I756/I$10,J$8))+($D$5*IF($C756&lt;$D$4,J66,IF($C756=$D$4,J$7,MAX(AVERAGEIFS(J753:J755,J753:J755,"&gt;0")/(EXP(I$6*($D756-COUNTIFS(J$713:J756,0))/12)),J$8))))</f>
        <v>3.9111333333333334</v>
      </c>
      <c r="K756" s="132">
        <f>(1-$D$5)*IF($C756&lt;$D$4,K66,MAX(AVERAGEIFS(K753:K755,K753:K755,"&gt;0")/(EXP(K$6*(($D756-COUNTIFS(K$713:K756,0))/12))),K$8))+($D$5*IF($C756&lt;$D$4,K66,IF($C756=$D$4,K$7,MAX(AVERAGEIFS(K753:K755,K753:K755,"&gt;0")/(EXP(K$6*($D756-COUNTIFS(K$713:K756,0))/12)),K$8))))</f>
        <v>0</v>
      </c>
      <c r="L756" s="132">
        <f>(1-$D$5)*IF($C756&lt;$D$4,L66,MAX(K756/K$10,L$8))+($D$5*IF($C756&lt;$D$4,L66,IF($C756=$D$4,L$7,MAX(AVERAGEIFS(L753:L755,L753:L755,"&gt;0")/(EXP(K$6*($D756-COUNTIFS(L$713:L756,0))/12)),L$8))))</f>
        <v>0</v>
      </c>
      <c r="M756" s="181">
        <f>(1-$D$5)*IF($C756&lt;MAX($D$4,INDEX($C$23:$C$154,2+MATCH(0,$M$23:$M$154,1))),M66,MAX(AVERAGEIFS(M753:M755,M753:M755,"&gt;0")/(EXP(M$6*(($D756-COUNTIFS(M$713:M756,0))/12))),M$8))+($D$5*IF($C756&lt;MAX($D$4,INDEX($C$23:$C$154,2+MATCH(0,$M$23:$M$154,1))),M66,IF($C756=MAX($D$4,INDEX($C$23:$C$154,2+MATCH(0,$M$23:$M$154,1))),M$7,MAX(AVERAGEIFS(M753:M755,M753:M755,"&gt;0")/(EXP(M$6*($D756-COUNTIFS(M$713:M756,0))/12)),M$8))))</f>
        <v>0</v>
      </c>
      <c r="N756" s="181">
        <f>(1-$D$5)*IF($C756&lt;MAX($D$4,INDEX($C$23:$C$154,2+MATCH(0,$N$23:$N$154,1))),N66,MAX(M756/M$10,N$8))+($D$5*IF($C756&lt;MAX($D$4,INDEX($C$23:$C$154,2+MATCH(0,$N$23:$N$154,1))),N66,IF($C756=MAX($D$4,INDEX($C$23:$C$154,2+MATCH(0,$N$23:$N$154,1))),N$7,MAX(AVERAGEIFS(N753:N755,N753:N755,"&gt;0")/(EXP(M$6*($D756-COUNTIFS(N$713:N756,0))/12)),N$8))))</f>
        <v>0</v>
      </c>
      <c r="O756" s="181">
        <f>(1-$D$5)*IF($C756&lt;MAX($D$4,INDEX($C$23:$C$154,2+MATCH(0,$O$23:$O$154,1))),O66,MAX(AVERAGEIFS(O753:O755,O753:O755,"&gt;0")/(EXP(O$6*(($D756-COUNTIFS(O$713:O756,0))/12))),O$8))+($D$5*IF($C756&lt;MAX($D$4,INDEX($C$23:$C$154,2+MATCH(0,$O$23:$O$154,1))),O66,IF($C756=MAX($D$4,INDEX($C$23:$C$154,2+MATCH(0,$O$23:$O$154,1))),O$7,MAX(AVERAGEIFS(O753:O755,O753:O755,"&gt;0")/(EXP(O$6*($D756-COUNTIFS(O$713:O756,0))/12)),O$8))))</f>
        <v>0</v>
      </c>
      <c r="P756" s="181">
        <f>(1-$D$5)*IF($C756&lt;MAX($D$4,INDEX($C$23:$C$154,2+MATCH(0,$P$23:$P$154,1))),P66,MAX(O756/O$10,P$8))+($D$5*IF($C756&lt;MAX($D$4,INDEX($C$23:$C$154,2+MATCH(0,$P$23:$P$154,1))),P66,IF($C756=MAX($D$4,INDEX($C$23:$C$154,2+MATCH(0,$P$23:$P$154,1))),P$7,MAX(AVERAGEIFS(P753:P755,P753:P755,"&gt;0")/(EXP(O$6*($D756-COUNTIFS(P$713:P756,0))/12)),P$8))))</f>
        <v>0</v>
      </c>
      <c r="Q756" s="132">
        <f>(1-$D$5)*IF($C756&lt;$D$4,Q66,MAX(AVERAGEIFS(Q753:Q755,Q753:Q755,"&gt;0")/(EXP(Q$6*(($D756-COUNTIFS(Q$713:Q756,0))/12))),Q$8))+($D$5*IF($C756&lt;$D$4,Q66,IF($C756=$D$4,Q$7,MAX(AVERAGEIFS(Q753:Q755,Q753:Q755,"&gt;0")/(EXP(Q$6*($D756-COUNTIFS(Q$713:Q756,0))/12)),Q$8))))</f>
        <v>3.7122666666666659</v>
      </c>
      <c r="R756" s="132">
        <f>(1-$D$5)*IF($C756&lt;$D$4,R66,MAX(Q756/Q$10,R$8))+($D$5*IF($C756&lt;$D$4,R66,IF($C756=$D$4,R$7,MAX(AVERAGEIFS(R753:R755,R753:R755,"&gt;0")/(EXP(Q$6*($D756-COUNTIFS(R$713:R756,0))/12)),R$8))))</f>
        <v>3.7122666666666659</v>
      </c>
      <c r="S756" s="132">
        <f>(1-$D$5)*IF($C756&lt;$D$4,S66,MAX(AVERAGEIFS(S753:S755,S753:S755,"&gt;0")/(EXP(S$6*(($D756-COUNTIFS(S$713:S756,0))/12))),S$8))+($D$5*IF($C756&lt;$D$4,S66,IF($C756=$D$4,S$7,MAX(AVERAGEIFS(S753:S755,S753:S755,"&gt;0")/(EXP(S$6*($D756-COUNTIFS(S$713:S756,0))/12)),S$8))))</f>
        <v>5.28003</v>
      </c>
      <c r="T756" s="132">
        <f>(1-$D$5)*IF($C756&lt;$D$4,T66,MAX(S756/S$10,T$8))+($D$5*IF($C756&lt;$D$4,T66,IF($C756=$D$4,T$7,MAX(AVERAGEIFS(T753:T755,T753:T755,"&gt;0")/(EXP(S$6*($D756-COUNTIFS(T$713:T756,0))/12)),T$8))))</f>
        <v>2.640015</v>
      </c>
      <c r="U756" s="181">
        <f>(1-$D$5)*IF($C756&lt;MAX($D$4,INDEX($C$23:$C$154,2+MATCH(0,$U$23:$U$154,1))),U66,MAX(AVERAGEIFS(U753:U755,U753:U755,"&gt;0")/(EXP(U$6*(($D756-COUNTIFS(U$713:U756,0))/12))),U$8))+($D$5*IF($C756&lt;MAX($D$4,INDEX($C$23:$C$154,2+MATCH(0,$U$23:$U$154,1))),U66,IF($C756=MAX($D$4,INDEX($C$23:$C$154,2+MATCH(0,$U$23:$U$154,1))),U$7,MAX(AVERAGEIFS(U753:U755,U753:U755,"&gt;0")/(EXP(U$6*($D756-COUNTIFS(U$713:U756,0))/12)),U$8))))</f>
        <v>0</v>
      </c>
      <c r="V756" s="181">
        <f>(1-$D$5)*IF($C756&lt;MAX($D$4,INDEX($C$23:$C$154,2+MATCH(0,$V$23:$V$154,1))),V66,MAX(U756/U$10,V$8))+($D$5*IF($C756&lt;MAX($D$4,INDEX($C$23:$C$154,2+MATCH(0,$V$23:$V$154,1))),V66,IF($C756=MAX($D$4,INDEX($C$23:$C$154,2+MATCH(0,$V$23:$V$154,1))),V$7,MAX(AVERAGEIFS(V753:V755,V753:V755,"&gt;0")/(EXP(U$6*($D756-COUNTIFS(V$713:V756,0))/12)),V$8))))</f>
        <v>0</v>
      </c>
      <c r="W756" s="132">
        <f>(1-$D$5)*IF($C756&lt;$D$4,W66,MAX(AVERAGEIFS(W753:W755,W753:W755,"&gt;0")/(EXP(W$6*(($D756-COUNTIFS(W$713:W756,0))/12))),W$8))+($D$5*IF($C756&lt;$D$4,W66,IF($C756=$D$4,W$7,MAX(AVERAGEIFS(W753:W755,W753:W755,"&gt;0")/(EXP(W$6*($D756-COUNTIFS(W$713:W756,0))/12)),W$8))))</f>
        <v>1.0465875</v>
      </c>
      <c r="X756" s="132">
        <f>(1-$D$5)*IF($C756&lt;$D$4,X66,MAX(W756/W$10,X$8))+($D$5*IF($C756&lt;$D$4,X66,IF($C756=$D$4,X$7,MAX(AVERAGEIFS(X753:X755,X753:X755,"&gt;0")/(EXP(W$6*($D756-COUNTIFS(X$713:X756,0))/12)),X$8))))</f>
        <v>0.87215624999999997</v>
      </c>
      <c r="Y756" s="132"/>
      <c r="Z756" s="132"/>
    </row>
    <row r="757" spans="2:26" outlineLevel="1">
      <c r="B757" s="159"/>
      <c r="C757" s="160">
        <f t="shared" si="31"/>
        <v>45536</v>
      </c>
      <c r="D757" s="128">
        <f t="shared" si="32"/>
        <v>45</v>
      </c>
      <c r="G757" s="132">
        <f>(1-$D$5)*IF($C757&lt;$D$4,G67,MAX(AVERAGEIFS(G754:G756,G754:G756,"&gt;0")/(EXP(G$6*(($D757-COUNTIFS(G$713:G757,0))/12))),G$8))+($D$5*IF($C757&lt;$D$4,G67,IF($C757=$D$4,G$7,MAX(AVERAGEIFS(G754:G756,G754:G756,"&gt;0")/(EXP(G$6*($D757-COUNTIFS(G$713:G757,0))/12)),G$8))))</f>
        <v>2.2679999999999998</v>
      </c>
      <c r="H757" s="132">
        <f>(1-$D$5)*IF($C757&lt;$D$4,H67,MAX(G757/G$10,H$8))+($D$5*IF($C757&lt;$D$4,H67,IF($C757=$D$4,H$7,MAX(AVERAGEIFS(H754:H756,H754:H756,"&gt;0")/(EXP(G$6*($D757-COUNTIFS(H$713:H757,0))/12)),H$8))))</f>
        <v>1.512</v>
      </c>
      <c r="I757" s="132">
        <f>(1-$D$5)*IF($C757&lt;$D$4,I67,MAX(AVERAGEIFS(I754:I756,I754:I756,"&gt;0")/(EXP(I$6*(($D757-COUNTIFS(I$713:I757,0))/12))),I$8))+($D$5*IF($C757&lt;$D$4,I67,IF($C757=$D$4,I$7,MAX(AVERAGEIFS(I754:I756,I754:I756,"&gt;0")/(EXP(I$6*($D757-COUNTIFS(I$713:I757,0))/12)),I$8))))</f>
        <v>5.3746000000000009</v>
      </c>
      <c r="J757" s="132">
        <f>(1-$D$5)*IF($C757&lt;$D$4,J67,MAX(I757/I$10,J$8))+($D$5*IF($C757&lt;$D$4,J67,IF($C757=$D$4,J$7,MAX(AVERAGEIFS(J754:J756,J754:J756,"&gt;0")/(EXP(I$6*($D757-COUNTIFS(J$713:J757,0))/12)),J$8))))</f>
        <v>3.5830666666666673</v>
      </c>
      <c r="K757" s="132">
        <f>(1-$D$5)*IF($C757&lt;$D$4,K67,MAX(AVERAGEIFS(K754:K756,K754:K756,"&gt;0")/(EXP(K$6*(($D757-COUNTIFS(K$713:K757,0))/12))),K$8))+($D$5*IF($C757&lt;$D$4,K67,IF($C757=$D$4,K$7,MAX(AVERAGEIFS(K754:K756,K754:K756,"&gt;0")/(EXP(K$6*($D757-COUNTIFS(K$713:K757,0))/12)),K$8))))</f>
        <v>0</v>
      </c>
      <c r="L757" s="132">
        <f>(1-$D$5)*IF($C757&lt;$D$4,L67,MAX(K757/K$10,L$8))+($D$5*IF($C757&lt;$D$4,L67,IF($C757=$D$4,L$7,MAX(AVERAGEIFS(L754:L756,L754:L756,"&gt;0")/(EXP(K$6*($D757-COUNTIFS(L$713:L757,0))/12)),L$8))))</f>
        <v>0</v>
      </c>
      <c r="M757" s="181">
        <f>(1-$D$5)*IF($C757&lt;MAX($D$4,INDEX($C$23:$C$154,2+MATCH(0,$M$23:$M$154,1))),M67,MAX(AVERAGEIFS(M754:M756,M754:M756,"&gt;0")/(EXP(M$6*(($D757-COUNTIFS(M$713:M757,0))/12))),M$8))+($D$5*IF($C757&lt;MAX($D$4,INDEX($C$23:$C$154,2+MATCH(0,$M$23:$M$154,1))),M67,IF($C757=MAX($D$4,INDEX($C$23:$C$154,2+MATCH(0,$M$23:$M$154,1))),M$7,MAX(AVERAGEIFS(M754:M756,M754:M756,"&gt;0")/(EXP(M$6*($D757-COUNTIFS(M$713:M757,0))/12)),M$8))))</f>
        <v>0</v>
      </c>
      <c r="N757" s="181">
        <f>(1-$D$5)*IF($C757&lt;MAX($D$4,INDEX($C$23:$C$154,2+MATCH(0,$N$23:$N$154,1))),N67,MAX(M757/M$10,N$8))+($D$5*IF($C757&lt;MAX($D$4,INDEX($C$23:$C$154,2+MATCH(0,$N$23:$N$154,1))),N67,IF($C757=MAX($D$4,INDEX($C$23:$C$154,2+MATCH(0,$N$23:$N$154,1))),N$7,MAX(AVERAGEIFS(N754:N756,N754:N756,"&gt;0")/(EXP(M$6*($D757-COUNTIFS(N$713:N757,0))/12)),N$8))))</f>
        <v>0</v>
      </c>
      <c r="O757" s="181">
        <f>(1-$D$5)*IF($C757&lt;MAX($D$4,INDEX($C$23:$C$154,2+MATCH(0,$O$23:$O$154,1))),O67,MAX(AVERAGEIFS(O754:O756,O754:O756,"&gt;0")/(EXP(O$6*(($D757-COUNTIFS(O$713:O757,0))/12))),O$8))+($D$5*IF($C757&lt;MAX($D$4,INDEX($C$23:$C$154,2+MATCH(0,$O$23:$O$154,1))),O67,IF($C757=MAX($D$4,INDEX($C$23:$C$154,2+MATCH(0,$O$23:$O$154,1))),O$7,MAX(AVERAGEIFS(O754:O756,O754:O756,"&gt;0")/(EXP(O$6*($D757-COUNTIFS(O$713:O757,0))/12)),O$8))))</f>
        <v>0</v>
      </c>
      <c r="P757" s="181">
        <f>(1-$D$5)*IF($C757&lt;MAX($D$4,INDEX($C$23:$C$154,2+MATCH(0,$P$23:$P$154,1))),P67,MAX(O757/O$10,P$8))+($D$5*IF($C757&lt;MAX($D$4,INDEX($C$23:$C$154,2+MATCH(0,$P$23:$P$154,1))),P67,IF($C757=MAX($D$4,INDEX($C$23:$C$154,2+MATCH(0,$P$23:$P$154,1))),P$7,MAX(AVERAGEIFS(P754:P756,P754:P756,"&gt;0")/(EXP(O$6*($D757-COUNTIFS(P$713:P757,0))/12)),P$8))))</f>
        <v>0</v>
      </c>
      <c r="Q757" s="132">
        <f>(1-$D$5)*IF($C757&lt;$D$4,Q67,MAX(AVERAGEIFS(Q754:Q756,Q754:Q756,"&gt;0")/(EXP(Q$6*(($D757-COUNTIFS(Q$713:Q757,0))/12))),Q$8))+($D$5*IF($C757&lt;$D$4,Q67,IF($C757=$D$4,Q$7,MAX(AVERAGEIFS(Q754:Q756,Q754:Q756,"&gt;0")/(EXP(Q$6*($D757-COUNTIFS(Q$713:Q757,0))/12)),Q$8))))</f>
        <v>4.6171333333333342</v>
      </c>
      <c r="R757" s="132">
        <f>(1-$D$5)*IF($C757&lt;$D$4,R67,MAX(Q757/Q$10,R$8))+($D$5*IF($C757&lt;$D$4,R67,IF($C757=$D$4,R$7,MAX(AVERAGEIFS(R754:R756,R754:R756,"&gt;0")/(EXP(Q$6*($D757-COUNTIFS(R$713:R757,0))/12)),R$8))))</f>
        <v>4.6171333333333342</v>
      </c>
      <c r="S757" s="132">
        <f>(1-$D$5)*IF($C757&lt;$D$4,S67,MAX(AVERAGEIFS(S754:S756,S754:S756,"&gt;0")/(EXP(S$6*(($D757-COUNTIFS(S$713:S757,0))/12))),S$8))+($D$5*IF($C757&lt;$D$4,S67,IF($C757=$D$4,S$7,MAX(AVERAGEIFS(S754:S756,S754:S756,"&gt;0")/(EXP(S$6*($D757-COUNTIFS(S$713:S757,0))/12)),S$8))))</f>
        <v>4.8371400000000007</v>
      </c>
      <c r="T757" s="132">
        <f>(1-$D$5)*IF($C757&lt;$D$4,T67,MAX(S757/S$10,T$8))+($D$5*IF($C757&lt;$D$4,T67,IF($C757=$D$4,T$7,MAX(AVERAGEIFS(T754:T756,T754:T756,"&gt;0")/(EXP(S$6*($D757-COUNTIFS(T$713:T757,0))/12)),T$8))))</f>
        <v>2.4185700000000003</v>
      </c>
      <c r="U757" s="181">
        <f>(1-$D$5)*IF($C757&lt;MAX($D$4,INDEX($C$23:$C$154,2+MATCH(0,$U$23:$U$154,1))),U67,MAX(AVERAGEIFS(U754:U756,U754:U756,"&gt;0")/(EXP(U$6*(($D757-COUNTIFS(U$713:U757,0))/12))),U$8))+($D$5*IF($C757&lt;MAX($D$4,INDEX($C$23:$C$154,2+MATCH(0,$U$23:$U$154,1))),U67,IF($C757=MAX($D$4,INDEX($C$23:$C$154,2+MATCH(0,$U$23:$U$154,1))),U$7,MAX(AVERAGEIFS(U754:U756,U754:U756,"&gt;0")/(EXP(U$6*($D757-COUNTIFS(U$713:U757,0))/12)),U$8))))</f>
        <v>0</v>
      </c>
      <c r="V757" s="181">
        <f>(1-$D$5)*IF($C757&lt;MAX($D$4,INDEX($C$23:$C$154,2+MATCH(0,$V$23:$V$154,1))),V67,MAX(U757/U$10,V$8))+($D$5*IF($C757&lt;MAX($D$4,INDEX($C$23:$C$154,2+MATCH(0,$V$23:$V$154,1))),V67,IF($C757=MAX($D$4,INDEX($C$23:$C$154,2+MATCH(0,$V$23:$V$154,1))),V$7,MAX(AVERAGEIFS(V754:V756,V754:V756,"&gt;0")/(EXP(U$6*($D757-COUNTIFS(V$713:V757,0))/12)),V$8))))</f>
        <v>0</v>
      </c>
      <c r="W757" s="132">
        <f>(1-$D$5)*IF($C757&lt;$D$4,W67,MAX(AVERAGEIFS(W754:W756,W754:W756,"&gt;0")/(EXP(W$6*(($D757-COUNTIFS(W$713:W757,0))/12))),W$8))+($D$5*IF($C757&lt;$D$4,W67,IF($C757=$D$4,W$7,MAX(AVERAGEIFS(W754:W756,W754:W756,"&gt;0")/(EXP(W$6*($D757-COUNTIFS(W$713:W757,0))/12)),W$8))))</f>
        <v>0.91203749999999983</v>
      </c>
      <c r="X757" s="132">
        <f>(1-$D$5)*IF($C757&lt;$D$4,X67,MAX(W757/W$10,X$8))+($D$5*IF($C757&lt;$D$4,X67,IF($C757=$D$4,X$7,MAX(AVERAGEIFS(X754:X756,X754:X756,"&gt;0")/(EXP(W$6*($D757-COUNTIFS(X$713:X757,0))/12)),X$8))))</f>
        <v>0.76003124999999994</v>
      </c>
      <c r="Y757" s="132"/>
      <c r="Z757" s="132"/>
    </row>
    <row r="758" spans="2:26" outlineLevel="1">
      <c r="B758" s="159"/>
      <c r="C758" s="160">
        <f t="shared" si="31"/>
        <v>45566</v>
      </c>
      <c r="D758" s="128">
        <f t="shared" si="32"/>
        <v>46</v>
      </c>
      <c r="G758" s="132">
        <f>(1-$D$5)*IF($C758&lt;$D$4,G68,MAX(AVERAGEIFS(G755:G757,G755:G757,"&gt;0")/(EXP(G$6*(($D758-COUNTIFS(G$713:G758,0))/12))),G$8))+($D$5*IF($C758&lt;$D$4,G68,IF($C758=$D$4,G$7,MAX(AVERAGEIFS(G755:G757,G755:G757,"&gt;0")/(EXP(G$6*($D758-COUNTIFS(G$713:G758,0))/12)),G$8))))</f>
        <v>2.0805749999999996</v>
      </c>
      <c r="H758" s="132">
        <f>(1-$D$5)*IF($C758&lt;$D$4,H68,MAX(G758/G$10,H$8))+($D$5*IF($C758&lt;$D$4,H68,IF($C758=$D$4,H$7,MAX(AVERAGEIFS(H755:H757,H755:H757,"&gt;0")/(EXP(G$6*($D758-COUNTIFS(H$713:H758,0))/12)),H$8))))</f>
        <v>1.3870499999999999</v>
      </c>
      <c r="I758" s="132">
        <f>(1-$D$5)*IF($C758&lt;$D$4,I68,MAX(AVERAGEIFS(I755:I757,I755:I757,"&gt;0")/(EXP(I$6*(($D758-COUNTIFS(I$713:I758,0))/12))),I$8))+($D$5*IF($C758&lt;$D$4,I68,IF($C758=$D$4,I$7,MAX(AVERAGEIFS(I755:I757,I755:I757,"&gt;0")/(EXP(I$6*($D758-COUNTIFS(I$713:I758,0))/12)),I$8))))</f>
        <v>5.0770999999999997</v>
      </c>
      <c r="J758" s="132">
        <f>(1-$D$5)*IF($C758&lt;$D$4,J68,MAX(I758/I$10,J$8))+($D$5*IF($C758&lt;$D$4,J68,IF($C758=$D$4,J$7,MAX(AVERAGEIFS(J755:J757,J755:J757,"&gt;0")/(EXP(I$6*($D758-COUNTIFS(J$713:J758,0))/12)),J$8))))</f>
        <v>3.3847333333333331</v>
      </c>
      <c r="K758" s="132">
        <f>(1-$D$5)*IF($C758&lt;$D$4,K68,MAX(AVERAGEIFS(K755:K757,K755:K757,"&gt;0")/(EXP(K$6*(($D758-COUNTIFS(K$713:K758,0))/12))),K$8))+($D$5*IF($C758&lt;$D$4,K68,IF($C758=$D$4,K$7,MAX(AVERAGEIFS(K755:K757,K755:K757,"&gt;0")/(EXP(K$6*($D758-COUNTIFS(K$713:K758,0))/12)),K$8))))</f>
        <v>0</v>
      </c>
      <c r="L758" s="132">
        <f>(1-$D$5)*IF($C758&lt;$D$4,L68,MAX(K758/K$10,L$8))+($D$5*IF($C758&lt;$D$4,L68,IF($C758=$D$4,L$7,MAX(AVERAGEIFS(L755:L757,L755:L757,"&gt;0")/(EXP(K$6*($D758-COUNTIFS(L$713:L758,0))/12)),L$8))))</f>
        <v>0</v>
      </c>
      <c r="M758" s="181">
        <f>(1-$D$5)*IF($C758&lt;MAX($D$4,INDEX($C$23:$C$154,2+MATCH(0,$M$23:$M$154,1))),M68,MAX(AVERAGEIFS(M755:M757,M755:M757,"&gt;0")/(EXP(M$6*(($D758-COUNTIFS(M$713:M758,0))/12))),M$8))+($D$5*IF($C758&lt;MAX($D$4,INDEX($C$23:$C$154,2+MATCH(0,$M$23:$M$154,1))),M68,IF($C758=MAX($D$4,INDEX($C$23:$C$154,2+MATCH(0,$M$23:$M$154,1))),M$7,MAX(AVERAGEIFS(M755:M757,M755:M757,"&gt;0")/(EXP(M$6*($D758-COUNTIFS(M$713:M758,0))/12)),M$8))))</f>
        <v>0</v>
      </c>
      <c r="N758" s="181">
        <f>(1-$D$5)*IF($C758&lt;MAX($D$4,INDEX($C$23:$C$154,2+MATCH(0,$N$23:$N$154,1))),N68,MAX(M758/M$10,N$8))+($D$5*IF($C758&lt;MAX($D$4,INDEX($C$23:$C$154,2+MATCH(0,$N$23:$N$154,1))),N68,IF($C758=MAX($D$4,INDEX($C$23:$C$154,2+MATCH(0,$N$23:$N$154,1))),N$7,MAX(AVERAGEIFS(N755:N757,N755:N757,"&gt;0")/(EXP(M$6*($D758-COUNTIFS(N$713:N758,0))/12)),N$8))))</f>
        <v>0</v>
      </c>
      <c r="O758" s="181">
        <f>(1-$D$5)*IF($C758&lt;MAX($D$4,INDEX($C$23:$C$154,2+MATCH(0,$O$23:$O$154,1))),O68,MAX(AVERAGEIFS(O755:O757,O755:O757,"&gt;0")/(EXP(O$6*(($D758-COUNTIFS(O$713:O758,0))/12))),O$8))+($D$5*IF($C758&lt;MAX($D$4,INDEX($C$23:$C$154,2+MATCH(0,$O$23:$O$154,1))),O68,IF($C758=MAX($D$4,INDEX($C$23:$C$154,2+MATCH(0,$O$23:$O$154,1))),O$7,MAX(AVERAGEIFS(O755:O757,O755:O757,"&gt;0")/(EXP(O$6*($D758-COUNTIFS(O$713:O758,0))/12)),O$8))))</f>
        <v>0</v>
      </c>
      <c r="P758" s="181">
        <f>(1-$D$5)*IF($C758&lt;MAX($D$4,INDEX($C$23:$C$154,2+MATCH(0,$P$23:$P$154,1))),P68,MAX(O758/O$10,P$8))+($D$5*IF($C758&lt;MAX($D$4,INDEX($C$23:$C$154,2+MATCH(0,$P$23:$P$154,1))),P68,IF($C758=MAX($D$4,INDEX($C$23:$C$154,2+MATCH(0,$P$23:$P$154,1))),P$7,MAX(AVERAGEIFS(P755:P757,P755:P757,"&gt;0")/(EXP(O$6*($D758-COUNTIFS(P$713:P758,0))/12)),P$8))))</f>
        <v>0</v>
      </c>
      <c r="Q758" s="132">
        <f>(1-$D$5)*IF($C758&lt;$D$4,Q68,MAX(AVERAGEIFS(Q755:Q757,Q755:Q757,"&gt;0")/(EXP(Q$6*(($D758-COUNTIFS(Q$713:Q758,0))/12))),Q$8))+($D$5*IF($C758&lt;$D$4,Q68,IF($C758=$D$4,Q$7,MAX(AVERAGEIFS(Q755:Q757,Q755:Q757,"&gt;0")/(EXP(Q$6*($D758-COUNTIFS(Q$713:Q758,0))/12)),Q$8))))</f>
        <v>4.0932666666666657</v>
      </c>
      <c r="R758" s="132">
        <f>(1-$D$5)*IF($C758&lt;$D$4,R68,MAX(Q758/Q$10,R$8))+($D$5*IF($C758&lt;$D$4,R68,IF($C758=$D$4,R$7,MAX(AVERAGEIFS(R755:R757,R755:R757,"&gt;0")/(EXP(Q$6*($D758-COUNTIFS(R$713:R758,0))/12)),R$8))))</f>
        <v>4.0932666666666657</v>
      </c>
      <c r="S758" s="132">
        <f>(1-$D$5)*IF($C758&lt;$D$4,S68,MAX(AVERAGEIFS(S755:S757,S755:S757,"&gt;0")/(EXP(S$6*(($D758-COUNTIFS(S$713:S758,0))/12))),S$8))+($D$5*IF($C758&lt;$D$4,S68,IF($C758=$D$4,S$7,MAX(AVERAGEIFS(S755:S757,S755:S757,"&gt;0")/(EXP(S$6*($D758-COUNTIFS(S$713:S758,0))/12)),S$8))))</f>
        <v>4.5693900000000003</v>
      </c>
      <c r="T758" s="132">
        <f>(1-$D$5)*IF($C758&lt;$D$4,T68,MAX(S758/S$10,T$8))+($D$5*IF($C758&lt;$D$4,T68,IF($C758=$D$4,T$7,MAX(AVERAGEIFS(T755:T757,T755:T757,"&gt;0")/(EXP(S$6*($D758-COUNTIFS(T$713:T758,0))/12)),T$8))))</f>
        <v>2.2846950000000001</v>
      </c>
      <c r="U758" s="181">
        <f>(1-$D$5)*IF($C758&lt;MAX($D$4,INDEX($C$23:$C$154,2+MATCH(0,$U$23:$U$154,1))),U68,MAX(AVERAGEIFS(U755:U757,U755:U757,"&gt;0")/(EXP(U$6*(($D758-COUNTIFS(U$713:U758,0))/12))),U$8))+($D$5*IF($C758&lt;MAX($D$4,INDEX($C$23:$C$154,2+MATCH(0,$U$23:$U$154,1))),U68,IF($C758=MAX($D$4,INDEX($C$23:$C$154,2+MATCH(0,$U$23:$U$154,1))),U$7,MAX(AVERAGEIFS(U755:U757,U755:U757,"&gt;0")/(EXP(U$6*($D758-COUNTIFS(U$713:U758,0))/12)),U$8))))</f>
        <v>0</v>
      </c>
      <c r="V758" s="181">
        <f>(1-$D$5)*IF($C758&lt;MAX($D$4,INDEX($C$23:$C$154,2+MATCH(0,$V$23:$V$154,1))),V68,MAX(U758/U$10,V$8))+($D$5*IF($C758&lt;MAX($D$4,INDEX($C$23:$C$154,2+MATCH(0,$V$23:$V$154,1))),V68,IF($C758=MAX($D$4,INDEX($C$23:$C$154,2+MATCH(0,$V$23:$V$154,1))),V$7,MAX(AVERAGEIFS(V755:V757,V755:V757,"&gt;0")/(EXP(U$6*($D758-COUNTIFS(V$713:V758,0))/12)),V$8))))</f>
        <v>0</v>
      </c>
      <c r="W758" s="132">
        <f>(1-$D$5)*IF($C758&lt;$D$4,W68,MAX(AVERAGEIFS(W755:W757,W755:W757,"&gt;0")/(EXP(W$6*(($D758-COUNTIFS(W$713:W758,0))/12))),W$8))+($D$5*IF($C758&lt;$D$4,W68,IF($C758=$D$4,W$7,MAX(AVERAGEIFS(W755:W757,W755:W757,"&gt;0")/(EXP(W$6*($D758-COUNTIFS(W$713:W758,0))/12)),W$8))))</f>
        <v>0.88638749999999999</v>
      </c>
      <c r="X758" s="132">
        <f>(1-$D$5)*IF($C758&lt;$D$4,X68,MAX(W758/W$10,X$8))+($D$5*IF($C758&lt;$D$4,X68,IF($C758=$D$4,X$7,MAX(AVERAGEIFS(X755:X757,X755:X757,"&gt;0")/(EXP(W$6*($D758-COUNTIFS(X$713:X758,0))/12)),X$8))))</f>
        <v>0.73865625000000001</v>
      </c>
      <c r="Y758" s="132"/>
      <c r="Z758" s="132"/>
    </row>
    <row r="759" spans="2:26" outlineLevel="1">
      <c r="B759" s="159"/>
      <c r="C759" s="160">
        <f t="shared" si="31"/>
        <v>45597</v>
      </c>
      <c r="D759" s="128">
        <f t="shared" si="32"/>
        <v>47</v>
      </c>
      <c r="G759" s="132">
        <f>(1-$D$5)*IF($C759&lt;$D$4,G69,MAX(AVERAGEIFS(G756:G758,G756:G758,"&gt;0")/(EXP(G$6*(($D759-COUNTIFS(G$713:G759,0))/12))),G$8))+($D$5*IF($C759&lt;$D$4,G69,IF($C759=$D$4,G$7,MAX(AVERAGEIFS(G756:G758,G756:G758,"&gt;0")/(EXP(G$6*($D759-COUNTIFS(G$713:G759,0))/12)),G$8))))</f>
        <v>2.391375</v>
      </c>
      <c r="H759" s="132">
        <f>(1-$D$5)*IF($C759&lt;$D$4,H69,MAX(G759/G$10,H$8))+($D$5*IF($C759&lt;$D$4,H69,IF($C759=$D$4,H$7,MAX(AVERAGEIFS(H756:H758,H756:H758,"&gt;0")/(EXP(G$6*($D759-COUNTIFS(H$713:H759,0))/12)),H$8))))</f>
        <v>1.5942499999999999</v>
      </c>
      <c r="I759" s="132">
        <f>(1-$D$5)*IF($C759&lt;$D$4,I69,MAX(AVERAGEIFS(I756:I758,I756:I758,"&gt;0")/(EXP(I$6*(($D759-COUNTIFS(I$713:I759,0))/12))),I$8))+($D$5*IF($C759&lt;$D$4,I69,IF($C759=$D$4,I$7,MAX(AVERAGEIFS(I756:I758,I756:I758,"&gt;0")/(EXP(I$6*($D759-COUNTIFS(I$713:I759,0))/12)),I$8))))</f>
        <v>5.5013999999999994</v>
      </c>
      <c r="J759" s="132">
        <f>(1-$D$5)*IF($C759&lt;$D$4,J69,MAX(I759/I$10,J$8))+($D$5*IF($C759&lt;$D$4,J69,IF($C759=$D$4,J$7,MAX(AVERAGEIFS(J756:J758,J756:J758,"&gt;0")/(EXP(I$6*($D759-COUNTIFS(J$713:J759,0))/12)),J$8))))</f>
        <v>3.6675999999999997</v>
      </c>
      <c r="K759" s="132">
        <f>(1-$D$5)*IF($C759&lt;$D$4,K69,MAX(AVERAGEIFS(K756:K758,K756:K758,"&gt;0")/(EXP(K$6*(($D759-COUNTIFS(K$713:K759,0))/12))),K$8))+($D$5*IF($C759&lt;$D$4,K69,IF($C759=$D$4,K$7,MAX(AVERAGEIFS(K756:K758,K756:K758,"&gt;0")/(EXP(K$6*($D759-COUNTIFS(K$713:K759,0))/12)),K$8))))</f>
        <v>0</v>
      </c>
      <c r="L759" s="132">
        <f>(1-$D$5)*IF($C759&lt;$D$4,L69,MAX(K759/K$10,L$8))+($D$5*IF($C759&lt;$D$4,L69,IF($C759=$D$4,L$7,MAX(AVERAGEIFS(L756:L758,L756:L758,"&gt;0")/(EXP(K$6*($D759-COUNTIFS(L$713:L759,0))/12)),L$8))))</f>
        <v>0</v>
      </c>
      <c r="M759" s="181">
        <f>(1-$D$5)*IF($C759&lt;MAX($D$4,INDEX($C$23:$C$154,2+MATCH(0,$M$23:$M$154,1))),M69,MAX(AVERAGEIFS(M756:M758,M756:M758,"&gt;0")/(EXP(M$6*(($D759-COUNTIFS(M$713:M759,0))/12))),M$8))+($D$5*IF($C759&lt;MAX($D$4,INDEX($C$23:$C$154,2+MATCH(0,$M$23:$M$154,1))),M69,IF($C759=MAX($D$4,INDEX($C$23:$C$154,2+MATCH(0,$M$23:$M$154,1))),M$7,MAX(AVERAGEIFS(M756:M758,M756:M758,"&gt;0")/(EXP(M$6*($D759-COUNTIFS(M$713:M759,0))/12)),M$8))))</f>
        <v>0</v>
      </c>
      <c r="N759" s="181">
        <f>(1-$D$5)*IF($C759&lt;MAX($D$4,INDEX($C$23:$C$154,2+MATCH(0,$N$23:$N$154,1))),N69,MAX(M759/M$10,N$8))+($D$5*IF($C759&lt;MAX($D$4,INDEX($C$23:$C$154,2+MATCH(0,$N$23:$N$154,1))),N69,IF($C759=MAX($D$4,INDEX($C$23:$C$154,2+MATCH(0,$N$23:$N$154,1))),N$7,MAX(AVERAGEIFS(N756:N758,N756:N758,"&gt;0")/(EXP(M$6*($D759-COUNTIFS(N$713:N759,0))/12)),N$8))))</f>
        <v>0</v>
      </c>
      <c r="O759" s="181">
        <f>(1-$D$5)*IF($C759&lt;MAX($D$4,INDEX($C$23:$C$154,2+MATCH(0,$O$23:$O$154,1))),O69,MAX(AVERAGEIFS(O756:O758,O756:O758,"&gt;0")/(EXP(O$6*(($D759-COUNTIFS(O$713:O759,0))/12))),O$8))+($D$5*IF($C759&lt;MAX($D$4,INDEX($C$23:$C$154,2+MATCH(0,$O$23:$O$154,1))),O69,IF($C759=MAX($D$4,INDEX($C$23:$C$154,2+MATCH(0,$O$23:$O$154,1))),O$7,MAX(AVERAGEIFS(O756:O758,O756:O758,"&gt;0")/(EXP(O$6*($D759-COUNTIFS(O$713:O759,0))/12)),O$8))))</f>
        <v>0</v>
      </c>
      <c r="P759" s="181">
        <f>(1-$D$5)*IF($C759&lt;MAX($D$4,INDEX($C$23:$C$154,2+MATCH(0,$P$23:$P$154,1))),P69,MAX(O759/O$10,P$8))+($D$5*IF($C759&lt;MAX($D$4,INDEX($C$23:$C$154,2+MATCH(0,$P$23:$P$154,1))),P69,IF($C759=MAX($D$4,INDEX($C$23:$C$154,2+MATCH(0,$P$23:$P$154,1))),P$7,MAX(AVERAGEIFS(P756:P758,P756:P758,"&gt;0")/(EXP(O$6*($D759-COUNTIFS(P$713:P759,0))/12)),P$8))))</f>
        <v>0</v>
      </c>
      <c r="Q759" s="132">
        <f>(1-$D$5)*IF($C759&lt;$D$4,Q69,MAX(AVERAGEIFS(Q756:Q758,Q756:Q758,"&gt;0")/(EXP(Q$6*(($D759-COUNTIFS(Q$713:Q759,0))/12))),Q$8))+($D$5*IF($C759&lt;$D$4,Q69,IF($C759=$D$4,Q$7,MAX(AVERAGEIFS(Q756:Q758,Q756:Q758,"&gt;0")/(EXP(Q$6*($D759-COUNTIFS(Q$713:Q759,0))/12)),Q$8))))</f>
        <v>3.9426666666666663</v>
      </c>
      <c r="R759" s="132">
        <f>(1-$D$5)*IF($C759&lt;$D$4,R69,MAX(Q759/Q$10,R$8))+($D$5*IF($C759&lt;$D$4,R69,IF($C759=$D$4,R$7,MAX(AVERAGEIFS(R756:R758,R756:R758,"&gt;0")/(EXP(Q$6*($D759-COUNTIFS(R$713:R759,0))/12)),R$8))))</f>
        <v>3.9426666666666663</v>
      </c>
      <c r="S759" s="132">
        <f>(1-$D$5)*IF($C759&lt;$D$4,S69,MAX(AVERAGEIFS(S756:S758,S756:S758,"&gt;0")/(EXP(S$6*(($D759-COUNTIFS(S$713:S759,0))/12))),S$8))+($D$5*IF($C759&lt;$D$4,S69,IF($C759=$D$4,S$7,MAX(AVERAGEIFS(S756:S758,S756:S758,"&gt;0")/(EXP(S$6*($D759-COUNTIFS(S$713:S759,0))/12)),S$8))))</f>
        <v>4.9512599999999996</v>
      </c>
      <c r="T759" s="132">
        <f>(1-$D$5)*IF($C759&lt;$D$4,T69,MAX(S759/S$10,T$8))+($D$5*IF($C759&lt;$D$4,T69,IF($C759=$D$4,T$7,MAX(AVERAGEIFS(T756:T758,T756:T758,"&gt;0")/(EXP(S$6*($D759-COUNTIFS(T$713:T759,0))/12)),T$8))))</f>
        <v>2.4756299999999998</v>
      </c>
      <c r="U759" s="181">
        <f>(1-$D$5)*IF($C759&lt;MAX($D$4,INDEX($C$23:$C$154,2+MATCH(0,$U$23:$U$154,1))),U69,MAX(AVERAGEIFS(U756:U758,U756:U758,"&gt;0")/(EXP(U$6*(($D759-COUNTIFS(U$713:U759,0))/12))),U$8))+($D$5*IF($C759&lt;MAX($D$4,INDEX($C$23:$C$154,2+MATCH(0,$U$23:$U$154,1))),U69,IF($C759=MAX($D$4,INDEX($C$23:$C$154,2+MATCH(0,$U$23:$U$154,1))),U$7,MAX(AVERAGEIFS(U756:U758,U756:U758,"&gt;0")/(EXP(U$6*($D759-COUNTIFS(U$713:U759,0))/12)),U$8))))</f>
        <v>0</v>
      </c>
      <c r="V759" s="181">
        <f>(1-$D$5)*IF($C759&lt;MAX($D$4,INDEX($C$23:$C$154,2+MATCH(0,$V$23:$V$154,1))),V69,MAX(U759/U$10,V$8))+($D$5*IF($C759&lt;MAX($D$4,INDEX($C$23:$C$154,2+MATCH(0,$V$23:$V$154,1))),V69,IF($C759=MAX($D$4,INDEX($C$23:$C$154,2+MATCH(0,$V$23:$V$154,1))),V$7,MAX(AVERAGEIFS(V756:V758,V756:V758,"&gt;0")/(EXP(U$6*($D759-COUNTIFS(V$713:V759,0))/12)),V$8))))</f>
        <v>0</v>
      </c>
      <c r="W759" s="132">
        <f>(1-$D$5)*IF($C759&lt;$D$4,W69,MAX(AVERAGEIFS(W756:W758,W756:W758,"&gt;0")/(EXP(W$6*(($D759-COUNTIFS(W$713:W759,0))/12))),W$8))+($D$5*IF($C759&lt;$D$4,W69,IF($C759=$D$4,W$7,MAX(AVERAGEIFS(W756:W758,W756:W758,"&gt;0")/(EXP(W$6*($D759-COUNTIFS(W$713:W759,0))/12)),W$8))))</f>
        <v>0.97998749999999979</v>
      </c>
      <c r="X759" s="132">
        <f>(1-$D$5)*IF($C759&lt;$D$4,X69,MAX(W759/W$10,X$8))+($D$5*IF($C759&lt;$D$4,X69,IF($C759=$D$4,X$7,MAX(AVERAGEIFS(X756:X758,X756:X758,"&gt;0")/(EXP(W$6*($D759-COUNTIFS(X$713:X759,0))/12)),X$8))))</f>
        <v>0.81665624999999986</v>
      </c>
      <c r="Y759" s="132"/>
      <c r="Z759" s="132"/>
    </row>
    <row r="760" spans="2:26" outlineLevel="1">
      <c r="B760" s="159"/>
      <c r="C760" s="160">
        <f t="shared" si="31"/>
        <v>45627</v>
      </c>
      <c r="D760" s="128">
        <f t="shared" si="32"/>
        <v>48</v>
      </c>
      <c r="G760" s="132">
        <f>(1-$D$5)*IF($C760&lt;$D$4,G70,MAX(AVERAGEIFS(G757:G759,G757:G759,"&gt;0")/(EXP(G$6*(($D760-COUNTIFS(G$713:G760,0))/12))),G$8))+($D$5*IF($C760&lt;$D$4,G70,IF($C760=$D$4,G$7,MAX(AVERAGEIFS(G757:G759,G757:G759,"&gt;0")/(EXP(G$6*($D760-COUNTIFS(G$713:G760,0))/12)),G$8))))</f>
        <v>2.3624999999999998</v>
      </c>
      <c r="H760" s="132">
        <f>(1-$D$5)*IF($C760&lt;$D$4,H70,MAX(G760/G$10,H$8))+($D$5*IF($C760&lt;$D$4,H70,IF($C760=$D$4,H$7,MAX(AVERAGEIFS(H757:H759,H757:H759,"&gt;0")/(EXP(G$6*($D760-COUNTIFS(H$713:H760,0))/12)),H$8))))</f>
        <v>1.5749999999999997</v>
      </c>
      <c r="I760" s="132">
        <f>(1-$D$5)*IF($C760&lt;$D$4,I70,MAX(AVERAGEIFS(I757:I759,I757:I759,"&gt;0")/(EXP(I$6*(($D760-COUNTIFS(I$713:I760,0))/12))),I$8))+($D$5*IF($C760&lt;$D$4,I70,IF($C760=$D$4,I$7,MAX(AVERAGEIFS(I757:I759,I757:I759,"&gt;0")/(EXP(I$6*($D760-COUNTIFS(I$713:I760,0))/12)),I$8))))</f>
        <v>5.8323999999999998</v>
      </c>
      <c r="J760" s="132">
        <f>(1-$D$5)*IF($C760&lt;$D$4,J70,MAX(I760/I$10,J$8))+($D$5*IF($C760&lt;$D$4,J70,IF($C760=$D$4,J$7,MAX(AVERAGEIFS(J757:J759,J757:J759,"&gt;0")/(EXP(I$6*($D760-COUNTIFS(J$713:J760,0))/12)),J$8))))</f>
        <v>3.8882666666666665</v>
      </c>
      <c r="K760" s="132">
        <f>(1-$D$5)*IF($C760&lt;$D$4,K70,MAX(AVERAGEIFS(K757:K759,K757:K759,"&gt;0")/(EXP(K$6*(($D760-COUNTIFS(K$713:K760,0))/12))),K$8))+($D$5*IF($C760&lt;$D$4,K70,IF($C760=$D$4,K$7,MAX(AVERAGEIFS(K757:K759,K757:K759,"&gt;0")/(EXP(K$6*($D760-COUNTIFS(K$713:K760,0))/12)),K$8))))</f>
        <v>0</v>
      </c>
      <c r="L760" s="132">
        <f>(1-$D$5)*IF($C760&lt;$D$4,L70,MAX(K760/K$10,L$8))+($D$5*IF($C760&lt;$D$4,L70,IF($C760=$D$4,L$7,MAX(AVERAGEIFS(L757:L759,L757:L759,"&gt;0")/(EXP(K$6*($D760-COUNTIFS(L$713:L760,0))/12)),L$8))))</f>
        <v>0</v>
      </c>
      <c r="M760" s="181">
        <f>(1-$D$5)*IF($C760&lt;MAX($D$4,INDEX($C$23:$C$154,2+MATCH(0,$M$23:$M$154,1))),M70,MAX(AVERAGEIFS(M757:M759,M757:M759,"&gt;0")/(EXP(M$6*(($D760-COUNTIFS(M$713:M760,0))/12))),M$8))+($D$5*IF($C760&lt;MAX($D$4,INDEX($C$23:$C$154,2+MATCH(0,$M$23:$M$154,1))),M70,IF($C760=MAX($D$4,INDEX($C$23:$C$154,2+MATCH(0,$M$23:$M$154,1))),M$7,MAX(AVERAGEIFS(M757:M759,M757:M759,"&gt;0")/(EXP(M$6*($D760-COUNTIFS(M$713:M760,0))/12)),M$8))))</f>
        <v>0</v>
      </c>
      <c r="N760" s="181">
        <f>(1-$D$5)*IF($C760&lt;MAX($D$4,INDEX($C$23:$C$154,2+MATCH(0,$N$23:$N$154,1))),N70,MAX(M760/M$10,N$8))+($D$5*IF($C760&lt;MAX($D$4,INDEX($C$23:$C$154,2+MATCH(0,$N$23:$N$154,1))),N70,IF($C760=MAX($D$4,INDEX($C$23:$C$154,2+MATCH(0,$N$23:$N$154,1))),N$7,MAX(AVERAGEIFS(N757:N759,N757:N759,"&gt;0")/(EXP(M$6*($D760-COUNTIFS(N$713:N760,0))/12)),N$8))))</f>
        <v>0</v>
      </c>
      <c r="O760" s="181">
        <f>(1-$D$5)*IF($C760&lt;MAX($D$4,INDEX($C$23:$C$154,2+MATCH(0,$O$23:$O$154,1))),O70,MAX(AVERAGEIFS(O757:O759,O757:O759,"&gt;0")/(EXP(O$6*(($D760-COUNTIFS(O$713:O760,0))/12))),O$8))+($D$5*IF($C760&lt;MAX($D$4,INDEX($C$23:$C$154,2+MATCH(0,$O$23:$O$154,1))),O70,IF($C760=MAX($D$4,INDEX($C$23:$C$154,2+MATCH(0,$O$23:$O$154,1))),O$7,MAX(AVERAGEIFS(O757:O759,O757:O759,"&gt;0")/(EXP(O$6*($D760-COUNTIFS(O$713:O760,0))/12)),O$8))))</f>
        <v>0</v>
      </c>
      <c r="P760" s="181">
        <f>(1-$D$5)*IF($C760&lt;MAX($D$4,INDEX($C$23:$C$154,2+MATCH(0,$P$23:$P$154,1))),P70,MAX(O760/O$10,P$8))+($D$5*IF($C760&lt;MAX($D$4,INDEX($C$23:$C$154,2+MATCH(0,$P$23:$P$154,1))),P70,IF($C760=MAX($D$4,INDEX($C$23:$C$154,2+MATCH(0,$P$23:$P$154,1))),P$7,MAX(AVERAGEIFS(P757:P759,P757:P759,"&gt;0")/(EXP(O$6*($D760-COUNTIFS(P$713:P760,0))/12)),P$8))))</f>
        <v>0</v>
      </c>
      <c r="Q760" s="132">
        <f>(1-$D$5)*IF($C760&lt;$D$4,Q70,MAX(AVERAGEIFS(Q757:Q759,Q757:Q759,"&gt;0")/(EXP(Q$6*(($D760-COUNTIFS(Q$713:Q760,0))/12))),Q$8))+($D$5*IF($C760&lt;$D$4,Q70,IF($C760=$D$4,Q$7,MAX(AVERAGEIFS(Q757:Q759,Q757:Q759,"&gt;0")/(EXP(Q$6*($D760-COUNTIFS(Q$713:Q760,0))/12)),Q$8))))</f>
        <v>4.1631333333333336</v>
      </c>
      <c r="R760" s="132">
        <f>(1-$D$5)*IF($C760&lt;$D$4,R70,MAX(Q760/Q$10,R$8))+($D$5*IF($C760&lt;$D$4,R70,IF($C760=$D$4,R$7,MAX(AVERAGEIFS(R757:R759,R757:R759,"&gt;0")/(EXP(Q$6*($D760-COUNTIFS(R$713:R760,0))/12)),R$8))))</f>
        <v>4.1631333333333336</v>
      </c>
      <c r="S760" s="132">
        <f>(1-$D$5)*IF($C760&lt;$D$4,S70,MAX(AVERAGEIFS(S757:S759,S757:S759,"&gt;0")/(EXP(S$6*(($D760-COUNTIFS(S$713:S760,0))/12))),S$8))+($D$5*IF($C760&lt;$D$4,S70,IF($C760=$D$4,S$7,MAX(AVERAGEIFS(S757:S759,S757:S759,"&gt;0")/(EXP(S$6*($D760-COUNTIFS(S$713:S760,0))/12)),S$8))))</f>
        <v>5.2491599999999998</v>
      </c>
      <c r="T760" s="132">
        <f>(1-$D$5)*IF($C760&lt;$D$4,T70,MAX(S760/S$10,T$8))+($D$5*IF($C760&lt;$D$4,T70,IF($C760=$D$4,T$7,MAX(AVERAGEIFS(T757:T759,T757:T759,"&gt;0")/(EXP(S$6*($D760-COUNTIFS(T$713:T760,0))/12)),T$8))))</f>
        <v>2.6245799999999999</v>
      </c>
      <c r="U760" s="181">
        <f>(1-$D$5)*IF($C760&lt;MAX($D$4,INDEX($C$23:$C$154,2+MATCH(0,$U$23:$U$154,1))),U70,MAX(AVERAGEIFS(U757:U759,U757:U759,"&gt;0")/(EXP(U$6*(($D760-COUNTIFS(U$713:U760,0))/12))),U$8))+($D$5*IF($C760&lt;MAX($D$4,INDEX($C$23:$C$154,2+MATCH(0,$U$23:$U$154,1))),U70,IF($C760=MAX($D$4,INDEX($C$23:$C$154,2+MATCH(0,$U$23:$U$154,1))),U$7,MAX(AVERAGEIFS(U757:U759,U757:U759,"&gt;0")/(EXP(U$6*($D760-COUNTIFS(U$713:U760,0))/12)),U$8))))</f>
        <v>0</v>
      </c>
      <c r="V760" s="181">
        <f>(1-$D$5)*IF($C760&lt;MAX($D$4,INDEX($C$23:$C$154,2+MATCH(0,$V$23:$V$154,1))),V70,MAX(U760/U$10,V$8))+($D$5*IF($C760&lt;MAX($D$4,INDEX($C$23:$C$154,2+MATCH(0,$V$23:$V$154,1))),V70,IF($C760=MAX($D$4,INDEX($C$23:$C$154,2+MATCH(0,$V$23:$V$154,1))),V$7,MAX(AVERAGEIFS(V757:V759,V757:V759,"&gt;0")/(EXP(U$6*($D760-COUNTIFS(V$713:V760,0))/12)),V$8))))</f>
        <v>0</v>
      </c>
      <c r="W760" s="132">
        <f>(1-$D$5)*IF($C760&lt;$D$4,W70,MAX(AVERAGEIFS(W757:W759,W757:W759,"&gt;0")/(EXP(W$6*(($D760-COUNTIFS(W$713:W760,0))/12))),W$8))+($D$5*IF($C760&lt;$D$4,W70,IF($C760=$D$4,W$7,MAX(AVERAGEIFS(W757:W759,W757:W759,"&gt;0")/(EXP(W$6*($D760-COUNTIFS(W$713:W760,0))/12)),W$8))))</f>
        <v>1.0675124999999999</v>
      </c>
      <c r="X760" s="132">
        <f>(1-$D$5)*IF($C760&lt;$D$4,X70,MAX(W760/W$10,X$8))+($D$5*IF($C760&lt;$D$4,X70,IF($C760=$D$4,X$7,MAX(AVERAGEIFS(X757:X759,X757:X759,"&gt;0")/(EXP(W$6*($D760-COUNTIFS(X$713:X760,0))/12)),X$8))))</f>
        <v>0.88959374999999996</v>
      </c>
      <c r="Y760" s="132"/>
      <c r="Z760" s="132"/>
    </row>
    <row r="761" spans="2:26" outlineLevel="1">
      <c r="B761" s="159"/>
      <c r="C761" s="160">
        <f t="shared" si="31"/>
        <v>45658</v>
      </c>
      <c r="D761" s="128">
        <f t="shared" si="32"/>
        <v>49</v>
      </c>
      <c r="G761" s="132">
        <f>(1-$D$5)*IF($C761&lt;$D$4,G71,MAX(AVERAGEIFS(G758:G760,G758:G760,"&gt;0")/(EXP(G$6*(($D761-COUNTIFS(G$713:G761,0))/12))),G$8))+($D$5*IF($C761&lt;$D$4,G71,IF($C761=$D$4,G$7,MAX(AVERAGEIFS(G758:G760,G758:G760,"&gt;0")/(EXP(G$6*($D761-COUNTIFS(G$713:G761,0))/12)),G$8))))</f>
        <v>2.1134250000000003</v>
      </c>
      <c r="H761" s="132">
        <f>(1-$D$5)*IF($C761&lt;$D$4,H71,MAX(G761/G$10,H$8))+($D$5*IF($C761&lt;$D$4,H71,IF($C761=$D$4,H$7,MAX(AVERAGEIFS(H758:H760,H758:H760,"&gt;0")/(EXP(G$6*($D761-COUNTIFS(H$713:H761,0))/12)),H$8))))</f>
        <v>1.4089500000000001</v>
      </c>
      <c r="I761" s="132">
        <f>(1-$D$5)*IF($C761&lt;$D$4,I71,MAX(AVERAGEIFS(I758:I760,I758:I760,"&gt;0")/(EXP(I$6*(($D761-COUNTIFS(I$713:I761,0))/12))),I$8))+($D$5*IF($C761&lt;$D$4,I71,IF($C761=$D$4,I$7,MAX(AVERAGEIFS(I758:I760,I758:I760,"&gt;0")/(EXP(I$6*($D761-COUNTIFS(I$713:I761,0))/12)),I$8))))</f>
        <v>5.1521999999999997</v>
      </c>
      <c r="J761" s="132">
        <f>(1-$D$5)*IF($C761&lt;$D$4,J71,MAX(I761/I$10,J$8))+($D$5*IF($C761&lt;$D$4,J71,IF($C761=$D$4,J$7,MAX(AVERAGEIFS(J758:J760,J758:J760,"&gt;0")/(EXP(I$6*($D761-COUNTIFS(J$713:J761,0))/12)),J$8))))</f>
        <v>3.4347999999999996</v>
      </c>
      <c r="K761" s="132">
        <f>(1-$D$5)*IF($C761&lt;$D$4,K71,MAX(AVERAGEIFS(K758:K760,K758:K760,"&gt;0")/(EXP(K$6*(($D761-COUNTIFS(K$713:K761,0))/12))),K$8))+($D$5*IF($C761&lt;$D$4,K71,IF($C761=$D$4,K$7,MAX(AVERAGEIFS(K758:K760,K758:K760,"&gt;0")/(EXP(K$6*($D761-COUNTIFS(K$713:K761,0))/12)),K$8))))</f>
        <v>14.713600000000003</v>
      </c>
      <c r="L761" s="132">
        <f>(1-$D$5)*IF($C761&lt;$D$4,L71,MAX(K761/K$10,L$8))+($D$5*IF($C761&lt;$D$4,L71,IF($C761=$D$4,L$7,MAX(AVERAGEIFS(L758:L760,L758:L760,"&gt;0")/(EXP(K$6*($D761-COUNTIFS(L$713:L761,0))/12)),L$8))))</f>
        <v>7.3568000000000016</v>
      </c>
      <c r="M761" s="181">
        <f>(1-$D$5)*IF($C761&lt;MAX($D$4,INDEX($C$23:$C$154,2+MATCH(0,$M$23:$M$154,1))),M71,MAX(AVERAGEIFS(M758:M760,M758:M760,"&gt;0")/(EXP(M$6*(($D761-COUNTIFS(M$713:M761,0))/12))),M$8))+($D$5*IF($C761&lt;MAX($D$4,INDEX($C$23:$C$154,2+MATCH(0,$M$23:$M$154,1))),M71,IF($C761=MAX($D$4,INDEX($C$23:$C$154,2+MATCH(0,$M$23:$M$154,1))),M$7,MAX(AVERAGEIFS(M758:M760,M758:M760,"&gt;0")/(EXP(M$6*($D761-COUNTIFS(M$713:M761,0))/12)),M$8))))</f>
        <v>0</v>
      </c>
      <c r="N761" s="181">
        <f>(1-$D$5)*IF($C761&lt;MAX($D$4,INDEX($C$23:$C$154,2+MATCH(0,$N$23:$N$154,1))),N71,MAX(M761/M$10,N$8))+($D$5*IF($C761&lt;MAX($D$4,INDEX($C$23:$C$154,2+MATCH(0,$N$23:$N$154,1))),N71,IF($C761=MAX($D$4,INDEX($C$23:$C$154,2+MATCH(0,$N$23:$N$154,1))),N$7,MAX(AVERAGEIFS(N758:N760,N758:N760,"&gt;0")/(EXP(M$6*($D761-COUNTIFS(N$713:N761,0))/12)),N$8))))</f>
        <v>0</v>
      </c>
      <c r="O761" s="181">
        <f>(1-$D$5)*IF($C761&lt;MAX($D$4,INDEX($C$23:$C$154,2+MATCH(0,$O$23:$O$154,1))),O71,MAX(AVERAGEIFS(O758:O760,O758:O760,"&gt;0")/(EXP(O$6*(($D761-COUNTIFS(O$713:O761,0))/12))),O$8))+($D$5*IF($C761&lt;MAX($D$4,INDEX($C$23:$C$154,2+MATCH(0,$O$23:$O$154,1))),O71,IF($C761=MAX($D$4,INDEX($C$23:$C$154,2+MATCH(0,$O$23:$O$154,1))),O$7,MAX(AVERAGEIFS(O758:O760,O758:O760,"&gt;0")/(EXP(O$6*($D761-COUNTIFS(O$713:O761,0))/12)),O$8))))</f>
        <v>0</v>
      </c>
      <c r="P761" s="181">
        <f>(1-$D$5)*IF($C761&lt;MAX($D$4,INDEX($C$23:$C$154,2+MATCH(0,$P$23:$P$154,1))),P71,MAX(O761/O$10,P$8))+($D$5*IF($C761&lt;MAX($D$4,INDEX($C$23:$C$154,2+MATCH(0,$P$23:$P$154,1))),P71,IF($C761=MAX($D$4,INDEX($C$23:$C$154,2+MATCH(0,$P$23:$P$154,1))),P$7,MAX(AVERAGEIFS(P758:P760,P758:P760,"&gt;0")/(EXP(O$6*($D761-COUNTIFS(P$713:P761,0))/12)),P$8))))</f>
        <v>0</v>
      </c>
      <c r="Q761" s="132">
        <f>(1-$D$5)*IF($C761&lt;$D$4,Q71,MAX(AVERAGEIFS(Q758:Q760,Q758:Q760,"&gt;0")/(EXP(Q$6*(($D761-COUNTIFS(Q$713:Q761,0))/12))),Q$8))+($D$5*IF($C761&lt;$D$4,Q71,IF($C761=$D$4,Q$7,MAX(AVERAGEIFS(Q758:Q760,Q758:Q760,"&gt;0")/(EXP(Q$6*($D761-COUNTIFS(Q$713:Q761,0))/12)),Q$8))))</f>
        <v>4.0624000000000002</v>
      </c>
      <c r="R761" s="132">
        <f>(1-$D$5)*IF($C761&lt;$D$4,R71,MAX(Q761/Q$10,R$8))+($D$5*IF($C761&lt;$D$4,R71,IF($C761=$D$4,R$7,MAX(AVERAGEIFS(R758:R760,R758:R760,"&gt;0")/(EXP(Q$6*($D761-COUNTIFS(R$713:R761,0))/12)),R$8))))</f>
        <v>4.0624000000000002</v>
      </c>
      <c r="S761" s="132">
        <f>(1-$D$5)*IF($C761&lt;$D$4,S71,MAX(AVERAGEIFS(S758:S760,S758:S760,"&gt;0")/(EXP(S$6*(($D761-COUNTIFS(S$713:S761,0))/12))),S$8))+($D$5*IF($C761&lt;$D$4,S71,IF($C761=$D$4,S$7,MAX(AVERAGEIFS(S758:S760,S758:S760,"&gt;0")/(EXP(S$6*($D761-COUNTIFS(S$713:S761,0))/12)),S$8))))</f>
        <v>4.6369799999999994</v>
      </c>
      <c r="T761" s="132">
        <f>(1-$D$5)*IF($C761&lt;$D$4,T71,MAX(S761/S$10,T$8))+($D$5*IF($C761&lt;$D$4,T71,IF($C761=$D$4,T$7,MAX(AVERAGEIFS(T758:T760,T758:T760,"&gt;0")/(EXP(S$6*($D761-COUNTIFS(T$713:T761,0))/12)),T$8))))</f>
        <v>2.3184899999999997</v>
      </c>
      <c r="U761" s="181">
        <f>(1-$D$5)*IF($C761&lt;MAX($D$4,INDEX($C$23:$C$154,2+MATCH(0,$U$23:$U$154,1))),U71,MAX(AVERAGEIFS(U758:U760,U758:U760,"&gt;0")/(EXP(U$6*(($D761-COUNTIFS(U$713:U761,0))/12))),U$8))+($D$5*IF($C761&lt;MAX($D$4,INDEX($C$23:$C$154,2+MATCH(0,$U$23:$U$154,1))),U71,IF($C761=MAX($D$4,INDEX($C$23:$C$154,2+MATCH(0,$U$23:$U$154,1))),U$7,MAX(AVERAGEIFS(U758:U760,U758:U760,"&gt;0")/(EXP(U$6*($D761-COUNTIFS(U$713:U761,0))/12)),U$8))))</f>
        <v>0</v>
      </c>
      <c r="V761" s="181">
        <f>(1-$D$5)*IF($C761&lt;MAX($D$4,INDEX($C$23:$C$154,2+MATCH(0,$V$23:$V$154,1))),V71,MAX(U761/U$10,V$8))+($D$5*IF($C761&lt;MAX($D$4,INDEX($C$23:$C$154,2+MATCH(0,$V$23:$V$154,1))),V71,IF($C761=MAX($D$4,INDEX($C$23:$C$154,2+MATCH(0,$V$23:$V$154,1))),V$7,MAX(AVERAGEIFS(V758:V760,V758:V760,"&gt;0")/(EXP(U$6*($D761-COUNTIFS(V$713:V761,0))/12)),V$8))))</f>
        <v>0</v>
      </c>
      <c r="W761" s="132">
        <f>(1-$D$5)*IF($C761&lt;$D$4,W71,MAX(AVERAGEIFS(W758:W760,W758:W760,"&gt;0")/(EXP(W$6*(($D761-COUNTIFS(W$713:W761,0))/12))),W$8))+($D$5*IF($C761&lt;$D$4,W71,IF($C761=$D$4,W$7,MAX(AVERAGEIFS(W758:W760,W758:W760,"&gt;0")/(EXP(W$6*($D761-COUNTIFS(W$713:W761,0))/12)),W$8))))</f>
        <v>0.83407500000000001</v>
      </c>
      <c r="X761" s="132">
        <f>(1-$D$5)*IF($C761&lt;$D$4,X71,MAX(W761/W$10,X$8))+($D$5*IF($C761&lt;$D$4,X71,IF($C761=$D$4,X$7,MAX(AVERAGEIFS(X758:X760,X758:X760,"&gt;0")/(EXP(W$6*($D761-COUNTIFS(X$713:X761,0))/12)),X$8))))</f>
        <v>0.69506250000000003</v>
      </c>
      <c r="Y761" s="132"/>
      <c r="Z761" s="132"/>
    </row>
    <row r="762" spans="2:26" outlineLevel="1">
      <c r="B762" s="159"/>
      <c r="C762" s="160">
        <f t="shared" si="31"/>
        <v>45689</v>
      </c>
      <c r="D762" s="128">
        <f t="shared" si="32"/>
        <v>50</v>
      </c>
      <c r="G762" s="132">
        <f>(1-$D$5)*IF($C762&lt;$D$4,G72,MAX(AVERAGEIFS(G759:G761,G759:G761,"&gt;0")/(EXP(G$6*(($D762-COUNTIFS(G$713:G762,0))/12))),G$8))+($D$5*IF($C762&lt;$D$4,G72,IF($C762=$D$4,G$7,MAX(AVERAGEIFS(G759:G761,G759:G761,"&gt;0")/(EXP(G$6*($D762-COUNTIFS(G$713:G762,0))/12)),G$8))))</f>
        <v>2.1843750000000002</v>
      </c>
      <c r="H762" s="132">
        <f>(1-$D$5)*IF($C762&lt;$D$4,H72,MAX(G762/G$10,H$8))+($D$5*IF($C762&lt;$D$4,H72,IF($C762=$D$4,H$7,MAX(AVERAGEIFS(H759:H761,H759:H761,"&gt;0")/(EXP(G$6*($D762-COUNTIFS(H$713:H762,0))/12)),H$8))))</f>
        <v>1.4562500000000003</v>
      </c>
      <c r="I762" s="132">
        <f>(1-$D$5)*IF($C762&lt;$D$4,I72,MAX(AVERAGEIFS(I759:I761,I759:I761,"&gt;0")/(EXP(I$6*(($D762-COUNTIFS(I$713:I762,0))/12))),I$8))+($D$5*IF($C762&lt;$D$4,I72,IF($C762=$D$4,I$7,MAX(AVERAGEIFS(I759:I761,I759:I761,"&gt;0")/(EXP(I$6*($D762-COUNTIFS(I$713:I762,0))/12)),I$8))))</f>
        <v>4.6973000000000003</v>
      </c>
      <c r="J762" s="132">
        <f>(1-$D$5)*IF($C762&lt;$D$4,J72,MAX(I762/I$10,J$8))+($D$5*IF($C762&lt;$D$4,J72,IF($C762=$D$4,J$7,MAX(AVERAGEIFS(J759:J761,J759:J761,"&gt;0")/(EXP(I$6*($D762-COUNTIFS(J$713:J762,0))/12)),J$8))))</f>
        <v>3.1315333333333335</v>
      </c>
      <c r="K762" s="132">
        <f>(1-$D$5)*IF($C762&lt;$D$4,K72,MAX(AVERAGEIFS(K759:K761,K759:K761,"&gt;0")/(EXP(K$6*(($D762-COUNTIFS(K$713:K762,0))/12))),K$8))+($D$5*IF($C762&lt;$D$4,K72,IF($C762=$D$4,K$7,MAX(AVERAGEIFS(K759:K761,K759:K761,"&gt;0")/(EXP(K$6*($D762-COUNTIFS(K$713:K762,0))/12)),K$8))))</f>
        <v>13.7469</v>
      </c>
      <c r="L762" s="132">
        <f>(1-$D$5)*IF($C762&lt;$D$4,L72,MAX(K762/K$10,L$8))+($D$5*IF($C762&lt;$D$4,L72,IF($C762=$D$4,L$7,MAX(AVERAGEIFS(L759:L761,L759:L761,"&gt;0")/(EXP(K$6*($D762-COUNTIFS(L$713:L762,0))/12)),L$8))))</f>
        <v>6.8734500000000001</v>
      </c>
      <c r="M762" s="181">
        <f>(1-$D$5)*IF($C762&lt;MAX($D$4,INDEX($C$23:$C$154,2+MATCH(0,$M$23:$M$154,1))),M72,MAX(AVERAGEIFS(M759:M761,M759:M761,"&gt;0")/(EXP(M$6*(($D762-COUNTIFS(M$713:M762,0))/12))),M$8))+($D$5*IF($C762&lt;MAX($D$4,INDEX($C$23:$C$154,2+MATCH(0,$M$23:$M$154,1))),M72,IF($C762=MAX($D$4,INDEX($C$23:$C$154,2+MATCH(0,$M$23:$M$154,1))),M$7,MAX(AVERAGEIFS(M759:M761,M759:M761,"&gt;0")/(EXP(M$6*($D762-COUNTIFS(M$713:M762,0))/12)),M$8))))</f>
        <v>0</v>
      </c>
      <c r="N762" s="181">
        <f>(1-$D$5)*IF($C762&lt;MAX($D$4,INDEX($C$23:$C$154,2+MATCH(0,$N$23:$N$154,1))),N72,MAX(M762/M$10,N$8))+($D$5*IF($C762&lt;MAX($D$4,INDEX($C$23:$C$154,2+MATCH(0,$N$23:$N$154,1))),N72,IF($C762=MAX($D$4,INDEX($C$23:$C$154,2+MATCH(0,$N$23:$N$154,1))),N$7,MAX(AVERAGEIFS(N759:N761,N759:N761,"&gt;0")/(EXP(M$6*($D762-COUNTIFS(N$713:N762,0))/12)),N$8))))</f>
        <v>0</v>
      </c>
      <c r="O762" s="181">
        <f>(1-$D$5)*IF($C762&lt;MAX($D$4,INDEX($C$23:$C$154,2+MATCH(0,$O$23:$O$154,1))),O72,MAX(AVERAGEIFS(O759:O761,O759:O761,"&gt;0")/(EXP(O$6*(($D762-COUNTIFS(O$713:O762,0))/12))),O$8))+($D$5*IF($C762&lt;MAX($D$4,INDEX($C$23:$C$154,2+MATCH(0,$O$23:$O$154,1))),O72,IF($C762=MAX($D$4,INDEX($C$23:$C$154,2+MATCH(0,$O$23:$O$154,1))),O$7,MAX(AVERAGEIFS(O759:O761,O759:O761,"&gt;0")/(EXP(O$6*($D762-COUNTIFS(O$713:O762,0))/12)),O$8))))</f>
        <v>0</v>
      </c>
      <c r="P762" s="181">
        <f>(1-$D$5)*IF($C762&lt;MAX($D$4,INDEX($C$23:$C$154,2+MATCH(0,$P$23:$P$154,1))),P72,MAX(O762/O$10,P$8))+($D$5*IF($C762&lt;MAX($D$4,INDEX($C$23:$C$154,2+MATCH(0,$P$23:$P$154,1))),P72,IF($C762=MAX($D$4,INDEX($C$23:$C$154,2+MATCH(0,$P$23:$P$154,1))),P$7,MAX(AVERAGEIFS(P759:P761,P759:P761,"&gt;0")/(EXP(O$6*($D762-COUNTIFS(P$713:P762,0))/12)),P$8))))</f>
        <v>0</v>
      </c>
      <c r="Q762" s="132">
        <f>(1-$D$5)*IF($C762&lt;$D$4,Q72,MAX(AVERAGEIFS(Q759:Q761,Q759:Q761,"&gt;0")/(EXP(Q$6*(($D762-COUNTIFS(Q$713:Q762,0))/12))),Q$8))+($D$5*IF($C762&lt;$D$4,Q72,IF($C762=$D$4,Q$7,MAX(AVERAGEIFS(Q759:Q761,Q759:Q761,"&gt;0")/(EXP(Q$6*($D762-COUNTIFS(Q$713:Q762,0))/12)),Q$8))))</f>
        <v>3.8699333333333326</v>
      </c>
      <c r="R762" s="132">
        <f>(1-$D$5)*IF($C762&lt;$D$4,R72,MAX(Q762/Q$10,R$8))+($D$5*IF($C762&lt;$D$4,R72,IF($C762=$D$4,R$7,MAX(AVERAGEIFS(R759:R761,R759:R761,"&gt;0")/(EXP(Q$6*($D762-COUNTIFS(R$713:R762,0))/12)),R$8))))</f>
        <v>3.8699333333333326</v>
      </c>
      <c r="S762" s="132">
        <f>(1-$D$5)*IF($C762&lt;$D$4,S72,MAX(AVERAGEIFS(S759:S761,S759:S761,"&gt;0")/(EXP(S$6*(($D762-COUNTIFS(S$713:S762,0))/12))),S$8))+($D$5*IF($C762&lt;$D$4,S72,IF($C762=$D$4,S$7,MAX(AVERAGEIFS(S759:S761,S759:S761,"&gt;0")/(EXP(S$6*($D762-COUNTIFS(S$713:S762,0))/12)),S$8))))</f>
        <v>4.2275700000000001</v>
      </c>
      <c r="T762" s="132">
        <f>(1-$D$5)*IF($C762&lt;$D$4,T72,MAX(S762/S$10,T$8))+($D$5*IF($C762&lt;$D$4,T72,IF($C762=$D$4,T$7,MAX(AVERAGEIFS(T759:T761,T759:T761,"&gt;0")/(EXP(S$6*($D762-COUNTIFS(T$713:T762,0))/12)),T$8))))</f>
        <v>2.113785</v>
      </c>
      <c r="U762" s="181">
        <f>(1-$D$5)*IF($C762&lt;MAX($D$4,INDEX($C$23:$C$154,2+MATCH(0,$U$23:$U$154,1))),U72,MAX(AVERAGEIFS(U759:U761,U759:U761,"&gt;0")/(EXP(U$6*(($D762-COUNTIFS(U$713:U762,0))/12))),U$8))+($D$5*IF($C762&lt;MAX($D$4,INDEX($C$23:$C$154,2+MATCH(0,$U$23:$U$154,1))),U72,IF($C762=MAX($D$4,INDEX($C$23:$C$154,2+MATCH(0,$U$23:$U$154,1))),U$7,MAX(AVERAGEIFS(U759:U761,U759:U761,"&gt;0")/(EXP(U$6*($D762-COUNTIFS(U$713:U762,0))/12)),U$8))))</f>
        <v>0</v>
      </c>
      <c r="V762" s="181">
        <f>(1-$D$5)*IF($C762&lt;MAX($D$4,INDEX($C$23:$C$154,2+MATCH(0,$V$23:$V$154,1))),V72,MAX(U762/U$10,V$8))+($D$5*IF($C762&lt;MAX($D$4,INDEX($C$23:$C$154,2+MATCH(0,$V$23:$V$154,1))),V72,IF($C762=MAX($D$4,INDEX($C$23:$C$154,2+MATCH(0,$V$23:$V$154,1))),V$7,MAX(AVERAGEIFS(V759:V761,V759:V761,"&gt;0")/(EXP(U$6*($D762-COUNTIFS(V$713:V762,0))/12)),V$8))))</f>
        <v>0</v>
      </c>
      <c r="W762" s="132">
        <f>(1-$D$5)*IF($C762&lt;$D$4,W72,MAX(AVERAGEIFS(W759:W761,W759:W761,"&gt;0")/(EXP(W$6*(($D762-COUNTIFS(W$713:W762,0))/12))),W$8))+($D$5*IF($C762&lt;$D$4,W72,IF($C762=$D$4,W$7,MAX(AVERAGEIFS(W759:W761,W759:W761,"&gt;0")/(EXP(W$6*($D762-COUNTIFS(W$713:W762,0))/12)),W$8))))</f>
        <v>0.85398749999999979</v>
      </c>
      <c r="X762" s="132">
        <f>(1-$D$5)*IF($C762&lt;$D$4,X72,MAX(W762/W$10,X$8))+($D$5*IF($C762&lt;$D$4,X72,IF($C762=$D$4,X$7,MAX(AVERAGEIFS(X759:X761,X759:X761,"&gt;0")/(EXP(W$6*($D762-COUNTIFS(X$713:X762,0))/12)),X$8))))</f>
        <v>0.71165624999999988</v>
      </c>
      <c r="Y762" s="132"/>
      <c r="Z762" s="132"/>
    </row>
    <row r="763" spans="2:26" outlineLevel="1">
      <c r="B763" s="159"/>
      <c r="C763" s="160">
        <f t="shared" si="31"/>
        <v>45717</v>
      </c>
      <c r="D763" s="128">
        <f t="shared" si="32"/>
        <v>51</v>
      </c>
      <c r="G763" s="132">
        <f>(1-$D$5)*IF($C763&lt;$D$4,G73,MAX(AVERAGEIFS(G760:G762,G760:G762,"&gt;0")/(EXP(G$6*(($D763-COUNTIFS(G$713:G763,0))/12))),G$8))+($D$5*IF($C763&lt;$D$4,G73,IF($C763=$D$4,G$7,MAX(AVERAGEIFS(G760:G762,G760:G762,"&gt;0")/(EXP(G$6*($D763-COUNTIFS(G$713:G763,0))/12)),G$8))))</f>
        <v>2.0947500000000003</v>
      </c>
      <c r="H763" s="132">
        <f>(1-$D$5)*IF($C763&lt;$D$4,H73,MAX(G763/G$10,H$8))+($D$5*IF($C763&lt;$D$4,H73,IF($C763=$D$4,H$7,MAX(AVERAGEIFS(H760:H762,H760:H762,"&gt;0")/(EXP(G$6*($D763-COUNTIFS(H$713:H763,0))/12)),H$8))))</f>
        <v>1.3965000000000001</v>
      </c>
      <c r="I763" s="132">
        <f>(1-$D$5)*IF($C763&lt;$D$4,I73,MAX(AVERAGEIFS(I760:I762,I760:I762,"&gt;0")/(EXP(I$6*(($D763-COUNTIFS(I$713:I763,0))/12))),I$8))+($D$5*IF($C763&lt;$D$4,I73,IF($C763=$D$4,I$7,MAX(AVERAGEIFS(I760:I762,I760:I762,"&gt;0")/(EXP(I$6*($D763-COUNTIFS(I$713:I763,0))/12)),I$8))))</f>
        <v>4.9110999999999994</v>
      </c>
      <c r="J763" s="132">
        <f>(1-$D$5)*IF($C763&lt;$D$4,J73,MAX(I763/I$10,J$8))+($D$5*IF($C763&lt;$D$4,J73,IF($C763=$D$4,J$7,MAX(AVERAGEIFS(J760:J762,J760:J762,"&gt;0")/(EXP(I$6*($D763-COUNTIFS(J$713:J763,0))/12)),J$8))))</f>
        <v>3.2740666666666662</v>
      </c>
      <c r="K763" s="132">
        <f>(1-$D$5)*IF($C763&lt;$D$4,K73,MAX(AVERAGEIFS(K760:K762,K760:K762,"&gt;0")/(EXP(K$6*(($D763-COUNTIFS(K$713:K763,0))/12))),K$8))+($D$5*IF($C763&lt;$D$4,K73,IF($C763=$D$4,K$7,MAX(AVERAGEIFS(K760:K762,K760:K762,"&gt;0")/(EXP(K$6*($D763-COUNTIFS(K$713:K763,0))/12)),K$8))))</f>
        <v>12.499700000000001</v>
      </c>
      <c r="L763" s="132">
        <f>(1-$D$5)*IF($C763&lt;$D$4,L73,MAX(K763/K$10,L$8))+($D$5*IF($C763&lt;$D$4,L73,IF($C763=$D$4,L$7,MAX(AVERAGEIFS(L760:L762,L760:L762,"&gt;0")/(EXP(K$6*($D763-COUNTIFS(L$713:L763,0))/12)),L$8))))</f>
        <v>6.2498500000000003</v>
      </c>
      <c r="M763" s="181">
        <f>(1-$D$5)*IF($C763&lt;MAX($D$4,INDEX($C$23:$C$154,2+MATCH(0,$M$23:$M$154,1))),M73,MAX(AVERAGEIFS(M760:M762,M760:M762,"&gt;0")/(EXP(M$6*(($D763-COUNTIFS(M$713:M763,0))/12))),M$8))+($D$5*IF($C763&lt;MAX($D$4,INDEX($C$23:$C$154,2+MATCH(0,$M$23:$M$154,1))),M73,IF($C763=MAX($D$4,INDEX($C$23:$C$154,2+MATCH(0,$M$23:$M$154,1))),M$7,MAX(AVERAGEIFS(M760:M762,M760:M762,"&gt;0")/(EXP(M$6*($D763-COUNTIFS(M$713:M763,0))/12)),M$8))))</f>
        <v>0</v>
      </c>
      <c r="N763" s="181">
        <f>(1-$D$5)*IF($C763&lt;MAX($D$4,INDEX($C$23:$C$154,2+MATCH(0,$N$23:$N$154,1))),N73,MAX(M763/M$10,N$8))+($D$5*IF($C763&lt;MAX($D$4,INDEX($C$23:$C$154,2+MATCH(0,$N$23:$N$154,1))),N73,IF($C763=MAX($D$4,INDEX($C$23:$C$154,2+MATCH(0,$N$23:$N$154,1))),N$7,MAX(AVERAGEIFS(N760:N762,N760:N762,"&gt;0")/(EXP(M$6*($D763-COUNTIFS(N$713:N763,0))/12)),N$8))))</f>
        <v>0</v>
      </c>
      <c r="O763" s="181">
        <f>(1-$D$5)*IF($C763&lt;MAX($D$4,INDEX($C$23:$C$154,2+MATCH(0,$O$23:$O$154,1))),O73,MAX(AVERAGEIFS(O760:O762,O760:O762,"&gt;0")/(EXP(O$6*(($D763-COUNTIFS(O$713:O763,0))/12))),O$8))+($D$5*IF($C763&lt;MAX($D$4,INDEX($C$23:$C$154,2+MATCH(0,$O$23:$O$154,1))),O73,IF($C763=MAX($D$4,INDEX($C$23:$C$154,2+MATCH(0,$O$23:$O$154,1))),O$7,MAX(AVERAGEIFS(O760:O762,O760:O762,"&gt;0")/(EXP(O$6*($D763-COUNTIFS(O$713:O763,0))/12)),O$8))))</f>
        <v>0</v>
      </c>
      <c r="P763" s="181">
        <f>(1-$D$5)*IF($C763&lt;MAX($D$4,INDEX($C$23:$C$154,2+MATCH(0,$P$23:$P$154,1))),P73,MAX(O763/O$10,P$8))+($D$5*IF($C763&lt;MAX($D$4,INDEX($C$23:$C$154,2+MATCH(0,$P$23:$P$154,1))),P73,IF($C763=MAX($D$4,INDEX($C$23:$C$154,2+MATCH(0,$P$23:$P$154,1))),P$7,MAX(AVERAGEIFS(P760:P762,P760:P762,"&gt;0")/(EXP(O$6*($D763-COUNTIFS(P$713:P763,0))/12)),P$8))))</f>
        <v>0</v>
      </c>
      <c r="Q763" s="132">
        <f>(1-$D$5)*IF($C763&lt;$D$4,Q73,MAX(AVERAGEIFS(Q760:Q762,Q760:Q762,"&gt;0")/(EXP(Q$6*(($D763-COUNTIFS(Q$713:Q763,0))/12))),Q$8))+($D$5*IF($C763&lt;$D$4,Q73,IF($C763=$D$4,Q$7,MAX(AVERAGEIFS(Q760:Q762,Q760:Q762,"&gt;0")/(EXP(Q$6*($D763-COUNTIFS(Q$713:Q763,0))/12)),Q$8))))</f>
        <v>3.9974666666666665</v>
      </c>
      <c r="R763" s="132">
        <f>(1-$D$5)*IF($C763&lt;$D$4,R73,MAX(Q763/Q$10,R$8))+($D$5*IF($C763&lt;$D$4,R73,IF($C763=$D$4,R$7,MAX(AVERAGEIFS(R760:R762,R760:R762,"&gt;0")/(EXP(Q$6*($D763-COUNTIFS(R$713:R763,0))/12)),R$8))))</f>
        <v>3.9974666666666665</v>
      </c>
      <c r="S763" s="132">
        <f>(1-$D$5)*IF($C763&lt;$D$4,S73,MAX(AVERAGEIFS(S760:S762,S760:S762,"&gt;0")/(EXP(S$6*(($D763-COUNTIFS(S$713:S763,0))/12))),S$8))+($D$5*IF($C763&lt;$D$4,S73,IF($C763=$D$4,S$7,MAX(AVERAGEIFS(S760:S762,S760:S762,"&gt;0")/(EXP(S$6*($D763-COUNTIFS(S$713:S763,0))/12)),S$8))))</f>
        <v>4.4199899999999994</v>
      </c>
      <c r="T763" s="132">
        <f>(1-$D$5)*IF($C763&lt;$D$4,T73,MAX(S763/S$10,T$8))+($D$5*IF($C763&lt;$D$4,T73,IF($C763=$D$4,T$7,MAX(AVERAGEIFS(T760:T762,T760:T762,"&gt;0")/(EXP(S$6*($D763-COUNTIFS(T$713:T763,0))/12)),T$8))))</f>
        <v>2.2099949999999997</v>
      </c>
      <c r="U763" s="181">
        <f>(1-$D$5)*IF($C763&lt;MAX($D$4,INDEX($C$23:$C$154,2+MATCH(0,$U$23:$U$154,1))),U73,MAX(AVERAGEIFS(U760:U762,U760:U762,"&gt;0")/(EXP(U$6*(($D763-COUNTIFS(U$713:U763,0))/12))),U$8))+($D$5*IF($C763&lt;MAX($D$4,INDEX($C$23:$C$154,2+MATCH(0,$U$23:$U$154,1))),U73,IF($C763=MAX($D$4,INDEX($C$23:$C$154,2+MATCH(0,$U$23:$U$154,1))),U$7,MAX(AVERAGEIFS(U760:U762,U760:U762,"&gt;0")/(EXP(U$6*($D763-COUNTIFS(U$713:U763,0))/12)),U$8))))</f>
        <v>0</v>
      </c>
      <c r="V763" s="181">
        <f>(1-$D$5)*IF($C763&lt;MAX($D$4,INDEX($C$23:$C$154,2+MATCH(0,$V$23:$V$154,1))),V73,MAX(U763/U$10,V$8))+($D$5*IF($C763&lt;MAX($D$4,INDEX($C$23:$C$154,2+MATCH(0,$V$23:$V$154,1))),V73,IF($C763=MAX($D$4,INDEX($C$23:$C$154,2+MATCH(0,$V$23:$V$154,1))),V$7,MAX(AVERAGEIFS(V760:V762,V760:V762,"&gt;0")/(EXP(U$6*($D763-COUNTIFS(V$713:V763,0))/12)),V$8))))</f>
        <v>0</v>
      </c>
      <c r="W763" s="132">
        <f>(1-$D$5)*IF($C763&lt;$D$4,W73,MAX(AVERAGEIFS(W760:W762,W760:W762,"&gt;0")/(EXP(W$6*(($D763-COUNTIFS(W$713:W763,0))/12))),W$8))+($D$5*IF($C763&lt;$D$4,W73,IF($C763=$D$4,W$7,MAX(AVERAGEIFS(W760:W762,W760:W762,"&gt;0")/(EXP(W$6*($D763-COUNTIFS(W$713:W763,0))/12)),W$8))))</f>
        <v>1.0240874999999998</v>
      </c>
      <c r="X763" s="132">
        <f>(1-$D$5)*IF($C763&lt;$D$4,X73,MAX(W763/W$10,X$8))+($D$5*IF($C763&lt;$D$4,X73,IF($C763=$D$4,X$7,MAX(AVERAGEIFS(X760:X762,X760:X762,"&gt;0")/(EXP(W$6*($D763-COUNTIFS(X$713:X763,0))/12)),X$8))))</f>
        <v>0.85340624999999992</v>
      </c>
      <c r="Y763" s="132"/>
      <c r="Z763" s="132"/>
    </row>
    <row r="764" spans="2:26" outlineLevel="1">
      <c r="B764" s="159"/>
      <c r="C764" s="160">
        <f t="shared" si="31"/>
        <v>45748</v>
      </c>
      <c r="D764" s="128">
        <f t="shared" si="32"/>
        <v>52</v>
      </c>
      <c r="G764" s="132">
        <f>(1-$D$5)*IF($C764&lt;$D$4,G74,MAX(AVERAGEIFS(G761:G763,G761:G763,"&gt;0")/(EXP(G$6*(($D764-COUNTIFS(G$713:G764,0))/12))),G$8))+($D$5*IF($C764&lt;$D$4,G74,IF($C764=$D$4,G$7,MAX(AVERAGEIFS(G761:G763,G761:G763,"&gt;0")/(EXP(G$6*($D764-COUNTIFS(G$713:G764,0))/12)),G$8))))</f>
        <v>1.9736999999999998</v>
      </c>
      <c r="H764" s="132">
        <f>(1-$D$5)*IF($C764&lt;$D$4,H74,MAX(G764/G$10,H$8))+($D$5*IF($C764&lt;$D$4,H74,IF($C764=$D$4,H$7,MAX(AVERAGEIFS(H761:H763,H761:H763,"&gt;0")/(EXP(G$6*($D764-COUNTIFS(H$713:H764,0))/12)),H$8))))</f>
        <v>1.3157999999999999</v>
      </c>
      <c r="I764" s="132">
        <f>(1-$D$5)*IF($C764&lt;$D$4,I74,MAX(AVERAGEIFS(I761:I763,I761:I763,"&gt;0")/(EXP(I$6*(($D764-COUNTIFS(I$713:I764,0))/12))),I$8))+($D$5*IF($C764&lt;$D$4,I74,IF($C764=$D$4,I$7,MAX(AVERAGEIFS(I761:I763,I761:I763,"&gt;0")/(EXP(I$6*($D764-COUNTIFS(I$713:I764,0))/12)),I$8))))</f>
        <v>4.0343999999999998</v>
      </c>
      <c r="J764" s="132">
        <f>(1-$D$5)*IF($C764&lt;$D$4,J74,MAX(I764/I$10,J$8))+($D$5*IF($C764&lt;$D$4,J74,IF($C764=$D$4,J$7,MAX(AVERAGEIFS(J761:J763,J761:J763,"&gt;0")/(EXP(I$6*($D764-COUNTIFS(J$713:J764,0))/12)),J$8))))</f>
        <v>2.6896</v>
      </c>
      <c r="K764" s="132">
        <f>(1-$D$5)*IF($C764&lt;$D$4,K74,MAX(AVERAGEIFS(K761:K763,K761:K763,"&gt;0")/(EXP(K$6*(($D764-COUNTIFS(K$713:K764,0))/12))),K$8))+($D$5*IF($C764&lt;$D$4,K74,IF($C764=$D$4,K$7,MAX(AVERAGEIFS(K761:K763,K761:K763,"&gt;0")/(EXP(K$6*($D764-COUNTIFS(K$713:K764,0))/12)),K$8))))</f>
        <v>13.957600000000003</v>
      </c>
      <c r="L764" s="132">
        <f>(1-$D$5)*IF($C764&lt;$D$4,L74,MAX(K764/K$10,L$8))+($D$5*IF($C764&lt;$D$4,L74,IF($C764=$D$4,L$7,MAX(AVERAGEIFS(L761:L763,L761:L763,"&gt;0")/(EXP(K$6*($D764-COUNTIFS(L$713:L764,0))/12)),L$8))))</f>
        <v>6.9788000000000014</v>
      </c>
      <c r="M764" s="181">
        <f>(1-$D$5)*IF($C764&lt;MAX($D$4,INDEX($C$23:$C$154,2+MATCH(0,$M$23:$M$154,1))),M74,MAX(AVERAGEIFS(M761:M763,M761:M763,"&gt;0")/(EXP(M$6*(($D764-COUNTIFS(M$713:M764,0))/12))),M$8))+($D$5*IF($C764&lt;MAX($D$4,INDEX($C$23:$C$154,2+MATCH(0,$M$23:$M$154,1))),M74,IF($C764=MAX($D$4,INDEX($C$23:$C$154,2+MATCH(0,$M$23:$M$154,1))),M$7,MAX(AVERAGEIFS(M761:M763,M761:M763,"&gt;0")/(EXP(M$6*($D764-COUNTIFS(M$713:M764,0))/12)),M$8))))</f>
        <v>0</v>
      </c>
      <c r="N764" s="181">
        <f>(1-$D$5)*IF($C764&lt;MAX($D$4,INDEX($C$23:$C$154,2+MATCH(0,$N$23:$N$154,1))),N74,MAX(M764/M$10,N$8))+($D$5*IF($C764&lt;MAX($D$4,INDEX($C$23:$C$154,2+MATCH(0,$N$23:$N$154,1))),N74,IF($C764=MAX($D$4,INDEX($C$23:$C$154,2+MATCH(0,$N$23:$N$154,1))),N$7,MAX(AVERAGEIFS(N761:N763,N761:N763,"&gt;0")/(EXP(M$6*($D764-COUNTIFS(N$713:N764,0))/12)),N$8))))</f>
        <v>0</v>
      </c>
      <c r="O764" s="181">
        <f>(1-$D$5)*IF($C764&lt;MAX($D$4,INDEX($C$23:$C$154,2+MATCH(0,$O$23:$O$154,1))),O74,MAX(AVERAGEIFS(O761:O763,O761:O763,"&gt;0")/(EXP(O$6*(($D764-COUNTIFS(O$713:O764,0))/12))),O$8))+($D$5*IF($C764&lt;MAX($D$4,INDEX($C$23:$C$154,2+MATCH(0,$O$23:$O$154,1))),O74,IF($C764=MAX($D$4,INDEX($C$23:$C$154,2+MATCH(0,$O$23:$O$154,1))),O$7,MAX(AVERAGEIFS(O761:O763,O761:O763,"&gt;0")/(EXP(O$6*($D764-COUNTIFS(O$713:O764,0))/12)),O$8))))</f>
        <v>0</v>
      </c>
      <c r="P764" s="181">
        <f>(1-$D$5)*IF($C764&lt;MAX($D$4,INDEX($C$23:$C$154,2+MATCH(0,$P$23:$P$154,1))),P74,MAX(O764/O$10,P$8))+($D$5*IF($C764&lt;MAX($D$4,INDEX($C$23:$C$154,2+MATCH(0,$P$23:$P$154,1))),P74,IF($C764=MAX($D$4,INDEX($C$23:$C$154,2+MATCH(0,$P$23:$P$154,1))),P$7,MAX(AVERAGEIFS(P761:P763,P761:P763,"&gt;0")/(EXP(O$6*($D764-COUNTIFS(P$713:P764,0))/12)),P$8))))</f>
        <v>0</v>
      </c>
      <c r="Q764" s="132">
        <f>(1-$D$5)*IF($C764&lt;$D$4,Q74,MAX(AVERAGEIFS(Q761:Q763,Q761:Q763,"&gt;0")/(EXP(Q$6*(($D764-COUNTIFS(Q$713:Q764,0))/12))),Q$8))+($D$5*IF($C764&lt;$D$4,Q74,IF($C764=$D$4,Q$7,MAX(AVERAGEIFS(Q761:Q763,Q761:Q763,"&gt;0")/(EXP(Q$6*($D764-COUNTIFS(Q$713:Q764,0))/12)),Q$8))))</f>
        <v>4.0978666666666665</v>
      </c>
      <c r="R764" s="132">
        <f>(1-$D$5)*IF($C764&lt;$D$4,R74,MAX(Q764/Q$10,R$8))+($D$5*IF($C764&lt;$D$4,R74,IF($C764=$D$4,R$7,MAX(AVERAGEIFS(R761:R763,R761:R763,"&gt;0")/(EXP(Q$6*($D764-COUNTIFS(R$713:R764,0))/12)),R$8))))</f>
        <v>4.0978666666666665</v>
      </c>
      <c r="S764" s="132">
        <f>(1-$D$5)*IF($C764&lt;$D$4,S74,MAX(AVERAGEIFS(S761:S763,S761:S763,"&gt;0")/(EXP(S$6*(($D764-COUNTIFS(S$713:S764,0))/12))),S$8))+($D$5*IF($C764&lt;$D$4,S74,IF($C764=$D$4,S$7,MAX(AVERAGEIFS(S761:S763,S761:S763,"&gt;0")/(EXP(S$6*($D764-COUNTIFS(S$713:S764,0))/12)),S$8))))</f>
        <v>3.63096</v>
      </c>
      <c r="T764" s="132">
        <f>(1-$D$5)*IF($C764&lt;$D$4,T74,MAX(S764/S$10,T$8))+($D$5*IF($C764&lt;$D$4,T74,IF($C764=$D$4,T$7,MAX(AVERAGEIFS(T761:T763,T761:T763,"&gt;0")/(EXP(S$6*($D764-COUNTIFS(T$713:T764,0))/12)),T$8))))</f>
        <v>1.81548</v>
      </c>
      <c r="U764" s="181">
        <f>(1-$D$5)*IF($C764&lt;MAX($D$4,INDEX($C$23:$C$154,2+MATCH(0,$U$23:$U$154,1))),U74,MAX(AVERAGEIFS(U761:U763,U761:U763,"&gt;0")/(EXP(U$6*(($D764-COUNTIFS(U$713:U764,0))/12))),U$8))+($D$5*IF($C764&lt;MAX($D$4,INDEX($C$23:$C$154,2+MATCH(0,$U$23:$U$154,1))),U74,IF($C764=MAX($D$4,INDEX($C$23:$C$154,2+MATCH(0,$U$23:$U$154,1))),U$7,MAX(AVERAGEIFS(U761:U763,U761:U763,"&gt;0")/(EXP(U$6*($D764-COUNTIFS(U$713:U764,0))/12)),U$8))))</f>
        <v>0</v>
      </c>
      <c r="V764" s="181">
        <f>(1-$D$5)*IF($C764&lt;MAX($D$4,INDEX($C$23:$C$154,2+MATCH(0,$V$23:$V$154,1))),V74,MAX(U764/U$10,V$8))+($D$5*IF($C764&lt;MAX($D$4,INDEX($C$23:$C$154,2+MATCH(0,$V$23:$V$154,1))),V74,IF($C764=MAX($D$4,INDEX($C$23:$C$154,2+MATCH(0,$V$23:$V$154,1))),V$7,MAX(AVERAGEIFS(V761:V763,V761:V763,"&gt;0")/(EXP(U$6*($D764-COUNTIFS(V$713:V764,0))/12)),V$8))))</f>
        <v>0</v>
      </c>
      <c r="W764" s="132">
        <f>(1-$D$5)*IF($C764&lt;$D$4,W74,MAX(AVERAGEIFS(W761:W763,W761:W763,"&gt;0")/(EXP(W$6*(($D764-COUNTIFS(W$713:W764,0))/12))),W$8))+($D$5*IF($C764&lt;$D$4,W74,IF($C764=$D$4,W$7,MAX(AVERAGEIFS(W761:W763,W761:W763,"&gt;0")/(EXP(W$6*($D764-COUNTIFS(W$713:W764,0))/12)),W$8))))</f>
        <v>0.93509999999999993</v>
      </c>
      <c r="X764" s="132">
        <f>(1-$D$5)*IF($C764&lt;$D$4,X74,MAX(W764/W$10,X$8))+($D$5*IF($C764&lt;$D$4,X74,IF($C764=$D$4,X$7,MAX(AVERAGEIFS(X761:X763,X761:X763,"&gt;0")/(EXP(W$6*($D764-COUNTIFS(X$713:X764,0))/12)),X$8))))</f>
        <v>0.77925</v>
      </c>
      <c r="Y764" s="132"/>
      <c r="Z764" s="132"/>
    </row>
    <row r="765" spans="2:26" outlineLevel="1">
      <c r="B765" s="159"/>
      <c r="C765" s="160">
        <f t="shared" si="31"/>
        <v>45778</v>
      </c>
      <c r="D765" s="128">
        <f t="shared" si="32"/>
        <v>53</v>
      </c>
      <c r="G765" s="132">
        <f>(1-$D$5)*IF($C765&lt;$D$4,G75,MAX(AVERAGEIFS(G762:G764,G762:G764,"&gt;0")/(EXP(G$6*(($D765-COUNTIFS(G$713:G765,0))/12))),G$8))+($D$5*IF($C765&lt;$D$4,G75,IF($C765=$D$4,G$7,MAX(AVERAGEIFS(G762:G764,G762:G764,"&gt;0")/(EXP(G$6*($D765-COUNTIFS(G$713:G765,0))/12)),G$8))))</f>
        <v>2.2427250000000001</v>
      </c>
      <c r="H765" s="132">
        <f>(1-$D$5)*IF($C765&lt;$D$4,H75,MAX(G765/G$10,H$8))+($D$5*IF($C765&lt;$D$4,H75,IF($C765=$D$4,H$7,MAX(AVERAGEIFS(H762:H764,H762:H764,"&gt;0")/(EXP(G$6*($D765-COUNTIFS(H$713:H765,0))/12)),H$8))))</f>
        <v>1.4951500000000002</v>
      </c>
      <c r="I765" s="132">
        <f>(1-$D$5)*IF($C765&lt;$D$4,I75,MAX(AVERAGEIFS(I762:I764,I762:I764,"&gt;0")/(EXP(I$6*(($D765-COUNTIFS(I$713:I765,0))/12))),I$8))+($D$5*IF($C765&lt;$D$4,I75,IF($C765=$D$4,I$7,MAX(AVERAGEIFS(I762:I764,I762:I764,"&gt;0")/(EXP(I$6*($D765-COUNTIFS(I$713:I765,0))/12)),I$8))))</f>
        <v>4.8651999999999997</v>
      </c>
      <c r="J765" s="132">
        <f>(1-$D$5)*IF($C765&lt;$D$4,J75,MAX(I765/I$10,J$8))+($D$5*IF($C765&lt;$D$4,J75,IF($C765=$D$4,J$7,MAX(AVERAGEIFS(J762:J764,J762:J764,"&gt;0")/(EXP(I$6*($D765-COUNTIFS(J$713:J765,0))/12)),J$8))))</f>
        <v>3.2434666666666665</v>
      </c>
      <c r="K765" s="132">
        <f>(1-$D$5)*IF($C765&lt;$D$4,K75,MAX(AVERAGEIFS(K762:K764,K762:K764,"&gt;0")/(EXP(K$6*(($D765-COUNTIFS(K$713:K765,0))/12))),K$8))+($D$5*IF($C765&lt;$D$4,K75,IF($C765=$D$4,K$7,MAX(AVERAGEIFS(K762:K764,K762:K764,"&gt;0")/(EXP(K$6*($D765-COUNTIFS(K$713:K765,0))/12)),K$8))))</f>
        <v>13.165699999999998</v>
      </c>
      <c r="L765" s="132">
        <f>(1-$D$5)*IF($C765&lt;$D$4,L75,MAX(K765/K$10,L$8))+($D$5*IF($C765&lt;$D$4,L75,IF($C765=$D$4,L$7,MAX(AVERAGEIFS(L762:L764,L762:L764,"&gt;0")/(EXP(K$6*($D765-COUNTIFS(L$713:L765,0))/12)),L$8))))</f>
        <v>6.5828499999999988</v>
      </c>
      <c r="M765" s="181">
        <f>(1-$D$5)*IF($C765&lt;MAX($D$4,INDEX($C$23:$C$154,2+MATCH(0,$M$23:$M$154,1))),M75,MAX(AVERAGEIFS(M762:M764,M762:M764,"&gt;0")/(EXP(M$6*(($D765-COUNTIFS(M$713:M765,0))/12))),M$8))+($D$5*IF($C765&lt;MAX($D$4,INDEX($C$23:$C$154,2+MATCH(0,$M$23:$M$154,1))),M75,IF($C765=MAX($D$4,INDEX($C$23:$C$154,2+MATCH(0,$M$23:$M$154,1))),M$7,MAX(AVERAGEIFS(M762:M764,M762:M764,"&gt;0")/(EXP(M$6*($D765-COUNTIFS(M$713:M765,0))/12)),M$8))))</f>
        <v>0</v>
      </c>
      <c r="N765" s="181">
        <f>(1-$D$5)*IF($C765&lt;MAX($D$4,INDEX($C$23:$C$154,2+MATCH(0,$N$23:$N$154,1))),N75,MAX(M765/M$10,N$8))+($D$5*IF($C765&lt;MAX($D$4,INDEX($C$23:$C$154,2+MATCH(0,$N$23:$N$154,1))),N75,IF($C765=MAX($D$4,INDEX($C$23:$C$154,2+MATCH(0,$N$23:$N$154,1))),N$7,MAX(AVERAGEIFS(N762:N764,N762:N764,"&gt;0")/(EXP(M$6*($D765-COUNTIFS(N$713:N765,0))/12)),N$8))))</f>
        <v>0</v>
      </c>
      <c r="O765" s="181">
        <f>(1-$D$5)*IF($C765&lt;MAX($D$4,INDEX($C$23:$C$154,2+MATCH(0,$O$23:$O$154,1))),O75,MAX(AVERAGEIFS(O762:O764,O762:O764,"&gt;0")/(EXP(O$6*(($D765-COUNTIFS(O$713:O765,0))/12))),O$8))+($D$5*IF($C765&lt;MAX($D$4,INDEX($C$23:$C$154,2+MATCH(0,$O$23:$O$154,1))),O75,IF($C765=MAX($D$4,INDEX($C$23:$C$154,2+MATCH(0,$O$23:$O$154,1))),O$7,MAX(AVERAGEIFS(O762:O764,O762:O764,"&gt;0")/(EXP(O$6*($D765-COUNTIFS(O$713:O765,0))/12)),O$8))))</f>
        <v>0</v>
      </c>
      <c r="P765" s="181">
        <f>(1-$D$5)*IF($C765&lt;MAX($D$4,INDEX($C$23:$C$154,2+MATCH(0,$P$23:$P$154,1))),P75,MAX(O765/O$10,P$8))+($D$5*IF($C765&lt;MAX($D$4,INDEX($C$23:$C$154,2+MATCH(0,$P$23:$P$154,1))),P75,IF($C765=MAX($D$4,INDEX($C$23:$C$154,2+MATCH(0,$P$23:$P$154,1))),P$7,MAX(AVERAGEIFS(P762:P764,P762:P764,"&gt;0")/(EXP(O$6*($D765-COUNTIFS(P$713:P765,0))/12)),P$8))))</f>
        <v>0</v>
      </c>
      <c r="Q765" s="132">
        <f>(1-$D$5)*IF($C765&lt;$D$4,Q75,MAX(AVERAGEIFS(Q762:Q764,Q762:Q764,"&gt;0")/(EXP(Q$6*(($D765-COUNTIFS(Q$713:Q765,0))/12))),Q$8))+($D$5*IF($C765&lt;$D$4,Q75,IF($C765=$D$4,Q$7,MAX(AVERAGEIFS(Q762:Q764,Q762:Q764,"&gt;0")/(EXP(Q$6*($D765-COUNTIFS(Q$713:Q765,0))/12)),Q$8))))</f>
        <v>3.7219333333333338</v>
      </c>
      <c r="R765" s="132">
        <f>(1-$D$5)*IF($C765&lt;$D$4,R75,MAX(Q765/Q$10,R$8))+($D$5*IF($C765&lt;$D$4,R75,IF($C765=$D$4,R$7,MAX(AVERAGEIFS(R762:R764,R762:R764,"&gt;0")/(EXP(Q$6*($D765-COUNTIFS(R$713:R765,0))/12)),R$8))))</f>
        <v>3.7219333333333338</v>
      </c>
      <c r="S765" s="132">
        <f>(1-$D$5)*IF($C765&lt;$D$4,S75,MAX(AVERAGEIFS(S762:S764,S762:S764,"&gt;0")/(EXP(S$6*(($D765-COUNTIFS(S$713:S765,0))/12))),S$8))+($D$5*IF($C765&lt;$D$4,S75,IF($C765=$D$4,S$7,MAX(AVERAGEIFS(S762:S764,S762:S764,"&gt;0")/(EXP(S$6*($D765-COUNTIFS(S$713:S765,0))/12)),S$8))))</f>
        <v>4.3786800000000001</v>
      </c>
      <c r="T765" s="132">
        <f>(1-$D$5)*IF($C765&lt;$D$4,T75,MAX(S765/S$10,T$8))+($D$5*IF($C765&lt;$D$4,T75,IF($C765=$D$4,T$7,MAX(AVERAGEIFS(T762:T764,T762:T764,"&gt;0")/(EXP(S$6*($D765-COUNTIFS(T$713:T765,0))/12)),T$8))))</f>
        <v>2.1893400000000001</v>
      </c>
      <c r="U765" s="181">
        <f>(1-$D$5)*IF($C765&lt;MAX($D$4,INDEX($C$23:$C$154,2+MATCH(0,$U$23:$U$154,1))),U75,MAX(AVERAGEIFS(U762:U764,U762:U764,"&gt;0")/(EXP(U$6*(($D765-COUNTIFS(U$713:U765,0))/12))),U$8))+($D$5*IF($C765&lt;MAX($D$4,INDEX($C$23:$C$154,2+MATCH(0,$U$23:$U$154,1))),U75,IF($C765=MAX($D$4,INDEX($C$23:$C$154,2+MATCH(0,$U$23:$U$154,1))),U$7,MAX(AVERAGEIFS(U762:U764,U762:U764,"&gt;0")/(EXP(U$6*($D765-COUNTIFS(U$713:U765,0))/12)),U$8))))</f>
        <v>0</v>
      </c>
      <c r="V765" s="181">
        <f>(1-$D$5)*IF($C765&lt;MAX($D$4,INDEX($C$23:$C$154,2+MATCH(0,$V$23:$V$154,1))),V75,MAX(U765/U$10,V$8))+($D$5*IF($C765&lt;MAX($D$4,INDEX($C$23:$C$154,2+MATCH(0,$V$23:$V$154,1))),V75,IF($C765=MAX($D$4,INDEX($C$23:$C$154,2+MATCH(0,$V$23:$V$154,1))),V$7,MAX(AVERAGEIFS(V762:V764,V762:V764,"&gt;0")/(EXP(U$6*($D765-COUNTIFS(V$713:V765,0))/12)),V$8))))</f>
        <v>0</v>
      </c>
      <c r="W765" s="132">
        <f>(1-$D$5)*IF($C765&lt;$D$4,W75,MAX(AVERAGEIFS(W762:W764,W762:W764,"&gt;0")/(EXP(W$6*(($D765-COUNTIFS(W$713:W765,0))/12))),W$8))+($D$5*IF($C765&lt;$D$4,W75,IF($C765=$D$4,W$7,MAX(AVERAGEIFS(W762:W764,W762:W764,"&gt;0")/(EXP(W$6*($D765-COUNTIFS(W$713:W765,0))/12)),W$8))))</f>
        <v>0.94117499999999987</v>
      </c>
      <c r="X765" s="132">
        <f>(1-$D$5)*IF($C765&lt;$D$4,X75,MAX(W765/W$10,X$8))+($D$5*IF($C765&lt;$D$4,X75,IF($C765=$D$4,X$7,MAX(AVERAGEIFS(X762:X764,X762:X764,"&gt;0")/(EXP(W$6*($D765-COUNTIFS(X$713:X765,0))/12)),X$8))))</f>
        <v>0.78431249999999997</v>
      </c>
      <c r="Y765" s="132"/>
      <c r="Z765" s="132"/>
    </row>
    <row r="766" spans="2:26" outlineLevel="1">
      <c r="B766" s="159"/>
      <c r="C766" s="160">
        <f t="shared" si="31"/>
        <v>45809</v>
      </c>
      <c r="D766" s="128">
        <f t="shared" si="32"/>
        <v>54</v>
      </c>
      <c r="G766" s="132">
        <f>(1-$D$5)*IF($C766&lt;$D$4,G76,MAX(AVERAGEIFS(G763:G765,G763:G765,"&gt;0")/(EXP(G$6*(($D766-COUNTIFS(G$713:G766,0))/12))),G$8))+($D$5*IF($C766&lt;$D$4,G76,IF($C766=$D$4,G$7,MAX(AVERAGEIFS(G763:G765,G763:G765,"&gt;0")/(EXP(G$6*($D766-COUNTIFS(G$713:G766,0))/12)),G$8))))</f>
        <v>2.2184249999999999</v>
      </c>
      <c r="H766" s="132">
        <f>(1-$D$5)*IF($C766&lt;$D$4,H76,MAX(G766/G$10,H$8))+($D$5*IF($C766&lt;$D$4,H76,IF($C766=$D$4,H$7,MAX(AVERAGEIFS(H763:H765,H763:H765,"&gt;0")/(EXP(G$6*($D766-COUNTIFS(H$713:H766,0))/12)),H$8))))</f>
        <v>1.47895</v>
      </c>
      <c r="I766" s="132">
        <f>(1-$D$5)*IF($C766&lt;$D$4,I76,MAX(AVERAGEIFS(I763:I765,I763:I765,"&gt;0")/(EXP(I$6*(($D766-COUNTIFS(I$713:I766,0))/12))),I$8))+($D$5*IF($C766&lt;$D$4,I76,IF($C766=$D$4,I$7,MAX(AVERAGEIFS(I763:I765,I763:I765,"&gt;0")/(EXP(I$6*($D766-COUNTIFS(I$713:I766,0))/12)),I$8))))</f>
        <v>4.7799000000000005</v>
      </c>
      <c r="J766" s="132">
        <f>(1-$D$5)*IF($C766&lt;$D$4,J76,MAX(I766/I$10,J$8))+($D$5*IF($C766&lt;$D$4,J76,IF($C766=$D$4,J$7,MAX(AVERAGEIFS(J763:J765,J763:J765,"&gt;0")/(EXP(I$6*($D766-COUNTIFS(J$713:J766,0))/12)),J$8))))</f>
        <v>3.1866000000000003</v>
      </c>
      <c r="K766" s="132">
        <f>(1-$D$5)*IF($C766&lt;$D$4,K76,MAX(AVERAGEIFS(K763:K765,K763:K765,"&gt;0")/(EXP(K$6*(($D766-COUNTIFS(K$713:K766,0))/12))),K$8))+($D$5*IF($C766&lt;$D$4,K76,IF($C766=$D$4,K$7,MAX(AVERAGEIFS(K763:K765,K763:K765,"&gt;0")/(EXP(K$6*($D766-COUNTIFS(K$713:K766,0))/12)),K$8))))</f>
        <v>13.691000000000003</v>
      </c>
      <c r="L766" s="132">
        <f>(1-$D$5)*IF($C766&lt;$D$4,L76,MAX(K766/K$10,L$8))+($D$5*IF($C766&lt;$D$4,L76,IF($C766=$D$4,L$7,MAX(AVERAGEIFS(L763:L765,L763:L765,"&gt;0")/(EXP(K$6*($D766-COUNTIFS(L$713:L766,0))/12)),L$8))))</f>
        <v>6.8455000000000013</v>
      </c>
      <c r="M766" s="181">
        <f>(1-$D$5)*IF($C766&lt;MAX($D$4,INDEX($C$23:$C$154,2+MATCH(0,$M$23:$M$154,1))),M76,MAX(AVERAGEIFS(M763:M765,M763:M765,"&gt;0")/(EXP(M$6*(($D766-COUNTIFS(M$713:M766,0))/12))),M$8))+($D$5*IF($C766&lt;MAX($D$4,INDEX($C$23:$C$154,2+MATCH(0,$M$23:$M$154,1))),M76,IF($C766=MAX($D$4,INDEX($C$23:$C$154,2+MATCH(0,$M$23:$M$154,1))),M$7,MAX(AVERAGEIFS(M763:M765,M763:M765,"&gt;0")/(EXP(M$6*($D766-COUNTIFS(M$713:M766,0))/12)),M$8))))</f>
        <v>0</v>
      </c>
      <c r="N766" s="181">
        <f>(1-$D$5)*IF($C766&lt;MAX($D$4,INDEX($C$23:$C$154,2+MATCH(0,$N$23:$N$154,1))),N76,MAX(M766/M$10,N$8))+($D$5*IF($C766&lt;MAX($D$4,INDEX($C$23:$C$154,2+MATCH(0,$N$23:$N$154,1))),N76,IF($C766=MAX($D$4,INDEX($C$23:$C$154,2+MATCH(0,$N$23:$N$154,1))),N$7,MAX(AVERAGEIFS(N763:N765,N763:N765,"&gt;0")/(EXP(M$6*($D766-COUNTIFS(N$713:N766,0))/12)),N$8))))</f>
        <v>0</v>
      </c>
      <c r="O766" s="181">
        <f>(1-$D$5)*IF($C766&lt;MAX($D$4,INDEX($C$23:$C$154,2+MATCH(0,$O$23:$O$154,1))),O76,MAX(AVERAGEIFS(O763:O765,O763:O765,"&gt;0")/(EXP(O$6*(($D766-COUNTIFS(O$713:O766,0))/12))),O$8))+($D$5*IF($C766&lt;MAX($D$4,INDEX($C$23:$C$154,2+MATCH(0,$O$23:$O$154,1))),O76,IF($C766=MAX($D$4,INDEX($C$23:$C$154,2+MATCH(0,$O$23:$O$154,1))),O$7,MAX(AVERAGEIFS(O763:O765,O763:O765,"&gt;0")/(EXP(O$6*($D766-COUNTIFS(O$713:O766,0))/12)),O$8))))</f>
        <v>0</v>
      </c>
      <c r="P766" s="181">
        <f>(1-$D$5)*IF($C766&lt;MAX($D$4,INDEX($C$23:$C$154,2+MATCH(0,$P$23:$P$154,1))),P76,MAX(O766/O$10,P$8))+($D$5*IF($C766&lt;MAX($D$4,INDEX($C$23:$C$154,2+MATCH(0,$P$23:$P$154,1))),P76,IF($C766=MAX($D$4,INDEX($C$23:$C$154,2+MATCH(0,$P$23:$P$154,1))),P$7,MAX(AVERAGEIFS(P763:P765,P763:P765,"&gt;0")/(EXP(O$6*($D766-COUNTIFS(P$713:P766,0))/12)),P$8))))</f>
        <v>0</v>
      </c>
      <c r="Q766" s="132">
        <f>(1-$D$5)*IF($C766&lt;$D$4,Q76,MAX(AVERAGEIFS(Q763:Q765,Q763:Q765,"&gt;0")/(EXP(Q$6*(($D766-COUNTIFS(Q$713:Q766,0))/12))),Q$8))+($D$5*IF($C766&lt;$D$4,Q76,IF($C766=$D$4,Q$7,MAX(AVERAGEIFS(Q763:Q765,Q763:Q765,"&gt;0")/(EXP(Q$6*($D766-COUNTIFS(Q$713:Q766,0))/12)),Q$8))))</f>
        <v>3.5682666666666663</v>
      </c>
      <c r="R766" s="132">
        <f>(1-$D$5)*IF($C766&lt;$D$4,R76,MAX(Q766/Q$10,R$8))+($D$5*IF($C766&lt;$D$4,R76,IF($C766=$D$4,R$7,MAX(AVERAGEIFS(R763:R765,R763:R765,"&gt;0")/(EXP(Q$6*($D766-COUNTIFS(R$713:R766,0))/12)),R$8))))</f>
        <v>3.5682666666666663</v>
      </c>
      <c r="S766" s="132">
        <f>(1-$D$5)*IF($C766&lt;$D$4,S76,MAX(AVERAGEIFS(S763:S765,S763:S765,"&gt;0")/(EXP(S$6*(($D766-COUNTIFS(S$713:S766,0))/12))),S$8))+($D$5*IF($C766&lt;$D$4,S76,IF($C766=$D$4,S$7,MAX(AVERAGEIFS(S763:S765,S763:S765,"&gt;0")/(EXP(S$6*($D766-COUNTIFS(S$713:S766,0))/12)),S$8))))</f>
        <v>4.3019100000000003</v>
      </c>
      <c r="T766" s="132">
        <f>(1-$D$5)*IF($C766&lt;$D$4,T76,MAX(S766/S$10,T$8))+($D$5*IF($C766&lt;$D$4,T76,IF($C766=$D$4,T$7,MAX(AVERAGEIFS(T763:T765,T763:T765,"&gt;0")/(EXP(S$6*($D766-COUNTIFS(T$713:T766,0))/12)),T$8))))</f>
        <v>2.1509550000000002</v>
      </c>
      <c r="U766" s="181">
        <f>(1-$D$5)*IF($C766&lt;MAX($D$4,INDEX($C$23:$C$154,2+MATCH(0,$U$23:$U$154,1))),U76,MAX(AVERAGEIFS(U763:U765,U763:U765,"&gt;0")/(EXP(U$6*(($D766-COUNTIFS(U$713:U766,0))/12))),U$8))+($D$5*IF($C766&lt;MAX($D$4,INDEX($C$23:$C$154,2+MATCH(0,$U$23:$U$154,1))),U76,IF($C766=MAX($D$4,INDEX($C$23:$C$154,2+MATCH(0,$U$23:$U$154,1))),U$7,MAX(AVERAGEIFS(U763:U765,U763:U765,"&gt;0")/(EXP(U$6*($D766-COUNTIFS(U$713:U766,0))/12)),U$8))))</f>
        <v>0</v>
      </c>
      <c r="V766" s="181">
        <f>(1-$D$5)*IF($C766&lt;MAX($D$4,INDEX($C$23:$C$154,2+MATCH(0,$V$23:$V$154,1))),V76,MAX(U766/U$10,V$8))+($D$5*IF($C766&lt;MAX($D$4,INDEX($C$23:$C$154,2+MATCH(0,$V$23:$V$154,1))),V76,IF($C766=MAX($D$4,INDEX($C$23:$C$154,2+MATCH(0,$V$23:$V$154,1))),V$7,MAX(AVERAGEIFS(V763:V765,V763:V765,"&gt;0")/(EXP(U$6*($D766-COUNTIFS(V$713:V766,0))/12)),V$8))))</f>
        <v>0</v>
      </c>
      <c r="W766" s="132">
        <f>(1-$D$5)*IF($C766&lt;$D$4,W76,MAX(AVERAGEIFS(W763:W765,W763:W765,"&gt;0")/(EXP(W$6*(($D766-COUNTIFS(W$713:W766,0))/12))),W$8))+($D$5*IF($C766&lt;$D$4,W76,IF($C766=$D$4,W$7,MAX(AVERAGEIFS(W763:W765,W763:W765,"&gt;0")/(EXP(W$6*($D766-COUNTIFS(W$713:W766,0))/12)),W$8))))</f>
        <v>0.97953749999999973</v>
      </c>
      <c r="X766" s="132">
        <f>(1-$D$5)*IF($C766&lt;$D$4,X76,MAX(W766/W$10,X$8))+($D$5*IF($C766&lt;$D$4,X76,IF($C766=$D$4,X$7,MAX(AVERAGEIFS(X763:X765,X763:X765,"&gt;0")/(EXP(W$6*($D766-COUNTIFS(X$713:X766,0))/12)),X$8))))</f>
        <v>0.81628124999999985</v>
      </c>
      <c r="Y766" s="132"/>
      <c r="Z766" s="132"/>
    </row>
    <row r="767" spans="2:26" outlineLevel="1">
      <c r="B767" s="159"/>
      <c r="C767" s="160">
        <f t="shared" si="31"/>
        <v>45839</v>
      </c>
      <c r="D767" s="128">
        <f t="shared" si="32"/>
        <v>55</v>
      </c>
      <c r="G767" s="132">
        <f ca="1">(1-$D$5)*IF($C767&lt;$D$4,G77,MAX(AVERAGEIFS(G764:G766,G764:G766,"&gt;0")/(EXP(G$6*(($D767-COUNTIFS(G$713:G767,0))/12))),G$8))+($D$5*IF($C767&lt;$D$4,G77,IF($C767=$D$4,G$7,MAX(AVERAGEIFS(G764:G766,G764:G766,"&gt;0")/(EXP(G$6*($D767-COUNTIFS(G$713:G767,0))/12)),G$8))))</f>
        <v>1.8693976040264038</v>
      </c>
      <c r="H767" s="132">
        <f ca="1">(1-$D$5)*IF($C767&lt;$D$4,H77,MAX(G767/G$10,H$8))+($D$5*IF($C767&lt;$D$4,H77,IF($C767=$D$4,H$7,MAX(AVERAGEIFS(H764:H766,H764:H766,"&gt;0")/(EXP(G$6*($D767-COUNTIFS(H$713:H767,0))/12)),H$8))))</f>
        <v>1.4379981569433875</v>
      </c>
      <c r="I767" s="132">
        <f ca="1">(1-$D$5)*IF($C767&lt;$D$4,I77,MAX(AVERAGEIFS(I764:I766,I764:I766,"&gt;0")/(EXP(I$6*(($D767-COUNTIFS(I$713:I767,0))/12))),I$8))+($D$5*IF($C767&lt;$D$4,I77,IF($C767=$D$4,I$7,MAX(AVERAGEIFS(I764:I766,I764:I766,"&gt;0")/(EXP(I$6*($D767-COUNTIFS(I$713:I767,0))/12)),I$8))))</f>
        <v>4.4435461487465959</v>
      </c>
      <c r="J767" s="132">
        <f ca="1">(1-$D$5)*IF($C767&lt;$D$4,J77,MAX(I767/I$10,J$8))+($D$5*IF($C767&lt;$D$4,J77,IF($C767=$D$4,J$7,MAX(AVERAGEIFS(J764:J766,J764:J766,"&gt;0")/(EXP(I$6*($D767-COUNTIFS(J$713:J767,0))/12)),J$8))))</f>
        <v>3.4181124221127659</v>
      </c>
      <c r="K767" s="132">
        <f ca="1">(1-$D$5)*IF($C767&lt;$D$4,K77,MAX(AVERAGEIFS(K764:K766,K764:K766,"&gt;0")/(EXP(K$6*(($D767-COUNTIFS(K$713:K767,0))/12))),K$8))+($D$5*IF($C767&lt;$D$4,K77,IF($C767=$D$4,K$7,MAX(AVERAGEIFS(K764:K766,K764:K766,"&gt;0")/(EXP(K$6*($D767-COUNTIFS(K$713:K767,0))/12)),K$8))))</f>
        <v>13.368754380701668</v>
      </c>
      <c r="L767" s="132">
        <f ca="1">(1-$D$5)*IF($C767&lt;$D$4,L77,MAX(K767/K$10,L$8))+($D$5*IF($C767&lt;$D$4,L77,IF($C767=$D$4,L$7,MAX(AVERAGEIFS(L764:L766,L764:L766,"&gt;0")/(EXP(K$6*($D767-COUNTIFS(L$713:L767,0))/12)),L$8))))</f>
        <v>6.6843771903508342</v>
      </c>
      <c r="M767" s="181">
        <f>(1-$D$5)*IF($C767&lt;MAX($D$4,INDEX($C$23:$C$154,2+MATCH(0,$M$23:$M$154,1))),M77,MAX(AVERAGEIFS(M764:M766,M764:M766,"&gt;0")/(EXP(M$6*(($D767-COUNTIFS(M$713:M767,0))/12))),M$8))+($D$5*IF($C767&lt;MAX($D$4,INDEX($C$23:$C$154,2+MATCH(0,$M$23:$M$154,1))),M77,IF($C767=MAX($D$4,INDEX($C$23:$C$154,2+MATCH(0,$M$23:$M$154,1))),M$7,MAX(AVERAGEIFS(M764:M766,M764:M766,"&gt;0")/(EXP(M$6*($D767-COUNTIFS(M$713:M767,0))/12)),M$8))))</f>
        <v>0</v>
      </c>
      <c r="N767" s="181">
        <f>(1-$D$5)*IF($C767&lt;MAX($D$4,INDEX($C$23:$C$154,2+MATCH(0,$N$23:$N$154,1))),N77,MAX(M767/M$10,N$8))+($D$5*IF($C767&lt;MAX($D$4,INDEX($C$23:$C$154,2+MATCH(0,$N$23:$N$154,1))),N77,IF($C767=MAX($D$4,INDEX($C$23:$C$154,2+MATCH(0,$N$23:$N$154,1))),N$7,MAX(AVERAGEIFS(N764:N766,N764:N766,"&gt;0")/(EXP(M$6*($D767-COUNTIFS(N$713:N767,0))/12)),N$8))))</f>
        <v>0</v>
      </c>
      <c r="O767" s="181">
        <f>(1-$D$5)*IF($C767&lt;MAX($D$4,INDEX($C$23:$C$154,2+MATCH(0,$O$23:$O$154,1))),O77,MAX(AVERAGEIFS(O764:O766,O764:O766,"&gt;0")/(EXP(O$6*(($D767-COUNTIFS(O$713:O767,0))/12))),O$8))+($D$5*IF($C767&lt;MAX($D$4,INDEX($C$23:$C$154,2+MATCH(0,$O$23:$O$154,1))),O77,IF($C767=MAX($D$4,INDEX($C$23:$C$154,2+MATCH(0,$O$23:$O$154,1))),O$7,MAX(AVERAGEIFS(O764:O766,O764:O766,"&gt;0")/(EXP(O$6*($D767-COUNTIFS(O$713:O767,0))/12)),O$8))))</f>
        <v>0</v>
      </c>
      <c r="P767" s="181">
        <f>(1-$D$5)*IF($C767&lt;MAX($D$4,INDEX($C$23:$C$154,2+MATCH(0,$P$23:$P$154,1))),P77,MAX(O767/O$10,P$8))+($D$5*IF($C767&lt;MAX($D$4,INDEX($C$23:$C$154,2+MATCH(0,$P$23:$P$154,1))),P77,IF($C767=MAX($D$4,INDEX($C$23:$C$154,2+MATCH(0,$P$23:$P$154,1))),P$7,MAX(AVERAGEIFS(P764:P766,P764:P766,"&gt;0")/(EXP(O$6*($D767-COUNTIFS(P$713:P767,0))/12)),P$8))))</f>
        <v>0</v>
      </c>
      <c r="Q767" s="132">
        <f ca="1">(1-$D$5)*IF($C767&lt;$D$4,Q77,MAX(AVERAGEIFS(Q764:Q766,Q764:Q766,"&gt;0")/(EXP(Q$6*(($D767-COUNTIFS(Q$713:Q767,0))/12))),Q$8))+($D$5*IF($C767&lt;$D$4,Q77,IF($C767=$D$4,Q$7,MAX(AVERAGEIFS(Q764:Q766,Q764:Q766,"&gt;0")/(EXP(Q$6*($D767-COUNTIFS(Q$713:Q767,0))/12)),Q$8))))</f>
        <v>3.6199265473552971</v>
      </c>
      <c r="R767" s="132">
        <f ca="1">(1-$D$5)*IF($C767&lt;$D$4,R77,MAX(Q767/Q$10,R$8))+($D$5*IF($C767&lt;$D$4,R77,IF($C767=$D$4,R$7,MAX(AVERAGEIFS(R764:R766,R764:R766,"&gt;0")/(EXP(Q$6*($D767-COUNTIFS(R$713:R767,0))/12)),R$8))))</f>
        <v>3.6199265473552971</v>
      </c>
      <c r="S767" s="132">
        <f ca="1">(1-$D$5)*IF($C767&lt;$D$4,S77,MAX(AVERAGEIFS(S764:S766,S764:S766,"&gt;0")/(EXP(S$6*(($D767-COUNTIFS(S$713:S767,0))/12))),S$8))+($D$5*IF($C767&lt;$D$4,S77,IF($C767=$D$4,S$7,MAX(AVERAGEIFS(S764:S766,S764:S766,"&gt;0")/(EXP(S$6*($D767-COUNTIFS(S$713:S767,0))/12)),S$8))))</f>
        <v>3.7978136940701384</v>
      </c>
      <c r="T767" s="132">
        <f ca="1">(1-$D$5)*IF($C767&lt;$D$4,T77,MAX(S767/S$10,T$8))+($D$5*IF($C767&lt;$D$4,T77,IF($C767=$D$4,T$7,MAX(AVERAGEIFS(T764:T766,T764:T766,"&gt;0")/(EXP(S$6*($D767-COUNTIFS(T$713:T767,0))/12)),T$8))))</f>
        <v>2.9213951492847219</v>
      </c>
      <c r="U767" s="181">
        <f>(1-$D$5)*IF($C767&lt;MAX($D$4,INDEX($C$23:$C$154,2+MATCH(0,$U$23:$U$154,1))),U77,MAX(AVERAGEIFS(U764:U766,U764:U766,"&gt;0")/(EXP(U$6*(($D767-COUNTIFS(U$713:U767,0))/12))),U$8))+($D$5*IF($C767&lt;MAX($D$4,INDEX($C$23:$C$154,2+MATCH(0,$U$23:$U$154,1))),U77,IF($C767=MAX($D$4,INDEX($C$23:$C$154,2+MATCH(0,$U$23:$U$154,1))),U$7,MAX(AVERAGEIFS(U764:U766,U764:U766,"&gt;0")/(EXP(U$6*($D767-COUNTIFS(U$713:U767,0))/12)),U$8))))</f>
        <v>0</v>
      </c>
      <c r="V767" s="181">
        <f>(1-$D$5)*IF($C767&lt;MAX($D$4,INDEX($C$23:$C$154,2+MATCH(0,$V$23:$V$154,1))),V77,MAX(U767/U$10,V$8))+($D$5*IF($C767&lt;MAX($D$4,INDEX($C$23:$C$154,2+MATCH(0,$V$23:$V$154,1))),V77,IF($C767=MAX($D$4,INDEX($C$23:$C$154,2+MATCH(0,$V$23:$V$154,1))),V$7,MAX(AVERAGEIFS(V764:V766,V764:V766,"&gt;0")/(EXP(U$6*($D767-COUNTIFS(V$713:V767,0))/12)),V$8))))</f>
        <v>0</v>
      </c>
      <c r="W767" s="132">
        <f ca="1">(1-$D$5)*IF($C767&lt;$D$4,W77,MAX(AVERAGEIFS(W764:W766,W764:W766,"&gt;0")/(EXP(W$6*(($D767-COUNTIFS(W$713:W767,0))/12))),W$8))+($D$5*IF($C767&lt;$D$4,W77,IF($C767=$D$4,W$7,MAX(AVERAGEIFS(W764:W766,W764:W766,"&gt;0")/(EXP(W$6*($D767-COUNTIFS(W$713:W767,0))/12)),W$8))))</f>
        <v>0.87948166308356224</v>
      </c>
      <c r="X767" s="132">
        <f ca="1">(1-$D$5)*IF($C767&lt;$D$4,X77,MAX(W767/W$10,X$8))+($D$5*IF($C767&lt;$D$4,X77,IF($C767=$D$4,X$7,MAX(AVERAGEIFS(X764:X766,X764:X766,"&gt;0")/(EXP(W$6*($D767-COUNTIFS(X$713:X767,0))/12)),X$8))))</f>
        <v>0.67652435621812479</v>
      </c>
      <c r="Y767" s="132"/>
      <c r="Z767" s="132"/>
    </row>
    <row r="768" spans="2:26" outlineLevel="1">
      <c r="B768" s="159"/>
      <c r="C768" s="160">
        <f t="shared" si="31"/>
        <v>45870</v>
      </c>
      <c r="D768" s="128">
        <f t="shared" si="32"/>
        <v>56</v>
      </c>
      <c r="G768" s="132">
        <f ca="1">(1-$D$5)*IF($C768&lt;$D$4,G78,MAX(AVERAGEIFS(G765:G767,G765:G767,"&gt;0")/(EXP(G$6*(($D768-COUNTIFS(G$713:G768,0))/12))),G$8))+($D$5*IF($C768&lt;$D$4,G78,IF($C768=$D$4,G$7,MAX(AVERAGEIFS(G765:G767,G765:G767,"&gt;0")/(EXP(G$6*($D768-COUNTIFS(G$713:G768,0))/12)),G$8))))</f>
        <v>1.8345045647148439</v>
      </c>
      <c r="H768" s="132">
        <f ca="1">(1-$D$5)*IF($C768&lt;$D$4,H78,MAX(G768/G$10,H$8))+($D$5*IF($C768&lt;$D$4,H78,IF($C768=$D$4,H$7,MAX(AVERAGEIFS(H765:H767,H765:H767,"&gt;0")/(EXP(G$6*($D768-COUNTIFS(H$713:H768,0))/12)),H$8))))</f>
        <v>1.4111573574729568</v>
      </c>
      <c r="I768" s="132">
        <f ca="1">(1-$D$5)*IF($C768&lt;$D$4,I78,MAX(AVERAGEIFS(I765:I767,I765:I767,"&gt;0")/(EXP(I$6*(($D768-COUNTIFS(I$713:I768,0))/12))),I$8))+($D$5*IF($C768&lt;$D$4,I78,IF($C768=$D$4,I$7,MAX(AVERAGEIFS(I765:I767,I765:I767,"&gt;0")/(EXP(I$6*($D768-COUNTIFS(I$713:I768,0))/12)),I$8))))</f>
        <v>4.5726379942378763</v>
      </c>
      <c r="J768" s="132">
        <f ca="1">(1-$D$5)*IF($C768&lt;$D$4,J78,MAX(I768/I$10,J$8))+($D$5*IF($C768&lt;$D$4,J78,IF($C768=$D$4,J$7,MAX(AVERAGEIFS(J765:J767,J765:J767,"&gt;0")/(EXP(I$6*($D768-COUNTIFS(J$713:J768,0))/12)),J$8))))</f>
        <v>3.5174138417214431</v>
      </c>
      <c r="K768" s="132">
        <f ca="1">(1-$D$5)*IF($C768&lt;$D$4,K78,MAX(AVERAGEIFS(K765:K767,K765:K767,"&gt;0")/(EXP(K$6*(($D768-COUNTIFS(K$713:K768,0))/12))),K$8))+($D$5*IF($C768&lt;$D$4,K78,IF($C768=$D$4,K$7,MAX(AVERAGEIFS(K765:K767,K765:K767,"&gt;0")/(EXP(K$6*($D768-COUNTIFS(K$713:K768,0))/12)),K$8))))</f>
        <v>13.142979005708396</v>
      </c>
      <c r="L768" s="132">
        <f ca="1">(1-$D$5)*IF($C768&lt;$D$4,L78,MAX(K768/K$10,L$8))+($D$5*IF($C768&lt;$D$4,L78,IF($C768=$D$4,L$7,MAX(AVERAGEIFS(L765:L767,L765:L767,"&gt;0")/(EXP(K$6*($D768-COUNTIFS(L$713:L768,0))/12)),L$8))))</f>
        <v>6.571489502854198</v>
      </c>
      <c r="M768" s="181">
        <f>(1-$D$5)*IF($C768&lt;MAX($D$4,INDEX($C$23:$C$154,2+MATCH(0,$M$23:$M$154,1))),M78,MAX(AVERAGEIFS(M765:M767,M765:M767,"&gt;0")/(EXP(M$6*(($D768-COUNTIFS(M$713:M768,0))/12))),M$8))+($D$5*IF($C768&lt;MAX($D$4,INDEX($C$23:$C$154,2+MATCH(0,$M$23:$M$154,1))),M78,IF($C768=MAX($D$4,INDEX($C$23:$C$154,2+MATCH(0,$M$23:$M$154,1))),M$7,MAX(AVERAGEIFS(M765:M767,M765:M767,"&gt;0")/(EXP(M$6*($D768-COUNTIFS(M$713:M768,0))/12)),M$8))))</f>
        <v>0</v>
      </c>
      <c r="N768" s="181">
        <f>(1-$D$5)*IF($C768&lt;MAX($D$4,INDEX($C$23:$C$154,2+MATCH(0,$N$23:$N$154,1))),N78,MAX(M768/M$10,N$8))+($D$5*IF($C768&lt;MAX($D$4,INDEX($C$23:$C$154,2+MATCH(0,$N$23:$N$154,1))),N78,IF($C768=MAX($D$4,INDEX($C$23:$C$154,2+MATCH(0,$N$23:$N$154,1))),N$7,MAX(AVERAGEIFS(N765:N767,N765:N767,"&gt;0")/(EXP(M$6*($D768-COUNTIFS(N$713:N768,0))/12)),N$8))))</f>
        <v>0</v>
      </c>
      <c r="O768" s="181">
        <f>(1-$D$5)*IF($C768&lt;MAX($D$4,INDEX($C$23:$C$154,2+MATCH(0,$O$23:$O$154,1))),O78,MAX(AVERAGEIFS(O765:O767,O765:O767,"&gt;0")/(EXP(O$6*(($D768-COUNTIFS(O$713:O768,0))/12))),O$8))+($D$5*IF($C768&lt;MAX($D$4,INDEX($C$23:$C$154,2+MATCH(0,$O$23:$O$154,1))),O78,IF($C768=MAX($D$4,INDEX($C$23:$C$154,2+MATCH(0,$O$23:$O$154,1))),O$7,MAX(AVERAGEIFS(O765:O767,O765:O767,"&gt;0")/(EXP(O$6*($D768-COUNTIFS(O$713:O768,0))/12)),O$8))))</f>
        <v>0</v>
      </c>
      <c r="P768" s="181">
        <f>(1-$D$5)*IF($C768&lt;MAX($D$4,INDEX($C$23:$C$154,2+MATCH(0,$P$23:$P$154,1))),P78,MAX(O768/O$10,P$8))+($D$5*IF($C768&lt;MAX($D$4,INDEX($C$23:$C$154,2+MATCH(0,$P$23:$P$154,1))),P78,IF($C768=MAX($D$4,INDEX($C$23:$C$154,2+MATCH(0,$P$23:$P$154,1))),P$7,MAX(AVERAGEIFS(P765:P767,P765:P767,"&gt;0")/(EXP(O$6*($D768-COUNTIFS(P$713:P768,0))/12)),P$8))))</f>
        <v>0</v>
      </c>
      <c r="Q768" s="132">
        <f ca="1">(1-$D$5)*IF($C768&lt;$D$4,Q78,MAX(AVERAGEIFS(Q765:Q767,Q765:Q767,"&gt;0")/(EXP(Q$6*(($D768-COUNTIFS(Q$713:Q768,0))/12))),Q$8))+($D$5*IF($C768&lt;$D$4,Q78,IF($C768=$D$4,Q$7,MAX(AVERAGEIFS(Q765:Q767,Q765:Q767,"&gt;0")/(EXP(Q$6*($D768-COUNTIFS(Q$713:Q768,0))/12)),Q$8))))</f>
        <v>3.4593444656235803</v>
      </c>
      <c r="R768" s="132">
        <f ca="1">(1-$D$5)*IF($C768&lt;$D$4,R78,MAX(Q768/Q$10,R$8))+($D$5*IF($C768&lt;$D$4,R78,IF($C768=$D$4,R$7,MAX(AVERAGEIFS(R765:R767,R765:R767,"&gt;0")/(EXP(Q$6*($D768-COUNTIFS(R$713:R768,0))/12)),R$8))))</f>
        <v>3.4593444656235803</v>
      </c>
      <c r="S768" s="132">
        <f ca="1">(1-$D$5)*IF($C768&lt;$D$4,S78,MAX(AVERAGEIFS(S765:S767,S765:S767,"&gt;0")/(EXP(S$6*(($D768-COUNTIFS(S$713:S768,0))/12))),S$8))+($D$5*IF($C768&lt;$D$4,S78,IF($C768=$D$4,S$7,MAX(AVERAGEIFS(S765:S767,S765:S767,"&gt;0")/(EXP(S$6*($D768-COUNTIFS(S$713:S768,0))/12)),S$8))))</f>
        <v>3.8396728089358416</v>
      </c>
      <c r="T768" s="132">
        <f ca="1">(1-$D$5)*IF($C768&lt;$D$4,T78,MAX(S768/S$10,T$8))+($D$5*IF($C768&lt;$D$4,T78,IF($C768=$D$4,T$7,MAX(AVERAGEIFS(T765:T767,T765:T767,"&gt;0")/(EXP(S$6*($D768-COUNTIFS(T$713:T768,0))/12)),T$8))))</f>
        <v>2.9535944684121858</v>
      </c>
      <c r="U768" s="181">
        <f>(1-$D$5)*IF($C768&lt;MAX($D$4,INDEX($C$23:$C$154,2+MATCH(0,$U$23:$U$154,1))),U78,MAX(AVERAGEIFS(U765:U767,U765:U767,"&gt;0")/(EXP(U$6*(($D768-COUNTIFS(U$713:U768,0))/12))),U$8))+($D$5*IF($C768&lt;MAX($D$4,INDEX($C$23:$C$154,2+MATCH(0,$U$23:$U$154,1))),U78,IF($C768=MAX($D$4,INDEX($C$23:$C$154,2+MATCH(0,$U$23:$U$154,1))),U$7,MAX(AVERAGEIFS(U765:U767,U765:U767,"&gt;0")/(EXP(U$6*($D768-COUNTIFS(U$713:U768,0))/12)),U$8))))</f>
        <v>0</v>
      </c>
      <c r="V768" s="181">
        <f>(1-$D$5)*IF($C768&lt;MAX($D$4,INDEX($C$23:$C$154,2+MATCH(0,$V$23:$V$154,1))),V78,MAX(U768/U$10,V$8))+($D$5*IF($C768&lt;MAX($D$4,INDEX($C$23:$C$154,2+MATCH(0,$V$23:$V$154,1))),V78,IF($C768=MAX($D$4,INDEX($C$23:$C$154,2+MATCH(0,$V$23:$V$154,1))),V$7,MAX(AVERAGEIFS(V765:V767,V765:V767,"&gt;0")/(EXP(U$6*($D768-COUNTIFS(V$713:V768,0))/12)),V$8))))</f>
        <v>0</v>
      </c>
      <c r="W768" s="132">
        <f ca="1">(1-$D$5)*IF($C768&lt;$D$4,W78,MAX(AVERAGEIFS(W765:W767,W765:W767,"&gt;0")/(EXP(W$6*(($D768-COUNTIFS(W$713:W768,0))/12))),W$8))+($D$5*IF($C768&lt;$D$4,W78,IF($C768=$D$4,W$7,MAX(AVERAGEIFS(W765:W767,W765:W767,"&gt;0")/(EXP(W$6*($D768-COUNTIFS(W$713:W768,0))/12)),W$8))))</f>
        <v>0.85876766654088776</v>
      </c>
      <c r="X768" s="132">
        <f ca="1">(1-$D$5)*IF($C768&lt;$D$4,X78,MAX(W768/W$10,X$8))+($D$5*IF($C768&lt;$D$4,X78,IF($C768=$D$4,X$7,MAX(AVERAGEIFS(X765:X767,X765:X767,"&gt;0")/(EXP(W$6*($D768-COUNTIFS(X$713:X768,0))/12)),X$8))))</f>
        <v>0.66059051272375979</v>
      </c>
      <c r="Y768" s="132"/>
      <c r="Z768" s="132"/>
    </row>
    <row r="769" spans="2:26" outlineLevel="1">
      <c r="B769" s="159"/>
      <c r="C769" s="160">
        <f t="shared" si="31"/>
        <v>45901</v>
      </c>
      <c r="D769" s="128">
        <f t="shared" si="32"/>
        <v>57</v>
      </c>
      <c r="G769" s="132">
        <f ca="1">(1-$D$5)*IF($C769&lt;$D$4,G79,MAX(AVERAGEIFS(G766:G768,G766:G768,"&gt;0")/(EXP(G$6*(($D769-COUNTIFS(G$713:G769,0))/12))),G$8))+($D$5*IF($C769&lt;$D$4,G79,IF($C769=$D$4,G$7,MAX(AVERAGEIFS(G766:G768,G766:G768,"&gt;0")/(EXP(G$6*($D769-COUNTIFS(G$713:G769,0))/12)),G$8))))</f>
        <v>1.7119228043930987</v>
      </c>
      <c r="H769" s="132">
        <f ca="1">(1-$D$5)*IF($C769&lt;$D$4,H79,MAX(G769/G$10,H$8))+($D$5*IF($C769&lt;$D$4,H79,IF($C769=$D$4,H$7,MAX(AVERAGEIFS(H766:H768,H766:H768,"&gt;0")/(EXP(G$6*($D769-COUNTIFS(H$713:H769,0))/12)),H$8))))</f>
        <v>1.316863695686999</v>
      </c>
      <c r="I769" s="132">
        <f ca="1">(1-$D$5)*IF($C769&lt;$D$4,I79,MAX(AVERAGEIFS(I766:I768,I766:I768,"&gt;0")/(EXP(I$6*(($D769-COUNTIFS(I$713:I769,0))/12))),I$8))+($D$5*IF($C769&lt;$D$4,I79,IF($C769=$D$4,I$7,MAX(AVERAGEIFS(I766:I768,I766:I768,"&gt;0")/(EXP(I$6*($D769-COUNTIFS(I$713:I769,0))/12)),I$8))))</f>
        <v>4.4739536603622527</v>
      </c>
      <c r="J769" s="132">
        <f ca="1">(1-$D$5)*IF($C769&lt;$D$4,J79,MAX(I769/I$10,J$8))+($D$5*IF($C769&lt;$D$4,J79,IF($C769=$D$4,J$7,MAX(AVERAGEIFS(J766:J768,J766:J768,"&gt;0")/(EXP(I$6*($D769-COUNTIFS(J$713:J769,0))/12)),J$8))))</f>
        <v>3.4415028156632714</v>
      </c>
      <c r="K769" s="132">
        <f ca="1">(1-$D$5)*IF($C769&lt;$D$4,K79,MAX(AVERAGEIFS(K766:K768,K766:K768,"&gt;0")/(EXP(K$6*(($D769-COUNTIFS(K$713:K769,0))/12))),K$8))+($D$5*IF($C769&lt;$D$4,K79,IF($C769=$D$4,K$7,MAX(AVERAGEIFS(K766:K768,K766:K768,"&gt;0")/(EXP(K$6*($D769-COUNTIFS(K$713:K769,0))/12)),K$8))))</f>
        <v>13.10275743570543</v>
      </c>
      <c r="L769" s="132">
        <f ca="1">(1-$D$5)*IF($C769&lt;$D$4,L79,MAX(K769/K$10,L$8))+($D$5*IF($C769&lt;$D$4,L79,IF($C769=$D$4,L$7,MAX(AVERAGEIFS(L766:L768,L766:L768,"&gt;0")/(EXP(K$6*($D769-COUNTIFS(L$713:L769,0))/12)),L$8))))</f>
        <v>6.5513787178527148</v>
      </c>
      <c r="M769" s="181">
        <f>(1-$D$5)*IF($C769&lt;MAX($D$4,INDEX($C$23:$C$154,2+MATCH(0,$M$23:$M$154,1))),M79,MAX(AVERAGEIFS(M766:M768,M766:M768,"&gt;0")/(EXP(M$6*(($D769-COUNTIFS(M$713:M769,0))/12))),M$8))+($D$5*IF($C769&lt;MAX($D$4,INDEX($C$23:$C$154,2+MATCH(0,$M$23:$M$154,1))),M79,IF($C769=MAX($D$4,INDEX($C$23:$C$154,2+MATCH(0,$M$23:$M$154,1))),M$7,MAX(AVERAGEIFS(M766:M768,M766:M768,"&gt;0")/(EXP(M$6*($D769-COUNTIFS(M$713:M769,0))/12)),M$8))))</f>
        <v>0</v>
      </c>
      <c r="N769" s="181">
        <f>(1-$D$5)*IF($C769&lt;MAX($D$4,INDEX($C$23:$C$154,2+MATCH(0,$N$23:$N$154,1))),N79,MAX(M769/M$10,N$8))+($D$5*IF($C769&lt;MAX($D$4,INDEX($C$23:$C$154,2+MATCH(0,$N$23:$N$154,1))),N79,IF($C769=MAX($D$4,INDEX($C$23:$C$154,2+MATCH(0,$N$23:$N$154,1))),N$7,MAX(AVERAGEIFS(N766:N768,N766:N768,"&gt;0")/(EXP(M$6*($D769-COUNTIFS(N$713:N769,0))/12)),N$8))))</f>
        <v>0</v>
      </c>
      <c r="O769" s="181">
        <f>(1-$D$5)*IF($C769&lt;MAX($D$4,INDEX($C$23:$C$154,2+MATCH(0,$O$23:$O$154,1))),O79,MAX(AVERAGEIFS(O766:O768,O766:O768,"&gt;0")/(EXP(O$6*(($D769-COUNTIFS(O$713:O769,0))/12))),O$8))+($D$5*IF($C769&lt;MAX($D$4,INDEX($C$23:$C$154,2+MATCH(0,$O$23:$O$154,1))),O79,IF($C769=MAX($D$4,INDEX($C$23:$C$154,2+MATCH(0,$O$23:$O$154,1))),O$7,MAX(AVERAGEIFS(O766:O768,O766:O768,"&gt;0")/(EXP(O$6*($D769-COUNTIFS(O$713:O769,0))/12)),O$8))))</f>
        <v>0</v>
      </c>
      <c r="P769" s="181">
        <f>(1-$D$5)*IF($C769&lt;MAX($D$4,INDEX($C$23:$C$154,2+MATCH(0,$P$23:$P$154,1))),P79,MAX(O769/O$10,P$8))+($D$5*IF($C769&lt;MAX($D$4,INDEX($C$23:$C$154,2+MATCH(0,$P$23:$P$154,1))),P79,IF($C769=MAX($D$4,INDEX($C$23:$C$154,2+MATCH(0,$P$23:$P$154,1))),P$7,MAX(AVERAGEIFS(P766:P768,P766:P768,"&gt;0")/(EXP(O$6*($D769-COUNTIFS(P$713:P769,0))/12)),P$8))))</f>
        <v>0</v>
      </c>
      <c r="Q769" s="132">
        <f ca="1">(1-$D$5)*IF($C769&lt;$D$4,Q79,MAX(AVERAGEIFS(Q766:Q768,Q766:Q768,"&gt;0")/(EXP(Q$6*(($D769-COUNTIFS(Q$713:Q769,0))/12))),Q$8))+($D$5*IF($C769&lt;$D$4,Q79,IF($C769=$D$4,Q$7,MAX(AVERAGEIFS(Q766:Q768,Q766:Q768,"&gt;0")/(EXP(Q$6*($D769-COUNTIFS(Q$713:Q769,0))/12)),Q$8))))</f>
        <v>3.3676540453120443</v>
      </c>
      <c r="R769" s="132">
        <f ca="1">(1-$D$5)*IF($C769&lt;$D$4,R79,MAX(Q769/Q$10,R$8))+($D$5*IF($C769&lt;$D$4,R79,IF($C769=$D$4,R$7,MAX(AVERAGEIFS(R766:R768,R766:R768,"&gt;0")/(EXP(Q$6*($D769-COUNTIFS(R$713:R769,0))/12)),R$8))))</f>
        <v>3.3676540453120443</v>
      </c>
      <c r="S769" s="132">
        <f ca="1">(1-$D$5)*IF($C769&lt;$D$4,S79,MAX(AVERAGEIFS(S766:S768,S766:S768,"&gt;0")/(EXP(S$6*(($D769-COUNTIFS(S$713:S769,0))/12))),S$8))+($D$5*IF($C769&lt;$D$4,S79,IF($C769=$D$4,S$7,MAX(AVERAGEIFS(S766:S768,S766:S768,"&gt;0")/(EXP(S$6*($D769-COUNTIFS(S$713:S769,0))/12)),S$8))))</f>
        <v>3.6646442870251468</v>
      </c>
      <c r="T769" s="132">
        <f ca="1">(1-$D$5)*IF($C769&lt;$D$4,T79,MAX(S769/S$10,T$8))+($D$5*IF($C769&lt;$D$4,T79,IF($C769=$D$4,T$7,MAX(AVERAGEIFS(T766:T768,T766:T768,"&gt;0")/(EXP(S$6*($D769-COUNTIFS(T$713:T769,0))/12)),T$8))))</f>
        <v>2.8189571438654975</v>
      </c>
      <c r="U769" s="181">
        <f>(1-$D$5)*IF($C769&lt;MAX($D$4,INDEX($C$23:$C$154,2+MATCH(0,$U$23:$U$154,1))),U79,MAX(AVERAGEIFS(U766:U768,U766:U768,"&gt;0")/(EXP(U$6*(($D769-COUNTIFS(U$713:U769,0))/12))),U$8))+($D$5*IF($C769&lt;MAX($D$4,INDEX($C$23:$C$154,2+MATCH(0,$U$23:$U$154,1))),U79,IF($C769=MAX($D$4,INDEX($C$23:$C$154,2+MATCH(0,$U$23:$U$154,1))),U$7,MAX(AVERAGEIFS(U766:U768,U766:U768,"&gt;0")/(EXP(U$6*($D769-COUNTIFS(U$713:U769,0))/12)),U$8))))</f>
        <v>0</v>
      </c>
      <c r="V769" s="181">
        <f>(1-$D$5)*IF($C769&lt;MAX($D$4,INDEX($C$23:$C$154,2+MATCH(0,$V$23:$V$154,1))),V79,MAX(U769/U$10,V$8))+($D$5*IF($C769&lt;MAX($D$4,INDEX($C$23:$C$154,2+MATCH(0,$V$23:$V$154,1))),V79,IF($C769=MAX($D$4,INDEX($C$23:$C$154,2+MATCH(0,$V$23:$V$154,1))),V$7,MAX(AVERAGEIFS(V766:V768,V766:V768,"&gt;0")/(EXP(U$6*($D769-COUNTIFS(V$713:V769,0))/12)),V$8))))</f>
        <v>0</v>
      </c>
      <c r="W769" s="132">
        <f ca="1">(1-$D$5)*IF($C769&lt;$D$4,W79,MAX(AVERAGEIFS(W766:W768,W766:W768,"&gt;0")/(EXP(W$6*(($D769-COUNTIFS(W$713:W769,0))/12))),W$8))+($D$5*IF($C769&lt;$D$4,W79,IF($C769=$D$4,W$7,MAX(AVERAGEIFS(W766:W768,W766:W768,"&gt;0")/(EXP(W$6*($D769-COUNTIFS(W$713:W769,0))/12)),W$8))))</f>
        <v>0.83002919414204313</v>
      </c>
      <c r="X769" s="132">
        <f ca="1">(1-$D$5)*IF($C769&lt;$D$4,X79,MAX(W769/W$10,X$8))+($D$5*IF($C769&lt;$D$4,X79,IF($C769=$D$4,X$7,MAX(AVERAGEIFS(X766:X768,X766:X768,"&gt;0")/(EXP(W$6*($D769-COUNTIFS(X$713:X769,0))/12)),X$8))))</f>
        <v>0.63848399549387935</v>
      </c>
      <c r="Y769" s="132"/>
      <c r="Z769" s="132"/>
    </row>
    <row r="770" spans="2:26" outlineLevel="1">
      <c r="B770" s="159"/>
      <c r="C770" s="160">
        <f t="shared" si="31"/>
        <v>45931</v>
      </c>
      <c r="D770" s="128">
        <f t="shared" si="32"/>
        <v>58</v>
      </c>
      <c r="G770" s="132">
        <f ca="1">(1-$D$5)*IF($C770&lt;$D$4,G80,MAX(AVERAGEIFS(G767:G769,G767:G769,"&gt;0")/(EXP(G$6*(($D770-COUNTIFS(G$713:G770,0))/12))),G$8))+($D$5*IF($C770&lt;$D$4,G80,IF($C770=$D$4,G$7,MAX(AVERAGEIFS(G767:G769,G767:G769,"&gt;0")/(EXP(G$6*($D770-COUNTIFS(G$713:G770,0))/12)),G$8))))</f>
        <v>1.5616031124490306</v>
      </c>
      <c r="H770" s="132">
        <f ca="1">(1-$D$5)*IF($C770&lt;$D$4,H80,MAX(G770/G$10,H$8))+($D$5*IF($C770&lt;$D$4,H80,IF($C770=$D$4,H$7,MAX(AVERAGEIFS(H767:H769,H767:H769,"&gt;0")/(EXP(G$6*($D770-COUNTIFS(H$713:H770,0))/12)),H$8))))</f>
        <v>1.2012331634223312</v>
      </c>
      <c r="I770" s="132">
        <f ca="1">(1-$D$5)*IF($C770&lt;$D$4,I80,MAX(AVERAGEIFS(I767:I769,I767:I769,"&gt;0")/(EXP(I$6*(($D770-COUNTIFS(I$713:I770,0))/12))),I$8))+($D$5*IF($C770&lt;$D$4,I80,IF($C770=$D$4,I$7,MAX(AVERAGEIFS(I767:I769,I767:I769,"&gt;0")/(EXP(I$6*($D770-COUNTIFS(I$713:I770,0))/12)),I$8))))</f>
        <v>4.3710937480584819</v>
      </c>
      <c r="J770" s="132">
        <f ca="1">(1-$D$5)*IF($C770&lt;$D$4,J80,MAX(I770/I$10,J$8))+($D$5*IF($C770&lt;$D$4,J80,IF($C770=$D$4,J$7,MAX(AVERAGEIFS(J767:J769,J767:J769,"&gt;0")/(EXP(I$6*($D770-COUNTIFS(J$713:J770,0))/12)),J$8))))</f>
        <v>3.3623798061988324</v>
      </c>
      <c r="K770" s="132">
        <f ca="1">(1-$D$5)*IF($C770&lt;$D$4,K80,MAX(AVERAGEIFS(K767:K769,K767:K769,"&gt;0")/(EXP(K$6*(($D770-COUNTIFS(K$713:K770,0))/12))),K$8))+($D$5*IF($C770&lt;$D$4,K80,IF($C770=$D$4,K$7,MAX(AVERAGEIFS(K767:K769,K767:K769,"&gt;0")/(EXP(K$6*($D770-COUNTIFS(K$713:K770,0))/12)),K$8))))</f>
        <v>12.878801852921551</v>
      </c>
      <c r="L770" s="132">
        <f ca="1">(1-$D$5)*IF($C770&lt;$D$4,L80,MAX(K770/K$10,L$8))+($D$5*IF($C770&lt;$D$4,L80,IF($C770=$D$4,L$7,MAX(AVERAGEIFS(L767:L769,L767:L769,"&gt;0")/(EXP(K$6*($D770-COUNTIFS(L$713:L770,0))/12)),L$8))))</f>
        <v>6.4394009264607757</v>
      </c>
      <c r="M770" s="181">
        <f>(1-$D$5)*IF($C770&lt;MAX($D$4,INDEX($C$23:$C$154,2+MATCH(0,$M$23:$M$154,1))),M80,MAX(AVERAGEIFS(M767:M769,M767:M769,"&gt;0")/(EXP(M$6*(($D770-COUNTIFS(M$713:M770,0))/12))),M$8))+($D$5*IF($C770&lt;MAX($D$4,INDEX($C$23:$C$154,2+MATCH(0,$M$23:$M$154,1))),M80,IF($C770=MAX($D$4,INDEX($C$23:$C$154,2+MATCH(0,$M$23:$M$154,1))),M$7,MAX(AVERAGEIFS(M767:M769,M767:M769,"&gt;0")/(EXP(M$6*($D770-COUNTIFS(M$713:M770,0))/12)),M$8))))</f>
        <v>0</v>
      </c>
      <c r="N770" s="181">
        <f>(1-$D$5)*IF($C770&lt;MAX($D$4,INDEX($C$23:$C$154,2+MATCH(0,$N$23:$N$154,1))),N80,MAX(M770/M$10,N$8))+($D$5*IF($C770&lt;MAX($D$4,INDEX($C$23:$C$154,2+MATCH(0,$N$23:$N$154,1))),N80,IF($C770=MAX($D$4,INDEX($C$23:$C$154,2+MATCH(0,$N$23:$N$154,1))),N$7,MAX(AVERAGEIFS(N767:N769,N767:N769,"&gt;0")/(EXP(M$6*($D770-COUNTIFS(N$713:N770,0))/12)),N$8))))</f>
        <v>0</v>
      </c>
      <c r="O770" s="181">
        <f>(1-$D$5)*IF($C770&lt;MAX($D$4,INDEX($C$23:$C$154,2+MATCH(0,$O$23:$O$154,1))),O80,MAX(AVERAGEIFS(O767:O769,O767:O769,"&gt;0")/(EXP(O$6*(($D770-COUNTIFS(O$713:O770,0))/12))),O$8))+($D$5*IF($C770&lt;MAX($D$4,INDEX($C$23:$C$154,2+MATCH(0,$O$23:$O$154,1))),O80,IF($C770=MAX($D$4,INDEX($C$23:$C$154,2+MATCH(0,$O$23:$O$154,1))),O$7,MAX(AVERAGEIFS(O767:O769,O767:O769,"&gt;0")/(EXP(O$6*($D770-COUNTIFS(O$713:O770,0))/12)),O$8))))</f>
        <v>0</v>
      </c>
      <c r="P770" s="181">
        <f>(1-$D$5)*IF($C770&lt;MAX($D$4,INDEX($C$23:$C$154,2+MATCH(0,$P$23:$P$154,1))),P80,MAX(O770/O$10,P$8))+($D$5*IF($C770&lt;MAX($D$4,INDEX($C$23:$C$154,2+MATCH(0,$P$23:$P$154,1))),P80,IF($C770=MAX($D$4,INDEX($C$23:$C$154,2+MATCH(0,$P$23:$P$154,1))),P$7,MAX(AVERAGEIFS(P767:P769,P767:P769,"&gt;0")/(EXP(O$6*($D770-COUNTIFS(P$713:P770,0))/12)),P$8))))</f>
        <v>0</v>
      </c>
      <c r="Q770" s="132">
        <f ca="1">(1-$D$5)*IF($C770&lt;$D$4,Q80,MAX(AVERAGEIFS(Q767:Q769,Q767:Q769,"&gt;0")/(EXP(Q$6*(($D770-COUNTIFS(Q$713:Q770,0))/12))),Q$8))+($D$5*IF($C770&lt;$D$4,Q80,IF($C770=$D$4,Q$7,MAX(AVERAGEIFS(Q767:Q769,Q767:Q769,"&gt;0")/(EXP(Q$6*($D770-COUNTIFS(Q$713:Q770,0))/12)),Q$8))))</f>
        <v>3.2959531364851467</v>
      </c>
      <c r="R770" s="132">
        <f ca="1">(1-$D$5)*IF($C770&lt;$D$4,R80,MAX(Q770/Q$10,R$8))+($D$5*IF($C770&lt;$D$4,R80,IF($C770=$D$4,R$7,MAX(AVERAGEIFS(R767:R769,R767:R769,"&gt;0")/(EXP(Q$6*($D770-COUNTIFS(R$713:R770,0))/12)),R$8))))</f>
        <v>3.2959531364851467</v>
      </c>
      <c r="S770" s="132">
        <f ca="1">(1-$D$5)*IF($C770&lt;$D$4,S80,MAX(AVERAGEIFS(S767:S769,S767:S769,"&gt;0")/(EXP(S$6*(($D770-COUNTIFS(S$713:S770,0))/12))),S$8))+($D$5*IF($C770&lt;$D$4,S80,IF($C770=$D$4,S$7,MAX(AVERAGEIFS(S767:S769,S767:S769,"&gt;0")/(EXP(S$6*($D770-COUNTIFS(S$713:S770,0))/12)),S$8))))</f>
        <v>3.4603819901851791</v>
      </c>
      <c r="T770" s="132">
        <f ca="1">(1-$D$5)*IF($C770&lt;$D$4,T80,MAX(S770/S$10,T$8))+($D$5*IF($C770&lt;$D$4,T80,IF($C770=$D$4,T$7,MAX(AVERAGEIFS(T767:T769,T767:T769,"&gt;0")/(EXP(S$6*($D770-COUNTIFS(T$713:T770,0))/12)),T$8))))</f>
        <v>2.6618323001424455</v>
      </c>
      <c r="U770" s="181">
        <f>(1-$D$5)*IF($C770&lt;MAX($D$4,INDEX($C$23:$C$154,2+MATCH(0,$U$23:$U$154,1))),U80,MAX(AVERAGEIFS(U767:U769,U767:U769,"&gt;0")/(EXP(U$6*(($D770-COUNTIFS(U$713:U770,0))/12))),U$8))+($D$5*IF($C770&lt;MAX($D$4,INDEX($C$23:$C$154,2+MATCH(0,$U$23:$U$154,1))),U80,IF($C770=MAX($D$4,INDEX($C$23:$C$154,2+MATCH(0,$U$23:$U$154,1))),U$7,MAX(AVERAGEIFS(U767:U769,U767:U769,"&gt;0")/(EXP(U$6*($D770-COUNTIFS(U$713:U770,0))/12)),U$8))))</f>
        <v>0</v>
      </c>
      <c r="V770" s="181">
        <f>(1-$D$5)*IF($C770&lt;MAX($D$4,INDEX($C$23:$C$154,2+MATCH(0,$V$23:$V$154,1))),V80,MAX(U770/U$10,V$8))+($D$5*IF($C770&lt;MAX($D$4,INDEX($C$23:$C$154,2+MATCH(0,$V$23:$V$154,1))),V80,IF($C770=MAX($D$4,INDEX($C$23:$C$154,2+MATCH(0,$V$23:$V$154,1))),V$7,MAX(AVERAGEIFS(V767:V769,V767:V769,"&gt;0")/(EXP(U$6*($D770-COUNTIFS(V$713:V770,0))/12)),V$8))))</f>
        <v>0</v>
      </c>
      <c r="W770" s="132">
        <f ca="1">(1-$D$5)*IF($C770&lt;$D$4,W80,MAX(AVERAGEIFS(W767:W769,W767:W769,"&gt;0")/(EXP(W$6*(($D770-COUNTIFS(W$713:W770,0))/12))),W$8))+($D$5*IF($C770&lt;$D$4,W80,IF($C770=$D$4,W$7,MAX(AVERAGEIFS(W767:W769,W767:W769,"&gt;0")/(EXP(W$6*($D770-COUNTIFS(W$713:W770,0))/12)),W$8))))</f>
        <v>0.78110701461268506</v>
      </c>
      <c r="X770" s="132">
        <f ca="1">(1-$D$5)*IF($C770&lt;$D$4,X80,MAX(W770/W$10,X$8))+($D$5*IF($C770&lt;$D$4,X80,IF($C770=$D$4,X$7,MAX(AVERAGEIFS(X767:X769,X767:X769,"&gt;0")/(EXP(W$6*($D770-COUNTIFS(X$713:X770,0))/12)),X$8))))</f>
        <v>0.60085154970206545</v>
      </c>
      <c r="Y770" s="132"/>
      <c r="Z770" s="132"/>
    </row>
    <row r="771" spans="2:26" outlineLevel="1">
      <c r="B771" s="159"/>
      <c r="C771" s="160">
        <f t="shared" si="31"/>
        <v>45962</v>
      </c>
      <c r="D771" s="128">
        <f t="shared" si="32"/>
        <v>59</v>
      </c>
      <c r="G771" s="132">
        <f ca="1">(1-$D$5)*IF($C771&lt;$D$4,G81,MAX(AVERAGEIFS(G768:G770,G768:G770,"&gt;0")/(EXP(G$6*(($D771-COUNTIFS(G$713:G771,0))/12))),G$8))+($D$5*IF($C771&lt;$D$4,G81,IF($C771=$D$4,G$7,MAX(AVERAGEIFS(G768:G770,G768:G770,"&gt;0")/(EXP(G$6*($D771-COUNTIFS(G$713:G771,0))/12)),G$8))))</f>
        <v>1.4691758787787199</v>
      </c>
      <c r="H771" s="132">
        <f ca="1">(1-$D$5)*IF($C771&lt;$D$4,H81,MAX(G771/G$10,H$8))+($D$5*IF($C771&lt;$D$4,H81,IF($C771=$D$4,H$7,MAX(AVERAGEIFS(H768:H770,H768:H770,"&gt;0")/(EXP(G$6*($D771-COUNTIFS(H$713:H771,0))/12)),H$8))))</f>
        <v>1.1301352913682461</v>
      </c>
      <c r="I771" s="132">
        <f ca="1">(1-$D$5)*IF($C771&lt;$D$4,I81,MAX(AVERAGEIFS(I768:I770,I768:I770,"&gt;0")/(EXP(I$6*(($D771-COUNTIFS(I$713:I771,0))/12))),I$8))+($D$5*IF($C771&lt;$D$4,I81,IF($C771=$D$4,I$7,MAX(AVERAGEIFS(I768:I770,I768:I770,"&gt;0")/(EXP(I$6*($D771-COUNTIFS(I$713:I771,0))/12)),I$8))))</f>
        <v>4.3439961120366295</v>
      </c>
      <c r="J771" s="132">
        <f ca="1">(1-$D$5)*IF($C771&lt;$D$4,J81,MAX(I771/I$10,J$8))+($D$5*IF($C771&lt;$D$4,J81,IF($C771=$D$4,J$7,MAX(AVERAGEIFS(J768:J770,J768:J770,"&gt;0")/(EXP(I$6*($D771-COUNTIFS(J$713:J771,0))/12)),J$8))))</f>
        <v>3.3415354707974072</v>
      </c>
      <c r="K771" s="132">
        <f ca="1">(1-$D$5)*IF($C771&lt;$D$4,K81,MAX(AVERAGEIFS(K768:K770,K768:K770,"&gt;0")/(EXP(K$6*(($D771-COUNTIFS(K$713:K771,0))/12))),K$8))+($D$5*IF($C771&lt;$D$4,K81,IF($C771=$D$4,K$7,MAX(AVERAGEIFS(K768:K770,K768:K770,"&gt;0")/(EXP(K$6*($D771-COUNTIFS(K$713:K771,0))/12)),K$8))))</f>
        <v>12.687757591050662</v>
      </c>
      <c r="L771" s="132">
        <f ca="1">(1-$D$5)*IF($C771&lt;$D$4,L81,MAX(K771/K$10,L$8))+($D$5*IF($C771&lt;$D$4,L81,IF($C771=$D$4,L$7,MAX(AVERAGEIFS(L768:L770,L768:L770,"&gt;0")/(EXP(K$6*($D771-COUNTIFS(L$713:L771,0))/12)),L$8))))</f>
        <v>6.3438787955253311</v>
      </c>
      <c r="M771" s="181">
        <f>(1-$D$5)*IF($C771&lt;MAX($D$4,INDEX($C$23:$C$154,2+MATCH(0,$M$23:$M$154,1))),M81,MAX(AVERAGEIFS(M768:M770,M768:M770,"&gt;0")/(EXP(M$6*(($D771-COUNTIFS(M$713:M771,0))/12))),M$8))+($D$5*IF($C771&lt;MAX($D$4,INDEX($C$23:$C$154,2+MATCH(0,$M$23:$M$154,1))),M81,IF($C771=MAX($D$4,INDEX($C$23:$C$154,2+MATCH(0,$M$23:$M$154,1))),M$7,MAX(AVERAGEIFS(M768:M770,M768:M770,"&gt;0")/(EXP(M$6*($D771-COUNTIFS(M$713:M771,0))/12)),M$8))))</f>
        <v>0</v>
      </c>
      <c r="N771" s="181">
        <f>(1-$D$5)*IF($C771&lt;MAX($D$4,INDEX($C$23:$C$154,2+MATCH(0,$N$23:$N$154,1))),N81,MAX(M771/M$10,N$8))+($D$5*IF($C771&lt;MAX($D$4,INDEX($C$23:$C$154,2+MATCH(0,$N$23:$N$154,1))),N81,IF($C771=MAX($D$4,INDEX($C$23:$C$154,2+MATCH(0,$N$23:$N$154,1))),N$7,MAX(AVERAGEIFS(N768:N770,N768:N770,"&gt;0")/(EXP(M$6*($D771-COUNTIFS(N$713:N771,0))/12)),N$8))))</f>
        <v>0</v>
      </c>
      <c r="O771" s="181">
        <f>(1-$D$5)*IF($C771&lt;MAX($D$4,INDEX($C$23:$C$154,2+MATCH(0,$O$23:$O$154,1))),O81,MAX(AVERAGEIFS(O768:O770,O768:O770,"&gt;0")/(EXP(O$6*(($D771-COUNTIFS(O$713:O771,0))/12))),O$8))+($D$5*IF($C771&lt;MAX($D$4,INDEX($C$23:$C$154,2+MATCH(0,$O$23:$O$154,1))),O81,IF($C771=MAX($D$4,INDEX($C$23:$C$154,2+MATCH(0,$O$23:$O$154,1))),O$7,MAX(AVERAGEIFS(O768:O770,O768:O770,"&gt;0")/(EXP(O$6*($D771-COUNTIFS(O$713:O771,0))/12)),O$8))))</f>
        <v>0</v>
      </c>
      <c r="P771" s="181">
        <f>(1-$D$5)*IF($C771&lt;MAX($D$4,INDEX($C$23:$C$154,2+MATCH(0,$P$23:$P$154,1))),P81,MAX(O771/O$10,P$8))+($D$5*IF($C771&lt;MAX($D$4,INDEX($C$23:$C$154,2+MATCH(0,$P$23:$P$154,1))),P81,IF($C771=MAX($D$4,INDEX($C$23:$C$154,2+MATCH(0,$P$23:$P$154,1))),P$7,MAX(AVERAGEIFS(P768:P770,P768:P770,"&gt;0")/(EXP(O$6*($D771-COUNTIFS(P$713:P771,0))/12)),P$8))))</f>
        <v>0</v>
      </c>
      <c r="Q771" s="132">
        <f ca="1">(1-$D$5)*IF($C771&lt;$D$4,Q81,MAX(AVERAGEIFS(Q768:Q770,Q768:Q770,"&gt;0")/(EXP(Q$6*(($D771-COUNTIFS(Q$713:Q771,0))/12))),Q$8))+($D$5*IF($C771&lt;$D$4,Q81,IF($C771=$D$4,Q$7,MAX(AVERAGEIFS(Q768:Q770,Q768:Q770,"&gt;0")/(EXP(Q$6*($D771-COUNTIFS(Q$713:Q771,0))/12)),Q$8))))</f>
        <v>3.1857667485510812</v>
      </c>
      <c r="R771" s="132">
        <f ca="1">(1-$D$5)*IF($C771&lt;$D$4,R81,MAX(Q771/Q$10,R$8))+($D$5*IF($C771&lt;$D$4,R81,IF($C771=$D$4,R$7,MAX(AVERAGEIFS(R768:R770,R768:R770,"&gt;0")/(EXP(Q$6*($D771-COUNTIFS(R$713:R771,0))/12)),R$8))))</f>
        <v>3.1857667485510812</v>
      </c>
      <c r="S771" s="132">
        <f ca="1">(1-$D$5)*IF($C771&lt;$D$4,S81,MAX(AVERAGEIFS(S768:S770,S768:S770,"&gt;0")/(EXP(S$6*(($D771-COUNTIFS(S$713:S771,0))/12))),S$8))+($D$5*IF($C771&lt;$D$4,S81,IF($C771=$D$4,S$7,MAX(AVERAGEIFS(S768:S770,S768:S770,"&gt;0")/(EXP(S$6*($D771-COUNTIFS(S$713:S771,0))/12)),S$8))))</f>
        <v>3.3486880749000836</v>
      </c>
      <c r="T771" s="132">
        <f ca="1">(1-$D$5)*IF($C771&lt;$D$4,T81,MAX(S771/S$10,T$8))+($D$5*IF($C771&lt;$D$4,T81,IF($C771=$D$4,T$7,MAX(AVERAGEIFS(T768:T770,T768:T770,"&gt;0")/(EXP(S$6*($D771-COUNTIFS(T$713:T771,0))/12)),T$8))))</f>
        <v>2.5759139037692949</v>
      </c>
      <c r="U771" s="181">
        <f>(1-$D$5)*IF($C771&lt;MAX($D$4,INDEX($C$23:$C$154,2+MATCH(0,$U$23:$U$154,1))),U81,MAX(AVERAGEIFS(U768:U770,U768:U770,"&gt;0")/(EXP(U$6*(($D771-COUNTIFS(U$713:U771,0))/12))),U$8))+($D$5*IF($C771&lt;MAX($D$4,INDEX($C$23:$C$154,2+MATCH(0,$U$23:$U$154,1))),U81,IF($C771=MAX($D$4,INDEX($C$23:$C$154,2+MATCH(0,$U$23:$U$154,1))),U$7,MAX(AVERAGEIFS(U768:U770,U768:U770,"&gt;0")/(EXP(U$6*($D771-COUNTIFS(U$713:U771,0))/12)),U$8))))</f>
        <v>0</v>
      </c>
      <c r="V771" s="181">
        <f>(1-$D$5)*IF($C771&lt;MAX($D$4,INDEX($C$23:$C$154,2+MATCH(0,$V$23:$V$154,1))),V81,MAX(U771/U$10,V$8))+($D$5*IF($C771&lt;MAX($D$4,INDEX($C$23:$C$154,2+MATCH(0,$V$23:$V$154,1))),V81,IF($C771=MAX($D$4,INDEX($C$23:$C$154,2+MATCH(0,$V$23:$V$154,1))),V$7,MAX(AVERAGEIFS(V768:V770,V768:V770,"&gt;0")/(EXP(U$6*($D771-COUNTIFS(V$713:V771,0))/12)),V$8))))</f>
        <v>0</v>
      </c>
      <c r="W771" s="132">
        <f ca="1">(1-$D$5)*IF($C771&lt;$D$4,W81,MAX(AVERAGEIFS(W768:W770,W768:W770,"&gt;0")/(EXP(W$6*(($D771-COUNTIFS(W$713:W771,0))/12))),W$8))+($D$5*IF($C771&lt;$D$4,W81,IF($C771=$D$4,W$7,MAX(AVERAGEIFS(W768:W770,W768:W770,"&gt;0")/(EXP(W$6*($D771-COUNTIFS(W$713:W771,0))/12)),W$8))))</f>
        <v>0.75</v>
      </c>
      <c r="X771" s="132">
        <f ca="1">(1-$D$5)*IF($C771&lt;$D$4,X81,MAX(W771/W$10,X$8))+($D$5*IF($C771&lt;$D$4,X81,IF($C771=$D$4,X$7,MAX(AVERAGEIFS(X768:X770,X768:X770,"&gt;0")/(EXP(W$6*($D771-COUNTIFS(X$713:X771,0))/12)),X$8))))</f>
        <v>0.57692307692307687</v>
      </c>
      <c r="Y771" s="132"/>
      <c r="Z771" s="132"/>
    </row>
    <row r="772" spans="2:26" outlineLevel="1">
      <c r="B772" s="159"/>
      <c r="C772" s="160">
        <f t="shared" si="31"/>
        <v>45992</v>
      </c>
      <c r="D772" s="128">
        <f t="shared" si="32"/>
        <v>60</v>
      </c>
      <c r="G772" s="132">
        <f ca="1">(1-$D$5)*IF($C772&lt;$D$4,G82,MAX(AVERAGEIFS(G769:G771,G769:G771,"&gt;0")/(EXP(G$6*(($D772-COUNTIFS(G$713:G772,0))/12))),G$8))+($D$5*IF($C772&lt;$D$4,G82,IF($C772=$D$4,G$7,MAX(AVERAGEIFS(G769:G771,G769:G771,"&gt;0")/(EXP(G$6*($D772-COUNTIFS(G$713:G772,0))/12)),G$8))))</f>
        <v>1.3606937550987699</v>
      </c>
      <c r="H772" s="132">
        <f ca="1">(1-$D$5)*IF($C772&lt;$D$4,H82,MAX(G772/G$10,H$8))+($D$5*IF($C772&lt;$D$4,H82,IF($C772=$D$4,H$7,MAX(AVERAGEIFS(H769:H771,H769:H771,"&gt;0")/(EXP(G$6*($D772-COUNTIFS(H$713:H772,0))/12)),H$8))))</f>
        <v>1.0466875039221306</v>
      </c>
      <c r="I772" s="132">
        <f ca="1">(1-$D$5)*IF($C772&lt;$D$4,I82,MAX(AVERAGEIFS(I769:I771,I769:I771,"&gt;0")/(EXP(I$6*(($D772-COUNTIFS(I$713:I772,0))/12))),I$8))+($D$5*IF($C772&lt;$D$4,I82,IF($C772=$D$4,I$7,MAX(AVERAGEIFS(I769:I771,I769:I771,"&gt;0")/(EXP(I$6*($D772-COUNTIFS(I$713:I772,0))/12)),I$8))))</f>
        <v>4.2664161254015802</v>
      </c>
      <c r="J772" s="132">
        <f ca="1">(1-$D$5)*IF($C772&lt;$D$4,J82,MAX(I772/I$10,J$8))+($D$5*IF($C772&lt;$D$4,J82,IF($C772=$D$4,J$7,MAX(AVERAGEIFS(J769:J771,J769:J771,"&gt;0")/(EXP(I$6*($D772-COUNTIFS(J$713:J772,0))/12)),J$8))))</f>
        <v>3.2818585580012156</v>
      </c>
      <c r="K772" s="132">
        <f ca="1">(1-$D$5)*IF($C772&lt;$D$4,K82,MAX(AVERAGEIFS(K769:K771,K769:K771,"&gt;0")/(EXP(K$6*(($D772-COUNTIFS(K$713:K772,0))/12))),K$8))+($D$5*IF($C772&lt;$D$4,K82,IF($C772=$D$4,K$7,MAX(AVERAGEIFS(K769:K771,K769:K771,"&gt;0")/(EXP(K$6*($D772-COUNTIFS(K$713:K772,0))/12)),K$8))))</f>
        <v>12.508821950418367</v>
      </c>
      <c r="L772" s="132">
        <f ca="1">(1-$D$5)*IF($C772&lt;$D$4,L82,MAX(K772/K$10,L$8))+($D$5*IF($C772&lt;$D$4,L82,IF($C772=$D$4,L$7,MAX(AVERAGEIFS(L769:L771,L769:L771,"&gt;0")/(EXP(K$6*($D772-COUNTIFS(L$713:L772,0))/12)),L$8))))</f>
        <v>6.2544109752091837</v>
      </c>
      <c r="M772" s="181">
        <f>(1-$D$5)*IF($C772&lt;MAX($D$4,INDEX($C$23:$C$154,2+MATCH(0,$M$23:$M$154,1))),M82,MAX(AVERAGEIFS(M769:M771,M769:M771,"&gt;0")/(EXP(M$6*(($D772-COUNTIFS(M$713:M772,0))/12))),M$8))+($D$5*IF($C772&lt;MAX($D$4,INDEX($C$23:$C$154,2+MATCH(0,$M$23:$M$154,1))),M82,IF($C772=MAX($D$4,INDEX($C$23:$C$154,2+MATCH(0,$M$23:$M$154,1))),M$7,MAX(AVERAGEIFS(M769:M771,M769:M771,"&gt;0")/(EXP(M$6*($D772-COUNTIFS(M$713:M772,0))/12)),M$8))))</f>
        <v>0</v>
      </c>
      <c r="N772" s="181">
        <f>(1-$D$5)*IF($C772&lt;MAX($D$4,INDEX($C$23:$C$154,2+MATCH(0,$N$23:$N$154,1))),N82,MAX(M772/M$10,N$8))+($D$5*IF($C772&lt;MAX($D$4,INDEX($C$23:$C$154,2+MATCH(0,$N$23:$N$154,1))),N82,IF($C772=MAX($D$4,INDEX($C$23:$C$154,2+MATCH(0,$N$23:$N$154,1))),N$7,MAX(AVERAGEIFS(N769:N771,N769:N771,"&gt;0")/(EXP(M$6*($D772-COUNTIFS(N$713:N772,0))/12)),N$8))))</f>
        <v>0</v>
      </c>
      <c r="O772" s="181">
        <f>(1-$D$5)*IF($C772&lt;MAX($D$4,INDEX($C$23:$C$154,2+MATCH(0,$O$23:$O$154,1))),O82,MAX(AVERAGEIFS(O769:O771,O769:O771,"&gt;0")/(EXP(O$6*(($D772-COUNTIFS(O$713:O772,0))/12))),O$8))+($D$5*IF($C772&lt;MAX($D$4,INDEX($C$23:$C$154,2+MATCH(0,$O$23:$O$154,1))),O82,IF($C772=MAX($D$4,INDEX($C$23:$C$154,2+MATCH(0,$O$23:$O$154,1))),O$7,MAX(AVERAGEIFS(O769:O771,O769:O771,"&gt;0")/(EXP(O$6*($D772-COUNTIFS(O$713:O772,0))/12)),O$8))))</f>
        <v>0</v>
      </c>
      <c r="P772" s="181">
        <f>(1-$D$5)*IF($C772&lt;MAX($D$4,INDEX($C$23:$C$154,2+MATCH(0,$P$23:$P$154,1))),P82,MAX(O772/O$10,P$8))+($D$5*IF($C772&lt;MAX($D$4,INDEX($C$23:$C$154,2+MATCH(0,$P$23:$P$154,1))),P82,IF($C772=MAX($D$4,INDEX($C$23:$C$154,2+MATCH(0,$P$23:$P$154,1))),P$7,MAX(AVERAGEIFS(P769:P771,P769:P771,"&gt;0")/(EXP(O$6*($D772-COUNTIFS(P$713:P772,0))/12)),P$8))))</f>
        <v>0</v>
      </c>
      <c r="Q772" s="132">
        <f ca="1">(1-$D$5)*IF($C772&lt;$D$4,Q82,MAX(AVERAGEIFS(Q769:Q771,Q769:Q771,"&gt;0")/(EXP(Q$6*(($D772-COUNTIFS(Q$713:Q772,0))/12))),Q$8))+($D$5*IF($C772&lt;$D$4,Q82,IF($C772=$D$4,Q$7,MAX(AVERAGEIFS(Q769:Q771,Q769:Q771,"&gt;0")/(EXP(Q$6*($D772-COUNTIFS(Q$713:Q772,0))/12)),Q$8))))</f>
        <v>3.0919303485370997</v>
      </c>
      <c r="R772" s="132">
        <f ca="1">(1-$D$5)*IF($C772&lt;$D$4,R82,MAX(Q772/Q$10,R$8))+($D$5*IF($C772&lt;$D$4,R82,IF($C772=$D$4,R$7,MAX(AVERAGEIFS(R769:R771,R769:R771,"&gt;0")/(EXP(Q$6*($D772-COUNTIFS(R$713:R772,0))/12)),R$8))))</f>
        <v>3.0919303485370997</v>
      </c>
      <c r="S772" s="132">
        <f ca="1">(1-$D$5)*IF($C772&lt;$D$4,S82,MAX(AVERAGEIFS(S769:S771,S769:S771,"&gt;0")/(EXP(S$6*(($D772-COUNTIFS(S$713:S772,0))/12))),S$8))+($D$5*IF($C772&lt;$D$4,S82,IF($C772=$D$4,S$7,MAX(AVERAGEIFS(S769:S771,S769:S771,"&gt;0")/(EXP(S$6*($D772-COUNTIFS(S$713:S772,0))/12)),S$8))))</f>
        <v>3.1907513906721796</v>
      </c>
      <c r="T772" s="132">
        <f ca="1">(1-$D$5)*IF($C772&lt;$D$4,T82,MAX(S772/S$10,T$8))+($D$5*IF($C772&lt;$D$4,T82,IF($C772=$D$4,T$7,MAX(AVERAGEIFS(T769:T771,T769:T771,"&gt;0")/(EXP(S$6*($D772-COUNTIFS(T$713:T772,0))/12)),T$8))))</f>
        <v>2.4544241466709074</v>
      </c>
      <c r="U772" s="181">
        <f>(1-$D$5)*IF($C772&lt;MAX($D$4,INDEX($C$23:$C$154,2+MATCH(0,$U$23:$U$154,1))),U82,MAX(AVERAGEIFS(U769:U771,U769:U771,"&gt;0")/(EXP(U$6*(($D772-COUNTIFS(U$713:U772,0))/12))),U$8))+($D$5*IF($C772&lt;MAX($D$4,INDEX($C$23:$C$154,2+MATCH(0,$U$23:$U$154,1))),U82,IF($C772=MAX($D$4,INDEX($C$23:$C$154,2+MATCH(0,$U$23:$U$154,1))),U$7,MAX(AVERAGEIFS(U769:U771,U769:U771,"&gt;0")/(EXP(U$6*($D772-COUNTIFS(U$713:U772,0))/12)),U$8))))</f>
        <v>0</v>
      </c>
      <c r="V772" s="181">
        <f>(1-$D$5)*IF($C772&lt;MAX($D$4,INDEX($C$23:$C$154,2+MATCH(0,$V$23:$V$154,1))),V82,MAX(U772/U$10,V$8))+($D$5*IF($C772&lt;MAX($D$4,INDEX($C$23:$C$154,2+MATCH(0,$V$23:$V$154,1))),V82,IF($C772=MAX($D$4,INDEX($C$23:$C$154,2+MATCH(0,$V$23:$V$154,1))),V$7,MAX(AVERAGEIFS(V769:V771,V769:V771,"&gt;0")/(EXP(U$6*($D772-COUNTIFS(V$713:V772,0))/12)),V$8))))</f>
        <v>0</v>
      </c>
      <c r="W772" s="132">
        <f ca="1">(1-$D$5)*IF($C772&lt;$D$4,W82,MAX(AVERAGEIFS(W769:W771,W769:W771,"&gt;0")/(EXP(W$6*(($D772-COUNTIFS(W$713:W772,0))/12))),W$8))+($D$5*IF($C772&lt;$D$4,W82,IF($C772=$D$4,W$7,MAX(AVERAGEIFS(W769:W771,W769:W771,"&gt;0")/(EXP(W$6*($D772-COUNTIFS(W$713:W772,0))/12)),W$8))))</f>
        <v>0.75</v>
      </c>
      <c r="X772" s="132">
        <f ca="1">(1-$D$5)*IF($C772&lt;$D$4,X82,MAX(W772/W$10,X$8))+($D$5*IF($C772&lt;$D$4,X82,IF($C772=$D$4,X$7,MAX(AVERAGEIFS(X769:X771,X769:X771,"&gt;0")/(EXP(W$6*($D772-COUNTIFS(X$713:X772,0))/12)),X$8))))</f>
        <v>0.57692307692307687</v>
      </c>
      <c r="Y772" s="132"/>
      <c r="Z772" s="132"/>
    </row>
    <row r="773" spans="2:26" outlineLevel="1">
      <c r="B773" s="159"/>
      <c r="C773" s="160">
        <f t="shared" si="31"/>
        <v>46023</v>
      </c>
      <c r="D773" s="128">
        <f t="shared" si="32"/>
        <v>61</v>
      </c>
      <c r="G773" s="132">
        <f ca="1">(1-$D$5)*IF($C773&lt;$D$4,G83,MAX(AVERAGEIFS(G770:G772,G770:G772,"&gt;0")/(EXP(G$6*(($D773-COUNTIFS(G$713:G773,0))/12))),G$8))+($D$5*IF($C773&lt;$D$4,G83,IF($C773=$D$4,G$7,MAX(AVERAGEIFS(G770:G772,G770:G772,"&gt;0")/(EXP(G$6*($D773-COUNTIFS(G$713:G773,0))/12)),G$8))))</f>
        <v>1.2567793279752493</v>
      </c>
      <c r="H773" s="132">
        <f ca="1">(1-$D$5)*IF($C773&lt;$D$4,H83,MAX(G773/G$10,H$8))+($D$5*IF($C773&lt;$D$4,H83,IF($C773=$D$4,H$7,MAX(AVERAGEIFS(H770:H772,H770:H772,"&gt;0")/(EXP(G$6*($D773-COUNTIFS(H$713:H773,0))/12)),H$8))))</f>
        <v>0.96675332921173018</v>
      </c>
      <c r="I773" s="132">
        <f ca="1">(1-$D$5)*IF($C773&lt;$D$4,I83,MAX(AVERAGEIFS(I770:I772,I770:I772,"&gt;0")/(EXP(I$6*(($D773-COUNTIFS(I$713:I773,0))/12))),I$8))+($D$5*IF($C773&lt;$D$4,I83,IF($C773=$D$4,I$7,MAX(AVERAGEIFS(I770:I772,I770:I772,"&gt;0")/(EXP(I$6*($D773-COUNTIFS(I$713:I773,0))/12)),I$8))))</f>
        <v>4.1957835572144235</v>
      </c>
      <c r="J773" s="132">
        <f ca="1">(1-$D$5)*IF($C773&lt;$D$4,J83,MAX(I773/I$10,J$8))+($D$5*IF($C773&lt;$D$4,J83,IF($C773=$D$4,J$7,MAX(AVERAGEIFS(J770:J772,J770:J772,"&gt;0")/(EXP(I$6*($D773-COUNTIFS(J$713:J773,0))/12)),J$8))))</f>
        <v>3.227525813241864</v>
      </c>
      <c r="K773" s="132">
        <f ca="1">(1-$D$5)*IF($C773&lt;$D$4,K83,MAX(AVERAGEIFS(K770:K772,K770:K772,"&gt;0")/(EXP(K$6*(($D773-COUNTIFS(K$713:K773,0))/12))),K$8))+($D$5*IF($C773&lt;$D$4,K83,IF($C773=$D$4,K$7,MAX(AVERAGEIFS(K770:K772,K770:K772,"&gt;0")/(EXP(K$6*($D773-COUNTIFS(K$713:K773,0))/12)),K$8))))</f>
        <v>12.285941325219767</v>
      </c>
      <c r="L773" s="132">
        <f ca="1">(1-$D$5)*IF($C773&lt;$D$4,L83,MAX(K773/K$10,L$8))+($D$5*IF($C773&lt;$D$4,L83,IF($C773=$D$4,L$7,MAX(AVERAGEIFS(L770:L772,L770:L772,"&gt;0")/(EXP(K$6*($D773-COUNTIFS(L$713:L773,0))/12)),L$8))))</f>
        <v>6.1429706626098834</v>
      </c>
      <c r="M773" s="181">
        <f>(1-$D$5)*IF($C773&lt;MAX($D$4,INDEX($C$23:$C$154,2+MATCH(0,$M$23:$M$154,1))),M88,MAX(AVERAGEIFS(M770:M772,M770:M772,"&gt;0")/(EXP(M$6*(($D773-COUNTIFS(M$713:M773,0))/12))),M$8))+($D$5*IF($C773&lt;MAX($D$4,INDEX($C$23:$C$154,2+MATCH(0,$M$23:$M$154,1))),M88,IF($C773=MAX($D$4,INDEX($C$23:$C$154,2+MATCH(0,$M$23:$M$154,1))),M$7,MAX(AVERAGEIFS(M770:M772,M770:M772,"&gt;0")/(EXP(M$6*($D773-COUNTIFS(M$713:M773,0))/12)),M$8))))</f>
        <v>20</v>
      </c>
      <c r="N773" s="181">
        <f>(1-$D$5)*IF($C773&lt;MAX($D$4,INDEX($C$23:$C$154,2+MATCH(0,$N$23:$N$154,1))),N83,MAX(M773/M$10,N$8))+($D$5*IF($C773&lt;MAX($D$4,INDEX($C$23:$C$154,2+MATCH(0,$N$23:$N$154,1))),N83,IF($C773=MAX($D$4,INDEX($C$23:$C$154,2+MATCH(0,$N$23:$N$154,1))),N$7,MAX(AVERAGEIFS(N770:N772,N770:N772,"&gt;0")/(EXP(M$6*($D773-COUNTIFS(N$713:N773,0))/12)),N$8))))</f>
        <v>0</v>
      </c>
      <c r="O773" s="181">
        <f>(1-$D$5)*IF($C773&lt;MAX($D$4,INDEX($C$23:$C$154,2+MATCH(0,$O$23:$O$154,1))),O83,MAX(AVERAGEIFS(O770:O772,O770:O772,"&gt;0")/(EXP(O$6*(($D773-COUNTIFS(O$713:O773,0))/12))),O$8))+($D$5*IF($C773&lt;MAX($D$4,INDEX($C$23:$C$154,2+MATCH(0,$O$23:$O$154,1))),O83,IF($C773=MAX($D$4,INDEX($C$23:$C$154,2+MATCH(0,$O$23:$O$154,1))),O$7,MAX(AVERAGEIFS(O770:O772,O770:O772,"&gt;0")/(EXP(O$6*($D773-COUNTIFS(O$713:O773,0))/12)),O$8))))</f>
        <v>0</v>
      </c>
      <c r="P773" s="181">
        <f>(1-$D$5)*IF($C773&lt;MAX($D$4,INDEX($C$23:$C$154,2+MATCH(0,$P$23:$P$154,1))),P83,MAX(O773/O$10,P$8))+($D$5*IF($C773&lt;MAX($D$4,INDEX($C$23:$C$154,2+MATCH(0,$P$23:$P$154,1))),P83,IF($C773=MAX($D$4,INDEX($C$23:$C$154,2+MATCH(0,$P$23:$P$154,1))),P$7,MAX(AVERAGEIFS(P770:P772,P770:P772,"&gt;0")/(EXP(O$6*($D773-COUNTIFS(P$713:P773,0))/12)),P$8))))</f>
        <v>0</v>
      </c>
      <c r="Q773" s="132">
        <f ca="1">(1-$D$5)*IF($C773&lt;$D$4,Q83,MAX(AVERAGEIFS(Q770:Q772,Q770:Q772,"&gt;0")/(EXP(Q$6*(($D773-COUNTIFS(Q$713:Q773,0))/12))),Q$8))+($D$5*IF($C773&lt;$D$4,Q83,IF($C773=$D$4,Q$7,MAX(AVERAGEIFS(Q770:Q772,Q770:Q772,"&gt;0")/(EXP(Q$6*($D773-COUNTIFS(Q$713:Q773,0))/12)),Q$8))))</f>
        <v>2.9978706960753558</v>
      </c>
      <c r="R773" s="132">
        <f ca="1">(1-$D$5)*IF($C773&lt;$D$4,R83,MAX(Q773/Q$10,R$8))+($D$5*IF($C773&lt;$D$4,R83,IF($C773=$D$4,R$7,MAX(AVERAGEIFS(R770:R772,R770:R772,"&gt;0")/(EXP(Q$6*($D773-COUNTIFS(R$713:R773,0))/12)),R$8))))</f>
        <v>2.9978706960753558</v>
      </c>
      <c r="S773" s="132">
        <f ca="1">(1-$D$5)*IF($C773&lt;$D$4,S83,MAX(AVERAGEIFS(S770:S772,S770:S772,"&gt;0")/(EXP(S$6*(($D773-COUNTIFS(S$713:S773,0))/12))),S$8))+($D$5*IF($C773&lt;$D$4,S83,IF($C773=$D$4,S$7,MAX(AVERAGEIFS(S770:S772,S770:S772,"&gt;0")/(EXP(S$6*($D773-COUNTIFS(S$713:S773,0))/12)),S$8))))</f>
        <v>3.0387764466422555</v>
      </c>
      <c r="T773" s="132">
        <f ca="1">(1-$D$5)*IF($C773&lt;$D$4,T83,MAX(S773/S$10,T$8))+($D$5*IF($C773&lt;$D$4,T83,IF($C773=$D$4,T$7,MAX(AVERAGEIFS(T770:T772,T770:T772,"&gt;0")/(EXP(S$6*($D773-COUNTIFS(T$713:T773,0))/12)),T$8))))</f>
        <v>2.3375203435709659</v>
      </c>
      <c r="U773" s="181">
        <f>(1-$D$5)*IF($C773&lt;MAX($D$4,INDEX($C$23:$C$154,2+MATCH(0,$U$23:$U$154,1))),U83,MAX(AVERAGEIFS(U770:U772,U770:U772,"&gt;0")/(EXP(U$6*(($D773-COUNTIFS(U$713:U773,0))/12))),U$8))+($D$5*IF($C773&lt;MAX($D$4,INDEX($C$23:$C$154,2+MATCH(0,$U$23:$U$154,1))),U83,IF($C773=MAX($D$4,INDEX($C$23:$C$154,2+MATCH(0,$U$23:$U$154,1))),U$7,MAX(AVERAGEIFS(U770:U772,U770:U772,"&gt;0")/(EXP(U$6*($D773-COUNTIFS(U$713:U773,0))/12)),U$8))))</f>
        <v>18</v>
      </c>
      <c r="V773" s="181">
        <f>(1-$D$5)*IF($C773&lt;MAX($D$4,INDEX($C$23:$C$154,2+MATCH(0,$V$23:$V$154,1))),V83,MAX(U773/U$10,V$8))+($D$5*IF($C773&lt;MAX($D$4,INDEX($C$23:$C$154,2+MATCH(0,$V$23:$V$154,1))),V83,IF($C773=MAX($D$4,INDEX($C$23:$C$154,2+MATCH(0,$V$23:$V$154,1))),V$7,MAX(AVERAGEIFS(V770:V772,V770:V772,"&gt;0")/(EXP(U$6*($D773-COUNTIFS(V$713:V773,0))/12)),V$8))))</f>
        <v>9</v>
      </c>
      <c r="W773" s="132">
        <f ca="1">(1-$D$5)*IF($C773&lt;$D$4,W83,MAX(AVERAGEIFS(W770:W772,W770:W772,"&gt;0")/(EXP(W$6*(($D773-COUNTIFS(W$713:W773,0))/12))),W$8))+($D$5*IF($C773&lt;$D$4,W83,IF($C773=$D$4,W$7,MAX(AVERAGEIFS(W770:W772,W770:W772,"&gt;0")/(EXP(W$6*($D773-COUNTIFS(W$713:W773,0))/12)),W$8))))</f>
        <v>0.75</v>
      </c>
      <c r="X773" s="132">
        <f ca="1">(1-$D$5)*IF($C773&lt;$D$4,X83,MAX(W773/W$10,X$8))+($D$5*IF($C773&lt;$D$4,X83,IF($C773=$D$4,X$7,MAX(AVERAGEIFS(X770:X772,X770:X772,"&gt;0")/(EXP(W$6*($D773-COUNTIFS(X$713:X773,0))/12)),X$8))))</f>
        <v>0.57692307692307687</v>
      </c>
      <c r="Y773" s="132"/>
      <c r="Z773" s="132"/>
    </row>
    <row r="774" spans="2:26" outlineLevel="1">
      <c r="B774" s="159"/>
      <c r="C774" s="160">
        <f t="shared" si="31"/>
        <v>46054</v>
      </c>
      <c r="D774" s="128">
        <f t="shared" si="32"/>
        <v>62</v>
      </c>
      <c r="G774" s="132">
        <f ca="1">(1-$D$5)*IF($C774&lt;$D$4,G84,MAX(AVERAGEIFS(G771:G773,G771:G773,"&gt;0")/(EXP(G$6*(($D774-COUNTIFS(G$713:G774,0))/12))),G$8))+($D$5*IF($C774&lt;$D$4,G84,IF($C774=$D$4,G$7,MAX(AVERAGEIFS(G771:G773,G771:G773,"&gt;0")/(EXP(G$6*($D774-COUNTIFS(G$713:G774,0))/12)),G$8))))</f>
        <v>1.25</v>
      </c>
      <c r="H774" s="132">
        <f ca="1">(1-$D$5)*IF($C774&lt;$D$4,H84,MAX(G774/G$10,H$8))+($D$5*IF($C774&lt;$D$4,H84,IF($C774=$D$4,H$7,MAX(AVERAGEIFS(H771:H773,H771:H773,"&gt;0")/(EXP(G$6*($D774-COUNTIFS(H$713:H774,0))/12)),H$8))))</f>
        <v>0.96153846153846145</v>
      </c>
      <c r="I774" s="132">
        <f ca="1">(1-$D$5)*IF($C774&lt;$D$4,I84,MAX(AVERAGEIFS(I771:I773,I771:I773,"&gt;0")/(EXP(I$6*(($D774-COUNTIFS(I$713:I774,0))/12))),I$8))+($D$5*IF($C774&lt;$D$4,I84,IF($C774=$D$4,I$7,MAX(AVERAGEIFS(I771:I773,I771:I773,"&gt;0")/(EXP(I$6*($D774-COUNTIFS(I$713:I774,0))/12)),I$8))))</f>
        <v>4.1356733008715283</v>
      </c>
      <c r="J774" s="132">
        <f ca="1">(1-$D$5)*IF($C774&lt;$D$4,J84,MAX(I774/I$10,J$8))+($D$5*IF($C774&lt;$D$4,J84,IF($C774=$D$4,J$7,MAX(AVERAGEIFS(J771:J773,J771:J773,"&gt;0")/(EXP(I$6*($D774-COUNTIFS(J$713:J774,0))/12)),J$8))))</f>
        <v>3.1812871545165602</v>
      </c>
      <c r="K774" s="132">
        <f ca="1">(1-$D$5)*IF($C774&lt;$D$4,K84,MAX(AVERAGEIFS(K771:K773,K771:K773,"&gt;0")/(EXP(K$6*(($D774-COUNTIFS(K$713:K774,0))/12))),K$8))+($D$5*IF($C774&lt;$D$4,K84,IF($C774=$D$4,K$7,MAX(AVERAGEIFS(K771:K773,K771:K773,"&gt;0")/(EXP(K$6*($D774-COUNTIFS(K$713:K774,0))/12)),K$8))))</f>
        <v>12.064441721287318</v>
      </c>
      <c r="L774" s="132">
        <f ca="1">(1-$D$5)*IF($C774&lt;$D$4,L84,MAX(K774/K$10,L$8))+($D$5*IF($C774&lt;$D$4,L84,IF($C774=$D$4,L$7,MAX(AVERAGEIFS(L771:L773,L771:L773,"&gt;0")/(EXP(K$6*($D774-COUNTIFS(L$713:L774,0))/12)),L$8))))</f>
        <v>6.0322208606436591</v>
      </c>
      <c r="M774" s="181">
        <f>(1-$D$5)*IF($C774&lt;MAX($D$4,INDEX($C$23:$C$154,2+MATCH(0,$M$23:$M$154,1))),M89,MAX(AVERAGEIFS(M771:M773,M771:M773,"&gt;0")/(EXP(M$6*(($D774-COUNTIFS(M$713:M774,0))/12))),M$8))+($D$5*IF($C774&lt;MAX($D$4,INDEX($C$23:$C$154,2+MATCH(0,$M$23:$M$154,1))),M89,IF($C774=MAX($D$4,INDEX($C$23:$C$154,2+MATCH(0,$M$23:$M$154,1))),M$7,MAX(AVERAGEIFS(M771:M773,M771:M773,"&gt;0")/(EXP(M$6*($D774-COUNTIFS(M$713:M774,0))/12)),M$8))))</f>
        <v>20</v>
      </c>
      <c r="N774" s="181">
        <f>(1-$D$5)*IF($C774&lt;MAX($D$4,INDEX($C$23:$C$154,2+MATCH(0,$N$23:$N$154,1))),N84,MAX(M774/M$10,N$8))+($D$5*IF($C774&lt;MAX($D$4,INDEX($C$23:$C$154,2+MATCH(0,$N$23:$N$154,1))),N84,IF($C774=MAX($D$4,INDEX($C$23:$C$154,2+MATCH(0,$N$23:$N$154,1))),N$7,MAX(AVERAGEIFS(N771:N773,N771:N773,"&gt;0")/(EXP(M$6*($D774-COUNTIFS(N$713:N774,0))/12)),N$8))))</f>
        <v>0</v>
      </c>
      <c r="O774" s="181">
        <f>(1-$D$5)*IF($C774&lt;MAX($D$4,INDEX($C$23:$C$154,2+MATCH(0,$O$23:$O$154,1))),O84,MAX(AVERAGEIFS(O771:O773,O771:O773,"&gt;0")/(EXP(O$6*(($D774-COUNTIFS(O$713:O774,0))/12))),O$8))+($D$5*IF($C774&lt;MAX($D$4,INDEX($C$23:$C$154,2+MATCH(0,$O$23:$O$154,1))),O84,IF($C774=MAX($D$4,INDEX($C$23:$C$154,2+MATCH(0,$O$23:$O$154,1))),O$7,MAX(AVERAGEIFS(O771:O773,O771:O773,"&gt;0")/(EXP(O$6*($D774-COUNTIFS(O$713:O774,0))/12)),O$8))))</f>
        <v>0</v>
      </c>
      <c r="P774" s="181">
        <f>(1-$D$5)*IF($C774&lt;MAX($D$4,INDEX($C$23:$C$154,2+MATCH(0,$P$23:$P$154,1))),P84,MAX(O774/O$10,P$8))+($D$5*IF($C774&lt;MAX($D$4,INDEX($C$23:$C$154,2+MATCH(0,$P$23:$P$154,1))),P84,IF($C774=MAX($D$4,INDEX($C$23:$C$154,2+MATCH(0,$P$23:$P$154,1))),P$7,MAX(AVERAGEIFS(P771:P773,P771:P773,"&gt;0")/(EXP(O$6*($D774-COUNTIFS(P$713:P774,0))/12)),P$8))))</f>
        <v>0</v>
      </c>
      <c r="Q774" s="132">
        <f ca="1">(1-$D$5)*IF($C774&lt;$D$4,Q84,MAX(AVERAGEIFS(Q771:Q773,Q771:Q773,"&gt;0")/(EXP(Q$6*(($D774-COUNTIFS(Q$713:Q774,0))/12))),Q$8))+($D$5*IF($C774&lt;$D$4,Q84,IF($C774=$D$4,Q$7,MAX(AVERAGEIFS(Q771:Q773,Q771:Q773,"&gt;0")/(EXP(Q$6*($D774-COUNTIFS(Q$713:Q774,0))/12)),Q$8))))</f>
        <v>2.8972775944416318</v>
      </c>
      <c r="R774" s="132">
        <f ca="1">(1-$D$5)*IF($C774&lt;$D$4,R84,MAX(Q774/Q$10,R$8))+($D$5*IF($C774&lt;$D$4,R84,IF($C774=$D$4,R$7,MAX(AVERAGEIFS(R771:R773,R771:R773,"&gt;0")/(EXP(Q$6*($D774-COUNTIFS(R$713:R774,0))/12)),R$8))))</f>
        <v>2.8972775944416318</v>
      </c>
      <c r="S774" s="132">
        <f ca="1">(1-$D$5)*IF($C774&lt;$D$4,S84,MAX(AVERAGEIFS(S771:S773,S771:S773,"&gt;0")/(EXP(S$6*(($D774-COUNTIFS(S$713:S774,0))/12))),S$8))+($D$5*IF($C774&lt;$D$4,S84,IF($C774=$D$4,S$7,MAX(AVERAGEIFS(S771:S773,S771:S773,"&gt;0")/(EXP(S$6*($D774-COUNTIFS(S$713:S774,0))/12)),S$8))))</f>
        <v>2.9033901036869421</v>
      </c>
      <c r="T774" s="132">
        <f ca="1">(1-$D$5)*IF($C774&lt;$D$4,T84,MAX(S774/S$10,T$8))+($D$5*IF($C774&lt;$D$4,T84,IF($C774=$D$4,T$7,MAX(AVERAGEIFS(T771:T773,T771:T773,"&gt;0")/(EXP(S$6*($D774-COUNTIFS(T$713:T774,0))/12)),T$8))))</f>
        <v>2.2333770028361091</v>
      </c>
      <c r="U774" s="181">
        <f ca="1">(1-$D$5)*IF($C774&lt;MAX($D$4,INDEX($C$23:$C$154,2+MATCH(0,$U$23:$U$154,1))),U84,MAX(AVERAGEIFS(U771:U773,U771:U773,"&gt;0")/(EXP(U$6*(($D774-COUNTIFS(U$713:U774,0))/12))),U$8))+($D$5*IF($C774&lt;MAX($D$4,INDEX($C$23:$C$154,2+MATCH(0,$U$23:$U$154,1))),U84,IF($C774=MAX($D$4,INDEX($C$23:$C$154,2+MATCH(0,$U$23:$U$154,1))),U$7,MAX(AVERAGEIFS(U771:U773,U771:U773,"&gt;0")/(EXP(U$6*($D774-COUNTIFS(U$713:U774,0))/12)),U$8))))</f>
        <v>17.850623267499767</v>
      </c>
      <c r="V774" s="181">
        <f ca="1">(1-$D$5)*IF($C774&lt;MAX($D$4,INDEX($C$23:$C$154,2+MATCH(0,$V$23:$V$154,1))),V84,MAX(U774/U$10,V$8))+($D$5*IF($C774&lt;MAX($D$4,INDEX($C$23:$C$154,2+MATCH(0,$V$23:$V$154,1))),V84,IF($C774=MAX($D$4,INDEX($C$23:$C$154,2+MATCH(0,$V$23:$V$154,1))),V$7,MAX(AVERAGEIFS(V771:V773,V771:V773,"&gt;0")/(EXP(U$6*($D774-COUNTIFS(V$713:V774,0))/12)),V$8))))</f>
        <v>8.9253116337498835</v>
      </c>
      <c r="W774" s="132">
        <f ca="1">(1-$D$5)*IF($C774&lt;$D$4,W84,MAX(AVERAGEIFS(W771:W773,W771:W773,"&gt;0")/(EXP(W$6*(($D774-COUNTIFS(W$713:W774,0))/12))),W$8))+($D$5*IF($C774&lt;$D$4,W84,IF($C774=$D$4,W$7,MAX(AVERAGEIFS(W771:W773,W771:W773,"&gt;0")/(EXP(W$6*($D774-COUNTIFS(W$713:W774,0))/12)),W$8))))</f>
        <v>0.75</v>
      </c>
      <c r="X774" s="132">
        <f ca="1">(1-$D$5)*IF($C774&lt;$D$4,X84,MAX(W774/W$10,X$8))+($D$5*IF($C774&lt;$D$4,X84,IF($C774=$D$4,X$7,MAX(AVERAGEIFS(X771:X773,X771:X773,"&gt;0")/(EXP(W$6*($D774-COUNTIFS(X$713:X774,0))/12)),X$8))))</f>
        <v>0.57692307692307687</v>
      </c>
      <c r="Y774" s="132"/>
      <c r="Z774" s="132"/>
    </row>
    <row r="775" spans="2:26" outlineLevel="1">
      <c r="B775" s="159"/>
      <c r="C775" s="160">
        <f t="shared" si="31"/>
        <v>46082</v>
      </c>
      <c r="D775" s="128">
        <f t="shared" si="32"/>
        <v>63</v>
      </c>
      <c r="G775" s="132">
        <f ca="1">(1-$D$5)*IF($C775&lt;$D$4,G85,MAX(AVERAGEIFS(G772:G774,G772:G774,"&gt;0")/(EXP(G$6*(($D775-COUNTIFS(G$713:G775,0))/12))),G$8))+($D$5*IF($C775&lt;$D$4,G85,IF($C775=$D$4,G$7,MAX(AVERAGEIFS(G772:G774,G772:G774,"&gt;0")/(EXP(G$6*($D775-COUNTIFS(G$713:G775,0))/12)),G$8))))</f>
        <v>1.25</v>
      </c>
      <c r="H775" s="132">
        <f ca="1">(1-$D$5)*IF($C775&lt;$D$4,H85,MAX(G775/G$10,H$8))+($D$5*IF($C775&lt;$D$4,H85,IF($C775=$D$4,H$7,MAX(AVERAGEIFS(H772:H774,H772:H774,"&gt;0")/(EXP(G$6*($D775-COUNTIFS(H$713:H775,0))/12)),H$8))))</f>
        <v>0.96153846153846145</v>
      </c>
      <c r="I775" s="132">
        <f ca="1">(1-$D$5)*IF($C775&lt;$D$4,I85,MAX(AVERAGEIFS(I772:I774,I772:I774,"&gt;0")/(EXP(I$6*(($D775-COUNTIFS(I$713:I775,0))/12))),I$8))+($D$5*IF($C775&lt;$D$4,I85,IF($C775=$D$4,I$7,MAX(AVERAGEIFS(I772:I774,I772:I774,"&gt;0")/(EXP(I$6*($D775-COUNTIFS(I$713:I775,0))/12)),I$8))))</f>
        <v>4.0650079560464079</v>
      </c>
      <c r="J775" s="132">
        <f ca="1">(1-$D$5)*IF($C775&lt;$D$4,J85,MAX(I775/I$10,J$8))+($D$5*IF($C775&lt;$D$4,J85,IF($C775=$D$4,J$7,MAX(AVERAGEIFS(J772:J774,J772:J774,"&gt;0")/(EXP(I$6*($D775-COUNTIFS(J$713:J775,0))/12)),J$8))))</f>
        <v>3.1269291969587751</v>
      </c>
      <c r="K775" s="132">
        <f ca="1">(1-$D$5)*IF($C775&lt;$D$4,K85,MAX(AVERAGEIFS(K772:K774,K772:K774,"&gt;0")/(EXP(K$6*(($D775-COUNTIFS(K$713:K775,0))/12))),K$8))+($D$5*IF($C775&lt;$D$4,K85,IF($C775=$D$4,K$7,MAX(AVERAGEIFS(K772:K774,K772:K774,"&gt;0")/(EXP(K$6*($D775-COUNTIFS(K$713:K775,0))/12)),K$8))))</f>
        <v>11.834193498222005</v>
      </c>
      <c r="L775" s="132">
        <f ca="1">(1-$D$5)*IF($C775&lt;$D$4,L85,MAX(K775/K$10,L$8))+($D$5*IF($C775&lt;$D$4,L85,IF($C775=$D$4,L$7,MAX(AVERAGEIFS(L772:L774,L772:L774,"&gt;0")/(EXP(K$6*($D775-COUNTIFS(L$713:L775,0))/12)),L$8))))</f>
        <v>5.9170967491110025</v>
      </c>
      <c r="M775" s="181">
        <f>(1-$D$5)*IF($C775&lt;MAX($D$4,INDEX($C$23:$C$154,2+MATCH(0,$M$23:$M$154,1))),M90,MAX(AVERAGEIFS(M772:M774,M772:M774,"&gt;0")/(EXP(M$6*(($D775-COUNTIFS(M$713:M775,0))/12))),M$8))+($D$5*IF($C775&lt;MAX($D$4,INDEX($C$23:$C$154,2+MATCH(0,$M$23:$M$154,1))),M90,IF($C775=MAX($D$4,INDEX($C$23:$C$154,2+MATCH(0,$M$23:$M$154,1))),M$7,MAX(AVERAGEIFS(M772:M774,M772:M774,"&gt;0")/(EXP(M$6*($D775-COUNTIFS(M$713:M775,0))/12)),M$8))))</f>
        <v>20</v>
      </c>
      <c r="N775" s="181">
        <f>(1-$D$5)*IF($C775&lt;MAX($D$4,INDEX($C$23:$C$154,2+MATCH(0,$N$23:$N$154,1))),N85,MAX(M775/M$10,N$8))+($D$5*IF($C775&lt;MAX($D$4,INDEX($C$23:$C$154,2+MATCH(0,$N$23:$N$154,1))),N85,IF($C775=MAX($D$4,INDEX($C$23:$C$154,2+MATCH(0,$N$23:$N$154,1))),N$7,MAX(AVERAGEIFS(N772:N774,N772:N774,"&gt;0")/(EXP(M$6*($D775-COUNTIFS(N$713:N775,0))/12)),N$8))))</f>
        <v>0</v>
      </c>
      <c r="O775" s="181">
        <f>(1-$D$5)*IF($C775&lt;MAX($D$4,INDEX($C$23:$C$154,2+MATCH(0,$O$23:$O$154,1))),O85,MAX(AVERAGEIFS(O772:O774,O772:O774,"&gt;0")/(EXP(O$6*(($D775-COUNTIFS(O$713:O775,0))/12))),O$8))+($D$5*IF($C775&lt;MAX($D$4,INDEX($C$23:$C$154,2+MATCH(0,$O$23:$O$154,1))),O85,IF($C775=MAX($D$4,INDEX($C$23:$C$154,2+MATCH(0,$O$23:$O$154,1))),O$7,MAX(AVERAGEIFS(O772:O774,O772:O774,"&gt;0")/(EXP(O$6*($D775-COUNTIFS(O$713:O775,0))/12)),O$8))))</f>
        <v>0</v>
      </c>
      <c r="P775" s="181">
        <f>(1-$D$5)*IF($C775&lt;MAX($D$4,INDEX($C$23:$C$154,2+MATCH(0,$P$23:$P$154,1))),P85,MAX(O775/O$10,P$8))+($D$5*IF($C775&lt;MAX($D$4,INDEX($C$23:$C$154,2+MATCH(0,$P$23:$P$154,1))),P85,IF($C775=MAX($D$4,INDEX($C$23:$C$154,2+MATCH(0,$P$23:$P$154,1))),P$7,MAX(AVERAGEIFS(P772:P774,P772:P774,"&gt;0")/(EXP(O$6*($D775-COUNTIFS(P$713:P775,0))/12)),P$8))))</f>
        <v>0</v>
      </c>
      <c r="Q775" s="132">
        <f ca="1">(1-$D$5)*IF($C775&lt;$D$4,Q85,MAX(AVERAGEIFS(Q772:Q774,Q772:Q774,"&gt;0")/(EXP(Q$6*(($D775-COUNTIFS(Q$713:Q775,0))/12))),Q$8))+($D$5*IF($C775&lt;$D$4,Q85,IF($C775=$D$4,Q$7,MAX(AVERAGEIFS(Q772:Q774,Q772:Q774,"&gt;0")/(EXP(Q$6*($D775-COUNTIFS(Q$713:Q775,0))/12)),Q$8))))</f>
        <v>2.8001571770933387</v>
      </c>
      <c r="R775" s="132">
        <f ca="1">(1-$D$5)*IF($C775&lt;$D$4,R85,MAX(Q775/Q$10,R$8))+($D$5*IF($C775&lt;$D$4,R85,IF($C775=$D$4,R$7,MAX(AVERAGEIFS(R772:R774,R772:R774,"&gt;0")/(EXP(Q$6*($D775-COUNTIFS(R$713:R775,0))/12)),R$8))))</f>
        <v>2.8001571770933387</v>
      </c>
      <c r="S775" s="132">
        <f ca="1">(1-$D$5)*IF($C775&lt;$D$4,S85,MAX(AVERAGEIFS(S772:S774,S772:S774,"&gt;0")/(EXP(S$6*(($D775-COUNTIFS(S$713:S775,0))/12))),S$8))+($D$5*IF($C775&lt;$D$4,S85,IF($C775=$D$4,S$7,MAX(AVERAGEIFS(S772:S774,S772:S774,"&gt;0")/(EXP(S$6*($D775-COUNTIFS(S$713:S775,0))/12)),S$8))))</f>
        <v>2.7614970831731136</v>
      </c>
      <c r="T775" s="132">
        <f ca="1">(1-$D$5)*IF($C775&lt;$D$4,T85,MAX(S775/S$10,T$8))+($D$5*IF($C775&lt;$D$4,T85,IF($C775=$D$4,T$7,MAX(AVERAGEIFS(T772:T774,T772:T774,"&gt;0")/(EXP(S$6*($D775-COUNTIFS(T$713:T775,0))/12)),T$8))))</f>
        <v>2.1242285255177795</v>
      </c>
      <c r="U775" s="181">
        <f ca="1">(1-$D$5)*IF($C775&lt;MAX($D$4,INDEX($C$23:$C$154,2+MATCH(0,$U$23:$U$154,1))),U85,MAX(AVERAGEIFS(U772:U774,U772:U774,"&gt;0")/(EXP(U$6*(($D775-COUNTIFS(U$713:U775,0))/12))),U$8))+($D$5*IF($C775&lt;MAX($D$4,INDEX($C$23:$C$154,2+MATCH(0,$U$23:$U$154,1))),U85,IF($C775=MAX($D$4,INDEX($C$23:$C$154,2+MATCH(0,$U$23:$U$154,1))),U$7,MAX(AVERAGEIFS(U772:U774,U772:U774,"&gt;0")/(EXP(U$6*($D775-COUNTIFS(U$713:U775,0))/12)),U$8))))</f>
        <v>17.702639836426094</v>
      </c>
      <c r="V775" s="181">
        <f ca="1">(1-$D$5)*IF($C775&lt;MAX($D$4,INDEX($C$23:$C$154,2+MATCH(0,$V$23:$V$154,1))),V85,MAX(U775/U$10,V$8))+($D$5*IF($C775&lt;MAX($D$4,INDEX($C$23:$C$154,2+MATCH(0,$V$23:$V$154,1))),V85,IF($C775=MAX($D$4,INDEX($C$23:$C$154,2+MATCH(0,$V$23:$V$154,1))),V$7,MAX(AVERAGEIFS(V772:V774,V772:V774,"&gt;0")/(EXP(U$6*($D775-COUNTIFS(V$713:V775,0))/12)),V$8))))</f>
        <v>8.8513199182130471</v>
      </c>
      <c r="W775" s="132">
        <f ca="1">(1-$D$5)*IF($C775&lt;$D$4,W85,MAX(AVERAGEIFS(W772:W774,W772:W774,"&gt;0")/(EXP(W$6*(($D775-COUNTIFS(W$713:W775,0))/12))),W$8))+($D$5*IF($C775&lt;$D$4,W85,IF($C775=$D$4,W$7,MAX(AVERAGEIFS(W772:W774,W772:W774,"&gt;0")/(EXP(W$6*($D775-COUNTIFS(W$713:W775,0))/12)),W$8))))</f>
        <v>0.75</v>
      </c>
      <c r="X775" s="132">
        <f ca="1">(1-$D$5)*IF($C775&lt;$D$4,X85,MAX(W775/W$10,X$8))+($D$5*IF($C775&lt;$D$4,X85,IF($C775=$D$4,X$7,MAX(AVERAGEIFS(X772:X774,X772:X774,"&gt;0")/(EXP(W$6*($D775-COUNTIFS(X$713:X775,0))/12)),X$8))))</f>
        <v>0.57692307692307687</v>
      </c>
      <c r="Y775" s="132"/>
      <c r="Z775" s="132"/>
    </row>
    <row r="776" spans="2:26" outlineLevel="1">
      <c r="B776" s="159"/>
      <c r="C776" s="160">
        <f t="shared" si="31"/>
        <v>46113</v>
      </c>
      <c r="D776" s="128">
        <f t="shared" si="32"/>
        <v>64</v>
      </c>
      <c r="G776" s="132">
        <f ca="1">(1-$D$5)*IF($C776&lt;$D$4,G86,MAX(AVERAGEIFS(G773:G775,G773:G775,"&gt;0")/(EXP(G$6*(($D776-COUNTIFS(G$713:G776,0))/12))),G$8))+($D$5*IF($C776&lt;$D$4,G86,IF($C776=$D$4,G$7,MAX(AVERAGEIFS(G773:G775,G773:G775,"&gt;0")/(EXP(G$6*($D776-COUNTIFS(G$713:G776,0))/12)),G$8))))</f>
        <v>1.25</v>
      </c>
      <c r="H776" s="132">
        <f ca="1">(1-$D$5)*IF($C776&lt;$D$4,H86,MAX(G776/G$10,H$8))+($D$5*IF($C776&lt;$D$4,H86,IF($C776=$D$4,H$7,MAX(AVERAGEIFS(H773:H775,H773:H775,"&gt;0")/(EXP(G$6*($D776-COUNTIFS(H$713:H776,0))/12)),H$8))))</f>
        <v>0.96153846153846145</v>
      </c>
      <c r="I776" s="132">
        <f ca="1">(1-$D$5)*IF($C776&lt;$D$4,I86,MAX(AVERAGEIFS(I773:I775,I773:I775,"&gt;0")/(EXP(I$6*(($D776-COUNTIFS(I$713:I776,0))/12))),I$8))+($D$5*IF($C776&lt;$D$4,I86,IF($C776=$D$4,I$7,MAX(AVERAGEIFS(I773:I775,I773:I775,"&gt;0")/(EXP(I$6*($D776-COUNTIFS(I$713:I776,0))/12)),I$8))))</f>
        <v>3.9966867857624981</v>
      </c>
      <c r="J776" s="132">
        <f ca="1">(1-$D$5)*IF($C776&lt;$D$4,J86,MAX(I776/I$10,J$8))+($D$5*IF($C776&lt;$D$4,J86,IF($C776=$D$4,J$7,MAX(AVERAGEIFS(J773:J775,J773:J775,"&gt;0")/(EXP(I$6*($D776-COUNTIFS(J$713:J776,0))/12)),J$8))))</f>
        <v>3.0743744505865371</v>
      </c>
      <c r="K776" s="132">
        <f ca="1">(1-$D$5)*IF($C776&lt;$D$4,K86,MAX(AVERAGEIFS(K773:K775,K773:K775,"&gt;0")/(EXP(K$6*(($D776-COUNTIFS(K$713:K776,0))/12))),K$8))+($D$5*IF($C776&lt;$D$4,K86,IF($C776=$D$4,K$7,MAX(AVERAGEIFS(K773:K775,K773:K775,"&gt;0")/(EXP(K$6*($D776-COUNTIFS(K$713:K776,0))/12)),K$8))))</f>
        <v>11.588586334791524</v>
      </c>
      <c r="L776" s="132">
        <f ca="1">(1-$D$5)*IF($C776&lt;$D$4,L86,MAX(K776/K$10,L$8))+($D$5*IF($C776&lt;$D$4,L86,IF($C776=$D$4,L$7,MAX(AVERAGEIFS(L773:L775,L773:L775,"&gt;0")/(EXP(K$6*($D776-COUNTIFS(L$713:L776,0))/12)),L$8))))</f>
        <v>5.7942931673957618</v>
      </c>
      <c r="M776" s="181">
        <f>(1-$D$5)*IF($C776&lt;MAX($D$4,INDEX($C$23:$C$154,2+MATCH(0,$M$23:$M$154,1))),M91,MAX(AVERAGEIFS(M773:M775,M773:M775,"&gt;0")/(EXP(M$6*(($D776-COUNTIFS(M$713:M776,0))/12))),M$8))+($D$5*IF($C776&lt;MAX($D$4,INDEX($C$23:$C$154,2+MATCH(0,$M$23:$M$154,1))),M91,IF($C776=MAX($D$4,INDEX($C$23:$C$154,2+MATCH(0,$M$23:$M$154,1))),M$7,MAX(AVERAGEIFS(M773:M775,M773:M775,"&gt;0")/(EXP(M$6*($D776-COUNTIFS(M$713:M776,0))/12)),M$8))))</f>
        <v>20</v>
      </c>
      <c r="N776" s="181">
        <f>(1-$D$5)*IF($C776&lt;MAX($D$4,INDEX($C$23:$C$154,2+MATCH(0,$N$23:$N$154,1))),N86,MAX(M776/M$10,N$8))+($D$5*IF($C776&lt;MAX($D$4,INDEX($C$23:$C$154,2+MATCH(0,$N$23:$N$154,1))),N86,IF($C776=MAX($D$4,INDEX($C$23:$C$154,2+MATCH(0,$N$23:$N$154,1))),N$7,MAX(AVERAGEIFS(N773:N775,N773:N775,"&gt;0")/(EXP(M$6*($D776-COUNTIFS(N$713:N776,0))/12)),N$8))))</f>
        <v>0</v>
      </c>
      <c r="O776" s="181">
        <f>(1-$D$5)*IF($C776&lt;MAX($D$4,INDEX($C$23:$C$154,2+MATCH(0,$O$23:$O$154,1))),O86,MAX(AVERAGEIFS(O773:O775,O773:O775,"&gt;0")/(EXP(O$6*(($D776-COUNTIFS(O$713:O776,0))/12))),O$8))+($D$5*IF($C776&lt;MAX($D$4,INDEX($C$23:$C$154,2+MATCH(0,$O$23:$O$154,1))),O86,IF($C776=MAX($D$4,INDEX($C$23:$C$154,2+MATCH(0,$O$23:$O$154,1))),O$7,MAX(AVERAGEIFS(O773:O775,O773:O775,"&gt;0")/(EXP(O$6*($D776-COUNTIFS(O$713:O776,0))/12)),O$8))))</f>
        <v>0</v>
      </c>
      <c r="P776" s="181">
        <f>(1-$D$5)*IF($C776&lt;MAX($D$4,INDEX($C$23:$C$154,2+MATCH(0,$P$23:$P$154,1))),P86,MAX(O776/O$10,P$8))+($D$5*IF($C776&lt;MAX($D$4,INDEX($C$23:$C$154,2+MATCH(0,$P$23:$P$154,1))),P86,IF($C776=MAX($D$4,INDEX($C$23:$C$154,2+MATCH(0,$P$23:$P$154,1))),P$7,MAX(AVERAGEIFS(P773:P775,P773:P775,"&gt;0")/(EXP(O$6*($D776-COUNTIFS(P$713:P776,0))/12)),P$8))))</f>
        <v>0</v>
      </c>
      <c r="Q776" s="132">
        <f ca="1">(1-$D$5)*IF($C776&lt;$D$4,Q86,MAX(AVERAGEIFS(Q773:Q775,Q773:Q775,"&gt;0")/(EXP(Q$6*(($D776-COUNTIFS(Q$713:Q776,0))/12))),Q$8))+($D$5*IF($C776&lt;$D$4,Q86,IF($C776=$D$4,Q$7,MAX(AVERAGEIFS(Q773:Q775,Q773:Q775,"&gt;0")/(EXP(Q$6*($D776-COUNTIFS(Q$713:Q776,0))/12)),Q$8))))</f>
        <v>2.7024830267314228</v>
      </c>
      <c r="R776" s="132">
        <f ca="1">(1-$D$5)*IF($C776&lt;$D$4,R86,MAX(Q776/Q$10,R$8))+($D$5*IF($C776&lt;$D$4,R86,IF($C776=$D$4,R$7,MAX(AVERAGEIFS(R773:R775,R773:R775,"&gt;0")/(EXP(Q$6*($D776-COUNTIFS(R$713:R776,0))/12)),R$8))))</f>
        <v>2.7024830267314228</v>
      </c>
      <c r="S776" s="132">
        <f ca="1">(1-$D$5)*IF($C776&lt;$D$4,S86,MAX(AVERAGEIFS(S773:S775,S773:S775,"&gt;0")/(EXP(S$6*(($D776-COUNTIFS(S$713:S776,0))/12))),S$8))+($D$5*IF($C776&lt;$D$4,S86,IF($C776=$D$4,S$7,MAX(AVERAGEIFS(S773:S775,S773:S775,"&gt;0")/(EXP(S$6*($D776-COUNTIFS(S$713:S776,0))/12)),S$8))))</f>
        <v>2.625133509863903</v>
      </c>
      <c r="T776" s="132">
        <f ca="1">(1-$D$5)*IF($C776&lt;$D$4,T86,MAX(S776/S$10,T$8))+($D$5*IF($C776&lt;$D$4,T86,IF($C776=$D$4,T$7,MAX(AVERAGEIFS(T773:T775,T773:T775,"&gt;0")/(EXP(S$6*($D776-COUNTIFS(T$713:T776,0))/12)),T$8))))</f>
        <v>2.0193334691260794</v>
      </c>
      <c r="U776" s="181">
        <f ca="1">(1-$D$5)*IF($C776&lt;MAX($D$4,INDEX($C$23:$C$154,2+MATCH(0,$U$23:$U$154,1))),U86,MAX(AVERAGEIFS(U773:U775,U773:U775,"&gt;0")/(EXP(U$6*(($D776-COUNTIFS(U$713:U776,0))/12))),U$8))+($D$5*IF($C776&lt;MAX($D$4,INDEX($C$23:$C$154,2+MATCH(0,$U$23:$U$154,1))),U86,IF($C776=MAX($D$4,INDEX($C$23:$C$154,2+MATCH(0,$U$23:$U$154,1))),U$7,MAX(AVERAGEIFS(U773:U775,U773:U775,"&gt;0")/(EXP(U$6*($D776-COUNTIFS(U$713:U776,0))/12)),U$8))))</f>
        <v>17.556035173903187</v>
      </c>
      <c r="V776" s="181">
        <f ca="1">(1-$D$5)*IF($C776&lt;MAX($D$4,INDEX($C$23:$C$154,2+MATCH(0,$V$23:$V$154,1))),V86,MAX(U776/U$10,V$8))+($D$5*IF($C776&lt;MAX($D$4,INDEX($C$23:$C$154,2+MATCH(0,$V$23:$V$154,1))),V86,IF($C776=MAX($D$4,INDEX($C$23:$C$154,2+MATCH(0,$V$23:$V$154,1))),V$7,MAX(AVERAGEIFS(V773:V775,V773:V775,"&gt;0")/(EXP(U$6*($D776-COUNTIFS(V$713:V776,0))/12)),V$8))))</f>
        <v>8.7780175869515933</v>
      </c>
      <c r="W776" s="132">
        <f ca="1">(1-$D$5)*IF($C776&lt;$D$4,W86,MAX(AVERAGEIFS(W773:W775,W773:W775,"&gt;0")/(EXP(W$6*(($D776-COUNTIFS(W$713:W776,0))/12))),W$8))+($D$5*IF($C776&lt;$D$4,W86,IF($C776=$D$4,W$7,MAX(AVERAGEIFS(W773:W775,W773:W775,"&gt;0")/(EXP(W$6*($D776-COUNTIFS(W$713:W776,0))/12)),W$8))))</f>
        <v>0.75</v>
      </c>
      <c r="X776" s="132">
        <f ca="1">(1-$D$5)*IF($C776&lt;$D$4,X86,MAX(W776/W$10,X$8))+($D$5*IF($C776&lt;$D$4,X86,IF($C776=$D$4,X$7,MAX(AVERAGEIFS(X773:X775,X773:X775,"&gt;0")/(EXP(W$6*($D776-COUNTIFS(X$713:X776,0))/12)),X$8))))</f>
        <v>0.57692307692307687</v>
      </c>
      <c r="Y776" s="132"/>
      <c r="Z776" s="132"/>
    </row>
    <row r="777" spans="2:26" outlineLevel="1">
      <c r="B777" s="159"/>
      <c r="C777" s="160">
        <f t="shared" si="31"/>
        <v>46143</v>
      </c>
      <c r="D777" s="128">
        <f t="shared" si="32"/>
        <v>65</v>
      </c>
      <c r="G777" s="132">
        <f ca="1">(1-$D$5)*IF($C777&lt;$D$4,G87,MAX(AVERAGEIFS(G774:G776,G774:G776,"&gt;0")/(EXP(G$6*(($D777-COUNTIFS(G$713:G777,0))/12))),G$8))+($D$5*IF($C777&lt;$D$4,G87,IF($C777=$D$4,G$7,MAX(AVERAGEIFS(G774:G776,G774:G776,"&gt;0")/(EXP(G$6*($D777-COUNTIFS(G$713:G777,0))/12)),G$8))))</f>
        <v>1.25</v>
      </c>
      <c r="H777" s="132">
        <f ca="1">(1-$D$5)*IF($C777&lt;$D$4,H87,MAX(G777/G$10,H$8))+($D$5*IF($C777&lt;$D$4,H87,IF($C777=$D$4,H$7,MAX(AVERAGEIFS(H774:H776,H774:H776,"&gt;0")/(EXP(G$6*($D777-COUNTIFS(H$713:H777,0))/12)),H$8))))</f>
        <v>0.96153846153846145</v>
      </c>
      <c r="I777" s="132">
        <f ca="1">(1-$D$5)*IF($C777&lt;$D$4,I87,MAX(AVERAGEIFS(I774:I776,I774:I776,"&gt;0")/(EXP(I$6*(($D777-COUNTIFS(I$713:I777,0))/12))),I$8))+($D$5*IF($C777&lt;$D$4,I87,IF($C777=$D$4,I$7,MAX(AVERAGEIFS(I774:I776,I774:I776,"&gt;0")/(EXP(I$6*($D777-COUNTIFS(I$713:I777,0))/12)),I$8))))</f>
        <v>3.9292212024344018</v>
      </c>
      <c r="J777" s="132">
        <f ca="1">(1-$D$5)*IF($C777&lt;$D$4,J87,MAX(I777/I$10,J$8))+($D$5*IF($C777&lt;$D$4,J87,IF($C777=$D$4,J$7,MAX(AVERAGEIFS(J774:J776,J774:J776,"&gt;0")/(EXP(I$6*($D777-COUNTIFS(J$713:J777,0))/12)),J$8))))</f>
        <v>3.0224778480264627</v>
      </c>
      <c r="K777" s="132">
        <f ca="1">(1-$D$5)*IF($C777&lt;$D$4,K87,MAX(AVERAGEIFS(K774:K776,K774:K776,"&gt;0")/(EXP(K$6*(($D777-COUNTIFS(K$713:K777,0))/12))),K$8))+($D$5*IF($C777&lt;$D$4,K87,IF($C777=$D$4,K$7,MAX(AVERAGEIFS(K774:K776,K774:K776,"&gt;0")/(EXP(K$6*($D777-COUNTIFS(K$713:K777,0))/12)),K$8))))</f>
        <v>11.336871595157124</v>
      </c>
      <c r="L777" s="132">
        <f ca="1">(1-$D$5)*IF($C777&lt;$D$4,L87,MAX(K777/K$10,L$8))+($D$5*IF($C777&lt;$D$4,L87,IF($C777=$D$4,L$7,MAX(AVERAGEIFS(L774:L776,L774:L776,"&gt;0")/(EXP(K$6*($D777-COUNTIFS(L$713:L777,0))/12)),L$8))))</f>
        <v>5.668435797578562</v>
      </c>
      <c r="M777" s="181">
        <f>(1-$D$5)*IF($C777&lt;MAX($D$4,INDEX($C$23:$C$154,2+MATCH(0,$M$23:$M$154,1))),M92,MAX(AVERAGEIFS(M774:M776,M774:M776,"&gt;0")/(EXP(M$6*(($D777-COUNTIFS(M$713:M777,0))/12))),M$8))+($D$5*IF($C777&lt;MAX($D$4,INDEX($C$23:$C$154,2+MATCH(0,$M$23:$M$154,1))),M92,IF($C777=MAX($D$4,INDEX($C$23:$C$154,2+MATCH(0,$M$23:$M$154,1))),M$7,MAX(AVERAGEIFS(M774:M776,M774:M776,"&gt;0")/(EXP(M$6*($D777-COUNTIFS(M$713:M777,0))/12)),M$8))))</f>
        <v>20</v>
      </c>
      <c r="N777" s="181">
        <f>(1-$D$5)*IF($C777&lt;MAX($D$4,INDEX($C$23:$C$154,2+MATCH(0,$N$23:$N$154,1))),N87,MAX(M777/M$10,N$8))+($D$5*IF($C777&lt;MAX($D$4,INDEX($C$23:$C$154,2+MATCH(0,$N$23:$N$154,1))),N87,IF($C777=MAX($D$4,INDEX($C$23:$C$154,2+MATCH(0,$N$23:$N$154,1))),N$7,MAX(AVERAGEIFS(N774:N776,N774:N776,"&gt;0")/(EXP(M$6*($D777-COUNTIFS(N$713:N777,0))/12)),N$8))))</f>
        <v>0</v>
      </c>
      <c r="O777" s="181">
        <f>(1-$D$5)*IF($C777&lt;MAX($D$4,INDEX($C$23:$C$154,2+MATCH(0,$O$23:$O$154,1))),O87,MAX(AVERAGEIFS(O774:O776,O774:O776,"&gt;0")/(EXP(O$6*(($D777-COUNTIFS(O$713:O777,0))/12))),O$8))+($D$5*IF($C777&lt;MAX($D$4,INDEX($C$23:$C$154,2+MATCH(0,$O$23:$O$154,1))),O87,IF($C777=MAX($D$4,INDEX($C$23:$C$154,2+MATCH(0,$O$23:$O$154,1))),O$7,MAX(AVERAGEIFS(O774:O776,O774:O776,"&gt;0")/(EXP(O$6*($D777-COUNTIFS(O$713:O777,0))/12)),O$8))))</f>
        <v>0</v>
      </c>
      <c r="P777" s="181">
        <f>(1-$D$5)*IF($C777&lt;MAX($D$4,INDEX($C$23:$C$154,2+MATCH(0,$P$23:$P$154,1))),P87,MAX(O777/O$10,P$8))+($D$5*IF($C777&lt;MAX($D$4,INDEX($C$23:$C$154,2+MATCH(0,$P$23:$P$154,1))),P87,IF($C777=MAX($D$4,INDEX($C$23:$C$154,2+MATCH(0,$P$23:$P$154,1))),P$7,MAX(AVERAGEIFS(P774:P776,P774:P776,"&gt;0")/(EXP(O$6*($D777-COUNTIFS(P$713:P777,0))/12)),P$8))))</f>
        <v>0</v>
      </c>
      <c r="Q777" s="132">
        <f ca="1">(1-$D$5)*IF($C777&lt;$D$4,Q87,MAX(AVERAGEIFS(Q774:Q776,Q774:Q776,"&gt;0")/(EXP(Q$6*(($D777-COUNTIFS(Q$713:Q777,0))/12))),Q$8))+($D$5*IF($C777&lt;$D$4,Q87,IF($C777=$D$4,Q$7,MAX(AVERAGEIFS(Q774:Q776,Q774:Q776,"&gt;0")/(EXP(Q$6*($D777-COUNTIFS(Q$713:Q777,0))/12)),Q$8))))</f>
        <v>2.6041586063098654</v>
      </c>
      <c r="R777" s="132">
        <f ca="1">(1-$D$5)*IF($C777&lt;$D$4,R87,MAX(Q777/Q$10,R$8))+($D$5*IF($C777&lt;$D$4,R87,IF($C777=$D$4,R$7,MAX(AVERAGEIFS(R774:R776,R774:R776,"&gt;0")/(EXP(Q$6*($D777-COUNTIFS(R$713:R777,0))/12)),R$8))))</f>
        <v>2.6041586063098654</v>
      </c>
      <c r="S777" s="132">
        <f ca="1">(1-$D$5)*IF($C777&lt;$D$4,S87,MAX(AVERAGEIFS(S774:S776,S774:S776,"&gt;0")/(EXP(S$6*(($D777-COUNTIFS(S$713:S777,0))/12))),S$8))+($D$5*IF($C777&lt;$D$4,S87,IF($C777=$D$4,S$7,MAX(AVERAGEIFS(S774:S776,S774:S776,"&gt;0")/(EXP(S$6*($D777-COUNTIFS(S$713:S777,0))/12)),S$8))))</f>
        <v>2.4941305139541896</v>
      </c>
      <c r="T777" s="132">
        <f ca="1">(1-$D$5)*IF($C777&lt;$D$4,T87,MAX(S777/S$10,T$8))+($D$5*IF($C777&lt;$D$4,T87,IF($C777=$D$4,T$7,MAX(AVERAGEIFS(T774:T776,T774:T776,"&gt;0")/(EXP(S$6*($D777-COUNTIFS(T$713:T777,0))/12)),T$8))))</f>
        <v>1.918561933810915</v>
      </c>
      <c r="U777" s="181">
        <f ca="1">(1-$D$5)*IF($C777&lt;MAX($D$4,INDEX($C$23:$C$154,2+MATCH(0,$U$23:$U$154,1))),U87,MAX(AVERAGEIFS(U774:U776,U774:U776,"&gt;0")/(EXP(U$6*(($D777-COUNTIFS(U$713:U777,0))/12))),U$8))+($D$5*IF($C777&lt;MAX($D$4,INDEX($C$23:$C$154,2+MATCH(0,$U$23:$U$154,1))),U87,IF($C777=MAX($D$4,INDEX($C$23:$C$154,2+MATCH(0,$U$23:$U$154,1))),U$7,MAX(AVERAGEIFS(U774:U776,U774:U776,"&gt;0")/(EXP(U$6*($D777-COUNTIFS(U$713:U777,0))/12)),U$8))))</f>
        <v>17.338100132103893</v>
      </c>
      <c r="V777" s="181">
        <f ca="1">(1-$D$5)*IF($C777&lt;MAX($D$4,INDEX($C$23:$C$154,2+MATCH(0,$V$23:$V$154,1))),V87,MAX(U777/U$10,V$8))+($D$5*IF($C777&lt;MAX($D$4,INDEX($C$23:$C$154,2+MATCH(0,$V$23:$V$154,1))),V87,IF($C777=MAX($D$4,INDEX($C$23:$C$154,2+MATCH(0,$V$23:$V$154,1))),V$7,MAX(AVERAGEIFS(V774:V776,V774:V776,"&gt;0")/(EXP(U$6*($D777-COUNTIFS(V$713:V777,0))/12)),V$8))))</f>
        <v>8.6690500660519465</v>
      </c>
      <c r="W777" s="132">
        <f ca="1">(1-$D$5)*IF($C777&lt;$D$4,W87,MAX(AVERAGEIFS(W774:W776,W774:W776,"&gt;0")/(EXP(W$6*(($D777-COUNTIFS(W$713:W777,0))/12))),W$8))+($D$5*IF($C777&lt;$D$4,W87,IF($C777=$D$4,W$7,MAX(AVERAGEIFS(W774:W776,W774:W776,"&gt;0")/(EXP(W$6*($D777-COUNTIFS(W$713:W777,0))/12)),W$8))))</f>
        <v>0.75</v>
      </c>
      <c r="X777" s="132">
        <f ca="1">(1-$D$5)*IF($C777&lt;$D$4,X87,MAX(W777/W$10,X$8))+($D$5*IF($C777&lt;$D$4,X87,IF($C777=$D$4,X$7,MAX(AVERAGEIFS(X774:X776,X774:X776,"&gt;0")/(EXP(W$6*($D777-COUNTIFS(X$713:X777,0))/12)),X$8))))</f>
        <v>0.57692307692307687</v>
      </c>
      <c r="Y777" s="132"/>
      <c r="Z777" s="132"/>
    </row>
    <row r="778" spans="2:26" outlineLevel="1">
      <c r="B778" s="159"/>
      <c r="C778" s="160">
        <f t="shared" si="31"/>
        <v>46174</v>
      </c>
      <c r="D778" s="128">
        <f t="shared" si="32"/>
        <v>66</v>
      </c>
      <c r="G778" s="132">
        <f ca="1">(1-$D$5)*IF($C778&lt;$D$4,G88,MAX(AVERAGEIFS(G775:G777,G775:G777,"&gt;0")/(EXP(G$6*(($D778-COUNTIFS(G$713:G778,0))/12))),G$8))+($D$5*IF($C778&lt;$D$4,G88,IF($C778=$D$4,G$7,MAX(AVERAGEIFS(G775:G777,G775:G777,"&gt;0")/(EXP(G$6*($D778-COUNTIFS(G$713:G778,0))/12)),G$8))))</f>
        <v>1.25</v>
      </c>
      <c r="H778" s="132">
        <f ca="1">(1-$D$5)*IF($C778&lt;$D$4,H88,MAX(G778/G$10,H$8))+($D$5*IF($C778&lt;$D$4,H88,IF($C778=$D$4,H$7,MAX(AVERAGEIFS(H775:H777,H775:H777,"&gt;0")/(EXP(G$6*($D778-COUNTIFS(H$713:H778,0))/12)),H$8))))</f>
        <v>0.96153846153846145</v>
      </c>
      <c r="I778" s="132">
        <f ca="1">(1-$D$5)*IF($C778&lt;$D$4,I88,MAX(AVERAGEIFS(I775:I777,I775:I777,"&gt;0")/(EXP(I$6*(($D778-COUNTIFS(I$713:I778,0))/12))),I$8))+($D$5*IF($C778&lt;$D$4,I88,IF($C778=$D$4,I$7,MAX(AVERAGEIFS(I775:I777,I775:I777,"&gt;0")/(EXP(I$6*($D778-COUNTIFS(I$713:I778,0))/12)),I$8))))</f>
        <v>3.8594977938835169</v>
      </c>
      <c r="J778" s="132">
        <f ca="1">(1-$D$5)*IF($C778&lt;$D$4,J88,MAX(I778/I$10,J$8))+($D$5*IF($C778&lt;$D$4,J88,IF($C778=$D$4,J$7,MAX(AVERAGEIFS(J775:J777,J775:J777,"&gt;0")/(EXP(I$6*($D778-COUNTIFS(J$713:J778,0))/12)),J$8))))</f>
        <v>2.9688444568334744</v>
      </c>
      <c r="K778" s="132">
        <f ca="1">(1-$D$5)*IF($C778&lt;$D$4,K88,MAX(AVERAGEIFS(K775:K777,K775:K777,"&gt;0")/(EXP(K$6*(($D778-COUNTIFS(K$713:K778,0))/12))),K$8))+($D$5*IF($C778&lt;$D$4,K88,IF($C778=$D$4,K$7,MAX(AVERAGEIFS(K775:K777,K775:K777,"&gt;0")/(EXP(K$6*($D778-COUNTIFS(K$713:K778,0))/12)),K$8))))</f>
        <v>11.076713078242488</v>
      </c>
      <c r="L778" s="132">
        <f ca="1">(1-$D$5)*IF($C778&lt;$D$4,L88,MAX(K778/K$10,L$8))+($D$5*IF($C778&lt;$D$4,L88,IF($C778=$D$4,L$7,MAX(AVERAGEIFS(L775:L777,L775:L777,"&gt;0")/(EXP(K$6*($D778-COUNTIFS(L$713:L778,0))/12)),L$8))))</f>
        <v>5.5383565391212439</v>
      </c>
      <c r="M778" s="181">
        <f>(1-$D$5)*IF($C778&lt;MAX($D$4,INDEX($C$23:$C$154,2+MATCH(0,$M$23:$M$154,1))),M93,MAX(AVERAGEIFS(M775:M777,M775:M777,"&gt;0")/(EXP(M$6*(($D778-COUNTIFS(M$713:M778,0))/12))),M$8))+($D$5*IF($C778&lt;MAX($D$4,INDEX($C$23:$C$154,2+MATCH(0,$M$23:$M$154,1))),M93,IF($C778=MAX($D$4,INDEX($C$23:$C$154,2+MATCH(0,$M$23:$M$154,1))),M$7,MAX(AVERAGEIFS(M775:M777,M775:M777,"&gt;0")/(EXP(M$6*($D778-COUNTIFS(M$713:M778,0))/12)),M$8))))</f>
        <v>20</v>
      </c>
      <c r="N778" s="181">
        <f>(1-$D$5)*IF($C778&lt;MAX($D$4,INDEX($C$23:$C$154,2+MATCH(0,$N$23:$N$154,1))),N88,MAX(M778/M$10,N$8))+($D$5*IF($C778&lt;MAX($D$4,INDEX($C$23:$C$154,2+MATCH(0,$N$23:$N$154,1))),N88,IF($C778=MAX($D$4,INDEX($C$23:$C$154,2+MATCH(0,$N$23:$N$154,1))),N$7,MAX(AVERAGEIFS(N775:N777,N775:N777,"&gt;0")/(EXP(M$6*($D778-COUNTIFS(N$713:N778,0))/12)),N$8))))</f>
        <v>10</v>
      </c>
      <c r="O778" s="181">
        <f>(1-$D$5)*IF($C778&lt;MAX($D$4,INDEX($C$23:$C$154,2+MATCH(0,$O$23:$O$154,1))),O88,MAX(AVERAGEIFS(O775:O777,O775:O777,"&gt;0")/(EXP(O$6*(($D778-COUNTIFS(O$713:O778,0))/12))),O$8))+($D$5*IF($C778&lt;MAX($D$4,INDEX($C$23:$C$154,2+MATCH(0,$O$23:$O$154,1))),O88,IF($C778=MAX($D$4,INDEX($C$23:$C$154,2+MATCH(0,$O$23:$O$154,1))),O$7,MAX(AVERAGEIFS(O775:O777,O775:O777,"&gt;0")/(EXP(O$6*($D778-COUNTIFS(O$713:O778,0))/12)),O$8))))</f>
        <v>0</v>
      </c>
      <c r="P778" s="181">
        <f>(1-$D$5)*IF($C778&lt;MAX($D$4,INDEX($C$23:$C$154,2+MATCH(0,$P$23:$P$154,1))),P88,MAX(O778/O$10,P$8))+($D$5*IF($C778&lt;MAX($D$4,INDEX($C$23:$C$154,2+MATCH(0,$P$23:$P$154,1))),P88,IF($C778=MAX($D$4,INDEX($C$23:$C$154,2+MATCH(0,$P$23:$P$154,1))),P$7,MAX(AVERAGEIFS(P775:P777,P775:P777,"&gt;0")/(EXP(O$6*($D778-COUNTIFS(P$713:P778,0))/12)),P$8))))</f>
        <v>0</v>
      </c>
      <c r="Q778" s="132">
        <f ca="1">(1-$D$5)*IF($C778&lt;$D$4,Q88,MAX(AVERAGEIFS(Q775:Q777,Q775:Q777,"&gt;0")/(EXP(Q$6*(($D778-COUNTIFS(Q$713:Q778,0))/12))),Q$8))+($D$5*IF($C778&lt;$D$4,Q88,IF($C778=$D$4,Q$7,MAX(AVERAGEIFS(Q775:Q777,Q775:Q777,"&gt;0")/(EXP(Q$6*($D778-COUNTIFS(Q$713:Q778,0))/12)),Q$8))))</f>
        <v>2.5070099303594877</v>
      </c>
      <c r="R778" s="132">
        <f ca="1">(1-$D$5)*IF($C778&lt;$D$4,R88,MAX(Q778/Q$10,R$8))+($D$5*IF($C778&lt;$D$4,R88,IF($C778=$D$4,R$7,MAX(AVERAGEIFS(R775:R777,R775:R777,"&gt;0")/(EXP(Q$6*($D778-COUNTIFS(R$713:R778,0))/12)),R$8))))</f>
        <v>2.5070099303594877</v>
      </c>
      <c r="S778" s="132">
        <f ca="1">(1-$D$5)*IF($C778&lt;$D$4,S88,MAX(AVERAGEIFS(S775:S777,S775:S777,"&gt;0")/(EXP(S$6*(($D778-COUNTIFS(S$713:S778,0))/12))),S$8))+($D$5*IF($C778&lt;$D$4,S88,IF($C778=$D$4,S$7,MAX(AVERAGEIFS(S775:S777,S775:S777,"&gt;0")/(EXP(S$6*($D778-COUNTIFS(S$713:S778,0))/12)),S$8))))</f>
        <v>2.365080827089423</v>
      </c>
      <c r="T778" s="132">
        <f ca="1">(1-$D$5)*IF($C778&lt;$D$4,T88,MAX(S778/S$10,T$8))+($D$5*IF($C778&lt;$D$4,T88,IF($C778=$D$4,T$7,MAX(AVERAGEIFS(T775:T777,T775:T777,"&gt;0")/(EXP(S$6*($D778-COUNTIFS(T$713:T778,0))/12)),T$8))))</f>
        <v>1.8192929439149408</v>
      </c>
      <c r="U778" s="181">
        <f ca="1">(1-$D$5)*IF($C778&lt;MAX($D$4,INDEX($C$23:$C$154,2+MATCH(0,$U$23:$U$154,1))),U88,MAX(AVERAGEIFS(U775:U777,U775:U777,"&gt;0")/(EXP(U$6*(($D778-COUNTIFS(U$713:U778,0))/12))),U$8))+($D$5*IF($C778&lt;MAX($D$4,INDEX($C$23:$C$154,2+MATCH(0,$U$23:$U$154,1))),U88,IF($C778=MAX($D$4,INDEX($C$23:$C$154,2+MATCH(0,$U$23:$U$154,1))),U$7,MAX(AVERAGEIFS(U775:U777,U775:U777,"&gt;0")/(EXP(U$6*($D778-COUNTIFS(U$713:U778,0))/12)),U$8))))</f>
        <v>17.099385379046829</v>
      </c>
      <c r="V778" s="181">
        <f ca="1">(1-$D$5)*IF($C778&lt;MAX($D$4,INDEX($C$23:$C$154,2+MATCH(0,$V$23:$V$154,1))),V88,MAX(U778/U$10,V$8))+($D$5*IF($C778&lt;MAX($D$4,INDEX($C$23:$C$154,2+MATCH(0,$V$23:$V$154,1))),V88,IF($C778=MAX($D$4,INDEX($C$23:$C$154,2+MATCH(0,$V$23:$V$154,1))),V$7,MAX(AVERAGEIFS(V775:V777,V775:V777,"&gt;0")/(EXP(U$6*($D778-COUNTIFS(V$713:V778,0))/12)),V$8))))</f>
        <v>8.5496926895234147</v>
      </c>
      <c r="W778" s="132">
        <f ca="1">(1-$D$5)*IF($C778&lt;$D$4,W88,MAX(AVERAGEIFS(W775:W777,W775:W777,"&gt;0")/(EXP(W$6*(($D778-COUNTIFS(W$713:W778,0))/12))),W$8))+($D$5*IF($C778&lt;$D$4,W88,IF($C778=$D$4,W$7,MAX(AVERAGEIFS(W775:W777,W775:W777,"&gt;0")/(EXP(W$6*($D778-COUNTIFS(W$713:W778,0))/12)),W$8))))</f>
        <v>0.75</v>
      </c>
      <c r="X778" s="132">
        <f ca="1">(1-$D$5)*IF($C778&lt;$D$4,X88,MAX(W778/W$10,X$8))+($D$5*IF($C778&lt;$D$4,X88,IF($C778=$D$4,X$7,MAX(AVERAGEIFS(X775:X777,X775:X777,"&gt;0")/(EXP(W$6*($D778-COUNTIFS(X$713:X778,0))/12)),X$8))))</f>
        <v>0.57692307692307687</v>
      </c>
      <c r="Y778" s="132"/>
      <c r="Z778" s="132"/>
    </row>
    <row r="779" spans="2:26" outlineLevel="1">
      <c r="B779" s="159"/>
      <c r="C779" s="160">
        <f t="shared" ref="C779:C842" si="33">EDATE(C778,1)</f>
        <v>46204</v>
      </c>
      <c r="D779" s="128">
        <f t="shared" ref="D779:D892" si="34">D778+1</f>
        <v>67</v>
      </c>
      <c r="G779" s="132">
        <f ca="1">(1-$D$5)*IF($C779&lt;$D$4,G89,MAX(AVERAGEIFS(G776:G778,G776:G778,"&gt;0")/(EXP(G$6*(($D779-COUNTIFS(G$713:G779,0))/12))),G$8))+($D$5*IF($C779&lt;$D$4,G89,IF($C779=$D$4,G$7,MAX(AVERAGEIFS(G776:G778,G776:G778,"&gt;0")/(EXP(G$6*($D779-COUNTIFS(G$713:G779,0))/12)),G$8))))</f>
        <v>1.25</v>
      </c>
      <c r="H779" s="132">
        <f ca="1">(1-$D$5)*IF($C779&lt;$D$4,H89,MAX(G779/G$10,H$8))+($D$5*IF($C779&lt;$D$4,H89,IF($C779=$D$4,H$7,MAX(AVERAGEIFS(H776:H778,H776:H778,"&gt;0")/(EXP(G$6*($D779-COUNTIFS(H$713:H779,0))/12)),H$8))))</f>
        <v>0.96153846153846145</v>
      </c>
      <c r="I779" s="132">
        <f ca="1">(1-$D$5)*IF($C779&lt;$D$4,I89,MAX(AVERAGEIFS(I776:I778,I776:I778,"&gt;0")/(EXP(I$6*(($D779-COUNTIFS(I$713:I779,0))/12))),I$8))+($D$5*IF($C779&lt;$D$4,I89,IF($C779=$D$4,I$7,MAX(AVERAGEIFS(I776:I778,I776:I778,"&gt;0")/(EXP(I$6*($D779-COUNTIFS(I$713:I779,0))/12)),I$8))))</f>
        <v>3.7901907432998527</v>
      </c>
      <c r="J779" s="132">
        <f ca="1">(1-$D$5)*IF($C779&lt;$D$4,J89,MAX(I779/I$10,J$8))+($D$5*IF($C779&lt;$D$4,J89,IF($C779=$D$4,J$7,MAX(AVERAGEIFS(J776:J778,J776:J778,"&gt;0")/(EXP(I$6*($D779-COUNTIFS(J$713:J779,0))/12)),J$8))))</f>
        <v>2.9155313409998866</v>
      </c>
      <c r="K779" s="132">
        <f ca="1">(1-$D$5)*IF($C779&lt;$D$4,K89,MAX(AVERAGEIFS(K776:K778,K776:K778,"&gt;0")/(EXP(K$6*(($D779-COUNTIFS(K$713:K779,0))/12))),K$8))+($D$5*IF($C779&lt;$D$4,K89,IF($C779=$D$4,K$7,MAX(AVERAGEIFS(K776:K778,K776:K778,"&gt;0")/(EXP(K$6*($D779-COUNTIFS(K$713:K779,0))/12)),K$8))))</f>
        <v>10.808275460885875</v>
      </c>
      <c r="L779" s="132">
        <f ca="1">(1-$D$5)*IF($C779&lt;$D$4,L89,MAX(K779/K$10,L$8))+($D$5*IF($C779&lt;$D$4,L89,IF($C779=$D$4,L$7,MAX(AVERAGEIFS(L776:L778,L776:L778,"&gt;0")/(EXP(K$6*($D779-COUNTIFS(L$713:L779,0))/12)),L$8))))</f>
        <v>5.4041377304429377</v>
      </c>
      <c r="M779" s="181">
        <f ca="1">(1-$D$5)*IF($C779&lt;MAX($D$4,INDEX($C$23:$C$154,2+MATCH(0,$M$23:$M$154,1))),M94,MAX(AVERAGEIFS(M776:M778,M776:M778,"&gt;0")/(EXP(M$6*(($D779-COUNTIFS(M$713:M779,0))/12))),M$8))+($D$5*IF($C779&lt;MAX($D$4,INDEX($C$23:$C$154,2+MATCH(0,$M$23:$M$154,1))),M94,IF($C779=MAX($D$4,INDEX($C$23:$C$154,2+MATCH(0,$M$23:$M$154,1))),M$7,MAX(AVERAGEIFS(M776:M778,M776:M778,"&gt;0")/(EXP(M$6*($D779-COUNTIFS(M$713:M779,0))/12)),M$8))))</f>
        <v>19.883672950423662</v>
      </c>
      <c r="N779" s="181">
        <f ca="1">(1-$D$5)*IF($C779&lt;MAX($D$4,INDEX($C$23:$C$154,2+MATCH(0,$N$23:$N$154,1))),N89,MAX(M779/M$10,N$8))+($D$5*IF($C779&lt;MAX($D$4,INDEX($C$23:$C$154,2+MATCH(0,$N$23:$N$154,1))),N89,IF($C779=MAX($D$4,INDEX($C$23:$C$154,2+MATCH(0,$N$23:$N$154,1))),N$7,MAX(AVERAGEIFS(N776:N778,N776:N778,"&gt;0")/(EXP(M$6*($D779-COUNTIFS(N$713:N779,0))/12)),N$8))))</f>
        <v>9.9418364752118311</v>
      </c>
      <c r="O779" s="181">
        <f>(1-$D$5)*IF($C779&lt;MAX($D$4,INDEX($C$23:$C$154,2+MATCH(0,$O$23:$O$154,1))),O89,MAX(AVERAGEIFS(O776:O778,O776:O778,"&gt;0")/(EXP(O$6*(($D779-COUNTIFS(O$713:O779,0))/12))),O$8))+($D$5*IF($C779&lt;MAX($D$4,INDEX($C$23:$C$154,2+MATCH(0,$O$23:$O$154,1))),O89,IF($C779=MAX($D$4,INDEX($C$23:$C$154,2+MATCH(0,$O$23:$O$154,1))),O$7,MAX(AVERAGEIFS(O776:O778,O776:O778,"&gt;0")/(EXP(O$6*($D779-COUNTIFS(O$713:O779,0))/12)),O$8))))</f>
        <v>0</v>
      </c>
      <c r="P779" s="181">
        <f>(1-$D$5)*IF($C779&lt;MAX($D$4,INDEX($C$23:$C$154,2+MATCH(0,$P$23:$P$154,1))),P89,MAX(O779/O$10,P$8))+($D$5*IF($C779&lt;MAX($D$4,INDEX($C$23:$C$154,2+MATCH(0,$P$23:$P$154,1))),P89,IF($C779=MAX($D$4,INDEX($C$23:$C$154,2+MATCH(0,$P$23:$P$154,1))),P$7,MAX(AVERAGEIFS(P776:P778,P776:P778,"&gt;0")/(EXP(O$6*($D779-COUNTIFS(P$713:P779,0))/12)),P$8))))</f>
        <v>0</v>
      </c>
      <c r="Q779" s="132">
        <f ca="1">(1-$D$5)*IF($C779&lt;$D$4,Q89,MAX(AVERAGEIFS(Q776:Q778,Q776:Q778,"&gt;0")/(EXP(Q$6*(($D779-COUNTIFS(Q$713:Q779,0))/12))),Q$8))+($D$5*IF($C779&lt;$D$4,Q89,IF($C779=$D$4,Q$7,MAX(AVERAGEIFS(Q776:Q778,Q776:Q778,"&gt;0")/(EXP(Q$6*($D779-COUNTIFS(Q$713:Q779,0))/12)),Q$8))))</f>
        <v>2.4103214386633693</v>
      </c>
      <c r="R779" s="132">
        <f ca="1">(1-$D$5)*IF($C779&lt;$D$4,R89,MAX(Q779/Q$10,R$8))+($D$5*IF($C779&lt;$D$4,R89,IF($C779=$D$4,R$7,MAX(AVERAGEIFS(R776:R778,R776:R778,"&gt;0")/(EXP(Q$6*($D779-COUNTIFS(R$713:R779,0))/12)),R$8))))</f>
        <v>2.4103214386633693</v>
      </c>
      <c r="S779" s="132">
        <f ca="1">(1-$D$5)*IF($C779&lt;$D$4,S89,MAX(AVERAGEIFS(S776:S778,S776:S778,"&gt;0")/(EXP(S$6*(($D779-COUNTIFS(S$713:S779,0))/12))),S$8))+($D$5*IF($C779&lt;$D$4,S89,IF($C779=$D$4,S$7,MAX(AVERAGEIFS(S776:S778,S776:S778,"&gt;0")/(EXP(S$6*($D779-COUNTIFS(S$713:S779,0))/12)),S$8))))</f>
        <v>2.2405047988418638</v>
      </c>
      <c r="T779" s="132">
        <f ca="1">(1-$D$5)*IF($C779&lt;$D$4,T89,MAX(S779/S$10,T$8))+($D$5*IF($C779&lt;$D$4,T89,IF($C779=$D$4,T$7,MAX(AVERAGEIFS(T776:T778,T776:T778,"&gt;0")/(EXP(S$6*($D779-COUNTIFS(T$713:T779,0))/12)),T$8))))</f>
        <v>1.7234652298783568</v>
      </c>
      <c r="U779" s="181">
        <f ca="1">(1-$D$5)*IF($C779&lt;MAX($D$4,INDEX($C$23:$C$154,2+MATCH(0,$U$23:$U$154,1))),U89,MAX(AVERAGEIFS(U776:U778,U776:U778,"&gt;0")/(EXP(U$6*(($D779-COUNTIFS(U$713:U779,0))/12))),U$8))+($D$5*IF($C779&lt;MAX($D$4,INDEX($C$23:$C$154,2+MATCH(0,$U$23:$U$154,1))),U89,IF($C779=MAX($D$4,INDEX($C$23:$C$154,2+MATCH(0,$U$23:$U$154,1))),U$7,MAX(AVERAGEIFS(U776:U778,U776:U778,"&gt;0")/(EXP(U$6*($D779-COUNTIFS(U$713:U779,0))/12)),U$8))))</f>
        <v>16.83298161560845</v>
      </c>
      <c r="V779" s="181">
        <f ca="1">(1-$D$5)*IF($C779&lt;MAX($D$4,INDEX($C$23:$C$154,2+MATCH(0,$V$23:$V$154,1))),V89,MAX(U779/U$10,V$8))+($D$5*IF($C779&lt;MAX($D$4,INDEX($C$23:$C$154,2+MATCH(0,$V$23:$V$154,1))),V89,IF($C779=MAX($D$4,INDEX($C$23:$C$154,2+MATCH(0,$V$23:$V$154,1))),V$7,MAX(AVERAGEIFS(V776:V778,V776:V778,"&gt;0")/(EXP(U$6*($D779-COUNTIFS(V$713:V779,0))/12)),V$8))))</f>
        <v>8.4164908078042249</v>
      </c>
      <c r="W779" s="132">
        <f ca="1">(1-$D$5)*IF($C779&lt;$D$4,W89,MAX(AVERAGEIFS(W776:W778,W776:W778,"&gt;0")/(EXP(W$6*(($D779-COUNTIFS(W$713:W779,0))/12))),W$8))+($D$5*IF($C779&lt;$D$4,W89,IF($C779=$D$4,W$7,MAX(AVERAGEIFS(W776:W778,W776:W778,"&gt;0")/(EXP(W$6*($D779-COUNTIFS(W$713:W779,0))/12)),W$8))))</f>
        <v>0.75</v>
      </c>
      <c r="X779" s="132">
        <f ca="1">(1-$D$5)*IF($C779&lt;$D$4,X89,MAX(W779/W$10,X$8))+($D$5*IF($C779&lt;$D$4,X89,IF($C779=$D$4,X$7,MAX(AVERAGEIFS(X776:X778,X776:X778,"&gt;0")/(EXP(W$6*($D779-COUNTIFS(X$713:X779,0))/12)),X$8))))</f>
        <v>0.57692307692307687</v>
      </c>
      <c r="Y779" s="132"/>
      <c r="Z779" s="132"/>
    </row>
    <row r="780" spans="2:26" outlineLevel="1">
      <c r="B780" s="159"/>
      <c r="C780" s="160">
        <f t="shared" si="33"/>
        <v>46235</v>
      </c>
      <c r="D780" s="128">
        <f t="shared" si="34"/>
        <v>68</v>
      </c>
      <c r="G780" s="132">
        <f ca="1">(1-$D$5)*IF($C780&lt;$D$4,G90,MAX(AVERAGEIFS(G777:G779,G777:G779,"&gt;0")/(EXP(G$6*(($D780-COUNTIFS(G$713:G780,0))/12))),G$8))+($D$5*IF($C780&lt;$D$4,G90,IF($C780=$D$4,G$7,MAX(AVERAGEIFS(G777:G779,G777:G779,"&gt;0")/(EXP(G$6*($D780-COUNTIFS(G$713:G780,0))/12)),G$8))))</f>
        <v>1.25</v>
      </c>
      <c r="H780" s="132">
        <f ca="1">(1-$D$5)*IF($C780&lt;$D$4,H90,MAX(G780/G$10,H$8))+($D$5*IF($C780&lt;$D$4,H90,IF($C780=$D$4,H$7,MAX(AVERAGEIFS(H777:H779,H777:H779,"&gt;0")/(EXP(G$6*($D780-COUNTIFS(H$713:H780,0))/12)),H$8))))</f>
        <v>0.96153846153846145</v>
      </c>
      <c r="I780" s="132">
        <f ca="1">(1-$D$5)*IF($C780&lt;$D$4,I90,MAX(AVERAGEIFS(I777:I779,I777:I779,"&gt;0")/(EXP(I$6*(($D780-COUNTIFS(I$713:I780,0))/12))),I$8))+($D$5*IF($C780&lt;$D$4,I90,IF($C780=$D$4,I$7,MAX(AVERAGEIFS(I777:I779,I777:I779,"&gt;0")/(EXP(I$6*($D780-COUNTIFS(I$713:I780,0))/12)),I$8))))</f>
        <v>3.7206796830230022</v>
      </c>
      <c r="J780" s="132">
        <f ca="1">(1-$D$5)*IF($C780&lt;$D$4,J90,MAX(I780/I$10,J$8))+($D$5*IF($C780&lt;$D$4,J90,IF($C780=$D$4,J$7,MAX(AVERAGEIFS(J777:J779,J777:J779,"&gt;0")/(EXP(I$6*($D780-COUNTIFS(J$713:J780,0))/12)),J$8))))</f>
        <v>2.8620612946330786</v>
      </c>
      <c r="K780" s="132">
        <f ca="1">(1-$D$5)*IF($C780&lt;$D$4,K90,MAX(AVERAGEIFS(K777:K779,K777:K779,"&gt;0")/(EXP(K$6*(($D780-COUNTIFS(K$713:K780,0))/12))),K$8))+($D$5*IF($C780&lt;$D$4,K90,IF($C780=$D$4,K$7,MAX(AVERAGEIFS(K777:K779,K777:K779,"&gt;0")/(EXP(K$6*($D780-COUNTIFS(K$713:K780,0))/12)),K$8))))</f>
        <v>10.533870298793198</v>
      </c>
      <c r="L780" s="132">
        <f ca="1">(1-$D$5)*IF($C780&lt;$D$4,L90,MAX(K780/K$10,L$8))+($D$5*IF($C780&lt;$D$4,L90,IF($C780=$D$4,L$7,MAX(AVERAGEIFS(L777:L779,L777:L779,"&gt;0")/(EXP(K$6*($D780-COUNTIFS(L$713:L780,0))/12)),L$8))))</f>
        <v>5.2669351493965992</v>
      </c>
      <c r="M780" s="181">
        <f ca="1">(1-$D$5)*IF($C780&lt;MAX($D$4,INDEX($C$23:$C$154,2+MATCH(0,$M$23:$M$154,1))),M95,MAX(AVERAGEIFS(M777:M779,M777:M779,"&gt;0")/(EXP(M$6*(($D780-COUNTIFS(M$713:M780,0))/12))),M$8))+($D$5*IF($C780&lt;MAX($D$4,INDEX($C$23:$C$154,2+MATCH(0,$M$23:$M$154,1))),M95,IF($C780=MAX($D$4,INDEX($C$23:$C$154,2+MATCH(0,$M$23:$M$154,1))),M$7,MAX(AVERAGEIFS(M777:M779,M777:M779,"&gt;0")/(EXP(M$6*($D780-COUNTIFS(M$713:M780,0))/12)),M$8))))</f>
        <v>19.828592086693</v>
      </c>
      <c r="N780" s="181">
        <f ca="1">(1-$D$5)*IF($C780&lt;MAX($D$4,INDEX($C$23:$C$154,2+MATCH(0,$N$23:$N$154,1))),N90,MAX(M780/M$10,N$8))+($D$5*IF($C780&lt;MAX($D$4,INDEX($C$23:$C$154,2+MATCH(0,$N$23:$N$154,1))),N90,IF($C780=MAX($D$4,INDEX($C$23:$C$154,2+MATCH(0,$N$23:$N$154,1))),N$7,MAX(AVERAGEIFS(N777:N779,N777:N779,"&gt;0")/(EXP(M$6*($D780-COUNTIFS(N$713:N780,0))/12)),N$8))))</f>
        <v>9.9142960433464999</v>
      </c>
      <c r="O780" s="181">
        <f>(1-$D$5)*IF($C780&lt;MAX($D$4,INDEX($C$23:$C$154,2+MATCH(0,$O$23:$O$154,1))),O90,MAX(AVERAGEIFS(O777:O779,O777:O779,"&gt;0")/(EXP(O$6*(($D780-COUNTIFS(O$713:O780,0))/12))),O$8))+($D$5*IF($C780&lt;MAX($D$4,INDEX($C$23:$C$154,2+MATCH(0,$O$23:$O$154,1))),O90,IF($C780=MAX($D$4,INDEX($C$23:$C$154,2+MATCH(0,$O$23:$O$154,1))),O$7,MAX(AVERAGEIFS(O777:O779,O777:O779,"&gt;0")/(EXP(O$6*($D780-COUNTIFS(O$713:O780,0))/12)),O$8))))</f>
        <v>0</v>
      </c>
      <c r="P780" s="181">
        <f>(1-$D$5)*IF($C780&lt;MAX($D$4,INDEX($C$23:$C$154,2+MATCH(0,$P$23:$P$154,1))),P90,MAX(O780/O$10,P$8))+($D$5*IF($C780&lt;MAX($D$4,INDEX($C$23:$C$154,2+MATCH(0,$P$23:$P$154,1))),P90,IF($C780=MAX($D$4,INDEX($C$23:$C$154,2+MATCH(0,$P$23:$P$154,1))),P$7,MAX(AVERAGEIFS(P777:P779,P777:P779,"&gt;0")/(EXP(O$6*($D780-COUNTIFS(P$713:P780,0))/12)),P$8))))</f>
        <v>0</v>
      </c>
      <c r="Q780" s="132">
        <f ca="1">(1-$D$5)*IF($C780&lt;$D$4,Q90,MAX(AVERAGEIFS(Q777:Q779,Q777:Q779,"&gt;0")/(EXP(Q$6*(($D780-COUNTIFS(Q$713:Q780,0))/12))),Q$8))+($D$5*IF($C780&lt;$D$4,Q90,IF($C780=$D$4,Q$7,MAX(AVERAGEIFS(Q777:Q779,Q777:Q779,"&gt;0")/(EXP(Q$6*($D780-COUNTIFS(Q$713:Q780,0))/12)),Q$8))))</f>
        <v>2.3144034484709501</v>
      </c>
      <c r="R780" s="132">
        <f ca="1">(1-$D$5)*IF($C780&lt;$D$4,R90,MAX(Q780/Q$10,R$8))+($D$5*IF($C780&lt;$D$4,R90,IF($C780=$D$4,R$7,MAX(AVERAGEIFS(R777:R779,R777:R779,"&gt;0")/(EXP(Q$6*($D780-COUNTIFS(R$713:R780,0))/12)),R$8))))</f>
        <v>2.3144034484709501</v>
      </c>
      <c r="S780" s="132">
        <f ca="1">(1-$D$5)*IF($C780&lt;$D$4,S90,MAX(AVERAGEIFS(S777:S779,S777:S779,"&gt;0")/(EXP(S$6*(($D780-COUNTIFS(S$713:S780,0))/12))),S$8))+($D$5*IF($C780&lt;$D$4,S90,IF($C780=$D$4,S$7,MAX(AVERAGEIFS(S777:S779,S777:S779,"&gt;0")/(EXP(S$6*($D780-COUNTIFS(S$713:S780,0))/12)),S$8))))</f>
        <v>2.1200560230083707</v>
      </c>
      <c r="T780" s="132">
        <f ca="1">(1-$D$5)*IF($C780&lt;$D$4,T90,MAX(S780/S$10,T$8))+($D$5*IF($C780&lt;$D$4,T90,IF($C780=$D$4,T$7,MAX(AVERAGEIFS(T777:T779,T777:T779,"&gt;0")/(EXP(S$6*($D780-COUNTIFS(T$713:T780,0))/12)),T$8))))</f>
        <v>1.6308123253910543</v>
      </c>
      <c r="U780" s="181">
        <f ca="1">(1-$D$5)*IF($C780&lt;MAX($D$4,INDEX($C$23:$C$154,2+MATCH(0,$U$23:$U$154,1))),U90,MAX(AVERAGEIFS(U777:U779,U777:U779,"&gt;0")/(EXP(U$6*(($D780-COUNTIFS(U$713:U780,0))/12))),U$8))+($D$5*IF($C780&lt;MAX($D$4,INDEX($C$23:$C$154,2+MATCH(0,$U$23:$U$154,1))),U90,IF($C780=MAX($D$4,INDEX($C$23:$C$154,2+MATCH(0,$U$23:$U$154,1))),U$7,MAX(AVERAGEIFS(U777:U779,U777:U779,"&gt;0")/(EXP(U$6*($D780-COUNTIFS(U$713:U780,0))/12)),U$8))))</f>
        <v>16.529873761411626</v>
      </c>
      <c r="V780" s="181">
        <f ca="1">(1-$D$5)*IF($C780&lt;MAX($D$4,INDEX($C$23:$C$154,2+MATCH(0,$V$23:$V$154,1))),V90,MAX(U780/U$10,V$8))+($D$5*IF($C780&lt;MAX($D$4,INDEX($C$23:$C$154,2+MATCH(0,$V$23:$V$154,1))),V90,IF($C780=MAX($D$4,INDEX($C$23:$C$154,2+MATCH(0,$V$23:$V$154,1))),V$7,MAX(AVERAGEIFS(V777:V779,V777:V779,"&gt;0")/(EXP(U$6*($D780-COUNTIFS(V$713:V780,0))/12)),V$8))))</f>
        <v>8.2649368807058128</v>
      </c>
      <c r="W780" s="132">
        <f ca="1">(1-$D$5)*IF($C780&lt;$D$4,W90,MAX(AVERAGEIFS(W777:W779,W777:W779,"&gt;0")/(EXP(W$6*(($D780-COUNTIFS(W$713:W780,0))/12))),W$8))+($D$5*IF($C780&lt;$D$4,W90,IF($C780=$D$4,W$7,MAX(AVERAGEIFS(W777:W779,W777:W779,"&gt;0")/(EXP(W$6*($D780-COUNTIFS(W$713:W780,0))/12)),W$8))))</f>
        <v>0.75</v>
      </c>
      <c r="X780" s="132">
        <f ca="1">(1-$D$5)*IF($C780&lt;$D$4,X90,MAX(W780/W$10,X$8))+($D$5*IF($C780&lt;$D$4,X90,IF($C780=$D$4,X$7,MAX(AVERAGEIFS(X777:X779,X777:X779,"&gt;0")/(EXP(W$6*($D780-COUNTIFS(X$713:X780,0))/12)),X$8))))</f>
        <v>0.57692307692307687</v>
      </c>
      <c r="Y780" s="132"/>
      <c r="Z780" s="132"/>
    </row>
    <row r="781" spans="2:26" outlineLevel="1">
      <c r="B781" s="159"/>
      <c r="C781" s="160">
        <f t="shared" si="33"/>
        <v>46266</v>
      </c>
      <c r="D781" s="128">
        <f t="shared" si="34"/>
        <v>69</v>
      </c>
      <c r="G781" s="132">
        <f ca="1">(1-$D$5)*IF($C781&lt;$D$4,G91,MAX(AVERAGEIFS(G778:G780,G778:G780,"&gt;0")/(EXP(G$6*(($D781-COUNTIFS(G$713:G781,0))/12))),G$8))+($D$5*IF($C781&lt;$D$4,G91,IF($C781=$D$4,G$7,MAX(AVERAGEIFS(G778:G780,G778:G780,"&gt;0")/(EXP(G$6*($D781-COUNTIFS(G$713:G781,0))/12)),G$8))))</f>
        <v>1.25</v>
      </c>
      <c r="H781" s="132">
        <f ca="1">(1-$D$5)*IF($C781&lt;$D$4,H91,MAX(G781/G$10,H$8))+($D$5*IF($C781&lt;$D$4,H91,IF($C781=$D$4,H$7,MAX(AVERAGEIFS(H778:H780,H778:H780,"&gt;0")/(EXP(G$6*($D781-COUNTIFS(H$713:H781,0))/12)),H$8))))</f>
        <v>0.96153846153846145</v>
      </c>
      <c r="I781" s="132">
        <f ca="1">(1-$D$5)*IF($C781&lt;$D$4,I91,MAX(AVERAGEIFS(I778:I780,I778:I780,"&gt;0")/(EXP(I$6*(($D781-COUNTIFS(I$713:I781,0))/12))),I$8))+($D$5*IF($C781&lt;$D$4,I91,IF($C781=$D$4,I$7,MAX(AVERAGEIFS(I778:I780,I778:I780,"&gt;0")/(EXP(I$6*($D781-COUNTIFS(I$713:I781,0))/12)),I$8))))</f>
        <v>3.650625065711004</v>
      </c>
      <c r="J781" s="132">
        <f ca="1">(1-$D$5)*IF($C781&lt;$D$4,J91,MAX(I781/I$10,J$8))+($D$5*IF($C781&lt;$D$4,J91,IF($C781=$D$4,J$7,MAX(AVERAGEIFS(J778:J780,J778:J780,"&gt;0")/(EXP(I$6*($D781-COUNTIFS(J$713:J781,0))/12)),J$8))))</f>
        <v>2.808173127470003</v>
      </c>
      <c r="K781" s="132">
        <f ca="1">(1-$D$5)*IF($C781&lt;$D$4,K91,MAX(AVERAGEIFS(K778:K780,K778:K780,"&gt;0")/(EXP(K$6*(($D781-COUNTIFS(K$713:K781,0))/12))),K$8))+($D$5*IF($C781&lt;$D$4,K91,IF($C781=$D$4,K$7,MAX(AVERAGEIFS(K778:K780,K778:K780,"&gt;0")/(EXP(K$6*($D781-COUNTIFS(K$713:K781,0))/12)),K$8))))</f>
        <v>10.253591430686642</v>
      </c>
      <c r="L781" s="132">
        <f ca="1">(1-$D$5)*IF($C781&lt;$D$4,L91,MAX(K781/K$10,L$8))+($D$5*IF($C781&lt;$D$4,L91,IF($C781=$D$4,L$7,MAX(AVERAGEIFS(L778:L780,L778:L780,"&gt;0")/(EXP(K$6*($D781-COUNTIFS(L$713:L781,0))/12)),L$8))))</f>
        <v>5.126795715343321</v>
      </c>
      <c r="M781" s="181">
        <f ca="1">(1-$D$5)*IF($C781&lt;MAX($D$4,INDEX($C$23:$C$154,2+MATCH(0,$M$23:$M$154,1))),M96,MAX(AVERAGEIFS(M778:M780,M778:M780,"&gt;0")/(EXP(M$6*(($D781-COUNTIFS(M$713:M781,0))/12))),M$8))+($D$5*IF($C781&lt;MAX($D$4,INDEX($C$23:$C$154,2+MATCH(0,$M$23:$M$154,1))),M96,IF($C781=MAX($D$4,INDEX($C$23:$C$154,2+MATCH(0,$M$23:$M$154,1))),M$7,MAX(AVERAGEIFS(M778:M780,M778:M780,"&gt;0")/(EXP(M$6*($D781-COUNTIFS(M$713:M781,0))/12)),M$8))))</f>
        <v>19.755366088711416</v>
      </c>
      <c r="N781" s="181">
        <f ca="1">(1-$D$5)*IF($C781&lt;MAX($D$4,INDEX($C$23:$C$154,2+MATCH(0,$N$23:$N$154,1))),N91,MAX(M781/M$10,N$8))+($D$5*IF($C781&lt;MAX($D$4,INDEX($C$23:$C$154,2+MATCH(0,$N$23:$N$154,1))),N91,IF($C781=MAX($D$4,INDEX($C$23:$C$154,2+MATCH(0,$N$23:$N$154,1))),N$7,MAX(AVERAGEIFS(N778:N780,N778:N780,"&gt;0")/(EXP(M$6*($D781-COUNTIFS(N$713:N781,0))/12)),N$8))))</f>
        <v>9.8776830443557078</v>
      </c>
      <c r="O781" s="181">
        <f>(1-$D$5)*IF($C781&lt;MAX($D$4,INDEX($C$23:$C$154,2+MATCH(0,$O$23:$O$154,1))),O91,MAX(AVERAGEIFS(O778:O780,O778:O780,"&gt;0")/(EXP(O$6*(($D781-COUNTIFS(O$713:O781,0))/12))),O$8))+($D$5*IF($C781&lt;MAX($D$4,INDEX($C$23:$C$154,2+MATCH(0,$O$23:$O$154,1))),O91,IF($C781=MAX($D$4,INDEX($C$23:$C$154,2+MATCH(0,$O$23:$O$154,1))),O$7,MAX(AVERAGEIFS(O778:O780,O778:O780,"&gt;0")/(EXP(O$6*($D781-COUNTIFS(O$713:O781,0))/12)),O$8))))</f>
        <v>0</v>
      </c>
      <c r="P781" s="181">
        <f>(1-$D$5)*IF($C781&lt;MAX($D$4,INDEX($C$23:$C$154,2+MATCH(0,$P$23:$P$154,1))),P91,MAX(O781/O$10,P$8))+($D$5*IF($C781&lt;MAX($D$4,INDEX($C$23:$C$154,2+MATCH(0,$P$23:$P$154,1))),P91,IF($C781=MAX($D$4,INDEX($C$23:$C$154,2+MATCH(0,$P$23:$P$154,1))),P$7,MAX(AVERAGEIFS(P778:P780,P778:P780,"&gt;0")/(EXP(O$6*($D781-COUNTIFS(P$713:P781,0))/12)),P$8))))</f>
        <v>0</v>
      </c>
      <c r="Q781" s="132">
        <f ca="1">(1-$D$5)*IF($C781&lt;$D$4,Q91,MAX(AVERAGEIFS(Q778:Q780,Q778:Q780,"&gt;0")/(EXP(Q$6*(($D781-COUNTIFS(Q$713:Q781,0))/12))),Q$8))+($D$5*IF($C781&lt;$D$4,Q91,IF($C781=$D$4,Q$7,MAX(AVERAGEIFS(Q778:Q780,Q778:Q780,"&gt;0")/(EXP(Q$6*($D781-COUNTIFS(Q$713:Q781,0))/12)),Q$8))))</f>
        <v>2.2196880451651966</v>
      </c>
      <c r="R781" s="132">
        <f ca="1">(1-$D$5)*IF($C781&lt;$D$4,R91,MAX(Q781/Q$10,R$8))+($D$5*IF($C781&lt;$D$4,R91,IF($C781=$D$4,R$7,MAX(AVERAGEIFS(R778:R780,R778:R780,"&gt;0")/(EXP(Q$6*($D781-COUNTIFS(R$713:R781,0))/12)),R$8))))</f>
        <v>2.2196880451651966</v>
      </c>
      <c r="S781" s="132">
        <f ca="1">(1-$D$5)*IF($C781&lt;$D$4,S91,MAX(AVERAGEIFS(S778:S780,S778:S780,"&gt;0")/(EXP(S$6*(($D781-COUNTIFS(S$713:S781,0))/12))),S$8))+($D$5*IF($C781&lt;$D$4,S91,IF($C781=$D$4,S$7,MAX(AVERAGEIFS(S778:S780,S778:S780,"&gt;0")/(EXP(S$6*($D781-COUNTIFS(S$713:S781,0))/12)),S$8))))</f>
        <v>2.0033385116983404</v>
      </c>
      <c r="T781" s="132">
        <f ca="1">(1-$D$5)*IF($C781&lt;$D$4,T91,MAX(S781/S$10,T$8))+($D$5*IF($C781&lt;$D$4,T91,IF($C781=$D$4,T$7,MAX(AVERAGEIFS(T778:T780,T778:T780,"&gt;0")/(EXP(S$6*($D781-COUNTIFS(T$713:T781,0))/12)),T$8))))</f>
        <v>1.5410296243833388</v>
      </c>
      <c r="U781" s="181">
        <f ca="1">(1-$D$5)*IF($C781&lt;MAX($D$4,INDEX($C$23:$C$154,2+MATCH(0,$U$23:$U$154,1))),U91,MAX(AVERAGEIFS(U778:U780,U778:U780,"&gt;0")/(EXP(U$6*(($D781-COUNTIFS(U$713:U781,0))/12))),U$8))+($D$5*IF($C781&lt;MAX($D$4,INDEX($C$23:$C$154,2+MATCH(0,$U$23:$U$154,1))),U91,IF($C781=MAX($D$4,INDEX($C$23:$C$154,2+MATCH(0,$U$23:$U$154,1))),U$7,MAX(AVERAGEIFS(U778:U780,U778:U780,"&gt;0")/(EXP(U$6*($D781-COUNTIFS(U$713:U781,0))/12)),U$8))))</f>
        <v>16.201649533975928</v>
      </c>
      <c r="V781" s="181">
        <f ca="1">(1-$D$5)*IF($C781&lt;MAX($D$4,INDEX($C$23:$C$154,2+MATCH(0,$V$23:$V$154,1))),V91,MAX(U781/U$10,V$8))+($D$5*IF($C781&lt;MAX($D$4,INDEX($C$23:$C$154,2+MATCH(0,$V$23:$V$154,1))),V91,IF($C781=MAX($D$4,INDEX($C$23:$C$154,2+MATCH(0,$V$23:$V$154,1))),V$7,MAX(AVERAGEIFS(V778:V780,V778:V780,"&gt;0")/(EXP(U$6*($D781-COUNTIFS(V$713:V781,0))/12)),V$8))))</f>
        <v>8.1008247669879641</v>
      </c>
      <c r="W781" s="132">
        <f ca="1">(1-$D$5)*IF($C781&lt;$D$4,W91,MAX(AVERAGEIFS(W778:W780,W778:W780,"&gt;0")/(EXP(W$6*(($D781-COUNTIFS(W$713:W781,0))/12))),W$8))+($D$5*IF($C781&lt;$D$4,W91,IF($C781=$D$4,W$7,MAX(AVERAGEIFS(W778:W780,W778:W780,"&gt;0")/(EXP(W$6*($D781-COUNTIFS(W$713:W781,0))/12)),W$8))))</f>
        <v>0.75</v>
      </c>
      <c r="X781" s="132">
        <f ca="1">(1-$D$5)*IF($C781&lt;$D$4,X91,MAX(W781/W$10,X$8))+($D$5*IF($C781&lt;$D$4,X91,IF($C781=$D$4,X$7,MAX(AVERAGEIFS(X778:X780,X778:X780,"&gt;0")/(EXP(W$6*($D781-COUNTIFS(X$713:X781,0))/12)),X$8))))</f>
        <v>0.57692307692307687</v>
      </c>
      <c r="Y781" s="132"/>
      <c r="Z781" s="132"/>
    </row>
    <row r="782" spans="2:26" outlineLevel="1">
      <c r="B782" s="159"/>
      <c r="C782" s="160">
        <f t="shared" si="33"/>
        <v>46296</v>
      </c>
      <c r="D782" s="128">
        <f t="shared" si="34"/>
        <v>70</v>
      </c>
      <c r="G782" s="132">
        <f ca="1">(1-$D$5)*IF($C782&lt;$D$4,G92,MAX(AVERAGEIFS(G779:G781,G779:G781,"&gt;0")/(EXP(G$6*(($D782-COUNTIFS(G$713:G782,0))/12))),G$8))+($D$5*IF($C782&lt;$D$4,G92,IF($C782=$D$4,G$7,MAX(AVERAGEIFS(G779:G781,G779:G781,"&gt;0")/(EXP(G$6*($D782-COUNTIFS(G$713:G782,0))/12)),G$8))))</f>
        <v>1.25</v>
      </c>
      <c r="H782" s="132">
        <f ca="1">(1-$D$5)*IF($C782&lt;$D$4,H92,MAX(G782/G$10,H$8))+($D$5*IF($C782&lt;$D$4,H92,IF($C782=$D$4,H$7,MAX(AVERAGEIFS(H779:H781,H779:H781,"&gt;0")/(EXP(G$6*($D782-COUNTIFS(H$713:H782,0))/12)),H$8))))</f>
        <v>0.96153846153846145</v>
      </c>
      <c r="I782" s="132">
        <f ca="1">(1-$D$5)*IF($C782&lt;$D$4,I92,MAX(AVERAGEIFS(I779:I781,I779:I781,"&gt;0")/(EXP(I$6*(($D782-COUNTIFS(I$713:I782,0))/12))),I$8))+($D$5*IF($C782&lt;$D$4,I92,IF($C782=$D$4,I$7,MAX(AVERAGEIFS(I779:I781,I779:I781,"&gt;0")/(EXP(I$6*($D782-COUNTIFS(I$713:I782,0))/12)),I$8))))</f>
        <v>3.5805783249085024</v>
      </c>
      <c r="J782" s="132">
        <f ca="1">(1-$D$5)*IF($C782&lt;$D$4,J92,MAX(I782/I$10,J$8))+($D$5*IF($C782&lt;$D$4,J92,IF($C782=$D$4,J$7,MAX(AVERAGEIFS(J779:J781,J779:J781,"&gt;0")/(EXP(I$6*($D782-COUNTIFS(J$713:J782,0))/12)),J$8))))</f>
        <v>2.7542910191603864</v>
      </c>
      <c r="K782" s="132">
        <f ca="1">(1-$D$5)*IF($C782&lt;$D$4,K92,MAX(AVERAGEIFS(K779:K781,K779:K781,"&gt;0")/(EXP(K$6*(($D782-COUNTIFS(K$713:K782,0))/12))),K$8))+($D$5*IF($C782&lt;$D$4,K92,IF($C782=$D$4,K$7,MAX(AVERAGEIFS(K779:K781,K779:K781,"&gt;0")/(EXP(K$6*($D782-COUNTIFS(K$713:K782,0))/12)),K$8))))</f>
        <v>9.9682986631075625</v>
      </c>
      <c r="L782" s="132">
        <f ca="1">(1-$D$5)*IF($C782&lt;$D$4,L92,MAX(K782/K$10,L$8))+($D$5*IF($C782&lt;$D$4,L92,IF($C782=$D$4,L$7,MAX(AVERAGEIFS(L779:L781,L779:L781,"&gt;0")/(EXP(K$6*($D782-COUNTIFS(L$713:L782,0))/12)),L$8))))</f>
        <v>4.9841493315537813</v>
      </c>
      <c r="M782" s="181">
        <f ca="1">(1-$D$5)*IF($C782&lt;MAX($D$4,INDEX($C$23:$C$154,2+MATCH(0,$M$23:$M$154,1))),M97,MAX(AVERAGEIFS(M779:M781,M779:M781,"&gt;0")/(EXP(M$6*(($D782-COUNTIFS(M$713:M782,0))/12))),M$8))+($D$5*IF($C782&lt;MAX($D$4,INDEX($C$23:$C$154,2+MATCH(0,$M$23:$M$154,1))),M97,IF($C782=MAX($D$4,INDEX($C$23:$C$154,2+MATCH(0,$M$23:$M$154,1))),M$7,MAX(AVERAGEIFS(M779:M781,M779:M781,"&gt;0")/(EXP(M$6*($D782-COUNTIFS(M$713:M782,0))/12)),M$8))))</f>
        <v>19.658042219218519</v>
      </c>
      <c r="N782" s="181">
        <f ca="1">(1-$D$5)*IF($C782&lt;MAX($D$4,INDEX($C$23:$C$154,2+MATCH(0,$N$23:$N$154,1))),N92,MAX(M782/M$10,N$8))+($D$5*IF($C782&lt;MAX($D$4,INDEX($C$23:$C$154,2+MATCH(0,$N$23:$N$154,1))),N92,IF($C782=MAX($D$4,INDEX($C$23:$C$154,2+MATCH(0,$N$23:$N$154,1))),N$7,MAX(AVERAGEIFS(N779:N781,N779:N781,"&gt;0")/(EXP(M$6*($D782-COUNTIFS(N$713:N782,0))/12)),N$8))))</f>
        <v>9.8290211096092595</v>
      </c>
      <c r="O782" s="181">
        <f>(1-$D$5)*IF($C782&lt;MAX($D$4,INDEX($C$23:$C$154,2+MATCH(0,$O$23:$O$154,1))),O92,MAX(AVERAGEIFS(O779:O781,O779:O781,"&gt;0")/(EXP(O$6*(($D782-COUNTIFS(O$713:O782,0))/12))),O$8))+($D$5*IF($C782&lt;MAX($D$4,INDEX($C$23:$C$154,2+MATCH(0,$O$23:$O$154,1))),O92,IF($C782=MAX($D$4,INDEX($C$23:$C$154,2+MATCH(0,$O$23:$O$154,1))),O$7,MAX(AVERAGEIFS(O779:O781,O779:O781,"&gt;0")/(EXP(O$6*($D782-COUNTIFS(O$713:O782,0))/12)),O$8))))</f>
        <v>0</v>
      </c>
      <c r="P782" s="181">
        <f>(1-$D$5)*IF($C782&lt;MAX($D$4,INDEX($C$23:$C$154,2+MATCH(0,$P$23:$P$154,1))),P92,MAX(O782/O$10,P$8))+($D$5*IF($C782&lt;MAX($D$4,INDEX($C$23:$C$154,2+MATCH(0,$P$23:$P$154,1))),P92,IF($C782=MAX($D$4,INDEX($C$23:$C$154,2+MATCH(0,$P$23:$P$154,1))),P$7,MAX(AVERAGEIFS(P779:P781,P779:P781,"&gt;0")/(EXP(O$6*($D782-COUNTIFS(P$713:P782,0))/12)),P$8))))</f>
        <v>0</v>
      </c>
      <c r="Q782" s="132">
        <f ca="1">(1-$D$5)*IF($C782&lt;$D$4,Q92,MAX(AVERAGEIFS(Q779:Q781,Q779:Q781,"&gt;0")/(EXP(Q$6*(($D782-COUNTIFS(Q$713:Q782,0))/12))),Q$8))+($D$5*IF($C782&lt;$D$4,Q92,IF($C782=$D$4,Q$7,MAX(AVERAGEIFS(Q779:Q781,Q779:Q781,"&gt;0")/(EXP(Q$6*($D782-COUNTIFS(Q$713:Q782,0))/12)),Q$8))))</f>
        <v>2.1261761954244838</v>
      </c>
      <c r="R782" s="132">
        <f ca="1">(1-$D$5)*IF($C782&lt;$D$4,R92,MAX(Q782/Q$10,R$8))+($D$5*IF($C782&lt;$D$4,R92,IF($C782=$D$4,R$7,MAX(AVERAGEIFS(R779:R781,R779:R781,"&gt;0")/(EXP(Q$6*($D782-COUNTIFS(R$713:R782,0))/12)),R$8))))</f>
        <v>2.1261761954244838</v>
      </c>
      <c r="S782" s="132">
        <f ca="1">(1-$D$5)*IF($C782&lt;$D$4,S92,MAX(AVERAGEIFS(S779:S781,S779:S781,"&gt;0")/(EXP(S$6*(($D782-COUNTIFS(S$713:S782,0))/12))),S$8))+($D$5*IF($C782&lt;$D$4,S92,IF($C782=$D$4,S$7,MAX(AVERAGEIFS(S779:S781,S779:S781,"&gt;0")/(EXP(S$6*($D782-COUNTIFS(S$713:S782,0))/12)),S$8))))</f>
        <v>1.8908548030521493</v>
      </c>
      <c r="T782" s="132">
        <f ca="1">(1-$D$5)*IF($C782&lt;$D$4,T92,MAX(S782/S$10,T$8))+($D$5*IF($C782&lt;$D$4,T92,IF($C782=$D$4,T$7,MAX(AVERAGEIFS(T779:T781,T779:T781,"&gt;0")/(EXP(S$6*($D782-COUNTIFS(T$713:T782,0))/12)),T$8))))</f>
        <v>1.4545036946554994</v>
      </c>
      <c r="U782" s="181">
        <f ca="1">(1-$D$5)*IF($C782&lt;MAX($D$4,INDEX($C$23:$C$154,2+MATCH(0,$U$23:$U$154,1))),U92,MAX(AVERAGEIFS(U779:U781,U779:U781,"&gt;0")/(EXP(U$6*(($D782-COUNTIFS(U$713:U782,0))/12))),U$8))+($D$5*IF($C782&lt;MAX($D$4,INDEX($C$23:$C$154,2+MATCH(0,$U$23:$U$154,1))),U92,IF($C782=MAX($D$4,INDEX($C$23:$C$154,2+MATCH(0,$U$23:$U$154,1))),U$7,MAX(AVERAGEIFS(U779:U781,U779:U781,"&gt;0")/(EXP(U$6*($D782-COUNTIFS(U$713:U782,0))/12)),U$8))))</f>
        <v>15.84725018582049</v>
      </c>
      <c r="V782" s="181">
        <f ca="1">(1-$D$5)*IF($C782&lt;MAX($D$4,INDEX($C$23:$C$154,2+MATCH(0,$V$23:$V$154,1))),V92,MAX(U782/U$10,V$8))+($D$5*IF($C782&lt;MAX($D$4,INDEX($C$23:$C$154,2+MATCH(0,$V$23:$V$154,1))),V92,IF($C782=MAX($D$4,INDEX($C$23:$C$154,2+MATCH(0,$V$23:$V$154,1))),V$7,MAX(AVERAGEIFS(V779:V781,V779:V781,"&gt;0")/(EXP(U$6*($D782-COUNTIFS(V$713:V782,0))/12)),V$8))))</f>
        <v>7.9236250929102452</v>
      </c>
      <c r="W782" s="132">
        <f ca="1">(1-$D$5)*IF($C782&lt;$D$4,W92,MAX(AVERAGEIFS(W779:W781,W779:W781,"&gt;0")/(EXP(W$6*(($D782-COUNTIFS(W$713:W782,0))/12))),W$8))+($D$5*IF($C782&lt;$D$4,W92,IF($C782=$D$4,W$7,MAX(AVERAGEIFS(W779:W781,W779:W781,"&gt;0")/(EXP(W$6*($D782-COUNTIFS(W$713:W782,0))/12)),W$8))))</f>
        <v>0.75</v>
      </c>
      <c r="X782" s="132">
        <f ca="1">(1-$D$5)*IF($C782&lt;$D$4,X92,MAX(W782/W$10,X$8))+($D$5*IF($C782&lt;$D$4,X92,IF($C782=$D$4,X$7,MAX(AVERAGEIFS(X779:X781,X779:X781,"&gt;0")/(EXP(W$6*($D782-COUNTIFS(X$713:X782,0))/12)),X$8))))</f>
        <v>0.57692307692307687</v>
      </c>
      <c r="Y782" s="132"/>
      <c r="Z782" s="132"/>
    </row>
    <row r="783" spans="2:26" outlineLevel="1">
      <c r="B783" s="159"/>
      <c r="C783" s="160">
        <f t="shared" si="33"/>
        <v>46327</v>
      </c>
      <c r="D783" s="128">
        <f t="shared" si="34"/>
        <v>71</v>
      </c>
      <c r="G783" s="132">
        <f ca="1">(1-$D$5)*IF($C783&lt;$D$4,G93,MAX(AVERAGEIFS(G780:G782,G780:G782,"&gt;0")/(EXP(G$6*(($D783-COUNTIFS(G$713:G783,0))/12))),G$8))+($D$5*IF($C783&lt;$D$4,G93,IF($C783=$D$4,G$7,MAX(AVERAGEIFS(G780:G782,G780:G782,"&gt;0")/(EXP(G$6*($D783-COUNTIFS(G$713:G783,0))/12)),G$8))))</f>
        <v>1.25</v>
      </c>
      <c r="H783" s="132">
        <f ca="1">(1-$D$5)*IF($C783&lt;$D$4,H93,MAX(G783/G$10,H$8))+($D$5*IF($C783&lt;$D$4,H93,IF($C783=$D$4,H$7,MAX(AVERAGEIFS(H780:H782,H780:H782,"&gt;0")/(EXP(G$6*($D783-COUNTIFS(H$713:H783,0))/12)),H$8))))</f>
        <v>0.96153846153846145</v>
      </c>
      <c r="I783" s="132">
        <f ca="1">(1-$D$5)*IF($C783&lt;$D$4,I93,MAX(AVERAGEIFS(I780:I782,I780:I782,"&gt;0")/(EXP(I$6*(($D783-COUNTIFS(I$713:I783,0))/12))),I$8))+($D$5*IF($C783&lt;$D$4,I93,IF($C783=$D$4,I$7,MAX(AVERAGEIFS(I780:I782,I780:I782,"&gt;0")/(EXP(I$6*($D783-COUNTIFS(I$713:I783,0))/12)),I$8))))</f>
        <v>3.5104086539872088</v>
      </c>
      <c r="J783" s="132">
        <f ca="1">(1-$D$5)*IF($C783&lt;$D$4,J93,MAX(I783/I$10,J$8))+($D$5*IF($C783&lt;$D$4,J93,IF($C783=$D$4,J$7,MAX(AVERAGEIFS(J780:J782,J780:J782,"&gt;0")/(EXP(I$6*($D783-COUNTIFS(J$713:J783,0))/12)),J$8))))</f>
        <v>2.7003143492209296</v>
      </c>
      <c r="K783" s="132">
        <f ca="1">(1-$D$5)*IF($C783&lt;$D$4,K93,MAX(AVERAGEIFS(K780:K782,K780:K782,"&gt;0")/(EXP(K$6*(($D783-COUNTIFS(K$713:K783,0))/12))),K$8))+($D$5*IF($C783&lt;$D$4,K93,IF($C783=$D$4,K$7,MAX(AVERAGEIFS(K780:K782,K780:K782,"&gt;0")/(EXP(K$6*($D783-COUNTIFS(K$713:K783,0))/12)),K$8))))</f>
        <v>9.6790622140404903</v>
      </c>
      <c r="L783" s="132">
        <f ca="1">(1-$D$5)*IF($C783&lt;$D$4,L93,MAX(K783/K$10,L$8))+($D$5*IF($C783&lt;$D$4,L93,IF($C783=$D$4,L$7,MAX(AVERAGEIFS(L780:L782,L780:L782,"&gt;0")/(EXP(K$6*($D783-COUNTIFS(L$713:L783,0))/12)),L$8))))</f>
        <v>4.8395311070202451</v>
      </c>
      <c r="M783" s="181">
        <f ca="1">(1-$D$5)*IF($C783&lt;MAX($D$4,INDEX($C$23:$C$154,2+MATCH(0,$M$23:$M$154,1))),M98,MAX(AVERAGEIFS(M780:M782,M780:M782,"&gt;0")/(EXP(M$6*(($D783-COUNTIFS(M$713:M783,0))/12))),M$8))+($D$5*IF($C783&lt;MAX($D$4,INDEX($C$23:$C$154,2+MATCH(0,$M$23:$M$154,1))),M98,IF($C783=MAX($D$4,INDEX($C$23:$C$154,2+MATCH(0,$M$23:$M$154,1))),M$7,MAX(AVERAGEIFS(M780:M782,M780:M782,"&gt;0")/(EXP(M$6*($D783-COUNTIFS(M$713:M783,0))/12)),M$8))))</f>
        <v>19.567143374440093</v>
      </c>
      <c r="N783" s="181">
        <f ca="1">(1-$D$5)*IF($C783&lt;MAX($D$4,INDEX($C$23:$C$154,2+MATCH(0,$N$23:$N$154,1))),N93,MAX(M783/M$10,N$8))+($D$5*IF($C783&lt;MAX($D$4,INDEX($C$23:$C$154,2+MATCH(0,$N$23:$N$154,1))),N93,IF($C783=MAX($D$4,INDEX($C$23:$C$154,2+MATCH(0,$N$23:$N$154,1))),N$7,MAX(AVERAGEIFS(N780:N782,N780:N782,"&gt;0")/(EXP(M$6*($D783-COUNTIFS(N$713:N783,0))/12)),N$8))))</f>
        <v>9.7835716872200464</v>
      </c>
      <c r="O783" s="181">
        <f>(1-$D$5)*IF($C783&lt;MAX($D$4,INDEX($C$23:$C$154,2+MATCH(0,$O$23:$O$154,1))),O93,MAX(AVERAGEIFS(O780:O782,O780:O782,"&gt;0")/(EXP(O$6*(($D783-COUNTIFS(O$713:O783,0))/12))),O$8))+($D$5*IF($C783&lt;MAX($D$4,INDEX($C$23:$C$154,2+MATCH(0,$O$23:$O$154,1))),O93,IF($C783=MAX($D$4,INDEX($C$23:$C$154,2+MATCH(0,$O$23:$O$154,1))),O$7,MAX(AVERAGEIFS(O780:O782,O780:O782,"&gt;0")/(EXP(O$6*($D783-COUNTIFS(O$713:O783,0))/12)),O$8))))</f>
        <v>0</v>
      </c>
      <c r="P783" s="181">
        <f>(1-$D$5)*IF($C783&lt;MAX($D$4,INDEX($C$23:$C$154,2+MATCH(0,$P$23:$P$154,1))),P93,MAX(O783/O$10,P$8))+($D$5*IF($C783&lt;MAX($D$4,INDEX($C$23:$C$154,2+MATCH(0,$P$23:$P$154,1))),P93,IF($C783=MAX($D$4,INDEX($C$23:$C$154,2+MATCH(0,$P$23:$P$154,1))),P$7,MAX(AVERAGEIFS(P780:P782,P780:P782,"&gt;0")/(EXP(O$6*($D783-COUNTIFS(P$713:P783,0))/12)),P$8))))</f>
        <v>0</v>
      </c>
      <c r="Q783" s="132">
        <f ca="1">(1-$D$5)*IF($C783&lt;$D$4,Q93,MAX(AVERAGEIFS(Q780:Q782,Q780:Q782,"&gt;0")/(EXP(Q$6*(($D783-COUNTIFS(Q$713:Q783,0))/12))),Q$8))+($D$5*IF($C783&lt;$D$4,Q93,IF($C783=$D$4,Q$7,MAX(AVERAGEIFS(Q780:Q782,Q780:Q782,"&gt;0")/(EXP(Q$6*($D783-COUNTIFS(Q$713:Q783,0))/12)),Q$8))))</f>
        <v>2.0340876489879762</v>
      </c>
      <c r="R783" s="132">
        <f ca="1">(1-$D$5)*IF($C783&lt;$D$4,R93,MAX(Q783/Q$10,R$8))+($D$5*IF($C783&lt;$D$4,R93,IF($C783=$D$4,R$7,MAX(AVERAGEIFS(R780:R782,R780:R782,"&gt;0")/(EXP(Q$6*($D783-COUNTIFS(R$713:R783,0))/12)),R$8))))</f>
        <v>2.0340876489879762</v>
      </c>
      <c r="S783" s="132">
        <f ca="1">(1-$D$5)*IF($C783&lt;$D$4,S93,MAX(AVERAGEIFS(S780:S782,S780:S782,"&gt;0")/(EXP(S$6*(($D783-COUNTIFS(S$713:S783,0))/12))),S$8))+($D$5*IF($C783&lt;$D$4,S93,IF($C783=$D$4,S$7,MAX(AVERAGEIFS(S780:S782,S780:S782,"&gt;0")/(EXP(S$6*($D783-COUNTIFS(S$713:S783,0))/12)),S$8))))</f>
        <v>1.7825042446485497</v>
      </c>
      <c r="T783" s="132">
        <f ca="1">(1-$D$5)*IF($C783&lt;$D$4,T93,MAX(S783/S$10,T$8))+($D$5*IF($C783&lt;$D$4,T93,IF($C783=$D$4,T$7,MAX(AVERAGEIFS(T780:T782,T780:T782,"&gt;0")/(EXP(S$6*($D783-COUNTIFS(T$713:T783,0))/12)),T$8))))</f>
        <v>1.3711571112681151</v>
      </c>
      <c r="U783" s="181">
        <f ca="1">(1-$D$5)*IF($C783&lt;MAX($D$4,INDEX($C$23:$C$154,2+MATCH(0,$U$23:$U$154,1))),U93,MAX(AVERAGEIFS(U780:U782,U780:U782,"&gt;0")/(EXP(U$6*(($D783-COUNTIFS(U$713:U783,0))/12))),U$8))+($D$5*IF($C783&lt;MAX($D$4,INDEX($C$23:$C$154,2+MATCH(0,$U$23:$U$154,1))),U93,IF($C783=MAX($D$4,INDEX($C$23:$C$154,2+MATCH(0,$U$23:$U$154,1))),U$7,MAX(AVERAGEIFS(U780:U782,U780:U782,"&gt;0")/(EXP(U$6*($D783-COUNTIFS(U$713:U783,0))/12)),U$8))))</f>
        <v>15.467500083969933</v>
      </c>
      <c r="V783" s="181">
        <f ca="1">(1-$D$5)*IF($C783&lt;MAX($D$4,INDEX($C$23:$C$154,2+MATCH(0,$V$23:$V$154,1))),V93,MAX(U783/U$10,V$8))+($D$5*IF($C783&lt;MAX($D$4,INDEX($C$23:$C$154,2+MATCH(0,$V$23:$V$154,1))),V93,IF($C783=MAX($D$4,INDEX($C$23:$C$154,2+MATCH(0,$V$23:$V$154,1))),V$7,MAX(AVERAGEIFS(V780:V782,V780:V782,"&gt;0")/(EXP(U$6*($D783-COUNTIFS(V$713:V783,0))/12)),V$8))))</f>
        <v>7.7337500419849663</v>
      </c>
      <c r="W783" s="132">
        <f ca="1">(1-$D$5)*IF($C783&lt;$D$4,W93,MAX(AVERAGEIFS(W780:W782,W780:W782,"&gt;0")/(EXP(W$6*(($D783-COUNTIFS(W$713:W783,0))/12))),W$8))+($D$5*IF($C783&lt;$D$4,W93,IF($C783=$D$4,W$7,MAX(AVERAGEIFS(W780:W782,W780:W782,"&gt;0")/(EXP(W$6*($D783-COUNTIFS(W$713:W783,0))/12)),W$8))))</f>
        <v>0.75</v>
      </c>
      <c r="X783" s="132">
        <f ca="1">(1-$D$5)*IF($C783&lt;$D$4,X93,MAX(W783/W$10,X$8))+($D$5*IF($C783&lt;$D$4,X93,IF($C783=$D$4,X$7,MAX(AVERAGEIFS(X780:X782,X780:X782,"&gt;0")/(EXP(W$6*($D783-COUNTIFS(X$713:X783,0))/12)),X$8))))</f>
        <v>0.57692307692307687</v>
      </c>
      <c r="Y783" s="132"/>
      <c r="Z783" s="132"/>
    </row>
    <row r="784" spans="2:26" outlineLevel="1">
      <c r="B784" s="159"/>
      <c r="C784" s="160">
        <f t="shared" si="33"/>
        <v>46357</v>
      </c>
      <c r="D784" s="128">
        <f t="shared" si="34"/>
        <v>72</v>
      </c>
      <c r="G784" s="132">
        <f ca="1">(1-$D$5)*IF($C784&lt;$D$4,G94,MAX(AVERAGEIFS(G781:G783,G781:G783,"&gt;0")/(EXP(G$6*(($D784-COUNTIFS(G$713:G784,0))/12))),G$8))+($D$5*IF($C784&lt;$D$4,G94,IF($C784=$D$4,G$7,MAX(AVERAGEIFS(G781:G783,G781:G783,"&gt;0")/(EXP(G$6*($D784-COUNTIFS(G$713:G784,0))/12)),G$8))))</f>
        <v>1.25</v>
      </c>
      <c r="H784" s="132">
        <f ca="1">(1-$D$5)*IF($C784&lt;$D$4,H94,MAX(G784/G$10,H$8))+($D$5*IF($C784&lt;$D$4,H94,IF($C784=$D$4,H$7,MAX(AVERAGEIFS(H781:H783,H781:H783,"&gt;0")/(EXP(G$6*($D784-COUNTIFS(H$713:H784,0))/12)),H$8))))</f>
        <v>0.96153846153846145</v>
      </c>
      <c r="I784" s="132">
        <f ca="1">(1-$D$5)*IF($C784&lt;$D$4,I94,MAX(AVERAGEIFS(I781:I783,I781:I783,"&gt;0")/(EXP(I$6*(($D784-COUNTIFS(I$713:I784,0))/12))),I$8))+($D$5*IF($C784&lt;$D$4,I94,IF($C784=$D$4,I$7,MAX(AVERAGEIFS(I781:I783,I781:I783,"&gt;0")/(EXP(I$6*($D784-COUNTIFS(I$713:I784,0))/12)),I$8))))</f>
        <v>3.4401424706431749</v>
      </c>
      <c r="J784" s="132">
        <f ca="1">(1-$D$5)*IF($C784&lt;$D$4,J94,MAX(I784/I$10,J$8))+($D$5*IF($C784&lt;$D$4,J94,IF($C784=$D$4,J$7,MAX(AVERAGEIFS(J781:J783,J781:J783,"&gt;0")/(EXP(I$6*($D784-COUNTIFS(J$713:J784,0))/12)),J$8))))</f>
        <v>2.6462634389562885</v>
      </c>
      <c r="K784" s="132">
        <f ca="1">(1-$D$5)*IF($C784&lt;$D$4,K94,MAX(AVERAGEIFS(K781:K783,K781:K783,"&gt;0")/(EXP(K$6*(($D784-COUNTIFS(K$713:K784,0))/12))),K$8))+($D$5*IF($C784&lt;$D$4,K94,IF($C784=$D$4,K$7,MAX(AVERAGEIFS(K781:K783,K781:K783,"&gt;0")/(EXP(K$6*($D784-COUNTIFS(K$713:K784,0))/12)),K$8))))</f>
        <v>9.3865521346376006</v>
      </c>
      <c r="L784" s="132">
        <f ca="1">(1-$D$5)*IF($C784&lt;$D$4,L94,MAX(K784/K$10,L$8))+($D$5*IF($C784&lt;$D$4,L94,IF($C784=$D$4,L$7,MAX(AVERAGEIFS(L781:L783,L781:L783,"&gt;0")/(EXP(K$6*($D784-COUNTIFS(L$713:L784,0))/12)),L$8))))</f>
        <v>4.6932760673188003</v>
      </c>
      <c r="M784" s="181">
        <f ca="1">(1-$D$5)*IF($C784&lt;MAX($D$4,INDEX($C$23:$C$154,2+MATCH(0,$M$23:$M$154,1))),M99,MAX(AVERAGEIFS(M781:M783,M781:M783,"&gt;0")/(EXP(M$6*(($D784-COUNTIFS(M$713:M784,0))/12))),M$8))+($D$5*IF($C784&lt;MAX($D$4,INDEX($C$23:$C$154,2+MATCH(0,$M$23:$M$154,1))),M99,IF($C784=MAX($D$4,INDEX($C$23:$C$154,2+MATCH(0,$M$23:$M$154,1))),M$7,MAX(AVERAGEIFS(M781:M783,M781:M783,"&gt;0")/(EXP(M$6*($D784-COUNTIFS(M$713:M784,0))/12)),M$8))))</f>
        <v>19.464561795854888</v>
      </c>
      <c r="N784" s="181">
        <f ca="1">(1-$D$5)*IF($C784&lt;MAX($D$4,INDEX($C$23:$C$154,2+MATCH(0,$N$23:$N$154,1))),N94,MAX(M784/M$10,N$8))+($D$5*IF($C784&lt;MAX($D$4,INDEX($C$23:$C$154,2+MATCH(0,$N$23:$N$154,1))),N94,IF($C784=MAX($D$4,INDEX($C$23:$C$154,2+MATCH(0,$N$23:$N$154,1))),N$7,MAX(AVERAGEIFS(N781:N783,N781:N783,"&gt;0")/(EXP(M$6*($D784-COUNTIFS(N$713:N784,0))/12)),N$8))))</f>
        <v>9.7322808979274438</v>
      </c>
      <c r="O784" s="181">
        <f>(1-$D$5)*IF($C784&lt;MAX($D$4,INDEX($C$23:$C$154,2+MATCH(0,$O$23:$O$154,1))),O94,MAX(AVERAGEIFS(O781:O783,O781:O783,"&gt;0")/(EXP(O$6*(($D784-COUNTIFS(O$713:O784,0))/12))),O$8))+($D$5*IF($C784&lt;MAX($D$4,INDEX($C$23:$C$154,2+MATCH(0,$O$23:$O$154,1))),O94,IF($C784=MAX($D$4,INDEX($C$23:$C$154,2+MATCH(0,$O$23:$O$154,1))),O$7,MAX(AVERAGEIFS(O781:O783,O781:O783,"&gt;0")/(EXP(O$6*($D784-COUNTIFS(O$713:O784,0))/12)),O$8))))</f>
        <v>0</v>
      </c>
      <c r="P784" s="181">
        <f>(1-$D$5)*IF($C784&lt;MAX($D$4,INDEX($C$23:$C$154,2+MATCH(0,$P$23:$P$154,1))),P94,MAX(O784/O$10,P$8))+($D$5*IF($C784&lt;MAX($D$4,INDEX($C$23:$C$154,2+MATCH(0,$P$23:$P$154,1))),P94,IF($C784=MAX($D$4,INDEX($C$23:$C$154,2+MATCH(0,$P$23:$P$154,1))),P$7,MAX(AVERAGEIFS(P781:P783,P781:P783,"&gt;0")/(EXP(O$6*($D784-COUNTIFS(P$713:P784,0))/12)),P$8))))</f>
        <v>0</v>
      </c>
      <c r="Q784" s="132">
        <f ca="1">(1-$D$5)*IF($C784&lt;$D$4,Q94,MAX(AVERAGEIFS(Q781:Q783,Q781:Q783,"&gt;0")/(EXP(Q$6*(($D784-COUNTIFS(Q$713:Q784,0))/12))),Q$8))+($D$5*IF($C784&lt;$D$4,Q94,IF($C784=$D$4,Q$7,MAX(AVERAGEIFS(Q781:Q783,Q781:Q783,"&gt;0")/(EXP(Q$6*($D784-COUNTIFS(Q$713:Q784,0))/12)),Q$8))))</f>
        <v>1.9436123308050397</v>
      </c>
      <c r="R784" s="132">
        <f ca="1">(1-$D$5)*IF($C784&lt;$D$4,R94,MAX(Q784/Q$10,R$8))+($D$5*IF($C784&lt;$D$4,R94,IF($C784=$D$4,R$7,MAX(AVERAGEIFS(R781:R783,R781:R783,"&gt;0")/(EXP(Q$6*($D784-COUNTIFS(R$713:R784,0))/12)),R$8))))</f>
        <v>1.9436123308050397</v>
      </c>
      <c r="S784" s="132">
        <f ca="1">(1-$D$5)*IF($C784&lt;$D$4,S94,MAX(AVERAGEIFS(S781:S783,S781:S783,"&gt;0")/(EXP(S$6*(($D784-COUNTIFS(S$713:S784,0))/12))),S$8))+($D$5*IF($C784&lt;$D$4,S94,IF($C784=$D$4,S$7,MAX(AVERAGEIFS(S781:S783,S781:S783,"&gt;0")/(EXP(S$6*($D784-COUNTIFS(S$713:S784,0))/12)),S$8))))</f>
        <v>1.6782596928311393</v>
      </c>
      <c r="T784" s="132">
        <f ca="1">(1-$D$5)*IF($C784&lt;$D$4,T94,MAX(S784/S$10,T$8))+($D$5*IF($C784&lt;$D$4,T94,IF($C784=$D$4,T$7,MAX(AVERAGEIFS(T781:T783,T781:T783,"&gt;0")/(EXP(S$6*($D784-COUNTIFS(T$713:T784,0))/12)),T$8))))</f>
        <v>1.2909689944854916</v>
      </c>
      <c r="U784" s="181">
        <f ca="1">(1-$D$5)*IF($C784&lt;MAX($D$4,INDEX($C$23:$C$154,2+MATCH(0,$U$23:$U$154,1))),U94,MAX(AVERAGEIFS(U781:U783,U781:U783,"&gt;0")/(EXP(U$6*(($D784-COUNTIFS(U$713:U784,0))/12))),U$8))+($D$5*IF($C784&lt;MAX($D$4,INDEX($C$23:$C$154,2+MATCH(0,$U$23:$U$154,1))),U94,IF($C784=MAX($D$4,INDEX($C$23:$C$154,2+MATCH(0,$U$23:$U$154,1))),U$7,MAX(AVERAGEIFS(U781:U783,U781:U783,"&gt;0")/(EXP(U$6*($D784-COUNTIFS(U$713:U784,0))/12)),U$8))))</f>
        <v>15.066332546560833</v>
      </c>
      <c r="V784" s="181">
        <f ca="1">(1-$D$5)*IF($C784&lt;MAX($D$4,INDEX($C$23:$C$154,2+MATCH(0,$V$23:$V$154,1))),V94,MAX(U784/U$10,V$8))+($D$5*IF($C784&lt;MAX($D$4,INDEX($C$23:$C$154,2+MATCH(0,$V$23:$V$154,1))),V94,IF($C784=MAX($D$4,INDEX($C$23:$C$154,2+MATCH(0,$V$23:$V$154,1))),V$7,MAX(AVERAGEIFS(V781:V783,V781:V783,"&gt;0")/(EXP(U$6*($D784-COUNTIFS(V$713:V784,0))/12)),V$8))))</f>
        <v>7.5331662732804165</v>
      </c>
      <c r="W784" s="132">
        <f ca="1">(1-$D$5)*IF($C784&lt;$D$4,W94,MAX(AVERAGEIFS(W781:W783,W781:W783,"&gt;0")/(EXP(W$6*(($D784-COUNTIFS(W$713:W784,0))/12))),W$8))+($D$5*IF($C784&lt;$D$4,W94,IF($C784=$D$4,W$7,MAX(AVERAGEIFS(W781:W783,W781:W783,"&gt;0")/(EXP(W$6*($D784-COUNTIFS(W$713:W784,0))/12)),W$8))))</f>
        <v>0.75</v>
      </c>
      <c r="X784" s="132">
        <f ca="1">(1-$D$5)*IF($C784&lt;$D$4,X94,MAX(W784/W$10,X$8))+($D$5*IF($C784&lt;$D$4,X94,IF($C784=$D$4,X$7,MAX(AVERAGEIFS(X781:X783,X781:X783,"&gt;0")/(EXP(W$6*($D784-COUNTIFS(X$713:X784,0))/12)),X$8))))</f>
        <v>0.57692307692307687</v>
      </c>
      <c r="Y784" s="132"/>
      <c r="Z784" s="132"/>
    </row>
    <row r="785" spans="2:26" outlineLevel="1">
      <c r="B785" s="159"/>
      <c r="C785" s="160">
        <f t="shared" si="33"/>
        <v>46388</v>
      </c>
      <c r="D785" s="128">
        <f t="shared" si="34"/>
        <v>73</v>
      </c>
      <c r="G785" s="132">
        <f ca="1">(1-$D$5)*IF($C785&lt;$D$4,G95,MAX(AVERAGEIFS(G782:G784,G782:G784,"&gt;0")/(EXP(G$6*(($D785-COUNTIFS(G$713:G785,0))/12))),G$8))+($D$5*IF($C785&lt;$D$4,G95,IF($C785=$D$4,G$7,MAX(AVERAGEIFS(G782:G784,G782:G784,"&gt;0")/(EXP(G$6*($D785-COUNTIFS(G$713:G785,0))/12)),G$8))))</f>
        <v>1.25</v>
      </c>
      <c r="H785" s="132">
        <f ca="1">(1-$D$5)*IF($C785&lt;$D$4,H95,MAX(G785/G$10,H$8))+($D$5*IF($C785&lt;$D$4,H95,IF($C785=$D$4,H$7,MAX(AVERAGEIFS(H782:H784,H782:H784,"&gt;0")/(EXP(G$6*($D785-COUNTIFS(H$713:H785,0))/12)),H$8))))</f>
        <v>0.96153846153846145</v>
      </c>
      <c r="I785" s="132">
        <f ca="1">(1-$D$5)*IF($C785&lt;$D$4,I95,MAX(AVERAGEIFS(I782:I784,I782:I784,"&gt;0")/(EXP(I$6*(($D785-COUNTIFS(I$713:I785,0))/12))),I$8))+($D$5*IF($C785&lt;$D$4,I95,IF($C785=$D$4,I$7,MAX(AVERAGEIFS(I782:I784,I782:I784,"&gt;0")/(EXP(I$6*($D785-COUNTIFS(I$713:I785,0))/12)),I$8))))</f>
        <v>3.3699232127064125</v>
      </c>
      <c r="J785" s="132">
        <f ca="1">(1-$D$5)*IF($C785&lt;$D$4,J95,MAX(I785/I$10,J$8))+($D$5*IF($C785&lt;$D$4,J95,IF($C785=$D$4,J$7,MAX(AVERAGEIFS(J782:J784,J782:J784,"&gt;0")/(EXP(I$6*($D785-COUNTIFS(J$713:J785,0))/12)),J$8))))</f>
        <v>2.5922486251587786</v>
      </c>
      <c r="K785" s="132">
        <f ca="1">(1-$D$5)*IF($C785&lt;$D$4,K95,MAX(AVERAGEIFS(K782:K784,K782:K784,"&gt;0")/(EXP(K$6*(($D785-COUNTIFS(K$713:K785,0))/12))),K$8))+($D$5*IF($C785&lt;$D$4,K95,IF($C785=$D$4,K$7,MAX(AVERAGEIFS(K782:K784,K782:K784,"&gt;0")/(EXP(K$6*($D785-COUNTIFS(K$713:K785,0))/12)),K$8))))</f>
        <v>9.0916123826205304</v>
      </c>
      <c r="L785" s="132">
        <f ca="1">(1-$D$5)*IF($C785&lt;$D$4,L95,MAX(K785/K$10,L$8))+($D$5*IF($C785&lt;$D$4,L95,IF($C785=$D$4,L$7,MAX(AVERAGEIFS(L782:L784,L782:L784,"&gt;0")/(EXP(K$6*($D785-COUNTIFS(L$713:L785,0))/12)),L$8))))</f>
        <v>4.5458061913102652</v>
      </c>
      <c r="M785" s="181">
        <f ca="1">(1-$D$5)*IF($C785&lt;MAX($D$4,INDEX($C$23:$C$154,2+MATCH(0,$M$23:$M$154,1))),#REF!,MAX(AVERAGEIFS(M782:M784,M782:M784,"&gt;0")/(EXP(M$6*(($D785-COUNTIFS(M$713:M785,0))/12))),M$8))+($D$5*IF($C785&lt;MAX($D$4,INDEX($C$23:$C$154,2+MATCH(0,$M$23:$M$154,1))),#REF!,IF($C785=MAX($D$4,INDEX($C$23:$C$154,2+MATCH(0,$M$23:$M$154,1))),M$7,MAX(AVERAGEIFS(M782:M784,M782:M784,"&gt;0")/(EXP(M$6*($D785-COUNTIFS(M$713:M785,0))/12)),M$8))))</f>
        <v>19.35245777897002</v>
      </c>
      <c r="N785" s="181">
        <f ca="1">(1-$D$5)*IF($C785&lt;MAX($D$4,INDEX($C$23:$C$154,2+MATCH(0,$N$23:$N$154,1))),N95,MAX(M785/M$10,N$8))+($D$5*IF($C785&lt;MAX($D$4,INDEX($C$23:$C$154,2+MATCH(0,$N$23:$N$154,1))),N95,IF($C785=MAX($D$4,INDEX($C$23:$C$154,2+MATCH(0,$N$23:$N$154,1))),N$7,MAX(AVERAGEIFS(N782:N784,N782:N784,"&gt;0")/(EXP(M$6*($D785-COUNTIFS(N$713:N785,0))/12)),N$8))))</f>
        <v>9.6762288894850101</v>
      </c>
      <c r="O785" s="181">
        <f>(1-$D$5)*IF($C785&lt;MAX($D$4,INDEX($C$23:$C$154,2+MATCH(0,$O$23:$O$154,1))),O95,MAX(AVERAGEIFS(O782:O784,O782:O784,"&gt;0")/(EXP(O$6*(($D785-COUNTIFS(O$713:O785,0))/12))),O$8))+($D$5*IF($C785&lt;MAX($D$4,INDEX($C$23:$C$154,2+MATCH(0,$O$23:$O$154,1))),O95,IF($C785=MAX($D$4,INDEX($C$23:$C$154,2+MATCH(0,$O$23:$O$154,1))),O$7,MAX(AVERAGEIFS(O782:O784,O782:O784,"&gt;0")/(EXP(O$6*($D785-COUNTIFS(O$713:O785,0))/12)),O$8))))</f>
        <v>0</v>
      </c>
      <c r="P785" s="181">
        <f>(1-$D$5)*IF($C785&lt;MAX($D$4,INDEX($C$23:$C$154,2+MATCH(0,$P$23:$P$154,1))),P95,MAX(O785/O$10,P$8))+($D$5*IF($C785&lt;MAX($D$4,INDEX($C$23:$C$154,2+MATCH(0,$P$23:$P$154,1))),P95,IF($C785=MAX($D$4,INDEX($C$23:$C$154,2+MATCH(0,$P$23:$P$154,1))),P$7,MAX(AVERAGEIFS(P782:P784,P782:P784,"&gt;0")/(EXP(O$6*($D785-COUNTIFS(P$713:P785,0))/12)),P$8))))</f>
        <v>0</v>
      </c>
      <c r="Q785" s="132">
        <f ca="1">(1-$D$5)*IF($C785&lt;$D$4,Q95,MAX(AVERAGEIFS(Q782:Q784,Q782:Q784,"&gt;0")/(EXP(Q$6*(($D785-COUNTIFS(Q$713:Q785,0))/12))),Q$8))+($D$5*IF($C785&lt;$D$4,Q95,IF($C785=$D$4,Q$7,MAX(AVERAGEIFS(Q782:Q784,Q782:Q784,"&gt;0")/(EXP(Q$6*($D785-COUNTIFS(Q$713:Q785,0))/12)),Q$8))))</f>
        <v>1.8548646329872704</v>
      </c>
      <c r="R785" s="132">
        <f ca="1">(1-$D$5)*IF($C785&lt;$D$4,R95,MAX(Q785/Q$10,R$8))+($D$5*IF($C785&lt;$D$4,R95,IF($C785=$D$4,R$7,MAX(AVERAGEIFS(R782:R784,R782:R784,"&gt;0")/(EXP(Q$6*($D785-COUNTIFS(R$713:R785,0))/12)),R$8))))</f>
        <v>1.8548646329872704</v>
      </c>
      <c r="S785" s="132">
        <f ca="1">(1-$D$5)*IF($C785&lt;$D$4,S95,MAX(AVERAGEIFS(S782:S784,S782:S784,"&gt;0")/(EXP(S$6*(($D785-COUNTIFS(S$713:S785,0))/12))),S$8))+($D$5*IF($C785&lt;$D$4,S95,IF($C785=$D$4,S$7,MAX(AVERAGEIFS(S782:S784,S782:S784,"&gt;0")/(EXP(S$6*($D785-COUNTIFS(S$713:S785,0))/12)),S$8))))</f>
        <v>1.5782029002515754</v>
      </c>
      <c r="T785" s="132">
        <f ca="1">(1-$D$5)*IF($C785&lt;$D$4,T95,MAX(S785/S$10,T$8))+($D$5*IF($C785&lt;$D$4,T95,IF($C785=$D$4,T$7,MAX(AVERAGEIFS(T782:T784,T782:T784,"&gt;0")/(EXP(S$6*($D785-COUNTIFS(T$713:T785,0))/12)),T$8))))</f>
        <v>1.2140022309627503</v>
      </c>
      <c r="U785" s="181">
        <f ca="1">(1-$D$5)*IF($C785&lt;MAX($D$4,INDEX($C$23:$C$154,2+MATCH(0,$U$23:$U$154,1))),U95,MAX(AVERAGEIFS(U782:U784,U782:U784,"&gt;0")/(EXP(U$6*(($D785-COUNTIFS(U$713:U785,0))/12))),U$8))+($D$5*IF($C785&lt;MAX($D$4,INDEX($C$23:$C$154,2+MATCH(0,$U$23:$U$154,1))),U95,IF($C785=MAX($D$4,INDEX($C$23:$C$154,2+MATCH(0,$U$23:$U$154,1))),U$7,MAX(AVERAGEIFS(U782:U784,U782:U784,"&gt;0")/(EXP(U$6*($D785-COUNTIFS(U$713:U785,0))/12)),U$8))))</f>
        <v>14.645201261216265</v>
      </c>
      <c r="V785" s="181">
        <f ca="1">(1-$D$5)*IF($C785&lt;MAX($D$4,INDEX($C$23:$C$154,2+MATCH(0,$V$23:$V$154,1))),V95,MAX(U785/U$10,V$8))+($D$5*IF($C785&lt;MAX($D$4,INDEX($C$23:$C$154,2+MATCH(0,$V$23:$V$154,1))),V95,IF($C785=MAX($D$4,INDEX($C$23:$C$154,2+MATCH(0,$V$23:$V$154,1))),V$7,MAX(AVERAGEIFS(V782:V784,V782:V784,"&gt;0")/(EXP(U$6*($D785-COUNTIFS(V$713:V785,0))/12)),V$8))))</f>
        <v>7.3226006306081324</v>
      </c>
      <c r="W785" s="132">
        <f ca="1">(1-$D$5)*IF($C785&lt;$D$4,W95,MAX(AVERAGEIFS(W782:W784,W782:W784,"&gt;0")/(EXP(W$6*(($D785-COUNTIFS(W$713:W785,0))/12))),W$8))+($D$5*IF($C785&lt;$D$4,W95,IF($C785=$D$4,W$7,MAX(AVERAGEIFS(W782:W784,W782:W784,"&gt;0")/(EXP(W$6*($D785-COUNTIFS(W$713:W785,0))/12)),W$8))))</f>
        <v>0.75</v>
      </c>
      <c r="X785" s="132">
        <f ca="1">(1-$D$5)*IF($C785&lt;$D$4,X95,MAX(W785/W$10,X$8))+($D$5*IF($C785&lt;$D$4,X95,IF($C785=$D$4,X$7,MAX(AVERAGEIFS(X782:X784,X782:X784,"&gt;0")/(EXP(W$6*($D785-COUNTIFS(X$713:X785,0))/12)),X$8))))</f>
        <v>0.57692307692307687</v>
      </c>
      <c r="Y785" s="132"/>
      <c r="Z785" s="132"/>
    </row>
    <row r="786" spans="2:26" outlineLevel="1">
      <c r="B786" s="159"/>
      <c r="C786" s="160">
        <f t="shared" si="33"/>
        <v>46419</v>
      </c>
      <c r="D786" s="128">
        <f t="shared" si="34"/>
        <v>74</v>
      </c>
      <c r="G786" s="132">
        <f ca="1">(1-$D$5)*IF($C786&lt;$D$4,G96,MAX(AVERAGEIFS(G783:G785,G783:G785,"&gt;0")/(EXP(G$6*(($D786-COUNTIFS(G$713:G786,0))/12))),G$8))+($D$5*IF($C786&lt;$D$4,G96,IF($C786=$D$4,G$7,MAX(AVERAGEIFS(G783:G785,G783:G785,"&gt;0")/(EXP(G$6*($D786-COUNTIFS(G$713:G786,0))/12)),G$8))))</f>
        <v>1.25</v>
      </c>
      <c r="H786" s="132">
        <f ca="1">(1-$D$5)*IF($C786&lt;$D$4,H96,MAX(G786/G$10,H$8))+($D$5*IF($C786&lt;$D$4,H96,IF($C786=$D$4,H$7,MAX(AVERAGEIFS(H783:H785,H783:H785,"&gt;0")/(EXP(G$6*($D786-COUNTIFS(H$713:H786,0))/12)),H$8))))</f>
        <v>0.96153846153846145</v>
      </c>
      <c r="I786" s="132">
        <f ca="1">(1-$D$5)*IF($C786&lt;$D$4,I96,MAX(AVERAGEIFS(I783:I785,I783:I785,"&gt;0")/(EXP(I$6*(($D786-COUNTIFS(I$713:I786,0))/12))),I$8))+($D$5*IF($C786&lt;$D$4,I96,IF($C786=$D$4,I$7,MAX(AVERAGEIFS(I783:I785,I783:I785,"&gt;0")/(EXP(I$6*($D786-COUNTIFS(I$713:I786,0))/12)),I$8))))</f>
        <v>3.299763392246291</v>
      </c>
      <c r="J786" s="132">
        <f ca="1">(1-$D$5)*IF($C786&lt;$D$4,J96,MAX(I786/I$10,J$8))+($D$5*IF($C786&lt;$D$4,J96,IF($C786=$D$4,J$7,MAX(AVERAGEIFS(J783:J785,J783:J785,"&gt;0")/(EXP(I$6*($D786-COUNTIFS(J$713:J786,0))/12)),J$8))))</f>
        <v>2.538279532497147</v>
      </c>
      <c r="K786" s="132">
        <f ca="1">(1-$D$5)*IF($C786&lt;$D$4,K96,MAX(AVERAGEIFS(K783:K785,K783:K785,"&gt;0")/(EXP(K$6*(($D786-COUNTIFS(K$713:K786,0))/12))),K$8))+($D$5*IF($C786&lt;$D$4,K96,IF($C786=$D$4,K$7,MAX(AVERAGEIFS(K783:K785,K783:K785,"&gt;0")/(EXP(K$6*($D786-COUNTIFS(K$713:K786,0))/12)),K$8))))</f>
        <v>8.7950736762801398</v>
      </c>
      <c r="L786" s="132">
        <f ca="1">(1-$D$5)*IF($C786&lt;$D$4,L96,MAX(K786/K$10,L$8))+($D$5*IF($C786&lt;$D$4,L96,IF($C786=$D$4,L$7,MAX(AVERAGEIFS(L783:L785,L783:L785,"&gt;0")/(EXP(K$6*($D786-COUNTIFS(L$713:L786,0))/12)),L$8))))</f>
        <v>4.3975368381400699</v>
      </c>
      <c r="M786" s="181">
        <f ca="1">(1-$D$5)*IF($C786&lt;MAX($D$4,INDEX($C$23:$C$154,2+MATCH(0,$M$23:$M$154,1))),#REF!,MAX(AVERAGEIFS(M783:M785,M783:M785,"&gt;0")/(EXP(M$6*(($D786-COUNTIFS(M$713:M786,0))/12))),M$8))+($D$5*IF($C786&lt;MAX($D$4,INDEX($C$23:$C$154,2+MATCH(0,$M$23:$M$154,1))),#REF!,IF($C786=MAX($D$4,INDEX($C$23:$C$154,2+MATCH(0,$M$23:$M$154,1))),M$7,MAX(AVERAGEIFS(M783:M785,M783:M785,"&gt;0")/(EXP(M$6*($D786-COUNTIFS(M$713:M786,0))/12)),M$8))))</f>
        <v>19.235657447050219</v>
      </c>
      <c r="N786" s="181">
        <f ca="1">(1-$D$5)*IF($C786&lt;MAX($D$4,INDEX($C$23:$C$154,2+MATCH(0,$N$23:$N$154,1))),N96,MAX(M786/M$10,N$8))+($D$5*IF($C786&lt;MAX($D$4,INDEX($C$23:$C$154,2+MATCH(0,$N$23:$N$154,1))),N96,IF($C786=MAX($D$4,INDEX($C$23:$C$154,2+MATCH(0,$N$23:$N$154,1))),N$7,MAX(AVERAGEIFS(N783:N785,N783:N785,"&gt;0")/(EXP(M$6*($D786-COUNTIFS(N$713:N786,0))/12)),N$8))))</f>
        <v>9.6178287235251094</v>
      </c>
      <c r="O786" s="181">
        <f>(1-$D$5)*IF($C786&lt;MAX($D$4,INDEX($C$23:$C$154,2+MATCH(0,$O$23:$O$154,1))),O96,MAX(AVERAGEIFS(O783:O785,O783:O785,"&gt;0")/(EXP(O$6*(($D786-COUNTIFS(O$713:O786,0))/12))),O$8))+($D$5*IF($C786&lt;MAX($D$4,INDEX($C$23:$C$154,2+MATCH(0,$O$23:$O$154,1))),O96,IF($C786=MAX($D$4,INDEX($C$23:$C$154,2+MATCH(0,$O$23:$O$154,1))),O$7,MAX(AVERAGEIFS(O783:O785,O783:O785,"&gt;0")/(EXP(O$6*($D786-COUNTIFS(O$713:O786,0))/12)),O$8))))</f>
        <v>0</v>
      </c>
      <c r="P786" s="181">
        <f>(1-$D$5)*IF($C786&lt;MAX($D$4,INDEX($C$23:$C$154,2+MATCH(0,$P$23:$P$154,1))),P96,MAX(O786/O$10,P$8))+($D$5*IF($C786&lt;MAX($D$4,INDEX($C$23:$C$154,2+MATCH(0,$P$23:$P$154,1))),P96,IF($C786=MAX($D$4,INDEX($C$23:$C$154,2+MATCH(0,$P$23:$P$154,1))),P$7,MAX(AVERAGEIFS(P783:P785,P783:P785,"&gt;0")/(EXP(O$6*($D786-COUNTIFS(P$713:P786,0))/12)),P$8))))</f>
        <v>0</v>
      </c>
      <c r="Q786" s="132">
        <f ca="1">(1-$D$5)*IF($C786&lt;$D$4,Q96,MAX(AVERAGEIFS(Q783:Q785,Q783:Q785,"&gt;0")/(EXP(Q$6*(($D786-COUNTIFS(Q$713:Q786,0))/12))),Q$8))+($D$5*IF($C786&lt;$D$4,Q96,IF($C786=$D$4,Q$7,MAX(AVERAGEIFS(Q783:Q785,Q783:Q785,"&gt;0")/(EXP(Q$6*($D786-COUNTIFS(Q$713:Q786,0))/12)),Q$8))))</f>
        <v>1.7679921324665246</v>
      </c>
      <c r="R786" s="132">
        <f ca="1">(1-$D$5)*IF($C786&lt;$D$4,R96,MAX(Q786/Q$10,R$8))+($D$5*IF($C786&lt;$D$4,R96,IF($C786=$D$4,R$7,MAX(AVERAGEIFS(R783:R785,R783:R785,"&gt;0")/(EXP(Q$6*($D786-COUNTIFS(R$713:R786,0))/12)),R$8))))</f>
        <v>1.7679921324665246</v>
      </c>
      <c r="S786" s="132">
        <f ca="1">(1-$D$5)*IF($C786&lt;$D$4,S96,MAX(AVERAGEIFS(S783:S785,S783:S785,"&gt;0")/(EXP(S$6*(($D786-COUNTIFS(S$713:S786,0))/12))),S$8))+($D$5*IF($C786&lt;$D$4,S96,IF($C786=$D$4,S$7,MAX(AVERAGEIFS(S783:S785,S783:S785,"&gt;0")/(EXP(S$6*($D786-COUNTIFS(S$713:S786,0))/12)),S$8))))</f>
        <v>1.4822908755081114</v>
      </c>
      <c r="T786" s="132">
        <f ca="1">(1-$D$5)*IF($C786&lt;$D$4,T96,MAX(S786/S$10,T$8))+($D$5*IF($C786&lt;$D$4,T96,IF($C786=$D$4,T$7,MAX(AVERAGEIFS(T783:T785,T783:T785,"&gt;0")/(EXP(S$6*($D786-COUNTIFS(T$713:T786,0))/12)),T$8))))</f>
        <v>1.140223750390855</v>
      </c>
      <c r="U786" s="181">
        <f ca="1">(1-$D$5)*IF($C786&lt;MAX($D$4,INDEX($C$23:$C$154,2+MATCH(0,$U$23:$U$154,1))),U96,MAX(AVERAGEIFS(U783:U785,U783:U785,"&gt;0")/(EXP(U$6*(($D786-COUNTIFS(U$713:U786,0))/12))),U$8))+($D$5*IF($C786&lt;MAX($D$4,INDEX($C$23:$C$154,2+MATCH(0,$U$23:$U$154,1))),U96,IF($C786=MAX($D$4,INDEX($C$23:$C$154,2+MATCH(0,$U$23:$U$154,1))),U$7,MAX(AVERAGEIFS(U783:U785,U783:U785,"&gt;0")/(EXP(U$6*($D786-COUNTIFS(U$713:U786,0))/12)),U$8))))</f>
        <v>14.20632808704031</v>
      </c>
      <c r="V786" s="181">
        <f ca="1">(1-$D$5)*IF($C786&lt;MAX($D$4,INDEX($C$23:$C$154,2+MATCH(0,$V$23:$V$154,1))),V96,MAX(U786/U$10,V$8))+($D$5*IF($C786&lt;MAX($D$4,INDEX($C$23:$C$154,2+MATCH(0,$V$23:$V$154,1))),V96,IF($C786=MAX($D$4,INDEX($C$23:$C$154,2+MATCH(0,$V$23:$V$154,1))),V$7,MAX(AVERAGEIFS(V783:V785,V783:V785,"&gt;0")/(EXP(U$6*($D786-COUNTIFS(V$713:V786,0))/12)),V$8))))</f>
        <v>7.1031640435201551</v>
      </c>
      <c r="W786" s="132">
        <f ca="1">(1-$D$5)*IF($C786&lt;$D$4,W96,MAX(AVERAGEIFS(W783:W785,W783:W785,"&gt;0")/(EXP(W$6*(($D786-COUNTIFS(W$713:W786,0))/12))),W$8))+($D$5*IF($C786&lt;$D$4,W96,IF($C786=$D$4,W$7,MAX(AVERAGEIFS(W783:W785,W783:W785,"&gt;0")/(EXP(W$6*($D786-COUNTIFS(W$713:W786,0))/12)),W$8))))</f>
        <v>0.75</v>
      </c>
      <c r="X786" s="132">
        <f ca="1">(1-$D$5)*IF($C786&lt;$D$4,X96,MAX(W786/W$10,X$8))+($D$5*IF($C786&lt;$D$4,X96,IF($C786=$D$4,X$7,MAX(AVERAGEIFS(X783:X785,X783:X785,"&gt;0")/(EXP(W$6*($D786-COUNTIFS(X$713:X786,0))/12)),X$8))))</f>
        <v>0.57692307692307687</v>
      </c>
      <c r="Y786" s="132"/>
      <c r="Z786" s="132"/>
    </row>
    <row r="787" spans="2:26" outlineLevel="1">
      <c r="B787" s="159"/>
      <c r="C787" s="160">
        <f t="shared" si="33"/>
        <v>46447</v>
      </c>
      <c r="D787" s="128">
        <f t="shared" si="34"/>
        <v>75</v>
      </c>
      <c r="G787" s="132">
        <f ca="1">(1-$D$5)*IF($C787&lt;$D$4,G97,MAX(AVERAGEIFS(G784:G786,G784:G786,"&gt;0")/(EXP(G$6*(($D787-COUNTIFS(G$713:G787,0))/12))),G$8))+($D$5*IF($C787&lt;$D$4,G97,IF($C787=$D$4,G$7,MAX(AVERAGEIFS(G784:G786,G784:G786,"&gt;0")/(EXP(G$6*($D787-COUNTIFS(G$713:G787,0))/12)),G$8))))</f>
        <v>1.25</v>
      </c>
      <c r="H787" s="132">
        <f ca="1">(1-$D$5)*IF($C787&lt;$D$4,H97,MAX(G787/G$10,H$8))+($D$5*IF($C787&lt;$D$4,H97,IF($C787=$D$4,H$7,MAX(AVERAGEIFS(H784:H786,H784:H786,"&gt;0")/(EXP(G$6*($D787-COUNTIFS(H$713:H787,0))/12)),H$8))))</f>
        <v>0.96153846153846145</v>
      </c>
      <c r="I787" s="132">
        <f ca="1">(1-$D$5)*IF($C787&lt;$D$4,I97,MAX(AVERAGEIFS(I784:I786,I784:I786,"&gt;0")/(EXP(I$6*(($D787-COUNTIFS(I$713:I787,0))/12))),I$8))+($D$5*IF($C787&lt;$D$4,I97,IF($C787=$D$4,I$7,MAX(AVERAGEIFS(I784:I786,I784:I786,"&gt;0")/(EXP(I$6*($D787-COUNTIFS(I$713:I787,0))/12)),I$8))))</f>
        <v>3.22972126469918</v>
      </c>
      <c r="J787" s="132">
        <f ca="1">(1-$D$5)*IF($C787&lt;$D$4,J97,MAX(I787/I$10,J$8))+($D$5*IF($C787&lt;$D$4,J97,IF($C787=$D$4,J$7,MAX(AVERAGEIFS(J784:J786,J784:J786,"&gt;0")/(EXP(I$6*($D787-COUNTIFS(J$713:J787,0))/12)),J$8))))</f>
        <v>2.4844009728455232</v>
      </c>
      <c r="K787" s="132">
        <f ca="1">(1-$D$5)*IF($C787&lt;$D$4,K97,MAX(AVERAGEIFS(K784:K786,K784:K786,"&gt;0")/(EXP(K$6*(($D787-COUNTIFS(K$713:K787,0))/12))),K$8))+($D$5*IF($C787&lt;$D$4,K97,IF($C787=$D$4,K$7,MAX(AVERAGEIFS(K784:K786,K784:K786,"&gt;0")/(EXP(K$6*($D787-COUNTIFS(K$713:K787,0))/12)),K$8))))</f>
        <v>8.4976839234880028</v>
      </c>
      <c r="L787" s="132">
        <f ca="1">(1-$D$5)*IF($C787&lt;$D$4,L97,MAX(K787/K$10,L$8))+($D$5*IF($C787&lt;$D$4,L97,IF($C787=$D$4,L$7,MAX(AVERAGEIFS(L784:L786,L784:L786,"&gt;0")/(EXP(K$6*($D787-COUNTIFS(L$713:L787,0))/12)),L$8))))</f>
        <v>4.2488419617440014</v>
      </c>
      <c r="M787" s="181">
        <f ca="1">(1-$D$5)*IF($C787&lt;MAX($D$4,INDEX($C$23:$C$154,2+MATCH(0,$M$23:$M$154,1))),#REF!,MAX(AVERAGEIFS(M784:M786,M784:M786,"&gt;0")/(EXP(M$6*(($D787-COUNTIFS(M$713:M787,0))/12))),M$8))+($D$5*IF($C787&lt;MAX($D$4,INDEX($C$23:$C$154,2+MATCH(0,$M$23:$M$154,1))),#REF!,IF($C787=MAX($D$4,INDEX($C$23:$C$154,2+MATCH(0,$M$23:$M$154,1))),M$7,MAX(AVERAGEIFS(M784:M786,M784:M786,"&gt;0")/(EXP(M$6*($D787-COUNTIFS(M$713:M787,0))/12)),M$8))))</f>
        <v>19.110511695348375</v>
      </c>
      <c r="N787" s="181">
        <f ca="1">(1-$D$5)*IF($C787&lt;MAX($D$4,INDEX($C$23:$C$154,2+MATCH(0,$N$23:$N$154,1))),N97,MAX(M787/M$10,N$8))+($D$5*IF($C787&lt;MAX($D$4,INDEX($C$23:$C$154,2+MATCH(0,$N$23:$N$154,1))),N97,IF($C787=MAX($D$4,INDEX($C$23:$C$154,2+MATCH(0,$N$23:$N$154,1))),N$7,MAX(AVERAGEIFS(N784:N786,N784:N786,"&gt;0")/(EXP(M$6*($D787-COUNTIFS(N$713:N787,0))/12)),N$8))))</f>
        <v>9.5552558476741876</v>
      </c>
      <c r="O787" s="181">
        <f>(1-$D$5)*IF($C787&lt;MAX($D$4,INDEX($C$23:$C$154,2+MATCH(0,$O$23:$O$154,1))),O97,MAX(AVERAGEIFS(O784:O786,O784:O786,"&gt;0")/(EXP(O$6*(($D787-COUNTIFS(O$713:O787,0))/12))),O$8))+($D$5*IF($C787&lt;MAX($D$4,INDEX($C$23:$C$154,2+MATCH(0,$O$23:$O$154,1))),O97,IF($C787=MAX($D$4,INDEX($C$23:$C$154,2+MATCH(0,$O$23:$O$154,1))),O$7,MAX(AVERAGEIFS(O784:O786,O784:O786,"&gt;0")/(EXP(O$6*($D787-COUNTIFS(O$713:O787,0))/12)),O$8))))</f>
        <v>0</v>
      </c>
      <c r="P787" s="181">
        <f>(1-$D$5)*IF($C787&lt;MAX($D$4,INDEX($C$23:$C$154,2+MATCH(0,$P$23:$P$154,1))),P97,MAX(O787/O$10,P$8))+($D$5*IF($C787&lt;MAX($D$4,INDEX($C$23:$C$154,2+MATCH(0,$P$23:$P$154,1))),P97,IF($C787=MAX($D$4,INDEX($C$23:$C$154,2+MATCH(0,$P$23:$P$154,1))),P$7,MAX(AVERAGEIFS(P784:P786,P784:P786,"&gt;0")/(EXP(O$6*($D787-COUNTIFS(P$713:P787,0))/12)),P$8))))</f>
        <v>0</v>
      </c>
      <c r="Q787" s="132">
        <f ca="1">(1-$D$5)*IF($C787&lt;$D$4,Q97,MAX(AVERAGEIFS(Q784:Q786,Q784:Q786,"&gt;0")/(EXP(Q$6*(($D787-COUNTIFS(Q$713:Q787,0))/12))),Q$8))+($D$5*IF($C787&lt;$D$4,Q97,IF($C787=$D$4,Q$7,MAX(AVERAGEIFS(Q784:Q786,Q784:Q786,"&gt;0")/(EXP(Q$6*($D787-COUNTIFS(Q$713:Q787,0))/12)),Q$8))))</f>
        <v>1.6831190504714653</v>
      </c>
      <c r="R787" s="132">
        <f ca="1">(1-$D$5)*IF($C787&lt;$D$4,R97,MAX(Q787/Q$10,R$8))+($D$5*IF($C787&lt;$D$4,R97,IF($C787=$D$4,R$7,MAX(AVERAGEIFS(R784:R786,R784:R786,"&gt;0")/(EXP(Q$6*($D787-COUNTIFS(R$713:R787,0))/12)),R$8))))</f>
        <v>1.6831190504714653</v>
      </c>
      <c r="S787" s="132">
        <f ca="1">(1-$D$5)*IF($C787&lt;$D$4,S97,MAX(AVERAGEIFS(S784:S786,S784:S786,"&gt;0")/(EXP(S$6*(($D787-COUNTIFS(S$713:S787,0))/12))),S$8))+($D$5*IF($C787&lt;$D$4,S97,IF($C787=$D$4,S$7,MAX(AVERAGEIFS(S784:S786,S784:S786,"&gt;0")/(EXP(S$6*($D787-COUNTIFS(S$713:S787,0))/12)),S$8))))</f>
        <v>1.3904978258873604</v>
      </c>
      <c r="T787" s="132">
        <f ca="1">(1-$D$5)*IF($C787&lt;$D$4,T97,MAX(S787/S$10,T$8))+($D$5*IF($C787&lt;$D$4,T97,IF($C787=$D$4,T$7,MAX(AVERAGEIFS(T784:T786,T784:T786,"&gt;0")/(EXP(S$6*($D787-COUNTIFS(T$713:T787,0))/12)),T$8))))</f>
        <v>1.0696137122210465</v>
      </c>
      <c r="U787" s="181">
        <f ca="1">(1-$D$5)*IF($C787&lt;MAX($D$4,INDEX($C$23:$C$154,2+MATCH(0,$U$23:$U$154,1))),U97,MAX(AVERAGEIFS(U784:U786,U784:U786,"&gt;0")/(EXP(U$6*(($D787-COUNTIFS(U$713:U787,0))/12))),U$8))+($D$5*IF($C787&lt;MAX($D$4,INDEX($C$23:$C$154,2+MATCH(0,$U$23:$U$154,1))),U97,IF($C787=MAX($D$4,INDEX($C$23:$C$154,2+MATCH(0,$U$23:$U$154,1))),U$7,MAX(AVERAGEIFS(U784:U786,U784:U786,"&gt;0")/(EXP(U$6*($D787-COUNTIFS(U$713:U787,0))/12)),U$8))))</f>
        <v>13.752337718276555</v>
      </c>
      <c r="V787" s="181">
        <f ca="1">(1-$D$5)*IF($C787&lt;MAX($D$4,INDEX($C$23:$C$154,2+MATCH(0,$V$23:$V$154,1))),V97,MAX(U787/U$10,V$8))+($D$5*IF($C787&lt;MAX($D$4,INDEX($C$23:$C$154,2+MATCH(0,$V$23:$V$154,1))),V97,IF($C787=MAX($D$4,INDEX($C$23:$C$154,2+MATCH(0,$V$23:$V$154,1))),V$7,MAX(AVERAGEIFS(V784:V786,V784:V786,"&gt;0")/(EXP(U$6*($D787-COUNTIFS(V$713:V787,0))/12)),V$8))))</f>
        <v>6.8761688591382777</v>
      </c>
      <c r="W787" s="132">
        <f ca="1">(1-$D$5)*IF($C787&lt;$D$4,W97,MAX(AVERAGEIFS(W784:W786,W784:W786,"&gt;0")/(EXP(W$6*(($D787-COUNTIFS(W$713:W787,0))/12))),W$8))+($D$5*IF($C787&lt;$D$4,W97,IF($C787=$D$4,W$7,MAX(AVERAGEIFS(W784:W786,W784:W786,"&gt;0")/(EXP(W$6*($D787-COUNTIFS(W$713:W787,0))/12)),W$8))))</f>
        <v>0.75</v>
      </c>
      <c r="X787" s="132">
        <f ca="1">(1-$D$5)*IF($C787&lt;$D$4,X97,MAX(W787/W$10,X$8))+($D$5*IF($C787&lt;$D$4,X97,IF($C787=$D$4,X$7,MAX(AVERAGEIFS(X784:X786,X784:X786,"&gt;0")/(EXP(W$6*($D787-COUNTIFS(X$713:X787,0))/12)),X$8))))</f>
        <v>0.57692307692307687</v>
      </c>
      <c r="Y787" s="132"/>
      <c r="Z787" s="132"/>
    </row>
    <row r="788" spans="2:26" outlineLevel="1">
      <c r="B788" s="159"/>
      <c r="C788" s="160">
        <f t="shared" si="33"/>
        <v>46478</v>
      </c>
      <c r="D788" s="128">
        <f t="shared" si="34"/>
        <v>76</v>
      </c>
      <c r="G788" s="132">
        <f ca="1">(1-$D$5)*IF($C788&lt;$D$4,G98,MAX(AVERAGEIFS(G785:G787,G785:G787,"&gt;0")/(EXP(G$6*(($D788-COUNTIFS(G$713:G788,0))/12))),G$8))+($D$5*IF($C788&lt;$D$4,G98,IF($C788=$D$4,G$7,MAX(AVERAGEIFS(G785:G787,G785:G787,"&gt;0")/(EXP(G$6*($D788-COUNTIFS(G$713:G788,0))/12)),G$8))))</f>
        <v>1.25</v>
      </c>
      <c r="H788" s="132">
        <f ca="1">(1-$D$5)*IF($C788&lt;$D$4,H98,MAX(G788/G$10,H$8))+($D$5*IF($C788&lt;$D$4,H98,IF($C788=$D$4,H$7,MAX(AVERAGEIFS(H785:H787,H785:H787,"&gt;0")/(EXP(G$6*($D788-COUNTIFS(H$713:H788,0))/12)),H$8))))</f>
        <v>0.96153846153846145</v>
      </c>
      <c r="I788" s="132">
        <f ca="1">(1-$D$5)*IF($C788&lt;$D$4,I98,MAX(AVERAGEIFS(I785:I787,I785:I787,"&gt;0")/(EXP(I$6*(($D788-COUNTIFS(I$713:I788,0))/12))),I$8))+($D$5*IF($C788&lt;$D$4,I98,IF($C788=$D$4,I$7,MAX(AVERAGEIFS(I785:I787,I785:I787,"&gt;0")/(EXP(I$6*($D788-COUNTIFS(I$713:I788,0))/12)),I$8))))</f>
        <v>3.1598650538340691</v>
      </c>
      <c r="J788" s="132">
        <f ca="1">(1-$D$5)*IF($C788&lt;$D$4,J98,MAX(I788/I$10,J$8))+($D$5*IF($C788&lt;$D$4,J98,IF($C788=$D$4,J$7,MAX(AVERAGEIFS(J785:J787,J785:J787,"&gt;0")/(EXP(I$6*($D788-COUNTIFS(J$713:J788,0))/12)),J$8))))</f>
        <v>2.4306654260262071</v>
      </c>
      <c r="K788" s="132">
        <f ca="1">(1-$D$5)*IF($C788&lt;$D$4,K98,MAX(AVERAGEIFS(K785:K787,K785:K787,"&gt;0")/(EXP(K$6*(($D788-COUNTIFS(K$713:K788,0))/12))),K$8))+($D$5*IF($C788&lt;$D$4,K98,IF($C788=$D$4,K$7,MAX(AVERAGEIFS(K785:K787,K785:K787,"&gt;0")/(EXP(K$6*($D788-COUNTIFS(K$713:K788,0))/12)),K$8))))</f>
        <v>8.2002078378970715</v>
      </c>
      <c r="L788" s="132">
        <f ca="1">(1-$D$5)*IF($C788&lt;$D$4,L98,MAX(K788/K$10,L$8))+($D$5*IF($C788&lt;$D$4,L98,IF($C788=$D$4,L$7,MAX(AVERAGEIFS(L785:L787,L785:L787,"&gt;0")/(EXP(K$6*($D788-COUNTIFS(L$713:L788,0))/12)),L$8))))</f>
        <v>4.1001039189485358</v>
      </c>
      <c r="M788" s="181">
        <f ca="1">(1-$D$5)*IF($C788&lt;MAX($D$4,INDEX($C$23:$C$154,2+MATCH(0,$M$23:$M$154,1))),#REF!,MAX(AVERAGEIFS(M785:M787,M785:M787,"&gt;0")/(EXP(M$6*(($D788-COUNTIFS(M$713:M788,0))/12))),M$8))+($D$5*IF($C788&lt;MAX($D$4,INDEX($C$23:$C$154,2+MATCH(0,$M$23:$M$154,1))),#REF!,IF($C788=MAX($D$4,INDEX($C$23:$C$154,2+MATCH(0,$M$23:$M$154,1))),M$7,MAX(AVERAGEIFS(M785:M787,M785:M787,"&gt;0")/(EXP(M$6*($D788-COUNTIFS(M$713:M788,0))/12)),M$8))))</f>
        <v>18.978139314616037</v>
      </c>
      <c r="N788" s="181">
        <f ca="1">(1-$D$5)*IF($C788&lt;MAX($D$4,INDEX($C$23:$C$154,2+MATCH(0,$N$23:$N$154,1))),N98,MAX(M788/M$10,N$8))+($D$5*IF($C788&lt;MAX($D$4,INDEX($C$23:$C$154,2+MATCH(0,$N$23:$N$154,1))),N98,IF($C788=MAX($D$4,INDEX($C$23:$C$154,2+MATCH(0,$N$23:$N$154,1))),N$7,MAX(AVERAGEIFS(N785:N787,N785:N787,"&gt;0")/(EXP(M$6*($D788-COUNTIFS(N$713:N788,0))/12)),N$8))))</f>
        <v>9.4890696573080184</v>
      </c>
      <c r="O788" s="181">
        <f>(1-$D$5)*IF($C788&lt;MAX($D$4,INDEX($C$23:$C$154,2+MATCH(0,$O$23:$O$154,1))),O98,MAX(AVERAGEIFS(O785:O787,O785:O787,"&gt;0")/(EXP(O$6*(($D788-COUNTIFS(O$713:O788,0))/12))),O$8))+($D$5*IF($C788&lt;MAX($D$4,INDEX($C$23:$C$154,2+MATCH(0,$O$23:$O$154,1))),O98,IF($C788=MAX($D$4,INDEX($C$23:$C$154,2+MATCH(0,$O$23:$O$154,1))),O$7,MAX(AVERAGEIFS(O785:O787,O785:O787,"&gt;0")/(EXP(O$6*($D788-COUNTIFS(O$713:O788,0))/12)),O$8))))</f>
        <v>0</v>
      </c>
      <c r="P788" s="181">
        <f>(1-$D$5)*IF($C788&lt;MAX($D$4,INDEX($C$23:$C$154,2+MATCH(0,$P$23:$P$154,1))),P98,MAX(O788/O$10,P$8))+($D$5*IF($C788&lt;MAX($D$4,INDEX($C$23:$C$154,2+MATCH(0,$P$23:$P$154,1))),P98,IF($C788=MAX($D$4,INDEX($C$23:$C$154,2+MATCH(0,$P$23:$P$154,1))),P$7,MAX(AVERAGEIFS(P785:P787,P785:P787,"&gt;0")/(EXP(O$6*($D788-COUNTIFS(P$713:P788,0))/12)),P$8))))</f>
        <v>0</v>
      </c>
      <c r="Q788" s="132">
        <f ca="1">(1-$D$5)*IF($C788&lt;$D$4,Q98,MAX(AVERAGEIFS(Q785:Q787,Q785:Q787,"&gt;0")/(EXP(Q$6*(($D788-COUNTIFS(Q$713:Q788,0))/12))),Q$8))+($D$5*IF($C788&lt;$D$4,Q98,IF($C788=$D$4,Q$7,MAX(AVERAGEIFS(Q785:Q787,Q785:Q787,"&gt;0")/(EXP(Q$6*($D788-COUNTIFS(Q$713:Q788,0))/12)),Q$8))))</f>
        <v>1.6003484858143517</v>
      </c>
      <c r="R788" s="132">
        <f ca="1">(1-$D$5)*IF($C788&lt;$D$4,R98,MAX(Q788/Q$10,R$8))+($D$5*IF($C788&lt;$D$4,R98,IF($C788=$D$4,R$7,MAX(AVERAGEIFS(R785:R787,R785:R787,"&gt;0")/(EXP(Q$6*($D788-COUNTIFS(R$713:R788,0))/12)),R$8))))</f>
        <v>1.6003484858143517</v>
      </c>
      <c r="S788" s="132">
        <f ca="1">(1-$D$5)*IF($C788&lt;$D$4,S98,MAX(AVERAGEIFS(S785:S787,S785:S787,"&gt;0")/(EXP(S$6*(($D788-COUNTIFS(S$713:S788,0))/12))),S$8))+($D$5*IF($C788&lt;$D$4,S98,IF($C788=$D$4,S$7,MAX(AVERAGEIFS(S785:S787,S785:S787,"&gt;0")/(EXP(S$6*($D788-COUNTIFS(S$713:S788,0))/12)),S$8))))</f>
        <v>1.302798462824021</v>
      </c>
      <c r="T788" s="132">
        <f ca="1">(1-$D$5)*IF($C788&lt;$D$4,T98,MAX(S788/S$10,T$8))+($D$5*IF($C788&lt;$D$4,T98,IF($C788=$D$4,T$7,MAX(AVERAGEIFS(T785:T787,T785:T787,"&gt;0")/(EXP(S$6*($D788-COUNTIFS(T$713:T788,0))/12)),T$8))))</f>
        <v>1.0021526637107854</v>
      </c>
      <c r="U788" s="181">
        <f ca="1">(1-$D$5)*IF($C788&lt;MAX($D$4,INDEX($C$23:$C$154,2+MATCH(0,$U$23:$U$154,1))),U98,MAX(AVERAGEIFS(U785:U787,U785:U787,"&gt;0")/(EXP(U$6*(($D788-COUNTIFS(U$713:U788,0))/12))),U$8))+($D$5*IF($C788&lt;MAX($D$4,INDEX($C$23:$C$154,2+MATCH(0,$U$23:$U$154,1))),U98,IF($C788=MAX($D$4,INDEX($C$23:$C$154,2+MATCH(0,$U$23:$U$154,1))),U$7,MAX(AVERAGEIFS(U785:U787,U785:U787,"&gt;0")/(EXP(U$6*($D788-COUNTIFS(U$713:U788,0))/12)),U$8))))</f>
        <v>13.28540507670008</v>
      </c>
      <c r="V788" s="181">
        <f ca="1">(1-$D$5)*IF($C788&lt;MAX($D$4,INDEX($C$23:$C$154,2+MATCH(0,$V$23:$V$154,1))),V98,MAX(U788/U$10,V$8))+($D$5*IF($C788&lt;MAX($D$4,INDEX($C$23:$C$154,2+MATCH(0,$V$23:$V$154,1))),V98,IF($C788=MAX($D$4,INDEX($C$23:$C$154,2+MATCH(0,$V$23:$V$154,1))),V$7,MAX(AVERAGEIFS(V785:V787,V785:V787,"&gt;0")/(EXP(U$6*($D788-COUNTIFS(V$713:V788,0))/12)),V$8))))</f>
        <v>6.64270253835004</v>
      </c>
      <c r="W788" s="132">
        <f ca="1">(1-$D$5)*IF($C788&lt;$D$4,W98,MAX(AVERAGEIFS(W785:W787,W785:W787,"&gt;0")/(EXP(W$6*(($D788-COUNTIFS(W$713:W788,0))/12))),W$8))+($D$5*IF($C788&lt;$D$4,W98,IF($C788=$D$4,W$7,MAX(AVERAGEIFS(W785:W787,W785:W787,"&gt;0")/(EXP(W$6*($D788-COUNTIFS(W$713:W788,0))/12)),W$8))))</f>
        <v>0.75</v>
      </c>
      <c r="X788" s="132">
        <f ca="1">(1-$D$5)*IF($C788&lt;$D$4,X98,MAX(W788/W$10,X$8))+($D$5*IF($C788&lt;$D$4,X98,IF($C788=$D$4,X$7,MAX(AVERAGEIFS(X785:X787,X785:X787,"&gt;0")/(EXP(W$6*($D788-COUNTIFS(X$713:X788,0))/12)),X$8))))</f>
        <v>0.57692307692307687</v>
      </c>
      <c r="Y788" s="132"/>
      <c r="Z788" s="132"/>
    </row>
    <row r="789" spans="2:26" outlineLevel="1">
      <c r="B789" s="159"/>
      <c r="C789" s="160">
        <f t="shared" si="33"/>
        <v>46508</v>
      </c>
      <c r="D789" s="128">
        <f t="shared" si="34"/>
        <v>77</v>
      </c>
      <c r="G789" s="132">
        <f ca="1">(1-$D$5)*IF($C789&lt;$D$4,G99,MAX(AVERAGEIFS(G786:G788,G786:G788,"&gt;0")/(EXP(G$6*(($D789-COUNTIFS(G$713:G789,0))/12))),G$8))+($D$5*IF($C789&lt;$D$4,G99,IF($C789=$D$4,G$7,MAX(AVERAGEIFS(G786:G788,G786:G788,"&gt;0")/(EXP(G$6*($D789-COUNTIFS(G$713:G789,0))/12)),G$8))))</f>
        <v>1.25</v>
      </c>
      <c r="H789" s="132">
        <f ca="1">(1-$D$5)*IF($C789&lt;$D$4,H99,MAX(G789/G$10,H$8))+($D$5*IF($C789&lt;$D$4,H99,IF($C789=$D$4,H$7,MAX(AVERAGEIFS(H786:H788,H786:H788,"&gt;0")/(EXP(G$6*($D789-COUNTIFS(H$713:H789,0))/12)),H$8))))</f>
        <v>0.96153846153846145</v>
      </c>
      <c r="I789" s="132">
        <f ca="1">(1-$D$5)*IF($C789&lt;$D$4,I99,MAX(AVERAGEIFS(I786:I788,I786:I788,"&gt;0")/(EXP(I$6*(($D789-COUNTIFS(I$713:I789,0))/12))),I$8))+($D$5*IF($C789&lt;$D$4,I99,IF($C789=$D$4,I$7,MAX(AVERAGEIFS(I786:I788,I786:I788,"&gt;0")/(EXP(I$6*($D789-COUNTIFS(I$713:I789,0))/12)),I$8))))</f>
        <v>3.0902387676399594</v>
      </c>
      <c r="J789" s="132">
        <f ca="1">(1-$D$5)*IF($C789&lt;$D$4,J99,MAX(I789/I$10,J$8))+($D$5*IF($C789&lt;$D$4,J99,IF($C789=$D$4,J$7,MAX(AVERAGEIFS(J786:J788,J786:J788,"&gt;0")/(EXP(I$6*($D789-COUNTIFS(J$713:J789,0))/12)),J$8))))</f>
        <v>2.3771067443384304</v>
      </c>
      <c r="K789" s="132">
        <f ca="1">(1-$D$5)*IF($C789&lt;$D$4,K99,MAX(AVERAGEIFS(K786:K788,K786:K788,"&gt;0")/(EXP(K$6*(($D789-COUNTIFS(K$713:K789,0))/12))),K$8))+($D$5*IF($C789&lt;$D$4,K99,IF($C789=$D$4,K$7,MAX(AVERAGEIFS(K786:K788,K786:K788,"&gt;0")/(EXP(K$6*($D789-COUNTIFS(K$713:K789,0))/12)),K$8))))</f>
        <v>7.9033779781222568</v>
      </c>
      <c r="L789" s="132">
        <f ca="1">(1-$D$5)*IF($C789&lt;$D$4,L99,MAX(K789/K$10,L$8))+($D$5*IF($C789&lt;$D$4,L99,IF($C789=$D$4,L$7,MAX(AVERAGEIFS(L786:L788,L786:L788,"&gt;0")/(EXP(K$6*($D789-COUNTIFS(L$713:L789,0))/12)),L$8))))</f>
        <v>3.9516889890611284</v>
      </c>
      <c r="M789" s="181">
        <f ca="1">(1-$D$5)*IF($C789&lt;MAX($D$4,INDEX($C$23:$C$154,2+MATCH(0,$M$23:$M$154,1))),#REF!,MAX(AVERAGEIFS(M786:M788,M786:M788,"&gt;0")/(EXP(M$6*(($D789-COUNTIFS(M$713:M789,0))/12))),M$8))+($D$5*IF($C789&lt;MAX($D$4,INDEX($C$23:$C$154,2+MATCH(0,$M$23:$M$154,1))),#REF!,IF($C789=MAX($D$4,INDEX($C$23:$C$154,2+MATCH(0,$M$23:$M$154,1))),M$7,MAX(AVERAGEIFS(M786:M788,M786:M788,"&gt;0")/(EXP(M$6*($D789-COUNTIFS(M$713:M789,0))/12)),M$8))))</f>
        <v>18.839313118151619</v>
      </c>
      <c r="N789" s="181">
        <f ca="1">(1-$D$5)*IF($C789&lt;MAX($D$4,INDEX($C$23:$C$154,2+MATCH(0,$N$23:$N$154,1))),N99,MAX(M789/M$10,N$8))+($D$5*IF($C789&lt;MAX($D$4,INDEX($C$23:$C$154,2+MATCH(0,$N$23:$N$154,1))),N99,IF($C789=MAX($D$4,INDEX($C$23:$C$154,2+MATCH(0,$N$23:$N$154,1))),N$7,MAX(AVERAGEIFS(N786:N788,N786:N788,"&gt;0")/(EXP(M$6*($D789-COUNTIFS(N$713:N789,0))/12)),N$8))))</f>
        <v>9.4196565590758095</v>
      </c>
      <c r="O789" s="181">
        <f>(1-$D$5)*IF($C789&lt;MAX($D$4,INDEX($C$23:$C$154,2+MATCH(0,$O$23:$O$154,1))),O99,MAX(AVERAGEIFS(O786:O788,O786:O788,"&gt;0")/(EXP(O$6*(($D789-COUNTIFS(O$713:O789,0))/12))),O$8))+($D$5*IF($C789&lt;MAX($D$4,INDEX($C$23:$C$154,2+MATCH(0,$O$23:$O$154,1))),O99,IF($C789=MAX($D$4,INDEX($C$23:$C$154,2+MATCH(0,$O$23:$O$154,1))),O$7,MAX(AVERAGEIFS(O786:O788,O786:O788,"&gt;0")/(EXP(O$6*($D789-COUNTIFS(O$713:O789,0))/12)),O$8))))</f>
        <v>0</v>
      </c>
      <c r="P789" s="181">
        <f>(1-$D$5)*IF($C789&lt;MAX($D$4,INDEX($C$23:$C$154,2+MATCH(0,$P$23:$P$154,1))),P99,MAX(O789/O$10,P$8))+($D$5*IF($C789&lt;MAX($D$4,INDEX($C$23:$C$154,2+MATCH(0,$P$23:$P$154,1))),P99,IF($C789=MAX($D$4,INDEX($C$23:$C$154,2+MATCH(0,$P$23:$P$154,1))),P$7,MAX(AVERAGEIFS(P786:P788,P786:P788,"&gt;0")/(EXP(O$6*($D789-COUNTIFS(P$713:P789,0))/12)),P$8))))</f>
        <v>0</v>
      </c>
      <c r="Q789" s="132">
        <f ca="1">(1-$D$5)*IF($C789&lt;$D$4,Q99,MAX(AVERAGEIFS(Q786:Q788,Q786:Q788,"&gt;0")/(EXP(Q$6*(($D789-COUNTIFS(Q$713:Q789,0))/12))),Q$8))+($D$5*IF($C789&lt;$D$4,Q99,IF($C789=$D$4,Q$7,MAX(AVERAGEIFS(Q786:Q788,Q786:Q788,"&gt;0")/(EXP(Q$6*($D789-COUNTIFS(Q$713:Q789,0))/12)),Q$8))))</f>
        <v>1.5197790404580049</v>
      </c>
      <c r="R789" s="132">
        <f ca="1">(1-$D$5)*IF($C789&lt;$D$4,R99,MAX(Q789/Q$10,R$8))+($D$5*IF($C789&lt;$D$4,R99,IF($C789=$D$4,R$7,MAX(AVERAGEIFS(R786:R788,R786:R788,"&gt;0")/(EXP(Q$6*($D789-COUNTIFS(R$713:R789,0))/12)),R$8))))</f>
        <v>1.5197790404580049</v>
      </c>
      <c r="S789" s="132">
        <f ca="1">(1-$D$5)*IF($C789&lt;$D$4,S99,MAX(AVERAGEIFS(S786:S788,S786:S788,"&gt;0")/(EXP(S$6*(($D789-COUNTIFS(S$713:S789,0))/12))),S$8))+($D$5*IF($C789&lt;$D$4,S99,IF($C789=$D$4,S$7,MAX(AVERAGEIFS(S786:S788,S786:S788,"&gt;0")/(EXP(S$6*($D789-COUNTIFS(S$713:S789,0))/12)),S$8))))</f>
        <v>1.2191363495853513</v>
      </c>
      <c r="T789" s="132">
        <f ca="1">(1-$D$5)*IF($C789&lt;$D$4,T99,MAX(S789/S$10,T$8))+($D$5*IF($C789&lt;$D$4,T99,IF($C789=$D$4,T$7,MAX(AVERAGEIFS(T786:T788,T786:T788,"&gt;0")/(EXP(S$6*($D789-COUNTIFS(T$713:T789,0))/12)),T$8))))</f>
        <v>0.93779719198873179</v>
      </c>
      <c r="U789" s="181">
        <f ca="1">(1-$D$5)*IF($C789&lt;MAX($D$4,INDEX($C$23:$C$154,2+MATCH(0,$U$23:$U$154,1))),U99,MAX(AVERAGEIFS(U786:U788,U786:U788,"&gt;0")/(EXP(U$6*(($D789-COUNTIFS(U$713:U789,0))/12))),U$8))+($D$5*IF($C789&lt;MAX($D$4,INDEX($C$23:$C$154,2+MATCH(0,$U$23:$U$154,1))),U99,IF($C789=MAX($D$4,INDEX($C$23:$C$154,2+MATCH(0,$U$23:$U$154,1))),U$7,MAX(AVERAGEIFS(U786:U788,U786:U788,"&gt;0")/(EXP(U$6*($D789-COUNTIFS(U$713:U789,0))/12)),U$8))))</f>
        <v>12.807894572153826</v>
      </c>
      <c r="V789" s="181">
        <f ca="1">(1-$D$5)*IF($C789&lt;MAX($D$4,INDEX($C$23:$C$154,2+MATCH(0,$V$23:$V$154,1))),V99,MAX(U789/U$10,V$8))+($D$5*IF($C789&lt;MAX($D$4,INDEX($C$23:$C$154,2+MATCH(0,$V$23:$V$154,1))),V99,IF($C789=MAX($D$4,INDEX($C$23:$C$154,2+MATCH(0,$V$23:$V$154,1))),V$7,MAX(AVERAGEIFS(V786:V788,V786:V788,"&gt;0")/(EXP(U$6*($D789-COUNTIFS(V$713:V789,0))/12)),V$8))))</f>
        <v>6.4039472860769129</v>
      </c>
      <c r="W789" s="132">
        <f ca="1">(1-$D$5)*IF($C789&lt;$D$4,W99,MAX(AVERAGEIFS(W786:W788,W786:W788,"&gt;0")/(EXP(W$6*(($D789-COUNTIFS(W$713:W789,0))/12))),W$8))+($D$5*IF($C789&lt;$D$4,W99,IF($C789=$D$4,W$7,MAX(AVERAGEIFS(W786:W788,W786:W788,"&gt;0")/(EXP(W$6*($D789-COUNTIFS(W$713:W789,0))/12)),W$8))))</f>
        <v>0.75</v>
      </c>
      <c r="X789" s="132">
        <f ca="1">(1-$D$5)*IF($C789&lt;$D$4,X99,MAX(W789/W$10,X$8))+($D$5*IF($C789&lt;$D$4,X99,IF($C789=$D$4,X$7,MAX(AVERAGEIFS(X786:X788,X786:X788,"&gt;0")/(EXP(W$6*($D789-COUNTIFS(X$713:X789,0))/12)),X$8))))</f>
        <v>0.57692307692307687</v>
      </c>
      <c r="Y789" s="132"/>
      <c r="Z789" s="132"/>
    </row>
    <row r="790" spans="2:26" outlineLevel="1">
      <c r="B790" s="159"/>
      <c r="C790" s="160">
        <f t="shared" si="33"/>
        <v>46539</v>
      </c>
      <c r="D790" s="128">
        <f t="shared" si="34"/>
        <v>78</v>
      </c>
      <c r="G790" s="132">
        <f ca="1">(1-$D$5)*IF($C790&lt;$D$4,G100,MAX(AVERAGEIFS(G787:G789,G787:G789,"&gt;0")/(EXP(G$6*(($D790-COUNTIFS(G$713:G790,0))/12))),G$8))+($D$5*IF($C790&lt;$D$4,G100,IF($C790=$D$4,G$7,MAX(AVERAGEIFS(G787:G789,G787:G789,"&gt;0")/(EXP(G$6*($D790-COUNTIFS(G$713:G790,0))/12)),G$8))))</f>
        <v>1.25</v>
      </c>
      <c r="H790" s="132">
        <f ca="1">(1-$D$5)*IF($C790&lt;$D$4,H100,MAX(G790/G$10,H$8))+($D$5*IF($C790&lt;$D$4,H100,IF($C790=$D$4,H$7,MAX(AVERAGEIFS(H787:H789,H787:H789,"&gt;0")/(EXP(G$6*($D790-COUNTIFS(H$713:H790,0))/12)),H$8))))</f>
        <v>0.96153846153846145</v>
      </c>
      <c r="I790" s="132">
        <f ca="1">(1-$D$5)*IF($C790&lt;$D$4,I100,MAX(AVERAGEIFS(I787:I789,I787:I789,"&gt;0")/(EXP(I$6*(($D790-COUNTIFS(I$713:I790,0))/12))),I$8))+($D$5*IF($C790&lt;$D$4,I100,IF($C790=$D$4,I$7,MAX(AVERAGEIFS(I787:I789,I787:I789,"&gt;0")/(EXP(I$6*($D790-COUNTIFS(I$713:I790,0))/12)),I$8))))</f>
        <v>3.020896303533279</v>
      </c>
      <c r="J790" s="132">
        <f ca="1">(1-$D$5)*IF($C790&lt;$D$4,J100,MAX(I790/I$10,J$8))+($D$5*IF($C790&lt;$D$4,J100,IF($C790=$D$4,J$7,MAX(AVERAGEIFS(J787:J789,J787:J789,"&gt;0")/(EXP(I$6*($D790-COUNTIFS(J$713:J790,0))/12)),J$8))))</f>
        <v>2.3237663873332917</v>
      </c>
      <c r="K790" s="132">
        <f ca="1">(1-$D$5)*IF($C790&lt;$D$4,K100,MAX(AVERAGEIFS(K787:K789,K787:K789,"&gt;0")/(EXP(K$6*(($D790-COUNTIFS(K$713:K790,0))/12))),K$8))+($D$5*IF($C790&lt;$D$4,K100,IF($C790=$D$4,K$7,MAX(AVERAGEIFS(K787:K789,K787:K789,"&gt;0")/(EXP(K$6*($D790-COUNTIFS(K$713:K790,0))/12)),K$8))))</f>
        <v>7.6078892520798878</v>
      </c>
      <c r="L790" s="132">
        <f ca="1">(1-$D$5)*IF($C790&lt;$D$4,L100,MAX(K790/K$10,L$8))+($D$5*IF($C790&lt;$D$4,L100,IF($C790=$D$4,L$7,MAX(AVERAGEIFS(L787:L789,L787:L789,"&gt;0")/(EXP(K$6*($D790-COUNTIFS(L$713:L790,0))/12)),L$8))))</f>
        <v>3.8039446260399439</v>
      </c>
      <c r="M790" s="181">
        <f ca="1">(1-$D$5)*IF($C790&lt;MAX($D$4,INDEX($C$23:$C$154,2+MATCH(0,$M$23:$M$154,1))),M100,MAX(AVERAGEIFS(M787:M789,M787:M789,"&gt;0")/(EXP(M$6*(($D790-COUNTIFS(M$713:M790,0))/12))),M$8))+($D$5*IF($C790&lt;MAX($D$4,INDEX($C$23:$C$154,2+MATCH(0,$M$23:$M$154,1))),M100,IF($C790=MAX($D$4,INDEX($C$23:$C$154,2+MATCH(0,$M$23:$M$154,1))),M$7,MAX(AVERAGEIFS(M787:M789,M787:M789,"&gt;0")/(EXP(M$6*($D790-COUNTIFS(M$713:M790,0))/12)),M$8))))</f>
        <v>18.693472386633985</v>
      </c>
      <c r="N790" s="181">
        <f ca="1">(1-$D$5)*IF($C790&lt;MAX($D$4,INDEX($C$23:$C$154,2+MATCH(0,$N$23:$N$154,1))),N100,MAX(M790/M$10,N$8))+($D$5*IF($C790&lt;MAX($D$4,INDEX($C$23:$C$154,2+MATCH(0,$N$23:$N$154,1))),N100,IF($C790=MAX($D$4,INDEX($C$23:$C$154,2+MATCH(0,$N$23:$N$154,1))),N$7,MAX(AVERAGEIFS(N787:N789,N787:N789,"&gt;0")/(EXP(M$6*($D790-COUNTIFS(N$713:N790,0))/12)),N$8))))</f>
        <v>9.3467361933169926</v>
      </c>
      <c r="O790" s="181">
        <f>(1-$D$5)*IF($C790&lt;MAX($D$4,INDEX($C$23:$C$154,2+MATCH(0,$O$23:$O$154,1))),O100,MAX(AVERAGEIFS(O787:O789,O787:O789,"&gt;0")/(EXP(O$6*(($D790-COUNTIFS(O$713:O790,0))/12))),O$8))+($D$5*IF($C790&lt;MAX($D$4,INDEX($C$23:$C$154,2+MATCH(0,$O$23:$O$154,1))),O100,IF($C790=MAX($D$4,INDEX($C$23:$C$154,2+MATCH(0,$O$23:$O$154,1))),O$7,MAX(AVERAGEIFS(O787:O789,O787:O789,"&gt;0")/(EXP(O$6*($D790-COUNTIFS(O$713:O790,0))/12)),O$8))))</f>
        <v>25</v>
      </c>
      <c r="P790" s="181">
        <f>(1-$D$5)*IF($C790&lt;MAX($D$4,INDEX($C$23:$C$154,2+MATCH(0,$P$23:$P$154,1))),P100,MAX(O790/O$10,P$8))+($D$5*IF($C790&lt;MAX($D$4,INDEX($C$23:$C$154,2+MATCH(0,$P$23:$P$154,1))),P100,IF($C790=MAX($D$4,INDEX($C$23:$C$154,2+MATCH(0,$P$23:$P$154,1))),P$7,MAX(AVERAGEIFS(P787:P789,P787:P789,"&gt;0")/(EXP(O$6*($D790-COUNTIFS(P$713:P790,0))/12)),P$8))))</f>
        <v>12.5</v>
      </c>
      <c r="Q790" s="132">
        <f ca="1">(1-$D$5)*IF($C790&lt;$D$4,Q100,MAX(AVERAGEIFS(Q787:Q789,Q787:Q789,"&gt;0")/(EXP(Q$6*(($D790-COUNTIFS(Q$713:Q790,0))/12))),Q$8))+($D$5*IF($C790&lt;$D$4,Q100,IF($C790=$D$4,Q$7,MAX(AVERAGEIFS(Q787:Q789,Q787:Q789,"&gt;0")/(EXP(Q$6*($D790-COUNTIFS(Q$713:Q790,0))/12)),Q$8))))</f>
        <v>1.4414935603569989</v>
      </c>
      <c r="R790" s="132">
        <f ca="1">(1-$D$5)*IF($C790&lt;$D$4,R100,MAX(Q790/Q$10,R$8))+($D$5*IF($C790&lt;$D$4,R100,IF($C790=$D$4,R$7,MAX(AVERAGEIFS(R787:R789,R787:R789,"&gt;0")/(EXP(Q$6*($D790-COUNTIFS(R$713:R790,0))/12)),R$8))))</f>
        <v>1.4414935603569989</v>
      </c>
      <c r="S790" s="132">
        <f ca="1">(1-$D$5)*IF($C790&lt;$D$4,S100,MAX(AVERAGEIFS(S787:S789,S787:S789,"&gt;0")/(EXP(S$6*(($D790-COUNTIFS(S$713:S790,0))/12))),S$8))+($D$5*IF($C790&lt;$D$4,S100,IF($C790=$D$4,S$7,MAX(AVERAGEIFS(S787:S789,S787:S789,"&gt;0")/(EXP(S$6*($D790-COUNTIFS(S$713:S790,0))/12)),S$8))))</f>
        <v>1.1394515498291504</v>
      </c>
      <c r="T790" s="132">
        <f ca="1">(1-$D$5)*IF($C790&lt;$D$4,T100,MAX(S790/S$10,T$8))+($D$5*IF($C790&lt;$D$4,T100,IF($C790=$D$4,T$7,MAX(AVERAGEIFS(T787:T789,T787:T789,"&gt;0")/(EXP(S$6*($D790-COUNTIFS(T$713:T790,0))/12)),T$8))))</f>
        <v>0.87650119217626954</v>
      </c>
      <c r="U790" s="181">
        <f ca="1">(1-$D$5)*IF($C790&lt;MAX($D$4,INDEX($C$23:$C$154,2+MATCH(0,$U$23:$U$154,1))),U100,MAX(AVERAGEIFS(U787:U789,U787:U789,"&gt;0")/(EXP(U$6*(($D790-COUNTIFS(U$713:U790,0))/12))),U$8))+($D$5*IF($C790&lt;MAX($D$4,INDEX($C$23:$C$154,2+MATCH(0,$U$23:$U$154,1))),U100,IF($C790=MAX($D$4,INDEX($C$23:$C$154,2+MATCH(0,$U$23:$U$154,1))),U$7,MAX(AVERAGEIFS(U787:U789,U787:U789,"&gt;0")/(EXP(U$6*($D790-COUNTIFS(U$713:U790,0))/12)),U$8))))</f>
        <v>12.322176841988293</v>
      </c>
      <c r="V790" s="181">
        <f ca="1">(1-$D$5)*IF($C790&lt;MAX($D$4,INDEX($C$23:$C$154,2+MATCH(0,$V$23:$V$154,1))),V100,MAX(U790/U$10,V$8))+($D$5*IF($C790&lt;MAX($D$4,INDEX($C$23:$C$154,2+MATCH(0,$V$23:$V$154,1))),V100,IF($C790=MAX($D$4,INDEX($C$23:$C$154,2+MATCH(0,$V$23:$V$154,1))),V$7,MAX(AVERAGEIFS(V787:V789,V787:V789,"&gt;0")/(EXP(U$6*($D790-COUNTIFS(V$713:V790,0))/12)),V$8))))</f>
        <v>6.1610884209941466</v>
      </c>
      <c r="W790" s="132">
        <f ca="1">(1-$D$5)*IF($C790&lt;$D$4,W100,MAX(AVERAGEIFS(W787:W789,W787:W789,"&gt;0")/(EXP(W$6*(($D790-COUNTIFS(W$713:W790,0))/12))),W$8))+($D$5*IF($C790&lt;$D$4,W100,IF($C790=$D$4,W$7,MAX(AVERAGEIFS(W787:W789,W787:W789,"&gt;0")/(EXP(W$6*($D790-COUNTIFS(W$713:W790,0))/12)),W$8))))</f>
        <v>0.75</v>
      </c>
      <c r="X790" s="132">
        <f ca="1">(1-$D$5)*IF($C790&lt;$D$4,X100,MAX(W790/W$10,X$8))+($D$5*IF($C790&lt;$D$4,X100,IF($C790=$D$4,X$7,MAX(AVERAGEIFS(X787:X789,X787:X789,"&gt;0")/(EXP(W$6*($D790-COUNTIFS(X$713:X790,0))/12)),X$8))))</f>
        <v>0.57692307692307687</v>
      </c>
      <c r="Y790" s="132"/>
      <c r="Z790" s="132"/>
    </row>
    <row r="791" spans="2:26" outlineLevel="1">
      <c r="B791" s="159"/>
      <c r="C791" s="160">
        <f t="shared" si="33"/>
        <v>46569</v>
      </c>
      <c r="D791" s="128">
        <f t="shared" si="34"/>
        <v>79</v>
      </c>
      <c r="G791" s="132">
        <f ca="1">(1-$D$5)*IF($C791&lt;$D$4,G101,MAX(AVERAGEIFS(G788:G790,G788:G790,"&gt;0")/(EXP(G$6*(($D791-COUNTIFS(G$713:G791,0))/12))),G$8))+($D$5*IF($C791&lt;$D$4,G101,IF($C791=$D$4,G$7,MAX(AVERAGEIFS(G788:G790,G788:G790,"&gt;0")/(EXP(G$6*($D791-COUNTIFS(G$713:G791,0))/12)),G$8))))</f>
        <v>1.25</v>
      </c>
      <c r="H791" s="132">
        <f ca="1">(1-$D$5)*IF($C791&lt;$D$4,H101,MAX(G791/G$10,H$8))+($D$5*IF($C791&lt;$D$4,H101,IF($C791=$D$4,H$7,MAX(AVERAGEIFS(H788:H790,H788:H790,"&gt;0")/(EXP(G$6*($D791-COUNTIFS(H$713:H791,0))/12)),H$8))))</f>
        <v>0.96153846153846145</v>
      </c>
      <c r="I791" s="132">
        <f ca="1">(1-$D$5)*IF($C791&lt;$D$4,I101,MAX(AVERAGEIFS(I788:I790,I788:I790,"&gt;0")/(EXP(I$6*(($D791-COUNTIFS(I$713:I791,0))/12))),I$8))+($D$5*IF($C791&lt;$D$4,I101,IF($C791=$D$4,I$7,MAX(AVERAGEIFS(I788:I790,I788:I790,"&gt;0")/(EXP(I$6*($D791-COUNTIFS(I$713:I791,0))/12)),I$8))))</f>
        <v>2.9518899909547445</v>
      </c>
      <c r="J791" s="132">
        <f ca="1">(1-$D$5)*IF($C791&lt;$D$4,J101,MAX(I791/I$10,J$8))+($D$5*IF($C791&lt;$D$4,J101,IF($C791=$D$4,J$7,MAX(AVERAGEIFS(J788:J790,J788:J790,"&gt;0")/(EXP(I$6*($D791-COUNTIFS(J$713:J791,0))/12)),J$8))))</f>
        <v>2.2706846084267265</v>
      </c>
      <c r="K791" s="132">
        <f ca="1">(1-$D$5)*IF($C791&lt;$D$4,K101,MAX(AVERAGEIFS(K788:K790,K788:K790,"&gt;0")/(EXP(K$6*(($D791-COUNTIFS(K$713:K791,0))/12))),K$8))+($D$5*IF($C791&lt;$D$4,K101,IF($C791=$D$4,K$7,MAX(AVERAGEIFS(K788:K790,K788:K790,"&gt;0")/(EXP(K$6*($D791-COUNTIFS(K$713:K791,0))/12)),K$8))))</f>
        <v>7.3144132721087001</v>
      </c>
      <c r="L791" s="132">
        <f ca="1">(1-$D$5)*IF($C791&lt;$D$4,L101,MAX(K791/K$10,L$8))+($D$5*IF($C791&lt;$D$4,L101,IF($C791=$D$4,L$7,MAX(AVERAGEIFS(L788:L790,L788:L790,"&gt;0")/(EXP(K$6*($D791-COUNTIFS(L$713:L791,0))/12)),L$8))))</f>
        <v>3.65720663605435</v>
      </c>
      <c r="M791" s="181">
        <f ca="1">(1-$D$5)*IF($C791&lt;MAX($D$4,INDEX($C$23:$C$154,2+MATCH(0,$M$23:$M$154,1))),M101,MAX(AVERAGEIFS(M788:M790,M788:M790,"&gt;0")/(EXP(M$6*(($D791-COUNTIFS(M$713:M791,0))/12))),M$8))+($D$5*IF($C791&lt;MAX($D$4,INDEX($C$23:$C$154,2+MATCH(0,$M$23:$M$154,1))),M101,IF($C791=MAX($D$4,INDEX($C$23:$C$154,2+MATCH(0,$M$23:$M$154,1))),M$7,MAX(AVERAGEIFS(M788:M790,M788:M790,"&gt;0")/(EXP(M$6*($D791-COUNTIFS(M$713:M791,0))/12)),M$8))))</f>
        <v>18.541071586551659</v>
      </c>
      <c r="N791" s="181">
        <f ca="1">(1-$D$5)*IF($C791&lt;MAX($D$4,INDEX($C$23:$C$154,2+MATCH(0,$N$23:$N$154,1))),N101,MAX(M791/M$10,N$8))+($D$5*IF($C791&lt;MAX($D$4,INDEX($C$23:$C$154,2+MATCH(0,$N$23:$N$154,1))),N101,IF($C791=MAX($D$4,INDEX($C$23:$C$154,2+MATCH(0,$N$23:$N$154,1))),N$7,MAX(AVERAGEIFS(N788:N790,N788:N790,"&gt;0")/(EXP(M$6*($D791-COUNTIFS(N$713:N791,0))/12)),N$8))))</f>
        <v>9.2705357932758297</v>
      </c>
      <c r="O791" s="181">
        <f ca="1">(1-$D$5)*IF($C791&lt;MAX($D$4,INDEX($C$23:$C$154,2+MATCH(0,$O$23:$O$154,1))),O101,MAX(AVERAGEIFS(O788:O790,O788:O790,"&gt;0")/(EXP(O$6*(($D791-COUNTIFS(O$713:O791,0))/12))),O$8))+($D$5*IF($C791&lt;MAX($D$4,INDEX($C$23:$C$154,2+MATCH(0,$O$23:$O$154,1))),O101,IF($C791=MAX($D$4,INDEX($C$23:$C$154,2+MATCH(0,$O$23:$O$154,1))),O$7,MAX(AVERAGEIFS(O788:O790,O788:O790,"&gt;0")/(EXP(O$6*($D791-COUNTIFS(O$713:O791,0))/12)),O$8))))</f>
        <v>24.896050046127751</v>
      </c>
      <c r="P791" s="181">
        <f ca="1">(1-$D$5)*IF($C791&lt;MAX($D$4,INDEX($C$23:$C$154,2+MATCH(0,$P$23:$P$154,1))),P101,MAX(O791/O$10,P$8))+($D$5*IF($C791&lt;MAX($D$4,INDEX($C$23:$C$154,2+MATCH(0,$P$23:$P$154,1))),P101,IF($C791=MAX($D$4,INDEX($C$23:$C$154,2+MATCH(0,$P$23:$P$154,1))),P$7,MAX(AVERAGEIFS(P788:P790,P788:P790,"&gt;0")/(EXP(O$6*($D791-COUNTIFS(P$713:P791,0))/12)),P$8))))</f>
        <v>12.448025023063876</v>
      </c>
      <c r="Q791" s="132">
        <f ca="1">(1-$D$5)*IF($C791&lt;$D$4,Q101,MAX(AVERAGEIFS(Q788:Q790,Q788:Q790,"&gt;0")/(EXP(Q$6*(($D791-COUNTIFS(Q$713:Q791,0))/12))),Q$8))+($D$5*IF($C791&lt;$D$4,Q101,IF($C791=$D$4,Q$7,MAX(AVERAGEIFS(Q788:Q790,Q788:Q790,"&gt;0")/(EXP(Q$6*($D791-COUNTIFS(Q$713:Q791,0))/12)),Q$8))))</f>
        <v>1.3655616007394475</v>
      </c>
      <c r="R791" s="132">
        <f ca="1">(1-$D$5)*IF($C791&lt;$D$4,R101,MAX(Q791/Q$10,R$8))+($D$5*IF($C791&lt;$D$4,R101,IF($C791=$D$4,R$7,MAX(AVERAGEIFS(R788:R790,R788:R790,"&gt;0")/(EXP(Q$6*($D791-COUNTIFS(R$713:R791,0))/12)),R$8))))</f>
        <v>1.3655616007394475</v>
      </c>
      <c r="S791" s="132">
        <f ca="1">(1-$D$5)*IF($C791&lt;$D$4,S101,MAX(AVERAGEIFS(S788:S790,S788:S790,"&gt;0")/(EXP(S$6*(($D791-COUNTIFS(S$713:S791,0))/12))),S$8))+($D$5*IF($C791&lt;$D$4,S101,IF($C791=$D$4,S$7,MAX(AVERAGEIFS(S788:S790,S788:S790,"&gt;0")/(EXP(S$6*($D791-COUNTIFS(S$713:S791,0))/12)),S$8))))</f>
        <v>1.0636746611006698</v>
      </c>
      <c r="T791" s="132">
        <f ca="1">(1-$D$5)*IF($C791&lt;$D$4,T101,MAX(S791/S$10,T$8))+($D$5*IF($C791&lt;$D$4,T101,IF($C791=$D$4,T$7,MAX(AVERAGEIFS(T788:T790,T788:T790,"&gt;0")/(EXP(S$6*($D791-COUNTIFS(T$713:T791,0))/12)),T$8))))</f>
        <v>0.818211277769746</v>
      </c>
      <c r="U791" s="181">
        <f ca="1">(1-$D$5)*IF($C791&lt;MAX($D$4,INDEX($C$23:$C$154,2+MATCH(0,$U$23:$U$154,1))),U101,MAX(AVERAGEIFS(U788:U790,U788:U790,"&gt;0")/(EXP(U$6*(($D791-COUNTIFS(U$713:U791,0))/12))),U$8))+($D$5*IF($C791&lt;MAX($D$4,INDEX($C$23:$C$154,2+MATCH(0,$U$23:$U$154,1))),U101,IF($C791=MAX($D$4,INDEX($C$23:$C$154,2+MATCH(0,$U$23:$U$154,1))),U$7,MAX(AVERAGEIFS(U788:U790,U788:U790,"&gt;0")/(EXP(U$6*($D791-COUNTIFS(U$713:U791,0))/12)),U$8))))</f>
        <v>11.830506082704447</v>
      </c>
      <c r="V791" s="181">
        <f ca="1">(1-$D$5)*IF($C791&lt;MAX($D$4,INDEX($C$23:$C$154,2+MATCH(0,$V$23:$V$154,1))),V101,MAX(U791/U$10,V$8))+($D$5*IF($C791&lt;MAX($D$4,INDEX($C$23:$C$154,2+MATCH(0,$V$23:$V$154,1))),V101,IF($C791=MAX($D$4,INDEX($C$23:$C$154,2+MATCH(0,$V$23:$V$154,1))),V$7,MAX(AVERAGEIFS(V788:V790,V788:V790,"&gt;0")/(EXP(U$6*($D791-COUNTIFS(V$713:V791,0))/12)),V$8))))</f>
        <v>5.9152530413522237</v>
      </c>
      <c r="W791" s="132">
        <f ca="1">(1-$D$5)*IF($C791&lt;$D$4,W101,MAX(AVERAGEIFS(W788:W790,W788:W790,"&gt;0")/(EXP(W$6*(($D791-COUNTIFS(W$713:W791,0))/12))),W$8))+($D$5*IF($C791&lt;$D$4,W101,IF($C791=$D$4,W$7,MAX(AVERAGEIFS(W788:W790,W788:W790,"&gt;0")/(EXP(W$6*($D791-COUNTIFS(W$713:W791,0))/12)),W$8))))</f>
        <v>0.75</v>
      </c>
      <c r="X791" s="132">
        <f ca="1">(1-$D$5)*IF($C791&lt;$D$4,X101,MAX(W791/W$10,X$8))+($D$5*IF($C791&lt;$D$4,X101,IF($C791=$D$4,X$7,MAX(AVERAGEIFS(X788:X790,X788:X790,"&gt;0")/(EXP(W$6*($D791-COUNTIFS(X$713:X791,0))/12)),X$8))))</f>
        <v>0.57692307692307687</v>
      </c>
      <c r="Y791" s="132"/>
      <c r="Z791" s="132"/>
    </row>
    <row r="792" spans="2:26" outlineLevel="1">
      <c r="B792" s="159"/>
      <c r="C792" s="160">
        <f t="shared" si="33"/>
        <v>46600</v>
      </c>
      <c r="D792" s="128">
        <f t="shared" si="34"/>
        <v>80</v>
      </c>
      <c r="G792" s="132">
        <f ca="1">(1-$D$5)*IF($C792&lt;$D$4,G102,MAX(AVERAGEIFS(G789:G791,G789:G791,"&gt;0")/(EXP(G$6*(($D792-COUNTIFS(G$713:G792,0))/12))),G$8))+($D$5*IF($C792&lt;$D$4,G102,IF($C792=$D$4,G$7,MAX(AVERAGEIFS(G789:G791,G789:G791,"&gt;0")/(EXP(G$6*($D792-COUNTIFS(G$713:G792,0))/12)),G$8))))</f>
        <v>1.25</v>
      </c>
      <c r="H792" s="132">
        <f ca="1">(1-$D$5)*IF($C792&lt;$D$4,H102,MAX(G792/G$10,H$8))+($D$5*IF($C792&lt;$D$4,H102,IF($C792=$D$4,H$7,MAX(AVERAGEIFS(H789:H791,H789:H791,"&gt;0")/(EXP(G$6*($D792-COUNTIFS(H$713:H792,0))/12)),H$8))))</f>
        <v>0.96153846153846145</v>
      </c>
      <c r="I792" s="132">
        <f ca="1">(1-$D$5)*IF($C792&lt;$D$4,I102,MAX(AVERAGEIFS(I789:I791,I789:I791,"&gt;0")/(EXP(I$6*(($D792-COUNTIFS(I$713:I792,0))/12))),I$8))+($D$5*IF($C792&lt;$D$4,I102,IF($C792=$D$4,I$7,MAX(AVERAGEIFS(I789:I791,I789:I791,"&gt;0")/(EXP(I$6*($D792-COUNTIFS(I$713:I792,0))/12)),I$8))))</f>
        <v>2.8832669274194407</v>
      </c>
      <c r="J792" s="132">
        <f ca="1">(1-$D$5)*IF($C792&lt;$D$4,J102,MAX(I792/I$10,J$8))+($D$5*IF($C792&lt;$D$4,J102,IF($C792=$D$4,J$7,MAX(AVERAGEIFS(J789:J791,J789:J791,"&gt;0")/(EXP(I$6*($D792-COUNTIFS(J$713:J792,0))/12)),J$8))))</f>
        <v>2.2178976364764926</v>
      </c>
      <c r="K792" s="132">
        <f ca="1">(1-$D$5)*IF($C792&lt;$D$4,K102,MAX(AVERAGEIFS(K789:K791,K789:K791,"&gt;0")/(EXP(K$6*(($D792-COUNTIFS(K$713:K792,0))/12))),K$8))+($D$5*IF($C792&lt;$D$4,K102,IF($C792=$D$4,K$7,MAX(AVERAGEIFS(K789:K791,K789:K791,"&gt;0")/(EXP(K$6*($D792-COUNTIFS(K$713:K792,0))/12)),K$8))))</f>
        <v>7.0235862630272852</v>
      </c>
      <c r="L792" s="132">
        <f ca="1">(1-$D$5)*IF($C792&lt;$D$4,L102,MAX(K792/K$10,L$8))+($D$5*IF($C792&lt;$D$4,L102,IF($C792=$D$4,L$7,MAX(AVERAGEIFS(L789:L791,L789:L791,"&gt;0")/(EXP(K$6*($D792-COUNTIFS(L$713:L792,0))/12)),L$8))))</f>
        <v>3.5117931315136426</v>
      </c>
      <c r="M792" s="181">
        <f ca="1">(1-$D$5)*IF($C792&lt;MAX($D$4,INDEX($C$23:$C$154,2+MATCH(0,$M$23:$M$154,1))),M102,MAX(AVERAGEIFS(M789:M791,M789:M791,"&gt;0")/(EXP(M$6*(($D792-COUNTIFS(M$713:M792,0))/12))),M$8))+($D$5*IF($C792&lt;MAX($D$4,INDEX($C$23:$C$154,2+MATCH(0,$M$23:$M$154,1))),M102,IF($C792=MAX($D$4,INDEX($C$23:$C$154,2+MATCH(0,$M$23:$M$154,1))),M$7,MAX(AVERAGEIFS(M789:M791,M789:M791,"&gt;0")/(EXP(M$6*($D792-COUNTIFS(M$713:M792,0))/12)),M$8))))</f>
        <v>18.382345918334362</v>
      </c>
      <c r="N792" s="181">
        <f ca="1">(1-$D$5)*IF($C792&lt;MAX($D$4,INDEX($C$23:$C$154,2+MATCH(0,$N$23:$N$154,1))),N102,MAX(M792/M$10,N$8))+($D$5*IF($C792&lt;MAX($D$4,INDEX($C$23:$C$154,2+MATCH(0,$N$23:$N$154,1))),N102,IF($C792=MAX($D$4,INDEX($C$23:$C$154,2+MATCH(0,$N$23:$N$154,1))),N$7,MAX(AVERAGEIFS(N789:N791,N789:N791,"&gt;0")/(EXP(M$6*($D792-COUNTIFS(N$713:N792,0))/12)),N$8))))</f>
        <v>9.1911729591671811</v>
      </c>
      <c r="O792" s="181">
        <f ca="1">(1-$D$5)*IF($C792&lt;MAX($D$4,INDEX($C$23:$C$154,2+MATCH(0,$O$23:$O$154,1))),O102,MAX(AVERAGEIFS(O789:O791,O789:O791,"&gt;0")/(EXP(O$6*(($D792-COUNTIFS(O$713:O792,0))/12))),O$8))+($D$5*IF($C792&lt;MAX($D$4,INDEX($C$23:$C$154,2+MATCH(0,$O$23:$O$154,1))),O102,IF($C792=MAX($D$4,INDEX($C$23:$C$154,2+MATCH(0,$O$23:$O$154,1))),O$7,MAX(AVERAGEIFS(O789:O791,O789:O791,"&gt;0")/(EXP(O$6*($D792-COUNTIFS(O$713:O792,0))/12)),O$8))))</f>
        <v>24.792586119229895</v>
      </c>
      <c r="P792" s="181">
        <f ca="1">(1-$D$5)*IF($C792&lt;MAX($D$4,INDEX($C$23:$C$154,2+MATCH(0,$P$23:$P$154,1))),P102,MAX(O792/O$10,P$8))+($D$5*IF($C792&lt;MAX($D$4,INDEX($C$23:$C$154,2+MATCH(0,$P$23:$P$154,1))),P102,IF($C792=MAX($D$4,INDEX($C$23:$C$154,2+MATCH(0,$P$23:$P$154,1))),P$7,MAX(AVERAGEIFS(P789:P791,P789:P791,"&gt;0")/(EXP(O$6*($D792-COUNTIFS(P$713:P792,0))/12)),P$8))))</f>
        <v>12.396293059614948</v>
      </c>
      <c r="Q792" s="132">
        <f ca="1">(1-$D$5)*IF($C792&lt;$D$4,Q102,MAX(AVERAGEIFS(Q789:Q791,Q789:Q791,"&gt;0")/(EXP(Q$6*(($D792-COUNTIFS(Q$713:Q792,0))/12))),Q$8))+($D$5*IF($C792&lt;$D$4,Q102,IF($C792=$D$4,Q$7,MAX(AVERAGEIFS(Q789:Q791,Q789:Q791,"&gt;0")/(EXP(Q$6*($D792-COUNTIFS(Q$713:Q792,0))/12)),Q$8))))</f>
        <v>1.2920419251736586</v>
      </c>
      <c r="R792" s="132">
        <f ca="1">(1-$D$5)*IF($C792&lt;$D$4,R102,MAX(Q792/Q$10,R$8))+($D$5*IF($C792&lt;$D$4,R102,IF($C792=$D$4,R$7,MAX(AVERAGEIFS(R789:R791,R789:R791,"&gt;0")/(EXP(Q$6*($D792-COUNTIFS(R$713:R792,0))/12)),R$8))))</f>
        <v>1.2920419251736586</v>
      </c>
      <c r="S792" s="132">
        <f ca="1">(1-$D$5)*IF($C792&lt;$D$4,S102,MAX(AVERAGEIFS(S789:S791,S789:S791,"&gt;0")/(EXP(S$6*(($D792-COUNTIFS(S$713:S792,0))/12))),S$8))+($D$5*IF($C792&lt;$D$4,S102,IF($C792=$D$4,S$7,MAX(AVERAGEIFS(S789:S791,S789:S791,"&gt;0")/(EXP(S$6*($D792-COUNTIFS(S$713:S792,0))/12)),S$8))))</f>
        <v>1</v>
      </c>
      <c r="T792" s="132">
        <f ca="1">(1-$D$5)*IF($C792&lt;$D$4,T102,MAX(S792/S$10,T$8))+($D$5*IF($C792&lt;$D$4,T102,IF($C792=$D$4,T$7,MAX(AVERAGEIFS(T789:T791,T789:T791,"&gt;0")/(EXP(S$6*($D792-COUNTIFS(T$713:T792,0))/12)),T$8))))</f>
        <v>0.76923076923076916</v>
      </c>
      <c r="U792" s="181">
        <f ca="1">(1-$D$5)*IF($C792&lt;MAX($D$4,INDEX($C$23:$C$154,2+MATCH(0,$U$23:$U$154,1))),U102,MAX(AVERAGEIFS(U789:U791,U789:U791,"&gt;0")/(EXP(U$6*(($D792-COUNTIFS(U$713:U792,0))/12))),U$8))+($D$5*IF($C792&lt;MAX($D$4,INDEX($C$23:$C$154,2+MATCH(0,$U$23:$U$154,1))),U102,IF($C792=MAX($D$4,INDEX($C$23:$C$154,2+MATCH(0,$U$23:$U$154,1))),U$7,MAX(AVERAGEIFS(U789:U791,U789:U791,"&gt;0")/(EXP(U$6*($D792-COUNTIFS(U$713:U792,0))/12)),U$8))))</f>
        <v>11.335124295815978</v>
      </c>
      <c r="V792" s="181">
        <f ca="1">(1-$D$5)*IF($C792&lt;MAX($D$4,INDEX($C$23:$C$154,2+MATCH(0,$V$23:$V$154,1))),V102,MAX(U792/U$10,V$8))+($D$5*IF($C792&lt;MAX($D$4,INDEX($C$23:$C$154,2+MATCH(0,$V$23:$V$154,1))),V102,IF($C792=MAX($D$4,INDEX($C$23:$C$154,2+MATCH(0,$V$23:$V$154,1))),V$7,MAX(AVERAGEIFS(V789:V791,V789:V791,"&gt;0")/(EXP(U$6*($D792-COUNTIFS(V$713:V792,0))/12)),V$8))))</f>
        <v>5.6675621479079892</v>
      </c>
      <c r="W792" s="132">
        <f ca="1">(1-$D$5)*IF($C792&lt;$D$4,W102,MAX(AVERAGEIFS(W789:W791,W789:W791,"&gt;0")/(EXP(W$6*(($D792-COUNTIFS(W$713:W792,0))/12))),W$8))+($D$5*IF($C792&lt;$D$4,W102,IF($C792=$D$4,W$7,MAX(AVERAGEIFS(W789:W791,W789:W791,"&gt;0")/(EXP(W$6*($D792-COUNTIFS(W$713:W792,0))/12)),W$8))))</f>
        <v>0.75</v>
      </c>
      <c r="X792" s="132">
        <f ca="1">(1-$D$5)*IF($C792&lt;$D$4,X102,MAX(W792/W$10,X$8))+($D$5*IF($C792&lt;$D$4,X102,IF($C792=$D$4,X$7,MAX(AVERAGEIFS(X789:X791,X789:X791,"&gt;0")/(EXP(W$6*($D792-COUNTIFS(X$713:X792,0))/12)),X$8))))</f>
        <v>0.57692307692307687</v>
      </c>
      <c r="Y792" s="132"/>
      <c r="Z792" s="132"/>
    </row>
    <row r="793" spans="2:26" outlineLevel="1">
      <c r="B793" s="159"/>
      <c r="C793" s="160">
        <f t="shared" si="33"/>
        <v>46631</v>
      </c>
      <c r="D793" s="128">
        <f t="shared" si="34"/>
        <v>81</v>
      </c>
      <c r="G793" s="132">
        <f ca="1">(1-$D$5)*IF($C793&lt;$D$4,G103,MAX(AVERAGEIFS(G790:G792,G790:G792,"&gt;0")/(EXP(G$6*(($D793-COUNTIFS(G$713:G793,0))/12))),G$8))+($D$5*IF($C793&lt;$D$4,G103,IF($C793=$D$4,G$7,MAX(AVERAGEIFS(G790:G792,G790:G792,"&gt;0")/(EXP(G$6*($D793-COUNTIFS(G$713:G793,0))/12)),G$8))))</f>
        <v>1.25</v>
      </c>
      <c r="H793" s="132">
        <f ca="1">(1-$D$5)*IF($C793&lt;$D$4,H103,MAX(G793/G$10,H$8))+($D$5*IF($C793&lt;$D$4,H103,IF($C793=$D$4,H$7,MAX(AVERAGEIFS(H790:H792,H790:H792,"&gt;0")/(EXP(G$6*($D793-COUNTIFS(H$713:H793,0))/12)),H$8))))</f>
        <v>0.96153846153846145</v>
      </c>
      <c r="I793" s="132">
        <f ca="1">(1-$D$5)*IF($C793&lt;$D$4,I103,MAX(AVERAGEIFS(I790:I792,I790:I792,"&gt;0")/(EXP(I$6*(($D793-COUNTIFS(I$713:I793,0))/12))),I$8))+($D$5*IF($C793&lt;$D$4,I103,IF($C793=$D$4,I$7,MAX(AVERAGEIFS(I790:I792,I790:I792,"&gt;0")/(EXP(I$6*($D793-COUNTIFS(I$713:I793,0))/12)),I$8))))</f>
        <v>2.8150750343436322</v>
      </c>
      <c r="J793" s="132">
        <f ca="1">(1-$D$5)*IF($C793&lt;$D$4,J103,MAX(I793/I$10,J$8))+($D$5*IF($C793&lt;$D$4,J103,IF($C793=$D$4,J$7,MAX(AVERAGEIFS(J790:J792,J790:J792,"&gt;0")/(EXP(I$6*($D793-COUNTIFS(J$713:J793,0))/12)),J$8))))</f>
        <v>2.165442334110486</v>
      </c>
      <c r="K793" s="132">
        <f ca="1">(1-$D$5)*IF($C793&lt;$D$4,K103,MAX(AVERAGEIFS(K790:K792,K790:K792,"&gt;0")/(EXP(K$6*(($D793-COUNTIFS(K$713:K793,0))/12))),K$8))+($D$5*IF($C793&lt;$D$4,K103,IF($C793=$D$4,K$7,MAX(AVERAGEIFS(K790:K792,K790:K792,"&gt;0")/(EXP(K$6*($D793-COUNTIFS(K$713:K793,0))/12)),K$8))))</f>
        <v>6.7360084697339238</v>
      </c>
      <c r="L793" s="132">
        <f ca="1">(1-$D$5)*IF($C793&lt;$D$4,L103,MAX(K793/K$10,L$8))+($D$5*IF($C793&lt;$D$4,L103,IF($C793=$D$4,L$7,MAX(AVERAGEIFS(L790:L792,L790:L792,"&gt;0")/(EXP(K$6*($D793-COUNTIFS(L$713:L793,0))/12)),L$8))))</f>
        <v>3.3680042348669619</v>
      </c>
      <c r="M793" s="181">
        <f ca="1">(1-$D$5)*IF($C793&lt;MAX($D$4,INDEX($C$23:$C$154,2+MATCH(0,$M$23:$M$154,1))),M103,MAX(AVERAGEIFS(M790:M792,M790:M792,"&gt;0")/(EXP(M$6*(($D793-COUNTIFS(M$713:M793,0))/12))),M$8))+($D$5*IF($C793&lt;MAX($D$4,INDEX($C$23:$C$154,2+MATCH(0,$M$23:$M$154,1))),M103,IF($C793=MAX($D$4,INDEX($C$23:$C$154,2+MATCH(0,$M$23:$M$154,1))),M$7,MAX(AVERAGEIFS(M790:M792,M790:M792,"&gt;0")/(EXP(M$6*($D793-COUNTIFS(M$713:M793,0))/12)),M$8))))</f>
        <v>18.217353730880117</v>
      </c>
      <c r="N793" s="181">
        <f ca="1">(1-$D$5)*IF($C793&lt;MAX($D$4,INDEX($C$23:$C$154,2+MATCH(0,$N$23:$N$154,1))),N103,MAX(M793/M$10,N$8))+($D$5*IF($C793&lt;MAX($D$4,INDEX($C$23:$C$154,2+MATCH(0,$N$23:$N$154,1))),N103,IF($C793=MAX($D$4,INDEX($C$23:$C$154,2+MATCH(0,$N$23:$N$154,1))),N$7,MAX(AVERAGEIFS(N790:N792,N790:N792,"&gt;0")/(EXP(M$6*($D793-COUNTIFS(N$713:N793,0))/12)),N$8))))</f>
        <v>9.1086768654400583</v>
      </c>
      <c r="O793" s="181">
        <f ca="1">(1-$D$5)*IF($C793&lt;MAX($D$4,INDEX($C$23:$C$154,2+MATCH(0,$O$23:$O$154,1))),O103,MAX(AVERAGEIFS(O790:O792,O790:O792,"&gt;0")/(EXP(O$6*(($D793-COUNTIFS(O$713:O793,0))/12))),O$8))+($D$5*IF($C793&lt;MAX($D$4,INDEX($C$23:$C$154,2+MATCH(0,$O$23:$O$154,1))),O103,IF($C793=MAX($D$4,INDEX($C$23:$C$154,2+MATCH(0,$O$23:$O$154,1))),O$7,MAX(AVERAGEIFS(O790:O792,O790:O792,"&gt;0")/(EXP(O$6*($D793-COUNTIFS(O$713:O793,0))/12)),O$8))))</f>
        <v>24.689605676873295</v>
      </c>
      <c r="P793" s="181">
        <f ca="1">(1-$D$5)*IF($C793&lt;MAX($D$4,INDEX($C$23:$C$154,2+MATCH(0,$P$23:$P$154,1))),P103,MAX(O793/O$10,P$8))+($D$5*IF($C793&lt;MAX($D$4,INDEX($C$23:$C$154,2+MATCH(0,$P$23:$P$154,1))),P103,IF($C793=MAX($D$4,INDEX($C$23:$C$154,2+MATCH(0,$P$23:$P$154,1))),P$7,MAX(AVERAGEIFS(P790:P792,P790:P792,"&gt;0")/(EXP(O$6*($D793-COUNTIFS(P$713:P793,0))/12)),P$8))))</f>
        <v>12.344802838436648</v>
      </c>
      <c r="Q793" s="132">
        <f ca="1">(1-$D$5)*IF($C793&lt;$D$4,Q103,MAX(AVERAGEIFS(Q790:Q792,Q790:Q792,"&gt;0")/(EXP(Q$6*(($D793-COUNTIFS(Q$713:Q793,0))/12))),Q$8))+($D$5*IF($C793&lt;$D$4,Q103,IF($C793=$D$4,Q$7,MAX(AVERAGEIFS(Q790:Q792,Q790:Q792,"&gt;0")/(EXP(Q$6*($D793-COUNTIFS(Q$713:Q793,0))/12)),Q$8))))</f>
        <v>1.2209807606104044</v>
      </c>
      <c r="R793" s="132">
        <f ca="1">(1-$D$5)*IF($C793&lt;$D$4,R103,MAX(Q793/Q$10,R$8))+($D$5*IF($C793&lt;$D$4,R103,IF($C793=$D$4,R$7,MAX(AVERAGEIFS(R790:R792,R790:R792,"&gt;0")/(EXP(Q$6*($D793-COUNTIFS(R$713:R793,0))/12)),R$8))))</f>
        <v>1.2209807606104044</v>
      </c>
      <c r="S793" s="132">
        <f ca="1">(1-$D$5)*IF($C793&lt;$D$4,S103,MAX(AVERAGEIFS(S790:S792,S790:S792,"&gt;0")/(EXP(S$6*(($D793-COUNTIFS(S$713:S793,0))/12))),S$8))+($D$5*IF($C793&lt;$D$4,S103,IF($C793=$D$4,S$7,MAX(AVERAGEIFS(S790:S792,S790:S792,"&gt;0")/(EXP(S$6*($D793-COUNTIFS(S$713:S793,0))/12)),S$8))))</f>
        <v>1</v>
      </c>
      <c r="T793" s="132">
        <f ca="1">(1-$D$5)*IF($C793&lt;$D$4,T103,MAX(S793/S$10,T$8))+($D$5*IF($C793&lt;$D$4,T103,IF($C793=$D$4,T$7,MAX(AVERAGEIFS(T790:T792,T790:T792,"&gt;0")/(EXP(S$6*($D793-COUNTIFS(T$713:T793,0))/12)),T$8))))</f>
        <v>0.76923076923076916</v>
      </c>
      <c r="U793" s="181">
        <f ca="1">(1-$D$5)*IF($C793&lt;MAX($D$4,INDEX($C$23:$C$154,2+MATCH(0,$U$23:$U$154,1))),U103,MAX(AVERAGEIFS(U790:U792,U790:U792,"&gt;0")/(EXP(U$6*(($D793-COUNTIFS(U$713:U793,0))/12))),U$8))+($D$5*IF($C793&lt;MAX($D$4,INDEX($C$23:$C$154,2+MATCH(0,$U$23:$U$154,1))),U103,IF($C793=MAX($D$4,INDEX($C$23:$C$154,2+MATCH(0,$U$23:$U$154,1))),U$7,MAX(AVERAGEIFS(U790:U792,U790:U792,"&gt;0")/(EXP(U$6*($D793-COUNTIFS(U$713:U793,0))/12)),U$8))))</f>
        <v>10.838199562979455</v>
      </c>
      <c r="V793" s="181">
        <f ca="1">(1-$D$5)*IF($C793&lt;MAX($D$4,INDEX($C$23:$C$154,2+MATCH(0,$V$23:$V$154,1))),V103,MAX(U793/U$10,V$8))+($D$5*IF($C793&lt;MAX($D$4,INDEX($C$23:$C$154,2+MATCH(0,$V$23:$V$154,1))),V103,IF($C793=MAX($D$4,INDEX($C$23:$C$154,2+MATCH(0,$V$23:$V$154,1))),V$7,MAX(AVERAGEIFS(V790:V792,V790:V792,"&gt;0")/(EXP(U$6*($D793-COUNTIFS(V$713:V793,0))/12)),V$8))))</f>
        <v>5.4190997814897273</v>
      </c>
      <c r="W793" s="132">
        <f ca="1">(1-$D$5)*IF($C793&lt;$D$4,W103,MAX(AVERAGEIFS(W790:W792,W790:W792,"&gt;0")/(EXP(W$6*(($D793-COUNTIFS(W$713:W793,0))/12))),W$8))+($D$5*IF($C793&lt;$D$4,W103,IF($C793=$D$4,W$7,MAX(AVERAGEIFS(W790:W792,W790:W792,"&gt;0")/(EXP(W$6*($D793-COUNTIFS(W$713:W793,0))/12)),W$8))))</f>
        <v>0.75</v>
      </c>
      <c r="X793" s="132">
        <f ca="1">(1-$D$5)*IF($C793&lt;$D$4,X103,MAX(W793/W$10,X$8))+($D$5*IF($C793&lt;$D$4,X103,IF($C793=$D$4,X$7,MAX(AVERAGEIFS(X790:X792,X790:X792,"&gt;0")/(EXP(W$6*($D793-COUNTIFS(X$713:X793,0))/12)),X$8))))</f>
        <v>0.57692307692307687</v>
      </c>
      <c r="Y793" s="132"/>
      <c r="Z793" s="132"/>
    </row>
    <row r="794" spans="2:26" outlineLevel="1">
      <c r="B794" s="159"/>
      <c r="C794" s="160">
        <f t="shared" si="33"/>
        <v>46661</v>
      </c>
      <c r="D794" s="128">
        <f t="shared" si="34"/>
        <v>82</v>
      </c>
      <c r="G794" s="132">
        <f ca="1">(1-$D$5)*IF($C794&lt;$D$4,G104,MAX(AVERAGEIFS(G791:G793,G791:G793,"&gt;0")/(EXP(G$6*(($D794-COUNTIFS(G$713:G794,0))/12))),G$8))+($D$5*IF($C794&lt;$D$4,G104,IF($C794=$D$4,G$7,MAX(AVERAGEIFS(G791:G793,G791:G793,"&gt;0")/(EXP(G$6*($D794-COUNTIFS(G$713:G794,0))/12)),G$8))))</f>
        <v>1.25</v>
      </c>
      <c r="H794" s="132">
        <f ca="1">(1-$D$5)*IF($C794&lt;$D$4,H104,MAX(G794/G$10,H$8))+($D$5*IF($C794&lt;$D$4,H104,IF($C794=$D$4,H$7,MAX(AVERAGEIFS(H791:H793,H791:H793,"&gt;0")/(EXP(G$6*($D794-COUNTIFS(H$713:H794,0))/12)),H$8))))</f>
        <v>0.96153846153846145</v>
      </c>
      <c r="I794" s="132">
        <f ca="1">(1-$D$5)*IF($C794&lt;$D$4,I104,MAX(AVERAGEIFS(I791:I793,I791:I793,"&gt;0")/(EXP(I$6*(($D794-COUNTIFS(I$713:I794,0))/12))),I$8))+($D$5*IF($C794&lt;$D$4,I104,IF($C794=$D$4,I$7,MAX(AVERAGEIFS(I791:I793,I791:I793,"&gt;0")/(EXP(I$6*($D794-COUNTIFS(I$713:I794,0))/12)),I$8))))</f>
        <v>2.7473601740248346</v>
      </c>
      <c r="J794" s="132">
        <f ca="1">(1-$D$5)*IF($C794&lt;$D$4,J104,MAX(I794/I$10,J$8))+($D$5*IF($C794&lt;$D$4,J104,IF($C794=$D$4,J$7,MAX(AVERAGEIFS(J791:J793,J791:J793,"&gt;0")/(EXP(I$6*($D794-COUNTIFS(J$713:J794,0))/12)),J$8))))</f>
        <v>2.1133539800191032</v>
      </c>
      <c r="K794" s="132">
        <f ca="1">(1-$D$5)*IF($C794&lt;$D$4,K104,MAX(AVERAGEIFS(K791:K793,K791:K793,"&gt;0")/(EXP(K$6*(($D794-COUNTIFS(K$713:K794,0))/12))),K$8))+($D$5*IF($C794&lt;$D$4,K104,IF($C794=$D$4,K$7,MAX(AVERAGEIFS(K791:K793,K791:K793,"&gt;0")/(EXP(K$6*($D794-COUNTIFS(K$713:K794,0))/12)),K$8))))</f>
        <v>6.4522450780158866</v>
      </c>
      <c r="L794" s="132">
        <f ca="1">(1-$D$5)*IF($C794&lt;$D$4,L104,MAX(K794/K$10,L$8))+($D$5*IF($C794&lt;$D$4,L104,IF($C794=$D$4,L$7,MAX(AVERAGEIFS(L791:L793,L791:L793,"&gt;0")/(EXP(K$6*($D794-COUNTIFS(L$713:L794,0))/12)),L$8))))</f>
        <v>3.2261225390079433</v>
      </c>
      <c r="M794" s="181">
        <f ca="1">(1-$D$5)*IF($C794&lt;MAX($D$4,INDEX($C$23:$C$154,2+MATCH(0,$M$23:$M$154,1))),M104,MAX(AVERAGEIFS(M791:M793,M791:M793,"&gt;0")/(EXP(M$6*(($D794-COUNTIFS(M$713:M794,0))/12))),M$8))+($D$5*IF($C794&lt;MAX($D$4,INDEX($C$23:$C$154,2+MATCH(0,$M$23:$M$154,1))),M104,IF($C794=MAX($D$4,INDEX($C$23:$C$154,2+MATCH(0,$M$23:$M$154,1))),M$7,MAX(AVERAGEIFS(M791:M793,M791:M793,"&gt;0")/(EXP(M$6*($D794-COUNTIFS(M$713:M794,0))/12)),M$8))))</f>
        <v>18.04635581269336</v>
      </c>
      <c r="N794" s="181">
        <f ca="1">(1-$D$5)*IF($C794&lt;MAX($D$4,INDEX($C$23:$C$154,2+MATCH(0,$N$23:$N$154,1))),N104,MAX(M794/M$10,N$8))+($D$5*IF($C794&lt;MAX($D$4,INDEX($C$23:$C$154,2+MATCH(0,$N$23:$N$154,1))),N104,IF($C794=MAX($D$4,INDEX($C$23:$C$154,2+MATCH(0,$N$23:$N$154,1))),N$7,MAX(AVERAGEIFS(N791:N793,N791:N793,"&gt;0")/(EXP(M$6*($D794-COUNTIFS(N$713:N794,0))/12)),N$8))))</f>
        <v>9.0231779063466799</v>
      </c>
      <c r="O794" s="181">
        <f ca="1">(1-$D$5)*IF($C794&lt;MAX($D$4,INDEX($C$23:$C$154,2+MATCH(0,$O$23:$O$154,1))),O104,MAX(AVERAGEIFS(O791:O793,O791:O793,"&gt;0")/(EXP(O$6*(($D794-COUNTIFS(O$713:O794,0))/12))),O$8))+($D$5*IF($C794&lt;MAX($D$4,INDEX($C$23:$C$154,2+MATCH(0,$O$23:$O$154,1))),O104,IF($C794=MAX($D$4,INDEX($C$23:$C$154,2+MATCH(0,$O$23:$O$154,1))),O$7,MAX(AVERAGEIFS(O791:O793,O791:O793,"&gt;0")/(EXP(O$6*($D794-COUNTIFS(O$713:O794,0))/12)),O$8))))</f>
        <v>24.535829930872001</v>
      </c>
      <c r="P794" s="181">
        <f ca="1">(1-$D$5)*IF($C794&lt;MAX($D$4,INDEX($C$23:$C$154,2+MATCH(0,$P$23:$P$154,1))),P104,MAX(O794/O$10,P$8))+($D$5*IF($C794&lt;MAX($D$4,INDEX($C$23:$C$154,2+MATCH(0,$P$23:$P$154,1))),P104,IF($C794=MAX($D$4,INDEX($C$23:$C$154,2+MATCH(0,$P$23:$P$154,1))),P$7,MAX(AVERAGEIFS(P791:P793,P791:P793,"&gt;0")/(EXP(O$6*($D794-COUNTIFS(P$713:P794,0))/12)),P$8))))</f>
        <v>12.267914965436001</v>
      </c>
      <c r="Q794" s="132">
        <f ca="1">(1-$D$5)*IF($C794&lt;$D$4,Q104,MAX(AVERAGEIFS(Q791:Q793,Q791:Q793,"&gt;0")/(EXP(Q$6*(($D794-COUNTIFS(Q$713:Q794,0))/12))),Q$8))+($D$5*IF($C794&lt;$D$4,Q104,IF($C794=$D$4,Q$7,MAX(AVERAGEIFS(Q791:Q793,Q791:Q793,"&gt;0")/(EXP(Q$6*($D794-COUNTIFS(Q$713:Q794,0))/12)),Q$8))))</f>
        <v>1.1524129064320301</v>
      </c>
      <c r="R794" s="132">
        <f ca="1">(1-$D$5)*IF($C794&lt;$D$4,R104,MAX(Q794/Q$10,R$8))+($D$5*IF($C794&lt;$D$4,R104,IF($C794=$D$4,R$7,MAX(AVERAGEIFS(R791:R793,R791:R793,"&gt;0")/(EXP(Q$6*($D794-COUNTIFS(R$713:R794,0))/12)),R$8))))</f>
        <v>1.1524129064320301</v>
      </c>
      <c r="S794" s="132">
        <f ca="1">(1-$D$5)*IF($C794&lt;$D$4,S104,MAX(AVERAGEIFS(S791:S793,S791:S793,"&gt;0")/(EXP(S$6*(($D794-COUNTIFS(S$713:S794,0))/12))),S$8))+($D$5*IF($C794&lt;$D$4,S104,IF($C794=$D$4,S$7,MAX(AVERAGEIFS(S791:S793,S791:S793,"&gt;0")/(EXP(S$6*($D794-COUNTIFS(S$713:S794,0))/12)),S$8))))</f>
        <v>1</v>
      </c>
      <c r="T794" s="132">
        <f ca="1">(1-$D$5)*IF($C794&lt;$D$4,T104,MAX(S794/S$10,T$8))+($D$5*IF($C794&lt;$D$4,T104,IF($C794=$D$4,T$7,MAX(AVERAGEIFS(T791:T793,T791:T793,"&gt;0")/(EXP(S$6*($D794-COUNTIFS(T$713:T794,0))/12)),T$8))))</f>
        <v>0.76923076923076916</v>
      </c>
      <c r="U794" s="181">
        <f ca="1">(1-$D$5)*IF($C794&lt;MAX($D$4,INDEX($C$23:$C$154,2+MATCH(0,$U$23:$U$154,1))),U104,MAX(AVERAGEIFS(U791:U793,U791:U793,"&gt;0")/(EXP(U$6*(($D794-COUNTIFS(U$713:U794,0))/12))),U$8))+($D$5*IF($C794&lt;MAX($D$4,INDEX($C$23:$C$154,2+MATCH(0,$U$23:$U$154,1))),U104,IF($C794=MAX($D$4,INDEX($C$23:$C$154,2+MATCH(0,$U$23:$U$154,1))),U$7,MAX(AVERAGEIFS(U791:U793,U791:U793,"&gt;0")/(EXP(U$6*($D794-COUNTIFS(U$713:U794,0))/12)),U$8))))</f>
        <v>10.341802824426566</v>
      </c>
      <c r="V794" s="181">
        <f ca="1">(1-$D$5)*IF($C794&lt;MAX($D$4,INDEX($C$23:$C$154,2+MATCH(0,$V$23:$V$154,1))),V104,MAX(U794/U$10,V$8))+($D$5*IF($C794&lt;MAX($D$4,INDEX($C$23:$C$154,2+MATCH(0,$V$23:$V$154,1))),V104,IF($C794=MAX($D$4,INDEX($C$23:$C$154,2+MATCH(0,$V$23:$V$154,1))),V$7,MAX(AVERAGEIFS(V791:V793,V791:V793,"&gt;0")/(EXP(U$6*($D794-COUNTIFS(V$713:V794,0))/12)),V$8))))</f>
        <v>5.1709014122132828</v>
      </c>
      <c r="W794" s="132">
        <f ca="1">(1-$D$5)*IF($C794&lt;$D$4,W104,MAX(AVERAGEIFS(W791:W793,W791:W793,"&gt;0")/(EXP(W$6*(($D794-COUNTIFS(W$713:W794,0))/12))),W$8))+($D$5*IF($C794&lt;$D$4,W104,IF($C794=$D$4,W$7,MAX(AVERAGEIFS(W791:W793,W791:W793,"&gt;0")/(EXP(W$6*($D794-COUNTIFS(W$713:W794,0))/12)),W$8))))</f>
        <v>0.75</v>
      </c>
      <c r="X794" s="132">
        <f ca="1">(1-$D$5)*IF($C794&lt;$D$4,X104,MAX(W794/W$10,X$8))+($D$5*IF($C794&lt;$D$4,X104,IF($C794=$D$4,X$7,MAX(AVERAGEIFS(X791:X793,X791:X793,"&gt;0")/(EXP(W$6*($D794-COUNTIFS(X$713:X794,0))/12)),X$8))))</f>
        <v>0.57692307692307687</v>
      </c>
      <c r="Y794" s="132"/>
      <c r="Z794" s="132"/>
    </row>
    <row r="795" spans="2:26" outlineLevel="1">
      <c r="B795" s="159"/>
      <c r="C795" s="160">
        <f t="shared" si="33"/>
        <v>46692</v>
      </c>
      <c r="D795" s="128">
        <f t="shared" si="34"/>
        <v>83</v>
      </c>
      <c r="G795" s="132">
        <f ca="1">(1-$D$5)*IF($C795&lt;$D$4,G105,MAX(AVERAGEIFS(G792:G794,G792:G794,"&gt;0")/(EXP(G$6*(($D795-COUNTIFS(G$713:G795,0))/12))),G$8))+($D$5*IF($C795&lt;$D$4,G105,IF($C795=$D$4,G$7,MAX(AVERAGEIFS(G792:G794,G792:G794,"&gt;0")/(EXP(G$6*($D795-COUNTIFS(G$713:G795,0))/12)),G$8))))</f>
        <v>1.25</v>
      </c>
      <c r="H795" s="132">
        <f ca="1">(1-$D$5)*IF($C795&lt;$D$4,H105,MAX(G795/G$10,H$8))+($D$5*IF($C795&lt;$D$4,H105,IF($C795=$D$4,H$7,MAX(AVERAGEIFS(H792:H794,H792:H794,"&gt;0")/(EXP(G$6*($D795-COUNTIFS(H$713:H795,0))/12)),H$8))))</f>
        <v>0.96153846153846145</v>
      </c>
      <c r="I795" s="132">
        <f ca="1">(1-$D$5)*IF($C795&lt;$D$4,I105,MAX(AVERAGEIFS(I792:I794,I792:I794,"&gt;0")/(EXP(I$6*(($D795-COUNTIFS(I$713:I795,0))/12))),I$8))+($D$5*IF($C795&lt;$D$4,I105,IF($C795=$D$4,I$7,MAX(AVERAGEIFS(I792:I794,I792:I794,"&gt;0")/(EXP(I$6*($D795-COUNTIFS(I$713:I795,0))/12)),I$8))))</f>
        <v>2.680166002023602</v>
      </c>
      <c r="J795" s="132">
        <f ca="1">(1-$D$5)*IF($C795&lt;$D$4,J105,MAX(I795/I$10,J$8))+($D$5*IF($C795&lt;$D$4,J105,IF($C795=$D$4,J$7,MAX(AVERAGEIFS(J792:J794,J792:J794,"&gt;0")/(EXP(I$6*($D795-COUNTIFS(J$713:J795,0))/12)),J$8))))</f>
        <v>2.0616661554027709</v>
      </c>
      <c r="K795" s="132">
        <f ca="1">(1-$D$5)*IF($C795&lt;$D$4,K105,MAX(AVERAGEIFS(K792:K794,K792:K794,"&gt;0")/(EXP(K$6*(($D795-COUNTIFS(K$713:K795,0))/12))),K$8))+($D$5*IF($C795&lt;$D$4,K105,IF($C795=$D$4,K$7,MAX(AVERAGEIFS(K792:K794,K792:K794,"&gt;0")/(EXP(K$6*($D795-COUNTIFS(K$713:K795,0))/12)),K$8))))</f>
        <v>6.1728230218061588</v>
      </c>
      <c r="L795" s="132">
        <f ca="1">(1-$D$5)*IF($C795&lt;$D$4,L105,MAX(K795/K$10,L$8))+($D$5*IF($C795&lt;$D$4,L105,IF($C795=$D$4,L$7,MAX(AVERAGEIFS(L792:L794,L792:L794,"&gt;0")/(EXP(K$6*($D795-COUNTIFS(L$713:L795,0))/12)),L$8))))</f>
        <v>3.0864115109030794</v>
      </c>
      <c r="M795" s="181">
        <f ca="1">(1-$D$5)*IF($C795&lt;MAX($D$4,INDEX($C$23:$C$154,2+MATCH(0,$M$23:$M$154,1))),M105,MAX(AVERAGEIFS(M792:M794,M792:M794,"&gt;0")/(EXP(M$6*(($D795-COUNTIFS(M$713:M795,0))/12))),M$8))+($D$5*IF($C795&lt;MAX($D$4,INDEX($C$23:$C$154,2+MATCH(0,$M$23:$M$154,1))),M105,IF($C795=MAX($D$4,INDEX($C$23:$C$154,2+MATCH(0,$M$23:$M$154,1))),M$7,MAX(AVERAGEIFS(M792:M794,M792:M794,"&gt;0")/(EXP(M$6*($D795-COUNTIFS(M$713:M795,0))/12)),M$8))))</f>
        <v>17.869548776068601</v>
      </c>
      <c r="N795" s="181">
        <f ca="1">(1-$D$5)*IF($C795&lt;MAX($D$4,INDEX($C$23:$C$154,2+MATCH(0,$N$23:$N$154,1))),N105,MAX(M795/M$10,N$8))+($D$5*IF($C795&lt;MAX($D$4,INDEX($C$23:$C$154,2+MATCH(0,$N$23:$N$154,1))),N105,IF($C795=MAX($D$4,INDEX($C$23:$C$154,2+MATCH(0,$N$23:$N$154,1))),N$7,MAX(AVERAGEIFS(N792:N794,N792:N794,"&gt;0")/(EXP(M$6*($D795-COUNTIFS(N$713:N795,0))/12)),N$8))))</f>
        <v>8.9347743880343007</v>
      </c>
      <c r="O795" s="181">
        <f ca="1">(1-$D$5)*IF($C795&lt;MAX($D$4,INDEX($C$23:$C$154,2+MATCH(0,$O$23:$O$154,1))),O105,MAX(AVERAGEIFS(O792:O794,O792:O794,"&gt;0")/(EXP(O$6*(($D795-COUNTIFS(O$713:O795,0))/12))),O$8))+($D$5*IF($C795&lt;MAX($D$4,INDEX($C$23:$C$154,2+MATCH(0,$O$23:$O$154,1))),O105,IF($C795=MAX($D$4,INDEX($C$23:$C$154,2+MATCH(0,$O$23:$O$154,1))),O$7,MAX(AVERAGEIFS(O792:O794,O792:O794,"&gt;0")/(EXP(O$6*($D795-COUNTIFS(O$713:O795,0))/12)),O$8))))</f>
        <v>24.366185031344827</v>
      </c>
      <c r="P795" s="181">
        <f ca="1">(1-$D$5)*IF($C795&lt;MAX($D$4,INDEX($C$23:$C$154,2+MATCH(0,$P$23:$P$154,1))),P105,MAX(O795/O$10,P$8))+($D$5*IF($C795&lt;MAX($D$4,INDEX($C$23:$C$154,2+MATCH(0,$P$23:$P$154,1))),P105,IF($C795=MAX($D$4,INDEX($C$23:$C$154,2+MATCH(0,$P$23:$P$154,1))),P$7,MAX(AVERAGEIFS(P792:P794,P792:P794,"&gt;0")/(EXP(O$6*($D795-COUNTIFS(P$713:P795,0))/12)),P$8))))</f>
        <v>12.183092515672413</v>
      </c>
      <c r="Q795" s="132">
        <f ca="1">(1-$D$5)*IF($C795&lt;$D$4,Q105,MAX(AVERAGEIFS(Q792:Q794,Q792:Q794,"&gt;0")/(EXP(Q$6*(($D795-COUNTIFS(Q$713:Q795,0))/12))),Q$8))+($D$5*IF($C795&lt;$D$4,Q105,IF($C795=$D$4,Q$7,MAX(AVERAGEIFS(Q792:Q794,Q792:Q794,"&gt;0")/(EXP(Q$6*($D795-COUNTIFS(Q$713:Q795,0))/12)),Q$8))))</f>
        <v>1.0863624260788871</v>
      </c>
      <c r="R795" s="132">
        <f ca="1">(1-$D$5)*IF($C795&lt;$D$4,R105,MAX(Q795/Q$10,R$8))+($D$5*IF($C795&lt;$D$4,R105,IF($C795=$D$4,R$7,MAX(AVERAGEIFS(R792:R794,R792:R794,"&gt;0")/(EXP(Q$6*($D795-COUNTIFS(R$713:R795,0))/12)),R$8))))</f>
        <v>1.0863624260788871</v>
      </c>
      <c r="S795" s="132">
        <f ca="1">(1-$D$5)*IF($C795&lt;$D$4,S105,MAX(AVERAGEIFS(S792:S794,S792:S794,"&gt;0")/(EXP(S$6*(($D795-COUNTIFS(S$713:S795,0))/12))),S$8))+($D$5*IF($C795&lt;$D$4,S105,IF($C795=$D$4,S$7,MAX(AVERAGEIFS(S792:S794,S792:S794,"&gt;0")/(EXP(S$6*($D795-COUNTIFS(S$713:S795,0))/12)),S$8))))</f>
        <v>1</v>
      </c>
      <c r="T795" s="132">
        <f ca="1">(1-$D$5)*IF($C795&lt;$D$4,T105,MAX(S795/S$10,T$8))+($D$5*IF($C795&lt;$D$4,T105,IF($C795=$D$4,T$7,MAX(AVERAGEIFS(T792:T794,T792:T794,"&gt;0")/(EXP(S$6*($D795-COUNTIFS(T$713:T795,0))/12)),T$8))))</f>
        <v>0.76923076923076916</v>
      </c>
      <c r="U795" s="181">
        <f ca="1">(1-$D$5)*IF($C795&lt;MAX($D$4,INDEX($C$23:$C$154,2+MATCH(0,$U$23:$U$154,1))),U105,MAX(AVERAGEIFS(U792:U794,U792:U794,"&gt;0")/(EXP(U$6*(($D795-COUNTIFS(U$713:U795,0))/12))),U$8))+($D$5*IF($C795&lt;MAX($D$4,INDEX($C$23:$C$154,2+MATCH(0,$U$23:$U$154,1))),U105,IF($C795=MAX($D$4,INDEX($C$23:$C$154,2+MATCH(0,$U$23:$U$154,1))),U$7,MAX(AVERAGEIFS(U792:U794,U792:U794,"&gt;0")/(EXP(U$6*($D795-COUNTIFS(U$713:U795,0))/12)),U$8))))</f>
        <v>9.8479153723339206</v>
      </c>
      <c r="V795" s="181">
        <f ca="1">(1-$D$5)*IF($C795&lt;MAX($D$4,INDEX($C$23:$C$154,2+MATCH(0,$V$23:$V$154,1))),V105,MAX(U795/U$10,V$8))+($D$5*IF($C795&lt;MAX($D$4,INDEX($C$23:$C$154,2+MATCH(0,$V$23:$V$154,1))),V105,IF($C795=MAX($D$4,INDEX($C$23:$C$154,2+MATCH(0,$V$23:$V$154,1))),V$7,MAX(AVERAGEIFS(V792:V794,V792:V794,"&gt;0")/(EXP(U$6*($D795-COUNTIFS(V$713:V795,0))/12)),V$8))))</f>
        <v>4.9239576861669603</v>
      </c>
      <c r="W795" s="132">
        <f ca="1">(1-$D$5)*IF($C795&lt;$D$4,W105,MAX(AVERAGEIFS(W792:W794,W792:W794,"&gt;0")/(EXP(W$6*(($D795-COUNTIFS(W$713:W795,0))/12))),W$8))+($D$5*IF($C795&lt;$D$4,W105,IF($C795=$D$4,W$7,MAX(AVERAGEIFS(W792:W794,W792:W794,"&gt;0")/(EXP(W$6*($D795-COUNTIFS(W$713:W795,0))/12)),W$8))))</f>
        <v>0.75</v>
      </c>
      <c r="X795" s="132">
        <f ca="1">(1-$D$5)*IF($C795&lt;$D$4,X105,MAX(W795/W$10,X$8))+($D$5*IF($C795&lt;$D$4,X105,IF($C795=$D$4,X$7,MAX(AVERAGEIFS(X792:X794,X792:X794,"&gt;0")/(EXP(W$6*($D795-COUNTIFS(X$713:X795,0))/12)),X$8))))</f>
        <v>0.57692307692307687</v>
      </c>
      <c r="Y795" s="132"/>
      <c r="Z795" s="132"/>
    </row>
    <row r="796" spans="2:26" outlineLevel="1">
      <c r="B796" s="159"/>
      <c r="C796" s="160">
        <f t="shared" si="33"/>
        <v>46722</v>
      </c>
      <c r="D796" s="128">
        <f t="shared" si="34"/>
        <v>84</v>
      </c>
      <c r="G796" s="132">
        <f ca="1">(1-$D$5)*IF($C796&lt;$D$4,G106,MAX(AVERAGEIFS(G793:G795,G793:G795,"&gt;0")/(EXP(G$6*(($D796-COUNTIFS(G$713:G796,0))/12))),G$8))+($D$5*IF($C796&lt;$D$4,G106,IF($C796=$D$4,G$7,MAX(AVERAGEIFS(G793:G795,G793:G795,"&gt;0")/(EXP(G$6*($D796-COUNTIFS(G$713:G796,0))/12)),G$8))))</f>
        <v>1.25</v>
      </c>
      <c r="H796" s="132">
        <f ca="1">(1-$D$5)*IF($C796&lt;$D$4,H106,MAX(G796/G$10,H$8))+($D$5*IF($C796&lt;$D$4,H106,IF($C796=$D$4,H$7,MAX(AVERAGEIFS(H793:H795,H793:H795,"&gt;0")/(EXP(G$6*($D796-COUNTIFS(H$713:H796,0))/12)),H$8))))</f>
        <v>0.96153846153846145</v>
      </c>
      <c r="I796" s="132">
        <f ca="1">(1-$D$5)*IF($C796&lt;$D$4,I106,MAX(AVERAGEIFS(I793:I795,I793:I795,"&gt;0")/(EXP(I$6*(($D796-COUNTIFS(I$713:I796,0))/12))),I$8))+($D$5*IF($C796&lt;$D$4,I106,IF($C796=$D$4,I$7,MAX(AVERAGEIFS(I793:I795,I793:I795,"&gt;0")/(EXP(I$6*($D796-COUNTIFS(I$713:I796,0))/12)),I$8))))</f>
        <v>2.6135349352500454</v>
      </c>
      <c r="J796" s="132">
        <f ca="1">(1-$D$5)*IF($C796&lt;$D$4,J106,MAX(I796/I$10,J$8))+($D$5*IF($C796&lt;$D$4,J106,IF($C796=$D$4,J$7,MAX(AVERAGEIFS(J793:J795,J793:J795,"&gt;0")/(EXP(I$6*($D796-COUNTIFS(J$713:J796,0))/12)),J$8))))</f>
        <v>2.0104114886538809</v>
      </c>
      <c r="K796" s="132">
        <f ca="1">(1-$D$5)*IF($C796&lt;$D$4,K106,MAX(AVERAGEIFS(K793:K795,K793:K795,"&gt;0")/(EXP(K$6*(($D796-COUNTIFS(K$713:K796,0))/12))),K$8))+($D$5*IF($C796&lt;$D$4,K106,IF($C796=$D$4,K$7,MAX(AVERAGEIFS(K793:K795,K793:K795,"&gt;0")/(EXP(K$6*($D796-COUNTIFS(K$713:K796,0))/12)),K$8))))</f>
        <v>5.8982305524470968</v>
      </c>
      <c r="L796" s="132">
        <f ca="1">(1-$D$5)*IF($C796&lt;$D$4,L106,MAX(K796/K$10,L$8))+($D$5*IF($C796&lt;$D$4,L106,IF($C796=$D$4,L$7,MAX(AVERAGEIFS(L793:L795,L793:L795,"&gt;0")/(EXP(K$6*($D796-COUNTIFS(L$713:L796,0))/12)),L$8))))</f>
        <v>2.9491152762235484</v>
      </c>
      <c r="M796" s="181">
        <f ca="1">(1-$D$5)*IF($C796&lt;MAX($D$4,INDEX($C$23:$C$154,2+MATCH(0,$M$23:$M$154,1))),M106,MAX(AVERAGEIFS(M793:M795,M793:M795,"&gt;0")/(EXP(M$6*(($D796-COUNTIFS(M$713:M796,0))/12))),M$8))+($D$5*IF($C796&lt;MAX($D$4,INDEX($C$23:$C$154,2+MATCH(0,$M$23:$M$154,1))),M106,IF($C796=MAX($D$4,INDEX($C$23:$C$154,2+MATCH(0,$M$23:$M$154,1))),M$7,MAX(AVERAGEIFS(M793:M795,M793:M795,"&gt;0")/(EXP(M$6*($D796-COUNTIFS(M$713:M796,0))/12)),M$8))))</f>
        <v>17.687115995561683</v>
      </c>
      <c r="N796" s="181">
        <f ca="1">(1-$D$5)*IF($C796&lt;MAX($D$4,INDEX($C$23:$C$154,2+MATCH(0,$N$23:$N$154,1))),N106,MAX(M796/M$10,N$8))+($D$5*IF($C796&lt;MAX($D$4,INDEX($C$23:$C$154,2+MATCH(0,$N$23:$N$154,1))),N106,IF($C796=MAX($D$4,INDEX($C$23:$C$154,2+MATCH(0,$N$23:$N$154,1))),N$7,MAX(AVERAGEIFS(N793:N795,N793:N795,"&gt;0")/(EXP(M$6*($D796-COUNTIFS(N$713:N796,0))/12)),N$8))))</f>
        <v>8.8435579977808416</v>
      </c>
      <c r="O796" s="181">
        <f ca="1">(1-$D$5)*IF($C796&lt;MAX($D$4,INDEX($C$23:$C$154,2+MATCH(0,$O$23:$O$154,1))),O106,MAX(AVERAGEIFS(O793:O795,O793:O795,"&gt;0")/(EXP(O$6*(($D796-COUNTIFS(O$713:O796,0))/12))),O$8))+($D$5*IF($C796&lt;MAX($D$4,INDEX($C$23:$C$154,2+MATCH(0,$O$23:$O$154,1))),O106,IF($C796=MAX($D$4,INDEX($C$23:$C$154,2+MATCH(0,$O$23:$O$154,1))),O$7,MAX(AVERAGEIFS(O793:O795,O793:O795,"&gt;0")/(EXP(O$6*($D796-COUNTIFS(O$713:O796,0))/12)),O$8))))</f>
        <v>24.175399033432036</v>
      </c>
      <c r="P796" s="181">
        <f ca="1">(1-$D$5)*IF($C796&lt;MAX($D$4,INDEX($C$23:$C$154,2+MATCH(0,$P$23:$P$154,1))),P106,MAX(O796/O$10,P$8))+($D$5*IF($C796&lt;MAX($D$4,INDEX($C$23:$C$154,2+MATCH(0,$P$23:$P$154,1))),P106,IF($C796=MAX($D$4,INDEX($C$23:$C$154,2+MATCH(0,$P$23:$P$154,1))),P$7,MAX(AVERAGEIFS(P793:P795,P793:P795,"&gt;0")/(EXP(O$6*($D796-COUNTIFS(P$713:P796,0))/12)),P$8))))</f>
        <v>12.087699516716018</v>
      </c>
      <c r="Q796" s="132">
        <f ca="1">(1-$D$5)*IF($C796&lt;$D$4,Q106,MAX(AVERAGEIFS(Q793:Q795,Q793:Q795,"&gt;0")/(EXP(Q$6*(($D796-COUNTIFS(Q$713:Q796,0))/12))),Q$8))+($D$5*IF($C796&lt;$D$4,Q106,IF($C796=$D$4,Q$7,MAX(AVERAGEIFS(Q793:Q795,Q793:Q795,"&gt;0")/(EXP(Q$6*($D796-COUNTIFS(Q$713:Q796,0))/12)),Q$8))))</f>
        <v>1.0228427950153365</v>
      </c>
      <c r="R796" s="132">
        <f ca="1">(1-$D$5)*IF($C796&lt;$D$4,R106,MAX(Q796/Q$10,R$8))+($D$5*IF($C796&lt;$D$4,R106,IF($C796=$D$4,R$7,MAX(AVERAGEIFS(R793:R795,R793:R795,"&gt;0")/(EXP(Q$6*($D796-COUNTIFS(R$713:R796,0))/12)),R$8))))</f>
        <v>1.0228427950153365</v>
      </c>
      <c r="S796" s="132">
        <f ca="1">(1-$D$5)*IF($C796&lt;$D$4,S106,MAX(AVERAGEIFS(S793:S795,S793:S795,"&gt;0")/(EXP(S$6*(($D796-COUNTIFS(S$713:S796,0))/12))),S$8))+($D$5*IF($C796&lt;$D$4,S106,IF($C796=$D$4,S$7,MAX(AVERAGEIFS(S793:S795,S793:S795,"&gt;0")/(EXP(S$6*($D796-COUNTIFS(S$713:S796,0))/12)),S$8))))</f>
        <v>1</v>
      </c>
      <c r="T796" s="132">
        <f ca="1">(1-$D$5)*IF($C796&lt;$D$4,T106,MAX(S796/S$10,T$8))+($D$5*IF($C796&lt;$D$4,T106,IF($C796=$D$4,T$7,MAX(AVERAGEIFS(T793:T795,T793:T795,"&gt;0")/(EXP(S$6*($D796-COUNTIFS(T$713:T796,0))/12)),T$8))))</f>
        <v>0.76923076923076916</v>
      </c>
      <c r="U796" s="181">
        <f ca="1">(1-$D$5)*IF($C796&lt;MAX($D$4,INDEX($C$23:$C$154,2+MATCH(0,$U$23:$U$154,1))),U106,MAX(AVERAGEIFS(U793:U795,U793:U795,"&gt;0")/(EXP(U$6*(($D796-COUNTIFS(U$713:U796,0))/12))),U$8))+($D$5*IF($C796&lt;MAX($D$4,INDEX($C$23:$C$154,2+MATCH(0,$U$23:$U$154,1))),U106,IF($C796=MAX($D$4,INDEX($C$23:$C$154,2+MATCH(0,$U$23:$U$154,1))),U$7,MAX(AVERAGEIFS(U793:U795,U793:U795,"&gt;0")/(EXP(U$6*($D796-COUNTIFS(U$713:U796,0))/12)),U$8))))</f>
        <v>9.3584069975850603</v>
      </c>
      <c r="V796" s="181">
        <f ca="1">(1-$D$5)*IF($C796&lt;MAX($D$4,INDEX($C$23:$C$154,2+MATCH(0,$V$23:$V$154,1))),V106,MAX(U796/U$10,V$8))+($D$5*IF($C796&lt;MAX($D$4,INDEX($C$23:$C$154,2+MATCH(0,$V$23:$V$154,1))),V106,IF($C796=MAX($D$4,INDEX($C$23:$C$154,2+MATCH(0,$V$23:$V$154,1))),V$7,MAX(AVERAGEIFS(V793:V795,V793:V795,"&gt;0")/(EXP(U$6*($D796-COUNTIFS(V$713:V796,0))/12)),V$8))))</f>
        <v>4.6792034987925302</v>
      </c>
      <c r="W796" s="132">
        <f ca="1">(1-$D$5)*IF($C796&lt;$D$4,W106,MAX(AVERAGEIFS(W793:W795,W793:W795,"&gt;0")/(EXP(W$6*(($D796-COUNTIFS(W$713:W796,0))/12))),W$8))+($D$5*IF($C796&lt;$D$4,W106,IF($C796=$D$4,W$7,MAX(AVERAGEIFS(W793:W795,W793:W795,"&gt;0")/(EXP(W$6*($D796-COUNTIFS(W$713:W796,0))/12)),W$8))))</f>
        <v>0.75</v>
      </c>
      <c r="X796" s="132">
        <f ca="1">(1-$D$5)*IF($C796&lt;$D$4,X106,MAX(W796/W$10,X$8))+($D$5*IF($C796&lt;$D$4,X106,IF($C796=$D$4,X$7,MAX(AVERAGEIFS(X793:X795,X793:X795,"&gt;0")/(EXP(W$6*($D796-COUNTIFS(X$713:X796,0))/12)),X$8))))</f>
        <v>0.57692307692307687</v>
      </c>
      <c r="Y796" s="132"/>
      <c r="Z796" s="132"/>
    </row>
    <row r="797" spans="2:26" outlineLevel="1">
      <c r="B797" s="159"/>
      <c r="C797" s="160">
        <f t="shared" si="33"/>
        <v>46753</v>
      </c>
      <c r="D797" s="128">
        <f t="shared" si="34"/>
        <v>85</v>
      </c>
      <c r="G797" s="132">
        <f ca="1">(1-$D$5)*IF($C797&lt;$D$4,G107,MAX(AVERAGEIFS(G794:G796,G794:G796,"&gt;0")/(EXP(G$6*(($D797-COUNTIFS(G$713:G797,0))/12))),G$8))+($D$5*IF($C797&lt;$D$4,G107,IF($C797=$D$4,G$7,MAX(AVERAGEIFS(G794:G796,G794:G796,"&gt;0")/(EXP(G$6*($D797-COUNTIFS(G$713:G797,0))/12)),G$8))))</f>
        <v>1.25</v>
      </c>
      <c r="H797" s="132">
        <f ca="1">(1-$D$5)*IF($C797&lt;$D$4,H107,MAX(G797/G$10,H$8))+($D$5*IF($C797&lt;$D$4,H107,IF($C797=$D$4,H$7,MAX(AVERAGEIFS(H794:H796,H794:H796,"&gt;0")/(EXP(G$6*($D797-COUNTIFS(H$713:H797,0))/12)),H$8))))</f>
        <v>0.96153846153846145</v>
      </c>
      <c r="I797" s="132">
        <f ca="1">(1-$D$5)*IF($C797&lt;$D$4,I107,MAX(AVERAGEIFS(I794:I796,I794:I796,"&gt;0")/(EXP(I$6*(($D797-COUNTIFS(I$713:I797,0))/12))),I$8))+($D$5*IF($C797&lt;$D$4,I107,IF($C797=$D$4,I$7,MAX(AVERAGEIFS(I794:I796,I794:I796,"&gt;0")/(EXP(I$6*($D797-COUNTIFS(I$713:I797,0))/12)),I$8))))</f>
        <v>2.5475075033753867</v>
      </c>
      <c r="J797" s="132">
        <f ca="1">(1-$D$5)*IF($C797&lt;$D$4,J107,MAX(I797/I$10,J$8))+($D$5*IF($C797&lt;$D$4,J107,IF($C797=$D$4,J$7,MAX(AVERAGEIFS(J794:J796,J794:J796,"&gt;0")/(EXP(I$6*($D797-COUNTIFS(J$713:J797,0))/12)),J$8))))</f>
        <v>1.9596211564426051</v>
      </c>
      <c r="K797" s="132">
        <f ca="1">(1-$D$5)*IF($C797&lt;$D$4,K107,MAX(AVERAGEIFS(K794:K796,K794:K796,"&gt;0")/(EXP(K$6*(($D797-COUNTIFS(K$713:K797,0))/12))),K$8))+($D$5*IF($C797&lt;$D$4,K107,IF($C797=$D$4,K$7,MAX(AVERAGEIFS(K794:K796,K794:K796,"&gt;0")/(EXP(K$6*($D797-COUNTIFS(K$713:K797,0))/12)),K$8))))</f>
        <v>5.6289168669334133</v>
      </c>
      <c r="L797" s="132">
        <f ca="1">(1-$D$5)*IF($C797&lt;$D$4,L107,MAX(K797/K$10,L$8))+($D$5*IF($C797&lt;$D$4,L107,IF($C797=$D$4,L$7,MAX(AVERAGEIFS(L794:L796,L794:L796,"&gt;0")/(EXP(K$6*($D797-COUNTIFS(L$713:L797,0))/12)),L$8))))</f>
        <v>2.8144584334667067</v>
      </c>
      <c r="M797" s="181">
        <f ca="1">(1-$D$5)*IF($C797&lt;MAX($D$4,INDEX($C$23:$C$154,2+MATCH(0,$M$23:$M$154,1))),M107,MAX(AVERAGEIFS(M794:M796,M794:M796,"&gt;0")/(EXP(M$6*(($D797-COUNTIFS(M$713:M797,0))/12))),M$8))+($D$5*IF($C797&lt;MAX($D$4,INDEX($C$23:$C$154,2+MATCH(0,$M$23:$M$154,1))),M107,IF($C797=MAX($D$4,INDEX($C$23:$C$154,2+MATCH(0,$M$23:$M$154,1))),M$7,MAX(AVERAGEIFS(M794:M796,M794:M796,"&gt;0")/(EXP(M$6*($D797-COUNTIFS(M$713:M797,0))/12)),M$8))))</f>
        <v>17.499281075272751</v>
      </c>
      <c r="N797" s="181">
        <f ca="1">(1-$D$5)*IF($C797&lt;MAX($D$4,INDEX($C$23:$C$154,2+MATCH(0,$N$23:$N$154,1))),N107,MAX(M797/M$10,N$8))+($D$5*IF($C797&lt;MAX($D$4,INDEX($C$23:$C$154,2+MATCH(0,$N$23:$N$154,1))),N107,IF($C797=MAX($D$4,INDEX($C$23:$C$154,2+MATCH(0,$N$23:$N$154,1))),N$7,MAX(AVERAGEIFS(N794:N796,N794:N796,"&gt;0")/(EXP(M$6*($D797-COUNTIFS(N$713:N797,0))/12)),N$8))))</f>
        <v>8.7496405376363757</v>
      </c>
      <c r="O797" s="181">
        <f ca="1">(1-$D$5)*IF($C797&lt;MAX($D$4,INDEX($C$23:$C$154,2+MATCH(0,$O$23:$O$154,1))),O107,MAX(AVERAGEIFS(O794:O796,O794:O796,"&gt;0")/(EXP(O$6*(($D797-COUNTIFS(O$713:O797,0))/12))),O$8))+($D$5*IF($C797&lt;MAX($D$4,INDEX($C$23:$C$154,2+MATCH(0,$O$23:$O$154,1))),O107,IF($C797=MAX($D$4,INDEX($C$23:$C$154,2+MATCH(0,$O$23:$O$154,1))),O$7,MAX(AVERAGEIFS(O794:O796,O794:O796,"&gt;0")/(EXP(O$6*($D797-COUNTIFS(O$713:O797,0))/12)),O$8))))</f>
        <v>23.956516861275006</v>
      </c>
      <c r="P797" s="181">
        <f ca="1">(1-$D$5)*IF($C797&lt;MAX($D$4,INDEX($C$23:$C$154,2+MATCH(0,$P$23:$P$154,1))),P107,MAX(O797/O$10,P$8))+($D$5*IF($C797&lt;MAX($D$4,INDEX($C$23:$C$154,2+MATCH(0,$P$23:$P$154,1))),P107,IF($C797=MAX($D$4,INDEX($C$23:$C$154,2+MATCH(0,$P$23:$P$154,1))),P$7,MAX(AVERAGEIFS(P794:P796,P794:P796,"&gt;0")/(EXP(O$6*($D797-COUNTIFS(P$713:P797,0))/12)),P$8))))</f>
        <v>11.978258430637503</v>
      </c>
      <c r="Q797" s="132">
        <f ca="1">(1-$D$5)*IF($C797&lt;$D$4,Q107,MAX(AVERAGEIFS(Q794:Q796,Q794:Q796,"&gt;0")/(EXP(Q$6*(($D797-COUNTIFS(Q$713:Q797,0))/12))),Q$8))+($D$5*IF($C797&lt;$D$4,Q107,IF($C797=$D$4,Q$7,MAX(AVERAGEIFS(Q794:Q796,Q794:Q796,"&gt;0")/(EXP(Q$6*($D797-COUNTIFS(Q$713:Q797,0))/12)),Q$8))))</f>
        <v>1</v>
      </c>
      <c r="R797" s="132">
        <f ca="1">(1-$D$5)*IF($C797&lt;$D$4,R107,MAX(Q797/Q$10,R$8))+($D$5*IF($C797&lt;$D$4,R107,IF($C797=$D$4,R$7,MAX(AVERAGEIFS(R794:R796,R794:R796,"&gt;0")/(EXP(Q$6*($D797-COUNTIFS(R$713:R797,0))/12)),R$8))))</f>
        <v>1</v>
      </c>
      <c r="S797" s="132">
        <f ca="1">(1-$D$5)*IF($C797&lt;$D$4,S107,MAX(AVERAGEIFS(S794:S796,S794:S796,"&gt;0")/(EXP(S$6*(($D797-COUNTIFS(S$713:S797,0))/12))),S$8))+($D$5*IF($C797&lt;$D$4,S107,IF($C797=$D$4,S$7,MAX(AVERAGEIFS(S794:S796,S794:S796,"&gt;0")/(EXP(S$6*($D797-COUNTIFS(S$713:S797,0))/12)),S$8))))</f>
        <v>1</v>
      </c>
      <c r="T797" s="132">
        <f ca="1">(1-$D$5)*IF($C797&lt;$D$4,T107,MAX(S797/S$10,T$8))+($D$5*IF($C797&lt;$D$4,T107,IF($C797=$D$4,T$7,MAX(AVERAGEIFS(T794:T796,T794:T796,"&gt;0")/(EXP(S$6*($D797-COUNTIFS(T$713:T797,0))/12)),T$8))))</f>
        <v>0.76923076923076916</v>
      </c>
      <c r="U797" s="181">
        <f ca="1">(1-$D$5)*IF($C797&lt;MAX($D$4,INDEX($C$23:$C$154,2+MATCH(0,$U$23:$U$154,1))),U107,MAX(AVERAGEIFS(U794:U796,U794:U796,"&gt;0")/(EXP(U$6*(($D797-COUNTIFS(U$713:U797,0))/12))),U$8))+($D$5*IF($C797&lt;MAX($D$4,INDEX($C$23:$C$154,2+MATCH(0,$U$23:$U$154,1))),U107,IF($C797=MAX($D$4,INDEX($C$23:$C$154,2+MATCH(0,$U$23:$U$154,1))),U$7,MAX(AVERAGEIFS(U794:U796,U794:U796,"&gt;0")/(EXP(U$6*($D797-COUNTIFS(U$713:U797,0))/12)),U$8))))</f>
        <v>8.8750266777869484</v>
      </c>
      <c r="V797" s="181">
        <f ca="1">(1-$D$5)*IF($C797&lt;MAX($D$4,INDEX($C$23:$C$154,2+MATCH(0,$V$23:$V$154,1))),V107,MAX(U797/U$10,V$8))+($D$5*IF($C797&lt;MAX($D$4,INDEX($C$23:$C$154,2+MATCH(0,$V$23:$V$154,1))),V107,IF($C797=MAX($D$4,INDEX($C$23:$C$154,2+MATCH(0,$V$23:$V$154,1))),V$7,MAX(AVERAGEIFS(V794:V796,V794:V796,"&gt;0")/(EXP(U$6*($D797-COUNTIFS(V$713:V797,0))/12)),V$8))))</f>
        <v>4.4375133388934742</v>
      </c>
      <c r="W797" s="132">
        <f ca="1">(1-$D$5)*IF($C797&lt;$D$4,W107,MAX(AVERAGEIFS(W794:W796,W794:W796,"&gt;0")/(EXP(W$6*(($D797-COUNTIFS(W$713:W797,0))/12))),W$8))+($D$5*IF($C797&lt;$D$4,W107,IF($C797=$D$4,W$7,MAX(AVERAGEIFS(W794:W796,W794:W796,"&gt;0")/(EXP(W$6*($D797-COUNTIFS(W$713:W797,0))/12)),W$8))))</f>
        <v>0.75</v>
      </c>
      <c r="X797" s="132">
        <f ca="1">(1-$D$5)*IF($C797&lt;$D$4,X107,MAX(W797/W$10,X$8))+($D$5*IF($C797&lt;$D$4,X107,IF($C797=$D$4,X$7,MAX(AVERAGEIFS(X794:X796,X794:X796,"&gt;0")/(EXP(W$6*($D797-COUNTIFS(X$713:X797,0))/12)),X$8))))</f>
        <v>0.57692307692307687</v>
      </c>
      <c r="Y797" s="132"/>
      <c r="Z797" s="132"/>
    </row>
    <row r="798" spans="2:26" outlineLevel="1">
      <c r="B798" s="159"/>
      <c r="C798" s="160">
        <f t="shared" si="33"/>
        <v>46784</v>
      </c>
      <c r="D798" s="128">
        <f t="shared" si="34"/>
        <v>86</v>
      </c>
      <c r="G798" s="132">
        <f ca="1">(1-$D$5)*IF($C798&lt;$D$4,G108,MAX(AVERAGEIFS(G795:G797,G795:G797,"&gt;0")/(EXP(G$6*(($D798-COUNTIFS(G$713:G798,0))/12))),G$8))+($D$5*IF($C798&lt;$D$4,G108,IF($C798=$D$4,G$7,MAX(AVERAGEIFS(G795:G797,G795:G797,"&gt;0")/(EXP(G$6*($D798-COUNTIFS(G$713:G798,0))/12)),G$8))))</f>
        <v>1.25</v>
      </c>
      <c r="H798" s="132">
        <f ca="1">(1-$D$5)*IF($C798&lt;$D$4,H108,MAX(G798/G$10,H$8))+($D$5*IF($C798&lt;$D$4,H108,IF($C798=$D$4,H$7,MAX(AVERAGEIFS(H795:H797,H795:H797,"&gt;0")/(EXP(G$6*($D798-COUNTIFS(H$713:H798,0))/12)),H$8))))</f>
        <v>0.96153846153846145</v>
      </c>
      <c r="I798" s="132">
        <f ca="1">(1-$D$5)*IF($C798&lt;$D$4,I108,MAX(AVERAGEIFS(I795:I797,I795:I797,"&gt;0")/(EXP(I$6*(($D798-COUNTIFS(I$713:I798,0))/12))),I$8))+($D$5*IF($C798&lt;$D$4,I108,IF($C798=$D$4,I$7,MAX(AVERAGEIFS(I795:I797,I795:I797,"&gt;0")/(EXP(I$6*($D798-COUNTIFS(I$713:I798,0))/12)),I$8))))</f>
        <v>2.4821224108033153</v>
      </c>
      <c r="J798" s="132">
        <f ca="1">(1-$D$5)*IF($C798&lt;$D$4,J108,MAX(I798/I$10,J$8))+($D$5*IF($C798&lt;$D$4,J108,IF($C798=$D$4,J$7,MAX(AVERAGEIFS(J795:J797,J795:J797,"&gt;0")/(EXP(I$6*($D798-COUNTIFS(J$713:J798,0))/12)),J$8))))</f>
        <v>1.9093249313871656</v>
      </c>
      <c r="K798" s="132">
        <f ca="1">(1-$D$5)*IF($C798&lt;$D$4,K108,MAX(AVERAGEIFS(K795:K797,K795:K797,"&gt;0")/(EXP(K$6*(($D798-COUNTIFS(K$713:K798,0))/12))),K$8))+($D$5*IF($C798&lt;$D$4,K108,IF($C798=$D$4,K$7,MAX(AVERAGEIFS(K795:K797,K795:K797,"&gt;0")/(EXP(K$6*($D798-COUNTIFS(K$713:K798,0))/12)),K$8))))</f>
        <v>5.3652913533676259</v>
      </c>
      <c r="L798" s="132">
        <f ca="1">(1-$D$5)*IF($C798&lt;$D$4,L108,MAX(K798/K$10,L$8))+($D$5*IF($C798&lt;$D$4,L108,IF($C798=$D$4,L$7,MAX(AVERAGEIFS(L795:L797,L795:L797,"&gt;0")/(EXP(K$6*($D798-COUNTIFS(L$713:L798,0))/12)),L$8))))</f>
        <v>2.6826456766838129</v>
      </c>
      <c r="M798" s="181">
        <f ca="1">(1-$D$5)*IF($C798&lt;MAX($D$4,INDEX($C$23:$C$154,2+MATCH(0,$M$23:$M$154,1))),M108,MAX(AVERAGEIFS(M795:M797,M795:M797,"&gt;0")/(EXP(M$6*(($D798-COUNTIFS(M$713:M798,0))/12))),M$8))+($D$5*IF($C798&lt;MAX($D$4,INDEX($C$23:$C$154,2+MATCH(0,$M$23:$M$154,1))),M108,IF($C798=MAX($D$4,INDEX($C$23:$C$154,2+MATCH(0,$M$23:$M$154,1))),M$7,MAX(AVERAGEIFS(M795:M797,M795:M797,"&gt;0")/(EXP(M$6*($D798-COUNTIFS(M$713:M798,0))/12)),M$8))))</f>
        <v>17.306254768950765</v>
      </c>
      <c r="N798" s="181">
        <f ca="1">(1-$D$5)*IF($C798&lt;MAX($D$4,INDEX($C$23:$C$154,2+MATCH(0,$N$23:$N$154,1))),N108,MAX(M798/M$10,N$8))+($D$5*IF($C798&lt;MAX($D$4,INDEX($C$23:$C$154,2+MATCH(0,$N$23:$N$154,1))),N108,IF($C798=MAX($D$4,INDEX($C$23:$C$154,2+MATCH(0,$N$23:$N$154,1))),N$7,MAX(AVERAGEIFS(N795:N797,N795:N797,"&gt;0")/(EXP(M$6*($D798-COUNTIFS(N$713:N798,0))/12)),N$8))))</f>
        <v>8.6531273844753827</v>
      </c>
      <c r="O798" s="181">
        <f ca="1">(1-$D$5)*IF($C798&lt;MAX($D$4,INDEX($C$23:$C$154,2+MATCH(0,$O$23:$O$154,1))),O108,MAX(AVERAGEIFS(O795:O797,O795:O797,"&gt;0")/(EXP(O$6*(($D798-COUNTIFS(O$713:O798,0))/12))),O$8))+($D$5*IF($C798&lt;MAX($D$4,INDEX($C$23:$C$154,2+MATCH(0,$O$23:$O$154,1))),O108,IF($C798=MAX($D$4,INDEX($C$23:$C$154,2+MATCH(0,$O$23:$O$154,1))),O$7,MAX(AVERAGEIFS(O795:O797,O795:O797,"&gt;0")/(EXP(O$6*($D798-COUNTIFS(O$713:O798,0))/12)),O$8))))</f>
        <v>23.717142021219097</v>
      </c>
      <c r="P798" s="181">
        <f ca="1">(1-$D$5)*IF($C798&lt;MAX($D$4,INDEX($C$23:$C$154,2+MATCH(0,$P$23:$P$154,1))),P108,MAX(O798/O$10,P$8))+($D$5*IF($C798&lt;MAX($D$4,INDEX($C$23:$C$154,2+MATCH(0,$P$23:$P$154,1))),P108,IF($C798=MAX($D$4,INDEX($C$23:$C$154,2+MATCH(0,$P$23:$P$154,1))),P$7,MAX(AVERAGEIFS(P795:P797,P795:P797,"&gt;0")/(EXP(O$6*($D798-COUNTIFS(P$713:P798,0))/12)),P$8))))</f>
        <v>11.858571010609548</v>
      </c>
      <c r="Q798" s="132">
        <f ca="1">(1-$D$5)*IF($C798&lt;$D$4,Q108,MAX(AVERAGEIFS(Q795:Q797,Q795:Q797,"&gt;0")/(EXP(Q$6*(($D798-COUNTIFS(Q$713:Q798,0))/12))),Q$8))+($D$5*IF($C798&lt;$D$4,Q108,IF($C798=$D$4,Q$7,MAX(AVERAGEIFS(Q795:Q797,Q795:Q797,"&gt;0")/(EXP(Q$6*($D798-COUNTIFS(Q$713:Q798,0))/12)),Q$8))))</f>
        <v>1</v>
      </c>
      <c r="R798" s="132">
        <f ca="1">(1-$D$5)*IF($C798&lt;$D$4,R108,MAX(Q798/Q$10,R$8))+($D$5*IF($C798&lt;$D$4,R108,IF($C798=$D$4,R$7,MAX(AVERAGEIFS(R795:R797,R795:R797,"&gt;0")/(EXP(Q$6*($D798-COUNTIFS(R$713:R798,0))/12)),R$8))))</f>
        <v>1</v>
      </c>
      <c r="S798" s="132">
        <f ca="1">(1-$D$5)*IF($C798&lt;$D$4,S108,MAX(AVERAGEIFS(S795:S797,S795:S797,"&gt;0")/(EXP(S$6*(($D798-COUNTIFS(S$713:S798,0))/12))),S$8))+($D$5*IF($C798&lt;$D$4,S108,IF($C798=$D$4,S$7,MAX(AVERAGEIFS(S795:S797,S795:S797,"&gt;0")/(EXP(S$6*($D798-COUNTIFS(S$713:S798,0))/12)),S$8))))</f>
        <v>1</v>
      </c>
      <c r="T798" s="132">
        <f ca="1">(1-$D$5)*IF($C798&lt;$D$4,T108,MAX(S798/S$10,T$8))+($D$5*IF($C798&lt;$D$4,T108,IF($C798=$D$4,T$7,MAX(AVERAGEIFS(T795:T797,T795:T797,"&gt;0")/(EXP(S$6*($D798-COUNTIFS(T$713:T798,0))/12)),T$8))))</f>
        <v>0.76923076923076916</v>
      </c>
      <c r="U798" s="181">
        <f ca="1">(1-$D$5)*IF($C798&lt;MAX($D$4,INDEX($C$23:$C$154,2+MATCH(0,$U$23:$U$154,1))),U108,MAX(AVERAGEIFS(U795:U797,U795:U797,"&gt;0")/(EXP(U$6*(($D798-COUNTIFS(U$713:U798,0))/12))),U$8))+($D$5*IF($C798&lt;MAX($D$4,INDEX($C$23:$C$154,2+MATCH(0,$U$23:$U$154,1))),U108,IF($C798=MAX($D$4,INDEX($C$23:$C$154,2+MATCH(0,$U$23:$U$154,1))),U$7,MAX(AVERAGEIFS(U795:U797,U795:U797,"&gt;0")/(EXP(U$6*($D798-COUNTIFS(U$713:U798,0))/12)),U$8))))</f>
        <v>8.3993976841590072</v>
      </c>
      <c r="V798" s="181">
        <f ca="1">(1-$D$5)*IF($C798&lt;MAX($D$4,INDEX($C$23:$C$154,2+MATCH(0,$V$23:$V$154,1))),V108,MAX(U798/U$10,V$8))+($D$5*IF($C798&lt;MAX($D$4,INDEX($C$23:$C$154,2+MATCH(0,$V$23:$V$154,1))),V108,IF($C798=MAX($D$4,INDEX($C$23:$C$154,2+MATCH(0,$V$23:$V$154,1))),V$7,MAX(AVERAGEIFS(V795:V797,V795:V797,"&gt;0")/(EXP(U$6*($D798-COUNTIFS(V$713:V798,0))/12)),V$8))))</f>
        <v>4.1996988420795036</v>
      </c>
      <c r="W798" s="132">
        <f ca="1">(1-$D$5)*IF($C798&lt;$D$4,W108,MAX(AVERAGEIFS(W795:W797,W795:W797,"&gt;0")/(EXP(W$6*(($D798-COUNTIFS(W$713:W798,0))/12))),W$8))+($D$5*IF($C798&lt;$D$4,W108,IF($C798=$D$4,W$7,MAX(AVERAGEIFS(W795:W797,W795:W797,"&gt;0")/(EXP(W$6*($D798-COUNTIFS(W$713:W798,0))/12)),W$8))))</f>
        <v>0.75</v>
      </c>
      <c r="X798" s="132">
        <f ca="1">(1-$D$5)*IF($C798&lt;$D$4,X108,MAX(W798/W$10,X$8))+($D$5*IF($C798&lt;$D$4,X108,IF($C798=$D$4,X$7,MAX(AVERAGEIFS(X795:X797,X795:X797,"&gt;0")/(EXP(W$6*($D798-COUNTIFS(X$713:X798,0))/12)),X$8))))</f>
        <v>0.57692307692307687</v>
      </c>
      <c r="Y798" s="132"/>
      <c r="Z798" s="132"/>
    </row>
    <row r="799" spans="2:26" outlineLevel="1">
      <c r="B799" s="159"/>
      <c r="C799" s="160">
        <f t="shared" si="33"/>
        <v>46813</v>
      </c>
      <c r="D799" s="128">
        <f t="shared" si="34"/>
        <v>87</v>
      </c>
      <c r="G799" s="132">
        <f ca="1">(1-$D$5)*IF($C799&lt;$D$4,G109,MAX(AVERAGEIFS(G796:G798,G796:G798,"&gt;0")/(EXP(G$6*(($D799-COUNTIFS(G$713:G799,0))/12))),G$8))+($D$5*IF($C799&lt;$D$4,G109,IF($C799=$D$4,G$7,MAX(AVERAGEIFS(G796:G798,G796:G798,"&gt;0")/(EXP(G$6*($D799-COUNTIFS(G$713:G799,0))/12)),G$8))))</f>
        <v>1.25</v>
      </c>
      <c r="H799" s="132">
        <f ca="1">(1-$D$5)*IF($C799&lt;$D$4,H109,MAX(G799/G$10,H$8))+($D$5*IF($C799&lt;$D$4,H109,IF($C799=$D$4,H$7,MAX(AVERAGEIFS(H796:H798,H796:H798,"&gt;0")/(EXP(G$6*($D799-COUNTIFS(H$713:H799,0))/12)),H$8))))</f>
        <v>0.96153846153846145</v>
      </c>
      <c r="I799" s="132">
        <f ca="1">(1-$D$5)*IF($C799&lt;$D$4,I109,MAX(AVERAGEIFS(I796:I798,I796:I798,"&gt;0")/(EXP(I$6*(($D799-COUNTIFS(I$713:I799,0))/12))),I$8))+($D$5*IF($C799&lt;$D$4,I109,IF($C799=$D$4,I$7,MAX(AVERAGEIFS(I796:I798,I796:I798,"&gt;0")/(EXP(I$6*($D799-COUNTIFS(I$713:I799,0))/12)),I$8))))</f>
        <v>2.41741666464076</v>
      </c>
      <c r="J799" s="132">
        <f ca="1">(1-$D$5)*IF($C799&lt;$D$4,J109,MAX(I799/I$10,J$8))+($D$5*IF($C799&lt;$D$4,J109,IF($C799=$D$4,J$7,MAX(AVERAGEIFS(J796:J798,J796:J798,"&gt;0")/(EXP(I$6*($D799-COUNTIFS(J$713:J799,0))/12)),J$8))))</f>
        <v>1.8595512804928922</v>
      </c>
      <c r="K799" s="132">
        <f ca="1">(1-$D$5)*IF($C799&lt;$D$4,K109,MAX(AVERAGEIFS(K796:K798,K796:K798,"&gt;0")/(EXP(K$6*(($D799-COUNTIFS(K$713:K799,0))/12))),K$8))+($D$5*IF($C799&lt;$D$4,K109,IF($C799=$D$4,K$7,MAX(AVERAGEIFS(K796:K798,K796:K798,"&gt;0")/(EXP(K$6*($D799-COUNTIFS(K$713:K799,0))/12)),K$8))))</f>
        <v>5.1077235884492831</v>
      </c>
      <c r="L799" s="132">
        <f ca="1">(1-$D$5)*IF($C799&lt;$D$4,L109,MAX(K799/K$10,L$8))+($D$5*IF($C799&lt;$D$4,L109,IF($C799=$D$4,L$7,MAX(AVERAGEIFS(L796:L798,L796:L798,"&gt;0")/(EXP(K$6*($D799-COUNTIFS(L$713:L799,0))/12)),L$8))))</f>
        <v>2.5538617942246415</v>
      </c>
      <c r="M799" s="181">
        <f ca="1">(1-$D$5)*IF($C799&lt;MAX($D$4,INDEX($C$23:$C$154,2+MATCH(0,$M$23:$M$154,1))),M109,MAX(AVERAGEIFS(M796:M798,M796:M798,"&gt;0")/(EXP(M$6*(($D799-COUNTIFS(M$713:M799,0))/12))),M$8))+($D$5*IF($C799&lt;MAX($D$4,INDEX($C$23:$C$154,2+MATCH(0,$M$23:$M$154,1))),M109,IF($C799=MAX($D$4,INDEX($C$23:$C$154,2+MATCH(0,$M$23:$M$154,1))),M$7,MAX(AVERAGEIFS(M796:M798,M796:M798,"&gt;0")/(EXP(M$6*($D799-COUNTIFS(M$713:M799,0))/12)),M$8))))</f>
        <v>17.108251759969679</v>
      </c>
      <c r="N799" s="181">
        <f ca="1">(1-$D$5)*IF($C799&lt;MAX($D$4,INDEX($C$23:$C$154,2+MATCH(0,$N$23:$N$154,1))),N109,MAX(M799/M$10,N$8))+($D$5*IF($C799&lt;MAX($D$4,INDEX($C$23:$C$154,2+MATCH(0,$N$23:$N$154,1))),N109,IF($C799=MAX($D$4,INDEX($C$23:$C$154,2+MATCH(0,$N$23:$N$154,1))),N$7,MAX(AVERAGEIFS(N796:N798,N796:N798,"&gt;0")/(EXP(M$6*($D799-COUNTIFS(N$713:N799,0))/12)),N$8))))</f>
        <v>8.5541258799848396</v>
      </c>
      <c r="O799" s="181">
        <f ca="1">(1-$D$5)*IF($C799&lt;MAX($D$4,INDEX($C$23:$C$154,2+MATCH(0,$O$23:$O$154,1))),O109,MAX(AVERAGEIFS(O796:O798,O796:O798,"&gt;0")/(EXP(O$6*(($D799-COUNTIFS(O$713:O799,0))/12))),O$8))+($D$5*IF($C799&lt;MAX($D$4,INDEX($C$23:$C$154,2+MATCH(0,$O$23:$O$154,1))),O109,IF($C799=MAX($D$4,INDEX($C$23:$C$154,2+MATCH(0,$O$23:$O$154,1))),O$7,MAX(AVERAGEIFS(O796:O798,O796:O798,"&gt;0")/(EXP(O$6*($D799-COUNTIFS(O$713:O799,0))/12)),O$8))))</f>
        <v>23.455895689431451</v>
      </c>
      <c r="P799" s="181">
        <f ca="1">(1-$D$5)*IF($C799&lt;MAX($D$4,INDEX($C$23:$C$154,2+MATCH(0,$P$23:$P$154,1))),P109,MAX(O799/O$10,P$8))+($D$5*IF($C799&lt;MAX($D$4,INDEX($C$23:$C$154,2+MATCH(0,$P$23:$P$154,1))),P109,IF($C799=MAX($D$4,INDEX($C$23:$C$154,2+MATCH(0,$P$23:$P$154,1))),P$7,MAX(AVERAGEIFS(P796:P798,P796:P798,"&gt;0")/(EXP(O$6*($D799-COUNTIFS(P$713:P799,0))/12)),P$8))))</f>
        <v>11.727947844715725</v>
      </c>
      <c r="Q799" s="132">
        <f ca="1">(1-$D$5)*IF($C799&lt;$D$4,Q109,MAX(AVERAGEIFS(Q796:Q798,Q796:Q798,"&gt;0")/(EXP(Q$6*(($D799-COUNTIFS(Q$713:Q799,0))/12))),Q$8))+($D$5*IF($C799&lt;$D$4,Q109,IF($C799=$D$4,Q$7,MAX(AVERAGEIFS(Q796:Q798,Q796:Q798,"&gt;0")/(EXP(Q$6*($D799-COUNTIFS(Q$713:Q799,0))/12)),Q$8))))</f>
        <v>1</v>
      </c>
      <c r="R799" s="132">
        <f ca="1">(1-$D$5)*IF($C799&lt;$D$4,R109,MAX(Q799/Q$10,R$8))+($D$5*IF($C799&lt;$D$4,R109,IF($C799=$D$4,R$7,MAX(AVERAGEIFS(R796:R798,R796:R798,"&gt;0")/(EXP(Q$6*($D799-COUNTIFS(R$713:R799,0))/12)),R$8))))</f>
        <v>1</v>
      </c>
      <c r="S799" s="132">
        <f ca="1">(1-$D$5)*IF($C799&lt;$D$4,S109,MAX(AVERAGEIFS(S796:S798,S796:S798,"&gt;0")/(EXP(S$6*(($D799-COUNTIFS(S$713:S799,0))/12))),S$8))+($D$5*IF($C799&lt;$D$4,S109,IF($C799=$D$4,S$7,MAX(AVERAGEIFS(S796:S798,S796:S798,"&gt;0")/(EXP(S$6*($D799-COUNTIFS(S$713:S799,0))/12)),S$8))))</f>
        <v>1</v>
      </c>
      <c r="T799" s="132">
        <f ca="1">(1-$D$5)*IF($C799&lt;$D$4,T109,MAX(S799/S$10,T$8))+($D$5*IF($C799&lt;$D$4,T109,IF($C799=$D$4,T$7,MAX(AVERAGEIFS(T796:T798,T796:T798,"&gt;0")/(EXP(S$6*($D799-COUNTIFS(T$713:T799,0))/12)),T$8))))</f>
        <v>0.76923076923076916</v>
      </c>
      <c r="U799" s="181">
        <f ca="1">(1-$D$5)*IF($C799&lt;MAX($D$4,INDEX($C$23:$C$154,2+MATCH(0,$U$23:$U$154,1))),U109,MAX(AVERAGEIFS(U796:U798,U796:U798,"&gt;0")/(EXP(U$6*(($D799-COUNTIFS(U$713:U799,0))/12))),U$8))+($D$5*IF($C799&lt;MAX($D$4,INDEX($C$23:$C$154,2+MATCH(0,$U$23:$U$154,1))),U109,IF($C799=MAX($D$4,INDEX($C$23:$C$154,2+MATCH(0,$U$23:$U$154,1))),U$7,MAX(AVERAGEIFS(U796:U798,U796:U798,"&gt;0")/(EXP(U$6*($D799-COUNTIFS(U$713:U799,0))/12)),U$8))))</f>
        <v>7.9330091496217996</v>
      </c>
      <c r="V799" s="181">
        <f ca="1">(1-$D$5)*IF($C799&lt;MAX($D$4,INDEX($C$23:$C$154,2+MATCH(0,$V$23:$V$154,1))),V109,MAX(U799/U$10,V$8))+($D$5*IF($C799&lt;MAX($D$4,INDEX($C$23:$C$154,2+MATCH(0,$V$23:$V$154,1))),V109,IF($C799=MAX($D$4,INDEX($C$23:$C$154,2+MATCH(0,$V$23:$V$154,1))),V$7,MAX(AVERAGEIFS(V796:V798,V796:V798,"&gt;0")/(EXP(U$6*($D799-COUNTIFS(V$713:V799,0))/12)),V$8))))</f>
        <v>3.9665045748108998</v>
      </c>
      <c r="W799" s="132">
        <f ca="1">(1-$D$5)*IF($C799&lt;$D$4,W109,MAX(AVERAGEIFS(W796:W798,W796:W798,"&gt;0")/(EXP(W$6*(($D799-COUNTIFS(W$713:W799,0))/12))),W$8))+($D$5*IF($C799&lt;$D$4,W109,IF($C799=$D$4,W$7,MAX(AVERAGEIFS(W796:W798,W796:W798,"&gt;0")/(EXP(W$6*($D799-COUNTIFS(W$713:W799,0))/12)),W$8))))</f>
        <v>0.75</v>
      </c>
      <c r="X799" s="132">
        <f ca="1">(1-$D$5)*IF($C799&lt;$D$4,X109,MAX(W799/W$10,X$8))+($D$5*IF($C799&lt;$D$4,X109,IF($C799=$D$4,X$7,MAX(AVERAGEIFS(X796:X798,X796:X798,"&gt;0")/(EXP(W$6*($D799-COUNTIFS(X$713:X799,0))/12)),X$8))))</f>
        <v>0.57692307692307687</v>
      </c>
      <c r="Y799" s="132"/>
      <c r="Z799" s="132"/>
    </row>
    <row r="800" spans="2:26" outlineLevel="1">
      <c r="B800" s="159"/>
      <c r="C800" s="160">
        <f t="shared" si="33"/>
        <v>46844</v>
      </c>
      <c r="D800" s="128">
        <f t="shared" si="34"/>
        <v>88</v>
      </c>
      <c r="G800" s="132">
        <f ca="1">(1-$D$5)*IF($C800&lt;$D$4,G110,MAX(AVERAGEIFS(G797:G799,G797:G799,"&gt;0")/(EXP(G$6*(($D800-COUNTIFS(G$713:G800,0))/12))),G$8))+($D$5*IF($C800&lt;$D$4,G110,IF($C800=$D$4,G$7,MAX(AVERAGEIFS(G797:G799,G797:G799,"&gt;0")/(EXP(G$6*($D800-COUNTIFS(G$713:G800,0))/12)),G$8))))</f>
        <v>1.25</v>
      </c>
      <c r="H800" s="132">
        <f ca="1">(1-$D$5)*IF($C800&lt;$D$4,H110,MAX(G800/G$10,H$8))+($D$5*IF($C800&lt;$D$4,H110,IF($C800=$D$4,H$7,MAX(AVERAGEIFS(H797:H799,H797:H799,"&gt;0")/(EXP(G$6*($D800-COUNTIFS(H$713:H800,0))/12)),H$8))))</f>
        <v>0.96153846153846145</v>
      </c>
      <c r="I800" s="132">
        <f ca="1">(1-$D$5)*IF($C800&lt;$D$4,I110,MAX(AVERAGEIFS(I797:I799,I797:I799,"&gt;0")/(EXP(I$6*(($D800-COUNTIFS(I$713:I800,0))/12))),I$8))+($D$5*IF($C800&lt;$D$4,I110,IF($C800=$D$4,I$7,MAX(AVERAGEIFS(I797:I799,I797:I799,"&gt;0")/(EXP(I$6*($D800-COUNTIFS(I$713:I800,0))/12)),I$8))))</f>
        <v>2.3534254365531155</v>
      </c>
      <c r="J800" s="132">
        <f ca="1">(1-$D$5)*IF($C800&lt;$D$4,J110,MAX(I800/I$10,J$8))+($D$5*IF($C800&lt;$D$4,J110,IF($C800=$D$4,J$7,MAX(AVERAGEIFS(J797:J799,J797:J799,"&gt;0")/(EXP(I$6*($D800-COUNTIFS(J$713:J800,0))/12)),J$8))))</f>
        <v>1.8103272588870118</v>
      </c>
      <c r="K800" s="132">
        <f ca="1">(1-$D$5)*IF($C800&lt;$D$4,K110,MAX(AVERAGEIFS(K797:K799,K797:K799,"&gt;0")/(EXP(K$6*(($D800-COUNTIFS(K$713:K800,0))/12))),K$8))+($D$5*IF($C800&lt;$D$4,K110,IF($C800=$D$4,K$7,MAX(AVERAGEIFS(K797:K799,K797:K799,"&gt;0")/(EXP(K$6*($D800-COUNTIFS(K$713:K800,0))/12)),K$8))))</f>
        <v>4.8565434677402433</v>
      </c>
      <c r="L800" s="132">
        <f ca="1">(1-$D$5)*IF($C800&lt;$D$4,L110,MAX(K800/K$10,L$8))+($D$5*IF($C800&lt;$D$4,L110,IF($C800=$D$4,L$7,MAX(AVERAGEIFS(L797:L799,L797:L799,"&gt;0")/(EXP(K$6*($D800-COUNTIFS(L$713:L800,0))/12)),L$8))))</f>
        <v>2.4282717338701216</v>
      </c>
      <c r="M800" s="181">
        <f ca="1">(1-$D$5)*IF($C800&lt;MAX($D$4,INDEX($C$23:$C$154,2+MATCH(0,$M$23:$M$154,1))),M110,MAX(AVERAGEIFS(M797:M799,M797:M799,"&gt;0")/(EXP(M$6*(($D800-COUNTIFS(M$713:M800,0))/12))),M$8))+($D$5*IF($C800&lt;MAX($D$4,INDEX($C$23:$C$154,2+MATCH(0,$M$23:$M$154,1))),M110,IF($C800=MAX($D$4,INDEX($C$23:$C$154,2+MATCH(0,$M$23:$M$154,1))),M$7,MAX(AVERAGEIFS(M797:M799,M797:M799,"&gt;0")/(EXP(M$6*($D800-COUNTIFS(M$713:M800,0))/12)),M$8))))</f>
        <v>16.905496234007465</v>
      </c>
      <c r="N800" s="181">
        <f ca="1">(1-$D$5)*IF($C800&lt;MAX($D$4,INDEX($C$23:$C$154,2+MATCH(0,$N$23:$N$154,1))),N110,MAX(M800/M$10,N$8))+($D$5*IF($C800&lt;MAX($D$4,INDEX($C$23:$C$154,2+MATCH(0,$N$23:$N$154,1))),N110,IF($C800=MAX($D$4,INDEX($C$23:$C$154,2+MATCH(0,$N$23:$N$154,1))),N$7,MAX(AVERAGEIFS(N797:N799,N797:N799,"&gt;0")/(EXP(M$6*($D800-COUNTIFS(N$713:N800,0))/12)),N$8))))</f>
        <v>8.4527481170037326</v>
      </c>
      <c r="O800" s="181">
        <f ca="1">(1-$D$5)*IF($C800&lt;MAX($D$4,INDEX($C$23:$C$154,2+MATCH(0,$O$23:$O$154,1))),O110,MAX(AVERAGEIFS(O797:O799,O797:O799,"&gt;0")/(EXP(O$6*(($D800-COUNTIFS(O$713:O800,0))/12))),O$8))+($D$5*IF($C800&lt;MAX($D$4,INDEX($C$23:$C$154,2+MATCH(0,$O$23:$O$154,1))),O110,IF($C800=MAX($D$4,INDEX($C$23:$C$154,2+MATCH(0,$O$23:$O$154,1))),O$7,MAX(AVERAGEIFS(O797:O799,O797:O799,"&gt;0")/(EXP(O$6*($D800-COUNTIFS(O$713:O800,0))/12)),O$8))))</f>
        <v>23.172679366371018</v>
      </c>
      <c r="P800" s="181">
        <f ca="1">(1-$D$5)*IF($C800&lt;MAX($D$4,INDEX($C$23:$C$154,2+MATCH(0,$P$23:$P$154,1))),P110,MAX(O800/O$10,P$8))+($D$5*IF($C800&lt;MAX($D$4,INDEX($C$23:$C$154,2+MATCH(0,$P$23:$P$154,1))),P110,IF($C800=MAX($D$4,INDEX($C$23:$C$154,2+MATCH(0,$P$23:$P$154,1))),P$7,MAX(AVERAGEIFS(P797:P799,P797:P799,"&gt;0")/(EXP(O$6*($D800-COUNTIFS(P$713:P800,0))/12)),P$8))))</f>
        <v>11.586339683185509</v>
      </c>
      <c r="Q800" s="132">
        <f ca="1">(1-$D$5)*IF($C800&lt;$D$4,Q110,MAX(AVERAGEIFS(Q797:Q799,Q797:Q799,"&gt;0")/(EXP(Q$6*(($D800-COUNTIFS(Q$713:Q800,0))/12))),Q$8))+($D$5*IF($C800&lt;$D$4,Q110,IF($C800=$D$4,Q$7,MAX(AVERAGEIFS(Q797:Q799,Q797:Q799,"&gt;0")/(EXP(Q$6*($D800-COUNTIFS(Q$713:Q800,0))/12)),Q$8))))</f>
        <v>1</v>
      </c>
      <c r="R800" s="132">
        <f ca="1">(1-$D$5)*IF($C800&lt;$D$4,R110,MAX(Q800/Q$10,R$8))+($D$5*IF($C800&lt;$D$4,R110,IF($C800=$D$4,R$7,MAX(AVERAGEIFS(R797:R799,R797:R799,"&gt;0")/(EXP(Q$6*($D800-COUNTIFS(R$713:R800,0))/12)),R$8))))</f>
        <v>1</v>
      </c>
      <c r="S800" s="132">
        <f ca="1">(1-$D$5)*IF($C800&lt;$D$4,S110,MAX(AVERAGEIFS(S797:S799,S797:S799,"&gt;0")/(EXP(S$6*(($D800-COUNTIFS(S$713:S800,0))/12))),S$8))+($D$5*IF($C800&lt;$D$4,S110,IF($C800=$D$4,S$7,MAX(AVERAGEIFS(S797:S799,S797:S799,"&gt;0")/(EXP(S$6*($D800-COUNTIFS(S$713:S800,0))/12)),S$8))))</f>
        <v>1</v>
      </c>
      <c r="T800" s="132">
        <f ca="1">(1-$D$5)*IF($C800&lt;$D$4,T110,MAX(S800/S$10,T$8))+($D$5*IF($C800&lt;$D$4,T110,IF($C800=$D$4,T$7,MAX(AVERAGEIFS(T797:T799,T797:T799,"&gt;0")/(EXP(S$6*($D800-COUNTIFS(T$713:T800,0))/12)),T$8))))</f>
        <v>0.76923076923076916</v>
      </c>
      <c r="U800" s="181">
        <f ca="1">(1-$D$5)*IF($C800&lt;MAX($D$4,INDEX($C$23:$C$154,2+MATCH(0,$U$23:$U$154,1))),U110,MAX(AVERAGEIFS(U797:U799,U797:U799,"&gt;0")/(EXP(U$6*(($D800-COUNTIFS(U$713:U800,0))/12))),U$8))+($D$5*IF($C800&lt;MAX($D$4,INDEX($C$23:$C$154,2+MATCH(0,$U$23:$U$154,1))),U110,IF($C800=MAX($D$4,INDEX($C$23:$C$154,2+MATCH(0,$U$23:$U$154,1))),U$7,MAX(AVERAGEIFS(U797:U799,U797:U799,"&gt;0")/(EXP(U$6*($D800-COUNTIFS(U$713:U800,0))/12)),U$8))))</f>
        <v>7.4772118584455898</v>
      </c>
      <c r="V800" s="181">
        <f ca="1">(1-$D$5)*IF($C800&lt;MAX($D$4,INDEX($C$23:$C$154,2+MATCH(0,$V$23:$V$154,1))),V110,MAX(U800/U$10,V$8))+($D$5*IF($C800&lt;MAX($D$4,INDEX($C$23:$C$154,2+MATCH(0,$V$23:$V$154,1))),V110,IF($C800=MAX($D$4,INDEX($C$23:$C$154,2+MATCH(0,$V$23:$V$154,1))),V$7,MAX(AVERAGEIFS(V797:V799,V797:V799,"&gt;0")/(EXP(U$6*($D800-COUNTIFS(V$713:V800,0))/12)),V$8))))</f>
        <v>3.7386059292227949</v>
      </c>
      <c r="W800" s="132">
        <f ca="1">(1-$D$5)*IF($C800&lt;$D$4,W110,MAX(AVERAGEIFS(W797:W799,W797:W799,"&gt;0")/(EXP(W$6*(($D800-COUNTIFS(W$713:W800,0))/12))),W$8))+($D$5*IF($C800&lt;$D$4,W110,IF($C800=$D$4,W$7,MAX(AVERAGEIFS(W797:W799,W797:W799,"&gt;0")/(EXP(W$6*($D800-COUNTIFS(W$713:W800,0))/12)),W$8))))</f>
        <v>0.75</v>
      </c>
      <c r="X800" s="132">
        <f ca="1">(1-$D$5)*IF($C800&lt;$D$4,X110,MAX(W800/W$10,X$8))+($D$5*IF($C800&lt;$D$4,X110,IF($C800=$D$4,X$7,MAX(AVERAGEIFS(X797:X799,X797:X799,"&gt;0")/(EXP(W$6*($D800-COUNTIFS(X$713:X800,0))/12)),X$8))))</f>
        <v>0.57692307692307687</v>
      </c>
      <c r="Y800" s="132"/>
      <c r="Z800" s="132"/>
    </row>
    <row r="801" spans="2:26" outlineLevel="1">
      <c r="B801" s="159"/>
      <c r="C801" s="160">
        <f t="shared" si="33"/>
        <v>46874</v>
      </c>
      <c r="D801" s="128">
        <f t="shared" si="34"/>
        <v>89</v>
      </c>
      <c r="G801" s="132">
        <f ca="1">(1-$D$5)*IF($C801&lt;$D$4,G111,MAX(AVERAGEIFS(G798:G800,G798:G800,"&gt;0")/(EXP(G$6*(($D801-COUNTIFS(G$713:G801,0))/12))),G$8))+($D$5*IF($C801&lt;$D$4,G111,IF($C801=$D$4,G$7,MAX(AVERAGEIFS(G798:G800,G798:G800,"&gt;0")/(EXP(G$6*($D801-COUNTIFS(G$713:G801,0))/12)),G$8))))</f>
        <v>1.25</v>
      </c>
      <c r="H801" s="132">
        <f ca="1">(1-$D$5)*IF($C801&lt;$D$4,H111,MAX(G801/G$10,H$8))+($D$5*IF($C801&lt;$D$4,H111,IF($C801=$D$4,H$7,MAX(AVERAGEIFS(H798:H800,H798:H800,"&gt;0")/(EXP(G$6*($D801-COUNTIFS(H$713:H801,0))/12)),H$8))))</f>
        <v>0.96153846153846145</v>
      </c>
      <c r="I801" s="132">
        <f ca="1">(1-$D$5)*IF($C801&lt;$D$4,I111,MAX(AVERAGEIFS(I798:I800,I798:I800,"&gt;0")/(EXP(I$6*(($D801-COUNTIFS(I$713:I801,0))/12))),I$8))+($D$5*IF($C801&lt;$D$4,I111,IF($C801=$D$4,I$7,MAX(AVERAGEIFS(I798:I800,I798:I800,"&gt;0")/(EXP(I$6*($D801-COUNTIFS(I$713:I801,0))/12)),I$8))))</f>
        <v>2.290182086503826</v>
      </c>
      <c r="J801" s="132">
        <f ca="1">(1-$D$5)*IF($C801&lt;$D$4,J111,MAX(I801/I$10,J$8))+($D$5*IF($C801&lt;$D$4,J111,IF($C801=$D$4,J$7,MAX(AVERAGEIFS(J798:J800,J798:J800,"&gt;0")/(EXP(I$6*($D801-COUNTIFS(J$713:J801,0))/12)),J$8))))</f>
        <v>1.7616785280798661</v>
      </c>
      <c r="K801" s="132">
        <f ca="1">(1-$D$5)*IF($C801&lt;$D$4,K111,MAX(AVERAGEIFS(K798:K800,K798:K800,"&gt;0")/(EXP(K$6*(($D801-COUNTIFS(K$713:K801,0))/12))),K$8))+($D$5*IF($C801&lt;$D$4,K111,IF($C801=$D$4,K$7,MAX(AVERAGEIFS(K798:K800,K798:K800,"&gt;0")/(EXP(K$6*($D801-COUNTIFS(K$713:K801,0))/12)),K$8))))</f>
        <v>4.6120414886091652</v>
      </c>
      <c r="L801" s="132">
        <f ca="1">(1-$D$5)*IF($C801&lt;$D$4,L111,MAX(K801/K$10,L$8))+($D$5*IF($C801&lt;$D$4,L111,IF($C801=$D$4,L$7,MAX(AVERAGEIFS(L798:L800,L798:L800,"&gt;0")/(EXP(K$6*($D801-COUNTIFS(L$713:L801,0))/12)),L$8))))</f>
        <v>2.3060207443045826</v>
      </c>
      <c r="M801" s="181">
        <f ca="1">(1-$D$5)*IF($C801&lt;MAX($D$4,INDEX($C$23:$C$154,2+MATCH(0,$M$23:$M$154,1))),M111,MAX(AVERAGEIFS(M798:M800,M798:M800,"&gt;0")/(EXP(M$6*(($D801-COUNTIFS(M$713:M801,0))/12))),M$8))+($D$5*IF($C801&lt;MAX($D$4,INDEX($C$23:$C$154,2+MATCH(0,$M$23:$M$154,1))),M111,IF($C801=MAX($D$4,INDEX($C$23:$C$154,2+MATCH(0,$M$23:$M$154,1))),M$7,MAX(AVERAGEIFS(M798:M800,M798:M800,"&gt;0")/(EXP(M$6*($D801-COUNTIFS(M$713:M801,0))/12)),M$8))))</f>
        <v>16.698211840155128</v>
      </c>
      <c r="N801" s="181">
        <f ca="1">(1-$D$5)*IF($C801&lt;MAX($D$4,INDEX($C$23:$C$154,2+MATCH(0,$N$23:$N$154,1))),N111,MAX(M801/M$10,N$8))+($D$5*IF($C801&lt;MAX($D$4,INDEX($C$23:$C$154,2+MATCH(0,$N$23:$N$154,1))),N111,IF($C801=MAX($D$4,INDEX($C$23:$C$154,2+MATCH(0,$N$23:$N$154,1))),N$7,MAX(AVERAGEIFS(N798:N800,N798:N800,"&gt;0")/(EXP(M$6*($D801-COUNTIFS(N$713:N801,0))/12)),N$8))))</f>
        <v>8.3491059200775641</v>
      </c>
      <c r="O801" s="181">
        <f ca="1">(1-$D$5)*IF($C801&lt;MAX($D$4,INDEX($C$23:$C$154,2+MATCH(0,$O$23:$O$154,1))),O111,MAX(AVERAGEIFS(O798:O800,O798:O800,"&gt;0")/(EXP(O$6*(($D801-COUNTIFS(O$713:O801,0))/12))),O$8))+($D$5*IF($C801&lt;MAX($D$4,INDEX($C$23:$C$154,2+MATCH(0,$O$23:$O$154,1))),O111,IF($C801=MAX($D$4,INDEX($C$23:$C$154,2+MATCH(0,$O$23:$O$154,1))),O$7,MAX(AVERAGEIFS(O798:O800,O798:O800,"&gt;0")/(EXP(O$6*($D801-COUNTIFS(O$713:O801,0))/12)),O$8))))</f>
        <v>22.869625044653294</v>
      </c>
      <c r="P801" s="181">
        <f ca="1">(1-$D$5)*IF($C801&lt;MAX($D$4,INDEX($C$23:$C$154,2+MATCH(0,$P$23:$P$154,1))),P111,MAX(O801/O$10,P$8))+($D$5*IF($C801&lt;MAX($D$4,INDEX($C$23:$C$154,2+MATCH(0,$P$23:$P$154,1))),P111,IF($C801=MAX($D$4,INDEX($C$23:$C$154,2+MATCH(0,$P$23:$P$154,1))),P$7,MAX(AVERAGEIFS(P798:P800,P798:P800,"&gt;0")/(EXP(O$6*($D801-COUNTIFS(P$713:P801,0))/12)),P$8))))</f>
        <v>11.434812522326647</v>
      </c>
      <c r="Q801" s="132">
        <f ca="1">(1-$D$5)*IF($C801&lt;$D$4,Q111,MAX(AVERAGEIFS(Q798:Q800,Q798:Q800,"&gt;0")/(EXP(Q$6*(($D801-COUNTIFS(Q$713:Q801,0))/12))),Q$8))+($D$5*IF($C801&lt;$D$4,Q111,IF($C801=$D$4,Q$7,MAX(AVERAGEIFS(Q798:Q800,Q798:Q800,"&gt;0")/(EXP(Q$6*($D801-COUNTIFS(Q$713:Q801,0))/12)),Q$8))))</f>
        <v>1</v>
      </c>
      <c r="R801" s="132">
        <f ca="1">(1-$D$5)*IF($C801&lt;$D$4,R111,MAX(Q801/Q$10,R$8))+($D$5*IF($C801&lt;$D$4,R111,IF($C801=$D$4,R$7,MAX(AVERAGEIFS(R798:R800,R798:R800,"&gt;0")/(EXP(Q$6*($D801-COUNTIFS(R$713:R801,0))/12)),R$8))))</f>
        <v>1</v>
      </c>
      <c r="S801" s="132">
        <f ca="1">(1-$D$5)*IF($C801&lt;$D$4,S111,MAX(AVERAGEIFS(S798:S800,S798:S800,"&gt;0")/(EXP(S$6*(($D801-COUNTIFS(S$713:S801,0))/12))),S$8))+($D$5*IF($C801&lt;$D$4,S111,IF($C801=$D$4,S$7,MAX(AVERAGEIFS(S798:S800,S798:S800,"&gt;0")/(EXP(S$6*($D801-COUNTIFS(S$713:S801,0))/12)),S$8))))</f>
        <v>1</v>
      </c>
      <c r="T801" s="132">
        <f ca="1">(1-$D$5)*IF($C801&lt;$D$4,T111,MAX(S801/S$10,T$8))+($D$5*IF($C801&lt;$D$4,T111,IF($C801=$D$4,T$7,MAX(AVERAGEIFS(T798:T800,T798:T800,"&gt;0")/(EXP(S$6*($D801-COUNTIFS(T$713:T801,0))/12)),T$8))))</f>
        <v>0.76923076923076916</v>
      </c>
      <c r="U801" s="181">
        <f ca="1">(1-$D$5)*IF($C801&lt;MAX($D$4,INDEX($C$23:$C$154,2+MATCH(0,$U$23:$U$154,1))),U111,MAX(AVERAGEIFS(U798:U800,U798:U800,"&gt;0")/(EXP(U$6*(($D801-COUNTIFS(U$713:U801,0))/12))),U$8))+($D$5*IF($C801&lt;MAX($D$4,INDEX($C$23:$C$154,2+MATCH(0,$U$23:$U$154,1))),U111,IF($C801=MAX($D$4,INDEX($C$23:$C$154,2+MATCH(0,$U$23:$U$154,1))),U$7,MAX(AVERAGEIFS(U798:U800,U798:U800,"&gt;0")/(EXP(U$6*($D801-COUNTIFS(U$713:U801,0))/12)),U$8))))</f>
        <v>7.0332156803585688</v>
      </c>
      <c r="V801" s="181">
        <f ca="1">(1-$D$5)*IF($C801&lt;MAX($D$4,INDEX($C$23:$C$154,2+MATCH(0,$V$23:$V$154,1))),V111,MAX(U801/U$10,V$8))+($D$5*IF($C801&lt;MAX($D$4,INDEX($C$23:$C$154,2+MATCH(0,$V$23:$V$154,1))),V111,IF($C801=MAX($D$4,INDEX($C$23:$C$154,2+MATCH(0,$V$23:$V$154,1))),V$7,MAX(AVERAGEIFS(V798:V800,V798:V800,"&gt;0")/(EXP(U$6*($D801-COUNTIFS(V$713:V801,0))/12)),V$8))))</f>
        <v>3.5166078401792844</v>
      </c>
      <c r="W801" s="132">
        <f ca="1">(1-$D$5)*IF($C801&lt;$D$4,W111,MAX(AVERAGEIFS(W798:W800,W798:W800,"&gt;0")/(EXP(W$6*(($D801-COUNTIFS(W$713:W801,0))/12))),W$8))+($D$5*IF($C801&lt;$D$4,W111,IF($C801=$D$4,W$7,MAX(AVERAGEIFS(W798:W800,W798:W800,"&gt;0")/(EXP(W$6*($D801-COUNTIFS(W$713:W801,0))/12)),W$8))))</f>
        <v>0.75</v>
      </c>
      <c r="X801" s="132">
        <f ca="1">(1-$D$5)*IF($C801&lt;$D$4,X111,MAX(W801/W$10,X$8))+($D$5*IF($C801&lt;$D$4,X111,IF($C801=$D$4,X$7,MAX(AVERAGEIFS(X798:X800,X798:X800,"&gt;0")/(EXP(W$6*($D801-COUNTIFS(X$713:X801,0))/12)),X$8))))</f>
        <v>0.57692307692307687</v>
      </c>
      <c r="Y801" s="132"/>
      <c r="Z801" s="132"/>
    </row>
    <row r="802" spans="2:26" outlineLevel="1">
      <c r="B802" s="159"/>
      <c r="C802" s="160">
        <f t="shared" si="33"/>
        <v>46905</v>
      </c>
      <c r="D802" s="128">
        <f t="shared" si="34"/>
        <v>90</v>
      </c>
      <c r="G802" s="132">
        <f ca="1">(1-$D$5)*IF($C802&lt;$D$4,G112,MAX(AVERAGEIFS(G799:G801,G799:G801,"&gt;0")/(EXP(G$6*(($D802-COUNTIFS(G$713:G802,0))/12))),G$8))+($D$5*IF($C802&lt;$D$4,G112,IF($C802=$D$4,G$7,MAX(AVERAGEIFS(G799:G801,G799:G801,"&gt;0")/(EXP(G$6*($D802-COUNTIFS(G$713:G802,0))/12)),G$8))))</f>
        <v>1.25</v>
      </c>
      <c r="H802" s="132">
        <f ca="1">(1-$D$5)*IF($C802&lt;$D$4,H112,MAX(G802/G$10,H$8))+($D$5*IF($C802&lt;$D$4,H112,IF($C802=$D$4,H$7,MAX(AVERAGEIFS(H799:H801,H799:H801,"&gt;0")/(EXP(G$6*($D802-COUNTIFS(H$713:H802,0))/12)),H$8))))</f>
        <v>0.96153846153846145</v>
      </c>
      <c r="I802" s="132">
        <f ca="1">(1-$D$5)*IF($C802&lt;$D$4,I112,MAX(AVERAGEIFS(I799:I801,I799:I801,"&gt;0")/(EXP(I$6*(($D802-COUNTIFS(I$713:I802,0))/12))),I$8))+($D$5*IF($C802&lt;$D$4,I112,IF($C802=$D$4,I$7,MAX(AVERAGEIFS(I799:I801,I799:I801,"&gt;0")/(EXP(I$6*($D802-COUNTIFS(I$713:I802,0))/12)),I$8))))</f>
        <v>2.2277181743320624</v>
      </c>
      <c r="J802" s="132">
        <f ca="1">(1-$D$5)*IF($C802&lt;$D$4,J112,MAX(I802/I$10,J$8))+($D$5*IF($C802&lt;$D$4,J112,IF($C802=$D$4,J$7,MAX(AVERAGEIFS(J799:J801,J799:J801,"&gt;0")/(EXP(I$6*($D802-COUNTIFS(J$713:J802,0))/12)),J$8))))</f>
        <v>1.7136293648708172</v>
      </c>
      <c r="K802" s="132">
        <f ca="1">(1-$D$5)*IF($C802&lt;$D$4,K112,MAX(AVERAGEIFS(K799:K801,K799:K801,"&gt;0")/(EXP(K$6*(($D802-COUNTIFS(K$713:K802,0))/12))),K$8))+($D$5*IF($C802&lt;$D$4,K112,IF($C802=$D$4,K$7,MAX(AVERAGEIFS(K799:K801,K799:K801,"&gt;0")/(EXP(K$6*($D802-COUNTIFS(K$713:K802,0))/12)),K$8))))</f>
        <v>4.3744693438886628</v>
      </c>
      <c r="L802" s="132">
        <f ca="1">(1-$D$5)*IF($C802&lt;$D$4,L112,MAX(K802/K$10,L$8))+($D$5*IF($C802&lt;$D$4,L112,IF($C802=$D$4,L$7,MAX(AVERAGEIFS(L799:L801,L799:L801,"&gt;0")/(EXP(K$6*($D802-COUNTIFS(L$713:L802,0))/12)),L$8))))</f>
        <v>2.1872346719443314</v>
      </c>
      <c r="M802" s="181">
        <f ca="1">(1-$D$5)*IF($C802&lt;MAX($D$4,INDEX($C$23:$C$154,2+MATCH(0,$M$23:$M$154,1))),M112,MAX(AVERAGEIFS(M799:M801,M799:M801,"&gt;0")/(EXP(M$6*(($D802-COUNTIFS(M$713:M802,0))/12))),M$8))+($D$5*IF($C802&lt;MAX($D$4,INDEX($C$23:$C$154,2+MATCH(0,$M$23:$M$154,1))),M112,IF($C802=MAX($D$4,INDEX($C$23:$C$154,2+MATCH(0,$M$23:$M$154,1))),M$7,MAX(AVERAGEIFS(M799:M801,M799:M801,"&gt;0")/(EXP(M$6*($D802-COUNTIFS(M$713:M802,0))/12)),M$8))))</f>
        <v>16.486625694870629</v>
      </c>
      <c r="N802" s="181">
        <f ca="1">(1-$D$5)*IF($C802&lt;MAX($D$4,INDEX($C$23:$C$154,2+MATCH(0,$N$23:$N$154,1))),N112,MAX(M802/M$10,N$8))+($D$5*IF($C802&lt;MAX($D$4,INDEX($C$23:$C$154,2+MATCH(0,$N$23:$N$154,1))),N112,IF($C802=MAX($D$4,INDEX($C$23:$C$154,2+MATCH(0,$N$23:$N$154,1))),N$7,MAX(AVERAGEIFS(N799:N801,N799:N801,"&gt;0")/(EXP(M$6*($D802-COUNTIFS(N$713:N802,0))/12)),N$8))))</f>
        <v>8.2433128474353143</v>
      </c>
      <c r="O802" s="181">
        <f ca="1">(1-$D$5)*IF($C802&lt;MAX($D$4,INDEX($C$23:$C$154,2+MATCH(0,$O$23:$O$154,1))),O112,MAX(AVERAGEIFS(O799:O801,O799:O801,"&gt;0")/(EXP(O$6*(($D802-COUNTIFS(O$713:O802,0))/12))),O$8))+($D$5*IF($C802&lt;MAX($D$4,INDEX($C$23:$C$154,2+MATCH(0,$O$23:$O$154,1))),O112,IF($C802=MAX($D$4,INDEX($C$23:$C$154,2+MATCH(0,$O$23:$O$154,1))),O$7,MAX(AVERAGEIFS(O799:O801,O799:O801,"&gt;0")/(EXP(O$6*($D802-COUNTIFS(O$713:O802,0))/12)),O$8))))</f>
        <v>22.547072443501222</v>
      </c>
      <c r="P802" s="181">
        <f ca="1">(1-$D$5)*IF($C802&lt;MAX($D$4,INDEX($C$23:$C$154,2+MATCH(0,$P$23:$P$154,1))),P112,MAX(O802/O$10,P$8))+($D$5*IF($C802&lt;MAX($D$4,INDEX($C$23:$C$154,2+MATCH(0,$P$23:$P$154,1))),P112,IF($C802=MAX($D$4,INDEX($C$23:$C$154,2+MATCH(0,$P$23:$P$154,1))),P$7,MAX(AVERAGEIFS(P799:P801,P799:P801,"&gt;0")/(EXP(O$6*($D802-COUNTIFS(P$713:P802,0))/12)),P$8))))</f>
        <v>11.273536221750611</v>
      </c>
      <c r="Q802" s="132">
        <f ca="1">(1-$D$5)*IF($C802&lt;$D$4,Q112,MAX(AVERAGEIFS(Q799:Q801,Q799:Q801,"&gt;0")/(EXP(Q$6*(($D802-COUNTIFS(Q$713:Q802,0))/12))),Q$8))+($D$5*IF($C802&lt;$D$4,Q112,IF($C802=$D$4,Q$7,MAX(AVERAGEIFS(Q799:Q801,Q799:Q801,"&gt;0")/(EXP(Q$6*($D802-COUNTIFS(Q$713:Q802,0))/12)),Q$8))))</f>
        <v>1</v>
      </c>
      <c r="R802" s="132">
        <f ca="1">(1-$D$5)*IF($C802&lt;$D$4,R112,MAX(Q802/Q$10,R$8))+($D$5*IF($C802&lt;$D$4,R112,IF($C802=$D$4,R$7,MAX(AVERAGEIFS(R799:R801,R799:R801,"&gt;0")/(EXP(Q$6*($D802-COUNTIFS(R$713:R802,0))/12)),R$8))))</f>
        <v>1</v>
      </c>
      <c r="S802" s="132">
        <f ca="1">(1-$D$5)*IF($C802&lt;$D$4,S112,MAX(AVERAGEIFS(S799:S801,S799:S801,"&gt;0")/(EXP(S$6*(($D802-COUNTIFS(S$713:S802,0))/12))),S$8))+($D$5*IF($C802&lt;$D$4,S112,IF($C802=$D$4,S$7,MAX(AVERAGEIFS(S799:S801,S799:S801,"&gt;0")/(EXP(S$6*($D802-COUNTIFS(S$713:S802,0))/12)),S$8))))</f>
        <v>1</v>
      </c>
      <c r="T802" s="132">
        <f ca="1">(1-$D$5)*IF($C802&lt;$D$4,T112,MAX(S802/S$10,T$8))+($D$5*IF($C802&lt;$D$4,T112,IF($C802=$D$4,T$7,MAX(AVERAGEIFS(T799:T801,T799:T801,"&gt;0")/(EXP(S$6*($D802-COUNTIFS(T$713:T802,0))/12)),T$8))))</f>
        <v>0.76923076923076916</v>
      </c>
      <c r="U802" s="181">
        <f ca="1">(1-$D$5)*IF($C802&lt;MAX($D$4,INDEX($C$23:$C$154,2+MATCH(0,$U$23:$U$154,1))),U112,MAX(AVERAGEIFS(U799:U801,U799:U801,"&gt;0")/(EXP(U$6*(($D802-COUNTIFS(U$713:U802,0))/12))),U$8))+($D$5*IF($C802&lt;MAX($D$4,INDEX($C$23:$C$154,2+MATCH(0,$U$23:$U$154,1))),U112,IF($C802=MAX($D$4,INDEX($C$23:$C$154,2+MATCH(0,$U$23:$U$154,1))),U$7,MAX(AVERAGEIFS(U799:U801,U799:U801,"&gt;0")/(EXP(U$6*($D802-COUNTIFS(U$713:U802,0))/12)),U$8))))</f>
        <v>6.6020877869631258</v>
      </c>
      <c r="V802" s="181">
        <f ca="1">(1-$D$5)*IF($C802&lt;MAX($D$4,INDEX($C$23:$C$154,2+MATCH(0,$V$23:$V$154,1))),V112,MAX(U802/U$10,V$8))+($D$5*IF($C802&lt;MAX($D$4,INDEX($C$23:$C$154,2+MATCH(0,$V$23:$V$154,1))),V112,IF($C802=MAX($D$4,INDEX($C$23:$C$154,2+MATCH(0,$V$23:$V$154,1))),V$7,MAX(AVERAGEIFS(V799:V801,V799:V801,"&gt;0")/(EXP(U$6*($D802-COUNTIFS(V$713:V802,0))/12)),V$8))))</f>
        <v>3.3010438934815629</v>
      </c>
      <c r="W802" s="132">
        <f ca="1">(1-$D$5)*IF($C802&lt;$D$4,W112,MAX(AVERAGEIFS(W799:W801,W799:W801,"&gt;0")/(EXP(W$6*(($D802-COUNTIFS(W$713:W802,0))/12))),W$8))+($D$5*IF($C802&lt;$D$4,W112,IF($C802=$D$4,W$7,MAX(AVERAGEIFS(W799:W801,W799:W801,"&gt;0")/(EXP(W$6*($D802-COUNTIFS(W$713:W802,0))/12)),W$8))))</f>
        <v>0.75</v>
      </c>
      <c r="X802" s="132">
        <f ca="1">(1-$D$5)*IF($C802&lt;$D$4,X112,MAX(W802/W$10,X$8))+($D$5*IF($C802&lt;$D$4,X112,IF($C802=$D$4,X$7,MAX(AVERAGEIFS(X799:X801,X799:X801,"&gt;0")/(EXP(W$6*($D802-COUNTIFS(X$713:X802,0))/12)),X$8))))</f>
        <v>0.57692307692307687</v>
      </c>
      <c r="Y802" s="132"/>
      <c r="Z802" s="132"/>
    </row>
    <row r="803" spans="2:26" outlineLevel="1">
      <c r="B803" s="159"/>
      <c r="C803" s="160">
        <f t="shared" si="33"/>
        <v>46935</v>
      </c>
      <c r="D803" s="128">
        <f t="shared" si="34"/>
        <v>91</v>
      </c>
      <c r="G803" s="132">
        <f ca="1">(1-$D$5)*IF($C803&lt;$D$4,G113,MAX(AVERAGEIFS(G800:G802,G800:G802,"&gt;0")/(EXP(G$6*(($D803-COUNTIFS(G$713:G803,0))/12))),G$8))+($D$5*IF($C803&lt;$D$4,G113,IF($C803=$D$4,G$7,MAX(AVERAGEIFS(G800:G802,G800:G802,"&gt;0")/(EXP(G$6*($D803-COUNTIFS(G$713:G803,0))/12)),G$8))))</f>
        <v>1.25</v>
      </c>
      <c r="H803" s="132">
        <f ca="1">(1-$D$5)*IF($C803&lt;$D$4,H113,MAX(G803/G$10,H$8))+($D$5*IF($C803&lt;$D$4,H113,IF($C803=$D$4,H$7,MAX(AVERAGEIFS(H800:H802,H800:H802,"&gt;0")/(EXP(G$6*($D803-COUNTIFS(H$713:H803,0))/12)),H$8))))</f>
        <v>0.96153846153846145</v>
      </c>
      <c r="I803" s="132">
        <f ca="1">(1-$D$5)*IF($C803&lt;$D$4,I113,MAX(AVERAGEIFS(I800:I802,I800:I802,"&gt;0")/(EXP(I$6*(($D803-COUNTIFS(I$713:I803,0))/12))),I$8))+($D$5*IF($C803&lt;$D$4,I113,IF($C803=$D$4,I$7,MAX(AVERAGEIFS(I800:I802,I800:I802,"&gt;0")/(EXP(I$6*($D803-COUNTIFS(I$713:I803,0))/12)),I$8))))</f>
        <v>2.1660634346001149</v>
      </c>
      <c r="J803" s="132">
        <f ca="1">(1-$D$5)*IF($C803&lt;$D$4,J113,MAX(I803/I$10,J$8))+($D$5*IF($C803&lt;$D$4,J113,IF($C803=$D$4,J$7,MAX(AVERAGEIFS(J800:J802,J800:J802,"&gt;0")/(EXP(I$6*($D803-COUNTIFS(J$713:J803,0))/12)),J$8))))</f>
        <v>1.6662026420000884</v>
      </c>
      <c r="K803" s="132">
        <f ca="1">(1-$D$5)*IF($C803&lt;$D$4,K113,MAX(AVERAGEIFS(K800:K802,K800:K802,"&gt;0")/(EXP(K$6*(($D803-COUNTIFS(K$713:K803,0))/12))),K$8))+($D$5*IF($C803&lt;$D$4,K113,IF($C803=$D$4,K$7,MAX(AVERAGEIFS(K800:K802,K800:K802,"&gt;0")/(EXP(K$6*($D803-COUNTIFS(K$713:K803,0))/12)),K$8))))</f>
        <v>4.1440406886851449</v>
      </c>
      <c r="L803" s="132">
        <f ca="1">(1-$D$5)*IF($C803&lt;$D$4,L113,MAX(K803/K$10,L$8))+($D$5*IF($C803&lt;$D$4,L113,IF($C803=$D$4,L$7,MAX(AVERAGEIFS(L800:L802,L800:L802,"&gt;0")/(EXP(K$6*($D803-COUNTIFS(L$713:L803,0))/12)),L$8))))</f>
        <v>2.0720203443425724</v>
      </c>
      <c r="M803" s="181">
        <f ca="1">(1-$D$5)*IF($C803&lt;MAX($D$4,INDEX($C$23:$C$154,2+MATCH(0,$M$23:$M$154,1))),M113,MAX(AVERAGEIFS(M800:M802,M800:M802,"&gt;0")/(EXP(M$6*(($D803-COUNTIFS(M$713:M803,0))/12))),M$8))+($D$5*IF($C803&lt;MAX($D$4,INDEX($C$23:$C$154,2+MATCH(0,$M$23:$M$154,1))),M113,IF($C803=MAX($D$4,INDEX($C$23:$C$154,2+MATCH(0,$M$23:$M$154,1))),M$7,MAX(AVERAGEIFS(M800:M802,M800:M802,"&gt;0")/(EXP(M$6*($D803-COUNTIFS(M$713:M803,0))/12)),M$8))))</f>
        <v>16.270968215857241</v>
      </c>
      <c r="N803" s="181">
        <f ca="1">(1-$D$5)*IF($C803&lt;MAX($D$4,INDEX($C$23:$C$154,2+MATCH(0,$N$23:$N$154,1))),N113,MAX(M803/M$10,N$8))+($D$5*IF($C803&lt;MAX($D$4,INDEX($C$23:$C$154,2+MATCH(0,$N$23:$N$154,1))),N113,IF($C803=MAX($D$4,INDEX($C$23:$C$154,2+MATCH(0,$N$23:$N$154,1))),N$7,MAX(AVERAGEIFS(N800:N802,N800:N802,"&gt;0")/(EXP(M$6*($D803-COUNTIFS(N$713:N803,0))/12)),N$8))))</f>
        <v>8.1354841079286206</v>
      </c>
      <c r="O803" s="181">
        <f ca="1">(1-$D$5)*IF($C803&lt;MAX($D$4,INDEX($C$23:$C$154,2+MATCH(0,$O$23:$O$154,1))),O113,MAX(AVERAGEIFS(O800:O802,O800:O802,"&gt;0")/(EXP(O$6*(($D803-COUNTIFS(O$713:O803,0))/12))),O$8))+($D$5*IF($C803&lt;MAX($D$4,INDEX($C$23:$C$154,2+MATCH(0,$O$23:$O$154,1))),O113,IF($C803=MAX($D$4,INDEX($C$23:$C$154,2+MATCH(0,$O$23:$O$154,1))),O$7,MAX(AVERAGEIFS(O800:O802,O800:O802,"&gt;0")/(EXP(O$6*($D803-COUNTIFS(O$713:O803,0))/12)),O$8))))</f>
        <v>22.205915360337578</v>
      </c>
      <c r="P803" s="181">
        <f ca="1">(1-$D$5)*IF($C803&lt;MAX($D$4,INDEX($C$23:$C$154,2+MATCH(0,$P$23:$P$154,1))),P113,MAX(O803/O$10,P$8))+($D$5*IF($C803&lt;MAX($D$4,INDEX($C$23:$C$154,2+MATCH(0,$P$23:$P$154,1))),P113,IF($C803=MAX($D$4,INDEX($C$23:$C$154,2+MATCH(0,$P$23:$P$154,1))),P$7,MAX(AVERAGEIFS(P800:P802,P800:P802,"&gt;0")/(EXP(O$6*($D803-COUNTIFS(P$713:P803,0))/12)),P$8))))</f>
        <v>11.102957680168789</v>
      </c>
      <c r="Q803" s="132">
        <f ca="1">(1-$D$5)*IF($C803&lt;$D$4,Q113,MAX(AVERAGEIFS(Q800:Q802,Q800:Q802,"&gt;0")/(EXP(Q$6*(($D803-COUNTIFS(Q$713:Q803,0))/12))),Q$8))+($D$5*IF($C803&lt;$D$4,Q113,IF($C803=$D$4,Q$7,MAX(AVERAGEIFS(Q800:Q802,Q800:Q802,"&gt;0")/(EXP(Q$6*($D803-COUNTIFS(Q$713:Q803,0))/12)),Q$8))))</f>
        <v>1</v>
      </c>
      <c r="R803" s="132">
        <f ca="1">(1-$D$5)*IF($C803&lt;$D$4,R113,MAX(Q803/Q$10,R$8))+($D$5*IF($C803&lt;$D$4,R113,IF($C803=$D$4,R$7,MAX(AVERAGEIFS(R800:R802,R800:R802,"&gt;0")/(EXP(Q$6*($D803-COUNTIFS(R$713:R803,0))/12)),R$8))))</f>
        <v>1</v>
      </c>
      <c r="S803" s="132">
        <f ca="1">(1-$D$5)*IF($C803&lt;$D$4,S113,MAX(AVERAGEIFS(S800:S802,S800:S802,"&gt;0")/(EXP(S$6*(($D803-COUNTIFS(S$713:S803,0))/12))),S$8))+($D$5*IF($C803&lt;$D$4,S113,IF($C803=$D$4,S$7,MAX(AVERAGEIFS(S800:S802,S800:S802,"&gt;0")/(EXP(S$6*($D803-COUNTIFS(S$713:S803,0))/12)),S$8))))</f>
        <v>1</v>
      </c>
      <c r="T803" s="132">
        <f ca="1">(1-$D$5)*IF($C803&lt;$D$4,T113,MAX(S803/S$10,T$8))+($D$5*IF($C803&lt;$D$4,T113,IF($C803=$D$4,T$7,MAX(AVERAGEIFS(T800:T802,T800:T802,"&gt;0")/(EXP(S$6*($D803-COUNTIFS(T$713:T803,0))/12)),T$8))))</f>
        <v>0.76923076923076916</v>
      </c>
      <c r="U803" s="181">
        <f ca="1">(1-$D$5)*IF($C803&lt;MAX($D$4,INDEX($C$23:$C$154,2+MATCH(0,$U$23:$U$154,1))),U113,MAX(AVERAGEIFS(U800:U802,U800:U802,"&gt;0")/(EXP(U$6*(($D803-COUNTIFS(U$713:U803,0))/12))),U$8))+($D$5*IF($C803&lt;MAX($D$4,INDEX($C$23:$C$154,2+MATCH(0,$U$23:$U$154,1))),U113,IF($C803=MAX($D$4,INDEX($C$23:$C$154,2+MATCH(0,$U$23:$U$154,1))),U$7,MAX(AVERAGEIFS(U800:U802,U800:U802,"&gt;0")/(EXP(U$6*($D803-COUNTIFS(U$713:U803,0))/12)),U$8))))</f>
        <v>6.1847528947906065</v>
      </c>
      <c r="V803" s="181">
        <f ca="1">(1-$D$5)*IF($C803&lt;MAX($D$4,INDEX($C$23:$C$154,2+MATCH(0,$V$23:$V$154,1))),V113,MAX(U803/U$10,V$8))+($D$5*IF($C803&lt;MAX($D$4,INDEX($C$23:$C$154,2+MATCH(0,$V$23:$V$154,1))),V113,IF($C803=MAX($D$4,INDEX($C$23:$C$154,2+MATCH(0,$V$23:$V$154,1))),V$7,MAX(AVERAGEIFS(V800:V802,V800:V802,"&gt;0")/(EXP(U$6*($D803-COUNTIFS(V$713:V803,0))/12)),V$8))))</f>
        <v>3.0923764473953033</v>
      </c>
      <c r="W803" s="132">
        <f ca="1">(1-$D$5)*IF($C803&lt;$D$4,W113,MAX(AVERAGEIFS(W800:W802,W800:W802,"&gt;0")/(EXP(W$6*(($D803-COUNTIFS(W$713:W803,0))/12))),W$8))+($D$5*IF($C803&lt;$D$4,W113,IF($C803=$D$4,W$7,MAX(AVERAGEIFS(W800:W802,W800:W802,"&gt;0")/(EXP(W$6*($D803-COUNTIFS(W$713:W803,0))/12)),W$8))))</f>
        <v>0.75</v>
      </c>
      <c r="X803" s="132">
        <f ca="1">(1-$D$5)*IF($C803&lt;$D$4,X113,MAX(W803/W$10,X$8))+($D$5*IF($C803&lt;$D$4,X113,IF($C803=$D$4,X$7,MAX(AVERAGEIFS(X800:X802,X800:X802,"&gt;0")/(EXP(W$6*($D803-COUNTIFS(X$713:X803,0))/12)),X$8))))</f>
        <v>0.57692307692307687</v>
      </c>
      <c r="Y803" s="132"/>
      <c r="Z803" s="132"/>
    </row>
    <row r="804" spans="2:26" outlineLevel="1">
      <c r="B804" s="159"/>
      <c r="C804" s="160">
        <f t="shared" si="33"/>
        <v>46966</v>
      </c>
      <c r="D804" s="128">
        <f t="shared" si="34"/>
        <v>92</v>
      </c>
      <c r="G804" s="132">
        <f ca="1">(1-$D$5)*IF($C804&lt;$D$4,G114,MAX(AVERAGEIFS(G801:G803,G801:G803,"&gt;0")/(EXP(G$6*(($D804-COUNTIFS(G$713:G804,0))/12))),G$8))+($D$5*IF($C804&lt;$D$4,G114,IF($C804=$D$4,G$7,MAX(AVERAGEIFS(G801:G803,G801:G803,"&gt;0")/(EXP(G$6*($D804-COUNTIFS(G$713:G804,0))/12)),G$8))))</f>
        <v>1.25</v>
      </c>
      <c r="H804" s="132">
        <f ca="1">(1-$D$5)*IF($C804&lt;$D$4,H114,MAX(G804/G$10,H$8))+($D$5*IF($C804&lt;$D$4,H114,IF($C804=$D$4,H$7,MAX(AVERAGEIFS(H801:H803,H801:H803,"&gt;0")/(EXP(G$6*($D804-COUNTIFS(H$713:H804,0))/12)),H$8))))</f>
        <v>0.96153846153846145</v>
      </c>
      <c r="I804" s="132">
        <f ca="1">(1-$D$5)*IF($C804&lt;$D$4,I114,MAX(AVERAGEIFS(I801:I803,I801:I803,"&gt;0")/(EXP(I$6*(($D804-COUNTIFS(I$713:I804,0))/12))),I$8))+($D$5*IF($C804&lt;$D$4,I114,IF($C804=$D$4,I$7,MAX(AVERAGEIFS(I801:I803,I801:I803,"&gt;0")/(EXP(I$6*($D804-COUNTIFS(I$713:I804,0))/12)),I$8))))</f>
        <v>2.1052457871739532</v>
      </c>
      <c r="J804" s="132">
        <f ca="1">(1-$D$5)*IF($C804&lt;$D$4,J114,MAX(I804/I$10,J$8))+($D$5*IF($C804&lt;$D$4,J114,IF($C804=$D$4,J$7,MAX(AVERAGEIFS(J801:J803,J801:J803,"&gt;0")/(EXP(I$6*($D804-COUNTIFS(J$713:J804,0))/12)),J$8))))</f>
        <v>1.6194198362876562</v>
      </c>
      <c r="K804" s="132">
        <f ca="1">(1-$D$5)*IF($C804&lt;$D$4,K114,MAX(AVERAGEIFS(K801:K803,K801:K803,"&gt;0")/(EXP(K$6*(($D804-COUNTIFS(K$713:K804,0))/12))),K$8))+($D$5*IF($C804&lt;$D$4,K114,IF($C804=$D$4,K$7,MAX(AVERAGEIFS(K801:K803,K801:K803,"&gt;0")/(EXP(K$6*($D804-COUNTIFS(K$713:K804,0))/12)),K$8))))</f>
        <v>3.920932089315154</v>
      </c>
      <c r="L804" s="132">
        <f ca="1">(1-$D$5)*IF($C804&lt;$D$4,L114,MAX(K804/K$10,L$8))+($D$5*IF($C804&lt;$D$4,L114,IF($C804=$D$4,L$7,MAX(AVERAGEIFS(L801:L803,L801:L803,"&gt;0")/(EXP(K$6*($D804-COUNTIFS(L$713:L804,0))/12)),L$8))))</f>
        <v>2</v>
      </c>
      <c r="M804" s="181">
        <f ca="1">(1-$D$5)*IF($C804&lt;MAX($D$4,INDEX($C$23:$C$154,2+MATCH(0,$M$23:$M$154,1))),M114,MAX(AVERAGEIFS(M801:M803,M801:M803,"&gt;0")/(EXP(M$6*(($D804-COUNTIFS(M$713:M804,0))/12))),M$8))+($D$5*IF($C804&lt;MAX($D$4,INDEX($C$23:$C$154,2+MATCH(0,$M$23:$M$154,1))),M114,IF($C804=MAX($D$4,INDEX($C$23:$C$154,2+MATCH(0,$M$23:$M$154,1))),M$7,MAX(AVERAGEIFS(M801:M803,M801:M803,"&gt;0")/(EXP(M$6*($D804-COUNTIFS(M$713:M804,0))/12)),M$8))))</f>
        <v>16.051471094137366</v>
      </c>
      <c r="N804" s="181">
        <f ca="1">(1-$D$5)*IF($C804&lt;MAX($D$4,INDEX($C$23:$C$154,2+MATCH(0,$N$23:$N$154,1))),N114,MAX(M804/M$10,N$8))+($D$5*IF($C804&lt;MAX($D$4,INDEX($C$23:$C$154,2+MATCH(0,$N$23:$N$154,1))),N114,IF($C804=MAX($D$4,INDEX($C$23:$C$154,2+MATCH(0,$N$23:$N$154,1))),N$7,MAX(AVERAGEIFS(N801:N803,N801:N803,"&gt;0")/(EXP(M$6*($D804-COUNTIFS(N$713:N804,0))/12)),N$8))))</f>
        <v>8.0257355470686829</v>
      </c>
      <c r="O804" s="181">
        <f ca="1">(1-$D$5)*IF($C804&lt;MAX($D$4,INDEX($C$23:$C$154,2+MATCH(0,$O$23:$O$154,1))),O114,MAX(AVERAGEIFS(O801:O803,O801:O803,"&gt;0")/(EXP(O$6*(($D804-COUNTIFS(O$713:O804,0))/12))),O$8))+($D$5*IF($C804&lt;MAX($D$4,INDEX($C$23:$C$154,2+MATCH(0,$O$23:$O$154,1))),O114,IF($C804=MAX($D$4,INDEX($C$23:$C$154,2+MATCH(0,$O$23:$O$154,1))),O$7,MAX(AVERAGEIFS(O801:O803,O801:O803,"&gt;0")/(EXP(O$6*($D804-COUNTIFS(O$713:O804,0))/12)),O$8))))</f>
        <v>21.847361258295187</v>
      </c>
      <c r="P804" s="181">
        <f ca="1">(1-$D$5)*IF($C804&lt;MAX($D$4,INDEX($C$23:$C$154,2+MATCH(0,$P$23:$P$154,1))),P114,MAX(O804/O$10,P$8))+($D$5*IF($C804&lt;MAX($D$4,INDEX($C$23:$C$154,2+MATCH(0,$P$23:$P$154,1))),P114,IF($C804=MAX($D$4,INDEX($C$23:$C$154,2+MATCH(0,$P$23:$P$154,1))),P$7,MAX(AVERAGEIFS(P801:P803,P801:P803,"&gt;0")/(EXP(O$6*($D804-COUNTIFS(P$713:P804,0))/12)),P$8))))</f>
        <v>10.923680629147594</v>
      </c>
      <c r="Q804" s="132">
        <f ca="1">(1-$D$5)*IF($C804&lt;$D$4,Q114,MAX(AVERAGEIFS(Q801:Q803,Q801:Q803,"&gt;0")/(EXP(Q$6*(($D804-COUNTIFS(Q$713:Q804,0))/12))),Q$8))+($D$5*IF($C804&lt;$D$4,Q114,IF($C804=$D$4,Q$7,MAX(AVERAGEIFS(Q801:Q803,Q801:Q803,"&gt;0")/(EXP(Q$6*($D804-COUNTIFS(Q$713:Q804,0))/12)),Q$8))))</f>
        <v>1</v>
      </c>
      <c r="R804" s="132">
        <f ca="1">(1-$D$5)*IF($C804&lt;$D$4,R114,MAX(Q804/Q$10,R$8))+($D$5*IF($C804&lt;$D$4,R114,IF($C804=$D$4,R$7,MAX(AVERAGEIFS(R801:R803,R801:R803,"&gt;0")/(EXP(Q$6*($D804-COUNTIFS(R$713:R804,0))/12)),R$8))))</f>
        <v>1</v>
      </c>
      <c r="S804" s="132">
        <f ca="1">(1-$D$5)*IF($C804&lt;$D$4,S114,MAX(AVERAGEIFS(S801:S803,S801:S803,"&gt;0")/(EXP(S$6*(($D804-COUNTIFS(S$713:S804,0))/12))),S$8))+($D$5*IF($C804&lt;$D$4,S114,IF($C804=$D$4,S$7,MAX(AVERAGEIFS(S801:S803,S801:S803,"&gt;0")/(EXP(S$6*($D804-COUNTIFS(S$713:S804,0))/12)),S$8))))</f>
        <v>1</v>
      </c>
      <c r="T804" s="132">
        <f ca="1">(1-$D$5)*IF($C804&lt;$D$4,T114,MAX(S804/S$10,T$8))+($D$5*IF($C804&lt;$D$4,T114,IF($C804=$D$4,T$7,MAX(AVERAGEIFS(T801:T803,T801:T803,"&gt;0")/(EXP(S$6*($D804-COUNTIFS(T$713:T804,0))/12)),T$8))))</f>
        <v>0.76923076923076916</v>
      </c>
      <c r="U804" s="181">
        <f ca="1">(1-$D$5)*IF($C804&lt;MAX($D$4,INDEX($C$23:$C$154,2+MATCH(0,$U$23:$U$154,1))),U114,MAX(AVERAGEIFS(U801:U803,U801:U803,"&gt;0")/(EXP(U$6*(($D804-COUNTIFS(U$713:U804,0))/12))),U$8))+($D$5*IF($C804&lt;MAX($D$4,INDEX($C$23:$C$154,2+MATCH(0,$U$23:$U$154,1))),U114,IF($C804=MAX($D$4,INDEX($C$23:$C$154,2+MATCH(0,$U$23:$U$154,1))),U$7,MAX(AVERAGEIFS(U801:U803,U801:U803,"&gt;0")/(EXP(U$6*($D804-COUNTIFS(U$713:U804,0))/12)),U$8))))</f>
        <v>5.7819948366827028</v>
      </c>
      <c r="V804" s="181">
        <f ca="1">(1-$D$5)*IF($C804&lt;MAX($D$4,INDEX($C$23:$C$154,2+MATCH(0,$V$23:$V$154,1))),V114,MAX(U804/U$10,V$8))+($D$5*IF($C804&lt;MAX($D$4,INDEX($C$23:$C$154,2+MATCH(0,$V$23:$V$154,1))),V114,IF($C804=MAX($D$4,INDEX($C$23:$C$154,2+MATCH(0,$V$23:$V$154,1))),V$7,MAX(AVERAGEIFS(V801:V803,V801:V803,"&gt;0")/(EXP(U$6*($D804-COUNTIFS(V$713:V804,0))/12)),V$8))))</f>
        <v>2.8909974183413514</v>
      </c>
      <c r="W804" s="132">
        <f ca="1">(1-$D$5)*IF($C804&lt;$D$4,W114,MAX(AVERAGEIFS(W801:W803,W801:W803,"&gt;0")/(EXP(W$6*(($D804-COUNTIFS(W$713:W804,0))/12))),W$8))+($D$5*IF($C804&lt;$D$4,W114,IF($C804=$D$4,W$7,MAX(AVERAGEIFS(W801:W803,W801:W803,"&gt;0")/(EXP(W$6*($D804-COUNTIFS(W$713:W804,0))/12)),W$8))))</f>
        <v>0.75</v>
      </c>
      <c r="X804" s="132">
        <f ca="1">(1-$D$5)*IF($C804&lt;$D$4,X114,MAX(W804/W$10,X$8))+($D$5*IF($C804&lt;$D$4,X114,IF($C804=$D$4,X$7,MAX(AVERAGEIFS(X801:X803,X801:X803,"&gt;0")/(EXP(W$6*($D804-COUNTIFS(X$713:X804,0))/12)),X$8))))</f>
        <v>0.57692307692307687</v>
      </c>
      <c r="Y804" s="132"/>
      <c r="Z804" s="132"/>
    </row>
    <row r="805" spans="2:26" outlineLevel="1">
      <c r="B805" s="159"/>
      <c r="C805" s="160">
        <f t="shared" si="33"/>
        <v>46997</v>
      </c>
      <c r="D805" s="128">
        <f t="shared" si="34"/>
        <v>93</v>
      </c>
      <c r="G805" s="132">
        <f ca="1">(1-$D$5)*IF($C805&lt;$D$4,G115,MAX(AVERAGEIFS(G802:G804,G802:G804,"&gt;0")/(EXP(G$6*(($D805-COUNTIFS(G$713:G805,0))/12))),G$8))+($D$5*IF($C805&lt;$D$4,G115,IF($C805=$D$4,G$7,MAX(AVERAGEIFS(G802:G804,G802:G804,"&gt;0")/(EXP(G$6*($D805-COUNTIFS(G$713:G805,0))/12)),G$8))))</f>
        <v>1.25</v>
      </c>
      <c r="H805" s="132">
        <f ca="1">(1-$D$5)*IF($C805&lt;$D$4,H115,MAX(G805/G$10,H$8))+($D$5*IF($C805&lt;$D$4,H115,IF($C805=$D$4,H$7,MAX(AVERAGEIFS(H802:H804,H802:H804,"&gt;0")/(EXP(G$6*($D805-COUNTIFS(H$713:H805,0))/12)),H$8))))</f>
        <v>0.96153846153846145</v>
      </c>
      <c r="I805" s="132">
        <f ca="1">(1-$D$5)*IF($C805&lt;$D$4,I115,MAX(AVERAGEIFS(I802:I804,I802:I804,"&gt;0")/(EXP(I$6*(($D805-COUNTIFS(I$713:I805,0))/12))),I$8))+($D$5*IF($C805&lt;$D$4,I115,IF($C805=$D$4,I$7,MAX(AVERAGEIFS(I802:I804,I802:I804,"&gt;0")/(EXP(I$6*($D805-COUNTIFS(I$713:I805,0))/12)),I$8))))</f>
        <v>2.0452913436282891</v>
      </c>
      <c r="J805" s="132">
        <f ca="1">(1-$D$5)*IF($C805&lt;$D$4,J115,MAX(I805/I$10,J$8))+($D$5*IF($C805&lt;$D$4,J115,IF($C805=$D$4,J$7,MAX(AVERAGEIFS(J802:J804,J802:J804,"&gt;0")/(EXP(I$6*($D805-COUNTIFS(J$713:J805,0))/12)),J$8))))</f>
        <v>1.5733010335602224</v>
      </c>
      <c r="K805" s="132">
        <f ca="1">(1-$D$5)*IF($C805&lt;$D$4,K115,MAX(AVERAGEIFS(K802:K804,K802:K804,"&gt;0")/(EXP(K$6*(($D805-COUNTIFS(K$713:K805,0))/12))),K$8))+($D$5*IF($C805&lt;$D$4,K115,IF($C805=$D$4,K$7,MAX(AVERAGEIFS(K802:K804,K802:K804,"&gt;0")/(EXP(K$6*($D805-COUNTIFS(K$713:K805,0))/12)),K$8))))</f>
        <v>3.705284159876634</v>
      </c>
      <c r="L805" s="132">
        <f ca="1">(1-$D$5)*IF($C805&lt;$D$4,L115,MAX(K805/K$10,L$8))+($D$5*IF($C805&lt;$D$4,L115,IF($C805=$D$4,L$7,MAX(AVERAGEIFS(L802:L804,L802:L804,"&gt;0")/(EXP(K$6*($D805-COUNTIFS(L$713:L805,0))/12)),L$8))))</f>
        <v>2</v>
      </c>
      <c r="M805" s="181">
        <f ca="1">(1-$D$5)*IF($C805&lt;MAX($D$4,INDEX($C$23:$C$154,2+MATCH(0,$M$23:$M$154,1))),M115,MAX(AVERAGEIFS(M802:M804,M802:M804,"&gt;0")/(EXP(M$6*(($D805-COUNTIFS(M$713:M805,0))/12))),M$8))+($D$5*IF($C805&lt;MAX($D$4,INDEX($C$23:$C$154,2+MATCH(0,$M$23:$M$154,1))),M115,IF($C805=MAX($D$4,INDEX($C$23:$C$154,2+MATCH(0,$M$23:$M$154,1))),M$7,MAX(AVERAGEIFS(M802:M804,M802:M804,"&gt;0")/(EXP(M$6*($D805-COUNTIFS(M$713:M805,0))/12)),M$8))))</f>
        <v>15.828367874113052</v>
      </c>
      <c r="N805" s="181">
        <f ca="1">(1-$D$5)*IF($C805&lt;MAX($D$4,INDEX($C$23:$C$154,2+MATCH(0,$N$23:$N$154,1))),N115,MAX(M805/M$10,N$8))+($D$5*IF($C805&lt;MAX($D$4,INDEX($C$23:$C$154,2+MATCH(0,$N$23:$N$154,1))),N115,IF($C805=MAX($D$4,INDEX($C$23:$C$154,2+MATCH(0,$N$23:$N$154,1))),N$7,MAX(AVERAGEIFS(N802:N804,N802:N804,"&gt;0")/(EXP(M$6*($D805-COUNTIFS(N$713:N805,0))/12)),N$8))))</f>
        <v>7.9141839370565261</v>
      </c>
      <c r="O805" s="181">
        <f ca="1">(1-$D$5)*IF($C805&lt;MAX($D$4,INDEX($C$23:$C$154,2+MATCH(0,$O$23:$O$154,1))),O115,MAX(AVERAGEIFS(O802:O804,O802:O804,"&gt;0")/(EXP(O$6*(($D805-COUNTIFS(O$713:O805,0))/12))),O$8))+($D$5*IF($C805&lt;MAX($D$4,INDEX($C$23:$C$154,2+MATCH(0,$O$23:$O$154,1))),O115,IF($C805=MAX($D$4,INDEX($C$23:$C$154,2+MATCH(0,$O$23:$O$154,1))),O$7,MAX(AVERAGEIFS(O802:O804,O802:O804,"&gt;0")/(EXP(O$6*($D805-COUNTIFS(O$713:O805,0))/12)),O$8))))</f>
        <v>21.472309970205885</v>
      </c>
      <c r="P805" s="181">
        <f ca="1">(1-$D$5)*IF($C805&lt;MAX($D$4,INDEX($C$23:$C$154,2+MATCH(0,$P$23:$P$154,1))),P115,MAX(O805/O$10,P$8))+($D$5*IF($C805&lt;MAX($D$4,INDEX($C$23:$C$154,2+MATCH(0,$P$23:$P$154,1))),P115,IF($C805=MAX($D$4,INDEX($C$23:$C$154,2+MATCH(0,$P$23:$P$154,1))),P$7,MAX(AVERAGEIFS(P802:P804,P802:P804,"&gt;0")/(EXP(O$6*($D805-COUNTIFS(P$713:P805,0))/12)),P$8))))</f>
        <v>10.736154985102942</v>
      </c>
      <c r="Q805" s="132">
        <f ca="1">(1-$D$5)*IF($C805&lt;$D$4,Q115,MAX(AVERAGEIFS(Q802:Q804,Q802:Q804,"&gt;0")/(EXP(Q$6*(($D805-COUNTIFS(Q$713:Q805,0))/12))),Q$8))+($D$5*IF($C805&lt;$D$4,Q115,IF($C805=$D$4,Q$7,MAX(AVERAGEIFS(Q802:Q804,Q802:Q804,"&gt;0")/(EXP(Q$6*($D805-COUNTIFS(Q$713:Q805,0))/12)),Q$8))))</f>
        <v>1</v>
      </c>
      <c r="R805" s="132">
        <f ca="1">(1-$D$5)*IF($C805&lt;$D$4,R115,MAX(Q805/Q$10,R$8))+($D$5*IF($C805&lt;$D$4,R115,IF($C805=$D$4,R$7,MAX(AVERAGEIFS(R802:R804,R802:R804,"&gt;0")/(EXP(Q$6*($D805-COUNTIFS(R$713:R805,0))/12)),R$8))))</f>
        <v>1</v>
      </c>
      <c r="S805" s="132">
        <f ca="1">(1-$D$5)*IF($C805&lt;$D$4,S115,MAX(AVERAGEIFS(S802:S804,S802:S804,"&gt;0")/(EXP(S$6*(($D805-COUNTIFS(S$713:S805,0))/12))),S$8))+($D$5*IF($C805&lt;$D$4,S115,IF($C805=$D$4,S$7,MAX(AVERAGEIFS(S802:S804,S802:S804,"&gt;0")/(EXP(S$6*($D805-COUNTIFS(S$713:S805,0))/12)),S$8))))</f>
        <v>1</v>
      </c>
      <c r="T805" s="132">
        <f ca="1">(1-$D$5)*IF($C805&lt;$D$4,T115,MAX(S805/S$10,T$8))+($D$5*IF($C805&lt;$D$4,T115,IF($C805=$D$4,T$7,MAX(AVERAGEIFS(T802:T804,T802:T804,"&gt;0")/(EXP(S$6*($D805-COUNTIFS(T$713:T805,0))/12)),T$8))))</f>
        <v>0.76923076923076916</v>
      </c>
      <c r="U805" s="181">
        <f ca="1">(1-$D$5)*IF($C805&lt;MAX($D$4,INDEX($C$23:$C$154,2+MATCH(0,$U$23:$U$154,1))),U115,MAX(AVERAGEIFS(U802:U804,U802:U804,"&gt;0")/(EXP(U$6*(($D805-COUNTIFS(U$713:U805,0))/12))),U$8))+($D$5*IF($C805&lt;MAX($D$4,INDEX($C$23:$C$154,2+MATCH(0,$U$23:$U$154,1))),U115,IF($C805=MAX($D$4,INDEX($C$23:$C$154,2+MATCH(0,$U$23:$U$154,1))),U$7,MAX(AVERAGEIFS(U802:U804,U802:U804,"&gt;0")/(EXP(U$6*($D805-COUNTIFS(U$713:U805,0))/12)),U$8))))</f>
        <v>5.394459331254879</v>
      </c>
      <c r="V805" s="181">
        <f ca="1">(1-$D$5)*IF($C805&lt;MAX($D$4,INDEX($C$23:$C$154,2+MATCH(0,$V$23:$V$154,1))),V115,MAX(U805/U$10,V$8))+($D$5*IF($C805&lt;MAX($D$4,INDEX($C$23:$C$154,2+MATCH(0,$V$23:$V$154,1))),V115,IF($C805=MAX($D$4,INDEX($C$23:$C$154,2+MATCH(0,$V$23:$V$154,1))),V$7,MAX(AVERAGEIFS(V802:V804,V802:V804,"&gt;0")/(EXP(U$6*($D805-COUNTIFS(V$713:V805,0))/12)),V$8))))</f>
        <v>2.6972296656274395</v>
      </c>
      <c r="W805" s="132">
        <f ca="1">(1-$D$5)*IF($C805&lt;$D$4,W115,MAX(AVERAGEIFS(W802:W804,W802:W804,"&gt;0")/(EXP(W$6*(($D805-COUNTIFS(W$713:W805,0))/12))),W$8))+($D$5*IF($C805&lt;$D$4,W115,IF($C805=$D$4,W$7,MAX(AVERAGEIFS(W802:W804,W802:W804,"&gt;0")/(EXP(W$6*($D805-COUNTIFS(W$713:W805,0))/12)),W$8))))</f>
        <v>0.75</v>
      </c>
      <c r="X805" s="132">
        <f ca="1">(1-$D$5)*IF($C805&lt;$D$4,X115,MAX(W805/W$10,X$8))+($D$5*IF($C805&lt;$D$4,X115,IF($C805=$D$4,X$7,MAX(AVERAGEIFS(X802:X804,X802:X804,"&gt;0")/(EXP(W$6*($D805-COUNTIFS(X$713:X805,0))/12)),X$8))))</f>
        <v>0.57692307692307687</v>
      </c>
      <c r="Y805" s="132"/>
      <c r="Z805" s="132"/>
    </row>
    <row r="806" spans="2:26" outlineLevel="1">
      <c r="B806" s="159"/>
      <c r="C806" s="160">
        <f t="shared" si="33"/>
        <v>47027</v>
      </c>
      <c r="D806" s="128">
        <f t="shared" si="34"/>
        <v>94</v>
      </c>
      <c r="G806" s="132">
        <f ca="1">(1-$D$5)*IF($C806&lt;$D$4,G116,MAX(AVERAGEIFS(G803:G805,G803:G805,"&gt;0")/(EXP(G$6*(($D806-COUNTIFS(G$713:G806,0))/12))),G$8))+($D$5*IF($C806&lt;$D$4,G116,IF($C806=$D$4,G$7,MAX(AVERAGEIFS(G803:G805,G803:G805,"&gt;0")/(EXP(G$6*($D806-COUNTIFS(G$713:G806,0))/12)),G$8))))</f>
        <v>1.25</v>
      </c>
      <c r="H806" s="132">
        <f ca="1">(1-$D$5)*IF($C806&lt;$D$4,H116,MAX(G806/G$10,H$8))+($D$5*IF($C806&lt;$D$4,H116,IF($C806=$D$4,H$7,MAX(AVERAGEIFS(H803:H805,H803:H805,"&gt;0")/(EXP(G$6*($D806-COUNTIFS(H$713:H806,0))/12)),H$8))))</f>
        <v>0.96153846153846145</v>
      </c>
      <c r="I806" s="132">
        <f ca="1">(1-$D$5)*IF($C806&lt;$D$4,I116,MAX(AVERAGEIFS(I803:I805,I803:I805,"&gt;0")/(EXP(I$6*(($D806-COUNTIFS(I$713:I806,0))/12))),I$8))+($D$5*IF($C806&lt;$D$4,I116,IF($C806=$D$4,I$7,MAX(AVERAGEIFS(I803:I805,I803:I805,"&gt;0")/(EXP(I$6*($D806-COUNTIFS(I$713:I806,0))/12)),I$8))))</f>
        <v>1.9862244120116621</v>
      </c>
      <c r="J806" s="132">
        <f ca="1">(1-$D$5)*IF($C806&lt;$D$4,J116,MAX(I806/I$10,J$8))+($D$5*IF($C806&lt;$D$4,J116,IF($C806=$D$4,J$7,MAX(AVERAGEIFS(J803:J805,J803:J805,"&gt;0")/(EXP(I$6*($D806-COUNTIFS(J$713:J806,0))/12)),J$8))))</f>
        <v>1.5278649323166631</v>
      </c>
      <c r="K806" s="132">
        <f ca="1">(1-$D$5)*IF($C806&lt;$D$4,K116,MAX(AVERAGEIFS(K803:K805,K803:K805,"&gt;0")/(EXP(K$6*(($D806-COUNTIFS(K$713:K806,0))/12))),K$8))+($D$5*IF($C806&lt;$D$4,K116,IF($C806=$D$4,K$7,MAX(AVERAGEIFS(K803:K805,K803:K805,"&gt;0")/(EXP(K$6*($D806-COUNTIFS(K$713:K806,0))/12)),K$8))))</f>
        <v>3.4972028465026637</v>
      </c>
      <c r="L806" s="132">
        <f ca="1">(1-$D$5)*IF($C806&lt;$D$4,L116,MAX(K806/K$10,L$8))+($D$5*IF($C806&lt;$D$4,L116,IF($C806=$D$4,L$7,MAX(AVERAGEIFS(L803:L805,L803:L805,"&gt;0")/(EXP(K$6*($D806-COUNTIFS(L$713:L806,0))/12)),L$8))))</f>
        <v>2</v>
      </c>
      <c r="M806" s="181">
        <f ca="1">(1-$D$5)*IF($C806&lt;MAX($D$4,INDEX($C$23:$C$154,2+MATCH(0,$M$23:$M$154,1))),M116,MAX(AVERAGEIFS(M803:M805,M803:M805,"&gt;0")/(EXP(M$6*(($D806-COUNTIFS(M$713:M806,0))/12))),M$8))+($D$5*IF($C806&lt;MAX($D$4,INDEX($C$23:$C$154,2+MATCH(0,$M$23:$M$154,1))),M116,IF($C806=MAX($D$4,INDEX($C$23:$C$154,2+MATCH(0,$M$23:$M$154,1))),M$7,MAX(AVERAGEIFS(M803:M805,M803:M805,"&gt;0")/(EXP(M$6*($D806-COUNTIFS(M$713:M806,0))/12)),M$8))))</f>
        <v>15.601893421296795</v>
      </c>
      <c r="N806" s="181">
        <f ca="1">(1-$D$5)*IF($C806&lt;MAX($D$4,INDEX($C$23:$C$154,2+MATCH(0,$N$23:$N$154,1))),N116,MAX(M806/M$10,N$8))+($D$5*IF($C806&lt;MAX($D$4,INDEX($C$23:$C$154,2+MATCH(0,$N$23:$N$154,1))),N116,IF($C806=MAX($D$4,INDEX($C$23:$C$154,2+MATCH(0,$N$23:$N$154,1))),N$7,MAX(AVERAGEIFS(N803:N805,N803:N805,"&gt;0")/(EXP(M$6*($D806-COUNTIFS(N$713:N806,0))/12)),N$8))))</f>
        <v>7.8009467106483976</v>
      </c>
      <c r="O806" s="181">
        <f ca="1">(1-$D$5)*IF($C806&lt;MAX($D$4,INDEX($C$23:$C$154,2+MATCH(0,$O$23:$O$154,1))),O116,MAX(AVERAGEIFS(O803:O805,O803:O805,"&gt;0")/(EXP(O$6*(($D806-COUNTIFS(O$713:O806,0))/12))),O$8))+($D$5*IF($C806&lt;MAX($D$4,INDEX($C$23:$C$154,2+MATCH(0,$O$23:$O$154,1))),O116,IF($C806=MAX($D$4,INDEX($C$23:$C$154,2+MATCH(0,$O$23:$O$154,1))),O$7,MAX(AVERAGEIFS(O803:O805,O803:O805,"&gt;0")/(EXP(O$6*($D806-COUNTIFS(O$713:O806,0))/12)),O$8))))</f>
        <v>21.081834509891912</v>
      </c>
      <c r="P806" s="181">
        <f ca="1">(1-$D$5)*IF($C806&lt;MAX($D$4,INDEX($C$23:$C$154,2+MATCH(0,$P$23:$P$154,1))),P116,MAX(O806/O$10,P$8))+($D$5*IF($C806&lt;MAX($D$4,INDEX($C$23:$C$154,2+MATCH(0,$P$23:$P$154,1))),P116,IF($C806=MAX($D$4,INDEX($C$23:$C$154,2+MATCH(0,$P$23:$P$154,1))),P$7,MAX(AVERAGEIFS(P803:P805,P803:P805,"&gt;0")/(EXP(O$6*($D806-COUNTIFS(P$713:P806,0))/12)),P$8))))</f>
        <v>10.540917254945956</v>
      </c>
      <c r="Q806" s="132">
        <f ca="1">(1-$D$5)*IF($C806&lt;$D$4,Q116,MAX(AVERAGEIFS(Q803:Q805,Q803:Q805,"&gt;0")/(EXP(Q$6*(($D806-COUNTIFS(Q$713:Q806,0))/12))),Q$8))+($D$5*IF($C806&lt;$D$4,Q116,IF($C806=$D$4,Q$7,MAX(AVERAGEIFS(Q803:Q805,Q803:Q805,"&gt;0")/(EXP(Q$6*($D806-COUNTIFS(Q$713:Q806,0))/12)),Q$8))))</f>
        <v>1</v>
      </c>
      <c r="R806" s="132">
        <f ca="1">(1-$D$5)*IF($C806&lt;$D$4,R116,MAX(Q806/Q$10,R$8))+($D$5*IF($C806&lt;$D$4,R116,IF($C806=$D$4,R$7,MAX(AVERAGEIFS(R803:R805,R803:R805,"&gt;0")/(EXP(Q$6*($D806-COUNTIFS(R$713:R806,0))/12)),R$8))))</f>
        <v>1</v>
      </c>
      <c r="S806" s="132">
        <f ca="1">(1-$D$5)*IF($C806&lt;$D$4,S116,MAX(AVERAGEIFS(S803:S805,S803:S805,"&gt;0")/(EXP(S$6*(($D806-COUNTIFS(S$713:S806,0))/12))),S$8))+($D$5*IF($C806&lt;$D$4,S116,IF($C806=$D$4,S$7,MAX(AVERAGEIFS(S803:S805,S803:S805,"&gt;0")/(EXP(S$6*($D806-COUNTIFS(S$713:S806,0))/12)),S$8))))</f>
        <v>1</v>
      </c>
      <c r="T806" s="132">
        <f ca="1">(1-$D$5)*IF($C806&lt;$D$4,T116,MAX(S806/S$10,T$8))+($D$5*IF($C806&lt;$D$4,T116,IF($C806=$D$4,T$7,MAX(AVERAGEIFS(T803:T805,T803:T805,"&gt;0")/(EXP(S$6*($D806-COUNTIFS(T$713:T806,0))/12)),T$8))))</f>
        <v>0.76923076923076916</v>
      </c>
      <c r="U806" s="181">
        <f ca="1">(1-$D$5)*IF($C806&lt;MAX($D$4,INDEX($C$23:$C$154,2+MATCH(0,$U$23:$U$154,1))),U116,MAX(AVERAGEIFS(U803:U805,U803:U805,"&gt;0")/(EXP(U$6*(($D806-COUNTIFS(U$713:U806,0))/12))),U$8))+($D$5*IF($C806&lt;MAX($D$4,INDEX($C$23:$C$154,2+MATCH(0,$U$23:$U$154,1))),U116,IF($C806=MAX($D$4,INDEX($C$23:$C$154,2+MATCH(0,$U$23:$U$154,1))),U$7,MAX(AVERAGEIFS(U803:U805,U803:U805,"&gt;0")/(EXP(U$6*($D806-COUNTIFS(U$713:U806,0))/12)),U$8))))</f>
        <v>5.0226580356317729</v>
      </c>
      <c r="V806" s="181">
        <f ca="1">(1-$D$5)*IF($C806&lt;MAX($D$4,INDEX($C$23:$C$154,2+MATCH(0,$V$23:$V$154,1))),V116,MAX(U806/U$10,V$8))+($D$5*IF($C806&lt;MAX($D$4,INDEX($C$23:$C$154,2+MATCH(0,$V$23:$V$154,1))),V116,IF($C806=MAX($D$4,INDEX($C$23:$C$154,2+MATCH(0,$V$23:$V$154,1))),V$7,MAX(AVERAGEIFS(V803:V805,V803:V805,"&gt;0")/(EXP(U$6*($D806-COUNTIFS(V$713:V806,0))/12)),V$8))))</f>
        <v>2.5113290178158865</v>
      </c>
      <c r="W806" s="132">
        <f ca="1">(1-$D$5)*IF($C806&lt;$D$4,W116,MAX(AVERAGEIFS(W803:W805,W803:W805,"&gt;0")/(EXP(W$6*(($D806-COUNTIFS(W$713:W806,0))/12))),W$8))+($D$5*IF($C806&lt;$D$4,W116,IF($C806=$D$4,W$7,MAX(AVERAGEIFS(W803:W805,W803:W805,"&gt;0")/(EXP(W$6*($D806-COUNTIFS(W$713:W806,0))/12)),W$8))))</f>
        <v>0.75</v>
      </c>
      <c r="X806" s="132">
        <f ca="1">(1-$D$5)*IF($C806&lt;$D$4,X116,MAX(W806/W$10,X$8))+($D$5*IF($C806&lt;$D$4,X116,IF($C806=$D$4,X$7,MAX(AVERAGEIFS(X803:X805,X803:X805,"&gt;0")/(EXP(W$6*($D806-COUNTIFS(X$713:X806,0))/12)),X$8))))</f>
        <v>0.57692307692307687</v>
      </c>
      <c r="Y806" s="132"/>
      <c r="Z806" s="132"/>
    </row>
    <row r="807" spans="2:26" outlineLevel="1">
      <c r="B807" s="159"/>
      <c r="C807" s="160">
        <f t="shared" si="33"/>
        <v>47058</v>
      </c>
      <c r="D807" s="128">
        <f t="shared" si="34"/>
        <v>95</v>
      </c>
      <c r="G807" s="132">
        <f ca="1">(1-$D$5)*IF($C807&lt;$D$4,G117,MAX(AVERAGEIFS(G804:G806,G804:G806,"&gt;0")/(EXP(G$6*(($D807-COUNTIFS(G$713:G807,0))/12))),G$8))+($D$5*IF($C807&lt;$D$4,G117,IF($C807=$D$4,G$7,MAX(AVERAGEIFS(G804:G806,G804:G806,"&gt;0")/(EXP(G$6*($D807-COUNTIFS(G$713:G807,0))/12)),G$8))))</f>
        <v>1.25</v>
      </c>
      <c r="H807" s="132">
        <f ca="1">(1-$D$5)*IF($C807&lt;$D$4,H117,MAX(G807/G$10,H$8))+($D$5*IF($C807&lt;$D$4,H117,IF($C807=$D$4,H$7,MAX(AVERAGEIFS(H804:H806,H804:H806,"&gt;0")/(EXP(G$6*($D807-COUNTIFS(H$713:H807,0))/12)),H$8))))</f>
        <v>0.96153846153846145</v>
      </c>
      <c r="I807" s="132">
        <f ca="1">(1-$D$5)*IF($C807&lt;$D$4,I117,MAX(AVERAGEIFS(I804:I806,I804:I806,"&gt;0")/(EXP(I$6*(($D807-COUNTIFS(I$713:I807,0))/12))),I$8))+($D$5*IF($C807&lt;$D$4,I117,IF($C807=$D$4,I$7,MAX(AVERAGEIFS(I804:I806,I804:I806,"&gt;0")/(EXP(I$6*($D807-COUNTIFS(I$713:I807,0))/12)),I$8))))</f>
        <v>1.9280675110058405</v>
      </c>
      <c r="J807" s="132">
        <f ca="1">(1-$D$5)*IF($C807&lt;$D$4,J117,MAX(I807/I$10,J$8))+($D$5*IF($C807&lt;$D$4,J117,IF($C807=$D$4,J$7,MAX(AVERAGEIFS(J804:J806,J804:J806,"&gt;0")/(EXP(I$6*($D807-COUNTIFS(J$713:J807,0))/12)),J$8))))</f>
        <v>1.4831288546198773</v>
      </c>
      <c r="K807" s="132">
        <f ca="1">(1-$D$5)*IF($C807&lt;$D$4,K117,MAX(AVERAGEIFS(K804:K806,K804:K806,"&gt;0")/(EXP(K$6*(($D807-COUNTIFS(K$713:K807,0))/12))),K$8))+($D$5*IF($C807&lt;$D$4,K117,IF($C807=$D$4,K$7,MAX(AVERAGEIFS(K804:K806,K804:K806,"&gt;0")/(EXP(K$6*($D807-COUNTIFS(K$713:K807,0))/12)),K$8))))</f>
        <v>3.2967608490386588</v>
      </c>
      <c r="L807" s="132">
        <f ca="1">(1-$D$5)*IF($C807&lt;$D$4,L117,MAX(K807/K$10,L$8))+($D$5*IF($C807&lt;$D$4,L117,IF($C807=$D$4,L$7,MAX(AVERAGEIFS(L804:L806,L804:L806,"&gt;0")/(EXP(K$6*($D807-COUNTIFS(L$713:L807,0))/12)),L$8))))</f>
        <v>2</v>
      </c>
      <c r="M807" s="181">
        <f ca="1">(1-$D$5)*IF($C807&lt;MAX($D$4,INDEX($C$23:$C$154,2+MATCH(0,$M$23:$M$154,1))),M117,MAX(AVERAGEIFS(M804:M806,M804:M806,"&gt;0")/(EXP(M$6*(($D807-COUNTIFS(M$713:M807,0))/12))),M$8))+($D$5*IF($C807&lt;MAX($D$4,INDEX($C$23:$C$154,2+MATCH(0,$M$23:$M$154,1))),M117,IF($C807=MAX($D$4,INDEX($C$23:$C$154,2+MATCH(0,$M$23:$M$154,1))),M$7,MAX(AVERAGEIFS(M804:M806,M804:M806,"&gt;0")/(EXP(M$6*($D807-COUNTIFS(M$713:M807,0))/12)),M$8))))</f>
        <v>15.372283274139658</v>
      </c>
      <c r="N807" s="181">
        <f ca="1">(1-$D$5)*IF($C807&lt;MAX($D$4,INDEX($C$23:$C$154,2+MATCH(0,$N$23:$N$154,1))),N117,MAX(M807/M$10,N$8))+($D$5*IF($C807&lt;MAX($D$4,INDEX($C$23:$C$154,2+MATCH(0,$N$23:$N$154,1))),N117,IF($C807=MAX($D$4,INDEX($C$23:$C$154,2+MATCH(0,$N$23:$N$154,1))),N$7,MAX(AVERAGEIFS(N804:N806,N804:N806,"&gt;0")/(EXP(M$6*($D807-COUNTIFS(N$713:N807,0))/12)),N$8))))</f>
        <v>7.686141637069829</v>
      </c>
      <c r="O807" s="181">
        <f ca="1">(1-$D$5)*IF($C807&lt;MAX($D$4,INDEX($C$23:$C$154,2+MATCH(0,$O$23:$O$154,1))),O117,MAX(AVERAGEIFS(O804:O806,O804:O806,"&gt;0")/(EXP(O$6*(($D807-COUNTIFS(O$713:O807,0))/12))),O$8))+($D$5*IF($C807&lt;MAX($D$4,INDEX($C$23:$C$154,2+MATCH(0,$O$23:$O$154,1))),O117,IF($C807=MAX($D$4,INDEX($C$23:$C$154,2+MATCH(0,$O$23:$O$154,1))),O$7,MAX(AVERAGEIFS(O804:O806,O804:O806,"&gt;0")/(EXP(O$6*($D807-COUNTIFS(O$713:O807,0))/12)),O$8))))</f>
        <v>20.677056940011862</v>
      </c>
      <c r="P807" s="181">
        <f ca="1">(1-$D$5)*IF($C807&lt;MAX($D$4,INDEX($C$23:$C$154,2+MATCH(0,$P$23:$P$154,1))),P117,MAX(O807/O$10,P$8))+($D$5*IF($C807&lt;MAX($D$4,INDEX($C$23:$C$154,2+MATCH(0,$P$23:$P$154,1))),P117,IF($C807=MAX($D$4,INDEX($C$23:$C$154,2+MATCH(0,$P$23:$P$154,1))),P$7,MAX(AVERAGEIFS(P804:P806,P804:P806,"&gt;0")/(EXP(O$6*($D807-COUNTIFS(P$713:P807,0))/12)),P$8))))</f>
        <v>10.338528470005931</v>
      </c>
      <c r="Q807" s="132">
        <f ca="1">(1-$D$5)*IF($C807&lt;$D$4,Q117,MAX(AVERAGEIFS(Q804:Q806,Q804:Q806,"&gt;0")/(EXP(Q$6*(($D807-COUNTIFS(Q$713:Q807,0))/12))),Q$8))+($D$5*IF($C807&lt;$D$4,Q117,IF($C807=$D$4,Q$7,MAX(AVERAGEIFS(Q804:Q806,Q804:Q806,"&gt;0")/(EXP(Q$6*($D807-COUNTIFS(Q$713:Q807,0))/12)),Q$8))))</f>
        <v>1</v>
      </c>
      <c r="R807" s="132">
        <f ca="1">(1-$D$5)*IF($C807&lt;$D$4,R117,MAX(Q807/Q$10,R$8))+($D$5*IF($C807&lt;$D$4,R117,IF($C807=$D$4,R$7,MAX(AVERAGEIFS(R804:R806,R804:R806,"&gt;0")/(EXP(Q$6*($D807-COUNTIFS(R$713:R807,0))/12)),R$8))))</f>
        <v>1</v>
      </c>
      <c r="S807" s="132">
        <f ca="1">(1-$D$5)*IF($C807&lt;$D$4,S117,MAX(AVERAGEIFS(S804:S806,S804:S806,"&gt;0")/(EXP(S$6*(($D807-COUNTIFS(S$713:S807,0))/12))),S$8))+($D$5*IF($C807&lt;$D$4,S117,IF($C807=$D$4,S$7,MAX(AVERAGEIFS(S804:S806,S804:S806,"&gt;0")/(EXP(S$6*($D807-COUNTIFS(S$713:S807,0))/12)),S$8))))</f>
        <v>1</v>
      </c>
      <c r="T807" s="132">
        <f ca="1">(1-$D$5)*IF($C807&lt;$D$4,T117,MAX(S807/S$10,T$8))+($D$5*IF($C807&lt;$D$4,T117,IF($C807=$D$4,T$7,MAX(AVERAGEIFS(T804:T806,T804:T806,"&gt;0")/(EXP(S$6*($D807-COUNTIFS(T$713:T807,0))/12)),T$8))))</f>
        <v>0.76923076923076916</v>
      </c>
      <c r="U807" s="181">
        <f ca="1">(1-$D$5)*IF($C807&lt;MAX($D$4,INDEX($C$23:$C$154,2+MATCH(0,$U$23:$U$154,1))),U117,MAX(AVERAGEIFS(U804:U806,U804:U806,"&gt;0")/(EXP(U$6*(($D807-COUNTIFS(U$713:U807,0))/12))),U$8))+($D$5*IF($C807&lt;MAX($D$4,INDEX($C$23:$C$154,2+MATCH(0,$U$23:$U$154,1))),U117,IF($C807=MAX($D$4,INDEX($C$23:$C$154,2+MATCH(0,$U$23:$U$154,1))),U$7,MAX(AVERAGEIFS(U804:U806,U804:U806,"&gt;0")/(EXP(U$6*($D807-COUNTIFS(U$713:U807,0))/12)),U$8))))</f>
        <v>4.6669736292783401</v>
      </c>
      <c r="V807" s="181">
        <f ca="1">(1-$D$5)*IF($C807&lt;MAX($D$4,INDEX($C$23:$C$154,2+MATCH(0,$V$23:$V$154,1))),V117,MAX(U807/U$10,V$8))+($D$5*IF($C807&lt;MAX($D$4,INDEX($C$23:$C$154,2+MATCH(0,$V$23:$V$154,1))),V117,IF($C807=MAX($D$4,INDEX($C$23:$C$154,2+MATCH(0,$V$23:$V$154,1))),V$7,MAX(AVERAGEIFS(V804:V806,V804:V806,"&gt;0")/(EXP(U$6*($D807-COUNTIFS(V$713:V807,0))/12)),V$8))))</f>
        <v>2.3334868146391701</v>
      </c>
      <c r="W807" s="132">
        <f ca="1">(1-$D$5)*IF($C807&lt;$D$4,W117,MAX(AVERAGEIFS(W804:W806,W804:W806,"&gt;0")/(EXP(W$6*(($D807-COUNTIFS(W$713:W807,0))/12))),W$8))+($D$5*IF($C807&lt;$D$4,W117,IF($C807=$D$4,W$7,MAX(AVERAGEIFS(W804:W806,W804:W806,"&gt;0")/(EXP(W$6*($D807-COUNTIFS(W$713:W807,0))/12)),W$8))))</f>
        <v>0.75</v>
      </c>
      <c r="X807" s="132">
        <f ca="1">(1-$D$5)*IF($C807&lt;$D$4,X117,MAX(W807/W$10,X$8))+($D$5*IF($C807&lt;$D$4,X117,IF($C807=$D$4,X$7,MAX(AVERAGEIFS(X804:X806,X804:X806,"&gt;0")/(EXP(W$6*($D807-COUNTIFS(X$713:X807,0))/12)),X$8))))</f>
        <v>0.57692307692307687</v>
      </c>
      <c r="Y807" s="132"/>
      <c r="Z807" s="132"/>
    </row>
    <row r="808" spans="2:26" outlineLevel="1">
      <c r="B808" s="159"/>
      <c r="C808" s="160">
        <f t="shared" si="33"/>
        <v>47088</v>
      </c>
      <c r="D808" s="128">
        <f t="shared" si="34"/>
        <v>96</v>
      </c>
      <c r="G808" s="132">
        <f ca="1">(1-$D$5)*IF($C808&lt;$D$4,G118,MAX(AVERAGEIFS(G805:G807,G805:G807,"&gt;0")/(EXP(G$6*(($D808-COUNTIFS(G$713:G808,0))/12))),G$8))+($D$5*IF($C808&lt;$D$4,G118,IF($C808=$D$4,G$7,MAX(AVERAGEIFS(G805:G807,G805:G807,"&gt;0")/(EXP(G$6*($D808-COUNTIFS(G$713:G808,0))/12)),G$8))))</f>
        <v>1.25</v>
      </c>
      <c r="H808" s="132">
        <f ca="1">(1-$D$5)*IF($C808&lt;$D$4,H118,MAX(G808/G$10,H$8))+($D$5*IF($C808&lt;$D$4,H118,IF($C808=$D$4,H$7,MAX(AVERAGEIFS(H805:H807,H805:H807,"&gt;0")/(EXP(G$6*($D808-COUNTIFS(H$713:H808,0))/12)),H$8))))</f>
        <v>0.96153846153846145</v>
      </c>
      <c r="I808" s="132">
        <f ca="1">(1-$D$5)*IF($C808&lt;$D$4,I118,MAX(AVERAGEIFS(I805:I807,I805:I807,"&gt;0")/(EXP(I$6*(($D808-COUNTIFS(I$713:I808,0))/12))),I$8))+($D$5*IF($C808&lt;$D$4,I118,IF($C808=$D$4,I$7,MAX(AVERAGEIFS(I805:I807,I805:I807,"&gt;0")/(EXP(I$6*($D808-COUNTIFS(I$713:I808,0))/12)),I$8))))</f>
        <v>1.8708413851563892</v>
      </c>
      <c r="J808" s="132">
        <f ca="1">(1-$D$5)*IF($C808&lt;$D$4,J118,MAX(I808/I$10,J$8))+($D$5*IF($C808&lt;$D$4,J118,IF($C808=$D$4,J$7,MAX(AVERAGEIFS(J805:J807,J805:J807,"&gt;0")/(EXP(I$6*($D808-COUNTIFS(J$713:J808,0))/12)),J$8))))</f>
        <v>1.4391087578126069</v>
      </c>
      <c r="K808" s="132">
        <f ca="1">(1-$D$5)*IF($C808&lt;$D$4,K118,MAX(AVERAGEIFS(K805:K807,K805:K807,"&gt;0")/(EXP(K$6*(($D808-COUNTIFS(K$713:K808,0))/12))),K$8))+($D$5*IF($C808&lt;$D$4,K118,IF($C808=$D$4,K$7,MAX(AVERAGEIFS(K805:K807,K805:K807,"&gt;0")/(EXP(K$6*($D808-COUNTIFS(K$713:K808,0))/12)),K$8))))</f>
        <v>3.1039991643763241</v>
      </c>
      <c r="L808" s="132">
        <f ca="1">(1-$D$5)*IF($C808&lt;$D$4,L118,MAX(K808/K$10,L$8))+($D$5*IF($C808&lt;$D$4,L118,IF($C808=$D$4,L$7,MAX(AVERAGEIFS(L805:L807,L805:L807,"&gt;0")/(EXP(K$6*($D808-COUNTIFS(L$713:L808,0))/12)),L$8))))</f>
        <v>2</v>
      </c>
      <c r="M808" s="181">
        <f ca="1">(1-$D$5)*IF($C808&lt;MAX($D$4,INDEX($C$23:$C$154,2+MATCH(0,$M$23:$M$154,1))),M118,MAX(AVERAGEIFS(M805:M807,M805:M807,"&gt;0")/(EXP(M$6*(($D808-COUNTIFS(M$713:M808,0))/12))),M$8))+($D$5*IF($C808&lt;MAX($D$4,INDEX($C$23:$C$154,2+MATCH(0,$M$23:$M$154,1))),M118,IF($C808=MAX($D$4,INDEX($C$23:$C$154,2+MATCH(0,$M$23:$M$154,1))),M$7,MAX(AVERAGEIFS(M805:M807,M805:M807,"&gt;0")/(EXP(M$6*($D808-COUNTIFS(M$713:M808,0))/12)),M$8))))</f>
        <v>15.139773445408101</v>
      </c>
      <c r="N808" s="181">
        <f ca="1">(1-$D$5)*IF($C808&lt;MAX($D$4,INDEX($C$23:$C$154,2+MATCH(0,$N$23:$N$154,1))),N118,MAX(M808/M$10,N$8))+($D$5*IF($C808&lt;MAX($D$4,INDEX($C$23:$C$154,2+MATCH(0,$N$23:$N$154,1))),N118,IF($C808=MAX($D$4,INDEX($C$23:$C$154,2+MATCH(0,$N$23:$N$154,1))),N$7,MAX(AVERAGEIFS(N805:N807,N805:N807,"&gt;0")/(EXP(M$6*($D808-COUNTIFS(N$713:N808,0))/12)),N$8))))</f>
        <v>7.5698867227040507</v>
      </c>
      <c r="O808" s="181">
        <f ca="1">(1-$D$5)*IF($C808&lt;MAX($D$4,INDEX($C$23:$C$154,2+MATCH(0,$O$23:$O$154,1))),O118,MAX(AVERAGEIFS(O805:O807,O805:O807,"&gt;0")/(EXP(O$6*(($D808-COUNTIFS(O$713:O808,0))/12))),O$8))+($D$5*IF($C808&lt;MAX($D$4,INDEX($C$23:$C$154,2+MATCH(0,$O$23:$O$154,1))),O118,IF($C808=MAX($D$4,INDEX($C$23:$C$154,2+MATCH(0,$O$23:$O$154,1))),O$7,MAX(AVERAGEIFS(O805:O807,O805:O807,"&gt;0")/(EXP(O$6*($D808-COUNTIFS(O$713:O808,0))/12)),O$8))))</f>
        <v>20.259063034360899</v>
      </c>
      <c r="P808" s="181">
        <f ca="1">(1-$D$5)*IF($C808&lt;MAX($D$4,INDEX($C$23:$C$154,2+MATCH(0,$P$23:$P$154,1))),P118,MAX(O808/O$10,P$8))+($D$5*IF($C808&lt;MAX($D$4,INDEX($C$23:$C$154,2+MATCH(0,$P$23:$P$154,1))),P118,IF($C808=MAX($D$4,INDEX($C$23:$C$154,2+MATCH(0,$P$23:$P$154,1))),P$7,MAX(AVERAGEIFS(P805:P807,P805:P807,"&gt;0")/(EXP(O$6*($D808-COUNTIFS(P$713:P808,0))/12)),P$8))))</f>
        <v>10.12953151718045</v>
      </c>
      <c r="Q808" s="132">
        <f ca="1">(1-$D$5)*IF($C808&lt;$D$4,Q118,MAX(AVERAGEIFS(Q805:Q807,Q805:Q807,"&gt;0")/(EXP(Q$6*(($D808-COUNTIFS(Q$713:Q808,0))/12))),Q$8))+($D$5*IF($C808&lt;$D$4,Q118,IF($C808=$D$4,Q$7,MAX(AVERAGEIFS(Q805:Q807,Q805:Q807,"&gt;0")/(EXP(Q$6*($D808-COUNTIFS(Q$713:Q808,0))/12)),Q$8))))</f>
        <v>1</v>
      </c>
      <c r="R808" s="132">
        <f ca="1">(1-$D$5)*IF($C808&lt;$D$4,R118,MAX(Q808/Q$10,R$8))+($D$5*IF($C808&lt;$D$4,R118,IF($C808=$D$4,R$7,MAX(AVERAGEIFS(R805:R807,R805:R807,"&gt;0")/(EXP(Q$6*($D808-COUNTIFS(R$713:R808,0))/12)),R$8))))</f>
        <v>1</v>
      </c>
      <c r="S808" s="132">
        <f ca="1">(1-$D$5)*IF($C808&lt;$D$4,S118,MAX(AVERAGEIFS(S805:S807,S805:S807,"&gt;0")/(EXP(S$6*(($D808-COUNTIFS(S$713:S808,0))/12))),S$8))+($D$5*IF($C808&lt;$D$4,S118,IF($C808=$D$4,S$7,MAX(AVERAGEIFS(S805:S807,S805:S807,"&gt;0")/(EXP(S$6*($D808-COUNTIFS(S$713:S808,0))/12)),S$8))))</f>
        <v>1</v>
      </c>
      <c r="T808" s="132">
        <f ca="1">(1-$D$5)*IF($C808&lt;$D$4,T118,MAX(S808/S$10,T$8))+($D$5*IF($C808&lt;$D$4,T118,IF($C808=$D$4,T$7,MAX(AVERAGEIFS(T805:T807,T805:T807,"&gt;0")/(EXP(S$6*($D808-COUNTIFS(T$713:T808,0))/12)),T$8))))</f>
        <v>0.76923076923076916</v>
      </c>
      <c r="U808" s="181">
        <f ca="1">(1-$D$5)*IF($C808&lt;MAX($D$4,INDEX($C$23:$C$154,2+MATCH(0,$U$23:$U$154,1))),U118,MAX(AVERAGEIFS(U805:U807,U805:U807,"&gt;0")/(EXP(U$6*(($D808-COUNTIFS(U$713:U808,0))/12))),U$8))+($D$5*IF($C808&lt;MAX($D$4,INDEX($C$23:$C$154,2+MATCH(0,$U$23:$U$154,1))),U118,IF($C808=MAX($D$4,INDEX($C$23:$C$154,2+MATCH(0,$U$23:$U$154,1))),U$7,MAX(AVERAGEIFS(U805:U807,U805:U807,"&gt;0")/(EXP(U$6*($D808-COUNTIFS(U$713:U808,0))/12)),U$8))))</f>
        <v>4.3276658125068685</v>
      </c>
      <c r="V808" s="181">
        <f ca="1">(1-$D$5)*IF($C808&lt;MAX($D$4,INDEX($C$23:$C$154,2+MATCH(0,$V$23:$V$154,1))),V118,MAX(U808/U$10,V$8))+($D$5*IF($C808&lt;MAX($D$4,INDEX($C$23:$C$154,2+MATCH(0,$V$23:$V$154,1))),V118,IF($C808=MAX($D$4,INDEX($C$23:$C$154,2+MATCH(0,$V$23:$V$154,1))),V$7,MAX(AVERAGEIFS(V805:V807,V805:V807,"&gt;0")/(EXP(U$6*($D808-COUNTIFS(V$713:V808,0))/12)),V$8))))</f>
        <v>2.1638329062534343</v>
      </c>
      <c r="W808" s="132">
        <f ca="1">(1-$D$5)*IF($C808&lt;$D$4,W118,MAX(AVERAGEIFS(W805:W807,W805:W807,"&gt;0")/(EXP(W$6*(($D808-COUNTIFS(W$713:W808,0))/12))),W$8))+($D$5*IF($C808&lt;$D$4,W118,IF($C808=$D$4,W$7,MAX(AVERAGEIFS(W805:W807,W805:W807,"&gt;0")/(EXP(W$6*($D808-COUNTIFS(W$713:W808,0))/12)),W$8))))</f>
        <v>0.75</v>
      </c>
      <c r="X808" s="132">
        <f ca="1">(1-$D$5)*IF($C808&lt;$D$4,X118,MAX(W808/W$10,X$8))+($D$5*IF($C808&lt;$D$4,X118,IF($C808=$D$4,X$7,MAX(AVERAGEIFS(X805:X807,X805:X807,"&gt;0")/(EXP(W$6*($D808-COUNTIFS(X$713:X808,0))/12)),X$8))))</f>
        <v>0.57692307692307687</v>
      </c>
      <c r="Y808" s="132"/>
      <c r="Z808" s="132"/>
    </row>
    <row r="809" spans="2:26" outlineLevel="1">
      <c r="B809" s="159"/>
      <c r="C809" s="160">
        <f t="shared" si="33"/>
        <v>47119</v>
      </c>
      <c r="D809" s="128">
        <f t="shared" si="34"/>
        <v>97</v>
      </c>
      <c r="G809" s="132">
        <f ca="1">(1-$D$5)*IF($C809&lt;$D$4,G119,MAX(AVERAGEIFS(G806:G808,G806:G808,"&gt;0")/(EXP(G$6*(($D809-COUNTIFS(G$713:G809,0))/12))),G$8))+($D$5*IF($C809&lt;$D$4,G119,IF($C809=$D$4,G$7,MAX(AVERAGEIFS(G806:G808,G806:G808,"&gt;0")/(EXP(G$6*($D809-COUNTIFS(G$713:G809,0))/12)),G$8))))</f>
        <v>1.25</v>
      </c>
      <c r="H809" s="132">
        <f ca="1">(1-$D$5)*IF($C809&lt;$D$4,H119,MAX(G809/G$10,H$8))+($D$5*IF($C809&lt;$D$4,H119,IF($C809=$D$4,H$7,MAX(AVERAGEIFS(H806:H808,H806:H808,"&gt;0")/(EXP(G$6*($D809-COUNTIFS(H$713:H809,0))/12)),H$8))))</f>
        <v>0.96153846153846145</v>
      </c>
      <c r="I809" s="132">
        <f ca="1">(1-$D$5)*IF($C809&lt;$D$4,I119,MAX(AVERAGEIFS(I806:I808,I806:I808,"&gt;0")/(EXP(I$6*(($D809-COUNTIFS(I$713:I809,0))/12))),I$8))+($D$5*IF($C809&lt;$D$4,I119,IF($C809=$D$4,I$7,MAX(AVERAGEIFS(I806:I808,I806:I808,"&gt;0")/(EXP(I$6*($D809-COUNTIFS(I$713:I809,0))/12)),I$8))))</f>
        <v>1.8145650228136656</v>
      </c>
      <c r="J809" s="132">
        <f ca="1">(1-$D$5)*IF($C809&lt;$D$4,J119,MAX(I809/I$10,J$8))+($D$5*IF($C809&lt;$D$4,J119,IF($C809=$D$4,J$7,MAX(AVERAGEIFS(J806:J808,J806:J808,"&gt;0")/(EXP(I$6*($D809-COUNTIFS(J$713:J809,0))/12)),J$8))))</f>
        <v>1.3958192483182044</v>
      </c>
      <c r="K809" s="132">
        <f ca="1">(1-$D$5)*IF($C809&lt;$D$4,K119,MAX(AVERAGEIFS(K806:K808,K806:K808,"&gt;0")/(EXP(K$6*(($D809-COUNTIFS(K$713:K809,0))/12))),K$8))+($D$5*IF($C809&lt;$D$4,K119,IF($C809=$D$4,K$7,MAX(AVERAGEIFS(K806:K808,K806:K808,"&gt;0")/(EXP(K$6*($D809-COUNTIFS(K$713:K809,0))/12)),K$8))))</f>
        <v>3</v>
      </c>
      <c r="L809" s="132">
        <f ca="1">(1-$D$5)*IF($C809&lt;$D$4,L119,MAX(K809/K$10,L$8))+($D$5*IF($C809&lt;$D$4,L119,IF($C809=$D$4,L$7,MAX(AVERAGEIFS(L806:L808,L806:L808,"&gt;0")/(EXP(K$6*($D809-COUNTIFS(L$713:L809,0))/12)),L$8))))</f>
        <v>2</v>
      </c>
      <c r="M809" s="181">
        <f ca="1">(1-$D$5)*IF($C809&lt;MAX($D$4,INDEX($C$23:$C$154,2+MATCH(0,$M$23:$M$154,1))),M119,MAX(AVERAGEIFS(M806:M808,M806:M808,"&gt;0")/(EXP(M$6*(($D809-COUNTIFS(M$713:M809,0))/12))),M$8))+($D$5*IF($C809&lt;MAX($D$4,INDEX($C$23:$C$154,2+MATCH(0,$M$23:$M$154,1))),M119,IF($C809=MAX($D$4,INDEX($C$23:$C$154,2+MATCH(0,$M$23:$M$154,1))),M$7,MAX(AVERAGEIFS(M806:M808,M806:M808,"&gt;0")/(EXP(M$6*($D809-COUNTIFS(M$713:M809,0))/12)),M$8))))</f>
        <v>14.904599972863499</v>
      </c>
      <c r="N809" s="181">
        <f ca="1">(1-$D$5)*IF($C809&lt;MAX($D$4,INDEX($C$23:$C$154,2+MATCH(0,$N$23:$N$154,1))),N119,MAX(M809/M$10,N$8))+($D$5*IF($C809&lt;MAX($D$4,INDEX($C$23:$C$154,2+MATCH(0,$N$23:$N$154,1))),N119,IF($C809=MAX($D$4,INDEX($C$23:$C$154,2+MATCH(0,$N$23:$N$154,1))),N$7,MAX(AVERAGEIFS(N806:N808,N806:N808,"&gt;0")/(EXP(M$6*($D809-COUNTIFS(N$713:N809,0))/12)),N$8))))</f>
        <v>7.4522999864317496</v>
      </c>
      <c r="O809" s="181">
        <f ca="1">(1-$D$5)*IF($C809&lt;MAX($D$4,INDEX($C$23:$C$154,2+MATCH(0,$O$23:$O$154,1))),O119,MAX(AVERAGEIFS(O806:O808,O806:O808,"&gt;0")/(EXP(O$6*(($D809-COUNTIFS(O$713:O809,0))/12))),O$8))+($D$5*IF($C809&lt;MAX($D$4,INDEX($C$23:$C$154,2+MATCH(0,$O$23:$O$154,1))),O119,IF($C809=MAX($D$4,INDEX($C$23:$C$154,2+MATCH(0,$O$23:$O$154,1))),O$7,MAX(AVERAGEIFS(O806:O808,O806:O808,"&gt;0")/(EXP(O$6*($D809-COUNTIFS(O$713:O809,0))/12)),O$8))))</f>
        <v>19.828989364260359</v>
      </c>
      <c r="P809" s="181">
        <f ca="1">(1-$D$5)*IF($C809&lt;MAX($D$4,INDEX($C$23:$C$154,2+MATCH(0,$P$23:$P$154,1))),P119,MAX(O809/O$10,P$8))+($D$5*IF($C809&lt;MAX($D$4,INDEX($C$23:$C$154,2+MATCH(0,$P$23:$P$154,1))),P119,IF($C809=MAX($D$4,INDEX($C$23:$C$154,2+MATCH(0,$P$23:$P$154,1))),P$7,MAX(AVERAGEIFS(P806:P808,P806:P808,"&gt;0")/(EXP(O$6*($D809-COUNTIFS(P$713:P809,0))/12)),P$8))))</f>
        <v>9.9144946821301794</v>
      </c>
      <c r="Q809" s="132">
        <f ca="1">(1-$D$5)*IF($C809&lt;$D$4,Q119,MAX(AVERAGEIFS(Q806:Q808,Q806:Q808,"&gt;0")/(EXP(Q$6*(($D809-COUNTIFS(Q$713:Q809,0))/12))),Q$8))+($D$5*IF($C809&lt;$D$4,Q119,IF($C809=$D$4,Q$7,MAX(AVERAGEIFS(Q806:Q808,Q806:Q808,"&gt;0")/(EXP(Q$6*($D809-COUNTIFS(Q$713:Q809,0))/12)),Q$8))))</f>
        <v>1</v>
      </c>
      <c r="R809" s="132">
        <f ca="1">(1-$D$5)*IF($C809&lt;$D$4,R119,MAX(Q809/Q$10,R$8))+($D$5*IF($C809&lt;$D$4,R119,IF($C809=$D$4,R$7,MAX(AVERAGEIFS(R806:R808,R806:R808,"&gt;0")/(EXP(Q$6*($D809-COUNTIFS(R$713:R809,0))/12)),R$8))))</f>
        <v>1</v>
      </c>
      <c r="S809" s="132">
        <f ca="1">(1-$D$5)*IF($C809&lt;$D$4,S119,MAX(AVERAGEIFS(S806:S808,S806:S808,"&gt;0")/(EXP(S$6*(($D809-COUNTIFS(S$713:S809,0))/12))),S$8))+($D$5*IF($C809&lt;$D$4,S119,IF($C809=$D$4,S$7,MAX(AVERAGEIFS(S806:S808,S806:S808,"&gt;0")/(EXP(S$6*($D809-COUNTIFS(S$713:S809,0))/12)),S$8))))</f>
        <v>1</v>
      </c>
      <c r="T809" s="132">
        <f ca="1">(1-$D$5)*IF($C809&lt;$D$4,T119,MAX(S809/S$10,T$8))+($D$5*IF($C809&lt;$D$4,T119,IF($C809=$D$4,T$7,MAX(AVERAGEIFS(T806:T808,T806:T808,"&gt;0")/(EXP(S$6*($D809-COUNTIFS(T$713:T809,0))/12)),T$8))))</f>
        <v>0.76923076923076916</v>
      </c>
      <c r="U809" s="181">
        <f ca="1">(1-$D$5)*IF($C809&lt;MAX($D$4,INDEX($C$23:$C$154,2+MATCH(0,$U$23:$U$154,1))),U119,MAX(AVERAGEIFS(U806:U808,U806:U808,"&gt;0")/(EXP(U$6*(($D809-COUNTIFS(U$713:U809,0))/12))),U$8))+($D$5*IF($C809&lt;MAX($D$4,INDEX($C$23:$C$154,2+MATCH(0,$U$23:$U$154,1))),U119,IF($C809=MAX($D$4,INDEX($C$23:$C$154,2+MATCH(0,$U$23:$U$154,1))),U$7,MAX(AVERAGEIFS(U806:U808,U806:U808,"&gt;0")/(EXP(U$6*($D809-COUNTIFS(U$713:U809,0))/12)),U$8))))</f>
        <v>4.004878110549865</v>
      </c>
      <c r="V809" s="181">
        <f ca="1">(1-$D$5)*IF($C809&lt;MAX($D$4,INDEX($C$23:$C$154,2+MATCH(0,$V$23:$V$154,1))),V119,MAX(U809/U$10,V$8))+($D$5*IF($C809&lt;MAX($D$4,INDEX($C$23:$C$154,2+MATCH(0,$V$23:$V$154,1))),V119,IF($C809=MAX($D$4,INDEX($C$23:$C$154,2+MATCH(0,$V$23:$V$154,1))),V$7,MAX(AVERAGEIFS(V806:V808,V806:V808,"&gt;0")/(EXP(U$6*($D809-COUNTIFS(V$713:V809,0))/12)),V$8))))</f>
        <v>2.0024390552749325</v>
      </c>
      <c r="W809" s="132">
        <f ca="1">(1-$D$5)*IF($C809&lt;$D$4,W119,MAX(AVERAGEIFS(W806:W808,W806:W808,"&gt;0")/(EXP(W$6*(($D809-COUNTIFS(W$713:W809,0))/12))),W$8))+($D$5*IF($C809&lt;$D$4,W119,IF($C809=$D$4,W$7,MAX(AVERAGEIFS(W806:W808,W806:W808,"&gt;0")/(EXP(W$6*($D809-COUNTIFS(W$713:W809,0))/12)),W$8))))</f>
        <v>0.75</v>
      </c>
      <c r="X809" s="132">
        <f ca="1">(1-$D$5)*IF($C809&lt;$D$4,X119,MAX(W809/W$10,X$8))+($D$5*IF($C809&lt;$D$4,X119,IF($C809=$D$4,X$7,MAX(AVERAGEIFS(X806:X808,X806:X808,"&gt;0")/(EXP(W$6*($D809-COUNTIFS(X$713:X809,0))/12)),X$8))))</f>
        <v>0.57692307692307687</v>
      </c>
      <c r="Y809" s="132"/>
      <c r="Z809" s="132"/>
    </row>
    <row r="810" spans="2:26" outlineLevel="1">
      <c r="B810" s="159"/>
      <c r="C810" s="160">
        <f t="shared" si="33"/>
        <v>47150</v>
      </c>
      <c r="D810" s="128">
        <f t="shared" si="34"/>
        <v>98</v>
      </c>
      <c r="G810" s="132">
        <f ca="1">(1-$D$5)*IF($C810&lt;$D$4,G120,MAX(AVERAGEIFS(G807:G809,G807:G809,"&gt;0")/(EXP(G$6*(($D810-COUNTIFS(G$713:G810,0))/12))),G$8))+($D$5*IF($C810&lt;$D$4,G120,IF($C810=$D$4,G$7,MAX(AVERAGEIFS(G807:G809,G807:G809,"&gt;0")/(EXP(G$6*($D810-COUNTIFS(G$713:G810,0))/12)),G$8))))</f>
        <v>1.25</v>
      </c>
      <c r="H810" s="132">
        <f ca="1">(1-$D$5)*IF($C810&lt;$D$4,H120,MAX(G810/G$10,H$8))+($D$5*IF($C810&lt;$D$4,H120,IF($C810=$D$4,H$7,MAX(AVERAGEIFS(H807:H809,H807:H809,"&gt;0")/(EXP(G$6*($D810-COUNTIFS(H$713:H810,0))/12)),H$8))))</f>
        <v>0.96153846153846145</v>
      </c>
      <c r="I810" s="132">
        <f ca="1">(1-$D$5)*IF($C810&lt;$D$4,I120,MAX(AVERAGEIFS(I807:I809,I807:I809,"&gt;0")/(EXP(I$6*(($D810-COUNTIFS(I$713:I810,0))/12))),I$8))+($D$5*IF($C810&lt;$D$4,I120,IF($C810=$D$4,I$7,MAX(AVERAGEIFS(I807:I809,I807:I809,"&gt;0")/(EXP(I$6*($D810-COUNTIFS(I$713:I810,0))/12)),I$8))))</f>
        <v>1.7592556781316602</v>
      </c>
      <c r="J810" s="132">
        <f ca="1">(1-$D$5)*IF($C810&lt;$D$4,J120,MAX(I810/I$10,J$8))+($D$5*IF($C810&lt;$D$4,J120,IF($C810=$D$4,J$7,MAX(AVERAGEIFS(J807:J809,J807:J809,"&gt;0")/(EXP(I$6*($D810-COUNTIFS(J$713:J810,0))/12)),J$8))))</f>
        <v>1.3532735985628155</v>
      </c>
      <c r="K810" s="132">
        <f ca="1">(1-$D$5)*IF($C810&lt;$D$4,K120,MAX(AVERAGEIFS(K807:K809,K807:K809,"&gt;0")/(EXP(K$6*(($D810-COUNTIFS(K$713:K810,0))/12))),K$8))+($D$5*IF($C810&lt;$D$4,K120,IF($C810=$D$4,K$7,MAX(AVERAGEIFS(K807:K809,K807:K809,"&gt;0")/(EXP(K$6*($D810-COUNTIFS(K$713:K810,0))/12)),K$8))))</f>
        <v>3</v>
      </c>
      <c r="L810" s="132">
        <f ca="1">(1-$D$5)*IF($C810&lt;$D$4,L120,MAX(K810/K$10,L$8))+($D$5*IF($C810&lt;$D$4,L120,IF($C810=$D$4,L$7,MAX(AVERAGEIFS(L807:L809,L807:L809,"&gt;0")/(EXP(K$6*($D810-COUNTIFS(L$713:L810,0))/12)),L$8))))</f>
        <v>2</v>
      </c>
      <c r="M810" s="181">
        <f ca="1">(1-$D$5)*IF($C810&lt;MAX($D$4,INDEX($C$23:$C$154,2+MATCH(0,$M$23:$M$154,1))),M120,MAX(AVERAGEIFS(M807:M809,M807:M809,"&gt;0")/(EXP(M$6*(($D810-COUNTIFS(M$713:M810,0))/12))),M$8))+($D$5*IF($C810&lt;MAX($D$4,INDEX($C$23:$C$154,2+MATCH(0,$M$23:$M$154,1))),M120,IF($C810=MAX($D$4,INDEX($C$23:$C$154,2+MATCH(0,$M$23:$M$154,1))),M$7,MAX(AVERAGEIFS(M807:M809,M807:M809,"&gt;0")/(EXP(M$6*($D810-COUNTIFS(M$713:M810,0))/12)),M$8))))</f>
        <v>14.66699849896745</v>
      </c>
      <c r="N810" s="181">
        <f ca="1">(1-$D$5)*IF($C810&lt;MAX($D$4,INDEX($C$23:$C$154,2+MATCH(0,$N$23:$N$154,1))),N120,MAX(M810/M$10,N$8))+($D$5*IF($C810&lt;MAX($D$4,INDEX($C$23:$C$154,2+MATCH(0,$N$23:$N$154,1))),N120,IF($C810=MAX($D$4,INDEX($C$23:$C$154,2+MATCH(0,$N$23:$N$154,1))),N$7,MAX(AVERAGEIFS(N807:N809,N807:N809,"&gt;0")/(EXP(M$6*($D810-COUNTIFS(N$713:N810,0))/12)),N$8))))</f>
        <v>7.333499249483725</v>
      </c>
      <c r="O810" s="181">
        <f ca="1">(1-$D$5)*IF($C810&lt;MAX($D$4,INDEX($C$23:$C$154,2+MATCH(0,$O$23:$O$154,1))),O120,MAX(AVERAGEIFS(O807:O809,O807:O809,"&gt;0")/(EXP(O$6*(($D810-COUNTIFS(O$713:O810,0))/12))),O$8))+($D$5*IF($C810&lt;MAX($D$4,INDEX($C$23:$C$154,2+MATCH(0,$O$23:$O$154,1))),O120,IF($C810=MAX($D$4,INDEX($C$23:$C$154,2+MATCH(0,$O$23:$O$154,1))),O$7,MAX(AVERAGEIFS(O807:O809,O807:O809,"&gt;0")/(EXP(O$6*($D810-COUNTIFS(O$713:O810,0))/12)),O$8))))</f>
        <v>19.387983676057459</v>
      </c>
      <c r="P810" s="181">
        <f ca="1">(1-$D$5)*IF($C810&lt;MAX($D$4,INDEX($C$23:$C$154,2+MATCH(0,$P$23:$P$154,1))),P120,MAX(O810/O$10,P$8))+($D$5*IF($C810&lt;MAX($D$4,INDEX($C$23:$C$154,2+MATCH(0,$P$23:$P$154,1))),P120,IF($C810=MAX($D$4,INDEX($C$23:$C$154,2+MATCH(0,$P$23:$P$154,1))),P$7,MAX(AVERAGEIFS(P807:P809,P807:P809,"&gt;0")/(EXP(O$6*($D810-COUNTIFS(P$713:P810,0))/12)),P$8))))</f>
        <v>9.6939918380287295</v>
      </c>
      <c r="Q810" s="132">
        <f ca="1">(1-$D$5)*IF($C810&lt;$D$4,Q120,MAX(AVERAGEIFS(Q807:Q809,Q807:Q809,"&gt;0")/(EXP(Q$6*(($D810-COUNTIFS(Q$713:Q810,0))/12))),Q$8))+($D$5*IF($C810&lt;$D$4,Q120,IF($C810=$D$4,Q$7,MAX(AVERAGEIFS(Q807:Q809,Q807:Q809,"&gt;0")/(EXP(Q$6*($D810-COUNTIFS(Q$713:Q810,0))/12)),Q$8))))</f>
        <v>1</v>
      </c>
      <c r="R810" s="132">
        <f ca="1">(1-$D$5)*IF($C810&lt;$D$4,R120,MAX(Q810/Q$10,R$8))+($D$5*IF($C810&lt;$D$4,R120,IF($C810=$D$4,R$7,MAX(AVERAGEIFS(R807:R809,R807:R809,"&gt;0")/(EXP(Q$6*($D810-COUNTIFS(R$713:R810,0))/12)),R$8))))</f>
        <v>1</v>
      </c>
      <c r="S810" s="132">
        <f ca="1">(1-$D$5)*IF($C810&lt;$D$4,S120,MAX(AVERAGEIFS(S807:S809,S807:S809,"&gt;0")/(EXP(S$6*(($D810-COUNTIFS(S$713:S810,0))/12))),S$8))+($D$5*IF($C810&lt;$D$4,S120,IF($C810=$D$4,S$7,MAX(AVERAGEIFS(S807:S809,S807:S809,"&gt;0")/(EXP(S$6*($D810-COUNTIFS(S$713:S810,0))/12)),S$8))))</f>
        <v>1</v>
      </c>
      <c r="T810" s="132">
        <f ca="1">(1-$D$5)*IF($C810&lt;$D$4,T120,MAX(S810/S$10,T$8))+($D$5*IF($C810&lt;$D$4,T120,IF($C810=$D$4,T$7,MAX(AVERAGEIFS(T807:T809,T807:T809,"&gt;0")/(EXP(S$6*($D810-COUNTIFS(T$713:T810,0))/12)),T$8))))</f>
        <v>0.76923076923076916</v>
      </c>
      <c r="U810" s="181">
        <f ca="1">(1-$D$5)*IF($C810&lt;MAX($D$4,INDEX($C$23:$C$154,2+MATCH(0,$U$23:$U$154,1))),U120,MAX(AVERAGEIFS(U807:U809,U807:U809,"&gt;0")/(EXP(U$6*(($D810-COUNTIFS(U$713:U810,0))/12))),U$8))+($D$5*IF($C810&lt;MAX($D$4,INDEX($C$23:$C$154,2+MATCH(0,$U$23:$U$154,1))),U120,IF($C810=MAX($D$4,INDEX($C$23:$C$154,2+MATCH(0,$U$23:$U$154,1))),U$7,MAX(AVERAGEIFS(U807:U809,U807:U809,"&gt;0")/(EXP(U$6*($D810-COUNTIFS(U$713:U810,0))/12)),U$8))))</f>
        <v>3.698645321975131</v>
      </c>
      <c r="V810" s="181">
        <f ca="1">(1-$D$5)*IF($C810&lt;MAX($D$4,INDEX($C$23:$C$154,2+MATCH(0,$V$23:$V$154,1))),V120,MAX(U810/U$10,V$8))+($D$5*IF($C810&lt;MAX($D$4,INDEX($C$23:$C$154,2+MATCH(0,$V$23:$V$154,1))),V120,IF($C810=MAX($D$4,INDEX($C$23:$C$154,2+MATCH(0,$V$23:$V$154,1))),V$7,MAX(AVERAGEIFS(V807:V809,V807:V809,"&gt;0")/(EXP(U$6*($D810-COUNTIFS(V$713:V810,0))/12)),V$8))))</f>
        <v>2</v>
      </c>
      <c r="W810" s="132">
        <f ca="1">(1-$D$5)*IF($C810&lt;$D$4,W120,MAX(AVERAGEIFS(W807:W809,W807:W809,"&gt;0")/(EXP(W$6*(($D810-COUNTIFS(W$713:W810,0))/12))),W$8))+($D$5*IF($C810&lt;$D$4,W120,IF($C810=$D$4,W$7,MAX(AVERAGEIFS(W807:W809,W807:W809,"&gt;0")/(EXP(W$6*($D810-COUNTIFS(W$713:W810,0))/12)),W$8))))</f>
        <v>0.75</v>
      </c>
      <c r="X810" s="132">
        <f ca="1">(1-$D$5)*IF($C810&lt;$D$4,X120,MAX(W810/W$10,X$8))+($D$5*IF($C810&lt;$D$4,X120,IF($C810=$D$4,X$7,MAX(AVERAGEIFS(X807:X809,X807:X809,"&gt;0")/(EXP(W$6*($D810-COUNTIFS(X$713:X810,0))/12)),X$8))))</f>
        <v>0.57692307692307687</v>
      </c>
      <c r="Y810" s="132"/>
      <c r="Z810" s="132"/>
    </row>
    <row r="811" spans="2:26" outlineLevel="1">
      <c r="B811" s="159"/>
      <c r="C811" s="160">
        <f t="shared" si="33"/>
        <v>47178</v>
      </c>
      <c r="D811" s="128">
        <f t="shared" si="34"/>
        <v>99</v>
      </c>
      <c r="G811" s="132">
        <f ca="1">(1-$D$5)*IF($C811&lt;$D$4,G121,MAX(AVERAGEIFS(G808:G810,G808:G810,"&gt;0")/(EXP(G$6*(($D811-COUNTIFS(G$713:G811,0))/12))),G$8))+($D$5*IF($C811&lt;$D$4,G121,IF($C811=$D$4,G$7,MAX(AVERAGEIFS(G808:G810,G808:G810,"&gt;0")/(EXP(G$6*($D811-COUNTIFS(G$713:G811,0))/12)),G$8))))</f>
        <v>1.25</v>
      </c>
      <c r="H811" s="132">
        <f ca="1">(1-$D$5)*IF($C811&lt;$D$4,H121,MAX(G811/G$10,H$8))+($D$5*IF($C811&lt;$D$4,H121,IF($C811=$D$4,H$7,MAX(AVERAGEIFS(H808:H810,H808:H810,"&gt;0")/(EXP(G$6*($D811-COUNTIFS(H$713:H811,0))/12)),H$8))))</f>
        <v>0.96153846153846145</v>
      </c>
      <c r="I811" s="132">
        <f ca="1">(1-$D$5)*IF($C811&lt;$D$4,I121,MAX(AVERAGEIFS(I808:I810,I808:I810,"&gt;0")/(EXP(I$6*(($D811-COUNTIFS(I$713:I811,0))/12))),I$8))+($D$5*IF($C811&lt;$D$4,I121,IF($C811=$D$4,I$7,MAX(AVERAGEIFS(I808:I810,I808:I810,"&gt;0")/(EXP(I$6*($D811-COUNTIFS(I$713:I811,0))/12)),I$8))))</f>
        <v>1.7049288954297404</v>
      </c>
      <c r="J811" s="132">
        <f ca="1">(1-$D$5)*IF($C811&lt;$D$4,J121,MAX(I811/I$10,J$8))+($D$5*IF($C811&lt;$D$4,J121,IF($C811=$D$4,J$7,MAX(AVERAGEIFS(J808:J810,J808:J810,"&gt;0")/(EXP(I$6*($D811-COUNTIFS(J$713:J811,0))/12)),J$8))))</f>
        <v>1.3114837657151848</v>
      </c>
      <c r="K811" s="132">
        <f ca="1">(1-$D$5)*IF($C811&lt;$D$4,K121,MAX(AVERAGEIFS(K808:K810,K808:K810,"&gt;0")/(EXP(K$6*(($D811-COUNTIFS(K$713:K811,0))/12))),K$8))+($D$5*IF($C811&lt;$D$4,K121,IF($C811=$D$4,K$7,MAX(AVERAGEIFS(K808:K810,K808:K810,"&gt;0")/(EXP(K$6*($D811-COUNTIFS(K$713:K811,0))/12)),K$8))))</f>
        <v>3</v>
      </c>
      <c r="L811" s="132">
        <f ca="1">(1-$D$5)*IF($C811&lt;$D$4,L121,MAX(K811/K$10,L$8))+($D$5*IF($C811&lt;$D$4,L121,IF($C811=$D$4,L$7,MAX(AVERAGEIFS(L808:L810,L808:L810,"&gt;0")/(EXP(K$6*($D811-COUNTIFS(L$713:L811,0))/12)),L$8))))</f>
        <v>2</v>
      </c>
      <c r="M811" s="181">
        <f ca="1">(1-$D$5)*IF($C811&lt;MAX($D$4,INDEX($C$23:$C$154,2+MATCH(0,$M$23:$M$154,1))),M121,MAX(AVERAGEIFS(M808:M810,M808:M810,"&gt;0")/(EXP(M$6*(($D811-COUNTIFS(M$713:M811,0))/12))),M$8))+($D$5*IF($C811&lt;MAX($D$4,INDEX($C$23:$C$154,2+MATCH(0,$M$23:$M$154,1))),M121,IF($C811=MAX($D$4,INDEX($C$23:$C$154,2+MATCH(0,$M$23:$M$154,1))),M$7,MAX(AVERAGEIFS(M808:M810,M808:M810,"&gt;0")/(EXP(M$6*($D811-COUNTIFS(M$713:M811,0))/12)),M$8))))</f>
        <v>14.4272039262148</v>
      </c>
      <c r="N811" s="181">
        <f ca="1">(1-$D$5)*IF($C811&lt;MAX($D$4,INDEX($C$23:$C$154,2+MATCH(0,$N$23:$N$154,1))),N121,MAX(M811/M$10,N$8))+($D$5*IF($C811&lt;MAX($D$4,INDEX($C$23:$C$154,2+MATCH(0,$N$23:$N$154,1))),N121,IF($C811=MAX($D$4,INDEX($C$23:$C$154,2+MATCH(0,$N$23:$N$154,1))),N$7,MAX(AVERAGEIFS(N808:N810,N808:N810,"&gt;0")/(EXP(M$6*($D811-COUNTIFS(N$713:N811,0))/12)),N$8))))</f>
        <v>7.2136019631073998</v>
      </c>
      <c r="O811" s="181">
        <f ca="1">(1-$D$5)*IF($C811&lt;MAX($D$4,INDEX($C$23:$C$154,2+MATCH(0,$O$23:$O$154,1))),O121,MAX(AVERAGEIFS(O808:O810,O808:O810,"&gt;0")/(EXP(O$6*(($D811-COUNTIFS(O$713:O811,0))/12))),O$8))+($D$5*IF($C811&lt;MAX($D$4,INDEX($C$23:$C$154,2+MATCH(0,$O$23:$O$154,1))),O121,IF($C811=MAX($D$4,INDEX($C$23:$C$154,2+MATCH(0,$O$23:$O$154,1))),O$7,MAX(AVERAGEIFS(O808:O810,O808:O810,"&gt;0")/(EXP(O$6*($D811-COUNTIFS(O$713:O811,0))/12)),O$8))))</f>
        <v>18.937192667804979</v>
      </c>
      <c r="P811" s="181">
        <f ca="1">(1-$D$5)*IF($C811&lt;MAX($D$4,INDEX($C$23:$C$154,2+MATCH(0,$P$23:$P$154,1))),P121,MAX(O811/O$10,P$8))+($D$5*IF($C811&lt;MAX($D$4,INDEX($C$23:$C$154,2+MATCH(0,$P$23:$P$154,1))),P121,IF($C811=MAX($D$4,INDEX($C$23:$C$154,2+MATCH(0,$P$23:$P$154,1))),P$7,MAX(AVERAGEIFS(P808:P810,P808:P810,"&gt;0")/(EXP(O$6*($D811-COUNTIFS(P$713:P811,0))/12)),P$8))))</f>
        <v>9.4685963339024894</v>
      </c>
      <c r="Q811" s="132">
        <f ca="1">(1-$D$5)*IF($C811&lt;$D$4,Q121,MAX(AVERAGEIFS(Q808:Q810,Q808:Q810,"&gt;0")/(EXP(Q$6*(($D811-COUNTIFS(Q$713:Q811,0))/12))),Q$8))+($D$5*IF($C811&lt;$D$4,Q121,IF($C811=$D$4,Q$7,MAX(AVERAGEIFS(Q808:Q810,Q808:Q810,"&gt;0")/(EXP(Q$6*($D811-COUNTIFS(Q$713:Q811,0))/12)),Q$8))))</f>
        <v>1</v>
      </c>
      <c r="R811" s="132">
        <f ca="1">(1-$D$5)*IF($C811&lt;$D$4,R121,MAX(Q811/Q$10,R$8))+($D$5*IF($C811&lt;$D$4,R121,IF($C811=$D$4,R$7,MAX(AVERAGEIFS(R808:R810,R808:R810,"&gt;0")/(EXP(Q$6*($D811-COUNTIFS(R$713:R811,0))/12)),R$8))))</f>
        <v>1</v>
      </c>
      <c r="S811" s="132">
        <f ca="1">(1-$D$5)*IF($C811&lt;$D$4,S121,MAX(AVERAGEIFS(S808:S810,S808:S810,"&gt;0")/(EXP(S$6*(($D811-COUNTIFS(S$713:S811,0))/12))),S$8))+($D$5*IF($C811&lt;$D$4,S121,IF($C811=$D$4,S$7,MAX(AVERAGEIFS(S808:S810,S808:S810,"&gt;0")/(EXP(S$6*($D811-COUNTIFS(S$713:S811,0))/12)),S$8))))</f>
        <v>1</v>
      </c>
      <c r="T811" s="132">
        <f ca="1">(1-$D$5)*IF($C811&lt;$D$4,T121,MAX(S811/S$10,T$8))+($D$5*IF($C811&lt;$D$4,T121,IF($C811=$D$4,T$7,MAX(AVERAGEIFS(T808:T810,T808:T810,"&gt;0")/(EXP(S$6*($D811-COUNTIFS(T$713:T811,0))/12)),T$8))))</f>
        <v>0.76923076923076916</v>
      </c>
      <c r="U811" s="181">
        <f ca="1">(1-$D$5)*IF($C811&lt;MAX($D$4,INDEX($C$23:$C$154,2+MATCH(0,$U$23:$U$154,1))),U121,MAX(AVERAGEIFS(U808:U810,U808:U810,"&gt;0")/(EXP(U$6*(($D811-COUNTIFS(U$713:U811,0))/12))),U$8))+($D$5*IF($C811&lt;MAX($D$4,INDEX($C$23:$C$154,2+MATCH(0,$U$23:$U$154,1))),U121,IF($C811=MAX($D$4,INDEX($C$23:$C$154,2+MATCH(0,$U$23:$U$154,1))),U$7,MAX(AVERAGEIFS(U808:U810,U808:U810,"&gt;0")/(EXP(U$6*($D811-COUNTIFS(U$713:U811,0))/12)),U$8))))</f>
        <v>3.4089014809412816</v>
      </c>
      <c r="V811" s="181">
        <f ca="1">(1-$D$5)*IF($C811&lt;MAX($D$4,INDEX($C$23:$C$154,2+MATCH(0,$V$23:$V$154,1))),V121,MAX(U811/U$10,V$8))+($D$5*IF($C811&lt;MAX($D$4,INDEX($C$23:$C$154,2+MATCH(0,$V$23:$V$154,1))),V121,IF($C811=MAX($D$4,INDEX($C$23:$C$154,2+MATCH(0,$V$23:$V$154,1))),V$7,MAX(AVERAGEIFS(V808:V810,V808:V810,"&gt;0")/(EXP(U$6*($D811-COUNTIFS(V$713:V811,0))/12)),V$8))))</f>
        <v>2</v>
      </c>
      <c r="W811" s="132">
        <f ca="1">(1-$D$5)*IF($C811&lt;$D$4,W121,MAX(AVERAGEIFS(W808:W810,W808:W810,"&gt;0")/(EXP(W$6*(($D811-COUNTIFS(W$713:W811,0))/12))),W$8))+($D$5*IF($C811&lt;$D$4,W121,IF($C811=$D$4,W$7,MAX(AVERAGEIFS(W808:W810,W808:W810,"&gt;0")/(EXP(W$6*($D811-COUNTIFS(W$713:W811,0))/12)),W$8))))</f>
        <v>0.75</v>
      </c>
      <c r="X811" s="132">
        <f ca="1">(1-$D$5)*IF($C811&lt;$D$4,X121,MAX(W811/W$10,X$8))+($D$5*IF($C811&lt;$D$4,X121,IF($C811=$D$4,X$7,MAX(AVERAGEIFS(X808:X810,X808:X810,"&gt;0")/(EXP(W$6*($D811-COUNTIFS(X$713:X811,0))/12)),X$8))))</f>
        <v>0.57692307692307687</v>
      </c>
      <c r="Y811" s="132"/>
      <c r="Z811" s="132"/>
    </row>
    <row r="812" spans="2:26" outlineLevel="1">
      <c r="B812" s="159"/>
      <c r="C812" s="160">
        <f t="shared" si="33"/>
        <v>47209</v>
      </c>
      <c r="D812" s="128">
        <f t="shared" si="34"/>
        <v>100</v>
      </c>
      <c r="G812" s="132">
        <f ca="1">(1-$D$5)*IF($C812&lt;$D$4,G122,MAX(AVERAGEIFS(G809:G811,G809:G811,"&gt;0")/(EXP(G$6*(($D812-COUNTIFS(G$713:G812,0))/12))),G$8))+($D$5*IF($C812&lt;$D$4,G122,IF($C812=$D$4,G$7,MAX(AVERAGEIFS(G809:G811,G809:G811,"&gt;0")/(EXP(G$6*($D812-COUNTIFS(G$713:G812,0))/12)),G$8))))</f>
        <v>1.25</v>
      </c>
      <c r="H812" s="132">
        <f ca="1">(1-$D$5)*IF($C812&lt;$D$4,H122,MAX(G812/G$10,H$8))+($D$5*IF($C812&lt;$D$4,H122,IF($C812=$D$4,H$7,MAX(AVERAGEIFS(H809:H811,H809:H811,"&gt;0")/(EXP(G$6*($D812-COUNTIFS(H$713:H812,0))/12)),H$8))))</f>
        <v>0.96153846153846145</v>
      </c>
      <c r="I812" s="132">
        <f ca="1">(1-$D$5)*IF($C812&lt;$D$4,I122,MAX(AVERAGEIFS(I809:I811,I809:I811,"&gt;0")/(EXP(I$6*(($D812-COUNTIFS(I$713:I812,0))/12))),I$8))+($D$5*IF($C812&lt;$D$4,I122,IF($C812=$D$4,I$7,MAX(AVERAGEIFS(I809:I811,I809:I811,"&gt;0")/(EXP(I$6*($D812-COUNTIFS(I$713:I812,0))/12)),I$8))))</f>
        <v>1.6515985363073991</v>
      </c>
      <c r="J812" s="132">
        <f ca="1">(1-$D$5)*IF($C812&lt;$D$4,J122,MAX(I812/I$10,J$8))+($D$5*IF($C812&lt;$D$4,J122,IF($C812=$D$4,J$7,MAX(AVERAGEIFS(J809:J811,J809:J811,"&gt;0")/(EXP(I$6*($D812-COUNTIFS(J$713:J812,0))/12)),J$8))))</f>
        <v>1.270460412544153</v>
      </c>
      <c r="K812" s="132">
        <f ca="1">(1-$D$5)*IF($C812&lt;$D$4,K122,MAX(AVERAGEIFS(K809:K811,K809:K811,"&gt;0")/(EXP(K$6*(($D812-COUNTIFS(K$713:K812,0))/12))),K$8))+($D$5*IF($C812&lt;$D$4,K122,IF($C812=$D$4,K$7,MAX(AVERAGEIFS(K809:K811,K809:K811,"&gt;0")/(EXP(K$6*($D812-COUNTIFS(K$713:K812,0))/12)),K$8))))</f>
        <v>3</v>
      </c>
      <c r="L812" s="132">
        <f ca="1">(1-$D$5)*IF($C812&lt;$D$4,L122,MAX(K812/K$10,L$8))+($D$5*IF($C812&lt;$D$4,L122,IF($C812=$D$4,L$7,MAX(AVERAGEIFS(L809:L811,L809:L811,"&gt;0")/(EXP(K$6*($D812-COUNTIFS(L$713:L812,0))/12)),L$8))))</f>
        <v>2</v>
      </c>
      <c r="M812" s="181">
        <f ca="1">(1-$D$5)*IF($C812&lt;MAX($D$4,INDEX($C$23:$C$154,2+MATCH(0,$M$23:$M$154,1))),M122,MAX(AVERAGEIFS(M809:M811,M809:M811,"&gt;0")/(EXP(M$6*(($D812-COUNTIFS(M$713:M812,0))/12))),M$8))+($D$5*IF($C812&lt;MAX($D$4,INDEX($C$23:$C$154,2+MATCH(0,$M$23:$M$154,1))),M122,IF($C812=MAX($D$4,INDEX($C$23:$C$154,2+MATCH(0,$M$23:$M$154,1))),M$7,MAX(AVERAGEIFS(M809:M811,M809:M811,"&gt;0")/(EXP(M$6*($D812-COUNTIFS(M$713:M812,0))/12)),M$8))))</f>
        <v>14.185450027105379</v>
      </c>
      <c r="N812" s="181">
        <f ca="1">(1-$D$5)*IF($C812&lt;MAX($D$4,INDEX($C$23:$C$154,2+MATCH(0,$N$23:$N$154,1))),N122,MAX(M812/M$10,N$8))+($D$5*IF($C812&lt;MAX($D$4,INDEX($C$23:$C$154,2+MATCH(0,$N$23:$N$154,1))),N122,IF($C812=MAX($D$4,INDEX($C$23:$C$154,2+MATCH(0,$N$23:$N$154,1))),N$7,MAX(AVERAGEIFS(N809:N811,N809:N811,"&gt;0")/(EXP(M$6*($D812-COUNTIFS(N$713:N812,0))/12)),N$8))))</f>
        <v>7.0927250135526894</v>
      </c>
      <c r="O812" s="181">
        <f ca="1">(1-$D$5)*IF($C812&lt;MAX($D$4,INDEX($C$23:$C$154,2+MATCH(0,$O$23:$O$154,1))),O122,MAX(AVERAGEIFS(O809:O811,O809:O811,"&gt;0")/(EXP(O$6*(($D812-COUNTIFS(O$713:O812,0))/12))),O$8))+($D$5*IF($C812&lt;MAX($D$4,INDEX($C$23:$C$154,2+MATCH(0,$O$23:$O$154,1))),O122,IF($C812=MAX($D$4,INDEX($C$23:$C$154,2+MATCH(0,$O$23:$O$154,1))),O$7,MAX(AVERAGEIFS(O809:O811,O809:O811,"&gt;0")/(EXP(O$6*($D812-COUNTIFS(O$713:O812,0))/12)),O$8))))</f>
        <v>18.477773148843866</v>
      </c>
      <c r="P812" s="181">
        <f ca="1">(1-$D$5)*IF($C812&lt;MAX($D$4,INDEX($C$23:$C$154,2+MATCH(0,$P$23:$P$154,1))),P122,MAX(O812/O$10,P$8))+($D$5*IF($C812&lt;MAX($D$4,INDEX($C$23:$C$154,2+MATCH(0,$P$23:$P$154,1))),P122,IF($C812=MAX($D$4,INDEX($C$23:$C$154,2+MATCH(0,$P$23:$P$154,1))),P$7,MAX(AVERAGEIFS(P809:P811,P809:P811,"&gt;0")/(EXP(O$6*($D812-COUNTIFS(P$713:P812,0))/12)),P$8))))</f>
        <v>9.2388865744219331</v>
      </c>
      <c r="Q812" s="132">
        <f ca="1">(1-$D$5)*IF($C812&lt;$D$4,Q122,MAX(AVERAGEIFS(Q809:Q811,Q809:Q811,"&gt;0")/(EXP(Q$6*(($D812-COUNTIFS(Q$713:Q812,0))/12))),Q$8))+($D$5*IF($C812&lt;$D$4,Q122,IF($C812=$D$4,Q$7,MAX(AVERAGEIFS(Q809:Q811,Q809:Q811,"&gt;0")/(EXP(Q$6*($D812-COUNTIFS(Q$713:Q812,0))/12)),Q$8))))</f>
        <v>1</v>
      </c>
      <c r="R812" s="132">
        <f ca="1">(1-$D$5)*IF($C812&lt;$D$4,R122,MAX(Q812/Q$10,R$8))+($D$5*IF($C812&lt;$D$4,R122,IF($C812=$D$4,R$7,MAX(AVERAGEIFS(R809:R811,R809:R811,"&gt;0")/(EXP(Q$6*($D812-COUNTIFS(R$713:R812,0))/12)),R$8))))</f>
        <v>1</v>
      </c>
      <c r="S812" s="132">
        <f ca="1">(1-$D$5)*IF($C812&lt;$D$4,S122,MAX(AVERAGEIFS(S809:S811,S809:S811,"&gt;0")/(EXP(S$6*(($D812-COUNTIFS(S$713:S812,0))/12))),S$8))+($D$5*IF($C812&lt;$D$4,S122,IF($C812=$D$4,S$7,MAX(AVERAGEIFS(S809:S811,S809:S811,"&gt;0")/(EXP(S$6*($D812-COUNTIFS(S$713:S812,0))/12)),S$8))))</f>
        <v>1</v>
      </c>
      <c r="T812" s="132">
        <f ca="1">(1-$D$5)*IF($C812&lt;$D$4,T122,MAX(S812/S$10,T$8))+($D$5*IF($C812&lt;$D$4,T122,IF($C812=$D$4,T$7,MAX(AVERAGEIFS(T809:T811,T809:T811,"&gt;0")/(EXP(S$6*($D812-COUNTIFS(T$713:T812,0))/12)),T$8))))</f>
        <v>0.76923076923076916</v>
      </c>
      <c r="U812" s="181">
        <f ca="1">(1-$D$5)*IF($C812&lt;MAX($D$4,INDEX($C$23:$C$154,2+MATCH(0,$U$23:$U$154,1))),U122,MAX(AVERAGEIFS(U809:U811,U809:U811,"&gt;0")/(EXP(U$6*(($D812-COUNTIFS(U$713:U812,0))/12))),U$8))+($D$5*IF($C812&lt;MAX($D$4,INDEX($C$23:$C$154,2+MATCH(0,$U$23:$U$154,1))),U122,IF($C812=MAX($D$4,INDEX($C$23:$C$154,2+MATCH(0,$U$23:$U$154,1))),U$7,MAX(AVERAGEIFS(U809:U811,U809:U811,"&gt;0")/(EXP(U$6*($D812-COUNTIFS(U$713:U812,0))/12)),U$8))))</f>
        <v>3.1354882028227888</v>
      </c>
      <c r="V812" s="181">
        <f ca="1">(1-$D$5)*IF($C812&lt;MAX($D$4,INDEX($C$23:$C$154,2+MATCH(0,$V$23:$V$154,1))),V122,MAX(U812/U$10,V$8))+($D$5*IF($C812&lt;MAX($D$4,INDEX($C$23:$C$154,2+MATCH(0,$V$23:$V$154,1))),V122,IF($C812=MAX($D$4,INDEX($C$23:$C$154,2+MATCH(0,$V$23:$V$154,1))),V$7,MAX(AVERAGEIFS(V809:V811,V809:V811,"&gt;0")/(EXP(U$6*($D812-COUNTIFS(V$713:V812,0))/12)),V$8))))</f>
        <v>2</v>
      </c>
      <c r="W812" s="132">
        <f ca="1">(1-$D$5)*IF($C812&lt;$D$4,W122,MAX(AVERAGEIFS(W809:W811,W809:W811,"&gt;0")/(EXP(W$6*(($D812-COUNTIFS(W$713:W812,0))/12))),W$8))+($D$5*IF($C812&lt;$D$4,W122,IF($C812=$D$4,W$7,MAX(AVERAGEIFS(W809:W811,W809:W811,"&gt;0")/(EXP(W$6*($D812-COUNTIFS(W$713:W812,0))/12)),W$8))))</f>
        <v>0.75</v>
      </c>
      <c r="X812" s="132">
        <f ca="1">(1-$D$5)*IF($C812&lt;$D$4,X122,MAX(W812/W$10,X$8))+($D$5*IF($C812&lt;$D$4,X122,IF($C812=$D$4,X$7,MAX(AVERAGEIFS(X809:X811,X809:X811,"&gt;0")/(EXP(W$6*($D812-COUNTIFS(X$713:X812,0))/12)),X$8))))</f>
        <v>0.57692307692307687</v>
      </c>
      <c r="Y812" s="132"/>
      <c r="Z812" s="132"/>
    </row>
    <row r="813" spans="2:26" outlineLevel="1">
      <c r="B813" s="159"/>
      <c r="C813" s="160">
        <f t="shared" si="33"/>
        <v>47239</v>
      </c>
      <c r="D813" s="128">
        <f t="shared" si="34"/>
        <v>101</v>
      </c>
      <c r="G813" s="132">
        <f ca="1">(1-$D$5)*IF($C813&lt;$D$4,G123,MAX(AVERAGEIFS(G810:G812,G810:G812,"&gt;0")/(EXP(G$6*(($D813-COUNTIFS(G$713:G813,0))/12))),G$8))+($D$5*IF($C813&lt;$D$4,G123,IF($C813=$D$4,G$7,MAX(AVERAGEIFS(G810:G812,G810:G812,"&gt;0")/(EXP(G$6*($D813-COUNTIFS(G$713:G813,0))/12)),G$8))))</f>
        <v>1.25</v>
      </c>
      <c r="H813" s="132">
        <f ca="1">(1-$D$5)*IF($C813&lt;$D$4,H123,MAX(G813/G$10,H$8))+($D$5*IF($C813&lt;$D$4,H123,IF($C813=$D$4,H$7,MAX(AVERAGEIFS(H810:H812,H810:H812,"&gt;0")/(EXP(G$6*($D813-COUNTIFS(H$713:H813,0))/12)),H$8))))</f>
        <v>0.96153846153846145</v>
      </c>
      <c r="I813" s="132">
        <f ca="1">(1-$D$5)*IF($C813&lt;$D$4,I123,MAX(AVERAGEIFS(I810:I812,I810:I812,"&gt;0")/(EXP(I$6*(($D813-COUNTIFS(I$713:I813,0))/12))),I$8))+($D$5*IF($C813&lt;$D$4,I123,IF($C813=$D$4,I$7,MAX(AVERAGEIFS(I810:I812,I810:I812,"&gt;0")/(EXP(I$6*($D813-COUNTIFS(I$713:I813,0))/12)),I$8))))</f>
        <v>1.5992768095089356</v>
      </c>
      <c r="J813" s="132">
        <f ca="1">(1-$D$5)*IF($C813&lt;$D$4,J123,MAX(I813/I$10,J$8))+($D$5*IF($C813&lt;$D$4,J123,IF($C813=$D$4,J$7,MAX(AVERAGEIFS(J810:J812,J810:J812,"&gt;0")/(EXP(I$6*($D813-COUNTIFS(J$713:J813,0))/12)),J$8))))</f>
        <v>1.2302129303914888</v>
      </c>
      <c r="K813" s="132">
        <f ca="1">(1-$D$5)*IF($C813&lt;$D$4,K123,MAX(AVERAGEIFS(K810:K812,K810:K812,"&gt;0")/(EXP(K$6*(($D813-COUNTIFS(K$713:K813,0))/12))),K$8))+($D$5*IF($C813&lt;$D$4,K123,IF($C813=$D$4,K$7,MAX(AVERAGEIFS(K810:K812,K810:K812,"&gt;0")/(EXP(K$6*($D813-COUNTIFS(K$713:K813,0))/12)),K$8))))</f>
        <v>3</v>
      </c>
      <c r="L813" s="132">
        <f ca="1">(1-$D$5)*IF($C813&lt;$D$4,L123,MAX(K813/K$10,L$8))+($D$5*IF($C813&lt;$D$4,L123,IF($C813=$D$4,L$7,MAX(AVERAGEIFS(L810:L812,L810:L812,"&gt;0")/(EXP(K$6*($D813-COUNTIFS(L$713:L813,0))/12)),L$8))))</f>
        <v>2</v>
      </c>
      <c r="M813" s="181">
        <f ca="1">(1-$D$5)*IF($C813&lt;MAX($D$4,INDEX($C$23:$C$154,2+MATCH(0,$M$23:$M$154,1))),M123,MAX(AVERAGEIFS(M810:M812,M810:M812,"&gt;0")/(EXP(M$6*(($D813-COUNTIFS(M$713:M813,0))/12))),M$8))+($D$5*IF($C813&lt;MAX($D$4,INDEX($C$23:$C$154,2+MATCH(0,$M$23:$M$154,1))),M123,IF($C813=MAX($D$4,INDEX($C$23:$C$154,2+MATCH(0,$M$23:$M$154,1))),M$7,MAX(AVERAGEIFS(M810:M812,M810:M812,"&gt;0")/(EXP(M$6*($D813-COUNTIFS(M$713:M813,0))/12)),M$8))))</f>
        <v>13.941969075170258</v>
      </c>
      <c r="N813" s="181">
        <f ca="1">(1-$D$5)*IF($C813&lt;MAX($D$4,INDEX($C$23:$C$154,2+MATCH(0,$N$23:$N$154,1))),N123,MAX(M813/M$10,N$8))+($D$5*IF($C813&lt;MAX($D$4,INDEX($C$23:$C$154,2+MATCH(0,$N$23:$N$154,1))),N123,IF($C813=MAX($D$4,INDEX($C$23:$C$154,2+MATCH(0,$N$23:$N$154,1))),N$7,MAX(AVERAGEIFS(N810:N812,N810:N812,"&gt;0")/(EXP(M$6*($D813-COUNTIFS(N$713:N813,0))/12)),N$8))))</f>
        <v>6.9709845375851289</v>
      </c>
      <c r="O813" s="181">
        <f ca="1">(1-$D$5)*IF($C813&lt;MAX($D$4,INDEX($C$23:$C$154,2+MATCH(0,$O$23:$O$154,1))),O123,MAX(AVERAGEIFS(O810:O812,O810:O812,"&gt;0")/(EXP(O$6*(($D813-COUNTIFS(O$713:O813,0))/12))),O$8))+($D$5*IF($C813&lt;MAX($D$4,INDEX($C$23:$C$154,2+MATCH(0,$O$23:$O$154,1))),O123,IF($C813=MAX($D$4,INDEX($C$23:$C$154,2+MATCH(0,$O$23:$O$154,1))),O$7,MAX(AVERAGEIFS(O810:O812,O810:O812,"&gt;0")/(EXP(O$6*($D813-COUNTIFS(O$713:O813,0))/12)),O$8))))</f>
        <v>18.010878985296713</v>
      </c>
      <c r="P813" s="181">
        <f ca="1">(1-$D$5)*IF($C813&lt;MAX($D$4,INDEX($C$23:$C$154,2+MATCH(0,$P$23:$P$154,1))),P123,MAX(O813/O$10,P$8))+($D$5*IF($C813&lt;MAX($D$4,INDEX($C$23:$C$154,2+MATCH(0,$P$23:$P$154,1))),P123,IF($C813=MAX($D$4,INDEX($C$23:$C$154,2+MATCH(0,$P$23:$P$154,1))),P$7,MAX(AVERAGEIFS(P810:P812,P810:P812,"&gt;0")/(EXP(O$6*($D813-COUNTIFS(P$713:P813,0))/12)),P$8))))</f>
        <v>9.0054394926483567</v>
      </c>
      <c r="Q813" s="132">
        <f ca="1">(1-$D$5)*IF($C813&lt;$D$4,Q123,MAX(AVERAGEIFS(Q810:Q812,Q810:Q812,"&gt;0")/(EXP(Q$6*(($D813-COUNTIFS(Q$713:Q813,0))/12))),Q$8))+($D$5*IF($C813&lt;$D$4,Q123,IF($C813=$D$4,Q$7,MAX(AVERAGEIFS(Q810:Q812,Q810:Q812,"&gt;0")/(EXP(Q$6*($D813-COUNTIFS(Q$713:Q813,0))/12)),Q$8))))</f>
        <v>1</v>
      </c>
      <c r="R813" s="132">
        <f ca="1">(1-$D$5)*IF($C813&lt;$D$4,R123,MAX(Q813/Q$10,R$8))+($D$5*IF($C813&lt;$D$4,R123,IF($C813=$D$4,R$7,MAX(AVERAGEIFS(R810:R812,R810:R812,"&gt;0")/(EXP(Q$6*($D813-COUNTIFS(R$713:R813,0))/12)),R$8))))</f>
        <v>1</v>
      </c>
      <c r="S813" s="132">
        <f ca="1">(1-$D$5)*IF($C813&lt;$D$4,S123,MAX(AVERAGEIFS(S810:S812,S810:S812,"&gt;0")/(EXP(S$6*(($D813-COUNTIFS(S$713:S813,0))/12))),S$8))+($D$5*IF($C813&lt;$D$4,S123,IF($C813=$D$4,S$7,MAX(AVERAGEIFS(S810:S812,S810:S812,"&gt;0")/(EXP(S$6*($D813-COUNTIFS(S$713:S813,0))/12)),S$8))))</f>
        <v>1</v>
      </c>
      <c r="T813" s="132">
        <f ca="1">(1-$D$5)*IF($C813&lt;$D$4,T123,MAX(S813/S$10,T$8))+($D$5*IF($C813&lt;$D$4,T123,IF($C813=$D$4,T$7,MAX(AVERAGEIFS(T810:T812,T810:T812,"&gt;0")/(EXP(S$6*($D813-COUNTIFS(T$713:T813,0))/12)),T$8))))</f>
        <v>0.76923076923076916</v>
      </c>
      <c r="U813" s="181">
        <f ca="1">(1-$D$5)*IF($C813&lt;MAX($D$4,INDEX($C$23:$C$154,2+MATCH(0,$U$23:$U$154,1))),U123,MAX(AVERAGEIFS(U810:U812,U810:U812,"&gt;0")/(EXP(U$6*(($D813-COUNTIFS(U$713:U813,0))/12))),U$8))+($D$5*IF($C813&lt;MAX($D$4,INDEX($C$23:$C$154,2+MATCH(0,$U$23:$U$154,1))),U123,IF($C813=MAX($D$4,INDEX($C$23:$C$154,2+MATCH(0,$U$23:$U$154,1))),U$7,MAX(AVERAGEIFS(U810:U812,U810:U812,"&gt;0")/(EXP(U$6*($D813-COUNTIFS(U$713:U813,0))/12)),U$8))))</f>
        <v>3</v>
      </c>
      <c r="V813" s="181">
        <f ca="1">(1-$D$5)*IF($C813&lt;MAX($D$4,INDEX($C$23:$C$154,2+MATCH(0,$V$23:$V$154,1))),V123,MAX(U813/U$10,V$8))+($D$5*IF($C813&lt;MAX($D$4,INDEX($C$23:$C$154,2+MATCH(0,$V$23:$V$154,1))),V123,IF($C813=MAX($D$4,INDEX($C$23:$C$154,2+MATCH(0,$V$23:$V$154,1))),V$7,MAX(AVERAGEIFS(V810:V812,V810:V812,"&gt;0")/(EXP(U$6*($D813-COUNTIFS(V$713:V813,0))/12)),V$8))))</f>
        <v>2</v>
      </c>
      <c r="W813" s="132">
        <f ca="1">(1-$D$5)*IF($C813&lt;$D$4,W123,MAX(AVERAGEIFS(W810:W812,W810:W812,"&gt;0")/(EXP(W$6*(($D813-COUNTIFS(W$713:W813,0))/12))),W$8))+($D$5*IF($C813&lt;$D$4,W123,IF($C813=$D$4,W$7,MAX(AVERAGEIFS(W810:W812,W810:W812,"&gt;0")/(EXP(W$6*($D813-COUNTIFS(W$713:W813,0))/12)),W$8))))</f>
        <v>0.75</v>
      </c>
      <c r="X813" s="132">
        <f ca="1">(1-$D$5)*IF($C813&lt;$D$4,X123,MAX(W813/W$10,X$8))+($D$5*IF($C813&lt;$D$4,X123,IF($C813=$D$4,X$7,MAX(AVERAGEIFS(X810:X812,X810:X812,"&gt;0")/(EXP(W$6*($D813-COUNTIFS(X$713:X813,0))/12)),X$8))))</f>
        <v>0.57692307692307687</v>
      </c>
      <c r="Y813" s="132"/>
      <c r="Z813" s="132"/>
    </row>
    <row r="814" spans="2:26" outlineLevel="1">
      <c r="B814" s="159"/>
      <c r="C814" s="160">
        <f t="shared" si="33"/>
        <v>47270</v>
      </c>
      <c r="D814" s="128">
        <f t="shared" si="34"/>
        <v>102</v>
      </c>
      <c r="G814" s="132">
        <f ca="1">(1-$D$5)*IF($C814&lt;$D$4,G124,MAX(AVERAGEIFS(G811:G813,G811:G813,"&gt;0")/(EXP(G$6*(($D814-COUNTIFS(G$713:G814,0))/12))),G$8))+($D$5*IF($C814&lt;$D$4,G124,IF($C814=$D$4,G$7,MAX(AVERAGEIFS(G811:G813,G811:G813,"&gt;0")/(EXP(G$6*($D814-COUNTIFS(G$713:G814,0))/12)),G$8))))</f>
        <v>1.25</v>
      </c>
      <c r="H814" s="132">
        <f ca="1">(1-$D$5)*IF($C814&lt;$D$4,H124,MAX(G814/G$10,H$8))+($D$5*IF($C814&lt;$D$4,H124,IF($C814=$D$4,H$7,MAX(AVERAGEIFS(H811:H813,H811:H813,"&gt;0")/(EXP(G$6*($D814-COUNTIFS(H$713:H814,0))/12)),H$8))))</f>
        <v>0.96153846153846145</v>
      </c>
      <c r="I814" s="132">
        <f ca="1">(1-$D$5)*IF($C814&lt;$D$4,I124,MAX(AVERAGEIFS(I811:I813,I811:I813,"&gt;0")/(EXP(I$6*(($D814-COUNTIFS(I$713:I814,0))/12))),I$8))+($D$5*IF($C814&lt;$D$4,I124,IF($C814=$D$4,I$7,MAX(AVERAGEIFS(I811:I813,I811:I813,"&gt;0")/(EXP(I$6*($D814-COUNTIFS(I$713:I814,0))/12)),I$8))))</f>
        <v>1.5479743031131454</v>
      </c>
      <c r="J814" s="132">
        <f ca="1">(1-$D$5)*IF($C814&lt;$D$4,J124,MAX(I814/I$10,J$8))+($D$5*IF($C814&lt;$D$4,J124,IF($C814=$D$4,J$7,MAX(AVERAGEIFS(J811:J813,J811:J813,"&gt;0")/(EXP(I$6*($D814-COUNTIFS(J$713:J814,0))/12)),J$8))))</f>
        <v>1.2</v>
      </c>
      <c r="K814" s="132">
        <f ca="1">(1-$D$5)*IF($C814&lt;$D$4,K124,MAX(AVERAGEIFS(K811:K813,K811:K813,"&gt;0")/(EXP(K$6*(($D814-COUNTIFS(K$713:K814,0))/12))),K$8))+($D$5*IF($C814&lt;$D$4,K124,IF($C814=$D$4,K$7,MAX(AVERAGEIFS(K811:K813,K811:K813,"&gt;0")/(EXP(K$6*($D814-COUNTIFS(K$713:K814,0))/12)),K$8))))</f>
        <v>3</v>
      </c>
      <c r="L814" s="132">
        <f ca="1">(1-$D$5)*IF($C814&lt;$D$4,L124,MAX(K814/K$10,L$8))+($D$5*IF($C814&lt;$D$4,L124,IF($C814=$D$4,L$7,MAX(AVERAGEIFS(L811:L813,L811:L813,"&gt;0")/(EXP(K$6*($D814-COUNTIFS(L$713:L814,0))/12)),L$8))))</f>
        <v>2</v>
      </c>
      <c r="M814" s="181">
        <f ca="1">(1-$D$5)*IF($C814&lt;MAX($D$4,INDEX($C$23:$C$154,2+MATCH(0,$M$23:$M$154,1))),M124,MAX(AVERAGEIFS(M811:M813,M811:M813,"&gt;0")/(EXP(M$6*(($D814-COUNTIFS(M$713:M814,0))/12))),M$8))+($D$5*IF($C814&lt;MAX($D$4,INDEX($C$23:$C$154,2+MATCH(0,$M$23:$M$154,1))),M124,IF($C814=MAX($D$4,INDEX($C$23:$C$154,2+MATCH(0,$M$23:$M$154,1))),M$7,MAX(AVERAGEIFS(M811:M813,M811:M813,"&gt;0")/(EXP(M$6*($D814-COUNTIFS(M$713:M814,0))/12)),M$8))))</f>
        <v>13.696991494369776</v>
      </c>
      <c r="N814" s="181">
        <f ca="1">(1-$D$5)*IF($C814&lt;MAX($D$4,INDEX($C$23:$C$154,2+MATCH(0,$N$23:$N$154,1))),N124,MAX(M814/M$10,N$8))+($D$5*IF($C814&lt;MAX($D$4,INDEX($C$23:$C$154,2+MATCH(0,$N$23:$N$154,1))),N124,IF($C814=MAX($D$4,INDEX($C$23:$C$154,2+MATCH(0,$N$23:$N$154,1))),N$7,MAX(AVERAGEIFS(N811:N813,N811:N813,"&gt;0")/(EXP(M$6*($D814-COUNTIFS(N$713:N814,0))/12)),N$8))))</f>
        <v>6.848495747184888</v>
      </c>
      <c r="O814" s="181">
        <f ca="1">(1-$D$5)*IF($C814&lt;MAX($D$4,INDEX($C$23:$C$154,2+MATCH(0,$O$23:$O$154,1))),O124,MAX(AVERAGEIFS(O811:O813,O811:O813,"&gt;0")/(EXP(O$6*(($D814-COUNTIFS(O$713:O814,0))/12))),O$8))+($D$5*IF($C814&lt;MAX($D$4,INDEX($C$23:$C$154,2+MATCH(0,$O$23:$O$154,1))),O124,IF($C814=MAX($D$4,INDEX($C$23:$C$154,2+MATCH(0,$O$23:$O$154,1))),O$7,MAX(AVERAGEIFS(O811:O813,O811:O813,"&gt;0")/(EXP(O$6*($D814-COUNTIFS(O$713:O814,0))/12)),O$8))))</f>
        <v>17.537656614266091</v>
      </c>
      <c r="P814" s="181">
        <f ca="1">(1-$D$5)*IF($C814&lt;MAX($D$4,INDEX($C$23:$C$154,2+MATCH(0,$P$23:$P$154,1))),P124,MAX(O814/O$10,P$8))+($D$5*IF($C814&lt;MAX($D$4,INDEX($C$23:$C$154,2+MATCH(0,$P$23:$P$154,1))),P124,IF($C814=MAX($D$4,INDEX($C$23:$C$154,2+MATCH(0,$P$23:$P$154,1))),P$7,MAX(AVERAGEIFS(P811:P813,P811:P813,"&gt;0")/(EXP(O$6*($D814-COUNTIFS(P$713:P814,0))/12)),P$8))))</f>
        <v>8.7688283071330453</v>
      </c>
      <c r="Q814" s="132">
        <f ca="1">(1-$D$5)*IF($C814&lt;$D$4,Q124,MAX(AVERAGEIFS(Q811:Q813,Q811:Q813,"&gt;0")/(EXP(Q$6*(($D814-COUNTIFS(Q$713:Q814,0))/12))),Q$8))+($D$5*IF($C814&lt;$D$4,Q124,IF($C814=$D$4,Q$7,MAX(AVERAGEIFS(Q811:Q813,Q811:Q813,"&gt;0")/(EXP(Q$6*($D814-COUNTIFS(Q$713:Q814,0))/12)),Q$8))))</f>
        <v>1</v>
      </c>
      <c r="R814" s="132">
        <f ca="1">(1-$D$5)*IF($C814&lt;$D$4,R124,MAX(Q814/Q$10,R$8))+($D$5*IF($C814&lt;$D$4,R124,IF($C814=$D$4,R$7,MAX(AVERAGEIFS(R811:R813,R811:R813,"&gt;0")/(EXP(Q$6*($D814-COUNTIFS(R$713:R814,0))/12)),R$8))))</f>
        <v>1</v>
      </c>
      <c r="S814" s="132">
        <f ca="1">(1-$D$5)*IF($C814&lt;$D$4,S124,MAX(AVERAGEIFS(S811:S813,S811:S813,"&gt;0")/(EXP(S$6*(($D814-COUNTIFS(S$713:S814,0))/12))),S$8))+($D$5*IF($C814&lt;$D$4,S124,IF($C814=$D$4,S$7,MAX(AVERAGEIFS(S811:S813,S811:S813,"&gt;0")/(EXP(S$6*($D814-COUNTIFS(S$713:S814,0))/12)),S$8))))</f>
        <v>1</v>
      </c>
      <c r="T814" s="132">
        <f ca="1">(1-$D$5)*IF($C814&lt;$D$4,T124,MAX(S814/S$10,T$8))+($D$5*IF($C814&lt;$D$4,T124,IF($C814=$D$4,T$7,MAX(AVERAGEIFS(T811:T813,T811:T813,"&gt;0")/(EXP(S$6*($D814-COUNTIFS(T$713:T814,0))/12)),T$8))))</f>
        <v>0.76923076923076916</v>
      </c>
      <c r="U814" s="181">
        <f ca="1">(1-$D$5)*IF($C814&lt;MAX($D$4,INDEX($C$23:$C$154,2+MATCH(0,$U$23:$U$154,1))),U124,MAX(AVERAGEIFS(U811:U813,U811:U813,"&gt;0")/(EXP(U$6*(($D814-COUNTIFS(U$713:U814,0))/12))),U$8))+($D$5*IF($C814&lt;MAX($D$4,INDEX($C$23:$C$154,2+MATCH(0,$U$23:$U$154,1))),U124,IF($C814=MAX($D$4,INDEX($C$23:$C$154,2+MATCH(0,$U$23:$U$154,1))),U$7,MAX(AVERAGEIFS(U811:U813,U811:U813,"&gt;0")/(EXP(U$6*($D814-COUNTIFS(U$713:U814,0))/12)),U$8))))</f>
        <v>3</v>
      </c>
      <c r="V814" s="181">
        <f ca="1">(1-$D$5)*IF($C814&lt;MAX($D$4,INDEX($C$23:$C$154,2+MATCH(0,$V$23:$V$154,1))),V124,MAX(U814/U$10,V$8))+($D$5*IF($C814&lt;MAX($D$4,INDEX($C$23:$C$154,2+MATCH(0,$V$23:$V$154,1))),V124,IF($C814=MAX($D$4,INDEX($C$23:$C$154,2+MATCH(0,$V$23:$V$154,1))),V$7,MAX(AVERAGEIFS(V811:V813,V811:V813,"&gt;0")/(EXP(U$6*($D814-COUNTIFS(V$713:V814,0))/12)),V$8))))</f>
        <v>2</v>
      </c>
      <c r="W814" s="132">
        <f ca="1">(1-$D$5)*IF($C814&lt;$D$4,W124,MAX(AVERAGEIFS(W811:W813,W811:W813,"&gt;0")/(EXP(W$6*(($D814-COUNTIFS(W$713:W814,0))/12))),W$8))+($D$5*IF($C814&lt;$D$4,W124,IF($C814=$D$4,W$7,MAX(AVERAGEIFS(W811:W813,W811:W813,"&gt;0")/(EXP(W$6*($D814-COUNTIFS(W$713:W814,0))/12)),W$8))))</f>
        <v>0.75</v>
      </c>
      <c r="X814" s="132">
        <f ca="1">(1-$D$5)*IF($C814&lt;$D$4,X124,MAX(W814/W$10,X$8))+($D$5*IF($C814&lt;$D$4,X124,IF($C814=$D$4,X$7,MAX(AVERAGEIFS(X811:X813,X811:X813,"&gt;0")/(EXP(W$6*($D814-COUNTIFS(X$713:X814,0))/12)),X$8))))</f>
        <v>0.57692307692307687</v>
      </c>
      <c r="Y814" s="132"/>
      <c r="Z814" s="132"/>
    </row>
    <row r="815" spans="2:26" outlineLevel="1">
      <c r="B815" s="159"/>
      <c r="C815" s="160">
        <f t="shared" si="33"/>
        <v>47300</v>
      </c>
      <c r="D815" s="128">
        <f t="shared" si="34"/>
        <v>103</v>
      </c>
      <c r="G815" s="132">
        <f ca="1">(1-$D$5)*IF($C815&lt;$D$4,G125,MAX(AVERAGEIFS(G812:G814,G812:G814,"&gt;0")/(EXP(G$6*(($D815-COUNTIFS(G$713:G815,0))/12))),G$8))+($D$5*IF($C815&lt;$D$4,G125,IF($C815=$D$4,G$7,MAX(AVERAGEIFS(G812:G814,G812:G814,"&gt;0")/(EXP(G$6*($D815-COUNTIFS(G$713:G815,0))/12)),G$8))))</f>
        <v>1.25</v>
      </c>
      <c r="H815" s="132">
        <f ca="1">(1-$D$5)*IF($C815&lt;$D$4,H125,MAX(G815/G$10,H$8))+($D$5*IF($C815&lt;$D$4,H125,IF($C815=$D$4,H$7,MAX(AVERAGEIFS(H812:H814,H812:H814,"&gt;0")/(EXP(G$6*($D815-COUNTIFS(H$713:H815,0))/12)),H$8))))</f>
        <v>0.96153846153846145</v>
      </c>
      <c r="I815" s="132">
        <f ca="1">(1-$D$5)*IF($C815&lt;$D$4,I125,MAX(AVERAGEIFS(I812:I814,I812:I814,"&gt;0")/(EXP(I$6*(($D815-COUNTIFS(I$713:I815,0))/12))),I$8))+($D$5*IF($C815&lt;$D$4,I125,IF($C815=$D$4,I$7,MAX(AVERAGEIFS(I812:I814,I812:I814,"&gt;0")/(EXP(I$6*($D815-COUNTIFS(I$713:I815,0))/12)),I$8))))</f>
        <v>1.5</v>
      </c>
      <c r="J815" s="132">
        <f ca="1">(1-$D$5)*IF($C815&lt;$D$4,J125,MAX(I815/I$10,J$8))+($D$5*IF($C815&lt;$D$4,J125,IF($C815=$D$4,J$7,MAX(AVERAGEIFS(J812:J814,J812:J814,"&gt;0")/(EXP(I$6*($D815-COUNTIFS(J$713:J815,0))/12)),J$8))))</f>
        <v>1.2</v>
      </c>
      <c r="K815" s="132">
        <f ca="1">(1-$D$5)*IF($C815&lt;$D$4,K125,MAX(AVERAGEIFS(K812:K814,K812:K814,"&gt;0")/(EXP(K$6*(($D815-COUNTIFS(K$713:K815,0))/12))),K$8))+($D$5*IF($C815&lt;$D$4,K125,IF($C815=$D$4,K$7,MAX(AVERAGEIFS(K812:K814,K812:K814,"&gt;0")/(EXP(K$6*($D815-COUNTIFS(K$713:K815,0))/12)),K$8))))</f>
        <v>3</v>
      </c>
      <c r="L815" s="132">
        <f ca="1">(1-$D$5)*IF($C815&lt;$D$4,L125,MAX(K815/K$10,L$8))+($D$5*IF($C815&lt;$D$4,L125,IF($C815=$D$4,L$7,MAX(AVERAGEIFS(L812:L814,L812:L814,"&gt;0")/(EXP(K$6*($D815-COUNTIFS(L$713:L815,0))/12)),L$8))))</f>
        <v>2</v>
      </c>
      <c r="M815" s="181">
        <f ca="1">(1-$D$5)*IF($C815&lt;MAX($D$4,INDEX($C$23:$C$154,2+MATCH(0,$M$23:$M$154,1))),M125,MAX(AVERAGEIFS(M812:M814,M812:M814,"&gt;0")/(EXP(M$6*(($D815-COUNTIFS(M$713:M815,0))/12))),M$8))+($D$5*IF($C815&lt;MAX($D$4,INDEX($C$23:$C$154,2+MATCH(0,$M$23:$M$154,1))),M125,IF($C815=MAX($D$4,INDEX($C$23:$C$154,2+MATCH(0,$M$23:$M$154,1))),M$7,MAX(AVERAGEIFS(M812:M814,M812:M814,"&gt;0")/(EXP(M$6*($D815-COUNTIFS(M$713:M815,0))/12)),M$8))))</f>
        <v>13.450745508348083</v>
      </c>
      <c r="N815" s="181">
        <f ca="1">(1-$D$5)*IF($C815&lt;MAX($D$4,INDEX($C$23:$C$154,2+MATCH(0,$N$23:$N$154,1))),N125,MAX(M815/M$10,N$8))+($D$5*IF($C815&lt;MAX($D$4,INDEX($C$23:$C$154,2+MATCH(0,$N$23:$N$154,1))),N125,IF($C815=MAX($D$4,INDEX($C$23:$C$154,2+MATCH(0,$N$23:$N$154,1))),N$7,MAX(AVERAGEIFS(N812:N814,N812:N814,"&gt;0")/(EXP(M$6*($D815-COUNTIFS(N$713:N815,0))/12)),N$8))))</f>
        <v>6.7253727541740416</v>
      </c>
      <c r="O815" s="181">
        <f ca="1">(1-$D$5)*IF($C815&lt;MAX($D$4,INDEX($C$23:$C$154,2+MATCH(0,$O$23:$O$154,1))),O125,MAX(AVERAGEIFS(O812:O814,O812:O814,"&gt;0")/(EXP(O$6*(($D815-COUNTIFS(O$713:O815,0))/12))),O$8))+($D$5*IF($C815&lt;MAX($D$4,INDEX($C$23:$C$154,2+MATCH(0,$O$23:$O$154,1))),O125,IF($C815=MAX($D$4,INDEX($C$23:$C$154,2+MATCH(0,$O$23:$O$154,1))),O$7,MAX(AVERAGEIFS(O812:O814,O812:O814,"&gt;0")/(EXP(O$6*($D815-COUNTIFS(O$713:O815,0))/12)),O$8))))</f>
        <v>17.059243057216523</v>
      </c>
      <c r="P815" s="181">
        <f ca="1">(1-$D$5)*IF($C815&lt;MAX($D$4,INDEX($C$23:$C$154,2+MATCH(0,$P$23:$P$154,1))),P125,MAX(O815/O$10,P$8))+($D$5*IF($C815&lt;MAX($D$4,INDEX($C$23:$C$154,2+MATCH(0,$P$23:$P$154,1))),P125,IF($C815=MAX($D$4,INDEX($C$23:$C$154,2+MATCH(0,$P$23:$P$154,1))),P$7,MAX(AVERAGEIFS(P812:P814,P812:P814,"&gt;0")/(EXP(O$6*($D815-COUNTIFS(P$713:P815,0))/12)),P$8))))</f>
        <v>8.5296215286082617</v>
      </c>
      <c r="Q815" s="132">
        <f ca="1">(1-$D$5)*IF($C815&lt;$D$4,Q125,MAX(AVERAGEIFS(Q812:Q814,Q812:Q814,"&gt;0")/(EXP(Q$6*(($D815-COUNTIFS(Q$713:Q815,0))/12))),Q$8))+($D$5*IF($C815&lt;$D$4,Q125,IF($C815=$D$4,Q$7,MAX(AVERAGEIFS(Q812:Q814,Q812:Q814,"&gt;0")/(EXP(Q$6*($D815-COUNTIFS(Q$713:Q815,0))/12)),Q$8))))</f>
        <v>1</v>
      </c>
      <c r="R815" s="132">
        <f ca="1">(1-$D$5)*IF($C815&lt;$D$4,R125,MAX(Q815/Q$10,R$8))+($D$5*IF($C815&lt;$D$4,R125,IF($C815=$D$4,R$7,MAX(AVERAGEIFS(R812:R814,R812:R814,"&gt;0")/(EXP(Q$6*($D815-COUNTIFS(R$713:R815,0))/12)),R$8))))</f>
        <v>1</v>
      </c>
      <c r="S815" s="132">
        <f ca="1">(1-$D$5)*IF($C815&lt;$D$4,S125,MAX(AVERAGEIFS(S812:S814,S812:S814,"&gt;0")/(EXP(S$6*(($D815-COUNTIFS(S$713:S815,0))/12))),S$8))+($D$5*IF($C815&lt;$D$4,S125,IF($C815=$D$4,S$7,MAX(AVERAGEIFS(S812:S814,S812:S814,"&gt;0")/(EXP(S$6*($D815-COUNTIFS(S$713:S815,0))/12)),S$8))))</f>
        <v>1</v>
      </c>
      <c r="T815" s="132">
        <f ca="1">(1-$D$5)*IF($C815&lt;$D$4,T125,MAX(S815/S$10,T$8))+($D$5*IF($C815&lt;$D$4,T125,IF($C815=$D$4,T$7,MAX(AVERAGEIFS(T812:T814,T812:T814,"&gt;0")/(EXP(S$6*($D815-COUNTIFS(T$713:T815,0))/12)),T$8))))</f>
        <v>0.76923076923076916</v>
      </c>
      <c r="U815" s="181">
        <f ca="1">(1-$D$5)*IF($C815&lt;MAX($D$4,INDEX($C$23:$C$154,2+MATCH(0,$U$23:$U$154,1))),U125,MAX(AVERAGEIFS(U812:U814,U812:U814,"&gt;0")/(EXP(U$6*(($D815-COUNTIFS(U$713:U815,0))/12))),U$8))+($D$5*IF($C815&lt;MAX($D$4,INDEX($C$23:$C$154,2+MATCH(0,$U$23:$U$154,1))),U125,IF($C815=MAX($D$4,INDEX($C$23:$C$154,2+MATCH(0,$U$23:$U$154,1))),U$7,MAX(AVERAGEIFS(U812:U814,U812:U814,"&gt;0")/(EXP(U$6*($D815-COUNTIFS(U$713:U815,0))/12)),U$8))))</f>
        <v>3</v>
      </c>
      <c r="V815" s="181">
        <f ca="1">(1-$D$5)*IF($C815&lt;MAX($D$4,INDEX($C$23:$C$154,2+MATCH(0,$V$23:$V$154,1))),V125,MAX(U815/U$10,V$8))+($D$5*IF($C815&lt;MAX($D$4,INDEX($C$23:$C$154,2+MATCH(0,$V$23:$V$154,1))),V125,IF($C815=MAX($D$4,INDEX($C$23:$C$154,2+MATCH(0,$V$23:$V$154,1))),V$7,MAX(AVERAGEIFS(V812:V814,V812:V814,"&gt;0")/(EXP(U$6*($D815-COUNTIFS(V$713:V815,0))/12)),V$8))))</f>
        <v>2</v>
      </c>
      <c r="W815" s="132">
        <f ca="1">(1-$D$5)*IF($C815&lt;$D$4,W125,MAX(AVERAGEIFS(W812:W814,W812:W814,"&gt;0")/(EXP(W$6*(($D815-COUNTIFS(W$713:W815,0))/12))),W$8))+($D$5*IF($C815&lt;$D$4,W125,IF($C815=$D$4,W$7,MAX(AVERAGEIFS(W812:W814,W812:W814,"&gt;0")/(EXP(W$6*($D815-COUNTIFS(W$713:W815,0))/12)),W$8))))</f>
        <v>0.75</v>
      </c>
      <c r="X815" s="132">
        <f ca="1">(1-$D$5)*IF($C815&lt;$D$4,X125,MAX(W815/W$10,X$8))+($D$5*IF($C815&lt;$D$4,X125,IF($C815=$D$4,X$7,MAX(AVERAGEIFS(X812:X814,X812:X814,"&gt;0")/(EXP(W$6*($D815-COUNTIFS(X$713:X815,0))/12)),X$8))))</f>
        <v>0.57692307692307687</v>
      </c>
      <c r="Y815" s="132"/>
      <c r="Z815" s="132"/>
    </row>
    <row r="816" spans="2:26" outlineLevel="1">
      <c r="B816" s="159"/>
      <c r="C816" s="160">
        <f t="shared" si="33"/>
        <v>47331</v>
      </c>
      <c r="D816" s="128">
        <f t="shared" si="34"/>
        <v>104</v>
      </c>
      <c r="G816" s="132">
        <f ca="1">(1-$D$5)*IF($C816&lt;$D$4,G126,MAX(AVERAGEIFS(G813:G815,G813:G815,"&gt;0")/(EXP(G$6*(($D816-COUNTIFS(G$713:G816,0))/12))),G$8))+($D$5*IF($C816&lt;$D$4,G126,IF($C816=$D$4,G$7,MAX(AVERAGEIFS(G813:G815,G813:G815,"&gt;0")/(EXP(G$6*($D816-COUNTIFS(G$713:G816,0))/12)),G$8))))</f>
        <v>1.25</v>
      </c>
      <c r="H816" s="132">
        <f ca="1">(1-$D$5)*IF($C816&lt;$D$4,H126,MAX(G816/G$10,H$8))+($D$5*IF($C816&lt;$D$4,H126,IF($C816=$D$4,H$7,MAX(AVERAGEIFS(H813:H815,H813:H815,"&gt;0")/(EXP(G$6*($D816-COUNTIFS(H$713:H816,0))/12)),H$8))))</f>
        <v>0.96153846153846145</v>
      </c>
      <c r="I816" s="132">
        <f ca="1">(1-$D$5)*IF($C816&lt;$D$4,I126,MAX(AVERAGEIFS(I813:I815,I813:I815,"&gt;0")/(EXP(I$6*(($D816-COUNTIFS(I$713:I816,0))/12))),I$8))+($D$5*IF($C816&lt;$D$4,I126,IF($C816=$D$4,I$7,MAX(AVERAGEIFS(I813:I815,I813:I815,"&gt;0")/(EXP(I$6*($D816-COUNTIFS(I$713:I816,0))/12)),I$8))))</f>
        <v>1.5</v>
      </c>
      <c r="J816" s="132">
        <f ca="1">(1-$D$5)*IF($C816&lt;$D$4,J126,MAX(I816/I$10,J$8))+($D$5*IF($C816&lt;$D$4,J126,IF($C816=$D$4,J$7,MAX(AVERAGEIFS(J813:J815,J813:J815,"&gt;0")/(EXP(I$6*($D816-COUNTIFS(J$713:J816,0))/12)),J$8))))</f>
        <v>1.2</v>
      </c>
      <c r="K816" s="132">
        <f ca="1">(1-$D$5)*IF($C816&lt;$D$4,K126,MAX(AVERAGEIFS(K813:K815,K813:K815,"&gt;0")/(EXP(K$6*(($D816-COUNTIFS(K$713:K816,0))/12))),K$8))+($D$5*IF($C816&lt;$D$4,K126,IF($C816=$D$4,K$7,MAX(AVERAGEIFS(K813:K815,K813:K815,"&gt;0")/(EXP(K$6*($D816-COUNTIFS(K$713:K816,0))/12)),K$8))))</f>
        <v>3</v>
      </c>
      <c r="L816" s="132">
        <f ca="1">(1-$D$5)*IF($C816&lt;$D$4,L126,MAX(K816/K$10,L$8))+($D$5*IF($C816&lt;$D$4,L126,IF($C816=$D$4,L$7,MAX(AVERAGEIFS(L813:L815,L813:L815,"&gt;0")/(EXP(K$6*($D816-COUNTIFS(L$713:L816,0))/12)),L$8))))</f>
        <v>2</v>
      </c>
      <c r="M816" s="181">
        <f ca="1">(1-$D$5)*IF($C816&lt;MAX($D$4,INDEX($C$23:$C$154,2+MATCH(0,$M$23:$M$154,1))),M126,MAX(AVERAGEIFS(M813:M815,M813:M815,"&gt;0")/(EXP(M$6*(($D816-COUNTIFS(M$713:M816,0))/12))),M$8))+($D$5*IF($C816&lt;MAX($D$4,INDEX($C$23:$C$154,2+MATCH(0,$M$23:$M$154,1))),M126,IF($C816=MAX($D$4,INDEX($C$23:$C$154,2+MATCH(0,$M$23:$M$154,1))),M$7,MAX(AVERAGEIFS(M813:M815,M813:M815,"&gt;0")/(EXP(M$6*($D816-COUNTIFS(M$713:M816,0))/12)),M$8))))</f>
        <v>13.203456804080055</v>
      </c>
      <c r="N816" s="181">
        <f ca="1">(1-$D$5)*IF($C816&lt;MAX($D$4,INDEX($C$23:$C$154,2+MATCH(0,$N$23:$N$154,1))),N126,MAX(M816/M$10,N$8))+($D$5*IF($C816&lt;MAX($D$4,INDEX($C$23:$C$154,2+MATCH(0,$N$23:$N$154,1))),N126,IF($C816=MAX($D$4,INDEX($C$23:$C$154,2+MATCH(0,$N$23:$N$154,1))),N$7,MAX(AVERAGEIFS(N813:N815,N813:N815,"&gt;0")/(EXP(M$6*($D816-COUNTIFS(N$713:N816,0))/12)),N$8))))</f>
        <v>6.6017284020400275</v>
      </c>
      <c r="O816" s="181">
        <f ca="1">(1-$D$5)*IF($C816&lt;MAX($D$4,INDEX($C$23:$C$154,2+MATCH(0,$O$23:$O$154,1))),O126,MAX(AVERAGEIFS(O813:O815,O813:O815,"&gt;0")/(EXP(O$6*(($D816-COUNTIFS(O$713:O816,0))/12))),O$8))+($D$5*IF($C816&lt;MAX($D$4,INDEX($C$23:$C$154,2+MATCH(0,$O$23:$O$154,1))),O126,IF($C816=MAX($D$4,INDEX($C$23:$C$154,2+MATCH(0,$O$23:$O$154,1))),O$7,MAX(AVERAGEIFS(O813:O815,O813:O815,"&gt;0")/(EXP(O$6*($D816-COUNTIFS(O$713:O816,0))/12)),O$8))))</f>
        <v>16.576759816060523</v>
      </c>
      <c r="P816" s="181">
        <f ca="1">(1-$D$5)*IF($C816&lt;MAX($D$4,INDEX($C$23:$C$154,2+MATCH(0,$P$23:$P$154,1))),P126,MAX(O816/O$10,P$8))+($D$5*IF($C816&lt;MAX($D$4,INDEX($C$23:$C$154,2+MATCH(0,$P$23:$P$154,1))),P126,IF($C816=MAX($D$4,INDEX($C$23:$C$154,2+MATCH(0,$P$23:$P$154,1))),P$7,MAX(AVERAGEIFS(P813:P815,P813:P815,"&gt;0")/(EXP(O$6*($D816-COUNTIFS(P$713:P816,0))/12)),P$8))))</f>
        <v>8.2883799080302616</v>
      </c>
      <c r="Q816" s="132">
        <f ca="1">(1-$D$5)*IF($C816&lt;$D$4,Q126,MAX(AVERAGEIFS(Q813:Q815,Q813:Q815,"&gt;0")/(EXP(Q$6*(($D816-COUNTIFS(Q$713:Q816,0))/12))),Q$8))+($D$5*IF($C816&lt;$D$4,Q126,IF($C816=$D$4,Q$7,MAX(AVERAGEIFS(Q813:Q815,Q813:Q815,"&gt;0")/(EXP(Q$6*($D816-COUNTIFS(Q$713:Q816,0))/12)),Q$8))))</f>
        <v>1</v>
      </c>
      <c r="R816" s="132">
        <f ca="1">(1-$D$5)*IF($C816&lt;$D$4,R126,MAX(Q816/Q$10,R$8))+($D$5*IF($C816&lt;$D$4,R126,IF($C816=$D$4,R$7,MAX(AVERAGEIFS(R813:R815,R813:R815,"&gt;0")/(EXP(Q$6*($D816-COUNTIFS(R$713:R816,0))/12)),R$8))))</f>
        <v>1</v>
      </c>
      <c r="S816" s="132">
        <f ca="1">(1-$D$5)*IF($C816&lt;$D$4,S126,MAX(AVERAGEIFS(S813:S815,S813:S815,"&gt;0")/(EXP(S$6*(($D816-COUNTIFS(S$713:S816,0))/12))),S$8))+($D$5*IF($C816&lt;$D$4,S126,IF($C816=$D$4,S$7,MAX(AVERAGEIFS(S813:S815,S813:S815,"&gt;0")/(EXP(S$6*($D816-COUNTIFS(S$713:S816,0))/12)),S$8))))</f>
        <v>1</v>
      </c>
      <c r="T816" s="132">
        <f ca="1">(1-$D$5)*IF($C816&lt;$D$4,T126,MAX(S816/S$10,T$8))+($D$5*IF($C816&lt;$D$4,T126,IF($C816=$D$4,T$7,MAX(AVERAGEIFS(T813:T815,T813:T815,"&gt;0")/(EXP(S$6*($D816-COUNTIFS(T$713:T816,0))/12)),T$8))))</f>
        <v>0.76923076923076916</v>
      </c>
      <c r="U816" s="181">
        <f ca="1">(1-$D$5)*IF($C816&lt;MAX($D$4,INDEX($C$23:$C$154,2+MATCH(0,$U$23:$U$154,1))),U126,MAX(AVERAGEIFS(U813:U815,U813:U815,"&gt;0")/(EXP(U$6*(($D816-COUNTIFS(U$713:U816,0))/12))),U$8))+($D$5*IF($C816&lt;MAX($D$4,INDEX($C$23:$C$154,2+MATCH(0,$U$23:$U$154,1))),U126,IF($C816=MAX($D$4,INDEX($C$23:$C$154,2+MATCH(0,$U$23:$U$154,1))),U$7,MAX(AVERAGEIFS(U813:U815,U813:U815,"&gt;0")/(EXP(U$6*($D816-COUNTIFS(U$713:U816,0))/12)),U$8))))</f>
        <v>3</v>
      </c>
      <c r="V816" s="181">
        <f ca="1">(1-$D$5)*IF($C816&lt;MAX($D$4,INDEX($C$23:$C$154,2+MATCH(0,$V$23:$V$154,1))),V126,MAX(U816/U$10,V$8))+($D$5*IF($C816&lt;MAX($D$4,INDEX($C$23:$C$154,2+MATCH(0,$V$23:$V$154,1))),V126,IF($C816=MAX($D$4,INDEX($C$23:$C$154,2+MATCH(0,$V$23:$V$154,1))),V$7,MAX(AVERAGEIFS(V813:V815,V813:V815,"&gt;0")/(EXP(U$6*($D816-COUNTIFS(V$713:V816,0))/12)),V$8))))</f>
        <v>2</v>
      </c>
      <c r="W816" s="132">
        <f ca="1">(1-$D$5)*IF($C816&lt;$D$4,W126,MAX(AVERAGEIFS(W813:W815,W813:W815,"&gt;0")/(EXP(W$6*(($D816-COUNTIFS(W$713:W816,0))/12))),W$8))+($D$5*IF($C816&lt;$D$4,W126,IF($C816=$D$4,W$7,MAX(AVERAGEIFS(W813:W815,W813:W815,"&gt;0")/(EXP(W$6*($D816-COUNTIFS(W$713:W816,0))/12)),W$8))))</f>
        <v>0.75</v>
      </c>
      <c r="X816" s="132">
        <f ca="1">(1-$D$5)*IF($C816&lt;$D$4,X126,MAX(W816/W$10,X$8))+($D$5*IF($C816&lt;$D$4,X126,IF($C816=$D$4,X$7,MAX(AVERAGEIFS(X813:X815,X813:X815,"&gt;0")/(EXP(W$6*($D816-COUNTIFS(X$713:X816,0))/12)),X$8))))</f>
        <v>0.57692307692307687</v>
      </c>
      <c r="Y816" s="132"/>
      <c r="Z816" s="132"/>
    </row>
    <row r="817" spans="2:26" outlineLevel="1">
      <c r="B817" s="159"/>
      <c r="C817" s="160">
        <f t="shared" si="33"/>
        <v>47362</v>
      </c>
      <c r="D817" s="128">
        <f t="shared" si="34"/>
        <v>105</v>
      </c>
      <c r="G817" s="132">
        <f ca="1">(1-$D$5)*IF($C817&lt;$D$4,G127,MAX(AVERAGEIFS(G814:G816,G814:G816,"&gt;0")/(EXP(G$6*(($D817-COUNTIFS(G$713:G817,0))/12))),G$8))+($D$5*IF($C817&lt;$D$4,G127,IF($C817=$D$4,G$7,MAX(AVERAGEIFS(G814:G816,G814:G816,"&gt;0")/(EXP(G$6*($D817-COUNTIFS(G$713:G817,0))/12)),G$8))))</f>
        <v>1.25</v>
      </c>
      <c r="H817" s="132">
        <f ca="1">(1-$D$5)*IF($C817&lt;$D$4,H127,MAX(G817/G$10,H$8))+($D$5*IF($C817&lt;$D$4,H127,IF($C817=$D$4,H$7,MAX(AVERAGEIFS(H814:H816,H814:H816,"&gt;0")/(EXP(G$6*($D817-COUNTIFS(H$713:H817,0))/12)),H$8))))</f>
        <v>0.96153846153846145</v>
      </c>
      <c r="I817" s="132">
        <f ca="1">(1-$D$5)*IF($C817&lt;$D$4,I127,MAX(AVERAGEIFS(I814:I816,I814:I816,"&gt;0")/(EXP(I$6*(($D817-COUNTIFS(I$713:I817,0))/12))),I$8))+($D$5*IF($C817&lt;$D$4,I127,IF($C817=$D$4,I$7,MAX(AVERAGEIFS(I814:I816,I814:I816,"&gt;0")/(EXP(I$6*($D817-COUNTIFS(I$713:I817,0))/12)),I$8))))</f>
        <v>1.5</v>
      </c>
      <c r="J817" s="132">
        <f ca="1">(1-$D$5)*IF($C817&lt;$D$4,J127,MAX(I817/I$10,J$8))+($D$5*IF($C817&lt;$D$4,J127,IF($C817=$D$4,J$7,MAX(AVERAGEIFS(J814:J816,J814:J816,"&gt;0")/(EXP(I$6*($D817-COUNTIFS(J$713:J817,0))/12)),J$8))))</f>
        <v>1.2</v>
      </c>
      <c r="K817" s="132">
        <f ca="1">(1-$D$5)*IF($C817&lt;$D$4,K127,MAX(AVERAGEIFS(K814:K816,K814:K816,"&gt;0")/(EXP(K$6*(($D817-COUNTIFS(K$713:K817,0))/12))),K$8))+($D$5*IF($C817&lt;$D$4,K127,IF($C817=$D$4,K$7,MAX(AVERAGEIFS(K814:K816,K814:K816,"&gt;0")/(EXP(K$6*($D817-COUNTIFS(K$713:K817,0))/12)),K$8))))</f>
        <v>3</v>
      </c>
      <c r="L817" s="132">
        <f ca="1">(1-$D$5)*IF($C817&lt;$D$4,L127,MAX(K817/K$10,L$8))+($D$5*IF($C817&lt;$D$4,L127,IF($C817=$D$4,L$7,MAX(AVERAGEIFS(L814:L816,L814:L816,"&gt;0")/(EXP(K$6*($D817-COUNTIFS(L$713:L817,0))/12)),L$8))))</f>
        <v>2</v>
      </c>
      <c r="M817" s="181">
        <f ca="1">(1-$D$5)*IF($C817&lt;MAX($D$4,INDEX($C$23:$C$154,2+MATCH(0,$M$23:$M$154,1))),M127,MAX(AVERAGEIFS(M814:M816,M814:M816,"&gt;0")/(EXP(M$6*(($D817-COUNTIFS(M$713:M817,0))/12))),M$8))+($D$5*IF($C817&lt;MAX($D$4,INDEX($C$23:$C$154,2+MATCH(0,$M$23:$M$154,1))),M127,IF($C817=MAX($D$4,INDEX($C$23:$C$154,2+MATCH(0,$M$23:$M$154,1))),M$7,MAX(AVERAGEIFS(M814:M816,M814:M816,"&gt;0")/(EXP(M$6*($D817-COUNTIFS(M$713:M817,0))/12)),M$8))))</f>
        <v>12.955348207692916</v>
      </c>
      <c r="N817" s="181">
        <f ca="1">(1-$D$5)*IF($C817&lt;MAX($D$4,INDEX($C$23:$C$154,2+MATCH(0,$N$23:$N$154,1))),N127,MAX(M817/M$10,N$8))+($D$5*IF($C817&lt;MAX($D$4,INDEX($C$23:$C$154,2+MATCH(0,$N$23:$N$154,1))),N127,IF($C817=MAX($D$4,INDEX($C$23:$C$154,2+MATCH(0,$N$23:$N$154,1))),N$7,MAX(AVERAGEIFS(N814:N816,N814:N816,"&gt;0")/(EXP(M$6*($D817-COUNTIFS(N$713:N817,0))/12)),N$8))))</f>
        <v>6.477674103846458</v>
      </c>
      <c r="O817" s="181">
        <f ca="1">(1-$D$5)*IF($C817&lt;MAX($D$4,INDEX($C$23:$C$154,2+MATCH(0,$O$23:$O$154,1))),O127,MAX(AVERAGEIFS(O814:O816,O814:O816,"&gt;0")/(EXP(O$6*(($D817-COUNTIFS(O$713:O817,0))/12))),O$8))+($D$5*IF($C817&lt;MAX($D$4,INDEX($C$23:$C$154,2+MATCH(0,$O$23:$O$154,1))),O127,IF($C817=MAX($D$4,INDEX($C$23:$C$154,2+MATCH(0,$O$23:$O$154,1))),O$7,MAX(AVERAGEIFS(O814:O816,O814:O816,"&gt;0")/(EXP(O$6*($D817-COUNTIFS(O$713:O817,0))/12)),O$8))))</f>
        <v>16.09130903145147</v>
      </c>
      <c r="P817" s="181">
        <f ca="1">(1-$D$5)*IF($C817&lt;MAX($D$4,INDEX($C$23:$C$154,2+MATCH(0,$P$23:$P$154,1))),P127,MAX(O817/O$10,P$8))+($D$5*IF($C817&lt;MAX($D$4,INDEX($C$23:$C$154,2+MATCH(0,$P$23:$P$154,1))),P127,IF($C817=MAX($D$4,INDEX($C$23:$C$154,2+MATCH(0,$P$23:$P$154,1))),P$7,MAX(AVERAGEIFS(P814:P816,P814:P816,"&gt;0")/(EXP(O$6*($D817-COUNTIFS(P$713:P817,0))/12)),P$8))))</f>
        <v>8.0456545157257349</v>
      </c>
      <c r="Q817" s="132">
        <f ca="1">(1-$D$5)*IF($C817&lt;$D$4,Q127,MAX(AVERAGEIFS(Q814:Q816,Q814:Q816,"&gt;0")/(EXP(Q$6*(($D817-COUNTIFS(Q$713:Q817,0))/12))),Q$8))+($D$5*IF($C817&lt;$D$4,Q127,IF($C817=$D$4,Q$7,MAX(AVERAGEIFS(Q814:Q816,Q814:Q816,"&gt;0")/(EXP(Q$6*($D817-COUNTIFS(Q$713:Q817,0))/12)),Q$8))))</f>
        <v>1</v>
      </c>
      <c r="R817" s="132">
        <f ca="1">(1-$D$5)*IF($C817&lt;$D$4,R127,MAX(Q817/Q$10,R$8))+($D$5*IF($C817&lt;$D$4,R127,IF($C817=$D$4,R$7,MAX(AVERAGEIFS(R814:R816,R814:R816,"&gt;0")/(EXP(Q$6*($D817-COUNTIFS(R$713:R817,0))/12)),R$8))))</f>
        <v>1</v>
      </c>
      <c r="S817" s="132">
        <f ca="1">(1-$D$5)*IF($C817&lt;$D$4,S127,MAX(AVERAGEIFS(S814:S816,S814:S816,"&gt;0")/(EXP(S$6*(($D817-COUNTIFS(S$713:S817,0))/12))),S$8))+($D$5*IF($C817&lt;$D$4,S127,IF($C817=$D$4,S$7,MAX(AVERAGEIFS(S814:S816,S814:S816,"&gt;0")/(EXP(S$6*($D817-COUNTIFS(S$713:S817,0))/12)),S$8))))</f>
        <v>1</v>
      </c>
      <c r="T817" s="132">
        <f ca="1">(1-$D$5)*IF($C817&lt;$D$4,T127,MAX(S817/S$10,T$8))+($D$5*IF($C817&lt;$D$4,T127,IF($C817=$D$4,T$7,MAX(AVERAGEIFS(T814:T816,T814:T816,"&gt;0")/(EXP(S$6*($D817-COUNTIFS(T$713:T817,0))/12)),T$8))))</f>
        <v>0.76923076923076916</v>
      </c>
      <c r="U817" s="181">
        <f ca="1">(1-$D$5)*IF($C817&lt;MAX($D$4,INDEX($C$23:$C$154,2+MATCH(0,$U$23:$U$154,1))),U127,MAX(AVERAGEIFS(U814:U816,U814:U816,"&gt;0")/(EXP(U$6*(($D817-COUNTIFS(U$713:U817,0))/12))),U$8))+($D$5*IF($C817&lt;MAX($D$4,INDEX($C$23:$C$154,2+MATCH(0,$U$23:$U$154,1))),U127,IF($C817=MAX($D$4,INDEX($C$23:$C$154,2+MATCH(0,$U$23:$U$154,1))),U$7,MAX(AVERAGEIFS(U814:U816,U814:U816,"&gt;0")/(EXP(U$6*($D817-COUNTIFS(U$713:U817,0))/12)),U$8))))</f>
        <v>3</v>
      </c>
      <c r="V817" s="181">
        <f ca="1">(1-$D$5)*IF($C817&lt;MAX($D$4,INDEX($C$23:$C$154,2+MATCH(0,$V$23:$V$154,1))),V127,MAX(U817/U$10,V$8))+($D$5*IF($C817&lt;MAX($D$4,INDEX($C$23:$C$154,2+MATCH(0,$V$23:$V$154,1))),V127,IF($C817=MAX($D$4,INDEX($C$23:$C$154,2+MATCH(0,$V$23:$V$154,1))),V$7,MAX(AVERAGEIFS(V814:V816,V814:V816,"&gt;0")/(EXP(U$6*($D817-COUNTIFS(V$713:V817,0))/12)),V$8))))</f>
        <v>2</v>
      </c>
      <c r="W817" s="132">
        <f ca="1">(1-$D$5)*IF($C817&lt;$D$4,W127,MAX(AVERAGEIFS(W814:W816,W814:W816,"&gt;0")/(EXP(W$6*(($D817-COUNTIFS(W$713:W817,0))/12))),W$8))+($D$5*IF($C817&lt;$D$4,W127,IF($C817=$D$4,W$7,MAX(AVERAGEIFS(W814:W816,W814:W816,"&gt;0")/(EXP(W$6*($D817-COUNTIFS(W$713:W817,0))/12)),W$8))))</f>
        <v>0.75</v>
      </c>
      <c r="X817" s="132">
        <f ca="1">(1-$D$5)*IF($C817&lt;$D$4,X127,MAX(W817/W$10,X$8))+($D$5*IF($C817&lt;$D$4,X127,IF($C817=$D$4,X$7,MAX(AVERAGEIFS(X814:X816,X814:X816,"&gt;0")/(EXP(W$6*($D817-COUNTIFS(X$713:X817,0))/12)),X$8))))</f>
        <v>0.57692307692307687</v>
      </c>
      <c r="Y817" s="132"/>
      <c r="Z817" s="132"/>
    </row>
    <row r="818" spans="2:26" outlineLevel="1">
      <c r="B818" s="159"/>
      <c r="C818" s="160">
        <f t="shared" si="33"/>
        <v>47392</v>
      </c>
      <c r="D818" s="128">
        <f t="shared" si="34"/>
        <v>106</v>
      </c>
      <c r="G818" s="132">
        <f ca="1">(1-$D$5)*IF($C818&lt;$D$4,G128,MAX(AVERAGEIFS(G815:G817,G815:G817,"&gt;0")/(EXP(G$6*(($D818-COUNTIFS(G$713:G818,0))/12))),G$8))+($D$5*IF($C818&lt;$D$4,G128,IF($C818=$D$4,G$7,MAX(AVERAGEIFS(G815:G817,G815:G817,"&gt;0")/(EXP(G$6*($D818-COUNTIFS(G$713:G818,0))/12)),G$8))))</f>
        <v>1.25</v>
      </c>
      <c r="H818" s="132">
        <f ca="1">(1-$D$5)*IF($C818&lt;$D$4,H128,MAX(G818/G$10,H$8))+($D$5*IF($C818&lt;$D$4,H128,IF($C818=$D$4,H$7,MAX(AVERAGEIFS(H815:H817,H815:H817,"&gt;0")/(EXP(G$6*($D818-COUNTIFS(H$713:H818,0))/12)),H$8))))</f>
        <v>0.96153846153846145</v>
      </c>
      <c r="I818" s="132">
        <f ca="1">(1-$D$5)*IF($C818&lt;$D$4,I128,MAX(AVERAGEIFS(I815:I817,I815:I817,"&gt;0")/(EXP(I$6*(($D818-COUNTIFS(I$713:I818,0))/12))),I$8))+($D$5*IF($C818&lt;$D$4,I128,IF($C818=$D$4,I$7,MAX(AVERAGEIFS(I815:I817,I815:I817,"&gt;0")/(EXP(I$6*($D818-COUNTIFS(I$713:I818,0))/12)),I$8))))</f>
        <v>1.5</v>
      </c>
      <c r="J818" s="132">
        <f ca="1">(1-$D$5)*IF($C818&lt;$D$4,J128,MAX(I818/I$10,J$8))+($D$5*IF($C818&lt;$D$4,J128,IF($C818=$D$4,J$7,MAX(AVERAGEIFS(J815:J817,J815:J817,"&gt;0")/(EXP(I$6*($D818-COUNTIFS(J$713:J818,0))/12)),J$8))))</f>
        <v>1.2</v>
      </c>
      <c r="K818" s="132">
        <f ca="1">(1-$D$5)*IF($C818&lt;$D$4,K128,MAX(AVERAGEIFS(K815:K817,K815:K817,"&gt;0")/(EXP(K$6*(($D818-COUNTIFS(K$713:K818,0))/12))),K$8))+($D$5*IF($C818&lt;$D$4,K128,IF($C818=$D$4,K$7,MAX(AVERAGEIFS(K815:K817,K815:K817,"&gt;0")/(EXP(K$6*($D818-COUNTIFS(K$713:K818,0))/12)),K$8))))</f>
        <v>3</v>
      </c>
      <c r="L818" s="132">
        <f ca="1">(1-$D$5)*IF($C818&lt;$D$4,L128,MAX(K818/K$10,L$8))+($D$5*IF($C818&lt;$D$4,L128,IF($C818=$D$4,L$7,MAX(AVERAGEIFS(L815:L817,L815:L817,"&gt;0")/(EXP(K$6*($D818-COUNTIFS(L$713:L818,0))/12)),L$8))))</f>
        <v>2</v>
      </c>
      <c r="M818" s="181">
        <f ca="1">(1-$D$5)*IF($C818&lt;MAX($D$4,INDEX($C$23:$C$154,2+MATCH(0,$M$23:$M$154,1))),M128,MAX(AVERAGEIFS(M815:M817,M815:M817,"&gt;0")/(EXP(M$6*(($D818-COUNTIFS(M$713:M818,0))/12))),M$8))+($D$5*IF($C818&lt;MAX($D$4,INDEX($C$23:$C$154,2+MATCH(0,$M$23:$M$154,1))),M128,IF($C818=MAX($D$4,INDEX($C$23:$C$154,2+MATCH(0,$M$23:$M$154,1))),M$7,MAX(AVERAGEIFS(M815:M817,M815:M817,"&gt;0")/(EXP(M$6*($D818-COUNTIFS(M$713:M818,0))/12)),M$8))))</f>
        <v>12.706639370408439</v>
      </c>
      <c r="N818" s="181">
        <f ca="1">(1-$D$5)*IF($C818&lt;MAX($D$4,INDEX($C$23:$C$154,2+MATCH(0,$N$23:$N$154,1))),N128,MAX(M818/M$10,N$8))+($D$5*IF($C818&lt;MAX($D$4,INDEX($C$23:$C$154,2+MATCH(0,$N$23:$N$154,1))),N128,IF($C818=MAX($D$4,INDEX($C$23:$C$154,2+MATCH(0,$N$23:$N$154,1))),N$7,MAX(AVERAGEIFS(N815:N817,N815:N817,"&gt;0")/(EXP(M$6*($D818-COUNTIFS(N$713:N818,0))/12)),N$8))))</f>
        <v>6.3533196852042195</v>
      </c>
      <c r="O818" s="181">
        <f ca="1">(1-$D$5)*IF($C818&lt;MAX($D$4,INDEX($C$23:$C$154,2+MATCH(0,$O$23:$O$154,1))),O128,MAX(AVERAGEIFS(O815:O817,O815:O817,"&gt;0")/(EXP(O$6*(($D818-COUNTIFS(O$713:O818,0))/12))),O$8))+($D$5*IF($C818&lt;MAX($D$4,INDEX($C$23:$C$154,2+MATCH(0,$O$23:$O$154,1))),O128,IF($C818=MAX($D$4,INDEX($C$23:$C$154,2+MATCH(0,$O$23:$O$154,1))),O$7,MAX(AVERAGEIFS(O815:O817,O815:O817,"&gt;0")/(EXP(O$6*($D818-COUNTIFS(O$713:O818,0))/12)),O$8))))</f>
        <v>15.603969891963965</v>
      </c>
      <c r="P818" s="181">
        <f ca="1">(1-$D$5)*IF($C818&lt;MAX($D$4,INDEX($C$23:$C$154,2+MATCH(0,$P$23:$P$154,1))),P128,MAX(O818/O$10,P$8))+($D$5*IF($C818&lt;MAX($D$4,INDEX($C$23:$C$154,2+MATCH(0,$P$23:$P$154,1))),P128,IF($C818=MAX($D$4,INDEX($C$23:$C$154,2+MATCH(0,$P$23:$P$154,1))),P$7,MAX(AVERAGEIFS(P815:P817,P815:P817,"&gt;0")/(EXP(O$6*($D818-COUNTIFS(P$713:P818,0))/12)),P$8))))</f>
        <v>7.8019849459819826</v>
      </c>
      <c r="Q818" s="132">
        <f ca="1">(1-$D$5)*IF($C818&lt;$D$4,Q128,MAX(AVERAGEIFS(Q815:Q817,Q815:Q817,"&gt;0")/(EXP(Q$6*(($D818-COUNTIFS(Q$713:Q818,0))/12))),Q$8))+($D$5*IF($C818&lt;$D$4,Q128,IF($C818=$D$4,Q$7,MAX(AVERAGEIFS(Q815:Q817,Q815:Q817,"&gt;0")/(EXP(Q$6*($D818-COUNTIFS(Q$713:Q818,0))/12)),Q$8))))</f>
        <v>1</v>
      </c>
      <c r="R818" s="132">
        <f ca="1">(1-$D$5)*IF($C818&lt;$D$4,R128,MAX(Q818/Q$10,R$8))+($D$5*IF($C818&lt;$D$4,R128,IF($C818=$D$4,R$7,MAX(AVERAGEIFS(R815:R817,R815:R817,"&gt;0")/(EXP(Q$6*($D818-COUNTIFS(R$713:R818,0))/12)),R$8))))</f>
        <v>1</v>
      </c>
      <c r="S818" s="132">
        <f ca="1">(1-$D$5)*IF($C818&lt;$D$4,S128,MAX(AVERAGEIFS(S815:S817,S815:S817,"&gt;0")/(EXP(S$6*(($D818-COUNTIFS(S$713:S818,0))/12))),S$8))+($D$5*IF($C818&lt;$D$4,S128,IF($C818=$D$4,S$7,MAX(AVERAGEIFS(S815:S817,S815:S817,"&gt;0")/(EXP(S$6*($D818-COUNTIFS(S$713:S818,0))/12)),S$8))))</f>
        <v>1</v>
      </c>
      <c r="T818" s="132">
        <f ca="1">(1-$D$5)*IF($C818&lt;$D$4,T128,MAX(S818/S$10,T$8))+($D$5*IF($C818&lt;$D$4,T128,IF($C818=$D$4,T$7,MAX(AVERAGEIFS(T815:T817,T815:T817,"&gt;0")/(EXP(S$6*($D818-COUNTIFS(T$713:T818,0))/12)),T$8))))</f>
        <v>0.76923076923076916</v>
      </c>
      <c r="U818" s="181">
        <f ca="1">(1-$D$5)*IF($C818&lt;MAX($D$4,INDEX($C$23:$C$154,2+MATCH(0,$U$23:$U$154,1))),U128,MAX(AVERAGEIFS(U815:U817,U815:U817,"&gt;0")/(EXP(U$6*(($D818-COUNTIFS(U$713:U818,0))/12))),U$8))+($D$5*IF($C818&lt;MAX($D$4,INDEX($C$23:$C$154,2+MATCH(0,$U$23:$U$154,1))),U128,IF($C818=MAX($D$4,INDEX($C$23:$C$154,2+MATCH(0,$U$23:$U$154,1))),U$7,MAX(AVERAGEIFS(U815:U817,U815:U817,"&gt;0")/(EXP(U$6*($D818-COUNTIFS(U$713:U818,0))/12)),U$8))))</f>
        <v>3</v>
      </c>
      <c r="V818" s="181">
        <f ca="1">(1-$D$5)*IF($C818&lt;MAX($D$4,INDEX($C$23:$C$154,2+MATCH(0,$V$23:$V$154,1))),V128,MAX(U818/U$10,V$8))+($D$5*IF($C818&lt;MAX($D$4,INDEX($C$23:$C$154,2+MATCH(0,$V$23:$V$154,1))),V128,IF($C818=MAX($D$4,INDEX($C$23:$C$154,2+MATCH(0,$V$23:$V$154,1))),V$7,MAX(AVERAGEIFS(V815:V817,V815:V817,"&gt;0")/(EXP(U$6*($D818-COUNTIFS(V$713:V818,0))/12)),V$8))))</f>
        <v>2</v>
      </c>
      <c r="W818" s="132">
        <f ca="1">(1-$D$5)*IF($C818&lt;$D$4,W128,MAX(AVERAGEIFS(W815:W817,W815:W817,"&gt;0")/(EXP(W$6*(($D818-COUNTIFS(W$713:W818,0))/12))),W$8))+($D$5*IF($C818&lt;$D$4,W128,IF($C818=$D$4,W$7,MAX(AVERAGEIFS(W815:W817,W815:W817,"&gt;0")/(EXP(W$6*($D818-COUNTIFS(W$713:W818,0))/12)),W$8))))</f>
        <v>0.75</v>
      </c>
      <c r="X818" s="132">
        <f ca="1">(1-$D$5)*IF($C818&lt;$D$4,X128,MAX(W818/W$10,X$8))+($D$5*IF($C818&lt;$D$4,X128,IF($C818=$D$4,X$7,MAX(AVERAGEIFS(X815:X817,X815:X817,"&gt;0")/(EXP(W$6*($D818-COUNTIFS(X$713:X818,0))/12)),X$8))))</f>
        <v>0.57692307692307687</v>
      </c>
      <c r="Y818" s="132"/>
      <c r="Z818" s="132"/>
    </row>
    <row r="819" spans="2:26" outlineLevel="1">
      <c r="B819" s="159"/>
      <c r="C819" s="160">
        <f t="shared" si="33"/>
        <v>47423</v>
      </c>
      <c r="D819" s="128">
        <f t="shared" si="34"/>
        <v>107</v>
      </c>
      <c r="G819" s="132">
        <f ca="1">(1-$D$5)*IF($C819&lt;$D$4,G129,MAX(AVERAGEIFS(G816:G818,G816:G818,"&gt;0")/(EXP(G$6*(($D819-COUNTIFS(G$713:G819,0))/12))),G$8))+($D$5*IF($C819&lt;$D$4,G129,IF($C819=$D$4,G$7,MAX(AVERAGEIFS(G816:G818,G816:G818,"&gt;0")/(EXP(G$6*($D819-COUNTIFS(G$713:G819,0))/12)),G$8))))</f>
        <v>1.25</v>
      </c>
      <c r="H819" s="132">
        <f ca="1">(1-$D$5)*IF($C819&lt;$D$4,H129,MAX(G819/G$10,H$8))+($D$5*IF($C819&lt;$D$4,H129,IF($C819=$D$4,H$7,MAX(AVERAGEIFS(H816:H818,H816:H818,"&gt;0")/(EXP(G$6*($D819-COUNTIFS(H$713:H819,0))/12)),H$8))))</f>
        <v>0.96153846153846145</v>
      </c>
      <c r="I819" s="132">
        <f ca="1">(1-$D$5)*IF($C819&lt;$D$4,I129,MAX(AVERAGEIFS(I816:I818,I816:I818,"&gt;0")/(EXP(I$6*(($D819-COUNTIFS(I$713:I819,0))/12))),I$8))+($D$5*IF($C819&lt;$D$4,I129,IF($C819=$D$4,I$7,MAX(AVERAGEIFS(I816:I818,I816:I818,"&gt;0")/(EXP(I$6*($D819-COUNTIFS(I$713:I819,0))/12)),I$8))))</f>
        <v>1.5</v>
      </c>
      <c r="J819" s="132">
        <f ca="1">(1-$D$5)*IF($C819&lt;$D$4,J129,MAX(I819/I$10,J$8))+($D$5*IF($C819&lt;$D$4,J129,IF($C819=$D$4,J$7,MAX(AVERAGEIFS(J816:J818,J816:J818,"&gt;0")/(EXP(I$6*($D819-COUNTIFS(J$713:J819,0))/12)),J$8))))</f>
        <v>1.2</v>
      </c>
      <c r="K819" s="132">
        <f ca="1">(1-$D$5)*IF($C819&lt;$D$4,K129,MAX(AVERAGEIFS(K816:K818,K816:K818,"&gt;0")/(EXP(K$6*(($D819-COUNTIFS(K$713:K819,0))/12))),K$8))+($D$5*IF($C819&lt;$D$4,K129,IF($C819=$D$4,K$7,MAX(AVERAGEIFS(K816:K818,K816:K818,"&gt;0")/(EXP(K$6*($D819-COUNTIFS(K$713:K819,0))/12)),K$8))))</f>
        <v>3</v>
      </c>
      <c r="L819" s="132">
        <f ca="1">(1-$D$5)*IF($C819&lt;$D$4,L129,MAX(K819/K$10,L$8))+($D$5*IF($C819&lt;$D$4,L129,IF($C819=$D$4,L$7,MAX(AVERAGEIFS(L816:L818,L816:L818,"&gt;0")/(EXP(K$6*($D819-COUNTIFS(L$713:L819,0))/12)),L$8))))</f>
        <v>2</v>
      </c>
      <c r="M819" s="181">
        <f ca="1">(1-$D$5)*IF($C819&lt;MAX($D$4,INDEX($C$23:$C$154,2+MATCH(0,$M$23:$M$154,1))),M129,MAX(AVERAGEIFS(M816:M818,M816:M818,"&gt;0")/(EXP(M$6*(($D819-COUNTIFS(M$713:M819,0))/12))),M$8))+($D$5*IF($C819&lt;MAX($D$4,INDEX($C$23:$C$154,2+MATCH(0,$M$23:$M$154,1))),M129,IF($C819=MAX($D$4,INDEX($C$23:$C$154,2+MATCH(0,$M$23:$M$154,1))),M$7,MAX(AVERAGEIFS(M816:M818,M816:M818,"&gt;0")/(EXP(M$6*($D819-COUNTIFS(M$713:M819,0))/12)),M$8))))</f>
        <v>12.457546467841484</v>
      </c>
      <c r="N819" s="181">
        <f ca="1">(1-$D$5)*IF($C819&lt;MAX($D$4,INDEX($C$23:$C$154,2+MATCH(0,$N$23:$N$154,1))),N129,MAX(M819/M$10,N$8))+($D$5*IF($C819&lt;MAX($D$4,INDEX($C$23:$C$154,2+MATCH(0,$N$23:$N$154,1))),N129,IF($C819=MAX($D$4,INDEX($C$23:$C$154,2+MATCH(0,$N$23:$N$154,1))),N$7,MAX(AVERAGEIFS(N816:N818,N816:N818,"&gt;0")/(EXP(M$6*($D819-COUNTIFS(N$713:N819,0))/12)),N$8))))</f>
        <v>6.2287732339207418</v>
      </c>
      <c r="O819" s="181">
        <f ca="1">(1-$D$5)*IF($C819&lt;MAX($D$4,INDEX($C$23:$C$154,2+MATCH(0,$O$23:$O$154,1))),O129,MAX(AVERAGEIFS(O816:O818,O816:O818,"&gt;0")/(EXP(O$6*(($D819-COUNTIFS(O$713:O819,0))/12))),O$8))+($D$5*IF($C819&lt;MAX($D$4,INDEX($C$23:$C$154,2+MATCH(0,$O$23:$O$154,1))),O129,IF($C819=MAX($D$4,INDEX($C$23:$C$154,2+MATCH(0,$O$23:$O$154,1))),O$7,MAX(AVERAGEIFS(O816:O818,O816:O818,"&gt;0")/(EXP(O$6*($D819-COUNTIFS(O$713:O819,0))/12)),O$8))))</f>
        <v>15.115794586833953</v>
      </c>
      <c r="P819" s="181">
        <f ca="1">(1-$D$5)*IF($C819&lt;MAX($D$4,INDEX($C$23:$C$154,2+MATCH(0,$P$23:$P$154,1))),P129,MAX(O819/O$10,P$8))+($D$5*IF($C819&lt;MAX($D$4,INDEX($C$23:$C$154,2+MATCH(0,$P$23:$P$154,1))),P129,IF($C819=MAX($D$4,INDEX($C$23:$C$154,2+MATCH(0,$P$23:$P$154,1))),P$7,MAX(AVERAGEIFS(P816:P818,P816:P818,"&gt;0")/(EXP(O$6*($D819-COUNTIFS(P$713:P819,0))/12)),P$8))))</f>
        <v>7.5578972934169766</v>
      </c>
      <c r="Q819" s="132">
        <f ca="1">(1-$D$5)*IF($C819&lt;$D$4,Q129,MAX(AVERAGEIFS(Q816:Q818,Q816:Q818,"&gt;0")/(EXP(Q$6*(($D819-COUNTIFS(Q$713:Q819,0))/12))),Q$8))+($D$5*IF($C819&lt;$D$4,Q129,IF($C819=$D$4,Q$7,MAX(AVERAGEIFS(Q816:Q818,Q816:Q818,"&gt;0")/(EXP(Q$6*($D819-COUNTIFS(Q$713:Q819,0))/12)),Q$8))))</f>
        <v>1</v>
      </c>
      <c r="R819" s="132">
        <f ca="1">(1-$D$5)*IF($C819&lt;$D$4,R129,MAX(Q819/Q$10,R$8))+($D$5*IF($C819&lt;$D$4,R129,IF($C819=$D$4,R$7,MAX(AVERAGEIFS(R816:R818,R816:R818,"&gt;0")/(EXP(Q$6*($D819-COUNTIFS(R$713:R819,0))/12)),R$8))))</f>
        <v>1</v>
      </c>
      <c r="S819" s="132">
        <f ca="1">(1-$D$5)*IF($C819&lt;$D$4,S129,MAX(AVERAGEIFS(S816:S818,S816:S818,"&gt;0")/(EXP(S$6*(($D819-COUNTIFS(S$713:S819,0))/12))),S$8))+($D$5*IF($C819&lt;$D$4,S129,IF($C819=$D$4,S$7,MAX(AVERAGEIFS(S816:S818,S816:S818,"&gt;0")/(EXP(S$6*($D819-COUNTIFS(S$713:S819,0))/12)),S$8))))</f>
        <v>1</v>
      </c>
      <c r="T819" s="132">
        <f ca="1">(1-$D$5)*IF($C819&lt;$D$4,T129,MAX(S819/S$10,T$8))+($D$5*IF($C819&lt;$D$4,T129,IF($C819=$D$4,T$7,MAX(AVERAGEIFS(T816:T818,T816:T818,"&gt;0")/(EXP(S$6*($D819-COUNTIFS(T$713:T819,0))/12)),T$8))))</f>
        <v>0.76923076923076916</v>
      </c>
      <c r="U819" s="181">
        <f ca="1">(1-$D$5)*IF($C819&lt;MAX($D$4,INDEX($C$23:$C$154,2+MATCH(0,$U$23:$U$154,1))),U129,MAX(AVERAGEIFS(U816:U818,U816:U818,"&gt;0")/(EXP(U$6*(($D819-COUNTIFS(U$713:U819,0))/12))),U$8))+($D$5*IF($C819&lt;MAX($D$4,INDEX($C$23:$C$154,2+MATCH(0,$U$23:$U$154,1))),U129,IF($C819=MAX($D$4,INDEX($C$23:$C$154,2+MATCH(0,$U$23:$U$154,1))),U$7,MAX(AVERAGEIFS(U816:U818,U816:U818,"&gt;0")/(EXP(U$6*($D819-COUNTIFS(U$713:U819,0))/12)),U$8))))</f>
        <v>3</v>
      </c>
      <c r="V819" s="181">
        <f ca="1">(1-$D$5)*IF($C819&lt;MAX($D$4,INDEX($C$23:$C$154,2+MATCH(0,$V$23:$V$154,1))),V129,MAX(U819/U$10,V$8))+($D$5*IF($C819&lt;MAX($D$4,INDEX($C$23:$C$154,2+MATCH(0,$V$23:$V$154,1))),V129,IF($C819=MAX($D$4,INDEX($C$23:$C$154,2+MATCH(0,$V$23:$V$154,1))),V$7,MAX(AVERAGEIFS(V816:V818,V816:V818,"&gt;0")/(EXP(U$6*($D819-COUNTIFS(V$713:V819,0))/12)),V$8))))</f>
        <v>2</v>
      </c>
      <c r="W819" s="132">
        <f ca="1">(1-$D$5)*IF($C819&lt;$D$4,W129,MAX(AVERAGEIFS(W816:W818,W816:W818,"&gt;0")/(EXP(W$6*(($D819-COUNTIFS(W$713:W819,0))/12))),W$8))+($D$5*IF($C819&lt;$D$4,W129,IF($C819=$D$4,W$7,MAX(AVERAGEIFS(W816:W818,W816:W818,"&gt;0")/(EXP(W$6*($D819-COUNTIFS(W$713:W819,0))/12)),W$8))))</f>
        <v>0.75</v>
      </c>
      <c r="X819" s="132">
        <f ca="1">(1-$D$5)*IF($C819&lt;$D$4,X129,MAX(W819/W$10,X$8))+($D$5*IF($C819&lt;$D$4,X129,IF($C819=$D$4,X$7,MAX(AVERAGEIFS(X816:X818,X816:X818,"&gt;0")/(EXP(W$6*($D819-COUNTIFS(X$713:X819,0))/12)),X$8))))</f>
        <v>0.57692307692307687</v>
      </c>
      <c r="Y819" s="132"/>
      <c r="Z819" s="132"/>
    </row>
    <row r="820" spans="2:26" outlineLevel="1">
      <c r="B820" s="159"/>
      <c r="C820" s="160">
        <f t="shared" si="33"/>
        <v>47453</v>
      </c>
      <c r="D820" s="128">
        <f t="shared" si="34"/>
        <v>108</v>
      </c>
      <c r="G820" s="132">
        <f ca="1">(1-$D$5)*IF($C820&lt;$D$4,G130,MAX(AVERAGEIFS(G817:G819,G817:G819,"&gt;0")/(EXP(G$6*(($D820-COUNTIFS(G$713:G820,0))/12))),G$8))+($D$5*IF($C820&lt;$D$4,G130,IF($C820=$D$4,G$7,MAX(AVERAGEIFS(G817:G819,G817:G819,"&gt;0")/(EXP(G$6*($D820-COUNTIFS(G$713:G820,0))/12)),G$8))))</f>
        <v>1.25</v>
      </c>
      <c r="H820" s="132">
        <f ca="1">(1-$D$5)*IF($C820&lt;$D$4,H130,MAX(G820/G$10,H$8))+($D$5*IF($C820&lt;$D$4,H130,IF($C820=$D$4,H$7,MAX(AVERAGEIFS(H817:H819,H817:H819,"&gt;0")/(EXP(G$6*($D820-COUNTIFS(H$713:H820,0))/12)),H$8))))</f>
        <v>0.96153846153846145</v>
      </c>
      <c r="I820" s="132">
        <f ca="1">(1-$D$5)*IF($C820&lt;$D$4,I130,MAX(AVERAGEIFS(I817:I819,I817:I819,"&gt;0")/(EXP(I$6*(($D820-COUNTIFS(I$713:I820,0))/12))),I$8))+($D$5*IF($C820&lt;$D$4,I130,IF($C820=$D$4,I$7,MAX(AVERAGEIFS(I817:I819,I817:I819,"&gt;0")/(EXP(I$6*($D820-COUNTIFS(I$713:I820,0))/12)),I$8))))</f>
        <v>1.5</v>
      </c>
      <c r="J820" s="132">
        <f ca="1">(1-$D$5)*IF($C820&lt;$D$4,J130,MAX(I820/I$10,J$8))+($D$5*IF($C820&lt;$D$4,J130,IF($C820=$D$4,J$7,MAX(AVERAGEIFS(J817:J819,J817:J819,"&gt;0")/(EXP(I$6*($D820-COUNTIFS(J$713:J820,0))/12)),J$8))))</f>
        <v>1.2</v>
      </c>
      <c r="K820" s="132">
        <f ca="1">(1-$D$5)*IF($C820&lt;$D$4,K130,MAX(AVERAGEIFS(K817:K819,K817:K819,"&gt;0")/(EXP(K$6*(($D820-COUNTIFS(K$713:K820,0))/12))),K$8))+($D$5*IF($C820&lt;$D$4,K130,IF($C820=$D$4,K$7,MAX(AVERAGEIFS(K817:K819,K817:K819,"&gt;0")/(EXP(K$6*($D820-COUNTIFS(K$713:K820,0))/12)),K$8))))</f>
        <v>3</v>
      </c>
      <c r="L820" s="132">
        <f ca="1">(1-$D$5)*IF($C820&lt;$D$4,L130,MAX(K820/K$10,L$8))+($D$5*IF($C820&lt;$D$4,L130,IF($C820=$D$4,L$7,MAX(AVERAGEIFS(L817:L819,L817:L819,"&gt;0")/(EXP(K$6*($D820-COUNTIFS(L$713:L820,0))/12)),L$8))))</f>
        <v>2</v>
      </c>
      <c r="M820" s="181">
        <f ca="1">(1-$D$5)*IF($C820&lt;MAX($D$4,INDEX($C$23:$C$154,2+MATCH(0,$M$23:$M$154,1))),M130,MAX(AVERAGEIFS(M817:M819,M817:M819,"&gt;0")/(EXP(M$6*(($D820-COUNTIFS(M$713:M820,0))/12))),M$8))+($D$5*IF($C820&lt;MAX($D$4,INDEX($C$23:$C$154,2+MATCH(0,$M$23:$M$154,1))),M130,IF($C820=MAX($D$4,INDEX($C$23:$C$154,2+MATCH(0,$M$23:$M$154,1))),M$7,MAX(AVERAGEIFS(M817:M819,M817:M819,"&gt;0")/(EXP(M$6*($D820-COUNTIFS(M$713:M820,0))/12)),M$8))))</f>
        <v>12.208281912249769</v>
      </c>
      <c r="N820" s="181">
        <f ca="1">(1-$D$5)*IF($C820&lt;MAX($D$4,INDEX($C$23:$C$154,2+MATCH(0,$N$23:$N$154,1))),N130,MAX(M820/M$10,N$8))+($D$5*IF($C820&lt;MAX($D$4,INDEX($C$23:$C$154,2+MATCH(0,$N$23:$N$154,1))),N130,IF($C820=MAX($D$4,INDEX($C$23:$C$154,2+MATCH(0,$N$23:$N$154,1))),N$7,MAX(AVERAGEIFS(N817:N819,N817:N819,"&gt;0")/(EXP(M$6*($D820-COUNTIFS(N$713:N820,0))/12)),N$8))))</f>
        <v>6.1041409561248843</v>
      </c>
      <c r="O820" s="181">
        <f ca="1">(1-$D$5)*IF($C820&lt;MAX($D$4,INDEX($C$23:$C$154,2+MATCH(0,$O$23:$O$154,1))),O130,MAX(AVERAGEIFS(O817:O819,O817:O819,"&gt;0")/(EXP(O$6*(($D820-COUNTIFS(O$713:O820,0))/12))),O$8))+($D$5*IF($C820&lt;MAX($D$4,INDEX($C$23:$C$154,2+MATCH(0,$O$23:$O$154,1))),O130,IF($C820=MAX($D$4,INDEX($C$23:$C$154,2+MATCH(0,$O$23:$O$154,1))),O$7,MAX(AVERAGEIFS(O817:O819,O817:O819,"&gt;0")/(EXP(O$6*($D820-COUNTIFS(O$713:O820,0))/12)),O$8))))</f>
        <v>14.627804953206292</v>
      </c>
      <c r="P820" s="181">
        <f ca="1">(1-$D$5)*IF($C820&lt;MAX($D$4,INDEX($C$23:$C$154,2+MATCH(0,$P$23:$P$154,1))),P130,MAX(O820/O$10,P$8))+($D$5*IF($C820&lt;MAX($D$4,INDEX($C$23:$C$154,2+MATCH(0,$P$23:$P$154,1))),P130,IF($C820=MAX($D$4,INDEX($C$23:$C$154,2+MATCH(0,$P$23:$P$154,1))),P$7,MAX(AVERAGEIFS(P817:P819,P817:P819,"&gt;0")/(EXP(O$6*($D820-COUNTIFS(P$713:P820,0))/12)),P$8))))</f>
        <v>7.313902476603146</v>
      </c>
      <c r="Q820" s="132">
        <f ca="1">(1-$D$5)*IF($C820&lt;$D$4,Q130,MAX(AVERAGEIFS(Q817:Q819,Q817:Q819,"&gt;0")/(EXP(Q$6*(($D820-COUNTIFS(Q$713:Q820,0))/12))),Q$8))+($D$5*IF($C820&lt;$D$4,Q130,IF($C820=$D$4,Q$7,MAX(AVERAGEIFS(Q817:Q819,Q817:Q819,"&gt;0")/(EXP(Q$6*($D820-COUNTIFS(Q$713:Q820,0))/12)),Q$8))))</f>
        <v>1</v>
      </c>
      <c r="R820" s="132">
        <f ca="1">(1-$D$5)*IF($C820&lt;$D$4,R130,MAX(Q820/Q$10,R$8))+($D$5*IF($C820&lt;$D$4,R130,IF($C820=$D$4,R$7,MAX(AVERAGEIFS(R817:R819,R817:R819,"&gt;0")/(EXP(Q$6*($D820-COUNTIFS(R$713:R820,0))/12)),R$8))))</f>
        <v>1</v>
      </c>
      <c r="S820" s="132">
        <f ca="1">(1-$D$5)*IF($C820&lt;$D$4,S130,MAX(AVERAGEIFS(S817:S819,S817:S819,"&gt;0")/(EXP(S$6*(($D820-COUNTIFS(S$713:S820,0))/12))),S$8))+($D$5*IF($C820&lt;$D$4,S130,IF($C820=$D$4,S$7,MAX(AVERAGEIFS(S817:S819,S817:S819,"&gt;0")/(EXP(S$6*($D820-COUNTIFS(S$713:S820,0))/12)),S$8))))</f>
        <v>1</v>
      </c>
      <c r="T820" s="132">
        <f ca="1">(1-$D$5)*IF($C820&lt;$D$4,T130,MAX(S820/S$10,T$8))+($D$5*IF($C820&lt;$D$4,T130,IF($C820=$D$4,T$7,MAX(AVERAGEIFS(T817:T819,T817:T819,"&gt;0")/(EXP(S$6*($D820-COUNTIFS(T$713:T820,0))/12)),T$8))))</f>
        <v>0.76923076923076916</v>
      </c>
      <c r="U820" s="181">
        <f ca="1">(1-$D$5)*IF($C820&lt;MAX($D$4,INDEX($C$23:$C$154,2+MATCH(0,$U$23:$U$154,1))),U130,MAX(AVERAGEIFS(U817:U819,U817:U819,"&gt;0")/(EXP(U$6*(($D820-COUNTIFS(U$713:U820,0))/12))),U$8))+($D$5*IF($C820&lt;MAX($D$4,INDEX($C$23:$C$154,2+MATCH(0,$U$23:$U$154,1))),U130,IF($C820=MAX($D$4,INDEX($C$23:$C$154,2+MATCH(0,$U$23:$U$154,1))),U$7,MAX(AVERAGEIFS(U817:U819,U817:U819,"&gt;0")/(EXP(U$6*($D820-COUNTIFS(U$713:U820,0))/12)),U$8))))</f>
        <v>3</v>
      </c>
      <c r="V820" s="181">
        <f ca="1">(1-$D$5)*IF($C820&lt;MAX($D$4,INDEX($C$23:$C$154,2+MATCH(0,$V$23:$V$154,1))),V130,MAX(U820/U$10,V$8))+($D$5*IF($C820&lt;MAX($D$4,INDEX($C$23:$C$154,2+MATCH(0,$V$23:$V$154,1))),V130,IF($C820=MAX($D$4,INDEX($C$23:$C$154,2+MATCH(0,$V$23:$V$154,1))),V$7,MAX(AVERAGEIFS(V817:V819,V817:V819,"&gt;0")/(EXP(U$6*($D820-COUNTIFS(V$713:V820,0))/12)),V$8))))</f>
        <v>2</v>
      </c>
      <c r="W820" s="132">
        <f ca="1">(1-$D$5)*IF($C820&lt;$D$4,W130,MAX(AVERAGEIFS(W817:W819,W817:W819,"&gt;0")/(EXP(W$6*(($D820-COUNTIFS(W$713:W820,0))/12))),W$8))+($D$5*IF($C820&lt;$D$4,W130,IF($C820=$D$4,W$7,MAX(AVERAGEIFS(W817:W819,W817:W819,"&gt;0")/(EXP(W$6*($D820-COUNTIFS(W$713:W820,0))/12)),W$8))))</f>
        <v>0.75</v>
      </c>
      <c r="X820" s="132">
        <f ca="1">(1-$D$5)*IF($C820&lt;$D$4,X130,MAX(W820/W$10,X$8))+($D$5*IF($C820&lt;$D$4,X130,IF($C820=$D$4,X$7,MAX(AVERAGEIFS(X817:X819,X817:X819,"&gt;0")/(EXP(W$6*($D820-COUNTIFS(X$713:X820,0))/12)),X$8))))</f>
        <v>0.57692307692307687</v>
      </c>
      <c r="Y820" s="132"/>
      <c r="Z820" s="132"/>
    </row>
    <row r="821" spans="2:26" outlineLevel="1">
      <c r="B821" s="159"/>
      <c r="C821" s="160">
        <f t="shared" si="33"/>
        <v>47484</v>
      </c>
      <c r="D821" s="128">
        <f t="shared" si="34"/>
        <v>109</v>
      </c>
      <c r="G821" s="132">
        <f ca="1">(1-$D$5)*IF($C821&lt;$D$4,G131,MAX(AVERAGEIFS(G818:G820,G818:G820,"&gt;0")/(EXP(G$6*(($D821-COUNTIFS(G$713:G821,0))/12))),G$8))+($D$5*IF($C821&lt;$D$4,G131,IF($C821=$D$4,G$7,MAX(AVERAGEIFS(G818:G820,G818:G820,"&gt;0")/(EXP(G$6*($D821-COUNTIFS(G$713:G821,0))/12)),G$8))))</f>
        <v>1.25</v>
      </c>
      <c r="H821" s="132">
        <f ca="1">(1-$D$5)*IF($C821&lt;$D$4,H131,MAX(G821/G$10,H$8))+($D$5*IF($C821&lt;$D$4,H131,IF($C821=$D$4,H$7,MAX(AVERAGEIFS(H818:H820,H818:H820,"&gt;0")/(EXP(G$6*($D821-COUNTIFS(H$713:H821,0))/12)),H$8))))</f>
        <v>0.96153846153846145</v>
      </c>
      <c r="I821" s="132">
        <f ca="1">(1-$D$5)*IF($C821&lt;$D$4,I131,MAX(AVERAGEIFS(I818:I820,I818:I820,"&gt;0")/(EXP(I$6*(($D821-COUNTIFS(I$713:I821,0))/12))),I$8))+($D$5*IF($C821&lt;$D$4,I131,IF($C821=$D$4,I$7,MAX(AVERAGEIFS(I818:I820,I818:I820,"&gt;0")/(EXP(I$6*($D821-COUNTIFS(I$713:I821,0))/12)),I$8))))</f>
        <v>1.5</v>
      </c>
      <c r="J821" s="132">
        <f ca="1">(1-$D$5)*IF($C821&lt;$D$4,J131,MAX(I821/I$10,J$8))+($D$5*IF($C821&lt;$D$4,J131,IF($C821=$D$4,J$7,MAX(AVERAGEIFS(J818:J820,J818:J820,"&gt;0")/(EXP(I$6*($D821-COUNTIFS(J$713:J821,0))/12)),J$8))))</f>
        <v>1.2</v>
      </c>
      <c r="K821" s="132">
        <f ca="1">(1-$D$5)*IF($C821&lt;$D$4,K131,MAX(AVERAGEIFS(K818:K820,K818:K820,"&gt;0")/(EXP(K$6*(($D821-COUNTIFS(K$713:K821,0))/12))),K$8))+($D$5*IF($C821&lt;$D$4,K131,IF($C821=$D$4,K$7,MAX(AVERAGEIFS(K818:K820,K818:K820,"&gt;0")/(EXP(K$6*($D821-COUNTIFS(K$713:K821,0))/12)),K$8))))</f>
        <v>3</v>
      </c>
      <c r="L821" s="132">
        <f ca="1">(1-$D$5)*IF($C821&lt;$D$4,L131,MAX(K821/K$10,L$8))+($D$5*IF($C821&lt;$D$4,L131,IF($C821=$D$4,L$7,MAX(AVERAGEIFS(L818:L820,L818:L820,"&gt;0")/(EXP(K$6*($D821-COUNTIFS(L$713:L821,0))/12)),L$8))))</f>
        <v>2</v>
      </c>
      <c r="M821" s="181">
        <f ca="1">(1-$D$5)*IF($C821&lt;MAX($D$4,INDEX($C$23:$C$154,2+MATCH(0,$M$23:$M$154,1))),M131,MAX(AVERAGEIFS(M818:M820,M818:M820,"&gt;0")/(EXP(M$6*(($D821-COUNTIFS(M$713:M821,0))/12))),M$8))+($D$5*IF($C821&lt;MAX($D$4,INDEX($C$23:$C$154,2+MATCH(0,$M$23:$M$154,1))),M131,IF($C821=MAX($D$4,INDEX($C$23:$C$154,2+MATCH(0,$M$23:$M$154,1))),M$7,MAX(AVERAGEIFS(M818:M820,M818:M820,"&gt;0")/(EXP(M$6*($D821-COUNTIFS(M$713:M821,0))/12)),M$8))))</f>
        <v>11.959054077912334</v>
      </c>
      <c r="N821" s="181">
        <f ca="1">(1-$D$5)*IF($C821&lt;MAX($D$4,INDEX($C$23:$C$154,2+MATCH(0,$N$23:$N$154,1))),N131,MAX(M821/M$10,N$8))+($D$5*IF($C821&lt;MAX($D$4,INDEX($C$23:$C$154,2+MATCH(0,$N$23:$N$154,1))),N131,IF($C821=MAX($D$4,INDEX($C$23:$C$154,2+MATCH(0,$N$23:$N$154,1))),N$7,MAX(AVERAGEIFS(N818:N820,N818:N820,"&gt;0")/(EXP(M$6*($D821-COUNTIFS(N$713:N821,0))/12)),N$8))))</f>
        <v>5.9795270389561672</v>
      </c>
      <c r="O821" s="181">
        <f ca="1">(1-$D$5)*IF($C821&lt;MAX($D$4,INDEX($C$23:$C$154,2+MATCH(0,$O$23:$O$154,1))),O131,MAX(AVERAGEIFS(O818:O820,O818:O820,"&gt;0")/(EXP(O$6*(($D821-COUNTIFS(O$713:O821,0))/12))),O$8))+($D$5*IF($C821&lt;MAX($D$4,INDEX($C$23:$C$154,2+MATCH(0,$O$23:$O$154,1))),O131,IF($C821=MAX($D$4,INDEX($C$23:$C$154,2+MATCH(0,$O$23:$O$154,1))),O$7,MAX(AVERAGEIFS(O818:O820,O818:O820,"&gt;0")/(EXP(O$6*($D821-COUNTIFS(O$713:O821,0))/12)),O$8))))</f>
        <v>14.14098931928207</v>
      </c>
      <c r="P821" s="181">
        <f ca="1">(1-$D$5)*IF($C821&lt;MAX($D$4,INDEX($C$23:$C$154,2+MATCH(0,$P$23:$P$154,1))),P131,MAX(O821/O$10,P$8))+($D$5*IF($C821&lt;MAX($D$4,INDEX($C$23:$C$154,2+MATCH(0,$P$23:$P$154,1))),P131,IF($C821=MAX($D$4,INDEX($C$23:$C$154,2+MATCH(0,$P$23:$P$154,1))),P$7,MAX(AVERAGEIFS(P818:P820,P818:P820,"&gt;0")/(EXP(O$6*($D821-COUNTIFS(P$713:P821,0))/12)),P$8))))</f>
        <v>7.0704946596410352</v>
      </c>
      <c r="Q821" s="132">
        <f ca="1">(1-$D$5)*IF($C821&lt;$D$4,Q131,MAX(AVERAGEIFS(Q818:Q820,Q818:Q820,"&gt;0")/(EXP(Q$6*(($D821-COUNTIFS(Q$713:Q821,0))/12))),Q$8))+($D$5*IF($C821&lt;$D$4,Q131,IF($C821=$D$4,Q$7,MAX(AVERAGEIFS(Q818:Q820,Q818:Q820,"&gt;0")/(EXP(Q$6*($D821-COUNTIFS(Q$713:Q821,0))/12)),Q$8))))</f>
        <v>1</v>
      </c>
      <c r="R821" s="132">
        <f ca="1">(1-$D$5)*IF($C821&lt;$D$4,R131,MAX(Q821/Q$10,R$8))+($D$5*IF($C821&lt;$D$4,R131,IF($C821=$D$4,R$7,MAX(AVERAGEIFS(R818:R820,R818:R820,"&gt;0")/(EXP(Q$6*($D821-COUNTIFS(R$713:R821,0))/12)),R$8))))</f>
        <v>1</v>
      </c>
      <c r="S821" s="132">
        <f ca="1">(1-$D$5)*IF($C821&lt;$D$4,S131,MAX(AVERAGEIFS(S818:S820,S818:S820,"&gt;0")/(EXP(S$6*(($D821-COUNTIFS(S$713:S821,0))/12))),S$8))+($D$5*IF($C821&lt;$D$4,S131,IF($C821=$D$4,S$7,MAX(AVERAGEIFS(S818:S820,S818:S820,"&gt;0")/(EXP(S$6*($D821-COUNTIFS(S$713:S821,0))/12)),S$8))))</f>
        <v>1</v>
      </c>
      <c r="T821" s="132">
        <f ca="1">(1-$D$5)*IF($C821&lt;$D$4,T131,MAX(S821/S$10,T$8))+($D$5*IF($C821&lt;$D$4,T131,IF($C821=$D$4,T$7,MAX(AVERAGEIFS(T818:T820,T818:T820,"&gt;0")/(EXP(S$6*($D821-COUNTIFS(T$713:T821,0))/12)),T$8))))</f>
        <v>0.76923076923076916</v>
      </c>
      <c r="U821" s="181">
        <f ca="1">(1-$D$5)*IF($C821&lt;MAX($D$4,INDEX($C$23:$C$154,2+MATCH(0,$U$23:$U$154,1))),U131,MAX(AVERAGEIFS(U818:U820,U818:U820,"&gt;0")/(EXP(U$6*(($D821-COUNTIFS(U$713:U821,0))/12))),U$8))+($D$5*IF($C821&lt;MAX($D$4,INDEX($C$23:$C$154,2+MATCH(0,$U$23:$U$154,1))),U131,IF($C821=MAX($D$4,INDEX($C$23:$C$154,2+MATCH(0,$U$23:$U$154,1))),U$7,MAX(AVERAGEIFS(U818:U820,U818:U820,"&gt;0")/(EXP(U$6*($D821-COUNTIFS(U$713:U821,0))/12)),U$8))))</f>
        <v>3</v>
      </c>
      <c r="V821" s="181">
        <f ca="1">(1-$D$5)*IF($C821&lt;MAX($D$4,INDEX($C$23:$C$154,2+MATCH(0,$V$23:$V$154,1))),V131,MAX(U821/U$10,V$8))+($D$5*IF($C821&lt;MAX($D$4,INDEX($C$23:$C$154,2+MATCH(0,$V$23:$V$154,1))),V131,IF($C821=MAX($D$4,INDEX($C$23:$C$154,2+MATCH(0,$V$23:$V$154,1))),V$7,MAX(AVERAGEIFS(V818:V820,V818:V820,"&gt;0")/(EXP(U$6*($D821-COUNTIFS(V$713:V821,0))/12)),V$8))))</f>
        <v>2</v>
      </c>
      <c r="W821" s="132">
        <f ca="1">(1-$D$5)*IF($C821&lt;$D$4,W131,MAX(AVERAGEIFS(W818:W820,W818:W820,"&gt;0")/(EXP(W$6*(($D821-COUNTIFS(W$713:W821,0))/12))),W$8))+($D$5*IF($C821&lt;$D$4,W131,IF($C821=$D$4,W$7,MAX(AVERAGEIFS(W818:W820,W818:W820,"&gt;0")/(EXP(W$6*($D821-COUNTIFS(W$713:W821,0))/12)),W$8))))</f>
        <v>0.75</v>
      </c>
      <c r="X821" s="132">
        <f ca="1">(1-$D$5)*IF($C821&lt;$D$4,X131,MAX(W821/W$10,X$8))+($D$5*IF($C821&lt;$D$4,X131,IF($C821=$D$4,X$7,MAX(AVERAGEIFS(X818:X820,X818:X820,"&gt;0")/(EXP(W$6*($D821-COUNTIFS(X$713:X821,0))/12)),X$8))))</f>
        <v>0.57692307692307687</v>
      </c>
      <c r="Y821" s="132"/>
      <c r="Z821" s="132"/>
    </row>
    <row r="822" spans="2:26" outlineLevel="1">
      <c r="B822" s="159"/>
      <c r="C822" s="160">
        <f t="shared" si="33"/>
        <v>47515</v>
      </c>
      <c r="D822" s="128">
        <f t="shared" si="34"/>
        <v>110</v>
      </c>
      <c r="G822" s="132">
        <f ca="1">(1-$D$5)*IF($C822&lt;$D$4,G132,MAX(AVERAGEIFS(G819:G821,G819:G821,"&gt;0")/(EXP(G$6*(($D822-COUNTIFS(G$713:G822,0))/12))),G$8))+($D$5*IF($C822&lt;$D$4,G132,IF($C822=$D$4,G$7,MAX(AVERAGEIFS(G819:G821,G819:G821,"&gt;0")/(EXP(G$6*($D822-COUNTIFS(G$713:G822,0))/12)),G$8))))</f>
        <v>1.25</v>
      </c>
      <c r="H822" s="132">
        <f ca="1">(1-$D$5)*IF($C822&lt;$D$4,H132,MAX(G822/G$10,H$8))+($D$5*IF($C822&lt;$D$4,H132,IF($C822=$D$4,H$7,MAX(AVERAGEIFS(H819:H821,H819:H821,"&gt;0")/(EXP(G$6*($D822-COUNTIFS(H$713:H822,0))/12)),H$8))))</f>
        <v>0.96153846153846145</v>
      </c>
      <c r="I822" s="132">
        <f ca="1">(1-$D$5)*IF($C822&lt;$D$4,I132,MAX(AVERAGEIFS(I819:I821,I819:I821,"&gt;0")/(EXP(I$6*(($D822-COUNTIFS(I$713:I822,0))/12))),I$8))+($D$5*IF($C822&lt;$D$4,I132,IF($C822=$D$4,I$7,MAX(AVERAGEIFS(I819:I821,I819:I821,"&gt;0")/(EXP(I$6*($D822-COUNTIFS(I$713:I822,0))/12)),I$8))))</f>
        <v>1.5</v>
      </c>
      <c r="J822" s="132">
        <f ca="1">(1-$D$5)*IF($C822&lt;$D$4,J132,MAX(I822/I$10,J$8))+($D$5*IF($C822&lt;$D$4,J132,IF($C822=$D$4,J$7,MAX(AVERAGEIFS(J819:J821,J819:J821,"&gt;0")/(EXP(I$6*($D822-COUNTIFS(J$713:J822,0))/12)),J$8))))</f>
        <v>1.2</v>
      </c>
      <c r="K822" s="132">
        <f ca="1">(1-$D$5)*IF($C822&lt;$D$4,K132,MAX(AVERAGEIFS(K819:K821,K819:K821,"&gt;0")/(EXP(K$6*(($D822-COUNTIFS(K$713:K822,0))/12))),K$8))+($D$5*IF($C822&lt;$D$4,K132,IF($C822=$D$4,K$7,MAX(AVERAGEIFS(K819:K821,K819:K821,"&gt;0")/(EXP(K$6*($D822-COUNTIFS(K$713:K822,0))/12)),K$8))))</f>
        <v>3</v>
      </c>
      <c r="L822" s="132">
        <f ca="1">(1-$D$5)*IF($C822&lt;$D$4,L132,MAX(K822/K$10,L$8))+($D$5*IF($C822&lt;$D$4,L132,IF($C822=$D$4,L$7,MAX(AVERAGEIFS(L819:L821,L819:L821,"&gt;0")/(EXP(K$6*($D822-COUNTIFS(L$713:L822,0))/12)),L$8))))</f>
        <v>2</v>
      </c>
      <c r="M822" s="181">
        <f ca="1">(1-$D$5)*IF($C822&lt;MAX($D$4,INDEX($C$23:$C$154,2+MATCH(0,$M$23:$M$154,1))),M132,MAX(AVERAGEIFS(M819:M821,M819:M821,"&gt;0")/(EXP(M$6*(($D822-COUNTIFS(M$713:M822,0))/12))),M$8))+($D$5*IF($C822&lt;MAX($D$4,INDEX($C$23:$C$154,2+MATCH(0,$M$23:$M$154,1))),M132,IF($C822=MAX($D$4,INDEX($C$23:$C$154,2+MATCH(0,$M$23:$M$154,1))),M$7,MAX(AVERAGEIFS(M819:M821,M819:M821,"&gt;0")/(EXP(M$6*($D822-COUNTIFS(M$713:M822,0))/12)),M$8))))</f>
        <v>11.710067040526152</v>
      </c>
      <c r="N822" s="181">
        <f ca="1">(1-$D$5)*IF($C822&lt;MAX($D$4,INDEX($C$23:$C$154,2+MATCH(0,$N$23:$N$154,1))),N132,MAX(M822/M$10,N$8))+($D$5*IF($C822&lt;MAX($D$4,INDEX($C$23:$C$154,2+MATCH(0,$N$23:$N$154,1))),N132,IF($C822=MAX($D$4,INDEX($C$23:$C$154,2+MATCH(0,$N$23:$N$154,1))),N$7,MAX(AVERAGEIFS(N819:N821,N819:N821,"&gt;0")/(EXP(M$6*($D822-COUNTIFS(N$713:N822,0))/12)),N$8))))</f>
        <v>5.8550335202630759</v>
      </c>
      <c r="O822" s="181">
        <f ca="1">(1-$D$5)*IF($C822&lt;MAX($D$4,INDEX($C$23:$C$154,2+MATCH(0,$O$23:$O$154,1))),O132,MAX(AVERAGEIFS(O819:O821,O819:O821,"&gt;0")/(EXP(O$6*(($D822-COUNTIFS(O$713:O822,0))/12))),O$8))+($D$5*IF($C822&lt;MAX($D$4,INDEX($C$23:$C$154,2+MATCH(0,$O$23:$O$154,1))),O132,IF($C822=MAX($D$4,INDEX($C$23:$C$154,2+MATCH(0,$O$23:$O$154,1))),O$7,MAX(AVERAGEIFS(O819:O821,O819:O821,"&gt;0")/(EXP(O$6*($D822-COUNTIFS(O$713:O822,0))/12)),O$8))))</f>
        <v>13.656299523713175</v>
      </c>
      <c r="P822" s="181">
        <f ca="1">(1-$D$5)*IF($C822&lt;MAX($D$4,INDEX($C$23:$C$154,2+MATCH(0,$P$23:$P$154,1))),P132,MAX(O822/O$10,P$8))+($D$5*IF($C822&lt;MAX($D$4,INDEX($C$23:$C$154,2+MATCH(0,$P$23:$P$154,1))),P132,IF($C822=MAX($D$4,INDEX($C$23:$C$154,2+MATCH(0,$P$23:$P$154,1))),P$7,MAX(AVERAGEIFS(P819:P821,P819:P821,"&gt;0")/(EXP(O$6*($D822-COUNTIFS(P$713:P822,0))/12)),P$8))))</f>
        <v>6.8281497618565874</v>
      </c>
      <c r="Q822" s="132">
        <f ca="1">(1-$D$5)*IF($C822&lt;$D$4,Q132,MAX(AVERAGEIFS(Q819:Q821,Q819:Q821,"&gt;0")/(EXP(Q$6*(($D822-COUNTIFS(Q$713:Q822,0))/12))),Q$8))+($D$5*IF($C822&lt;$D$4,Q132,IF($C822=$D$4,Q$7,MAX(AVERAGEIFS(Q819:Q821,Q819:Q821,"&gt;0")/(EXP(Q$6*($D822-COUNTIFS(Q$713:Q822,0))/12)),Q$8))))</f>
        <v>1</v>
      </c>
      <c r="R822" s="132">
        <f ca="1">(1-$D$5)*IF($C822&lt;$D$4,R132,MAX(Q822/Q$10,R$8))+($D$5*IF($C822&lt;$D$4,R132,IF($C822=$D$4,R$7,MAX(AVERAGEIFS(R819:R821,R819:R821,"&gt;0")/(EXP(Q$6*($D822-COUNTIFS(R$713:R822,0))/12)),R$8))))</f>
        <v>1</v>
      </c>
      <c r="S822" s="132">
        <f ca="1">(1-$D$5)*IF($C822&lt;$D$4,S132,MAX(AVERAGEIFS(S819:S821,S819:S821,"&gt;0")/(EXP(S$6*(($D822-COUNTIFS(S$713:S822,0))/12))),S$8))+($D$5*IF($C822&lt;$D$4,S132,IF($C822=$D$4,S$7,MAX(AVERAGEIFS(S819:S821,S819:S821,"&gt;0")/(EXP(S$6*($D822-COUNTIFS(S$713:S822,0))/12)),S$8))))</f>
        <v>1</v>
      </c>
      <c r="T822" s="132">
        <f ca="1">(1-$D$5)*IF($C822&lt;$D$4,T132,MAX(S822/S$10,T$8))+($D$5*IF($C822&lt;$D$4,T132,IF($C822=$D$4,T$7,MAX(AVERAGEIFS(T819:T821,T819:T821,"&gt;0")/(EXP(S$6*($D822-COUNTIFS(T$713:T822,0))/12)),T$8))))</f>
        <v>0.76923076923076916</v>
      </c>
      <c r="U822" s="181">
        <f ca="1">(1-$D$5)*IF($C822&lt;MAX($D$4,INDEX($C$23:$C$154,2+MATCH(0,$U$23:$U$154,1))),U132,MAX(AVERAGEIFS(U819:U821,U819:U821,"&gt;0")/(EXP(U$6*(($D822-COUNTIFS(U$713:U822,0))/12))),U$8))+($D$5*IF($C822&lt;MAX($D$4,INDEX($C$23:$C$154,2+MATCH(0,$U$23:$U$154,1))),U132,IF($C822=MAX($D$4,INDEX($C$23:$C$154,2+MATCH(0,$U$23:$U$154,1))),U$7,MAX(AVERAGEIFS(U819:U821,U819:U821,"&gt;0")/(EXP(U$6*($D822-COUNTIFS(U$713:U822,0))/12)),U$8))))</f>
        <v>3</v>
      </c>
      <c r="V822" s="181">
        <f ca="1">(1-$D$5)*IF($C822&lt;MAX($D$4,INDEX($C$23:$C$154,2+MATCH(0,$V$23:$V$154,1))),V132,MAX(U822/U$10,V$8))+($D$5*IF($C822&lt;MAX($D$4,INDEX($C$23:$C$154,2+MATCH(0,$V$23:$V$154,1))),V132,IF($C822=MAX($D$4,INDEX($C$23:$C$154,2+MATCH(0,$V$23:$V$154,1))),V$7,MAX(AVERAGEIFS(V819:V821,V819:V821,"&gt;0")/(EXP(U$6*($D822-COUNTIFS(V$713:V822,0))/12)),V$8))))</f>
        <v>2</v>
      </c>
      <c r="W822" s="132">
        <f ca="1">(1-$D$5)*IF($C822&lt;$D$4,W132,MAX(AVERAGEIFS(W819:W821,W819:W821,"&gt;0")/(EXP(W$6*(($D822-COUNTIFS(W$713:W822,0))/12))),W$8))+($D$5*IF($C822&lt;$D$4,W132,IF($C822=$D$4,W$7,MAX(AVERAGEIFS(W819:W821,W819:W821,"&gt;0")/(EXP(W$6*($D822-COUNTIFS(W$713:W822,0))/12)),W$8))))</f>
        <v>0.75</v>
      </c>
      <c r="X822" s="132">
        <f ca="1">(1-$D$5)*IF($C822&lt;$D$4,X132,MAX(W822/W$10,X$8))+($D$5*IF($C822&lt;$D$4,X132,IF($C822=$D$4,X$7,MAX(AVERAGEIFS(X819:X821,X819:X821,"&gt;0")/(EXP(W$6*($D822-COUNTIFS(X$713:X822,0))/12)),X$8))))</f>
        <v>0.57692307692307687</v>
      </c>
      <c r="Y822" s="132"/>
      <c r="Z822" s="132"/>
    </row>
    <row r="823" spans="2:26" outlineLevel="1">
      <c r="B823" s="159"/>
      <c r="C823" s="160">
        <f t="shared" si="33"/>
        <v>47543</v>
      </c>
      <c r="D823" s="128">
        <f t="shared" si="34"/>
        <v>111</v>
      </c>
      <c r="G823" s="132">
        <f ca="1">(1-$D$5)*IF($C823&lt;$D$4,G133,MAX(AVERAGEIFS(G820:G822,G820:G822,"&gt;0")/(EXP(G$6*(($D823-COUNTIFS(G$713:G823,0))/12))),G$8))+($D$5*IF($C823&lt;$D$4,G133,IF($C823=$D$4,G$7,MAX(AVERAGEIFS(G820:G822,G820:G822,"&gt;0")/(EXP(G$6*($D823-COUNTIFS(G$713:G823,0))/12)),G$8))))</f>
        <v>1.25</v>
      </c>
      <c r="H823" s="132">
        <f ca="1">(1-$D$5)*IF($C823&lt;$D$4,H133,MAX(G823/G$10,H$8))+($D$5*IF($C823&lt;$D$4,H133,IF($C823=$D$4,H$7,MAX(AVERAGEIFS(H820:H822,H820:H822,"&gt;0")/(EXP(G$6*($D823-COUNTIFS(H$713:H823,0))/12)),H$8))))</f>
        <v>0.96153846153846145</v>
      </c>
      <c r="I823" s="132">
        <f ca="1">(1-$D$5)*IF($C823&lt;$D$4,I133,MAX(AVERAGEIFS(I820:I822,I820:I822,"&gt;0")/(EXP(I$6*(($D823-COUNTIFS(I$713:I823,0))/12))),I$8))+($D$5*IF($C823&lt;$D$4,I133,IF($C823=$D$4,I$7,MAX(AVERAGEIFS(I820:I822,I820:I822,"&gt;0")/(EXP(I$6*($D823-COUNTIFS(I$713:I823,0))/12)),I$8))))</f>
        <v>1.5</v>
      </c>
      <c r="J823" s="132">
        <f ca="1">(1-$D$5)*IF($C823&lt;$D$4,J133,MAX(I823/I$10,J$8))+($D$5*IF($C823&lt;$D$4,J133,IF($C823=$D$4,J$7,MAX(AVERAGEIFS(J820:J822,J820:J822,"&gt;0")/(EXP(I$6*($D823-COUNTIFS(J$713:J823,0))/12)),J$8))))</f>
        <v>1.2</v>
      </c>
      <c r="K823" s="132">
        <f ca="1">(1-$D$5)*IF($C823&lt;$D$4,K133,MAX(AVERAGEIFS(K820:K822,K820:K822,"&gt;0")/(EXP(K$6*(($D823-COUNTIFS(K$713:K823,0))/12))),K$8))+($D$5*IF($C823&lt;$D$4,K133,IF($C823=$D$4,K$7,MAX(AVERAGEIFS(K820:K822,K820:K822,"&gt;0")/(EXP(K$6*($D823-COUNTIFS(K$713:K823,0))/12)),K$8))))</f>
        <v>3</v>
      </c>
      <c r="L823" s="132">
        <f ca="1">(1-$D$5)*IF($C823&lt;$D$4,L133,MAX(K823/K$10,L$8))+($D$5*IF($C823&lt;$D$4,L133,IF($C823=$D$4,L$7,MAX(AVERAGEIFS(L820:L822,L820:L822,"&gt;0")/(EXP(K$6*($D823-COUNTIFS(L$713:L823,0))/12)),L$8))))</f>
        <v>2</v>
      </c>
      <c r="M823" s="181">
        <f ca="1">(1-$D$5)*IF($C823&lt;MAX($D$4,INDEX($C$23:$C$154,2+MATCH(0,$M$23:$M$154,1))),M133,MAX(AVERAGEIFS(M820:M822,M820:M822,"&gt;0")/(EXP(M$6*(($D823-COUNTIFS(M$713:M823,0))/12))),M$8))+($D$5*IF($C823&lt;MAX($D$4,INDEX($C$23:$C$154,2+MATCH(0,$M$23:$M$154,1))),M133,IF($C823=MAX($D$4,INDEX($C$23:$C$154,2+MATCH(0,$M$23:$M$154,1))),M$7,MAX(AVERAGEIFS(M820:M822,M820:M822,"&gt;0")/(EXP(M$6*($D823-COUNTIFS(M$713:M823,0))/12)),M$8))))</f>
        <v>11.46152033075465</v>
      </c>
      <c r="N823" s="181">
        <f ca="1">(1-$D$5)*IF($C823&lt;MAX($D$4,INDEX($C$23:$C$154,2+MATCH(0,$N$23:$N$154,1))),N133,MAX(M823/M$10,N$8))+($D$5*IF($C823&lt;MAX($D$4,INDEX($C$23:$C$154,2+MATCH(0,$N$23:$N$154,1))),N133,IF($C823=MAX($D$4,INDEX($C$23:$C$154,2+MATCH(0,$N$23:$N$154,1))),N$7,MAX(AVERAGEIFS(N820:N822,N820:N822,"&gt;0")/(EXP(M$6*($D823-COUNTIFS(N$713:N823,0))/12)),N$8))))</f>
        <v>5.7307601653773252</v>
      </c>
      <c r="O823" s="181">
        <f ca="1">(1-$D$5)*IF($C823&lt;MAX($D$4,INDEX($C$23:$C$154,2+MATCH(0,$O$23:$O$154,1))),O133,MAX(AVERAGEIFS(O820:O822,O820:O822,"&gt;0")/(EXP(O$6*(($D823-COUNTIFS(O$713:O823,0))/12))),O$8))+($D$5*IF($C823&lt;MAX($D$4,INDEX($C$23:$C$154,2+MATCH(0,$O$23:$O$154,1))),O133,IF($C823=MAX($D$4,INDEX($C$23:$C$154,2+MATCH(0,$O$23:$O$154,1))),O$7,MAX(AVERAGEIFS(O820:O822,O820:O822,"&gt;0")/(EXP(O$6*($D823-COUNTIFS(O$713:O823,0))/12)),O$8))))</f>
        <v>13.174648305446665</v>
      </c>
      <c r="P823" s="181">
        <f ca="1">(1-$D$5)*IF($C823&lt;MAX($D$4,INDEX($C$23:$C$154,2+MATCH(0,$P$23:$P$154,1))),P133,MAX(O823/O$10,P$8))+($D$5*IF($C823&lt;MAX($D$4,INDEX($C$23:$C$154,2+MATCH(0,$P$23:$P$154,1))),P133,IF($C823=MAX($D$4,INDEX($C$23:$C$154,2+MATCH(0,$P$23:$P$154,1))),P$7,MAX(AVERAGEIFS(P820:P822,P820:P822,"&gt;0")/(EXP(O$6*($D823-COUNTIFS(P$713:P823,0))/12)),P$8))))</f>
        <v>6.5873241527233324</v>
      </c>
      <c r="Q823" s="132">
        <f ca="1">(1-$D$5)*IF($C823&lt;$D$4,Q133,MAX(AVERAGEIFS(Q820:Q822,Q820:Q822,"&gt;0")/(EXP(Q$6*(($D823-COUNTIFS(Q$713:Q823,0))/12))),Q$8))+($D$5*IF($C823&lt;$D$4,Q133,IF($C823=$D$4,Q$7,MAX(AVERAGEIFS(Q820:Q822,Q820:Q822,"&gt;0")/(EXP(Q$6*($D823-COUNTIFS(Q$713:Q823,0))/12)),Q$8))))</f>
        <v>1</v>
      </c>
      <c r="R823" s="132">
        <f ca="1">(1-$D$5)*IF($C823&lt;$D$4,R133,MAX(Q823/Q$10,R$8))+($D$5*IF($C823&lt;$D$4,R133,IF($C823=$D$4,R$7,MAX(AVERAGEIFS(R820:R822,R820:R822,"&gt;0")/(EXP(Q$6*($D823-COUNTIFS(R$713:R823,0))/12)),R$8))))</f>
        <v>1</v>
      </c>
      <c r="S823" s="132">
        <f ca="1">(1-$D$5)*IF($C823&lt;$D$4,S133,MAX(AVERAGEIFS(S820:S822,S820:S822,"&gt;0")/(EXP(S$6*(($D823-COUNTIFS(S$713:S823,0))/12))),S$8))+($D$5*IF($C823&lt;$D$4,S133,IF($C823=$D$4,S$7,MAX(AVERAGEIFS(S820:S822,S820:S822,"&gt;0")/(EXP(S$6*($D823-COUNTIFS(S$713:S823,0))/12)),S$8))))</f>
        <v>1</v>
      </c>
      <c r="T823" s="132">
        <f ca="1">(1-$D$5)*IF($C823&lt;$D$4,T133,MAX(S823/S$10,T$8))+($D$5*IF($C823&lt;$D$4,T133,IF($C823=$D$4,T$7,MAX(AVERAGEIFS(T820:T822,T820:T822,"&gt;0")/(EXP(S$6*($D823-COUNTIFS(T$713:T823,0))/12)),T$8))))</f>
        <v>0.76923076923076916</v>
      </c>
      <c r="U823" s="181">
        <f ca="1">(1-$D$5)*IF($C823&lt;MAX($D$4,INDEX($C$23:$C$154,2+MATCH(0,$U$23:$U$154,1))),U133,MAX(AVERAGEIFS(U820:U822,U820:U822,"&gt;0")/(EXP(U$6*(($D823-COUNTIFS(U$713:U823,0))/12))),U$8))+($D$5*IF($C823&lt;MAX($D$4,INDEX($C$23:$C$154,2+MATCH(0,$U$23:$U$154,1))),U133,IF($C823=MAX($D$4,INDEX($C$23:$C$154,2+MATCH(0,$U$23:$U$154,1))),U$7,MAX(AVERAGEIFS(U820:U822,U820:U822,"&gt;0")/(EXP(U$6*($D823-COUNTIFS(U$713:U823,0))/12)),U$8))))</f>
        <v>3</v>
      </c>
      <c r="V823" s="181">
        <f ca="1">(1-$D$5)*IF($C823&lt;MAX($D$4,INDEX($C$23:$C$154,2+MATCH(0,$V$23:$V$154,1))),V133,MAX(U823/U$10,V$8))+($D$5*IF($C823&lt;MAX($D$4,INDEX($C$23:$C$154,2+MATCH(0,$V$23:$V$154,1))),V133,IF($C823=MAX($D$4,INDEX($C$23:$C$154,2+MATCH(0,$V$23:$V$154,1))),V$7,MAX(AVERAGEIFS(V820:V822,V820:V822,"&gt;0")/(EXP(U$6*($D823-COUNTIFS(V$713:V823,0))/12)),V$8))))</f>
        <v>2</v>
      </c>
      <c r="W823" s="132">
        <f ca="1">(1-$D$5)*IF($C823&lt;$D$4,W133,MAX(AVERAGEIFS(W820:W822,W820:W822,"&gt;0")/(EXP(W$6*(($D823-COUNTIFS(W$713:W823,0))/12))),W$8))+($D$5*IF($C823&lt;$D$4,W133,IF($C823=$D$4,W$7,MAX(AVERAGEIFS(W820:W822,W820:W822,"&gt;0")/(EXP(W$6*($D823-COUNTIFS(W$713:W823,0))/12)),W$8))))</f>
        <v>0.75</v>
      </c>
      <c r="X823" s="132">
        <f ca="1">(1-$D$5)*IF($C823&lt;$D$4,X133,MAX(W823/W$10,X$8))+($D$5*IF($C823&lt;$D$4,X133,IF($C823=$D$4,X$7,MAX(AVERAGEIFS(X820:X822,X820:X822,"&gt;0")/(EXP(W$6*($D823-COUNTIFS(X$713:X823,0))/12)),X$8))))</f>
        <v>0.57692307692307687</v>
      </c>
      <c r="Y823" s="132"/>
      <c r="Z823" s="132"/>
    </row>
    <row r="824" spans="2:26" outlineLevel="1">
      <c r="B824" s="159"/>
      <c r="C824" s="160">
        <f t="shared" si="33"/>
        <v>47574</v>
      </c>
      <c r="D824" s="128">
        <f t="shared" si="34"/>
        <v>112</v>
      </c>
      <c r="G824" s="132">
        <f ca="1">(1-$D$5)*IF($C824&lt;$D$4,G134,MAX(AVERAGEIFS(G821:G823,G821:G823,"&gt;0")/(EXP(G$6*(($D824-COUNTIFS(G$713:G824,0))/12))),G$8))+($D$5*IF($C824&lt;$D$4,G134,IF($C824=$D$4,G$7,MAX(AVERAGEIFS(G821:G823,G821:G823,"&gt;0")/(EXP(G$6*($D824-COUNTIFS(G$713:G824,0))/12)),G$8))))</f>
        <v>1.25</v>
      </c>
      <c r="H824" s="132">
        <f ca="1">(1-$D$5)*IF($C824&lt;$D$4,H134,MAX(G824/G$10,H$8))+($D$5*IF($C824&lt;$D$4,H134,IF($C824=$D$4,H$7,MAX(AVERAGEIFS(H821:H823,H821:H823,"&gt;0")/(EXP(G$6*($D824-COUNTIFS(H$713:H824,0))/12)),H$8))))</f>
        <v>0.96153846153846145</v>
      </c>
      <c r="I824" s="132">
        <f ca="1">(1-$D$5)*IF($C824&lt;$D$4,I134,MAX(AVERAGEIFS(I821:I823,I821:I823,"&gt;0")/(EXP(I$6*(($D824-COUNTIFS(I$713:I824,0))/12))),I$8))+($D$5*IF($C824&lt;$D$4,I134,IF($C824=$D$4,I$7,MAX(AVERAGEIFS(I821:I823,I821:I823,"&gt;0")/(EXP(I$6*($D824-COUNTIFS(I$713:I824,0))/12)),I$8))))</f>
        <v>1.5</v>
      </c>
      <c r="J824" s="132">
        <f ca="1">(1-$D$5)*IF($C824&lt;$D$4,J134,MAX(I824/I$10,J$8))+($D$5*IF($C824&lt;$D$4,J134,IF($C824=$D$4,J$7,MAX(AVERAGEIFS(J821:J823,J821:J823,"&gt;0")/(EXP(I$6*($D824-COUNTIFS(J$713:J824,0))/12)),J$8))))</f>
        <v>1.2</v>
      </c>
      <c r="K824" s="132">
        <f ca="1">(1-$D$5)*IF($C824&lt;$D$4,K134,MAX(AVERAGEIFS(K821:K823,K821:K823,"&gt;0")/(EXP(K$6*(($D824-COUNTIFS(K$713:K824,0))/12))),K$8))+($D$5*IF($C824&lt;$D$4,K134,IF($C824=$D$4,K$7,MAX(AVERAGEIFS(K821:K823,K821:K823,"&gt;0")/(EXP(K$6*($D824-COUNTIFS(K$713:K824,0))/12)),K$8))))</f>
        <v>3</v>
      </c>
      <c r="L824" s="132">
        <f ca="1">(1-$D$5)*IF($C824&lt;$D$4,L134,MAX(K824/K$10,L$8))+($D$5*IF($C824&lt;$D$4,L134,IF($C824=$D$4,L$7,MAX(AVERAGEIFS(L821:L823,L821:L823,"&gt;0")/(EXP(K$6*($D824-COUNTIFS(L$713:L824,0))/12)),L$8))))</f>
        <v>2</v>
      </c>
      <c r="M824" s="181">
        <f ca="1">(1-$D$5)*IF($C824&lt;MAX($D$4,INDEX($C$23:$C$154,2+MATCH(0,$M$23:$M$154,1))),M134,MAX(AVERAGEIFS(M821:M823,M821:M823,"&gt;0")/(EXP(M$6*(($D824-COUNTIFS(M$713:M824,0))/12))),M$8))+($D$5*IF($C824&lt;MAX($D$4,INDEX($C$23:$C$154,2+MATCH(0,$M$23:$M$154,1))),M134,IF($C824=MAX($D$4,INDEX($C$23:$C$154,2+MATCH(0,$M$23:$M$154,1))),M$7,MAX(AVERAGEIFS(M821:M823,M821:M823,"&gt;0")/(EXP(M$6*($D824-COUNTIFS(M$713:M824,0))/12)),M$8))))</f>
        <v>11.213608702232783</v>
      </c>
      <c r="N824" s="181">
        <f ca="1">(1-$D$5)*IF($C824&lt;MAX($D$4,INDEX($C$23:$C$154,2+MATCH(0,$N$23:$N$154,1))),N134,MAX(M824/M$10,N$8))+($D$5*IF($C824&lt;MAX($D$4,INDEX($C$23:$C$154,2+MATCH(0,$N$23:$N$154,1))),N134,IF($C824=MAX($D$4,INDEX($C$23:$C$154,2+MATCH(0,$N$23:$N$154,1))),N$7,MAX(AVERAGEIFS(N821:N823,N821:N823,"&gt;0")/(EXP(M$6*($D824-COUNTIFS(N$713:N824,0))/12)),N$8))))</f>
        <v>5.6068043511163914</v>
      </c>
      <c r="O824" s="181">
        <f ca="1">(1-$D$5)*IF($C824&lt;MAX($D$4,INDEX($C$23:$C$154,2+MATCH(0,$O$23:$O$154,1))),O134,MAX(AVERAGEIFS(O821:O823,O821:O823,"&gt;0")/(EXP(O$6*(($D824-COUNTIFS(O$713:O824,0))/12))),O$8))+($D$5*IF($C824&lt;MAX($D$4,INDEX($C$23:$C$154,2+MATCH(0,$O$23:$O$154,1))),O134,IF($C824=MAX($D$4,INDEX($C$23:$C$154,2+MATCH(0,$O$23:$O$154,1))),O$7,MAX(AVERAGEIFS(O821:O823,O821:O823,"&gt;0")/(EXP(O$6*($D824-COUNTIFS(O$713:O824,0))/12)),O$8))))</f>
        <v>12.696906958480017</v>
      </c>
      <c r="P824" s="181">
        <f ca="1">(1-$D$5)*IF($C824&lt;MAX($D$4,INDEX($C$23:$C$154,2+MATCH(0,$P$23:$P$154,1))),P134,MAX(O824/O$10,P$8))+($D$5*IF($C824&lt;MAX($D$4,INDEX($C$23:$C$154,2+MATCH(0,$P$23:$P$154,1))),P134,IF($C824=MAX($D$4,INDEX($C$23:$C$154,2+MATCH(0,$P$23:$P$154,1))),P$7,MAX(AVERAGEIFS(P821:P823,P821:P823,"&gt;0")/(EXP(O$6*($D824-COUNTIFS(P$713:P824,0))/12)),P$8))))</f>
        <v>6.3484534792400087</v>
      </c>
      <c r="Q824" s="132">
        <f ca="1">(1-$D$5)*IF($C824&lt;$D$4,Q134,MAX(AVERAGEIFS(Q821:Q823,Q821:Q823,"&gt;0")/(EXP(Q$6*(($D824-COUNTIFS(Q$713:Q824,0))/12))),Q$8))+($D$5*IF($C824&lt;$D$4,Q134,IF($C824=$D$4,Q$7,MAX(AVERAGEIFS(Q821:Q823,Q821:Q823,"&gt;0")/(EXP(Q$6*($D824-COUNTIFS(Q$713:Q824,0))/12)),Q$8))))</f>
        <v>1</v>
      </c>
      <c r="R824" s="132">
        <f ca="1">(1-$D$5)*IF($C824&lt;$D$4,R134,MAX(Q824/Q$10,R$8))+($D$5*IF($C824&lt;$D$4,R134,IF($C824=$D$4,R$7,MAX(AVERAGEIFS(R821:R823,R821:R823,"&gt;0")/(EXP(Q$6*($D824-COUNTIFS(R$713:R824,0))/12)),R$8))))</f>
        <v>1</v>
      </c>
      <c r="S824" s="132">
        <f ca="1">(1-$D$5)*IF($C824&lt;$D$4,S134,MAX(AVERAGEIFS(S821:S823,S821:S823,"&gt;0")/(EXP(S$6*(($D824-COUNTIFS(S$713:S824,0))/12))),S$8))+($D$5*IF($C824&lt;$D$4,S134,IF($C824=$D$4,S$7,MAX(AVERAGEIFS(S821:S823,S821:S823,"&gt;0")/(EXP(S$6*($D824-COUNTIFS(S$713:S824,0))/12)),S$8))))</f>
        <v>1</v>
      </c>
      <c r="T824" s="132">
        <f ca="1">(1-$D$5)*IF($C824&lt;$D$4,T134,MAX(S824/S$10,T$8))+($D$5*IF($C824&lt;$D$4,T134,IF($C824=$D$4,T$7,MAX(AVERAGEIFS(T821:T823,T821:T823,"&gt;0")/(EXP(S$6*($D824-COUNTIFS(T$713:T824,0))/12)),T$8))))</f>
        <v>0.76923076923076916</v>
      </c>
      <c r="U824" s="181">
        <f ca="1">(1-$D$5)*IF($C824&lt;MAX($D$4,INDEX($C$23:$C$154,2+MATCH(0,$U$23:$U$154,1))),U134,MAX(AVERAGEIFS(U821:U823,U821:U823,"&gt;0")/(EXP(U$6*(($D824-COUNTIFS(U$713:U824,0))/12))),U$8))+($D$5*IF($C824&lt;MAX($D$4,INDEX($C$23:$C$154,2+MATCH(0,$U$23:$U$154,1))),U134,IF($C824=MAX($D$4,INDEX($C$23:$C$154,2+MATCH(0,$U$23:$U$154,1))),U$7,MAX(AVERAGEIFS(U821:U823,U821:U823,"&gt;0")/(EXP(U$6*($D824-COUNTIFS(U$713:U824,0))/12)),U$8))))</f>
        <v>3</v>
      </c>
      <c r="V824" s="181">
        <f ca="1">(1-$D$5)*IF($C824&lt;MAX($D$4,INDEX($C$23:$C$154,2+MATCH(0,$V$23:$V$154,1))),V134,MAX(U824/U$10,V$8))+($D$5*IF($C824&lt;MAX($D$4,INDEX($C$23:$C$154,2+MATCH(0,$V$23:$V$154,1))),V134,IF($C824=MAX($D$4,INDEX($C$23:$C$154,2+MATCH(0,$V$23:$V$154,1))),V$7,MAX(AVERAGEIFS(V821:V823,V821:V823,"&gt;0")/(EXP(U$6*($D824-COUNTIFS(V$713:V824,0))/12)),V$8))))</f>
        <v>2</v>
      </c>
      <c r="W824" s="132">
        <f ca="1">(1-$D$5)*IF($C824&lt;$D$4,W134,MAX(AVERAGEIFS(W821:W823,W821:W823,"&gt;0")/(EXP(W$6*(($D824-COUNTIFS(W$713:W824,0))/12))),W$8))+($D$5*IF($C824&lt;$D$4,W134,IF($C824=$D$4,W$7,MAX(AVERAGEIFS(W821:W823,W821:W823,"&gt;0")/(EXP(W$6*($D824-COUNTIFS(W$713:W824,0))/12)),W$8))))</f>
        <v>0.75</v>
      </c>
      <c r="X824" s="132">
        <f ca="1">(1-$D$5)*IF($C824&lt;$D$4,X134,MAX(W824/W$10,X$8))+($D$5*IF($C824&lt;$D$4,X134,IF($C824=$D$4,X$7,MAX(AVERAGEIFS(X821:X823,X821:X823,"&gt;0")/(EXP(W$6*($D824-COUNTIFS(X$713:X824,0))/12)),X$8))))</f>
        <v>0.57692307692307687</v>
      </c>
      <c r="Y824" s="132"/>
      <c r="Z824" s="132"/>
    </row>
    <row r="825" spans="2:26" outlineLevel="1">
      <c r="B825" s="159"/>
      <c r="C825" s="160">
        <f t="shared" si="33"/>
        <v>47604</v>
      </c>
      <c r="D825" s="128">
        <f t="shared" si="34"/>
        <v>113</v>
      </c>
      <c r="G825" s="132">
        <f ca="1">(1-$D$5)*IF($C825&lt;$D$4,G135,MAX(AVERAGEIFS(G822:G824,G822:G824,"&gt;0")/(EXP(G$6*(($D825-COUNTIFS(G$713:G825,0))/12))),G$8))+($D$5*IF($C825&lt;$D$4,G135,IF($C825=$D$4,G$7,MAX(AVERAGEIFS(G822:G824,G822:G824,"&gt;0")/(EXP(G$6*($D825-COUNTIFS(G$713:G825,0))/12)),G$8))))</f>
        <v>1.25</v>
      </c>
      <c r="H825" s="132">
        <f ca="1">(1-$D$5)*IF($C825&lt;$D$4,H135,MAX(G825/G$10,H$8))+($D$5*IF($C825&lt;$D$4,H135,IF($C825=$D$4,H$7,MAX(AVERAGEIFS(H822:H824,H822:H824,"&gt;0")/(EXP(G$6*($D825-COUNTIFS(H$713:H825,0))/12)),H$8))))</f>
        <v>0.96153846153846145</v>
      </c>
      <c r="I825" s="132">
        <f ca="1">(1-$D$5)*IF($C825&lt;$D$4,I135,MAX(AVERAGEIFS(I822:I824,I822:I824,"&gt;0")/(EXP(I$6*(($D825-COUNTIFS(I$713:I825,0))/12))),I$8))+($D$5*IF($C825&lt;$D$4,I135,IF($C825=$D$4,I$7,MAX(AVERAGEIFS(I822:I824,I822:I824,"&gt;0")/(EXP(I$6*($D825-COUNTIFS(I$713:I825,0))/12)),I$8))))</f>
        <v>1.5</v>
      </c>
      <c r="J825" s="132">
        <f ca="1">(1-$D$5)*IF($C825&lt;$D$4,J135,MAX(I825/I$10,J$8))+($D$5*IF($C825&lt;$D$4,J135,IF($C825=$D$4,J$7,MAX(AVERAGEIFS(J822:J824,J822:J824,"&gt;0")/(EXP(I$6*($D825-COUNTIFS(J$713:J825,0))/12)),J$8))))</f>
        <v>1.2</v>
      </c>
      <c r="K825" s="132">
        <f ca="1">(1-$D$5)*IF($C825&lt;$D$4,K135,MAX(AVERAGEIFS(K822:K824,K822:K824,"&gt;0")/(EXP(K$6*(($D825-COUNTIFS(K$713:K825,0))/12))),K$8))+($D$5*IF($C825&lt;$D$4,K135,IF($C825=$D$4,K$7,MAX(AVERAGEIFS(K822:K824,K822:K824,"&gt;0")/(EXP(K$6*($D825-COUNTIFS(K$713:K825,0))/12)),K$8))))</f>
        <v>3</v>
      </c>
      <c r="L825" s="132">
        <f ca="1">(1-$D$5)*IF($C825&lt;$D$4,L135,MAX(K825/K$10,L$8))+($D$5*IF($C825&lt;$D$4,L135,IF($C825=$D$4,L$7,MAX(AVERAGEIFS(L822:L824,L822:L824,"&gt;0")/(EXP(K$6*($D825-COUNTIFS(L$713:L825,0))/12)),L$8))))</f>
        <v>2</v>
      </c>
      <c r="M825" s="181">
        <f ca="1">(1-$D$5)*IF($C825&lt;MAX($D$4,INDEX($C$23:$C$154,2+MATCH(0,$M$23:$M$154,1))),M135,MAX(AVERAGEIFS(M822:M824,M822:M824,"&gt;0")/(EXP(M$6*(($D825-COUNTIFS(M$713:M825,0))/12))),M$8))+($D$5*IF($C825&lt;MAX($D$4,INDEX($C$23:$C$154,2+MATCH(0,$M$23:$M$154,1))),M135,IF($C825=MAX($D$4,INDEX($C$23:$C$154,2+MATCH(0,$M$23:$M$154,1))),M$7,MAX(AVERAGEIFS(M822:M824,M822:M824,"&gt;0")/(EXP(M$6*($D825-COUNTIFS(M$713:M825,0))/12)),M$8))))</f>
        <v>10.966521914371501</v>
      </c>
      <c r="N825" s="181">
        <f ca="1">(1-$D$5)*IF($C825&lt;MAX($D$4,INDEX($C$23:$C$154,2+MATCH(0,$N$23:$N$154,1))),N135,MAX(M825/M$10,N$8))+($D$5*IF($C825&lt;MAX($D$4,INDEX($C$23:$C$154,2+MATCH(0,$N$23:$N$154,1))),N135,IF($C825=MAX($D$4,INDEX($C$23:$C$154,2+MATCH(0,$N$23:$N$154,1))),N$7,MAX(AVERAGEIFS(N822:N824,N822:N824,"&gt;0")/(EXP(M$6*($D825-COUNTIFS(N$713:N825,0))/12)),N$8))))</f>
        <v>5.4832609571857507</v>
      </c>
      <c r="O825" s="181">
        <f ca="1">(1-$D$5)*IF($C825&lt;MAX($D$4,INDEX($C$23:$C$154,2+MATCH(0,$O$23:$O$154,1))),O135,MAX(AVERAGEIFS(O822:O824,O822:O824,"&gt;0")/(EXP(O$6*(($D825-COUNTIFS(O$713:O825,0))/12))),O$8))+($D$5*IF($C825&lt;MAX($D$4,INDEX($C$23:$C$154,2+MATCH(0,$O$23:$O$154,1))),O135,IF($C825=MAX($D$4,INDEX($C$23:$C$154,2+MATCH(0,$O$23:$O$154,1))),O$7,MAX(AVERAGEIFS(O822:O824,O822:O824,"&gt;0")/(EXP(O$6*($D825-COUNTIFS(O$713:O825,0))/12)),O$8))))</f>
        <v>12.223903269257926</v>
      </c>
      <c r="P825" s="181">
        <f ca="1">(1-$D$5)*IF($C825&lt;MAX($D$4,INDEX($C$23:$C$154,2+MATCH(0,$P$23:$P$154,1))),P135,MAX(O825/O$10,P$8))+($D$5*IF($C825&lt;MAX($D$4,INDEX($C$23:$C$154,2+MATCH(0,$P$23:$P$154,1))),P135,IF($C825=MAX($D$4,INDEX($C$23:$C$154,2+MATCH(0,$P$23:$P$154,1))),P$7,MAX(AVERAGEIFS(P822:P824,P822:P824,"&gt;0")/(EXP(O$6*($D825-COUNTIFS(P$713:P825,0))/12)),P$8))))</f>
        <v>6.1119516346289631</v>
      </c>
      <c r="Q825" s="132">
        <f ca="1">(1-$D$5)*IF($C825&lt;$D$4,Q135,MAX(AVERAGEIFS(Q822:Q824,Q822:Q824,"&gt;0")/(EXP(Q$6*(($D825-COUNTIFS(Q$713:Q825,0))/12))),Q$8))+($D$5*IF($C825&lt;$D$4,Q135,IF($C825=$D$4,Q$7,MAX(AVERAGEIFS(Q822:Q824,Q822:Q824,"&gt;0")/(EXP(Q$6*($D825-COUNTIFS(Q$713:Q825,0))/12)),Q$8))))</f>
        <v>1</v>
      </c>
      <c r="R825" s="132">
        <f ca="1">(1-$D$5)*IF($C825&lt;$D$4,R135,MAX(Q825/Q$10,R$8))+($D$5*IF($C825&lt;$D$4,R135,IF($C825=$D$4,R$7,MAX(AVERAGEIFS(R822:R824,R822:R824,"&gt;0")/(EXP(Q$6*($D825-COUNTIFS(R$713:R825,0))/12)),R$8))))</f>
        <v>1</v>
      </c>
      <c r="S825" s="132">
        <f ca="1">(1-$D$5)*IF($C825&lt;$D$4,S135,MAX(AVERAGEIFS(S822:S824,S822:S824,"&gt;0")/(EXP(S$6*(($D825-COUNTIFS(S$713:S825,0))/12))),S$8))+($D$5*IF($C825&lt;$D$4,S135,IF($C825=$D$4,S$7,MAX(AVERAGEIFS(S822:S824,S822:S824,"&gt;0")/(EXP(S$6*($D825-COUNTIFS(S$713:S825,0))/12)),S$8))))</f>
        <v>1</v>
      </c>
      <c r="T825" s="132">
        <f ca="1">(1-$D$5)*IF($C825&lt;$D$4,T135,MAX(S825/S$10,T$8))+($D$5*IF($C825&lt;$D$4,T135,IF($C825=$D$4,T$7,MAX(AVERAGEIFS(T822:T824,T822:T824,"&gt;0")/(EXP(S$6*($D825-COUNTIFS(T$713:T825,0))/12)),T$8))))</f>
        <v>0.76923076923076916</v>
      </c>
      <c r="U825" s="181">
        <f ca="1">(1-$D$5)*IF($C825&lt;MAX($D$4,INDEX($C$23:$C$154,2+MATCH(0,$U$23:$U$154,1))),U135,MAX(AVERAGEIFS(U822:U824,U822:U824,"&gt;0")/(EXP(U$6*(($D825-COUNTIFS(U$713:U825,0))/12))),U$8))+($D$5*IF($C825&lt;MAX($D$4,INDEX($C$23:$C$154,2+MATCH(0,$U$23:$U$154,1))),U135,IF($C825=MAX($D$4,INDEX($C$23:$C$154,2+MATCH(0,$U$23:$U$154,1))),U$7,MAX(AVERAGEIFS(U822:U824,U822:U824,"&gt;0")/(EXP(U$6*($D825-COUNTIFS(U$713:U825,0))/12)),U$8))))</f>
        <v>3</v>
      </c>
      <c r="V825" s="181">
        <f ca="1">(1-$D$5)*IF($C825&lt;MAX($D$4,INDEX($C$23:$C$154,2+MATCH(0,$V$23:$V$154,1))),V135,MAX(U825/U$10,V$8))+($D$5*IF($C825&lt;MAX($D$4,INDEX($C$23:$C$154,2+MATCH(0,$V$23:$V$154,1))),V135,IF($C825=MAX($D$4,INDEX($C$23:$C$154,2+MATCH(0,$V$23:$V$154,1))),V$7,MAX(AVERAGEIFS(V822:V824,V822:V824,"&gt;0")/(EXP(U$6*($D825-COUNTIFS(V$713:V825,0))/12)),V$8))))</f>
        <v>2</v>
      </c>
      <c r="W825" s="132">
        <f ca="1">(1-$D$5)*IF($C825&lt;$D$4,W135,MAX(AVERAGEIFS(W822:W824,W822:W824,"&gt;0")/(EXP(W$6*(($D825-COUNTIFS(W$713:W825,0))/12))),W$8))+($D$5*IF($C825&lt;$D$4,W135,IF($C825=$D$4,W$7,MAX(AVERAGEIFS(W822:W824,W822:W824,"&gt;0")/(EXP(W$6*($D825-COUNTIFS(W$713:W825,0))/12)),W$8))))</f>
        <v>0.75</v>
      </c>
      <c r="X825" s="132">
        <f ca="1">(1-$D$5)*IF($C825&lt;$D$4,X135,MAX(W825/W$10,X$8))+($D$5*IF($C825&lt;$D$4,X135,IF($C825=$D$4,X$7,MAX(AVERAGEIFS(X822:X824,X822:X824,"&gt;0")/(EXP(W$6*($D825-COUNTIFS(X$713:X825,0))/12)),X$8))))</f>
        <v>0.57692307692307687</v>
      </c>
      <c r="Y825" s="132"/>
      <c r="Z825" s="132"/>
    </row>
    <row r="826" spans="2:26" outlineLevel="1">
      <c r="B826" s="159"/>
      <c r="C826" s="160">
        <f t="shared" si="33"/>
        <v>47635</v>
      </c>
      <c r="D826" s="128">
        <f t="shared" si="34"/>
        <v>114</v>
      </c>
      <c r="G826" s="132">
        <f ca="1">(1-$D$5)*IF($C826&lt;$D$4,G136,MAX(AVERAGEIFS(G823:G825,G823:G825,"&gt;0")/(EXP(G$6*(($D826-COUNTIFS(G$713:G826,0))/12))),G$8))+($D$5*IF($C826&lt;$D$4,G136,IF($C826=$D$4,G$7,MAX(AVERAGEIFS(G823:G825,G823:G825,"&gt;0")/(EXP(G$6*($D826-COUNTIFS(G$713:G826,0))/12)),G$8))))</f>
        <v>1.25</v>
      </c>
      <c r="H826" s="132">
        <f ca="1">(1-$D$5)*IF($C826&lt;$D$4,H136,MAX(G826/G$10,H$8))+($D$5*IF($C826&lt;$D$4,H136,IF($C826=$D$4,H$7,MAX(AVERAGEIFS(H823:H825,H823:H825,"&gt;0")/(EXP(G$6*($D826-COUNTIFS(H$713:H826,0))/12)),H$8))))</f>
        <v>0.96153846153846145</v>
      </c>
      <c r="I826" s="132">
        <f ca="1">(1-$D$5)*IF($C826&lt;$D$4,I136,MAX(AVERAGEIFS(I823:I825,I823:I825,"&gt;0")/(EXP(I$6*(($D826-COUNTIFS(I$713:I826,0))/12))),I$8))+($D$5*IF($C826&lt;$D$4,I136,IF($C826=$D$4,I$7,MAX(AVERAGEIFS(I823:I825,I823:I825,"&gt;0")/(EXP(I$6*($D826-COUNTIFS(I$713:I826,0))/12)),I$8))))</f>
        <v>1.5</v>
      </c>
      <c r="J826" s="132">
        <f ca="1">(1-$D$5)*IF($C826&lt;$D$4,J136,MAX(I826/I$10,J$8))+($D$5*IF($C826&lt;$D$4,J136,IF($C826=$D$4,J$7,MAX(AVERAGEIFS(J823:J825,J823:J825,"&gt;0")/(EXP(I$6*($D826-COUNTIFS(J$713:J826,0))/12)),J$8))))</f>
        <v>1.2</v>
      </c>
      <c r="K826" s="132">
        <f ca="1">(1-$D$5)*IF($C826&lt;$D$4,K136,MAX(AVERAGEIFS(K823:K825,K823:K825,"&gt;0")/(EXP(K$6*(($D826-COUNTIFS(K$713:K826,0))/12))),K$8))+($D$5*IF($C826&lt;$D$4,K136,IF($C826=$D$4,K$7,MAX(AVERAGEIFS(K823:K825,K823:K825,"&gt;0")/(EXP(K$6*($D826-COUNTIFS(K$713:K826,0))/12)),K$8))))</f>
        <v>3</v>
      </c>
      <c r="L826" s="132">
        <f ca="1">(1-$D$5)*IF($C826&lt;$D$4,L136,MAX(K826/K$10,L$8))+($D$5*IF($C826&lt;$D$4,L136,IF($C826=$D$4,L$7,MAX(AVERAGEIFS(L823:L825,L823:L825,"&gt;0")/(EXP(K$6*($D826-COUNTIFS(L$713:L826,0))/12)),L$8))))</f>
        <v>2</v>
      </c>
      <c r="M826" s="181">
        <f ca="1">(1-$D$5)*IF($C826&lt;MAX($D$4,INDEX($C$23:$C$154,2+MATCH(0,$M$23:$M$154,1))),M136,MAX(AVERAGEIFS(M823:M825,M823:M825,"&gt;0")/(EXP(M$6*(($D826-COUNTIFS(M$713:M826,0))/12))),M$8))+($D$5*IF($C826&lt;MAX($D$4,INDEX($C$23:$C$154,2+MATCH(0,$M$23:$M$154,1))),M136,IF($C826=MAX($D$4,INDEX($C$23:$C$154,2+MATCH(0,$M$23:$M$154,1))),M$7,MAX(AVERAGEIFS(M823:M825,M823:M825,"&gt;0")/(EXP(M$6*($D826-COUNTIFS(M$713:M826,0))/12)),M$8))))</f>
        <v>10.720444530127756</v>
      </c>
      <c r="N826" s="181">
        <f ca="1">(1-$D$5)*IF($C826&lt;MAX($D$4,INDEX($C$23:$C$154,2+MATCH(0,$N$23:$N$154,1))),N136,MAX(M826/M$10,N$8))+($D$5*IF($C826&lt;MAX($D$4,INDEX($C$23:$C$154,2+MATCH(0,$N$23:$N$154,1))),N136,IF($C826=MAX($D$4,INDEX($C$23:$C$154,2+MATCH(0,$N$23:$N$154,1))),N$7,MAX(AVERAGEIFS(N823:N825,N823:N825,"&gt;0")/(EXP(M$6*($D826-COUNTIFS(N$713:N826,0))/12)),N$8))))</f>
        <v>5.3602222650638778</v>
      </c>
      <c r="O826" s="181">
        <f ca="1">(1-$D$5)*IF($C826&lt;MAX($D$4,INDEX($C$23:$C$154,2+MATCH(0,$O$23:$O$154,1))),O136,MAX(AVERAGEIFS(O823:O825,O823:O825,"&gt;0")/(EXP(O$6*(($D826-COUNTIFS(O$713:O826,0))/12))),O$8))+($D$5*IF($C826&lt;MAX($D$4,INDEX($C$23:$C$154,2+MATCH(0,$O$23:$O$154,1))),O136,IF($C826=MAX($D$4,INDEX($C$23:$C$154,2+MATCH(0,$O$23:$O$154,1))),O$7,MAX(AVERAGEIFS(O823:O825,O823:O825,"&gt;0")/(EXP(O$6*($D826-COUNTIFS(O$713:O826,0))/12)),O$8))))</f>
        <v>11.756419765651696</v>
      </c>
      <c r="P826" s="181">
        <f ca="1">(1-$D$5)*IF($C826&lt;MAX($D$4,INDEX($C$23:$C$154,2+MATCH(0,$P$23:$P$154,1))),P136,MAX(O826/O$10,P$8))+($D$5*IF($C826&lt;MAX($D$4,INDEX($C$23:$C$154,2+MATCH(0,$P$23:$P$154,1))),P136,IF($C826=MAX($D$4,INDEX($C$23:$C$154,2+MATCH(0,$P$23:$P$154,1))),P$7,MAX(AVERAGEIFS(P823:P825,P823:P825,"&gt;0")/(EXP(O$6*($D826-COUNTIFS(P$713:P826,0))/12)),P$8))))</f>
        <v>5.878209882825848</v>
      </c>
      <c r="Q826" s="132">
        <f ca="1">(1-$D$5)*IF($C826&lt;$D$4,Q136,MAX(AVERAGEIFS(Q823:Q825,Q823:Q825,"&gt;0")/(EXP(Q$6*(($D826-COUNTIFS(Q$713:Q826,0))/12))),Q$8))+($D$5*IF($C826&lt;$D$4,Q136,IF($C826=$D$4,Q$7,MAX(AVERAGEIFS(Q823:Q825,Q823:Q825,"&gt;0")/(EXP(Q$6*($D826-COUNTIFS(Q$713:Q826,0))/12)),Q$8))))</f>
        <v>1</v>
      </c>
      <c r="R826" s="132">
        <f ca="1">(1-$D$5)*IF($C826&lt;$D$4,R136,MAX(Q826/Q$10,R$8))+($D$5*IF($C826&lt;$D$4,R136,IF($C826=$D$4,R$7,MAX(AVERAGEIFS(R823:R825,R823:R825,"&gt;0")/(EXP(Q$6*($D826-COUNTIFS(R$713:R826,0))/12)),R$8))))</f>
        <v>1</v>
      </c>
      <c r="S826" s="132">
        <f ca="1">(1-$D$5)*IF($C826&lt;$D$4,S136,MAX(AVERAGEIFS(S823:S825,S823:S825,"&gt;0")/(EXP(S$6*(($D826-COUNTIFS(S$713:S826,0))/12))),S$8))+($D$5*IF($C826&lt;$D$4,S136,IF($C826=$D$4,S$7,MAX(AVERAGEIFS(S823:S825,S823:S825,"&gt;0")/(EXP(S$6*($D826-COUNTIFS(S$713:S826,0))/12)),S$8))))</f>
        <v>1</v>
      </c>
      <c r="T826" s="132">
        <f ca="1">(1-$D$5)*IF($C826&lt;$D$4,T136,MAX(S826/S$10,T$8))+($D$5*IF($C826&lt;$D$4,T136,IF($C826=$D$4,T$7,MAX(AVERAGEIFS(T823:T825,T823:T825,"&gt;0")/(EXP(S$6*($D826-COUNTIFS(T$713:T826,0))/12)),T$8))))</f>
        <v>0.76923076923076916</v>
      </c>
      <c r="U826" s="181">
        <f ca="1">(1-$D$5)*IF($C826&lt;MAX($D$4,INDEX($C$23:$C$154,2+MATCH(0,$U$23:$U$154,1))),U136,MAX(AVERAGEIFS(U823:U825,U823:U825,"&gt;0")/(EXP(U$6*(($D826-COUNTIFS(U$713:U826,0))/12))),U$8))+($D$5*IF($C826&lt;MAX($D$4,INDEX($C$23:$C$154,2+MATCH(0,$U$23:$U$154,1))),U136,IF($C826=MAX($D$4,INDEX($C$23:$C$154,2+MATCH(0,$U$23:$U$154,1))),U$7,MAX(AVERAGEIFS(U823:U825,U823:U825,"&gt;0")/(EXP(U$6*($D826-COUNTIFS(U$713:U826,0))/12)),U$8))))</f>
        <v>3</v>
      </c>
      <c r="V826" s="181">
        <f ca="1">(1-$D$5)*IF($C826&lt;MAX($D$4,INDEX($C$23:$C$154,2+MATCH(0,$V$23:$V$154,1))),V136,MAX(U826/U$10,V$8))+($D$5*IF($C826&lt;MAX($D$4,INDEX($C$23:$C$154,2+MATCH(0,$V$23:$V$154,1))),V136,IF($C826=MAX($D$4,INDEX($C$23:$C$154,2+MATCH(0,$V$23:$V$154,1))),V$7,MAX(AVERAGEIFS(V823:V825,V823:V825,"&gt;0")/(EXP(U$6*($D826-COUNTIFS(V$713:V826,0))/12)),V$8))))</f>
        <v>2</v>
      </c>
      <c r="W826" s="132">
        <f ca="1">(1-$D$5)*IF($C826&lt;$D$4,W136,MAX(AVERAGEIFS(W823:W825,W823:W825,"&gt;0")/(EXP(W$6*(($D826-COUNTIFS(W$713:W826,0))/12))),W$8))+($D$5*IF($C826&lt;$D$4,W136,IF($C826=$D$4,W$7,MAX(AVERAGEIFS(W823:W825,W823:W825,"&gt;0")/(EXP(W$6*($D826-COUNTIFS(W$713:W826,0))/12)),W$8))))</f>
        <v>0.75</v>
      </c>
      <c r="X826" s="132">
        <f ca="1">(1-$D$5)*IF($C826&lt;$D$4,X136,MAX(W826/W$10,X$8))+($D$5*IF($C826&lt;$D$4,X136,IF($C826=$D$4,X$7,MAX(AVERAGEIFS(X823:X825,X823:X825,"&gt;0")/(EXP(W$6*($D826-COUNTIFS(X$713:X826,0))/12)),X$8))))</f>
        <v>0.57692307692307687</v>
      </c>
      <c r="Y826" s="132"/>
      <c r="Z826" s="132"/>
    </row>
    <row r="827" spans="2:26" outlineLevel="1">
      <c r="B827" s="159"/>
      <c r="C827" s="160">
        <f t="shared" si="33"/>
        <v>47665</v>
      </c>
      <c r="D827" s="128">
        <f t="shared" si="34"/>
        <v>115</v>
      </c>
      <c r="G827" s="132">
        <f ca="1">(1-$D$5)*IF($C827&lt;$D$4,G137,MAX(AVERAGEIFS(G824:G826,G824:G826,"&gt;0")/(EXP(G$6*(($D827-COUNTIFS(G$713:G827,0))/12))),G$8))+($D$5*IF($C827&lt;$D$4,G137,IF($C827=$D$4,G$7,MAX(AVERAGEIFS(G824:G826,G824:G826,"&gt;0")/(EXP(G$6*($D827-COUNTIFS(G$713:G827,0))/12)),G$8))))</f>
        <v>1.25</v>
      </c>
      <c r="H827" s="132">
        <f ca="1">(1-$D$5)*IF($C827&lt;$D$4,H137,MAX(G827/G$10,H$8))+($D$5*IF($C827&lt;$D$4,H137,IF($C827=$D$4,H$7,MAX(AVERAGEIFS(H824:H826,H824:H826,"&gt;0")/(EXP(G$6*($D827-COUNTIFS(H$713:H827,0))/12)),H$8))))</f>
        <v>0.96153846153846145</v>
      </c>
      <c r="I827" s="132">
        <f ca="1">(1-$D$5)*IF($C827&lt;$D$4,I137,MAX(AVERAGEIFS(I824:I826,I824:I826,"&gt;0")/(EXP(I$6*(($D827-COUNTIFS(I$713:I827,0))/12))),I$8))+($D$5*IF($C827&lt;$D$4,I137,IF($C827=$D$4,I$7,MAX(AVERAGEIFS(I824:I826,I824:I826,"&gt;0")/(EXP(I$6*($D827-COUNTIFS(I$713:I827,0))/12)),I$8))))</f>
        <v>1.5</v>
      </c>
      <c r="J827" s="132">
        <f ca="1">(1-$D$5)*IF($C827&lt;$D$4,J137,MAX(I827/I$10,J$8))+($D$5*IF($C827&lt;$D$4,J137,IF($C827=$D$4,J$7,MAX(AVERAGEIFS(J824:J826,J824:J826,"&gt;0")/(EXP(I$6*($D827-COUNTIFS(J$713:J827,0))/12)),J$8))))</f>
        <v>1.2</v>
      </c>
      <c r="K827" s="132">
        <f ca="1">(1-$D$5)*IF($C827&lt;$D$4,K137,MAX(AVERAGEIFS(K824:K826,K824:K826,"&gt;0")/(EXP(K$6*(($D827-COUNTIFS(K$713:K827,0))/12))),K$8))+($D$5*IF($C827&lt;$D$4,K137,IF($C827=$D$4,K$7,MAX(AVERAGEIFS(K824:K826,K824:K826,"&gt;0")/(EXP(K$6*($D827-COUNTIFS(K$713:K827,0))/12)),K$8))))</f>
        <v>3</v>
      </c>
      <c r="L827" s="132">
        <f ca="1">(1-$D$5)*IF($C827&lt;$D$4,L137,MAX(K827/K$10,L$8))+($D$5*IF($C827&lt;$D$4,L137,IF($C827=$D$4,L$7,MAX(AVERAGEIFS(L824:L826,L824:L826,"&gt;0")/(EXP(K$6*($D827-COUNTIFS(L$713:L827,0))/12)),L$8))))</f>
        <v>2</v>
      </c>
      <c r="M827" s="181">
        <f ca="1">(1-$D$5)*IF($C827&lt;MAX($D$4,INDEX($C$23:$C$154,2+MATCH(0,$M$23:$M$154,1))),M137,MAX(AVERAGEIFS(M824:M826,M824:M826,"&gt;0")/(EXP(M$6*(($D827-COUNTIFS(M$713:M827,0))/12))),M$8))+($D$5*IF($C827&lt;MAX($D$4,INDEX($C$23:$C$154,2+MATCH(0,$M$23:$M$154,1))),M137,IF($C827=MAX($D$4,INDEX($C$23:$C$154,2+MATCH(0,$M$23:$M$154,1))),M$7,MAX(AVERAGEIFS(M824:M826,M824:M826,"&gt;0")/(EXP(M$6*($D827-COUNTIFS(M$713:M827,0))/12)),M$8))))</f>
        <v>10.475555728915079</v>
      </c>
      <c r="N827" s="181">
        <f ca="1">(1-$D$5)*IF($C827&lt;MAX($D$4,INDEX($C$23:$C$154,2+MATCH(0,$N$23:$N$154,1))),N137,MAX(M827/M$10,N$8))+($D$5*IF($C827&lt;MAX($D$4,INDEX($C$23:$C$154,2+MATCH(0,$N$23:$N$154,1))),N137,IF($C827=MAX($D$4,INDEX($C$23:$C$154,2+MATCH(0,$N$23:$N$154,1))),N$7,MAX(AVERAGEIFS(N824:N826,N824:N826,"&gt;0")/(EXP(M$6*($D827-COUNTIFS(N$713:N827,0))/12)),N$8))))</f>
        <v>5.2377778644575397</v>
      </c>
      <c r="O827" s="181">
        <f ca="1">(1-$D$5)*IF($C827&lt;MAX($D$4,INDEX($C$23:$C$154,2+MATCH(0,$O$23:$O$154,1))),O137,MAX(AVERAGEIFS(O824:O826,O824:O826,"&gt;0")/(EXP(O$6*(($D827-COUNTIFS(O$713:O827,0))/12))),O$8))+($D$5*IF($C827&lt;MAX($D$4,INDEX($C$23:$C$154,2+MATCH(0,$O$23:$O$154,1))),O137,IF($C827=MAX($D$4,INDEX($C$23:$C$154,2+MATCH(0,$O$23:$O$154,1))),O$7,MAX(AVERAGEIFS(O824:O826,O824:O826,"&gt;0")/(EXP(O$6*($D827-COUNTIFS(O$713:O827,0))/12)),O$8))))</f>
        <v>11.295192255053385</v>
      </c>
      <c r="P827" s="181">
        <f ca="1">(1-$D$5)*IF($C827&lt;MAX($D$4,INDEX($C$23:$C$154,2+MATCH(0,$P$23:$P$154,1))),P137,MAX(O827/O$10,P$8))+($D$5*IF($C827&lt;MAX($D$4,INDEX($C$23:$C$154,2+MATCH(0,$P$23:$P$154,1))),P137,IF($C827=MAX($D$4,INDEX($C$23:$C$154,2+MATCH(0,$P$23:$P$154,1))),P$7,MAX(AVERAGEIFS(P824:P826,P824:P826,"&gt;0")/(EXP(O$6*($D827-COUNTIFS(P$713:P827,0))/12)),P$8))))</f>
        <v>5.6475961275266924</v>
      </c>
      <c r="Q827" s="132">
        <f ca="1">(1-$D$5)*IF($C827&lt;$D$4,Q137,MAX(AVERAGEIFS(Q824:Q826,Q824:Q826,"&gt;0")/(EXP(Q$6*(($D827-COUNTIFS(Q$713:Q827,0))/12))),Q$8))+($D$5*IF($C827&lt;$D$4,Q137,IF($C827=$D$4,Q$7,MAX(AVERAGEIFS(Q824:Q826,Q824:Q826,"&gt;0")/(EXP(Q$6*($D827-COUNTIFS(Q$713:Q827,0))/12)),Q$8))))</f>
        <v>1</v>
      </c>
      <c r="R827" s="132">
        <f ca="1">(1-$D$5)*IF($C827&lt;$D$4,R137,MAX(Q827/Q$10,R$8))+($D$5*IF($C827&lt;$D$4,R137,IF($C827=$D$4,R$7,MAX(AVERAGEIFS(R824:R826,R824:R826,"&gt;0")/(EXP(Q$6*($D827-COUNTIFS(R$713:R827,0))/12)),R$8))))</f>
        <v>1</v>
      </c>
      <c r="S827" s="132">
        <f ca="1">(1-$D$5)*IF($C827&lt;$D$4,S137,MAX(AVERAGEIFS(S824:S826,S824:S826,"&gt;0")/(EXP(S$6*(($D827-COUNTIFS(S$713:S827,0))/12))),S$8))+($D$5*IF($C827&lt;$D$4,S137,IF($C827=$D$4,S$7,MAX(AVERAGEIFS(S824:S826,S824:S826,"&gt;0")/(EXP(S$6*($D827-COUNTIFS(S$713:S827,0))/12)),S$8))))</f>
        <v>1</v>
      </c>
      <c r="T827" s="132">
        <f ca="1">(1-$D$5)*IF($C827&lt;$D$4,T137,MAX(S827/S$10,T$8))+($D$5*IF($C827&lt;$D$4,T137,IF($C827=$D$4,T$7,MAX(AVERAGEIFS(T824:T826,T824:T826,"&gt;0")/(EXP(S$6*($D827-COUNTIFS(T$713:T827,0))/12)),T$8))))</f>
        <v>0.76923076923076916</v>
      </c>
      <c r="U827" s="181">
        <f ca="1">(1-$D$5)*IF($C827&lt;MAX($D$4,INDEX($C$23:$C$154,2+MATCH(0,$U$23:$U$154,1))),U137,MAX(AVERAGEIFS(U824:U826,U824:U826,"&gt;0")/(EXP(U$6*(($D827-COUNTIFS(U$713:U827,0))/12))),U$8))+($D$5*IF($C827&lt;MAX($D$4,INDEX($C$23:$C$154,2+MATCH(0,$U$23:$U$154,1))),U137,IF($C827=MAX($D$4,INDEX($C$23:$C$154,2+MATCH(0,$U$23:$U$154,1))),U$7,MAX(AVERAGEIFS(U824:U826,U824:U826,"&gt;0")/(EXP(U$6*($D827-COUNTIFS(U$713:U827,0))/12)),U$8))))</f>
        <v>3</v>
      </c>
      <c r="V827" s="181">
        <f ca="1">(1-$D$5)*IF($C827&lt;MAX($D$4,INDEX($C$23:$C$154,2+MATCH(0,$V$23:$V$154,1))),V137,MAX(U827/U$10,V$8))+($D$5*IF($C827&lt;MAX($D$4,INDEX($C$23:$C$154,2+MATCH(0,$V$23:$V$154,1))),V137,IF($C827=MAX($D$4,INDEX($C$23:$C$154,2+MATCH(0,$V$23:$V$154,1))),V$7,MAX(AVERAGEIFS(V824:V826,V824:V826,"&gt;0")/(EXP(U$6*($D827-COUNTIFS(V$713:V827,0))/12)),V$8))))</f>
        <v>2</v>
      </c>
      <c r="W827" s="132">
        <f ca="1">(1-$D$5)*IF($C827&lt;$D$4,W137,MAX(AVERAGEIFS(W824:W826,W824:W826,"&gt;0")/(EXP(W$6*(($D827-COUNTIFS(W$713:W827,0))/12))),W$8))+($D$5*IF($C827&lt;$D$4,W137,IF($C827=$D$4,W$7,MAX(AVERAGEIFS(W824:W826,W824:W826,"&gt;0")/(EXP(W$6*($D827-COUNTIFS(W$713:W827,0))/12)),W$8))))</f>
        <v>0.75</v>
      </c>
      <c r="X827" s="132">
        <f ca="1">(1-$D$5)*IF($C827&lt;$D$4,X137,MAX(W827/W$10,X$8))+($D$5*IF($C827&lt;$D$4,X137,IF($C827=$D$4,X$7,MAX(AVERAGEIFS(X824:X826,X824:X826,"&gt;0")/(EXP(W$6*($D827-COUNTIFS(X$713:X827,0))/12)),X$8))))</f>
        <v>0.57692307692307687</v>
      </c>
      <c r="Y827" s="132"/>
      <c r="Z827" s="132"/>
    </row>
    <row r="828" spans="2:26" outlineLevel="1">
      <c r="B828" s="159"/>
      <c r="C828" s="160">
        <f t="shared" si="33"/>
        <v>47696</v>
      </c>
      <c r="D828" s="128">
        <f t="shared" si="34"/>
        <v>116</v>
      </c>
      <c r="G828" s="132">
        <f ca="1">(1-$D$5)*IF($C828&lt;$D$4,G138,MAX(AVERAGEIFS(G825:G827,G825:G827,"&gt;0")/(EXP(G$6*(($D828-COUNTIFS(G$713:G828,0))/12))),G$8))+($D$5*IF($C828&lt;$D$4,G138,IF($C828=$D$4,G$7,MAX(AVERAGEIFS(G825:G827,G825:G827,"&gt;0")/(EXP(G$6*($D828-COUNTIFS(G$713:G828,0))/12)),G$8))))</f>
        <v>1.25</v>
      </c>
      <c r="H828" s="132">
        <f ca="1">(1-$D$5)*IF($C828&lt;$D$4,H138,MAX(G828/G$10,H$8))+($D$5*IF($C828&lt;$D$4,H138,IF($C828=$D$4,H$7,MAX(AVERAGEIFS(H825:H827,H825:H827,"&gt;0")/(EXP(G$6*($D828-COUNTIFS(H$713:H828,0))/12)),H$8))))</f>
        <v>0.96153846153846145</v>
      </c>
      <c r="I828" s="132">
        <f ca="1">(1-$D$5)*IF($C828&lt;$D$4,I138,MAX(AVERAGEIFS(I825:I827,I825:I827,"&gt;0")/(EXP(I$6*(($D828-COUNTIFS(I$713:I828,0))/12))),I$8))+($D$5*IF($C828&lt;$D$4,I138,IF($C828=$D$4,I$7,MAX(AVERAGEIFS(I825:I827,I825:I827,"&gt;0")/(EXP(I$6*($D828-COUNTIFS(I$713:I828,0))/12)),I$8))))</f>
        <v>1.5</v>
      </c>
      <c r="J828" s="132">
        <f ca="1">(1-$D$5)*IF($C828&lt;$D$4,J138,MAX(I828/I$10,J$8))+($D$5*IF($C828&lt;$D$4,J138,IF($C828=$D$4,J$7,MAX(AVERAGEIFS(J825:J827,J825:J827,"&gt;0")/(EXP(I$6*($D828-COUNTIFS(J$713:J828,0))/12)),J$8))))</f>
        <v>1.2</v>
      </c>
      <c r="K828" s="132">
        <f ca="1">(1-$D$5)*IF($C828&lt;$D$4,K138,MAX(AVERAGEIFS(K825:K827,K825:K827,"&gt;0")/(EXP(K$6*(($D828-COUNTIFS(K$713:K828,0))/12))),K$8))+($D$5*IF($C828&lt;$D$4,K138,IF($C828=$D$4,K$7,MAX(AVERAGEIFS(K825:K827,K825:K827,"&gt;0")/(EXP(K$6*($D828-COUNTIFS(K$713:K828,0))/12)),K$8))))</f>
        <v>3</v>
      </c>
      <c r="L828" s="132">
        <f ca="1">(1-$D$5)*IF($C828&lt;$D$4,L138,MAX(K828/K$10,L$8))+($D$5*IF($C828&lt;$D$4,L138,IF($C828=$D$4,L$7,MAX(AVERAGEIFS(L825:L827,L825:L827,"&gt;0")/(EXP(K$6*($D828-COUNTIFS(L$713:L828,0))/12)),L$8))))</f>
        <v>2</v>
      </c>
      <c r="M828" s="181">
        <f ca="1">(1-$D$5)*IF($C828&lt;MAX($D$4,INDEX($C$23:$C$154,2+MATCH(0,$M$23:$M$154,1))),M138,MAX(AVERAGEIFS(M825:M827,M825:M827,"&gt;0")/(EXP(M$6*(($D828-COUNTIFS(M$713:M828,0))/12))),M$8))+($D$5*IF($C828&lt;MAX($D$4,INDEX($C$23:$C$154,2+MATCH(0,$M$23:$M$154,1))),M138,IF($C828=MAX($D$4,INDEX($C$23:$C$154,2+MATCH(0,$M$23:$M$154,1))),M$7,MAX(AVERAGEIFS(M825:M827,M825:M827,"&gt;0")/(EXP(M$6*($D828-COUNTIFS(M$713:M828,0))/12)),M$8))))</f>
        <v>10.232029134787183</v>
      </c>
      <c r="N828" s="181">
        <f ca="1">(1-$D$5)*IF($C828&lt;MAX($D$4,INDEX($C$23:$C$154,2+MATCH(0,$N$23:$N$154,1))),N138,MAX(M828/M$10,N$8))+($D$5*IF($C828&lt;MAX($D$4,INDEX($C$23:$C$154,2+MATCH(0,$N$23:$N$154,1))),N138,IF($C828=MAX($D$4,INDEX($C$23:$C$154,2+MATCH(0,$N$23:$N$154,1))),N$7,MAX(AVERAGEIFS(N825:N827,N825:N827,"&gt;0")/(EXP(M$6*($D828-COUNTIFS(N$713:N828,0))/12)),N$8))))</f>
        <v>5.1160145673935915</v>
      </c>
      <c r="O828" s="181">
        <f ca="1">(1-$D$5)*IF($C828&lt;MAX($D$4,INDEX($C$23:$C$154,2+MATCH(0,$O$23:$O$154,1))),O138,MAX(AVERAGEIFS(O825:O827,O825:O827,"&gt;0")/(EXP(O$6*(($D828-COUNTIFS(O$713:O828,0))/12))),O$8))+($D$5*IF($C828&lt;MAX($D$4,INDEX($C$23:$C$154,2+MATCH(0,$O$23:$O$154,1))),O138,IF($C828=MAX($D$4,INDEX($C$23:$C$154,2+MATCH(0,$O$23:$O$154,1))),O$7,MAX(AVERAGEIFS(O825:O827,O825:O827,"&gt;0")/(EXP(O$6*($D828-COUNTIFS(O$713:O828,0))/12)),O$8))))</f>
        <v>10.840908654983526</v>
      </c>
      <c r="P828" s="181">
        <f ca="1">(1-$D$5)*IF($C828&lt;MAX($D$4,INDEX($C$23:$C$154,2+MATCH(0,$P$23:$P$154,1))),P138,MAX(O828/O$10,P$8))+($D$5*IF($C828&lt;MAX($D$4,INDEX($C$23:$C$154,2+MATCH(0,$P$23:$P$154,1))),P138,IF($C828=MAX($D$4,INDEX($C$23:$C$154,2+MATCH(0,$P$23:$P$154,1))),P$7,MAX(AVERAGEIFS(P825:P827,P825:P827,"&gt;0")/(EXP(O$6*($D828-COUNTIFS(P$713:P828,0))/12)),P$8))))</f>
        <v>5.4204543274917629</v>
      </c>
      <c r="Q828" s="132">
        <f ca="1">(1-$D$5)*IF($C828&lt;$D$4,Q138,MAX(AVERAGEIFS(Q825:Q827,Q825:Q827,"&gt;0")/(EXP(Q$6*(($D828-COUNTIFS(Q$713:Q828,0))/12))),Q$8))+($D$5*IF($C828&lt;$D$4,Q138,IF($C828=$D$4,Q$7,MAX(AVERAGEIFS(Q825:Q827,Q825:Q827,"&gt;0")/(EXP(Q$6*($D828-COUNTIFS(Q$713:Q828,0))/12)),Q$8))))</f>
        <v>1</v>
      </c>
      <c r="R828" s="132">
        <f ca="1">(1-$D$5)*IF($C828&lt;$D$4,R138,MAX(Q828/Q$10,R$8))+($D$5*IF($C828&lt;$D$4,R138,IF($C828=$D$4,R$7,MAX(AVERAGEIFS(R825:R827,R825:R827,"&gt;0")/(EXP(Q$6*($D828-COUNTIFS(R$713:R828,0))/12)),R$8))))</f>
        <v>1</v>
      </c>
      <c r="S828" s="132">
        <f ca="1">(1-$D$5)*IF($C828&lt;$D$4,S138,MAX(AVERAGEIFS(S825:S827,S825:S827,"&gt;0")/(EXP(S$6*(($D828-COUNTIFS(S$713:S828,0))/12))),S$8))+($D$5*IF($C828&lt;$D$4,S138,IF($C828=$D$4,S$7,MAX(AVERAGEIFS(S825:S827,S825:S827,"&gt;0")/(EXP(S$6*($D828-COUNTIFS(S$713:S828,0))/12)),S$8))))</f>
        <v>1</v>
      </c>
      <c r="T828" s="132">
        <f ca="1">(1-$D$5)*IF($C828&lt;$D$4,T138,MAX(S828/S$10,T$8))+($D$5*IF($C828&lt;$D$4,T138,IF($C828=$D$4,T$7,MAX(AVERAGEIFS(T825:T827,T825:T827,"&gt;0")/(EXP(S$6*($D828-COUNTIFS(T$713:T828,0))/12)),T$8))))</f>
        <v>0.76923076923076916</v>
      </c>
      <c r="U828" s="181">
        <f ca="1">(1-$D$5)*IF($C828&lt;MAX($D$4,INDEX($C$23:$C$154,2+MATCH(0,$U$23:$U$154,1))),U138,MAX(AVERAGEIFS(U825:U827,U825:U827,"&gt;0")/(EXP(U$6*(($D828-COUNTIFS(U$713:U828,0))/12))),U$8))+($D$5*IF($C828&lt;MAX($D$4,INDEX($C$23:$C$154,2+MATCH(0,$U$23:$U$154,1))),U138,IF($C828=MAX($D$4,INDEX($C$23:$C$154,2+MATCH(0,$U$23:$U$154,1))),U$7,MAX(AVERAGEIFS(U825:U827,U825:U827,"&gt;0")/(EXP(U$6*($D828-COUNTIFS(U$713:U828,0))/12)),U$8))))</f>
        <v>3</v>
      </c>
      <c r="V828" s="181">
        <f ca="1">(1-$D$5)*IF($C828&lt;MAX($D$4,INDEX($C$23:$C$154,2+MATCH(0,$V$23:$V$154,1))),V138,MAX(U828/U$10,V$8))+($D$5*IF($C828&lt;MAX($D$4,INDEX($C$23:$C$154,2+MATCH(0,$V$23:$V$154,1))),V138,IF($C828=MAX($D$4,INDEX($C$23:$C$154,2+MATCH(0,$V$23:$V$154,1))),V$7,MAX(AVERAGEIFS(V825:V827,V825:V827,"&gt;0")/(EXP(U$6*($D828-COUNTIFS(V$713:V828,0))/12)),V$8))))</f>
        <v>2</v>
      </c>
      <c r="W828" s="132">
        <f ca="1">(1-$D$5)*IF($C828&lt;$D$4,W138,MAX(AVERAGEIFS(W825:W827,W825:W827,"&gt;0")/(EXP(W$6*(($D828-COUNTIFS(W$713:W828,0))/12))),W$8))+($D$5*IF($C828&lt;$D$4,W138,IF($C828=$D$4,W$7,MAX(AVERAGEIFS(W825:W827,W825:W827,"&gt;0")/(EXP(W$6*($D828-COUNTIFS(W$713:W828,0))/12)),W$8))))</f>
        <v>0.75</v>
      </c>
      <c r="X828" s="132">
        <f ca="1">(1-$D$5)*IF($C828&lt;$D$4,X138,MAX(W828/W$10,X$8))+($D$5*IF($C828&lt;$D$4,X138,IF($C828=$D$4,X$7,MAX(AVERAGEIFS(X825:X827,X825:X827,"&gt;0")/(EXP(W$6*($D828-COUNTIFS(X$713:X828,0))/12)),X$8))))</f>
        <v>0.57692307692307687</v>
      </c>
      <c r="Y828" s="132"/>
      <c r="Z828" s="132"/>
    </row>
    <row r="829" spans="2:26" outlineLevel="1">
      <c r="B829" s="159"/>
      <c r="C829" s="160">
        <f t="shared" si="33"/>
        <v>47727</v>
      </c>
      <c r="D829" s="128">
        <f t="shared" si="34"/>
        <v>117</v>
      </c>
      <c r="G829" s="132">
        <f ca="1">(1-$D$5)*IF($C829&lt;$D$4,G139,MAX(AVERAGEIFS(G826:G828,G826:G828,"&gt;0")/(EXP(G$6*(($D829-COUNTIFS(G$713:G829,0))/12))),G$8))+($D$5*IF($C829&lt;$D$4,G139,IF($C829=$D$4,G$7,MAX(AVERAGEIFS(G826:G828,G826:G828,"&gt;0")/(EXP(G$6*($D829-COUNTIFS(G$713:G829,0))/12)),G$8))))</f>
        <v>1.25</v>
      </c>
      <c r="H829" s="132">
        <f ca="1">(1-$D$5)*IF($C829&lt;$D$4,H139,MAX(G829/G$10,H$8))+($D$5*IF($C829&lt;$D$4,H139,IF($C829=$D$4,H$7,MAX(AVERAGEIFS(H826:H828,H826:H828,"&gt;0")/(EXP(G$6*($D829-COUNTIFS(H$713:H829,0))/12)),H$8))))</f>
        <v>0.96153846153846145</v>
      </c>
      <c r="I829" s="132">
        <f ca="1">(1-$D$5)*IF($C829&lt;$D$4,I139,MAX(AVERAGEIFS(I826:I828,I826:I828,"&gt;0")/(EXP(I$6*(($D829-COUNTIFS(I$713:I829,0))/12))),I$8))+($D$5*IF($C829&lt;$D$4,I139,IF($C829=$D$4,I$7,MAX(AVERAGEIFS(I826:I828,I826:I828,"&gt;0")/(EXP(I$6*($D829-COUNTIFS(I$713:I829,0))/12)),I$8))))</f>
        <v>1.5</v>
      </c>
      <c r="J829" s="132">
        <f ca="1">(1-$D$5)*IF($C829&lt;$D$4,J139,MAX(I829/I$10,J$8))+($D$5*IF($C829&lt;$D$4,J139,IF($C829=$D$4,J$7,MAX(AVERAGEIFS(J826:J828,J826:J828,"&gt;0")/(EXP(I$6*($D829-COUNTIFS(J$713:J829,0))/12)),J$8))))</f>
        <v>1.2</v>
      </c>
      <c r="K829" s="132">
        <f ca="1">(1-$D$5)*IF($C829&lt;$D$4,K139,MAX(AVERAGEIFS(K826:K828,K826:K828,"&gt;0")/(EXP(K$6*(($D829-COUNTIFS(K$713:K829,0))/12))),K$8))+($D$5*IF($C829&lt;$D$4,K139,IF($C829=$D$4,K$7,MAX(AVERAGEIFS(K826:K828,K826:K828,"&gt;0")/(EXP(K$6*($D829-COUNTIFS(K$713:K829,0))/12)),K$8))))</f>
        <v>3</v>
      </c>
      <c r="L829" s="132">
        <f ca="1">(1-$D$5)*IF($C829&lt;$D$4,L139,MAX(K829/K$10,L$8))+($D$5*IF($C829&lt;$D$4,L139,IF($C829=$D$4,L$7,MAX(AVERAGEIFS(L826:L828,L826:L828,"&gt;0")/(EXP(K$6*($D829-COUNTIFS(L$713:L829,0))/12)),L$8))))</f>
        <v>2</v>
      </c>
      <c r="M829" s="181">
        <f ca="1">(1-$D$5)*IF($C829&lt;MAX($D$4,INDEX($C$23:$C$154,2+MATCH(0,$M$23:$M$154,1))),M139,MAX(AVERAGEIFS(M826:M828,M826:M828,"&gt;0")/(EXP(M$6*(($D829-COUNTIFS(M$713:M829,0))/12))),M$8))+($D$5*IF($C829&lt;MAX($D$4,INDEX($C$23:$C$154,2+MATCH(0,$M$23:$M$154,1))),M139,IF($C829=MAX($D$4,INDEX($C$23:$C$154,2+MATCH(0,$M$23:$M$154,1))),M$7,MAX(AVERAGEIFS(M826:M828,M826:M828,"&gt;0")/(EXP(M$6*($D829-COUNTIFS(M$713:M829,0))/12)),M$8))))</f>
        <v>9.9900326599587768</v>
      </c>
      <c r="N829" s="181">
        <f ca="1">(1-$D$5)*IF($C829&lt;MAX($D$4,INDEX($C$23:$C$154,2+MATCH(0,$N$23:$N$154,1))),N139,MAX(M829/M$10,N$8))+($D$5*IF($C829&lt;MAX($D$4,INDEX($C$23:$C$154,2+MATCH(0,$N$23:$N$154,1))),N139,IF($C829=MAX($D$4,INDEX($C$23:$C$154,2+MATCH(0,$N$23:$N$154,1))),N$7,MAX(AVERAGEIFS(N826:N828,N826:N828,"&gt;0")/(EXP(M$6*($D829-COUNTIFS(N$713:N829,0))/12)),N$8))))</f>
        <v>4.9950163299793884</v>
      </c>
      <c r="O829" s="181">
        <f ca="1">(1-$D$5)*IF($C829&lt;MAX($D$4,INDEX($C$23:$C$154,2+MATCH(0,$O$23:$O$154,1))),O139,MAX(AVERAGEIFS(O826:O828,O826:O828,"&gt;0")/(EXP(O$6*(($D829-COUNTIFS(O$713:O829,0))/12))),O$8))+($D$5*IF($C829&lt;MAX($D$4,INDEX($C$23:$C$154,2+MATCH(0,$O$23:$O$154,1))),O139,IF($C829=MAX($D$4,INDEX($C$23:$C$154,2+MATCH(0,$O$23:$O$154,1))),O$7,MAX(AVERAGEIFS(O826:O828,O826:O828,"&gt;0")/(EXP(O$6*($D829-COUNTIFS(O$713:O829,0))/12)),O$8))))</f>
        <v>10.394208115125384</v>
      </c>
      <c r="P829" s="181">
        <f ca="1">(1-$D$5)*IF($C829&lt;MAX($D$4,INDEX($C$23:$C$154,2+MATCH(0,$P$23:$P$154,1))),P139,MAX(O829/O$10,P$8))+($D$5*IF($C829&lt;MAX($D$4,INDEX($C$23:$C$154,2+MATCH(0,$P$23:$P$154,1))),P139,IF($C829=MAX($D$4,INDEX($C$23:$C$154,2+MATCH(0,$P$23:$P$154,1))),P$7,MAX(AVERAGEIFS(P826:P828,P826:P828,"&gt;0")/(EXP(O$6*($D829-COUNTIFS(P$713:P829,0))/12)),P$8))))</f>
        <v>5.1971040575626919</v>
      </c>
      <c r="Q829" s="132">
        <f ca="1">(1-$D$5)*IF($C829&lt;$D$4,Q139,MAX(AVERAGEIFS(Q826:Q828,Q826:Q828,"&gt;0")/(EXP(Q$6*(($D829-COUNTIFS(Q$713:Q829,0))/12))),Q$8))+($D$5*IF($C829&lt;$D$4,Q139,IF($C829=$D$4,Q$7,MAX(AVERAGEIFS(Q826:Q828,Q826:Q828,"&gt;0")/(EXP(Q$6*($D829-COUNTIFS(Q$713:Q829,0))/12)),Q$8))))</f>
        <v>1</v>
      </c>
      <c r="R829" s="132">
        <f ca="1">(1-$D$5)*IF($C829&lt;$D$4,R139,MAX(Q829/Q$10,R$8))+($D$5*IF($C829&lt;$D$4,R139,IF($C829=$D$4,R$7,MAX(AVERAGEIFS(R826:R828,R826:R828,"&gt;0")/(EXP(Q$6*($D829-COUNTIFS(R$713:R829,0))/12)),R$8))))</f>
        <v>1</v>
      </c>
      <c r="S829" s="132">
        <f ca="1">(1-$D$5)*IF($C829&lt;$D$4,S139,MAX(AVERAGEIFS(S826:S828,S826:S828,"&gt;0")/(EXP(S$6*(($D829-COUNTIFS(S$713:S829,0))/12))),S$8))+($D$5*IF($C829&lt;$D$4,S139,IF($C829=$D$4,S$7,MAX(AVERAGEIFS(S826:S828,S826:S828,"&gt;0")/(EXP(S$6*($D829-COUNTIFS(S$713:S829,0))/12)),S$8))))</f>
        <v>1</v>
      </c>
      <c r="T829" s="132">
        <f ca="1">(1-$D$5)*IF($C829&lt;$D$4,T139,MAX(S829/S$10,T$8))+($D$5*IF($C829&lt;$D$4,T139,IF($C829=$D$4,T$7,MAX(AVERAGEIFS(T826:T828,T826:T828,"&gt;0")/(EXP(S$6*($D829-COUNTIFS(T$713:T829,0))/12)),T$8))))</f>
        <v>0.76923076923076916</v>
      </c>
      <c r="U829" s="181">
        <f ca="1">(1-$D$5)*IF($C829&lt;MAX($D$4,INDEX($C$23:$C$154,2+MATCH(0,$U$23:$U$154,1))),U139,MAX(AVERAGEIFS(U826:U828,U826:U828,"&gt;0")/(EXP(U$6*(($D829-COUNTIFS(U$713:U829,0))/12))),U$8))+($D$5*IF($C829&lt;MAX($D$4,INDEX($C$23:$C$154,2+MATCH(0,$U$23:$U$154,1))),U139,IF($C829=MAX($D$4,INDEX($C$23:$C$154,2+MATCH(0,$U$23:$U$154,1))),U$7,MAX(AVERAGEIFS(U826:U828,U826:U828,"&gt;0")/(EXP(U$6*($D829-COUNTIFS(U$713:U829,0))/12)),U$8))))</f>
        <v>3</v>
      </c>
      <c r="V829" s="181">
        <f ca="1">(1-$D$5)*IF($C829&lt;MAX($D$4,INDEX($C$23:$C$154,2+MATCH(0,$V$23:$V$154,1))),V139,MAX(U829/U$10,V$8))+($D$5*IF($C829&lt;MAX($D$4,INDEX($C$23:$C$154,2+MATCH(0,$V$23:$V$154,1))),V139,IF($C829=MAX($D$4,INDEX($C$23:$C$154,2+MATCH(0,$V$23:$V$154,1))),V$7,MAX(AVERAGEIFS(V826:V828,V826:V828,"&gt;0")/(EXP(U$6*($D829-COUNTIFS(V$713:V829,0))/12)),V$8))))</f>
        <v>2</v>
      </c>
      <c r="W829" s="132">
        <f ca="1">(1-$D$5)*IF($C829&lt;$D$4,W139,MAX(AVERAGEIFS(W826:W828,W826:W828,"&gt;0")/(EXP(W$6*(($D829-COUNTIFS(W$713:W829,0))/12))),W$8))+($D$5*IF($C829&lt;$D$4,W139,IF($C829=$D$4,W$7,MAX(AVERAGEIFS(W826:W828,W826:W828,"&gt;0")/(EXP(W$6*($D829-COUNTIFS(W$713:W829,0))/12)),W$8))))</f>
        <v>0.75</v>
      </c>
      <c r="X829" s="132">
        <f ca="1">(1-$D$5)*IF($C829&lt;$D$4,X139,MAX(W829/W$10,X$8))+($D$5*IF($C829&lt;$D$4,X139,IF($C829=$D$4,X$7,MAX(AVERAGEIFS(X826:X828,X826:X828,"&gt;0")/(EXP(W$6*($D829-COUNTIFS(X$713:X829,0))/12)),X$8))))</f>
        <v>0.57692307692307687</v>
      </c>
      <c r="Y829" s="132"/>
      <c r="Z829" s="132"/>
    </row>
    <row r="830" spans="2:26" outlineLevel="1">
      <c r="B830" s="159"/>
      <c r="C830" s="160">
        <f t="shared" si="33"/>
        <v>47757</v>
      </c>
      <c r="D830" s="128">
        <f t="shared" si="34"/>
        <v>118</v>
      </c>
      <c r="G830" s="132">
        <f ca="1">(1-$D$5)*IF($C830&lt;$D$4,G140,MAX(AVERAGEIFS(G827:G829,G827:G829,"&gt;0")/(EXP(G$6*(($D830-COUNTIFS(G$713:G830,0))/12))),G$8))+($D$5*IF($C830&lt;$D$4,G140,IF($C830=$D$4,G$7,MAX(AVERAGEIFS(G827:G829,G827:G829,"&gt;0")/(EXP(G$6*($D830-COUNTIFS(G$713:G830,0))/12)),G$8))))</f>
        <v>1.25</v>
      </c>
      <c r="H830" s="132">
        <f ca="1">(1-$D$5)*IF($C830&lt;$D$4,H140,MAX(G830/G$10,H$8))+($D$5*IF($C830&lt;$D$4,H140,IF($C830=$D$4,H$7,MAX(AVERAGEIFS(H827:H829,H827:H829,"&gt;0")/(EXP(G$6*($D830-COUNTIFS(H$713:H830,0))/12)),H$8))))</f>
        <v>0.96153846153846145</v>
      </c>
      <c r="I830" s="132">
        <f ca="1">(1-$D$5)*IF($C830&lt;$D$4,I140,MAX(AVERAGEIFS(I827:I829,I827:I829,"&gt;0")/(EXP(I$6*(($D830-COUNTIFS(I$713:I830,0))/12))),I$8))+($D$5*IF($C830&lt;$D$4,I140,IF($C830=$D$4,I$7,MAX(AVERAGEIFS(I827:I829,I827:I829,"&gt;0")/(EXP(I$6*($D830-COUNTIFS(I$713:I830,0))/12)),I$8))))</f>
        <v>1.5</v>
      </c>
      <c r="J830" s="132">
        <f ca="1">(1-$D$5)*IF($C830&lt;$D$4,J140,MAX(I830/I$10,J$8))+($D$5*IF($C830&lt;$D$4,J140,IF($C830=$D$4,J$7,MAX(AVERAGEIFS(J827:J829,J827:J829,"&gt;0")/(EXP(I$6*($D830-COUNTIFS(J$713:J830,0))/12)),J$8))))</f>
        <v>1.2</v>
      </c>
      <c r="K830" s="132">
        <f ca="1">(1-$D$5)*IF($C830&lt;$D$4,K140,MAX(AVERAGEIFS(K827:K829,K827:K829,"&gt;0")/(EXP(K$6*(($D830-COUNTIFS(K$713:K830,0))/12))),K$8))+($D$5*IF($C830&lt;$D$4,K140,IF($C830=$D$4,K$7,MAX(AVERAGEIFS(K827:K829,K827:K829,"&gt;0")/(EXP(K$6*($D830-COUNTIFS(K$713:K830,0))/12)),K$8))))</f>
        <v>3</v>
      </c>
      <c r="L830" s="132">
        <f ca="1">(1-$D$5)*IF($C830&lt;$D$4,L140,MAX(K830/K$10,L$8))+($D$5*IF($C830&lt;$D$4,L140,IF($C830=$D$4,L$7,MAX(AVERAGEIFS(L827:L829,L827:L829,"&gt;0")/(EXP(K$6*($D830-COUNTIFS(L$713:L830,0))/12)),L$8))))</f>
        <v>2</v>
      </c>
      <c r="M830" s="181">
        <f ca="1">(1-$D$5)*IF($C830&lt;MAX($D$4,INDEX($C$23:$C$154,2+MATCH(0,$M$23:$M$154,1))),M140,MAX(AVERAGEIFS(M827:M829,M827:M829,"&gt;0")/(EXP(M$6*(($D830-COUNTIFS(M$713:M830,0))/12))),M$8))+($D$5*IF($C830&lt;MAX($D$4,INDEX($C$23:$C$154,2+MATCH(0,$M$23:$M$154,1))),M140,IF($C830=MAX($D$4,INDEX($C$23:$C$154,2+MATCH(0,$M$23:$M$154,1))),M$7,MAX(AVERAGEIFS(M827:M829,M827:M829,"&gt;0")/(EXP(M$6*($D830-COUNTIFS(M$713:M830,0))/12)),M$8))))</f>
        <v>9.7497283636949437</v>
      </c>
      <c r="N830" s="181">
        <f ca="1">(1-$D$5)*IF($C830&lt;MAX($D$4,INDEX($C$23:$C$154,2+MATCH(0,$N$23:$N$154,1))),N140,MAX(M830/M$10,N$8))+($D$5*IF($C830&lt;MAX($D$4,INDEX($C$23:$C$154,2+MATCH(0,$N$23:$N$154,1))),N140,IF($C830=MAX($D$4,INDEX($C$23:$C$154,2+MATCH(0,$N$23:$N$154,1))),N$7,MAX(AVERAGEIFS(N827:N829,N827:N829,"&gt;0")/(EXP(M$6*($D830-COUNTIFS(N$713:N830,0))/12)),N$8))))</f>
        <v>4.8748641818474718</v>
      </c>
      <c r="O830" s="181">
        <f ca="1">(1-$D$5)*IF($C830&lt;MAX($D$4,INDEX($C$23:$C$154,2+MATCH(0,$O$23:$O$154,1))),O140,MAX(AVERAGEIFS(O827:O829,O827:O829,"&gt;0")/(EXP(O$6*(($D830-COUNTIFS(O$713:O830,0))/12))),O$8))+($D$5*IF($C830&lt;MAX($D$4,INDEX($C$23:$C$154,2+MATCH(0,$O$23:$O$154,1))),O140,IF($C830=MAX($D$4,INDEX($C$23:$C$154,2+MATCH(0,$O$23:$O$154,1))),O$7,MAX(AVERAGEIFS(O827:O829,O827:O829,"&gt;0")/(EXP(O$6*($D830-COUNTIFS(O$713:O830,0))/12)),O$8))))</f>
        <v>9.9556804204921061</v>
      </c>
      <c r="P830" s="181">
        <f ca="1">(1-$D$5)*IF($C830&lt;MAX($D$4,INDEX($C$23:$C$154,2+MATCH(0,$P$23:$P$154,1))),P140,MAX(O830/O$10,P$8))+($D$5*IF($C830&lt;MAX($D$4,INDEX($C$23:$C$154,2+MATCH(0,$P$23:$P$154,1))),P140,IF($C830=MAX($D$4,INDEX($C$23:$C$154,2+MATCH(0,$P$23:$P$154,1))),P$7,MAX(AVERAGEIFS(P827:P829,P827:P829,"&gt;0")/(EXP(O$6*($D830-COUNTIFS(P$713:P830,0))/12)),P$8))))</f>
        <v>4.9778402102460531</v>
      </c>
      <c r="Q830" s="132">
        <f ca="1">(1-$D$5)*IF($C830&lt;$D$4,Q140,MAX(AVERAGEIFS(Q827:Q829,Q827:Q829,"&gt;0")/(EXP(Q$6*(($D830-COUNTIFS(Q$713:Q830,0))/12))),Q$8))+($D$5*IF($C830&lt;$D$4,Q140,IF($C830=$D$4,Q$7,MAX(AVERAGEIFS(Q827:Q829,Q827:Q829,"&gt;0")/(EXP(Q$6*($D830-COUNTIFS(Q$713:Q830,0))/12)),Q$8))))</f>
        <v>1</v>
      </c>
      <c r="R830" s="132">
        <f ca="1">(1-$D$5)*IF($C830&lt;$D$4,R140,MAX(Q830/Q$10,R$8))+($D$5*IF($C830&lt;$D$4,R140,IF($C830=$D$4,R$7,MAX(AVERAGEIFS(R827:R829,R827:R829,"&gt;0")/(EXP(Q$6*($D830-COUNTIFS(R$713:R830,0))/12)),R$8))))</f>
        <v>1</v>
      </c>
      <c r="S830" s="132">
        <f ca="1">(1-$D$5)*IF($C830&lt;$D$4,S140,MAX(AVERAGEIFS(S827:S829,S827:S829,"&gt;0")/(EXP(S$6*(($D830-COUNTIFS(S$713:S830,0))/12))),S$8))+($D$5*IF($C830&lt;$D$4,S140,IF($C830=$D$4,S$7,MAX(AVERAGEIFS(S827:S829,S827:S829,"&gt;0")/(EXP(S$6*($D830-COUNTIFS(S$713:S830,0))/12)),S$8))))</f>
        <v>1</v>
      </c>
      <c r="T830" s="132">
        <f ca="1">(1-$D$5)*IF($C830&lt;$D$4,T140,MAX(S830/S$10,T$8))+($D$5*IF($C830&lt;$D$4,T140,IF($C830=$D$4,T$7,MAX(AVERAGEIFS(T827:T829,T827:T829,"&gt;0")/(EXP(S$6*($D830-COUNTIFS(T$713:T830,0))/12)),T$8))))</f>
        <v>0.76923076923076916</v>
      </c>
      <c r="U830" s="181">
        <f ca="1">(1-$D$5)*IF($C830&lt;MAX($D$4,INDEX($C$23:$C$154,2+MATCH(0,$U$23:$U$154,1))),U140,MAX(AVERAGEIFS(U827:U829,U827:U829,"&gt;0")/(EXP(U$6*(($D830-COUNTIFS(U$713:U830,0))/12))),U$8))+($D$5*IF($C830&lt;MAX($D$4,INDEX($C$23:$C$154,2+MATCH(0,$U$23:$U$154,1))),U140,IF($C830=MAX($D$4,INDEX($C$23:$C$154,2+MATCH(0,$U$23:$U$154,1))),U$7,MAX(AVERAGEIFS(U827:U829,U827:U829,"&gt;0")/(EXP(U$6*($D830-COUNTIFS(U$713:U830,0))/12)),U$8))))</f>
        <v>3</v>
      </c>
      <c r="V830" s="181">
        <f ca="1">(1-$D$5)*IF($C830&lt;MAX($D$4,INDEX($C$23:$C$154,2+MATCH(0,$V$23:$V$154,1))),V140,MAX(U830/U$10,V$8))+($D$5*IF($C830&lt;MAX($D$4,INDEX($C$23:$C$154,2+MATCH(0,$V$23:$V$154,1))),V140,IF($C830=MAX($D$4,INDEX($C$23:$C$154,2+MATCH(0,$V$23:$V$154,1))),V$7,MAX(AVERAGEIFS(V827:V829,V827:V829,"&gt;0")/(EXP(U$6*($D830-COUNTIFS(V$713:V830,0))/12)),V$8))))</f>
        <v>2</v>
      </c>
      <c r="W830" s="132">
        <f ca="1">(1-$D$5)*IF($C830&lt;$D$4,W140,MAX(AVERAGEIFS(W827:W829,W827:W829,"&gt;0")/(EXP(W$6*(($D830-COUNTIFS(W$713:W830,0))/12))),W$8))+($D$5*IF($C830&lt;$D$4,W140,IF($C830=$D$4,W$7,MAX(AVERAGEIFS(W827:W829,W827:W829,"&gt;0")/(EXP(W$6*($D830-COUNTIFS(W$713:W830,0))/12)),W$8))))</f>
        <v>0.75</v>
      </c>
      <c r="X830" s="132">
        <f ca="1">(1-$D$5)*IF($C830&lt;$D$4,X140,MAX(W830/W$10,X$8))+($D$5*IF($C830&lt;$D$4,X140,IF($C830=$D$4,X$7,MAX(AVERAGEIFS(X827:X829,X827:X829,"&gt;0")/(EXP(W$6*($D830-COUNTIFS(X$713:X830,0))/12)),X$8))))</f>
        <v>0.57692307692307687</v>
      </c>
      <c r="Y830" s="132"/>
      <c r="Z830" s="132"/>
    </row>
    <row r="831" spans="2:26" outlineLevel="1">
      <c r="B831" s="159"/>
      <c r="C831" s="160">
        <f t="shared" si="33"/>
        <v>47788</v>
      </c>
      <c r="D831" s="128">
        <f t="shared" si="34"/>
        <v>119</v>
      </c>
      <c r="G831" s="132">
        <f ca="1">(1-$D$5)*IF($C831&lt;$D$4,G141,MAX(AVERAGEIFS(G828:G830,G828:G830,"&gt;0")/(EXP(G$6*(($D831-COUNTIFS(G$713:G831,0))/12))),G$8))+($D$5*IF($C831&lt;$D$4,G141,IF($C831=$D$4,G$7,MAX(AVERAGEIFS(G828:G830,G828:G830,"&gt;0")/(EXP(G$6*($D831-COUNTIFS(G$713:G831,0))/12)),G$8))))</f>
        <v>1.25</v>
      </c>
      <c r="H831" s="132">
        <f ca="1">(1-$D$5)*IF($C831&lt;$D$4,H141,MAX(G831/G$10,H$8))+($D$5*IF($C831&lt;$D$4,H141,IF($C831=$D$4,H$7,MAX(AVERAGEIFS(H828:H830,H828:H830,"&gt;0")/(EXP(G$6*($D831-COUNTIFS(H$713:H831,0))/12)),H$8))))</f>
        <v>0.96153846153846145</v>
      </c>
      <c r="I831" s="132">
        <f ca="1">(1-$D$5)*IF($C831&lt;$D$4,I141,MAX(AVERAGEIFS(I828:I830,I828:I830,"&gt;0")/(EXP(I$6*(($D831-COUNTIFS(I$713:I831,0))/12))),I$8))+($D$5*IF($C831&lt;$D$4,I141,IF($C831=$D$4,I$7,MAX(AVERAGEIFS(I828:I830,I828:I830,"&gt;0")/(EXP(I$6*($D831-COUNTIFS(I$713:I831,0))/12)),I$8))))</f>
        <v>1.5</v>
      </c>
      <c r="J831" s="132">
        <f ca="1">(1-$D$5)*IF($C831&lt;$D$4,J141,MAX(I831/I$10,J$8))+($D$5*IF($C831&lt;$D$4,J141,IF($C831=$D$4,J$7,MAX(AVERAGEIFS(J828:J830,J828:J830,"&gt;0")/(EXP(I$6*($D831-COUNTIFS(J$713:J831,0))/12)),J$8))))</f>
        <v>1.2</v>
      </c>
      <c r="K831" s="132">
        <f ca="1">(1-$D$5)*IF($C831&lt;$D$4,K141,MAX(AVERAGEIFS(K828:K830,K828:K830,"&gt;0")/(EXP(K$6*(($D831-COUNTIFS(K$713:K831,0))/12))),K$8))+($D$5*IF($C831&lt;$D$4,K141,IF($C831=$D$4,K$7,MAX(AVERAGEIFS(K828:K830,K828:K830,"&gt;0")/(EXP(K$6*($D831-COUNTIFS(K$713:K831,0))/12)),K$8))))</f>
        <v>3</v>
      </c>
      <c r="L831" s="132">
        <f ca="1">(1-$D$5)*IF($C831&lt;$D$4,L141,MAX(K831/K$10,L$8))+($D$5*IF($C831&lt;$D$4,L141,IF($C831=$D$4,L$7,MAX(AVERAGEIFS(L828:L830,L828:L830,"&gt;0")/(EXP(K$6*($D831-COUNTIFS(L$713:L831,0))/12)),L$8))))</f>
        <v>2</v>
      </c>
      <c r="M831" s="181">
        <f ca="1">(1-$D$5)*IF($C831&lt;MAX($D$4,INDEX($C$23:$C$154,2+MATCH(0,$M$23:$M$154,1))),M141,MAX(AVERAGEIFS(M828:M830,M828:M830,"&gt;0")/(EXP(M$6*(($D831-COUNTIFS(M$713:M831,0))/12))),M$8))+($D$5*IF($C831&lt;MAX($D$4,INDEX($C$23:$C$154,2+MATCH(0,$M$23:$M$154,1))),M141,IF($C831=MAX($D$4,INDEX($C$23:$C$154,2+MATCH(0,$M$23:$M$154,1))),M$7,MAX(AVERAGEIFS(M828:M830,M828:M830,"&gt;0")/(EXP(M$6*($D831-COUNTIFS(M$713:M831,0))/12)),M$8))))</f>
        <v>9.5112723265541614</v>
      </c>
      <c r="N831" s="181">
        <f ca="1">(1-$D$5)*IF($C831&lt;MAX($D$4,INDEX($C$23:$C$154,2+MATCH(0,$N$23:$N$154,1))),N141,MAX(M831/M$10,N$8))+($D$5*IF($C831&lt;MAX($D$4,INDEX($C$23:$C$154,2+MATCH(0,$N$23:$N$154,1))),N141,IF($C831=MAX($D$4,INDEX($C$23:$C$154,2+MATCH(0,$N$23:$N$154,1))),N$7,MAX(AVERAGEIFS(N828:N830,N828:N830,"&gt;0")/(EXP(M$6*($D831-COUNTIFS(N$713:N831,0))/12)),N$8))))</f>
        <v>4.7556361632770807</v>
      </c>
      <c r="O831" s="181">
        <f ca="1">(1-$D$5)*IF($C831&lt;MAX($D$4,INDEX($C$23:$C$154,2+MATCH(0,$O$23:$O$154,1))),O141,MAX(AVERAGEIFS(O828:O830,O828:O830,"&gt;0")/(EXP(O$6*(($D831-COUNTIFS(O$713:O831,0))/12))),O$8))+($D$5*IF($C831&lt;MAX($D$4,INDEX($C$23:$C$154,2+MATCH(0,$O$23:$O$154,1))),O141,IF($C831=MAX($D$4,INDEX($C$23:$C$154,2+MATCH(0,$O$23:$O$154,1))),O$7,MAX(AVERAGEIFS(O828:O830,O828:O830,"&gt;0")/(EXP(O$6*($D831-COUNTIFS(O$713:O831,0))/12)),O$8))))</f>
        <v>9.525865669287942</v>
      </c>
      <c r="P831" s="181">
        <f ca="1">(1-$D$5)*IF($C831&lt;MAX($D$4,INDEX($C$23:$C$154,2+MATCH(0,$P$23:$P$154,1))),P141,MAX(O831/O$10,P$8))+($D$5*IF($C831&lt;MAX($D$4,INDEX($C$23:$C$154,2+MATCH(0,$P$23:$P$154,1))),P141,IF($C831=MAX($D$4,INDEX($C$23:$C$154,2+MATCH(0,$P$23:$P$154,1))),P$7,MAX(AVERAGEIFS(P828:P830,P828:P830,"&gt;0")/(EXP(O$6*($D831-COUNTIFS(P$713:P831,0))/12)),P$8))))</f>
        <v>4.762932834643971</v>
      </c>
      <c r="Q831" s="132">
        <f ca="1">(1-$D$5)*IF($C831&lt;$D$4,Q141,MAX(AVERAGEIFS(Q828:Q830,Q828:Q830,"&gt;0")/(EXP(Q$6*(($D831-COUNTIFS(Q$713:Q831,0))/12))),Q$8))+($D$5*IF($C831&lt;$D$4,Q141,IF($C831=$D$4,Q$7,MAX(AVERAGEIFS(Q828:Q830,Q828:Q830,"&gt;0")/(EXP(Q$6*($D831-COUNTIFS(Q$713:Q831,0))/12)),Q$8))))</f>
        <v>1</v>
      </c>
      <c r="R831" s="132">
        <f ca="1">(1-$D$5)*IF($C831&lt;$D$4,R141,MAX(Q831/Q$10,R$8))+($D$5*IF($C831&lt;$D$4,R141,IF($C831=$D$4,R$7,MAX(AVERAGEIFS(R828:R830,R828:R830,"&gt;0")/(EXP(Q$6*($D831-COUNTIFS(R$713:R831,0))/12)),R$8))))</f>
        <v>1</v>
      </c>
      <c r="S831" s="132">
        <f ca="1">(1-$D$5)*IF($C831&lt;$D$4,S141,MAX(AVERAGEIFS(S828:S830,S828:S830,"&gt;0")/(EXP(S$6*(($D831-COUNTIFS(S$713:S831,0))/12))),S$8))+($D$5*IF($C831&lt;$D$4,S141,IF($C831=$D$4,S$7,MAX(AVERAGEIFS(S828:S830,S828:S830,"&gt;0")/(EXP(S$6*($D831-COUNTIFS(S$713:S831,0))/12)),S$8))))</f>
        <v>1</v>
      </c>
      <c r="T831" s="132">
        <f ca="1">(1-$D$5)*IF($C831&lt;$D$4,T141,MAX(S831/S$10,T$8))+($D$5*IF($C831&lt;$D$4,T141,IF($C831=$D$4,T$7,MAX(AVERAGEIFS(T828:T830,T828:T830,"&gt;0")/(EXP(S$6*($D831-COUNTIFS(T$713:T831,0))/12)),T$8))))</f>
        <v>0.76923076923076916</v>
      </c>
      <c r="U831" s="181">
        <f ca="1">(1-$D$5)*IF($C831&lt;MAX($D$4,INDEX($C$23:$C$154,2+MATCH(0,$U$23:$U$154,1))),U141,MAX(AVERAGEIFS(U828:U830,U828:U830,"&gt;0")/(EXP(U$6*(($D831-COUNTIFS(U$713:U831,0))/12))),U$8))+($D$5*IF($C831&lt;MAX($D$4,INDEX($C$23:$C$154,2+MATCH(0,$U$23:$U$154,1))),U141,IF($C831=MAX($D$4,INDEX($C$23:$C$154,2+MATCH(0,$U$23:$U$154,1))),U$7,MAX(AVERAGEIFS(U828:U830,U828:U830,"&gt;0")/(EXP(U$6*($D831-COUNTIFS(U$713:U831,0))/12)),U$8))))</f>
        <v>3</v>
      </c>
      <c r="V831" s="181">
        <f ca="1">(1-$D$5)*IF($C831&lt;MAX($D$4,INDEX($C$23:$C$154,2+MATCH(0,$V$23:$V$154,1))),V141,MAX(U831/U$10,V$8))+($D$5*IF($C831&lt;MAX($D$4,INDEX($C$23:$C$154,2+MATCH(0,$V$23:$V$154,1))),V141,IF($C831=MAX($D$4,INDEX($C$23:$C$154,2+MATCH(0,$V$23:$V$154,1))),V$7,MAX(AVERAGEIFS(V828:V830,V828:V830,"&gt;0")/(EXP(U$6*($D831-COUNTIFS(V$713:V831,0))/12)),V$8))))</f>
        <v>2</v>
      </c>
      <c r="W831" s="132">
        <f ca="1">(1-$D$5)*IF($C831&lt;$D$4,W141,MAX(AVERAGEIFS(W828:W830,W828:W830,"&gt;0")/(EXP(W$6*(($D831-COUNTIFS(W$713:W831,0))/12))),W$8))+($D$5*IF($C831&lt;$D$4,W141,IF($C831=$D$4,W$7,MAX(AVERAGEIFS(W828:W830,W828:W830,"&gt;0")/(EXP(W$6*($D831-COUNTIFS(W$713:W831,0))/12)),W$8))))</f>
        <v>0.75</v>
      </c>
      <c r="X831" s="132">
        <f ca="1">(1-$D$5)*IF($C831&lt;$D$4,X141,MAX(W831/W$10,X$8))+($D$5*IF($C831&lt;$D$4,X141,IF($C831=$D$4,X$7,MAX(AVERAGEIFS(X828:X830,X828:X830,"&gt;0")/(EXP(W$6*($D831-COUNTIFS(X$713:X831,0))/12)),X$8))))</f>
        <v>0.57692307692307687</v>
      </c>
      <c r="Y831" s="132"/>
      <c r="Z831" s="132"/>
    </row>
    <row r="832" spans="2:26" outlineLevel="1">
      <c r="B832" s="159"/>
      <c r="C832" s="160">
        <f t="shared" si="33"/>
        <v>47818</v>
      </c>
      <c r="D832" s="128">
        <f t="shared" si="34"/>
        <v>120</v>
      </c>
      <c r="G832" s="132">
        <f ca="1">(1-$D$5)*IF($C832&lt;$D$4,G142,MAX(AVERAGEIFS(G829:G831,G829:G831,"&gt;0")/(EXP(G$6*(($D832-COUNTIFS(G$713:G832,0))/12))),G$8))+($D$5*IF($C832&lt;$D$4,G142,IF($C832=$D$4,G$7,MAX(AVERAGEIFS(G829:G831,G829:G831,"&gt;0")/(EXP(G$6*($D832-COUNTIFS(G$713:G832,0))/12)),G$8))))</f>
        <v>1.25</v>
      </c>
      <c r="H832" s="132">
        <f ca="1">(1-$D$5)*IF($C832&lt;$D$4,H142,MAX(G832/G$10,H$8))+($D$5*IF($C832&lt;$D$4,H142,IF($C832=$D$4,H$7,MAX(AVERAGEIFS(H829:H831,H829:H831,"&gt;0")/(EXP(G$6*($D832-COUNTIFS(H$713:H832,0))/12)),H$8))))</f>
        <v>0.96153846153846145</v>
      </c>
      <c r="I832" s="132">
        <f ca="1">(1-$D$5)*IF($C832&lt;$D$4,I142,MAX(AVERAGEIFS(I829:I831,I829:I831,"&gt;0")/(EXP(I$6*(($D832-COUNTIFS(I$713:I832,0))/12))),I$8))+($D$5*IF($C832&lt;$D$4,I142,IF($C832=$D$4,I$7,MAX(AVERAGEIFS(I829:I831,I829:I831,"&gt;0")/(EXP(I$6*($D832-COUNTIFS(I$713:I832,0))/12)),I$8))))</f>
        <v>1.5</v>
      </c>
      <c r="J832" s="132">
        <f ca="1">(1-$D$5)*IF($C832&lt;$D$4,J142,MAX(I832/I$10,J$8))+($D$5*IF($C832&lt;$D$4,J142,IF($C832=$D$4,J$7,MAX(AVERAGEIFS(J829:J831,J829:J831,"&gt;0")/(EXP(I$6*($D832-COUNTIFS(J$713:J832,0))/12)),J$8))))</f>
        <v>1.2</v>
      </c>
      <c r="K832" s="132">
        <f ca="1">(1-$D$5)*IF($C832&lt;$D$4,K142,MAX(AVERAGEIFS(K829:K831,K829:K831,"&gt;0")/(EXP(K$6*(($D832-COUNTIFS(K$713:K832,0))/12))),K$8))+($D$5*IF($C832&lt;$D$4,K142,IF($C832=$D$4,K$7,MAX(AVERAGEIFS(K829:K831,K829:K831,"&gt;0")/(EXP(K$6*($D832-COUNTIFS(K$713:K832,0))/12)),K$8))))</f>
        <v>3</v>
      </c>
      <c r="L832" s="132">
        <f ca="1">(1-$D$5)*IF($C832&lt;$D$4,L142,MAX(K832/K$10,L$8))+($D$5*IF($C832&lt;$D$4,L142,IF($C832=$D$4,L$7,MAX(AVERAGEIFS(L829:L831,L829:L831,"&gt;0")/(EXP(K$6*($D832-COUNTIFS(L$713:L832,0))/12)),L$8))))</f>
        <v>2</v>
      </c>
      <c r="M832" s="181">
        <f ca="1">(1-$D$5)*IF($C832&lt;MAX($D$4,INDEX($C$23:$C$154,2+MATCH(0,$M$23:$M$154,1))),M142,MAX(AVERAGEIFS(M829:M831,M829:M831,"&gt;0")/(EXP(M$6*(($D832-COUNTIFS(M$713:M832,0))/12))),M$8))+($D$5*IF($C832&lt;MAX($D$4,INDEX($C$23:$C$154,2+MATCH(0,$M$23:$M$154,1))),M142,IF($C832=MAX($D$4,INDEX($C$23:$C$154,2+MATCH(0,$M$23:$M$154,1))),M$7,MAX(AVERAGEIFS(M829:M831,M829:M831,"&gt;0")/(EXP(M$6*($D832-COUNTIFS(M$713:M832,0))/12)),M$8))))</f>
        <v>9.2748145399231454</v>
      </c>
      <c r="N832" s="181">
        <f ca="1">(1-$D$5)*IF($C832&lt;MAX($D$4,INDEX($C$23:$C$154,2+MATCH(0,$N$23:$N$154,1))),N142,MAX(M832/M$10,N$8))+($D$5*IF($C832&lt;MAX($D$4,INDEX($C$23:$C$154,2+MATCH(0,$N$23:$N$154,1))),N142,IF($C832=MAX($D$4,INDEX($C$23:$C$154,2+MATCH(0,$N$23:$N$154,1))),N$7,MAX(AVERAGEIFS(N829:N831,N829:N831,"&gt;0")/(EXP(M$6*($D832-COUNTIFS(N$713:N832,0))/12)),N$8))))</f>
        <v>4.6374072699615727</v>
      </c>
      <c r="O832" s="181">
        <f ca="1">(1-$D$5)*IF($C832&lt;MAX($D$4,INDEX($C$23:$C$154,2+MATCH(0,$O$23:$O$154,1))),O142,MAX(AVERAGEIFS(O829:O831,O829:O831,"&gt;0")/(EXP(O$6*(($D832-COUNTIFS(O$713:O832,0))/12))),O$8))+($D$5*IF($C832&lt;MAX($D$4,INDEX($C$23:$C$154,2+MATCH(0,$O$23:$O$154,1))),O142,IF($C832=MAX($D$4,INDEX($C$23:$C$154,2+MATCH(0,$O$23:$O$154,1))),O$7,MAX(AVERAGEIFS(O829:O831,O829:O831,"&gt;0")/(EXP(O$6*($D832-COUNTIFS(O$713:O832,0))/12)),O$8))))</f>
        <v>9.1052542161001888</v>
      </c>
      <c r="P832" s="181">
        <f ca="1">(1-$D$5)*IF($C832&lt;MAX($D$4,INDEX($C$23:$C$154,2+MATCH(0,$P$23:$P$154,1))),P142,MAX(O832/O$10,P$8))+($D$5*IF($C832&lt;MAX($D$4,INDEX($C$23:$C$154,2+MATCH(0,$P$23:$P$154,1))),P142,IF($C832=MAX($D$4,INDEX($C$23:$C$154,2+MATCH(0,$P$23:$P$154,1))),P$7,MAX(AVERAGEIFS(P829:P831,P829:P831,"&gt;0")/(EXP(O$6*($D832-COUNTIFS(P$713:P832,0))/12)),P$8))))</f>
        <v>4.5526271080500944</v>
      </c>
      <c r="Q832" s="132">
        <f ca="1">(1-$D$5)*IF($C832&lt;$D$4,Q142,MAX(AVERAGEIFS(Q829:Q831,Q829:Q831,"&gt;0")/(EXP(Q$6*(($D832-COUNTIFS(Q$713:Q832,0))/12))),Q$8))+($D$5*IF($C832&lt;$D$4,Q142,IF($C832=$D$4,Q$7,MAX(AVERAGEIFS(Q829:Q831,Q829:Q831,"&gt;0")/(EXP(Q$6*($D832-COUNTIFS(Q$713:Q832,0))/12)),Q$8))))</f>
        <v>1</v>
      </c>
      <c r="R832" s="132">
        <f ca="1">(1-$D$5)*IF($C832&lt;$D$4,R142,MAX(Q832/Q$10,R$8))+($D$5*IF($C832&lt;$D$4,R142,IF($C832=$D$4,R$7,MAX(AVERAGEIFS(R829:R831,R829:R831,"&gt;0")/(EXP(Q$6*($D832-COUNTIFS(R$713:R832,0))/12)),R$8))))</f>
        <v>1</v>
      </c>
      <c r="S832" s="132">
        <f ca="1">(1-$D$5)*IF($C832&lt;$D$4,S142,MAX(AVERAGEIFS(S829:S831,S829:S831,"&gt;0")/(EXP(S$6*(($D832-COUNTIFS(S$713:S832,0))/12))),S$8))+($D$5*IF($C832&lt;$D$4,S142,IF($C832=$D$4,S$7,MAX(AVERAGEIFS(S829:S831,S829:S831,"&gt;0")/(EXP(S$6*($D832-COUNTIFS(S$713:S832,0))/12)),S$8))))</f>
        <v>1</v>
      </c>
      <c r="T832" s="132">
        <f ca="1">(1-$D$5)*IF($C832&lt;$D$4,T142,MAX(S832/S$10,T$8))+($D$5*IF($C832&lt;$D$4,T142,IF($C832=$D$4,T$7,MAX(AVERAGEIFS(T829:T831,T829:T831,"&gt;0")/(EXP(S$6*($D832-COUNTIFS(T$713:T832,0))/12)),T$8))))</f>
        <v>0.76923076923076916</v>
      </c>
      <c r="U832" s="181">
        <f ca="1">(1-$D$5)*IF($C832&lt;MAX($D$4,INDEX($C$23:$C$154,2+MATCH(0,$U$23:$U$154,1))),U142,MAX(AVERAGEIFS(U829:U831,U829:U831,"&gt;0")/(EXP(U$6*(($D832-COUNTIFS(U$713:U832,0))/12))),U$8))+($D$5*IF($C832&lt;MAX($D$4,INDEX($C$23:$C$154,2+MATCH(0,$U$23:$U$154,1))),U142,IF($C832=MAX($D$4,INDEX($C$23:$C$154,2+MATCH(0,$U$23:$U$154,1))),U$7,MAX(AVERAGEIFS(U829:U831,U829:U831,"&gt;0")/(EXP(U$6*($D832-COUNTIFS(U$713:U832,0))/12)),U$8))))</f>
        <v>3</v>
      </c>
      <c r="V832" s="181">
        <f ca="1">(1-$D$5)*IF($C832&lt;MAX($D$4,INDEX($C$23:$C$154,2+MATCH(0,$V$23:$V$154,1))),V142,MAX(U832/U$10,V$8))+($D$5*IF($C832&lt;MAX($D$4,INDEX($C$23:$C$154,2+MATCH(0,$V$23:$V$154,1))),V142,IF($C832=MAX($D$4,INDEX($C$23:$C$154,2+MATCH(0,$V$23:$V$154,1))),V$7,MAX(AVERAGEIFS(V829:V831,V829:V831,"&gt;0")/(EXP(U$6*($D832-COUNTIFS(V$713:V832,0))/12)),V$8))))</f>
        <v>2</v>
      </c>
      <c r="W832" s="132">
        <f ca="1">(1-$D$5)*IF($C832&lt;$D$4,W142,MAX(AVERAGEIFS(W829:W831,W829:W831,"&gt;0")/(EXP(W$6*(($D832-COUNTIFS(W$713:W832,0))/12))),W$8))+($D$5*IF($C832&lt;$D$4,W142,IF($C832=$D$4,W$7,MAX(AVERAGEIFS(W829:W831,W829:W831,"&gt;0")/(EXP(W$6*($D832-COUNTIFS(W$713:W832,0))/12)),W$8))))</f>
        <v>0.75</v>
      </c>
      <c r="X832" s="132">
        <f ca="1">(1-$D$5)*IF($C832&lt;$D$4,X142,MAX(W832/W$10,X$8))+($D$5*IF($C832&lt;$D$4,X142,IF($C832=$D$4,X$7,MAX(AVERAGEIFS(X829:X831,X829:X831,"&gt;0")/(EXP(W$6*($D832-COUNTIFS(X$713:X832,0))/12)),X$8))))</f>
        <v>0.57692307692307687</v>
      </c>
      <c r="Y832" s="132"/>
      <c r="Z832" s="132"/>
    </row>
    <row r="833" spans="2:26" outlineLevel="1">
      <c r="B833" s="159"/>
      <c r="C833" s="160">
        <f t="shared" si="33"/>
        <v>47849</v>
      </c>
      <c r="D833" s="128">
        <f t="shared" si="34"/>
        <v>121</v>
      </c>
      <c r="G833" s="132">
        <f ca="1">(1-$D$5)*IF($C833&lt;$D$4,G143,MAX(AVERAGEIFS(G830:G832,G830:G832,"&gt;0")/(EXP(G$6*(($D833-COUNTIFS(G$713:G833,0))/12))),G$8))+($D$5*IF($C833&lt;$D$4,G143,IF($C833=$D$4,G$7,MAX(AVERAGEIFS(G830:G832,G830:G832,"&gt;0")/(EXP(G$6*($D833-COUNTIFS(G$713:G833,0))/12)),G$8))))</f>
        <v>1.25</v>
      </c>
      <c r="H833" s="132">
        <f ca="1">(1-$D$5)*IF($C833&lt;$D$4,H143,MAX(G833/G$10,H$8))+($D$5*IF($C833&lt;$D$4,H143,IF($C833=$D$4,H$7,MAX(AVERAGEIFS(H830:H832,H830:H832,"&gt;0")/(EXP(G$6*($D833-COUNTIFS(H$713:H833,0))/12)),H$8))))</f>
        <v>0.96153846153846145</v>
      </c>
      <c r="I833" s="132">
        <f ca="1">(1-$D$5)*IF($C833&lt;$D$4,I143,MAX(AVERAGEIFS(I830:I832,I830:I832,"&gt;0")/(EXP(I$6*(($D833-COUNTIFS(I$713:I833,0))/12))),I$8))+($D$5*IF($C833&lt;$D$4,I143,IF($C833=$D$4,I$7,MAX(AVERAGEIFS(I830:I832,I830:I832,"&gt;0")/(EXP(I$6*($D833-COUNTIFS(I$713:I833,0))/12)),I$8))))</f>
        <v>1.5</v>
      </c>
      <c r="J833" s="132">
        <f ca="1">(1-$D$5)*IF($C833&lt;$D$4,J143,MAX(I833/I$10,J$8))+($D$5*IF($C833&lt;$D$4,J143,IF($C833=$D$4,J$7,MAX(AVERAGEIFS(J830:J832,J830:J832,"&gt;0")/(EXP(I$6*($D833-COUNTIFS(J$713:J833,0))/12)),J$8))))</f>
        <v>1.2</v>
      </c>
      <c r="K833" s="132">
        <f ca="1">(1-$D$5)*IF($C833&lt;$D$4,K143,MAX(AVERAGEIFS(K830:K832,K830:K832,"&gt;0")/(EXP(K$6*(($D833-COUNTIFS(K$713:K833,0))/12))),K$8))+($D$5*IF($C833&lt;$D$4,K143,IF($C833=$D$4,K$7,MAX(AVERAGEIFS(K830:K832,K830:K832,"&gt;0")/(EXP(K$6*($D833-COUNTIFS(K$713:K833,0))/12)),K$8))))</f>
        <v>3</v>
      </c>
      <c r="L833" s="132">
        <f ca="1">(1-$D$5)*IF($C833&lt;$D$4,L143,MAX(K833/K$10,L$8))+($D$5*IF($C833&lt;$D$4,L143,IF($C833=$D$4,L$7,MAX(AVERAGEIFS(L830:L832,L830:L832,"&gt;0")/(EXP(K$6*($D833-COUNTIFS(L$713:L833,0))/12)),L$8))))</f>
        <v>2</v>
      </c>
      <c r="M833" s="181">
        <f ca="1">(1-$D$5)*IF($C833&lt;MAX($D$4,INDEX($C$23:$C$154,2+MATCH(0,$M$23:$M$154,1))),M143,MAX(AVERAGEIFS(M830:M832,M830:M832,"&gt;0")/(EXP(M$6*(($D833-COUNTIFS(M$713:M833,0))/12))),M$8))+($D$5*IF($C833&lt;MAX($D$4,INDEX($C$23:$C$154,2+MATCH(0,$M$23:$M$154,1))),M143,IF($C833=MAX($D$4,INDEX($C$23:$C$154,2+MATCH(0,$M$23:$M$154,1))),M$7,MAX(AVERAGEIFS(M830:M832,M830:M832,"&gt;0")/(EXP(M$6*($D833-COUNTIFS(M$713:M833,0))/12)),M$8))))</f>
        <v>9.0404988107419708</v>
      </c>
      <c r="N833" s="181">
        <f ca="1">(1-$D$5)*IF($C833&lt;MAX($D$4,INDEX($C$23:$C$154,2+MATCH(0,$N$23:$N$154,1))),N143,MAX(M833/M$10,N$8))+($D$5*IF($C833&lt;MAX($D$4,INDEX($C$23:$C$154,2+MATCH(0,$N$23:$N$154,1))),N143,IF($C833=MAX($D$4,INDEX($C$23:$C$154,2+MATCH(0,$N$23:$N$154,1))),N$7,MAX(AVERAGEIFS(N830:N832,N830:N832,"&gt;0")/(EXP(M$6*($D833-COUNTIFS(N$713:N833,0))/12)),N$8))))</f>
        <v>4.5202494053709854</v>
      </c>
      <c r="O833" s="181">
        <f ca="1">(1-$D$5)*IF($C833&lt;MAX($D$4,INDEX($C$23:$C$154,2+MATCH(0,$O$23:$O$154,1))),O143,MAX(AVERAGEIFS(O830:O832,O830:O832,"&gt;0")/(EXP(O$6*(($D833-COUNTIFS(O$713:O833,0))/12))),O$8))+($D$5*IF($C833&lt;MAX($D$4,INDEX($C$23:$C$154,2+MATCH(0,$O$23:$O$154,1))),O143,IF($C833=MAX($D$4,INDEX($C$23:$C$154,2+MATCH(0,$O$23:$O$154,1))),O$7,MAX(AVERAGEIFS(O830:O832,O830:O832,"&gt;0")/(EXP(O$6*($D833-COUNTIFS(O$713:O833,0))/12)),O$8))))</f>
        <v>8.6942868686641255</v>
      </c>
      <c r="P833" s="181">
        <f ca="1">(1-$D$5)*IF($C833&lt;MAX($D$4,INDEX($C$23:$C$154,2+MATCH(0,$P$23:$P$154,1))),P143,MAX(O833/O$10,P$8))+($D$5*IF($C833&lt;MAX($D$4,INDEX($C$23:$C$154,2+MATCH(0,$P$23:$P$154,1))),P143,IF($C833=MAX($D$4,INDEX($C$23:$C$154,2+MATCH(0,$P$23:$P$154,1))),P$7,MAX(AVERAGEIFS(P830:P832,P830:P832,"&gt;0")/(EXP(O$6*($D833-COUNTIFS(P$713:P833,0))/12)),P$8))))</f>
        <v>4.3471434343320627</v>
      </c>
      <c r="Q833" s="132">
        <f ca="1">(1-$D$5)*IF($C833&lt;$D$4,Q143,MAX(AVERAGEIFS(Q830:Q832,Q830:Q832,"&gt;0")/(EXP(Q$6*(($D833-COUNTIFS(Q$713:Q833,0))/12))),Q$8))+($D$5*IF($C833&lt;$D$4,Q143,IF($C833=$D$4,Q$7,MAX(AVERAGEIFS(Q830:Q832,Q830:Q832,"&gt;0")/(EXP(Q$6*($D833-COUNTIFS(Q$713:Q833,0))/12)),Q$8))))</f>
        <v>1</v>
      </c>
      <c r="R833" s="132">
        <f ca="1">(1-$D$5)*IF($C833&lt;$D$4,R143,MAX(Q833/Q$10,R$8))+($D$5*IF($C833&lt;$D$4,R143,IF($C833=$D$4,R$7,MAX(AVERAGEIFS(R830:R832,R830:R832,"&gt;0")/(EXP(Q$6*($D833-COUNTIFS(R$713:R833,0))/12)),R$8))))</f>
        <v>1</v>
      </c>
      <c r="S833" s="132">
        <f ca="1">(1-$D$5)*IF($C833&lt;$D$4,S143,MAX(AVERAGEIFS(S830:S832,S830:S832,"&gt;0")/(EXP(S$6*(($D833-COUNTIFS(S$713:S833,0))/12))),S$8))+($D$5*IF($C833&lt;$D$4,S143,IF($C833=$D$4,S$7,MAX(AVERAGEIFS(S830:S832,S830:S832,"&gt;0")/(EXP(S$6*($D833-COUNTIFS(S$713:S833,0))/12)),S$8))))</f>
        <v>1</v>
      </c>
      <c r="T833" s="132">
        <f ca="1">(1-$D$5)*IF($C833&lt;$D$4,T143,MAX(S833/S$10,T$8))+($D$5*IF($C833&lt;$D$4,T143,IF($C833=$D$4,T$7,MAX(AVERAGEIFS(T830:T832,T830:T832,"&gt;0")/(EXP(S$6*($D833-COUNTIFS(T$713:T833,0))/12)),T$8))))</f>
        <v>0.76923076923076916</v>
      </c>
      <c r="U833" s="181">
        <f ca="1">(1-$D$5)*IF($C833&lt;MAX($D$4,INDEX($C$23:$C$154,2+MATCH(0,$U$23:$U$154,1))),U143,MAX(AVERAGEIFS(U830:U832,U830:U832,"&gt;0")/(EXP(U$6*(($D833-COUNTIFS(U$713:U833,0))/12))),U$8))+($D$5*IF($C833&lt;MAX($D$4,INDEX($C$23:$C$154,2+MATCH(0,$U$23:$U$154,1))),U143,IF($C833=MAX($D$4,INDEX($C$23:$C$154,2+MATCH(0,$U$23:$U$154,1))),U$7,MAX(AVERAGEIFS(U830:U832,U830:U832,"&gt;0")/(EXP(U$6*($D833-COUNTIFS(U$713:U833,0))/12)),U$8))))</f>
        <v>3</v>
      </c>
      <c r="V833" s="181">
        <f ca="1">(1-$D$5)*IF($C833&lt;MAX($D$4,INDEX($C$23:$C$154,2+MATCH(0,$V$23:$V$154,1))),V143,MAX(U833/U$10,V$8))+($D$5*IF($C833&lt;MAX($D$4,INDEX($C$23:$C$154,2+MATCH(0,$V$23:$V$154,1))),V143,IF($C833=MAX($D$4,INDEX($C$23:$C$154,2+MATCH(0,$V$23:$V$154,1))),V$7,MAX(AVERAGEIFS(V830:V832,V830:V832,"&gt;0")/(EXP(U$6*($D833-COUNTIFS(V$713:V833,0))/12)),V$8))))</f>
        <v>2</v>
      </c>
      <c r="W833" s="132">
        <f ca="1">(1-$D$5)*IF($C833&lt;$D$4,W143,MAX(AVERAGEIFS(W830:W832,W830:W832,"&gt;0")/(EXP(W$6*(($D833-COUNTIFS(W$713:W833,0))/12))),W$8))+($D$5*IF($C833&lt;$D$4,W143,IF($C833=$D$4,W$7,MAX(AVERAGEIFS(W830:W832,W830:W832,"&gt;0")/(EXP(W$6*($D833-COUNTIFS(W$713:W833,0))/12)),W$8))))</f>
        <v>0.75</v>
      </c>
      <c r="X833" s="132">
        <f ca="1">(1-$D$5)*IF($C833&lt;$D$4,X143,MAX(W833/W$10,X$8))+($D$5*IF($C833&lt;$D$4,X143,IF($C833=$D$4,X$7,MAX(AVERAGEIFS(X830:X832,X830:X832,"&gt;0")/(EXP(W$6*($D833-COUNTIFS(X$713:X833,0))/12)),X$8))))</f>
        <v>0.57692307692307687</v>
      </c>
      <c r="Y833" s="132"/>
      <c r="Z833" s="132"/>
    </row>
    <row r="834" spans="2:26" outlineLevel="1">
      <c r="B834" s="159"/>
      <c r="C834" s="160">
        <f t="shared" si="33"/>
        <v>47880</v>
      </c>
      <c r="D834" s="128">
        <f t="shared" si="34"/>
        <v>122</v>
      </c>
      <c r="G834" s="132">
        <f ca="1">(1-$D$5)*IF($C834&lt;$D$4,G144,MAX(AVERAGEIFS(G831:G833,G831:G833,"&gt;0")/(EXP(G$6*(($D834-COUNTIFS(G$713:G834,0))/12))),G$8))+($D$5*IF($C834&lt;$D$4,G144,IF($C834=$D$4,G$7,MAX(AVERAGEIFS(G831:G833,G831:G833,"&gt;0")/(EXP(G$6*($D834-COUNTIFS(G$713:G834,0))/12)),G$8))))</f>
        <v>1.25</v>
      </c>
      <c r="H834" s="132">
        <f ca="1">(1-$D$5)*IF($C834&lt;$D$4,H144,MAX(G834/G$10,H$8))+($D$5*IF($C834&lt;$D$4,H144,IF($C834=$D$4,H$7,MAX(AVERAGEIFS(H831:H833,H831:H833,"&gt;0")/(EXP(G$6*($D834-COUNTIFS(H$713:H834,0))/12)),H$8))))</f>
        <v>0.96153846153846145</v>
      </c>
      <c r="I834" s="132">
        <f ca="1">(1-$D$5)*IF($C834&lt;$D$4,I144,MAX(AVERAGEIFS(I831:I833,I831:I833,"&gt;0")/(EXP(I$6*(($D834-COUNTIFS(I$713:I834,0))/12))),I$8))+($D$5*IF($C834&lt;$D$4,I144,IF($C834=$D$4,I$7,MAX(AVERAGEIFS(I831:I833,I831:I833,"&gt;0")/(EXP(I$6*($D834-COUNTIFS(I$713:I834,0))/12)),I$8))))</f>
        <v>1.5</v>
      </c>
      <c r="J834" s="132">
        <f ca="1">(1-$D$5)*IF($C834&lt;$D$4,J144,MAX(I834/I$10,J$8))+($D$5*IF($C834&lt;$D$4,J144,IF($C834=$D$4,J$7,MAX(AVERAGEIFS(J831:J833,J831:J833,"&gt;0")/(EXP(I$6*($D834-COUNTIFS(J$713:J834,0))/12)),J$8))))</f>
        <v>1.2</v>
      </c>
      <c r="K834" s="132">
        <f ca="1">(1-$D$5)*IF($C834&lt;$D$4,K144,MAX(AVERAGEIFS(K831:K833,K831:K833,"&gt;0")/(EXP(K$6*(($D834-COUNTIFS(K$713:K834,0))/12))),K$8))+($D$5*IF($C834&lt;$D$4,K144,IF($C834=$D$4,K$7,MAX(AVERAGEIFS(K831:K833,K831:K833,"&gt;0")/(EXP(K$6*($D834-COUNTIFS(K$713:K834,0))/12)),K$8))))</f>
        <v>3</v>
      </c>
      <c r="L834" s="132">
        <f ca="1">(1-$D$5)*IF($C834&lt;$D$4,L144,MAX(K834/K$10,L$8))+($D$5*IF($C834&lt;$D$4,L144,IF($C834=$D$4,L$7,MAX(AVERAGEIFS(L831:L833,L831:L833,"&gt;0")/(EXP(K$6*($D834-COUNTIFS(L$713:L834,0))/12)),L$8))))</f>
        <v>2</v>
      </c>
      <c r="M834" s="181">
        <f ca="1">(1-$D$5)*IF($C834&lt;MAX($D$4,INDEX($C$23:$C$154,2+MATCH(0,$M$23:$M$154,1))),M144,MAX(AVERAGEIFS(M831:M833,M831:M833,"&gt;0")/(EXP(M$6*(($D834-COUNTIFS(M$713:M834,0))/12))),M$8))+($D$5*IF($C834&lt;MAX($D$4,INDEX($C$23:$C$154,2+MATCH(0,$M$23:$M$154,1))),M144,IF($C834=MAX($D$4,INDEX($C$23:$C$154,2+MATCH(0,$M$23:$M$154,1))),M$7,MAX(AVERAGEIFS(M831:M833,M831:M833,"&gt;0")/(EXP(M$6*($D834-COUNTIFS(M$713:M834,0))/12)),M$8))))</f>
        <v>8.8084626812761435</v>
      </c>
      <c r="N834" s="181">
        <f ca="1">(1-$D$5)*IF($C834&lt;MAX($D$4,INDEX($C$23:$C$154,2+MATCH(0,$N$23:$N$154,1))),N144,MAX(M834/M$10,N$8))+($D$5*IF($C834&lt;MAX($D$4,INDEX($C$23:$C$154,2+MATCH(0,$N$23:$N$154,1))),N144,IF($C834=MAX($D$4,INDEX($C$23:$C$154,2+MATCH(0,$N$23:$N$154,1))),N$7,MAX(AVERAGEIFS(N831:N833,N831:N833,"&gt;0")/(EXP(M$6*($D834-COUNTIFS(N$713:N834,0))/12)),N$8))))</f>
        <v>4.4042313406380718</v>
      </c>
      <c r="O834" s="181">
        <f ca="1">(1-$D$5)*IF($C834&lt;MAX($D$4,INDEX($C$23:$C$154,2+MATCH(0,$O$23:$O$154,1))),O144,MAX(AVERAGEIFS(O831:O833,O831:O833,"&gt;0")/(EXP(O$6*(($D834-COUNTIFS(O$713:O834,0))/12))),O$8))+($D$5*IF($C834&lt;MAX($D$4,INDEX($C$23:$C$154,2+MATCH(0,$O$23:$O$154,1))),O144,IF($C834=MAX($D$4,INDEX($C$23:$C$154,2+MATCH(0,$O$23:$O$154,1))),O$7,MAX(AVERAGEIFS(O831:O833,O831:O833,"&gt;0")/(EXP(O$6*($D834-COUNTIFS(O$713:O834,0))/12)),O$8))))</f>
        <v>8.2933553261628497</v>
      </c>
      <c r="P834" s="181">
        <f ca="1">(1-$D$5)*IF($C834&lt;MAX($D$4,INDEX($C$23:$C$154,2+MATCH(0,$P$23:$P$154,1))),P144,MAX(O834/O$10,P$8))+($D$5*IF($C834&lt;MAX($D$4,INDEX($C$23:$C$154,2+MATCH(0,$P$23:$P$154,1))),P144,IF($C834=MAX($D$4,INDEX($C$23:$C$154,2+MATCH(0,$P$23:$P$154,1))),P$7,MAX(AVERAGEIFS(P831:P833,P831:P833,"&gt;0")/(EXP(O$6*($D834-COUNTIFS(P$713:P834,0))/12)),P$8))))</f>
        <v>4.1466776630814248</v>
      </c>
      <c r="Q834" s="132">
        <f ca="1">(1-$D$5)*IF($C834&lt;$D$4,Q144,MAX(AVERAGEIFS(Q831:Q833,Q831:Q833,"&gt;0")/(EXP(Q$6*(($D834-COUNTIFS(Q$713:Q834,0))/12))),Q$8))+($D$5*IF($C834&lt;$D$4,Q144,IF($C834=$D$4,Q$7,MAX(AVERAGEIFS(Q831:Q833,Q831:Q833,"&gt;0")/(EXP(Q$6*($D834-COUNTIFS(Q$713:Q834,0))/12)),Q$8))))</f>
        <v>1</v>
      </c>
      <c r="R834" s="132">
        <f ca="1">(1-$D$5)*IF($C834&lt;$D$4,R144,MAX(Q834/Q$10,R$8))+($D$5*IF($C834&lt;$D$4,R144,IF($C834=$D$4,R$7,MAX(AVERAGEIFS(R831:R833,R831:R833,"&gt;0")/(EXP(Q$6*($D834-COUNTIFS(R$713:R834,0))/12)),R$8))))</f>
        <v>1</v>
      </c>
      <c r="S834" s="132">
        <f ca="1">(1-$D$5)*IF($C834&lt;$D$4,S144,MAX(AVERAGEIFS(S831:S833,S831:S833,"&gt;0")/(EXP(S$6*(($D834-COUNTIFS(S$713:S834,0))/12))),S$8))+($D$5*IF($C834&lt;$D$4,S144,IF($C834=$D$4,S$7,MAX(AVERAGEIFS(S831:S833,S831:S833,"&gt;0")/(EXP(S$6*($D834-COUNTIFS(S$713:S834,0))/12)),S$8))))</f>
        <v>1</v>
      </c>
      <c r="T834" s="132">
        <f ca="1">(1-$D$5)*IF($C834&lt;$D$4,T144,MAX(S834/S$10,T$8))+($D$5*IF($C834&lt;$D$4,T144,IF($C834=$D$4,T$7,MAX(AVERAGEIFS(T831:T833,T831:T833,"&gt;0")/(EXP(S$6*($D834-COUNTIFS(T$713:T834,0))/12)),T$8))))</f>
        <v>0.76923076923076916</v>
      </c>
      <c r="U834" s="181">
        <f ca="1">(1-$D$5)*IF($C834&lt;MAX($D$4,INDEX($C$23:$C$154,2+MATCH(0,$U$23:$U$154,1))),U144,MAX(AVERAGEIFS(U831:U833,U831:U833,"&gt;0")/(EXP(U$6*(($D834-COUNTIFS(U$713:U834,0))/12))),U$8))+($D$5*IF($C834&lt;MAX($D$4,INDEX($C$23:$C$154,2+MATCH(0,$U$23:$U$154,1))),U144,IF($C834=MAX($D$4,INDEX($C$23:$C$154,2+MATCH(0,$U$23:$U$154,1))),U$7,MAX(AVERAGEIFS(U831:U833,U831:U833,"&gt;0")/(EXP(U$6*($D834-COUNTIFS(U$713:U834,0))/12)),U$8))))</f>
        <v>3</v>
      </c>
      <c r="V834" s="181">
        <f ca="1">(1-$D$5)*IF($C834&lt;MAX($D$4,INDEX($C$23:$C$154,2+MATCH(0,$V$23:$V$154,1))),V144,MAX(U834/U$10,V$8))+($D$5*IF($C834&lt;MAX($D$4,INDEX($C$23:$C$154,2+MATCH(0,$V$23:$V$154,1))),V144,IF($C834=MAX($D$4,INDEX($C$23:$C$154,2+MATCH(0,$V$23:$V$154,1))),V$7,MAX(AVERAGEIFS(V831:V833,V831:V833,"&gt;0")/(EXP(U$6*($D834-COUNTIFS(V$713:V834,0))/12)),V$8))))</f>
        <v>2</v>
      </c>
      <c r="W834" s="132">
        <f ca="1">(1-$D$5)*IF($C834&lt;$D$4,W144,MAX(AVERAGEIFS(W831:W833,W831:W833,"&gt;0")/(EXP(W$6*(($D834-COUNTIFS(W$713:W834,0))/12))),W$8))+($D$5*IF($C834&lt;$D$4,W144,IF($C834=$D$4,W$7,MAX(AVERAGEIFS(W831:W833,W831:W833,"&gt;0")/(EXP(W$6*($D834-COUNTIFS(W$713:W834,0))/12)),W$8))))</f>
        <v>0.75</v>
      </c>
      <c r="X834" s="132">
        <f ca="1">(1-$D$5)*IF($C834&lt;$D$4,X144,MAX(W834/W$10,X$8))+($D$5*IF($C834&lt;$D$4,X144,IF($C834=$D$4,X$7,MAX(AVERAGEIFS(X831:X833,X831:X833,"&gt;0")/(EXP(W$6*($D834-COUNTIFS(X$713:X834,0))/12)),X$8))))</f>
        <v>0.57692307692307687</v>
      </c>
      <c r="Y834" s="132"/>
      <c r="Z834" s="132"/>
    </row>
    <row r="835" spans="2:26" outlineLevel="1">
      <c r="B835" s="159"/>
      <c r="C835" s="160">
        <f t="shared" si="33"/>
        <v>47908</v>
      </c>
      <c r="D835" s="128">
        <f t="shared" si="34"/>
        <v>123</v>
      </c>
      <c r="G835" s="132">
        <f ca="1">(1-$D$5)*IF($C835&lt;$D$4,G145,MAX(AVERAGEIFS(G832:G834,G832:G834,"&gt;0")/(EXP(G$6*(($D835-COUNTIFS(G$713:G835,0))/12))),G$8))+($D$5*IF($C835&lt;$D$4,G145,IF($C835=$D$4,G$7,MAX(AVERAGEIFS(G832:G834,G832:G834,"&gt;0")/(EXP(G$6*($D835-COUNTIFS(G$713:G835,0))/12)),G$8))))</f>
        <v>1.25</v>
      </c>
      <c r="H835" s="132">
        <f ca="1">(1-$D$5)*IF($C835&lt;$D$4,H145,MAX(G835/G$10,H$8))+($D$5*IF($C835&lt;$D$4,H145,IF($C835=$D$4,H$7,MAX(AVERAGEIFS(H832:H834,H832:H834,"&gt;0")/(EXP(G$6*($D835-COUNTIFS(H$713:H835,0))/12)),H$8))))</f>
        <v>0.96153846153846145</v>
      </c>
      <c r="I835" s="132">
        <f ca="1">(1-$D$5)*IF($C835&lt;$D$4,I145,MAX(AVERAGEIFS(I832:I834,I832:I834,"&gt;0")/(EXP(I$6*(($D835-COUNTIFS(I$713:I835,0))/12))),I$8))+($D$5*IF($C835&lt;$D$4,I145,IF($C835=$D$4,I$7,MAX(AVERAGEIFS(I832:I834,I832:I834,"&gt;0")/(EXP(I$6*($D835-COUNTIFS(I$713:I835,0))/12)),I$8))))</f>
        <v>1.5</v>
      </c>
      <c r="J835" s="132">
        <f ca="1">(1-$D$5)*IF($C835&lt;$D$4,J145,MAX(I835/I$10,J$8))+($D$5*IF($C835&lt;$D$4,J145,IF($C835=$D$4,J$7,MAX(AVERAGEIFS(J832:J834,J832:J834,"&gt;0")/(EXP(I$6*($D835-COUNTIFS(J$713:J835,0))/12)),J$8))))</f>
        <v>1.2</v>
      </c>
      <c r="K835" s="132">
        <f ca="1">(1-$D$5)*IF($C835&lt;$D$4,K145,MAX(AVERAGEIFS(K832:K834,K832:K834,"&gt;0")/(EXP(K$6*(($D835-COUNTIFS(K$713:K835,0))/12))),K$8))+($D$5*IF($C835&lt;$D$4,K145,IF($C835=$D$4,K$7,MAX(AVERAGEIFS(K832:K834,K832:K834,"&gt;0")/(EXP(K$6*($D835-COUNTIFS(K$713:K835,0))/12)),K$8))))</f>
        <v>3</v>
      </c>
      <c r="L835" s="132">
        <f ca="1">(1-$D$5)*IF($C835&lt;$D$4,L145,MAX(K835/K$10,L$8))+($D$5*IF($C835&lt;$D$4,L145,IF($C835=$D$4,L$7,MAX(AVERAGEIFS(L832:L834,L832:L834,"&gt;0")/(EXP(K$6*($D835-COUNTIFS(L$713:L835,0))/12)),L$8))))</f>
        <v>2</v>
      </c>
      <c r="M835" s="181">
        <f ca="1">(1-$D$5)*IF($C835&lt;MAX($D$4,INDEX($C$23:$C$154,2+MATCH(0,$M$23:$M$154,1))),M145,MAX(AVERAGEIFS(M832:M834,M832:M834,"&gt;0")/(EXP(M$6*(($D835-COUNTIFS(M$713:M835,0))/12))),M$8))+($D$5*IF($C835&lt;MAX($D$4,INDEX($C$23:$C$154,2+MATCH(0,$M$23:$M$154,1))),M145,IF($C835=MAX($D$4,INDEX($C$23:$C$154,2+MATCH(0,$M$23:$M$154,1))),M$7,MAX(AVERAGEIFS(M832:M834,M832:M834,"&gt;0")/(EXP(M$6*($D835-COUNTIFS(M$713:M835,0))/12)),M$8))))</f>
        <v>8.5788373637524131</v>
      </c>
      <c r="N835" s="181">
        <f ca="1">(1-$D$5)*IF($C835&lt;MAX($D$4,INDEX($C$23:$C$154,2+MATCH(0,$N$23:$N$154,1))),N145,MAX(M835/M$10,N$8))+($D$5*IF($C835&lt;MAX($D$4,INDEX($C$23:$C$154,2+MATCH(0,$N$23:$N$154,1))),N145,IF($C835=MAX($D$4,INDEX($C$23:$C$154,2+MATCH(0,$N$23:$N$154,1))),N$7,MAX(AVERAGEIFS(N832:N834,N832:N834,"&gt;0")/(EXP(M$6*($D835-COUNTIFS(N$713:N835,0))/12)),N$8))))</f>
        <v>4.2894186818762066</v>
      </c>
      <c r="O835" s="181">
        <f ca="1">(1-$D$5)*IF($C835&lt;MAX($D$4,INDEX($C$23:$C$154,2+MATCH(0,$O$23:$O$154,1))),O145,MAX(AVERAGEIFS(O832:O834,O832:O834,"&gt;0")/(EXP(O$6*(($D835-COUNTIFS(O$713:O835,0))/12))),O$8))+($D$5*IF($C835&lt;MAX($D$4,INDEX($C$23:$C$154,2+MATCH(0,$O$23:$O$154,1))),O145,IF($C835=MAX($D$4,INDEX($C$23:$C$154,2+MATCH(0,$O$23:$O$154,1))),O$7,MAX(AVERAGEIFS(O832:O834,O832:O834,"&gt;0")/(EXP(O$6*($D835-COUNTIFS(O$713:O835,0))/12)),O$8))))</f>
        <v>7.902802845497737</v>
      </c>
      <c r="P835" s="181">
        <f ca="1">(1-$D$5)*IF($C835&lt;MAX($D$4,INDEX($C$23:$C$154,2+MATCH(0,$P$23:$P$154,1))),P145,MAX(O835/O$10,P$8))+($D$5*IF($C835&lt;MAX($D$4,INDEX($C$23:$C$154,2+MATCH(0,$P$23:$P$154,1))),P145,IF($C835=MAX($D$4,INDEX($C$23:$C$154,2+MATCH(0,$P$23:$P$154,1))),P$7,MAX(AVERAGEIFS(P832:P834,P832:P834,"&gt;0")/(EXP(O$6*($D835-COUNTIFS(P$713:P835,0))/12)),P$8))))</f>
        <v>3.9514014227488685</v>
      </c>
      <c r="Q835" s="132">
        <f ca="1">(1-$D$5)*IF($C835&lt;$D$4,Q145,MAX(AVERAGEIFS(Q832:Q834,Q832:Q834,"&gt;0")/(EXP(Q$6*(($D835-COUNTIFS(Q$713:Q835,0))/12))),Q$8))+($D$5*IF($C835&lt;$D$4,Q145,IF($C835=$D$4,Q$7,MAX(AVERAGEIFS(Q832:Q834,Q832:Q834,"&gt;0")/(EXP(Q$6*($D835-COUNTIFS(Q$713:Q835,0))/12)),Q$8))))</f>
        <v>1</v>
      </c>
      <c r="R835" s="132">
        <f ca="1">(1-$D$5)*IF($C835&lt;$D$4,R145,MAX(Q835/Q$10,R$8))+($D$5*IF($C835&lt;$D$4,R145,IF($C835=$D$4,R$7,MAX(AVERAGEIFS(R832:R834,R832:R834,"&gt;0")/(EXP(Q$6*($D835-COUNTIFS(R$713:R835,0))/12)),R$8))))</f>
        <v>1</v>
      </c>
      <c r="S835" s="132">
        <f ca="1">(1-$D$5)*IF($C835&lt;$D$4,S145,MAX(AVERAGEIFS(S832:S834,S832:S834,"&gt;0")/(EXP(S$6*(($D835-COUNTIFS(S$713:S835,0))/12))),S$8))+($D$5*IF($C835&lt;$D$4,S145,IF($C835=$D$4,S$7,MAX(AVERAGEIFS(S832:S834,S832:S834,"&gt;0")/(EXP(S$6*($D835-COUNTIFS(S$713:S835,0))/12)),S$8))))</f>
        <v>1</v>
      </c>
      <c r="T835" s="132">
        <f ca="1">(1-$D$5)*IF($C835&lt;$D$4,T145,MAX(S835/S$10,T$8))+($D$5*IF($C835&lt;$D$4,T145,IF($C835=$D$4,T$7,MAX(AVERAGEIFS(T832:T834,T832:T834,"&gt;0")/(EXP(S$6*($D835-COUNTIFS(T$713:T835,0))/12)),T$8))))</f>
        <v>0.76923076923076916</v>
      </c>
      <c r="U835" s="181">
        <f ca="1">(1-$D$5)*IF($C835&lt;MAX($D$4,INDEX($C$23:$C$154,2+MATCH(0,$U$23:$U$154,1))),U145,MAX(AVERAGEIFS(U832:U834,U832:U834,"&gt;0")/(EXP(U$6*(($D835-COUNTIFS(U$713:U835,0))/12))),U$8))+($D$5*IF($C835&lt;MAX($D$4,INDEX($C$23:$C$154,2+MATCH(0,$U$23:$U$154,1))),U145,IF($C835=MAX($D$4,INDEX($C$23:$C$154,2+MATCH(0,$U$23:$U$154,1))),U$7,MAX(AVERAGEIFS(U832:U834,U832:U834,"&gt;0")/(EXP(U$6*($D835-COUNTIFS(U$713:U835,0))/12)),U$8))))</f>
        <v>3</v>
      </c>
      <c r="V835" s="181">
        <f ca="1">(1-$D$5)*IF($C835&lt;MAX($D$4,INDEX($C$23:$C$154,2+MATCH(0,$V$23:$V$154,1))),V145,MAX(U835/U$10,V$8))+($D$5*IF($C835&lt;MAX($D$4,INDEX($C$23:$C$154,2+MATCH(0,$V$23:$V$154,1))),V145,IF($C835=MAX($D$4,INDEX($C$23:$C$154,2+MATCH(0,$V$23:$V$154,1))),V$7,MAX(AVERAGEIFS(V832:V834,V832:V834,"&gt;0")/(EXP(U$6*($D835-COUNTIFS(V$713:V835,0))/12)),V$8))))</f>
        <v>2</v>
      </c>
      <c r="W835" s="132">
        <f ca="1">(1-$D$5)*IF($C835&lt;$D$4,W145,MAX(AVERAGEIFS(W832:W834,W832:W834,"&gt;0")/(EXP(W$6*(($D835-COUNTIFS(W$713:W835,0))/12))),W$8))+($D$5*IF($C835&lt;$D$4,W145,IF($C835=$D$4,W$7,MAX(AVERAGEIFS(W832:W834,W832:W834,"&gt;0")/(EXP(W$6*($D835-COUNTIFS(W$713:W835,0))/12)),W$8))))</f>
        <v>0.75</v>
      </c>
      <c r="X835" s="132">
        <f ca="1">(1-$D$5)*IF($C835&lt;$D$4,X145,MAX(W835/W$10,X$8))+($D$5*IF($C835&lt;$D$4,X145,IF($C835=$D$4,X$7,MAX(AVERAGEIFS(X832:X834,X832:X834,"&gt;0")/(EXP(W$6*($D835-COUNTIFS(X$713:X835,0))/12)),X$8))))</f>
        <v>0.57692307692307687</v>
      </c>
      <c r="Y835" s="132"/>
      <c r="Z835" s="132"/>
    </row>
    <row r="836" spans="2:26" outlineLevel="1">
      <c r="B836" s="159"/>
      <c r="C836" s="160">
        <f t="shared" si="33"/>
        <v>47939</v>
      </c>
      <c r="D836" s="128">
        <f t="shared" si="34"/>
        <v>124</v>
      </c>
      <c r="G836" s="132">
        <f ca="1">(1-$D$5)*IF($C836&lt;$D$4,G146,MAX(AVERAGEIFS(G833:G835,G833:G835,"&gt;0")/(EXP(G$6*(($D836-COUNTIFS(G$713:G836,0))/12))),G$8))+($D$5*IF($C836&lt;$D$4,G146,IF($C836=$D$4,G$7,MAX(AVERAGEIFS(G833:G835,G833:G835,"&gt;0")/(EXP(G$6*($D836-COUNTIFS(G$713:G836,0))/12)),G$8))))</f>
        <v>1.25</v>
      </c>
      <c r="H836" s="132">
        <f ca="1">(1-$D$5)*IF($C836&lt;$D$4,H146,MAX(G836/G$10,H$8))+($D$5*IF($C836&lt;$D$4,H146,IF($C836=$D$4,H$7,MAX(AVERAGEIFS(H833:H835,H833:H835,"&gt;0")/(EXP(G$6*($D836-COUNTIFS(H$713:H836,0))/12)),H$8))))</f>
        <v>0.96153846153846145</v>
      </c>
      <c r="I836" s="132">
        <f ca="1">(1-$D$5)*IF($C836&lt;$D$4,I146,MAX(AVERAGEIFS(I833:I835,I833:I835,"&gt;0")/(EXP(I$6*(($D836-COUNTIFS(I$713:I836,0))/12))),I$8))+($D$5*IF($C836&lt;$D$4,I146,IF($C836=$D$4,I$7,MAX(AVERAGEIFS(I833:I835,I833:I835,"&gt;0")/(EXP(I$6*($D836-COUNTIFS(I$713:I836,0))/12)),I$8))))</f>
        <v>1.5</v>
      </c>
      <c r="J836" s="132">
        <f ca="1">(1-$D$5)*IF($C836&lt;$D$4,J146,MAX(I836/I$10,J$8))+($D$5*IF($C836&lt;$D$4,J146,IF($C836=$D$4,J$7,MAX(AVERAGEIFS(J833:J835,J833:J835,"&gt;0")/(EXP(I$6*($D836-COUNTIFS(J$713:J836,0))/12)),J$8))))</f>
        <v>1.2</v>
      </c>
      <c r="K836" s="132">
        <f ca="1">(1-$D$5)*IF($C836&lt;$D$4,K146,MAX(AVERAGEIFS(K833:K835,K833:K835,"&gt;0")/(EXP(K$6*(($D836-COUNTIFS(K$713:K836,0))/12))),K$8))+($D$5*IF($C836&lt;$D$4,K146,IF($C836=$D$4,K$7,MAX(AVERAGEIFS(K833:K835,K833:K835,"&gt;0")/(EXP(K$6*($D836-COUNTIFS(K$713:K836,0))/12)),K$8))))</f>
        <v>3</v>
      </c>
      <c r="L836" s="132">
        <f ca="1">(1-$D$5)*IF($C836&lt;$D$4,L146,MAX(K836/K$10,L$8))+($D$5*IF($C836&lt;$D$4,L146,IF($C836=$D$4,L$7,MAX(AVERAGEIFS(L833:L835,L833:L835,"&gt;0")/(EXP(K$6*($D836-COUNTIFS(L$713:L836,0))/12)),L$8))))</f>
        <v>2</v>
      </c>
      <c r="M836" s="181">
        <f ca="1">(1-$D$5)*IF($C836&lt;MAX($D$4,INDEX($C$23:$C$154,2+MATCH(0,$M$23:$M$154,1))),M146,MAX(AVERAGEIFS(M833:M835,M833:M835,"&gt;0")/(EXP(M$6*(($D836-COUNTIFS(M$713:M836,0))/12))),M$8))+($D$5*IF($C836&lt;MAX($D$4,INDEX($C$23:$C$154,2+MATCH(0,$M$23:$M$154,1))),M146,IF($C836=MAX($D$4,INDEX($C$23:$C$154,2+MATCH(0,$M$23:$M$154,1))),M$7,MAX(AVERAGEIFS(M833:M835,M833:M835,"&gt;0")/(EXP(M$6*($D836-COUNTIFS(M$713:M836,0))/12)),M$8))))</f>
        <v>8.3517476896376852</v>
      </c>
      <c r="N836" s="181">
        <f ca="1">(1-$D$5)*IF($C836&lt;MAX($D$4,INDEX($C$23:$C$154,2+MATCH(0,$N$23:$N$154,1))),N146,MAX(M836/M$10,N$8))+($D$5*IF($C836&lt;MAX($D$4,INDEX($C$23:$C$154,2+MATCH(0,$N$23:$N$154,1))),N146,IF($C836=MAX($D$4,INDEX($C$23:$C$154,2+MATCH(0,$N$23:$N$154,1))),N$7,MAX(AVERAGEIFS(N833:N835,N833:N835,"&gt;0")/(EXP(M$6*($D836-COUNTIFS(N$713:N836,0))/12)),N$8))))</f>
        <v>4.1758738448188426</v>
      </c>
      <c r="O836" s="181">
        <f ca="1">(1-$D$5)*IF($C836&lt;MAX($D$4,INDEX($C$23:$C$154,2+MATCH(0,$O$23:$O$154,1))),O146,MAX(AVERAGEIFS(O833:O835,O833:O835,"&gt;0")/(EXP(O$6*(($D836-COUNTIFS(O$713:O836,0))/12))),O$8))+($D$5*IF($C836&lt;MAX($D$4,INDEX($C$23:$C$154,2+MATCH(0,$O$23:$O$154,1))),O146,IF($C836=MAX($D$4,INDEX($C$23:$C$154,2+MATCH(0,$O$23:$O$154,1))),O$7,MAX(AVERAGEIFS(O833:O835,O833:O835,"&gt;0")/(EXP(O$6*($D836-COUNTIFS(O$713:O836,0))/12)),O$8))))</f>
        <v>7.5229251208920731</v>
      </c>
      <c r="P836" s="181">
        <f ca="1">(1-$D$5)*IF($C836&lt;MAX($D$4,INDEX($C$23:$C$154,2+MATCH(0,$P$23:$P$154,1))),P146,MAX(O836/O$10,P$8))+($D$5*IF($C836&lt;MAX($D$4,INDEX($C$23:$C$154,2+MATCH(0,$P$23:$P$154,1))),P146,IF($C836=MAX($D$4,INDEX($C$23:$C$154,2+MATCH(0,$P$23:$P$154,1))),P$7,MAX(AVERAGEIFS(P833:P835,P833:P835,"&gt;0")/(EXP(O$6*($D836-COUNTIFS(P$713:P836,0))/12)),P$8))))</f>
        <v>3.7614625604460366</v>
      </c>
      <c r="Q836" s="132">
        <f ca="1">(1-$D$5)*IF($C836&lt;$D$4,Q146,MAX(AVERAGEIFS(Q833:Q835,Q833:Q835,"&gt;0")/(EXP(Q$6*(($D836-COUNTIFS(Q$713:Q836,0))/12))),Q$8))+($D$5*IF($C836&lt;$D$4,Q146,IF($C836=$D$4,Q$7,MAX(AVERAGEIFS(Q833:Q835,Q833:Q835,"&gt;0")/(EXP(Q$6*($D836-COUNTIFS(Q$713:Q836,0))/12)),Q$8))))</f>
        <v>1</v>
      </c>
      <c r="R836" s="132">
        <f ca="1">(1-$D$5)*IF($C836&lt;$D$4,R146,MAX(Q836/Q$10,R$8))+($D$5*IF($C836&lt;$D$4,R146,IF($C836=$D$4,R$7,MAX(AVERAGEIFS(R833:R835,R833:R835,"&gt;0")/(EXP(Q$6*($D836-COUNTIFS(R$713:R836,0))/12)),R$8))))</f>
        <v>1</v>
      </c>
      <c r="S836" s="132">
        <f ca="1">(1-$D$5)*IF($C836&lt;$D$4,S146,MAX(AVERAGEIFS(S833:S835,S833:S835,"&gt;0")/(EXP(S$6*(($D836-COUNTIFS(S$713:S836,0))/12))),S$8))+($D$5*IF($C836&lt;$D$4,S146,IF($C836=$D$4,S$7,MAX(AVERAGEIFS(S833:S835,S833:S835,"&gt;0")/(EXP(S$6*($D836-COUNTIFS(S$713:S836,0))/12)),S$8))))</f>
        <v>1</v>
      </c>
      <c r="T836" s="132">
        <f ca="1">(1-$D$5)*IF($C836&lt;$D$4,T146,MAX(S836/S$10,T$8))+($D$5*IF($C836&lt;$D$4,T146,IF($C836=$D$4,T$7,MAX(AVERAGEIFS(T833:T835,T833:T835,"&gt;0")/(EXP(S$6*($D836-COUNTIFS(T$713:T836,0))/12)),T$8))))</f>
        <v>0.76923076923076916</v>
      </c>
      <c r="U836" s="181">
        <f ca="1">(1-$D$5)*IF($C836&lt;MAX($D$4,INDEX($C$23:$C$154,2+MATCH(0,$U$23:$U$154,1))),U146,MAX(AVERAGEIFS(U833:U835,U833:U835,"&gt;0")/(EXP(U$6*(($D836-COUNTIFS(U$713:U836,0))/12))),U$8))+($D$5*IF($C836&lt;MAX($D$4,INDEX($C$23:$C$154,2+MATCH(0,$U$23:$U$154,1))),U146,IF($C836=MAX($D$4,INDEX($C$23:$C$154,2+MATCH(0,$U$23:$U$154,1))),U$7,MAX(AVERAGEIFS(U833:U835,U833:U835,"&gt;0")/(EXP(U$6*($D836-COUNTIFS(U$713:U836,0))/12)),U$8))))</f>
        <v>3</v>
      </c>
      <c r="V836" s="181">
        <f ca="1">(1-$D$5)*IF($C836&lt;MAX($D$4,INDEX($C$23:$C$154,2+MATCH(0,$V$23:$V$154,1))),V146,MAX(U836/U$10,V$8))+($D$5*IF($C836&lt;MAX($D$4,INDEX($C$23:$C$154,2+MATCH(0,$V$23:$V$154,1))),V146,IF($C836=MAX($D$4,INDEX($C$23:$C$154,2+MATCH(0,$V$23:$V$154,1))),V$7,MAX(AVERAGEIFS(V833:V835,V833:V835,"&gt;0")/(EXP(U$6*($D836-COUNTIFS(V$713:V836,0))/12)),V$8))))</f>
        <v>2</v>
      </c>
      <c r="W836" s="132">
        <f ca="1">(1-$D$5)*IF($C836&lt;$D$4,W146,MAX(AVERAGEIFS(W833:W835,W833:W835,"&gt;0")/(EXP(W$6*(($D836-COUNTIFS(W$713:W836,0))/12))),W$8))+($D$5*IF($C836&lt;$D$4,W146,IF($C836=$D$4,W$7,MAX(AVERAGEIFS(W833:W835,W833:W835,"&gt;0")/(EXP(W$6*($D836-COUNTIFS(W$713:W836,0))/12)),W$8))))</f>
        <v>0.75</v>
      </c>
      <c r="X836" s="132">
        <f ca="1">(1-$D$5)*IF($C836&lt;$D$4,X146,MAX(W836/W$10,X$8))+($D$5*IF($C836&lt;$D$4,X146,IF($C836=$D$4,X$7,MAX(AVERAGEIFS(X833:X835,X833:X835,"&gt;0")/(EXP(W$6*($D836-COUNTIFS(X$713:X836,0))/12)),X$8))))</f>
        <v>0.57692307692307687</v>
      </c>
      <c r="Y836" s="132"/>
      <c r="Z836" s="132"/>
    </row>
    <row r="837" spans="2:26" outlineLevel="1">
      <c r="B837" s="159"/>
      <c r="C837" s="160">
        <f t="shared" si="33"/>
        <v>47969</v>
      </c>
      <c r="D837" s="128">
        <f t="shared" si="34"/>
        <v>125</v>
      </c>
      <c r="G837" s="132">
        <f ca="1">(1-$D$5)*IF($C837&lt;$D$4,G147,MAX(AVERAGEIFS(G834:G836,G834:G836,"&gt;0")/(EXP(G$6*(($D837-COUNTIFS(G$713:G837,0))/12))),G$8))+($D$5*IF($C837&lt;$D$4,G147,IF($C837=$D$4,G$7,MAX(AVERAGEIFS(G834:G836,G834:G836,"&gt;0")/(EXP(G$6*($D837-COUNTIFS(G$713:G837,0))/12)),G$8))))</f>
        <v>1.25</v>
      </c>
      <c r="H837" s="132">
        <f ca="1">(1-$D$5)*IF($C837&lt;$D$4,H147,MAX(G837/G$10,H$8))+($D$5*IF($C837&lt;$D$4,H147,IF($C837=$D$4,H$7,MAX(AVERAGEIFS(H834:H836,H834:H836,"&gt;0")/(EXP(G$6*($D837-COUNTIFS(H$713:H837,0))/12)),H$8))))</f>
        <v>0.96153846153846145</v>
      </c>
      <c r="I837" s="132">
        <f ca="1">(1-$D$5)*IF($C837&lt;$D$4,I147,MAX(AVERAGEIFS(I834:I836,I834:I836,"&gt;0")/(EXP(I$6*(($D837-COUNTIFS(I$713:I837,0))/12))),I$8))+($D$5*IF($C837&lt;$D$4,I147,IF($C837=$D$4,I$7,MAX(AVERAGEIFS(I834:I836,I834:I836,"&gt;0")/(EXP(I$6*($D837-COUNTIFS(I$713:I837,0))/12)),I$8))))</f>
        <v>1.5</v>
      </c>
      <c r="J837" s="132">
        <f ca="1">(1-$D$5)*IF($C837&lt;$D$4,J147,MAX(I837/I$10,J$8))+($D$5*IF($C837&lt;$D$4,J147,IF($C837=$D$4,J$7,MAX(AVERAGEIFS(J834:J836,J834:J836,"&gt;0")/(EXP(I$6*($D837-COUNTIFS(J$713:J837,0))/12)),J$8))))</f>
        <v>1.2</v>
      </c>
      <c r="K837" s="132">
        <f ca="1">(1-$D$5)*IF($C837&lt;$D$4,K147,MAX(AVERAGEIFS(K834:K836,K834:K836,"&gt;0")/(EXP(K$6*(($D837-COUNTIFS(K$713:K837,0))/12))),K$8))+($D$5*IF($C837&lt;$D$4,K147,IF($C837=$D$4,K$7,MAX(AVERAGEIFS(K834:K836,K834:K836,"&gt;0")/(EXP(K$6*($D837-COUNTIFS(K$713:K837,0))/12)),K$8))))</f>
        <v>3</v>
      </c>
      <c r="L837" s="132">
        <f ca="1">(1-$D$5)*IF($C837&lt;$D$4,L147,MAX(K837/K$10,L$8))+($D$5*IF($C837&lt;$D$4,L147,IF($C837=$D$4,L$7,MAX(AVERAGEIFS(L834:L836,L834:L836,"&gt;0")/(EXP(K$6*($D837-COUNTIFS(L$713:L837,0))/12)),L$8))))</f>
        <v>2</v>
      </c>
      <c r="M837" s="181">
        <f ca="1">(1-$D$5)*IF($C837&lt;MAX($D$4,INDEX($C$23:$C$154,2+MATCH(0,$M$23:$M$154,1))),M147,MAX(AVERAGEIFS(M834:M836,M834:M836,"&gt;0")/(EXP(M$6*(($D837-COUNTIFS(M$713:M837,0))/12))),M$8))+($D$5*IF($C837&lt;MAX($D$4,INDEX($C$23:$C$154,2+MATCH(0,$M$23:$M$154,1))),M147,IF($C837=MAX($D$4,INDEX($C$23:$C$154,2+MATCH(0,$M$23:$M$154,1))),M$7,MAX(AVERAGEIFS(M834:M836,M834:M836,"&gt;0")/(EXP(M$6*($D837-COUNTIFS(M$713:M837,0))/12)),M$8))))</f>
        <v>8.1273120733039033</v>
      </c>
      <c r="N837" s="181">
        <f ca="1">(1-$D$5)*IF($C837&lt;MAX($D$4,INDEX($C$23:$C$154,2+MATCH(0,$N$23:$N$154,1))),N147,MAX(M837/M$10,N$8))+($D$5*IF($C837&lt;MAX($D$4,INDEX($C$23:$C$154,2+MATCH(0,$N$23:$N$154,1))),N147,IF($C837=MAX($D$4,INDEX($C$23:$C$154,2+MATCH(0,$N$23:$N$154,1))),N$7,MAX(AVERAGEIFS(N834:N836,N834:N836,"&gt;0")/(EXP(M$6*($D837-COUNTIFS(N$713:N837,0))/12)),N$8))))</f>
        <v>4.0636560366519516</v>
      </c>
      <c r="O837" s="181">
        <f ca="1">(1-$D$5)*IF($C837&lt;MAX($D$4,INDEX($C$23:$C$154,2+MATCH(0,$O$23:$O$154,1))),O147,MAX(AVERAGEIFS(O834:O836,O834:O836,"&gt;0")/(EXP(O$6*(($D837-COUNTIFS(O$713:O837,0))/12))),O$8))+($D$5*IF($C837&lt;MAX($D$4,INDEX($C$23:$C$154,2+MATCH(0,$O$23:$O$154,1))),O147,IF($C837=MAX($D$4,INDEX($C$23:$C$154,2+MATCH(0,$O$23:$O$154,1))),O$7,MAX(AVERAGEIFS(O834:O836,O834:O836,"&gt;0")/(EXP(O$6*($D837-COUNTIFS(O$713:O837,0))/12)),O$8))))</f>
        <v>7.1539713615377369</v>
      </c>
      <c r="P837" s="181">
        <f ca="1">(1-$D$5)*IF($C837&lt;MAX($D$4,INDEX($C$23:$C$154,2+MATCH(0,$P$23:$P$154,1))),P147,MAX(O837/O$10,P$8))+($D$5*IF($C837&lt;MAX($D$4,INDEX($C$23:$C$154,2+MATCH(0,$P$23:$P$154,1))),P147,IF($C837=MAX($D$4,INDEX($C$23:$C$154,2+MATCH(0,$P$23:$P$154,1))),P$7,MAX(AVERAGEIFS(P834:P836,P834:P836,"&gt;0")/(EXP(O$6*($D837-COUNTIFS(P$713:P837,0))/12)),P$8))))</f>
        <v>3.5769856807688685</v>
      </c>
      <c r="Q837" s="132">
        <f ca="1">(1-$D$5)*IF($C837&lt;$D$4,Q147,MAX(AVERAGEIFS(Q834:Q836,Q834:Q836,"&gt;0")/(EXP(Q$6*(($D837-COUNTIFS(Q$713:Q837,0))/12))),Q$8))+($D$5*IF($C837&lt;$D$4,Q147,IF($C837=$D$4,Q$7,MAX(AVERAGEIFS(Q834:Q836,Q834:Q836,"&gt;0")/(EXP(Q$6*($D837-COUNTIFS(Q$713:Q837,0))/12)),Q$8))))</f>
        <v>1</v>
      </c>
      <c r="R837" s="132">
        <f ca="1">(1-$D$5)*IF($C837&lt;$D$4,R147,MAX(Q837/Q$10,R$8))+($D$5*IF($C837&lt;$D$4,R147,IF($C837=$D$4,R$7,MAX(AVERAGEIFS(R834:R836,R834:R836,"&gt;0")/(EXP(Q$6*($D837-COUNTIFS(R$713:R837,0))/12)),R$8))))</f>
        <v>1</v>
      </c>
      <c r="S837" s="132">
        <f ca="1">(1-$D$5)*IF($C837&lt;$D$4,S147,MAX(AVERAGEIFS(S834:S836,S834:S836,"&gt;0")/(EXP(S$6*(($D837-COUNTIFS(S$713:S837,0))/12))),S$8))+($D$5*IF($C837&lt;$D$4,S147,IF($C837=$D$4,S$7,MAX(AVERAGEIFS(S834:S836,S834:S836,"&gt;0")/(EXP(S$6*($D837-COUNTIFS(S$713:S837,0))/12)),S$8))))</f>
        <v>1</v>
      </c>
      <c r="T837" s="132">
        <f ca="1">(1-$D$5)*IF($C837&lt;$D$4,T147,MAX(S837/S$10,T$8))+($D$5*IF($C837&lt;$D$4,T147,IF($C837=$D$4,T$7,MAX(AVERAGEIFS(T834:T836,T834:T836,"&gt;0")/(EXP(S$6*($D837-COUNTIFS(T$713:T837,0))/12)),T$8))))</f>
        <v>0.76923076923076916</v>
      </c>
      <c r="U837" s="181">
        <f ca="1">(1-$D$5)*IF($C837&lt;MAX($D$4,INDEX($C$23:$C$154,2+MATCH(0,$U$23:$U$154,1))),U147,MAX(AVERAGEIFS(U834:U836,U834:U836,"&gt;0")/(EXP(U$6*(($D837-COUNTIFS(U$713:U837,0))/12))),U$8))+($D$5*IF($C837&lt;MAX($D$4,INDEX($C$23:$C$154,2+MATCH(0,$U$23:$U$154,1))),U147,IF($C837=MAX($D$4,INDEX($C$23:$C$154,2+MATCH(0,$U$23:$U$154,1))),U$7,MAX(AVERAGEIFS(U834:U836,U834:U836,"&gt;0")/(EXP(U$6*($D837-COUNTIFS(U$713:U837,0))/12)),U$8))))</f>
        <v>3</v>
      </c>
      <c r="V837" s="181">
        <f ca="1">(1-$D$5)*IF($C837&lt;MAX($D$4,INDEX($C$23:$C$154,2+MATCH(0,$V$23:$V$154,1))),V147,MAX(U837/U$10,V$8))+($D$5*IF($C837&lt;MAX($D$4,INDEX($C$23:$C$154,2+MATCH(0,$V$23:$V$154,1))),V147,IF($C837=MAX($D$4,INDEX($C$23:$C$154,2+MATCH(0,$V$23:$V$154,1))),V$7,MAX(AVERAGEIFS(V834:V836,V834:V836,"&gt;0")/(EXP(U$6*($D837-COUNTIFS(V$713:V837,0))/12)),V$8))))</f>
        <v>2</v>
      </c>
      <c r="W837" s="132">
        <f ca="1">(1-$D$5)*IF($C837&lt;$D$4,W147,MAX(AVERAGEIFS(W834:W836,W834:W836,"&gt;0")/(EXP(W$6*(($D837-COUNTIFS(W$713:W837,0))/12))),W$8))+($D$5*IF($C837&lt;$D$4,W147,IF($C837=$D$4,W$7,MAX(AVERAGEIFS(W834:W836,W834:W836,"&gt;0")/(EXP(W$6*($D837-COUNTIFS(W$713:W837,0))/12)),W$8))))</f>
        <v>0.75</v>
      </c>
      <c r="X837" s="132">
        <f ca="1">(1-$D$5)*IF($C837&lt;$D$4,X147,MAX(W837/W$10,X$8))+($D$5*IF($C837&lt;$D$4,X147,IF($C837=$D$4,X$7,MAX(AVERAGEIFS(X834:X836,X834:X836,"&gt;0")/(EXP(W$6*($D837-COUNTIFS(X$713:X837,0))/12)),X$8))))</f>
        <v>0.57692307692307687</v>
      </c>
      <c r="Y837" s="132"/>
      <c r="Z837" s="132"/>
    </row>
    <row r="838" spans="2:26" outlineLevel="1">
      <c r="B838" s="159"/>
      <c r="C838" s="160">
        <f t="shared" si="33"/>
        <v>48000</v>
      </c>
      <c r="D838" s="128">
        <f t="shared" si="34"/>
        <v>126</v>
      </c>
      <c r="G838" s="132">
        <f ca="1">(1-$D$5)*IF($C838&lt;$D$4,G148,MAX(AVERAGEIFS(G835:G837,G835:G837,"&gt;0")/(EXP(G$6*(($D838-COUNTIFS(G$713:G838,0))/12))),G$8))+($D$5*IF($C838&lt;$D$4,G148,IF($C838=$D$4,G$7,MAX(AVERAGEIFS(G835:G837,G835:G837,"&gt;0")/(EXP(G$6*($D838-COUNTIFS(G$713:G838,0))/12)),G$8))))</f>
        <v>1.25</v>
      </c>
      <c r="H838" s="132">
        <f ca="1">(1-$D$5)*IF($C838&lt;$D$4,H148,MAX(G838/G$10,H$8))+($D$5*IF($C838&lt;$D$4,H148,IF($C838=$D$4,H$7,MAX(AVERAGEIFS(H835:H837,H835:H837,"&gt;0")/(EXP(G$6*($D838-COUNTIFS(H$713:H838,0))/12)),H$8))))</f>
        <v>0.96153846153846145</v>
      </c>
      <c r="I838" s="132">
        <f ca="1">(1-$D$5)*IF($C838&lt;$D$4,I148,MAX(AVERAGEIFS(I835:I837,I835:I837,"&gt;0")/(EXP(I$6*(($D838-COUNTIFS(I$713:I838,0))/12))),I$8))+($D$5*IF($C838&lt;$D$4,I148,IF($C838=$D$4,I$7,MAX(AVERAGEIFS(I835:I837,I835:I837,"&gt;0")/(EXP(I$6*($D838-COUNTIFS(I$713:I838,0))/12)),I$8))))</f>
        <v>1.5</v>
      </c>
      <c r="J838" s="132">
        <f ca="1">(1-$D$5)*IF($C838&lt;$D$4,J148,MAX(I838/I$10,J$8))+($D$5*IF($C838&lt;$D$4,J148,IF($C838=$D$4,J$7,MAX(AVERAGEIFS(J835:J837,J835:J837,"&gt;0")/(EXP(I$6*($D838-COUNTIFS(J$713:J838,0))/12)),J$8))))</f>
        <v>1.2</v>
      </c>
      <c r="K838" s="132">
        <f ca="1">(1-$D$5)*IF($C838&lt;$D$4,K148,MAX(AVERAGEIFS(K835:K837,K835:K837,"&gt;0")/(EXP(K$6*(($D838-COUNTIFS(K$713:K838,0))/12))),K$8))+($D$5*IF($C838&lt;$D$4,K148,IF($C838=$D$4,K$7,MAX(AVERAGEIFS(K835:K837,K835:K837,"&gt;0")/(EXP(K$6*($D838-COUNTIFS(K$713:K838,0))/12)),K$8))))</f>
        <v>3</v>
      </c>
      <c r="L838" s="132">
        <f ca="1">(1-$D$5)*IF($C838&lt;$D$4,L148,MAX(K838/K$10,L$8))+($D$5*IF($C838&lt;$D$4,L148,IF($C838=$D$4,L$7,MAX(AVERAGEIFS(L835:L837,L835:L837,"&gt;0")/(EXP(K$6*($D838-COUNTIFS(L$713:L838,0))/12)),L$8))))</f>
        <v>2</v>
      </c>
      <c r="M838" s="181">
        <f ca="1">(1-$D$5)*IF($C838&lt;MAX($D$4,INDEX($C$23:$C$154,2+MATCH(0,$M$23:$M$154,1))),M148,MAX(AVERAGEIFS(M835:M837,M835:M837,"&gt;0")/(EXP(M$6*(($D838-COUNTIFS(M$713:M838,0))/12))),M$8))+($D$5*IF($C838&lt;MAX($D$4,INDEX($C$23:$C$154,2+MATCH(0,$M$23:$M$154,1))),M148,IF($C838=MAX($D$4,INDEX($C$23:$C$154,2+MATCH(0,$M$23:$M$154,1))),M$7,MAX(AVERAGEIFS(M835:M837,M835:M837,"&gt;0")/(EXP(M$6*($D838-COUNTIFS(M$713:M838,0))/12)),M$8))))</f>
        <v>7.9056424897873834</v>
      </c>
      <c r="N838" s="181">
        <f ca="1">(1-$D$5)*IF($C838&lt;MAX($D$4,INDEX($C$23:$C$154,2+MATCH(0,$N$23:$N$154,1))),N148,MAX(M838/M$10,N$8))+($D$5*IF($C838&lt;MAX($D$4,INDEX($C$23:$C$154,2+MATCH(0,$N$23:$N$154,1))),N148,IF($C838=MAX($D$4,INDEX($C$23:$C$154,2+MATCH(0,$N$23:$N$154,1))),N$7,MAX(AVERAGEIFS(N835:N837,N835:N837,"&gt;0")/(EXP(M$6*($D838-COUNTIFS(N$713:N838,0))/12)),N$8))))</f>
        <v>3.9528212448936917</v>
      </c>
      <c r="O838" s="181">
        <f ca="1">(1-$D$5)*IF($C838&lt;MAX($D$4,INDEX($C$23:$C$154,2+MATCH(0,$O$23:$O$154,1))),O148,MAX(AVERAGEIFS(O835:O837,O835:O837,"&gt;0")/(EXP(O$6*(($D838-COUNTIFS(O$713:O838,0))/12))),O$8))+($D$5*IF($C838&lt;MAX($D$4,INDEX($C$23:$C$154,2+MATCH(0,$O$23:$O$154,1))),O148,IF($C838=MAX($D$4,INDEX($C$23:$C$154,2+MATCH(0,$O$23:$O$154,1))),O$7,MAX(AVERAGEIFS(O835:O837,O835:O837,"&gt;0")/(EXP(O$6*($D838-COUNTIFS(O$713:O838,0))/12)),O$8))))</f>
        <v>6.7961455512444982</v>
      </c>
      <c r="P838" s="181">
        <f ca="1">(1-$D$5)*IF($C838&lt;MAX($D$4,INDEX($C$23:$C$154,2+MATCH(0,$P$23:$P$154,1))),P148,MAX(O838/O$10,P$8))+($D$5*IF($C838&lt;MAX($D$4,INDEX($C$23:$C$154,2+MATCH(0,$P$23:$P$154,1))),P148,IF($C838=MAX($D$4,INDEX($C$23:$C$154,2+MATCH(0,$P$23:$P$154,1))),P$7,MAX(AVERAGEIFS(P835:P837,P835:P837,"&gt;0")/(EXP(O$6*($D838-COUNTIFS(P$713:P838,0))/12)),P$8))))</f>
        <v>3.5</v>
      </c>
      <c r="Q838" s="132">
        <f ca="1">(1-$D$5)*IF($C838&lt;$D$4,Q148,MAX(AVERAGEIFS(Q835:Q837,Q835:Q837,"&gt;0")/(EXP(Q$6*(($D838-COUNTIFS(Q$713:Q838,0))/12))),Q$8))+($D$5*IF($C838&lt;$D$4,Q148,IF($C838=$D$4,Q$7,MAX(AVERAGEIFS(Q835:Q837,Q835:Q837,"&gt;0")/(EXP(Q$6*($D838-COUNTIFS(Q$713:Q838,0))/12)),Q$8))))</f>
        <v>1</v>
      </c>
      <c r="R838" s="132">
        <f ca="1">(1-$D$5)*IF($C838&lt;$D$4,R148,MAX(Q838/Q$10,R$8))+($D$5*IF($C838&lt;$D$4,R148,IF($C838=$D$4,R$7,MAX(AVERAGEIFS(R835:R837,R835:R837,"&gt;0")/(EXP(Q$6*($D838-COUNTIFS(R$713:R838,0))/12)),R$8))))</f>
        <v>1</v>
      </c>
      <c r="S838" s="132">
        <f ca="1">(1-$D$5)*IF($C838&lt;$D$4,S148,MAX(AVERAGEIFS(S835:S837,S835:S837,"&gt;0")/(EXP(S$6*(($D838-COUNTIFS(S$713:S838,0))/12))),S$8))+($D$5*IF($C838&lt;$D$4,S148,IF($C838=$D$4,S$7,MAX(AVERAGEIFS(S835:S837,S835:S837,"&gt;0")/(EXP(S$6*($D838-COUNTIFS(S$713:S838,0))/12)),S$8))))</f>
        <v>1</v>
      </c>
      <c r="T838" s="132">
        <f ca="1">(1-$D$5)*IF($C838&lt;$D$4,T148,MAX(S838/S$10,T$8))+($D$5*IF($C838&lt;$D$4,T148,IF($C838=$D$4,T$7,MAX(AVERAGEIFS(T835:T837,T835:T837,"&gt;0")/(EXP(S$6*($D838-COUNTIFS(T$713:T838,0))/12)),T$8))))</f>
        <v>0.76923076923076916</v>
      </c>
      <c r="U838" s="181">
        <f ca="1">(1-$D$5)*IF($C838&lt;MAX($D$4,INDEX($C$23:$C$154,2+MATCH(0,$U$23:$U$154,1))),U148,MAX(AVERAGEIFS(U835:U837,U835:U837,"&gt;0")/(EXP(U$6*(($D838-COUNTIFS(U$713:U838,0))/12))),U$8))+($D$5*IF($C838&lt;MAX($D$4,INDEX($C$23:$C$154,2+MATCH(0,$U$23:$U$154,1))),U148,IF($C838=MAX($D$4,INDEX($C$23:$C$154,2+MATCH(0,$U$23:$U$154,1))),U$7,MAX(AVERAGEIFS(U835:U837,U835:U837,"&gt;0")/(EXP(U$6*($D838-COUNTIFS(U$713:U838,0))/12)),U$8))))</f>
        <v>3</v>
      </c>
      <c r="V838" s="181">
        <f ca="1">(1-$D$5)*IF($C838&lt;MAX($D$4,INDEX($C$23:$C$154,2+MATCH(0,$V$23:$V$154,1))),V148,MAX(U838/U$10,V$8))+($D$5*IF($C838&lt;MAX($D$4,INDEX($C$23:$C$154,2+MATCH(0,$V$23:$V$154,1))),V148,IF($C838=MAX($D$4,INDEX($C$23:$C$154,2+MATCH(0,$V$23:$V$154,1))),V$7,MAX(AVERAGEIFS(V835:V837,V835:V837,"&gt;0")/(EXP(U$6*($D838-COUNTIFS(V$713:V838,0))/12)),V$8))))</f>
        <v>2</v>
      </c>
      <c r="W838" s="132">
        <f ca="1">(1-$D$5)*IF($C838&lt;$D$4,W148,MAX(AVERAGEIFS(W835:W837,W835:W837,"&gt;0")/(EXP(W$6*(($D838-COUNTIFS(W$713:W838,0))/12))),W$8))+($D$5*IF($C838&lt;$D$4,W148,IF($C838=$D$4,W$7,MAX(AVERAGEIFS(W835:W837,W835:W837,"&gt;0")/(EXP(W$6*($D838-COUNTIFS(W$713:W838,0))/12)),W$8))))</f>
        <v>0.75</v>
      </c>
      <c r="X838" s="132">
        <f ca="1">(1-$D$5)*IF($C838&lt;$D$4,X148,MAX(W838/W$10,X$8))+($D$5*IF($C838&lt;$D$4,X148,IF($C838=$D$4,X$7,MAX(AVERAGEIFS(X835:X837,X835:X837,"&gt;0")/(EXP(W$6*($D838-COUNTIFS(X$713:X838,0))/12)),X$8))))</f>
        <v>0.57692307692307687</v>
      </c>
      <c r="Y838" s="132"/>
      <c r="Z838" s="132"/>
    </row>
    <row r="839" spans="2:26" outlineLevel="1">
      <c r="B839" s="159"/>
      <c r="C839" s="160">
        <f t="shared" si="33"/>
        <v>48030</v>
      </c>
      <c r="D839" s="128">
        <f t="shared" si="34"/>
        <v>127</v>
      </c>
      <c r="G839" s="132">
        <f ca="1">(1-$D$5)*IF($C839&lt;$D$4,G149,MAX(AVERAGEIFS(G836:G838,G836:G838,"&gt;0")/(EXP(G$6*(($D839-COUNTIFS(G$713:G839,0))/12))),G$8))+($D$5*IF($C839&lt;$D$4,G149,IF($C839=$D$4,G$7,MAX(AVERAGEIFS(G836:G838,G836:G838,"&gt;0")/(EXP(G$6*($D839-COUNTIFS(G$713:G839,0))/12)),G$8))))</f>
        <v>1.25</v>
      </c>
      <c r="H839" s="132">
        <f ca="1">(1-$D$5)*IF($C839&lt;$D$4,H149,MAX(G839/G$10,H$8))+($D$5*IF($C839&lt;$D$4,H149,IF($C839=$D$4,H$7,MAX(AVERAGEIFS(H836:H838,H836:H838,"&gt;0")/(EXP(G$6*($D839-COUNTIFS(H$713:H839,0))/12)),H$8))))</f>
        <v>0.96153846153846145</v>
      </c>
      <c r="I839" s="132">
        <f ca="1">(1-$D$5)*IF($C839&lt;$D$4,I149,MAX(AVERAGEIFS(I836:I838,I836:I838,"&gt;0")/(EXP(I$6*(($D839-COUNTIFS(I$713:I839,0))/12))),I$8))+($D$5*IF($C839&lt;$D$4,I149,IF($C839=$D$4,I$7,MAX(AVERAGEIFS(I836:I838,I836:I838,"&gt;0")/(EXP(I$6*($D839-COUNTIFS(I$713:I839,0))/12)),I$8))))</f>
        <v>1.5</v>
      </c>
      <c r="J839" s="132">
        <f ca="1">(1-$D$5)*IF($C839&lt;$D$4,J149,MAX(I839/I$10,J$8))+($D$5*IF($C839&lt;$D$4,J149,IF($C839=$D$4,J$7,MAX(AVERAGEIFS(J836:J838,J836:J838,"&gt;0")/(EXP(I$6*($D839-COUNTIFS(J$713:J839,0))/12)),J$8))))</f>
        <v>1.2</v>
      </c>
      <c r="K839" s="132">
        <f ca="1">(1-$D$5)*IF($C839&lt;$D$4,K149,MAX(AVERAGEIFS(K836:K838,K836:K838,"&gt;0")/(EXP(K$6*(($D839-COUNTIFS(K$713:K839,0))/12))),K$8))+($D$5*IF($C839&lt;$D$4,K149,IF($C839=$D$4,K$7,MAX(AVERAGEIFS(K836:K838,K836:K838,"&gt;0")/(EXP(K$6*($D839-COUNTIFS(K$713:K839,0))/12)),K$8))))</f>
        <v>3</v>
      </c>
      <c r="L839" s="132">
        <f ca="1">(1-$D$5)*IF($C839&lt;$D$4,L149,MAX(K839/K$10,L$8))+($D$5*IF($C839&lt;$D$4,L149,IF($C839=$D$4,L$7,MAX(AVERAGEIFS(L836:L838,L836:L838,"&gt;0")/(EXP(K$6*($D839-COUNTIFS(L$713:L839,0))/12)),L$8))))</f>
        <v>2</v>
      </c>
      <c r="M839" s="181">
        <f ca="1">(1-$D$5)*IF($C839&lt;MAX($D$4,INDEX($C$23:$C$154,2+MATCH(0,$M$23:$M$154,1))),M149,MAX(AVERAGEIFS(M836:M838,M836:M838,"&gt;0")/(EXP(M$6*(($D839-COUNTIFS(M$713:M839,0))/12))),M$8))+($D$5*IF($C839&lt;MAX($D$4,INDEX($C$23:$C$154,2+MATCH(0,$M$23:$M$154,1))),M149,IF($C839=MAX($D$4,INDEX($C$23:$C$154,2+MATCH(0,$M$23:$M$154,1))),M$7,MAX(AVERAGEIFS(M836:M838,M836:M838,"&gt;0")/(EXP(M$6*($D839-COUNTIFS(M$713:M839,0))/12)),M$8))))</f>
        <v>7.686844466318572</v>
      </c>
      <c r="N839" s="181">
        <f ca="1">(1-$D$5)*IF($C839&lt;MAX($D$4,INDEX($C$23:$C$154,2+MATCH(0,$N$23:$N$154,1))),N149,MAX(M839/M$10,N$8))+($D$5*IF($C839&lt;MAX($D$4,INDEX($C$23:$C$154,2+MATCH(0,$N$23:$N$154,1))),N149,IF($C839=MAX($D$4,INDEX($C$23:$C$154,2+MATCH(0,$N$23:$N$154,1))),N$7,MAX(AVERAGEIFS(N836:N838,N836:N838,"&gt;0")/(EXP(M$6*($D839-COUNTIFS(N$713:N839,0))/12)),N$8))))</f>
        <v>3.843422233159286</v>
      </c>
      <c r="O839" s="181">
        <f ca="1">(1-$D$5)*IF($C839&lt;MAX($D$4,INDEX($C$23:$C$154,2+MATCH(0,$O$23:$O$154,1))),O149,MAX(AVERAGEIFS(O836:O838,O836:O838,"&gt;0")/(EXP(O$6*(($D839-COUNTIFS(O$713:O839,0))/12))),O$8))+($D$5*IF($C839&lt;MAX($D$4,INDEX($C$23:$C$154,2+MATCH(0,$O$23:$O$154,1))),O149,IF($C839=MAX($D$4,INDEX($C$23:$C$154,2+MATCH(0,$O$23:$O$154,1))),O$7,MAX(AVERAGEIFS(O836:O838,O836:O838,"&gt;0")/(EXP(O$6*($D839-COUNTIFS(O$713:O839,0))/12)),O$8))))</f>
        <v>6.4496078735502653</v>
      </c>
      <c r="P839" s="181">
        <f ca="1">(1-$D$5)*IF($C839&lt;MAX($D$4,INDEX($C$23:$C$154,2+MATCH(0,$P$23:$P$154,1))),P149,MAX(O839/O$10,P$8))+($D$5*IF($C839&lt;MAX($D$4,INDEX($C$23:$C$154,2+MATCH(0,$P$23:$P$154,1))),P149,IF($C839=MAX($D$4,INDEX($C$23:$C$154,2+MATCH(0,$P$23:$P$154,1))),P$7,MAX(AVERAGEIFS(P836:P838,P836:P838,"&gt;0")/(EXP(O$6*($D839-COUNTIFS(P$713:P839,0))/12)),P$8))))</f>
        <v>3.5</v>
      </c>
      <c r="Q839" s="132">
        <f ca="1">(1-$D$5)*IF($C839&lt;$D$4,Q149,MAX(AVERAGEIFS(Q836:Q838,Q836:Q838,"&gt;0")/(EXP(Q$6*(($D839-COUNTIFS(Q$713:Q839,0))/12))),Q$8))+($D$5*IF($C839&lt;$D$4,Q149,IF($C839=$D$4,Q$7,MAX(AVERAGEIFS(Q836:Q838,Q836:Q838,"&gt;0")/(EXP(Q$6*($D839-COUNTIFS(Q$713:Q839,0))/12)),Q$8))))</f>
        <v>1</v>
      </c>
      <c r="R839" s="132">
        <f ca="1">(1-$D$5)*IF($C839&lt;$D$4,R149,MAX(Q839/Q$10,R$8))+($D$5*IF($C839&lt;$D$4,R149,IF($C839=$D$4,R$7,MAX(AVERAGEIFS(R836:R838,R836:R838,"&gt;0")/(EXP(Q$6*($D839-COUNTIFS(R$713:R839,0))/12)),R$8))))</f>
        <v>1</v>
      </c>
      <c r="S839" s="132">
        <f ca="1">(1-$D$5)*IF($C839&lt;$D$4,S149,MAX(AVERAGEIFS(S836:S838,S836:S838,"&gt;0")/(EXP(S$6*(($D839-COUNTIFS(S$713:S839,0))/12))),S$8))+($D$5*IF($C839&lt;$D$4,S149,IF($C839=$D$4,S$7,MAX(AVERAGEIFS(S836:S838,S836:S838,"&gt;0")/(EXP(S$6*($D839-COUNTIFS(S$713:S839,0))/12)),S$8))))</f>
        <v>1</v>
      </c>
      <c r="T839" s="132">
        <f ca="1">(1-$D$5)*IF($C839&lt;$D$4,T149,MAX(S839/S$10,T$8))+($D$5*IF($C839&lt;$D$4,T149,IF($C839=$D$4,T$7,MAX(AVERAGEIFS(T836:T838,T836:T838,"&gt;0")/(EXP(S$6*($D839-COUNTIFS(T$713:T839,0))/12)),T$8))))</f>
        <v>0.76923076923076916</v>
      </c>
      <c r="U839" s="181">
        <f ca="1">(1-$D$5)*IF($C839&lt;MAX($D$4,INDEX($C$23:$C$154,2+MATCH(0,$U$23:$U$154,1))),U149,MAX(AVERAGEIFS(U836:U838,U836:U838,"&gt;0")/(EXP(U$6*(($D839-COUNTIFS(U$713:U839,0))/12))),U$8))+($D$5*IF($C839&lt;MAX($D$4,INDEX($C$23:$C$154,2+MATCH(0,$U$23:$U$154,1))),U149,IF($C839=MAX($D$4,INDEX($C$23:$C$154,2+MATCH(0,$U$23:$U$154,1))),U$7,MAX(AVERAGEIFS(U836:U838,U836:U838,"&gt;0")/(EXP(U$6*($D839-COUNTIFS(U$713:U839,0))/12)),U$8))))</f>
        <v>3</v>
      </c>
      <c r="V839" s="181">
        <f ca="1">(1-$D$5)*IF($C839&lt;MAX($D$4,INDEX($C$23:$C$154,2+MATCH(0,$V$23:$V$154,1))),V149,MAX(U839/U$10,V$8))+($D$5*IF($C839&lt;MAX($D$4,INDEX($C$23:$C$154,2+MATCH(0,$V$23:$V$154,1))),V149,IF($C839=MAX($D$4,INDEX($C$23:$C$154,2+MATCH(0,$V$23:$V$154,1))),V$7,MAX(AVERAGEIFS(V836:V838,V836:V838,"&gt;0")/(EXP(U$6*($D839-COUNTIFS(V$713:V839,0))/12)),V$8))))</f>
        <v>2</v>
      </c>
      <c r="W839" s="132">
        <f ca="1">(1-$D$5)*IF($C839&lt;$D$4,W149,MAX(AVERAGEIFS(W836:W838,W836:W838,"&gt;0")/(EXP(W$6*(($D839-COUNTIFS(W$713:W839,0))/12))),W$8))+($D$5*IF($C839&lt;$D$4,W149,IF($C839=$D$4,W$7,MAX(AVERAGEIFS(W836:W838,W836:W838,"&gt;0")/(EXP(W$6*($D839-COUNTIFS(W$713:W839,0))/12)),W$8))))</f>
        <v>0.75</v>
      </c>
      <c r="X839" s="132">
        <f ca="1">(1-$D$5)*IF($C839&lt;$D$4,X149,MAX(W839/W$10,X$8))+($D$5*IF($C839&lt;$D$4,X149,IF($C839=$D$4,X$7,MAX(AVERAGEIFS(X836:X838,X836:X838,"&gt;0")/(EXP(W$6*($D839-COUNTIFS(X$713:X839,0))/12)),X$8))))</f>
        <v>0.57692307692307687</v>
      </c>
      <c r="Y839" s="132"/>
      <c r="Z839" s="132"/>
    </row>
    <row r="840" spans="2:26" outlineLevel="1">
      <c r="B840" s="159"/>
      <c r="C840" s="160">
        <f t="shared" si="33"/>
        <v>48061</v>
      </c>
      <c r="D840" s="128">
        <f t="shared" si="34"/>
        <v>128</v>
      </c>
      <c r="G840" s="132">
        <f ca="1">(1-$D$5)*IF($C840&lt;$D$4,G150,MAX(AVERAGEIFS(G837:G839,G837:G839,"&gt;0")/(EXP(G$6*(($D840-COUNTIFS(G$713:G840,0))/12))),G$8))+($D$5*IF($C840&lt;$D$4,G150,IF($C840=$D$4,G$7,MAX(AVERAGEIFS(G837:G839,G837:G839,"&gt;0")/(EXP(G$6*($D840-COUNTIFS(G$713:G840,0))/12)),G$8))))</f>
        <v>1.25</v>
      </c>
      <c r="H840" s="132">
        <f ca="1">(1-$D$5)*IF($C840&lt;$D$4,H150,MAX(G840/G$10,H$8))+($D$5*IF($C840&lt;$D$4,H150,IF($C840=$D$4,H$7,MAX(AVERAGEIFS(H837:H839,H837:H839,"&gt;0")/(EXP(G$6*($D840-COUNTIFS(H$713:H840,0))/12)),H$8))))</f>
        <v>0.96153846153846145</v>
      </c>
      <c r="I840" s="132">
        <f ca="1">(1-$D$5)*IF($C840&lt;$D$4,I150,MAX(AVERAGEIFS(I837:I839,I837:I839,"&gt;0")/(EXP(I$6*(($D840-COUNTIFS(I$713:I840,0))/12))),I$8))+($D$5*IF($C840&lt;$D$4,I150,IF($C840=$D$4,I$7,MAX(AVERAGEIFS(I837:I839,I837:I839,"&gt;0")/(EXP(I$6*($D840-COUNTIFS(I$713:I840,0))/12)),I$8))))</f>
        <v>1.5</v>
      </c>
      <c r="J840" s="132">
        <f ca="1">(1-$D$5)*IF($C840&lt;$D$4,J150,MAX(I840/I$10,J$8))+($D$5*IF($C840&lt;$D$4,J150,IF($C840=$D$4,J$7,MAX(AVERAGEIFS(J837:J839,J837:J839,"&gt;0")/(EXP(I$6*($D840-COUNTIFS(J$713:J840,0))/12)),J$8))))</f>
        <v>1.2</v>
      </c>
      <c r="K840" s="132">
        <f ca="1">(1-$D$5)*IF($C840&lt;$D$4,K150,MAX(AVERAGEIFS(K837:K839,K837:K839,"&gt;0")/(EXP(K$6*(($D840-COUNTIFS(K$713:K840,0))/12))),K$8))+($D$5*IF($C840&lt;$D$4,K150,IF($C840=$D$4,K$7,MAX(AVERAGEIFS(K837:K839,K837:K839,"&gt;0")/(EXP(K$6*($D840-COUNTIFS(K$713:K840,0))/12)),K$8))))</f>
        <v>3</v>
      </c>
      <c r="L840" s="132">
        <f ca="1">(1-$D$5)*IF($C840&lt;$D$4,L150,MAX(K840/K$10,L$8))+($D$5*IF($C840&lt;$D$4,L150,IF($C840=$D$4,L$7,MAX(AVERAGEIFS(L837:L839,L837:L839,"&gt;0")/(EXP(K$6*($D840-COUNTIFS(L$713:L840,0))/12)),L$8))))</f>
        <v>2</v>
      </c>
      <c r="M840" s="181">
        <f ca="1">(1-$D$5)*IF($C840&lt;MAX($D$4,INDEX($C$23:$C$154,2+MATCH(0,$M$23:$M$154,1))),M150,MAX(AVERAGEIFS(M837:M839,M837:M839,"&gt;0")/(EXP(M$6*(($D840-COUNTIFS(M$713:M840,0))/12))),M$8))+($D$5*IF($C840&lt;MAX($D$4,INDEX($C$23:$C$154,2+MATCH(0,$M$23:$M$154,1))),M150,IF($C840=MAX($D$4,INDEX($C$23:$C$154,2+MATCH(0,$M$23:$M$154,1))),M$7,MAX(AVERAGEIFS(M837:M839,M837:M839,"&gt;0")/(EXP(M$6*($D840-COUNTIFS(M$713:M840,0))/12)),M$8))))</f>
        <v>7.4710170872674881</v>
      </c>
      <c r="N840" s="181">
        <f ca="1">(1-$D$5)*IF($C840&lt;MAX($D$4,INDEX($C$23:$C$154,2+MATCH(0,$N$23:$N$154,1))),N150,MAX(M840/M$10,N$8))+($D$5*IF($C840&lt;MAX($D$4,INDEX($C$23:$C$154,2+MATCH(0,$N$23:$N$154,1))),N150,IF($C840=MAX($D$4,INDEX($C$23:$C$154,2+MATCH(0,$N$23:$N$154,1))),N$7,MAX(AVERAGEIFS(N837:N839,N837:N839,"&gt;0")/(EXP(M$6*($D840-COUNTIFS(N$713:N840,0))/12)),N$8))))</f>
        <v>3.7355085436337441</v>
      </c>
      <c r="O840" s="181">
        <f ca="1">(1-$D$5)*IF($C840&lt;MAX($D$4,INDEX($C$23:$C$154,2+MATCH(0,$O$23:$O$154,1))),O150,MAX(AVERAGEIFS(O837:O839,O837:O839,"&gt;0")/(EXP(O$6*(($D840-COUNTIFS(O$713:O840,0))/12))),O$8))+($D$5*IF($C840&lt;MAX($D$4,INDEX($C$23:$C$154,2+MATCH(0,$O$23:$O$154,1))),O150,IF($C840=MAX($D$4,INDEX($C$23:$C$154,2+MATCH(0,$O$23:$O$154,1))),O$7,MAX(AVERAGEIFS(O837:O839,O837:O839,"&gt;0")/(EXP(O$6*($D840-COUNTIFS(O$713:O840,0))/12)),O$8))))</f>
        <v>6.1144762854329384</v>
      </c>
      <c r="P840" s="181">
        <f ca="1">(1-$D$5)*IF($C840&lt;MAX($D$4,INDEX($C$23:$C$154,2+MATCH(0,$P$23:$P$154,1))),P150,MAX(O840/O$10,P$8))+($D$5*IF($C840&lt;MAX($D$4,INDEX($C$23:$C$154,2+MATCH(0,$P$23:$P$154,1))),P150,IF($C840=MAX($D$4,INDEX($C$23:$C$154,2+MATCH(0,$P$23:$P$154,1))),P$7,MAX(AVERAGEIFS(P837:P839,P837:P839,"&gt;0")/(EXP(O$6*($D840-COUNTIFS(P$713:P840,0))/12)),P$8))))</f>
        <v>3.5</v>
      </c>
      <c r="Q840" s="132">
        <f ca="1">(1-$D$5)*IF($C840&lt;$D$4,Q150,MAX(AVERAGEIFS(Q837:Q839,Q837:Q839,"&gt;0")/(EXP(Q$6*(($D840-COUNTIFS(Q$713:Q840,0))/12))),Q$8))+($D$5*IF($C840&lt;$D$4,Q150,IF($C840=$D$4,Q$7,MAX(AVERAGEIFS(Q837:Q839,Q837:Q839,"&gt;0")/(EXP(Q$6*($D840-COUNTIFS(Q$713:Q840,0))/12)),Q$8))))</f>
        <v>1</v>
      </c>
      <c r="R840" s="132">
        <f ca="1">(1-$D$5)*IF($C840&lt;$D$4,R150,MAX(Q840/Q$10,R$8))+($D$5*IF($C840&lt;$D$4,R150,IF($C840=$D$4,R$7,MAX(AVERAGEIFS(R837:R839,R837:R839,"&gt;0")/(EXP(Q$6*($D840-COUNTIFS(R$713:R840,0))/12)),R$8))))</f>
        <v>1</v>
      </c>
      <c r="S840" s="132">
        <f ca="1">(1-$D$5)*IF($C840&lt;$D$4,S150,MAX(AVERAGEIFS(S837:S839,S837:S839,"&gt;0")/(EXP(S$6*(($D840-COUNTIFS(S$713:S840,0))/12))),S$8))+($D$5*IF($C840&lt;$D$4,S150,IF($C840=$D$4,S$7,MAX(AVERAGEIFS(S837:S839,S837:S839,"&gt;0")/(EXP(S$6*($D840-COUNTIFS(S$713:S840,0))/12)),S$8))))</f>
        <v>1</v>
      </c>
      <c r="T840" s="132">
        <f ca="1">(1-$D$5)*IF($C840&lt;$D$4,T150,MAX(S840/S$10,T$8))+($D$5*IF($C840&lt;$D$4,T150,IF($C840=$D$4,T$7,MAX(AVERAGEIFS(T837:T839,T837:T839,"&gt;0")/(EXP(S$6*($D840-COUNTIFS(T$713:T840,0))/12)),T$8))))</f>
        <v>0.76923076923076916</v>
      </c>
      <c r="U840" s="181">
        <f ca="1">(1-$D$5)*IF($C840&lt;MAX($D$4,INDEX($C$23:$C$154,2+MATCH(0,$U$23:$U$154,1))),U150,MAX(AVERAGEIFS(U837:U839,U837:U839,"&gt;0")/(EXP(U$6*(($D840-COUNTIFS(U$713:U840,0))/12))),U$8))+($D$5*IF($C840&lt;MAX($D$4,INDEX($C$23:$C$154,2+MATCH(0,$U$23:$U$154,1))),U150,IF($C840=MAX($D$4,INDEX($C$23:$C$154,2+MATCH(0,$U$23:$U$154,1))),U$7,MAX(AVERAGEIFS(U837:U839,U837:U839,"&gt;0")/(EXP(U$6*($D840-COUNTIFS(U$713:U840,0))/12)),U$8))))</f>
        <v>3</v>
      </c>
      <c r="V840" s="181">
        <f ca="1">(1-$D$5)*IF($C840&lt;MAX($D$4,INDEX($C$23:$C$154,2+MATCH(0,$V$23:$V$154,1))),V150,MAX(U840/U$10,V$8))+($D$5*IF($C840&lt;MAX($D$4,INDEX($C$23:$C$154,2+MATCH(0,$V$23:$V$154,1))),V150,IF($C840=MAX($D$4,INDEX($C$23:$C$154,2+MATCH(0,$V$23:$V$154,1))),V$7,MAX(AVERAGEIFS(V837:V839,V837:V839,"&gt;0")/(EXP(U$6*($D840-COUNTIFS(V$713:V840,0))/12)),V$8))))</f>
        <v>2</v>
      </c>
      <c r="W840" s="132">
        <f ca="1">(1-$D$5)*IF($C840&lt;$D$4,W150,MAX(AVERAGEIFS(W837:W839,W837:W839,"&gt;0")/(EXP(W$6*(($D840-COUNTIFS(W$713:W840,0))/12))),W$8))+($D$5*IF($C840&lt;$D$4,W150,IF($C840=$D$4,W$7,MAX(AVERAGEIFS(W837:W839,W837:W839,"&gt;0")/(EXP(W$6*($D840-COUNTIFS(W$713:W840,0))/12)),W$8))))</f>
        <v>0.75</v>
      </c>
      <c r="X840" s="132">
        <f ca="1">(1-$D$5)*IF($C840&lt;$D$4,X150,MAX(W840/W$10,X$8))+($D$5*IF($C840&lt;$D$4,X150,IF($C840=$D$4,X$7,MAX(AVERAGEIFS(X837:X839,X837:X839,"&gt;0")/(EXP(W$6*($D840-COUNTIFS(X$713:X840,0))/12)),X$8))))</f>
        <v>0.57692307692307687</v>
      </c>
      <c r="Y840" s="132"/>
      <c r="Z840" s="132"/>
    </row>
    <row r="841" spans="2:26" outlineLevel="1">
      <c r="B841" s="159"/>
      <c r="C841" s="160">
        <f t="shared" si="33"/>
        <v>48092</v>
      </c>
      <c r="D841" s="128">
        <f t="shared" si="34"/>
        <v>129</v>
      </c>
      <c r="G841" s="132">
        <f ca="1">(1-$D$5)*IF($C841&lt;$D$4,G151,MAX(AVERAGEIFS(G838:G840,G838:G840,"&gt;0")/(EXP(G$6*(($D841-COUNTIFS(G$713:G841,0))/12))),G$8))+($D$5*IF($C841&lt;$D$4,G151,IF($C841=$D$4,G$7,MAX(AVERAGEIFS(G838:G840,G838:G840,"&gt;0")/(EXP(G$6*($D841-COUNTIFS(G$713:G841,0))/12)),G$8))))</f>
        <v>1.25</v>
      </c>
      <c r="H841" s="132">
        <f ca="1">(1-$D$5)*IF($C841&lt;$D$4,H151,MAX(G841/G$10,H$8))+($D$5*IF($C841&lt;$D$4,H151,IF($C841=$D$4,H$7,MAX(AVERAGEIFS(H838:H840,H838:H840,"&gt;0")/(EXP(G$6*($D841-COUNTIFS(H$713:H841,0))/12)),H$8))))</f>
        <v>0.96153846153846145</v>
      </c>
      <c r="I841" s="132">
        <f ca="1">(1-$D$5)*IF($C841&lt;$D$4,I151,MAX(AVERAGEIFS(I838:I840,I838:I840,"&gt;0")/(EXP(I$6*(($D841-COUNTIFS(I$713:I841,0))/12))),I$8))+($D$5*IF($C841&lt;$D$4,I151,IF($C841=$D$4,I$7,MAX(AVERAGEIFS(I838:I840,I838:I840,"&gt;0")/(EXP(I$6*($D841-COUNTIFS(I$713:I841,0))/12)),I$8))))</f>
        <v>1.5</v>
      </c>
      <c r="J841" s="132">
        <f ca="1">(1-$D$5)*IF($C841&lt;$D$4,J151,MAX(I841/I$10,J$8))+($D$5*IF($C841&lt;$D$4,J151,IF($C841=$D$4,J$7,MAX(AVERAGEIFS(J838:J840,J838:J840,"&gt;0")/(EXP(I$6*($D841-COUNTIFS(J$713:J841,0))/12)),J$8))))</f>
        <v>1.2</v>
      </c>
      <c r="K841" s="132">
        <f ca="1">(1-$D$5)*IF($C841&lt;$D$4,K151,MAX(AVERAGEIFS(K838:K840,K838:K840,"&gt;0")/(EXP(K$6*(($D841-COUNTIFS(K$713:K841,0))/12))),K$8))+($D$5*IF($C841&lt;$D$4,K151,IF($C841=$D$4,K$7,MAX(AVERAGEIFS(K838:K840,K838:K840,"&gt;0")/(EXP(K$6*($D841-COUNTIFS(K$713:K841,0))/12)),K$8))))</f>
        <v>3</v>
      </c>
      <c r="L841" s="132">
        <f ca="1">(1-$D$5)*IF($C841&lt;$D$4,L151,MAX(K841/K$10,L$8))+($D$5*IF($C841&lt;$D$4,L151,IF($C841=$D$4,L$7,MAX(AVERAGEIFS(L838:L840,L838:L840,"&gt;0")/(EXP(K$6*($D841-COUNTIFS(L$713:L841,0))/12)),L$8))))</f>
        <v>2</v>
      </c>
      <c r="M841" s="181">
        <f ca="1">(1-$D$5)*IF($C841&lt;MAX($D$4,INDEX($C$23:$C$154,2+MATCH(0,$M$23:$M$154,1))),M151,MAX(AVERAGEIFS(M838:M840,M838:M840,"&gt;0")/(EXP(M$6*(($D841-COUNTIFS(M$713:M841,0))/12))),M$8))+($D$5*IF($C841&lt;MAX($D$4,INDEX($C$23:$C$154,2+MATCH(0,$M$23:$M$154,1))),M151,IF($C841=MAX($D$4,INDEX($C$23:$C$154,2+MATCH(0,$M$23:$M$154,1))),M$7,MAX(AVERAGEIFS(M838:M840,M838:M840,"&gt;0")/(EXP(M$6*($D841-COUNTIFS(M$713:M841,0))/12)),M$8))))</f>
        <v>7.2582530121215418</v>
      </c>
      <c r="N841" s="181">
        <f ca="1">(1-$D$5)*IF($C841&lt;MAX($D$4,INDEX($C$23:$C$154,2+MATCH(0,$N$23:$N$154,1))),N151,MAX(M841/M$10,N$8))+($D$5*IF($C841&lt;MAX($D$4,INDEX($C$23:$C$154,2+MATCH(0,$N$23:$N$154,1))),N151,IF($C841=MAX($D$4,INDEX($C$23:$C$154,2+MATCH(0,$N$23:$N$154,1))),N$7,MAX(AVERAGEIFS(N838:N840,N838:N840,"&gt;0")/(EXP(M$6*($D841-COUNTIFS(N$713:N841,0))/12)),N$8))))</f>
        <v>3.6291265060607709</v>
      </c>
      <c r="O841" s="181">
        <f ca="1">(1-$D$5)*IF($C841&lt;MAX($D$4,INDEX($C$23:$C$154,2+MATCH(0,$O$23:$O$154,1))),O151,MAX(AVERAGEIFS(O838:O840,O838:O840,"&gt;0")/(EXP(O$6*(($D841-COUNTIFS(O$713:O841,0))/12))),O$8))+($D$5*IF($C841&lt;MAX($D$4,INDEX($C$23:$C$154,2+MATCH(0,$O$23:$O$154,1))),O151,IF($C841=MAX($D$4,INDEX($C$23:$C$154,2+MATCH(0,$O$23:$O$154,1))),O$7,MAX(AVERAGEIFS(O838:O840,O838:O840,"&gt;0")/(EXP(O$6*($D841-COUNTIFS(O$713:O841,0))/12)),O$8))))</f>
        <v>5.7908282225549828</v>
      </c>
      <c r="P841" s="181">
        <f ca="1">(1-$D$5)*IF($C841&lt;MAX($D$4,INDEX($C$23:$C$154,2+MATCH(0,$P$23:$P$154,1))),P151,MAX(O841/O$10,P$8))+($D$5*IF($C841&lt;MAX($D$4,INDEX($C$23:$C$154,2+MATCH(0,$P$23:$P$154,1))),P151,IF($C841=MAX($D$4,INDEX($C$23:$C$154,2+MATCH(0,$P$23:$P$154,1))),P$7,MAX(AVERAGEIFS(P838:P840,P838:P840,"&gt;0")/(EXP(O$6*($D841-COUNTIFS(P$713:P841,0))/12)),P$8))))</f>
        <v>3.5</v>
      </c>
      <c r="Q841" s="132">
        <f ca="1">(1-$D$5)*IF($C841&lt;$D$4,Q151,MAX(AVERAGEIFS(Q838:Q840,Q838:Q840,"&gt;0")/(EXP(Q$6*(($D841-COUNTIFS(Q$713:Q841,0))/12))),Q$8))+($D$5*IF($C841&lt;$D$4,Q151,IF($C841=$D$4,Q$7,MAX(AVERAGEIFS(Q838:Q840,Q838:Q840,"&gt;0")/(EXP(Q$6*($D841-COUNTIFS(Q$713:Q841,0))/12)),Q$8))))</f>
        <v>1</v>
      </c>
      <c r="R841" s="132">
        <f ca="1">(1-$D$5)*IF($C841&lt;$D$4,R151,MAX(Q841/Q$10,R$8))+($D$5*IF($C841&lt;$D$4,R151,IF($C841=$D$4,R$7,MAX(AVERAGEIFS(R838:R840,R838:R840,"&gt;0")/(EXP(Q$6*($D841-COUNTIFS(R$713:R841,0))/12)),R$8))))</f>
        <v>1</v>
      </c>
      <c r="S841" s="132">
        <f ca="1">(1-$D$5)*IF($C841&lt;$D$4,S151,MAX(AVERAGEIFS(S838:S840,S838:S840,"&gt;0")/(EXP(S$6*(($D841-COUNTIFS(S$713:S841,0))/12))),S$8))+($D$5*IF($C841&lt;$D$4,S151,IF($C841=$D$4,S$7,MAX(AVERAGEIFS(S838:S840,S838:S840,"&gt;0")/(EXP(S$6*($D841-COUNTIFS(S$713:S841,0))/12)),S$8))))</f>
        <v>1</v>
      </c>
      <c r="T841" s="132">
        <f ca="1">(1-$D$5)*IF($C841&lt;$D$4,T151,MAX(S841/S$10,T$8))+($D$5*IF($C841&lt;$D$4,T151,IF($C841=$D$4,T$7,MAX(AVERAGEIFS(T838:T840,T838:T840,"&gt;0")/(EXP(S$6*($D841-COUNTIFS(T$713:T841,0))/12)),T$8))))</f>
        <v>0.76923076923076916</v>
      </c>
      <c r="U841" s="181">
        <f ca="1">(1-$D$5)*IF($C841&lt;MAX($D$4,INDEX($C$23:$C$154,2+MATCH(0,$U$23:$U$154,1))),U151,MAX(AVERAGEIFS(U838:U840,U838:U840,"&gt;0")/(EXP(U$6*(($D841-COUNTIFS(U$713:U841,0))/12))),U$8))+($D$5*IF($C841&lt;MAX($D$4,INDEX($C$23:$C$154,2+MATCH(0,$U$23:$U$154,1))),U151,IF($C841=MAX($D$4,INDEX($C$23:$C$154,2+MATCH(0,$U$23:$U$154,1))),U$7,MAX(AVERAGEIFS(U838:U840,U838:U840,"&gt;0")/(EXP(U$6*($D841-COUNTIFS(U$713:U841,0))/12)),U$8))))</f>
        <v>3</v>
      </c>
      <c r="V841" s="181">
        <f ca="1">(1-$D$5)*IF($C841&lt;MAX($D$4,INDEX($C$23:$C$154,2+MATCH(0,$V$23:$V$154,1))),V151,MAX(U841/U$10,V$8))+($D$5*IF($C841&lt;MAX($D$4,INDEX($C$23:$C$154,2+MATCH(0,$V$23:$V$154,1))),V151,IF($C841=MAX($D$4,INDEX($C$23:$C$154,2+MATCH(0,$V$23:$V$154,1))),V$7,MAX(AVERAGEIFS(V838:V840,V838:V840,"&gt;0")/(EXP(U$6*($D841-COUNTIFS(V$713:V841,0))/12)),V$8))))</f>
        <v>2</v>
      </c>
      <c r="W841" s="132">
        <f ca="1">(1-$D$5)*IF($C841&lt;$D$4,W151,MAX(AVERAGEIFS(W838:W840,W838:W840,"&gt;0")/(EXP(W$6*(($D841-COUNTIFS(W$713:W841,0))/12))),W$8))+($D$5*IF($C841&lt;$D$4,W151,IF($C841=$D$4,W$7,MAX(AVERAGEIFS(W838:W840,W838:W840,"&gt;0")/(EXP(W$6*($D841-COUNTIFS(W$713:W841,0))/12)),W$8))))</f>
        <v>0.75</v>
      </c>
      <c r="X841" s="132">
        <f ca="1">(1-$D$5)*IF($C841&lt;$D$4,X151,MAX(W841/W$10,X$8))+($D$5*IF($C841&lt;$D$4,X151,IF($C841=$D$4,X$7,MAX(AVERAGEIFS(X838:X840,X838:X840,"&gt;0")/(EXP(W$6*($D841-COUNTIFS(X$713:X841,0))/12)),X$8))))</f>
        <v>0.57692307692307687</v>
      </c>
      <c r="Y841" s="132"/>
      <c r="Z841" s="132"/>
    </row>
    <row r="842" spans="2:26" outlineLevel="1">
      <c r="B842" s="159"/>
      <c r="C842" s="160">
        <f t="shared" si="33"/>
        <v>48122</v>
      </c>
      <c r="D842" s="128">
        <f t="shared" si="34"/>
        <v>130</v>
      </c>
      <c r="G842" s="132">
        <f ca="1">(1-$D$5)*IF($C842&lt;$D$4,G152,MAX(AVERAGEIFS(G839:G841,G839:G841,"&gt;0")/(EXP(G$6*(($D842-COUNTIFS(G$713:G842,0))/12))),G$8))+($D$5*IF($C842&lt;$D$4,G152,IF($C842=$D$4,G$7,MAX(AVERAGEIFS(G839:G841,G839:G841,"&gt;0")/(EXP(G$6*($D842-COUNTIFS(G$713:G842,0))/12)),G$8))))</f>
        <v>1.25</v>
      </c>
      <c r="H842" s="132">
        <f ca="1">(1-$D$5)*IF($C842&lt;$D$4,H152,MAX(G842/G$10,H$8))+($D$5*IF($C842&lt;$D$4,H152,IF($C842=$D$4,H$7,MAX(AVERAGEIFS(H839:H841,H839:H841,"&gt;0")/(EXP(G$6*($D842-COUNTIFS(H$713:H842,0))/12)),H$8))))</f>
        <v>0.96153846153846145</v>
      </c>
      <c r="I842" s="132">
        <f ca="1">(1-$D$5)*IF($C842&lt;$D$4,I152,MAX(AVERAGEIFS(I839:I841,I839:I841,"&gt;0")/(EXP(I$6*(($D842-COUNTIFS(I$713:I842,0))/12))),I$8))+($D$5*IF($C842&lt;$D$4,I152,IF($C842=$D$4,I$7,MAX(AVERAGEIFS(I839:I841,I839:I841,"&gt;0")/(EXP(I$6*($D842-COUNTIFS(I$713:I842,0))/12)),I$8))))</f>
        <v>1.5</v>
      </c>
      <c r="J842" s="132">
        <f ca="1">(1-$D$5)*IF($C842&lt;$D$4,J152,MAX(I842/I$10,J$8))+($D$5*IF($C842&lt;$D$4,J152,IF($C842=$D$4,J$7,MAX(AVERAGEIFS(J839:J841,J839:J841,"&gt;0")/(EXP(I$6*($D842-COUNTIFS(J$713:J842,0))/12)),J$8))))</f>
        <v>1.2</v>
      </c>
      <c r="K842" s="132">
        <f ca="1">(1-$D$5)*IF($C842&lt;$D$4,K152,MAX(AVERAGEIFS(K839:K841,K839:K841,"&gt;0")/(EXP(K$6*(($D842-COUNTIFS(K$713:K842,0))/12))),K$8))+($D$5*IF($C842&lt;$D$4,K152,IF($C842=$D$4,K$7,MAX(AVERAGEIFS(K839:K841,K839:K841,"&gt;0")/(EXP(K$6*($D842-COUNTIFS(K$713:K842,0))/12)),K$8))))</f>
        <v>3</v>
      </c>
      <c r="L842" s="132">
        <f ca="1">(1-$D$5)*IF($C842&lt;$D$4,L152,MAX(K842/K$10,L$8))+($D$5*IF($C842&lt;$D$4,L152,IF($C842=$D$4,L$7,MAX(AVERAGEIFS(L839:L841,L839:L841,"&gt;0")/(EXP(K$6*($D842-COUNTIFS(L$713:L842,0))/12)),L$8))))</f>
        <v>2</v>
      </c>
      <c r="M842" s="181">
        <f ca="1">(1-$D$5)*IF($C842&lt;MAX($D$4,INDEX($C$23:$C$154,2+MATCH(0,$M$23:$M$154,1))),M152,MAX(AVERAGEIFS(M839:M841,M839:M841,"&gt;0")/(EXP(M$6*(($D842-COUNTIFS(M$713:M842,0))/12))),M$8))+($D$5*IF($C842&lt;MAX($D$4,INDEX($C$23:$C$154,2+MATCH(0,$M$23:$M$154,1))),M152,IF($C842=MAX($D$4,INDEX($C$23:$C$154,2+MATCH(0,$M$23:$M$154,1))),M$7,MAX(AVERAGEIFS(M839:M841,M839:M841,"&gt;0")/(EXP(M$6*($D842-COUNTIFS(M$713:M842,0))/12)),M$8))))</f>
        <v>7.0486385060858394</v>
      </c>
      <c r="N842" s="181">
        <f ca="1">(1-$D$5)*IF($C842&lt;MAX($D$4,INDEX($C$23:$C$154,2+MATCH(0,$N$23:$N$154,1))),N152,MAX(M842/M$10,N$8))+($D$5*IF($C842&lt;MAX($D$4,INDEX($C$23:$C$154,2+MATCH(0,$N$23:$N$154,1))),N152,IF($C842=MAX($D$4,INDEX($C$23:$C$154,2+MATCH(0,$N$23:$N$154,1))),N$7,MAX(AVERAGEIFS(N839:N841,N839:N841,"&gt;0")/(EXP(M$6*($D842-COUNTIFS(N$713:N842,0))/12)),N$8))))</f>
        <v>3.5243192530429197</v>
      </c>
      <c r="O842" s="181">
        <f ca="1">(1-$D$5)*IF($C842&lt;MAX($D$4,INDEX($C$23:$C$154,2+MATCH(0,$O$23:$O$154,1))),O152,MAX(AVERAGEIFS(O839:O841,O839:O841,"&gt;0")/(EXP(O$6*(($D842-COUNTIFS(O$713:O842,0))/12))),O$8))+($D$5*IF($C842&lt;MAX($D$4,INDEX($C$23:$C$154,2+MATCH(0,$O$23:$O$154,1))),O152,IF($C842=MAX($D$4,INDEX($C$23:$C$154,2+MATCH(0,$O$23:$O$154,1))),O$7,MAX(AVERAGEIFS(O839:O841,O839:O841,"&gt;0")/(EXP(O$6*($D842-COUNTIFS(O$713:O842,0))/12)),O$8))))</f>
        <v>5.4787024189305118</v>
      </c>
      <c r="P842" s="181">
        <f ca="1">(1-$D$5)*IF($C842&lt;MAX($D$4,INDEX($C$23:$C$154,2+MATCH(0,$P$23:$P$154,1))),P152,MAX(O842/O$10,P$8))+($D$5*IF($C842&lt;MAX($D$4,INDEX($C$23:$C$154,2+MATCH(0,$P$23:$P$154,1))),P152,IF($C842=MAX($D$4,INDEX($C$23:$C$154,2+MATCH(0,$P$23:$P$154,1))),P$7,MAX(AVERAGEIFS(P839:P841,P839:P841,"&gt;0")/(EXP(O$6*($D842-COUNTIFS(P$713:P842,0))/12)),P$8))))</f>
        <v>3.5</v>
      </c>
      <c r="Q842" s="132">
        <f ca="1">(1-$D$5)*IF($C842&lt;$D$4,Q152,MAX(AVERAGEIFS(Q839:Q841,Q839:Q841,"&gt;0")/(EXP(Q$6*(($D842-COUNTIFS(Q$713:Q842,0))/12))),Q$8))+($D$5*IF($C842&lt;$D$4,Q152,IF($C842=$D$4,Q$7,MAX(AVERAGEIFS(Q839:Q841,Q839:Q841,"&gt;0")/(EXP(Q$6*($D842-COUNTIFS(Q$713:Q842,0))/12)),Q$8))))</f>
        <v>1</v>
      </c>
      <c r="R842" s="132">
        <f ca="1">(1-$D$5)*IF($C842&lt;$D$4,R152,MAX(Q842/Q$10,R$8))+($D$5*IF($C842&lt;$D$4,R152,IF($C842=$D$4,R$7,MAX(AVERAGEIFS(R839:R841,R839:R841,"&gt;0")/(EXP(Q$6*($D842-COUNTIFS(R$713:R842,0))/12)),R$8))))</f>
        <v>1</v>
      </c>
      <c r="S842" s="132">
        <f ca="1">(1-$D$5)*IF($C842&lt;$D$4,S152,MAX(AVERAGEIFS(S839:S841,S839:S841,"&gt;0")/(EXP(S$6*(($D842-COUNTIFS(S$713:S842,0))/12))),S$8))+($D$5*IF($C842&lt;$D$4,S152,IF($C842=$D$4,S$7,MAX(AVERAGEIFS(S839:S841,S839:S841,"&gt;0")/(EXP(S$6*($D842-COUNTIFS(S$713:S842,0))/12)),S$8))))</f>
        <v>1</v>
      </c>
      <c r="T842" s="132">
        <f ca="1">(1-$D$5)*IF($C842&lt;$D$4,T152,MAX(S842/S$10,T$8))+($D$5*IF($C842&lt;$D$4,T152,IF($C842=$D$4,T$7,MAX(AVERAGEIFS(T839:T841,T839:T841,"&gt;0")/(EXP(S$6*($D842-COUNTIFS(T$713:T842,0))/12)),T$8))))</f>
        <v>0.76923076923076916</v>
      </c>
      <c r="U842" s="181">
        <f ca="1">(1-$D$5)*IF($C842&lt;MAX($D$4,INDEX($C$23:$C$154,2+MATCH(0,$U$23:$U$154,1))),U152,MAX(AVERAGEIFS(U839:U841,U839:U841,"&gt;0")/(EXP(U$6*(($D842-COUNTIFS(U$713:U842,0))/12))),U$8))+($D$5*IF($C842&lt;MAX($D$4,INDEX($C$23:$C$154,2+MATCH(0,$U$23:$U$154,1))),U152,IF($C842=MAX($D$4,INDEX($C$23:$C$154,2+MATCH(0,$U$23:$U$154,1))),U$7,MAX(AVERAGEIFS(U839:U841,U839:U841,"&gt;0")/(EXP(U$6*($D842-COUNTIFS(U$713:U842,0))/12)),U$8))))</f>
        <v>3</v>
      </c>
      <c r="V842" s="181">
        <f ca="1">(1-$D$5)*IF($C842&lt;MAX($D$4,INDEX($C$23:$C$154,2+MATCH(0,$V$23:$V$154,1))),V152,MAX(U842/U$10,V$8))+($D$5*IF($C842&lt;MAX($D$4,INDEX($C$23:$C$154,2+MATCH(0,$V$23:$V$154,1))),V152,IF($C842=MAX($D$4,INDEX($C$23:$C$154,2+MATCH(0,$V$23:$V$154,1))),V$7,MAX(AVERAGEIFS(V839:V841,V839:V841,"&gt;0")/(EXP(U$6*($D842-COUNTIFS(V$713:V842,0))/12)),V$8))))</f>
        <v>2</v>
      </c>
      <c r="W842" s="132">
        <f ca="1">(1-$D$5)*IF($C842&lt;$D$4,W152,MAX(AVERAGEIFS(W839:W841,W839:W841,"&gt;0")/(EXP(W$6*(($D842-COUNTIFS(W$713:W842,0))/12))),W$8))+($D$5*IF($C842&lt;$D$4,W152,IF($C842=$D$4,W$7,MAX(AVERAGEIFS(W839:W841,W839:W841,"&gt;0")/(EXP(W$6*($D842-COUNTIFS(W$713:W842,0))/12)),W$8))))</f>
        <v>0.75</v>
      </c>
      <c r="X842" s="132">
        <f ca="1">(1-$D$5)*IF($C842&lt;$D$4,X152,MAX(W842/W$10,X$8))+($D$5*IF($C842&lt;$D$4,X152,IF($C842=$D$4,X$7,MAX(AVERAGEIFS(X839:X841,X839:X841,"&gt;0")/(EXP(W$6*($D842-COUNTIFS(X$713:X842,0))/12)),X$8))))</f>
        <v>0.57692307692307687</v>
      </c>
      <c r="Y842" s="132"/>
      <c r="Z842" s="132"/>
    </row>
    <row r="843" spans="2:26" outlineLevel="1">
      <c r="B843" s="159"/>
      <c r="C843" s="160">
        <f t="shared" ref="C843:C892" si="35">EDATE(C842,1)</f>
        <v>48153</v>
      </c>
      <c r="D843" s="128">
        <f t="shared" si="34"/>
        <v>131</v>
      </c>
      <c r="G843" s="132">
        <f ca="1">(1-$D$5)*IF($C843&lt;$D$4,G153,MAX(AVERAGEIFS(G840:G842,G840:G842,"&gt;0")/(EXP(G$6*(($D843-COUNTIFS(G$713:G843,0))/12))),G$8))+($D$5*IF($C843&lt;$D$4,G153,IF($C843=$D$4,G$7,MAX(AVERAGEIFS(G840:G842,G840:G842,"&gt;0")/(EXP(G$6*($D843-COUNTIFS(G$713:G843,0))/12)),G$8))))</f>
        <v>1.25</v>
      </c>
      <c r="H843" s="132">
        <f ca="1">(1-$D$5)*IF($C843&lt;$D$4,H153,MAX(G843/G$10,H$8))+($D$5*IF($C843&lt;$D$4,H153,IF($C843=$D$4,H$7,MAX(AVERAGEIFS(H840:H842,H840:H842,"&gt;0")/(EXP(G$6*($D843-COUNTIFS(H$713:H843,0))/12)),H$8))))</f>
        <v>0.96153846153846145</v>
      </c>
      <c r="I843" s="132">
        <f ca="1">(1-$D$5)*IF($C843&lt;$D$4,I153,MAX(AVERAGEIFS(I840:I842,I840:I842,"&gt;0")/(EXP(I$6*(($D843-COUNTIFS(I$713:I843,0))/12))),I$8))+($D$5*IF($C843&lt;$D$4,I153,IF($C843=$D$4,I$7,MAX(AVERAGEIFS(I840:I842,I840:I842,"&gt;0")/(EXP(I$6*($D843-COUNTIFS(I$713:I843,0))/12)),I$8))))</f>
        <v>1.5</v>
      </c>
      <c r="J843" s="132">
        <f ca="1">(1-$D$5)*IF($C843&lt;$D$4,J153,MAX(I843/I$10,J$8))+($D$5*IF($C843&lt;$D$4,J153,IF($C843=$D$4,J$7,MAX(AVERAGEIFS(J840:J842,J840:J842,"&gt;0")/(EXP(I$6*($D843-COUNTIFS(J$713:J843,0))/12)),J$8))))</f>
        <v>1.2</v>
      </c>
      <c r="K843" s="132">
        <f ca="1">(1-$D$5)*IF($C843&lt;$D$4,K153,MAX(AVERAGEIFS(K840:K842,K840:K842,"&gt;0")/(EXP(K$6*(($D843-COUNTIFS(K$713:K843,0))/12))),K$8))+($D$5*IF($C843&lt;$D$4,K153,IF($C843=$D$4,K$7,MAX(AVERAGEIFS(K840:K842,K840:K842,"&gt;0")/(EXP(K$6*($D843-COUNTIFS(K$713:K843,0))/12)),K$8))))</f>
        <v>3</v>
      </c>
      <c r="L843" s="132">
        <f ca="1">(1-$D$5)*IF($C843&lt;$D$4,L153,MAX(K843/K$10,L$8))+($D$5*IF($C843&lt;$D$4,L153,IF($C843=$D$4,L$7,MAX(AVERAGEIFS(L840:L842,L840:L842,"&gt;0")/(EXP(K$6*($D843-COUNTIFS(L$713:L843,0))/12)),L$8))))</f>
        <v>2</v>
      </c>
      <c r="M843" s="181">
        <f ca="1">(1-$D$5)*IF($C843&lt;MAX($D$4,INDEX($C$23:$C$154,2+MATCH(0,$M$23:$M$154,1))),M153,MAX(AVERAGEIFS(M840:M842,M840:M842,"&gt;0")/(EXP(M$6*(($D843-COUNTIFS(M$713:M843,0))/12))),M$8))+($D$5*IF($C843&lt;MAX($D$4,INDEX($C$23:$C$154,2+MATCH(0,$M$23:$M$154,1))),M153,IF($C843=MAX($D$4,INDEX($C$23:$C$154,2+MATCH(0,$M$23:$M$154,1))),M$7,MAX(AVERAGEIFS(M840:M842,M840:M842,"&gt;0")/(EXP(M$6*($D843-COUNTIFS(M$713:M843,0))/12)),M$8))))</f>
        <v>6.8422534828715476</v>
      </c>
      <c r="N843" s="181">
        <f ca="1">(1-$D$5)*IF($C843&lt;MAX($D$4,INDEX($C$23:$C$154,2+MATCH(0,$N$23:$N$154,1))),N153,MAX(M843/M$10,N$8))+($D$5*IF($C843&lt;MAX($D$4,INDEX($C$23:$C$154,2+MATCH(0,$N$23:$N$154,1))),N153,IF($C843=MAX($D$4,INDEX($C$23:$C$154,2+MATCH(0,$N$23:$N$154,1))),N$7,MAX(AVERAGEIFS(N840:N842,N840:N842,"&gt;0")/(EXP(M$6*($D843-COUNTIFS(N$713:N843,0))/12)),N$8))))</f>
        <v>3.4211267414357738</v>
      </c>
      <c r="O843" s="181">
        <f ca="1">(1-$D$5)*IF($C843&lt;MAX($D$4,INDEX($C$23:$C$154,2+MATCH(0,$O$23:$O$154,1))),O153,MAX(AVERAGEIFS(O840:O842,O840:O842,"&gt;0")/(EXP(O$6*(($D843-COUNTIFS(O$713:O843,0))/12))),O$8))+($D$5*IF($C843&lt;MAX($D$4,INDEX($C$23:$C$154,2+MATCH(0,$O$23:$O$154,1))),O153,IF($C843=MAX($D$4,INDEX($C$23:$C$154,2+MATCH(0,$O$23:$O$154,1))),O$7,MAX(AVERAGEIFS(O840:O842,O840:O842,"&gt;0")/(EXP(O$6*($D843-COUNTIFS(O$713:O843,0))/12)),O$8))))</f>
        <v>5.1781008240034563</v>
      </c>
      <c r="P843" s="181">
        <f ca="1">(1-$D$5)*IF($C843&lt;MAX($D$4,INDEX($C$23:$C$154,2+MATCH(0,$P$23:$P$154,1))),P153,MAX(O843/O$10,P$8))+($D$5*IF($C843&lt;MAX($D$4,INDEX($C$23:$C$154,2+MATCH(0,$P$23:$P$154,1))),P153,IF($C843=MAX($D$4,INDEX($C$23:$C$154,2+MATCH(0,$P$23:$P$154,1))),P$7,MAX(AVERAGEIFS(P840:P842,P840:P842,"&gt;0")/(EXP(O$6*($D843-COUNTIFS(P$713:P843,0))/12)),P$8))))</f>
        <v>3.5</v>
      </c>
      <c r="Q843" s="132">
        <f ca="1">(1-$D$5)*IF($C843&lt;$D$4,Q153,MAX(AVERAGEIFS(Q840:Q842,Q840:Q842,"&gt;0")/(EXP(Q$6*(($D843-COUNTIFS(Q$713:Q843,0))/12))),Q$8))+($D$5*IF($C843&lt;$D$4,Q153,IF($C843=$D$4,Q$7,MAX(AVERAGEIFS(Q840:Q842,Q840:Q842,"&gt;0")/(EXP(Q$6*($D843-COUNTIFS(Q$713:Q843,0))/12)),Q$8))))</f>
        <v>1</v>
      </c>
      <c r="R843" s="132">
        <f ca="1">(1-$D$5)*IF($C843&lt;$D$4,R153,MAX(Q843/Q$10,R$8))+($D$5*IF($C843&lt;$D$4,R153,IF($C843=$D$4,R$7,MAX(AVERAGEIFS(R840:R842,R840:R842,"&gt;0")/(EXP(Q$6*($D843-COUNTIFS(R$713:R843,0))/12)),R$8))))</f>
        <v>1</v>
      </c>
      <c r="S843" s="132">
        <f ca="1">(1-$D$5)*IF($C843&lt;$D$4,S153,MAX(AVERAGEIFS(S840:S842,S840:S842,"&gt;0")/(EXP(S$6*(($D843-COUNTIFS(S$713:S843,0))/12))),S$8))+($D$5*IF($C843&lt;$D$4,S153,IF($C843=$D$4,S$7,MAX(AVERAGEIFS(S840:S842,S840:S842,"&gt;0")/(EXP(S$6*($D843-COUNTIFS(S$713:S843,0))/12)),S$8))))</f>
        <v>1</v>
      </c>
      <c r="T843" s="132">
        <f ca="1">(1-$D$5)*IF($C843&lt;$D$4,T153,MAX(S843/S$10,T$8))+($D$5*IF($C843&lt;$D$4,T153,IF($C843=$D$4,T$7,MAX(AVERAGEIFS(T840:T842,T840:T842,"&gt;0")/(EXP(S$6*($D843-COUNTIFS(T$713:T843,0))/12)),T$8))))</f>
        <v>0.76923076923076916</v>
      </c>
      <c r="U843" s="181">
        <f ca="1">(1-$D$5)*IF($C843&lt;MAX($D$4,INDEX($C$23:$C$154,2+MATCH(0,$U$23:$U$154,1))),U153,MAX(AVERAGEIFS(U840:U842,U840:U842,"&gt;0")/(EXP(U$6*(($D843-COUNTIFS(U$713:U843,0))/12))),U$8))+($D$5*IF($C843&lt;MAX($D$4,INDEX($C$23:$C$154,2+MATCH(0,$U$23:$U$154,1))),U153,IF($C843=MAX($D$4,INDEX($C$23:$C$154,2+MATCH(0,$U$23:$U$154,1))),U$7,MAX(AVERAGEIFS(U840:U842,U840:U842,"&gt;0")/(EXP(U$6*($D843-COUNTIFS(U$713:U843,0))/12)),U$8))))</f>
        <v>3</v>
      </c>
      <c r="V843" s="181">
        <f ca="1">(1-$D$5)*IF($C843&lt;MAX($D$4,INDEX($C$23:$C$154,2+MATCH(0,$V$23:$V$154,1))),V153,MAX(U843/U$10,V$8))+($D$5*IF($C843&lt;MAX($D$4,INDEX($C$23:$C$154,2+MATCH(0,$V$23:$V$154,1))),V153,IF($C843=MAX($D$4,INDEX($C$23:$C$154,2+MATCH(0,$V$23:$V$154,1))),V$7,MAX(AVERAGEIFS(V840:V842,V840:V842,"&gt;0")/(EXP(U$6*($D843-COUNTIFS(V$713:V843,0))/12)),V$8))))</f>
        <v>2</v>
      </c>
      <c r="W843" s="132">
        <f ca="1">(1-$D$5)*IF($C843&lt;$D$4,W153,MAX(AVERAGEIFS(W840:W842,W840:W842,"&gt;0")/(EXP(W$6*(($D843-COUNTIFS(W$713:W843,0))/12))),W$8))+($D$5*IF($C843&lt;$D$4,W153,IF($C843=$D$4,W$7,MAX(AVERAGEIFS(W840:W842,W840:W842,"&gt;0")/(EXP(W$6*($D843-COUNTIFS(W$713:W843,0))/12)),W$8))))</f>
        <v>0.75</v>
      </c>
      <c r="X843" s="132">
        <f ca="1">(1-$D$5)*IF($C843&lt;$D$4,X153,MAX(W843/W$10,X$8))+($D$5*IF($C843&lt;$D$4,X153,IF($C843=$D$4,X$7,MAX(AVERAGEIFS(X840:X842,X840:X842,"&gt;0")/(EXP(W$6*($D843-COUNTIFS(X$713:X843,0))/12)),X$8))))</f>
        <v>0.57692307692307687</v>
      </c>
      <c r="Y843" s="132"/>
      <c r="Z843" s="132"/>
    </row>
    <row r="844" spans="2:26" outlineLevel="1">
      <c r="B844" s="159"/>
      <c r="C844" s="160">
        <f t="shared" si="35"/>
        <v>48183</v>
      </c>
      <c r="D844" s="128">
        <f t="shared" si="34"/>
        <v>132</v>
      </c>
      <c r="G844" s="132">
        <f ca="1">(1-$D$5)*IF($C844&lt;$D$4,G154,MAX(AVERAGEIFS(G841:G843,G841:G843,"&gt;0")/(EXP(G$6*(($D844-COUNTIFS(G$713:G844,0))/12))),G$8))+($D$5*IF($C844&lt;$D$4,G154,IF($C844=$D$4,G$7,MAX(AVERAGEIFS(G841:G843,G841:G843,"&gt;0")/(EXP(G$6*($D844-COUNTIFS(G$713:G844,0))/12)),G$8))))</f>
        <v>1.25</v>
      </c>
      <c r="H844" s="132">
        <f ca="1">(1-$D$5)*IF($C844&lt;$D$4,H154,MAX(G844/G$10,H$8))+($D$5*IF($C844&lt;$D$4,H154,IF($C844=$D$4,H$7,MAX(AVERAGEIFS(H841:H843,H841:H843,"&gt;0")/(EXP(G$6*($D844-COUNTIFS(H$713:H844,0))/12)),H$8))))</f>
        <v>0.96153846153846145</v>
      </c>
      <c r="I844" s="132">
        <f ca="1">(1-$D$5)*IF($C844&lt;$D$4,I154,MAX(AVERAGEIFS(I841:I843,I841:I843,"&gt;0")/(EXP(I$6*(($D844-COUNTIFS(I$713:I844,0))/12))),I$8))+($D$5*IF($C844&lt;$D$4,I154,IF($C844=$D$4,I$7,MAX(AVERAGEIFS(I841:I843,I841:I843,"&gt;0")/(EXP(I$6*($D844-COUNTIFS(I$713:I844,0))/12)),I$8))))</f>
        <v>1.5</v>
      </c>
      <c r="J844" s="132">
        <f ca="1">(1-$D$5)*IF($C844&lt;$D$4,J154,MAX(I844/I$10,J$8))+($D$5*IF($C844&lt;$D$4,J154,IF($C844=$D$4,J$7,MAX(AVERAGEIFS(J841:J843,J841:J843,"&gt;0")/(EXP(I$6*($D844-COUNTIFS(J$713:J844,0))/12)),J$8))))</f>
        <v>1.2</v>
      </c>
      <c r="K844" s="132">
        <f ca="1">(1-$D$5)*IF($C844&lt;$D$4,K154,MAX(AVERAGEIFS(K841:K843,K841:K843,"&gt;0")/(EXP(K$6*(($D844-COUNTIFS(K$713:K844,0))/12))),K$8))+($D$5*IF($C844&lt;$D$4,K154,IF($C844=$D$4,K$7,MAX(AVERAGEIFS(K841:K843,K841:K843,"&gt;0")/(EXP(K$6*($D844-COUNTIFS(K$713:K844,0))/12)),K$8))))</f>
        <v>3</v>
      </c>
      <c r="L844" s="132">
        <f ca="1">(1-$D$5)*IF($C844&lt;$D$4,L154,MAX(K844/K$10,L$8))+($D$5*IF($C844&lt;$D$4,L154,IF($C844=$D$4,L$7,MAX(AVERAGEIFS(L841:L843,L841:L843,"&gt;0")/(EXP(K$6*($D844-COUNTIFS(L$713:L844,0))/12)),L$8))))</f>
        <v>2</v>
      </c>
      <c r="M844" s="181">
        <f ca="1">(1-$D$5)*IF($C844&lt;MAX($D$4,INDEX($C$23:$C$154,2+MATCH(0,$M$23:$M$154,1))),M154,MAX(AVERAGEIFS(M841:M843,M841:M843,"&gt;0")/(EXP(M$6*(($D844-COUNTIFS(M$713:M844,0))/12))),M$8))+($D$5*IF($C844&lt;MAX($D$4,INDEX($C$23:$C$154,2+MATCH(0,$M$23:$M$154,1))),M154,IF($C844=MAX($D$4,INDEX($C$23:$C$154,2+MATCH(0,$M$23:$M$154,1))),M$7,MAX(AVERAGEIFS(M841:M843,M841:M843,"&gt;0")/(EXP(M$6*($D844-COUNTIFS(M$713:M844,0))/12)),M$8))))</f>
        <v>6.6391715592155807</v>
      </c>
      <c r="N844" s="181">
        <f ca="1">(1-$D$5)*IF($C844&lt;MAX($D$4,INDEX($C$23:$C$154,2+MATCH(0,$N$23:$N$154,1))),N154,MAX(M844/M$10,N$8))+($D$5*IF($C844&lt;MAX($D$4,INDEX($C$23:$C$154,2+MATCH(0,$N$23:$N$154,1))),N154,IF($C844=MAX($D$4,INDEX($C$23:$C$154,2+MATCH(0,$N$23:$N$154,1))),N$7,MAX(AVERAGEIFS(N841:N843,N841:N843,"&gt;0")/(EXP(M$6*($D844-COUNTIFS(N$713:N844,0))/12)),N$8))))</f>
        <v>3.3195857796077903</v>
      </c>
      <c r="O844" s="181">
        <f ca="1">(1-$D$5)*IF($C844&lt;MAX($D$4,INDEX($C$23:$C$154,2+MATCH(0,$O$23:$O$154,1))),O154,MAX(AVERAGEIFS(O841:O843,O841:O843,"&gt;0")/(EXP(O$6*(($D844-COUNTIFS(O$713:O844,0))/12))),O$8))+($D$5*IF($C844&lt;MAX($D$4,INDEX($C$23:$C$154,2+MATCH(0,$O$23:$O$154,1))),O154,IF($C844=MAX($D$4,INDEX($C$23:$C$154,2+MATCH(0,$O$23:$O$154,1))),O$7,MAX(AVERAGEIFS(O841:O843,O841:O843,"&gt;0")/(EXP(O$6*($D844-COUNTIFS(O$713:O844,0))/12)),O$8))))</f>
        <v>5</v>
      </c>
      <c r="P844" s="181">
        <f ca="1">(1-$D$5)*IF($C844&lt;MAX($D$4,INDEX($C$23:$C$154,2+MATCH(0,$P$23:$P$154,1))),P154,MAX(O844/O$10,P$8))+($D$5*IF($C844&lt;MAX($D$4,INDEX($C$23:$C$154,2+MATCH(0,$P$23:$P$154,1))),P154,IF($C844=MAX($D$4,INDEX($C$23:$C$154,2+MATCH(0,$P$23:$P$154,1))),P$7,MAX(AVERAGEIFS(P841:P843,P841:P843,"&gt;0")/(EXP(O$6*($D844-COUNTIFS(P$713:P844,0))/12)),P$8))))</f>
        <v>3.5</v>
      </c>
      <c r="Q844" s="132">
        <f ca="1">(1-$D$5)*IF($C844&lt;$D$4,Q154,MAX(AVERAGEIFS(Q841:Q843,Q841:Q843,"&gt;0")/(EXP(Q$6*(($D844-COUNTIFS(Q$713:Q844,0))/12))),Q$8))+($D$5*IF($C844&lt;$D$4,Q154,IF($C844=$D$4,Q$7,MAX(AVERAGEIFS(Q841:Q843,Q841:Q843,"&gt;0")/(EXP(Q$6*($D844-COUNTIFS(Q$713:Q844,0))/12)),Q$8))))</f>
        <v>1</v>
      </c>
      <c r="R844" s="132">
        <f ca="1">(1-$D$5)*IF($C844&lt;$D$4,R154,MAX(Q844/Q$10,R$8))+($D$5*IF($C844&lt;$D$4,R154,IF($C844=$D$4,R$7,MAX(AVERAGEIFS(R841:R843,R841:R843,"&gt;0")/(EXP(Q$6*($D844-COUNTIFS(R$713:R844,0))/12)),R$8))))</f>
        <v>1</v>
      </c>
      <c r="S844" s="132">
        <f ca="1">(1-$D$5)*IF($C844&lt;$D$4,S154,MAX(AVERAGEIFS(S841:S843,S841:S843,"&gt;0")/(EXP(S$6*(($D844-COUNTIFS(S$713:S844,0))/12))),S$8))+($D$5*IF($C844&lt;$D$4,S154,IF($C844=$D$4,S$7,MAX(AVERAGEIFS(S841:S843,S841:S843,"&gt;0")/(EXP(S$6*($D844-COUNTIFS(S$713:S844,0))/12)),S$8))))</f>
        <v>1</v>
      </c>
      <c r="T844" s="132">
        <f ca="1">(1-$D$5)*IF($C844&lt;$D$4,T154,MAX(S844/S$10,T$8))+($D$5*IF($C844&lt;$D$4,T154,IF($C844=$D$4,T$7,MAX(AVERAGEIFS(T841:T843,T841:T843,"&gt;0")/(EXP(S$6*($D844-COUNTIFS(T$713:T844,0))/12)),T$8))))</f>
        <v>0.76923076923076916</v>
      </c>
      <c r="U844" s="181">
        <f ca="1">(1-$D$5)*IF($C844&lt;MAX($D$4,INDEX($C$23:$C$154,2+MATCH(0,$U$23:$U$154,1))),U154,MAX(AVERAGEIFS(U841:U843,U841:U843,"&gt;0")/(EXP(U$6*(($D844-COUNTIFS(U$713:U844,0))/12))),U$8))+($D$5*IF($C844&lt;MAX($D$4,INDEX($C$23:$C$154,2+MATCH(0,$U$23:$U$154,1))),U154,IF($C844=MAX($D$4,INDEX($C$23:$C$154,2+MATCH(0,$U$23:$U$154,1))),U$7,MAX(AVERAGEIFS(U841:U843,U841:U843,"&gt;0")/(EXP(U$6*($D844-COUNTIFS(U$713:U844,0))/12)),U$8))))</f>
        <v>3</v>
      </c>
      <c r="V844" s="181">
        <f ca="1">(1-$D$5)*IF($C844&lt;MAX($D$4,INDEX($C$23:$C$154,2+MATCH(0,$V$23:$V$154,1))),V154,MAX(U844/U$10,V$8))+($D$5*IF($C844&lt;MAX($D$4,INDEX($C$23:$C$154,2+MATCH(0,$V$23:$V$154,1))),V154,IF($C844=MAX($D$4,INDEX($C$23:$C$154,2+MATCH(0,$V$23:$V$154,1))),V$7,MAX(AVERAGEIFS(V841:V843,V841:V843,"&gt;0")/(EXP(U$6*($D844-COUNTIFS(V$713:V844,0))/12)),V$8))))</f>
        <v>2</v>
      </c>
      <c r="W844" s="132">
        <f ca="1">(1-$D$5)*IF($C844&lt;$D$4,W154,MAX(AVERAGEIFS(W841:W843,W841:W843,"&gt;0")/(EXP(W$6*(($D844-COUNTIFS(W$713:W844,0))/12))),W$8))+($D$5*IF($C844&lt;$D$4,W154,IF($C844=$D$4,W$7,MAX(AVERAGEIFS(W841:W843,W841:W843,"&gt;0")/(EXP(W$6*($D844-COUNTIFS(W$713:W844,0))/12)),W$8))))</f>
        <v>0.75</v>
      </c>
      <c r="X844" s="132">
        <f ca="1">(1-$D$5)*IF($C844&lt;$D$4,X154,MAX(W844/W$10,X$8))+($D$5*IF($C844&lt;$D$4,X154,IF($C844=$D$4,X$7,MAX(AVERAGEIFS(X841:X843,X841:X843,"&gt;0")/(EXP(W$6*($D844-COUNTIFS(X$713:X844,0))/12)),X$8))))</f>
        <v>0.57692307692307687</v>
      </c>
      <c r="Y844" s="132"/>
      <c r="Z844" s="132"/>
    </row>
    <row r="845" spans="2:26" outlineLevel="1">
      <c r="B845" s="159"/>
      <c r="C845" s="160">
        <f t="shared" si="35"/>
        <v>48214</v>
      </c>
      <c r="D845" s="128">
        <f t="shared" si="34"/>
        <v>133</v>
      </c>
      <c r="G845" s="132">
        <f ca="1">(1-$D$5)*IF($C845&lt;$D$4,G155,MAX(AVERAGEIFS(G842:G844,G842:G844,"&gt;0")/(EXP(G$6*(($D845-COUNTIFS(G$713:G845,0))/12))),G$8))+($D$5*IF($C845&lt;$D$4,G155,IF($C845=$D$4,G$7,MAX(AVERAGEIFS(G842:G844,G842:G844,"&gt;0")/(EXP(G$6*($D845-COUNTIFS(G$713:G845,0))/12)),G$8))))</f>
        <v>1.25</v>
      </c>
      <c r="H845" s="132">
        <f ca="1">(1-$D$5)*IF($C845&lt;$D$4,H155,MAX(G845/G$10,H$8))+($D$5*IF($C845&lt;$D$4,H155,IF($C845=$D$4,H$7,MAX(AVERAGEIFS(H842:H844,H842:H844,"&gt;0")/(EXP(G$6*($D845-COUNTIFS(H$713:H845,0))/12)),H$8))))</f>
        <v>0.96153846153846145</v>
      </c>
      <c r="I845" s="132">
        <f ca="1">(1-$D$5)*IF($C845&lt;$D$4,I155,MAX(AVERAGEIFS(I842:I844,I842:I844,"&gt;0")/(EXP(I$6*(($D845-COUNTIFS(I$713:I845,0))/12))),I$8))+($D$5*IF($C845&lt;$D$4,I155,IF($C845=$D$4,I$7,MAX(AVERAGEIFS(I842:I844,I842:I844,"&gt;0")/(EXP(I$6*($D845-COUNTIFS(I$713:I845,0))/12)),I$8))))</f>
        <v>1.5</v>
      </c>
      <c r="J845" s="132">
        <f ca="1">(1-$D$5)*IF($C845&lt;$D$4,J155,MAX(I845/I$10,J$8))+($D$5*IF($C845&lt;$D$4,J155,IF($C845=$D$4,J$7,MAX(AVERAGEIFS(J842:J844,J842:J844,"&gt;0")/(EXP(I$6*($D845-COUNTIFS(J$713:J845,0))/12)),J$8))))</f>
        <v>1.2</v>
      </c>
      <c r="K845" s="132">
        <f ca="1">(1-$D$5)*IF($C845&lt;$D$4,K155,MAX(AVERAGEIFS(K842:K844,K842:K844,"&gt;0")/(EXP(K$6*(($D845-COUNTIFS(K$713:K845,0))/12))),K$8))+($D$5*IF($C845&lt;$D$4,K155,IF($C845=$D$4,K$7,MAX(AVERAGEIFS(K842:K844,K842:K844,"&gt;0")/(EXP(K$6*($D845-COUNTIFS(K$713:K845,0))/12)),K$8))))</f>
        <v>3</v>
      </c>
      <c r="L845" s="132">
        <f ca="1">(1-$D$5)*IF($C845&lt;$D$4,L155,MAX(K845/K$10,L$8))+($D$5*IF($C845&lt;$D$4,L155,IF($C845=$D$4,L$7,MAX(AVERAGEIFS(L842:L844,L842:L844,"&gt;0")/(EXP(K$6*($D845-COUNTIFS(L$713:L845,0))/12)),L$8))))</f>
        <v>2</v>
      </c>
      <c r="M845" s="181">
        <f ca="1">(1-$D$5)*IF($C845&lt;MAX($D$4,INDEX($C$23:$C$154,2+MATCH(0,$M$23:$M$154,1))),M155,MAX(AVERAGEIFS(M842:M844,M842:M844,"&gt;0")/(EXP(M$6*(($D845-COUNTIFS(M$713:M845,0))/12))),M$8))+($D$5*IF($C845&lt;MAX($D$4,INDEX($C$23:$C$154,2+MATCH(0,$M$23:$M$154,1))),M155,IF($C845=MAX($D$4,INDEX($C$23:$C$154,2+MATCH(0,$M$23:$M$154,1))),M$7,MAX(AVERAGEIFS(M842:M844,M842:M844,"&gt;0")/(EXP(M$6*($D845-COUNTIFS(M$713:M845,0))/12)),M$8))))</f>
        <v>6.4394601206546156</v>
      </c>
      <c r="N845" s="181">
        <f ca="1">(1-$D$5)*IF($C845&lt;MAX($D$4,INDEX($C$23:$C$154,2+MATCH(0,$N$23:$N$154,1))),N155,MAX(M845/M$10,N$8))+($D$5*IF($C845&lt;MAX($D$4,INDEX($C$23:$C$154,2+MATCH(0,$N$23:$N$154,1))),N155,IF($C845=MAX($D$4,INDEX($C$23:$C$154,2+MATCH(0,$N$23:$N$154,1))),N$7,MAX(AVERAGEIFS(N842:N844,N842:N844,"&gt;0")/(EXP(M$6*($D845-COUNTIFS(N$713:N845,0))/12)),N$8))))</f>
        <v>3.2197300603273078</v>
      </c>
      <c r="O845" s="181">
        <f ca="1">(1-$D$5)*IF($C845&lt;MAX($D$4,INDEX($C$23:$C$154,2+MATCH(0,$O$23:$O$154,1))),O155,MAX(AVERAGEIFS(O842:O844,O842:O844,"&gt;0")/(EXP(O$6*(($D845-COUNTIFS(O$713:O845,0))/12))),O$8))+($D$5*IF($C845&lt;MAX($D$4,INDEX($C$23:$C$154,2+MATCH(0,$O$23:$O$154,1))),O155,IF($C845=MAX($D$4,INDEX($C$23:$C$154,2+MATCH(0,$O$23:$O$154,1))),O$7,MAX(AVERAGEIFS(O842:O844,O842:O844,"&gt;0")/(EXP(O$6*($D845-COUNTIFS(O$713:O845,0))/12)),O$8))))</f>
        <v>5</v>
      </c>
      <c r="P845" s="181">
        <f ca="1">(1-$D$5)*IF($C845&lt;MAX($D$4,INDEX($C$23:$C$154,2+MATCH(0,$P$23:$P$154,1))),P155,MAX(O845/O$10,P$8))+($D$5*IF($C845&lt;MAX($D$4,INDEX($C$23:$C$154,2+MATCH(0,$P$23:$P$154,1))),P155,IF($C845=MAX($D$4,INDEX($C$23:$C$154,2+MATCH(0,$P$23:$P$154,1))),P$7,MAX(AVERAGEIFS(P842:P844,P842:P844,"&gt;0")/(EXP(O$6*($D845-COUNTIFS(P$713:P845,0))/12)),P$8))))</f>
        <v>3.5</v>
      </c>
      <c r="Q845" s="132">
        <f ca="1">(1-$D$5)*IF($C845&lt;$D$4,Q155,MAX(AVERAGEIFS(Q842:Q844,Q842:Q844,"&gt;0")/(EXP(Q$6*(($D845-COUNTIFS(Q$713:Q845,0))/12))),Q$8))+($D$5*IF($C845&lt;$D$4,Q155,IF($C845=$D$4,Q$7,MAX(AVERAGEIFS(Q842:Q844,Q842:Q844,"&gt;0")/(EXP(Q$6*($D845-COUNTIFS(Q$713:Q845,0))/12)),Q$8))))</f>
        <v>1</v>
      </c>
      <c r="R845" s="132">
        <f ca="1">(1-$D$5)*IF($C845&lt;$D$4,R155,MAX(Q845/Q$10,R$8))+($D$5*IF($C845&lt;$D$4,R155,IF($C845=$D$4,R$7,MAX(AVERAGEIFS(R842:R844,R842:R844,"&gt;0")/(EXP(Q$6*($D845-COUNTIFS(R$713:R845,0))/12)),R$8))))</f>
        <v>1</v>
      </c>
      <c r="S845" s="132">
        <f ca="1">(1-$D$5)*IF($C845&lt;$D$4,S155,MAX(AVERAGEIFS(S842:S844,S842:S844,"&gt;0")/(EXP(S$6*(($D845-COUNTIFS(S$713:S845,0))/12))),S$8))+($D$5*IF($C845&lt;$D$4,S155,IF($C845=$D$4,S$7,MAX(AVERAGEIFS(S842:S844,S842:S844,"&gt;0")/(EXP(S$6*($D845-COUNTIFS(S$713:S845,0))/12)),S$8))))</f>
        <v>1</v>
      </c>
      <c r="T845" s="132">
        <f ca="1">(1-$D$5)*IF($C845&lt;$D$4,T155,MAX(S845/S$10,T$8))+($D$5*IF($C845&lt;$D$4,T155,IF($C845=$D$4,T$7,MAX(AVERAGEIFS(T842:T844,T842:T844,"&gt;0")/(EXP(S$6*($D845-COUNTIFS(T$713:T845,0))/12)),T$8))))</f>
        <v>0.76923076923076916</v>
      </c>
      <c r="U845" s="181">
        <f ca="1">(1-$D$5)*IF($C845&lt;MAX($D$4,INDEX($C$23:$C$154,2+MATCH(0,$U$23:$U$154,1))),U155,MAX(AVERAGEIFS(U842:U844,U842:U844,"&gt;0")/(EXP(U$6*(($D845-COUNTIFS(U$713:U845,0))/12))),U$8))+($D$5*IF($C845&lt;MAX($D$4,INDEX($C$23:$C$154,2+MATCH(0,$U$23:$U$154,1))),U155,IF($C845=MAX($D$4,INDEX($C$23:$C$154,2+MATCH(0,$U$23:$U$154,1))),U$7,MAX(AVERAGEIFS(U842:U844,U842:U844,"&gt;0")/(EXP(U$6*($D845-COUNTIFS(U$713:U845,0))/12)),U$8))))</f>
        <v>3</v>
      </c>
      <c r="V845" s="181">
        <f ca="1">(1-$D$5)*IF($C845&lt;MAX($D$4,INDEX($C$23:$C$154,2+MATCH(0,$V$23:$V$154,1))),V155,MAX(U845/U$10,V$8))+($D$5*IF($C845&lt;MAX($D$4,INDEX($C$23:$C$154,2+MATCH(0,$V$23:$V$154,1))),V155,IF($C845=MAX($D$4,INDEX($C$23:$C$154,2+MATCH(0,$V$23:$V$154,1))),V$7,MAX(AVERAGEIFS(V842:V844,V842:V844,"&gt;0")/(EXP(U$6*($D845-COUNTIFS(V$713:V845,0))/12)),V$8))))</f>
        <v>2</v>
      </c>
      <c r="W845" s="132">
        <f ca="1">(1-$D$5)*IF($C845&lt;$D$4,W155,MAX(AVERAGEIFS(W842:W844,W842:W844,"&gt;0")/(EXP(W$6*(($D845-COUNTIFS(W$713:W845,0))/12))),W$8))+($D$5*IF($C845&lt;$D$4,W155,IF($C845=$D$4,W$7,MAX(AVERAGEIFS(W842:W844,W842:W844,"&gt;0")/(EXP(W$6*($D845-COUNTIFS(W$713:W845,0))/12)),W$8))))</f>
        <v>0.75</v>
      </c>
      <c r="X845" s="132">
        <f ca="1">(1-$D$5)*IF($C845&lt;$D$4,X155,MAX(W845/W$10,X$8))+($D$5*IF($C845&lt;$D$4,X155,IF($C845=$D$4,X$7,MAX(AVERAGEIFS(X842:X844,X842:X844,"&gt;0")/(EXP(W$6*($D845-COUNTIFS(X$713:X845,0))/12)),X$8))))</f>
        <v>0.57692307692307687</v>
      </c>
      <c r="Y845" s="132"/>
      <c r="Z845" s="132"/>
    </row>
    <row r="846" spans="2:26" outlineLevel="1">
      <c r="B846" s="159"/>
      <c r="C846" s="160">
        <f t="shared" si="35"/>
        <v>48245</v>
      </c>
      <c r="D846" s="128">
        <f t="shared" si="34"/>
        <v>134</v>
      </c>
      <c r="G846" s="132">
        <f ca="1">(1-$D$5)*IF($C846&lt;$D$4,G156,MAX(AVERAGEIFS(G843:G845,G843:G845,"&gt;0")/(EXP(G$6*(($D846-COUNTIFS(G$713:G846,0))/12))),G$8))+($D$5*IF($C846&lt;$D$4,G156,IF($C846=$D$4,G$7,MAX(AVERAGEIFS(G843:G845,G843:G845,"&gt;0")/(EXP(G$6*($D846-COUNTIFS(G$713:G846,0))/12)),G$8))))</f>
        <v>1.25</v>
      </c>
      <c r="H846" s="132">
        <f ca="1">(1-$D$5)*IF($C846&lt;$D$4,H156,MAX(G846/G$10,H$8))+($D$5*IF($C846&lt;$D$4,H156,IF($C846=$D$4,H$7,MAX(AVERAGEIFS(H843:H845,H843:H845,"&gt;0")/(EXP(G$6*($D846-COUNTIFS(H$713:H846,0))/12)),H$8))))</f>
        <v>0.96153846153846145</v>
      </c>
      <c r="I846" s="132">
        <f ca="1">(1-$D$5)*IF($C846&lt;$D$4,I156,MAX(AVERAGEIFS(I843:I845,I843:I845,"&gt;0")/(EXP(I$6*(($D846-COUNTIFS(I$713:I846,0))/12))),I$8))+($D$5*IF($C846&lt;$D$4,I156,IF($C846=$D$4,I$7,MAX(AVERAGEIFS(I843:I845,I843:I845,"&gt;0")/(EXP(I$6*($D846-COUNTIFS(I$713:I846,0))/12)),I$8))))</f>
        <v>1.5</v>
      </c>
      <c r="J846" s="132">
        <f ca="1">(1-$D$5)*IF($C846&lt;$D$4,J156,MAX(I846/I$10,J$8))+($D$5*IF($C846&lt;$D$4,J156,IF($C846=$D$4,J$7,MAX(AVERAGEIFS(J843:J845,J843:J845,"&gt;0")/(EXP(I$6*($D846-COUNTIFS(J$713:J846,0))/12)),J$8))))</f>
        <v>1.2</v>
      </c>
      <c r="K846" s="132">
        <f ca="1">(1-$D$5)*IF($C846&lt;$D$4,K156,MAX(AVERAGEIFS(K843:K845,K843:K845,"&gt;0")/(EXP(K$6*(($D846-COUNTIFS(K$713:K846,0))/12))),K$8))+($D$5*IF($C846&lt;$D$4,K156,IF($C846=$D$4,K$7,MAX(AVERAGEIFS(K843:K845,K843:K845,"&gt;0")/(EXP(K$6*($D846-COUNTIFS(K$713:K846,0))/12)),K$8))))</f>
        <v>3</v>
      </c>
      <c r="L846" s="132">
        <f ca="1">(1-$D$5)*IF($C846&lt;$D$4,L156,MAX(K846/K$10,L$8))+($D$5*IF($C846&lt;$D$4,L156,IF($C846=$D$4,L$7,MAX(AVERAGEIFS(L843:L845,L843:L845,"&gt;0")/(EXP(K$6*($D846-COUNTIFS(L$713:L846,0))/12)),L$8))))</f>
        <v>2</v>
      </c>
      <c r="M846" s="181">
        <f ca="1">(1-$D$5)*IF($C846&lt;MAX($D$4,INDEX($C$23:$C$154,2+MATCH(0,$M$23:$M$154,1))),M156,MAX(AVERAGEIFS(M843:M845,M843:M845,"&gt;0")/(EXP(M$6*(($D846-COUNTIFS(M$713:M846,0))/12))),M$8))+($D$5*IF($C846&lt;MAX($D$4,INDEX($C$23:$C$154,2+MATCH(0,$M$23:$M$154,1))),M156,IF($C846=MAX($D$4,INDEX($C$23:$C$154,2+MATCH(0,$M$23:$M$154,1))),M$7,MAX(AVERAGEIFS(M843:M845,M843:M845,"&gt;0")/(EXP(M$6*($D846-COUNTIFS(M$713:M846,0))/12)),M$8))))</f>
        <v>6.2431803980583593</v>
      </c>
      <c r="N846" s="181">
        <f ca="1">(1-$D$5)*IF($C846&lt;MAX($D$4,INDEX($C$23:$C$154,2+MATCH(0,$N$23:$N$154,1))),N156,MAX(M846/M$10,N$8))+($D$5*IF($C846&lt;MAX($D$4,INDEX($C$23:$C$154,2+MATCH(0,$N$23:$N$154,1))),N156,IF($C846=MAX($D$4,INDEX($C$23:$C$154,2+MATCH(0,$N$23:$N$154,1))),N$7,MAX(AVERAGEIFS(N843:N845,N843:N845,"&gt;0")/(EXP(M$6*($D846-COUNTIFS(N$713:N846,0))/12)),N$8))))</f>
        <v>3.1215901990291797</v>
      </c>
      <c r="O846" s="181">
        <f ca="1">(1-$D$5)*IF($C846&lt;MAX($D$4,INDEX($C$23:$C$154,2+MATCH(0,$O$23:$O$154,1))),O156,MAX(AVERAGEIFS(O843:O845,O843:O845,"&gt;0")/(EXP(O$6*(($D846-COUNTIFS(O$713:O846,0))/12))),O$8))+($D$5*IF($C846&lt;MAX($D$4,INDEX($C$23:$C$154,2+MATCH(0,$O$23:$O$154,1))),O156,IF($C846=MAX($D$4,INDEX($C$23:$C$154,2+MATCH(0,$O$23:$O$154,1))),O$7,MAX(AVERAGEIFS(O843:O845,O843:O845,"&gt;0")/(EXP(O$6*($D846-COUNTIFS(O$713:O846,0))/12)),O$8))))</f>
        <v>5</v>
      </c>
      <c r="P846" s="181">
        <f ca="1">(1-$D$5)*IF($C846&lt;MAX($D$4,INDEX($C$23:$C$154,2+MATCH(0,$P$23:$P$154,1))),P156,MAX(O846/O$10,P$8))+($D$5*IF($C846&lt;MAX($D$4,INDEX($C$23:$C$154,2+MATCH(0,$P$23:$P$154,1))),P156,IF($C846=MAX($D$4,INDEX($C$23:$C$154,2+MATCH(0,$P$23:$P$154,1))),P$7,MAX(AVERAGEIFS(P843:P845,P843:P845,"&gt;0")/(EXP(O$6*($D846-COUNTIFS(P$713:P846,0))/12)),P$8))))</f>
        <v>3.5</v>
      </c>
      <c r="Q846" s="132">
        <f ca="1">(1-$D$5)*IF($C846&lt;$D$4,Q156,MAX(AVERAGEIFS(Q843:Q845,Q843:Q845,"&gt;0")/(EXP(Q$6*(($D846-COUNTIFS(Q$713:Q846,0))/12))),Q$8))+($D$5*IF($C846&lt;$D$4,Q156,IF($C846=$D$4,Q$7,MAX(AVERAGEIFS(Q843:Q845,Q843:Q845,"&gt;0")/(EXP(Q$6*($D846-COUNTIFS(Q$713:Q846,0))/12)),Q$8))))</f>
        <v>1</v>
      </c>
      <c r="R846" s="132">
        <f ca="1">(1-$D$5)*IF($C846&lt;$D$4,R156,MAX(Q846/Q$10,R$8))+($D$5*IF($C846&lt;$D$4,R156,IF($C846=$D$4,R$7,MAX(AVERAGEIFS(R843:R845,R843:R845,"&gt;0")/(EXP(Q$6*($D846-COUNTIFS(R$713:R846,0))/12)),R$8))))</f>
        <v>1</v>
      </c>
      <c r="S846" s="132">
        <f ca="1">(1-$D$5)*IF($C846&lt;$D$4,S156,MAX(AVERAGEIFS(S843:S845,S843:S845,"&gt;0")/(EXP(S$6*(($D846-COUNTIFS(S$713:S846,0))/12))),S$8))+($D$5*IF($C846&lt;$D$4,S156,IF($C846=$D$4,S$7,MAX(AVERAGEIFS(S843:S845,S843:S845,"&gt;0")/(EXP(S$6*($D846-COUNTIFS(S$713:S846,0))/12)),S$8))))</f>
        <v>1</v>
      </c>
      <c r="T846" s="132">
        <f ca="1">(1-$D$5)*IF($C846&lt;$D$4,T156,MAX(S846/S$10,T$8))+($D$5*IF($C846&lt;$D$4,T156,IF($C846=$D$4,T$7,MAX(AVERAGEIFS(T843:T845,T843:T845,"&gt;0")/(EXP(S$6*($D846-COUNTIFS(T$713:T846,0))/12)),T$8))))</f>
        <v>0.76923076923076916</v>
      </c>
      <c r="U846" s="181">
        <f ca="1">(1-$D$5)*IF($C846&lt;MAX($D$4,INDEX($C$23:$C$154,2+MATCH(0,$U$23:$U$154,1))),U156,MAX(AVERAGEIFS(U843:U845,U843:U845,"&gt;0")/(EXP(U$6*(($D846-COUNTIFS(U$713:U846,0))/12))),U$8))+($D$5*IF($C846&lt;MAX($D$4,INDEX($C$23:$C$154,2+MATCH(0,$U$23:$U$154,1))),U156,IF($C846=MAX($D$4,INDEX($C$23:$C$154,2+MATCH(0,$U$23:$U$154,1))),U$7,MAX(AVERAGEIFS(U843:U845,U843:U845,"&gt;0")/(EXP(U$6*($D846-COUNTIFS(U$713:U846,0))/12)),U$8))))</f>
        <v>3</v>
      </c>
      <c r="V846" s="181">
        <f ca="1">(1-$D$5)*IF($C846&lt;MAX($D$4,INDEX($C$23:$C$154,2+MATCH(0,$V$23:$V$154,1))),V156,MAX(U846/U$10,V$8))+($D$5*IF($C846&lt;MAX($D$4,INDEX($C$23:$C$154,2+MATCH(0,$V$23:$V$154,1))),V156,IF($C846=MAX($D$4,INDEX($C$23:$C$154,2+MATCH(0,$V$23:$V$154,1))),V$7,MAX(AVERAGEIFS(V843:V845,V843:V845,"&gt;0")/(EXP(U$6*($D846-COUNTIFS(V$713:V846,0))/12)),V$8))))</f>
        <v>2</v>
      </c>
      <c r="W846" s="132">
        <f ca="1">(1-$D$5)*IF($C846&lt;$D$4,W156,MAX(AVERAGEIFS(W843:W845,W843:W845,"&gt;0")/(EXP(W$6*(($D846-COUNTIFS(W$713:W846,0))/12))),W$8))+($D$5*IF($C846&lt;$D$4,W156,IF($C846=$D$4,W$7,MAX(AVERAGEIFS(W843:W845,W843:W845,"&gt;0")/(EXP(W$6*($D846-COUNTIFS(W$713:W846,0))/12)),W$8))))</f>
        <v>0.75</v>
      </c>
      <c r="X846" s="132">
        <f ca="1">(1-$D$5)*IF($C846&lt;$D$4,X156,MAX(W846/W$10,X$8))+($D$5*IF($C846&lt;$D$4,X156,IF($C846=$D$4,X$7,MAX(AVERAGEIFS(X843:X845,X843:X845,"&gt;0")/(EXP(W$6*($D846-COUNTIFS(X$713:X846,0))/12)),X$8))))</f>
        <v>0.57692307692307687</v>
      </c>
      <c r="Y846" s="132"/>
      <c r="Z846" s="132"/>
    </row>
    <row r="847" spans="2:26" outlineLevel="1">
      <c r="B847" s="159"/>
      <c r="C847" s="160">
        <f t="shared" si="35"/>
        <v>48274</v>
      </c>
      <c r="D847" s="128">
        <f t="shared" si="34"/>
        <v>135</v>
      </c>
      <c r="G847" s="132">
        <f ca="1">(1-$D$5)*IF($C847&lt;$D$4,G157,MAX(AVERAGEIFS(G844:G846,G844:G846,"&gt;0")/(EXP(G$6*(($D847-COUNTIFS(G$713:G847,0))/12))),G$8))+($D$5*IF($C847&lt;$D$4,G157,IF($C847=$D$4,G$7,MAX(AVERAGEIFS(G844:G846,G844:G846,"&gt;0")/(EXP(G$6*($D847-COUNTIFS(G$713:G847,0))/12)),G$8))))</f>
        <v>1.25</v>
      </c>
      <c r="H847" s="132">
        <f ca="1">(1-$D$5)*IF($C847&lt;$D$4,H157,MAX(G847/G$10,H$8))+($D$5*IF($C847&lt;$D$4,H157,IF($C847=$D$4,H$7,MAX(AVERAGEIFS(H844:H846,H844:H846,"&gt;0")/(EXP(G$6*($D847-COUNTIFS(H$713:H847,0))/12)),H$8))))</f>
        <v>0.96153846153846145</v>
      </c>
      <c r="I847" s="132">
        <f ca="1">(1-$D$5)*IF($C847&lt;$D$4,I157,MAX(AVERAGEIFS(I844:I846,I844:I846,"&gt;0")/(EXP(I$6*(($D847-COUNTIFS(I$713:I847,0))/12))),I$8))+($D$5*IF($C847&lt;$D$4,I157,IF($C847=$D$4,I$7,MAX(AVERAGEIFS(I844:I846,I844:I846,"&gt;0")/(EXP(I$6*($D847-COUNTIFS(I$713:I847,0))/12)),I$8))))</f>
        <v>1.5</v>
      </c>
      <c r="J847" s="132">
        <f ca="1">(1-$D$5)*IF($C847&lt;$D$4,J157,MAX(I847/I$10,J$8))+($D$5*IF($C847&lt;$D$4,J157,IF($C847=$D$4,J$7,MAX(AVERAGEIFS(J844:J846,J844:J846,"&gt;0")/(EXP(I$6*($D847-COUNTIFS(J$713:J847,0))/12)),J$8))))</f>
        <v>1.2</v>
      </c>
      <c r="K847" s="132">
        <f ca="1">(1-$D$5)*IF($C847&lt;$D$4,K157,MAX(AVERAGEIFS(K844:K846,K844:K846,"&gt;0")/(EXP(K$6*(($D847-COUNTIFS(K$713:K847,0))/12))),K$8))+($D$5*IF($C847&lt;$D$4,K157,IF($C847=$D$4,K$7,MAX(AVERAGEIFS(K844:K846,K844:K846,"&gt;0")/(EXP(K$6*($D847-COUNTIFS(K$713:K847,0))/12)),K$8))))</f>
        <v>3</v>
      </c>
      <c r="L847" s="132">
        <f ca="1">(1-$D$5)*IF($C847&lt;$D$4,L157,MAX(K847/K$10,L$8))+($D$5*IF($C847&lt;$D$4,L157,IF($C847=$D$4,L$7,MAX(AVERAGEIFS(L844:L846,L844:L846,"&gt;0")/(EXP(K$6*($D847-COUNTIFS(L$713:L847,0))/12)),L$8))))</f>
        <v>2</v>
      </c>
      <c r="M847" s="181">
        <f ca="1">(1-$D$5)*IF($C847&lt;MAX($D$4,INDEX($C$23:$C$154,2+MATCH(0,$M$23:$M$154,1))),M157,MAX(AVERAGEIFS(M844:M846,M844:M846,"&gt;0")/(EXP(M$6*(($D847-COUNTIFS(M$713:M847,0))/12))),M$8))+($D$5*IF($C847&lt;MAX($D$4,INDEX($C$23:$C$154,2+MATCH(0,$M$23:$M$154,1))),M157,IF($C847=MAX($D$4,INDEX($C$23:$C$154,2+MATCH(0,$M$23:$M$154,1))),M$7,MAX(AVERAGEIFS(M844:M846,M844:M846,"&gt;0")/(EXP(M$6*($D847-COUNTIFS(M$713:M847,0))/12)),M$8))))</f>
        <v>6.0503875544110919</v>
      </c>
      <c r="N847" s="181">
        <f ca="1">(1-$D$5)*IF($C847&lt;MAX($D$4,INDEX($C$23:$C$154,2+MATCH(0,$N$23:$N$154,1))),N157,MAX(M847/M$10,N$8))+($D$5*IF($C847&lt;MAX($D$4,INDEX($C$23:$C$154,2+MATCH(0,$N$23:$N$154,1))),N157,IF($C847=MAX($D$4,INDEX($C$23:$C$154,2+MATCH(0,$N$23:$N$154,1))),N$7,MAX(AVERAGEIFS(N844:N846,N844:N846,"&gt;0")/(EXP(M$6*($D847-COUNTIFS(N$713:N847,0))/12)),N$8))))</f>
        <v>3.0251937772055459</v>
      </c>
      <c r="O847" s="181">
        <f ca="1">(1-$D$5)*IF($C847&lt;MAX($D$4,INDEX($C$23:$C$154,2+MATCH(0,$O$23:$O$154,1))),O157,MAX(AVERAGEIFS(O844:O846,O844:O846,"&gt;0")/(EXP(O$6*(($D847-COUNTIFS(O$713:O847,0))/12))),O$8))+($D$5*IF($C847&lt;MAX($D$4,INDEX($C$23:$C$154,2+MATCH(0,$O$23:$O$154,1))),O157,IF($C847=MAX($D$4,INDEX($C$23:$C$154,2+MATCH(0,$O$23:$O$154,1))),O$7,MAX(AVERAGEIFS(O844:O846,O844:O846,"&gt;0")/(EXP(O$6*($D847-COUNTIFS(O$713:O847,0))/12)),O$8))))</f>
        <v>5</v>
      </c>
      <c r="P847" s="181">
        <f ca="1">(1-$D$5)*IF($C847&lt;MAX($D$4,INDEX($C$23:$C$154,2+MATCH(0,$P$23:$P$154,1))),P157,MAX(O847/O$10,P$8))+($D$5*IF($C847&lt;MAX($D$4,INDEX($C$23:$C$154,2+MATCH(0,$P$23:$P$154,1))),P157,IF($C847=MAX($D$4,INDEX($C$23:$C$154,2+MATCH(0,$P$23:$P$154,1))),P$7,MAX(AVERAGEIFS(P844:P846,P844:P846,"&gt;0")/(EXP(O$6*($D847-COUNTIFS(P$713:P847,0))/12)),P$8))))</f>
        <v>3.5</v>
      </c>
      <c r="Q847" s="132">
        <f ca="1">(1-$D$5)*IF($C847&lt;$D$4,Q157,MAX(AVERAGEIFS(Q844:Q846,Q844:Q846,"&gt;0")/(EXP(Q$6*(($D847-COUNTIFS(Q$713:Q847,0))/12))),Q$8))+($D$5*IF($C847&lt;$D$4,Q157,IF($C847=$D$4,Q$7,MAX(AVERAGEIFS(Q844:Q846,Q844:Q846,"&gt;0")/(EXP(Q$6*($D847-COUNTIFS(Q$713:Q847,0))/12)),Q$8))))</f>
        <v>1</v>
      </c>
      <c r="R847" s="132">
        <f ca="1">(1-$D$5)*IF($C847&lt;$D$4,R157,MAX(Q847/Q$10,R$8))+($D$5*IF($C847&lt;$D$4,R157,IF($C847=$D$4,R$7,MAX(AVERAGEIFS(R844:R846,R844:R846,"&gt;0")/(EXP(Q$6*($D847-COUNTIFS(R$713:R847,0))/12)),R$8))))</f>
        <v>1</v>
      </c>
      <c r="S847" s="132">
        <f ca="1">(1-$D$5)*IF($C847&lt;$D$4,S157,MAX(AVERAGEIFS(S844:S846,S844:S846,"&gt;0")/(EXP(S$6*(($D847-COUNTIFS(S$713:S847,0))/12))),S$8))+($D$5*IF($C847&lt;$D$4,S157,IF($C847=$D$4,S$7,MAX(AVERAGEIFS(S844:S846,S844:S846,"&gt;0")/(EXP(S$6*($D847-COUNTIFS(S$713:S847,0))/12)),S$8))))</f>
        <v>1</v>
      </c>
      <c r="T847" s="132">
        <f ca="1">(1-$D$5)*IF($C847&lt;$D$4,T157,MAX(S847/S$10,T$8))+($D$5*IF($C847&lt;$D$4,T157,IF($C847=$D$4,T$7,MAX(AVERAGEIFS(T844:T846,T844:T846,"&gt;0")/(EXP(S$6*($D847-COUNTIFS(T$713:T847,0))/12)),T$8))))</f>
        <v>0.76923076923076916</v>
      </c>
      <c r="U847" s="181">
        <f ca="1">(1-$D$5)*IF($C847&lt;MAX($D$4,INDEX($C$23:$C$154,2+MATCH(0,$U$23:$U$154,1))),U157,MAX(AVERAGEIFS(U844:U846,U844:U846,"&gt;0")/(EXP(U$6*(($D847-COUNTIFS(U$713:U847,0))/12))),U$8))+($D$5*IF($C847&lt;MAX($D$4,INDEX($C$23:$C$154,2+MATCH(0,$U$23:$U$154,1))),U157,IF($C847=MAX($D$4,INDEX($C$23:$C$154,2+MATCH(0,$U$23:$U$154,1))),U$7,MAX(AVERAGEIFS(U844:U846,U844:U846,"&gt;0")/(EXP(U$6*($D847-COUNTIFS(U$713:U847,0))/12)),U$8))))</f>
        <v>3</v>
      </c>
      <c r="V847" s="181">
        <f ca="1">(1-$D$5)*IF($C847&lt;MAX($D$4,INDEX($C$23:$C$154,2+MATCH(0,$V$23:$V$154,1))),V157,MAX(U847/U$10,V$8))+($D$5*IF($C847&lt;MAX($D$4,INDEX($C$23:$C$154,2+MATCH(0,$V$23:$V$154,1))),V157,IF($C847=MAX($D$4,INDEX($C$23:$C$154,2+MATCH(0,$V$23:$V$154,1))),V$7,MAX(AVERAGEIFS(V844:V846,V844:V846,"&gt;0")/(EXP(U$6*($D847-COUNTIFS(V$713:V847,0))/12)),V$8))))</f>
        <v>2</v>
      </c>
      <c r="W847" s="132">
        <f ca="1">(1-$D$5)*IF($C847&lt;$D$4,W157,MAX(AVERAGEIFS(W844:W846,W844:W846,"&gt;0")/(EXP(W$6*(($D847-COUNTIFS(W$713:W847,0))/12))),W$8))+($D$5*IF($C847&lt;$D$4,W157,IF($C847=$D$4,W$7,MAX(AVERAGEIFS(W844:W846,W844:W846,"&gt;0")/(EXP(W$6*($D847-COUNTIFS(W$713:W847,0))/12)),W$8))))</f>
        <v>0.75</v>
      </c>
      <c r="X847" s="132">
        <f ca="1">(1-$D$5)*IF($C847&lt;$D$4,X157,MAX(W847/W$10,X$8))+($D$5*IF($C847&lt;$D$4,X157,IF($C847=$D$4,X$7,MAX(AVERAGEIFS(X844:X846,X844:X846,"&gt;0")/(EXP(W$6*($D847-COUNTIFS(X$713:X847,0))/12)),X$8))))</f>
        <v>0.57692307692307687</v>
      </c>
      <c r="Y847" s="132"/>
      <c r="Z847" s="132"/>
    </row>
    <row r="848" spans="2:26" outlineLevel="1">
      <c r="B848" s="159"/>
      <c r="C848" s="160">
        <f t="shared" si="35"/>
        <v>48305</v>
      </c>
      <c r="D848" s="128">
        <f t="shared" si="34"/>
        <v>136</v>
      </c>
      <c r="G848" s="132">
        <f ca="1">(1-$D$5)*IF($C848&lt;$D$4,G158,MAX(AVERAGEIFS(G845:G847,G845:G847,"&gt;0")/(EXP(G$6*(($D848-COUNTIFS(G$713:G848,0))/12))),G$8))+($D$5*IF($C848&lt;$D$4,G158,IF($C848=$D$4,G$7,MAX(AVERAGEIFS(G845:G847,G845:G847,"&gt;0")/(EXP(G$6*($D848-COUNTIFS(G$713:G848,0))/12)),G$8))))</f>
        <v>1.25</v>
      </c>
      <c r="H848" s="132">
        <f ca="1">(1-$D$5)*IF($C848&lt;$D$4,H158,MAX(G848/G$10,H$8))+($D$5*IF($C848&lt;$D$4,H158,IF($C848=$D$4,H$7,MAX(AVERAGEIFS(H845:H847,H845:H847,"&gt;0")/(EXP(G$6*($D848-COUNTIFS(H$713:H848,0))/12)),H$8))))</f>
        <v>0.96153846153846145</v>
      </c>
      <c r="I848" s="132">
        <f ca="1">(1-$D$5)*IF($C848&lt;$D$4,I158,MAX(AVERAGEIFS(I845:I847,I845:I847,"&gt;0")/(EXP(I$6*(($D848-COUNTIFS(I$713:I848,0))/12))),I$8))+($D$5*IF($C848&lt;$D$4,I158,IF($C848=$D$4,I$7,MAX(AVERAGEIFS(I845:I847,I845:I847,"&gt;0")/(EXP(I$6*($D848-COUNTIFS(I$713:I848,0))/12)),I$8))))</f>
        <v>1.5</v>
      </c>
      <c r="J848" s="132">
        <f ca="1">(1-$D$5)*IF($C848&lt;$D$4,J158,MAX(I848/I$10,J$8))+($D$5*IF($C848&lt;$D$4,J158,IF($C848=$D$4,J$7,MAX(AVERAGEIFS(J845:J847,J845:J847,"&gt;0")/(EXP(I$6*($D848-COUNTIFS(J$713:J848,0))/12)),J$8))))</f>
        <v>1.2</v>
      </c>
      <c r="K848" s="132">
        <f ca="1">(1-$D$5)*IF($C848&lt;$D$4,K158,MAX(AVERAGEIFS(K845:K847,K845:K847,"&gt;0")/(EXP(K$6*(($D848-COUNTIFS(K$713:K848,0))/12))),K$8))+($D$5*IF($C848&lt;$D$4,K158,IF($C848=$D$4,K$7,MAX(AVERAGEIFS(K845:K847,K845:K847,"&gt;0")/(EXP(K$6*($D848-COUNTIFS(K$713:K848,0))/12)),K$8))))</f>
        <v>3</v>
      </c>
      <c r="L848" s="132">
        <f ca="1">(1-$D$5)*IF($C848&lt;$D$4,L158,MAX(K848/K$10,L$8))+($D$5*IF($C848&lt;$D$4,L158,IF($C848=$D$4,L$7,MAX(AVERAGEIFS(L845:L847,L845:L847,"&gt;0")/(EXP(K$6*($D848-COUNTIFS(L$713:L848,0))/12)),L$8))))</f>
        <v>2</v>
      </c>
      <c r="M848" s="181">
        <f ca="1">(1-$D$5)*IF($C848&lt;MAX($D$4,INDEX($C$23:$C$154,2+MATCH(0,$M$23:$M$154,1))),M158,MAX(AVERAGEIFS(M845:M847,M845:M847,"&gt;0")/(EXP(M$6*(($D848-COUNTIFS(M$713:M848,0))/12))),M$8))+($D$5*IF($C848&lt;MAX($D$4,INDEX($C$23:$C$154,2+MATCH(0,$M$23:$M$154,1))),M158,IF($C848=MAX($D$4,INDEX($C$23:$C$154,2+MATCH(0,$M$23:$M$154,1))),M$7,MAX(AVERAGEIFS(M845:M847,M845:M847,"&gt;0")/(EXP(M$6*($D848-COUNTIFS(M$713:M848,0))/12)),M$8))))</f>
        <v>5.8611307813167226</v>
      </c>
      <c r="N848" s="181">
        <f ca="1">(1-$D$5)*IF($C848&lt;MAX($D$4,INDEX($C$23:$C$154,2+MATCH(0,$N$23:$N$154,1))),N158,MAX(M848/M$10,N$8))+($D$5*IF($C848&lt;MAX($D$4,INDEX($C$23:$C$154,2+MATCH(0,$N$23:$N$154,1))),N158,IF($C848=MAX($D$4,INDEX($C$23:$C$154,2+MATCH(0,$N$23:$N$154,1))),N$7,MAX(AVERAGEIFS(N845:N847,N845:N847,"&gt;0")/(EXP(M$6*($D848-COUNTIFS(N$713:N848,0))/12)),N$8))))</f>
        <v>3</v>
      </c>
      <c r="O848" s="181">
        <f ca="1">(1-$D$5)*IF($C848&lt;MAX($D$4,INDEX($C$23:$C$154,2+MATCH(0,$O$23:$O$154,1))),O158,MAX(AVERAGEIFS(O845:O847,O845:O847,"&gt;0")/(EXP(O$6*(($D848-COUNTIFS(O$713:O848,0))/12))),O$8))+($D$5*IF($C848&lt;MAX($D$4,INDEX($C$23:$C$154,2+MATCH(0,$O$23:$O$154,1))),O158,IF($C848=MAX($D$4,INDEX($C$23:$C$154,2+MATCH(0,$O$23:$O$154,1))),O$7,MAX(AVERAGEIFS(O845:O847,O845:O847,"&gt;0")/(EXP(O$6*($D848-COUNTIFS(O$713:O848,0))/12)),O$8))))</f>
        <v>5</v>
      </c>
      <c r="P848" s="181">
        <f ca="1">(1-$D$5)*IF($C848&lt;MAX($D$4,INDEX($C$23:$C$154,2+MATCH(0,$P$23:$P$154,1))),P158,MAX(O848/O$10,P$8))+($D$5*IF($C848&lt;MAX($D$4,INDEX($C$23:$C$154,2+MATCH(0,$P$23:$P$154,1))),P158,IF($C848=MAX($D$4,INDEX($C$23:$C$154,2+MATCH(0,$P$23:$P$154,1))),P$7,MAX(AVERAGEIFS(P845:P847,P845:P847,"&gt;0")/(EXP(O$6*($D848-COUNTIFS(P$713:P848,0))/12)),P$8))))</f>
        <v>3.5</v>
      </c>
      <c r="Q848" s="132">
        <f ca="1">(1-$D$5)*IF($C848&lt;$D$4,Q158,MAX(AVERAGEIFS(Q845:Q847,Q845:Q847,"&gt;0")/(EXP(Q$6*(($D848-COUNTIFS(Q$713:Q848,0))/12))),Q$8))+($D$5*IF($C848&lt;$D$4,Q158,IF($C848=$D$4,Q$7,MAX(AVERAGEIFS(Q845:Q847,Q845:Q847,"&gt;0")/(EXP(Q$6*($D848-COUNTIFS(Q$713:Q848,0))/12)),Q$8))))</f>
        <v>1</v>
      </c>
      <c r="R848" s="132">
        <f ca="1">(1-$D$5)*IF($C848&lt;$D$4,R158,MAX(Q848/Q$10,R$8))+($D$5*IF($C848&lt;$D$4,R158,IF($C848=$D$4,R$7,MAX(AVERAGEIFS(R845:R847,R845:R847,"&gt;0")/(EXP(Q$6*($D848-COUNTIFS(R$713:R848,0))/12)),R$8))))</f>
        <v>1</v>
      </c>
      <c r="S848" s="132">
        <f ca="1">(1-$D$5)*IF($C848&lt;$D$4,S158,MAX(AVERAGEIFS(S845:S847,S845:S847,"&gt;0")/(EXP(S$6*(($D848-COUNTIFS(S$713:S848,0))/12))),S$8))+($D$5*IF($C848&lt;$D$4,S158,IF($C848=$D$4,S$7,MAX(AVERAGEIFS(S845:S847,S845:S847,"&gt;0")/(EXP(S$6*($D848-COUNTIFS(S$713:S848,0))/12)),S$8))))</f>
        <v>1</v>
      </c>
      <c r="T848" s="132">
        <f ca="1">(1-$D$5)*IF($C848&lt;$D$4,T158,MAX(S848/S$10,T$8))+($D$5*IF($C848&lt;$D$4,T158,IF($C848=$D$4,T$7,MAX(AVERAGEIFS(T845:T847,T845:T847,"&gt;0")/(EXP(S$6*($D848-COUNTIFS(T$713:T848,0))/12)),T$8))))</f>
        <v>0.76923076923076916</v>
      </c>
      <c r="U848" s="181">
        <f ca="1">(1-$D$5)*IF($C848&lt;MAX($D$4,INDEX($C$23:$C$154,2+MATCH(0,$U$23:$U$154,1))),U158,MAX(AVERAGEIFS(U845:U847,U845:U847,"&gt;0")/(EXP(U$6*(($D848-COUNTIFS(U$713:U848,0))/12))),U$8))+($D$5*IF($C848&lt;MAX($D$4,INDEX($C$23:$C$154,2+MATCH(0,$U$23:$U$154,1))),U158,IF($C848=MAX($D$4,INDEX($C$23:$C$154,2+MATCH(0,$U$23:$U$154,1))),U$7,MAX(AVERAGEIFS(U845:U847,U845:U847,"&gt;0")/(EXP(U$6*($D848-COUNTIFS(U$713:U848,0))/12)),U$8))))</f>
        <v>3</v>
      </c>
      <c r="V848" s="181">
        <f ca="1">(1-$D$5)*IF($C848&lt;MAX($D$4,INDEX($C$23:$C$154,2+MATCH(0,$V$23:$V$154,1))),V158,MAX(U848/U$10,V$8))+($D$5*IF($C848&lt;MAX($D$4,INDEX($C$23:$C$154,2+MATCH(0,$V$23:$V$154,1))),V158,IF($C848=MAX($D$4,INDEX($C$23:$C$154,2+MATCH(0,$V$23:$V$154,1))),V$7,MAX(AVERAGEIFS(V845:V847,V845:V847,"&gt;0")/(EXP(U$6*($D848-COUNTIFS(V$713:V848,0))/12)),V$8))))</f>
        <v>2</v>
      </c>
      <c r="W848" s="132">
        <f ca="1">(1-$D$5)*IF($C848&lt;$D$4,W158,MAX(AVERAGEIFS(W845:W847,W845:W847,"&gt;0")/(EXP(W$6*(($D848-COUNTIFS(W$713:W848,0))/12))),W$8))+($D$5*IF($C848&lt;$D$4,W158,IF($C848=$D$4,W$7,MAX(AVERAGEIFS(W845:W847,W845:W847,"&gt;0")/(EXP(W$6*($D848-COUNTIFS(W$713:W848,0))/12)),W$8))))</f>
        <v>0.75</v>
      </c>
      <c r="X848" s="132">
        <f ca="1">(1-$D$5)*IF($C848&lt;$D$4,X158,MAX(W848/W$10,X$8))+($D$5*IF($C848&lt;$D$4,X158,IF($C848=$D$4,X$7,MAX(AVERAGEIFS(X845:X847,X845:X847,"&gt;0")/(EXP(W$6*($D848-COUNTIFS(X$713:X848,0))/12)),X$8))))</f>
        <v>0.57692307692307687</v>
      </c>
      <c r="Y848" s="132"/>
      <c r="Z848" s="132"/>
    </row>
    <row r="849" spans="2:26" outlineLevel="1">
      <c r="B849" s="159"/>
      <c r="C849" s="160">
        <f t="shared" si="35"/>
        <v>48335</v>
      </c>
      <c r="D849" s="128">
        <f t="shared" si="34"/>
        <v>137</v>
      </c>
      <c r="G849" s="132">
        <f ca="1">(1-$D$5)*IF($C849&lt;$D$4,G159,MAX(AVERAGEIFS(G846:G848,G846:G848,"&gt;0")/(EXP(G$6*(($D849-COUNTIFS(G$713:G849,0))/12))),G$8))+($D$5*IF($C849&lt;$D$4,G159,IF($C849=$D$4,G$7,MAX(AVERAGEIFS(G846:G848,G846:G848,"&gt;0")/(EXP(G$6*($D849-COUNTIFS(G$713:G849,0))/12)),G$8))))</f>
        <v>1.25</v>
      </c>
      <c r="H849" s="132">
        <f ca="1">(1-$D$5)*IF($C849&lt;$D$4,H159,MAX(G849/G$10,H$8))+($D$5*IF($C849&lt;$D$4,H159,IF($C849=$D$4,H$7,MAX(AVERAGEIFS(H846:H848,H846:H848,"&gt;0")/(EXP(G$6*($D849-COUNTIFS(H$713:H849,0))/12)),H$8))))</f>
        <v>0.96153846153846145</v>
      </c>
      <c r="I849" s="132">
        <f ca="1">(1-$D$5)*IF($C849&lt;$D$4,I159,MAX(AVERAGEIFS(I846:I848,I846:I848,"&gt;0")/(EXP(I$6*(($D849-COUNTIFS(I$713:I849,0))/12))),I$8))+($D$5*IF($C849&lt;$D$4,I159,IF($C849=$D$4,I$7,MAX(AVERAGEIFS(I846:I848,I846:I848,"&gt;0")/(EXP(I$6*($D849-COUNTIFS(I$713:I849,0))/12)),I$8))))</f>
        <v>1.5</v>
      </c>
      <c r="J849" s="132">
        <f ca="1">(1-$D$5)*IF($C849&lt;$D$4,J159,MAX(I849/I$10,J$8))+($D$5*IF($C849&lt;$D$4,J159,IF($C849=$D$4,J$7,MAX(AVERAGEIFS(J846:J848,J846:J848,"&gt;0")/(EXP(I$6*($D849-COUNTIFS(J$713:J849,0))/12)),J$8))))</f>
        <v>1.2</v>
      </c>
      <c r="K849" s="132">
        <f ca="1">(1-$D$5)*IF($C849&lt;$D$4,K159,MAX(AVERAGEIFS(K846:K848,K846:K848,"&gt;0")/(EXP(K$6*(($D849-COUNTIFS(K$713:K849,0))/12))),K$8))+($D$5*IF($C849&lt;$D$4,K159,IF($C849=$D$4,K$7,MAX(AVERAGEIFS(K846:K848,K846:K848,"&gt;0")/(EXP(K$6*($D849-COUNTIFS(K$713:K849,0))/12)),K$8))))</f>
        <v>3</v>
      </c>
      <c r="L849" s="132">
        <f ca="1">(1-$D$5)*IF($C849&lt;$D$4,L159,MAX(K849/K$10,L$8))+($D$5*IF($C849&lt;$D$4,L159,IF($C849=$D$4,L$7,MAX(AVERAGEIFS(L846:L848,L846:L848,"&gt;0")/(EXP(K$6*($D849-COUNTIFS(L$713:L849,0))/12)),L$8))))</f>
        <v>2</v>
      </c>
      <c r="M849" s="181">
        <f ca="1">(1-$D$5)*IF($C849&lt;MAX($D$4,INDEX($C$23:$C$154,2+MATCH(0,$M$23:$M$154,1))),M159,MAX(AVERAGEIFS(M846:M848,M846:M848,"&gt;0")/(EXP(M$6*(($D849-COUNTIFS(M$713:M849,0))/12))),M$8))+($D$5*IF($C849&lt;MAX($D$4,INDEX($C$23:$C$154,2+MATCH(0,$M$23:$M$154,1))),M159,IF($C849=MAX($D$4,INDEX($C$23:$C$154,2+MATCH(0,$M$23:$M$154,1))),M$7,MAX(AVERAGEIFS(M846:M848,M846:M848,"&gt;0")/(EXP(M$6*($D849-COUNTIFS(M$713:M849,0))/12)),M$8))))</f>
        <v>5.6754534046909759</v>
      </c>
      <c r="N849" s="181">
        <f ca="1">(1-$D$5)*IF($C849&lt;MAX($D$4,INDEX($C$23:$C$154,2+MATCH(0,$N$23:$N$154,1))),N159,MAX(M849/M$10,N$8))+($D$5*IF($C849&lt;MAX($D$4,INDEX($C$23:$C$154,2+MATCH(0,$N$23:$N$154,1))),N159,IF($C849=MAX($D$4,INDEX($C$23:$C$154,2+MATCH(0,$N$23:$N$154,1))),N$7,MAX(AVERAGEIFS(N846:N848,N846:N848,"&gt;0")/(EXP(M$6*($D849-COUNTIFS(N$713:N849,0))/12)),N$8))))</f>
        <v>3</v>
      </c>
      <c r="O849" s="181">
        <f ca="1">(1-$D$5)*IF($C849&lt;MAX($D$4,INDEX($C$23:$C$154,2+MATCH(0,$O$23:$O$154,1))),O159,MAX(AVERAGEIFS(O846:O848,O846:O848,"&gt;0")/(EXP(O$6*(($D849-COUNTIFS(O$713:O849,0))/12))),O$8))+($D$5*IF($C849&lt;MAX($D$4,INDEX($C$23:$C$154,2+MATCH(0,$O$23:$O$154,1))),O159,IF($C849=MAX($D$4,INDEX($C$23:$C$154,2+MATCH(0,$O$23:$O$154,1))),O$7,MAX(AVERAGEIFS(O846:O848,O846:O848,"&gt;0")/(EXP(O$6*($D849-COUNTIFS(O$713:O849,0))/12)),O$8))))</f>
        <v>5</v>
      </c>
      <c r="P849" s="181">
        <f ca="1">(1-$D$5)*IF($C849&lt;MAX($D$4,INDEX($C$23:$C$154,2+MATCH(0,$P$23:$P$154,1))),P159,MAX(O849/O$10,P$8))+($D$5*IF($C849&lt;MAX($D$4,INDEX($C$23:$C$154,2+MATCH(0,$P$23:$P$154,1))),P159,IF($C849=MAX($D$4,INDEX($C$23:$C$154,2+MATCH(0,$P$23:$P$154,1))),P$7,MAX(AVERAGEIFS(P846:P848,P846:P848,"&gt;0")/(EXP(O$6*($D849-COUNTIFS(P$713:P849,0))/12)),P$8))))</f>
        <v>3.5</v>
      </c>
      <c r="Q849" s="132">
        <f ca="1">(1-$D$5)*IF($C849&lt;$D$4,Q159,MAX(AVERAGEIFS(Q846:Q848,Q846:Q848,"&gt;0")/(EXP(Q$6*(($D849-COUNTIFS(Q$713:Q849,0))/12))),Q$8))+($D$5*IF($C849&lt;$D$4,Q159,IF($C849=$D$4,Q$7,MAX(AVERAGEIFS(Q846:Q848,Q846:Q848,"&gt;0")/(EXP(Q$6*($D849-COUNTIFS(Q$713:Q849,0))/12)),Q$8))))</f>
        <v>1</v>
      </c>
      <c r="R849" s="132">
        <f ca="1">(1-$D$5)*IF($C849&lt;$D$4,R159,MAX(Q849/Q$10,R$8))+($D$5*IF($C849&lt;$D$4,R159,IF($C849=$D$4,R$7,MAX(AVERAGEIFS(R846:R848,R846:R848,"&gt;0")/(EXP(Q$6*($D849-COUNTIFS(R$713:R849,0))/12)),R$8))))</f>
        <v>1</v>
      </c>
      <c r="S849" s="132">
        <f ca="1">(1-$D$5)*IF($C849&lt;$D$4,S159,MAX(AVERAGEIFS(S846:S848,S846:S848,"&gt;0")/(EXP(S$6*(($D849-COUNTIFS(S$713:S849,0))/12))),S$8))+($D$5*IF($C849&lt;$D$4,S159,IF($C849=$D$4,S$7,MAX(AVERAGEIFS(S846:S848,S846:S848,"&gt;0")/(EXP(S$6*($D849-COUNTIFS(S$713:S849,0))/12)),S$8))))</f>
        <v>1</v>
      </c>
      <c r="T849" s="132">
        <f ca="1">(1-$D$5)*IF($C849&lt;$D$4,T159,MAX(S849/S$10,T$8))+($D$5*IF($C849&lt;$D$4,T159,IF($C849=$D$4,T$7,MAX(AVERAGEIFS(T846:T848,T846:T848,"&gt;0")/(EXP(S$6*($D849-COUNTIFS(T$713:T849,0))/12)),T$8))))</f>
        <v>0.76923076923076916</v>
      </c>
      <c r="U849" s="181">
        <f ca="1">(1-$D$5)*IF($C849&lt;MAX($D$4,INDEX($C$23:$C$154,2+MATCH(0,$U$23:$U$154,1))),U159,MAX(AVERAGEIFS(U846:U848,U846:U848,"&gt;0")/(EXP(U$6*(($D849-COUNTIFS(U$713:U849,0))/12))),U$8))+($D$5*IF($C849&lt;MAX($D$4,INDEX($C$23:$C$154,2+MATCH(0,$U$23:$U$154,1))),U159,IF($C849=MAX($D$4,INDEX($C$23:$C$154,2+MATCH(0,$U$23:$U$154,1))),U$7,MAX(AVERAGEIFS(U846:U848,U846:U848,"&gt;0")/(EXP(U$6*($D849-COUNTIFS(U$713:U849,0))/12)),U$8))))</f>
        <v>3</v>
      </c>
      <c r="V849" s="181">
        <f ca="1">(1-$D$5)*IF($C849&lt;MAX($D$4,INDEX($C$23:$C$154,2+MATCH(0,$V$23:$V$154,1))),V159,MAX(U849/U$10,V$8))+($D$5*IF($C849&lt;MAX($D$4,INDEX($C$23:$C$154,2+MATCH(0,$V$23:$V$154,1))),V159,IF($C849=MAX($D$4,INDEX($C$23:$C$154,2+MATCH(0,$V$23:$V$154,1))),V$7,MAX(AVERAGEIFS(V846:V848,V846:V848,"&gt;0")/(EXP(U$6*($D849-COUNTIFS(V$713:V849,0))/12)),V$8))))</f>
        <v>2</v>
      </c>
      <c r="W849" s="132">
        <f ca="1">(1-$D$5)*IF($C849&lt;$D$4,W159,MAX(AVERAGEIFS(W846:W848,W846:W848,"&gt;0")/(EXP(W$6*(($D849-COUNTIFS(W$713:W849,0))/12))),W$8))+($D$5*IF($C849&lt;$D$4,W159,IF($C849=$D$4,W$7,MAX(AVERAGEIFS(W846:W848,W846:W848,"&gt;0")/(EXP(W$6*($D849-COUNTIFS(W$713:W849,0))/12)),W$8))))</f>
        <v>0.75</v>
      </c>
      <c r="X849" s="132">
        <f ca="1">(1-$D$5)*IF($C849&lt;$D$4,X159,MAX(W849/W$10,X$8))+($D$5*IF($C849&lt;$D$4,X159,IF($C849=$D$4,X$7,MAX(AVERAGEIFS(X846:X848,X846:X848,"&gt;0")/(EXP(W$6*($D849-COUNTIFS(X$713:X849,0))/12)),X$8))))</f>
        <v>0.57692307692307687</v>
      </c>
      <c r="Y849" s="132"/>
      <c r="Z849" s="132"/>
    </row>
    <row r="850" spans="2:26" outlineLevel="1">
      <c r="B850" s="159"/>
      <c r="C850" s="160">
        <f t="shared" si="35"/>
        <v>48366</v>
      </c>
      <c r="D850" s="128">
        <f t="shared" si="34"/>
        <v>138</v>
      </c>
      <c r="G850" s="132">
        <f ca="1">(1-$D$5)*IF($C850&lt;$D$4,G160,MAX(AVERAGEIFS(G847:G849,G847:G849,"&gt;0")/(EXP(G$6*(($D850-COUNTIFS(G$713:G850,0))/12))),G$8))+($D$5*IF($C850&lt;$D$4,G160,IF($C850=$D$4,G$7,MAX(AVERAGEIFS(G847:G849,G847:G849,"&gt;0")/(EXP(G$6*($D850-COUNTIFS(G$713:G850,0))/12)),G$8))))</f>
        <v>1.25</v>
      </c>
      <c r="H850" s="132">
        <f ca="1">(1-$D$5)*IF($C850&lt;$D$4,H160,MAX(G850/G$10,H$8))+($D$5*IF($C850&lt;$D$4,H160,IF($C850=$D$4,H$7,MAX(AVERAGEIFS(H847:H849,H847:H849,"&gt;0")/(EXP(G$6*($D850-COUNTIFS(H$713:H850,0))/12)),H$8))))</f>
        <v>0.96153846153846145</v>
      </c>
      <c r="I850" s="132">
        <f ca="1">(1-$D$5)*IF($C850&lt;$D$4,I160,MAX(AVERAGEIFS(I847:I849,I847:I849,"&gt;0")/(EXP(I$6*(($D850-COUNTIFS(I$713:I850,0))/12))),I$8))+($D$5*IF($C850&lt;$D$4,I160,IF($C850=$D$4,I$7,MAX(AVERAGEIFS(I847:I849,I847:I849,"&gt;0")/(EXP(I$6*($D850-COUNTIFS(I$713:I850,0))/12)),I$8))))</f>
        <v>1.5</v>
      </c>
      <c r="J850" s="132">
        <f ca="1">(1-$D$5)*IF($C850&lt;$D$4,J160,MAX(I850/I$10,J$8))+($D$5*IF($C850&lt;$D$4,J160,IF($C850=$D$4,J$7,MAX(AVERAGEIFS(J847:J849,J847:J849,"&gt;0")/(EXP(I$6*($D850-COUNTIFS(J$713:J850,0))/12)),J$8))))</f>
        <v>1.2</v>
      </c>
      <c r="K850" s="132">
        <f ca="1">(1-$D$5)*IF($C850&lt;$D$4,K160,MAX(AVERAGEIFS(K847:K849,K847:K849,"&gt;0")/(EXP(K$6*(($D850-COUNTIFS(K$713:K850,0))/12))),K$8))+($D$5*IF($C850&lt;$D$4,K160,IF($C850=$D$4,K$7,MAX(AVERAGEIFS(K847:K849,K847:K849,"&gt;0")/(EXP(K$6*($D850-COUNTIFS(K$713:K850,0))/12)),K$8))))</f>
        <v>3</v>
      </c>
      <c r="L850" s="132">
        <f ca="1">(1-$D$5)*IF($C850&lt;$D$4,L160,MAX(K850/K$10,L$8))+($D$5*IF($C850&lt;$D$4,L160,IF($C850=$D$4,L$7,MAX(AVERAGEIFS(L847:L849,L847:L849,"&gt;0")/(EXP(K$6*($D850-COUNTIFS(L$713:L850,0))/12)),L$8))))</f>
        <v>2</v>
      </c>
      <c r="M850" s="181">
        <f ca="1">(1-$D$5)*IF($C850&lt;MAX($D$4,INDEX($C$23:$C$154,2+MATCH(0,$M$23:$M$154,1))),M160,MAX(AVERAGEIFS(M847:M849,M847:M849,"&gt;0")/(EXP(M$6*(($D850-COUNTIFS(M$713:M850,0))/12))),M$8))+($D$5*IF($C850&lt;MAX($D$4,INDEX($C$23:$C$154,2+MATCH(0,$M$23:$M$154,1))),M160,IF($C850=MAX($D$4,INDEX($C$23:$C$154,2+MATCH(0,$M$23:$M$154,1))),M$7,MAX(AVERAGEIFS(M847:M849,M847:M849,"&gt;0")/(EXP(M$6*($D850-COUNTIFS(M$713:M850,0))/12)),M$8))))</f>
        <v>5.4933929990947714</v>
      </c>
      <c r="N850" s="181">
        <f ca="1">(1-$D$5)*IF($C850&lt;MAX($D$4,INDEX($C$23:$C$154,2+MATCH(0,$N$23:$N$154,1))),N160,MAX(M850/M$10,N$8))+($D$5*IF($C850&lt;MAX($D$4,INDEX($C$23:$C$154,2+MATCH(0,$N$23:$N$154,1))),N160,IF($C850=MAX($D$4,INDEX($C$23:$C$154,2+MATCH(0,$N$23:$N$154,1))),N$7,MAX(AVERAGEIFS(N847:N849,N847:N849,"&gt;0")/(EXP(M$6*($D850-COUNTIFS(N$713:N850,0))/12)),N$8))))</f>
        <v>3</v>
      </c>
      <c r="O850" s="181">
        <f ca="1">(1-$D$5)*IF($C850&lt;MAX($D$4,INDEX($C$23:$C$154,2+MATCH(0,$O$23:$O$154,1))),O160,MAX(AVERAGEIFS(O847:O849,O847:O849,"&gt;0")/(EXP(O$6*(($D850-COUNTIFS(O$713:O850,0))/12))),O$8))+($D$5*IF($C850&lt;MAX($D$4,INDEX($C$23:$C$154,2+MATCH(0,$O$23:$O$154,1))),O160,IF($C850=MAX($D$4,INDEX($C$23:$C$154,2+MATCH(0,$O$23:$O$154,1))),O$7,MAX(AVERAGEIFS(O847:O849,O847:O849,"&gt;0")/(EXP(O$6*($D850-COUNTIFS(O$713:O850,0))/12)),O$8))))</f>
        <v>5</v>
      </c>
      <c r="P850" s="181">
        <f ca="1">(1-$D$5)*IF($C850&lt;MAX($D$4,INDEX($C$23:$C$154,2+MATCH(0,$P$23:$P$154,1))),P160,MAX(O850/O$10,P$8))+($D$5*IF($C850&lt;MAX($D$4,INDEX($C$23:$C$154,2+MATCH(0,$P$23:$P$154,1))),P160,IF($C850=MAX($D$4,INDEX($C$23:$C$154,2+MATCH(0,$P$23:$P$154,1))),P$7,MAX(AVERAGEIFS(P847:P849,P847:P849,"&gt;0")/(EXP(O$6*($D850-COUNTIFS(P$713:P850,0))/12)),P$8))))</f>
        <v>3.5</v>
      </c>
      <c r="Q850" s="132">
        <f ca="1">(1-$D$5)*IF($C850&lt;$D$4,Q160,MAX(AVERAGEIFS(Q847:Q849,Q847:Q849,"&gt;0")/(EXP(Q$6*(($D850-COUNTIFS(Q$713:Q850,0))/12))),Q$8))+($D$5*IF($C850&lt;$D$4,Q160,IF($C850=$D$4,Q$7,MAX(AVERAGEIFS(Q847:Q849,Q847:Q849,"&gt;0")/(EXP(Q$6*($D850-COUNTIFS(Q$713:Q850,0))/12)),Q$8))))</f>
        <v>1</v>
      </c>
      <c r="R850" s="132">
        <f ca="1">(1-$D$5)*IF($C850&lt;$D$4,R160,MAX(Q850/Q$10,R$8))+($D$5*IF($C850&lt;$D$4,R160,IF($C850=$D$4,R$7,MAX(AVERAGEIFS(R847:R849,R847:R849,"&gt;0")/(EXP(Q$6*($D850-COUNTIFS(R$713:R850,0))/12)),R$8))))</f>
        <v>1</v>
      </c>
      <c r="S850" s="132">
        <f ca="1">(1-$D$5)*IF($C850&lt;$D$4,S160,MAX(AVERAGEIFS(S847:S849,S847:S849,"&gt;0")/(EXP(S$6*(($D850-COUNTIFS(S$713:S850,0))/12))),S$8))+($D$5*IF($C850&lt;$D$4,S160,IF($C850=$D$4,S$7,MAX(AVERAGEIFS(S847:S849,S847:S849,"&gt;0")/(EXP(S$6*($D850-COUNTIFS(S$713:S850,0))/12)),S$8))))</f>
        <v>1</v>
      </c>
      <c r="T850" s="132">
        <f ca="1">(1-$D$5)*IF($C850&lt;$D$4,T160,MAX(S850/S$10,T$8))+($D$5*IF($C850&lt;$D$4,T160,IF($C850=$D$4,T$7,MAX(AVERAGEIFS(T847:T849,T847:T849,"&gt;0")/(EXP(S$6*($D850-COUNTIFS(T$713:T850,0))/12)),T$8))))</f>
        <v>0.76923076923076916</v>
      </c>
      <c r="U850" s="181">
        <f ca="1">(1-$D$5)*IF($C850&lt;MAX($D$4,INDEX($C$23:$C$154,2+MATCH(0,$U$23:$U$154,1))),U160,MAX(AVERAGEIFS(U847:U849,U847:U849,"&gt;0")/(EXP(U$6*(($D850-COUNTIFS(U$713:U850,0))/12))),U$8))+($D$5*IF($C850&lt;MAX($D$4,INDEX($C$23:$C$154,2+MATCH(0,$U$23:$U$154,1))),U160,IF($C850=MAX($D$4,INDEX($C$23:$C$154,2+MATCH(0,$U$23:$U$154,1))),U$7,MAX(AVERAGEIFS(U847:U849,U847:U849,"&gt;0")/(EXP(U$6*($D850-COUNTIFS(U$713:U850,0))/12)),U$8))))</f>
        <v>3</v>
      </c>
      <c r="V850" s="181">
        <f ca="1">(1-$D$5)*IF($C850&lt;MAX($D$4,INDEX($C$23:$C$154,2+MATCH(0,$V$23:$V$154,1))),V160,MAX(U850/U$10,V$8))+($D$5*IF($C850&lt;MAX($D$4,INDEX($C$23:$C$154,2+MATCH(0,$V$23:$V$154,1))),V160,IF($C850=MAX($D$4,INDEX($C$23:$C$154,2+MATCH(0,$V$23:$V$154,1))),V$7,MAX(AVERAGEIFS(V847:V849,V847:V849,"&gt;0")/(EXP(U$6*($D850-COUNTIFS(V$713:V850,0))/12)),V$8))))</f>
        <v>2</v>
      </c>
      <c r="W850" s="132">
        <f ca="1">(1-$D$5)*IF($C850&lt;$D$4,W160,MAX(AVERAGEIFS(W847:W849,W847:W849,"&gt;0")/(EXP(W$6*(($D850-COUNTIFS(W$713:W850,0))/12))),W$8))+($D$5*IF($C850&lt;$D$4,W160,IF($C850=$D$4,W$7,MAX(AVERAGEIFS(W847:W849,W847:W849,"&gt;0")/(EXP(W$6*($D850-COUNTIFS(W$713:W850,0))/12)),W$8))))</f>
        <v>0.75</v>
      </c>
      <c r="X850" s="132">
        <f ca="1">(1-$D$5)*IF($C850&lt;$D$4,X160,MAX(W850/W$10,X$8))+($D$5*IF($C850&lt;$D$4,X160,IF($C850=$D$4,X$7,MAX(AVERAGEIFS(X847:X849,X847:X849,"&gt;0")/(EXP(W$6*($D850-COUNTIFS(X$713:X850,0))/12)),X$8))))</f>
        <v>0.57692307692307687</v>
      </c>
      <c r="Y850" s="132"/>
      <c r="Z850" s="132"/>
    </row>
    <row r="851" spans="2:26" outlineLevel="1">
      <c r="B851" s="159"/>
      <c r="C851" s="160">
        <f t="shared" si="35"/>
        <v>48396</v>
      </c>
      <c r="D851" s="128">
        <f t="shared" si="34"/>
        <v>139</v>
      </c>
      <c r="G851" s="132">
        <f ca="1">(1-$D$5)*IF($C851&lt;$D$4,G161,MAX(AVERAGEIFS(G848:G850,G848:G850,"&gt;0")/(EXP(G$6*(($D851-COUNTIFS(G$713:G851,0))/12))),G$8))+($D$5*IF($C851&lt;$D$4,G161,IF($C851=$D$4,G$7,MAX(AVERAGEIFS(G848:G850,G848:G850,"&gt;0")/(EXP(G$6*($D851-COUNTIFS(G$713:G851,0))/12)),G$8))))</f>
        <v>1.25</v>
      </c>
      <c r="H851" s="132">
        <f ca="1">(1-$D$5)*IF($C851&lt;$D$4,H161,MAX(G851/G$10,H$8))+($D$5*IF($C851&lt;$D$4,H161,IF($C851=$D$4,H$7,MAX(AVERAGEIFS(H848:H850,H848:H850,"&gt;0")/(EXP(G$6*($D851-COUNTIFS(H$713:H851,0))/12)),H$8))))</f>
        <v>0.96153846153846145</v>
      </c>
      <c r="I851" s="132">
        <f ca="1">(1-$D$5)*IF($C851&lt;$D$4,I161,MAX(AVERAGEIFS(I848:I850,I848:I850,"&gt;0")/(EXP(I$6*(($D851-COUNTIFS(I$713:I851,0))/12))),I$8))+($D$5*IF($C851&lt;$D$4,I161,IF($C851=$D$4,I$7,MAX(AVERAGEIFS(I848:I850,I848:I850,"&gt;0")/(EXP(I$6*($D851-COUNTIFS(I$713:I851,0))/12)),I$8))))</f>
        <v>1.5</v>
      </c>
      <c r="J851" s="132">
        <f ca="1">(1-$D$5)*IF($C851&lt;$D$4,J161,MAX(I851/I$10,J$8))+($D$5*IF($C851&lt;$D$4,J161,IF($C851=$D$4,J$7,MAX(AVERAGEIFS(J848:J850,J848:J850,"&gt;0")/(EXP(I$6*($D851-COUNTIFS(J$713:J851,0))/12)),J$8))))</f>
        <v>1.2</v>
      </c>
      <c r="K851" s="132">
        <f ca="1">(1-$D$5)*IF($C851&lt;$D$4,K161,MAX(AVERAGEIFS(K848:K850,K848:K850,"&gt;0")/(EXP(K$6*(($D851-COUNTIFS(K$713:K851,0))/12))),K$8))+($D$5*IF($C851&lt;$D$4,K161,IF($C851=$D$4,K$7,MAX(AVERAGEIFS(K848:K850,K848:K850,"&gt;0")/(EXP(K$6*($D851-COUNTIFS(K$713:K851,0))/12)),K$8))))</f>
        <v>3</v>
      </c>
      <c r="L851" s="132">
        <f ca="1">(1-$D$5)*IF($C851&lt;$D$4,L161,MAX(K851/K$10,L$8))+($D$5*IF($C851&lt;$D$4,L161,IF($C851=$D$4,L$7,MAX(AVERAGEIFS(L848:L850,L848:L850,"&gt;0")/(EXP(K$6*($D851-COUNTIFS(L$713:L851,0))/12)),L$8))))</f>
        <v>2</v>
      </c>
      <c r="M851" s="181">
        <f ca="1">(1-$D$5)*IF($C851&lt;MAX($D$4,INDEX($C$23:$C$154,2+MATCH(0,$M$23:$M$154,1))),M161,MAX(AVERAGEIFS(M848:M850,M848:M850,"&gt;0")/(EXP(M$6*(($D851-COUNTIFS(M$713:M851,0))/12))),M$8))+($D$5*IF($C851&lt;MAX($D$4,INDEX($C$23:$C$154,2+MATCH(0,$M$23:$M$154,1))),M161,IF($C851=MAX($D$4,INDEX($C$23:$C$154,2+MATCH(0,$M$23:$M$154,1))),M$7,MAX(AVERAGEIFS(M848:M850,M848:M850,"&gt;0")/(EXP(M$6*($D851-COUNTIFS(M$713:M851,0))/12)),M$8))))</f>
        <v>5.3149815101554463</v>
      </c>
      <c r="N851" s="181">
        <f ca="1">(1-$D$5)*IF($C851&lt;MAX($D$4,INDEX($C$23:$C$154,2+MATCH(0,$N$23:$N$154,1))),N161,MAX(M851/M$10,N$8))+($D$5*IF($C851&lt;MAX($D$4,INDEX($C$23:$C$154,2+MATCH(0,$N$23:$N$154,1))),N161,IF($C851=MAX($D$4,INDEX($C$23:$C$154,2+MATCH(0,$N$23:$N$154,1))),N$7,MAX(AVERAGEIFS(N848:N850,N848:N850,"&gt;0")/(EXP(M$6*($D851-COUNTIFS(N$713:N851,0))/12)),N$8))))</f>
        <v>3</v>
      </c>
      <c r="O851" s="181">
        <f ca="1">(1-$D$5)*IF($C851&lt;MAX($D$4,INDEX($C$23:$C$154,2+MATCH(0,$O$23:$O$154,1))),O161,MAX(AVERAGEIFS(O848:O850,O848:O850,"&gt;0")/(EXP(O$6*(($D851-COUNTIFS(O$713:O851,0))/12))),O$8))+($D$5*IF($C851&lt;MAX($D$4,INDEX($C$23:$C$154,2+MATCH(0,$O$23:$O$154,1))),O161,IF($C851=MAX($D$4,INDEX($C$23:$C$154,2+MATCH(0,$O$23:$O$154,1))),O$7,MAX(AVERAGEIFS(O848:O850,O848:O850,"&gt;0")/(EXP(O$6*($D851-COUNTIFS(O$713:O851,0))/12)),O$8))))</f>
        <v>5</v>
      </c>
      <c r="P851" s="181">
        <f ca="1">(1-$D$5)*IF($C851&lt;MAX($D$4,INDEX($C$23:$C$154,2+MATCH(0,$P$23:$P$154,1))),P161,MAX(O851/O$10,P$8))+($D$5*IF($C851&lt;MAX($D$4,INDEX($C$23:$C$154,2+MATCH(0,$P$23:$P$154,1))),P161,IF($C851=MAX($D$4,INDEX($C$23:$C$154,2+MATCH(0,$P$23:$P$154,1))),P$7,MAX(AVERAGEIFS(P848:P850,P848:P850,"&gt;0")/(EXP(O$6*($D851-COUNTIFS(P$713:P851,0))/12)),P$8))))</f>
        <v>3.5</v>
      </c>
      <c r="Q851" s="132">
        <f ca="1">(1-$D$5)*IF($C851&lt;$D$4,Q161,MAX(AVERAGEIFS(Q848:Q850,Q848:Q850,"&gt;0")/(EXP(Q$6*(($D851-COUNTIFS(Q$713:Q851,0))/12))),Q$8))+($D$5*IF($C851&lt;$D$4,Q161,IF($C851=$D$4,Q$7,MAX(AVERAGEIFS(Q848:Q850,Q848:Q850,"&gt;0")/(EXP(Q$6*($D851-COUNTIFS(Q$713:Q851,0))/12)),Q$8))))</f>
        <v>1</v>
      </c>
      <c r="R851" s="132">
        <f ca="1">(1-$D$5)*IF($C851&lt;$D$4,R161,MAX(Q851/Q$10,R$8))+($D$5*IF($C851&lt;$D$4,R161,IF($C851=$D$4,R$7,MAX(AVERAGEIFS(R848:R850,R848:R850,"&gt;0")/(EXP(Q$6*($D851-COUNTIFS(R$713:R851,0))/12)),R$8))))</f>
        <v>1</v>
      </c>
      <c r="S851" s="132">
        <f ca="1">(1-$D$5)*IF($C851&lt;$D$4,S161,MAX(AVERAGEIFS(S848:S850,S848:S850,"&gt;0")/(EXP(S$6*(($D851-COUNTIFS(S$713:S851,0))/12))),S$8))+($D$5*IF($C851&lt;$D$4,S161,IF($C851=$D$4,S$7,MAX(AVERAGEIFS(S848:S850,S848:S850,"&gt;0")/(EXP(S$6*($D851-COUNTIFS(S$713:S851,0))/12)),S$8))))</f>
        <v>1</v>
      </c>
      <c r="T851" s="132">
        <f ca="1">(1-$D$5)*IF($C851&lt;$D$4,T161,MAX(S851/S$10,T$8))+($D$5*IF($C851&lt;$D$4,T161,IF($C851=$D$4,T$7,MAX(AVERAGEIFS(T848:T850,T848:T850,"&gt;0")/(EXP(S$6*($D851-COUNTIFS(T$713:T851,0))/12)),T$8))))</f>
        <v>0.76923076923076916</v>
      </c>
      <c r="U851" s="181">
        <f ca="1">(1-$D$5)*IF($C851&lt;MAX($D$4,INDEX($C$23:$C$154,2+MATCH(0,$U$23:$U$154,1))),U161,MAX(AVERAGEIFS(U848:U850,U848:U850,"&gt;0")/(EXP(U$6*(($D851-COUNTIFS(U$713:U851,0))/12))),U$8))+($D$5*IF($C851&lt;MAX($D$4,INDEX($C$23:$C$154,2+MATCH(0,$U$23:$U$154,1))),U161,IF($C851=MAX($D$4,INDEX($C$23:$C$154,2+MATCH(0,$U$23:$U$154,1))),U$7,MAX(AVERAGEIFS(U848:U850,U848:U850,"&gt;0")/(EXP(U$6*($D851-COUNTIFS(U$713:U851,0))/12)),U$8))))</f>
        <v>3</v>
      </c>
      <c r="V851" s="181">
        <f ca="1">(1-$D$5)*IF($C851&lt;MAX($D$4,INDEX($C$23:$C$154,2+MATCH(0,$V$23:$V$154,1))),V161,MAX(U851/U$10,V$8))+($D$5*IF($C851&lt;MAX($D$4,INDEX($C$23:$C$154,2+MATCH(0,$V$23:$V$154,1))),V161,IF($C851=MAX($D$4,INDEX($C$23:$C$154,2+MATCH(0,$V$23:$V$154,1))),V$7,MAX(AVERAGEIFS(V848:V850,V848:V850,"&gt;0")/(EXP(U$6*($D851-COUNTIFS(V$713:V851,0))/12)),V$8))))</f>
        <v>2</v>
      </c>
      <c r="W851" s="132">
        <f ca="1">(1-$D$5)*IF($C851&lt;$D$4,W161,MAX(AVERAGEIFS(W848:W850,W848:W850,"&gt;0")/(EXP(W$6*(($D851-COUNTIFS(W$713:W851,0))/12))),W$8))+($D$5*IF($C851&lt;$D$4,W161,IF($C851=$D$4,W$7,MAX(AVERAGEIFS(W848:W850,W848:W850,"&gt;0")/(EXP(W$6*($D851-COUNTIFS(W$713:W851,0))/12)),W$8))))</f>
        <v>0.75</v>
      </c>
      <c r="X851" s="132">
        <f ca="1">(1-$D$5)*IF($C851&lt;$D$4,X161,MAX(W851/W$10,X$8))+($D$5*IF($C851&lt;$D$4,X161,IF($C851=$D$4,X$7,MAX(AVERAGEIFS(X848:X850,X848:X850,"&gt;0")/(EXP(W$6*($D851-COUNTIFS(X$713:X851,0))/12)),X$8))))</f>
        <v>0.57692307692307687</v>
      </c>
      <c r="Y851" s="132"/>
      <c r="Z851" s="132"/>
    </row>
    <row r="852" spans="2:26" outlineLevel="1">
      <c r="B852" s="159"/>
      <c r="C852" s="160">
        <f t="shared" si="35"/>
        <v>48427</v>
      </c>
      <c r="D852" s="128">
        <f t="shared" si="34"/>
        <v>140</v>
      </c>
      <c r="G852" s="132">
        <f ca="1">(1-$D$5)*IF($C852&lt;$D$4,G162,MAX(AVERAGEIFS(G849:G851,G849:G851,"&gt;0")/(EXP(G$6*(($D852-COUNTIFS(G$713:G852,0))/12))),G$8))+($D$5*IF($C852&lt;$D$4,G162,IF($C852=$D$4,G$7,MAX(AVERAGEIFS(G849:G851,G849:G851,"&gt;0")/(EXP(G$6*($D852-COUNTIFS(G$713:G852,0))/12)),G$8))))</f>
        <v>1.25</v>
      </c>
      <c r="H852" s="132">
        <f ca="1">(1-$D$5)*IF($C852&lt;$D$4,H162,MAX(G852/G$10,H$8))+($D$5*IF($C852&lt;$D$4,H162,IF($C852=$D$4,H$7,MAX(AVERAGEIFS(H849:H851,H849:H851,"&gt;0")/(EXP(G$6*($D852-COUNTIFS(H$713:H852,0))/12)),H$8))))</f>
        <v>0.96153846153846145</v>
      </c>
      <c r="I852" s="132">
        <f ca="1">(1-$D$5)*IF($C852&lt;$D$4,I162,MAX(AVERAGEIFS(I849:I851,I849:I851,"&gt;0")/(EXP(I$6*(($D852-COUNTIFS(I$713:I852,0))/12))),I$8))+($D$5*IF($C852&lt;$D$4,I162,IF($C852=$D$4,I$7,MAX(AVERAGEIFS(I849:I851,I849:I851,"&gt;0")/(EXP(I$6*($D852-COUNTIFS(I$713:I852,0))/12)),I$8))))</f>
        <v>1.5</v>
      </c>
      <c r="J852" s="132">
        <f ca="1">(1-$D$5)*IF($C852&lt;$D$4,J162,MAX(I852/I$10,J$8))+($D$5*IF($C852&lt;$D$4,J162,IF($C852=$D$4,J$7,MAX(AVERAGEIFS(J849:J851,J849:J851,"&gt;0")/(EXP(I$6*($D852-COUNTIFS(J$713:J852,0))/12)),J$8))))</f>
        <v>1.2</v>
      </c>
      <c r="K852" s="132">
        <f ca="1">(1-$D$5)*IF($C852&lt;$D$4,K162,MAX(AVERAGEIFS(K849:K851,K849:K851,"&gt;0")/(EXP(K$6*(($D852-COUNTIFS(K$713:K852,0))/12))),K$8))+($D$5*IF($C852&lt;$D$4,K162,IF($C852=$D$4,K$7,MAX(AVERAGEIFS(K849:K851,K849:K851,"&gt;0")/(EXP(K$6*($D852-COUNTIFS(K$713:K852,0))/12)),K$8))))</f>
        <v>3</v>
      </c>
      <c r="L852" s="132">
        <f ca="1">(1-$D$5)*IF($C852&lt;$D$4,L162,MAX(K852/K$10,L$8))+($D$5*IF($C852&lt;$D$4,L162,IF($C852=$D$4,L$7,MAX(AVERAGEIFS(L849:L851,L849:L851,"&gt;0")/(EXP(K$6*($D852-COUNTIFS(L$713:L852,0))/12)),L$8))))</f>
        <v>2</v>
      </c>
      <c r="M852" s="181">
        <f ca="1">(1-$D$5)*IF($C852&lt;MAX($D$4,INDEX($C$23:$C$154,2+MATCH(0,$M$23:$M$154,1))),M162,MAX(AVERAGEIFS(M849:M851,M849:M851,"&gt;0")/(EXP(M$6*(($D852-COUNTIFS(M$713:M852,0))/12))),M$8))+($D$5*IF($C852&lt;MAX($D$4,INDEX($C$23:$C$154,2+MATCH(0,$M$23:$M$154,1))),M162,IF($C852=MAX($D$4,INDEX($C$23:$C$154,2+MATCH(0,$M$23:$M$154,1))),M$7,MAX(AVERAGEIFS(M849:M851,M849:M851,"&gt;0")/(EXP(M$6*($D852-COUNTIFS(M$713:M852,0))/12)),M$8))))</f>
        <v>5.1402453845170477</v>
      </c>
      <c r="N852" s="181">
        <f ca="1">(1-$D$5)*IF($C852&lt;MAX($D$4,INDEX($C$23:$C$154,2+MATCH(0,$N$23:$N$154,1))),N162,MAX(M852/M$10,N$8))+($D$5*IF($C852&lt;MAX($D$4,INDEX($C$23:$C$154,2+MATCH(0,$N$23:$N$154,1))),N162,IF($C852=MAX($D$4,INDEX($C$23:$C$154,2+MATCH(0,$N$23:$N$154,1))),N$7,MAX(AVERAGEIFS(N849:N851,N849:N851,"&gt;0")/(EXP(M$6*($D852-COUNTIFS(N$713:N852,0))/12)),N$8))))</f>
        <v>3</v>
      </c>
      <c r="O852" s="181">
        <f ca="1">(1-$D$5)*IF($C852&lt;MAX($D$4,INDEX($C$23:$C$154,2+MATCH(0,$O$23:$O$154,1))),O162,MAX(AVERAGEIFS(O849:O851,O849:O851,"&gt;0")/(EXP(O$6*(($D852-COUNTIFS(O$713:O852,0))/12))),O$8))+($D$5*IF($C852&lt;MAX($D$4,INDEX($C$23:$C$154,2+MATCH(0,$O$23:$O$154,1))),O162,IF($C852=MAX($D$4,INDEX($C$23:$C$154,2+MATCH(0,$O$23:$O$154,1))),O$7,MAX(AVERAGEIFS(O849:O851,O849:O851,"&gt;0")/(EXP(O$6*($D852-COUNTIFS(O$713:O852,0))/12)),O$8))))</f>
        <v>5</v>
      </c>
      <c r="P852" s="181">
        <f ca="1">(1-$D$5)*IF($C852&lt;MAX($D$4,INDEX($C$23:$C$154,2+MATCH(0,$P$23:$P$154,1))),P162,MAX(O852/O$10,P$8))+($D$5*IF($C852&lt;MAX($D$4,INDEX($C$23:$C$154,2+MATCH(0,$P$23:$P$154,1))),P162,IF($C852=MAX($D$4,INDEX($C$23:$C$154,2+MATCH(0,$P$23:$P$154,1))),P$7,MAX(AVERAGEIFS(P849:P851,P849:P851,"&gt;0")/(EXP(O$6*($D852-COUNTIFS(P$713:P852,0))/12)),P$8))))</f>
        <v>3.5</v>
      </c>
      <c r="Q852" s="132">
        <f ca="1">(1-$D$5)*IF($C852&lt;$D$4,Q162,MAX(AVERAGEIFS(Q849:Q851,Q849:Q851,"&gt;0")/(EXP(Q$6*(($D852-COUNTIFS(Q$713:Q852,0))/12))),Q$8))+($D$5*IF($C852&lt;$D$4,Q162,IF($C852=$D$4,Q$7,MAX(AVERAGEIFS(Q849:Q851,Q849:Q851,"&gt;0")/(EXP(Q$6*($D852-COUNTIFS(Q$713:Q852,0))/12)),Q$8))))</f>
        <v>1</v>
      </c>
      <c r="R852" s="132">
        <f ca="1">(1-$D$5)*IF($C852&lt;$D$4,R162,MAX(Q852/Q$10,R$8))+($D$5*IF($C852&lt;$D$4,R162,IF($C852=$D$4,R$7,MAX(AVERAGEIFS(R849:R851,R849:R851,"&gt;0")/(EXP(Q$6*($D852-COUNTIFS(R$713:R852,0))/12)),R$8))))</f>
        <v>1</v>
      </c>
      <c r="S852" s="132">
        <f ca="1">(1-$D$5)*IF($C852&lt;$D$4,S162,MAX(AVERAGEIFS(S849:S851,S849:S851,"&gt;0")/(EXP(S$6*(($D852-COUNTIFS(S$713:S852,0))/12))),S$8))+($D$5*IF($C852&lt;$D$4,S162,IF($C852=$D$4,S$7,MAX(AVERAGEIFS(S849:S851,S849:S851,"&gt;0")/(EXP(S$6*($D852-COUNTIFS(S$713:S852,0))/12)),S$8))))</f>
        <v>1</v>
      </c>
      <c r="T852" s="132">
        <f ca="1">(1-$D$5)*IF($C852&lt;$D$4,T162,MAX(S852/S$10,T$8))+($D$5*IF($C852&lt;$D$4,T162,IF($C852=$D$4,T$7,MAX(AVERAGEIFS(T849:T851,T849:T851,"&gt;0")/(EXP(S$6*($D852-COUNTIFS(T$713:T852,0))/12)),T$8))))</f>
        <v>0.76923076923076916</v>
      </c>
      <c r="U852" s="181">
        <f ca="1">(1-$D$5)*IF($C852&lt;MAX($D$4,INDEX($C$23:$C$154,2+MATCH(0,$U$23:$U$154,1))),U162,MAX(AVERAGEIFS(U849:U851,U849:U851,"&gt;0")/(EXP(U$6*(($D852-COUNTIFS(U$713:U852,0))/12))),U$8))+($D$5*IF($C852&lt;MAX($D$4,INDEX($C$23:$C$154,2+MATCH(0,$U$23:$U$154,1))),U162,IF($C852=MAX($D$4,INDEX($C$23:$C$154,2+MATCH(0,$U$23:$U$154,1))),U$7,MAX(AVERAGEIFS(U849:U851,U849:U851,"&gt;0")/(EXP(U$6*($D852-COUNTIFS(U$713:U852,0))/12)),U$8))))</f>
        <v>3</v>
      </c>
      <c r="V852" s="181">
        <f ca="1">(1-$D$5)*IF($C852&lt;MAX($D$4,INDEX($C$23:$C$154,2+MATCH(0,$V$23:$V$154,1))),V162,MAX(U852/U$10,V$8))+($D$5*IF($C852&lt;MAX($D$4,INDEX($C$23:$C$154,2+MATCH(0,$V$23:$V$154,1))),V162,IF($C852=MAX($D$4,INDEX($C$23:$C$154,2+MATCH(0,$V$23:$V$154,1))),V$7,MAX(AVERAGEIFS(V849:V851,V849:V851,"&gt;0")/(EXP(U$6*($D852-COUNTIFS(V$713:V852,0))/12)),V$8))))</f>
        <v>2</v>
      </c>
      <c r="W852" s="132">
        <f ca="1">(1-$D$5)*IF($C852&lt;$D$4,W162,MAX(AVERAGEIFS(W849:W851,W849:W851,"&gt;0")/(EXP(W$6*(($D852-COUNTIFS(W$713:W852,0))/12))),W$8))+($D$5*IF($C852&lt;$D$4,W162,IF($C852=$D$4,W$7,MAX(AVERAGEIFS(W849:W851,W849:W851,"&gt;0")/(EXP(W$6*($D852-COUNTIFS(W$713:W852,0))/12)),W$8))))</f>
        <v>0.75</v>
      </c>
      <c r="X852" s="132">
        <f ca="1">(1-$D$5)*IF($C852&lt;$D$4,X162,MAX(W852/W$10,X$8))+($D$5*IF($C852&lt;$D$4,X162,IF($C852=$D$4,X$7,MAX(AVERAGEIFS(X849:X851,X849:X851,"&gt;0")/(EXP(W$6*($D852-COUNTIFS(X$713:X852,0))/12)),X$8))))</f>
        <v>0.57692307692307687</v>
      </c>
      <c r="Y852" s="132"/>
      <c r="Z852" s="132"/>
    </row>
    <row r="853" spans="2:26" outlineLevel="1">
      <c r="B853" s="159"/>
      <c r="C853" s="160">
        <f t="shared" si="35"/>
        <v>48458</v>
      </c>
      <c r="D853" s="128">
        <f t="shared" si="34"/>
        <v>141</v>
      </c>
      <c r="G853" s="132">
        <f ca="1">(1-$D$5)*IF($C853&lt;$D$4,G163,MAX(AVERAGEIFS(G850:G852,G850:G852,"&gt;0")/(EXP(G$6*(($D853-COUNTIFS(G$713:G853,0))/12))),G$8))+($D$5*IF($C853&lt;$D$4,G163,IF($C853=$D$4,G$7,MAX(AVERAGEIFS(G850:G852,G850:G852,"&gt;0")/(EXP(G$6*($D853-COUNTIFS(G$713:G853,0))/12)),G$8))))</f>
        <v>1.25</v>
      </c>
      <c r="H853" s="132">
        <f ca="1">(1-$D$5)*IF($C853&lt;$D$4,H163,MAX(G853/G$10,H$8))+($D$5*IF($C853&lt;$D$4,H163,IF($C853=$D$4,H$7,MAX(AVERAGEIFS(H850:H852,H850:H852,"&gt;0")/(EXP(G$6*($D853-COUNTIFS(H$713:H853,0))/12)),H$8))))</f>
        <v>0.96153846153846145</v>
      </c>
      <c r="I853" s="132">
        <f ca="1">(1-$D$5)*IF($C853&lt;$D$4,I163,MAX(AVERAGEIFS(I850:I852,I850:I852,"&gt;0")/(EXP(I$6*(($D853-COUNTIFS(I$713:I853,0))/12))),I$8))+($D$5*IF($C853&lt;$D$4,I163,IF($C853=$D$4,I$7,MAX(AVERAGEIFS(I850:I852,I850:I852,"&gt;0")/(EXP(I$6*($D853-COUNTIFS(I$713:I853,0))/12)),I$8))))</f>
        <v>1.5</v>
      </c>
      <c r="J853" s="132">
        <f ca="1">(1-$D$5)*IF($C853&lt;$D$4,J163,MAX(I853/I$10,J$8))+($D$5*IF($C853&lt;$D$4,J163,IF($C853=$D$4,J$7,MAX(AVERAGEIFS(J850:J852,J850:J852,"&gt;0")/(EXP(I$6*($D853-COUNTIFS(J$713:J853,0))/12)),J$8))))</f>
        <v>1.2</v>
      </c>
      <c r="K853" s="132">
        <f ca="1">(1-$D$5)*IF($C853&lt;$D$4,K163,MAX(AVERAGEIFS(K850:K852,K850:K852,"&gt;0")/(EXP(K$6*(($D853-COUNTIFS(K$713:K853,0))/12))),K$8))+($D$5*IF($C853&lt;$D$4,K163,IF($C853=$D$4,K$7,MAX(AVERAGEIFS(K850:K852,K850:K852,"&gt;0")/(EXP(K$6*($D853-COUNTIFS(K$713:K853,0))/12)),K$8))))</f>
        <v>3</v>
      </c>
      <c r="L853" s="132">
        <f ca="1">(1-$D$5)*IF($C853&lt;$D$4,L163,MAX(K853/K$10,L$8))+($D$5*IF($C853&lt;$D$4,L163,IF($C853=$D$4,L$7,MAX(AVERAGEIFS(L850:L852,L850:L852,"&gt;0")/(EXP(K$6*($D853-COUNTIFS(L$713:L853,0))/12)),L$8))))</f>
        <v>2</v>
      </c>
      <c r="M853" s="181">
        <f ca="1">(1-$D$5)*IF($C853&lt;MAX($D$4,INDEX($C$23:$C$154,2+MATCH(0,$M$23:$M$154,1))),M163,MAX(AVERAGEIFS(M850:M852,M850:M852,"&gt;0")/(EXP(M$6*(($D853-COUNTIFS(M$713:M853,0))/12))),M$8))+($D$5*IF($C853&lt;MAX($D$4,INDEX($C$23:$C$154,2+MATCH(0,$M$23:$M$154,1))),M163,IF($C853=MAX($D$4,INDEX($C$23:$C$154,2+MATCH(0,$M$23:$M$154,1))),M$7,MAX(AVERAGEIFS(M850:M852,M850:M852,"&gt;0")/(EXP(M$6*($D853-COUNTIFS(M$713:M853,0))/12)),M$8))))</f>
        <v>4.969205706757502</v>
      </c>
      <c r="N853" s="181">
        <f ca="1">(1-$D$5)*IF($C853&lt;MAX($D$4,INDEX($C$23:$C$154,2+MATCH(0,$N$23:$N$154,1))),N163,MAX(M853/M$10,N$8))+($D$5*IF($C853&lt;MAX($D$4,INDEX($C$23:$C$154,2+MATCH(0,$N$23:$N$154,1))),N163,IF($C853=MAX($D$4,INDEX($C$23:$C$154,2+MATCH(0,$N$23:$N$154,1))),N$7,MAX(AVERAGEIFS(N850:N852,N850:N852,"&gt;0")/(EXP(M$6*($D853-COUNTIFS(N$713:N853,0))/12)),N$8))))</f>
        <v>3</v>
      </c>
      <c r="O853" s="181">
        <f ca="1">(1-$D$5)*IF($C853&lt;MAX($D$4,INDEX($C$23:$C$154,2+MATCH(0,$O$23:$O$154,1))),O163,MAX(AVERAGEIFS(O850:O852,O850:O852,"&gt;0")/(EXP(O$6*(($D853-COUNTIFS(O$713:O853,0))/12))),O$8))+($D$5*IF($C853&lt;MAX($D$4,INDEX($C$23:$C$154,2+MATCH(0,$O$23:$O$154,1))),O163,IF($C853=MAX($D$4,INDEX($C$23:$C$154,2+MATCH(0,$O$23:$O$154,1))),O$7,MAX(AVERAGEIFS(O850:O852,O850:O852,"&gt;0")/(EXP(O$6*($D853-COUNTIFS(O$713:O853,0))/12)),O$8))))</f>
        <v>5</v>
      </c>
      <c r="P853" s="181">
        <f ca="1">(1-$D$5)*IF($C853&lt;MAX($D$4,INDEX($C$23:$C$154,2+MATCH(0,$P$23:$P$154,1))),P163,MAX(O853/O$10,P$8))+($D$5*IF($C853&lt;MAX($D$4,INDEX($C$23:$C$154,2+MATCH(0,$P$23:$P$154,1))),P163,IF($C853=MAX($D$4,INDEX($C$23:$C$154,2+MATCH(0,$P$23:$P$154,1))),P$7,MAX(AVERAGEIFS(P850:P852,P850:P852,"&gt;0")/(EXP(O$6*($D853-COUNTIFS(P$713:P853,0))/12)),P$8))))</f>
        <v>3.5</v>
      </c>
      <c r="Q853" s="132">
        <f ca="1">(1-$D$5)*IF($C853&lt;$D$4,Q163,MAX(AVERAGEIFS(Q850:Q852,Q850:Q852,"&gt;0")/(EXP(Q$6*(($D853-COUNTIFS(Q$713:Q853,0))/12))),Q$8))+($D$5*IF($C853&lt;$D$4,Q163,IF($C853=$D$4,Q$7,MAX(AVERAGEIFS(Q850:Q852,Q850:Q852,"&gt;0")/(EXP(Q$6*($D853-COUNTIFS(Q$713:Q853,0))/12)),Q$8))))</f>
        <v>1</v>
      </c>
      <c r="R853" s="132">
        <f ca="1">(1-$D$5)*IF($C853&lt;$D$4,R163,MAX(Q853/Q$10,R$8))+($D$5*IF($C853&lt;$D$4,R163,IF($C853=$D$4,R$7,MAX(AVERAGEIFS(R850:R852,R850:R852,"&gt;0")/(EXP(Q$6*($D853-COUNTIFS(R$713:R853,0))/12)),R$8))))</f>
        <v>1</v>
      </c>
      <c r="S853" s="132">
        <f ca="1">(1-$D$5)*IF($C853&lt;$D$4,S163,MAX(AVERAGEIFS(S850:S852,S850:S852,"&gt;0")/(EXP(S$6*(($D853-COUNTIFS(S$713:S853,0))/12))),S$8))+($D$5*IF($C853&lt;$D$4,S163,IF($C853=$D$4,S$7,MAX(AVERAGEIFS(S850:S852,S850:S852,"&gt;0")/(EXP(S$6*($D853-COUNTIFS(S$713:S853,0))/12)),S$8))))</f>
        <v>1</v>
      </c>
      <c r="T853" s="132">
        <f ca="1">(1-$D$5)*IF($C853&lt;$D$4,T163,MAX(S853/S$10,T$8))+($D$5*IF($C853&lt;$D$4,T163,IF($C853=$D$4,T$7,MAX(AVERAGEIFS(T850:T852,T850:T852,"&gt;0")/(EXP(S$6*($D853-COUNTIFS(T$713:T853,0))/12)),T$8))))</f>
        <v>0.76923076923076916</v>
      </c>
      <c r="U853" s="181">
        <f ca="1">(1-$D$5)*IF($C853&lt;MAX($D$4,INDEX($C$23:$C$154,2+MATCH(0,$U$23:$U$154,1))),U163,MAX(AVERAGEIFS(U850:U852,U850:U852,"&gt;0")/(EXP(U$6*(($D853-COUNTIFS(U$713:U853,0))/12))),U$8))+($D$5*IF($C853&lt;MAX($D$4,INDEX($C$23:$C$154,2+MATCH(0,$U$23:$U$154,1))),U163,IF($C853=MAX($D$4,INDEX($C$23:$C$154,2+MATCH(0,$U$23:$U$154,1))),U$7,MAX(AVERAGEIFS(U850:U852,U850:U852,"&gt;0")/(EXP(U$6*($D853-COUNTIFS(U$713:U853,0))/12)),U$8))))</f>
        <v>3</v>
      </c>
      <c r="V853" s="181">
        <f ca="1">(1-$D$5)*IF($C853&lt;MAX($D$4,INDEX($C$23:$C$154,2+MATCH(0,$V$23:$V$154,1))),V163,MAX(U853/U$10,V$8))+($D$5*IF($C853&lt;MAX($D$4,INDEX($C$23:$C$154,2+MATCH(0,$V$23:$V$154,1))),V163,IF($C853=MAX($D$4,INDEX($C$23:$C$154,2+MATCH(0,$V$23:$V$154,1))),V$7,MAX(AVERAGEIFS(V850:V852,V850:V852,"&gt;0")/(EXP(U$6*($D853-COUNTIFS(V$713:V853,0))/12)),V$8))))</f>
        <v>2</v>
      </c>
      <c r="W853" s="132">
        <f ca="1">(1-$D$5)*IF($C853&lt;$D$4,W163,MAX(AVERAGEIFS(W850:W852,W850:W852,"&gt;0")/(EXP(W$6*(($D853-COUNTIFS(W$713:W853,0))/12))),W$8))+($D$5*IF($C853&lt;$D$4,W163,IF($C853=$D$4,W$7,MAX(AVERAGEIFS(W850:W852,W850:W852,"&gt;0")/(EXP(W$6*($D853-COUNTIFS(W$713:W853,0))/12)),W$8))))</f>
        <v>0.75</v>
      </c>
      <c r="X853" s="132">
        <f ca="1">(1-$D$5)*IF($C853&lt;$D$4,X163,MAX(W853/W$10,X$8))+($D$5*IF($C853&lt;$D$4,X163,IF($C853=$D$4,X$7,MAX(AVERAGEIFS(X850:X852,X850:X852,"&gt;0")/(EXP(W$6*($D853-COUNTIFS(X$713:X853,0))/12)),X$8))))</f>
        <v>0.57692307692307687</v>
      </c>
      <c r="Y853" s="132"/>
      <c r="Z853" s="132"/>
    </row>
    <row r="854" spans="2:26" outlineLevel="1">
      <c r="B854" s="159"/>
      <c r="C854" s="160">
        <f t="shared" si="35"/>
        <v>48488</v>
      </c>
      <c r="D854" s="128">
        <f t="shared" si="34"/>
        <v>142</v>
      </c>
      <c r="G854" s="132">
        <f ca="1">(1-$D$5)*IF($C854&lt;$D$4,G164,MAX(AVERAGEIFS(G851:G853,G851:G853,"&gt;0")/(EXP(G$6*(($D854-COUNTIFS(G$713:G854,0))/12))),G$8))+($D$5*IF($C854&lt;$D$4,G164,IF($C854=$D$4,G$7,MAX(AVERAGEIFS(G851:G853,G851:G853,"&gt;0")/(EXP(G$6*($D854-COUNTIFS(G$713:G854,0))/12)),G$8))))</f>
        <v>1.25</v>
      </c>
      <c r="H854" s="132">
        <f ca="1">(1-$D$5)*IF($C854&lt;$D$4,H164,MAX(G854/G$10,H$8))+($D$5*IF($C854&lt;$D$4,H164,IF($C854=$D$4,H$7,MAX(AVERAGEIFS(H851:H853,H851:H853,"&gt;0")/(EXP(G$6*($D854-COUNTIFS(H$713:H854,0))/12)),H$8))))</f>
        <v>0.96153846153846145</v>
      </c>
      <c r="I854" s="132">
        <f ca="1">(1-$D$5)*IF($C854&lt;$D$4,I164,MAX(AVERAGEIFS(I851:I853,I851:I853,"&gt;0")/(EXP(I$6*(($D854-COUNTIFS(I$713:I854,0))/12))),I$8))+($D$5*IF($C854&lt;$D$4,I164,IF($C854=$D$4,I$7,MAX(AVERAGEIFS(I851:I853,I851:I853,"&gt;0")/(EXP(I$6*($D854-COUNTIFS(I$713:I854,0))/12)),I$8))))</f>
        <v>1.5</v>
      </c>
      <c r="J854" s="132">
        <f ca="1">(1-$D$5)*IF($C854&lt;$D$4,J164,MAX(I854/I$10,J$8))+($D$5*IF($C854&lt;$D$4,J164,IF($C854=$D$4,J$7,MAX(AVERAGEIFS(J851:J853,J851:J853,"&gt;0")/(EXP(I$6*($D854-COUNTIFS(J$713:J854,0))/12)),J$8))))</f>
        <v>1.2</v>
      </c>
      <c r="K854" s="132">
        <f ca="1">(1-$D$5)*IF($C854&lt;$D$4,K164,MAX(AVERAGEIFS(K851:K853,K851:K853,"&gt;0")/(EXP(K$6*(($D854-COUNTIFS(K$713:K854,0))/12))),K$8))+($D$5*IF($C854&lt;$D$4,K164,IF($C854=$D$4,K$7,MAX(AVERAGEIFS(K851:K853,K851:K853,"&gt;0")/(EXP(K$6*($D854-COUNTIFS(K$713:K854,0))/12)),K$8))))</f>
        <v>3</v>
      </c>
      <c r="L854" s="132">
        <f ca="1">(1-$D$5)*IF($C854&lt;$D$4,L164,MAX(K854/K$10,L$8))+($D$5*IF($C854&lt;$D$4,L164,IF($C854=$D$4,L$7,MAX(AVERAGEIFS(L851:L853,L851:L853,"&gt;0")/(EXP(K$6*($D854-COUNTIFS(L$713:L854,0))/12)),L$8))))</f>
        <v>2</v>
      </c>
      <c r="M854" s="181">
        <f ca="1">(1-$D$5)*IF($C854&lt;MAX($D$4,INDEX($C$23:$C$154,2+MATCH(0,$M$23:$M$154,1))),M164,MAX(AVERAGEIFS(M851:M853,M851:M853,"&gt;0")/(EXP(M$6*(($D854-COUNTIFS(M$713:M854,0))/12))),M$8))+($D$5*IF($C854&lt;MAX($D$4,INDEX($C$23:$C$154,2+MATCH(0,$M$23:$M$154,1))),M164,IF($C854=MAX($D$4,INDEX($C$23:$C$154,2+MATCH(0,$M$23:$M$154,1))),M$7,MAX(AVERAGEIFS(M851:M853,M851:M853,"&gt;0")/(EXP(M$6*($D854-COUNTIFS(M$713:M854,0))/12)),M$8))))</f>
        <v>4.8018783427090339</v>
      </c>
      <c r="N854" s="181">
        <f ca="1">(1-$D$5)*IF($C854&lt;MAX($D$4,INDEX($C$23:$C$154,2+MATCH(0,$N$23:$N$154,1))),N164,MAX(M854/M$10,N$8))+($D$5*IF($C854&lt;MAX($D$4,INDEX($C$23:$C$154,2+MATCH(0,$N$23:$N$154,1))),N164,IF($C854=MAX($D$4,INDEX($C$23:$C$154,2+MATCH(0,$N$23:$N$154,1))),N$7,MAX(AVERAGEIFS(N851:N853,N851:N853,"&gt;0")/(EXP(M$6*($D854-COUNTIFS(N$713:N854,0))/12)),N$8))))</f>
        <v>3</v>
      </c>
      <c r="O854" s="181">
        <f ca="1">(1-$D$5)*IF($C854&lt;MAX($D$4,INDEX($C$23:$C$154,2+MATCH(0,$O$23:$O$154,1))),O164,MAX(AVERAGEIFS(O851:O853,O851:O853,"&gt;0")/(EXP(O$6*(($D854-COUNTIFS(O$713:O854,0))/12))),O$8))+($D$5*IF($C854&lt;MAX($D$4,INDEX($C$23:$C$154,2+MATCH(0,$O$23:$O$154,1))),O164,IF($C854=MAX($D$4,INDEX($C$23:$C$154,2+MATCH(0,$O$23:$O$154,1))),O$7,MAX(AVERAGEIFS(O851:O853,O851:O853,"&gt;0")/(EXP(O$6*($D854-COUNTIFS(O$713:O854,0))/12)),O$8))))</f>
        <v>5</v>
      </c>
      <c r="P854" s="181">
        <f ca="1">(1-$D$5)*IF($C854&lt;MAX($D$4,INDEX($C$23:$C$154,2+MATCH(0,$P$23:$P$154,1))),P164,MAX(O854/O$10,P$8))+($D$5*IF($C854&lt;MAX($D$4,INDEX($C$23:$C$154,2+MATCH(0,$P$23:$P$154,1))),P164,IF($C854=MAX($D$4,INDEX($C$23:$C$154,2+MATCH(0,$P$23:$P$154,1))),P$7,MAX(AVERAGEIFS(P851:P853,P851:P853,"&gt;0")/(EXP(O$6*($D854-COUNTIFS(P$713:P854,0))/12)),P$8))))</f>
        <v>3.5</v>
      </c>
      <c r="Q854" s="132">
        <f ca="1">(1-$D$5)*IF($C854&lt;$D$4,Q164,MAX(AVERAGEIFS(Q851:Q853,Q851:Q853,"&gt;0")/(EXP(Q$6*(($D854-COUNTIFS(Q$713:Q854,0))/12))),Q$8))+($D$5*IF($C854&lt;$D$4,Q164,IF($C854=$D$4,Q$7,MAX(AVERAGEIFS(Q851:Q853,Q851:Q853,"&gt;0")/(EXP(Q$6*($D854-COUNTIFS(Q$713:Q854,0))/12)),Q$8))))</f>
        <v>1</v>
      </c>
      <c r="R854" s="132">
        <f ca="1">(1-$D$5)*IF($C854&lt;$D$4,R164,MAX(Q854/Q$10,R$8))+($D$5*IF($C854&lt;$D$4,R164,IF($C854=$D$4,R$7,MAX(AVERAGEIFS(R851:R853,R851:R853,"&gt;0")/(EXP(Q$6*($D854-COUNTIFS(R$713:R854,0))/12)),R$8))))</f>
        <v>1</v>
      </c>
      <c r="S854" s="132">
        <f ca="1">(1-$D$5)*IF($C854&lt;$D$4,S164,MAX(AVERAGEIFS(S851:S853,S851:S853,"&gt;0")/(EXP(S$6*(($D854-COUNTIFS(S$713:S854,0))/12))),S$8))+($D$5*IF($C854&lt;$D$4,S164,IF($C854=$D$4,S$7,MAX(AVERAGEIFS(S851:S853,S851:S853,"&gt;0")/(EXP(S$6*($D854-COUNTIFS(S$713:S854,0))/12)),S$8))))</f>
        <v>1</v>
      </c>
      <c r="T854" s="132">
        <f ca="1">(1-$D$5)*IF($C854&lt;$D$4,T164,MAX(S854/S$10,T$8))+($D$5*IF($C854&lt;$D$4,T164,IF($C854=$D$4,T$7,MAX(AVERAGEIFS(T851:T853,T851:T853,"&gt;0")/(EXP(S$6*($D854-COUNTIFS(T$713:T854,0))/12)),T$8))))</f>
        <v>0.76923076923076916</v>
      </c>
      <c r="U854" s="181">
        <f ca="1">(1-$D$5)*IF($C854&lt;MAX($D$4,INDEX($C$23:$C$154,2+MATCH(0,$U$23:$U$154,1))),U164,MAX(AVERAGEIFS(U851:U853,U851:U853,"&gt;0")/(EXP(U$6*(($D854-COUNTIFS(U$713:U854,0))/12))),U$8))+($D$5*IF($C854&lt;MAX($D$4,INDEX($C$23:$C$154,2+MATCH(0,$U$23:$U$154,1))),U164,IF($C854=MAX($D$4,INDEX($C$23:$C$154,2+MATCH(0,$U$23:$U$154,1))),U$7,MAX(AVERAGEIFS(U851:U853,U851:U853,"&gt;0")/(EXP(U$6*($D854-COUNTIFS(U$713:U854,0))/12)),U$8))))</f>
        <v>3</v>
      </c>
      <c r="V854" s="181">
        <f ca="1">(1-$D$5)*IF($C854&lt;MAX($D$4,INDEX($C$23:$C$154,2+MATCH(0,$V$23:$V$154,1))),V164,MAX(U854/U$10,V$8))+($D$5*IF($C854&lt;MAX($D$4,INDEX($C$23:$C$154,2+MATCH(0,$V$23:$V$154,1))),V164,IF($C854=MAX($D$4,INDEX($C$23:$C$154,2+MATCH(0,$V$23:$V$154,1))),V$7,MAX(AVERAGEIFS(V851:V853,V851:V853,"&gt;0")/(EXP(U$6*($D854-COUNTIFS(V$713:V854,0))/12)),V$8))))</f>
        <v>2</v>
      </c>
      <c r="W854" s="132">
        <f ca="1">(1-$D$5)*IF($C854&lt;$D$4,W164,MAX(AVERAGEIFS(W851:W853,W851:W853,"&gt;0")/(EXP(W$6*(($D854-COUNTIFS(W$713:W854,0))/12))),W$8))+($D$5*IF($C854&lt;$D$4,W164,IF($C854=$D$4,W$7,MAX(AVERAGEIFS(W851:W853,W851:W853,"&gt;0")/(EXP(W$6*($D854-COUNTIFS(W$713:W854,0))/12)),W$8))))</f>
        <v>0.75</v>
      </c>
      <c r="X854" s="132">
        <f ca="1">(1-$D$5)*IF($C854&lt;$D$4,X164,MAX(W854/W$10,X$8))+($D$5*IF($C854&lt;$D$4,X164,IF($C854=$D$4,X$7,MAX(AVERAGEIFS(X851:X853,X851:X853,"&gt;0")/(EXP(W$6*($D854-COUNTIFS(X$713:X854,0))/12)),X$8))))</f>
        <v>0.57692307692307687</v>
      </c>
      <c r="Y854" s="132"/>
      <c r="Z854" s="132"/>
    </row>
    <row r="855" spans="2:26" outlineLevel="1">
      <c r="B855" s="159"/>
      <c r="C855" s="160">
        <f t="shared" si="35"/>
        <v>48519</v>
      </c>
      <c r="D855" s="128">
        <f t="shared" si="34"/>
        <v>143</v>
      </c>
      <c r="G855" s="132">
        <f ca="1">(1-$D$5)*IF($C855&lt;$D$4,G165,MAX(AVERAGEIFS(G852:G854,G852:G854,"&gt;0")/(EXP(G$6*(($D855-COUNTIFS(G$713:G855,0))/12))),G$8))+($D$5*IF($C855&lt;$D$4,G165,IF($C855=$D$4,G$7,MAX(AVERAGEIFS(G852:G854,G852:G854,"&gt;0")/(EXP(G$6*($D855-COUNTIFS(G$713:G855,0))/12)),G$8))))</f>
        <v>1.25</v>
      </c>
      <c r="H855" s="132">
        <f ca="1">(1-$D$5)*IF($C855&lt;$D$4,H165,MAX(G855/G$10,H$8))+($D$5*IF($C855&lt;$D$4,H165,IF($C855=$D$4,H$7,MAX(AVERAGEIFS(H852:H854,H852:H854,"&gt;0")/(EXP(G$6*($D855-COUNTIFS(H$713:H855,0))/12)),H$8))))</f>
        <v>0.96153846153846145</v>
      </c>
      <c r="I855" s="132">
        <f ca="1">(1-$D$5)*IF($C855&lt;$D$4,I165,MAX(AVERAGEIFS(I852:I854,I852:I854,"&gt;0")/(EXP(I$6*(($D855-COUNTIFS(I$713:I855,0))/12))),I$8))+($D$5*IF($C855&lt;$D$4,I165,IF($C855=$D$4,I$7,MAX(AVERAGEIFS(I852:I854,I852:I854,"&gt;0")/(EXP(I$6*($D855-COUNTIFS(I$713:I855,0))/12)),I$8))))</f>
        <v>1.5</v>
      </c>
      <c r="J855" s="132">
        <f ca="1">(1-$D$5)*IF($C855&lt;$D$4,J165,MAX(I855/I$10,J$8))+($D$5*IF($C855&lt;$D$4,J165,IF($C855=$D$4,J$7,MAX(AVERAGEIFS(J852:J854,J852:J854,"&gt;0")/(EXP(I$6*($D855-COUNTIFS(J$713:J855,0))/12)),J$8))))</f>
        <v>1.2</v>
      </c>
      <c r="K855" s="132">
        <f ca="1">(1-$D$5)*IF($C855&lt;$D$4,K165,MAX(AVERAGEIFS(K852:K854,K852:K854,"&gt;0")/(EXP(K$6*(($D855-COUNTIFS(K$713:K855,0))/12))),K$8))+($D$5*IF($C855&lt;$D$4,K165,IF($C855=$D$4,K$7,MAX(AVERAGEIFS(K852:K854,K852:K854,"&gt;0")/(EXP(K$6*($D855-COUNTIFS(K$713:K855,0))/12)),K$8))))</f>
        <v>3</v>
      </c>
      <c r="L855" s="132">
        <f ca="1">(1-$D$5)*IF($C855&lt;$D$4,L165,MAX(K855/K$10,L$8))+($D$5*IF($C855&lt;$D$4,L165,IF($C855=$D$4,L$7,MAX(AVERAGEIFS(L852:L854,L852:L854,"&gt;0")/(EXP(K$6*($D855-COUNTIFS(L$713:L855,0))/12)),L$8))))</f>
        <v>2</v>
      </c>
      <c r="M855" s="181">
        <f ca="1">(1-$D$5)*IF($C855&lt;MAX($D$4,INDEX($C$23:$C$154,2+MATCH(0,$M$23:$M$154,1))),M165,MAX(AVERAGEIFS(M852:M854,M852:M854,"&gt;0")/(EXP(M$6*(($D855-COUNTIFS(M$713:M855,0))/12))),M$8))+($D$5*IF($C855&lt;MAX($D$4,INDEX($C$23:$C$154,2+MATCH(0,$M$23:$M$154,1))),M165,IF($C855=MAX($D$4,INDEX($C$23:$C$154,2+MATCH(0,$M$23:$M$154,1))),M$7,MAX(AVERAGEIFS(M852:M854,M852:M854,"&gt;0")/(EXP(M$6*($D855-COUNTIFS(M$713:M855,0))/12)),M$8))))</f>
        <v>4.6382740886186022</v>
      </c>
      <c r="N855" s="181">
        <f ca="1">(1-$D$5)*IF($C855&lt;MAX($D$4,INDEX($C$23:$C$154,2+MATCH(0,$N$23:$N$154,1))),N165,MAX(M855/M$10,N$8))+($D$5*IF($C855&lt;MAX($D$4,INDEX($C$23:$C$154,2+MATCH(0,$N$23:$N$154,1))),N165,IF($C855=MAX($D$4,INDEX($C$23:$C$154,2+MATCH(0,$N$23:$N$154,1))),N$7,MAX(AVERAGEIFS(N852:N854,N852:N854,"&gt;0")/(EXP(M$6*($D855-COUNTIFS(N$713:N855,0))/12)),N$8))))</f>
        <v>3</v>
      </c>
      <c r="O855" s="181">
        <f ca="1">(1-$D$5)*IF($C855&lt;MAX($D$4,INDEX($C$23:$C$154,2+MATCH(0,$O$23:$O$154,1))),O165,MAX(AVERAGEIFS(O852:O854,O852:O854,"&gt;0")/(EXP(O$6*(($D855-COUNTIFS(O$713:O855,0))/12))),O$8))+($D$5*IF($C855&lt;MAX($D$4,INDEX($C$23:$C$154,2+MATCH(0,$O$23:$O$154,1))),O165,IF($C855=MAX($D$4,INDEX($C$23:$C$154,2+MATCH(0,$O$23:$O$154,1))),O$7,MAX(AVERAGEIFS(O852:O854,O852:O854,"&gt;0")/(EXP(O$6*($D855-COUNTIFS(O$713:O855,0))/12)),O$8))))</f>
        <v>5</v>
      </c>
      <c r="P855" s="181">
        <f ca="1">(1-$D$5)*IF($C855&lt;MAX($D$4,INDEX($C$23:$C$154,2+MATCH(0,$P$23:$P$154,1))),P165,MAX(O855/O$10,P$8))+($D$5*IF($C855&lt;MAX($D$4,INDEX($C$23:$C$154,2+MATCH(0,$P$23:$P$154,1))),P165,IF($C855=MAX($D$4,INDEX($C$23:$C$154,2+MATCH(0,$P$23:$P$154,1))),P$7,MAX(AVERAGEIFS(P852:P854,P852:P854,"&gt;0")/(EXP(O$6*($D855-COUNTIFS(P$713:P855,0))/12)),P$8))))</f>
        <v>3.5</v>
      </c>
      <c r="Q855" s="132">
        <f ca="1">(1-$D$5)*IF($C855&lt;$D$4,Q165,MAX(AVERAGEIFS(Q852:Q854,Q852:Q854,"&gt;0")/(EXP(Q$6*(($D855-COUNTIFS(Q$713:Q855,0))/12))),Q$8))+($D$5*IF($C855&lt;$D$4,Q165,IF($C855=$D$4,Q$7,MAX(AVERAGEIFS(Q852:Q854,Q852:Q854,"&gt;0")/(EXP(Q$6*($D855-COUNTIFS(Q$713:Q855,0))/12)),Q$8))))</f>
        <v>1</v>
      </c>
      <c r="R855" s="132">
        <f ca="1">(1-$D$5)*IF($C855&lt;$D$4,R165,MAX(Q855/Q$10,R$8))+($D$5*IF($C855&lt;$D$4,R165,IF($C855=$D$4,R$7,MAX(AVERAGEIFS(R852:R854,R852:R854,"&gt;0")/(EXP(Q$6*($D855-COUNTIFS(R$713:R855,0))/12)),R$8))))</f>
        <v>1</v>
      </c>
      <c r="S855" s="132">
        <f ca="1">(1-$D$5)*IF($C855&lt;$D$4,S165,MAX(AVERAGEIFS(S852:S854,S852:S854,"&gt;0")/(EXP(S$6*(($D855-COUNTIFS(S$713:S855,0))/12))),S$8))+($D$5*IF($C855&lt;$D$4,S165,IF($C855=$D$4,S$7,MAX(AVERAGEIFS(S852:S854,S852:S854,"&gt;0")/(EXP(S$6*($D855-COUNTIFS(S$713:S855,0))/12)),S$8))))</f>
        <v>1</v>
      </c>
      <c r="T855" s="132">
        <f ca="1">(1-$D$5)*IF($C855&lt;$D$4,T165,MAX(S855/S$10,T$8))+($D$5*IF($C855&lt;$D$4,T165,IF($C855=$D$4,T$7,MAX(AVERAGEIFS(T852:T854,T852:T854,"&gt;0")/(EXP(S$6*($D855-COUNTIFS(T$713:T855,0))/12)),T$8))))</f>
        <v>0.76923076923076916</v>
      </c>
      <c r="U855" s="181">
        <f ca="1">(1-$D$5)*IF($C855&lt;MAX($D$4,INDEX($C$23:$C$154,2+MATCH(0,$U$23:$U$154,1))),U165,MAX(AVERAGEIFS(U852:U854,U852:U854,"&gt;0")/(EXP(U$6*(($D855-COUNTIFS(U$713:U855,0))/12))),U$8))+($D$5*IF($C855&lt;MAX($D$4,INDEX($C$23:$C$154,2+MATCH(0,$U$23:$U$154,1))),U165,IF($C855=MAX($D$4,INDEX($C$23:$C$154,2+MATCH(0,$U$23:$U$154,1))),U$7,MAX(AVERAGEIFS(U852:U854,U852:U854,"&gt;0")/(EXP(U$6*($D855-COUNTIFS(U$713:U855,0))/12)),U$8))))</f>
        <v>3</v>
      </c>
      <c r="V855" s="181">
        <f ca="1">(1-$D$5)*IF($C855&lt;MAX($D$4,INDEX($C$23:$C$154,2+MATCH(0,$V$23:$V$154,1))),V165,MAX(U855/U$10,V$8))+($D$5*IF($C855&lt;MAX($D$4,INDEX($C$23:$C$154,2+MATCH(0,$V$23:$V$154,1))),V165,IF($C855=MAX($D$4,INDEX($C$23:$C$154,2+MATCH(0,$V$23:$V$154,1))),V$7,MAX(AVERAGEIFS(V852:V854,V852:V854,"&gt;0")/(EXP(U$6*($D855-COUNTIFS(V$713:V855,0))/12)),V$8))))</f>
        <v>2</v>
      </c>
      <c r="W855" s="132">
        <f ca="1">(1-$D$5)*IF($C855&lt;$D$4,W165,MAX(AVERAGEIFS(W852:W854,W852:W854,"&gt;0")/(EXP(W$6*(($D855-COUNTIFS(W$713:W855,0))/12))),W$8))+($D$5*IF($C855&lt;$D$4,W165,IF($C855=$D$4,W$7,MAX(AVERAGEIFS(W852:W854,W852:W854,"&gt;0")/(EXP(W$6*($D855-COUNTIFS(W$713:W855,0))/12)),W$8))))</f>
        <v>0.75</v>
      </c>
      <c r="X855" s="132">
        <f ca="1">(1-$D$5)*IF($C855&lt;$D$4,X165,MAX(W855/W$10,X$8))+($D$5*IF($C855&lt;$D$4,X165,IF($C855=$D$4,X$7,MAX(AVERAGEIFS(X852:X854,X852:X854,"&gt;0")/(EXP(W$6*($D855-COUNTIFS(X$713:X855,0))/12)),X$8))))</f>
        <v>0.57692307692307687</v>
      </c>
      <c r="Y855" s="132"/>
      <c r="Z855" s="132"/>
    </row>
    <row r="856" spans="2:26" outlineLevel="1">
      <c r="B856" s="159"/>
      <c r="C856" s="160">
        <f t="shared" si="35"/>
        <v>48549</v>
      </c>
      <c r="D856" s="128">
        <f t="shared" si="34"/>
        <v>144</v>
      </c>
      <c r="G856" s="132">
        <f ca="1">(1-$D$5)*IF($C856&lt;$D$4,G166,MAX(AVERAGEIFS(G853:G855,G853:G855,"&gt;0")/(EXP(G$6*(($D856-COUNTIFS(G$713:G856,0))/12))),G$8))+($D$5*IF($C856&lt;$D$4,G166,IF($C856=$D$4,G$7,MAX(AVERAGEIFS(G853:G855,G853:G855,"&gt;0")/(EXP(G$6*($D856-COUNTIFS(G$713:G856,0))/12)),G$8))))</f>
        <v>1.25</v>
      </c>
      <c r="H856" s="132">
        <f ca="1">(1-$D$5)*IF($C856&lt;$D$4,H166,MAX(G856/G$10,H$8))+($D$5*IF($C856&lt;$D$4,H166,IF($C856=$D$4,H$7,MAX(AVERAGEIFS(H853:H855,H853:H855,"&gt;0")/(EXP(G$6*($D856-COUNTIFS(H$713:H856,0))/12)),H$8))))</f>
        <v>0.96153846153846145</v>
      </c>
      <c r="I856" s="132">
        <f ca="1">(1-$D$5)*IF($C856&lt;$D$4,I166,MAX(AVERAGEIFS(I853:I855,I853:I855,"&gt;0")/(EXP(I$6*(($D856-COUNTIFS(I$713:I856,0))/12))),I$8))+($D$5*IF($C856&lt;$D$4,I166,IF($C856=$D$4,I$7,MAX(AVERAGEIFS(I853:I855,I853:I855,"&gt;0")/(EXP(I$6*($D856-COUNTIFS(I$713:I856,0))/12)),I$8))))</f>
        <v>1.5</v>
      </c>
      <c r="J856" s="132">
        <f ca="1">(1-$D$5)*IF($C856&lt;$D$4,J166,MAX(I856/I$10,J$8))+($D$5*IF($C856&lt;$D$4,J166,IF($C856=$D$4,J$7,MAX(AVERAGEIFS(J853:J855,J853:J855,"&gt;0")/(EXP(I$6*($D856-COUNTIFS(J$713:J856,0))/12)),J$8))))</f>
        <v>1.2</v>
      </c>
      <c r="K856" s="132">
        <f ca="1">(1-$D$5)*IF($C856&lt;$D$4,K166,MAX(AVERAGEIFS(K853:K855,K853:K855,"&gt;0")/(EXP(K$6*(($D856-COUNTIFS(K$713:K856,0))/12))),K$8))+($D$5*IF($C856&lt;$D$4,K166,IF($C856=$D$4,K$7,MAX(AVERAGEIFS(K853:K855,K853:K855,"&gt;0")/(EXP(K$6*($D856-COUNTIFS(K$713:K856,0))/12)),K$8))))</f>
        <v>3</v>
      </c>
      <c r="L856" s="132">
        <f ca="1">(1-$D$5)*IF($C856&lt;$D$4,L166,MAX(K856/K$10,L$8))+($D$5*IF($C856&lt;$D$4,L166,IF($C856=$D$4,L$7,MAX(AVERAGEIFS(L853:L855,L853:L855,"&gt;0")/(EXP(K$6*($D856-COUNTIFS(L$713:L856,0))/12)),L$8))))</f>
        <v>2</v>
      </c>
      <c r="M856" s="181">
        <f ca="1">(1-$D$5)*IF($C856&lt;MAX($D$4,INDEX($C$23:$C$154,2+MATCH(0,$M$23:$M$154,1))),M166,MAX(AVERAGEIFS(M853:M855,M853:M855,"&gt;0")/(EXP(M$6*(($D856-COUNTIFS(M$713:M856,0))/12))),M$8))+($D$5*IF($C856&lt;MAX($D$4,INDEX($C$23:$C$154,2+MATCH(0,$M$23:$M$154,1))),M166,IF($C856=MAX($D$4,INDEX($C$23:$C$154,2+MATCH(0,$M$23:$M$154,1))),M$7,MAX(AVERAGEIFS(M853:M855,M853:M855,"&gt;0")/(EXP(M$6*($D856-COUNTIFS(M$713:M856,0))/12)),M$8))))</f>
        <v>4.4783988255873552</v>
      </c>
      <c r="N856" s="181">
        <f ca="1">(1-$D$5)*IF($C856&lt;MAX($D$4,INDEX($C$23:$C$154,2+MATCH(0,$N$23:$N$154,1))),N166,MAX(M856/M$10,N$8))+($D$5*IF($C856&lt;MAX($D$4,INDEX($C$23:$C$154,2+MATCH(0,$N$23:$N$154,1))),N166,IF($C856=MAX($D$4,INDEX($C$23:$C$154,2+MATCH(0,$N$23:$N$154,1))),N$7,MAX(AVERAGEIFS(N853:N855,N853:N855,"&gt;0")/(EXP(M$6*($D856-COUNTIFS(N$713:N856,0))/12)),N$8))))</f>
        <v>3</v>
      </c>
      <c r="O856" s="181">
        <f ca="1">(1-$D$5)*IF($C856&lt;MAX($D$4,INDEX($C$23:$C$154,2+MATCH(0,$O$23:$O$154,1))),O166,MAX(AVERAGEIFS(O853:O855,O853:O855,"&gt;0")/(EXP(O$6*(($D856-COUNTIFS(O$713:O856,0))/12))),O$8))+($D$5*IF($C856&lt;MAX($D$4,INDEX($C$23:$C$154,2+MATCH(0,$O$23:$O$154,1))),O166,IF($C856=MAX($D$4,INDEX($C$23:$C$154,2+MATCH(0,$O$23:$O$154,1))),O$7,MAX(AVERAGEIFS(O853:O855,O853:O855,"&gt;0")/(EXP(O$6*($D856-COUNTIFS(O$713:O856,0))/12)),O$8))))</f>
        <v>5</v>
      </c>
      <c r="P856" s="181">
        <f ca="1">(1-$D$5)*IF($C856&lt;MAX($D$4,INDEX($C$23:$C$154,2+MATCH(0,$P$23:$P$154,1))),P166,MAX(O856/O$10,P$8))+($D$5*IF($C856&lt;MAX($D$4,INDEX($C$23:$C$154,2+MATCH(0,$P$23:$P$154,1))),P166,IF($C856=MAX($D$4,INDEX($C$23:$C$154,2+MATCH(0,$P$23:$P$154,1))),P$7,MAX(AVERAGEIFS(P853:P855,P853:P855,"&gt;0")/(EXP(O$6*($D856-COUNTIFS(P$713:P856,0))/12)),P$8))))</f>
        <v>3.5</v>
      </c>
      <c r="Q856" s="132">
        <f ca="1">(1-$D$5)*IF($C856&lt;$D$4,Q166,MAX(AVERAGEIFS(Q853:Q855,Q853:Q855,"&gt;0")/(EXP(Q$6*(($D856-COUNTIFS(Q$713:Q856,0))/12))),Q$8))+($D$5*IF($C856&lt;$D$4,Q166,IF($C856=$D$4,Q$7,MAX(AVERAGEIFS(Q853:Q855,Q853:Q855,"&gt;0")/(EXP(Q$6*($D856-COUNTIFS(Q$713:Q856,0))/12)),Q$8))))</f>
        <v>1</v>
      </c>
      <c r="R856" s="132">
        <f ca="1">(1-$D$5)*IF($C856&lt;$D$4,R166,MAX(Q856/Q$10,R$8))+($D$5*IF($C856&lt;$D$4,R166,IF($C856=$D$4,R$7,MAX(AVERAGEIFS(R853:R855,R853:R855,"&gt;0")/(EXP(Q$6*($D856-COUNTIFS(R$713:R856,0))/12)),R$8))))</f>
        <v>1</v>
      </c>
      <c r="S856" s="132">
        <f ca="1">(1-$D$5)*IF($C856&lt;$D$4,S166,MAX(AVERAGEIFS(S853:S855,S853:S855,"&gt;0")/(EXP(S$6*(($D856-COUNTIFS(S$713:S856,0))/12))),S$8))+($D$5*IF($C856&lt;$D$4,S166,IF($C856=$D$4,S$7,MAX(AVERAGEIFS(S853:S855,S853:S855,"&gt;0")/(EXP(S$6*($D856-COUNTIFS(S$713:S856,0))/12)),S$8))))</f>
        <v>1</v>
      </c>
      <c r="T856" s="132">
        <f ca="1">(1-$D$5)*IF($C856&lt;$D$4,T166,MAX(S856/S$10,T$8))+($D$5*IF($C856&lt;$D$4,T166,IF($C856=$D$4,T$7,MAX(AVERAGEIFS(T853:T855,T853:T855,"&gt;0")/(EXP(S$6*($D856-COUNTIFS(T$713:T856,0))/12)),T$8))))</f>
        <v>0.76923076923076916</v>
      </c>
      <c r="U856" s="181">
        <f ca="1">(1-$D$5)*IF($C856&lt;MAX($D$4,INDEX($C$23:$C$154,2+MATCH(0,$U$23:$U$154,1))),U166,MAX(AVERAGEIFS(U853:U855,U853:U855,"&gt;0")/(EXP(U$6*(($D856-COUNTIFS(U$713:U856,0))/12))),U$8))+($D$5*IF($C856&lt;MAX($D$4,INDEX($C$23:$C$154,2+MATCH(0,$U$23:$U$154,1))),U166,IF($C856=MAX($D$4,INDEX($C$23:$C$154,2+MATCH(0,$U$23:$U$154,1))),U$7,MAX(AVERAGEIFS(U853:U855,U853:U855,"&gt;0")/(EXP(U$6*($D856-COUNTIFS(U$713:U856,0))/12)),U$8))))</f>
        <v>3</v>
      </c>
      <c r="V856" s="181">
        <f ca="1">(1-$D$5)*IF($C856&lt;MAX($D$4,INDEX($C$23:$C$154,2+MATCH(0,$V$23:$V$154,1))),V166,MAX(U856/U$10,V$8))+($D$5*IF($C856&lt;MAX($D$4,INDEX($C$23:$C$154,2+MATCH(0,$V$23:$V$154,1))),V166,IF($C856=MAX($D$4,INDEX($C$23:$C$154,2+MATCH(0,$V$23:$V$154,1))),V$7,MAX(AVERAGEIFS(V853:V855,V853:V855,"&gt;0")/(EXP(U$6*($D856-COUNTIFS(V$713:V856,0))/12)),V$8))))</f>
        <v>2</v>
      </c>
      <c r="W856" s="132">
        <f ca="1">(1-$D$5)*IF($C856&lt;$D$4,W166,MAX(AVERAGEIFS(W853:W855,W853:W855,"&gt;0")/(EXP(W$6*(($D856-COUNTIFS(W$713:W856,0))/12))),W$8))+($D$5*IF($C856&lt;$D$4,W166,IF($C856=$D$4,W$7,MAX(AVERAGEIFS(W853:W855,W853:W855,"&gt;0")/(EXP(W$6*($D856-COUNTIFS(W$713:W856,0))/12)),W$8))))</f>
        <v>0.75</v>
      </c>
      <c r="X856" s="132">
        <f ca="1">(1-$D$5)*IF($C856&lt;$D$4,X166,MAX(W856/W$10,X$8))+($D$5*IF($C856&lt;$D$4,X166,IF($C856=$D$4,X$7,MAX(AVERAGEIFS(X853:X855,X853:X855,"&gt;0")/(EXP(W$6*($D856-COUNTIFS(X$713:X856,0))/12)),X$8))))</f>
        <v>0.57692307692307687</v>
      </c>
      <c r="Y856" s="132"/>
      <c r="Z856" s="132"/>
    </row>
    <row r="857" spans="2:26" outlineLevel="1">
      <c r="B857" s="159"/>
      <c r="C857" s="160">
        <f t="shared" si="35"/>
        <v>48580</v>
      </c>
      <c r="D857" s="128">
        <f t="shared" si="34"/>
        <v>145</v>
      </c>
      <c r="G857" s="132">
        <f ca="1">(1-$D$5)*IF($C857&lt;$D$4,G167,MAX(AVERAGEIFS(G854:G856,G854:G856,"&gt;0")/(EXP(G$6*(($D857-COUNTIFS(G$713:G857,0))/12))),G$8))+($D$5*IF($C857&lt;$D$4,G167,IF($C857=$D$4,G$7,MAX(AVERAGEIFS(G854:G856,G854:G856,"&gt;0")/(EXP(G$6*($D857-COUNTIFS(G$713:G857,0))/12)),G$8))))</f>
        <v>1.25</v>
      </c>
      <c r="H857" s="132">
        <f ca="1">(1-$D$5)*IF($C857&lt;$D$4,H167,MAX(G857/G$10,H$8))+($D$5*IF($C857&lt;$D$4,H167,IF($C857=$D$4,H$7,MAX(AVERAGEIFS(H854:H856,H854:H856,"&gt;0")/(EXP(G$6*($D857-COUNTIFS(H$713:H857,0))/12)),H$8))))</f>
        <v>0.96153846153846145</v>
      </c>
      <c r="I857" s="132">
        <f ca="1">(1-$D$5)*IF($C857&lt;$D$4,I167,MAX(AVERAGEIFS(I854:I856,I854:I856,"&gt;0")/(EXP(I$6*(($D857-COUNTIFS(I$713:I857,0))/12))),I$8))+($D$5*IF($C857&lt;$D$4,I167,IF($C857=$D$4,I$7,MAX(AVERAGEIFS(I854:I856,I854:I856,"&gt;0")/(EXP(I$6*($D857-COUNTIFS(I$713:I857,0))/12)),I$8))))</f>
        <v>1.5</v>
      </c>
      <c r="J857" s="132">
        <f ca="1">(1-$D$5)*IF($C857&lt;$D$4,J167,MAX(I857/I$10,J$8))+($D$5*IF($C857&lt;$D$4,J167,IF($C857=$D$4,J$7,MAX(AVERAGEIFS(J854:J856,J854:J856,"&gt;0")/(EXP(I$6*($D857-COUNTIFS(J$713:J857,0))/12)),J$8))))</f>
        <v>1.2</v>
      </c>
      <c r="K857" s="132">
        <f ca="1">(1-$D$5)*IF($C857&lt;$D$4,K167,MAX(AVERAGEIFS(K854:K856,K854:K856,"&gt;0")/(EXP(K$6*(($D857-COUNTIFS(K$713:K857,0))/12))),K$8))+($D$5*IF($C857&lt;$D$4,K167,IF($C857=$D$4,K$7,MAX(AVERAGEIFS(K854:K856,K854:K856,"&gt;0")/(EXP(K$6*($D857-COUNTIFS(K$713:K857,0))/12)),K$8))))</f>
        <v>3</v>
      </c>
      <c r="L857" s="132">
        <f ca="1">(1-$D$5)*IF($C857&lt;$D$4,L167,MAX(K857/K$10,L$8))+($D$5*IF($C857&lt;$D$4,L167,IF($C857=$D$4,L$7,MAX(AVERAGEIFS(L854:L856,L854:L856,"&gt;0")/(EXP(K$6*($D857-COUNTIFS(L$713:L857,0))/12)),L$8))))</f>
        <v>2</v>
      </c>
      <c r="M857" s="181">
        <f ca="1">(1-$D$5)*IF($C857&lt;MAX($D$4,INDEX($C$23:$C$154,2+MATCH(0,$M$23:$M$154,1))),M167,MAX(AVERAGEIFS(M854:M856,M854:M856,"&gt;0")/(EXP(M$6*(($D857-COUNTIFS(M$713:M857,0))/12))),M$8))+($D$5*IF($C857&lt;MAX($D$4,INDEX($C$23:$C$154,2+MATCH(0,$M$23:$M$154,1))),M167,IF($C857=MAX($D$4,INDEX($C$23:$C$154,2+MATCH(0,$M$23:$M$154,1))),M$7,MAX(AVERAGEIFS(M854:M856,M854:M856,"&gt;0")/(EXP(M$6*($D857-COUNTIFS(M$713:M857,0))/12)),M$8))))</f>
        <v>4.3222536787321273</v>
      </c>
      <c r="N857" s="181">
        <f ca="1">(1-$D$5)*IF($C857&lt;MAX($D$4,INDEX($C$23:$C$154,2+MATCH(0,$N$23:$N$154,1))),N167,MAX(M857/M$10,N$8))+($D$5*IF($C857&lt;MAX($D$4,INDEX($C$23:$C$154,2+MATCH(0,$N$23:$N$154,1))),N167,IF($C857=MAX($D$4,INDEX($C$23:$C$154,2+MATCH(0,$N$23:$N$154,1))),N$7,MAX(AVERAGEIFS(N854:N856,N854:N856,"&gt;0")/(EXP(M$6*($D857-COUNTIFS(N$713:N857,0))/12)),N$8))))</f>
        <v>3</v>
      </c>
      <c r="O857" s="181">
        <f ca="1">(1-$D$5)*IF($C857&lt;MAX($D$4,INDEX($C$23:$C$154,2+MATCH(0,$O$23:$O$154,1))),O167,MAX(AVERAGEIFS(O854:O856,O854:O856,"&gt;0")/(EXP(O$6*(($D857-COUNTIFS(O$713:O857,0))/12))),O$8))+($D$5*IF($C857&lt;MAX($D$4,INDEX($C$23:$C$154,2+MATCH(0,$O$23:$O$154,1))),O167,IF($C857=MAX($D$4,INDEX($C$23:$C$154,2+MATCH(0,$O$23:$O$154,1))),O$7,MAX(AVERAGEIFS(O854:O856,O854:O856,"&gt;0")/(EXP(O$6*($D857-COUNTIFS(O$713:O857,0))/12)),O$8))))</f>
        <v>5</v>
      </c>
      <c r="P857" s="181">
        <f ca="1">(1-$D$5)*IF($C857&lt;MAX($D$4,INDEX($C$23:$C$154,2+MATCH(0,$P$23:$P$154,1))),P167,MAX(O857/O$10,P$8))+($D$5*IF($C857&lt;MAX($D$4,INDEX($C$23:$C$154,2+MATCH(0,$P$23:$P$154,1))),P167,IF($C857=MAX($D$4,INDEX($C$23:$C$154,2+MATCH(0,$P$23:$P$154,1))),P$7,MAX(AVERAGEIFS(P854:P856,P854:P856,"&gt;0")/(EXP(O$6*($D857-COUNTIFS(P$713:P857,0))/12)),P$8))))</f>
        <v>3.5</v>
      </c>
      <c r="Q857" s="132">
        <f ca="1">(1-$D$5)*IF($C857&lt;$D$4,Q167,MAX(AVERAGEIFS(Q854:Q856,Q854:Q856,"&gt;0")/(EXP(Q$6*(($D857-COUNTIFS(Q$713:Q857,0))/12))),Q$8))+($D$5*IF($C857&lt;$D$4,Q167,IF($C857=$D$4,Q$7,MAX(AVERAGEIFS(Q854:Q856,Q854:Q856,"&gt;0")/(EXP(Q$6*($D857-COUNTIFS(Q$713:Q857,0))/12)),Q$8))))</f>
        <v>1</v>
      </c>
      <c r="R857" s="132">
        <f ca="1">(1-$D$5)*IF($C857&lt;$D$4,R167,MAX(Q857/Q$10,R$8))+($D$5*IF($C857&lt;$D$4,R167,IF($C857=$D$4,R$7,MAX(AVERAGEIFS(R854:R856,R854:R856,"&gt;0")/(EXP(Q$6*($D857-COUNTIFS(R$713:R857,0))/12)),R$8))))</f>
        <v>1</v>
      </c>
      <c r="S857" s="132">
        <f ca="1">(1-$D$5)*IF($C857&lt;$D$4,S167,MAX(AVERAGEIFS(S854:S856,S854:S856,"&gt;0")/(EXP(S$6*(($D857-COUNTIFS(S$713:S857,0))/12))),S$8))+($D$5*IF($C857&lt;$D$4,S167,IF($C857=$D$4,S$7,MAX(AVERAGEIFS(S854:S856,S854:S856,"&gt;0")/(EXP(S$6*($D857-COUNTIFS(S$713:S857,0))/12)),S$8))))</f>
        <v>1</v>
      </c>
      <c r="T857" s="132">
        <f ca="1">(1-$D$5)*IF($C857&lt;$D$4,T167,MAX(S857/S$10,T$8))+($D$5*IF($C857&lt;$D$4,T167,IF($C857=$D$4,T$7,MAX(AVERAGEIFS(T854:T856,T854:T856,"&gt;0")/(EXP(S$6*($D857-COUNTIFS(T$713:T857,0))/12)),T$8))))</f>
        <v>0.76923076923076916</v>
      </c>
      <c r="U857" s="181">
        <f ca="1">(1-$D$5)*IF($C857&lt;MAX($D$4,INDEX($C$23:$C$154,2+MATCH(0,$U$23:$U$154,1))),U167,MAX(AVERAGEIFS(U854:U856,U854:U856,"&gt;0")/(EXP(U$6*(($D857-COUNTIFS(U$713:U857,0))/12))),U$8))+($D$5*IF($C857&lt;MAX($D$4,INDEX($C$23:$C$154,2+MATCH(0,$U$23:$U$154,1))),U167,IF($C857=MAX($D$4,INDEX($C$23:$C$154,2+MATCH(0,$U$23:$U$154,1))),U$7,MAX(AVERAGEIFS(U854:U856,U854:U856,"&gt;0")/(EXP(U$6*($D857-COUNTIFS(U$713:U857,0))/12)),U$8))))</f>
        <v>3</v>
      </c>
      <c r="V857" s="181">
        <f ca="1">(1-$D$5)*IF($C857&lt;MAX($D$4,INDEX($C$23:$C$154,2+MATCH(0,$V$23:$V$154,1))),V167,MAX(U857/U$10,V$8))+($D$5*IF($C857&lt;MAX($D$4,INDEX($C$23:$C$154,2+MATCH(0,$V$23:$V$154,1))),V167,IF($C857=MAX($D$4,INDEX($C$23:$C$154,2+MATCH(0,$V$23:$V$154,1))),V$7,MAX(AVERAGEIFS(V854:V856,V854:V856,"&gt;0")/(EXP(U$6*($D857-COUNTIFS(V$713:V857,0))/12)),V$8))))</f>
        <v>2</v>
      </c>
      <c r="W857" s="132">
        <f ca="1">(1-$D$5)*IF($C857&lt;$D$4,W167,MAX(AVERAGEIFS(W854:W856,W854:W856,"&gt;0")/(EXP(W$6*(($D857-COUNTIFS(W$713:W857,0))/12))),W$8))+($D$5*IF($C857&lt;$D$4,W167,IF($C857=$D$4,W$7,MAX(AVERAGEIFS(W854:W856,W854:W856,"&gt;0")/(EXP(W$6*($D857-COUNTIFS(W$713:W857,0))/12)),W$8))))</f>
        <v>0.75</v>
      </c>
      <c r="X857" s="132">
        <f ca="1">(1-$D$5)*IF($C857&lt;$D$4,X167,MAX(W857/W$10,X$8))+($D$5*IF($C857&lt;$D$4,X167,IF($C857=$D$4,X$7,MAX(AVERAGEIFS(X854:X856,X854:X856,"&gt;0")/(EXP(W$6*($D857-COUNTIFS(X$713:X857,0))/12)),X$8))))</f>
        <v>0.57692307692307687</v>
      </c>
      <c r="Y857" s="132"/>
      <c r="Z857" s="132"/>
    </row>
    <row r="858" spans="2:26" outlineLevel="1">
      <c r="B858" s="159"/>
      <c r="C858" s="160">
        <f t="shared" si="35"/>
        <v>48611</v>
      </c>
      <c r="D858" s="128">
        <f t="shared" si="34"/>
        <v>146</v>
      </c>
      <c r="G858" s="132">
        <f ca="1">(1-$D$5)*IF($C858&lt;$D$4,G168,MAX(AVERAGEIFS(G855:G857,G855:G857,"&gt;0")/(EXP(G$6*(($D858-COUNTIFS(G$713:G858,0))/12))),G$8))+($D$5*IF($C858&lt;$D$4,G168,IF($C858=$D$4,G$7,MAX(AVERAGEIFS(G855:G857,G855:G857,"&gt;0")/(EXP(G$6*($D858-COUNTIFS(G$713:G858,0))/12)),G$8))))</f>
        <v>1.25</v>
      </c>
      <c r="H858" s="132">
        <f ca="1">(1-$D$5)*IF($C858&lt;$D$4,H168,MAX(G858/G$10,H$8))+($D$5*IF($C858&lt;$D$4,H168,IF($C858=$D$4,H$7,MAX(AVERAGEIFS(H855:H857,H855:H857,"&gt;0")/(EXP(G$6*($D858-COUNTIFS(H$713:H858,0))/12)),H$8))))</f>
        <v>0.96153846153846145</v>
      </c>
      <c r="I858" s="132">
        <f ca="1">(1-$D$5)*IF($C858&lt;$D$4,I168,MAX(AVERAGEIFS(I855:I857,I855:I857,"&gt;0")/(EXP(I$6*(($D858-COUNTIFS(I$713:I858,0))/12))),I$8))+($D$5*IF($C858&lt;$D$4,I168,IF($C858=$D$4,I$7,MAX(AVERAGEIFS(I855:I857,I855:I857,"&gt;0")/(EXP(I$6*($D858-COUNTIFS(I$713:I858,0))/12)),I$8))))</f>
        <v>1.5</v>
      </c>
      <c r="J858" s="132">
        <f ca="1">(1-$D$5)*IF($C858&lt;$D$4,J168,MAX(I858/I$10,J$8))+($D$5*IF($C858&lt;$D$4,J168,IF($C858=$D$4,J$7,MAX(AVERAGEIFS(J855:J857,J855:J857,"&gt;0")/(EXP(I$6*($D858-COUNTIFS(J$713:J858,0))/12)),J$8))))</f>
        <v>1.2</v>
      </c>
      <c r="K858" s="132">
        <f ca="1">(1-$D$5)*IF($C858&lt;$D$4,K168,MAX(AVERAGEIFS(K855:K857,K855:K857,"&gt;0")/(EXP(K$6*(($D858-COUNTIFS(K$713:K858,0))/12))),K$8))+($D$5*IF($C858&lt;$D$4,K168,IF($C858=$D$4,K$7,MAX(AVERAGEIFS(K855:K857,K855:K857,"&gt;0")/(EXP(K$6*($D858-COUNTIFS(K$713:K858,0))/12)),K$8))))</f>
        <v>3</v>
      </c>
      <c r="L858" s="132">
        <f ca="1">(1-$D$5)*IF($C858&lt;$D$4,L168,MAX(K858/K$10,L$8))+($D$5*IF($C858&lt;$D$4,L168,IF($C858=$D$4,L$7,MAX(AVERAGEIFS(L855:L857,L855:L857,"&gt;0")/(EXP(K$6*($D858-COUNTIFS(L$713:L858,0))/12)),L$8))))</f>
        <v>2</v>
      </c>
      <c r="M858" s="181">
        <f ca="1">(1-$D$5)*IF($C858&lt;MAX($D$4,INDEX($C$23:$C$154,2+MATCH(0,$M$23:$M$154,1))),M168,MAX(AVERAGEIFS(M855:M857,M855:M857,"&gt;0")/(EXP(M$6*(($D858-COUNTIFS(M$713:M858,0))/12))),M$8))+($D$5*IF($C858&lt;MAX($D$4,INDEX($C$23:$C$154,2+MATCH(0,$M$23:$M$154,1))),M168,IF($C858=MAX($D$4,INDEX($C$23:$C$154,2+MATCH(0,$M$23:$M$154,1))),M$7,MAX(AVERAGEIFS(M855:M857,M855:M857,"&gt;0")/(EXP(M$6*($D858-COUNTIFS(M$713:M858,0))/12)),M$8))))</f>
        <v>4.1698351805176372</v>
      </c>
      <c r="N858" s="181">
        <f ca="1">(1-$D$5)*IF($C858&lt;MAX($D$4,INDEX($C$23:$C$154,2+MATCH(0,$N$23:$N$154,1))),N168,MAX(M858/M$10,N$8))+($D$5*IF($C858&lt;MAX($D$4,INDEX($C$23:$C$154,2+MATCH(0,$N$23:$N$154,1))),N168,IF($C858=MAX($D$4,INDEX($C$23:$C$154,2+MATCH(0,$N$23:$N$154,1))),N$7,MAX(AVERAGEIFS(N855:N857,N855:N857,"&gt;0")/(EXP(M$6*($D858-COUNTIFS(N$713:N858,0))/12)),N$8))))</f>
        <v>3</v>
      </c>
      <c r="O858" s="181">
        <f ca="1">(1-$D$5)*IF($C858&lt;MAX($D$4,INDEX($C$23:$C$154,2+MATCH(0,$O$23:$O$154,1))),O168,MAX(AVERAGEIFS(O855:O857,O855:O857,"&gt;0")/(EXP(O$6*(($D858-COUNTIFS(O$713:O858,0))/12))),O$8))+($D$5*IF($C858&lt;MAX($D$4,INDEX($C$23:$C$154,2+MATCH(0,$O$23:$O$154,1))),O168,IF($C858=MAX($D$4,INDEX($C$23:$C$154,2+MATCH(0,$O$23:$O$154,1))),O$7,MAX(AVERAGEIFS(O855:O857,O855:O857,"&gt;0")/(EXP(O$6*($D858-COUNTIFS(O$713:O858,0))/12)),O$8))))</f>
        <v>5</v>
      </c>
      <c r="P858" s="181">
        <f ca="1">(1-$D$5)*IF($C858&lt;MAX($D$4,INDEX($C$23:$C$154,2+MATCH(0,$P$23:$P$154,1))),P168,MAX(O858/O$10,P$8))+($D$5*IF($C858&lt;MAX($D$4,INDEX($C$23:$C$154,2+MATCH(0,$P$23:$P$154,1))),P168,IF($C858=MAX($D$4,INDEX($C$23:$C$154,2+MATCH(0,$P$23:$P$154,1))),P$7,MAX(AVERAGEIFS(P855:P857,P855:P857,"&gt;0")/(EXP(O$6*($D858-COUNTIFS(P$713:P858,0))/12)),P$8))))</f>
        <v>3.5</v>
      </c>
      <c r="Q858" s="132">
        <f ca="1">(1-$D$5)*IF($C858&lt;$D$4,Q168,MAX(AVERAGEIFS(Q855:Q857,Q855:Q857,"&gt;0")/(EXP(Q$6*(($D858-COUNTIFS(Q$713:Q858,0))/12))),Q$8))+($D$5*IF($C858&lt;$D$4,Q168,IF($C858=$D$4,Q$7,MAX(AVERAGEIFS(Q855:Q857,Q855:Q857,"&gt;0")/(EXP(Q$6*($D858-COUNTIFS(Q$713:Q858,0))/12)),Q$8))))</f>
        <v>1</v>
      </c>
      <c r="R858" s="132">
        <f ca="1">(1-$D$5)*IF($C858&lt;$D$4,R168,MAX(Q858/Q$10,R$8))+($D$5*IF($C858&lt;$D$4,R168,IF($C858=$D$4,R$7,MAX(AVERAGEIFS(R855:R857,R855:R857,"&gt;0")/(EXP(Q$6*($D858-COUNTIFS(R$713:R858,0))/12)),R$8))))</f>
        <v>1</v>
      </c>
      <c r="S858" s="132">
        <f ca="1">(1-$D$5)*IF($C858&lt;$D$4,S168,MAX(AVERAGEIFS(S855:S857,S855:S857,"&gt;0")/(EXP(S$6*(($D858-COUNTIFS(S$713:S858,0))/12))),S$8))+($D$5*IF($C858&lt;$D$4,S168,IF($C858=$D$4,S$7,MAX(AVERAGEIFS(S855:S857,S855:S857,"&gt;0")/(EXP(S$6*($D858-COUNTIFS(S$713:S858,0))/12)),S$8))))</f>
        <v>1</v>
      </c>
      <c r="T858" s="132">
        <f ca="1">(1-$D$5)*IF($C858&lt;$D$4,T168,MAX(S858/S$10,T$8))+($D$5*IF($C858&lt;$D$4,T168,IF($C858=$D$4,T$7,MAX(AVERAGEIFS(T855:T857,T855:T857,"&gt;0")/(EXP(S$6*($D858-COUNTIFS(T$713:T858,0))/12)),T$8))))</f>
        <v>0.76923076923076916</v>
      </c>
      <c r="U858" s="181">
        <f ca="1">(1-$D$5)*IF($C858&lt;MAX($D$4,INDEX($C$23:$C$154,2+MATCH(0,$U$23:$U$154,1))),U168,MAX(AVERAGEIFS(U855:U857,U855:U857,"&gt;0")/(EXP(U$6*(($D858-COUNTIFS(U$713:U858,0))/12))),U$8))+($D$5*IF($C858&lt;MAX($D$4,INDEX($C$23:$C$154,2+MATCH(0,$U$23:$U$154,1))),U168,IF($C858=MAX($D$4,INDEX($C$23:$C$154,2+MATCH(0,$U$23:$U$154,1))),U$7,MAX(AVERAGEIFS(U855:U857,U855:U857,"&gt;0")/(EXP(U$6*($D858-COUNTIFS(U$713:U858,0))/12)),U$8))))</f>
        <v>3</v>
      </c>
      <c r="V858" s="181">
        <f ca="1">(1-$D$5)*IF($C858&lt;MAX($D$4,INDEX($C$23:$C$154,2+MATCH(0,$V$23:$V$154,1))),V168,MAX(U858/U$10,V$8))+($D$5*IF($C858&lt;MAX($D$4,INDEX($C$23:$C$154,2+MATCH(0,$V$23:$V$154,1))),V168,IF($C858=MAX($D$4,INDEX($C$23:$C$154,2+MATCH(0,$V$23:$V$154,1))),V$7,MAX(AVERAGEIFS(V855:V857,V855:V857,"&gt;0")/(EXP(U$6*($D858-COUNTIFS(V$713:V858,0))/12)),V$8))))</f>
        <v>2</v>
      </c>
      <c r="W858" s="132">
        <f ca="1">(1-$D$5)*IF($C858&lt;$D$4,W168,MAX(AVERAGEIFS(W855:W857,W855:W857,"&gt;0")/(EXP(W$6*(($D858-COUNTIFS(W$713:W858,0))/12))),W$8))+($D$5*IF($C858&lt;$D$4,W168,IF($C858=$D$4,W$7,MAX(AVERAGEIFS(W855:W857,W855:W857,"&gt;0")/(EXP(W$6*($D858-COUNTIFS(W$713:W858,0))/12)),W$8))))</f>
        <v>0.75</v>
      </c>
      <c r="X858" s="132">
        <f ca="1">(1-$D$5)*IF($C858&lt;$D$4,X168,MAX(W858/W$10,X$8))+($D$5*IF($C858&lt;$D$4,X168,IF($C858=$D$4,X$7,MAX(AVERAGEIFS(X855:X857,X855:X857,"&gt;0")/(EXP(W$6*($D858-COUNTIFS(X$713:X858,0))/12)),X$8))))</f>
        <v>0.57692307692307687</v>
      </c>
      <c r="Y858" s="132"/>
      <c r="Z858" s="132"/>
    </row>
    <row r="859" spans="2:26" outlineLevel="1">
      <c r="B859" s="159"/>
      <c r="C859" s="160">
        <f t="shared" si="35"/>
        <v>48639</v>
      </c>
      <c r="D859" s="128">
        <f t="shared" si="34"/>
        <v>147</v>
      </c>
      <c r="G859" s="132">
        <f ca="1">(1-$D$5)*IF($C859&lt;$D$4,G169,MAX(AVERAGEIFS(G856:G858,G856:G858,"&gt;0")/(EXP(G$6*(($D859-COUNTIFS(G$713:G859,0))/12))),G$8))+($D$5*IF($C859&lt;$D$4,G169,IF($C859=$D$4,G$7,MAX(AVERAGEIFS(G856:G858,G856:G858,"&gt;0")/(EXP(G$6*($D859-COUNTIFS(G$713:G859,0))/12)),G$8))))</f>
        <v>1.25</v>
      </c>
      <c r="H859" s="132">
        <f ca="1">(1-$D$5)*IF($C859&lt;$D$4,H169,MAX(G859/G$10,H$8))+($D$5*IF($C859&lt;$D$4,H169,IF($C859=$D$4,H$7,MAX(AVERAGEIFS(H856:H858,H856:H858,"&gt;0")/(EXP(G$6*($D859-COUNTIFS(H$713:H859,0))/12)),H$8))))</f>
        <v>0.96153846153846145</v>
      </c>
      <c r="I859" s="132">
        <f ca="1">(1-$D$5)*IF($C859&lt;$D$4,I169,MAX(AVERAGEIFS(I856:I858,I856:I858,"&gt;0")/(EXP(I$6*(($D859-COUNTIFS(I$713:I859,0))/12))),I$8))+($D$5*IF($C859&lt;$D$4,I169,IF($C859=$D$4,I$7,MAX(AVERAGEIFS(I856:I858,I856:I858,"&gt;0")/(EXP(I$6*($D859-COUNTIFS(I$713:I859,0))/12)),I$8))))</f>
        <v>1.5</v>
      </c>
      <c r="J859" s="132">
        <f ca="1">(1-$D$5)*IF($C859&lt;$D$4,J169,MAX(I859/I$10,J$8))+($D$5*IF($C859&lt;$D$4,J169,IF($C859=$D$4,J$7,MAX(AVERAGEIFS(J856:J858,J856:J858,"&gt;0")/(EXP(I$6*($D859-COUNTIFS(J$713:J859,0))/12)),J$8))))</f>
        <v>1.2</v>
      </c>
      <c r="K859" s="132">
        <f ca="1">(1-$D$5)*IF($C859&lt;$D$4,K169,MAX(AVERAGEIFS(K856:K858,K856:K858,"&gt;0")/(EXP(K$6*(($D859-COUNTIFS(K$713:K859,0))/12))),K$8))+($D$5*IF($C859&lt;$D$4,K169,IF($C859=$D$4,K$7,MAX(AVERAGEIFS(K856:K858,K856:K858,"&gt;0")/(EXP(K$6*($D859-COUNTIFS(K$713:K859,0))/12)),K$8))))</f>
        <v>3</v>
      </c>
      <c r="L859" s="132">
        <f ca="1">(1-$D$5)*IF($C859&lt;$D$4,L169,MAX(K859/K$10,L$8))+($D$5*IF($C859&lt;$D$4,L169,IF($C859=$D$4,L$7,MAX(AVERAGEIFS(L856:L858,L856:L858,"&gt;0")/(EXP(K$6*($D859-COUNTIFS(L$713:L859,0))/12)),L$8))))</f>
        <v>2</v>
      </c>
      <c r="M859" s="181">
        <f ca="1">(1-$D$5)*IF($C859&lt;MAX($D$4,INDEX($C$23:$C$154,2+MATCH(0,$M$23:$M$154,1))),M169,MAX(AVERAGEIFS(M856:M858,M856:M858,"&gt;0")/(EXP(M$6*(($D859-COUNTIFS(M$713:M859,0))/12))),M$8))+($D$5*IF($C859&lt;MAX($D$4,INDEX($C$23:$C$154,2+MATCH(0,$M$23:$M$154,1))),M169,IF($C859=MAX($D$4,INDEX($C$23:$C$154,2+MATCH(0,$M$23:$M$154,1))),M$7,MAX(AVERAGEIFS(M856:M858,M856:M858,"&gt;0")/(EXP(M$6*($D859-COUNTIFS(M$713:M859,0))/12)),M$8))))</f>
        <v>4.0211354377153281</v>
      </c>
      <c r="N859" s="181">
        <f ca="1">(1-$D$5)*IF($C859&lt;MAX($D$4,INDEX($C$23:$C$154,2+MATCH(0,$N$23:$N$154,1))),N169,MAX(M859/M$10,N$8))+($D$5*IF($C859&lt;MAX($D$4,INDEX($C$23:$C$154,2+MATCH(0,$N$23:$N$154,1))),N169,IF($C859=MAX($D$4,INDEX($C$23:$C$154,2+MATCH(0,$N$23:$N$154,1))),N$7,MAX(AVERAGEIFS(N856:N858,N856:N858,"&gt;0")/(EXP(M$6*($D859-COUNTIFS(N$713:N859,0))/12)),N$8))))</f>
        <v>3</v>
      </c>
      <c r="O859" s="181">
        <f ca="1">(1-$D$5)*IF($C859&lt;MAX($D$4,INDEX($C$23:$C$154,2+MATCH(0,$O$23:$O$154,1))),O169,MAX(AVERAGEIFS(O856:O858,O856:O858,"&gt;0")/(EXP(O$6*(($D859-COUNTIFS(O$713:O859,0))/12))),O$8))+($D$5*IF($C859&lt;MAX($D$4,INDEX($C$23:$C$154,2+MATCH(0,$O$23:$O$154,1))),O169,IF($C859=MAX($D$4,INDEX($C$23:$C$154,2+MATCH(0,$O$23:$O$154,1))),O$7,MAX(AVERAGEIFS(O856:O858,O856:O858,"&gt;0")/(EXP(O$6*($D859-COUNTIFS(O$713:O859,0))/12)),O$8))))</f>
        <v>5</v>
      </c>
      <c r="P859" s="181">
        <f ca="1">(1-$D$5)*IF($C859&lt;MAX($D$4,INDEX($C$23:$C$154,2+MATCH(0,$P$23:$P$154,1))),P169,MAX(O859/O$10,P$8))+($D$5*IF($C859&lt;MAX($D$4,INDEX($C$23:$C$154,2+MATCH(0,$P$23:$P$154,1))),P169,IF($C859=MAX($D$4,INDEX($C$23:$C$154,2+MATCH(0,$P$23:$P$154,1))),P$7,MAX(AVERAGEIFS(P856:P858,P856:P858,"&gt;0")/(EXP(O$6*($D859-COUNTIFS(P$713:P859,0))/12)),P$8))))</f>
        <v>3.5</v>
      </c>
      <c r="Q859" s="132">
        <f ca="1">(1-$D$5)*IF($C859&lt;$D$4,Q169,MAX(AVERAGEIFS(Q856:Q858,Q856:Q858,"&gt;0")/(EXP(Q$6*(($D859-COUNTIFS(Q$713:Q859,0))/12))),Q$8))+($D$5*IF($C859&lt;$D$4,Q169,IF($C859=$D$4,Q$7,MAX(AVERAGEIFS(Q856:Q858,Q856:Q858,"&gt;0")/(EXP(Q$6*($D859-COUNTIFS(Q$713:Q859,0))/12)),Q$8))))</f>
        <v>1</v>
      </c>
      <c r="R859" s="132">
        <f ca="1">(1-$D$5)*IF($C859&lt;$D$4,R169,MAX(Q859/Q$10,R$8))+($D$5*IF($C859&lt;$D$4,R169,IF($C859=$D$4,R$7,MAX(AVERAGEIFS(R856:R858,R856:R858,"&gt;0")/(EXP(Q$6*($D859-COUNTIFS(R$713:R859,0))/12)),R$8))))</f>
        <v>1</v>
      </c>
      <c r="S859" s="132">
        <f ca="1">(1-$D$5)*IF($C859&lt;$D$4,S169,MAX(AVERAGEIFS(S856:S858,S856:S858,"&gt;0")/(EXP(S$6*(($D859-COUNTIFS(S$713:S859,0))/12))),S$8))+($D$5*IF($C859&lt;$D$4,S169,IF($C859=$D$4,S$7,MAX(AVERAGEIFS(S856:S858,S856:S858,"&gt;0")/(EXP(S$6*($D859-COUNTIFS(S$713:S859,0))/12)),S$8))))</f>
        <v>1</v>
      </c>
      <c r="T859" s="132">
        <f ca="1">(1-$D$5)*IF($C859&lt;$D$4,T169,MAX(S859/S$10,T$8))+($D$5*IF($C859&lt;$D$4,T169,IF($C859=$D$4,T$7,MAX(AVERAGEIFS(T856:T858,T856:T858,"&gt;0")/(EXP(S$6*($D859-COUNTIFS(T$713:T859,0))/12)),T$8))))</f>
        <v>0.76923076923076916</v>
      </c>
      <c r="U859" s="181">
        <f ca="1">(1-$D$5)*IF($C859&lt;MAX($D$4,INDEX($C$23:$C$154,2+MATCH(0,$U$23:$U$154,1))),U169,MAX(AVERAGEIFS(U856:U858,U856:U858,"&gt;0")/(EXP(U$6*(($D859-COUNTIFS(U$713:U859,0))/12))),U$8))+($D$5*IF($C859&lt;MAX($D$4,INDEX($C$23:$C$154,2+MATCH(0,$U$23:$U$154,1))),U169,IF($C859=MAX($D$4,INDEX($C$23:$C$154,2+MATCH(0,$U$23:$U$154,1))),U$7,MAX(AVERAGEIFS(U856:U858,U856:U858,"&gt;0")/(EXP(U$6*($D859-COUNTIFS(U$713:U859,0))/12)),U$8))))</f>
        <v>3</v>
      </c>
      <c r="V859" s="181">
        <f ca="1">(1-$D$5)*IF($C859&lt;MAX($D$4,INDEX($C$23:$C$154,2+MATCH(0,$V$23:$V$154,1))),V169,MAX(U859/U$10,V$8))+($D$5*IF($C859&lt;MAX($D$4,INDEX($C$23:$C$154,2+MATCH(0,$V$23:$V$154,1))),V169,IF($C859=MAX($D$4,INDEX($C$23:$C$154,2+MATCH(0,$V$23:$V$154,1))),V$7,MAX(AVERAGEIFS(V856:V858,V856:V858,"&gt;0")/(EXP(U$6*($D859-COUNTIFS(V$713:V859,0))/12)),V$8))))</f>
        <v>2</v>
      </c>
      <c r="W859" s="132">
        <f ca="1">(1-$D$5)*IF($C859&lt;$D$4,W169,MAX(AVERAGEIFS(W856:W858,W856:W858,"&gt;0")/(EXP(W$6*(($D859-COUNTIFS(W$713:W859,0))/12))),W$8))+($D$5*IF($C859&lt;$D$4,W169,IF($C859=$D$4,W$7,MAX(AVERAGEIFS(W856:W858,W856:W858,"&gt;0")/(EXP(W$6*($D859-COUNTIFS(W$713:W859,0))/12)),W$8))))</f>
        <v>0.75</v>
      </c>
      <c r="X859" s="132">
        <f ca="1">(1-$D$5)*IF($C859&lt;$D$4,X169,MAX(W859/W$10,X$8))+($D$5*IF($C859&lt;$D$4,X169,IF($C859=$D$4,X$7,MAX(AVERAGEIFS(X856:X858,X856:X858,"&gt;0")/(EXP(W$6*($D859-COUNTIFS(X$713:X859,0))/12)),X$8))))</f>
        <v>0.57692307692307687</v>
      </c>
      <c r="Y859" s="132"/>
      <c r="Z859" s="132"/>
    </row>
    <row r="860" spans="2:26" outlineLevel="1">
      <c r="B860" s="159"/>
      <c r="C860" s="160">
        <f t="shared" si="35"/>
        <v>48670</v>
      </c>
      <c r="D860" s="128">
        <f t="shared" si="34"/>
        <v>148</v>
      </c>
      <c r="G860" s="132">
        <f ca="1">(1-$D$5)*IF($C860&lt;$D$4,G170,MAX(AVERAGEIFS(G857:G859,G857:G859,"&gt;0")/(EXP(G$6*(($D860-COUNTIFS(G$713:G860,0))/12))),G$8))+($D$5*IF($C860&lt;$D$4,G170,IF($C860=$D$4,G$7,MAX(AVERAGEIFS(G857:G859,G857:G859,"&gt;0")/(EXP(G$6*($D860-COUNTIFS(G$713:G860,0))/12)),G$8))))</f>
        <v>1.25</v>
      </c>
      <c r="H860" s="132">
        <f ca="1">(1-$D$5)*IF($C860&lt;$D$4,H170,MAX(G860/G$10,H$8))+($D$5*IF($C860&lt;$D$4,H170,IF($C860=$D$4,H$7,MAX(AVERAGEIFS(H857:H859,H857:H859,"&gt;0")/(EXP(G$6*($D860-COUNTIFS(H$713:H860,0))/12)),H$8))))</f>
        <v>0.96153846153846145</v>
      </c>
      <c r="I860" s="132">
        <f ca="1">(1-$D$5)*IF($C860&lt;$D$4,I170,MAX(AVERAGEIFS(I857:I859,I857:I859,"&gt;0")/(EXP(I$6*(($D860-COUNTIFS(I$713:I860,0))/12))),I$8))+($D$5*IF($C860&lt;$D$4,I170,IF($C860=$D$4,I$7,MAX(AVERAGEIFS(I857:I859,I857:I859,"&gt;0")/(EXP(I$6*($D860-COUNTIFS(I$713:I860,0))/12)),I$8))))</f>
        <v>1.5</v>
      </c>
      <c r="J860" s="132">
        <f ca="1">(1-$D$5)*IF($C860&lt;$D$4,J170,MAX(I860/I$10,J$8))+($D$5*IF($C860&lt;$D$4,J170,IF($C860=$D$4,J$7,MAX(AVERAGEIFS(J857:J859,J857:J859,"&gt;0")/(EXP(I$6*($D860-COUNTIFS(J$713:J860,0))/12)),J$8))))</f>
        <v>1.2</v>
      </c>
      <c r="K860" s="132">
        <f ca="1">(1-$D$5)*IF($C860&lt;$D$4,K170,MAX(AVERAGEIFS(K857:K859,K857:K859,"&gt;0")/(EXP(K$6*(($D860-COUNTIFS(K$713:K860,0))/12))),K$8))+($D$5*IF($C860&lt;$D$4,K170,IF($C860=$D$4,K$7,MAX(AVERAGEIFS(K857:K859,K857:K859,"&gt;0")/(EXP(K$6*($D860-COUNTIFS(K$713:K860,0))/12)),K$8))))</f>
        <v>3</v>
      </c>
      <c r="L860" s="132">
        <f ca="1">(1-$D$5)*IF($C860&lt;$D$4,L170,MAX(K860/K$10,L$8))+($D$5*IF($C860&lt;$D$4,L170,IF($C860=$D$4,L$7,MAX(AVERAGEIFS(L857:L859,L857:L859,"&gt;0")/(EXP(K$6*($D860-COUNTIFS(L$713:L860,0))/12)),L$8))))</f>
        <v>2</v>
      </c>
      <c r="M860" s="181">
        <f ca="1">(1-$D$5)*IF($C860&lt;MAX($D$4,INDEX($C$23:$C$154,2+MATCH(0,$M$23:$M$154,1))),M170,MAX(AVERAGEIFS(M857:M859,M857:M859,"&gt;0")/(EXP(M$6*(($D860-COUNTIFS(M$713:M860,0))/12))),M$8))+($D$5*IF($C860&lt;MAX($D$4,INDEX($C$23:$C$154,2+MATCH(0,$M$23:$M$154,1))),M170,IF($C860=MAX($D$4,INDEX($C$23:$C$154,2+MATCH(0,$M$23:$M$154,1))),M$7,MAX(AVERAGEIFS(M857:M859,M857:M859,"&gt;0")/(EXP(M$6*($D860-COUNTIFS(M$713:M860,0))/12)),M$8))))</f>
        <v>3.8761423014535699</v>
      </c>
      <c r="N860" s="181">
        <f ca="1">(1-$D$5)*IF($C860&lt;MAX($D$4,INDEX($C$23:$C$154,2+MATCH(0,$N$23:$N$154,1))),N170,MAX(M860/M$10,N$8))+($D$5*IF($C860&lt;MAX($D$4,INDEX($C$23:$C$154,2+MATCH(0,$N$23:$N$154,1))),N170,IF($C860=MAX($D$4,INDEX($C$23:$C$154,2+MATCH(0,$N$23:$N$154,1))),N$7,MAX(AVERAGEIFS(N857:N859,N857:N859,"&gt;0")/(EXP(M$6*($D860-COUNTIFS(N$713:N860,0))/12)),N$8))))</f>
        <v>3</v>
      </c>
      <c r="O860" s="181">
        <f ca="1">(1-$D$5)*IF($C860&lt;MAX($D$4,INDEX($C$23:$C$154,2+MATCH(0,$O$23:$O$154,1))),O170,MAX(AVERAGEIFS(O857:O859,O857:O859,"&gt;0")/(EXP(O$6*(($D860-COUNTIFS(O$713:O860,0))/12))),O$8))+($D$5*IF($C860&lt;MAX($D$4,INDEX($C$23:$C$154,2+MATCH(0,$O$23:$O$154,1))),O170,IF($C860=MAX($D$4,INDEX($C$23:$C$154,2+MATCH(0,$O$23:$O$154,1))),O$7,MAX(AVERAGEIFS(O857:O859,O857:O859,"&gt;0")/(EXP(O$6*($D860-COUNTIFS(O$713:O860,0))/12)),O$8))))</f>
        <v>5</v>
      </c>
      <c r="P860" s="181">
        <f ca="1">(1-$D$5)*IF($C860&lt;MAX($D$4,INDEX($C$23:$C$154,2+MATCH(0,$P$23:$P$154,1))),P170,MAX(O860/O$10,P$8))+($D$5*IF($C860&lt;MAX($D$4,INDEX($C$23:$C$154,2+MATCH(0,$P$23:$P$154,1))),P170,IF($C860=MAX($D$4,INDEX($C$23:$C$154,2+MATCH(0,$P$23:$P$154,1))),P$7,MAX(AVERAGEIFS(P857:P859,P857:P859,"&gt;0")/(EXP(O$6*($D860-COUNTIFS(P$713:P860,0))/12)),P$8))))</f>
        <v>3.5</v>
      </c>
      <c r="Q860" s="132">
        <f ca="1">(1-$D$5)*IF($C860&lt;$D$4,Q170,MAX(AVERAGEIFS(Q857:Q859,Q857:Q859,"&gt;0")/(EXP(Q$6*(($D860-COUNTIFS(Q$713:Q860,0))/12))),Q$8))+($D$5*IF($C860&lt;$D$4,Q170,IF($C860=$D$4,Q$7,MAX(AVERAGEIFS(Q857:Q859,Q857:Q859,"&gt;0")/(EXP(Q$6*($D860-COUNTIFS(Q$713:Q860,0))/12)),Q$8))))</f>
        <v>1</v>
      </c>
      <c r="R860" s="132">
        <f ca="1">(1-$D$5)*IF($C860&lt;$D$4,R170,MAX(Q860/Q$10,R$8))+($D$5*IF($C860&lt;$D$4,R170,IF($C860=$D$4,R$7,MAX(AVERAGEIFS(R857:R859,R857:R859,"&gt;0")/(EXP(Q$6*($D860-COUNTIFS(R$713:R860,0))/12)),R$8))))</f>
        <v>1</v>
      </c>
      <c r="S860" s="132">
        <f ca="1">(1-$D$5)*IF($C860&lt;$D$4,S170,MAX(AVERAGEIFS(S857:S859,S857:S859,"&gt;0")/(EXP(S$6*(($D860-COUNTIFS(S$713:S860,0))/12))),S$8))+($D$5*IF($C860&lt;$D$4,S170,IF($C860=$D$4,S$7,MAX(AVERAGEIFS(S857:S859,S857:S859,"&gt;0")/(EXP(S$6*($D860-COUNTIFS(S$713:S860,0))/12)),S$8))))</f>
        <v>1</v>
      </c>
      <c r="T860" s="132">
        <f ca="1">(1-$D$5)*IF($C860&lt;$D$4,T170,MAX(S860/S$10,T$8))+($D$5*IF($C860&lt;$D$4,T170,IF($C860=$D$4,T$7,MAX(AVERAGEIFS(T857:T859,T857:T859,"&gt;0")/(EXP(S$6*($D860-COUNTIFS(T$713:T860,0))/12)),T$8))))</f>
        <v>0.76923076923076916</v>
      </c>
      <c r="U860" s="181">
        <f ca="1">(1-$D$5)*IF($C860&lt;MAX($D$4,INDEX($C$23:$C$154,2+MATCH(0,$U$23:$U$154,1))),U170,MAX(AVERAGEIFS(U857:U859,U857:U859,"&gt;0")/(EXP(U$6*(($D860-COUNTIFS(U$713:U860,0))/12))),U$8))+($D$5*IF($C860&lt;MAX($D$4,INDEX($C$23:$C$154,2+MATCH(0,$U$23:$U$154,1))),U170,IF($C860=MAX($D$4,INDEX($C$23:$C$154,2+MATCH(0,$U$23:$U$154,1))),U$7,MAX(AVERAGEIFS(U857:U859,U857:U859,"&gt;0")/(EXP(U$6*($D860-COUNTIFS(U$713:U860,0))/12)),U$8))))</f>
        <v>3</v>
      </c>
      <c r="V860" s="181">
        <f ca="1">(1-$D$5)*IF($C860&lt;MAX($D$4,INDEX($C$23:$C$154,2+MATCH(0,$V$23:$V$154,1))),V170,MAX(U860/U$10,V$8))+($D$5*IF($C860&lt;MAX($D$4,INDEX($C$23:$C$154,2+MATCH(0,$V$23:$V$154,1))),V170,IF($C860=MAX($D$4,INDEX($C$23:$C$154,2+MATCH(0,$V$23:$V$154,1))),V$7,MAX(AVERAGEIFS(V857:V859,V857:V859,"&gt;0")/(EXP(U$6*($D860-COUNTIFS(V$713:V860,0))/12)),V$8))))</f>
        <v>2</v>
      </c>
      <c r="W860" s="132">
        <f ca="1">(1-$D$5)*IF($C860&lt;$D$4,W170,MAX(AVERAGEIFS(W857:W859,W857:W859,"&gt;0")/(EXP(W$6*(($D860-COUNTIFS(W$713:W860,0))/12))),W$8))+($D$5*IF($C860&lt;$D$4,W170,IF($C860=$D$4,W$7,MAX(AVERAGEIFS(W857:W859,W857:W859,"&gt;0")/(EXP(W$6*($D860-COUNTIFS(W$713:W860,0))/12)),W$8))))</f>
        <v>0.75</v>
      </c>
      <c r="X860" s="132">
        <f ca="1">(1-$D$5)*IF($C860&lt;$D$4,X170,MAX(W860/W$10,X$8))+($D$5*IF($C860&lt;$D$4,X170,IF($C860=$D$4,X$7,MAX(AVERAGEIFS(X857:X859,X857:X859,"&gt;0")/(EXP(W$6*($D860-COUNTIFS(X$713:X860,0))/12)),X$8))))</f>
        <v>0.57692307692307687</v>
      </c>
      <c r="Y860" s="132"/>
      <c r="Z860" s="132"/>
    </row>
    <row r="861" spans="2:26" outlineLevel="1">
      <c r="B861" s="159"/>
      <c r="C861" s="160">
        <f t="shared" si="35"/>
        <v>48700</v>
      </c>
      <c r="D861" s="128">
        <f t="shared" si="34"/>
        <v>149</v>
      </c>
      <c r="G861" s="132">
        <f ca="1">(1-$D$5)*IF($C861&lt;$D$4,G171,MAX(AVERAGEIFS(G858:G860,G858:G860,"&gt;0")/(EXP(G$6*(($D861-COUNTIFS(G$713:G861,0))/12))),G$8))+($D$5*IF($C861&lt;$D$4,G171,IF($C861=$D$4,G$7,MAX(AVERAGEIFS(G858:G860,G858:G860,"&gt;0")/(EXP(G$6*($D861-COUNTIFS(G$713:G861,0))/12)),G$8))))</f>
        <v>1.25</v>
      </c>
      <c r="H861" s="132">
        <f ca="1">(1-$D$5)*IF($C861&lt;$D$4,H171,MAX(G861/G$10,H$8))+($D$5*IF($C861&lt;$D$4,H171,IF($C861=$D$4,H$7,MAX(AVERAGEIFS(H858:H860,H858:H860,"&gt;0")/(EXP(G$6*($D861-COUNTIFS(H$713:H861,0))/12)),H$8))))</f>
        <v>0.96153846153846145</v>
      </c>
      <c r="I861" s="132">
        <f ca="1">(1-$D$5)*IF($C861&lt;$D$4,I171,MAX(AVERAGEIFS(I858:I860,I858:I860,"&gt;0")/(EXP(I$6*(($D861-COUNTIFS(I$713:I861,0))/12))),I$8))+($D$5*IF($C861&lt;$D$4,I171,IF($C861=$D$4,I$7,MAX(AVERAGEIFS(I858:I860,I858:I860,"&gt;0")/(EXP(I$6*($D861-COUNTIFS(I$713:I861,0))/12)),I$8))))</f>
        <v>1.5</v>
      </c>
      <c r="J861" s="132">
        <f ca="1">(1-$D$5)*IF($C861&lt;$D$4,J171,MAX(I861/I$10,J$8))+($D$5*IF($C861&lt;$D$4,J171,IF($C861=$D$4,J$7,MAX(AVERAGEIFS(J858:J860,J858:J860,"&gt;0")/(EXP(I$6*($D861-COUNTIFS(J$713:J861,0))/12)),J$8))))</f>
        <v>1.2</v>
      </c>
      <c r="K861" s="132">
        <f ca="1">(1-$D$5)*IF($C861&lt;$D$4,K171,MAX(AVERAGEIFS(K858:K860,K858:K860,"&gt;0")/(EXP(K$6*(($D861-COUNTIFS(K$713:K861,0))/12))),K$8))+($D$5*IF($C861&lt;$D$4,K171,IF($C861=$D$4,K$7,MAX(AVERAGEIFS(K858:K860,K858:K860,"&gt;0")/(EXP(K$6*($D861-COUNTIFS(K$713:K861,0))/12)),K$8))))</f>
        <v>3</v>
      </c>
      <c r="L861" s="132">
        <f ca="1">(1-$D$5)*IF($C861&lt;$D$4,L171,MAX(K861/K$10,L$8))+($D$5*IF($C861&lt;$D$4,L171,IF($C861=$D$4,L$7,MAX(AVERAGEIFS(L858:L860,L858:L860,"&gt;0")/(EXP(K$6*($D861-COUNTIFS(L$713:L861,0))/12)),L$8))))</f>
        <v>2</v>
      </c>
      <c r="M861" s="181">
        <f ca="1">(1-$D$5)*IF($C861&lt;MAX($D$4,INDEX($C$23:$C$154,2+MATCH(0,$M$23:$M$154,1))),M171,MAX(AVERAGEIFS(M858:M860,M858:M860,"&gt;0")/(EXP(M$6*(($D861-COUNTIFS(M$713:M861,0))/12))),M$8))+($D$5*IF($C861&lt;MAX($D$4,INDEX($C$23:$C$154,2+MATCH(0,$M$23:$M$154,1))),M171,IF($C861=MAX($D$4,INDEX($C$23:$C$154,2+MATCH(0,$M$23:$M$154,1))),M$7,MAX(AVERAGEIFS(M858:M860,M858:M860,"&gt;0")/(EXP(M$6*($D861-COUNTIFS(M$713:M861,0))/12)),M$8))))</f>
        <v>3.75</v>
      </c>
      <c r="N861" s="181">
        <f ca="1">(1-$D$5)*IF($C861&lt;MAX($D$4,INDEX($C$23:$C$154,2+MATCH(0,$N$23:$N$154,1))),N171,MAX(M861/M$10,N$8))+($D$5*IF($C861&lt;MAX($D$4,INDEX($C$23:$C$154,2+MATCH(0,$N$23:$N$154,1))),N171,IF($C861=MAX($D$4,INDEX($C$23:$C$154,2+MATCH(0,$N$23:$N$154,1))),N$7,MAX(AVERAGEIFS(N858:N860,N858:N860,"&gt;0")/(EXP(M$6*($D861-COUNTIFS(N$713:N861,0))/12)),N$8))))</f>
        <v>3</v>
      </c>
      <c r="O861" s="181">
        <f ca="1">(1-$D$5)*IF($C861&lt;MAX($D$4,INDEX($C$23:$C$154,2+MATCH(0,$O$23:$O$154,1))),O171,MAX(AVERAGEIFS(O858:O860,O858:O860,"&gt;0")/(EXP(O$6*(($D861-COUNTIFS(O$713:O861,0))/12))),O$8))+($D$5*IF($C861&lt;MAX($D$4,INDEX($C$23:$C$154,2+MATCH(0,$O$23:$O$154,1))),O171,IF($C861=MAX($D$4,INDEX($C$23:$C$154,2+MATCH(0,$O$23:$O$154,1))),O$7,MAX(AVERAGEIFS(O858:O860,O858:O860,"&gt;0")/(EXP(O$6*($D861-COUNTIFS(O$713:O861,0))/12)),O$8))))</f>
        <v>5</v>
      </c>
      <c r="P861" s="181">
        <f ca="1">(1-$D$5)*IF($C861&lt;MAX($D$4,INDEX($C$23:$C$154,2+MATCH(0,$P$23:$P$154,1))),P171,MAX(O861/O$10,P$8))+($D$5*IF($C861&lt;MAX($D$4,INDEX($C$23:$C$154,2+MATCH(0,$P$23:$P$154,1))),P171,IF($C861=MAX($D$4,INDEX($C$23:$C$154,2+MATCH(0,$P$23:$P$154,1))),P$7,MAX(AVERAGEIFS(P858:P860,P858:P860,"&gt;0")/(EXP(O$6*($D861-COUNTIFS(P$713:P861,0))/12)),P$8))))</f>
        <v>3.5</v>
      </c>
      <c r="Q861" s="132">
        <f ca="1">(1-$D$5)*IF($C861&lt;$D$4,Q171,MAX(AVERAGEIFS(Q858:Q860,Q858:Q860,"&gt;0")/(EXP(Q$6*(($D861-COUNTIFS(Q$713:Q861,0))/12))),Q$8))+($D$5*IF($C861&lt;$D$4,Q171,IF($C861=$D$4,Q$7,MAX(AVERAGEIFS(Q858:Q860,Q858:Q860,"&gt;0")/(EXP(Q$6*($D861-COUNTIFS(Q$713:Q861,0))/12)),Q$8))))</f>
        <v>1</v>
      </c>
      <c r="R861" s="132">
        <f ca="1">(1-$D$5)*IF($C861&lt;$D$4,R171,MAX(Q861/Q$10,R$8))+($D$5*IF($C861&lt;$D$4,R171,IF($C861=$D$4,R$7,MAX(AVERAGEIFS(R858:R860,R858:R860,"&gt;0")/(EXP(Q$6*($D861-COUNTIFS(R$713:R861,0))/12)),R$8))))</f>
        <v>1</v>
      </c>
      <c r="S861" s="132">
        <f ca="1">(1-$D$5)*IF($C861&lt;$D$4,S171,MAX(AVERAGEIFS(S858:S860,S858:S860,"&gt;0")/(EXP(S$6*(($D861-COUNTIFS(S$713:S861,0))/12))),S$8))+($D$5*IF($C861&lt;$D$4,S171,IF($C861=$D$4,S$7,MAX(AVERAGEIFS(S858:S860,S858:S860,"&gt;0")/(EXP(S$6*($D861-COUNTIFS(S$713:S861,0))/12)),S$8))))</f>
        <v>1</v>
      </c>
      <c r="T861" s="132">
        <f ca="1">(1-$D$5)*IF($C861&lt;$D$4,T171,MAX(S861/S$10,T$8))+($D$5*IF($C861&lt;$D$4,T171,IF($C861=$D$4,T$7,MAX(AVERAGEIFS(T858:T860,T858:T860,"&gt;0")/(EXP(S$6*($D861-COUNTIFS(T$713:T861,0))/12)),T$8))))</f>
        <v>0.76923076923076916</v>
      </c>
      <c r="U861" s="181">
        <f ca="1">(1-$D$5)*IF($C861&lt;MAX($D$4,INDEX($C$23:$C$154,2+MATCH(0,$U$23:$U$154,1))),U171,MAX(AVERAGEIFS(U858:U860,U858:U860,"&gt;0")/(EXP(U$6*(($D861-COUNTIFS(U$713:U861,0))/12))),U$8))+($D$5*IF($C861&lt;MAX($D$4,INDEX($C$23:$C$154,2+MATCH(0,$U$23:$U$154,1))),U171,IF($C861=MAX($D$4,INDEX($C$23:$C$154,2+MATCH(0,$U$23:$U$154,1))),U$7,MAX(AVERAGEIFS(U858:U860,U858:U860,"&gt;0")/(EXP(U$6*($D861-COUNTIFS(U$713:U861,0))/12)),U$8))))</f>
        <v>3</v>
      </c>
      <c r="V861" s="181">
        <f ca="1">(1-$D$5)*IF($C861&lt;MAX($D$4,INDEX($C$23:$C$154,2+MATCH(0,$V$23:$V$154,1))),V171,MAX(U861/U$10,V$8))+($D$5*IF($C861&lt;MAX($D$4,INDEX($C$23:$C$154,2+MATCH(0,$V$23:$V$154,1))),V171,IF($C861=MAX($D$4,INDEX($C$23:$C$154,2+MATCH(0,$V$23:$V$154,1))),V$7,MAX(AVERAGEIFS(V858:V860,V858:V860,"&gt;0")/(EXP(U$6*($D861-COUNTIFS(V$713:V861,0))/12)),V$8))))</f>
        <v>2</v>
      </c>
      <c r="W861" s="132">
        <f ca="1">(1-$D$5)*IF($C861&lt;$D$4,W171,MAX(AVERAGEIFS(W858:W860,W858:W860,"&gt;0")/(EXP(W$6*(($D861-COUNTIFS(W$713:W861,0))/12))),W$8))+($D$5*IF($C861&lt;$D$4,W171,IF($C861=$D$4,W$7,MAX(AVERAGEIFS(W858:W860,W858:W860,"&gt;0")/(EXP(W$6*($D861-COUNTIFS(W$713:W861,0))/12)),W$8))))</f>
        <v>0.75</v>
      </c>
      <c r="X861" s="132">
        <f ca="1">(1-$D$5)*IF($C861&lt;$D$4,X171,MAX(W861/W$10,X$8))+($D$5*IF($C861&lt;$D$4,X171,IF($C861=$D$4,X$7,MAX(AVERAGEIFS(X858:X860,X858:X860,"&gt;0")/(EXP(W$6*($D861-COUNTIFS(X$713:X861,0))/12)),X$8))))</f>
        <v>0.57692307692307687</v>
      </c>
      <c r="Y861" s="132"/>
      <c r="Z861" s="132"/>
    </row>
    <row r="862" spans="2:26" outlineLevel="1">
      <c r="B862" s="159"/>
      <c r="C862" s="160">
        <f t="shared" si="35"/>
        <v>48731</v>
      </c>
      <c r="D862" s="128">
        <f t="shared" si="34"/>
        <v>150</v>
      </c>
      <c r="G862" s="132">
        <f ca="1">(1-$D$5)*IF($C862&lt;$D$4,G172,MAX(AVERAGEIFS(G859:G861,G859:G861,"&gt;0")/(EXP(G$6*(($D862-COUNTIFS(G$713:G862,0))/12))),G$8))+($D$5*IF($C862&lt;$D$4,G172,IF($C862=$D$4,G$7,MAX(AVERAGEIFS(G859:G861,G859:G861,"&gt;0")/(EXP(G$6*($D862-COUNTIFS(G$713:G862,0))/12)),G$8))))</f>
        <v>1.25</v>
      </c>
      <c r="H862" s="132">
        <f ca="1">(1-$D$5)*IF($C862&lt;$D$4,H172,MAX(G862/G$10,H$8))+($D$5*IF($C862&lt;$D$4,H172,IF($C862=$D$4,H$7,MAX(AVERAGEIFS(H859:H861,H859:H861,"&gt;0")/(EXP(G$6*($D862-COUNTIFS(H$713:H862,0))/12)),H$8))))</f>
        <v>0.96153846153846145</v>
      </c>
      <c r="I862" s="132">
        <f ca="1">(1-$D$5)*IF($C862&lt;$D$4,I172,MAX(AVERAGEIFS(I859:I861,I859:I861,"&gt;0")/(EXP(I$6*(($D862-COUNTIFS(I$713:I862,0))/12))),I$8))+($D$5*IF($C862&lt;$D$4,I172,IF($C862=$D$4,I$7,MAX(AVERAGEIFS(I859:I861,I859:I861,"&gt;0")/(EXP(I$6*($D862-COUNTIFS(I$713:I862,0))/12)),I$8))))</f>
        <v>1.5</v>
      </c>
      <c r="J862" s="132">
        <f ca="1">(1-$D$5)*IF($C862&lt;$D$4,J172,MAX(I862/I$10,J$8))+($D$5*IF($C862&lt;$D$4,J172,IF($C862=$D$4,J$7,MAX(AVERAGEIFS(J859:J861,J859:J861,"&gt;0")/(EXP(I$6*($D862-COUNTIFS(J$713:J862,0))/12)),J$8))))</f>
        <v>1.2</v>
      </c>
      <c r="K862" s="132">
        <f ca="1">(1-$D$5)*IF($C862&lt;$D$4,K172,MAX(AVERAGEIFS(K859:K861,K859:K861,"&gt;0")/(EXP(K$6*(($D862-COUNTIFS(K$713:K862,0))/12))),K$8))+($D$5*IF($C862&lt;$D$4,K172,IF($C862=$D$4,K$7,MAX(AVERAGEIFS(K859:K861,K859:K861,"&gt;0")/(EXP(K$6*($D862-COUNTIFS(K$713:K862,0))/12)),K$8))))</f>
        <v>3</v>
      </c>
      <c r="L862" s="132">
        <f ca="1">(1-$D$5)*IF($C862&lt;$D$4,L172,MAX(K862/K$10,L$8))+($D$5*IF($C862&lt;$D$4,L172,IF($C862=$D$4,L$7,MAX(AVERAGEIFS(L859:L861,L859:L861,"&gt;0")/(EXP(K$6*($D862-COUNTIFS(L$713:L862,0))/12)),L$8))))</f>
        <v>2</v>
      </c>
      <c r="M862" s="181">
        <f ca="1">(1-$D$5)*IF($C862&lt;MAX($D$4,INDEX($C$23:$C$154,2+MATCH(0,$M$23:$M$154,1))),M172,MAX(AVERAGEIFS(M859:M861,M859:M861,"&gt;0")/(EXP(M$6*(($D862-COUNTIFS(M$713:M862,0))/12))),M$8))+($D$5*IF($C862&lt;MAX($D$4,INDEX($C$23:$C$154,2+MATCH(0,$M$23:$M$154,1))),M172,IF($C862=MAX($D$4,INDEX($C$23:$C$154,2+MATCH(0,$M$23:$M$154,1))),M$7,MAX(AVERAGEIFS(M859:M861,M859:M861,"&gt;0")/(EXP(M$6*($D862-COUNTIFS(M$713:M862,0))/12)),M$8))))</f>
        <v>3.75</v>
      </c>
      <c r="N862" s="181">
        <f ca="1">(1-$D$5)*IF($C862&lt;MAX($D$4,INDEX($C$23:$C$154,2+MATCH(0,$N$23:$N$154,1))),N172,MAX(M862/M$10,N$8))+($D$5*IF($C862&lt;MAX($D$4,INDEX($C$23:$C$154,2+MATCH(0,$N$23:$N$154,1))),N172,IF($C862=MAX($D$4,INDEX($C$23:$C$154,2+MATCH(0,$N$23:$N$154,1))),N$7,MAX(AVERAGEIFS(N859:N861,N859:N861,"&gt;0")/(EXP(M$6*($D862-COUNTIFS(N$713:N862,0))/12)),N$8))))</f>
        <v>3</v>
      </c>
      <c r="O862" s="181">
        <f ca="1">(1-$D$5)*IF($C862&lt;MAX($D$4,INDEX($C$23:$C$154,2+MATCH(0,$O$23:$O$154,1))),O172,MAX(AVERAGEIFS(O859:O861,O859:O861,"&gt;0")/(EXP(O$6*(($D862-COUNTIFS(O$713:O862,0))/12))),O$8))+($D$5*IF($C862&lt;MAX($D$4,INDEX($C$23:$C$154,2+MATCH(0,$O$23:$O$154,1))),O172,IF($C862=MAX($D$4,INDEX($C$23:$C$154,2+MATCH(0,$O$23:$O$154,1))),O$7,MAX(AVERAGEIFS(O859:O861,O859:O861,"&gt;0")/(EXP(O$6*($D862-COUNTIFS(O$713:O862,0))/12)),O$8))))</f>
        <v>5</v>
      </c>
      <c r="P862" s="181">
        <f ca="1">(1-$D$5)*IF($C862&lt;MAX($D$4,INDEX($C$23:$C$154,2+MATCH(0,$P$23:$P$154,1))),P172,MAX(O862/O$10,P$8))+($D$5*IF($C862&lt;MAX($D$4,INDEX($C$23:$C$154,2+MATCH(0,$P$23:$P$154,1))),P172,IF($C862=MAX($D$4,INDEX($C$23:$C$154,2+MATCH(0,$P$23:$P$154,1))),P$7,MAX(AVERAGEIFS(P859:P861,P859:P861,"&gt;0")/(EXP(O$6*($D862-COUNTIFS(P$713:P862,0))/12)),P$8))))</f>
        <v>3.5</v>
      </c>
      <c r="Q862" s="132">
        <f ca="1">(1-$D$5)*IF($C862&lt;$D$4,Q172,MAX(AVERAGEIFS(Q859:Q861,Q859:Q861,"&gt;0")/(EXP(Q$6*(($D862-COUNTIFS(Q$713:Q862,0))/12))),Q$8))+($D$5*IF($C862&lt;$D$4,Q172,IF($C862=$D$4,Q$7,MAX(AVERAGEIFS(Q859:Q861,Q859:Q861,"&gt;0")/(EXP(Q$6*($D862-COUNTIFS(Q$713:Q862,0))/12)),Q$8))))</f>
        <v>1</v>
      </c>
      <c r="R862" s="132">
        <f ca="1">(1-$D$5)*IF($C862&lt;$D$4,R172,MAX(Q862/Q$10,R$8))+($D$5*IF($C862&lt;$D$4,R172,IF($C862=$D$4,R$7,MAX(AVERAGEIFS(R859:R861,R859:R861,"&gt;0")/(EXP(Q$6*($D862-COUNTIFS(R$713:R862,0))/12)),R$8))))</f>
        <v>1</v>
      </c>
      <c r="S862" s="132">
        <f ca="1">(1-$D$5)*IF($C862&lt;$D$4,S172,MAX(AVERAGEIFS(S859:S861,S859:S861,"&gt;0")/(EXP(S$6*(($D862-COUNTIFS(S$713:S862,0))/12))),S$8))+($D$5*IF($C862&lt;$D$4,S172,IF($C862=$D$4,S$7,MAX(AVERAGEIFS(S859:S861,S859:S861,"&gt;0")/(EXP(S$6*($D862-COUNTIFS(S$713:S862,0))/12)),S$8))))</f>
        <v>1</v>
      </c>
      <c r="T862" s="132">
        <f ca="1">(1-$D$5)*IF($C862&lt;$D$4,T172,MAX(S862/S$10,T$8))+($D$5*IF($C862&lt;$D$4,T172,IF($C862=$D$4,T$7,MAX(AVERAGEIFS(T859:T861,T859:T861,"&gt;0")/(EXP(S$6*($D862-COUNTIFS(T$713:T862,0))/12)),T$8))))</f>
        <v>0.76923076923076916</v>
      </c>
      <c r="U862" s="181">
        <f ca="1">(1-$D$5)*IF($C862&lt;MAX($D$4,INDEX($C$23:$C$154,2+MATCH(0,$U$23:$U$154,1))),U172,MAX(AVERAGEIFS(U859:U861,U859:U861,"&gt;0")/(EXP(U$6*(($D862-COUNTIFS(U$713:U862,0))/12))),U$8))+($D$5*IF($C862&lt;MAX($D$4,INDEX($C$23:$C$154,2+MATCH(0,$U$23:$U$154,1))),U172,IF($C862=MAX($D$4,INDEX($C$23:$C$154,2+MATCH(0,$U$23:$U$154,1))),U$7,MAX(AVERAGEIFS(U859:U861,U859:U861,"&gt;0")/(EXP(U$6*($D862-COUNTIFS(U$713:U862,0))/12)),U$8))))</f>
        <v>3</v>
      </c>
      <c r="V862" s="181">
        <f ca="1">(1-$D$5)*IF($C862&lt;MAX($D$4,INDEX($C$23:$C$154,2+MATCH(0,$V$23:$V$154,1))),V172,MAX(U862/U$10,V$8))+($D$5*IF($C862&lt;MAX($D$4,INDEX($C$23:$C$154,2+MATCH(0,$V$23:$V$154,1))),V172,IF($C862=MAX($D$4,INDEX($C$23:$C$154,2+MATCH(0,$V$23:$V$154,1))),V$7,MAX(AVERAGEIFS(V859:V861,V859:V861,"&gt;0")/(EXP(U$6*($D862-COUNTIFS(V$713:V862,0))/12)),V$8))))</f>
        <v>2</v>
      </c>
      <c r="W862" s="132">
        <f ca="1">(1-$D$5)*IF($C862&lt;$D$4,W172,MAX(AVERAGEIFS(W859:W861,W859:W861,"&gt;0")/(EXP(W$6*(($D862-COUNTIFS(W$713:W862,0))/12))),W$8))+($D$5*IF($C862&lt;$D$4,W172,IF($C862=$D$4,W$7,MAX(AVERAGEIFS(W859:W861,W859:W861,"&gt;0")/(EXP(W$6*($D862-COUNTIFS(W$713:W862,0))/12)),W$8))))</f>
        <v>0.75</v>
      </c>
      <c r="X862" s="132">
        <f ca="1">(1-$D$5)*IF($C862&lt;$D$4,X172,MAX(W862/W$10,X$8))+($D$5*IF($C862&lt;$D$4,X172,IF($C862=$D$4,X$7,MAX(AVERAGEIFS(X859:X861,X859:X861,"&gt;0")/(EXP(W$6*($D862-COUNTIFS(X$713:X862,0))/12)),X$8))))</f>
        <v>0.57692307692307687</v>
      </c>
      <c r="Y862" s="132"/>
      <c r="Z862" s="132"/>
    </row>
    <row r="863" spans="2:26" outlineLevel="1">
      <c r="B863" s="159"/>
      <c r="C863" s="160">
        <f t="shared" si="35"/>
        <v>48761</v>
      </c>
      <c r="D863" s="128">
        <f t="shared" si="34"/>
        <v>151</v>
      </c>
      <c r="G863" s="132">
        <f ca="1">(1-$D$5)*IF($C863&lt;$D$4,G173,MAX(AVERAGEIFS(G860:G862,G860:G862,"&gt;0")/(EXP(G$6*(($D863-COUNTIFS(G$713:G863,0))/12))),G$8))+($D$5*IF($C863&lt;$D$4,G173,IF($C863=$D$4,G$7,MAX(AVERAGEIFS(G860:G862,G860:G862,"&gt;0")/(EXP(G$6*($D863-COUNTIFS(G$713:G863,0))/12)),G$8))))</f>
        <v>1.25</v>
      </c>
      <c r="H863" s="132">
        <f ca="1">(1-$D$5)*IF($C863&lt;$D$4,H173,MAX(G863/G$10,H$8))+($D$5*IF($C863&lt;$D$4,H173,IF($C863=$D$4,H$7,MAX(AVERAGEIFS(H860:H862,H860:H862,"&gt;0")/(EXP(G$6*($D863-COUNTIFS(H$713:H863,0))/12)),H$8))))</f>
        <v>0.96153846153846145</v>
      </c>
      <c r="I863" s="132">
        <f ca="1">(1-$D$5)*IF($C863&lt;$D$4,I173,MAX(AVERAGEIFS(I860:I862,I860:I862,"&gt;0")/(EXP(I$6*(($D863-COUNTIFS(I$713:I863,0))/12))),I$8))+($D$5*IF($C863&lt;$D$4,I173,IF($C863=$D$4,I$7,MAX(AVERAGEIFS(I860:I862,I860:I862,"&gt;0")/(EXP(I$6*($D863-COUNTIFS(I$713:I863,0))/12)),I$8))))</f>
        <v>1.5</v>
      </c>
      <c r="J863" s="132">
        <f ca="1">(1-$D$5)*IF($C863&lt;$D$4,J173,MAX(I863/I$10,J$8))+($D$5*IF($C863&lt;$D$4,J173,IF($C863=$D$4,J$7,MAX(AVERAGEIFS(J860:J862,J860:J862,"&gt;0")/(EXP(I$6*($D863-COUNTIFS(J$713:J863,0))/12)),J$8))))</f>
        <v>1.2</v>
      </c>
      <c r="K863" s="132">
        <f ca="1">(1-$D$5)*IF($C863&lt;$D$4,K173,MAX(AVERAGEIFS(K860:K862,K860:K862,"&gt;0")/(EXP(K$6*(($D863-COUNTIFS(K$713:K863,0))/12))),K$8))+($D$5*IF($C863&lt;$D$4,K173,IF($C863=$D$4,K$7,MAX(AVERAGEIFS(K860:K862,K860:K862,"&gt;0")/(EXP(K$6*($D863-COUNTIFS(K$713:K863,0))/12)),K$8))))</f>
        <v>3</v>
      </c>
      <c r="L863" s="132">
        <f ca="1">(1-$D$5)*IF($C863&lt;$D$4,L173,MAX(K863/K$10,L$8))+($D$5*IF($C863&lt;$D$4,L173,IF($C863=$D$4,L$7,MAX(AVERAGEIFS(L860:L862,L860:L862,"&gt;0")/(EXP(K$6*($D863-COUNTIFS(L$713:L863,0))/12)),L$8))))</f>
        <v>2</v>
      </c>
      <c r="M863" s="181">
        <f ca="1">(1-$D$5)*IF($C863&lt;MAX($D$4,INDEX($C$23:$C$154,2+MATCH(0,$M$23:$M$154,1))),M173,MAX(AVERAGEIFS(M860:M862,M860:M862,"&gt;0")/(EXP(M$6*(($D863-COUNTIFS(M$713:M863,0))/12))),M$8))+($D$5*IF($C863&lt;MAX($D$4,INDEX($C$23:$C$154,2+MATCH(0,$M$23:$M$154,1))),M173,IF($C863=MAX($D$4,INDEX($C$23:$C$154,2+MATCH(0,$M$23:$M$154,1))),M$7,MAX(AVERAGEIFS(M860:M862,M860:M862,"&gt;0")/(EXP(M$6*($D863-COUNTIFS(M$713:M863,0))/12)),M$8))))</f>
        <v>3.75</v>
      </c>
      <c r="N863" s="181">
        <f ca="1">(1-$D$5)*IF($C863&lt;MAX($D$4,INDEX($C$23:$C$154,2+MATCH(0,$N$23:$N$154,1))),N173,MAX(M863/M$10,N$8))+($D$5*IF($C863&lt;MAX($D$4,INDEX($C$23:$C$154,2+MATCH(0,$N$23:$N$154,1))),N173,IF($C863=MAX($D$4,INDEX($C$23:$C$154,2+MATCH(0,$N$23:$N$154,1))),N$7,MAX(AVERAGEIFS(N860:N862,N860:N862,"&gt;0")/(EXP(M$6*($D863-COUNTIFS(N$713:N863,0))/12)),N$8))))</f>
        <v>3</v>
      </c>
      <c r="O863" s="181">
        <f ca="1">(1-$D$5)*IF($C863&lt;MAX($D$4,INDEX($C$23:$C$154,2+MATCH(0,$O$23:$O$154,1))),O173,MAX(AVERAGEIFS(O860:O862,O860:O862,"&gt;0")/(EXP(O$6*(($D863-COUNTIFS(O$713:O863,0))/12))),O$8))+($D$5*IF($C863&lt;MAX($D$4,INDEX($C$23:$C$154,2+MATCH(0,$O$23:$O$154,1))),O173,IF($C863=MAX($D$4,INDEX($C$23:$C$154,2+MATCH(0,$O$23:$O$154,1))),O$7,MAX(AVERAGEIFS(O860:O862,O860:O862,"&gt;0")/(EXP(O$6*($D863-COUNTIFS(O$713:O863,0))/12)),O$8))))</f>
        <v>5</v>
      </c>
      <c r="P863" s="181">
        <f ca="1">(1-$D$5)*IF($C863&lt;MAX($D$4,INDEX($C$23:$C$154,2+MATCH(0,$P$23:$P$154,1))),P173,MAX(O863/O$10,P$8))+($D$5*IF($C863&lt;MAX($D$4,INDEX($C$23:$C$154,2+MATCH(0,$P$23:$P$154,1))),P173,IF($C863=MAX($D$4,INDEX($C$23:$C$154,2+MATCH(0,$P$23:$P$154,1))),P$7,MAX(AVERAGEIFS(P860:P862,P860:P862,"&gt;0")/(EXP(O$6*($D863-COUNTIFS(P$713:P863,0))/12)),P$8))))</f>
        <v>3.5</v>
      </c>
      <c r="Q863" s="132">
        <f ca="1">(1-$D$5)*IF($C863&lt;$D$4,Q173,MAX(AVERAGEIFS(Q860:Q862,Q860:Q862,"&gt;0")/(EXP(Q$6*(($D863-COUNTIFS(Q$713:Q863,0))/12))),Q$8))+($D$5*IF($C863&lt;$D$4,Q173,IF($C863=$D$4,Q$7,MAX(AVERAGEIFS(Q860:Q862,Q860:Q862,"&gt;0")/(EXP(Q$6*($D863-COUNTIFS(Q$713:Q863,0))/12)),Q$8))))</f>
        <v>1</v>
      </c>
      <c r="R863" s="132">
        <f ca="1">(1-$D$5)*IF($C863&lt;$D$4,R173,MAX(Q863/Q$10,R$8))+($D$5*IF($C863&lt;$D$4,R173,IF($C863=$D$4,R$7,MAX(AVERAGEIFS(R860:R862,R860:R862,"&gt;0")/(EXP(Q$6*($D863-COUNTIFS(R$713:R863,0))/12)),R$8))))</f>
        <v>1</v>
      </c>
      <c r="S863" s="132">
        <f ca="1">(1-$D$5)*IF($C863&lt;$D$4,S173,MAX(AVERAGEIFS(S860:S862,S860:S862,"&gt;0")/(EXP(S$6*(($D863-COUNTIFS(S$713:S863,0))/12))),S$8))+($D$5*IF($C863&lt;$D$4,S173,IF($C863=$D$4,S$7,MAX(AVERAGEIFS(S860:S862,S860:S862,"&gt;0")/(EXP(S$6*($D863-COUNTIFS(S$713:S863,0))/12)),S$8))))</f>
        <v>1</v>
      </c>
      <c r="T863" s="132">
        <f ca="1">(1-$D$5)*IF($C863&lt;$D$4,T173,MAX(S863/S$10,T$8))+($D$5*IF($C863&lt;$D$4,T173,IF($C863=$D$4,T$7,MAX(AVERAGEIFS(T860:T862,T860:T862,"&gt;0")/(EXP(S$6*($D863-COUNTIFS(T$713:T863,0))/12)),T$8))))</f>
        <v>0.76923076923076916</v>
      </c>
      <c r="U863" s="181">
        <f ca="1">(1-$D$5)*IF($C863&lt;MAX($D$4,INDEX($C$23:$C$154,2+MATCH(0,$U$23:$U$154,1))),U173,MAX(AVERAGEIFS(U860:U862,U860:U862,"&gt;0")/(EXP(U$6*(($D863-COUNTIFS(U$713:U863,0))/12))),U$8))+($D$5*IF($C863&lt;MAX($D$4,INDEX($C$23:$C$154,2+MATCH(0,$U$23:$U$154,1))),U173,IF($C863=MAX($D$4,INDEX($C$23:$C$154,2+MATCH(0,$U$23:$U$154,1))),U$7,MAX(AVERAGEIFS(U860:U862,U860:U862,"&gt;0")/(EXP(U$6*($D863-COUNTIFS(U$713:U863,0))/12)),U$8))))</f>
        <v>3</v>
      </c>
      <c r="V863" s="181">
        <f ca="1">(1-$D$5)*IF($C863&lt;MAX($D$4,INDEX($C$23:$C$154,2+MATCH(0,$V$23:$V$154,1))),V173,MAX(U863/U$10,V$8))+($D$5*IF($C863&lt;MAX($D$4,INDEX($C$23:$C$154,2+MATCH(0,$V$23:$V$154,1))),V173,IF($C863=MAX($D$4,INDEX($C$23:$C$154,2+MATCH(0,$V$23:$V$154,1))),V$7,MAX(AVERAGEIFS(V860:V862,V860:V862,"&gt;0")/(EXP(U$6*($D863-COUNTIFS(V$713:V863,0))/12)),V$8))))</f>
        <v>2</v>
      </c>
      <c r="W863" s="132">
        <f ca="1">(1-$D$5)*IF($C863&lt;$D$4,W173,MAX(AVERAGEIFS(W860:W862,W860:W862,"&gt;0")/(EXP(W$6*(($D863-COUNTIFS(W$713:W863,0))/12))),W$8))+($D$5*IF($C863&lt;$D$4,W173,IF($C863=$D$4,W$7,MAX(AVERAGEIFS(W860:W862,W860:W862,"&gt;0")/(EXP(W$6*($D863-COUNTIFS(W$713:W863,0))/12)),W$8))))</f>
        <v>0.75</v>
      </c>
      <c r="X863" s="132">
        <f ca="1">(1-$D$5)*IF($C863&lt;$D$4,X173,MAX(W863/W$10,X$8))+($D$5*IF($C863&lt;$D$4,X173,IF($C863=$D$4,X$7,MAX(AVERAGEIFS(X860:X862,X860:X862,"&gt;0")/(EXP(W$6*($D863-COUNTIFS(X$713:X863,0))/12)),X$8))))</f>
        <v>0.57692307692307687</v>
      </c>
      <c r="Y863" s="132"/>
      <c r="Z863" s="132"/>
    </row>
    <row r="864" spans="2:26" outlineLevel="1">
      <c r="B864" s="159"/>
      <c r="C864" s="160">
        <f t="shared" si="35"/>
        <v>48792</v>
      </c>
      <c r="D864" s="128">
        <f t="shared" si="34"/>
        <v>152</v>
      </c>
      <c r="G864" s="132">
        <f ca="1">(1-$D$5)*IF($C864&lt;$D$4,G174,MAX(AVERAGEIFS(G861:G863,G861:G863,"&gt;0")/(EXP(G$6*(($D864-COUNTIFS(G$713:G864,0))/12))),G$8))+($D$5*IF($C864&lt;$D$4,G174,IF($C864=$D$4,G$7,MAX(AVERAGEIFS(G861:G863,G861:G863,"&gt;0")/(EXP(G$6*($D864-COUNTIFS(G$713:G864,0))/12)),G$8))))</f>
        <v>1.25</v>
      </c>
      <c r="H864" s="132">
        <f ca="1">(1-$D$5)*IF($C864&lt;$D$4,H174,MAX(G864/G$10,H$8))+($D$5*IF($C864&lt;$D$4,H174,IF($C864=$D$4,H$7,MAX(AVERAGEIFS(H861:H863,H861:H863,"&gt;0")/(EXP(G$6*($D864-COUNTIFS(H$713:H864,0))/12)),H$8))))</f>
        <v>0.96153846153846145</v>
      </c>
      <c r="I864" s="132">
        <f ca="1">(1-$D$5)*IF($C864&lt;$D$4,I174,MAX(AVERAGEIFS(I861:I863,I861:I863,"&gt;0")/(EXP(I$6*(($D864-COUNTIFS(I$713:I864,0))/12))),I$8))+($D$5*IF($C864&lt;$D$4,I174,IF($C864=$D$4,I$7,MAX(AVERAGEIFS(I861:I863,I861:I863,"&gt;0")/(EXP(I$6*($D864-COUNTIFS(I$713:I864,0))/12)),I$8))))</f>
        <v>1.5</v>
      </c>
      <c r="J864" s="132">
        <f ca="1">(1-$D$5)*IF($C864&lt;$D$4,J174,MAX(I864/I$10,J$8))+($D$5*IF($C864&lt;$D$4,J174,IF($C864=$D$4,J$7,MAX(AVERAGEIFS(J861:J863,J861:J863,"&gt;0")/(EXP(I$6*($D864-COUNTIFS(J$713:J864,0))/12)),J$8))))</f>
        <v>1.2</v>
      </c>
      <c r="K864" s="132">
        <f ca="1">(1-$D$5)*IF($C864&lt;$D$4,K174,MAX(AVERAGEIFS(K861:K863,K861:K863,"&gt;0")/(EXP(K$6*(($D864-COUNTIFS(K$713:K864,0))/12))),K$8))+($D$5*IF($C864&lt;$D$4,K174,IF($C864=$D$4,K$7,MAX(AVERAGEIFS(K861:K863,K861:K863,"&gt;0")/(EXP(K$6*($D864-COUNTIFS(K$713:K864,0))/12)),K$8))))</f>
        <v>3</v>
      </c>
      <c r="L864" s="132">
        <f ca="1">(1-$D$5)*IF($C864&lt;$D$4,L174,MAX(K864/K$10,L$8))+($D$5*IF($C864&lt;$D$4,L174,IF($C864=$D$4,L$7,MAX(AVERAGEIFS(L861:L863,L861:L863,"&gt;0")/(EXP(K$6*($D864-COUNTIFS(L$713:L864,0))/12)),L$8))))</f>
        <v>2</v>
      </c>
      <c r="M864" s="181">
        <f ca="1">(1-$D$5)*IF($C864&lt;MAX($D$4,INDEX($C$23:$C$154,2+MATCH(0,$M$23:$M$154,1))),M174,MAX(AVERAGEIFS(M861:M863,M861:M863,"&gt;0")/(EXP(M$6*(($D864-COUNTIFS(M$713:M864,0))/12))),M$8))+($D$5*IF($C864&lt;MAX($D$4,INDEX($C$23:$C$154,2+MATCH(0,$M$23:$M$154,1))),M174,IF($C864=MAX($D$4,INDEX($C$23:$C$154,2+MATCH(0,$M$23:$M$154,1))),M$7,MAX(AVERAGEIFS(M861:M863,M861:M863,"&gt;0")/(EXP(M$6*($D864-COUNTIFS(M$713:M864,0))/12)),M$8))))</f>
        <v>3.75</v>
      </c>
      <c r="N864" s="181">
        <f ca="1">(1-$D$5)*IF($C864&lt;MAX($D$4,INDEX($C$23:$C$154,2+MATCH(0,$N$23:$N$154,1))),N174,MAX(M864/M$10,N$8))+($D$5*IF($C864&lt;MAX($D$4,INDEX($C$23:$C$154,2+MATCH(0,$N$23:$N$154,1))),N174,IF($C864=MAX($D$4,INDEX($C$23:$C$154,2+MATCH(0,$N$23:$N$154,1))),N$7,MAX(AVERAGEIFS(N861:N863,N861:N863,"&gt;0")/(EXP(M$6*($D864-COUNTIFS(N$713:N864,0))/12)),N$8))))</f>
        <v>3</v>
      </c>
      <c r="O864" s="181">
        <f ca="1">(1-$D$5)*IF($C864&lt;MAX($D$4,INDEX($C$23:$C$154,2+MATCH(0,$O$23:$O$154,1))),O174,MAX(AVERAGEIFS(O861:O863,O861:O863,"&gt;0")/(EXP(O$6*(($D864-COUNTIFS(O$713:O864,0))/12))),O$8))+($D$5*IF($C864&lt;MAX($D$4,INDEX($C$23:$C$154,2+MATCH(0,$O$23:$O$154,1))),O174,IF($C864=MAX($D$4,INDEX($C$23:$C$154,2+MATCH(0,$O$23:$O$154,1))),O$7,MAX(AVERAGEIFS(O861:O863,O861:O863,"&gt;0")/(EXP(O$6*($D864-COUNTIFS(O$713:O864,0))/12)),O$8))))</f>
        <v>5</v>
      </c>
      <c r="P864" s="181">
        <f ca="1">(1-$D$5)*IF($C864&lt;MAX($D$4,INDEX($C$23:$C$154,2+MATCH(0,$P$23:$P$154,1))),P174,MAX(O864/O$10,P$8))+($D$5*IF($C864&lt;MAX($D$4,INDEX($C$23:$C$154,2+MATCH(0,$P$23:$P$154,1))),P174,IF($C864=MAX($D$4,INDEX($C$23:$C$154,2+MATCH(0,$P$23:$P$154,1))),P$7,MAX(AVERAGEIFS(P861:P863,P861:P863,"&gt;0")/(EXP(O$6*($D864-COUNTIFS(P$713:P864,0))/12)),P$8))))</f>
        <v>3.5</v>
      </c>
      <c r="Q864" s="132">
        <f ca="1">(1-$D$5)*IF($C864&lt;$D$4,Q174,MAX(AVERAGEIFS(Q861:Q863,Q861:Q863,"&gt;0")/(EXP(Q$6*(($D864-COUNTIFS(Q$713:Q864,0))/12))),Q$8))+($D$5*IF($C864&lt;$D$4,Q174,IF($C864=$D$4,Q$7,MAX(AVERAGEIFS(Q861:Q863,Q861:Q863,"&gt;0")/(EXP(Q$6*($D864-COUNTIFS(Q$713:Q864,0))/12)),Q$8))))</f>
        <v>1</v>
      </c>
      <c r="R864" s="132">
        <f ca="1">(1-$D$5)*IF($C864&lt;$D$4,R174,MAX(Q864/Q$10,R$8))+($D$5*IF($C864&lt;$D$4,R174,IF($C864=$D$4,R$7,MAX(AVERAGEIFS(R861:R863,R861:R863,"&gt;0")/(EXP(Q$6*($D864-COUNTIFS(R$713:R864,0))/12)),R$8))))</f>
        <v>1</v>
      </c>
      <c r="S864" s="132">
        <f ca="1">(1-$D$5)*IF($C864&lt;$D$4,S174,MAX(AVERAGEIFS(S861:S863,S861:S863,"&gt;0")/(EXP(S$6*(($D864-COUNTIFS(S$713:S864,0))/12))),S$8))+($D$5*IF($C864&lt;$D$4,S174,IF($C864=$D$4,S$7,MAX(AVERAGEIFS(S861:S863,S861:S863,"&gt;0")/(EXP(S$6*($D864-COUNTIFS(S$713:S864,0))/12)),S$8))))</f>
        <v>1</v>
      </c>
      <c r="T864" s="132">
        <f ca="1">(1-$D$5)*IF($C864&lt;$D$4,T174,MAX(S864/S$10,T$8))+($D$5*IF($C864&lt;$D$4,T174,IF($C864=$D$4,T$7,MAX(AVERAGEIFS(T861:T863,T861:T863,"&gt;0")/(EXP(S$6*($D864-COUNTIFS(T$713:T864,0))/12)),T$8))))</f>
        <v>0.76923076923076916</v>
      </c>
      <c r="U864" s="181">
        <f ca="1">(1-$D$5)*IF($C864&lt;MAX($D$4,INDEX($C$23:$C$154,2+MATCH(0,$U$23:$U$154,1))),U174,MAX(AVERAGEIFS(U861:U863,U861:U863,"&gt;0")/(EXP(U$6*(($D864-COUNTIFS(U$713:U864,0))/12))),U$8))+($D$5*IF($C864&lt;MAX($D$4,INDEX($C$23:$C$154,2+MATCH(0,$U$23:$U$154,1))),U174,IF($C864=MAX($D$4,INDEX($C$23:$C$154,2+MATCH(0,$U$23:$U$154,1))),U$7,MAX(AVERAGEIFS(U861:U863,U861:U863,"&gt;0")/(EXP(U$6*($D864-COUNTIFS(U$713:U864,0))/12)),U$8))))</f>
        <v>3</v>
      </c>
      <c r="V864" s="181">
        <f ca="1">(1-$D$5)*IF($C864&lt;MAX($D$4,INDEX($C$23:$C$154,2+MATCH(0,$V$23:$V$154,1))),V174,MAX(U864/U$10,V$8))+($D$5*IF($C864&lt;MAX($D$4,INDEX($C$23:$C$154,2+MATCH(0,$V$23:$V$154,1))),V174,IF($C864=MAX($D$4,INDEX($C$23:$C$154,2+MATCH(0,$V$23:$V$154,1))),V$7,MAX(AVERAGEIFS(V861:V863,V861:V863,"&gt;0")/(EXP(U$6*($D864-COUNTIFS(V$713:V864,0))/12)),V$8))))</f>
        <v>2</v>
      </c>
      <c r="W864" s="132">
        <f ca="1">(1-$D$5)*IF($C864&lt;$D$4,W174,MAX(AVERAGEIFS(W861:W863,W861:W863,"&gt;0")/(EXP(W$6*(($D864-COUNTIFS(W$713:W864,0))/12))),W$8))+($D$5*IF($C864&lt;$D$4,W174,IF($C864=$D$4,W$7,MAX(AVERAGEIFS(W861:W863,W861:W863,"&gt;0")/(EXP(W$6*($D864-COUNTIFS(W$713:W864,0))/12)),W$8))))</f>
        <v>0.75</v>
      </c>
      <c r="X864" s="132">
        <f ca="1">(1-$D$5)*IF($C864&lt;$D$4,X174,MAX(W864/W$10,X$8))+($D$5*IF($C864&lt;$D$4,X174,IF($C864=$D$4,X$7,MAX(AVERAGEIFS(X861:X863,X861:X863,"&gt;0")/(EXP(W$6*($D864-COUNTIFS(X$713:X864,0))/12)),X$8))))</f>
        <v>0.57692307692307687</v>
      </c>
      <c r="Y864" s="132"/>
      <c r="Z864" s="132"/>
    </row>
    <row r="865" spans="2:26" outlineLevel="1">
      <c r="B865" s="159"/>
      <c r="C865" s="160">
        <f t="shared" si="35"/>
        <v>48823</v>
      </c>
      <c r="D865" s="128">
        <f t="shared" si="34"/>
        <v>153</v>
      </c>
      <c r="G865" s="132">
        <f ca="1">(1-$D$5)*IF($C865&lt;$D$4,G175,MAX(AVERAGEIFS(G862:G864,G862:G864,"&gt;0")/(EXP(G$6*(($D865-COUNTIFS(G$713:G865,0))/12))),G$8))+($D$5*IF($C865&lt;$D$4,G175,IF($C865=$D$4,G$7,MAX(AVERAGEIFS(G862:G864,G862:G864,"&gt;0")/(EXP(G$6*($D865-COUNTIFS(G$713:G865,0))/12)),G$8))))</f>
        <v>1.25</v>
      </c>
      <c r="H865" s="132">
        <f ca="1">(1-$D$5)*IF($C865&lt;$D$4,H175,MAX(G865/G$10,H$8))+($D$5*IF($C865&lt;$D$4,H175,IF($C865=$D$4,H$7,MAX(AVERAGEIFS(H862:H864,H862:H864,"&gt;0")/(EXP(G$6*($D865-COUNTIFS(H$713:H865,0))/12)),H$8))))</f>
        <v>0.96153846153846145</v>
      </c>
      <c r="I865" s="132">
        <f ca="1">(1-$D$5)*IF($C865&lt;$D$4,I175,MAX(AVERAGEIFS(I862:I864,I862:I864,"&gt;0")/(EXP(I$6*(($D865-COUNTIFS(I$713:I865,0))/12))),I$8))+($D$5*IF($C865&lt;$D$4,I175,IF($C865=$D$4,I$7,MAX(AVERAGEIFS(I862:I864,I862:I864,"&gt;0")/(EXP(I$6*($D865-COUNTIFS(I$713:I865,0))/12)),I$8))))</f>
        <v>1.5</v>
      </c>
      <c r="J865" s="132">
        <f ca="1">(1-$D$5)*IF($C865&lt;$D$4,J175,MAX(I865/I$10,J$8))+($D$5*IF($C865&lt;$D$4,J175,IF($C865=$D$4,J$7,MAX(AVERAGEIFS(J862:J864,J862:J864,"&gt;0")/(EXP(I$6*($D865-COUNTIFS(J$713:J865,0))/12)),J$8))))</f>
        <v>1.2</v>
      </c>
      <c r="K865" s="132">
        <f ca="1">(1-$D$5)*IF($C865&lt;$D$4,K175,MAX(AVERAGEIFS(K862:K864,K862:K864,"&gt;0")/(EXP(K$6*(($D865-COUNTIFS(K$713:K865,0))/12))),K$8))+($D$5*IF($C865&lt;$D$4,K175,IF($C865=$D$4,K$7,MAX(AVERAGEIFS(K862:K864,K862:K864,"&gt;0")/(EXP(K$6*($D865-COUNTIFS(K$713:K865,0))/12)),K$8))))</f>
        <v>3</v>
      </c>
      <c r="L865" s="132">
        <f ca="1">(1-$D$5)*IF($C865&lt;$D$4,L175,MAX(K865/K$10,L$8))+($D$5*IF($C865&lt;$D$4,L175,IF($C865=$D$4,L$7,MAX(AVERAGEIFS(L862:L864,L862:L864,"&gt;0")/(EXP(K$6*($D865-COUNTIFS(L$713:L865,0))/12)),L$8))))</f>
        <v>2</v>
      </c>
      <c r="M865" s="181">
        <f ca="1">(1-$D$5)*IF($C865&lt;MAX($D$4,INDEX($C$23:$C$154,2+MATCH(0,$M$23:$M$154,1))),M175,MAX(AVERAGEIFS(M862:M864,M862:M864,"&gt;0")/(EXP(M$6*(($D865-COUNTIFS(M$713:M865,0))/12))),M$8))+($D$5*IF($C865&lt;MAX($D$4,INDEX($C$23:$C$154,2+MATCH(0,$M$23:$M$154,1))),M175,IF($C865=MAX($D$4,INDEX($C$23:$C$154,2+MATCH(0,$M$23:$M$154,1))),M$7,MAX(AVERAGEIFS(M862:M864,M862:M864,"&gt;0")/(EXP(M$6*($D865-COUNTIFS(M$713:M865,0))/12)),M$8))))</f>
        <v>3.75</v>
      </c>
      <c r="N865" s="181">
        <f ca="1">(1-$D$5)*IF($C865&lt;MAX($D$4,INDEX($C$23:$C$154,2+MATCH(0,$N$23:$N$154,1))),N175,MAX(M865/M$10,N$8))+($D$5*IF($C865&lt;MAX($D$4,INDEX($C$23:$C$154,2+MATCH(0,$N$23:$N$154,1))),N175,IF($C865=MAX($D$4,INDEX($C$23:$C$154,2+MATCH(0,$N$23:$N$154,1))),N$7,MAX(AVERAGEIFS(N862:N864,N862:N864,"&gt;0")/(EXP(M$6*($D865-COUNTIFS(N$713:N865,0))/12)),N$8))))</f>
        <v>3</v>
      </c>
      <c r="O865" s="181">
        <f ca="1">(1-$D$5)*IF($C865&lt;MAX($D$4,INDEX($C$23:$C$154,2+MATCH(0,$O$23:$O$154,1))),O175,MAX(AVERAGEIFS(O862:O864,O862:O864,"&gt;0")/(EXP(O$6*(($D865-COUNTIFS(O$713:O865,0))/12))),O$8))+($D$5*IF($C865&lt;MAX($D$4,INDEX($C$23:$C$154,2+MATCH(0,$O$23:$O$154,1))),O175,IF($C865=MAX($D$4,INDEX($C$23:$C$154,2+MATCH(0,$O$23:$O$154,1))),O$7,MAX(AVERAGEIFS(O862:O864,O862:O864,"&gt;0")/(EXP(O$6*($D865-COUNTIFS(O$713:O865,0))/12)),O$8))))</f>
        <v>5</v>
      </c>
      <c r="P865" s="181">
        <f ca="1">(1-$D$5)*IF($C865&lt;MAX($D$4,INDEX($C$23:$C$154,2+MATCH(0,$P$23:$P$154,1))),P175,MAX(O865/O$10,P$8))+($D$5*IF($C865&lt;MAX($D$4,INDEX($C$23:$C$154,2+MATCH(0,$P$23:$P$154,1))),P175,IF($C865=MAX($D$4,INDEX($C$23:$C$154,2+MATCH(0,$P$23:$P$154,1))),P$7,MAX(AVERAGEIFS(P862:P864,P862:P864,"&gt;0")/(EXP(O$6*($D865-COUNTIFS(P$713:P865,0))/12)),P$8))))</f>
        <v>3.5</v>
      </c>
      <c r="Q865" s="132">
        <f ca="1">(1-$D$5)*IF($C865&lt;$D$4,Q175,MAX(AVERAGEIFS(Q862:Q864,Q862:Q864,"&gt;0")/(EXP(Q$6*(($D865-COUNTIFS(Q$713:Q865,0))/12))),Q$8))+($D$5*IF($C865&lt;$D$4,Q175,IF($C865=$D$4,Q$7,MAX(AVERAGEIFS(Q862:Q864,Q862:Q864,"&gt;0")/(EXP(Q$6*($D865-COUNTIFS(Q$713:Q865,0))/12)),Q$8))))</f>
        <v>1</v>
      </c>
      <c r="R865" s="132">
        <f ca="1">(1-$D$5)*IF($C865&lt;$D$4,R175,MAX(Q865/Q$10,R$8))+($D$5*IF($C865&lt;$D$4,R175,IF($C865=$D$4,R$7,MAX(AVERAGEIFS(R862:R864,R862:R864,"&gt;0")/(EXP(Q$6*($D865-COUNTIFS(R$713:R865,0))/12)),R$8))))</f>
        <v>1</v>
      </c>
      <c r="S865" s="132">
        <f ca="1">(1-$D$5)*IF($C865&lt;$D$4,S175,MAX(AVERAGEIFS(S862:S864,S862:S864,"&gt;0")/(EXP(S$6*(($D865-COUNTIFS(S$713:S865,0))/12))),S$8))+($D$5*IF($C865&lt;$D$4,S175,IF($C865=$D$4,S$7,MAX(AVERAGEIFS(S862:S864,S862:S864,"&gt;0")/(EXP(S$6*($D865-COUNTIFS(S$713:S865,0))/12)),S$8))))</f>
        <v>1</v>
      </c>
      <c r="T865" s="132">
        <f ca="1">(1-$D$5)*IF($C865&lt;$D$4,T175,MAX(S865/S$10,T$8))+($D$5*IF($C865&lt;$D$4,T175,IF($C865=$D$4,T$7,MAX(AVERAGEIFS(T862:T864,T862:T864,"&gt;0")/(EXP(S$6*($D865-COUNTIFS(T$713:T865,0))/12)),T$8))))</f>
        <v>0.76923076923076916</v>
      </c>
      <c r="U865" s="181">
        <f ca="1">(1-$D$5)*IF($C865&lt;MAX($D$4,INDEX($C$23:$C$154,2+MATCH(0,$U$23:$U$154,1))),U175,MAX(AVERAGEIFS(U862:U864,U862:U864,"&gt;0")/(EXP(U$6*(($D865-COUNTIFS(U$713:U865,0))/12))),U$8))+($D$5*IF($C865&lt;MAX($D$4,INDEX($C$23:$C$154,2+MATCH(0,$U$23:$U$154,1))),U175,IF($C865=MAX($D$4,INDEX($C$23:$C$154,2+MATCH(0,$U$23:$U$154,1))),U$7,MAX(AVERAGEIFS(U862:U864,U862:U864,"&gt;0")/(EXP(U$6*($D865-COUNTIFS(U$713:U865,0))/12)),U$8))))</f>
        <v>3</v>
      </c>
      <c r="V865" s="181">
        <f ca="1">(1-$D$5)*IF($C865&lt;MAX($D$4,INDEX($C$23:$C$154,2+MATCH(0,$V$23:$V$154,1))),V175,MAX(U865/U$10,V$8))+($D$5*IF($C865&lt;MAX($D$4,INDEX($C$23:$C$154,2+MATCH(0,$V$23:$V$154,1))),V175,IF($C865=MAX($D$4,INDEX($C$23:$C$154,2+MATCH(0,$V$23:$V$154,1))),V$7,MAX(AVERAGEIFS(V862:V864,V862:V864,"&gt;0")/(EXP(U$6*($D865-COUNTIFS(V$713:V865,0))/12)),V$8))))</f>
        <v>2</v>
      </c>
      <c r="W865" s="132">
        <f ca="1">(1-$D$5)*IF($C865&lt;$D$4,W175,MAX(AVERAGEIFS(W862:W864,W862:W864,"&gt;0")/(EXP(W$6*(($D865-COUNTIFS(W$713:W865,0))/12))),W$8))+($D$5*IF($C865&lt;$D$4,W175,IF($C865=$D$4,W$7,MAX(AVERAGEIFS(W862:W864,W862:W864,"&gt;0")/(EXP(W$6*($D865-COUNTIFS(W$713:W865,0))/12)),W$8))))</f>
        <v>0.75</v>
      </c>
      <c r="X865" s="132">
        <f ca="1">(1-$D$5)*IF($C865&lt;$D$4,X175,MAX(W865/W$10,X$8))+($D$5*IF($C865&lt;$D$4,X175,IF($C865=$D$4,X$7,MAX(AVERAGEIFS(X862:X864,X862:X864,"&gt;0")/(EXP(W$6*($D865-COUNTIFS(X$713:X865,0))/12)),X$8))))</f>
        <v>0.57692307692307687</v>
      </c>
      <c r="Y865" s="132"/>
      <c r="Z865" s="132"/>
    </row>
    <row r="866" spans="2:26" outlineLevel="1">
      <c r="B866" s="159"/>
      <c r="C866" s="160">
        <f t="shared" si="35"/>
        <v>48853</v>
      </c>
      <c r="D866" s="128">
        <f t="shared" si="34"/>
        <v>154</v>
      </c>
      <c r="G866" s="132">
        <f ca="1">(1-$D$5)*IF($C866&lt;$D$4,G176,MAX(AVERAGEIFS(G863:G865,G863:G865,"&gt;0")/(EXP(G$6*(($D866-COUNTIFS(G$713:G866,0))/12))),G$8))+($D$5*IF($C866&lt;$D$4,G176,IF($C866=$D$4,G$7,MAX(AVERAGEIFS(G863:G865,G863:G865,"&gt;0")/(EXP(G$6*($D866-COUNTIFS(G$713:G866,0))/12)),G$8))))</f>
        <v>1.25</v>
      </c>
      <c r="H866" s="132">
        <f ca="1">(1-$D$5)*IF($C866&lt;$D$4,H176,MAX(G866/G$10,H$8))+($D$5*IF($C866&lt;$D$4,H176,IF($C866=$D$4,H$7,MAX(AVERAGEIFS(H863:H865,H863:H865,"&gt;0")/(EXP(G$6*($D866-COUNTIFS(H$713:H866,0))/12)),H$8))))</f>
        <v>0.96153846153846145</v>
      </c>
      <c r="I866" s="132">
        <f ca="1">(1-$D$5)*IF($C866&lt;$D$4,I176,MAX(AVERAGEIFS(I863:I865,I863:I865,"&gt;0")/(EXP(I$6*(($D866-COUNTIFS(I$713:I866,0))/12))),I$8))+($D$5*IF($C866&lt;$D$4,I176,IF($C866=$D$4,I$7,MAX(AVERAGEIFS(I863:I865,I863:I865,"&gt;0")/(EXP(I$6*($D866-COUNTIFS(I$713:I866,0))/12)),I$8))))</f>
        <v>1.5</v>
      </c>
      <c r="J866" s="132">
        <f ca="1">(1-$D$5)*IF($C866&lt;$D$4,J176,MAX(I866/I$10,J$8))+($D$5*IF($C866&lt;$D$4,J176,IF($C866=$D$4,J$7,MAX(AVERAGEIFS(J863:J865,J863:J865,"&gt;0")/(EXP(I$6*($D866-COUNTIFS(J$713:J866,0))/12)),J$8))))</f>
        <v>1.2</v>
      </c>
      <c r="K866" s="132">
        <f ca="1">(1-$D$5)*IF($C866&lt;$D$4,K176,MAX(AVERAGEIFS(K863:K865,K863:K865,"&gt;0")/(EXP(K$6*(($D866-COUNTIFS(K$713:K866,0))/12))),K$8))+($D$5*IF($C866&lt;$D$4,K176,IF($C866=$D$4,K$7,MAX(AVERAGEIFS(K863:K865,K863:K865,"&gt;0")/(EXP(K$6*($D866-COUNTIFS(K$713:K866,0))/12)),K$8))))</f>
        <v>3</v>
      </c>
      <c r="L866" s="132">
        <f ca="1">(1-$D$5)*IF($C866&lt;$D$4,L176,MAX(K866/K$10,L$8))+($D$5*IF($C866&lt;$D$4,L176,IF($C866=$D$4,L$7,MAX(AVERAGEIFS(L863:L865,L863:L865,"&gt;0")/(EXP(K$6*($D866-COUNTIFS(L$713:L866,0))/12)),L$8))))</f>
        <v>2</v>
      </c>
      <c r="M866" s="181">
        <f ca="1">(1-$D$5)*IF($C866&lt;MAX($D$4,INDEX($C$23:$C$154,2+MATCH(0,$M$23:$M$154,1))),M176,MAX(AVERAGEIFS(M863:M865,M863:M865,"&gt;0")/(EXP(M$6*(($D866-COUNTIFS(M$713:M866,0))/12))),M$8))+($D$5*IF($C866&lt;MAX($D$4,INDEX($C$23:$C$154,2+MATCH(0,$M$23:$M$154,1))),M176,IF($C866=MAX($D$4,INDEX($C$23:$C$154,2+MATCH(0,$M$23:$M$154,1))),M$7,MAX(AVERAGEIFS(M863:M865,M863:M865,"&gt;0")/(EXP(M$6*($D866-COUNTIFS(M$713:M866,0))/12)),M$8))))</f>
        <v>3.75</v>
      </c>
      <c r="N866" s="181">
        <f ca="1">(1-$D$5)*IF($C866&lt;MAX($D$4,INDEX($C$23:$C$154,2+MATCH(0,$N$23:$N$154,1))),N176,MAX(M866/M$10,N$8))+($D$5*IF($C866&lt;MAX($D$4,INDEX($C$23:$C$154,2+MATCH(0,$N$23:$N$154,1))),N176,IF($C866=MAX($D$4,INDEX($C$23:$C$154,2+MATCH(0,$N$23:$N$154,1))),N$7,MAX(AVERAGEIFS(N863:N865,N863:N865,"&gt;0")/(EXP(M$6*($D866-COUNTIFS(N$713:N866,0))/12)),N$8))))</f>
        <v>3</v>
      </c>
      <c r="O866" s="181">
        <f ca="1">(1-$D$5)*IF($C866&lt;MAX($D$4,INDEX($C$23:$C$154,2+MATCH(0,$O$23:$O$154,1))),O176,MAX(AVERAGEIFS(O863:O865,O863:O865,"&gt;0")/(EXP(O$6*(($D866-COUNTIFS(O$713:O866,0))/12))),O$8))+($D$5*IF($C866&lt;MAX($D$4,INDEX($C$23:$C$154,2+MATCH(0,$O$23:$O$154,1))),O176,IF($C866=MAX($D$4,INDEX($C$23:$C$154,2+MATCH(0,$O$23:$O$154,1))),O$7,MAX(AVERAGEIFS(O863:O865,O863:O865,"&gt;0")/(EXP(O$6*($D866-COUNTIFS(O$713:O866,0))/12)),O$8))))</f>
        <v>5</v>
      </c>
      <c r="P866" s="181">
        <f ca="1">(1-$D$5)*IF($C866&lt;MAX($D$4,INDEX($C$23:$C$154,2+MATCH(0,$P$23:$P$154,1))),P176,MAX(O866/O$10,P$8))+($D$5*IF($C866&lt;MAX($D$4,INDEX($C$23:$C$154,2+MATCH(0,$P$23:$P$154,1))),P176,IF($C866=MAX($D$4,INDEX($C$23:$C$154,2+MATCH(0,$P$23:$P$154,1))),P$7,MAX(AVERAGEIFS(P863:P865,P863:P865,"&gt;0")/(EXP(O$6*($D866-COUNTIFS(P$713:P866,0))/12)),P$8))))</f>
        <v>3.5</v>
      </c>
      <c r="Q866" s="132">
        <f ca="1">(1-$D$5)*IF($C866&lt;$D$4,Q176,MAX(AVERAGEIFS(Q863:Q865,Q863:Q865,"&gt;0")/(EXP(Q$6*(($D866-COUNTIFS(Q$713:Q866,0))/12))),Q$8))+($D$5*IF($C866&lt;$D$4,Q176,IF($C866=$D$4,Q$7,MAX(AVERAGEIFS(Q863:Q865,Q863:Q865,"&gt;0")/(EXP(Q$6*($D866-COUNTIFS(Q$713:Q866,0))/12)),Q$8))))</f>
        <v>1</v>
      </c>
      <c r="R866" s="132">
        <f ca="1">(1-$D$5)*IF($C866&lt;$D$4,R176,MAX(Q866/Q$10,R$8))+($D$5*IF($C866&lt;$D$4,R176,IF($C866=$D$4,R$7,MAX(AVERAGEIFS(R863:R865,R863:R865,"&gt;0")/(EXP(Q$6*($D866-COUNTIFS(R$713:R866,0))/12)),R$8))))</f>
        <v>1</v>
      </c>
      <c r="S866" s="132">
        <f ca="1">(1-$D$5)*IF($C866&lt;$D$4,S176,MAX(AVERAGEIFS(S863:S865,S863:S865,"&gt;0")/(EXP(S$6*(($D866-COUNTIFS(S$713:S866,0))/12))),S$8))+($D$5*IF($C866&lt;$D$4,S176,IF($C866=$D$4,S$7,MAX(AVERAGEIFS(S863:S865,S863:S865,"&gt;0")/(EXP(S$6*($D866-COUNTIFS(S$713:S866,0))/12)),S$8))))</f>
        <v>1</v>
      </c>
      <c r="T866" s="132">
        <f ca="1">(1-$D$5)*IF($C866&lt;$D$4,T176,MAX(S866/S$10,T$8))+($D$5*IF($C866&lt;$D$4,T176,IF($C866=$D$4,T$7,MAX(AVERAGEIFS(T863:T865,T863:T865,"&gt;0")/(EXP(S$6*($D866-COUNTIFS(T$713:T866,0))/12)),T$8))))</f>
        <v>0.76923076923076916</v>
      </c>
      <c r="U866" s="181">
        <f ca="1">(1-$D$5)*IF($C866&lt;MAX($D$4,INDEX($C$23:$C$154,2+MATCH(0,$U$23:$U$154,1))),U176,MAX(AVERAGEIFS(U863:U865,U863:U865,"&gt;0")/(EXP(U$6*(($D866-COUNTIFS(U$713:U866,0))/12))),U$8))+($D$5*IF($C866&lt;MAX($D$4,INDEX($C$23:$C$154,2+MATCH(0,$U$23:$U$154,1))),U176,IF($C866=MAX($D$4,INDEX($C$23:$C$154,2+MATCH(0,$U$23:$U$154,1))),U$7,MAX(AVERAGEIFS(U863:U865,U863:U865,"&gt;0")/(EXP(U$6*($D866-COUNTIFS(U$713:U866,0))/12)),U$8))))</f>
        <v>3</v>
      </c>
      <c r="V866" s="181">
        <f ca="1">(1-$D$5)*IF($C866&lt;MAX($D$4,INDEX($C$23:$C$154,2+MATCH(0,$V$23:$V$154,1))),V176,MAX(U866/U$10,V$8))+($D$5*IF($C866&lt;MAX($D$4,INDEX($C$23:$C$154,2+MATCH(0,$V$23:$V$154,1))),V176,IF($C866=MAX($D$4,INDEX($C$23:$C$154,2+MATCH(0,$V$23:$V$154,1))),V$7,MAX(AVERAGEIFS(V863:V865,V863:V865,"&gt;0")/(EXP(U$6*($D866-COUNTIFS(V$713:V866,0))/12)),V$8))))</f>
        <v>2</v>
      </c>
      <c r="W866" s="132">
        <f ca="1">(1-$D$5)*IF($C866&lt;$D$4,W176,MAX(AVERAGEIFS(W863:W865,W863:W865,"&gt;0")/(EXP(W$6*(($D866-COUNTIFS(W$713:W866,0))/12))),W$8))+($D$5*IF($C866&lt;$D$4,W176,IF($C866=$D$4,W$7,MAX(AVERAGEIFS(W863:W865,W863:W865,"&gt;0")/(EXP(W$6*($D866-COUNTIFS(W$713:W866,0))/12)),W$8))))</f>
        <v>0.75</v>
      </c>
      <c r="X866" s="132">
        <f ca="1">(1-$D$5)*IF($C866&lt;$D$4,X176,MAX(W866/W$10,X$8))+($D$5*IF($C866&lt;$D$4,X176,IF($C866=$D$4,X$7,MAX(AVERAGEIFS(X863:X865,X863:X865,"&gt;0")/(EXP(W$6*($D866-COUNTIFS(X$713:X866,0))/12)),X$8))))</f>
        <v>0.57692307692307687</v>
      </c>
      <c r="Y866" s="132"/>
      <c r="Z866" s="132"/>
    </row>
    <row r="867" spans="2:26" outlineLevel="1">
      <c r="B867" s="159"/>
      <c r="C867" s="160">
        <f t="shared" si="35"/>
        <v>48884</v>
      </c>
      <c r="D867" s="128">
        <f t="shared" si="34"/>
        <v>155</v>
      </c>
      <c r="G867" s="132">
        <f ca="1">(1-$D$5)*IF($C867&lt;$D$4,G177,MAX(AVERAGEIFS(G864:G866,G864:G866,"&gt;0")/(EXP(G$6*(($D867-COUNTIFS(G$713:G867,0))/12))),G$8))+($D$5*IF($C867&lt;$D$4,G177,IF($C867=$D$4,G$7,MAX(AVERAGEIFS(G864:G866,G864:G866,"&gt;0")/(EXP(G$6*($D867-COUNTIFS(G$713:G867,0))/12)),G$8))))</f>
        <v>1.25</v>
      </c>
      <c r="H867" s="132">
        <f ca="1">(1-$D$5)*IF($C867&lt;$D$4,H177,MAX(G867/G$10,H$8))+($D$5*IF($C867&lt;$D$4,H177,IF($C867=$D$4,H$7,MAX(AVERAGEIFS(H864:H866,H864:H866,"&gt;0")/(EXP(G$6*($D867-COUNTIFS(H$713:H867,0))/12)),H$8))))</f>
        <v>0.96153846153846145</v>
      </c>
      <c r="I867" s="132">
        <f ca="1">(1-$D$5)*IF($C867&lt;$D$4,I177,MAX(AVERAGEIFS(I864:I866,I864:I866,"&gt;0")/(EXP(I$6*(($D867-COUNTIFS(I$713:I867,0))/12))),I$8))+($D$5*IF($C867&lt;$D$4,I177,IF($C867=$D$4,I$7,MAX(AVERAGEIFS(I864:I866,I864:I866,"&gt;0")/(EXP(I$6*($D867-COUNTIFS(I$713:I867,0))/12)),I$8))))</f>
        <v>1.5</v>
      </c>
      <c r="J867" s="132">
        <f ca="1">(1-$D$5)*IF($C867&lt;$D$4,J177,MAX(I867/I$10,J$8))+($D$5*IF($C867&lt;$D$4,J177,IF($C867=$D$4,J$7,MAX(AVERAGEIFS(J864:J866,J864:J866,"&gt;0")/(EXP(I$6*($D867-COUNTIFS(J$713:J867,0))/12)),J$8))))</f>
        <v>1.2</v>
      </c>
      <c r="K867" s="132">
        <f ca="1">(1-$D$5)*IF($C867&lt;$D$4,K177,MAX(AVERAGEIFS(K864:K866,K864:K866,"&gt;0")/(EXP(K$6*(($D867-COUNTIFS(K$713:K867,0))/12))),K$8))+($D$5*IF($C867&lt;$D$4,K177,IF($C867=$D$4,K$7,MAX(AVERAGEIFS(K864:K866,K864:K866,"&gt;0")/(EXP(K$6*($D867-COUNTIFS(K$713:K867,0))/12)),K$8))))</f>
        <v>3</v>
      </c>
      <c r="L867" s="132">
        <f ca="1">(1-$D$5)*IF($C867&lt;$D$4,L177,MAX(K867/K$10,L$8))+($D$5*IF($C867&lt;$D$4,L177,IF($C867=$D$4,L$7,MAX(AVERAGEIFS(L864:L866,L864:L866,"&gt;0")/(EXP(K$6*($D867-COUNTIFS(L$713:L867,0))/12)),L$8))))</f>
        <v>2</v>
      </c>
      <c r="M867" s="181">
        <f ca="1">(1-$D$5)*IF($C867&lt;MAX($D$4,INDEX($C$23:$C$154,2+MATCH(0,$M$23:$M$154,1))),M177,MAX(AVERAGEIFS(M864:M866,M864:M866,"&gt;0")/(EXP(M$6*(($D867-COUNTIFS(M$713:M867,0))/12))),M$8))+($D$5*IF($C867&lt;MAX($D$4,INDEX($C$23:$C$154,2+MATCH(0,$M$23:$M$154,1))),M177,IF($C867=MAX($D$4,INDEX($C$23:$C$154,2+MATCH(0,$M$23:$M$154,1))),M$7,MAX(AVERAGEIFS(M864:M866,M864:M866,"&gt;0")/(EXP(M$6*($D867-COUNTIFS(M$713:M867,0))/12)),M$8))))</f>
        <v>3.75</v>
      </c>
      <c r="N867" s="181">
        <f ca="1">(1-$D$5)*IF($C867&lt;MAX($D$4,INDEX($C$23:$C$154,2+MATCH(0,$N$23:$N$154,1))),N177,MAX(M867/M$10,N$8))+($D$5*IF($C867&lt;MAX($D$4,INDEX($C$23:$C$154,2+MATCH(0,$N$23:$N$154,1))),N177,IF($C867=MAX($D$4,INDEX($C$23:$C$154,2+MATCH(0,$N$23:$N$154,1))),N$7,MAX(AVERAGEIFS(N864:N866,N864:N866,"&gt;0")/(EXP(M$6*($D867-COUNTIFS(N$713:N867,0))/12)),N$8))))</f>
        <v>3</v>
      </c>
      <c r="O867" s="181">
        <f ca="1">(1-$D$5)*IF($C867&lt;MAX($D$4,INDEX($C$23:$C$154,2+MATCH(0,$O$23:$O$154,1))),O177,MAX(AVERAGEIFS(O864:O866,O864:O866,"&gt;0")/(EXP(O$6*(($D867-COUNTIFS(O$713:O867,0))/12))),O$8))+($D$5*IF($C867&lt;MAX($D$4,INDEX($C$23:$C$154,2+MATCH(0,$O$23:$O$154,1))),O177,IF($C867=MAX($D$4,INDEX($C$23:$C$154,2+MATCH(0,$O$23:$O$154,1))),O$7,MAX(AVERAGEIFS(O864:O866,O864:O866,"&gt;0")/(EXP(O$6*($D867-COUNTIFS(O$713:O867,0))/12)),O$8))))</f>
        <v>5</v>
      </c>
      <c r="P867" s="181">
        <f ca="1">(1-$D$5)*IF($C867&lt;MAX($D$4,INDEX($C$23:$C$154,2+MATCH(0,$P$23:$P$154,1))),P177,MAX(O867/O$10,P$8))+($D$5*IF($C867&lt;MAX($D$4,INDEX($C$23:$C$154,2+MATCH(0,$P$23:$P$154,1))),P177,IF($C867=MAX($D$4,INDEX($C$23:$C$154,2+MATCH(0,$P$23:$P$154,1))),P$7,MAX(AVERAGEIFS(P864:P866,P864:P866,"&gt;0")/(EXP(O$6*($D867-COUNTIFS(P$713:P867,0))/12)),P$8))))</f>
        <v>3.5</v>
      </c>
      <c r="Q867" s="132">
        <f ca="1">(1-$D$5)*IF($C867&lt;$D$4,Q177,MAX(AVERAGEIFS(Q864:Q866,Q864:Q866,"&gt;0")/(EXP(Q$6*(($D867-COUNTIFS(Q$713:Q867,0))/12))),Q$8))+($D$5*IF($C867&lt;$D$4,Q177,IF($C867=$D$4,Q$7,MAX(AVERAGEIFS(Q864:Q866,Q864:Q866,"&gt;0")/(EXP(Q$6*($D867-COUNTIFS(Q$713:Q867,0))/12)),Q$8))))</f>
        <v>1</v>
      </c>
      <c r="R867" s="132">
        <f ca="1">(1-$D$5)*IF($C867&lt;$D$4,R177,MAX(Q867/Q$10,R$8))+($D$5*IF($C867&lt;$D$4,R177,IF($C867=$D$4,R$7,MAX(AVERAGEIFS(R864:R866,R864:R866,"&gt;0")/(EXP(Q$6*($D867-COUNTIFS(R$713:R867,0))/12)),R$8))))</f>
        <v>1</v>
      </c>
      <c r="S867" s="132">
        <f ca="1">(1-$D$5)*IF($C867&lt;$D$4,S177,MAX(AVERAGEIFS(S864:S866,S864:S866,"&gt;0")/(EXP(S$6*(($D867-COUNTIFS(S$713:S867,0))/12))),S$8))+($D$5*IF($C867&lt;$D$4,S177,IF($C867=$D$4,S$7,MAX(AVERAGEIFS(S864:S866,S864:S866,"&gt;0")/(EXP(S$6*($D867-COUNTIFS(S$713:S867,0))/12)),S$8))))</f>
        <v>1</v>
      </c>
      <c r="T867" s="132">
        <f ca="1">(1-$D$5)*IF($C867&lt;$D$4,T177,MAX(S867/S$10,T$8))+($D$5*IF($C867&lt;$D$4,T177,IF($C867=$D$4,T$7,MAX(AVERAGEIFS(T864:T866,T864:T866,"&gt;0")/(EXP(S$6*($D867-COUNTIFS(T$713:T867,0))/12)),T$8))))</f>
        <v>0.76923076923076916</v>
      </c>
      <c r="U867" s="181">
        <f ca="1">(1-$D$5)*IF($C867&lt;MAX($D$4,INDEX($C$23:$C$154,2+MATCH(0,$U$23:$U$154,1))),U177,MAX(AVERAGEIFS(U864:U866,U864:U866,"&gt;0")/(EXP(U$6*(($D867-COUNTIFS(U$713:U867,0))/12))),U$8))+($D$5*IF($C867&lt;MAX($D$4,INDEX($C$23:$C$154,2+MATCH(0,$U$23:$U$154,1))),U177,IF($C867=MAX($D$4,INDEX($C$23:$C$154,2+MATCH(0,$U$23:$U$154,1))),U$7,MAX(AVERAGEIFS(U864:U866,U864:U866,"&gt;0")/(EXP(U$6*($D867-COUNTIFS(U$713:U867,0))/12)),U$8))))</f>
        <v>3</v>
      </c>
      <c r="V867" s="181">
        <f ca="1">(1-$D$5)*IF($C867&lt;MAX($D$4,INDEX($C$23:$C$154,2+MATCH(0,$V$23:$V$154,1))),V177,MAX(U867/U$10,V$8))+($D$5*IF($C867&lt;MAX($D$4,INDEX($C$23:$C$154,2+MATCH(0,$V$23:$V$154,1))),V177,IF($C867=MAX($D$4,INDEX($C$23:$C$154,2+MATCH(0,$V$23:$V$154,1))),V$7,MAX(AVERAGEIFS(V864:V866,V864:V866,"&gt;0")/(EXP(U$6*($D867-COUNTIFS(V$713:V867,0))/12)),V$8))))</f>
        <v>2</v>
      </c>
      <c r="W867" s="132">
        <f ca="1">(1-$D$5)*IF($C867&lt;$D$4,W177,MAX(AVERAGEIFS(W864:W866,W864:W866,"&gt;0")/(EXP(W$6*(($D867-COUNTIFS(W$713:W867,0))/12))),W$8))+($D$5*IF($C867&lt;$D$4,W177,IF($C867=$D$4,W$7,MAX(AVERAGEIFS(W864:W866,W864:W866,"&gt;0")/(EXP(W$6*($D867-COUNTIFS(W$713:W867,0))/12)),W$8))))</f>
        <v>0.75</v>
      </c>
      <c r="X867" s="132">
        <f ca="1">(1-$D$5)*IF($C867&lt;$D$4,X177,MAX(W867/W$10,X$8))+($D$5*IF($C867&lt;$D$4,X177,IF($C867=$D$4,X$7,MAX(AVERAGEIFS(X864:X866,X864:X866,"&gt;0")/(EXP(W$6*($D867-COUNTIFS(X$713:X867,0))/12)),X$8))))</f>
        <v>0.57692307692307687</v>
      </c>
      <c r="Y867" s="132"/>
      <c r="Z867" s="132"/>
    </row>
    <row r="868" spans="2:26" outlineLevel="1">
      <c r="B868" s="159"/>
      <c r="C868" s="160">
        <f t="shared" si="35"/>
        <v>48914</v>
      </c>
      <c r="D868" s="128">
        <f t="shared" si="34"/>
        <v>156</v>
      </c>
      <c r="G868" s="132">
        <f ca="1">(1-$D$5)*IF($C868&lt;$D$4,G178,MAX(AVERAGEIFS(G865:G867,G865:G867,"&gt;0")/(EXP(G$6*(($D868-COUNTIFS(G$713:G868,0))/12))),G$8))+($D$5*IF($C868&lt;$D$4,G178,IF($C868=$D$4,G$7,MAX(AVERAGEIFS(G865:G867,G865:G867,"&gt;0")/(EXP(G$6*($D868-COUNTIFS(G$713:G868,0))/12)),G$8))))</f>
        <v>1.25</v>
      </c>
      <c r="H868" s="132">
        <f ca="1">(1-$D$5)*IF($C868&lt;$D$4,H178,MAX(G868/G$10,H$8))+($D$5*IF($C868&lt;$D$4,H178,IF($C868=$D$4,H$7,MAX(AVERAGEIFS(H865:H867,H865:H867,"&gt;0")/(EXP(G$6*($D868-COUNTIFS(H$713:H868,0))/12)),H$8))))</f>
        <v>0.96153846153846145</v>
      </c>
      <c r="I868" s="132">
        <f ca="1">(1-$D$5)*IF($C868&lt;$D$4,I178,MAX(AVERAGEIFS(I865:I867,I865:I867,"&gt;0")/(EXP(I$6*(($D868-COUNTIFS(I$713:I868,0))/12))),I$8))+($D$5*IF($C868&lt;$D$4,I178,IF($C868=$D$4,I$7,MAX(AVERAGEIFS(I865:I867,I865:I867,"&gt;0")/(EXP(I$6*($D868-COUNTIFS(I$713:I868,0))/12)),I$8))))</f>
        <v>1.5</v>
      </c>
      <c r="J868" s="132">
        <f ca="1">(1-$D$5)*IF($C868&lt;$D$4,J178,MAX(I868/I$10,J$8))+($D$5*IF($C868&lt;$D$4,J178,IF($C868=$D$4,J$7,MAX(AVERAGEIFS(J865:J867,J865:J867,"&gt;0")/(EXP(I$6*($D868-COUNTIFS(J$713:J868,0))/12)),J$8))))</f>
        <v>1.2</v>
      </c>
      <c r="K868" s="132">
        <f ca="1">(1-$D$5)*IF($C868&lt;$D$4,K178,MAX(AVERAGEIFS(K865:K867,K865:K867,"&gt;0")/(EXP(K$6*(($D868-COUNTIFS(K$713:K868,0))/12))),K$8))+($D$5*IF($C868&lt;$D$4,K178,IF($C868=$D$4,K$7,MAX(AVERAGEIFS(K865:K867,K865:K867,"&gt;0")/(EXP(K$6*($D868-COUNTIFS(K$713:K868,0))/12)),K$8))))</f>
        <v>3</v>
      </c>
      <c r="L868" s="132">
        <f ca="1">(1-$D$5)*IF($C868&lt;$D$4,L178,MAX(K868/K$10,L$8))+($D$5*IF($C868&lt;$D$4,L178,IF($C868=$D$4,L$7,MAX(AVERAGEIFS(L865:L867,L865:L867,"&gt;0")/(EXP(K$6*($D868-COUNTIFS(L$713:L868,0))/12)),L$8))))</f>
        <v>2</v>
      </c>
      <c r="M868" s="181">
        <f ca="1">(1-$D$5)*IF($C868&lt;MAX($D$4,INDEX($C$23:$C$154,2+MATCH(0,$M$23:$M$154,1))),M178,MAX(AVERAGEIFS(M865:M867,M865:M867,"&gt;0")/(EXP(M$6*(($D868-COUNTIFS(M$713:M868,0))/12))),M$8))+($D$5*IF($C868&lt;MAX($D$4,INDEX($C$23:$C$154,2+MATCH(0,$M$23:$M$154,1))),M178,IF($C868=MAX($D$4,INDEX($C$23:$C$154,2+MATCH(0,$M$23:$M$154,1))),M$7,MAX(AVERAGEIFS(M865:M867,M865:M867,"&gt;0")/(EXP(M$6*($D868-COUNTIFS(M$713:M868,0))/12)),M$8))))</f>
        <v>3.75</v>
      </c>
      <c r="N868" s="181">
        <f ca="1">(1-$D$5)*IF($C868&lt;MAX($D$4,INDEX($C$23:$C$154,2+MATCH(0,$N$23:$N$154,1))),N178,MAX(M868/M$10,N$8))+($D$5*IF($C868&lt;MAX($D$4,INDEX($C$23:$C$154,2+MATCH(0,$N$23:$N$154,1))),N178,IF($C868=MAX($D$4,INDEX($C$23:$C$154,2+MATCH(0,$N$23:$N$154,1))),N$7,MAX(AVERAGEIFS(N865:N867,N865:N867,"&gt;0")/(EXP(M$6*($D868-COUNTIFS(N$713:N868,0))/12)),N$8))))</f>
        <v>3</v>
      </c>
      <c r="O868" s="181">
        <f ca="1">(1-$D$5)*IF($C868&lt;MAX($D$4,INDEX($C$23:$C$154,2+MATCH(0,$O$23:$O$154,1))),O178,MAX(AVERAGEIFS(O865:O867,O865:O867,"&gt;0")/(EXP(O$6*(($D868-COUNTIFS(O$713:O868,0))/12))),O$8))+($D$5*IF($C868&lt;MAX($D$4,INDEX($C$23:$C$154,2+MATCH(0,$O$23:$O$154,1))),O178,IF($C868=MAX($D$4,INDEX($C$23:$C$154,2+MATCH(0,$O$23:$O$154,1))),O$7,MAX(AVERAGEIFS(O865:O867,O865:O867,"&gt;0")/(EXP(O$6*($D868-COUNTIFS(O$713:O868,0))/12)),O$8))))</f>
        <v>5</v>
      </c>
      <c r="P868" s="181">
        <f ca="1">(1-$D$5)*IF($C868&lt;MAX($D$4,INDEX($C$23:$C$154,2+MATCH(0,$P$23:$P$154,1))),P178,MAX(O868/O$10,P$8))+($D$5*IF($C868&lt;MAX($D$4,INDEX($C$23:$C$154,2+MATCH(0,$P$23:$P$154,1))),P178,IF($C868=MAX($D$4,INDEX($C$23:$C$154,2+MATCH(0,$P$23:$P$154,1))),P$7,MAX(AVERAGEIFS(P865:P867,P865:P867,"&gt;0")/(EXP(O$6*($D868-COUNTIFS(P$713:P868,0))/12)),P$8))))</f>
        <v>3.5</v>
      </c>
      <c r="Q868" s="132">
        <f ca="1">(1-$D$5)*IF($C868&lt;$D$4,Q178,MAX(AVERAGEIFS(Q865:Q867,Q865:Q867,"&gt;0")/(EXP(Q$6*(($D868-COUNTIFS(Q$713:Q868,0))/12))),Q$8))+($D$5*IF($C868&lt;$D$4,Q178,IF($C868=$D$4,Q$7,MAX(AVERAGEIFS(Q865:Q867,Q865:Q867,"&gt;0")/(EXP(Q$6*($D868-COUNTIFS(Q$713:Q868,0))/12)),Q$8))))</f>
        <v>1</v>
      </c>
      <c r="R868" s="132">
        <f ca="1">(1-$D$5)*IF($C868&lt;$D$4,R178,MAX(Q868/Q$10,R$8))+($D$5*IF($C868&lt;$D$4,R178,IF($C868=$D$4,R$7,MAX(AVERAGEIFS(R865:R867,R865:R867,"&gt;0")/(EXP(Q$6*($D868-COUNTIFS(R$713:R868,0))/12)),R$8))))</f>
        <v>1</v>
      </c>
      <c r="S868" s="132">
        <f ca="1">(1-$D$5)*IF($C868&lt;$D$4,S178,MAX(AVERAGEIFS(S865:S867,S865:S867,"&gt;0")/(EXP(S$6*(($D868-COUNTIFS(S$713:S868,0))/12))),S$8))+($D$5*IF($C868&lt;$D$4,S178,IF($C868=$D$4,S$7,MAX(AVERAGEIFS(S865:S867,S865:S867,"&gt;0")/(EXP(S$6*($D868-COUNTIFS(S$713:S868,0))/12)),S$8))))</f>
        <v>1</v>
      </c>
      <c r="T868" s="132">
        <f ca="1">(1-$D$5)*IF($C868&lt;$D$4,T178,MAX(S868/S$10,T$8))+($D$5*IF($C868&lt;$D$4,T178,IF($C868=$D$4,T$7,MAX(AVERAGEIFS(T865:T867,T865:T867,"&gt;0")/(EXP(S$6*($D868-COUNTIFS(T$713:T868,0))/12)),T$8))))</f>
        <v>0.76923076923076916</v>
      </c>
      <c r="U868" s="181">
        <f ca="1">(1-$D$5)*IF($C868&lt;MAX($D$4,INDEX($C$23:$C$154,2+MATCH(0,$U$23:$U$154,1))),U178,MAX(AVERAGEIFS(U865:U867,U865:U867,"&gt;0")/(EXP(U$6*(($D868-COUNTIFS(U$713:U868,0))/12))),U$8))+($D$5*IF($C868&lt;MAX($D$4,INDEX($C$23:$C$154,2+MATCH(0,$U$23:$U$154,1))),U178,IF($C868=MAX($D$4,INDEX($C$23:$C$154,2+MATCH(0,$U$23:$U$154,1))),U$7,MAX(AVERAGEIFS(U865:U867,U865:U867,"&gt;0")/(EXP(U$6*($D868-COUNTIFS(U$713:U868,0))/12)),U$8))))</f>
        <v>3</v>
      </c>
      <c r="V868" s="181">
        <f ca="1">(1-$D$5)*IF($C868&lt;MAX($D$4,INDEX($C$23:$C$154,2+MATCH(0,$V$23:$V$154,1))),V178,MAX(U868/U$10,V$8))+($D$5*IF($C868&lt;MAX($D$4,INDEX($C$23:$C$154,2+MATCH(0,$V$23:$V$154,1))),V178,IF($C868=MAX($D$4,INDEX($C$23:$C$154,2+MATCH(0,$V$23:$V$154,1))),V$7,MAX(AVERAGEIFS(V865:V867,V865:V867,"&gt;0")/(EXP(U$6*($D868-COUNTIFS(V$713:V868,0))/12)),V$8))))</f>
        <v>2</v>
      </c>
      <c r="W868" s="132">
        <f ca="1">(1-$D$5)*IF($C868&lt;$D$4,W178,MAX(AVERAGEIFS(W865:W867,W865:W867,"&gt;0")/(EXP(W$6*(($D868-COUNTIFS(W$713:W868,0))/12))),W$8))+($D$5*IF($C868&lt;$D$4,W178,IF($C868=$D$4,W$7,MAX(AVERAGEIFS(W865:W867,W865:W867,"&gt;0")/(EXP(W$6*($D868-COUNTIFS(W$713:W868,0))/12)),W$8))))</f>
        <v>0.75</v>
      </c>
      <c r="X868" s="132">
        <f ca="1">(1-$D$5)*IF($C868&lt;$D$4,X178,MAX(W868/W$10,X$8))+($D$5*IF($C868&lt;$D$4,X178,IF($C868=$D$4,X$7,MAX(AVERAGEIFS(X865:X867,X865:X867,"&gt;0")/(EXP(W$6*($D868-COUNTIFS(X$713:X868,0))/12)),X$8))))</f>
        <v>0.57692307692307687</v>
      </c>
      <c r="Y868" s="132"/>
      <c r="Z868" s="132"/>
    </row>
    <row r="869" spans="2:26" outlineLevel="1">
      <c r="B869" s="159"/>
      <c r="C869" s="160">
        <f t="shared" si="35"/>
        <v>48945</v>
      </c>
      <c r="D869" s="128">
        <f t="shared" si="34"/>
        <v>157</v>
      </c>
      <c r="G869" s="132">
        <f ca="1">(1-$D$5)*IF($C869&lt;$D$4,G179,MAX(AVERAGEIFS(G866:G868,G866:G868,"&gt;0")/(EXP(G$6*(($D869-COUNTIFS(G$713:G869,0))/12))),G$8))+($D$5*IF($C869&lt;$D$4,G179,IF($C869=$D$4,G$7,MAX(AVERAGEIFS(G866:G868,G866:G868,"&gt;0")/(EXP(G$6*($D869-COUNTIFS(G$713:G869,0))/12)),G$8))))</f>
        <v>1.25</v>
      </c>
      <c r="H869" s="132">
        <f ca="1">(1-$D$5)*IF($C869&lt;$D$4,H179,MAX(G869/G$10,H$8))+($D$5*IF($C869&lt;$D$4,H179,IF($C869=$D$4,H$7,MAX(AVERAGEIFS(H866:H868,H866:H868,"&gt;0")/(EXP(G$6*($D869-COUNTIFS(H$713:H869,0))/12)),H$8))))</f>
        <v>0.96153846153846145</v>
      </c>
      <c r="I869" s="132">
        <f ca="1">(1-$D$5)*IF($C869&lt;$D$4,I179,MAX(AVERAGEIFS(I866:I868,I866:I868,"&gt;0")/(EXP(I$6*(($D869-COUNTIFS(I$713:I869,0))/12))),I$8))+($D$5*IF($C869&lt;$D$4,I179,IF($C869=$D$4,I$7,MAX(AVERAGEIFS(I866:I868,I866:I868,"&gt;0")/(EXP(I$6*($D869-COUNTIFS(I$713:I869,0))/12)),I$8))))</f>
        <v>1.5</v>
      </c>
      <c r="J869" s="132">
        <f ca="1">(1-$D$5)*IF($C869&lt;$D$4,J179,MAX(I869/I$10,J$8))+($D$5*IF($C869&lt;$D$4,J179,IF($C869=$D$4,J$7,MAX(AVERAGEIFS(J866:J868,J866:J868,"&gt;0")/(EXP(I$6*($D869-COUNTIFS(J$713:J869,0))/12)),J$8))))</f>
        <v>1.2</v>
      </c>
      <c r="K869" s="132">
        <f ca="1">(1-$D$5)*IF($C869&lt;$D$4,K179,MAX(AVERAGEIFS(K866:K868,K866:K868,"&gt;0")/(EXP(K$6*(($D869-COUNTIFS(K$713:K869,0))/12))),K$8))+($D$5*IF($C869&lt;$D$4,K179,IF($C869=$D$4,K$7,MAX(AVERAGEIFS(K866:K868,K866:K868,"&gt;0")/(EXP(K$6*($D869-COUNTIFS(K$713:K869,0))/12)),K$8))))</f>
        <v>3</v>
      </c>
      <c r="L869" s="132">
        <f ca="1">(1-$D$5)*IF($C869&lt;$D$4,L179,MAX(K869/K$10,L$8))+($D$5*IF($C869&lt;$D$4,L179,IF($C869=$D$4,L$7,MAX(AVERAGEIFS(L866:L868,L866:L868,"&gt;0")/(EXP(K$6*($D869-COUNTIFS(L$713:L869,0))/12)),L$8))))</f>
        <v>2</v>
      </c>
      <c r="M869" s="181">
        <f ca="1">(1-$D$5)*IF($C869&lt;MAX($D$4,INDEX($C$23:$C$154,2+MATCH(0,$M$23:$M$154,1))),M179,MAX(AVERAGEIFS(M866:M868,M866:M868,"&gt;0")/(EXP(M$6*(($D869-COUNTIFS(M$713:M869,0))/12))),M$8))+($D$5*IF($C869&lt;MAX($D$4,INDEX($C$23:$C$154,2+MATCH(0,$M$23:$M$154,1))),M179,IF($C869=MAX($D$4,INDEX($C$23:$C$154,2+MATCH(0,$M$23:$M$154,1))),M$7,MAX(AVERAGEIFS(M866:M868,M866:M868,"&gt;0")/(EXP(M$6*($D869-COUNTIFS(M$713:M869,0))/12)),M$8))))</f>
        <v>3.75</v>
      </c>
      <c r="N869" s="181">
        <f ca="1">(1-$D$5)*IF($C869&lt;MAX($D$4,INDEX($C$23:$C$154,2+MATCH(0,$N$23:$N$154,1))),N179,MAX(M869/M$10,N$8))+($D$5*IF($C869&lt;MAX($D$4,INDEX($C$23:$C$154,2+MATCH(0,$N$23:$N$154,1))),N179,IF($C869=MAX($D$4,INDEX($C$23:$C$154,2+MATCH(0,$N$23:$N$154,1))),N$7,MAX(AVERAGEIFS(N866:N868,N866:N868,"&gt;0")/(EXP(M$6*($D869-COUNTIFS(N$713:N869,0))/12)),N$8))))</f>
        <v>3</v>
      </c>
      <c r="O869" s="181">
        <f ca="1">(1-$D$5)*IF($C869&lt;MAX($D$4,INDEX($C$23:$C$154,2+MATCH(0,$O$23:$O$154,1))),O179,MAX(AVERAGEIFS(O866:O868,O866:O868,"&gt;0")/(EXP(O$6*(($D869-COUNTIFS(O$713:O869,0))/12))),O$8))+($D$5*IF($C869&lt;MAX($D$4,INDEX($C$23:$C$154,2+MATCH(0,$O$23:$O$154,1))),O179,IF($C869=MAX($D$4,INDEX($C$23:$C$154,2+MATCH(0,$O$23:$O$154,1))),O$7,MAX(AVERAGEIFS(O866:O868,O866:O868,"&gt;0")/(EXP(O$6*($D869-COUNTIFS(O$713:O869,0))/12)),O$8))))</f>
        <v>5</v>
      </c>
      <c r="P869" s="181">
        <f ca="1">(1-$D$5)*IF($C869&lt;MAX($D$4,INDEX($C$23:$C$154,2+MATCH(0,$P$23:$P$154,1))),P179,MAX(O869/O$10,P$8))+($D$5*IF($C869&lt;MAX($D$4,INDEX($C$23:$C$154,2+MATCH(0,$P$23:$P$154,1))),P179,IF($C869=MAX($D$4,INDEX($C$23:$C$154,2+MATCH(0,$P$23:$P$154,1))),P$7,MAX(AVERAGEIFS(P866:P868,P866:P868,"&gt;0")/(EXP(O$6*($D869-COUNTIFS(P$713:P869,0))/12)),P$8))))</f>
        <v>3.5</v>
      </c>
      <c r="Q869" s="132">
        <f ca="1">(1-$D$5)*IF($C869&lt;$D$4,Q179,MAX(AVERAGEIFS(Q866:Q868,Q866:Q868,"&gt;0")/(EXP(Q$6*(($D869-COUNTIFS(Q$713:Q869,0))/12))),Q$8))+($D$5*IF($C869&lt;$D$4,Q179,IF($C869=$D$4,Q$7,MAX(AVERAGEIFS(Q866:Q868,Q866:Q868,"&gt;0")/(EXP(Q$6*($D869-COUNTIFS(Q$713:Q869,0))/12)),Q$8))))</f>
        <v>1</v>
      </c>
      <c r="R869" s="132">
        <f ca="1">(1-$D$5)*IF($C869&lt;$D$4,R179,MAX(Q869/Q$10,R$8))+($D$5*IF($C869&lt;$D$4,R179,IF($C869=$D$4,R$7,MAX(AVERAGEIFS(R866:R868,R866:R868,"&gt;0")/(EXP(Q$6*($D869-COUNTIFS(R$713:R869,0))/12)),R$8))))</f>
        <v>1</v>
      </c>
      <c r="S869" s="132">
        <f ca="1">(1-$D$5)*IF($C869&lt;$D$4,S179,MAX(AVERAGEIFS(S866:S868,S866:S868,"&gt;0")/(EXP(S$6*(($D869-COUNTIFS(S$713:S869,0))/12))),S$8))+($D$5*IF($C869&lt;$D$4,S179,IF($C869=$D$4,S$7,MAX(AVERAGEIFS(S866:S868,S866:S868,"&gt;0")/(EXP(S$6*($D869-COUNTIFS(S$713:S869,0))/12)),S$8))))</f>
        <v>1</v>
      </c>
      <c r="T869" s="132">
        <f ca="1">(1-$D$5)*IF($C869&lt;$D$4,T179,MAX(S869/S$10,T$8))+($D$5*IF($C869&lt;$D$4,T179,IF($C869=$D$4,T$7,MAX(AVERAGEIFS(T866:T868,T866:T868,"&gt;0")/(EXP(S$6*($D869-COUNTIFS(T$713:T869,0))/12)),T$8))))</f>
        <v>0.76923076923076916</v>
      </c>
      <c r="U869" s="181">
        <f ca="1">(1-$D$5)*IF($C869&lt;MAX($D$4,INDEX($C$23:$C$154,2+MATCH(0,$U$23:$U$154,1))),U179,MAX(AVERAGEIFS(U866:U868,U866:U868,"&gt;0")/(EXP(U$6*(($D869-COUNTIFS(U$713:U869,0))/12))),U$8))+($D$5*IF($C869&lt;MAX($D$4,INDEX($C$23:$C$154,2+MATCH(0,$U$23:$U$154,1))),U179,IF($C869=MAX($D$4,INDEX($C$23:$C$154,2+MATCH(0,$U$23:$U$154,1))),U$7,MAX(AVERAGEIFS(U866:U868,U866:U868,"&gt;0")/(EXP(U$6*($D869-COUNTIFS(U$713:U869,0))/12)),U$8))))</f>
        <v>3</v>
      </c>
      <c r="V869" s="181">
        <f ca="1">(1-$D$5)*IF($C869&lt;MAX($D$4,INDEX($C$23:$C$154,2+MATCH(0,$V$23:$V$154,1))),V179,MAX(U869/U$10,V$8))+($D$5*IF($C869&lt;MAX($D$4,INDEX($C$23:$C$154,2+MATCH(0,$V$23:$V$154,1))),V179,IF($C869=MAX($D$4,INDEX($C$23:$C$154,2+MATCH(0,$V$23:$V$154,1))),V$7,MAX(AVERAGEIFS(V866:V868,V866:V868,"&gt;0")/(EXP(U$6*($D869-COUNTIFS(V$713:V869,0))/12)),V$8))))</f>
        <v>2</v>
      </c>
      <c r="W869" s="132">
        <f ca="1">(1-$D$5)*IF($C869&lt;$D$4,W179,MAX(AVERAGEIFS(W866:W868,W866:W868,"&gt;0")/(EXP(W$6*(($D869-COUNTIFS(W$713:W869,0))/12))),W$8))+($D$5*IF($C869&lt;$D$4,W179,IF($C869=$D$4,W$7,MAX(AVERAGEIFS(W866:W868,W866:W868,"&gt;0")/(EXP(W$6*($D869-COUNTIFS(W$713:W869,0))/12)),W$8))))</f>
        <v>0.75</v>
      </c>
      <c r="X869" s="132">
        <f ca="1">(1-$D$5)*IF($C869&lt;$D$4,X179,MAX(W869/W$10,X$8))+($D$5*IF($C869&lt;$D$4,X179,IF($C869=$D$4,X$7,MAX(AVERAGEIFS(X866:X868,X866:X868,"&gt;0")/(EXP(W$6*($D869-COUNTIFS(X$713:X869,0))/12)),X$8))))</f>
        <v>0.57692307692307687</v>
      </c>
      <c r="Y869" s="132"/>
      <c r="Z869" s="132"/>
    </row>
    <row r="870" spans="2:26" outlineLevel="1">
      <c r="B870" s="159"/>
      <c r="C870" s="160">
        <f t="shared" si="35"/>
        <v>48976</v>
      </c>
      <c r="D870" s="128">
        <f t="shared" si="34"/>
        <v>158</v>
      </c>
      <c r="G870" s="132">
        <f ca="1">(1-$D$5)*IF($C870&lt;$D$4,G180,MAX(AVERAGEIFS(G867:G869,G867:G869,"&gt;0")/(EXP(G$6*(($D870-COUNTIFS(G$713:G870,0))/12))),G$8))+($D$5*IF($C870&lt;$D$4,G180,IF($C870=$D$4,G$7,MAX(AVERAGEIFS(G867:G869,G867:G869,"&gt;0")/(EXP(G$6*($D870-COUNTIFS(G$713:G870,0))/12)),G$8))))</f>
        <v>1.25</v>
      </c>
      <c r="H870" s="132">
        <f ca="1">(1-$D$5)*IF($C870&lt;$D$4,H180,MAX(G870/G$10,H$8))+($D$5*IF($C870&lt;$D$4,H180,IF($C870=$D$4,H$7,MAX(AVERAGEIFS(H867:H869,H867:H869,"&gt;0")/(EXP(G$6*($D870-COUNTIFS(H$713:H870,0))/12)),H$8))))</f>
        <v>0.96153846153846145</v>
      </c>
      <c r="I870" s="132">
        <f ca="1">(1-$D$5)*IF($C870&lt;$D$4,I180,MAX(AVERAGEIFS(I867:I869,I867:I869,"&gt;0")/(EXP(I$6*(($D870-COUNTIFS(I$713:I870,0))/12))),I$8))+($D$5*IF($C870&lt;$D$4,I180,IF($C870=$D$4,I$7,MAX(AVERAGEIFS(I867:I869,I867:I869,"&gt;0")/(EXP(I$6*($D870-COUNTIFS(I$713:I870,0))/12)),I$8))))</f>
        <v>1.5</v>
      </c>
      <c r="J870" s="132">
        <f ca="1">(1-$D$5)*IF($C870&lt;$D$4,J180,MAX(I870/I$10,J$8))+($D$5*IF($C870&lt;$D$4,J180,IF($C870=$D$4,J$7,MAX(AVERAGEIFS(J867:J869,J867:J869,"&gt;0")/(EXP(I$6*($D870-COUNTIFS(J$713:J870,0))/12)),J$8))))</f>
        <v>1.2</v>
      </c>
      <c r="K870" s="132">
        <f ca="1">(1-$D$5)*IF($C870&lt;$D$4,K180,MAX(AVERAGEIFS(K867:K869,K867:K869,"&gt;0")/(EXP(K$6*(($D870-COUNTIFS(K$713:K870,0))/12))),K$8))+($D$5*IF($C870&lt;$D$4,K180,IF($C870=$D$4,K$7,MAX(AVERAGEIFS(K867:K869,K867:K869,"&gt;0")/(EXP(K$6*($D870-COUNTIFS(K$713:K870,0))/12)),K$8))))</f>
        <v>3</v>
      </c>
      <c r="L870" s="132">
        <f ca="1">(1-$D$5)*IF($C870&lt;$D$4,L180,MAX(K870/K$10,L$8))+($D$5*IF($C870&lt;$D$4,L180,IF($C870=$D$4,L$7,MAX(AVERAGEIFS(L867:L869,L867:L869,"&gt;0")/(EXP(K$6*($D870-COUNTIFS(L$713:L870,0))/12)),L$8))))</f>
        <v>2</v>
      </c>
      <c r="M870" s="181">
        <f ca="1">(1-$D$5)*IF($C870&lt;MAX($D$4,INDEX($C$23:$C$154,2+MATCH(0,$M$23:$M$154,1))),M180,MAX(AVERAGEIFS(M867:M869,M867:M869,"&gt;0")/(EXP(M$6*(($D870-COUNTIFS(M$713:M870,0))/12))),M$8))+($D$5*IF($C870&lt;MAX($D$4,INDEX($C$23:$C$154,2+MATCH(0,$M$23:$M$154,1))),M180,IF($C870=MAX($D$4,INDEX($C$23:$C$154,2+MATCH(0,$M$23:$M$154,1))),M$7,MAX(AVERAGEIFS(M867:M869,M867:M869,"&gt;0")/(EXP(M$6*($D870-COUNTIFS(M$713:M870,0))/12)),M$8))))</f>
        <v>3.75</v>
      </c>
      <c r="N870" s="181">
        <f ca="1">(1-$D$5)*IF($C870&lt;MAX($D$4,INDEX($C$23:$C$154,2+MATCH(0,$N$23:$N$154,1))),N180,MAX(M870/M$10,N$8))+($D$5*IF($C870&lt;MAX($D$4,INDEX($C$23:$C$154,2+MATCH(0,$N$23:$N$154,1))),N180,IF($C870=MAX($D$4,INDEX($C$23:$C$154,2+MATCH(0,$N$23:$N$154,1))),N$7,MAX(AVERAGEIFS(N867:N869,N867:N869,"&gt;0")/(EXP(M$6*($D870-COUNTIFS(N$713:N870,0))/12)),N$8))))</f>
        <v>3</v>
      </c>
      <c r="O870" s="181">
        <f ca="1">(1-$D$5)*IF($C870&lt;MAX($D$4,INDEX($C$23:$C$154,2+MATCH(0,$O$23:$O$154,1))),O180,MAX(AVERAGEIFS(O867:O869,O867:O869,"&gt;0")/(EXP(O$6*(($D870-COUNTIFS(O$713:O870,0))/12))),O$8))+($D$5*IF($C870&lt;MAX($D$4,INDEX($C$23:$C$154,2+MATCH(0,$O$23:$O$154,1))),O180,IF($C870=MAX($D$4,INDEX($C$23:$C$154,2+MATCH(0,$O$23:$O$154,1))),O$7,MAX(AVERAGEIFS(O867:O869,O867:O869,"&gt;0")/(EXP(O$6*($D870-COUNTIFS(O$713:O870,0))/12)),O$8))))</f>
        <v>5</v>
      </c>
      <c r="P870" s="181">
        <f ca="1">(1-$D$5)*IF($C870&lt;MAX($D$4,INDEX($C$23:$C$154,2+MATCH(0,$P$23:$P$154,1))),P180,MAX(O870/O$10,P$8))+($D$5*IF($C870&lt;MAX($D$4,INDEX($C$23:$C$154,2+MATCH(0,$P$23:$P$154,1))),P180,IF($C870=MAX($D$4,INDEX($C$23:$C$154,2+MATCH(0,$P$23:$P$154,1))),P$7,MAX(AVERAGEIFS(P867:P869,P867:P869,"&gt;0")/(EXP(O$6*($D870-COUNTIFS(P$713:P870,0))/12)),P$8))))</f>
        <v>3.5</v>
      </c>
      <c r="Q870" s="132">
        <f ca="1">(1-$D$5)*IF($C870&lt;$D$4,Q180,MAX(AVERAGEIFS(Q867:Q869,Q867:Q869,"&gt;0")/(EXP(Q$6*(($D870-COUNTIFS(Q$713:Q870,0))/12))),Q$8))+($D$5*IF($C870&lt;$D$4,Q180,IF($C870=$D$4,Q$7,MAX(AVERAGEIFS(Q867:Q869,Q867:Q869,"&gt;0")/(EXP(Q$6*($D870-COUNTIFS(Q$713:Q870,0))/12)),Q$8))))</f>
        <v>1</v>
      </c>
      <c r="R870" s="132">
        <f ca="1">(1-$D$5)*IF($C870&lt;$D$4,R180,MAX(Q870/Q$10,R$8))+($D$5*IF($C870&lt;$D$4,R180,IF($C870=$D$4,R$7,MAX(AVERAGEIFS(R867:R869,R867:R869,"&gt;0")/(EXP(Q$6*($D870-COUNTIFS(R$713:R870,0))/12)),R$8))))</f>
        <v>1</v>
      </c>
      <c r="S870" s="132">
        <f ca="1">(1-$D$5)*IF($C870&lt;$D$4,S180,MAX(AVERAGEIFS(S867:S869,S867:S869,"&gt;0")/(EXP(S$6*(($D870-COUNTIFS(S$713:S870,0))/12))),S$8))+($D$5*IF($C870&lt;$D$4,S180,IF($C870=$D$4,S$7,MAX(AVERAGEIFS(S867:S869,S867:S869,"&gt;0")/(EXP(S$6*($D870-COUNTIFS(S$713:S870,0))/12)),S$8))))</f>
        <v>1</v>
      </c>
      <c r="T870" s="132">
        <f ca="1">(1-$D$5)*IF($C870&lt;$D$4,T180,MAX(S870/S$10,T$8))+($D$5*IF($C870&lt;$D$4,T180,IF($C870=$D$4,T$7,MAX(AVERAGEIFS(T867:T869,T867:T869,"&gt;0")/(EXP(S$6*($D870-COUNTIFS(T$713:T870,0))/12)),T$8))))</f>
        <v>0.76923076923076916</v>
      </c>
      <c r="U870" s="181">
        <f ca="1">(1-$D$5)*IF($C870&lt;MAX($D$4,INDEX($C$23:$C$154,2+MATCH(0,$U$23:$U$154,1))),U180,MAX(AVERAGEIFS(U867:U869,U867:U869,"&gt;0")/(EXP(U$6*(($D870-COUNTIFS(U$713:U870,0))/12))),U$8))+($D$5*IF($C870&lt;MAX($D$4,INDEX($C$23:$C$154,2+MATCH(0,$U$23:$U$154,1))),U180,IF($C870=MAX($D$4,INDEX($C$23:$C$154,2+MATCH(0,$U$23:$U$154,1))),U$7,MAX(AVERAGEIFS(U867:U869,U867:U869,"&gt;0")/(EXP(U$6*($D870-COUNTIFS(U$713:U870,0))/12)),U$8))))</f>
        <v>3</v>
      </c>
      <c r="V870" s="181">
        <f ca="1">(1-$D$5)*IF($C870&lt;MAX($D$4,INDEX($C$23:$C$154,2+MATCH(0,$V$23:$V$154,1))),V180,MAX(U870/U$10,V$8))+($D$5*IF($C870&lt;MAX($D$4,INDEX($C$23:$C$154,2+MATCH(0,$V$23:$V$154,1))),V180,IF($C870=MAX($D$4,INDEX($C$23:$C$154,2+MATCH(0,$V$23:$V$154,1))),V$7,MAX(AVERAGEIFS(V867:V869,V867:V869,"&gt;0")/(EXP(U$6*($D870-COUNTIFS(V$713:V870,0))/12)),V$8))))</f>
        <v>2</v>
      </c>
      <c r="W870" s="132">
        <f ca="1">(1-$D$5)*IF($C870&lt;$D$4,W180,MAX(AVERAGEIFS(W867:W869,W867:W869,"&gt;0")/(EXP(W$6*(($D870-COUNTIFS(W$713:W870,0))/12))),W$8))+($D$5*IF($C870&lt;$D$4,W180,IF($C870=$D$4,W$7,MAX(AVERAGEIFS(W867:W869,W867:W869,"&gt;0")/(EXP(W$6*($D870-COUNTIFS(W$713:W870,0))/12)),W$8))))</f>
        <v>0.75</v>
      </c>
      <c r="X870" s="132">
        <f ca="1">(1-$D$5)*IF($C870&lt;$D$4,X180,MAX(W870/W$10,X$8))+($D$5*IF($C870&lt;$D$4,X180,IF($C870=$D$4,X$7,MAX(AVERAGEIFS(X867:X869,X867:X869,"&gt;0")/(EXP(W$6*($D870-COUNTIFS(X$713:X870,0))/12)),X$8))))</f>
        <v>0.57692307692307687</v>
      </c>
      <c r="Y870" s="132"/>
      <c r="Z870" s="132"/>
    </row>
    <row r="871" spans="2:26" outlineLevel="1">
      <c r="B871" s="159"/>
      <c r="C871" s="160">
        <f t="shared" si="35"/>
        <v>49004</v>
      </c>
      <c r="D871" s="128">
        <f t="shared" si="34"/>
        <v>159</v>
      </c>
      <c r="G871" s="132">
        <f ca="1">(1-$D$5)*IF($C871&lt;$D$4,G181,MAX(AVERAGEIFS(G868:G870,G868:G870,"&gt;0")/(EXP(G$6*(($D871-COUNTIFS(G$713:G871,0))/12))),G$8))+($D$5*IF($C871&lt;$D$4,G181,IF($C871=$D$4,G$7,MAX(AVERAGEIFS(G868:G870,G868:G870,"&gt;0")/(EXP(G$6*($D871-COUNTIFS(G$713:G871,0))/12)),G$8))))</f>
        <v>1.25</v>
      </c>
      <c r="H871" s="132">
        <f ca="1">(1-$D$5)*IF($C871&lt;$D$4,H181,MAX(G871/G$10,H$8))+($D$5*IF($C871&lt;$D$4,H181,IF($C871=$D$4,H$7,MAX(AVERAGEIFS(H868:H870,H868:H870,"&gt;0")/(EXP(G$6*($D871-COUNTIFS(H$713:H871,0))/12)),H$8))))</f>
        <v>0.96153846153846145</v>
      </c>
      <c r="I871" s="132">
        <f ca="1">(1-$D$5)*IF($C871&lt;$D$4,I181,MAX(AVERAGEIFS(I868:I870,I868:I870,"&gt;0")/(EXP(I$6*(($D871-COUNTIFS(I$713:I871,0))/12))),I$8))+($D$5*IF($C871&lt;$D$4,I181,IF($C871=$D$4,I$7,MAX(AVERAGEIFS(I868:I870,I868:I870,"&gt;0")/(EXP(I$6*($D871-COUNTIFS(I$713:I871,0))/12)),I$8))))</f>
        <v>1.5</v>
      </c>
      <c r="J871" s="132">
        <f ca="1">(1-$D$5)*IF($C871&lt;$D$4,J181,MAX(I871/I$10,J$8))+($D$5*IF($C871&lt;$D$4,J181,IF($C871=$D$4,J$7,MAX(AVERAGEIFS(J868:J870,J868:J870,"&gt;0")/(EXP(I$6*($D871-COUNTIFS(J$713:J871,0))/12)),J$8))))</f>
        <v>1.2</v>
      </c>
      <c r="K871" s="132">
        <f ca="1">(1-$D$5)*IF($C871&lt;$D$4,K181,MAX(AVERAGEIFS(K868:K870,K868:K870,"&gt;0")/(EXP(K$6*(($D871-COUNTIFS(K$713:K871,0))/12))),K$8))+($D$5*IF($C871&lt;$D$4,K181,IF($C871=$D$4,K$7,MAX(AVERAGEIFS(K868:K870,K868:K870,"&gt;0")/(EXP(K$6*($D871-COUNTIFS(K$713:K871,0))/12)),K$8))))</f>
        <v>3</v>
      </c>
      <c r="L871" s="132">
        <f ca="1">(1-$D$5)*IF($C871&lt;$D$4,L181,MAX(K871/K$10,L$8))+($D$5*IF($C871&lt;$D$4,L181,IF($C871=$D$4,L$7,MAX(AVERAGEIFS(L868:L870,L868:L870,"&gt;0")/(EXP(K$6*($D871-COUNTIFS(L$713:L871,0))/12)),L$8))))</f>
        <v>2</v>
      </c>
      <c r="M871" s="181">
        <f ca="1">(1-$D$5)*IF($C871&lt;MAX($D$4,INDEX($C$23:$C$154,2+MATCH(0,$M$23:$M$154,1))),M181,MAX(AVERAGEIFS(M868:M870,M868:M870,"&gt;0")/(EXP(M$6*(($D871-COUNTIFS(M$713:M871,0))/12))),M$8))+($D$5*IF($C871&lt;MAX($D$4,INDEX($C$23:$C$154,2+MATCH(0,$M$23:$M$154,1))),M181,IF($C871=MAX($D$4,INDEX($C$23:$C$154,2+MATCH(0,$M$23:$M$154,1))),M$7,MAX(AVERAGEIFS(M868:M870,M868:M870,"&gt;0")/(EXP(M$6*($D871-COUNTIFS(M$713:M871,0))/12)),M$8))))</f>
        <v>3.75</v>
      </c>
      <c r="N871" s="181">
        <f ca="1">(1-$D$5)*IF($C871&lt;MAX($D$4,INDEX($C$23:$C$154,2+MATCH(0,$N$23:$N$154,1))),N181,MAX(M871/M$10,N$8))+($D$5*IF($C871&lt;MAX($D$4,INDEX($C$23:$C$154,2+MATCH(0,$N$23:$N$154,1))),N181,IF($C871=MAX($D$4,INDEX($C$23:$C$154,2+MATCH(0,$N$23:$N$154,1))),N$7,MAX(AVERAGEIFS(N868:N870,N868:N870,"&gt;0")/(EXP(M$6*($D871-COUNTIFS(N$713:N871,0))/12)),N$8))))</f>
        <v>3</v>
      </c>
      <c r="O871" s="181">
        <f ca="1">(1-$D$5)*IF($C871&lt;MAX($D$4,INDEX($C$23:$C$154,2+MATCH(0,$O$23:$O$154,1))),O181,MAX(AVERAGEIFS(O868:O870,O868:O870,"&gt;0")/(EXP(O$6*(($D871-COUNTIFS(O$713:O871,0))/12))),O$8))+($D$5*IF($C871&lt;MAX($D$4,INDEX($C$23:$C$154,2+MATCH(0,$O$23:$O$154,1))),O181,IF($C871=MAX($D$4,INDEX($C$23:$C$154,2+MATCH(0,$O$23:$O$154,1))),O$7,MAX(AVERAGEIFS(O868:O870,O868:O870,"&gt;0")/(EXP(O$6*($D871-COUNTIFS(O$713:O871,0))/12)),O$8))))</f>
        <v>5</v>
      </c>
      <c r="P871" s="181">
        <f ca="1">(1-$D$5)*IF($C871&lt;MAX($D$4,INDEX($C$23:$C$154,2+MATCH(0,$P$23:$P$154,1))),P181,MAX(O871/O$10,P$8))+($D$5*IF($C871&lt;MAX($D$4,INDEX($C$23:$C$154,2+MATCH(0,$P$23:$P$154,1))),P181,IF($C871=MAX($D$4,INDEX($C$23:$C$154,2+MATCH(0,$P$23:$P$154,1))),P$7,MAX(AVERAGEIFS(P868:P870,P868:P870,"&gt;0")/(EXP(O$6*($D871-COUNTIFS(P$713:P871,0))/12)),P$8))))</f>
        <v>3.5</v>
      </c>
      <c r="Q871" s="132">
        <f ca="1">(1-$D$5)*IF($C871&lt;$D$4,Q181,MAX(AVERAGEIFS(Q868:Q870,Q868:Q870,"&gt;0")/(EXP(Q$6*(($D871-COUNTIFS(Q$713:Q871,0))/12))),Q$8))+($D$5*IF($C871&lt;$D$4,Q181,IF($C871=$D$4,Q$7,MAX(AVERAGEIFS(Q868:Q870,Q868:Q870,"&gt;0")/(EXP(Q$6*($D871-COUNTIFS(Q$713:Q871,0))/12)),Q$8))))</f>
        <v>1</v>
      </c>
      <c r="R871" s="132">
        <f ca="1">(1-$D$5)*IF($C871&lt;$D$4,R181,MAX(Q871/Q$10,R$8))+($D$5*IF($C871&lt;$D$4,R181,IF($C871=$D$4,R$7,MAX(AVERAGEIFS(R868:R870,R868:R870,"&gt;0")/(EXP(Q$6*($D871-COUNTIFS(R$713:R871,0))/12)),R$8))))</f>
        <v>1</v>
      </c>
      <c r="S871" s="132">
        <f ca="1">(1-$D$5)*IF($C871&lt;$D$4,S181,MAX(AVERAGEIFS(S868:S870,S868:S870,"&gt;0")/(EXP(S$6*(($D871-COUNTIFS(S$713:S871,0))/12))),S$8))+($D$5*IF($C871&lt;$D$4,S181,IF($C871=$D$4,S$7,MAX(AVERAGEIFS(S868:S870,S868:S870,"&gt;0")/(EXP(S$6*($D871-COUNTIFS(S$713:S871,0))/12)),S$8))))</f>
        <v>1</v>
      </c>
      <c r="T871" s="132">
        <f ca="1">(1-$D$5)*IF($C871&lt;$D$4,T181,MAX(S871/S$10,T$8))+($D$5*IF($C871&lt;$D$4,T181,IF($C871=$D$4,T$7,MAX(AVERAGEIFS(T868:T870,T868:T870,"&gt;0")/(EXP(S$6*($D871-COUNTIFS(T$713:T871,0))/12)),T$8))))</f>
        <v>0.76923076923076916</v>
      </c>
      <c r="U871" s="181">
        <f ca="1">(1-$D$5)*IF($C871&lt;MAX($D$4,INDEX($C$23:$C$154,2+MATCH(0,$U$23:$U$154,1))),U181,MAX(AVERAGEIFS(U868:U870,U868:U870,"&gt;0")/(EXP(U$6*(($D871-COUNTIFS(U$713:U871,0))/12))),U$8))+($D$5*IF($C871&lt;MAX($D$4,INDEX($C$23:$C$154,2+MATCH(0,$U$23:$U$154,1))),U181,IF($C871=MAX($D$4,INDEX($C$23:$C$154,2+MATCH(0,$U$23:$U$154,1))),U$7,MAX(AVERAGEIFS(U868:U870,U868:U870,"&gt;0")/(EXP(U$6*($D871-COUNTIFS(U$713:U871,0))/12)),U$8))))</f>
        <v>3</v>
      </c>
      <c r="V871" s="181">
        <f ca="1">(1-$D$5)*IF($C871&lt;MAX($D$4,INDEX($C$23:$C$154,2+MATCH(0,$V$23:$V$154,1))),V181,MAX(U871/U$10,V$8))+($D$5*IF($C871&lt;MAX($D$4,INDEX($C$23:$C$154,2+MATCH(0,$V$23:$V$154,1))),V181,IF($C871=MAX($D$4,INDEX($C$23:$C$154,2+MATCH(0,$V$23:$V$154,1))),V$7,MAX(AVERAGEIFS(V868:V870,V868:V870,"&gt;0")/(EXP(U$6*($D871-COUNTIFS(V$713:V871,0))/12)),V$8))))</f>
        <v>2</v>
      </c>
      <c r="W871" s="132">
        <f ca="1">(1-$D$5)*IF($C871&lt;$D$4,W181,MAX(AVERAGEIFS(W868:W870,W868:W870,"&gt;0")/(EXP(W$6*(($D871-COUNTIFS(W$713:W871,0))/12))),W$8))+($D$5*IF($C871&lt;$D$4,W181,IF($C871=$D$4,W$7,MAX(AVERAGEIFS(W868:W870,W868:W870,"&gt;0")/(EXP(W$6*($D871-COUNTIFS(W$713:W871,0))/12)),W$8))))</f>
        <v>0.75</v>
      </c>
      <c r="X871" s="132">
        <f ca="1">(1-$D$5)*IF($C871&lt;$D$4,X181,MAX(W871/W$10,X$8))+($D$5*IF($C871&lt;$D$4,X181,IF($C871=$D$4,X$7,MAX(AVERAGEIFS(X868:X870,X868:X870,"&gt;0")/(EXP(W$6*($D871-COUNTIFS(X$713:X871,0))/12)),X$8))))</f>
        <v>0.57692307692307687</v>
      </c>
      <c r="Y871" s="132"/>
      <c r="Z871" s="132"/>
    </row>
    <row r="872" spans="2:26" outlineLevel="1">
      <c r="B872" s="159"/>
      <c r="C872" s="160">
        <f t="shared" si="35"/>
        <v>49035</v>
      </c>
      <c r="D872" s="128">
        <f t="shared" si="34"/>
        <v>160</v>
      </c>
      <c r="G872" s="132">
        <f ca="1">(1-$D$5)*IF($C872&lt;$D$4,G182,MAX(AVERAGEIFS(G869:G871,G869:G871,"&gt;0")/(EXP(G$6*(($D872-COUNTIFS(G$713:G872,0))/12))),G$8))+($D$5*IF($C872&lt;$D$4,G182,IF($C872=$D$4,G$7,MAX(AVERAGEIFS(G869:G871,G869:G871,"&gt;0")/(EXP(G$6*($D872-COUNTIFS(G$713:G872,0))/12)),G$8))))</f>
        <v>1.25</v>
      </c>
      <c r="H872" s="132">
        <f ca="1">(1-$D$5)*IF($C872&lt;$D$4,H182,MAX(G872/G$10,H$8))+($D$5*IF($C872&lt;$D$4,H182,IF($C872=$D$4,H$7,MAX(AVERAGEIFS(H869:H871,H869:H871,"&gt;0")/(EXP(G$6*($D872-COUNTIFS(H$713:H872,0))/12)),H$8))))</f>
        <v>0.96153846153846145</v>
      </c>
      <c r="I872" s="132">
        <f ca="1">(1-$D$5)*IF($C872&lt;$D$4,I182,MAX(AVERAGEIFS(I869:I871,I869:I871,"&gt;0")/(EXP(I$6*(($D872-COUNTIFS(I$713:I872,0))/12))),I$8))+($D$5*IF($C872&lt;$D$4,I182,IF($C872=$D$4,I$7,MAX(AVERAGEIFS(I869:I871,I869:I871,"&gt;0")/(EXP(I$6*($D872-COUNTIFS(I$713:I872,0))/12)),I$8))))</f>
        <v>1.5</v>
      </c>
      <c r="J872" s="132">
        <f ca="1">(1-$D$5)*IF($C872&lt;$D$4,J182,MAX(I872/I$10,J$8))+($D$5*IF($C872&lt;$D$4,J182,IF($C872=$D$4,J$7,MAX(AVERAGEIFS(J869:J871,J869:J871,"&gt;0")/(EXP(I$6*($D872-COUNTIFS(J$713:J872,0))/12)),J$8))))</f>
        <v>1.2</v>
      </c>
      <c r="K872" s="132">
        <f ca="1">(1-$D$5)*IF($C872&lt;$D$4,K182,MAX(AVERAGEIFS(K869:K871,K869:K871,"&gt;0")/(EXP(K$6*(($D872-COUNTIFS(K$713:K872,0))/12))),K$8))+($D$5*IF($C872&lt;$D$4,K182,IF($C872=$D$4,K$7,MAX(AVERAGEIFS(K869:K871,K869:K871,"&gt;0")/(EXP(K$6*($D872-COUNTIFS(K$713:K872,0))/12)),K$8))))</f>
        <v>3</v>
      </c>
      <c r="L872" s="132">
        <f ca="1">(1-$D$5)*IF($C872&lt;$D$4,L182,MAX(K872/K$10,L$8))+($D$5*IF($C872&lt;$D$4,L182,IF($C872=$D$4,L$7,MAX(AVERAGEIFS(L869:L871,L869:L871,"&gt;0")/(EXP(K$6*($D872-COUNTIFS(L$713:L872,0))/12)),L$8))))</f>
        <v>2</v>
      </c>
      <c r="M872" s="181">
        <f ca="1">(1-$D$5)*IF($C872&lt;MAX($D$4,INDEX($C$23:$C$154,2+MATCH(0,$M$23:$M$154,1))),M182,MAX(AVERAGEIFS(M869:M871,M869:M871,"&gt;0")/(EXP(M$6*(($D872-COUNTIFS(M$713:M872,0))/12))),M$8))+($D$5*IF($C872&lt;MAX($D$4,INDEX($C$23:$C$154,2+MATCH(0,$M$23:$M$154,1))),M182,IF($C872=MAX($D$4,INDEX($C$23:$C$154,2+MATCH(0,$M$23:$M$154,1))),M$7,MAX(AVERAGEIFS(M869:M871,M869:M871,"&gt;0")/(EXP(M$6*($D872-COUNTIFS(M$713:M872,0))/12)),M$8))))</f>
        <v>3.75</v>
      </c>
      <c r="N872" s="181">
        <f ca="1">(1-$D$5)*IF($C872&lt;MAX($D$4,INDEX($C$23:$C$154,2+MATCH(0,$N$23:$N$154,1))),N182,MAX(M872/M$10,N$8))+($D$5*IF($C872&lt;MAX($D$4,INDEX($C$23:$C$154,2+MATCH(0,$N$23:$N$154,1))),N182,IF($C872=MAX($D$4,INDEX($C$23:$C$154,2+MATCH(0,$N$23:$N$154,1))),N$7,MAX(AVERAGEIFS(N869:N871,N869:N871,"&gt;0")/(EXP(M$6*($D872-COUNTIFS(N$713:N872,0))/12)),N$8))))</f>
        <v>3</v>
      </c>
      <c r="O872" s="181">
        <f ca="1">(1-$D$5)*IF($C872&lt;MAX($D$4,INDEX($C$23:$C$154,2+MATCH(0,$O$23:$O$154,1))),O182,MAX(AVERAGEIFS(O869:O871,O869:O871,"&gt;0")/(EXP(O$6*(($D872-COUNTIFS(O$713:O872,0))/12))),O$8))+($D$5*IF($C872&lt;MAX($D$4,INDEX($C$23:$C$154,2+MATCH(0,$O$23:$O$154,1))),O182,IF($C872=MAX($D$4,INDEX($C$23:$C$154,2+MATCH(0,$O$23:$O$154,1))),O$7,MAX(AVERAGEIFS(O869:O871,O869:O871,"&gt;0")/(EXP(O$6*($D872-COUNTIFS(O$713:O872,0))/12)),O$8))))</f>
        <v>5</v>
      </c>
      <c r="P872" s="181">
        <f ca="1">(1-$D$5)*IF($C872&lt;MAX($D$4,INDEX($C$23:$C$154,2+MATCH(0,$P$23:$P$154,1))),P182,MAX(O872/O$10,P$8))+($D$5*IF($C872&lt;MAX($D$4,INDEX($C$23:$C$154,2+MATCH(0,$P$23:$P$154,1))),P182,IF($C872=MAX($D$4,INDEX($C$23:$C$154,2+MATCH(0,$P$23:$P$154,1))),P$7,MAX(AVERAGEIFS(P869:P871,P869:P871,"&gt;0")/(EXP(O$6*($D872-COUNTIFS(P$713:P872,0))/12)),P$8))))</f>
        <v>3.5</v>
      </c>
      <c r="Q872" s="132">
        <f ca="1">(1-$D$5)*IF($C872&lt;$D$4,Q182,MAX(AVERAGEIFS(Q869:Q871,Q869:Q871,"&gt;0")/(EXP(Q$6*(($D872-COUNTIFS(Q$713:Q872,0))/12))),Q$8))+($D$5*IF($C872&lt;$D$4,Q182,IF($C872=$D$4,Q$7,MAX(AVERAGEIFS(Q869:Q871,Q869:Q871,"&gt;0")/(EXP(Q$6*($D872-COUNTIFS(Q$713:Q872,0))/12)),Q$8))))</f>
        <v>1</v>
      </c>
      <c r="R872" s="132">
        <f ca="1">(1-$D$5)*IF($C872&lt;$D$4,R182,MAX(Q872/Q$10,R$8))+($D$5*IF($C872&lt;$D$4,R182,IF($C872=$D$4,R$7,MAX(AVERAGEIFS(R869:R871,R869:R871,"&gt;0")/(EXP(Q$6*($D872-COUNTIFS(R$713:R872,0))/12)),R$8))))</f>
        <v>1</v>
      </c>
      <c r="S872" s="132">
        <f ca="1">(1-$D$5)*IF($C872&lt;$D$4,S182,MAX(AVERAGEIFS(S869:S871,S869:S871,"&gt;0")/(EXP(S$6*(($D872-COUNTIFS(S$713:S872,0))/12))),S$8))+($D$5*IF($C872&lt;$D$4,S182,IF($C872=$D$4,S$7,MAX(AVERAGEIFS(S869:S871,S869:S871,"&gt;0")/(EXP(S$6*($D872-COUNTIFS(S$713:S872,0))/12)),S$8))))</f>
        <v>1</v>
      </c>
      <c r="T872" s="132">
        <f ca="1">(1-$D$5)*IF($C872&lt;$D$4,T182,MAX(S872/S$10,T$8))+($D$5*IF($C872&lt;$D$4,T182,IF($C872=$D$4,T$7,MAX(AVERAGEIFS(T869:T871,T869:T871,"&gt;0")/(EXP(S$6*($D872-COUNTIFS(T$713:T872,0))/12)),T$8))))</f>
        <v>0.76923076923076916</v>
      </c>
      <c r="U872" s="181">
        <f ca="1">(1-$D$5)*IF($C872&lt;MAX($D$4,INDEX($C$23:$C$154,2+MATCH(0,$U$23:$U$154,1))),U182,MAX(AVERAGEIFS(U869:U871,U869:U871,"&gt;0")/(EXP(U$6*(($D872-COUNTIFS(U$713:U872,0))/12))),U$8))+($D$5*IF($C872&lt;MAX($D$4,INDEX($C$23:$C$154,2+MATCH(0,$U$23:$U$154,1))),U182,IF($C872=MAX($D$4,INDEX($C$23:$C$154,2+MATCH(0,$U$23:$U$154,1))),U$7,MAX(AVERAGEIFS(U869:U871,U869:U871,"&gt;0")/(EXP(U$6*($D872-COUNTIFS(U$713:U872,0))/12)),U$8))))</f>
        <v>3</v>
      </c>
      <c r="V872" s="181">
        <f ca="1">(1-$D$5)*IF($C872&lt;MAX($D$4,INDEX($C$23:$C$154,2+MATCH(0,$V$23:$V$154,1))),V182,MAX(U872/U$10,V$8))+($D$5*IF($C872&lt;MAX($D$4,INDEX($C$23:$C$154,2+MATCH(0,$V$23:$V$154,1))),V182,IF($C872=MAX($D$4,INDEX($C$23:$C$154,2+MATCH(0,$V$23:$V$154,1))),V$7,MAX(AVERAGEIFS(V869:V871,V869:V871,"&gt;0")/(EXP(U$6*($D872-COUNTIFS(V$713:V872,0))/12)),V$8))))</f>
        <v>2</v>
      </c>
      <c r="W872" s="132">
        <f ca="1">(1-$D$5)*IF($C872&lt;$D$4,W182,MAX(AVERAGEIFS(W869:W871,W869:W871,"&gt;0")/(EXP(W$6*(($D872-COUNTIFS(W$713:W872,0))/12))),W$8))+($D$5*IF($C872&lt;$D$4,W182,IF($C872=$D$4,W$7,MAX(AVERAGEIFS(W869:W871,W869:W871,"&gt;0")/(EXP(W$6*($D872-COUNTIFS(W$713:W872,0))/12)),W$8))))</f>
        <v>0.75</v>
      </c>
      <c r="X872" s="132">
        <f ca="1">(1-$D$5)*IF($C872&lt;$D$4,X182,MAX(W872/W$10,X$8))+($D$5*IF($C872&lt;$D$4,X182,IF($C872=$D$4,X$7,MAX(AVERAGEIFS(X869:X871,X869:X871,"&gt;0")/(EXP(W$6*($D872-COUNTIFS(X$713:X872,0))/12)),X$8))))</f>
        <v>0.57692307692307687</v>
      </c>
      <c r="Y872" s="132"/>
      <c r="Z872" s="132"/>
    </row>
    <row r="873" spans="2:26" outlineLevel="1">
      <c r="B873" s="159"/>
      <c r="C873" s="160">
        <f t="shared" si="35"/>
        <v>49065</v>
      </c>
      <c r="D873" s="128">
        <f t="shared" si="34"/>
        <v>161</v>
      </c>
      <c r="G873" s="132">
        <f ca="1">(1-$D$5)*IF($C873&lt;$D$4,G183,MAX(AVERAGEIFS(G870:G872,G870:G872,"&gt;0")/(EXP(G$6*(($D873-COUNTIFS(G$713:G873,0))/12))),G$8))+($D$5*IF($C873&lt;$D$4,G183,IF($C873=$D$4,G$7,MAX(AVERAGEIFS(G870:G872,G870:G872,"&gt;0")/(EXP(G$6*($D873-COUNTIFS(G$713:G873,0))/12)),G$8))))</f>
        <v>1.25</v>
      </c>
      <c r="H873" s="132">
        <f ca="1">(1-$D$5)*IF($C873&lt;$D$4,H183,MAX(G873/G$10,H$8))+($D$5*IF($C873&lt;$D$4,H183,IF($C873=$D$4,H$7,MAX(AVERAGEIFS(H870:H872,H870:H872,"&gt;0")/(EXP(G$6*($D873-COUNTIFS(H$713:H873,0))/12)),H$8))))</f>
        <v>0.96153846153846145</v>
      </c>
      <c r="I873" s="132">
        <f ca="1">(1-$D$5)*IF($C873&lt;$D$4,I183,MAX(AVERAGEIFS(I870:I872,I870:I872,"&gt;0")/(EXP(I$6*(($D873-COUNTIFS(I$713:I873,0))/12))),I$8))+($D$5*IF($C873&lt;$D$4,I183,IF($C873=$D$4,I$7,MAX(AVERAGEIFS(I870:I872,I870:I872,"&gt;0")/(EXP(I$6*($D873-COUNTIFS(I$713:I873,0))/12)),I$8))))</f>
        <v>1.5</v>
      </c>
      <c r="J873" s="132">
        <f ca="1">(1-$D$5)*IF($C873&lt;$D$4,J183,MAX(I873/I$10,J$8))+($D$5*IF($C873&lt;$D$4,J183,IF($C873=$D$4,J$7,MAX(AVERAGEIFS(J870:J872,J870:J872,"&gt;0")/(EXP(I$6*($D873-COUNTIFS(J$713:J873,0))/12)),J$8))))</f>
        <v>1.2</v>
      </c>
      <c r="K873" s="132">
        <f ca="1">(1-$D$5)*IF($C873&lt;$D$4,K183,MAX(AVERAGEIFS(K870:K872,K870:K872,"&gt;0")/(EXP(K$6*(($D873-COUNTIFS(K$713:K873,0))/12))),K$8))+($D$5*IF($C873&lt;$D$4,K183,IF($C873=$D$4,K$7,MAX(AVERAGEIFS(K870:K872,K870:K872,"&gt;0")/(EXP(K$6*($D873-COUNTIFS(K$713:K873,0))/12)),K$8))))</f>
        <v>3</v>
      </c>
      <c r="L873" s="132">
        <f ca="1">(1-$D$5)*IF($C873&lt;$D$4,L183,MAX(K873/K$10,L$8))+($D$5*IF($C873&lt;$D$4,L183,IF($C873=$D$4,L$7,MAX(AVERAGEIFS(L870:L872,L870:L872,"&gt;0")/(EXP(K$6*($D873-COUNTIFS(L$713:L873,0))/12)),L$8))))</f>
        <v>2</v>
      </c>
      <c r="M873" s="181">
        <f ca="1">(1-$D$5)*IF($C873&lt;MAX($D$4,INDEX($C$23:$C$154,2+MATCH(0,$M$23:$M$154,1))),M183,MAX(AVERAGEIFS(M870:M872,M870:M872,"&gt;0")/(EXP(M$6*(($D873-COUNTIFS(M$713:M873,0))/12))),M$8))+($D$5*IF($C873&lt;MAX($D$4,INDEX($C$23:$C$154,2+MATCH(0,$M$23:$M$154,1))),M183,IF($C873=MAX($D$4,INDEX($C$23:$C$154,2+MATCH(0,$M$23:$M$154,1))),M$7,MAX(AVERAGEIFS(M870:M872,M870:M872,"&gt;0")/(EXP(M$6*($D873-COUNTIFS(M$713:M873,0))/12)),M$8))))</f>
        <v>3.75</v>
      </c>
      <c r="N873" s="181">
        <f ca="1">(1-$D$5)*IF($C873&lt;MAX($D$4,INDEX($C$23:$C$154,2+MATCH(0,$N$23:$N$154,1))),N183,MAX(M873/M$10,N$8))+($D$5*IF($C873&lt;MAX($D$4,INDEX($C$23:$C$154,2+MATCH(0,$N$23:$N$154,1))),N183,IF($C873=MAX($D$4,INDEX($C$23:$C$154,2+MATCH(0,$N$23:$N$154,1))),N$7,MAX(AVERAGEIFS(N870:N872,N870:N872,"&gt;0")/(EXP(M$6*($D873-COUNTIFS(N$713:N873,0))/12)),N$8))))</f>
        <v>3</v>
      </c>
      <c r="O873" s="181">
        <f ca="1">(1-$D$5)*IF($C873&lt;MAX($D$4,INDEX($C$23:$C$154,2+MATCH(0,$O$23:$O$154,1))),O183,MAX(AVERAGEIFS(O870:O872,O870:O872,"&gt;0")/(EXP(O$6*(($D873-COUNTIFS(O$713:O873,0))/12))),O$8))+($D$5*IF($C873&lt;MAX($D$4,INDEX($C$23:$C$154,2+MATCH(0,$O$23:$O$154,1))),O183,IF($C873=MAX($D$4,INDEX($C$23:$C$154,2+MATCH(0,$O$23:$O$154,1))),O$7,MAX(AVERAGEIFS(O870:O872,O870:O872,"&gt;0")/(EXP(O$6*($D873-COUNTIFS(O$713:O873,0))/12)),O$8))))</f>
        <v>5</v>
      </c>
      <c r="P873" s="181">
        <f ca="1">(1-$D$5)*IF($C873&lt;MAX($D$4,INDEX($C$23:$C$154,2+MATCH(0,$P$23:$P$154,1))),P183,MAX(O873/O$10,P$8))+($D$5*IF($C873&lt;MAX($D$4,INDEX($C$23:$C$154,2+MATCH(0,$P$23:$P$154,1))),P183,IF($C873=MAX($D$4,INDEX($C$23:$C$154,2+MATCH(0,$P$23:$P$154,1))),P$7,MAX(AVERAGEIFS(P870:P872,P870:P872,"&gt;0")/(EXP(O$6*($D873-COUNTIFS(P$713:P873,0))/12)),P$8))))</f>
        <v>3.5</v>
      </c>
      <c r="Q873" s="132">
        <f ca="1">(1-$D$5)*IF($C873&lt;$D$4,Q183,MAX(AVERAGEIFS(Q870:Q872,Q870:Q872,"&gt;0")/(EXP(Q$6*(($D873-COUNTIFS(Q$713:Q873,0))/12))),Q$8))+($D$5*IF($C873&lt;$D$4,Q183,IF($C873=$D$4,Q$7,MAX(AVERAGEIFS(Q870:Q872,Q870:Q872,"&gt;0")/(EXP(Q$6*($D873-COUNTIFS(Q$713:Q873,0))/12)),Q$8))))</f>
        <v>1</v>
      </c>
      <c r="R873" s="132">
        <f ca="1">(1-$D$5)*IF($C873&lt;$D$4,R183,MAX(Q873/Q$10,R$8))+($D$5*IF($C873&lt;$D$4,R183,IF($C873=$D$4,R$7,MAX(AVERAGEIFS(R870:R872,R870:R872,"&gt;0")/(EXP(Q$6*($D873-COUNTIFS(R$713:R873,0))/12)),R$8))))</f>
        <v>1</v>
      </c>
      <c r="S873" s="132">
        <f ca="1">(1-$D$5)*IF($C873&lt;$D$4,S183,MAX(AVERAGEIFS(S870:S872,S870:S872,"&gt;0")/(EXP(S$6*(($D873-COUNTIFS(S$713:S873,0))/12))),S$8))+($D$5*IF($C873&lt;$D$4,S183,IF($C873=$D$4,S$7,MAX(AVERAGEIFS(S870:S872,S870:S872,"&gt;0")/(EXP(S$6*($D873-COUNTIFS(S$713:S873,0))/12)),S$8))))</f>
        <v>1</v>
      </c>
      <c r="T873" s="132">
        <f ca="1">(1-$D$5)*IF($C873&lt;$D$4,T183,MAX(S873/S$10,T$8))+($D$5*IF($C873&lt;$D$4,T183,IF($C873=$D$4,T$7,MAX(AVERAGEIFS(T870:T872,T870:T872,"&gt;0")/(EXP(S$6*($D873-COUNTIFS(T$713:T873,0))/12)),T$8))))</f>
        <v>0.76923076923076916</v>
      </c>
      <c r="U873" s="181">
        <f ca="1">(1-$D$5)*IF($C873&lt;MAX($D$4,INDEX($C$23:$C$154,2+MATCH(0,$U$23:$U$154,1))),U183,MAX(AVERAGEIFS(U870:U872,U870:U872,"&gt;0")/(EXP(U$6*(($D873-COUNTIFS(U$713:U873,0))/12))),U$8))+($D$5*IF($C873&lt;MAX($D$4,INDEX($C$23:$C$154,2+MATCH(0,$U$23:$U$154,1))),U183,IF($C873=MAX($D$4,INDEX($C$23:$C$154,2+MATCH(0,$U$23:$U$154,1))),U$7,MAX(AVERAGEIFS(U870:U872,U870:U872,"&gt;0")/(EXP(U$6*($D873-COUNTIFS(U$713:U873,0))/12)),U$8))))</f>
        <v>3</v>
      </c>
      <c r="V873" s="181">
        <f ca="1">(1-$D$5)*IF($C873&lt;MAX($D$4,INDEX($C$23:$C$154,2+MATCH(0,$V$23:$V$154,1))),V183,MAX(U873/U$10,V$8))+($D$5*IF($C873&lt;MAX($D$4,INDEX($C$23:$C$154,2+MATCH(0,$V$23:$V$154,1))),V183,IF($C873=MAX($D$4,INDEX($C$23:$C$154,2+MATCH(0,$V$23:$V$154,1))),V$7,MAX(AVERAGEIFS(V870:V872,V870:V872,"&gt;0")/(EXP(U$6*($D873-COUNTIFS(V$713:V873,0))/12)),V$8))))</f>
        <v>2</v>
      </c>
      <c r="W873" s="132">
        <f ca="1">(1-$D$5)*IF($C873&lt;$D$4,W183,MAX(AVERAGEIFS(W870:W872,W870:W872,"&gt;0")/(EXP(W$6*(($D873-COUNTIFS(W$713:W873,0))/12))),W$8))+($D$5*IF($C873&lt;$D$4,W183,IF($C873=$D$4,W$7,MAX(AVERAGEIFS(W870:W872,W870:W872,"&gt;0")/(EXP(W$6*($D873-COUNTIFS(W$713:W873,0))/12)),W$8))))</f>
        <v>0.75</v>
      </c>
      <c r="X873" s="132">
        <f ca="1">(1-$D$5)*IF($C873&lt;$D$4,X183,MAX(W873/W$10,X$8))+($D$5*IF($C873&lt;$D$4,X183,IF($C873=$D$4,X$7,MAX(AVERAGEIFS(X870:X872,X870:X872,"&gt;0")/(EXP(W$6*($D873-COUNTIFS(X$713:X873,0))/12)),X$8))))</f>
        <v>0.57692307692307687</v>
      </c>
      <c r="Y873" s="132"/>
      <c r="Z873" s="132"/>
    </row>
    <row r="874" spans="2:26" outlineLevel="1">
      <c r="B874" s="159"/>
      <c r="C874" s="160">
        <f t="shared" si="35"/>
        <v>49096</v>
      </c>
      <c r="D874" s="128">
        <f t="shared" si="34"/>
        <v>162</v>
      </c>
      <c r="G874" s="132">
        <f ca="1">(1-$D$5)*IF($C874&lt;$D$4,G184,MAX(AVERAGEIFS(G871:G873,G871:G873,"&gt;0")/(EXP(G$6*(($D874-COUNTIFS(G$713:G874,0))/12))),G$8))+($D$5*IF($C874&lt;$D$4,G184,IF($C874=$D$4,G$7,MAX(AVERAGEIFS(G871:G873,G871:G873,"&gt;0")/(EXP(G$6*($D874-COUNTIFS(G$713:G874,0))/12)),G$8))))</f>
        <v>1.25</v>
      </c>
      <c r="H874" s="132">
        <f ca="1">(1-$D$5)*IF($C874&lt;$D$4,H184,MAX(G874/G$10,H$8))+($D$5*IF($C874&lt;$D$4,H184,IF($C874=$D$4,H$7,MAX(AVERAGEIFS(H871:H873,H871:H873,"&gt;0")/(EXP(G$6*($D874-COUNTIFS(H$713:H874,0))/12)),H$8))))</f>
        <v>0.96153846153846145</v>
      </c>
      <c r="I874" s="132">
        <f ca="1">(1-$D$5)*IF($C874&lt;$D$4,I184,MAX(AVERAGEIFS(I871:I873,I871:I873,"&gt;0")/(EXP(I$6*(($D874-COUNTIFS(I$713:I874,0))/12))),I$8))+($D$5*IF($C874&lt;$D$4,I184,IF($C874=$D$4,I$7,MAX(AVERAGEIFS(I871:I873,I871:I873,"&gt;0")/(EXP(I$6*($D874-COUNTIFS(I$713:I874,0))/12)),I$8))))</f>
        <v>1.5</v>
      </c>
      <c r="J874" s="132">
        <f ca="1">(1-$D$5)*IF($C874&lt;$D$4,J184,MAX(I874/I$10,J$8))+($D$5*IF($C874&lt;$D$4,J184,IF($C874=$D$4,J$7,MAX(AVERAGEIFS(J871:J873,J871:J873,"&gt;0")/(EXP(I$6*($D874-COUNTIFS(J$713:J874,0))/12)),J$8))))</f>
        <v>1.2</v>
      </c>
      <c r="K874" s="132">
        <f ca="1">(1-$D$5)*IF($C874&lt;$D$4,K184,MAX(AVERAGEIFS(K871:K873,K871:K873,"&gt;0")/(EXP(K$6*(($D874-COUNTIFS(K$713:K874,0))/12))),K$8))+($D$5*IF($C874&lt;$D$4,K184,IF($C874=$D$4,K$7,MAX(AVERAGEIFS(K871:K873,K871:K873,"&gt;0")/(EXP(K$6*($D874-COUNTIFS(K$713:K874,0))/12)),K$8))))</f>
        <v>3</v>
      </c>
      <c r="L874" s="132">
        <f ca="1">(1-$D$5)*IF($C874&lt;$D$4,L184,MAX(K874/K$10,L$8))+($D$5*IF($C874&lt;$D$4,L184,IF($C874=$D$4,L$7,MAX(AVERAGEIFS(L871:L873,L871:L873,"&gt;0")/(EXP(K$6*($D874-COUNTIFS(L$713:L874,0))/12)),L$8))))</f>
        <v>2</v>
      </c>
      <c r="M874" s="181">
        <f ca="1">(1-$D$5)*IF($C874&lt;MAX($D$4,INDEX($C$23:$C$154,2+MATCH(0,$M$23:$M$154,1))),M184,MAX(AVERAGEIFS(M871:M873,M871:M873,"&gt;0")/(EXP(M$6*(($D874-COUNTIFS(M$713:M874,0))/12))),M$8))+($D$5*IF($C874&lt;MAX($D$4,INDEX($C$23:$C$154,2+MATCH(0,$M$23:$M$154,1))),M184,IF($C874=MAX($D$4,INDEX($C$23:$C$154,2+MATCH(0,$M$23:$M$154,1))),M$7,MAX(AVERAGEIFS(M871:M873,M871:M873,"&gt;0")/(EXP(M$6*($D874-COUNTIFS(M$713:M874,0))/12)),M$8))))</f>
        <v>3.75</v>
      </c>
      <c r="N874" s="181">
        <f ca="1">(1-$D$5)*IF($C874&lt;MAX($D$4,INDEX($C$23:$C$154,2+MATCH(0,$N$23:$N$154,1))),N184,MAX(M874/M$10,N$8))+($D$5*IF($C874&lt;MAX($D$4,INDEX($C$23:$C$154,2+MATCH(0,$N$23:$N$154,1))),N184,IF($C874=MAX($D$4,INDEX($C$23:$C$154,2+MATCH(0,$N$23:$N$154,1))),N$7,MAX(AVERAGEIFS(N871:N873,N871:N873,"&gt;0")/(EXP(M$6*($D874-COUNTIFS(N$713:N874,0))/12)),N$8))))</f>
        <v>3</v>
      </c>
      <c r="O874" s="181">
        <f ca="1">(1-$D$5)*IF($C874&lt;MAX($D$4,INDEX($C$23:$C$154,2+MATCH(0,$O$23:$O$154,1))),O184,MAX(AVERAGEIFS(O871:O873,O871:O873,"&gt;0")/(EXP(O$6*(($D874-COUNTIFS(O$713:O874,0))/12))),O$8))+($D$5*IF($C874&lt;MAX($D$4,INDEX($C$23:$C$154,2+MATCH(0,$O$23:$O$154,1))),O184,IF($C874=MAX($D$4,INDEX($C$23:$C$154,2+MATCH(0,$O$23:$O$154,1))),O$7,MAX(AVERAGEIFS(O871:O873,O871:O873,"&gt;0")/(EXP(O$6*($D874-COUNTIFS(O$713:O874,0))/12)),O$8))))</f>
        <v>5</v>
      </c>
      <c r="P874" s="181">
        <f ca="1">(1-$D$5)*IF($C874&lt;MAX($D$4,INDEX($C$23:$C$154,2+MATCH(0,$P$23:$P$154,1))),P184,MAX(O874/O$10,P$8))+($D$5*IF($C874&lt;MAX($D$4,INDEX($C$23:$C$154,2+MATCH(0,$P$23:$P$154,1))),P184,IF($C874=MAX($D$4,INDEX($C$23:$C$154,2+MATCH(0,$P$23:$P$154,1))),P$7,MAX(AVERAGEIFS(P871:P873,P871:P873,"&gt;0")/(EXP(O$6*($D874-COUNTIFS(P$713:P874,0))/12)),P$8))))</f>
        <v>3.5</v>
      </c>
      <c r="Q874" s="132">
        <f ca="1">(1-$D$5)*IF($C874&lt;$D$4,Q184,MAX(AVERAGEIFS(Q871:Q873,Q871:Q873,"&gt;0")/(EXP(Q$6*(($D874-COUNTIFS(Q$713:Q874,0))/12))),Q$8))+($D$5*IF($C874&lt;$D$4,Q184,IF($C874=$D$4,Q$7,MAX(AVERAGEIFS(Q871:Q873,Q871:Q873,"&gt;0")/(EXP(Q$6*($D874-COUNTIFS(Q$713:Q874,0))/12)),Q$8))))</f>
        <v>1</v>
      </c>
      <c r="R874" s="132">
        <f ca="1">(1-$D$5)*IF($C874&lt;$D$4,R184,MAX(Q874/Q$10,R$8))+($D$5*IF($C874&lt;$D$4,R184,IF($C874=$D$4,R$7,MAX(AVERAGEIFS(R871:R873,R871:R873,"&gt;0")/(EXP(Q$6*($D874-COUNTIFS(R$713:R874,0))/12)),R$8))))</f>
        <v>1</v>
      </c>
      <c r="S874" s="132">
        <f ca="1">(1-$D$5)*IF($C874&lt;$D$4,S184,MAX(AVERAGEIFS(S871:S873,S871:S873,"&gt;0")/(EXP(S$6*(($D874-COUNTIFS(S$713:S874,0))/12))),S$8))+($D$5*IF($C874&lt;$D$4,S184,IF($C874=$D$4,S$7,MAX(AVERAGEIFS(S871:S873,S871:S873,"&gt;0")/(EXP(S$6*($D874-COUNTIFS(S$713:S874,0))/12)),S$8))))</f>
        <v>1</v>
      </c>
      <c r="T874" s="132">
        <f ca="1">(1-$D$5)*IF($C874&lt;$D$4,T184,MAX(S874/S$10,T$8))+($D$5*IF($C874&lt;$D$4,T184,IF($C874=$D$4,T$7,MAX(AVERAGEIFS(T871:T873,T871:T873,"&gt;0")/(EXP(S$6*($D874-COUNTIFS(T$713:T874,0))/12)),T$8))))</f>
        <v>0.76923076923076916</v>
      </c>
      <c r="U874" s="181">
        <f ca="1">(1-$D$5)*IF($C874&lt;MAX($D$4,INDEX($C$23:$C$154,2+MATCH(0,$U$23:$U$154,1))),U184,MAX(AVERAGEIFS(U871:U873,U871:U873,"&gt;0")/(EXP(U$6*(($D874-COUNTIFS(U$713:U874,0))/12))),U$8))+($D$5*IF($C874&lt;MAX($D$4,INDEX($C$23:$C$154,2+MATCH(0,$U$23:$U$154,1))),U184,IF($C874=MAX($D$4,INDEX($C$23:$C$154,2+MATCH(0,$U$23:$U$154,1))),U$7,MAX(AVERAGEIFS(U871:U873,U871:U873,"&gt;0")/(EXP(U$6*($D874-COUNTIFS(U$713:U874,0))/12)),U$8))))</f>
        <v>3</v>
      </c>
      <c r="V874" s="181">
        <f ca="1">(1-$D$5)*IF($C874&lt;MAX($D$4,INDEX($C$23:$C$154,2+MATCH(0,$V$23:$V$154,1))),V184,MAX(U874/U$10,V$8))+($D$5*IF($C874&lt;MAX($D$4,INDEX($C$23:$C$154,2+MATCH(0,$V$23:$V$154,1))),V184,IF($C874=MAX($D$4,INDEX($C$23:$C$154,2+MATCH(0,$V$23:$V$154,1))),V$7,MAX(AVERAGEIFS(V871:V873,V871:V873,"&gt;0")/(EXP(U$6*($D874-COUNTIFS(V$713:V874,0))/12)),V$8))))</f>
        <v>2</v>
      </c>
      <c r="W874" s="132">
        <f ca="1">(1-$D$5)*IF($C874&lt;$D$4,W184,MAX(AVERAGEIFS(W871:W873,W871:W873,"&gt;0")/(EXP(W$6*(($D874-COUNTIFS(W$713:W874,0))/12))),W$8))+($D$5*IF($C874&lt;$D$4,W184,IF($C874=$D$4,W$7,MAX(AVERAGEIFS(W871:W873,W871:W873,"&gt;0")/(EXP(W$6*($D874-COUNTIFS(W$713:W874,0))/12)),W$8))))</f>
        <v>0.75</v>
      </c>
      <c r="X874" s="132">
        <f ca="1">(1-$D$5)*IF($C874&lt;$D$4,X184,MAX(W874/W$10,X$8))+($D$5*IF($C874&lt;$D$4,X184,IF($C874=$D$4,X$7,MAX(AVERAGEIFS(X871:X873,X871:X873,"&gt;0")/(EXP(W$6*($D874-COUNTIFS(X$713:X874,0))/12)),X$8))))</f>
        <v>0.57692307692307687</v>
      </c>
      <c r="Y874" s="132"/>
      <c r="Z874" s="132"/>
    </row>
    <row r="875" spans="2:26" outlineLevel="1">
      <c r="B875" s="159"/>
      <c r="C875" s="160">
        <f t="shared" si="35"/>
        <v>49126</v>
      </c>
      <c r="D875" s="128">
        <f t="shared" si="34"/>
        <v>163</v>
      </c>
      <c r="G875" s="132">
        <f ca="1">(1-$D$5)*IF($C875&lt;$D$4,G185,MAX(AVERAGEIFS(G872:G874,G872:G874,"&gt;0")/(EXP(G$6*(($D875-COUNTIFS(G$713:G875,0))/12))),G$8))+($D$5*IF($C875&lt;$D$4,G185,IF($C875=$D$4,G$7,MAX(AVERAGEIFS(G872:G874,G872:G874,"&gt;0")/(EXP(G$6*($D875-COUNTIFS(G$713:G875,0))/12)),G$8))))</f>
        <v>1.25</v>
      </c>
      <c r="H875" s="132">
        <f ca="1">(1-$D$5)*IF($C875&lt;$D$4,H185,MAX(G875/G$10,H$8))+($D$5*IF($C875&lt;$D$4,H185,IF($C875=$D$4,H$7,MAX(AVERAGEIFS(H872:H874,H872:H874,"&gt;0")/(EXP(G$6*($D875-COUNTIFS(H$713:H875,0))/12)),H$8))))</f>
        <v>0.96153846153846145</v>
      </c>
      <c r="I875" s="132">
        <f ca="1">(1-$D$5)*IF($C875&lt;$D$4,I185,MAX(AVERAGEIFS(I872:I874,I872:I874,"&gt;0")/(EXP(I$6*(($D875-COUNTIFS(I$713:I875,0))/12))),I$8))+($D$5*IF($C875&lt;$D$4,I185,IF($C875=$D$4,I$7,MAX(AVERAGEIFS(I872:I874,I872:I874,"&gt;0")/(EXP(I$6*($D875-COUNTIFS(I$713:I875,0))/12)),I$8))))</f>
        <v>1.5</v>
      </c>
      <c r="J875" s="132">
        <f ca="1">(1-$D$5)*IF($C875&lt;$D$4,J185,MAX(I875/I$10,J$8))+($D$5*IF($C875&lt;$D$4,J185,IF($C875=$D$4,J$7,MAX(AVERAGEIFS(J872:J874,J872:J874,"&gt;0")/(EXP(I$6*($D875-COUNTIFS(J$713:J875,0))/12)),J$8))))</f>
        <v>1.2</v>
      </c>
      <c r="K875" s="132">
        <f ca="1">(1-$D$5)*IF($C875&lt;$D$4,K185,MAX(AVERAGEIFS(K872:K874,K872:K874,"&gt;0")/(EXP(K$6*(($D875-COUNTIFS(K$713:K875,0))/12))),K$8))+($D$5*IF($C875&lt;$D$4,K185,IF($C875=$D$4,K$7,MAX(AVERAGEIFS(K872:K874,K872:K874,"&gt;0")/(EXP(K$6*($D875-COUNTIFS(K$713:K875,0))/12)),K$8))))</f>
        <v>3</v>
      </c>
      <c r="L875" s="132">
        <f ca="1">(1-$D$5)*IF($C875&lt;$D$4,L185,MAX(K875/K$10,L$8))+($D$5*IF($C875&lt;$D$4,L185,IF($C875=$D$4,L$7,MAX(AVERAGEIFS(L872:L874,L872:L874,"&gt;0")/(EXP(K$6*($D875-COUNTIFS(L$713:L875,0))/12)),L$8))))</f>
        <v>2</v>
      </c>
      <c r="M875" s="181">
        <f ca="1">(1-$D$5)*IF($C875&lt;MAX($D$4,INDEX($C$23:$C$154,2+MATCH(0,$M$23:$M$154,1))),M185,MAX(AVERAGEIFS(M872:M874,M872:M874,"&gt;0")/(EXP(M$6*(($D875-COUNTIFS(M$713:M875,0))/12))),M$8))+($D$5*IF($C875&lt;MAX($D$4,INDEX($C$23:$C$154,2+MATCH(0,$M$23:$M$154,1))),M185,IF($C875=MAX($D$4,INDEX($C$23:$C$154,2+MATCH(0,$M$23:$M$154,1))),M$7,MAX(AVERAGEIFS(M872:M874,M872:M874,"&gt;0")/(EXP(M$6*($D875-COUNTIFS(M$713:M875,0))/12)),M$8))))</f>
        <v>3.75</v>
      </c>
      <c r="N875" s="181">
        <f ca="1">(1-$D$5)*IF($C875&lt;MAX($D$4,INDEX($C$23:$C$154,2+MATCH(0,$N$23:$N$154,1))),N185,MAX(M875/M$10,N$8))+($D$5*IF($C875&lt;MAX($D$4,INDEX($C$23:$C$154,2+MATCH(0,$N$23:$N$154,1))),N185,IF($C875=MAX($D$4,INDEX($C$23:$C$154,2+MATCH(0,$N$23:$N$154,1))),N$7,MAX(AVERAGEIFS(N872:N874,N872:N874,"&gt;0")/(EXP(M$6*($D875-COUNTIFS(N$713:N875,0))/12)),N$8))))</f>
        <v>3</v>
      </c>
      <c r="O875" s="181">
        <f ca="1">(1-$D$5)*IF($C875&lt;MAX($D$4,INDEX($C$23:$C$154,2+MATCH(0,$O$23:$O$154,1))),O185,MAX(AVERAGEIFS(O872:O874,O872:O874,"&gt;0")/(EXP(O$6*(($D875-COUNTIFS(O$713:O875,0))/12))),O$8))+($D$5*IF($C875&lt;MAX($D$4,INDEX($C$23:$C$154,2+MATCH(0,$O$23:$O$154,1))),O185,IF($C875=MAX($D$4,INDEX($C$23:$C$154,2+MATCH(0,$O$23:$O$154,1))),O$7,MAX(AVERAGEIFS(O872:O874,O872:O874,"&gt;0")/(EXP(O$6*($D875-COUNTIFS(O$713:O875,0))/12)),O$8))))</f>
        <v>5</v>
      </c>
      <c r="P875" s="181">
        <f ca="1">(1-$D$5)*IF($C875&lt;MAX($D$4,INDEX($C$23:$C$154,2+MATCH(0,$P$23:$P$154,1))),P185,MAX(O875/O$10,P$8))+($D$5*IF($C875&lt;MAX($D$4,INDEX($C$23:$C$154,2+MATCH(0,$P$23:$P$154,1))),P185,IF($C875=MAX($D$4,INDEX($C$23:$C$154,2+MATCH(0,$P$23:$P$154,1))),P$7,MAX(AVERAGEIFS(P872:P874,P872:P874,"&gt;0")/(EXP(O$6*($D875-COUNTIFS(P$713:P875,0))/12)),P$8))))</f>
        <v>3.5</v>
      </c>
      <c r="Q875" s="132">
        <f ca="1">(1-$D$5)*IF($C875&lt;$D$4,Q185,MAX(AVERAGEIFS(Q872:Q874,Q872:Q874,"&gt;0")/(EXP(Q$6*(($D875-COUNTIFS(Q$713:Q875,0))/12))),Q$8))+($D$5*IF($C875&lt;$D$4,Q185,IF($C875=$D$4,Q$7,MAX(AVERAGEIFS(Q872:Q874,Q872:Q874,"&gt;0")/(EXP(Q$6*($D875-COUNTIFS(Q$713:Q875,0))/12)),Q$8))))</f>
        <v>1</v>
      </c>
      <c r="R875" s="132">
        <f ca="1">(1-$D$5)*IF($C875&lt;$D$4,R185,MAX(Q875/Q$10,R$8))+($D$5*IF($C875&lt;$D$4,R185,IF($C875=$D$4,R$7,MAX(AVERAGEIFS(R872:R874,R872:R874,"&gt;0")/(EXP(Q$6*($D875-COUNTIFS(R$713:R875,0))/12)),R$8))))</f>
        <v>1</v>
      </c>
      <c r="S875" s="132">
        <f ca="1">(1-$D$5)*IF($C875&lt;$D$4,S185,MAX(AVERAGEIFS(S872:S874,S872:S874,"&gt;0")/(EXP(S$6*(($D875-COUNTIFS(S$713:S875,0))/12))),S$8))+($D$5*IF($C875&lt;$D$4,S185,IF($C875=$D$4,S$7,MAX(AVERAGEIFS(S872:S874,S872:S874,"&gt;0")/(EXP(S$6*($D875-COUNTIFS(S$713:S875,0))/12)),S$8))))</f>
        <v>1</v>
      </c>
      <c r="T875" s="132">
        <f ca="1">(1-$D$5)*IF($C875&lt;$D$4,T185,MAX(S875/S$10,T$8))+($D$5*IF($C875&lt;$D$4,T185,IF($C875=$D$4,T$7,MAX(AVERAGEIFS(T872:T874,T872:T874,"&gt;0")/(EXP(S$6*($D875-COUNTIFS(T$713:T875,0))/12)),T$8))))</f>
        <v>0.76923076923076916</v>
      </c>
      <c r="U875" s="181">
        <f ca="1">(1-$D$5)*IF($C875&lt;MAX($D$4,INDEX($C$23:$C$154,2+MATCH(0,$U$23:$U$154,1))),U185,MAX(AVERAGEIFS(U872:U874,U872:U874,"&gt;0")/(EXP(U$6*(($D875-COUNTIFS(U$713:U875,0))/12))),U$8))+($D$5*IF($C875&lt;MAX($D$4,INDEX($C$23:$C$154,2+MATCH(0,$U$23:$U$154,1))),U185,IF($C875=MAX($D$4,INDEX($C$23:$C$154,2+MATCH(0,$U$23:$U$154,1))),U$7,MAX(AVERAGEIFS(U872:U874,U872:U874,"&gt;0")/(EXP(U$6*($D875-COUNTIFS(U$713:U875,0))/12)),U$8))))</f>
        <v>3</v>
      </c>
      <c r="V875" s="181">
        <f ca="1">(1-$D$5)*IF($C875&lt;MAX($D$4,INDEX($C$23:$C$154,2+MATCH(0,$V$23:$V$154,1))),V185,MAX(U875/U$10,V$8))+($D$5*IF($C875&lt;MAX($D$4,INDEX($C$23:$C$154,2+MATCH(0,$V$23:$V$154,1))),V185,IF($C875=MAX($D$4,INDEX($C$23:$C$154,2+MATCH(0,$V$23:$V$154,1))),V$7,MAX(AVERAGEIFS(V872:V874,V872:V874,"&gt;0")/(EXP(U$6*($D875-COUNTIFS(V$713:V875,0))/12)),V$8))))</f>
        <v>2</v>
      </c>
      <c r="W875" s="132">
        <f ca="1">(1-$D$5)*IF($C875&lt;$D$4,W185,MAX(AVERAGEIFS(W872:W874,W872:W874,"&gt;0")/(EXP(W$6*(($D875-COUNTIFS(W$713:W875,0))/12))),W$8))+($D$5*IF($C875&lt;$D$4,W185,IF($C875=$D$4,W$7,MAX(AVERAGEIFS(W872:W874,W872:W874,"&gt;0")/(EXP(W$6*($D875-COUNTIFS(W$713:W875,0))/12)),W$8))))</f>
        <v>0.75</v>
      </c>
      <c r="X875" s="132">
        <f ca="1">(1-$D$5)*IF($C875&lt;$D$4,X185,MAX(W875/W$10,X$8))+($D$5*IF($C875&lt;$D$4,X185,IF($C875=$D$4,X$7,MAX(AVERAGEIFS(X872:X874,X872:X874,"&gt;0")/(EXP(W$6*($D875-COUNTIFS(X$713:X875,0))/12)),X$8))))</f>
        <v>0.57692307692307687</v>
      </c>
      <c r="Y875" s="132"/>
      <c r="Z875" s="132"/>
    </row>
    <row r="876" spans="2:26" outlineLevel="1">
      <c r="B876" s="159"/>
      <c r="C876" s="160">
        <f t="shared" si="35"/>
        <v>49157</v>
      </c>
      <c r="D876" s="128">
        <f t="shared" si="34"/>
        <v>164</v>
      </c>
      <c r="G876" s="132">
        <f ca="1">(1-$D$5)*IF($C876&lt;$D$4,G186,MAX(AVERAGEIFS(G873:G875,G873:G875,"&gt;0")/(EXP(G$6*(($D876-COUNTIFS(G$713:G876,0))/12))),G$8))+($D$5*IF($C876&lt;$D$4,G186,IF($C876=$D$4,G$7,MAX(AVERAGEIFS(G873:G875,G873:G875,"&gt;0")/(EXP(G$6*($D876-COUNTIFS(G$713:G876,0))/12)),G$8))))</f>
        <v>1.25</v>
      </c>
      <c r="H876" s="132">
        <f ca="1">(1-$D$5)*IF($C876&lt;$D$4,H186,MAX(G876/G$10,H$8))+($D$5*IF($C876&lt;$D$4,H186,IF($C876=$D$4,H$7,MAX(AVERAGEIFS(H873:H875,H873:H875,"&gt;0")/(EXP(G$6*($D876-COUNTIFS(H$713:H876,0))/12)),H$8))))</f>
        <v>0.96153846153846145</v>
      </c>
      <c r="I876" s="132">
        <f ca="1">(1-$D$5)*IF($C876&lt;$D$4,I186,MAX(AVERAGEIFS(I873:I875,I873:I875,"&gt;0")/(EXP(I$6*(($D876-COUNTIFS(I$713:I876,0))/12))),I$8))+($D$5*IF($C876&lt;$D$4,I186,IF($C876=$D$4,I$7,MAX(AVERAGEIFS(I873:I875,I873:I875,"&gt;0")/(EXP(I$6*($D876-COUNTIFS(I$713:I876,0))/12)),I$8))))</f>
        <v>1.5</v>
      </c>
      <c r="J876" s="132">
        <f ca="1">(1-$D$5)*IF($C876&lt;$D$4,J186,MAX(I876/I$10,J$8))+($D$5*IF($C876&lt;$D$4,J186,IF($C876=$D$4,J$7,MAX(AVERAGEIFS(J873:J875,J873:J875,"&gt;0")/(EXP(I$6*($D876-COUNTIFS(J$713:J876,0))/12)),J$8))))</f>
        <v>1.2</v>
      </c>
      <c r="K876" s="132">
        <f ca="1">(1-$D$5)*IF($C876&lt;$D$4,K186,MAX(AVERAGEIFS(K873:K875,K873:K875,"&gt;0")/(EXP(K$6*(($D876-COUNTIFS(K$713:K876,0))/12))),K$8))+($D$5*IF($C876&lt;$D$4,K186,IF($C876=$D$4,K$7,MAX(AVERAGEIFS(K873:K875,K873:K875,"&gt;0")/(EXP(K$6*($D876-COUNTIFS(K$713:K876,0))/12)),K$8))))</f>
        <v>3</v>
      </c>
      <c r="L876" s="132">
        <f ca="1">(1-$D$5)*IF($C876&lt;$D$4,L186,MAX(K876/K$10,L$8))+($D$5*IF($C876&lt;$D$4,L186,IF($C876=$D$4,L$7,MAX(AVERAGEIFS(L873:L875,L873:L875,"&gt;0")/(EXP(K$6*($D876-COUNTIFS(L$713:L876,0))/12)),L$8))))</f>
        <v>2</v>
      </c>
      <c r="M876" s="181">
        <f ca="1">(1-$D$5)*IF($C876&lt;MAX($D$4,INDEX($C$23:$C$154,2+MATCH(0,$M$23:$M$154,1))),M186,MAX(AVERAGEIFS(M873:M875,M873:M875,"&gt;0")/(EXP(M$6*(($D876-COUNTIFS(M$713:M876,0))/12))),M$8))+($D$5*IF($C876&lt;MAX($D$4,INDEX($C$23:$C$154,2+MATCH(0,$M$23:$M$154,1))),M186,IF($C876=MAX($D$4,INDEX($C$23:$C$154,2+MATCH(0,$M$23:$M$154,1))),M$7,MAX(AVERAGEIFS(M873:M875,M873:M875,"&gt;0")/(EXP(M$6*($D876-COUNTIFS(M$713:M876,0))/12)),M$8))))</f>
        <v>3.75</v>
      </c>
      <c r="N876" s="181">
        <f ca="1">(1-$D$5)*IF($C876&lt;MAX($D$4,INDEX($C$23:$C$154,2+MATCH(0,$N$23:$N$154,1))),N186,MAX(M876/M$10,N$8))+($D$5*IF($C876&lt;MAX($D$4,INDEX($C$23:$C$154,2+MATCH(0,$N$23:$N$154,1))),N186,IF($C876=MAX($D$4,INDEX($C$23:$C$154,2+MATCH(0,$N$23:$N$154,1))),N$7,MAX(AVERAGEIFS(N873:N875,N873:N875,"&gt;0")/(EXP(M$6*($D876-COUNTIFS(N$713:N876,0))/12)),N$8))))</f>
        <v>3</v>
      </c>
      <c r="O876" s="181">
        <f ca="1">(1-$D$5)*IF($C876&lt;MAX($D$4,INDEX($C$23:$C$154,2+MATCH(0,$O$23:$O$154,1))),O186,MAX(AVERAGEIFS(O873:O875,O873:O875,"&gt;0")/(EXP(O$6*(($D876-COUNTIFS(O$713:O876,0))/12))),O$8))+($D$5*IF($C876&lt;MAX($D$4,INDEX($C$23:$C$154,2+MATCH(0,$O$23:$O$154,1))),O186,IF($C876=MAX($D$4,INDEX($C$23:$C$154,2+MATCH(0,$O$23:$O$154,1))),O$7,MAX(AVERAGEIFS(O873:O875,O873:O875,"&gt;0")/(EXP(O$6*($D876-COUNTIFS(O$713:O876,0))/12)),O$8))))</f>
        <v>5</v>
      </c>
      <c r="P876" s="181">
        <f ca="1">(1-$D$5)*IF($C876&lt;MAX($D$4,INDEX($C$23:$C$154,2+MATCH(0,$P$23:$P$154,1))),P186,MAX(O876/O$10,P$8))+($D$5*IF($C876&lt;MAX($D$4,INDEX($C$23:$C$154,2+MATCH(0,$P$23:$P$154,1))),P186,IF($C876=MAX($D$4,INDEX($C$23:$C$154,2+MATCH(0,$P$23:$P$154,1))),P$7,MAX(AVERAGEIFS(P873:P875,P873:P875,"&gt;0")/(EXP(O$6*($D876-COUNTIFS(P$713:P876,0))/12)),P$8))))</f>
        <v>3.5</v>
      </c>
      <c r="Q876" s="132">
        <f ca="1">(1-$D$5)*IF($C876&lt;$D$4,Q186,MAX(AVERAGEIFS(Q873:Q875,Q873:Q875,"&gt;0")/(EXP(Q$6*(($D876-COUNTIFS(Q$713:Q876,0))/12))),Q$8))+($D$5*IF($C876&lt;$D$4,Q186,IF($C876=$D$4,Q$7,MAX(AVERAGEIFS(Q873:Q875,Q873:Q875,"&gt;0")/(EXP(Q$6*($D876-COUNTIFS(Q$713:Q876,0))/12)),Q$8))))</f>
        <v>1</v>
      </c>
      <c r="R876" s="132">
        <f ca="1">(1-$D$5)*IF($C876&lt;$D$4,R186,MAX(Q876/Q$10,R$8))+($D$5*IF($C876&lt;$D$4,R186,IF($C876=$D$4,R$7,MAX(AVERAGEIFS(R873:R875,R873:R875,"&gt;0")/(EXP(Q$6*($D876-COUNTIFS(R$713:R876,0))/12)),R$8))))</f>
        <v>1</v>
      </c>
      <c r="S876" s="132">
        <f ca="1">(1-$D$5)*IF($C876&lt;$D$4,S186,MAX(AVERAGEIFS(S873:S875,S873:S875,"&gt;0")/(EXP(S$6*(($D876-COUNTIFS(S$713:S876,0))/12))),S$8))+($D$5*IF($C876&lt;$D$4,S186,IF($C876=$D$4,S$7,MAX(AVERAGEIFS(S873:S875,S873:S875,"&gt;0")/(EXP(S$6*($D876-COUNTIFS(S$713:S876,0))/12)),S$8))))</f>
        <v>1</v>
      </c>
      <c r="T876" s="132">
        <f ca="1">(1-$D$5)*IF($C876&lt;$D$4,T186,MAX(S876/S$10,T$8))+($D$5*IF($C876&lt;$D$4,T186,IF($C876=$D$4,T$7,MAX(AVERAGEIFS(T873:T875,T873:T875,"&gt;0")/(EXP(S$6*($D876-COUNTIFS(T$713:T876,0))/12)),T$8))))</f>
        <v>0.76923076923076916</v>
      </c>
      <c r="U876" s="181">
        <f ca="1">(1-$D$5)*IF($C876&lt;MAX($D$4,INDEX($C$23:$C$154,2+MATCH(0,$U$23:$U$154,1))),U186,MAX(AVERAGEIFS(U873:U875,U873:U875,"&gt;0")/(EXP(U$6*(($D876-COUNTIFS(U$713:U876,0))/12))),U$8))+($D$5*IF($C876&lt;MAX($D$4,INDEX($C$23:$C$154,2+MATCH(0,$U$23:$U$154,1))),U186,IF($C876=MAX($D$4,INDEX($C$23:$C$154,2+MATCH(0,$U$23:$U$154,1))),U$7,MAX(AVERAGEIFS(U873:U875,U873:U875,"&gt;0")/(EXP(U$6*($D876-COUNTIFS(U$713:U876,0))/12)),U$8))))</f>
        <v>3</v>
      </c>
      <c r="V876" s="181">
        <f ca="1">(1-$D$5)*IF($C876&lt;MAX($D$4,INDEX($C$23:$C$154,2+MATCH(0,$V$23:$V$154,1))),V186,MAX(U876/U$10,V$8))+($D$5*IF($C876&lt;MAX($D$4,INDEX($C$23:$C$154,2+MATCH(0,$V$23:$V$154,1))),V186,IF($C876=MAX($D$4,INDEX($C$23:$C$154,2+MATCH(0,$V$23:$V$154,1))),V$7,MAX(AVERAGEIFS(V873:V875,V873:V875,"&gt;0")/(EXP(U$6*($D876-COUNTIFS(V$713:V876,0))/12)),V$8))))</f>
        <v>2</v>
      </c>
      <c r="W876" s="132">
        <f ca="1">(1-$D$5)*IF($C876&lt;$D$4,W186,MAX(AVERAGEIFS(W873:W875,W873:W875,"&gt;0")/(EXP(W$6*(($D876-COUNTIFS(W$713:W876,0))/12))),W$8))+($D$5*IF($C876&lt;$D$4,W186,IF($C876=$D$4,W$7,MAX(AVERAGEIFS(W873:W875,W873:W875,"&gt;0")/(EXP(W$6*($D876-COUNTIFS(W$713:W876,0))/12)),W$8))))</f>
        <v>0.75</v>
      </c>
      <c r="X876" s="132">
        <f ca="1">(1-$D$5)*IF($C876&lt;$D$4,X186,MAX(W876/W$10,X$8))+($D$5*IF($C876&lt;$D$4,X186,IF($C876=$D$4,X$7,MAX(AVERAGEIFS(X873:X875,X873:X875,"&gt;0")/(EXP(W$6*($D876-COUNTIFS(X$713:X876,0))/12)),X$8))))</f>
        <v>0.57692307692307687</v>
      </c>
      <c r="Y876" s="132"/>
      <c r="Z876" s="132"/>
    </row>
    <row r="877" spans="2:26" outlineLevel="1">
      <c r="B877" s="159"/>
      <c r="C877" s="160">
        <f t="shared" si="35"/>
        <v>49188</v>
      </c>
      <c r="D877" s="128">
        <f t="shared" si="34"/>
        <v>165</v>
      </c>
      <c r="G877" s="132">
        <f ca="1">(1-$D$5)*IF($C877&lt;$D$4,G187,MAX(AVERAGEIFS(G874:G876,G874:G876,"&gt;0")/(EXP(G$6*(($D877-COUNTIFS(G$713:G877,0))/12))),G$8))+($D$5*IF($C877&lt;$D$4,G187,IF($C877=$D$4,G$7,MAX(AVERAGEIFS(G874:G876,G874:G876,"&gt;0")/(EXP(G$6*($D877-COUNTIFS(G$713:G877,0))/12)),G$8))))</f>
        <v>1.25</v>
      </c>
      <c r="H877" s="132">
        <f ca="1">(1-$D$5)*IF($C877&lt;$D$4,H187,MAX(G877/G$10,H$8))+($D$5*IF($C877&lt;$D$4,H187,IF($C877=$D$4,H$7,MAX(AVERAGEIFS(H874:H876,H874:H876,"&gt;0")/(EXP(G$6*($D877-COUNTIFS(H$713:H877,0))/12)),H$8))))</f>
        <v>0.96153846153846145</v>
      </c>
      <c r="I877" s="132">
        <f ca="1">(1-$D$5)*IF($C877&lt;$D$4,I187,MAX(AVERAGEIFS(I874:I876,I874:I876,"&gt;0")/(EXP(I$6*(($D877-COUNTIFS(I$713:I877,0))/12))),I$8))+($D$5*IF($C877&lt;$D$4,I187,IF($C877=$D$4,I$7,MAX(AVERAGEIFS(I874:I876,I874:I876,"&gt;0")/(EXP(I$6*($D877-COUNTIFS(I$713:I877,0))/12)),I$8))))</f>
        <v>1.5</v>
      </c>
      <c r="J877" s="132">
        <f ca="1">(1-$D$5)*IF($C877&lt;$D$4,J187,MAX(I877/I$10,J$8))+($D$5*IF($C877&lt;$D$4,J187,IF($C877=$D$4,J$7,MAX(AVERAGEIFS(J874:J876,J874:J876,"&gt;0")/(EXP(I$6*($D877-COUNTIFS(J$713:J877,0))/12)),J$8))))</f>
        <v>1.2</v>
      </c>
      <c r="K877" s="132">
        <f ca="1">(1-$D$5)*IF($C877&lt;$D$4,K187,MAX(AVERAGEIFS(K874:K876,K874:K876,"&gt;0")/(EXP(K$6*(($D877-COUNTIFS(K$713:K877,0))/12))),K$8))+($D$5*IF($C877&lt;$D$4,K187,IF($C877=$D$4,K$7,MAX(AVERAGEIFS(K874:K876,K874:K876,"&gt;0")/(EXP(K$6*($D877-COUNTIFS(K$713:K877,0))/12)),K$8))))</f>
        <v>3</v>
      </c>
      <c r="L877" s="132">
        <f ca="1">(1-$D$5)*IF($C877&lt;$D$4,L187,MAX(K877/K$10,L$8))+($D$5*IF($C877&lt;$D$4,L187,IF($C877=$D$4,L$7,MAX(AVERAGEIFS(L874:L876,L874:L876,"&gt;0")/(EXP(K$6*($D877-COUNTIFS(L$713:L877,0))/12)),L$8))))</f>
        <v>2</v>
      </c>
      <c r="M877" s="181">
        <f ca="1">(1-$D$5)*IF($C877&lt;MAX($D$4,INDEX($C$23:$C$154,2+MATCH(0,$M$23:$M$154,1))),M187,MAX(AVERAGEIFS(M874:M876,M874:M876,"&gt;0")/(EXP(M$6*(($D877-COUNTIFS(M$713:M877,0))/12))),M$8))+($D$5*IF($C877&lt;MAX($D$4,INDEX($C$23:$C$154,2+MATCH(0,$M$23:$M$154,1))),M187,IF($C877=MAX($D$4,INDEX($C$23:$C$154,2+MATCH(0,$M$23:$M$154,1))),M$7,MAX(AVERAGEIFS(M874:M876,M874:M876,"&gt;0")/(EXP(M$6*($D877-COUNTIFS(M$713:M877,0))/12)),M$8))))</f>
        <v>3.75</v>
      </c>
      <c r="N877" s="181">
        <f ca="1">(1-$D$5)*IF($C877&lt;MAX($D$4,INDEX($C$23:$C$154,2+MATCH(0,$N$23:$N$154,1))),N187,MAX(M877/M$10,N$8))+($D$5*IF($C877&lt;MAX($D$4,INDEX($C$23:$C$154,2+MATCH(0,$N$23:$N$154,1))),N187,IF($C877=MAX($D$4,INDEX($C$23:$C$154,2+MATCH(0,$N$23:$N$154,1))),N$7,MAX(AVERAGEIFS(N874:N876,N874:N876,"&gt;0")/(EXP(M$6*($D877-COUNTIFS(N$713:N877,0))/12)),N$8))))</f>
        <v>3</v>
      </c>
      <c r="O877" s="181">
        <f ca="1">(1-$D$5)*IF($C877&lt;MAX($D$4,INDEX($C$23:$C$154,2+MATCH(0,$O$23:$O$154,1))),O187,MAX(AVERAGEIFS(O874:O876,O874:O876,"&gt;0")/(EXP(O$6*(($D877-COUNTIFS(O$713:O877,0))/12))),O$8))+($D$5*IF($C877&lt;MAX($D$4,INDEX($C$23:$C$154,2+MATCH(0,$O$23:$O$154,1))),O187,IF($C877=MAX($D$4,INDEX($C$23:$C$154,2+MATCH(0,$O$23:$O$154,1))),O$7,MAX(AVERAGEIFS(O874:O876,O874:O876,"&gt;0")/(EXP(O$6*($D877-COUNTIFS(O$713:O877,0))/12)),O$8))))</f>
        <v>5</v>
      </c>
      <c r="P877" s="181">
        <f ca="1">(1-$D$5)*IF($C877&lt;MAX($D$4,INDEX($C$23:$C$154,2+MATCH(0,$P$23:$P$154,1))),P187,MAX(O877/O$10,P$8))+($D$5*IF($C877&lt;MAX($D$4,INDEX($C$23:$C$154,2+MATCH(0,$P$23:$P$154,1))),P187,IF($C877=MAX($D$4,INDEX($C$23:$C$154,2+MATCH(0,$P$23:$P$154,1))),P$7,MAX(AVERAGEIFS(P874:P876,P874:P876,"&gt;0")/(EXP(O$6*($D877-COUNTIFS(P$713:P877,0))/12)),P$8))))</f>
        <v>3.5</v>
      </c>
      <c r="Q877" s="132">
        <f ca="1">(1-$D$5)*IF($C877&lt;$D$4,Q187,MAX(AVERAGEIFS(Q874:Q876,Q874:Q876,"&gt;0")/(EXP(Q$6*(($D877-COUNTIFS(Q$713:Q877,0))/12))),Q$8))+($D$5*IF($C877&lt;$D$4,Q187,IF($C877=$D$4,Q$7,MAX(AVERAGEIFS(Q874:Q876,Q874:Q876,"&gt;0")/(EXP(Q$6*($D877-COUNTIFS(Q$713:Q877,0))/12)),Q$8))))</f>
        <v>1</v>
      </c>
      <c r="R877" s="132">
        <f ca="1">(1-$D$5)*IF($C877&lt;$D$4,R187,MAX(Q877/Q$10,R$8))+($D$5*IF($C877&lt;$D$4,R187,IF($C877=$D$4,R$7,MAX(AVERAGEIFS(R874:R876,R874:R876,"&gt;0")/(EXP(Q$6*($D877-COUNTIFS(R$713:R877,0))/12)),R$8))))</f>
        <v>1</v>
      </c>
      <c r="S877" s="132">
        <f ca="1">(1-$D$5)*IF($C877&lt;$D$4,S187,MAX(AVERAGEIFS(S874:S876,S874:S876,"&gt;0")/(EXP(S$6*(($D877-COUNTIFS(S$713:S877,0))/12))),S$8))+($D$5*IF($C877&lt;$D$4,S187,IF($C877=$D$4,S$7,MAX(AVERAGEIFS(S874:S876,S874:S876,"&gt;0")/(EXP(S$6*($D877-COUNTIFS(S$713:S877,0))/12)),S$8))))</f>
        <v>1</v>
      </c>
      <c r="T877" s="132">
        <f ca="1">(1-$D$5)*IF($C877&lt;$D$4,T187,MAX(S877/S$10,T$8))+($D$5*IF($C877&lt;$D$4,T187,IF($C877=$D$4,T$7,MAX(AVERAGEIFS(T874:T876,T874:T876,"&gt;0")/(EXP(S$6*($D877-COUNTIFS(T$713:T877,0))/12)),T$8))))</f>
        <v>0.76923076923076916</v>
      </c>
      <c r="U877" s="181">
        <f ca="1">(1-$D$5)*IF($C877&lt;MAX($D$4,INDEX($C$23:$C$154,2+MATCH(0,$U$23:$U$154,1))),U187,MAX(AVERAGEIFS(U874:U876,U874:U876,"&gt;0")/(EXP(U$6*(($D877-COUNTIFS(U$713:U877,0))/12))),U$8))+($D$5*IF($C877&lt;MAX($D$4,INDEX($C$23:$C$154,2+MATCH(0,$U$23:$U$154,1))),U187,IF($C877=MAX($D$4,INDEX($C$23:$C$154,2+MATCH(0,$U$23:$U$154,1))),U$7,MAX(AVERAGEIFS(U874:U876,U874:U876,"&gt;0")/(EXP(U$6*($D877-COUNTIFS(U$713:U877,0))/12)),U$8))))</f>
        <v>3</v>
      </c>
      <c r="V877" s="181">
        <f ca="1">(1-$D$5)*IF($C877&lt;MAX($D$4,INDEX($C$23:$C$154,2+MATCH(0,$V$23:$V$154,1))),V187,MAX(U877/U$10,V$8))+($D$5*IF($C877&lt;MAX($D$4,INDEX($C$23:$C$154,2+MATCH(0,$V$23:$V$154,1))),V187,IF($C877=MAX($D$4,INDEX($C$23:$C$154,2+MATCH(0,$V$23:$V$154,1))),V$7,MAX(AVERAGEIFS(V874:V876,V874:V876,"&gt;0")/(EXP(U$6*($D877-COUNTIFS(V$713:V877,0))/12)),V$8))))</f>
        <v>2</v>
      </c>
      <c r="W877" s="132">
        <f ca="1">(1-$D$5)*IF($C877&lt;$D$4,W187,MAX(AVERAGEIFS(W874:W876,W874:W876,"&gt;0")/(EXP(W$6*(($D877-COUNTIFS(W$713:W877,0))/12))),W$8))+($D$5*IF($C877&lt;$D$4,W187,IF($C877=$D$4,W$7,MAX(AVERAGEIFS(W874:W876,W874:W876,"&gt;0")/(EXP(W$6*($D877-COUNTIFS(W$713:W877,0))/12)),W$8))))</f>
        <v>0.75</v>
      </c>
      <c r="X877" s="132">
        <f ca="1">(1-$D$5)*IF($C877&lt;$D$4,X187,MAX(W877/W$10,X$8))+($D$5*IF($C877&lt;$D$4,X187,IF($C877=$D$4,X$7,MAX(AVERAGEIFS(X874:X876,X874:X876,"&gt;0")/(EXP(W$6*($D877-COUNTIFS(X$713:X877,0))/12)),X$8))))</f>
        <v>0.57692307692307687</v>
      </c>
      <c r="Y877" s="132"/>
      <c r="Z877" s="132"/>
    </row>
    <row r="878" spans="2:26" outlineLevel="1">
      <c r="B878" s="159"/>
      <c r="C878" s="160">
        <f t="shared" si="35"/>
        <v>49218</v>
      </c>
      <c r="D878" s="128">
        <f t="shared" si="34"/>
        <v>166</v>
      </c>
      <c r="G878" s="132">
        <f ca="1">(1-$D$5)*IF($C878&lt;$D$4,G188,MAX(AVERAGEIFS(G875:G877,G875:G877,"&gt;0")/(EXP(G$6*(($D878-COUNTIFS(G$713:G878,0))/12))),G$8))+($D$5*IF($C878&lt;$D$4,G188,IF($C878=$D$4,G$7,MAX(AVERAGEIFS(G875:G877,G875:G877,"&gt;0")/(EXP(G$6*($D878-COUNTIFS(G$713:G878,0))/12)),G$8))))</f>
        <v>1.25</v>
      </c>
      <c r="H878" s="132">
        <f ca="1">(1-$D$5)*IF($C878&lt;$D$4,H188,MAX(G878/G$10,H$8))+($D$5*IF($C878&lt;$D$4,H188,IF($C878=$D$4,H$7,MAX(AVERAGEIFS(H875:H877,H875:H877,"&gt;0")/(EXP(G$6*($D878-COUNTIFS(H$713:H878,0))/12)),H$8))))</f>
        <v>0.96153846153846145</v>
      </c>
      <c r="I878" s="132">
        <f ca="1">(1-$D$5)*IF($C878&lt;$D$4,I188,MAX(AVERAGEIFS(I875:I877,I875:I877,"&gt;0")/(EXP(I$6*(($D878-COUNTIFS(I$713:I878,0))/12))),I$8))+($D$5*IF($C878&lt;$D$4,I188,IF($C878=$D$4,I$7,MAX(AVERAGEIFS(I875:I877,I875:I877,"&gt;0")/(EXP(I$6*($D878-COUNTIFS(I$713:I878,0))/12)),I$8))))</f>
        <v>1.5</v>
      </c>
      <c r="J878" s="132">
        <f ca="1">(1-$D$5)*IF($C878&lt;$D$4,J188,MAX(I878/I$10,J$8))+($D$5*IF($C878&lt;$D$4,J188,IF($C878=$D$4,J$7,MAX(AVERAGEIFS(J875:J877,J875:J877,"&gt;0")/(EXP(I$6*($D878-COUNTIFS(J$713:J878,0))/12)),J$8))))</f>
        <v>1.2</v>
      </c>
      <c r="K878" s="132">
        <f ca="1">(1-$D$5)*IF($C878&lt;$D$4,K188,MAX(AVERAGEIFS(K875:K877,K875:K877,"&gt;0")/(EXP(K$6*(($D878-COUNTIFS(K$713:K878,0))/12))),K$8))+($D$5*IF($C878&lt;$D$4,K188,IF($C878=$D$4,K$7,MAX(AVERAGEIFS(K875:K877,K875:K877,"&gt;0")/(EXP(K$6*($D878-COUNTIFS(K$713:K878,0))/12)),K$8))))</f>
        <v>3</v>
      </c>
      <c r="L878" s="132">
        <f ca="1">(1-$D$5)*IF($C878&lt;$D$4,L188,MAX(K878/K$10,L$8))+($D$5*IF($C878&lt;$D$4,L188,IF($C878=$D$4,L$7,MAX(AVERAGEIFS(L875:L877,L875:L877,"&gt;0")/(EXP(K$6*($D878-COUNTIFS(L$713:L878,0))/12)),L$8))))</f>
        <v>2</v>
      </c>
      <c r="M878" s="181">
        <f ca="1">(1-$D$5)*IF($C878&lt;MAX($D$4,INDEX($C$23:$C$154,2+MATCH(0,$M$23:$M$154,1))),M188,MAX(AVERAGEIFS(M875:M877,M875:M877,"&gt;0")/(EXP(M$6*(($D878-COUNTIFS(M$713:M878,0))/12))),M$8))+($D$5*IF($C878&lt;MAX($D$4,INDEX($C$23:$C$154,2+MATCH(0,$M$23:$M$154,1))),M188,IF($C878=MAX($D$4,INDEX($C$23:$C$154,2+MATCH(0,$M$23:$M$154,1))),M$7,MAX(AVERAGEIFS(M875:M877,M875:M877,"&gt;0")/(EXP(M$6*($D878-COUNTIFS(M$713:M878,0))/12)),M$8))))</f>
        <v>3.75</v>
      </c>
      <c r="N878" s="181">
        <f ca="1">(1-$D$5)*IF($C878&lt;MAX($D$4,INDEX($C$23:$C$154,2+MATCH(0,$N$23:$N$154,1))),N188,MAX(M878/M$10,N$8))+($D$5*IF($C878&lt;MAX($D$4,INDEX($C$23:$C$154,2+MATCH(0,$N$23:$N$154,1))),N188,IF($C878=MAX($D$4,INDEX($C$23:$C$154,2+MATCH(0,$N$23:$N$154,1))),N$7,MAX(AVERAGEIFS(N875:N877,N875:N877,"&gt;0")/(EXP(M$6*($D878-COUNTIFS(N$713:N878,0))/12)),N$8))))</f>
        <v>3</v>
      </c>
      <c r="O878" s="181">
        <f ca="1">(1-$D$5)*IF($C878&lt;MAX($D$4,INDEX($C$23:$C$154,2+MATCH(0,$O$23:$O$154,1))),O188,MAX(AVERAGEIFS(O875:O877,O875:O877,"&gt;0")/(EXP(O$6*(($D878-COUNTIFS(O$713:O878,0))/12))),O$8))+($D$5*IF($C878&lt;MAX($D$4,INDEX($C$23:$C$154,2+MATCH(0,$O$23:$O$154,1))),O188,IF($C878=MAX($D$4,INDEX($C$23:$C$154,2+MATCH(0,$O$23:$O$154,1))),O$7,MAX(AVERAGEIFS(O875:O877,O875:O877,"&gt;0")/(EXP(O$6*($D878-COUNTIFS(O$713:O878,0))/12)),O$8))))</f>
        <v>5</v>
      </c>
      <c r="P878" s="181">
        <f ca="1">(1-$D$5)*IF($C878&lt;MAX($D$4,INDEX($C$23:$C$154,2+MATCH(0,$P$23:$P$154,1))),P188,MAX(O878/O$10,P$8))+($D$5*IF($C878&lt;MAX($D$4,INDEX($C$23:$C$154,2+MATCH(0,$P$23:$P$154,1))),P188,IF($C878=MAX($D$4,INDEX($C$23:$C$154,2+MATCH(0,$P$23:$P$154,1))),P$7,MAX(AVERAGEIFS(P875:P877,P875:P877,"&gt;0")/(EXP(O$6*($D878-COUNTIFS(P$713:P878,0))/12)),P$8))))</f>
        <v>3.5</v>
      </c>
      <c r="Q878" s="132">
        <f ca="1">(1-$D$5)*IF($C878&lt;$D$4,Q188,MAX(AVERAGEIFS(Q875:Q877,Q875:Q877,"&gt;0")/(EXP(Q$6*(($D878-COUNTIFS(Q$713:Q878,0))/12))),Q$8))+($D$5*IF($C878&lt;$D$4,Q188,IF($C878=$D$4,Q$7,MAX(AVERAGEIFS(Q875:Q877,Q875:Q877,"&gt;0")/(EXP(Q$6*($D878-COUNTIFS(Q$713:Q878,0))/12)),Q$8))))</f>
        <v>1</v>
      </c>
      <c r="R878" s="132">
        <f ca="1">(1-$D$5)*IF($C878&lt;$D$4,R188,MAX(Q878/Q$10,R$8))+($D$5*IF($C878&lt;$D$4,R188,IF($C878=$D$4,R$7,MAX(AVERAGEIFS(R875:R877,R875:R877,"&gt;0")/(EXP(Q$6*($D878-COUNTIFS(R$713:R878,0))/12)),R$8))))</f>
        <v>1</v>
      </c>
      <c r="S878" s="132">
        <f ca="1">(1-$D$5)*IF($C878&lt;$D$4,S188,MAX(AVERAGEIFS(S875:S877,S875:S877,"&gt;0")/(EXP(S$6*(($D878-COUNTIFS(S$713:S878,0))/12))),S$8))+($D$5*IF($C878&lt;$D$4,S188,IF($C878=$D$4,S$7,MAX(AVERAGEIFS(S875:S877,S875:S877,"&gt;0")/(EXP(S$6*($D878-COUNTIFS(S$713:S878,0))/12)),S$8))))</f>
        <v>1</v>
      </c>
      <c r="T878" s="132">
        <f ca="1">(1-$D$5)*IF($C878&lt;$D$4,T188,MAX(S878/S$10,T$8))+($D$5*IF($C878&lt;$D$4,T188,IF($C878=$D$4,T$7,MAX(AVERAGEIFS(T875:T877,T875:T877,"&gt;0")/(EXP(S$6*($D878-COUNTIFS(T$713:T878,0))/12)),T$8))))</f>
        <v>0.76923076923076916</v>
      </c>
      <c r="U878" s="181">
        <f ca="1">(1-$D$5)*IF($C878&lt;MAX($D$4,INDEX($C$23:$C$154,2+MATCH(0,$U$23:$U$154,1))),U188,MAX(AVERAGEIFS(U875:U877,U875:U877,"&gt;0")/(EXP(U$6*(($D878-COUNTIFS(U$713:U878,0))/12))),U$8))+($D$5*IF($C878&lt;MAX($D$4,INDEX($C$23:$C$154,2+MATCH(0,$U$23:$U$154,1))),U188,IF($C878=MAX($D$4,INDEX($C$23:$C$154,2+MATCH(0,$U$23:$U$154,1))),U$7,MAX(AVERAGEIFS(U875:U877,U875:U877,"&gt;0")/(EXP(U$6*($D878-COUNTIFS(U$713:U878,0))/12)),U$8))))</f>
        <v>3</v>
      </c>
      <c r="V878" s="181">
        <f ca="1">(1-$D$5)*IF($C878&lt;MAX($D$4,INDEX($C$23:$C$154,2+MATCH(0,$V$23:$V$154,1))),V188,MAX(U878/U$10,V$8))+($D$5*IF($C878&lt;MAX($D$4,INDEX($C$23:$C$154,2+MATCH(0,$V$23:$V$154,1))),V188,IF($C878=MAX($D$4,INDEX($C$23:$C$154,2+MATCH(0,$V$23:$V$154,1))),V$7,MAX(AVERAGEIFS(V875:V877,V875:V877,"&gt;0")/(EXP(U$6*($D878-COUNTIFS(V$713:V878,0))/12)),V$8))))</f>
        <v>2</v>
      </c>
      <c r="W878" s="132">
        <f ca="1">(1-$D$5)*IF($C878&lt;$D$4,W188,MAX(AVERAGEIFS(W875:W877,W875:W877,"&gt;0")/(EXP(W$6*(($D878-COUNTIFS(W$713:W878,0))/12))),W$8))+($D$5*IF($C878&lt;$D$4,W188,IF($C878=$D$4,W$7,MAX(AVERAGEIFS(W875:W877,W875:W877,"&gt;0")/(EXP(W$6*($D878-COUNTIFS(W$713:W878,0))/12)),W$8))))</f>
        <v>0.75</v>
      </c>
      <c r="X878" s="132">
        <f ca="1">(1-$D$5)*IF($C878&lt;$D$4,X188,MAX(W878/W$10,X$8))+($D$5*IF($C878&lt;$D$4,X188,IF($C878=$D$4,X$7,MAX(AVERAGEIFS(X875:X877,X875:X877,"&gt;0")/(EXP(W$6*($D878-COUNTIFS(X$713:X878,0))/12)),X$8))))</f>
        <v>0.57692307692307687</v>
      </c>
      <c r="Y878" s="132"/>
      <c r="Z878" s="132"/>
    </row>
    <row r="879" spans="2:26" outlineLevel="1">
      <c r="B879" s="159"/>
      <c r="C879" s="160">
        <f t="shared" si="35"/>
        <v>49249</v>
      </c>
      <c r="D879" s="128">
        <f t="shared" si="34"/>
        <v>167</v>
      </c>
      <c r="G879" s="132">
        <f ca="1">(1-$D$5)*IF($C879&lt;$D$4,G189,MAX(AVERAGEIFS(G876:G878,G876:G878,"&gt;0")/(EXP(G$6*(($D879-COUNTIFS(G$713:G879,0))/12))),G$8))+($D$5*IF($C879&lt;$D$4,G189,IF($C879=$D$4,G$7,MAX(AVERAGEIFS(G876:G878,G876:G878,"&gt;0")/(EXP(G$6*($D879-COUNTIFS(G$713:G879,0))/12)),G$8))))</f>
        <v>1.25</v>
      </c>
      <c r="H879" s="132">
        <f ca="1">(1-$D$5)*IF($C879&lt;$D$4,H189,MAX(G879/G$10,H$8))+($D$5*IF($C879&lt;$D$4,H189,IF($C879=$D$4,H$7,MAX(AVERAGEIFS(H876:H878,H876:H878,"&gt;0")/(EXP(G$6*($D879-COUNTIFS(H$713:H879,0))/12)),H$8))))</f>
        <v>0.96153846153846145</v>
      </c>
      <c r="I879" s="132">
        <f ca="1">(1-$D$5)*IF($C879&lt;$D$4,I189,MAX(AVERAGEIFS(I876:I878,I876:I878,"&gt;0")/(EXP(I$6*(($D879-COUNTIFS(I$713:I879,0))/12))),I$8))+($D$5*IF($C879&lt;$D$4,I189,IF($C879=$D$4,I$7,MAX(AVERAGEIFS(I876:I878,I876:I878,"&gt;0")/(EXP(I$6*($D879-COUNTIFS(I$713:I879,0))/12)),I$8))))</f>
        <v>1.5</v>
      </c>
      <c r="J879" s="132">
        <f ca="1">(1-$D$5)*IF($C879&lt;$D$4,J189,MAX(I879/I$10,J$8))+($D$5*IF($C879&lt;$D$4,J189,IF($C879=$D$4,J$7,MAX(AVERAGEIFS(J876:J878,J876:J878,"&gt;0")/(EXP(I$6*($D879-COUNTIFS(J$713:J879,0))/12)),J$8))))</f>
        <v>1.2</v>
      </c>
      <c r="K879" s="132">
        <f ca="1">(1-$D$5)*IF($C879&lt;$D$4,K189,MAX(AVERAGEIFS(K876:K878,K876:K878,"&gt;0")/(EXP(K$6*(($D879-COUNTIFS(K$713:K879,0))/12))),K$8))+($D$5*IF($C879&lt;$D$4,K189,IF($C879=$D$4,K$7,MAX(AVERAGEIFS(K876:K878,K876:K878,"&gt;0")/(EXP(K$6*($D879-COUNTIFS(K$713:K879,0))/12)),K$8))))</f>
        <v>3</v>
      </c>
      <c r="L879" s="132">
        <f ca="1">(1-$D$5)*IF($C879&lt;$D$4,L189,MAX(K879/K$10,L$8))+($D$5*IF($C879&lt;$D$4,L189,IF($C879=$D$4,L$7,MAX(AVERAGEIFS(L876:L878,L876:L878,"&gt;0")/(EXP(K$6*($D879-COUNTIFS(L$713:L879,0))/12)),L$8))))</f>
        <v>2</v>
      </c>
      <c r="M879" s="181">
        <f ca="1">(1-$D$5)*IF($C879&lt;MAX($D$4,INDEX($C$23:$C$154,2+MATCH(0,$M$23:$M$154,1))),M189,MAX(AVERAGEIFS(M876:M878,M876:M878,"&gt;0")/(EXP(M$6*(($D879-COUNTIFS(M$713:M879,0))/12))),M$8))+($D$5*IF($C879&lt;MAX($D$4,INDEX($C$23:$C$154,2+MATCH(0,$M$23:$M$154,1))),M189,IF($C879=MAX($D$4,INDEX($C$23:$C$154,2+MATCH(0,$M$23:$M$154,1))),M$7,MAX(AVERAGEIFS(M876:M878,M876:M878,"&gt;0")/(EXP(M$6*($D879-COUNTIFS(M$713:M879,0))/12)),M$8))))</f>
        <v>3.75</v>
      </c>
      <c r="N879" s="181">
        <f ca="1">(1-$D$5)*IF($C879&lt;MAX($D$4,INDEX($C$23:$C$154,2+MATCH(0,$N$23:$N$154,1))),N189,MAX(M879/M$10,N$8))+($D$5*IF($C879&lt;MAX($D$4,INDEX($C$23:$C$154,2+MATCH(0,$N$23:$N$154,1))),N189,IF($C879=MAX($D$4,INDEX($C$23:$C$154,2+MATCH(0,$N$23:$N$154,1))),N$7,MAX(AVERAGEIFS(N876:N878,N876:N878,"&gt;0")/(EXP(M$6*($D879-COUNTIFS(N$713:N879,0))/12)),N$8))))</f>
        <v>3</v>
      </c>
      <c r="O879" s="181">
        <f ca="1">(1-$D$5)*IF($C879&lt;MAX($D$4,INDEX($C$23:$C$154,2+MATCH(0,$O$23:$O$154,1))),O189,MAX(AVERAGEIFS(O876:O878,O876:O878,"&gt;0")/(EXP(O$6*(($D879-COUNTIFS(O$713:O879,0))/12))),O$8))+($D$5*IF($C879&lt;MAX($D$4,INDEX($C$23:$C$154,2+MATCH(0,$O$23:$O$154,1))),O189,IF($C879=MAX($D$4,INDEX($C$23:$C$154,2+MATCH(0,$O$23:$O$154,1))),O$7,MAX(AVERAGEIFS(O876:O878,O876:O878,"&gt;0")/(EXP(O$6*($D879-COUNTIFS(O$713:O879,0))/12)),O$8))))</f>
        <v>5</v>
      </c>
      <c r="P879" s="181">
        <f ca="1">(1-$D$5)*IF($C879&lt;MAX($D$4,INDEX($C$23:$C$154,2+MATCH(0,$P$23:$P$154,1))),P189,MAX(O879/O$10,P$8))+($D$5*IF($C879&lt;MAX($D$4,INDEX($C$23:$C$154,2+MATCH(0,$P$23:$P$154,1))),P189,IF($C879=MAX($D$4,INDEX($C$23:$C$154,2+MATCH(0,$P$23:$P$154,1))),P$7,MAX(AVERAGEIFS(P876:P878,P876:P878,"&gt;0")/(EXP(O$6*($D879-COUNTIFS(P$713:P879,0))/12)),P$8))))</f>
        <v>3.5</v>
      </c>
      <c r="Q879" s="132">
        <f ca="1">(1-$D$5)*IF($C879&lt;$D$4,Q189,MAX(AVERAGEIFS(Q876:Q878,Q876:Q878,"&gt;0")/(EXP(Q$6*(($D879-COUNTIFS(Q$713:Q879,0))/12))),Q$8))+($D$5*IF($C879&lt;$D$4,Q189,IF($C879=$D$4,Q$7,MAX(AVERAGEIFS(Q876:Q878,Q876:Q878,"&gt;0")/(EXP(Q$6*($D879-COUNTIFS(Q$713:Q879,0))/12)),Q$8))))</f>
        <v>1</v>
      </c>
      <c r="R879" s="132">
        <f ca="1">(1-$D$5)*IF($C879&lt;$D$4,R189,MAX(Q879/Q$10,R$8))+($D$5*IF($C879&lt;$D$4,R189,IF($C879=$D$4,R$7,MAX(AVERAGEIFS(R876:R878,R876:R878,"&gt;0")/(EXP(Q$6*($D879-COUNTIFS(R$713:R879,0))/12)),R$8))))</f>
        <v>1</v>
      </c>
      <c r="S879" s="132">
        <f ca="1">(1-$D$5)*IF($C879&lt;$D$4,S189,MAX(AVERAGEIFS(S876:S878,S876:S878,"&gt;0")/(EXP(S$6*(($D879-COUNTIFS(S$713:S879,0))/12))),S$8))+($D$5*IF($C879&lt;$D$4,S189,IF($C879=$D$4,S$7,MAX(AVERAGEIFS(S876:S878,S876:S878,"&gt;0")/(EXP(S$6*($D879-COUNTIFS(S$713:S879,0))/12)),S$8))))</f>
        <v>1</v>
      </c>
      <c r="T879" s="132">
        <f ca="1">(1-$D$5)*IF($C879&lt;$D$4,T189,MAX(S879/S$10,T$8))+($D$5*IF($C879&lt;$D$4,T189,IF($C879=$D$4,T$7,MAX(AVERAGEIFS(T876:T878,T876:T878,"&gt;0")/(EXP(S$6*($D879-COUNTIFS(T$713:T879,0))/12)),T$8))))</f>
        <v>0.76923076923076916</v>
      </c>
      <c r="U879" s="181">
        <f ca="1">(1-$D$5)*IF($C879&lt;MAX($D$4,INDEX($C$23:$C$154,2+MATCH(0,$U$23:$U$154,1))),U189,MAX(AVERAGEIFS(U876:U878,U876:U878,"&gt;0")/(EXP(U$6*(($D879-COUNTIFS(U$713:U879,0))/12))),U$8))+($D$5*IF($C879&lt;MAX($D$4,INDEX($C$23:$C$154,2+MATCH(0,$U$23:$U$154,1))),U189,IF($C879=MAX($D$4,INDEX($C$23:$C$154,2+MATCH(0,$U$23:$U$154,1))),U$7,MAX(AVERAGEIFS(U876:U878,U876:U878,"&gt;0")/(EXP(U$6*($D879-COUNTIFS(U$713:U879,0))/12)),U$8))))</f>
        <v>3</v>
      </c>
      <c r="V879" s="181">
        <f ca="1">(1-$D$5)*IF($C879&lt;MAX($D$4,INDEX($C$23:$C$154,2+MATCH(0,$V$23:$V$154,1))),V189,MAX(U879/U$10,V$8))+($D$5*IF($C879&lt;MAX($D$4,INDEX($C$23:$C$154,2+MATCH(0,$V$23:$V$154,1))),V189,IF($C879=MAX($D$4,INDEX($C$23:$C$154,2+MATCH(0,$V$23:$V$154,1))),V$7,MAX(AVERAGEIFS(V876:V878,V876:V878,"&gt;0")/(EXP(U$6*($D879-COUNTIFS(V$713:V879,0))/12)),V$8))))</f>
        <v>2</v>
      </c>
      <c r="W879" s="132">
        <f ca="1">(1-$D$5)*IF($C879&lt;$D$4,W189,MAX(AVERAGEIFS(W876:W878,W876:W878,"&gt;0")/(EXP(W$6*(($D879-COUNTIFS(W$713:W879,0))/12))),W$8))+($D$5*IF($C879&lt;$D$4,W189,IF($C879=$D$4,W$7,MAX(AVERAGEIFS(W876:W878,W876:W878,"&gt;0")/(EXP(W$6*($D879-COUNTIFS(W$713:W879,0))/12)),W$8))))</f>
        <v>0.75</v>
      </c>
      <c r="X879" s="132">
        <f ca="1">(1-$D$5)*IF($C879&lt;$D$4,X189,MAX(W879/W$10,X$8))+($D$5*IF($C879&lt;$D$4,X189,IF($C879=$D$4,X$7,MAX(AVERAGEIFS(X876:X878,X876:X878,"&gt;0")/(EXP(W$6*($D879-COUNTIFS(X$713:X879,0))/12)),X$8))))</f>
        <v>0.57692307692307687</v>
      </c>
      <c r="Y879" s="132"/>
      <c r="Z879" s="132"/>
    </row>
    <row r="880" spans="2:26" outlineLevel="1">
      <c r="B880" s="159"/>
      <c r="C880" s="160">
        <f t="shared" si="35"/>
        <v>49279</v>
      </c>
      <c r="D880" s="128">
        <f t="shared" si="34"/>
        <v>168</v>
      </c>
      <c r="G880" s="132">
        <f ca="1">(1-$D$5)*IF($C880&lt;$D$4,G190,MAX(AVERAGEIFS(G877:G879,G877:G879,"&gt;0")/(EXP(G$6*(($D880-COUNTIFS(G$713:G880,0))/12))),G$8))+($D$5*IF($C880&lt;$D$4,G190,IF($C880=$D$4,G$7,MAX(AVERAGEIFS(G877:G879,G877:G879,"&gt;0")/(EXP(G$6*($D880-COUNTIFS(G$713:G880,0))/12)),G$8))))</f>
        <v>1.25</v>
      </c>
      <c r="H880" s="132">
        <f ca="1">(1-$D$5)*IF($C880&lt;$D$4,H190,MAX(G880/G$10,H$8))+($D$5*IF($C880&lt;$D$4,H190,IF($C880=$D$4,H$7,MAX(AVERAGEIFS(H877:H879,H877:H879,"&gt;0")/(EXP(G$6*($D880-COUNTIFS(H$713:H880,0))/12)),H$8))))</f>
        <v>0.96153846153846145</v>
      </c>
      <c r="I880" s="132">
        <f ca="1">(1-$D$5)*IF($C880&lt;$D$4,I190,MAX(AVERAGEIFS(I877:I879,I877:I879,"&gt;0")/(EXP(I$6*(($D880-COUNTIFS(I$713:I880,0))/12))),I$8))+($D$5*IF($C880&lt;$D$4,I190,IF($C880=$D$4,I$7,MAX(AVERAGEIFS(I877:I879,I877:I879,"&gt;0")/(EXP(I$6*($D880-COUNTIFS(I$713:I880,0))/12)),I$8))))</f>
        <v>1.5</v>
      </c>
      <c r="J880" s="132">
        <f ca="1">(1-$D$5)*IF($C880&lt;$D$4,J190,MAX(I880/I$10,J$8))+($D$5*IF($C880&lt;$D$4,J190,IF($C880=$D$4,J$7,MAX(AVERAGEIFS(J877:J879,J877:J879,"&gt;0")/(EXP(I$6*($D880-COUNTIFS(J$713:J880,0))/12)),J$8))))</f>
        <v>1.2</v>
      </c>
      <c r="K880" s="132">
        <f ca="1">(1-$D$5)*IF($C880&lt;$D$4,K190,MAX(AVERAGEIFS(K877:K879,K877:K879,"&gt;0")/(EXP(K$6*(($D880-COUNTIFS(K$713:K880,0))/12))),K$8))+($D$5*IF($C880&lt;$D$4,K190,IF($C880=$D$4,K$7,MAX(AVERAGEIFS(K877:K879,K877:K879,"&gt;0")/(EXP(K$6*($D880-COUNTIFS(K$713:K880,0))/12)),K$8))))</f>
        <v>3</v>
      </c>
      <c r="L880" s="132">
        <f ca="1">(1-$D$5)*IF($C880&lt;$D$4,L190,MAX(K880/K$10,L$8))+($D$5*IF($C880&lt;$D$4,L190,IF($C880=$D$4,L$7,MAX(AVERAGEIFS(L877:L879,L877:L879,"&gt;0")/(EXP(K$6*($D880-COUNTIFS(L$713:L880,0))/12)),L$8))))</f>
        <v>2</v>
      </c>
      <c r="M880" s="181">
        <f ca="1">(1-$D$5)*IF($C880&lt;MAX($D$4,INDEX($C$23:$C$154,2+MATCH(0,$M$23:$M$154,1))),M190,MAX(AVERAGEIFS(M877:M879,M877:M879,"&gt;0")/(EXP(M$6*(($D880-COUNTIFS(M$713:M880,0))/12))),M$8))+($D$5*IF($C880&lt;MAX($D$4,INDEX($C$23:$C$154,2+MATCH(0,$M$23:$M$154,1))),M190,IF($C880=MAX($D$4,INDEX($C$23:$C$154,2+MATCH(0,$M$23:$M$154,1))),M$7,MAX(AVERAGEIFS(M877:M879,M877:M879,"&gt;0")/(EXP(M$6*($D880-COUNTIFS(M$713:M880,0))/12)),M$8))))</f>
        <v>3.75</v>
      </c>
      <c r="N880" s="181">
        <f ca="1">(1-$D$5)*IF($C880&lt;MAX($D$4,INDEX($C$23:$C$154,2+MATCH(0,$N$23:$N$154,1))),N190,MAX(M880/M$10,N$8))+($D$5*IF($C880&lt;MAX($D$4,INDEX($C$23:$C$154,2+MATCH(0,$N$23:$N$154,1))),N190,IF($C880=MAX($D$4,INDEX($C$23:$C$154,2+MATCH(0,$N$23:$N$154,1))),N$7,MAX(AVERAGEIFS(N877:N879,N877:N879,"&gt;0")/(EXP(M$6*($D880-COUNTIFS(N$713:N880,0))/12)),N$8))))</f>
        <v>3</v>
      </c>
      <c r="O880" s="181">
        <f ca="1">(1-$D$5)*IF($C880&lt;MAX($D$4,INDEX($C$23:$C$154,2+MATCH(0,$O$23:$O$154,1))),O190,MAX(AVERAGEIFS(O877:O879,O877:O879,"&gt;0")/(EXP(O$6*(($D880-COUNTIFS(O$713:O880,0))/12))),O$8))+($D$5*IF($C880&lt;MAX($D$4,INDEX($C$23:$C$154,2+MATCH(0,$O$23:$O$154,1))),O190,IF($C880=MAX($D$4,INDEX($C$23:$C$154,2+MATCH(0,$O$23:$O$154,1))),O$7,MAX(AVERAGEIFS(O877:O879,O877:O879,"&gt;0")/(EXP(O$6*($D880-COUNTIFS(O$713:O880,0))/12)),O$8))))</f>
        <v>5</v>
      </c>
      <c r="P880" s="181">
        <f ca="1">(1-$D$5)*IF($C880&lt;MAX($D$4,INDEX($C$23:$C$154,2+MATCH(0,$P$23:$P$154,1))),P190,MAX(O880/O$10,P$8))+($D$5*IF($C880&lt;MAX($D$4,INDEX($C$23:$C$154,2+MATCH(0,$P$23:$P$154,1))),P190,IF($C880=MAX($D$4,INDEX($C$23:$C$154,2+MATCH(0,$P$23:$P$154,1))),P$7,MAX(AVERAGEIFS(P877:P879,P877:P879,"&gt;0")/(EXP(O$6*($D880-COUNTIFS(P$713:P880,0))/12)),P$8))))</f>
        <v>3.5</v>
      </c>
      <c r="Q880" s="132">
        <f ca="1">(1-$D$5)*IF($C880&lt;$D$4,Q190,MAX(AVERAGEIFS(Q877:Q879,Q877:Q879,"&gt;0")/(EXP(Q$6*(($D880-COUNTIFS(Q$713:Q880,0))/12))),Q$8))+($D$5*IF($C880&lt;$D$4,Q190,IF($C880=$D$4,Q$7,MAX(AVERAGEIFS(Q877:Q879,Q877:Q879,"&gt;0")/(EXP(Q$6*($D880-COUNTIFS(Q$713:Q880,0))/12)),Q$8))))</f>
        <v>1</v>
      </c>
      <c r="R880" s="132">
        <f ca="1">(1-$D$5)*IF($C880&lt;$D$4,R190,MAX(Q880/Q$10,R$8))+($D$5*IF($C880&lt;$D$4,R190,IF($C880=$D$4,R$7,MAX(AVERAGEIFS(R877:R879,R877:R879,"&gt;0")/(EXP(Q$6*($D880-COUNTIFS(R$713:R880,0))/12)),R$8))))</f>
        <v>1</v>
      </c>
      <c r="S880" s="132">
        <f ca="1">(1-$D$5)*IF($C880&lt;$D$4,S190,MAX(AVERAGEIFS(S877:S879,S877:S879,"&gt;0")/(EXP(S$6*(($D880-COUNTIFS(S$713:S880,0))/12))),S$8))+($D$5*IF($C880&lt;$D$4,S190,IF($C880=$D$4,S$7,MAX(AVERAGEIFS(S877:S879,S877:S879,"&gt;0")/(EXP(S$6*($D880-COUNTIFS(S$713:S880,0))/12)),S$8))))</f>
        <v>1</v>
      </c>
      <c r="T880" s="132">
        <f ca="1">(1-$D$5)*IF($C880&lt;$D$4,T190,MAX(S880/S$10,T$8))+($D$5*IF($C880&lt;$D$4,T190,IF($C880=$D$4,T$7,MAX(AVERAGEIFS(T877:T879,T877:T879,"&gt;0")/(EXP(S$6*($D880-COUNTIFS(T$713:T880,0))/12)),T$8))))</f>
        <v>0.76923076923076916</v>
      </c>
      <c r="U880" s="181">
        <f ca="1">(1-$D$5)*IF($C880&lt;MAX($D$4,INDEX($C$23:$C$154,2+MATCH(0,$U$23:$U$154,1))),U190,MAX(AVERAGEIFS(U877:U879,U877:U879,"&gt;0")/(EXP(U$6*(($D880-COUNTIFS(U$713:U880,0))/12))),U$8))+($D$5*IF($C880&lt;MAX($D$4,INDEX($C$23:$C$154,2+MATCH(0,$U$23:$U$154,1))),U190,IF($C880=MAX($D$4,INDEX($C$23:$C$154,2+MATCH(0,$U$23:$U$154,1))),U$7,MAX(AVERAGEIFS(U877:U879,U877:U879,"&gt;0")/(EXP(U$6*($D880-COUNTIFS(U$713:U880,0))/12)),U$8))))</f>
        <v>3</v>
      </c>
      <c r="V880" s="181">
        <f ca="1">(1-$D$5)*IF($C880&lt;MAX($D$4,INDEX($C$23:$C$154,2+MATCH(0,$V$23:$V$154,1))),V190,MAX(U880/U$10,V$8))+($D$5*IF($C880&lt;MAX($D$4,INDEX($C$23:$C$154,2+MATCH(0,$V$23:$V$154,1))),V190,IF($C880=MAX($D$4,INDEX($C$23:$C$154,2+MATCH(0,$V$23:$V$154,1))),V$7,MAX(AVERAGEIFS(V877:V879,V877:V879,"&gt;0")/(EXP(U$6*($D880-COUNTIFS(V$713:V880,0))/12)),V$8))))</f>
        <v>2</v>
      </c>
      <c r="W880" s="132">
        <f ca="1">(1-$D$5)*IF($C880&lt;$D$4,W190,MAX(AVERAGEIFS(W877:W879,W877:W879,"&gt;0")/(EXP(W$6*(($D880-COUNTIFS(W$713:W880,0))/12))),W$8))+($D$5*IF($C880&lt;$D$4,W190,IF($C880=$D$4,W$7,MAX(AVERAGEIFS(W877:W879,W877:W879,"&gt;0")/(EXP(W$6*($D880-COUNTIFS(W$713:W880,0))/12)),W$8))))</f>
        <v>0.75</v>
      </c>
      <c r="X880" s="132">
        <f ca="1">(1-$D$5)*IF($C880&lt;$D$4,X190,MAX(W880/W$10,X$8))+($D$5*IF($C880&lt;$D$4,X190,IF($C880=$D$4,X$7,MAX(AVERAGEIFS(X877:X879,X877:X879,"&gt;0")/(EXP(W$6*($D880-COUNTIFS(X$713:X880,0))/12)),X$8))))</f>
        <v>0.57692307692307687</v>
      </c>
      <c r="Y880" s="132"/>
      <c r="Z880" s="132"/>
    </row>
    <row r="881" spans="2:26" outlineLevel="1">
      <c r="B881" s="159"/>
      <c r="C881" s="160">
        <f t="shared" si="35"/>
        <v>49310</v>
      </c>
      <c r="D881" s="128">
        <f t="shared" si="34"/>
        <v>169</v>
      </c>
      <c r="G881" s="132">
        <f ca="1">(1-$D$5)*IF($C881&lt;$D$4,G191,MAX(AVERAGEIFS(G878:G880,G878:G880,"&gt;0")/(EXP(G$6*(($D881-COUNTIFS(G$713:G881,0))/12))),G$8))+($D$5*IF($C881&lt;$D$4,G191,IF($C881=$D$4,G$7,MAX(AVERAGEIFS(G878:G880,G878:G880,"&gt;0")/(EXP(G$6*($D881-COUNTIFS(G$713:G881,0))/12)),G$8))))</f>
        <v>1.25</v>
      </c>
      <c r="H881" s="132">
        <f ca="1">(1-$D$5)*IF($C881&lt;$D$4,H191,MAX(G881/G$10,H$8))+($D$5*IF($C881&lt;$D$4,H191,IF($C881=$D$4,H$7,MAX(AVERAGEIFS(H878:H880,H878:H880,"&gt;0")/(EXP(G$6*($D881-COUNTIFS(H$713:H881,0))/12)),H$8))))</f>
        <v>0.96153846153846145</v>
      </c>
      <c r="I881" s="132">
        <f ca="1">(1-$D$5)*IF($C881&lt;$D$4,I191,MAX(AVERAGEIFS(I878:I880,I878:I880,"&gt;0")/(EXP(I$6*(($D881-COUNTIFS(I$713:I881,0))/12))),I$8))+($D$5*IF($C881&lt;$D$4,I191,IF($C881=$D$4,I$7,MAX(AVERAGEIFS(I878:I880,I878:I880,"&gt;0")/(EXP(I$6*($D881-COUNTIFS(I$713:I881,0))/12)),I$8))))</f>
        <v>1.5</v>
      </c>
      <c r="J881" s="132">
        <f ca="1">(1-$D$5)*IF($C881&lt;$D$4,J191,MAX(I881/I$10,J$8))+($D$5*IF($C881&lt;$D$4,J191,IF($C881=$D$4,J$7,MAX(AVERAGEIFS(J878:J880,J878:J880,"&gt;0")/(EXP(I$6*($D881-COUNTIFS(J$713:J881,0))/12)),J$8))))</f>
        <v>1.2</v>
      </c>
      <c r="K881" s="132">
        <f ca="1">(1-$D$5)*IF($C881&lt;$D$4,K191,MAX(AVERAGEIFS(K878:K880,K878:K880,"&gt;0")/(EXP(K$6*(($D881-COUNTIFS(K$713:K881,0))/12))),K$8))+($D$5*IF($C881&lt;$D$4,K191,IF($C881=$D$4,K$7,MAX(AVERAGEIFS(K878:K880,K878:K880,"&gt;0")/(EXP(K$6*($D881-COUNTIFS(K$713:K881,0))/12)),K$8))))</f>
        <v>3</v>
      </c>
      <c r="L881" s="132">
        <f ca="1">(1-$D$5)*IF($C881&lt;$D$4,L191,MAX(K881/K$10,L$8))+($D$5*IF($C881&lt;$D$4,L191,IF($C881=$D$4,L$7,MAX(AVERAGEIFS(L878:L880,L878:L880,"&gt;0")/(EXP(K$6*($D881-COUNTIFS(L$713:L881,0))/12)),L$8))))</f>
        <v>2</v>
      </c>
      <c r="M881" s="181">
        <f ca="1">(1-$D$5)*IF($C881&lt;MAX($D$4,INDEX($C$23:$C$154,2+MATCH(0,$M$23:$M$154,1))),M191,MAX(AVERAGEIFS(M878:M880,M878:M880,"&gt;0")/(EXP(M$6*(($D881-COUNTIFS(M$713:M881,0))/12))),M$8))+($D$5*IF($C881&lt;MAX($D$4,INDEX($C$23:$C$154,2+MATCH(0,$M$23:$M$154,1))),M191,IF($C881=MAX($D$4,INDEX($C$23:$C$154,2+MATCH(0,$M$23:$M$154,1))),M$7,MAX(AVERAGEIFS(M878:M880,M878:M880,"&gt;0")/(EXP(M$6*($D881-COUNTIFS(M$713:M881,0))/12)),M$8))))</f>
        <v>3.75</v>
      </c>
      <c r="N881" s="181">
        <f ca="1">(1-$D$5)*IF($C881&lt;MAX($D$4,INDEX($C$23:$C$154,2+MATCH(0,$N$23:$N$154,1))),N191,MAX(M881/M$10,N$8))+($D$5*IF($C881&lt;MAX($D$4,INDEX($C$23:$C$154,2+MATCH(0,$N$23:$N$154,1))),N191,IF($C881=MAX($D$4,INDEX($C$23:$C$154,2+MATCH(0,$N$23:$N$154,1))),N$7,MAX(AVERAGEIFS(N878:N880,N878:N880,"&gt;0")/(EXP(M$6*($D881-COUNTIFS(N$713:N881,0))/12)),N$8))))</f>
        <v>3</v>
      </c>
      <c r="O881" s="181">
        <f ca="1">(1-$D$5)*IF($C881&lt;MAX($D$4,INDEX($C$23:$C$154,2+MATCH(0,$O$23:$O$154,1))),O191,MAX(AVERAGEIFS(O878:O880,O878:O880,"&gt;0")/(EXP(O$6*(($D881-COUNTIFS(O$713:O881,0))/12))),O$8))+($D$5*IF($C881&lt;MAX($D$4,INDEX($C$23:$C$154,2+MATCH(0,$O$23:$O$154,1))),O191,IF($C881=MAX($D$4,INDEX($C$23:$C$154,2+MATCH(0,$O$23:$O$154,1))),O$7,MAX(AVERAGEIFS(O878:O880,O878:O880,"&gt;0")/(EXP(O$6*($D881-COUNTIFS(O$713:O881,0))/12)),O$8))))</f>
        <v>5</v>
      </c>
      <c r="P881" s="181">
        <f ca="1">(1-$D$5)*IF($C881&lt;MAX($D$4,INDEX($C$23:$C$154,2+MATCH(0,$P$23:$P$154,1))),P191,MAX(O881/O$10,P$8))+($D$5*IF($C881&lt;MAX($D$4,INDEX($C$23:$C$154,2+MATCH(0,$P$23:$P$154,1))),P191,IF($C881=MAX($D$4,INDEX($C$23:$C$154,2+MATCH(0,$P$23:$P$154,1))),P$7,MAX(AVERAGEIFS(P878:P880,P878:P880,"&gt;0")/(EXP(O$6*($D881-COUNTIFS(P$713:P881,0))/12)),P$8))))</f>
        <v>3.5</v>
      </c>
      <c r="Q881" s="132">
        <f ca="1">(1-$D$5)*IF($C881&lt;$D$4,Q191,MAX(AVERAGEIFS(Q878:Q880,Q878:Q880,"&gt;0")/(EXP(Q$6*(($D881-COUNTIFS(Q$713:Q881,0))/12))),Q$8))+($D$5*IF($C881&lt;$D$4,Q191,IF($C881=$D$4,Q$7,MAX(AVERAGEIFS(Q878:Q880,Q878:Q880,"&gt;0")/(EXP(Q$6*($D881-COUNTIFS(Q$713:Q881,0))/12)),Q$8))))</f>
        <v>1</v>
      </c>
      <c r="R881" s="132">
        <f ca="1">(1-$D$5)*IF($C881&lt;$D$4,R191,MAX(Q881/Q$10,R$8))+($D$5*IF($C881&lt;$D$4,R191,IF($C881=$D$4,R$7,MAX(AVERAGEIFS(R878:R880,R878:R880,"&gt;0")/(EXP(Q$6*($D881-COUNTIFS(R$713:R881,0))/12)),R$8))))</f>
        <v>1</v>
      </c>
      <c r="S881" s="132">
        <f ca="1">(1-$D$5)*IF($C881&lt;$D$4,S191,MAX(AVERAGEIFS(S878:S880,S878:S880,"&gt;0")/(EXP(S$6*(($D881-COUNTIFS(S$713:S881,0))/12))),S$8))+($D$5*IF($C881&lt;$D$4,S191,IF($C881=$D$4,S$7,MAX(AVERAGEIFS(S878:S880,S878:S880,"&gt;0")/(EXP(S$6*($D881-COUNTIFS(S$713:S881,0))/12)),S$8))))</f>
        <v>1</v>
      </c>
      <c r="T881" s="132">
        <f ca="1">(1-$D$5)*IF($C881&lt;$D$4,T191,MAX(S881/S$10,T$8))+($D$5*IF($C881&lt;$D$4,T191,IF($C881=$D$4,T$7,MAX(AVERAGEIFS(T878:T880,T878:T880,"&gt;0")/(EXP(S$6*($D881-COUNTIFS(T$713:T881,0))/12)),T$8))))</f>
        <v>0.76923076923076916</v>
      </c>
      <c r="U881" s="181">
        <f ca="1">(1-$D$5)*IF($C881&lt;MAX($D$4,INDEX($C$23:$C$154,2+MATCH(0,$U$23:$U$154,1))),U191,MAX(AVERAGEIFS(U878:U880,U878:U880,"&gt;0")/(EXP(U$6*(($D881-COUNTIFS(U$713:U881,0))/12))),U$8))+($D$5*IF($C881&lt;MAX($D$4,INDEX($C$23:$C$154,2+MATCH(0,$U$23:$U$154,1))),U191,IF($C881=MAX($D$4,INDEX($C$23:$C$154,2+MATCH(0,$U$23:$U$154,1))),U$7,MAX(AVERAGEIFS(U878:U880,U878:U880,"&gt;0")/(EXP(U$6*($D881-COUNTIFS(U$713:U881,0))/12)),U$8))))</f>
        <v>3</v>
      </c>
      <c r="V881" s="181">
        <f ca="1">(1-$D$5)*IF($C881&lt;MAX($D$4,INDEX($C$23:$C$154,2+MATCH(0,$V$23:$V$154,1))),V191,MAX(U881/U$10,V$8))+($D$5*IF($C881&lt;MAX($D$4,INDEX($C$23:$C$154,2+MATCH(0,$V$23:$V$154,1))),V191,IF($C881=MAX($D$4,INDEX($C$23:$C$154,2+MATCH(0,$V$23:$V$154,1))),V$7,MAX(AVERAGEIFS(V878:V880,V878:V880,"&gt;0")/(EXP(U$6*($D881-COUNTIFS(V$713:V881,0))/12)),V$8))))</f>
        <v>2</v>
      </c>
      <c r="W881" s="132">
        <f ca="1">(1-$D$5)*IF($C881&lt;$D$4,W191,MAX(AVERAGEIFS(W878:W880,W878:W880,"&gt;0")/(EXP(W$6*(($D881-COUNTIFS(W$713:W881,0))/12))),W$8))+($D$5*IF($C881&lt;$D$4,W191,IF($C881=$D$4,W$7,MAX(AVERAGEIFS(W878:W880,W878:W880,"&gt;0")/(EXP(W$6*($D881-COUNTIFS(W$713:W881,0))/12)),W$8))))</f>
        <v>0.75</v>
      </c>
      <c r="X881" s="132">
        <f ca="1">(1-$D$5)*IF($C881&lt;$D$4,X191,MAX(W881/W$10,X$8))+($D$5*IF($C881&lt;$D$4,X191,IF($C881=$D$4,X$7,MAX(AVERAGEIFS(X878:X880,X878:X880,"&gt;0")/(EXP(W$6*($D881-COUNTIFS(X$713:X881,0))/12)),X$8))))</f>
        <v>0.57692307692307687</v>
      </c>
      <c r="Y881" s="132"/>
      <c r="Z881" s="132"/>
    </row>
    <row r="882" spans="2:26" outlineLevel="1">
      <c r="B882" s="159"/>
      <c r="C882" s="160">
        <f t="shared" si="35"/>
        <v>49341</v>
      </c>
      <c r="D882" s="128">
        <f t="shared" si="34"/>
        <v>170</v>
      </c>
      <c r="G882" s="132">
        <f ca="1">(1-$D$5)*IF($C882&lt;$D$4,G192,MAX(AVERAGEIFS(G879:G881,G879:G881,"&gt;0")/(EXP(G$6*(($D882-COUNTIFS(G$713:G882,0))/12))),G$8))+($D$5*IF($C882&lt;$D$4,G192,IF($C882=$D$4,G$7,MAX(AVERAGEIFS(G879:G881,G879:G881,"&gt;0")/(EXP(G$6*($D882-COUNTIFS(G$713:G882,0))/12)),G$8))))</f>
        <v>1.25</v>
      </c>
      <c r="H882" s="132">
        <f ca="1">(1-$D$5)*IF($C882&lt;$D$4,H192,MAX(G882/G$10,H$8))+($D$5*IF($C882&lt;$D$4,H192,IF($C882=$D$4,H$7,MAX(AVERAGEIFS(H879:H881,H879:H881,"&gt;0")/(EXP(G$6*($D882-COUNTIFS(H$713:H882,0))/12)),H$8))))</f>
        <v>0.96153846153846145</v>
      </c>
      <c r="I882" s="132">
        <f ca="1">(1-$D$5)*IF($C882&lt;$D$4,I192,MAX(AVERAGEIFS(I879:I881,I879:I881,"&gt;0")/(EXP(I$6*(($D882-COUNTIFS(I$713:I882,0))/12))),I$8))+($D$5*IF($C882&lt;$D$4,I192,IF($C882=$D$4,I$7,MAX(AVERAGEIFS(I879:I881,I879:I881,"&gt;0")/(EXP(I$6*($D882-COUNTIFS(I$713:I882,0))/12)),I$8))))</f>
        <v>1.5</v>
      </c>
      <c r="J882" s="132">
        <f ca="1">(1-$D$5)*IF($C882&lt;$D$4,J192,MAX(I882/I$10,J$8))+($D$5*IF($C882&lt;$D$4,J192,IF($C882=$D$4,J$7,MAX(AVERAGEIFS(J879:J881,J879:J881,"&gt;0")/(EXP(I$6*($D882-COUNTIFS(J$713:J882,0))/12)),J$8))))</f>
        <v>1.2</v>
      </c>
      <c r="K882" s="132">
        <f ca="1">(1-$D$5)*IF($C882&lt;$D$4,K192,MAX(AVERAGEIFS(K879:K881,K879:K881,"&gt;0")/(EXP(K$6*(($D882-COUNTIFS(K$713:K882,0))/12))),K$8))+($D$5*IF($C882&lt;$D$4,K192,IF($C882=$D$4,K$7,MAX(AVERAGEIFS(K879:K881,K879:K881,"&gt;0")/(EXP(K$6*($D882-COUNTIFS(K$713:K882,0))/12)),K$8))))</f>
        <v>3</v>
      </c>
      <c r="L882" s="132">
        <f ca="1">(1-$D$5)*IF($C882&lt;$D$4,L192,MAX(K882/K$10,L$8))+($D$5*IF($C882&lt;$D$4,L192,IF($C882=$D$4,L$7,MAX(AVERAGEIFS(L879:L881,L879:L881,"&gt;0")/(EXP(K$6*($D882-COUNTIFS(L$713:L882,0))/12)),L$8))))</f>
        <v>2</v>
      </c>
      <c r="M882" s="181">
        <f ca="1">(1-$D$5)*IF($C882&lt;MAX($D$4,INDEX($C$23:$C$154,2+MATCH(0,$M$23:$M$154,1))),M192,MAX(AVERAGEIFS(M879:M881,M879:M881,"&gt;0")/(EXP(M$6*(($D882-COUNTIFS(M$713:M882,0))/12))),M$8))+($D$5*IF($C882&lt;MAX($D$4,INDEX($C$23:$C$154,2+MATCH(0,$M$23:$M$154,1))),M192,IF($C882=MAX($D$4,INDEX($C$23:$C$154,2+MATCH(0,$M$23:$M$154,1))),M$7,MAX(AVERAGEIFS(M879:M881,M879:M881,"&gt;0")/(EXP(M$6*($D882-COUNTIFS(M$713:M882,0))/12)),M$8))))</f>
        <v>3.75</v>
      </c>
      <c r="N882" s="181">
        <f ca="1">(1-$D$5)*IF($C882&lt;MAX($D$4,INDEX($C$23:$C$154,2+MATCH(0,$N$23:$N$154,1))),N192,MAX(M882/M$10,N$8))+($D$5*IF($C882&lt;MAX($D$4,INDEX($C$23:$C$154,2+MATCH(0,$N$23:$N$154,1))),N192,IF($C882=MAX($D$4,INDEX($C$23:$C$154,2+MATCH(0,$N$23:$N$154,1))),N$7,MAX(AVERAGEIFS(N879:N881,N879:N881,"&gt;0")/(EXP(M$6*($D882-COUNTIFS(N$713:N882,0))/12)),N$8))))</f>
        <v>3</v>
      </c>
      <c r="O882" s="181">
        <f ca="1">(1-$D$5)*IF($C882&lt;MAX($D$4,INDEX($C$23:$C$154,2+MATCH(0,$O$23:$O$154,1))),O192,MAX(AVERAGEIFS(O879:O881,O879:O881,"&gt;0")/(EXP(O$6*(($D882-COUNTIFS(O$713:O882,0))/12))),O$8))+($D$5*IF($C882&lt;MAX($D$4,INDEX($C$23:$C$154,2+MATCH(0,$O$23:$O$154,1))),O192,IF($C882=MAX($D$4,INDEX($C$23:$C$154,2+MATCH(0,$O$23:$O$154,1))),O$7,MAX(AVERAGEIFS(O879:O881,O879:O881,"&gt;0")/(EXP(O$6*($D882-COUNTIFS(O$713:O882,0))/12)),O$8))))</f>
        <v>5</v>
      </c>
      <c r="P882" s="181">
        <f ca="1">(1-$D$5)*IF($C882&lt;MAX($D$4,INDEX($C$23:$C$154,2+MATCH(0,$P$23:$P$154,1))),P192,MAX(O882/O$10,P$8))+($D$5*IF($C882&lt;MAX($D$4,INDEX($C$23:$C$154,2+MATCH(0,$P$23:$P$154,1))),P192,IF($C882=MAX($D$4,INDEX($C$23:$C$154,2+MATCH(0,$P$23:$P$154,1))),P$7,MAX(AVERAGEIFS(P879:P881,P879:P881,"&gt;0")/(EXP(O$6*($D882-COUNTIFS(P$713:P882,0))/12)),P$8))))</f>
        <v>3.5</v>
      </c>
      <c r="Q882" s="132">
        <f ca="1">(1-$D$5)*IF($C882&lt;$D$4,Q192,MAX(AVERAGEIFS(Q879:Q881,Q879:Q881,"&gt;0")/(EXP(Q$6*(($D882-COUNTIFS(Q$713:Q882,0))/12))),Q$8))+($D$5*IF($C882&lt;$D$4,Q192,IF($C882=$D$4,Q$7,MAX(AVERAGEIFS(Q879:Q881,Q879:Q881,"&gt;0")/(EXP(Q$6*($D882-COUNTIFS(Q$713:Q882,0))/12)),Q$8))))</f>
        <v>1</v>
      </c>
      <c r="R882" s="132">
        <f ca="1">(1-$D$5)*IF($C882&lt;$D$4,R192,MAX(Q882/Q$10,R$8))+($D$5*IF($C882&lt;$D$4,R192,IF($C882=$D$4,R$7,MAX(AVERAGEIFS(R879:R881,R879:R881,"&gt;0")/(EXP(Q$6*($D882-COUNTIFS(R$713:R882,0))/12)),R$8))))</f>
        <v>1</v>
      </c>
      <c r="S882" s="132">
        <f ca="1">(1-$D$5)*IF($C882&lt;$D$4,S192,MAX(AVERAGEIFS(S879:S881,S879:S881,"&gt;0")/(EXP(S$6*(($D882-COUNTIFS(S$713:S882,0))/12))),S$8))+($D$5*IF($C882&lt;$D$4,S192,IF($C882=$D$4,S$7,MAX(AVERAGEIFS(S879:S881,S879:S881,"&gt;0")/(EXP(S$6*($D882-COUNTIFS(S$713:S882,0))/12)),S$8))))</f>
        <v>1</v>
      </c>
      <c r="T882" s="132">
        <f ca="1">(1-$D$5)*IF($C882&lt;$D$4,T192,MAX(S882/S$10,T$8))+($D$5*IF($C882&lt;$D$4,T192,IF($C882=$D$4,T$7,MAX(AVERAGEIFS(T879:T881,T879:T881,"&gt;0")/(EXP(S$6*($D882-COUNTIFS(T$713:T882,0))/12)),T$8))))</f>
        <v>0.76923076923076916</v>
      </c>
      <c r="U882" s="181">
        <f ca="1">(1-$D$5)*IF($C882&lt;MAX($D$4,INDEX($C$23:$C$154,2+MATCH(0,$U$23:$U$154,1))),U192,MAX(AVERAGEIFS(U879:U881,U879:U881,"&gt;0")/(EXP(U$6*(($D882-COUNTIFS(U$713:U882,0))/12))),U$8))+($D$5*IF($C882&lt;MAX($D$4,INDEX($C$23:$C$154,2+MATCH(0,$U$23:$U$154,1))),U192,IF($C882=MAX($D$4,INDEX($C$23:$C$154,2+MATCH(0,$U$23:$U$154,1))),U$7,MAX(AVERAGEIFS(U879:U881,U879:U881,"&gt;0")/(EXP(U$6*($D882-COUNTIFS(U$713:U882,0))/12)),U$8))))</f>
        <v>3</v>
      </c>
      <c r="V882" s="181">
        <f ca="1">(1-$D$5)*IF($C882&lt;MAX($D$4,INDEX($C$23:$C$154,2+MATCH(0,$V$23:$V$154,1))),V192,MAX(U882/U$10,V$8))+($D$5*IF($C882&lt;MAX($D$4,INDEX($C$23:$C$154,2+MATCH(0,$V$23:$V$154,1))),V192,IF($C882=MAX($D$4,INDEX($C$23:$C$154,2+MATCH(0,$V$23:$V$154,1))),V$7,MAX(AVERAGEIFS(V879:V881,V879:V881,"&gt;0")/(EXP(U$6*($D882-COUNTIFS(V$713:V882,0))/12)),V$8))))</f>
        <v>2</v>
      </c>
      <c r="W882" s="132">
        <f ca="1">(1-$D$5)*IF($C882&lt;$D$4,W192,MAX(AVERAGEIFS(W879:W881,W879:W881,"&gt;0")/(EXP(W$6*(($D882-COUNTIFS(W$713:W882,0))/12))),W$8))+($D$5*IF($C882&lt;$D$4,W192,IF($C882=$D$4,W$7,MAX(AVERAGEIFS(W879:W881,W879:W881,"&gt;0")/(EXP(W$6*($D882-COUNTIFS(W$713:W882,0))/12)),W$8))))</f>
        <v>0.75</v>
      </c>
      <c r="X882" s="132">
        <f ca="1">(1-$D$5)*IF($C882&lt;$D$4,X192,MAX(W882/W$10,X$8))+($D$5*IF($C882&lt;$D$4,X192,IF($C882=$D$4,X$7,MAX(AVERAGEIFS(X879:X881,X879:X881,"&gt;0")/(EXP(W$6*($D882-COUNTIFS(X$713:X882,0))/12)),X$8))))</f>
        <v>0.57692307692307687</v>
      </c>
      <c r="Y882" s="132"/>
      <c r="Z882" s="132"/>
    </row>
    <row r="883" spans="2:26" outlineLevel="1">
      <c r="B883" s="159"/>
      <c r="C883" s="160">
        <f t="shared" si="35"/>
        <v>49369</v>
      </c>
      <c r="D883" s="128">
        <f t="shared" si="34"/>
        <v>171</v>
      </c>
      <c r="G883" s="132">
        <f ca="1">(1-$D$5)*IF($C883&lt;$D$4,G193,MAX(AVERAGEIFS(G880:G882,G880:G882,"&gt;0")/(EXP(G$6*(($D883-COUNTIFS(G$713:G883,0))/12))),G$8))+($D$5*IF($C883&lt;$D$4,G193,IF($C883=$D$4,G$7,MAX(AVERAGEIFS(G880:G882,G880:G882,"&gt;0")/(EXP(G$6*($D883-COUNTIFS(G$713:G883,0))/12)),G$8))))</f>
        <v>1.25</v>
      </c>
      <c r="H883" s="132">
        <f ca="1">(1-$D$5)*IF($C883&lt;$D$4,H193,MAX(G883/G$10,H$8))+($D$5*IF($C883&lt;$D$4,H193,IF($C883=$D$4,H$7,MAX(AVERAGEIFS(H880:H882,H880:H882,"&gt;0")/(EXP(G$6*($D883-COUNTIFS(H$713:H883,0))/12)),H$8))))</f>
        <v>0.96153846153846145</v>
      </c>
      <c r="I883" s="132">
        <f ca="1">(1-$D$5)*IF($C883&lt;$D$4,I193,MAX(AVERAGEIFS(I880:I882,I880:I882,"&gt;0")/(EXP(I$6*(($D883-COUNTIFS(I$713:I883,0))/12))),I$8))+($D$5*IF($C883&lt;$D$4,I193,IF($C883=$D$4,I$7,MAX(AVERAGEIFS(I880:I882,I880:I882,"&gt;0")/(EXP(I$6*($D883-COUNTIFS(I$713:I883,0))/12)),I$8))))</f>
        <v>1.5</v>
      </c>
      <c r="J883" s="132">
        <f ca="1">(1-$D$5)*IF($C883&lt;$D$4,J193,MAX(I883/I$10,J$8))+($D$5*IF($C883&lt;$D$4,J193,IF($C883=$D$4,J$7,MAX(AVERAGEIFS(J880:J882,J880:J882,"&gt;0")/(EXP(I$6*($D883-COUNTIFS(J$713:J883,0))/12)),J$8))))</f>
        <v>1.2</v>
      </c>
      <c r="K883" s="132">
        <f ca="1">(1-$D$5)*IF($C883&lt;$D$4,K193,MAX(AVERAGEIFS(K880:K882,K880:K882,"&gt;0")/(EXP(K$6*(($D883-COUNTIFS(K$713:K883,0))/12))),K$8))+($D$5*IF($C883&lt;$D$4,K193,IF($C883=$D$4,K$7,MAX(AVERAGEIFS(K880:K882,K880:K882,"&gt;0")/(EXP(K$6*($D883-COUNTIFS(K$713:K883,0))/12)),K$8))))</f>
        <v>3</v>
      </c>
      <c r="L883" s="132">
        <f ca="1">(1-$D$5)*IF($C883&lt;$D$4,L193,MAX(K883/K$10,L$8))+($D$5*IF($C883&lt;$D$4,L193,IF($C883=$D$4,L$7,MAX(AVERAGEIFS(L880:L882,L880:L882,"&gt;0")/(EXP(K$6*($D883-COUNTIFS(L$713:L883,0))/12)),L$8))))</f>
        <v>2</v>
      </c>
      <c r="M883" s="181">
        <f ca="1">(1-$D$5)*IF($C883&lt;MAX($D$4,INDEX($C$23:$C$154,2+MATCH(0,$M$23:$M$154,1))),M193,MAX(AVERAGEIFS(M880:M882,M880:M882,"&gt;0")/(EXP(M$6*(($D883-COUNTIFS(M$713:M883,0))/12))),M$8))+($D$5*IF($C883&lt;MAX($D$4,INDEX($C$23:$C$154,2+MATCH(0,$M$23:$M$154,1))),M193,IF($C883=MAX($D$4,INDEX($C$23:$C$154,2+MATCH(0,$M$23:$M$154,1))),M$7,MAX(AVERAGEIFS(M880:M882,M880:M882,"&gt;0")/(EXP(M$6*($D883-COUNTIFS(M$713:M883,0))/12)),M$8))))</f>
        <v>3.75</v>
      </c>
      <c r="N883" s="181">
        <f ca="1">(1-$D$5)*IF($C883&lt;MAX($D$4,INDEX($C$23:$C$154,2+MATCH(0,$N$23:$N$154,1))),N193,MAX(M883/M$10,N$8))+($D$5*IF($C883&lt;MAX($D$4,INDEX($C$23:$C$154,2+MATCH(0,$N$23:$N$154,1))),N193,IF($C883=MAX($D$4,INDEX($C$23:$C$154,2+MATCH(0,$N$23:$N$154,1))),N$7,MAX(AVERAGEIFS(N880:N882,N880:N882,"&gt;0")/(EXP(M$6*($D883-COUNTIFS(N$713:N883,0))/12)),N$8))))</f>
        <v>3</v>
      </c>
      <c r="O883" s="181">
        <f ca="1">(1-$D$5)*IF($C883&lt;MAX($D$4,INDEX($C$23:$C$154,2+MATCH(0,$O$23:$O$154,1))),O193,MAX(AVERAGEIFS(O880:O882,O880:O882,"&gt;0")/(EXP(O$6*(($D883-COUNTIFS(O$713:O883,0))/12))),O$8))+($D$5*IF($C883&lt;MAX($D$4,INDEX($C$23:$C$154,2+MATCH(0,$O$23:$O$154,1))),O193,IF($C883=MAX($D$4,INDEX($C$23:$C$154,2+MATCH(0,$O$23:$O$154,1))),O$7,MAX(AVERAGEIFS(O880:O882,O880:O882,"&gt;0")/(EXP(O$6*($D883-COUNTIFS(O$713:O883,0))/12)),O$8))))</f>
        <v>5</v>
      </c>
      <c r="P883" s="181">
        <f ca="1">(1-$D$5)*IF($C883&lt;MAX($D$4,INDEX($C$23:$C$154,2+MATCH(0,$P$23:$P$154,1))),P193,MAX(O883/O$10,P$8))+($D$5*IF($C883&lt;MAX($D$4,INDEX($C$23:$C$154,2+MATCH(0,$P$23:$P$154,1))),P193,IF($C883=MAX($D$4,INDEX($C$23:$C$154,2+MATCH(0,$P$23:$P$154,1))),P$7,MAX(AVERAGEIFS(P880:P882,P880:P882,"&gt;0")/(EXP(O$6*($D883-COUNTIFS(P$713:P883,0))/12)),P$8))))</f>
        <v>3.5</v>
      </c>
      <c r="Q883" s="132">
        <f ca="1">(1-$D$5)*IF($C883&lt;$D$4,Q193,MAX(AVERAGEIFS(Q880:Q882,Q880:Q882,"&gt;0")/(EXP(Q$6*(($D883-COUNTIFS(Q$713:Q883,0))/12))),Q$8))+($D$5*IF($C883&lt;$D$4,Q193,IF($C883=$D$4,Q$7,MAX(AVERAGEIFS(Q880:Q882,Q880:Q882,"&gt;0")/(EXP(Q$6*($D883-COUNTIFS(Q$713:Q883,0))/12)),Q$8))))</f>
        <v>1</v>
      </c>
      <c r="R883" s="132">
        <f ca="1">(1-$D$5)*IF($C883&lt;$D$4,R193,MAX(Q883/Q$10,R$8))+($D$5*IF($C883&lt;$D$4,R193,IF($C883=$D$4,R$7,MAX(AVERAGEIFS(R880:R882,R880:R882,"&gt;0")/(EXP(Q$6*($D883-COUNTIFS(R$713:R883,0))/12)),R$8))))</f>
        <v>1</v>
      </c>
      <c r="S883" s="132">
        <f ca="1">(1-$D$5)*IF($C883&lt;$D$4,S193,MAX(AVERAGEIFS(S880:S882,S880:S882,"&gt;0")/(EXP(S$6*(($D883-COUNTIFS(S$713:S883,0))/12))),S$8))+($D$5*IF($C883&lt;$D$4,S193,IF($C883=$D$4,S$7,MAX(AVERAGEIFS(S880:S882,S880:S882,"&gt;0")/(EXP(S$6*($D883-COUNTIFS(S$713:S883,0))/12)),S$8))))</f>
        <v>1</v>
      </c>
      <c r="T883" s="132">
        <f ca="1">(1-$D$5)*IF($C883&lt;$D$4,T193,MAX(S883/S$10,T$8))+($D$5*IF($C883&lt;$D$4,T193,IF($C883=$D$4,T$7,MAX(AVERAGEIFS(T880:T882,T880:T882,"&gt;0")/(EXP(S$6*($D883-COUNTIFS(T$713:T883,0))/12)),T$8))))</f>
        <v>0.76923076923076916</v>
      </c>
      <c r="U883" s="181">
        <f ca="1">(1-$D$5)*IF($C883&lt;MAX($D$4,INDEX($C$23:$C$154,2+MATCH(0,$U$23:$U$154,1))),U193,MAX(AVERAGEIFS(U880:U882,U880:U882,"&gt;0")/(EXP(U$6*(($D883-COUNTIFS(U$713:U883,0))/12))),U$8))+($D$5*IF($C883&lt;MAX($D$4,INDEX($C$23:$C$154,2+MATCH(0,$U$23:$U$154,1))),U193,IF($C883=MAX($D$4,INDEX($C$23:$C$154,2+MATCH(0,$U$23:$U$154,1))),U$7,MAX(AVERAGEIFS(U880:U882,U880:U882,"&gt;0")/(EXP(U$6*($D883-COUNTIFS(U$713:U883,0))/12)),U$8))))</f>
        <v>3</v>
      </c>
      <c r="V883" s="181">
        <f ca="1">(1-$D$5)*IF($C883&lt;MAX($D$4,INDEX($C$23:$C$154,2+MATCH(0,$V$23:$V$154,1))),V193,MAX(U883/U$10,V$8))+($D$5*IF($C883&lt;MAX($D$4,INDEX($C$23:$C$154,2+MATCH(0,$V$23:$V$154,1))),V193,IF($C883=MAX($D$4,INDEX($C$23:$C$154,2+MATCH(0,$V$23:$V$154,1))),V$7,MAX(AVERAGEIFS(V880:V882,V880:V882,"&gt;0")/(EXP(U$6*($D883-COUNTIFS(V$713:V883,0))/12)),V$8))))</f>
        <v>2</v>
      </c>
      <c r="W883" s="132">
        <f ca="1">(1-$D$5)*IF($C883&lt;$D$4,W193,MAX(AVERAGEIFS(W880:W882,W880:W882,"&gt;0")/(EXP(W$6*(($D883-COUNTIFS(W$713:W883,0))/12))),W$8))+($D$5*IF($C883&lt;$D$4,W193,IF($C883=$D$4,W$7,MAX(AVERAGEIFS(W880:W882,W880:W882,"&gt;0")/(EXP(W$6*($D883-COUNTIFS(W$713:W883,0))/12)),W$8))))</f>
        <v>0.75</v>
      </c>
      <c r="X883" s="132">
        <f ca="1">(1-$D$5)*IF($C883&lt;$D$4,X193,MAX(W883/W$10,X$8))+($D$5*IF($C883&lt;$D$4,X193,IF($C883=$D$4,X$7,MAX(AVERAGEIFS(X880:X882,X880:X882,"&gt;0")/(EXP(W$6*($D883-COUNTIFS(X$713:X883,0))/12)),X$8))))</f>
        <v>0.57692307692307687</v>
      </c>
      <c r="Y883" s="132"/>
      <c r="Z883" s="132"/>
    </row>
    <row r="884" spans="2:26" outlineLevel="1">
      <c r="B884" s="159"/>
      <c r="C884" s="160">
        <f t="shared" si="35"/>
        <v>49400</v>
      </c>
      <c r="D884" s="128">
        <f t="shared" si="34"/>
        <v>172</v>
      </c>
      <c r="G884" s="132">
        <f ca="1">(1-$D$5)*IF($C884&lt;$D$4,G194,MAX(AVERAGEIFS(G881:G883,G881:G883,"&gt;0")/(EXP(G$6*(($D884-COUNTIFS(G$713:G884,0))/12))),G$8))+($D$5*IF($C884&lt;$D$4,G194,IF($C884=$D$4,G$7,MAX(AVERAGEIFS(G881:G883,G881:G883,"&gt;0")/(EXP(G$6*($D884-COUNTIFS(G$713:G884,0))/12)),G$8))))</f>
        <v>1.25</v>
      </c>
      <c r="H884" s="132">
        <f ca="1">(1-$D$5)*IF($C884&lt;$D$4,H194,MAX(G884/G$10,H$8))+($D$5*IF($C884&lt;$D$4,H194,IF($C884=$D$4,H$7,MAX(AVERAGEIFS(H881:H883,H881:H883,"&gt;0")/(EXP(G$6*($D884-COUNTIFS(H$713:H884,0))/12)),H$8))))</f>
        <v>0.96153846153846145</v>
      </c>
      <c r="I884" s="132">
        <f ca="1">(1-$D$5)*IF($C884&lt;$D$4,I194,MAX(AVERAGEIFS(I881:I883,I881:I883,"&gt;0")/(EXP(I$6*(($D884-COUNTIFS(I$713:I884,0))/12))),I$8))+($D$5*IF($C884&lt;$D$4,I194,IF($C884=$D$4,I$7,MAX(AVERAGEIFS(I881:I883,I881:I883,"&gt;0")/(EXP(I$6*($D884-COUNTIFS(I$713:I884,0))/12)),I$8))))</f>
        <v>1.5</v>
      </c>
      <c r="J884" s="132">
        <f ca="1">(1-$D$5)*IF($C884&lt;$D$4,J194,MAX(I884/I$10,J$8))+($D$5*IF($C884&lt;$D$4,J194,IF($C884=$D$4,J$7,MAX(AVERAGEIFS(J881:J883,J881:J883,"&gt;0")/(EXP(I$6*($D884-COUNTIFS(J$713:J884,0))/12)),J$8))))</f>
        <v>1.2</v>
      </c>
      <c r="K884" s="132">
        <f ca="1">(1-$D$5)*IF($C884&lt;$D$4,K194,MAX(AVERAGEIFS(K881:K883,K881:K883,"&gt;0")/(EXP(K$6*(($D884-COUNTIFS(K$713:K884,0))/12))),K$8))+($D$5*IF($C884&lt;$D$4,K194,IF($C884=$D$4,K$7,MAX(AVERAGEIFS(K881:K883,K881:K883,"&gt;0")/(EXP(K$6*($D884-COUNTIFS(K$713:K884,0))/12)),K$8))))</f>
        <v>3</v>
      </c>
      <c r="L884" s="132">
        <f ca="1">(1-$D$5)*IF($C884&lt;$D$4,L194,MAX(K884/K$10,L$8))+($D$5*IF($C884&lt;$D$4,L194,IF($C884=$D$4,L$7,MAX(AVERAGEIFS(L881:L883,L881:L883,"&gt;0")/(EXP(K$6*($D884-COUNTIFS(L$713:L884,0))/12)),L$8))))</f>
        <v>2</v>
      </c>
      <c r="M884" s="181">
        <f ca="1">(1-$D$5)*IF($C884&lt;MAX($D$4,INDEX($C$23:$C$154,2+MATCH(0,$M$23:$M$154,1))),M194,MAX(AVERAGEIFS(M881:M883,M881:M883,"&gt;0")/(EXP(M$6*(($D884-COUNTIFS(M$713:M884,0))/12))),M$8))+($D$5*IF($C884&lt;MAX($D$4,INDEX($C$23:$C$154,2+MATCH(0,$M$23:$M$154,1))),M194,IF($C884=MAX($D$4,INDEX($C$23:$C$154,2+MATCH(0,$M$23:$M$154,1))),M$7,MAX(AVERAGEIFS(M881:M883,M881:M883,"&gt;0")/(EXP(M$6*($D884-COUNTIFS(M$713:M884,0))/12)),M$8))))</f>
        <v>3.75</v>
      </c>
      <c r="N884" s="181">
        <f ca="1">(1-$D$5)*IF($C884&lt;MAX($D$4,INDEX($C$23:$C$154,2+MATCH(0,$N$23:$N$154,1))),N194,MAX(M884/M$10,N$8))+($D$5*IF($C884&lt;MAX($D$4,INDEX($C$23:$C$154,2+MATCH(0,$N$23:$N$154,1))),N194,IF($C884=MAX($D$4,INDEX($C$23:$C$154,2+MATCH(0,$N$23:$N$154,1))),N$7,MAX(AVERAGEIFS(N881:N883,N881:N883,"&gt;0")/(EXP(M$6*($D884-COUNTIFS(N$713:N884,0))/12)),N$8))))</f>
        <v>3</v>
      </c>
      <c r="O884" s="181">
        <f ca="1">(1-$D$5)*IF($C884&lt;MAX($D$4,INDEX($C$23:$C$154,2+MATCH(0,$O$23:$O$154,1))),O194,MAX(AVERAGEIFS(O881:O883,O881:O883,"&gt;0")/(EXP(O$6*(($D884-COUNTIFS(O$713:O884,0))/12))),O$8))+($D$5*IF($C884&lt;MAX($D$4,INDEX($C$23:$C$154,2+MATCH(0,$O$23:$O$154,1))),O194,IF($C884=MAX($D$4,INDEX($C$23:$C$154,2+MATCH(0,$O$23:$O$154,1))),O$7,MAX(AVERAGEIFS(O881:O883,O881:O883,"&gt;0")/(EXP(O$6*($D884-COUNTIFS(O$713:O884,0))/12)),O$8))))</f>
        <v>5</v>
      </c>
      <c r="P884" s="181">
        <f ca="1">(1-$D$5)*IF($C884&lt;MAX($D$4,INDEX($C$23:$C$154,2+MATCH(0,$P$23:$P$154,1))),P194,MAX(O884/O$10,P$8))+($D$5*IF($C884&lt;MAX($D$4,INDEX($C$23:$C$154,2+MATCH(0,$P$23:$P$154,1))),P194,IF($C884=MAX($D$4,INDEX($C$23:$C$154,2+MATCH(0,$P$23:$P$154,1))),P$7,MAX(AVERAGEIFS(P881:P883,P881:P883,"&gt;0")/(EXP(O$6*($D884-COUNTIFS(P$713:P884,0))/12)),P$8))))</f>
        <v>3.5</v>
      </c>
      <c r="Q884" s="132">
        <f ca="1">(1-$D$5)*IF($C884&lt;$D$4,Q194,MAX(AVERAGEIFS(Q881:Q883,Q881:Q883,"&gt;0")/(EXP(Q$6*(($D884-COUNTIFS(Q$713:Q884,0))/12))),Q$8))+($D$5*IF($C884&lt;$D$4,Q194,IF($C884=$D$4,Q$7,MAX(AVERAGEIFS(Q881:Q883,Q881:Q883,"&gt;0")/(EXP(Q$6*($D884-COUNTIFS(Q$713:Q884,0))/12)),Q$8))))</f>
        <v>1</v>
      </c>
      <c r="R884" s="132">
        <f ca="1">(1-$D$5)*IF($C884&lt;$D$4,R194,MAX(Q884/Q$10,R$8))+($D$5*IF($C884&lt;$D$4,R194,IF($C884=$D$4,R$7,MAX(AVERAGEIFS(R881:R883,R881:R883,"&gt;0")/(EXP(Q$6*($D884-COUNTIFS(R$713:R884,0))/12)),R$8))))</f>
        <v>1</v>
      </c>
      <c r="S884" s="132">
        <f ca="1">(1-$D$5)*IF($C884&lt;$D$4,S194,MAX(AVERAGEIFS(S881:S883,S881:S883,"&gt;0")/(EXP(S$6*(($D884-COUNTIFS(S$713:S884,0))/12))),S$8))+($D$5*IF($C884&lt;$D$4,S194,IF($C884=$D$4,S$7,MAX(AVERAGEIFS(S881:S883,S881:S883,"&gt;0")/(EXP(S$6*($D884-COUNTIFS(S$713:S884,0))/12)),S$8))))</f>
        <v>1</v>
      </c>
      <c r="T884" s="132">
        <f ca="1">(1-$D$5)*IF($C884&lt;$D$4,T194,MAX(S884/S$10,T$8))+($D$5*IF($C884&lt;$D$4,T194,IF($C884=$D$4,T$7,MAX(AVERAGEIFS(T881:T883,T881:T883,"&gt;0")/(EXP(S$6*($D884-COUNTIFS(T$713:T884,0))/12)),T$8))))</f>
        <v>0.76923076923076916</v>
      </c>
      <c r="U884" s="181">
        <f ca="1">(1-$D$5)*IF($C884&lt;MAX($D$4,INDEX($C$23:$C$154,2+MATCH(0,$U$23:$U$154,1))),U194,MAX(AVERAGEIFS(U881:U883,U881:U883,"&gt;0")/(EXP(U$6*(($D884-COUNTIFS(U$713:U884,0))/12))),U$8))+($D$5*IF($C884&lt;MAX($D$4,INDEX($C$23:$C$154,2+MATCH(0,$U$23:$U$154,1))),U194,IF($C884=MAX($D$4,INDEX($C$23:$C$154,2+MATCH(0,$U$23:$U$154,1))),U$7,MAX(AVERAGEIFS(U881:U883,U881:U883,"&gt;0")/(EXP(U$6*($D884-COUNTIFS(U$713:U884,0))/12)),U$8))))</f>
        <v>3</v>
      </c>
      <c r="V884" s="181">
        <f ca="1">(1-$D$5)*IF($C884&lt;MAX($D$4,INDEX($C$23:$C$154,2+MATCH(0,$V$23:$V$154,1))),V194,MAX(U884/U$10,V$8))+($D$5*IF($C884&lt;MAX($D$4,INDEX($C$23:$C$154,2+MATCH(0,$V$23:$V$154,1))),V194,IF($C884=MAX($D$4,INDEX($C$23:$C$154,2+MATCH(0,$V$23:$V$154,1))),V$7,MAX(AVERAGEIFS(V881:V883,V881:V883,"&gt;0")/(EXP(U$6*($D884-COUNTIFS(V$713:V884,0))/12)),V$8))))</f>
        <v>2</v>
      </c>
      <c r="W884" s="132">
        <f ca="1">(1-$D$5)*IF($C884&lt;$D$4,W194,MAX(AVERAGEIFS(W881:W883,W881:W883,"&gt;0")/(EXP(W$6*(($D884-COUNTIFS(W$713:W884,0))/12))),W$8))+($D$5*IF($C884&lt;$D$4,W194,IF($C884=$D$4,W$7,MAX(AVERAGEIFS(W881:W883,W881:W883,"&gt;0")/(EXP(W$6*($D884-COUNTIFS(W$713:W884,0))/12)),W$8))))</f>
        <v>0.75</v>
      </c>
      <c r="X884" s="132">
        <f ca="1">(1-$D$5)*IF($C884&lt;$D$4,X194,MAX(W884/W$10,X$8))+($D$5*IF($C884&lt;$D$4,X194,IF($C884=$D$4,X$7,MAX(AVERAGEIFS(X881:X883,X881:X883,"&gt;0")/(EXP(W$6*($D884-COUNTIFS(X$713:X884,0))/12)),X$8))))</f>
        <v>0.57692307692307687</v>
      </c>
      <c r="Y884" s="132"/>
      <c r="Z884" s="132"/>
    </row>
    <row r="885" spans="2:26" outlineLevel="1">
      <c r="B885" s="159"/>
      <c r="C885" s="160">
        <f t="shared" si="35"/>
        <v>49430</v>
      </c>
      <c r="D885" s="128">
        <f t="shared" si="34"/>
        <v>173</v>
      </c>
      <c r="G885" s="132">
        <f ca="1">(1-$D$5)*IF($C885&lt;$D$4,G195,MAX(AVERAGEIFS(G882:G884,G882:G884,"&gt;0")/(EXP(G$6*(($D885-COUNTIFS(G$713:G885,0))/12))),G$8))+($D$5*IF($C885&lt;$D$4,G195,IF($C885=$D$4,G$7,MAX(AVERAGEIFS(G882:G884,G882:G884,"&gt;0")/(EXP(G$6*($D885-COUNTIFS(G$713:G885,0))/12)),G$8))))</f>
        <v>1.25</v>
      </c>
      <c r="H885" s="132">
        <f ca="1">(1-$D$5)*IF($C885&lt;$D$4,H195,MAX(G885/G$10,H$8))+($D$5*IF($C885&lt;$D$4,H195,IF($C885=$D$4,H$7,MAX(AVERAGEIFS(H882:H884,H882:H884,"&gt;0")/(EXP(G$6*($D885-COUNTIFS(H$713:H885,0))/12)),H$8))))</f>
        <v>0.96153846153846145</v>
      </c>
      <c r="I885" s="132">
        <f ca="1">(1-$D$5)*IF($C885&lt;$D$4,I195,MAX(AVERAGEIFS(I882:I884,I882:I884,"&gt;0")/(EXP(I$6*(($D885-COUNTIFS(I$713:I885,0))/12))),I$8))+($D$5*IF($C885&lt;$D$4,I195,IF($C885=$D$4,I$7,MAX(AVERAGEIFS(I882:I884,I882:I884,"&gt;0")/(EXP(I$6*($D885-COUNTIFS(I$713:I885,0))/12)),I$8))))</f>
        <v>1.5</v>
      </c>
      <c r="J885" s="132">
        <f ca="1">(1-$D$5)*IF($C885&lt;$D$4,J195,MAX(I885/I$10,J$8))+($D$5*IF($C885&lt;$D$4,J195,IF($C885=$D$4,J$7,MAX(AVERAGEIFS(J882:J884,J882:J884,"&gt;0")/(EXP(I$6*($D885-COUNTIFS(J$713:J885,0))/12)),J$8))))</f>
        <v>1.2</v>
      </c>
      <c r="K885" s="132">
        <f ca="1">(1-$D$5)*IF($C885&lt;$D$4,K195,MAX(AVERAGEIFS(K882:K884,K882:K884,"&gt;0")/(EXP(K$6*(($D885-COUNTIFS(K$713:K885,0))/12))),K$8))+($D$5*IF($C885&lt;$D$4,K195,IF($C885=$D$4,K$7,MAX(AVERAGEIFS(K882:K884,K882:K884,"&gt;0")/(EXP(K$6*($D885-COUNTIFS(K$713:K885,0))/12)),K$8))))</f>
        <v>3</v>
      </c>
      <c r="L885" s="132">
        <f ca="1">(1-$D$5)*IF($C885&lt;$D$4,L195,MAX(K885/K$10,L$8))+($D$5*IF($C885&lt;$D$4,L195,IF($C885=$D$4,L$7,MAX(AVERAGEIFS(L882:L884,L882:L884,"&gt;0")/(EXP(K$6*($D885-COUNTIFS(L$713:L885,0))/12)),L$8))))</f>
        <v>2</v>
      </c>
      <c r="M885" s="181">
        <f ca="1">(1-$D$5)*IF($C885&lt;MAX($D$4,INDEX($C$23:$C$154,2+MATCH(0,$M$23:$M$154,1))),M195,MAX(AVERAGEIFS(M882:M884,M882:M884,"&gt;0")/(EXP(M$6*(($D885-COUNTIFS(M$713:M885,0))/12))),M$8))+($D$5*IF($C885&lt;MAX($D$4,INDEX($C$23:$C$154,2+MATCH(0,$M$23:$M$154,1))),M195,IF($C885=MAX($D$4,INDEX($C$23:$C$154,2+MATCH(0,$M$23:$M$154,1))),M$7,MAX(AVERAGEIFS(M882:M884,M882:M884,"&gt;0")/(EXP(M$6*($D885-COUNTIFS(M$713:M885,0))/12)),M$8))))</f>
        <v>3.75</v>
      </c>
      <c r="N885" s="181">
        <f ca="1">(1-$D$5)*IF($C885&lt;MAX($D$4,INDEX($C$23:$C$154,2+MATCH(0,$N$23:$N$154,1))),N195,MAX(M885/M$10,N$8))+($D$5*IF($C885&lt;MAX($D$4,INDEX($C$23:$C$154,2+MATCH(0,$N$23:$N$154,1))),N195,IF($C885=MAX($D$4,INDEX($C$23:$C$154,2+MATCH(0,$N$23:$N$154,1))),N$7,MAX(AVERAGEIFS(N882:N884,N882:N884,"&gt;0")/(EXP(M$6*($D885-COUNTIFS(N$713:N885,0))/12)),N$8))))</f>
        <v>3</v>
      </c>
      <c r="O885" s="181">
        <f ca="1">(1-$D$5)*IF($C885&lt;MAX($D$4,INDEX($C$23:$C$154,2+MATCH(0,$O$23:$O$154,1))),O195,MAX(AVERAGEIFS(O882:O884,O882:O884,"&gt;0")/(EXP(O$6*(($D885-COUNTIFS(O$713:O885,0))/12))),O$8))+($D$5*IF($C885&lt;MAX($D$4,INDEX($C$23:$C$154,2+MATCH(0,$O$23:$O$154,1))),O195,IF($C885=MAX($D$4,INDEX($C$23:$C$154,2+MATCH(0,$O$23:$O$154,1))),O$7,MAX(AVERAGEIFS(O882:O884,O882:O884,"&gt;0")/(EXP(O$6*($D885-COUNTIFS(O$713:O885,0))/12)),O$8))))</f>
        <v>5</v>
      </c>
      <c r="P885" s="181">
        <f ca="1">(1-$D$5)*IF($C885&lt;MAX($D$4,INDEX($C$23:$C$154,2+MATCH(0,$P$23:$P$154,1))),P195,MAX(O885/O$10,P$8))+($D$5*IF($C885&lt;MAX($D$4,INDEX($C$23:$C$154,2+MATCH(0,$P$23:$P$154,1))),P195,IF($C885=MAX($D$4,INDEX($C$23:$C$154,2+MATCH(0,$P$23:$P$154,1))),P$7,MAX(AVERAGEIFS(P882:P884,P882:P884,"&gt;0")/(EXP(O$6*($D885-COUNTIFS(P$713:P885,0))/12)),P$8))))</f>
        <v>3.5</v>
      </c>
      <c r="Q885" s="132">
        <f ca="1">(1-$D$5)*IF($C885&lt;$D$4,Q195,MAX(AVERAGEIFS(Q882:Q884,Q882:Q884,"&gt;0")/(EXP(Q$6*(($D885-COUNTIFS(Q$713:Q885,0))/12))),Q$8))+($D$5*IF($C885&lt;$D$4,Q195,IF($C885=$D$4,Q$7,MAX(AVERAGEIFS(Q882:Q884,Q882:Q884,"&gt;0")/(EXP(Q$6*($D885-COUNTIFS(Q$713:Q885,0))/12)),Q$8))))</f>
        <v>1</v>
      </c>
      <c r="R885" s="132">
        <f ca="1">(1-$D$5)*IF($C885&lt;$D$4,R195,MAX(Q885/Q$10,R$8))+($D$5*IF($C885&lt;$D$4,R195,IF($C885=$D$4,R$7,MAX(AVERAGEIFS(R882:R884,R882:R884,"&gt;0")/(EXP(Q$6*($D885-COUNTIFS(R$713:R885,0))/12)),R$8))))</f>
        <v>1</v>
      </c>
      <c r="S885" s="132">
        <f ca="1">(1-$D$5)*IF($C885&lt;$D$4,S195,MAX(AVERAGEIFS(S882:S884,S882:S884,"&gt;0")/(EXP(S$6*(($D885-COUNTIFS(S$713:S885,0))/12))),S$8))+($D$5*IF($C885&lt;$D$4,S195,IF($C885=$D$4,S$7,MAX(AVERAGEIFS(S882:S884,S882:S884,"&gt;0")/(EXP(S$6*($D885-COUNTIFS(S$713:S885,0))/12)),S$8))))</f>
        <v>1</v>
      </c>
      <c r="T885" s="132">
        <f ca="1">(1-$D$5)*IF($C885&lt;$D$4,T195,MAX(S885/S$10,T$8))+($D$5*IF($C885&lt;$D$4,T195,IF($C885=$D$4,T$7,MAX(AVERAGEIFS(T882:T884,T882:T884,"&gt;0")/(EXP(S$6*($D885-COUNTIFS(T$713:T885,0))/12)),T$8))))</f>
        <v>0.76923076923076916</v>
      </c>
      <c r="U885" s="181">
        <f ca="1">(1-$D$5)*IF($C885&lt;MAX($D$4,INDEX($C$23:$C$154,2+MATCH(0,$U$23:$U$154,1))),U195,MAX(AVERAGEIFS(U882:U884,U882:U884,"&gt;0")/(EXP(U$6*(($D885-COUNTIFS(U$713:U885,0))/12))),U$8))+($D$5*IF($C885&lt;MAX($D$4,INDEX($C$23:$C$154,2+MATCH(0,$U$23:$U$154,1))),U195,IF($C885=MAX($D$4,INDEX($C$23:$C$154,2+MATCH(0,$U$23:$U$154,1))),U$7,MAX(AVERAGEIFS(U882:U884,U882:U884,"&gt;0")/(EXP(U$6*($D885-COUNTIFS(U$713:U885,0))/12)),U$8))))</f>
        <v>3</v>
      </c>
      <c r="V885" s="181">
        <f ca="1">(1-$D$5)*IF($C885&lt;MAX($D$4,INDEX($C$23:$C$154,2+MATCH(0,$V$23:$V$154,1))),V195,MAX(U885/U$10,V$8))+($D$5*IF($C885&lt;MAX($D$4,INDEX($C$23:$C$154,2+MATCH(0,$V$23:$V$154,1))),V195,IF($C885=MAX($D$4,INDEX($C$23:$C$154,2+MATCH(0,$V$23:$V$154,1))),V$7,MAX(AVERAGEIFS(V882:V884,V882:V884,"&gt;0")/(EXP(U$6*($D885-COUNTIFS(V$713:V885,0))/12)),V$8))))</f>
        <v>2</v>
      </c>
      <c r="W885" s="132">
        <f ca="1">(1-$D$5)*IF($C885&lt;$D$4,W195,MAX(AVERAGEIFS(W882:W884,W882:W884,"&gt;0")/(EXP(W$6*(($D885-COUNTIFS(W$713:W885,0))/12))),W$8))+($D$5*IF($C885&lt;$D$4,W195,IF($C885=$D$4,W$7,MAX(AVERAGEIFS(W882:W884,W882:W884,"&gt;0")/(EXP(W$6*($D885-COUNTIFS(W$713:W885,0))/12)),W$8))))</f>
        <v>0.75</v>
      </c>
      <c r="X885" s="132">
        <f ca="1">(1-$D$5)*IF($C885&lt;$D$4,X195,MAX(W885/W$10,X$8))+($D$5*IF($C885&lt;$D$4,X195,IF($C885=$D$4,X$7,MAX(AVERAGEIFS(X882:X884,X882:X884,"&gt;0")/(EXP(W$6*($D885-COUNTIFS(X$713:X885,0))/12)),X$8))))</f>
        <v>0.57692307692307687</v>
      </c>
      <c r="Y885" s="132"/>
      <c r="Z885" s="132"/>
    </row>
    <row r="886" spans="2:26" outlineLevel="1">
      <c r="B886" s="159"/>
      <c r="C886" s="160">
        <f t="shared" si="35"/>
        <v>49461</v>
      </c>
      <c r="D886" s="128">
        <f t="shared" si="34"/>
        <v>174</v>
      </c>
      <c r="G886" s="132">
        <f ca="1">(1-$D$5)*IF($C886&lt;$D$4,G196,MAX(AVERAGEIFS(G883:G885,G883:G885,"&gt;0")/(EXP(G$6*(($D886-COUNTIFS(G$713:G886,0))/12))),G$8))+($D$5*IF($C886&lt;$D$4,G196,IF($C886=$D$4,G$7,MAX(AVERAGEIFS(G883:G885,G883:G885,"&gt;0")/(EXP(G$6*($D886-COUNTIFS(G$713:G886,0))/12)),G$8))))</f>
        <v>1.25</v>
      </c>
      <c r="H886" s="132">
        <f ca="1">(1-$D$5)*IF($C886&lt;$D$4,H196,MAX(G886/G$10,H$8))+($D$5*IF($C886&lt;$D$4,H196,IF($C886=$D$4,H$7,MAX(AVERAGEIFS(H883:H885,H883:H885,"&gt;0")/(EXP(G$6*($D886-COUNTIFS(H$713:H886,0))/12)),H$8))))</f>
        <v>0.96153846153846145</v>
      </c>
      <c r="I886" s="132">
        <f ca="1">(1-$D$5)*IF($C886&lt;$D$4,I196,MAX(AVERAGEIFS(I883:I885,I883:I885,"&gt;0")/(EXP(I$6*(($D886-COUNTIFS(I$713:I886,0))/12))),I$8))+($D$5*IF($C886&lt;$D$4,I196,IF($C886=$D$4,I$7,MAX(AVERAGEIFS(I883:I885,I883:I885,"&gt;0")/(EXP(I$6*($D886-COUNTIFS(I$713:I886,0))/12)),I$8))))</f>
        <v>1.5</v>
      </c>
      <c r="J886" s="132">
        <f ca="1">(1-$D$5)*IF($C886&lt;$D$4,J196,MAX(I886/I$10,J$8))+($D$5*IF($C886&lt;$D$4,J196,IF($C886=$D$4,J$7,MAX(AVERAGEIFS(J883:J885,J883:J885,"&gt;0")/(EXP(I$6*($D886-COUNTIFS(J$713:J886,0))/12)),J$8))))</f>
        <v>1.2</v>
      </c>
      <c r="K886" s="132">
        <f ca="1">(1-$D$5)*IF($C886&lt;$D$4,K196,MAX(AVERAGEIFS(K883:K885,K883:K885,"&gt;0")/(EXP(K$6*(($D886-COUNTIFS(K$713:K886,0))/12))),K$8))+($D$5*IF($C886&lt;$D$4,K196,IF($C886=$D$4,K$7,MAX(AVERAGEIFS(K883:K885,K883:K885,"&gt;0")/(EXP(K$6*($D886-COUNTIFS(K$713:K886,0))/12)),K$8))))</f>
        <v>3</v>
      </c>
      <c r="L886" s="132">
        <f ca="1">(1-$D$5)*IF($C886&lt;$D$4,L196,MAX(K886/K$10,L$8))+($D$5*IF($C886&lt;$D$4,L196,IF($C886=$D$4,L$7,MAX(AVERAGEIFS(L883:L885,L883:L885,"&gt;0")/(EXP(K$6*($D886-COUNTIFS(L$713:L886,0))/12)),L$8))))</f>
        <v>2</v>
      </c>
      <c r="M886" s="181">
        <f ca="1">(1-$D$5)*IF($C886&lt;MAX($D$4,INDEX($C$23:$C$154,2+MATCH(0,$M$23:$M$154,1))),M196,MAX(AVERAGEIFS(M883:M885,M883:M885,"&gt;0")/(EXP(M$6*(($D886-COUNTIFS(M$713:M886,0))/12))),M$8))+($D$5*IF($C886&lt;MAX($D$4,INDEX($C$23:$C$154,2+MATCH(0,$M$23:$M$154,1))),M196,IF($C886=MAX($D$4,INDEX($C$23:$C$154,2+MATCH(0,$M$23:$M$154,1))),M$7,MAX(AVERAGEIFS(M883:M885,M883:M885,"&gt;0")/(EXP(M$6*($D886-COUNTIFS(M$713:M886,0))/12)),M$8))))</f>
        <v>3.75</v>
      </c>
      <c r="N886" s="181">
        <f ca="1">(1-$D$5)*IF($C886&lt;MAX($D$4,INDEX($C$23:$C$154,2+MATCH(0,$N$23:$N$154,1))),N196,MAX(M886/M$10,N$8))+($D$5*IF($C886&lt;MAX($D$4,INDEX($C$23:$C$154,2+MATCH(0,$N$23:$N$154,1))),N196,IF($C886=MAX($D$4,INDEX($C$23:$C$154,2+MATCH(0,$N$23:$N$154,1))),N$7,MAX(AVERAGEIFS(N883:N885,N883:N885,"&gt;0")/(EXP(M$6*($D886-COUNTIFS(N$713:N886,0))/12)),N$8))))</f>
        <v>3</v>
      </c>
      <c r="O886" s="181">
        <f ca="1">(1-$D$5)*IF($C886&lt;MAX($D$4,INDEX($C$23:$C$154,2+MATCH(0,$O$23:$O$154,1))),O196,MAX(AVERAGEIFS(O883:O885,O883:O885,"&gt;0")/(EXP(O$6*(($D886-COUNTIFS(O$713:O886,0))/12))),O$8))+($D$5*IF($C886&lt;MAX($D$4,INDEX($C$23:$C$154,2+MATCH(0,$O$23:$O$154,1))),O196,IF($C886=MAX($D$4,INDEX($C$23:$C$154,2+MATCH(0,$O$23:$O$154,1))),O$7,MAX(AVERAGEIFS(O883:O885,O883:O885,"&gt;0")/(EXP(O$6*($D886-COUNTIFS(O$713:O886,0))/12)),O$8))))</f>
        <v>5</v>
      </c>
      <c r="P886" s="181">
        <f ca="1">(1-$D$5)*IF($C886&lt;MAX($D$4,INDEX($C$23:$C$154,2+MATCH(0,$P$23:$P$154,1))),P196,MAX(O886/O$10,P$8))+($D$5*IF($C886&lt;MAX($D$4,INDEX($C$23:$C$154,2+MATCH(0,$P$23:$P$154,1))),P196,IF($C886=MAX($D$4,INDEX($C$23:$C$154,2+MATCH(0,$P$23:$P$154,1))),P$7,MAX(AVERAGEIFS(P883:P885,P883:P885,"&gt;0")/(EXP(O$6*($D886-COUNTIFS(P$713:P886,0))/12)),P$8))))</f>
        <v>3.5</v>
      </c>
      <c r="Q886" s="132">
        <f ca="1">(1-$D$5)*IF($C886&lt;$D$4,Q196,MAX(AVERAGEIFS(Q883:Q885,Q883:Q885,"&gt;0")/(EXP(Q$6*(($D886-COUNTIFS(Q$713:Q886,0))/12))),Q$8))+($D$5*IF($C886&lt;$D$4,Q196,IF($C886=$D$4,Q$7,MAX(AVERAGEIFS(Q883:Q885,Q883:Q885,"&gt;0")/(EXP(Q$6*($D886-COUNTIFS(Q$713:Q886,0))/12)),Q$8))))</f>
        <v>1</v>
      </c>
      <c r="R886" s="132">
        <f ca="1">(1-$D$5)*IF($C886&lt;$D$4,R196,MAX(Q886/Q$10,R$8))+($D$5*IF($C886&lt;$D$4,R196,IF($C886=$D$4,R$7,MAX(AVERAGEIFS(R883:R885,R883:R885,"&gt;0")/(EXP(Q$6*($D886-COUNTIFS(R$713:R886,0))/12)),R$8))))</f>
        <v>1</v>
      </c>
      <c r="S886" s="132">
        <f ca="1">(1-$D$5)*IF($C886&lt;$D$4,S196,MAX(AVERAGEIFS(S883:S885,S883:S885,"&gt;0")/(EXP(S$6*(($D886-COUNTIFS(S$713:S886,0))/12))),S$8))+($D$5*IF($C886&lt;$D$4,S196,IF($C886=$D$4,S$7,MAX(AVERAGEIFS(S883:S885,S883:S885,"&gt;0")/(EXP(S$6*($D886-COUNTIFS(S$713:S886,0))/12)),S$8))))</f>
        <v>1</v>
      </c>
      <c r="T886" s="132">
        <f ca="1">(1-$D$5)*IF($C886&lt;$D$4,T196,MAX(S886/S$10,T$8))+($D$5*IF($C886&lt;$D$4,T196,IF($C886=$D$4,T$7,MAX(AVERAGEIFS(T883:T885,T883:T885,"&gt;0")/(EXP(S$6*($D886-COUNTIFS(T$713:T886,0))/12)),T$8))))</f>
        <v>0.76923076923076916</v>
      </c>
      <c r="U886" s="181">
        <f ca="1">(1-$D$5)*IF($C886&lt;MAX($D$4,INDEX($C$23:$C$154,2+MATCH(0,$U$23:$U$154,1))),U196,MAX(AVERAGEIFS(U883:U885,U883:U885,"&gt;0")/(EXP(U$6*(($D886-COUNTIFS(U$713:U886,0))/12))),U$8))+($D$5*IF($C886&lt;MAX($D$4,INDEX($C$23:$C$154,2+MATCH(0,$U$23:$U$154,1))),U196,IF($C886=MAX($D$4,INDEX($C$23:$C$154,2+MATCH(0,$U$23:$U$154,1))),U$7,MAX(AVERAGEIFS(U883:U885,U883:U885,"&gt;0")/(EXP(U$6*($D886-COUNTIFS(U$713:U886,0))/12)),U$8))))</f>
        <v>3</v>
      </c>
      <c r="V886" s="181">
        <f ca="1">(1-$D$5)*IF($C886&lt;MAX($D$4,INDEX($C$23:$C$154,2+MATCH(0,$V$23:$V$154,1))),V196,MAX(U886/U$10,V$8))+($D$5*IF($C886&lt;MAX($D$4,INDEX($C$23:$C$154,2+MATCH(0,$V$23:$V$154,1))),V196,IF($C886=MAX($D$4,INDEX($C$23:$C$154,2+MATCH(0,$V$23:$V$154,1))),V$7,MAX(AVERAGEIFS(V883:V885,V883:V885,"&gt;0")/(EXP(U$6*($D886-COUNTIFS(V$713:V886,0))/12)),V$8))))</f>
        <v>2</v>
      </c>
      <c r="W886" s="132">
        <f ca="1">(1-$D$5)*IF($C886&lt;$D$4,W196,MAX(AVERAGEIFS(W883:W885,W883:W885,"&gt;0")/(EXP(W$6*(($D886-COUNTIFS(W$713:W886,0))/12))),W$8))+($D$5*IF($C886&lt;$D$4,W196,IF($C886=$D$4,W$7,MAX(AVERAGEIFS(W883:W885,W883:W885,"&gt;0")/(EXP(W$6*($D886-COUNTIFS(W$713:W886,0))/12)),W$8))))</f>
        <v>0.75</v>
      </c>
      <c r="X886" s="132">
        <f ca="1">(1-$D$5)*IF($C886&lt;$D$4,X196,MAX(W886/W$10,X$8))+($D$5*IF($C886&lt;$D$4,X196,IF($C886=$D$4,X$7,MAX(AVERAGEIFS(X883:X885,X883:X885,"&gt;0")/(EXP(W$6*($D886-COUNTIFS(X$713:X886,0))/12)),X$8))))</f>
        <v>0.57692307692307687</v>
      </c>
      <c r="Y886" s="132"/>
      <c r="Z886" s="132"/>
    </row>
    <row r="887" spans="2:26" outlineLevel="1">
      <c r="B887" s="159"/>
      <c r="C887" s="160">
        <f t="shared" si="35"/>
        <v>49491</v>
      </c>
      <c r="D887" s="128">
        <f t="shared" si="34"/>
        <v>175</v>
      </c>
      <c r="G887" s="132">
        <f ca="1">(1-$D$5)*IF($C887&lt;$D$4,G197,MAX(AVERAGEIFS(G884:G886,G884:G886,"&gt;0")/(EXP(G$6*(($D887-COUNTIFS(G$713:G887,0))/12))),G$8))+($D$5*IF($C887&lt;$D$4,G197,IF($C887=$D$4,G$7,MAX(AVERAGEIFS(G884:G886,G884:G886,"&gt;0")/(EXP(G$6*($D887-COUNTIFS(G$713:G887,0))/12)),G$8))))</f>
        <v>1.25</v>
      </c>
      <c r="H887" s="132">
        <f ca="1">(1-$D$5)*IF($C887&lt;$D$4,H197,MAX(G887/G$10,H$8))+($D$5*IF($C887&lt;$D$4,H197,IF($C887=$D$4,H$7,MAX(AVERAGEIFS(H884:H886,H884:H886,"&gt;0")/(EXP(G$6*($D887-COUNTIFS(H$713:H887,0))/12)),H$8))))</f>
        <v>0.96153846153846145</v>
      </c>
      <c r="I887" s="132">
        <f ca="1">(1-$D$5)*IF($C887&lt;$D$4,I197,MAX(AVERAGEIFS(I884:I886,I884:I886,"&gt;0")/(EXP(I$6*(($D887-COUNTIFS(I$713:I887,0))/12))),I$8))+($D$5*IF($C887&lt;$D$4,I197,IF($C887=$D$4,I$7,MAX(AVERAGEIFS(I884:I886,I884:I886,"&gt;0")/(EXP(I$6*($D887-COUNTIFS(I$713:I887,0))/12)),I$8))))</f>
        <v>1.5</v>
      </c>
      <c r="J887" s="132">
        <f ca="1">(1-$D$5)*IF($C887&lt;$D$4,J197,MAX(I887/I$10,J$8))+($D$5*IF($C887&lt;$D$4,J197,IF($C887=$D$4,J$7,MAX(AVERAGEIFS(J884:J886,J884:J886,"&gt;0")/(EXP(I$6*($D887-COUNTIFS(J$713:J887,0))/12)),J$8))))</f>
        <v>1.2</v>
      </c>
      <c r="K887" s="132">
        <f ca="1">(1-$D$5)*IF($C887&lt;$D$4,K197,MAX(AVERAGEIFS(K884:K886,K884:K886,"&gt;0")/(EXP(K$6*(($D887-COUNTIFS(K$713:K887,0))/12))),K$8))+($D$5*IF($C887&lt;$D$4,K197,IF($C887=$D$4,K$7,MAX(AVERAGEIFS(K884:K886,K884:K886,"&gt;0")/(EXP(K$6*($D887-COUNTIFS(K$713:K887,0))/12)),K$8))))</f>
        <v>3</v>
      </c>
      <c r="L887" s="132">
        <f ca="1">(1-$D$5)*IF($C887&lt;$D$4,L197,MAX(K887/K$10,L$8))+($D$5*IF($C887&lt;$D$4,L197,IF($C887=$D$4,L$7,MAX(AVERAGEIFS(L884:L886,L884:L886,"&gt;0")/(EXP(K$6*($D887-COUNTIFS(L$713:L887,0))/12)),L$8))))</f>
        <v>2</v>
      </c>
      <c r="M887" s="181">
        <f ca="1">(1-$D$5)*IF($C887&lt;MAX($D$4,INDEX($C$23:$C$154,2+MATCH(0,$M$23:$M$154,1))),M197,MAX(AVERAGEIFS(M884:M886,M884:M886,"&gt;0")/(EXP(M$6*(($D887-COUNTIFS(M$713:M887,0))/12))),M$8))+($D$5*IF($C887&lt;MAX($D$4,INDEX($C$23:$C$154,2+MATCH(0,$M$23:$M$154,1))),M197,IF($C887=MAX($D$4,INDEX($C$23:$C$154,2+MATCH(0,$M$23:$M$154,1))),M$7,MAX(AVERAGEIFS(M884:M886,M884:M886,"&gt;0")/(EXP(M$6*($D887-COUNTIFS(M$713:M887,0))/12)),M$8))))</f>
        <v>3.75</v>
      </c>
      <c r="N887" s="181">
        <f ca="1">(1-$D$5)*IF($C887&lt;MAX($D$4,INDEX($C$23:$C$154,2+MATCH(0,$N$23:$N$154,1))),N197,MAX(M887/M$10,N$8))+($D$5*IF($C887&lt;MAX($D$4,INDEX($C$23:$C$154,2+MATCH(0,$N$23:$N$154,1))),N197,IF($C887=MAX($D$4,INDEX($C$23:$C$154,2+MATCH(0,$N$23:$N$154,1))),N$7,MAX(AVERAGEIFS(N884:N886,N884:N886,"&gt;0")/(EXP(M$6*($D887-COUNTIFS(N$713:N887,0))/12)),N$8))))</f>
        <v>3</v>
      </c>
      <c r="O887" s="181">
        <f ca="1">(1-$D$5)*IF($C887&lt;MAX($D$4,INDEX($C$23:$C$154,2+MATCH(0,$O$23:$O$154,1))),O197,MAX(AVERAGEIFS(O884:O886,O884:O886,"&gt;0")/(EXP(O$6*(($D887-COUNTIFS(O$713:O887,0))/12))),O$8))+($D$5*IF($C887&lt;MAX($D$4,INDEX($C$23:$C$154,2+MATCH(0,$O$23:$O$154,1))),O197,IF($C887=MAX($D$4,INDEX($C$23:$C$154,2+MATCH(0,$O$23:$O$154,1))),O$7,MAX(AVERAGEIFS(O884:O886,O884:O886,"&gt;0")/(EXP(O$6*($D887-COUNTIFS(O$713:O887,0))/12)),O$8))))</f>
        <v>5</v>
      </c>
      <c r="P887" s="181">
        <f ca="1">(1-$D$5)*IF($C887&lt;MAX($D$4,INDEX($C$23:$C$154,2+MATCH(0,$P$23:$P$154,1))),P197,MAX(O887/O$10,P$8))+($D$5*IF($C887&lt;MAX($D$4,INDEX($C$23:$C$154,2+MATCH(0,$P$23:$P$154,1))),P197,IF($C887=MAX($D$4,INDEX($C$23:$C$154,2+MATCH(0,$P$23:$P$154,1))),P$7,MAX(AVERAGEIFS(P884:P886,P884:P886,"&gt;0")/(EXP(O$6*($D887-COUNTIFS(P$713:P887,0))/12)),P$8))))</f>
        <v>3.5</v>
      </c>
      <c r="Q887" s="132">
        <f ca="1">(1-$D$5)*IF($C887&lt;$D$4,Q197,MAX(AVERAGEIFS(Q884:Q886,Q884:Q886,"&gt;0")/(EXP(Q$6*(($D887-COUNTIFS(Q$713:Q887,0))/12))),Q$8))+($D$5*IF($C887&lt;$D$4,Q197,IF($C887=$D$4,Q$7,MAX(AVERAGEIFS(Q884:Q886,Q884:Q886,"&gt;0")/(EXP(Q$6*($D887-COUNTIFS(Q$713:Q887,0))/12)),Q$8))))</f>
        <v>1</v>
      </c>
      <c r="R887" s="132">
        <f ca="1">(1-$D$5)*IF($C887&lt;$D$4,R197,MAX(Q887/Q$10,R$8))+($D$5*IF($C887&lt;$D$4,R197,IF($C887=$D$4,R$7,MAX(AVERAGEIFS(R884:R886,R884:R886,"&gt;0")/(EXP(Q$6*($D887-COUNTIFS(R$713:R887,0))/12)),R$8))))</f>
        <v>1</v>
      </c>
      <c r="S887" s="132">
        <f ca="1">(1-$D$5)*IF($C887&lt;$D$4,S197,MAX(AVERAGEIFS(S884:S886,S884:S886,"&gt;0")/(EXP(S$6*(($D887-COUNTIFS(S$713:S887,0))/12))),S$8))+($D$5*IF($C887&lt;$D$4,S197,IF($C887=$D$4,S$7,MAX(AVERAGEIFS(S884:S886,S884:S886,"&gt;0")/(EXP(S$6*($D887-COUNTIFS(S$713:S887,0))/12)),S$8))))</f>
        <v>1</v>
      </c>
      <c r="T887" s="132">
        <f ca="1">(1-$D$5)*IF($C887&lt;$D$4,T197,MAX(S887/S$10,T$8))+($D$5*IF($C887&lt;$D$4,T197,IF($C887=$D$4,T$7,MAX(AVERAGEIFS(T884:T886,T884:T886,"&gt;0")/(EXP(S$6*($D887-COUNTIFS(T$713:T887,0))/12)),T$8))))</f>
        <v>0.76923076923076916</v>
      </c>
      <c r="U887" s="181">
        <f ca="1">(1-$D$5)*IF($C887&lt;MAX($D$4,INDEX($C$23:$C$154,2+MATCH(0,$U$23:$U$154,1))),U197,MAX(AVERAGEIFS(U884:U886,U884:U886,"&gt;0")/(EXP(U$6*(($D887-COUNTIFS(U$713:U887,0))/12))),U$8))+($D$5*IF($C887&lt;MAX($D$4,INDEX($C$23:$C$154,2+MATCH(0,$U$23:$U$154,1))),U197,IF($C887=MAX($D$4,INDEX($C$23:$C$154,2+MATCH(0,$U$23:$U$154,1))),U$7,MAX(AVERAGEIFS(U884:U886,U884:U886,"&gt;0")/(EXP(U$6*($D887-COUNTIFS(U$713:U887,0))/12)),U$8))))</f>
        <v>3</v>
      </c>
      <c r="V887" s="181">
        <f ca="1">(1-$D$5)*IF($C887&lt;MAX($D$4,INDEX($C$23:$C$154,2+MATCH(0,$V$23:$V$154,1))),V197,MAX(U887/U$10,V$8))+($D$5*IF($C887&lt;MAX($D$4,INDEX($C$23:$C$154,2+MATCH(0,$V$23:$V$154,1))),V197,IF($C887=MAX($D$4,INDEX($C$23:$C$154,2+MATCH(0,$V$23:$V$154,1))),V$7,MAX(AVERAGEIFS(V884:V886,V884:V886,"&gt;0")/(EXP(U$6*($D887-COUNTIFS(V$713:V887,0))/12)),V$8))))</f>
        <v>2</v>
      </c>
      <c r="W887" s="132">
        <f ca="1">(1-$D$5)*IF($C887&lt;$D$4,W197,MAX(AVERAGEIFS(W884:W886,W884:W886,"&gt;0")/(EXP(W$6*(($D887-COUNTIFS(W$713:W887,0))/12))),W$8))+($D$5*IF($C887&lt;$D$4,W197,IF($C887=$D$4,W$7,MAX(AVERAGEIFS(W884:W886,W884:W886,"&gt;0")/(EXP(W$6*($D887-COUNTIFS(W$713:W887,0))/12)),W$8))))</f>
        <v>0.75</v>
      </c>
      <c r="X887" s="132">
        <f ca="1">(1-$D$5)*IF($C887&lt;$D$4,X197,MAX(W887/W$10,X$8))+($D$5*IF($C887&lt;$D$4,X197,IF($C887=$D$4,X$7,MAX(AVERAGEIFS(X884:X886,X884:X886,"&gt;0")/(EXP(W$6*($D887-COUNTIFS(X$713:X887,0))/12)),X$8))))</f>
        <v>0.57692307692307687</v>
      </c>
      <c r="Y887" s="132"/>
      <c r="Z887" s="132"/>
    </row>
    <row r="888" spans="2:26" outlineLevel="1">
      <c r="B888" s="159"/>
      <c r="C888" s="160">
        <f t="shared" si="35"/>
        <v>49522</v>
      </c>
      <c r="D888" s="128">
        <f t="shared" si="34"/>
        <v>176</v>
      </c>
      <c r="G888" s="132">
        <f ca="1">(1-$D$5)*IF($C888&lt;$D$4,G198,MAX(AVERAGEIFS(G885:G887,G885:G887,"&gt;0")/(EXP(G$6*(($D888-COUNTIFS(G$713:G888,0))/12))),G$8))+($D$5*IF($C888&lt;$D$4,G198,IF($C888=$D$4,G$7,MAX(AVERAGEIFS(G885:G887,G885:G887,"&gt;0")/(EXP(G$6*($D888-COUNTIFS(G$713:G888,0))/12)),G$8))))</f>
        <v>1.25</v>
      </c>
      <c r="H888" s="132">
        <f ca="1">(1-$D$5)*IF($C888&lt;$D$4,H198,MAX(G888/G$10,H$8))+($D$5*IF($C888&lt;$D$4,H198,IF($C888=$D$4,H$7,MAX(AVERAGEIFS(H885:H887,H885:H887,"&gt;0")/(EXP(G$6*($D888-COUNTIFS(H$713:H888,0))/12)),H$8))))</f>
        <v>0.96153846153846145</v>
      </c>
      <c r="I888" s="132">
        <f ca="1">(1-$D$5)*IF($C888&lt;$D$4,I198,MAX(AVERAGEIFS(I885:I887,I885:I887,"&gt;0")/(EXP(I$6*(($D888-COUNTIFS(I$713:I888,0))/12))),I$8))+($D$5*IF($C888&lt;$D$4,I198,IF($C888=$D$4,I$7,MAX(AVERAGEIFS(I885:I887,I885:I887,"&gt;0")/(EXP(I$6*($D888-COUNTIFS(I$713:I888,0))/12)),I$8))))</f>
        <v>1.5</v>
      </c>
      <c r="J888" s="132">
        <f ca="1">(1-$D$5)*IF($C888&lt;$D$4,J198,MAX(I888/I$10,J$8))+($D$5*IF($C888&lt;$D$4,J198,IF($C888=$D$4,J$7,MAX(AVERAGEIFS(J885:J887,J885:J887,"&gt;0")/(EXP(I$6*($D888-COUNTIFS(J$713:J888,0))/12)),J$8))))</f>
        <v>1.2</v>
      </c>
      <c r="K888" s="132">
        <f ca="1">(1-$D$5)*IF($C888&lt;$D$4,K198,MAX(AVERAGEIFS(K885:K887,K885:K887,"&gt;0")/(EXP(K$6*(($D888-COUNTIFS(K$713:K888,0))/12))),K$8))+($D$5*IF($C888&lt;$D$4,K198,IF($C888=$D$4,K$7,MAX(AVERAGEIFS(K885:K887,K885:K887,"&gt;0")/(EXP(K$6*($D888-COUNTIFS(K$713:K888,0))/12)),K$8))))</f>
        <v>3</v>
      </c>
      <c r="L888" s="132">
        <f ca="1">(1-$D$5)*IF($C888&lt;$D$4,L198,MAX(K888/K$10,L$8))+($D$5*IF($C888&lt;$D$4,L198,IF($C888=$D$4,L$7,MAX(AVERAGEIFS(L885:L887,L885:L887,"&gt;0")/(EXP(K$6*($D888-COUNTIFS(L$713:L888,0))/12)),L$8))))</f>
        <v>2</v>
      </c>
      <c r="M888" s="181">
        <f ca="1">(1-$D$5)*IF($C888&lt;MAX($D$4,INDEX($C$23:$C$154,2+MATCH(0,$M$23:$M$154,1))),M198,MAX(AVERAGEIFS(M885:M887,M885:M887,"&gt;0")/(EXP(M$6*(($D888-COUNTIFS(M$713:M888,0))/12))),M$8))+($D$5*IF($C888&lt;MAX($D$4,INDEX($C$23:$C$154,2+MATCH(0,$M$23:$M$154,1))),M198,IF($C888=MAX($D$4,INDEX($C$23:$C$154,2+MATCH(0,$M$23:$M$154,1))),M$7,MAX(AVERAGEIFS(M885:M887,M885:M887,"&gt;0")/(EXP(M$6*($D888-COUNTIFS(M$713:M888,0))/12)),M$8))))</f>
        <v>3.75</v>
      </c>
      <c r="N888" s="181">
        <f ca="1">(1-$D$5)*IF($C888&lt;MAX($D$4,INDEX($C$23:$C$154,2+MATCH(0,$N$23:$N$154,1))),N198,MAX(M888/M$10,N$8))+($D$5*IF($C888&lt;MAX($D$4,INDEX($C$23:$C$154,2+MATCH(0,$N$23:$N$154,1))),N198,IF($C888=MAX($D$4,INDEX($C$23:$C$154,2+MATCH(0,$N$23:$N$154,1))),N$7,MAX(AVERAGEIFS(N885:N887,N885:N887,"&gt;0")/(EXP(M$6*($D888-COUNTIFS(N$713:N888,0))/12)),N$8))))</f>
        <v>3</v>
      </c>
      <c r="O888" s="181">
        <f ca="1">(1-$D$5)*IF($C888&lt;MAX($D$4,INDEX($C$23:$C$154,2+MATCH(0,$O$23:$O$154,1))),O198,MAX(AVERAGEIFS(O885:O887,O885:O887,"&gt;0")/(EXP(O$6*(($D888-COUNTIFS(O$713:O888,0))/12))),O$8))+($D$5*IF($C888&lt;MAX($D$4,INDEX($C$23:$C$154,2+MATCH(0,$O$23:$O$154,1))),O198,IF($C888=MAX($D$4,INDEX($C$23:$C$154,2+MATCH(0,$O$23:$O$154,1))),O$7,MAX(AVERAGEIFS(O885:O887,O885:O887,"&gt;0")/(EXP(O$6*($D888-COUNTIFS(O$713:O888,0))/12)),O$8))))</f>
        <v>5</v>
      </c>
      <c r="P888" s="181">
        <f ca="1">(1-$D$5)*IF($C888&lt;MAX($D$4,INDEX($C$23:$C$154,2+MATCH(0,$P$23:$P$154,1))),P198,MAX(O888/O$10,P$8))+($D$5*IF($C888&lt;MAX($D$4,INDEX($C$23:$C$154,2+MATCH(0,$P$23:$P$154,1))),P198,IF($C888=MAX($D$4,INDEX($C$23:$C$154,2+MATCH(0,$P$23:$P$154,1))),P$7,MAX(AVERAGEIFS(P885:P887,P885:P887,"&gt;0")/(EXP(O$6*($D888-COUNTIFS(P$713:P888,0))/12)),P$8))))</f>
        <v>3.5</v>
      </c>
      <c r="Q888" s="132">
        <f ca="1">(1-$D$5)*IF($C888&lt;$D$4,Q198,MAX(AVERAGEIFS(Q885:Q887,Q885:Q887,"&gt;0")/(EXP(Q$6*(($D888-COUNTIFS(Q$713:Q888,0))/12))),Q$8))+($D$5*IF($C888&lt;$D$4,Q198,IF($C888=$D$4,Q$7,MAX(AVERAGEIFS(Q885:Q887,Q885:Q887,"&gt;0")/(EXP(Q$6*($D888-COUNTIFS(Q$713:Q888,0))/12)),Q$8))))</f>
        <v>1</v>
      </c>
      <c r="R888" s="132">
        <f ca="1">(1-$D$5)*IF($C888&lt;$D$4,R198,MAX(Q888/Q$10,R$8))+($D$5*IF($C888&lt;$D$4,R198,IF($C888=$D$4,R$7,MAX(AVERAGEIFS(R885:R887,R885:R887,"&gt;0")/(EXP(Q$6*($D888-COUNTIFS(R$713:R888,0))/12)),R$8))))</f>
        <v>1</v>
      </c>
      <c r="S888" s="132">
        <f ca="1">(1-$D$5)*IF($C888&lt;$D$4,S198,MAX(AVERAGEIFS(S885:S887,S885:S887,"&gt;0")/(EXP(S$6*(($D888-COUNTIFS(S$713:S888,0))/12))),S$8))+($D$5*IF($C888&lt;$D$4,S198,IF($C888=$D$4,S$7,MAX(AVERAGEIFS(S885:S887,S885:S887,"&gt;0")/(EXP(S$6*($D888-COUNTIFS(S$713:S888,0))/12)),S$8))))</f>
        <v>1</v>
      </c>
      <c r="T888" s="132">
        <f ca="1">(1-$D$5)*IF($C888&lt;$D$4,T198,MAX(S888/S$10,T$8))+($D$5*IF($C888&lt;$D$4,T198,IF($C888=$D$4,T$7,MAX(AVERAGEIFS(T885:T887,T885:T887,"&gt;0")/(EXP(S$6*($D888-COUNTIFS(T$713:T888,0))/12)),T$8))))</f>
        <v>0.76923076923076916</v>
      </c>
      <c r="U888" s="181">
        <f ca="1">(1-$D$5)*IF($C888&lt;MAX($D$4,INDEX($C$23:$C$154,2+MATCH(0,$U$23:$U$154,1))),U198,MAX(AVERAGEIFS(U885:U887,U885:U887,"&gt;0")/(EXP(U$6*(($D888-COUNTIFS(U$713:U888,0))/12))),U$8))+($D$5*IF($C888&lt;MAX($D$4,INDEX($C$23:$C$154,2+MATCH(0,$U$23:$U$154,1))),U198,IF($C888=MAX($D$4,INDEX($C$23:$C$154,2+MATCH(0,$U$23:$U$154,1))),U$7,MAX(AVERAGEIFS(U885:U887,U885:U887,"&gt;0")/(EXP(U$6*($D888-COUNTIFS(U$713:U888,0))/12)),U$8))))</f>
        <v>3</v>
      </c>
      <c r="V888" s="181">
        <f ca="1">(1-$D$5)*IF($C888&lt;MAX($D$4,INDEX($C$23:$C$154,2+MATCH(0,$V$23:$V$154,1))),V198,MAX(U888/U$10,V$8))+($D$5*IF($C888&lt;MAX($D$4,INDEX($C$23:$C$154,2+MATCH(0,$V$23:$V$154,1))),V198,IF($C888=MAX($D$4,INDEX($C$23:$C$154,2+MATCH(0,$V$23:$V$154,1))),V$7,MAX(AVERAGEIFS(V885:V887,V885:V887,"&gt;0")/(EXP(U$6*($D888-COUNTIFS(V$713:V888,0))/12)),V$8))))</f>
        <v>2</v>
      </c>
      <c r="W888" s="132">
        <f ca="1">(1-$D$5)*IF($C888&lt;$D$4,W198,MAX(AVERAGEIFS(W885:W887,W885:W887,"&gt;0")/(EXP(W$6*(($D888-COUNTIFS(W$713:W888,0))/12))),W$8))+($D$5*IF($C888&lt;$D$4,W198,IF($C888=$D$4,W$7,MAX(AVERAGEIFS(W885:W887,W885:W887,"&gt;0")/(EXP(W$6*($D888-COUNTIFS(W$713:W888,0))/12)),W$8))))</f>
        <v>0.75</v>
      </c>
      <c r="X888" s="132">
        <f ca="1">(1-$D$5)*IF($C888&lt;$D$4,X198,MAX(W888/W$10,X$8))+($D$5*IF($C888&lt;$D$4,X198,IF($C888=$D$4,X$7,MAX(AVERAGEIFS(X885:X887,X885:X887,"&gt;0")/(EXP(W$6*($D888-COUNTIFS(X$713:X888,0))/12)),X$8))))</f>
        <v>0.57692307692307687</v>
      </c>
      <c r="Y888" s="132"/>
      <c r="Z888" s="132"/>
    </row>
    <row r="889" spans="2:26" outlineLevel="1">
      <c r="B889" s="159"/>
      <c r="C889" s="160">
        <f t="shared" si="35"/>
        <v>49553</v>
      </c>
      <c r="D889" s="128">
        <f t="shared" si="34"/>
        <v>177</v>
      </c>
      <c r="G889" s="132">
        <f ca="1">(1-$D$5)*IF($C889&lt;$D$4,G199,MAX(AVERAGEIFS(G886:G888,G886:G888,"&gt;0")/(EXP(G$6*(($D889-COUNTIFS(G$713:G889,0))/12))),G$8))+($D$5*IF($C889&lt;$D$4,G199,IF($C889=$D$4,G$7,MAX(AVERAGEIFS(G886:G888,G886:G888,"&gt;0")/(EXP(G$6*($D889-COUNTIFS(G$713:G889,0))/12)),G$8))))</f>
        <v>1.25</v>
      </c>
      <c r="H889" s="132">
        <f ca="1">(1-$D$5)*IF($C889&lt;$D$4,H199,MAX(G889/G$10,H$8))+($D$5*IF($C889&lt;$D$4,H199,IF($C889=$D$4,H$7,MAX(AVERAGEIFS(H886:H888,H886:H888,"&gt;0")/(EXP(G$6*($D889-COUNTIFS(H$713:H889,0))/12)),H$8))))</f>
        <v>0.96153846153846145</v>
      </c>
      <c r="I889" s="132">
        <f ca="1">(1-$D$5)*IF($C889&lt;$D$4,I199,MAX(AVERAGEIFS(I886:I888,I886:I888,"&gt;0")/(EXP(I$6*(($D889-COUNTIFS(I$713:I889,0))/12))),I$8))+($D$5*IF($C889&lt;$D$4,I199,IF($C889=$D$4,I$7,MAX(AVERAGEIFS(I886:I888,I886:I888,"&gt;0")/(EXP(I$6*($D889-COUNTIFS(I$713:I889,0))/12)),I$8))))</f>
        <v>1.5</v>
      </c>
      <c r="J889" s="132">
        <f ca="1">(1-$D$5)*IF($C889&lt;$D$4,J199,MAX(I889/I$10,J$8))+($D$5*IF($C889&lt;$D$4,J199,IF($C889=$D$4,J$7,MAX(AVERAGEIFS(J886:J888,J886:J888,"&gt;0")/(EXP(I$6*($D889-COUNTIFS(J$713:J889,0))/12)),J$8))))</f>
        <v>1.2</v>
      </c>
      <c r="K889" s="132">
        <f ca="1">(1-$D$5)*IF($C889&lt;$D$4,K199,MAX(AVERAGEIFS(K886:K888,K886:K888,"&gt;0")/(EXP(K$6*(($D889-COUNTIFS(K$713:K889,0))/12))),K$8))+($D$5*IF($C889&lt;$D$4,K199,IF($C889=$D$4,K$7,MAX(AVERAGEIFS(K886:K888,K886:K888,"&gt;0")/(EXP(K$6*($D889-COUNTIFS(K$713:K889,0))/12)),K$8))))</f>
        <v>3</v>
      </c>
      <c r="L889" s="132">
        <f ca="1">(1-$D$5)*IF($C889&lt;$D$4,L199,MAX(K889/K$10,L$8))+($D$5*IF($C889&lt;$D$4,L199,IF($C889=$D$4,L$7,MAX(AVERAGEIFS(L886:L888,L886:L888,"&gt;0")/(EXP(K$6*($D889-COUNTIFS(L$713:L889,0))/12)),L$8))))</f>
        <v>2</v>
      </c>
      <c r="M889" s="181">
        <f ca="1">(1-$D$5)*IF($C889&lt;MAX($D$4,INDEX($C$23:$C$154,2+MATCH(0,$M$23:$M$154,1))),M199,MAX(AVERAGEIFS(M886:M888,M886:M888,"&gt;0")/(EXP(M$6*(($D889-COUNTIFS(M$713:M889,0))/12))),M$8))+($D$5*IF($C889&lt;MAX($D$4,INDEX($C$23:$C$154,2+MATCH(0,$M$23:$M$154,1))),M199,IF($C889=MAX($D$4,INDEX($C$23:$C$154,2+MATCH(0,$M$23:$M$154,1))),M$7,MAX(AVERAGEIFS(M886:M888,M886:M888,"&gt;0")/(EXP(M$6*($D889-COUNTIFS(M$713:M889,0))/12)),M$8))))</f>
        <v>3.75</v>
      </c>
      <c r="N889" s="181">
        <f ca="1">(1-$D$5)*IF($C889&lt;MAX($D$4,INDEX($C$23:$C$154,2+MATCH(0,$N$23:$N$154,1))),N199,MAX(M889/M$10,N$8))+($D$5*IF($C889&lt;MAX($D$4,INDEX($C$23:$C$154,2+MATCH(0,$N$23:$N$154,1))),N199,IF($C889=MAX($D$4,INDEX($C$23:$C$154,2+MATCH(0,$N$23:$N$154,1))),N$7,MAX(AVERAGEIFS(N886:N888,N886:N888,"&gt;0")/(EXP(M$6*($D889-COUNTIFS(N$713:N889,0))/12)),N$8))))</f>
        <v>3</v>
      </c>
      <c r="O889" s="181">
        <f ca="1">(1-$D$5)*IF($C889&lt;MAX($D$4,INDEX($C$23:$C$154,2+MATCH(0,$O$23:$O$154,1))),O199,MAX(AVERAGEIFS(O886:O888,O886:O888,"&gt;0")/(EXP(O$6*(($D889-COUNTIFS(O$713:O889,0))/12))),O$8))+($D$5*IF($C889&lt;MAX($D$4,INDEX($C$23:$C$154,2+MATCH(0,$O$23:$O$154,1))),O199,IF($C889=MAX($D$4,INDEX($C$23:$C$154,2+MATCH(0,$O$23:$O$154,1))),O$7,MAX(AVERAGEIFS(O886:O888,O886:O888,"&gt;0")/(EXP(O$6*($D889-COUNTIFS(O$713:O889,0))/12)),O$8))))</f>
        <v>5</v>
      </c>
      <c r="P889" s="181">
        <f ca="1">(1-$D$5)*IF($C889&lt;MAX($D$4,INDEX($C$23:$C$154,2+MATCH(0,$P$23:$P$154,1))),P199,MAX(O889/O$10,P$8))+($D$5*IF($C889&lt;MAX($D$4,INDEX($C$23:$C$154,2+MATCH(0,$P$23:$P$154,1))),P199,IF($C889=MAX($D$4,INDEX($C$23:$C$154,2+MATCH(0,$P$23:$P$154,1))),P$7,MAX(AVERAGEIFS(P886:P888,P886:P888,"&gt;0")/(EXP(O$6*($D889-COUNTIFS(P$713:P889,0))/12)),P$8))))</f>
        <v>3.5</v>
      </c>
      <c r="Q889" s="132">
        <f ca="1">(1-$D$5)*IF($C889&lt;$D$4,Q199,MAX(AVERAGEIFS(Q886:Q888,Q886:Q888,"&gt;0")/(EXP(Q$6*(($D889-COUNTIFS(Q$713:Q889,0))/12))),Q$8))+($D$5*IF($C889&lt;$D$4,Q199,IF($C889=$D$4,Q$7,MAX(AVERAGEIFS(Q886:Q888,Q886:Q888,"&gt;0")/(EXP(Q$6*($D889-COUNTIFS(Q$713:Q889,0))/12)),Q$8))))</f>
        <v>1</v>
      </c>
      <c r="R889" s="132">
        <f ca="1">(1-$D$5)*IF($C889&lt;$D$4,R199,MAX(Q889/Q$10,R$8))+($D$5*IF($C889&lt;$D$4,R199,IF($C889=$D$4,R$7,MAX(AVERAGEIFS(R886:R888,R886:R888,"&gt;0")/(EXP(Q$6*($D889-COUNTIFS(R$713:R889,0))/12)),R$8))))</f>
        <v>1</v>
      </c>
      <c r="S889" s="132">
        <f ca="1">(1-$D$5)*IF($C889&lt;$D$4,S199,MAX(AVERAGEIFS(S886:S888,S886:S888,"&gt;0")/(EXP(S$6*(($D889-COUNTIFS(S$713:S889,0))/12))),S$8))+($D$5*IF($C889&lt;$D$4,S199,IF($C889=$D$4,S$7,MAX(AVERAGEIFS(S886:S888,S886:S888,"&gt;0")/(EXP(S$6*($D889-COUNTIFS(S$713:S889,0))/12)),S$8))))</f>
        <v>1</v>
      </c>
      <c r="T889" s="132">
        <f ca="1">(1-$D$5)*IF($C889&lt;$D$4,T199,MAX(S889/S$10,T$8))+($D$5*IF($C889&lt;$D$4,T199,IF($C889=$D$4,T$7,MAX(AVERAGEIFS(T886:T888,T886:T888,"&gt;0")/(EXP(S$6*($D889-COUNTIFS(T$713:T889,0))/12)),T$8))))</f>
        <v>0.76923076923076916</v>
      </c>
      <c r="U889" s="181">
        <f ca="1">(1-$D$5)*IF($C889&lt;MAX($D$4,INDEX($C$23:$C$154,2+MATCH(0,$U$23:$U$154,1))),U199,MAX(AVERAGEIFS(U886:U888,U886:U888,"&gt;0")/(EXP(U$6*(($D889-COUNTIFS(U$713:U889,0))/12))),U$8))+($D$5*IF($C889&lt;MAX($D$4,INDEX($C$23:$C$154,2+MATCH(0,$U$23:$U$154,1))),U199,IF($C889=MAX($D$4,INDEX($C$23:$C$154,2+MATCH(0,$U$23:$U$154,1))),U$7,MAX(AVERAGEIFS(U886:U888,U886:U888,"&gt;0")/(EXP(U$6*($D889-COUNTIFS(U$713:U889,0))/12)),U$8))))</f>
        <v>3</v>
      </c>
      <c r="V889" s="181">
        <f ca="1">(1-$D$5)*IF($C889&lt;MAX($D$4,INDEX($C$23:$C$154,2+MATCH(0,$V$23:$V$154,1))),V199,MAX(U889/U$10,V$8))+($D$5*IF($C889&lt;MAX($D$4,INDEX($C$23:$C$154,2+MATCH(0,$V$23:$V$154,1))),V199,IF($C889=MAX($D$4,INDEX($C$23:$C$154,2+MATCH(0,$V$23:$V$154,1))),V$7,MAX(AVERAGEIFS(V886:V888,V886:V888,"&gt;0")/(EXP(U$6*($D889-COUNTIFS(V$713:V889,0))/12)),V$8))))</f>
        <v>2</v>
      </c>
      <c r="W889" s="132">
        <f ca="1">(1-$D$5)*IF($C889&lt;$D$4,W199,MAX(AVERAGEIFS(W886:W888,W886:W888,"&gt;0")/(EXP(W$6*(($D889-COUNTIFS(W$713:W889,0))/12))),W$8))+($D$5*IF($C889&lt;$D$4,W199,IF($C889=$D$4,W$7,MAX(AVERAGEIFS(W886:W888,W886:W888,"&gt;0")/(EXP(W$6*($D889-COUNTIFS(W$713:W889,0))/12)),W$8))))</f>
        <v>0.75</v>
      </c>
      <c r="X889" s="132">
        <f ca="1">(1-$D$5)*IF($C889&lt;$D$4,X199,MAX(W889/W$10,X$8))+($D$5*IF($C889&lt;$D$4,X199,IF($C889=$D$4,X$7,MAX(AVERAGEIFS(X886:X888,X886:X888,"&gt;0")/(EXP(W$6*($D889-COUNTIFS(X$713:X889,0))/12)),X$8))))</f>
        <v>0.57692307692307687</v>
      </c>
      <c r="Y889" s="132"/>
      <c r="Z889" s="132"/>
    </row>
    <row r="890" spans="2:26" outlineLevel="1">
      <c r="B890" s="159"/>
      <c r="C890" s="160">
        <f t="shared" si="35"/>
        <v>49583</v>
      </c>
      <c r="D890" s="128">
        <f t="shared" si="34"/>
        <v>178</v>
      </c>
      <c r="G890" s="132">
        <f ca="1">(1-$D$5)*IF($C890&lt;$D$4,G200,MAX(AVERAGEIFS(G887:G889,G887:G889,"&gt;0")/(EXP(G$6*(($D890-COUNTIFS(G$713:G890,0))/12))),G$8))+($D$5*IF($C890&lt;$D$4,G200,IF($C890=$D$4,G$7,MAX(AVERAGEIFS(G887:G889,G887:G889,"&gt;0")/(EXP(G$6*($D890-COUNTIFS(G$713:G890,0))/12)),G$8))))</f>
        <v>1.25</v>
      </c>
      <c r="H890" s="132">
        <f ca="1">(1-$D$5)*IF($C890&lt;$D$4,H200,MAX(G890/G$10,H$8))+($D$5*IF($C890&lt;$D$4,H200,IF($C890=$D$4,H$7,MAX(AVERAGEIFS(H887:H889,H887:H889,"&gt;0")/(EXP(G$6*($D890-COUNTIFS(H$713:H890,0))/12)),H$8))))</f>
        <v>0.96153846153846145</v>
      </c>
      <c r="I890" s="132">
        <f ca="1">(1-$D$5)*IF($C890&lt;$D$4,I200,MAX(AVERAGEIFS(I887:I889,I887:I889,"&gt;0")/(EXP(I$6*(($D890-COUNTIFS(I$713:I890,0))/12))),I$8))+($D$5*IF($C890&lt;$D$4,I200,IF($C890=$D$4,I$7,MAX(AVERAGEIFS(I887:I889,I887:I889,"&gt;0")/(EXP(I$6*($D890-COUNTIFS(I$713:I890,0))/12)),I$8))))</f>
        <v>1.5</v>
      </c>
      <c r="J890" s="132">
        <f ca="1">(1-$D$5)*IF($C890&lt;$D$4,J200,MAX(I890/I$10,J$8))+($D$5*IF($C890&lt;$D$4,J200,IF($C890=$D$4,J$7,MAX(AVERAGEIFS(J887:J889,J887:J889,"&gt;0")/(EXP(I$6*($D890-COUNTIFS(J$713:J890,0))/12)),J$8))))</f>
        <v>1.2</v>
      </c>
      <c r="K890" s="132">
        <f ca="1">(1-$D$5)*IF($C890&lt;$D$4,K200,MAX(AVERAGEIFS(K887:K889,K887:K889,"&gt;0")/(EXP(K$6*(($D890-COUNTIFS(K$713:K890,0))/12))),K$8))+($D$5*IF($C890&lt;$D$4,K200,IF($C890=$D$4,K$7,MAX(AVERAGEIFS(K887:K889,K887:K889,"&gt;0")/(EXP(K$6*($D890-COUNTIFS(K$713:K890,0))/12)),K$8))))</f>
        <v>3</v>
      </c>
      <c r="L890" s="132">
        <f ca="1">(1-$D$5)*IF($C890&lt;$D$4,L200,MAX(K890/K$10,L$8))+($D$5*IF($C890&lt;$D$4,L200,IF($C890=$D$4,L$7,MAX(AVERAGEIFS(L887:L889,L887:L889,"&gt;0")/(EXP(K$6*($D890-COUNTIFS(L$713:L890,0))/12)),L$8))))</f>
        <v>2</v>
      </c>
      <c r="M890" s="181">
        <f ca="1">(1-$D$5)*IF($C890&lt;MAX($D$4,INDEX($C$23:$C$154,2+MATCH(0,$M$23:$M$154,1))),M200,MAX(AVERAGEIFS(M887:M889,M887:M889,"&gt;0")/(EXP(M$6*(($D890-COUNTIFS(M$713:M890,0))/12))),M$8))+($D$5*IF($C890&lt;MAX($D$4,INDEX($C$23:$C$154,2+MATCH(0,$M$23:$M$154,1))),M200,IF($C890=MAX($D$4,INDEX($C$23:$C$154,2+MATCH(0,$M$23:$M$154,1))),M$7,MAX(AVERAGEIFS(M887:M889,M887:M889,"&gt;0")/(EXP(M$6*($D890-COUNTIFS(M$713:M890,0))/12)),M$8))))</f>
        <v>3.75</v>
      </c>
      <c r="N890" s="181">
        <f ca="1">(1-$D$5)*IF($C890&lt;MAX($D$4,INDEX($C$23:$C$154,2+MATCH(0,$N$23:$N$154,1))),N200,MAX(M890/M$10,N$8))+($D$5*IF($C890&lt;MAX($D$4,INDEX($C$23:$C$154,2+MATCH(0,$N$23:$N$154,1))),N200,IF($C890=MAX($D$4,INDEX($C$23:$C$154,2+MATCH(0,$N$23:$N$154,1))),N$7,MAX(AVERAGEIFS(N887:N889,N887:N889,"&gt;0")/(EXP(M$6*($D890-COUNTIFS(N$713:N890,0))/12)),N$8))))</f>
        <v>3</v>
      </c>
      <c r="O890" s="181">
        <f ca="1">(1-$D$5)*IF($C890&lt;MAX($D$4,INDEX($C$23:$C$154,2+MATCH(0,$O$23:$O$154,1))),O200,MAX(AVERAGEIFS(O887:O889,O887:O889,"&gt;0")/(EXP(O$6*(($D890-COUNTIFS(O$713:O890,0))/12))),O$8))+($D$5*IF($C890&lt;MAX($D$4,INDEX($C$23:$C$154,2+MATCH(0,$O$23:$O$154,1))),O200,IF($C890=MAX($D$4,INDEX($C$23:$C$154,2+MATCH(0,$O$23:$O$154,1))),O$7,MAX(AVERAGEIFS(O887:O889,O887:O889,"&gt;0")/(EXP(O$6*($D890-COUNTIFS(O$713:O890,0))/12)),O$8))))</f>
        <v>5</v>
      </c>
      <c r="P890" s="181">
        <f ca="1">(1-$D$5)*IF($C890&lt;MAX($D$4,INDEX($C$23:$C$154,2+MATCH(0,$P$23:$P$154,1))),P200,MAX(O890/O$10,P$8))+($D$5*IF($C890&lt;MAX($D$4,INDEX($C$23:$C$154,2+MATCH(0,$P$23:$P$154,1))),P200,IF($C890=MAX($D$4,INDEX($C$23:$C$154,2+MATCH(0,$P$23:$P$154,1))),P$7,MAX(AVERAGEIFS(P887:P889,P887:P889,"&gt;0")/(EXP(O$6*($D890-COUNTIFS(P$713:P890,0))/12)),P$8))))</f>
        <v>3.5</v>
      </c>
      <c r="Q890" s="132">
        <f ca="1">(1-$D$5)*IF($C890&lt;$D$4,Q200,MAX(AVERAGEIFS(Q887:Q889,Q887:Q889,"&gt;0")/(EXP(Q$6*(($D890-COUNTIFS(Q$713:Q890,0))/12))),Q$8))+($D$5*IF($C890&lt;$D$4,Q200,IF($C890=$D$4,Q$7,MAX(AVERAGEIFS(Q887:Q889,Q887:Q889,"&gt;0")/(EXP(Q$6*($D890-COUNTIFS(Q$713:Q890,0))/12)),Q$8))))</f>
        <v>1</v>
      </c>
      <c r="R890" s="132">
        <f ca="1">(1-$D$5)*IF($C890&lt;$D$4,R200,MAX(Q890/Q$10,R$8))+($D$5*IF($C890&lt;$D$4,R200,IF($C890=$D$4,R$7,MAX(AVERAGEIFS(R887:R889,R887:R889,"&gt;0")/(EXP(Q$6*($D890-COUNTIFS(R$713:R890,0))/12)),R$8))))</f>
        <v>1</v>
      </c>
      <c r="S890" s="132">
        <f ca="1">(1-$D$5)*IF($C890&lt;$D$4,S200,MAX(AVERAGEIFS(S887:S889,S887:S889,"&gt;0")/(EXP(S$6*(($D890-COUNTIFS(S$713:S890,0))/12))),S$8))+($D$5*IF($C890&lt;$D$4,S200,IF($C890=$D$4,S$7,MAX(AVERAGEIFS(S887:S889,S887:S889,"&gt;0")/(EXP(S$6*($D890-COUNTIFS(S$713:S890,0))/12)),S$8))))</f>
        <v>1</v>
      </c>
      <c r="T890" s="132">
        <f ca="1">(1-$D$5)*IF($C890&lt;$D$4,T200,MAX(S890/S$10,T$8))+($D$5*IF($C890&lt;$D$4,T200,IF($C890=$D$4,T$7,MAX(AVERAGEIFS(T887:T889,T887:T889,"&gt;0")/(EXP(S$6*($D890-COUNTIFS(T$713:T890,0))/12)),T$8))))</f>
        <v>0.76923076923076916</v>
      </c>
      <c r="U890" s="181">
        <f ca="1">(1-$D$5)*IF($C890&lt;MAX($D$4,INDEX($C$23:$C$154,2+MATCH(0,$U$23:$U$154,1))),U200,MAX(AVERAGEIFS(U887:U889,U887:U889,"&gt;0")/(EXP(U$6*(($D890-COUNTIFS(U$713:U890,0))/12))),U$8))+($D$5*IF($C890&lt;MAX($D$4,INDEX($C$23:$C$154,2+MATCH(0,$U$23:$U$154,1))),U200,IF($C890=MAX($D$4,INDEX($C$23:$C$154,2+MATCH(0,$U$23:$U$154,1))),U$7,MAX(AVERAGEIFS(U887:U889,U887:U889,"&gt;0")/(EXP(U$6*($D890-COUNTIFS(U$713:U890,0))/12)),U$8))))</f>
        <v>3</v>
      </c>
      <c r="V890" s="181">
        <f ca="1">(1-$D$5)*IF($C890&lt;MAX($D$4,INDEX($C$23:$C$154,2+MATCH(0,$V$23:$V$154,1))),V200,MAX(U890/U$10,V$8))+($D$5*IF($C890&lt;MAX($D$4,INDEX($C$23:$C$154,2+MATCH(0,$V$23:$V$154,1))),V200,IF($C890=MAX($D$4,INDEX($C$23:$C$154,2+MATCH(0,$V$23:$V$154,1))),V$7,MAX(AVERAGEIFS(V887:V889,V887:V889,"&gt;0")/(EXP(U$6*($D890-COUNTIFS(V$713:V890,0))/12)),V$8))))</f>
        <v>2</v>
      </c>
      <c r="W890" s="132">
        <f ca="1">(1-$D$5)*IF($C890&lt;$D$4,W200,MAX(AVERAGEIFS(W887:W889,W887:W889,"&gt;0")/(EXP(W$6*(($D890-COUNTIFS(W$713:W890,0))/12))),W$8))+($D$5*IF($C890&lt;$D$4,W200,IF($C890=$D$4,W$7,MAX(AVERAGEIFS(W887:W889,W887:W889,"&gt;0")/(EXP(W$6*($D890-COUNTIFS(W$713:W890,0))/12)),W$8))))</f>
        <v>0.75</v>
      </c>
      <c r="X890" s="132">
        <f ca="1">(1-$D$5)*IF($C890&lt;$D$4,X200,MAX(W890/W$10,X$8))+($D$5*IF($C890&lt;$D$4,X200,IF($C890=$D$4,X$7,MAX(AVERAGEIFS(X887:X889,X887:X889,"&gt;0")/(EXP(W$6*($D890-COUNTIFS(X$713:X890,0))/12)),X$8))))</f>
        <v>0.57692307692307687</v>
      </c>
      <c r="Y890" s="132"/>
      <c r="Z890" s="132"/>
    </row>
    <row r="891" spans="2:26" outlineLevel="1">
      <c r="B891" s="159"/>
      <c r="C891" s="160">
        <f t="shared" si="35"/>
        <v>49614</v>
      </c>
      <c r="D891" s="128">
        <f t="shared" si="34"/>
        <v>179</v>
      </c>
      <c r="G891" s="132">
        <f ca="1">(1-$D$5)*IF($C891&lt;$D$4,G201,MAX(AVERAGEIFS(G888:G890,G888:G890,"&gt;0")/(EXP(G$6*(($D891-COUNTIFS(G$713:G891,0))/12))),G$8))+($D$5*IF($C891&lt;$D$4,G201,IF($C891=$D$4,G$7,MAX(AVERAGEIFS(G888:G890,G888:G890,"&gt;0")/(EXP(G$6*($D891-COUNTIFS(G$713:G891,0))/12)),G$8))))</f>
        <v>1.25</v>
      </c>
      <c r="H891" s="132">
        <f ca="1">(1-$D$5)*IF($C891&lt;$D$4,H201,MAX(G891/G$10,H$8))+($D$5*IF($C891&lt;$D$4,H201,IF($C891=$D$4,H$7,MAX(AVERAGEIFS(H888:H890,H888:H890,"&gt;0")/(EXP(G$6*($D891-COUNTIFS(H$713:H891,0))/12)),H$8))))</f>
        <v>0.96153846153846145</v>
      </c>
      <c r="I891" s="132">
        <f ca="1">(1-$D$5)*IF($C891&lt;$D$4,I201,MAX(AVERAGEIFS(I888:I890,I888:I890,"&gt;0")/(EXP(I$6*(($D891-COUNTIFS(I$713:I891,0))/12))),I$8))+($D$5*IF($C891&lt;$D$4,I201,IF($C891=$D$4,I$7,MAX(AVERAGEIFS(I888:I890,I888:I890,"&gt;0")/(EXP(I$6*($D891-COUNTIFS(I$713:I891,0))/12)),I$8))))</f>
        <v>1.5</v>
      </c>
      <c r="J891" s="132">
        <f ca="1">(1-$D$5)*IF($C891&lt;$D$4,J201,MAX(I891/I$10,J$8))+($D$5*IF($C891&lt;$D$4,J201,IF($C891=$D$4,J$7,MAX(AVERAGEIFS(J888:J890,J888:J890,"&gt;0")/(EXP(I$6*($D891-COUNTIFS(J$713:J891,0))/12)),J$8))))</f>
        <v>1.2</v>
      </c>
      <c r="K891" s="132">
        <f ca="1">(1-$D$5)*IF($C891&lt;$D$4,K201,MAX(AVERAGEIFS(K888:K890,K888:K890,"&gt;0")/(EXP(K$6*(($D891-COUNTIFS(K$713:K891,0))/12))),K$8))+($D$5*IF($C891&lt;$D$4,K201,IF($C891=$D$4,K$7,MAX(AVERAGEIFS(K888:K890,K888:K890,"&gt;0")/(EXP(K$6*($D891-COUNTIFS(K$713:K891,0))/12)),K$8))))</f>
        <v>3</v>
      </c>
      <c r="L891" s="132">
        <f ca="1">(1-$D$5)*IF($C891&lt;$D$4,L201,MAX(K891/K$10,L$8))+($D$5*IF($C891&lt;$D$4,L201,IF($C891=$D$4,L$7,MAX(AVERAGEIFS(L888:L890,L888:L890,"&gt;0")/(EXP(K$6*($D891-COUNTIFS(L$713:L891,0))/12)),L$8))))</f>
        <v>2</v>
      </c>
      <c r="M891" s="181">
        <f ca="1">(1-$D$5)*IF($C891&lt;MAX($D$4,INDEX($C$23:$C$154,2+MATCH(0,$M$23:$M$154,1))),M201,MAX(AVERAGEIFS(M888:M890,M888:M890,"&gt;0")/(EXP(M$6*(($D891-COUNTIFS(M$713:M891,0))/12))),M$8))+($D$5*IF($C891&lt;MAX($D$4,INDEX($C$23:$C$154,2+MATCH(0,$M$23:$M$154,1))),M201,IF($C891=MAX($D$4,INDEX($C$23:$C$154,2+MATCH(0,$M$23:$M$154,1))),M$7,MAX(AVERAGEIFS(M888:M890,M888:M890,"&gt;0")/(EXP(M$6*($D891-COUNTIFS(M$713:M891,0))/12)),M$8))))</f>
        <v>3.75</v>
      </c>
      <c r="N891" s="181">
        <f ca="1">(1-$D$5)*IF($C891&lt;MAX($D$4,INDEX($C$23:$C$154,2+MATCH(0,$N$23:$N$154,1))),N201,MAX(M891/M$10,N$8))+($D$5*IF($C891&lt;MAX($D$4,INDEX($C$23:$C$154,2+MATCH(0,$N$23:$N$154,1))),N201,IF($C891=MAX($D$4,INDEX($C$23:$C$154,2+MATCH(0,$N$23:$N$154,1))),N$7,MAX(AVERAGEIFS(N888:N890,N888:N890,"&gt;0")/(EXP(M$6*($D891-COUNTIFS(N$713:N891,0))/12)),N$8))))</f>
        <v>3</v>
      </c>
      <c r="O891" s="181">
        <f ca="1">(1-$D$5)*IF($C891&lt;MAX($D$4,INDEX($C$23:$C$154,2+MATCH(0,$O$23:$O$154,1))),O201,MAX(AVERAGEIFS(O888:O890,O888:O890,"&gt;0")/(EXP(O$6*(($D891-COUNTIFS(O$713:O891,0))/12))),O$8))+($D$5*IF($C891&lt;MAX($D$4,INDEX($C$23:$C$154,2+MATCH(0,$O$23:$O$154,1))),O201,IF($C891=MAX($D$4,INDEX($C$23:$C$154,2+MATCH(0,$O$23:$O$154,1))),O$7,MAX(AVERAGEIFS(O888:O890,O888:O890,"&gt;0")/(EXP(O$6*($D891-COUNTIFS(O$713:O891,0))/12)),O$8))))</f>
        <v>5</v>
      </c>
      <c r="P891" s="181">
        <f ca="1">(1-$D$5)*IF($C891&lt;MAX($D$4,INDEX($C$23:$C$154,2+MATCH(0,$P$23:$P$154,1))),P201,MAX(O891/O$10,P$8))+($D$5*IF($C891&lt;MAX($D$4,INDEX($C$23:$C$154,2+MATCH(0,$P$23:$P$154,1))),P201,IF($C891=MAX($D$4,INDEX($C$23:$C$154,2+MATCH(0,$P$23:$P$154,1))),P$7,MAX(AVERAGEIFS(P888:P890,P888:P890,"&gt;0")/(EXP(O$6*($D891-COUNTIFS(P$713:P891,0))/12)),P$8))))</f>
        <v>3.5</v>
      </c>
      <c r="Q891" s="132">
        <f ca="1">(1-$D$5)*IF($C891&lt;$D$4,Q201,MAX(AVERAGEIFS(Q888:Q890,Q888:Q890,"&gt;0")/(EXP(Q$6*(($D891-COUNTIFS(Q$713:Q891,0))/12))),Q$8))+($D$5*IF($C891&lt;$D$4,Q201,IF($C891=$D$4,Q$7,MAX(AVERAGEIFS(Q888:Q890,Q888:Q890,"&gt;0")/(EXP(Q$6*($D891-COUNTIFS(Q$713:Q891,0))/12)),Q$8))))</f>
        <v>1</v>
      </c>
      <c r="R891" s="132">
        <f ca="1">(1-$D$5)*IF($C891&lt;$D$4,R201,MAX(Q891/Q$10,R$8))+($D$5*IF($C891&lt;$D$4,R201,IF($C891=$D$4,R$7,MAX(AVERAGEIFS(R888:R890,R888:R890,"&gt;0")/(EXP(Q$6*($D891-COUNTIFS(R$713:R891,0))/12)),R$8))))</f>
        <v>1</v>
      </c>
      <c r="S891" s="132">
        <f ca="1">(1-$D$5)*IF($C891&lt;$D$4,S201,MAX(AVERAGEIFS(S888:S890,S888:S890,"&gt;0")/(EXP(S$6*(($D891-COUNTIFS(S$713:S891,0))/12))),S$8))+($D$5*IF($C891&lt;$D$4,S201,IF($C891=$D$4,S$7,MAX(AVERAGEIFS(S888:S890,S888:S890,"&gt;0")/(EXP(S$6*($D891-COUNTIFS(S$713:S891,0))/12)),S$8))))</f>
        <v>1</v>
      </c>
      <c r="T891" s="132">
        <f ca="1">(1-$D$5)*IF($C891&lt;$D$4,T201,MAX(S891/S$10,T$8))+($D$5*IF($C891&lt;$D$4,T201,IF($C891=$D$4,T$7,MAX(AVERAGEIFS(T888:T890,T888:T890,"&gt;0")/(EXP(S$6*($D891-COUNTIFS(T$713:T891,0))/12)),T$8))))</f>
        <v>0.76923076923076916</v>
      </c>
      <c r="U891" s="181">
        <f ca="1">(1-$D$5)*IF($C891&lt;MAX($D$4,INDEX($C$23:$C$154,2+MATCH(0,$U$23:$U$154,1))),U201,MAX(AVERAGEIFS(U888:U890,U888:U890,"&gt;0")/(EXP(U$6*(($D891-COUNTIFS(U$713:U891,0))/12))),U$8))+($D$5*IF($C891&lt;MAX($D$4,INDEX($C$23:$C$154,2+MATCH(0,$U$23:$U$154,1))),U201,IF($C891=MAX($D$4,INDEX($C$23:$C$154,2+MATCH(0,$U$23:$U$154,1))),U$7,MAX(AVERAGEIFS(U888:U890,U888:U890,"&gt;0")/(EXP(U$6*($D891-COUNTIFS(U$713:U891,0))/12)),U$8))))</f>
        <v>3</v>
      </c>
      <c r="V891" s="181">
        <f ca="1">(1-$D$5)*IF($C891&lt;MAX($D$4,INDEX($C$23:$C$154,2+MATCH(0,$V$23:$V$154,1))),V201,MAX(U891/U$10,V$8))+($D$5*IF($C891&lt;MAX($D$4,INDEX($C$23:$C$154,2+MATCH(0,$V$23:$V$154,1))),V201,IF($C891=MAX($D$4,INDEX($C$23:$C$154,2+MATCH(0,$V$23:$V$154,1))),V$7,MAX(AVERAGEIFS(V888:V890,V888:V890,"&gt;0")/(EXP(U$6*($D891-COUNTIFS(V$713:V891,0))/12)),V$8))))</f>
        <v>2</v>
      </c>
      <c r="W891" s="132">
        <f ca="1">(1-$D$5)*IF($C891&lt;$D$4,W201,MAX(AVERAGEIFS(W888:W890,W888:W890,"&gt;0")/(EXP(W$6*(($D891-COUNTIFS(W$713:W891,0))/12))),W$8))+($D$5*IF($C891&lt;$D$4,W201,IF($C891=$D$4,W$7,MAX(AVERAGEIFS(W888:W890,W888:W890,"&gt;0")/(EXP(W$6*($D891-COUNTIFS(W$713:W891,0))/12)),W$8))))</f>
        <v>0.75</v>
      </c>
      <c r="X891" s="132">
        <f ca="1">(1-$D$5)*IF($C891&lt;$D$4,X201,MAX(W891/W$10,X$8))+($D$5*IF($C891&lt;$D$4,X201,IF($C891=$D$4,X$7,MAX(AVERAGEIFS(X888:X890,X888:X890,"&gt;0")/(EXP(W$6*($D891-COUNTIFS(X$713:X891,0))/12)),X$8))))</f>
        <v>0.57692307692307687</v>
      </c>
      <c r="Y891" s="132"/>
      <c r="Z891" s="132"/>
    </row>
    <row r="892" spans="2:26" outlineLevel="1">
      <c r="B892" s="159"/>
      <c r="C892" s="160">
        <f t="shared" si="35"/>
        <v>49644</v>
      </c>
      <c r="D892" s="128">
        <f t="shared" si="34"/>
        <v>180</v>
      </c>
      <c r="G892" s="132">
        <f ca="1">(1-$D$5)*IF($C892&lt;$D$4,G202,MAX(AVERAGEIFS(G889:G891,G889:G891,"&gt;0")/(EXP(G$6*(($D892-COUNTIFS(G$713:G892,0))/12))),G$8))+($D$5*IF($C892&lt;$D$4,G202,IF($C892=$D$4,G$7,MAX(AVERAGEIFS(G889:G891,G889:G891,"&gt;0")/(EXP(G$6*($D892-COUNTIFS(G$713:G892,0))/12)),G$8))))</f>
        <v>1.25</v>
      </c>
      <c r="H892" s="132">
        <f ca="1">(1-$D$5)*IF($C892&lt;$D$4,H202,MAX(G892/G$10,H$8))+($D$5*IF($C892&lt;$D$4,H202,IF($C892=$D$4,H$7,MAX(AVERAGEIFS(H889:H891,H889:H891,"&gt;0")/(EXP(G$6*($D892-COUNTIFS(H$713:H892,0))/12)),H$8))))</f>
        <v>0.96153846153846145</v>
      </c>
      <c r="I892" s="132">
        <f ca="1">(1-$D$5)*IF($C892&lt;$D$4,I202,MAX(AVERAGEIFS(I889:I891,I889:I891,"&gt;0")/(EXP(I$6*(($D892-COUNTIFS(I$713:I892,0))/12))),I$8))+($D$5*IF($C892&lt;$D$4,I202,IF($C892=$D$4,I$7,MAX(AVERAGEIFS(I889:I891,I889:I891,"&gt;0")/(EXP(I$6*($D892-COUNTIFS(I$713:I892,0))/12)),I$8))))</f>
        <v>1.5</v>
      </c>
      <c r="J892" s="132">
        <f ca="1">(1-$D$5)*IF($C892&lt;$D$4,J202,MAX(I892/I$10,J$8))+($D$5*IF($C892&lt;$D$4,J202,IF($C892=$D$4,J$7,MAX(AVERAGEIFS(J889:J891,J889:J891,"&gt;0")/(EXP(I$6*($D892-COUNTIFS(J$713:J892,0))/12)),J$8))))</f>
        <v>1.2</v>
      </c>
      <c r="K892" s="132">
        <f ca="1">(1-$D$5)*IF($C892&lt;$D$4,K202,MAX(AVERAGEIFS(K889:K891,K889:K891,"&gt;0")/(EXP(K$6*(($D892-COUNTIFS(K$713:K892,0))/12))),K$8))+($D$5*IF($C892&lt;$D$4,K202,IF($C892=$D$4,K$7,MAX(AVERAGEIFS(K889:K891,K889:K891,"&gt;0")/(EXP(K$6*($D892-COUNTIFS(K$713:K892,0))/12)),K$8))))</f>
        <v>3</v>
      </c>
      <c r="L892" s="132">
        <f ca="1">(1-$D$5)*IF($C892&lt;$D$4,L202,MAX(K892/K$10,L$8))+($D$5*IF($C892&lt;$D$4,L202,IF($C892=$D$4,L$7,MAX(AVERAGEIFS(L889:L891,L889:L891,"&gt;0")/(EXP(K$6*($D892-COUNTIFS(L$713:L892,0))/12)),L$8))))</f>
        <v>2</v>
      </c>
      <c r="M892" s="181">
        <f ca="1">(1-$D$5)*IF($C892&lt;MAX($D$4,INDEX($C$23:$C$154,2+MATCH(0,$M$23:$M$154,1))),M202,MAX(AVERAGEIFS(M889:M891,M889:M891,"&gt;0")/(EXP(M$6*(($D892-COUNTIFS(M$713:M892,0))/12))),M$8))+($D$5*IF($C892&lt;MAX($D$4,INDEX($C$23:$C$154,2+MATCH(0,$M$23:$M$154,1))),M202,IF($C892=MAX($D$4,INDEX($C$23:$C$154,2+MATCH(0,$M$23:$M$154,1))),M$7,MAX(AVERAGEIFS(M889:M891,M889:M891,"&gt;0")/(EXP(M$6*($D892-COUNTIFS(M$713:M892,0))/12)),M$8))))</f>
        <v>3.75</v>
      </c>
      <c r="N892" s="181">
        <f ca="1">(1-$D$5)*IF($C892&lt;MAX($D$4,INDEX($C$23:$C$154,2+MATCH(0,$N$23:$N$154,1))),N202,MAX(M892/M$10,N$8))+($D$5*IF($C892&lt;MAX($D$4,INDEX($C$23:$C$154,2+MATCH(0,$N$23:$N$154,1))),N202,IF($C892=MAX($D$4,INDEX($C$23:$C$154,2+MATCH(0,$N$23:$N$154,1))),N$7,MAX(AVERAGEIFS(N889:N891,N889:N891,"&gt;0")/(EXP(M$6*($D892-COUNTIFS(N$713:N892,0))/12)),N$8))))</f>
        <v>3</v>
      </c>
      <c r="O892" s="181">
        <f ca="1">(1-$D$5)*IF($C892&lt;MAX($D$4,INDEX($C$23:$C$154,2+MATCH(0,$O$23:$O$154,1))),O202,MAX(AVERAGEIFS(O889:O891,O889:O891,"&gt;0")/(EXP(O$6*(($D892-COUNTIFS(O$713:O892,0))/12))),O$8))+($D$5*IF($C892&lt;MAX($D$4,INDEX($C$23:$C$154,2+MATCH(0,$O$23:$O$154,1))),O202,IF($C892=MAX($D$4,INDEX($C$23:$C$154,2+MATCH(0,$O$23:$O$154,1))),O$7,MAX(AVERAGEIFS(O889:O891,O889:O891,"&gt;0")/(EXP(O$6*($D892-COUNTIFS(O$713:O892,0))/12)),O$8))))</f>
        <v>5</v>
      </c>
      <c r="P892" s="181">
        <f ca="1">(1-$D$5)*IF($C892&lt;MAX($D$4,INDEX($C$23:$C$154,2+MATCH(0,$P$23:$P$154,1))),P202,MAX(O892/O$10,P$8))+($D$5*IF($C892&lt;MAX($D$4,INDEX($C$23:$C$154,2+MATCH(0,$P$23:$P$154,1))),P202,IF($C892=MAX($D$4,INDEX($C$23:$C$154,2+MATCH(0,$P$23:$P$154,1))),P$7,MAX(AVERAGEIFS(P889:P891,P889:P891,"&gt;0")/(EXP(O$6*($D892-COUNTIFS(P$713:P892,0))/12)),P$8))))</f>
        <v>3.5</v>
      </c>
      <c r="Q892" s="132">
        <f ca="1">(1-$D$5)*IF($C892&lt;$D$4,Q202,MAX(AVERAGEIFS(Q889:Q891,Q889:Q891,"&gt;0")/(EXP(Q$6*(($D892-COUNTIFS(Q$713:Q892,0))/12))),Q$8))+($D$5*IF($C892&lt;$D$4,Q202,IF($C892=$D$4,Q$7,MAX(AVERAGEIFS(Q889:Q891,Q889:Q891,"&gt;0")/(EXP(Q$6*($D892-COUNTIFS(Q$713:Q892,0))/12)),Q$8))))</f>
        <v>1</v>
      </c>
      <c r="R892" s="132">
        <f ca="1">(1-$D$5)*IF($C892&lt;$D$4,R202,MAX(Q892/Q$10,R$8))+($D$5*IF($C892&lt;$D$4,R202,IF($C892=$D$4,R$7,MAX(AVERAGEIFS(R889:R891,R889:R891,"&gt;0")/(EXP(Q$6*($D892-COUNTIFS(R$713:R892,0))/12)),R$8))))</f>
        <v>1</v>
      </c>
      <c r="S892" s="132">
        <f ca="1">(1-$D$5)*IF($C892&lt;$D$4,S202,MAX(AVERAGEIFS(S889:S891,S889:S891,"&gt;0")/(EXP(S$6*(($D892-COUNTIFS(S$713:S892,0))/12))),S$8))+($D$5*IF($C892&lt;$D$4,S202,IF($C892=$D$4,S$7,MAX(AVERAGEIFS(S889:S891,S889:S891,"&gt;0")/(EXP(S$6*($D892-COUNTIFS(S$713:S892,0))/12)),S$8))))</f>
        <v>1</v>
      </c>
      <c r="T892" s="132">
        <f ca="1">(1-$D$5)*IF($C892&lt;$D$4,T202,MAX(S892/S$10,T$8))+($D$5*IF($C892&lt;$D$4,T202,IF($C892=$D$4,T$7,MAX(AVERAGEIFS(T889:T891,T889:T891,"&gt;0")/(EXP(S$6*($D892-COUNTIFS(T$713:T892,0))/12)),T$8))))</f>
        <v>0.76923076923076916</v>
      </c>
      <c r="U892" s="181">
        <f ca="1">(1-$D$5)*IF($C892&lt;MAX($D$4,INDEX($C$23:$C$154,2+MATCH(0,$U$23:$U$154,1))),U202,MAX(AVERAGEIFS(U889:U891,U889:U891,"&gt;0")/(EXP(U$6*(($D892-COUNTIFS(U$713:U892,0))/12))),U$8))+($D$5*IF($C892&lt;MAX($D$4,INDEX($C$23:$C$154,2+MATCH(0,$U$23:$U$154,1))),U202,IF($C892=MAX($D$4,INDEX($C$23:$C$154,2+MATCH(0,$U$23:$U$154,1))),U$7,MAX(AVERAGEIFS(U889:U891,U889:U891,"&gt;0")/(EXP(U$6*($D892-COUNTIFS(U$713:U892,0))/12)),U$8))))</f>
        <v>3</v>
      </c>
      <c r="V892" s="181">
        <f ca="1">(1-$D$5)*IF($C892&lt;MAX($D$4,INDEX($C$23:$C$154,2+MATCH(0,$V$23:$V$154,1))),V202,MAX(U892/U$10,V$8))+($D$5*IF($C892&lt;MAX($D$4,INDEX($C$23:$C$154,2+MATCH(0,$V$23:$V$154,1))),V202,IF($C892=MAX($D$4,INDEX($C$23:$C$154,2+MATCH(0,$V$23:$V$154,1))),V$7,MAX(AVERAGEIFS(V889:V891,V889:V891,"&gt;0")/(EXP(U$6*($D892-COUNTIFS(V$713:V892,0))/12)),V$8))))</f>
        <v>2</v>
      </c>
      <c r="W892" s="132">
        <f ca="1">(1-$D$5)*IF($C892&lt;$D$4,W202,MAX(AVERAGEIFS(W889:W891,W889:W891,"&gt;0")/(EXP(W$6*(($D892-COUNTIFS(W$713:W892,0))/12))),W$8))+($D$5*IF($C892&lt;$D$4,W202,IF($C892=$D$4,W$7,MAX(AVERAGEIFS(W889:W891,W889:W891,"&gt;0")/(EXP(W$6*($D892-COUNTIFS(W$713:W892,0))/12)),W$8))))</f>
        <v>0.75</v>
      </c>
      <c r="X892" s="132">
        <f ca="1">(1-$D$5)*IF($C892&lt;$D$4,X202,MAX(W892/W$10,X$8))+($D$5*IF($C892&lt;$D$4,X202,IF($C892=$D$4,X$7,MAX(AVERAGEIFS(X889:X891,X889:X891,"&gt;0")/(EXP(W$6*($D892-COUNTIFS(X$713:X892,0))/12)),X$8))))</f>
        <v>0.57692307692307687</v>
      </c>
      <c r="Y892" s="132"/>
      <c r="Z892" s="132"/>
    </row>
    <row r="893" spans="2:26">
      <c r="B893" s="159"/>
      <c r="C893" s="174"/>
    </row>
    <row r="894" spans="2:26" ht="13">
      <c r="C894" s="158" t="s">
        <v>84</v>
      </c>
    </row>
    <row r="895" spans="2:26">
      <c r="B895" s="159"/>
    </row>
    <row r="896" spans="2:26" outlineLevel="1">
      <c r="B896" s="159"/>
      <c r="C896" s="5" t="s">
        <v>315</v>
      </c>
    </row>
    <row r="897" spans="2:26" outlineLevel="1">
      <c r="B897" s="159"/>
    </row>
    <row r="898" spans="2:26" outlineLevel="1">
      <c r="B898" s="159"/>
      <c r="C898" s="160">
        <v>44197</v>
      </c>
      <c r="D898" s="175">
        <v>1</v>
      </c>
      <c r="G898" s="132">
        <f>IF($C898&lt;$D$4,G161,MAX(AVERAGEIFS(G895:G897,G895:G897,"&gt;0")/(EXP(G$6*(($D898-COUNTIFS(G$898:G898,0))/12))),G$8))</f>
        <v>2.7495999999999996</v>
      </c>
      <c r="H898" s="132">
        <f t="shared" ref="H898:H929" si="36">IF($C898&lt;$D$4,H161,MAX(G898/G$10,H$8))</f>
        <v>2.1150769230769226</v>
      </c>
      <c r="I898" s="132">
        <f>IF($C898&lt;$D$4,I161,MAX(AVERAGEIFS(I895:I897,I895:I897,"&gt;0")/(EXP(I$6*(($D898-COUNTIFS(I$898:I898,0))/12))),I$8))</f>
        <v>0</v>
      </c>
      <c r="J898" s="132">
        <f t="shared" ref="J898:J929" si="37">IF($C898&lt;$D$4,J161,MAX(I898/I$10,J$8))</f>
        <v>0</v>
      </c>
      <c r="K898" s="132">
        <f>IF($C898&lt;$D$4,K161,MAX(AVERAGEIFS(K895:K897,K895:K897,"&gt;0")/(EXP(K$6*(($D898-COUNTIFS(K$898:K898,0))/12))),K$8))</f>
        <v>0</v>
      </c>
      <c r="L898" s="132">
        <f t="shared" ref="L898:L929" si="38">IF($C898&lt;$D$4,L161,MAX(K898/K$10,L$8))</f>
        <v>0</v>
      </c>
      <c r="M898" s="181">
        <f>IF($C898&lt;=MAX($D$4,INDEX($C$23:$C$154,2+MATCH(0,$M$23:$M$154,1))),M161,MAX(AVERAGEIFS(M895:M897,M895:M897,"&gt;0")/(EXP(M$6*(($D898-COUNTIFS(M$898:M898,0))/12))),M$8))</f>
        <v>0</v>
      </c>
      <c r="N898" s="181">
        <f t="shared" ref="N898:N929" si="39">IF($C898&lt;=MAX($D$4,INDEX($C$23:$C$154,2+MATCH(0,$N$23:$N$154,1))),N161,MAX(M898/M$10,N$8))</f>
        <v>0</v>
      </c>
      <c r="O898" s="181">
        <f>IF($C898&lt;=MAX($D$4,INDEX($C$23:$C$154,2+MATCH(0,$O$23:$O$154,1))),O161,MAX(AVERAGEIFS(O895:O897,O895:O897,"&gt;0")/(EXP(O$6*(($D898-COUNTIFS(O$898:O898,0))/12))),O$8))</f>
        <v>0</v>
      </c>
      <c r="P898" s="181">
        <f>IF($C898&lt;=MAX($D$4,INDEX($C$23:$C$154,2+MATCH(0,$P$23:$P$154,1))),P161,MAX(O898/O$10,P$8))</f>
        <v>0</v>
      </c>
      <c r="Q898" s="132">
        <f>IF($C898&lt;$D$4,Q161,MAX(AVERAGEIFS(Q895:Q897,Q895:Q897,"&gt;0")/(EXP(Q$6*(($D898-COUNTIFS(Q$898:Q898,0))/12))),Q$8))</f>
        <v>0</v>
      </c>
      <c r="R898" s="132">
        <f t="shared" ref="R898:R929" si="40">IF($C898&lt;$D$4,R161,MAX(Q898/Q$10,R$8))</f>
        <v>0</v>
      </c>
      <c r="S898" s="132">
        <f>IF($C898&lt;$D$4,S161,MAX(AVERAGEIFS(S895:S897,S895:S897,"&gt;0")/(EXP(S$6*(($D898-COUNTIFS(S$898:S898,0))/12))),S$8))</f>
        <v>0</v>
      </c>
      <c r="T898" s="132">
        <f t="shared" ref="T898:T929" si="41">IF($C898&lt;$D$4,T161,MAX(S898/S$10,T$8))</f>
        <v>0</v>
      </c>
      <c r="U898" s="181">
        <f>IF($C898&lt;=MAX($D$4,INDEX($C$23:$C$154,2+MATCH(0,$M$23:$M$154,1))),U161,MAX(AVERAGEIFS(U895:U897,U895:U897,"&gt;0")/(EXP(U$6*(($D898-COUNTIFS(U$898:U898,0))/12))),U$8))</f>
        <v>0</v>
      </c>
      <c r="V898" s="181">
        <f t="shared" ref="V898:V929" si="42">IF($C898&lt;=MAX($D$4,INDEX($C$23:$C$154,2+MATCH(0,$N$23:$N$154,1))),V161,MAX(U898/U$10,V$8))</f>
        <v>0</v>
      </c>
      <c r="W898" s="132">
        <f>IF($C898&lt;$D$4,W161,MAX(AVERAGEIFS(W895:W897,W895:W897,"&gt;0")/(EXP(W$6*(($D898-COUNTIFS(W$898:W898,0))/12))),W$8))</f>
        <v>0</v>
      </c>
      <c r="X898" s="132">
        <f t="shared" ref="X898:X929" si="43">IF($C898&lt;$D$4,X161,MAX(W898/W$10,X$8))</f>
        <v>0</v>
      </c>
      <c r="Y898" s="132"/>
      <c r="Z898" s="132"/>
    </row>
    <row r="899" spans="2:26" outlineLevel="1">
      <c r="B899" s="159"/>
      <c r="C899" s="160">
        <f>EDATE(C898,1)</f>
        <v>44228</v>
      </c>
      <c r="D899" s="128">
        <f>D898+1</f>
        <v>2</v>
      </c>
      <c r="G899" s="132">
        <f>IF($C899&lt;$D$4,G162,MAX(AVERAGEIFS(G896:G898,G896:G898,"&gt;0")/(EXP(G$6*(($D899-COUNTIFS(G$898:G899,0))/12))),G$8))</f>
        <v>3.172015</v>
      </c>
      <c r="H899" s="132">
        <f t="shared" si="36"/>
        <v>2.4400115384615386</v>
      </c>
      <c r="I899" s="132">
        <f>IF($C899&lt;$D$4,I162,MAX(AVERAGEIFS(I896:I898,I896:I898,"&gt;0")/(EXP(I$6*(($D899-COUNTIFS(I$898:I899,0))/12))),I$8))</f>
        <v>0</v>
      </c>
      <c r="J899" s="132">
        <f t="shared" si="37"/>
        <v>0</v>
      </c>
      <c r="K899" s="132">
        <f>IF($C899&lt;$D$4,K162,MAX(AVERAGEIFS(K896:K898,K896:K898,"&gt;0")/(EXP(K$6*(($D899-COUNTIFS(K$898:K899,0))/12))),K$8))</f>
        <v>0</v>
      </c>
      <c r="L899" s="132">
        <f t="shared" si="38"/>
        <v>0</v>
      </c>
      <c r="M899" s="181">
        <f>IF($C899&lt;=MAX($D$4,INDEX($C$23:$C$154,2+MATCH(0,$M$23:$M$154,1))),M162,MAX(AVERAGEIFS(M896:M898,M896:M898,"&gt;0")/(EXP(M$6*(($D899-COUNTIFS(M$898:M899,0))/12))),M$8))</f>
        <v>0</v>
      </c>
      <c r="N899" s="181">
        <f t="shared" si="39"/>
        <v>0</v>
      </c>
      <c r="O899" s="181">
        <f>IF($C899&lt;=MAX($D$4,INDEX($C$23:$C$154,2+MATCH(0,$O$23:$O$154,1))),O162,MAX(AVERAGEIFS(O896:O898,O896:O898,"&gt;0")/(EXP(O$6*(($D899-COUNTIFS(O$898:O899,0))/12))),O$8))</f>
        <v>0</v>
      </c>
      <c r="P899" s="181">
        <f t="shared" ref="P899:P962" si="44">IF($C899&lt;=MAX($D$4,INDEX($C$23:$C$154,2+MATCH(0,$P$23:$P$154,1))),P162,MAX(O899/O$10,P$8))</f>
        <v>0</v>
      </c>
      <c r="Q899" s="132">
        <f>IF($C899&lt;$D$4,Q162,MAX(AVERAGEIFS(Q896:Q898,Q896:Q898,"&gt;0")/(EXP(Q$6*(($D899-COUNTIFS(Q$898:Q899,0))/12))),Q$8))</f>
        <v>0</v>
      </c>
      <c r="R899" s="132">
        <f t="shared" si="40"/>
        <v>0</v>
      </c>
      <c r="S899" s="132">
        <f>IF($C899&lt;$D$4,S162,MAX(AVERAGEIFS(S896:S898,S896:S898,"&gt;0")/(EXP(S$6*(($D899-COUNTIFS(S$898:S899,0))/12))),S$8))</f>
        <v>0</v>
      </c>
      <c r="T899" s="132">
        <f t="shared" si="41"/>
        <v>0</v>
      </c>
      <c r="U899" s="181">
        <f>IF($C899&lt;=MAX($D$4,INDEX($C$23:$C$154,2+MATCH(0,$M$23:$M$154,1))),U162,MAX(AVERAGEIFS(U896:U898,U896:U898,"&gt;0")/(EXP(U$6*(($D899-COUNTIFS(U$898:U899,0))/12))),U$8))</f>
        <v>0</v>
      </c>
      <c r="V899" s="181">
        <f t="shared" si="42"/>
        <v>0</v>
      </c>
      <c r="W899" s="132">
        <f>IF($C899&lt;$D$4,W162,MAX(AVERAGEIFS(W896:W898,W896:W898,"&gt;0")/(EXP(W$6*(($D899-COUNTIFS(W$898:W899,0))/12))),W$8))</f>
        <v>0</v>
      </c>
      <c r="X899" s="132">
        <f t="shared" si="43"/>
        <v>0</v>
      </c>
      <c r="Y899" s="132"/>
      <c r="Z899" s="132"/>
    </row>
    <row r="900" spans="2:26" outlineLevel="1">
      <c r="B900" s="159"/>
      <c r="C900" s="160">
        <f t="shared" ref="C900:C1039" si="45">EDATE(C899,1)</f>
        <v>44256</v>
      </c>
      <c r="D900" s="128">
        <f t="shared" ref="D900:D1039" si="46">D899+1</f>
        <v>3</v>
      </c>
      <c r="G900" s="132">
        <f>IF($C900&lt;$D$4,G163,MAX(AVERAGEIFS(G897:G899,G897:G899,"&gt;0")/(EXP(G$6*(($D900-COUNTIFS(G$898:G900,0))/12))),G$8))</f>
        <v>3.2560500000000001</v>
      </c>
      <c r="H900" s="132">
        <f t="shared" si="36"/>
        <v>2.5046538461538463</v>
      </c>
      <c r="I900" s="132">
        <f>IF($C900&lt;$D$4,I163,MAX(AVERAGEIFS(I897:I899,I897:I899,"&gt;0")/(EXP(I$6*(($D900-COUNTIFS(I$898:I900,0))/12))),I$8))</f>
        <v>0</v>
      </c>
      <c r="J900" s="132">
        <f t="shared" si="37"/>
        <v>0</v>
      </c>
      <c r="K900" s="132">
        <f>IF($C900&lt;$D$4,K163,MAX(AVERAGEIFS(K897:K899,K897:K899,"&gt;0")/(EXP(K$6*(($D900-COUNTIFS(K$898:K900,0))/12))),K$8))</f>
        <v>0</v>
      </c>
      <c r="L900" s="132">
        <f t="shared" si="38"/>
        <v>0</v>
      </c>
      <c r="M900" s="181">
        <f>IF($C900&lt;=MAX($D$4,INDEX($C$23:$C$154,2+MATCH(0,$M$23:$M$154,1))),M163,MAX(AVERAGEIFS(M897:M899,M897:M899,"&gt;0")/(EXP(M$6*(($D900-COUNTIFS(M$898:M900,0))/12))),M$8))</f>
        <v>0</v>
      </c>
      <c r="N900" s="181">
        <f t="shared" si="39"/>
        <v>0</v>
      </c>
      <c r="O900" s="181">
        <f>IF($C900&lt;=MAX($D$4,INDEX($C$23:$C$154,2+MATCH(0,$O$23:$O$154,1))),O163,MAX(AVERAGEIFS(O897:O899,O897:O899,"&gt;0")/(EXP(O$6*(($D900-COUNTIFS(O$898:O900,0))/12))),O$8))</f>
        <v>0</v>
      </c>
      <c r="P900" s="181">
        <f t="shared" si="44"/>
        <v>0</v>
      </c>
      <c r="Q900" s="132">
        <f>IF($C900&lt;$D$4,Q163,MAX(AVERAGEIFS(Q897:Q899,Q897:Q899,"&gt;0")/(EXP(Q$6*(($D900-COUNTIFS(Q$898:Q900,0))/12))),Q$8))</f>
        <v>0</v>
      </c>
      <c r="R900" s="132">
        <f t="shared" si="40"/>
        <v>0</v>
      </c>
      <c r="S900" s="132">
        <f>IF($C900&lt;$D$4,S163,MAX(AVERAGEIFS(S897:S899,S897:S899,"&gt;0")/(EXP(S$6*(($D900-COUNTIFS(S$898:S900,0))/12))),S$8))</f>
        <v>0</v>
      </c>
      <c r="T900" s="132">
        <f t="shared" si="41"/>
        <v>0</v>
      </c>
      <c r="U900" s="181">
        <f>IF($C900&lt;=MAX($D$4,INDEX($C$23:$C$154,2+MATCH(0,$M$23:$M$154,1))),U163,MAX(AVERAGEIFS(U897:U899,U897:U899,"&gt;0")/(EXP(U$6*(($D900-COUNTIFS(U$898:U900,0))/12))),U$8))</f>
        <v>0</v>
      </c>
      <c r="V900" s="181">
        <f t="shared" si="42"/>
        <v>0</v>
      </c>
      <c r="W900" s="132">
        <f>IF($C900&lt;$D$4,W163,MAX(AVERAGEIFS(W897:W899,W897:W899,"&gt;0")/(EXP(W$6*(($D900-COUNTIFS(W$898:W900,0))/12))),W$8))</f>
        <v>0</v>
      </c>
      <c r="X900" s="132">
        <f t="shared" si="43"/>
        <v>0</v>
      </c>
      <c r="Y900" s="132"/>
      <c r="Z900" s="132"/>
    </row>
    <row r="901" spans="2:26" outlineLevel="1">
      <c r="B901" s="159"/>
      <c r="C901" s="160">
        <f t="shared" si="45"/>
        <v>44287</v>
      </c>
      <c r="D901" s="128">
        <f t="shared" si="46"/>
        <v>4</v>
      </c>
      <c r="G901" s="132">
        <f>IF($C901&lt;$D$4,G164,MAX(AVERAGEIFS(G898:G900,G898:G900,"&gt;0")/(EXP(G$6*(($D901-COUNTIFS(G$898:G901,0))/12))),G$8))</f>
        <v>2.8931700000000005</v>
      </c>
      <c r="H901" s="132">
        <f t="shared" si="36"/>
        <v>2.225515384615385</v>
      </c>
      <c r="I901" s="132">
        <f>IF($C901&lt;$D$4,I164,MAX(AVERAGEIFS(I898:I900,I898:I900,"&gt;0")/(EXP(I$6*(($D901-COUNTIFS(I$898:I901,0))/12))),I$8))</f>
        <v>0</v>
      </c>
      <c r="J901" s="132">
        <f t="shared" si="37"/>
        <v>0</v>
      </c>
      <c r="K901" s="132">
        <f>IF($C901&lt;$D$4,K164,MAX(AVERAGEIFS(K898:K900,K898:K900,"&gt;0")/(EXP(K$6*(($D901-COUNTIFS(K$898:K901,0))/12))),K$8))</f>
        <v>0</v>
      </c>
      <c r="L901" s="132">
        <f t="shared" si="38"/>
        <v>0</v>
      </c>
      <c r="M901" s="181">
        <f>IF($C901&lt;=MAX($D$4,INDEX($C$23:$C$154,2+MATCH(0,$M$23:$M$154,1))),M164,MAX(AVERAGEIFS(M898:M900,M898:M900,"&gt;0")/(EXP(M$6*(($D901-COUNTIFS(M$898:M901,0))/12))),M$8))</f>
        <v>0</v>
      </c>
      <c r="N901" s="181">
        <f t="shared" si="39"/>
        <v>0</v>
      </c>
      <c r="O901" s="181">
        <f>IF($C901&lt;=MAX($D$4,INDEX($C$23:$C$154,2+MATCH(0,$O$23:$O$154,1))),O164,MAX(AVERAGEIFS(O898:O900,O898:O900,"&gt;0")/(EXP(O$6*(($D901-COUNTIFS(O$898:O901,0))/12))),O$8))</f>
        <v>0</v>
      </c>
      <c r="P901" s="181">
        <f t="shared" si="44"/>
        <v>0</v>
      </c>
      <c r="Q901" s="132">
        <f>IF($C901&lt;$D$4,Q164,MAX(AVERAGEIFS(Q898:Q900,Q898:Q900,"&gt;0")/(EXP(Q$6*(($D901-COUNTIFS(Q$898:Q901,0))/12))),Q$8))</f>
        <v>0</v>
      </c>
      <c r="R901" s="132">
        <f t="shared" si="40"/>
        <v>0</v>
      </c>
      <c r="S901" s="132">
        <f>IF($C901&lt;$D$4,S164,MAX(AVERAGEIFS(S898:S900,S898:S900,"&gt;0")/(EXP(S$6*(($D901-COUNTIFS(S$898:S901,0))/12))),S$8))</f>
        <v>0</v>
      </c>
      <c r="T901" s="132">
        <f t="shared" si="41"/>
        <v>0</v>
      </c>
      <c r="U901" s="181">
        <f>IF($C901&lt;=MAX($D$4,INDEX($C$23:$C$154,2+MATCH(0,$M$23:$M$154,1))),U164,MAX(AVERAGEIFS(U898:U900,U898:U900,"&gt;0")/(EXP(U$6*(($D901-COUNTIFS(U$898:U901,0))/12))),U$8))</f>
        <v>0</v>
      </c>
      <c r="V901" s="181">
        <f t="shared" si="42"/>
        <v>0</v>
      </c>
      <c r="W901" s="132">
        <f>IF($C901&lt;$D$4,W164,MAX(AVERAGEIFS(W898:W900,W898:W900,"&gt;0")/(EXP(W$6*(($D901-COUNTIFS(W$898:W901,0))/12))),W$8))</f>
        <v>0</v>
      </c>
      <c r="X901" s="132">
        <f t="shared" si="43"/>
        <v>0</v>
      </c>
      <c r="Y901" s="132"/>
      <c r="Z901" s="132"/>
    </row>
    <row r="902" spans="2:26" outlineLevel="1">
      <c r="B902" s="159"/>
      <c r="C902" s="160">
        <f t="shared" si="45"/>
        <v>44317</v>
      </c>
      <c r="D902" s="128">
        <f t="shared" si="46"/>
        <v>5</v>
      </c>
      <c r="G902" s="132">
        <f>IF($C902&lt;$D$4,G165,MAX(AVERAGEIFS(G899:G901,G899:G901,"&gt;0")/(EXP(G$6*(($D902-COUNTIFS(G$898:G902,0))/12))),G$8))</f>
        <v>3.1080350000000001</v>
      </c>
      <c r="H902" s="132">
        <f t="shared" si="36"/>
        <v>2.390796153846154</v>
      </c>
      <c r="I902" s="132">
        <f>IF($C902&lt;$D$4,I165,MAX(AVERAGEIFS(I899:I901,I899:I901,"&gt;0")/(EXP(I$6*(($D902-COUNTIFS(I$898:I902,0))/12))),I$8))</f>
        <v>0</v>
      </c>
      <c r="J902" s="132">
        <f t="shared" si="37"/>
        <v>0</v>
      </c>
      <c r="K902" s="132">
        <f>IF($C902&lt;$D$4,K165,MAX(AVERAGEIFS(K899:K901,K899:K901,"&gt;0")/(EXP(K$6*(($D902-COUNTIFS(K$898:K902,0))/12))),K$8))</f>
        <v>0</v>
      </c>
      <c r="L902" s="132">
        <f t="shared" si="38"/>
        <v>0</v>
      </c>
      <c r="M902" s="181">
        <f>IF($C902&lt;=MAX($D$4,INDEX($C$23:$C$154,2+MATCH(0,$M$23:$M$154,1))),M165,MAX(AVERAGEIFS(M899:M901,M899:M901,"&gt;0")/(EXP(M$6*(($D902-COUNTIFS(M$898:M902,0))/12))),M$8))</f>
        <v>0</v>
      </c>
      <c r="N902" s="181">
        <f t="shared" si="39"/>
        <v>0</v>
      </c>
      <c r="O902" s="181">
        <f>IF($C902&lt;=MAX($D$4,INDEX($C$23:$C$154,2+MATCH(0,$O$23:$O$154,1))),O165,MAX(AVERAGEIFS(O899:O901,O899:O901,"&gt;0")/(EXP(O$6*(($D902-COUNTIFS(O$898:O902,0))/12))),O$8))</f>
        <v>0</v>
      </c>
      <c r="P902" s="181">
        <f t="shared" si="44"/>
        <v>0</v>
      </c>
      <c r="Q902" s="132">
        <f>IF($C902&lt;$D$4,Q165,MAX(AVERAGEIFS(Q899:Q901,Q899:Q901,"&gt;0")/(EXP(Q$6*(($D902-COUNTIFS(Q$898:Q902,0))/12))),Q$8))</f>
        <v>0</v>
      </c>
      <c r="R902" s="132">
        <f t="shared" si="40"/>
        <v>0</v>
      </c>
      <c r="S902" s="132">
        <f>IF($C902&lt;$D$4,S165,MAX(AVERAGEIFS(S899:S901,S899:S901,"&gt;0")/(EXP(S$6*(($D902-COUNTIFS(S$898:S902,0))/12))),S$8))</f>
        <v>0</v>
      </c>
      <c r="T902" s="132">
        <f t="shared" si="41"/>
        <v>0</v>
      </c>
      <c r="U902" s="181">
        <f>IF($C902&lt;=MAX($D$4,INDEX($C$23:$C$154,2+MATCH(0,$M$23:$M$154,1))),U165,MAX(AVERAGEIFS(U899:U901,U899:U901,"&gt;0")/(EXP(U$6*(($D902-COUNTIFS(U$898:U902,0))/12))),U$8))</f>
        <v>0</v>
      </c>
      <c r="V902" s="181">
        <f t="shared" si="42"/>
        <v>0</v>
      </c>
      <c r="W902" s="132">
        <f>IF($C902&lt;$D$4,W165,MAX(AVERAGEIFS(W899:W901,W899:W901,"&gt;0")/(EXP(W$6*(($D902-COUNTIFS(W$898:W902,0))/12))),W$8))</f>
        <v>0</v>
      </c>
      <c r="X902" s="132">
        <f t="shared" si="43"/>
        <v>0</v>
      </c>
      <c r="Y902" s="132"/>
      <c r="Z902" s="132"/>
    </row>
    <row r="903" spans="2:26" outlineLevel="1">
      <c r="B903" s="159"/>
      <c r="C903" s="160">
        <f t="shared" si="45"/>
        <v>44348</v>
      </c>
      <c r="D903" s="128">
        <f t="shared" si="46"/>
        <v>6</v>
      </c>
      <c r="G903" s="132">
        <f>IF($C903&lt;$D$4,G166,MAX(AVERAGEIFS(G900:G902,G900:G902,"&gt;0")/(EXP(G$6*(($D903-COUNTIFS(G$898:G903,0))/12))),G$8))</f>
        <v>3.3139399999999997</v>
      </c>
      <c r="H903" s="132">
        <f t="shared" si="36"/>
        <v>2.5491846153846152</v>
      </c>
      <c r="I903" s="132">
        <f>IF($C903&lt;$D$4,I166,MAX(AVERAGEIFS(I900:I902,I900:I902,"&gt;0")/(EXP(I$6*(($D903-COUNTIFS(I$898:I903,0))/12))),I$8))</f>
        <v>0</v>
      </c>
      <c r="J903" s="132">
        <f t="shared" si="37"/>
        <v>0</v>
      </c>
      <c r="K903" s="132">
        <f>IF($C903&lt;$D$4,K166,MAX(AVERAGEIFS(K900:K902,K900:K902,"&gt;0")/(EXP(K$6*(($D903-COUNTIFS(K$898:K903,0))/12))),K$8))</f>
        <v>0</v>
      </c>
      <c r="L903" s="132">
        <f t="shared" si="38"/>
        <v>0</v>
      </c>
      <c r="M903" s="181">
        <f>IF($C903&lt;=MAX($D$4,INDEX($C$23:$C$154,2+MATCH(0,$M$23:$M$154,1))),M166,MAX(AVERAGEIFS(M900:M902,M900:M902,"&gt;0")/(EXP(M$6*(($D903-COUNTIFS(M$898:M903,0))/12))),M$8))</f>
        <v>0</v>
      </c>
      <c r="N903" s="181">
        <f t="shared" si="39"/>
        <v>0</v>
      </c>
      <c r="O903" s="181">
        <f>IF($C903&lt;=MAX($D$4,INDEX($C$23:$C$154,2+MATCH(0,$O$23:$O$154,1))),O166,MAX(AVERAGEIFS(O900:O902,O900:O902,"&gt;0")/(EXP(O$6*(($D903-COUNTIFS(O$898:O903,0))/12))),O$8))</f>
        <v>0</v>
      </c>
      <c r="P903" s="181">
        <f t="shared" si="44"/>
        <v>0</v>
      </c>
      <c r="Q903" s="132">
        <f>IF($C903&lt;$D$4,Q166,MAX(AVERAGEIFS(Q900:Q902,Q900:Q902,"&gt;0")/(EXP(Q$6*(($D903-COUNTIFS(Q$898:Q903,0))/12))),Q$8))</f>
        <v>0</v>
      </c>
      <c r="R903" s="132">
        <f t="shared" si="40"/>
        <v>0</v>
      </c>
      <c r="S903" s="132">
        <f>IF($C903&lt;$D$4,S166,MAX(AVERAGEIFS(S900:S902,S900:S902,"&gt;0")/(EXP(S$6*(($D903-COUNTIFS(S$898:S903,0))/12))),S$8))</f>
        <v>0</v>
      </c>
      <c r="T903" s="132">
        <f t="shared" si="41"/>
        <v>0</v>
      </c>
      <c r="U903" s="181">
        <f>IF($C903&lt;=MAX($D$4,INDEX($C$23:$C$154,2+MATCH(0,$M$23:$M$154,1))),U166,MAX(AVERAGEIFS(U900:U902,U900:U902,"&gt;0")/(EXP(U$6*(($D903-COUNTIFS(U$898:U903,0))/12))),U$8))</f>
        <v>0</v>
      </c>
      <c r="V903" s="181">
        <f t="shared" si="42"/>
        <v>0</v>
      </c>
      <c r="W903" s="132">
        <f>IF($C903&lt;$D$4,W166,MAX(AVERAGEIFS(W900:W902,W900:W902,"&gt;0")/(EXP(W$6*(($D903-COUNTIFS(W$898:W903,0))/12))),W$8))</f>
        <v>0</v>
      </c>
      <c r="X903" s="132">
        <f t="shared" si="43"/>
        <v>0</v>
      </c>
      <c r="Y903" s="132"/>
      <c r="Z903" s="132"/>
    </row>
    <row r="904" spans="2:26" outlineLevel="1">
      <c r="B904" s="159"/>
      <c r="C904" s="160">
        <f t="shared" si="45"/>
        <v>44378</v>
      </c>
      <c r="D904" s="128">
        <f t="shared" si="46"/>
        <v>7</v>
      </c>
      <c r="G904" s="132">
        <f>IF($C904&lt;$D$4,G167,MAX(AVERAGEIFS(G901:G903,G901:G903,"&gt;0")/(EXP(G$6*(($D904-COUNTIFS(G$898:G904,0))/12))),G$8))</f>
        <v>3.1787700000000001</v>
      </c>
      <c r="H904" s="132">
        <f t="shared" si="36"/>
        <v>2.4452076923076924</v>
      </c>
      <c r="I904" s="132">
        <f>IF($C904&lt;$D$4,I167,MAX(AVERAGEIFS(I901:I903,I901:I903,"&gt;0")/(EXP(I$6*(($D904-COUNTIFS(I$898:I904,0))/12))),I$8))</f>
        <v>0</v>
      </c>
      <c r="J904" s="132">
        <f t="shared" si="37"/>
        <v>0</v>
      </c>
      <c r="K904" s="132">
        <f>IF($C904&lt;$D$4,K167,MAX(AVERAGEIFS(K901:K903,K901:K903,"&gt;0")/(EXP(K$6*(($D904-COUNTIFS(K$898:K904,0))/12))),K$8))</f>
        <v>0</v>
      </c>
      <c r="L904" s="132">
        <f t="shared" si="38"/>
        <v>0</v>
      </c>
      <c r="M904" s="181">
        <f>IF($C904&lt;=MAX($D$4,INDEX($C$23:$C$154,2+MATCH(0,$M$23:$M$154,1))),M167,MAX(AVERAGEIFS(M901:M903,M901:M903,"&gt;0")/(EXP(M$6*(($D904-COUNTIFS(M$898:M904,0))/12))),M$8))</f>
        <v>0</v>
      </c>
      <c r="N904" s="181">
        <f t="shared" si="39"/>
        <v>0</v>
      </c>
      <c r="O904" s="181">
        <f>IF($C904&lt;=MAX($D$4,INDEX($C$23:$C$154,2+MATCH(0,$O$23:$O$154,1))),O167,MAX(AVERAGEIFS(O901:O903,O901:O903,"&gt;0")/(EXP(O$6*(($D904-COUNTIFS(O$898:O904,0))/12))),O$8))</f>
        <v>0</v>
      </c>
      <c r="P904" s="181">
        <f t="shared" si="44"/>
        <v>0</v>
      </c>
      <c r="Q904" s="132">
        <f>IF($C904&lt;$D$4,Q167,MAX(AVERAGEIFS(Q901:Q903,Q901:Q903,"&gt;0")/(EXP(Q$6*(($D904-COUNTIFS(Q$898:Q904,0))/12))),Q$8))</f>
        <v>0</v>
      </c>
      <c r="R904" s="132">
        <f t="shared" si="40"/>
        <v>0</v>
      </c>
      <c r="S904" s="132">
        <f>IF($C904&lt;$D$4,S167,MAX(AVERAGEIFS(S901:S903,S901:S903,"&gt;0")/(EXP(S$6*(($D904-COUNTIFS(S$898:S904,0))/12))),S$8))</f>
        <v>0</v>
      </c>
      <c r="T904" s="132">
        <f t="shared" si="41"/>
        <v>0</v>
      </c>
      <c r="U904" s="181">
        <f>IF($C904&lt;=MAX($D$4,INDEX($C$23:$C$154,2+MATCH(0,$M$23:$M$154,1))),U167,MAX(AVERAGEIFS(U901:U903,U901:U903,"&gt;0")/(EXP(U$6*(($D904-COUNTIFS(U$898:U904,0))/12))),U$8))</f>
        <v>0</v>
      </c>
      <c r="V904" s="181">
        <f t="shared" si="42"/>
        <v>0</v>
      </c>
      <c r="W904" s="132">
        <f>IF($C904&lt;$D$4,W167,MAX(AVERAGEIFS(W901:W903,W901:W903,"&gt;0")/(EXP(W$6*(($D904-COUNTIFS(W$898:W904,0))/12))),W$8))</f>
        <v>0</v>
      </c>
      <c r="X904" s="132">
        <f t="shared" si="43"/>
        <v>0</v>
      </c>
      <c r="Y904" s="132"/>
      <c r="Z904" s="132"/>
    </row>
    <row r="905" spans="2:26" outlineLevel="1">
      <c r="B905" s="159"/>
      <c r="C905" s="160">
        <f t="shared" si="45"/>
        <v>44409</v>
      </c>
      <c r="D905" s="128">
        <f t="shared" si="46"/>
        <v>8</v>
      </c>
      <c r="G905" s="132">
        <f>IF($C905&lt;$D$4,G168,MAX(AVERAGEIFS(G902:G904,G902:G904,"&gt;0")/(EXP(G$6*(($D905-COUNTIFS(G$898:G905,0))/12))),G$8))</f>
        <v>2.6178949999999994</v>
      </c>
      <c r="H905" s="132">
        <f t="shared" si="36"/>
        <v>2.0137653846153842</v>
      </c>
      <c r="I905" s="132">
        <f>IF($C905&lt;$D$4,I168,MAX(AVERAGEIFS(I902:I904,I902:I904,"&gt;0")/(EXP(I$6*(($D905-COUNTIFS(I$898:I905,0))/12))),I$8))</f>
        <v>0</v>
      </c>
      <c r="J905" s="132">
        <f t="shared" si="37"/>
        <v>0</v>
      </c>
      <c r="K905" s="132">
        <f>IF($C905&lt;$D$4,K168,MAX(AVERAGEIFS(K902:K904,K902:K904,"&gt;0")/(EXP(K$6*(($D905-COUNTIFS(K$898:K905,0))/12))),K$8))</f>
        <v>0</v>
      </c>
      <c r="L905" s="132">
        <f t="shared" si="38"/>
        <v>0</v>
      </c>
      <c r="M905" s="181">
        <f>IF($C905&lt;=MAX($D$4,INDEX($C$23:$C$154,2+MATCH(0,$M$23:$M$154,1))),M168,MAX(AVERAGEIFS(M902:M904,M902:M904,"&gt;0")/(EXP(M$6*(($D905-COUNTIFS(M$898:M905,0))/12))),M$8))</f>
        <v>0</v>
      </c>
      <c r="N905" s="181">
        <f t="shared" si="39"/>
        <v>0</v>
      </c>
      <c r="O905" s="181">
        <f>IF($C905&lt;=MAX($D$4,INDEX($C$23:$C$154,2+MATCH(0,$O$23:$O$154,1))),O168,MAX(AVERAGEIFS(O902:O904,O902:O904,"&gt;0")/(EXP(O$6*(($D905-COUNTIFS(O$898:O905,0))/12))),O$8))</f>
        <v>0</v>
      </c>
      <c r="P905" s="181">
        <f t="shared" si="44"/>
        <v>0</v>
      </c>
      <c r="Q905" s="132">
        <f>IF($C905&lt;$D$4,Q168,MAX(AVERAGEIFS(Q902:Q904,Q902:Q904,"&gt;0")/(EXP(Q$6*(($D905-COUNTIFS(Q$898:Q905,0))/12))),Q$8))</f>
        <v>0</v>
      </c>
      <c r="R905" s="132">
        <f t="shared" si="40"/>
        <v>0</v>
      </c>
      <c r="S905" s="132">
        <f>IF($C905&lt;$D$4,S168,MAX(AVERAGEIFS(S902:S904,S902:S904,"&gt;0")/(EXP(S$6*(($D905-COUNTIFS(S$898:S905,0))/12))),S$8))</f>
        <v>0</v>
      </c>
      <c r="T905" s="132">
        <f t="shared" si="41"/>
        <v>0</v>
      </c>
      <c r="U905" s="181">
        <f>IF($C905&lt;=MAX($D$4,INDEX($C$23:$C$154,2+MATCH(0,$M$23:$M$154,1))),U168,MAX(AVERAGEIFS(U902:U904,U902:U904,"&gt;0")/(EXP(U$6*(($D905-COUNTIFS(U$898:U905,0))/12))),U$8))</f>
        <v>0</v>
      </c>
      <c r="V905" s="181">
        <f t="shared" si="42"/>
        <v>0</v>
      </c>
      <c r="W905" s="132">
        <f>IF($C905&lt;$D$4,W168,MAX(AVERAGEIFS(W902:W904,W902:W904,"&gt;0")/(EXP(W$6*(($D905-COUNTIFS(W$898:W905,0))/12))),W$8))</f>
        <v>0</v>
      </c>
      <c r="X905" s="132">
        <f t="shared" si="43"/>
        <v>0</v>
      </c>
      <c r="Y905" s="132"/>
      <c r="Z905" s="132"/>
    </row>
    <row r="906" spans="2:26" outlineLevel="1">
      <c r="B906" s="159"/>
      <c r="C906" s="160">
        <f t="shared" si="45"/>
        <v>44440</v>
      </c>
      <c r="D906" s="128">
        <f t="shared" si="46"/>
        <v>9</v>
      </c>
      <c r="G906" s="132">
        <f>IF($C906&lt;$D$4,G169,MAX(AVERAGEIFS(G903:G905,G903:G905,"&gt;0")/(EXP(G$6*(($D906-COUNTIFS(G$898:G906,0))/12))),G$8))</f>
        <v>2.329005</v>
      </c>
      <c r="H906" s="132">
        <f t="shared" si="36"/>
        <v>1.7915423076923076</v>
      </c>
      <c r="I906" s="132">
        <f>IF($C906&lt;$D$4,I169,MAX(AVERAGEIFS(I903:I905,I903:I905,"&gt;0")/(EXP(I$6*(($D906-COUNTIFS(I$898:I906,0))/12))),I$8))</f>
        <v>0</v>
      </c>
      <c r="J906" s="132">
        <f t="shared" si="37"/>
        <v>0</v>
      </c>
      <c r="K906" s="132">
        <f>IF($C906&lt;$D$4,K169,MAX(AVERAGEIFS(K903:K905,K903:K905,"&gt;0")/(EXP(K$6*(($D906-COUNTIFS(K$898:K906,0))/12))),K$8))</f>
        <v>0</v>
      </c>
      <c r="L906" s="132">
        <f t="shared" si="38"/>
        <v>0</v>
      </c>
      <c r="M906" s="181">
        <f>IF($C906&lt;=MAX($D$4,INDEX($C$23:$C$154,2+MATCH(0,$M$23:$M$154,1))),M169,MAX(AVERAGEIFS(M903:M905,M903:M905,"&gt;0")/(EXP(M$6*(($D906-COUNTIFS(M$898:M906,0))/12))),M$8))</f>
        <v>0</v>
      </c>
      <c r="N906" s="181">
        <f t="shared" si="39"/>
        <v>0</v>
      </c>
      <c r="O906" s="181">
        <f>IF($C906&lt;=MAX($D$4,INDEX($C$23:$C$154,2+MATCH(0,$O$23:$O$154,1))),O169,MAX(AVERAGEIFS(O903:O905,O903:O905,"&gt;0")/(EXP(O$6*(($D906-COUNTIFS(O$898:O906,0))/12))),O$8))</f>
        <v>0</v>
      </c>
      <c r="P906" s="181">
        <f t="shared" si="44"/>
        <v>0</v>
      </c>
      <c r="Q906" s="132">
        <f>IF($C906&lt;$D$4,Q169,MAX(AVERAGEIFS(Q903:Q905,Q903:Q905,"&gt;0")/(EXP(Q$6*(($D906-COUNTIFS(Q$898:Q906,0))/12))),Q$8))</f>
        <v>0</v>
      </c>
      <c r="R906" s="132">
        <f t="shared" si="40"/>
        <v>0</v>
      </c>
      <c r="S906" s="132">
        <f>IF($C906&lt;$D$4,S169,MAX(AVERAGEIFS(S903:S905,S903:S905,"&gt;0")/(EXP(S$6*(($D906-COUNTIFS(S$898:S906,0))/12))),S$8))</f>
        <v>0</v>
      </c>
      <c r="T906" s="132">
        <f t="shared" si="41"/>
        <v>0</v>
      </c>
      <c r="U906" s="181">
        <f>IF($C906&lt;=MAX($D$4,INDEX($C$23:$C$154,2+MATCH(0,$M$23:$M$154,1))),U169,MAX(AVERAGEIFS(U903:U905,U903:U905,"&gt;0")/(EXP(U$6*(($D906-COUNTIFS(U$898:U906,0))/12))),U$8))</f>
        <v>0</v>
      </c>
      <c r="V906" s="181">
        <f t="shared" si="42"/>
        <v>0</v>
      </c>
      <c r="W906" s="132">
        <f>IF($C906&lt;$D$4,W169,MAX(AVERAGEIFS(W903:W905,W903:W905,"&gt;0")/(EXP(W$6*(($D906-COUNTIFS(W$898:W906,0))/12))),W$8))</f>
        <v>0</v>
      </c>
      <c r="X906" s="132">
        <f t="shared" si="43"/>
        <v>0</v>
      </c>
      <c r="Y906" s="132"/>
      <c r="Z906" s="132"/>
    </row>
    <row r="907" spans="2:26" outlineLevel="1">
      <c r="B907" s="159"/>
      <c r="C907" s="160">
        <f t="shared" si="45"/>
        <v>44470</v>
      </c>
      <c r="D907" s="128">
        <f t="shared" si="46"/>
        <v>10</v>
      </c>
      <c r="G907" s="132">
        <f>IF($C907&lt;$D$4,G170,MAX(AVERAGEIFS(G904:G906,G904:G906,"&gt;0")/(EXP(G$6*(($D907-COUNTIFS(G$898:G907,0))/12))),G$8))</f>
        <v>2.9839250000000002</v>
      </c>
      <c r="H907" s="132">
        <f t="shared" si="36"/>
        <v>2.2953269230769231</v>
      </c>
      <c r="I907" s="132">
        <f>IF($C907&lt;$D$4,I170,MAX(AVERAGEIFS(I904:I906,I904:I906,"&gt;0")/(EXP(I$6*(($D907-COUNTIFS(I$898:I907,0))/12))),I$8))</f>
        <v>0</v>
      </c>
      <c r="J907" s="132">
        <f t="shared" si="37"/>
        <v>0</v>
      </c>
      <c r="K907" s="132">
        <f>IF($C907&lt;$D$4,K170,MAX(AVERAGEIFS(K904:K906,K904:K906,"&gt;0")/(EXP(K$6*(($D907-COUNTIFS(K$898:K907,0))/12))),K$8))</f>
        <v>0</v>
      </c>
      <c r="L907" s="132">
        <f t="shared" si="38"/>
        <v>0</v>
      </c>
      <c r="M907" s="181">
        <f>IF($C907&lt;=MAX($D$4,INDEX($C$23:$C$154,2+MATCH(0,$M$23:$M$154,1))),M170,MAX(AVERAGEIFS(M904:M906,M904:M906,"&gt;0")/(EXP(M$6*(($D907-COUNTIFS(M$898:M907,0))/12))),M$8))</f>
        <v>0</v>
      </c>
      <c r="N907" s="181">
        <f t="shared" si="39"/>
        <v>0</v>
      </c>
      <c r="O907" s="181">
        <f>IF($C907&lt;=MAX($D$4,INDEX($C$23:$C$154,2+MATCH(0,$O$23:$O$154,1))),O170,MAX(AVERAGEIFS(O904:O906,O904:O906,"&gt;0")/(EXP(O$6*(($D907-COUNTIFS(O$898:O907,0))/12))),O$8))</f>
        <v>0</v>
      </c>
      <c r="P907" s="181">
        <f t="shared" si="44"/>
        <v>0</v>
      </c>
      <c r="Q907" s="132">
        <f>IF($C907&lt;$D$4,Q170,MAX(AVERAGEIFS(Q904:Q906,Q904:Q906,"&gt;0")/(EXP(Q$6*(($D907-COUNTIFS(Q$898:Q907,0))/12))),Q$8))</f>
        <v>0</v>
      </c>
      <c r="R907" s="132">
        <f t="shared" si="40"/>
        <v>0</v>
      </c>
      <c r="S907" s="132">
        <f>IF($C907&lt;$D$4,S170,MAX(AVERAGEIFS(S904:S906,S904:S906,"&gt;0")/(EXP(S$6*(($D907-COUNTIFS(S$898:S907,0))/12))),S$8))</f>
        <v>0</v>
      </c>
      <c r="T907" s="132">
        <f t="shared" si="41"/>
        <v>0</v>
      </c>
      <c r="U907" s="181">
        <f>IF($C907&lt;=MAX($D$4,INDEX($C$23:$C$154,2+MATCH(0,$M$23:$M$154,1))),U170,MAX(AVERAGEIFS(U904:U906,U904:U906,"&gt;0")/(EXP(U$6*(($D907-COUNTIFS(U$898:U907,0))/12))),U$8))</f>
        <v>0</v>
      </c>
      <c r="V907" s="181">
        <f t="shared" si="42"/>
        <v>0</v>
      </c>
      <c r="W907" s="132">
        <f>IF($C907&lt;$D$4,W170,MAX(AVERAGEIFS(W904:W906,W904:W906,"&gt;0")/(EXP(W$6*(($D907-COUNTIFS(W$898:W907,0))/12))),W$8))</f>
        <v>0</v>
      </c>
      <c r="X907" s="132">
        <f t="shared" si="43"/>
        <v>0</v>
      </c>
      <c r="Y907" s="132"/>
      <c r="Z907" s="132"/>
    </row>
    <row r="908" spans="2:26" outlineLevel="1">
      <c r="B908" s="159"/>
      <c r="C908" s="160">
        <f t="shared" si="45"/>
        <v>44501</v>
      </c>
      <c r="D908" s="128">
        <f t="shared" si="46"/>
        <v>11</v>
      </c>
      <c r="G908" s="132">
        <f>IF($C908&lt;$D$4,G171,MAX(AVERAGEIFS(G905:G907,G905:G907,"&gt;0")/(EXP(G$6*(($D908-COUNTIFS(G$898:G908,0))/12))),G$8))</f>
        <v>2.8534800000000002</v>
      </c>
      <c r="H908" s="132">
        <f t="shared" si="36"/>
        <v>2.1949846153846155</v>
      </c>
      <c r="I908" s="132">
        <f>IF($C908&lt;$D$4,I171,MAX(AVERAGEIFS(I905:I907,I905:I907,"&gt;0")/(EXP(I$6*(($D908-COUNTIFS(I$898:I908,0))/12))),I$8))</f>
        <v>0</v>
      </c>
      <c r="J908" s="132">
        <f t="shared" si="37"/>
        <v>0</v>
      </c>
      <c r="K908" s="132">
        <f>IF($C908&lt;$D$4,K171,MAX(AVERAGEIFS(K905:K907,K905:K907,"&gt;0")/(EXP(K$6*(($D908-COUNTIFS(K$898:K908,0))/12))),K$8))</f>
        <v>0</v>
      </c>
      <c r="L908" s="132">
        <f t="shared" si="38"/>
        <v>0</v>
      </c>
      <c r="M908" s="181">
        <f>IF($C908&lt;=MAX($D$4,INDEX($C$23:$C$154,2+MATCH(0,$M$23:$M$154,1))),M171,MAX(AVERAGEIFS(M905:M907,M905:M907,"&gt;0")/(EXP(M$6*(($D908-COUNTIFS(M$898:M908,0))/12))),M$8))</f>
        <v>0</v>
      </c>
      <c r="N908" s="181">
        <f t="shared" si="39"/>
        <v>0</v>
      </c>
      <c r="O908" s="181">
        <f>IF($C908&lt;=MAX($D$4,INDEX($C$23:$C$154,2+MATCH(0,$O$23:$O$154,1))),O171,MAX(AVERAGEIFS(O905:O907,O905:O907,"&gt;0")/(EXP(O$6*(($D908-COUNTIFS(O$898:O908,0))/12))),O$8))</f>
        <v>0</v>
      </c>
      <c r="P908" s="181">
        <f t="shared" si="44"/>
        <v>0</v>
      </c>
      <c r="Q908" s="132">
        <f>IF($C908&lt;$D$4,Q171,MAX(AVERAGEIFS(Q905:Q907,Q905:Q907,"&gt;0")/(EXP(Q$6*(($D908-COUNTIFS(Q$898:Q908,0))/12))),Q$8))</f>
        <v>0</v>
      </c>
      <c r="R908" s="132">
        <f t="shared" si="40"/>
        <v>0</v>
      </c>
      <c r="S908" s="132">
        <f>IF($C908&lt;$D$4,S171,MAX(AVERAGEIFS(S905:S907,S905:S907,"&gt;0")/(EXP(S$6*(($D908-COUNTIFS(S$898:S908,0))/12))),S$8))</f>
        <v>0</v>
      </c>
      <c r="T908" s="132">
        <f t="shared" si="41"/>
        <v>0</v>
      </c>
      <c r="U908" s="181">
        <f>IF($C908&lt;=MAX($D$4,INDEX($C$23:$C$154,2+MATCH(0,$M$23:$M$154,1))),U171,MAX(AVERAGEIFS(U905:U907,U905:U907,"&gt;0")/(EXP(U$6*(($D908-COUNTIFS(U$898:U908,0))/12))),U$8))</f>
        <v>0</v>
      </c>
      <c r="V908" s="181">
        <f t="shared" si="42"/>
        <v>0</v>
      </c>
      <c r="W908" s="132">
        <f>IF($C908&lt;$D$4,W171,MAX(AVERAGEIFS(W905:W907,W905:W907,"&gt;0")/(EXP(W$6*(($D908-COUNTIFS(W$898:W908,0))/12))),W$8))</f>
        <v>0</v>
      </c>
      <c r="X908" s="132">
        <f t="shared" si="43"/>
        <v>0</v>
      </c>
      <c r="Y908" s="132"/>
      <c r="Z908" s="132"/>
    </row>
    <row r="909" spans="2:26" outlineLevel="1">
      <c r="B909" s="159"/>
      <c r="C909" s="160">
        <f t="shared" si="45"/>
        <v>44531</v>
      </c>
      <c r="D909" s="128">
        <f t="shared" si="46"/>
        <v>12</v>
      </c>
      <c r="G909" s="132">
        <f>IF($C909&lt;$D$4,G172,MAX(AVERAGEIFS(G906:G908,G906:G908,"&gt;0")/(EXP(G$6*(($D909-COUNTIFS(G$898:G909,0))/12))),G$8))</f>
        <v>3.1477250000000003</v>
      </c>
      <c r="H909" s="132">
        <f t="shared" si="36"/>
        <v>2.4213269230769234</v>
      </c>
      <c r="I909" s="132">
        <f>IF($C909&lt;$D$4,I172,MAX(AVERAGEIFS(I906:I908,I906:I908,"&gt;0")/(EXP(I$6*(($D909-COUNTIFS(I$898:I909,0))/12))),I$8))</f>
        <v>0</v>
      </c>
      <c r="J909" s="132">
        <f t="shared" si="37"/>
        <v>0</v>
      </c>
      <c r="K909" s="132">
        <f>IF($C909&lt;$D$4,K172,MAX(AVERAGEIFS(K906:K908,K906:K908,"&gt;0")/(EXP(K$6*(($D909-COUNTIFS(K$898:K909,0))/12))),K$8))</f>
        <v>0</v>
      </c>
      <c r="L909" s="132">
        <f t="shared" si="38"/>
        <v>0</v>
      </c>
      <c r="M909" s="181">
        <f>IF($C909&lt;=MAX($D$4,INDEX($C$23:$C$154,2+MATCH(0,$M$23:$M$154,1))),M172,MAX(AVERAGEIFS(M906:M908,M906:M908,"&gt;0")/(EXP(M$6*(($D909-COUNTIFS(M$898:M909,0))/12))),M$8))</f>
        <v>0</v>
      </c>
      <c r="N909" s="181">
        <f t="shared" si="39"/>
        <v>0</v>
      </c>
      <c r="O909" s="181">
        <f>IF($C909&lt;=MAX($D$4,INDEX($C$23:$C$154,2+MATCH(0,$O$23:$O$154,1))),O172,MAX(AVERAGEIFS(O906:O908,O906:O908,"&gt;0")/(EXP(O$6*(($D909-COUNTIFS(O$898:O909,0))/12))),O$8))</f>
        <v>0</v>
      </c>
      <c r="P909" s="181">
        <f t="shared" si="44"/>
        <v>0</v>
      </c>
      <c r="Q909" s="132">
        <f>IF($C909&lt;$D$4,Q172,MAX(AVERAGEIFS(Q906:Q908,Q906:Q908,"&gt;0")/(EXP(Q$6*(($D909-COUNTIFS(Q$898:Q909,0))/12))),Q$8))</f>
        <v>0</v>
      </c>
      <c r="R909" s="132">
        <f t="shared" si="40"/>
        <v>0</v>
      </c>
      <c r="S909" s="132">
        <f>IF($C909&lt;$D$4,S172,MAX(AVERAGEIFS(S906:S908,S906:S908,"&gt;0")/(EXP(S$6*(($D909-COUNTIFS(S$898:S909,0))/12))),S$8))</f>
        <v>0</v>
      </c>
      <c r="T909" s="132">
        <f t="shared" si="41"/>
        <v>0</v>
      </c>
      <c r="U909" s="181">
        <f>IF($C909&lt;=MAX($D$4,INDEX($C$23:$C$154,2+MATCH(0,$M$23:$M$154,1))),U172,MAX(AVERAGEIFS(U906:U908,U906:U908,"&gt;0")/(EXP(U$6*(($D909-COUNTIFS(U$898:U909,0))/12))),U$8))</f>
        <v>0</v>
      </c>
      <c r="V909" s="181">
        <f t="shared" si="42"/>
        <v>0</v>
      </c>
      <c r="W909" s="132">
        <f>IF($C909&lt;$D$4,W172,MAX(AVERAGEIFS(W906:W908,W906:W908,"&gt;0")/(EXP(W$6*(($D909-COUNTIFS(W$898:W909,0))/12))),W$8))</f>
        <v>0</v>
      </c>
      <c r="X909" s="132">
        <f t="shared" si="43"/>
        <v>0</v>
      </c>
      <c r="Y909" s="132"/>
      <c r="Z909" s="132"/>
    </row>
    <row r="910" spans="2:26" outlineLevel="1">
      <c r="B910" s="159"/>
      <c r="C910" s="160">
        <f t="shared" si="45"/>
        <v>44562</v>
      </c>
      <c r="D910" s="128">
        <f t="shared" si="46"/>
        <v>13</v>
      </c>
      <c r="G910" s="132">
        <f>IF($C910&lt;$D$4,G173,MAX(AVERAGEIFS(G907:G909,G907:G909,"&gt;0")/(EXP(G$6*(($D910-COUNTIFS(G$898:G910,0))/12))),G$8))</f>
        <v>2.8131249999999999</v>
      </c>
      <c r="H910" s="132">
        <f t="shared" si="36"/>
        <v>2.1639423076923077</v>
      </c>
      <c r="I910" s="132">
        <f>IF($C910&lt;$D$4,I173,MAX(AVERAGEIFS(I907:I909,I907:I909,"&gt;0")/(EXP(I$6*(($D910-COUNTIFS(I$898:I910,0))/12))),I$8))</f>
        <v>0</v>
      </c>
      <c r="J910" s="132">
        <f t="shared" si="37"/>
        <v>0</v>
      </c>
      <c r="K910" s="132">
        <f>IF($C910&lt;$D$4,K173,MAX(AVERAGEIFS(K907:K909,K907:K909,"&gt;0")/(EXP(K$6*(($D910-COUNTIFS(K$898:K910,0))/12))),K$8))</f>
        <v>0</v>
      </c>
      <c r="L910" s="132">
        <f t="shared" si="38"/>
        <v>0</v>
      </c>
      <c r="M910" s="181">
        <f>IF($C910&lt;=MAX($D$4,INDEX($C$23:$C$154,2+MATCH(0,$M$23:$M$154,1))),M173,MAX(AVERAGEIFS(M907:M909,M907:M909,"&gt;0")/(EXP(M$6*(($D910-COUNTIFS(M$898:M910,0))/12))),M$8))</f>
        <v>0</v>
      </c>
      <c r="N910" s="181">
        <f t="shared" si="39"/>
        <v>0</v>
      </c>
      <c r="O910" s="181">
        <f>IF($C910&lt;=MAX($D$4,INDEX($C$23:$C$154,2+MATCH(0,$O$23:$O$154,1))),O173,MAX(AVERAGEIFS(O907:O909,O907:O909,"&gt;0")/(EXP(O$6*(($D910-COUNTIFS(O$898:O910,0))/12))),O$8))</f>
        <v>0</v>
      </c>
      <c r="P910" s="181">
        <f t="shared" si="44"/>
        <v>0</v>
      </c>
      <c r="Q910" s="132">
        <f>IF($C910&lt;$D$4,Q173,MAX(AVERAGEIFS(Q907:Q909,Q907:Q909,"&gt;0")/(EXP(Q$6*(($D910-COUNTIFS(Q$898:Q910,0))/12))),Q$8))</f>
        <v>0</v>
      </c>
      <c r="R910" s="132">
        <f t="shared" si="40"/>
        <v>0</v>
      </c>
      <c r="S910" s="132">
        <f>IF($C910&lt;$D$4,S173,MAX(AVERAGEIFS(S907:S909,S907:S909,"&gt;0")/(EXP(S$6*(($D910-COUNTIFS(S$898:S910,0))/12))),S$8))</f>
        <v>0</v>
      </c>
      <c r="T910" s="132">
        <f t="shared" si="41"/>
        <v>0</v>
      </c>
      <c r="U910" s="181">
        <f>IF($C910&lt;=MAX($D$4,INDEX($C$23:$C$154,2+MATCH(0,$M$23:$M$154,1))),U173,MAX(AVERAGEIFS(U907:U909,U907:U909,"&gt;0")/(EXP(U$6*(($D910-COUNTIFS(U$898:U910,0))/12))),U$8))</f>
        <v>0</v>
      </c>
      <c r="V910" s="181">
        <f t="shared" si="42"/>
        <v>0</v>
      </c>
      <c r="W910" s="132">
        <f>IF($C910&lt;$D$4,W173,MAX(AVERAGEIFS(W907:W909,W907:W909,"&gt;0")/(EXP(W$6*(($D910-COUNTIFS(W$898:W910,0))/12))),W$8))</f>
        <v>0</v>
      </c>
      <c r="X910" s="132">
        <f t="shared" si="43"/>
        <v>0</v>
      </c>
      <c r="Y910" s="132"/>
      <c r="Z910" s="132"/>
    </row>
    <row r="911" spans="2:26" outlineLevel="1">
      <c r="B911" s="159"/>
      <c r="C911" s="160">
        <f t="shared" si="45"/>
        <v>44593</v>
      </c>
      <c r="D911" s="128">
        <f t="shared" si="46"/>
        <v>14</v>
      </c>
      <c r="G911" s="132">
        <f>IF($C911&lt;$D$4,G174,MAX(AVERAGEIFS(G908:G910,G908:G910,"&gt;0")/(EXP(G$6*(($D911-COUNTIFS(G$898:G911,0))/12))),G$8))</f>
        <v>2.68065</v>
      </c>
      <c r="H911" s="132">
        <f t="shared" si="36"/>
        <v>2.0620384615384615</v>
      </c>
      <c r="I911" s="132">
        <f>IF($C911&lt;$D$4,I174,MAX(AVERAGEIFS(I908:I910,I908:I910,"&gt;0")/(EXP(I$6*(($D911-COUNTIFS(I$898:I911,0))/12))),I$8))</f>
        <v>0</v>
      </c>
      <c r="J911" s="132">
        <f t="shared" si="37"/>
        <v>0</v>
      </c>
      <c r="K911" s="132">
        <f>IF($C911&lt;$D$4,K174,MAX(AVERAGEIFS(K908:K910,K908:K910,"&gt;0")/(EXP(K$6*(($D911-COUNTIFS(K$898:K911,0))/12))),K$8))</f>
        <v>0</v>
      </c>
      <c r="L911" s="132">
        <f t="shared" si="38"/>
        <v>0</v>
      </c>
      <c r="M911" s="181">
        <f>IF($C911&lt;=MAX($D$4,INDEX($C$23:$C$154,2+MATCH(0,$M$23:$M$154,1))),M174,MAX(AVERAGEIFS(M908:M910,M908:M910,"&gt;0")/(EXP(M$6*(($D911-COUNTIFS(M$898:M911,0))/12))),M$8))</f>
        <v>0</v>
      </c>
      <c r="N911" s="181">
        <f t="shared" si="39"/>
        <v>0</v>
      </c>
      <c r="O911" s="181">
        <f>IF($C911&lt;=MAX($D$4,INDEX($C$23:$C$154,2+MATCH(0,$O$23:$O$154,1))),O174,MAX(AVERAGEIFS(O908:O910,O908:O910,"&gt;0")/(EXP(O$6*(($D911-COUNTIFS(O$898:O911,0))/12))),O$8))</f>
        <v>0</v>
      </c>
      <c r="P911" s="181">
        <f t="shared" si="44"/>
        <v>0</v>
      </c>
      <c r="Q911" s="132">
        <f>IF($C911&lt;$D$4,Q174,MAX(AVERAGEIFS(Q908:Q910,Q908:Q910,"&gt;0")/(EXP(Q$6*(($D911-COUNTIFS(Q$898:Q911,0))/12))),Q$8))</f>
        <v>0</v>
      </c>
      <c r="R911" s="132">
        <f t="shared" si="40"/>
        <v>0</v>
      </c>
      <c r="S911" s="132">
        <f>IF($C911&lt;$D$4,S174,MAX(AVERAGEIFS(S908:S910,S908:S910,"&gt;0")/(EXP(S$6*(($D911-COUNTIFS(S$898:S911,0))/12))),S$8))</f>
        <v>0</v>
      </c>
      <c r="T911" s="132">
        <f t="shared" si="41"/>
        <v>0</v>
      </c>
      <c r="U911" s="181">
        <f>IF($C911&lt;=MAX($D$4,INDEX($C$23:$C$154,2+MATCH(0,$M$23:$M$154,1))),U174,MAX(AVERAGEIFS(U908:U910,U908:U910,"&gt;0")/(EXP(U$6*(($D911-COUNTIFS(U$898:U911,0))/12))),U$8))</f>
        <v>0</v>
      </c>
      <c r="V911" s="181">
        <f t="shared" si="42"/>
        <v>0</v>
      </c>
      <c r="W911" s="132">
        <f>IF($C911&lt;$D$4,W174,MAX(AVERAGEIFS(W908:W910,W908:W910,"&gt;0")/(EXP(W$6*(($D911-COUNTIFS(W$898:W911,0))/12))),W$8))</f>
        <v>0</v>
      </c>
      <c r="X911" s="132">
        <f t="shared" si="43"/>
        <v>0</v>
      </c>
      <c r="Y911" s="132"/>
      <c r="Z911" s="132"/>
    </row>
    <row r="912" spans="2:26" outlineLevel="1">
      <c r="B912" s="159"/>
      <c r="C912" s="160">
        <f t="shared" si="45"/>
        <v>44621</v>
      </c>
      <c r="D912" s="128">
        <f t="shared" si="46"/>
        <v>15</v>
      </c>
      <c r="G912" s="132">
        <f>IF($C912&lt;$D$4,G175,MAX(AVERAGEIFS(G909:G911,G909:G911,"&gt;0")/(EXP(G$6*(($D912-COUNTIFS(G$898:G912,0))/12))),G$8))</f>
        <v>2.5469150000000007</v>
      </c>
      <c r="H912" s="132">
        <f t="shared" si="36"/>
        <v>1.9591653846153851</v>
      </c>
      <c r="I912" s="132">
        <f>IF($C912&lt;$D$4,I175,MAX(AVERAGEIFS(I909:I911,I909:I911,"&gt;0")/(EXP(I$6*(($D912-COUNTIFS(I$898:I912,0))/12))),I$8))</f>
        <v>0</v>
      </c>
      <c r="J912" s="132">
        <f t="shared" si="37"/>
        <v>0</v>
      </c>
      <c r="K912" s="132">
        <f>IF($C912&lt;$D$4,K175,MAX(AVERAGEIFS(K909:K911,K909:K911,"&gt;0")/(EXP(K$6*(($D912-COUNTIFS(K$898:K912,0))/12))),K$8))</f>
        <v>0</v>
      </c>
      <c r="L912" s="132">
        <f t="shared" si="38"/>
        <v>0</v>
      </c>
      <c r="M912" s="181">
        <f>IF($C912&lt;=MAX($D$4,INDEX($C$23:$C$154,2+MATCH(0,$M$23:$M$154,1))),M175,MAX(AVERAGEIFS(M909:M911,M909:M911,"&gt;0")/(EXP(M$6*(($D912-COUNTIFS(M$898:M912,0))/12))),M$8))</f>
        <v>0</v>
      </c>
      <c r="N912" s="181">
        <f t="shared" si="39"/>
        <v>0</v>
      </c>
      <c r="O912" s="181">
        <f>IF($C912&lt;=MAX($D$4,INDEX($C$23:$C$154,2+MATCH(0,$O$23:$O$154,1))),O175,MAX(AVERAGEIFS(O909:O911,O909:O911,"&gt;0")/(EXP(O$6*(($D912-COUNTIFS(O$898:O912,0))/12))),O$8))</f>
        <v>0</v>
      </c>
      <c r="P912" s="181">
        <f t="shared" si="44"/>
        <v>0</v>
      </c>
      <c r="Q912" s="132">
        <f>IF($C912&lt;$D$4,Q175,MAX(AVERAGEIFS(Q909:Q911,Q909:Q911,"&gt;0")/(EXP(Q$6*(($D912-COUNTIFS(Q$898:Q912,0))/12))),Q$8))</f>
        <v>0</v>
      </c>
      <c r="R912" s="132">
        <f t="shared" si="40"/>
        <v>0</v>
      </c>
      <c r="S912" s="132">
        <f>IF($C912&lt;$D$4,S175,MAX(AVERAGEIFS(S909:S911,S909:S911,"&gt;0")/(EXP(S$6*(($D912-COUNTIFS(S$898:S912,0))/12))),S$8))</f>
        <v>0</v>
      </c>
      <c r="T912" s="132">
        <f t="shared" si="41"/>
        <v>0</v>
      </c>
      <c r="U912" s="181">
        <f>IF($C912&lt;=MAX($D$4,INDEX($C$23:$C$154,2+MATCH(0,$M$23:$M$154,1))),U175,MAX(AVERAGEIFS(U909:U911,U909:U911,"&gt;0")/(EXP(U$6*(($D912-COUNTIFS(U$898:U912,0))/12))),U$8))</f>
        <v>0</v>
      </c>
      <c r="V912" s="181">
        <f t="shared" si="42"/>
        <v>0</v>
      </c>
      <c r="W912" s="132">
        <f>IF($C912&lt;$D$4,W175,MAX(AVERAGEIFS(W909:W911,W909:W911,"&gt;0")/(EXP(W$6*(($D912-COUNTIFS(W$898:W912,0))/12))),W$8))</f>
        <v>0</v>
      </c>
      <c r="X912" s="132">
        <f t="shared" si="43"/>
        <v>0</v>
      </c>
      <c r="Y912" s="132"/>
      <c r="Z912" s="132"/>
    </row>
    <row r="913" spans="2:26" outlineLevel="1">
      <c r="B913" s="159"/>
      <c r="C913" s="160">
        <f t="shared" si="45"/>
        <v>44652</v>
      </c>
      <c r="D913" s="128">
        <f t="shared" si="46"/>
        <v>16</v>
      </c>
      <c r="G913" s="132">
        <f>IF($C913&lt;$D$4,G176,MAX(AVERAGEIFS(G910:G912,G910:G912,"&gt;0")/(EXP(G$6*(($D913-COUNTIFS(G$898:G913,0))/12))),G$8))</f>
        <v>2.9200499999999998</v>
      </c>
      <c r="H913" s="132">
        <f t="shared" si="36"/>
        <v>2.2461923076923074</v>
      </c>
      <c r="I913" s="132">
        <f>IF($C913&lt;$D$4,I176,MAX(AVERAGEIFS(I910:I912,I910:I912,"&gt;0")/(EXP(I$6*(($D913-COUNTIFS(I$898:I913,0))/12))),I$8))</f>
        <v>0</v>
      </c>
      <c r="J913" s="132">
        <f t="shared" si="37"/>
        <v>0</v>
      </c>
      <c r="K913" s="132">
        <f>IF($C913&lt;$D$4,K176,MAX(AVERAGEIFS(K910:K912,K910:K912,"&gt;0")/(EXP(K$6*(($D913-COUNTIFS(K$898:K913,0))/12))),K$8))</f>
        <v>0</v>
      </c>
      <c r="L913" s="132">
        <f t="shared" si="38"/>
        <v>0</v>
      </c>
      <c r="M913" s="181">
        <f>IF($C913&lt;=MAX($D$4,INDEX($C$23:$C$154,2+MATCH(0,$M$23:$M$154,1))),M176,MAX(AVERAGEIFS(M910:M912,M910:M912,"&gt;0")/(EXP(M$6*(($D913-COUNTIFS(M$898:M913,0))/12))),M$8))</f>
        <v>0</v>
      </c>
      <c r="N913" s="181">
        <f t="shared" si="39"/>
        <v>0</v>
      </c>
      <c r="O913" s="181">
        <f>IF($C913&lt;=MAX($D$4,INDEX($C$23:$C$154,2+MATCH(0,$O$23:$O$154,1))),O176,MAX(AVERAGEIFS(O910:O912,O910:O912,"&gt;0")/(EXP(O$6*(($D913-COUNTIFS(O$898:O913,0))/12))),O$8))</f>
        <v>0</v>
      </c>
      <c r="P913" s="181">
        <f t="shared" si="44"/>
        <v>0</v>
      </c>
      <c r="Q913" s="132">
        <f>IF($C913&lt;$D$4,Q176,MAX(AVERAGEIFS(Q910:Q912,Q910:Q912,"&gt;0")/(EXP(Q$6*(($D913-COUNTIFS(Q$898:Q913,0))/12))),Q$8))</f>
        <v>0</v>
      </c>
      <c r="R913" s="132">
        <f t="shared" si="40"/>
        <v>0</v>
      </c>
      <c r="S913" s="132">
        <f>IF($C913&lt;$D$4,S176,MAX(AVERAGEIFS(S910:S912,S910:S912,"&gt;0")/(EXP(S$6*(($D913-COUNTIFS(S$898:S913,0))/12))),S$8))</f>
        <v>0</v>
      </c>
      <c r="T913" s="132">
        <f t="shared" si="41"/>
        <v>0</v>
      </c>
      <c r="U913" s="181">
        <f>IF($C913&lt;=MAX($D$4,INDEX($C$23:$C$154,2+MATCH(0,$M$23:$M$154,1))),U176,MAX(AVERAGEIFS(U910:U912,U910:U912,"&gt;0")/(EXP(U$6*(($D913-COUNTIFS(U$898:U913,0))/12))),U$8))</f>
        <v>0</v>
      </c>
      <c r="V913" s="181">
        <f t="shared" si="42"/>
        <v>0</v>
      </c>
      <c r="W913" s="132">
        <f>IF($C913&lt;$D$4,W176,MAX(AVERAGEIFS(W910:W912,W910:W912,"&gt;0")/(EXP(W$6*(($D913-COUNTIFS(W$898:W913,0))/12))),W$8))</f>
        <v>0</v>
      </c>
      <c r="X913" s="132">
        <f t="shared" si="43"/>
        <v>0</v>
      </c>
      <c r="Y913" s="132"/>
      <c r="Z913" s="132"/>
    </row>
    <row r="914" spans="2:26" outlineLevel="1">
      <c r="B914" s="159"/>
      <c r="C914" s="160">
        <f t="shared" si="45"/>
        <v>44682</v>
      </c>
      <c r="D914" s="128">
        <f t="shared" si="46"/>
        <v>17</v>
      </c>
      <c r="G914" s="132">
        <f>IF($C914&lt;$D$4,G177,MAX(AVERAGEIFS(G911:G913,G911:G913,"&gt;0")/(EXP(G$6*(($D914-COUNTIFS(G$898:G914,0))/12))),G$8))</f>
        <v>2.7876799999999995</v>
      </c>
      <c r="H914" s="132">
        <f t="shared" si="36"/>
        <v>2.1443692307692301</v>
      </c>
      <c r="I914" s="132">
        <f>IF($C914&lt;$D$4,I177,MAX(AVERAGEIFS(I911:I913,I911:I913,"&gt;0")/(EXP(I$6*(($D914-COUNTIFS(I$898:I914,0))/12))),I$8))</f>
        <v>0</v>
      </c>
      <c r="J914" s="132">
        <f t="shared" si="37"/>
        <v>0</v>
      </c>
      <c r="K914" s="132">
        <f>IF($C914&lt;$D$4,K177,MAX(AVERAGEIFS(K911:K913,K911:K913,"&gt;0")/(EXP(K$6*(($D914-COUNTIFS(K$898:K914,0))/12))),K$8))</f>
        <v>0</v>
      </c>
      <c r="L914" s="132">
        <f t="shared" si="38"/>
        <v>0</v>
      </c>
      <c r="M914" s="181">
        <f>IF($C914&lt;=MAX($D$4,INDEX($C$23:$C$154,2+MATCH(0,$M$23:$M$154,1))),M177,MAX(AVERAGEIFS(M911:M913,M911:M913,"&gt;0")/(EXP(M$6*(($D914-COUNTIFS(M$898:M914,0))/12))),M$8))</f>
        <v>0</v>
      </c>
      <c r="N914" s="181">
        <f t="shared" si="39"/>
        <v>0</v>
      </c>
      <c r="O914" s="181">
        <f>IF($C914&lt;=MAX($D$4,INDEX($C$23:$C$154,2+MATCH(0,$O$23:$O$154,1))),O177,MAX(AVERAGEIFS(O911:O913,O911:O913,"&gt;0")/(EXP(O$6*(($D914-COUNTIFS(O$898:O914,0))/12))),O$8))</f>
        <v>0</v>
      </c>
      <c r="P914" s="181">
        <f t="shared" si="44"/>
        <v>0</v>
      </c>
      <c r="Q914" s="132">
        <f>IF($C914&lt;$D$4,Q177,MAX(AVERAGEIFS(Q911:Q913,Q911:Q913,"&gt;0")/(EXP(Q$6*(($D914-COUNTIFS(Q$898:Q914,0))/12))),Q$8))</f>
        <v>0</v>
      </c>
      <c r="R914" s="132">
        <f t="shared" si="40"/>
        <v>0</v>
      </c>
      <c r="S914" s="132">
        <f>IF($C914&lt;$D$4,S177,MAX(AVERAGEIFS(S911:S913,S911:S913,"&gt;0")/(EXP(S$6*(($D914-COUNTIFS(S$898:S914,0))/12))),S$8))</f>
        <v>0</v>
      </c>
      <c r="T914" s="132">
        <f t="shared" si="41"/>
        <v>0</v>
      </c>
      <c r="U914" s="181">
        <f>IF($C914&lt;=MAX($D$4,INDEX($C$23:$C$154,2+MATCH(0,$M$23:$M$154,1))),U177,MAX(AVERAGEIFS(U911:U913,U911:U913,"&gt;0")/(EXP(U$6*(($D914-COUNTIFS(U$898:U914,0))/12))),U$8))</f>
        <v>0</v>
      </c>
      <c r="V914" s="181">
        <f t="shared" si="42"/>
        <v>0</v>
      </c>
      <c r="W914" s="132">
        <f>IF($C914&lt;$D$4,W177,MAX(AVERAGEIFS(W911:W913,W911:W913,"&gt;0")/(EXP(W$6*(($D914-COUNTIFS(W$898:W914,0))/12))),W$8))</f>
        <v>0</v>
      </c>
      <c r="X914" s="132">
        <f t="shared" si="43"/>
        <v>0</v>
      </c>
      <c r="Y914" s="132"/>
      <c r="Z914" s="132"/>
    </row>
    <row r="915" spans="2:26" outlineLevel="1">
      <c r="B915" s="159"/>
      <c r="C915" s="160">
        <f t="shared" si="45"/>
        <v>44713</v>
      </c>
      <c r="D915" s="128">
        <f t="shared" si="46"/>
        <v>18</v>
      </c>
      <c r="G915" s="132">
        <f>IF($C915&lt;$D$4,G178,MAX(AVERAGEIFS(G912:G914,G912:G914,"&gt;0")/(EXP(G$6*(($D915-COUNTIFS(G$898:G915,0))/12))),G$8))</f>
        <v>2.5417000000000005</v>
      </c>
      <c r="H915" s="132">
        <f t="shared" si="36"/>
        <v>1.9551538461538465</v>
      </c>
      <c r="I915" s="132">
        <f>IF($C915&lt;$D$4,I178,MAX(AVERAGEIFS(I912:I914,I912:I914,"&gt;0")/(EXP(I$6*(($D915-COUNTIFS(I$898:I915,0))/12))),I$8))</f>
        <v>0</v>
      </c>
      <c r="J915" s="132">
        <f t="shared" si="37"/>
        <v>0</v>
      </c>
      <c r="K915" s="132">
        <f>IF($C915&lt;$D$4,K178,MAX(AVERAGEIFS(K912:K914,K912:K914,"&gt;0")/(EXP(K$6*(($D915-COUNTIFS(K$898:K915,0))/12))),K$8))</f>
        <v>0</v>
      </c>
      <c r="L915" s="132">
        <f t="shared" si="38"/>
        <v>0</v>
      </c>
      <c r="M915" s="181">
        <f>IF($C915&lt;=MAX($D$4,INDEX($C$23:$C$154,2+MATCH(0,$M$23:$M$154,1))),M178,MAX(AVERAGEIFS(M912:M914,M912:M914,"&gt;0")/(EXP(M$6*(($D915-COUNTIFS(M$898:M915,0))/12))),M$8))</f>
        <v>0</v>
      </c>
      <c r="N915" s="181">
        <f t="shared" si="39"/>
        <v>0</v>
      </c>
      <c r="O915" s="181">
        <f>IF($C915&lt;=MAX($D$4,INDEX($C$23:$C$154,2+MATCH(0,$O$23:$O$154,1))),O178,MAX(AVERAGEIFS(O912:O914,O912:O914,"&gt;0")/(EXP(O$6*(($D915-COUNTIFS(O$898:O915,0))/12))),O$8))</f>
        <v>0</v>
      </c>
      <c r="P915" s="181">
        <f t="shared" si="44"/>
        <v>0</v>
      </c>
      <c r="Q915" s="132">
        <f>IF($C915&lt;$D$4,Q178,MAX(AVERAGEIFS(Q912:Q914,Q912:Q914,"&gt;0")/(EXP(Q$6*(($D915-COUNTIFS(Q$898:Q915,0))/12))),Q$8))</f>
        <v>0</v>
      </c>
      <c r="R915" s="132">
        <f t="shared" si="40"/>
        <v>0</v>
      </c>
      <c r="S915" s="132">
        <f>IF($C915&lt;$D$4,S178,MAX(AVERAGEIFS(S912:S914,S912:S914,"&gt;0")/(EXP(S$6*(($D915-COUNTIFS(S$898:S915,0))/12))),S$8))</f>
        <v>0</v>
      </c>
      <c r="T915" s="132">
        <f t="shared" si="41"/>
        <v>0</v>
      </c>
      <c r="U915" s="181">
        <f>IF($C915&lt;=MAX($D$4,INDEX($C$23:$C$154,2+MATCH(0,$M$23:$M$154,1))),U178,MAX(AVERAGEIFS(U912:U914,U912:U914,"&gt;0")/(EXP(U$6*(($D915-COUNTIFS(U$898:U915,0))/12))),U$8))</f>
        <v>0</v>
      </c>
      <c r="V915" s="181">
        <f t="shared" si="42"/>
        <v>0</v>
      </c>
      <c r="W915" s="132">
        <f>IF($C915&lt;$D$4,W178,MAX(AVERAGEIFS(W912:W914,W912:W914,"&gt;0")/(EXP(W$6*(($D915-COUNTIFS(W$898:W915,0))/12))),W$8))</f>
        <v>0</v>
      </c>
      <c r="X915" s="132">
        <f t="shared" si="43"/>
        <v>0</v>
      </c>
      <c r="Y915" s="132"/>
      <c r="Z915" s="132"/>
    </row>
    <row r="916" spans="2:26" outlineLevel="1">
      <c r="B916" s="159"/>
      <c r="C916" s="160">
        <f t="shared" si="45"/>
        <v>44743</v>
      </c>
      <c r="D916" s="128">
        <f t="shared" si="46"/>
        <v>19</v>
      </c>
      <c r="G916" s="132">
        <f>IF($C916&lt;$D$4,G179,MAX(AVERAGEIFS(G913:G915,G913:G915,"&gt;0")/(EXP(G$6*(($D916-COUNTIFS(G$898:G916,0))/12))),G$8))</f>
        <v>2.7418649999999998</v>
      </c>
      <c r="H916" s="132">
        <f t="shared" si="36"/>
        <v>2.1091269230769227</v>
      </c>
      <c r="I916" s="132">
        <f>IF($C916&lt;$D$4,I179,MAX(AVERAGEIFS(I913:I915,I913:I915,"&gt;0")/(EXP(I$6*(($D916-COUNTIFS(I$898:I916,0))/12))),I$8))</f>
        <v>0</v>
      </c>
      <c r="J916" s="132">
        <f t="shared" si="37"/>
        <v>0</v>
      </c>
      <c r="K916" s="132">
        <f>IF($C916&lt;$D$4,K179,MAX(AVERAGEIFS(K913:K915,K913:K915,"&gt;0")/(EXP(K$6*(($D916-COUNTIFS(K$898:K916,0))/12))),K$8))</f>
        <v>0</v>
      </c>
      <c r="L916" s="132">
        <f t="shared" si="38"/>
        <v>0</v>
      </c>
      <c r="M916" s="181">
        <f>IF($C916&lt;=MAX($D$4,INDEX($C$23:$C$154,2+MATCH(0,$M$23:$M$154,1))),M179,MAX(AVERAGEIFS(M913:M915,M913:M915,"&gt;0")/(EXP(M$6*(($D916-COUNTIFS(M$898:M916,0))/12))),M$8))</f>
        <v>0</v>
      </c>
      <c r="N916" s="181">
        <f t="shared" si="39"/>
        <v>0</v>
      </c>
      <c r="O916" s="181">
        <f>IF($C916&lt;=MAX($D$4,INDEX($C$23:$C$154,2+MATCH(0,$O$23:$O$154,1))),O179,MAX(AVERAGEIFS(O913:O915,O913:O915,"&gt;0")/(EXP(O$6*(($D916-COUNTIFS(O$898:O916,0))/12))),O$8))</f>
        <v>0</v>
      </c>
      <c r="P916" s="181">
        <f t="shared" si="44"/>
        <v>0</v>
      </c>
      <c r="Q916" s="132">
        <f>IF($C916&lt;$D$4,Q179,MAX(AVERAGEIFS(Q913:Q915,Q913:Q915,"&gt;0")/(EXP(Q$6*(($D916-COUNTIFS(Q$898:Q916,0))/12))),Q$8))</f>
        <v>0</v>
      </c>
      <c r="R916" s="132">
        <f t="shared" si="40"/>
        <v>0</v>
      </c>
      <c r="S916" s="132">
        <f>IF($C916&lt;$D$4,S179,MAX(AVERAGEIFS(S913:S915,S913:S915,"&gt;0")/(EXP(S$6*(($D916-COUNTIFS(S$898:S916,0))/12))),S$8))</f>
        <v>0</v>
      </c>
      <c r="T916" s="132">
        <f t="shared" si="41"/>
        <v>0</v>
      </c>
      <c r="U916" s="181">
        <f>IF($C916&lt;=MAX($D$4,INDEX($C$23:$C$154,2+MATCH(0,$M$23:$M$154,1))),U179,MAX(AVERAGEIFS(U913:U915,U913:U915,"&gt;0")/(EXP(U$6*(($D916-COUNTIFS(U$898:U916,0))/12))),U$8))</f>
        <v>0</v>
      </c>
      <c r="V916" s="181">
        <f t="shared" si="42"/>
        <v>0</v>
      </c>
      <c r="W916" s="132">
        <f>IF($C916&lt;$D$4,W179,MAX(AVERAGEIFS(W913:W915,W913:W915,"&gt;0")/(EXP(W$6*(($D916-COUNTIFS(W$898:W916,0))/12))),W$8))</f>
        <v>0</v>
      </c>
      <c r="X916" s="132">
        <f t="shared" si="43"/>
        <v>0</v>
      </c>
      <c r="Y916" s="132"/>
      <c r="Z916" s="132"/>
    </row>
    <row r="917" spans="2:26" outlineLevel="1">
      <c r="B917" s="159"/>
      <c r="C917" s="160">
        <f t="shared" si="45"/>
        <v>44774</v>
      </c>
      <c r="D917" s="128">
        <f t="shared" si="46"/>
        <v>20</v>
      </c>
      <c r="G917" s="132">
        <f>IF($C917&lt;$D$4,G180,MAX(AVERAGEIFS(G914:G916,G914:G916,"&gt;0")/(EXP(G$6*(($D917-COUNTIFS(G$898:G917,0))/12))),G$8))</f>
        <v>2.9287999999999994</v>
      </c>
      <c r="H917" s="132">
        <f t="shared" si="36"/>
        <v>2.2529230769230764</v>
      </c>
      <c r="I917" s="132">
        <f>IF($C917&lt;$D$4,I180,MAX(AVERAGEIFS(I914:I916,I914:I916,"&gt;0")/(EXP(I$6*(($D917-COUNTIFS(I$898:I917,0))/12))),I$8))</f>
        <v>0</v>
      </c>
      <c r="J917" s="132">
        <f t="shared" si="37"/>
        <v>0</v>
      </c>
      <c r="K917" s="132">
        <f>IF($C917&lt;$D$4,K180,MAX(AVERAGEIFS(K914:K916,K914:K916,"&gt;0")/(EXP(K$6*(($D917-COUNTIFS(K$898:K917,0))/12))),K$8))</f>
        <v>0</v>
      </c>
      <c r="L917" s="132">
        <f t="shared" si="38"/>
        <v>0</v>
      </c>
      <c r="M917" s="181">
        <f>IF($C917&lt;=MAX($D$4,INDEX($C$23:$C$154,2+MATCH(0,$M$23:$M$154,1))),M180,MAX(AVERAGEIFS(M914:M916,M914:M916,"&gt;0")/(EXP(M$6*(($D917-COUNTIFS(M$898:M917,0))/12))),M$8))</f>
        <v>0</v>
      </c>
      <c r="N917" s="181">
        <f t="shared" si="39"/>
        <v>0</v>
      </c>
      <c r="O917" s="181">
        <f>IF($C917&lt;=MAX($D$4,INDEX($C$23:$C$154,2+MATCH(0,$O$23:$O$154,1))),O180,MAX(AVERAGEIFS(O914:O916,O914:O916,"&gt;0")/(EXP(O$6*(($D917-COUNTIFS(O$898:O917,0))/12))),O$8))</f>
        <v>0</v>
      </c>
      <c r="P917" s="181">
        <f t="shared" si="44"/>
        <v>0</v>
      </c>
      <c r="Q917" s="132">
        <f>IF($C917&lt;$D$4,Q180,MAX(AVERAGEIFS(Q914:Q916,Q914:Q916,"&gt;0")/(EXP(Q$6*(($D917-COUNTIFS(Q$898:Q917,0))/12))),Q$8))</f>
        <v>0</v>
      </c>
      <c r="R917" s="132">
        <f t="shared" si="40"/>
        <v>0</v>
      </c>
      <c r="S917" s="132">
        <f>IF($C917&lt;$D$4,S180,MAX(AVERAGEIFS(S914:S916,S914:S916,"&gt;0")/(EXP(S$6*(($D917-COUNTIFS(S$898:S917,0))/12))),S$8))</f>
        <v>0</v>
      </c>
      <c r="T917" s="132">
        <f t="shared" si="41"/>
        <v>0</v>
      </c>
      <c r="U917" s="181">
        <f>IF($C917&lt;=MAX($D$4,INDEX($C$23:$C$154,2+MATCH(0,$M$23:$M$154,1))),U180,MAX(AVERAGEIFS(U914:U916,U914:U916,"&gt;0")/(EXP(U$6*(($D917-COUNTIFS(U$898:U917,0))/12))),U$8))</f>
        <v>0</v>
      </c>
      <c r="V917" s="181">
        <f t="shared" si="42"/>
        <v>0</v>
      </c>
      <c r="W917" s="132">
        <f>IF($C917&lt;$D$4,W180,MAX(AVERAGEIFS(W914:W916,W914:W916,"&gt;0")/(EXP(W$6*(($D917-COUNTIFS(W$898:W917,0))/12))),W$8))</f>
        <v>0</v>
      </c>
      <c r="X917" s="132">
        <f t="shared" si="43"/>
        <v>0</v>
      </c>
      <c r="Y917" s="132"/>
      <c r="Z917" s="132"/>
    </row>
    <row r="918" spans="2:26" outlineLevel="1">
      <c r="B918" s="159"/>
      <c r="C918" s="160">
        <f t="shared" si="45"/>
        <v>44805</v>
      </c>
      <c r="D918" s="128">
        <f t="shared" si="46"/>
        <v>21</v>
      </c>
      <c r="G918" s="132">
        <f>IF($C918&lt;$D$4,G181,MAX(AVERAGEIFS(G915:G917,G915:G917,"&gt;0")/(EXP(G$6*(($D918-COUNTIFS(G$898:G918,0))/12))),G$8))</f>
        <v>2.7163849999999994</v>
      </c>
      <c r="H918" s="132">
        <f t="shared" si="36"/>
        <v>2.0895269230769227</v>
      </c>
      <c r="I918" s="132">
        <f>IF($C918&lt;$D$4,I181,MAX(AVERAGEIFS(I915:I917,I915:I917,"&gt;0")/(EXP(I$6*(($D918-COUNTIFS(I$898:I918,0))/12))),I$8))</f>
        <v>0</v>
      </c>
      <c r="J918" s="132">
        <f t="shared" si="37"/>
        <v>0</v>
      </c>
      <c r="K918" s="132">
        <f>IF($C918&lt;$D$4,K181,MAX(AVERAGEIFS(K915:K917,K915:K917,"&gt;0")/(EXP(K$6*(($D918-COUNTIFS(K$898:K918,0))/12))),K$8))</f>
        <v>0</v>
      </c>
      <c r="L918" s="132">
        <f t="shared" si="38"/>
        <v>0</v>
      </c>
      <c r="M918" s="181">
        <f>IF($C918&lt;=MAX($D$4,INDEX($C$23:$C$154,2+MATCH(0,$M$23:$M$154,1))),M181,MAX(AVERAGEIFS(M915:M917,M915:M917,"&gt;0")/(EXP(M$6*(($D918-COUNTIFS(M$898:M918,0))/12))),M$8))</f>
        <v>0</v>
      </c>
      <c r="N918" s="181">
        <f t="shared" si="39"/>
        <v>0</v>
      </c>
      <c r="O918" s="181">
        <f>IF($C918&lt;=MAX($D$4,INDEX($C$23:$C$154,2+MATCH(0,$O$23:$O$154,1))),O181,MAX(AVERAGEIFS(O915:O917,O915:O917,"&gt;0")/(EXP(O$6*(($D918-COUNTIFS(O$898:O918,0))/12))),O$8))</f>
        <v>0</v>
      </c>
      <c r="P918" s="181">
        <f t="shared" si="44"/>
        <v>0</v>
      </c>
      <c r="Q918" s="132">
        <f>IF($C918&lt;$D$4,Q181,MAX(AVERAGEIFS(Q915:Q917,Q915:Q917,"&gt;0")/(EXP(Q$6*(($D918-COUNTIFS(Q$898:Q918,0))/12))),Q$8))</f>
        <v>0</v>
      </c>
      <c r="R918" s="132">
        <f t="shared" si="40"/>
        <v>0</v>
      </c>
      <c r="S918" s="132">
        <f>IF($C918&lt;$D$4,S181,MAX(AVERAGEIFS(S915:S917,S915:S917,"&gt;0")/(EXP(S$6*(($D918-COUNTIFS(S$898:S918,0))/12))),S$8))</f>
        <v>0</v>
      </c>
      <c r="T918" s="132">
        <f t="shared" si="41"/>
        <v>0</v>
      </c>
      <c r="U918" s="181">
        <f>IF($C918&lt;=MAX($D$4,INDEX($C$23:$C$154,2+MATCH(0,$M$23:$M$154,1))),U181,MAX(AVERAGEIFS(U915:U917,U915:U917,"&gt;0")/(EXP(U$6*(($D918-COUNTIFS(U$898:U918,0))/12))),U$8))</f>
        <v>0</v>
      </c>
      <c r="V918" s="181">
        <f t="shared" si="42"/>
        <v>0</v>
      </c>
      <c r="W918" s="132">
        <f>IF($C918&lt;$D$4,W181,MAX(AVERAGEIFS(W915:W917,W915:W917,"&gt;0")/(EXP(W$6*(($D918-COUNTIFS(W$898:W918,0))/12))),W$8))</f>
        <v>0</v>
      </c>
      <c r="X918" s="132">
        <f t="shared" si="43"/>
        <v>0</v>
      </c>
      <c r="Y918" s="132"/>
      <c r="Z918" s="132"/>
    </row>
    <row r="919" spans="2:26" outlineLevel="1">
      <c r="B919" s="159"/>
      <c r="C919" s="160">
        <f t="shared" si="45"/>
        <v>44835</v>
      </c>
      <c r="D919" s="128">
        <f t="shared" si="46"/>
        <v>22</v>
      </c>
      <c r="G919" s="132">
        <f>IF($C919&lt;$D$4,G182,MAX(AVERAGEIFS(G916:G918,G916:G918,"&gt;0")/(EXP(G$6*(($D919-COUNTIFS(G$898:G919,0))/12))),G$8))</f>
        <v>3.2097799999999999</v>
      </c>
      <c r="H919" s="132">
        <f t="shared" si="36"/>
        <v>2.4690615384615384</v>
      </c>
      <c r="I919" s="132">
        <f>IF($C919&lt;$D$4,I182,MAX(AVERAGEIFS(I916:I918,I916:I918,"&gt;0")/(EXP(I$6*(($D919-COUNTIFS(I$898:I919,0))/12))),I$8))</f>
        <v>0</v>
      </c>
      <c r="J919" s="132">
        <f t="shared" si="37"/>
        <v>0</v>
      </c>
      <c r="K919" s="132">
        <f>IF($C919&lt;$D$4,K182,MAX(AVERAGEIFS(K916:K918,K916:K918,"&gt;0")/(EXP(K$6*(($D919-COUNTIFS(K$898:K919,0))/12))),K$8))</f>
        <v>0</v>
      </c>
      <c r="L919" s="132">
        <f t="shared" si="38"/>
        <v>0</v>
      </c>
      <c r="M919" s="181">
        <f>IF($C919&lt;=MAX($D$4,INDEX($C$23:$C$154,2+MATCH(0,$M$23:$M$154,1))),M182,MAX(AVERAGEIFS(M916:M918,M916:M918,"&gt;0")/(EXP(M$6*(($D919-COUNTIFS(M$898:M919,0))/12))),M$8))</f>
        <v>0</v>
      </c>
      <c r="N919" s="181">
        <f t="shared" si="39"/>
        <v>0</v>
      </c>
      <c r="O919" s="181">
        <f>IF($C919&lt;=MAX($D$4,INDEX($C$23:$C$154,2+MATCH(0,$O$23:$O$154,1))),O182,MAX(AVERAGEIFS(O916:O918,O916:O918,"&gt;0")/(EXP(O$6*(($D919-COUNTIFS(O$898:O919,0))/12))),O$8))</f>
        <v>0</v>
      </c>
      <c r="P919" s="181">
        <f t="shared" si="44"/>
        <v>0</v>
      </c>
      <c r="Q919" s="132">
        <f>IF($C919&lt;$D$4,Q182,MAX(AVERAGEIFS(Q916:Q918,Q916:Q918,"&gt;0")/(EXP(Q$6*(($D919-COUNTIFS(Q$898:Q919,0))/12))),Q$8))</f>
        <v>0</v>
      </c>
      <c r="R919" s="132">
        <f t="shared" si="40"/>
        <v>0</v>
      </c>
      <c r="S919" s="132">
        <f>IF($C919&lt;$D$4,S182,MAX(AVERAGEIFS(S916:S918,S916:S918,"&gt;0")/(EXP(S$6*(($D919-COUNTIFS(S$898:S919,0))/12))),S$8))</f>
        <v>0</v>
      </c>
      <c r="T919" s="132">
        <f t="shared" si="41"/>
        <v>0</v>
      </c>
      <c r="U919" s="181">
        <f>IF($C919&lt;=MAX($D$4,INDEX($C$23:$C$154,2+MATCH(0,$M$23:$M$154,1))),U182,MAX(AVERAGEIFS(U916:U918,U916:U918,"&gt;0")/(EXP(U$6*(($D919-COUNTIFS(U$898:U919,0))/12))),U$8))</f>
        <v>0</v>
      </c>
      <c r="V919" s="181">
        <f t="shared" si="42"/>
        <v>0</v>
      </c>
      <c r="W919" s="132">
        <f>IF($C919&lt;$D$4,W182,MAX(AVERAGEIFS(W916:W918,W916:W918,"&gt;0")/(EXP(W$6*(($D919-COUNTIFS(W$898:W919,0))/12))),W$8))</f>
        <v>0</v>
      </c>
      <c r="X919" s="132">
        <f t="shared" si="43"/>
        <v>0</v>
      </c>
      <c r="Y919" s="132"/>
      <c r="Z919" s="132"/>
    </row>
    <row r="920" spans="2:26" outlineLevel="1">
      <c r="B920" s="159"/>
      <c r="C920" s="160">
        <f t="shared" si="45"/>
        <v>44866</v>
      </c>
      <c r="D920" s="128">
        <f t="shared" si="46"/>
        <v>23</v>
      </c>
      <c r="G920" s="132">
        <f>IF($C920&lt;$D$4,G183,MAX(AVERAGEIFS(G917:G919,G917:G919,"&gt;0")/(EXP(G$6*(($D920-COUNTIFS(G$898:G920,0))/12))),G$8))</f>
        <v>3.032715</v>
      </c>
      <c r="H920" s="132">
        <f t="shared" si="36"/>
        <v>2.3328576923076922</v>
      </c>
      <c r="I920" s="132">
        <f>IF($C920&lt;$D$4,I183,MAX(AVERAGEIFS(I917:I919,I917:I919,"&gt;0")/(EXP(I$6*(($D920-COUNTIFS(I$898:I920,0))/12))),I$8))</f>
        <v>0</v>
      </c>
      <c r="J920" s="132">
        <f t="shared" si="37"/>
        <v>0</v>
      </c>
      <c r="K920" s="132">
        <f>IF($C920&lt;$D$4,K183,MAX(AVERAGEIFS(K917:K919,K917:K919,"&gt;0")/(EXP(K$6*(($D920-COUNTIFS(K$898:K920,0))/12))),K$8))</f>
        <v>0</v>
      </c>
      <c r="L920" s="132">
        <f t="shared" si="38"/>
        <v>0</v>
      </c>
      <c r="M920" s="181">
        <f>IF($C920&lt;=MAX($D$4,INDEX($C$23:$C$154,2+MATCH(0,$M$23:$M$154,1))),M183,MAX(AVERAGEIFS(M917:M919,M917:M919,"&gt;0")/(EXP(M$6*(($D920-COUNTIFS(M$898:M920,0))/12))),M$8))</f>
        <v>0</v>
      </c>
      <c r="N920" s="181">
        <f t="shared" si="39"/>
        <v>0</v>
      </c>
      <c r="O920" s="181">
        <f>IF($C920&lt;=MAX($D$4,INDEX($C$23:$C$154,2+MATCH(0,$O$23:$O$154,1))),O183,MAX(AVERAGEIFS(O917:O919,O917:O919,"&gt;0")/(EXP(O$6*(($D920-COUNTIFS(O$898:O920,0))/12))),O$8))</f>
        <v>0</v>
      </c>
      <c r="P920" s="181">
        <f t="shared" si="44"/>
        <v>0</v>
      </c>
      <c r="Q920" s="132">
        <f>IF($C920&lt;$D$4,Q183,MAX(AVERAGEIFS(Q917:Q919,Q917:Q919,"&gt;0")/(EXP(Q$6*(($D920-COUNTIFS(Q$898:Q920,0))/12))),Q$8))</f>
        <v>0</v>
      </c>
      <c r="R920" s="132">
        <f t="shared" si="40"/>
        <v>0</v>
      </c>
      <c r="S920" s="132">
        <f>IF($C920&lt;$D$4,S183,MAX(AVERAGEIFS(S917:S919,S917:S919,"&gt;0")/(EXP(S$6*(($D920-COUNTIFS(S$898:S920,0))/12))),S$8))</f>
        <v>0</v>
      </c>
      <c r="T920" s="132">
        <f t="shared" si="41"/>
        <v>0</v>
      </c>
      <c r="U920" s="181">
        <f>IF($C920&lt;=MAX($D$4,INDEX($C$23:$C$154,2+MATCH(0,$M$23:$M$154,1))),U183,MAX(AVERAGEIFS(U917:U919,U917:U919,"&gt;0")/(EXP(U$6*(($D920-COUNTIFS(U$898:U920,0))/12))),U$8))</f>
        <v>0</v>
      </c>
      <c r="V920" s="181">
        <f t="shared" si="42"/>
        <v>0</v>
      </c>
      <c r="W920" s="132">
        <f>IF($C920&lt;$D$4,W183,MAX(AVERAGEIFS(W917:W919,W917:W919,"&gt;0")/(EXP(W$6*(($D920-COUNTIFS(W$898:W920,0))/12))),W$8))</f>
        <v>0</v>
      </c>
      <c r="X920" s="132">
        <f t="shared" si="43"/>
        <v>0</v>
      </c>
      <c r="Y920" s="132"/>
      <c r="Z920" s="132"/>
    </row>
    <row r="921" spans="2:26" outlineLevel="1">
      <c r="B921" s="159"/>
      <c r="C921" s="160">
        <f t="shared" si="45"/>
        <v>44896</v>
      </c>
      <c r="D921" s="128">
        <f t="shared" si="46"/>
        <v>24</v>
      </c>
      <c r="G921" s="132">
        <f>IF($C921&lt;$D$4,G184,MAX(AVERAGEIFS(G918:G920,G918:G920,"&gt;0")/(EXP(G$6*(($D921-COUNTIFS(G$898:G921,0))/12))),G$8))</f>
        <v>2.8593249999999997</v>
      </c>
      <c r="H921" s="132">
        <f t="shared" si="36"/>
        <v>2.1994807692307687</v>
      </c>
      <c r="I921" s="132">
        <f>IF($C921&lt;$D$4,I184,MAX(AVERAGEIFS(I918:I920,I918:I920,"&gt;0")/(EXP(I$6*(($D921-COUNTIFS(I$898:I921,0))/12))),I$8))</f>
        <v>0</v>
      </c>
      <c r="J921" s="132">
        <f t="shared" si="37"/>
        <v>0</v>
      </c>
      <c r="K921" s="132">
        <f>IF($C921&lt;$D$4,K184,MAX(AVERAGEIFS(K918:K920,K918:K920,"&gt;0")/(EXP(K$6*(($D921-COUNTIFS(K$898:K921,0))/12))),K$8))</f>
        <v>0</v>
      </c>
      <c r="L921" s="132">
        <f t="shared" si="38"/>
        <v>0</v>
      </c>
      <c r="M921" s="181">
        <f>IF($C921&lt;=MAX($D$4,INDEX($C$23:$C$154,2+MATCH(0,$M$23:$M$154,1))),M184,MAX(AVERAGEIFS(M918:M920,M918:M920,"&gt;0")/(EXP(M$6*(($D921-COUNTIFS(M$898:M921,0))/12))),M$8))</f>
        <v>0</v>
      </c>
      <c r="N921" s="181">
        <f t="shared" si="39"/>
        <v>0</v>
      </c>
      <c r="O921" s="181">
        <f>IF($C921&lt;=MAX($D$4,INDEX($C$23:$C$154,2+MATCH(0,$O$23:$O$154,1))),O184,MAX(AVERAGEIFS(O918:O920,O918:O920,"&gt;0")/(EXP(O$6*(($D921-COUNTIFS(O$898:O921,0))/12))),O$8))</f>
        <v>0</v>
      </c>
      <c r="P921" s="181">
        <f t="shared" si="44"/>
        <v>0</v>
      </c>
      <c r="Q921" s="132">
        <f>IF($C921&lt;$D$4,Q184,MAX(AVERAGEIFS(Q918:Q920,Q918:Q920,"&gt;0")/(EXP(Q$6*(($D921-COUNTIFS(Q$898:Q921,0))/12))),Q$8))</f>
        <v>0</v>
      </c>
      <c r="R921" s="132">
        <f t="shared" si="40"/>
        <v>0</v>
      </c>
      <c r="S921" s="132">
        <f>IF($C921&lt;$D$4,S184,MAX(AVERAGEIFS(S918:S920,S918:S920,"&gt;0")/(EXP(S$6*(($D921-COUNTIFS(S$898:S921,0))/12))),S$8))</f>
        <v>0</v>
      </c>
      <c r="T921" s="132">
        <f t="shared" si="41"/>
        <v>0</v>
      </c>
      <c r="U921" s="181">
        <f>IF($C921&lt;=MAX($D$4,INDEX($C$23:$C$154,2+MATCH(0,$M$23:$M$154,1))),U184,MAX(AVERAGEIFS(U918:U920,U918:U920,"&gt;0")/(EXP(U$6*(($D921-COUNTIFS(U$898:U921,0))/12))),U$8))</f>
        <v>0</v>
      </c>
      <c r="V921" s="181">
        <f t="shared" si="42"/>
        <v>0</v>
      </c>
      <c r="W921" s="132">
        <f>IF($C921&lt;$D$4,W184,MAX(AVERAGEIFS(W918:W920,W918:W920,"&gt;0")/(EXP(W$6*(($D921-COUNTIFS(W$898:W921,0))/12))),W$8))</f>
        <v>0</v>
      </c>
      <c r="X921" s="132">
        <f t="shared" si="43"/>
        <v>0</v>
      </c>
      <c r="Y921" s="132"/>
      <c r="Z921" s="132"/>
    </row>
    <row r="922" spans="2:26" outlineLevel="1">
      <c r="B922" s="159"/>
      <c r="C922" s="160">
        <f t="shared" si="45"/>
        <v>44927</v>
      </c>
      <c r="D922" s="128">
        <f t="shared" si="46"/>
        <v>25</v>
      </c>
      <c r="G922" s="132">
        <f>IF($C922&lt;$D$4,G185,MAX(AVERAGEIFS(G919:G921,G919:G921,"&gt;0")/(EXP(G$6*(($D922-COUNTIFS(G$898:G922,0))/12))),G$8))</f>
        <v>1.1567769230769229</v>
      </c>
      <c r="H922" s="132">
        <f t="shared" si="36"/>
        <v>0.88982840236686378</v>
      </c>
      <c r="I922" s="132">
        <f>IF($C922&lt;$D$4,I185,MAX(AVERAGEIFS(I919:I921,I919:I921,"&gt;0")/(EXP(I$6*(($D922-COUNTIFS(I$898:I922,0))/12))),I$8))</f>
        <v>2.1642600000000001</v>
      </c>
      <c r="J922" s="132">
        <f t="shared" si="37"/>
        <v>1.6648153846153846</v>
      </c>
      <c r="K922" s="132">
        <f>IF($C922&lt;$D$4,K185,MAX(AVERAGEIFS(K919:K921,K919:K921,"&gt;0")/(EXP(K$6*(($D922-COUNTIFS(K$898:K922,0))/12))),K$8))</f>
        <v>0</v>
      </c>
      <c r="L922" s="132">
        <f t="shared" si="38"/>
        <v>0</v>
      </c>
      <c r="M922" s="181">
        <f>IF($C922&lt;=MAX($D$4,INDEX($C$23:$C$154,2+MATCH(0,$M$23:$M$154,1))),M185,MAX(AVERAGEIFS(M919:M921,M919:M921,"&gt;0")/(EXP(M$6*(($D922-COUNTIFS(M$898:M922,0))/12))),M$8))</f>
        <v>0</v>
      </c>
      <c r="N922" s="181">
        <f t="shared" si="39"/>
        <v>0</v>
      </c>
      <c r="O922" s="181">
        <f>IF($C922&lt;=MAX($D$4,INDEX($C$23:$C$154,2+MATCH(0,$O$23:$O$154,1))),O185,MAX(AVERAGEIFS(O919:O921,O919:O921,"&gt;0")/(EXP(O$6*(($D922-COUNTIFS(O$898:O922,0))/12))),O$8))</f>
        <v>0</v>
      </c>
      <c r="P922" s="181">
        <f t="shared" si="44"/>
        <v>0</v>
      </c>
      <c r="Q922" s="132">
        <f>IF($C922&lt;$D$4,Q185,MAX(AVERAGEIFS(Q919:Q921,Q919:Q921,"&gt;0")/(EXP(Q$6*(($D922-COUNTIFS(Q$898:Q922,0))/12))),Q$8))</f>
        <v>0</v>
      </c>
      <c r="R922" s="132">
        <f t="shared" si="40"/>
        <v>0</v>
      </c>
      <c r="S922" s="132">
        <f>IF($C922&lt;$D$4,S185,MAX(AVERAGEIFS(S919:S921,S919:S921,"&gt;0")/(EXP(S$6*(($D922-COUNTIFS(S$898:S922,0))/12))),S$8))</f>
        <v>2.1657150000000001</v>
      </c>
      <c r="T922" s="132">
        <f t="shared" si="41"/>
        <v>1.7325720000000002</v>
      </c>
      <c r="U922" s="181">
        <f>IF($C922&lt;=MAX($D$4,INDEX($C$23:$C$154,2+MATCH(0,$M$23:$M$154,1))),U185,MAX(AVERAGEIFS(U919:U921,U919:U921,"&gt;0")/(EXP(U$6*(($D922-COUNTIFS(U$898:U922,0))/12))),U$8))</f>
        <v>0</v>
      </c>
      <c r="V922" s="181">
        <f t="shared" si="42"/>
        <v>0</v>
      </c>
      <c r="W922" s="132">
        <f>IF($C922&lt;$D$4,W185,MAX(AVERAGEIFS(W919:W921,W919:W921,"&gt;0")/(EXP(W$6*(($D922-COUNTIFS(W$898:W922,0))/12))),W$8))</f>
        <v>0</v>
      </c>
      <c r="X922" s="132">
        <f t="shared" si="43"/>
        <v>0</v>
      </c>
      <c r="Y922" s="132"/>
      <c r="Z922" s="132"/>
    </row>
    <row r="923" spans="2:26" outlineLevel="1">
      <c r="B923" s="159"/>
      <c r="C923" s="160">
        <f t="shared" si="45"/>
        <v>44958</v>
      </c>
      <c r="D923" s="128">
        <f t="shared" si="46"/>
        <v>26</v>
      </c>
      <c r="G923" s="132">
        <f>IF($C923&lt;$D$4,G186,MAX(AVERAGEIFS(G920:G922,G920:G922,"&gt;0")/(EXP(G$6*(($D923-COUNTIFS(G$898:G923,0))/12))),G$8))</f>
        <v>1.1702249999999998</v>
      </c>
      <c r="H923" s="132">
        <f t="shared" si="36"/>
        <v>0.9001730769230768</v>
      </c>
      <c r="I923" s="132">
        <f>IF($C923&lt;$D$4,I186,MAX(AVERAGEIFS(I920:I922,I920:I922,"&gt;0")/(EXP(I$6*(($D923-COUNTIFS(I$898:I923,0))/12))),I$8))</f>
        <v>2.2065299999999994</v>
      </c>
      <c r="J923" s="132">
        <f t="shared" si="37"/>
        <v>1.6973307692307686</v>
      </c>
      <c r="K923" s="132">
        <f>IF($C923&lt;$D$4,K186,MAX(AVERAGEIFS(K920:K922,K920:K922,"&gt;0")/(EXP(K$6*(($D923-COUNTIFS(K$898:K923,0))/12))),K$8))</f>
        <v>0</v>
      </c>
      <c r="L923" s="132">
        <f t="shared" si="38"/>
        <v>0</v>
      </c>
      <c r="M923" s="181">
        <f>IF($C923&lt;=MAX($D$4,INDEX($C$23:$C$154,2+MATCH(0,$M$23:$M$154,1))),M186,MAX(AVERAGEIFS(M920:M922,M920:M922,"&gt;0")/(EXP(M$6*(($D923-COUNTIFS(M$898:M923,0))/12))),M$8))</f>
        <v>0</v>
      </c>
      <c r="N923" s="181">
        <f t="shared" si="39"/>
        <v>0</v>
      </c>
      <c r="O923" s="181">
        <f>IF($C923&lt;=MAX($D$4,INDEX($C$23:$C$154,2+MATCH(0,$O$23:$O$154,1))),O186,MAX(AVERAGEIFS(O920:O922,O920:O922,"&gt;0")/(EXP(O$6*(($D923-COUNTIFS(O$898:O923,0))/12))),O$8))</f>
        <v>0</v>
      </c>
      <c r="P923" s="181">
        <f t="shared" si="44"/>
        <v>0</v>
      </c>
      <c r="Q923" s="132">
        <f>IF($C923&lt;$D$4,Q186,MAX(AVERAGEIFS(Q920:Q922,Q920:Q922,"&gt;0")/(EXP(Q$6*(($D923-COUNTIFS(Q$898:Q923,0))/12))),Q$8))</f>
        <v>0</v>
      </c>
      <c r="R923" s="132">
        <f t="shared" si="40"/>
        <v>0</v>
      </c>
      <c r="S923" s="132">
        <f>IF($C923&lt;$D$4,S186,MAX(AVERAGEIFS(S920:S922,S920:S922,"&gt;0")/(EXP(S$6*(($D923-COUNTIFS(S$898:S923,0))/12))),S$8))</f>
        <v>2.1349800000000005</v>
      </c>
      <c r="T923" s="132">
        <f t="shared" si="41"/>
        <v>1.7079840000000006</v>
      </c>
      <c r="U923" s="181">
        <f>IF($C923&lt;=MAX($D$4,INDEX($C$23:$C$154,2+MATCH(0,$M$23:$M$154,1))),U186,MAX(AVERAGEIFS(U920:U922,U920:U922,"&gt;0")/(EXP(U$6*(($D923-COUNTIFS(U$898:U923,0))/12))),U$8))</f>
        <v>0</v>
      </c>
      <c r="V923" s="181">
        <f t="shared" si="42"/>
        <v>0</v>
      </c>
      <c r="W923" s="132">
        <f>IF($C923&lt;$D$4,W186,MAX(AVERAGEIFS(W920:W922,W920:W922,"&gt;0")/(EXP(W$6*(($D923-COUNTIFS(W$898:W923,0))/12))),W$8))</f>
        <v>0</v>
      </c>
      <c r="X923" s="132">
        <f t="shared" si="43"/>
        <v>0</v>
      </c>
      <c r="Y923" s="132"/>
      <c r="Z923" s="132"/>
    </row>
    <row r="924" spans="2:26" outlineLevel="1">
      <c r="B924" s="159"/>
      <c r="C924" s="160">
        <f t="shared" si="45"/>
        <v>44986</v>
      </c>
      <c r="D924" s="128">
        <f t="shared" si="46"/>
        <v>27</v>
      </c>
      <c r="G924" s="132">
        <f>IF($C924&lt;$D$4,G187,MAX(AVERAGEIFS(G921:G923,G921:G923,"&gt;0")/(EXP(G$6*(($D924-COUNTIFS(G$898:G924,0))/12))),G$8))</f>
        <v>1.3003199999999999</v>
      </c>
      <c r="H924" s="132">
        <f t="shared" si="36"/>
        <v>1.0002461538461538</v>
      </c>
      <c r="I924" s="132">
        <f>IF($C924&lt;$D$4,I187,MAX(AVERAGEIFS(I921:I923,I921:I923,"&gt;0")/(EXP(I$6*(($D924-COUNTIFS(I$898:I924,0))/12))),I$8))</f>
        <v>2.4139499999999998</v>
      </c>
      <c r="J924" s="132">
        <f t="shared" si="37"/>
        <v>1.8568846153846152</v>
      </c>
      <c r="K924" s="132">
        <f>IF($C924&lt;$D$4,K187,MAX(AVERAGEIFS(K921:K923,K921:K923,"&gt;0")/(EXP(K$6*(($D924-COUNTIFS(K$898:K924,0))/12))),K$8))</f>
        <v>0</v>
      </c>
      <c r="L924" s="132">
        <f t="shared" si="38"/>
        <v>0</v>
      </c>
      <c r="M924" s="181">
        <f>IF($C924&lt;=MAX($D$4,INDEX($C$23:$C$154,2+MATCH(0,$M$23:$M$154,1))),M187,MAX(AVERAGEIFS(M921:M923,M921:M923,"&gt;0")/(EXP(M$6*(($D924-COUNTIFS(M$898:M924,0))/12))),M$8))</f>
        <v>0</v>
      </c>
      <c r="N924" s="181">
        <f t="shared" si="39"/>
        <v>0</v>
      </c>
      <c r="O924" s="181">
        <f>IF($C924&lt;=MAX($D$4,INDEX($C$23:$C$154,2+MATCH(0,$O$23:$O$154,1))),O187,MAX(AVERAGEIFS(O921:O923,O921:O923,"&gt;0")/(EXP(O$6*(($D924-COUNTIFS(O$898:O924,0))/12))),O$8))</f>
        <v>0</v>
      </c>
      <c r="P924" s="181">
        <f t="shared" si="44"/>
        <v>0</v>
      </c>
      <c r="Q924" s="132">
        <f>IF($C924&lt;$D$4,Q187,MAX(AVERAGEIFS(Q921:Q923,Q921:Q923,"&gt;0")/(EXP(Q$6*(($D924-COUNTIFS(Q$898:Q924,0))/12))),Q$8))</f>
        <v>0</v>
      </c>
      <c r="R924" s="132">
        <f t="shared" si="40"/>
        <v>0</v>
      </c>
      <c r="S924" s="132">
        <f>IF($C924&lt;$D$4,S187,MAX(AVERAGEIFS(S921:S923,S921:S923,"&gt;0")/(EXP(S$6*(($D924-COUNTIFS(S$898:S924,0))/12))),S$8))</f>
        <v>2.3025150000000001</v>
      </c>
      <c r="T924" s="132">
        <f t="shared" si="41"/>
        <v>1.8420120000000002</v>
      </c>
      <c r="U924" s="181">
        <f>IF($C924&lt;=MAX($D$4,INDEX($C$23:$C$154,2+MATCH(0,$M$23:$M$154,1))),U187,MAX(AVERAGEIFS(U921:U923,U921:U923,"&gt;0")/(EXP(U$6*(($D924-COUNTIFS(U$898:U924,0))/12))),U$8))</f>
        <v>0</v>
      </c>
      <c r="V924" s="181">
        <f t="shared" si="42"/>
        <v>0</v>
      </c>
      <c r="W924" s="132">
        <f>IF($C924&lt;$D$4,W187,MAX(AVERAGEIFS(W921:W923,W921:W923,"&gt;0")/(EXP(W$6*(($D924-COUNTIFS(W$898:W924,0))/12))),W$8))</f>
        <v>0</v>
      </c>
      <c r="X924" s="132">
        <f t="shared" si="43"/>
        <v>0</v>
      </c>
      <c r="Y924" s="132"/>
      <c r="Z924" s="132"/>
    </row>
    <row r="925" spans="2:26" outlineLevel="1">
      <c r="B925" s="159"/>
      <c r="C925" s="160">
        <f t="shared" si="45"/>
        <v>45017</v>
      </c>
      <c r="D925" s="128">
        <f t="shared" si="46"/>
        <v>28</v>
      </c>
      <c r="G925" s="132">
        <f>IF($C925&lt;$D$4,G188,MAX(AVERAGEIFS(G922:G924,G922:G924,"&gt;0")/(EXP(G$6*(($D925-COUNTIFS(G$898:G925,0))/12))),G$8))</f>
        <v>1.2036150000000001</v>
      </c>
      <c r="H925" s="132">
        <f t="shared" si="36"/>
        <v>0.92585769230769233</v>
      </c>
      <c r="I925" s="132">
        <f>IF($C925&lt;$D$4,I188,MAX(AVERAGEIFS(I922:I924,I922:I924,"&gt;0")/(EXP(I$6*(($D925-COUNTIFS(I$898:I925,0))/12))),I$8))</f>
        <v>2.4454499999999997</v>
      </c>
      <c r="J925" s="132">
        <f t="shared" si="37"/>
        <v>1.8811153846153843</v>
      </c>
      <c r="K925" s="132">
        <f>IF($C925&lt;$D$4,K188,MAX(AVERAGEIFS(K922:K924,K922:K924,"&gt;0")/(EXP(K$6*(($D925-COUNTIFS(K$898:K925,0))/12))),K$8))</f>
        <v>0</v>
      </c>
      <c r="L925" s="132">
        <f t="shared" si="38"/>
        <v>0</v>
      </c>
      <c r="M925" s="181">
        <f>IF($C925&lt;=MAX($D$4,INDEX($C$23:$C$154,2+MATCH(0,$M$23:$M$154,1))),M188,MAX(AVERAGEIFS(M922:M924,M922:M924,"&gt;0")/(EXP(M$6*(($D925-COUNTIFS(M$898:M925,0))/12))),M$8))</f>
        <v>0</v>
      </c>
      <c r="N925" s="181">
        <f t="shared" si="39"/>
        <v>0</v>
      </c>
      <c r="O925" s="181">
        <f>IF($C925&lt;=MAX($D$4,INDEX($C$23:$C$154,2+MATCH(0,$O$23:$O$154,1))),O188,MAX(AVERAGEIFS(O922:O924,O922:O924,"&gt;0")/(EXP(O$6*(($D925-COUNTIFS(O$898:O925,0))/12))),O$8))</f>
        <v>0</v>
      </c>
      <c r="P925" s="181">
        <f t="shared" si="44"/>
        <v>0</v>
      </c>
      <c r="Q925" s="132">
        <f>IF($C925&lt;$D$4,Q188,MAX(AVERAGEIFS(Q922:Q924,Q922:Q924,"&gt;0")/(EXP(Q$6*(($D925-COUNTIFS(Q$898:Q925,0))/12))),Q$8))</f>
        <v>0</v>
      </c>
      <c r="R925" s="132">
        <f t="shared" si="40"/>
        <v>0</v>
      </c>
      <c r="S925" s="132">
        <f>IF($C925&lt;$D$4,S188,MAX(AVERAGEIFS(S922:S924,S922:S924,"&gt;0")/(EXP(S$6*(($D925-COUNTIFS(S$898:S925,0))/12))),S$8))</f>
        <v>2.2440600000000002</v>
      </c>
      <c r="T925" s="132">
        <f t="shared" si="41"/>
        <v>1.7952480000000002</v>
      </c>
      <c r="U925" s="181">
        <f>IF($C925&lt;=MAX($D$4,INDEX($C$23:$C$154,2+MATCH(0,$M$23:$M$154,1))),U188,MAX(AVERAGEIFS(U922:U924,U922:U924,"&gt;0")/(EXP(U$6*(($D925-COUNTIFS(U$898:U925,0))/12))),U$8))</f>
        <v>0</v>
      </c>
      <c r="V925" s="181">
        <f t="shared" si="42"/>
        <v>0</v>
      </c>
      <c r="W925" s="132">
        <f>IF($C925&lt;$D$4,W188,MAX(AVERAGEIFS(W922:W924,W922:W924,"&gt;0")/(EXP(W$6*(($D925-COUNTIFS(W$898:W925,0))/12))),W$8))</f>
        <v>0</v>
      </c>
      <c r="X925" s="132">
        <f t="shared" si="43"/>
        <v>0</v>
      </c>
      <c r="Y925" s="132"/>
      <c r="Z925" s="132"/>
    </row>
    <row r="926" spans="2:26" outlineLevel="1">
      <c r="B926" s="159"/>
      <c r="C926" s="160">
        <f t="shared" si="45"/>
        <v>45047</v>
      </c>
      <c r="D926" s="128">
        <f t="shared" si="46"/>
        <v>29</v>
      </c>
      <c r="G926" s="132">
        <f>IF($C926&lt;$D$4,G189,MAX(AVERAGEIFS(G923:G925,G923:G925,"&gt;0")/(EXP(G$6*(($D926-COUNTIFS(G$898:G926,0))/12))),G$8))</f>
        <v>1.06701</v>
      </c>
      <c r="H926" s="132">
        <f t="shared" si="36"/>
        <v>0.82077692307692307</v>
      </c>
      <c r="I926" s="132">
        <f>IF($C926&lt;$D$4,I189,MAX(AVERAGEIFS(I923:I925,I923:I925,"&gt;0")/(EXP(I$6*(($D926-COUNTIFS(I$898:I926,0))/12))),I$8))</f>
        <v>2.60202</v>
      </c>
      <c r="J926" s="132">
        <f t="shared" si="37"/>
        <v>2.001553846153846</v>
      </c>
      <c r="K926" s="132">
        <f>IF($C926&lt;$D$4,K189,MAX(AVERAGEIFS(K923:K925,K923:K925,"&gt;0")/(EXP(K$6*(($D926-COUNTIFS(K$898:K926,0))/12))),K$8))</f>
        <v>0</v>
      </c>
      <c r="L926" s="132">
        <f t="shared" si="38"/>
        <v>0</v>
      </c>
      <c r="M926" s="181">
        <f>IF($C926&lt;=MAX($D$4,INDEX($C$23:$C$154,2+MATCH(0,$M$23:$M$154,1))),M189,MAX(AVERAGEIFS(M923:M925,M923:M925,"&gt;0")/(EXP(M$6*(($D926-COUNTIFS(M$898:M926,0))/12))),M$8))</f>
        <v>0</v>
      </c>
      <c r="N926" s="181">
        <f t="shared" si="39"/>
        <v>0</v>
      </c>
      <c r="O926" s="181">
        <f>IF($C926&lt;=MAX($D$4,INDEX($C$23:$C$154,2+MATCH(0,$O$23:$O$154,1))),O189,MAX(AVERAGEIFS(O923:O925,O923:O925,"&gt;0")/(EXP(O$6*(($D926-COUNTIFS(O$898:O926,0))/12))),O$8))</f>
        <v>0</v>
      </c>
      <c r="P926" s="181">
        <f t="shared" si="44"/>
        <v>0</v>
      </c>
      <c r="Q926" s="132">
        <f>IF($C926&lt;$D$4,Q189,MAX(AVERAGEIFS(Q923:Q925,Q923:Q925,"&gt;0")/(EXP(Q$6*(($D926-COUNTIFS(Q$898:Q926,0))/12))),Q$8))</f>
        <v>0</v>
      </c>
      <c r="R926" s="132">
        <f t="shared" si="40"/>
        <v>0</v>
      </c>
      <c r="S926" s="132">
        <f>IF($C926&lt;$D$4,S189,MAX(AVERAGEIFS(S923:S925,S923:S925,"&gt;0")/(EXP(S$6*(($D926-COUNTIFS(S$898:S926,0))/12))),S$8))</f>
        <v>2.5022699999999998</v>
      </c>
      <c r="T926" s="132">
        <f t="shared" si="41"/>
        <v>2.0018159999999998</v>
      </c>
      <c r="U926" s="181">
        <f>IF($C926&lt;=MAX($D$4,INDEX($C$23:$C$154,2+MATCH(0,$M$23:$M$154,1))),U189,MAX(AVERAGEIFS(U923:U925,U923:U925,"&gt;0")/(EXP(U$6*(($D926-COUNTIFS(U$898:U926,0))/12))),U$8))</f>
        <v>0</v>
      </c>
      <c r="V926" s="181">
        <f t="shared" si="42"/>
        <v>0</v>
      </c>
      <c r="W926" s="132">
        <f>IF($C926&lt;$D$4,W189,MAX(AVERAGEIFS(W923:W925,W923:W925,"&gt;0")/(EXP(W$6*(($D926-COUNTIFS(W$898:W926,0))/12))),W$8))</f>
        <v>0</v>
      </c>
      <c r="X926" s="132">
        <f t="shared" si="43"/>
        <v>0</v>
      </c>
      <c r="Y926" s="132"/>
      <c r="Z926" s="132"/>
    </row>
    <row r="927" spans="2:26" outlineLevel="1">
      <c r="B927" s="159"/>
      <c r="C927" s="160">
        <f t="shared" si="45"/>
        <v>45078</v>
      </c>
      <c r="D927" s="128">
        <f t="shared" si="46"/>
        <v>30</v>
      </c>
      <c r="G927" s="132">
        <f>IF($C927&lt;$D$4,G190,MAX(AVERAGEIFS(G924:G926,G924:G926,"&gt;0")/(EXP(G$6*(($D927-COUNTIFS(G$898:G927,0))/12))),G$8))</f>
        <v>1.221535</v>
      </c>
      <c r="H927" s="132">
        <f t="shared" si="36"/>
        <v>0.93964230769230772</v>
      </c>
      <c r="I927" s="132">
        <f>IF($C927&lt;$D$4,I190,MAX(AVERAGEIFS(I924:I926,I924:I926,"&gt;0")/(EXP(I$6*(($D927-COUNTIFS(I$898:I927,0))/12))),I$8))</f>
        <v>2.3115599999999996</v>
      </c>
      <c r="J927" s="132">
        <f t="shared" si="37"/>
        <v>1.7781230769230765</v>
      </c>
      <c r="K927" s="132">
        <f>IF($C927&lt;$D$4,K190,MAX(AVERAGEIFS(K924:K926,K924:K926,"&gt;0")/(EXP(K$6*(($D927-COUNTIFS(K$898:K927,0))/12))),K$8))</f>
        <v>0</v>
      </c>
      <c r="L927" s="132">
        <f t="shared" si="38"/>
        <v>0</v>
      </c>
      <c r="M927" s="181">
        <f>IF($C927&lt;=MAX($D$4,INDEX($C$23:$C$154,2+MATCH(0,$M$23:$M$154,1))),M190,MAX(AVERAGEIFS(M924:M926,M924:M926,"&gt;0")/(EXP(M$6*(($D927-COUNTIFS(M$898:M927,0))/12))),M$8))</f>
        <v>0</v>
      </c>
      <c r="N927" s="181">
        <f t="shared" si="39"/>
        <v>0</v>
      </c>
      <c r="O927" s="181">
        <f>IF($C927&lt;=MAX($D$4,INDEX($C$23:$C$154,2+MATCH(0,$O$23:$O$154,1))),O190,MAX(AVERAGEIFS(O924:O926,O924:O926,"&gt;0")/(EXP(O$6*(($D927-COUNTIFS(O$898:O927,0))/12))),O$8))</f>
        <v>0</v>
      </c>
      <c r="P927" s="181">
        <f t="shared" si="44"/>
        <v>0</v>
      </c>
      <c r="Q927" s="132">
        <f>IF($C927&lt;$D$4,Q190,MAX(AVERAGEIFS(Q924:Q926,Q924:Q926,"&gt;0")/(EXP(Q$6*(($D927-COUNTIFS(Q$898:Q927,0))/12))),Q$8))</f>
        <v>0</v>
      </c>
      <c r="R927" s="132">
        <f t="shared" si="40"/>
        <v>0</v>
      </c>
      <c r="S927" s="132">
        <f>IF($C927&lt;$D$4,S190,MAX(AVERAGEIFS(S924:S926,S924:S926,"&gt;0")/(EXP(S$6*(($D927-COUNTIFS(S$898:S927,0))/12))),S$8))</f>
        <v>2.3893200000000001</v>
      </c>
      <c r="T927" s="132">
        <f t="shared" si="41"/>
        <v>1.9114560000000003</v>
      </c>
      <c r="U927" s="181">
        <f>IF($C927&lt;=MAX($D$4,INDEX($C$23:$C$154,2+MATCH(0,$M$23:$M$154,1))),U190,MAX(AVERAGEIFS(U924:U926,U924:U926,"&gt;0")/(EXP(U$6*(($D927-COUNTIFS(U$898:U927,0))/12))),U$8))</f>
        <v>0</v>
      </c>
      <c r="V927" s="181">
        <f t="shared" si="42"/>
        <v>0</v>
      </c>
      <c r="W927" s="132">
        <f>IF($C927&lt;$D$4,W190,MAX(AVERAGEIFS(W924:W926,W924:W926,"&gt;0")/(EXP(W$6*(($D927-COUNTIFS(W$898:W927,0))/12))),W$8))</f>
        <v>0</v>
      </c>
      <c r="X927" s="132">
        <f t="shared" si="43"/>
        <v>0</v>
      </c>
      <c r="Y927" s="132"/>
      <c r="Z927" s="132"/>
    </row>
    <row r="928" spans="2:26" outlineLevel="1">
      <c r="B928" s="159"/>
      <c r="C928" s="160">
        <f t="shared" si="45"/>
        <v>45108</v>
      </c>
      <c r="D928" s="128">
        <f t="shared" si="46"/>
        <v>31</v>
      </c>
      <c r="G928" s="132">
        <f>IF($C928&lt;$D$4,G191,MAX(AVERAGEIFS(G925:G927,G925:G927,"&gt;0")/(EXP(G$6*(($D928-COUNTIFS(G$898:G928,0))/12))),G$8))</f>
        <v>1.3164199999999999</v>
      </c>
      <c r="H928" s="132">
        <f t="shared" si="36"/>
        <v>1.0126307692307692</v>
      </c>
      <c r="I928" s="132">
        <f>IF($C928&lt;$D$4,I191,MAX(AVERAGEIFS(I925:I927,I925:I927,"&gt;0")/(EXP(I$6*(($D928-COUNTIFS(I$898:I928,0))/12))),I$8))</f>
        <v>2.2666200000000005</v>
      </c>
      <c r="J928" s="132">
        <f t="shared" si="37"/>
        <v>1.7435538461538465</v>
      </c>
      <c r="K928" s="132">
        <f>IF($C928&lt;$D$4,K191,MAX(AVERAGEIFS(K925:K927,K925:K927,"&gt;0")/(EXP(K$6*(($D928-COUNTIFS(K$898:K928,0))/12))),K$8))</f>
        <v>0</v>
      </c>
      <c r="L928" s="132">
        <f t="shared" si="38"/>
        <v>0</v>
      </c>
      <c r="M928" s="181">
        <f>IF($C928&lt;=MAX($D$4,INDEX($C$23:$C$154,2+MATCH(0,$M$23:$M$154,1))),M191,MAX(AVERAGEIFS(M925:M927,M925:M927,"&gt;0")/(EXP(M$6*(($D928-COUNTIFS(M$898:M928,0))/12))),M$8))</f>
        <v>0</v>
      </c>
      <c r="N928" s="181">
        <f t="shared" si="39"/>
        <v>0</v>
      </c>
      <c r="O928" s="181">
        <f>IF($C928&lt;=MAX($D$4,INDEX($C$23:$C$154,2+MATCH(0,$O$23:$O$154,1))),O191,MAX(AVERAGEIFS(O925:O927,O925:O927,"&gt;0")/(EXP(O$6*(($D928-COUNTIFS(O$898:O928,0))/12))),O$8))</f>
        <v>0</v>
      </c>
      <c r="P928" s="181">
        <f t="shared" si="44"/>
        <v>0</v>
      </c>
      <c r="Q928" s="132">
        <f>IF($C928&lt;$D$4,Q191,MAX(AVERAGEIFS(Q925:Q927,Q925:Q927,"&gt;0")/(EXP(Q$6*(($D928-COUNTIFS(Q$898:Q928,0))/12))),Q$8))</f>
        <v>0</v>
      </c>
      <c r="R928" s="132">
        <f t="shared" si="40"/>
        <v>0</v>
      </c>
      <c r="S928" s="132">
        <f>IF($C928&lt;$D$4,S191,MAX(AVERAGEIFS(S925:S927,S925:S927,"&gt;0")/(EXP(S$6*(($D928-COUNTIFS(S$898:S928,0))/12))),S$8))</f>
        <v>1.8188550000000001</v>
      </c>
      <c r="T928" s="132">
        <f t="shared" si="41"/>
        <v>1.4550840000000003</v>
      </c>
      <c r="U928" s="181">
        <f>IF($C928&lt;=MAX($D$4,INDEX($C$23:$C$154,2+MATCH(0,$M$23:$M$154,1))),U191,MAX(AVERAGEIFS(U925:U927,U925:U927,"&gt;0")/(EXP(U$6*(($D928-COUNTIFS(U$898:U928,0))/12))),U$8))</f>
        <v>0</v>
      </c>
      <c r="V928" s="181">
        <f t="shared" si="42"/>
        <v>0</v>
      </c>
      <c r="W928" s="132">
        <f>IF($C928&lt;$D$4,W191,MAX(AVERAGEIFS(W925:W927,W925:W927,"&gt;0")/(EXP(W$6*(($D928-COUNTIFS(W$898:W928,0))/12))),W$8))</f>
        <v>0</v>
      </c>
      <c r="X928" s="132">
        <f t="shared" si="43"/>
        <v>0</v>
      </c>
      <c r="Y928" s="132"/>
      <c r="Z928" s="132"/>
    </row>
    <row r="929" spans="2:26" outlineLevel="1">
      <c r="B929" s="159"/>
      <c r="C929" s="160">
        <f t="shared" si="45"/>
        <v>45139</v>
      </c>
      <c r="D929" s="128">
        <f t="shared" si="46"/>
        <v>32</v>
      </c>
      <c r="G929" s="132">
        <f>IF($C929&lt;$D$4,G192,MAX(AVERAGEIFS(G926:G928,G926:G928,"&gt;0")/(EXP(G$6*(($D929-COUNTIFS(G$898:G929,0))/12))),G$8))</f>
        <v>1.0122</v>
      </c>
      <c r="H929" s="132">
        <f t="shared" si="36"/>
        <v>0.7786153846153846</v>
      </c>
      <c r="I929" s="132">
        <f>IF($C929&lt;$D$4,I192,MAX(AVERAGEIFS(I926:I928,I926:I928,"&gt;0")/(EXP(I$6*(($D929-COUNTIFS(I$898:I929,0))/12))),I$8))</f>
        <v>2.4332400000000001</v>
      </c>
      <c r="J929" s="132">
        <f t="shared" si="37"/>
        <v>1.8717230769230768</v>
      </c>
      <c r="K929" s="132">
        <f>IF($C929&lt;$D$4,K192,MAX(AVERAGEIFS(K926:K928,K926:K928,"&gt;0")/(EXP(K$6*(($D929-COUNTIFS(K$898:K929,0))/12))),K$8))</f>
        <v>0</v>
      </c>
      <c r="L929" s="132">
        <f t="shared" si="38"/>
        <v>0</v>
      </c>
      <c r="M929" s="181">
        <f>IF($C929&lt;=MAX($D$4,INDEX($C$23:$C$154,2+MATCH(0,$M$23:$M$154,1))),M192,MAX(AVERAGEIFS(M926:M928,M926:M928,"&gt;0")/(EXP(M$6*(($D929-COUNTIFS(M$898:M929,0))/12))),M$8))</f>
        <v>0</v>
      </c>
      <c r="N929" s="181">
        <f t="shared" si="39"/>
        <v>0</v>
      </c>
      <c r="O929" s="181">
        <f>IF($C929&lt;=MAX($D$4,INDEX($C$23:$C$154,2+MATCH(0,$O$23:$O$154,1))),O192,MAX(AVERAGEIFS(O926:O928,O926:O928,"&gt;0")/(EXP(O$6*(($D929-COUNTIFS(O$898:O929,0))/12))),O$8))</f>
        <v>0</v>
      </c>
      <c r="P929" s="181">
        <f t="shared" si="44"/>
        <v>0</v>
      </c>
      <c r="Q929" s="132">
        <f>IF($C929&lt;$D$4,Q192,MAX(AVERAGEIFS(Q926:Q928,Q926:Q928,"&gt;0")/(EXP(Q$6*(($D929-COUNTIFS(Q$898:Q929,0))/12))),Q$8))</f>
        <v>0</v>
      </c>
      <c r="R929" s="132">
        <f t="shared" si="40"/>
        <v>0</v>
      </c>
      <c r="S929" s="132">
        <f>IF($C929&lt;$D$4,S192,MAX(AVERAGEIFS(S926:S928,S926:S928,"&gt;0")/(EXP(S$6*(($D929-COUNTIFS(S$898:S929,0))/12))),S$8))</f>
        <v>2.1908250000000002</v>
      </c>
      <c r="T929" s="132">
        <f t="shared" si="41"/>
        <v>1.7526600000000003</v>
      </c>
      <c r="U929" s="181">
        <f>IF($C929&lt;=MAX($D$4,INDEX($C$23:$C$154,2+MATCH(0,$M$23:$M$154,1))),U192,MAX(AVERAGEIFS(U926:U928,U926:U928,"&gt;0")/(EXP(U$6*(($D929-COUNTIFS(U$898:U929,0))/12))),U$8))</f>
        <v>0</v>
      </c>
      <c r="V929" s="181">
        <f t="shared" si="42"/>
        <v>0</v>
      </c>
      <c r="W929" s="132">
        <f>IF($C929&lt;$D$4,W192,MAX(AVERAGEIFS(W926:W928,W926:W928,"&gt;0")/(EXP(W$6*(($D929-COUNTIFS(W$898:W929,0))/12))),W$8))</f>
        <v>0</v>
      </c>
      <c r="X929" s="132">
        <f t="shared" si="43"/>
        <v>0</v>
      </c>
      <c r="Y929" s="132"/>
      <c r="Z929" s="132"/>
    </row>
    <row r="930" spans="2:26" outlineLevel="1">
      <c r="B930" s="159"/>
      <c r="C930" s="160">
        <f t="shared" si="45"/>
        <v>45170</v>
      </c>
      <c r="D930" s="128">
        <f t="shared" si="46"/>
        <v>33</v>
      </c>
      <c r="G930" s="132">
        <f>IF($C930&lt;$D$4,G193,MAX(AVERAGEIFS(G927:G929,G927:G929,"&gt;0")/(EXP(G$6*(($D930-COUNTIFS(G$898:G930,0))/12))),G$8))</f>
        <v>1.0869249999999999</v>
      </c>
      <c r="H930" s="132">
        <f t="shared" ref="H930:H952" si="47">IF($C930&lt;$D$4,H193,MAX(G930/G$10,H$8))</f>
        <v>0.83609615384615377</v>
      </c>
      <c r="I930" s="132">
        <f>IF($C930&lt;$D$4,I193,MAX(AVERAGEIFS(I927:I929,I927:I929,"&gt;0")/(EXP(I$6*(($D930-COUNTIFS(I$898:I930,0))/12))),I$8))</f>
        <v>2.0638800000000002</v>
      </c>
      <c r="J930" s="132">
        <f t="shared" ref="J930:J952" si="48">IF($C930&lt;$D$4,J193,MAX(I930/I$10,J$8))</f>
        <v>1.5876000000000001</v>
      </c>
      <c r="K930" s="132">
        <f>IF($C930&lt;$D$4,K193,MAX(AVERAGEIFS(K927:K929,K927:K929,"&gt;0")/(EXP(K$6*(($D930-COUNTIFS(K$898:K930,0))/12))),K$8))</f>
        <v>0</v>
      </c>
      <c r="L930" s="132">
        <f t="shared" ref="L930:L952" si="49">IF($C930&lt;$D$4,L193,MAX(K930/K$10,L$8))</f>
        <v>0</v>
      </c>
      <c r="M930" s="181">
        <f>IF($C930&lt;=MAX($D$4,INDEX($C$23:$C$154,2+MATCH(0,$M$23:$M$154,1))),M193,MAX(AVERAGEIFS(M927:M929,M927:M929,"&gt;0")/(EXP(M$6*(($D930-COUNTIFS(M$898:M930,0))/12))),M$8))</f>
        <v>0</v>
      </c>
      <c r="N930" s="181">
        <f t="shared" ref="N930:N952" si="50">IF($C930&lt;=MAX($D$4,INDEX($C$23:$C$154,2+MATCH(0,$N$23:$N$154,1))),N193,MAX(M930/M$10,N$8))</f>
        <v>0</v>
      </c>
      <c r="O930" s="181">
        <f>IF($C930&lt;=MAX($D$4,INDEX($C$23:$C$154,2+MATCH(0,$O$23:$O$154,1))),O193,MAX(AVERAGEIFS(O927:O929,O927:O929,"&gt;0")/(EXP(O$6*(($D930-COUNTIFS(O$898:O930,0))/12))),O$8))</f>
        <v>0</v>
      </c>
      <c r="P930" s="181">
        <f t="shared" si="44"/>
        <v>0</v>
      </c>
      <c r="Q930" s="132">
        <f>IF($C930&lt;$D$4,Q193,MAX(AVERAGEIFS(Q927:Q929,Q927:Q929,"&gt;0")/(EXP(Q$6*(($D930-COUNTIFS(Q$898:Q930,0))/12))),Q$8))</f>
        <v>0</v>
      </c>
      <c r="R930" s="132">
        <f t="shared" ref="R930:R952" si="51">IF($C930&lt;$D$4,R193,MAX(Q930/Q$10,R$8))</f>
        <v>0</v>
      </c>
      <c r="S930" s="132">
        <f>IF($C930&lt;$D$4,S193,MAX(AVERAGEIFS(S927:S929,S927:S929,"&gt;0")/(EXP(S$6*(($D930-COUNTIFS(S$898:S930,0))/12))),S$8))</f>
        <v>2.1249899999999995</v>
      </c>
      <c r="T930" s="132">
        <f t="shared" ref="T930:T952" si="52">IF($C930&lt;$D$4,T193,MAX(S930/S$10,T$8))</f>
        <v>1.6999919999999997</v>
      </c>
      <c r="U930" s="181">
        <f>IF($C930&lt;=MAX($D$4,INDEX($C$23:$C$154,2+MATCH(0,$M$23:$M$154,1))),U193,MAX(AVERAGEIFS(U927:U929,U927:U929,"&gt;0")/(EXP(U$6*(($D930-COUNTIFS(U$898:U930,0))/12))),U$8))</f>
        <v>0</v>
      </c>
      <c r="V930" s="181">
        <f t="shared" ref="V930:V952" si="53">IF($C930&lt;=MAX($D$4,INDEX($C$23:$C$154,2+MATCH(0,$N$23:$N$154,1))),V193,MAX(U930/U$10,V$8))</f>
        <v>0</v>
      </c>
      <c r="W930" s="132">
        <f>IF($C930&lt;$D$4,W193,MAX(AVERAGEIFS(W927:W929,W927:W929,"&gt;0")/(EXP(W$6*(($D930-COUNTIFS(W$898:W930,0))/12))),W$8))</f>
        <v>0</v>
      </c>
      <c r="X930" s="132">
        <f t="shared" ref="X930:X952" si="54">IF($C930&lt;$D$4,X193,MAX(W930/W$10,X$8))</f>
        <v>0</v>
      </c>
      <c r="Y930" s="132"/>
      <c r="Z930" s="132"/>
    </row>
    <row r="931" spans="2:26" outlineLevel="1">
      <c r="B931" s="159"/>
      <c r="C931" s="160">
        <f t="shared" si="45"/>
        <v>45200</v>
      </c>
      <c r="D931" s="128">
        <f t="shared" si="46"/>
        <v>34</v>
      </c>
      <c r="G931" s="132">
        <f>IF($C931&lt;$D$4,G194,MAX(AVERAGEIFS(G928:G930,G928:G930,"&gt;0")/(EXP(G$6*(($D931-COUNTIFS(G$898:G931,0))/12))),G$8))</f>
        <v>1.0396749999999997</v>
      </c>
      <c r="H931" s="132">
        <f t="shared" si="47"/>
        <v>0.79974999999999974</v>
      </c>
      <c r="I931" s="132">
        <f>IF($C931&lt;$D$4,I194,MAX(AVERAGEIFS(I928:I930,I928:I930,"&gt;0")/(EXP(I$6*(($D931-COUNTIFS(I$898:I931,0))/12))),I$8))</f>
        <v>2.3609699999999996</v>
      </c>
      <c r="J931" s="132">
        <f t="shared" si="48"/>
        <v>1.8161307692307689</v>
      </c>
      <c r="K931" s="132">
        <f>IF($C931&lt;$D$4,K194,MAX(AVERAGEIFS(K928:K930,K928:K930,"&gt;0")/(EXP(K$6*(($D931-COUNTIFS(K$898:K931,0))/12))),K$8))</f>
        <v>0</v>
      </c>
      <c r="L931" s="132">
        <f t="shared" si="49"/>
        <v>0</v>
      </c>
      <c r="M931" s="181">
        <f>IF($C931&lt;=MAX($D$4,INDEX($C$23:$C$154,2+MATCH(0,$M$23:$M$154,1))),M194,MAX(AVERAGEIFS(M928:M930,M928:M930,"&gt;0")/(EXP(M$6*(($D931-COUNTIFS(M$898:M931,0))/12))),M$8))</f>
        <v>0</v>
      </c>
      <c r="N931" s="181">
        <f t="shared" si="50"/>
        <v>0</v>
      </c>
      <c r="O931" s="181">
        <f>IF($C931&lt;=MAX($D$4,INDEX($C$23:$C$154,2+MATCH(0,$O$23:$O$154,1))),O194,MAX(AVERAGEIFS(O928:O930,O928:O930,"&gt;0")/(EXP(O$6*(($D931-COUNTIFS(O$898:O931,0))/12))),O$8))</f>
        <v>0</v>
      </c>
      <c r="P931" s="181">
        <f t="shared" si="44"/>
        <v>0</v>
      </c>
      <c r="Q931" s="132">
        <f>IF($C931&lt;$D$4,Q194,MAX(AVERAGEIFS(Q928:Q930,Q928:Q930,"&gt;0")/(EXP(Q$6*(($D931-COUNTIFS(Q$898:Q931,0))/12))),Q$8))</f>
        <v>0</v>
      </c>
      <c r="R931" s="132">
        <f t="shared" si="51"/>
        <v>0</v>
      </c>
      <c r="S931" s="132">
        <f>IF($C931&lt;$D$4,S194,MAX(AVERAGEIFS(S928:S930,S928:S930,"&gt;0")/(EXP(S$6*(($D931-COUNTIFS(S$898:S931,0))/12))),S$8))</f>
        <v>2.2484250000000001</v>
      </c>
      <c r="T931" s="132">
        <f t="shared" si="52"/>
        <v>1.7987400000000002</v>
      </c>
      <c r="U931" s="181">
        <f>IF($C931&lt;=MAX($D$4,INDEX($C$23:$C$154,2+MATCH(0,$M$23:$M$154,1))),U194,MAX(AVERAGEIFS(U928:U930,U928:U930,"&gt;0")/(EXP(U$6*(($D931-COUNTIFS(U$898:U931,0))/12))),U$8))</f>
        <v>0</v>
      </c>
      <c r="V931" s="181">
        <f t="shared" si="53"/>
        <v>0</v>
      </c>
      <c r="W931" s="132">
        <f>IF($C931&lt;$D$4,W194,MAX(AVERAGEIFS(W928:W930,W928:W930,"&gt;0")/(EXP(W$6*(($D931-COUNTIFS(W$898:W931,0))/12))),W$8))</f>
        <v>0</v>
      </c>
      <c r="X931" s="132">
        <f t="shared" si="54"/>
        <v>0</v>
      </c>
      <c r="Y931" s="132"/>
      <c r="Z931" s="132"/>
    </row>
    <row r="932" spans="2:26" outlineLevel="1">
      <c r="B932" s="159"/>
      <c r="C932" s="160">
        <f t="shared" si="45"/>
        <v>45231</v>
      </c>
      <c r="D932" s="128">
        <f t="shared" si="46"/>
        <v>35</v>
      </c>
      <c r="G932" s="132">
        <f>IF($C932&lt;$D$4,G195,MAX(AVERAGEIFS(G929:G931,G929:G931,"&gt;0")/(EXP(G$6*(($D932-COUNTIFS(G$898:G932,0))/12))),G$8))</f>
        <v>1.3330100000000003</v>
      </c>
      <c r="H932" s="132">
        <f t="shared" si="47"/>
        <v>1.0253923076923079</v>
      </c>
      <c r="I932" s="132">
        <f>IF($C932&lt;$D$4,I195,MAX(AVERAGEIFS(I929:I931,I929:I931,"&gt;0")/(EXP(I$6*(($D932-COUNTIFS(I$898:I932,0))/12))),I$8))</f>
        <v>2.3200799999999999</v>
      </c>
      <c r="J932" s="132">
        <f t="shared" si="48"/>
        <v>1.784676923076923</v>
      </c>
      <c r="K932" s="132">
        <f>IF($C932&lt;$D$4,K195,MAX(AVERAGEIFS(K929:K931,K929:K931,"&gt;0")/(EXP(K$6*(($D932-COUNTIFS(K$898:K932,0))/12))),K$8))</f>
        <v>0</v>
      </c>
      <c r="L932" s="132">
        <f t="shared" si="49"/>
        <v>0</v>
      </c>
      <c r="M932" s="181">
        <f>IF($C932&lt;=MAX($D$4,INDEX($C$23:$C$154,2+MATCH(0,$M$23:$M$154,1))),M195,MAX(AVERAGEIFS(M929:M931,M929:M931,"&gt;0")/(EXP(M$6*(($D932-COUNTIFS(M$898:M932,0))/12))),M$8))</f>
        <v>0</v>
      </c>
      <c r="N932" s="181">
        <f t="shared" si="50"/>
        <v>0</v>
      </c>
      <c r="O932" s="181">
        <f>IF($C932&lt;=MAX($D$4,INDEX($C$23:$C$154,2+MATCH(0,$O$23:$O$154,1))),O195,MAX(AVERAGEIFS(O929:O931,O929:O931,"&gt;0")/(EXP(O$6*(($D932-COUNTIFS(O$898:O932,0))/12))),O$8))</f>
        <v>0</v>
      </c>
      <c r="P932" s="181">
        <f t="shared" si="44"/>
        <v>0</v>
      </c>
      <c r="Q932" s="132">
        <f>IF($C932&lt;$D$4,Q195,MAX(AVERAGEIFS(Q929:Q931,Q929:Q931,"&gt;0")/(EXP(Q$6*(($D932-COUNTIFS(Q$898:Q932,0))/12))),Q$8))</f>
        <v>0</v>
      </c>
      <c r="R932" s="132">
        <f t="shared" si="51"/>
        <v>0</v>
      </c>
      <c r="S932" s="132">
        <f>IF($C932&lt;$D$4,S195,MAX(AVERAGEIFS(S929:S931,S929:S931,"&gt;0")/(EXP(S$6*(($D932-COUNTIFS(S$898:S932,0))/12))),S$8))</f>
        <v>2.0482650000000007</v>
      </c>
      <c r="T932" s="132">
        <f t="shared" si="52"/>
        <v>1.6386120000000006</v>
      </c>
      <c r="U932" s="181">
        <f>IF($C932&lt;=MAX($D$4,INDEX($C$23:$C$154,2+MATCH(0,$M$23:$M$154,1))),U195,MAX(AVERAGEIFS(U929:U931,U929:U931,"&gt;0")/(EXP(U$6*(($D932-COUNTIFS(U$898:U932,0))/12))),U$8))</f>
        <v>0</v>
      </c>
      <c r="V932" s="181">
        <f t="shared" si="53"/>
        <v>0</v>
      </c>
      <c r="W932" s="132">
        <f>IF($C932&lt;$D$4,W195,MAX(AVERAGEIFS(W929:W931,W929:W931,"&gt;0")/(EXP(W$6*(($D932-COUNTIFS(W$898:W932,0))/12))),W$8))</f>
        <v>0</v>
      </c>
      <c r="X932" s="132">
        <f t="shared" si="54"/>
        <v>0</v>
      </c>
      <c r="Y932" s="132"/>
      <c r="Z932" s="132"/>
    </row>
    <row r="933" spans="2:26" outlineLevel="1">
      <c r="B933" s="159"/>
      <c r="C933" s="160">
        <f t="shared" si="45"/>
        <v>45261</v>
      </c>
      <c r="D933" s="128">
        <f t="shared" si="46"/>
        <v>36</v>
      </c>
      <c r="G933" s="132">
        <f>IF($C933&lt;$D$4,G196,MAX(AVERAGEIFS(G930:G932,G930:G932,"&gt;0")/(EXP(G$6*(($D933-COUNTIFS(G$898:G933,0))/12))),G$8))</f>
        <v>1.3667150000000001</v>
      </c>
      <c r="H933" s="132">
        <f t="shared" si="47"/>
        <v>1.0513192307692307</v>
      </c>
      <c r="I933" s="132">
        <f>IF($C933&lt;$D$4,I196,MAX(AVERAGEIFS(I930:I932,I930:I932,"&gt;0")/(EXP(I$6*(($D933-COUNTIFS(I$898:I933,0))/12))),I$8))</f>
        <v>2.38089</v>
      </c>
      <c r="J933" s="132">
        <f t="shared" si="48"/>
        <v>1.8314538461538461</v>
      </c>
      <c r="K933" s="132">
        <f>IF($C933&lt;$D$4,K196,MAX(AVERAGEIFS(K930:K932,K930:K932,"&gt;0")/(EXP(K$6*(($D933-COUNTIFS(K$898:K933,0))/12))),K$8))</f>
        <v>0</v>
      </c>
      <c r="L933" s="132">
        <f t="shared" si="49"/>
        <v>0</v>
      </c>
      <c r="M933" s="181">
        <f>IF($C933&lt;=MAX($D$4,INDEX($C$23:$C$154,2+MATCH(0,$M$23:$M$154,1))),M196,MAX(AVERAGEIFS(M930:M932,M930:M932,"&gt;0")/(EXP(M$6*(($D933-COUNTIFS(M$898:M933,0))/12))),M$8))</f>
        <v>0</v>
      </c>
      <c r="N933" s="181">
        <f t="shared" si="50"/>
        <v>0</v>
      </c>
      <c r="O933" s="181">
        <f>IF($C933&lt;=MAX($D$4,INDEX($C$23:$C$154,2+MATCH(0,$O$23:$O$154,1))),O196,MAX(AVERAGEIFS(O930:O932,O930:O932,"&gt;0")/(EXP(O$6*(($D933-COUNTIFS(O$898:O933,0))/12))),O$8))</f>
        <v>0</v>
      </c>
      <c r="P933" s="181">
        <f t="shared" si="44"/>
        <v>0</v>
      </c>
      <c r="Q933" s="132">
        <f>IF($C933&lt;$D$4,Q196,MAX(AVERAGEIFS(Q930:Q932,Q930:Q932,"&gt;0")/(EXP(Q$6*(($D933-COUNTIFS(Q$898:Q933,0))/12))),Q$8))</f>
        <v>0</v>
      </c>
      <c r="R933" s="132">
        <f t="shared" si="51"/>
        <v>0</v>
      </c>
      <c r="S933" s="132">
        <f>IF($C933&lt;$D$4,S196,MAX(AVERAGEIFS(S930:S932,S930:S932,"&gt;0")/(EXP(S$6*(($D933-COUNTIFS(S$898:S933,0))/12))),S$8))</f>
        <v>2.2253849999999997</v>
      </c>
      <c r="T933" s="132">
        <f t="shared" si="52"/>
        <v>1.7803079999999998</v>
      </c>
      <c r="U933" s="181">
        <f>IF($C933&lt;=MAX($D$4,INDEX($C$23:$C$154,2+MATCH(0,$M$23:$M$154,1))),U196,MAX(AVERAGEIFS(U930:U932,U930:U932,"&gt;0")/(EXP(U$6*(($D933-COUNTIFS(U$898:U933,0))/12))),U$8))</f>
        <v>0</v>
      </c>
      <c r="V933" s="181">
        <f t="shared" si="53"/>
        <v>0</v>
      </c>
      <c r="W933" s="132">
        <f>IF($C933&lt;$D$4,W196,MAX(AVERAGEIFS(W930:W932,W930:W932,"&gt;0")/(EXP(W$6*(($D933-COUNTIFS(W$898:W933,0))/12))),W$8))</f>
        <v>0</v>
      </c>
      <c r="X933" s="132">
        <f t="shared" si="54"/>
        <v>0</v>
      </c>
      <c r="Y933" s="132"/>
      <c r="Z933" s="132"/>
    </row>
    <row r="934" spans="2:26" outlineLevel="1">
      <c r="B934" s="159"/>
      <c r="C934" s="160">
        <f t="shared" si="45"/>
        <v>45292</v>
      </c>
      <c r="D934" s="128">
        <f t="shared" si="46"/>
        <v>37</v>
      </c>
      <c r="G934" s="132">
        <f>IF($C934&lt;$D$4,G197,MAX(AVERAGEIFS(G931:G933,G931:G933,"&gt;0")/(EXP(G$6*(($D934-COUNTIFS(G$898:G934,0))/12))),G$8))</f>
        <v>1.0784307692307691</v>
      </c>
      <c r="H934" s="132">
        <f t="shared" si="47"/>
        <v>0.82956213017751468</v>
      </c>
      <c r="I934" s="132">
        <f>IF($C934&lt;$D$4,I197,MAX(AVERAGEIFS(I931:I933,I931:I933,"&gt;0")/(EXP(I$6*(($D934-COUNTIFS(I$898:I934,0))/12))),I$8))</f>
        <v>1.9470000000000003</v>
      </c>
      <c r="J934" s="132">
        <f t="shared" si="48"/>
        <v>1.4976923076923079</v>
      </c>
      <c r="K934" s="132">
        <f>IF($C934&lt;$D$4,K197,MAX(AVERAGEIFS(K931:K933,K931:K933,"&gt;0")/(EXP(K$6*(($D934-COUNTIFS(K$898:K934,0))/12))),K$8))</f>
        <v>0</v>
      </c>
      <c r="L934" s="132">
        <f t="shared" si="49"/>
        <v>0</v>
      </c>
      <c r="M934" s="181">
        <f>IF($C934&lt;=MAX($D$4,INDEX($C$23:$C$154,2+MATCH(0,$M$23:$M$154,1))),M197,MAX(AVERAGEIFS(M931:M933,M931:M933,"&gt;0")/(EXP(M$6*(($D934-COUNTIFS(M$898:M934,0))/12))),M$8))</f>
        <v>0</v>
      </c>
      <c r="N934" s="181">
        <f t="shared" si="50"/>
        <v>0</v>
      </c>
      <c r="O934" s="181">
        <f>IF($C934&lt;=MAX($D$4,INDEX($C$23:$C$154,2+MATCH(0,$O$23:$O$154,1))),O197,MAX(AVERAGEIFS(O931:O933,O931:O933,"&gt;0")/(EXP(O$6*(($D934-COUNTIFS(O$898:O934,0))/12))),O$8))</f>
        <v>0</v>
      </c>
      <c r="P934" s="181">
        <f t="shared" si="44"/>
        <v>0</v>
      </c>
      <c r="Q934" s="132">
        <f>IF($C934&lt;$D$4,Q197,MAX(AVERAGEIFS(Q931:Q933,Q931:Q933,"&gt;0")/(EXP(Q$6*(($D934-COUNTIFS(Q$898:Q934,0))/12))),Q$8))</f>
        <v>1.5477199999999995</v>
      </c>
      <c r="R934" s="132">
        <f t="shared" si="51"/>
        <v>1.5477199999999995</v>
      </c>
      <c r="S934" s="132">
        <f>IF($C934&lt;$D$4,S197,MAX(AVERAGEIFS(S931:S933,S931:S933,"&gt;0")/(EXP(S$6*(($D934-COUNTIFS(S$898:S934,0))/12))),S$8))</f>
        <v>1.4240625</v>
      </c>
      <c r="T934" s="132">
        <f t="shared" si="52"/>
        <v>1.1392500000000001</v>
      </c>
      <c r="U934" s="181">
        <f>IF($C934&lt;=MAX($D$4,INDEX($C$23:$C$154,2+MATCH(0,$M$23:$M$154,1))),U197,MAX(AVERAGEIFS(U931:U933,U931:U933,"&gt;0")/(EXP(U$6*(($D934-COUNTIFS(U$898:U934,0))/12))),U$8))</f>
        <v>0</v>
      </c>
      <c r="V934" s="181">
        <f t="shared" si="53"/>
        <v>0</v>
      </c>
      <c r="W934" s="132">
        <f>IF($C934&lt;$D$4,W197,MAX(AVERAGEIFS(W931:W933,W931:W933,"&gt;0")/(EXP(W$6*(($D934-COUNTIFS(W$898:W934,0))/12))),W$8))</f>
        <v>0.63737999999999995</v>
      </c>
      <c r="X934" s="132">
        <f t="shared" si="54"/>
        <v>0.53115000000000001</v>
      </c>
      <c r="Y934" s="132"/>
      <c r="Z934" s="132"/>
    </row>
    <row r="935" spans="2:26" outlineLevel="1">
      <c r="B935" s="159"/>
      <c r="C935" s="160">
        <f t="shared" si="45"/>
        <v>45323</v>
      </c>
      <c r="D935" s="128">
        <f t="shared" si="46"/>
        <v>38</v>
      </c>
      <c r="G935" s="132">
        <f>IF($C935&lt;$D$4,G198,MAX(AVERAGEIFS(G932:G934,G932:G934,"&gt;0")/(EXP(G$6*(($D935-COUNTIFS(G$898:G935,0))/12))),G$8))</f>
        <v>1.0853499999999998</v>
      </c>
      <c r="H935" s="132">
        <f t="shared" si="47"/>
        <v>0.83488461538461523</v>
      </c>
      <c r="I935" s="132">
        <f>IF($C935&lt;$D$4,I198,MAX(AVERAGEIFS(I932:I934,I932:I934,"&gt;0")/(EXP(I$6*(($D935-COUNTIFS(I$898:I935,0))/12))),I$8))</f>
        <v>1.7198100000000001</v>
      </c>
      <c r="J935" s="132">
        <f t="shared" si="48"/>
        <v>1.3229307692307692</v>
      </c>
      <c r="K935" s="132">
        <f>IF($C935&lt;$D$4,K198,MAX(AVERAGEIFS(K932:K934,K932:K934,"&gt;0")/(EXP(K$6*(($D935-COUNTIFS(K$898:K935,0))/12))),K$8))</f>
        <v>0</v>
      </c>
      <c r="L935" s="132">
        <f t="shared" si="49"/>
        <v>0</v>
      </c>
      <c r="M935" s="181">
        <f>IF($C935&lt;=MAX($D$4,INDEX($C$23:$C$154,2+MATCH(0,$M$23:$M$154,1))),M198,MAX(AVERAGEIFS(M932:M934,M932:M934,"&gt;0")/(EXP(M$6*(($D935-COUNTIFS(M$898:M935,0))/12))),M$8))</f>
        <v>0</v>
      </c>
      <c r="N935" s="181">
        <f t="shared" si="50"/>
        <v>0</v>
      </c>
      <c r="O935" s="181">
        <f>IF($C935&lt;=MAX($D$4,INDEX($C$23:$C$154,2+MATCH(0,$O$23:$O$154,1))),O198,MAX(AVERAGEIFS(O932:O934,O932:O934,"&gt;0")/(EXP(O$6*(($D935-COUNTIFS(O$898:O935,0))/12))),O$8))</f>
        <v>0</v>
      </c>
      <c r="P935" s="181">
        <f t="shared" si="44"/>
        <v>0</v>
      </c>
      <c r="Q935" s="132">
        <f>IF($C935&lt;$D$4,Q198,MAX(AVERAGEIFS(Q932:Q934,Q932:Q934,"&gt;0")/(EXP(Q$6*(($D935-COUNTIFS(Q$898:Q935,0))/12))),Q$8))</f>
        <v>1.6353199999999997</v>
      </c>
      <c r="R935" s="132">
        <f t="shared" si="51"/>
        <v>1.6353199999999997</v>
      </c>
      <c r="S935" s="132">
        <f>IF($C935&lt;$D$4,S198,MAX(AVERAGEIFS(S932:S934,S932:S934,"&gt;0")/(EXP(S$6*(($D935-COUNTIFS(S$898:S935,0))/12))),S$8))</f>
        <v>1.8419400000000001</v>
      </c>
      <c r="T935" s="132">
        <f t="shared" si="52"/>
        <v>1.4735520000000002</v>
      </c>
      <c r="U935" s="181">
        <f>IF($C935&lt;=MAX($D$4,INDEX($C$23:$C$154,2+MATCH(0,$M$23:$M$154,1))),U198,MAX(AVERAGEIFS(U932:U934,U932:U934,"&gt;0")/(EXP(U$6*(($D935-COUNTIFS(U$898:U935,0))/12))),U$8))</f>
        <v>0</v>
      </c>
      <c r="V935" s="181">
        <f t="shared" si="53"/>
        <v>0</v>
      </c>
      <c r="W935" s="132">
        <f>IF($C935&lt;$D$4,W198,MAX(AVERAGEIFS(W932:W934,W932:W934,"&gt;0")/(EXP(W$6*(($D935-COUNTIFS(W$898:W935,0))/12))),W$8))</f>
        <v>0.58409999999999995</v>
      </c>
      <c r="X935" s="132">
        <f t="shared" si="54"/>
        <v>0.48675000000000002</v>
      </c>
      <c r="Y935" s="132"/>
      <c r="Z935" s="132"/>
    </row>
    <row r="936" spans="2:26" outlineLevel="1">
      <c r="B936" s="159"/>
      <c r="C936" s="160">
        <f t="shared" si="45"/>
        <v>45352</v>
      </c>
      <c r="D936" s="128">
        <f t="shared" si="46"/>
        <v>39</v>
      </c>
      <c r="G936" s="132">
        <f>IF($C936&lt;$D$4,G199,MAX(AVERAGEIFS(G933:G935,G933:G935,"&gt;0")/(EXP(G$6*(($D936-COUNTIFS(G$898:G936,0))/12))),G$8))</f>
        <v>1.101205</v>
      </c>
      <c r="H936" s="132">
        <f t="shared" si="47"/>
        <v>0.84708076923076925</v>
      </c>
      <c r="I936" s="132">
        <f>IF($C936&lt;$D$4,I199,MAX(AVERAGEIFS(I933:I935,I933:I935,"&gt;0")/(EXP(I$6*(($D936-COUNTIFS(I$898:I936,0))/12))),I$8))</f>
        <v>1.6557900000000001</v>
      </c>
      <c r="J936" s="132">
        <f t="shared" si="48"/>
        <v>1.2736846153846153</v>
      </c>
      <c r="K936" s="132">
        <f>IF($C936&lt;$D$4,K199,MAX(AVERAGEIFS(K933:K935,K933:K935,"&gt;0")/(EXP(K$6*(($D936-COUNTIFS(K$898:K936,0))/12))),K$8))</f>
        <v>0</v>
      </c>
      <c r="L936" s="132">
        <f t="shared" si="49"/>
        <v>0</v>
      </c>
      <c r="M936" s="181">
        <f>IF($C936&lt;=MAX($D$4,INDEX($C$23:$C$154,2+MATCH(0,$M$23:$M$154,1))),M199,MAX(AVERAGEIFS(M933:M935,M933:M935,"&gt;0")/(EXP(M$6*(($D936-COUNTIFS(M$898:M936,0))/12))),M$8))</f>
        <v>0</v>
      </c>
      <c r="N936" s="181">
        <f t="shared" si="50"/>
        <v>0</v>
      </c>
      <c r="O936" s="181">
        <f>IF($C936&lt;=MAX($D$4,INDEX($C$23:$C$154,2+MATCH(0,$O$23:$O$154,1))),O199,MAX(AVERAGEIFS(O933:O935,O933:O935,"&gt;0")/(EXP(O$6*(($D936-COUNTIFS(O$898:O936,0))/12))),O$8))</f>
        <v>0</v>
      </c>
      <c r="P936" s="181">
        <f t="shared" si="44"/>
        <v>0</v>
      </c>
      <c r="Q936" s="132">
        <f>IF($C936&lt;$D$4,Q199,MAX(AVERAGEIFS(Q933:Q935,Q933:Q935,"&gt;0")/(EXP(Q$6*(($D936-COUNTIFS(Q$898:Q936,0))/12))),Q$8))</f>
        <v>1.52332</v>
      </c>
      <c r="R936" s="132">
        <f t="shared" si="51"/>
        <v>1.52332</v>
      </c>
      <c r="S936" s="132">
        <f>IF($C936&lt;$D$4,S199,MAX(AVERAGEIFS(S933:S935,S933:S935,"&gt;0")/(EXP(S$6*(($D936-COUNTIFS(S$898:S936,0))/12))),S$8))</f>
        <v>1.7035200000000001</v>
      </c>
      <c r="T936" s="132">
        <f t="shared" si="52"/>
        <v>1.3628160000000002</v>
      </c>
      <c r="U936" s="181">
        <f>IF($C936&lt;=MAX($D$4,INDEX($C$23:$C$154,2+MATCH(0,$M$23:$M$154,1))),U199,MAX(AVERAGEIFS(U933:U935,U933:U935,"&gt;0")/(EXP(U$6*(($D936-COUNTIFS(U$898:U936,0))/12))),U$8))</f>
        <v>0</v>
      </c>
      <c r="V936" s="181">
        <f t="shared" si="53"/>
        <v>0</v>
      </c>
      <c r="W936" s="132">
        <f>IF($C936&lt;$D$4,W199,MAX(AVERAGEIFS(W933:W935,W933:W935,"&gt;0")/(EXP(W$6*(($D936-COUNTIFS(W$898:W936,0))/12))),W$8))</f>
        <v>0.61796249999999997</v>
      </c>
      <c r="X936" s="132">
        <f t="shared" si="54"/>
        <v>0.51496874999999998</v>
      </c>
      <c r="Y936" s="132"/>
      <c r="Z936" s="132"/>
    </row>
    <row r="937" spans="2:26" outlineLevel="1">
      <c r="B937" s="159"/>
      <c r="C937" s="160">
        <f t="shared" si="45"/>
        <v>45383</v>
      </c>
      <c r="D937" s="128">
        <f t="shared" si="46"/>
        <v>40</v>
      </c>
      <c r="G937" s="132">
        <f>IF($C937&lt;$D$4,G200,MAX(AVERAGEIFS(G934:G936,G934:G936,"&gt;0")/(EXP(G$6*(($D937-COUNTIFS(G$898:G937,0))/12))),G$8))</f>
        <v>1.1279799999999998</v>
      </c>
      <c r="H937" s="132">
        <f t="shared" si="47"/>
        <v>0.8676769230769229</v>
      </c>
      <c r="I937" s="132">
        <f>IF($C937&lt;$D$4,I200,MAX(AVERAGEIFS(I934:I936,I934:I936,"&gt;0")/(EXP(I$6*(($D937-COUNTIFS(I$898:I937,0))/12))),I$8))</f>
        <v>1.5120899999999999</v>
      </c>
      <c r="J937" s="132">
        <f t="shared" si="48"/>
        <v>1.1631461538461538</v>
      </c>
      <c r="K937" s="132">
        <f>IF($C937&lt;$D$4,K200,MAX(AVERAGEIFS(K934:K936,K934:K936,"&gt;0")/(EXP(K$6*(($D937-COUNTIFS(K$898:K937,0))/12))),K$8))</f>
        <v>0</v>
      </c>
      <c r="L937" s="132">
        <f t="shared" si="49"/>
        <v>0</v>
      </c>
      <c r="M937" s="181">
        <f>IF($C937&lt;=MAX($D$4,INDEX($C$23:$C$154,2+MATCH(0,$M$23:$M$154,1))),M200,MAX(AVERAGEIFS(M934:M936,M934:M936,"&gt;0")/(EXP(M$6*(($D937-COUNTIFS(M$898:M937,0))/12))),M$8))</f>
        <v>0</v>
      </c>
      <c r="N937" s="181">
        <f t="shared" si="50"/>
        <v>0</v>
      </c>
      <c r="O937" s="181">
        <f>IF($C937&lt;=MAX($D$4,INDEX($C$23:$C$154,2+MATCH(0,$O$23:$O$154,1))),O200,MAX(AVERAGEIFS(O934:O936,O934:O936,"&gt;0")/(EXP(O$6*(($D937-COUNTIFS(O$898:O937,0))/12))),O$8))</f>
        <v>0</v>
      </c>
      <c r="P937" s="181">
        <f t="shared" si="44"/>
        <v>0</v>
      </c>
      <c r="Q937" s="132">
        <f>IF($C937&lt;$D$4,Q200,MAX(AVERAGEIFS(Q934:Q936,Q934:Q936,"&gt;0")/(EXP(Q$6*(($D937-COUNTIFS(Q$898:Q937,0))/12))),Q$8))</f>
        <v>1.4284800000000002</v>
      </c>
      <c r="R937" s="132">
        <f t="shared" si="51"/>
        <v>1.4284800000000002</v>
      </c>
      <c r="S937" s="132">
        <f>IF($C937&lt;$D$4,S200,MAX(AVERAGEIFS(S934:S936,S934:S936,"&gt;0")/(EXP(S$6*(($D937-COUNTIFS(S$898:S937,0))/12))),S$8))</f>
        <v>1.4550749999999997</v>
      </c>
      <c r="T937" s="132">
        <f t="shared" si="52"/>
        <v>1.1640599999999999</v>
      </c>
      <c r="U937" s="181">
        <f>IF($C937&lt;=MAX($D$4,INDEX($C$23:$C$154,2+MATCH(0,$M$23:$M$154,1))),U200,MAX(AVERAGEIFS(U934:U936,U934:U936,"&gt;0")/(EXP(U$6*(($D937-COUNTIFS(U$898:U937,0))/12))),U$8))</f>
        <v>0</v>
      </c>
      <c r="V937" s="181">
        <f t="shared" si="53"/>
        <v>0</v>
      </c>
      <c r="W937" s="132">
        <f>IF($C937&lt;$D$4,W200,MAX(AVERAGEIFS(W934:W936,W934:W936,"&gt;0")/(EXP(W$6*(($D937-COUNTIFS(W$898:W937,0))/12))),W$8))</f>
        <v>0.61998749999999991</v>
      </c>
      <c r="X937" s="132">
        <f t="shared" si="54"/>
        <v>0.51665624999999993</v>
      </c>
      <c r="Y937" s="132"/>
      <c r="Z937" s="132"/>
    </row>
    <row r="938" spans="2:26" outlineLevel="1">
      <c r="B938" s="159"/>
      <c r="C938" s="160">
        <f t="shared" si="45"/>
        <v>45413</v>
      </c>
      <c r="D938" s="128">
        <f t="shared" si="46"/>
        <v>41</v>
      </c>
      <c r="G938" s="132">
        <f>IF($C938&lt;$D$4,G201,MAX(AVERAGEIFS(G935:G937,G935:G937,"&gt;0")/(EXP(G$6*(($D938-COUNTIFS(G$898:G938,0))/12))),G$8))</f>
        <v>1.0705800000000001</v>
      </c>
      <c r="H938" s="132">
        <f t="shared" si="47"/>
        <v>0.82352307692307691</v>
      </c>
      <c r="I938" s="132">
        <f>IF($C938&lt;$D$4,I201,MAX(AVERAGEIFS(I935:I937,I935:I937,"&gt;0")/(EXP(I$6*(($D938-COUNTIFS(I$898:I938,0))/12))),I$8))</f>
        <v>1.9020900000000003</v>
      </c>
      <c r="J938" s="132">
        <f t="shared" si="48"/>
        <v>1.4631461538461541</v>
      </c>
      <c r="K938" s="132">
        <f>IF($C938&lt;$D$4,K201,MAX(AVERAGEIFS(K935:K937,K935:K937,"&gt;0")/(EXP(K$6*(($D938-COUNTIFS(K$898:K938,0))/12))),K$8))</f>
        <v>0</v>
      </c>
      <c r="L938" s="132">
        <f t="shared" si="49"/>
        <v>0</v>
      </c>
      <c r="M938" s="181">
        <f>IF($C938&lt;=MAX($D$4,INDEX($C$23:$C$154,2+MATCH(0,$M$23:$M$154,1))),M201,MAX(AVERAGEIFS(M935:M937,M935:M937,"&gt;0")/(EXP(M$6*(($D938-COUNTIFS(M$898:M938,0))/12))),M$8))</f>
        <v>0</v>
      </c>
      <c r="N938" s="181">
        <f t="shared" si="50"/>
        <v>0</v>
      </c>
      <c r="O938" s="181">
        <f>IF($C938&lt;=MAX($D$4,INDEX($C$23:$C$154,2+MATCH(0,$O$23:$O$154,1))),O201,MAX(AVERAGEIFS(O935:O937,O935:O937,"&gt;0")/(EXP(O$6*(($D938-COUNTIFS(O$898:O938,0))/12))),O$8))</f>
        <v>0</v>
      </c>
      <c r="P938" s="181">
        <f t="shared" si="44"/>
        <v>0</v>
      </c>
      <c r="Q938" s="132">
        <f>IF($C938&lt;$D$4,Q201,MAX(AVERAGEIFS(Q935:Q937,Q935:Q937,"&gt;0")/(EXP(Q$6*(($D938-COUNTIFS(Q$898:Q938,0))/12))),Q$8))</f>
        <v>1.4909599999999996</v>
      </c>
      <c r="R938" s="132">
        <f t="shared" si="51"/>
        <v>1.4909599999999996</v>
      </c>
      <c r="S938" s="132">
        <f>IF($C938&lt;$D$4,S201,MAX(AVERAGEIFS(S935:S937,S935:S937,"&gt;0")/(EXP(S$6*(($D938-COUNTIFS(S$898:S938,0))/12))),S$8))</f>
        <v>1.655235</v>
      </c>
      <c r="T938" s="132">
        <f t="shared" si="52"/>
        <v>1.3241880000000001</v>
      </c>
      <c r="U938" s="181">
        <f>IF($C938&lt;=MAX($D$4,INDEX($C$23:$C$154,2+MATCH(0,$M$23:$M$154,1))),U201,MAX(AVERAGEIFS(U935:U937,U935:U937,"&gt;0")/(EXP(U$6*(($D938-COUNTIFS(U$898:U938,0))/12))),U$8))</f>
        <v>0</v>
      </c>
      <c r="V938" s="181">
        <f t="shared" si="53"/>
        <v>0</v>
      </c>
      <c r="W938" s="132">
        <f>IF($C938&lt;$D$4,W201,MAX(AVERAGEIFS(W935:W937,W935:W937,"&gt;0")/(EXP(W$6*(($D938-COUNTIFS(W$898:W938,0))/12))),W$8))</f>
        <v>0.62741250000000004</v>
      </c>
      <c r="X938" s="132">
        <f t="shared" si="54"/>
        <v>0.52284375000000005</v>
      </c>
      <c r="Y938" s="132"/>
      <c r="Z938" s="132"/>
    </row>
    <row r="939" spans="2:26" outlineLevel="1">
      <c r="B939" s="159"/>
      <c r="C939" s="160">
        <f t="shared" si="45"/>
        <v>45444</v>
      </c>
      <c r="D939" s="128">
        <f t="shared" si="46"/>
        <v>42</v>
      </c>
      <c r="G939" s="132">
        <f>IF($C939&lt;$D$4,G202,MAX(AVERAGEIFS(G936:G938,G936:G938,"&gt;0")/(EXP(G$6*(($D939-COUNTIFS(G$898:G939,0))/12))),G$8))</f>
        <v>1.058295</v>
      </c>
      <c r="H939" s="132">
        <f t="shared" si="47"/>
        <v>0.81407307692307684</v>
      </c>
      <c r="I939" s="132">
        <f>IF($C939&lt;$D$4,I202,MAX(AVERAGEIFS(I936:I938,I936:I938,"&gt;0")/(EXP(I$6*(($D939-COUNTIFS(I$898:I939,0))/12))),I$8))</f>
        <v>1.72248</v>
      </c>
      <c r="J939" s="132">
        <f t="shared" si="48"/>
        <v>1.3249846153846154</v>
      </c>
      <c r="K939" s="132">
        <f>IF($C939&lt;$D$4,K202,MAX(AVERAGEIFS(K936:K938,K936:K938,"&gt;0")/(EXP(K$6*(($D939-COUNTIFS(K$898:K939,0))/12))),K$8))</f>
        <v>0</v>
      </c>
      <c r="L939" s="132">
        <f t="shared" si="49"/>
        <v>0</v>
      </c>
      <c r="M939" s="181">
        <f>IF($C939&lt;=MAX($D$4,INDEX($C$23:$C$154,2+MATCH(0,$M$23:$M$154,1))),M202,MAX(AVERAGEIFS(M936:M938,M936:M938,"&gt;0")/(EXP(M$6*(($D939-COUNTIFS(M$898:M939,0))/12))),M$8))</f>
        <v>0</v>
      </c>
      <c r="N939" s="181">
        <f t="shared" si="50"/>
        <v>0</v>
      </c>
      <c r="O939" s="181">
        <f>IF($C939&lt;=MAX($D$4,INDEX($C$23:$C$154,2+MATCH(0,$O$23:$O$154,1))),O202,MAX(AVERAGEIFS(O936:O938,O936:O938,"&gt;0")/(EXP(O$6*(($D939-COUNTIFS(O$898:O939,0))/12))),O$8))</f>
        <v>0</v>
      </c>
      <c r="P939" s="181">
        <f t="shared" si="44"/>
        <v>0</v>
      </c>
      <c r="Q939" s="132">
        <f>IF($C939&lt;$D$4,Q202,MAX(AVERAGEIFS(Q936:Q938,Q936:Q938,"&gt;0")/(EXP(Q$6*(($D939-COUNTIFS(Q$898:Q939,0))/12))),Q$8))</f>
        <v>1.4936399999999996</v>
      </c>
      <c r="R939" s="132">
        <f t="shared" si="51"/>
        <v>1.4936399999999996</v>
      </c>
      <c r="S939" s="132">
        <f>IF($C939&lt;$D$4,S202,MAX(AVERAGEIFS(S936:S938,S936:S938,"&gt;0")/(EXP(S$6*(($D939-COUNTIFS(S$898:S939,0))/12))),S$8))</f>
        <v>1.4363100000000002</v>
      </c>
      <c r="T939" s="132">
        <f t="shared" si="52"/>
        <v>1.1490480000000003</v>
      </c>
      <c r="U939" s="181">
        <f>IF($C939&lt;=MAX($D$4,INDEX($C$23:$C$154,2+MATCH(0,$M$23:$M$154,1))),U202,MAX(AVERAGEIFS(U936:U938,U936:U938,"&gt;0")/(EXP(U$6*(($D939-COUNTIFS(U$898:U939,0))/12))),U$8))</f>
        <v>0</v>
      </c>
      <c r="V939" s="181">
        <f t="shared" si="53"/>
        <v>0</v>
      </c>
      <c r="W939" s="132">
        <f>IF($C939&lt;$D$4,W202,MAX(AVERAGEIFS(W936:W938,W936:W938,"&gt;0")/(EXP(W$6*(($D939-COUNTIFS(W$898:W939,0))/12))),W$8))</f>
        <v>0.6424875000000001</v>
      </c>
      <c r="X939" s="132">
        <f t="shared" si="54"/>
        <v>0.53540625000000008</v>
      </c>
      <c r="Y939" s="132"/>
      <c r="Z939" s="132"/>
    </row>
    <row r="940" spans="2:26" outlineLevel="1">
      <c r="B940" s="159"/>
      <c r="C940" s="160">
        <f t="shared" si="45"/>
        <v>45474</v>
      </c>
      <c r="D940" s="128">
        <f t="shared" si="46"/>
        <v>43</v>
      </c>
      <c r="G940" s="132">
        <f>IF($C940&lt;$D$4,G203,MAX(AVERAGEIFS(G937:G939,G937:G939,"&gt;0")/(EXP(G$6*(($D940-COUNTIFS(G$898:G940,0))/12))),G$8))</f>
        <v>1.2368300000000001</v>
      </c>
      <c r="H940" s="132">
        <f t="shared" si="47"/>
        <v>0.9514076923076924</v>
      </c>
      <c r="I940" s="132">
        <f>IF($C940&lt;$D$4,I203,MAX(AVERAGEIFS(I937:I939,I937:I939,"&gt;0")/(EXP(I$6*(($D940-COUNTIFS(I$898:I940,0))/12))),I$8))</f>
        <v>1.5972599999999997</v>
      </c>
      <c r="J940" s="132">
        <f t="shared" si="48"/>
        <v>1.2286615384615382</v>
      </c>
      <c r="K940" s="132">
        <f>IF($C940&lt;$D$4,K203,MAX(AVERAGEIFS(K937:K939,K937:K939,"&gt;0")/(EXP(K$6*(($D940-COUNTIFS(K$898:K940,0))/12))),K$8))</f>
        <v>0</v>
      </c>
      <c r="L940" s="132">
        <f t="shared" si="49"/>
        <v>0</v>
      </c>
      <c r="M940" s="181">
        <f>IF($C940&lt;=MAX($D$4,INDEX($C$23:$C$154,2+MATCH(0,$M$23:$M$154,1))),M203,MAX(AVERAGEIFS(M937:M939,M937:M939,"&gt;0")/(EXP(M$6*(($D940-COUNTIFS(M$898:M940,0))/12))),M$8))</f>
        <v>0</v>
      </c>
      <c r="N940" s="181">
        <f t="shared" si="50"/>
        <v>0</v>
      </c>
      <c r="O940" s="181">
        <f>IF($C940&lt;=MAX($D$4,INDEX($C$23:$C$154,2+MATCH(0,$O$23:$O$154,1))),O203,MAX(AVERAGEIFS(O937:O939,O937:O939,"&gt;0")/(EXP(O$6*(($D940-COUNTIFS(O$898:O940,0))/12))),O$8))</f>
        <v>0</v>
      </c>
      <c r="P940" s="181">
        <f t="shared" si="44"/>
        <v>0</v>
      </c>
      <c r="Q940" s="132">
        <f>IF($C940&lt;$D$4,Q203,MAX(AVERAGEIFS(Q937:Q939,Q937:Q939,"&gt;0")/(EXP(Q$6*(($D940-COUNTIFS(Q$898:Q940,0))/12))),Q$8))</f>
        <v>1.4739600000000002</v>
      </c>
      <c r="R940" s="132">
        <f t="shared" si="51"/>
        <v>1.4739600000000002</v>
      </c>
      <c r="S940" s="132">
        <f>IF($C940&lt;$D$4,S203,MAX(AVERAGEIFS(S937:S939,S937:S939,"&gt;0")/(EXP(S$6*(($D940-COUNTIFS(S$898:S940,0))/12))),S$8))</f>
        <v>1.5416999999999998</v>
      </c>
      <c r="T940" s="132">
        <f t="shared" si="52"/>
        <v>1.23336</v>
      </c>
      <c r="U940" s="181">
        <f>IF($C940&lt;=MAX($D$4,INDEX($C$23:$C$154,2+MATCH(0,$M$23:$M$154,1))),U203,MAX(AVERAGEIFS(U937:U939,U937:U939,"&gt;0")/(EXP(U$6*(($D940-COUNTIFS(U$898:U940,0))/12))),U$8))</f>
        <v>0</v>
      </c>
      <c r="V940" s="181">
        <f t="shared" si="53"/>
        <v>0</v>
      </c>
      <c r="W940" s="132">
        <f>IF($C940&lt;$D$4,W203,MAX(AVERAGEIFS(W937:W939,W937:W939,"&gt;0")/(EXP(W$6*(($D940-COUNTIFS(W$898:W940,0))/12))),W$8))</f>
        <v>0.59388750000000012</v>
      </c>
      <c r="X940" s="132">
        <f t="shared" si="54"/>
        <v>0.4949062500000001</v>
      </c>
      <c r="Y940" s="132"/>
      <c r="Z940" s="132"/>
    </row>
    <row r="941" spans="2:26" outlineLevel="1">
      <c r="B941" s="159"/>
      <c r="C941" s="160">
        <f t="shared" si="45"/>
        <v>45505</v>
      </c>
      <c r="D941" s="128">
        <f t="shared" si="46"/>
        <v>44</v>
      </c>
      <c r="G941" s="132">
        <f>IF($C941&lt;$D$4,G204,MAX(AVERAGEIFS(G938:G940,G938:G940,"&gt;0")/(EXP(G$6*(($D941-COUNTIFS(G$898:G941,0))/12))),G$8))</f>
        <v>1.2010250000000002</v>
      </c>
      <c r="H941" s="132">
        <f t="shared" si="47"/>
        <v>0.92386538461538481</v>
      </c>
      <c r="I941" s="132">
        <f>IF($C941&lt;$D$4,I204,MAX(AVERAGEIFS(I938:I940,I938:I940,"&gt;0")/(EXP(I$6*(($D941-COUNTIFS(I$898:I941,0))/12))),I$8))</f>
        <v>1.7600099999999999</v>
      </c>
      <c r="J941" s="132">
        <f t="shared" si="48"/>
        <v>1.3538538461538461</v>
      </c>
      <c r="K941" s="132">
        <f>IF($C941&lt;$D$4,K204,MAX(AVERAGEIFS(K938:K940,K938:K940,"&gt;0")/(EXP(K$6*(($D941-COUNTIFS(K$898:K941,0))/12))),K$8))</f>
        <v>0</v>
      </c>
      <c r="L941" s="132">
        <f t="shared" si="49"/>
        <v>0</v>
      </c>
      <c r="M941" s="181">
        <f>IF($C941&lt;=MAX($D$4,INDEX($C$23:$C$154,2+MATCH(0,$M$23:$M$154,1))),M204,MAX(AVERAGEIFS(M938:M940,M938:M940,"&gt;0")/(EXP(M$6*(($D941-COUNTIFS(M$898:M941,0))/12))),M$8))</f>
        <v>0</v>
      </c>
      <c r="N941" s="181">
        <f t="shared" si="50"/>
        <v>0</v>
      </c>
      <c r="O941" s="181">
        <f>IF($C941&lt;=MAX($D$4,INDEX($C$23:$C$154,2+MATCH(0,$O$23:$O$154,1))),O204,MAX(AVERAGEIFS(O938:O940,O938:O940,"&gt;0")/(EXP(O$6*(($D941-COUNTIFS(O$898:O941,0))/12))),O$8))</f>
        <v>0</v>
      </c>
      <c r="P941" s="181">
        <f t="shared" si="44"/>
        <v>0</v>
      </c>
      <c r="Q941" s="132">
        <f>IF($C941&lt;$D$4,Q204,MAX(AVERAGEIFS(Q938:Q940,Q938:Q940,"&gt;0")/(EXP(Q$6*(($D941-COUNTIFS(Q$898:Q941,0))/12))),Q$8))</f>
        <v>1.4577600000000002</v>
      </c>
      <c r="R941" s="132">
        <f t="shared" si="51"/>
        <v>1.4577600000000002</v>
      </c>
      <c r="S941" s="132">
        <f>IF($C941&lt;$D$4,S204,MAX(AVERAGEIFS(S938:S940,S938:S940,"&gt;0")/(EXP(S$6*(($D941-COUNTIFS(S$898:S941,0))/12))),S$8))</f>
        <v>1.4991300000000003</v>
      </c>
      <c r="T941" s="132">
        <f t="shared" si="52"/>
        <v>1.1993040000000004</v>
      </c>
      <c r="U941" s="181">
        <f>IF($C941&lt;=MAX($D$4,INDEX($C$23:$C$154,2+MATCH(0,$M$23:$M$154,1))),U204,MAX(AVERAGEIFS(U938:U940,U938:U940,"&gt;0")/(EXP(U$6*(($D941-COUNTIFS(U$898:U941,0))/12))),U$8))</f>
        <v>0</v>
      </c>
      <c r="V941" s="181">
        <f t="shared" si="53"/>
        <v>0</v>
      </c>
      <c r="W941" s="132">
        <f>IF($C941&lt;$D$4,W204,MAX(AVERAGEIFS(W938:W940,W938:W940,"&gt;0")/(EXP(W$6*(($D941-COUNTIFS(W$898:W941,0))/12))),W$8))</f>
        <v>0.65261249999999993</v>
      </c>
      <c r="X941" s="132">
        <f t="shared" si="54"/>
        <v>0.54384374999999996</v>
      </c>
      <c r="Y941" s="132"/>
      <c r="Z941" s="132"/>
    </row>
    <row r="942" spans="2:26" outlineLevel="1">
      <c r="B942" s="159"/>
      <c r="C942" s="160">
        <f t="shared" si="45"/>
        <v>45536</v>
      </c>
      <c r="D942" s="128">
        <f t="shared" si="46"/>
        <v>45</v>
      </c>
      <c r="G942" s="132">
        <f>IF($C942&lt;$D$4,G205,MAX(AVERAGEIFS(G939:G941,G939:G941,"&gt;0")/(EXP(G$6*(($D942-COUNTIFS(G$898:G942,0))/12))),G$8))</f>
        <v>1.0584</v>
      </c>
      <c r="H942" s="132">
        <f t="shared" si="47"/>
        <v>0.81415384615384612</v>
      </c>
      <c r="I942" s="132">
        <f>IF($C942&lt;$D$4,I205,MAX(AVERAGEIFS(I939:I941,I939:I941,"&gt;0")/(EXP(I$6*(($D942-COUNTIFS(I$898:I942,0))/12))),I$8))</f>
        <v>1.6123800000000001</v>
      </c>
      <c r="J942" s="132">
        <f t="shared" si="48"/>
        <v>1.2402923076923078</v>
      </c>
      <c r="K942" s="132">
        <f>IF($C942&lt;$D$4,K205,MAX(AVERAGEIFS(K939:K941,K939:K941,"&gt;0")/(EXP(K$6*(($D942-COUNTIFS(K$898:K942,0))/12))),K$8))</f>
        <v>0</v>
      </c>
      <c r="L942" s="132">
        <f t="shared" si="49"/>
        <v>0</v>
      </c>
      <c r="M942" s="181">
        <f>IF($C942&lt;=MAX($D$4,INDEX($C$23:$C$154,2+MATCH(0,$M$23:$M$154,1))),M205,MAX(AVERAGEIFS(M939:M941,M939:M941,"&gt;0")/(EXP(M$6*(($D942-COUNTIFS(M$898:M942,0))/12))),M$8))</f>
        <v>0</v>
      </c>
      <c r="N942" s="181">
        <f t="shared" si="50"/>
        <v>0</v>
      </c>
      <c r="O942" s="181">
        <f>IF($C942&lt;=MAX($D$4,INDEX($C$23:$C$154,2+MATCH(0,$O$23:$O$154,1))),O205,MAX(AVERAGEIFS(O939:O941,O939:O941,"&gt;0")/(EXP(O$6*(($D942-COUNTIFS(O$898:O942,0))/12))),O$8))</f>
        <v>0</v>
      </c>
      <c r="P942" s="181">
        <f t="shared" si="44"/>
        <v>0</v>
      </c>
      <c r="Q942" s="132">
        <f>IF($C942&lt;$D$4,Q205,MAX(AVERAGEIFS(Q939:Q941,Q939:Q941,"&gt;0")/(EXP(Q$6*(($D942-COUNTIFS(Q$898:Q942,0))/12))),Q$8))</f>
        <v>1.4898400000000001</v>
      </c>
      <c r="R942" s="132">
        <f t="shared" si="51"/>
        <v>1.4898400000000001</v>
      </c>
      <c r="S942" s="132">
        <f>IF($C942&lt;$D$4,S205,MAX(AVERAGEIFS(S939:S941,S939:S941,"&gt;0")/(EXP(S$6*(($D942-COUNTIFS(S$898:S942,0))/12))),S$8))</f>
        <v>1.495395</v>
      </c>
      <c r="T942" s="132">
        <f t="shared" si="52"/>
        <v>1.1963160000000002</v>
      </c>
      <c r="U942" s="181">
        <f>IF($C942&lt;=MAX($D$4,INDEX($C$23:$C$154,2+MATCH(0,$M$23:$M$154,1))),U205,MAX(AVERAGEIFS(U939:U941,U939:U941,"&gt;0")/(EXP(U$6*(($D942-COUNTIFS(U$898:U942,0))/12))),U$8))</f>
        <v>0</v>
      </c>
      <c r="V942" s="181">
        <f t="shared" si="53"/>
        <v>0</v>
      </c>
      <c r="W942" s="132">
        <f>IF($C942&lt;$D$4,W205,MAX(AVERAGEIFS(W939:W941,W939:W941,"&gt;0")/(EXP(W$6*(($D942-COUNTIFS(W$898:W942,0))/12))),W$8))</f>
        <v>0.5914124999999999</v>
      </c>
      <c r="X942" s="132">
        <f t="shared" si="54"/>
        <v>0.49284374999999997</v>
      </c>
      <c r="Y942" s="132"/>
      <c r="Z942" s="132"/>
    </row>
    <row r="943" spans="2:26" outlineLevel="1">
      <c r="B943" s="159"/>
      <c r="C943" s="160">
        <f t="shared" si="45"/>
        <v>45566</v>
      </c>
      <c r="D943" s="128">
        <f t="shared" si="46"/>
        <v>46</v>
      </c>
      <c r="G943" s="132">
        <f>IF($C943&lt;$D$4,G206,MAX(AVERAGEIFS(G940:G942,G940:G942,"&gt;0")/(EXP(G$6*(($D943-COUNTIFS(G$898:G943,0))/12))),G$8))</f>
        <v>0.97093499999999988</v>
      </c>
      <c r="H943" s="132">
        <f t="shared" si="47"/>
        <v>0.74687307692307681</v>
      </c>
      <c r="I943" s="132">
        <f>IF($C943&lt;$D$4,I206,MAX(AVERAGEIFS(I940:I942,I940:I942,"&gt;0")/(EXP(I$6*(($D943-COUNTIFS(I$898:I943,0))/12))),I$8))</f>
        <v>1.5231299999999999</v>
      </c>
      <c r="J943" s="132">
        <f t="shared" si="48"/>
        <v>1.1716384615384614</v>
      </c>
      <c r="K943" s="132">
        <f>IF($C943&lt;$D$4,K206,MAX(AVERAGEIFS(K940:K942,K940:K942,"&gt;0")/(EXP(K$6*(($D943-COUNTIFS(K$898:K943,0))/12))),K$8))</f>
        <v>0</v>
      </c>
      <c r="L943" s="132">
        <f t="shared" si="49"/>
        <v>0</v>
      </c>
      <c r="M943" s="181">
        <f>IF($C943&lt;=MAX($D$4,INDEX($C$23:$C$154,2+MATCH(0,$M$23:$M$154,1))),M206,MAX(AVERAGEIFS(M940:M942,M940:M942,"&gt;0")/(EXP(M$6*(($D943-COUNTIFS(M$898:M943,0))/12))),M$8))</f>
        <v>0</v>
      </c>
      <c r="N943" s="181">
        <f t="shared" si="50"/>
        <v>0</v>
      </c>
      <c r="O943" s="181">
        <f>IF($C943&lt;=MAX($D$4,INDEX($C$23:$C$154,2+MATCH(0,$O$23:$O$154,1))),O206,MAX(AVERAGEIFS(O940:O942,O940:O942,"&gt;0")/(EXP(O$6*(($D943-COUNTIFS(O$898:O943,0))/12))),O$8))</f>
        <v>0</v>
      </c>
      <c r="P943" s="181">
        <f t="shared" si="44"/>
        <v>0</v>
      </c>
      <c r="Q943" s="132">
        <f>IF($C943&lt;$D$4,Q206,MAX(AVERAGEIFS(Q940:Q942,Q940:Q942,"&gt;0")/(EXP(Q$6*(($D943-COUNTIFS(Q$898:Q943,0))/12))),Q$8))</f>
        <v>1.48628</v>
      </c>
      <c r="R943" s="132">
        <f t="shared" si="51"/>
        <v>1.48628</v>
      </c>
      <c r="S943" s="132">
        <f>IF($C943&lt;$D$4,S206,MAX(AVERAGEIFS(S940:S942,S940:S942,"&gt;0")/(EXP(S$6*(($D943-COUNTIFS(S$898:S943,0))/12))),S$8))</f>
        <v>1.422045</v>
      </c>
      <c r="T943" s="132">
        <f t="shared" si="52"/>
        <v>1.1376360000000001</v>
      </c>
      <c r="U943" s="181">
        <f>IF($C943&lt;=MAX($D$4,INDEX($C$23:$C$154,2+MATCH(0,$M$23:$M$154,1))),U206,MAX(AVERAGEIFS(U940:U942,U940:U942,"&gt;0")/(EXP(U$6*(($D943-COUNTIFS(U$898:U943,0))/12))),U$8))</f>
        <v>0</v>
      </c>
      <c r="V943" s="181">
        <f t="shared" si="53"/>
        <v>0</v>
      </c>
      <c r="W943" s="132">
        <f>IF($C943&lt;$D$4,W206,MAX(AVERAGEIFS(W940:W942,W940:W942,"&gt;0")/(EXP(W$6*(($D943-COUNTIFS(W$898:W943,0))/12))),W$8))</f>
        <v>0.60806249999999984</v>
      </c>
      <c r="X943" s="132">
        <f t="shared" si="54"/>
        <v>0.50671874999999988</v>
      </c>
      <c r="Y943" s="132"/>
      <c r="Z943" s="132"/>
    </row>
    <row r="944" spans="2:26" outlineLevel="1">
      <c r="B944" s="159"/>
      <c r="C944" s="160">
        <f t="shared" si="45"/>
        <v>45597</v>
      </c>
      <c r="D944" s="128">
        <f t="shared" si="46"/>
        <v>47</v>
      </c>
      <c r="G944" s="132">
        <f>IF($C944&lt;$D$4,G207,MAX(AVERAGEIFS(G941:G943,G941:G943,"&gt;0")/(EXP(G$6*(($D944-COUNTIFS(G$898:G944,0))/12))),G$8))</f>
        <v>1.1159749999999999</v>
      </c>
      <c r="H944" s="132">
        <f t="shared" si="47"/>
        <v>0.85844230769230767</v>
      </c>
      <c r="I944" s="132">
        <f>IF($C944&lt;$D$4,I207,MAX(AVERAGEIFS(I941:I943,I941:I943,"&gt;0")/(EXP(I$6*(($D944-COUNTIFS(I$898:I944,0))/12))),I$8))</f>
        <v>1.6504199999999998</v>
      </c>
      <c r="J944" s="132">
        <f t="shared" si="48"/>
        <v>1.269553846153846</v>
      </c>
      <c r="K944" s="132">
        <f>IF($C944&lt;$D$4,K207,MAX(AVERAGEIFS(K941:K943,K941:K943,"&gt;0")/(EXP(K$6*(($D944-COUNTIFS(K$898:K944,0))/12))),K$8))</f>
        <v>0</v>
      </c>
      <c r="L944" s="132">
        <f t="shared" si="49"/>
        <v>0</v>
      </c>
      <c r="M944" s="181">
        <f>IF($C944&lt;=MAX($D$4,INDEX($C$23:$C$154,2+MATCH(0,$M$23:$M$154,1))),M207,MAX(AVERAGEIFS(M941:M943,M941:M943,"&gt;0")/(EXP(M$6*(($D944-COUNTIFS(M$898:M944,0))/12))),M$8))</f>
        <v>0</v>
      </c>
      <c r="N944" s="181">
        <f t="shared" si="50"/>
        <v>0</v>
      </c>
      <c r="O944" s="181">
        <f>IF($C944&lt;=MAX($D$4,INDEX($C$23:$C$154,2+MATCH(0,$O$23:$O$154,1))),O207,MAX(AVERAGEIFS(O941:O943,O941:O943,"&gt;0")/(EXP(O$6*(($D944-COUNTIFS(O$898:O944,0))/12))),O$8))</f>
        <v>0</v>
      </c>
      <c r="P944" s="181">
        <f t="shared" si="44"/>
        <v>0</v>
      </c>
      <c r="Q944" s="132">
        <f>IF($C944&lt;$D$4,Q207,MAX(AVERAGEIFS(Q941:Q943,Q941:Q943,"&gt;0")/(EXP(Q$6*(($D944-COUNTIFS(Q$898:Q944,0))/12))),Q$8))</f>
        <v>1.5605200000000001</v>
      </c>
      <c r="R944" s="132">
        <f t="shared" si="51"/>
        <v>1.5605200000000001</v>
      </c>
      <c r="S944" s="132">
        <f>IF($C944&lt;$D$4,S207,MAX(AVERAGEIFS(S941:S943,S941:S943,"&gt;0")/(EXP(S$6*(($D944-COUNTIFS(S$898:S944,0))/12))),S$8))</f>
        <v>1.388655</v>
      </c>
      <c r="T944" s="132">
        <f t="shared" si="52"/>
        <v>1.110924</v>
      </c>
      <c r="U944" s="181">
        <f>IF($C944&lt;=MAX($D$4,INDEX($C$23:$C$154,2+MATCH(0,$M$23:$M$154,1))),U207,MAX(AVERAGEIFS(U941:U943,U941:U943,"&gt;0")/(EXP(U$6*(($D944-COUNTIFS(U$898:U944,0))/12))),U$8))</f>
        <v>0</v>
      </c>
      <c r="V944" s="181">
        <f t="shared" si="53"/>
        <v>0</v>
      </c>
      <c r="W944" s="132">
        <f>IF($C944&lt;$D$4,W207,MAX(AVERAGEIFS(W941:W943,W941:W943,"&gt;0")/(EXP(W$6*(($D944-COUNTIFS(W$898:W944,0))/12))),W$8))</f>
        <v>0.6869249999999999</v>
      </c>
      <c r="X944" s="132">
        <f t="shared" si="54"/>
        <v>0.57243749999999993</v>
      </c>
      <c r="Y944" s="132"/>
      <c r="Z944" s="132"/>
    </row>
    <row r="945" spans="2:26" outlineLevel="1">
      <c r="B945" s="159"/>
      <c r="C945" s="160">
        <f t="shared" si="45"/>
        <v>45627</v>
      </c>
      <c r="D945" s="128">
        <f t="shared" si="46"/>
        <v>48</v>
      </c>
      <c r="G945" s="132">
        <f>IF($C945&lt;$D$4,G208,MAX(AVERAGEIFS(G942:G944,G942:G944,"&gt;0")/(EXP(G$6*(($D945-COUNTIFS(G$898:G945,0))/12))),G$8))</f>
        <v>1.1024999999999998</v>
      </c>
      <c r="H945" s="132">
        <f t="shared" si="47"/>
        <v>0.84807692307692295</v>
      </c>
      <c r="I945" s="132">
        <f>IF($C945&lt;$D$4,I208,MAX(AVERAGEIFS(I942:I944,I942:I944,"&gt;0")/(EXP(I$6*(($D945-COUNTIFS(I$898:I945,0))/12))),I$8))</f>
        <v>1.7497199999999999</v>
      </c>
      <c r="J945" s="132">
        <f t="shared" si="48"/>
        <v>1.3459384615384615</v>
      </c>
      <c r="K945" s="132">
        <f>IF($C945&lt;$D$4,K208,MAX(AVERAGEIFS(K942:K944,K942:K944,"&gt;0")/(EXP(K$6*(($D945-COUNTIFS(K$898:K945,0))/12))),K$8))</f>
        <v>0</v>
      </c>
      <c r="L945" s="132">
        <f t="shared" si="49"/>
        <v>0</v>
      </c>
      <c r="M945" s="181">
        <f>IF($C945&lt;=MAX($D$4,INDEX($C$23:$C$154,2+MATCH(0,$M$23:$M$154,1))),M208,MAX(AVERAGEIFS(M942:M944,M942:M944,"&gt;0")/(EXP(M$6*(($D945-COUNTIFS(M$898:M945,0))/12))),M$8))</f>
        <v>0</v>
      </c>
      <c r="N945" s="181">
        <f t="shared" si="50"/>
        <v>0</v>
      </c>
      <c r="O945" s="181">
        <f>IF($C945&lt;=MAX($D$4,INDEX($C$23:$C$154,2+MATCH(0,$O$23:$O$154,1))),O208,MAX(AVERAGEIFS(O942:O944,O942:O944,"&gt;0")/(EXP(O$6*(($D945-COUNTIFS(O$898:O945,0))/12))),O$8))</f>
        <v>0</v>
      </c>
      <c r="P945" s="181">
        <f t="shared" si="44"/>
        <v>0</v>
      </c>
      <c r="Q945" s="132">
        <f>IF($C945&lt;$D$4,Q208,MAX(AVERAGEIFS(Q942:Q944,Q942:Q944,"&gt;0")/(EXP(Q$6*(($D945-COUNTIFS(Q$898:Q945,0))/12))),Q$8))</f>
        <v>1.5163999999999997</v>
      </c>
      <c r="R945" s="132">
        <f t="shared" si="51"/>
        <v>1.5163999999999997</v>
      </c>
      <c r="S945" s="132">
        <f>IF($C945&lt;$D$4,S208,MAX(AVERAGEIFS(S942:S944,S942:S944,"&gt;0")/(EXP(S$6*(($D945-COUNTIFS(S$898:S945,0))/12))),S$8))</f>
        <v>1.6887600000000003</v>
      </c>
      <c r="T945" s="132">
        <f t="shared" si="52"/>
        <v>1.3510080000000002</v>
      </c>
      <c r="U945" s="181">
        <f>IF($C945&lt;=MAX($D$4,INDEX($C$23:$C$154,2+MATCH(0,$M$23:$M$154,1))),U208,MAX(AVERAGEIFS(U942:U944,U942:U944,"&gt;0")/(EXP(U$6*(($D945-COUNTIFS(U$898:U945,0))/12))),U$8))</f>
        <v>0</v>
      </c>
      <c r="V945" s="181">
        <f t="shared" si="53"/>
        <v>0</v>
      </c>
      <c r="W945" s="132">
        <f>IF($C945&lt;$D$4,W208,MAX(AVERAGEIFS(W942:W944,W942:W944,"&gt;0")/(EXP(W$6*(($D945-COUNTIFS(W$898:W945,0))/12))),W$8))</f>
        <v>0.65846250000000006</v>
      </c>
      <c r="X945" s="132">
        <f t="shared" si="54"/>
        <v>0.54871875000000003</v>
      </c>
      <c r="Y945" s="132"/>
      <c r="Z945" s="132"/>
    </row>
    <row r="946" spans="2:26" outlineLevel="1">
      <c r="B946" s="159"/>
      <c r="C946" s="160">
        <f t="shared" si="45"/>
        <v>45658</v>
      </c>
      <c r="D946" s="128">
        <f t="shared" si="46"/>
        <v>49</v>
      </c>
      <c r="G946" s="132">
        <f>IF($C946&lt;$D$4,G209,MAX(AVERAGEIFS(G943:G945,G943:G945,"&gt;0")/(EXP(G$6*(($D946-COUNTIFS(G$898:G946,0))/12))),G$8))</f>
        <v>0.98626500000000006</v>
      </c>
      <c r="H946" s="132">
        <f t="shared" si="47"/>
        <v>0.75866538461538469</v>
      </c>
      <c r="I946" s="132">
        <f>IF($C946&lt;$D$4,I209,MAX(AVERAGEIFS(I943:I945,I943:I945,"&gt;0")/(EXP(I$6*(($D946-COUNTIFS(I$898:I946,0))/12))),I$8))</f>
        <v>1.5456599999999998</v>
      </c>
      <c r="J946" s="132">
        <f t="shared" si="48"/>
        <v>1.1889692307692306</v>
      </c>
      <c r="K946" s="132">
        <f>IF($C946&lt;$D$4,K209,MAX(AVERAGEIFS(K943:K945,K943:K945,"&gt;0")/(EXP(K$6*(($D946-COUNTIFS(K$898:K946,0))/12))),K$8))</f>
        <v>4.3109400000000004</v>
      </c>
      <c r="L946" s="132">
        <f t="shared" si="49"/>
        <v>2.2991680000000003</v>
      </c>
      <c r="M946" s="181">
        <f>IF($C946&lt;=MAX($D$4,INDEX($C$23:$C$154,2+MATCH(0,$M$23:$M$154,1))),M209,MAX(AVERAGEIFS(M943:M945,M943:M945,"&gt;0")/(EXP(M$6*(($D946-COUNTIFS(M$898:M946,0))/12))),M$8))</f>
        <v>0</v>
      </c>
      <c r="N946" s="181">
        <f t="shared" si="50"/>
        <v>0</v>
      </c>
      <c r="O946" s="181">
        <f>IF($C946&lt;=MAX($D$4,INDEX($C$23:$C$154,2+MATCH(0,$O$23:$O$154,1))),O209,MAX(AVERAGEIFS(O943:O945,O943:O945,"&gt;0")/(EXP(O$6*(($D946-COUNTIFS(O$898:O946,0))/12))),O$8))</f>
        <v>0</v>
      </c>
      <c r="P946" s="181">
        <f t="shared" si="44"/>
        <v>0</v>
      </c>
      <c r="Q946" s="132">
        <f>IF($C946&lt;$D$4,Q209,MAX(AVERAGEIFS(Q943:Q945,Q943:Q945,"&gt;0")/(EXP(Q$6*(($D946-COUNTIFS(Q$898:Q946,0))/12))),Q$8))</f>
        <v>1.3933599999999997</v>
      </c>
      <c r="R946" s="132">
        <f t="shared" si="51"/>
        <v>1.3933599999999997</v>
      </c>
      <c r="S946" s="132">
        <f>IF($C946&lt;$D$4,S209,MAX(AVERAGEIFS(S943:S945,S943:S945,"&gt;0")/(EXP(S$6*(($D946-COUNTIFS(S$898:S946,0))/12))),S$8))</f>
        <v>1.3477499999999998</v>
      </c>
      <c r="T946" s="132">
        <f t="shared" si="52"/>
        <v>1.0781999999999998</v>
      </c>
      <c r="U946" s="181">
        <f>IF($C946&lt;=MAX($D$4,INDEX($C$23:$C$154,2+MATCH(0,$M$23:$M$154,1))),U209,MAX(AVERAGEIFS(U943:U945,U943:U945,"&gt;0")/(EXP(U$6*(($D946-COUNTIFS(U$898:U946,0))/12))),U$8))</f>
        <v>0</v>
      </c>
      <c r="V946" s="181">
        <f t="shared" si="53"/>
        <v>0</v>
      </c>
      <c r="W946" s="132">
        <f>IF($C946&lt;$D$4,W209,MAX(AVERAGEIFS(W943:W945,W943:W945,"&gt;0")/(EXP(W$6*(($D946-COUNTIFS(W$898:W946,0))/12))),W$8))</f>
        <v>0.53223749999999992</v>
      </c>
      <c r="X946" s="132">
        <f t="shared" si="54"/>
        <v>0.44353124999999999</v>
      </c>
      <c r="Y946" s="132"/>
      <c r="Z946" s="132"/>
    </row>
    <row r="947" spans="2:26" outlineLevel="1">
      <c r="B947" s="159"/>
      <c r="C947" s="160">
        <f t="shared" si="45"/>
        <v>45689</v>
      </c>
      <c r="D947" s="128">
        <f t="shared" si="46"/>
        <v>50</v>
      </c>
      <c r="G947" s="132">
        <f>IF($C947&lt;$D$4,G210,MAX(AVERAGEIFS(G944:G946,G944:G946,"&gt;0")/(EXP(G$6*(($D947-COUNTIFS(G$898:G947,0))/12))),G$8))</f>
        <v>1.0193750000000001</v>
      </c>
      <c r="H947" s="132">
        <f t="shared" si="47"/>
        <v>0.78413461538461549</v>
      </c>
      <c r="I947" s="132">
        <f>IF($C947&lt;$D$4,I210,MAX(AVERAGEIFS(I944:I946,I944:I946,"&gt;0")/(EXP(I$6*(($D947-COUNTIFS(I$898:I947,0))/12))),I$8))</f>
        <v>1.4091899999999999</v>
      </c>
      <c r="J947" s="132">
        <f t="shared" si="48"/>
        <v>1.0839923076923077</v>
      </c>
      <c r="K947" s="132">
        <f>IF($C947&lt;$D$4,K210,MAX(AVERAGEIFS(K944:K946,K944:K946,"&gt;0")/(EXP(K$6*(($D947-COUNTIFS(K$898:K947,0))/12))),K$8))</f>
        <v>4.5962399999999999</v>
      </c>
      <c r="L947" s="132">
        <f t="shared" si="49"/>
        <v>2.4513280000000002</v>
      </c>
      <c r="M947" s="181">
        <f>IF($C947&lt;=MAX($D$4,INDEX($C$23:$C$154,2+MATCH(0,$M$23:$M$154,1))),M210,MAX(AVERAGEIFS(M944:M946,M944:M946,"&gt;0")/(EXP(M$6*(($D947-COUNTIFS(M$898:M947,0))/12))),M$8))</f>
        <v>0</v>
      </c>
      <c r="N947" s="181">
        <f t="shared" si="50"/>
        <v>0</v>
      </c>
      <c r="O947" s="181">
        <f>IF($C947&lt;=MAX($D$4,INDEX($C$23:$C$154,2+MATCH(0,$O$23:$O$154,1))),O210,MAX(AVERAGEIFS(O944:O946,O944:O946,"&gt;0")/(EXP(O$6*(($D947-COUNTIFS(O$898:O947,0))/12))),O$8))</f>
        <v>0</v>
      </c>
      <c r="P947" s="181">
        <f t="shared" si="44"/>
        <v>0</v>
      </c>
      <c r="Q947" s="132">
        <f>IF($C947&lt;$D$4,Q210,MAX(AVERAGEIFS(Q944:Q946,Q944:Q946,"&gt;0")/(EXP(Q$6*(($D947-COUNTIFS(Q$898:Q947,0))/12))),Q$8))</f>
        <v>1.3963999999999999</v>
      </c>
      <c r="R947" s="132">
        <f t="shared" si="51"/>
        <v>1.3963999999999999</v>
      </c>
      <c r="S947" s="132">
        <f>IF($C947&lt;$D$4,S210,MAX(AVERAGEIFS(S944:S946,S944:S946,"&gt;0")/(EXP(S$6*(($D947-COUNTIFS(S$898:S947,0))/12))),S$8))</f>
        <v>1.09809</v>
      </c>
      <c r="T947" s="132">
        <f t="shared" si="52"/>
        <v>0.87847200000000003</v>
      </c>
      <c r="U947" s="181">
        <f>IF($C947&lt;=MAX($D$4,INDEX($C$23:$C$154,2+MATCH(0,$M$23:$M$154,1))),U210,MAX(AVERAGEIFS(U944:U946,U944:U946,"&gt;0")/(EXP(U$6*(($D947-COUNTIFS(U$898:U947,0))/12))),U$8))</f>
        <v>0</v>
      </c>
      <c r="V947" s="181">
        <f t="shared" si="53"/>
        <v>0</v>
      </c>
      <c r="W947" s="132">
        <f>IF($C947&lt;$D$4,W210,MAX(AVERAGEIFS(W944:W946,W944:W946,"&gt;0")/(EXP(W$6*(($D947-COUNTIFS(W$898:W947,0))/12))),W$8))</f>
        <v>0.6116625</v>
      </c>
      <c r="X947" s="132">
        <f t="shared" si="54"/>
        <v>0.50971875</v>
      </c>
      <c r="Y947" s="132"/>
      <c r="Z947" s="132"/>
    </row>
    <row r="948" spans="2:26" outlineLevel="1">
      <c r="B948" s="159"/>
      <c r="C948" s="160">
        <f t="shared" si="45"/>
        <v>45717</v>
      </c>
      <c r="D948" s="128">
        <f t="shared" si="46"/>
        <v>51</v>
      </c>
      <c r="G948" s="132">
        <f>IF($C948&lt;$D$4,G211,MAX(AVERAGEIFS(G945:G947,G945:G947,"&gt;0")/(EXP(G$6*(($D948-COUNTIFS(G$898:G948,0))/12))),G$8))</f>
        <v>0.97755000000000003</v>
      </c>
      <c r="H948" s="132">
        <f t="shared" si="47"/>
        <v>0.75196153846153846</v>
      </c>
      <c r="I948" s="132">
        <f>IF($C948&lt;$D$4,I211,MAX(AVERAGEIFS(I945:I947,I945:I947,"&gt;0")/(EXP(I$6*(($D948-COUNTIFS(I$898:I948,0))/12))),I$8))</f>
        <v>1.4733299999999998</v>
      </c>
      <c r="J948" s="132">
        <f t="shared" si="48"/>
        <v>1.133330769230769</v>
      </c>
      <c r="K948" s="132">
        <f>IF($C948&lt;$D$4,K211,MAX(AVERAGEIFS(K945:K947,K945:K947,"&gt;0")/(EXP(K$6*(($D948-COUNTIFS(K$898:K948,0))/12))),K$8))</f>
        <v>4.6989000000000001</v>
      </c>
      <c r="L948" s="132">
        <f t="shared" si="49"/>
        <v>2.5060800000000003</v>
      </c>
      <c r="M948" s="181">
        <f>IF($C948&lt;=MAX($D$4,INDEX($C$23:$C$154,2+MATCH(0,$M$23:$M$154,1))),M211,MAX(AVERAGEIFS(M945:M947,M945:M947,"&gt;0")/(EXP(M$6*(($D948-COUNTIFS(M$898:M948,0))/12))),M$8))</f>
        <v>0</v>
      </c>
      <c r="N948" s="181">
        <f t="shared" si="50"/>
        <v>0</v>
      </c>
      <c r="O948" s="181">
        <f>IF($C948&lt;=MAX($D$4,INDEX($C$23:$C$154,2+MATCH(0,$O$23:$O$154,1))),O211,MAX(AVERAGEIFS(O945:O947,O945:O947,"&gt;0")/(EXP(O$6*(($D948-COUNTIFS(O$898:O948,0))/12))),O$8))</f>
        <v>0</v>
      </c>
      <c r="P948" s="181">
        <f t="shared" si="44"/>
        <v>0</v>
      </c>
      <c r="Q948" s="132">
        <f>IF($C948&lt;$D$4,Q211,MAX(AVERAGEIFS(Q945:Q947,Q945:Q947,"&gt;0")/(EXP(Q$6*(($D948-COUNTIFS(Q$898:Q948,0))/12))),Q$8))</f>
        <v>1.3713999999999997</v>
      </c>
      <c r="R948" s="132">
        <f t="shared" si="51"/>
        <v>1.3713999999999997</v>
      </c>
      <c r="S948" s="132">
        <f>IF($C948&lt;$D$4,S211,MAX(AVERAGEIFS(S945:S947,S945:S947,"&gt;0")/(EXP(S$6*(($D948-COUNTIFS(S$898:S948,0))/12))),S$8))</f>
        <v>1.2836699999999999</v>
      </c>
      <c r="T948" s="132">
        <f t="shared" si="52"/>
        <v>1.0269359999999998</v>
      </c>
      <c r="U948" s="181">
        <f>IF($C948&lt;=MAX($D$4,INDEX($C$23:$C$154,2+MATCH(0,$M$23:$M$154,1))),U211,MAX(AVERAGEIFS(U945:U947,U945:U947,"&gt;0")/(EXP(U$6*(($D948-COUNTIFS(U$898:U948,0))/12))),U$8))</f>
        <v>0</v>
      </c>
      <c r="V948" s="181">
        <f t="shared" si="53"/>
        <v>0</v>
      </c>
      <c r="W948" s="132">
        <f>IF($C948&lt;$D$4,W211,MAX(AVERAGEIFS(W945:W947,W945:W947,"&gt;0")/(EXP(W$6*(($D948-COUNTIFS(W$898:W948,0))/12))),W$8))</f>
        <v>0.5596875</v>
      </c>
      <c r="X948" s="132">
        <f t="shared" si="54"/>
        <v>0.46640625000000002</v>
      </c>
      <c r="Y948" s="132"/>
      <c r="Z948" s="132"/>
    </row>
    <row r="949" spans="2:26" outlineLevel="1">
      <c r="B949" s="159"/>
      <c r="C949" s="160">
        <f t="shared" si="45"/>
        <v>45748</v>
      </c>
      <c r="D949" s="128">
        <f t="shared" si="46"/>
        <v>52</v>
      </c>
      <c r="G949" s="132">
        <f>IF($C949&lt;$D$4,G212,MAX(AVERAGEIFS(G946:G948,G946:G948,"&gt;0")/(EXP(G$6*(($D949-COUNTIFS(G$898:G949,0))/12))),G$8))</f>
        <v>0.92105999999999988</v>
      </c>
      <c r="H949" s="132">
        <f t="shared" si="47"/>
        <v>0.70850769230769217</v>
      </c>
      <c r="I949" s="132">
        <f>IF($C949&lt;$D$4,I212,MAX(AVERAGEIFS(I946:I948,I946:I948,"&gt;0")/(EXP(I$6*(($D949-COUNTIFS(I$898:I949,0))/12))),I$8))</f>
        <v>1.2103199999999998</v>
      </c>
      <c r="J949" s="132">
        <f t="shared" si="48"/>
        <v>0.93101538461538447</v>
      </c>
      <c r="K949" s="132">
        <f>IF($C949&lt;$D$4,K212,MAX(AVERAGEIFS(K946:K948,K946:K948,"&gt;0")/(EXP(K$6*(($D949-COUNTIFS(K$898:K949,0))/12))),K$8))</f>
        <v>5.0996999999999986</v>
      </c>
      <c r="L949" s="132">
        <f t="shared" si="49"/>
        <v>2.7198399999999996</v>
      </c>
      <c r="M949" s="181">
        <f>IF($C949&lt;=MAX($D$4,INDEX($C$23:$C$154,2+MATCH(0,$M$23:$M$154,1))),M212,MAX(AVERAGEIFS(M946:M948,M946:M948,"&gt;0")/(EXP(M$6*(($D949-COUNTIFS(M$898:M949,0))/12))),M$8))</f>
        <v>0</v>
      </c>
      <c r="N949" s="181">
        <f t="shared" si="50"/>
        <v>0</v>
      </c>
      <c r="O949" s="181">
        <f>IF($C949&lt;=MAX($D$4,INDEX($C$23:$C$154,2+MATCH(0,$O$23:$O$154,1))),O212,MAX(AVERAGEIFS(O946:O948,O946:O948,"&gt;0")/(EXP(O$6*(($D949-COUNTIFS(O$898:O949,0))/12))),O$8))</f>
        <v>0</v>
      </c>
      <c r="P949" s="181">
        <f t="shared" si="44"/>
        <v>0</v>
      </c>
      <c r="Q949" s="132">
        <f>IF($C949&lt;$D$4,Q212,MAX(AVERAGEIFS(Q946:Q948,Q946:Q948,"&gt;0")/(EXP(Q$6*(($D949-COUNTIFS(Q$898:Q949,0))/12))),Q$8))</f>
        <v>1.4018799999999998</v>
      </c>
      <c r="R949" s="132">
        <f t="shared" si="51"/>
        <v>1.4018799999999998</v>
      </c>
      <c r="S949" s="132">
        <f>IF($C949&lt;$D$4,S212,MAX(AVERAGEIFS(S946:S948,S946:S948,"&gt;0")/(EXP(S$6*(($D949-COUNTIFS(S$898:S949,0))/12))),S$8))</f>
        <v>1.3150800000000002</v>
      </c>
      <c r="T949" s="132">
        <f t="shared" si="52"/>
        <v>1.0520640000000003</v>
      </c>
      <c r="U949" s="181">
        <f>IF($C949&lt;=MAX($D$4,INDEX($C$23:$C$154,2+MATCH(0,$M$23:$M$154,1))),U212,MAX(AVERAGEIFS(U946:U948,U946:U948,"&gt;0")/(EXP(U$6*(($D949-COUNTIFS(U$898:U949,0))/12))),U$8))</f>
        <v>0</v>
      </c>
      <c r="V949" s="181">
        <f t="shared" si="53"/>
        <v>0</v>
      </c>
      <c r="W949" s="132">
        <f>IF($C949&lt;$D$4,W212,MAX(AVERAGEIFS(W946:W948,W946:W948,"&gt;0")/(EXP(W$6*(($D949-COUNTIFS(W$898:W949,0))/12))),W$8))</f>
        <v>0.56024999999999991</v>
      </c>
      <c r="X949" s="132">
        <f t="shared" si="54"/>
        <v>0.46687499999999993</v>
      </c>
      <c r="Y949" s="132"/>
      <c r="Z949" s="132"/>
    </row>
    <row r="950" spans="2:26" outlineLevel="1">
      <c r="B950" s="159"/>
      <c r="C950" s="160">
        <f t="shared" si="45"/>
        <v>45778</v>
      </c>
      <c r="D950" s="128">
        <f t="shared" si="46"/>
        <v>53</v>
      </c>
      <c r="G950" s="132">
        <f>IF($C950&lt;$D$4,G213,MAX(AVERAGEIFS(G947:G949,G947:G949,"&gt;0")/(EXP(G$6*(($D950-COUNTIFS(G$898:G950,0))/12))),G$8))</f>
        <v>1.046605</v>
      </c>
      <c r="H950" s="132">
        <f t="shared" si="47"/>
        <v>0.80508076923076921</v>
      </c>
      <c r="I950" s="132">
        <f>IF($C950&lt;$D$4,I213,MAX(AVERAGEIFS(I947:I949,I947:I949,"&gt;0")/(EXP(I$6*(($D950-COUNTIFS(I$898:I950,0))/12))),I$8))</f>
        <v>1.45956</v>
      </c>
      <c r="J950" s="132">
        <f t="shared" si="48"/>
        <v>1.1227384615384615</v>
      </c>
      <c r="K950" s="132">
        <f>IF($C950&lt;$D$4,K213,MAX(AVERAGEIFS(K947:K949,K947:K949,"&gt;0")/(EXP(K$6*(($D950-COUNTIFS(K$898:K950,0))/12))),K$8))</f>
        <v>4.8793800000000003</v>
      </c>
      <c r="L950" s="132">
        <f t="shared" si="49"/>
        <v>2.6023360000000006</v>
      </c>
      <c r="M950" s="181">
        <f>IF($C950&lt;=MAX($D$4,INDEX($C$23:$C$154,2+MATCH(0,$M$23:$M$154,1))),M213,MAX(AVERAGEIFS(M947:M949,M947:M949,"&gt;0")/(EXP(M$6*(($D950-COUNTIFS(M$898:M950,0))/12))),M$8))</f>
        <v>0</v>
      </c>
      <c r="N950" s="181">
        <f t="shared" si="50"/>
        <v>0</v>
      </c>
      <c r="O950" s="181">
        <f>IF($C950&lt;=MAX($D$4,INDEX($C$23:$C$154,2+MATCH(0,$O$23:$O$154,1))),O213,MAX(AVERAGEIFS(O947:O949,O947:O949,"&gt;0")/(EXP(O$6*(($D950-COUNTIFS(O$898:O950,0))/12))),O$8))</f>
        <v>0</v>
      </c>
      <c r="P950" s="181">
        <f t="shared" si="44"/>
        <v>0</v>
      </c>
      <c r="Q950" s="132">
        <f>IF($C950&lt;$D$4,Q213,MAX(AVERAGEIFS(Q947:Q949,Q947:Q949,"&gt;0")/(EXP(Q$6*(($D950-COUNTIFS(Q$898:Q950,0))/12))),Q$8))</f>
        <v>1.3525600000000002</v>
      </c>
      <c r="R950" s="132">
        <f t="shared" si="51"/>
        <v>1.3525600000000002</v>
      </c>
      <c r="S950" s="132">
        <f>IF($C950&lt;$D$4,S213,MAX(AVERAGEIFS(S947:S949,S947:S949,"&gt;0")/(EXP(S$6*(($D950-COUNTIFS(S$898:S950,0))/12))),S$8))</f>
        <v>1.240605</v>
      </c>
      <c r="T950" s="132">
        <f t="shared" si="52"/>
        <v>0.99248400000000003</v>
      </c>
      <c r="U950" s="181">
        <f>IF($C950&lt;=MAX($D$4,INDEX($C$23:$C$154,2+MATCH(0,$M$23:$M$154,1))),U213,MAX(AVERAGEIFS(U947:U949,U947:U949,"&gt;0")/(EXP(U$6*(($D950-COUNTIFS(U$898:U950,0))/12))),U$8))</f>
        <v>0</v>
      </c>
      <c r="V950" s="181">
        <f t="shared" si="53"/>
        <v>0</v>
      </c>
      <c r="W950" s="132">
        <f>IF($C950&lt;$D$4,W213,MAX(AVERAGEIFS(W947:W949,W947:W949,"&gt;0")/(EXP(W$6*(($D950-COUNTIFS(W$898:W950,0))/12))),W$8))</f>
        <v>0.53921249999999998</v>
      </c>
      <c r="X950" s="132">
        <f t="shared" si="54"/>
        <v>0.44934375000000004</v>
      </c>
      <c r="Y950" s="132"/>
      <c r="Z950" s="132"/>
    </row>
    <row r="951" spans="2:26" outlineLevel="1">
      <c r="B951" s="159"/>
      <c r="C951" s="160">
        <f t="shared" si="45"/>
        <v>45809</v>
      </c>
      <c r="D951" s="128">
        <f t="shared" si="46"/>
        <v>54</v>
      </c>
      <c r="G951" s="132">
        <f>IF($C951&lt;$D$4,G214,MAX(AVERAGEIFS(G948:G950,G948:G950,"&gt;0")/(EXP(G$6*(($D951-COUNTIFS(G$898:G951,0))/12))),G$8))</f>
        <v>1.0352649999999999</v>
      </c>
      <c r="H951" s="132">
        <f t="shared" si="47"/>
        <v>0.79635769230769216</v>
      </c>
      <c r="I951" s="132">
        <f>IF($C951&lt;$D$4,I214,MAX(AVERAGEIFS(I948:I950,I948:I950,"&gt;0")/(EXP(I$6*(($D951-COUNTIFS(I$898:I951,0))/12))),I$8))</f>
        <v>1.4339700000000002</v>
      </c>
      <c r="J951" s="132">
        <f t="shared" si="48"/>
        <v>1.1030538461538462</v>
      </c>
      <c r="K951" s="132">
        <f>IF($C951&lt;$D$4,K214,MAX(AVERAGEIFS(K948:K950,K948:K950,"&gt;0")/(EXP(K$6*(($D951-COUNTIFS(K$898:K951,0))/12))),K$8))</f>
        <v>4.8387000000000002</v>
      </c>
      <c r="L951" s="132">
        <f t="shared" si="49"/>
        <v>2.5806400000000007</v>
      </c>
      <c r="M951" s="181">
        <f>IF($C951&lt;=MAX($D$4,INDEX($C$23:$C$154,2+MATCH(0,$M$23:$M$154,1))),M214,MAX(AVERAGEIFS(M948:M950,M948:M950,"&gt;0")/(EXP(M$6*(($D951-COUNTIFS(M$898:M951,0))/12))),M$8))</f>
        <v>0</v>
      </c>
      <c r="N951" s="181">
        <f t="shared" si="50"/>
        <v>0</v>
      </c>
      <c r="O951" s="181">
        <f>IF($C951&lt;=MAX($D$4,INDEX($C$23:$C$154,2+MATCH(0,$O$23:$O$154,1))),O214,MAX(AVERAGEIFS(O948:O950,O948:O950,"&gt;0")/(EXP(O$6*(($D951-COUNTIFS(O$898:O951,0))/12))),O$8))</f>
        <v>0</v>
      </c>
      <c r="P951" s="181">
        <f t="shared" si="44"/>
        <v>0</v>
      </c>
      <c r="Q951" s="132">
        <f>IF($C951&lt;$D$4,Q214,MAX(AVERAGEIFS(Q948:Q950,Q948:Q950,"&gt;0")/(EXP(Q$6*(($D951-COUNTIFS(Q$898:Q951,0))/12))),Q$8))</f>
        <v>1.3712000000000002</v>
      </c>
      <c r="R951" s="132">
        <f t="shared" si="51"/>
        <v>1.3712000000000002</v>
      </c>
      <c r="S951" s="132">
        <f>IF($C951&lt;$D$4,S214,MAX(AVERAGEIFS(S948:S950,S948:S950,"&gt;0")/(EXP(S$6*(($D951-COUNTIFS(S$898:S951,0))/12))),S$8))</f>
        <v>1.2103200000000001</v>
      </c>
      <c r="T951" s="132">
        <f t="shared" si="52"/>
        <v>0.96825600000000012</v>
      </c>
      <c r="U951" s="181">
        <f>IF($C951&lt;=MAX($D$4,INDEX($C$23:$C$154,2+MATCH(0,$M$23:$M$154,1))),U214,MAX(AVERAGEIFS(U948:U950,U948:U950,"&gt;0")/(EXP(U$6*(($D951-COUNTIFS(U$898:U951,0))/12))),U$8))</f>
        <v>0</v>
      </c>
      <c r="V951" s="181">
        <f t="shared" si="53"/>
        <v>0</v>
      </c>
      <c r="W951" s="132">
        <f>IF($C951&lt;$D$4,W214,MAX(AVERAGEIFS(W948:W950,W948:W950,"&gt;0")/(EXP(W$6*(($D951-COUNTIFS(W$898:W951,0))/12))),W$8))</f>
        <v>0.51862499999999989</v>
      </c>
      <c r="X951" s="132">
        <f t="shared" si="54"/>
        <v>0.43218749999999995</v>
      </c>
      <c r="Y951" s="132"/>
      <c r="Z951" s="132"/>
    </row>
    <row r="952" spans="2:26" outlineLevel="1">
      <c r="B952" s="159"/>
      <c r="C952" s="160">
        <f t="shared" si="45"/>
        <v>45839</v>
      </c>
      <c r="D952" s="128">
        <f t="shared" si="46"/>
        <v>55</v>
      </c>
      <c r="G952" s="132">
        <f ca="1">IF($C952&lt;$D$4,G215,MAX(AVERAGEIFS(G949:G951,G949:G951,"&gt;0")/(EXP(G$6*(($D952-COUNTIFS(G$898:G952,0))/12))),G$8))</f>
        <v>1.25</v>
      </c>
      <c r="H952" s="132">
        <f t="shared" ca="1" si="47"/>
        <v>0.96153846153846145</v>
      </c>
      <c r="I952" s="132">
        <f ca="1">IF($C952&lt;$D$4,I215,MAX(AVERAGEIFS(I949:I951,I949:I951,"&gt;0")/(EXP(I$6*(($D952-COUNTIFS(I$898:I952,0))/12))),I$8))</f>
        <v>1.5</v>
      </c>
      <c r="J952" s="132">
        <f t="shared" ca="1" si="48"/>
        <v>1.2</v>
      </c>
      <c r="K952" s="132">
        <f ca="1">IF($C952&lt;$D$4,K215,MAX(AVERAGEIFS(K949:K951,K949:K951,"&gt;0")/(EXP(K$6*(($D952-COUNTIFS(K$898:K952,0))/12))),K$8))</f>
        <v>4.8535748815310695</v>
      </c>
      <c r="L952" s="132">
        <f t="shared" ca="1" si="49"/>
        <v>2.4267874407655348</v>
      </c>
      <c r="M952" s="181">
        <f>IF($C952&lt;=MAX($D$4,INDEX($C$23:$C$154,2+MATCH(0,$M$23:$M$154,1))),M215,MAX(AVERAGEIFS(M949:M951,M949:M951,"&gt;0")/(EXP(M$6*(($D952-COUNTIFS(M$898:M952,0))/12))),M$8))</f>
        <v>0</v>
      </c>
      <c r="N952" s="181">
        <f t="shared" si="50"/>
        <v>0</v>
      </c>
      <c r="O952" s="181">
        <f>IF($C952&lt;=MAX($D$4,INDEX($C$23:$C$154,2+MATCH(0,$O$23:$O$154,1))),O215,MAX(AVERAGEIFS(O949:O951,O949:O951,"&gt;0")/(EXP(O$6*(($D952-COUNTIFS(O$898:O952,0))/12))),O$8))</f>
        <v>0</v>
      </c>
      <c r="P952" s="181">
        <f t="shared" si="44"/>
        <v>0</v>
      </c>
      <c r="Q952" s="132">
        <f ca="1">IF($C952&lt;$D$4,Q215,MAX(AVERAGEIFS(Q949:Q951,Q949:Q951,"&gt;0")/(EXP(Q$6*(($D952-COUNTIFS(Q$898:Q952,0))/12))),Q$8))</f>
        <v>1.3114178374582961</v>
      </c>
      <c r="R952" s="132">
        <f t="shared" ca="1" si="51"/>
        <v>1.3114178374582961</v>
      </c>
      <c r="S952" s="132">
        <f ca="1">IF($C952&lt;$D$4,S215,MAX(AVERAGEIFS(S949:S951,S949:S951,"&gt;0")/(EXP(S$6*(($D952-COUNTIFS(S$898:S952,0))/12))),S$8))</f>
        <v>1.1617209336709524</v>
      </c>
      <c r="T952" s="132">
        <f t="shared" ca="1" si="52"/>
        <v>0.89363148743919418</v>
      </c>
      <c r="U952" s="181">
        <f>IF($C952&lt;=MAX($D$4,INDEX($C$23:$C$154,2+MATCH(0,$M$23:$M$154,1))),U215,MAX(AVERAGEIFS(U949:U951,U949:U951,"&gt;0")/(EXP(U$6*(($D952-COUNTIFS(U$898:U952,0))/12))),U$8))</f>
        <v>0</v>
      </c>
      <c r="V952" s="181">
        <f t="shared" si="53"/>
        <v>0</v>
      </c>
      <c r="W952" s="132">
        <f ca="1">IF($C952&lt;$D$4,W215,MAX(AVERAGEIFS(W949:W951,W949:W951,"&gt;0")/(EXP(W$6*(($D952-COUNTIFS(W$898:W952,0))/12))),W$8))</f>
        <v>0.75</v>
      </c>
      <c r="X952" s="132">
        <f t="shared" ca="1" si="54"/>
        <v>0.57692307692307687</v>
      </c>
      <c r="Y952" s="132"/>
      <c r="Z952" s="132"/>
    </row>
    <row r="953" spans="2:26" outlineLevel="1">
      <c r="B953" s="159"/>
      <c r="C953" s="160">
        <f t="shared" si="45"/>
        <v>45870</v>
      </c>
      <c r="D953" s="128">
        <f t="shared" si="46"/>
        <v>56</v>
      </c>
      <c r="G953" s="132">
        <f ca="1">IF($C953&lt;$D$4,G216,MAX(AVERAGEIFS(G950:G952,G950:G952,"&gt;0")/(EXP(G$6*(($D953-COUNTIFS(G$898:G953,0))/12))),G$8))</f>
        <v>1.25</v>
      </c>
      <c r="H953" s="132">
        <f t="shared" ref="H953:H1016" ca="1" si="55">IF($C953&lt;$D$4,H216,MAX(G953/G$10,H$8))</f>
        <v>0.96153846153846145</v>
      </c>
      <c r="I953" s="132">
        <f ca="1">IF($C953&lt;$D$4,I216,MAX(AVERAGEIFS(I950:I952,I950:I952,"&gt;0")/(EXP(I$6*(($D953-COUNTIFS(I$898:I953,0))/12))),I$8))</f>
        <v>1.5</v>
      </c>
      <c r="J953" s="132">
        <f t="shared" ref="J953:J1016" ca="1" si="56">IF($C953&lt;$D$4,J216,MAX(I953/I$10,J$8))</f>
        <v>1.2</v>
      </c>
      <c r="K953" s="132">
        <f ca="1">IF($C953&lt;$D$4,K216,MAX(AVERAGEIFS(K950:K952,K950:K952,"&gt;0")/(EXP(K$6*(($D953-COUNTIFS(K$898:K953,0))/12))),K$8))</f>
        <v>4.7610389275868865</v>
      </c>
      <c r="L953" s="132">
        <f t="shared" ref="L953:L1016" ca="1" si="57">IF($C953&lt;$D$4,L216,MAX(K953/K$10,L$8))</f>
        <v>2.3805194637934433</v>
      </c>
      <c r="M953" s="181">
        <f>IF($C953&lt;=MAX($D$4,INDEX($C$23:$C$154,2+MATCH(0,$M$23:$M$154,1))),M216,MAX(AVERAGEIFS(M950:M952,M950:M952,"&gt;0")/(EXP(M$6*(($D953-COUNTIFS(M$898:M953,0))/12))),M$8))</f>
        <v>0</v>
      </c>
      <c r="N953" s="181">
        <f t="shared" ref="N953:N1016" si="58">IF($C953&lt;=MAX($D$4,INDEX($C$23:$C$154,2+MATCH(0,$N$23:$N$154,1))),N216,MAX(M953/M$10,N$8))</f>
        <v>0</v>
      </c>
      <c r="O953" s="181">
        <f>IF($C953&lt;=MAX($D$4,INDEX($C$23:$C$154,2+MATCH(0,$O$23:$O$154,1))),O216,MAX(AVERAGEIFS(O950:O952,O950:O952,"&gt;0")/(EXP(O$6*(($D953-COUNTIFS(O$898:O953,0))/12))),O$8))</f>
        <v>0</v>
      </c>
      <c r="P953" s="181">
        <f t="shared" si="44"/>
        <v>0</v>
      </c>
      <c r="Q953" s="132">
        <f ca="1">IF($C953&lt;$D$4,Q216,MAX(AVERAGEIFS(Q950:Q952,Q950:Q952,"&gt;0")/(EXP(Q$6*(($D953-COUNTIFS(Q$898:Q953,0))/12))),Q$8))</f>
        <v>1.2794599640278304</v>
      </c>
      <c r="R953" s="132">
        <f t="shared" ref="R953:R1016" ca="1" si="59">IF($C953&lt;$D$4,R216,MAX(Q953/Q$10,R$8))</f>
        <v>1.2794599640278304</v>
      </c>
      <c r="S953" s="132">
        <f ca="1">IF($C953&lt;$D$4,S216,MAX(AVERAGEIFS(S950:S952,S950:S952,"&gt;0")/(EXP(S$6*(($D953-COUNTIFS(S$898:S953,0))/12))),S$8))</f>
        <v>1.1116308383596218</v>
      </c>
      <c r="T953" s="132">
        <f t="shared" ref="T953:T1016" ca="1" si="60">IF($C953&lt;$D$4,T216,MAX(S953/S$10,T$8))</f>
        <v>0.85510064489201676</v>
      </c>
      <c r="U953" s="181">
        <f>IF($C953&lt;=MAX($D$4,INDEX($C$23:$C$154,2+MATCH(0,$M$23:$M$154,1))),U216,MAX(AVERAGEIFS(U950:U952,U950:U952,"&gt;0")/(EXP(U$6*(($D953-COUNTIFS(U$898:U953,0))/12))),U$8))</f>
        <v>0</v>
      </c>
      <c r="V953" s="181">
        <f t="shared" ref="V953:V1016" si="61">IF($C953&lt;=MAX($D$4,INDEX($C$23:$C$154,2+MATCH(0,$N$23:$N$154,1))),V216,MAX(U953/U$10,V$8))</f>
        <v>0</v>
      </c>
      <c r="W953" s="132">
        <f ca="1">IF($C953&lt;$D$4,W216,MAX(AVERAGEIFS(W950:W952,W950:W952,"&gt;0")/(EXP(W$6*(($D953-COUNTIFS(W$898:W953,0))/12))),W$8))</f>
        <v>0.75</v>
      </c>
      <c r="X953" s="132">
        <f t="shared" ref="X953:X1016" ca="1" si="62">IF($C953&lt;$D$4,X216,MAX(W953/W$10,X$8))</f>
        <v>0.57692307692307687</v>
      </c>
      <c r="Y953" s="132"/>
      <c r="Z953" s="132"/>
    </row>
    <row r="954" spans="2:26" outlineLevel="1">
      <c r="B954" s="159"/>
      <c r="C954" s="160">
        <f t="shared" si="45"/>
        <v>45901</v>
      </c>
      <c r="D954" s="128">
        <f t="shared" si="46"/>
        <v>57</v>
      </c>
      <c r="G954" s="132">
        <f ca="1">IF($C954&lt;$D$4,G217,MAX(AVERAGEIFS(G951:G953,G951:G953,"&gt;0")/(EXP(G$6*(($D954-COUNTIFS(G$898:G954,0))/12))),G$8))</f>
        <v>1.25</v>
      </c>
      <c r="H954" s="132">
        <f t="shared" ca="1" si="55"/>
        <v>0.96153846153846145</v>
      </c>
      <c r="I954" s="132">
        <f ca="1">IF($C954&lt;$D$4,I217,MAX(AVERAGEIFS(I951:I953,I951:I953,"&gt;0")/(EXP(I$6*(($D954-COUNTIFS(I$898:I954,0))/12))),I$8))</f>
        <v>1.5</v>
      </c>
      <c r="J954" s="132">
        <f t="shared" ca="1" si="56"/>
        <v>1.2</v>
      </c>
      <c r="K954" s="132">
        <f ca="1">IF($C954&lt;$D$4,K217,MAX(AVERAGEIFS(K951:K953,K951:K953,"&gt;0")/(EXP(K$6*(($D954-COUNTIFS(K$898:K954,0))/12))),K$8))</f>
        <v>4.7105818194695379</v>
      </c>
      <c r="L954" s="132">
        <f t="shared" ca="1" si="57"/>
        <v>2.355290909734769</v>
      </c>
      <c r="M954" s="181">
        <f>IF($C954&lt;=MAX($D$4,INDEX($C$23:$C$154,2+MATCH(0,$M$23:$M$154,1))),M217,MAX(AVERAGEIFS(M951:M953,M951:M953,"&gt;0")/(EXP(M$6*(($D954-COUNTIFS(M$898:M954,0))/12))),M$8))</f>
        <v>0</v>
      </c>
      <c r="N954" s="181">
        <f t="shared" si="58"/>
        <v>0</v>
      </c>
      <c r="O954" s="181">
        <f>IF($C954&lt;=MAX($D$4,INDEX($C$23:$C$154,2+MATCH(0,$O$23:$O$154,1))),O217,MAX(AVERAGEIFS(O951:O953,O951:O953,"&gt;0")/(EXP(O$6*(($D954-COUNTIFS(O$898:O954,0))/12))),O$8))</f>
        <v>0</v>
      </c>
      <c r="P954" s="181">
        <f t="shared" si="44"/>
        <v>0</v>
      </c>
      <c r="Q954" s="132">
        <f ca="1">IF($C954&lt;$D$4,Q217,MAX(AVERAGEIFS(Q951:Q953,Q951:Q953,"&gt;0")/(EXP(Q$6*(($D954-COUNTIFS(Q$898:Q954,0))/12))),Q$8))</f>
        <v>1.25314488076646</v>
      </c>
      <c r="R954" s="132">
        <f t="shared" ca="1" si="59"/>
        <v>1.25314488076646</v>
      </c>
      <c r="S954" s="132">
        <f ca="1">IF($C954&lt;$D$4,S217,MAX(AVERAGEIFS(S951:S953,S951:S953,"&gt;0")/(EXP(S$6*(($D954-COUNTIFS(S$898:S954,0))/12))),S$8))</f>
        <v>1.0692682711415451</v>
      </c>
      <c r="T954" s="132">
        <f t="shared" ca="1" si="60"/>
        <v>0.82251405472426542</v>
      </c>
      <c r="U954" s="181">
        <f>IF($C954&lt;=MAX($D$4,INDEX($C$23:$C$154,2+MATCH(0,$M$23:$M$154,1))),U217,MAX(AVERAGEIFS(U951:U953,U951:U953,"&gt;0")/(EXP(U$6*(($D954-COUNTIFS(U$898:U954,0))/12))),U$8))</f>
        <v>0</v>
      </c>
      <c r="V954" s="181">
        <f t="shared" si="61"/>
        <v>0</v>
      </c>
      <c r="W954" s="132">
        <f ca="1">IF($C954&lt;$D$4,W217,MAX(AVERAGEIFS(W951:W953,W951:W953,"&gt;0")/(EXP(W$6*(($D954-COUNTIFS(W$898:W954,0))/12))),W$8))</f>
        <v>0.75</v>
      </c>
      <c r="X954" s="132">
        <f t="shared" ca="1" si="62"/>
        <v>0.57692307692307687</v>
      </c>
      <c r="Y954" s="132"/>
      <c r="Z954" s="132"/>
    </row>
    <row r="955" spans="2:26" outlineLevel="1">
      <c r="B955" s="159"/>
      <c r="C955" s="160">
        <f t="shared" si="45"/>
        <v>45931</v>
      </c>
      <c r="D955" s="128">
        <f t="shared" si="46"/>
        <v>58</v>
      </c>
      <c r="G955" s="132">
        <f ca="1">IF($C955&lt;$D$4,G218,MAX(AVERAGEIFS(G952:G954,G952:G954,"&gt;0")/(EXP(G$6*(($D955-COUNTIFS(G$898:G955,0))/12))),G$8))</f>
        <v>1.25</v>
      </c>
      <c r="H955" s="132">
        <f t="shared" ca="1" si="55"/>
        <v>0.96153846153846145</v>
      </c>
      <c r="I955" s="132">
        <f ca="1">IF($C955&lt;$D$4,I218,MAX(AVERAGEIFS(I952:I954,I952:I954,"&gt;0")/(EXP(I$6*(($D955-COUNTIFS(I$898:I955,0))/12))),I$8))</f>
        <v>1.5</v>
      </c>
      <c r="J955" s="132">
        <f t="shared" ca="1" si="56"/>
        <v>1.2</v>
      </c>
      <c r="K955" s="132">
        <f ca="1">IF($C955&lt;$D$4,K218,MAX(AVERAGEIFS(K952:K954,K952:K954,"&gt;0")/(EXP(K$6*(($D955-COUNTIFS(K$898:K955,0))/12))),K$8))</f>
        <v>4.6571684294354414</v>
      </c>
      <c r="L955" s="132">
        <f t="shared" ca="1" si="57"/>
        <v>2.3285842147177207</v>
      </c>
      <c r="M955" s="181">
        <f>IF($C955&lt;=MAX($D$4,INDEX($C$23:$C$154,2+MATCH(0,$M$23:$M$154,1))),M218,MAX(AVERAGEIFS(M952:M954,M952:M954,"&gt;0")/(EXP(M$6*(($D955-COUNTIFS(M$898:M955,0))/12))),M$8))</f>
        <v>0</v>
      </c>
      <c r="N955" s="181">
        <f t="shared" si="58"/>
        <v>0</v>
      </c>
      <c r="O955" s="181">
        <f>IF($C955&lt;=MAX($D$4,INDEX($C$23:$C$154,2+MATCH(0,$O$23:$O$154,1))),O218,MAX(AVERAGEIFS(O952:O954,O952:O954,"&gt;0")/(EXP(O$6*(($D955-COUNTIFS(O$898:O955,0))/12))),O$8))</f>
        <v>0</v>
      </c>
      <c r="P955" s="181">
        <f t="shared" si="44"/>
        <v>0</v>
      </c>
      <c r="Q955" s="132">
        <f ca="1">IF($C955&lt;$D$4,Q218,MAX(AVERAGEIFS(Q952:Q954,Q952:Q954,"&gt;0")/(EXP(Q$6*(($D955-COUNTIFS(Q$898:Q955,0))/12))),Q$8))</f>
        <v>1.212770125716129</v>
      </c>
      <c r="R955" s="132">
        <f t="shared" ca="1" si="59"/>
        <v>1.212770125716129</v>
      </c>
      <c r="S955" s="132">
        <f ca="1">IF($C955&lt;$D$4,S218,MAX(AVERAGEIFS(S952:S954,S952:S954,"&gt;0")/(EXP(S$6*(($D955-COUNTIFS(S$898:S955,0))/12))),S$8))</f>
        <v>1.0234125239133738</v>
      </c>
      <c r="T955" s="132">
        <f t="shared" ca="1" si="60"/>
        <v>0.78724040301028753</v>
      </c>
      <c r="U955" s="181">
        <f>IF($C955&lt;=MAX($D$4,INDEX($C$23:$C$154,2+MATCH(0,$M$23:$M$154,1))),U218,MAX(AVERAGEIFS(U952:U954,U952:U954,"&gt;0")/(EXP(U$6*(($D955-COUNTIFS(U$898:U955,0))/12))),U$8))</f>
        <v>0</v>
      </c>
      <c r="V955" s="181">
        <f t="shared" si="61"/>
        <v>0</v>
      </c>
      <c r="W955" s="132">
        <f ca="1">IF($C955&lt;$D$4,W218,MAX(AVERAGEIFS(W952:W954,W952:W954,"&gt;0")/(EXP(W$6*(($D955-COUNTIFS(W$898:W955,0))/12))),W$8))</f>
        <v>0.75</v>
      </c>
      <c r="X955" s="132">
        <f t="shared" ca="1" si="62"/>
        <v>0.57692307692307687</v>
      </c>
      <c r="Y955" s="132"/>
      <c r="Z955" s="132"/>
    </row>
    <row r="956" spans="2:26" outlineLevel="1">
      <c r="B956" s="159"/>
      <c r="C956" s="160">
        <f t="shared" si="45"/>
        <v>45962</v>
      </c>
      <c r="D956" s="128">
        <f t="shared" si="46"/>
        <v>59</v>
      </c>
      <c r="G956" s="132">
        <f ca="1">IF($C956&lt;$D$4,G219,MAX(AVERAGEIFS(G953:G955,G953:G955,"&gt;0")/(EXP(G$6*(($D956-COUNTIFS(G$898:G956,0))/12))),G$8))</f>
        <v>1.25</v>
      </c>
      <c r="H956" s="132">
        <f t="shared" ca="1" si="55"/>
        <v>0.96153846153846145</v>
      </c>
      <c r="I956" s="132">
        <f ca="1">IF($C956&lt;$D$4,I219,MAX(AVERAGEIFS(I953:I955,I953:I955,"&gt;0")/(EXP(I$6*(($D956-COUNTIFS(I$898:I956,0))/12))),I$8))</f>
        <v>1.5</v>
      </c>
      <c r="J956" s="132">
        <f t="shared" ca="1" si="56"/>
        <v>1.2</v>
      </c>
      <c r="K956" s="132">
        <f ca="1">IF($C956&lt;$D$4,K219,MAX(AVERAGEIFS(K953:K955,K953:K955,"&gt;0")/(EXP(K$6*(($D956-COUNTIFS(K$898:K956,0))/12))),K$8))</f>
        <v>4.5818470949813994</v>
      </c>
      <c r="L956" s="132">
        <f t="shared" ca="1" si="57"/>
        <v>2.2909235474906997</v>
      </c>
      <c r="M956" s="181">
        <f>IF($C956&lt;=MAX($D$4,INDEX($C$23:$C$154,2+MATCH(0,$M$23:$M$154,1))),M219,MAX(AVERAGEIFS(M953:M955,M953:M955,"&gt;0")/(EXP(M$6*(($D956-COUNTIFS(M$898:M956,0))/12))),M$8))</f>
        <v>0</v>
      </c>
      <c r="N956" s="181">
        <f t="shared" si="58"/>
        <v>0</v>
      </c>
      <c r="O956" s="181">
        <f>IF($C956&lt;=MAX($D$4,INDEX($C$23:$C$154,2+MATCH(0,$O$23:$O$154,1))),O219,MAX(AVERAGEIFS(O953:O955,O953:O955,"&gt;0")/(EXP(O$6*(($D956-COUNTIFS(O$898:O956,0))/12))),O$8))</f>
        <v>0</v>
      </c>
      <c r="P956" s="181">
        <f t="shared" si="44"/>
        <v>0</v>
      </c>
      <c r="Q956" s="132">
        <f ca="1">IF($C956&lt;$D$4,Q219,MAX(AVERAGEIFS(Q953:Q955,Q953:Q955,"&gt;0")/(EXP(Q$6*(($D956-COUNTIFS(Q$898:Q956,0))/12))),Q$8))</f>
        <v>1.1786968324547624</v>
      </c>
      <c r="R956" s="132">
        <f t="shared" ca="1" si="59"/>
        <v>1.1786968324547624</v>
      </c>
      <c r="S956" s="132">
        <f ca="1">IF($C956&lt;$D$4,S219,MAX(AVERAGEIFS(S953:S955,S953:S955,"&gt;0")/(EXP(S$6*(($D956-COUNTIFS(S$898:S956,0))/12))),S$8))</f>
        <v>1</v>
      </c>
      <c r="T956" s="132">
        <f t="shared" ca="1" si="60"/>
        <v>0.76923076923076916</v>
      </c>
      <c r="U956" s="181">
        <f>IF($C956&lt;=MAX($D$4,INDEX($C$23:$C$154,2+MATCH(0,$M$23:$M$154,1))),U219,MAX(AVERAGEIFS(U953:U955,U953:U955,"&gt;0")/(EXP(U$6*(($D956-COUNTIFS(U$898:U956,0))/12))),U$8))</f>
        <v>0</v>
      </c>
      <c r="V956" s="181">
        <f t="shared" si="61"/>
        <v>0</v>
      </c>
      <c r="W956" s="132">
        <f ca="1">IF($C956&lt;$D$4,W219,MAX(AVERAGEIFS(W953:W955,W953:W955,"&gt;0")/(EXP(W$6*(($D956-COUNTIFS(W$898:W956,0))/12))),W$8))</f>
        <v>0.75</v>
      </c>
      <c r="X956" s="132">
        <f t="shared" ca="1" si="62"/>
        <v>0.57692307692307687</v>
      </c>
      <c r="Y956" s="132"/>
      <c r="Z956" s="132"/>
    </row>
    <row r="957" spans="2:26" outlineLevel="1">
      <c r="B957" s="159"/>
      <c r="C957" s="160">
        <f t="shared" si="45"/>
        <v>45992</v>
      </c>
      <c r="D957" s="128">
        <f t="shared" si="46"/>
        <v>60</v>
      </c>
      <c r="G957" s="132">
        <f ca="1">IF($C957&lt;$D$4,G220,MAX(AVERAGEIFS(G954:G956,G954:G956,"&gt;0")/(EXP(G$6*(($D957-COUNTIFS(G$898:G957,0))/12))),G$8))</f>
        <v>1.25</v>
      </c>
      <c r="H957" s="132">
        <f t="shared" ca="1" si="55"/>
        <v>0.96153846153846145</v>
      </c>
      <c r="I957" s="132">
        <f ca="1">IF($C957&lt;$D$4,I220,MAX(AVERAGEIFS(I954:I956,I954:I956,"&gt;0")/(EXP(I$6*(($D957-COUNTIFS(I$898:I957,0))/12))),I$8))</f>
        <v>1.5</v>
      </c>
      <c r="J957" s="132">
        <f t="shared" ca="1" si="56"/>
        <v>1.2</v>
      </c>
      <c r="K957" s="132">
        <f ca="1">IF($C957&lt;$D$4,K220,MAX(AVERAGEIFS(K954:K956,K954:K956,"&gt;0")/(EXP(K$6*(($D957-COUNTIFS(K$898:K957,0))/12))),K$8))</f>
        <v>4.5124414790582223</v>
      </c>
      <c r="L957" s="132">
        <f t="shared" ca="1" si="57"/>
        <v>2.2562207395291112</v>
      </c>
      <c r="M957" s="181">
        <f>IF($C957&lt;=MAX($D$4,INDEX($C$23:$C$154,2+MATCH(0,$M$23:$M$154,1))),M220,MAX(AVERAGEIFS(M954:M956,M954:M956,"&gt;0")/(EXP(M$6*(($D957-COUNTIFS(M$898:M957,0))/12))),M$8))</f>
        <v>0</v>
      </c>
      <c r="N957" s="181">
        <f t="shared" si="58"/>
        <v>0</v>
      </c>
      <c r="O957" s="181">
        <f>IF($C957&lt;=MAX($D$4,INDEX($C$23:$C$154,2+MATCH(0,$O$23:$O$154,1))),O220,MAX(AVERAGEIFS(O954:O956,O954:O956,"&gt;0")/(EXP(O$6*(($D957-COUNTIFS(O$898:O957,0))/12))),O$8))</f>
        <v>0</v>
      </c>
      <c r="P957" s="181">
        <f t="shared" si="44"/>
        <v>0</v>
      </c>
      <c r="Q957" s="132">
        <f ca="1">IF($C957&lt;$D$4,Q220,MAX(AVERAGEIFS(Q954:Q956,Q954:Q956,"&gt;0")/(EXP(Q$6*(($D957-COUNTIFS(Q$898:Q957,0))/12))),Q$8))</f>
        <v>1.1441220561974885</v>
      </c>
      <c r="R957" s="132">
        <f t="shared" ca="1" si="59"/>
        <v>1.1441220561974885</v>
      </c>
      <c r="S957" s="132">
        <f ca="1">IF($C957&lt;$D$4,S220,MAX(AVERAGEIFS(S954:S956,S954:S956,"&gt;0")/(EXP(S$6*(($D957-COUNTIFS(S$898:S957,0))/12))),S$8))</f>
        <v>1</v>
      </c>
      <c r="T957" s="132">
        <f t="shared" ca="1" si="60"/>
        <v>0.76923076923076916</v>
      </c>
      <c r="U957" s="181">
        <f>IF($C957&lt;=MAX($D$4,INDEX($C$23:$C$154,2+MATCH(0,$M$23:$M$154,1))),U220,MAX(AVERAGEIFS(U954:U956,U954:U956,"&gt;0")/(EXP(U$6*(($D957-COUNTIFS(U$898:U957,0))/12))),U$8))</f>
        <v>0</v>
      </c>
      <c r="V957" s="181">
        <f t="shared" si="61"/>
        <v>0</v>
      </c>
      <c r="W957" s="132">
        <f ca="1">IF($C957&lt;$D$4,W220,MAX(AVERAGEIFS(W954:W956,W954:W956,"&gt;0")/(EXP(W$6*(($D957-COUNTIFS(W$898:W957,0))/12))),W$8))</f>
        <v>0.75</v>
      </c>
      <c r="X957" s="132">
        <f t="shared" ca="1" si="62"/>
        <v>0.57692307692307687</v>
      </c>
      <c r="Y957" s="132"/>
      <c r="Z957" s="132"/>
    </row>
    <row r="958" spans="2:26" outlineLevel="1">
      <c r="B958" s="159"/>
      <c r="C958" s="160">
        <f t="shared" si="45"/>
        <v>46023</v>
      </c>
      <c r="D958" s="128">
        <f t="shared" si="46"/>
        <v>61</v>
      </c>
      <c r="G958" s="132">
        <f ca="1">IF($C958&lt;$D$4,G221,MAX(AVERAGEIFS(G955:G957,G955:G957,"&gt;0")/(EXP(G$6*(($D958-COUNTIFS(G$898:G958,0))/12))),G$8))</f>
        <v>1.25</v>
      </c>
      <c r="H958" s="132">
        <f t="shared" ca="1" si="55"/>
        <v>0.96153846153846145</v>
      </c>
      <c r="I958" s="132">
        <f ca="1">IF($C958&lt;$D$4,I221,MAX(AVERAGEIFS(I955:I957,I955:I957,"&gt;0")/(EXP(I$6*(($D958-COUNTIFS(I$898:I958,0))/12))),I$8))</f>
        <v>1.5</v>
      </c>
      <c r="J958" s="132">
        <f t="shared" ca="1" si="56"/>
        <v>1.2</v>
      </c>
      <c r="K958" s="132">
        <f ca="1">IF($C958&lt;$D$4,K221,MAX(AVERAGEIFS(K955:K957,K955:K957,"&gt;0")/(EXP(K$6*(($D958-COUNTIFS(K$898:K958,0))/12))),K$8))</f>
        <v>4.4372396990845999</v>
      </c>
      <c r="L958" s="132">
        <f t="shared" ca="1" si="57"/>
        <v>2.2186198495423</v>
      </c>
      <c r="M958" s="181">
        <f>IF($C958&lt;=MAX($D$4,INDEX($C$23:$C$154,2+MATCH(0,$M$23:$M$154,1))),M221,MAX(AVERAGEIFS(M955:M957,M955:M957,"&gt;0")/(EXP(M$6*(($D958-COUNTIFS(M$898:M958,0))/12))),M$8))</f>
        <v>0</v>
      </c>
      <c r="N958" s="181">
        <f t="shared" si="58"/>
        <v>0</v>
      </c>
      <c r="O958" s="181">
        <f>IF($C958&lt;=MAX($D$4,INDEX($C$23:$C$154,2+MATCH(0,$O$23:$O$154,1))),O221,MAX(AVERAGEIFS(O955:O957,O955:O957,"&gt;0")/(EXP(O$6*(($D958-COUNTIFS(O$898:O958,0))/12))),O$8))</f>
        <v>0</v>
      </c>
      <c r="P958" s="181">
        <f t="shared" si="44"/>
        <v>0</v>
      </c>
      <c r="Q958" s="132">
        <f ca="1">IF($C958&lt;$D$4,Q221,MAX(AVERAGEIFS(Q955:Q957,Q955:Q957,"&gt;0")/(EXP(Q$6*(($D958-COUNTIFS(Q$898:Q958,0))/12))),Q$8))</f>
        <v>1.1071261682791593</v>
      </c>
      <c r="R958" s="132">
        <f t="shared" ca="1" si="59"/>
        <v>1.1071261682791593</v>
      </c>
      <c r="S958" s="132">
        <f ca="1">IF($C958&lt;$D$4,S221,MAX(AVERAGEIFS(S955:S957,S955:S957,"&gt;0")/(EXP(S$6*(($D958-COUNTIFS(S$898:S958,0))/12))),S$8))</f>
        <v>1</v>
      </c>
      <c r="T958" s="132">
        <f t="shared" ca="1" si="60"/>
        <v>0.76923076923076916</v>
      </c>
      <c r="U958" s="181">
        <f>IF($C958&lt;=MAX($D$4,INDEX($C$23:$C$154,2+MATCH(0,$M$23:$M$154,1))),U221,MAX(AVERAGEIFS(U955:U957,U955:U957,"&gt;0")/(EXP(U$6*(($D958-COUNTIFS(U$898:U958,0))/12))),U$8))</f>
        <v>6.701471486761708</v>
      </c>
      <c r="V958" s="181">
        <f t="shared" si="61"/>
        <v>3.350735743380854</v>
      </c>
      <c r="W958" s="132">
        <f ca="1">IF($C958&lt;$D$4,W221,MAX(AVERAGEIFS(W955:W957,W955:W957,"&gt;0")/(EXP(W$6*(($D958-COUNTIFS(W$898:W958,0))/12))),W$8))</f>
        <v>0.75</v>
      </c>
      <c r="X958" s="132">
        <f t="shared" ca="1" si="62"/>
        <v>0.57692307692307687</v>
      </c>
      <c r="Y958" s="132"/>
      <c r="Z958" s="132"/>
    </row>
    <row r="959" spans="2:26" outlineLevel="1">
      <c r="B959" s="159"/>
      <c r="C959" s="160">
        <f t="shared" si="45"/>
        <v>46054</v>
      </c>
      <c r="D959" s="128">
        <f t="shared" si="46"/>
        <v>62</v>
      </c>
      <c r="G959" s="132">
        <f ca="1">IF($C959&lt;$D$4,G222,MAX(AVERAGEIFS(G956:G958,G956:G958,"&gt;0")/(EXP(G$6*(($D959-COUNTIFS(G$898:G959,0))/12))),G$8))</f>
        <v>1.25</v>
      </c>
      <c r="H959" s="132">
        <f t="shared" ca="1" si="55"/>
        <v>0.96153846153846145</v>
      </c>
      <c r="I959" s="132">
        <f ca="1">IF($C959&lt;$D$4,I222,MAX(AVERAGEIFS(I956:I958,I956:I958,"&gt;0")/(EXP(I$6*(($D959-COUNTIFS(I$898:I959,0))/12))),I$8))</f>
        <v>1.5</v>
      </c>
      <c r="J959" s="132">
        <f t="shared" ca="1" si="56"/>
        <v>1.2</v>
      </c>
      <c r="K959" s="132">
        <f ca="1">IF($C959&lt;$D$4,K222,MAX(AVERAGEIFS(K956:K958,K956:K958,"&gt;0")/(EXP(K$6*(($D959-COUNTIFS(K$898:K959,0))/12))),K$8))</f>
        <v>4.3553723302570475</v>
      </c>
      <c r="L959" s="132">
        <f t="shared" ca="1" si="57"/>
        <v>2.1776861651285238</v>
      </c>
      <c r="M959" s="181">
        <f>IF($C959&lt;=MAX($D$4,INDEX($C$23:$C$154,2+MATCH(0,$M$23:$M$154,1))),M222,MAX(AVERAGEIFS(M956:M958,M956:M958,"&gt;0")/(EXP(M$6*(($D959-COUNTIFS(M$898:M959,0))/12))),M$8))</f>
        <v>0</v>
      </c>
      <c r="N959" s="181">
        <f t="shared" si="58"/>
        <v>0</v>
      </c>
      <c r="O959" s="181">
        <f>IF($C959&lt;=MAX($D$4,INDEX($C$23:$C$154,2+MATCH(0,$O$23:$O$154,1))),O222,MAX(AVERAGEIFS(O956:O958,O956:O958,"&gt;0")/(EXP(O$6*(($D959-COUNTIFS(O$898:O959,0))/12))),O$8))</f>
        <v>0</v>
      </c>
      <c r="P959" s="181">
        <f t="shared" si="44"/>
        <v>0</v>
      </c>
      <c r="Q959" s="132">
        <f ca="1">IF($C959&lt;$D$4,Q222,MAX(AVERAGEIFS(Q956:Q958,Q956:Q958,"&gt;0")/(EXP(Q$6*(($D959-COUNTIFS(Q$898:Q959,0))/12))),Q$8))</f>
        <v>1.0713633046741935</v>
      </c>
      <c r="R959" s="132">
        <f t="shared" ca="1" si="59"/>
        <v>1.0713633046741935</v>
      </c>
      <c r="S959" s="132">
        <f ca="1">IF($C959&lt;$D$4,S222,MAX(AVERAGEIFS(S956:S958,S956:S958,"&gt;0")/(EXP(S$6*(($D959-COUNTIFS(S$898:S959,0))/12))),S$8))</f>
        <v>1</v>
      </c>
      <c r="T959" s="132">
        <f t="shared" ca="1" si="60"/>
        <v>0.76923076923076916</v>
      </c>
      <c r="U959" s="181">
        <f>IF($C959&lt;=MAX($D$4,INDEX($C$23:$C$154,2+MATCH(0,$M$23:$M$154,1))),U222,MAX(AVERAGEIFS(U956:U958,U956:U958,"&gt;0")/(EXP(U$6*(($D959-COUNTIFS(U$898:U959,0))/12))),U$8))</f>
        <v>6.701471486761708</v>
      </c>
      <c r="V959" s="181">
        <f t="shared" si="61"/>
        <v>3.350735743380854</v>
      </c>
      <c r="W959" s="132">
        <f ca="1">IF($C959&lt;$D$4,W222,MAX(AVERAGEIFS(W956:W958,W956:W958,"&gt;0")/(EXP(W$6*(($D959-COUNTIFS(W$898:W959,0))/12))),W$8))</f>
        <v>0.75</v>
      </c>
      <c r="X959" s="132">
        <f t="shared" ca="1" si="62"/>
        <v>0.57692307692307687</v>
      </c>
      <c r="Y959" s="132"/>
      <c r="Z959" s="132"/>
    </row>
    <row r="960" spans="2:26" outlineLevel="1">
      <c r="B960" s="159"/>
      <c r="C960" s="160">
        <f t="shared" si="45"/>
        <v>46082</v>
      </c>
      <c r="D960" s="128">
        <f t="shared" si="46"/>
        <v>63</v>
      </c>
      <c r="G960" s="132">
        <f ca="1">IF($C960&lt;$D$4,G223,MAX(AVERAGEIFS(G957:G959,G957:G959,"&gt;0")/(EXP(G$6*(($D960-COUNTIFS(G$898:G960,0))/12))),G$8))</f>
        <v>1.25</v>
      </c>
      <c r="H960" s="132">
        <f t="shared" ca="1" si="55"/>
        <v>0.96153846153846145</v>
      </c>
      <c r="I960" s="132">
        <f ca="1">IF($C960&lt;$D$4,I223,MAX(AVERAGEIFS(I957:I959,I957:I959,"&gt;0")/(EXP(I$6*(($D960-COUNTIFS(I$898:I960,0))/12))),I$8))</f>
        <v>1.5</v>
      </c>
      <c r="J960" s="132">
        <f t="shared" ca="1" si="56"/>
        <v>1.2</v>
      </c>
      <c r="K960" s="132">
        <f ca="1">IF($C960&lt;$D$4,K223,MAX(AVERAGEIFS(K957:K959,K957:K959,"&gt;0")/(EXP(K$6*(($D960-COUNTIFS(K$898:K960,0))/12))),K$8))</f>
        <v>4.2717844222558634</v>
      </c>
      <c r="L960" s="132">
        <f t="shared" ca="1" si="57"/>
        <v>2.1358922111279317</v>
      </c>
      <c r="M960" s="181">
        <f>IF($C960&lt;=MAX($D$4,INDEX($C$23:$C$154,2+MATCH(0,$M$23:$M$154,1))),M223,MAX(AVERAGEIFS(M957:M959,M957:M959,"&gt;0")/(EXP(M$6*(($D960-COUNTIFS(M$898:M960,0))/12))),M$8))</f>
        <v>0</v>
      </c>
      <c r="N960" s="181">
        <f t="shared" si="58"/>
        <v>0</v>
      </c>
      <c r="O960" s="181">
        <f>IF($C960&lt;=MAX($D$4,INDEX($C$23:$C$154,2+MATCH(0,$O$23:$O$154,1))),O223,MAX(AVERAGEIFS(O957:O959,O957:O959,"&gt;0")/(EXP(O$6*(($D960-COUNTIFS(O$898:O960,0))/12))),O$8))</f>
        <v>0</v>
      </c>
      <c r="P960" s="181">
        <f t="shared" si="44"/>
        <v>0</v>
      </c>
      <c r="Q960" s="132">
        <f ca="1">IF($C960&lt;$D$4,Q223,MAX(AVERAGEIFS(Q957:Q959,Q957:Q959,"&gt;0")/(EXP(Q$6*(($D960-COUNTIFS(Q$898:Q960,0))/12))),Q$8))</f>
        <v>1.0352457003785667</v>
      </c>
      <c r="R960" s="132">
        <f t="shared" ca="1" si="59"/>
        <v>1.0352457003785667</v>
      </c>
      <c r="S960" s="132">
        <f ca="1">IF($C960&lt;$D$4,S223,MAX(AVERAGEIFS(S957:S959,S957:S959,"&gt;0")/(EXP(S$6*(($D960-COUNTIFS(S$898:S960,0))/12))),S$8))</f>
        <v>1</v>
      </c>
      <c r="T960" s="132">
        <f t="shared" ca="1" si="60"/>
        <v>0.76923076923076916</v>
      </c>
      <c r="U960" s="181">
        <f>IF($C960&lt;=MAX($D$4,INDEX($C$23:$C$154,2+MATCH(0,$M$23:$M$154,1))),U223,MAX(AVERAGEIFS(U957:U959,U957:U959,"&gt;0")/(EXP(U$6*(($D960-COUNTIFS(U$898:U960,0))/12))),U$8))</f>
        <v>6.701471486761708</v>
      </c>
      <c r="V960" s="181">
        <f t="shared" si="61"/>
        <v>3.350735743380854</v>
      </c>
      <c r="W960" s="132">
        <f ca="1">IF($C960&lt;$D$4,W223,MAX(AVERAGEIFS(W957:W959,W957:W959,"&gt;0")/(EXP(W$6*(($D960-COUNTIFS(W$898:W960,0))/12))),W$8))</f>
        <v>0.75</v>
      </c>
      <c r="X960" s="132">
        <f t="shared" ca="1" si="62"/>
        <v>0.57692307692307687</v>
      </c>
      <c r="Y960" s="132"/>
      <c r="Z960" s="132"/>
    </row>
    <row r="961" spans="2:26" outlineLevel="1">
      <c r="B961" s="159"/>
      <c r="C961" s="160">
        <f t="shared" si="45"/>
        <v>46113</v>
      </c>
      <c r="D961" s="128">
        <f t="shared" si="46"/>
        <v>64</v>
      </c>
      <c r="G961" s="132">
        <f ca="1">IF($C961&lt;$D$4,G224,MAX(AVERAGEIFS(G958:G960,G958:G960,"&gt;0")/(EXP(G$6*(($D961-COUNTIFS(G$898:G961,0))/12))),G$8))</f>
        <v>1.25</v>
      </c>
      <c r="H961" s="132">
        <f t="shared" ca="1" si="55"/>
        <v>0.96153846153846145</v>
      </c>
      <c r="I961" s="132">
        <f ca="1">IF($C961&lt;$D$4,I224,MAX(AVERAGEIFS(I958:I960,I958:I960,"&gt;0")/(EXP(I$6*(($D961-COUNTIFS(I$898:I961,0))/12))),I$8))</f>
        <v>1.5</v>
      </c>
      <c r="J961" s="132">
        <f t="shared" ca="1" si="56"/>
        <v>1.2</v>
      </c>
      <c r="K961" s="132">
        <f ca="1">IF($C961&lt;$D$4,K224,MAX(AVERAGEIFS(K958:K960,K958:K960,"&gt;0")/(EXP(K$6*(($D961-COUNTIFS(K$898:K961,0))/12))),K$8))</f>
        <v>4.1840447131979914</v>
      </c>
      <c r="L961" s="132">
        <f t="shared" ca="1" si="57"/>
        <v>2.0920223565989957</v>
      </c>
      <c r="M961" s="181">
        <f>IF($C961&lt;=MAX($D$4,INDEX($C$23:$C$154,2+MATCH(0,$M$23:$M$154,1))),M224,MAX(AVERAGEIFS(M958:M960,M958:M960,"&gt;0")/(EXP(M$6*(($D961-COUNTIFS(M$898:M961,0))/12))),M$8))</f>
        <v>0</v>
      </c>
      <c r="N961" s="181">
        <f t="shared" si="58"/>
        <v>0</v>
      </c>
      <c r="O961" s="181">
        <f>IF($C961&lt;=MAX($D$4,INDEX($C$23:$C$154,2+MATCH(0,$O$23:$O$154,1))),O224,MAX(AVERAGEIFS(O958:O960,O958:O960,"&gt;0")/(EXP(O$6*(($D961-COUNTIFS(O$898:O961,0))/12))),O$8))</f>
        <v>0</v>
      </c>
      <c r="P961" s="181">
        <f t="shared" si="44"/>
        <v>0</v>
      </c>
      <c r="Q961" s="132">
        <f ca="1">IF($C961&lt;$D$4,Q224,MAX(AVERAGEIFS(Q958:Q960,Q958:Q960,"&gt;0")/(EXP(Q$6*(($D961-COUNTIFS(Q$898:Q961,0))/12))),Q$8))</f>
        <v>1</v>
      </c>
      <c r="R961" s="132">
        <f t="shared" ca="1" si="59"/>
        <v>1</v>
      </c>
      <c r="S961" s="132">
        <f ca="1">IF($C961&lt;$D$4,S224,MAX(AVERAGEIFS(S958:S960,S958:S960,"&gt;0")/(EXP(S$6*(($D961-COUNTIFS(S$898:S961,0))/12))),S$8))</f>
        <v>1</v>
      </c>
      <c r="T961" s="132">
        <f t="shared" ca="1" si="60"/>
        <v>0.76923076923076916</v>
      </c>
      <c r="U961" s="181">
        <f>IF($C961&lt;=MAX($D$4,INDEX($C$23:$C$154,2+MATCH(0,$M$23:$M$154,1))),U224,MAX(AVERAGEIFS(U958:U960,U958:U960,"&gt;0")/(EXP(U$6*(($D961-COUNTIFS(U$898:U961,0))/12))),U$8))</f>
        <v>6.701471486761708</v>
      </c>
      <c r="V961" s="181">
        <f t="shared" si="61"/>
        <v>3.350735743380854</v>
      </c>
      <c r="W961" s="132">
        <f ca="1">IF($C961&lt;$D$4,W224,MAX(AVERAGEIFS(W958:W960,W958:W960,"&gt;0")/(EXP(W$6*(($D961-COUNTIFS(W$898:W961,0))/12))),W$8))</f>
        <v>0.75</v>
      </c>
      <c r="X961" s="132">
        <f t="shared" ca="1" si="62"/>
        <v>0.57692307692307687</v>
      </c>
      <c r="Y961" s="132"/>
      <c r="Z961" s="132"/>
    </row>
    <row r="962" spans="2:26" outlineLevel="1">
      <c r="B962" s="159"/>
      <c r="C962" s="160">
        <f t="shared" si="45"/>
        <v>46143</v>
      </c>
      <c r="D962" s="128">
        <f t="shared" si="46"/>
        <v>65</v>
      </c>
      <c r="G962" s="132">
        <f ca="1">IF($C962&lt;$D$4,G225,MAX(AVERAGEIFS(G959:G961,G959:G961,"&gt;0")/(EXP(G$6*(($D962-COUNTIFS(G$898:G962,0))/12))),G$8))</f>
        <v>1.25</v>
      </c>
      <c r="H962" s="132">
        <f t="shared" ca="1" si="55"/>
        <v>0.96153846153846145</v>
      </c>
      <c r="I962" s="132">
        <f ca="1">IF($C962&lt;$D$4,I225,MAX(AVERAGEIFS(I959:I961,I959:I961,"&gt;0")/(EXP(I$6*(($D962-COUNTIFS(I$898:I962,0))/12))),I$8))</f>
        <v>1.5</v>
      </c>
      <c r="J962" s="132">
        <f t="shared" ca="1" si="56"/>
        <v>1.2</v>
      </c>
      <c r="K962" s="132">
        <f ca="1">IF($C962&lt;$D$4,K225,MAX(AVERAGEIFS(K959:K961,K959:K961,"&gt;0")/(EXP(K$6*(($D962-COUNTIFS(K$898:K962,0))/12))),K$8))</f>
        <v>4.0927111122017692</v>
      </c>
      <c r="L962" s="132">
        <f t="shared" ca="1" si="57"/>
        <v>2.0463555561008846</v>
      </c>
      <c r="M962" s="181">
        <f>IF($C962&lt;=MAX($D$4,INDEX($C$23:$C$154,2+MATCH(0,$M$23:$M$154,1))),M225,MAX(AVERAGEIFS(M959:M961,M959:M961,"&gt;0")/(EXP(M$6*(($D962-COUNTIFS(M$898:M962,0))/12))),M$8))</f>
        <v>0</v>
      </c>
      <c r="N962" s="181">
        <f t="shared" si="58"/>
        <v>0</v>
      </c>
      <c r="O962" s="181">
        <f>IF($C962&lt;=MAX($D$4,INDEX($C$23:$C$154,2+MATCH(0,$O$23:$O$154,1))),O225,MAX(AVERAGEIFS(O959:O961,O959:O961,"&gt;0")/(EXP(O$6*(($D962-COUNTIFS(O$898:O962,0))/12))),O$8))</f>
        <v>0</v>
      </c>
      <c r="P962" s="181">
        <f t="shared" si="44"/>
        <v>0</v>
      </c>
      <c r="Q962" s="132">
        <f ca="1">IF($C962&lt;$D$4,Q225,MAX(AVERAGEIFS(Q959:Q961,Q959:Q961,"&gt;0")/(EXP(Q$6*(($D962-COUNTIFS(Q$898:Q962,0))/12))),Q$8))</f>
        <v>1</v>
      </c>
      <c r="R962" s="132">
        <f t="shared" ca="1" si="59"/>
        <v>1</v>
      </c>
      <c r="S962" s="132">
        <f ca="1">IF($C962&lt;$D$4,S225,MAX(AVERAGEIFS(S959:S961,S959:S961,"&gt;0")/(EXP(S$6*(($D962-COUNTIFS(S$898:S962,0))/12))),S$8))</f>
        <v>1</v>
      </c>
      <c r="T962" s="132">
        <f t="shared" ca="1" si="60"/>
        <v>0.76923076923076916</v>
      </c>
      <c r="U962" s="181">
        <f>IF($C962&lt;=MAX($D$4,INDEX($C$23:$C$154,2+MATCH(0,$M$23:$M$154,1))),U225,MAX(AVERAGEIFS(U959:U961,U959:U961,"&gt;0")/(EXP(U$6*(($D962-COUNTIFS(U$898:U962,0))/12))),U$8))</f>
        <v>6.701471486761708</v>
      </c>
      <c r="V962" s="181">
        <f t="shared" si="61"/>
        <v>3.350735743380854</v>
      </c>
      <c r="W962" s="132">
        <f ca="1">IF($C962&lt;$D$4,W225,MAX(AVERAGEIFS(W959:W961,W959:W961,"&gt;0")/(EXP(W$6*(($D962-COUNTIFS(W$898:W962,0))/12))),W$8))</f>
        <v>0.75</v>
      </c>
      <c r="X962" s="132">
        <f t="shared" ca="1" si="62"/>
        <v>0.57692307692307687</v>
      </c>
      <c r="Y962" s="132"/>
      <c r="Z962" s="132"/>
    </row>
    <row r="963" spans="2:26" outlineLevel="1">
      <c r="B963" s="159"/>
      <c r="C963" s="160">
        <f t="shared" si="45"/>
        <v>46174</v>
      </c>
      <c r="D963" s="128">
        <f t="shared" si="46"/>
        <v>66</v>
      </c>
      <c r="G963" s="132">
        <f ca="1">IF($C963&lt;$D$4,G226,MAX(AVERAGEIFS(G960:G962,G960:G962,"&gt;0")/(EXP(G$6*(($D963-COUNTIFS(G$898:G963,0))/12))),G$8))</f>
        <v>1.25</v>
      </c>
      <c r="H963" s="132">
        <f t="shared" ca="1" si="55"/>
        <v>0.96153846153846145</v>
      </c>
      <c r="I963" s="132">
        <f ca="1">IF($C963&lt;$D$4,I226,MAX(AVERAGEIFS(I960:I962,I960:I962,"&gt;0")/(EXP(I$6*(($D963-COUNTIFS(I$898:I963,0))/12))),I$8))</f>
        <v>1.5</v>
      </c>
      <c r="J963" s="132">
        <f t="shared" ca="1" si="56"/>
        <v>1.2</v>
      </c>
      <c r="K963" s="132">
        <f ca="1">IF($C963&lt;$D$4,K226,MAX(AVERAGEIFS(K960:K962,K960:K962,"&gt;0")/(EXP(K$6*(($D963-COUNTIFS(K$898:K963,0))/12))),K$8))</f>
        <v>3.9987909591466932</v>
      </c>
      <c r="L963" s="132">
        <f t="shared" ca="1" si="57"/>
        <v>2</v>
      </c>
      <c r="M963" s="181">
        <f>IF($C963&lt;=MAX($D$4,INDEX($C$23:$C$154,2+MATCH(0,$M$23:$M$154,1))),M226,MAX(AVERAGEIFS(M960:M962,M960:M962,"&gt;0")/(EXP(M$6*(($D963-COUNTIFS(M$898:M963,0))/12))),M$8))</f>
        <v>8</v>
      </c>
      <c r="N963" s="181">
        <f t="shared" si="58"/>
        <v>4</v>
      </c>
      <c r="O963" s="181">
        <f>IF($C963&lt;=MAX($D$4,INDEX($C$23:$C$154,2+MATCH(0,$O$23:$O$154,1))),O226,MAX(AVERAGEIFS(O960:O962,O960:O962,"&gt;0")/(EXP(O$6*(($D963-COUNTIFS(O$898:O963,0))/12))),O$8))</f>
        <v>0</v>
      </c>
      <c r="P963" s="181">
        <f t="shared" ref="P963:P1026" si="63">IF($C963&lt;=MAX($D$4,INDEX($C$23:$C$154,2+MATCH(0,$P$23:$P$154,1))),P226,MAX(O963/O$10,P$8))</f>
        <v>0</v>
      </c>
      <c r="Q963" s="132">
        <f ca="1">IF($C963&lt;$D$4,Q226,MAX(AVERAGEIFS(Q960:Q962,Q960:Q962,"&gt;0")/(EXP(Q$6*(($D963-COUNTIFS(Q$898:Q963,0))/12))),Q$8))</f>
        <v>1</v>
      </c>
      <c r="R963" s="132">
        <f t="shared" ca="1" si="59"/>
        <v>1</v>
      </c>
      <c r="S963" s="132">
        <f ca="1">IF($C963&lt;$D$4,S226,MAX(AVERAGEIFS(S960:S962,S960:S962,"&gt;0")/(EXP(S$6*(($D963-COUNTIFS(S$898:S963,0))/12))),S$8))</f>
        <v>1</v>
      </c>
      <c r="T963" s="132">
        <f t="shared" ca="1" si="60"/>
        <v>0.76923076923076916</v>
      </c>
      <c r="U963" s="181">
        <f>IF($C963&lt;=MAX($D$4,INDEX($C$23:$C$154,2+MATCH(0,$M$23:$M$154,1))),U226,MAX(AVERAGEIFS(U960:U962,U960:U962,"&gt;0")/(EXP(U$6*(($D963-COUNTIFS(U$898:U963,0))/12))),U$8))</f>
        <v>6.701471486761708</v>
      </c>
      <c r="V963" s="181">
        <f t="shared" si="61"/>
        <v>3.350735743380854</v>
      </c>
      <c r="W963" s="132">
        <f ca="1">IF($C963&lt;$D$4,W226,MAX(AVERAGEIFS(W960:W962,W960:W962,"&gt;0")/(EXP(W$6*(($D963-COUNTIFS(W$898:W963,0))/12))),W$8))</f>
        <v>0.75</v>
      </c>
      <c r="X963" s="132">
        <f t="shared" ca="1" si="62"/>
        <v>0.57692307692307687</v>
      </c>
      <c r="Y963" s="132"/>
      <c r="Z963" s="132"/>
    </row>
    <row r="964" spans="2:26" outlineLevel="1">
      <c r="B964" s="159"/>
      <c r="C964" s="160">
        <f t="shared" si="45"/>
        <v>46204</v>
      </c>
      <c r="D964" s="128">
        <f t="shared" si="46"/>
        <v>67</v>
      </c>
      <c r="G964" s="132">
        <f ca="1">IF($C964&lt;$D$4,G227,MAX(AVERAGEIFS(G961:G963,G961:G963,"&gt;0")/(EXP(G$6*(($D964-COUNTIFS(G$898:G964,0))/12))),G$8))</f>
        <v>1.25</v>
      </c>
      <c r="H964" s="132">
        <f t="shared" ca="1" si="55"/>
        <v>0.96153846153846145</v>
      </c>
      <c r="I964" s="132">
        <f ca="1">IF($C964&lt;$D$4,I227,MAX(AVERAGEIFS(I961:I963,I961:I963,"&gt;0")/(EXP(I$6*(($D964-COUNTIFS(I$898:I964,0))/12))),I$8))</f>
        <v>1.5</v>
      </c>
      <c r="J964" s="132">
        <f t="shared" ca="1" si="56"/>
        <v>1.2</v>
      </c>
      <c r="K964" s="132">
        <f ca="1">IF($C964&lt;$D$4,K227,MAX(AVERAGEIFS(K961:K963,K961:K963,"&gt;0")/(EXP(K$6*(($D964-COUNTIFS(K$898:K964,0))/12))),K$8))</f>
        <v>3.9020299923910113</v>
      </c>
      <c r="L964" s="132">
        <f t="shared" ca="1" si="57"/>
        <v>2</v>
      </c>
      <c r="M964" s="181">
        <f>IF($C964&lt;=MAX($D$4,INDEX($C$23:$C$154,2+MATCH(0,$M$23:$M$154,1))),M227,MAX(AVERAGEIFS(M961:M963,M961:M963,"&gt;0")/(EXP(M$6*(($D964-COUNTIFS(M$898:M964,0))/12))),M$8))</f>
        <v>8</v>
      </c>
      <c r="N964" s="181">
        <f t="shared" si="58"/>
        <v>4</v>
      </c>
      <c r="O964" s="181">
        <f>IF($C964&lt;=MAX($D$4,INDEX($C$23:$C$154,2+MATCH(0,$O$23:$O$154,1))),O227,MAX(AVERAGEIFS(O961:O963,O961:O963,"&gt;0")/(EXP(O$6*(($D964-COUNTIFS(O$898:O964,0))/12))),O$8))</f>
        <v>0</v>
      </c>
      <c r="P964" s="181">
        <f t="shared" si="63"/>
        <v>0</v>
      </c>
      <c r="Q964" s="132">
        <f ca="1">IF($C964&lt;$D$4,Q227,MAX(AVERAGEIFS(Q961:Q963,Q961:Q963,"&gt;0")/(EXP(Q$6*(($D964-COUNTIFS(Q$898:Q964,0))/12))),Q$8))</f>
        <v>1</v>
      </c>
      <c r="R964" s="132">
        <f t="shared" ca="1" si="59"/>
        <v>1</v>
      </c>
      <c r="S964" s="132">
        <f ca="1">IF($C964&lt;$D$4,S227,MAX(AVERAGEIFS(S961:S963,S961:S963,"&gt;0")/(EXP(S$6*(($D964-COUNTIFS(S$898:S964,0))/12))),S$8))</f>
        <v>1</v>
      </c>
      <c r="T964" s="132">
        <f t="shared" ca="1" si="60"/>
        <v>0.76923076923076916</v>
      </c>
      <c r="U964" s="181">
        <f>IF($C964&lt;=MAX($D$4,INDEX($C$23:$C$154,2+MATCH(0,$M$23:$M$154,1))),U227,MAX(AVERAGEIFS(U961:U963,U961:U963,"&gt;0")/(EXP(U$6*(($D964-COUNTIFS(U$898:U964,0))/12))),U$8))</f>
        <v>6.701471486761708</v>
      </c>
      <c r="V964" s="181">
        <f t="shared" si="61"/>
        <v>3.350735743380854</v>
      </c>
      <c r="W964" s="132">
        <f ca="1">IF($C964&lt;$D$4,W227,MAX(AVERAGEIFS(W961:W963,W961:W963,"&gt;0")/(EXP(W$6*(($D964-COUNTIFS(W$898:W964,0))/12))),W$8))</f>
        <v>0.75</v>
      </c>
      <c r="X964" s="132">
        <f t="shared" ca="1" si="62"/>
        <v>0.57692307692307687</v>
      </c>
      <c r="Y964" s="132"/>
      <c r="Z964" s="132"/>
    </row>
    <row r="965" spans="2:26" outlineLevel="1">
      <c r="B965" s="159"/>
      <c r="C965" s="160">
        <f t="shared" si="45"/>
        <v>46235</v>
      </c>
      <c r="D965" s="128">
        <f t="shared" si="46"/>
        <v>68</v>
      </c>
      <c r="G965" s="132">
        <f ca="1">IF($C965&lt;$D$4,G228,MAX(AVERAGEIFS(G962:G964,G962:G964,"&gt;0")/(EXP(G$6*(($D965-COUNTIFS(G$898:G965,0))/12))),G$8))</f>
        <v>1.25</v>
      </c>
      <c r="H965" s="132">
        <f t="shared" ca="1" si="55"/>
        <v>0.96153846153846145</v>
      </c>
      <c r="I965" s="132">
        <f ca="1">IF($C965&lt;$D$4,I228,MAX(AVERAGEIFS(I962:I964,I962:I964,"&gt;0")/(EXP(I$6*(($D965-COUNTIFS(I$898:I965,0))/12))),I$8))</f>
        <v>1.5</v>
      </c>
      <c r="J965" s="132">
        <f t="shared" ca="1" si="56"/>
        <v>1.2</v>
      </c>
      <c r="K965" s="132">
        <f ca="1">IF($C965&lt;$D$4,K228,MAX(AVERAGEIFS(K962:K964,K962:K964,"&gt;0")/(EXP(K$6*(($D965-COUNTIFS(K$898:K965,0))/12))),K$8))</f>
        <v>3.8028668675739197</v>
      </c>
      <c r="L965" s="132">
        <f t="shared" ca="1" si="57"/>
        <v>2</v>
      </c>
      <c r="M965" s="181">
        <f ca="1">IF($C965&lt;=MAX($D$4,INDEX($C$23:$C$154,2+MATCH(0,$M$23:$M$154,1))),M228,MAX(AVERAGEIFS(M962:M964,M962:M964,"&gt;0")/(EXP(M$6*(($D965-COUNTIFS(M$898:M965,0))/12))),M$8))</f>
        <v>7.9800249791796798</v>
      </c>
      <c r="N965" s="181">
        <f t="shared" ca="1" si="58"/>
        <v>3.9900124895898399</v>
      </c>
      <c r="O965" s="181">
        <f>IF($C965&lt;=MAX($D$4,INDEX($C$23:$C$154,2+MATCH(0,$O$23:$O$154,1))),O228,MAX(AVERAGEIFS(O962:O964,O962:O964,"&gt;0")/(EXP(O$6*(($D965-COUNTIFS(O$898:O965,0))/12))),O$8))</f>
        <v>0</v>
      </c>
      <c r="P965" s="181">
        <f t="shared" si="63"/>
        <v>0</v>
      </c>
      <c r="Q965" s="132">
        <f ca="1">IF($C965&lt;$D$4,Q228,MAX(AVERAGEIFS(Q962:Q964,Q962:Q964,"&gt;0")/(EXP(Q$6*(($D965-COUNTIFS(Q$898:Q965,0))/12))),Q$8))</f>
        <v>1</v>
      </c>
      <c r="R965" s="132">
        <f t="shared" ca="1" si="59"/>
        <v>1</v>
      </c>
      <c r="S965" s="132">
        <f ca="1">IF($C965&lt;$D$4,S228,MAX(AVERAGEIFS(S962:S964,S962:S964,"&gt;0")/(EXP(S$6*(($D965-COUNTIFS(S$898:S965,0))/12))),S$8))</f>
        <v>1</v>
      </c>
      <c r="T965" s="132">
        <f t="shared" ca="1" si="60"/>
        <v>0.76923076923076916</v>
      </c>
      <c r="U965" s="181">
        <f ca="1">IF($C965&lt;=MAX($D$4,INDEX($C$23:$C$154,2+MATCH(0,$M$23:$M$154,1))),U228,MAX(AVERAGEIFS(U962:U964,U962:U964,"&gt;0")/(EXP(U$6*(($D965-COUNTIFS(U$898:U965,0))/12))),U$8))</f>
        <v>6.4817711189170097</v>
      </c>
      <c r="V965" s="181">
        <f t="shared" ca="1" si="61"/>
        <v>3.2408855594585049</v>
      </c>
      <c r="W965" s="132">
        <f ca="1">IF($C965&lt;$D$4,W228,MAX(AVERAGEIFS(W962:W964,W962:W964,"&gt;0")/(EXP(W$6*(($D965-COUNTIFS(W$898:W965,0))/12))),W$8))</f>
        <v>0.75</v>
      </c>
      <c r="X965" s="132">
        <f t="shared" ca="1" si="62"/>
        <v>0.57692307692307687</v>
      </c>
      <c r="Y965" s="132"/>
      <c r="Z965" s="132"/>
    </row>
    <row r="966" spans="2:26" outlineLevel="1">
      <c r="B966" s="159"/>
      <c r="C966" s="160">
        <f t="shared" si="45"/>
        <v>46266</v>
      </c>
      <c r="D966" s="128">
        <f t="shared" si="46"/>
        <v>69</v>
      </c>
      <c r="G966" s="132">
        <f ca="1">IF($C966&lt;$D$4,G229,MAX(AVERAGEIFS(G963:G965,G963:G965,"&gt;0")/(EXP(G$6*(($D966-COUNTIFS(G$898:G966,0))/12))),G$8))</f>
        <v>1.25</v>
      </c>
      <c r="H966" s="132">
        <f t="shared" ca="1" si="55"/>
        <v>0.96153846153846145</v>
      </c>
      <c r="I966" s="132">
        <f ca="1">IF($C966&lt;$D$4,I229,MAX(AVERAGEIFS(I963:I965,I963:I965,"&gt;0")/(EXP(I$6*(($D966-COUNTIFS(I$898:I966,0))/12))),I$8))</f>
        <v>1.5</v>
      </c>
      <c r="J966" s="132">
        <f t="shared" ca="1" si="56"/>
        <v>1.2</v>
      </c>
      <c r="K966" s="132">
        <f ca="1">IF($C966&lt;$D$4,K229,MAX(AVERAGEIFS(K963:K965,K963:K965,"&gt;0")/(EXP(K$6*(($D966-COUNTIFS(K$898:K966,0))/12))),K$8))</f>
        <v>3.7016982531507372</v>
      </c>
      <c r="L966" s="132">
        <f t="shared" ca="1" si="57"/>
        <v>2</v>
      </c>
      <c r="M966" s="181">
        <f ca="1">IF($C966&lt;=MAX($D$4,INDEX($C$23:$C$154,2+MATCH(0,$M$23:$M$154,1))),M229,MAX(AVERAGEIFS(M963:M965,M963:M965,"&gt;0")/(EXP(M$6*(($D966-COUNTIFS(M$898:M966,0))/12))),M$8))</f>
        <v>7.9667415456806134</v>
      </c>
      <c r="N966" s="181">
        <f t="shared" ca="1" si="58"/>
        <v>3.9833707728403067</v>
      </c>
      <c r="O966" s="181">
        <f>IF($C966&lt;=MAX($D$4,INDEX($C$23:$C$154,2+MATCH(0,$O$23:$O$154,1))),O229,MAX(AVERAGEIFS(O963:O965,O963:O965,"&gt;0")/(EXP(O$6*(($D966-COUNTIFS(O$898:O966,0))/12))),O$8))</f>
        <v>0</v>
      </c>
      <c r="P966" s="181">
        <f t="shared" si="63"/>
        <v>0</v>
      </c>
      <c r="Q966" s="132">
        <f ca="1">IF($C966&lt;$D$4,Q229,MAX(AVERAGEIFS(Q963:Q965,Q963:Q965,"&gt;0")/(EXP(Q$6*(($D966-COUNTIFS(Q$898:Q966,0))/12))),Q$8))</f>
        <v>1</v>
      </c>
      <c r="R966" s="132">
        <f t="shared" ca="1" si="59"/>
        <v>1</v>
      </c>
      <c r="S966" s="132">
        <f ca="1">IF($C966&lt;$D$4,S229,MAX(AVERAGEIFS(S963:S965,S963:S965,"&gt;0")/(EXP(S$6*(($D966-COUNTIFS(S$898:S966,0))/12))),S$8))</f>
        <v>1</v>
      </c>
      <c r="T966" s="132">
        <f t="shared" ca="1" si="60"/>
        <v>0.76923076923076916</v>
      </c>
      <c r="U966" s="181">
        <f ca="1">IF($C966&lt;=MAX($D$4,INDEX($C$23:$C$154,2+MATCH(0,$M$23:$M$154,1))),U229,MAX(AVERAGEIFS(U963:U965,U963:U965,"&gt;0")/(EXP(U$6*(($D966-COUNTIFS(U$898:U966,0))/12))),U$8))</f>
        <v>6.3842818706043909</v>
      </c>
      <c r="V966" s="181">
        <f t="shared" ca="1" si="61"/>
        <v>3.1921409353021954</v>
      </c>
      <c r="W966" s="132">
        <f ca="1">IF($C966&lt;$D$4,W229,MAX(AVERAGEIFS(W963:W965,W963:W965,"&gt;0")/(EXP(W$6*(($D966-COUNTIFS(W$898:W966,0))/12))),W$8))</f>
        <v>0.75</v>
      </c>
      <c r="X966" s="132">
        <f t="shared" ca="1" si="62"/>
        <v>0.57692307692307687</v>
      </c>
      <c r="Y966" s="132"/>
      <c r="Z966" s="132"/>
    </row>
    <row r="967" spans="2:26" outlineLevel="1">
      <c r="B967" s="159"/>
      <c r="C967" s="160">
        <f t="shared" si="45"/>
        <v>46296</v>
      </c>
      <c r="D967" s="128">
        <f t="shared" si="46"/>
        <v>70</v>
      </c>
      <c r="G967" s="132">
        <f ca="1">IF($C967&lt;$D$4,G230,MAX(AVERAGEIFS(G964:G966,G964:G966,"&gt;0")/(EXP(G$6*(($D967-COUNTIFS(G$898:G967,0))/12))),G$8))</f>
        <v>1.25</v>
      </c>
      <c r="H967" s="132">
        <f t="shared" ca="1" si="55"/>
        <v>0.96153846153846145</v>
      </c>
      <c r="I967" s="132">
        <f ca="1">IF($C967&lt;$D$4,I230,MAX(AVERAGEIFS(I964:I966,I964:I966,"&gt;0")/(EXP(I$6*(($D967-COUNTIFS(I$898:I967,0))/12))),I$8))</f>
        <v>1.5</v>
      </c>
      <c r="J967" s="132">
        <f t="shared" ca="1" si="56"/>
        <v>1.2</v>
      </c>
      <c r="K967" s="132">
        <f ca="1">IF($C967&lt;$D$4,K230,MAX(AVERAGEIFS(K964:K966,K964:K966,"&gt;0")/(EXP(K$6*(($D967-COUNTIFS(K$898:K967,0))/12))),K$8))</f>
        <v>3.5987242877609225</v>
      </c>
      <c r="L967" s="132">
        <f t="shared" ca="1" si="57"/>
        <v>2</v>
      </c>
      <c r="M967" s="181">
        <f ca="1">IF($C967&lt;=MAX($D$4,INDEX($C$23:$C$154,2+MATCH(0,$M$23:$M$154,1))),M230,MAX(AVERAGEIFS(M964:M966,M964:M966,"&gt;0")/(EXP(M$6*(($D967-COUNTIFS(M$898:M967,0))/12))),M$8))</f>
        <v>7.9490653046114481</v>
      </c>
      <c r="N967" s="181">
        <f t="shared" ca="1" si="58"/>
        <v>3.9745326523057241</v>
      </c>
      <c r="O967" s="181">
        <f>IF($C967&lt;=MAX($D$4,INDEX($C$23:$C$154,2+MATCH(0,$O$23:$O$154,1))),O230,MAX(AVERAGEIFS(O964:O966,O964:O966,"&gt;0")/(EXP(O$6*(($D967-COUNTIFS(O$898:O967,0))/12))),O$8))</f>
        <v>0</v>
      </c>
      <c r="P967" s="181">
        <f t="shared" si="63"/>
        <v>0</v>
      </c>
      <c r="Q967" s="132">
        <f ca="1">IF($C967&lt;$D$4,Q230,MAX(AVERAGEIFS(Q964:Q966,Q964:Q966,"&gt;0")/(EXP(Q$6*(($D967-COUNTIFS(Q$898:Q967,0))/12))),Q$8))</f>
        <v>1</v>
      </c>
      <c r="R967" s="132">
        <f t="shared" ca="1" si="59"/>
        <v>1</v>
      </c>
      <c r="S967" s="132">
        <f ca="1">IF($C967&lt;$D$4,S230,MAX(AVERAGEIFS(S964:S966,S964:S966,"&gt;0")/(EXP(S$6*(($D967-COUNTIFS(S$898:S967,0))/12))),S$8))</f>
        <v>1</v>
      </c>
      <c r="T967" s="132">
        <f t="shared" ca="1" si="60"/>
        <v>0.76923076923076916</v>
      </c>
      <c r="U967" s="181">
        <f ca="1">IF($C967&lt;=MAX($D$4,INDEX($C$23:$C$154,2+MATCH(0,$M$23:$M$154,1))),U230,MAX(AVERAGEIFS(U964:U966,U964:U966,"&gt;0")/(EXP(U$6*(($D967-COUNTIFS(U$898:U967,0))/12))),U$8))</f>
        <v>6.2563210597919223</v>
      </c>
      <c r="V967" s="181">
        <f t="shared" ca="1" si="61"/>
        <v>3.1281605298959612</v>
      </c>
      <c r="W967" s="132">
        <f ca="1">IF($C967&lt;$D$4,W230,MAX(AVERAGEIFS(W964:W966,W964:W966,"&gt;0")/(EXP(W$6*(($D967-COUNTIFS(W$898:W967,0))/12))),W$8))</f>
        <v>0.75</v>
      </c>
      <c r="X967" s="132">
        <f t="shared" ca="1" si="62"/>
        <v>0.57692307692307687</v>
      </c>
      <c r="Y967" s="132"/>
      <c r="Z967" s="132"/>
    </row>
    <row r="968" spans="2:26" outlineLevel="1">
      <c r="B968" s="159"/>
      <c r="C968" s="160">
        <f t="shared" si="45"/>
        <v>46327</v>
      </c>
      <c r="D968" s="128">
        <f t="shared" si="46"/>
        <v>71</v>
      </c>
      <c r="G968" s="132">
        <f ca="1">IF($C968&lt;$D$4,G231,MAX(AVERAGEIFS(G965:G967,G965:G967,"&gt;0")/(EXP(G$6*(($D968-COUNTIFS(G$898:G968,0))/12))),G$8))</f>
        <v>1.25</v>
      </c>
      <c r="H968" s="132">
        <f t="shared" ca="1" si="55"/>
        <v>0.96153846153846145</v>
      </c>
      <c r="I968" s="132">
        <f ca="1">IF($C968&lt;$D$4,I231,MAX(AVERAGEIFS(I965:I967,I965:I967,"&gt;0")/(EXP(I$6*(($D968-COUNTIFS(I$898:I968,0))/12))),I$8))</f>
        <v>1.5</v>
      </c>
      <c r="J968" s="132">
        <f t="shared" ca="1" si="56"/>
        <v>1.2</v>
      </c>
      <c r="K968" s="132">
        <f ca="1">IF($C968&lt;$D$4,K231,MAX(AVERAGEIFS(K965:K967,K965:K967,"&gt;0")/(EXP(K$6*(($D968-COUNTIFS(K$898:K968,0))/12))),K$8))</f>
        <v>3.494286195282315</v>
      </c>
      <c r="L968" s="132">
        <f t="shared" ca="1" si="57"/>
        <v>2</v>
      </c>
      <c r="M968" s="181">
        <f ca="1">IF($C968&lt;=MAX($D$4,INDEX($C$23:$C$154,2+MATCH(0,$M$23:$M$154,1))),M231,MAX(AVERAGEIFS(M965:M967,M965:M967,"&gt;0")/(EXP(M$6*(($D968-COUNTIFS(M$898:M968,0))/12))),M$8))</f>
        <v>7.9255502903380304</v>
      </c>
      <c r="N968" s="181">
        <f t="shared" ca="1" si="58"/>
        <v>3.9627751451690152</v>
      </c>
      <c r="O968" s="181">
        <f>IF($C968&lt;=MAX($D$4,INDEX($C$23:$C$154,2+MATCH(0,$O$23:$O$154,1))),O231,MAX(AVERAGEIFS(O965:O967,O965:O967,"&gt;0")/(EXP(O$6*(($D968-COUNTIFS(O$898:O968,0))/12))),O$8))</f>
        <v>0</v>
      </c>
      <c r="P968" s="181">
        <f t="shared" si="63"/>
        <v>0</v>
      </c>
      <c r="Q968" s="132">
        <f ca="1">IF($C968&lt;$D$4,Q231,MAX(AVERAGEIFS(Q965:Q967,Q965:Q967,"&gt;0")/(EXP(Q$6*(($D968-COUNTIFS(Q$898:Q968,0))/12))),Q$8))</f>
        <v>1</v>
      </c>
      <c r="R968" s="132">
        <f t="shared" ca="1" si="59"/>
        <v>1</v>
      </c>
      <c r="S968" s="132">
        <f ca="1">IF($C968&lt;$D$4,S231,MAX(AVERAGEIFS(S965:S967,S965:S967,"&gt;0")/(EXP(S$6*(($D968-COUNTIFS(S$898:S968,0))/12))),S$8))</f>
        <v>1</v>
      </c>
      <c r="T968" s="132">
        <f t="shared" ca="1" si="60"/>
        <v>0.76923076923076916</v>
      </c>
      <c r="U968" s="181">
        <f ca="1">IF($C968&lt;=MAX($D$4,INDEX($C$23:$C$154,2+MATCH(0,$M$23:$M$154,1))),U231,MAX(AVERAGEIFS(U965:U967,U965:U967,"&gt;0")/(EXP(U$6*(($D968-COUNTIFS(U$898:U968,0))/12))),U$8))</f>
        <v>6.0885712219118586</v>
      </c>
      <c r="V968" s="181">
        <f t="shared" ca="1" si="61"/>
        <v>3.0442856109559293</v>
      </c>
      <c r="W968" s="132">
        <f ca="1">IF($C968&lt;$D$4,W231,MAX(AVERAGEIFS(W965:W967,W965:W967,"&gt;0")/(EXP(W$6*(($D968-COUNTIFS(W$898:W968,0))/12))),W$8))</f>
        <v>0.75</v>
      </c>
      <c r="X968" s="132">
        <f t="shared" ca="1" si="62"/>
        <v>0.57692307692307687</v>
      </c>
      <c r="Y968" s="132"/>
      <c r="Z968" s="132"/>
    </row>
    <row r="969" spans="2:26" outlineLevel="1">
      <c r="B969" s="159"/>
      <c r="C969" s="160">
        <f t="shared" si="45"/>
        <v>46357</v>
      </c>
      <c r="D969" s="128">
        <f t="shared" si="46"/>
        <v>72</v>
      </c>
      <c r="G969" s="132">
        <f ca="1">IF($C969&lt;$D$4,G232,MAX(AVERAGEIFS(G966:G968,G966:G968,"&gt;0")/(EXP(G$6*(($D969-COUNTIFS(G$898:G969,0))/12))),G$8))</f>
        <v>1.25</v>
      </c>
      <c r="H969" s="132">
        <f t="shared" ca="1" si="55"/>
        <v>0.96153846153846145</v>
      </c>
      <c r="I969" s="132">
        <f ca="1">IF($C969&lt;$D$4,I232,MAX(AVERAGEIFS(I966:I968,I966:I968,"&gt;0")/(EXP(I$6*(($D969-COUNTIFS(I$898:I969,0))/12))),I$8))</f>
        <v>1.5</v>
      </c>
      <c r="J969" s="132">
        <f t="shared" ca="1" si="56"/>
        <v>1.2</v>
      </c>
      <c r="K969" s="132">
        <f ca="1">IF($C969&lt;$D$4,K232,MAX(AVERAGEIFS(K966:K968,K966:K968,"&gt;0")/(EXP(K$6*(($D969-COUNTIFS(K$898:K969,0))/12))),K$8))</f>
        <v>3.388691279373178</v>
      </c>
      <c r="L969" s="132">
        <f t="shared" ca="1" si="57"/>
        <v>2</v>
      </c>
      <c r="M969" s="181">
        <f ca="1">IF($C969&lt;=MAX($D$4,INDEX($C$23:$C$154,2+MATCH(0,$M$23:$M$154,1))),M232,MAX(AVERAGEIFS(M966:M968,M966:M968,"&gt;0")/(EXP(M$6*(($D969-COUNTIFS(M$898:M969,0))/12))),M$8))</f>
        <v>7.900895801308943</v>
      </c>
      <c r="N969" s="181">
        <f t="shared" ca="1" si="58"/>
        <v>3.9504479006544715</v>
      </c>
      <c r="O969" s="181">
        <f>IF($C969&lt;=MAX($D$4,INDEX($C$23:$C$154,2+MATCH(0,$O$23:$O$154,1))),O232,MAX(AVERAGEIFS(O966:O968,O966:O968,"&gt;0")/(EXP(O$6*(($D969-COUNTIFS(O$898:O969,0))/12))),O$8))</f>
        <v>0</v>
      </c>
      <c r="P969" s="181">
        <f t="shared" si="63"/>
        <v>0</v>
      </c>
      <c r="Q969" s="132">
        <f ca="1">IF($C969&lt;$D$4,Q232,MAX(AVERAGEIFS(Q966:Q968,Q966:Q968,"&gt;0")/(EXP(Q$6*(($D969-COUNTIFS(Q$898:Q969,0))/12))),Q$8))</f>
        <v>1</v>
      </c>
      <c r="R969" s="132">
        <f t="shared" ca="1" si="59"/>
        <v>1</v>
      </c>
      <c r="S969" s="132">
        <f ca="1">IF($C969&lt;$D$4,S232,MAX(AVERAGEIFS(S966:S968,S966:S968,"&gt;0")/(EXP(S$6*(($D969-COUNTIFS(S$898:S969,0))/12))),S$8))</f>
        <v>1</v>
      </c>
      <c r="T969" s="132">
        <f t="shared" ca="1" si="60"/>
        <v>0.76923076923076916</v>
      </c>
      <c r="U969" s="181">
        <f ca="1">IF($C969&lt;=MAX($D$4,INDEX($C$23:$C$154,2+MATCH(0,$M$23:$M$154,1))),U232,MAX(AVERAGEIFS(U966:U968,U966:U968,"&gt;0")/(EXP(U$6*(($D969-COUNTIFS(U$898:U969,0))/12))),U$8))</f>
        <v>5.9385805167579164</v>
      </c>
      <c r="V969" s="181">
        <f t="shared" ca="1" si="61"/>
        <v>2.9692902583789582</v>
      </c>
      <c r="W969" s="132">
        <f ca="1">IF($C969&lt;$D$4,W232,MAX(AVERAGEIFS(W966:W968,W966:W968,"&gt;0")/(EXP(W$6*(($D969-COUNTIFS(W$898:W969,0))/12))),W$8))</f>
        <v>0.75</v>
      </c>
      <c r="X969" s="132">
        <f t="shared" ca="1" si="62"/>
        <v>0.57692307692307687</v>
      </c>
      <c r="Y969" s="132"/>
      <c r="Z969" s="132"/>
    </row>
    <row r="970" spans="2:26" outlineLevel="1">
      <c r="B970" s="159"/>
      <c r="C970" s="160">
        <f t="shared" si="45"/>
        <v>46388</v>
      </c>
      <c r="D970" s="128">
        <f t="shared" si="46"/>
        <v>73</v>
      </c>
      <c r="G970" s="132">
        <f ca="1">IF($C970&lt;$D$4,G233,MAX(AVERAGEIFS(G967:G969,G967:G969,"&gt;0")/(EXP(G$6*(($D970-COUNTIFS(G$898:G970,0))/12))),G$8))</f>
        <v>1.25</v>
      </c>
      <c r="H970" s="132">
        <f t="shared" ca="1" si="55"/>
        <v>0.96153846153846145</v>
      </c>
      <c r="I970" s="132">
        <f ca="1">IF($C970&lt;$D$4,I233,MAX(AVERAGEIFS(I967:I969,I967:I969,"&gt;0")/(EXP(I$6*(($D970-COUNTIFS(I$898:I970,0))/12))),I$8))</f>
        <v>1.5</v>
      </c>
      <c r="J970" s="132">
        <f t="shared" ca="1" si="56"/>
        <v>1.2</v>
      </c>
      <c r="K970" s="132">
        <f ca="1">IF($C970&lt;$D$4,K233,MAX(AVERAGEIFS(K967:K969,K967:K969,"&gt;0")/(EXP(K$6*(($D970-COUNTIFS(K$898:K970,0))/12))),K$8))</f>
        <v>3.2822158520430045</v>
      </c>
      <c r="L970" s="132">
        <f t="shared" ca="1" si="57"/>
        <v>2</v>
      </c>
      <c r="M970" s="181">
        <f ca="1">IF($C970&lt;=MAX($D$4,INDEX($C$23:$C$154,2+MATCH(0,$M$23:$M$154,1))),M233,MAX(AVERAGEIFS(M967:M969,M967:M969,"&gt;0")/(EXP(M$6*(($D970-COUNTIFS(M$898:M970,0))/12))),M$8))</f>
        <v>7.8725117198342076</v>
      </c>
      <c r="N970" s="181">
        <f t="shared" ca="1" si="58"/>
        <v>3.9362558599171038</v>
      </c>
      <c r="O970" s="181">
        <f>IF($C970&lt;=MAX($D$4,INDEX($C$23:$C$154,2+MATCH(0,$O$23:$O$154,1))),O233,MAX(AVERAGEIFS(O967:O969,O967:O969,"&gt;0")/(EXP(O$6*(($D970-COUNTIFS(O$898:O970,0))/12))),O$8))</f>
        <v>0</v>
      </c>
      <c r="P970" s="181">
        <f t="shared" si="63"/>
        <v>0</v>
      </c>
      <c r="Q970" s="132">
        <f ca="1">IF($C970&lt;$D$4,Q233,MAX(AVERAGEIFS(Q967:Q969,Q967:Q969,"&gt;0")/(EXP(Q$6*(($D970-COUNTIFS(Q$898:Q970,0))/12))),Q$8))</f>
        <v>1</v>
      </c>
      <c r="R970" s="132">
        <f t="shared" ca="1" si="59"/>
        <v>1</v>
      </c>
      <c r="S970" s="132">
        <f ca="1">IF($C970&lt;$D$4,S233,MAX(AVERAGEIFS(S967:S969,S967:S969,"&gt;0")/(EXP(S$6*(($D970-COUNTIFS(S$898:S970,0))/12))),S$8))</f>
        <v>1</v>
      </c>
      <c r="T970" s="132">
        <f t="shared" ca="1" si="60"/>
        <v>0.76923076923076916</v>
      </c>
      <c r="U970" s="181">
        <f ca="1">IF($C970&lt;=MAX($D$4,INDEX($C$23:$C$154,2+MATCH(0,$M$23:$M$154,1))),U233,MAX(AVERAGEIFS(U967:U969,U967:U969,"&gt;0")/(EXP(U$6*(($D970-COUNTIFS(U$898:U970,0))/12))),U$8))</f>
        <v>5.7731541099994814</v>
      </c>
      <c r="V970" s="181">
        <f t="shared" ca="1" si="61"/>
        <v>2.8865770549997407</v>
      </c>
      <c r="W970" s="132">
        <f ca="1">IF($C970&lt;$D$4,W233,MAX(AVERAGEIFS(W967:W969,W967:W969,"&gt;0")/(EXP(W$6*(($D970-COUNTIFS(W$898:W970,0))/12))),W$8))</f>
        <v>0.75</v>
      </c>
      <c r="X970" s="132">
        <f t="shared" ca="1" si="62"/>
        <v>0.57692307692307687</v>
      </c>
      <c r="Y970" s="132"/>
      <c r="Z970" s="132"/>
    </row>
    <row r="971" spans="2:26" outlineLevel="1">
      <c r="B971" s="159"/>
      <c r="C971" s="160">
        <f t="shared" si="45"/>
        <v>46419</v>
      </c>
      <c r="D971" s="128">
        <f t="shared" si="46"/>
        <v>74</v>
      </c>
      <c r="G971" s="132">
        <f ca="1">IF($C971&lt;$D$4,G234,MAX(AVERAGEIFS(G968:G970,G968:G970,"&gt;0")/(EXP(G$6*(($D971-COUNTIFS(G$898:G971,0))/12))),G$8))</f>
        <v>1.25</v>
      </c>
      <c r="H971" s="132">
        <f t="shared" ca="1" si="55"/>
        <v>0.96153846153846145</v>
      </c>
      <c r="I971" s="132">
        <f ca="1">IF($C971&lt;$D$4,I234,MAX(AVERAGEIFS(I968:I970,I968:I970,"&gt;0")/(EXP(I$6*(($D971-COUNTIFS(I$898:I971,0))/12))),I$8))</f>
        <v>1.5</v>
      </c>
      <c r="J971" s="132">
        <f t="shared" ca="1" si="56"/>
        <v>1.2</v>
      </c>
      <c r="K971" s="132">
        <f ca="1">IF($C971&lt;$D$4,K234,MAX(AVERAGEIFS(K968:K970,K968:K970,"&gt;0")/(EXP(K$6*(($D971-COUNTIFS(K$898:K971,0))/12))),K$8))</f>
        <v>3.1751573084634233</v>
      </c>
      <c r="L971" s="132">
        <f t="shared" ca="1" si="57"/>
        <v>2</v>
      </c>
      <c r="M971" s="181">
        <f ca="1">IF($C971&lt;=MAX($D$4,INDEX($C$23:$C$154,2+MATCH(0,$M$23:$M$154,1))),M234,MAX(AVERAGEIFS(M968:M970,M968:M970,"&gt;0")/(EXP(M$6*(($D971-COUNTIFS(M$898:M971,0))/12))),M$8))</f>
        <v>7.8406268326234141</v>
      </c>
      <c r="N971" s="181">
        <f t="shared" ca="1" si="58"/>
        <v>3.920313416311707</v>
      </c>
      <c r="O971" s="181">
        <f>IF($C971&lt;=MAX($D$4,INDEX($C$23:$C$154,2+MATCH(0,$O$23:$O$154,1))),O234,MAX(AVERAGEIFS(O968:O970,O968:O970,"&gt;0")/(EXP(O$6*(($D971-COUNTIFS(O$898:O971,0))/12))),O$8))</f>
        <v>0</v>
      </c>
      <c r="P971" s="181">
        <f t="shared" si="63"/>
        <v>0</v>
      </c>
      <c r="Q971" s="132">
        <f ca="1">IF($C971&lt;$D$4,Q234,MAX(AVERAGEIFS(Q968:Q970,Q968:Q970,"&gt;0")/(EXP(Q$6*(($D971-COUNTIFS(Q$898:Q971,0))/12))),Q$8))</f>
        <v>1</v>
      </c>
      <c r="R971" s="132">
        <f t="shared" ca="1" si="59"/>
        <v>1</v>
      </c>
      <c r="S971" s="132">
        <f ca="1">IF($C971&lt;$D$4,S234,MAX(AVERAGEIFS(S968:S970,S968:S970,"&gt;0")/(EXP(S$6*(($D971-COUNTIFS(S$898:S971,0))/12))),S$8))</f>
        <v>1</v>
      </c>
      <c r="T971" s="132">
        <f t="shared" ca="1" si="60"/>
        <v>0.76923076923076916</v>
      </c>
      <c r="U971" s="181">
        <f ca="1">IF($C971&lt;=MAX($D$4,INDEX($C$23:$C$154,2+MATCH(0,$M$23:$M$154,1))),U234,MAX(AVERAGEIFS(U968:U970,U968:U970,"&gt;0")/(EXP(U$6*(($D971-COUNTIFS(U$898:U971,0))/12))),U$8))</f>
        <v>5.5972198418800554</v>
      </c>
      <c r="V971" s="181">
        <f t="shared" ca="1" si="61"/>
        <v>2.7986099209400277</v>
      </c>
      <c r="W971" s="132">
        <f ca="1">IF($C971&lt;$D$4,W234,MAX(AVERAGEIFS(W968:W970,W968:W970,"&gt;0")/(EXP(W$6*(($D971-COUNTIFS(W$898:W971,0))/12))),W$8))</f>
        <v>0.75</v>
      </c>
      <c r="X971" s="132">
        <f t="shared" ca="1" si="62"/>
        <v>0.57692307692307687</v>
      </c>
      <c r="Y971" s="132"/>
      <c r="Z971" s="132"/>
    </row>
    <row r="972" spans="2:26" outlineLevel="1">
      <c r="B972" s="159"/>
      <c r="C972" s="160">
        <f t="shared" si="45"/>
        <v>46447</v>
      </c>
      <c r="D972" s="128">
        <f t="shared" si="46"/>
        <v>75</v>
      </c>
      <c r="G972" s="132">
        <f ca="1">IF($C972&lt;$D$4,G235,MAX(AVERAGEIFS(G969:G971,G969:G971,"&gt;0")/(EXP(G$6*(($D972-COUNTIFS(G$898:G972,0))/12))),G$8))</f>
        <v>1.25</v>
      </c>
      <c r="H972" s="132">
        <f t="shared" ca="1" si="55"/>
        <v>0.96153846153846145</v>
      </c>
      <c r="I972" s="132">
        <f ca="1">IF($C972&lt;$D$4,I235,MAX(AVERAGEIFS(I969:I971,I969:I971,"&gt;0")/(EXP(I$6*(($D972-COUNTIFS(I$898:I972,0))/12))),I$8))</f>
        <v>1.5</v>
      </c>
      <c r="J972" s="132">
        <f t="shared" ca="1" si="56"/>
        <v>1.2</v>
      </c>
      <c r="K972" s="132">
        <f ca="1">IF($C972&lt;$D$4,K235,MAX(AVERAGEIFS(K969:K971,K969:K971,"&gt;0")/(EXP(K$6*(($D972-COUNTIFS(K$898:K972,0))/12))),K$8))</f>
        <v>3.0677964569757288</v>
      </c>
      <c r="L972" s="132">
        <f t="shared" ca="1" si="57"/>
        <v>2</v>
      </c>
      <c r="M972" s="181">
        <f ca="1">IF($C972&lt;=MAX($D$4,INDEX($C$23:$C$154,2+MATCH(0,$M$23:$M$154,1))),M235,MAX(AVERAGEIFS(M969:M971,M969:M971,"&gt;0")/(EXP(M$6*(($D972-COUNTIFS(M$898:M972,0))/12))),M$8))</f>
        <v>7.806022797683041</v>
      </c>
      <c r="N972" s="181">
        <f t="shared" ca="1" si="58"/>
        <v>3.9030113988415205</v>
      </c>
      <c r="O972" s="181">
        <f>IF($C972&lt;=MAX($D$4,INDEX($C$23:$C$154,2+MATCH(0,$O$23:$O$154,1))),O235,MAX(AVERAGEIFS(O969:O971,O969:O971,"&gt;0")/(EXP(O$6*(($D972-COUNTIFS(O$898:O972,0))/12))),O$8))</f>
        <v>0</v>
      </c>
      <c r="P972" s="181">
        <f t="shared" si="63"/>
        <v>0</v>
      </c>
      <c r="Q972" s="132">
        <f ca="1">IF($C972&lt;$D$4,Q235,MAX(AVERAGEIFS(Q969:Q971,Q969:Q971,"&gt;0")/(EXP(Q$6*(($D972-COUNTIFS(Q$898:Q972,0))/12))),Q$8))</f>
        <v>1</v>
      </c>
      <c r="R972" s="132">
        <f t="shared" ca="1" si="59"/>
        <v>1</v>
      </c>
      <c r="S972" s="132">
        <f ca="1">IF($C972&lt;$D$4,S235,MAX(AVERAGEIFS(S969:S971,S969:S971,"&gt;0")/(EXP(S$6*(($D972-COUNTIFS(S$898:S972,0))/12))),S$8))</f>
        <v>1</v>
      </c>
      <c r="T972" s="132">
        <f t="shared" ca="1" si="60"/>
        <v>0.76923076923076916</v>
      </c>
      <c r="U972" s="181">
        <f ca="1">IF($C972&lt;=MAX($D$4,INDEX($C$23:$C$154,2+MATCH(0,$M$23:$M$154,1))),U235,MAX(AVERAGEIFS(U969:U971,U969:U971,"&gt;0")/(EXP(U$6*(($D972-COUNTIFS(U$898:U972,0))/12))),U$8))</f>
        <v>5.4200859771605696</v>
      </c>
      <c r="V972" s="181">
        <f t="shared" ca="1" si="61"/>
        <v>2.7100429885802848</v>
      </c>
      <c r="W972" s="132">
        <f ca="1">IF($C972&lt;$D$4,W235,MAX(AVERAGEIFS(W969:W971,W969:W971,"&gt;0")/(EXP(W$6*(($D972-COUNTIFS(W$898:W972,0))/12))),W$8))</f>
        <v>0.75</v>
      </c>
      <c r="X972" s="132">
        <f t="shared" ca="1" si="62"/>
        <v>0.57692307692307687</v>
      </c>
      <c r="Y972" s="132"/>
      <c r="Z972" s="132"/>
    </row>
    <row r="973" spans="2:26" outlineLevel="1">
      <c r="B973" s="159"/>
      <c r="C973" s="160">
        <f t="shared" si="45"/>
        <v>46478</v>
      </c>
      <c r="D973" s="128">
        <f t="shared" si="46"/>
        <v>76</v>
      </c>
      <c r="G973" s="132">
        <f ca="1">IF($C973&lt;$D$4,G236,MAX(AVERAGEIFS(G970:G972,G970:G972,"&gt;0")/(EXP(G$6*(($D973-COUNTIFS(G$898:G973,0))/12))),G$8))</f>
        <v>1.25</v>
      </c>
      <c r="H973" s="132">
        <f t="shared" ca="1" si="55"/>
        <v>0.96153846153846145</v>
      </c>
      <c r="I973" s="132">
        <f ca="1">IF($C973&lt;$D$4,I236,MAX(AVERAGEIFS(I970:I972,I970:I972,"&gt;0")/(EXP(I$6*(($D973-COUNTIFS(I$898:I973,0))/12))),I$8))</f>
        <v>1.5</v>
      </c>
      <c r="J973" s="132">
        <f t="shared" ca="1" si="56"/>
        <v>1.2</v>
      </c>
      <c r="K973" s="132">
        <f ca="1">IF($C973&lt;$D$4,K236,MAX(AVERAGEIFS(K970:K972,K970:K972,"&gt;0")/(EXP(K$6*(($D973-COUNTIFS(K$898:K973,0))/12))),K$8))</f>
        <v>3</v>
      </c>
      <c r="L973" s="132">
        <f t="shared" ca="1" si="57"/>
        <v>2</v>
      </c>
      <c r="M973" s="181">
        <f ca="1">IF($C973&lt;=MAX($D$4,INDEX($C$23:$C$154,2+MATCH(0,$M$23:$M$154,1))),M236,MAX(AVERAGEIFS(M970:M972,M970:M972,"&gt;0")/(EXP(M$6*(($D973-COUNTIFS(M$898:M973,0))/12))),M$8))</f>
        <v>7.7681847189373849</v>
      </c>
      <c r="N973" s="181">
        <f t="shared" ca="1" si="58"/>
        <v>3.8840923594686925</v>
      </c>
      <c r="O973" s="181">
        <f>IF($C973&lt;=MAX($D$4,INDEX($C$23:$C$154,2+MATCH(0,$O$23:$O$154,1))),O236,MAX(AVERAGEIFS(O970:O972,O970:O972,"&gt;0")/(EXP(O$6*(($D973-COUNTIFS(O$898:O973,0))/12))),O$8))</f>
        <v>0</v>
      </c>
      <c r="P973" s="181">
        <f t="shared" si="63"/>
        <v>0</v>
      </c>
      <c r="Q973" s="132">
        <f ca="1">IF($C973&lt;$D$4,Q236,MAX(AVERAGEIFS(Q970:Q972,Q970:Q972,"&gt;0")/(EXP(Q$6*(($D973-COUNTIFS(Q$898:Q973,0))/12))),Q$8))</f>
        <v>1</v>
      </c>
      <c r="R973" s="132">
        <f t="shared" ca="1" si="59"/>
        <v>1</v>
      </c>
      <c r="S973" s="132">
        <f ca="1">IF($C973&lt;$D$4,S236,MAX(AVERAGEIFS(S970:S972,S970:S972,"&gt;0")/(EXP(S$6*(($D973-COUNTIFS(S$898:S973,0))/12))),S$8))</f>
        <v>1</v>
      </c>
      <c r="T973" s="132">
        <f t="shared" ca="1" si="60"/>
        <v>0.76923076923076916</v>
      </c>
      <c r="U973" s="181">
        <f ca="1">IF($C973&lt;=MAX($D$4,INDEX($C$23:$C$154,2+MATCH(0,$M$23:$M$154,1))),U236,MAX(AVERAGEIFS(U970:U972,U970:U972,"&gt;0")/(EXP(U$6*(($D973-COUNTIFS(U$898:U973,0))/12))),U$8))</f>
        <v>5.2358641818368321</v>
      </c>
      <c r="V973" s="181">
        <f t="shared" ca="1" si="61"/>
        <v>2.6179320909184161</v>
      </c>
      <c r="W973" s="132">
        <f ca="1">IF($C973&lt;$D$4,W236,MAX(AVERAGEIFS(W970:W972,W970:W972,"&gt;0")/(EXP(W$6*(($D973-COUNTIFS(W$898:W973,0))/12))),W$8))</f>
        <v>0.75</v>
      </c>
      <c r="X973" s="132">
        <f t="shared" ca="1" si="62"/>
        <v>0.57692307692307687</v>
      </c>
      <c r="Y973" s="132"/>
      <c r="Z973" s="132"/>
    </row>
    <row r="974" spans="2:26" outlineLevel="1">
      <c r="B974" s="159"/>
      <c r="C974" s="160">
        <f t="shared" si="45"/>
        <v>46508</v>
      </c>
      <c r="D974" s="128">
        <f t="shared" si="46"/>
        <v>77</v>
      </c>
      <c r="G974" s="132">
        <f ca="1">IF($C974&lt;$D$4,G237,MAX(AVERAGEIFS(G971:G973,G971:G973,"&gt;0")/(EXP(G$6*(($D974-COUNTIFS(G$898:G974,0))/12))),G$8))</f>
        <v>1.25</v>
      </c>
      <c r="H974" s="132">
        <f t="shared" ca="1" si="55"/>
        <v>0.96153846153846145</v>
      </c>
      <c r="I974" s="132">
        <f ca="1">IF($C974&lt;$D$4,I237,MAX(AVERAGEIFS(I971:I973,I971:I973,"&gt;0")/(EXP(I$6*(($D974-COUNTIFS(I$898:I974,0))/12))),I$8))</f>
        <v>1.5</v>
      </c>
      <c r="J974" s="132">
        <f t="shared" ca="1" si="56"/>
        <v>1.2</v>
      </c>
      <c r="K974" s="132">
        <f ca="1">IF($C974&lt;$D$4,K237,MAX(AVERAGEIFS(K971:K973,K971:K973,"&gt;0")/(EXP(K$6*(($D974-COUNTIFS(K$898:K974,0))/12))),K$8))</f>
        <v>3</v>
      </c>
      <c r="L974" s="132">
        <f t="shared" ca="1" si="57"/>
        <v>2</v>
      </c>
      <c r="M974" s="181">
        <f ca="1">IF($C974&lt;=MAX($D$4,INDEX($C$23:$C$154,2+MATCH(0,$M$23:$M$154,1))),M237,MAX(AVERAGEIFS(M971:M973,M971:M973,"&gt;0")/(EXP(M$6*(($D974-COUNTIFS(M$898:M974,0))/12))),M$8))</f>
        <v>7.7272842849110583</v>
      </c>
      <c r="N974" s="181">
        <f t="shared" ca="1" si="58"/>
        <v>3.8636421424555292</v>
      </c>
      <c r="O974" s="181">
        <f>IF($C974&lt;=MAX($D$4,INDEX($C$23:$C$154,2+MATCH(0,$O$23:$O$154,1))),O237,MAX(AVERAGEIFS(O971:O973,O971:O973,"&gt;0")/(EXP(O$6*(($D974-COUNTIFS(O$898:O974,0))/12))),O$8))</f>
        <v>0</v>
      </c>
      <c r="P974" s="181">
        <f t="shared" si="63"/>
        <v>0</v>
      </c>
      <c r="Q974" s="132">
        <f ca="1">IF($C974&lt;$D$4,Q237,MAX(AVERAGEIFS(Q971:Q973,Q971:Q973,"&gt;0")/(EXP(Q$6*(($D974-COUNTIFS(Q$898:Q974,0))/12))),Q$8))</f>
        <v>1</v>
      </c>
      <c r="R974" s="132">
        <f t="shared" ca="1" si="59"/>
        <v>1</v>
      </c>
      <c r="S974" s="132">
        <f ca="1">IF($C974&lt;$D$4,S237,MAX(AVERAGEIFS(S971:S973,S971:S973,"&gt;0")/(EXP(S$6*(($D974-COUNTIFS(S$898:S974,0))/12))),S$8))</f>
        <v>1</v>
      </c>
      <c r="T974" s="132">
        <f t="shared" ca="1" si="60"/>
        <v>0.76923076923076916</v>
      </c>
      <c r="U974" s="181">
        <f ca="1">IF($C974&lt;=MAX($D$4,INDEX($C$23:$C$154,2+MATCH(0,$M$23:$M$154,1))),U237,MAX(AVERAGEIFS(U971:U973,U971:U973,"&gt;0")/(EXP(U$6*(($D974-COUNTIFS(U$898:U974,0))/12))),U$8))</f>
        <v>5.0472439645936271</v>
      </c>
      <c r="V974" s="181">
        <f t="shared" ca="1" si="61"/>
        <v>2.5236219822968136</v>
      </c>
      <c r="W974" s="132">
        <f ca="1">IF($C974&lt;$D$4,W237,MAX(AVERAGEIFS(W971:W973,W971:W973,"&gt;0")/(EXP(W$6*(($D974-COUNTIFS(W$898:W974,0))/12))),W$8))</f>
        <v>0.75</v>
      </c>
      <c r="X974" s="132">
        <f t="shared" ca="1" si="62"/>
        <v>0.57692307692307687</v>
      </c>
      <c r="Y974" s="132"/>
      <c r="Z974" s="132"/>
    </row>
    <row r="975" spans="2:26" outlineLevel="1">
      <c r="B975" s="159"/>
      <c r="C975" s="160">
        <f t="shared" si="45"/>
        <v>46539</v>
      </c>
      <c r="D975" s="128">
        <f t="shared" si="46"/>
        <v>78</v>
      </c>
      <c r="G975" s="132">
        <f ca="1">IF($C975&lt;$D$4,G238,MAX(AVERAGEIFS(G972:G974,G972:G974,"&gt;0")/(EXP(G$6*(($D975-COUNTIFS(G$898:G975,0))/12))),G$8))</f>
        <v>1.25</v>
      </c>
      <c r="H975" s="132">
        <f t="shared" ca="1" si="55"/>
        <v>0.96153846153846145</v>
      </c>
      <c r="I975" s="132">
        <f ca="1">IF($C975&lt;$D$4,I238,MAX(AVERAGEIFS(I972:I974,I972:I974,"&gt;0")/(EXP(I$6*(($D975-COUNTIFS(I$898:I975,0))/12))),I$8))</f>
        <v>1.5</v>
      </c>
      <c r="J975" s="132">
        <f t="shared" ca="1" si="56"/>
        <v>1.2</v>
      </c>
      <c r="K975" s="132">
        <f ca="1">IF($C975&lt;$D$4,K238,MAX(AVERAGEIFS(K972:K974,K972:K974,"&gt;0")/(EXP(K$6*(($D975-COUNTIFS(K$898:K975,0))/12))),K$8))</f>
        <v>3</v>
      </c>
      <c r="L975" s="132">
        <f t="shared" ca="1" si="57"/>
        <v>2</v>
      </c>
      <c r="M975" s="181">
        <f ca="1">IF($C975&lt;=MAX($D$4,INDEX($C$23:$C$154,2+MATCH(0,$M$23:$M$154,1))),M238,MAX(AVERAGEIFS(M972:M974,M972:M974,"&gt;0")/(EXP(M$6*(($D975-COUNTIFS(M$898:M975,0))/12))),M$8))</f>
        <v>7.6834737979589072</v>
      </c>
      <c r="N975" s="181">
        <f t="shared" ca="1" si="58"/>
        <v>3.8417368989794536</v>
      </c>
      <c r="O975" s="181">
        <f>IF($C975&lt;=MAX($D$4,INDEX($C$23:$C$154,2+MATCH(0,$O$23:$O$154,1))),O238,MAX(AVERAGEIFS(O972:O974,O972:O974,"&gt;0")/(EXP(O$6*(($D975-COUNTIFS(O$898:O975,0))/12))),O$8))</f>
        <v>10</v>
      </c>
      <c r="P975" s="181">
        <f t="shared" si="63"/>
        <v>5</v>
      </c>
      <c r="Q975" s="132">
        <f ca="1">IF($C975&lt;$D$4,Q238,MAX(AVERAGEIFS(Q972:Q974,Q972:Q974,"&gt;0")/(EXP(Q$6*(($D975-COUNTIFS(Q$898:Q975,0))/12))),Q$8))</f>
        <v>1</v>
      </c>
      <c r="R975" s="132">
        <f t="shared" ca="1" si="59"/>
        <v>1</v>
      </c>
      <c r="S975" s="132">
        <f ca="1">IF($C975&lt;$D$4,S238,MAX(AVERAGEIFS(S972:S974,S972:S974,"&gt;0")/(EXP(S$6*(($D975-COUNTIFS(S$898:S975,0))/12))),S$8))</f>
        <v>1</v>
      </c>
      <c r="T975" s="132">
        <f t="shared" ca="1" si="60"/>
        <v>0.76923076923076916</v>
      </c>
      <c r="U975" s="181">
        <f ca="1">IF($C975&lt;=MAX($D$4,INDEX($C$23:$C$154,2+MATCH(0,$M$23:$M$154,1))),U238,MAX(AVERAGEIFS(U972:U974,U972:U974,"&gt;0")/(EXP(U$6*(($D975-COUNTIFS(U$898:U975,0))/12))),U$8))</f>
        <v>4.8561786875714619</v>
      </c>
      <c r="V975" s="181">
        <f t="shared" ca="1" si="61"/>
        <v>2.4280893437857309</v>
      </c>
      <c r="W975" s="132">
        <f ca="1">IF($C975&lt;$D$4,W238,MAX(AVERAGEIFS(W972:W974,W972:W974,"&gt;0")/(EXP(W$6*(($D975-COUNTIFS(W$898:W975,0))/12))),W$8))</f>
        <v>0.75</v>
      </c>
      <c r="X975" s="132">
        <f t="shared" ca="1" si="62"/>
        <v>0.57692307692307687</v>
      </c>
      <c r="Y975" s="132"/>
      <c r="Z975" s="132"/>
    </row>
    <row r="976" spans="2:26" outlineLevel="1">
      <c r="B976" s="159"/>
      <c r="C976" s="160">
        <f t="shared" si="45"/>
        <v>46569</v>
      </c>
      <c r="D976" s="128">
        <f t="shared" si="46"/>
        <v>79</v>
      </c>
      <c r="G976" s="132">
        <f ca="1">IF($C976&lt;$D$4,G239,MAX(AVERAGEIFS(G973:G975,G973:G975,"&gt;0")/(EXP(G$6*(($D976-COUNTIFS(G$898:G976,0))/12))),G$8))</f>
        <v>1.25</v>
      </c>
      <c r="H976" s="132">
        <f t="shared" ca="1" si="55"/>
        <v>0.96153846153846145</v>
      </c>
      <c r="I976" s="132">
        <f ca="1">IF($C976&lt;$D$4,I239,MAX(AVERAGEIFS(I973:I975,I973:I975,"&gt;0")/(EXP(I$6*(($D976-COUNTIFS(I$898:I976,0))/12))),I$8))</f>
        <v>1.5</v>
      </c>
      <c r="J976" s="132">
        <f t="shared" ca="1" si="56"/>
        <v>1.2</v>
      </c>
      <c r="K976" s="132">
        <f ca="1">IF($C976&lt;$D$4,K239,MAX(AVERAGEIFS(K973:K975,K973:K975,"&gt;0")/(EXP(K$6*(($D976-COUNTIFS(K$898:K976,0))/12))),K$8))</f>
        <v>3</v>
      </c>
      <c r="L976" s="132">
        <f t="shared" ca="1" si="57"/>
        <v>2</v>
      </c>
      <c r="M976" s="181">
        <f ca="1">IF($C976&lt;=MAX($D$4,INDEX($C$23:$C$154,2+MATCH(0,$M$23:$M$154,1))),M239,MAX(AVERAGEIFS(M973:M975,M973:M975,"&gt;0")/(EXP(M$6*(($D976-COUNTIFS(M$898:M976,0))/12))),M$8))</f>
        <v>7.6366977138609409</v>
      </c>
      <c r="N976" s="181">
        <f t="shared" ca="1" si="58"/>
        <v>3.8183488569304704</v>
      </c>
      <c r="O976" s="181">
        <f>IF($C976&lt;=MAX($D$4,INDEX($C$23:$C$154,2+MATCH(0,$O$23:$O$154,1))),O239,MAX(AVERAGEIFS(O973:O975,O973:O975,"&gt;0")/(EXP(O$6*(($D976-COUNTIFS(O$898:O976,0))/12))),O$8))</f>
        <v>10</v>
      </c>
      <c r="P976" s="181">
        <f t="shared" si="63"/>
        <v>5</v>
      </c>
      <c r="Q976" s="132">
        <f ca="1">IF($C976&lt;$D$4,Q239,MAX(AVERAGEIFS(Q973:Q975,Q973:Q975,"&gt;0")/(EXP(Q$6*(($D976-COUNTIFS(Q$898:Q976,0))/12))),Q$8))</f>
        <v>1</v>
      </c>
      <c r="R976" s="132">
        <f t="shared" ca="1" si="59"/>
        <v>1</v>
      </c>
      <c r="S976" s="132">
        <f ca="1">IF($C976&lt;$D$4,S239,MAX(AVERAGEIFS(S973:S975,S973:S975,"&gt;0")/(EXP(S$6*(($D976-COUNTIFS(S$898:S976,0))/12))),S$8))</f>
        <v>1</v>
      </c>
      <c r="T976" s="132">
        <f t="shared" ca="1" si="60"/>
        <v>0.76923076923076916</v>
      </c>
      <c r="U976" s="181">
        <f ca="1">IF($C976&lt;=MAX($D$4,INDEX($C$23:$C$154,2+MATCH(0,$M$23:$M$154,1))),U239,MAX(AVERAGEIFS(U973:U975,U973:U975,"&gt;0")/(EXP(U$6*(($D976-COUNTIFS(U$898:U976,0))/12))),U$8))</f>
        <v>4.6623247018727918</v>
      </c>
      <c r="V976" s="181">
        <f t="shared" ca="1" si="61"/>
        <v>2.3311623509363959</v>
      </c>
      <c r="W976" s="132">
        <f ca="1">IF($C976&lt;$D$4,W239,MAX(AVERAGEIFS(W973:W975,W973:W975,"&gt;0")/(EXP(W$6*(($D976-COUNTIFS(W$898:W976,0))/12))),W$8))</f>
        <v>0.75</v>
      </c>
      <c r="X976" s="132">
        <f t="shared" ca="1" si="62"/>
        <v>0.57692307692307687</v>
      </c>
      <c r="Y976" s="132"/>
      <c r="Z976" s="132"/>
    </row>
    <row r="977" spans="2:26" outlineLevel="1">
      <c r="B977" s="159"/>
      <c r="C977" s="160">
        <f t="shared" si="45"/>
        <v>46600</v>
      </c>
      <c r="D977" s="128">
        <f t="shared" si="46"/>
        <v>80</v>
      </c>
      <c r="G977" s="132">
        <f ca="1">IF($C977&lt;$D$4,G240,MAX(AVERAGEIFS(G974:G976,G974:G976,"&gt;0")/(EXP(G$6*(($D977-COUNTIFS(G$898:G977,0))/12))),G$8))</f>
        <v>1.25</v>
      </c>
      <c r="H977" s="132">
        <f t="shared" ca="1" si="55"/>
        <v>0.96153846153846145</v>
      </c>
      <c r="I977" s="132">
        <f ca="1">IF($C977&lt;$D$4,I240,MAX(AVERAGEIFS(I974:I976,I974:I976,"&gt;0")/(EXP(I$6*(($D977-COUNTIFS(I$898:I977,0))/12))),I$8))</f>
        <v>1.5</v>
      </c>
      <c r="J977" s="132">
        <f t="shared" ca="1" si="56"/>
        <v>1.2</v>
      </c>
      <c r="K977" s="132">
        <f ca="1">IF($C977&lt;$D$4,K240,MAX(AVERAGEIFS(K974:K976,K974:K976,"&gt;0")/(EXP(K$6*(($D977-COUNTIFS(K$898:K977,0))/12))),K$8))</f>
        <v>3</v>
      </c>
      <c r="L977" s="132">
        <f t="shared" ca="1" si="57"/>
        <v>2</v>
      </c>
      <c r="M977" s="181">
        <f ca="1">IF($C977&lt;=MAX($D$4,INDEX($C$23:$C$154,2+MATCH(0,$M$23:$M$154,1))),M240,MAX(AVERAGEIFS(M974:M976,M974:M976,"&gt;0")/(EXP(M$6*(($D977-COUNTIFS(M$898:M977,0))/12))),M$8))</f>
        <v>7.5870519009051547</v>
      </c>
      <c r="N977" s="181">
        <f t="shared" ca="1" si="58"/>
        <v>3.7935259504525773</v>
      </c>
      <c r="O977" s="181">
        <f ca="1">IF($C977&lt;=MAX($D$4,INDEX($C$23:$C$154,2+MATCH(0,$O$23:$O$154,1))),O240,MAX(AVERAGEIFS(O974:O976,O974:O976,"&gt;0")/(EXP(O$6*(($D977-COUNTIFS(O$898:O977,0))/12))),O$8))</f>
        <v>9.937694906233947</v>
      </c>
      <c r="P977" s="181">
        <f t="shared" ca="1" si="63"/>
        <v>4.9688474531169735</v>
      </c>
      <c r="Q977" s="132">
        <f ca="1">IF($C977&lt;$D$4,Q240,MAX(AVERAGEIFS(Q974:Q976,Q974:Q976,"&gt;0")/(EXP(Q$6*(($D977-COUNTIFS(Q$898:Q977,0))/12))),Q$8))</f>
        <v>1</v>
      </c>
      <c r="R977" s="132">
        <f t="shared" ca="1" si="59"/>
        <v>1</v>
      </c>
      <c r="S977" s="132">
        <f ca="1">IF($C977&lt;$D$4,S240,MAX(AVERAGEIFS(S974:S976,S974:S976,"&gt;0")/(EXP(S$6*(($D977-COUNTIFS(S$898:S977,0))/12))),S$8))</f>
        <v>1</v>
      </c>
      <c r="T977" s="132">
        <f t="shared" ca="1" si="60"/>
        <v>0.76923076923076916</v>
      </c>
      <c r="U977" s="181">
        <f ca="1">IF($C977&lt;=MAX($D$4,INDEX($C$23:$C$154,2+MATCH(0,$M$23:$M$154,1))),U240,MAX(AVERAGEIFS(U974:U976,U974:U976,"&gt;0")/(EXP(U$6*(($D977-COUNTIFS(U$898:U977,0))/12))),U$8))</f>
        <v>4.4670448326614647</v>
      </c>
      <c r="V977" s="181">
        <f t="shared" ca="1" si="61"/>
        <v>2.2335224163307323</v>
      </c>
      <c r="W977" s="132">
        <f ca="1">IF($C977&lt;$D$4,W240,MAX(AVERAGEIFS(W974:W976,W974:W976,"&gt;0")/(EXP(W$6*(($D977-COUNTIFS(W$898:W977,0))/12))),W$8))</f>
        <v>0.75</v>
      </c>
      <c r="X977" s="132">
        <f t="shared" ca="1" si="62"/>
        <v>0.57692307692307687</v>
      </c>
      <c r="Y977" s="132"/>
      <c r="Z977" s="132"/>
    </row>
    <row r="978" spans="2:26" outlineLevel="1">
      <c r="B978" s="159"/>
      <c r="C978" s="160">
        <f t="shared" si="45"/>
        <v>46631</v>
      </c>
      <c r="D978" s="128">
        <f t="shared" si="46"/>
        <v>81</v>
      </c>
      <c r="G978" s="132">
        <f ca="1">IF($C978&lt;$D$4,G241,MAX(AVERAGEIFS(G975:G977,G975:G977,"&gt;0")/(EXP(G$6*(($D978-COUNTIFS(G$898:G978,0))/12))),G$8))</f>
        <v>1.25</v>
      </c>
      <c r="H978" s="132">
        <f t="shared" ca="1" si="55"/>
        <v>0.96153846153846145</v>
      </c>
      <c r="I978" s="132">
        <f ca="1">IF($C978&lt;$D$4,I241,MAX(AVERAGEIFS(I975:I977,I975:I977,"&gt;0")/(EXP(I$6*(($D978-COUNTIFS(I$898:I978,0))/12))),I$8))</f>
        <v>1.5</v>
      </c>
      <c r="J978" s="132">
        <f t="shared" ca="1" si="56"/>
        <v>1.2</v>
      </c>
      <c r="K978" s="132">
        <f ca="1">IF($C978&lt;$D$4,K241,MAX(AVERAGEIFS(K975:K977,K975:K977,"&gt;0")/(EXP(K$6*(($D978-COUNTIFS(K$898:K978,0))/12))),K$8))</f>
        <v>3</v>
      </c>
      <c r="L978" s="132">
        <f t="shared" ca="1" si="57"/>
        <v>2</v>
      </c>
      <c r="M978" s="181">
        <f ca="1">IF($C978&lt;=MAX($D$4,INDEX($C$23:$C$154,2+MATCH(0,$M$23:$M$154,1))),M241,MAX(AVERAGEIFS(M975:M977,M975:M977,"&gt;0")/(EXP(M$6*(($D978-COUNTIFS(M$898:M978,0))/12))),M$8))</f>
        <v>7.5346069817256804</v>
      </c>
      <c r="N978" s="181">
        <f t="shared" ca="1" si="58"/>
        <v>3.7673034908628402</v>
      </c>
      <c r="O978" s="181">
        <f ca="1">IF($C978&lt;=MAX($D$4,INDEX($C$23:$C$154,2+MATCH(0,$O$23:$O$154,1))),O241,MAX(AVERAGEIFS(O975:O977,O975:O977,"&gt;0")/(EXP(O$6*(($D978-COUNTIFS(O$898:O978,0))/12))),O$8))</f>
        <v>9.8964169123801646</v>
      </c>
      <c r="P978" s="181">
        <f t="shared" ca="1" si="63"/>
        <v>4.9482084561900823</v>
      </c>
      <c r="Q978" s="132">
        <f ca="1">IF($C978&lt;$D$4,Q241,MAX(AVERAGEIFS(Q975:Q977,Q975:Q977,"&gt;0")/(EXP(Q$6*(($D978-COUNTIFS(Q$898:Q978,0))/12))),Q$8))</f>
        <v>1</v>
      </c>
      <c r="R978" s="132">
        <f t="shared" ca="1" si="59"/>
        <v>1</v>
      </c>
      <c r="S978" s="132">
        <f ca="1">IF($C978&lt;$D$4,S241,MAX(AVERAGEIFS(S975:S977,S975:S977,"&gt;0")/(EXP(S$6*(($D978-COUNTIFS(S$898:S978,0))/12))),S$8))</f>
        <v>1</v>
      </c>
      <c r="T978" s="132">
        <f t="shared" ca="1" si="60"/>
        <v>0.76923076923076916</v>
      </c>
      <c r="U978" s="181">
        <f ca="1">IF($C978&lt;=MAX($D$4,INDEX($C$23:$C$154,2+MATCH(0,$M$23:$M$154,1))),U241,MAX(AVERAGEIFS(U975:U977,U975:U977,"&gt;0")/(EXP(U$6*(($D978-COUNTIFS(U$898:U978,0))/12))),U$8))</f>
        <v>4.2712744038255464</v>
      </c>
      <c r="V978" s="181">
        <f t="shared" ca="1" si="61"/>
        <v>2.1356372019127732</v>
      </c>
      <c r="W978" s="132">
        <f ca="1">IF($C978&lt;$D$4,W241,MAX(AVERAGEIFS(W975:W977,W975:W977,"&gt;0")/(EXP(W$6*(($D978-COUNTIFS(W$898:W978,0))/12))),W$8))</f>
        <v>0.75</v>
      </c>
      <c r="X978" s="132">
        <f t="shared" ca="1" si="62"/>
        <v>0.57692307692307687</v>
      </c>
      <c r="Y978" s="132"/>
      <c r="Z978" s="132"/>
    </row>
    <row r="979" spans="2:26" outlineLevel="1">
      <c r="B979" s="159"/>
      <c r="C979" s="160">
        <f t="shared" si="45"/>
        <v>46661</v>
      </c>
      <c r="D979" s="128">
        <f t="shared" si="46"/>
        <v>82</v>
      </c>
      <c r="G979" s="132">
        <f ca="1">IF($C979&lt;$D$4,G242,MAX(AVERAGEIFS(G976:G978,G976:G978,"&gt;0")/(EXP(G$6*(($D979-COUNTIFS(G$898:G979,0))/12))),G$8))</f>
        <v>1.25</v>
      </c>
      <c r="H979" s="132">
        <f t="shared" ca="1" si="55"/>
        <v>0.96153846153846145</v>
      </c>
      <c r="I979" s="132">
        <f ca="1">IF($C979&lt;$D$4,I242,MAX(AVERAGEIFS(I976:I978,I976:I978,"&gt;0")/(EXP(I$6*(($D979-COUNTIFS(I$898:I979,0))/12))),I$8))</f>
        <v>1.5</v>
      </c>
      <c r="J979" s="132">
        <f t="shared" ca="1" si="56"/>
        <v>1.2</v>
      </c>
      <c r="K979" s="132">
        <f ca="1">IF($C979&lt;$D$4,K242,MAX(AVERAGEIFS(K976:K978,K976:K978,"&gt;0")/(EXP(K$6*(($D979-COUNTIFS(K$898:K979,0))/12))),K$8))</f>
        <v>3</v>
      </c>
      <c r="L979" s="132">
        <f t="shared" ca="1" si="57"/>
        <v>2</v>
      </c>
      <c r="M979" s="181">
        <f ca="1">IF($C979&lt;=MAX($D$4,INDEX($C$23:$C$154,2+MATCH(0,$M$23:$M$154,1))),M242,MAX(AVERAGEIFS(M976:M978,M976:M978,"&gt;0")/(EXP(M$6*(($D979-COUNTIFS(M$898:M979,0))/12))),M$8))</f>
        <v>7.4794065121145774</v>
      </c>
      <c r="N979" s="181">
        <f t="shared" ca="1" si="58"/>
        <v>3.7397032560572887</v>
      </c>
      <c r="O979" s="181">
        <f ca="1">IF($C979&lt;=MAX($D$4,INDEX($C$23:$C$154,2+MATCH(0,$O$23:$O$154,1))),O242,MAX(AVERAGEIFS(O976:O978,O976:O978,"&gt;0")/(EXP(O$6*(($D979-COUNTIFS(O$898:O979,0))/12))),O$8))</f>
        <v>9.8416509397041434</v>
      </c>
      <c r="P979" s="181">
        <f t="shared" ca="1" si="63"/>
        <v>4.9208254698520717</v>
      </c>
      <c r="Q979" s="132">
        <f ca="1">IF($C979&lt;$D$4,Q242,MAX(AVERAGEIFS(Q976:Q978,Q976:Q978,"&gt;0")/(EXP(Q$6*(($D979-COUNTIFS(Q$898:Q979,0))/12))),Q$8))</f>
        <v>1</v>
      </c>
      <c r="R979" s="132">
        <f t="shared" ca="1" si="59"/>
        <v>1</v>
      </c>
      <c r="S979" s="132">
        <f ca="1">IF($C979&lt;$D$4,S242,MAX(AVERAGEIFS(S976:S978,S976:S978,"&gt;0")/(EXP(S$6*(($D979-COUNTIFS(S$898:S979,0))/12))),S$8))</f>
        <v>1</v>
      </c>
      <c r="T979" s="132">
        <f t="shared" ca="1" si="60"/>
        <v>0.76923076923076916</v>
      </c>
      <c r="U979" s="181">
        <f ca="1">IF($C979&lt;=MAX($D$4,INDEX($C$23:$C$154,2+MATCH(0,$M$23:$M$154,1))),U242,MAX(AVERAGEIFS(U976:U978,U976:U978,"&gt;0")/(EXP(U$6*(($D979-COUNTIFS(U$898:U979,0))/12))),U$8))</f>
        <v>4.0756237626552245</v>
      </c>
      <c r="V979" s="181">
        <f t="shared" ca="1" si="61"/>
        <v>2.0378118813276123</v>
      </c>
      <c r="W979" s="132">
        <f ca="1">IF($C979&lt;$D$4,W242,MAX(AVERAGEIFS(W976:W978,W976:W978,"&gt;0")/(EXP(W$6*(($D979-COUNTIFS(W$898:W979,0))/12))),W$8))</f>
        <v>0.75</v>
      </c>
      <c r="X979" s="132">
        <f t="shared" ca="1" si="62"/>
        <v>0.57692307692307687</v>
      </c>
      <c r="Y979" s="132"/>
      <c r="Z979" s="132"/>
    </row>
    <row r="980" spans="2:26" outlineLevel="1">
      <c r="B980" s="159"/>
      <c r="C980" s="160">
        <f t="shared" si="45"/>
        <v>46692</v>
      </c>
      <c r="D980" s="128">
        <f t="shared" si="46"/>
        <v>83</v>
      </c>
      <c r="G980" s="132">
        <f ca="1">IF($C980&lt;$D$4,G243,MAX(AVERAGEIFS(G977:G979,G977:G979,"&gt;0")/(EXP(G$6*(($D980-COUNTIFS(G$898:G980,0))/12))),G$8))</f>
        <v>1.25</v>
      </c>
      <c r="H980" s="132">
        <f t="shared" ca="1" si="55"/>
        <v>0.96153846153846145</v>
      </c>
      <c r="I980" s="132">
        <f ca="1">IF($C980&lt;$D$4,I243,MAX(AVERAGEIFS(I977:I979,I977:I979,"&gt;0")/(EXP(I$6*(($D980-COUNTIFS(I$898:I980,0))/12))),I$8))</f>
        <v>1.5</v>
      </c>
      <c r="J980" s="132">
        <f t="shared" ca="1" si="56"/>
        <v>1.2</v>
      </c>
      <c r="K980" s="132">
        <f ca="1">IF($C980&lt;$D$4,K243,MAX(AVERAGEIFS(K977:K979,K977:K979,"&gt;0")/(EXP(K$6*(($D980-COUNTIFS(K$898:K980,0))/12))),K$8))</f>
        <v>3</v>
      </c>
      <c r="L980" s="132">
        <f t="shared" ca="1" si="57"/>
        <v>2</v>
      </c>
      <c r="M980" s="181">
        <f ca="1">IF($C980&lt;=MAX($D$4,INDEX($C$23:$C$154,2+MATCH(0,$M$23:$M$154,1))),M243,MAX(AVERAGEIFS(M977:M979,M977:M979,"&gt;0")/(EXP(M$6*(($D980-COUNTIFS(M$898:M980,0))/12))),M$8))</f>
        <v>7.4215264560377712</v>
      </c>
      <c r="N980" s="181">
        <f t="shared" ca="1" si="58"/>
        <v>3.7107632280188856</v>
      </c>
      <c r="O980" s="181">
        <f ca="1">IF($C980&lt;=MAX($D$4,INDEX($C$23:$C$154,2+MATCH(0,$O$23:$O$154,1))),O243,MAX(AVERAGEIFS(O977:O979,O977:O979,"&gt;0")/(EXP(O$6*(($D980-COUNTIFS(O$898:O980,0))/12))),O$8))</f>
        <v>9.7690415042793948</v>
      </c>
      <c r="P980" s="181">
        <f t="shared" ca="1" si="63"/>
        <v>4.8845207521396974</v>
      </c>
      <c r="Q980" s="132">
        <f ca="1">IF($C980&lt;$D$4,Q243,MAX(AVERAGEIFS(Q977:Q979,Q977:Q979,"&gt;0")/(EXP(Q$6*(($D980-COUNTIFS(Q$898:Q980,0))/12))),Q$8))</f>
        <v>1</v>
      </c>
      <c r="R980" s="132">
        <f t="shared" ca="1" si="59"/>
        <v>1</v>
      </c>
      <c r="S980" s="132">
        <f ca="1">IF($C980&lt;$D$4,S243,MAX(AVERAGEIFS(S977:S979,S977:S979,"&gt;0")/(EXP(S$6*(($D980-COUNTIFS(S$898:S980,0))/12))),S$8))</f>
        <v>1</v>
      </c>
      <c r="T980" s="132">
        <f t="shared" ca="1" si="60"/>
        <v>0.76923076923076916</v>
      </c>
      <c r="U980" s="181">
        <f ca="1">IF($C980&lt;=MAX($D$4,INDEX($C$23:$C$154,2+MATCH(0,$M$23:$M$154,1))),U243,MAX(AVERAGEIFS(U977:U979,U977:U979,"&gt;0")/(EXP(U$6*(($D980-COUNTIFS(U$898:U980,0))/12))),U$8))</f>
        <v>3.8809821493507686</v>
      </c>
      <c r="V980" s="181">
        <f t="shared" ca="1" si="61"/>
        <v>2</v>
      </c>
      <c r="W980" s="132">
        <f ca="1">IF($C980&lt;$D$4,W243,MAX(AVERAGEIFS(W977:W979,W977:W979,"&gt;0")/(EXP(W$6*(($D980-COUNTIFS(W$898:W980,0))/12))),W$8))</f>
        <v>0.75</v>
      </c>
      <c r="X980" s="132">
        <f t="shared" ca="1" si="62"/>
        <v>0.57692307692307687</v>
      </c>
      <c r="Y980" s="132"/>
      <c r="Z980" s="132"/>
    </row>
    <row r="981" spans="2:26" outlineLevel="1">
      <c r="B981" s="159"/>
      <c r="C981" s="160">
        <f t="shared" si="45"/>
        <v>46722</v>
      </c>
      <c r="D981" s="128">
        <f t="shared" si="46"/>
        <v>84</v>
      </c>
      <c r="G981" s="132">
        <f ca="1">IF($C981&lt;$D$4,G244,MAX(AVERAGEIFS(G978:G980,G978:G980,"&gt;0")/(EXP(G$6*(($D981-COUNTIFS(G$898:G981,0))/12))),G$8))</f>
        <v>1.25</v>
      </c>
      <c r="H981" s="132">
        <f t="shared" ca="1" si="55"/>
        <v>0.96153846153846145</v>
      </c>
      <c r="I981" s="132">
        <f ca="1">IF($C981&lt;$D$4,I244,MAX(AVERAGEIFS(I978:I980,I978:I980,"&gt;0")/(EXP(I$6*(($D981-COUNTIFS(I$898:I981,0))/12))),I$8))</f>
        <v>1.5</v>
      </c>
      <c r="J981" s="132">
        <f t="shared" ca="1" si="56"/>
        <v>1.2</v>
      </c>
      <c r="K981" s="132">
        <f ca="1">IF($C981&lt;$D$4,K244,MAX(AVERAGEIFS(K978:K980,K978:K980,"&gt;0")/(EXP(K$6*(($D981-COUNTIFS(K$898:K981,0))/12))),K$8))</f>
        <v>3</v>
      </c>
      <c r="L981" s="132">
        <f t="shared" ca="1" si="57"/>
        <v>2</v>
      </c>
      <c r="M981" s="181">
        <f ca="1">IF($C981&lt;=MAX($D$4,INDEX($C$23:$C$154,2+MATCH(0,$M$23:$M$154,1))),M244,MAX(AVERAGEIFS(M978:M980,M978:M980,"&gt;0")/(EXP(M$6*(($D981-COUNTIFS(M$898:M981,0))/12))),M$8))</f>
        <v>7.3610360053922177</v>
      </c>
      <c r="N981" s="181">
        <f t="shared" ca="1" si="58"/>
        <v>3.6805180026961088</v>
      </c>
      <c r="O981" s="181">
        <f ca="1">IF($C981&lt;=MAX($D$4,INDEX($C$23:$C$154,2+MATCH(0,$O$23:$O$154,1))),O244,MAX(AVERAGEIFS(O978:O980,O978:O980,"&gt;0")/(EXP(O$6*(($D981-COUNTIFS(O$898:O981,0))/12))),O$8))</f>
        <v>9.6933066131485059</v>
      </c>
      <c r="P981" s="181">
        <f t="shared" ca="1" si="63"/>
        <v>4.846653306574253</v>
      </c>
      <c r="Q981" s="132">
        <f ca="1">IF($C981&lt;$D$4,Q244,MAX(AVERAGEIFS(Q978:Q980,Q978:Q980,"&gt;0")/(EXP(Q$6*(($D981-COUNTIFS(Q$898:Q981,0))/12))),Q$8))</f>
        <v>1</v>
      </c>
      <c r="R981" s="132">
        <f t="shared" ca="1" si="59"/>
        <v>1</v>
      </c>
      <c r="S981" s="132">
        <f ca="1">IF($C981&lt;$D$4,S244,MAX(AVERAGEIFS(S978:S980,S978:S980,"&gt;0")/(EXP(S$6*(($D981-COUNTIFS(S$898:S981,0))/12))),S$8))</f>
        <v>1</v>
      </c>
      <c r="T981" s="132">
        <f t="shared" ca="1" si="60"/>
        <v>0.76923076923076916</v>
      </c>
      <c r="U981" s="181">
        <f ca="1">IF($C981&lt;=MAX($D$4,INDEX($C$23:$C$154,2+MATCH(0,$M$23:$M$154,1))),U244,MAX(AVERAGEIFS(U978:U980,U978:U980,"&gt;0")/(EXP(U$6*(($D981-COUNTIFS(U$898:U981,0))/12))),U$8))</f>
        <v>3.6880812176765807</v>
      </c>
      <c r="V981" s="181">
        <f t="shared" ca="1" si="61"/>
        <v>2</v>
      </c>
      <c r="W981" s="132">
        <f ca="1">IF($C981&lt;$D$4,W244,MAX(AVERAGEIFS(W978:W980,W978:W980,"&gt;0")/(EXP(W$6*(($D981-COUNTIFS(W$898:W981,0))/12))),W$8))</f>
        <v>0.75</v>
      </c>
      <c r="X981" s="132">
        <f t="shared" ca="1" si="62"/>
        <v>0.57692307692307687</v>
      </c>
      <c r="Y981" s="132"/>
      <c r="Z981" s="132"/>
    </row>
    <row r="982" spans="2:26" outlineLevel="1">
      <c r="B982" s="159"/>
      <c r="C982" s="160">
        <f t="shared" si="45"/>
        <v>46753</v>
      </c>
      <c r="D982" s="128">
        <f t="shared" si="46"/>
        <v>85</v>
      </c>
      <c r="G982" s="132">
        <f ca="1">IF($C982&lt;$D$4,G245,MAX(AVERAGEIFS(G979:G981,G979:G981,"&gt;0")/(EXP(G$6*(($D982-COUNTIFS(G$898:G982,0))/12))),G$8))</f>
        <v>1.25</v>
      </c>
      <c r="H982" s="132">
        <f t="shared" ca="1" si="55"/>
        <v>0.96153846153846145</v>
      </c>
      <c r="I982" s="132">
        <f ca="1">IF($C982&lt;$D$4,I245,MAX(AVERAGEIFS(I979:I981,I979:I981,"&gt;0")/(EXP(I$6*(($D982-COUNTIFS(I$898:I982,0))/12))),I$8))</f>
        <v>1.5</v>
      </c>
      <c r="J982" s="132">
        <f t="shared" ca="1" si="56"/>
        <v>1.2</v>
      </c>
      <c r="K982" s="132">
        <f ca="1">IF($C982&lt;$D$4,K245,MAX(AVERAGEIFS(K979:K981,K979:K981,"&gt;0")/(EXP(K$6*(($D982-COUNTIFS(K$898:K982,0))/12))),K$8))</f>
        <v>3</v>
      </c>
      <c r="L982" s="132">
        <f t="shared" ca="1" si="57"/>
        <v>2</v>
      </c>
      <c r="M982" s="181">
        <f ca="1">IF($C982&lt;=MAX($D$4,INDEX($C$23:$C$154,2+MATCH(0,$M$23:$M$154,1))),M245,MAX(AVERAGEIFS(M979:M981,M979:M981,"&gt;0")/(EXP(M$6*(($D982-COUNTIFS(M$898:M982,0))/12))),M$8))</f>
        <v>7.2980036637812056</v>
      </c>
      <c r="N982" s="181">
        <f t="shared" ca="1" si="58"/>
        <v>3.6490018318906028</v>
      </c>
      <c r="O982" s="181">
        <f ca="1">IF($C982&lt;=MAX($D$4,INDEX($C$23:$C$154,2+MATCH(0,$O$23:$O$154,1))),O245,MAX(AVERAGEIFS(O979:O981,O979:O981,"&gt;0")/(EXP(O$6*(($D982-COUNTIFS(O$898:O982,0))/12))),O$8))</f>
        <v>9.6065488518349884</v>
      </c>
      <c r="P982" s="181">
        <f t="shared" ca="1" si="63"/>
        <v>4.8032744259174942</v>
      </c>
      <c r="Q982" s="132">
        <f ca="1">IF($C982&lt;$D$4,Q245,MAX(AVERAGEIFS(Q979:Q981,Q979:Q981,"&gt;0")/(EXP(Q$6*(($D982-COUNTIFS(Q$898:Q982,0))/12))),Q$8))</f>
        <v>1</v>
      </c>
      <c r="R982" s="132">
        <f t="shared" ca="1" si="59"/>
        <v>1</v>
      </c>
      <c r="S982" s="132">
        <f ca="1">IF($C982&lt;$D$4,S245,MAX(AVERAGEIFS(S979:S981,S979:S981,"&gt;0")/(EXP(S$6*(($D982-COUNTIFS(S$898:S982,0))/12))),S$8))</f>
        <v>1</v>
      </c>
      <c r="T982" s="132">
        <f t="shared" ca="1" si="60"/>
        <v>0.76923076923076916</v>
      </c>
      <c r="U982" s="181">
        <f ca="1">IF($C982&lt;=MAX($D$4,INDEX($C$23:$C$154,2+MATCH(0,$M$23:$M$154,1))),U245,MAX(AVERAGEIFS(U979:U981,U979:U981,"&gt;0")/(EXP(U$6*(($D982-COUNTIFS(U$898:U982,0))/12))),U$8))</f>
        <v>3.4975792288233589</v>
      </c>
      <c r="V982" s="181">
        <f t="shared" ca="1" si="61"/>
        <v>2</v>
      </c>
      <c r="W982" s="132">
        <f ca="1">IF($C982&lt;$D$4,W245,MAX(AVERAGEIFS(W979:W981,W979:W981,"&gt;0")/(EXP(W$6*(($D982-COUNTIFS(W$898:W982,0))/12))),W$8))</f>
        <v>0.75</v>
      </c>
      <c r="X982" s="132">
        <f t="shared" ca="1" si="62"/>
        <v>0.57692307692307687</v>
      </c>
      <c r="Y982" s="132"/>
      <c r="Z982" s="132"/>
    </row>
    <row r="983" spans="2:26" outlineLevel="1">
      <c r="B983" s="159"/>
      <c r="C983" s="160">
        <f t="shared" si="45"/>
        <v>46784</v>
      </c>
      <c r="D983" s="128">
        <f t="shared" si="46"/>
        <v>86</v>
      </c>
      <c r="G983" s="132">
        <f ca="1">IF($C983&lt;$D$4,G246,MAX(AVERAGEIFS(G980:G982,G980:G982,"&gt;0")/(EXP(G$6*(($D983-COUNTIFS(G$898:G983,0))/12))),G$8))</f>
        <v>1.25</v>
      </c>
      <c r="H983" s="132">
        <f t="shared" ca="1" si="55"/>
        <v>0.96153846153846145</v>
      </c>
      <c r="I983" s="132">
        <f ca="1">IF($C983&lt;$D$4,I246,MAX(AVERAGEIFS(I980:I982,I980:I982,"&gt;0")/(EXP(I$6*(($D983-COUNTIFS(I$898:I983,0))/12))),I$8))</f>
        <v>1.5</v>
      </c>
      <c r="J983" s="132">
        <f t="shared" ca="1" si="56"/>
        <v>1.2</v>
      </c>
      <c r="K983" s="132">
        <f ca="1">IF($C983&lt;$D$4,K246,MAX(AVERAGEIFS(K980:K982,K980:K982,"&gt;0")/(EXP(K$6*(($D983-COUNTIFS(K$898:K983,0))/12))),K$8))</f>
        <v>3</v>
      </c>
      <c r="L983" s="132">
        <f t="shared" ca="1" si="57"/>
        <v>2</v>
      </c>
      <c r="M983" s="181">
        <f ca="1">IF($C983&lt;=MAX($D$4,INDEX($C$23:$C$154,2+MATCH(0,$M$23:$M$154,1))),M246,MAX(AVERAGEIFS(M980:M982,M980:M982,"&gt;0")/(EXP(M$6*(($D983-COUNTIFS(M$898:M983,0))/12))),M$8))</f>
        <v>7.2325058892297553</v>
      </c>
      <c r="N983" s="181">
        <f t="shared" ca="1" si="58"/>
        <v>3.6162529446148777</v>
      </c>
      <c r="O983" s="181">
        <f ca="1">IF($C983&lt;=MAX($D$4,INDEX($C$23:$C$154,2+MATCH(0,$O$23:$O$154,1))),O246,MAX(AVERAGEIFS(O980:O982,O980:O982,"&gt;0")/(EXP(O$6*(($D983-COUNTIFS(O$898:O983,0))/12))),O$8))</f>
        <v>9.5096443770770431</v>
      </c>
      <c r="P983" s="181">
        <f t="shared" ca="1" si="63"/>
        <v>4.7548221885385216</v>
      </c>
      <c r="Q983" s="132">
        <f ca="1">IF($C983&lt;$D$4,Q246,MAX(AVERAGEIFS(Q980:Q982,Q980:Q982,"&gt;0")/(EXP(Q$6*(($D983-COUNTIFS(Q$898:Q983,0))/12))),Q$8))</f>
        <v>1</v>
      </c>
      <c r="R983" s="132">
        <f t="shared" ca="1" si="59"/>
        <v>1</v>
      </c>
      <c r="S983" s="132">
        <f ca="1">IF($C983&lt;$D$4,S246,MAX(AVERAGEIFS(S980:S982,S980:S982,"&gt;0")/(EXP(S$6*(($D983-COUNTIFS(S$898:S983,0))/12))),S$8))</f>
        <v>1</v>
      </c>
      <c r="T983" s="132">
        <f t="shared" ca="1" si="60"/>
        <v>0.76923076923076916</v>
      </c>
      <c r="U983" s="181">
        <f ca="1">IF($C983&lt;=MAX($D$4,INDEX($C$23:$C$154,2+MATCH(0,$M$23:$M$154,1))),U246,MAX(AVERAGEIFS(U980:U982,U980:U982,"&gt;0")/(EXP(U$6*(($D983-COUNTIFS(U$898:U983,0))/12))),U$8))</f>
        <v>3.3101377014719153</v>
      </c>
      <c r="V983" s="181">
        <f t="shared" ca="1" si="61"/>
        <v>2</v>
      </c>
      <c r="W983" s="132">
        <f ca="1">IF($C983&lt;$D$4,W246,MAX(AVERAGEIFS(W980:W982,W980:W982,"&gt;0")/(EXP(W$6*(($D983-COUNTIFS(W$898:W983,0))/12))),W$8))</f>
        <v>0.75</v>
      </c>
      <c r="X983" s="132">
        <f t="shared" ca="1" si="62"/>
        <v>0.57692307692307687</v>
      </c>
      <c r="Y983" s="132"/>
      <c r="Z983" s="132"/>
    </row>
    <row r="984" spans="2:26" outlineLevel="1">
      <c r="B984" s="159"/>
      <c r="C984" s="160">
        <f t="shared" si="45"/>
        <v>46813</v>
      </c>
      <c r="D984" s="128">
        <f t="shared" si="46"/>
        <v>87</v>
      </c>
      <c r="G984" s="132">
        <f ca="1">IF($C984&lt;$D$4,G247,MAX(AVERAGEIFS(G981:G983,G981:G983,"&gt;0")/(EXP(G$6*(($D984-COUNTIFS(G$898:G984,0))/12))),G$8))</f>
        <v>1.25</v>
      </c>
      <c r="H984" s="132">
        <f t="shared" ca="1" si="55"/>
        <v>0.96153846153846145</v>
      </c>
      <c r="I984" s="132">
        <f ca="1">IF($C984&lt;$D$4,I247,MAX(AVERAGEIFS(I981:I983,I981:I983,"&gt;0")/(EXP(I$6*(($D984-COUNTIFS(I$898:I984,0))/12))),I$8))</f>
        <v>1.5</v>
      </c>
      <c r="J984" s="132">
        <f t="shared" ca="1" si="56"/>
        <v>1.2</v>
      </c>
      <c r="K984" s="132">
        <f ca="1">IF($C984&lt;$D$4,K247,MAX(AVERAGEIFS(K981:K983,K981:K983,"&gt;0")/(EXP(K$6*(($D984-COUNTIFS(K$898:K984,0))/12))),K$8))</f>
        <v>3</v>
      </c>
      <c r="L984" s="132">
        <f t="shared" ca="1" si="57"/>
        <v>2</v>
      </c>
      <c r="M984" s="181">
        <f ca="1">IF($C984&lt;=MAX($D$4,INDEX($C$23:$C$154,2+MATCH(0,$M$23:$M$154,1))),M247,MAX(AVERAGEIFS(M981:M983,M981:M983,"&gt;0")/(EXP(M$6*(($D984-COUNTIFS(M$898:M984,0))/12))),M$8))</f>
        <v>7.1646190574222501</v>
      </c>
      <c r="N984" s="181">
        <f t="shared" ca="1" si="58"/>
        <v>3.5823095287111251</v>
      </c>
      <c r="O984" s="181">
        <f ca="1">IF($C984&lt;=MAX($D$4,INDEX($C$23:$C$154,2+MATCH(0,$O$23:$O$154,1))),O247,MAX(AVERAGEIFS(O981:O983,O981:O983,"&gt;0")/(EXP(O$6*(($D984-COUNTIFS(O$898:O984,0))/12))),O$8))</f>
        <v>9.405170266126424</v>
      </c>
      <c r="P984" s="181">
        <f t="shared" ca="1" si="63"/>
        <v>4.702585133063212</v>
      </c>
      <c r="Q984" s="132">
        <f ca="1">IF($C984&lt;$D$4,Q247,MAX(AVERAGEIFS(Q981:Q983,Q981:Q983,"&gt;0")/(EXP(Q$6*(($D984-COUNTIFS(Q$898:Q984,0))/12))),Q$8))</f>
        <v>1</v>
      </c>
      <c r="R984" s="132">
        <f t="shared" ca="1" si="59"/>
        <v>1</v>
      </c>
      <c r="S984" s="132">
        <f ca="1">IF($C984&lt;$D$4,S247,MAX(AVERAGEIFS(S981:S983,S981:S983,"&gt;0")/(EXP(S$6*(($D984-COUNTIFS(S$898:S984,0))/12))),S$8))</f>
        <v>1</v>
      </c>
      <c r="T984" s="132">
        <f t="shared" ca="1" si="60"/>
        <v>0.76923076923076916</v>
      </c>
      <c r="U984" s="181">
        <f ca="1">IF($C984&lt;=MAX($D$4,INDEX($C$23:$C$154,2+MATCH(0,$M$23:$M$154,1))),U247,MAX(AVERAGEIFS(U981:U983,U981:U983,"&gt;0")/(EXP(U$6*(($D984-COUNTIFS(U$898:U984,0))/12))),U$8))</f>
        <v>3.1263391269380398</v>
      </c>
      <c r="V984" s="181">
        <f t="shared" ca="1" si="61"/>
        <v>2</v>
      </c>
      <c r="W984" s="132">
        <f ca="1">IF($C984&lt;$D$4,W247,MAX(AVERAGEIFS(W981:W983,W981:W983,"&gt;0")/(EXP(W$6*(($D984-COUNTIFS(W$898:W984,0))/12))),W$8))</f>
        <v>0.75</v>
      </c>
      <c r="X984" s="132">
        <f t="shared" ca="1" si="62"/>
        <v>0.57692307692307687</v>
      </c>
      <c r="Y984" s="132"/>
      <c r="Z984" s="132"/>
    </row>
    <row r="985" spans="2:26" outlineLevel="1">
      <c r="B985" s="159"/>
      <c r="C985" s="160">
        <f t="shared" si="45"/>
        <v>46844</v>
      </c>
      <c r="D985" s="128">
        <f t="shared" si="46"/>
        <v>88</v>
      </c>
      <c r="G985" s="132">
        <f ca="1">IF($C985&lt;$D$4,G248,MAX(AVERAGEIFS(G982:G984,G982:G984,"&gt;0")/(EXP(G$6*(($D985-COUNTIFS(G$898:G985,0))/12))),G$8))</f>
        <v>1.25</v>
      </c>
      <c r="H985" s="132">
        <f t="shared" ca="1" si="55"/>
        <v>0.96153846153846145</v>
      </c>
      <c r="I985" s="132">
        <f ca="1">IF($C985&lt;$D$4,I248,MAX(AVERAGEIFS(I982:I984,I982:I984,"&gt;0")/(EXP(I$6*(($D985-COUNTIFS(I$898:I985,0))/12))),I$8))</f>
        <v>1.5</v>
      </c>
      <c r="J985" s="132">
        <f t="shared" ca="1" si="56"/>
        <v>1.2</v>
      </c>
      <c r="K985" s="132">
        <f ca="1">IF($C985&lt;$D$4,K248,MAX(AVERAGEIFS(K982:K984,K982:K984,"&gt;0")/(EXP(K$6*(($D985-COUNTIFS(K$898:K985,0))/12))),K$8))</f>
        <v>3</v>
      </c>
      <c r="L985" s="132">
        <f t="shared" ca="1" si="57"/>
        <v>2</v>
      </c>
      <c r="M985" s="181">
        <f ca="1">IF($C985&lt;=MAX($D$4,INDEX($C$23:$C$154,2+MATCH(0,$M$23:$M$154,1))),M248,MAX(AVERAGEIFS(M982:M984,M982:M984,"&gt;0")/(EXP(M$6*(($D985-COUNTIFS(M$898:M985,0))/12))),M$8))</f>
        <v>7.094421649106212</v>
      </c>
      <c r="N985" s="181">
        <f t="shared" ca="1" si="58"/>
        <v>3.547210824553106</v>
      </c>
      <c r="O985" s="181">
        <f ca="1">IF($C985&lt;=MAX($D$4,INDEX($C$23:$C$154,2+MATCH(0,$O$23:$O$154,1))),O248,MAX(AVERAGEIFS(O982:O984,O982:O984,"&gt;0")/(EXP(O$6*(($D985-COUNTIFS(O$898:O985,0))/12))),O$8))</f>
        <v>9.291727121585339</v>
      </c>
      <c r="P985" s="181">
        <f t="shared" ca="1" si="63"/>
        <v>4.6458635607926695</v>
      </c>
      <c r="Q985" s="132">
        <f ca="1">IF($C985&lt;$D$4,Q248,MAX(AVERAGEIFS(Q982:Q984,Q982:Q984,"&gt;0")/(EXP(Q$6*(($D985-COUNTIFS(Q$898:Q985,0))/12))),Q$8))</f>
        <v>1</v>
      </c>
      <c r="R985" s="132">
        <f t="shared" ca="1" si="59"/>
        <v>1</v>
      </c>
      <c r="S985" s="132">
        <f ca="1">IF($C985&lt;$D$4,S248,MAX(AVERAGEIFS(S982:S984,S982:S984,"&gt;0")/(EXP(S$6*(($D985-COUNTIFS(S$898:S985,0))/12))),S$8))</f>
        <v>1</v>
      </c>
      <c r="T985" s="132">
        <f t="shared" ca="1" si="60"/>
        <v>0.76923076923076916</v>
      </c>
      <c r="U985" s="181">
        <f ca="1">IF($C985&lt;=MAX($D$4,INDEX($C$23:$C$154,2+MATCH(0,$M$23:$M$154,1))),U248,MAX(AVERAGEIFS(U982:U984,U982:U984,"&gt;0")/(EXP(U$6*(($D985-COUNTIFS(U$898:U985,0))/12))),U$8))</f>
        <v>3</v>
      </c>
      <c r="V985" s="181">
        <f t="shared" ca="1" si="61"/>
        <v>2</v>
      </c>
      <c r="W985" s="132">
        <f ca="1">IF($C985&lt;$D$4,W248,MAX(AVERAGEIFS(W982:W984,W982:W984,"&gt;0")/(EXP(W$6*(($D985-COUNTIFS(W$898:W985,0))/12))),W$8))</f>
        <v>0.75</v>
      </c>
      <c r="X985" s="132">
        <f t="shared" ca="1" si="62"/>
        <v>0.57692307692307687</v>
      </c>
      <c r="Y985" s="132"/>
      <c r="Z985" s="132"/>
    </row>
    <row r="986" spans="2:26" outlineLevel="1">
      <c r="B986" s="159"/>
      <c r="C986" s="160">
        <f t="shared" si="45"/>
        <v>46874</v>
      </c>
      <c r="D986" s="128">
        <f t="shared" si="46"/>
        <v>89</v>
      </c>
      <c r="G986" s="132">
        <f ca="1">IF($C986&lt;$D$4,G249,MAX(AVERAGEIFS(G983:G985,G983:G985,"&gt;0")/(EXP(G$6*(($D986-COUNTIFS(G$898:G986,0))/12))),G$8))</f>
        <v>1.25</v>
      </c>
      <c r="H986" s="132">
        <f t="shared" ca="1" si="55"/>
        <v>0.96153846153846145</v>
      </c>
      <c r="I986" s="132">
        <f ca="1">IF($C986&lt;$D$4,I249,MAX(AVERAGEIFS(I983:I985,I983:I985,"&gt;0")/(EXP(I$6*(($D986-COUNTIFS(I$898:I986,0))/12))),I$8))</f>
        <v>1.5</v>
      </c>
      <c r="J986" s="132">
        <f t="shared" ca="1" si="56"/>
        <v>1.2</v>
      </c>
      <c r="K986" s="132">
        <f ca="1">IF($C986&lt;$D$4,K249,MAX(AVERAGEIFS(K983:K985,K983:K985,"&gt;0")/(EXP(K$6*(($D986-COUNTIFS(K$898:K986,0))/12))),K$8))</f>
        <v>3</v>
      </c>
      <c r="L986" s="132">
        <f t="shared" ca="1" si="57"/>
        <v>2</v>
      </c>
      <c r="M986" s="181">
        <f ca="1">IF($C986&lt;=MAX($D$4,INDEX($C$23:$C$154,2+MATCH(0,$M$23:$M$154,1))),M249,MAX(AVERAGEIFS(M983:M985,M983:M985,"&gt;0")/(EXP(M$6*(($D986-COUNTIFS(M$898:M986,0))/12))),M$8))</f>
        <v>7.02199515349084</v>
      </c>
      <c r="N986" s="181">
        <f t="shared" ca="1" si="58"/>
        <v>3.51099757674542</v>
      </c>
      <c r="O986" s="181">
        <f ca="1">IF($C986&lt;=MAX($D$4,INDEX($C$23:$C$154,2+MATCH(0,$O$23:$O$154,1))),O249,MAX(AVERAGEIFS(O983:O985,O983:O985,"&gt;0")/(EXP(O$6*(($D986-COUNTIFS(O$898:O986,0))/12))),O$8))</f>
        <v>9.1700399224132205</v>
      </c>
      <c r="P986" s="181">
        <f t="shared" ca="1" si="63"/>
        <v>4.5850199612066103</v>
      </c>
      <c r="Q986" s="132">
        <f ca="1">IF($C986&lt;$D$4,Q249,MAX(AVERAGEIFS(Q983:Q985,Q983:Q985,"&gt;0")/(EXP(Q$6*(($D986-COUNTIFS(Q$898:Q986,0))/12))),Q$8))</f>
        <v>1</v>
      </c>
      <c r="R986" s="132">
        <f t="shared" ca="1" si="59"/>
        <v>1</v>
      </c>
      <c r="S986" s="132">
        <f ca="1">IF($C986&lt;$D$4,S249,MAX(AVERAGEIFS(S983:S985,S983:S985,"&gt;0")/(EXP(S$6*(($D986-COUNTIFS(S$898:S986,0))/12))),S$8))</f>
        <v>1</v>
      </c>
      <c r="T986" s="132">
        <f t="shared" ca="1" si="60"/>
        <v>0.76923076923076916</v>
      </c>
      <c r="U986" s="181">
        <f ca="1">IF($C986&lt;=MAX($D$4,INDEX($C$23:$C$154,2+MATCH(0,$M$23:$M$154,1))),U249,MAX(AVERAGEIFS(U983:U985,U983:U985,"&gt;0")/(EXP(U$6*(($D986-COUNTIFS(U$898:U986,0))/12))),U$8))</f>
        <v>3</v>
      </c>
      <c r="V986" s="181">
        <f t="shared" ca="1" si="61"/>
        <v>2</v>
      </c>
      <c r="W986" s="132">
        <f ca="1">IF($C986&lt;$D$4,W249,MAX(AVERAGEIFS(W983:W985,W983:W985,"&gt;0")/(EXP(W$6*(($D986-COUNTIFS(W$898:W986,0))/12))),W$8))</f>
        <v>0.75</v>
      </c>
      <c r="X986" s="132">
        <f t="shared" ca="1" si="62"/>
        <v>0.57692307692307687</v>
      </c>
      <c r="Y986" s="132"/>
      <c r="Z986" s="132"/>
    </row>
    <row r="987" spans="2:26" outlineLevel="1">
      <c r="B987" s="159"/>
      <c r="C987" s="160">
        <f t="shared" si="45"/>
        <v>46905</v>
      </c>
      <c r="D987" s="128">
        <f t="shared" si="46"/>
        <v>90</v>
      </c>
      <c r="G987" s="132">
        <f ca="1">IF($C987&lt;$D$4,G250,MAX(AVERAGEIFS(G984:G986,G984:G986,"&gt;0")/(EXP(G$6*(($D987-COUNTIFS(G$898:G987,0))/12))),G$8))</f>
        <v>1.25</v>
      </c>
      <c r="H987" s="132">
        <f t="shared" ca="1" si="55"/>
        <v>0.96153846153846145</v>
      </c>
      <c r="I987" s="132">
        <f ca="1">IF($C987&lt;$D$4,I250,MAX(AVERAGEIFS(I984:I986,I984:I986,"&gt;0")/(EXP(I$6*(($D987-COUNTIFS(I$898:I987,0))/12))),I$8))</f>
        <v>1.5</v>
      </c>
      <c r="J987" s="132">
        <f t="shared" ca="1" si="56"/>
        <v>1.2</v>
      </c>
      <c r="K987" s="132">
        <f ca="1">IF($C987&lt;$D$4,K250,MAX(AVERAGEIFS(K984:K986,K984:K986,"&gt;0")/(EXP(K$6*(($D987-COUNTIFS(K$898:K987,0))/12))),K$8))</f>
        <v>3</v>
      </c>
      <c r="L987" s="132">
        <f t="shared" ca="1" si="57"/>
        <v>2</v>
      </c>
      <c r="M987" s="181">
        <f ca="1">IF($C987&lt;=MAX($D$4,INDEX($C$23:$C$154,2+MATCH(0,$M$23:$M$154,1))),M250,MAX(AVERAGEIFS(M984:M986,M984:M986,"&gt;0")/(EXP(M$6*(($D987-COUNTIFS(M$898:M987,0))/12))),M$8))</f>
        <v>6.9474224405246821</v>
      </c>
      <c r="N987" s="181">
        <f t="shared" ca="1" si="58"/>
        <v>3.473711220262341</v>
      </c>
      <c r="O987" s="181">
        <f ca="1">IF($C987&lt;=MAX($D$4,INDEX($C$23:$C$154,2+MATCH(0,$O$23:$O$154,1))),O250,MAX(AVERAGEIFS(O984:O986,O984:O986,"&gt;0")/(EXP(O$6*(($D987-COUNTIFS(O$898:O987,0))/12))),O$8))</f>
        <v>9.0407788029286635</v>
      </c>
      <c r="P987" s="181">
        <f t="shared" ca="1" si="63"/>
        <v>4.5203894014643318</v>
      </c>
      <c r="Q987" s="132">
        <f ca="1">IF($C987&lt;$D$4,Q250,MAX(AVERAGEIFS(Q984:Q986,Q984:Q986,"&gt;0")/(EXP(Q$6*(($D987-COUNTIFS(Q$898:Q987,0))/12))),Q$8))</f>
        <v>1</v>
      </c>
      <c r="R987" s="132">
        <f t="shared" ca="1" si="59"/>
        <v>1</v>
      </c>
      <c r="S987" s="132">
        <f ca="1">IF($C987&lt;$D$4,S250,MAX(AVERAGEIFS(S984:S986,S984:S986,"&gt;0")/(EXP(S$6*(($D987-COUNTIFS(S$898:S987,0))/12))),S$8))</f>
        <v>1</v>
      </c>
      <c r="T987" s="132">
        <f t="shared" ca="1" si="60"/>
        <v>0.76923076923076916</v>
      </c>
      <c r="U987" s="181">
        <f ca="1">IF($C987&lt;=MAX($D$4,INDEX($C$23:$C$154,2+MATCH(0,$M$23:$M$154,1))),U250,MAX(AVERAGEIFS(U984:U986,U984:U986,"&gt;0")/(EXP(U$6*(($D987-COUNTIFS(U$898:U987,0))/12))),U$8))</f>
        <v>3</v>
      </c>
      <c r="V987" s="181">
        <f t="shared" ca="1" si="61"/>
        <v>2</v>
      </c>
      <c r="W987" s="132">
        <f ca="1">IF($C987&lt;$D$4,W250,MAX(AVERAGEIFS(W984:W986,W984:W986,"&gt;0")/(EXP(W$6*(($D987-COUNTIFS(W$898:W987,0))/12))),W$8))</f>
        <v>0.75</v>
      </c>
      <c r="X987" s="132">
        <f t="shared" ca="1" si="62"/>
        <v>0.57692307692307687</v>
      </c>
      <c r="Y987" s="132"/>
      <c r="Z987" s="132"/>
    </row>
    <row r="988" spans="2:26" outlineLevel="1">
      <c r="B988" s="159"/>
      <c r="C988" s="160">
        <f t="shared" si="45"/>
        <v>46935</v>
      </c>
      <c r="D988" s="128">
        <f t="shared" si="46"/>
        <v>91</v>
      </c>
      <c r="G988" s="132">
        <f ca="1">IF($C988&lt;$D$4,G251,MAX(AVERAGEIFS(G985:G987,G985:G987,"&gt;0")/(EXP(G$6*(($D988-COUNTIFS(G$898:G988,0))/12))),G$8))</f>
        <v>1.25</v>
      </c>
      <c r="H988" s="132">
        <f t="shared" ca="1" si="55"/>
        <v>0.96153846153846145</v>
      </c>
      <c r="I988" s="132">
        <f ca="1">IF($C988&lt;$D$4,I251,MAX(AVERAGEIFS(I985:I987,I985:I987,"&gt;0")/(EXP(I$6*(($D988-COUNTIFS(I$898:I988,0))/12))),I$8))</f>
        <v>1.5</v>
      </c>
      <c r="J988" s="132">
        <f t="shared" ca="1" si="56"/>
        <v>1.2</v>
      </c>
      <c r="K988" s="132">
        <f ca="1">IF($C988&lt;$D$4,K251,MAX(AVERAGEIFS(K985:K987,K985:K987,"&gt;0")/(EXP(K$6*(($D988-COUNTIFS(K$898:K988,0))/12))),K$8))</f>
        <v>3</v>
      </c>
      <c r="L988" s="132">
        <f t="shared" ca="1" si="57"/>
        <v>2</v>
      </c>
      <c r="M988" s="181">
        <f ca="1">IF($C988&lt;=MAX($D$4,INDEX($C$23:$C$154,2+MATCH(0,$M$23:$M$154,1))),M251,MAX(AVERAGEIFS(M985:M987,M985:M987,"&gt;0")/(EXP(M$6*(($D988-COUNTIFS(M$898:M988,0))/12))),M$8))</f>
        <v>6.8707882318333313</v>
      </c>
      <c r="N988" s="181">
        <f t="shared" ca="1" si="58"/>
        <v>3.4353941159166657</v>
      </c>
      <c r="O988" s="181">
        <f ca="1">IF($C988&lt;=MAX($D$4,INDEX($C$23:$C$154,2+MATCH(0,$O$23:$O$154,1))),O251,MAX(AVERAGEIFS(O985:O987,O985:O987,"&gt;0")/(EXP(O$6*(($D988-COUNTIFS(O$898:O988,0))/12))),O$8))</f>
        <v>8.9039911612839546</v>
      </c>
      <c r="P988" s="181">
        <f t="shared" ca="1" si="63"/>
        <v>4.4519955806419773</v>
      </c>
      <c r="Q988" s="132">
        <f ca="1">IF($C988&lt;$D$4,Q251,MAX(AVERAGEIFS(Q985:Q987,Q985:Q987,"&gt;0")/(EXP(Q$6*(($D988-COUNTIFS(Q$898:Q988,0))/12))),Q$8))</f>
        <v>1</v>
      </c>
      <c r="R988" s="132">
        <f t="shared" ca="1" si="59"/>
        <v>1</v>
      </c>
      <c r="S988" s="132">
        <f ca="1">IF($C988&lt;$D$4,S251,MAX(AVERAGEIFS(S985:S987,S985:S987,"&gt;0")/(EXP(S$6*(($D988-COUNTIFS(S$898:S988,0))/12))),S$8))</f>
        <v>1</v>
      </c>
      <c r="T988" s="132">
        <f t="shared" ca="1" si="60"/>
        <v>0.76923076923076916</v>
      </c>
      <c r="U988" s="181">
        <f ca="1">IF($C988&lt;=MAX($D$4,INDEX($C$23:$C$154,2+MATCH(0,$M$23:$M$154,1))),U251,MAX(AVERAGEIFS(U985:U987,U985:U987,"&gt;0")/(EXP(U$6*(($D988-COUNTIFS(U$898:U988,0))/12))),U$8))</f>
        <v>3</v>
      </c>
      <c r="V988" s="181">
        <f t="shared" ca="1" si="61"/>
        <v>2</v>
      </c>
      <c r="W988" s="132">
        <f ca="1">IF($C988&lt;$D$4,W251,MAX(AVERAGEIFS(W985:W987,W985:W987,"&gt;0")/(EXP(W$6*(($D988-COUNTIFS(W$898:W988,0))/12))),W$8))</f>
        <v>0.75</v>
      </c>
      <c r="X988" s="132">
        <f t="shared" ca="1" si="62"/>
        <v>0.57692307692307687</v>
      </c>
      <c r="Y988" s="132"/>
      <c r="Z988" s="132"/>
    </row>
    <row r="989" spans="2:26" outlineLevel="1">
      <c r="B989" s="159"/>
      <c r="C989" s="160">
        <f t="shared" si="45"/>
        <v>46966</v>
      </c>
      <c r="D989" s="128">
        <f t="shared" si="46"/>
        <v>92</v>
      </c>
      <c r="G989" s="132">
        <f ca="1">IF($C989&lt;$D$4,G252,MAX(AVERAGEIFS(G986:G988,G986:G988,"&gt;0")/(EXP(G$6*(($D989-COUNTIFS(G$898:G989,0))/12))),G$8))</f>
        <v>1.25</v>
      </c>
      <c r="H989" s="132">
        <f t="shared" ca="1" si="55"/>
        <v>0.96153846153846145</v>
      </c>
      <c r="I989" s="132">
        <f ca="1">IF($C989&lt;$D$4,I252,MAX(AVERAGEIFS(I986:I988,I986:I988,"&gt;0")/(EXP(I$6*(($D989-COUNTIFS(I$898:I989,0))/12))),I$8))</f>
        <v>1.5</v>
      </c>
      <c r="J989" s="132">
        <f t="shared" ca="1" si="56"/>
        <v>1.2</v>
      </c>
      <c r="K989" s="132">
        <f ca="1">IF($C989&lt;$D$4,K252,MAX(AVERAGEIFS(K986:K988,K986:K988,"&gt;0")/(EXP(K$6*(($D989-COUNTIFS(K$898:K989,0))/12))),K$8))</f>
        <v>3</v>
      </c>
      <c r="L989" s="132">
        <f t="shared" ca="1" si="57"/>
        <v>2</v>
      </c>
      <c r="M989" s="181">
        <f ca="1">IF($C989&lt;=MAX($D$4,INDEX($C$23:$C$154,2+MATCH(0,$M$23:$M$154,1))),M252,MAX(AVERAGEIFS(M986:M988,M986:M988,"&gt;0")/(EXP(M$6*(($D989-COUNTIFS(M$898:M989,0))/12))),M$8))</f>
        <v>6.7921790098624966</v>
      </c>
      <c r="N989" s="181">
        <f t="shared" ca="1" si="58"/>
        <v>3.3960895049312483</v>
      </c>
      <c r="O989" s="181">
        <f ca="1">IF($C989&lt;=MAX($D$4,INDEX($C$23:$C$154,2+MATCH(0,$O$23:$O$154,1))),O252,MAX(AVERAGEIFS(O986:O988,O986:O988,"&gt;0")/(EXP(O$6*(($D989-COUNTIFS(O$898:O989,0))/12))),O$8))</f>
        <v>8.7601916295418381</v>
      </c>
      <c r="P989" s="181">
        <f t="shared" ca="1" si="63"/>
        <v>4.380095814770919</v>
      </c>
      <c r="Q989" s="132">
        <f ca="1">IF($C989&lt;$D$4,Q252,MAX(AVERAGEIFS(Q986:Q988,Q986:Q988,"&gt;0")/(EXP(Q$6*(($D989-COUNTIFS(Q$898:Q989,0))/12))),Q$8))</f>
        <v>1</v>
      </c>
      <c r="R989" s="132">
        <f t="shared" ca="1" si="59"/>
        <v>1</v>
      </c>
      <c r="S989" s="132">
        <f ca="1">IF($C989&lt;$D$4,S252,MAX(AVERAGEIFS(S986:S988,S986:S988,"&gt;0")/(EXP(S$6*(($D989-COUNTIFS(S$898:S989,0))/12))),S$8))</f>
        <v>1</v>
      </c>
      <c r="T989" s="132">
        <f t="shared" ca="1" si="60"/>
        <v>0.76923076923076916</v>
      </c>
      <c r="U989" s="181">
        <f ca="1">IF($C989&lt;=MAX($D$4,INDEX($C$23:$C$154,2+MATCH(0,$M$23:$M$154,1))),U252,MAX(AVERAGEIFS(U986:U988,U986:U988,"&gt;0")/(EXP(U$6*(($D989-COUNTIFS(U$898:U989,0))/12))),U$8))</f>
        <v>3</v>
      </c>
      <c r="V989" s="181">
        <f t="shared" ca="1" si="61"/>
        <v>2</v>
      </c>
      <c r="W989" s="132">
        <f ca="1">IF($C989&lt;$D$4,W252,MAX(AVERAGEIFS(W986:W988,W986:W988,"&gt;0")/(EXP(W$6*(($D989-COUNTIFS(W$898:W989,0))/12))),W$8))</f>
        <v>0.75</v>
      </c>
      <c r="X989" s="132">
        <f t="shared" ca="1" si="62"/>
        <v>0.57692307692307687</v>
      </c>
      <c r="Y989" s="132"/>
      <c r="Z989" s="132"/>
    </row>
    <row r="990" spans="2:26" outlineLevel="1">
      <c r="B990" s="159"/>
      <c r="C990" s="160">
        <f t="shared" si="45"/>
        <v>46997</v>
      </c>
      <c r="D990" s="128">
        <f t="shared" si="46"/>
        <v>93</v>
      </c>
      <c r="G990" s="132">
        <f ca="1">IF($C990&lt;$D$4,G253,MAX(AVERAGEIFS(G987:G989,G987:G989,"&gt;0")/(EXP(G$6*(($D990-COUNTIFS(G$898:G990,0))/12))),G$8))</f>
        <v>1.25</v>
      </c>
      <c r="H990" s="132">
        <f t="shared" ca="1" si="55"/>
        <v>0.96153846153846145</v>
      </c>
      <c r="I990" s="132">
        <f ca="1">IF($C990&lt;$D$4,I253,MAX(AVERAGEIFS(I987:I989,I987:I989,"&gt;0")/(EXP(I$6*(($D990-COUNTIFS(I$898:I990,0))/12))),I$8))</f>
        <v>1.5</v>
      </c>
      <c r="J990" s="132">
        <f t="shared" ca="1" si="56"/>
        <v>1.2</v>
      </c>
      <c r="K990" s="132">
        <f ca="1">IF($C990&lt;$D$4,K253,MAX(AVERAGEIFS(K987:K989,K987:K989,"&gt;0")/(EXP(K$6*(($D990-COUNTIFS(K$898:K990,0))/12))),K$8))</f>
        <v>3</v>
      </c>
      <c r="L990" s="132">
        <f t="shared" ca="1" si="57"/>
        <v>2</v>
      </c>
      <c r="M990" s="181">
        <f ca="1">IF($C990&lt;=MAX($D$4,INDEX($C$23:$C$154,2+MATCH(0,$M$23:$M$154,1))),M253,MAX(AVERAGEIFS(M987:M989,M987:M989,"&gt;0")/(EXP(M$6*(($D990-COUNTIFS(M$898:M990,0))/12))),M$8))</f>
        <v>6.7116826036800639</v>
      </c>
      <c r="N990" s="181">
        <f t="shared" ca="1" si="58"/>
        <v>3.3558413018400319</v>
      </c>
      <c r="O990" s="181">
        <f ca="1">IF($C990&lt;=MAX($D$4,INDEX($C$23:$C$154,2+MATCH(0,$O$23:$O$154,1))),O253,MAX(AVERAGEIFS(O987:O989,O987:O989,"&gt;0")/(EXP(O$6*(($D990-COUNTIFS(O$898:O990,0))/12))),O$8))</f>
        <v>8.6098229387443048</v>
      </c>
      <c r="P990" s="181">
        <f t="shared" ca="1" si="63"/>
        <v>4.3049114693721524</v>
      </c>
      <c r="Q990" s="132">
        <f ca="1">IF($C990&lt;$D$4,Q253,MAX(AVERAGEIFS(Q987:Q989,Q987:Q989,"&gt;0")/(EXP(Q$6*(($D990-COUNTIFS(Q$898:Q990,0))/12))),Q$8))</f>
        <v>1</v>
      </c>
      <c r="R990" s="132">
        <f t="shared" ca="1" si="59"/>
        <v>1</v>
      </c>
      <c r="S990" s="132">
        <f ca="1">IF($C990&lt;$D$4,S253,MAX(AVERAGEIFS(S987:S989,S987:S989,"&gt;0")/(EXP(S$6*(($D990-COUNTIFS(S$898:S990,0))/12))),S$8))</f>
        <v>1</v>
      </c>
      <c r="T990" s="132">
        <f t="shared" ca="1" si="60"/>
        <v>0.76923076923076916</v>
      </c>
      <c r="U990" s="181">
        <f ca="1">IF($C990&lt;=MAX($D$4,INDEX($C$23:$C$154,2+MATCH(0,$M$23:$M$154,1))),U253,MAX(AVERAGEIFS(U987:U989,U987:U989,"&gt;0")/(EXP(U$6*(($D990-COUNTIFS(U$898:U990,0))/12))),U$8))</f>
        <v>3</v>
      </c>
      <c r="V990" s="181">
        <f t="shared" ca="1" si="61"/>
        <v>2</v>
      </c>
      <c r="W990" s="132">
        <f ca="1">IF($C990&lt;$D$4,W253,MAX(AVERAGEIFS(W987:W989,W987:W989,"&gt;0")/(EXP(W$6*(($D990-COUNTIFS(W$898:W990,0))/12))),W$8))</f>
        <v>0.75</v>
      </c>
      <c r="X990" s="132">
        <f t="shared" ca="1" si="62"/>
        <v>0.57692307692307687</v>
      </c>
      <c r="Y990" s="132"/>
      <c r="Z990" s="132"/>
    </row>
    <row r="991" spans="2:26" outlineLevel="1">
      <c r="B991" s="159"/>
      <c r="C991" s="160">
        <f t="shared" si="45"/>
        <v>47027</v>
      </c>
      <c r="D991" s="128">
        <f t="shared" si="46"/>
        <v>94</v>
      </c>
      <c r="G991" s="132">
        <f ca="1">IF($C991&lt;$D$4,G254,MAX(AVERAGEIFS(G988:G990,G988:G990,"&gt;0")/(EXP(G$6*(($D991-COUNTIFS(G$898:G991,0))/12))),G$8))</f>
        <v>1.25</v>
      </c>
      <c r="H991" s="132">
        <f t="shared" ca="1" si="55"/>
        <v>0.96153846153846145</v>
      </c>
      <c r="I991" s="132">
        <f ca="1">IF($C991&lt;$D$4,I254,MAX(AVERAGEIFS(I988:I990,I988:I990,"&gt;0")/(EXP(I$6*(($D991-COUNTIFS(I$898:I991,0))/12))),I$8))</f>
        <v>1.5</v>
      </c>
      <c r="J991" s="132">
        <f t="shared" ca="1" si="56"/>
        <v>1.2</v>
      </c>
      <c r="K991" s="132">
        <f ca="1">IF($C991&lt;$D$4,K254,MAX(AVERAGEIFS(K988:K990,K988:K990,"&gt;0")/(EXP(K$6*(($D991-COUNTIFS(K$898:K991,0))/12))),K$8))</f>
        <v>3</v>
      </c>
      <c r="L991" s="132">
        <f t="shared" ca="1" si="57"/>
        <v>2</v>
      </c>
      <c r="M991" s="181">
        <f ca="1">IF($C991&lt;=MAX($D$4,INDEX($C$23:$C$154,2+MATCH(0,$M$23:$M$154,1))),M254,MAX(AVERAGEIFS(M988:M990,M988:M990,"&gt;0")/(EXP(M$6*(($D991-COUNTIFS(M$898:M991,0))/12))),M$8))</f>
        <v>6.629388171678662</v>
      </c>
      <c r="N991" s="181">
        <f t="shared" ca="1" si="58"/>
        <v>3.314694085839331</v>
      </c>
      <c r="O991" s="181">
        <f ca="1">IF($C991&lt;=MAX($D$4,INDEX($C$23:$C$154,2+MATCH(0,$O$23:$O$154,1))),O254,MAX(AVERAGEIFS(O988:O990,O988:O990,"&gt;0")/(EXP(O$6*(($D991-COUNTIFS(O$898:O991,0))/12))),O$8))</f>
        <v>8.453251157878201</v>
      </c>
      <c r="P991" s="181">
        <f t="shared" ca="1" si="63"/>
        <v>4.2266255789391005</v>
      </c>
      <c r="Q991" s="132">
        <f ca="1">IF($C991&lt;$D$4,Q254,MAX(AVERAGEIFS(Q988:Q990,Q988:Q990,"&gt;0")/(EXP(Q$6*(($D991-COUNTIFS(Q$898:Q991,0))/12))),Q$8))</f>
        <v>1</v>
      </c>
      <c r="R991" s="132">
        <f t="shared" ca="1" si="59"/>
        <v>1</v>
      </c>
      <c r="S991" s="132">
        <f ca="1">IF($C991&lt;$D$4,S254,MAX(AVERAGEIFS(S988:S990,S988:S990,"&gt;0")/(EXP(S$6*(($D991-COUNTIFS(S$898:S991,0))/12))),S$8))</f>
        <v>1</v>
      </c>
      <c r="T991" s="132">
        <f t="shared" ca="1" si="60"/>
        <v>0.76923076923076916</v>
      </c>
      <c r="U991" s="181">
        <f ca="1">IF($C991&lt;=MAX($D$4,INDEX($C$23:$C$154,2+MATCH(0,$M$23:$M$154,1))),U254,MAX(AVERAGEIFS(U988:U990,U988:U990,"&gt;0")/(EXP(U$6*(($D991-COUNTIFS(U$898:U991,0))/12))),U$8))</f>
        <v>3</v>
      </c>
      <c r="V991" s="181">
        <f t="shared" ca="1" si="61"/>
        <v>2</v>
      </c>
      <c r="W991" s="132">
        <f ca="1">IF($C991&lt;$D$4,W254,MAX(AVERAGEIFS(W988:W990,W988:W990,"&gt;0")/(EXP(W$6*(($D991-COUNTIFS(W$898:W991,0))/12))),W$8))</f>
        <v>0.75</v>
      </c>
      <c r="X991" s="132">
        <f t="shared" ca="1" si="62"/>
        <v>0.57692307692307687</v>
      </c>
      <c r="Y991" s="132"/>
      <c r="Z991" s="132"/>
    </row>
    <row r="992" spans="2:26" outlineLevel="1">
      <c r="B992" s="159"/>
      <c r="C992" s="160">
        <f t="shared" si="45"/>
        <v>47058</v>
      </c>
      <c r="D992" s="128">
        <f t="shared" si="46"/>
        <v>95</v>
      </c>
      <c r="G992" s="132">
        <f ca="1">IF($C992&lt;$D$4,G255,MAX(AVERAGEIFS(G989:G991,G989:G991,"&gt;0")/(EXP(G$6*(($D992-COUNTIFS(G$898:G992,0))/12))),G$8))</f>
        <v>1.25</v>
      </c>
      <c r="H992" s="132">
        <f t="shared" ca="1" si="55"/>
        <v>0.96153846153846145</v>
      </c>
      <c r="I992" s="132">
        <f ca="1">IF($C992&lt;$D$4,I255,MAX(AVERAGEIFS(I989:I991,I989:I991,"&gt;0")/(EXP(I$6*(($D992-COUNTIFS(I$898:I992,0))/12))),I$8))</f>
        <v>1.5</v>
      </c>
      <c r="J992" s="132">
        <f t="shared" ca="1" si="56"/>
        <v>1.2</v>
      </c>
      <c r="K992" s="132">
        <f ca="1">IF($C992&lt;$D$4,K255,MAX(AVERAGEIFS(K989:K991,K989:K991,"&gt;0")/(EXP(K$6*(($D992-COUNTIFS(K$898:K992,0))/12))),K$8))</f>
        <v>3</v>
      </c>
      <c r="L992" s="132">
        <f t="shared" ca="1" si="57"/>
        <v>2</v>
      </c>
      <c r="M992" s="181">
        <f ca="1">IF($C992&lt;=MAX($D$4,INDEX($C$23:$C$154,2+MATCH(0,$M$23:$M$154,1))),M255,MAX(AVERAGEIFS(M989:M991,M989:M991,"&gt;0")/(EXP(M$6*(($D992-COUNTIFS(M$898:M992,0))/12))),M$8))</f>
        <v>6.5453860256228538</v>
      </c>
      <c r="N992" s="181">
        <f t="shared" ca="1" si="58"/>
        <v>3.2726930128114269</v>
      </c>
      <c r="O992" s="181">
        <f ca="1">IF($C992&lt;=MAX($D$4,INDEX($C$23:$C$154,2+MATCH(0,$O$23:$O$154,1))),O255,MAX(AVERAGEIFS(O989:O991,O989:O991,"&gt;0")/(EXP(O$6*(($D992-COUNTIFS(O$898:O992,0))/12))),O$8))</f>
        <v>8.2909417982543054</v>
      </c>
      <c r="P992" s="181">
        <f t="shared" ca="1" si="63"/>
        <v>4.1454708991271527</v>
      </c>
      <c r="Q992" s="132">
        <f ca="1">IF($C992&lt;$D$4,Q255,MAX(AVERAGEIFS(Q989:Q991,Q989:Q991,"&gt;0")/(EXP(Q$6*(($D992-COUNTIFS(Q$898:Q992,0))/12))),Q$8))</f>
        <v>1</v>
      </c>
      <c r="R992" s="132">
        <f t="shared" ca="1" si="59"/>
        <v>1</v>
      </c>
      <c r="S992" s="132">
        <f ca="1">IF($C992&lt;$D$4,S255,MAX(AVERAGEIFS(S989:S991,S989:S991,"&gt;0")/(EXP(S$6*(($D992-COUNTIFS(S$898:S992,0))/12))),S$8))</f>
        <v>1</v>
      </c>
      <c r="T992" s="132">
        <f t="shared" ca="1" si="60"/>
        <v>0.76923076923076916</v>
      </c>
      <c r="U992" s="181">
        <f ca="1">IF($C992&lt;=MAX($D$4,INDEX($C$23:$C$154,2+MATCH(0,$M$23:$M$154,1))),U255,MAX(AVERAGEIFS(U989:U991,U989:U991,"&gt;0")/(EXP(U$6*(($D992-COUNTIFS(U$898:U992,0))/12))),U$8))</f>
        <v>3</v>
      </c>
      <c r="V992" s="181">
        <f t="shared" ca="1" si="61"/>
        <v>2</v>
      </c>
      <c r="W992" s="132">
        <f ca="1">IF($C992&lt;$D$4,W255,MAX(AVERAGEIFS(W989:W991,W989:W991,"&gt;0")/(EXP(W$6*(($D992-COUNTIFS(W$898:W992,0))/12))),W$8))</f>
        <v>0.75</v>
      </c>
      <c r="X992" s="132">
        <f t="shared" ca="1" si="62"/>
        <v>0.57692307692307687</v>
      </c>
      <c r="Y992" s="132"/>
      <c r="Z992" s="132"/>
    </row>
    <row r="993" spans="2:26" outlineLevel="1">
      <c r="B993" s="159"/>
      <c r="C993" s="160">
        <f t="shared" si="45"/>
        <v>47088</v>
      </c>
      <c r="D993" s="128">
        <f t="shared" si="46"/>
        <v>96</v>
      </c>
      <c r="G993" s="132">
        <f ca="1">IF($C993&lt;$D$4,G256,MAX(AVERAGEIFS(G990:G992,G990:G992,"&gt;0")/(EXP(G$6*(($D993-COUNTIFS(G$898:G993,0))/12))),G$8))</f>
        <v>1.25</v>
      </c>
      <c r="H993" s="132">
        <f t="shared" ca="1" si="55"/>
        <v>0.96153846153846145</v>
      </c>
      <c r="I993" s="132">
        <f ca="1">IF($C993&lt;$D$4,I256,MAX(AVERAGEIFS(I990:I992,I990:I992,"&gt;0")/(EXP(I$6*(($D993-COUNTIFS(I$898:I993,0))/12))),I$8))</f>
        <v>1.5</v>
      </c>
      <c r="J993" s="132">
        <f t="shared" ca="1" si="56"/>
        <v>1.2</v>
      </c>
      <c r="K993" s="132">
        <f ca="1">IF($C993&lt;$D$4,K256,MAX(AVERAGEIFS(K990:K992,K990:K992,"&gt;0")/(EXP(K$6*(($D993-COUNTIFS(K$898:K993,0))/12))),K$8))</f>
        <v>3</v>
      </c>
      <c r="L993" s="132">
        <f t="shared" ca="1" si="57"/>
        <v>2</v>
      </c>
      <c r="M993" s="181">
        <f ca="1">IF($C993&lt;=MAX($D$4,INDEX($C$23:$C$154,2+MATCH(0,$M$23:$M$154,1))),M256,MAX(AVERAGEIFS(M990:M992,M990:M992,"&gt;0")/(EXP(M$6*(($D993-COUNTIFS(M$898:M993,0))/12))),M$8))</f>
        <v>6.4597674279189476</v>
      </c>
      <c r="N993" s="181">
        <f t="shared" ca="1" si="58"/>
        <v>3.2298837139594738</v>
      </c>
      <c r="O993" s="181">
        <f ca="1">IF($C993&lt;=MAX($D$4,INDEX($C$23:$C$154,2+MATCH(0,$O$23:$O$154,1))),O256,MAX(AVERAGEIFS(O990:O992,O990:O992,"&gt;0")/(EXP(O$6*(($D993-COUNTIFS(O$898:O993,0))/12))),O$8))</f>
        <v>8.1233409242978585</v>
      </c>
      <c r="P993" s="181">
        <f t="shared" ca="1" si="63"/>
        <v>4.0616704621489292</v>
      </c>
      <c r="Q993" s="132">
        <f ca="1">IF($C993&lt;$D$4,Q256,MAX(AVERAGEIFS(Q990:Q992,Q990:Q992,"&gt;0")/(EXP(Q$6*(($D993-COUNTIFS(Q$898:Q993,0))/12))),Q$8))</f>
        <v>1</v>
      </c>
      <c r="R993" s="132">
        <f t="shared" ca="1" si="59"/>
        <v>1</v>
      </c>
      <c r="S993" s="132">
        <f ca="1">IF($C993&lt;$D$4,S256,MAX(AVERAGEIFS(S990:S992,S990:S992,"&gt;0")/(EXP(S$6*(($D993-COUNTIFS(S$898:S993,0))/12))),S$8))</f>
        <v>1</v>
      </c>
      <c r="T993" s="132">
        <f t="shared" ca="1" si="60"/>
        <v>0.76923076923076916</v>
      </c>
      <c r="U993" s="181">
        <f ca="1">IF($C993&lt;=MAX($D$4,INDEX($C$23:$C$154,2+MATCH(0,$M$23:$M$154,1))),U256,MAX(AVERAGEIFS(U990:U992,U990:U992,"&gt;0")/(EXP(U$6*(($D993-COUNTIFS(U$898:U993,0))/12))),U$8))</f>
        <v>3</v>
      </c>
      <c r="V993" s="181">
        <f t="shared" ca="1" si="61"/>
        <v>2</v>
      </c>
      <c r="W993" s="132">
        <f ca="1">IF($C993&lt;$D$4,W256,MAX(AVERAGEIFS(W990:W992,W990:W992,"&gt;0")/(EXP(W$6*(($D993-COUNTIFS(W$898:W993,0))/12))),W$8))</f>
        <v>0.75</v>
      </c>
      <c r="X993" s="132">
        <f t="shared" ca="1" si="62"/>
        <v>0.57692307692307687</v>
      </c>
      <c r="Y993" s="132"/>
      <c r="Z993" s="132"/>
    </row>
    <row r="994" spans="2:26" outlineLevel="1">
      <c r="B994" s="159"/>
      <c r="C994" s="160">
        <f t="shared" si="45"/>
        <v>47119</v>
      </c>
      <c r="D994" s="128">
        <f t="shared" si="46"/>
        <v>97</v>
      </c>
      <c r="G994" s="132">
        <f ca="1">IF($C994&lt;$D$4,G257,MAX(AVERAGEIFS(G991:G993,G991:G993,"&gt;0")/(EXP(G$6*(($D994-COUNTIFS(G$898:G994,0))/12))),G$8))</f>
        <v>1.25</v>
      </c>
      <c r="H994" s="132">
        <f t="shared" ca="1" si="55"/>
        <v>0.96153846153846145</v>
      </c>
      <c r="I994" s="132">
        <f ca="1">IF($C994&lt;$D$4,I257,MAX(AVERAGEIFS(I991:I993,I991:I993,"&gt;0")/(EXP(I$6*(($D994-COUNTIFS(I$898:I994,0))/12))),I$8))</f>
        <v>1.5</v>
      </c>
      <c r="J994" s="132">
        <f t="shared" ca="1" si="56"/>
        <v>1.2</v>
      </c>
      <c r="K994" s="132">
        <f ca="1">IF($C994&lt;$D$4,K257,MAX(AVERAGEIFS(K991:K993,K991:K993,"&gt;0")/(EXP(K$6*(($D994-COUNTIFS(K$898:K994,0))/12))),K$8))</f>
        <v>3</v>
      </c>
      <c r="L994" s="132">
        <f t="shared" ca="1" si="57"/>
        <v>2</v>
      </c>
      <c r="M994" s="181">
        <f ca="1">IF($C994&lt;=MAX($D$4,INDEX($C$23:$C$154,2+MATCH(0,$M$23:$M$154,1))),M257,MAX(AVERAGEIFS(M991:M993,M991:M993,"&gt;0")/(EXP(M$6*(($D994-COUNTIFS(M$898:M994,0))/12))),M$8))</f>
        <v>6.3726244585194358</v>
      </c>
      <c r="N994" s="181">
        <f t="shared" ca="1" si="58"/>
        <v>3.1863122292597179</v>
      </c>
      <c r="O994" s="181">
        <f ca="1">IF($C994&lt;=MAX($D$4,INDEX($C$23:$C$154,2+MATCH(0,$O$23:$O$154,1))),O257,MAX(AVERAGEIFS(O991:O993,O991:O993,"&gt;0")/(EXP(O$6*(($D994-COUNTIFS(O$898:O994,0))/12))),O$8))</f>
        <v>7.9508921074710344</v>
      </c>
      <c r="P994" s="181">
        <f t="shared" ca="1" si="63"/>
        <v>3.9754460537355172</v>
      </c>
      <c r="Q994" s="132">
        <f ca="1">IF($C994&lt;$D$4,Q257,MAX(AVERAGEIFS(Q991:Q993,Q991:Q993,"&gt;0")/(EXP(Q$6*(($D994-COUNTIFS(Q$898:Q994,0))/12))),Q$8))</f>
        <v>1</v>
      </c>
      <c r="R994" s="132">
        <f t="shared" ca="1" si="59"/>
        <v>1</v>
      </c>
      <c r="S994" s="132">
        <f ca="1">IF($C994&lt;$D$4,S257,MAX(AVERAGEIFS(S991:S993,S991:S993,"&gt;0")/(EXP(S$6*(($D994-COUNTIFS(S$898:S994,0))/12))),S$8))</f>
        <v>1</v>
      </c>
      <c r="T994" s="132">
        <f t="shared" ca="1" si="60"/>
        <v>0.76923076923076916</v>
      </c>
      <c r="U994" s="181">
        <f ca="1">IF($C994&lt;=MAX($D$4,INDEX($C$23:$C$154,2+MATCH(0,$M$23:$M$154,1))),U257,MAX(AVERAGEIFS(U991:U993,U991:U993,"&gt;0")/(EXP(U$6*(($D994-COUNTIFS(U$898:U994,0))/12))),U$8))</f>
        <v>3</v>
      </c>
      <c r="V994" s="181">
        <f t="shared" ca="1" si="61"/>
        <v>2</v>
      </c>
      <c r="W994" s="132">
        <f ca="1">IF($C994&lt;$D$4,W257,MAX(AVERAGEIFS(W991:W993,W991:W993,"&gt;0")/(EXP(W$6*(($D994-COUNTIFS(W$898:W994,0))/12))),W$8))</f>
        <v>0.75</v>
      </c>
      <c r="X994" s="132">
        <f t="shared" ca="1" si="62"/>
        <v>0.57692307692307687</v>
      </c>
      <c r="Y994" s="132"/>
      <c r="Z994" s="132"/>
    </row>
    <row r="995" spans="2:26" outlineLevel="1">
      <c r="B995" s="159"/>
      <c r="C995" s="160">
        <f t="shared" si="45"/>
        <v>47150</v>
      </c>
      <c r="D995" s="128">
        <f t="shared" si="46"/>
        <v>98</v>
      </c>
      <c r="G995" s="132">
        <f ca="1">IF($C995&lt;$D$4,G258,MAX(AVERAGEIFS(G992:G994,G992:G994,"&gt;0")/(EXP(G$6*(($D995-COUNTIFS(G$898:G995,0))/12))),G$8))</f>
        <v>1.25</v>
      </c>
      <c r="H995" s="132">
        <f t="shared" ca="1" si="55"/>
        <v>0.96153846153846145</v>
      </c>
      <c r="I995" s="132">
        <f ca="1">IF($C995&lt;$D$4,I258,MAX(AVERAGEIFS(I992:I994,I992:I994,"&gt;0")/(EXP(I$6*(($D995-COUNTIFS(I$898:I995,0))/12))),I$8))</f>
        <v>1.5</v>
      </c>
      <c r="J995" s="132">
        <f t="shared" ca="1" si="56"/>
        <v>1.2</v>
      </c>
      <c r="K995" s="132">
        <f ca="1">IF($C995&lt;$D$4,K258,MAX(AVERAGEIFS(K992:K994,K992:K994,"&gt;0")/(EXP(K$6*(($D995-COUNTIFS(K$898:K995,0))/12))),K$8))</f>
        <v>3</v>
      </c>
      <c r="L995" s="132">
        <f t="shared" ca="1" si="57"/>
        <v>2</v>
      </c>
      <c r="M995" s="181">
        <f ca="1">IF($C995&lt;=MAX($D$4,INDEX($C$23:$C$154,2+MATCH(0,$M$23:$M$154,1))),M258,MAX(AVERAGEIFS(M992:M994,M992:M994,"&gt;0")/(EXP(M$6*(($D995-COUNTIFS(M$898:M995,0))/12))),M$8))</f>
        <v>6.284049844929303</v>
      </c>
      <c r="N995" s="181">
        <f t="shared" ca="1" si="58"/>
        <v>3.1420249224646515</v>
      </c>
      <c r="O995" s="181">
        <f ca="1">IF($C995&lt;=MAX($D$4,INDEX($C$23:$C$154,2+MATCH(0,$O$23:$O$154,1))),O258,MAX(AVERAGEIFS(O992:O994,O992:O994,"&gt;0")/(EXP(O$6*(($D995-COUNTIFS(O$898:O995,0))/12))),O$8))</f>
        <v>7.77406009814319</v>
      </c>
      <c r="P995" s="181">
        <f t="shared" ca="1" si="63"/>
        <v>3.887030049071595</v>
      </c>
      <c r="Q995" s="132">
        <f ca="1">IF($C995&lt;$D$4,Q258,MAX(AVERAGEIFS(Q992:Q994,Q992:Q994,"&gt;0")/(EXP(Q$6*(($D995-COUNTIFS(Q$898:Q995,0))/12))),Q$8))</f>
        <v>1</v>
      </c>
      <c r="R995" s="132">
        <f t="shared" ca="1" si="59"/>
        <v>1</v>
      </c>
      <c r="S995" s="132">
        <f ca="1">IF($C995&lt;$D$4,S258,MAX(AVERAGEIFS(S992:S994,S992:S994,"&gt;0")/(EXP(S$6*(($D995-COUNTIFS(S$898:S995,0))/12))),S$8))</f>
        <v>1</v>
      </c>
      <c r="T995" s="132">
        <f t="shared" ca="1" si="60"/>
        <v>0.76923076923076916</v>
      </c>
      <c r="U995" s="181">
        <f ca="1">IF($C995&lt;=MAX($D$4,INDEX($C$23:$C$154,2+MATCH(0,$M$23:$M$154,1))),U258,MAX(AVERAGEIFS(U992:U994,U992:U994,"&gt;0")/(EXP(U$6*(($D995-COUNTIFS(U$898:U995,0))/12))),U$8))</f>
        <v>3</v>
      </c>
      <c r="V995" s="181">
        <f t="shared" ca="1" si="61"/>
        <v>2</v>
      </c>
      <c r="W995" s="132">
        <f ca="1">IF($C995&lt;$D$4,W258,MAX(AVERAGEIFS(W992:W994,W992:W994,"&gt;0")/(EXP(W$6*(($D995-COUNTIFS(W$898:W995,0))/12))),W$8))</f>
        <v>0.75</v>
      </c>
      <c r="X995" s="132">
        <f t="shared" ca="1" si="62"/>
        <v>0.57692307692307687</v>
      </c>
      <c r="Y995" s="132"/>
      <c r="Z995" s="132"/>
    </row>
    <row r="996" spans="2:26" outlineLevel="1">
      <c r="B996" s="159"/>
      <c r="C996" s="160">
        <f t="shared" si="45"/>
        <v>47178</v>
      </c>
      <c r="D996" s="128">
        <f t="shared" si="46"/>
        <v>99</v>
      </c>
      <c r="G996" s="132">
        <f ca="1">IF($C996&lt;$D$4,G259,MAX(AVERAGEIFS(G993:G995,G993:G995,"&gt;0")/(EXP(G$6*(($D996-COUNTIFS(G$898:G996,0))/12))),G$8))</f>
        <v>1.25</v>
      </c>
      <c r="H996" s="132">
        <f t="shared" ca="1" si="55"/>
        <v>0.96153846153846145</v>
      </c>
      <c r="I996" s="132">
        <f ca="1">IF($C996&lt;$D$4,I259,MAX(AVERAGEIFS(I993:I995,I993:I995,"&gt;0")/(EXP(I$6*(($D996-COUNTIFS(I$898:I996,0))/12))),I$8))</f>
        <v>1.5</v>
      </c>
      <c r="J996" s="132">
        <f t="shared" ca="1" si="56"/>
        <v>1.2</v>
      </c>
      <c r="K996" s="132">
        <f ca="1">IF($C996&lt;$D$4,K259,MAX(AVERAGEIFS(K993:K995,K993:K995,"&gt;0")/(EXP(K$6*(($D996-COUNTIFS(K$898:K996,0))/12))),K$8))</f>
        <v>3</v>
      </c>
      <c r="L996" s="132">
        <f t="shared" ca="1" si="57"/>
        <v>2</v>
      </c>
      <c r="M996" s="181">
        <f ca="1">IF($C996&lt;=MAX($D$4,INDEX($C$23:$C$154,2+MATCH(0,$M$23:$M$154,1))),M259,MAX(AVERAGEIFS(M993:M995,M993:M995,"&gt;0")/(EXP(M$6*(($D996-COUNTIFS(M$898:M996,0))/12))),M$8))</f>
        <v>6.1941367949833319</v>
      </c>
      <c r="N996" s="181">
        <f t="shared" ca="1" si="58"/>
        <v>3.097068397491666</v>
      </c>
      <c r="O996" s="181">
        <f ca="1">IF($C996&lt;=MAX($D$4,INDEX($C$23:$C$154,2+MATCH(0,$O$23:$O$154,1))),O259,MAX(AVERAGEIFS(O993:O995,O993:O995,"&gt;0")/(EXP(O$6*(($D996-COUNTIFS(O$898:O996,0))/12))),O$8))</f>
        <v>7.5933056673847013</v>
      </c>
      <c r="P996" s="181">
        <f t="shared" ca="1" si="63"/>
        <v>3.7966528336923506</v>
      </c>
      <c r="Q996" s="132">
        <f ca="1">IF($C996&lt;$D$4,Q259,MAX(AVERAGEIFS(Q993:Q995,Q993:Q995,"&gt;0")/(EXP(Q$6*(($D996-COUNTIFS(Q$898:Q996,0))/12))),Q$8))</f>
        <v>1</v>
      </c>
      <c r="R996" s="132">
        <f t="shared" ca="1" si="59"/>
        <v>1</v>
      </c>
      <c r="S996" s="132">
        <f ca="1">IF($C996&lt;$D$4,S259,MAX(AVERAGEIFS(S993:S995,S993:S995,"&gt;0")/(EXP(S$6*(($D996-COUNTIFS(S$898:S996,0))/12))),S$8))</f>
        <v>1</v>
      </c>
      <c r="T996" s="132">
        <f t="shared" ca="1" si="60"/>
        <v>0.76923076923076916</v>
      </c>
      <c r="U996" s="181">
        <f ca="1">IF($C996&lt;=MAX($D$4,INDEX($C$23:$C$154,2+MATCH(0,$M$23:$M$154,1))),U259,MAX(AVERAGEIFS(U993:U995,U993:U995,"&gt;0")/(EXP(U$6*(($D996-COUNTIFS(U$898:U996,0))/12))),U$8))</f>
        <v>3</v>
      </c>
      <c r="V996" s="181">
        <f t="shared" ca="1" si="61"/>
        <v>2</v>
      </c>
      <c r="W996" s="132">
        <f ca="1">IF($C996&lt;$D$4,W259,MAX(AVERAGEIFS(W993:W995,W993:W995,"&gt;0")/(EXP(W$6*(($D996-COUNTIFS(W$898:W996,0))/12))),W$8))</f>
        <v>0.75</v>
      </c>
      <c r="X996" s="132">
        <f t="shared" ca="1" si="62"/>
        <v>0.57692307692307687</v>
      </c>
      <c r="Y996" s="132"/>
      <c r="Z996" s="132"/>
    </row>
    <row r="997" spans="2:26" outlineLevel="1">
      <c r="B997" s="159"/>
      <c r="C997" s="160">
        <f t="shared" si="45"/>
        <v>47209</v>
      </c>
      <c r="D997" s="128">
        <f t="shared" si="46"/>
        <v>100</v>
      </c>
      <c r="G997" s="132">
        <f ca="1">IF($C997&lt;$D$4,G260,MAX(AVERAGEIFS(G994:G996,G994:G996,"&gt;0")/(EXP(G$6*(($D997-COUNTIFS(G$898:G997,0))/12))),G$8))</f>
        <v>1.25</v>
      </c>
      <c r="H997" s="132">
        <f t="shared" ca="1" si="55"/>
        <v>0.96153846153846145</v>
      </c>
      <c r="I997" s="132">
        <f ca="1">IF($C997&lt;$D$4,I260,MAX(AVERAGEIFS(I994:I996,I994:I996,"&gt;0")/(EXP(I$6*(($D997-COUNTIFS(I$898:I997,0))/12))),I$8))</f>
        <v>1.5</v>
      </c>
      <c r="J997" s="132">
        <f t="shared" ca="1" si="56"/>
        <v>1.2</v>
      </c>
      <c r="K997" s="132">
        <f ca="1">IF($C997&lt;$D$4,K260,MAX(AVERAGEIFS(K994:K996,K994:K996,"&gt;0")/(EXP(K$6*(($D997-COUNTIFS(K$898:K997,0))/12))),K$8))</f>
        <v>3</v>
      </c>
      <c r="L997" s="132">
        <f t="shared" ca="1" si="57"/>
        <v>2</v>
      </c>
      <c r="M997" s="181">
        <f ca="1">IF($C997&lt;=MAX($D$4,INDEX($C$23:$C$154,2+MATCH(0,$M$23:$M$154,1))),M260,MAX(AVERAGEIFS(M994:M996,M994:M996,"&gt;0")/(EXP(M$6*(($D997-COUNTIFS(M$898:M997,0))/12))),M$8))</f>
        <v>6.1029788419469444</v>
      </c>
      <c r="N997" s="181">
        <f t="shared" ca="1" si="58"/>
        <v>3.0514894209734722</v>
      </c>
      <c r="O997" s="181">
        <f ca="1">IF($C997&lt;=MAX($D$4,INDEX($C$23:$C$154,2+MATCH(0,$O$23:$O$154,1))),O260,MAX(AVERAGEIFS(O994:O996,O994:O996,"&gt;0")/(EXP(O$6*(($D997-COUNTIFS(O$898:O997,0))/12))),O$8))</f>
        <v>7.4090905433337531</v>
      </c>
      <c r="P997" s="181">
        <f t="shared" ca="1" si="63"/>
        <v>3.7045452716668765</v>
      </c>
      <c r="Q997" s="132">
        <f ca="1">IF($C997&lt;$D$4,Q260,MAX(AVERAGEIFS(Q994:Q996,Q994:Q996,"&gt;0")/(EXP(Q$6*(($D997-COUNTIFS(Q$898:Q997,0))/12))),Q$8))</f>
        <v>1</v>
      </c>
      <c r="R997" s="132">
        <f t="shared" ca="1" si="59"/>
        <v>1</v>
      </c>
      <c r="S997" s="132">
        <f ca="1">IF($C997&lt;$D$4,S260,MAX(AVERAGEIFS(S994:S996,S994:S996,"&gt;0")/(EXP(S$6*(($D997-COUNTIFS(S$898:S997,0))/12))),S$8))</f>
        <v>1</v>
      </c>
      <c r="T997" s="132">
        <f t="shared" ca="1" si="60"/>
        <v>0.76923076923076916</v>
      </c>
      <c r="U997" s="181">
        <f ca="1">IF($C997&lt;=MAX($D$4,INDEX($C$23:$C$154,2+MATCH(0,$M$23:$M$154,1))),U260,MAX(AVERAGEIFS(U994:U996,U994:U996,"&gt;0")/(EXP(U$6*(($D997-COUNTIFS(U$898:U997,0))/12))),U$8))</f>
        <v>3</v>
      </c>
      <c r="V997" s="181">
        <f t="shared" ca="1" si="61"/>
        <v>2</v>
      </c>
      <c r="W997" s="132">
        <f ca="1">IF($C997&lt;$D$4,W260,MAX(AVERAGEIFS(W994:W996,W994:W996,"&gt;0")/(EXP(W$6*(($D997-COUNTIFS(W$898:W997,0))/12))),W$8))</f>
        <v>0.75</v>
      </c>
      <c r="X997" s="132">
        <f t="shared" ca="1" si="62"/>
        <v>0.57692307692307687</v>
      </c>
      <c r="Y997" s="132"/>
      <c r="Z997" s="132"/>
    </row>
    <row r="998" spans="2:26" outlineLevel="1">
      <c r="B998" s="159"/>
      <c r="C998" s="160">
        <f t="shared" si="45"/>
        <v>47239</v>
      </c>
      <c r="D998" s="128">
        <f t="shared" si="46"/>
        <v>101</v>
      </c>
      <c r="G998" s="132">
        <f ca="1">IF($C998&lt;$D$4,G261,MAX(AVERAGEIFS(G995:G997,G995:G997,"&gt;0")/(EXP(G$6*(($D998-COUNTIFS(G$898:G998,0))/12))),G$8))</f>
        <v>1.25</v>
      </c>
      <c r="H998" s="132">
        <f t="shared" ca="1" si="55"/>
        <v>0.96153846153846145</v>
      </c>
      <c r="I998" s="132">
        <f ca="1">IF($C998&lt;$D$4,I261,MAX(AVERAGEIFS(I995:I997,I995:I997,"&gt;0")/(EXP(I$6*(($D998-COUNTIFS(I$898:I998,0))/12))),I$8))</f>
        <v>1.5</v>
      </c>
      <c r="J998" s="132">
        <f t="shared" ca="1" si="56"/>
        <v>1.2</v>
      </c>
      <c r="K998" s="132">
        <f ca="1">IF($C998&lt;$D$4,K261,MAX(AVERAGEIFS(K995:K997,K995:K997,"&gt;0")/(EXP(K$6*(($D998-COUNTIFS(K$898:K998,0))/12))),K$8))</f>
        <v>3</v>
      </c>
      <c r="L998" s="132">
        <f t="shared" ca="1" si="57"/>
        <v>2</v>
      </c>
      <c r="M998" s="181">
        <f ca="1">IF($C998&lt;=MAX($D$4,INDEX($C$23:$C$154,2+MATCH(0,$M$23:$M$154,1))),M261,MAX(AVERAGEIFS(M995:M997,M995:M997,"&gt;0")/(EXP(M$6*(($D998-COUNTIFS(M$898:M998,0))/12))),M$8))</f>
        <v>6.0106696833321136</v>
      </c>
      <c r="N998" s="181">
        <f t="shared" ca="1" si="58"/>
        <v>3.0053348416660568</v>
      </c>
      <c r="O998" s="181">
        <f ca="1">IF($C998&lt;=MAX($D$4,INDEX($C$23:$C$154,2+MATCH(0,$O$23:$O$154,1))),O261,MAX(AVERAGEIFS(O995:O997,O995:O997,"&gt;0")/(EXP(O$6*(($D998-COUNTIFS(O$898:O998,0))/12))),O$8))</f>
        <v>7.2218784756147061</v>
      </c>
      <c r="P998" s="181">
        <f t="shared" ca="1" si="63"/>
        <v>3.610939237807353</v>
      </c>
      <c r="Q998" s="132">
        <f ca="1">IF($C998&lt;$D$4,Q261,MAX(AVERAGEIFS(Q995:Q997,Q995:Q997,"&gt;0")/(EXP(Q$6*(($D998-COUNTIFS(Q$898:Q998,0))/12))),Q$8))</f>
        <v>1</v>
      </c>
      <c r="R998" s="132">
        <f t="shared" ca="1" si="59"/>
        <v>1</v>
      </c>
      <c r="S998" s="132">
        <f ca="1">IF($C998&lt;$D$4,S261,MAX(AVERAGEIFS(S995:S997,S995:S997,"&gt;0")/(EXP(S$6*(($D998-COUNTIFS(S$898:S998,0))/12))),S$8))</f>
        <v>1</v>
      </c>
      <c r="T998" s="132">
        <f t="shared" ca="1" si="60"/>
        <v>0.76923076923076916</v>
      </c>
      <c r="U998" s="181">
        <f ca="1">IF($C998&lt;=MAX($D$4,INDEX($C$23:$C$154,2+MATCH(0,$M$23:$M$154,1))),U261,MAX(AVERAGEIFS(U995:U997,U995:U997,"&gt;0")/(EXP(U$6*(($D998-COUNTIFS(U$898:U998,0))/12))),U$8))</f>
        <v>3</v>
      </c>
      <c r="V998" s="181">
        <f t="shared" ca="1" si="61"/>
        <v>2</v>
      </c>
      <c r="W998" s="132">
        <f ca="1">IF($C998&lt;$D$4,W261,MAX(AVERAGEIFS(W995:W997,W995:W997,"&gt;0")/(EXP(W$6*(($D998-COUNTIFS(W$898:W998,0))/12))),W$8))</f>
        <v>0.75</v>
      </c>
      <c r="X998" s="132">
        <f t="shared" ca="1" si="62"/>
        <v>0.57692307692307687</v>
      </c>
      <c r="Y998" s="132"/>
      <c r="Z998" s="132"/>
    </row>
    <row r="999" spans="2:26" outlineLevel="1">
      <c r="B999" s="159"/>
      <c r="C999" s="160">
        <f t="shared" si="45"/>
        <v>47270</v>
      </c>
      <c r="D999" s="128">
        <f t="shared" si="46"/>
        <v>102</v>
      </c>
      <c r="G999" s="132">
        <f ca="1">IF($C999&lt;$D$4,G262,MAX(AVERAGEIFS(G996:G998,G996:G998,"&gt;0")/(EXP(G$6*(($D999-COUNTIFS(G$898:G999,0))/12))),G$8))</f>
        <v>1.25</v>
      </c>
      <c r="H999" s="132">
        <f t="shared" ca="1" si="55"/>
        <v>0.96153846153846145</v>
      </c>
      <c r="I999" s="132">
        <f ca="1">IF($C999&lt;$D$4,I262,MAX(AVERAGEIFS(I996:I998,I996:I998,"&gt;0")/(EXP(I$6*(($D999-COUNTIFS(I$898:I999,0))/12))),I$8))</f>
        <v>1.5</v>
      </c>
      <c r="J999" s="132">
        <f t="shared" ca="1" si="56"/>
        <v>1.2</v>
      </c>
      <c r="K999" s="132">
        <f ca="1">IF($C999&lt;$D$4,K262,MAX(AVERAGEIFS(K996:K998,K996:K998,"&gt;0")/(EXP(K$6*(($D999-COUNTIFS(K$898:K999,0))/12))),K$8))</f>
        <v>3</v>
      </c>
      <c r="L999" s="132">
        <f t="shared" ca="1" si="57"/>
        <v>2</v>
      </c>
      <c r="M999" s="181">
        <f ca="1">IF($C999&lt;=MAX($D$4,INDEX($C$23:$C$154,2+MATCH(0,$M$23:$M$154,1))),M262,MAX(AVERAGEIFS(M996:M998,M996:M998,"&gt;0")/(EXP(M$6*(($D999-COUNTIFS(M$898:M999,0))/12))),M$8))</f>
        <v>5.9173030233617734</v>
      </c>
      <c r="N999" s="181">
        <f t="shared" ca="1" si="58"/>
        <v>3</v>
      </c>
      <c r="O999" s="181">
        <f ca="1">IF($C999&lt;=MAX($D$4,INDEX($C$23:$C$154,2+MATCH(0,$O$23:$O$154,1))),O262,MAX(AVERAGEIFS(O996:O998,O996:O998,"&gt;0")/(EXP(O$6*(($D999-COUNTIFS(O$898:O999,0))/12))),O$8))</f>
        <v>7.0321291329483859</v>
      </c>
      <c r="P999" s="181">
        <f t="shared" ca="1" si="63"/>
        <v>3.516064566474193</v>
      </c>
      <c r="Q999" s="132">
        <f ca="1">IF($C999&lt;$D$4,Q262,MAX(AVERAGEIFS(Q996:Q998,Q996:Q998,"&gt;0")/(EXP(Q$6*(($D999-COUNTIFS(Q$898:Q999,0))/12))),Q$8))</f>
        <v>1</v>
      </c>
      <c r="R999" s="132">
        <f t="shared" ca="1" si="59"/>
        <v>1</v>
      </c>
      <c r="S999" s="132">
        <f ca="1">IF($C999&lt;$D$4,S262,MAX(AVERAGEIFS(S996:S998,S996:S998,"&gt;0")/(EXP(S$6*(($D999-COUNTIFS(S$898:S999,0))/12))),S$8))</f>
        <v>1</v>
      </c>
      <c r="T999" s="132">
        <f t="shared" ca="1" si="60"/>
        <v>0.76923076923076916</v>
      </c>
      <c r="U999" s="181">
        <f ca="1">IF($C999&lt;=MAX($D$4,INDEX($C$23:$C$154,2+MATCH(0,$M$23:$M$154,1))),U262,MAX(AVERAGEIFS(U996:U998,U996:U998,"&gt;0")/(EXP(U$6*(($D999-COUNTIFS(U$898:U999,0))/12))),U$8))</f>
        <v>3</v>
      </c>
      <c r="V999" s="181">
        <f t="shared" ca="1" si="61"/>
        <v>2</v>
      </c>
      <c r="W999" s="132">
        <f ca="1">IF($C999&lt;$D$4,W262,MAX(AVERAGEIFS(W996:W998,W996:W998,"&gt;0")/(EXP(W$6*(($D999-COUNTIFS(W$898:W999,0))/12))),W$8))</f>
        <v>0.75</v>
      </c>
      <c r="X999" s="132">
        <f t="shared" ca="1" si="62"/>
        <v>0.57692307692307687</v>
      </c>
      <c r="Y999" s="132"/>
      <c r="Z999" s="132"/>
    </row>
    <row r="1000" spans="2:26" outlineLevel="1">
      <c r="B1000" s="159"/>
      <c r="C1000" s="160">
        <f t="shared" si="45"/>
        <v>47300</v>
      </c>
      <c r="D1000" s="128">
        <f t="shared" si="46"/>
        <v>103</v>
      </c>
      <c r="G1000" s="132">
        <f ca="1">IF($C1000&lt;$D$4,G263,MAX(AVERAGEIFS(G997:G999,G997:G999,"&gt;0")/(EXP(G$6*(($D1000-COUNTIFS(G$898:G1000,0))/12))),G$8))</f>
        <v>1.25</v>
      </c>
      <c r="H1000" s="132">
        <f t="shared" ca="1" si="55"/>
        <v>0.96153846153846145</v>
      </c>
      <c r="I1000" s="132">
        <f ca="1">IF($C1000&lt;$D$4,I263,MAX(AVERAGEIFS(I997:I999,I997:I999,"&gt;0")/(EXP(I$6*(($D1000-COUNTIFS(I$898:I1000,0))/12))),I$8))</f>
        <v>1.5</v>
      </c>
      <c r="J1000" s="132">
        <f t="shared" ca="1" si="56"/>
        <v>1.2</v>
      </c>
      <c r="K1000" s="132">
        <f ca="1">IF($C1000&lt;$D$4,K263,MAX(AVERAGEIFS(K997:K999,K997:K999,"&gt;0")/(EXP(K$6*(($D1000-COUNTIFS(K$898:K1000,0))/12))),K$8))</f>
        <v>3</v>
      </c>
      <c r="L1000" s="132">
        <f t="shared" ca="1" si="57"/>
        <v>2</v>
      </c>
      <c r="M1000" s="181">
        <f ca="1">IF($C1000&lt;=MAX($D$4,INDEX($C$23:$C$154,2+MATCH(0,$M$23:$M$154,1))),M263,MAX(AVERAGEIFS(M997:M999,M997:M999,"&gt;0")/(EXP(M$6*(($D1000-COUNTIFS(M$898:M1000,0))/12))),M$8))</f>
        <v>5.8229724193471704</v>
      </c>
      <c r="N1000" s="181">
        <f t="shared" ca="1" si="58"/>
        <v>3</v>
      </c>
      <c r="O1000" s="181">
        <f ca="1">IF($C1000&lt;=MAX($D$4,INDEX($C$23:$C$154,2+MATCH(0,$O$23:$O$154,1))),O263,MAX(AVERAGEIFS(O997:O999,O997:O999,"&gt;0")/(EXP(O$6*(($D1000-COUNTIFS(O$898:O1000,0))/12))),O$8))</f>
        <v>6.8402980937772329</v>
      </c>
      <c r="P1000" s="181">
        <f t="shared" ca="1" si="63"/>
        <v>3.5</v>
      </c>
      <c r="Q1000" s="132">
        <f ca="1">IF($C1000&lt;$D$4,Q263,MAX(AVERAGEIFS(Q997:Q999,Q997:Q999,"&gt;0")/(EXP(Q$6*(($D1000-COUNTIFS(Q$898:Q1000,0))/12))),Q$8))</f>
        <v>1</v>
      </c>
      <c r="R1000" s="132">
        <f t="shared" ca="1" si="59"/>
        <v>1</v>
      </c>
      <c r="S1000" s="132">
        <f ca="1">IF($C1000&lt;$D$4,S263,MAX(AVERAGEIFS(S997:S999,S997:S999,"&gt;0")/(EXP(S$6*(($D1000-COUNTIFS(S$898:S1000,0))/12))),S$8))</f>
        <v>1</v>
      </c>
      <c r="T1000" s="132">
        <f t="shared" ca="1" si="60"/>
        <v>0.76923076923076916</v>
      </c>
      <c r="U1000" s="181">
        <f ca="1">IF($C1000&lt;=MAX($D$4,INDEX($C$23:$C$154,2+MATCH(0,$M$23:$M$154,1))),U263,MAX(AVERAGEIFS(U997:U999,U997:U999,"&gt;0")/(EXP(U$6*(($D1000-COUNTIFS(U$898:U1000,0))/12))),U$8))</f>
        <v>3</v>
      </c>
      <c r="V1000" s="181">
        <f t="shared" ca="1" si="61"/>
        <v>2</v>
      </c>
      <c r="W1000" s="132">
        <f ca="1">IF($C1000&lt;$D$4,W263,MAX(AVERAGEIFS(W997:W999,W997:W999,"&gt;0")/(EXP(W$6*(($D1000-COUNTIFS(W$898:W1000,0))/12))),W$8))</f>
        <v>0.75</v>
      </c>
      <c r="X1000" s="132">
        <f t="shared" ca="1" si="62"/>
        <v>0.57692307692307687</v>
      </c>
      <c r="Y1000" s="132"/>
      <c r="Z1000" s="132"/>
    </row>
    <row r="1001" spans="2:26" outlineLevel="1">
      <c r="B1001" s="159"/>
      <c r="C1001" s="160">
        <f t="shared" si="45"/>
        <v>47331</v>
      </c>
      <c r="D1001" s="128">
        <f t="shared" si="46"/>
        <v>104</v>
      </c>
      <c r="G1001" s="132">
        <f ca="1">IF($C1001&lt;$D$4,G264,MAX(AVERAGEIFS(G998:G1000,G998:G1000,"&gt;0")/(EXP(G$6*(($D1001-COUNTIFS(G$898:G1001,0))/12))),G$8))</f>
        <v>1.25</v>
      </c>
      <c r="H1001" s="132">
        <f t="shared" ca="1" si="55"/>
        <v>0.96153846153846145</v>
      </c>
      <c r="I1001" s="132">
        <f ca="1">IF($C1001&lt;$D$4,I264,MAX(AVERAGEIFS(I998:I1000,I998:I1000,"&gt;0")/(EXP(I$6*(($D1001-COUNTIFS(I$898:I1001,0))/12))),I$8))</f>
        <v>1.5</v>
      </c>
      <c r="J1001" s="132">
        <f t="shared" ca="1" si="56"/>
        <v>1.2</v>
      </c>
      <c r="K1001" s="132">
        <f ca="1">IF($C1001&lt;$D$4,K264,MAX(AVERAGEIFS(K998:K1000,K998:K1000,"&gt;0")/(EXP(K$6*(($D1001-COUNTIFS(K$898:K1001,0))/12))),K$8))</f>
        <v>3</v>
      </c>
      <c r="L1001" s="132">
        <f t="shared" ca="1" si="57"/>
        <v>2</v>
      </c>
      <c r="M1001" s="181">
        <f ca="1">IF($C1001&lt;=MAX($D$4,INDEX($C$23:$C$154,2+MATCH(0,$M$23:$M$154,1))),M264,MAX(AVERAGEIFS(M998:M1000,M998:M1000,"&gt;0")/(EXP(M$6*(($D1001-COUNTIFS(M$898:M1001,0))/12))),M$8))</f>
        <v>5.7277711292437816</v>
      </c>
      <c r="N1001" s="181">
        <f t="shared" ca="1" si="58"/>
        <v>3</v>
      </c>
      <c r="O1001" s="181">
        <f ca="1">IF($C1001&lt;=MAX($D$4,INDEX($C$23:$C$154,2+MATCH(0,$O$23:$O$154,1))),O264,MAX(AVERAGEIFS(O998:O1000,O998:O1000,"&gt;0")/(EXP(O$6*(($D1001-COUNTIFS(O$898:O1001,0))/12))),O$8))</f>
        <v>6.6468352787823015</v>
      </c>
      <c r="P1001" s="181">
        <f t="shared" ca="1" si="63"/>
        <v>3.5</v>
      </c>
      <c r="Q1001" s="132">
        <f ca="1">IF($C1001&lt;$D$4,Q264,MAX(AVERAGEIFS(Q998:Q1000,Q998:Q1000,"&gt;0")/(EXP(Q$6*(($D1001-COUNTIFS(Q$898:Q1001,0))/12))),Q$8))</f>
        <v>1</v>
      </c>
      <c r="R1001" s="132">
        <f t="shared" ca="1" si="59"/>
        <v>1</v>
      </c>
      <c r="S1001" s="132">
        <f ca="1">IF($C1001&lt;$D$4,S264,MAX(AVERAGEIFS(S998:S1000,S998:S1000,"&gt;0")/(EXP(S$6*(($D1001-COUNTIFS(S$898:S1001,0))/12))),S$8))</f>
        <v>1</v>
      </c>
      <c r="T1001" s="132">
        <f t="shared" ca="1" si="60"/>
        <v>0.76923076923076916</v>
      </c>
      <c r="U1001" s="181">
        <f ca="1">IF($C1001&lt;=MAX($D$4,INDEX($C$23:$C$154,2+MATCH(0,$M$23:$M$154,1))),U264,MAX(AVERAGEIFS(U998:U1000,U998:U1000,"&gt;0")/(EXP(U$6*(($D1001-COUNTIFS(U$898:U1001,0))/12))),U$8))</f>
        <v>3</v>
      </c>
      <c r="V1001" s="181">
        <f t="shared" ca="1" si="61"/>
        <v>2</v>
      </c>
      <c r="W1001" s="132">
        <f ca="1">IF($C1001&lt;$D$4,W264,MAX(AVERAGEIFS(W998:W1000,W998:W1000,"&gt;0")/(EXP(W$6*(($D1001-COUNTIFS(W$898:W1001,0))/12))),W$8))</f>
        <v>0.75</v>
      </c>
      <c r="X1001" s="132">
        <f t="shared" ca="1" si="62"/>
        <v>0.57692307692307687</v>
      </c>
      <c r="Y1001" s="132"/>
      <c r="Z1001" s="132"/>
    </row>
    <row r="1002" spans="2:26" outlineLevel="1">
      <c r="B1002" s="159"/>
      <c r="C1002" s="160">
        <f t="shared" si="45"/>
        <v>47362</v>
      </c>
      <c r="D1002" s="128">
        <f t="shared" si="46"/>
        <v>105</v>
      </c>
      <c r="G1002" s="132">
        <f ca="1">IF($C1002&lt;$D$4,G265,MAX(AVERAGEIFS(G999:G1001,G999:G1001,"&gt;0")/(EXP(G$6*(($D1002-COUNTIFS(G$898:G1002,0))/12))),G$8))</f>
        <v>1.25</v>
      </c>
      <c r="H1002" s="132">
        <f t="shared" ca="1" si="55"/>
        <v>0.96153846153846145</v>
      </c>
      <c r="I1002" s="132">
        <f ca="1">IF($C1002&lt;$D$4,I265,MAX(AVERAGEIFS(I999:I1001,I999:I1001,"&gt;0")/(EXP(I$6*(($D1002-COUNTIFS(I$898:I1002,0))/12))),I$8))</f>
        <v>1.5</v>
      </c>
      <c r="J1002" s="132">
        <f t="shared" ca="1" si="56"/>
        <v>1.2</v>
      </c>
      <c r="K1002" s="132">
        <f ca="1">IF($C1002&lt;$D$4,K265,MAX(AVERAGEIFS(K999:K1001,K999:K1001,"&gt;0")/(EXP(K$6*(($D1002-COUNTIFS(K$898:K1002,0))/12))),K$8))</f>
        <v>3</v>
      </c>
      <c r="L1002" s="132">
        <f t="shared" ca="1" si="57"/>
        <v>2</v>
      </c>
      <c r="M1002" s="181">
        <f ca="1">IF($C1002&lt;=MAX($D$4,INDEX($C$23:$C$154,2+MATCH(0,$M$23:$M$154,1))),M265,MAX(AVERAGEIFS(M999:M1001,M999:M1001,"&gt;0")/(EXP(M$6*(($D1002-COUNTIFS(M$898:M1002,0))/12))),M$8))</f>
        <v>5.6317919627873954</v>
      </c>
      <c r="N1002" s="181">
        <f t="shared" ca="1" si="58"/>
        <v>3</v>
      </c>
      <c r="O1002" s="181">
        <f ca="1">IF($C1002&lt;=MAX($D$4,INDEX($C$23:$C$154,2+MATCH(0,$O$23:$O$154,1))),O265,MAX(AVERAGEIFS(O999:O1001,O999:O1001,"&gt;0")/(EXP(O$6*(($D1002-COUNTIFS(O$898:O1002,0))/12))),O$8))</f>
        <v>6.4521825755685311</v>
      </c>
      <c r="P1002" s="181">
        <f t="shared" ca="1" si="63"/>
        <v>3.5</v>
      </c>
      <c r="Q1002" s="132">
        <f ca="1">IF($C1002&lt;$D$4,Q265,MAX(AVERAGEIFS(Q999:Q1001,Q999:Q1001,"&gt;0")/(EXP(Q$6*(($D1002-COUNTIFS(Q$898:Q1002,0))/12))),Q$8))</f>
        <v>1</v>
      </c>
      <c r="R1002" s="132">
        <f t="shared" ca="1" si="59"/>
        <v>1</v>
      </c>
      <c r="S1002" s="132">
        <f ca="1">IF($C1002&lt;$D$4,S265,MAX(AVERAGEIFS(S999:S1001,S999:S1001,"&gt;0")/(EXP(S$6*(($D1002-COUNTIFS(S$898:S1002,0))/12))),S$8))</f>
        <v>1</v>
      </c>
      <c r="T1002" s="132">
        <f t="shared" ca="1" si="60"/>
        <v>0.76923076923076916</v>
      </c>
      <c r="U1002" s="181">
        <f ca="1">IF($C1002&lt;=MAX($D$4,INDEX($C$23:$C$154,2+MATCH(0,$M$23:$M$154,1))),U265,MAX(AVERAGEIFS(U999:U1001,U999:U1001,"&gt;0")/(EXP(U$6*(($D1002-COUNTIFS(U$898:U1002,0))/12))),U$8))</f>
        <v>3</v>
      </c>
      <c r="V1002" s="181">
        <f t="shared" ca="1" si="61"/>
        <v>2</v>
      </c>
      <c r="W1002" s="132">
        <f ca="1">IF($C1002&lt;$D$4,W265,MAX(AVERAGEIFS(W999:W1001,W999:W1001,"&gt;0")/(EXP(W$6*(($D1002-COUNTIFS(W$898:W1002,0))/12))),W$8))</f>
        <v>0.75</v>
      </c>
      <c r="X1002" s="132">
        <f t="shared" ca="1" si="62"/>
        <v>0.57692307692307687</v>
      </c>
      <c r="Y1002" s="132"/>
      <c r="Z1002" s="132"/>
    </row>
    <row r="1003" spans="2:26" outlineLevel="1">
      <c r="B1003" s="159"/>
      <c r="C1003" s="160">
        <f t="shared" si="45"/>
        <v>47392</v>
      </c>
      <c r="D1003" s="128">
        <f t="shared" si="46"/>
        <v>106</v>
      </c>
      <c r="G1003" s="132">
        <f ca="1">IF($C1003&lt;$D$4,G266,MAX(AVERAGEIFS(G1000:G1002,G1000:G1002,"&gt;0")/(EXP(G$6*(($D1003-COUNTIFS(G$898:G1003,0))/12))),G$8))</f>
        <v>1.25</v>
      </c>
      <c r="H1003" s="132">
        <f t="shared" ca="1" si="55"/>
        <v>0.96153846153846145</v>
      </c>
      <c r="I1003" s="132">
        <f ca="1">IF($C1003&lt;$D$4,I266,MAX(AVERAGEIFS(I1000:I1002,I1000:I1002,"&gt;0")/(EXP(I$6*(($D1003-COUNTIFS(I$898:I1003,0))/12))),I$8))</f>
        <v>1.5</v>
      </c>
      <c r="J1003" s="132">
        <f t="shared" ca="1" si="56"/>
        <v>1.2</v>
      </c>
      <c r="K1003" s="132">
        <f ca="1">IF($C1003&lt;$D$4,K266,MAX(AVERAGEIFS(K1000:K1002,K1000:K1002,"&gt;0")/(EXP(K$6*(($D1003-COUNTIFS(K$898:K1003,0))/12))),K$8))</f>
        <v>3</v>
      </c>
      <c r="L1003" s="132">
        <f t="shared" ca="1" si="57"/>
        <v>2</v>
      </c>
      <c r="M1003" s="181">
        <f ca="1">IF($C1003&lt;=MAX($D$4,INDEX($C$23:$C$154,2+MATCH(0,$M$23:$M$154,1))),M266,MAX(AVERAGEIFS(M1000:M1002,M1000:M1002,"&gt;0")/(EXP(M$6*(($D1003-COUNTIFS(M$898:M1003,0))/12))),M$8))</f>
        <v>5.5351271361697219</v>
      </c>
      <c r="N1003" s="181">
        <f t="shared" ca="1" si="58"/>
        <v>3</v>
      </c>
      <c r="O1003" s="181">
        <f ca="1">IF($C1003&lt;=MAX($D$4,INDEX($C$23:$C$154,2+MATCH(0,$O$23:$O$154,1))),O266,MAX(AVERAGEIFS(O1000:O1002,O1000:O1002,"&gt;0")/(EXP(O$6*(($D1003-COUNTIFS(O$898:O1003,0))/12))),O$8))</f>
        <v>6.2567726628183573</v>
      </c>
      <c r="P1003" s="181">
        <f t="shared" ca="1" si="63"/>
        <v>3.5</v>
      </c>
      <c r="Q1003" s="132">
        <f ca="1">IF($C1003&lt;$D$4,Q266,MAX(AVERAGEIFS(Q1000:Q1002,Q1000:Q1002,"&gt;0")/(EXP(Q$6*(($D1003-COUNTIFS(Q$898:Q1003,0))/12))),Q$8))</f>
        <v>1</v>
      </c>
      <c r="R1003" s="132">
        <f t="shared" ca="1" si="59"/>
        <v>1</v>
      </c>
      <c r="S1003" s="132">
        <f ca="1">IF($C1003&lt;$D$4,S266,MAX(AVERAGEIFS(S1000:S1002,S1000:S1002,"&gt;0")/(EXP(S$6*(($D1003-COUNTIFS(S$898:S1003,0))/12))),S$8))</f>
        <v>1</v>
      </c>
      <c r="T1003" s="132">
        <f t="shared" ca="1" si="60"/>
        <v>0.76923076923076916</v>
      </c>
      <c r="U1003" s="181">
        <f ca="1">IF($C1003&lt;=MAX($D$4,INDEX($C$23:$C$154,2+MATCH(0,$M$23:$M$154,1))),U266,MAX(AVERAGEIFS(U1000:U1002,U1000:U1002,"&gt;0")/(EXP(U$6*(($D1003-COUNTIFS(U$898:U1003,0))/12))),U$8))</f>
        <v>3</v>
      </c>
      <c r="V1003" s="181">
        <f t="shared" ca="1" si="61"/>
        <v>2</v>
      </c>
      <c r="W1003" s="132">
        <f ca="1">IF($C1003&lt;$D$4,W266,MAX(AVERAGEIFS(W1000:W1002,W1000:W1002,"&gt;0")/(EXP(W$6*(($D1003-COUNTIFS(W$898:W1003,0))/12))),W$8))</f>
        <v>0.75</v>
      </c>
      <c r="X1003" s="132">
        <f t="shared" ca="1" si="62"/>
        <v>0.57692307692307687</v>
      </c>
      <c r="Y1003" s="132"/>
      <c r="Z1003" s="132"/>
    </row>
    <row r="1004" spans="2:26" outlineLevel="1">
      <c r="B1004" s="159"/>
      <c r="C1004" s="160">
        <f t="shared" si="45"/>
        <v>47423</v>
      </c>
      <c r="D1004" s="128">
        <f t="shared" si="46"/>
        <v>107</v>
      </c>
      <c r="G1004" s="132">
        <f ca="1">IF($C1004&lt;$D$4,G267,MAX(AVERAGEIFS(G1001:G1003,G1001:G1003,"&gt;0")/(EXP(G$6*(($D1004-COUNTIFS(G$898:G1004,0))/12))),G$8))</f>
        <v>1.25</v>
      </c>
      <c r="H1004" s="132">
        <f t="shared" ca="1" si="55"/>
        <v>0.96153846153846145</v>
      </c>
      <c r="I1004" s="132">
        <f ca="1">IF($C1004&lt;$D$4,I267,MAX(AVERAGEIFS(I1001:I1003,I1001:I1003,"&gt;0")/(EXP(I$6*(($D1004-COUNTIFS(I$898:I1004,0))/12))),I$8))</f>
        <v>1.5</v>
      </c>
      <c r="J1004" s="132">
        <f t="shared" ca="1" si="56"/>
        <v>1.2</v>
      </c>
      <c r="K1004" s="132">
        <f ca="1">IF($C1004&lt;$D$4,K267,MAX(AVERAGEIFS(K1001:K1003,K1001:K1003,"&gt;0")/(EXP(K$6*(($D1004-COUNTIFS(K$898:K1004,0))/12))),K$8))</f>
        <v>3</v>
      </c>
      <c r="L1004" s="132">
        <f t="shared" ca="1" si="57"/>
        <v>2</v>
      </c>
      <c r="M1004" s="181">
        <f ca="1">IF($C1004&lt;=MAX($D$4,INDEX($C$23:$C$154,2+MATCH(0,$M$23:$M$154,1))),M267,MAX(AVERAGEIFS(M1001:M1003,M1001:M1003,"&gt;0")/(EXP(M$6*(($D1004-COUNTIFS(M$898:M1004,0))/12))),M$8))</f>
        <v>5.4378681301148566</v>
      </c>
      <c r="N1004" s="181">
        <f t="shared" ca="1" si="58"/>
        <v>3</v>
      </c>
      <c r="O1004" s="181">
        <f ca="1">IF($C1004&lt;=MAX($D$4,INDEX($C$23:$C$154,2+MATCH(0,$O$23:$O$154,1))),O267,MAX(AVERAGEIFS(O1001:O1003,O1001:O1003,"&gt;0")/(EXP(O$6*(($D1004-COUNTIFS(O$898:O1004,0))/12))),O$8))</f>
        <v>6.0610274843033141</v>
      </c>
      <c r="P1004" s="181">
        <f t="shared" ca="1" si="63"/>
        <v>3.5</v>
      </c>
      <c r="Q1004" s="132">
        <f ca="1">IF($C1004&lt;$D$4,Q267,MAX(AVERAGEIFS(Q1001:Q1003,Q1001:Q1003,"&gt;0")/(EXP(Q$6*(($D1004-COUNTIFS(Q$898:Q1004,0))/12))),Q$8))</f>
        <v>1</v>
      </c>
      <c r="R1004" s="132">
        <f t="shared" ca="1" si="59"/>
        <v>1</v>
      </c>
      <c r="S1004" s="132">
        <f ca="1">IF($C1004&lt;$D$4,S267,MAX(AVERAGEIFS(S1001:S1003,S1001:S1003,"&gt;0")/(EXP(S$6*(($D1004-COUNTIFS(S$898:S1004,0))/12))),S$8))</f>
        <v>1</v>
      </c>
      <c r="T1004" s="132">
        <f t="shared" ca="1" si="60"/>
        <v>0.76923076923076916</v>
      </c>
      <c r="U1004" s="181">
        <f ca="1">IF($C1004&lt;=MAX($D$4,INDEX($C$23:$C$154,2+MATCH(0,$M$23:$M$154,1))),U267,MAX(AVERAGEIFS(U1001:U1003,U1001:U1003,"&gt;0")/(EXP(U$6*(($D1004-COUNTIFS(U$898:U1004,0))/12))),U$8))</f>
        <v>3</v>
      </c>
      <c r="V1004" s="181">
        <f t="shared" ca="1" si="61"/>
        <v>2</v>
      </c>
      <c r="W1004" s="132">
        <f ca="1">IF($C1004&lt;$D$4,W267,MAX(AVERAGEIFS(W1001:W1003,W1001:W1003,"&gt;0")/(EXP(W$6*(($D1004-COUNTIFS(W$898:W1004,0))/12))),W$8))</f>
        <v>0.75</v>
      </c>
      <c r="X1004" s="132">
        <f t="shared" ca="1" si="62"/>
        <v>0.57692307692307687</v>
      </c>
      <c r="Y1004" s="132"/>
      <c r="Z1004" s="132"/>
    </row>
    <row r="1005" spans="2:26" outlineLevel="1">
      <c r="B1005" s="159"/>
      <c r="C1005" s="160">
        <f t="shared" si="45"/>
        <v>47453</v>
      </c>
      <c r="D1005" s="128">
        <f t="shared" si="46"/>
        <v>108</v>
      </c>
      <c r="G1005" s="132">
        <f ca="1">IF($C1005&lt;$D$4,G268,MAX(AVERAGEIFS(G1002:G1004,G1002:G1004,"&gt;0")/(EXP(G$6*(($D1005-COUNTIFS(G$898:G1005,0))/12))),G$8))</f>
        <v>1.25</v>
      </c>
      <c r="H1005" s="132">
        <f t="shared" ca="1" si="55"/>
        <v>0.96153846153846145</v>
      </c>
      <c r="I1005" s="132">
        <f ca="1">IF($C1005&lt;$D$4,I268,MAX(AVERAGEIFS(I1002:I1004,I1002:I1004,"&gt;0")/(EXP(I$6*(($D1005-COUNTIFS(I$898:I1005,0))/12))),I$8))</f>
        <v>1.5</v>
      </c>
      <c r="J1005" s="132">
        <f t="shared" ca="1" si="56"/>
        <v>1.2</v>
      </c>
      <c r="K1005" s="132">
        <f ca="1">IF($C1005&lt;$D$4,K268,MAX(AVERAGEIFS(K1002:K1004,K1002:K1004,"&gt;0")/(EXP(K$6*(($D1005-COUNTIFS(K$898:K1005,0))/12))),K$8))</f>
        <v>3</v>
      </c>
      <c r="L1005" s="132">
        <f t="shared" ca="1" si="57"/>
        <v>2</v>
      </c>
      <c r="M1005" s="181">
        <f ca="1">IF($C1005&lt;=MAX($D$4,INDEX($C$23:$C$154,2+MATCH(0,$M$23:$M$154,1))),M268,MAX(AVERAGEIFS(M1002:M1004,M1002:M1004,"&gt;0")/(EXP(M$6*(($D1005-COUNTIFS(M$898:M1005,0))/12))),M$8))</f>
        <v>5.3401055520535978</v>
      </c>
      <c r="N1005" s="181">
        <f t="shared" ca="1" si="58"/>
        <v>3</v>
      </c>
      <c r="O1005" s="181">
        <f ca="1">IF($C1005&lt;=MAX($D$4,INDEX($C$23:$C$154,2+MATCH(0,$O$23:$O$154,1))),O268,MAX(AVERAGEIFS(O1002:O1004,O1002:O1004,"&gt;0")/(EXP(O$6*(($D1005-COUNTIFS(O$898:O1005,0))/12))),O$8))</f>
        <v>5.8653567554362525</v>
      </c>
      <c r="P1005" s="181">
        <f t="shared" ca="1" si="63"/>
        <v>3.5</v>
      </c>
      <c r="Q1005" s="132">
        <f ca="1">IF($C1005&lt;$D$4,Q268,MAX(AVERAGEIFS(Q1002:Q1004,Q1002:Q1004,"&gt;0")/(EXP(Q$6*(($D1005-COUNTIFS(Q$898:Q1005,0))/12))),Q$8))</f>
        <v>1</v>
      </c>
      <c r="R1005" s="132">
        <f t="shared" ca="1" si="59"/>
        <v>1</v>
      </c>
      <c r="S1005" s="132">
        <f ca="1">IF($C1005&lt;$D$4,S268,MAX(AVERAGEIFS(S1002:S1004,S1002:S1004,"&gt;0")/(EXP(S$6*(($D1005-COUNTIFS(S$898:S1005,0))/12))),S$8))</f>
        <v>1</v>
      </c>
      <c r="T1005" s="132">
        <f t="shared" ca="1" si="60"/>
        <v>0.76923076923076916</v>
      </c>
      <c r="U1005" s="181">
        <f ca="1">IF($C1005&lt;=MAX($D$4,INDEX($C$23:$C$154,2+MATCH(0,$M$23:$M$154,1))),U268,MAX(AVERAGEIFS(U1002:U1004,U1002:U1004,"&gt;0")/(EXP(U$6*(($D1005-COUNTIFS(U$898:U1005,0))/12))),U$8))</f>
        <v>3</v>
      </c>
      <c r="V1005" s="181">
        <f t="shared" ca="1" si="61"/>
        <v>2</v>
      </c>
      <c r="W1005" s="132">
        <f ca="1">IF($C1005&lt;$D$4,W268,MAX(AVERAGEIFS(W1002:W1004,W1002:W1004,"&gt;0")/(EXP(W$6*(($D1005-COUNTIFS(W$898:W1005,0))/12))),W$8))</f>
        <v>0.75</v>
      </c>
      <c r="X1005" s="132">
        <f t="shared" ca="1" si="62"/>
        <v>0.57692307692307687</v>
      </c>
      <c r="Y1005" s="132"/>
      <c r="Z1005" s="132"/>
    </row>
    <row r="1006" spans="2:26" outlineLevel="1">
      <c r="B1006" s="159"/>
      <c r="C1006" s="160">
        <f t="shared" si="45"/>
        <v>47484</v>
      </c>
      <c r="D1006" s="128">
        <f t="shared" si="46"/>
        <v>109</v>
      </c>
      <c r="G1006" s="132">
        <f ca="1">IF($C1006&lt;$D$4,G269,MAX(AVERAGEIFS(G1003:G1005,G1003:G1005,"&gt;0")/(EXP(G$6*(($D1006-COUNTIFS(G$898:G1006,0))/12))),G$8))</f>
        <v>1.25</v>
      </c>
      <c r="H1006" s="132">
        <f t="shared" ca="1" si="55"/>
        <v>0.96153846153846145</v>
      </c>
      <c r="I1006" s="132">
        <f ca="1">IF($C1006&lt;$D$4,I269,MAX(AVERAGEIFS(I1003:I1005,I1003:I1005,"&gt;0")/(EXP(I$6*(($D1006-COUNTIFS(I$898:I1006,0))/12))),I$8))</f>
        <v>1.5</v>
      </c>
      <c r="J1006" s="132">
        <f t="shared" ca="1" si="56"/>
        <v>1.2</v>
      </c>
      <c r="K1006" s="132">
        <f ca="1">IF($C1006&lt;$D$4,K269,MAX(AVERAGEIFS(K1003:K1005,K1003:K1005,"&gt;0")/(EXP(K$6*(($D1006-COUNTIFS(K$898:K1006,0))/12))),K$8))</f>
        <v>3</v>
      </c>
      <c r="L1006" s="132">
        <f t="shared" ca="1" si="57"/>
        <v>2</v>
      </c>
      <c r="M1006" s="181">
        <f ca="1">IF($C1006&lt;=MAX($D$4,INDEX($C$23:$C$154,2+MATCH(0,$M$23:$M$154,1))),M269,MAX(AVERAGEIFS(M1003:M1005,M1003:M1005,"&gt;0")/(EXP(M$6*(($D1006-COUNTIFS(M$898:M1006,0))/12))),M$8))</f>
        <v>5.2419290025401279</v>
      </c>
      <c r="N1006" s="181">
        <f t="shared" ca="1" si="58"/>
        <v>3</v>
      </c>
      <c r="O1006" s="181">
        <f ca="1">IF($C1006&lt;=MAX($D$4,INDEX($C$23:$C$154,2+MATCH(0,$O$23:$O$154,1))),O269,MAX(AVERAGEIFS(O1003:O1005,O1003:O1005,"&gt;0")/(EXP(O$6*(($D1006-COUNTIFS(O$898:O1006,0))/12))),O$8))</f>
        <v>5.6701567640896045</v>
      </c>
      <c r="P1006" s="181">
        <f t="shared" ca="1" si="63"/>
        <v>3.5</v>
      </c>
      <c r="Q1006" s="132">
        <f ca="1">IF($C1006&lt;$D$4,Q269,MAX(AVERAGEIFS(Q1003:Q1005,Q1003:Q1005,"&gt;0")/(EXP(Q$6*(($D1006-COUNTIFS(Q$898:Q1006,0))/12))),Q$8))</f>
        <v>1</v>
      </c>
      <c r="R1006" s="132">
        <f t="shared" ca="1" si="59"/>
        <v>1</v>
      </c>
      <c r="S1006" s="132">
        <f ca="1">IF($C1006&lt;$D$4,S269,MAX(AVERAGEIFS(S1003:S1005,S1003:S1005,"&gt;0")/(EXP(S$6*(($D1006-COUNTIFS(S$898:S1006,0))/12))),S$8))</f>
        <v>1</v>
      </c>
      <c r="T1006" s="132">
        <f t="shared" ca="1" si="60"/>
        <v>0.76923076923076916</v>
      </c>
      <c r="U1006" s="181">
        <f ca="1">IF($C1006&lt;=MAX($D$4,INDEX($C$23:$C$154,2+MATCH(0,$M$23:$M$154,1))),U269,MAX(AVERAGEIFS(U1003:U1005,U1003:U1005,"&gt;0")/(EXP(U$6*(($D1006-COUNTIFS(U$898:U1006,0))/12))),U$8))</f>
        <v>3</v>
      </c>
      <c r="V1006" s="181">
        <f t="shared" ca="1" si="61"/>
        <v>2</v>
      </c>
      <c r="W1006" s="132">
        <f ca="1">IF($C1006&lt;$D$4,W269,MAX(AVERAGEIFS(W1003:W1005,W1003:W1005,"&gt;0")/(EXP(W$6*(($D1006-COUNTIFS(W$898:W1006,0))/12))),W$8))</f>
        <v>0.75</v>
      </c>
      <c r="X1006" s="132">
        <f t="shared" ca="1" si="62"/>
        <v>0.57692307692307687</v>
      </c>
      <c r="Y1006" s="132"/>
      <c r="Z1006" s="132"/>
    </row>
    <row r="1007" spans="2:26" outlineLevel="1">
      <c r="B1007" s="159"/>
      <c r="C1007" s="160">
        <f t="shared" si="45"/>
        <v>47515</v>
      </c>
      <c r="D1007" s="128">
        <f t="shared" si="46"/>
        <v>110</v>
      </c>
      <c r="G1007" s="132">
        <f ca="1">IF($C1007&lt;$D$4,G270,MAX(AVERAGEIFS(G1004:G1006,G1004:G1006,"&gt;0")/(EXP(G$6*(($D1007-COUNTIFS(G$898:G1007,0))/12))),G$8))</f>
        <v>1.25</v>
      </c>
      <c r="H1007" s="132">
        <f t="shared" ca="1" si="55"/>
        <v>0.96153846153846145</v>
      </c>
      <c r="I1007" s="132">
        <f ca="1">IF($C1007&lt;$D$4,I270,MAX(AVERAGEIFS(I1004:I1006,I1004:I1006,"&gt;0")/(EXP(I$6*(($D1007-COUNTIFS(I$898:I1007,0))/12))),I$8))</f>
        <v>1.5</v>
      </c>
      <c r="J1007" s="132">
        <f t="shared" ca="1" si="56"/>
        <v>1.2</v>
      </c>
      <c r="K1007" s="132">
        <f ca="1">IF($C1007&lt;$D$4,K270,MAX(AVERAGEIFS(K1004:K1006,K1004:K1006,"&gt;0")/(EXP(K$6*(($D1007-COUNTIFS(K$898:K1007,0))/12))),K$8))</f>
        <v>3</v>
      </c>
      <c r="L1007" s="132">
        <f t="shared" ca="1" si="57"/>
        <v>2</v>
      </c>
      <c r="M1007" s="181">
        <f ca="1">IF($C1007&lt;=MAX($D$4,INDEX($C$23:$C$154,2+MATCH(0,$M$23:$M$154,1))),M270,MAX(AVERAGEIFS(M1004:M1006,M1004:M1006,"&gt;0")/(EXP(M$6*(($D1007-COUNTIFS(M$898:M1007,0))/12))),M$8))</f>
        <v>5.1434269461140376</v>
      </c>
      <c r="N1007" s="181">
        <f t="shared" ca="1" si="58"/>
        <v>3</v>
      </c>
      <c r="O1007" s="181">
        <f ca="1">IF($C1007&lt;=MAX($D$4,INDEX($C$23:$C$154,2+MATCH(0,$O$23:$O$154,1))),O270,MAX(AVERAGEIFS(O1004:O1006,O1004:O1006,"&gt;0")/(EXP(O$6*(($D1007-COUNTIFS(O$898:O1007,0))/12))),O$8))</f>
        <v>5.4758091798447932</v>
      </c>
      <c r="P1007" s="181">
        <f t="shared" ca="1" si="63"/>
        <v>3.5</v>
      </c>
      <c r="Q1007" s="132">
        <f ca="1">IF($C1007&lt;$D$4,Q270,MAX(AVERAGEIFS(Q1004:Q1006,Q1004:Q1006,"&gt;0")/(EXP(Q$6*(($D1007-COUNTIFS(Q$898:Q1007,0))/12))),Q$8))</f>
        <v>1</v>
      </c>
      <c r="R1007" s="132">
        <f t="shared" ca="1" si="59"/>
        <v>1</v>
      </c>
      <c r="S1007" s="132">
        <f ca="1">IF($C1007&lt;$D$4,S270,MAX(AVERAGEIFS(S1004:S1006,S1004:S1006,"&gt;0")/(EXP(S$6*(($D1007-COUNTIFS(S$898:S1007,0))/12))),S$8))</f>
        <v>1</v>
      </c>
      <c r="T1007" s="132">
        <f t="shared" ca="1" si="60"/>
        <v>0.76923076923076916</v>
      </c>
      <c r="U1007" s="181">
        <f ca="1">IF($C1007&lt;=MAX($D$4,INDEX($C$23:$C$154,2+MATCH(0,$M$23:$M$154,1))),U270,MAX(AVERAGEIFS(U1004:U1006,U1004:U1006,"&gt;0")/(EXP(U$6*(($D1007-COUNTIFS(U$898:U1007,0))/12))),U$8))</f>
        <v>3</v>
      </c>
      <c r="V1007" s="181">
        <f t="shared" ca="1" si="61"/>
        <v>2</v>
      </c>
      <c r="W1007" s="132">
        <f ca="1">IF($C1007&lt;$D$4,W270,MAX(AVERAGEIFS(W1004:W1006,W1004:W1006,"&gt;0")/(EXP(W$6*(($D1007-COUNTIFS(W$898:W1007,0))/12))),W$8))</f>
        <v>0.75</v>
      </c>
      <c r="X1007" s="132">
        <f t="shared" ca="1" si="62"/>
        <v>0.57692307692307687</v>
      </c>
      <c r="Y1007" s="132"/>
      <c r="Z1007" s="132"/>
    </row>
    <row r="1008" spans="2:26" outlineLevel="1">
      <c r="B1008" s="159"/>
      <c r="C1008" s="160">
        <f t="shared" si="45"/>
        <v>47543</v>
      </c>
      <c r="D1008" s="128">
        <f t="shared" si="46"/>
        <v>111</v>
      </c>
      <c r="G1008" s="132">
        <f ca="1">IF($C1008&lt;$D$4,G271,MAX(AVERAGEIFS(G1005:G1007,G1005:G1007,"&gt;0")/(EXP(G$6*(($D1008-COUNTIFS(G$898:G1008,0))/12))),G$8))</f>
        <v>1.25</v>
      </c>
      <c r="H1008" s="132">
        <f t="shared" ca="1" si="55"/>
        <v>0.96153846153846145</v>
      </c>
      <c r="I1008" s="132">
        <f ca="1">IF($C1008&lt;$D$4,I271,MAX(AVERAGEIFS(I1005:I1007,I1005:I1007,"&gt;0")/(EXP(I$6*(($D1008-COUNTIFS(I$898:I1008,0))/12))),I$8))</f>
        <v>1.5</v>
      </c>
      <c r="J1008" s="132">
        <f t="shared" ca="1" si="56"/>
        <v>1.2</v>
      </c>
      <c r="K1008" s="132">
        <f ca="1">IF($C1008&lt;$D$4,K271,MAX(AVERAGEIFS(K1005:K1007,K1005:K1007,"&gt;0")/(EXP(K$6*(($D1008-COUNTIFS(K$898:K1008,0))/12))),K$8))</f>
        <v>3</v>
      </c>
      <c r="L1008" s="132">
        <f t="shared" ca="1" si="57"/>
        <v>2</v>
      </c>
      <c r="M1008" s="181">
        <f ca="1">IF($C1008&lt;=MAX($D$4,INDEX($C$23:$C$154,2+MATCH(0,$M$23:$M$154,1))),M271,MAX(AVERAGEIFS(M1005:M1007,M1005:M1007,"&gt;0")/(EXP(M$6*(($D1008-COUNTIFS(M$898:M1008,0))/12))),M$8))</f>
        <v>5.044686586918754</v>
      </c>
      <c r="N1008" s="181">
        <f t="shared" ca="1" si="58"/>
        <v>3</v>
      </c>
      <c r="O1008" s="181">
        <f ca="1">IF($C1008&lt;=MAX($D$4,INDEX($C$23:$C$154,2+MATCH(0,$O$23:$O$154,1))),O271,MAX(AVERAGEIFS(O1005:O1007,O1005:O1007,"&gt;0")/(EXP(O$6*(($D1008-COUNTIFS(O$898:O1008,0))/12))),O$8))</f>
        <v>5.2826799830136384</v>
      </c>
      <c r="P1008" s="181">
        <f t="shared" ca="1" si="63"/>
        <v>3.5</v>
      </c>
      <c r="Q1008" s="132">
        <f ca="1">IF($C1008&lt;$D$4,Q271,MAX(AVERAGEIFS(Q1005:Q1007,Q1005:Q1007,"&gt;0")/(EXP(Q$6*(($D1008-COUNTIFS(Q$898:Q1008,0))/12))),Q$8))</f>
        <v>1</v>
      </c>
      <c r="R1008" s="132">
        <f t="shared" ca="1" si="59"/>
        <v>1</v>
      </c>
      <c r="S1008" s="132">
        <f ca="1">IF($C1008&lt;$D$4,S271,MAX(AVERAGEIFS(S1005:S1007,S1005:S1007,"&gt;0")/(EXP(S$6*(($D1008-COUNTIFS(S$898:S1008,0))/12))),S$8))</f>
        <v>1</v>
      </c>
      <c r="T1008" s="132">
        <f t="shared" ca="1" si="60"/>
        <v>0.76923076923076916</v>
      </c>
      <c r="U1008" s="181">
        <f ca="1">IF($C1008&lt;=MAX($D$4,INDEX($C$23:$C$154,2+MATCH(0,$M$23:$M$154,1))),U271,MAX(AVERAGEIFS(U1005:U1007,U1005:U1007,"&gt;0")/(EXP(U$6*(($D1008-COUNTIFS(U$898:U1008,0))/12))),U$8))</f>
        <v>3</v>
      </c>
      <c r="V1008" s="181">
        <f t="shared" ca="1" si="61"/>
        <v>2</v>
      </c>
      <c r="W1008" s="132">
        <f ca="1">IF($C1008&lt;$D$4,W271,MAX(AVERAGEIFS(W1005:W1007,W1005:W1007,"&gt;0")/(EXP(W$6*(($D1008-COUNTIFS(W$898:W1008,0))/12))),W$8))</f>
        <v>0.75</v>
      </c>
      <c r="X1008" s="132">
        <f t="shared" ca="1" si="62"/>
        <v>0.57692307692307687</v>
      </c>
      <c r="Y1008" s="132"/>
      <c r="Z1008" s="132"/>
    </row>
    <row r="1009" spans="2:26" outlineLevel="1">
      <c r="B1009" s="159"/>
      <c r="C1009" s="160">
        <f t="shared" si="45"/>
        <v>47574</v>
      </c>
      <c r="D1009" s="128">
        <f t="shared" si="46"/>
        <v>112</v>
      </c>
      <c r="G1009" s="132">
        <f ca="1">IF($C1009&lt;$D$4,G272,MAX(AVERAGEIFS(G1006:G1008,G1006:G1008,"&gt;0")/(EXP(G$6*(($D1009-COUNTIFS(G$898:G1009,0))/12))),G$8))</f>
        <v>1.25</v>
      </c>
      <c r="H1009" s="132">
        <f t="shared" ca="1" si="55"/>
        <v>0.96153846153846145</v>
      </c>
      <c r="I1009" s="132">
        <f ca="1">IF($C1009&lt;$D$4,I272,MAX(AVERAGEIFS(I1006:I1008,I1006:I1008,"&gt;0")/(EXP(I$6*(($D1009-COUNTIFS(I$898:I1009,0))/12))),I$8))</f>
        <v>1.5</v>
      </c>
      <c r="J1009" s="132">
        <f t="shared" ca="1" si="56"/>
        <v>1.2</v>
      </c>
      <c r="K1009" s="132">
        <f ca="1">IF($C1009&lt;$D$4,K272,MAX(AVERAGEIFS(K1006:K1008,K1006:K1008,"&gt;0")/(EXP(K$6*(($D1009-COUNTIFS(K$898:K1009,0))/12))),K$8))</f>
        <v>3</v>
      </c>
      <c r="L1009" s="132">
        <f t="shared" ca="1" si="57"/>
        <v>2</v>
      </c>
      <c r="M1009" s="181">
        <f ca="1">IF($C1009&lt;=MAX($D$4,INDEX($C$23:$C$154,2+MATCH(0,$M$23:$M$154,1))),M272,MAX(AVERAGEIFS(M1006:M1008,M1006:M1008,"&gt;0")/(EXP(M$6*(($D1009-COUNTIFS(M$898:M1009,0))/12))),M$8))</f>
        <v>4.9457937492616795</v>
      </c>
      <c r="N1009" s="181">
        <f t="shared" ca="1" si="58"/>
        <v>3</v>
      </c>
      <c r="O1009" s="181">
        <f ca="1">IF($C1009&lt;=MAX($D$4,INDEX($C$23:$C$154,2+MATCH(0,$O$23:$O$154,1))),O272,MAX(AVERAGEIFS(O1006:O1008,O1006:O1008,"&gt;0")/(EXP(O$6*(($D1009-COUNTIFS(O$898:O1009,0))/12))),O$8))</f>
        <v>5.0911185388314824</v>
      </c>
      <c r="P1009" s="181">
        <f t="shared" ca="1" si="63"/>
        <v>3.5</v>
      </c>
      <c r="Q1009" s="132">
        <f ca="1">IF($C1009&lt;$D$4,Q272,MAX(AVERAGEIFS(Q1006:Q1008,Q1006:Q1008,"&gt;0")/(EXP(Q$6*(($D1009-COUNTIFS(Q$898:Q1009,0))/12))),Q$8))</f>
        <v>1</v>
      </c>
      <c r="R1009" s="132">
        <f t="shared" ca="1" si="59"/>
        <v>1</v>
      </c>
      <c r="S1009" s="132">
        <f ca="1">IF($C1009&lt;$D$4,S272,MAX(AVERAGEIFS(S1006:S1008,S1006:S1008,"&gt;0")/(EXP(S$6*(($D1009-COUNTIFS(S$898:S1009,0))/12))),S$8))</f>
        <v>1</v>
      </c>
      <c r="T1009" s="132">
        <f t="shared" ca="1" si="60"/>
        <v>0.76923076923076916</v>
      </c>
      <c r="U1009" s="181">
        <f ca="1">IF($C1009&lt;=MAX($D$4,INDEX($C$23:$C$154,2+MATCH(0,$M$23:$M$154,1))),U272,MAX(AVERAGEIFS(U1006:U1008,U1006:U1008,"&gt;0")/(EXP(U$6*(($D1009-COUNTIFS(U$898:U1009,0))/12))),U$8))</f>
        <v>3</v>
      </c>
      <c r="V1009" s="181">
        <f t="shared" ca="1" si="61"/>
        <v>2</v>
      </c>
      <c r="W1009" s="132">
        <f ca="1">IF($C1009&lt;$D$4,W272,MAX(AVERAGEIFS(W1006:W1008,W1006:W1008,"&gt;0")/(EXP(W$6*(($D1009-COUNTIFS(W$898:W1009,0))/12))),W$8))</f>
        <v>0.75</v>
      </c>
      <c r="X1009" s="132">
        <f t="shared" ca="1" si="62"/>
        <v>0.57692307692307687</v>
      </c>
      <c r="Y1009" s="132"/>
      <c r="Z1009" s="132"/>
    </row>
    <row r="1010" spans="2:26" outlineLevel="1">
      <c r="B1010" s="159"/>
      <c r="C1010" s="160">
        <f t="shared" si="45"/>
        <v>47604</v>
      </c>
      <c r="D1010" s="128">
        <f t="shared" si="46"/>
        <v>113</v>
      </c>
      <c r="G1010" s="132">
        <f ca="1">IF($C1010&lt;$D$4,G273,MAX(AVERAGEIFS(G1007:G1009,G1007:G1009,"&gt;0")/(EXP(G$6*(($D1010-COUNTIFS(G$898:G1010,0))/12))),G$8))</f>
        <v>1.25</v>
      </c>
      <c r="H1010" s="132">
        <f t="shared" ca="1" si="55"/>
        <v>0.96153846153846145</v>
      </c>
      <c r="I1010" s="132">
        <f ca="1">IF($C1010&lt;$D$4,I273,MAX(AVERAGEIFS(I1007:I1009,I1007:I1009,"&gt;0")/(EXP(I$6*(($D1010-COUNTIFS(I$898:I1010,0))/12))),I$8))</f>
        <v>1.5</v>
      </c>
      <c r="J1010" s="132">
        <f t="shared" ca="1" si="56"/>
        <v>1.2</v>
      </c>
      <c r="K1010" s="132">
        <f ca="1">IF($C1010&lt;$D$4,K273,MAX(AVERAGEIFS(K1007:K1009,K1007:K1009,"&gt;0")/(EXP(K$6*(($D1010-COUNTIFS(K$898:K1010,0))/12))),K$8))</f>
        <v>3</v>
      </c>
      <c r="L1010" s="132">
        <f t="shared" ca="1" si="57"/>
        <v>2</v>
      </c>
      <c r="M1010" s="181">
        <f ca="1">IF($C1010&lt;=MAX($D$4,INDEX($C$23:$C$154,2+MATCH(0,$M$23:$M$154,1))),M273,MAX(AVERAGEIFS(M1007:M1009,M1007:M1009,"&gt;0")/(EXP(M$6*(($D1010-COUNTIFS(M$898:M1010,0))/12))),M$8))</f>
        <v>4.846832763312988</v>
      </c>
      <c r="N1010" s="181">
        <f t="shared" ca="1" si="58"/>
        <v>3</v>
      </c>
      <c r="O1010" s="181">
        <f ca="1">IF($C1010&lt;=MAX($D$4,INDEX($C$23:$C$154,2+MATCH(0,$O$23:$O$154,1))),O273,MAX(AVERAGEIFS(O1007:O1009,O1007:O1009,"&gt;0")/(EXP(O$6*(($D1010-COUNTIFS(O$898:O1010,0))/12))),O$8))</f>
        <v>5</v>
      </c>
      <c r="P1010" s="181">
        <f t="shared" ca="1" si="63"/>
        <v>3.5</v>
      </c>
      <c r="Q1010" s="132">
        <f ca="1">IF($C1010&lt;$D$4,Q273,MAX(AVERAGEIFS(Q1007:Q1009,Q1007:Q1009,"&gt;0")/(EXP(Q$6*(($D1010-COUNTIFS(Q$898:Q1010,0))/12))),Q$8))</f>
        <v>1</v>
      </c>
      <c r="R1010" s="132">
        <f t="shared" ca="1" si="59"/>
        <v>1</v>
      </c>
      <c r="S1010" s="132">
        <f ca="1">IF($C1010&lt;$D$4,S273,MAX(AVERAGEIFS(S1007:S1009,S1007:S1009,"&gt;0")/(EXP(S$6*(($D1010-COUNTIFS(S$898:S1010,0))/12))),S$8))</f>
        <v>1</v>
      </c>
      <c r="T1010" s="132">
        <f t="shared" ca="1" si="60"/>
        <v>0.76923076923076916</v>
      </c>
      <c r="U1010" s="181">
        <f ca="1">IF($C1010&lt;=MAX($D$4,INDEX($C$23:$C$154,2+MATCH(0,$M$23:$M$154,1))),U273,MAX(AVERAGEIFS(U1007:U1009,U1007:U1009,"&gt;0")/(EXP(U$6*(($D1010-COUNTIFS(U$898:U1010,0))/12))),U$8))</f>
        <v>3</v>
      </c>
      <c r="V1010" s="181">
        <f t="shared" ca="1" si="61"/>
        <v>2</v>
      </c>
      <c r="W1010" s="132">
        <f ca="1">IF($C1010&lt;$D$4,W273,MAX(AVERAGEIFS(W1007:W1009,W1007:W1009,"&gt;0")/(EXP(W$6*(($D1010-COUNTIFS(W$898:W1010,0))/12))),W$8))</f>
        <v>0.75</v>
      </c>
      <c r="X1010" s="132">
        <f t="shared" ca="1" si="62"/>
        <v>0.57692307692307687</v>
      </c>
      <c r="Y1010" s="132"/>
      <c r="Z1010" s="132"/>
    </row>
    <row r="1011" spans="2:26" outlineLevel="1">
      <c r="B1011" s="159"/>
      <c r="C1011" s="160">
        <f t="shared" si="45"/>
        <v>47635</v>
      </c>
      <c r="D1011" s="128">
        <f t="shared" si="46"/>
        <v>114</v>
      </c>
      <c r="G1011" s="132">
        <f ca="1">IF($C1011&lt;$D$4,G274,MAX(AVERAGEIFS(G1008:G1010,G1008:G1010,"&gt;0")/(EXP(G$6*(($D1011-COUNTIFS(G$898:G1011,0))/12))),G$8))</f>
        <v>1.25</v>
      </c>
      <c r="H1011" s="132">
        <f t="shared" ca="1" si="55"/>
        <v>0.96153846153846145</v>
      </c>
      <c r="I1011" s="132">
        <f ca="1">IF($C1011&lt;$D$4,I274,MAX(AVERAGEIFS(I1008:I1010,I1008:I1010,"&gt;0")/(EXP(I$6*(($D1011-COUNTIFS(I$898:I1011,0))/12))),I$8))</f>
        <v>1.5</v>
      </c>
      <c r="J1011" s="132">
        <f t="shared" ca="1" si="56"/>
        <v>1.2</v>
      </c>
      <c r="K1011" s="132">
        <f ca="1">IF($C1011&lt;$D$4,K274,MAX(AVERAGEIFS(K1008:K1010,K1008:K1010,"&gt;0")/(EXP(K$6*(($D1011-COUNTIFS(K$898:K1011,0))/12))),K$8))</f>
        <v>3</v>
      </c>
      <c r="L1011" s="132">
        <f t="shared" ca="1" si="57"/>
        <v>2</v>
      </c>
      <c r="M1011" s="181">
        <f ca="1">IF($C1011&lt;=MAX($D$4,INDEX($C$23:$C$154,2+MATCH(0,$M$23:$M$154,1))),M274,MAX(AVERAGEIFS(M1008:M1010,M1008:M1010,"&gt;0")/(EXP(M$6*(($D1011-COUNTIFS(M$898:M1011,0))/12))),M$8))</f>
        <v>4.7478863561367692</v>
      </c>
      <c r="N1011" s="181">
        <f t="shared" ca="1" si="58"/>
        <v>3</v>
      </c>
      <c r="O1011" s="181">
        <f ca="1">IF($C1011&lt;=MAX($D$4,INDEX($C$23:$C$154,2+MATCH(0,$O$23:$O$154,1))),O274,MAX(AVERAGEIFS(O1008:O1010,O1008:O1010,"&gt;0")/(EXP(O$6*(($D1011-COUNTIFS(O$898:O1011,0))/12))),O$8))</f>
        <v>5</v>
      </c>
      <c r="P1011" s="181">
        <f t="shared" ca="1" si="63"/>
        <v>3.5</v>
      </c>
      <c r="Q1011" s="132">
        <f ca="1">IF($C1011&lt;$D$4,Q274,MAX(AVERAGEIFS(Q1008:Q1010,Q1008:Q1010,"&gt;0")/(EXP(Q$6*(($D1011-COUNTIFS(Q$898:Q1011,0))/12))),Q$8))</f>
        <v>1</v>
      </c>
      <c r="R1011" s="132">
        <f t="shared" ca="1" si="59"/>
        <v>1</v>
      </c>
      <c r="S1011" s="132">
        <f ca="1">IF($C1011&lt;$D$4,S274,MAX(AVERAGEIFS(S1008:S1010,S1008:S1010,"&gt;0")/(EXP(S$6*(($D1011-COUNTIFS(S$898:S1011,0))/12))),S$8))</f>
        <v>1</v>
      </c>
      <c r="T1011" s="132">
        <f t="shared" ca="1" si="60"/>
        <v>0.76923076923076916</v>
      </c>
      <c r="U1011" s="181">
        <f ca="1">IF($C1011&lt;=MAX($D$4,INDEX($C$23:$C$154,2+MATCH(0,$M$23:$M$154,1))),U274,MAX(AVERAGEIFS(U1008:U1010,U1008:U1010,"&gt;0")/(EXP(U$6*(($D1011-COUNTIFS(U$898:U1011,0))/12))),U$8))</f>
        <v>3</v>
      </c>
      <c r="V1011" s="181">
        <f t="shared" ca="1" si="61"/>
        <v>2</v>
      </c>
      <c r="W1011" s="132">
        <f ca="1">IF($C1011&lt;$D$4,W274,MAX(AVERAGEIFS(W1008:W1010,W1008:W1010,"&gt;0")/(EXP(W$6*(($D1011-COUNTIFS(W$898:W1011,0))/12))),W$8))</f>
        <v>0.75</v>
      </c>
      <c r="X1011" s="132">
        <f t="shared" ca="1" si="62"/>
        <v>0.57692307692307687</v>
      </c>
      <c r="Y1011" s="132"/>
      <c r="Z1011" s="132"/>
    </row>
    <row r="1012" spans="2:26" outlineLevel="1">
      <c r="B1012" s="159"/>
      <c r="C1012" s="160">
        <f t="shared" si="45"/>
        <v>47665</v>
      </c>
      <c r="D1012" s="128">
        <f t="shared" si="46"/>
        <v>115</v>
      </c>
      <c r="G1012" s="132">
        <f ca="1">IF($C1012&lt;$D$4,G275,MAX(AVERAGEIFS(G1009:G1011,G1009:G1011,"&gt;0")/(EXP(G$6*(($D1012-COUNTIFS(G$898:G1012,0))/12))),G$8))</f>
        <v>1.25</v>
      </c>
      <c r="H1012" s="132">
        <f t="shared" ca="1" si="55"/>
        <v>0.96153846153846145</v>
      </c>
      <c r="I1012" s="132">
        <f ca="1">IF($C1012&lt;$D$4,I275,MAX(AVERAGEIFS(I1009:I1011,I1009:I1011,"&gt;0")/(EXP(I$6*(($D1012-COUNTIFS(I$898:I1012,0))/12))),I$8))</f>
        <v>1.5</v>
      </c>
      <c r="J1012" s="132">
        <f t="shared" ca="1" si="56"/>
        <v>1.2</v>
      </c>
      <c r="K1012" s="132">
        <f ca="1">IF($C1012&lt;$D$4,K275,MAX(AVERAGEIFS(K1009:K1011,K1009:K1011,"&gt;0")/(EXP(K$6*(($D1012-COUNTIFS(K$898:K1012,0))/12))),K$8))</f>
        <v>3</v>
      </c>
      <c r="L1012" s="132">
        <f t="shared" ca="1" si="57"/>
        <v>2</v>
      </c>
      <c r="M1012" s="181">
        <f ca="1">IF($C1012&lt;=MAX($D$4,INDEX($C$23:$C$154,2+MATCH(0,$M$23:$M$154,1))),M275,MAX(AVERAGEIFS(M1009:M1011,M1009:M1011,"&gt;0")/(EXP(M$6*(($D1012-COUNTIFS(M$898:M1012,0))/12))),M$8))</f>
        <v>4.6490355482092536</v>
      </c>
      <c r="N1012" s="181">
        <f t="shared" ca="1" si="58"/>
        <v>3</v>
      </c>
      <c r="O1012" s="181">
        <f ca="1">IF($C1012&lt;=MAX($D$4,INDEX($C$23:$C$154,2+MATCH(0,$O$23:$O$154,1))),O275,MAX(AVERAGEIFS(O1009:O1011,O1009:O1011,"&gt;0")/(EXP(O$6*(($D1012-COUNTIFS(O$898:O1012,0))/12))),O$8))</f>
        <v>5</v>
      </c>
      <c r="P1012" s="181">
        <f t="shared" ca="1" si="63"/>
        <v>3.5</v>
      </c>
      <c r="Q1012" s="132">
        <f ca="1">IF($C1012&lt;$D$4,Q275,MAX(AVERAGEIFS(Q1009:Q1011,Q1009:Q1011,"&gt;0")/(EXP(Q$6*(($D1012-COUNTIFS(Q$898:Q1012,0))/12))),Q$8))</f>
        <v>1</v>
      </c>
      <c r="R1012" s="132">
        <f t="shared" ca="1" si="59"/>
        <v>1</v>
      </c>
      <c r="S1012" s="132">
        <f ca="1">IF($C1012&lt;$D$4,S275,MAX(AVERAGEIFS(S1009:S1011,S1009:S1011,"&gt;0")/(EXP(S$6*(($D1012-COUNTIFS(S$898:S1012,0))/12))),S$8))</f>
        <v>1</v>
      </c>
      <c r="T1012" s="132">
        <f t="shared" ca="1" si="60"/>
        <v>0.76923076923076916</v>
      </c>
      <c r="U1012" s="181">
        <f ca="1">IF($C1012&lt;=MAX($D$4,INDEX($C$23:$C$154,2+MATCH(0,$M$23:$M$154,1))),U275,MAX(AVERAGEIFS(U1009:U1011,U1009:U1011,"&gt;0")/(EXP(U$6*(($D1012-COUNTIFS(U$898:U1012,0))/12))),U$8))</f>
        <v>3</v>
      </c>
      <c r="V1012" s="181">
        <f t="shared" ca="1" si="61"/>
        <v>2</v>
      </c>
      <c r="W1012" s="132">
        <f ca="1">IF($C1012&lt;$D$4,W275,MAX(AVERAGEIFS(W1009:W1011,W1009:W1011,"&gt;0")/(EXP(W$6*(($D1012-COUNTIFS(W$898:W1012,0))/12))),W$8))</f>
        <v>0.75</v>
      </c>
      <c r="X1012" s="132">
        <f t="shared" ca="1" si="62"/>
        <v>0.57692307692307687</v>
      </c>
      <c r="Y1012" s="132"/>
      <c r="Z1012" s="132"/>
    </row>
    <row r="1013" spans="2:26" outlineLevel="1">
      <c r="B1013" s="159"/>
      <c r="C1013" s="160">
        <f t="shared" si="45"/>
        <v>47696</v>
      </c>
      <c r="D1013" s="128">
        <f t="shared" si="46"/>
        <v>116</v>
      </c>
      <c r="G1013" s="132">
        <f ca="1">IF($C1013&lt;$D$4,G276,MAX(AVERAGEIFS(G1010:G1012,G1010:G1012,"&gt;0")/(EXP(G$6*(($D1013-COUNTIFS(G$898:G1013,0))/12))),G$8))</f>
        <v>1.25</v>
      </c>
      <c r="H1013" s="132">
        <f t="shared" ca="1" si="55"/>
        <v>0.96153846153846145</v>
      </c>
      <c r="I1013" s="132">
        <f ca="1">IF($C1013&lt;$D$4,I276,MAX(AVERAGEIFS(I1010:I1012,I1010:I1012,"&gt;0")/(EXP(I$6*(($D1013-COUNTIFS(I$898:I1013,0))/12))),I$8))</f>
        <v>1.5</v>
      </c>
      <c r="J1013" s="132">
        <f t="shared" ca="1" si="56"/>
        <v>1.2</v>
      </c>
      <c r="K1013" s="132">
        <f ca="1">IF($C1013&lt;$D$4,K276,MAX(AVERAGEIFS(K1010:K1012,K1010:K1012,"&gt;0")/(EXP(K$6*(($D1013-COUNTIFS(K$898:K1013,0))/12))),K$8))</f>
        <v>3</v>
      </c>
      <c r="L1013" s="132">
        <f t="shared" ca="1" si="57"/>
        <v>2</v>
      </c>
      <c r="M1013" s="181">
        <f ca="1">IF($C1013&lt;=MAX($D$4,INDEX($C$23:$C$154,2+MATCH(0,$M$23:$M$154,1))),M276,MAX(AVERAGEIFS(M1010:M1012,M1010:M1012,"&gt;0")/(EXP(M$6*(($D1013-COUNTIFS(M$898:M1013,0))/12))),M$8))</f>
        <v>4.5503595555679599</v>
      </c>
      <c r="N1013" s="181">
        <f t="shared" ca="1" si="58"/>
        <v>3</v>
      </c>
      <c r="O1013" s="181">
        <f ca="1">IF($C1013&lt;=MAX($D$4,INDEX($C$23:$C$154,2+MATCH(0,$O$23:$O$154,1))),O276,MAX(AVERAGEIFS(O1010:O1012,O1010:O1012,"&gt;0")/(EXP(O$6*(($D1013-COUNTIFS(O$898:O1013,0))/12))),O$8))</f>
        <v>5</v>
      </c>
      <c r="P1013" s="181">
        <f t="shared" ca="1" si="63"/>
        <v>3.5</v>
      </c>
      <c r="Q1013" s="132">
        <f ca="1">IF($C1013&lt;$D$4,Q276,MAX(AVERAGEIFS(Q1010:Q1012,Q1010:Q1012,"&gt;0")/(EXP(Q$6*(($D1013-COUNTIFS(Q$898:Q1013,0))/12))),Q$8))</f>
        <v>1</v>
      </c>
      <c r="R1013" s="132">
        <f t="shared" ca="1" si="59"/>
        <v>1</v>
      </c>
      <c r="S1013" s="132">
        <f ca="1">IF($C1013&lt;$D$4,S276,MAX(AVERAGEIFS(S1010:S1012,S1010:S1012,"&gt;0")/(EXP(S$6*(($D1013-COUNTIFS(S$898:S1013,0))/12))),S$8))</f>
        <v>1</v>
      </c>
      <c r="T1013" s="132">
        <f t="shared" ca="1" si="60"/>
        <v>0.76923076923076916</v>
      </c>
      <c r="U1013" s="181">
        <f ca="1">IF($C1013&lt;=MAX($D$4,INDEX($C$23:$C$154,2+MATCH(0,$M$23:$M$154,1))),U276,MAX(AVERAGEIFS(U1010:U1012,U1010:U1012,"&gt;0")/(EXP(U$6*(($D1013-COUNTIFS(U$898:U1013,0))/12))),U$8))</f>
        <v>3</v>
      </c>
      <c r="V1013" s="181">
        <f t="shared" ca="1" si="61"/>
        <v>2</v>
      </c>
      <c r="W1013" s="132">
        <f ca="1">IF($C1013&lt;$D$4,W276,MAX(AVERAGEIFS(W1010:W1012,W1010:W1012,"&gt;0")/(EXP(W$6*(($D1013-COUNTIFS(W$898:W1013,0))/12))),W$8))</f>
        <v>0.75</v>
      </c>
      <c r="X1013" s="132">
        <f t="shared" ca="1" si="62"/>
        <v>0.57692307692307687</v>
      </c>
      <c r="Y1013" s="132"/>
      <c r="Z1013" s="132"/>
    </row>
    <row r="1014" spans="2:26" outlineLevel="1">
      <c r="B1014" s="159"/>
      <c r="C1014" s="160">
        <f t="shared" si="45"/>
        <v>47727</v>
      </c>
      <c r="D1014" s="128">
        <f t="shared" si="46"/>
        <v>117</v>
      </c>
      <c r="G1014" s="132">
        <f ca="1">IF($C1014&lt;$D$4,G277,MAX(AVERAGEIFS(G1011:G1013,G1011:G1013,"&gt;0")/(EXP(G$6*(($D1014-COUNTIFS(G$898:G1014,0))/12))),G$8))</f>
        <v>1.25</v>
      </c>
      <c r="H1014" s="132">
        <f t="shared" ca="1" si="55"/>
        <v>0.96153846153846145</v>
      </c>
      <c r="I1014" s="132">
        <f ca="1">IF($C1014&lt;$D$4,I277,MAX(AVERAGEIFS(I1011:I1013,I1011:I1013,"&gt;0")/(EXP(I$6*(($D1014-COUNTIFS(I$898:I1014,0))/12))),I$8))</f>
        <v>1.5</v>
      </c>
      <c r="J1014" s="132">
        <f t="shared" ca="1" si="56"/>
        <v>1.2</v>
      </c>
      <c r="K1014" s="132">
        <f ca="1">IF($C1014&lt;$D$4,K277,MAX(AVERAGEIFS(K1011:K1013,K1011:K1013,"&gt;0")/(EXP(K$6*(($D1014-COUNTIFS(K$898:K1014,0))/12))),K$8))</f>
        <v>3</v>
      </c>
      <c r="L1014" s="132">
        <f t="shared" ca="1" si="57"/>
        <v>2</v>
      </c>
      <c r="M1014" s="181">
        <f ca="1">IF($C1014&lt;=MAX($D$4,INDEX($C$23:$C$154,2+MATCH(0,$M$23:$M$154,1))),M277,MAX(AVERAGEIFS(M1011:M1013,M1011:M1013,"&gt;0")/(EXP(M$6*(($D1014-COUNTIFS(M$898:M1014,0))/12))),M$8))</f>
        <v>4.4519356977176257</v>
      </c>
      <c r="N1014" s="181">
        <f t="shared" ca="1" si="58"/>
        <v>3</v>
      </c>
      <c r="O1014" s="181">
        <f ca="1">IF($C1014&lt;=MAX($D$4,INDEX($C$23:$C$154,2+MATCH(0,$O$23:$O$154,1))),O277,MAX(AVERAGEIFS(O1011:O1013,O1011:O1013,"&gt;0")/(EXP(O$6*(($D1014-COUNTIFS(O$898:O1014,0))/12))),O$8))</f>
        <v>5</v>
      </c>
      <c r="P1014" s="181">
        <f t="shared" ca="1" si="63"/>
        <v>3.5</v>
      </c>
      <c r="Q1014" s="132">
        <f ca="1">IF($C1014&lt;$D$4,Q277,MAX(AVERAGEIFS(Q1011:Q1013,Q1011:Q1013,"&gt;0")/(EXP(Q$6*(($D1014-COUNTIFS(Q$898:Q1014,0))/12))),Q$8))</f>
        <v>1</v>
      </c>
      <c r="R1014" s="132">
        <f t="shared" ca="1" si="59"/>
        <v>1</v>
      </c>
      <c r="S1014" s="132">
        <f ca="1">IF($C1014&lt;$D$4,S277,MAX(AVERAGEIFS(S1011:S1013,S1011:S1013,"&gt;0")/(EXP(S$6*(($D1014-COUNTIFS(S$898:S1014,0))/12))),S$8))</f>
        <v>1</v>
      </c>
      <c r="T1014" s="132">
        <f t="shared" ca="1" si="60"/>
        <v>0.76923076923076916</v>
      </c>
      <c r="U1014" s="181">
        <f ca="1">IF($C1014&lt;=MAX($D$4,INDEX($C$23:$C$154,2+MATCH(0,$M$23:$M$154,1))),U277,MAX(AVERAGEIFS(U1011:U1013,U1011:U1013,"&gt;0")/(EXP(U$6*(($D1014-COUNTIFS(U$898:U1014,0))/12))),U$8))</f>
        <v>3</v>
      </c>
      <c r="V1014" s="181">
        <f t="shared" ca="1" si="61"/>
        <v>2</v>
      </c>
      <c r="W1014" s="132">
        <f ca="1">IF($C1014&lt;$D$4,W277,MAX(AVERAGEIFS(W1011:W1013,W1011:W1013,"&gt;0")/(EXP(W$6*(($D1014-COUNTIFS(W$898:W1014,0))/12))),W$8))</f>
        <v>0.75</v>
      </c>
      <c r="X1014" s="132">
        <f t="shared" ca="1" si="62"/>
        <v>0.57692307692307687</v>
      </c>
      <c r="Y1014" s="132"/>
      <c r="Z1014" s="132"/>
    </row>
    <row r="1015" spans="2:26" outlineLevel="1">
      <c r="B1015" s="159"/>
      <c r="C1015" s="160">
        <f t="shared" si="45"/>
        <v>47757</v>
      </c>
      <c r="D1015" s="128">
        <f t="shared" si="46"/>
        <v>118</v>
      </c>
      <c r="G1015" s="132">
        <f ca="1">IF($C1015&lt;$D$4,G278,MAX(AVERAGEIFS(G1012:G1014,G1012:G1014,"&gt;0")/(EXP(G$6*(($D1015-COUNTIFS(G$898:G1015,0))/12))),G$8))</f>
        <v>1.25</v>
      </c>
      <c r="H1015" s="132">
        <f t="shared" ca="1" si="55"/>
        <v>0.96153846153846145</v>
      </c>
      <c r="I1015" s="132">
        <f ca="1">IF($C1015&lt;$D$4,I278,MAX(AVERAGEIFS(I1012:I1014,I1012:I1014,"&gt;0")/(EXP(I$6*(($D1015-COUNTIFS(I$898:I1015,0))/12))),I$8))</f>
        <v>1.5</v>
      </c>
      <c r="J1015" s="132">
        <f t="shared" ca="1" si="56"/>
        <v>1.2</v>
      </c>
      <c r="K1015" s="132">
        <f ca="1">IF($C1015&lt;$D$4,K278,MAX(AVERAGEIFS(K1012:K1014,K1012:K1014,"&gt;0")/(EXP(K$6*(($D1015-COUNTIFS(K$898:K1015,0))/12))),K$8))</f>
        <v>3</v>
      </c>
      <c r="L1015" s="132">
        <f t="shared" ca="1" si="57"/>
        <v>2</v>
      </c>
      <c r="M1015" s="181">
        <f ca="1">IF($C1015&lt;=MAX($D$4,INDEX($C$23:$C$154,2+MATCH(0,$M$23:$M$154,1))),M278,MAX(AVERAGEIFS(M1012:M1014,M1012:M1014,"&gt;0")/(EXP(M$6*(($D1015-COUNTIFS(M$898:M1015,0))/12))),M$8))</f>
        <v>4.353839311396146</v>
      </c>
      <c r="N1015" s="181">
        <f t="shared" ca="1" si="58"/>
        <v>3</v>
      </c>
      <c r="O1015" s="181">
        <f ca="1">IF($C1015&lt;=MAX($D$4,INDEX($C$23:$C$154,2+MATCH(0,$O$23:$O$154,1))),O278,MAX(AVERAGEIFS(O1012:O1014,O1012:O1014,"&gt;0")/(EXP(O$6*(($D1015-COUNTIFS(O$898:O1015,0))/12))),O$8))</f>
        <v>5</v>
      </c>
      <c r="P1015" s="181">
        <f t="shared" ca="1" si="63"/>
        <v>3.5</v>
      </c>
      <c r="Q1015" s="132">
        <f ca="1">IF($C1015&lt;$D$4,Q278,MAX(AVERAGEIFS(Q1012:Q1014,Q1012:Q1014,"&gt;0")/(EXP(Q$6*(($D1015-COUNTIFS(Q$898:Q1015,0))/12))),Q$8))</f>
        <v>1</v>
      </c>
      <c r="R1015" s="132">
        <f t="shared" ca="1" si="59"/>
        <v>1</v>
      </c>
      <c r="S1015" s="132">
        <f ca="1">IF($C1015&lt;$D$4,S278,MAX(AVERAGEIFS(S1012:S1014,S1012:S1014,"&gt;0")/(EXP(S$6*(($D1015-COUNTIFS(S$898:S1015,0))/12))),S$8))</f>
        <v>1</v>
      </c>
      <c r="T1015" s="132">
        <f t="shared" ca="1" si="60"/>
        <v>0.76923076923076916</v>
      </c>
      <c r="U1015" s="181">
        <f ca="1">IF($C1015&lt;=MAX($D$4,INDEX($C$23:$C$154,2+MATCH(0,$M$23:$M$154,1))),U278,MAX(AVERAGEIFS(U1012:U1014,U1012:U1014,"&gt;0")/(EXP(U$6*(($D1015-COUNTIFS(U$898:U1015,0))/12))),U$8))</f>
        <v>3</v>
      </c>
      <c r="V1015" s="181">
        <f t="shared" ca="1" si="61"/>
        <v>2</v>
      </c>
      <c r="W1015" s="132">
        <f ca="1">IF($C1015&lt;$D$4,W278,MAX(AVERAGEIFS(W1012:W1014,W1012:W1014,"&gt;0")/(EXP(W$6*(($D1015-COUNTIFS(W$898:W1015,0))/12))),W$8))</f>
        <v>0.75</v>
      </c>
      <c r="X1015" s="132">
        <f t="shared" ca="1" si="62"/>
        <v>0.57692307692307687</v>
      </c>
      <c r="Y1015" s="132"/>
      <c r="Z1015" s="132"/>
    </row>
    <row r="1016" spans="2:26" outlineLevel="1">
      <c r="B1016" s="159"/>
      <c r="C1016" s="160">
        <f t="shared" si="45"/>
        <v>47788</v>
      </c>
      <c r="D1016" s="128">
        <f t="shared" si="46"/>
        <v>119</v>
      </c>
      <c r="G1016" s="132">
        <f ca="1">IF($C1016&lt;$D$4,G279,MAX(AVERAGEIFS(G1013:G1015,G1013:G1015,"&gt;0")/(EXP(G$6*(($D1016-COUNTIFS(G$898:G1016,0))/12))),G$8))</f>
        <v>1.25</v>
      </c>
      <c r="H1016" s="132">
        <f t="shared" ca="1" si="55"/>
        <v>0.96153846153846145</v>
      </c>
      <c r="I1016" s="132">
        <f ca="1">IF($C1016&lt;$D$4,I279,MAX(AVERAGEIFS(I1013:I1015,I1013:I1015,"&gt;0")/(EXP(I$6*(($D1016-COUNTIFS(I$898:I1016,0))/12))),I$8))</f>
        <v>1.5</v>
      </c>
      <c r="J1016" s="132">
        <f t="shared" ca="1" si="56"/>
        <v>1.2</v>
      </c>
      <c r="K1016" s="132">
        <f ca="1">IF($C1016&lt;$D$4,K279,MAX(AVERAGEIFS(K1013:K1015,K1013:K1015,"&gt;0")/(EXP(K$6*(($D1016-COUNTIFS(K$898:K1016,0))/12))),K$8))</f>
        <v>3</v>
      </c>
      <c r="L1016" s="132">
        <f t="shared" ca="1" si="57"/>
        <v>2</v>
      </c>
      <c r="M1016" s="181">
        <f ca="1">IF($C1016&lt;=MAX($D$4,INDEX($C$23:$C$154,2+MATCH(0,$M$23:$M$154,1))),M279,MAX(AVERAGEIFS(M1013:M1015,M1013:M1015,"&gt;0")/(EXP(M$6*(($D1016-COUNTIFS(M$898:M1016,0))/12))),M$8))</f>
        <v>4.2561436702865869</v>
      </c>
      <c r="N1016" s="181">
        <f t="shared" ca="1" si="58"/>
        <v>3</v>
      </c>
      <c r="O1016" s="181">
        <f ca="1">IF($C1016&lt;=MAX($D$4,INDEX($C$23:$C$154,2+MATCH(0,$O$23:$O$154,1))),O279,MAX(AVERAGEIFS(O1013:O1015,O1013:O1015,"&gt;0")/(EXP(O$6*(($D1016-COUNTIFS(O$898:O1016,0))/12))),O$8))</f>
        <v>5</v>
      </c>
      <c r="P1016" s="181">
        <f t="shared" ca="1" si="63"/>
        <v>3.5</v>
      </c>
      <c r="Q1016" s="132">
        <f ca="1">IF($C1016&lt;$D$4,Q279,MAX(AVERAGEIFS(Q1013:Q1015,Q1013:Q1015,"&gt;0")/(EXP(Q$6*(($D1016-COUNTIFS(Q$898:Q1016,0))/12))),Q$8))</f>
        <v>1</v>
      </c>
      <c r="R1016" s="132">
        <f t="shared" ca="1" si="59"/>
        <v>1</v>
      </c>
      <c r="S1016" s="132">
        <f ca="1">IF($C1016&lt;$D$4,S279,MAX(AVERAGEIFS(S1013:S1015,S1013:S1015,"&gt;0")/(EXP(S$6*(($D1016-COUNTIFS(S$898:S1016,0))/12))),S$8))</f>
        <v>1</v>
      </c>
      <c r="T1016" s="132">
        <f t="shared" ca="1" si="60"/>
        <v>0.76923076923076916</v>
      </c>
      <c r="U1016" s="181">
        <f ca="1">IF($C1016&lt;=MAX($D$4,INDEX($C$23:$C$154,2+MATCH(0,$M$23:$M$154,1))),U279,MAX(AVERAGEIFS(U1013:U1015,U1013:U1015,"&gt;0")/(EXP(U$6*(($D1016-COUNTIFS(U$898:U1016,0))/12))),U$8))</f>
        <v>3</v>
      </c>
      <c r="V1016" s="181">
        <f t="shared" ca="1" si="61"/>
        <v>2</v>
      </c>
      <c r="W1016" s="132">
        <f ca="1">IF($C1016&lt;$D$4,W279,MAX(AVERAGEIFS(W1013:W1015,W1013:W1015,"&gt;0")/(EXP(W$6*(($D1016-COUNTIFS(W$898:W1016,0))/12))),W$8))</f>
        <v>0.75</v>
      </c>
      <c r="X1016" s="132">
        <f t="shared" ca="1" si="62"/>
        <v>0.57692307692307687</v>
      </c>
      <c r="Y1016" s="132"/>
      <c r="Z1016" s="132"/>
    </row>
    <row r="1017" spans="2:26" outlineLevel="1">
      <c r="B1017" s="159"/>
      <c r="C1017" s="160">
        <f t="shared" si="45"/>
        <v>47818</v>
      </c>
      <c r="D1017" s="128">
        <f t="shared" si="46"/>
        <v>120</v>
      </c>
      <c r="G1017" s="132">
        <f ca="1">IF($C1017&lt;$D$4,G280,MAX(AVERAGEIFS(G1014:G1016,G1014:G1016,"&gt;0")/(EXP(G$6*(($D1017-COUNTIFS(G$898:G1017,0))/12))),G$8))</f>
        <v>1.25</v>
      </c>
      <c r="H1017" s="132">
        <f t="shared" ref="H1017:H1077" ca="1" si="64">IF($C1017&lt;$D$4,H280,MAX(G1017/G$10,H$8))</f>
        <v>0.96153846153846145</v>
      </c>
      <c r="I1017" s="132">
        <f ca="1">IF($C1017&lt;$D$4,I280,MAX(AVERAGEIFS(I1014:I1016,I1014:I1016,"&gt;0")/(EXP(I$6*(($D1017-COUNTIFS(I$898:I1017,0))/12))),I$8))</f>
        <v>1.5</v>
      </c>
      <c r="J1017" s="132">
        <f t="shared" ref="J1017:J1077" ca="1" si="65">IF($C1017&lt;$D$4,J280,MAX(I1017/I$10,J$8))</f>
        <v>1.2</v>
      </c>
      <c r="K1017" s="132">
        <f ca="1">IF($C1017&lt;$D$4,K280,MAX(AVERAGEIFS(K1014:K1016,K1014:K1016,"&gt;0")/(EXP(K$6*(($D1017-COUNTIFS(K$898:K1017,0))/12))),K$8))</f>
        <v>3</v>
      </c>
      <c r="L1017" s="132">
        <f t="shared" ref="L1017:L1077" ca="1" si="66">IF($C1017&lt;$D$4,L280,MAX(K1017/K$10,L$8))</f>
        <v>2</v>
      </c>
      <c r="M1017" s="181">
        <f ca="1">IF($C1017&lt;=MAX($D$4,INDEX($C$23:$C$154,2+MATCH(0,$M$23:$M$154,1))),M280,MAX(AVERAGEIFS(M1014:M1016,M1014:M1016,"&gt;0")/(EXP(M$6*(($D1017-COUNTIFS(M$898:M1017,0))/12))),M$8))</f>
        <v>4.1589199107422452</v>
      </c>
      <c r="N1017" s="181">
        <f t="shared" ref="N1017:N1077" ca="1" si="67">IF($C1017&lt;=MAX($D$4,INDEX($C$23:$C$154,2+MATCH(0,$N$23:$N$154,1))),N280,MAX(M1017/M$10,N$8))</f>
        <v>3</v>
      </c>
      <c r="O1017" s="181">
        <f ca="1">IF($C1017&lt;=MAX($D$4,INDEX($C$23:$C$154,2+MATCH(0,$O$23:$O$154,1))),O280,MAX(AVERAGEIFS(O1014:O1016,O1014:O1016,"&gt;0")/(EXP(O$6*(($D1017-COUNTIFS(O$898:O1017,0))/12))),O$8))</f>
        <v>5</v>
      </c>
      <c r="P1017" s="181">
        <f t="shared" ca="1" si="63"/>
        <v>3.5</v>
      </c>
      <c r="Q1017" s="132">
        <f ca="1">IF($C1017&lt;$D$4,Q280,MAX(AVERAGEIFS(Q1014:Q1016,Q1014:Q1016,"&gt;0")/(EXP(Q$6*(($D1017-COUNTIFS(Q$898:Q1017,0))/12))),Q$8))</f>
        <v>1</v>
      </c>
      <c r="R1017" s="132">
        <f t="shared" ref="R1017:R1077" ca="1" si="68">IF($C1017&lt;$D$4,R280,MAX(Q1017/Q$10,R$8))</f>
        <v>1</v>
      </c>
      <c r="S1017" s="132">
        <f ca="1">IF($C1017&lt;$D$4,S280,MAX(AVERAGEIFS(S1014:S1016,S1014:S1016,"&gt;0")/(EXP(S$6*(($D1017-COUNTIFS(S$898:S1017,0))/12))),S$8))</f>
        <v>1</v>
      </c>
      <c r="T1017" s="132">
        <f t="shared" ref="T1017:T1077" ca="1" si="69">IF($C1017&lt;$D$4,T280,MAX(S1017/S$10,T$8))</f>
        <v>0.76923076923076916</v>
      </c>
      <c r="U1017" s="181">
        <f ca="1">IF($C1017&lt;=MAX($D$4,INDEX($C$23:$C$154,2+MATCH(0,$M$23:$M$154,1))),U280,MAX(AVERAGEIFS(U1014:U1016,U1014:U1016,"&gt;0")/(EXP(U$6*(($D1017-COUNTIFS(U$898:U1017,0))/12))),U$8))</f>
        <v>3</v>
      </c>
      <c r="V1017" s="181">
        <f t="shared" ref="V1017:V1077" ca="1" si="70">IF($C1017&lt;=MAX($D$4,INDEX($C$23:$C$154,2+MATCH(0,$N$23:$N$154,1))),V280,MAX(U1017/U$10,V$8))</f>
        <v>2</v>
      </c>
      <c r="W1017" s="132">
        <f ca="1">IF($C1017&lt;$D$4,W280,MAX(AVERAGEIFS(W1014:W1016,W1014:W1016,"&gt;0")/(EXP(W$6*(($D1017-COUNTIFS(W$898:W1017,0))/12))),W$8))</f>
        <v>0.75</v>
      </c>
      <c r="X1017" s="132">
        <f t="shared" ref="X1017:X1077" ca="1" si="71">IF($C1017&lt;$D$4,X280,MAX(W1017/W$10,X$8))</f>
        <v>0.57692307692307687</v>
      </c>
      <c r="Y1017" s="132"/>
      <c r="Z1017" s="132"/>
    </row>
    <row r="1018" spans="2:26" outlineLevel="1">
      <c r="B1018" s="159"/>
      <c r="C1018" s="160">
        <f t="shared" si="45"/>
        <v>47849</v>
      </c>
      <c r="D1018" s="128">
        <f t="shared" si="46"/>
        <v>121</v>
      </c>
      <c r="G1018" s="132">
        <f ca="1">IF($C1018&lt;$D$4,G281,MAX(AVERAGEIFS(G1015:G1017,G1015:G1017,"&gt;0")/(EXP(G$6*(($D1018-COUNTIFS(G$898:G1018,0))/12))),G$8))</f>
        <v>1.25</v>
      </c>
      <c r="H1018" s="132">
        <f t="shared" ca="1" si="64"/>
        <v>0.96153846153846145</v>
      </c>
      <c r="I1018" s="132">
        <f ca="1">IF($C1018&lt;$D$4,I281,MAX(AVERAGEIFS(I1015:I1017,I1015:I1017,"&gt;0")/(EXP(I$6*(($D1018-COUNTIFS(I$898:I1018,0))/12))),I$8))</f>
        <v>1.5</v>
      </c>
      <c r="J1018" s="132">
        <f t="shared" ca="1" si="65"/>
        <v>1.2</v>
      </c>
      <c r="K1018" s="132">
        <f ca="1">IF($C1018&lt;$D$4,K281,MAX(AVERAGEIFS(K1015:K1017,K1015:K1017,"&gt;0")/(EXP(K$6*(($D1018-COUNTIFS(K$898:K1018,0))/12))),K$8))</f>
        <v>3</v>
      </c>
      <c r="L1018" s="132">
        <f t="shared" ca="1" si="66"/>
        <v>2</v>
      </c>
      <c r="M1018" s="181">
        <f ca="1">IF($C1018&lt;=MAX($D$4,INDEX($C$23:$C$154,2+MATCH(0,$M$23:$M$154,1))),M281,MAX(AVERAGEIFS(M1015:M1017,M1015:M1017,"&gt;0")/(EXP(M$6*(($D1018-COUNTIFS(M$898:M1018,0))/12))),M$8))</f>
        <v>4.0622369635724027</v>
      </c>
      <c r="N1018" s="181">
        <f t="shared" ca="1" si="67"/>
        <v>3</v>
      </c>
      <c r="O1018" s="181">
        <f ca="1">IF($C1018&lt;=MAX($D$4,INDEX($C$23:$C$154,2+MATCH(0,$O$23:$O$154,1))),O281,MAX(AVERAGEIFS(O1015:O1017,O1015:O1017,"&gt;0")/(EXP(O$6*(($D1018-COUNTIFS(O$898:O1018,0))/12))),O$8))</f>
        <v>5</v>
      </c>
      <c r="P1018" s="181">
        <f t="shared" ca="1" si="63"/>
        <v>3.5</v>
      </c>
      <c r="Q1018" s="132">
        <f ca="1">IF($C1018&lt;$D$4,Q281,MAX(AVERAGEIFS(Q1015:Q1017,Q1015:Q1017,"&gt;0")/(EXP(Q$6*(($D1018-COUNTIFS(Q$898:Q1018,0))/12))),Q$8))</f>
        <v>1</v>
      </c>
      <c r="R1018" s="132">
        <f t="shared" ca="1" si="68"/>
        <v>1</v>
      </c>
      <c r="S1018" s="132">
        <f ca="1">IF($C1018&lt;$D$4,S281,MAX(AVERAGEIFS(S1015:S1017,S1015:S1017,"&gt;0")/(EXP(S$6*(($D1018-COUNTIFS(S$898:S1018,0))/12))),S$8))</f>
        <v>1</v>
      </c>
      <c r="T1018" s="132">
        <f t="shared" ca="1" si="69"/>
        <v>0.76923076923076916</v>
      </c>
      <c r="U1018" s="181">
        <f ca="1">IF($C1018&lt;=MAX($D$4,INDEX($C$23:$C$154,2+MATCH(0,$M$23:$M$154,1))),U281,MAX(AVERAGEIFS(U1015:U1017,U1015:U1017,"&gt;0")/(EXP(U$6*(($D1018-COUNTIFS(U$898:U1018,0))/12))),U$8))</f>
        <v>3</v>
      </c>
      <c r="V1018" s="181">
        <f t="shared" ca="1" si="70"/>
        <v>2</v>
      </c>
      <c r="W1018" s="132">
        <f ca="1">IF($C1018&lt;$D$4,W281,MAX(AVERAGEIFS(W1015:W1017,W1015:W1017,"&gt;0")/(EXP(W$6*(($D1018-COUNTIFS(W$898:W1018,0))/12))),W$8))</f>
        <v>0.75</v>
      </c>
      <c r="X1018" s="132">
        <f t="shared" ca="1" si="71"/>
        <v>0.57692307692307687</v>
      </c>
      <c r="Y1018" s="132"/>
      <c r="Z1018" s="132"/>
    </row>
    <row r="1019" spans="2:26" outlineLevel="1">
      <c r="B1019" s="159"/>
      <c r="C1019" s="160">
        <f t="shared" si="45"/>
        <v>47880</v>
      </c>
      <c r="D1019" s="128">
        <f t="shared" si="46"/>
        <v>122</v>
      </c>
      <c r="G1019" s="132">
        <f ca="1">IF($C1019&lt;$D$4,G282,MAX(AVERAGEIFS(G1016:G1018,G1016:G1018,"&gt;0")/(EXP(G$6*(($D1019-COUNTIFS(G$898:G1019,0))/12))),G$8))</f>
        <v>1.25</v>
      </c>
      <c r="H1019" s="132">
        <f t="shared" ca="1" si="64"/>
        <v>0.96153846153846145</v>
      </c>
      <c r="I1019" s="132">
        <f ca="1">IF($C1019&lt;$D$4,I282,MAX(AVERAGEIFS(I1016:I1018,I1016:I1018,"&gt;0")/(EXP(I$6*(($D1019-COUNTIFS(I$898:I1019,0))/12))),I$8))</f>
        <v>1.5</v>
      </c>
      <c r="J1019" s="132">
        <f t="shared" ca="1" si="65"/>
        <v>1.2</v>
      </c>
      <c r="K1019" s="132">
        <f ca="1">IF($C1019&lt;$D$4,K282,MAX(AVERAGEIFS(K1016:K1018,K1016:K1018,"&gt;0")/(EXP(K$6*(($D1019-COUNTIFS(K$898:K1019,0))/12))),K$8))</f>
        <v>3</v>
      </c>
      <c r="L1019" s="132">
        <f t="shared" ca="1" si="66"/>
        <v>2</v>
      </c>
      <c r="M1019" s="181">
        <f ca="1">IF($C1019&lt;=MAX($D$4,INDEX($C$23:$C$154,2+MATCH(0,$M$23:$M$154,1))),M282,MAX(AVERAGEIFS(M1016:M1018,M1016:M1018,"&gt;0")/(EXP(M$6*(($D1019-COUNTIFS(M$898:M1019,0))/12))),M$8))</f>
        <v>3.966161491918387</v>
      </c>
      <c r="N1019" s="181">
        <f t="shared" ca="1" si="67"/>
        <v>3</v>
      </c>
      <c r="O1019" s="181">
        <f ca="1">IF($C1019&lt;=MAX($D$4,INDEX($C$23:$C$154,2+MATCH(0,$O$23:$O$154,1))),O282,MAX(AVERAGEIFS(O1016:O1018,O1016:O1018,"&gt;0")/(EXP(O$6*(($D1019-COUNTIFS(O$898:O1019,0))/12))),O$8))</f>
        <v>5</v>
      </c>
      <c r="P1019" s="181">
        <f t="shared" ca="1" si="63"/>
        <v>3.5</v>
      </c>
      <c r="Q1019" s="132">
        <f ca="1">IF($C1019&lt;$D$4,Q282,MAX(AVERAGEIFS(Q1016:Q1018,Q1016:Q1018,"&gt;0")/(EXP(Q$6*(($D1019-COUNTIFS(Q$898:Q1019,0))/12))),Q$8))</f>
        <v>1</v>
      </c>
      <c r="R1019" s="132">
        <f t="shared" ca="1" si="68"/>
        <v>1</v>
      </c>
      <c r="S1019" s="132">
        <f ca="1">IF($C1019&lt;$D$4,S282,MAX(AVERAGEIFS(S1016:S1018,S1016:S1018,"&gt;0")/(EXP(S$6*(($D1019-COUNTIFS(S$898:S1019,0))/12))),S$8))</f>
        <v>1</v>
      </c>
      <c r="T1019" s="132">
        <f t="shared" ca="1" si="69"/>
        <v>0.76923076923076916</v>
      </c>
      <c r="U1019" s="181">
        <f ca="1">IF($C1019&lt;=MAX($D$4,INDEX($C$23:$C$154,2+MATCH(0,$M$23:$M$154,1))),U282,MAX(AVERAGEIFS(U1016:U1018,U1016:U1018,"&gt;0")/(EXP(U$6*(($D1019-COUNTIFS(U$898:U1019,0))/12))),U$8))</f>
        <v>3</v>
      </c>
      <c r="V1019" s="181">
        <f t="shared" ca="1" si="70"/>
        <v>2</v>
      </c>
      <c r="W1019" s="132">
        <f ca="1">IF($C1019&lt;$D$4,W282,MAX(AVERAGEIFS(W1016:W1018,W1016:W1018,"&gt;0")/(EXP(W$6*(($D1019-COUNTIFS(W$898:W1019,0))/12))),W$8))</f>
        <v>0.75</v>
      </c>
      <c r="X1019" s="132">
        <f t="shared" ca="1" si="71"/>
        <v>0.57692307692307687</v>
      </c>
      <c r="Y1019" s="132"/>
      <c r="Z1019" s="132"/>
    </row>
    <row r="1020" spans="2:26" outlineLevel="1">
      <c r="B1020" s="159"/>
      <c r="C1020" s="160">
        <f t="shared" si="45"/>
        <v>47908</v>
      </c>
      <c r="D1020" s="128">
        <f t="shared" si="46"/>
        <v>123</v>
      </c>
      <c r="G1020" s="132">
        <f ca="1">IF($C1020&lt;$D$4,G283,MAX(AVERAGEIFS(G1017:G1019,G1017:G1019,"&gt;0")/(EXP(G$6*(($D1020-COUNTIFS(G$898:G1020,0))/12))),G$8))</f>
        <v>1.25</v>
      </c>
      <c r="H1020" s="132">
        <f t="shared" ca="1" si="64"/>
        <v>0.96153846153846145</v>
      </c>
      <c r="I1020" s="132">
        <f ca="1">IF($C1020&lt;$D$4,I283,MAX(AVERAGEIFS(I1017:I1019,I1017:I1019,"&gt;0")/(EXP(I$6*(($D1020-COUNTIFS(I$898:I1020,0))/12))),I$8))</f>
        <v>1.5</v>
      </c>
      <c r="J1020" s="132">
        <f t="shared" ca="1" si="65"/>
        <v>1.2</v>
      </c>
      <c r="K1020" s="132">
        <f ca="1">IF($C1020&lt;$D$4,K283,MAX(AVERAGEIFS(K1017:K1019,K1017:K1019,"&gt;0")/(EXP(K$6*(($D1020-COUNTIFS(K$898:K1020,0))/12))),K$8))</f>
        <v>3</v>
      </c>
      <c r="L1020" s="132">
        <f t="shared" ca="1" si="66"/>
        <v>2</v>
      </c>
      <c r="M1020" s="181">
        <f ca="1">IF($C1020&lt;=MAX($D$4,INDEX($C$23:$C$154,2+MATCH(0,$M$23:$M$154,1))),M283,MAX(AVERAGEIFS(M1017:M1019,M1017:M1019,"&gt;0")/(EXP(M$6*(($D1020-COUNTIFS(M$898:M1020,0))/12))),M$8))</f>
        <v>3.870757835231232</v>
      </c>
      <c r="N1020" s="181">
        <f t="shared" ca="1" si="67"/>
        <v>3</v>
      </c>
      <c r="O1020" s="181">
        <f ca="1">IF($C1020&lt;=MAX($D$4,INDEX($C$23:$C$154,2+MATCH(0,$O$23:$O$154,1))),O283,MAX(AVERAGEIFS(O1017:O1019,O1017:O1019,"&gt;0")/(EXP(O$6*(($D1020-COUNTIFS(O$898:O1020,0))/12))),O$8))</f>
        <v>5</v>
      </c>
      <c r="P1020" s="181">
        <f t="shared" ca="1" si="63"/>
        <v>3.5</v>
      </c>
      <c r="Q1020" s="132">
        <f ca="1">IF($C1020&lt;$D$4,Q283,MAX(AVERAGEIFS(Q1017:Q1019,Q1017:Q1019,"&gt;0")/(EXP(Q$6*(($D1020-COUNTIFS(Q$898:Q1020,0))/12))),Q$8))</f>
        <v>1</v>
      </c>
      <c r="R1020" s="132">
        <f t="shared" ca="1" si="68"/>
        <v>1</v>
      </c>
      <c r="S1020" s="132">
        <f ca="1">IF($C1020&lt;$D$4,S283,MAX(AVERAGEIFS(S1017:S1019,S1017:S1019,"&gt;0")/(EXP(S$6*(($D1020-COUNTIFS(S$898:S1020,0))/12))),S$8))</f>
        <v>1</v>
      </c>
      <c r="T1020" s="132">
        <f t="shared" ca="1" si="69"/>
        <v>0.76923076923076916</v>
      </c>
      <c r="U1020" s="181">
        <f ca="1">IF($C1020&lt;=MAX($D$4,INDEX($C$23:$C$154,2+MATCH(0,$M$23:$M$154,1))),U283,MAX(AVERAGEIFS(U1017:U1019,U1017:U1019,"&gt;0")/(EXP(U$6*(($D1020-COUNTIFS(U$898:U1020,0))/12))),U$8))</f>
        <v>3</v>
      </c>
      <c r="V1020" s="181">
        <f t="shared" ca="1" si="70"/>
        <v>2</v>
      </c>
      <c r="W1020" s="132">
        <f ca="1">IF($C1020&lt;$D$4,W283,MAX(AVERAGEIFS(W1017:W1019,W1017:W1019,"&gt;0")/(EXP(W$6*(($D1020-COUNTIFS(W$898:W1020,0))/12))),W$8))</f>
        <v>0.75</v>
      </c>
      <c r="X1020" s="132">
        <f t="shared" ca="1" si="71"/>
        <v>0.57692307692307687</v>
      </c>
      <c r="Y1020" s="132"/>
      <c r="Z1020" s="132"/>
    </row>
    <row r="1021" spans="2:26" outlineLevel="1">
      <c r="B1021" s="159"/>
      <c r="C1021" s="160">
        <f t="shared" si="45"/>
        <v>47939</v>
      </c>
      <c r="D1021" s="128">
        <f t="shared" si="46"/>
        <v>124</v>
      </c>
      <c r="G1021" s="132">
        <f ca="1">IF($C1021&lt;$D$4,G284,MAX(AVERAGEIFS(G1018:G1020,G1018:G1020,"&gt;0")/(EXP(G$6*(($D1021-COUNTIFS(G$898:G1021,0))/12))),G$8))</f>
        <v>1.25</v>
      </c>
      <c r="H1021" s="132">
        <f t="shared" ca="1" si="64"/>
        <v>0.96153846153846145</v>
      </c>
      <c r="I1021" s="132">
        <f ca="1">IF($C1021&lt;$D$4,I284,MAX(AVERAGEIFS(I1018:I1020,I1018:I1020,"&gt;0")/(EXP(I$6*(($D1021-COUNTIFS(I$898:I1021,0))/12))),I$8))</f>
        <v>1.5</v>
      </c>
      <c r="J1021" s="132">
        <f t="shared" ca="1" si="65"/>
        <v>1.2</v>
      </c>
      <c r="K1021" s="132">
        <f ca="1">IF($C1021&lt;$D$4,K284,MAX(AVERAGEIFS(K1018:K1020,K1018:K1020,"&gt;0")/(EXP(K$6*(($D1021-COUNTIFS(K$898:K1021,0))/12))),K$8))</f>
        <v>3</v>
      </c>
      <c r="L1021" s="132">
        <f t="shared" ca="1" si="66"/>
        <v>2</v>
      </c>
      <c r="M1021" s="181">
        <f ca="1">IF($C1021&lt;=MAX($D$4,INDEX($C$23:$C$154,2+MATCH(0,$M$23:$M$154,1))),M284,MAX(AVERAGEIFS(M1018:M1020,M1018:M1020,"&gt;0")/(EXP(M$6*(($D1021-COUNTIFS(M$898:M1021,0))/12))),M$8))</f>
        <v>3.7760879593444514</v>
      </c>
      <c r="N1021" s="181">
        <f t="shared" ca="1" si="67"/>
        <v>3</v>
      </c>
      <c r="O1021" s="181">
        <f ca="1">IF($C1021&lt;=MAX($D$4,INDEX($C$23:$C$154,2+MATCH(0,$O$23:$O$154,1))),O284,MAX(AVERAGEIFS(O1018:O1020,O1018:O1020,"&gt;0")/(EXP(O$6*(($D1021-COUNTIFS(O$898:O1021,0))/12))),O$8))</f>
        <v>5</v>
      </c>
      <c r="P1021" s="181">
        <f t="shared" ca="1" si="63"/>
        <v>3.5</v>
      </c>
      <c r="Q1021" s="132">
        <f ca="1">IF($C1021&lt;$D$4,Q284,MAX(AVERAGEIFS(Q1018:Q1020,Q1018:Q1020,"&gt;0")/(EXP(Q$6*(($D1021-COUNTIFS(Q$898:Q1021,0))/12))),Q$8))</f>
        <v>1</v>
      </c>
      <c r="R1021" s="132">
        <f t="shared" ca="1" si="68"/>
        <v>1</v>
      </c>
      <c r="S1021" s="132">
        <f ca="1">IF($C1021&lt;$D$4,S284,MAX(AVERAGEIFS(S1018:S1020,S1018:S1020,"&gt;0")/(EXP(S$6*(($D1021-COUNTIFS(S$898:S1021,0))/12))),S$8))</f>
        <v>1</v>
      </c>
      <c r="T1021" s="132">
        <f t="shared" ca="1" si="69"/>
        <v>0.76923076923076916</v>
      </c>
      <c r="U1021" s="181">
        <f ca="1">IF($C1021&lt;=MAX($D$4,INDEX($C$23:$C$154,2+MATCH(0,$M$23:$M$154,1))),U284,MAX(AVERAGEIFS(U1018:U1020,U1018:U1020,"&gt;0")/(EXP(U$6*(($D1021-COUNTIFS(U$898:U1021,0))/12))),U$8))</f>
        <v>3</v>
      </c>
      <c r="V1021" s="181">
        <f t="shared" ca="1" si="70"/>
        <v>2</v>
      </c>
      <c r="W1021" s="132">
        <f ca="1">IF($C1021&lt;$D$4,W284,MAX(AVERAGEIFS(W1018:W1020,W1018:W1020,"&gt;0")/(EXP(W$6*(($D1021-COUNTIFS(W$898:W1021,0))/12))),W$8))</f>
        <v>0.75</v>
      </c>
      <c r="X1021" s="132">
        <f t="shared" ca="1" si="71"/>
        <v>0.57692307692307687</v>
      </c>
      <c r="Y1021" s="132"/>
      <c r="Z1021" s="132"/>
    </row>
    <row r="1022" spans="2:26" outlineLevel="1">
      <c r="B1022" s="159"/>
      <c r="C1022" s="160">
        <f t="shared" si="45"/>
        <v>47969</v>
      </c>
      <c r="D1022" s="128">
        <f t="shared" si="46"/>
        <v>125</v>
      </c>
      <c r="G1022" s="132">
        <f ca="1">IF($C1022&lt;$D$4,G285,MAX(AVERAGEIFS(G1019:G1021,G1019:G1021,"&gt;0")/(EXP(G$6*(($D1022-COUNTIFS(G$898:G1022,0))/12))),G$8))</f>
        <v>1.25</v>
      </c>
      <c r="H1022" s="132">
        <f t="shared" ca="1" si="64"/>
        <v>0.96153846153846145</v>
      </c>
      <c r="I1022" s="132">
        <f ca="1">IF($C1022&lt;$D$4,I285,MAX(AVERAGEIFS(I1019:I1021,I1019:I1021,"&gt;0")/(EXP(I$6*(($D1022-COUNTIFS(I$898:I1022,0))/12))),I$8))</f>
        <v>1.5</v>
      </c>
      <c r="J1022" s="132">
        <f t="shared" ca="1" si="65"/>
        <v>1.2</v>
      </c>
      <c r="K1022" s="132">
        <f ca="1">IF($C1022&lt;$D$4,K285,MAX(AVERAGEIFS(K1019:K1021,K1019:K1021,"&gt;0")/(EXP(K$6*(($D1022-COUNTIFS(K$898:K1022,0))/12))),K$8))</f>
        <v>3</v>
      </c>
      <c r="L1022" s="132">
        <f t="shared" ca="1" si="66"/>
        <v>2</v>
      </c>
      <c r="M1022" s="181">
        <f ca="1">IF($C1022&lt;=MAX($D$4,INDEX($C$23:$C$154,2+MATCH(0,$M$23:$M$154,1))),M285,MAX(AVERAGEIFS(M1019:M1021,M1019:M1021,"&gt;0")/(EXP(M$6*(($D1022-COUNTIFS(M$898:M1022,0))/12))),M$8))</f>
        <v>3.75</v>
      </c>
      <c r="N1022" s="181">
        <f t="shared" ca="1" si="67"/>
        <v>3</v>
      </c>
      <c r="O1022" s="181">
        <f ca="1">IF($C1022&lt;=MAX($D$4,INDEX($C$23:$C$154,2+MATCH(0,$O$23:$O$154,1))),O285,MAX(AVERAGEIFS(O1019:O1021,O1019:O1021,"&gt;0")/(EXP(O$6*(($D1022-COUNTIFS(O$898:O1022,0))/12))),O$8))</f>
        <v>5</v>
      </c>
      <c r="P1022" s="181">
        <f t="shared" ca="1" si="63"/>
        <v>3.5</v>
      </c>
      <c r="Q1022" s="132">
        <f ca="1">IF($C1022&lt;$D$4,Q285,MAX(AVERAGEIFS(Q1019:Q1021,Q1019:Q1021,"&gt;0")/(EXP(Q$6*(($D1022-COUNTIFS(Q$898:Q1022,0))/12))),Q$8))</f>
        <v>1</v>
      </c>
      <c r="R1022" s="132">
        <f t="shared" ca="1" si="68"/>
        <v>1</v>
      </c>
      <c r="S1022" s="132">
        <f ca="1">IF($C1022&lt;$D$4,S285,MAX(AVERAGEIFS(S1019:S1021,S1019:S1021,"&gt;0")/(EXP(S$6*(($D1022-COUNTIFS(S$898:S1022,0))/12))),S$8))</f>
        <v>1</v>
      </c>
      <c r="T1022" s="132">
        <f t="shared" ca="1" si="69"/>
        <v>0.76923076923076916</v>
      </c>
      <c r="U1022" s="181">
        <f ca="1">IF($C1022&lt;=MAX($D$4,INDEX($C$23:$C$154,2+MATCH(0,$M$23:$M$154,1))),U285,MAX(AVERAGEIFS(U1019:U1021,U1019:U1021,"&gt;0")/(EXP(U$6*(($D1022-COUNTIFS(U$898:U1022,0))/12))),U$8))</f>
        <v>3</v>
      </c>
      <c r="V1022" s="181">
        <f t="shared" ca="1" si="70"/>
        <v>2</v>
      </c>
      <c r="W1022" s="132">
        <f ca="1">IF($C1022&lt;$D$4,W285,MAX(AVERAGEIFS(W1019:W1021,W1019:W1021,"&gt;0")/(EXP(W$6*(($D1022-COUNTIFS(W$898:W1022,0))/12))),W$8))</f>
        <v>0.75</v>
      </c>
      <c r="X1022" s="132">
        <f t="shared" ca="1" si="71"/>
        <v>0.57692307692307687</v>
      </c>
      <c r="Y1022" s="132"/>
      <c r="Z1022" s="132"/>
    </row>
    <row r="1023" spans="2:26" outlineLevel="1">
      <c r="B1023" s="159"/>
      <c r="C1023" s="160">
        <f t="shared" si="45"/>
        <v>48000</v>
      </c>
      <c r="D1023" s="128">
        <f t="shared" si="46"/>
        <v>126</v>
      </c>
      <c r="G1023" s="132">
        <f ca="1">IF($C1023&lt;$D$4,G286,MAX(AVERAGEIFS(G1020:G1022,G1020:G1022,"&gt;0")/(EXP(G$6*(($D1023-COUNTIFS(G$898:G1023,0))/12))),G$8))</f>
        <v>1.25</v>
      </c>
      <c r="H1023" s="132">
        <f t="shared" ca="1" si="64"/>
        <v>0.96153846153846145</v>
      </c>
      <c r="I1023" s="132">
        <f ca="1">IF($C1023&lt;$D$4,I286,MAX(AVERAGEIFS(I1020:I1022,I1020:I1022,"&gt;0")/(EXP(I$6*(($D1023-COUNTIFS(I$898:I1023,0))/12))),I$8))</f>
        <v>1.5</v>
      </c>
      <c r="J1023" s="132">
        <f t="shared" ca="1" si="65"/>
        <v>1.2</v>
      </c>
      <c r="K1023" s="132">
        <f ca="1">IF($C1023&lt;$D$4,K286,MAX(AVERAGEIFS(K1020:K1022,K1020:K1022,"&gt;0")/(EXP(K$6*(($D1023-COUNTIFS(K$898:K1023,0))/12))),K$8))</f>
        <v>3</v>
      </c>
      <c r="L1023" s="132">
        <f t="shared" ca="1" si="66"/>
        <v>2</v>
      </c>
      <c r="M1023" s="181">
        <f ca="1">IF($C1023&lt;=MAX($D$4,INDEX($C$23:$C$154,2+MATCH(0,$M$23:$M$154,1))),M286,MAX(AVERAGEIFS(M1020:M1022,M1020:M1022,"&gt;0")/(EXP(M$6*(($D1023-COUNTIFS(M$898:M1023,0))/12))),M$8))</f>
        <v>3.75</v>
      </c>
      <c r="N1023" s="181">
        <f t="shared" ca="1" si="67"/>
        <v>3</v>
      </c>
      <c r="O1023" s="181">
        <f ca="1">IF($C1023&lt;=MAX($D$4,INDEX($C$23:$C$154,2+MATCH(0,$O$23:$O$154,1))),O286,MAX(AVERAGEIFS(O1020:O1022,O1020:O1022,"&gt;0")/(EXP(O$6*(($D1023-COUNTIFS(O$898:O1023,0))/12))),O$8))</f>
        <v>5</v>
      </c>
      <c r="P1023" s="181">
        <f t="shared" ca="1" si="63"/>
        <v>3.5</v>
      </c>
      <c r="Q1023" s="132">
        <f ca="1">IF($C1023&lt;$D$4,Q286,MAX(AVERAGEIFS(Q1020:Q1022,Q1020:Q1022,"&gt;0")/(EXP(Q$6*(($D1023-COUNTIFS(Q$898:Q1023,0))/12))),Q$8))</f>
        <v>1</v>
      </c>
      <c r="R1023" s="132">
        <f t="shared" ca="1" si="68"/>
        <v>1</v>
      </c>
      <c r="S1023" s="132">
        <f ca="1">IF($C1023&lt;$D$4,S286,MAX(AVERAGEIFS(S1020:S1022,S1020:S1022,"&gt;0")/(EXP(S$6*(($D1023-COUNTIFS(S$898:S1023,0))/12))),S$8))</f>
        <v>1</v>
      </c>
      <c r="T1023" s="132">
        <f t="shared" ca="1" si="69"/>
        <v>0.76923076923076916</v>
      </c>
      <c r="U1023" s="181">
        <f ca="1">IF($C1023&lt;=MAX($D$4,INDEX($C$23:$C$154,2+MATCH(0,$M$23:$M$154,1))),U286,MAX(AVERAGEIFS(U1020:U1022,U1020:U1022,"&gt;0")/(EXP(U$6*(($D1023-COUNTIFS(U$898:U1023,0))/12))),U$8))</f>
        <v>3</v>
      </c>
      <c r="V1023" s="181">
        <f t="shared" ca="1" si="70"/>
        <v>2</v>
      </c>
      <c r="W1023" s="132">
        <f ca="1">IF($C1023&lt;$D$4,W286,MAX(AVERAGEIFS(W1020:W1022,W1020:W1022,"&gt;0")/(EXP(W$6*(($D1023-COUNTIFS(W$898:W1023,0))/12))),W$8))</f>
        <v>0.75</v>
      </c>
      <c r="X1023" s="132">
        <f t="shared" ca="1" si="71"/>
        <v>0.57692307692307687</v>
      </c>
      <c r="Y1023" s="132"/>
      <c r="Z1023" s="132"/>
    </row>
    <row r="1024" spans="2:26" outlineLevel="1">
      <c r="B1024" s="159"/>
      <c r="C1024" s="160">
        <f t="shared" si="45"/>
        <v>48030</v>
      </c>
      <c r="D1024" s="128">
        <f t="shared" si="46"/>
        <v>127</v>
      </c>
      <c r="G1024" s="132">
        <f ca="1">IF($C1024&lt;$D$4,G287,MAX(AVERAGEIFS(G1021:G1023,G1021:G1023,"&gt;0")/(EXP(G$6*(($D1024-COUNTIFS(G$898:G1024,0))/12))),G$8))</f>
        <v>1.25</v>
      </c>
      <c r="H1024" s="132">
        <f t="shared" ca="1" si="64"/>
        <v>0.96153846153846145</v>
      </c>
      <c r="I1024" s="132">
        <f ca="1">IF($C1024&lt;$D$4,I287,MAX(AVERAGEIFS(I1021:I1023,I1021:I1023,"&gt;0")/(EXP(I$6*(($D1024-COUNTIFS(I$898:I1024,0))/12))),I$8))</f>
        <v>1.5</v>
      </c>
      <c r="J1024" s="132">
        <f t="shared" ca="1" si="65"/>
        <v>1.2</v>
      </c>
      <c r="K1024" s="132">
        <f ca="1">IF($C1024&lt;$D$4,K287,MAX(AVERAGEIFS(K1021:K1023,K1021:K1023,"&gt;0")/(EXP(K$6*(($D1024-COUNTIFS(K$898:K1024,0))/12))),K$8))</f>
        <v>3</v>
      </c>
      <c r="L1024" s="132">
        <f t="shared" ca="1" si="66"/>
        <v>2</v>
      </c>
      <c r="M1024" s="181">
        <f ca="1">IF($C1024&lt;=MAX($D$4,INDEX($C$23:$C$154,2+MATCH(0,$M$23:$M$154,1))),M287,MAX(AVERAGEIFS(M1021:M1023,M1021:M1023,"&gt;0")/(EXP(M$6*(($D1024-COUNTIFS(M$898:M1024,0))/12))),M$8))</f>
        <v>3.75</v>
      </c>
      <c r="N1024" s="181">
        <f t="shared" ca="1" si="67"/>
        <v>3</v>
      </c>
      <c r="O1024" s="181">
        <f ca="1">IF($C1024&lt;=MAX($D$4,INDEX($C$23:$C$154,2+MATCH(0,$O$23:$O$154,1))),O287,MAX(AVERAGEIFS(O1021:O1023,O1021:O1023,"&gt;0")/(EXP(O$6*(($D1024-COUNTIFS(O$898:O1024,0))/12))),O$8))</f>
        <v>5</v>
      </c>
      <c r="P1024" s="181">
        <f t="shared" ca="1" si="63"/>
        <v>3.5</v>
      </c>
      <c r="Q1024" s="132">
        <f ca="1">IF($C1024&lt;$D$4,Q287,MAX(AVERAGEIFS(Q1021:Q1023,Q1021:Q1023,"&gt;0")/(EXP(Q$6*(($D1024-COUNTIFS(Q$898:Q1024,0))/12))),Q$8))</f>
        <v>1</v>
      </c>
      <c r="R1024" s="132">
        <f t="shared" ca="1" si="68"/>
        <v>1</v>
      </c>
      <c r="S1024" s="132">
        <f ca="1">IF($C1024&lt;$D$4,S287,MAX(AVERAGEIFS(S1021:S1023,S1021:S1023,"&gt;0")/(EXP(S$6*(($D1024-COUNTIFS(S$898:S1024,0))/12))),S$8))</f>
        <v>1</v>
      </c>
      <c r="T1024" s="132">
        <f t="shared" ca="1" si="69"/>
        <v>0.76923076923076916</v>
      </c>
      <c r="U1024" s="181">
        <f ca="1">IF($C1024&lt;=MAX($D$4,INDEX($C$23:$C$154,2+MATCH(0,$M$23:$M$154,1))),U287,MAX(AVERAGEIFS(U1021:U1023,U1021:U1023,"&gt;0")/(EXP(U$6*(($D1024-COUNTIFS(U$898:U1024,0))/12))),U$8))</f>
        <v>3</v>
      </c>
      <c r="V1024" s="181">
        <f t="shared" ca="1" si="70"/>
        <v>2</v>
      </c>
      <c r="W1024" s="132">
        <f ca="1">IF($C1024&lt;$D$4,W287,MAX(AVERAGEIFS(W1021:W1023,W1021:W1023,"&gt;0")/(EXP(W$6*(($D1024-COUNTIFS(W$898:W1024,0))/12))),W$8))</f>
        <v>0.75</v>
      </c>
      <c r="X1024" s="132">
        <f t="shared" ca="1" si="71"/>
        <v>0.57692307692307687</v>
      </c>
      <c r="Y1024" s="132"/>
      <c r="Z1024" s="132"/>
    </row>
    <row r="1025" spans="2:26" outlineLevel="1">
      <c r="B1025" s="159"/>
      <c r="C1025" s="160">
        <f t="shared" si="45"/>
        <v>48061</v>
      </c>
      <c r="D1025" s="128">
        <f t="shared" si="46"/>
        <v>128</v>
      </c>
      <c r="G1025" s="132">
        <f ca="1">IF($C1025&lt;$D$4,G288,MAX(AVERAGEIFS(G1022:G1024,G1022:G1024,"&gt;0")/(EXP(G$6*(($D1025-COUNTIFS(G$898:G1025,0))/12))),G$8))</f>
        <v>1.25</v>
      </c>
      <c r="H1025" s="132">
        <f t="shared" ca="1" si="64"/>
        <v>0.96153846153846145</v>
      </c>
      <c r="I1025" s="132">
        <f ca="1">IF($C1025&lt;$D$4,I288,MAX(AVERAGEIFS(I1022:I1024,I1022:I1024,"&gt;0")/(EXP(I$6*(($D1025-COUNTIFS(I$898:I1025,0))/12))),I$8))</f>
        <v>1.5</v>
      </c>
      <c r="J1025" s="132">
        <f t="shared" ca="1" si="65"/>
        <v>1.2</v>
      </c>
      <c r="K1025" s="132">
        <f ca="1">IF($C1025&lt;$D$4,K288,MAX(AVERAGEIFS(K1022:K1024,K1022:K1024,"&gt;0")/(EXP(K$6*(($D1025-COUNTIFS(K$898:K1025,0))/12))),K$8))</f>
        <v>3</v>
      </c>
      <c r="L1025" s="132">
        <f t="shared" ca="1" si="66"/>
        <v>2</v>
      </c>
      <c r="M1025" s="181">
        <f ca="1">IF($C1025&lt;=MAX($D$4,INDEX($C$23:$C$154,2+MATCH(0,$M$23:$M$154,1))),M288,MAX(AVERAGEIFS(M1022:M1024,M1022:M1024,"&gt;0")/(EXP(M$6*(($D1025-COUNTIFS(M$898:M1025,0))/12))),M$8))</f>
        <v>3.75</v>
      </c>
      <c r="N1025" s="181">
        <f t="shared" ca="1" si="67"/>
        <v>3</v>
      </c>
      <c r="O1025" s="181">
        <f ca="1">IF($C1025&lt;=MAX($D$4,INDEX($C$23:$C$154,2+MATCH(0,$O$23:$O$154,1))),O288,MAX(AVERAGEIFS(O1022:O1024,O1022:O1024,"&gt;0")/(EXP(O$6*(($D1025-COUNTIFS(O$898:O1025,0))/12))),O$8))</f>
        <v>5</v>
      </c>
      <c r="P1025" s="181">
        <f t="shared" ca="1" si="63"/>
        <v>3.5</v>
      </c>
      <c r="Q1025" s="132">
        <f ca="1">IF($C1025&lt;$D$4,Q288,MAX(AVERAGEIFS(Q1022:Q1024,Q1022:Q1024,"&gt;0")/(EXP(Q$6*(($D1025-COUNTIFS(Q$898:Q1025,0))/12))),Q$8))</f>
        <v>1</v>
      </c>
      <c r="R1025" s="132">
        <f t="shared" ca="1" si="68"/>
        <v>1</v>
      </c>
      <c r="S1025" s="132">
        <f ca="1">IF($C1025&lt;$D$4,S288,MAX(AVERAGEIFS(S1022:S1024,S1022:S1024,"&gt;0")/(EXP(S$6*(($D1025-COUNTIFS(S$898:S1025,0))/12))),S$8))</f>
        <v>1</v>
      </c>
      <c r="T1025" s="132">
        <f t="shared" ca="1" si="69"/>
        <v>0.76923076923076916</v>
      </c>
      <c r="U1025" s="181">
        <f ca="1">IF($C1025&lt;=MAX($D$4,INDEX($C$23:$C$154,2+MATCH(0,$M$23:$M$154,1))),U288,MAX(AVERAGEIFS(U1022:U1024,U1022:U1024,"&gt;0")/(EXP(U$6*(($D1025-COUNTIFS(U$898:U1025,0))/12))),U$8))</f>
        <v>3</v>
      </c>
      <c r="V1025" s="181">
        <f t="shared" ca="1" si="70"/>
        <v>2</v>
      </c>
      <c r="W1025" s="132">
        <f ca="1">IF($C1025&lt;$D$4,W288,MAX(AVERAGEIFS(W1022:W1024,W1022:W1024,"&gt;0")/(EXP(W$6*(($D1025-COUNTIFS(W$898:W1025,0))/12))),W$8))</f>
        <v>0.75</v>
      </c>
      <c r="X1025" s="132">
        <f t="shared" ca="1" si="71"/>
        <v>0.57692307692307687</v>
      </c>
      <c r="Y1025" s="132"/>
      <c r="Z1025" s="132"/>
    </row>
    <row r="1026" spans="2:26" outlineLevel="1">
      <c r="B1026" s="159"/>
      <c r="C1026" s="160">
        <f t="shared" si="45"/>
        <v>48092</v>
      </c>
      <c r="D1026" s="128">
        <f t="shared" si="46"/>
        <v>129</v>
      </c>
      <c r="G1026" s="132">
        <f ca="1">IF($C1026&lt;$D$4,G289,MAX(AVERAGEIFS(G1023:G1025,G1023:G1025,"&gt;0")/(EXP(G$6*(($D1026-COUNTIFS(G$898:G1026,0))/12))),G$8))</f>
        <v>1.25</v>
      </c>
      <c r="H1026" s="132">
        <f t="shared" ca="1" si="64"/>
        <v>0.96153846153846145</v>
      </c>
      <c r="I1026" s="132">
        <f ca="1">IF($C1026&lt;$D$4,I289,MAX(AVERAGEIFS(I1023:I1025,I1023:I1025,"&gt;0")/(EXP(I$6*(($D1026-COUNTIFS(I$898:I1026,0))/12))),I$8))</f>
        <v>1.5</v>
      </c>
      <c r="J1026" s="132">
        <f t="shared" ca="1" si="65"/>
        <v>1.2</v>
      </c>
      <c r="K1026" s="132">
        <f ca="1">IF($C1026&lt;$D$4,K289,MAX(AVERAGEIFS(K1023:K1025,K1023:K1025,"&gt;0")/(EXP(K$6*(($D1026-COUNTIFS(K$898:K1026,0))/12))),K$8))</f>
        <v>3</v>
      </c>
      <c r="L1026" s="132">
        <f t="shared" ca="1" si="66"/>
        <v>2</v>
      </c>
      <c r="M1026" s="181">
        <f ca="1">IF($C1026&lt;=MAX($D$4,INDEX($C$23:$C$154,2+MATCH(0,$M$23:$M$154,1))),M289,MAX(AVERAGEIFS(M1023:M1025,M1023:M1025,"&gt;0")/(EXP(M$6*(($D1026-COUNTIFS(M$898:M1026,0))/12))),M$8))</f>
        <v>3.75</v>
      </c>
      <c r="N1026" s="181">
        <f t="shared" ca="1" si="67"/>
        <v>3</v>
      </c>
      <c r="O1026" s="181">
        <f ca="1">IF($C1026&lt;=MAX($D$4,INDEX($C$23:$C$154,2+MATCH(0,$O$23:$O$154,1))),O289,MAX(AVERAGEIFS(O1023:O1025,O1023:O1025,"&gt;0")/(EXP(O$6*(($D1026-COUNTIFS(O$898:O1026,0))/12))),O$8))</f>
        <v>5</v>
      </c>
      <c r="P1026" s="181">
        <f t="shared" ca="1" si="63"/>
        <v>3.5</v>
      </c>
      <c r="Q1026" s="132">
        <f ca="1">IF($C1026&lt;$D$4,Q289,MAX(AVERAGEIFS(Q1023:Q1025,Q1023:Q1025,"&gt;0")/(EXP(Q$6*(($D1026-COUNTIFS(Q$898:Q1026,0))/12))),Q$8))</f>
        <v>1</v>
      </c>
      <c r="R1026" s="132">
        <f t="shared" ca="1" si="68"/>
        <v>1</v>
      </c>
      <c r="S1026" s="132">
        <f ca="1">IF($C1026&lt;$D$4,S289,MAX(AVERAGEIFS(S1023:S1025,S1023:S1025,"&gt;0")/(EXP(S$6*(($D1026-COUNTIFS(S$898:S1026,0))/12))),S$8))</f>
        <v>1</v>
      </c>
      <c r="T1026" s="132">
        <f t="shared" ca="1" si="69"/>
        <v>0.76923076923076916</v>
      </c>
      <c r="U1026" s="181">
        <f ca="1">IF($C1026&lt;=MAX($D$4,INDEX($C$23:$C$154,2+MATCH(0,$M$23:$M$154,1))),U289,MAX(AVERAGEIFS(U1023:U1025,U1023:U1025,"&gt;0")/(EXP(U$6*(($D1026-COUNTIFS(U$898:U1026,0))/12))),U$8))</f>
        <v>3</v>
      </c>
      <c r="V1026" s="181">
        <f t="shared" ca="1" si="70"/>
        <v>2</v>
      </c>
      <c r="W1026" s="132">
        <f ca="1">IF($C1026&lt;$D$4,W289,MAX(AVERAGEIFS(W1023:W1025,W1023:W1025,"&gt;0")/(EXP(W$6*(($D1026-COUNTIFS(W$898:W1026,0))/12))),W$8))</f>
        <v>0.75</v>
      </c>
      <c r="X1026" s="132">
        <f t="shared" ca="1" si="71"/>
        <v>0.57692307692307687</v>
      </c>
      <c r="Y1026" s="132"/>
      <c r="Z1026" s="132"/>
    </row>
    <row r="1027" spans="2:26" outlineLevel="1">
      <c r="B1027" s="159"/>
      <c r="C1027" s="160">
        <f t="shared" si="45"/>
        <v>48122</v>
      </c>
      <c r="D1027" s="128">
        <f t="shared" si="46"/>
        <v>130</v>
      </c>
      <c r="G1027" s="132">
        <f ca="1">IF($C1027&lt;$D$4,G290,MAX(AVERAGEIFS(G1024:G1026,G1024:G1026,"&gt;0")/(EXP(G$6*(($D1027-COUNTIFS(G$898:G1027,0))/12))),G$8))</f>
        <v>1.25</v>
      </c>
      <c r="H1027" s="132">
        <f t="shared" ca="1" si="64"/>
        <v>0.96153846153846145</v>
      </c>
      <c r="I1027" s="132">
        <f ca="1">IF($C1027&lt;$D$4,I290,MAX(AVERAGEIFS(I1024:I1026,I1024:I1026,"&gt;0")/(EXP(I$6*(($D1027-COUNTIFS(I$898:I1027,0))/12))),I$8))</f>
        <v>1.5</v>
      </c>
      <c r="J1027" s="132">
        <f t="shared" ca="1" si="65"/>
        <v>1.2</v>
      </c>
      <c r="K1027" s="132">
        <f ca="1">IF($C1027&lt;$D$4,K290,MAX(AVERAGEIFS(K1024:K1026,K1024:K1026,"&gt;0")/(EXP(K$6*(($D1027-COUNTIFS(K$898:K1027,0))/12))),K$8))</f>
        <v>3</v>
      </c>
      <c r="L1027" s="132">
        <f t="shared" ca="1" si="66"/>
        <v>2</v>
      </c>
      <c r="M1027" s="181">
        <f ca="1">IF($C1027&lt;=MAX($D$4,INDEX($C$23:$C$154,2+MATCH(0,$M$23:$M$154,1))),M290,MAX(AVERAGEIFS(M1024:M1026,M1024:M1026,"&gt;0")/(EXP(M$6*(($D1027-COUNTIFS(M$898:M1027,0))/12))),M$8))</f>
        <v>3.75</v>
      </c>
      <c r="N1027" s="181">
        <f t="shared" ca="1" si="67"/>
        <v>3</v>
      </c>
      <c r="O1027" s="181">
        <f ca="1">IF($C1027&lt;=MAX($D$4,INDEX($C$23:$C$154,2+MATCH(0,$O$23:$O$154,1))),O290,MAX(AVERAGEIFS(O1024:O1026,O1024:O1026,"&gt;0")/(EXP(O$6*(($D1027-COUNTIFS(O$898:O1027,0))/12))),O$8))</f>
        <v>5</v>
      </c>
      <c r="P1027" s="181">
        <f t="shared" ref="P1027:P1077" ca="1" si="72">IF($C1027&lt;=MAX($D$4,INDEX($C$23:$C$154,2+MATCH(0,$P$23:$P$154,1))),P290,MAX(O1027/O$10,P$8))</f>
        <v>3.5</v>
      </c>
      <c r="Q1027" s="132">
        <f ca="1">IF($C1027&lt;$D$4,Q290,MAX(AVERAGEIFS(Q1024:Q1026,Q1024:Q1026,"&gt;0")/(EXP(Q$6*(($D1027-COUNTIFS(Q$898:Q1027,0))/12))),Q$8))</f>
        <v>1</v>
      </c>
      <c r="R1027" s="132">
        <f t="shared" ca="1" si="68"/>
        <v>1</v>
      </c>
      <c r="S1027" s="132">
        <f ca="1">IF($C1027&lt;$D$4,S290,MAX(AVERAGEIFS(S1024:S1026,S1024:S1026,"&gt;0")/(EXP(S$6*(($D1027-COUNTIFS(S$898:S1027,0))/12))),S$8))</f>
        <v>1</v>
      </c>
      <c r="T1027" s="132">
        <f t="shared" ca="1" si="69"/>
        <v>0.76923076923076916</v>
      </c>
      <c r="U1027" s="181">
        <f ca="1">IF($C1027&lt;=MAX($D$4,INDEX($C$23:$C$154,2+MATCH(0,$M$23:$M$154,1))),U290,MAX(AVERAGEIFS(U1024:U1026,U1024:U1026,"&gt;0")/(EXP(U$6*(($D1027-COUNTIFS(U$898:U1027,0))/12))),U$8))</f>
        <v>3</v>
      </c>
      <c r="V1027" s="181">
        <f t="shared" ca="1" si="70"/>
        <v>2</v>
      </c>
      <c r="W1027" s="132">
        <f ca="1">IF($C1027&lt;$D$4,W290,MAX(AVERAGEIFS(W1024:W1026,W1024:W1026,"&gt;0")/(EXP(W$6*(($D1027-COUNTIFS(W$898:W1027,0))/12))),W$8))</f>
        <v>0.75</v>
      </c>
      <c r="X1027" s="132">
        <f t="shared" ca="1" si="71"/>
        <v>0.57692307692307687</v>
      </c>
      <c r="Y1027" s="132"/>
      <c r="Z1027" s="132"/>
    </row>
    <row r="1028" spans="2:26" outlineLevel="1">
      <c r="B1028" s="159"/>
      <c r="C1028" s="160">
        <f t="shared" si="45"/>
        <v>48153</v>
      </c>
      <c r="D1028" s="128">
        <f t="shared" si="46"/>
        <v>131</v>
      </c>
      <c r="G1028" s="132">
        <f ca="1">IF($C1028&lt;$D$4,G291,MAX(AVERAGEIFS(G1025:G1027,G1025:G1027,"&gt;0")/(EXP(G$6*(($D1028-COUNTIFS(G$898:G1028,0))/12))),G$8))</f>
        <v>1.25</v>
      </c>
      <c r="H1028" s="132">
        <f t="shared" ca="1" si="64"/>
        <v>0.96153846153846145</v>
      </c>
      <c r="I1028" s="132">
        <f ca="1">IF($C1028&lt;$D$4,I291,MAX(AVERAGEIFS(I1025:I1027,I1025:I1027,"&gt;0")/(EXP(I$6*(($D1028-COUNTIFS(I$898:I1028,0))/12))),I$8))</f>
        <v>1.5</v>
      </c>
      <c r="J1028" s="132">
        <f t="shared" ca="1" si="65"/>
        <v>1.2</v>
      </c>
      <c r="K1028" s="132">
        <f ca="1">IF($C1028&lt;$D$4,K291,MAX(AVERAGEIFS(K1025:K1027,K1025:K1027,"&gt;0")/(EXP(K$6*(($D1028-COUNTIFS(K$898:K1028,0))/12))),K$8))</f>
        <v>3</v>
      </c>
      <c r="L1028" s="132">
        <f t="shared" ca="1" si="66"/>
        <v>2</v>
      </c>
      <c r="M1028" s="181">
        <f ca="1">IF($C1028&lt;=MAX($D$4,INDEX($C$23:$C$154,2+MATCH(0,$M$23:$M$154,1))),M291,MAX(AVERAGEIFS(M1025:M1027,M1025:M1027,"&gt;0")/(EXP(M$6*(($D1028-COUNTIFS(M$898:M1028,0))/12))),M$8))</f>
        <v>3.75</v>
      </c>
      <c r="N1028" s="181">
        <f t="shared" ca="1" si="67"/>
        <v>3</v>
      </c>
      <c r="O1028" s="181">
        <f ca="1">IF($C1028&lt;=MAX($D$4,INDEX($C$23:$C$154,2+MATCH(0,$O$23:$O$154,1))),O291,MAX(AVERAGEIFS(O1025:O1027,O1025:O1027,"&gt;0")/(EXP(O$6*(($D1028-COUNTIFS(O$898:O1028,0))/12))),O$8))</f>
        <v>5</v>
      </c>
      <c r="P1028" s="181">
        <f t="shared" ca="1" si="72"/>
        <v>3.5</v>
      </c>
      <c r="Q1028" s="132">
        <f ca="1">IF($C1028&lt;$D$4,Q291,MAX(AVERAGEIFS(Q1025:Q1027,Q1025:Q1027,"&gt;0")/(EXP(Q$6*(($D1028-COUNTIFS(Q$898:Q1028,0))/12))),Q$8))</f>
        <v>1</v>
      </c>
      <c r="R1028" s="132">
        <f t="shared" ca="1" si="68"/>
        <v>1</v>
      </c>
      <c r="S1028" s="132">
        <f ca="1">IF($C1028&lt;$D$4,S291,MAX(AVERAGEIFS(S1025:S1027,S1025:S1027,"&gt;0")/(EXP(S$6*(($D1028-COUNTIFS(S$898:S1028,0))/12))),S$8))</f>
        <v>1</v>
      </c>
      <c r="T1028" s="132">
        <f t="shared" ca="1" si="69"/>
        <v>0.76923076923076916</v>
      </c>
      <c r="U1028" s="181">
        <f ca="1">IF($C1028&lt;=MAX($D$4,INDEX($C$23:$C$154,2+MATCH(0,$M$23:$M$154,1))),U291,MAX(AVERAGEIFS(U1025:U1027,U1025:U1027,"&gt;0")/(EXP(U$6*(($D1028-COUNTIFS(U$898:U1028,0))/12))),U$8))</f>
        <v>3</v>
      </c>
      <c r="V1028" s="181">
        <f t="shared" ca="1" si="70"/>
        <v>2</v>
      </c>
      <c r="W1028" s="132">
        <f ca="1">IF($C1028&lt;$D$4,W291,MAX(AVERAGEIFS(W1025:W1027,W1025:W1027,"&gt;0")/(EXP(W$6*(($D1028-COUNTIFS(W$898:W1028,0))/12))),W$8))</f>
        <v>0.75</v>
      </c>
      <c r="X1028" s="132">
        <f t="shared" ca="1" si="71"/>
        <v>0.57692307692307687</v>
      </c>
      <c r="Y1028" s="132"/>
      <c r="Z1028" s="132"/>
    </row>
    <row r="1029" spans="2:26" outlineLevel="1">
      <c r="B1029" s="159"/>
      <c r="C1029" s="160">
        <f t="shared" si="45"/>
        <v>48183</v>
      </c>
      <c r="D1029" s="128">
        <f t="shared" si="46"/>
        <v>132</v>
      </c>
      <c r="G1029" s="132">
        <f ca="1">IF($C1029&lt;$D$4,G292,MAX(AVERAGEIFS(G1026:G1028,G1026:G1028,"&gt;0")/(EXP(G$6*(($D1029-COUNTIFS(G$898:G1029,0))/12))),G$8))</f>
        <v>1.25</v>
      </c>
      <c r="H1029" s="132">
        <f t="shared" ca="1" si="64"/>
        <v>0.96153846153846145</v>
      </c>
      <c r="I1029" s="132">
        <f ca="1">IF($C1029&lt;$D$4,I292,MAX(AVERAGEIFS(I1026:I1028,I1026:I1028,"&gt;0")/(EXP(I$6*(($D1029-COUNTIFS(I$898:I1029,0))/12))),I$8))</f>
        <v>1.5</v>
      </c>
      <c r="J1029" s="132">
        <f t="shared" ca="1" si="65"/>
        <v>1.2</v>
      </c>
      <c r="K1029" s="132">
        <f ca="1">IF($C1029&lt;$D$4,K292,MAX(AVERAGEIFS(K1026:K1028,K1026:K1028,"&gt;0")/(EXP(K$6*(($D1029-COUNTIFS(K$898:K1029,0))/12))),K$8))</f>
        <v>3</v>
      </c>
      <c r="L1029" s="132">
        <f t="shared" ca="1" si="66"/>
        <v>2</v>
      </c>
      <c r="M1029" s="181">
        <f ca="1">IF($C1029&lt;=MAX($D$4,INDEX($C$23:$C$154,2+MATCH(0,$M$23:$M$154,1))),M292,MAX(AVERAGEIFS(M1026:M1028,M1026:M1028,"&gt;0")/(EXP(M$6*(($D1029-COUNTIFS(M$898:M1029,0))/12))),M$8))</f>
        <v>3.75</v>
      </c>
      <c r="N1029" s="181">
        <f t="shared" ca="1" si="67"/>
        <v>3</v>
      </c>
      <c r="O1029" s="181">
        <f ca="1">IF($C1029&lt;=MAX($D$4,INDEX($C$23:$C$154,2+MATCH(0,$O$23:$O$154,1))),O292,MAX(AVERAGEIFS(O1026:O1028,O1026:O1028,"&gt;0")/(EXP(O$6*(($D1029-COUNTIFS(O$898:O1029,0))/12))),O$8))</f>
        <v>5</v>
      </c>
      <c r="P1029" s="181">
        <f t="shared" ca="1" si="72"/>
        <v>3.5</v>
      </c>
      <c r="Q1029" s="132">
        <f ca="1">IF($C1029&lt;$D$4,Q292,MAX(AVERAGEIFS(Q1026:Q1028,Q1026:Q1028,"&gt;0")/(EXP(Q$6*(($D1029-COUNTIFS(Q$898:Q1029,0))/12))),Q$8))</f>
        <v>1</v>
      </c>
      <c r="R1029" s="132">
        <f t="shared" ca="1" si="68"/>
        <v>1</v>
      </c>
      <c r="S1029" s="132">
        <f ca="1">IF($C1029&lt;$D$4,S292,MAX(AVERAGEIFS(S1026:S1028,S1026:S1028,"&gt;0")/(EXP(S$6*(($D1029-COUNTIFS(S$898:S1029,0))/12))),S$8))</f>
        <v>1</v>
      </c>
      <c r="T1029" s="132">
        <f t="shared" ca="1" si="69"/>
        <v>0.76923076923076916</v>
      </c>
      <c r="U1029" s="181">
        <f ca="1">IF($C1029&lt;=MAX($D$4,INDEX($C$23:$C$154,2+MATCH(0,$M$23:$M$154,1))),U292,MAX(AVERAGEIFS(U1026:U1028,U1026:U1028,"&gt;0")/(EXP(U$6*(($D1029-COUNTIFS(U$898:U1029,0))/12))),U$8))</f>
        <v>3</v>
      </c>
      <c r="V1029" s="181">
        <f t="shared" ca="1" si="70"/>
        <v>2</v>
      </c>
      <c r="W1029" s="132">
        <f ca="1">IF($C1029&lt;$D$4,W292,MAX(AVERAGEIFS(W1026:W1028,W1026:W1028,"&gt;0")/(EXP(W$6*(($D1029-COUNTIFS(W$898:W1029,0))/12))),W$8))</f>
        <v>0.75</v>
      </c>
      <c r="X1029" s="132">
        <f t="shared" ca="1" si="71"/>
        <v>0.57692307692307687</v>
      </c>
      <c r="Y1029" s="132"/>
      <c r="Z1029" s="132"/>
    </row>
    <row r="1030" spans="2:26" outlineLevel="1">
      <c r="B1030" s="159"/>
      <c r="C1030" s="160">
        <f t="shared" si="45"/>
        <v>48214</v>
      </c>
      <c r="D1030" s="128">
        <f t="shared" si="46"/>
        <v>133</v>
      </c>
      <c r="G1030" s="132">
        <f ca="1">IF($C1030&lt;$D$4,G293,MAX(AVERAGEIFS(G1027:G1029,G1027:G1029,"&gt;0")/(EXP(G$6*(($D1030-COUNTIFS(G$898:G1030,0))/12))),G$8))</f>
        <v>1.25</v>
      </c>
      <c r="H1030" s="132">
        <f t="shared" ca="1" si="64"/>
        <v>0.96153846153846145</v>
      </c>
      <c r="I1030" s="132">
        <f ca="1">IF($C1030&lt;$D$4,I293,MAX(AVERAGEIFS(I1027:I1029,I1027:I1029,"&gt;0")/(EXP(I$6*(($D1030-COUNTIFS(I$898:I1030,0))/12))),I$8))</f>
        <v>1.5</v>
      </c>
      <c r="J1030" s="132">
        <f t="shared" ca="1" si="65"/>
        <v>1.2</v>
      </c>
      <c r="K1030" s="132">
        <f ca="1">IF($C1030&lt;$D$4,K293,MAX(AVERAGEIFS(K1027:K1029,K1027:K1029,"&gt;0")/(EXP(K$6*(($D1030-COUNTIFS(K$898:K1030,0))/12))),K$8))</f>
        <v>3</v>
      </c>
      <c r="L1030" s="132">
        <f t="shared" ca="1" si="66"/>
        <v>2</v>
      </c>
      <c r="M1030" s="181">
        <f ca="1">IF($C1030&lt;=MAX($D$4,INDEX($C$23:$C$154,2+MATCH(0,$M$23:$M$154,1))),M293,MAX(AVERAGEIFS(M1027:M1029,M1027:M1029,"&gt;0")/(EXP(M$6*(($D1030-COUNTIFS(M$898:M1030,0))/12))),M$8))</f>
        <v>3.75</v>
      </c>
      <c r="N1030" s="181">
        <f t="shared" ca="1" si="67"/>
        <v>3</v>
      </c>
      <c r="O1030" s="181">
        <f ca="1">IF($C1030&lt;=MAX($D$4,INDEX($C$23:$C$154,2+MATCH(0,$O$23:$O$154,1))),O293,MAX(AVERAGEIFS(O1027:O1029,O1027:O1029,"&gt;0")/(EXP(O$6*(($D1030-COUNTIFS(O$898:O1030,0))/12))),O$8))</f>
        <v>5</v>
      </c>
      <c r="P1030" s="181">
        <f t="shared" ca="1" si="72"/>
        <v>3.5</v>
      </c>
      <c r="Q1030" s="132">
        <f ca="1">IF($C1030&lt;$D$4,Q293,MAX(AVERAGEIFS(Q1027:Q1029,Q1027:Q1029,"&gt;0")/(EXP(Q$6*(($D1030-COUNTIFS(Q$898:Q1030,0))/12))),Q$8))</f>
        <v>1</v>
      </c>
      <c r="R1030" s="132">
        <f t="shared" ca="1" si="68"/>
        <v>1</v>
      </c>
      <c r="S1030" s="132">
        <f ca="1">IF($C1030&lt;$D$4,S293,MAX(AVERAGEIFS(S1027:S1029,S1027:S1029,"&gt;0")/(EXP(S$6*(($D1030-COUNTIFS(S$898:S1030,0))/12))),S$8))</f>
        <v>1</v>
      </c>
      <c r="T1030" s="132">
        <f t="shared" ca="1" si="69"/>
        <v>0.76923076923076916</v>
      </c>
      <c r="U1030" s="181">
        <f ca="1">IF($C1030&lt;=MAX($D$4,INDEX($C$23:$C$154,2+MATCH(0,$M$23:$M$154,1))),U293,MAX(AVERAGEIFS(U1027:U1029,U1027:U1029,"&gt;0")/(EXP(U$6*(($D1030-COUNTIFS(U$898:U1030,0))/12))),U$8))</f>
        <v>3</v>
      </c>
      <c r="V1030" s="181">
        <f t="shared" ca="1" si="70"/>
        <v>2</v>
      </c>
      <c r="W1030" s="132">
        <f ca="1">IF($C1030&lt;$D$4,W293,MAX(AVERAGEIFS(W1027:W1029,W1027:W1029,"&gt;0")/(EXP(W$6*(($D1030-COUNTIFS(W$898:W1030,0))/12))),W$8))</f>
        <v>0.75</v>
      </c>
      <c r="X1030" s="132">
        <f t="shared" ca="1" si="71"/>
        <v>0.57692307692307687</v>
      </c>
      <c r="Y1030" s="132"/>
      <c r="Z1030" s="132"/>
    </row>
    <row r="1031" spans="2:26" outlineLevel="1">
      <c r="B1031" s="159"/>
      <c r="C1031" s="160">
        <f t="shared" si="45"/>
        <v>48245</v>
      </c>
      <c r="D1031" s="128">
        <f t="shared" si="46"/>
        <v>134</v>
      </c>
      <c r="G1031" s="132">
        <f ca="1">IF($C1031&lt;$D$4,G294,MAX(AVERAGEIFS(G1028:G1030,G1028:G1030,"&gt;0")/(EXP(G$6*(($D1031-COUNTIFS(G$898:G1031,0))/12))),G$8))</f>
        <v>1.25</v>
      </c>
      <c r="H1031" s="132">
        <f t="shared" ca="1" si="64"/>
        <v>0.96153846153846145</v>
      </c>
      <c r="I1031" s="132">
        <f ca="1">IF($C1031&lt;$D$4,I294,MAX(AVERAGEIFS(I1028:I1030,I1028:I1030,"&gt;0")/(EXP(I$6*(($D1031-COUNTIFS(I$898:I1031,0))/12))),I$8))</f>
        <v>1.5</v>
      </c>
      <c r="J1031" s="132">
        <f t="shared" ca="1" si="65"/>
        <v>1.2</v>
      </c>
      <c r="K1031" s="132">
        <f ca="1">IF($C1031&lt;$D$4,K294,MAX(AVERAGEIFS(K1028:K1030,K1028:K1030,"&gt;0")/(EXP(K$6*(($D1031-COUNTIFS(K$898:K1031,0))/12))),K$8))</f>
        <v>3</v>
      </c>
      <c r="L1031" s="132">
        <f t="shared" ca="1" si="66"/>
        <v>2</v>
      </c>
      <c r="M1031" s="181">
        <f ca="1">IF($C1031&lt;=MAX($D$4,INDEX($C$23:$C$154,2+MATCH(0,$M$23:$M$154,1))),M294,MAX(AVERAGEIFS(M1028:M1030,M1028:M1030,"&gt;0")/(EXP(M$6*(($D1031-COUNTIFS(M$898:M1031,0))/12))),M$8))</f>
        <v>3.75</v>
      </c>
      <c r="N1031" s="181">
        <f t="shared" ca="1" si="67"/>
        <v>3</v>
      </c>
      <c r="O1031" s="181">
        <f ca="1">IF($C1031&lt;=MAX($D$4,INDEX($C$23:$C$154,2+MATCH(0,$O$23:$O$154,1))),O294,MAX(AVERAGEIFS(O1028:O1030,O1028:O1030,"&gt;0")/(EXP(O$6*(($D1031-COUNTIFS(O$898:O1031,0))/12))),O$8))</f>
        <v>5</v>
      </c>
      <c r="P1031" s="181">
        <f t="shared" ca="1" si="72"/>
        <v>3.5</v>
      </c>
      <c r="Q1031" s="132">
        <f ca="1">IF($C1031&lt;$D$4,Q294,MAX(AVERAGEIFS(Q1028:Q1030,Q1028:Q1030,"&gt;0")/(EXP(Q$6*(($D1031-COUNTIFS(Q$898:Q1031,0))/12))),Q$8))</f>
        <v>1</v>
      </c>
      <c r="R1031" s="132">
        <f t="shared" ca="1" si="68"/>
        <v>1</v>
      </c>
      <c r="S1031" s="132">
        <f ca="1">IF($C1031&lt;$D$4,S294,MAX(AVERAGEIFS(S1028:S1030,S1028:S1030,"&gt;0")/(EXP(S$6*(($D1031-COUNTIFS(S$898:S1031,0))/12))),S$8))</f>
        <v>1</v>
      </c>
      <c r="T1031" s="132">
        <f t="shared" ca="1" si="69"/>
        <v>0.76923076923076916</v>
      </c>
      <c r="U1031" s="181">
        <f ca="1">IF($C1031&lt;=MAX($D$4,INDEX($C$23:$C$154,2+MATCH(0,$M$23:$M$154,1))),U294,MAX(AVERAGEIFS(U1028:U1030,U1028:U1030,"&gt;0")/(EXP(U$6*(($D1031-COUNTIFS(U$898:U1031,0))/12))),U$8))</f>
        <v>3</v>
      </c>
      <c r="V1031" s="181">
        <f t="shared" ca="1" si="70"/>
        <v>2</v>
      </c>
      <c r="W1031" s="132">
        <f ca="1">IF($C1031&lt;$D$4,W294,MAX(AVERAGEIFS(W1028:W1030,W1028:W1030,"&gt;0")/(EXP(W$6*(($D1031-COUNTIFS(W$898:W1031,0))/12))),W$8))</f>
        <v>0.75</v>
      </c>
      <c r="X1031" s="132">
        <f t="shared" ca="1" si="71"/>
        <v>0.57692307692307687</v>
      </c>
      <c r="Y1031" s="132"/>
      <c r="Z1031" s="132"/>
    </row>
    <row r="1032" spans="2:26" outlineLevel="1">
      <c r="B1032" s="159"/>
      <c r="C1032" s="160">
        <f t="shared" si="45"/>
        <v>48274</v>
      </c>
      <c r="D1032" s="128">
        <f t="shared" si="46"/>
        <v>135</v>
      </c>
      <c r="G1032" s="132">
        <f ca="1">IF($C1032&lt;$D$4,G295,MAX(AVERAGEIFS(G1029:G1031,G1029:G1031,"&gt;0")/(EXP(G$6*(($D1032-COUNTIFS(G$898:G1032,0))/12))),G$8))</f>
        <v>1.25</v>
      </c>
      <c r="H1032" s="132">
        <f t="shared" ca="1" si="64"/>
        <v>0.96153846153846145</v>
      </c>
      <c r="I1032" s="132">
        <f ca="1">IF($C1032&lt;$D$4,I295,MAX(AVERAGEIFS(I1029:I1031,I1029:I1031,"&gt;0")/(EXP(I$6*(($D1032-COUNTIFS(I$898:I1032,0))/12))),I$8))</f>
        <v>1.5</v>
      </c>
      <c r="J1032" s="132">
        <f t="shared" ca="1" si="65"/>
        <v>1.2</v>
      </c>
      <c r="K1032" s="132">
        <f ca="1">IF($C1032&lt;$D$4,K295,MAX(AVERAGEIFS(K1029:K1031,K1029:K1031,"&gt;0")/(EXP(K$6*(($D1032-COUNTIFS(K$898:K1032,0))/12))),K$8))</f>
        <v>3</v>
      </c>
      <c r="L1032" s="132">
        <f t="shared" ca="1" si="66"/>
        <v>2</v>
      </c>
      <c r="M1032" s="181">
        <f ca="1">IF($C1032&lt;=MAX($D$4,INDEX($C$23:$C$154,2+MATCH(0,$M$23:$M$154,1))),M295,MAX(AVERAGEIFS(M1029:M1031,M1029:M1031,"&gt;0")/(EXP(M$6*(($D1032-COUNTIFS(M$898:M1032,0))/12))),M$8))</f>
        <v>3.75</v>
      </c>
      <c r="N1032" s="181">
        <f t="shared" ca="1" si="67"/>
        <v>3</v>
      </c>
      <c r="O1032" s="181">
        <f ca="1">IF($C1032&lt;=MAX($D$4,INDEX($C$23:$C$154,2+MATCH(0,$O$23:$O$154,1))),O295,MAX(AVERAGEIFS(O1029:O1031,O1029:O1031,"&gt;0")/(EXP(O$6*(($D1032-COUNTIFS(O$898:O1032,0))/12))),O$8))</f>
        <v>5</v>
      </c>
      <c r="P1032" s="181">
        <f t="shared" ca="1" si="72"/>
        <v>3.5</v>
      </c>
      <c r="Q1032" s="132">
        <f ca="1">IF($C1032&lt;$D$4,Q295,MAX(AVERAGEIFS(Q1029:Q1031,Q1029:Q1031,"&gt;0")/(EXP(Q$6*(($D1032-COUNTIFS(Q$898:Q1032,0))/12))),Q$8))</f>
        <v>1</v>
      </c>
      <c r="R1032" s="132">
        <f t="shared" ca="1" si="68"/>
        <v>1</v>
      </c>
      <c r="S1032" s="132">
        <f ca="1">IF($C1032&lt;$D$4,S295,MAX(AVERAGEIFS(S1029:S1031,S1029:S1031,"&gt;0")/(EXP(S$6*(($D1032-COUNTIFS(S$898:S1032,0))/12))),S$8))</f>
        <v>1</v>
      </c>
      <c r="T1032" s="132">
        <f t="shared" ca="1" si="69"/>
        <v>0.76923076923076916</v>
      </c>
      <c r="U1032" s="181">
        <f ca="1">IF($C1032&lt;=MAX($D$4,INDEX($C$23:$C$154,2+MATCH(0,$M$23:$M$154,1))),U295,MAX(AVERAGEIFS(U1029:U1031,U1029:U1031,"&gt;0")/(EXP(U$6*(($D1032-COUNTIFS(U$898:U1032,0))/12))),U$8))</f>
        <v>3</v>
      </c>
      <c r="V1032" s="181">
        <f t="shared" ca="1" si="70"/>
        <v>2</v>
      </c>
      <c r="W1032" s="132">
        <f ca="1">IF($C1032&lt;$D$4,W295,MAX(AVERAGEIFS(W1029:W1031,W1029:W1031,"&gt;0")/(EXP(W$6*(($D1032-COUNTIFS(W$898:W1032,0))/12))),W$8))</f>
        <v>0.75</v>
      </c>
      <c r="X1032" s="132">
        <f t="shared" ca="1" si="71"/>
        <v>0.57692307692307687</v>
      </c>
      <c r="Y1032" s="132"/>
      <c r="Z1032" s="132"/>
    </row>
    <row r="1033" spans="2:26" outlineLevel="1">
      <c r="B1033" s="159"/>
      <c r="C1033" s="160">
        <f t="shared" si="45"/>
        <v>48305</v>
      </c>
      <c r="D1033" s="128">
        <f t="shared" si="46"/>
        <v>136</v>
      </c>
      <c r="G1033" s="132">
        <f ca="1">IF($C1033&lt;$D$4,G296,MAX(AVERAGEIFS(G1030:G1032,G1030:G1032,"&gt;0")/(EXP(G$6*(($D1033-COUNTIFS(G$898:G1033,0))/12))),G$8))</f>
        <v>1.25</v>
      </c>
      <c r="H1033" s="132">
        <f t="shared" ca="1" si="64"/>
        <v>0.96153846153846145</v>
      </c>
      <c r="I1033" s="132">
        <f ca="1">IF($C1033&lt;$D$4,I296,MAX(AVERAGEIFS(I1030:I1032,I1030:I1032,"&gt;0")/(EXP(I$6*(($D1033-COUNTIFS(I$898:I1033,0))/12))),I$8))</f>
        <v>1.5</v>
      </c>
      <c r="J1033" s="132">
        <f t="shared" ca="1" si="65"/>
        <v>1.2</v>
      </c>
      <c r="K1033" s="132">
        <f ca="1">IF($C1033&lt;$D$4,K296,MAX(AVERAGEIFS(K1030:K1032,K1030:K1032,"&gt;0")/(EXP(K$6*(($D1033-COUNTIFS(K$898:K1033,0))/12))),K$8))</f>
        <v>3</v>
      </c>
      <c r="L1033" s="132">
        <f t="shared" ca="1" si="66"/>
        <v>2</v>
      </c>
      <c r="M1033" s="181">
        <f ca="1">IF($C1033&lt;=MAX($D$4,INDEX($C$23:$C$154,2+MATCH(0,$M$23:$M$154,1))),M296,MAX(AVERAGEIFS(M1030:M1032,M1030:M1032,"&gt;0")/(EXP(M$6*(($D1033-COUNTIFS(M$898:M1033,0))/12))),M$8))</f>
        <v>3.75</v>
      </c>
      <c r="N1033" s="181">
        <f t="shared" ca="1" si="67"/>
        <v>3</v>
      </c>
      <c r="O1033" s="181">
        <f ca="1">IF($C1033&lt;=MAX($D$4,INDEX($C$23:$C$154,2+MATCH(0,$O$23:$O$154,1))),O296,MAX(AVERAGEIFS(O1030:O1032,O1030:O1032,"&gt;0")/(EXP(O$6*(($D1033-COUNTIFS(O$898:O1033,0))/12))),O$8))</f>
        <v>5</v>
      </c>
      <c r="P1033" s="181">
        <f t="shared" ca="1" si="72"/>
        <v>3.5</v>
      </c>
      <c r="Q1033" s="132">
        <f ca="1">IF($C1033&lt;$D$4,Q296,MAX(AVERAGEIFS(Q1030:Q1032,Q1030:Q1032,"&gt;0")/(EXP(Q$6*(($D1033-COUNTIFS(Q$898:Q1033,0))/12))),Q$8))</f>
        <v>1</v>
      </c>
      <c r="R1033" s="132">
        <f t="shared" ca="1" si="68"/>
        <v>1</v>
      </c>
      <c r="S1033" s="132">
        <f ca="1">IF($C1033&lt;$D$4,S296,MAX(AVERAGEIFS(S1030:S1032,S1030:S1032,"&gt;0")/(EXP(S$6*(($D1033-COUNTIFS(S$898:S1033,0))/12))),S$8))</f>
        <v>1</v>
      </c>
      <c r="T1033" s="132">
        <f t="shared" ca="1" si="69"/>
        <v>0.76923076923076916</v>
      </c>
      <c r="U1033" s="181">
        <f ca="1">IF($C1033&lt;=MAX($D$4,INDEX($C$23:$C$154,2+MATCH(0,$M$23:$M$154,1))),U296,MAX(AVERAGEIFS(U1030:U1032,U1030:U1032,"&gt;0")/(EXP(U$6*(($D1033-COUNTIFS(U$898:U1033,0))/12))),U$8))</f>
        <v>3</v>
      </c>
      <c r="V1033" s="181">
        <f t="shared" ca="1" si="70"/>
        <v>2</v>
      </c>
      <c r="W1033" s="132">
        <f ca="1">IF($C1033&lt;$D$4,W296,MAX(AVERAGEIFS(W1030:W1032,W1030:W1032,"&gt;0")/(EXP(W$6*(($D1033-COUNTIFS(W$898:W1033,0))/12))),W$8))</f>
        <v>0.75</v>
      </c>
      <c r="X1033" s="132">
        <f t="shared" ca="1" si="71"/>
        <v>0.57692307692307687</v>
      </c>
      <c r="Y1033" s="132"/>
      <c r="Z1033" s="132"/>
    </row>
    <row r="1034" spans="2:26" outlineLevel="1">
      <c r="B1034" s="159"/>
      <c r="C1034" s="160">
        <f t="shared" si="45"/>
        <v>48335</v>
      </c>
      <c r="D1034" s="128">
        <f t="shared" si="46"/>
        <v>137</v>
      </c>
      <c r="G1034" s="132">
        <f ca="1">IF($C1034&lt;$D$4,G297,MAX(AVERAGEIFS(G1031:G1033,G1031:G1033,"&gt;0")/(EXP(G$6*(($D1034-COUNTIFS(G$898:G1034,0))/12))),G$8))</f>
        <v>1.25</v>
      </c>
      <c r="H1034" s="132">
        <f t="shared" ca="1" si="64"/>
        <v>0.96153846153846145</v>
      </c>
      <c r="I1034" s="132">
        <f ca="1">IF($C1034&lt;$D$4,I297,MAX(AVERAGEIFS(I1031:I1033,I1031:I1033,"&gt;0")/(EXP(I$6*(($D1034-COUNTIFS(I$898:I1034,0))/12))),I$8))</f>
        <v>1.5</v>
      </c>
      <c r="J1034" s="132">
        <f t="shared" ca="1" si="65"/>
        <v>1.2</v>
      </c>
      <c r="K1034" s="132">
        <f ca="1">IF($C1034&lt;$D$4,K297,MAX(AVERAGEIFS(K1031:K1033,K1031:K1033,"&gt;0")/(EXP(K$6*(($D1034-COUNTIFS(K$898:K1034,0))/12))),K$8))</f>
        <v>3</v>
      </c>
      <c r="L1034" s="132">
        <f t="shared" ca="1" si="66"/>
        <v>2</v>
      </c>
      <c r="M1034" s="181">
        <f ca="1">IF($C1034&lt;=MAX($D$4,INDEX($C$23:$C$154,2+MATCH(0,$M$23:$M$154,1))),M297,MAX(AVERAGEIFS(M1031:M1033,M1031:M1033,"&gt;0")/(EXP(M$6*(($D1034-COUNTIFS(M$898:M1034,0))/12))),M$8))</f>
        <v>3.75</v>
      </c>
      <c r="N1034" s="181">
        <f t="shared" ca="1" si="67"/>
        <v>3</v>
      </c>
      <c r="O1034" s="181">
        <f ca="1">IF($C1034&lt;=MAX($D$4,INDEX($C$23:$C$154,2+MATCH(0,$O$23:$O$154,1))),O297,MAX(AVERAGEIFS(O1031:O1033,O1031:O1033,"&gt;0")/(EXP(O$6*(($D1034-COUNTIFS(O$898:O1034,0))/12))),O$8))</f>
        <v>5</v>
      </c>
      <c r="P1034" s="181">
        <f t="shared" ca="1" si="72"/>
        <v>3.5</v>
      </c>
      <c r="Q1034" s="132">
        <f ca="1">IF($C1034&lt;$D$4,Q297,MAX(AVERAGEIFS(Q1031:Q1033,Q1031:Q1033,"&gt;0")/(EXP(Q$6*(($D1034-COUNTIFS(Q$898:Q1034,0))/12))),Q$8))</f>
        <v>1</v>
      </c>
      <c r="R1034" s="132">
        <f t="shared" ca="1" si="68"/>
        <v>1</v>
      </c>
      <c r="S1034" s="132">
        <f ca="1">IF($C1034&lt;$D$4,S297,MAX(AVERAGEIFS(S1031:S1033,S1031:S1033,"&gt;0")/(EXP(S$6*(($D1034-COUNTIFS(S$898:S1034,0))/12))),S$8))</f>
        <v>1</v>
      </c>
      <c r="T1034" s="132">
        <f t="shared" ca="1" si="69"/>
        <v>0.76923076923076916</v>
      </c>
      <c r="U1034" s="181">
        <f ca="1">IF($C1034&lt;=MAX($D$4,INDEX($C$23:$C$154,2+MATCH(0,$M$23:$M$154,1))),U297,MAX(AVERAGEIFS(U1031:U1033,U1031:U1033,"&gt;0")/(EXP(U$6*(($D1034-COUNTIFS(U$898:U1034,0))/12))),U$8))</f>
        <v>3</v>
      </c>
      <c r="V1034" s="181">
        <f t="shared" ca="1" si="70"/>
        <v>2</v>
      </c>
      <c r="W1034" s="132">
        <f ca="1">IF($C1034&lt;$D$4,W297,MAX(AVERAGEIFS(W1031:W1033,W1031:W1033,"&gt;0")/(EXP(W$6*(($D1034-COUNTIFS(W$898:W1034,0))/12))),W$8))</f>
        <v>0.75</v>
      </c>
      <c r="X1034" s="132">
        <f t="shared" ca="1" si="71"/>
        <v>0.57692307692307687</v>
      </c>
      <c r="Y1034" s="132"/>
      <c r="Z1034" s="132"/>
    </row>
    <row r="1035" spans="2:26" outlineLevel="1">
      <c r="B1035" s="159"/>
      <c r="C1035" s="160">
        <f t="shared" si="45"/>
        <v>48366</v>
      </c>
      <c r="D1035" s="128">
        <f t="shared" si="46"/>
        <v>138</v>
      </c>
      <c r="G1035" s="132">
        <f ca="1">IF($C1035&lt;$D$4,G298,MAX(AVERAGEIFS(G1032:G1034,G1032:G1034,"&gt;0")/(EXP(G$6*(($D1035-COUNTIFS(G$898:G1035,0))/12))),G$8))</f>
        <v>1.25</v>
      </c>
      <c r="H1035" s="132">
        <f t="shared" ca="1" si="64"/>
        <v>0.96153846153846145</v>
      </c>
      <c r="I1035" s="132">
        <f ca="1">IF($C1035&lt;$D$4,I298,MAX(AVERAGEIFS(I1032:I1034,I1032:I1034,"&gt;0")/(EXP(I$6*(($D1035-COUNTIFS(I$898:I1035,0))/12))),I$8))</f>
        <v>1.5</v>
      </c>
      <c r="J1035" s="132">
        <f t="shared" ca="1" si="65"/>
        <v>1.2</v>
      </c>
      <c r="K1035" s="132">
        <f ca="1">IF($C1035&lt;$D$4,K298,MAX(AVERAGEIFS(K1032:K1034,K1032:K1034,"&gt;0")/(EXP(K$6*(($D1035-COUNTIFS(K$898:K1035,0))/12))),K$8))</f>
        <v>3</v>
      </c>
      <c r="L1035" s="132">
        <f t="shared" ca="1" si="66"/>
        <v>2</v>
      </c>
      <c r="M1035" s="181">
        <f ca="1">IF($C1035&lt;=MAX($D$4,INDEX($C$23:$C$154,2+MATCH(0,$M$23:$M$154,1))),M298,MAX(AVERAGEIFS(M1032:M1034,M1032:M1034,"&gt;0")/(EXP(M$6*(($D1035-COUNTIFS(M$898:M1035,0))/12))),M$8))</f>
        <v>3.75</v>
      </c>
      <c r="N1035" s="181">
        <f t="shared" ca="1" si="67"/>
        <v>3</v>
      </c>
      <c r="O1035" s="181">
        <f ca="1">IF($C1035&lt;=MAX($D$4,INDEX($C$23:$C$154,2+MATCH(0,$O$23:$O$154,1))),O298,MAX(AVERAGEIFS(O1032:O1034,O1032:O1034,"&gt;0")/(EXP(O$6*(($D1035-COUNTIFS(O$898:O1035,0))/12))),O$8))</f>
        <v>5</v>
      </c>
      <c r="P1035" s="181">
        <f t="shared" ca="1" si="72"/>
        <v>3.5</v>
      </c>
      <c r="Q1035" s="132">
        <f ca="1">IF($C1035&lt;$D$4,Q298,MAX(AVERAGEIFS(Q1032:Q1034,Q1032:Q1034,"&gt;0")/(EXP(Q$6*(($D1035-COUNTIFS(Q$898:Q1035,0))/12))),Q$8))</f>
        <v>1</v>
      </c>
      <c r="R1035" s="132">
        <f t="shared" ca="1" si="68"/>
        <v>1</v>
      </c>
      <c r="S1035" s="132">
        <f ca="1">IF($C1035&lt;$D$4,S298,MAX(AVERAGEIFS(S1032:S1034,S1032:S1034,"&gt;0")/(EXP(S$6*(($D1035-COUNTIFS(S$898:S1035,0))/12))),S$8))</f>
        <v>1</v>
      </c>
      <c r="T1035" s="132">
        <f t="shared" ca="1" si="69"/>
        <v>0.76923076923076916</v>
      </c>
      <c r="U1035" s="181">
        <f ca="1">IF($C1035&lt;=MAX($D$4,INDEX($C$23:$C$154,2+MATCH(0,$M$23:$M$154,1))),U298,MAX(AVERAGEIFS(U1032:U1034,U1032:U1034,"&gt;0")/(EXP(U$6*(($D1035-COUNTIFS(U$898:U1035,0))/12))),U$8))</f>
        <v>3</v>
      </c>
      <c r="V1035" s="181">
        <f t="shared" ca="1" si="70"/>
        <v>2</v>
      </c>
      <c r="W1035" s="132">
        <f ca="1">IF($C1035&lt;$D$4,W298,MAX(AVERAGEIFS(W1032:W1034,W1032:W1034,"&gt;0")/(EXP(W$6*(($D1035-COUNTIFS(W$898:W1035,0))/12))),W$8))</f>
        <v>0.75</v>
      </c>
      <c r="X1035" s="132">
        <f t="shared" ca="1" si="71"/>
        <v>0.57692307692307687</v>
      </c>
      <c r="Y1035" s="132"/>
      <c r="Z1035" s="132"/>
    </row>
    <row r="1036" spans="2:26" outlineLevel="1">
      <c r="B1036" s="159"/>
      <c r="C1036" s="160">
        <f t="shared" si="45"/>
        <v>48396</v>
      </c>
      <c r="D1036" s="128">
        <f t="shared" si="46"/>
        <v>139</v>
      </c>
      <c r="G1036" s="132">
        <f ca="1">IF($C1036&lt;$D$4,G299,MAX(AVERAGEIFS(G1033:G1035,G1033:G1035,"&gt;0")/(EXP(G$6*(($D1036-COUNTIFS(G$898:G1036,0))/12))),G$8))</f>
        <v>1.25</v>
      </c>
      <c r="H1036" s="132">
        <f t="shared" ca="1" si="64"/>
        <v>0.96153846153846145</v>
      </c>
      <c r="I1036" s="132">
        <f ca="1">IF($C1036&lt;$D$4,I299,MAX(AVERAGEIFS(I1033:I1035,I1033:I1035,"&gt;0")/(EXP(I$6*(($D1036-COUNTIFS(I$898:I1036,0))/12))),I$8))</f>
        <v>1.5</v>
      </c>
      <c r="J1036" s="132">
        <f t="shared" ca="1" si="65"/>
        <v>1.2</v>
      </c>
      <c r="K1036" s="132">
        <f ca="1">IF($C1036&lt;$D$4,K299,MAX(AVERAGEIFS(K1033:K1035,K1033:K1035,"&gt;0")/(EXP(K$6*(($D1036-COUNTIFS(K$898:K1036,0))/12))),K$8))</f>
        <v>3</v>
      </c>
      <c r="L1036" s="132">
        <f t="shared" ca="1" si="66"/>
        <v>2</v>
      </c>
      <c r="M1036" s="181">
        <f ca="1">IF($C1036&lt;=MAX($D$4,INDEX($C$23:$C$154,2+MATCH(0,$M$23:$M$154,1))),M299,MAX(AVERAGEIFS(M1033:M1035,M1033:M1035,"&gt;0")/(EXP(M$6*(($D1036-COUNTIFS(M$898:M1036,0))/12))),M$8))</f>
        <v>3.75</v>
      </c>
      <c r="N1036" s="181">
        <f t="shared" ca="1" si="67"/>
        <v>3</v>
      </c>
      <c r="O1036" s="181">
        <f ca="1">IF($C1036&lt;=MAX($D$4,INDEX($C$23:$C$154,2+MATCH(0,$O$23:$O$154,1))),O299,MAX(AVERAGEIFS(O1033:O1035,O1033:O1035,"&gt;0")/(EXP(O$6*(($D1036-COUNTIFS(O$898:O1036,0))/12))),O$8))</f>
        <v>5</v>
      </c>
      <c r="P1036" s="181">
        <f t="shared" ca="1" si="72"/>
        <v>3.5</v>
      </c>
      <c r="Q1036" s="132">
        <f ca="1">IF($C1036&lt;$D$4,Q299,MAX(AVERAGEIFS(Q1033:Q1035,Q1033:Q1035,"&gt;0")/(EXP(Q$6*(($D1036-COUNTIFS(Q$898:Q1036,0))/12))),Q$8))</f>
        <v>1</v>
      </c>
      <c r="R1036" s="132">
        <f t="shared" ca="1" si="68"/>
        <v>1</v>
      </c>
      <c r="S1036" s="132">
        <f ca="1">IF($C1036&lt;$D$4,S299,MAX(AVERAGEIFS(S1033:S1035,S1033:S1035,"&gt;0")/(EXP(S$6*(($D1036-COUNTIFS(S$898:S1036,0))/12))),S$8))</f>
        <v>1</v>
      </c>
      <c r="T1036" s="132">
        <f t="shared" ca="1" si="69"/>
        <v>0.76923076923076916</v>
      </c>
      <c r="U1036" s="181">
        <f ca="1">IF($C1036&lt;=MAX($D$4,INDEX($C$23:$C$154,2+MATCH(0,$M$23:$M$154,1))),U299,MAX(AVERAGEIFS(U1033:U1035,U1033:U1035,"&gt;0")/(EXP(U$6*(($D1036-COUNTIFS(U$898:U1036,0))/12))),U$8))</f>
        <v>3</v>
      </c>
      <c r="V1036" s="181">
        <f t="shared" ca="1" si="70"/>
        <v>2</v>
      </c>
      <c r="W1036" s="132">
        <f ca="1">IF($C1036&lt;$D$4,W299,MAX(AVERAGEIFS(W1033:W1035,W1033:W1035,"&gt;0")/(EXP(W$6*(($D1036-COUNTIFS(W$898:W1036,0))/12))),W$8))</f>
        <v>0.75</v>
      </c>
      <c r="X1036" s="132">
        <f t="shared" ca="1" si="71"/>
        <v>0.57692307692307687</v>
      </c>
      <c r="Y1036" s="132"/>
      <c r="Z1036" s="132"/>
    </row>
    <row r="1037" spans="2:26" outlineLevel="1">
      <c r="B1037" s="159"/>
      <c r="C1037" s="160">
        <f t="shared" si="45"/>
        <v>48427</v>
      </c>
      <c r="D1037" s="128">
        <f t="shared" si="46"/>
        <v>140</v>
      </c>
      <c r="G1037" s="132">
        <f ca="1">IF($C1037&lt;$D$4,G300,MAX(AVERAGEIFS(G1034:G1036,G1034:G1036,"&gt;0")/(EXP(G$6*(($D1037-COUNTIFS(G$898:G1037,0))/12))),G$8))</f>
        <v>1.25</v>
      </c>
      <c r="H1037" s="132">
        <f t="shared" ca="1" si="64"/>
        <v>0.96153846153846145</v>
      </c>
      <c r="I1037" s="132">
        <f ca="1">IF($C1037&lt;$D$4,I300,MAX(AVERAGEIFS(I1034:I1036,I1034:I1036,"&gt;0")/(EXP(I$6*(($D1037-COUNTIFS(I$898:I1037,0))/12))),I$8))</f>
        <v>1.5</v>
      </c>
      <c r="J1037" s="132">
        <f t="shared" ca="1" si="65"/>
        <v>1.2</v>
      </c>
      <c r="K1037" s="132">
        <f ca="1">IF($C1037&lt;$D$4,K300,MAX(AVERAGEIFS(K1034:K1036,K1034:K1036,"&gt;0")/(EXP(K$6*(($D1037-COUNTIFS(K$898:K1037,0))/12))),K$8))</f>
        <v>3</v>
      </c>
      <c r="L1037" s="132">
        <f t="shared" ca="1" si="66"/>
        <v>2</v>
      </c>
      <c r="M1037" s="181">
        <f ca="1">IF($C1037&lt;=MAX($D$4,INDEX($C$23:$C$154,2+MATCH(0,$M$23:$M$154,1))),M300,MAX(AVERAGEIFS(M1034:M1036,M1034:M1036,"&gt;0")/(EXP(M$6*(($D1037-COUNTIFS(M$898:M1037,0))/12))),M$8))</f>
        <v>3.75</v>
      </c>
      <c r="N1037" s="181">
        <f t="shared" ca="1" si="67"/>
        <v>3</v>
      </c>
      <c r="O1037" s="181">
        <f ca="1">IF($C1037&lt;=MAX($D$4,INDEX($C$23:$C$154,2+MATCH(0,$O$23:$O$154,1))),O300,MAX(AVERAGEIFS(O1034:O1036,O1034:O1036,"&gt;0")/(EXP(O$6*(($D1037-COUNTIFS(O$898:O1037,0))/12))),O$8))</f>
        <v>5</v>
      </c>
      <c r="P1037" s="181">
        <f t="shared" ca="1" si="72"/>
        <v>3.5</v>
      </c>
      <c r="Q1037" s="132">
        <f ca="1">IF($C1037&lt;$D$4,Q300,MAX(AVERAGEIFS(Q1034:Q1036,Q1034:Q1036,"&gt;0")/(EXP(Q$6*(($D1037-COUNTIFS(Q$898:Q1037,0))/12))),Q$8))</f>
        <v>1</v>
      </c>
      <c r="R1037" s="132">
        <f t="shared" ca="1" si="68"/>
        <v>1</v>
      </c>
      <c r="S1037" s="132">
        <f ca="1">IF($C1037&lt;$D$4,S300,MAX(AVERAGEIFS(S1034:S1036,S1034:S1036,"&gt;0")/(EXP(S$6*(($D1037-COUNTIFS(S$898:S1037,0))/12))),S$8))</f>
        <v>1</v>
      </c>
      <c r="T1037" s="132">
        <f t="shared" ca="1" si="69"/>
        <v>0.76923076923076916</v>
      </c>
      <c r="U1037" s="181">
        <f ca="1">IF($C1037&lt;=MAX($D$4,INDEX($C$23:$C$154,2+MATCH(0,$M$23:$M$154,1))),U300,MAX(AVERAGEIFS(U1034:U1036,U1034:U1036,"&gt;0")/(EXP(U$6*(($D1037-COUNTIFS(U$898:U1037,0))/12))),U$8))</f>
        <v>3</v>
      </c>
      <c r="V1037" s="181">
        <f t="shared" ca="1" si="70"/>
        <v>2</v>
      </c>
      <c r="W1037" s="132">
        <f ca="1">IF($C1037&lt;$D$4,W300,MAX(AVERAGEIFS(W1034:W1036,W1034:W1036,"&gt;0")/(EXP(W$6*(($D1037-COUNTIFS(W$898:W1037,0))/12))),W$8))</f>
        <v>0.75</v>
      </c>
      <c r="X1037" s="132">
        <f t="shared" ca="1" si="71"/>
        <v>0.57692307692307687</v>
      </c>
      <c r="Y1037" s="132"/>
      <c r="Z1037" s="132"/>
    </row>
    <row r="1038" spans="2:26" outlineLevel="1">
      <c r="B1038" s="159"/>
      <c r="C1038" s="160">
        <f t="shared" si="45"/>
        <v>48458</v>
      </c>
      <c r="D1038" s="128">
        <f t="shared" si="46"/>
        <v>141</v>
      </c>
      <c r="G1038" s="132">
        <f ca="1">IF($C1038&lt;$D$4,G301,MAX(AVERAGEIFS(G1035:G1037,G1035:G1037,"&gt;0")/(EXP(G$6*(($D1038-COUNTIFS(G$898:G1038,0))/12))),G$8))</f>
        <v>1.25</v>
      </c>
      <c r="H1038" s="132">
        <f t="shared" ca="1" si="64"/>
        <v>0.96153846153846145</v>
      </c>
      <c r="I1038" s="132">
        <f ca="1">IF($C1038&lt;$D$4,I301,MAX(AVERAGEIFS(I1035:I1037,I1035:I1037,"&gt;0")/(EXP(I$6*(($D1038-COUNTIFS(I$898:I1038,0))/12))),I$8))</f>
        <v>1.5</v>
      </c>
      <c r="J1038" s="132">
        <f t="shared" ca="1" si="65"/>
        <v>1.2</v>
      </c>
      <c r="K1038" s="132">
        <f ca="1">IF($C1038&lt;$D$4,K301,MAX(AVERAGEIFS(K1035:K1037,K1035:K1037,"&gt;0")/(EXP(K$6*(($D1038-COUNTIFS(K$898:K1038,0))/12))),K$8))</f>
        <v>3</v>
      </c>
      <c r="L1038" s="132">
        <f t="shared" ca="1" si="66"/>
        <v>2</v>
      </c>
      <c r="M1038" s="181">
        <f ca="1">IF($C1038&lt;=MAX($D$4,INDEX($C$23:$C$154,2+MATCH(0,$M$23:$M$154,1))),M301,MAX(AVERAGEIFS(M1035:M1037,M1035:M1037,"&gt;0")/(EXP(M$6*(($D1038-COUNTIFS(M$898:M1038,0))/12))),M$8))</f>
        <v>3.75</v>
      </c>
      <c r="N1038" s="181">
        <f t="shared" ca="1" si="67"/>
        <v>3</v>
      </c>
      <c r="O1038" s="181">
        <f ca="1">IF($C1038&lt;=MAX($D$4,INDEX($C$23:$C$154,2+MATCH(0,$O$23:$O$154,1))),O301,MAX(AVERAGEIFS(O1035:O1037,O1035:O1037,"&gt;0")/(EXP(O$6*(($D1038-COUNTIFS(O$898:O1038,0))/12))),O$8))</f>
        <v>5</v>
      </c>
      <c r="P1038" s="181">
        <f t="shared" ca="1" si="72"/>
        <v>3.5</v>
      </c>
      <c r="Q1038" s="132">
        <f ca="1">IF($C1038&lt;$D$4,Q301,MAX(AVERAGEIFS(Q1035:Q1037,Q1035:Q1037,"&gt;0")/(EXP(Q$6*(($D1038-COUNTIFS(Q$898:Q1038,0))/12))),Q$8))</f>
        <v>1</v>
      </c>
      <c r="R1038" s="132">
        <f t="shared" ca="1" si="68"/>
        <v>1</v>
      </c>
      <c r="S1038" s="132">
        <f ca="1">IF($C1038&lt;$D$4,S301,MAX(AVERAGEIFS(S1035:S1037,S1035:S1037,"&gt;0")/(EXP(S$6*(($D1038-COUNTIFS(S$898:S1038,0))/12))),S$8))</f>
        <v>1</v>
      </c>
      <c r="T1038" s="132">
        <f t="shared" ca="1" si="69"/>
        <v>0.76923076923076916</v>
      </c>
      <c r="U1038" s="181">
        <f ca="1">IF($C1038&lt;=MAX($D$4,INDEX($C$23:$C$154,2+MATCH(0,$M$23:$M$154,1))),U301,MAX(AVERAGEIFS(U1035:U1037,U1035:U1037,"&gt;0")/(EXP(U$6*(($D1038-COUNTIFS(U$898:U1038,0))/12))),U$8))</f>
        <v>3</v>
      </c>
      <c r="V1038" s="181">
        <f t="shared" ca="1" si="70"/>
        <v>2</v>
      </c>
      <c r="W1038" s="132">
        <f ca="1">IF($C1038&lt;$D$4,W301,MAX(AVERAGEIFS(W1035:W1037,W1035:W1037,"&gt;0")/(EXP(W$6*(($D1038-COUNTIFS(W$898:W1038,0))/12))),W$8))</f>
        <v>0.75</v>
      </c>
      <c r="X1038" s="132">
        <f t="shared" ca="1" si="71"/>
        <v>0.57692307692307687</v>
      </c>
      <c r="Y1038" s="132"/>
      <c r="Z1038" s="132"/>
    </row>
    <row r="1039" spans="2:26" outlineLevel="1">
      <c r="B1039" s="159"/>
      <c r="C1039" s="160">
        <f t="shared" si="45"/>
        <v>48488</v>
      </c>
      <c r="D1039" s="128">
        <f t="shared" si="46"/>
        <v>142</v>
      </c>
      <c r="G1039" s="132">
        <f ca="1">IF($C1039&lt;$D$4,G302,MAX(AVERAGEIFS(G1036:G1038,G1036:G1038,"&gt;0")/(EXP(G$6*(($D1039-COUNTIFS(G$898:G1039,0))/12))),G$8))</f>
        <v>1.25</v>
      </c>
      <c r="H1039" s="132">
        <f t="shared" ca="1" si="64"/>
        <v>0.96153846153846145</v>
      </c>
      <c r="I1039" s="132">
        <f ca="1">IF($C1039&lt;$D$4,I302,MAX(AVERAGEIFS(I1036:I1038,I1036:I1038,"&gt;0")/(EXP(I$6*(($D1039-COUNTIFS(I$898:I1039,0))/12))),I$8))</f>
        <v>1.5</v>
      </c>
      <c r="J1039" s="132">
        <f t="shared" ca="1" si="65"/>
        <v>1.2</v>
      </c>
      <c r="K1039" s="132">
        <f ca="1">IF($C1039&lt;$D$4,K302,MAX(AVERAGEIFS(K1036:K1038,K1036:K1038,"&gt;0")/(EXP(K$6*(($D1039-COUNTIFS(K$898:K1039,0))/12))),K$8))</f>
        <v>3</v>
      </c>
      <c r="L1039" s="132">
        <f t="shared" ca="1" si="66"/>
        <v>2</v>
      </c>
      <c r="M1039" s="181">
        <f ca="1">IF($C1039&lt;=MAX($D$4,INDEX($C$23:$C$154,2+MATCH(0,$M$23:$M$154,1))),M302,MAX(AVERAGEIFS(M1036:M1038,M1036:M1038,"&gt;0")/(EXP(M$6*(($D1039-COUNTIFS(M$898:M1039,0))/12))),M$8))</f>
        <v>3.75</v>
      </c>
      <c r="N1039" s="181">
        <f t="shared" ca="1" si="67"/>
        <v>3</v>
      </c>
      <c r="O1039" s="181">
        <f ca="1">IF($C1039&lt;=MAX($D$4,INDEX($C$23:$C$154,2+MATCH(0,$O$23:$O$154,1))),O302,MAX(AVERAGEIFS(O1036:O1038,O1036:O1038,"&gt;0")/(EXP(O$6*(($D1039-COUNTIFS(O$898:O1039,0))/12))),O$8))</f>
        <v>5</v>
      </c>
      <c r="P1039" s="181">
        <f t="shared" ca="1" si="72"/>
        <v>3.5</v>
      </c>
      <c r="Q1039" s="132">
        <f ca="1">IF($C1039&lt;$D$4,Q302,MAX(AVERAGEIFS(Q1036:Q1038,Q1036:Q1038,"&gt;0")/(EXP(Q$6*(($D1039-COUNTIFS(Q$898:Q1039,0))/12))),Q$8))</f>
        <v>1</v>
      </c>
      <c r="R1039" s="132">
        <f t="shared" ca="1" si="68"/>
        <v>1</v>
      </c>
      <c r="S1039" s="132">
        <f ca="1">IF($C1039&lt;$D$4,S302,MAX(AVERAGEIFS(S1036:S1038,S1036:S1038,"&gt;0")/(EXP(S$6*(($D1039-COUNTIFS(S$898:S1039,0))/12))),S$8))</f>
        <v>1</v>
      </c>
      <c r="T1039" s="132">
        <f t="shared" ca="1" si="69"/>
        <v>0.76923076923076916</v>
      </c>
      <c r="U1039" s="181">
        <f ca="1">IF($C1039&lt;=MAX($D$4,INDEX($C$23:$C$154,2+MATCH(0,$M$23:$M$154,1))),U302,MAX(AVERAGEIFS(U1036:U1038,U1036:U1038,"&gt;0")/(EXP(U$6*(($D1039-COUNTIFS(U$898:U1039,0))/12))),U$8))</f>
        <v>3</v>
      </c>
      <c r="V1039" s="181">
        <f t="shared" ca="1" si="70"/>
        <v>2</v>
      </c>
      <c r="W1039" s="132">
        <f ca="1">IF($C1039&lt;$D$4,W302,MAX(AVERAGEIFS(W1036:W1038,W1036:W1038,"&gt;0")/(EXP(W$6*(($D1039-COUNTIFS(W$898:W1039,0))/12))),W$8))</f>
        <v>0.75</v>
      </c>
      <c r="X1039" s="132">
        <f t="shared" ca="1" si="71"/>
        <v>0.57692307692307687</v>
      </c>
      <c r="Y1039" s="132"/>
      <c r="Z1039" s="132"/>
    </row>
    <row r="1040" spans="2:26" outlineLevel="1">
      <c r="B1040" s="159"/>
      <c r="C1040" s="160">
        <f t="shared" ref="C1040:C1077" si="73">EDATE(C1039,1)</f>
        <v>48519</v>
      </c>
      <c r="D1040" s="128">
        <f t="shared" ref="D1040:D1077" si="74">D1039+1</f>
        <v>143</v>
      </c>
      <c r="G1040" s="132">
        <f ca="1">IF($C1040&lt;$D$4,G303,MAX(AVERAGEIFS(G1037:G1039,G1037:G1039,"&gt;0")/(EXP(G$6*(($D1040-COUNTIFS(G$898:G1040,0))/12))),G$8))</f>
        <v>1.25</v>
      </c>
      <c r="H1040" s="132">
        <f t="shared" ca="1" si="64"/>
        <v>0.96153846153846145</v>
      </c>
      <c r="I1040" s="132">
        <f ca="1">IF($C1040&lt;$D$4,I303,MAX(AVERAGEIFS(I1037:I1039,I1037:I1039,"&gt;0")/(EXP(I$6*(($D1040-COUNTIFS(I$898:I1040,0))/12))),I$8))</f>
        <v>1.5</v>
      </c>
      <c r="J1040" s="132">
        <f t="shared" ca="1" si="65"/>
        <v>1.2</v>
      </c>
      <c r="K1040" s="132">
        <f ca="1">IF($C1040&lt;$D$4,K303,MAX(AVERAGEIFS(K1037:K1039,K1037:K1039,"&gt;0")/(EXP(K$6*(($D1040-COUNTIFS(K$898:K1040,0))/12))),K$8))</f>
        <v>3</v>
      </c>
      <c r="L1040" s="132">
        <f t="shared" ca="1" si="66"/>
        <v>2</v>
      </c>
      <c r="M1040" s="181">
        <f ca="1">IF($C1040&lt;=MAX($D$4,INDEX($C$23:$C$154,2+MATCH(0,$M$23:$M$154,1))),M303,MAX(AVERAGEIFS(M1037:M1039,M1037:M1039,"&gt;0")/(EXP(M$6*(($D1040-COUNTIFS(M$898:M1040,0))/12))),M$8))</f>
        <v>3.75</v>
      </c>
      <c r="N1040" s="181">
        <f t="shared" ca="1" si="67"/>
        <v>3</v>
      </c>
      <c r="O1040" s="181">
        <f ca="1">IF($C1040&lt;=MAX($D$4,INDEX($C$23:$C$154,2+MATCH(0,$O$23:$O$154,1))),O303,MAX(AVERAGEIFS(O1037:O1039,O1037:O1039,"&gt;0")/(EXP(O$6*(($D1040-COUNTIFS(O$898:O1040,0))/12))),O$8))</f>
        <v>5</v>
      </c>
      <c r="P1040" s="181">
        <f t="shared" ca="1" si="72"/>
        <v>3.5</v>
      </c>
      <c r="Q1040" s="132">
        <f ca="1">IF($C1040&lt;$D$4,Q303,MAX(AVERAGEIFS(Q1037:Q1039,Q1037:Q1039,"&gt;0")/(EXP(Q$6*(($D1040-COUNTIFS(Q$898:Q1040,0))/12))),Q$8))</f>
        <v>1</v>
      </c>
      <c r="R1040" s="132">
        <f t="shared" ca="1" si="68"/>
        <v>1</v>
      </c>
      <c r="S1040" s="132">
        <f ca="1">IF($C1040&lt;$D$4,S303,MAX(AVERAGEIFS(S1037:S1039,S1037:S1039,"&gt;0")/(EXP(S$6*(($D1040-COUNTIFS(S$898:S1040,0))/12))),S$8))</f>
        <v>1</v>
      </c>
      <c r="T1040" s="132">
        <f t="shared" ca="1" si="69"/>
        <v>0.76923076923076916</v>
      </c>
      <c r="U1040" s="181">
        <f ca="1">IF($C1040&lt;=MAX($D$4,INDEX($C$23:$C$154,2+MATCH(0,$M$23:$M$154,1))),U303,MAX(AVERAGEIFS(U1037:U1039,U1037:U1039,"&gt;0")/(EXP(U$6*(($D1040-COUNTIFS(U$898:U1040,0))/12))),U$8))</f>
        <v>3</v>
      </c>
      <c r="V1040" s="181">
        <f t="shared" ca="1" si="70"/>
        <v>2</v>
      </c>
      <c r="W1040" s="132">
        <f ca="1">IF($C1040&lt;$D$4,W303,MAX(AVERAGEIFS(W1037:W1039,W1037:W1039,"&gt;0")/(EXP(W$6*(($D1040-COUNTIFS(W$898:W1040,0))/12))),W$8))</f>
        <v>0.75</v>
      </c>
      <c r="X1040" s="132">
        <f t="shared" ca="1" si="71"/>
        <v>0.57692307692307687</v>
      </c>
      <c r="Y1040" s="132"/>
      <c r="Z1040" s="132"/>
    </row>
    <row r="1041" spans="2:26" outlineLevel="1">
      <c r="B1041" s="159"/>
      <c r="C1041" s="160">
        <f t="shared" si="73"/>
        <v>48549</v>
      </c>
      <c r="D1041" s="128">
        <f t="shared" si="74"/>
        <v>144</v>
      </c>
      <c r="G1041" s="132">
        <f ca="1">IF($C1041&lt;$D$4,G304,MAX(AVERAGEIFS(G1038:G1040,G1038:G1040,"&gt;0")/(EXP(G$6*(($D1041-COUNTIFS(G$898:G1041,0))/12))),G$8))</f>
        <v>1.25</v>
      </c>
      <c r="H1041" s="132">
        <f t="shared" ca="1" si="64"/>
        <v>0.96153846153846145</v>
      </c>
      <c r="I1041" s="132">
        <f ca="1">IF($C1041&lt;$D$4,I304,MAX(AVERAGEIFS(I1038:I1040,I1038:I1040,"&gt;0")/(EXP(I$6*(($D1041-COUNTIFS(I$898:I1041,0))/12))),I$8))</f>
        <v>1.5</v>
      </c>
      <c r="J1041" s="132">
        <f t="shared" ca="1" si="65"/>
        <v>1.2</v>
      </c>
      <c r="K1041" s="132">
        <f ca="1">IF($C1041&lt;$D$4,K304,MAX(AVERAGEIFS(K1038:K1040,K1038:K1040,"&gt;0")/(EXP(K$6*(($D1041-COUNTIFS(K$898:K1041,0))/12))),K$8))</f>
        <v>3</v>
      </c>
      <c r="L1041" s="132">
        <f t="shared" ca="1" si="66"/>
        <v>2</v>
      </c>
      <c r="M1041" s="181">
        <f ca="1">IF($C1041&lt;=MAX($D$4,INDEX($C$23:$C$154,2+MATCH(0,$M$23:$M$154,1))),M304,MAX(AVERAGEIFS(M1038:M1040,M1038:M1040,"&gt;0")/(EXP(M$6*(($D1041-COUNTIFS(M$898:M1041,0))/12))),M$8))</f>
        <v>3.75</v>
      </c>
      <c r="N1041" s="181">
        <f t="shared" ca="1" si="67"/>
        <v>3</v>
      </c>
      <c r="O1041" s="181">
        <f ca="1">IF($C1041&lt;=MAX($D$4,INDEX($C$23:$C$154,2+MATCH(0,$O$23:$O$154,1))),O304,MAX(AVERAGEIFS(O1038:O1040,O1038:O1040,"&gt;0")/(EXP(O$6*(($D1041-COUNTIFS(O$898:O1041,0))/12))),O$8))</f>
        <v>5</v>
      </c>
      <c r="P1041" s="181">
        <f t="shared" ca="1" si="72"/>
        <v>3.5</v>
      </c>
      <c r="Q1041" s="132">
        <f ca="1">IF($C1041&lt;$D$4,Q304,MAX(AVERAGEIFS(Q1038:Q1040,Q1038:Q1040,"&gt;0")/(EXP(Q$6*(($D1041-COUNTIFS(Q$898:Q1041,0))/12))),Q$8))</f>
        <v>1</v>
      </c>
      <c r="R1041" s="132">
        <f t="shared" ca="1" si="68"/>
        <v>1</v>
      </c>
      <c r="S1041" s="132">
        <f ca="1">IF($C1041&lt;$D$4,S304,MAX(AVERAGEIFS(S1038:S1040,S1038:S1040,"&gt;0")/(EXP(S$6*(($D1041-COUNTIFS(S$898:S1041,0))/12))),S$8))</f>
        <v>1</v>
      </c>
      <c r="T1041" s="132">
        <f t="shared" ca="1" si="69"/>
        <v>0.76923076923076916</v>
      </c>
      <c r="U1041" s="181">
        <f ca="1">IF($C1041&lt;=MAX($D$4,INDEX($C$23:$C$154,2+MATCH(0,$M$23:$M$154,1))),U304,MAX(AVERAGEIFS(U1038:U1040,U1038:U1040,"&gt;0")/(EXP(U$6*(($D1041-COUNTIFS(U$898:U1041,0))/12))),U$8))</f>
        <v>3</v>
      </c>
      <c r="V1041" s="181">
        <f t="shared" ca="1" si="70"/>
        <v>2</v>
      </c>
      <c r="W1041" s="132">
        <f ca="1">IF($C1041&lt;$D$4,W304,MAX(AVERAGEIFS(W1038:W1040,W1038:W1040,"&gt;0")/(EXP(W$6*(($D1041-COUNTIFS(W$898:W1041,0))/12))),W$8))</f>
        <v>0.75</v>
      </c>
      <c r="X1041" s="132">
        <f t="shared" ca="1" si="71"/>
        <v>0.57692307692307687</v>
      </c>
      <c r="Y1041" s="132"/>
      <c r="Z1041" s="132"/>
    </row>
    <row r="1042" spans="2:26" outlineLevel="1">
      <c r="B1042" s="159"/>
      <c r="C1042" s="160">
        <f t="shared" si="73"/>
        <v>48580</v>
      </c>
      <c r="D1042" s="128">
        <f t="shared" si="74"/>
        <v>145</v>
      </c>
      <c r="G1042" s="132">
        <f ca="1">IF($C1042&lt;$D$4,G305,MAX(AVERAGEIFS(G1039:G1041,G1039:G1041,"&gt;0")/(EXP(G$6*(($D1042-COUNTIFS(G$898:G1042,0))/12))),G$8))</f>
        <v>1.25</v>
      </c>
      <c r="H1042" s="132">
        <f t="shared" ca="1" si="64"/>
        <v>0.96153846153846145</v>
      </c>
      <c r="I1042" s="132">
        <f ca="1">IF($C1042&lt;$D$4,I305,MAX(AVERAGEIFS(I1039:I1041,I1039:I1041,"&gt;0")/(EXP(I$6*(($D1042-COUNTIFS(I$898:I1042,0))/12))),I$8))</f>
        <v>1.5</v>
      </c>
      <c r="J1042" s="132">
        <f t="shared" ca="1" si="65"/>
        <v>1.2</v>
      </c>
      <c r="K1042" s="132">
        <f ca="1">IF($C1042&lt;$D$4,K305,MAX(AVERAGEIFS(K1039:K1041,K1039:K1041,"&gt;0")/(EXP(K$6*(($D1042-COUNTIFS(K$898:K1042,0))/12))),K$8))</f>
        <v>3</v>
      </c>
      <c r="L1042" s="132">
        <f t="shared" ca="1" si="66"/>
        <v>2</v>
      </c>
      <c r="M1042" s="181">
        <f ca="1">IF($C1042&lt;=MAX($D$4,INDEX($C$23:$C$154,2+MATCH(0,$M$23:$M$154,1))),M305,MAX(AVERAGEIFS(M1039:M1041,M1039:M1041,"&gt;0")/(EXP(M$6*(($D1042-COUNTIFS(M$898:M1042,0))/12))),M$8))</f>
        <v>3.75</v>
      </c>
      <c r="N1042" s="181">
        <f t="shared" ca="1" si="67"/>
        <v>3</v>
      </c>
      <c r="O1042" s="181">
        <f ca="1">IF($C1042&lt;=MAX($D$4,INDEX($C$23:$C$154,2+MATCH(0,$O$23:$O$154,1))),O305,MAX(AVERAGEIFS(O1039:O1041,O1039:O1041,"&gt;0")/(EXP(O$6*(($D1042-COUNTIFS(O$898:O1042,0))/12))),O$8))</f>
        <v>5</v>
      </c>
      <c r="P1042" s="181">
        <f t="shared" ca="1" si="72"/>
        <v>3.5</v>
      </c>
      <c r="Q1042" s="132">
        <f ca="1">IF($C1042&lt;$D$4,Q305,MAX(AVERAGEIFS(Q1039:Q1041,Q1039:Q1041,"&gt;0")/(EXP(Q$6*(($D1042-COUNTIFS(Q$898:Q1042,0))/12))),Q$8))</f>
        <v>1</v>
      </c>
      <c r="R1042" s="132">
        <f t="shared" ca="1" si="68"/>
        <v>1</v>
      </c>
      <c r="S1042" s="132">
        <f ca="1">IF($C1042&lt;$D$4,S305,MAX(AVERAGEIFS(S1039:S1041,S1039:S1041,"&gt;0")/(EXP(S$6*(($D1042-COUNTIFS(S$898:S1042,0))/12))),S$8))</f>
        <v>1</v>
      </c>
      <c r="T1042" s="132">
        <f t="shared" ca="1" si="69"/>
        <v>0.76923076923076916</v>
      </c>
      <c r="U1042" s="181">
        <f ca="1">IF($C1042&lt;=MAX($D$4,INDEX($C$23:$C$154,2+MATCH(0,$M$23:$M$154,1))),U305,MAX(AVERAGEIFS(U1039:U1041,U1039:U1041,"&gt;0")/(EXP(U$6*(($D1042-COUNTIFS(U$898:U1042,0))/12))),U$8))</f>
        <v>3</v>
      </c>
      <c r="V1042" s="181">
        <f t="shared" ca="1" si="70"/>
        <v>2</v>
      </c>
      <c r="W1042" s="132">
        <f ca="1">IF($C1042&lt;$D$4,W305,MAX(AVERAGEIFS(W1039:W1041,W1039:W1041,"&gt;0")/(EXP(W$6*(($D1042-COUNTIFS(W$898:W1042,0))/12))),W$8))</f>
        <v>0.75</v>
      </c>
      <c r="X1042" s="132">
        <f t="shared" ca="1" si="71"/>
        <v>0.57692307692307687</v>
      </c>
      <c r="Y1042" s="132"/>
      <c r="Z1042" s="132"/>
    </row>
    <row r="1043" spans="2:26" outlineLevel="1">
      <c r="B1043" s="159"/>
      <c r="C1043" s="160">
        <f t="shared" si="73"/>
        <v>48611</v>
      </c>
      <c r="D1043" s="128">
        <f t="shared" si="74"/>
        <v>146</v>
      </c>
      <c r="G1043" s="132">
        <f ca="1">IF($C1043&lt;$D$4,G306,MAX(AVERAGEIFS(G1040:G1042,G1040:G1042,"&gt;0")/(EXP(G$6*(($D1043-COUNTIFS(G$898:G1043,0))/12))),G$8))</f>
        <v>1.25</v>
      </c>
      <c r="H1043" s="132">
        <f t="shared" ca="1" si="64"/>
        <v>0.96153846153846145</v>
      </c>
      <c r="I1043" s="132">
        <f ca="1">IF($C1043&lt;$D$4,I306,MAX(AVERAGEIFS(I1040:I1042,I1040:I1042,"&gt;0")/(EXP(I$6*(($D1043-COUNTIFS(I$898:I1043,0))/12))),I$8))</f>
        <v>1.5</v>
      </c>
      <c r="J1043" s="132">
        <f t="shared" ca="1" si="65"/>
        <v>1.2</v>
      </c>
      <c r="K1043" s="132">
        <f ca="1">IF($C1043&lt;$D$4,K306,MAX(AVERAGEIFS(K1040:K1042,K1040:K1042,"&gt;0")/(EXP(K$6*(($D1043-COUNTIFS(K$898:K1043,0))/12))),K$8))</f>
        <v>3</v>
      </c>
      <c r="L1043" s="132">
        <f t="shared" ca="1" si="66"/>
        <v>2</v>
      </c>
      <c r="M1043" s="181">
        <f ca="1">IF($C1043&lt;=MAX($D$4,INDEX($C$23:$C$154,2+MATCH(0,$M$23:$M$154,1))),M306,MAX(AVERAGEIFS(M1040:M1042,M1040:M1042,"&gt;0")/(EXP(M$6*(($D1043-COUNTIFS(M$898:M1043,0))/12))),M$8))</f>
        <v>3.75</v>
      </c>
      <c r="N1043" s="181">
        <f t="shared" ca="1" si="67"/>
        <v>3</v>
      </c>
      <c r="O1043" s="181">
        <f ca="1">IF($C1043&lt;=MAX($D$4,INDEX($C$23:$C$154,2+MATCH(0,$O$23:$O$154,1))),O306,MAX(AVERAGEIFS(O1040:O1042,O1040:O1042,"&gt;0")/(EXP(O$6*(($D1043-COUNTIFS(O$898:O1043,0))/12))),O$8))</f>
        <v>5</v>
      </c>
      <c r="P1043" s="181">
        <f t="shared" ca="1" si="72"/>
        <v>3.5</v>
      </c>
      <c r="Q1043" s="132">
        <f ca="1">IF($C1043&lt;$D$4,Q306,MAX(AVERAGEIFS(Q1040:Q1042,Q1040:Q1042,"&gt;0")/(EXP(Q$6*(($D1043-COUNTIFS(Q$898:Q1043,0))/12))),Q$8))</f>
        <v>1</v>
      </c>
      <c r="R1043" s="132">
        <f t="shared" ca="1" si="68"/>
        <v>1</v>
      </c>
      <c r="S1043" s="132">
        <f ca="1">IF($C1043&lt;$D$4,S306,MAX(AVERAGEIFS(S1040:S1042,S1040:S1042,"&gt;0")/(EXP(S$6*(($D1043-COUNTIFS(S$898:S1043,0))/12))),S$8))</f>
        <v>1</v>
      </c>
      <c r="T1043" s="132">
        <f t="shared" ca="1" si="69"/>
        <v>0.76923076923076916</v>
      </c>
      <c r="U1043" s="181">
        <f ca="1">IF($C1043&lt;=MAX($D$4,INDEX($C$23:$C$154,2+MATCH(0,$M$23:$M$154,1))),U306,MAX(AVERAGEIFS(U1040:U1042,U1040:U1042,"&gt;0")/(EXP(U$6*(($D1043-COUNTIFS(U$898:U1043,0))/12))),U$8))</f>
        <v>3</v>
      </c>
      <c r="V1043" s="181">
        <f t="shared" ca="1" si="70"/>
        <v>2</v>
      </c>
      <c r="W1043" s="132">
        <f ca="1">IF($C1043&lt;$D$4,W306,MAX(AVERAGEIFS(W1040:W1042,W1040:W1042,"&gt;0")/(EXP(W$6*(($D1043-COUNTIFS(W$898:W1043,0))/12))),W$8))</f>
        <v>0.75</v>
      </c>
      <c r="X1043" s="132">
        <f t="shared" ca="1" si="71"/>
        <v>0.57692307692307687</v>
      </c>
      <c r="Y1043" s="132"/>
      <c r="Z1043" s="132"/>
    </row>
    <row r="1044" spans="2:26" outlineLevel="1">
      <c r="B1044" s="159"/>
      <c r="C1044" s="160">
        <f t="shared" si="73"/>
        <v>48639</v>
      </c>
      <c r="D1044" s="128">
        <f t="shared" si="74"/>
        <v>147</v>
      </c>
      <c r="G1044" s="132">
        <f ca="1">IF($C1044&lt;$D$4,G307,MAX(AVERAGEIFS(G1041:G1043,G1041:G1043,"&gt;0")/(EXP(G$6*(($D1044-COUNTIFS(G$898:G1044,0))/12))),G$8))</f>
        <v>1.25</v>
      </c>
      <c r="H1044" s="132">
        <f t="shared" ca="1" si="64"/>
        <v>0.96153846153846145</v>
      </c>
      <c r="I1044" s="132">
        <f ca="1">IF($C1044&lt;$D$4,I307,MAX(AVERAGEIFS(I1041:I1043,I1041:I1043,"&gt;0")/(EXP(I$6*(($D1044-COUNTIFS(I$898:I1044,0))/12))),I$8))</f>
        <v>1.5</v>
      </c>
      <c r="J1044" s="132">
        <f t="shared" ca="1" si="65"/>
        <v>1.2</v>
      </c>
      <c r="K1044" s="132">
        <f ca="1">IF($C1044&lt;$D$4,K307,MAX(AVERAGEIFS(K1041:K1043,K1041:K1043,"&gt;0")/(EXP(K$6*(($D1044-COUNTIFS(K$898:K1044,0))/12))),K$8))</f>
        <v>3</v>
      </c>
      <c r="L1044" s="132">
        <f t="shared" ca="1" si="66"/>
        <v>2</v>
      </c>
      <c r="M1044" s="181">
        <f ca="1">IF($C1044&lt;=MAX($D$4,INDEX($C$23:$C$154,2+MATCH(0,$M$23:$M$154,1))),M307,MAX(AVERAGEIFS(M1041:M1043,M1041:M1043,"&gt;0")/(EXP(M$6*(($D1044-COUNTIFS(M$898:M1044,0))/12))),M$8))</f>
        <v>3.75</v>
      </c>
      <c r="N1044" s="181">
        <f t="shared" ca="1" si="67"/>
        <v>3</v>
      </c>
      <c r="O1044" s="181">
        <f ca="1">IF($C1044&lt;=MAX($D$4,INDEX($C$23:$C$154,2+MATCH(0,$O$23:$O$154,1))),O307,MAX(AVERAGEIFS(O1041:O1043,O1041:O1043,"&gt;0")/(EXP(O$6*(($D1044-COUNTIFS(O$898:O1044,0))/12))),O$8))</f>
        <v>5</v>
      </c>
      <c r="P1044" s="181">
        <f t="shared" ca="1" si="72"/>
        <v>3.5</v>
      </c>
      <c r="Q1044" s="132">
        <f ca="1">IF($C1044&lt;$D$4,Q307,MAX(AVERAGEIFS(Q1041:Q1043,Q1041:Q1043,"&gt;0")/(EXP(Q$6*(($D1044-COUNTIFS(Q$898:Q1044,0))/12))),Q$8))</f>
        <v>1</v>
      </c>
      <c r="R1044" s="132">
        <f t="shared" ca="1" si="68"/>
        <v>1</v>
      </c>
      <c r="S1044" s="132">
        <f ca="1">IF($C1044&lt;$D$4,S307,MAX(AVERAGEIFS(S1041:S1043,S1041:S1043,"&gt;0")/(EXP(S$6*(($D1044-COUNTIFS(S$898:S1044,0))/12))),S$8))</f>
        <v>1</v>
      </c>
      <c r="T1044" s="132">
        <f t="shared" ca="1" si="69"/>
        <v>0.76923076923076916</v>
      </c>
      <c r="U1044" s="181">
        <f ca="1">IF($C1044&lt;=MAX($D$4,INDEX($C$23:$C$154,2+MATCH(0,$M$23:$M$154,1))),U307,MAX(AVERAGEIFS(U1041:U1043,U1041:U1043,"&gt;0")/(EXP(U$6*(($D1044-COUNTIFS(U$898:U1044,0))/12))),U$8))</f>
        <v>3</v>
      </c>
      <c r="V1044" s="181">
        <f t="shared" ca="1" si="70"/>
        <v>2</v>
      </c>
      <c r="W1044" s="132">
        <f ca="1">IF($C1044&lt;$D$4,W307,MAX(AVERAGEIFS(W1041:W1043,W1041:W1043,"&gt;0")/(EXP(W$6*(($D1044-COUNTIFS(W$898:W1044,0))/12))),W$8))</f>
        <v>0.75</v>
      </c>
      <c r="X1044" s="132">
        <f t="shared" ca="1" si="71"/>
        <v>0.57692307692307687</v>
      </c>
      <c r="Y1044" s="132"/>
      <c r="Z1044" s="132"/>
    </row>
    <row r="1045" spans="2:26" outlineLevel="1">
      <c r="B1045" s="159"/>
      <c r="C1045" s="160">
        <f t="shared" si="73"/>
        <v>48670</v>
      </c>
      <c r="D1045" s="128">
        <f t="shared" si="74"/>
        <v>148</v>
      </c>
      <c r="G1045" s="132">
        <f ca="1">IF($C1045&lt;$D$4,G308,MAX(AVERAGEIFS(G1042:G1044,G1042:G1044,"&gt;0")/(EXP(G$6*(($D1045-COUNTIFS(G$898:G1045,0))/12))),G$8))</f>
        <v>1.25</v>
      </c>
      <c r="H1045" s="132">
        <f t="shared" ca="1" si="64"/>
        <v>0.96153846153846145</v>
      </c>
      <c r="I1045" s="132">
        <f ca="1">IF($C1045&lt;$D$4,I308,MAX(AVERAGEIFS(I1042:I1044,I1042:I1044,"&gt;0")/(EXP(I$6*(($D1045-COUNTIFS(I$898:I1045,0))/12))),I$8))</f>
        <v>1.5</v>
      </c>
      <c r="J1045" s="132">
        <f t="shared" ca="1" si="65"/>
        <v>1.2</v>
      </c>
      <c r="K1045" s="132">
        <f ca="1">IF($C1045&lt;$D$4,K308,MAX(AVERAGEIFS(K1042:K1044,K1042:K1044,"&gt;0")/(EXP(K$6*(($D1045-COUNTIFS(K$898:K1045,0))/12))),K$8))</f>
        <v>3</v>
      </c>
      <c r="L1045" s="132">
        <f t="shared" ca="1" si="66"/>
        <v>2</v>
      </c>
      <c r="M1045" s="181">
        <f ca="1">IF($C1045&lt;=MAX($D$4,INDEX($C$23:$C$154,2+MATCH(0,$M$23:$M$154,1))),M308,MAX(AVERAGEIFS(M1042:M1044,M1042:M1044,"&gt;0")/(EXP(M$6*(($D1045-COUNTIFS(M$898:M1045,0))/12))),M$8))</f>
        <v>3.75</v>
      </c>
      <c r="N1045" s="181">
        <f t="shared" ca="1" si="67"/>
        <v>3</v>
      </c>
      <c r="O1045" s="181">
        <f ca="1">IF($C1045&lt;=MAX($D$4,INDEX($C$23:$C$154,2+MATCH(0,$O$23:$O$154,1))),O308,MAX(AVERAGEIFS(O1042:O1044,O1042:O1044,"&gt;0")/(EXP(O$6*(($D1045-COUNTIFS(O$898:O1045,0))/12))),O$8))</f>
        <v>5</v>
      </c>
      <c r="P1045" s="181">
        <f t="shared" ca="1" si="72"/>
        <v>3.5</v>
      </c>
      <c r="Q1045" s="132">
        <f ca="1">IF($C1045&lt;$D$4,Q308,MAX(AVERAGEIFS(Q1042:Q1044,Q1042:Q1044,"&gt;0")/(EXP(Q$6*(($D1045-COUNTIFS(Q$898:Q1045,0))/12))),Q$8))</f>
        <v>1</v>
      </c>
      <c r="R1045" s="132">
        <f t="shared" ca="1" si="68"/>
        <v>1</v>
      </c>
      <c r="S1045" s="132">
        <f ca="1">IF($C1045&lt;$D$4,S308,MAX(AVERAGEIFS(S1042:S1044,S1042:S1044,"&gt;0")/(EXP(S$6*(($D1045-COUNTIFS(S$898:S1045,0))/12))),S$8))</f>
        <v>1</v>
      </c>
      <c r="T1045" s="132">
        <f t="shared" ca="1" si="69"/>
        <v>0.76923076923076916</v>
      </c>
      <c r="U1045" s="181">
        <f ca="1">IF($C1045&lt;=MAX($D$4,INDEX($C$23:$C$154,2+MATCH(0,$M$23:$M$154,1))),U308,MAX(AVERAGEIFS(U1042:U1044,U1042:U1044,"&gt;0")/(EXP(U$6*(($D1045-COUNTIFS(U$898:U1045,0))/12))),U$8))</f>
        <v>3</v>
      </c>
      <c r="V1045" s="181">
        <f t="shared" ca="1" si="70"/>
        <v>2</v>
      </c>
      <c r="W1045" s="132">
        <f ca="1">IF($C1045&lt;$D$4,W308,MAX(AVERAGEIFS(W1042:W1044,W1042:W1044,"&gt;0")/(EXP(W$6*(($D1045-COUNTIFS(W$898:W1045,0))/12))),W$8))</f>
        <v>0.75</v>
      </c>
      <c r="X1045" s="132">
        <f t="shared" ca="1" si="71"/>
        <v>0.57692307692307687</v>
      </c>
      <c r="Y1045" s="132"/>
      <c r="Z1045" s="132"/>
    </row>
    <row r="1046" spans="2:26" outlineLevel="1">
      <c r="B1046" s="159"/>
      <c r="C1046" s="160">
        <f t="shared" si="73"/>
        <v>48700</v>
      </c>
      <c r="D1046" s="128">
        <f t="shared" si="74"/>
        <v>149</v>
      </c>
      <c r="G1046" s="132">
        <f ca="1">IF($C1046&lt;$D$4,G309,MAX(AVERAGEIFS(G1043:G1045,G1043:G1045,"&gt;0")/(EXP(G$6*(($D1046-COUNTIFS(G$898:G1046,0))/12))),G$8))</f>
        <v>1.25</v>
      </c>
      <c r="H1046" s="132">
        <f t="shared" ca="1" si="64"/>
        <v>0.96153846153846145</v>
      </c>
      <c r="I1046" s="132">
        <f ca="1">IF($C1046&lt;$D$4,I309,MAX(AVERAGEIFS(I1043:I1045,I1043:I1045,"&gt;0")/(EXP(I$6*(($D1046-COUNTIFS(I$898:I1046,0))/12))),I$8))</f>
        <v>1.5</v>
      </c>
      <c r="J1046" s="132">
        <f t="shared" ca="1" si="65"/>
        <v>1.2</v>
      </c>
      <c r="K1046" s="132">
        <f ca="1">IF($C1046&lt;$D$4,K309,MAX(AVERAGEIFS(K1043:K1045,K1043:K1045,"&gt;0")/(EXP(K$6*(($D1046-COUNTIFS(K$898:K1046,0))/12))),K$8))</f>
        <v>3</v>
      </c>
      <c r="L1046" s="132">
        <f t="shared" ca="1" si="66"/>
        <v>2</v>
      </c>
      <c r="M1046" s="181">
        <f ca="1">IF($C1046&lt;=MAX($D$4,INDEX($C$23:$C$154,2+MATCH(0,$M$23:$M$154,1))),M309,MAX(AVERAGEIFS(M1043:M1045,M1043:M1045,"&gt;0")/(EXP(M$6*(($D1046-COUNTIFS(M$898:M1046,0))/12))),M$8))</f>
        <v>3.75</v>
      </c>
      <c r="N1046" s="181">
        <f t="shared" ca="1" si="67"/>
        <v>3</v>
      </c>
      <c r="O1046" s="181">
        <f ca="1">IF($C1046&lt;=MAX($D$4,INDEX($C$23:$C$154,2+MATCH(0,$O$23:$O$154,1))),O309,MAX(AVERAGEIFS(O1043:O1045,O1043:O1045,"&gt;0")/(EXP(O$6*(($D1046-COUNTIFS(O$898:O1046,0))/12))),O$8))</f>
        <v>5</v>
      </c>
      <c r="P1046" s="181">
        <f t="shared" ca="1" si="72"/>
        <v>3.5</v>
      </c>
      <c r="Q1046" s="132">
        <f ca="1">IF($C1046&lt;$D$4,Q309,MAX(AVERAGEIFS(Q1043:Q1045,Q1043:Q1045,"&gt;0")/(EXP(Q$6*(($D1046-COUNTIFS(Q$898:Q1046,0))/12))),Q$8))</f>
        <v>1</v>
      </c>
      <c r="R1046" s="132">
        <f t="shared" ca="1" si="68"/>
        <v>1</v>
      </c>
      <c r="S1046" s="132">
        <f ca="1">IF($C1046&lt;$D$4,S309,MAX(AVERAGEIFS(S1043:S1045,S1043:S1045,"&gt;0")/(EXP(S$6*(($D1046-COUNTIFS(S$898:S1046,0))/12))),S$8))</f>
        <v>1</v>
      </c>
      <c r="T1046" s="132">
        <f t="shared" ca="1" si="69"/>
        <v>0.76923076923076916</v>
      </c>
      <c r="U1046" s="181">
        <f ca="1">IF($C1046&lt;=MAX($D$4,INDEX($C$23:$C$154,2+MATCH(0,$M$23:$M$154,1))),U309,MAX(AVERAGEIFS(U1043:U1045,U1043:U1045,"&gt;0")/(EXP(U$6*(($D1046-COUNTIFS(U$898:U1046,0))/12))),U$8))</f>
        <v>3</v>
      </c>
      <c r="V1046" s="181">
        <f t="shared" ca="1" si="70"/>
        <v>2</v>
      </c>
      <c r="W1046" s="132">
        <f ca="1">IF($C1046&lt;$D$4,W309,MAX(AVERAGEIFS(W1043:W1045,W1043:W1045,"&gt;0")/(EXP(W$6*(($D1046-COUNTIFS(W$898:W1046,0))/12))),W$8))</f>
        <v>0.75</v>
      </c>
      <c r="X1046" s="132">
        <f t="shared" ca="1" si="71"/>
        <v>0.57692307692307687</v>
      </c>
      <c r="Y1046" s="132"/>
      <c r="Z1046" s="132"/>
    </row>
    <row r="1047" spans="2:26" outlineLevel="1">
      <c r="B1047" s="159"/>
      <c r="C1047" s="160">
        <f t="shared" si="73"/>
        <v>48731</v>
      </c>
      <c r="D1047" s="128">
        <f t="shared" si="74"/>
        <v>150</v>
      </c>
      <c r="G1047" s="132">
        <f ca="1">IF($C1047&lt;$D$4,G310,MAX(AVERAGEIFS(G1044:G1046,G1044:G1046,"&gt;0")/(EXP(G$6*(($D1047-COUNTIFS(G$898:G1047,0))/12))),G$8))</f>
        <v>1.25</v>
      </c>
      <c r="H1047" s="132">
        <f t="shared" ca="1" si="64"/>
        <v>0.96153846153846145</v>
      </c>
      <c r="I1047" s="132">
        <f ca="1">IF($C1047&lt;$D$4,I310,MAX(AVERAGEIFS(I1044:I1046,I1044:I1046,"&gt;0")/(EXP(I$6*(($D1047-COUNTIFS(I$898:I1047,0))/12))),I$8))</f>
        <v>1.5</v>
      </c>
      <c r="J1047" s="132">
        <f t="shared" ca="1" si="65"/>
        <v>1.2</v>
      </c>
      <c r="K1047" s="132">
        <f ca="1">IF($C1047&lt;$D$4,K310,MAX(AVERAGEIFS(K1044:K1046,K1044:K1046,"&gt;0")/(EXP(K$6*(($D1047-COUNTIFS(K$898:K1047,0))/12))),K$8))</f>
        <v>3</v>
      </c>
      <c r="L1047" s="132">
        <f t="shared" ca="1" si="66"/>
        <v>2</v>
      </c>
      <c r="M1047" s="181">
        <f ca="1">IF($C1047&lt;=MAX($D$4,INDEX($C$23:$C$154,2+MATCH(0,$M$23:$M$154,1))),M310,MAX(AVERAGEIFS(M1044:M1046,M1044:M1046,"&gt;0")/(EXP(M$6*(($D1047-COUNTIFS(M$898:M1047,0))/12))),M$8))</f>
        <v>3.75</v>
      </c>
      <c r="N1047" s="181">
        <f t="shared" ca="1" si="67"/>
        <v>3</v>
      </c>
      <c r="O1047" s="181">
        <f ca="1">IF($C1047&lt;=MAX($D$4,INDEX($C$23:$C$154,2+MATCH(0,$O$23:$O$154,1))),O310,MAX(AVERAGEIFS(O1044:O1046,O1044:O1046,"&gt;0")/(EXP(O$6*(($D1047-COUNTIFS(O$898:O1047,0))/12))),O$8))</f>
        <v>5</v>
      </c>
      <c r="P1047" s="181">
        <f t="shared" ca="1" si="72"/>
        <v>3.5</v>
      </c>
      <c r="Q1047" s="132">
        <f ca="1">IF($C1047&lt;$D$4,Q310,MAX(AVERAGEIFS(Q1044:Q1046,Q1044:Q1046,"&gt;0")/(EXP(Q$6*(($D1047-COUNTIFS(Q$898:Q1047,0))/12))),Q$8))</f>
        <v>1</v>
      </c>
      <c r="R1047" s="132">
        <f t="shared" ca="1" si="68"/>
        <v>1</v>
      </c>
      <c r="S1047" s="132">
        <f ca="1">IF($C1047&lt;$D$4,S310,MAX(AVERAGEIFS(S1044:S1046,S1044:S1046,"&gt;0")/(EXP(S$6*(($D1047-COUNTIFS(S$898:S1047,0))/12))),S$8))</f>
        <v>1</v>
      </c>
      <c r="T1047" s="132">
        <f t="shared" ca="1" si="69"/>
        <v>0.76923076923076916</v>
      </c>
      <c r="U1047" s="181">
        <f ca="1">IF($C1047&lt;=MAX($D$4,INDEX($C$23:$C$154,2+MATCH(0,$M$23:$M$154,1))),U310,MAX(AVERAGEIFS(U1044:U1046,U1044:U1046,"&gt;0")/(EXP(U$6*(($D1047-COUNTIFS(U$898:U1047,0))/12))),U$8))</f>
        <v>3</v>
      </c>
      <c r="V1047" s="181">
        <f t="shared" ca="1" si="70"/>
        <v>2</v>
      </c>
      <c r="W1047" s="132">
        <f ca="1">IF($C1047&lt;$D$4,W310,MAX(AVERAGEIFS(W1044:W1046,W1044:W1046,"&gt;0")/(EXP(W$6*(($D1047-COUNTIFS(W$898:W1047,0))/12))),W$8))</f>
        <v>0.75</v>
      </c>
      <c r="X1047" s="132">
        <f t="shared" ca="1" si="71"/>
        <v>0.57692307692307687</v>
      </c>
      <c r="Y1047" s="132"/>
      <c r="Z1047" s="132"/>
    </row>
    <row r="1048" spans="2:26" outlineLevel="1">
      <c r="B1048" s="159"/>
      <c r="C1048" s="160">
        <f t="shared" si="73"/>
        <v>48761</v>
      </c>
      <c r="D1048" s="128">
        <f t="shared" si="74"/>
        <v>151</v>
      </c>
      <c r="G1048" s="132">
        <f ca="1">IF($C1048&lt;$D$4,G311,MAX(AVERAGEIFS(G1045:G1047,G1045:G1047,"&gt;0")/(EXP(G$6*(($D1048-COUNTIFS(G$898:G1048,0))/12))),G$8))</f>
        <v>1.25</v>
      </c>
      <c r="H1048" s="132">
        <f t="shared" ca="1" si="64"/>
        <v>0.96153846153846145</v>
      </c>
      <c r="I1048" s="132">
        <f ca="1">IF($C1048&lt;$D$4,I311,MAX(AVERAGEIFS(I1045:I1047,I1045:I1047,"&gt;0")/(EXP(I$6*(($D1048-COUNTIFS(I$898:I1048,0))/12))),I$8))</f>
        <v>1.5</v>
      </c>
      <c r="J1048" s="132">
        <f t="shared" ca="1" si="65"/>
        <v>1.2</v>
      </c>
      <c r="K1048" s="132">
        <f ca="1">IF($C1048&lt;$D$4,K311,MAX(AVERAGEIFS(K1045:K1047,K1045:K1047,"&gt;0")/(EXP(K$6*(($D1048-COUNTIFS(K$898:K1048,0))/12))),K$8))</f>
        <v>3</v>
      </c>
      <c r="L1048" s="132">
        <f t="shared" ca="1" si="66"/>
        <v>2</v>
      </c>
      <c r="M1048" s="181">
        <f ca="1">IF($C1048&lt;=MAX($D$4,INDEX($C$23:$C$154,2+MATCH(0,$M$23:$M$154,1))),M311,MAX(AVERAGEIFS(M1045:M1047,M1045:M1047,"&gt;0")/(EXP(M$6*(($D1048-COUNTIFS(M$898:M1048,0))/12))),M$8))</f>
        <v>3.75</v>
      </c>
      <c r="N1048" s="181">
        <f t="shared" ca="1" si="67"/>
        <v>3</v>
      </c>
      <c r="O1048" s="181">
        <f ca="1">IF($C1048&lt;=MAX($D$4,INDEX($C$23:$C$154,2+MATCH(0,$O$23:$O$154,1))),O311,MAX(AVERAGEIFS(O1045:O1047,O1045:O1047,"&gt;0")/(EXP(O$6*(($D1048-COUNTIFS(O$898:O1048,0))/12))),O$8))</f>
        <v>5</v>
      </c>
      <c r="P1048" s="181">
        <f t="shared" ca="1" si="72"/>
        <v>3.5</v>
      </c>
      <c r="Q1048" s="132">
        <f ca="1">IF($C1048&lt;$D$4,Q311,MAX(AVERAGEIFS(Q1045:Q1047,Q1045:Q1047,"&gt;0")/(EXP(Q$6*(($D1048-COUNTIFS(Q$898:Q1048,0))/12))),Q$8))</f>
        <v>1</v>
      </c>
      <c r="R1048" s="132">
        <f t="shared" ca="1" si="68"/>
        <v>1</v>
      </c>
      <c r="S1048" s="132">
        <f ca="1">IF($C1048&lt;$D$4,S311,MAX(AVERAGEIFS(S1045:S1047,S1045:S1047,"&gt;0")/(EXP(S$6*(($D1048-COUNTIFS(S$898:S1048,0))/12))),S$8))</f>
        <v>1</v>
      </c>
      <c r="T1048" s="132">
        <f t="shared" ca="1" si="69"/>
        <v>0.76923076923076916</v>
      </c>
      <c r="U1048" s="181">
        <f ca="1">IF($C1048&lt;=MAX($D$4,INDEX($C$23:$C$154,2+MATCH(0,$M$23:$M$154,1))),U311,MAX(AVERAGEIFS(U1045:U1047,U1045:U1047,"&gt;0")/(EXP(U$6*(($D1048-COUNTIFS(U$898:U1048,0))/12))),U$8))</f>
        <v>3</v>
      </c>
      <c r="V1048" s="181">
        <f t="shared" ca="1" si="70"/>
        <v>2</v>
      </c>
      <c r="W1048" s="132">
        <f ca="1">IF($C1048&lt;$D$4,W311,MAX(AVERAGEIFS(W1045:W1047,W1045:W1047,"&gt;0")/(EXP(W$6*(($D1048-COUNTIFS(W$898:W1048,0))/12))),W$8))</f>
        <v>0.75</v>
      </c>
      <c r="X1048" s="132">
        <f t="shared" ca="1" si="71"/>
        <v>0.57692307692307687</v>
      </c>
      <c r="Y1048" s="132"/>
      <c r="Z1048" s="132"/>
    </row>
    <row r="1049" spans="2:26" outlineLevel="1">
      <c r="B1049" s="159"/>
      <c r="C1049" s="160">
        <f t="shared" si="73"/>
        <v>48792</v>
      </c>
      <c r="D1049" s="128">
        <f t="shared" si="74"/>
        <v>152</v>
      </c>
      <c r="G1049" s="132">
        <f ca="1">IF($C1049&lt;$D$4,G312,MAX(AVERAGEIFS(G1046:G1048,G1046:G1048,"&gt;0")/(EXP(G$6*(($D1049-COUNTIFS(G$898:G1049,0))/12))),G$8))</f>
        <v>1.25</v>
      </c>
      <c r="H1049" s="132">
        <f t="shared" ca="1" si="64"/>
        <v>0.96153846153846145</v>
      </c>
      <c r="I1049" s="132">
        <f ca="1">IF($C1049&lt;$D$4,I312,MAX(AVERAGEIFS(I1046:I1048,I1046:I1048,"&gt;0")/(EXP(I$6*(($D1049-COUNTIFS(I$898:I1049,0))/12))),I$8))</f>
        <v>1.5</v>
      </c>
      <c r="J1049" s="132">
        <f t="shared" ca="1" si="65"/>
        <v>1.2</v>
      </c>
      <c r="K1049" s="132">
        <f ca="1">IF($C1049&lt;$D$4,K312,MAX(AVERAGEIFS(K1046:K1048,K1046:K1048,"&gt;0")/(EXP(K$6*(($D1049-COUNTIFS(K$898:K1049,0))/12))),K$8))</f>
        <v>3</v>
      </c>
      <c r="L1049" s="132">
        <f t="shared" ca="1" si="66"/>
        <v>2</v>
      </c>
      <c r="M1049" s="181">
        <f ca="1">IF($C1049&lt;=MAX($D$4,INDEX($C$23:$C$154,2+MATCH(0,$M$23:$M$154,1))),M312,MAX(AVERAGEIFS(M1046:M1048,M1046:M1048,"&gt;0")/(EXP(M$6*(($D1049-COUNTIFS(M$898:M1049,0))/12))),M$8))</f>
        <v>3.75</v>
      </c>
      <c r="N1049" s="181">
        <f t="shared" ca="1" si="67"/>
        <v>3</v>
      </c>
      <c r="O1049" s="181">
        <f ca="1">IF($C1049&lt;=MAX($D$4,INDEX($C$23:$C$154,2+MATCH(0,$O$23:$O$154,1))),O312,MAX(AVERAGEIFS(O1046:O1048,O1046:O1048,"&gt;0")/(EXP(O$6*(($D1049-COUNTIFS(O$898:O1049,0))/12))),O$8))</f>
        <v>5</v>
      </c>
      <c r="P1049" s="181">
        <f t="shared" ca="1" si="72"/>
        <v>3.5</v>
      </c>
      <c r="Q1049" s="132">
        <f ca="1">IF($C1049&lt;$D$4,Q312,MAX(AVERAGEIFS(Q1046:Q1048,Q1046:Q1048,"&gt;0")/(EXP(Q$6*(($D1049-COUNTIFS(Q$898:Q1049,0))/12))),Q$8))</f>
        <v>1</v>
      </c>
      <c r="R1049" s="132">
        <f t="shared" ca="1" si="68"/>
        <v>1</v>
      </c>
      <c r="S1049" s="132">
        <f ca="1">IF($C1049&lt;$D$4,S312,MAX(AVERAGEIFS(S1046:S1048,S1046:S1048,"&gt;0")/(EXP(S$6*(($D1049-COUNTIFS(S$898:S1049,0))/12))),S$8))</f>
        <v>1</v>
      </c>
      <c r="T1049" s="132">
        <f t="shared" ca="1" si="69"/>
        <v>0.76923076923076916</v>
      </c>
      <c r="U1049" s="181">
        <f ca="1">IF($C1049&lt;=MAX($D$4,INDEX($C$23:$C$154,2+MATCH(0,$M$23:$M$154,1))),U312,MAX(AVERAGEIFS(U1046:U1048,U1046:U1048,"&gt;0")/(EXP(U$6*(($D1049-COUNTIFS(U$898:U1049,0))/12))),U$8))</f>
        <v>3</v>
      </c>
      <c r="V1049" s="181">
        <f t="shared" ca="1" si="70"/>
        <v>2</v>
      </c>
      <c r="W1049" s="132">
        <f ca="1">IF($C1049&lt;$D$4,W312,MAX(AVERAGEIFS(W1046:W1048,W1046:W1048,"&gt;0")/(EXP(W$6*(($D1049-COUNTIFS(W$898:W1049,0))/12))),W$8))</f>
        <v>0.75</v>
      </c>
      <c r="X1049" s="132">
        <f t="shared" ca="1" si="71"/>
        <v>0.57692307692307687</v>
      </c>
      <c r="Y1049" s="132"/>
      <c r="Z1049" s="132"/>
    </row>
    <row r="1050" spans="2:26" outlineLevel="1">
      <c r="B1050" s="159"/>
      <c r="C1050" s="160">
        <f t="shared" si="73"/>
        <v>48823</v>
      </c>
      <c r="D1050" s="128">
        <f t="shared" si="74"/>
        <v>153</v>
      </c>
      <c r="G1050" s="132">
        <f ca="1">IF($C1050&lt;$D$4,G313,MAX(AVERAGEIFS(G1047:G1049,G1047:G1049,"&gt;0")/(EXP(G$6*(($D1050-COUNTIFS(G$898:G1050,0))/12))),G$8))</f>
        <v>1.25</v>
      </c>
      <c r="H1050" s="132">
        <f t="shared" ca="1" si="64"/>
        <v>0.96153846153846145</v>
      </c>
      <c r="I1050" s="132">
        <f ca="1">IF($C1050&lt;$D$4,I313,MAX(AVERAGEIFS(I1047:I1049,I1047:I1049,"&gt;0")/(EXP(I$6*(($D1050-COUNTIFS(I$898:I1050,0))/12))),I$8))</f>
        <v>1.5</v>
      </c>
      <c r="J1050" s="132">
        <f t="shared" ca="1" si="65"/>
        <v>1.2</v>
      </c>
      <c r="K1050" s="132">
        <f ca="1">IF($C1050&lt;$D$4,K313,MAX(AVERAGEIFS(K1047:K1049,K1047:K1049,"&gt;0")/(EXP(K$6*(($D1050-COUNTIFS(K$898:K1050,0))/12))),K$8))</f>
        <v>3</v>
      </c>
      <c r="L1050" s="132">
        <f t="shared" ca="1" si="66"/>
        <v>2</v>
      </c>
      <c r="M1050" s="181">
        <f ca="1">IF($C1050&lt;=MAX($D$4,INDEX($C$23:$C$154,2+MATCH(0,$M$23:$M$154,1))),M313,MAX(AVERAGEIFS(M1047:M1049,M1047:M1049,"&gt;0")/(EXP(M$6*(($D1050-COUNTIFS(M$898:M1050,0))/12))),M$8))</f>
        <v>3.75</v>
      </c>
      <c r="N1050" s="181">
        <f t="shared" ca="1" si="67"/>
        <v>3</v>
      </c>
      <c r="O1050" s="181">
        <f ca="1">IF($C1050&lt;=MAX($D$4,INDEX($C$23:$C$154,2+MATCH(0,$O$23:$O$154,1))),O313,MAX(AVERAGEIFS(O1047:O1049,O1047:O1049,"&gt;0")/(EXP(O$6*(($D1050-COUNTIFS(O$898:O1050,0))/12))),O$8))</f>
        <v>5</v>
      </c>
      <c r="P1050" s="181">
        <f t="shared" ca="1" si="72"/>
        <v>3.5</v>
      </c>
      <c r="Q1050" s="132">
        <f ca="1">IF($C1050&lt;$D$4,Q313,MAX(AVERAGEIFS(Q1047:Q1049,Q1047:Q1049,"&gt;0")/(EXP(Q$6*(($D1050-COUNTIFS(Q$898:Q1050,0))/12))),Q$8))</f>
        <v>1</v>
      </c>
      <c r="R1050" s="132">
        <f t="shared" ca="1" si="68"/>
        <v>1</v>
      </c>
      <c r="S1050" s="132">
        <f ca="1">IF($C1050&lt;$D$4,S313,MAX(AVERAGEIFS(S1047:S1049,S1047:S1049,"&gt;0")/(EXP(S$6*(($D1050-COUNTIFS(S$898:S1050,0))/12))),S$8))</f>
        <v>1</v>
      </c>
      <c r="T1050" s="132">
        <f t="shared" ca="1" si="69"/>
        <v>0.76923076923076916</v>
      </c>
      <c r="U1050" s="181">
        <f ca="1">IF($C1050&lt;=MAX($D$4,INDEX($C$23:$C$154,2+MATCH(0,$M$23:$M$154,1))),U313,MAX(AVERAGEIFS(U1047:U1049,U1047:U1049,"&gt;0")/(EXP(U$6*(($D1050-COUNTIFS(U$898:U1050,0))/12))),U$8))</f>
        <v>3</v>
      </c>
      <c r="V1050" s="181">
        <f t="shared" ca="1" si="70"/>
        <v>2</v>
      </c>
      <c r="W1050" s="132">
        <f ca="1">IF($C1050&lt;$D$4,W313,MAX(AVERAGEIFS(W1047:W1049,W1047:W1049,"&gt;0")/(EXP(W$6*(($D1050-COUNTIFS(W$898:W1050,0))/12))),W$8))</f>
        <v>0.75</v>
      </c>
      <c r="X1050" s="132">
        <f t="shared" ca="1" si="71"/>
        <v>0.57692307692307687</v>
      </c>
      <c r="Y1050" s="132"/>
      <c r="Z1050" s="132"/>
    </row>
    <row r="1051" spans="2:26" outlineLevel="1">
      <c r="B1051" s="159"/>
      <c r="C1051" s="160">
        <f t="shared" si="73"/>
        <v>48853</v>
      </c>
      <c r="D1051" s="128">
        <f t="shared" si="74"/>
        <v>154</v>
      </c>
      <c r="G1051" s="132">
        <f ca="1">IF($C1051&lt;$D$4,G314,MAX(AVERAGEIFS(G1048:G1050,G1048:G1050,"&gt;0")/(EXP(G$6*(($D1051-COUNTIFS(G$898:G1051,0))/12))),G$8))</f>
        <v>1.25</v>
      </c>
      <c r="H1051" s="132">
        <f t="shared" ca="1" si="64"/>
        <v>0.96153846153846145</v>
      </c>
      <c r="I1051" s="132">
        <f ca="1">IF($C1051&lt;$D$4,I314,MAX(AVERAGEIFS(I1048:I1050,I1048:I1050,"&gt;0")/(EXP(I$6*(($D1051-COUNTIFS(I$898:I1051,0))/12))),I$8))</f>
        <v>1.5</v>
      </c>
      <c r="J1051" s="132">
        <f t="shared" ca="1" si="65"/>
        <v>1.2</v>
      </c>
      <c r="K1051" s="132">
        <f ca="1">IF($C1051&lt;$D$4,K314,MAX(AVERAGEIFS(K1048:K1050,K1048:K1050,"&gt;0")/(EXP(K$6*(($D1051-COUNTIFS(K$898:K1051,0))/12))),K$8))</f>
        <v>3</v>
      </c>
      <c r="L1051" s="132">
        <f t="shared" ca="1" si="66"/>
        <v>2</v>
      </c>
      <c r="M1051" s="181">
        <f ca="1">IF($C1051&lt;=MAX($D$4,INDEX($C$23:$C$154,2+MATCH(0,$M$23:$M$154,1))),M314,MAX(AVERAGEIFS(M1048:M1050,M1048:M1050,"&gt;0")/(EXP(M$6*(($D1051-COUNTIFS(M$898:M1051,0))/12))),M$8))</f>
        <v>3.75</v>
      </c>
      <c r="N1051" s="181">
        <f t="shared" ca="1" si="67"/>
        <v>3</v>
      </c>
      <c r="O1051" s="181">
        <f ca="1">IF($C1051&lt;=MAX($D$4,INDEX($C$23:$C$154,2+MATCH(0,$O$23:$O$154,1))),O314,MAX(AVERAGEIFS(O1048:O1050,O1048:O1050,"&gt;0")/(EXP(O$6*(($D1051-COUNTIFS(O$898:O1051,0))/12))),O$8))</f>
        <v>5</v>
      </c>
      <c r="P1051" s="181">
        <f t="shared" ca="1" si="72"/>
        <v>3.5</v>
      </c>
      <c r="Q1051" s="132">
        <f ca="1">IF($C1051&lt;$D$4,Q314,MAX(AVERAGEIFS(Q1048:Q1050,Q1048:Q1050,"&gt;0")/(EXP(Q$6*(($D1051-COUNTIFS(Q$898:Q1051,0))/12))),Q$8))</f>
        <v>1</v>
      </c>
      <c r="R1051" s="132">
        <f t="shared" ca="1" si="68"/>
        <v>1</v>
      </c>
      <c r="S1051" s="132">
        <f ca="1">IF($C1051&lt;$D$4,S314,MAX(AVERAGEIFS(S1048:S1050,S1048:S1050,"&gt;0")/(EXP(S$6*(($D1051-COUNTIFS(S$898:S1051,0))/12))),S$8))</f>
        <v>1</v>
      </c>
      <c r="T1051" s="132">
        <f t="shared" ca="1" si="69"/>
        <v>0.76923076923076916</v>
      </c>
      <c r="U1051" s="181">
        <f ca="1">IF($C1051&lt;=MAX($D$4,INDEX($C$23:$C$154,2+MATCH(0,$M$23:$M$154,1))),U314,MAX(AVERAGEIFS(U1048:U1050,U1048:U1050,"&gt;0")/(EXP(U$6*(($D1051-COUNTIFS(U$898:U1051,0))/12))),U$8))</f>
        <v>3</v>
      </c>
      <c r="V1051" s="181">
        <f t="shared" ca="1" si="70"/>
        <v>2</v>
      </c>
      <c r="W1051" s="132">
        <f ca="1">IF($C1051&lt;$D$4,W314,MAX(AVERAGEIFS(W1048:W1050,W1048:W1050,"&gt;0")/(EXP(W$6*(($D1051-COUNTIFS(W$898:W1051,0))/12))),W$8))</f>
        <v>0.75</v>
      </c>
      <c r="X1051" s="132">
        <f t="shared" ca="1" si="71"/>
        <v>0.57692307692307687</v>
      </c>
      <c r="Y1051" s="132"/>
      <c r="Z1051" s="132"/>
    </row>
    <row r="1052" spans="2:26" outlineLevel="1">
      <c r="B1052" s="159"/>
      <c r="C1052" s="160">
        <f t="shared" si="73"/>
        <v>48884</v>
      </c>
      <c r="D1052" s="128">
        <f t="shared" si="74"/>
        <v>155</v>
      </c>
      <c r="G1052" s="132">
        <f ca="1">IF($C1052&lt;$D$4,G315,MAX(AVERAGEIFS(G1049:G1051,G1049:G1051,"&gt;0")/(EXP(G$6*(($D1052-COUNTIFS(G$898:G1052,0))/12))),G$8))</f>
        <v>1.25</v>
      </c>
      <c r="H1052" s="132">
        <f t="shared" ca="1" si="64"/>
        <v>0.96153846153846145</v>
      </c>
      <c r="I1052" s="132">
        <f ca="1">IF($C1052&lt;$D$4,I315,MAX(AVERAGEIFS(I1049:I1051,I1049:I1051,"&gt;0")/(EXP(I$6*(($D1052-COUNTIFS(I$898:I1052,0))/12))),I$8))</f>
        <v>1.5</v>
      </c>
      <c r="J1052" s="132">
        <f t="shared" ca="1" si="65"/>
        <v>1.2</v>
      </c>
      <c r="K1052" s="132">
        <f ca="1">IF($C1052&lt;$D$4,K315,MAX(AVERAGEIFS(K1049:K1051,K1049:K1051,"&gt;0")/(EXP(K$6*(($D1052-COUNTIFS(K$898:K1052,0))/12))),K$8))</f>
        <v>3</v>
      </c>
      <c r="L1052" s="132">
        <f t="shared" ca="1" si="66"/>
        <v>2</v>
      </c>
      <c r="M1052" s="181">
        <f ca="1">IF($C1052&lt;=MAX($D$4,INDEX($C$23:$C$154,2+MATCH(0,$M$23:$M$154,1))),M315,MAX(AVERAGEIFS(M1049:M1051,M1049:M1051,"&gt;0")/(EXP(M$6*(($D1052-COUNTIFS(M$898:M1052,0))/12))),M$8))</f>
        <v>3.75</v>
      </c>
      <c r="N1052" s="181">
        <f t="shared" ca="1" si="67"/>
        <v>3</v>
      </c>
      <c r="O1052" s="181">
        <f ca="1">IF($C1052&lt;=MAX($D$4,INDEX($C$23:$C$154,2+MATCH(0,$O$23:$O$154,1))),O315,MAX(AVERAGEIFS(O1049:O1051,O1049:O1051,"&gt;0")/(EXP(O$6*(($D1052-COUNTIFS(O$898:O1052,0))/12))),O$8))</f>
        <v>5</v>
      </c>
      <c r="P1052" s="181">
        <f t="shared" ca="1" si="72"/>
        <v>3.5</v>
      </c>
      <c r="Q1052" s="132">
        <f ca="1">IF($C1052&lt;$D$4,Q315,MAX(AVERAGEIFS(Q1049:Q1051,Q1049:Q1051,"&gt;0")/(EXP(Q$6*(($D1052-COUNTIFS(Q$898:Q1052,0))/12))),Q$8))</f>
        <v>1</v>
      </c>
      <c r="R1052" s="132">
        <f t="shared" ca="1" si="68"/>
        <v>1</v>
      </c>
      <c r="S1052" s="132">
        <f ca="1">IF($C1052&lt;$D$4,S315,MAX(AVERAGEIFS(S1049:S1051,S1049:S1051,"&gt;0")/(EXP(S$6*(($D1052-COUNTIFS(S$898:S1052,0))/12))),S$8))</f>
        <v>1</v>
      </c>
      <c r="T1052" s="132">
        <f t="shared" ca="1" si="69"/>
        <v>0.76923076923076916</v>
      </c>
      <c r="U1052" s="181">
        <f ca="1">IF($C1052&lt;=MAX($D$4,INDEX($C$23:$C$154,2+MATCH(0,$M$23:$M$154,1))),U315,MAX(AVERAGEIFS(U1049:U1051,U1049:U1051,"&gt;0")/(EXP(U$6*(($D1052-COUNTIFS(U$898:U1052,0))/12))),U$8))</f>
        <v>3</v>
      </c>
      <c r="V1052" s="181">
        <f t="shared" ca="1" si="70"/>
        <v>2</v>
      </c>
      <c r="W1052" s="132">
        <f ca="1">IF($C1052&lt;$D$4,W315,MAX(AVERAGEIFS(W1049:W1051,W1049:W1051,"&gt;0")/(EXP(W$6*(($D1052-COUNTIFS(W$898:W1052,0))/12))),W$8))</f>
        <v>0.75</v>
      </c>
      <c r="X1052" s="132">
        <f t="shared" ca="1" si="71"/>
        <v>0.57692307692307687</v>
      </c>
      <c r="Y1052" s="132"/>
      <c r="Z1052" s="132"/>
    </row>
    <row r="1053" spans="2:26" outlineLevel="1">
      <c r="B1053" s="159"/>
      <c r="C1053" s="160">
        <f t="shared" si="73"/>
        <v>48914</v>
      </c>
      <c r="D1053" s="128">
        <f t="shared" si="74"/>
        <v>156</v>
      </c>
      <c r="G1053" s="132">
        <f ca="1">IF($C1053&lt;$D$4,G316,MAX(AVERAGEIFS(G1050:G1052,G1050:G1052,"&gt;0")/(EXP(G$6*(($D1053-COUNTIFS(G$898:G1053,0))/12))),G$8))</f>
        <v>1.25</v>
      </c>
      <c r="H1053" s="132">
        <f t="shared" ca="1" si="64"/>
        <v>0.96153846153846145</v>
      </c>
      <c r="I1053" s="132">
        <f ca="1">IF($C1053&lt;$D$4,I316,MAX(AVERAGEIFS(I1050:I1052,I1050:I1052,"&gt;0")/(EXP(I$6*(($D1053-COUNTIFS(I$898:I1053,0))/12))),I$8))</f>
        <v>1.5</v>
      </c>
      <c r="J1053" s="132">
        <f t="shared" ca="1" si="65"/>
        <v>1.2</v>
      </c>
      <c r="K1053" s="132">
        <f ca="1">IF($C1053&lt;$D$4,K316,MAX(AVERAGEIFS(K1050:K1052,K1050:K1052,"&gt;0")/(EXP(K$6*(($D1053-COUNTIFS(K$898:K1053,0))/12))),K$8))</f>
        <v>3</v>
      </c>
      <c r="L1053" s="132">
        <f t="shared" ca="1" si="66"/>
        <v>2</v>
      </c>
      <c r="M1053" s="181">
        <f ca="1">IF($C1053&lt;=MAX($D$4,INDEX($C$23:$C$154,2+MATCH(0,$M$23:$M$154,1))),M316,MAX(AVERAGEIFS(M1050:M1052,M1050:M1052,"&gt;0")/(EXP(M$6*(($D1053-COUNTIFS(M$898:M1053,0))/12))),M$8))</f>
        <v>3.75</v>
      </c>
      <c r="N1053" s="181">
        <f t="shared" ca="1" si="67"/>
        <v>3</v>
      </c>
      <c r="O1053" s="181">
        <f ca="1">IF($C1053&lt;=MAX($D$4,INDEX($C$23:$C$154,2+MATCH(0,$O$23:$O$154,1))),O316,MAX(AVERAGEIFS(O1050:O1052,O1050:O1052,"&gt;0")/(EXP(O$6*(($D1053-COUNTIFS(O$898:O1053,0))/12))),O$8))</f>
        <v>5</v>
      </c>
      <c r="P1053" s="181">
        <f t="shared" ca="1" si="72"/>
        <v>3.5</v>
      </c>
      <c r="Q1053" s="132">
        <f ca="1">IF($C1053&lt;$D$4,Q316,MAX(AVERAGEIFS(Q1050:Q1052,Q1050:Q1052,"&gt;0")/(EXP(Q$6*(($D1053-COUNTIFS(Q$898:Q1053,0))/12))),Q$8))</f>
        <v>1</v>
      </c>
      <c r="R1053" s="132">
        <f t="shared" ca="1" si="68"/>
        <v>1</v>
      </c>
      <c r="S1053" s="132">
        <f ca="1">IF($C1053&lt;$D$4,S316,MAX(AVERAGEIFS(S1050:S1052,S1050:S1052,"&gt;0")/(EXP(S$6*(($D1053-COUNTIFS(S$898:S1053,0))/12))),S$8))</f>
        <v>1</v>
      </c>
      <c r="T1053" s="132">
        <f t="shared" ca="1" si="69"/>
        <v>0.76923076923076916</v>
      </c>
      <c r="U1053" s="181">
        <f ca="1">IF($C1053&lt;=MAX($D$4,INDEX($C$23:$C$154,2+MATCH(0,$M$23:$M$154,1))),U316,MAX(AVERAGEIFS(U1050:U1052,U1050:U1052,"&gt;0")/(EXP(U$6*(($D1053-COUNTIFS(U$898:U1053,0))/12))),U$8))</f>
        <v>3</v>
      </c>
      <c r="V1053" s="181">
        <f t="shared" ca="1" si="70"/>
        <v>2</v>
      </c>
      <c r="W1053" s="132">
        <f ca="1">IF($C1053&lt;$D$4,W316,MAX(AVERAGEIFS(W1050:W1052,W1050:W1052,"&gt;0")/(EXP(W$6*(($D1053-COUNTIFS(W$898:W1053,0))/12))),W$8))</f>
        <v>0.75</v>
      </c>
      <c r="X1053" s="132">
        <f t="shared" ca="1" si="71"/>
        <v>0.57692307692307687</v>
      </c>
      <c r="Y1053" s="132"/>
      <c r="Z1053" s="132"/>
    </row>
    <row r="1054" spans="2:26" outlineLevel="1">
      <c r="B1054" s="159"/>
      <c r="C1054" s="160">
        <f t="shared" si="73"/>
        <v>48945</v>
      </c>
      <c r="D1054" s="128">
        <f t="shared" si="74"/>
        <v>157</v>
      </c>
      <c r="G1054" s="132">
        <f ca="1">IF($C1054&lt;$D$4,G317,MAX(AVERAGEIFS(G1051:G1053,G1051:G1053,"&gt;0")/(EXP(G$6*(($D1054-COUNTIFS(G$898:G1054,0))/12))),G$8))</f>
        <v>1.25</v>
      </c>
      <c r="H1054" s="132">
        <f t="shared" ca="1" si="64"/>
        <v>0.96153846153846145</v>
      </c>
      <c r="I1054" s="132">
        <f ca="1">IF($C1054&lt;$D$4,I317,MAX(AVERAGEIFS(I1051:I1053,I1051:I1053,"&gt;0")/(EXP(I$6*(($D1054-COUNTIFS(I$898:I1054,0))/12))),I$8))</f>
        <v>1.5</v>
      </c>
      <c r="J1054" s="132">
        <f t="shared" ca="1" si="65"/>
        <v>1.2</v>
      </c>
      <c r="K1054" s="132">
        <f ca="1">IF($C1054&lt;$D$4,K317,MAX(AVERAGEIFS(K1051:K1053,K1051:K1053,"&gt;0")/(EXP(K$6*(($D1054-COUNTIFS(K$898:K1054,0))/12))),K$8))</f>
        <v>3</v>
      </c>
      <c r="L1054" s="132">
        <f t="shared" ca="1" si="66"/>
        <v>2</v>
      </c>
      <c r="M1054" s="181">
        <f ca="1">IF($C1054&lt;=MAX($D$4,INDEX($C$23:$C$154,2+MATCH(0,$M$23:$M$154,1))),M317,MAX(AVERAGEIFS(M1051:M1053,M1051:M1053,"&gt;0")/(EXP(M$6*(($D1054-COUNTIFS(M$898:M1054,0))/12))),M$8))</f>
        <v>3.75</v>
      </c>
      <c r="N1054" s="181">
        <f t="shared" ca="1" si="67"/>
        <v>3</v>
      </c>
      <c r="O1054" s="181">
        <f ca="1">IF($C1054&lt;=MAX($D$4,INDEX($C$23:$C$154,2+MATCH(0,$O$23:$O$154,1))),O317,MAX(AVERAGEIFS(O1051:O1053,O1051:O1053,"&gt;0")/(EXP(O$6*(($D1054-COUNTIFS(O$898:O1054,0))/12))),O$8))</f>
        <v>5</v>
      </c>
      <c r="P1054" s="181">
        <f t="shared" ca="1" si="72"/>
        <v>3.5</v>
      </c>
      <c r="Q1054" s="132">
        <f ca="1">IF($C1054&lt;$D$4,Q317,MAX(AVERAGEIFS(Q1051:Q1053,Q1051:Q1053,"&gt;0")/(EXP(Q$6*(($D1054-COUNTIFS(Q$898:Q1054,0))/12))),Q$8))</f>
        <v>1</v>
      </c>
      <c r="R1054" s="132">
        <f t="shared" ca="1" si="68"/>
        <v>1</v>
      </c>
      <c r="S1054" s="132">
        <f ca="1">IF($C1054&lt;$D$4,S317,MAX(AVERAGEIFS(S1051:S1053,S1051:S1053,"&gt;0")/(EXP(S$6*(($D1054-COUNTIFS(S$898:S1054,0))/12))),S$8))</f>
        <v>1</v>
      </c>
      <c r="T1054" s="132">
        <f t="shared" ca="1" si="69"/>
        <v>0.76923076923076916</v>
      </c>
      <c r="U1054" s="181">
        <f ca="1">IF($C1054&lt;=MAX($D$4,INDEX($C$23:$C$154,2+MATCH(0,$M$23:$M$154,1))),U317,MAX(AVERAGEIFS(U1051:U1053,U1051:U1053,"&gt;0")/(EXP(U$6*(($D1054-COUNTIFS(U$898:U1054,0))/12))),U$8))</f>
        <v>3</v>
      </c>
      <c r="V1054" s="181">
        <f t="shared" ca="1" si="70"/>
        <v>2</v>
      </c>
      <c r="W1054" s="132">
        <f ca="1">IF($C1054&lt;$D$4,W317,MAX(AVERAGEIFS(W1051:W1053,W1051:W1053,"&gt;0")/(EXP(W$6*(($D1054-COUNTIFS(W$898:W1054,0))/12))),W$8))</f>
        <v>0.75</v>
      </c>
      <c r="X1054" s="132">
        <f t="shared" ca="1" si="71"/>
        <v>0.57692307692307687</v>
      </c>
      <c r="Y1054" s="132"/>
      <c r="Z1054" s="132"/>
    </row>
    <row r="1055" spans="2:26" outlineLevel="1">
      <c r="B1055" s="159"/>
      <c r="C1055" s="160">
        <f t="shared" si="73"/>
        <v>48976</v>
      </c>
      <c r="D1055" s="128">
        <f t="shared" si="74"/>
        <v>158</v>
      </c>
      <c r="G1055" s="132">
        <f ca="1">IF($C1055&lt;$D$4,G318,MAX(AVERAGEIFS(G1052:G1054,G1052:G1054,"&gt;0")/(EXP(G$6*(($D1055-COUNTIFS(G$898:G1055,0))/12))),G$8))</f>
        <v>1.25</v>
      </c>
      <c r="H1055" s="132">
        <f t="shared" ca="1" si="64"/>
        <v>0.96153846153846145</v>
      </c>
      <c r="I1055" s="132">
        <f ca="1">IF($C1055&lt;$D$4,I318,MAX(AVERAGEIFS(I1052:I1054,I1052:I1054,"&gt;0")/(EXP(I$6*(($D1055-COUNTIFS(I$898:I1055,0))/12))),I$8))</f>
        <v>1.5</v>
      </c>
      <c r="J1055" s="132">
        <f t="shared" ca="1" si="65"/>
        <v>1.2</v>
      </c>
      <c r="K1055" s="132">
        <f ca="1">IF($C1055&lt;$D$4,K318,MAX(AVERAGEIFS(K1052:K1054,K1052:K1054,"&gt;0")/(EXP(K$6*(($D1055-COUNTIFS(K$898:K1055,0))/12))),K$8))</f>
        <v>3</v>
      </c>
      <c r="L1055" s="132">
        <f t="shared" ca="1" si="66"/>
        <v>2</v>
      </c>
      <c r="M1055" s="181">
        <f ca="1">IF($C1055&lt;=MAX($D$4,INDEX($C$23:$C$154,2+MATCH(0,$M$23:$M$154,1))),M318,MAX(AVERAGEIFS(M1052:M1054,M1052:M1054,"&gt;0")/(EXP(M$6*(($D1055-COUNTIFS(M$898:M1055,0))/12))),M$8))</f>
        <v>3.75</v>
      </c>
      <c r="N1055" s="181">
        <f t="shared" ca="1" si="67"/>
        <v>3</v>
      </c>
      <c r="O1055" s="181">
        <f ca="1">IF($C1055&lt;=MAX($D$4,INDEX($C$23:$C$154,2+MATCH(0,$O$23:$O$154,1))),O318,MAX(AVERAGEIFS(O1052:O1054,O1052:O1054,"&gt;0")/(EXP(O$6*(($D1055-COUNTIFS(O$898:O1055,0))/12))),O$8))</f>
        <v>5</v>
      </c>
      <c r="P1055" s="181">
        <f t="shared" ca="1" si="72"/>
        <v>3.5</v>
      </c>
      <c r="Q1055" s="132">
        <f ca="1">IF($C1055&lt;$D$4,Q318,MAX(AVERAGEIFS(Q1052:Q1054,Q1052:Q1054,"&gt;0")/(EXP(Q$6*(($D1055-COUNTIFS(Q$898:Q1055,0))/12))),Q$8))</f>
        <v>1</v>
      </c>
      <c r="R1055" s="132">
        <f t="shared" ca="1" si="68"/>
        <v>1</v>
      </c>
      <c r="S1055" s="132">
        <f ca="1">IF($C1055&lt;$D$4,S318,MAX(AVERAGEIFS(S1052:S1054,S1052:S1054,"&gt;0")/(EXP(S$6*(($D1055-COUNTIFS(S$898:S1055,0))/12))),S$8))</f>
        <v>1</v>
      </c>
      <c r="T1055" s="132">
        <f t="shared" ca="1" si="69"/>
        <v>0.76923076923076916</v>
      </c>
      <c r="U1055" s="181">
        <f ca="1">IF($C1055&lt;=MAX($D$4,INDEX($C$23:$C$154,2+MATCH(0,$M$23:$M$154,1))),U318,MAX(AVERAGEIFS(U1052:U1054,U1052:U1054,"&gt;0")/(EXP(U$6*(($D1055-COUNTIFS(U$898:U1055,0))/12))),U$8))</f>
        <v>3</v>
      </c>
      <c r="V1055" s="181">
        <f t="shared" ca="1" si="70"/>
        <v>2</v>
      </c>
      <c r="W1055" s="132">
        <f ca="1">IF($C1055&lt;$D$4,W318,MAX(AVERAGEIFS(W1052:W1054,W1052:W1054,"&gt;0")/(EXP(W$6*(($D1055-COUNTIFS(W$898:W1055,0))/12))),W$8))</f>
        <v>0.75</v>
      </c>
      <c r="X1055" s="132">
        <f t="shared" ca="1" si="71"/>
        <v>0.57692307692307687</v>
      </c>
      <c r="Y1055" s="132"/>
      <c r="Z1055" s="132"/>
    </row>
    <row r="1056" spans="2:26" outlineLevel="1">
      <c r="B1056" s="159"/>
      <c r="C1056" s="160">
        <f t="shared" si="73"/>
        <v>49004</v>
      </c>
      <c r="D1056" s="128">
        <f t="shared" si="74"/>
        <v>159</v>
      </c>
      <c r="G1056" s="132">
        <f ca="1">IF($C1056&lt;$D$4,G319,MAX(AVERAGEIFS(G1053:G1055,G1053:G1055,"&gt;0")/(EXP(G$6*(($D1056-COUNTIFS(G$898:G1056,0))/12))),G$8))</f>
        <v>1.25</v>
      </c>
      <c r="H1056" s="132">
        <f t="shared" ca="1" si="64"/>
        <v>0.96153846153846145</v>
      </c>
      <c r="I1056" s="132">
        <f ca="1">IF($C1056&lt;$D$4,I319,MAX(AVERAGEIFS(I1053:I1055,I1053:I1055,"&gt;0")/(EXP(I$6*(($D1056-COUNTIFS(I$898:I1056,0))/12))),I$8))</f>
        <v>1.5</v>
      </c>
      <c r="J1056" s="132">
        <f t="shared" ca="1" si="65"/>
        <v>1.2</v>
      </c>
      <c r="K1056" s="132">
        <f ca="1">IF($C1056&lt;$D$4,K319,MAX(AVERAGEIFS(K1053:K1055,K1053:K1055,"&gt;0")/(EXP(K$6*(($D1056-COUNTIFS(K$898:K1056,0))/12))),K$8))</f>
        <v>3</v>
      </c>
      <c r="L1056" s="132">
        <f t="shared" ca="1" si="66"/>
        <v>2</v>
      </c>
      <c r="M1056" s="181">
        <f ca="1">IF($C1056&lt;=MAX($D$4,INDEX($C$23:$C$154,2+MATCH(0,$M$23:$M$154,1))),M319,MAX(AVERAGEIFS(M1053:M1055,M1053:M1055,"&gt;0")/(EXP(M$6*(($D1056-COUNTIFS(M$898:M1056,0))/12))),M$8))</f>
        <v>3.75</v>
      </c>
      <c r="N1056" s="181">
        <f t="shared" ca="1" si="67"/>
        <v>3</v>
      </c>
      <c r="O1056" s="181">
        <f ca="1">IF($C1056&lt;=MAX($D$4,INDEX($C$23:$C$154,2+MATCH(0,$O$23:$O$154,1))),O319,MAX(AVERAGEIFS(O1053:O1055,O1053:O1055,"&gt;0")/(EXP(O$6*(($D1056-COUNTIFS(O$898:O1056,0))/12))),O$8))</f>
        <v>5</v>
      </c>
      <c r="P1056" s="181">
        <f t="shared" ca="1" si="72"/>
        <v>3.5</v>
      </c>
      <c r="Q1056" s="132">
        <f ca="1">IF($C1056&lt;$D$4,Q319,MAX(AVERAGEIFS(Q1053:Q1055,Q1053:Q1055,"&gt;0")/(EXP(Q$6*(($D1056-COUNTIFS(Q$898:Q1056,0))/12))),Q$8))</f>
        <v>1</v>
      </c>
      <c r="R1056" s="132">
        <f t="shared" ca="1" si="68"/>
        <v>1</v>
      </c>
      <c r="S1056" s="132">
        <f ca="1">IF($C1056&lt;$D$4,S319,MAX(AVERAGEIFS(S1053:S1055,S1053:S1055,"&gt;0")/(EXP(S$6*(($D1056-COUNTIFS(S$898:S1056,0))/12))),S$8))</f>
        <v>1</v>
      </c>
      <c r="T1056" s="132">
        <f t="shared" ca="1" si="69"/>
        <v>0.76923076923076916</v>
      </c>
      <c r="U1056" s="181">
        <f ca="1">IF($C1056&lt;=MAX($D$4,INDEX($C$23:$C$154,2+MATCH(0,$M$23:$M$154,1))),U319,MAX(AVERAGEIFS(U1053:U1055,U1053:U1055,"&gt;0")/(EXP(U$6*(($D1056-COUNTIFS(U$898:U1056,0))/12))),U$8))</f>
        <v>3</v>
      </c>
      <c r="V1056" s="181">
        <f t="shared" ca="1" si="70"/>
        <v>2</v>
      </c>
      <c r="W1056" s="132">
        <f ca="1">IF($C1056&lt;$D$4,W319,MAX(AVERAGEIFS(W1053:W1055,W1053:W1055,"&gt;0")/(EXP(W$6*(($D1056-COUNTIFS(W$898:W1056,0))/12))),W$8))</f>
        <v>0.75</v>
      </c>
      <c r="X1056" s="132">
        <f t="shared" ca="1" si="71"/>
        <v>0.57692307692307687</v>
      </c>
      <c r="Y1056" s="132"/>
      <c r="Z1056" s="132"/>
    </row>
    <row r="1057" spans="2:26" outlineLevel="1">
      <c r="B1057" s="159"/>
      <c r="C1057" s="160">
        <f t="shared" si="73"/>
        <v>49035</v>
      </c>
      <c r="D1057" s="128">
        <f t="shared" si="74"/>
        <v>160</v>
      </c>
      <c r="G1057" s="132">
        <f ca="1">IF($C1057&lt;$D$4,G320,MAX(AVERAGEIFS(G1054:G1056,G1054:G1056,"&gt;0")/(EXP(G$6*(($D1057-COUNTIFS(G$898:G1057,0))/12))),G$8))</f>
        <v>1.25</v>
      </c>
      <c r="H1057" s="132">
        <f t="shared" ca="1" si="64"/>
        <v>0.96153846153846145</v>
      </c>
      <c r="I1057" s="132">
        <f ca="1">IF($C1057&lt;$D$4,I320,MAX(AVERAGEIFS(I1054:I1056,I1054:I1056,"&gt;0")/(EXP(I$6*(($D1057-COUNTIFS(I$898:I1057,0))/12))),I$8))</f>
        <v>1.5</v>
      </c>
      <c r="J1057" s="132">
        <f t="shared" ca="1" si="65"/>
        <v>1.2</v>
      </c>
      <c r="K1057" s="132">
        <f ca="1">IF($C1057&lt;$D$4,K320,MAX(AVERAGEIFS(K1054:K1056,K1054:K1056,"&gt;0")/(EXP(K$6*(($D1057-COUNTIFS(K$898:K1057,0))/12))),K$8))</f>
        <v>3</v>
      </c>
      <c r="L1057" s="132">
        <f t="shared" ca="1" si="66"/>
        <v>2</v>
      </c>
      <c r="M1057" s="181">
        <f ca="1">IF($C1057&lt;=MAX($D$4,INDEX($C$23:$C$154,2+MATCH(0,$M$23:$M$154,1))),M320,MAX(AVERAGEIFS(M1054:M1056,M1054:M1056,"&gt;0")/(EXP(M$6*(($D1057-COUNTIFS(M$898:M1057,0))/12))),M$8))</f>
        <v>3.75</v>
      </c>
      <c r="N1057" s="181">
        <f t="shared" ca="1" si="67"/>
        <v>3</v>
      </c>
      <c r="O1057" s="181">
        <f ca="1">IF($C1057&lt;=MAX($D$4,INDEX($C$23:$C$154,2+MATCH(0,$O$23:$O$154,1))),O320,MAX(AVERAGEIFS(O1054:O1056,O1054:O1056,"&gt;0")/(EXP(O$6*(($D1057-COUNTIFS(O$898:O1057,0))/12))),O$8))</f>
        <v>5</v>
      </c>
      <c r="P1057" s="181">
        <f t="shared" ca="1" si="72"/>
        <v>3.5</v>
      </c>
      <c r="Q1057" s="132">
        <f ca="1">IF($C1057&lt;$D$4,Q320,MAX(AVERAGEIFS(Q1054:Q1056,Q1054:Q1056,"&gt;0")/(EXP(Q$6*(($D1057-COUNTIFS(Q$898:Q1057,0))/12))),Q$8))</f>
        <v>1</v>
      </c>
      <c r="R1057" s="132">
        <f t="shared" ca="1" si="68"/>
        <v>1</v>
      </c>
      <c r="S1057" s="132">
        <f ca="1">IF($C1057&lt;$D$4,S320,MAX(AVERAGEIFS(S1054:S1056,S1054:S1056,"&gt;0")/(EXP(S$6*(($D1057-COUNTIFS(S$898:S1057,0))/12))),S$8))</f>
        <v>1</v>
      </c>
      <c r="T1057" s="132">
        <f t="shared" ca="1" si="69"/>
        <v>0.76923076923076916</v>
      </c>
      <c r="U1057" s="181">
        <f ca="1">IF($C1057&lt;=MAX($D$4,INDEX($C$23:$C$154,2+MATCH(0,$M$23:$M$154,1))),U320,MAX(AVERAGEIFS(U1054:U1056,U1054:U1056,"&gt;0")/(EXP(U$6*(($D1057-COUNTIFS(U$898:U1057,0))/12))),U$8))</f>
        <v>3</v>
      </c>
      <c r="V1057" s="181">
        <f t="shared" ca="1" si="70"/>
        <v>2</v>
      </c>
      <c r="W1057" s="132">
        <f ca="1">IF($C1057&lt;$D$4,W320,MAX(AVERAGEIFS(W1054:W1056,W1054:W1056,"&gt;0")/(EXP(W$6*(($D1057-COUNTIFS(W$898:W1057,0))/12))),W$8))</f>
        <v>0.75</v>
      </c>
      <c r="X1057" s="132">
        <f t="shared" ca="1" si="71"/>
        <v>0.57692307692307687</v>
      </c>
      <c r="Y1057" s="132"/>
      <c r="Z1057" s="132"/>
    </row>
    <row r="1058" spans="2:26" outlineLevel="1">
      <c r="B1058" s="159"/>
      <c r="C1058" s="160">
        <f t="shared" si="73"/>
        <v>49065</v>
      </c>
      <c r="D1058" s="128">
        <f t="shared" si="74"/>
        <v>161</v>
      </c>
      <c r="G1058" s="132">
        <f ca="1">IF($C1058&lt;$D$4,G321,MAX(AVERAGEIFS(G1055:G1057,G1055:G1057,"&gt;0")/(EXP(G$6*(($D1058-COUNTIFS(G$898:G1058,0))/12))),G$8))</f>
        <v>1.25</v>
      </c>
      <c r="H1058" s="132">
        <f t="shared" ca="1" si="64"/>
        <v>0.96153846153846145</v>
      </c>
      <c r="I1058" s="132">
        <f ca="1">IF($C1058&lt;$D$4,I321,MAX(AVERAGEIFS(I1055:I1057,I1055:I1057,"&gt;0")/(EXP(I$6*(($D1058-COUNTIFS(I$898:I1058,0))/12))),I$8))</f>
        <v>1.5</v>
      </c>
      <c r="J1058" s="132">
        <f t="shared" ca="1" si="65"/>
        <v>1.2</v>
      </c>
      <c r="K1058" s="132">
        <f ca="1">IF($C1058&lt;$D$4,K321,MAX(AVERAGEIFS(K1055:K1057,K1055:K1057,"&gt;0")/(EXP(K$6*(($D1058-COUNTIFS(K$898:K1058,0))/12))),K$8))</f>
        <v>3</v>
      </c>
      <c r="L1058" s="132">
        <f t="shared" ca="1" si="66"/>
        <v>2</v>
      </c>
      <c r="M1058" s="181">
        <f ca="1">IF($C1058&lt;=MAX($D$4,INDEX($C$23:$C$154,2+MATCH(0,$M$23:$M$154,1))),M321,MAX(AVERAGEIFS(M1055:M1057,M1055:M1057,"&gt;0")/(EXP(M$6*(($D1058-COUNTIFS(M$898:M1058,0))/12))),M$8))</f>
        <v>3.75</v>
      </c>
      <c r="N1058" s="181">
        <f t="shared" ca="1" si="67"/>
        <v>3</v>
      </c>
      <c r="O1058" s="181">
        <f ca="1">IF($C1058&lt;=MAX($D$4,INDEX($C$23:$C$154,2+MATCH(0,$O$23:$O$154,1))),O321,MAX(AVERAGEIFS(O1055:O1057,O1055:O1057,"&gt;0")/(EXP(O$6*(($D1058-COUNTIFS(O$898:O1058,0))/12))),O$8))</f>
        <v>5</v>
      </c>
      <c r="P1058" s="181">
        <f t="shared" ca="1" si="72"/>
        <v>3.5</v>
      </c>
      <c r="Q1058" s="132">
        <f ca="1">IF($C1058&lt;$D$4,Q321,MAX(AVERAGEIFS(Q1055:Q1057,Q1055:Q1057,"&gt;0")/(EXP(Q$6*(($D1058-COUNTIFS(Q$898:Q1058,0))/12))),Q$8))</f>
        <v>1</v>
      </c>
      <c r="R1058" s="132">
        <f t="shared" ca="1" si="68"/>
        <v>1</v>
      </c>
      <c r="S1058" s="132">
        <f ca="1">IF($C1058&lt;$D$4,S321,MAX(AVERAGEIFS(S1055:S1057,S1055:S1057,"&gt;0")/(EXP(S$6*(($D1058-COUNTIFS(S$898:S1058,0))/12))),S$8))</f>
        <v>1</v>
      </c>
      <c r="T1058" s="132">
        <f t="shared" ca="1" si="69"/>
        <v>0.76923076923076916</v>
      </c>
      <c r="U1058" s="181">
        <f ca="1">IF($C1058&lt;=MAX($D$4,INDEX($C$23:$C$154,2+MATCH(0,$M$23:$M$154,1))),U321,MAX(AVERAGEIFS(U1055:U1057,U1055:U1057,"&gt;0")/(EXP(U$6*(($D1058-COUNTIFS(U$898:U1058,0))/12))),U$8))</f>
        <v>3</v>
      </c>
      <c r="V1058" s="181">
        <f t="shared" ca="1" si="70"/>
        <v>2</v>
      </c>
      <c r="W1058" s="132">
        <f ca="1">IF($C1058&lt;$D$4,W321,MAX(AVERAGEIFS(W1055:W1057,W1055:W1057,"&gt;0")/(EXP(W$6*(($D1058-COUNTIFS(W$898:W1058,0))/12))),W$8))</f>
        <v>0.75</v>
      </c>
      <c r="X1058" s="132">
        <f t="shared" ca="1" si="71"/>
        <v>0.57692307692307687</v>
      </c>
      <c r="Y1058" s="132"/>
      <c r="Z1058" s="132"/>
    </row>
    <row r="1059" spans="2:26" outlineLevel="1">
      <c r="B1059" s="159"/>
      <c r="C1059" s="160">
        <f t="shared" si="73"/>
        <v>49096</v>
      </c>
      <c r="D1059" s="128">
        <f t="shared" si="74"/>
        <v>162</v>
      </c>
      <c r="G1059" s="132">
        <f ca="1">IF($C1059&lt;$D$4,G322,MAX(AVERAGEIFS(G1056:G1058,G1056:G1058,"&gt;0")/(EXP(G$6*(($D1059-COUNTIFS(G$898:G1059,0))/12))),G$8))</f>
        <v>1.25</v>
      </c>
      <c r="H1059" s="132">
        <f t="shared" ca="1" si="64"/>
        <v>0.96153846153846145</v>
      </c>
      <c r="I1059" s="132">
        <f ca="1">IF($C1059&lt;$D$4,I322,MAX(AVERAGEIFS(I1056:I1058,I1056:I1058,"&gt;0")/(EXP(I$6*(($D1059-COUNTIFS(I$898:I1059,0))/12))),I$8))</f>
        <v>1.5</v>
      </c>
      <c r="J1059" s="132">
        <f t="shared" ca="1" si="65"/>
        <v>1.2</v>
      </c>
      <c r="K1059" s="132">
        <f ca="1">IF($C1059&lt;$D$4,K322,MAX(AVERAGEIFS(K1056:K1058,K1056:K1058,"&gt;0")/(EXP(K$6*(($D1059-COUNTIFS(K$898:K1059,0))/12))),K$8))</f>
        <v>3</v>
      </c>
      <c r="L1059" s="132">
        <f t="shared" ca="1" si="66"/>
        <v>2</v>
      </c>
      <c r="M1059" s="181">
        <f ca="1">IF($C1059&lt;=MAX($D$4,INDEX($C$23:$C$154,2+MATCH(0,$M$23:$M$154,1))),M322,MAX(AVERAGEIFS(M1056:M1058,M1056:M1058,"&gt;0")/(EXP(M$6*(($D1059-COUNTIFS(M$898:M1059,0))/12))),M$8))</f>
        <v>3.75</v>
      </c>
      <c r="N1059" s="181">
        <f t="shared" ca="1" si="67"/>
        <v>3</v>
      </c>
      <c r="O1059" s="181">
        <f ca="1">IF($C1059&lt;=MAX($D$4,INDEX($C$23:$C$154,2+MATCH(0,$O$23:$O$154,1))),O322,MAX(AVERAGEIFS(O1056:O1058,O1056:O1058,"&gt;0")/(EXP(O$6*(($D1059-COUNTIFS(O$898:O1059,0))/12))),O$8))</f>
        <v>5</v>
      </c>
      <c r="P1059" s="181">
        <f t="shared" ca="1" si="72"/>
        <v>3.5</v>
      </c>
      <c r="Q1059" s="132">
        <f ca="1">IF($C1059&lt;$D$4,Q322,MAX(AVERAGEIFS(Q1056:Q1058,Q1056:Q1058,"&gt;0")/(EXP(Q$6*(($D1059-COUNTIFS(Q$898:Q1059,0))/12))),Q$8))</f>
        <v>1</v>
      </c>
      <c r="R1059" s="132">
        <f t="shared" ca="1" si="68"/>
        <v>1</v>
      </c>
      <c r="S1059" s="132">
        <f ca="1">IF($C1059&lt;$D$4,S322,MAX(AVERAGEIFS(S1056:S1058,S1056:S1058,"&gt;0")/(EXP(S$6*(($D1059-COUNTIFS(S$898:S1059,0))/12))),S$8))</f>
        <v>1</v>
      </c>
      <c r="T1059" s="132">
        <f t="shared" ca="1" si="69"/>
        <v>0.76923076923076916</v>
      </c>
      <c r="U1059" s="181">
        <f ca="1">IF($C1059&lt;=MAX($D$4,INDEX($C$23:$C$154,2+MATCH(0,$M$23:$M$154,1))),U322,MAX(AVERAGEIFS(U1056:U1058,U1056:U1058,"&gt;0")/(EXP(U$6*(($D1059-COUNTIFS(U$898:U1059,0))/12))),U$8))</f>
        <v>3</v>
      </c>
      <c r="V1059" s="181">
        <f t="shared" ca="1" si="70"/>
        <v>2</v>
      </c>
      <c r="W1059" s="132">
        <f ca="1">IF($C1059&lt;$D$4,W322,MAX(AVERAGEIFS(W1056:W1058,W1056:W1058,"&gt;0")/(EXP(W$6*(($D1059-COUNTIFS(W$898:W1059,0))/12))),W$8))</f>
        <v>0.75</v>
      </c>
      <c r="X1059" s="132">
        <f t="shared" ca="1" si="71"/>
        <v>0.57692307692307687</v>
      </c>
      <c r="Y1059" s="132"/>
      <c r="Z1059" s="132"/>
    </row>
    <row r="1060" spans="2:26" outlineLevel="1">
      <c r="B1060" s="159"/>
      <c r="C1060" s="160">
        <f t="shared" si="73"/>
        <v>49126</v>
      </c>
      <c r="D1060" s="128">
        <f t="shared" si="74"/>
        <v>163</v>
      </c>
      <c r="G1060" s="132">
        <f ca="1">IF($C1060&lt;$D$4,G323,MAX(AVERAGEIFS(G1057:G1059,G1057:G1059,"&gt;0")/(EXP(G$6*(($D1060-COUNTIFS(G$898:G1060,0))/12))),G$8))</f>
        <v>1.25</v>
      </c>
      <c r="H1060" s="132">
        <f t="shared" ca="1" si="64"/>
        <v>0.96153846153846145</v>
      </c>
      <c r="I1060" s="132">
        <f ca="1">IF($C1060&lt;$D$4,I323,MAX(AVERAGEIFS(I1057:I1059,I1057:I1059,"&gt;0")/(EXP(I$6*(($D1060-COUNTIFS(I$898:I1060,0))/12))),I$8))</f>
        <v>1.5</v>
      </c>
      <c r="J1060" s="132">
        <f t="shared" ca="1" si="65"/>
        <v>1.2</v>
      </c>
      <c r="K1060" s="132">
        <f ca="1">IF($C1060&lt;$D$4,K323,MAX(AVERAGEIFS(K1057:K1059,K1057:K1059,"&gt;0")/(EXP(K$6*(($D1060-COUNTIFS(K$898:K1060,0))/12))),K$8))</f>
        <v>3</v>
      </c>
      <c r="L1060" s="132">
        <f t="shared" ca="1" si="66"/>
        <v>2</v>
      </c>
      <c r="M1060" s="181">
        <f ca="1">IF($C1060&lt;=MAX($D$4,INDEX($C$23:$C$154,2+MATCH(0,$M$23:$M$154,1))),M323,MAX(AVERAGEIFS(M1057:M1059,M1057:M1059,"&gt;0")/(EXP(M$6*(($D1060-COUNTIFS(M$898:M1060,0))/12))),M$8))</f>
        <v>3.75</v>
      </c>
      <c r="N1060" s="181">
        <f t="shared" ca="1" si="67"/>
        <v>3</v>
      </c>
      <c r="O1060" s="181">
        <f ca="1">IF($C1060&lt;=MAX($D$4,INDEX($C$23:$C$154,2+MATCH(0,$O$23:$O$154,1))),O323,MAX(AVERAGEIFS(O1057:O1059,O1057:O1059,"&gt;0")/(EXP(O$6*(($D1060-COUNTIFS(O$898:O1060,0))/12))),O$8))</f>
        <v>5</v>
      </c>
      <c r="P1060" s="181">
        <f t="shared" ca="1" si="72"/>
        <v>3.5</v>
      </c>
      <c r="Q1060" s="132">
        <f ca="1">IF($C1060&lt;$D$4,Q323,MAX(AVERAGEIFS(Q1057:Q1059,Q1057:Q1059,"&gt;0")/(EXP(Q$6*(($D1060-COUNTIFS(Q$898:Q1060,0))/12))),Q$8))</f>
        <v>1</v>
      </c>
      <c r="R1060" s="132">
        <f t="shared" ca="1" si="68"/>
        <v>1</v>
      </c>
      <c r="S1060" s="132">
        <f ca="1">IF($C1060&lt;$D$4,S323,MAX(AVERAGEIFS(S1057:S1059,S1057:S1059,"&gt;0")/(EXP(S$6*(($D1060-COUNTIFS(S$898:S1060,0))/12))),S$8))</f>
        <v>1</v>
      </c>
      <c r="T1060" s="132">
        <f t="shared" ca="1" si="69"/>
        <v>0.76923076923076916</v>
      </c>
      <c r="U1060" s="181">
        <f ca="1">IF($C1060&lt;=MAX($D$4,INDEX($C$23:$C$154,2+MATCH(0,$M$23:$M$154,1))),U323,MAX(AVERAGEIFS(U1057:U1059,U1057:U1059,"&gt;0")/(EXP(U$6*(($D1060-COUNTIFS(U$898:U1060,0))/12))),U$8))</f>
        <v>3</v>
      </c>
      <c r="V1060" s="181">
        <f t="shared" ca="1" si="70"/>
        <v>2</v>
      </c>
      <c r="W1060" s="132">
        <f ca="1">IF($C1060&lt;$D$4,W323,MAX(AVERAGEIFS(W1057:W1059,W1057:W1059,"&gt;0")/(EXP(W$6*(($D1060-COUNTIFS(W$898:W1060,0))/12))),W$8))</f>
        <v>0.75</v>
      </c>
      <c r="X1060" s="132">
        <f t="shared" ca="1" si="71"/>
        <v>0.57692307692307687</v>
      </c>
      <c r="Y1060" s="132"/>
      <c r="Z1060" s="132"/>
    </row>
    <row r="1061" spans="2:26" outlineLevel="1">
      <c r="B1061" s="159"/>
      <c r="C1061" s="160">
        <f t="shared" si="73"/>
        <v>49157</v>
      </c>
      <c r="D1061" s="128">
        <f t="shared" si="74"/>
        <v>164</v>
      </c>
      <c r="G1061" s="132">
        <f ca="1">IF($C1061&lt;$D$4,G324,MAX(AVERAGEIFS(G1058:G1060,G1058:G1060,"&gt;0")/(EXP(G$6*(($D1061-COUNTIFS(G$898:G1061,0))/12))),G$8))</f>
        <v>1.25</v>
      </c>
      <c r="H1061" s="132">
        <f t="shared" ca="1" si="64"/>
        <v>0.96153846153846145</v>
      </c>
      <c r="I1061" s="132">
        <f ca="1">IF($C1061&lt;$D$4,I324,MAX(AVERAGEIFS(I1058:I1060,I1058:I1060,"&gt;0")/(EXP(I$6*(($D1061-COUNTIFS(I$898:I1061,0))/12))),I$8))</f>
        <v>1.5</v>
      </c>
      <c r="J1061" s="132">
        <f t="shared" ca="1" si="65"/>
        <v>1.2</v>
      </c>
      <c r="K1061" s="132">
        <f ca="1">IF($C1061&lt;$D$4,K324,MAX(AVERAGEIFS(K1058:K1060,K1058:K1060,"&gt;0")/(EXP(K$6*(($D1061-COUNTIFS(K$898:K1061,0))/12))),K$8))</f>
        <v>3</v>
      </c>
      <c r="L1061" s="132">
        <f t="shared" ca="1" si="66"/>
        <v>2</v>
      </c>
      <c r="M1061" s="181">
        <f ca="1">IF($C1061&lt;=MAX($D$4,INDEX($C$23:$C$154,2+MATCH(0,$M$23:$M$154,1))),M324,MAX(AVERAGEIFS(M1058:M1060,M1058:M1060,"&gt;0")/(EXP(M$6*(($D1061-COUNTIFS(M$898:M1061,0))/12))),M$8))</f>
        <v>3.75</v>
      </c>
      <c r="N1061" s="181">
        <f t="shared" ca="1" si="67"/>
        <v>3</v>
      </c>
      <c r="O1061" s="181">
        <f ca="1">IF($C1061&lt;=MAX($D$4,INDEX($C$23:$C$154,2+MATCH(0,$O$23:$O$154,1))),O324,MAX(AVERAGEIFS(O1058:O1060,O1058:O1060,"&gt;0")/(EXP(O$6*(($D1061-COUNTIFS(O$898:O1061,0))/12))),O$8))</f>
        <v>5</v>
      </c>
      <c r="P1061" s="181">
        <f t="shared" ca="1" si="72"/>
        <v>3.5</v>
      </c>
      <c r="Q1061" s="132">
        <f ca="1">IF($C1061&lt;$D$4,Q324,MAX(AVERAGEIFS(Q1058:Q1060,Q1058:Q1060,"&gt;0")/(EXP(Q$6*(($D1061-COUNTIFS(Q$898:Q1061,0))/12))),Q$8))</f>
        <v>1</v>
      </c>
      <c r="R1061" s="132">
        <f t="shared" ca="1" si="68"/>
        <v>1</v>
      </c>
      <c r="S1061" s="132">
        <f ca="1">IF($C1061&lt;$D$4,S324,MAX(AVERAGEIFS(S1058:S1060,S1058:S1060,"&gt;0")/(EXP(S$6*(($D1061-COUNTIFS(S$898:S1061,0))/12))),S$8))</f>
        <v>1</v>
      </c>
      <c r="T1061" s="132">
        <f t="shared" ca="1" si="69"/>
        <v>0.76923076923076916</v>
      </c>
      <c r="U1061" s="181">
        <f ca="1">IF($C1061&lt;=MAX($D$4,INDEX($C$23:$C$154,2+MATCH(0,$M$23:$M$154,1))),U324,MAX(AVERAGEIFS(U1058:U1060,U1058:U1060,"&gt;0")/(EXP(U$6*(($D1061-COUNTIFS(U$898:U1061,0))/12))),U$8))</f>
        <v>3</v>
      </c>
      <c r="V1061" s="181">
        <f t="shared" ca="1" si="70"/>
        <v>2</v>
      </c>
      <c r="W1061" s="132">
        <f ca="1">IF($C1061&lt;$D$4,W324,MAX(AVERAGEIFS(W1058:W1060,W1058:W1060,"&gt;0")/(EXP(W$6*(($D1061-COUNTIFS(W$898:W1061,0))/12))),W$8))</f>
        <v>0.75</v>
      </c>
      <c r="X1061" s="132">
        <f t="shared" ca="1" si="71"/>
        <v>0.57692307692307687</v>
      </c>
      <c r="Y1061" s="132"/>
      <c r="Z1061" s="132"/>
    </row>
    <row r="1062" spans="2:26" outlineLevel="1">
      <c r="B1062" s="159"/>
      <c r="C1062" s="160">
        <f t="shared" si="73"/>
        <v>49188</v>
      </c>
      <c r="D1062" s="128">
        <f t="shared" si="74"/>
        <v>165</v>
      </c>
      <c r="G1062" s="132">
        <f ca="1">IF($C1062&lt;$D$4,G325,MAX(AVERAGEIFS(G1059:G1061,G1059:G1061,"&gt;0")/(EXP(G$6*(($D1062-COUNTIFS(G$898:G1062,0))/12))),G$8))</f>
        <v>1.25</v>
      </c>
      <c r="H1062" s="132">
        <f t="shared" ca="1" si="64"/>
        <v>0.96153846153846145</v>
      </c>
      <c r="I1062" s="132">
        <f ca="1">IF($C1062&lt;$D$4,I325,MAX(AVERAGEIFS(I1059:I1061,I1059:I1061,"&gt;0")/(EXP(I$6*(($D1062-COUNTIFS(I$898:I1062,0))/12))),I$8))</f>
        <v>1.5</v>
      </c>
      <c r="J1062" s="132">
        <f t="shared" ca="1" si="65"/>
        <v>1.2</v>
      </c>
      <c r="K1062" s="132">
        <f ca="1">IF($C1062&lt;$D$4,K325,MAX(AVERAGEIFS(K1059:K1061,K1059:K1061,"&gt;0")/(EXP(K$6*(($D1062-COUNTIFS(K$898:K1062,0))/12))),K$8))</f>
        <v>3</v>
      </c>
      <c r="L1062" s="132">
        <f t="shared" ca="1" si="66"/>
        <v>2</v>
      </c>
      <c r="M1062" s="181">
        <f ca="1">IF($C1062&lt;=MAX($D$4,INDEX($C$23:$C$154,2+MATCH(0,$M$23:$M$154,1))),M325,MAX(AVERAGEIFS(M1059:M1061,M1059:M1061,"&gt;0")/(EXP(M$6*(($D1062-COUNTIFS(M$898:M1062,0))/12))),M$8))</f>
        <v>3.75</v>
      </c>
      <c r="N1062" s="181">
        <f t="shared" ca="1" si="67"/>
        <v>3</v>
      </c>
      <c r="O1062" s="181">
        <f ca="1">IF($C1062&lt;=MAX($D$4,INDEX($C$23:$C$154,2+MATCH(0,$O$23:$O$154,1))),O325,MAX(AVERAGEIFS(O1059:O1061,O1059:O1061,"&gt;0")/(EXP(O$6*(($D1062-COUNTIFS(O$898:O1062,0))/12))),O$8))</f>
        <v>5</v>
      </c>
      <c r="P1062" s="181">
        <f t="shared" ca="1" si="72"/>
        <v>3.5</v>
      </c>
      <c r="Q1062" s="132">
        <f ca="1">IF($C1062&lt;$D$4,Q325,MAX(AVERAGEIFS(Q1059:Q1061,Q1059:Q1061,"&gt;0")/(EXP(Q$6*(($D1062-COUNTIFS(Q$898:Q1062,0))/12))),Q$8))</f>
        <v>1</v>
      </c>
      <c r="R1062" s="132">
        <f t="shared" ca="1" si="68"/>
        <v>1</v>
      </c>
      <c r="S1062" s="132">
        <f ca="1">IF($C1062&lt;$D$4,S325,MAX(AVERAGEIFS(S1059:S1061,S1059:S1061,"&gt;0")/(EXP(S$6*(($D1062-COUNTIFS(S$898:S1062,0))/12))),S$8))</f>
        <v>1</v>
      </c>
      <c r="T1062" s="132">
        <f t="shared" ca="1" si="69"/>
        <v>0.76923076923076916</v>
      </c>
      <c r="U1062" s="181">
        <f ca="1">IF($C1062&lt;=MAX($D$4,INDEX($C$23:$C$154,2+MATCH(0,$M$23:$M$154,1))),U325,MAX(AVERAGEIFS(U1059:U1061,U1059:U1061,"&gt;0")/(EXP(U$6*(($D1062-COUNTIFS(U$898:U1062,0))/12))),U$8))</f>
        <v>3</v>
      </c>
      <c r="V1062" s="181">
        <f t="shared" ca="1" si="70"/>
        <v>2</v>
      </c>
      <c r="W1062" s="132">
        <f ca="1">IF($C1062&lt;$D$4,W325,MAX(AVERAGEIFS(W1059:W1061,W1059:W1061,"&gt;0")/(EXP(W$6*(($D1062-COUNTIFS(W$898:W1062,0))/12))),W$8))</f>
        <v>0.75</v>
      </c>
      <c r="X1062" s="132">
        <f t="shared" ca="1" si="71"/>
        <v>0.57692307692307687</v>
      </c>
      <c r="Y1062" s="132"/>
      <c r="Z1062" s="132"/>
    </row>
    <row r="1063" spans="2:26" outlineLevel="1">
      <c r="B1063" s="159"/>
      <c r="C1063" s="160">
        <f t="shared" si="73"/>
        <v>49218</v>
      </c>
      <c r="D1063" s="128">
        <f t="shared" si="74"/>
        <v>166</v>
      </c>
      <c r="G1063" s="132">
        <f ca="1">IF($C1063&lt;$D$4,G326,MAX(AVERAGEIFS(G1060:G1062,G1060:G1062,"&gt;0")/(EXP(G$6*(($D1063-COUNTIFS(G$898:G1063,0))/12))),G$8))</f>
        <v>1.25</v>
      </c>
      <c r="H1063" s="132">
        <f t="shared" ca="1" si="64"/>
        <v>0.96153846153846145</v>
      </c>
      <c r="I1063" s="132">
        <f ca="1">IF($C1063&lt;$D$4,I326,MAX(AVERAGEIFS(I1060:I1062,I1060:I1062,"&gt;0")/(EXP(I$6*(($D1063-COUNTIFS(I$898:I1063,0))/12))),I$8))</f>
        <v>1.5</v>
      </c>
      <c r="J1063" s="132">
        <f t="shared" ca="1" si="65"/>
        <v>1.2</v>
      </c>
      <c r="K1063" s="132">
        <f ca="1">IF($C1063&lt;$D$4,K326,MAX(AVERAGEIFS(K1060:K1062,K1060:K1062,"&gt;0")/(EXP(K$6*(($D1063-COUNTIFS(K$898:K1063,0))/12))),K$8))</f>
        <v>3</v>
      </c>
      <c r="L1063" s="132">
        <f t="shared" ca="1" si="66"/>
        <v>2</v>
      </c>
      <c r="M1063" s="181">
        <f ca="1">IF($C1063&lt;=MAX($D$4,INDEX($C$23:$C$154,2+MATCH(0,$M$23:$M$154,1))),M326,MAX(AVERAGEIFS(M1060:M1062,M1060:M1062,"&gt;0")/(EXP(M$6*(($D1063-COUNTIFS(M$898:M1063,0))/12))),M$8))</f>
        <v>3.75</v>
      </c>
      <c r="N1063" s="181">
        <f t="shared" ca="1" si="67"/>
        <v>3</v>
      </c>
      <c r="O1063" s="181">
        <f ca="1">IF($C1063&lt;=MAX($D$4,INDEX($C$23:$C$154,2+MATCH(0,$O$23:$O$154,1))),O326,MAX(AVERAGEIFS(O1060:O1062,O1060:O1062,"&gt;0")/(EXP(O$6*(($D1063-COUNTIFS(O$898:O1063,0))/12))),O$8))</f>
        <v>5</v>
      </c>
      <c r="P1063" s="181">
        <f t="shared" ca="1" si="72"/>
        <v>3.5</v>
      </c>
      <c r="Q1063" s="132">
        <f ca="1">IF($C1063&lt;$D$4,Q326,MAX(AVERAGEIFS(Q1060:Q1062,Q1060:Q1062,"&gt;0")/(EXP(Q$6*(($D1063-COUNTIFS(Q$898:Q1063,0))/12))),Q$8))</f>
        <v>1</v>
      </c>
      <c r="R1063" s="132">
        <f t="shared" ca="1" si="68"/>
        <v>1</v>
      </c>
      <c r="S1063" s="132">
        <f ca="1">IF($C1063&lt;$D$4,S326,MAX(AVERAGEIFS(S1060:S1062,S1060:S1062,"&gt;0")/(EXP(S$6*(($D1063-COUNTIFS(S$898:S1063,0))/12))),S$8))</f>
        <v>1</v>
      </c>
      <c r="T1063" s="132">
        <f t="shared" ca="1" si="69"/>
        <v>0.76923076923076916</v>
      </c>
      <c r="U1063" s="181">
        <f ca="1">IF($C1063&lt;=MAX($D$4,INDEX($C$23:$C$154,2+MATCH(0,$M$23:$M$154,1))),U326,MAX(AVERAGEIFS(U1060:U1062,U1060:U1062,"&gt;0")/(EXP(U$6*(($D1063-COUNTIFS(U$898:U1063,0))/12))),U$8))</f>
        <v>3</v>
      </c>
      <c r="V1063" s="181">
        <f t="shared" ca="1" si="70"/>
        <v>2</v>
      </c>
      <c r="W1063" s="132">
        <f ca="1">IF($C1063&lt;$D$4,W326,MAX(AVERAGEIFS(W1060:W1062,W1060:W1062,"&gt;0")/(EXP(W$6*(($D1063-COUNTIFS(W$898:W1063,0))/12))),W$8))</f>
        <v>0.75</v>
      </c>
      <c r="X1063" s="132">
        <f t="shared" ca="1" si="71"/>
        <v>0.57692307692307687</v>
      </c>
      <c r="Y1063" s="132"/>
      <c r="Z1063" s="132"/>
    </row>
    <row r="1064" spans="2:26" outlineLevel="1">
      <c r="B1064" s="159"/>
      <c r="C1064" s="160">
        <f t="shared" si="73"/>
        <v>49249</v>
      </c>
      <c r="D1064" s="128">
        <f t="shared" si="74"/>
        <v>167</v>
      </c>
      <c r="G1064" s="132">
        <f ca="1">IF($C1064&lt;$D$4,G327,MAX(AVERAGEIFS(G1061:G1063,G1061:G1063,"&gt;0")/(EXP(G$6*(($D1064-COUNTIFS(G$898:G1064,0))/12))),G$8))</f>
        <v>1.25</v>
      </c>
      <c r="H1064" s="132">
        <f t="shared" ca="1" si="64"/>
        <v>0.96153846153846145</v>
      </c>
      <c r="I1064" s="132">
        <f ca="1">IF($C1064&lt;$D$4,I327,MAX(AVERAGEIFS(I1061:I1063,I1061:I1063,"&gt;0")/(EXP(I$6*(($D1064-COUNTIFS(I$898:I1064,0))/12))),I$8))</f>
        <v>1.5</v>
      </c>
      <c r="J1064" s="132">
        <f t="shared" ca="1" si="65"/>
        <v>1.2</v>
      </c>
      <c r="K1064" s="132">
        <f ca="1">IF($C1064&lt;$D$4,K327,MAX(AVERAGEIFS(K1061:K1063,K1061:K1063,"&gt;0")/(EXP(K$6*(($D1064-COUNTIFS(K$898:K1064,0))/12))),K$8))</f>
        <v>3</v>
      </c>
      <c r="L1064" s="132">
        <f t="shared" ca="1" si="66"/>
        <v>2</v>
      </c>
      <c r="M1064" s="181">
        <f ca="1">IF($C1064&lt;=MAX($D$4,INDEX($C$23:$C$154,2+MATCH(0,$M$23:$M$154,1))),M327,MAX(AVERAGEIFS(M1061:M1063,M1061:M1063,"&gt;0")/(EXP(M$6*(($D1064-COUNTIFS(M$898:M1064,0))/12))),M$8))</f>
        <v>3.75</v>
      </c>
      <c r="N1064" s="181">
        <f t="shared" ca="1" si="67"/>
        <v>3</v>
      </c>
      <c r="O1064" s="181">
        <f ca="1">IF($C1064&lt;=MAX($D$4,INDEX($C$23:$C$154,2+MATCH(0,$O$23:$O$154,1))),O327,MAX(AVERAGEIFS(O1061:O1063,O1061:O1063,"&gt;0")/(EXP(O$6*(($D1064-COUNTIFS(O$898:O1064,0))/12))),O$8))</f>
        <v>5</v>
      </c>
      <c r="P1064" s="181">
        <f t="shared" ca="1" si="72"/>
        <v>3.5</v>
      </c>
      <c r="Q1064" s="132">
        <f ca="1">IF($C1064&lt;$D$4,Q327,MAX(AVERAGEIFS(Q1061:Q1063,Q1061:Q1063,"&gt;0")/(EXP(Q$6*(($D1064-COUNTIFS(Q$898:Q1064,0))/12))),Q$8))</f>
        <v>1</v>
      </c>
      <c r="R1064" s="132">
        <f t="shared" ca="1" si="68"/>
        <v>1</v>
      </c>
      <c r="S1064" s="132">
        <f ca="1">IF($C1064&lt;$D$4,S327,MAX(AVERAGEIFS(S1061:S1063,S1061:S1063,"&gt;0")/(EXP(S$6*(($D1064-COUNTIFS(S$898:S1064,0))/12))),S$8))</f>
        <v>1</v>
      </c>
      <c r="T1064" s="132">
        <f t="shared" ca="1" si="69"/>
        <v>0.76923076923076916</v>
      </c>
      <c r="U1064" s="181">
        <f ca="1">IF($C1064&lt;=MAX($D$4,INDEX($C$23:$C$154,2+MATCH(0,$M$23:$M$154,1))),U327,MAX(AVERAGEIFS(U1061:U1063,U1061:U1063,"&gt;0")/(EXP(U$6*(($D1064-COUNTIFS(U$898:U1064,0))/12))),U$8))</f>
        <v>3</v>
      </c>
      <c r="V1064" s="181">
        <f t="shared" ca="1" si="70"/>
        <v>2</v>
      </c>
      <c r="W1064" s="132">
        <f ca="1">IF($C1064&lt;$D$4,W327,MAX(AVERAGEIFS(W1061:W1063,W1061:W1063,"&gt;0")/(EXP(W$6*(($D1064-COUNTIFS(W$898:W1064,0))/12))),W$8))</f>
        <v>0.75</v>
      </c>
      <c r="X1064" s="132">
        <f t="shared" ca="1" si="71"/>
        <v>0.57692307692307687</v>
      </c>
      <c r="Y1064" s="132"/>
      <c r="Z1064" s="132"/>
    </row>
    <row r="1065" spans="2:26" outlineLevel="1">
      <c r="B1065" s="159"/>
      <c r="C1065" s="160">
        <f t="shared" si="73"/>
        <v>49279</v>
      </c>
      <c r="D1065" s="128">
        <f t="shared" si="74"/>
        <v>168</v>
      </c>
      <c r="G1065" s="132">
        <f ca="1">IF($C1065&lt;$D$4,G328,MAX(AVERAGEIFS(G1062:G1064,G1062:G1064,"&gt;0")/(EXP(G$6*(($D1065-COUNTIFS(G$898:G1065,0))/12))),G$8))</f>
        <v>1.25</v>
      </c>
      <c r="H1065" s="132">
        <f t="shared" ca="1" si="64"/>
        <v>0.96153846153846145</v>
      </c>
      <c r="I1065" s="132">
        <f ca="1">IF($C1065&lt;$D$4,I328,MAX(AVERAGEIFS(I1062:I1064,I1062:I1064,"&gt;0")/(EXP(I$6*(($D1065-COUNTIFS(I$898:I1065,0))/12))),I$8))</f>
        <v>1.5</v>
      </c>
      <c r="J1065" s="132">
        <f t="shared" ca="1" si="65"/>
        <v>1.2</v>
      </c>
      <c r="K1065" s="132">
        <f ca="1">IF($C1065&lt;$D$4,K328,MAX(AVERAGEIFS(K1062:K1064,K1062:K1064,"&gt;0")/(EXP(K$6*(($D1065-COUNTIFS(K$898:K1065,0))/12))),K$8))</f>
        <v>3</v>
      </c>
      <c r="L1065" s="132">
        <f t="shared" ca="1" si="66"/>
        <v>2</v>
      </c>
      <c r="M1065" s="181">
        <f ca="1">IF($C1065&lt;=MAX($D$4,INDEX($C$23:$C$154,2+MATCH(0,$M$23:$M$154,1))),M328,MAX(AVERAGEIFS(M1062:M1064,M1062:M1064,"&gt;0")/(EXP(M$6*(($D1065-COUNTIFS(M$898:M1065,0))/12))),M$8))</f>
        <v>3.75</v>
      </c>
      <c r="N1065" s="181">
        <f t="shared" ca="1" si="67"/>
        <v>3</v>
      </c>
      <c r="O1065" s="181">
        <f ca="1">IF($C1065&lt;=MAX($D$4,INDEX($C$23:$C$154,2+MATCH(0,$O$23:$O$154,1))),O328,MAX(AVERAGEIFS(O1062:O1064,O1062:O1064,"&gt;0")/(EXP(O$6*(($D1065-COUNTIFS(O$898:O1065,0))/12))),O$8))</f>
        <v>5</v>
      </c>
      <c r="P1065" s="181">
        <f t="shared" ca="1" si="72"/>
        <v>3.5</v>
      </c>
      <c r="Q1065" s="132">
        <f ca="1">IF($C1065&lt;$D$4,Q328,MAX(AVERAGEIFS(Q1062:Q1064,Q1062:Q1064,"&gt;0")/(EXP(Q$6*(($D1065-COUNTIFS(Q$898:Q1065,0))/12))),Q$8))</f>
        <v>1</v>
      </c>
      <c r="R1065" s="132">
        <f t="shared" ca="1" si="68"/>
        <v>1</v>
      </c>
      <c r="S1065" s="132">
        <f ca="1">IF($C1065&lt;$D$4,S328,MAX(AVERAGEIFS(S1062:S1064,S1062:S1064,"&gt;0")/(EXP(S$6*(($D1065-COUNTIFS(S$898:S1065,0))/12))),S$8))</f>
        <v>1</v>
      </c>
      <c r="T1065" s="132">
        <f t="shared" ca="1" si="69"/>
        <v>0.76923076923076916</v>
      </c>
      <c r="U1065" s="181">
        <f ca="1">IF($C1065&lt;=MAX($D$4,INDEX($C$23:$C$154,2+MATCH(0,$M$23:$M$154,1))),U328,MAX(AVERAGEIFS(U1062:U1064,U1062:U1064,"&gt;0")/(EXP(U$6*(($D1065-COUNTIFS(U$898:U1065,0))/12))),U$8))</f>
        <v>3</v>
      </c>
      <c r="V1065" s="181">
        <f t="shared" ca="1" si="70"/>
        <v>2</v>
      </c>
      <c r="W1065" s="132">
        <f ca="1">IF($C1065&lt;$D$4,W328,MAX(AVERAGEIFS(W1062:W1064,W1062:W1064,"&gt;0")/(EXP(W$6*(($D1065-COUNTIFS(W$898:W1065,0))/12))),W$8))</f>
        <v>0.75</v>
      </c>
      <c r="X1065" s="132">
        <f t="shared" ca="1" si="71"/>
        <v>0.57692307692307687</v>
      </c>
      <c r="Y1065" s="132"/>
      <c r="Z1065" s="132"/>
    </row>
    <row r="1066" spans="2:26" outlineLevel="1">
      <c r="B1066" s="159"/>
      <c r="C1066" s="160">
        <f t="shared" si="73"/>
        <v>49310</v>
      </c>
      <c r="D1066" s="128">
        <f t="shared" si="74"/>
        <v>169</v>
      </c>
      <c r="G1066" s="132">
        <f ca="1">IF($C1066&lt;$D$4,G329,MAX(AVERAGEIFS(G1063:G1065,G1063:G1065,"&gt;0")/(EXP(G$6*(($D1066-COUNTIFS(G$898:G1066,0))/12))),G$8))</f>
        <v>1.25</v>
      </c>
      <c r="H1066" s="132">
        <f t="shared" ca="1" si="64"/>
        <v>0.96153846153846145</v>
      </c>
      <c r="I1066" s="132">
        <f ca="1">IF($C1066&lt;$D$4,I329,MAX(AVERAGEIFS(I1063:I1065,I1063:I1065,"&gt;0")/(EXP(I$6*(($D1066-COUNTIFS(I$898:I1066,0))/12))),I$8))</f>
        <v>1.5</v>
      </c>
      <c r="J1066" s="132">
        <f t="shared" ca="1" si="65"/>
        <v>1.2</v>
      </c>
      <c r="K1066" s="132">
        <f ca="1">IF($C1066&lt;$D$4,K329,MAX(AVERAGEIFS(K1063:K1065,K1063:K1065,"&gt;0")/(EXP(K$6*(($D1066-COUNTIFS(K$898:K1066,0))/12))),K$8))</f>
        <v>3</v>
      </c>
      <c r="L1066" s="132">
        <f t="shared" ca="1" si="66"/>
        <v>2</v>
      </c>
      <c r="M1066" s="181">
        <f ca="1">IF($C1066&lt;=MAX($D$4,INDEX($C$23:$C$154,2+MATCH(0,$M$23:$M$154,1))),M329,MAX(AVERAGEIFS(M1063:M1065,M1063:M1065,"&gt;0")/(EXP(M$6*(($D1066-COUNTIFS(M$898:M1066,0))/12))),M$8))</f>
        <v>3.75</v>
      </c>
      <c r="N1066" s="181">
        <f t="shared" ca="1" si="67"/>
        <v>3</v>
      </c>
      <c r="O1066" s="181">
        <f ca="1">IF($C1066&lt;=MAX($D$4,INDEX($C$23:$C$154,2+MATCH(0,$O$23:$O$154,1))),O329,MAX(AVERAGEIFS(O1063:O1065,O1063:O1065,"&gt;0")/(EXP(O$6*(($D1066-COUNTIFS(O$898:O1066,0))/12))),O$8))</f>
        <v>5</v>
      </c>
      <c r="P1066" s="181">
        <f t="shared" ca="1" si="72"/>
        <v>3.5</v>
      </c>
      <c r="Q1066" s="132">
        <f ca="1">IF($C1066&lt;$D$4,Q329,MAX(AVERAGEIFS(Q1063:Q1065,Q1063:Q1065,"&gt;0")/(EXP(Q$6*(($D1066-COUNTIFS(Q$898:Q1066,0))/12))),Q$8))</f>
        <v>1</v>
      </c>
      <c r="R1066" s="132">
        <f t="shared" ca="1" si="68"/>
        <v>1</v>
      </c>
      <c r="S1066" s="132">
        <f ca="1">IF($C1066&lt;$D$4,S329,MAX(AVERAGEIFS(S1063:S1065,S1063:S1065,"&gt;0")/(EXP(S$6*(($D1066-COUNTIFS(S$898:S1066,0))/12))),S$8))</f>
        <v>1</v>
      </c>
      <c r="T1066" s="132">
        <f t="shared" ca="1" si="69"/>
        <v>0.76923076923076916</v>
      </c>
      <c r="U1066" s="181">
        <f ca="1">IF($C1066&lt;=MAX($D$4,INDEX($C$23:$C$154,2+MATCH(0,$M$23:$M$154,1))),U329,MAX(AVERAGEIFS(U1063:U1065,U1063:U1065,"&gt;0")/(EXP(U$6*(($D1066-COUNTIFS(U$898:U1066,0))/12))),U$8))</f>
        <v>3</v>
      </c>
      <c r="V1066" s="181">
        <f t="shared" ca="1" si="70"/>
        <v>2</v>
      </c>
      <c r="W1066" s="132">
        <f ca="1">IF($C1066&lt;$D$4,W329,MAX(AVERAGEIFS(W1063:W1065,W1063:W1065,"&gt;0")/(EXP(W$6*(($D1066-COUNTIFS(W$898:W1066,0))/12))),W$8))</f>
        <v>0.75</v>
      </c>
      <c r="X1066" s="132">
        <f t="shared" ca="1" si="71"/>
        <v>0.57692307692307687</v>
      </c>
      <c r="Y1066" s="132"/>
      <c r="Z1066" s="132"/>
    </row>
    <row r="1067" spans="2:26" outlineLevel="1">
      <c r="B1067" s="159"/>
      <c r="C1067" s="160">
        <f t="shared" si="73"/>
        <v>49341</v>
      </c>
      <c r="D1067" s="128">
        <f t="shared" si="74"/>
        <v>170</v>
      </c>
      <c r="G1067" s="132">
        <f ca="1">IF($C1067&lt;$D$4,G330,MAX(AVERAGEIFS(G1064:G1066,G1064:G1066,"&gt;0")/(EXP(G$6*(($D1067-COUNTIFS(G$898:G1067,0))/12))),G$8))</f>
        <v>1.25</v>
      </c>
      <c r="H1067" s="132">
        <f t="shared" ca="1" si="64"/>
        <v>0.96153846153846145</v>
      </c>
      <c r="I1067" s="132">
        <f ca="1">IF($C1067&lt;$D$4,I330,MAX(AVERAGEIFS(I1064:I1066,I1064:I1066,"&gt;0")/(EXP(I$6*(($D1067-COUNTIFS(I$898:I1067,0))/12))),I$8))</f>
        <v>1.5</v>
      </c>
      <c r="J1067" s="132">
        <f t="shared" ca="1" si="65"/>
        <v>1.2</v>
      </c>
      <c r="K1067" s="132">
        <f ca="1">IF($C1067&lt;$D$4,K330,MAX(AVERAGEIFS(K1064:K1066,K1064:K1066,"&gt;0")/(EXP(K$6*(($D1067-COUNTIFS(K$898:K1067,0))/12))),K$8))</f>
        <v>3</v>
      </c>
      <c r="L1067" s="132">
        <f t="shared" ca="1" si="66"/>
        <v>2</v>
      </c>
      <c r="M1067" s="181">
        <f ca="1">IF($C1067&lt;=MAX($D$4,INDEX($C$23:$C$154,2+MATCH(0,$M$23:$M$154,1))),M330,MAX(AVERAGEIFS(M1064:M1066,M1064:M1066,"&gt;0")/(EXP(M$6*(($D1067-COUNTIFS(M$898:M1067,0))/12))),M$8))</f>
        <v>3.75</v>
      </c>
      <c r="N1067" s="181">
        <f t="shared" ca="1" si="67"/>
        <v>3</v>
      </c>
      <c r="O1067" s="181">
        <f ca="1">IF($C1067&lt;=MAX($D$4,INDEX($C$23:$C$154,2+MATCH(0,$O$23:$O$154,1))),O330,MAX(AVERAGEIFS(O1064:O1066,O1064:O1066,"&gt;0")/(EXP(O$6*(($D1067-COUNTIFS(O$898:O1067,0))/12))),O$8))</f>
        <v>5</v>
      </c>
      <c r="P1067" s="181">
        <f t="shared" ca="1" si="72"/>
        <v>3.5</v>
      </c>
      <c r="Q1067" s="132">
        <f ca="1">IF($C1067&lt;$D$4,Q330,MAX(AVERAGEIFS(Q1064:Q1066,Q1064:Q1066,"&gt;0")/(EXP(Q$6*(($D1067-COUNTIFS(Q$898:Q1067,0))/12))),Q$8))</f>
        <v>1</v>
      </c>
      <c r="R1067" s="132">
        <f t="shared" ca="1" si="68"/>
        <v>1</v>
      </c>
      <c r="S1067" s="132">
        <f ca="1">IF($C1067&lt;$D$4,S330,MAX(AVERAGEIFS(S1064:S1066,S1064:S1066,"&gt;0")/(EXP(S$6*(($D1067-COUNTIFS(S$898:S1067,0))/12))),S$8))</f>
        <v>1</v>
      </c>
      <c r="T1067" s="132">
        <f t="shared" ca="1" si="69"/>
        <v>0.76923076923076916</v>
      </c>
      <c r="U1067" s="181">
        <f ca="1">IF($C1067&lt;=MAX($D$4,INDEX($C$23:$C$154,2+MATCH(0,$M$23:$M$154,1))),U330,MAX(AVERAGEIFS(U1064:U1066,U1064:U1066,"&gt;0")/(EXP(U$6*(($D1067-COUNTIFS(U$898:U1067,0))/12))),U$8))</f>
        <v>3</v>
      </c>
      <c r="V1067" s="181">
        <f t="shared" ca="1" si="70"/>
        <v>2</v>
      </c>
      <c r="W1067" s="132">
        <f ca="1">IF($C1067&lt;$D$4,W330,MAX(AVERAGEIFS(W1064:W1066,W1064:W1066,"&gt;0")/(EXP(W$6*(($D1067-COUNTIFS(W$898:W1067,0))/12))),W$8))</f>
        <v>0.75</v>
      </c>
      <c r="X1067" s="132">
        <f t="shared" ca="1" si="71"/>
        <v>0.57692307692307687</v>
      </c>
      <c r="Y1067" s="132"/>
      <c r="Z1067" s="132"/>
    </row>
    <row r="1068" spans="2:26" outlineLevel="1">
      <c r="B1068" s="159"/>
      <c r="C1068" s="160">
        <f t="shared" si="73"/>
        <v>49369</v>
      </c>
      <c r="D1068" s="128">
        <f t="shared" si="74"/>
        <v>171</v>
      </c>
      <c r="G1068" s="132">
        <f ca="1">IF($C1068&lt;$D$4,G331,MAX(AVERAGEIFS(G1065:G1067,G1065:G1067,"&gt;0")/(EXP(G$6*(($D1068-COUNTIFS(G$898:G1068,0))/12))),G$8))</f>
        <v>1.25</v>
      </c>
      <c r="H1068" s="132">
        <f t="shared" ca="1" si="64"/>
        <v>0.96153846153846145</v>
      </c>
      <c r="I1068" s="132">
        <f ca="1">IF($C1068&lt;$D$4,I331,MAX(AVERAGEIFS(I1065:I1067,I1065:I1067,"&gt;0")/(EXP(I$6*(($D1068-COUNTIFS(I$898:I1068,0))/12))),I$8))</f>
        <v>1.5</v>
      </c>
      <c r="J1068" s="132">
        <f t="shared" ca="1" si="65"/>
        <v>1.2</v>
      </c>
      <c r="K1068" s="132">
        <f ca="1">IF($C1068&lt;$D$4,K331,MAX(AVERAGEIFS(K1065:K1067,K1065:K1067,"&gt;0")/(EXP(K$6*(($D1068-COUNTIFS(K$898:K1068,0))/12))),K$8))</f>
        <v>3</v>
      </c>
      <c r="L1068" s="132">
        <f t="shared" ca="1" si="66"/>
        <v>2</v>
      </c>
      <c r="M1068" s="181">
        <f ca="1">IF($C1068&lt;=MAX($D$4,INDEX($C$23:$C$154,2+MATCH(0,$M$23:$M$154,1))),M331,MAX(AVERAGEIFS(M1065:M1067,M1065:M1067,"&gt;0")/(EXP(M$6*(($D1068-COUNTIFS(M$898:M1068,0))/12))),M$8))</f>
        <v>3.75</v>
      </c>
      <c r="N1068" s="181">
        <f t="shared" ca="1" si="67"/>
        <v>3</v>
      </c>
      <c r="O1068" s="181">
        <f ca="1">IF($C1068&lt;=MAX($D$4,INDEX($C$23:$C$154,2+MATCH(0,$O$23:$O$154,1))),O331,MAX(AVERAGEIFS(O1065:O1067,O1065:O1067,"&gt;0")/(EXP(O$6*(($D1068-COUNTIFS(O$898:O1068,0))/12))),O$8))</f>
        <v>5</v>
      </c>
      <c r="P1068" s="181">
        <f t="shared" ca="1" si="72"/>
        <v>3.5</v>
      </c>
      <c r="Q1068" s="132">
        <f ca="1">IF($C1068&lt;$D$4,Q331,MAX(AVERAGEIFS(Q1065:Q1067,Q1065:Q1067,"&gt;0")/(EXP(Q$6*(($D1068-COUNTIFS(Q$898:Q1068,0))/12))),Q$8))</f>
        <v>1</v>
      </c>
      <c r="R1068" s="132">
        <f t="shared" ca="1" si="68"/>
        <v>1</v>
      </c>
      <c r="S1068" s="132">
        <f ca="1">IF($C1068&lt;$D$4,S331,MAX(AVERAGEIFS(S1065:S1067,S1065:S1067,"&gt;0")/(EXP(S$6*(($D1068-COUNTIFS(S$898:S1068,0))/12))),S$8))</f>
        <v>1</v>
      </c>
      <c r="T1068" s="132">
        <f t="shared" ca="1" si="69"/>
        <v>0.76923076923076916</v>
      </c>
      <c r="U1068" s="181">
        <f ca="1">IF($C1068&lt;=MAX($D$4,INDEX($C$23:$C$154,2+MATCH(0,$M$23:$M$154,1))),U331,MAX(AVERAGEIFS(U1065:U1067,U1065:U1067,"&gt;0")/(EXP(U$6*(($D1068-COUNTIFS(U$898:U1068,0))/12))),U$8))</f>
        <v>3</v>
      </c>
      <c r="V1068" s="181">
        <f t="shared" ca="1" si="70"/>
        <v>2</v>
      </c>
      <c r="W1068" s="132">
        <f ca="1">IF($C1068&lt;$D$4,W331,MAX(AVERAGEIFS(W1065:W1067,W1065:W1067,"&gt;0")/(EXP(W$6*(($D1068-COUNTIFS(W$898:W1068,0))/12))),W$8))</f>
        <v>0.75</v>
      </c>
      <c r="X1068" s="132">
        <f t="shared" ca="1" si="71"/>
        <v>0.57692307692307687</v>
      </c>
      <c r="Y1068" s="132"/>
      <c r="Z1068" s="132"/>
    </row>
    <row r="1069" spans="2:26" outlineLevel="1">
      <c r="B1069" s="159"/>
      <c r="C1069" s="160">
        <f t="shared" si="73"/>
        <v>49400</v>
      </c>
      <c r="D1069" s="128">
        <f t="shared" si="74"/>
        <v>172</v>
      </c>
      <c r="G1069" s="132">
        <f ca="1">IF($C1069&lt;$D$4,G332,MAX(AVERAGEIFS(G1066:G1068,G1066:G1068,"&gt;0")/(EXP(G$6*(($D1069-COUNTIFS(G$898:G1069,0))/12))),G$8))</f>
        <v>1.25</v>
      </c>
      <c r="H1069" s="132">
        <f t="shared" ca="1" si="64"/>
        <v>0.96153846153846145</v>
      </c>
      <c r="I1069" s="132">
        <f ca="1">IF($C1069&lt;$D$4,I332,MAX(AVERAGEIFS(I1066:I1068,I1066:I1068,"&gt;0")/(EXP(I$6*(($D1069-COUNTIFS(I$898:I1069,0))/12))),I$8))</f>
        <v>1.5</v>
      </c>
      <c r="J1069" s="132">
        <f t="shared" ca="1" si="65"/>
        <v>1.2</v>
      </c>
      <c r="K1069" s="132">
        <f ca="1">IF($C1069&lt;$D$4,K332,MAX(AVERAGEIFS(K1066:K1068,K1066:K1068,"&gt;0")/(EXP(K$6*(($D1069-COUNTIFS(K$898:K1069,0))/12))),K$8))</f>
        <v>3</v>
      </c>
      <c r="L1069" s="132">
        <f t="shared" ca="1" si="66"/>
        <v>2</v>
      </c>
      <c r="M1069" s="181">
        <f ca="1">IF($C1069&lt;=MAX($D$4,INDEX($C$23:$C$154,2+MATCH(0,$M$23:$M$154,1))),M332,MAX(AVERAGEIFS(M1066:M1068,M1066:M1068,"&gt;0")/(EXP(M$6*(($D1069-COUNTIFS(M$898:M1069,0))/12))),M$8))</f>
        <v>3.75</v>
      </c>
      <c r="N1069" s="181">
        <f t="shared" ca="1" si="67"/>
        <v>3</v>
      </c>
      <c r="O1069" s="181">
        <f ca="1">IF($C1069&lt;=MAX($D$4,INDEX($C$23:$C$154,2+MATCH(0,$O$23:$O$154,1))),O332,MAX(AVERAGEIFS(O1066:O1068,O1066:O1068,"&gt;0")/(EXP(O$6*(($D1069-COUNTIFS(O$898:O1069,0))/12))),O$8))</f>
        <v>5</v>
      </c>
      <c r="P1069" s="181">
        <f t="shared" ca="1" si="72"/>
        <v>3.5</v>
      </c>
      <c r="Q1069" s="132">
        <f ca="1">IF($C1069&lt;$D$4,Q332,MAX(AVERAGEIFS(Q1066:Q1068,Q1066:Q1068,"&gt;0")/(EXP(Q$6*(($D1069-COUNTIFS(Q$898:Q1069,0))/12))),Q$8))</f>
        <v>1</v>
      </c>
      <c r="R1069" s="132">
        <f t="shared" ca="1" si="68"/>
        <v>1</v>
      </c>
      <c r="S1069" s="132">
        <f ca="1">IF($C1069&lt;$D$4,S332,MAX(AVERAGEIFS(S1066:S1068,S1066:S1068,"&gt;0")/(EXP(S$6*(($D1069-COUNTIFS(S$898:S1069,0))/12))),S$8))</f>
        <v>1</v>
      </c>
      <c r="T1069" s="132">
        <f t="shared" ca="1" si="69"/>
        <v>0.76923076923076916</v>
      </c>
      <c r="U1069" s="181">
        <f ca="1">IF($C1069&lt;=MAX($D$4,INDEX($C$23:$C$154,2+MATCH(0,$M$23:$M$154,1))),U332,MAX(AVERAGEIFS(U1066:U1068,U1066:U1068,"&gt;0")/(EXP(U$6*(($D1069-COUNTIFS(U$898:U1069,0))/12))),U$8))</f>
        <v>3</v>
      </c>
      <c r="V1069" s="181">
        <f t="shared" ca="1" si="70"/>
        <v>2</v>
      </c>
      <c r="W1069" s="132">
        <f ca="1">IF($C1069&lt;$D$4,W332,MAX(AVERAGEIFS(W1066:W1068,W1066:W1068,"&gt;0")/(EXP(W$6*(($D1069-COUNTIFS(W$898:W1069,0))/12))),W$8))</f>
        <v>0.75</v>
      </c>
      <c r="X1069" s="132">
        <f t="shared" ca="1" si="71"/>
        <v>0.57692307692307687</v>
      </c>
      <c r="Y1069" s="132"/>
      <c r="Z1069" s="132"/>
    </row>
    <row r="1070" spans="2:26" outlineLevel="1">
      <c r="B1070" s="159"/>
      <c r="C1070" s="160">
        <f t="shared" si="73"/>
        <v>49430</v>
      </c>
      <c r="D1070" s="128">
        <f t="shared" si="74"/>
        <v>173</v>
      </c>
      <c r="G1070" s="132">
        <f ca="1">IF($C1070&lt;$D$4,G333,MAX(AVERAGEIFS(G1067:G1069,G1067:G1069,"&gt;0")/(EXP(G$6*(($D1070-COUNTIFS(G$898:G1070,0))/12))),G$8))</f>
        <v>1.25</v>
      </c>
      <c r="H1070" s="132">
        <f t="shared" ca="1" si="64"/>
        <v>0.96153846153846145</v>
      </c>
      <c r="I1070" s="132">
        <f ca="1">IF($C1070&lt;$D$4,I333,MAX(AVERAGEIFS(I1067:I1069,I1067:I1069,"&gt;0")/(EXP(I$6*(($D1070-COUNTIFS(I$898:I1070,0))/12))),I$8))</f>
        <v>1.5</v>
      </c>
      <c r="J1070" s="132">
        <f t="shared" ca="1" si="65"/>
        <v>1.2</v>
      </c>
      <c r="K1070" s="132">
        <f ca="1">IF($C1070&lt;$D$4,K333,MAX(AVERAGEIFS(K1067:K1069,K1067:K1069,"&gt;0")/(EXP(K$6*(($D1070-COUNTIFS(K$898:K1070,0))/12))),K$8))</f>
        <v>3</v>
      </c>
      <c r="L1070" s="132">
        <f t="shared" ca="1" si="66"/>
        <v>2</v>
      </c>
      <c r="M1070" s="181">
        <f ca="1">IF($C1070&lt;=MAX($D$4,INDEX($C$23:$C$154,2+MATCH(0,$M$23:$M$154,1))),M333,MAX(AVERAGEIFS(M1067:M1069,M1067:M1069,"&gt;0")/(EXP(M$6*(($D1070-COUNTIFS(M$898:M1070,0))/12))),M$8))</f>
        <v>3.75</v>
      </c>
      <c r="N1070" s="181">
        <f t="shared" ca="1" si="67"/>
        <v>3</v>
      </c>
      <c r="O1070" s="181">
        <f ca="1">IF($C1070&lt;=MAX($D$4,INDEX($C$23:$C$154,2+MATCH(0,$O$23:$O$154,1))),O333,MAX(AVERAGEIFS(O1067:O1069,O1067:O1069,"&gt;0")/(EXP(O$6*(($D1070-COUNTIFS(O$898:O1070,0))/12))),O$8))</f>
        <v>5</v>
      </c>
      <c r="P1070" s="181">
        <f t="shared" ca="1" si="72"/>
        <v>3.5</v>
      </c>
      <c r="Q1070" s="132">
        <f ca="1">IF($C1070&lt;$D$4,Q333,MAX(AVERAGEIFS(Q1067:Q1069,Q1067:Q1069,"&gt;0")/(EXP(Q$6*(($D1070-COUNTIFS(Q$898:Q1070,0))/12))),Q$8))</f>
        <v>1</v>
      </c>
      <c r="R1070" s="132">
        <f t="shared" ca="1" si="68"/>
        <v>1</v>
      </c>
      <c r="S1070" s="132">
        <f ca="1">IF($C1070&lt;$D$4,S333,MAX(AVERAGEIFS(S1067:S1069,S1067:S1069,"&gt;0")/(EXP(S$6*(($D1070-COUNTIFS(S$898:S1070,0))/12))),S$8))</f>
        <v>1</v>
      </c>
      <c r="T1070" s="132">
        <f t="shared" ca="1" si="69"/>
        <v>0.76923076923076916</v>
      </c>
      <c r="U1070" s="181">
        <f ca="1">IF($C1070&lt;=MAX($D$4,INDEX($C$23:$C$154,2+MATCH(0,$M$23:$M$154,1))),U333,MAX(AVERAGEIFS(U1067:U1069,U1067:U1069,"&gt;0")/(EXP(U$6*(($D1070-COUNTIFS(U$898:U1070,0))/12))),U$8))</f>
        <v>3</v>
      </c>
      <c r="V1070" s="181">
        <f t="shared" ca="1" si="70"/>
        <v>2</v>
      </c>
      <c r="W1070" s="132">
        <f ca="1">IF($C1070&lt;$D$4,W333,MAX(AVERAGEIFS(W1067:W1069,W1067:W1069,"&gt;0")/(EXP(W$6*(($D1070-COUNTIFS(W$898:W1070,0))/12))),W$8))</f>
        <v>0.75</v>
      </c>
      <c r="X1070" s="132">
        <f t="shared" ca="1" si="71"/>
        <v>0.57692307692307687</v>
      </c>
      <c r="Y1070" s="132"/>
      <c r="Z1070" s="132"/>
    </row>
    <row r="1071" spans="2:26" outlineLevel="1">
      <c r="B1071" s="159"/>
      <c r="C1071" s="160">
        <f t="shared" si="73"/>
        <v>49461</v>
      </c>
      <c r="D1071" s="128">
        <f t="shared" si="74"/>
        <v>174</v>
      </c>
      <c r="G1071" s="132">
        <f ca="1">IF($C1071&lt;$D$4,G334,MAX(AVERAGEIFS(G1068:G1070,G1068:G1070,"&gt;0")/(EXP(G$6*(($D1071-COUNTIFS(G$898:G1071,0))/12))),G$8))</f>
        <v>1.25</v>
      </c>
      <c r="H1071" s="132">
        <f t="shared" ca="1" si="64"/>
        <v>0.96153846153846145</v>
      </c>
      <c r="I1071" s="132">
        <f ca="1">IF($C1071&lt;$D$4,I334,MAX(AVERAGEIFS(I1068:I1070,I1068:I1070,"&gt;0")/(EXP(I$6*(($D1071-COUNTIFS(I$898:I1071,0))/12))),I$8))</f>
        <v>1.5</v>
      </c>
      <c r="J1071" s="132">
        <f t="shared" ca="1" si="65"/>
        <v>1.2</v>
      </c>
      <c r="K1071" s="132">
        <f ca="1">IF($C1071&lt;$D$4,K334,MAX(AVERAGEIFS(K1068:K1070,K1068:K1070,"&gt;0")/(EXP(K$6*(($D1071-COUNTIFS(K$898:K1071,0))/12))),K$8))</f>
        <v>3</v>
      </c>
      <c r="L1071" s="132">
        <f t="shared" ca="1" si="66"/>
        <v>2</v>
      </c>
      <c r="M1071" s="181">
        <f ca="1">IF($C1071&lt;=MAX($D$4,INDEX($C$23:$C$154,2+MATCH(0,$M$23:$M$154,1))),M334,MAX(AVERAGEIFS(M1068:M1070,M1068:M1070,"&gt;0")/(EXP(M$6*(($D1071-COUNTIFS(M$898:M1071,0))/12))),M$8))</f>
        <v>3.75</v>
      </c>
      <c r="N1071" s="181">
        <f t="shared" ca="1" si="67"/>
        <v>3</v>
      </c>
      <c r="O1071" s="181">
        <f ca="1">IF($C1071&lt;=MAX($D$4,INDEX($C$23:$C$154,2+MATCH(0,$O$23:$O$154,1))),O334,MAX(AVERAGEIFS(O1068:O1070,O1068:O1070,"&gt;0")/(EXP(O$6*(($D1071-COUNTIFS(O$898:O1071,0))/12))),O$8))</f>
        <v>5</v>
      </c>
      <c r="P1071" s="181">
        <f t="shared" ca="1" si="72"/>
        <v>3.5</v>
      </c>
      <c r="Q1071" s="132">
        <f ca="1">IF($C1071&lt;$D$4,Q334,MAX(AVERAGEIFS(Q1068:Q1070,Q1068:Q1070,"&gt;0")/(EXP(Q$6*(($D1071-COUNTIFS(Q$898:Q1071,0))/12))),Q$8))</f>
        <v>1</v>
      </c>
      <c r="R1071" s="132">
        <f t="shared" ca="1" si="68"/>
        <v>1</v>
      </c>
      <c r="S1071" s="132">
        <f ca="1">IF($C1071&lt;$D$4,S334,MAX(AVERAGEIFS(S1068:S1070,S1068:S1070,"&gt;0")/(EXP(S$6*(($D1071-COUNTIFS(S$898:S1071,0))/12))),S$8))</f>
        <v>1</v>
      </c>
      <c r="T1071" s="132">
        <f t="shared" ca="1" si="69"/>
        <v>0.76923076923076916</v>
      </c>
      <c r="U1071" s="181">
        <f ca="1">IF($C1071&lt;=MAX($D$4,INDEX($C$23:$C$154,2+MATCH(0,$M$23:$M$154,1))),U334,MAX(AVERAGEIFS(U1068:U1070,U1068:U1070,"&gt;0")/(EXP(U$6*(($D1071-COUNTIFS(U$898:U1071,0))/12))),U$8))</f>
        <v>3</v>
      </c>
      <c r="V1071" s="181">
        <f t="shared" ca="1" si="70"/>
        <v>2</v>
      </c>
      <c r="W1071" s="132">
        <f ca="1">IF($C1071&lt;$D$4,W334,MAX(AVERAGEIFS(W1068:W1070,W1068:W1070,"&gt;0")/(EXP(W$6*(($D1071-COUNTIFS(W$898:W1071,0))/12))),W$8))</f>
        <v>0.75</v>
      </c>
      <c r="X1071" s="132">
        <f t="shared" ca="1" si="71"/>
        <v>0.57692307692307687</v>
      </c>
      <c r="Y1071" s="132"/>
      <c r="Z1071" s="132"/>
    </row>
    <row r="1072" spans="2:26" outlineLevel="1">
      <c r="B1072" s="159"/>
      <c r="C1072" s="160">
        <f t="shared" si="73"/>
        <v>49491</v>
      </c>
      <c r="D1072" s="128">
        <f t="shared" si="74"/>
        <v>175</v>
      </c>
      <c r="G1072" s="132">
        <f ca="1">IF($C1072&lt;$D$4,G335,MAX(AVERAGEIFS(G1069:G1071,G1069:G1071,"&gt;0")/(EXP(G$6*(($D1072-COUNTIFS(G$898:G1072,0))/12))),G$8))</f>
        <v>1.25</v>
      </c>
      <c r="H1072" s="132">
        <f t="shared" ca="1" si="64"/>
        <v>0.96153846153846145</v>
      </c>
      <c r="I1072" s="132">
        <f ca="1">IF($C1072&lt;$D$4,I335,MAX(AVERAGEIFS(I1069:I1071,I1069:I1071,"&gt;0")/(EXP(I$6*(($D1072-COUNTIFS(I$898:I1072,0))/12))),I$8))</f>
        <v>1.5</v>
      </c>
      <c r="J1072" s="132">
        <f t="shared" ca="1" si="65"/>
        <v>1.2</v>
      </c>
      <c r="K1072" s="132">
        <f ca="1">IF($C1072&lt;$D$4,K335,MAX(AVERAGEIFS(K1069:K1071,K1069:K1071,"&gt;0")/(EXP(K$6*(($D1072-COUNTIFS(K$898:K1072,0))/12))),K$8))</f>
        <v>3</v>
      </c>
      <c r="L1072" s="132">
        <f t="shared" ca="1" si="66"/>
        <v>2</v>
      </c>
      <c r="M1072" s="181">
        <f ca="1">IF($C1072&lt;=MAX($D$4,INDEX($C$23:$C$154,2+MATCH(0,$M$23:$M$154,1))),M335,MAX(AVERAGEIFS(M1069:M1071,M1069:M1071,"&gt;0")/(EXP(M$6*(($D1072-COUNTIFS(M$898:M1072,0))/12))),M$8))</f>
        <v>3.75</v>
      </c>
      <c r="N1072" s="181">
        <f t="shared" ca="1" si="67"/>
        <v>3</v>
      </c>
      <c r="O1072" s="181">
        <f ca="1">IF($C1072&lt;=MAX($D$4,INDEX($C$23:$C$154,2+MATCH(0,$O$23:$O$154,1))),O335,MAX(AVERAGEIFS(O1069:O1071,O1069:O1071,"&gt;0")/(EXP(O$6*(($D1072-COUNTIFS(O$898:O1072,0))/12))),O$8))</f>
        <v>5</v>
      </c>
      <c r="P1072" s="181">
        <f t="shared" ca="1" si="72"/>
        <v>3.5</v>
      </c>
      <c r="Q1072" s="132">
        <f ca="1">IF($C1072&lt;$D$4,Q335,MAX(AVERAGEIFS(Q1069:Q1071,Q1069:Q1071,"&gt;0")/(EXP(Q$6*(($D1072-COUNTIFS(Q$898:Q1072,0))/12))),Q$8))</f>
        <v>1</v>
      </c>
      <c r="R1072" s="132">
        <f t="shared" ca="1" si="68"/>
        <v>1</v>
      </c>
      <c r="S1072" s="132">
        <f ca="1">IF($C1072&lt;$D$4,S335,MAX(AVERAGEIFS(S1069:S1071,S1069:S1071,"&gt;0")/(EXP(S$6*(($D1072-COUNTIFS(S$898:S1072,0))/12))),S$8))</f>
        <v>1</v>
      </c>
      <c r="T1072" s="132">
        <f t="shared" ca="1" si="69"/>
        <v>0.76923076923076916</v>
      </c>
      <c r="U1072" s="181">
        <f ca="1">IF($C1072&lt;=MAX($D$4,INDEX($C$23:$C$154,2+MATCH(0,$M$23:$M$154,1))),U335,MAX(AVERAGEIFS(U1069:U1071,U1069:U1071,"&gt;0")/(EXP(U$6*(($D1072-COUNTIFS(U$898:U1072,0))/12))),U$8))</f>
        <v>3</v>
      </c>
      <c r="V1072" s="181">
        <f t="shared" ca="1" si="70"/>
        <v>2</v>
      </c>
      <c r="W1072" s="132">
        <f ca="1">IF($C1072&lt;$D$4,W335,MAX(AVERAGEIFS(W1069:W1071,W1069:W1071,"&gt;0")/(EXP(W$6*(($D1072-COUNTIFS(W$898:W1072,0))/12))),W$8))</f>
        <v>0.75</v>
      </c>
      <c r="X1072" s="132">
        <f t="shared" ca="1" si="71"/>
        <v>0.57692307692307687</v>
      </c>
      <c r="Y1072" s="132"/>
      <c r="Z1072" s="132"/>
    </row>
    <row r="1073" spans="2:26" outlineLevel="1">
      <c r="B1073" s="159"/>
      <c r="C1073" s="160">
        <f t="shared" si="73"/>
        <v>49522</v>
      </c>
      <c r="D1073" s="128">
        <f t="shared" si="74"/>
        <v>176</v>
      </c>
      <c r="G1073" s="132">
        <f ca="1">IF($C1073&lt;$D$4,G336,MAX(AVERAGEIFS(G1070:G1072,G1070:G1072,"&gt;0")/(EXP(G$6*(($D1073-COUNTIFS(G$898:G1073,0))/12))),G$8))</f>
        <v>1.25</v>
      </c>
      <c r="H1073" s="132">
        <f t="shared" ca="1" si="64"/>
        <v>0.96153846153846145</v>
      </c>
      <c r="I1073" s="132">
        <f ca="1">IF($C1073&lt;$D$4,I336,MAX(AVERAGEIFS(I1070:I1072,I1070:I1072,"&gt;0")/(EXP(I$6*(($D1073-COUNTIFS(I$898:I1073,0))/12))),I$8))</f>
        <v>1.5</v>
      </c>
      <c r="J1073" s="132">
        <f t="shared" ca="1" si="65"/>
        <v>1.2</v>
      </c>
      <c r="K1073" s="132">
        <f ca="1">IF($C1073&lt;$D$4,K336,MAX(AVERAGEIFS(K1070:K1072,K1070:K1072,"&gt;0")/(EXP(K$6*(($D1073-COUNTIFS(K$898:K1073,0))/12))),K$8))</f>
        <v>3</v>
      </c>
      <c r="L1073" s="132">
        <f t="shared" ca="1" si="66"/>
        <v>2</v>
      </c>
      <c r="M1073" s="181">
        <f ca="1">IF($C1073&lt;=MAX($D$4,INDEX($C$23:$C$154,2+MATCH(0,$M$23:$M$154,1))),M336,MAX(AVERAGEIFS(M1070:M1072,M1070:M1072,"&gt;0")/(EXP(M$6*(($D1073-COUNTIFS(M$898:M1073,0))/12))),M$8))</f>
        <v>3.75</v>
      </c>
      <c r="N1073" s="181">
        <f t="shared" ca="1" si="67"/>
        <v>3</v>
      </c>
      <c r="O1073" s="181">
        <f ca="1">IF($C1073&lt;=MAX($D$4,INDEX($C$23:$C$154,2+MATCH(0,$O$23:$O$154,1))),O336,MAX(AVERAGEIFS(O1070:O1072,O1070:O1072,"&gt;0")/(EXP(O$6*(($D1073-COUNTIFS(O$898:O1073,0))/12))),O$8))</f>
        <v>5</v>
      </c>
      <c r="P1073" s="181">
        <f t="shared" ca="1" si="72"/>
        <v>3.5</v>
      </c>
      <c r="Q1073" s="132">
        <f ca="1">IF($C1073&lt;$D$4,Q336,MAX(AVERAGEIFS(Q1070:Q1072,Q1070:Q1072,"&gt;0")/(EXP(Q$6*(($D1073-COUNTIFS(Q$898:Q1073,0))/12))),Q$8))</f>
        <v>1</v>
      </c>
      <c r="R1073" s="132">
        <f t="shared" ca="1" si="68"/>
        <v>1</v>
      </c>
      <c r="S1073" s="132">
        <f ca="1">IF($C1073&lt;$D$4,S336,MAX(AVERAGEIFS(S1070:S1072,S1070:S1072,"&gt;0")/(EXP(S$6*(($D1073-COUNTIFS(S$898:S1073,0))/12))),S$8))</f>
        <v>1</v>
      </c>
      <c r="T1073" s="132">
        <f t="shared" ca="1" si="69"/>
        <v>0.76923076923076916</v>
      </c>
      <c r="U1073" s="181">
        <f ca="1">IF($C1073&lt;=MAX($D$4,INDEX($C$23:$C$154,2+MATCH(0,$M$23:$M$154,1))),U336,MAX(AVERAGEIFS(U1070:U1072,U1070:U1072,"&gt;0")/(EXP(U$6*(($D1073-COUNTIFS(U$898:U1073,0))/12))),U$8))</f>
        <v>3</v>
      </c>
      <c r="V1073" s="181">
        <f t="shared" ca="1" si="70"/>
        <v>2</v>
      </c>
      <c r="W1073" s="132">
        <f ca="1">IF($C1073&lt;$D$4,W336,MAX(AVERAGEIFS(W1070:W1072,W1070:W1072,"&gt;0")/(EXP(W$6*(($D1073-COUNTIFS(W$898:W1073,0))/12))),W$8))</f>
        <v>0.75</v>
      </c>
      <c r="X1073" s="132">
        <f t="shared" ca="1" si="71"/>
        <v>0.57692307692307687</v>
      </c>
      <c r="Y1073" s="132"/>
      <c r="Z1073" s="132"/>
    </row>
    <row r="1074" spans="2:26" outlineLevel="1">
      <c r="B1074" s="159"/>
      <c r="C1074" s="160">
        <f t="shared" si="73"/>
        <v>49553</v>
      </c>
      <c r="D1074" s="128">
        <f t="shared" si="74"/>
        <v>177</v>
      </c>
      <c r="G1074" s="132">
        <f ca="1">IF($C1074&lt;$D$4,G337,MAX(AVERAGEIFS(G1071:G1073,G1071:G1073,"&gt;0")/(EXP(G$6*(($D1074-COUNTIFS(G$898:G1074,0))/12))),G$8))</f>
        <v>1.25</v>
      </c>
      <c r="H1074" s="132">
        <f t="shared" ca="1" si="64"/>
        <v>0.96153846153846145</v>
      </c>
      <c r="I1074" s="132">
        <f ca="1">IF($C1074&lt;$D$4,I337,MAX(AVERAGEIFS(I1071:I1073,I1071:I1073,"&gt;0")/(EXP(I$6*(($D1074-COUNTIFS(I$898:I1074,0))/12))),I$8))</f>
        <v>1.5</v>
      </c>
      <c r="J1074" s="132">
        <f t="shared" ca="1" si="65"/>
        <v>1.2</v>
      </c>
      <c r="K1074" s="132">
        <f ca="1">IF($C1074&lt;$D$4,K337,MAX(AVERAGEIFS(K1071:K1073,K1071:K1073,"&gt;0")/(EXP(K$6*(($D1074-COUNTIFS(K$898:K1074,0))/12))),K$8))</f>
        <v>3</v>
      </c>
      <c r="L1074" s="132">
        <f t="shared" ca="1" si="66"/>
        <v>2</v>
      </c>
      <c r="M1074" s="181">
        <f ca="1">IF($C1074&lt;=MAX($D$4,INDEX($C$23:$C$154,2+MATCH(0,$M$23:$M$154,1))),M337,MAX(AVERAGEIFS(M1071:M1073,M1071:M1073,"&gt;0")/(EXP(M$6*(($D1074-COUNTIFS(M$898:M1074,0))/12))),M$8))</f>
        <v>3.75</v>
      </c>
      <c r="N1074" s="181">
        <f t="shared" ca="1" si="67"/>
        <v>3</v>
      </c>
      <c r="O1074" s="181">
        <f ca="1">IF($C1074&lt;=MAX($D$4,INDEX($C$23:$C$154,2+MATCH(0,$O$23:$O$154,1))),O337,MAX(AVERAGEIFS(O1071:O1073,O1071:O1073,"&gt;0")/(EXP(O$6*(($D1074-COUNTIFS(O$898:O1074,0))/12))),O$8))</f>
        <v>5</v>
      </c>
      <c r="P1074" s="181">
        <f t="shared" ca="1" si="72"/>
        <v>3.5</v>
      </c>
      <c r="Q1074" s="132">
        <f ca="1">IF($C1074&lt;$D$4,Q337,MAX(AVERAGEIFS(Q1071:Q1073,Q1071:Q1073,"&gt;0")/(EXP(Q$6*(($D1074-COUNTIFS(Q$898:Q1074,0))/12))),Q$8))</f>
        <v>1</v>
      </c>
      <c r="R1074" s="132">
        <f t="shared" ca="1" si="68"/>
        <v>1</v>
      </c>
      <c r="S1074" s="132">
        <f ca="1">IF($C1074&lt;$D$4,S337,MAX(AVERAGEIFS(S1071:S1073,S1071:S1073,"&gt;0")/(EXP(S$6*(($D1074-COUNTIFS(S$898:S1074,0))/12))),S$8))</f>
        <v>1</v>
      </c>
      <c r="T1074" s="132">
        <f t="shared" ca="1" si="69"/>
        <v>0.76923076923076916</v>
      </c>
      <c r="U1074" s="181">
        <f ca="1">IF($C1074&lt;=MAX($D$4,INDEX($C$23:$C$154,2+MATCH(0,$M$23:$M$154,1))),U337,MAX(AVERAGEIFS(U1071:U1073,U1071:U1073,"&gt;0")/(EXP(U$6*(($D1074-COUNTIFS(U$898:U1074,0))/12))),U$8))</f>
        <v>3</v>
      </c>
      <c r="V1074" s="181">
        <f t="shared" ca="1" si="70"/>
        <v>2</v>
      </c>
      <c r="W1074" s="132">
        <f ca="1">IF($C1074&lt;$D$4,W337,MAX(AVERAGEIFS(W1071:W1073,W1071:W1073,"&gt;0")/(EXP(W$6*(($D1074-COUNTIFS(W$898:W1074,0))/12))),W$8))</f>
        <v>0.75</v>
      </c>
      <c r="X1074" s="132">
        <f t="shared" ca="1" si="71"/>
        <v>0.57692307692307687</v>
      </c>
      <c r="Y1074" s="132"/>
      <c r="Z1074" s="132"/>
    </row>
    <row r="1075" spans="2:26" outlineLevel="1">
      <c r="B1075" s="159"/>
      <c r="C1075" s="160">
        <f t="shared" si="73"/>
        <v>49583</v>
      </c>
      <c r="D1075" s="128">
        <f t="shared" si="74"/>
        <v>178</v>
      </c>
      <c r="G1075" s="132">
        <f ca="1">IF($C1075&lt;$D$4,G338,MAX(AVERAGEIFS(G1072:G1074,G1072:G1074,"&gt;0")/(EXP(G$6*(($D1075-COUNTIFS(G$898:G1075,0))/12))),G$8))</f>
        <v>1.25</v>
      </c>
      <c r="H1075" s="132">
        <f t="shared" ca="1" si="64"/>
        <v>0.96153846153846145</v>
      </c>
      <c r="I1075" s="132">
        <f ca="1">IF($C1075&lt;$D$4,I338,MAX(AVERAGEIFS(I1072:I1074,I1072:I1074,"&gt;0")/(EXP(I$6*(($D1075-COUNTIFS(I$898:I1075,0))/12))),I$8))</f>
        <v>1.5</v>
      </c>
      <c r="J1075" s="132">
        <f t="shared" ca="1" si="65"/>
        <v>1.2</v>
      </c>
      <c r="K1075" s="132">
        <f ca="1">IF($C1075&lt;$D$4,K338,MAX(AVERAGEIFS(K1072:K1074,K1072:K1074,"&gt;0")/(EXP(K$6*(($D1075-COUNTIFS(K$898:K1075,0))/12))),K$8))</f>
        <v>3</v>
      </c>
      <c r="L1075" s="132">
        <f t="shared" ca="1" si="66"/>
        <v>2</v>
      </c>
      <c r="M1075" s="181">
        <f ca="1">IF($C1075&lt;=MAX($D$4,INDEX($C$23:$C$154,2+MATCH(0,$M$23:$M$154,1))),M338,MAX(AVERAGEIFS(M1072:M1074,M1072:M1074,"&gt;0")/(EXP(M$6*(($D1075-COUNTIFS(M$898:M1075,0))/12))),M$8))</f>
        <v>3.75</v>
      </c>
      <c r="N1075" s="181">
        <f t="shared" ca="1" si="67"/>
        <v>3</v>
      </c>
      <c r="O1075" s="181">
        <f ca="1">IF($C1075&lt;=MAX($D$4,INDEX($C$23:$C$154,2+MATCH(0,$O$23:$O$154,1))),O338,MAX(AVERAGEIFS(O1072:O1074,O1072:O1074,"&gt;0")/(EXP(O$6*(($D1075-COUNTIFS(O$898:O1075,0))/12))),O$8))</f>
        <v>5</v>
      </c>
      <c r="P1075" s="181">
        <f t="shared" ca="1" si="72"/>
        <v>3.5</v>
      </c>
      <c r="Q1075" s="132">
        <f ca="1">IF($C1075&lt;$D$4,Q338,MAX(AVERAGEIFS(Q1072:Q1074,Q1072:Q1074,"&gt;0")/(EXP(Q$6*(($D1075-COUNTIFS(Q$898:Q1075,0))/12))),Q$8))</f>
        <v>1</v>
      </c>
      <c r="R1075" s="132">
        <f t="shared" ca="1" si="68"/>
        <v>1</v>
      </c>
      <c r="S1075" s="132">
        <f ca="1">IF($C1075&lt;$D$4,S338,MAX(AVERAGEIFS(S1072:S1074,S1072:S1074,"&gt;0")/(EXP(S$6*(($D1075-COUNTIFS(S$898:S1075,0))/12))),S$8))</f>
        <v>1</v>
      </c>
      <c r="T1075" s="132">
        <f t="shared" ca="1" si="69"/>
        <v>0.76923076923076916</v>
      </c>
      <c r="U1075" s="181">
        <f ca="1">IF($C1075&lt;=MAX($D$4,INDEX($C$23:$C$154,2+MATCH(0,$M$23:$M$154,1))),U338,MAX(AVERAGEIFS(U1072:U1074,U1072:U1074,"&gt;0")/(EXP(U$6*(($D1075-COUNTIFS(U$898:U1075,0))/12))),U$8))</f>
        <v>3</v>
      </c>
      <c r="V1075" s="181">
        <f t="shared" ca="1" si="70"/>
        <v>2</v>
      </c>
      <c r="W1075" s="132">
        <f ca="1">IF($C1075&lt;$D$4,W338,MAX(AVERAGEIFS(W1072:W1074,W1072:W1074,"&gt;0")/(EXP(W$6*(($D1075-COUNTIFS(W$898:W1075,0))/12))),W$8))</f>
        <v>0.75</v>
      </c>
      <c r="X1075" s="132">
        <f t="shared" ca="1" si="71"/>
        <v>0.57692307692307687</v>
      </c>
      <c r="Y1075" s="132"/>
      <c r="Z1075" s="132"/>
    </row>
    <row r="1076" spans="2:26" outlineLevel="1">
      <c r="B1076" s="159"/>
      <c r="C1076" s="160">
        <f t="shared" si="73"/>
        <v>49614</v>
      </c>
      <c r="D1076" s="128">
        <f t="shared" si="74"/>
        <v>179</v>
      </c>
      <c r="G1076" s="132">
        <f ca="1">IF($C1076&lt;$D$4,G339,MAX(AVERAGEIFS(G1073:G1075,G1073:G1075,"&gt;0")/(EXP(G$6*(($D1076-COUNTIFS(G$898:G1076,0))/12))),G$8))</f>
        <v>1.25</v>
      </c>
      <c r="H1076" s="132">
        <f t="shared" ca="1" si="64"/>
        <v>0.96153846153846145</v>
      </c>
      <c r="I1076" s="132">
        <f ca="1">IF($C1076&lt;$D$4,I339,MAX(AVERAGEIFS(I1073:I1075,I1073:I1075,"&gt;0")/(EXP(I$6*(($D1076-COUNTIFS(I$898:I1076,0))/12))),I$8))</f>
        <v>1.5</v>
      </c>
      <c r="J1076" s="132">
        <f t="shared" ca="1" si="65"/>
        <v>1.2</v>
      </c>
      <c r="K1076" s="132">
        <f ca="1">IF($C1076&lt;$D$4,K339,MAX(AVERAGEIFS(K1073:K1075,K1073:K1075,"&gt;0")/(EXP(K$6*(($D1076-COUNTIFS(K$898:K1076,0))/12))),K$8))</f>
        <v>3</v>
      </c>
      <c r="L1076" s="132">
        <f t="shared" ca="1" si="66"/>
        <v>2</v>
      </c>
      <c r="M1076" s="181">
        <f ca="1">IF($C1076&lt;=MAX($D$4,INDEX($C$23:$C$154,2+MATCH(0,$M$23:$M$154,1))),M339,MAX(AVERAGEIFS(M1073:M1075,M1073:M1075,"&gt;0")/(EXP(M$6*(($D1076-COUNTIFS(M$898:M1076,0))/12))),M$8))</f>
        <v>3.75</v>
      </c>
      <c r="N1076" s="181">
        <f t="shared" ca="1" si="67"/>
        <v>3</v>
      </c>
      <c r="O1076" s="181">
        <f ca="1">IF($C1076&lt;=MAX($D$4,INDEX($C$23:$C$154,2+MATCH(0,$O$23:$O$154,1))),O339,MAX(AVERAGEIFS(O1073:O1075,O1073:O1075,"&gt;0")/(EXP(O$6*(($D1076-COUNTIFS(O$898:O1076,0))/12))),O$8))</f>
        <v>5</v>
      </c>
      <c r="P1076" s="181">
        <f t="shared" ca="1" si="72"/>
        <v>3.5</v>
      </c>
      <c r="Q1076" s="132">
        <f ca="1">IF($C1076&lt;$D$4,Q339,MAX(AVERAGEIFS(Q1073:Q1075,Q1073:Q1075,"&gt;0")/(EXP(Q$6*(($D1076-COUNTIFS(Q$898:Q1076,0))/12))),Q$8))</f>
        <v>1</v>
      </c>
      <c r="R1076" s="132">
        <f t="shared" ca="1" si="68"/>
        <v>1</v>
      </c>
      <c r="S1076" s="132">
        <f ca="1">IF($C1076&lt;$D$4,S339,MAX(AVERAGEIFS(S1073:S1075,S1073:S1075,"&gt;0")/(EXP(S$6*(($D1076-COUNTIFS(S$898:S1076,0))/12))),S$8))</f>
        <v>1</v>
      </c>
      <c r="T1076" s="132">
        <f t="shared" ca="1" si="69"/>
        <v>0.76923076923076916</v>
      </c>
      <c r="U1076" s="181">
        <f ca="1">IF($C1076&lt;=MAX($D$4,INDEX($C$23:$C$154,2+MATCH(0,$M$23:$M$154,1))),U339,MAX(AVERAGEIFS(U1073:U1075,U1073:U1075,"&gt;0")/(EXP(U$6*(($D1076-COUNTIFS(U$898:U1076,0))/12))),U$8))</f>
        <v>3</v>
      </c>
      <c r="V1076" s="181">
        <f t="shared" ca="1" si="70"/>
        <v>2</v>
      </c>
      <c r="W1076" s="132">
        <f ca="1">IF($C1076&lt;$D$4,W339,MAX(AVERAGEIFS(W1073:W1075,W1073:W1075,"&gt;0")/(EXP(W$6*(($D1076-COUNTIFS(W$898:W1076,0))/12))),W$8))</f>
        <v>0.75</v>
      </c>
      <c r="X1076" s="132">
        <f t="shared" ca="1" si="71"/>
        <v>0.57692307692307687</v>
      </c>
      <c r="Y1076" s="132"/>
      <c r="Z1076" s="132"/>
    </row>
    <row r="1077" spans="2:26" outlineLevel="1">
      <c r="B1077" s="159"/>
      <c r="C1077" s="160">
        <f t="shared" si="73"/>
        <v>49644</v>
      </c>
      <c r="D1077" s="128">
        <f t="shared" si="74"/>
        <v>180</v>
      </c>
      <c r="G1077" s="132">
        <f ca="1">IF($C1077&lt;$D$4,G340,MAX(AVERAGEIFS(G1074:G1076,G1074:G1076,"&gt;0")/(EXP(G$6*(($D1077-COUNTIFS(G$898:G1077,0))/12))),G$8))</f>
        <v>1.25</v>
      </c>
      <c r="H1077" s="132">
        <f t="shared" ca="1" si="64"/>
        <v>0.96153846153846145</v>
      </c>
      <c r="I1077" s="132">
        <f ca="1">IF($C1077&lt;$D$4,I340,MAX(AVERAGEIFS(I1074:I1076,I1074:I1076,"&gt;0")/(EXP(I$6*(($D1077-COUNTIFS(I$898:I1077,0))/12))),I$8))</f>
        <v>1.5</v>
      </c>
      <c r="J1077" s="132">
        <f t="shared" ca="1" si="65"/>
        <v>1.2</v>
      </c>
      <c r="K1077" s="132">
        <f ca="1">IF($C1077&lt;$D$4,K340,MAX(AVERAGEIFS(K1074:K1076,K1074:K1076,"&gt;0")/(EXP(K$6*(($D1077-COUNTIFS(K$898:K1077,0))/12))),K$8))</f>
        <v>3</v>
      </c>
      <c r="L1077" s="132">
        <f t="shared" ca="1" si="66"/>
        <v>2</v>
      </c>
      <c r="M1077" s="181">
        <f ca="1">IF($C1077&lt;=MAX($D$4,INDEX($C$23:$C$154,2+MATCH(0,$M$23:$M$154,1))),M340,MAX(AVERAGEIFS(M1074:M1076,M1074:M1076,"&gt;0")/(EXP(M$6*(($D1077-COUNTIFS(M$898:M1077,0))/12))),M$8))</f>
        <v>3.75</v>
      </c>
      <c r="N1077" s="181">
        <f t="shared" ca="1" si="67"/>
        <v>3</v>
      </c>
      <c r="O1077" s="181">
        <f ca="1">IF($C1077&lt;=MAX($D$4,INDEX($C$23:$C$154,2+MATCH(0,$O$23:$O$154,1))),O340,MAX(AVERAGEIFS(O1074:O1076,O1074:O1076,"&gt;0")/(EXP(O$6*(($D1077-COUNTIFS(O$898:O1077,0))/12))),O$8))</f>
        <v>5</v>
      </c>
      <c r="P1077" s="181">
        <f t="shared" ca="1" si="72"/>
        <v>3.5</v>
      </c>
      <c r="Q1077" s="132">
        <f ca="1">IF($C1077&lt;$D$4,Q340,MAX(AVERAGEIFS(Q1074:Q1076,Q1074:Q1076,"&gt;0")/(EXP(Q$6*(($D1077-COUNTIFS(Q$898:Q1077,0))/12))),Q$8))</f>
        <v>1</v>
      </c>
      <c r="R1077" s="132">
        <f t="shared" ca="1" si="68"/>
        <v>1</v>
      </c>
      <c r="S1077" s="132">
        <f ca="1">IF($C1077&lt;$D$4,S340,MAX(AVERAGEIFS(S1074:S1076,S1074:S1076,"&gt;0")/(EXP(S$6*(($D1077-COUNTIFS(S$898:S1077,0))/12))),S$8))</f>
        <v>1</v>
      </c>
      <c r="T1077" s="132">
        <f t="shared" ca="1" si="69"/>
        <v>0.76923076923076916</v>
      </c>
      <c r="U1077" s="181">
        <f ca="1">IF($C1077&lt;=MAX($D$4,INDEX($C$23:$C$154,2+MATCH(0,$M$23:$M$154,1))),U340,MAX(AVERAGEIFS(U1074:U1076,U1074:U1076,"&gt;0")/(EXP(U$6*(($D1077-COUNTIFS(U$898:U1077,0))/12))),U$8))</f>
        <v>3</v>
      </c>
      <c r="V1077" s="181">
        <f t="shared" ca="1" si="70"/>
        <v>2</v>
      </c>
      <c r="W1077" s="132">
        <f ca="1">IF($C1077&lt;$D$4,W340,MAX(AVERAGEIFS(W1074:W1076,W1074:W1076,"&gt;0")/(EXP(W$6*(($D1077-COUNTIFS(W$898:W1077,0))/12))),W$8))</f>
        <v>0.75</v>
      </c>
      <c r="X1077" s="132">
        <f t="shared" ca="1" si="71"/>
        <v>0.57692307692307687</v>
      </c>
      <c r="Y1077" s="132"/>
      <c r="Z1077" s="132"/>
    </row>
    <row r="1078" spans="2:26">
      <c r="B1078" s="159"/>
      <c r="C1078" s="174"/>
    </row>
    <row r="1079" spans="2:26" ht="13">
      <c r="C1079" s="158" t="s">
        <v>260</v>
      </c>
    </row>
    <row r="1080" spans="2:26">
      <c r="B1080" s="159"/>
      <c r="C1080" s="174"/>
    </row>
    <row r="1081" spans="2:26" outlineLevel="1">
      <c r="B1081" s="159"/>
      <c r="C1081" s="5" t="s">
        <v>315</v>
      </c>
    </row>
    <row r="1082" spans="2:26" outlineLevel="1">
      <c r="B1082" s="159"/>
    </row>
    <row r="1083" spans="2:26" outlineLevel="1">
      <c r="B1083" s="159"/>
      <c r="C1083" s="160">
        <v>44197</v>
      </c>
      <c r="D1083" s="175">
        <v>1</v>
      </c>
      <c r="G1083" s="132">
        <f>IF($C1083&lt;$D$4,G298,MAX(AVERAGEIFS(G1080:G1082,G1080:G1082,"&gt;0")/(EXP(G$6*(($D1083-COUNTIFS(G$1083:G1083,0))/12))),G$8))</f>
        <v>4.1434949999999988</v>
      </c>
      <c r="H1083" s="132">
        <f t="shared" ref="H1083:H1114" si="75">IF($C1083&lt;$D$4,H298,MAX(G1083/G$10,H$8))</f>
        <v>3.1076212499999993</v>
      </c>
      <c r="I1083" s="132">
        <f>IF($C1083&lt;$D$4,I298,MAX(AVERAGEIFS(I1080:I1082,I1080:I1082,"&gt;0")/(EXP(I$6*(($D1083-COUNTIFS(I$1083:I1083,0))/12))),I$8))</f>
        <v>0</v>
      </c>
      <c r="J1083" s="132">
        <f t="shared" ref="J1083:J1114" si="76">IF($C1083&lt;$D$4,J298,MAX(I1083/I$10,J$8))</f>
        <v>0</v>
      </c>
      <c r="K1083" s="132">
        <f>IF($C1083&lt;$D$4,K298,MAX(AVERAGEIFS(K1080:K1082,K1080:K1082,"&gt;0")/(EXP(K$6*(($D1083-COUNTIFS(K$1083:K1083,0))/12))),K$8))</f>
        <v>0</v>
      </c>
      <c r="L1083" s="132">
        <f t="shared" ref="L1083:L1114" si="77">IF($C1083&lt;$D$4,L298,MAX(K1083/K$10,L$8))</f>
        <v>0</v>
      </c>
      <c r="M1083" s="181">
        <f>IF($C1083&lt;=MAX($D$4,INDEX($C$23:$C$154,2+MATCH(0,$M$23:$M$154,1))),M298,MAX(AVERAGEIFS(M1080:M1082,M1080:M1082,"&gt;0")/(EXP(M$6*(($D1083-COUNTIFS(M$1083:M1083,0))/12))),M$8))</f>
        <v>0</v>
      </c>
      <c r="N1083" s="181">
        <f t="shared" ref="N1083:N1114" si="78">IF($C1083&lt;=MAX($D$4,INDEX($C$23:$C$154,2+MATCH(0,$N$23:$N$154,1))),N298,MAX(M1083/M$10,N$8))</f>
        <v>0</v>
      </c>
      <c r="O1083" s="181">
        <f>IF($C1083&lt;=MAX($D$4,INDEX($C$23:$C$154,2+MATCH(0,$O$23:$O$154,1))),O298,MAX(AVERAGEIFS(O1080:O1082,O1080:O1082,"&gt;0")/(EXP(O$6*(($D1083-COUNTIFS(O$1083:O1083,0))/12))),O$8))</f>
        <v>0</v>
      </c>
      <c r="P1083" s="181">
        <f>IF($C1083&lt;=MAX($D$4,INDEX($C$23:$C$154,2+MATCH(0,$P$23:$P$154,1))),P298,MAX(O1083/O$10,P$8))</f>
        <v>0</v>
      </c>
      <c r="Q1083" s="132">
        <f>IF($C1083&lt;$D$4,Q298,MAX(AVERAGEIFS(Q1080:Q1082,Q1080:Q1082,"&gt;0")/(EXP(Q$6*(($D1083-COUNTIFS(Q$1083:Q1083,0))/12))),Q$8))</f>
        <v>0</v>
      </c>
      <c r="R1083" s="132">
        <f t="shared" ref="R1083:R1114" si="79">IF($C1083&lt;$D$4,R298,MAX(Q1083/Q$10,R$8))</f>
        <v>0</v>
      </c>
      <c r="S1083" s="132">
        <f>IF($C1083&lt;$D$4,S298,MAX(AVERAGEIFS(S1080:S1082,S1080:S1082,"&gt;0")/(EXP(S$6*(($D1083-COUNTIFS(S$1083:S1083,0))/12))),S$8))</f>
        <v>0</v>
      </c>
      <c r="T1083" s="132">
        <f t="shared" ref="T1083:T1114" si="80">IF($C1083&lt;$D$4,T298,MAX(S1083/S$10,T$8))</f>
        <v>0</v>
      </c>
      <c r="U1083" s="181">
        <f>IF($C1083&lt;=MAX($D$4,INDEX($C$23:$C$154,2+MATCH(0,$M$23:$M$154,1))),U298,MAX(AVERAGEIFS(U1080:U1082,U1080:U1082,"&gt;0")/(EXP(U$6*(($D1083-COUNTIFS(U$1083:U1083,0))/12))),U$8))</f>
        <v>0</v>
      </c>
      <c r="V1083" s="181">
        <f t="shared" ref="V1083:V1114" si="81">IF($C1083&lt;=MAX($D$4,INDEX($C$23:$C$154,2+MATCH(0,$N$23:$N$154,1))),V298,MAX(U1083/U$10,V$8))</f>
        <v>0</v>
      </c>
      <c r="W1083" s="132">
        <f>IF($C1083&lt;$D$4,W298,MAX(AVERAGEIFS(W1080:W1082,W1080:W1082,"&gt;0")/(EXP(W$6*(($D1083-COUNTIFS(W$1083:W1083,0))/12))),W$8))</f>
        <v>0</v>
      </c>
      <c r="X1083" s="132">
        <f t="shared" ref="X1083:X1114" si="82">IF($C1083&lt;$D$4,X298,MAX(W1083/W$10,X$8))</f>
        <v>0</v>
      </c>
      <c r="Y1083" s="132"/>
      <c r="Z1083" s="132"/>
    </row>
    <row r="1084" spans="2:26" outlineLevel="1">
      <c r="B1084" s="159"/>
      <c r="C1084" s="160">
        <f>EDATE(C1083,1)</f>
        <v>44228</v>
      </c>
      <c r="D1084" s="128">
        <f>D1083+1</f>
        <v>2</v>
      </c>
      <c r="G1084" s="132">
        <f>IF($C1084&lt;$D$4,G299,MAX(AVERAGEIFS(G1081:G1083,G1081:G1083,"&gt;0")/(EXP(G$6*(($D1084-COUNTIFS(G$1083:G1084,0))/12))),G$8))</f>
        <v>4.5346649999999995</v>
      </c>
      <c r="H1084" s="132">
        <f t="shared" si="75"/>
        <v>3.4009987499999994</v>
      </c>
      <c r="I1084" s="132">
        <f>IF($C1084&lt;$D$4,I299,MAX(AVERAGEIFS(I1081:I1083,I1081:I1083,"&gt;0")/(EXP(I$6*(($D1084-COUNTIFS(I$1083:I1084,0))/12))),I$8))</f>
        <v>0</v>
      </c>
      <c r="J1084" s="132">
        <f t="shared" si="76"/>
        <v>0</v>
      </c>
      <c r="K1084" s="132">
        <f>IF($C1084&lt;$D$4,K299,MAX(AVERAGEIFS(K1081:K1083,K1081:K1083,"&gt;0")/(EXP(K$6*(($D1084-COUNTIFS(K$1083:K1084,0))/12))),K$8))</f>
        <v>0</v>
      </c>
      <c r="L1084" s="132">
        <f t="shared" si="77"/>
        <v>0</v>
      </c>
      <c r="M1084" s="181">
        <f>IF($C1084&lt;=MAX($D$4,INDEX($C$23:$C$154,2+MATCH(0,$M$23:$M$154,1))),M299,MAX(AVERAGEIFS(M1081:M1083,M1081:M1083,"&gt;0")/(EXP(M$6*(($D1084-COUNTIFS(M$1083:M1084,0))/12))),M$8))</f>
        <v>0</v>
      </c>
      <c r="N1084" s="181">
        <f t="shared" si="78"/>
        <v>0</v>
      </c>
      <c r="O1084" s="181">
        <f>IF($C1084&lt;=MAX($D$4,INDEX($C$23:$C$154,2+MATCH(0,$O$23:$O$154,1))),O299,MAX(AVERAGEIFS(O1081:O1083,O1081:O1083,"&gt;0")/(EXP(O$6*(($D1084-COUNTIFS(O$1083:O1084,0))/12))),O$8))</f>
        <v>0</v>
      </c>
      <c r="P1084" s="181">
        <f t="shared" ref="P1084:P1147" si="83">IF($C1084&lt;=MAX($D$4,INDEX($C$23:$C$154,2+MATCH(0,$P$23:$P$154,1))),P299,MAX(O1084/O$10,P$8))</f>
        <v>0</v>
      </c>
      <c r="Q1084" s="132">
        <f>IF($C1084&lt;$D$4,Q299,MAX(AVERAGEIFS(Q1081:Q1083,Q1081:Q1083,"&gt;0")/(EXP(Q$6*(($D1084-COUNTIFS(Q$1083:Q1084,0))/12))),Q$8))</f>
        <v>0</v>
      </c>
      <c r="R1084" s="132">
        <f t="shared" si="79"/>
        <v>0</v>
      </c>
      <c r="S1084" s="132">
        <f>IF($C1084&lt;$D$4,S299,MAX(AVERAGEIFS(S1081:S1083,S1081:S1083,"&gt;0")/(EXP(S$6*(($D1084-COUNTIFS(S$1083:S1084,0))/12))),S$8))</f>
        <v>0</v>
      </c>
      <c r="T1084" s="132">
        <f t="shared" si="80"/>
        <v>0</v>
      </c>
      <c r="U1084" s="181">
        <f>IF($C1084&lt;=MAX($D$4,INDEX($C$23:$C$154,2+MATCH(0,$M$23:$M$154,1))),U299,MAX(AVERAGEIFS(U1081:U1083,U1081:U1083,"&gt;0")/(EXP(U$6*(($D1084-COUNTIFS(U$1083:U1084,0))/12))),U$8))</f>
        <v>0</v>
      </c>
      <c r="V1084" s="181">
        <f t="shared" si="81"/>
        <v>0</v>
      </c>
      <c r="W1084" s="132">
        <f>IF($C1084&lt;$D$4,W299,MAX(AVERAGEIFS(W1081:W1083,W1081:W1083,"&gt;0")/(EXP(W$6*(($D1084-COUNTIFS(W$1083:W1084,0))/12))),W$8))</f>
        <v>0</v>
      </c>
      <c r="X1084" s="132">
        <f t="shared" si="82"/>
        <v>0</v>
      </c>
      <c r="Y1084" s="132"/>
      <c r="Z1084" s="132"/>
    </row>
    <row r="1085" spans="2:26" outlineLevel="1">
      <c r="B1085" s="159"/>
      <c r="C1085" s="160">
        <f t="shared" ref="C1085:C1148" si="84">EDATE(C1084,1)</f>
        <v>44256</v>
      </c>
      <c r="D1085" s="128">
        <f t="shared" ref="D1085:D1148" si="85">D1084+1</f>
        <v>3</v>
      </c>
      <c r="G1085" s="132">
        <f>IF($C1085&lt;$D$4,G300,MAX(AVERAGEIFS(G1082:G1084,G1082:G1084,"&gt;0")/(EXP(G$6*(($D1085-COUNTIFS(G$1083:G1085,0))/12))),G$8))</f>
        <v>4.0687800000000012</v>
      </c>
      <c r="H1085" s="132">
        <f t="shared" si="75"/>
        <v>3.0515850000000011</v>
      </c>
      <c r="I1085" s="132">
        <f>IF($C1085&lt;$D$4,I300,MAX(AVERAGEIFS(I1082:I1084,I1082:I1084,"&gt;0")/(EXP(I$6*(($D1085-COUNTIFS(I$1083:I1085,0))/12))),I$8))</f>
        <v>0</v>
      </c>
      <c r="J1085" s="132">
        <f t="shared" si="76"/>
        <v>0</v>
      </c>
      <c r="K1085" s="132">
        <f>IF($C1085&lt;$D$4,K300,MAX(AVERAGEIFS(K1082:K1084,K1082:K1084,"&gt;0")/(EXP(K$6*(($D1085-COUNTIFS(K$1083:K1085,0))/12))),K$8))</f>
        <v>0</v>
      </c>
      <c r="L1085" s="132">
        <f t="shared" si="77"/>
        <v>0</v>
      </c>
      <c r="M1085" s="181">
        <f>IF($C1085&lt;=MAX($D$4,INDEX($C$23:$C$154,2+MATCH(0,$M$23:$M$154,1))),M300,MAX(AVERAGEIFS(M1082:M1084,M1082:M1084,"&gt;0")/(EXP(M$6*(($D1085-COUNTIFS(M$1083:M1085,0))/12))),M$8))</f>
        <v>0</v>
      </c>
      <c r="N1085" s="181">
        <f t="shared" si="78"/>
        <v>0</v>
      </c>
      <c r="O1085" s="181">
        <f>IF($C1085&lt;=MAX($D$4,INDEX($C$23:$C$154,2+MATCH(0,$O$23:$O$154,1))),O300,MAX(AVERAGEIFS(O1082:O1084,O1082:O1084,"&gt;0")/(EXP(O$6*(($D1085-COUNTIFS(O$1083:O1085,0))/12))),O$8))</f>
        <v>0</v>
      </c>
      <c r="P1085" s="181">
        <f t="shared" si="83"/>
        <v>0</v>
      </c>
      <c r="Q1085" s="132">
        <f>IF($C1085&lt;$D$4,Q300,MAX(AVERAGEIFS(Q1082:Q1084,Q1082:Q1084,"&gt;0")/(EXP(Q$6*(($D1085-COUNTIFS(Q$1083:Q1085,0))/12))),Q$8))</f>
        <v>0</v>
      </c>
      <c r="R1085" s="132">
        <f t="shared" si="79"/>
        <v>0</v>
      </c>
      <c r="S1085" s="132">
        <f>IF($C1085&lt;$D$4,S300,MAX(AVERAGEIFS(S1082:S1084,S1082:S1084,"&gt;0")/(EXP(S$6*(($D1085-COUNTIFS(S$1083:S1085,0))/12))),S$8))</f>
        <v>0</v>
      </c>
      <c r="T1085" s="132">
        <f t="shared" si="80"/>
        <v>0</v>
      </c>
      <c r="U1085" s="181">
        <f>IF($C1085&lt;=MAX($D$4,INDEX($C$23:$C$154,2+MATCH(0,$M$23:$M$154,1))),U300,MAX(AVERAGEIFS(U1082:U1084,U1082:U1084,"&gt;0")/(EXP(U$6*(($D1085-COUNTIFS(U$1083:U1085,0))/12))),U$8))</f>
        <v>0</v>
      </c>
      <c r="V1085" s="181">
        <f t="shared" si="81"/>
        <v>0</v>
      </c>
      <c r="W1085" s="132">
        <f>IF($C1085&lt;$D$4,W300,MAX(AVERAGEIFS(W1082:W1084,W1082:W1084,"&gt;0")/(EXP(W$6*(($D1085-COUNTIFS(W$1083:W1085,0))/12))),W$8))</f>
        <v>0</v>
      </c>
      <c r="X1085" s="132">
        <f t="shared" si="82"/>
        <v>0</v>
      </c>
      <c r="Y1085" s="132"/>
      <c r="Z1085" s="132"/>
    </row>
    <row r="1086" spans="2:26" outlineLevel="1">
      <c r="B1086" s="159"/>
      <c r="C1086" s="160">
        <f t="shared" si="84"/>
        <v>44287</v>
      </c>
      <c r="D1086" s="128">
        <f t="shared" si="85"/>
        <v>4</v>
      </c>
      <c r="G1086" s="132">
        <f>IF($C1086&lt;$D$4,G301,MAX(AVERAGEIFS(G1083:G1085,G1083:G1085,"&gt;0")/(EXP(G$6*(($D1086-COUNTIFS(G$1083:G1086,0))/12))),G$8))</f>
        <v>4.6708349999999994</v>
      </c>
      <c r="H1086" s="132">
        <f t="shared" si="75"/>
        <v>3.5031262499999993</v>
      </c>
      <c r="I1086" s="132">
        <f>IF($C1086&lt;$D$4,I301,MAX(AVERAGEIFS(I1083:I1085,I1083:I1085,"&gt;0")/(EXP(I$6*(($D1086-COUNTIFS(I$1083:I1086,0))/12))),I$8))</f>
        <v>0</v>
      </c>
      <c r="J1086" s="132">
        <f t="shared" si="76"/>
        <v>0</v>
      </c>
      <c r="K1086" s="132">
        <f>IF($C1086&lt;$D$4,K301,MAX(AVERAGEIFS(K1083:K1085,K1083:K1085,"&gt;0")/(EXP(K$6*(($D1086-COUNTIFS(K$1083:K1086,0))/12))),K$8))</f>
        <v>0</v>
      </c>
      <c r="L1086" s="132">
        <f t="shared" si="77"/>
        <v>0</v>
      </c>
      <c r="M1086" s="181">
        <f>IF($C1086&lt;=MAX($D$4,INDEX($C$23:$C$154,2+MATCH(0,$M$23:$M$154,1))),M301,MAX(AVERAGEIFS(M1083:M1085,M1083:M1085,"&gt;0")/(EXP(M$6*(($D1086-COUNTIFS(M$1083:M1086,0))/12))),M$8))</f>
        <v>0</v>
      </c>
      <c r="N1086" s="181">
        <f t="shared" si="78"/>
        <v>0</v>
      </c>
      <c r="O1086" s="181">
        <f>IF($C1086&lt;=MAX($D$4,INDEX($C$23:$C$154,2+MATCH(0,$O$23:$O$154,1))),O301,MAX(AVERAGEIFS(O1083:O1085,O1083:O1085,"&gt;0")/(EXP(O$6*(($D1086-COUNTIFS(O$1083:O1086,0))/12))),O$8))</f>
        <v>0</v>
      </c>
      <c r="P1086" s="181">
        <f t="shared" si="83"/>
        <v>0</v>
      </c>
      <c r="Q1086" s="132">
        <f>IF($C1086&lt;$D$4,Q301,MAX(AVERAGEIFS(Q1083:Q1085,Q1083:Q1085,"&gt;0")/(EXP(Q$6*(($D1086-COUNTIFS(Q$1083:Q1086,0))/12))),Q$8))</f>
        <v>0</v>
      </c>
      <c r="R1086" s="132">
        <f t="shared" si="79"/>
        <v>0</v>
      </c>
      <c r="S1086" s="132">
        <f>IF($C1086&lt;$D$4,S301,MAX(AVERAGEIFS(S1083:S1085,S1083:S1085,"&gt;0")/(EXP(S$6*(($D1086-COUNTIFS(S$1083:S1086,0))/12))),S$8))</f>
        <v>0</v>
      </c>
      <c r="T1086" s="132">
        <f t="shared" si="80"/>
        <v>0</v>
      </c>
      <c r="U1086" s="181">
        <f>IF($C1086&lt;=MAX($D$4,INDEX($C$23:$C$154,2+MATCH(0,$M$23:$M$154,1))),U301,MAX(AVERAGEIFS(U1083:U1085,U1083:U1085,"&gt;0")/(EXP(U$6*(($D1086-COUNTIFS(U$1083:U1086,0))/12))),U$8))</f>
        <v>0</v>
      </c>
      <c r="V1086" s="181">
        <f t="shared" si="81"/>
        <v>0</v>
      </c>
      <c r="W1086" s="132">
        <f>IF($C1086&lt;$D$4,W301,MAX(AVERAGEIFS(W1083:W1085,W1083:W1085,"&gt;0")/(EXP(W$6*(($D1086-COUNTIFS(W$1083:W1086,0))/12))),W$8))</f>
        <v>0</v>
      </c>
      <c r="X1086" s="132">
        <f t="shared" si="82"/>
        <v>0</v>
      </c>
      <c r="Y1086" s="132"/>
      <c r="Z1086" s="132"/>
    </row>
    <row r="1087" spans="2:26" outlineLevel="1">
      <c r="B1087" s="159"/>
      <c r="C1087" s="160">
        <f t="shared" si="84"/>
        <v>44317</v>
      </c>
      <c r="D1087" s="128">
        <f t="shared" si="85"/>
        <v>5</v>
      </c>
      <c r="G1087" s="132">
        <f>IF($C1087&lt;$D$4,G302,MAX(AVERAGEIFS(G1084:G1086,G1084:G1086,"&gt;0")/(EXP(G$6*(($D1087-COUNTIFS(G$1083:G1087,0))/12))),G$8))</f>
        <v>4.1379700000000001</v>
      </c>
      <c r="H1087" s="132">
        <f t="shared" si="75"/>
        <v>3.1034775000000003</v>
      </c>
      <c r="I1087" s="132">
        <f>IF($C1087&lt;$D$4,I302,MAX(AVERAGEIFS(I1084:I1086,I1084:I1086,"&gt;0")/(EXP(I$6*(($D1087-COUNTIFS(I$1083:I1087,0))/12))),I$8))</f>
        <v>0</v>
      </c>
      <c r="J1087" s="132">
        <f t="shared" si="76"/>
        <v>0</v>
      </c>
      <c r="K1087" s="132">
        <f>IF($C1087&lt;$D$4,K302,MAX(AVERAGEIFS(K1084:K1086,K1084:K1086,"&gt;0")/(EXP(K$6*(($D1087-COUNTIFS(K$1083:K1087,0))/12))),K$8))</f>
        <v>0</v>
      </c>
      <c r="L1087" s="132">
        <f t="shared" si="77"/>
        <v>0</v>
      </c>
      <c r="M1087" s="181">
        <f>IF($C1087&lt;=MAX($D$4,INDEX($C$23:$C$154,2+MATCH(0,$M$23:$M$154,1))),M302,MAX(AVERAGEIFS(M1084:M1086,M1084:M1086,"&gt;0")/(EXP(M$6*(($D1087-COUNTIFS(M$1083:M1087,0))/12))),M$8))</f>
        <v>0</v>
      </c>
      <c r="N1087" s="181">
        <f t="shared" si="78"/>
        <v>0</v>
      </c>
      <c r="O1087" s="181">
        <f>IF($C1087&lt;=MAX($D$4,INDEX($C$23:$C$154,2+MATCH(0,$O$23:$O$154,1))),O302,MAX(AVERAGEIFS(O1084:O1086,O1084:O1086,"&gt;0")/(EXP(O$6*(($D1087-COUNTIFS(O$1083:O1087,0))/12))),O$8))</f>
        <v>0</v>
      </c>
      <c r="P1087" s="181">
        <f t="shared" si="83"/>
        <v>0</v>
      </c>
      <c r="Q1087" s="132">
        <f>IF($C1087&lt;$D$4,Q302,MAX(AVERAGEIFS(Q1084:Q1086,Q1084:Q1086,"&gt;0")/(EXP(Q$6*(($D1087-COUNTIFS(Q$1083:Q1087,0))/12))),Q$8))</f>
        <v>0</v>
      </c>
      <c r="R1087" s="132">
        <f t="shared" si="79"/>
        <v>0</v>
      </c>
      <c r="S1087" s="132">
        <f>IF($C1087&lt;$D$4,S302,MAX(AVERAGEIFS(S1084:S1086,S1084:S1086,"&gt;0")/(EXP(S$6*(($D1087-COUNTIFS(S$1083:S1087,0))/12))),S$8))</f>
        <v>0</v>
      </c>
      <c r="T1087" s="132">
        <f t="shared" si="80"/>
        <v>0</v>
      </c>
      <c r="U1087" s="181">
        <f>IF($C1087&lt;=MAX($D$4,INDEX($C$23:$C$154,2+MATCH(0,$M$23:$M$154,1))),U302,MAX(AVERAGEIFS(U1084:U1086,U1084:U1086,"&gt;0")/(EXP(U$6*(($D1087-COUNTIFS(U$1083:U1087,0))/12))),U$8))</f>
        <v>0</v>
      </c>
      <c r="V1087" s="181">
        <f t="shared" si="81"/>
        <v>0</v>
      </c>
      <c r="W1087" s="132">
        <f>IF($C1087&lt;$D$4,W302,MAX(AVERAGEIFS(W1084:W1086,W1084:W1086,"&gt;0")/(EXP(W$6*(($D1087-COUNTIFS(W$1083:W1087,0))/12))),W$8))</f>
        <v>0</v>
      </c>
      <c r="X1087" s="132">
        <f t="shared" si="82"/>
        <v>0</v>
      </c>
      <c r="Y1087" s="132"/>
      <c r="Z1087" s="132"/>
    </row>
    <row r="1088" spans="2:26" outlineLevel="1">
      <c r="B1088" s="159"/>
      <c r="C1088" s="160">
        <f t="shared" si="84"/>
        <v>44348</v>
      </c>
      <c r="D1088" s="128">
        <f t="shared" si="85"/>
        <v>6</v>
      </c>
      <c r="G1088" s="132">
        <f>IF($C1088&lt;$D$4,G303,MAX(AVERAGEIFS(G1085:G1087,G1085:G1087,"&gt;0")/(EXP(G$6*(($D1088-COUNTIFS(G$1083:G1088,0))/12))),G$8))</f>
        <v>4.5485199999999999</v>
      </c>
      <c r="H1088" s="132">
        <f t="shared" si="75"/>
        <v>3.4113899999999999</v>
      </c>
      <c r="I1088" s="132">
        <f>IF($C1088&lt;$D$4,I303,MAX(AVERAGEIFS(I1085:I1087,I1085:I1087,"&gt;0")/(EXP(I$6*(($D1088-COUNTIFS(I$1083:I1088,0))/12))),I$8))</f>
        <v>0</v>
      </c>
      <c r="J1088" s="132">
        <f t="shared" si="76"/>
        <v>0</v>
      </c>
      <c r="K1088" s="132">
        <f>IF($C1088&lt;$D$4,K303,MAX(AVERAGEIFS(K1085:K1087,K1085:K1087,"&gt;0")/(EXP(K$6*(($D1088-COUNTIFS(K$1083:K1088,0))/12))),K$8))</f>
        <v>0</v>
      </c>
      <c r="L1088" s="132">
        <f t="shared" si="77"/>
        <v>0</v>
      </c>
      <c r="M1088" s="181">
        <f>IF($C1088&lt;=MAX($D$4,INDEX($C$23:$C$154,2+MATCH(0,$M$23:$M$154,1))),M303,MAX(AVERAGEIFS(M1085:M1087,M1085:M1087,"&gt;0")/(EXP(M$6*(($D1088-COUNTIFS(M$1083:M1088,0))/12))),M$8))</f>
        <v>0</v>
      </c>
      <c r="N1088" s="181">
        <f t="shared" si="78"/>
        <v>0</v>
      </c>
      <c r="O1088" s="181">
        <f>IF($C1088&lt;=MAX($D$4,INDEX($C$23:$C$154,2+MATCH(0,$O$23:$O$154,1))),O303,MAX(AVERAGEIFS(O1085:O1087,O1085:O1087,"&gt;0")/(EXP(O$6*(($D1088-COUNTIFS(O$1083:O1088,0))/12))),O$8))</f>
        <v>0</v>
      </c>
      <c r="P1088" s="181">
        <f t="shared" si="83"/>
        <v>0</v>
      </c>
      <c r="Q1088" s="132">
        <f>IF($C1088&lt;$D$4,Q303,MAX(AVERAGEIFS(Q1085:Q1087,Q1085:Q1087,"&gt;0")/(EXP(Q$6*(($D1088-COUNTIFS(Q$1083:Q1088,0))/12))),Q$8))</f>
        <v>0</v>
      </c>
      <c r="R1088" s="132">
        <f t="shared" si="79"/>
        <v>0</v>
      </c>
      <c r="S1088" s="132">
        <f>IF($C1088&lt;$D$4,S303,MAX(AVERAGEIFS(S1085:S1087,S1085:S1087,"&gt;0")/(EXP(S$6*(($D1088-COUNTIFS(S$1083:S1088,0))/12))),S$8))</f>
        <v>0</v>
      </c>
      <c r="T1088" s="132">
        <f t="shared" si="80"/>
        <v>0</v>
      </c>
      <c r="U1088" s="181">
        <f>IF($C1088&lt;=MAX($D$4,INDEX($C$23:$C$154,2+MATCH(0,$M$23:$M$154,1))),U303,MAX(AVERAGEIFS(U1085:U1087,U1085:U1087,"&gt;0")/(EXP(U$6*(($D1088-COUNTIFS(U$1083:U1088,0))/12))),U$8))</f>
        <v>0</v>
      </c>
      <c r="V1088" s="181">
        <f t="shared" si="81"/>
        <v>0</v>
      </c>
      <c r="W1088" s="132">
        <f>IF($C1088&lt;$D$4,W303,MAX(AVERAGEIFS(W1085:W1087,W1085:W1087,"&gt;0")/(EXP(W$6*(($D1088-COUNTIFS(W$1083:W1088,0))/12))),W$8))</f>
        <v>0</v>
      </c>
      <c r="X1088" s="132">
        <f t="shared" si="82"/>
        <v>0</v>
      </c>
      <c r="Y1088" s="132"/>
      <c r="Z1088" s="132"/>
    </row>
    <row r="1089" spans="2:26" outlineLevel="1">
      <c r="B1089" s="159"/>
      <c r="C1089" s="160">
        <f t="shared" si="84"/>
        <v>44378</v>
      </c>
      <c r="D1089" s="128">
        <f t="shared" si="85"/>
        <v>7</v>
      </c>
      <c r="G1089" s="132">
        <f>IF($C1089&lt;$D$4,G304,MAX(AVERAGEIFS(G1086:G1088,G1086:G1088,"&gt;0")/(EXP(G$6*(($D1089-COUNTIFS(G$1083:G1089,0))/12))),G$8))</f>
        <v>4.3205499999999999</v>
      </c>
      <c r="H1089" s="132">
        <f t="shared" si="75"/>
        <v>3.2404124999999997</v>
      </c>
      <c r="I1089" s="132">
        <f>IF($C1089&lt;$D$4,I304,MAX(AVERAGEIFS(I1086:I1088,I1086:I1088,"&gt;0")/(EXP(I$6*(($D1089-COUNTIFS(I$1083:I1089,0))/12))),I$8))</f>
        <v>0</v>
      </c>
      <c r="J1089" s="132">
        <f t="shared" si="76"/>
        <v>0</v>
      </c>
      <c r="K1089" s="132">
        <f>IF($C1089&lt;$D$4,K304,MAX(AVERAGEIFS(K1086:K1088,K1086:K1088,"&gt;0")/(EXP(K$6*(($D1089-COUNTIFS(K$1083:K1089,0))/12))),K$8))</f>
        <v>0</v>
      </c>
      <c r="L1089" s="132">
        <f t="shared" si="77"/>
        <v>0</v>
      </c>
      <c r="M1089" s="181">
        <f>IF($C1089&lt;=MAX($D$4,INDEX($C$23:$C$154,2+MATCH(0,$M$23:$M$154,1))),M304,MAX(AVERAGEIFS(M1086:M1088,M1086:M1088,"&gt;0")/(EXP(M$6*(($D1089-COUNTIFS(M$1083:M1089,0))/12))),M$8))</f>
        <v>0</v>
      </c>
      <c r="N1089" s="181">
        <f t="shared" si="78"/>
        <v>0</v>
      </c>
      <c r="O1089" s="181">
        <f>IF($C1089&lt;=MAX($D$4,INDEX($C$23:$C$154,2+MATCH(0,$O$23:$O$154,1))),O304,MAX(AVERAGEIFS(O1086:O1088,O1086:O1088,"&gt;0")/(EXP(O$6*(($D1089-COUNTIFS(O$1083:O1089,0))/12))),O$8))</f>
        <v>0</v>
      </c>
      <c r="P1089" s="181">
        <f t="shared" si="83"/>
        <v>0</v>
      </c>
      <c r="Q1089" s="132">
        <f>IF($C1089&lt;$D$4,Q304,MAX(AVERAGEIFS(Q1086:Q1088,Q1086:Q1088,"&gt;0")/(EXP(Q$6*(($D1089-COUNTIFS(Q$1083:Q1089,0))/12))),Q$8))</f>
        <v>0</v>
      </c>
      <c r="R1089" s="132">
        <f t="shared" si="79"/>
        <v>0</v>
      </c>
      <c r="S1089" s="132">
        <f>IF($C1089&lt;$D$4,S304,MAX(AVERAGEIFS(S1086:S1088,S1086:S1088,"&gt;0")/(EXP(S$6*(($D1089-COUNTIFS(S$1083:S1089,0))/12))),S$8))</f>
        <v>0</v>
      </c>
      <c r="T1089" s="132">
        <f t="shared" si="80"/>
        <v>0</v>
      </c>
      <c r="U1089" s="181">
        <f>IF($C1089&lt;=MAX($D$4,INDEX($C$23:$C$154,2+MATCH(0,$M$23:$M$154,1))),U304,MAX(AVERAGEIFS(U1086:U1088,U1086:U1088,"&gt;0")/(EXP(U$6*(($D1089-COUNTIFS(U$1083:U1089,0))/12))),U$8))</f>
        <v>0</v>
      </c>
      <c r="V1089" s="181">
        <f t="shared" si="81"/>
        <v>0</v>
      </c>
      <c r="W1089" s="132">
        <f>IF($C1089&lt;$D$4,W304,MAX(AVERAGEIFS(W1086:W1088,W1086:W1088,"&gt;0")/(EXP(W$6*(($D1089-COUNTIFS(W$1083:W1089,0))/12))),W$8))</f>
        <v>0</v>
      </c>
      <c r="X1089" s="132">
        <f t="shared" si="82"/>
        <v>0</v>
      </c>
      <c r="Y1089" s="132"/>
      <c r="Z1089" s="132"/>
    </row>
    <row r="1090" spans="2:26" outlineLevel="1">
      <c r="B1090" s="159"/>
      <c r="C1090" s="160">
        <f t="shared" si="84"/>
        <v>44409</v>
      </c>
      <c r="D1090" s="128">
        <f t="shared" si="85"/>
        <v>8</v>
      </c>
      <c r="G1090" s="132">
        <f>IF($C1090&lt;$D$4,G305,MAX(AVERAGEIFS(G1087:G1089,G1087:G1089,"&gt;0")/(EXP(G$6*(($D1090-COUNTIFS(G$1083:G1090,0))/12))),G$8))</f>
        <v>4.2088599999999996</v>
      </c>
      <c r="H1090" s="132">
        <f t="shared" si="75"/>
        <v>3.1566449999999997</v>
      </c>
      <c r="I1090" s="132">
        <f>IF($C1090&lt;$D$4,I305,MAX(AVERAGEIFS(I1087:I1089,I1087:I1089,"&gt;0")/(EXP(I$6*(($D1090-COUNTIFS(I$1083:I1090,0))/12))),I$8))</f>
        <v>0</v>
      </c>
      <c r="J1090" s="132">
        <f t="shared" si="76"/>
        <v>0</v>
      </c>
      <c r="K1090" s="132">
        <f>IF($C1090&lt;$D$4,K305,MAX(AVERAGEIFS(K1087:K1089,K1087:K1089,"&gt;0")/(EXP(K$6*(($D1090-COUNTIFS(K$1083:K1090,0))/12))),K$8))</f>
        <v>0</v>
      </c>
      <c r="L1090" s="132">
        <f t="shared" si="77"/>
        <v>0</v>
      </c>
      <c r="M1090" s="181">
        <f>IF($C1090&lt;=MAX($D$4,INDEX($C$23:$C$154,2+MATCH(0,$M$23:$M$154,1))),M305,MAX(AVERAGEIFS(M1087:M1089,M1087:M1089,"&gt;0")/(EXP(M$6*(($D1090-COUNTIFS(M$1083:M1090,0))/12))),M$8))</f>
        <v>0</v>
      </c>
      <c r="N1090" s="181">
        <f t="shared" si="78"/>
        <v>0</v>
      </c>
      <c r="O1090" s="181">
        <f>IF($C1090&lt;=MAX($D$4,INDEX($C$23:$C$154,2+MATCH(0,$O$23:$O$154,1))),O305,MAX(AVERAGEIFS(O1087:O1089,O1087:O1089,"&gt;0")/(EXP(O$6*(($D1090-COUNTIFS(O$1083:O1090,0))/12))),O$8))</f>
        <v>0</v>
      </c>
      <c r="P1090" s="181">
        <f t="shared" si="83"/>
        <v>0</v>
      </c>
      <c r="Q1090" s="132">
        <f>IF($C1090&lt;$D$4,Q305,MAX(AVERAGEIFS(Q1087:Q1089,Q1087:Q1089,"&gt;0")/(EXP(Q$6*(($D1090-COUNTIFS(Q$1083:Q1090,0))/12))),Q$8))</f>
        <v>0</v>
      </c>
      <c r="R1090" s="132">
        <f t="shared" si="79"/>
        <v>0</v>
      </c>
      <c r="S1090" s="132">
        <f>IF($C1090&lt;$D$4,S305,MAX(AVERAGEIFS(S1087:S1089,S1087:S1089,"&gt;0")/(EXP(S$6*(($D1090-COUNTIFS(S$1083:S1090,0))/12))),S$8))</f>
        <v>0</v>
      </c>
      <c r="T1090" s="132">
        <f t="shared" si="80"/>
        <v>0</v>
      </c>
      <c r="U1090" s="181">
        <f>IF($C1090&lt;=MAX($D$4,INDEX($C$23:$C$154,2+MATCH(0,$M$23:$M$154,1))),U305,MAX(AVERAGEIFS(U1087:U1089,U1087:U1089,"&gt;0")/(EXP(U$6*(($D1090-COUNTIFS(U$1083:U1090,0))/12))),U$8))</f>
        <v>0</v>
      </c>
      <c r="V1090" s="181">
        <f t="shared" si="81"/>
        <v>0</v>
      </c>
      <c r="W1090" s="132">
        <f>IF($C1090&lt;$D$4,W305,MAX(AVERAGEIFS(W1087:W1089,W1087:W1089,"&gt;0")/(EXP(W$6*(($D1090-COUNTIFS(W$1083:W1090,0))/12))),W$8))</f>
        <v>0</v>
      </c>
      <c r="X1090" s="132">
        <f t="shared" si="82"/>
        <v>0</v>
      </c>
      <c r="Y1090" s="132"/>
      <c r="Z1090" s="132"/>
    </row>
    <row r="1091" spans="2:26" outlineLevel="1">
      <c r="B1091" s="159"/>
      <c r="C1091" s="160">
        <f t="shared" si="84"/>
        <v>44440</v>
      </c>
      <c r="D1091" s="128">
        <f t="shared" si="85"/>
        <v>9</v>
      </c>
      <c r="G1091" s="132">
        <f>IF($C1091&lt;$D$4,G306,MAX(AVERAGEIFS(G1088:G1090,G1088:G1090,"&gt;0")/(EXP(G$6*(($D1091-COUNTIFS(G$1083:G1091,0))/12))),G$8))</f>
        <v>5.0040350000000009</v>
      </c>
      <c r="H1091" s="132">
        <f t="shared" si="75"/>
        <v>3.7530262500000005</v>
      </c>
      <c r="I1091" s="132">
        <f>IF($C1091&lt;$D$4,I306,MAX(AVERAGEIFS(I1088:I1090,I1088:I1090,"&gt;0")/(EXP(I$6*(($D1091-COUNTIFS(I$1083:I1091,0))/12))),I$8))</f>
        <v>0</v>
      </c>
      <c r="J1091" s="132">
        <f t="shared" si="76"/>
        <v>0</v>
      </c>
      <c r="K1091" s="132">
        <f>IF($C1091&lt;$D$4,K306,MAX(AVERAGEIFS(K1088:K1090,K1088:K1090,"&gt;0")/(EXP(K$6*(($D1091-COUNTIFS(K$1083:K1091,0))/12))),K$8))</f>
        <v>0</v>
      </c>
      <c r="L1091" s="132">
        <f t="shared" si="77"/>
        <v>0</v>
      </c>
      <c r="M1091" s="181">
        <f>IF($C1091&lt;=MAX($D$4,INDEX($C$23:$C$154,2+MATCH(0,$M$23:$M$154,1))),M306,MAX(AVERAGEIFS(M1088:M1090,M1088:M1090,"&gt;0")/(EXP(M$6*(($D1091-COUNTIFS(M$1083:M1091,0))/12))),M$8))</f>
        <v>0</v>
      </c>
      <c r="N1091" s="181">
        <f t="shared" si="78"/>
        <v>0</v>
      </c>
      <c r="O1091" s="181">
        <f>IF($C1091&lt;=MAX($D$4,INDEX($C$23:$C$154,2+MATCH(0,$O$23:$O$154,1))),O306,MAX(AVERAGEIFS(O1088:O1090,O1088:O1090,"&gt;0")/(EXP(O$6*(($D1091-COUNTIFS(O$1083:O1091,0))/12))),O$8))</f>
        <v>0</v>
      </c>
      <c r="P1091" s="181">
        <f t="shared" si="83"/>
        <v>0</v>
      </c>
      <c r="Q1091" s="132">
        <f>IF($C1091&lt;$D$4,Q306,MAX(AVERAGEIFS(Q1088:Q1090,Q1088:Q1090,"&gt;0")/(EXP(Q$6*(($D1091-COUNTIFS(Q$1083:Q1091,0))/12))),Q$8))</f>
        <v>0</v>
      </c>
      <c r="R1091" s="132">
        <f t="shared" si="79"/>
        <v>0</v>
      </c>
      <c r="S1091" s="132">
        <f>IF($C1091&lt;$D$4,S306,MAX(AVERAGEIFS(S1088:S1090,S1088:S1090,"&gt;0")/(EXP(S$6*(($D1091-COUNTIFS(S$1083:S1091,0))/12))),S$8))</f>
        <v>0</v>
      </c>
      <c r="T1091" s="132">
        <f t="shared" si="80"/>
        <v>0</v>
      </c>
      <c r="U1091" s="181">
        <f>IF($C1091&lt;=MAX($D$4,INDEX($C$23:$C$154,2+MATCH(0,$M$23:$M$154,1))),U306,MAX(AVERAGEIFS(U1088:U1090,U1088:U1090,"&gt;0")/(EXP(U$6*(($D1091-COUNTIFS(U$1083:U1091,0))/12))),U$8))</f>
        <v>0</v>
      </c>
      <c r="V1091" s="181">
        <f t="shared" si="81"/>
        <v>0</v>
      </c>
      <c r="W1091" s="132">
        <f>IF($C1091&lt;$D$4,W306,MAX(AVERAGEIFS(W1088:W1090,W1088:W1090,"&gt;0")/(EXP(W$6*(($D1091-COUNTIFS(W$1083:W1091,0))/12))),W$8))</f>
        <v>0</v>
      </c>
      <c r="X1091" s="132">
        <f t="shared" si="82"/>
        <v>0</v>
      </c>
      <c r="Y1091" s="132"/>
      <c r="Z1091" s="132"/>
    </row>
    <row r="1092" spans="2:26" outlineLevel="1">
      <c r="B1092" s="159"/>
      <c r="C1092" s="160">
        <f t="shared" si="84"/>
        <v>44470</v>
      </c>
      <c r="D1092" s="128">
        <f t="shared" si="85"/>
        <v>10</v>
      </c>
      <c r="G1092" s="132">
        <f>IF($C1092&lt;$D$4,G307,MAX(AVERAGEIFS(G1089:G1091,G1089:G1091,"&gt;0")/(EXP(G$6*(($D1092-COUNTIFS(G$1083:G1092,0))/12))),G$8))</f>
        <v>4.3775849999999998</v>
      </c>
      <c r="H1092" s="132">
        <f t="shared" si="75"/>
        <v>3.2831887499999999</v>
      </c>
      <c r="I1092" s="132">
        <f>IF($C1092&lt;$D$4,I307,MAX(AVERAGEIFS(I1089:I1091,I1089:I1091,"&gt;0")/(EXP(I$6*(($D1092-COUNTIFS(I$1083:I1092,0))/12))),I$8))</f>
        <v>0</v>
      </c>
      <c r="J1092" s="132">
        <f t="shared" si="76"/>
        <v>0</v>
      </c>
      <c r="K1092" s="132">
        <f>IF($C1092&lt;$D$4,K307,MAX(AVERAGEIFS(K1089:K1091,K1089:K1091,"&gt;0")/(EXP(K$6*(($D1092-COUNTIFS(K$1083:K1092,0))/12))),K$8))</f>
        <v>0</v>
      </c>
      <c r="L1092" s="132">
        <f t="shared" si="77"/>
        <v>0</v>
      </c>
      <c r="M1092" s="181">
        <f>IF($C1092&lt;=MAX($D$4,INDEX($C$23:$C$154,2+MATCH(0,$M$23:$M$154,1))),M307,MAX(AVERAGEIFS(M1089:M1091,M1089:M1091,"&gt;0")/(EXP(M$6*(($D1092-COUNTIFS(M$1083:M1092,0))/12))),M$8))</f>
        <v>0</v>
      </c>
      <c r="N1092" s="181">
        <f t="shared" si="78"/>
        <v>0</v>
      </c>
      <c r="O1092" s="181">
        <f>IF($C1092&lt;=MAX($D$4,INDEX($C$23:$C$154,2+MATCH(0,$O$23:$O$154,1))),O307,MAX(AVERAGEIFS(O1089:O1091,O1089:O1091,"&gt;0")/(EXP(O$6*(($D1092-COUNTIFS(O$1083:O1092,0))/12))),O$8))</f>
        <v>0</v>
      </c>
      <c r="P1092" s="181">
        <f t="shared" si="83"/>
        <v>0</v>
      </c>
      <c r="Q1092" s="132">
        <f>IF($C1092&lt;$D$4,Q307,MAX(AVERAGEIFS(Q1089:Q1091,Q1089:Q1091,"&gt;0")/(EXP(Q$6*(($D1092-COUNTIFS(Q$1083:Q1092,0))/12))),Q$8))</f>
        <v>0</v>
      </c>
      <c r="R1092" s="132">
        <f t="shared" si="79"/>
        <v>0</v>
      </c>
      <c r="S1092" s="132">
        <f>IF($C1092&lt;$D$4,S307,MAX(AVERAGEIFS(S1089:S1091,S1089:S1091,"&gt;0")/(EXP(S$6*(($D1092-COUNTIFS(S$1083:S1092,0))/12))),S$8))</f>
        <v>0</v>
      </c>
      <c r="T1092" s="132">
        <f t="shared" si="80"/>
        <v>0</v>
      </c>
      <c r="U1092" s="181">
        <f>IF($C1092&lt;=MAX($D$4,INDEX($C$23:$C$154,2+MATCH(0,$M$23:$M$154,1))),U307,MAX(AVERAGEIFS(U1089:U1091,U1089:U1091,"&gt;0")/(EXP(U$6*(($D1092-COUNTIFS(U$1083:U1092,0))/12))),U$8))</f>
        <v>0</v>
      </c>
      <c r="V1092" s="181">
        <f t="shared" si="81"/>
        <v>0</v>
      </c>
      <c r="W1092" s="132">
        <f>IF($C1092&lt;$D$4,W307,MAX(AVERAGEIFS(W1089:W1091,W1089:W1091,"&gt;0")/(EXP(W$6*(($D1092-COUNTIFS(W$1083:W1092,0))/12))),W$8))</f>
        <v>0</v>
      </c>
      <c r="X1092" s="132">
        <f t="shared" si="82"/>
        <v>0</v>
      </c>
      <c r="Y1092" s="132"/>
      <c r="Z1092" s="132"/>
    </row>
    <row r="1093" spans="2:26" outlineLevel="1">
      <c r="B1093" s="159"/>
      <c r="C1093" s="160">
        <f t="shared" si="84"/>
        <v>44501</v>
      </c>
      <c r="D1093" s="128">
        <f t="shared" si="85"/>
        <v>11</v>
      </c>
      <c r="G1093" s="132">
        <f>IF($C1093&lt;$D$4,G308,MAX(AVERAGEIFS(G1090:G1092,G1090:G1092,"&gt;0")/(EXP(G$6*(($D1093-COUNTIFS(G$1083:G1093,0))/12))),G$8))</f>
        <v>4.6326700000000001</v>
      </c>
      <c r="H1093" s="132">
        <f t="shared" si="75"/>
        <v>3.4745024999999998</v>
      </c>
      <c r="I1093" s="132">
        <f>IF($C1093&lt;$D$4,I308,MAX(AVERAGEIFS(I1090:I1092,I1090:I1092,"&gt;0")/(EXP(I$6*(($D1093-COUNTIFS(I$1083:I1093,0))/12))),I$8))</f>
        <v>0</v>
      </c>
      <c r="J1093" s="132">
        <f t="shared" si="76"/>
        <v>0</v>
      </c>
      <c r="K1093" s="132">
        <f>IF($C1093&lt;$D$4,K308,MAX(AVERAGEIFS(K1090:K1092,K1090:K1092,"&gt;0")/(EXP(K$6*(($D1093-COUNTIFS(K$1083:K1093,0))/12))),K$8))</f>
        <v>0</v>
      </c>
      <c r="L1093" s="132">
        <f t="shared" si="77"/>
        <v>0</v>
      </c>
      <c r="M1093" s="181">
        <f>IF($C1093&lt;=MAX($D$4,INDEX($C$23:$C$154,2+MATCH(0,$M$23:$M$154,1))),M308,MAX(AVERAGEIFS(M1090:M1092,M1090:M1092,"&gt;0")/(EXP(M$6*(($D1093-COUNTIFS(M$1083:M1093,0))/12))),M$8))</f>
        <v>0</v>
      </c>
      <c r="N1093" s="181">
        <f t="shared" si="78"/>
        <v>0</v>
      </c>
      <c r="O1093" s="181">
        <f>IF($C1093&lt;=MAX($D$4,INDEX($C$23:$C$154,2+MATCH(0,$O$23:$O$154,1))),O308,MAX(AVERAGEIFS(O1090:O1092,O1090:O1092,"&gt;0")/(EXP(O$6*(($D1093-COUNTIFS(O$1083:O1093,0))/12))),O$8))</f>
        <v>0</v>
      </c>
      <c r="P1093" s="181">
        <f t="shared" si="83"/>
        <v>0</v>
      </c>
      <c r="Q1093" s="132">
        <f>IF($C1093&lt;$D$4,Q308,MAX(AVERAGEIFS(Q1090:Q1092,Q1090:Q1092,"&gt;0")/(EXP(Q$6*(($D1093-COUNTIFS(Q$1083:Q1093,0))/12))),Q$8))</f>
        <v>0</v>
      </c>
      <c r="R1093" s="132">
        <f t="shared" si="79"/>
        <v>0</v>
      </c>
      <c r="S1093" s="132">
        <f>IF($C1093&lt;$D$4,S308,MAX(AVERAGEIFS(S1090:S1092,S1090:S1092,"&gt;0")/(EXP(S$6*(($D1093-COUNTIFS(S$1083:S1093,0))/12))),S$8))</f>
        <v>0</v>
      </c>
      <c r="T1093" s="132">
        <f t="shared" si="80"/>
        <v>0</v>
      </c>
      <c r="U1093" s="181">
        <f>IF($C1093&lt;=MAX($D$4,INDEX($C$23:$C$154,2+MATCH(0,$M$23:$M$154,1))),U308,MAX(AVERAGEIFS(U1090:U1092,U1090:U1092,"&gt;0")/(EXP(U$6*(($D1093-COUNTIFS(U$1083:U1093,0))/12))),U$8))</f>
        <v>0</v>
      </c>
      <c r="V1093" s="181">
        <f t="shared" si="81"/>
        <v>0</v>
      </c>
      <c r="W1093" s="132">
        <f>IF($C1093&lt;$D$4,W308,MAX(AVERAGEIFS(W1090:W1092,W1090:W1092,"&gt;0")/(EXP(W$6*(($D1093-COUNTIFS(W$1083:W1093,0))/12))),W$8))</f>
        <v>0</v>
      </c>
      <c r="X1093" s="132">
        <f t="shared" si="82"/>
        <v>0</v>
      </c>
      <c r="Y1093" s="132"/>
      <c r="Z1093" s="132"/>
    </row>
    <row r="1094" spans="2:26" outlineLevel="1">
      <c r="B1094" s="159"/>
      <c r="C1094" s="160">
        <f t="shared" si="84"/>
        <v>44531</v>
      </c>
      <c r="D1094" s="128">
        <f t="shared" si="85"/>
        <v>12</v>
      </c>
      <c r="G1094" s="132">
        <f>IF($C1094&lt;$D$4,G309,MAX(AVERAGEIFS(G1091:G1093,G1091:G1093,"&gt;0")/(EXP(G$6*(($D1094-COUNTIFS(G$1083:G1094,0))/12))),G$8))</f>
        <v>3.9254699999999998</v>
      </c>
      <c r="H1094" s="132">
        <f t="shared" si="75"/>
        <v>2.9441024999999996</v>
      </c>
      <c r="I1094" s="132">
        <f>IF($C1094&lt;$D$4,I309,MAX(AVERAGEIFS(I1091:I1093,I1091:I1093,"&gt;0")/(EXP(I$6*(($D1094-COUNTIFS(I$1083:I1094,0))/12))),I$8))</f>
        <v>0</v>
      </c>
      <c r="J1094" s="132">
        <f t="shared" si="76"/>
        <v>0</v>
      </c>
      <c r="K1094" s="132">
        <f>IF($C1094&lt;$D$4,K309,MAX(AVERAGEIFS(K1091:K1093,K1091:K1093,"&gt;0")/(EXP(K$6*(($D1094-COUNTIFS(K$1083:K1094,0))/12))),K$8))</f>
        <v>0</v>
      </c>
      <c r="L1094" s="132">
        <f t="shared" si="77"/>
        <v>0</v>
      </c>
      <c r="M1094" s="181">
        <f>IF($C1094&lt;=MAX($D$4,INDEX($C$23:$C$154,2+MATCH(0,$M$23:$M$154,1))),M309,MAX(AVERAGEIFS(M1091:M1093,M1091:M1093,"&gt;0")/(EXP(M$6*(($D1094-COUNTIFS(M$1083:M1094,0))/12))),M$8))</f>
        <v>0</v>
      </c>
      <c r="N1094" s="181">
        <f t="shared" si="78"/>
        <v>0</v>
      </c>
      <c r="O1094" s="181">
        <f>IF($C1094&lt;=MAX($D$4,INDEX($C$23:$C$154,2+MATCH(0,$O$23:$O$154,1))),O309,MAX(AVERAGEIFS(O1091:O1093,O1091:O1093,"&gt;0")/(EXP(O$6*(($D1094-COUNTIFS(O$1083:O1094,0))/12))),O$8))</f>
        <v>0</v>
      </c>
      <c r="P1094" s="181">
        <f t="shared" si="83"/>
        <v>0</v>
      </c>
      <c r="Q1094" s="132">
        <f>IF($C1094&lt;$D$4,Q309,MAX(AVERAGEIFS(Q1091:Q1093,Q1091:Q1093,"&gt;0")/(EXP(Q$6*(($D1094-COUNTIFS(Q$1083:Q1094,0))/12))),Q$8))</f>
        <v>0</v>
      </c>
      <c r="R1094" s="132">
        <f t="shared" si="79"/>
        <v>0</v>
      </c>
      <c r="S1094" s="132">
        <f>IF($C1094&lt;$D$4,S309,MAX(AVERAGEIFS(S1091:S1093,S1091:S1093,"&gt;0")/(EXP(S$6*(($D1094-COUNTIFS(S$1083:S1094,0))/12))),S$8))</f>
        <v>0</v>
      </c>
      <c r="T1094" s="132">
        <f t="shared" si="80"/>
        <v>0</v>
      </c>
      <c r="U1094" s="181">
        <f>IF($C1094&lt;=MAX($D$4,INDEX($C$23:$C$154,2+MATCH(0,$M$23:$M$154,1))),U309,MAX(AVERAGEIFS(U1091:U1093,U1091:U1093,"&gt;0")/(EXP(U$6*(($D1094-COUNTIFS(U$1083:U1094,0))/12))),U$8))</f>
        <v>0</v>
      </c>
      <c r="V1094" s="181">
        <f t="shared" si="81"/>
        <v>0</v>
      </c>
      <c r="W1094" s="132">
        <f>IF($C1094&lt;$D$4,W309,MAX(AVERAGEIFS(W1091:W1093,W1091:W1093,"&gt;0")/(EXP(W$6*(($D1094-COUNTIFS(W$1083:W1094,0))/12))),W$8))</f>
        <v>0</v>
      </c>
      <c r="X1094" s="132">
        <f t="shared" si="82"/>
        <v>0</v>
      </c>
      <c r="Y1094" s="132"/>
      <c r="Z1094" s="132"/>
    </row>
    <row r="1095" spans="2:26" outlineLevel="1">
      <c r="B1095" s="159"/>
      <c r="C1095" s="160">
        <f t="shared" si="84"/>
        <v>44562</v>
      </c>
      <c r="D1095" s="128">
        <f t="shared" si="85"/>
        <v>13</v>
      </c>
      <c r="G1095" s="132">
        <f>IF($C1095&lt;$D$4,G310,MAX(AVERAGEIFS(G1092:G1094,G1092:G1094,"&gt;0")/(EXP(G$6*(($D1095-COUNTIFS(G$1083:G1095,0))/12))),G$8))</f>
        <v>4.0341849999999999</v>
      </c>
      <c r="H1095" s="132">
        <f t="shared" si="75"/>
        <v>3.0256387499999997</v>
      </c>
      <c r="I1095" s="132">
        <f>IF($C1095&lt;$D$4,I310,MAX(AVERAGEIFS(I1092:I1094,I1092:I1094,"&gt;0")/(EXP(I$6*(($D1095-COUNTIFS(I$1083:I1095,0))/12))),I$8))</f>
        <v>0</v>
      </c>
      <c r="J1095" s="132">
        <f t="shared" si="76"/>
        <v>0</v>
      </c>
      <c r="K1095" s="132">
        <f>IF($C1095&lt;$D$4,K310,MAX(AVERAGEIFS(K1092:K1094,K1092:K1094,"&gt;0")/(EXP(K$6*(($D1095-COUNTIFS(K$1083:K1095,0))/12))),K$8))</f>
        <v>0</v>
      </c>
      <c r="L1095" s="132">
        <f t="shared" si="77"/>
        <v>0</v>
      </c>
      <c r="M1095" s="181">
        <f>IF($C1095&lt;=MAX($D$4,INDEX($C$23:$C$154,2+MATCH(0,$M$23:$M$154,1))),M310,MAX(AVERAGEIFS(M1092:M1094,M1092:M1094,"&gt;0")/(EXP(M$6*(($D1095-COUNTIFS(M$1083:M1095,0))/12))),M$8))</f>
        <v>0</v>
      </c>
      <c r="N1095" s="181">
        <f t="shared" si="78"/>
        <v>0</v>
      </c>
      <c r="O1095" s="181">
        <f>IF($C1095&lt;=MAX($D$4,INDEX($C$23:$C$154,2+MATCH(0,$O$23:$O$154,1))),O310,MAX(AVERAGEIFS(O1092:O1094,O1092:O1094,"&gt;0")/(EXP(O$6*(($D1095-COUNTIFS(O$1083:O1095,0))/12))),O$8))</f>
        <v>0</v>
      </c>
      <c r="P1095" s="181">
        <f t="shared" si="83"/>
        <v>0</v>
      </c>
      <c r="Q1095" s="132">
        <f>IF($C1095&lt;$D$4,Q310,MAX(AVERAGEIFS(Q1092:Q1094,Q1092:Q1094,"&gt;0")/(EXP(Q$6*(($D1095-COUNTIFS(Q$1083:Q1095,0))/12))),Q$8))</f>
        <v>0</v>
      </c>
      <c r="R1095" s="132">
        <f t="shared" si="79"/>
        <v>0</v>
      </c>
      <c r="S1095" s="132">
        <f>IF($C1095&lt;$D$4,S310,MAX(AVERAGEIFS(S1092:S1094,S1092:S1094,"&gt;0")/(EXP(S$6*(($D1095-COUNTIFS(S$1083:S1095,0))/12))),S$8))</f>
        <v>0</v>
      </c>
      <c r="T1095" s="132">
        <f t="shared" si="80"/>
        <v>0</v>
      </c>
      <c r="U1095" s="181">
        <f>IF($C1095&lt;=MAX($D$4,INDEX($C$23:$C$154,2+MATCH(0,$M$23:$M$154,1))),U310,MAX(AVERAGEIFS(U1092:U1094,U1092:U1094,"&gt;0")/(EXP(U$6*(($D1095-COUNTIFS(U$1083:U1095,0))/12))),U$8))</f>
        <v>0</v>
      </c>
      <c r="V1095" s="181">
        <f t="shared" si="81"/>
        <v>0</v>
      </c>
      <c r="W1095" s="132">
        <f>IF($C1095&lt;$D$4,W310,MAX(AVERAGEIFS(W1092:W1094,W1092:W1094,"&gt;0")/(EXP(W$6*(($D1095-COUNTIFS(W$1083:W1095,0))/12))),W$8))</f>
        <v>0</v>
      </c>
      <c r="X1095" s="132">
        <f t="shared" si="82"/>
        <v>0</v>
      </c>
      <c r="Y1095" s="132"/>
      <c r="Z1095" s="132"/>
    </row>
    <row r="1096" spans="2:26" outlineLevel="1">
      <c r="B1096" s="159"/>
      <c r="C1096" s="160">
        <f t="shared" si="84"/>
        <v>44593</v>
      </c>
      <c r="D1096" s="128">
        <f t="shared" si="85"/>
        <v>14</v>
      </c>
      <c r="G1096" s="132">
        <f>IF($C1096&lt;$D$4,G311,MAX(AVERAGEIFS(G1093:G1095,G1093:G1095,"&gt;0")/(EXP(G$6*(($D1096-COUNTIFS(G$1083:G1096,0))/12))),G$8))</f>
        <v>3.895635</v>
      </c>
      <c r="H1096" s="132">
        <f t="shared" si="75"/>
        <v>2.9217262499999999</v>
      </c>
      <c r="I1096" s="132">
        <f>IF($C1096&lt;$D$4,I311,MAX(AVERAGEIFS(I1093:I1095,I1093:I1095,"&gt;0")/(EXP(I$6*(($D1096-COUNTIFS(I$1083:I1096,0))/12))),I$8))</f>
        <v>0</v>
      </c>
      <c r="J1096" s="132">
        <f t="shared" si="76"/>
        <v>0</v>
      </c>
      <c r="K1096" s="132">
        <f>IF($C1096&lt;$D$4,K311,MAX(AVERAGEIFS(K1093:K1095,K1093:K1095,"&gt;0")/(EXP(K$6*(($D1096-COUNTIFS(K$1083:K1096,0))/12))),K$8))</f>
        <v>0</v>
      </c>
      <c r="L1096" s="132">
        <f t="shared" si="77"/>
        <v>0</v>
      </c>
      <c r="M1096" s="181">
        <f>IF($C1096&lt;=MAX($D$4,INDEX($C$23:$C$154,2+MATCH(0,$M$23:$M$154,1))),M311,MAX(AVERAGEIFS(M1093:M1095,M1093:M1095,"&gt;0")/(EXP(M$6*(($D1096-COUNTIFS(M$1083:M1096,0))/12))),M$8))</f>
        <v>0</v>
      </c>
      <c r="N1096" s="181">
        <f t="shared" si="78"/>
        <v>0</v>
      </c>
      <c r="O1096" s="181">
        <f>IF($C1096&lt;=MAX($D$4,INDEX($C$23:$C$154,2+MATCH(0,$O$23:$O$154,1))),O311,MAX(AVERAGEIFS(O1093:O1095,O1093:O1095,"&gt;0")/(EXP(O$6*(($D1096-COUNTIFS(O$1083:O1096,0))/12))),O$8))</f>
        <v>0</v>
      </c>
      <c r="P1096" s="181">
        <f t="shared" si="83"/>
        <v>0</v>
      </c>
      <c r="Q1096" s="132">
        <f>IF($C1096&lt;$D$4,Q311,MAX(AVERAGEIFS(Q1093:Q1095,Q1093:Q1095,"&gt;0")/(EXP(Q$6*(($D1096-COUNTIFS(Q$1083:Q1096,0))/12))),Q$8))</f>
        <v>0</v>
      </c>
      <c r="R1096" s="132">
        <f t="shared" si="79"/>
        <v>0</v>
      </c>
      <c r="S1096" s="132">
        <f>IF($C1096&lt;$D$4,S311,MAX(AVERAGEIFS(S1093:S1095,S1093:S1095,"&gt;0")/(EXP(S$6*(($D1096-COUNTIFS(S$1083:S1096,0))/12))),S$8))</f>
        <v>0</v>
      </c>
      <c r="T1096" s="132">
        <f t="shared" si="80"/>
        <v>0</v>
      </c>
      <c r="U1096" s="181">
        <f>IF($C1096&lt;=MAX($D$4,INDEX($C$23:$C$154,2+MATCH(0,$M$23:$M$154,1))),U311,MAX(AVERAGEIFS(U1093:U1095,U1093:U1095,"&gt;0")/(EXP(U$6*(($D1096-COUNTIFS(U$1083:U1096,0))/12))),U$8))</f>
        <v>0</v>
      </c>
      <c r="V1096" s="181">
        <f t="shared" si="81"/>
        <v>0</v>
      </c>
      <c r="W1096" s="132">
        <f>IF($C1096&lt;$D$4,W311,MAX(AVERAGEIFS(W1093:W1095,W1093:W1095,"&gt;0")/(EXP(W$6*(($D1096-COUNTIFS(W$1083:W1096,0))/12))),W$8))</f>
        <v>0</v>
      </c>
      <c r="X1096" s="132">
        <f t="shared" si="82"/>
        <v>0</v>
      </c>
      <c r="Y1096" s="132"/>
      <c r="Z1096" s="132"/>
    </row>
    <row r="1097" spans="2:26" outlineLevel="1">
      <c r="B1097" s="159"/>
      <c r="C1097" s="160">
        <f t="shared" si="84"/>
        <v>44621</v>
      </c>
      <c r="D1097" s="128">
        <f t="shared" si="85"/>
        <v>15</v>
      </c>
      <c r="G1097" s="132">
        <f>IF($C1097&lt;$D$4,G312,MAX(AVERAGEIFS(G1094:G1096,G1094:G1096,"&gt;0")/(EXP(G$6*(($D1097-COUNTIFS(G$1083:G1097,0))/12))),G$8))</f>
        <v>3.9915149999999997</v>
      </c>
      <c r="H1097" s="132">
        <f t="shared" si="75"/>
        <v>2.9936362499999998</v>
      </c>
      <c r="I1097" s="132">
        <f>IF($C1097&lt;$D$4,I312,MAX(AVERAGEIFS(I1094:I1096,I1094:I1096,"&gt;0")/(EXP(I$6*(($D1097-COUNTIFS(I$1083:I1097,0))/12))),I$8))</f>
        <v>0</v>
      </c>
      <c r="J1097" s="132">
        <f t="shared" si="76"/>
        <v>0</v>
      </c>
      <c r="K1097" s="132">
        <f>IF($C1097&lt;$D$4,K312,MAX(AVERAGEIFS(K1094:K1096,K1094:K1096,"&gt;0")/(EXP(K$6*(($D1097-COUNTIFS(K$1083:K1097,0))/12))),K$8))</f>
        <v>0</v>
      </c>
      <c r="L1097" s="132">
        <f t="shared" si="77"/>
        <v>0</v>
      </c>
      <c r="M1097" s="181">
        <f>IF($C1097&lt;=MAX($D$4,INDEX($C$23:$C$154,2+MATCH(0,$M$23:$M$154,1))),M312,MAX(AVERAGEIFS(M1094:M1096,M1094:M1096,"&gt;0")/(EXP(M$6*(($D1097-COUNTIFS(M$1083:M1097,0))/12))),M$8))</f>
        <v>0</v>
      </c>
      <c r="N1097" s="181">
        <f t="shared" si="78"/>
        <v>0</v>
      </c>
      <c r="O1097" s="181">
        <f>IF($C1097&lt;=MAX($D$4,INDEX($C$23:$C$154,2+MATCH(0,$O$23:$O$154,1))),O312,MAX(AVERAGEIFS(O1094:O1096,O1094:O1096,"&gt;0")/(EXP(O$6*(($D1097-COUNTIFS(O$1083:O1097,0))/12))),O$8))</f>
        <v>0</v>
      </c>
      <c r="P1097" s="181">
        <f t="shared" si="83"/>
        <v>0</v>
      </c>
      <c r="Q1097" s="132">
        <f>IF($C1097&lt;$D$4,Q312,MAX(AVERAGEIFS(Q1094:Q1096,Q1094:Q1096,"&gt;0")/(EXP(Q$6*(($D1097-COUNTIFS(Q$1083:Q1097,0))/12))),Q$8))</f>
        <v>0</v>
      </c>
      <c r="R1097" s="132">
        <f t="shared" si="79"/>
        <v>0</v>
      </c>
      <c r="S1097" s="132">
        <f>IF($C1097&lt;$D$4,S312,MAX(AVERAGEIFS(S1094:S1096,S1094:S1096,"&gt;0")/(EXP(S$6*(($D1097-COUNTIFS(S$1083:S1097,0))/12))),S$8))</f>
        <v>0</v>
      </c>
      <c r="T1097" s="132">
        <f t="shared" si="80"/>
        <v>0</v>
      </c>
      <c r="U1097" s="181">
        <f>IF($C1097&lt;=MAX($D$4,INDEX($C$23:$C$154,2+MATCH(0,$M$23:$M$154,1))),U312,MAX(AVERAGEIFS(U1094:U1096,U1094:U1096,"&gt;0")/(EXP(U$6*(($D1097-COUNTIFS(U$1083:U1097,0))/12))),U$8))</f>
        <v>0</v>
      </c>
      <c r="V1097" s="181">
        <f t="shared" si="81"/>
        <v>0</v>
      </c>
      <c r="W1097" s="132">
        <f>IF($C1097&lt;$D$4,W312,MAX(AVERAGEIFS(W1094:W1096,W1094:W1096,"&gt;0")/(EXP(W$6*(($D1097-COUNTIFS(W$1083:W1097,0))/12))),W$8))</f>
        <v>0</v>
      </c>
      <c r="X1097" s="132">
        <f t="shared" si="82"/>
        <v>0</v>
      </c>
      <c r="Y1097" s="132"/>
      <c r="Z1097" s="132"/>
    </row>
    <row r="1098" spans="2:26" outlineLevel="1">
      <c r="B1098" s="159"/>
      <c r="C1098" s="160">
        <f t="shared" si="84"/>
        <v>44652</v>
      </c>
      <c r="D1098" s="128">
        <f t="shared" si="85"/>
        <v>16</v>
      </c>
      <c r="G1098" s="132">
        <f>IF($C1098&lt;$D$4,G313,MAX(AVERAGEIFS(G1095:G1097,G1095:G1097,"&gt;0")/(EXP(G$6*(($D1098-COUNTIFS(G$1083:G1098,0))/12))),G$8))</f>
        <v>4.0858650000000001</v>
      </c>
      <c r="H1098" s="132">
        <f t="shared" si="75"/>
        <v>3.0643987500000001</v>
      </c>
      <c r="I1098" s="132">
        <f>IF($C1098&lt;$D$4,I313,MAX(AVERAGEIFS(I1095:I1097,I1095:I1097,"&gt;0")/(EXP(I$6*(($D1098-COUNTIFS(I$1083:I1098,0))/12))),I$8))</f>
        <v>0</v>
      </c>
      <c r="J1098" s="132">
        <f t="shared" si="76"/>
        <v>0</v>
      </c>
      <c r="K1098" s="132">
        <f>IF($C1098&lt;$D$4,K313,MAX(AVERAGEIFS(K1095:K1097,K1095:K1097,"&gt;0")/(EXP(K$6*(($D1098-COUNTIFS(K$1083:K1098,0))/12))),K$8))</f>
        <v>0</v>
      </c>
      <c r="L1098" s="132">
        <f t="shared" si="77"/>
        <v>0</v>
      </c>
      <c r="M1098" s="181">
        <f>IF($C1098&lt;=MAX($D$4,INDEX($C$23:$C$154,2+MATCH(0,$M$23:$M$154,1))),M313,MAX(AVERAGEIFS(M1095:M1097,M1095:M1097,"&gt;0")/(EXP(M$6*(($D1098-COUNTIFS(M$1083:M1098,0))/12))),M$8))</f>
        <v>0</v>
      </c>
      <c r="N1098" s="181">
        <f t="shared" si="78"/>
        <v>0</v>
      </c>
      <c r="O1098" s="181">
        <f>IF($C1098&lt;=MAX($D$4,INDEX($C$23:$C$154,2+MATCH(0,$O$23:$O$154,1))),O313,MAX(AVERAGEIFS(O1095:O1097,O1095:O1097,"&gt;0")/(EXP(O$6*(($D1098-COUNTIFS(O$1083:O1098,0))/12))),O$8))</f>
        <v>0</v>
      </c>
      <c r="P1098" s="181">
        <f t="shared" si="83"/>
        <v>0</v>
      </c>
      <c r="Q1098" s="132">
        <f>IF($C1098&lt;$D$4,Q313,MAX(AVERAGEIFS(Q1095:Q1097,Q1095:Q1097,"&gt;0")/(EXP(Q$6*(($D1098-COUNTIFS(Q$1083:Q1098,0))/12))),Q$8))</f>
        <v>0</v>
      </c>
      <c r="R1098" s="132">
        <f t="shared" si="79"/>
        <v>0</v>
      </c>
      <c r="S1098" s="132">
        <f>IF($C1098&lt;$D$4,S313,MAX(AVERAGEIFS(S1095:S1097,S1095:S1097,"&gt;0")/(EXP(S$6*(($D1098-COUNTIFS(S$1083:S1098,0))/12))),S$8))</f>
        <v>0</v>
      </c>
      <c r="T1098" s="132">
        <f t="shared" si="80"/>
        <v>0</v>
      </c>
      <c r="U1098" s="181">
        <f>IF($C1098&lt;=MAX($D$4,INDEX($C$23:$C$154,2+MATCH(0,$M$23:$M$154,1))),U313,MAX(AVERAGEIFS(U1095:U1097,U1095:U1097,"&gt;0")/(EXP(U$6*(($D1098-COUNTIFS(U$1083:U1098,0))/12))),U$8))</f>
        <v>0</v>
      </c>
      <c r="V1098" s="181">
        <f t="shared" si="81"/>
        <v>0</v>
      </c>
      <c r="W1098" s="132">
        <f>IF($C1098&lt;$D$4,W313,MAX(AVERAGEIFS(W1095:W1097,W1095:W1097,"&gt;0")/(EXP(W$6*(($D1098-COUNTIFS(W$1083:W1098,0))/12))),W$8))</f>
        <v>0</v>
      </c>
      <c r="X1098" s="132">
        <f t="shared" si="82"/>
        <v>0</v>
      </c>
      <c r="Y1098" s="132"/>
      <c r="Z1098" s="132"/>
    </row>
    <row r="1099" spans="2:26" outlineLevel="1">
      <c r="B1099" s="159"/>
      <c r="C1099" s="160">
        <f t="shared" si="84"/>
        <v>44682</v>
      </c>
      <c r="D1099" s="128">
        <f t="shared" si="85"/>
        <v>17</v>
      </c>
      <c r="G1099" s="132">
        <f>IF($C1099&lt;$D$4,G314,MAX(AVERAGEIFS(G1096:G1098,G1096:G1098,"&gt;0")/(EXP(G$6*(($D1099-COUNTIFS(G$1083:G1099,0))/12))),G$8))</f>
        <v>4.3353400000000004</v>
      </c>
      <c r="H1099" s="132">
        <f t="shared" si="75"/>
        <v>3.2515050000000003</v>
      </c>
      <c r="I1099" s="132">
        <f>IF($C1099&lt;$D$4,I314,MAX(AVERAGEIFS(I1096:I1098,I1096:I1098,"&gt;0")/(EXP(I$6*(($D1099-COUNTIFS(I$1083:I1099,0))/12))),I$8))</f>
        <v>0</v>
      </c>
      <c r="J1099" s="132">
        <f t="shared" si="76"/>
        <v>0</v>
      </c>
      <c r="K1099" s="132">
        <f>IF($C1099&lt;$D$4,K314,MAX(AVERAGEIFS(K1096:K1098,K1096:K1098,"&gt;0")/(EXP(K$6*(($D1099-COUNTIFS(K$1083:K1099,0))/12))),K$8))</f>
        <v>0</v>
      </c>
      <c r="L1099" s="132">
        <f t="shared" si="77"/>
        <v>0</v>
      </c>
      <c r="M1099" s="181">
        <f>IF($C1099&lt;=MAX($D$4,INDEX($C$23:$C$154,2+MATCH(0,$M$23:$M$154,1))),M314,MAX(AVERAGEIFS(M1096:M1098,M1096:M1098,"&gt;0")/(EXP(M$6*(($D1099-COUNTIFS(M$1083:M1099,0))/12))),M$8))</f>
        <v>0</v>
      </c>
      <c r="N1099" s="181">
        <f t="shared" si="78"/>
        <v>0</v>
      </c>
      <c r="O1099" s="181">
        <f>IF($C1099&lt;=MAX($D$4,INDEX($C$23:$C$154,2+MATCH(0,$O$23:$O$154,1))),O314,MAX(AVERAGEIFS(O1096:O1098,O1096:O1098,"&gt;0")/(EXP(O$6*(($D1099-COUNTIFS(O$1083:O1099,0))/12))),O$8))</f>
        <v>0</v>
      </c>
      <c r="P1099" s="181">
        <f t="shared" si="83"/>
        <v>0</v>
      </c>
      <c r="Q1099" s="132">
        <f>IF($C1099&lt;$D$4,Q314,MAX(AVERAGEIFS(Q1096:Q1098,Q1096:Q1098,"&gt;0")/(EXP(Q$6*(($D1099-COUNTIFS(Q$1083:Q1099,0))/12))),Q$8))</f>
        <v>0</v>
      </c>
      <c r="R1099" s="132">
        <f t="shared" si="79"/>
        <v>0</v>
      </c>
      <c r="S1099" s="132">
        <f>IF($C1099&lt;$D$4,S314,MAX(AVERAGEIFS(S1096:S1098,S1096:S1098,"&gt;0")/(EXP(S$6*(($D1099-COUNTIFS(S$1083:S1099,0))/12))),S$8))</f>
        <v>0</v>
      </c>
      <c r="T1099" s="132">
        <f t="shared" si="80"/>
        <v>0</v>
      </c>
      <c r="U1099" s="181">
        <f>IF($C1099&lt;=MAX($D$4,INDEX($C$23:$C$154,2+MATCH(0,$M$23:$M$154,1))),U314,MAX(AVERAGEIFS(U1096:U1098,U1096:U1098,"&gt;0")/(EXP(U$6*(($D1099-COUNTIFS(U$1083:U1099,0))/12))),U$8))</f>
        <v>0</v>
      </c>
      <c r="V1099" s="181">
        <f t="shared" si="81"/>
        <v>0</v>
      </c>
      <c r="W1099" s="132">
        <f>IF($C1099&lt;$D$4,W314,MAX(AVERAGEIFS(W1096:W1098,W1096:W1098,"&gt;0")/(EXP(W$6*(($D1099-COUNTIFS(W$1083:W1099,0))/12))),W$8))</f>
        <v>0</v>
      </c>
      <c r="X1099" s="132">
        <f t="shared" si="82"/>
        <v>0</v>
      </c>
      <c r="Y1099" s="132"/>
      <c r="Z1099" s="132"/>
    </row>
    <row r="1100" spans="2:26" outlineLevel="1">
      <c r="B1100" s="159"/>
      <c r="C1100" s="160">
        <f t="shared" si="84"/>
        <v>44713</v>
      </c>
      <c r="D1100" s="128">
        <f t="shared" si="85"/>
        <v>18</v>
      </c>
      <c r="G1100" s="132">
        <f>IF($C1100&lt;$D$4,G315,MAX(AVERAGEIFS(G1097:G1099,G1097:G1099,"&gt;0")/(EXP(G$6*(($D1100-COUNTIFS(G$1083:G1100,0))/12))),G$8))</f>
        <v>3.9637199999999999</v>
      </c>
      <c r="H1100" s="132">
        <f t="shared" si="75"/>
        <v>2.9727899999999998</v>
      </c>
      <c r="I1100" s="132">
        <f>IF($C1100&lt;$D$4,I315,MAX(AVERAGEIFS(I1097:I1099,I1097:I1099,"&gt;0")/(EXP(I$6*(($D1100-COUNTIFS(I$1083:I1100,0))/12))),I$8))</f>
        <v>0</v>
      </c>
      <c r="J1100" s="132">
        <f t="shared" si="76"/>
        <v>0</v>
      </c>
      <c r="K1100" s="132">
        <f>IF($C1100&lt;$D$4,K315,MAX(AVERAGEIFS(K1097:K1099,K1097:K1099,"&gt;0")/(EXP(K$6*(($D1100-COUNTIFS(K$1083:K1100,0))/12))),K$8))</f>
        <v>0</v>
      </c>
      <c r="L1100" s="132">
        <f t="shared" si="77"/>
        <v>0</v>
      </c>
      <c r="M1100" s="181">
        <f>IF($C1100&lt;=MAX($D$4,INDEX($C$23:$C$154,2+MATCH(0,$M$23:$M$154,1))),M315,MAX(AVERAGEIFS(M1097:M1099,M1097:M1099,"&gt;0")/(EXP(M$6*(($D1100-COUNTIFS(M$1083:M1100,0))/12))),M$8))</f>
        <v>0</v>
      </c>
      <c r="N1100" s="181">
        <f t="shared" si="78"/>
        <v>0</v>
      </c>
      <c r="O1100" s="181">
        <f>IF($C1100&lt;=MAX($D$4,INDEX($C$23:$C$154,2+MATCH(0,$O$23:$O$154,1))),O315,MAX(AVERAGEIFS(O1097:O1099,O1097:O1099,"&gt;0")/(EXP(O$6*(($D1100-COUNTIFS(O$1083:O1100,0))/12))),O$8))</f>
        <v>0</v>
      </c>
      <c r="P1100" s="181">
        <f t="shared" si="83"/>
        <v>0</v>
      </c>
      <c r="Q1100" s="132">
        <f>IF($C1100&lt;$D$4,Q315,MAX(AVERAGEIFS(Q1097:Q1099,Q1097:Q1099,"&gt;0")/(EXP(Q$6*(($D1100-COUNTIFS(Q$1083:Q1100,0))/12))),Q$8))</f>
        <v>0</v>
      </c>
      <c r="R1100" s="132">
        <f t="shared" si="79"/>
        <v>0</v>
      </c>
      <c r="S1100" s="132">
        <f>IF($C1100&lt;$D$4,S315,MAX(AVERAGEIFS(S1097:S1099,S1097:S1099,"&gt;0")/(EXP(S$6*(($D1100-COUNTIFS(S$1083:S1100,0))/12))),S$8))</f>
        <v>0</v>
      </c>
      <c r="T1100" s="132">
        <f t="shared" si="80"/>
        <v>0</v>
      </c>
      <c r="U1100" s="181">
        <f>IF($C1100&lt;=MAX($D$4,INDEX($C$23:$C$154,2+MATCH(0,$M$23:$M$154,1))),U315,MAX(AVERAGEIFS(U1097:U1099,U1097:U1099,"&gt;0")/(EXP(U$6*(($D1100-COUNTIFS(U$1083:U1100,0))/12))),U$8))</f>
        <v>0</v>
      </c>
      <c r="V1100" s="181">
        <f t="shared" si="81"/>
        <v>0</v>
      </c>
      <c r="W1100" s="132">
        <f>IF($C1100&lt;$D$4,W315,MAX(AVERAGEIFS(W1097:W1099,W1097:W1099,"&gt;0")/(EXP(W$6*(($D1100-COUNTIFS(W$1083:W1100,0))/12))),W$8))</f>
        <v>0</v>
      </c>
      <c r="X1100" s="132">
        <f t="shared" si="82"/>
        <v>0</v>
      </c>
      <c r="Y1100" s="132"/>
      <c r="Z1100" s="132"/>
    </row>
    <row r="1101" spans="2:26" outlineLevel="1">
      <c r="B1101" s="159"/>
      <c r="C1101" s="160">
        <f t="shared" si="84"/>
        <v>44743</v>
      </c>
      <c r="D1101" s="128">
        <f t="shared" si="85"/>
        <v>19</v>
      </c>
      <c r="G1101" s="132">
        <f>IF($C1101&lt;$D$4,G316,MAX(AVERAGEIFS(G1098:G1100,G1098:G1100,"&gt;0")/(EXP(G$6*(($D1101-COUNTIFS(G$1083:G1101,0))/12))),G$8))</f>
        <v>3.9899</v>
      </c>
      <c r="H1101" s="132">
        <f t="shared" si="75"/>
        <v>2.9924249999999999</v>
      </c>
      <c r="I1101" s="132">
        <f>IF($C1101&lt;$D$4,I316,MAX(AVERAGEIFS(I1098:I1100,I1098:I1100,"&gt;0")/(EXP(I$6*(($D1101-COUNTIFS(I$1083:I1101,0))/12))),I$8))</f>
        <v>0</v>
      </c>
      <c r="J1101" s="132">
        <f t="shared" si="76"/>
        <v>0</v>
      </c>
      <c r="K1101" s="132">
        <f>IF($C1101&lt;$D$4,K316,MAX(AVERAGEIFS(K1098:K1100,K1098:K1100,"&gt;0")/(EXP(K$6*(($D1101-COUNTIFS(K$1083:K1101,0))/12))),K$8))</f>
        <v>0</v>
      </c>
      <c r="L1101" s="132">
        <f t="shared" si="77"/>
        <v>0</v>
      </c>
      <c r="M1101" s="181">
        <f>IF($C1101&lt;=MAX($D$4,INDEX($C$23:$C$154,2+MATCH(0,$M$23:$M$154,1))),M316,MAX(AVERAGEIFS(M1098:M1100,M1098:M1100,"&gt;0")/(EXP(M$6*(($D1101-COUNTIFS(M$1083:M1101,0))/12))),M$8))</f>
        <v>0</v>
      </c>
      <c r="N1101" s="181">
        <f t="shared" si="78"/>
        <v>0</v>
      </c>
      <c r="O1101" s="181">
        <f>IF($C1101&lt;=MAX($D$4,INDEX($C$23:$C$154,2+MATCH(0,$O$23:$O$154,1))),O316,MAX(AVERAGEIFS(O1098:O1100,O1098:O1100,"&gt;0")/(EXP(O$6*(($D1101-COUNTIFS(O$1083:O1101,0))/12))),O$8))</f>
        <v>0</v>
      </c>
      <c r="P1101" s="181">
        <f t="shared" si="83"/>
        <v>0</v>
      </c>
      <c r="Q1101" s="132">
        <f>IF($C1101&lt;$D$4,Q316,MAX(AVERAGEIFS(Q1098:Q1100,Q1098:Q1100,"&gt;0")/(EXP(Q$6*(($D1101-COUNTIFS(Q$1083:Q1101,0))/12))),Q$8))</f>
        <v>0</v>
      </c>
      <c r="R1101" s="132">
        <f t="shared" si="79"/>
        <v>0</v>
      </c>
      <c r="S1101" s="132">
        <f>IF($C1101&lt;$D$4,S316,MAX(AVERAGEIFS(S1098:S1100,S1098:S1100,"&gt;0")/(EXP(S$6*(($D1101-COUNTIFS(S$1083:S1101,0))/12))),S$8))</f>
        <v>0</v>
      </c>
      <c r="T1101" s="132">
        <f t="shared" si="80"/>
        <v>0</v>
      </c>
      <c r="U1101" s="181">
        <f>IF($C1101&lt;=MAX($D$4,INDEX($C$23:$C$154,2+MATCH(0,$M$23:$M$154,1))),U316,MAX(AVERAGEIFS(U1098:U1100,U1098:U1100,"&gt;0")/(EXP(U$6*(($D1101-COUNTIFS(U$1083:U1101,0))/12))),U$8))</f>
        <v>0</v>
      </c>
      <c r="V1101" s="181">
        <f t="shared" si="81"/>
        <v>0</v>
      </c>
      <c r="W1101" s="132">
        <f>IF($C1101&lt;$D$4,W316,MAX(AVERAGEIFS(W1098:W1100,W1098:W1100,"&gt;0")/(EXP(W$6*(($D1101-COUNTIFS(W$1083:W1101,0))/12))),W$8))</f>
        <v>0</v>
      </c>
      <c r="X1101" s="132">
        <f t="shared" si="82"/>
        <v>0</v>
      </c>
      <c r="Y1101" s="132"/>
      <c r="Z1101" s="132"/>
    </row>
    <row r="1102" spans="2:26" outlineLevel="1">
      <c r="B1102" s="159"/>
      <c r="C1102" s="160">
        <f t="shared" si="84"/>
        <v>44774</v>
      </c>
      <c r="D1102" s="128">
        <f t="shared" si="85"/>
        <v>20</v>
      </c>
      <c r="G1102" s="132">
        <f>IF($C1102&lt;$D$4,G317,MAX(AVERAGEIFS(G1099:G1101,G1099:G1101,"&gt;0")/(EXP(G$6*(($D1102-COUNTIFS(G$1083:G1102,0))/12))),G$8))</f>
        <v>3.5528299999999993</v>
      </c>
      <c r="H1102" s="132">
        <f t="shared" si="75"/>
        <v>2.6646224999999992</v>
      </c>
      <c r="I1102" s="132">
        <f>IF($C1102&lt;$D$4,I317,MAX(AVERAGEIFS(I1099:I1101,I1099:I1101,"&gt;0")/(EXP(I$6*(($D1102-COUNTIFS(I$1083:I1102,0))/12))),I$8))</f>
        <v>0</v>
      </c>
      <c r="J1102" s="132">
        <f t="shared" si="76"/>
        <v>0</v>
      </c>
      <c r="K1102" s="132">
        <f>IF($C1102&lt;$D$4,K317,MAX(AVERAGEIFS(K1099:K1101,K1099:K1101,"&gt;0")/(EXP(K$6*(($D1102-COUNTIFS(K$1083:K1102,0))/12))),K$8))</f>
        <v>0</v>
      </c>
      <c r="L1102" s="132">
        <f t="shared" si="77"/>
        <v>0</v>
      </c>
      <c r="M1102" s="181">
        <f>IF($C1102&lt;=MAX($D$4,INDEX($C$23:$C$154,2+MATCH(0,$M$23:$M$154,1))),M317,MAX(AVERAGEIFS(M1099:M1101,M1099:M1101,"&gt;0")/(EXP(M$6*(($D1102-COUNTIFS(M$1083:M1102,0))/12))),M$8))</f>
        <v>0</v>
      </c>
      <c r="N1102" s="181">
        <f t="shared" si="78"/>
        <v>0</v>
      </c>
      <c r="O1102" s="181">
        <f>IF($C1102&lt;=MAX($D$4,INDEX($C$23:$C$154,2+MATCH(0,$O$23:$O$154,1))),O317,MAX(AVERAGEIFS(O1099:O1101,O1099:O1101,"&gt;0")/(EXP(O$6*(($D1102-COUNTIFS(O$1083:O1102,0))/12))),O$8))</f>
        <v>0</v>
      </c>
      <c r="P1102" s="181">
        <f t="shared" si="83"/>
        <v>0</v>
      </c>
      <c r="Q1102" s="132">
        <f>IF($C1102&lt;$D$4,Q317,MAX(AVERAGEIFS(Q1099:Q1101,Q1099:Q1101,"&gt;0")/(EXP(Q$6*(($D1102-COUNTIFS(Q$1083:Q1102,0))/12))),Q$8))</f>
        <v>0</v>
      </c>
      <c r="R1102" s="132">
        <f t="shared" si="79"/>
        <v>0</v>
      </c>
      <c r="S1102" s="132">
        <f>IF($C1102&lt;$D$4,S317,MAX(AVERAGEIFS(S1099:S1101,S1099:S1101,"&gt;0")/(EXP(S$6*(($D1102-COUNTIFS(S$1083:S1102,0))/12))),S$8))</f>
        <v>0</v>
      </c>
      <c r="T1102" s="132">
        <f t="shared" si="80"/>
        <v>0</v>
      </c>
      <c r="U1102" s="181">
        <f>IF($C1102&lt;=MAX($D$4,INDEX($C$23:$C$154,2+MATCH(0,$M$23:$M$154,1))),U317,MAX(AVERAGEIFS(U1099:U1101,U1099:U1101,"&gt;0")/(EXP(U$6*(($D1102-COUNTIFS(U$1083:U1102,0))/12))),U$8))</f>
        <v>0</v>
      </c>
      <c r="V1102" s="181">
        <f t="shared" si="81"/>
        <v>0</v>
      </c>
      <c r="W1102" s="132">
        <f>IF($C1102&lt;$D$4,W317,MAX(AVERAGEIFS(W1099:W1101,W1099:W1101,"&gt;0")/(EXP(W$6*(($D1102-COUNTIFS(W$1083:W1102,0))/12))),W$8))</f>
        <v>0</v>
      </c>
      <c r="X1102" s="132">
        <f t="shared" si="82"/>
        <v>0</v>
      </c>
      <c r="Y1102" s="132"/>
      <c r="Z1102" s="132"/>
    </row>
    <row r="1103" spans="2:26" outlineLevel="1">
      <c r="B1103" s="159"/>
      <c r="C1103" s="160">
        <f t="shared" si="84"/>
        <v>44805</v>
      </c>
      <c r="D1103" s="128">
        <f t="shared" si="85"/>
        <v>21</v>
      </c>
      <c r="G1103" s="132">
        <f>IF($C1103&lt;$D$4,G318,MAX(AVERAGEIFS(G1100:G1102,G1100:G1102,"&gt;0")/(EXP(G$6*(($D1103-COUNTIFS(G$1083:G1103,0))/12))),G$8))</f>
        <v>3.7702599999999991</v>
      </c>
      <c r="H1103" s="132">
        <f t="shared" si="75"/>
        <v>2.8276949999999994</v>
      </c>
      <c r="I1103" s="132">
        <f>IF($C1103&lt;$D$4,I318,MAX(AVERAGEIFS(I1100:I1102,I1100:I1102,"&gt;0")/(EXP(I$6*(($D1103-COUNTIFS(I$1083:I1103,0))/12))),I$8))</f>
        <v>0</v>
      </c>
      <c r="J1103" s="132">
        <f t="shared" si="76"/>
        <v>0</v>
      </c>
      <c r="K1103" s="132">
        <f>IF($C1103&lt;$D$4,K318,MAX(AVERAGEIFS(K1100:K1102,K1100:K1102,"&gt;0")/(EXP(K$6*(($D1103-COUNTIFS(K$1083:K1103,0))/12))),K$8))</f>
        <v>0</v>
      </c>
      <c r="L1103" s="132">
        <f t="shared" si="77"/>
        <v>0</v>
      </c>
      <c r="M1103" s="181">
        <f>IF($C1103&lt;=MAX($D$4,INDEX($C$23:$C$154,2+MATCH(0,$M$23:$M$154,1))),M318,MAX(AVERAGEIFS(M1100:M1102,M1100:M1102,"&gt;0")/(EXP(M$6*(($D1103-COUNTIFS(M$1083:M1103,0))/12))),M$8))</f>
        <v>0</v>
      </c>
      <c r="N1103" s="181">
        <f t="shared" si="78"/>
        <v>0</v>
      </c>
      <c r="O1103" s="181">
        <f>IF($C1103&lt;=MAX($D$4,INDEX($C$23:$C$154,2+MATCH(0,$O$23:$O$154,1))),O318,MAX(AVERAGEIFS(O1100:O1102,O1100:O1102,"&gt;0")/(EXP(O$6*(($D1103-COUNTIFS(O$1083:O1103,0))/12))),O$8))</f>
        <v>0</v>
      </c>
      <c r="P1103" s="181">
        <f t="shared" si="83"/>
        <v>0</v>
      </c>
      <c r="Q1103" s="132">
        <f>IF($C1103&lt;$D$4,Q318,MAX(AVERAGEIFS(Q1100:Q1102,Q1100:Q1102,"&gt;0")/(EXP(Q$6*(($D1103-COUNTIFS(Q$1083:Q1103,0))/12))),Q$8))</f>
        <v>0</v>
      </c>
      <c r="R1103" s="132">
        <f t="shared" si="79"/>
        <v>0</v>
      </c>
      <c r="S1103" s="132">
        <f>IF($C1103&lt;$D$4,S318,MAX(AVERAGEIFS(S1100:S1102,S1100:S1102,"&gt;0")/(EXP(S$6*(($D1103-COUNTIFS(S$1083:S1103,0))/12))),S$8))</f>
        <v>0</v>
      </c>
      <c r="T1103" s="132">
        <f t="shared" si="80"/>
        <v>0</v>
      </c>
      <c r="U1103" s="181">
        <f>IF($C1103&lt;=MAX($D$4,INDEX($C$23:$C$154,2+MATCH(0,$M$23:$M$154,1))),U318,MAX(AVERAGEIFS(U1100:U1102,U1100:U1102,"&gt;0")/(EXP(U$6*(($D1103-COUNTIFS(U$1083:U1103,0))/12))),U$8))</f>
        <v>0</v>
      </c>
      <c r="V1103" s="181">
        <f t="shared" si="81"/>
        <v>0</v>
      </c>
      <c r="W1103" s="132">
        <f>IF($C1103&lt;$D$4,W318,MAX(AVERAGEIFS(W1100:W1102,W1100:W1102,"&gt;0")/(EXP(W$6*(($D1103-COUNTIFS(W$1083:W1103,0))/12))),W$8))</f>
        <v>0</v>
      </c>
      <c r="X1103" s="132">
        <f t="shared" si="82"/>
        <v>0</v>
      </c>
      <c r="Y1103" s="132"/>
      <c r="Z1103" s="132"/>
    </row>
    <row r="1104" spans="2:26" outlineLevel="1">
      <c r="B1104" s="159"/>
      <c r="C1104" s="160">
        <f t="shared" si="84"/>
        <v>44835</v>
      </c>
      <c r="D1104" s="128">
        <f t="shared" si="85"/>
        <v>22</v>
      </c>
      <c r="G1104" s="132">
        <f>IF($C1104&lt;$D$4,G319,MAX(AVERAGEIFS(G1101:G1103,G1101:G1103,"&gt;0")/(EXP(G$6*(($D1104-COUNTIFS(G$1083:G1104,0))/12))),G$8))</f>
        <v>4.1161249999999994</v>
      </c>
      <c r="H1104" s="132">
        <f t="shared" si="75"/>
        <v>3.0870937499999993</v>
      </c>
      <c r="I1104" s="132">
        <f>IF($C1104&lt;$D$4,I319,MAX(AVERAGEIFS(I1101:I1103,I1101:I1103,"&gt;0")/(EXP(I$6*(($D1104-COUNTIFS(I$1083:I1104,0))/12))),I$8))</f>
        <v>0</v>
      </c>
      <c r="J1104" s="132">
        <f t="shared" si="76"/>
        <v>0</v>
      </c>
      <c r="K1104" s="132">
        <f>IF($C1104&lt;$D$4,K319,MAX(AVERAGEIFS(K1101:K1103,K1101:K1103,"&gt;0")/(EXP(K$6*(($D1104-COUNTIFS(K$1083:K1104,0))/12))),K$8))</f>
        <v>0</v>
      </c>
      <c r="L1104" s="132">
        <f t="shared" si="77"/>
        <v>0</v>
      </c>
      <c r="M1104" s="181">
        <f>IF($C1104&lt;=MAX($D$4,INDEX($C$23:$C$154,2+MATCH(0,$M$23:$M$154,1))),M319,MAX(AVERAGEIFS(M1101:M1103,M1101:M1103,"&gt;0")/(EXP(M$6*(($D1104-COUNTIFS(M$1083:M1104,0))/12))),M$8))</f>
        <v>0</v>
      </c>
      <c r="N1104" s="181">
        <f t="shared" si="78"/>
        <v>0</v>
      </c>
      <c r="O1104" s="181">
        <f>IF($C1104&lt;=MAX($D$4,INDEX($C$23:$C$154,2+MATCH(0,$O$23:$O$154,1))),O319,MAX(AVERAGEIFS(O1101:O1103,O1101:O1103,"&gt;0")/(EXP(O$6*(($D1104-COUNTIFS(O$1083:O1104,0))/12))),O$8))</f>
        <v>0</v>
      </c>
      <c r="P1104" s="181">
        <f t="shared" si="83"/>
        <v>0</v>
      </c>
      <c r="Q1104" s="132">
        <f>IF($C1104&lt;$D$4,Q319,MAX(AVERAGEIFS(Q1101:Q1103,Q1101:Q1103,"&gt;0")/(EXP(Q$6*(($D1104-COUNTIFS(Q$1083:Q1104,0))/12))),Q$8))</f>
        <v>0</v>
      </c>
      <c r="R1104" s="132">
        <f t="shared" si="79"/>
        <v>0</v>
      </c>
      <c r="S1104" s="132">
        <f>IF($C1104&lt;$D$4,S319,MAX(AVERAGEIFS(S1101:S1103,S1101:S1103,"&gt;0")/(EXP(S$6*(($D1104-COUNTIFS(S$1083:S1104,0))/12))),S$8))</f>
        <v>0</v>
      </c>
      <c r="T1104" s="132">
        <f t="shared" si="80"/>
        <v>0</v>
      </c>
      <c r="U1104" s="181">
        <f>IF($C1104&lt;=MAX($D$4,INDEX($C$23:$C$154,2+MATCH(0,$M$23:$M$154,1))),U319,MAX(AVERAGEIFS(U1101:U1103,U1101:U1103,"&gt;0")/(EXP(U$6*(($D1104-COUNTIFS(U$1083:U1104,0))/12))),U$8))</f>
        <v>0</v>
      </c>
      <c r="V1104" s="181">
        <f t="shared" si="81"/>
        <v>0</v>
      </c>
      <c r="W1104" s="132">
        <f>IF($C1104&lt;$D$4,W319,MAX(AVERAGEIFS(W1101:W1103,W1101:W1103,"&gt;0")/(EXP(W$6*(($D1104-COUNTIFS(W$1083:W1104,0))/12))),W$8))</f>
        <v>0</v>
      </c>
      <c r="X1104" s="132">
        <f t="shared" si="82"/>
        <v>0</v>
      </c>
      <c r="Y1104" s="132"/>
      <c r="Z1104" s="132"/>
    </row>
    <row r="1105" spans="2:26" outlineLevel="1">
      <c r="B1105" s="159"/>
      <c r="C1105" s="160">
        <f t="shared" si="84"/>
        <v>44866</v>
      </c>
      <c r="D1105" s="128">
        <f t="shared" si="85"/>
        <v>23</v>
      </c>
      <c r="G1105" s="132">
        <f>IF($C1105&lt;$D$4,G320,MAX(AVERAGEIFS(G1102:G1104,G1102:G1104,"&gt;0")/(EXP(G$6*(($D1105-COUNTIFS(G$1083:G1105,0))/12))),G$8))</f>
        <v>4.1662749999999997</v>
      </c>
      <c r="H1105" s="132">
        <f t="shared" si="75"/>
        <v>3.12470625</v>
      </c>
      <c r="I1105" s="132">
        <f>IF($C1105&lt;$D$4,I320,MAX(AVERAGEIFS(I1102:I1104,I1102:I1104,"&gt;0")/(EXP(I$6*(($D1105-COUNTIFS(I$1083:I1105,0))/12))),I$8))</f>
        <v>0</v>
      </c>
      <c r="J1105" s="132">
        <f t="shared" si="76"/>
        <v>0</v>
      </c>
      <c r="K1105" s="132">
        <f>IF($C1105&lt;$D$4,K320,MAX(AVERAGEIFS(K1102:K1104,K1102:K1104,"&gt;0")/(EXP(K$6*(($D1105-COUNTIFS(K$1083:K1105,0))/12))),K$8))</f>
        <v>0</v>
      </c>
      <c r="L1105" s="132">
        <f t="shared" si="77"/>
        <v>0</v>
      </c>
      <c r="M1105" s="181">
        <f>IF($C1105&lt;=MAX($D$4,INDEX($C$23:$C$154,2+MATCH(0,$M$23:$M$154,1))),M320,MAX(AVERAGEIFS(M1102:M1104,M1102:M1104,"&gt;0")/(EXP(M$6*(($D1105-COUNTIFS(M$1083:M1105,0))/12))),M$8))</f>
        <v>0</v>
      </c>
      <c r="N1105" s="181">
        <f t="shared" si="78"/>
        <v>0</v>
      </c>
      <c r="O1105" s="181">
        <f>IF($C1105&lt;=MAX($D$4,INDEX($C$23:$C$154,2+MATCH(0,$O$23:$O$154,1))),O320,MAX(AVERAGEIFS(O1102:O1104,O1102:O1104,"&gt;0")/(EXP(O$6*(($D1105-COUNTIFS(O$1083:O1105,0))/12))),O$8))</f>
        <v>0</v>
      </c>
      <c r="P1105" s="181">
        <f t="shared" si="83"/>
        <v>0</v>
      </c>
      <c r="Q1105" s="132">
        <f>IF($C1105&lt;$D$4,Q320,MAX(AVERAGEIFS(Q1102:Q1104,Q1102:Q1104,"&gt;0")/(EXP(Q$6*(($D1105-COUNTIFS(Q$1083:Q1105,0))/12))),Q$8))</f>
        <v>0</v>
      </c>
      <c r="R1105" s="132">
        <f t="shared" si="79"/>
        <v>0</v>
      </c>
      <c r="S1105" s="132">
        <f>IF($C1105&lt;$D$4,S320,MAX(AVERAGEIFS(S1102:S1104,S1102:S1104,"&gt;0")/(EXP(S$6*(($D1105-COUNTIFS(S$1083:S1105,0))/12))),S$8))</f>
        <v>0</v>
      </c>
      <c r="T1105" s="132">
        <f t="shared" si="80"/>
        <v>0</v>
      </c>
      <c r="U1105" s="181">
        <f>IF($C1105&lt;=MAX($D$4,INDEX($C$23:$C$154,2+MATCH(0,$M$23:$M$154,1))),U320,MAX(AVERAGEIFS(U1102:U1104,U1102:U1104,"&gt;0")/(EXP(U$6*(($D1105-COUNTIFS(U$1083:U1105,0))/12))),U$8))</f>
        <v>0</v>
      </c>
      <c r="V1105" s="181">
        <f t="shared" si="81"/>
        <v>0</v>
      </c>
      <c r="W1105" s="132">
        <f>IF($C1105&lt;$D$4,W320,MAX(AVERAGEIFS(W1102:W1104,W1102:W1104,"&gt;0")/(EXP(W$6*(($D1105-COUNTIFS(W$1083:W1105,0))/12))),W$8))</f>
        <v>0</v>
      </c>
      <c r="X1105" s="132">
        <f t="shared" si="82"/>
        <v>0</v>
      </c>
      <c r="Y1105" s="132"/>
      <c r="Z1105" s="132"/>
    </row>
    <row r="1106" spans="2:26" outlineLevel="1">
      <c r="B1106" s="159"/>
      <c r="C1106" s="160">
        <f t="shared" si="84"/>
        <v>44896</v>
      </c>
      <c r="D1106" s="128">
        <f t="shared" si="85"/>
        <v>24</v>
      </c>
      <c r="G1106" s="132">
        <f>IF($C1106&lt;$D$4,G321,MAX(AVERAGEIFS(G1103:G1105,G1103:G1105,"&gt;0")/(EXP(G$6*(($D1106-COUNTIFS(G$1083:G1106,0))/12))),G$8))</f>
        <v>4.1984899999999996</v>
      </c>
      <c r="H1106" s="132">
        <f t="shared" si="75"/>
        <v>3.1488674999999997</v>
      </c>
      <c r="I1106" s="132">
        <f>IF($C1106&lt;$D$4,I321,MAX(AVERAGEIFS(I1103:I1105,I1103:I1105,"&gt;0")/(EXP(I$6*(($D1106-COUNTIFS(I$1083:I1106,0))/12))),I$8))</f>
        <v>0</v>
      </c>
      <c r="J1106" s="132">
        <f t="shared" si="76"/>
        <v>0</v>
      </c>
      <c r="K1106" s="132">
        <f>IF($C1106&lt;$D$4,K321,MAX(AVERAGEIFS(K1103:K1105,K1103:K1105,"&gt;0")/(EXP(K$6*(($D1106-COUNTIFS(K$1083:K1106,0))/12))),K$8))</f>
        <v>0</v>
      </c>
      <c r="L1106" s="132">
        <f t="shared" si="77"/>
        <v>0</v>
      </c>
      <c r="M1106" s="181">
        <f>IF($C1106&lt;=MAX($D$4,INDEX($C$23:$C$154,2+MATCH(0,$M$23:$M$154,1))),M321,MAX(AVERAGEIFS(M1103:M1105,M1103:M1105,"&gt;0")/(EXP(M$6*(($D1106-COUNTIFS(M$1083:M1106,0))/12))),M$8))</f>
        <v>0</v>
      </c>
      <c r="N1106" s="181">
        <f t="shared" si="78"/>
        <v>0</v>
      </c>
      <c r="O1106" s="181">
        <f>IF($C1106&lt;=MAX($D$4,INDEX($C$23:$C$154,2+MATCH(0,$O$23:$O$154,1))),O321,MAX(AVERAGEIFS(O1103:O1105,O1103:O1105,"&gt;0")/(EXP(O$6*(($D1106-COUNTIFS(O$1083:O1106,0))/12))),O$8))</f>
        <v>0</v>
      </c>
      <c r="P1106" s="181">
        <f t="shared" si="83"/>
        <v>0</v>
      </c>
      <c r="Q1106" s="132">
        <f>IF($C1106&lt;$D$4,Q321,MAX(AVERAGEIFS(Q1103:Q1105,Q1103:Q1105,"&gt;0")/(EXP(Q$6*(($D1106-COUNTIFS(Q$1083:Q1106,0))/12))),Q$8))</f>
        <v>0</v>
      </c>
      <c r="R1106" s="132">
        <f t="shared" si="79"/>
        <v>0</v>
      </c>
      <c r="S1106" s="132">
        <f>IF($C1106&lt;$D$4,S321,MAX(AVERAGEIFS(S1103:S1105,S1103:S1105,"&gt;0")/(EXP(S$6*(($D1106-COUNTIFS(S$1083:S1106,0))/12))),S$8))</f>
        <v>0</v>
      </c>
      <c r="T1106" s="132">
        <f t="shared" si="80"/>
        <v>0</v>
      </c>
      <c r="U1106" s="181">
        <f>IF($C1106&lt;=MAX($D$4,INDEX($C$23:$C$154,2+MATCH(0,$M$23:$M$154,1))),U321,MAX(AVERAGEIFS(U1103:U1105,U1103:U1105,"&gt;0")/(EXP(U$6*(($D1106-COUNTIFS(U$1083:U1106,0))/12))),U$8))</f>
        <v>0</v>
      </c>
      <c r="V1106" s="181">
        <f t="shared" si="81"/>
        <v>0</v>
      </c>
      <c r="W1106" s="132">
        <f>IF($C1106&lt;$D$4,W321,MAX(AVERAGEIFS(W1103:W1105,W1103:W1105,"&gt;0")/(EXP(W$6*(($D1106-COUNTIFS(W$1083:W1106,0))/12))),W$8))</f>
        <v>0</v>
      </c>
      <c r="X1106" s="132">
        <f t="shared" si="82"/>
        <v>0</v>
      </c>
      <c r="Y1106" s="132"/>
      <c r="Z1106" s="132"/>
    </row>
    <row r="1107" spans="2:26" outlineLevel="1">
      <c r="B1107" s="159"/>
      <c r="C1107" s="160">
        <f t="shared" si="84"/>
        <v>44927</v>
      </c>
      <c r="D1107" s="128">
        <f t="shared" si="85"/>
        <v>25</v>
      </c>
      <c r="G1107" s="132">
        <f>IF($C1107&lt;$D$4,G322,MAX(AVERAGEIFS(G1104:G1106,G1104:G1106,"&gt;0")/(EXP(G$6*(($D1107-COUNTIFS(G$1083:G1107,0))/12))),G$8))</f>
        <v>1.5683916666666669</v>
      </c>
      <c r="H1107" s="132">
        <f t="shared" si="75"/>
        <v>1.1762937500000001</v>
      </c>
      <c r="I1107" s="132">
        <f>IF($C1107&lt;$D$4,I322,MAX(AVERAGEIFS(I1104:I1106,I1104:I1106,"&gt;0")/(EXP(I$6*(($D1107-COUNTIFS(I$1083:I1107,0))/12))),I$8))</f>
        <v>5.0822111999999997</v>
      </c>
      <c r="J1107" s="132">
        <f t="shared" si="76"/>
        <v>4.38340716</v>
      </c>
      <c r="K1107" s="132">
        <f>IF($C1107&lt;$D$4,K322,MAX(AVERAGEIFS(K1104:K1106,K1104:K1106,"&gt;0")/(EXP(K$6*(($D1107-COUNTIFS(K$1083:K1107,0))/12))),K$8))</f>
        <v>0</v>
      </c>
      <c r="L1107" s="132">
        <f t="shared" si="77"/>
        <v>0</v>
      </c>
      <c r="M1107" s="181">
        <f>IF($C1107&lt;=MAX($D$4,INDEX($C$23:$C$154,2+MATCH(0,$M$23:$M$154,1))),M322,MAX(AVERAGEIFS(M1104:M1106,M1104:M1106,"&gt;0")/(EXP(M$6*(($D1107-COUNTIFS(M$1083:M1107,0))/12))),M$8))</f>
        <v>0</v>
      </c>
      <c r="N1107" s="181">
        <f t="shared" si="78"/>
        <v>0</v>
      </c>
      <c r="O1107" s="181">
        <f>IF($C1107&lt;=MAX($D$4,INDEX($C$23:$C$154,2+MATCH(0,$O$23:$O$154,1))),O322,MAX(AVERAGEIFS(O1104:O1106,O1104:O1106,"&gt;0")/(EXP(O$6*(($D1107-COUNTIFS(O$1083:O1107,0))/12))),O$8))</f>
        <v>0</v>
      </c>
      <c r="P1107" s="181">
        <f t="shared" si="83"/>
        <v>0</v>
      </c>
      <c r="Q1107" s="132">
        <f>IF($C1107&lt;$D$4,Q322,MAX(AVERAGEIFS(Q1104:Q1106,Q1104:Q1106,"&gt;0")/(EXP(Q$6*(($D1107-COUNTIFS(Q$1083:Q1107,0))/12))),Q$8))</f>
        <v>0</v>
      </c>
      <c r="R1107" s="132">
        <f t="shared" si="79"/>
        <v>0</v>
      </c>
      <c r="S1107" s="132">
        <f>IF($C1107&lt;$D$4,S322,MAX(AVERAGEIFS(S1104:S1106,S1104:S1106,"&gt;0")/(EXP(S$6*(($D1107-COUNTIFS(S$1083:S1107,0))/12))),S$8))</f>
        <v>4.7645730000000004</v>
      </c>
      <c r="T1107" s="132">
        <f t="shared" si="80"/>
        <v>3.4245368437499999</v>
      </c>
      <c r="U1107" s="181">
        <f>IF($C1107&lt;=MAX($D$4,INDEX($C$23:$C$154,2+MATCH(0,$M$23:$M$154,1))),U322,MAX(AVERAGEIFS(U1104:U1106,U1104:U1106,"&gt;0")/(EXP(U$6*(($D1107-COUNTIFS(U$1083:U1107,0))/12))),U$8))</f>
        <v>0</v>
      </c>
      <c r="V1107" s="181">
        <f t="shared" si="81"/>
        <v>0</v>
      </c>
      <c r="W1107" s="132">
        <f>IF($C1107&lt;$D$4,W322,MAX(AVERAGEIFS(W1104:W1106,W1104:W1106,"&gt;0")/(EXP(W$6*(($D1107-COUNTIFS(W$1083:W1107,0))/12))),W$8))</f>
        <v>0</v>
      </c>
      <c r="X1107" s="132">
        <f t="shared" si="82"/>
        <v>0</v>
      </c>
      <c r="Y1107" s="132"/>
      <c r="Z1107" s="132"/>
    </row>
    <row r="1108" spans="2:26" outlineLevel="1">
      <c r="B1108" s="159"/>
      <c r="C1108" s="160">
        <f t="shared" si="84"/>
        <v>44958</v>
      </c>
      <c r="D1108" s="128">
        <f t="shared" si="85"/>
        <v>26</v>
      </c>
      <c r="G1108" s="132">
        <f>IF($C1108&lt;$D$4,G323,MAX(AVERAGEIFS(G1105:G1107,G1105:G1107,"&gt;0")/(EXP(G$6*(($D1108-COUNTIFS(G$1083:G1108,0))/12))),G$8))</f>
        <v>1.8323450000000003</v>
      </c>
      <c r="H1108" s="132">
        <f t="shared" si="75"/>
        <v>1.3742587500000003</v>
      </c>
      <c r="I1108" s="132">
        <f>IF($C1108&lt;$D$4,I323,MAX(AVERAGEIFS(I1105:I1107,I1105:I1107,"&gt;0")/(EXP(I$6*(($D1108-COUNTIFS(I$1083:I1108,0))/12))),I$8))</f>
        <v>5.0100864000000014</v>
      </c>
      <c r="J1108" s="132">
        <f t="shared" si="76"/>
        <v>4.3211995200000004</v>
      </c>
      <c r="K1108" s="132">
        <f>IF($C1108&lt;$D$4,K323,MAX(AVERAGEIFS(K1105:K1107,K1105:K1107,"&gt;0")/(EXP(K$6*(($D1108-COUNTIFS(K$1083:K1108,0))/12))),K$8))</f>
        <v>0</v>
      </c>
      <c r="L1108" s="132">
        <f t="shared" si="77"/>
        <v>0</v>
      </c>
      <c r="M1108" s="181">
        <f>IF($C1108&lt;=MAX($D$4,INDEX($C$23:$C$154,2+MATCH(0,$M$23:$M$154,1))),M323,MAX(AVERAGEIFS(M1105:M1107,M1105:M1107,"&gt;0")/(EXP(M$6*(($D1108-COUNTIFS(M$1083:M1108,0))/12))),M$8))</f>
        <v>0</v>
      </c>
      <c r="N1108" s="181">
        <f t="shared" si="78"/>
        <v>0</v>
      </c>
      <c r="O1108" s="181">
        <f>IF($C1108&lt;=MAX($D$4,INDEX($C$23:$C$154,2+MATCH(0,$O$23:$O$154,1))),O323,MAX(AVERAGEIFS(O1105:O1107,O1105:O1107,"&gt;0")/(EXP(O$6*(($D1108-COUNTIFS(O$1083:O1108,0))/12))),O$8))</f>
        <v>0</v>
      </c>
      <c r="P1108" s="181">
        <f t="shared" si="83"/>
        <v>0</v>
      </c>
      <c r="Q1108" s="132">
        <f>IF($C1108&lt;$D$4,Q323,MAX(AVERAGEIFS(Q1105:Q1107,Q1105:Q1107,"&gt;0")/(EXP(Q$6*(($D1108-COUNTIFS(Q$1083:Q1108,0))/12))),Q$8))</f>
        <v>0</v>
      </c>
      <c r="R1108" s="132">
        <f t="shared" si="79"/>
        <v>0</v>
      </c>
      <c r="S1108" s="132">
        <f>IF($C1108&lt;$D$4,S323,MAX(AVERAGEIFS(S1105:S1107,S1105:S1107,"&gt;0")/(EXP(S$6*(($D1108-COUNTIFS(S$1083:S1108,0))/12))),S$8))</f>
        <v>4.696956000000001</v>
      </c>
      <c r="T1108" s="132">
        <f t="shared" si="80"/>
        <v>3.3759371250000005</v>
      </c>
      <c r="U1108" s="181">
        <f>IF($C1108&lt;=MAX($D$4,INDEX($C$23:$C$154,2+MATCH(0,$M$23:$M$154,1))),U323,MAX(AVERAGEIFS(U1105:U1107,U1105:U1107,"&gt;0")/(EXP(U$6*(($D1108-COUNTIFS(U$1083:U1108,0))/12))),U$8))</f>
        <v>0</v>
      </c>
      <c r="V1108" s="181">
        <f t="shared" si="81"/>
        <v>0</v>
      </c>
      <c r="W1108" s="132">
        <f>IF($C1108&lt;$D$4,W323,MAX(AVERAGEIFS(W1105:W1107,W1105:W1107,"&gt;0")/(EXP(W$6*(($D1108-COUNTIFS(W$1083:W1108,0))/12))),W$8))</f>
        <v>0</v>
      </c>
      <c r="X1108" s="132">
        <f t="shared" si="82"/>
        <v>0</v>
      </c>
      <c r="Y1108" s="132"/>
      <c r="Z1108" s="132"/>
    </row>
    <row r="1109" spans="2:26" outlineLevel="1">
      <c r="B1109" s="159"/>
      <c r="C1109" s="160">
        <f t="shared" si="84"/>
        <v>44986</v>
      </c>
      <c r="D1109" s="128">
        <f t="shared" si="85"/>
        <v>27</v>
      </c>
      <c r="G1109" s="132">
        <f>IF($C1109&lt;$D$4,G324,MAX(AVERAGEIFS(G1106:G1108,G1106:G1108,"&gt;0")/(EXP(G$6*(($D1109-COUNTIFS(G$1083:G1109,0))/12))),G$8))</f>
        <v>1.71326</v>
      </c>
      <c r="H1109" s="132">
        <f t="shared" si="75"/>
        <v>1.284945</v>
      </c>
      <c r="I1109" s="132">
        <f>IF($C1109&lt;$D$4,I324,MAX(AVERAGEIFS(I1106:I1108,I1106:I1108,"&gt;0")/(EXP(I$6*(($D1109-COUNTIFS(I$1083:I1109,0))/12))),I$8))</f>
        <v>5.4032352000000001</v>
      </c>
      <c r="J1109" s="132">
        <f t="shared" si="76"/>
        <v>4.6602903599999994</v>
      </c>
      <c r="K1109" s="132">
        <f>IF($C1109&lt;$D$4,K324,MAX(AVERAGEIFS(K1106:K1108,K1106:K1108,"&gt;0")/(EXP(K$6*(($D1109-COUNTIFS(K$1083:K1109,0))/12))),K$8))</f>
        <v>0</v>
      </c>
      <c r="L1109" s="132">
        <f t="shared" si="77"/>
        <v>0</v>
      </c>
      <c r="M1109" s="181">
        <f>IF($C1109&lt;=MAX($D$4,INDEX($C$23:$C$154,2+MATCH(0,$M$23:$M$154,1))),M324,MAX(AVERAGEIFS(M1106:M1108,M1106:M1108,"&gt;0")/(EXP(M$6*(($D1109-COUNTIFS(M$1083:M1109,0))/12))),M$8))</f>
        <v>0</v>
      </c>
      <c r="N1109" s="181">
        <f t="shared" si="78"/>
        <v>0</v>
      </c>
      <c r="O1109" s="181">
        <f>IF($C1109&lt;=MAX($D$4,INDEX($C$23:$C$154,2+MATCH(0,$O$23:$O$154,1))),O324,MAX(AVERAGEIFS(O1106:O1108,O1106:O1108,"&gt;0")/(EXP(O$6*(($D1109-COUNTIFS(O$1083:O1109,0))/12))),O$8))</f>
        <v>0</v>
      </c>
      <c r="P1109" s="181">
        <f t="shared" si="83"/>
        <v>0</v>
      </c>
      <c r="Q1109" s="132">
        <f>IF($C1109&lt;$D$4,Q324,MAX(AVERAGEIFS(Q1106:Q1108,Q1106:Q1108,"&gt;0")/(EXP(Q$6*(($D1109-COUNTIFS(Q$1083:Q1109,0))/12))),Q$8))</f>
        <v>0</v>
      </c>
      <c r="R1109" s="132">
        <f t="shared" si="79"/>
        <v>0</v>
      </c>
      <c r="S1109" s="132">
        <f>IF($C1109&lt;$D$4,S324,MAX(AVERAGEIFS(S1106:S1108,S1106:S1108,"&gt;0")/(EXP(S$6*(($D1109-COUNTIFS(S$1083:S1109,0))/12))),S$8))</f>
        <v>5.0655330000000012</v>
      </c>
      <c r="T1109" s="132">
        <f t="shared" si="80"/>
        <v>3.6408518437500006</v>
      </c>
      <c r="U1109" s="181">
        <f>IF($C1109&lt;=MAX($D$4,INDEX($C$23:$C$154,2+MATCH(0,$M$23:$M$154,1))),U324,MAX(AVERAGEIFS(U1106:U1108,U1106:U1108,"&gt;0")/(EXP(U$6*(($D1109-COUNTIFS(U$1083:U1109,0))/12))),U$8))</f>
        <v>0</v>
      </c>
      <c r="V1109" s="181">
        <f t="shared" si="81"/>
        <v>0</v>
      </c>
      <c r="W1109" s="132">
        <f>IF($C1109&lt;$D$4,W324,MAX(AVERAGEIFS(W1106:W1108,W1106:W1108,"&gt;0")/(EXP(W$6*(($D1109-COUNTIFS(W$1083:W1109,0))/12))),W$8))</f>
        <v>0</v>
      </c>
      <c r="X1109" s="132">
        <f t="shared" si="82"/>
        <v>0</v>
      </c>
      <c r="Y1109" s="132"/>
      <c r="Z1109" s="132"/>
    </row>
    <row r="1110" spans="2:26" outlineLevel="1">
      <c r="B1110" s="159"/>
      <c r="C1110" s="160">
        <f t="shared" si="84"/>
        <v>45017</v>
      </c>
      <c r="D1110" s="128">
        <f t="shared" si="85"/>
        <v>28</v>
      </c>
      <c r="G1110" s="132">
        <f>IF($C1110&lt;$D$4,G325,MAX(AVERAGEIFS(G1107:G1109,G1107:G1109,"&gt;0")/(EXP(G$6*(($D1110-COUNTIFS(G$1083:G1110,0))/12))),G$8))</f>
        <v>1.7611149999999998</v>
      </c>
      <c r="H1110" s="132">
        <f t="shared" si="75"/>
        <v>1.3208362499999997</v>
      </c>
      <c r="I1110" s="132">
        <f>IF($C1110&lt;$D$4,I325,MAX(AVERAGEIFS(I1107:I1109,I1107:I1109,"&gt;0")/(EXP(I$6*(($D1110-COUNTIFS(I$1083:I1110,0))/12))),I$8))</f>
        <v>5.2660608</v>
      </c>
      <c r="J1110" s="132">
        <f t="shared" si="76"/>
        <v>4.5419774399999993</v>
      </c>
      <c r="K1110" s="132">
        <f>IF($C1110&lt;$D$4,K325,MAX(AVERAGEIFS(K1107:K1109,K1107:K1109,"&gt;0")/(EXP(K$6*(($D1110-COUNTIFS(K$1083:K1110,0))/12))),K$8))</f>
        <v>0</v>
      </c>
      <c r="L1110" s="132">
        <f t="shared" si="77"/>
        <v>0</v>
      </c>
      <c r="M1110" s="181">
        <f>IF($C1110&lt;=MAX($D$4,INDEX($C$23:$C$154,2+MATCH(0,$M$23:$M$154,1))),M325,MAX(AVERAGEIFS(M1107:M1109,M1107:M1109,"&gt;0")/(EXP(M$6*(($D1110-COUNTIFS(M$1083:M1110,0))/12))),M$8))</f>
        <v>0</v>
      </c>
      <c r="N1110" s="181">
        <f t="shared" si="78"/>
        <v>0</v>
      </c>
      <c r="O1110" s="181">
        <f>IF($C1110&lt;=MAX($D$4,INDEX($C$23:$C$154,2+MATCH(0,$O$23:$O$154,1))),O325,MAX(AVERAGEIFS(O1107:O1109,O1107:O1109,"&gt;0")/(EXP(O$6*(($D1110-COUNTIFS(O$1083:O1110,0))/12))),O$8))</f>
        <v>0</v>
      </c>
      <c r="P1110" s="181">
        <f t="shared" si="83"/>
        <v>0</v>
      </c>
      <c r="Q1110" s="132">
        <f>IF($C1110&lt;$D$4,Q325,MAX(AVERAGEIFS(Q1107:Q1109,Q1107:Q1109,"&gt;0")/(EXP(Q$6*(($D1110-COUNTIFS(Q$1083:Q1110,0))/12))),Q$8))</f>
        <v>0</v>
      </c>
      <c r="R1110" s="132">
        <f t="shared" si="79"/>
        <v>0</v>
      </c>
      <c r="S1110" s="132">
        <f>IF($C1110&lt;$D$4,S325,MAX(AVERAGEIFS(S1107:S1109,S1107:S1109,"&gt;0")/(EXP(S$6*(($D1110-COUNTIFS(S$1083:S1110,0))/12))),S$8))</f>
        <v>4.9369320000000005</v>
      </c>
      <c r="T1110" s="132">
        <f t="shared" si="80"/>
        <v>3.548419875</v>
      </c>
      <c r="U1110" s="181">
        <f>IF($C1110&lt;=MAX($D$4,INDEX($C$23:$C$154,2+MATCH(0,$M$23:$M$154,1))),U325,MAX(AVERAGEIFS(U1107:U1109,U1107:U1109,"&gt;0")/(EXP(U$6*(($D1110-COUNTIFS(U$1083:U1110,0))/12))),U$8))</f>
        <v>0</v>
      </c>
      <c r="V1110" s="181">
        <f t="shared" si="81"/>
        <v>0</v>
      </c>
      <c r="W1110" s="132">
        <f>IF($C1110&lt;$D$4,W325,MAX(AVERAGEIFS(W1107:W1109,W1107:W1109,"&gt;0")/(EXP(W$6*(($D1110-COUNTIFS(W$1083:W1110,0))/12))),W$8))</f>
        <v>0</v>
      </c>
      <c r="X1110" s="132">
        <f t="shared" si="82"/>
        <v>0</v>
      </c>
      <c r="Y1110" s="132"/>
      <c r="Z1110" s="132"/>
    </row>
    <row r="1111" spans="2:26" outlineLevel="1">
      <c r="B1111" s="159"/>
      <c r="C1111" s="160">
        <f t="shared" si="84"/>
        <v>45047</v>
      </c>
      <c r="D1111" s="128">
        <f t="shared" si="85"/>
        <v>29</v>
      </c>
      <c r="G1111" s="132">
        <f>IF($C1111&lt;$D$4,G326,MAX(AVERAGEIFS(G1108:G1110,G1108:G1110,"&gt;0")/(EXP(G$6*(($D1111-COUNTIFS(G$1083:G1111,0))/12))),G$8))</f>
        <v>1.7123249999999999</v>
      </c>
      <c r="H1111" s="132">
        <f t="shared" si="75"/>
        <v>1.2842437499999999</v>
      </c>
      <c r="I1111" s="132">
        <f>IF($C1111&lt;$D$4,I326,MAX(AVERAGEIFS(I1108:I1110,I1108:I1110,"&gt;0")/(EXP(I$6*(($D1111-COUNTIFS(I$1083:I1111,0))/12))),I$8))</f>
        <v>5.8719935999999988</v>
      </c>
      <c r="J1111" s="132">
        <f t="shared" si="76"/>
        <v>5.0645944799999985</v>
      </c>
      <c r="K1111" s="132">
        <f>IF($C1111&lt;$D$4,K326,MAX(AVERAGEIFS(K1108:K1110,K1108:K1110,"&gt;0")/(EXP(K$6*(($D1111-COUNTIFS(K$1083:K1111,0))/12))),K$8))</f>
        <v>0</v>
      </c>
      <c r="L1111" s="132">
        <f t="shared" si="77"/>
        <v>0</v>
      </c>
      <c r="M1111" s="181">
        <f>IF($C1111&lt;=MAX($D$4,INDEX($C$23:$C$154,2+MATCH(0,$M$23:$M$154,1))),M326,MAX(AVERAGEIFS(M1108:M1110,M1108:M1110,"&gt;0")/(EXP(M$6*(($D1111-COUNTIFS(M$1083:M1111,0))/12))),M$8))</f>
        <v>0</v>
      </c>
      <c r="N1111" s="181">
        <f t="shared" si="78"/>
        <v>0</v>
      </c>
      <c r="O1111" s="181">
        <f>IF($C1111&lt;=MAX($D$4,INDEX($C$23:$C$154,2+MATCH(0,$O$23:$O$154,1))),O326,MAX(AVERAGEIFS(O1108:O1110,O1108:O1110,"&gt;0")/(EXP(O$6*(($D1111-COUNTIFS(O$1083:O1111,0))/12))),O$8))</f>
        <v>0</v>
      </c>
      <c r="P1111" s="181">
        <f t="shared" si="83"/>
        <v>0</v>
      </c>
      <c r="Q1111" s="132">
        <f>IF($C1111&lt;$D$4,Q326,MAX(AVERAGEIFS(Q1108:Q1110,Q1108:Q1110,"&gt;0")/(EXP(Q$6*(($D1111-COUNTIFS(Q$1083:Q1111,0))/12))),Q$8))</f>
        <v>0</v>
      </c>
      <c r="R1111" s="132">
        <f t="shared" si="79"/>
        <v>0</v>
      </c>
      <c r="S1111" s="132">
        <f>IF($C1111&lt;$D$4,S326,MAX(AVERAGEIFS(S1108:S1110,S1108:S1110,"&gt;0")/(EXP(S$6*(($D1111-COUNTIFS(S$1083:S1111,0))/12))),S$8))</f>
        <v>5.5049939999999999</v>
      </c>
      <c r="T1111" s="132">
        <f t="shared" si="80"/>
        <v>3.9567144374999996</v>
      </c>
      <c r="U1111" s="181">
        <f>IF($C1111&lt;=MAX($D$4,INDEX($C$23:$C$154,2+MATCH(0,$M$23:$M$154,1))),U326,MAX(AVERAGEIFS(U1108:U1110,U1108:U1110,"&gt;0")/(EXP(U$6*(($D1111-COUNTIFS(U$1083:U1111,0))/12))),U$8))</f>
        <v>0</v>
      </c>
      <c r="V1111" s="181">
        <f t="shared" si="81"/>
        <v>0</v>
      </c>
      <c r="W1111" s="132">
        <f>IF($C1111&lt;$D$4,W326,MAX(AVERAGEIFS(W1108:W1110,W1108:W1110,"&gt;0")/(EXP(W$6*(($D1111-COUNTIFS(W$1083:W1111,0))/12))),W$8))</f>
        <v>0</v>
      </c>
      <c r="X1111" s="132">
        <f t="shared" si="82"/>
        <v>0</v>
      </c>
      <c r="Y1111" s="132"/>
      <c r="Z1111" s="132"/>
    </row>
    <row r="1112" spans="2:26" outlineLevel="1">
      <c r="B1112" s="159"/>
      <c r="C1112" s="160">
        <f t="shared" si="84"/>
        <v>45078</v>
      </c>
      <c r="D1112" s="128">
        <f t="shared" si="85"/>
        <v>30</v>
      </c>
      <c r="G1112" s="132">
        <f>IF($C1112&lt;$D$4,G327,MAX(AVERAGEIFS(G1109:G1111,G1109:G1111,"&gt;0")/(EXP(G$6*(($D1112-COUNTIFS(G$1083:G1112,0))/12))),G$8))</f>
        <v>1.4611499999999999</v>
      </c>
      <c r="H1112" s="132">
        <f t="shared" si="75"/>
        <v>1.0958625</v>
      </c>
      <c r="I1112" s="132">
        <f>IF($C1112&lt;$D$4,I327,MAX(AVERAGEIFS(I1109:I1111,I1109:I1111,"&gt;0")/(EXP(I$6*(($D1112-COUNTIFS(I$1083:I1112,0))/12))),I$8))</f>
        <v>5.6069376000000002</v>
      </c>
      <c r="J1112" s="132">
        <f t="shared" si="76"/>
        <v>4.83598368</v>
      </c>
      <c r="K1112" s="132">
        <f>IF($C1112&lt;$D$4,K327,MAX(AVERAGEIFS(K1109:K1111,K1109:K1111,"&gt;0")/(EXP(K$6*(($D1112-COUNTIFS(K$1083:K1112,0))/12))),K$8))</f>
        <v>0</v>
      </c>
      <c r="L1112" s="132">
        <f t="shared" si="77"/>
        <v>0</v>
      </c>
      <c r="M1112" s="181">
        <f>IF($C1112&lt;=MAX($D$4,INDEX($C$23:$C$154,2+MATCH(0,$M$23:$M$154,1))),M327,MAX(AVERAGEIFS(M1109:M1111,M1109:M1111,"&gt;0")/(EXP(M$6*(($D1112-COUNTIFS(M$1083:M1112,0))/12))),M$8))</f>
        <v>0</v>
      </c>
      <c r="N1112" s="181">
        <f t="shared" si="78"/>
        <v>0</v>
      </c>
      <c r="O1112" s="181">
        <f>IF($C1112&lt;=MAX($D$4,INDEX($C$23:$C$154,2+MATCH(0,$O$23:$O$154,1))),O327,MAX(AVERAGEIFS(O1109:O1111,O1109:O1111,"&gt;0")/(EXP(O$6*(($D1112-COUNTIFS(O$1083:O1112,0))/12))),O$8))</f>
        <v>0</v>
      </c>
      <c r="P1112" s="181">
        <f t="shared" si="83"/>
        <v>0</v>
      </c>
      <c r="Q1112" s="132">
        <f>IF($C1112&lt;$D$4,Q327,MAX(AVERAGEIFS(Q1109:Q1111,Q1109:Q1111,"&gt;0")/(EXP(Q$6*(($D1112-COUNTIFS(Q$1083:Q1112,0))/12))),Q$8))</f>
        <v>0</v>
      </c>
      <c r="R1112" s="132">
        <f t="shared" si="79"/>
        <v>0</v>
      </c>
      <c r="S1112" s="132">
        <f>IF($C1112&lt;$D$4,S327,MAX(AVERAGEIFS(S1109:S1111,S1109:S1111,"&gt;0")/(EXP(S$6*(($D1112-COUNTIFS(S$1083:S1112,0))/12))),S$8))</f>
        <v>5.2565040000000005</v>
      </c>
      <c r="T1112" s="132">
        <f t="shared" si="80"/>
        <v>3.7781122499999999</v>
      </c>
      <c r="U1112" s="181">
        <f>IF($C1112&lt;=MAX($D$4,INDEX($C$23:$C$154,2+MATCH(0,$M$23:$M$154,1))),U327,MAX(AVERAGEIFS(U1109:U1111,U1109:U1111,"&gt;0")/(EXP(U$6*(($D1112-COUNTIFS(U$1083:U1112,0))/12))),U$8))</f>
        <v>0</v>
      </c>
      <c r="V1112" s="181">
        <f t="shared" si="81"/>
        <v>0</v>
      </c>
      <c r="W1112" s="132">
        <f>IF($C1112&lt;$D$4,W327,MAX(AVERAGEIFS(W1109:W1111,W1109:W1111,"&gt;0")/(EXP(W$6*(($D1112-COUNTIFS(W$1083:W1112,0))/12))),W$8))</f>
        <v>0</v>
      </c>
      <c r="X1112" s="132">
        <f t="shared" si="82"/>
        <v>0</v>
      </c>
      <c r="Y1112" s="132"/>
      <c r="Z1112" s="132"/>
    </row>
    <row r="1113" spans="2:26" outlineLevel="1">
      <c r="B1113" s="159"/>
      <c r="C1113" s="160">
        <f t="shared" si="84"/>
        <v>45108</v>
      </c>
      <c r="D1113" s="128">
        <f t="shared" si="85"/>
        <v>31</v>
      </c>
      <c r="G1113" s="132">
        <f>IF($C1113&lt;$D$4,G328,MAX(AVERAGEIFS(G1110:G1112,G1110:G1112,"&gt;0")/(EXP(G$6*(($D1113-COUNTIFS(G$1083:G1113,0))/12))),G$8))</f>
        <v>1.8759499999999998</v>
      </c>
      <c r="H1113" s="132">
        <f t="shared" si="75"/>
        <v>1.4069624999999999</v>
      </c>
      <c r="I1113" s="132">
        <f>IF($C1113&lt;$D$4,I328,MAX(AVERAGEIFS(I1110:I1112,I1110:I1112,"&gt;0")/(EXP(I$6*(($D1113-COUNTIFS(I$1083:I1113,0))/12))),I$8))</f>
        <v>4.2682463999999998</v>
      </c>
      <c r="J1113" s="132">
        <f t="shared" si="76"/>
        <v>3.68136252</v>
      </c>
      <c r="K1113" s="132">
        <f>IF($C1113&lt;$D$4,K328,MAX(AVERAGEIFS(K1110:K1112,K1110:K1112,"&gt;0")/(EXP(K$6*(($D1113-COUNTIFS(K$1083:K1113,0))/12))),K$8))</f>
        <v>0</v>
      </c>
      <c r="L1113" s="132">
        <f t="shared" si="77"/>
        <v>0</v>
      </c>
      <c r="M1113" s="181">
        <f>IF($C1113&lt;=MAX($D$4,INDEX($C$23:$C$154,2+MATCH(0,$M$23:$M$154,1))),M328,MAX(AVERAGEIFS(M1110:M1112,M1110:M1112,"&gt;0")/(EXP(M$6*(($D1113-COUNTIFS(M$1083:M1113,0))/12))),M$8))</f>
        <v>0</v>
      </c>
      <c r="N1113" s="181">
        <f t="shared" si="78"/>
        <v>0</v>
      </c>
      <c r="O1113" s="181">
        <f>IF($C1113&lt;=MAX($D$4,INDEX($C$23:$C$154,2+MATCH(0,$O$23:$O$154,1))),O328,MAX(AVERAGEIFS(O1110:O1112,O1110:O1112,"&gt;0")/(EXP(O$6*(($D1113-COUNTIFS(O$1083:O1113,0))/12))),O$8))</f>
        <v>0</v>
      </c>
      <c r="P1113" s="181">
        <f t="shared" si="83"/>
        <v>0</v>
      </c>
      <c r="Q1113" s="132">
        <f>IF($C1113&lt;$D$4,Q328,MAX(AVERAGEIFS(Q1110:Q1112,Q1110:Q1112,"&gt;0")/(EXP(Q$6*(($D1113-COUNTIFS(Q$1083:Q1113,0))/12))),Q$8))</f>
        <v>0</v>
      </c>
      <c r="R1113" s="132">
        <f t="shared" si="79"/>
        <v>0</v>
      </c>
      <c r="S1113" s="132">
        <f>IF($C1113&lt;$D$4,S328,MAX(AVERAGEIFS(S1110:S1112,S1110:S1112,"&gt;0")/(EXP(S$6*(($D1113-COUNTIFS(S$1083:S1113,0))/12))),S$8))</f>
        <v>4.001481000000001</v>
      </c>
      <c r="T1113" s="132">
        <f t="shared" si="80"/>
        <v>2.8760644687500005</v>
      </c>
      <c r="U1113" s="181">
        <f>IF($C1113&lt;=MAX($D$4,INDEX($C$23:$C$154,2+MATCH(0,$M$23:$M$154,1))),U328,MAX(AVERAGEIFS(U1110:U1112,U1110:U1112,"&gt;0")/(EXP(U$6*(($D1113-COUNTIFS(U$1083:U1113,0))/12))),U$8))</f>
        <v>0</v>
      </c>
      <c r="V1113" s="181">
        <f t="shared" si="81"/>
        <v>0</v>
      </c>
      <c r="W1113" s="132">
        <f>IF($C1113&lt;$D$4,W328,MAX(AVERAGEIFS(W1110:W1112,W1110:W1112,"&gt;0")/(EXP(W$6*(($D1113-COUNTIFS(W$1083:W1113,0))/12))),W$8))</f>
        <v>0</v>
      </c>
      <c r="X1113" s="132">
        <f t="shared" si="82"/>
        <v>0</v>
      </c>
      <c r="Y1113" s="132"/>
      <c r="Z1113" s="132"/>
    </row>
    <row r="1114" spans="2:26" outlineLevel="1">
      <c r="B1114" s="159"/>
      <c r="C1114" s="160">
        <f t="shared" si="84"/>
        <v>45139</v>
      </c>
      <c r="D1114" s="128">
        <f t="shared" si="85"/>
        <v>32</v>
      </c>
      <c r="G1114" s="132">
        <f>IF($C1114&lt;$D$4,G329,MAX(AVERAGEIFS(G1111:G1113,G1111:G1113,"&gt;0")/(EXP(G$6*(($D1114-COUNTIFS(G$1083:G1114,0))/12))),G$8))</f>
        <v>1.6443249999999998</v>
      </c>
      <c r="H1114" s="132">
        <f t="shared" si="75"/>
        <v>1.2332437499999997</v>
      </c>
      <c r="I1114" s="132">
        <f>IF($C1114&lt;$D$4,I329,MAX(AVERAGEIFS(I1111:I1113,I1111:I1113,"&gt;0")/(EXP(I$6*(($D1114-COUNTIFS(I$1083:I1114,0))/12))),I$8))</f>
        <v>5.1411359999999995</v>
      </c>
      <c r="J1114" s="132">
        <f t="shared" si="76"/>
        <v>4.4342297999999998</v>
      </c>
      <c r="K1114" s="132">
        <f>IF($C1114&lt;$D$4,K329,MAX(AVERAGEIFS(K1111:K1113,K1111:K1113,"&gt;0")/(EXP(K$6*(($D1114-COUNTIFS(K$1083:K1114,0))/12))),K$8))</f>
        <v>0</v>
      </c>
      <c r="L1114" s="132">
        <f t="shared" si="77"/>
        <v>0</v>
      </c>
      <c r="M1114" s="181">
        <f>IF($C1114&lt;=MAX($D$4,INDEX($C$23:$C$154,2+MATCH(0,$M$23:$M$154,1))),M329,MAX(AVERAGEIFS(M1111:M1113,M1111:M1113,"&gt;0")/(EXP(M$6*(($D1114-COUNTIFS(M$1083:M1114,0))/12))),M$8))</f>
        <v>0</v>
      </c>
      <c r="N1114" s="181">
        <f t="shared" si="78"/>
        <v>0</v>
      </c>
      <c r="O1114" s="181">
        <f>IF($C1114&lt;=MAX($D$4,INDEX($C$23:$C$154,2+MATCH(0,$O$23:$O$154,1))),O329,MAX(AVERAGEIFS(O1111:O1113,O1111:O1113,"&gt;0")/(EXP(O$6*(($D1114-COUNTIFS(O$1083:O1114,0))/12))),O$8))</f>
        <v>0</v>
      </c>
      <c r="P1114" s="181">
        <f t="shared" si="83"/>
        <v>0</v>
      </c>
      <c r="Q1114" s="132">
        <f>IF($C1114&lt;$D$4,Q329,MAX(AVERAGEIFS(Q1111:Q1113,Q1111:Q1113,"&gt;0")/(EXP(Q$6*(($D1114-COUNTIFS(Q$1083:Q1114,0))/12))),Q$8))</f>
        <v>0</v>
      </c>
      <c r="R1114" s="132">
        <f t="shared" si="79"/>
        <v>0</v>
      </c>
      <c r="S1114" s="132">
        <f>IF($C1114&lt;$D$4,S329,MAX(AVERAGEIFS(S1111:S1113,S1111:S1113,"&gt;0")/(EXP(S$6*(($D1114-COUNTIFS(S$1083:S1114,0))/12))),S$8))</f>
        <v>4.8198150000000002</v>
      </c>
      <c r="T1114" s="132">
        <f t="shared" si="80"/>
        <v>3.4642420312499995</v>
      </c>
      <c r="U1114" s="181">
        <f>IF($C1114&lt;=MAX($D$4,INDEX($C$23:$C$154,2+MATCH(0,$M$23:$M$154,1))),U329,MAX(AVERAGEIFS(U1111:U1113,U1111:U1113,"&gt;0")/(EXP(U$6*(($D1114-COUNTIFS(U$1083:U1114,0))/12))),U$8))</f>
        <v>0</v>
      </c>
      <c r="V1114" s="181">
        <f t="shared" si="81"/>
        <v>0</v>
      </c>
      <c r="W1114" s="132">
        <f>IF($C1114&lt;$D$4,W329,MAX(AVERAGEIFS(W1111:W1113,W1111:W1113,"&gt;0")/(EXP(W$6*(($D1114-COUNTIFS(W$1083:W1114,0))/12))),W$8))</f>
        <v>0</v>
      </c>
      <c r="X1114" s="132">
        <f t="shared" si="82"/>
        <v>0</v>
      </c>
      <c r="Y1114" s="132"/>
      <c r="Z1114" s="132"/>
    </row>
    <row r="1115" spans="2:26" outlineLevel="1">
      <c r="B1115" s="159"/>
      <c r="C1115" s="160">
        <f t="shared" si="84"/>
        <v>45170</v>
      </c>
      <c r="D1115" s="128">
        <f t="shared" si="85"/>
        <v>33</v>
      </c>
      <c r="G1115" s="132">
        <f>IF($C1115&lt;$D$4,G330,MAX(AVERAGEIFS(G1112:G1114,G1112:G1114,"&gt;0")/(EXP(G$6*(($D1115-COUNTIFS(G$1083:G1115,0))/12))),G$8))</f>
        <v>1.4756</v>
      </c>
      <c r="H1115" s="132">
        <f t="shared" ref="H1115:H1146" si="86">IF($C1115&lt;$D$4,H330,MAX(G1115/G$10,H$8))</f>
        <v>1.1067</v>
      </c>
      <c r="I1115" s="132">
        <f>IF($C1115&lt;$D$4,I330,MAX(AVERAGEIFS(I1112:I1114,I1112:I1114,"&gt;0")/(EXP(I$6*(($D1115-COUNTIFS(I$1083:I1115,0))/12))),I$8))</f>
        <v>4.9866431999999987</v>
      </c>
      <c r="J1115" s="132">
        <f t="shared" ref="J1115:J1146" si="87">IF($C1115&lt;$D$4,J330,MAX(I1115/I$10,J$8))</f>
        <v>4.3009797599999979</v>
      </c>
      <c r="K1115" s="132">
        <f>IF($C1115&lt;$D$4,K330,MAX(AVERAGEIFS(K1112:K1114,K1112:K1114,"&gt;0")/(EXP(K$6*(($D1115-COUNTIFS(K$1083:K1115,0))/12))),K$8))</f>
        <v>0</v>
      </c>
      <c r="L1115" s="132">
        <f t="shared" ref="L1115:L1146" si="88">IF($C1115&lt;$D$4,L330,MAX(K1115/K$10,L$8))</f>
        <v>0</v>
      </c>
      <c r="M1115" s="181">
        <f>IF($C1115&lt;=MAX($D$4,INDEX($C$23:$C$154,2+MATCH(0,$M$23:$M$154,1))),M330,MAX(AVERAGEIFS(M1112:M1114,M1112:M1114,"&gt;0")/(EXP(M$6*(($D1115-COUNTIFS(M$1083:M1115,0))/12))),M$8))</f>
        <v>0</v>
      </c>
      <c r="N1115" s="181">
        <f t="shared" ref="N1115:N1146" si="89">IF($C1115&lt;=MAX($D$4,INDEX($C$23:$C$154,2+MATCH(0,$N$23:$N$154,1))),N330,MAX(M1115/M$10,N$8))</f>
        <v>0</v>
      </c>
      <c r="O1115" s="181">
        <f>IF($C1115&lt;=MAX($D$4,INDEX($C$23:$C$154,2+MATCH(0,$O$23:$O$154,1))),O330,MAX(AVERAGEIFS(O1112:O1114,O1112:O1114,"&gt;0")/(EXP(O$6*(($D1115-COUNTIFS(O$1083:O1115,0))/12))),O$8))</f>
        <v>0</v>
      </c>
      <c r="P1115" s="181">
        <f t="shared" si="83"/>
        <v>0</v>
      </c>
      <c r="Q1115" s="132">
        <f>IF($C1115&lt;$D$4,Q330,MAX(AVERAGEIFS(Q1112:Q1114,Q1112:Q1114,"&gt;0")/(EXP(Q$6*(($D1115-COUNTIFS(Q$1083:Q1115,0))/12))),Q$8))</f>
        <v>0</v>
      </c>
      <c r="R1115" s="132">
        <f t="shared" ref="R1115:R1146" si="90">IF($C1115&lt;$D$4,R330,MAX(Q1115/Q$10,R$8))</f>
        <v>0</v>
      </c>
      <c r="S1115" s="132">
        <f>IF($C1115&lt;$D$4,S330,MAX(AVERAGEIFS(S1112:S1114,S1112:S1114,"&gt;0")/(EXP(S$6*(($D1115-COUNTIFS(S$1083:S1115,0))/12))),S$8))</f>
        <v>4.6749779999999985</v>
      </c>
      <c r="T1115" s="132">
        <f t="shared" ref="T1115:T1146" si="91">IF($C1115&lt;$D$4,T330,MAX(S1115/S$10,T$8))</f>
        <v>3.3601404374999988</v>
      </c>
      <c r="U1115" s="181">
        <f>IF($C1115&lt;=MAX($D$4,INDEX($C$23:$C$154,2+MATCH(0,$M$23:$M$154,1))),U330,MAX(AVERAGEIFS(U1112:U1114,U1112:U1114,"&gt;0")/(EXP(U$6*(($D1115-COUNTIFS(U$1083:U1115,0))/12))),U$8))</f>
        <v>0</v>
      </c>
      <c r="V1115" s="181">
        <f t="shared" ref="V1115:V1146" si="92">IF($C1115&lt;=MAX($D$4,INDEX($C$23:$C$154,2+MATCH(0,$N$23:$N$154,1))),V330,MAX(U1115/U$10,V$8))</f>
        <v>0</v>
      </c>
      <c r="W1115" s="132">
        <f>IF($C1115&lt;$D$4,W330,MAX(AVERAGEIFS(W1112:W1114,W1112:W1114,"&gt;0")/(EXP(W$6*(($D1115-COUNTIFS(W$1083:W1115,0))/12))),W$8))</f>
        <v>0</v>
      </c>
      <c r="X1115" s="132">
        <f t="shared" ref="X1115:X1146" si="93">IF($C1115&lt;$D$4,X330,MAX(W1115/W$10,X$8))</f>
        <v>0</v>
      </c>
      <c r="Y1115" s="132"/>
      <c r="Z1115" s="132"/>
    </row>
    <row r="1116" spans="2:26" outlineLevel="1">
      <c r="B1116" s="159"/>
      <c r="C1116" s="160">
        <f t="shared" si="84"/>
        <v>45200</v>
      </c>
      <c r="D1116" s="128">
        <f t="shared" si="85"/>
        <v>34</v>
      </c>
      <c r="G1116" s="132">
        <f>IF($C1116&lt;$D$4,G331,MAX(AVERAGEIFS(G1113:G1115,G1113:G1115,"&gt;0")/(EXP(G$6*(($D1116-COUNTIFS(G$1083:G1116,0))/12))),G$8))</f>
        <v>1.4446599999999998</v>
      </c>
      <c r="H1116" s="132">
        <f t="shared" si="86"/>
        <v>1.0834949999999999</v>
      </c>
      <c r="I1116" s="132">
        <f>IF($C1116&lt;$D$4,I331,MAX(AVERAGEIFS(I1113:I1115,I1113:I1115,"&gt;0")/(EXP(I$6*(($D1116-COUNTIFS(I$1083:I1116,0))/12))),I$8))</f>
        <v>5.2763040000000005</v>
      </c>
      <c r="J1116" s="132">
        <f t="shared" si="87"/>
        <v>4.5508122000000002</v>
      </c>
      <c r="K1116" s="132">
        <f>IF($C1116&lt;$D$4,K331,MAX(AVERAGEIFS(K1113:K1115,K1113:K1115,"&gt;0")/(EXP(K$6*(($D1116-COUNTIFS(K$1083:K1116,0))/12))),K$8))</f>
        <v>0</v>
      </c>
      <c r="L1116" s="132">
        <f t="shared" si="88"/>
        <v>0</v>
      </c>
      <c r="M1116" s="181">
        <f>IF($C1116&lt;=MAX($D$4,INDEX($C$23:$C$154,2+MATCH(0,$M$23:$M$154,1))),M331,MAX(AVERAGEIFS(M1113:M1115,M1113:M1115,"&gt;0")/(EXP(M$6*(($D1116-COUNTIFS(M$1083:M1116,0))/12))),M$8))</f>
        <v>0</v>
      </c>
      <c r="N1116" s="181">
        <f t="shared" si="89"/>
        <v>0</v>
      </c>
      <c r="O1116" s="181">
        <f>IF($C1116&lt;=MAX($D$4,INDEX($C$23:$C$154,2+MATCH(0,$O$23:$O$154,1))),O331,MAX(AVERAGEIFS(O1113:O1115,O1113:O1115,"&gt;0")/(EXP(O$6*(($D1116-COUNTIFS(O$1083:O1116,0))/12))),O$8))</f>
        <v>0</v>
      </c>
      <c r="P1116" s="181">
        <f t="shared" si="83"/>
        <v>0</v>
      </c>
      <c r="Q1116" s="132">
        <f>IF($C1116&lt;$D$4,Q331,MAX(AVERAGEIFS(Q1113:Q1115,Q1113:Q1115,"&gt;0")/(EXP(Q$6*(($D1116-COUNTIFS(Q$1083:Q1116,0))/12))),Q$8))</f>
        <v>0</v>
      </c>
      <c r="R1116" s="132">
        <f t="shared" si="90"/>
        <v>0</v>
      </c>
      <c r="S1116" s="132">
        <f>IF($C1116&lt;$D$4,S331,MAX(AVERAGEIFS(S1113:S1115,S1113:S1115,"&gt;0")/(EXP(S$6*(($D1116-COUNTIFS(S$1083:S1116,0))/12))),S$8))</f>
        <v>4.9465350000000008</v>
      </c>
      <c r="T1116" s="132">
        <f t="shared" si="91"/>
        <v>3.5553220312500002</v>
      </c>
      <c r="U1116" s="181">
        <f>IF($C1116&lt;=MAX($D$4,INDEX($C$23:$C$154,2+MATCH(0,$M$23:$M$154,1))),U331,MAX(AVERAGEIFS(U1113:U1115,U1113:U1115,"&gt;0")/(EXP(U$6*(($D1116-COUNTIFS(U$1083:U1116,0))/12))),U$8))</f>
        <v>0</v>
      </c>
      <c r="V1116" s="181">
        <f t="shared" si="92"/>
        <v>0</v>
      </c>
      <c r="W1116" s="132">
        <f>IF($C1116&lt;$D$4,W331,MAX(AVERAGEIFS(W1113:W1115,W1113:W1115,"&gt;0")/(EXP(W$6*(($D1116-COUNTIFS(W$1083:W1116,0))/12))),W$8))</f>
        <v>0</v>
      </c>
      <c r="X1116" s="132">
        <f t="shared" si="93"/>
        <v>0</v>
      </c>
      <c r="Y1116" s="132"/>
      <c r="Z1116" s="132"/>
    </row>
    <row r="1117" spans="2:26" outlineLevel="1">
      <c r="B1117" s="159"/>
      <c r="C1117" s="160">
        <f t="shared" si="84"/>
        <v>45231</v>
      </c>
      <c r="D1117" s="128">
        <f t="shared" si="85"/>
        <v>35</v>
      </c>
      <c r="G1117" s="132">
        <f>IF($C1117&lt;$D$4,G332,MAX(AVERAGEIFS(G1114:G1116,G1114:G1116,"&gt;0")/(EXP(G$6*(($D1117-COUNTIFS(G$1083:G1117,0))/12))),G$8))</f>
        <v>1.7316199999999999</v>
      </c>
      <c r="H1117" s="132">
        <f t="shared" si="86"/>
        <v>1.2987150000000001</v>
      </c>
      <c r="I1117" s="132">
        <f>IF($C1117&lt;$D$4,I332,MAX(AVERAGEIFS(I1114:I1116,I1114:I1116,"&gt;0")/(EXP(I$6*(($D1117-COUNTIFS(I$1083:I1117,0))/12))),I$8))</f>
        <v>4.8065952000000012</v>
      </c>
      <c r="J1117" s="132">
        <f t="shared" si="87"/>
        <v>4.1456883600000003</v>
      </c>
      <c r="K1117" s="132">
        <f>IF($C1117&lt;$D$4,K332,MAX(AVERAGEIFS(K1114:K1116,K1114:K1116,"&gt;0")/(EXP(K$6*(($D1117-COUNTIFS(K$1083:K1117,0))/12))),K$8))</f>
        <v>0</v>
      </c>
      <c r="L1117" s="132">
        <f t="shared" si="88"/>
        <v>0</v>
      </c>
      <c r="M1117" s="181">
        <f>IF($C1117&lt;=MAX($D$4,INDEX($C$23:$C$154,2+MATCH(0,$M$23:$M$154,1))),M332,MAX(AVERAGEIFS(M1114:M1116,M1114:M1116,"&gt;0")/(EXP(M$6*(($D1117-COUNTIFS(M$1083:M1117,0))/12))),M$8))</f>
        <v>0</v>
      </c>
      <c r="N1117" s="181">
        <f t="shared" si="89"/>
        <v>0</v>
      </c>
      <c r="O1117" s="181">
        <f>IF($C1117&lt;=MAX($D$4,INDEX($C$23:$C$154,2+MATCH(0,$O$23:$O$154,1))),O332,MAX(AVERAGEIFS(O1114:O1116,O1114:O1116,"&gt;0")/(EXP(O$6*(($D1117-COUNTIFS(O$1083:O1117,0))/12))),O$8))</f>
        <v>0</v>
      </c>
      <c r="P1117" s="181">
        <f t="shared" si="83"/>
        <v>0</v>
      </c>
      <c r="Q1117" s="132">
        <f>IF($C1117&lt;$D$4,Q332,MAX(AVERAGEIFS(Q1114:Q1116,Q1114:Q1116,"&gt;0")/(EXP(Q$6*(($D1117-COUNTIFS(Q$1083:Q1117,0))/12))),Q$8))</f>
        <v>0</v>
      </c>
      <c r="R1117" s="132">
        <f t="shared" si="90"/>
        <v>0</v>
      </c>
      <c r="S1117" s="132">
        <f>IF($C1117&lt;$D$4,S332,MAX(AVERAGEIFS(S1114:S1116,S1114:S1116,"&gt;0")/(EXP(S$6*(($D1117-COUNTIFS(S$1083:S1117,0))/12))),S$8))</f>
        <v>4.5061830000000009</v>
      </c>
      <c r="T1117" s="132">
        <f t="shared" si="91"/>
        <v>3.2388190312500003</v>
      </c>
      <c r="U1117" s="181">
        <f>IF($C1117&lt;=MAX($D$4,INDEX($C$23:$C$154,2+MATCH(0,$M$23:$M$154,1))),U332,MAX(AVERAGEIFS(U1114:U1116,U1114:U1116,"&gt;0")/(EXP(U$6*(($D1117-COUNTIFS(U$1083:U1117,0))/12))),U$8))</f>
        <v>0</v>
      </c>
      <c r="V1117" s="181">
        <f t="shared" si="92"/>
        <v>0</v>
      </c>
      <c r="W1117" s="132">
        <f>IF($C1117&lt;$D$4,W332,MAX(AVERAGEIFS(W1114:W1116,W1114:W1116,"&gt;0")/(EXP(W$6*(($D1117-COUNTIFS(W$1083:W1117,0))/12))),W$8))</f>
        <v>0</v>
      </c>
      <c r="X1117" s="132">
        <f t="shared" si="93"/>
        <v>0</v>
      </c>
      <c r="Y1117" s="132"/>
      <c r="Z1117" s="132"/>
    </row>
    <row r="1118" spans="2:26" outlineLevel="1">
      <c r="B1118" s="159"/>
      <c r="C1118" s="160">
        <f t="shared" si="84"/>
        <v>45261</v>
      </c>
      <c r="D1118" s="128">
        <f t="shared" si="85"/>
        <v>36</v>
      </c>
      <c r="G1118" s="132">
        <f>IF($C1118&lt;$D$4,G333,MAX(AVERAGEIFS(G1115:G1117,G1115:G1117,"&gt;0")/(EXP(G$6*(($D1118-COUNTIFS(G$1083:G1118,0))/12))),G$8))</f>
        <v>1.612365</v>
      </c>
      <c r="H1118" s="132">
        <f t="shared" si="86"/>
        <v>1.2092737499999999</v>
      </c>
      <c r="I1118" s="132">
        <f>IF($C1118&lt;$D$4,I333,MAX(AVERAGEIFS(I1115:I1117,I1115:I1117,"&gt;0")/(EXP(I$6*(($D1118-COUNTIFS(I$1083:I1118,0))/12))),I$8))</f>
        <v>5.2222368000000001</v>
      </c>
      <c r="J1118" s="132">
        <f t="shared" si="87"/>
        <v>4.5041792399999991</v>
      </c>
      <c r="K1118" s="132">
        <f>IF($C1118&lt;$D$4,K333,MAX(AVERAGEIFS(K1115:K1117,K1115:K1117,"&gt;0")/(EXP(K$6*(($D1118-COUNTIFS(K$1083:K1118,0))/12))),K$8))</f>
        <v>0</v>
      </c>
      <c r="L1118" s="132">
        <f t="shared" si="88"/>
        <v>0</v>
      </c>
      <c r="M1118" s="181">
        <f>IF($C1118&lt;=MAX($D$4,INDEX($C$23:$C$154,2+MATCH(0,$M$23:$M$154,1))),M333,MAX(AVERAGEIFS(M1115:M1117,M1115:M1117,"&gt;0")/(EXP(M$6*(($D1118-COUNTIFS(M$1083:M1118,0))/12))),M$8))</f>
        <v>0</v>
      </c>
      <c r="N1118" s="181">
        <f t="shared" si="89"/>
        <v>0</v>
      </c>
      <c r="O1118" s="181">
        <f>IF($C1118&lt;=MAX($D$4,INDEX($C$23:$C$154,2+MATCH(0,$O$23:$O$154,1))),O333,MAX(AVERAGEIFS(O1115:O1117,O1115:O1117,"&gt;0")/(EXP(O$6*(($D1118-COUNTIFS(O$1083:O1118,0))/12))),O$8))</f>
        <v>0</v>
      </c>
      <c r="P1118" s="181">
        <f t="shared" si="83"/>
        <v>0</v>
      </c>
      <c r="Q1118" s="132">
        <f>IF($C1118&lt;$D$4,Q333,MAX(AVERAGEIFS(Q1115:Q1117,Q1115:Q1117,"&gt;0")/(EXP(Q$6*(($D1118-COUNTIFS(Q$1083:Q1118,0))/12))),Q$8))</f>
        <v>0</v>
      </c>
      <c r="R1118" s="132">
        <f t="shared" si="90"/>
        <v>0</v>
      </c>
      <c r="S1118" s="132">
        <f>IF($C1118&lt;$D$4,S333,MAX(AVERAGEIFS(S1115:S1117,S1115:S1117,"&gt;0")/(EXP(S$6*(($D1118-COUNTIFS(S$1083:S1118,0))/12))),S$8))</f>
        <v>4.8958469999999998</v>
      </c>
      <c r="T1118" s="132">
        <f t="shared" si="91"/>
        <v>3.5188900312499998</v>
      </c>
      <c r="U1118" s="181">
        <f>IF($C1118&lt;=MAX($D$4,INDEX($C$23:$C$154,2+MATCH(0,$M$23:$M$154,1))),U333,MAX(AVERAGEIFS(U1115:U1117,U1115:U1117,"&gt;0")/(EXP(U$6*(($D1118-COUNTIFS(U$1083:U1118,0))/12))),U$8))</f>
        <v>0</v>
      </c>
      <c r="V1118" s="181">
        <f t="shared" si="92"/>
        <v>0</v>
      </c>
      <c r="W1118" s="132">
        <f>IF($C1118&lt;$D$4,W333,MAX(AVERAGEIFS(W1115:W1117,W1115:W1117,"&gt;0")/(EXP(W$6*(($D1118-COUNTIFS(W$1083:W1118,0))/12))),W$8))</f>
        <v>0</v>
      </c>
      <c r="X1118" s="132">
        <f t="shared" si="93"/>
        <v>0</v>
      </c>
      <c r="Y1118" s="132"/>
      <c r="Z1118" s="132"/>
    </row>
    <row r="1119" spans="2:26" outlineLevel="1">
      <c r="B1119" s="159"/>
      <c r="C1119" s="160">
        <f t="shared" si="84"/>
        <v>45292</v>
      </c>
      <c r="D1119" s="128">
        <f t="shared" si="85"/>
        <v>37</v>
      </c>
      <c r="G1119" s="132">
        <f>IF($C1119&lt;$D$4,G334,MAX(AVERAGEIFS(G1116:G1118,G1116:G1118,"&gt;0")/(EXP(G$6*(($D1119-COUNTIFS(G$1083:G1119,0))/12))),G$8))</f>
        <v>1.4090874999999998</v>
      </c>
      <c r="H1119" s="132">
        <f t="shared" si="86"/>
        <v>1.0568156249999998</v>
      </c>
      <c r="I1119" s="132">
        <f>IF($C1119&lt;$D$4,I334,MAX(AVERAGEIFS(I1116:I1118,I1116:I1118,"&gt;0")/(EXP(I$6*(($D1119-COUNTIFS(I$1083:I1119,0))/12))),I$8))</f>
        <v>3.3417999999999997</v>
      </c>
      <c r="J1119" s="132">
        <f t="shared" si="87"/>
        <v>2.8823024999999998</v>
      </c>
      <c r="K1119" s="132">
        <f>IF($C1119&lt;$D$4,K334,MAX(AVERAGEIFS(K1116:K1118,K1116:K1118,"&gt;0")/(EXP(K$6*(($D1119-COUNTIFS(K$1083:K1119,0))/12))),K$8))</f>
        <v>0</v>
      </c>
      <c r="L1119" s="132">
        <f t="shared" si="88"/>
        <v>0</v>
      </c>
      <c r="M1119" s="181">
        <f>IF($C1119&lt;=MAX($D$4,INDEX($C$23:$C$154,2+MATCH(0,$M$23:$M$154,1))),M334,MAX(AVERAGEIFS(M1116:M1118,M1116:M1118,"&gt;0")/(EXP(M$6*(($D1119-COUNTIFS(M$1083:M1119,0))/12))),M$8))</f>
        <v>0</v>
      </c>
      <c r="N1119" s="181">
        <f t="shared" si="89"/>
        <v>0</v>
      </c>
      <c r="O1119" s="181">
        <f>IF($C1119&lt;=MAX($D$4,INDEX($C$23:$C$154,2+MATCH(0,$O$23:$O$154,1))),O334,MAX(AVERAGEIFS(O1116:O1118,O1116:O1118,"&gt;0")/(EXP(O$6*(($D1119-COUNTIFS(O$1083:O1119,0))/12))),O$8))</f>
        <v>0</v>
      </c>
      <c r="P1119" s="181">
        <f t="shared" si="83"/>
        <v>0</v>
      </c>
      <c r="Q1119" s="132">
        <f>IF($C1119&lt;$D$4,Q334,MAX(AVERAGEIFS(Q1116:Q1118,Q1116:Q1118,"&gt;0")/(EXP(Q$6*(($D1119-COUNTIFS(Q$1083:Q1119,0))/12))),Q$8))</f>
        <v>3.0954399999999991</v>
      </c>
      <c r="R1119" s="132">
        <f t="shared" si="90"/>
        <v>3.0954399999999991</v>
      </c>
      <c r="S1119" s="132">
        <f>IF($C1119&lt;$D$4,S334,MAX(AVERAGEIFS(S1116:S1118,S1116:S1118,"&gt;0")/(EXP(S$6*(($D1119-COUNTIFS(S$1083:S1119,0))/12))),S$8))</f>
        <v>3.1329374999999997</v>
      </c>
      <c r="T1119" s="132">
        <f t="shared" si="91"/>
        <v>2.2517988281249997</v>
      </c>
      <c r="U1119" s="181">
        <f>IF($C1119&lt;=MAX($D$4,INDEX($C$23:$C$154,2+MATCH(0,$M$23:$M$154,1))),U334,MAX(AVERAGEIFS(U1116:U1118,U1116:U1118,"&gt;0")/(EXP(U$6*(($D1119-COUNTIFS(U$1083:U1119,0))/12))),U$8))</f>
        <v>0</v>
      </c>
      <c r="V1119" s="181">
        <f t="shared" si="92"/>
        <v>0</v>
      </c>
      <c r="W1119" s="132">
        <f>IF($C1119&lt;$D$4,W334,MAX(AVERAGEIFS(W1116:W1118,W1116:W1118,"&gt;0")/(EXP(W$6*(($D1119-COUNTIFS(W$1083:W1119,0))/12))),W$8))</f>
        <v>0.90295499999999995</v>
      </c>
      <c r="X1119" s="132">
        <f t="shared" si="93"/>
        <v>0.69458076923076917</v>
      </c>
      <c r="Y1119" s="132"/>
      <c r="Z1119" s="132"/>
    </row>
    <row r="1120" spans="2:26" outlineLevel="1">
      <c r="B1120" s="159"/>
      <c r="C1120" s="160">
        <f t="shared" si="84"/>
        <v>45323</v>
      </c>
      <c r="D1120" s="128">
        <f t="shared" si="85"/>
        <v>38</v>
      </c>
      <c r="G1120" s="132">
        <f>IF($C1120&lt;$D$4,G335,MAX(AVERAGEIFS(G1117:G1119,G1117:G1119,"&gt;0")/(EXP(G$6*(($D1120-COUNTIFS(G$1083:G1120,0))/12))),G$8))</f>
        <v>1.3945099999999999</v>
      </c>
      <c r="H1120" s="132">
        <f t="shared" si="86"/>
        <v>1.0458824999999998</v>
      </c>
      <c r="I1120" s="132">
        <f>IF($C1120&lt;$D$4,I335,MAX(AVERAGEIFS(I1117:I1119,I1117:I1119,"&gt;0")/(EXP(I$6*(($D1120-COUNTIFS(I$1083:I1120,0))/12))),I$8))</f>
        <v>4.3224192000000006</v>
      </c>
      <c r="J1120" s="132">
        <f t="shared" si="87"/>
        <v>3.7280865599999995</v>
      </c>
      <c r="K1120" s="132">
        <f>IF($C1120&lt;$D$4,K335,MAX(AVERAGEIFS(K1117:K1119,K1117:K1119,"&gt;0")/(EXP(K$6*(($D1120-COUNTIFS(K$1083:K1120,0))/12))),K$8))</f>
        <v>0</v>
      </c>
      <c r="L1120" s="132">
        <f t="shared" si="88"/>
        <v>0</v>
      </c>
      <c r="M1120" s="181">
        <f>IF($C1120&lt;=MAX($D$4,INDEX($C$23:$C$154,2+MATCH(0,$M$23:$M$154,1))),M335,MAX(AVERAGEIFS(M1117:M1119,M1117:M1119,"&gt;0")/(EXP(M$6*(($D1120-COUNTIFS(M$1083:M1120,0))/12))),M$8))</f>
        <v>0</v>
      </c>
      <c r="N1120" s="181">
        <f t="shared" si="89"/>
        <v>0</v>
      </c>
      <c r="O1120" s="181">
        <f>IF($C1120&lt;=MAX($D$4,INDEX($C$23:$C$154,2+MATCH(0,$O$23:$O$154,1))),O335,MAX(AVERAGEIFS(O1117:O1119,O1117:O1119,"&gt;0")/(EXP(O$6*(($D1120-COUNTIFS(O$1083:O1120,0))/12))),O$8))</f>
        <v>0</v>
      </c>
      <c r="P1120" s="181">
        <f t="shared" si="83"/>
        <v>0</v>
      </c>
      <c r="Q1120" s="132">
        <f>IF($C1120&lt;$D$4,Q335,MAX(AVERAGEIFS(Q1117:Q1119,Q1117:Q1119,"&gt;0")/(EXP(Q$6*(($D1120-COUNTIFS(Q$1083:Q1120,0))/12))),Q$8))</f>
        <v>3.2706399999999998</v>
      </c>
      <c r="R1120" s="132">
        <f t="shared" si="90"/>
        <v>3.2706399999999998</v>
      </c>
      <c r="S1120" s="132">
        <f>IF($C1120&lt;$D$4,S335,MAX(AVERAGEIFS(S1117:S1119,S1117:S1119,"&gt;0")/(EXP(S$6*(($D1120-COUNTIFS(S$1083:S1120,0))/12))),S$8))</f>
        <v>4.0522680000000006</v>
      </c>
      <c r="T1120" s="132">
        <f t="shared" si="91"/>
        <v>2.9125676250000003</v>
      </c>
      <c r="U1120" s="181">
        <f>IF($C1120&lt;=MAX($D$4,INDEX($C$23:$C$154,2+MATCH(0,$M$23:$M$154,1))),U335,MAX(AVERAGEIFS(U1117:U1119,U1117:U1119,"&gt;0")/(EXP(U$6*(($D1120-COUNTIFS(U$1083:U1120,0))/12))),U$8))</f>
        <v>0</v>
      </c>
      <c r="V1120" s="181">
        <f t="shared" si="92"/>
        <v>0</v>
      </c>
      <c r="W1120" s="132">
        <f>IF($C1120&lt;$D$4,W335,MAX(AVERAGEIFS(W1117:W1119,W1117:W1119,"&gt;0")/(EXP(W$6*(($D1120-COUNTIFS(W$1083:W1120,0))/12))),W$8))</f>
        <v>0.82747499999999996</v>
      </c>
      <c r="X1120" s="132">
        <f t="shared" si="93"/>
        <v>0.63651923076923067</v>
      </c>
      <c r="Y1120" s="132"/>
      <c r="Z1120" s="132"/>
    </row>
    <row r="1121" spans="2:26" outlineLevel="1">
      <c r="B1121" s="159"/>
      <c r="C1121" s="160">
        <f t="shared" si="84"/>
        <v>45352</v>
      </c>
      <c r="D1121" s="128">
        <f t="shared" si="85"/>
        <v>39</v>
      </c>
      <c r="G1121" s="132">
        <f>IF($C1121&lt;$D$4,G336,MAX(AVERAGEIFS(G1118:G1120,G1118:G1120,"&gt;0")/(EXP(G$6*(($D1121-COUNTIFS(G$1083:G1121,0))/12))),G$8))</f>
        <v>1.3901749999999999</v>
      </c>
      <c r="H1121" s="132">
        <f t="shared" si="86"/>
        <v>1.0426312499999999</v>
      </c>
      <c r="I1121" s="132">
        <f>IF($C1121&lt;$D$4,I336,MAX(AVERAGEIFS(I1118:I1120,I1118:I1120,"&gt;0")/(EXP(I$6*(($D1121-COUNTIFS(I$1083:I1121,0))/12))),I$8))</f>
        <v>3.9975936000000001</v>
      </c>
      <c r="J1121" s="132">
        <f t="shared" si="87"/>
        <v>3.4479244799999997</v>
      </c>
      <c r="K1121" s="132">
        <f>IF($C1121&lt;$D$4,K336,MAX(AVERAGEIFS(K1118:K1120,K1118:K1120,"&gt;0")/(EXP(K$6*(($D1121-COUNTIFS(K$1083:K1121,0))/12))),K$8))</f>
        <v>0</v>
      </c>
      <c r="L1121" s="132">
        <f t="shared" si="88"/>
        <v>0</v>
      </c>
      <c r="M1121" s="181">
        <f>IF($C1121&lt;=MAX($D$4,INDEX($C$23:$C$154,2+MATCH(0,$M$23:$M$154,1))),M336,MAX(AVERAGEIFS(M1118:M1120,M1118:M1120,"&gt;0")/(EXP(M$6*(($D1121-COUNTIFS(M$1083:M1121,0))/12))),M$8))</f>
        <v>0</v>
      </c>
      <c r="N1121" s="181">
        <f t="shared" si="89"/>
        <v>0</v>
      </c>
      <c r="O1121" s="181">
        <f>IF($C1121&lt;=MAX($D$4,INDEX($C$23:$C$154,2+MATCH(0,$O$23:$O$154,1))),O336,MAX(AVERAGEIFS(O1118:O1120,O1118:O1120,"&gt;0")/(EXP(O$6*(($D1121-COUNTIFS(O$1083:O1121,0))/12))),O$8))</f>
        <v>0</v>
      </c>
      <c r="P1121" s="181">
        <f t="shared" si="83"/>
        <v>0</v>
      </c>
      <c r="Q1121" s="132">
        <f>IF($C1121&lt;$D$4,Q336,MAX(AVERAGEIFS(Q1118:Q1120,Q1118:Q1120,"&gt;0")/(EXP(Q$6*(($D1121-COUNTIFS(Q$1083:Q1121,0))/12))),Q$8))</f>
        <v>3.0466400000000005</v>
      </c>
      <c r="R1121" s="132">
        <f t="shared" si="90"/>
        <v>3.0466400000000005</v>
      </c>
      <c r="S1121" s="132">
        <f>IF($C1121&lt;$D$4,S336,MAX(AVERAGEIFS(S1118:S1120,S1118:S1120,"&gt;0")/(EXP(S$6*(($D1121-COUNTIFS(S$1083:S1121,0))/12))),S$8))</f>
        <v>3.747744</v>
      </c>
      <c r="T1121" s="132">
        <f t="shared" si="91"/>
        <v>2.6936909999999998</v>
      </c>
      <c r="U1121" s="181">
        <f>IF($C1121&lt;=MAX($D$4,INDEX($C$23:$C$154,2+MATCH(0,$M$23:$M$154,1))),U336,MAX(AVERAGEIFS(U1118:U1120,U1118:U1120,"&gt;0")/(EXP(U$6*(($D1121-COUNTIFS(U$1083:U1121,0))/12))),U$8))</f>
        <v>0</v>
      </c>
      <c r="V1121" s="181">
        <f t="shared" si="92"/>
        <v>0</v>
      </c>
      <c r="W1121" s="132">
        <f>IF($C1121&lt;$D$4,W336,MAX(AVERAGEIFS(W1118:W1120,W1118:W1120,"&gt;0")/(EXP(W$6*(($D1121-COUNTIFS(W$1083:W1121,0))/12))),W$8))</f>
        <v>0.87544687499999996</v>
      </c>
      <c r="X1121" s="132">
        <f t="shared" si="93"/>
        <v>0.67342067307692299</v>
      </c>
      <c r="Y1121" s="132"/>
      <c r="Z1121" s="132"/>
    </row>
    <row r="1122" spans="2:26" outlineLevel="1">
      <c r="B1122" s="159"/>
      <c r="C1122" s="160">
        <f t="shared" si="84"/>
        <v>45383</v>
      </c>
      <c r="D1122" s="128">
        <f t="shared" si="85"/>
        <v>40</v>
      </c>
      <c r="G1122" s="132">
        <f>IF($C1122&lt;$D$4,G337,MAX(AVERAGEIFS(G1119:G1121,G1119:G1121,"&gt;0")/(EXP(G$6*(($D1122-COUNTIFS(G$1083:G1122,0))/12))),G$8))</f>
        <v>1.5234550000000002</v>
      </c>
      <c r="H1122" s="132">
        <f t="shared" si="86"/>
        <v>1.1425912500000002</v>
      </c>
      <c r="I1122" s="132">
        <f>IF($C1122&lt;$D$4,I337,MAX(AVERAGEIFS(I1119:I1121,I1119:I1121,"&gt;0")/(EXP(I$6*(($D1122-COUNTIFS(I$1083:I1122,0))/12))),I$8))</f>
        <v>3.4145759999999989</v>
      </c>
      <c r="J1122" s="132">
        <f t="shared" si="87"/>
        <v>2.9450717999999996</v>
      </c>
      <c r="K1122" s="132">
        <f>IF($C1122&lt;$D$4,K337,MAX(AVERAGEIFS(K1119:K1121,K1119:K1121,"&gt;0")/(EXP(K$6*(($D1122-COUNTIFS(K$1083:K1122,0))/12))),K$8))</f>
        <v>0</v>
      </c>
      <c r="L1122" s="132">
        <f t="shared" si="88"/>
        <v>0</v>
      </c>
      <c r="M1122" s="181">
        <f>IF($C1122&lt;=MAX($D$4,INDEX($C$23:$C$154,2+MATCH(0,$M$23:$M$154,1))),M337,MAX(AVERAGEIFS(M1119:M1121,M1119:M1121,"&gt;0")/(EXP(M$6*(($D1122-COUNTIFS(M$1083:M1122,0))/12))),M$8))</f>
        <v>0</v>
      </c>
      <c r="N1122" s="181">
        <f t="shared" si="89"/>
        <v>0</v>
      </c>
      <c r="O1122" s="181">
        <f>IF($C1122&lt;=MAX($D$4,INDEX($C$23:$C$154,2+MATCH(0,$O$23:$O$154,1))),O337,MAX(AVERAGEIFS(O1119:O1121,O1119:O1121,"&gt;0")/(EXP(O$6*(($D1122-COUNTIFS(O$1083:O1122,0))/12))),O$8))</f>
        <v>0</v>
      </c>
      <c r="P1122" s="181">
        <f t="shared" si="83"/>
        <v>0</v>
      </c>
      <c r="Q1122" s="132">
        <f>IF($C1122&lt;$D$4,Q337,MAX(AVERAGEIFS(Q1119:Q1121,Q1119:Q1121,"&gt;0")/(EXP(Q$6*(($D1122-COUNTIFS(Q$1083:Q1122,0))/12))),Q$8))</f>
        <v>2.8569600000000004</v>
      </c>
      <c r="R1122" s="132">
        <f t="shared" si="90"/>
        <v>2.8569600000000004</v>
      </c>
      <c r="S1122" s="132">
        <f>IF($C1122&lt;$D$4,S337,MAX(AVERAGEIFS(S1119:S1121,S1119:S1121,"&gt;0")/(EXP(S$6*(($D1122-COUNTIFS(S$1083:S1122,0))/12))),S$8))</f>
        <v>3.2011649999999992</v>
      </c>
      <c r="T1122" s="132">
        <f t="shared" si="91"/>
        <v>2.3008373437499992</v>
      </c>
      <c r="U1122" s="181">
        <f>IF($C1122&lt;=MAX($D$4,INDEX($C$23:$C$154,2+MATCH(0,$M$23:$M$154,1))),U337,MAX(AVERAGEIFS(U1119:U1121,U1119:U1121,"&gt;0")/(EXP(U$6*(($D1122-COUNTIFS(U$1083:U1122,0))/12))),U$8))</f>
        <v>0</v>
      </c>
      <c r="V1122" s="181">
        <f t="shared" si="92"/>
        <v>0</v>
      </c>
      <c r="W1122" s="132">
        <f>IF($C1122&lt;$D$4,W337,MAX(AVERAGEIFS(W1119:W1121,W1119:W1121,"&gt;0")/(EXP(W$6*(($D1122-COUNTIFS(W$1083:W1122,0))/12))),W$8))</f>
        <v>0.87831562499999982</v>
      </c>
      <c r="X1122" s="132">
        <f t="shared" si="93"/>
        <v>0.67562740384615372</v>
      </c>
      <c r="Y1122" s="132"/>
      <c r="Z1122" s="132"/>
    </row>
    <row r="1123" spans="2:26" outlineLevel="1">
      <c r="B1123" s="159"/>
      <c r="C1123" s="160">
        <f t="shared" si="84"/>
        <v>45413</v>
      </c>
      <c r="D1123" s="128">
        <f t="shared" si="85"/>
        <v>41</v>
      </c>
      <c r="G1123" s="132">
        <f>IF($C1123&lt;$D$4,G338,MAX(AVERAGEIFS(G1120:G1122,G1120:G1122,"&gt;0")/(EXP(G$6*(($D1123-COUNTIFS(G$1083:G1123,0))/12))),G$8))</f>
        <v>1.5062000000000002</v>
      </c>
      <c r="H1123" s="132">
        <f t="shared" si="86"/>
        <v>1.1296500000000003</v>
      </c>
      <c r="I1123" s="132">
        <f>IF($C1123&lt;$D$4,I338,MAX(AVERAGEIFS(I1120:I1122,I1120:I1122,"&gt;0")/(EXP(I$6*(($D1123-COUNTIFS(I$1083:I1123,0))/12))),I$8))</f>
        <v>3.8842847999999996</v>
      </c>
      <c r="J1123" s="132">
        <f t="shared" si="87"/>
        <v>3.3501956399999999</v>
      </c>
      <c r="K1123" s="132">
        <f>IF($C1123&lt;$D$4,K338,MAX(AVERAGEIFS(K1120:K1122,K1120:K1122,"&gt;0")/(EXP(K$6*(($D1123-COUNTIFS(K$1083:K1123,0))/12))),K$8))</f>
        <v>0</v>
      </c>
      <c r="L1123" s="132">
        <f t="shared" si="88"/>
        <v>0</v>
      </c>
      <c r="M1123" s="181">
        <f>IF($C1123&lt;=MAX($D$4,INDEX($C$23:$C$154,2+MATCH(0,$M$23:$M$154,1))),M338,MAX(AVERAGEIFS(M1120:M1122,M1120:M1122,"&gt;0")/(EXP(M$6*(($D1123-COUNTIFS(M$1083:M1123,0))/12))),M$8))</f>
        <v>0</v>
      </c>
      <c r="N1123" s="181">
        <f t="shared" si="89"/>
        <v>0</v>
      </c>
      <c r="O1123" s="181">
        <f>IF($C1123&lt;=MAX($D$4,INDEX($C$23:$C$154,2+MATCH(0,$O$23:$O$154,1))),O338,MAX(AVERAGEIFS(O1120:O1122,O1120:O1122,"&gt;0")/(EXP(O$6*(($D1123-COUNTIFS(O$1083:O1123,0))/12))),O$8))</f>
        <v>0</v>
      </c>
      <c r="P1123" s="181">
        <f t="shared" si="83"/>
        <v>0</v>
      </c>
      <c r="Q1123" s="132">
        <f>IF($C1123&lt;$D$4,Q338,MAX(AVERAGEIFS(Q1120:Q1122,Q1120:Q1122,"&gt;0")/(EXP(Q$6*(($D1123-COUNTIFS(Q$1083:Q1123,0))/12))),Q$8))</f>
        <v>2.9819199999999997</v>
      </c>
      <c r="R1123" s="132">
        <f t="shared" si="90"/>
        <v>2.9819199999999997</v>
      </c>
      <c r="S1123" s="132">
        <f>IF($C1123&lt;$D$4,S338,MAX(AVERAGEIFS(S1120:S1122,S1120:S1122,"&gt;0")/(EXP(S$6*(($D1123-COUNTIFS(S$1083:S1123,0))/12))),S$8))</f>
        <v>3.6415170000000003</v>
      </c>
      <c r="T1123" s="132">
        <f t="shared" si="91"/>
        <v>2.61734034375</v>
      </c>
      <c r="U1123" s="181">
        <f>IF($C1123&lt;=MAX($D$4,INDEX($C$23:$C$154,2+MATCH(0,$M$23:$M$154,1))),U338,MAX(AVERAGEIFS(U1120:U1122,U1120:U1122,"&gt;0")/(EXP(U$6*(($D1123-COUNTIFS(U$1083:U1123,0))/12))),U$8))</f>
        <v>0</v>
      </c>
      <c r="V1123" s="181">
        <f t="shared" si="92"/>
        <v>0</v>
      </c>
      <c r="W1123" s="132">
        <f>IF($C1123&lt;$D$4,W338,MAX(AVERAGEIFS(W1120:W1122,W1120:W1122,"&gt;0")/(EXP(W$6*(($D1123-COUNTIFS(W$1083:W1123,0))/12))),W$8))</f>
        <v>0.88883437500000007</v>
      </c>
      <c r="X1123" s="132">
        <f t="shared" si="93"/>
        <v>0.68371875000000004</v>
      </c>
      <c r="Y1123" s="132"/>
      <c r="Z1123" s="132"/>
    </row>
    <row r="1124" spans="2:26" outlineLevel="1">
      <c r="B1124" s="159"/>
      <c r="C1124" s="160">
        <f t="shared" si="84"/>
        <v>45444</v>
      </c>
      <c r="D1124" s="128">
        <f t="shared" si="85"/>
        <v>42</v>
      </c>
      <c r="G1124" s="132">
        <f>IF($C1124&lt;$D$4,G339,MAX(AVERAGEIFS(G1121:G1123,G1121:G1123,"&gt;0")/(EXP(G$6*(($D1124-COUNTIFS(G$1083:G1124,0))/12))),G$8))</f>
        <v>1.6359100000000002</v>
      </c>
      <c r="H1124" s="132">
        <f t="shared" si="86"/>
        <v>1.2269325000000002</v>
      </c>
      <c r="I1124" s="132">
        <f>IF($C1124&lt;$D$4,I339,MAX(AVERAGEIFS(I1121:I1123,I1121:I1123,"&gt;0")/(EXP(I$6*(($D1124-COUNTIFS(I$1083:I1124,0))/12))),I$8))</f>
        <v>3.3705408000000001</v>
      </c>
      <c r="J1124" s="132">
        <f t="shared" si="87"/>
        <v>2.9070914400000003</v>
      </c>
      <c r="K1124" s="132">
        <f>IF($C1124&lt;$D$4,K339,MAX(AVERAGEIFS(K1121:K1123,K1121:K1123,"&gt;0")/(EXP(K$6*(($D1124-COUNTIFS(K$1083:K1124,0))/12))),K$8))</f>
        <v>0</v>
      </c>
      <c r="L1124" s="132">
        <f t="shared" si="88"/>
        <v>0</v>
      </c>
      <c r="M1124" s="181">
        <f>IF($C1124&lt;=MAX($D$4,INDEX($C$23:$C$154,2+MATCH(0,$M$23:$M$154,1))),M339,MAX(AVERAGEIFS(M1121:M1123,M1121:M1123,"&gt;0")/(EXP(M$6*(($D1124-COUNTIFS(M$1083:M1124,0))/12))),M$8))</f>
        <v>0</v>
      </c>
      <c r="N1124" s="181">
        <f t="shared" si="89"/>
        <v>0</v>
      </c>
      <c r="O1124" s="181">
        <f>IF($C1124&lt;=MAX($D$4,INDEX($C$23:$C$154,2+MATCH(0,$O$23:$O$154,1))),O339,MAX(AVERAGEIFS(O1121:O1123,O1121:O1123,"&gt;0")/(EXP(O$6*(($D1124-COUNTIFS(O$1083:O1124,0))/12))),O$8))</f>
        <v>0</v>
      </c>
      <c r="P1124" s="181">
        <f t="shared" si="83"/>
        <v>0</v>
      </c>
      <c r="Q1124" s="132">
        <f>IF($C1124&lt;$D$4,Q339,MAX(AVERAGEIFS(Q1121:Q1123,Q1121:Q1123,"&gt;0")/(EXP(Q$6*(($D1124-COUNTIFS(Q$1083:Q1124,0))/12))),Q$8))</f>
        <v>2.9872799999999993</v>
      </c>
      <c r="R1124" s="132">
        <f t="shared" si="90"/>
        <v>2.9872799999999993</v>
      </c>
      <c r="S1124" s="132">
        <f>IF($C1124&lt;$D$4,S339,MAX(AVERAGEIFS(S1121:S1123,S1121:S1123,"&gt;0")/(EXP(S$6*(($D1124-COUNTIFS(S$1083:S1124,0))/12))),S$8))</f>
        <v>3.1598820000000005</v>
      </c>
      <c r="T1124" s="132">
        <f t="shared" si="91"/>
        <v>2.2711651875000003</v>
      </c>
      <c r="U1124" s="181">
        <f>IF($C1124&lt;=MAX($D$4,INDEX($C$23:$C$154,2+MATCH(0,$M$23:$M$154,1))),U339,MAX(AVERAGEIFS(U1121:U1123,U1121:U1123,"&gt;0")/(EXP(U$6*(($D1124-COUNTIFS(U$1083:U1124,0))/12))),U$8))</f>
        <v>0</v>
      </c>
      <c r="V1124" s="181">
        <f t="shared" si="92"/>
        <v>0</v>
      </c>
      <c r="W1124" s="132">
        <f>IF($C1124&lt;$D$4,W339,MAX(AVERAGEIFS(W1121:W1123,W1121:W1123,"&gt;0")/(EXP(W$6*(($D1124-COUNTIFS(W$1083:W1124,0))/12))),W$8))</f>
        <v>0.91019062500000014</v>
      </c>
      <c r="X1124" s="132">
        <f t="shared" si="93"/>
        <v>0.70014663461538473</v>
      </c>
      <c r="Y1124" s="132"/>
      <c r="Z1124" s="132"/>
    </row>
    <row r="1125" spans="2:26" outlineLevel="1">
      <c r="B1125" s="159"/>
      <c r="C1125" s="160">
        <f t="shared" si="84"/>
        <v>45474</v>
      </c>
      <c r="D1125" s="128">
        <f t="shared" si="85"/>
        <v>43</v>
      </c>
      <c r="G1125" s="132">
        <f>IF($C1125&lt;$D$4,G340,MAX(AVERAGEIFS(G1122:G1124,G1122:G1124,"&gt;0")/(EXP(G$6*(($D1125-COUNTIFS(G$1083:G1125,0))/12))),G$8))</f>
        <v>1.4508649999999998</v>
      </c>
      <c r="H1125" s="132">
        <f t="shared" si="86"/>
        <v>1.0881487499999998</v>
      </c>
      <c r="I1125" s="132">
        <f>IF($C1125&lt;$D$4,I340,MAX(AVERAGEIFS(I1122:I1124,I1122:I1124,"&gt;0")/(EXP(I$6*(($D1125-COUNTIFS(I$1083:I1125,0))/12))),I$8))</f>
        <v>3.6178559999999997</v>
      </c>
      <c r="J1125" s="132">
        <f t="shared" si="87"/>
        <v>3.1204007999999996</v>
      </c>
      <c r="K1125" s="132">
        <f>IF($C1125&lt;$D$4,K340,MAX(AVERAGEIFS(K1122:K1124,K1122:K1124,"&gt;0")/(EXP(K$6*(($D1125-COUNTIFS(K$1083:K1125,0))/12))),K$8))</f>
        <v>0</v>
      </c>
      <c r="L1125" s="132">
        <f t="shared" si="88"/>
        <v>0</v>
      </c>
      <c r="M1125" s="181">
        <f>IF($C1125&lt;=MAX($D$4,INDEX($C$23:$C$154,2+MATCH(0,$M$23:$M$154,1))),M340,MAX(AVERAGEIFS(M1122:M1124,M1122:M1124,"&gt;0")/(EXP(M$6*(($D1125-COUNTIFS(M$1083:M1125,0))/12))),M$8))</f>
        <v>0</v>
      </c>
      <c r="N1125" s="181">
        <f t="shared" si="89"/>
        <v>0</v>
      </c>
      <c r="O1125" s="181">
        <f>IF($C1125&lt;=MAX($D$4,INDEX($C$23:$C$154,2+MATCH(0,$O$23:$O$154,1))),O340,MAX(AVERAGEIFS(O1122:O1124,O1122:O1124,"&gt;0")/(EXP(O$6*(($D1125-COUNTIFS(O$1083:O1125,0))/12))),O$8))</f>
        <v>0</v>
      </c>
      <c r="P1125" s="181">
        <f t="shared" si="83"/>
        <v>0</v>
      </c>
      <c r="Q1125" s="132">
        <f>IF($C1125&lt;$D$4,Q340,MAX(AVERAGEIFS(Q1122:Q1124,Q1122:Q1124,"&gt;0")/(EXP(Q$6*(($D1125-COUNTIFS(Q$1083:Q1125,0))/12))),Q$8))</f>
        <v>2.9479200000000008</v>
      </c>
      <c r="R1125" s="132">
        <f t="shared" si="90"/>
        <v>2.9479200000000008</v>
      </c>
      <c r="S1125" s="132">
        <f>IF($C1125&lt;$D$4,S340,MAX(AVERAGEIFS(S1122:S1124,S1122:S1124,"&gt;0")/(EXP(S$6*(($D1125-COUNTIFS(S$1083:S1125,0))/12))),S$8))</f>
        <v>3.3917399999999995</v>
      </c>
      <c r="T1125" s="132">
        <f t="shared" si="91"/>
        <v>2.4378131249999995</v>
      </c>
      <c r="U1125" s="181">
        <f>IF($C1125&lt;=MAX($D$4,INDEX($C$23:$C$154,2+MATCH(0,$M$23:$M$154,1))),U340,MAX(AVERAGEIFS(U1122:U1124,U1122:U1124,"&gt;0")/(EXP(U$6*(($D1125-COUNTIFS(U$1083:U1125,0))/12))),U$8))</f>
        <v>0</v>
      </c>
      <c r="V1125" s="181">
        <f t="shared" si="92"/>
        <v>0</v>
      </c>
      <c r="W1125" s="132">
        <f>IF($C1125&lt;$D$4,W340,MAX(AVERAGEIFS(W1122:W1124,W1122:W1124,"&gt;0")/(EXP(W$6*(($D1125-COUNTIFS(W$1083:W1125,0))/12))),W$8))</f>
        <v>0.84134062500000018</v>
      </c>
      <c r="X1125" s="132">
        <f t="shared" si="93"/>
        <v>0.64718509615384623</v>
      </c>
      <c r="Y1125" s="132"/>
      <c r="Z1125" s="132"/>
    </row>
    <row r="1126" spans="2:26" outlineLevel="1">
      <c r="B1126" s="159"/>
      <c r="C1126" s="160">
        <f t="shared" si="84"/>
        <v>45505</v>
      </c>
      <c r="D1126" s="128">
        <f t="shared" si="85"/>
        <v>44</v>
      </c>
      <c r="G1126" s="132">
        <f>IF($C1126&lt;$D$4,G341,MAX(AVERAGEIFS(G1123:G1125,G1123:G1125,"&gt;0")/(EXP(G$6*(($D1126-COUNTIFS(G$1083:G1126,0))/12))),G$8))</f>
        <v>1.5281299999999998</v>
      </c>
      <c r="H1126" s="132">
        <f t="shared" si="86"/>
        <v>1.1460974999999998</v>
      </c>
      <c r="I1126" s="132">
        <f>IF($C1126&lt;$D$4,I341,MAX(AVERAGEIFS(I1123:I1125,I1123:I1125,"&gt;0")/(EXP(I$6*(($D1126-COUNTIFS(I$1083:I1126,0))/12))),I$8))</f>
        <v>3.5179584000000008</v>
      </c>
      <c r="J1126" s="132">
        <f t="shared" si="87"/>
        <v>3.034239120000001</v>
      </c>
      <c r="K1126" s="132">
        <f>IF($C1126&lt;$D$4,K341,MAX(AVERAGEIFS(K1123:K1125,K1123:K1125,"&gt;0")/(EXP(K$6*(($D1126-COUNTIFS(K$1083:K1126,0))/12))),K$8))</f>
        <v>0</v>
      </c>
      <c r="L1126" s="132">
        <f t="shared" si="88"/>
        <v>0</v>
      </c>
      <c r="M1126" s="181">
        <f>IF($C1126&lt;=MAX($D$4,INDEX($C$23:$C$154,2+MATCH(0,$M$23:$M$154,1))),M341,MAX(AVERAGEIFS(M1123:M1125,M1123:M1125,"&gt;0")/(EXP(M$6*(($D1126-COUNTIFS(M$1083:M1126,0))/12))),M$8))</f>
        <v>0</v>
      </c>
      <c r="N1126" s="181">
        <f t="shared" si="89"/>
        <v>0</v>
      </c>
      <c r="O1126" s="181">
        <f>IF($C1126&lt;=MAX($D$4,INDEX($C$23:$C$154,2+MATCH(0,$O$23:$O$154,1))),O341,MAX(AVERAGEIFS(O1123:O1125,O1123:O1125,"&gt;0")/(EXP(O$6*(($D1126-COUNTIFS(O$1083:O1126,0))/12))),O$8))</f>
        <v>0</v>
      </c>
      <c r="P1126" s="181">
        <f t="shared" si="83"/>
        <v>0</v>
      </c>
      <c r="Q1126" s="132">
        <f>IF($C1126&lt;$D$4,Q341,MAX(AVERAGEIFS(Q1123:Q1125,Q1123:Q1125,"&gt;0")/(EXP(Q$6*(($D1126-COUNTIFS(Q$1083:Q1126,0))/12))),Q$8))</f>
        <v>2.9155200000000003</v>
      </c>
      <c r="R1126" s="132">
        <f t="shared" si="90"/>
        <v>2.9155200000000003</v>
      </c>
      <c r="S1126" s="132">
        <f>IF($C1126&lt;$D$4,S341,MAX(AVERAGEIFS(S1123:S1125,S1123:S1125,"&gt;0")/(EXP(S$6*(($D1126-COUNTIFS(S$1083:S1126,0))/12))),S$8))</f>
        <v>3.2980860000000014</v>
      </c>
      <c r="T1126" s="132">
        <f t="shared" si="91"/>
        <v>2.3704993125000007</v>
      </c>
      <c r="U1126" s="181">
        <f>IF($C1126&lt;=MAX($D$4,INDEX($C$23:$C$154,2+MATCH(0,$M$23:$M$154,1))),U341,MAX(AVERAGEIFS(U1123:U1125,U1123:U1125,"&gt;0")/(EXP(U$6*(($D1126-COUNTIFS(U$1083:U1126,0))/12))),U$8))</f>
        <v>0</v>
      </c>
      <c r="V1126" s="181">
        <f t="shared" si="92"/>
        <v>0</v>
      </c>
      <c r="W1126" s="132">
        <f>IF($C1126&lt;$D$4,W341,MAX(AVERAGEIFS(W1123:W1125,W1123:W1125,"&gt;0")/(EXP(W$6*(($D1126-COUNTIFS(W$1083:W1126,0))/12))),W$8))</f>
        <v>0.92453437499999991</v>
      </c>
      <c r="X1126" s="132">
        <f t="shared" si="93"/>
        <v>0.71118028846153836</v>
      </c>
      <c r="Y1126" s="132"/>
      <c r="Z1126" s="132"/>
    </row>
    <row r="1127" spans="2:26" outlineLevel="1">
      <c r="B1127" s="159"/>
      <c r="C1127" s="160">
        <f t="shared" si="84"/>
        <v>45536</v>
      </c>
      <c r="D1127" s="128">
        <f t="shared" si="85"/>
        <v>45</v>
      </c>
      <c r="G1127" s="132">
        <f>IF($C1127&lt;$D$4,G342,MAX(AVERAGEIFS(G1124:G1126,G1124:G1126,"&gt;0")/(EXP(G$6*(($D1127-COUNTIFS(G$1083:G1127,0))/12))),G$8))</f>
        <v>1.6340399999999997</v>
      </c>
      <c r="H1127" s="132">
        <f t="shared" si="86"/>
        <v>1.2255299999999998</v>
      </c>
      <c r="I1127" s="132">
        <f>IF($C1127&lt;$D$4,I342,MAX(AVERAGEIFS(I1124:I1126,I1124:I1126,"&gt;0")/(EXP(I$6*(($D1127-COUNTIFS(I$1083:I1127,0))/12))),I$8))</f>
        <v>3.5091936000000001</v>
      </c>
      <c r="J1127" s="132">
        <f t="shared" si="87"/>
        <v>3.0266794799999999</v>
      </c>
      <c r="K1127" s="132">
        <f>IF($C1127&lt;$D$4,K342,MAX(AVERAGEIFS(K1124:K1126,K1124:K1126,"&gt;0")/(EXP(K$6*(($D1127-COUNTIFS(K$1083:K1127,0))/12))),K$8))</f>
        <v>0</v>
      </c>
      <c r="L1127" s="132">
        <f t="shared" si="88"/>
        <v>0</v>
      </c>
      <c r="M1127" s="181">
        <f>IF($C1127&lt;=MAX($D$4,INDEX($C$23:$C$154,2+MATCH(0,$M$23:$M$154,1))),M342,MAX(AVERAGEIFS(M1124:M1126,M1124:M1126,"&gt;0")/(EXP(M$6*(($D1127-COUNTIFS(M$1083:M1127,0))/12))),M$8))</f>
        <v>0</v>
      </c>
      <c r="N1127" s="181">
        <f t="shared" si="89"/>
        <v>0</v>
      </c>
      <c r="O1127" s="181">
        <f>IF($C1127&lt;=MAX($D$4,INDEX($C$23:$C$154,2+MATCH(0,$O$23:$O$154,1))),O342,MAX(AVERAGEIFS(O1124:O1126,O1124:O1126,"&gt;0")/(EXP(O$6*(($D1127-COUNTIFS(O$1083:O1127,0))/12))),O$8))</f>
        <v>0</v>
      </c>
      <c r="P1127" s="181">
        <f t="shared" si="83"/>
        <v>0</v>
      </c>
      <c r="Q1127" s="132">
        <f>IF($C1127&lt;$D$4,Q342,MAX(AVERAGEIFS(Q1124:Q1126,Q1124:Q1126,"&gt;0")/(EXP(Q$6*(($D1127-COUNTIFS(Q$1083:Q1127,0))/12))),Q$8))</f>
        <v>2.9796800000000001</v>
      </c>
      <c r="R1127" s="132">
        <f t="shared" si="90"/>
        <v>2.9796800000000001</v>
      </c>
      <c r="S1127" s="132">
        <f>IF($C1127&lt;$D$4,S342,MAX(AVERAGEIFS(S1124:S1126,S1124:S1126,"&gt;0")/(EXP(S$6*(($D1127-COUNTIFS(S$1083:S1127,0))/12))),S$8))</f>
        <v>3.2898690000000004</v>
      </c>
      <c r="T1127" s="132">
        <f t="shared" si="91"/>
        <v>2.3645933437499997</v>
      </c>
      <c r="U1127" s="181">
        <f>IF($C1127&lt;=MAX($D$4,INDEX($C$23:$C$154,2+MATCH(0,$M$23:$M$154,1))),U342,MAX(AVERAGEIFS(U1124:U1126,U1124:U1126,"&gt;0")/(EXP(U$6*(($D1127-COUNTIFS(U$1083:U1127,0))/12))),U$8))</f>
        <v>0</v>
      </c>
      <c r="V1127" s="181">
        <f t="shared" si="92"/>
        <v>0</v>
      </c>
      <c r="W1127" s="132">
        <f>IF($C1127&lt;$D$4,W342,MAX(AVERAGEIFS(W1124:W1126,W1124:W1126,"&gt;0")/(EXP(W$6*(($D1127-COUNTIFS(W$1083:W1127,0))/12))),W$8))</f>
        <v>0.83783437499999991</v>
      </c>
      <c r="X1127" s="132">
        <f t="shared" si="93"/>
        <v>0.64448798076923064</v>
      </c>
      <c r="Y1127" s="132"/>
      <c r="Z1127" s="132"/>
    </row>
    <row r="1128" spans="2:26" outlineLevel="1">
      <c r="B1128" s="159"/>
      <c r="C1128" s="160">
        <f t="shared" si="84"/>
        <v>45566</v>
      </c>
      <c r="D1128" s="128">
        <f t="shared" si="85"/>
        <v>46</v>
      </c>
      <c r="G1128" s="132">
        <f>IF($C1128&lt;$D$4,G343,MAX(AVERAGEIFS(G1125:G1127,G1125:G1127,"&gt;0")/(EXP(G$6*(($D1128-COUNTIFS(G$1083:G1128,0))/12))),G$8))</f>
        <v>1.6711</v>
      </c>
      <c r="H1128" s="132">
        <f t="shared" si="86"/>
        <v>1.253325</v>
      </c>
      <c r="I1128" s="132">
        <f>IF($C1128&lt;$D$4,I343,MAX(AVERAGEIFS(I1125:I1127,I1125:I1127,"&gt;0")/(EXP(I$6*(($D1128-COUNTIFS(I$1083:I1128,0))/12))),I$8))</f>
        <v>3.3370655999999999</v>
      </c>
      <c r="J1128" s="132">
        <f t="shared" si="87"/>
        <v>2.8782190799999996</v>
      </c>
      <c r="K1128" s="132">
        <f>IF($C1128&lt;$D$4,K343,MAX(AVERAGEIFS(K1125:K1127,K1125:K1127,"&gt;0")/(EXP(K$6*(($D1128-COUNTIFS(K$1083:K1128,0))/12))),K$8))</f>
        <v>0</v>
      </c>
      <c r="L1128" s="132">
        <f t="shared" si="88"/>
        <v>0</v>
      </c>
      <c r="M1128" s="181">
        <f>IF($C1128&lt;=MAX($D$4,INDEX($C$23:$C$154,2+MATCH(0,$M$23:$M$154,1))),M343,MAX(AVERAGEIFS(M1125:M1127,M1125:M1127,"&gt;0")/(EXP(M$6*(($D1128-COUNTIFS(M$1083:M1128,0))/12))),M$8))</f>
        <v>0</v>
      </c>
      <c r="N1128" s="181">
        <f t="shared" si="89"/>
        <v>0</v>
      </c>
      <c r="O1128" s="181">
        <f>IF($C1128&lt;=MAX($D$4,INDEX($C$23:$C$154,2+MATCH(0,$O$23:$O$154,1))),O343,MAX(AVERAGEIFS(O1125:O1127,O1125:O1127,"&gt;0")/(EXP(O$6*(($D1128-COUNTIFS(O$1083:O1128,0))/12))),O$8))</f>
        <v>0</v>
      </c>
      <c r="P1128" s="181">
        <f t="shared" si="83"/>
        <v>0</v>
      </c>
      <c r="Q1128" s="132">
        <f>IF($C1128&lt;$D$4,Q343,MAX(AVERAGEIFS(Q1125:Q1127,Q1125:Q1127,"&gt;0")/(EXP(Q$6*(($D1128-COUNTIFS(Q$1083:Q1128,0))/12))),Q$8))</f>
        <v>2.9725600000000005</v>
      </c>
      <c r="R1128" s="132">
        <f t="shared" si="90"/>
        <v>2.9725600000000005</v>
      </c>
      <c r="S1128" s="132">
        <f>IF($C1128&lt;$D$4,S343,MAX(AVERAGEIFS(S1125:S1127,S1125:S1127,"&gt;0")/(EXP(S$6*(($D1128-COUNTIFS(S$1083:S1128,0))/12))),S$8))</f>
        <v>3.1284990000000001</v>
      </c>
      <c r="T1128" s="132">
        <f t="shared" si="91"/>
        <v>2.2486086562500001</v>
      </c>
      <c r="U1128" s="181">
        <f>IF($C1128&lt;=MAX($D$4,INDEX($C$23:$C$154,2+MATCH(0,$M$23:$M$154,1))),U343,MAX(AVERAGEIFS(U1125:U1127,U1125:U1127,"&gt;0")/(EXP(U$6*(($D1128-COUNTIFS(U$1083:U1128,0))/12))),U$8))</f>
        <v>0</v>
      </c>
      <c r="V1128" s="181">
        <f t="shared" si="92"/>
        <v>0</v>
      </c>
      <c r="W1128" s="132">
        <f>IF($C1128&lt;$D$4,W343,MAX(AVERAGEIFS(W1125:W1127,W1125:W1127,"&gt;0")/(EXP(W$6*(($D1128-COUNTIFS(W$1083:W1128,0))/12))),W$8))</f>
        <v>0.86142187499999978</v>
      </c>
      <c r="X1128" s="132">
        <f t="shared" si="93"/>
        <v>0.6626322115384613</v>
      </c>
      <c r="Y1128" s="132"/>
      <c r="Z1128" s="132"/>
    </row>
    <row r="1129" spans="2:26" outlineLevel="1">
      <c r="B1129" s="159"/>
      <c r="C1129" s="160">
        <f t="shared" si="84"/>
        <v>45597</v>
      </c>
      <c r="D1129" s="128">
        <f t="shared" si="85"/>
        <v>47</v>
      </c>
      <c r="G1129" s="132">
        <f>IF($C1129&lt;$D$4,G344,MAX(AVERAGEIFS(G1126:G1128,G1126:G1128,"&gt;0")/(EXP(G$6*(($D1129-COUNTIFS(G$1083:G1129,0))/12))),G$8))</f>
        <v>1.5312749999999999</v>
      </c>
      <c r="H1129" s="132">
        <f t="shared" si="86"/>
        <v>1.14845625</v>
      </c>
      <c r="I1129" s="132">
        <f>IF($C1129&lt;$D$4,I344,MAX(AVERAGEIFS(I1126:I1128,I1126:I1128,"&gt;0")/(EXP(I$6*(($D1129-COUNTIFS(I$1083:I1129,0))/12))),I$8))</f>
        <v>3.2587103999999996</v>
      </c>
      <c r="J1129" s="132">
        <f t="shared" si="87"/>
        <v>2.8106377199999995</v>
      </c>
      <c r="K1129" s="132">
        <f>IF($C1129&lt;$D$4,K344,MAX(AVERAGEIFS(K1126:K1128,K1126:K1128,"&gt;0")/(EXP(K$6*(($D1129-COUNTIFS(K$1083:K1129,0))/12))),K$8))</f>
        <v>0</v>
      </c>
      <c r="L1129" s="132">
        <f t="shared" si="88"/>
        <v>0</v>
      </c>
      <c r="M1129" s="181">
        <f>IF($C1129&lt;=MAX($D$4,INDEX($C$23:$C$154,2+MATCH(0,$M$23:$M$154,1))),M344,MAX(AVERAGEIFS(M1126:M1128,M1126:M1128,"&gt;0")/(EXP(M$6*(($D1129-COUNTIFS(M$1083:M1129,0))/12))),M$8))</f>
        <v>0</v>
      </c>
      <c r="N1129" s="181">
        <f t="shared" si="89"/>
        <v>0</v>
      </c>
      <c r="O1129" s="181">
        <f>IF($C1129&lt;=MAX($D$4,INDEX($C$23:$C$154,2+MATCH(0,$O$23:$O$154,1))),O344,MAX(AVERAGEIFS(O1126:O1128,O1126:O1128,"&gt;0")/(EXP(O$6*(($D1129-COUNTIFS(O$1083:O1129,0))/12))),O$8))</f>
        <v>0</v>
      </c>
      <c r="P1129" s="181">
        <f t="shared" si="83"/>
        <v>0</v>
      </c>
      <c r="Q1129" s="132">
        <f>IF($C1129&lt;$D$4,Q344,MAX(AVERAGEIFS(Q1126:Q1128,Q1126:Q1128,"&gt;0")/(EXP(Q$6*(($D1129-COUNTIFS(Q$1083:Q1129,0))/12))),Q$8))</f>
        <v>3.1210400000000007</v>
      </c>
      <c r="R1129" s="132">
        <f t="shared" si="90"/>
        <v>3.1210400000000007</v>
      </c>
      <c r="S1129" s="132">
        <f>IF($C1129&lt;$D$4,S344,MAX(AVERAGEIFS(S1126:S1128,S1126:S1128,"&gt;0")/(EXP(S$6*(($D1129-COUNTIFS(S$1083:S1129,0))/12))),S$8))</f>
        <v>3.0550409999999992</v>
      </c>
      <c r="T1129" s="132">
        <f t="shared" si="91"/>
        <v>2.1958107187499993</v>
      </c>
      <c r="U1129" s="181">
        <f>IF($C1129&lt;=MAX($D$4,INDEX($C$23:$C$154,2+MATCH(0,$M$23:$M$154,1))),U344,MAX(AVERAGEIFS(U1126:U1128,U1126:U1128,"&gt;0")/(EXP(U$6*(($D1129-COUNTIFS(U$1083:U1129,0))/12))),U$8))</f>
        <v>0</v>
      </c>
      <c r="V1129" s="181">
        <f t="shared" si="92"/>
        <v>0</v>
      </c>
      <c r="W1129" s="132">
        <f>IF($C1129&lt;$D$4,W344,MAX(AVERAGEIFS(W1126:W1128,W1126:W1128,"&gt;0")/(EXP(W$6*(($D1129-COUNTIFS(W$1083:W1129,0))/12))),W$8))</f>
        <v>0.97314374999999986</v>
      </c>
      <c r="X1129" s="132">
        <f t="shared" si="93"/>
        <v>0.74857211538461521</v>
      </c>
      <c r="Y1129" s="132"/>
      <c r="Z1129" s="132"/>
    </row>
    <row r="1130" spans="2:26" outlineLevel="1">
      <c r="B1130" s="159"/>
      <c r="C1130" s="160">
        <f t="shared" si="84"/>
        <v>45627</v>
      </c>
      <c r="D1130" s="128">
        <f t="shared" si="85"/>
        <v>48</v>
      </c>
      <c r="G1130" s="132">
        <f>IF($C1130&lt;$D$4,G345,MAX(AVERAGEIFS(G1127:G1129,G1127:G1129,"&gt;0")/(EXP(G$6*(($D1130-COUNTIFS(G$1083:G1130,0))/12))),G$8))</f>
        <v>1.6261349999999999</v>
      </c>
      <c r="H1130" s="132">
        <f t="shared" si="86"/>
        <v>1.21960125</v>
      </c>
      <c r="I1130" s="132">
        <f>IF($C1130&lt;$D$4,I345,MAX(AVERAGEIFS(I1127:I1129,I1127:I1129,"&gt;0")/(EXP(I$6*(($D1130-COUNTIFS(I$1083:I1130,0))/12))),I$8))</f>
        <v>3.9629568000000006</v>
      </c>
      <c r="J1130" s="132">
        <f t="shared" si="87"/>
        <v>3.4180502400000004</v>
      </c>
      <c r="K1130" s="132">
        <f>IF($C1130&lt;$D$4,K345,MAX(AVERAGEIFS(K1127:K1129,K1127:K1129,"&gt;0")/(EXP(K$6*(($D1130-COUNTIFS(K$1083:K1130,0))/12))),K$8))</f>
        <v>0</v>
      </c>
      <c r="L1130" s="132">
        <f t="shared" si="88"/>
        <v>0</v>
      </c>
      <c r="M1130" s="181">
        <f>IF($C1130&lt;=MAX($D$4,INDEX($C$23:$C$154,2+MATCH(0,$M$23:$M$154,1))),M345,MAX(AVERAGEIFS(M1127:M1129,M1127:M1129,"&gt;0")/(EXP(M$6*(($D1130-COUNTIFS(M$1083:M1130,0))/12))),M$8))</f>
        <v>0</v>
      </c>
      <c r="N1130" s="181">
        <f t="shared" si="89"/>
        <v>0</v>
      </c>
      <c r="O1130" s="181">
        <f>IF($C1130&lt;=MAX($D$4,INDEX($C$23:$C$154,2+MATCH(0,$O$23:$O$154,1))),O345,MAX(AVERAGEIFS(O1127:O1129,O1127:O1129,"&gt;0")/(EXP(O$6*(($D1130-COUNTIFS(O$1083:O1130,0))/12))),O$8))</f>
        <v>0</v>
      </c>
      <c r="P1130" s="181">
        <f t="shared" si="83"/>
        <v>0</v>
      </c>
      <c r="Q1130" s="132">
        <f>IF($C1130&lt;$D$4,Q345,MAX(AVERAGEIFS(Q1127:Q1129,Q1127:Q1129,"&gt;0")/(EXP(Q$6*(($D1130-COUNTIFS(Q$1083:Q1130,0))/12))),Q$8))</f>
        <v>3.0327999999999999</v>
      </c>
      <c r="R1130" s="132">
        <f t="shared" si="90"/>
        <v>3.0327999999999999</v>
      </c>
      <c r="S1130" s="132">
        <f>IF($C1130&lt;$D$4,S345,MAX(AVERAGEIFS(S1127:S1129,S1127:S1129,"&gt;0")/(EXP(S$6*(($D1130-COUNTIFS(S$1083:S1130,0))/12))),S$8))</f>
        <v>3.7152720000000006</v>
      </c>
      <c r="T1130" s="132">
        <f t="shared" si="91"/>
        <v>2.67035175</v>
      </c>
      <c r="U1130" s="181">
        <f>IF($C1130&lt;=MAX($D$4,INDEX($C$23:$C$154,2+MATCH(0,$M$23:$M$154,1))),U345,MAX(AVERAGEIFS(U1127:U1129,U1127:U1129,"&gt;0")/(EXP(U$6*(($D1130-COUNTIFS(U$1083:U1130,0))/12))),U$8))</f>
        <v>0</v>
      </c>
      <c r="V1130" s="181">
        <f t="shared" si="92"/>
        <v>0</v>
      </c>
      <c r="W1130" s="132">
        <f>IF($C1130&lt;$D$4,W345,MAX(AVERAGEIFS(W1127:W1129,W1127:W1129,"&gt;0")/(EXP(W$6*(($D1130-COUNTIFS(W$1083:W1130,0))/12))),W$8))</f>
        <v>0.93282187500000002</v>
      </c>
      <c r="X1130" s="132">
        <f t="shared" si="93"/>
        <v>0.71755528846153849</v>
      </c>
      <c r="Y1130" s="132"/>
      <c r="Z1130" s="132"/>
    </row>
    <row r="1131" spans="2:26" outlineLevel="1">
      <c r="B1131" s="159"/>
      <c r="C1131" s="160">
        <f t="shared" si="84"/>
        <v>45658</v>
      </c>
      <c r="D1131" s="128">
        <f t="shared" si="85"/>
        <v>49</v>
      </c>
      <c r="G1131" s="132">
        <f>IF($C1131&lt;$D$4,G346,MAX(AVERAGEIFS(G1128:G1130,G1128:G1130,"&gt;0")/(EXP(G$6*(($D1131-COUNTIFS(G$1083:G1131,0))/12))),G$8))</f>
        <v>1.4200100000000002</v>
      </c>
      <c r="H1131" s="132">
        <f t="shared" si="86"/>
        <v>1.0650075000000001</v>
      </c>
      <c r="I1131" s="132">
        <f>IF($C1131&lt;$D$4,I346,MAX(AVERAGEIFS(I1128:I1130,I1128:I1130,"&gt;0")/(EXP(I$6*(($D1131-COUNTIFS(I$1083:I1131,0))/12))),I$8))</f>
        <v>3.1627199999999998</v>
      </c>
      <c r="J1131" s="132">
        <f t="shared" si="87"/>
        <v>2.7278459999999995</v>
      </c>
      <c r="K1131" s="132">
        <f>IF($C1131&lt;$D$4,K346,MAX(AVERAGEIFS(K1128:K1130,K1128:K1130,"&gt;0")/(EXP(K$6*(($D1131-COUNTIFS(K$1083:K1131,0))/12))),K$8))</f>
        <v>7.3285979999999995</v>
      </c>
      <c r="L1131" s="132">
        <f t="shared" si="88"/>
        <v>4.5803737499999997</v>
      </c>
      <c r="M1131" s="181">
        <f>IF($C1131&lt;=MAX($D$4,INDEX($C$23:$C$154,2+MATCH(0,$M$23:$M$154,1))),M346,MAX(AVERAGEIFS(M1128:M1130,M1128:M1130,"&gt;0")/(EXP(M$6*(($D1131-COUNTIFS(M$1083:M1131,0))/12))),M$8))</f>
        <v>0</v>
      </c>
      <c r="N1131" s="181">
        <f t="shared" si="89"/>
        <v>0</v>
      </c>
      <c r="O1131" s="181">
        <f>IF($C1131&lt;=MAX($D$4,INDEX($C$23:$C$154,2+MATCH(0,$O$23:$O$154,1))),O346,MAX(AVERAGEIFS(O1128:O1130,O1128:O1130,"&gt;0")/(EXP(O$6*(($D1131-COUNTIFS(O$1083:O1131,0))/12))),O$8))</f>
        <v>0</v>
      </c>
      <c r="P1131" s="181">
        <f t="shared" si="83"/>
        <v>0</v>
      </c>
      <c r="Q1131" s="132">
        <f>IF($C1131&lt;$D$4,Q346,MAX(AVERAGEIFS(Q1128:Q1130,Q1128:Q1130,"&gt;0")/(EXP(Q$6*(($D1131-COUNTIFS(Q$1083:Q1131,0))/12))),Q$8))</f>
        <v>2.7867199999999999</v>
      </c>
      <c r="R1131" s="132">
        <f t="shared" si="90"/>
        <v>2.7867199999999999</v>
      </c>
      <c r="S1131" s="132">
        <f>IF($C1131&lt;$D$4,S346,MAX(AVERAGEIFS(S1128:S1130,S1128:S1130,"&gt;0")/(EXP(S$6*(($D1131-COUNTIFS(S$1083:S1131,0))/12))),S$8))</f>
        <v>2.9650499999999997</v>
      </c>
      <c r="T1131" s="132">
        <f t="shared" si="91"/>
        <v>2.1311296874999996</v>
      </c>
      <c r="U1131" s="181">
        <f>IF($C1131&lt;=MAX($D$4,INDEX($C$23:$C$154,2+MATCH(0,$M$23:$M$154,1))),U346,MAX(AVERAGEIFS(U1128:U1130,U1128:U1130,"&gt;0")/(EXP(U$6*(($D1131-COUNTIFS(U$1083:U1131,0))/12))),U$8))</f>
        <v>0</v>
      </c>
      <c r="V1131" s="181">
        <f t="shared" si="92"/>
        <v>0</v>
      </c>
      <c r="W1131" s="132">
        <f>IF($C1131&lt;$D$4,W346,MAX(AVERAGEIFS(W1128:W1130,W1128:W1130,"&gt;0")/(EXP(W$6*(($D1131-COUNTIFS(W$1083:W1131,0))/12))),W$8))</f>
        <v>0.754003125</v>
      </c>
      <c r="X1131" s="132">
        <f t="shared" si="93"/>
        <v>0.58000240384615387</v>
      </c>
      <c r="Y1131" s="132"/>
      <c r="Z1131" s="132"/>
    </row>
    <row r="1132" spans="2:26" outlineLevel="1">
      <c r="B1132" s="159"/>
      <c r="C1132" s="160">
        <f t="shared" si="84"/>
        <v>45689</v>
      </c>
      <c r="D1132" s="128">
        <f t="shared" si="85"/>
        <v>50</v>
      </c>
      <c r="G1132" s="132">
        <f>IF($C1132&lt;$D$4,G347,MAX(AVERAGEIFS(G1129:G1131,G1129:G1131,"&gt;0")/(EXP(G$6*(($D1132-COUNTIFS(G$1083:G1132,0))/12))),G$8))</f>
        <v>1.4472099999999997</v>
      </c>
      <c r="H1132" s="132">
        <f t="shared" si="86"/>
        <v>1.0854074999999996</v>
      </c>
      <c r="I1132" s="132">
        <f>IF($C1132&lt;$D$4,I347,MAX(AVERAGEIFS(I1129:I1131,I1129:I1131,"&gt;0")/(EXP(I$6*(($D1132-COUNTIFS(I$1083:I1132,0))/12))),I$8))</f>
        <v>2.5768511999999997</v>
      </c>
      <c r="J1132" s="132">
        <f t="shared" si="87"/>
        <v>2.2225341599999999</v>
      </c>
      <c r="K1132" s="132">
        <f>IF($C1132&lt;$D$4,K347,MAX(AVERAGEIFS(K1129:K1131,K1129:K1131,"&gt;0")/(EXP(K$6*(($D1132-COUNTIFS(K$1083:K1132,0))/12))),K$8))</f>
        <v>7.8136079999999994</v>
      </c>
      <c r="L1132" s="132">
        <f t="shared" si="88"/>
        <v>4.8835049999999995</v>
      </c>
      <c r="M1132" s="181">
        <f>IF($C1132&lt;=MAX($D$4,INDEX($C$23:$C$154,2+MATCH(0,$M$23:$M$154,1))),M347,MAX(AVERAGEIFS(M1129:M1131,M1129:M1131,"&gt;0")/(EXP(M$6*(($D1132-COUNTIFS(M$1083:M1132,0))/12))),M$8))</f>
        <v>0</v>
      </c>
      <c r="N1132" s="181">
        <f t="shared" si="89"/>
        <v>0</v>
      </c>
      <c r="O1132" s="181">
        <f>IF($C1132&lt;=MAX($D$4,INDEX($C$23:$C$154,2+MATCH(0,$O$23:$O$154,1))),O347,MAX(AVERAGEIFS(O1129:O1131,O1129:O1131,"&gt;0")/(EXP(O$6*(($D1132-COUNTIFS(O$1083:O1132,0))/12))),O$8))</f>
        <v>0</v>
      </c>
      <c r="P1132" s="181">
        <f t="shared" si="83"/>
        <v>0</v>
      </c>
      <c r="Q1132" s="132">
        <f>IF($C1132&lt;$D$4,Q347,MAX(AVERAGEIFS(Q1129:Q1131,Q1129:Q1131,"&gt;0")/(EXP(Q$6*(($D1132-COUNTIFS(Q$1083:Q1132,0))/12))),Q$8))</f>
        <v>2.7928000000000002</v>
      </c>
      <c r="R1132" s="132">
        <f t="shared" si="90"/>
        <v>2.7928000000000002</v>
      </c>
      <c r="S1132" s="132">
        <f>IF($C1132&lt;$D$4,S347,MAX(AVERAGEIFS(S1129:S1131,S1129:S1131,"&gt;0")/(EXP(S$6*(($D1132-COUNTIFS(S$1083:S1132,0))/12))),S$8))</f>
        <v>2.4157980000000001</v>
      </c>
      <c r="T1132" s="132">
        <f t="shared" si="91"/>
        <v>1.7363548124999999</v>
      </c>
      <c r="U1132" s="181">
        <f>IF($C1132&lt;=MAX($D$4,INDEX($C$23:$C$154,2+MATCH(0,$M$23:$M$154,1))),U347,MAX(AVERAGEIFS(U1129:U1131,U1129:U1131,"&gt;0")/(EXP(U$6*(($D1132-COUNTIFS(U$1083:U1132,0))/12))),U$8))</f>
        <v>0</v>
      </c>
      <c r="V1132" s="181">
        <f t="shared" si="92"/>
        <v>0</v>
      </c>
      <c r="W1132" s="132">
        <f>IF($C1132&lt;$D$4,W347,MAX(AVERAGEIFS(W1129:W1131,W1129:W1131,"&gt;0")/(EXP(W$6*(($D1132-COUNTIFS(W$1083:W1132,0))/12))),W$8))</f>
        <v>0.866521875</v>
      </c>
      <c r="X1132" s="132">
        <f t="shared" si="93"/>
        <v>0.66655528846153844</v>
      </c>
      <c r="Y1132" s="132"/>
      <c r="Z1132" s="132"/>
    </row>
    <row r="1133" spans="2:26" outlineLevel="1">
      <c r="B1133" s="159"/>
      <c r="C1133" s="160">
        <f t="shared" si="84"/>
        <v>45717</v>
      </c>
      <c r="D1133" s="128">
        <f t="shared" si="85"/>
        <v>51</v>
      </c>
      <c r="G1133" s="132">
        <f>IF($C1133&lt;$D$4,G348,MAX(AVERAGEIFS(G1130:G1132,G1130:G1132,"&gt;0")/(EXP(G$6*(($D1133-COUNTIFS(G$1083:G1133,0))/12))),G$8))</f>
        <v>1.5390949999999999</v>
      </c>
      <c r="H1133" s="132">
        <f t="shared" si="86"/>
        <v>1.15432125</v>
      </c>
      <c r="I1133" s="132">
        <f>IF($C1133&lt;$D$4,I348,MAX(AVERAGEIFS(I1130:I1132,I1130:I1132,"&gt;0")/(EXP(I$6*(($D1133-COUNTIFS(I$1083:I1133,0))/12))),I$8))</f>
        <v>3.0123455999999993</v>
      </c>
      <c r="J1133" s="132">
        <f t="shared" si="87"/>
        <v>2.5981480799999996</v>
      </c>
      <c r="K1133" s="132">
        <f>IF($C1133&lt;$D$4,K348,MAX(AVERAGEIFS(K1130:K1132,K1130:K1132,"&gt;0")/(EXP(K$6*(($D1133-COUNTIFS(K$1083:K1133,0))/12))),K$8))</f>
        <v>7.9881299999999991</v>
      </c>
      <c r="L1133" s="132">
        <f t="shared" si="88"/>
        <v>4.9925812499999997</v>
      </c>
      <c r="M1133" s="181">
        <f>IF($C1133&lt;=MAX($D$4,INDEX($C$23:$C$154,2+MATCH(0,$M$23:$M$154,1))),M348,MAX(AVERAGEIFS(M1130:M1132,M1130:M1132,"&gt;0")/(EXP(M$6*(($D1133-COUNTIFS(M$1083:M1133,0))/12))),M$8))</f>
        <v>0</v>
      </c>
      <c r="N1133" s="181">
        <f t="shared" si="89"/>
        <v>0</v>
      </c>
      <c r="O1133" s="181">
        <f>IF($C1133&lt;=MAX($D$4,INDEX($C$23:$C$154,2+MATCH(0,$O$23:$O$154,1))),O348,MAX(AVERAGEIFS(O1130:O1132,O1130:O1132,"&gt;0")/(EXP(O$6*(($D1133-COUNTIFS(O$1083:O1133,0))/12))),O$8))</f>
        <v>0</v>
      </c>
      <c r="P1133" s="181">
        <f t="shared" si="83"/>
        <v>0</v>
      </c>
      <c r="Q1133" s="132">
        <f>IF($C1133&lt;$D$4,Q348,MAX(AVERAGEIFS(Q1130:Q1132,Q1130:Q1132,"&gt;0")/(EXP(Q$6*(($D1133-COUNTIFS(Q$1083:Q1133,0))/12))),Q$8))</f>
        <v>2.7427999999999999</v>
      </c>
      <c r="R1133" s="132">
        <f t="shared" si="90"/>
        <v>2.7427999999999999</v>
      </c>
      <c r="S1133" s="132">
        <f>IF($C1133&lt;$D$4,S348,MAX(AVERAGEIFS(S1130:S1132,S1130:S1132,"&gt;0")/(EXP(S$6*(($D1133-COUNTIFS(S$1083:S1133,0))/12))),S$8))</f>
        <v>2.8240739999999995</v>
      </c>
      <c r="T1133" s="132">
        <f t="shared" si="91"/>
        <v>2.0298031874999993</v>
      </c>
      <c r="U1133" s="181">
        <f>IF($C1133&lt;=MAX($D$4,INDEX($C$23:$C$154,2+MATCH(0,$M$23:$M$154,1))),U348,MAX(AVERAGEIFS(U1130:U1132,U1130:U1132,"&gt;0")/(EXP(U$6*(($D1133-COUNTIFS(U$1083:U1133,0))/12))),U$8))</f>
        <v>0</v>
      </c>
      <c r="V1133" s="181">
        <f t="shared" si="92"/>
        <v>0</v>
      </c>
      <c r="W1133" s="132">
        <f>IF($C1133&lt;$D$4,W348,MAX(AVERAGEIFS(W1130:W1132,W1130:W1132,"&gt;0")/(EXP(W$6*(($D1133-COUNTIFS(W$1083:W1133,0))/12))),W$8))</f>
        <v>0.79289062500000007</v>
      </c>
      <c r="X1133" s="132">
        <f t="shared" si="93"/>
        <v>0.6099158653846154</v>
      </c>
      <c r="Y1133" s="132"/>
      <c r="Z1133" s="132"/>
    </row>
    <row r="1134" spans="2:26" outlineLevel="1">
      <c r="B1134" s="159"/>
      <c r="C1134" s="160">
        <f t="shared" si="84"/>
        <v>45748</v>
      </c>
      <c r="D1134" s="128">
        <f t="shared" si="85"/>
        <v>52</v>
      </c>
      <c r="G1134" s="132">
        <f>IF($C1134&lt;$D$4,G349,MAX(AVERAGEIFS(G1131:G1133,G1131:G1133,"&gt;0")/(EXP(G$6*(($D1134-COUNTIFS(G$1083:G1134,0))/12))),G$8))</f>
        <v>1.5822750000000001</v>
      </c>
      <c r="H1134" s="132">
        <f t="shared" si="86"/>
        <v>1.1867062500000001</v>
      </c>
      <c r="I1134" s="132">
        <f>IF($C1134&lt;$D$4,I349,MAX(AVERAGEIFS(I1131:I1133,I1131:I1133,"&gt;0")/(EXP(I$6*(($D1134-COUNTIFS(I$1083:I1134,0))/12))),I$8))</f>
        <v>3.0860544000000005</v>
      </c>
      <c r="J1134" s="132">
        <f t="shared" si="87"/>
        <v>2.6617219200000002</v>
      </c>
      <c r="K1134" s="132">
        <f>IF($C1134&lt;$D$4,K349,MAX(AVERAGEIFS(K1131:K1133,K1131:K1133,"&gt;0")/(EXP(K$6*(($D1134-COUNTIFS(K$1083:K1134,0))/12))),K$8))</f>
        <v>8.6694899999999979</v>
      </c>
      <c r="L1134" s="132">
        <f t="shared" si="88"/>
        <v>5.4184312499999985</v>
      </c>
      <c r="M1134" s="181">
        <f>IF($C1134&lt;=MAX($D$4,INDEX($C$23:$C$154,2+MATCH(0,$M$23:$M$154,1))),M349,MAX(AVERAGEIFS(M1131:M1133,M1131:M1133,"&gt;0")/(EXP(M$6*(($D1134-COUNTIFS(M$1083:M1134,0))/12))),M$8))</f>
        <v>0</v>
      </c>
      <c r="N1134" s="181">
        <f t="shared" si="89"/>
        <v>0</v>
      </c>
      <c r="O1134" s="181">
        <f>IF($C1134&lt;=MAX($D$4,INDEX($C$23:$C$154,2+MATCH(0,$O$23:$O$154,1))),O349,MAX(AVERAGEIFS(O1131:O1133,O1131:O1133,"&gt;0")/(EXP(O$6*(($D1134-COUNTIFS(O$1083:O1134,0))/12))),O$8))</f>
        <v>0</v>
      </c>
      <c r="P1134" s="181">
        <f t="shared" si="83"/>
        <v>0</v>
      </c>
      <c r="Q1134" s="132">
        <f>IF($C1134&lt;$D$4,Q349,MAX(AVERAGEIFS(Q1131:Q1133,Q1131:Q1133,"&gt;0")/(EXP(Q$6*(($D1134-COUNTIFS(Q$1083:Q1134,0))/12))),Q$8))</f>
        <v>2.80376</v>
      </c>
      <c r="R1134" s="132">
        <f t="shared" si="90"/>
        <v>2.80376</v>
      </c>
      <c r="S1134" s="132">
        <f>IF($C1134&lt;$D$4,S349,MAX(AVERAGEIFS(S1131:S1133,S1131:S1133,"&gt;0")/(EXP(S$6*(($D1134-COUNTIFS(S$1083:S1134,0))/12))),S$8))</f>
        <v>2.8931760000000004</v>
      </c>
      <c r="T1134" s="132">
        <f t="shared" si="91"/>
        <v>2.07947025</v>
      </c>
      <c r="U1134" s="181">
        <f>IF($C1134&lt;=MAX($D$4,INDEX($C$23:$C$154,2+MATCH(0,$M$23:$M$154,1))),U349,MAX(AVERAGEIFS(U1131:U1133,U1131:U1133,"&gt;0")/(EXP(U$6*(($D1134-COUNTIFS(U$1083:U1134,0))/12))),U$8))</f>
        <v>0</v>
      </c>
      <c r="V1134" s="181">
        <f t="shared" si="92"/>
        <v>0</v>
      </c>
      <c r="W1134" s="132">
        <f>IF($C1134&lt;$D$4,W349,MAX(AVERAGEIFS(W1131:W1133,W1131:W1133,"&gt;0")/(EXP(W$6*(($D1134-COUNTIFS(W$1083:W1134,0))/12))),W$8))</f>
        <v>0.79368749999999988</v>
      </c>
      <c r="X1134" s="132">
        <f t="shared" si="93"/>
        <v>0.61052884615384606</v>
      </c>
      <c r="Y1134" s="132"/>
      <c r="Z1134" s="132"/>
    </row>
    <row r="1135" spans="2:26" outlineLevel="1">
      <c r="B1135" s="159"/>
      <c r="C1135" s="160">
        <f t="shared" si="84"/>
        <v>45778</v>
      </c>
      <c r="D1135" s="128">
        <f t="shared" si="85"/>
        <v>53</v>
      </c>
      <c r="G1135" s="132">
        <f>IF($C1135&lt;$D$4,G350,MAX(AVERAGEIFS(G1132:G1134,G1132:G1134,"&gt;0")/(EXP(G$6*(($D1135-COUNTIFS(G$1083:G1135,0))/12))),G$8))</f>
        <v>1.3902600000000001</v>
      </c>
      <c r="H1135" s="132">
        <f t="shared" si="86"/>
        <v>1.0426950000000001</v>
      </c>
      <c r="I1135" s="132">
        <f>IF($C1135&lt;$D$4,I350,MAX(AVERAGEIFS(I1132:I1134,I1132:I1134,"&gt;0")/(EXP(I$6*(($D1135-COUNTIFS(I$1083:I1135,0))/12))),I$8))</f>
        <v>2.9112863999999998</v>
      </c>
      <c r="J1135" s="132">
        <f t="shared" si="87"/>
        <v>2.5109845199999996</v>
      </c>
      <c r="K1135" s="132">
        <f>IF($C1135&lt;$D$4,K350,MAX(AVERAGEIFS(K1132:K1134,K1132:K1134,"&gt;0")/(EXP(K$6*(($D1135-COUNTIFS(K$1083:K1135,0))/12))),K$8))</f>
        <v>8.2949459999999995</v>
      </c>
      <c r="L1135" s="132">
        <f t="shared" si="88"/>
        <v>5.1843412500000001</v>
      </c>
      <c r="M1135" s="181">
        <f>IF($C1135&lt;=MAX($D$4,INDEX($C$23:$C$154,2+MATCH(0,$M$23:$M$154,1))),M350,MAX(AVERAGEIFS(M1132:M1134,M1132:M1134,"&gt;0")/(EXP(M$6*(($D1135-COUNTIFS(M$1083:M1135,0))/12))),M$8))</f>
        <v>0</v>
      </c>
      <c r="N1135" s="181">
        <f t="shared" si="89"/>
        <v>0</v>
      </c>
      <c r="O1135" s="181">
        <f>IF($C1135&lt;=MAX($D$4,INDEX($C$23:$C$154,2+MATCH(0,$O$23:$O$154,1))),O350,MAX(AVERAGEIFS(O1132:O1134,O1132:O1134,"&gt;0")/(EXP(O$6*(($D1135-COUNTIFS(O$1083:O1135,0))/12))),O$8))</f>
        <v>0</v>
      </c>
      <c r="P1135" s="181">
        <f t="shared" si="83"/>
        <v>0</v>
      </c>
      <c r="Q1135" s="132">
        <f>IF($C1135&lt;$D$4,Q350,MAX(AVERAGEIFS(Q1132:Q1134,Q1132:Q1134,"&gt;0")/(EXP(Q$6*(($D1135-COUNTIFS(Q$1083:Q1135,0))/12))),Q$8))</f>
        <v>2.7051200000000009</v>
      </c>
      <c r="R1135" s="132">
        <f t="shared" si="90"/>
        <v>2.7051200000000009</v>
      </c>
      <c r="S1135" s="132">
        <f>IF($C1135&lt;$D$4,S350,MAX(AVERAGEIFS(S1132:S1134,S1132:S1134,"&gt;0")/(EXP(S$6*(($D1135-COUNTIFS(S$1083:S1135,0))/12))),S$8))</f>
        <v>2.7293309999999997</v>
      </c>
      <c r="T1135" s="132">
        <f t="shared" si="91"/>
        <v>1.9617066562499996</v>
      </c>
      <c r="U1135" s="181">
        <f>IF($C1135&lt;=MAX($D$4,INDEX($C$23:$C$154,2+MATCH(0,$M$23:$M$154,1))),U350,MAX(AVERAGEIFS(U1132:U1134,U1132:U1134,"&gt;0")/(EXP(U$6*(($D1135-COUNTIFS(U$1083:U1135,0))/12))),U$8))</f>
        <v>0</v>
      </c>
      <c r="V1135" s="181">
        <f t="shared" si="92"/>
        <v>0</v>
      </c>
      <c r="W1135" s="132">
        <f>IF($C1135&lt;$D$4,W350,MAX(AVERAGEIFS(W1132:W1134,W1132:W1134,"&gt;0")/(EXP(W$6*(($D1135-COUNTIFS(W$1083:W1135,0))/12))),W$8))</f>
        <v>0.76388437500000006</v>
      </c>
      <c r="X1135" s="132">
        <f t="shared" si="93"/>
        <v>0.58760336538461544</v>
      </c>
      <c r="Y1135" s="132"/>
      <c r="Z1135" s="132"/>
    </row>
    <row r="1136" spans="2:26" outlineLevel="1">
      <c r="B1136" s="159"/>
      <c r="C1136" s="160">
        <f t="shared" si="84"/>
        <v>45809</v>
      </c>
      <c r="D1136" s="128">
        <f t="shared" si="85"/>
        <v>54</v>
      </c>
      <c r="G1136" s="132">
        <f>IF($C1136&lt;$D$4,G351,MAX(AVERAGEIFS(G1133:G1135,G1133:G1135,"&gt;0")/(EXP(G$6*(($D1136-COUNTIFS(G$1083:G1136,0))/12))),G$8))</f>
        <v>1.5402849999999999</v>
      </c>
      <c r="H1136" s="132">
        <f t="shared" si="86"/>
        <v>1.1552137499999999</v>
      </c>
      <c r="I1136" s="132">
        <f>IF($C1136&lt;$D$4,I351,MAX(AVERAGEIFS(I1133:I1135,I1133:I1135,"&gt;0")/(EXP(I$6*(($D1136-COUNTIFS(I$1083:I1136,0))/12))),I$8))</f>
        <v>2.8402175999999999</v>
      </c>
      <c r="J1136" s="132">
        <f t="shared" si="87"/>
        <v>2.4496876799999998</v>
      </c>
      <c r="K1136" s="132">
        <f>IF($C1136&lt;$D$4,K351,MAX(AVERAGEIFS(K1133:K1135,K1133:K1135,"&gt;0")/(EXP(K$6*(($D1136-COUNTIFS(K$1083:K1136,0))/12))),K$8))</f>
        <v>8.2257899999999999</v>
      </c>
      <c r="L1136" s="132">
        <f t="shared" si="88"/>
        <v>5.1411187500000004</v>
      </c>
      <c r="M1136" s="181">
        <f>IF($C1136&lt;=MAX($D$4,INDEX($C$23:$C$154,2+MATCH(0,$M$23:$M$154,1))),M351,MAX(AVERAGEIFS(M1133:M1135,M1133:M1135,"&gt;0")/(EXP(M$6*(($D1136-COUNTIFS(M$1083:M1136,0))/12))),M$8))</f>
        <v>0</v>
      </c>
      <c r="N1136" s="181">
        <f t="shared" si="89"/>
        <v>0</v>
      </c>
      <c r="O1136" s="181">
        <f>IF($C1136&lt;=MAX($D$4,INDEX($C$23:$C$154,2+MATCH(0,$O$23:$O$154,1))),O351,MAX(AVERAGEIFS(O1133:O1135,O1133:O1135,"&gt;0")/(EXP(O$6*(($D1136-COUNTIFS(O$1083:O1136,0))/12))),O$8))</f>
        <v>0</v>
      </c>
      <c r="P1136" s="181">
        <f t="shared" si="83"/>
        <v>0</v>
      </c>
      <c r="Q1136" s="132">
        <f>IF($C1136&lt;$D$4,Q351,MAX(AVERAGEIFS(Q1133:Q1135,Q1133:Q1135,"&gt;0")/(EXP(Q$6*(($D1136-COUNTIFS(Q$1083:Q1136,0))/12))),Q$8))</f>
        <v>2.7424000000000008</v>
      </c>
      <c r="R1136" s="132">
        <f t="shared" si="90"/>
        <v>2.7424000000000008</v>
      </c>
      <c r="S1136" s="132">
        <f>IF($C1136&lt;$D$4,S351,MAX(AVERAGEIFS(S1133:S1135,S1133:S1135,"&gt;0")/(EXP(S$6*(($D1136-COUNTIFS(S$1083:S1136,0))/12))),S$8))</f>
        <v>2.6627040000000002</v>
      </c>
      <c r="T1136" s="132">
        <f t="shared" si="91"/>
        <v>1.9138184999999999</v>
      </c>
      <c r="U1136" s="181">
        <f>IF($C1136&lt;=MAX($D$4,INDEX($C$23:$C$154,2+MATCH(0,$M$23:$M$154,1))),U351,MAX(AVERAGEIFS(U1133:U1135,U1133:U1135,"&gt;0")/(EXP(U$6*(($D1136-COUNTIFS(U$1083:U1136,0))/12))),U$8))</f>
        <v>0</v>
      </c>
      <c r="V1136" s="181">
        <f t="shared" si="92"/>
        <v>0</v>
      </c>
      <c r="W1136" s="132">
        <f>IF($C1136&lt;$D$4,W351,MAX(AVERAGEIFS(W1133:W1135,W1133:W1135,"&gt;0")/(EXP(W$6*(($D1136-COUNTIFS(W$1083:W1136,0))/12))),W$8))</f>
        <v>0.73471874999999986</v>
      </c>
      <c r="X1136" s="132">
        <f t="shared" si="93"/>
        <v>0.56516826923076913</v>
      </c>
      <c r="Y1136" s="132"/>
      <c r="Z1136" s="132"/>
    </row>
    <row r="1137" spans="2:26" outlineLevel="1">
      <c r="B1137" s="159"/>
      <c r="C1137" s="160">
        <f t="shared" si="84"/>
        <v>45839</v>
      </c>
      <c r="D1137" s="128">
        <f t="shared" si="85"/>
        <v>55</v>
      </c>
      <c r="G1137" s="132">
        <f ca="1">IF($C1137&lt;$D$4,G352,MAX(AVERAGEIFS(G1134:G1136,G1134:G1136,"&gt;0")/(EXP(G$6*(($D1137-COUNTIFS(G$1083:G1137,0))/12))),G$8))</f>
        <v>1.3110258817847245</v>
      </c>
      <c r="H1137" s="132">
        <f t="shared" ca="1" si="86"/>
        <v>1.008481447526711</v>
      </c>
      <c r="I1137" s="132">
        <f ca="1">IF($C1137&lt;$D$4,I352,MAX(AVERAGEIFS(I1134:I1136,I1134:I1136,"&gt;0")/(EXP(I$6*(($D1137-COUNTIFS(I$1083:I1137,0))/12))),I$8))</f>
        <v>2.8707261663542618</v>
      </c>
      <c r="J1137" s="132">
        <f t="shared" ca="1" si="87"/>
        <v>2.2082508971955859</v>
      </c>
      <c r="K1137" s="132">
        <f ca="1">IF($C1137&lt;$D$4,K352,MAX(AVERAGEIFS(K1134:K1136,K1134:K1136,"&gt;0")/(EXP(K$6*(($D1137-COUNTIFS(K$1083:K1137,0))/12))),K$8))</f>
        <v>8.2510772986028176</v>
      </c>
      <c r="L1137" s="132">
        <f t="shared" ca="1" si="88"/>
        <v>4.1255386493014088</v>
      </c>
      <c r="M1137" s="181">
        <f>IF($C1137&lt;=MAX($D$4,INDEX($C$23:$C$154,2+MATCH(0,$M$23:$M$154,1))),M352,MAX(AVERAGEIFS(M1134:M1136,M1134:M1136,"&gt;0")/(EXP(M$6*(($D1137-COUNTIFS(M$1083:M1137,0))/12))),M$8))</f>
        <v>0</v>
      </c>
      <c r="N1137" s="181">
        <f t="shared" si="89"/>
        <v>0</v>
      </c>
      <c r="O1137" s="181">
        <f>IF($C1137&lt;=MAX($D$4,INDEX($C$23:$C$154,2+MATCH(0,$O$23:$O$154,1))),O352,MAX(AVERAGEIFS(O1134:O1136,O1134:O1136,"&gt;0")/(EXP(O$6*(($D1137-COUNTIFS(O$1083:O1137,0))/12))),O$8))</f>
        <v>0</v>
      </c>
      <c r="P1137" s="181">
        <f t="shared" si="83"/>
        <v>0</v>
      </c>
      <c r="Q1137" s="132">
        <f ca="1">IF($C1137&lt;$D$4,Q352,MAX(AVERAGEIFS(Q1134:Q1136,Q1134:Q1136,"&gt;0")/(EXP(Q$6*(($D1137-COUNTIFS(Q$1083:Q1137,0))/12))),Q$8))</f>
        <v>2.6228356749165931</v>
      </c>
      <c r="R1137" s="132">
        <f t="shared" ca="1" si="90"/>
        <v>2.6228356749165931</v>
      </c>
      <c r="S1137" s="132">
        <f ca="1">IF($C1137&lt;$D$4,S352,MAX(AVERAGEIFS(S1134:S1136,S1134:S1136,"&gt;0")/(EXP(S$6*(($D1137-COUNTIFS(S$1083:S1137,0))/12))),S$8))</f>
        <v>2.5557860540760946</v>
      </c>
      <c r="T1137" s="132">
        <f t="shared" ca="1" si="91"/>
        <v>1.9659892723662264</v>
      </c>
      <c r="U1137" s="181">
        <f>IF($C1137&lt;=MAX($D$4,INDEX($C$23:$C$154,2+MATCH(0,$M$23:$M$154,1))),U352,MAX(AVERAGEIFS(U1134:U1136,U1134:U1136,"&gt;0")/(EXP(U$6*(($D1137-COUNTIFS(U$1083:U1137,0))/12))),U$8))</f>
        <v>0</v>
      </c>
      <c r="V1137" s="181">
        <f t="shared" si="92"/>
        <v>0</v>
      </c>
      <c r="W1137" s="132">
        <f ca="1">IF($C1137&lt;$D$4,W352,MAX(AVERAGEIFS(W1134:W1136,W1134:W1136,"&gt;0")/(EXP(W$6*(($D1137-COUNTIFS(W$1083:W1137,0))/12))),W$8))</f>
        <v>0.75</v>
      </c>
      <c r="X1137" s="132">
        <f t="shared" ca="1" si="93"/>
        <v>0.57692307692307687</v>
      </c>
      <c r="Y1137" s="132"/>
      <c r="Z1137" s="132"/>
    </row>
    <row r="1138" spans="2:26" outlineLevel="1">
      <c r="B1138" s="159"/>
      <c r="C1138" s="160">
        <f t="shared" si="84"/>
        <v>45870</v>
      </c>
      <c r="D1138" s="128">
        <f t="shared" si="85"/>
        <v>56</v>
      </c>
      <c r="G1138" s="132">
        <f ca="1">IF($C1138&lt;$D$4,G353,MAX(AVERAGEIFS(G1135:G1137,G1135:G1137,"&gt;0")/(EXP(G$6*(($D1138-COUNTIFS(G$1083:G1138,0))/12))),G$8))</f>
        <v>1.25</v>
      </c>
      <c r="H1138" s="132">
        <f t="shared" ca="1" si="86"/>
        <v>0.96153846153846145</v>
      </c>
      <c r="I1138" s="132">
        <f ca="1">IF($C1138&lt;$D$4,I353,MAX(AVERAGEIFS(I1135:I1137,I1135:I1137,"&gt;0")/(EXP(I$6*(($D1138-COUNTIFS(I$1083:I1138,0))/12))),I$8))</f>
        <v>2.7984475468739807</v>
      </c>
      <c r="J1138" s="132">
        <f t="shared" ca="1" si="87"/>
        <v>2.1526519591338311</v>
      </c>
      <c r="K1138" s="132">
        <f ca="1">IF($C1138&lt;$D$4,K353,MAX(AVERAGEIFS(K1135:K1137,K1135:K1137,"&gt;0")/(EXP(K$6*(($D1138-COUNTIFS(K$1083:K1138,0))/12))),K$8))</f>
        <v>8.0937661768977058</v>
      </c>
      <c r="L1138" s="132">
        <f t="shared" ca="1" si="88"/>
        <v>4.0468830884488529</v>
      </c>
      <c r="M1138" s="181">
        <f>IF($C1138&lt;=MAX($D$4,INDEX($C$23:$C$154,2+MATCH(0,$M$23:$M$154,1))),M353,MAX(AVERAGEIFS(M1135:M1137,M1135:M1137,"&gt;0")/(EXP(M$6*(($D1138-COUNTIFS(M$1083:M1138,0))/12))),M$8))</f>
        <v>0</v>
      </c>
      <c r="N1138" s="181">
        <f t="shared" si="89"/>
        <v>0</v>
      </c>
      <c r="O1138" s="181">
        <f>IF($C1138&lt;=MAX($D$4,INDEX($C$23:$C$154,2+MATCH(0,$O$23:$O$154,1))),O353,MAX(AVERAGEIFS(O1135:O1137,O1135:O1137,"&gt;0")/(EXP(O$6*(($D1138-COUNTIFS(O$1083:O1138,0))/12))),O$8))</f>
        <v>0</v>
      </c>
      <c r="P1138" s="181">
        <f t="shared" si="83"/>
        <v>0</v>
      </c>
      <c r="Q1138" s="132">
        <f ca="1">IF($C1138&lt;$D$4,Q353,MAX(AVERAGEIFS(Q1135:Q1137,Q1135:Q1137,"&gt;0")/(EXP(Q$6*(($D1138-COUNTIFS(Q$1083:Q1138,0))/12))),Q$8))</f>
        <v>2.5589199280556612</v>
      </c>
      <c r="R1138" s="132">
        <f t="shared" ca="1" si="90"/>
        <v>2.5589199280556612</v>
      </c>
      <c r="S1138" s="132">
        <f ca="1">IF($C1138&lt;$D$4,S353,MAX(AVERAGEIFS(S1135:S1137,S1135:S1137,"&gt;0")/(EXP(S$6*(($D1138-COUNTIFS(S$1083:S1138,0))/12))),S$8))</f>
        <v>2.4455878443911683</v>
      </c>
      <c r="T1138" s="132">
        <f t="shared" ca="1" si="91"/>
        <v>1.881221418762437</v>
      </c>
      <c r="U1138" s="181">
        <f>IF($C1138&lt;=MAX($D$4,INDEX($C$23:$C$154,2+MATCH(0,$M$23:$M$154,1))),U353,MAX(AVERAGEIFS(U1135:U1137,U1135:U1137,"&gt;0")/(EXP(U$6*(($D1138-COUNTIFS(U$1083:U1138,0))/12))),U$8))</f>
        <v>0</v>
      </c>
      <c r="V1138" s="181">
        <f t="shared" si="92"/>
        <v>0</v>
      </c>
      <c r="W1138" s="132">
        <f ca="1">IF($C1138&lt;$D$4,W353,MAX(AVERAGEIFS(W1135:W1137,W1135:W1137,"&gt;0")/(EXP(W$6*(($D1138-COUNTIFS(W$1083:W1138,0))/12))),W$8))</f>
        <v>0.75</v>
      </c>
      <c r="X1138" s="132">
        <f t="shared" ca="1" si="93"/>
        <v>0.57692307692307687</v>
      </c>
      <c r="Y1138" s="132"/>
      <c r="Z1138" s="132"/>
    </row>
    <row r="1139" spans="2:26" outlineLevel="1">
      <c r="B1139" s="159"/>
      <c r="C1139" s="160">
        <f t="shared" si="84"/>
        <v>45901</v>
      </c>
      <c r="D1139" s="128">
        <f t="shared" si="85"/>
        <v>57</v>
      </c>
      <c r="G1139" s="132">
        <f ca="1">IF($C1139&lt;$D$4,G354,MAX(AVERAGEIFS(G1136:G1138,G1136:G1138,"&gt;0")/(EXP(G$6*(($D1139-COUNTIFS(G$1083:G1139,0))/12))),G$8))</f>
        <v>1.25</v>
      </c>
      <c r="H1139" s="132">
        <f t="shared" ca="1" si="86"/>
        <v>0.96153846153846145</v>
      </c>
      <c r="I1139" s="132">
        <f ca="1">IF($C1139&lt;$D$4,I354,MAX(AVERAGEIFS(I1136:I1138,I1136:I1138,"&gt;0")/(EXP(I$6*(($D1139-COUNTIFS(I$1083:I1139,0))/12))),I$8))</f>
        <v>2.759523790860015</v>
      </c>
      <c r="J1139" s="132">
        <f t="shared" ca="1" si="87"/>
        <v>2.1227106083538576</v>
      </c>
      <c r="K1139" s="132">
        <f ca="1">IF($C1139&lt;$D$4,K354,MAX(AVERAGEIFS(K1136:K1138,K1136:K1138,"&gt;0")/(EXP(K$6*(($D1139-COUNTIFS(K$1083:K1139,0))/12))),K$8))</f>
        <v>8.0079890930982138</v>
      </c>
      <c r="L1139" s="132">
        <f t="shared" ca="1" si="88"/>
        <v>4.0039945465491069</v>
      </c>
      <c r="M1139" s="181">
        <f>IF($C1139&lt;=MAX($D$4,INDEX($C$23:$C$154,2+MATCH(0,$M$23:$M$154,1))),M354,MAX(AVERAGEIFS(M1136:M1138,M1136:M1138,"&gt;0")/(EXP(M$6*(($D1139-COUNTIFS(M$1083:M1139,0))/12))),M$8))</f>
        <v>0</v>
      </c>
      <c r="N1139" s="181">
        <f t="shared" si="89"/>
        <v>0</v>
      </c>
      <c r="O1139" s="181">
        <f>IF($C1139&lt;=MAX($D$4,INDEX($C$23:$C$154,2+MATCH(0,$O$23:$O$154,1))),O354,MAX(AVERAGEIFS(O1136:O1138,O1136:O1138,"&gt;0")/(EXP(O$6*(($D1139-COUNTIFS(O$1083:O1139,0))/12))),O$8))</f>
        <v>0</v>
      </c>
      <c r="P1139" s="181">
        <f t="shared" si="83"/>
        <v>0</v>
      </c>
      <c r="Q1139" s="132">
        <f ca="1">IF($C1139&lt;$D$4,Q354,MAX(AVERAGEIFS(Q1136:Q1138,Q1136:Q1138,"&gt;0")/(EXP(Q$6*(($D1139-COUNTIFS(Q$1083:Q1139,0))/12))),Q$8))</f>
        <v>2.5062897615329209</v>
      </c>
      <c r="R1139" s="132">
        <f t="shared" ca="1" si="90"/>
        <v>2.5062897615329209</v>
      </c>
      <c r="S1139" s="132">
        <f ca="1">IF($C1139&lt;$D$4,S354,MAX(AVERAGEIFS(S1136:S1138,S1136:S1138,"&gt;0")/(EXP(S$6*(($D1139-COUNTIFS(S$1083:S1139,0))/12))),S$8))</f>
        <v>2.3523901965113989</v>
      </c>
      <c r="T1139" s="132">
        <f t="shared" ca="1" si="91"/>
        <v>1.8095309203933838</v>
      </c>
      <c r="U1139" s="181">
        <f>IF($C1139&lt;=MAX($D$4,INDEX($C$23:$C$154,2+MATCH(0,$M$23:$M$154,1))),U354,MAX(AVERAGEIFS(U1136:U1138,U1136:U1138,"&gt;0")/(EXP(U$6*(($D1139-COUNTIFS(U$1083:U1139,0))/12))),U$8))</f>
        <v>0</v>
      </c>
      <c r="V1139" s="181">
        <f t="shared" si="92"/>
        <v>0</v>
      </c>
      <c r="W1139" s="132">
        <f ca="1">IF($C1139&lt;$D$4,W354,MAX(AVERAGEIFS(W1136:W1138,W1136:W1138,"&gt;0")/(EXP(W$6*(($D1139-COUNTIFS(W$1083:W1139,0))/12))),W$8))</f>
        <v>0.75</v>
      </c>
      <c r="X1139" s="132">
        <f t="shared" ca="1" si="93"/>
        <v>0.57692307692307687</v>
      </c>
      <c r="Y1139" s="132"/>
      <c r="Z1139" s="132"/>
    </row>
    <row r="1140" spans="2:26" outlineLevel="1">
      <c r="B1140" s="159"/>
      <c r="C1140" s="160">
        <f t="shared" si="84"/>
        <v>45931</v>
      </c>
      <c r="D1140" s="128">
        <f t="shared" si="85"/>
        <v>58</v>
      </c>
      <c r="G1140" s="132">
        <f ca="1">IF($C1140&lt;$D$4,G355,MAX(AVERAGEIFS(G1137:G1139,G1137:G1139,"&gt;0")/(EXP(G$6*(($D1140-COUNTIFS(G$1083:G1140,0))/12))),G$8))</f>
        <v>1.25</v>
      </c>
      <c r="H1140" s="132">
        <f t="shared" ca="1" si="86"/>
        <v>0.96153846153846145</v>
      </c>
      <c r="I1140" s="132">
        <f ca="1">IF($C1140&lt;$D$4,I355,MAX(AVERAGEIFS(I1137:I1139,I1137:I1139,"&gt;0")/(EXP(I$6*(($D1140-COUNTIFS(I$1083:I1140,0))/12))),I$8))</f>
        <v>2.7310786221365468</v>
      </c>
      <c r="J1140" s="132">
        <f t="shared" ca="1" si="87"/>
        <v>2.1008297093358053</v>
      </c>
      <c r="K1140" s="132">
        <f ca="1">IF($C1140&lt;$D$4,K355,MAX(AVERAGEIFS(K1137:K1139,K1137:K1139,"&gt;0")/(EXP(K$6*(($D1140-COUNTIFS(K$1083:K1140,0))/12))),K$8))</f>
        <v>7.9171863300402503</v>
      </c>
      <c r="L1140" s="132">
        <f t="shared" ca="1" si="88"/>
        <v>3.9585931650201251</v>
      </c>
      <c r="M1140" s="181">
        <f>IF($C1140&lt;=MAX($D$4,INDEX($C$23:$C$154,2+MATCH(0,$M$23:$M$154,1))),M355,MAX(AVERAGEIFS(M1137:M1139,M1137:M1139,"&gt;0")/(EXP(M$6*(($D1140-COUNTIFS(M$1083:M1140,0))/12))),M$8))</f>
        <v>0</v>
      </c>
      <c r="N1140" s="181">
        <f t="shared" si="89"/>
        <v>0</v>
      </c>
      <c r="O1140" s="181">
        <f>IF($C1140&lt;=MAX($D$4,INDEX($C$23:$C$154,2+MATCH(0,$O$23:$O$154,1))),O355,MAX(AVERAGEIFS(O1137:O1139,O1137:O1139,"&gt;0")/(EXP(O$6*(($D1140-COUNTIFS(O$1083:O1140,0))/12))),O$8))</f>
        <v>0</v>
      </c>
      <c r="P1140" s="181">
        <f t="shared" si="83"/>
        <v>0</v>
      </c>
      <c r="Q1140" s="132">
        <f ca="1">IF($C1140&lt;$D$4,Q355,MAX(AVERAGEIFS(Q1137:Q1139,Q1137:Q1139,"&gt;0")/(EXP(Q$6*(($D1140-COUNTIFS(Q$1083:Q1140,0))/12))),Q$8))</f>
        <v>2.4255402514322588</v>
      </c>
      <c r="R1140" s="132">
        <f t="shared" ca="1" si="90"/>
        <v>2.4255402514322588</v>
      </c>
      <c r="S1140" s="132">
        <f ca="1">IF($C1140&lt;$D$4,S355,MAX(AVERAGEIFS(S1137:S1139,S1137:S1139,"&gt;0")/(EXP(S$6*(($D1140-COUNTIFS(S$1083:S1140,0))/12))),S$8))</f>
        <v>2.2515075526094219</v>
      </c>
      <c r="T1140" s="132">
        <f t="shared" ca="1" si="91"/>
        <v>1.7319288866226321</v>
      </c>
      <c r="U1140" s="181">
        <f>IF($C1140&lt;=MAX($D$4,INDEX($C$23:$C$154,2+MATCH(0,$M$23:$M$154,1))),U355,MAX(AVERAGEIFS(U1137:U1139,U1137:U1139,"&gt;0")/(EXP(U$6*(($D1140-COUNTIFS(U$1083:U1140,0))/12))),U$8))</f>
        <v>0</v>
      </c>
      <c r="V1140" s="181">
        <f t="shared" si="92"/>
        <v>0</v>
      </c>
      <c r="W1140" s="132">
        <f ca="1">IF($C1140&lt;$D$4,W355,MAX(AVERAGEIFS(W1137:W1139,W1137:W1139,"&gt;0")/(EXP(W$6*(($D1140-COUNTIFS(W$1083:W1140,0))/12))),W$8))</f>
        <v>0.75</v>
      </c>
      <c r="X1140" s="132">
        <f t="shared" ca="1" si="93"/>
        <v>0.57692307692307687</v>
      </c>
      <c r="Y1140" s="132"/>
      <c r="Z1140" s="132"/>
    </row>
    <row r="1141" spans="2:26" outlineLevel="1">
      <c r="B1141" s="159"/>
      <c r="C1141" s="160">
        <f t="shared" si="84"/>
        <v>45962</v>
      </c>
      <c r="D1141" s="128">
        <f t="shared" si="85"/>
        <v>59</v>
      </c>
      <c r="G1141" s="132">
        <f ca="1">IF($C1141&lt;$D$4,G356,MAX(AVERAGEIFS(G1138:G1140,G1138:G1140,"&gt;0")/(EXP(G$6*(($D1141-COUNTIFS(G$1083:G1141,0))/12))),G$8))</f>
        <v>1.25</v>
      </c>
      <c r="H1141" s="132">
        <f t="shared" ca="1" si="86"/>
        <v>0.96153846153846145</v>
      </c>
      <c r="I1141" s="132">
        <f ca="1">IF($C1141&lt;$D$4,I356,MAX(AVERAGEIFS(I1138:I1140,I1138:I1140,"&gt;0")/(EXP(I$6*(($D1141-COUNTIFS(I$1083:I1141,0))/12))),I$8))</f>
        <v>2.6835925658996591</v>
      </c>
      <c r="J1141" s="132">
        <f t="shared" ca="1" si="87"/>
        <v>2.0643019737689685</v>
      </c>
      <c r="K1141" s="132">
        <f ca="1">IF($C1141&lt;$D$4,K356,MAX(AVERAGEIFS(K1138:K1140,K1138:K1140,"&gt;0")/(EXP(K$6*(($D1141-COUNTIFS(K$1083:K1141,0))/12))),K$8))</f>
        <v>7.7891400614683795</v>
      </c>
      <c r="L1141" s="132">
        <f t="shared" ca="1" si="88"/>
        <v>3.8945700307341897</v>
      </c>
      <c r="M1141" s="181">
        <f>IF($C1141&lt;=MAX($D$4,INDEX($C$23:$C$154,2+MATCH(0,$M$23:$M$154,1))),M356,MAX(AVERAGEIFS(M1138:M1140,M1138:M1140,"&gt;0")/(EXP(M$6*(($D1141-COUNTIFS(M$1083:M1141,0))/12))),M$8))</f>
        <v>0</v>
      </c>
      <c r="N1141" s="181">
        <f t="shared" si="89"/>
        <v>0</v>
      </c>
      <c r="O1141" s="181">
        <f>IF($C1141&lt;=MAX($D$4,INDEX($C$23:$C$154,2+MATCH(0,$O$23:$O$154,1))),O356,MAX(AVERAGEIFS(O1138:O1140,O1138:O1140,"&gt;0")/(EXP(O$6*(($D1141-COUNTIFS(O$1083:O1141,0))/12))),O$8))</f>
        <v>0</v>
      </c>
      <c r="P1141" s="181">
        <f t="shared" si="83"/>
        <v>0</v>
      </c>
      <c r="Q1141" s="132">
        <f ca="1">IF($C1141&lt;$D$4,Q356,MAX(AVERAGEIFS(Q1138:Q1140,Q1138:Q1140,"&gt;0")/(EXP(Q$6*(($D1141-COUNTIFS(Q$1083:Q1141,0))/12))),Q$8))</f>
        <v>2.3573936649095253</v>
      </c>
      <c r="R1141" s="132">
        <f t="shared" ca="1" si="90"/>
        <v>2.3573936649095253</v>
      </c>
      <c r="S1141" s="132">
        <f ca="1">IF($C1141&lt;$D$4,S356,MAX(AVERAGEIFS(S1138:S1140,S1138:S1140,"&gt;0")/(EXP(S$6*(($D1141-COUNTIFS(S$1083:S1141,0))/12))),S$8))</f>
        <v>2.1529572454022237</v>
      </c>
      <c r="T1141" s="132">
        <f t="shared" ca="1" si="91"/>
        <v>1.6561209580017104</v>
      </c>
      <c r="U1141" s="181">
        <f>IF($C1141&lt;=MAX($D$4,INDEX($C$23:$C$154,2+MATCH(0,$M$23:$M$154,1))),U356,MAX(AVERAGEIFS(U1138:U1140,U1138:U1140,"&gt;0")/(EXP(U$6*(($D1141-COUNTIFS(U$1083:U1141,0))/12))),U$8))</f>
        <v>0</v>
      </c>
      <c r="V1141" s="181">
        <f t="shared" si="92"/>
        <v>0</v>
      </c>
      <c r="W1141" s="132">
        <f ca="1">IF($C1141&lt;$D$4,W356,MAX(AVERAGEIFS(W1138:W1140,W1138:W1140,"&gt;0")/(EXP(W$6*(($D1141-COUNTIFS(W$1083:W1141,0))/12))),W$8))</f>
        <v>0.75</v>
      </c>
      <c r="X1141" s="132">
        <f t="shared" ca="1" si="93"/>
        <v>0.57692307692307687</v>
      </c>
      <c r="Y1141" s="132"/>
      <c r="Z1141" s="132"/>
    </row>
    <row r="1142" spans="2:26" outlineLevel="1">
      <c r="B1142" s="159"/>
      <c r="C1142" s="160">
        <f t="shared" si="84"/>
        <v>45992</v>
      </c>
      <c r="D1142" s="128">
        <f t="shared" si="85"/>
        <v>60</v>
      </c>
      <c r="G1142" s="132">
        <f ca="1">IF($C1142&lt;$D$4,G357,MAX(AVERAGEIFS(G1139:G1141,G1139:G1141,"&gt;0")/(EXP(G$6*(($D1142-COUNTIFS(G$1083:G1142,0))/12))),G$8))</f>
        <v>1.25</v>
      </c>
      <c r="H1142" s="132">
        <f t="shared" ca="1" si="86"/>
        <v>0.96153846153846145</v>
      </c>
      <c r="I1142" s="132">
        <f ca="1">IF($C1142&lt;$D$4,I357,MAX(AVERAGEIFS(I1139:I1141,I1139:I1141,"&gt;0")/(EXP(I$6*(($D1142-COUNTIFS(I$1083:I1142,0))/12))),I$8))</f>
        <v>2.6442036692081596</v>
      </c>
      <c r="J1142" s="132">
        <f t="shared" ca="1" si="87"/>
        <v>2.0340028224678148</v>
      </c>
      <c r="K1142" s="132">
        <f ca="1">IF($C1142&lt;$D$4,K357,MAX(AVERAGEIFS(K1139:K1141,K1139:K1141,"&gt;0")/(EXP(K$6*(($D1142-COUNTIFS(K$1083:K1142,0))/12))),K$8))</f>
        <v>7.6711505143989784</v>
      </c>
      <c r="L1142" s="132">
        <f t="shared" ca="1" si="88"/>
        <v>3.8355752571994892</v>
      </c>
      <c r="M1142" s="181">
        <f>IF($C1142&lt;=MAX($D$4,INDEX($C$23:$C$154,2+MATCH(0,$M$23:$M$154,1))),M357,MAX(AVERAGEIFS(M1139:M1141,M1139:M1141,"&gt;0")/(EXP(M$6*(($D1142-COUNTIFS(M$1083:M1142,0))/12))),M$8))</f>
        <v>0</v>
      </c>
      <c r="N1142" s="181">
        <f t="shared" si="89"/>
        <v>0</v>
      </c>
      <c r="O1142" s="181">
        <f>IF($C1142&lt;=MAX($D$4,INDEX($C$23:$C$154,2+MATCH(0,$O$23:$O$154,1))),O357,MAX(AVERAGEIFS(O1139:O1141,O1139:O1141,"&gt;0")/(EXP(O$6*(($D1142-COUNTIFS(O$1083:O1142,0))/12))),O$8))</f>
        <v>0</v>
      </c>
      <c r="P1142" s="181">
        <f t="shared" si="83"/>
        <v>0</v>
      </c>
      <c r="Q1142" s="132">
        <f ca="1">IF($C1142&lt;$D$4,Q357,MAX(AVERAGEIFS(Q1139:Q1141,Q1139:Q1141,"&gt;0")/(EXP(Q$6*(($D1142-COUNTIFS(Q$1083:Q1142,0))/12))),Q$8))</f>
        <v>2.2882441123949779</v>
      </c>
      <c r="R1142" s="132">
        <f t="shared" ca="1" si="90"/>
        <v>2.2882441123949779</v>
      </c>
      <c r="S1142" s="132">
        <f ca="1">IF($C1142&lt;$D$4,S357,MAX(AVERAGEIFS(S1139:S1141,S1139:S1141,"&gt;0")/(EXP(S$6*(($D1142-COUNTIFS(S$1083:S1142,0))/12))),S$8))</f>
        <v>2.0584334979500878</v>
      </c>
      <c r="T1142" s="132">
        <f t="shared" ca="1" si="91"/>
        <v>1.5834103830385291</v>
      </c>
      <c r="U1142" s="181">
        <f>IF($C1142&lt;=MAX($D$4,INDEX($C$23:$C$154,2+MATCH(0,$M$23:$M$154,1))),U357,MAX(AVERAGEIFS(U1139:U1141,U1139:U1141,"&gt;0")/(EXP(U$6*(($D1142-COUNTIFS(U$1083:U1142,0))/12))),U$8))</f>
        <v>0</v>
      </c>
      <c r="V1142" s="181">
        <f t="shared" si="92"/>
        <v>0</v>
      </c>
      <c r="W1142" s="132">
        <f ca="1">IF($C1142&lt;$D$4,W357,MAX(AVERAGEIFS(W1139:W1141,W1139:W1141,"&gt;0")/(EXP(W$6*(($D1142-COUNTIFS(W$1083:W1142,0))/12))),W$8))</f>
        <v>0.75</v>
      </c>
      <c r="X1142" s="132">
        <f t="shared" ca="1" si="93"/>
        <v>0.57692307692307687</v>
      </c>
      <c r="Y1142" s="132"/>
      <c r="Z1142" s="132"/>
    </row>
    <row r="1143" spans="2:26" outlineLevel="1">
      <c r="B1143" s="159"/>
      <c r="C1143" s="160">
        <f t="shared" si="84"/>
        <v>46023</v>
      </c>
      <c r="D1143" s="128">
        <f t="shared" si="85"/>
        <v>61</v>
      </c>
      <c r="G1143" s="132">
        <f ca="1">IF($C1143&lt;$D$4,G358,MAX(AVERAGEIFS(G1140:G1142,G1140:G1142,"&gt;0")/(EXP(G$6*(($D1143-COUNTIFS(G$1083:G1143,0))/12))),G$8))</f>
        <v>1.25</v>
      </c>
      <c r="H1143" s="132">
        <f t="shared" ca="1" si="86"/>
        <v>0.96153846153846145</v>
      </c>
      <c r="I1143" s="132">
        <f ca="1">IF($C1143&lt;$D$4,I358,MAX(AVERAGEIFS(I1140:I1142,I1140:I1142,"&gt;0")/(EXP(I$6*(($D1143-COUNTIFS(I$1083:I1143,0))/12))),I$8))</f>
        <v>2.6047281920488898</v>
      </c>
      <c r="J1143" s="132">
        <f t="shared" ca="1" si="87"/>
        <v>2.0036370708068381</v>
      </c>
      <c r="K1143" s="132">
        <f ca="1">IF($C1143&lt;$D$4,K358,MAX(AVERAGEIFS(K1140:K1142,K1140:K1142,"&gt;0")/(EXP(K$6*(($D1143-COUNTIFS(K$1083:K1143,0))/12))),K$8))</f>
        <v>7.54330748844382</v>
      </c>
      <c r="L1143" s="132">
        <f t="shared" ca="1" si="88"/>
        <v>3.77165374422191</v>
      </c>
      <c r="M1143" s="181">
        <f>IF($C1143&lt;=MAX($D$4,INDEX($C$23:$C$154,2+MATCH(0,$M$23:$M$154,1))),M358,MAX(AVERAGEIFS(M1140:M1142,M1140:M1142,"&gt;0")/(EXP(M$6*(($D1143-COUNTIFS(M$1083:M1143,0))/12))),M$8))</f>
        <v>0</v>
      </c>
      <c r="N1143" s="181">
        <f t="shared" si="89"/>
        <v>0</v>
      </c>
      <c r="O1143" s="181">
        <f>IF($C1143&lt;=MAX($D$4,INDEX($C$23:$C$154,2+MATCH(0,$O$23:$O$154,1))),O358,MAX(AVERAGEIFS(O1140:O1142,O1140:O1142,"&gt;0")/(EXP(O$6*(($D1143-COUNTIFS(O$1083:O1143,0))/12))),O$8))</f>
        <v>0</v>
      </c>
      <c r="P1143" s="181">
        <f t="shared" si="83"/>
        <v>0</v>
      </c>
      <c r="Q1143" s="132">
        <f ca="1">IF($C1143&lt;$D$4,Q358,MAX(AVERAGEIFS(Q1140:Q1142,Q1140:Q1142,"&gt;0")/(EXP(Q$6*(($D1143-COUNTIFS(Q$1083:Q1143,0))/12))),Q$8))</f>
        <v>2.2142523365583195</v>
      </c>
      <c r="R1143" s="132">
        <f t="shared" ca="1" si="90"/>
        <v>2.2142523365583195</v>
      </c>
      <c r="S1143" s="132">
        <f ca="1">IF($C1143&lt;$D$4,S358,MAX(AVERAGEIFS(S1140:S1142,S1140:S1142,"&gt;0")/(EXP(S$6*(($D1143-COUNTIFS(S$1083:S1143,0))/12))),S$8))</f>
        <v>1.9639653773523591</v>
      </c>
      <c r="T1143" s="132">
        <f t="shared" ca="1" si="91"/>
        <v>1.5107425979633531</v>
      </c>
      <c r="U1143" s="181">
        <f>IF($C1143&lt;=MAX($D$4,INDEX($C$23:$C$154,2+MATCH(0,$M$23:$M$154,1))),U358,MAX(AVERAGEIFS(U1140:U1142,U1140:U1142,"&gt;0")/(EXP(U$6*(($D1143-COUNTIFS(U$1083:U1143,0))/12))),U$8))</f>
        <v>9.4937512729124194</v>
      </c>
      <c r="V1143" s="181">
        <f t="shared" si="92"/>
        <v>6.6456258910386934</v>
      </c>
      <c r="W1143" s="132">
        <f ca="1">IF($C1143&lt;$D$4,W358,MAX(AVERAGEIFS(W1140:W1142,W1140:W1142,"&gt;0")/(EXP(W$6*(($D1143-COUNTIFS(W$1083:W1143,0))/12))),W$8))</f>
        <v>0.75</v>
      </c>
      <c r="X1143" s="132">
        <f t="shared" ca="1" si="93"/>
        <v>0.57692307692307687</v>
      </c>
      <c r="Y1143" s="132"/>
      <c r="Z1143" s="132"/>
    </row>
    <row r="1144" spans="2:26" outlineLevel="1">
      <c r="B1144" s="159"/>
      <c r="C1144" s="160">
        <f t="shared" si="84"/>
        <v>46054</v>
      </c>
      <c r="D1144" s="128">
        <f t="shared" si="85"/>
        <v>62</v>
      </c>
      <c r="G1144" s="132">
        <f ca="1">IF($C1144&lt;$D$4,G359,MAX(AVERAGEIFS(G1141:G1143,G1141:G1143,"&gt;0")/(EXP(G$6*(($D1144-COUNTIFS(G$1083:G1144,0))/12))),G$8))</f>
        <v>1.25</v>
      </c>
      <c r="H1144" s="132">
        <f t="shared" ca="1" si="86"/>
        <v>0.96153846153846145</v>
      </c>
      <c r="I1144" s="132">
        <f ca="1">IF($C1144&lt;$D$4,I359,MAX(AVERAGEIFS(I1141:I1143,I1141:I1143,"&gt;0")/(EXP(I$6*(($D1144-COUNTIFS(I$1083:I1144,0))/12))),I$8))</f>
        <v>2.5617544825920788</v>
      </c>
      <c r="J1144" s="132">
        <f t="shared" ca="1" si="87"/>
        <v>1.9705803712246759</v>
      </c>
      <c r="K1144" s="132">
        <f ca="1">IF($C1144&lt;$D$4,K359,MAX(AVERAGEIFS(K1141:K1143,K1141:K1143,"&gt;0")/(EXP(K$6*(($D1144-COUNTIFS(K$1083:K1144,0))/12))),K$8))</f>
        <v>7.4041329614369813</v>
      </c>
      <c r="L1144" s="132">
        <f t="shared" ca="1" si="88"/>
        <v>3.7020664807184906</v>
      </c>
      <c r="M1144" s="181">
        <f>IF($C1144&lt;=MAX($D$4,INDEX($C$23:$C$154,2+MATCH(0,$M$23:$M$154,1))),M359,MAX(AVERAGEIFS(M1141:M1143,M1141:M1143,"&gt;0")/(EXP(M$6*(($D1144-COUNTIFS(M$1083:M1144,0))/12))),M$8))</f>
        <v>0</v>
      </c>
      <c r="N1144" s="181">
        <f t="shared" si="89"/>
        <v>0</v>
      </c>
      <c r="O1144" s="181">
        <f>IF($C1144&lt;=MAX($D$4,INDEX($C$23:$C$154,2+MATCH(0,$O$23:$O$154,1))),O359,MAX(AVERAGEIFS(O1141:O1143,O1141:O1143,"&gt;0")/(EXP(O$6*(($D1144-COUNTIFS(O$1083:O1144,0))/12))),O$8))</f>
        <v>0</v>
      </c>
      <c r="P1144" s="181">
        <f t="shared" si="83"/>
        <v>0</v>
      </c>
      <c r="Q1144" s="132">
        <f ca="1">IF($C1144&lt;$D$4,Q359,MAX(AVERAGEIFS(Q1141:Q1143,Q1141:Q1143,"&gt;0")/(EXP(Q$6*(($D1144-COUNTIFS(Q$1083:Q1144,0))/12))),Q$8))</f>
        <v>2.1427266093483879</v>
      </c>
      <c r="R1144" s="132">
        <f t="shared" ca="1" si="90"/>
        <v>2.1427266093483879</v>
      </c>
      <c r="S1144" s="132">
        <f ca="1">IF($C1144&lt;$D$4,S359,MAX(AVERAGEIFS(S1141:S1143,S1141:S1143,"&gt;0")/(EXP(S$6*(($D1144-COUNTIFS(S$1083:S1144,0))/12))),S$8))</f>
        <v>1.8719005722905202</v>
      </c>
      <c r="T1144" s="132">
        <f t="shared" ca="1" si="91"/>
        <v>1.4399235171465539</v>
      </c>
      <c r="U1144" s="181">
        <f>IF($C1144&lt;=MAX($D$4,INDEX($C$23:$C$154,2+MATCH(0,$M$23:$M$154,1))),U359,MAX(AVERAGEIFS(U1141:U1143,U1141:U1143,"&gt;0")/(EXP(U$6*(($D1144-COUNTIFS(U$1083:U1144,0))/12))),U$8))</f>
        <v>9.4937512729124194</v>
      </c>
      <c r="V1144" s="181">
        <f t="shared" si="92"/>
        <v>6.6456258910386934</v>
      </c>
      <c r="W1144" s="132">
        <f ca="1">IF($C1144&lt;$D$4,W359,MAX(AVERAGEIFS(W1141:W1143,W1141:W1143,"&gt;0")/(EXP(W$6*(($D1144-COUNTIFS(W$1083:W1144,0))/12))),W$8))</f>
        <v>0.75</v>
      </c>
      <c r="X1144" s="132">
        <f t="shared" ca="1" si="93"/>
        <v>0.57692307692307687</v>
      </c>
      <c r="Y1144" s="132"/>
      <c r="Z1144" s="132"/>
    </row>
    <row r="1145" spans="2:26" outlineLevel="1">
      <c r="B1145" s="159"/>
      <c r="C1145" s="160">
        <f t="shared" si="84"/>
        <v>46082</v>
      </c>
      <c r="D1145" s="128">
        <f t="shared" si="85"/>
        <v>63</v>
      </c>
      <c r="G1145" s="132">
        <f ca="1">IF($C1145&lt;$D$4,G360,MAX(AVERAGEIFS(G1142:G1144,G1142:G1144,"&gt;0")/(EXP(G$6*(($D1145-COUNTIFS(G$1083:G1145,0))/12))),G$8))</f>
        <v>1.25</v>
      </c>
      <c r="H1145" s="132">
        <f t="shared" ca="1" si="86"/>
        <v>0.96153846153846145</v>
      </c>
      <c r="I1145" s="132">
        <f ca="1">IF($C1145&lt;$D$4,I360,MAX(AVERAGEIFS(I1142:I1144,I1142:I1144,"&gt;0")/(EXP(I$6*(($D1145-COUNTIFS(I$1083:I1145,0))/12))),I$8))</f>
        <v>2.5203065764789199</v>
      </c>
      <c r="J1145" s="132">
        <f t="shared" ca="1" si="87"/>
        <v>1.938697366522246</v>
      </c>
      <c r="K1145" s="132">
        <f ca="1">IF($C1145&lt;$D$4,K360,MAX(AVERAGEIFS(K1142:K1144,K1142:K1144,"&gt;0")/(EXP(K$6*(($D1145-COUNTIFS(K$1083:K1145,0))/12))),K$8))</f>
        <v>7.2620335178349675</v>
      </c>
      <c r="L1145" s="132">
        <f t="shared" ca="1" si="88"/>
        <v>3.6310167589174838</v>
      </c>
      <c r="M1145" s="181">
        <f>IF($C1145&lt;=MAX($D$4,INDEX($C$23:$C$154,2+MATCH(0,$M$23:$M$154,1))),M360,MAX(AVERAGEIFS(M1142:M1144,M1142:M1144,"&gt;0")/(EXP(M$6*(($D1145-COUNTIFS(M$1083:M1145,0))/12))),M$8))</f>
        <v>0</v>
      </c>
      <c r="N1145" s="181">
        <f t="shared" si="89"/>
        <v>0</v>
      </c>
      <c r="O1145" s="181">
        <f>IF($C1145&lt;=MAX($D$4,INDEX($C$23:$C$154,2+MATCH(0,$O$23:$O$154,1))),O360,MAX(AVERAGEIFS(O1142:O1144,O1142:O1144,"&gt;0")/(EXP(O$6*(($D1145-COUNTIFS(O$1083:O1145,0))/12))),O$8))</f>
        <v>0</v>
      </c>
      <c r="P1145" s="181">
        <f t="shared" si="83"/>
        <v>0</v>
      </c>
      <c r="Q1145" s="132">
        <f ca="1">IF($C1145&lt;$D$4,Q360,MAX(AVERAGEIFS(Q1142:Q1144,Q1142:Q1144,"&gt;0")/(EXP(Q$6*(($D1145-COUNTIFS(Q$1083:Q1145,0))/12))),Q$8))</f>
        <v>2.0704914007571338</v>
      </c>
      <c r="R1145" s="132">
        <f t="shared" ca="1" si="90"/>
        <v>2.0704914007571338</v>
      </c>
      <c r="S1145" s="132">
        <f ca="1">IF($C1145&lt;$D$4,S360,MAX(AVERAGEIFS(S1142:S1144,S1142:S1144,"&gt;0")/(EXP(S$6*(($D1145-COUNTIFS(S$1083:S1145,0))/12))),S$8))</f>
        <v>1.7822442769142159</v>
      </c>
      <c r="T1145" s="132">
        <f t="shared" ca="1" si="91"/>
        <v>1.3709571360878583</v>
      </c>
      <c r="U1145" s="181">
        <f>IF($C1145&lt;=MAX($D$4,INDEX($C$23:$C$154,2+MATCH(0,$M$23:$M$154,1))),U360,MAX(AVERAGEIFS(U1142:U1144,U1142:U1144,"&gt;0")/(EXP(U$6*(($D1145-COUNTIFS(U$1083:U1145,0))/12))),U$8))</f>
        <v>9.4937512729124194</v>
      </c>
      <c r="V1145" s="181">
        <f t="shared" si="92"/>
        <v>6.6456258910386934</v>
      </c>
      <c r="W1145" s="132">
        <f ca="1">IF($C1145&lt;$D$4,W360,MAX(AVERAGEIFS(W1142:W1144,W1142:W1144,"&gt;0")/(EXP(W$6*(($D1145-COUNTIFS(W$1083:W1145,0))/12))),W$8))</f>
        <v>0.75</v>
      </c>
      <c r="X1145" s="132">
        <f t="shared" ca="1" si="93"/>
        <v>0.57692307692307687</v>
      </c>
      <c r="Y1145" s="132"/>
      <c r="Z1145" s="132"/>
    </row>
    <row r="1146" spans="2:26" outlineLevel="1">
      <c r="B1146" s="159"/>
      <c r="C1146" s="160">
        <f t="shared" si="84"/>
        <v>46113</v>
      </c>
      <c r="D1146" s="128">
        <f t="shared" si="85"/>
        <v>64</v>
      </c>
      <c r="G1146" s="132">
        <f ca="1">IF($C1146&lt;$D$4,G361,MAX(AVERAGEIFS(G1143:G1145,G1143:G1145,"&gt;0")/(EXP(G$6*(($D1146-COUNTIFS(G$1083:G1146,0))/12))),G$8))</f>
        <v>1.25</v>
      </c>
      <c r="H1146" s="132">
        <f t="shared" ca="1" si="86"/>
        <v>0.96153846153846145</v>
      </c>
      <c r="I1146" s="132">
        <f ca="1">IF($C1146&lt;$D$4,I361,MAX(AVERAGEIFS(I1143:I1145,I1143:I1145,"&gt;0")/(EXP(I$6*(($D1146-COUNTIFS(I$1083:I1146,0))/12))),I$8))</f>
        <v>2.4782621082317258</v>
      </c>
      <c r="J1146" s="132">
        <f t="shared" ca="1" si="87"/>
        <v>1.9063554678705583</v>
      </c>
      <c r="K1146" s="132">
        <f ca="1">IF($C1146&lt;$D$4,K361,MAX(AVERAGEIFS(K1143:K1145,K1143:K1145,"&gt;0")/(EXP(K$6*(($D1146-COUNTIFS(K$1083:K1146,0))/12))),K$8))</f>
        <v>7.112876012436586</v>
      </c>
      <c r="L1146" s="132">
        <f t="shared" ca="1" si="88"/>
        <v>3.556438006218293</v>
      </c>
      <c r="M1146" s="181">
        <f>IF($C1146&lt;=MAX($D$4,INDEX($C$23:$C$154,2+MATCH(0,$M$23:$M$154,1))),M361,MAX(AVERAGEIFS(M1143:M1145,M1143:M1145,"&gt;0")/(EXP(M$6*(($D1146-COUNTIFS(M$1083:M1146,0))/12))),M$8))</f>
        <v>0</v>
      </c>
      <c r="N1146" s="181">
        <f t="shared" si="89"/>
        <v>0</v>
      </c>
      <c r="O1146" s="181">
        <f>IF($C1146&lt;=MAX($D$4,INDEX($C$23:$C$154,2+MATCH(0,$O$23:$O$154,1))),O361,MAX(AVERAGEIFS(O1143:O1145,O1143:O1145,"&gt;0")/(EXP(O$6*(($D1146-COUNTIFS(O$1083:O1146,0))/12))),O$8))</f>
        <v>0</v>
      </c>
      <c r="P1146" s="181">
        <f t="shared" si="83"/>
        <v>0</v>
      </c>
      <c r="Q1146" s="132">
        <f ca="1">IF($C1146&lt;$D$4,Q361,MAX(AVERAGEIFS(Q1143:Q1145,Q1143:Q1145,"&gt;0")/(EXP(Q$6*(($D1146-COUNTIFS(Q$1083:Q1146,0))/12))),Q$8))</f>
        <v>1.9976445429527028</v>
      </c>
      <c r="R1146" s="132">
        <f t="shared" ca="1" si="90"/>
        <v>1.9976445429527028</v>
      </c>
      <c r="S1146" s="132">
        <f ca="1">IF($C1146&lt;$D$4,S361,MAX(AVERAGEIFS(S1143:S1145,S1143:S1145,"&gt;0")/(EXP(S$6*(($D1146-COUNTIFS(S$1083:S1146,0))/12))),S$8))</f>
        <v>1.6944921172131135</v>
      </c>
      <c r="T1146" s="132">
        <f t="shared" ca="1" si="91"/>
        <v>1.3034554747793181</v>
      </c>
      <c r="U1146" s="181">
        <f>IF($C1146&lt;=MAX($D$4,INDEX($C$23:$C$154,2+MATCH(0,$M$23:$M$154,1))),U361,MAX(AVERAGEIFS(U1143:U1145,U1143:U1145,"&gt;0")/(EXP(U$6*(($D1146-COUNTIFS(U$1083:U1146,0))/12))),U$8))</f>
        <v>9.4937512729124194</v>
      </c>
      <c r="V1146" s="181">
        <f t="shared" si="92"/>
        <v>6.6456258910386934</v>
      </c>
      <c r="W1146" s="132">
        <f ca="1">IF($C1146&lt;$D$4,W361,MAX(AVERAGEIFS(W1143:W1145,W1143:W1145,"&gt;0")/(EXP(W$6*(($D1146-COUNTIFS(W$1083:W1146,0))/12))),W$8))</f>
        <v>0.75</v>
      </c>
      <c r="X1146" s="132">
        <f t="shared" ca="1" si="93"/>
        <v>0.57692307692307687</v>
      </c>
      <c r="Y1146" s="132"/>
      <c r="Z1146" s="132"/>
    </row>
    <row r="1147" spans="2:26" outlineLevel="1">
      <c r="B1147" s="159"/>
      <c r="C1147" s="160">
        <f t="shared" si="84"/>
        <v>46143</v>
      </c>
      <c r="D1147" s="128">
        <f t="shared" si="85"/>
        <v>65</v>
      </c>
      <c r="G1147" s="132">
        <f ca="1">IF($C1147&lt;$D$4,G362,MAX(AVERAGEIFS(G1144:G1146,G1144:G1146,"&gt;0")/(EXP(G$6*(($D1147-COUNTIFS(G$1083:G1147,0))/12))),G$8))</f>
        <v>1.25</v>
      </c>
      <c r="H1147" s="132">
        <f t="shared" ref="H1147:H1162" ca="1" si="94">IF($C1147&lt;$D$4,H362,MAX(G1147/G$10,H$8))</f>
        <v>0.96153846153846145</v>
      </c>
      <c r="I1147" s="132">
        <f ca="1">IF($C1147&lt;$D$4,I362,MAX(AVERAGEIFS(I1144:I1146,I1144:I1146,"&gt;0")/(EXP(I$6*(($D1147-COUNTIFS(I$1083:I1147,0))/12))),I$8))</f>
        <v>2.4354583695659136</v>
      </c>
      <c r="J1147" s="132">
        <f t="shared" ref="J1147:J1162" ca="1" si="95">IF($C1147&lt;$D$4,J362,MAX(I1147/I$10,J$8))</f>
        <v>1.8734295150507028</v>
      </c>
      <c r="K1147" s="132">
        <f ca="1">IF($C1147&lt;$D$4,K362,MAX(AVERAGEIFS(K1144:K1146,K1144:K1146,"&gt;0")/(EXP(K$6*(($D1147-COUNTIFS(K$1083:K1147,0))/12))),K$8))</f>
        <v>6.9576088907430087</v>
      </c>
      <c r="L1147" s="132">
        <f t="shared" ref="L1147:L1162" ca="1" si="96">IF($C1147&lt;$D$4,L362,MAX(K1147/K$10,L$8))</f>
        <v>3.4788044453715044</v>
      </c>
      <c r="M1147" s="181">
        <f>IF($C1147&lt;=MAX($D$4,INDEX($C$23:$C$154,2+MATCH(0,$M$23:$M$154,1))),M362,MAX(AVERAGEIFS(M1144:M1146,M1144:M1146,"&gt;0")/(EXP(M$6*(($D1147-COUNTIFS(M$1083:M1147,0))/12))),M$8))</f>
        <v>0</v>
      </c>
      <c r="N1147" s="181">
        <f t="shared" ref="N1147:N1162" si="97">IF($C1147&lt;=MAX($D$4,INDEX($C$23:$C$154,2+MATCH(0,$N$23:$N$154,1))),N362,MAX(M1147/M$10,N$8))</f>
        <v>0</v>
      </c>
      <c r="O1147" s="181">
        <f>IF($C1147&lt;=MAX($D$4,INDEX($C$23:$C$154,2+MATCH(0,$O$23:$O$154,1))),O362,MAX(AVERAGEIFS(O1144:O1146,O1144:O1146,"&gt;0")/(EXP(O$6*(($D1147-COUNTIFS(O$1083:O1147,0))/12))),O$8))</f>
        <v>0</v>
      </c>
      <c r="P1147" s="181">
        <f t="shared" si="83"/>
        <v>0</v>
      </c>
      <c r="Q1147" s="132">
        <f ca="1">IF($C1147&lt;$D$4,Q362,MAX(AVERAGEIFS(Q1144:Q1146,Q1144:Q1146,"&gt;0")/(EXP(Q$6*(($D1147-COUNTIFS(Q$1083:Q1147,0))/12))),Q$8))</f>
        <v>1.9255035059381533</v>
      </c>
      <c r="R1147" s="132">
        <f t="shared" ref="R1147:R1162" ca="1" si="98">IF($C1147&lt;$D$4,R362,MAX(Q1147/Q$10,R$8))</f>
        <v>1.9255035059381533</v>
      </c>
      <c r="S1147" s="132">
        <f ca="1">IF($C1147&lt;$D$4,S362,MAX(AVERAGEIFS(S1144:S1146,S1144:S1146,"&gt;0")/(EXP(S$6*(($D1147-COUNTIFS(S$1083:S1147,0))/12))),S$8))</f>
        <v>1.6091876189498413</v>
      </c>
      <c r="T1147" s="132">
        <f t="shared" ref="T1147:T1162" ca="1" si="99">IF($C1147&lt;$D$4,T362,MAX(S1147/S$10,T$8))</f>
        <v>1.2378366299614163</v>
      </c>
      <c r="U1147" s="181">
        <f>IF($C1147&lt;=MAX($D$4,INDEX($C$23:$C$154,2+MATCH(0,$M$23:$M$154,1))),U362,MAX(AVERAGEIFS(U1144:U1146,U1144:U1146,"&gt;0")/(EXP(U$6*(($D1147-COUNTIFS(U$1083:U1147,0))/12))),U$8))</f>
        <v>9.4937512729124194</v>
      </c>
      <c r="V1147" s="181">
        <f t="shared" ref="V1147:V1162" si="100">IF($C1147&lt;=MAX($D$4,INDEX($C$23:$C$154,2+MATCH(0,$N$23:$N$154,1))),V362,MAX(U1147/U$10,V$8))</f>
        <v>6.6456258910386934</v>
      </c>
      <c r="W1147" s="132">
        <f ca="1">IF($C1147&lt;$D$4,W362,MAX(AVERAGEIFS(W1144:W1146,W1144:W1146,"&gt;0")/(EXP(W$6*(($D1147-COUNTIFS(W$1083:W1147,0))/12))),W$8))</f>
        <v>0.75</v>
      </c>
      <c r="X1147" s="132">
        <f t="shared" ref="X1147:X1162" ca="1" si="101">IF($C1147&lt;$D$4,X362,MAX(W1147/W$10,X$8))</f>
        <v>0.57692307692307687</v>
      </c>
      <c r="Y1147" s="132"/>
      <c r="Z1147" s="132"/>
    </row>
    <row r="1148" spans="2:26" outlineLevel="1">
      <c r="B1148" s="159"/>
      <c r="C1148" s="160">
        <f t="shared" si="84"/>
        <v>46174</v>
      </c>
      <c r="D1148" s="128">
        <f t="shared" si="85"/>
        <v>66</v>
      </c>
      <c r="G1148" s="132">
        <f ca="1">IF($C1148&lt;$D$4,G363,MAX(AVERAGEIFS(G1145:G1147,G1145:G1147,"&gt;0")/(EXP(G$6*(($D1148-COUNTIFS(G$1083:G1148,0))/12))),G$8))</f>
        <v>1.25</v>
      </c>
      <c r="H1148" s="132">
        <f t="shared" ca="1" si="94"/>
        <v>0.96153846153846145</v>
      </c>
      <c r="I1148" s="132">
        <f ca="1">IF($C1148&lt;$D$4,I363,MAX(AVERAGEIFS(I1145:I1147,I1145:I1147,"&gt;0")/(EXP(I$6*(($D1148-COUNTIFS(I$1083:I1148,0))/12))),I$8))</f>
        <v>2.3927789294049093</v>
      </c>
      <c r="J1148" s="132">
        <f t="shared" ca="1" si="95"/>
        <v>1.8405991764653149</v>
      </c>
      <c r="K1148" s="132">
        <f ca="1">IF($C1148&lt;$D$4,K363,MAX(AVERAGEIFS(K1145:K1147,K1145:K1147,"&gt;0")/(EXP(K$6*(($D1148-COUNTIFS(K$1083:K1148,0))/12))),K$8))</f>
        <v>6.79794463054938</v>
      </c>
      <c r="L1148" s="132">
        <f t="shared" ca="1" si="96"/>
        <v>3.39897231527469</v>
      </c>
      <c r="M1148" s="181">
        <f>IF($C1148&lt;=MAX($D$4,INDEX($C$23:$C$154,2+MATCH(0,$M$23:$M$154,1))),M363,MAX(AVERAGEIFS(M1145:M1147,M1145:M1147,"&gt;0")/(EXP(M$6*(($D1148-COUNTIFS(M$1083:M1148,0))/12))),M$8))</f>
        <v>15</v>
      </c>
      <c r="N1148" s="181">
        <f t="shared" si="97"/>
        <v>7.5</v>
      </c>
      <c r="O1148" s="181">
        <f>IF($C1148&lt;=MAX($D$4,INDEX($C$23:$C$154,2+MATCH(0,$O$23:$O$154,1))),O363,MAX(AVERAGEIFS(O1145:O1147,O1145:O1147,"&gt;0")/(EXP(O$6*(($D1148-COUNTIFS(O$1083:O1148,0))/12))),O$8))</f>
        <v>0</v>
      </c>
      <c r="P1148" s="181">
        <f t="shared" ref="P1148:P1211" si="102">IF($C1148&lt;=MAX($D$4,INDEX($C$23:$C$154,2+MATCH(0,$P$23:$P$154,1))),P363,MAX(O1148/O$10,P$8))</f>
        <v>0</v>
      </c>
      <c r="Q1148" s="132">
        <f ca="1">IF($C1148&lt;$D$4,Q363,MAX(AVERAGEIFS(Q1145:Q1147,Q1145:Q1147,"&gt;0")/(EXP(Q$6*(($D1148-COUNTIFS(Q$1083:Q1148,0))/12))),Q$8))</f>
        <v>1.8535199862709251</v>
      </c>
      <c r="R1148" s="132">
        <f t="shared" ca="1" si="98"/>
        <v>1.8535199862709251</v>
      </c>
      <c r="S1148" s="132">
        <f ca="1">IF($C1148&lt;$D$4,S363,MAX(AVERAGEIFS(S1145:S1147,S1145:S1147,"&gt;0")/(EXP(S$6*(($D1148-COUNTIFS(S$1083:S1148,0))/12))),S$8))</f>
        <v>1.5263273696612427</v>
      </c>
      <c r="T1148" s="132">
        <f t="shared" ca="1" si="99"/>
        <v>1.1740979766624944</v>
      </c>
      <c r="U1148" s="181">
        <f>IF($C1148&lt;=MAX($D$4,INDEX($C$23:$C$154,2+MATCH(0,$M$23:$M$154,1))),U363,MAX(AVERAGEIFS(U1145:U1147,U1145:U1147,"&gt;0")/(EXP(U$6*(($D1148-COUNTIFS(U$1083:U1148,0))/12))),U$8))</f>
        <v>9.4937512729124194</v>
      </c>
      <c r="V1148" s="181">
        <f t="shared" si="100"/>
        <v>6.6456258910386934</v>
      </c>
      <c r="W1148" s="132">
        <f ca="1">IF($C1148&lt;$D$4,W363,MAX(AVERAGEIFS(W1145:W1147,W1145:W1147,"&gt;0")/(EXP(W$6*(($D1148-COUNTIFS(W$1083:W1148,0))/12))),W$8))</f>
        <v>0.75</v>
      </c>
      <c r="X1148" s="132">
        <f t="shared" ca="1" si="101"/>
        <v>0.57692307692307687</v>
      </c>
      <c r="Y1148" s="132"/>
      <c r="Z1148" s="132"/>
    </row>
    <row r="1149" spans="2:26" outlineLevel="1">
      <c r="B1149" s="159"/>
      <c r="C1149" s="160">
        <f t="shared" ref="C1149:C1262" si="103">EDATE(C1148,1)</f>
        <v>46204</v>
      </c>
      <c r="D1149" s="128">
        <f t="shared" ref="D1149:D1262" si="104">D1148+1</f>
        <v>67</v>
      </c>
      <c r="G1149" s="132">
        <f ca="1">IF($C1149&lt;$D$4,G364,MAX(AVERAGEIFS(G1146:G1148,G1146:G1148,"&gt;0")/(EXP(G$6*(($D1149-COUNTIFS(G$1083:G1149,0))/12))),G$8))</f>
        <v>1.25</v>
      </c>
      <c r="H1149" s="132">
        <f t="shared" ca="1" si="94"/>
        <v>0.96153846153846145</v>
      </c>
      <c r="I1149" s="132">
        <f ca="1">IF($C1149&lt;$D$4,I364,MAX(AVERAGEIFS(I1146:I1148,I1146:I1148,"&gt;0")/(EXP(I$6*(($D1149-COUNTIFS(I$1083:I1149,0))/12))),I$8))</f>
        <v>2.3497728403388458</v>
      </c>
      <c r="J1149" s="132">
        <f t="shared" ca="1" si="95"/>
        <v>1.8075175694914198</v>
      </c>
      <c r="K1149" s="132">
        <f ca="1">IF($C1149&lt;$D$4,K364,MAX(AVERAGEIFS(K1146:K1148,K1146:K1148,"&gt;0")/(EXP(K$6*(($D1149-COUNTIFS(K$1083:K1149,0))/12))),K$8))</f>
        <v>6.6334509870647205</v>
      </c>
      <c r="L1149" s="132">
        <f t="shared" ca="1" si="96"/>
        <v>3.3167254935323602</v>
      </c>
      <c r="M1149" s="181">
        <f>IF($C1149&lt;=MAX($D$4,INDEX($C$23:$C$154,2+MATCH(0,$M$23:$M$154,1))),M364,MAX(AVERAGEIFS(M1146:M1148,M1146:M1148,"&gt;0")/(EXP(M$6*(($D1149-COUNTIFS(M$1083:M1149,0))/12))),M$8))</f>
        <v>15</v>
      </c>
      <c r="N1149" s="181">
        <f t="shared" si="97"/>
        <v>7.5</v>
      </c>
      <c r="O1149" s="181">
        <f>IF($C1149&lt;=MAX($D$4,INDEX($C$23:$C$154,2+MATCH(0,$O$23:$O$154,1))),O364,MAX(AVERAGEIFS(O1146:O1148,O1146:O1148,"&gt;0")/(EXP(O$6*(($D1149-COUNTIFS(O$1083:O1149,0))/12))),O$8))</f>
        <v>0</v>
      </c>
      <c r="P1149" s="181">
        <f t="shared" si="102"/>
        <v>0</v>
      </c>
      <c r="Q1149" s="132">
        <f ca="1">IF($C1149&lt;$D$4,Q364,MAX(AVERAGEIFS(Q1146:Q1148,Q1146:Q1148,"&gt;0")/(EXP(Q$6*(($D1149-COUNTIFS(Q$1083:Q1149,0))/12))),Q$8))</f>
        <v>1.7819615702356446</v>
      </c>
      <c r="R1149" s="132">
        <f t="shared" ca="1" si="98"/>
        <v>1.7819615702356446</v>
      </c>
      <c r="S1149" s="132">
        <f ca="1">IF($C1149&lt;$D$4,S364,MAX(AVERAGEIFS(S1146:S1148,S1146:S1148,"&gt;0")/(EXP(S$6*(($D1149-COUNTIFS(S$1083:S1149,0))/12))),S$8))</f>
        <v>1.4459053283370868</v>
      </c>
      <c r="T1149" s="132">
        <f t="shared" ca="1" si="99"/>
        <v>1.1122348679516052</v>
      </c>
      <c r="U1149" s="181">
        <f>IF($C1149&lt;=MAX($D$4,INDEX($C$23:$C$154,2+MATCH(0,$M$23:$M$154,1))),U364,MAX(AVERAGEIFS(U1146:U1148,U1146:U1148,"&gt;0")/(EXP(U$6*(($D1149-COUNTIFS(U$1083:U1149,0))/12))),U$8))</f>
        <v>9.4937512729124194</v>
      </c>
      <c r="V1149" s="181">
        <f t="shared" si="100"/>
        <v>6.6456258910386934</v>
      </c>
      <c r="W1149" s="132">
        <f ca="1">IF($C1149&lt;$D$4,W364,MAX(AVERAGEIFS(W1146:W1148,W1146:W1148,"&gt;0")/(EXP(W$6*(($D1149-COUNTIFS(W$1083:W1149,0))/12))),W$8))</f>
        <v>0.75</v>
      </c>
      <c r="X1149" s="132">
        <f t="shared" ca="1" si="101"/>
        <v>0.57692307692307687</v>
      </c>
      <c r="Y1149" s="132"/>
      <c r="Z1149" s="132"/>
    </row>
    <row r="1150" spans="2:26" outlineLevel="1">
      <c r="B1150" s="159"/>
      <c r="C1150" s="160">
        <f t="shared" si="103"/>
        <v>46235</v>
      </c>
      <c r="D1150" s="128">
        <f t="shared" si="104"/>
        <v>68</v>
      </c>
      <c r="G1150" s="132">
        <f ca="1">IF($C1150&lt;$D$4,G365,MAX(AVERAGEIFS(G1147:G1149,G1147:G1149,"&gt;0")/(EXP(G$6*(($D1150-COUNTIFS(G$1083:G1150,0))/12))),G$8))</f>
        <v>1.25</v>
      </c>
      <c r="H1150" s="132">
        <f t="shared" ca="1" si="94"/>
        <v>0.96153846153846145</v>
      </c>
      <c r="I1150" s="132">
        <f ca="1">IF($C1150&lt;$D$4,I365,MAX(AVERAGEIFS(I1147:I1149,I1147:I1149,"&gt;0")/(EXP(I$6*(($D1150-COUNTIFS(I$1083:I1150,0))/12))),I$8))</f>
        <v>2.3065277379685503</v>
      </c>
      <c r="J1150" s="132">
        <f t="shared" ca="1" si="95"/>
        <v>1.7742521061296539</v>
      </c>
      <c r="K1150" s="132">
        <f ca="1">IF($C1150&lt;$D$4,K365,MAX(AVERAGEIFS(K1147:K1149,K1147:K1149,"&gt;0")/(EXP(K$6*(($D1150-COUNTIFS(K$1083:K1150,0))/12))),K$8))</f>
        <v>6.4648736748756646</v>
      </c>
      <c r="L1150" s="132">
        <f t="shared" ca="1" si="96"/>
        <v>3.2324368374378323</v>
      </c>
      <c r="M1150" s="181">
        <f ca="1">IF($C1150&lt;=MAX($D$4,INDEX($C$23:$C$154,2+MATCH(0,$M$23:$M$154,1))),M365,MAX(AVERAGEIFS(M1147:M1149,M1147:M1149,"&gt;0")/(EXP(M$6*(($D1150-COUNTIFS(M$1083:M1150,0))/12))),M$8))</f>
        <v>14.9625468359619</v>
      </c>
      <c r="N1150" s="181">
        <f t="shared" ca="1" si="97"/>
        <v>7.4812734179809501</v>
      </c>
      <c r="O1150" s="181">
        <f>IF($C1150&lt;=MAX($D$4,INDEX($C$23:$C$154,2+MATCH(0,$O$23:$O$154,1))),O365,MAX(AVERAGEIFS(O1147:O1149,O1147:O1149,"&gt;0")/(EXP(O$6*(($D1150-COUNTIFS(O$1083:O1150,0))/12))),O$8))</f>
        <v>0</v>
      </c>
      <c r="P1150" s="181">
        <f t="shared" si="102"/>
        <v>0</v>
      </c>
      <c r="Q1150" s="132">
        <f ca="1">IF($C1150&lt;$D$4,Q365,MAX(AVERAGEIFS(Q1147:Q1149,Q1147:Q1149,"&gt;0")/(EXP(Q$6*(($D1150-COUNTIFS(Q$1083:Q1150,0))/12))),Q$8))</f>
        <v>1.7111454043848766</v>
      </c>
      <c r="R1150" s="132">
        <f t="shared" ca="1" si="98"/>
        <v>1.7111454043848766</v>
      </c>
      <c r="S1150" s="132">
        <f ca="1">IF($C1150&lt;$D$4,S365,MAX(AVERAGEIFS(S1147:S1149,S1147:S1149,"&gt;0")/(EXP(S$6*(($D1150-COUNTIFS(S$1083:S1150,0))/12))),S$8))</f>
        <v>1.3680642360210706</v>
      </c>
      <c r="T1150" s="132">
        <f t="shared" ca="1" si="99"/>
        <v>1.0523571046315927</v>
      </c>
      <c r="U1150" s="181">
        <f ca="1">IF($C1150&lt;=MAX($D$4,INDEX($C$23:$C$154,2+MATCH(0,$M$23:$M$154,1))),U365,MAX(AVERAGEIFS(U1147:U1149,U1147:U1149,"&gt;0")/(EXP(U$6*(($D1150-COUNTIFS(U$1083:U1150,0))/12))),U$8))</f>
        <v>9.1825090851324305</v>
      </c>
      <c r="V1150" s="181">
        <f t="shared" ca="1" si="100"/>
        <v>4.5912545425662152</v>
      </c>
      <c r="W1150" s="132">
        <f ca="1">IF($C1150&lt;$D$4,W365,MAX(AVERAGEIFS(W1147:W1149,W1147:W1149,"&gt;0")/(EXP(W$6*(($D1150-COUNTIFS(W$1083:W1150,0))/12))),W$8))</f>
        <v>0.75</v>
      </c>
      <c r="X1150" s="132">
        <f t="shared" ca="1" si="101"/>
        <v>0.57692307692307687</v>
      </c>
      <c r="Y1150" s="132"/>
      <c r="Z1150" s="132"/>
    </row>
    <row r="1151" spans="2:26" outlineLevel="1">
      <c r="B1151" s="159"/>
      <c r="C1151" s="160">
        <f t="shared" si="103"/>
        <v>46266</v>
      </c>
      <c r="D1151" s="128">
        <f t="shared" si="104"/>
        <v>69</v>
      </c>
      <c r="G1151" s="132">
        <f ca="1">IF($C1151&lt;$D$4,G366,MAX(AVERAGEIFS(G1148:G1150,G1148:G1150,"&gt;0")/(EXP(G$6*(($D1151-COUNTIFS(G$1083:G1151,0))/12))),G$8))</f>
        <v>1.25</v>
      </c>
      <c r="H1151" s="132">
        <f t="shared" ca="1" si="94"/>
        <v>0.96153846153846145</v>
      </c>
      <c r="I1151" s="132">
        <f ca="1">IF($C1151&lt;$D$4,I366,MAX(AVERAGEIFS(I1148:I1150,I1148:I1150,"&gt;0")/(EXP(I$6*(($D1151-COUNTIFS(I$1083:I1151,0))/12))),I$8))</f>
        <v>2.263211343966244</v>
      </c>
      <c r="J1151" s="132">
        <f t="shared" ca="1" si="95"/>
        <v>1.7409318030509568</v>
      </c>
      <c r="K1151" s="132">
        <f ca="1">IF($C1151&lt;$D$4,K366,MAX(AVERAGEIFS(K1148:K1150,K1148:K1150,"&gt;0")/(EXP(K$6*(($D1151-COUNTIFS(K$1083:K1151,0))/12))),K$8))</f>
        <v>6.2928870303562539</v>
      </c>
      <c r="L1151" s="132">
        <f t="shared" ca="1" si="96"/>
        <v>3.1464435151781269</v>
      </c>
      <c r="M1151" s="181">
        <f ca="1">IF($C1151&lt;=MAX($D$4,INDEX($C$23:$C$154,2+MATCH(0,$M$23:$M$154,1))),M366,MAX(AVERAGEIFS(M1148:M1150,M1148:M1150,"&gt;0")/(EXP(M$6*(($D1151-COUNTIFS(M$1083:M1151,0))/12))),M$8))</f>
        <v>14.937640398151149</v>
      </c>
      <c r="N1151" s="181">
        <f t="shared" ca="1" si="97"/>
        <v>7.4688201990755747</v>
      </c>
      <c r="O1151" s="181">
        <f>IF($C1151&lt;=MAX($D$4,INDEX($C$23:$C$154,2+MATCH(0,$O$23:$O$154,1))),O366,MAX(AVERAGEIFS(O1148:O1150,O1148:O1150,"&gt;0")/(EXP(O$6*(($D1151-COUNTIFS(O$1083:O1151,0))/12))),O$8))</f>
        <v>0</v>
      </c>
      <c r="P1151" s="181">
        <f t="shared" si="102"/>
        <v>0</v>
      </c>
      <c r="Q1151" s="132">
        <f ca="1">IF($C1151&lt;$D$4,Q366,MAX(AVERAGEIFS(Q1148:Q1150,Q1148:Q1150,"&gt;0")/(EXP(Q$6*(($D1151-COUNTIFS(Q$1083:Q1151,0))/12))),Q$8))</f>
        <v>1.6410784198474699</v>
      </c>
      <c r="R1151" s="132">
        <f t="shared" ca="1" si="98"/>
        <v>1.6410784198474699</v>
      </c>
      <c r="S1151" s="132">
        <f ca="1">IF($C1151&lt;$D$4,S366,MAX(AVERAGEIFS(S1148:S1150,S1148:S1150,"&gt;0")/(EXP(S$6*(($D1151-COUNTIFS(S$1083:S1151,0))/12))),S$8))</f>
        <v>1.2928259419676535</v>
      </c>
      <c r="T1151" s="132">
        <f t="shared" ca="1" si="99"/>
        <v>0.99448149382127193</v>
      </c>
      <c r="U1151" s="181">
        <f ca="1">IF($C1151&lt;=MAX($D$4,INDEX($C$23:$C$154,2+MATCH(0,$M$23:$M$154,1))),U366,MAX(AVERAGEIFS(U1148:U1150,U1148:U1150,"&gt;0")/(EXP(U$6*(($D1151-COUNTIFS(U$1083:U1151,0))/12))),U$8))</f>
        <v>9.0443993166895549</v>
      </c>
      <c r="V1151" s="181">
        <f t="shared" ca="1" si="100"/>
        <v>4.5221996583447774</v>
      </c>
      <c r="W1151" s="132">
        <f ca="1">IF($C1151&lt;$D$4,W366,MAX(AVERAGEIFS(W1148:W1150,W1148:W1150,"&gt;0")/(EXP(W$6*(($D1151-COUNTIFS(W$1083:W1151,0))/12))),W$8))</f>
        <v>0.75</v>
      </c>
      <c r="X1151" s="132">
        <f t="shared" ca="1" si="101"/>
        <v>0.57692307692307687</v>
      </c>
      <c r="Y1151" s="132"/>
      <c r="Z1151" s="132"/>
    </row>
    <row r="1152" spans="2:26" outlineLevel="1">
      <c r="B1152" s="159"/>
      <c r="C1152" s="160">
        <f t="shared" si="103"/>
        <v>46296</v>
      </c>
      <c r="D1152" s="128">
        <f t="shared" si="104"/>
        <v>70</v>
      </c>
      <c r="G1152" s="132">
        <f ca="1">IF($C1152&lt;$D$4,G367,MAX(AVERAGEIFS(G1149:G1151,G1149:G1151,"&gt;0")/(EXP(G$6*(($D1152-COUNTIFS(G$1083:G1152,0))/12))),G$8))</f>
        <v>1.25</v>
      </c>
      <c r="H1152" s="132">
        <f t="shared" ca="1" si="94"/>
        <v>0.96153846153846145</v>
      </c>
      <c r="I1152" s="132">
        <f ca="1">IF($C1152&lt;$D$4,I367,MAX(AVERAGEIFS(I1149:I1151,I1149:I1151,"&gt;0")/(EXP(I$6*(($D1152-COUNTIFS(I$1083:I1152,0))/12))),I$8))</f>
        <v>2.2197611803473731</v>
      </c>
      <c r="J1152" s="132">
        <f t="shared" ca="1" si="95"/>
        <v>1.70750860026721</v>
      </c>
      <c r="K1152" s="132">
        <f ca="1">IF($C1152&lt;$D$4,K367,MAX(AVERAGEIFS(K1149:K1151,K1149:K1151,"&gt;0")/(EXP(K$6*(($D1152-COUNTIFS(K$1083:K1152,0))/12))),K$8))</f>
        <v>6.1178312891935702</v>
      </c>
      <c r="L1152" s="132">
        <f t="shared" ca="1" si="96"/>
        <v>3.0589156445967851</v>
      </c>
      <c r="M1152" s="181">
        <f ca="1">IF($C1152&lt;=MAX($D$4,INDEX($C$23:$C$154,2+MATCH(0,$M$23:$M$154,1))),M367,MAX(AVERAGEIFS(M1149:M1151,M1149:M1151,"&gt;0")/(EXP(M$6*(($D1152-COUNTIFS(M$1083:M1152,0))/12))),M$8))</f>
        <v>14.904497446146463</v>
      </c>
      <c r="N1152" s="181">
        <f t="shared" ca="1" si="97"/>
        <v>7.4522487230732315</v>
      </c>
      <c r="O1152" s="181">
        <f>IF($C1152&lt;=MAX($D$4,INDEX($C$23:$C$154,2+MATCH(0,$O$23:$O$154,1))),O367,MAX(AVERAGEIFS(O1149:O1151,O1149:O1151,"&gt;0")/(EXP(O$6*(($D1152-COUNTIFS(O$1083:O1152,0))/12))),O$8))</f>
        <v>0</v>
      </c>
      <c r="P1152" s="181">
        <f t="shared" si="102"/>
        <v>0</v>
      </c>
      <c r="Q1152" s="132">
        <f ca="1">IF($C1152&lt;$D$4,Q367,MAX(AVERAGEIFS(Q1149:Q1151,Q1149:Q1151,"&gt;0")/(EXP(Q$6*(($D1152-COUNTIFS(Q$1083:Q1152,0))/12))),Q$8))</f>
        <v>1.5719374517377973</v>
      </c>
      <c r="R1152" s="132">
        <f t="shared" ca="1" si="98"/>
        <v>1.5719374517377973</v>
      </c>
      <c r="S1152" s="132">
        <f ca="1">IF($C1152&lt;$D$4,S367,MAX(AVERAGEIFS(S1149:S1151,S1149:S1151,"&gt;0")/(EXP(S$6*(($D1152-COUNTIFS(S$1083:S1152,0))/12))),S$8))</f>
        <v>1.2202194914291804</v>
      </c>
      <c r="T1152" s="132">
        <f t="shared" ca="1" si="99"/>
        <v>0.93863037802244642</v>
      </c>
      <c r="U1152" s="181">
        <f ca="1">IF($C1152&lt;=MAX($D$4,INDEX($C$23:$C$154,2+MATCH(0,$M$23:$M$154,1))),U367,MAX(AVERAGEIFS(U1149:U1151,U1149:U1151,"&gt;0")/(EXP(U$6*(($D1152-COUNTIFS(U$1083:U1152,0))/12))),U$8))</f>
        <v>8.8631215013718911</v>
      </c>
      <c r="V1152" s="181">
        <f t="shared" ca="1" si="100"/>
        <v>4.4315607506859456</v>
      </c>
      <c r="W1152" s="132">
        <f ca="1">IF($C1152&lt;$D$4,W367,MAX(AVERAGEIFS(W1149:W1151,W1149:W1151,"&gt;0")/(EXP(W$6*(($D1152-COUNTIFS(W$1083:W1152,0))/12))),W$8))</f>
        <v>0.75</v>
      </c>
      <c r="X1152" s="132">
        <f t="shared" ca="1" si="101"/>
        <v>0.57692307692307687</v>
      </c>
      <c r="Y1152" s="132"/>
      <c r="Z1152" s="132"/>
    </row>
    <row r="1153" spans="2:26" outlineLevel="1">
      <c r="B1153" s="159"/>
      <c r="C1153" s="160">
        <f t="shared" si="103"/>
        <v>46327</v>
      </c>
      <c r="D1153" s="128">
        <f t="shared" si="104"/>
        <v>71</v>
      </c>
      <c r="G1153" s="132">
        <f ca="1">IF($C1153&lt;$D$4,G368,MAX(AVERAGEIFS(G1150:G1152,G1150:G1152,"&gt;0")/(EXP(G$6*(($D1153-COUNTIFS(G$1083:G1153,0))/12))),G$8))</f>
        <v>1.25</v>
      </c>
      <c r="H1153" s="132">
        <f t="shared" ca="1" si="94"/>
        <v>0.96153846153846145</v>
      </c>
      <c r="I1153" s="132">
        <f ca="1">IF($C1153&lt;$D$4,I368,MAX(AVERAGEIFS(I1150:I1152,I1150:I1152,"&gt;0")/(EXP(I$6*(($D1153-COUNTIFS(I$1083:I1153,0))/12))),I$8))</f>
        <v>2.1762394938569023</v>
      </c>
      <c r="J1153" s="132">
        <f t="shared" ca="1" si="95"/>
        <v>1.6740303798899248</v>
      </c>
      <c r="K1153" s="132">
        <f ca="1">IF($C1153&lt;$D$4,K368,MAX(AVERAGEIFS(K1150:K1152,K1150:K1152,"&gt;0")/(EXP(K$6*(($D1153-COUNTIFS(K$1083:K1153,0))/12))),K$8))</f>
        <v>5.9402865319799361</v>
      </c>
      <c r="L1153" s="132">
        <f t="shared" ca="1" si="96"/>
        <v>2.970143265989968</v>
      </c>
      <c r="M1153" s="181">
        <f ca="1">IF($C1153&lt;=MAX($D$4,INDEX($C$23:$C$154,2+MATCH(0,$M$23:$M$154,1))),M368,MAX(AVERAGEIFS(M1150:M1152,M1150:M1152,"&gt;0")/(EXP(M$6*(($D1153-COUNTIFS(M$1083:M1153,0))/12))),M$8))</f>
        <v>14.860406794383804</v>
      </c>
      <c r="N1153" s="181">
        <f t="shared" ca="1" si="97"/>
        <v>7.4302033971919021</v>
      </c>
      <c r="O1153" s="181">
        <f>IF($C1153&lt;=MAX($D$4,INDEX($C$23:$C$154,2+MATCH(0,$O$23:$O$154,1))),O368,MAX(AVERAGEIFS(O1150:O1152,O1150:O1152,"&gt;0")/(EXP(O$6*(($D1153-COUNTIFS(O$1083:O1153,0))/12))),O$8))</f>
        <v>0</v>
      </c>
      <c r="P1153" s="181">
        <f t="shared" si="102"/>
        <v>0</v>
      </c>
      <c r="Q1153" s="132">
        <f ca="1">IF($C1153&lt;$D$4,Q368,MAX(AVERAGEIFS(Q1150:Q1152,Q1150:Q1152,"&gt;0")/(EXP(Q$6*(($D1153-COUNTIFS(Q$1083:Q1153,0))/12))),Q$8))</f>
        <v>1.5038698293654371</v>
      </c>
      <c r="R1153" s="132">
        <f t="shared" ca="1" si="98"/>
        <v>1.5038698293654371</v>
      </c>
      <c r="S1153" s="132">
        <f ca="1">IF($C1153&lt;$D$4,S368,MAX(AVERAGEIFS(S1150:S1152,S1150:S1152,"&gt;0")/(EXP(S$6*(($D1153-COUNTIFS(S$1083:S1153,0))/12))),S$8))</f>
        <v>1.1502839458701077</v>
      </c>
      <c r="T1153" s="132">
        <f t="shared" ca="1" si="99"/>
        <v>0.88483380451546745</v>
      </c>
      <c r="U1153" s="181">
        <f ca="1">IF($C1153&lt;=MAX($D$4,INDEX($C$23:$C$154,2+MATCH(0,$M$23:$M$154,1))),U368,MAX(AVERAGEIFS(U1150:U1152,U1150:U1152,"&gt;0")/(EXP(U$6*(($D1153-COUNTIFS(U$1083:U1153,0))/12))),U$8))</f>
        <v>8.6254758977084691</v>
      </c>
      <c r="V1153" s="181">
        <f t="shared" ca="1" si="100"/>
        <v>4.3127379488542346</v>
      </c>
      <c r="W1153" s="132">
        <f ca="1">IF($C1153&lt;$D$4,W368,MAX(AVERAGEIFS(W1150:W1152,W1150:W1152,"&gt;0")/(EXP(W$6*(($D1153-COUNTIFS(W$1083:W1153,0))/12))),W$8))</f>
        <v>0.75</v>
      </c>
      <c r="X1153" s="132">
        <f t="shared" ca="1" si="101"/>
        <v>0.57692307692307687</v>
      </c>
      <c r="Y1153" s="132"/>
      <c r="Z1153" s="132"/>
    </row>
    <row r="1154" spans="2:26" outlineLevel="1">
      <c r="B1154" s="159"/>
      <c r="C1154" s="160">
        <f t="shared" si="103"/>
        <v>46357</v>
      </c>
      <c r="D1154" s="128">
        <f t="shared" si="104"/>
        <v>72</v>
      </c>
      <c r="G1154" s="132">
        <f ca="1">IF($C1154&lt;$D$4,G369,MAX(AVERAGEIFS(G1151:G1153,G1151:G1153,"&gt;0")/(EXP(G$6*(($D1154-COUNTIFS(G$1083:G1154,0))/12))),G$8))</f>
        <v>1.25</v>
      </c>
      <c r="H1154" s="132">
        <f t="shared" ca="1" si="94"/>
        <v>0.96153846153846145</v>
      </c>
      <c r="I1154" s="132">
        <f ca="1">IF($C1154&lt;$D$4,I369,MAX(AVERAGEIFS(I1151:I1153,I1151:I1153,"&gt;0")/(EXP(I$6*(($D1154-COUNTIFS(I$1083:I1154,0))/12))),I$8))</f>
        <v>2.1327001933781546</v>
      </c>
      <c r="J1154" s="132">
        <f t="shared" ca="1" si="95"/>
        <v>1.6405386102908881</v>
      </c>
      <c r="K1154" s="132">
        <f ca="1">IF($C1154&lt;$D$4,K369,MAX(AVERAGEIFS(K1151:K1153,K1151:K1153,"&gt;0")/(EXP(K$6*(($D1154-COUNTIFS(K$1083:K1154,0))/12))),K$8))</f>
        <v>5.7607751749344027</v>
      </c>
      <c r="L1154" s="132">
        <f t="shared" ca="1" si="96"/>
        <v>2.8803875874672014</v>
      </c>
      <c r="M1154" s="181">
        <f ca="1">IF($C1154&lt;=MAX($D$4,INDEX($C$23:$C$154,2+MATCH(0,$M$23:$M$154,1))),M369,MAX(AVERAGEIFS(M1151:M1153,M1151:M1153,"&gt;0")/(EXP(M$6*(($D1154-COUNTIFS(M$1083:M1154,0))/12))),M$8))</f>
        <v>14.814179627454266</v>
      </c>
      <c r="N1154" s="181">
        <f t="shared" ca="1" si="97"/>
        <v>7.4070898137271328</v>
      </c>
      <c r="O1154" s="181">
        <f>IF($C1154&lt;=MAX($D$4,INDEX($C$23:$C$154,2+MATCH(0,$O$23:$O$154,1))),O369,MAX(AVERAGEIFS(O1151:O1153,O1151:O1153,"&gt;0")/(EXP(O$6*(($D1154-COUNTIFS(O$1083:O1154,0))/12))),O$8))</f>
        <v>0</v>
      </c>
      <c r="P1154" s="181">
        <f t="shared" si="102"/>
        <v>0</v>
      </c>
      <c r="Q1154" s="132">
        <f ca="1">IF($C1154&lt;$D$4,Q369,MAX(AVERAGEIFS(Q1151:Q1153,Q1151:Q1153,"&gt;0")/(EXP(Q$6*(($D1154-COUNTIFS(Q$1083:Q1154,0))/12))),Q$8))</f>
        <v>1.4369696464862618</v>
      </c>
      <c r="R1154" s="132">
        <f t="shared" ca="1" si="98"/>
        <v>1.4369696464862618</v>
      </c>
      <c r="S1154" s="132">
        <f ca="1">IF($C1154&lt;$D$4,S369,MAX(AVERAGEIFS(S1151:S1153,S1151:S1153,"&gt;0")/(EXP(S$6*(($D1154-COUNTIFS(S$1083:S1154,0))/12))),S$8))</f>
        <v>1.0830272309660764</v>
      </c>
      <c r="T1154" s="132">
        <f t="shared" ca="1" si="99"/>
        <v>0.83309786997390489</v>
      </c>
      <c r="U1154" s="181">
        <f ca="1">IF($C1154&lt;=MAX($D$4,INDEX($C$23:$C$154,2+MATCH(0,$M$23:$M$154,1))),U369,MAX(AVERAGEIFS(U1151:U1153,U1151:U1153,"&gt;0")/(EXP(U$6*(($D1154-COUNTIFS(U$1083:U1154,0))/12))),U$8))</f>
        <v>8.41298906540705</v>
      </c>
      <c r="V1154" s="181">
        <f t="shared" ca="1" si="100"/>
        <v>4.206494532703525</v>
      </c>
      <c r="W1154" s="132">
        <f ca="1">IF($C1154&lt;$D$4,W369,MAX(AVERAGEIFS(W1151:W1153,W1151:W1153,"&gt;0")/(EXP(W$6*(($D1154-COUNTIFS(W$1083:W1154,0))/12))),W$8))</f>
        <v>0.75</v>
      </c>
      <c r="X1154" s="132">
        <f t="shared" ca="1" si="101"/>
        <v>0.57692307692307687</v>
      </c>
      <c r="Y1154" s="132"/>
      <c r="Z1154" s="132"/>
    </row>
    <row r="1155" spans="2:26" outlineLevel="1">
      <c r="B1155" s="159"/>
      <c r="C1155" s="160">
        <f t="shared" si="103"/>
        <v>46388</v>
      </c>
      <c r="D1155" s="128">
        <f t="shared" si="104"/>
        <v>73</v>
      </c>
      <c r="G1155" s="132">
        <f ca="1">IF($C1155&lt;$D$4,G370,MAX(AVERAGEIFS(G1152:G1154,G1152:G1154,"&gt;0")/(EXP(G$6*(($D1155-COUNTIFS(G$1083:G1155,0))/12))),G$8))</f>
        <v>1.25</v>
      </c>
      <c r="H1155" s="132">
        <f t="shared" ca="1" si="94"/>
        <v>0.96153846153846145</v>
      </c>
      <c r="I1155" s="132">
        <f ca="1">IF($C1155&lt;$D$4,I370,MAX(AVERAGEIFS(I1152:I1154,I1152:I1154,"&gt;0")/(EXP(I$6*(($D1155-COUNTIFS(I$1083:I1155,0))/12))),I$8))</f>
        <v>2.0891605888906688</v>
      </c>
      <c r="J1155" s="132">
        <f t="shared" ca="1" si="95"/>
        <v>1.6070466068389759</v>
      </c>
      <c r="K1155" s="132">
        <f ca="1">IF($C1155&lt;$D$4,K370,MAX(AVERAGEIFS(K1152:K1154,K1152:K1154,"&gt;0")/(EXP(K$6*(($D1155-COUNTIFS(K$1083:K1155,0))/12))),K$8))</f>
        <v>5.5797669484731083</v>
      </c>
      <c r="L1155" s="132">
        <f t="shared" ca="1" si="96"/>
        <v>2.7898834742365541</v>
      </c>
      <c r="M1155" s="181">
        <f ca="1">IF($C1155&lt;=MAX($D$4,INDEX($C$23:$C$154,2+MATCH(0,$M$23:$M$154,1))),M370,MAX(AVERAGEIFS(M1152:M1154,M1152:M1154,"&gt;0")/(EXP(M$6*(($D1155-COUNTIFS(M$1083:M1155,0))/12))),M$8))</f>
        <v>14.760959474689139</v>
      </c>
      <c r="N1155" s="181">
        <f t="shared" ca="1" si="97"/>
        <v>7.3804797373445696</v>
      </c>
      <c r="O1155" s="181">
        <f>IF($C1155&lt;=MAX($D$4,INDEX($C$23:$C$154,2+MATCH(0,$O$23:$O$154,1))),O370,MAX(AVERAGEIFS(O1152:O1154,O1152:O1154,"&gt;0")/(EXP(O$6*(($D1155-COUNTIFS(O$1083:O1155,0))/12))),O$8))</f>
        <v>0</v>
      </c>
      <c r="P1155" s="181">
        <f t="shared" si="102"/>
        <v>0</v>
      </c>
      <c r="Q1155" s="132">
        <f ca="1">IF($C1155&lt;$D$4,Q370,MAX(AVERAGEIFS(Q1152:Q1154,Q1152:Q1154,"&gt;0")/(EXP(Q$6*(($D1155-COUNTIFS(Q$1083:Q1155,0))/12))),Q$8))</f>
        <v>1.371356508431864</v>
      </c>
      <c r="R1155" s="132">
        <f t="shared" ca="1" si="98"/>
        <v>1.371356508431864</v>
      </c>
      <c r="S1155" s="132">
        <f ca="1">IF($C1155&lt;$D$4,S370,MAX(AVERAGEIFS(S1152:S1154,S1152:S1154,"&gt;0")/(EXP(S$6*(($D1155-COUNTIFS(S$1083:S1155,0))/12))),S$8))</f>
        <v>1.0184529917059277</v>
      </c>
      <c r="T1155" s="132">
        <f t="shared" ca="1" si="99"/>
        <v>0.78342537823532898</v>
      </c>
      <c r="U1155" s="181">
        <f ca="1">IF($C1155&lt;=MAX($D$4,INDEX($C$23:$C$154,2+MATCH(0,$M$23:$M$154,1))),U370,MAX(AVERAGEIFS(U1152:U1154,U1152:U1154,"&gt;0")/(EXP(U$6*(($D1155-COUNTIFS(U$1083:U1155,0))/12))),U$8))</f>
        <v>8.1786349891659338</v>
      </c>
      <c r="V1155" s="181">
        <f t="shared" ca="1" si="100"/>
        <v>4.0893174945829669</v>
      </c>
      <c r="W1155" s="132">
        <f ca="1">IF($C1155&lt;$D$4,W370,MAX(AVERAGEIFS(W1152:W1154,W1152:W1154,"&gt;0")/(EXP(W$6*(($D1155-COUNTIFS(W$1083:W1155,0))/12))),W$8))</f>
        <v>0.75</v>
      </c>
      <c r="X1155" s="132">
        <f t="shared" ca="1" si="101"/>
        <v>0.57692307692307687</v>
      </c>
      <c r="Y1155" s="132"/>
      <c r="Z1155" s="132"/>
    </row>
    <row r="1156" spans="2:26" outlineLevel="1">
      <c r="B1156" s="159"/>
      <c r="C1156" s="160">
        <f t="shared" si="103"/>
        <v>46419</v>
      </c>
      <c r="D1156" s="128">
        <f t="shared" si="104"/>
        <v>74</v>
      </c>
      <c r="G1156" s="132">
        <f ca="1">IF($C1156&lt;$D$4,G371,MAX(AVERAGEIFS(G1153:G1155,G1153:G1155,"&gt;0")/(EXP(G$6*(($D1156-COUNTIFS(G$1083:G1156,0))/12))),G$8))</f>
        <v>1.25</v>
      </c>
      <c r="H1156" s="132">
        <f t="shared" ca="1" si="94"/>
        <v>0.96153846153846145</v>
      </c>
      <c r="I1156" s="132">
        <f ca="1">IF($C1156&lt;$D$4,I371,MAX(AVERAGEIFS(I1153:I1155,I1153:I1155,"&gt;0")/(EXP(I$6*(($D1156-COUNTIFS(I$1083:I1156,0))/12))),I$8))</f>
        <v>2.0456634434622876</v>
      </c>
      <c r="J1156" s="132">
        <f t="shared" ca="1" si="95"/>
        <v>1.5735872642017597</v>
      </c>
      <c r="K1156" s="132">
        <f ca="1">IF($C1156&lt;$D$4,K371,MAX(AVERAGEIFS(K1153:K1155,K1153:K1155,"&gt;0")/(EXP(K$6*(($D1156-COUNTIFS(K$1083:K1156,0))/12))),K$8))</f>
        <v>5.39776742438782</v>
      </c>
      <c r="L1156" s="132">
        <f t="shared" ca="1" si="96"/>
        <v>2.69888371219391</v>
      </c>
      <c r="M1156" s="181">
        <f ca="1">IF($C1156&lt;=MAX($D$4,INDEX($C$23:$C$154,2+MATCH(0,$M$23:$M$154,1))),M371,MAX(AVERAGEIFS(M1153:M1155,M1153:M1155,"&gt;0")/(EXP(M$6*(($D1156-COUNTIFS(M$1083:M1156,0))/12))),M$8))</f>
        <v>14.701175311168901</v>
      </c>
      <c r="N1156" s="181">
        <f t="shared" ca="1" si="97"/>
        <v>7.3505876555844507</v>
      </c>
      <c r="O1156" s="181">
        <f>IF($C1156&lt;=MAX($D$4,INDEX($C$23:$C$154,2+MATCH(0,$O$23:$O$154,1))),O371,MAX(AVERAGEIFS(O1153:O1155,O1153:O1155,"&gt;0")/(EXP(O$6*(($D1156-COUNTIFS(O$1083:O1156,0))/12))),O$8))</f>
        <v>0</v>
      </c>
      <c r="P1156" s="181">
        <f t="shared" si="102"/>
        <v>0</v>
      </c>
      <c r="Q1156" s="132">
        <f ca="1">IF($C1156&lt;$D$4,Q371,MAX(AVERAGEIFS(Q1153:Q1155,Q1153:Q1155,"&gt;0")/(EXP(Q$6*(($D1156-COUNTIFS(Q$1083:Q1156,0))/12))),Q$8))</f>
        <v>1.3071314387433559</v>
      </c>
      <c r="R1156" s="132">
        <f t="shared" ca="1" si="98"/>
        <v>1.3071314387433559</v>
      </c>
      <c r="S1156" s="132">
        <f ca="1">IF($C1156&lt;$D$4,S371,MAX(AVERAGEIFS(S1153:S1155,S1153:S1155,"&gt;0")/(EXP(S$6*(($D1156-COUNTIFS(S$1083:S1156,0))/12))),S$8))</f>
        <v>1</v>
      </c>
      <c r="T1156" s="132">
        <f t="shared" ca="1" si="99"/>
        <v>0.76923076923076916</v>
      </c>
      <c r="U1156" s="181">
        <f ca="1">IF($C1156&lt;=MAX($D$4,INDEX($C$23:$C$154,2+MATCH(0,$M$23:$M$154,1))),U371,MAX(AVERAGEIFS(U1153:U1155,U1153:U1155,"&gt;0")/(EXP(U$6*(($D1156-COUNTIFS(U$1083:U1156,0))/12))),U$8))</f>
        <v>7.9293947759967454</v>
      </c>
      <c r="V1156" s="181">
        <f t="shared" ca="1" si="100"/>
        <v>3.9646973879983727</v>
      </c>
      <c r="W1156" s="132">
        <f ca="1">IF($C1156&lt;$D$4,W371,MAX(AVERAGEIFS(W1153:W1155,W1153:W1155,"&gt;0")/(EXP(W$6*(($D1156-COUNTIFS(W$1083:W1156,0))/12))),W$8))</f>
        <v>0.75</v>
      </c>
      <c r="X1156" s="132">
        <f t="shared" ca="1" si="101"/>
        <v>0.57692307692307687</v>
      </c>
      <c r="Y1156" s="132"/>
      <c r="Z1156" s="132"/>
    </row>
    <row r="1157" spans="2:26" outlineLevel="1">
      <c r="B1157" s="159"/>
      <c r="C1157" s="160">
        <f t="shared" si="103"/>
        <v>46447</v>
      </c>
      <c r="D1157" s="128">
        <f t="shared" si="104"/>
        <v>75</v>
      </c>
      <c r="G1157" s="132">
        <f ca="1">IF($C1157&lt;$D$4,G372,MAX(AVERAGEIFS(G1154:G1156,G1154:G1156,"&gt;0")/(EXP(G$6*(($D1157-COUNTIFS(G$1083:G1157,0))/12))),G$8))</f>
        <v>1.25</v>
      </c>
      <c r="H1157" s="132">
        <f t="shared" ca="1" si="94"/>
        <v>0.96153846153846145</v>
      </c>
      <c r="I1157" s="132">
        <f ca="1">IF($C1157&lt;$D$4,I372,MAX(AVERAGEIFS(I1154:I1156,I1154:I1156,"&gt;0")/(EXP(I$6*(($D1157-COUNTIFS(I$1083:I1157,0))/12))),I$8))</f>
        <v>2.0022451534540839</v>
      </c>
      <c r="J1157" s="132">
        <f t="shared" ca="1" si="95"/>
        <v>1.5401885795800645</v>
      </c>
      <c r="K1157" s="132">
        <f ca="1">IF($C1157&lt;$D$4,K372,MAX(AVERAGEIFS(K1154:K1156,K1154:K1156,"&gt;0")/(EXP(K$6*(($D1157-COUNTIFS(K$1083:K1157,0))/12))),K$8))</f>
        <v>5.2152539768587403</v>
      </c>
      <c r="L1157" s="132">
        <f t="shared" ca="1" si="96"/>
        <v>2.6076269884293701</v>
      </c>
      <c r="M1157" s="181">
        <f ca="1">IF($C1157&lt;=MAX($D$4,INDEX($C$23:$C$154,2+MATCH(0,$M$23:$M$154,1))),M372,MAX(AVERAGEIFS(M1154:M1156,M1154:M1156,"&gt;0")/(EXP(M$6*(($D1157-COUNTIFS(M$1083:M1157,0))/12))),M$8))</f>
        <v>14.636292745655703</v>
      </c>
      <c r="N1157" s="181">
        <f t="shared" ca="1" si="97"/>
        <v>7.3181463728278517</v>
      </c>
      <c r="O1157" s="181">
        <f>IF($C1157&lt;=MAX($D$4,INDEX($C$23:$C$154,2+MATCH(0,$O$23:$O$154,1))),O372,MAX(AVERAGEIFS(O1154:O1156,O1154:O1156,"&gt;0")/(EXP(O$6*(($D1157-COUNTIFS(O$1083:O1157,0))/12))),O$8))</f>
        <v>0</v>
      </c>
      <c r="P1157" s="181">
        <f t="shared" si="102"/>
        <v>0</v>
      </c>
      <c r="Q1157" s="132">
        <f ca="1">IF($C1157&lt;$D$4,Q372,MAX(AVERAGEIFS(Q1154:Q1156,Q1154:Q1156,"&gt;0")/(EXP(Q$6*(($D1157-COUNTIFS(Q$1083:Q1157,0))/12))),Q$8))</f>
        <v>1.2443804065946451</v>
      </c>
      <c r="R1157" s="132">
        <f t="shared" ca="1" si="98"/>
        <v>1.2443804065946451</v>
      </c>
      <c r="S1157" s="132">
        <f ca="1">IF($C1157&lt;$D$4,S372,MAX(AVERAGEIFS(S1154:S1156,S1154:S1156,"&gt;0")/(EXP(S$6*(($D1157-COUNTIFS(S$1083:S1157,0))/12))),S$8))</f>
        <v>1</v>
      </c>
      <c r="T1157" s="132">
        <f t="shared" ca="1" si="99"/>
        <v>0.76923076923076916</v>
      </c>
      <c r="U1157" s="181">
        <f ca="1">IF($C1157&lt;=MAX($D$4,INDEX($C$23:$C$154,2+MATCH(0,$M$23:$M$154,1))),U372,MAX(AVERAGEIFS(U1154:U1156,U1154:U1156,"&gt;0")/(EXP(U$6*(($D1157-COUNTIFS(U$1083:U1157,0))/12))),U$8))</f>
        <v>7.6784551343108074</v>
      </c>
      <c r="V1157" s="181">
        <f t="shared" ca="1" si="100"/>
        <v>3.8392275671554037</v>
      </c>
      <c r="W1157" s="132">
        <f ca="1">IF($C1157&lt;$D$4,W372,MAX(AVERAGEIFS(W1154:W1156,W1154:W1156,"&gt;0")/(EXP(W$6*(($D1157-COUNTIFS(W$1083:W1157,0))/12))),W$8))</f>
        <v>0.75</v>
      </c>
      <c r="X1157" s="132">
        <f t="shared" ca="1" si="101"/>
        <v>0.57692307692307687</v>
      </c>
      <c r="Y1157" s="132"/>
      <c r="Z1157" s="132"/>
    </row>
    <row r="1158" spans="2:26" outlineLevel="1">
      <c r="B1158" s="159"/>
      <c r="C1158" s="160">
        <f t="shared" si="103"/>
        <v>46478</v>
      </c>
      <c r="D1158" s="128">
        <f t="shared" si="104"/>
        <v>76</v>
      </c>
      <c r="G1158" s="132">
        <f ca="1">IF($C1158&lt;$D$4,G373,MAX(AVERAGEIFS(G1155:G1157,G1155:G1157,"&gt;0")/(EXP(G$6*(($D1158-COUNTIFS(G$1083:G1158,0))/12))),G$8))</f>
        <v>1.25</v>
      </c>
      <c r="H1158" s="132">
        <f t="shared" ca="1" si="94"/>
        <v>0.96153846153846145</v>
      </c>
      <c r="I1158" s="132">
        <f ca="1">IF($C1158&lt;$D$4,I373,MAX(AVERAGEIFS(I1155:I1157,I1155:I1157,"&gt;0")/(EXP(I$6*(($D1158-COUNTIFS(I$1083:I1158,0))/12))),I$8))</f>
        <v>1.9589364039281174</v>
      </c>
      <c r="J1158" s="132">
        <f t="shared" ca="1" si="95"/>
        <v>1.5068741568677826</v>
      </c>
      <c r="K1158" s="132">
        <f ca="1">IF($C1158&lt;$D$4,K373,MAX(AVERAGEIFS(K1155:K1157,K1155:K1157,"&gt;0")/(EXP(K$6*(($D1158-COUNTIFS(K$1083:K1158,0))/12))),K$8))</f>
        <v>5.0326852614412187</v>
      </c>
      <c r="L1158" s="132">
        <f t="shared" ca="1" si="96"/>
        <v>2.5163426307206094</v>
      </c>
      <c r="M1158" s="181">
        <f ca="1">IF($C1158&lt;=MAX($D$4,INDEX($C$23:$C$154,2+MATCH(0,$M$23:$M$154,1))),M373,MAX(AVERAGEIFS(M1155:M1157,M1155:M1157,"&gt;0")/(EXP(M$6*(($D1158-COUNTIFS(M$1083:M1158,0))/12))),M$8))</f>
        <v>14.565346348007596</v>
      </c>
      <c r="N1158" s="181">
        <f t="shared" ca="1" si="97"/>
        <v>7.282673174003798</v>
      </c>
      <c r="O1158" s="181">
        <f>IF($C1158&lt;=MAX($D$4,INDEX($C$23:$C$154,2+MATCH(0,$O$23:$O$154,1))),O373,MAX(AVERAGEIFS(O1155:O1157,O1155:O1157,"&gt;0")/(EXP(O$6*(($D1158-COUNTIFS(O$1083:O1158,0))/12))),O$8))</f>
        <v>0</v>
      </c>
      <c r="P1158" s="181">
        <f t="shared" si="102"/>
        <v>0</v>
      </c>
      <c r="Q1158" s="132">
        <f ca="1">IF($C1158&lt;$D$4,Q373,MAX(AVERAGEIFS(Q1155:Q1157,Q1155:Q1157,"&gt;0")/(EXP(Q$6*(($D1158-COUNTIFS(Q$1083:Q1158,0))/12))),Q$8))</f>
        <v>1.1831860241733665</v>
      </c>
      <c r="R1158" s="132">
        <f t="shared" ca="1" si="98"/>
        <v>1.1831860241733665</v>
      </c>
      <c r="S1158" s="132">
        <f ca="1">IF($C1158&lt;$D$4,S373,MAX(AVERAGEIFS(S1155:S1157,S1155:S1157,"&gt;0")/(EXP(S$6*(($D1158-COUNTIFS(S$1083:S1158,0))/12))),S$8))</f>
        <v>1</v>
      </c>
      <c r="T1158" s="132">
        <f t="shared" ca="1" si="99"/>
        <v>0.76923076923076916</v>
      </c>
      <c r="U1158" s="181">
        <f ca="1">IF($C1158&lt;=MAX($D$4,INDEX($C$23:$C$154,2+MATCH(0,$M$23:$M$154,1))),U373,MAX(AVERAGEIFS(U1155:U1157,U1155:U1157,"&gt;0")/(EXP(U$6*(($D1158-COUNTIFS(U$1083:U1158,0))/12))),U$8))</f>
        <v>7.4174742576021808</v>
      </c>
      <c r="V1158" s="181">
        <f t="shared" ca="1" si="100"/>
        <v>3.7087371288010904</v>
      </c>
      <c r="W1158" s="132">
        <f ca="1">IF($C1158&lt;$D$4,W373,MAX(AVERAGEIFS(W1155:W1157,W1155:W1157,"&gt;0")/(EXP(W$6*(($D1158-COUNTIFS(W$1083:W1158,0))/12))),W$8))</f>
        <v>0.75</v>
      </c>
      <c r="X1158" s="132">
        <f t="shared" ca="1" si="101"/>
        <v>0.57692307692307687</v>
      </c>
      <c r="Y1158" s="132"/>
      <c r="Z1158" s="132"/>
    </row>
    <row r="1159" spans="2:26" outlineLevel="1">
      <c r="B1159" s="159"/>
      <c r="C1159" s="160">
        <f t="shared" si="103"/>
        <v>46508</v>
      </c>
      <c r="D1159" s="128">
        <f t="shared" si="104"/>
        <v>77</v>
      </c>
      <c r="G1159" s="132">
        <f ca="1">IF($C1159&lt;$D$4,G374,MAX(AVERAGEIFS(G1156:G1158,G1156:G1158,"&gt;0")/(EXP(G$6*(($D1159-COUNTIFS(G$1083:G1159,0))/12))),G$8))</f>
        <v>1.25</v>
      </c>
      <c r="H1159" s="132">
        <f t="shared" ca="1" si="94"/>
        <v>0.96153846153846145</v>
      </c>
      <c r="I1159" s="132">
        <f ca="1">IF($C1159&lt;$D$4,I374,MAX(AVERAGEIFS(I1156:I1158,I1156:I1158,"&gt;0")/(EXP(I$6*(($D1159-COUNTIFS(I$1083:I1159,0))/12))),I$8))</f>
        <v>1.9157720432118146</v>
      </c>
      <c r="J1159" s="132">
        <f t="shared" ca="1" si="95"/>
        <v>1.4736708024706267</v>
      </c>
      <c r="K1159" s="132">
        <f ca="1">IF($C1159&lt;$D$4,K374,MAX(AVERAGEIFS(K1156:K1158,K1156:K1158,"&gt;0")/(EXP(K$6*(($D1159-COUNTIFS(K$1083:K1159,0))/12))),K$8))</f>
        <v>4.8505119497534679</v>
      </c>
      <c r="L1159" s="132">
        <f t="shared" ca="1" si="96"/>
        <v>2.4252559748767339</v>
      </c>
      <c r="M1159" s="181">
        <f ca="1">IF($C1159&lt;=MAX($D$4,INDEX($C$23:$C$154,2+MATCH(0,$M$23:$M$154,1))),M374,MAX(AVERAGEIFS(M1156:M1158,M1156:M1158,"&gt;0")/(EXP(M$6*(($D1159-COUNTIFS(M$1083:M1159,0))/12))),M$8))</f>
        <v>14.488658034208234</v>
      </c>
      <c r="N1159" s="181">
        <f t="shared" ca="1" si="97"/>
        <v>7.2443290171041168</v>
      </c>
      <c r="O1159" s="181">
        <f>IF($C1159&lt;=MAX($D$4,INDEX($C$23:$C$154,2+MATCH(0,$O$23:$O$154,1))),O374,MAX(AVERAGEIFS(O1156:O1158,O1156:O1158,"&gt;0")/(EXP(O$6*(($D1159-COUNTIFS(O$1083:O1159,0))/12))),O$8))</f>
        <v>0</v>
      </c>
      <c r="P1159" s="181">
        <f t="shared" si="102"/>
        <v>0</v>
      </c>
      <c r="Q1159" s="132">
        <f ca="1">IF($C1159&lt;$D$4,Q374,MAX(AVERAGEIFS(Q1156:Q1158,Q1156:Q1158,"&gt;0")/(EXP(Q$6*(($D1159-COUNTIFS(Q$1083:Q1159,0))/12))),Q$8))</f>
        <v>1.1236188976499211</v>
      </c>
      <c r="R1159" s="132">
        <f t="shared" ca="1" si="98"/>
        <v>1.1236188976499211</v>
      </c>
      <c r="S1159" s="132">
        <f ca="1">IF($C1159&lt;$D$4,S374,MAX(AVERAGEIFS(S1156:S1158,S1156:S1158,"&gt;0")/(EXP(S$6*(($D1159-COUNTIFS(S$1083:S1159,0))/12))),S$8))</f>
        <v>1</v>
      </c>
      <c r="T1159" s="132">
        <f t="shared" ca="1" si="99"/>
        <v>0.76923076923076916</v>
      </c>
      <c r="U1159" s="181">
        <f ca="1">IF($C1159&lt;=MAX($D$4,INDEX($C$23:$C$154,2+MATCH(0,$M$23:$M$154,1))),U374,MAX(AVERAGEIFS(U1156:U1158,U1156:U1158,"&gt;0")/(EXP(U$6*(($D1159-COUNTIFS(U$1083:U1159,0))/12))),U$8))</f>
        <v>7.1502622831743059</v>
      </c>
      <c r="V1159" s="181">
        <f t="shared" ca="1" si="100"/>
        <v>3.5751311415871529</v>
      </c>
      <c r="W1159" s="132">
        <f ca="1">IF($C1159&lt;$D$4,W374,MAX(AVERAGEIFS(W1156:W1158,W1156:W1158,"&gt;0")/(EXP(W$6*(($D1159-COUNTIFS(W$1083:W1159,0))/12))),W$8))</f>
        <v>0.75</v>
      </c>
      <c r="X1159" s="132">
        <f t="shared" ca="1" si="101"/>
        <v>0.57692307692307687</v>
      </c>
      <c r="Y1159" s="132"/>
      <c r="Z1159" s="132"/>
    </row>
    <row r="1160" spans="2:26" outlineLevel="1">
      <c r="B1160" s="159"/>
      <c r="C1160" s="160">
        <f t="shared" si="103"/>
        <v>46539</v>
      </c>
      <c r="D1160" s="128">
        <f t="shared" si="104"/>
        <v>78</v>
      </c>
      <c r="G1160" s="132">
        <f ca="1">IF($C1160&lt;$D$4,G375,MAX(AVERAGEIFS(G1157:G1159,G1157:G1159,"&gt;0")/(EXP(G$6*(($D1160-COUNTIFS(G$1083:G1160,0))/12))),G$8))</f>
        <v>1.25</v>
      </c>
      <c r="H1160" s="132">
        <f t="shared" ca="1" si="94"/>
        <v>0.96153846153846145</v>
      </c>
      <c r="I1160" s="132">
        <f ca="1">IF($C1160&lt;$D$4,I375,MAX(AVERAGEIFS(I1157:I1159,I1157:I1159,"&gt;0")/(EXP(I$6*(($D1160-COUNTIFS(I$1083:I1160,0))/12))),I$8))</f>
        <v>1.8727842810059494</v>
      </c>
      <c r="J1160" s="132">
        <f t="shared" ca="1" si="95"/>
        <v>1.4406032930814996</v>
      </c>
      <c r="K1160" s="132">
        <f ca="1">IF($C1160&lt;$D$4,K375,MAX(AVERAGEIFS(K1157:K1159,K1157:K1159,"&gt;0")/(EXP(K$6*(($D1160-COUNTIFS(K$1083:K1160,0))/12))),K$8))</f>
        <v>4.669163247788723</v>
      </c>
      <c r="L1160" s="132">
        <f t="shared" ca="1" si="96"/>
        <v>2.3345816238943615</v>
      </c>
      <c r="M1160" s="181">
        <f ca="1">IF($C1160&lt;=MAX($D$4,INDEX($C$23:$C$154,2+MATCH(0,$M$23:$M$154,1))),M375,MAX(AVERAGEIFS(M1157:M1159,M1157:M1159,"&gt;0")/(EXP(M$6*(($D1160-COUNTIFS(M$1083:M1160,0))/12))),M$8))</f>
        <v>14.40651337117295</v>
      </c>
      <c r="N1160" s="181">
        <f t="shared" ca="1" si="97"/>
        <v>7.2032566855864752</v>
      </c>
      <c r="O1160" s="181">
        <f>IF($C1160&lt;=MAX($D$4,INDEX($C$23:$C$154,2+MATCH(0,$O$23:$O$154,1))),O375,MAX(AVERAGEIFS(O1157:O1159,O1157:O1159,"&gt;0")/(EXP(O$6*(($D1160-COUNTIFS(O$1083:O1160,0))/12))),O$8))</f>
        <v>18.75</v>
      </c>
      <c r="P1160" s="181">
        <f t="shared" si="102"/>
        <v>9.375</v>
      </c>
      <c r="Q1160" s="132">
        <f ca="1">IF($C1160&lt;$D$4,Q375,MAX(AVERAGEIFS(Q1157:Q1159,Q1157:Q1159,"&gt;0")/(EXP(Q$6*(($D1160-COUNTIFS(Q$1083:Q1160,0))/12))),Q$8))</f>
        <v>1.0657397451410755</v>
      </c>
      <c r="R1160" s="132">
        <f t="shared" ca="1" si="98"/>
        <v>1.0657397451410755</v>
      </c>
      <c r="S1160" s="132">
        <f ca="1">IF($C1160&lt;$D$4,S375,MAX(AVERAGEIFS(S1157:S1159,S1157:S1159,"&gt;0")/(EXP(S$6*(($D1160-COUNTIFS(S$1083:S1160,0))/12))),S$8))</f>
        <v>1</v>
      </c>
      <c r="T1160" s="132">
        <f t="shared" ca="1" si="99"/>
        <v>0.76923076923076916</v>
      </c>
      <c r="U1160" s="181">
        <f ca="1">IF($C1160&lt;=MAX($D$4,INDEX($C$23:$C$154,2+MATCH(0,$M$23:$M$154,1))),U375,MAX(AVERAGEIFS(U1157:U1159,U1157:U1159,"&gt;0")/(EXP(U$6*(($D1160-COUNTIFS(U$1083:U1160,0))/12))),U$8))</f>
        <v>6.8795864740595727</v>
      </c>
      <c r="V1160" s="181">
        <f t="shared" ca="1" si="100"/>
        <v>3.4397932370297863</v>
      </c>
      <c r="W1160" s="132">
        <f ca="1">IF($C1160&lt;$D$4,W375,MAX(AVERAGEIFS(W1157:W1159,W1157:W1159,"&gt;0")/(EXP(W$6*(($D1160-COUNTIFS(W$1083:W1160,0))/12))),W$8))</f>
        <v>0.75</v>
      </c>
      <c r="X1160" s="132">
        <f t="shared" ca="1" si="101"/>
        <v>0.57692307692307687</v>
      </c>
      <c r="Y1160" s="132"/>
      <c r="Z1160" s="132"/>
    </row>
    <row r="1161" spans="2:26" outlineLevel="1">
      <c r="B1161" s="159"/>
      <c r="C1161" s="160">
        <f t="shared" si="103"/>
        <v>46569</v>
      </c>
      <c r="D1161" s="128">
        <f t="shared" si="104"/>
        <v>79</v>
      </c>
      <c r="G1161" s="132">
        <f ca="1">IF($C1161&lt;$D$4,G376,MAX(AVERAGEIFS(G1158:G1160,G1158:G1160,"&gt;0")/(EXP(G$6*(($D1161-COUNTIFS(G$1083:G1161,0))/12))),G$8))</f>
        <v>1.25</v>
      </c>
      <c r="H1161" s="132">
        <f t="shared" ca="1" si="94"/>
        <v>0.96153846153846145</v>
      </c>
      <c r="I1161" s="132">
        <f ca="1">IF($C1161&lt;$D$4,I376,MAX(AVERAGEIFS(I1158:I1160,I1158:I1160,"&gt;0")/(EXP(I$6*(($D1161-COUNTIFS(I$1083:I1161,0))/12))),I$8))</f>
        <v>1.8300038861541523</v>
      </c>
      <c r="J1161" s="132">
        <f t="shared" ca="1" si="95"/>
        <v>1.4076952970416556</v>
      </c>
      <c r="K1161" s="132">
        <f ca="1">IF($C1161&lt;$D$4,K376,MAX(AVERAGEIFS(K1158:K1160,K1158:K1160,"&gt;0")/(EXP(K$6*(($D1161-COUNTIFS(K$1083:K1161,0))/12))),K$8))</f>
        <v>4.4890492125014321</v>
      </c>
      <c r="L1161" s="132">
        <f t="shared" ca="1" si="96"/>
        <v>2.244524606250716</v>
      </c>
      <c r="M1161" s="181">
        <f ca="1">IF($C1161&lt;=MAX($D$4,INDEX($C$23:$C$154,2+MATCH(0,$M$23:$M$154,1))),M376,MAX(AVERAGEIFS(M1158:M1160,M1158:M1160,"&gt;0")/(EXP(M$6*(($D1161-COUNTIFS(M$1083:M1161,0))/12))),M$8))</f>
        <v>14.318808213489262</v>
      </c>
      <c r="N1161" s="181">
        <f t="shared" ca="1" si="97"/>
        <v>7.1594041067446312</v>
      </c>
      <c r="O1161" s="181">
        <f>IF($C1161&lt;=MAX($D$4,INDEX($C$23:$C$154,2+MATCH(0,$O$23:$O$154,1))),O376,MAX(AVERAGEIFS(O1158:O1160,O1158:O1160,"&gt;0")/(EXP(O$6*(($D1161-COUNTIFS(O$1083:O1161,0))/12))),O$8))</f>
        <v>18.75</v>
      </c>
      <c r="P1161" s="181">
        <f t="shared" si="102"/>
        <v>9.375</v>
      </c>
      <c r="Q1161" s="132">
        <f ca="1">IF($C1161&lt;$D$4,Q376,MAX(AVERAGEIFS(Q1158:Q1160,Q1158:Q1160,"&gt;0")/(EXP(Q$6*(($D1161-COUNTIFS(Q$1083:Q1161,0))/12))),Q$8))</f>
        <v>1.0096010621057852</v>
      </c>
      <c r="R1161" s="132">
        <f t="shared" ca="1" si="98"/>
        <v>1.0096010621057852</v>
      </c>
      <c r="S1161" s="132">
        <f ca="1">IF($C1161&lt;$D$4,S376,MAX(AVERAGEIFS(S1158:S1160,S1158:S1160,"&gt;0")/(EXP(S$6*(($D1161-COUNTIFS(S$1083:S1161,0))/12))),S$8))</f>
        <v>1</v>
      </c>
      <c r="T1161" s="132">
        <f t="shared" ca="1" si="99"/>
        <v>0.76923076923076916</v>
      </c>
      <c r="U1161" s="181">
        <f ca="1">IF($C1161&lt;=MAX($D$4,INDEX($C$23:$C$154,2+MATCH(0,$M$23:$M$154,1))),U376,MAX(AVERAGEIFS(U1158:U1160,U1158:U1160,"&gt;0")/(EXP(U$6*(($D1161-COUNTIFS(U$1083:U1161,0))/12))),U$8))</f>
        <v>6.6049599943197883</v>
      </c>
      <c r="V1161" s="181">
        <f t="shared" ca="1" si="100"/>
        <v>3.3024799971598942</v>
      </c>
      <c r="W1161" s="132">
        <f ca="1">IF($C1161&lt;$D$4,W376,MAX(AVERAGEIFS(W1158:W1160,W1158:W1160,"&gt;0")/(EXP(W$6*(($D1161-COUNTIFS(W$1083:W1161,0))/12))),W$8))</f>
        <v>0.75</v>
      </c>
      <c r="X1161" s="132">
        <f t="shared" ca="1" si="101"/>
        <v>0.57692307692307687</v>
      </c>
      <c r="Y1161" s="132"/>
      <c r="Z1161" s="132"/>
    </row>
    <row r="1162" spans="2:26" outlineLevel="1">
      <c r="B1162" s="159"/>
      <c r="C1162" s="160">
        <f t="shared" si="103"/>
        <v>46600</v>
      </c>
      <c r="D1162" s="128">
        <f t="shared" si="104"/>
        <v>80</v>
      </c>
      <c r="G1162" s="132">
        <f ca="1">IF($C1162&lt;$D$4,G377,MAX(AVERAGEIFS(G1159:G1161,G1159:G1161,"&gt;0")/(EXP(G$6*(($D1162-COUNTIFS(G$1083:G1162,0))/12))),G$8))</f>
        <v>1.25</v>
      </c>
      <c r="H1162" s="132">
        <f t="shared" ca="1" si="94"/>
        <v>0.96153846153846145</v>
      </c>
      <c r="I1162" s="132">
        <f ca="1">IF($C1162&lt;$D$4,I377,MAX(AVERAGEIFS(I1159:I1161,I1159:I1161,"&gt;0")/(EXP(I$6*(($D1162-COUNTIFS(I$1083:I1162,0))/12))),I$8))</f>
        <v>1.7874615509974623</v>
      </c>
      <c r="J1162" s="132">
        <f t="shared" ca="1" si="95"/>
        <v>1.3749704238442018</v>
      </c>
      <c r="K1162" s="132">
        <f ca="1">IF($C1162&lt;$D$4,K377,MAX(AVERAGEIFS(K1159:K1161,K1159:K1161,"&gt;0")/(EXP(K$6*(($D1162-COUNTIFS(K$1083:K1162,0))/12))),K$8))</f>
        <v>4.3105608316455823</v>
      </c>
      <c r="L1162" s="132">
        <f t="shared" ca="1" si="96"/>
        <v>2.1552804158227912</v>
      </c>
      <c r="M1162" s="181">
        <f ca="1">IF($C1162&lt;=MAX($D$4,INDEX($C$23:$C$154,2+MATCH(0,$M$23:$M$154,1))),M377,MAX(AVERAGEIFS(M1159:M1161,M1159:M1161,"&gt;0")/(EXP(M$6*(($D1162-COUNTIFS(M$1083:M1162,0))/12))),M$8))</f>
        <v>14.225722314197164</v>
      </c>
      <c r="N1162" s="181">
        <f t="shared" ca="1" si="97"/>
        <v>7.1128611570985818</v>
      </c>
      <c r="O1162" s="181">
        <f ca="1">IF($C1162&lt;=MAX($D$4,INDEX($C$23:$C$154,2+MATCH(0,$O$23:$O$154,1))),O377,MAX(AVERAGEIFS(O1159:O1161,O1159:O1161,"&gt;0")/(EXP(O$6*(($D1162-COUNTIFS(O$1083:O1162,0))/12))),O$8))</f>
        <v>18.633177949188653</v>
      </c>
      <c r="P1162" s="181">
        <f t="shared" ca="1" si="102"/>
        <v>9.3165889745943264</v>
      </c>
      <c r="Q1162" s="132">
        <f ca="1">IF($C1162&lt;$D$4,Q377,MAX(AVERAGEIFS(Q1159:Q1161,Q1159:Q1161,"&gt;0")/(EXP(Q$6*(($D1162-COUNTIFS(Q$1083:Q1162,0))/12))),Q$8))</f>
        <v>1</v>
      </c>
      <c r="R1162" s="132">
        <f t="shared" ca="1" si="98"/>
        <v>1</v>
      </c>
      <c r="S1162" s="132">
        <f ca="1">IF($C1162&lt;$D$4,S377,MAX(AVERAGEIFS(S1159:S1161,S1159:S1161,"&gt;0")/(EXP(S$6*(($D1162-COUNTIFS(S$1083:S1162,0))/12))),S$8))</f>
        <v>1</v>
      </c>
      <c r="T1162" s="132">
        <f t="shared" ca="1" si="99"/>
        <v>0.76923076923076916</v>
      </c>
      <c r="U1162" s="181">
        <f ca="1">IF($C1162&lt;=MAX($D$4,INDEX($C$23:$C$154,2+MATCH(0,$M$23:$M$154,1))),U377,MAX(AVERAGEIFS(U1159:U1161,U1159:U1161,"&gt;0")/(EXP(U$6*(($D1162-COUNTIFS(U$1083:U1162,0))/12))),U$8))</f>
        <v>6.3283135129370756</v>
      </c>
      <c r="V1162" s="181">
        <f t="shared" ca="1" si="100"/>
        <v>3.1641567564685378</v>
      </c>
      <c r="W1162" s="132">
        <f ca="1">IF($C1162&lt;$D$4,W377,MAX(AVERAGEIFS(W1159:W1161,W1159:W1161,"&gt;0")/(EXP(W$6*(($D1162-COUNTIFS(W$1083:W1162,0))/12))),W$8))</f>
        <v>0.75</v>
      </c>
      <c r="X1162" s="132">
        <f t="shared" ca="1" si="101"/>
        <v>0.57692307692307687</v>
      </c>
      <c r="Y1162" s="132"/>
      <c r="Z1162" s="132"/>
    </row>
    <row r="1163" spans="2:26" outlineLevel="1">
      <c r="B1163" s="159"/>
      <c r="C1163" s="160">
        <f t="shared" si="103"/>
        <v>46631</v>
      </c>
      <c r="D1163" s="128">
        <f t="shared" si="104"/>
        <v>81</v>
      </c>
      <c r="G1163" s="132">
        <f ca="1">IF($C1163&lt;$D$4,G378,MAX(AVERAGEIFS(G1160:G1162,G1160:G1162,"&gt;0")/(EXP(G$6*(($D1163-COUNTIFS(G$1083:G1163,0))/12))),G$8))</f>
        <v>1.25</v>
      </c>
      <c r="H1163" s="132">
        <f t="shared" ref="H1163:H1226" ca="1" si="105">IF($C1163&lt;$D$4,H378,MAX(G1163/G$10,H$8))</f>
        <v>0.96153846153846145</v>
      </c>
      <c r="I1163" s="132">
        <f ca="1">IF($C1163&lt;$D$4,I378,MAX(AVERAGEIFS(I1160:I1162,I1160:I1162,"&gt;0")/(EXP(I$6*(($D1163-COUNTIFS(I$1083:I1163,0))/12))),I$8))</f>
        <v>1.7451865437828342</v>
      </c>
      <c r="J1163" s="132">
        <f t="shared" ref="J1163:J1226" ca="1" si="106">IF($C1163&lt;$D$4,J378,MAX(I1163/I$10,J$8))</f>
        <v>1.3424511875252569</v>
      </c>
      <c r="K1163" s="132">
        <f ca="1">IF($C1163&lt;$D$4,K378,MAX(AVERAGEIFS(K1160:K1162,K1160:K1162,"&gt;0")/(EXP(K$6*(($D1163-COUNTIFS(K$1083:K1163,0))/12))),K$8))</f>
        <v>4.1340668337048907</v>
      </c>
      <c r="L1163" s="132">
        <f t="shared" ref="L1163:L1226" ca="1" si="107">IF($C1163&lt;$D$4,L378,MAX(K1163/K$10,L$8))</f>
        <v>2.0670334168524453</v>
      </c>
      <c r="M1163" s="181">
        <f ca="1">IF($C1163&lt;=MAX($D$4,INDEX($C$23:$C$154,2+MATCH(0,$M$23:$M$154,1))),M378,MAX(AVERAGEIFS(M1160:M1162,M1160:M1162,"&gt;0")/(EXP(M$6*(($D1163-COUNTIFS(M$1083:M1163,0))/12))),M$8))</f>
        <v>14.12738809073565</v>
      </c>
      <c r="N1163" s="181">
        <f t="shared" ref="N1163:N1226" ca="1" si="108">IF($C1163&lt;=MAX($D$4,INDEX($C$23:$C$154,2+MATCH(0,$N$23:$N$154,1))),N378,MAX(M1163/M$10,N$8))</f>
        <v>7.063694045367825</v>
      </c>
      <c r="O1163" s="181">
        <f ca="1">IF($C1163&lt;=MAX($D$4,INDEX($C$23:$C$154,2+MATCH(0,$O$23:$O$154,1))),O378,MAX(AVERAGEIFS(O1160:O1162,O1160:O1162,"&gt;0")/(EXP(O$6*(($D1163-COUNTIFS(O$1083:O1163,0))/12))),O$8))</f>
        <v>18.555781710712811</v>
      </c>
      <c r="P1163" s="181">
        <f t="shared" ca="1" si="102"/>
        <v>9.2778908553564055</v>
      </c>
      <c r="Q1163" s="132">
        <f ca="1">IF($C1163&lt;$D$4,Q378,MAX(AVERAGEIFS(Q1160:Q1162,Q1160:Q1162,"&gt;0")/(EXP(Q$6*(($D1163-COUNTIFS(Q$1083:Q1163,0))/12))),Q$8))</f>
        <v>1</v>
      </c>
      <c r="R1163" s="132">
        <f t="shared" ref="R1163:R1226" ca="1" si="109">IF($C1163&lt;$D$4,R378,MAX(Q1163/Q$10,R$8))</f>
        <v>1</v>
      </c>
      <c r="S1163" s="132">
        <f ca="1">IF($C1163&lt;$D$4,S378,MAX(AVERAGEIFS(S1160:S1162,S1160:S1162,"&gt;0")/(EXP(S$6*(($D1163-COUNTIFS(S$1083:S1163,0))/12))),S$8))</f>
        <v>1</v>
      </c>
      <c r="T1163" s="132">
        <f t="shared" ref="T1163:T1226" ca="1" si="110">IF($C1163&lt;$D$4,T378,MAX(S1163/S$10,T$8))</f>
        <v>0.76923076923076916</v>
      </c>
      <c r="U1163" s="181">
        <f ca="1">IF($C1163&lt;=MAX($D$4,INDEX($C$23:$C$154,2+MATCH(0,$M$23:$M$154,1))),U378,MAX(AVERAGEIFS(U1160:U1162,U1160:U1162,"&gt;0")/(EXP(U$6*(($D1163-COUNTIFS(U$1083:U1163,0))/12))),U$8))</f>
        <v>6.050972072086191</v>
      </c>
      <c r="V1163" s="181">
        <f t="shared" ref="V1163:V1226" ca="1" si="111">IF($C1163&lt;=MAX($D$4,INDEX($C$23:$C$154,2+MATCH(0,$N$23:$N$154,1))),V378,MAX(U1163/U$10,V$8))</f>
        <v>3.0254860360430955</v>
      </c>
      <c r="W1163" s="132">
        <f ca="1">IF($C1163&lt;$D$4,W378,MAX(AVERAGEIFS(W1160:W1162,W1160:W1162,"&gt;0")/(EXP(W$6*(($D1163-COUNTIFS(W$1083:W1163,0))/12))),W$8))</f>
        <v>0.75</v>
      </c>
      <c r="X1163" s="132">
        <f t="shared" ref="X1163:X1226" ca="1" si="112">IF($C1163&lt;$D$4,X378,MAX(W1163/W$10,X$8))</f>
        <v>0.57692307692307687</v>
      </c>
      <c r="Y1163" s="132"/>
      <c r="Z1163" s="132"/>
    </row>
    <row r="1164" spans="2:26" outlineLevel="1">
      <c r="B1164" s="159"/>
      <c r="C1164" s="160">
        <f t="shared" si="103"/>
        <v>46661</v>
      </c>
      <c r="D1164" s="128">
        <f t="shared" si="104"/>
        <v>82</v>
      </c>
      <c r="G1164" s="132">
        <f ca="1">IF($C1164&lt;$D$4,G379,MAX(AVERAGEIFS(G1161:G1163,G1161:G1163,"&gt;0")/(EXP(G$6*(($D1164-COUNTIFS(G$1083:G1164,0))/12))),G$8))</f>
        <v>1.25</v>
      </c>
      <c r="H1164" s="132">
        <f t="shared" ca="1" si="105"/>
        <v>0.96153846153846145</v>
      </c>
      <c r="I1164" s="132">
        <f ca="1">IF($C1164&lt;$D$4,I379,MAX(AVERAGEIFS(I1161:I1163,I1161:I1163,"&gt;0")/(EXP(I$6*(($D1164-COUNTIFS(I$1083:I1164,0))/12))),I$8))</f>
        <v>1.7032071001224061</v>
      </c>
      <c r="J1164" s="132">
        <f t="shared" ca="1" si="106"/>
        <v>1.3101593077864662</v>
      </c>
      <c r="K1164" s="132">
        <f ca="1">IF($C1164&lt;$D$4,K379,MAX(AVERAGEIFS(K1161:K1163,K1161:K1163,"&gt;0")/(EXP(K$6*(($D1164-COUNTIFS(K$1083:K1164,0))/12))),K$8))</f>
        <v>3.9599136982620204</v>
      </c>
      <c r="L1164" s="132">
        <f t="shared" ca="1" si="107"/>
        <v>2</v>
      </c>
      <c r="M1164" s="181">
        <f ca="1">IF($C1164&lt;=MAX($D$4,INDEX($C$23:$C$154,2+MATCH(0,$M$23:$M$154,1))),M379,MAX(AVERAGEIFS(M1161:M1163,M1161:M1163,"&gt;0")/(EXP(M$6*(($D1164-COUNTIFS(M$1083:M1164,0))/12))),M$8))</f>
        <v>14.023887210214832</v>
      </c>
      <c r="N1164" s="181">
        <f t="shared" ca="1" si="108"/>
        <v>7.0119436051074162</v>
      </c>
      <c r="O1164" s="181">
        <f ca="1">IF($C1164&lt;=MAX($D$4,INDEX($C$23:$C$154,2+MATCH(0,$O$23:$O$154,1))),O379,MAX(AVERAGEIFS(O1161:O1163,O1161:O1163,"&gt;0")/(EXP(O$6*(($D1164-COUNTIFS(O$1083:O1164,0))/12))),O$8))</f>
        <v>18.453095511945268</v>
      </c>
      <c r="P1164" s="181">
        <f t="shared" ca="1" si="102"/>
        <v>9.2265477559726339</v>
      </c>
      <c r="Q1164" s="132">
        <f ca="1">IF($C1164&lt;$D$4,Q379,MAX(AVERAGEIFS(Q1161:Q1163,Q1161:Q1163,"&gt;0")/(EXP(Q$6*(($D1164-COUNTIFS(Q$1083:Q1164,0))/12))),Q$8))</f>
        <v>1</v>
      </c>
      <c r="R1164" s="132">
        <f t="shared" ca="1" si="109"/>
        <v>1</v>
      </c>
      <c r="S1164" s="132">
        <f ca="1">IF($C1164&lt;$D$4,S379,MAX(AVERAGEIFS(S1161:S1163,S1161:S1163,"&gt;0")/(EXP(S$6*(($D1164-COUNTIFS(S$1083:S1164,0))/12))),S$8))</f>
        <v>1</v>
      </c>
      <c r="T1164" s="132">
        <f t="shared" ca="1" si="110"/>
        <v>0.76923076923076916</v>
      </c>
      <c r="U1164" s="181">
        <f ca="1">IF($C1164&lt;=MAX($D$4,INDEX($C$23:$C$154,2+MATCH(0,$M$23:$M$154,1))),U379,MAX(AVERAGEIFS(U1161:U1163,U1161:U1163,"&gt;0")/(EXP(U$6*(($D1164-COUNTIFS(U$1083:U1164,0))/12))),U$8))</f>
        <v>5.7738003304282355</v>
      </c>
      <c r="V1164" s="181">
        <f t="shared" ca="1" si="111"/>
        <v>2.8869001652141177</v>
      </c>
      <c r="W1164" s="132">
        <f ca="1">IF($C1164&lt;$D$4,W379,MAX(AVERAGEIFS(W1161:W1163,W1161:W1163,"&gt;0")/(EXP(W$6*(($D1164-COUNTIFS(W$1083:W1164,0))/12))),W$8))</f>
        <v>0.75</v>
      </c>
      <c r="X1164" s="132">
        <f t="shared" ca="1" si="112"/>
        <v>0.57692307692307687</v>
      </c>
      <c r="Y1164" s="132"/>
      <c r="Z1164" s="132"/>
    </row>
    <row r="1165" spans="2:26" outlineLevel="1">
      <c r="B1165" s="159"/>
      <c r="C1165" s="160">
        <f t="shared" si="103"/>
        <v>46692</v>
      </c>
      <c r="D1165" s="128">
        <f t="shared" si="104"/>
        <v>83</v>
      </c>
      <c r="G1165" s="132">
        <f ca="1">IF($C1165&lt;$D$4,G380,MAX(AVERAGEIFS(G1162:G1164,G1162:G1164,"&gt;0")/(EXP(G$6*(($D1165-COUNTIFS(G$1083:G1165,0))/12))),G$8))</f>
        <v>1.25</v>
      </c>
      <c r="H1165" s="132">
        <f t="shared" ca="1" si="105"/>
        <v>0.96153846153846145</v>
      </c>
      <c r="I1165" s="132">
        <f ca="1">IF($C1165&lt;$D$4,I380,MAX(AVERAGEIFS(I1162:I1164,I1162:I1164,"&gt;0")/(EXP(I$6*(($D1165-COUNTIFS(I$1083:I1165,0))/12))),I$8))</f>
        <v>1.6615505566356013</v>
      </c>
      <c r="J1165" s="132">
        <f t="shared" ca="1" si="106"/>
        <v>1.2781158127966163</v>
      </c>
      <c r="K1165" s="132">
        <f ca="1">IF($C1165&lt;$D$4,K380,MAX(AVERAGEIFS(K1162:K1164,K1162:K1164,"&gt;0")/(EXP(K$6*(($D1165-COUNTIFS(K$1083:K1165,0))/12))),K$8))</f>
        <v>3.7884249638385592</v>
      </c>
      <c r="L1165" s="132">
        <f t="shared" ca="1" si="107"/>
        <v>2</v>
      </c>
      <c r="M1165" s="181">
        <f ca="1">IF($C1165&lt;=MAX($D$4,INDEX($C$23:$C$154,2+MATCH(0,$M$23:$M$154,1))),M380,MAX(AVERAGEIFS(M1162:M1164,M1162:M1164,"&gt;0")/(EXP(M$6*(($D1165-COUNTIFS(M$1083:M1165,0))/12))),M$8))</f>
        <v>13.91536210507082</v>
      </c>
      <c r="N1165" s="181">
        <f t="shared" ca="1" si="108"/>
        <v>6.9576810525354098</v>
      </c>
      <c r="O1165" s="181">
        <f ca="1">IF($C1165&lt;=MAX($D$4,INDEX($C$23:$C$154,2+MATCH(0,$O$23:$O$154,1))),O380,MAX(AVERAGEIFS(O1162:O1164,O1162:O1164,"&gt;0")/(EXP(O$6*(($D1165-COUNTIFS(O$1083:O1165,0))/12))),O$8))</f>
        <v>18.316952820523863</v>
      </c>
      <c r="P1165" s="181">
        <f t="shared" ca="1" si="102"/>
        <v>9.1584764102619314</v>
      </c>
      <c r="Q1165" s="132">
        <f ca="1">IF($C1165&lt;$D$4,Q380,MAX(AVERAGEIFS(Q1162:Q1164,Q1162:Q1164,"&gt;0")/(EXP(Q$6*(($D1165-COUNTIFS(Q$1083:Q1165,0))/12))),Q$8))</f>
        <v>1</v>
      </c>
      <c r="R1165" s="132">
        <f t="shared" ca="1" si="109"/>
        <v>1</v>
      </c>
      <c r="S1165" s="132">
        <f ca="1">IF($C1165&lt;$D$4,S380,MAX(AVERAGEIFS(S1162:S1164,S1162:S1164,"&gt;0")/(EXP(S$6*(($D1165-COUNTIFS(S$1083:S1165,0))/12))),S$8))</f>
        <v>1</v>
      </c>
      <c r="T1165" s="132">
        <f t="shared" ca="1" si="110"/>
        <v>0.76923076923076916</v>
      </c>
      <c r="U1165" s="181">
        <f ca="1">IF($C1165&lt;=MAX($D$4,INDEX($C$23:$C$154,2+MATCH(0,$M$23:$M$154,1))),U380,MAX(AVERAGEIFS(U1162:U1164,U1162:U1164,"&gt;0")/(EXP(U$6*(($D1165-COUNTIFS(U$1083:U1165,0))/12))),U$8))</f>
        <v>5.4980580449135896</v>
      </c>
      <c r="V1165" s="181">
        <f t="shared" ca="1" si="111"/>
        <v>2.7490290224567948</v>
      </c>
      <c r="W1165" s="132">
        <f ca="1">IF($C1165&lt;$D$4,W380,MAX(AVERAGEIFS(W1162:W1164,W1162:W1164,"&gt;0")/(EXP(W$6*(($D1165-COUNTIFS(W$1083:W1165,0))/12))),W$8))</f>
        <v>0.75</v>
      </c>
      <c r="X1165" s="132">
        <f t="shared" ca="1" si="112"/>
        <v>0.57692307692307687</v>
      </c>
      <c r="Y1165" s="132"/>
      <c r="Z1165" s="132"/>
    </row>
    <row r="1166" spans="2:26" outlineLevel="1">
      <c r="B1166" s="159"/>
      <c r="C1166" s="160">
        <f t="shared" si="103"/>
        <v>46722</v>
      </c>
      <c r="D1166" s="128">
        <f t="shared" si="104"/>
        <v>84</v>
      </c>
      <c r="G1166" s="132">
        <f ca="1">IF($C1166&lt;$D$4,G381,MAX(AVERAGEIFS(G1163:G1165,G1163:G1165,"&gt;0")/(EXP(G$6*(($D1166-COUNTIFS(G$1083:G1166,0))/12))),G$8))</f>
        <v>1.25</v>
      </c>
      <c r="H1166" s="132">
        <f t="shared" ca="1" si="105"/>
        <v>0.96153846153846145</v>
      </c>
      <c r="I1166" s="132">
        <f ca="1">IF($C1166&lt;$D$4,I381,MAX(AVERAGEIFS(I1163:I1165,I1163:I1165,"&gt;0")/(EXP(I$6*(($D1166-COUNTIFS(I$1083:I1166,0))/12))),I$8))</f>
        <v>1.6202430937037418</v>
      </c>
      <c r="J1166" s="132">
        <f t="shared" ca="1" si="106"/>
        <v>1.2463408413105705</v>
      </c>
      <c r="K1166" s="132">
        <f ca="1">IF($C1166&lt;$D$4,K381,MAX(AVERAGEIFS(K1163:K1165,K1163:K1165,"&gt;0")/(EXP(K$6*(($D1166-COUNTIFS(K$1083:K1166,0))/12))),K$8))</f>
        <v>3.6199003128849498</v>
      </c>
      <c r="L1166" s="132">
        <f t="shared" ca="1" si="107"/>
        <v>2</v>
      </c>
      <c r="M1166" s="181">
        <f ca="1">IF($C1166&lt;=MAX($D$4,INDEX($C$23:$C$154,2+MATCH(0,$M$23:$M$154,1))),M381,MAX(AVERAGEIFS(M1163:M1165,M1163:M1165,"&gt;0")/(EXP(M$6*(($D1166-COUNTIFS(M$1083:M1166,0))/12))),M$8))</f>
        <v>13.801942510110408</v>
      </c>
      <c r="N1166" s="181">
        <f t="shared" ca="1" si="108"/>
        <v>6.9009712550552038</v>
      </c>
      <c r="O1166" s="181">
        <f ca="1">IF($C1166&lt;=MAX($D$4,INDEX($C$23:$C$154,2+MATCH(0,$O$23:$O$154,1))),O381,MAX(AVERAGEIFS(O1163:O1165,O1163:O1165,"&gt;0")/(EXP(O$6*(($D1166-COUNTIFS(O$1083:O1166,0))/12))),O$8))</f>
        <v>18.174949899653452</v>
      </c>
      <c r="P1166" s="181">
        <f t="shared" ca="1" si="102"/>
        <v>9.087474949826726</v>
      </c>
      <c r="Q1166" s="132">
        <f ca="1">IF($C1166&lt;$D$4,Q381,MAX(AVERAGEIFS(Q1163:Q1165,Q1163:Q1165,"&gt;0")/(EXP(Q$6*(($D1166-COUNTIFS(Q$1083:Q1166,0))/12))),Q$8))</f>
        <v>1</v>
      </c>
      <c r="R1166" s="132">
        <f t="shared" ca="1" si="109"/>
        <v>1</v>
      </c>
      <c r="S1166" s="132">
        <f ca="1">IF($C1166&lt;$D$4,S381,MAX(AVERAGEIFS(S1163:S1165,S1163:S1165,"&gt;0")/(EXP(S$6*(($D1166-COUNTIFS(S$1083:S1166,0))/12))),S$8))</f>
        <v>1</v>
      </c>
      <c r="T1166" s="132">
        <f t="shared" ca="1" si="110"/>
        <v>0.76923076923076916</v>
      </c>
      <c r="U1166" s="181">
        <f ca="1">IF($C1166&lt;=MAX($D$4,INDEX($C$23:$C$154,2+MATCH(0,$M$23:$M$154,1))),U381,MAX(AVERAGEIFS(U1163:U1165,U1163:U1165,"&gt;0")/(EXP(U$6*(($D1166-COUNTIFS(U$1083:U1166,0))/12))),U$8))</f>
        <v>5.2247817250418249</v>
      </c>
      <c r="V1166" s="181">
        <f t="shared" ca="1" si="111"/>
        <v>2.6123908625209125</v>
      </c>
      <c r="W1166" s="132">
        <f ca="1">IF($C1166&lt;$D$4,W381,MAX(AVERAGEIFS(W1163:W1165,W1163:W1165,"&gt;0")/(EXP(W$6*(($D1166-COUNTIFS(W$1083:W1166,0))/12))),W$8))</f>
        <v>0.75</v>
      </c>
      <c r="X1166" s="132">
        <f t="shared" ca="1" si="112"/>
        <v>0.57692307692307687</v>
      </c>
      <c r="Y1166" s="132"/>
      <c r="Z1166" s="132"/>
    </row>
    <row r="1167" spans="2:26" outlineLevel="1">
      <c r="B1167" s="159"/>
      <c r="C1167" s="160">
        <f t="shared" si="103"/>
        <v>46753</v>
      </c>
      <c r="D1167" s="128">
        <f t="shared" si="104"/>
        <v>85</v>
      </c>
      <c r="G1167" s="132">
        <f ca="1">IF($C1167&lt;$D$4,G382,MAX(AVERAGEIFS(G1164:G1166,G1164:G1166,"&gt;0")/(EXP(G$6*(($D1167-COUNTIFS(G$1083:G1167,0))/12))),G$8))</f>
        <v>1.25</v>
      </c>
      <c r="H1167" s="132">
        <f t="shared" ca="1" si="105"/>
        <v>0.96153846153846145</v>
      </c>
      <c r="I1167" s="132">
        <f ca="1">IF($C1167&lt;$D$4,I382,MAX(AVERAGEIFS(I1164:I1166,I1164:I1166,"&gt;0")/(EXP(I$6*(($D1167-COUNTIFS(I$1083:I1167,0))/12))),I$8))</f>
        <v>1.5793098249544997</v>
      </c>
      <c r="J1167" s="132">
        <f t="shared" ca="1" si="106"/>
        <v>1.2148537115034612</v>
      </c>
      <c r="K1167" s="132">
        <f ca="1">IF($C1167&lt;$D$4,K382,MAX(AVERAGEIFS(K1164:K1166,K1164:K1166,"&gt;0")/(EXP(K$6*(($D1167-COUNTIFS(K$1083:K1167,0))/12))),K$8))</f>
        <v>3.4546153638669996</v>
      </c>
      <c r="L1167" s="132">
        <f t="shared" ca="1" si="107"/>
        <v>2</v>
      </c>
      <c r="M1167" s="181">
        <f ca="1">IF($C1167&lt;=MAX($D$4,INDEX($C$23:$C$154,2+MATCH(0,$M$23:$M$154,1))),M382,MAX(AVERAGEIFS(M1164:M1166,M1164:M1166,"&gt;0")/(EXP(M$6*(($D1167-COUNTIFS(M$1083:M1167,0))/12))),M$8))</f>
        <v>13.683756869589759</v>
      </c>
      <c r="N1167" s="181">
        <f t="shared" ca="1" si="108"/>
        <v>6.8418784347948796</v>
      </c>
      <c r="O1167" s="181">
        <f ca="1">IF($C1167&lt;=MAX($D$4,INDEX($C$23:$C$154,2+MATCH(0,$O$23:$O$154,1))),O382,MAX(AVERAGEIFS(O1164:O1166,O1164:O1166,"&gt;0")/(EXP(O$6*(($D1167-COUNTIFS(O$1083:O1167,0))/12))),O$8))</f>
        <v>18.012279097190603</v>
      </c>
      <c r="P1167" s="181">
        <f t="shared" ca="1" si="102"/>
        <v>9.0061395485953017</v>
      </c>
      <c r="Q1167" s="132">
        <f ca="1">IF($C1167&lt;$D$4,Q382,MAX(AVERAGEIFS(Q1164:Q1166,Q1164:Q1166,"&gt;0")/(EXP(Q$6*(($D1167-COUNTIFS(Q$1083:Q1167,0))/12))),Q$8))</f>
        <v>1</v>
      </c>
      <c r="R1167" s="132">
        <f t="shared" ca="1" si="109"/>
        <v>1</v>
      </c>
      <c r="S1167" s="132">
        <f ca="1">IF($C1167&lt;$D$4,S382,MAX(AVERAGEIFS(S1164:S1166,S1164:S1166,"&gt;0")/(EXP(S$6*(($D1167-COUNTIFS(S$1083:S1167,0))/12))),S$8))</f>
        <v>1</v>
      </c>
      <c r="T1167" s="132">
        <f t="shared" ca="1" si="110"/>
        <v>0.76923076923076916</v>
      </c>
      <c r="U1167" s="181">
        <f ca="1">IF($C1167&lt;=MAX($D$4,INDEX($C$23:$C$154,2+MATCH(0,$M$23:$M$154,1))),U382,MAX(AVERAGEIFS(U1164:U1166,U1164:U1166,"&gt;0")/(EXP(U$6*(($D1167-COUNTIFS(U$1083:U1167,0))/12))),U$8))</f>
        <v>4.9549039074997596</v>
      </c>
      <c r="V1167" s="181">
        <f t="shared" ca="1" si="111"/>
        <v>2.4774519537498798</v>
      </c>
      <c r="W1167" s="132">
        <f ca="1">IF($C1167&lt;$D$4,W382,MAX(AVERAGEIFS(W1164:W1166,W1164:W1166,"&gt;0")/(EXP(W$6*(($D1167-COUNTIFS(W$1083:W1167,0))/12))),W$8))</f>
        <v>0.75</v>
      </c>
      <c r="X1167" s="132">
        <f t="shared" ca="1" si="112"/>
        <v>0.57692307692307687</v>
      </c>
      <c r="Y1167" s="132"/>
      <c r="Z1167" s="132"/>
    </row>
    <row r="1168" spans="2:26" outlineLevel="1">
      <c r="B1168" s="159"/>
      <c r="C1168" s="160">
        <f t="shared" si="103"/>
        <v>46784</v>
      </c>
      <c r="D1168" s="128">
        <f t="shared" si="104"/>
        <v>86</v>
      </c>
      <c r="G1168" s="132">
        <f ca="1">IF($C1168&lt;$D$4,G383,MAX(AVERAGEIFS(G1165:G1167,G1165:G1167,"&gt;0")/(EXP(G$6*(($D1168-COUNTIFS(G$1083:G1168,0))/12))),G$8))</f>
        <v>1.25</v>
      </c>
      <c r="H1168" s="132">
        <f t="shared" ca="1" si="105"/>
        <v>0.96153846153846145</v>
      </c>
      <c r="I1168" s="132">
        <f ca="1">IF($C1168&lt;$D$4,I383,MAX(AVERAGEIFS(I1165:I1167,I1165:I1167,"&gt;0")/(EXP(I$6*(($D1168-COUNTIFS(I$1083:I1168,0))/12))),I$8))</f>
        <v>1.5387747907211617</v>
      </c>
      <c r="J1168" s="132">
        <f t="shared" ca="1" si="106"/>
        <v>1.2</v>
      </c>
      <c r="K1168" s="132">
        <f ca="1">IF($C1168&lt;$D$4,K383,MAX(AVERAGEIFS(K1165:K1167,K1165:K1167,"&gt;0")/(EXP(K$6*(($D1168-COUNTIFS(K$1083:K1168,0))/12))),K$8))</f>
        <v>3.2928214024293339</v>
      </c>
      <c r="L1168" s="132">
        <f t="shared" ca="1" si="107"/>
        <v>2</v>
      </c>
      <c r="M1168" s="181">
        <f ca="1">IF($C1168&lt;=MAX($D$4,INDEX($C$23:$C$154,2+MATCH(0,$M$23:$M$154,1))),M383,MAX(AVERAGEIFS(M1165:M1167,M1165:M1167,"&gt;0")/(EXP(M$6*(($D1168-COUNTIFS(M$1083:M1168,0))/12))),M$8))</f>
        <v>13.560948542305789</v>
      </c>
      <c r="N1168" s="181">
        <f t="shared" ca="1" si="108"/>
        <v>6.7804742711528947</v>
      </c>
      <c r="O1168" s="181">
        <f ca="1">IF($C1168&lt;=MAX($D$4,INDEX($C$23:$C$154,2+MATCH(0,$O$23:$O$154,1))),O383,MAX(AVERAGEIFS(O1165:O1167,O1165:O1167,"&gt;0")/(EXP(O$6*(($D1168-COUNTIFS(O$1083:O1168,0))/12))),O$8))</f>
        <v>17.830583207019458</v>
      </c>
      <c r="P1168" s="181">
        <f t="shared" ca="1" si="102"/>
        <v>8.9152916035097292</v>
      </c>
      <c r="Q1168" s="132">
        <f ca="1">IF($C1168&lt;$D$4,Q383,MAX(AVERAGEIFS(Q1165:Q1167,Q1165:Q1167,"&gt;0")/(EXP(Q$6*(($D1168-COUNTIFS(Q$1083:Q1168,0))/12))),Q$8))</f>
        <v>1</v>
      </c>
      <c r="R1168" s="132">
        <f t="shared" ca="1" si="109"/>
        <v>1</v>
      </c>
      <c r="S1168" s="132">
        <f ca="1">IF($C1168&lt;$D$4,S383,MAX(AVERAGEIFS(S1165:S1167,S1165:S1167,"&gt;0")/(EXP(S$6*(($D1168-COUNTIFS(S$1083:S1168,0))/12))),S$8))</f>
        <v>1</v>
      </c>
      <c r="T1168" s="132">
        <f t="shared" ca="1" si="110"/>
        <v>0.76923076923076916</v>
      </c>
      <c r="U1168" s="181">
        <f ca="1">IF($C1168&lt;=MAX($D$4,INDEX($C$23:$C$154,2+MATCH(0,$M$23:$M$154,1))),U383,MAX(AVERAGEIFS(U1165:U1167,U1165:U1167,"&gt;0")/(EXP(U$6*(($D1168-COUNTIFS(U$1083:U1168,0))/12))),U$8))</f>
        <v>4.6893617437518813</v>
      </c>
      <c r="V1168" s="181">
        <f t="shared" ca="1" si="111"/>
        <v>2.3446808718759407</v>
      </c>
      <c r="W1168" s="132">
        <f ca="1">IF($C1168&lt;$D$4,W383,MAX(AVERAGEIFS(W1165:W1167,W1165:W1167,"&gt;0")/(EXP(W$6*(($D1168-COUNTIFS(W$1083:W1168,0))/12))),W$8))</f>
        <v>0.75</v>
      </c>
      <c r="X1168" s="132">
        <f t="shared" ca="1" si="112"/>
        <v>0.57692307692307687</v>
      </c>
      <c r="Y1168" s="132"/>
      <c r="Z1168" s="132"/>
    </row>
    <row r="1169" spans="2:26" outlineLevel="1">
      <c r="B1169" s="159"/>
      <c r="C1169" s="160">
        <f t="shared" si="103"/>
        <v>46813</v>
      </c>
      <c r="D1169" s="128">
        <f t="shared" si="104"/>
        <v>87</v>
      </c>
      <c r="G1169" s="132">
        <f ca="1">IF($C1169&lt;$D$4,G384,MAX(AVERAGEIFS(G1166:G1168,G1166:G1168,"&gt;0")/(EXP(G$6*(($D1169-COUNTIFS(G$1083:G1169,0))/12))),G$8))</f>
        <v>1.25</v>
      </c>
      <c r="H1169" s="132">
        <f t="shared" ca="1" si="105"/>
        <v>0.96153846153846145</v>
      </c>
      <c r="I1169" s="132">
        <f ca="1">IF($C1169&lt;$D$4,I384,MAX(AVERAGEIFS(I1166:I1168,I1166:I1168,"&gt;0")/(EXP(I$6*(($D1169-COUNTIFS(I$1083:I1169,0))/12))),I$8))</f>
        <v>1.5</v>
      </c>
      <c r="J1169" s="132">
        <f t="shared" ca="1" si="106"/>
        <v>1.2</v>
      </c>
      <c r="K1169" s="132">
        <f ca="1">IF($C1169&lt;$D$4,K384,MAX(AVERAGEIFS(K1166:K1168,K1166:K1168,"&gt;0")/(EXP(K$6*(($D1169-COUNTIFS(K$1083:K1169,0))/12))),K$8))</f>
        <v>3.1347452467412094</v>
      </c>
      <c r="L1169" s="132">
        <f t="shared" ca="1" si="107"/>
        <v>2</v>
      </c>
      <c r="M1169" s="181">
        <f ca="1">IF($C1169&lt;=MAX($D$4,INDEX($C$23:$C$154,2+MATCH(0,$M$23:$M$154,1))),M384,MAX(AVERAGEIFS(M1166:M1168,M1166:M1168,"&gt;0")/(EXP(M$6*(($D1169-COUNTIFS(M$1083:M1169,0))/12))),M$8))</f>
        <v>13.433660732666716</v>
      </c>
      <c r="N1169" s="181">
        <f t="shared" ca="1" si="108"/>
        <v>6.7168303663333582</v>
      </c>
      <c r="O1169" s="181">
        <f ca="1">IF($C1169&lt;=MAX($D$4,INDEX($C$23:$C$154,2+MATCH(0,$O$23:$O$154,1))),O384,MAX(AVERAGEIFS(O1166:O1168,O1166:O1168,"&gt;0")/(EXP(O$6*(($D1169-COUNTIFS(O$1083:O1169,0))/12))),O$8))</f>
        <v>17.634694248987042</v>
      </c>
      <c r="P1169" s="181">
        <f t="shared" ca="1" si="102"/>
        <v>8.8173471244935211</v>
      </c>
      <c r="Q1169" s="132">
        <f ca="1">IF($C1169&lt;$D$4,Q384,MAX(AVERAGEIFS(Q1166:Q1168,Q1166:Q1168,"&gt;0")/(EXP(Q$6*(($D1169-COUNTIFS(Q$1083:Q1169,0))/12))),Q$8))</f>
        <v>1</v>
      </c>
      <c r="R1169" s="132">
        <f t="shared" ca="1" si="109"/>
        <v>1</v>
      </c>
      <c r="S1169" s="132">
        <f ca="1">IF($C1169&lt;$D$4,S384,MAX(AVERAGEIFS(S1166:S1168,S1166:S1168,"&gt;0")/(EXP(S$6*(($D1169-COUNTIFS(S$1083:S1169,0))/12))),S$8))</f>
        <v>1</v>
      </c>
      <c r="T1169" s="132">
        <f t="shared" ca="1" si="110"/>
        <v>0.76923076923076916</v>
      </c>
      <c r="U1169" s="181">
        <f ca="1">IF($C1169&lt;=MAX($D$4,INDEX($C$23:$C$154,2+MATCH(0,$M$23:$M$154,1))),U384,MAX(AVERAGEIFS(U1166:U1168,U1166:U1168,"&gt;0")/(EXP(U$6*(($D1169-COUNTIFS(U$1083:U1169,0))/12))),U$8))</f>
        <v>4.4289804298288917</v>
      </c>
      <c r="V1169" s="181">
        <f t="shared" ca="1" si="111"/>
        <v>2.2144902149144459</v>
      </c>
      <c r="W1169" s="132">
        <f ca="1">IF($C1169&lt;$D$4,W384,MAX(AVERAGEIFS(W1166:W1168,W1166:W1168,"&gt;0")/(EXP(W$6*(($D1169-COUNTIFS(W$1083:W1169,0))/12))),W$8))</f>
        <v>0.75</v>
      </c>
      <c r="X1169" s="132">
        <f t="shared" ca="1" si="112"/>
        <v>0.57692307692307687</v>
      </c>
      <c r="Y1169" s="132"/>
      <c r="Z1169" s="132"/>
    </row>
    <row r="1170" spans="2:26" outlineLevel="1">
      <c r="B1170" s="159"/>
      <c r="C1170" s="160">
        <f t="shared" si="103"/>
        <v>46844</v>
      </c>
      <c r="D1170" s="128">
        <f t="shared" si="104"/>
        <v>88</v>
      </c>
      <c r="G1170" s="132">
        <f ca="1">IF($C1170&lt;$D$4,G385,MAX(AVERAGEIFS(G1167:G1169,G1167:G1169,"&gt;0")/(EXP(G$6*(($D1170-COUNTIFS(G$1083:G1170,0))/12))),G$8))</f>
        <v>1.25</v>
      </c>
      <c r="H1170" s="132">
        <f t="shared" ca="1" si="105"/>
        <v>0.96153846153846145</v>
      </c>
      <c r="I1170" s="132">
        <f ca="1">IF($C1170&lt;$D$4,I385,MAX(AVERAGEIFS(I1167:I1169,I1167:I1169,"&gt;0")/(EXP(I$6*(($D1170-COUNTIFS(I$1083:I1170,0))/12))),I$8))</f>
        <v>1.5</v>
      </c>
      <c r="J1170" s="132">
        <f t="shared" ca="1" si="106"/>
        <v>1.2</v>
      </c>
      <c r="K1170" s="132">
        <f ca="1">IF($C1170&lt;$D$4,K385,MAX(AVERAGEIFS(K1167:K1169,K1167:K1169,"&gt;0")/(EXP(K$6*(($D1170-COUNTIFS(K$1083:K1170,0))/12))),K$8))</f>
        <v>3</v>
      </c>
      <c r="L1170" s="132">
        <f t="shared" ca="1" si="107"/>
        <v>2</v>
      </c>
      <c r="M1170" s="181">
        <f ca="1">IF($C1170&lt;=MAX($D$4,INDEX($C$23:$C$154,2+MATCH(0,$M$23:$M$154,1))),M385,MAX(AVERAGEIFS(M1167:M1169,M1167:M1169,"&gt;0")/(EXP(M$6*(($D1170-COUNTIFS(M$1083:M1170,0))/12))),M$8))</f>
        <v>13.302040592074144</v>
      </c>
      <c r="N1170" s="181">
        <f t="shared" ca="1" si="108"/>
        <v>6.6510202960370721</v>
      </c>
      <c r="O1170" s="181">
        <f ca="1">IF($C1170&lt;=MAX($D$4,INDEX($C$23:$C$154,2+MATCH(0,$O$23:$O$154,1))),O385,MAX(AVERAGEIFS(O1167:O1169,O1167:O1169,"&gt;0")/(EXP(O$6*(($D1170-COUNTIFS(O$1083:O1170,0))/12))),O$8))</f>
        <v>17.421988352972512</v>
      </c>
      <c r="P1170" s="181">
        <f t="shared" ca="1" si="102"/>
        <v>8.7109941764862562</v>
      </c>
      <c r="Q1170" s="132">
        <f ca="1">IF($C1170&lt;$D$4,Q385,MAX(AVERAGEIFS(Q1167:Q1169,Q1167:Q1169,"&gt;0")/(EXP(Q$6*(($D1170-COUNTIFS(Q$1083:Q1170,0))/12))),Q$8))</f>
        <v>1</v>
      </c>
      <c r="R1170" s="132">
        <f t="shared" ca="1" si="109"/>
        <v>1</v>
      </c>
      <c r="S1170" s="132">
        <f ca="1">IF($C1170&lt;$D$4,S385,MAX(AVERAGEIFS(S1167:S1169,S1167:S1169,"&gt;0")/(EXP(S$6*(($D1170-COUNTIFS(S$1083:S1170,0))/12))),S$8))</f>
        <v>1</v>
      </c>
      <c r="T1170" s="132">
        <f t="shared" ca="1" si="110"/>
        <v>0.76923076923076916</v>
      </c>
      <c r="U1170" s="181">
        <f ca="1">IF($C1170&lt;=MAX($D$4,INDEX($C$23:$C$154,2+MATCH(0,$M$23:$M$154,1))),U385,MAX(AVERAGEIFS(U1167:U1169,U1167:U1169,"&gt;0")/(EXP(U$6*(($D1170-COUNTIFS(U$1083:U1170,0))/12))),U$8))</f>
        <v>4.1745083820607363</v>
      </c>
      <c r="V1170" s="181">
        <f t="shared" ca="1" si="111"/>
        <v>2.0872541910303681</v>
      </c>
      <c r="W1170" s="132">
        <f ca="1">IF($C1170&lt;$D$4,W385,MAX(AVERAGEIFS(W1167:W1169,W1167:W1169,"&gt;0")/(EXP(W$6*(($D1170-COUNTIFS(W$1083:W1170,0))/12))),W$8))</f>
        <v>0.75</v>
      </c>
      <c r="X1170" s="132">
        <f t="shared" ca="1" si="112"/>
        <v>0.57692307692307687</v>
      </c>
      <c r="Y1170" s="132"/>
      <c r="Z1170" s="132"/>
    </row>
    <row r="1171" spans="2:26" outlineLevel="1">
      <c r="B1171" s="159"/>
      <c r="C1171" s="160">
        <f t="shared" si="103"/>
        <v>46874</v>
      </c>
      <c r="D1171" s="128">
        <f t="shared" si="104"/>
        <v>89</v>
      </c>
      <c r="G1171" s="132">
        <f ca="1">IF($C1171&lt;$D$4,G386,MAX(AVERAGEIFS(G1168:G1170,G1168:G1170,"&gt;0")/(EXP(G$6*(($D1171-COUNTIFS(G$1083:G1171,0))/12))),G$8))</f>
        <v>1.25</v>
      </c>
      <c r="H1171" s="132">
        <f t="shared" ca="1" si="105"/>
        <v>0.96153846153846145</v>
      </c>
      <c r="I1171" s="132">
        <f ca="1">IF($C1171&lt;$D$4,I386,MAX(AVERAGEIFS(I1168:I1170,I1168:I1170,"&gt;0")/(EXP(I$6*(($D1171-COUNTIFS(I$1083:I1171,0))/12))),I$8))</f>
        <v>1.5</v>
      </c>
      <c r="J1171" s="132">
        <f t="shared" ca="1" si="106"/>
        <v>1.2</v>
      </c>
      <c r="K1171" s="132">
        <f ca="1">IF($C1171&lt;$D$4,K386,MAX(AVERAGEIFS(K1168:K1170,K1168:K1170,"&gt;0")/(EXP(K$6*(($D1171-COUNTIFS(K$1083:K1171,0))/12))),K$8))</f>
        <v>3</v>
      </c>
      <c r="L1171" s="132">
        <f t="shared" ca="1" si="107"/>
        <v>2</v>
      </c>
      <c r="M1171" s="181">
        <f ca="1">IF($C1171&lt;=MAX($D$4,INDEX($C$23:$C$154,2+MATCH(0,$M$23:$M$154,1))),M386,MAX(AVERAGEIFS(M1168:M1170,M1168:M1170,"&gt;0")/(EXP(M$6*(($D1171-COUNTIFS(M$1083:M1171,0))/12))),M$8))</f>
        <v>13.16624091279532</v>
      </c>
      <c r="N1171" s="181">
        <f t="shared" ca="1" si="108"/>
        <v>6.5831204563976602</v>
      </c>
      <c r="O1171" s="181">
        <f ca="1">IF($C1171&lt;=MAX($D$4,INDEX($C$23:$C$154,2+MATCH(0,$O$23:$O$154,1))),O386,MAX(AVERAGEIFS(O1168:O1170,O1168:O1170,"&gt;0")/(EXP(O$6*(($D1171-COUNTIFS(O$1083:O1171,0))/12))),O$8))</f>
        <v>17.193824854524788</v>
      </c>
      <c r="P1171" s="181">
        <f t="shared" ca="1" si="102"/>
        <v>8.596912427262394</v>
      </c>
      <c r="Q1171" s="132">
        <f ca="1">IF($C1171&lt;$D$4,Q386,MAX(AVERAGEIFS(Q1168:Q1170,Q1168:Q1170,"&gt;0")/(EXP(Q$6*(($D1171-COUNTIFS(Q$1083:Q1171,0))/12))),Q$8))</f>
        <v>1</v>
      </c>
      <c r="R1171" s="132">
        <f t="shared" ca="1" si="109"/>
        <v>1</v>
      </c>
      <c r="S1171" s="132">
        <f ca="1">IF($C1171&lt;$D$4,S386,MAX(AVERAGEIFS(S1168:S1170,S1168:S1170,"&gt;0")/(EXP(S$6*(($D1171-COUNTIFS(S$1083:S1171,0))/12))),S$8))</f>
        <v>1</v>
      </c>
      <c r="T1171" s="132">
        <f t="shared" ca="1" si="110"/>
        <v>0.76923076923076916</v>
      </c>
      <c r="U1171" s="181">
        <f ca="1">IF($C1171&lt;=MAX($D$4,INDEX($C$23:$C$154,2+MATCH(0,$M$23:$M$154,1))),U386,MAX(AVERAGEIFS(U1168:U1170,U1168:U1170,"&gt;0")/(EXP(U$6*(($D1171-COUNTIFS(U$1083:U1171,0))/12))),U$8))</f>
        <v>3.9266267206171177</v>
      </c>
      <c r="V1171" s="181">
        <f t="shared" ca="1" si="111"/>
        <v>2</v>
      </c>
      <c r="W1171" s="132">
        <f ca="1">IF($C1171&lt;$D$4,W386,MAX(AVERAGEIFS(W1168:W1170,W1168:W1170,"&gt;0")/(EXP(W$6*(($D1171-COUNTIFS(W$1083:W1171,0))/12))),W$8))</f>
        <v>0.75</v>
      </c>
      <c r="X1171" s="132">
        <f t="shared" ca="1" si="112"/>
        <v>0.57692307692307687</v>
      </c>
      <c r="Y1171" s="132"/>
      <c r="Z1171" s="132"/>
    </row>
    <row r="1172" spans="2:26" outlineLevel="1">
      <c r="B1172" s="159"/>
      <c r="C1172" s="160">
        <f t="shared" si="103"/>
        <v>46905</v>
      </c>
      <c r="D1172" s="128">
        <f t="shared" si="104"/>
        <v>90</v>
      </c>
      <c r="G1172" s="132">
        <f ca="1">IF($C1172&lt;$D$4,G387,MAX(AVERAGEIFS(G1169:G1171,G1169:G1171,"&gt;0")/(EXP(G$6*(($D1172-COUNTIFS(G$1083:G1172,0))/12))),G$8))</f>
        <v>1.25</v>
      </c>
      <c r="H1172" s="132">
        <f t="shared" ca="1" si="105"/>
        <v>0.96153846153846145</v>
      </c>
      <c r="I1172" s="132">
        <f ca="1">IF($C1172&lt;$D$4,I387,MAX(AVERAGEIFS(I1169:I1171,I1169:I1171,"&gt;0")/(EXP(I$6*(($D1172-COUNTIFS(I$1083:I1172,0))/12))),I$8))</f>
        <v>1.5</v>
      </c>
      <c r="J1172" s="132">
        <f t="shared" ca="1" si="106"/>
        <v>1.2</v>
      </c>
      <c r="K1172" s="132">
        <f ca="1">IF($C1172&lt;$D$4,K387,MAX(AVERAGEIFS(K1169:K1171,K1169:K1171,"&gt;0")/(EXP(K$6*(($D1172-COUNTIFS(K$1083:K1172,0))/12))),K$8))</f>
        <v>3</v>
      </c>
      <c r="L1172" s="132">
        <f t="shared" ca="1" si="107"/>
        <v>2</v>
      </c>
      <c r="M1172" s="181">
        <f ca="1">IF($C1172&lt;=MAX($D$4,INDEX($C$23:$C$154,2+MATCH(0,$M$23:$M$154,1))),M387,MAX(AVERAGEIFS(M1169:M1171,M1169:M1171,"&gt;0")/(EXP(M$6*(($D1172-COUNTIFS(M$1083:M1172,0))/12))),M$8))</f>
        <v>13.026417075983774</v>
      </c>
      <c r="N1172" s="181">
        <f t="shared" ca="1" si="108"/>
        <v>6.5132085379918871</v>
      </c>
      <c r="O1172" s="181">
        <f ca="1">IF($C1172&lt;=MAX($D$4,INDEX($C$23:$C$154,2+MATCH(0,$O$23:$O$154,1))),O387,MAX(AVERAGEIFS(O1169:O1171,O1169:O1171,"&gt;0")/(EXP(O$6*(($D1172-COUNTIFS(O$1083:O1172,0))/12))),O$8))</f>
        <v>16.951460255491241</v>
      </c>
      <c r="P1172" s="181">
        <f t="shared" ca="1" si="102"/>
        <v>8.4757301277456207</v>
      </c>
      <c r="Q1172" s="132">
        <f ca="1">IF($C1172&lt;$D$4,Q387,MAX(AVERAGEIFS(Q1169:Q1171,Q1169:Q1171,"&gt;0")/(EXP(Q$6*(($D1172-COUNTIFS(Q$1083:Q1172,0))/12))),Q$8))</f>
        <v>1</v>
      </c>
      <c r="R1172" s="132">
        <f t="shared" ca="1" si="109"/>
        <v>1</v>
      </c>
      <c r="S1172" s="132">
        <f ca="1">IF($C1172&lt;$D$4,S387,MAX(AVERAGEIFS(S1169:S1171,S1169:S1171,"&gt;0")/(EXP(S$6*(($D1172-COUNTIFS(S$1083:S1172,0))/12))),S$8))</f>
        <v>1</v>
      </c>
      <c r="T1172" s="132">
        <f t="shared" ca="1" si="110"/>
        <v>0.76923076923076916</v>
      </c>
      <c r="U1172" s="181">
        <f ca="1">IF($C1172&lt;=MAX($D$4,INDEX($C$23:$C$154,2+MATCH(0,$M$23:$M$154,1))),U387,MAX(AVERAGEIFS(U1169:U1171,U1169:U1171,"&gt;0")/(EXP(U$6*(($D1172-COUNTIFS(U$1083:U1172,0))/12))),U$8))</f>
        <v>3.6859293821547769</v>
      </c>
      <c r="V1172" s="181">
        <f t="shared" ca="1" si="111"/>
        <v>2</v>
      </c>
      <c r="W1172" s="132">
        <f ca="1">IF($C1172&lt;$D$4,W387,MAX(AVERAGEIFS(W1169:W1171,W1169:W1171,"&gt;0")/(EXP(W$6*(($D1172-COUNTIFS(W$1083:W1172,0))/12))),W$8))</f>
        <v>0.75</v>
      </c>
      <c r="X1172" s="132">
        <f t="shared" ca="1" si="112"/>
        <v>0.57692307692307687</v>
      </c>
      <c r="Y1172" s="132"/>
      <c r="Z1172" s="132"/>
    </row>
    <row r="1173" spans="2:26" outlineLevel="1">
      <c r="B1173" s="159"/>
      <c r="C1173" s="160">
        <f t="shared" si="103"/>
        <v>46935</v>
      </c>
      <c r="D1173" s="128">
        <f t="shared" si="104"/>
        <v>91</v>
      </c>
      <c r="G1173" s="132">
        <f ca="1">IF($C1173&lt;$D$4,G388,MAX(AVERAGEIFS(G1170:G1172,G1170:G1172,"&gt;0")/(EXP(G$6*(($D1173-COUNTIFS(G$1083:G1173,0))/12))),G$8))</f>
        <v>1.25</v>
      </c>
      <c r="H1173" s="132">
        <f t="shared" ca="1" si="105"/>
        <v>0.96153846153846145</v>
      </c>
      <c r="I1173" s="132">
        <f ca="1">IF($C1173&lt;$D$4,I388,MAX(AVERAGEIFS(I1170:I1172,I1170:I1172,"&gt;0")/(EXP(I$6*(($D1173-COUNTIFS(I$1083:I1173,0))/12))),I$8))</f>
        <v>1.5</v>
      </c>
      <c r="J1173" s="132">
        <f t="shared" ca="1" si="106"/>
        <v>1.2</v>
      </c>
      <c r="K1173" s="132">
        <f ca="1">IF($C1173&lt;$D$4,K388,MAX(AVERAGEIFS(K1170:K1172,K1170:K1172,"&gt;0")/(EXP(K$6*(($D1173-COUNTIFS(K$1083:K1173,0))/12))),K$8))</f>
        <v>3</v>
      </c>
      <c r="L1173" s="132">
        <f t="shared" ca="1" si="107"/>
        <v>2</v>
      </c>
      <c r="M1173" s="181">
        <f ca="1">IF($C1173&lt;=MAX($D$4,INDEX($C$23:$C$154,2+MATCH(0,$M$23:$M$154,1))),M388,MAX(AVERAGEIFS(M1170:M1172,M1170:M1172,"&gt;0")/(EXP(M$6*(($D1173-COUNTIFS(M$1083:M1173,0))/12))),M$8))</f>
        <v>12.882727934687493</v>
      </c>
      <c r="N1173" s="181">
        <f t="shared" ca="1" si="108"/>
        <v>6.4413639673437464</v>
      </c>
      <c r="O1173" s="181">
        <f ca="1">IF($C1173&lt;=MAX($D$4,INDEX($C$23:$C$154,2+MATCH(0,$O$23:$O$154,1))),O388,MAX(AVERAGEIFS(O1170:O1172,O1170:O1172,"&gt;0")/(EXP(O$6*(($D1173-COUNTIFS(O$1083:O1173,0))/12))),O$8))</f>
        <v>16.694983427407415</v>
      </c>
      <c r="P1173" s="181">
        <f t="shared" ca="1" si="102"/>
        <v>8.3474917137037075</v>
      </c>
      <c r="Q1173" s="132">
        <f ca="1">IF($C1173&lt;$D$4,Q388,MAX(AVERAGEIFS(Q1170:Q1172,Q1170:Q1172,"&gt;0")/(EXP(Q$6*(($D1173-COUNTIFS(Q$1083:Q1173,0))/12))),Q$8))</f>
        <v>1</v>
      </c>
      <c r="R1173" s="132">
        <f t="shared" ca="1" si="109"/>
        <v>1</v>
      </c>
      <c r="S1173" s="132">
        <f ca="1">IF($C1173&lt;$D$4,S388,MAX(AVERAGEIFS(S1170:S1172,S1170:S1172,"&gt;0")/(EXP(S$6*(($D1173-COUNTIFS(S$1083:S1173,0))/12))),S$8))</f>
        <v>1</v>
      </c>
      <c r="T1173" s="132">
        <f t="shared" ca="1" si="110"/>
        <v>0.76923076923076916</v>
      </c>
      <c r="U1173" s="181">
        <f ca="1">IF($C1173&lt;=MAX($D$4,INDEX($C$23:$C$154,2+MATCH(0,$M$23:$M$154,1))),U388,MAX(AVERAGEIFS(U1170:U1172,U1170:U1172,"&gt;0")/(EXP(U$6*(($D1173-COUNTIFS(U$1083:U1173,0))/12))),U$8))</f>
        <v>3.4529320674869792</v>
      </c>
      <c r="V1173" s="181">
        <f t="shared" ca="1" si="111"/>
        <v>2</v>
      </c>
      <c r="W1173" s="132">
        <f ca="1">IF($C1173&lt;$D$4,W388,MAX(AVERAGEIFS(W1170:W1172,W1170:W1172,"&gt;0")/(EXP(W$6*(($D1173-COUNTIFS(W$1083:W1173,0))/12))),W$8))</f>
        <v>0.75</v>
      </c>
      <c r="X1173" s="132">
        <f t="shared" ca="1" si="112"/>
        <v>0.57692307692307687</v>
      </c>
      <c r="Y1173" s="132"/>
      <c r="Z1173" s="132"/>
    </row>
    <row r="1174" spans="2:26" outlineLevel="1">
      <c r="B1174" s="159"/>
      <c r="C1174" s="160">
        <f t="shared" si="103"/>
        <v>46966</v>
      </c>
      <c r="D1174" s="128">
        <f t="shared" si="104"/>
        <v>92</v>
      </c>
      <c r="G1174" s="132">
        <f ca="1">IF($C1174&lt;$D$4,G389,MAX(AVERAGEIFS(G1171:G1173,G1171:G1173,"&gt;0")/(EXP(G$6*(($D1174-COUNTIFS(G$1083:G1174,0))/12))),G$8))</f>
        <v>1.25</v>
      </c>
      <c r="H1174" s="132">
        <f t="shared" ca="1" si="105"/>
        <v>0.96153846153846145</v>
      </c>
      <c r="I1174" s="132">
        <f ca="1">IF($C1174&lt;$D$4,I389,MAX(AVERAGEIFS(I1171:I1173,I1171:I1173,"&gt;0")/(EXP(I$6*(($D1174-COUNTIFS(I$1083:I1174,0))/12))),I$8))</f>
        <v>1.5</v>
      </c>
      <c r="J1174" s="132">
        <f t="shared" ca="1" si="106"/>
        <v>1.2</v>
      </c>
      <c r="K1174" s="132">
        <f ca="1">IF($C1174&lt;$D$4,K389,MAX(AVERAGEIFS(K1171:K1173,K1171:K1173,"&gt;0")/(EXP(K$6*(($D1174-COUNTIFS(K$1083:K1174,0))/12))),K$8))</f>
        <v>3</v>
      </c>
      <c r="L1174" s="132">
        <f t="shared" ca="1" si="107"/>
        <v>2</v>
      </c>
      <c r="M1174" s="181">
        <f ca="1">IF($C1174&lt;=MAX($D$4,INDEX($C$23:$C$154,2+MATCH(0,$M$23:$M$154,1))),M389,MAX(AVERAGEIFS(M1171:M1173,M1171:M1173,"&gt;0")/(EXP(M$6*(($D1174-COUNTIFS(M$1083:M1174,0))/12))),M$8))</f>
        <v>12.73533564349218</v>
      </c>
      <c r="N1174" s="181">
        <f t="shared" ca="1" si="108"/>
        <v>6.3676678217460898</v>
      </c>
      <c r="O1174" s="181">
        <f ca="1">IF($C1174&lt;=MAX($D$4,INDEX($C$23:$C$154,2+MATCH(0,$O$23:$O$154,1))),O389,MAX(AVERAGEIFS(O1171:O1173,O1171:O1173,"&gt;0")/(EXP(O$6*(($D1174-COUNTIFS(O$1083:O1174,0))/12))),O$8))</f>
        <v>16.425359305390945</v>
      </c>
      <c r="P1174" s="181">
        <f t="shared" ca="1" si="102"/>
        <v>8.2126796526954724</v>
      </c>
      <c r="Q1174" s="132">
        <f ca="1">IF($C1174&lt;$D$4,Q389,MAX(AVERAGEIFS(Q1171:Q1173,Q1171:Q1173,"&gt;0")/(EXP(Q$6*(($D1174-COUNTIFS(Q$1083:Q1174,0))/12))),Q$8))</f>
        <v>1</v>
      </c>
      <c r="R1174" s="132">
        <f t="shared" ca="1" si="109"/>
        <v>1</v>
      </c>
      <c r="S1174" s="132">
        <f ca="1">IF($C1174&lt;$D$4,S389,MAX(AVERAGEIFS(S1171:S1173,S1171:S1173,"&gt;0")/(EXP(S$6*(($D1174-COUNTIFS(S$1083:S1174,0))/12))),S$8))</f>
        <v>1</v>
      </c>
      <c r="T1174" s="132">
        <f t="shared" ca="1" si="110"/>
        <v>0.76923076923076916</v>
      </c>
      <c r="U1174" s="181">
        <f ca="1">IF($C1174&lt;=MAX($D$4,INDEX($C$23:$C$154,2+MATCH(0,$M$23:$M$154,1))),U389,MAX(AVERAGEIFS(U1171:U1173,U1171:U1173,"&gt;0")/(EXP(U$6*(($D1174-COUNTIFS(U$1083:U1174,0))/12))),U$8))</f>
        <v>3.22807333626531</v>
      </c>
      <c r="V1174" s="181">
        <f t="shared" ca="1" si="111"/>
        <v>2</v>
      </c>
      <c r="W1174" s="132">
        <f ca="1">IF($C1174&lt;$D$4,W389,MAX(AVERAGEIFS(W1171:W1173,W1171:W1173,"&gt;0")/(EXP(W$6*(($D1174-COUNTIFS(W$1083:W1174,0))/12))),W$8))</f>
        <v>0.75</v>
      </c>
      <c r="X1174" s="132">
        <f t="shared" ca="1" si="112"/>
        <v>0.57692307692307687</v>
      </c>
      <c r="Y1174" s="132"/>
      <c r="Z1174" s="132"/>
    </row>
    <row r="1175" spans="2:26" outlineLevel="1">
      <c r="B1175" s="159"/>
      <c r="C1175" s="160">
        <f t="shared" si="103"/>
        <v>46997</v>
      </c>
      <c r="D1175" s="128">
        <f t="shared" si="104"/>
        <v>93</v>
      </c>
      <c r="G1175" s="132">
        <f ca="1">IF($C1175&lt;$D$4,G390,MAX(AVERAGEIFS(G1172:G1174,G1172:G1174,"&gt;0")/(EXP(G$6*(($D1175-COUNTIFS(G$1083:G1175,0))/12))),G$8))</f>
        <v>1.25</v>
      </c>
      <c r="H1175" s="132">
        <f t="shared" ca="1" si="105"/>
        <v>0.96153846153846145</v>
      </c>
      <c r="I1175" s="132">
        <f ca="1">IF($C1175&lt;$D$4,I390,MAX(AVERAGEIFS(I1172:I1174,I1172:I1174,"&gt;0")/(EXP(I$6*(($D1175-COUNTIFS(I$1083:I1175,0))/12))),I$8))</f>
        <v>1.5</v>
      </c>
      <c r="J1175" s="132">
        <f t="shared" ca="1" si="106"/>
        <v>1.2</v>
      </c>
      <c r="K1175" s="132">
        <f ca="1">IF($C1175&lt;$D$4,K390,MAX(AVERAGEIFS(K1172:K1174,K1172:K1174,"&gt;0")/(EXP(K$6*(($D1175-COUNTIFS(K$1083:K1175,0))/12))),K$8))</f>
        <v>3</v>
      </c>
      <c r="L1175" s="132">
        <f t="shared" ca="1" si="107"/>
        <v>2</v>
      </c>
      <c r="M1175" s="181">
        <f ca="1">IF($C1175&lt;=MAX($D$4,INDEX($C$23:$C$154,2+MATCH(0,$M$23:$M$154,1))),M390,MAX(AVERAGEIFS(M1172:M1174,M1172:M1174,"&gt;0")/(EXP(M$6*(($D1175-COUNTIFS(M$1083:M1175,0))/12))),M$8))</f>
        <v>12.584404881900115</v>
      </c>
      <c r="N1175" s="181">
        <f t="shared" ca="1" si="108"/>
        <v>6.2922024409500574</v>
      </c>
      <c r="O1175" s="181">
        <f ca="1">IF($C1175&lt;=MAX($D$4,INDEX($C$23:$C$154,2+MATCH(0,$O$23:$O$154,1))),O390,MAX(AVERAGEIFS(O1172:O1174,O1172:O1174,"&gt;0")/(EXP(O$6*(($D1175-COUNTIFS(O$1083:O1175,0))/12))),O$8))</f>
        <v>16.143418010145574</v>
      </c>
      <c r="P1175" s="181">
        <f t="shared" ca="1" si="102"/>
        <v>8.0717090050727869</v>
      </c>
      <c r="Q1175" s="132">
        <f ca="1">IF($C1175&lt;$D$4,Q390,MAX(AVERAGEIFS(Q1172:Q1174,Q1172:Q1174,"&gt;0")/(EXP(Q$6*(($D1175-COUNTIFS(Q$1083:Q1175,0))/12))),Q$8))</f>
        <v>1</v>
      </c>
      <c r="R1175" s="132">
        <f t="shared" ca="1" si="109"/>
        <v>1</v>
      </c>
      <c r="S1175" s="132">
        <f ca="1">IF($C1175&lt;$D$4,S390,MAX(AVERAGEIFS(S1172:S1174,S1172:S1174,"&gt;0")/(EXP(S$6*(($D1175-COUNTIFS(S$1083:S1175,0))/12))),S$8))</f>
        <v>1</v>
      </c>
      <c r="T1175" s="132">
        <f t="shared" ca="1" si="110"/>
        <v>0.76923076923076916</v>
      </c>
      <c r="U1175" s="181">
        <f ca="1">IF($C1175&lt;=MAX($D$4,INDEX($C$23:$C$154,2+MATCH(0,$M$23:$M$154,1))),U390,MAX(AVERAGEIFS(U1172:U1174,U1172:U1174,"&gt;0")/(EXP(U$6*(($D1175-COUNTIFS(U$1083:U1175,0))/12))),U$8))</f>
        <v>3.0117132566994798</v>
      </c>
      <c r="V1175" s="181">
        <f t="shared" ca="1" si="111"/>
        <v>2</v>
      </c>
      <c r="W1175" s="132">
        <f ca="1">IF($C1175&lt;$D$4,W390,MAX(AVERAGEIFS(W1172:W1174,W1172:W1174,"&gt;0")/(EXP(W$6*(($D1175-COUNTIFS(W$1083:W1175,0))/12))),W$8))</f>
        <v>0.75</v>
      </c>
      <c r="X1175" s="132">
        <f t="shared" ca="1" si="112"/>
        <v>0.57692307692307687</v>
      </c>
      <c r="Y1175" s="132"/>
      <c r="Z1175" s="132"/>
    </row>
    <row r="1176" spans="2:26" outlineLevel="1">
      <c r="B1176" s="159"/>
      <c r="C1176" s="160">
        <f t="shared" si="103"/>
        <v>47027</v>
      </c>
      <c r="D1176" s="128">
        <f t="shared" si="104"/>
        <v>94</v>
      </c>
      <c r="G1176" s="132">
        <f ca="1">IF($C1176&lt;$D$4,G391,MAX(AVERAGEIFS(G1173:G1175,G1173:G1175,"&gt;0")/(EXP(G$6*(($D1176-COUNTIFS(G$1083:G1176,0))/12))),G$8))</f>
        <v>1.25</v>
      </c>
      <c r="H1176" s="132">
        <f t="shared" ca="1" si="105"/>
        <v>0.96153846153846145</v>
      </c>
      <c r="I1176" s="132">
        <f ca="1">IF($C1176&lt;$D$4,I391,MAX(AVERAGEIFS(I1173:I1175,I1173:I1175,"&gt;0")/(EXP(I$6*(($D1176-COUNTIFS(I$1083:I1176,0))/12))),I$8))</f>
        <v>1.5</v>
      </c>
      <c r="J1176" s="132">
        <f t="shared" ca="1" si="106"/>
        <v>1.2</v>
      </c>
      <c r="K1176" s="132">
        <f ca="1">IF($C1176&lt;$D$4,K391,MAX(AVERAGEIFS(K1173:K1175,K1173:K1175,"&gt;0")/(EXP(K$6*(($D1176-COUNTIFS(K$1083:K1176,0))/12))),K$8))</f>
        <v>3</v>
      </c>
      <c r="L1176" s="132">
        <f t="shared" ca="1" si="107"/>
        <v>2</v>
      </c>
      <c r="M1176" s="181">
        <f ca="1">IF($C1176&lt;=MAX($D$4,INDEX($C$23:$C$154,2+MATCH(0,$M$23:$M$154,1))),M391,MAX(AVERAGEIFS(M1173:M1175,M1173:M1175,"&gt;0")/(EXP(M$6*(($D1176-COUNTIFS(M$1083:M1176,0))/12))),M$8))</f>
        <v>12.430102821897487</v>
      </c>
      <c r="N1176" s="181">
        <f t="shared" ca="1" si="108"/>
        <v>6.2150514109487434</v>
      </c>
      <c r="O1176" s="181">
        <f ca="1">IF($C1176&lt;=MAX($D$4,INDEX($C$23:$C$154,2+MATCH(0,$O$23:$O$154,1))),O391,MAX(AVERAGEIFS(O1173:O1175,O1173:O1175,"&gt;0")/(EXP(O$6*(($D1176-COUNTIFS(O$1083:O1176,0))/12))),O$8))</f>
        <v>15.849845921021629</v>
      </c>
      <c r="P1176" s="181">
        <f t="shared" ca="1" si="102"/>
        <v>7.9249229605108145</v>
      </c>
      <c r="Q1176" s="132">
        <f ca="1">IF($C1176&lt;$D$4,Q391,MAX(AVERAGEIFS(Q1173:Q1175,Q1173:Q1175,"&gt;0")/(EXP(Q$6*(($D1176-COUNTIFS(Q$1083:Q1176,0))/12))),Q$8))</f>
        <v>1</v>
      </c>
      <c r="R1176" s="132">
        <f t="shared" ca="1" si="109"/>
        <v>1</v>
      </c>
      <c r="S1176" s="132">
        <f ca="1">IF($C1176&lt;$D$4,S391,MAX(AVERAGEIFS(S1173:S1175,S1173:S1175,"&gt;0")/(EXP(S$6*(($D1176-COUNTIFS(S$1083:S1176,0))/12))),S$8))</f>
        <v>1</v>
      </c>
      <c r="T1176" s="132">
        <f t="shared" ca="1" si="110"/>
        <v>0.76923076923076916</v>
      </c>
      <c r="U1176" s="181">
        <f ca="1">IF($C1176&lt;=MAX($D$4,INDEX($C$23:$C$154,2+MATCH(0,$M$23:$M$154,1))),U391,MAX(AVERAGEIFS(U1173:U1175,U1173:U1175,"&gt;0")/(EXP(U$6*(($D1176-COUNTIFS(U$1083:U1176,0))/12))),U$8))</f>
        <v>3</v>
      </c>
      <c r="V1176" s="181">
        <f t="shared" ca="1" si="111"/>
        <v>2</v>
      </c>
      <c r="W1176" s="132">
        <f ca="1">IF($C1176&lt;$D$4,W391,MAX(AVERAGEIFS(W1173:W1175,W1173:W1175,"&gt;0")/(EXP(W$6*(($D1176-COUNTIFS(W$1083:W1176,0))/12))),W$8))</f>
        <v>0.75</v>
      </c>
      <c r="X1176" s="132">
        <f t="shared" ca="1" si="112"/>
        <v>0.57692307692307687</v>
      </c>
      <c r="Y1176" s="132"/>
      <c r="Z1176" s="132"/>
    </row>
    <row r="1177" spans="2:26" outlineLevel="1">
      <c r="B1177" s="159"/>
      <c r="C1177" s="160">
        <f t="shared" si="103"/>
        <v>47058</v>
      </c>
      <c r="D1177" s="128">
        <f t="shared" si="104"/>
        <v>95</v>
      </c>
      <c r="G1177" s="132">
        <f ca="1">IF($C1177&lt;$D$4,G392,MAX(AVERAGEIFS(G1174:G1176,G1174:G1176,"&gt;0")/(EXP(G$6*(($D1177-COUNTIFS(G$1083:G1177,0))/12))),G$8))</f>
        <v>1.25</v>
      </c>
      <c r="H1177" s="132">
        <f t="shared" ca="1" si="105"/>
        <v>0.96153846153846145</v>
      </c>
      <c r="I1177" s="132">
        <f ca="1">IF($C1177&lt;$D$4,I392,MAX(AVERAGEIFS(I1174:I1176,I1174:I1176,"&gt;0")/(EXP(I$6*(($D1177-COUNTIFS(I$1083:I1177,0))/12))),I$8))</f>
        <v>1.5</v>
      </c>
      <c r="J1177" s="132">
        <f t="shared" ca="1" si="106"/>
        <v>1.2</v>
      </c>
      <c r="K1177" s="132">
        <f ca="1">IF($C1177&lt;$D$4,K392,MAX(AVERAGEIFS(K1174:K1176,K1174:K1176,"&gt;0")/(EXP(K$6*(($D1177-COUNTIFS(K$1083:K1177,0))/12))),K$8))</f>
        <v>3</v>
      </c>
      <c r="L1177" s="132">
        <f t="shared" ca="1" si="107"/>
        <v>2</v>
      </c>
      <c r="M1177" s="181">
        <f ca="1">IF($C1177&lt;=MAX($D$4,INDEX($C$23:$C$154,2+MATCH(0,$M$23:$M$154,1))),M392,MAX(AVERAGEIFS(M1174:M1176,M1174:M1176,"&gt;0")/(EXP(M$6*(($D1177-COUNTIFS(M$1083:M1177,0))/12))),M$8))</f>
        <v>12.272598798042846</v>
      </c>
      <c r="N1177" s="181">
        <f t="shared" ca="1" si="108"/>
        <v>6.1362993990214232</v>
      </c>
      <c r="O1177" s="181">
        <f ca="1">IF($C1177&lt;=MAX($D$4,INDEX($C$23:$C$154,2+MATCH(0,$O$23:$O$154,1))),O392,MAX(AVERAGEIFS(O1174:O1176,O1174:O1176,"&gt;0")/(EXP(O$6*(($D1177-COUNTIFS(O$1083:O1177,0))/12))),O$8))</f>
        <v>15.545515871726824</v>
      </c>
      <c r="P1177" s="181">
        <f t="shared" ca="1" si="102"/>
        <v>7.772757935863412</v>
      </c>
      <c r="Q1177" s="132">
        <f ca="1">IF($C1177&lt;$D$4,Q392,MAX(AVERAGEIFS(Q1174:Q1176,Q1174:Q1176,"&gt;0")/(EXP(Q$6*(($D1177-COUNTIFS(Q$1083:Q1177,0))/12))),Q$8))</f>
        <v>1</v>
      </c>
      <c r="R1177" s="132">
        <f t="shared" ca="1" si="109"/>
        <v>1</v>
      </c>
      <c r="S1177" s="132">
        <f ca="1">IF($C1177&lt;$D$4,S392,MAX(AVERAGEIFS(S1174:S1176,S1174:S1176,"&gt;0")/(EXP(S$6*(($D1177-COUNTIFS(S$1083:S1177,0))/12))),S$8))</f>
        <v>1</v>
      </c>
      <c r="T1177" s="132">
        <f t="shared" ca="1" si="110"/>
        <v>0.76923076923076916</v>
      </c>
      <c r="U1177" s="181">
        <f ca="1">IF($C1177&lt;=MAX($D$4,INDEX($C$23:$C$154,2+MATCH(0,$M$23:$M$154,1))),U392,MAX(AVERAGEIFS(U1174:U1176,U1174:U1176,"&gt;0")/(EXP(U$6*(($D1177-COUNTIFS(U$1083:U1177,0))/12))),U$8))</f>
        <v>3</v>
      </c>
      <c r="V1177" s="181">
        <f t="shared" ca="1" si="111"/>
        <v>2</v>
      </c>
      <c r="W1177" s="132">
        <f ca="1">IF($C1177&lt;$D$4,W392,MAX(AVERAGEIFS(W1174:W1176,W1174:W1176,"&gt;0")/(EXP(W$6*(($D1177-COUNTIFS(W$1083:W1177,0))/12))),W$8))</f>
        <v>0.75</v>
      </c>
      <c r="X1177" s="132">
        <f t="shared" ca="1" si="112"/>
        <v>0.57692307692307687</v>
      </c>
      <c r="Y1177" s="132"/>
      <c r="Z1177" s="132"/>
    </row>
    <row r="1178" spans="2:26" outlineLevel="1">
      <c r="B1178" s="159"/>
      <c r="C1178" s="160">
        <f t="shared" si="103"/>
        <v>47088</v>
      </c>
      <c r="D1178" s="128">
        <f t="shared" si="104"/>
        <v>96</v>
      </c>
      <c r="G1178" s="132">
        <f ca="1">IF($C1178&lt;$D$4,G393,MAX(AVERAGEIFS(G1175:G1177,G1175:G1177,"&gt;0")/(EXP(G$6*(($D1178-COUNTIFS(G$1083:G1178,0))/12))),G$8))</f>
        <v>1.25</v>
      </c>
      <c r="H1178" s="132">
        <f t="shared" ca="1" si="105"/>
        <v>0.96153846153846145</v>
      </c>
      <c r="I1178" s="132">
        <f ca="1">IF($C1178&lt;$D$4,I393,MAX(AVERAGEIFS(I1175:I1177,I1175:I1177,"&gt;0")/(EXP(I$6*(($D1178-COUNTIFS(I$1083:I1178,0))/12))),I$8))</f>
        <v>1.5</v>
      </c>
      <c r="J1178" s="132">
        <f t="shared" ca="1" si="106"/>
        <v>1.2</v>
      </c>
      <c r="K1178" s="132">
        <f ca="1">IF($C1178&lt;$D$4,K393,MAX(AVERAGEIFS(K1175:K1177,K1175:K1177,"&gt;0")/(EXP(K$6*(($D1178-COUNTIFS(K$1083:K1178,0))/12))),K$8))</f>
        <v>3</v>
      </c>
      <c r="L1178" s="132">
        <f t="shared" ca="1" si="107"/>
        <v>2</v>
      </c>
      <c r="M1178" s="181">
        <f ca="1">IF($C1178&lt;=MAX($D$4,INDEX($C$23:$C$154,2+MATCH(0,$M$23:$M$154,1))),M393,MAX(AVERAGEIFS(M1175:M1177,M1175:M1177,"&gt;0")/(EXP(M$6*(($D1178-COUNTIFS(M$1083:M1178,0))/12))),M$8))</f>
        <v>12.112063927348023</v>
      </c>
      <c r="N1178" s="181">
        <f t="shared" ca="1" si="108"/>
        <v>6.0560319636740116</v>
      </c>
      <c r="O1178" s="181">
        <f ca="1">IF($C1178&lt;=MAX($D$4,INDEX($C$23:$C$154,2+MATCH(0,$O$23:$O$154,1))),O393,MAX(AVERAGEIFS(O1175:O1177,O1175:O1177,"&gt;0")/(EXP(O$6*(($D1178-COUNTIFS(O$1083:O1178,0))/12))),O$8))</f>
        <v>15.231264233058484</v>
      </c>
      <c r="P1178" s="181">
        <f t="shared" ca="1" si="102"/>
        <v>7.615632116529242</v>
      </c>
      <c r="Q1178" s="132">
        <f ca="1">IF($C1178&lt;$D$4,Q393,MAX(AVERAGEIFS(Q1175:Q1177,Q1175:Q1177,"&gt;0")/(EXP(Q$6*(($D1178-COUNTIFS(Q$1083:Q1178,0))/12))),Q$8))</f>
        <v>1</v>
      </c>
      <c r="R1178" s="132">
        <f t="shared" ca="1" si="109"/>
        <v>1</v>
      </c>
      <c r="S1178" s="132">
        <f ca="1">IF($C1178&lt;$D$4,S393,MAX(AVERAGEIFS(S1175:S1177,S1175:S1177,"&gt;0")/(EXP(S$6*(($D1178-COUNTIFS(S$1083:S1178,0))/12))),S$8))</f>
        <v>1</v>
      </c>
      <c r="T1178" s="132">
        <f t="shared" ca="1" si="110"/>
        <v>0.76923076923076916</v>
      </c>
      <c r="U1178" s="181">
        <f ca="1">IF($C1178&lt;=MAX($D$4,INDEX($C$23:$C$154,2+MATCH(0,$M$23:$M$154,1))),U393,MAX(AVERAGEIFS(U1175:U1177,U1175:U1177,"&gt;0")/(EXP(U$6*(($D1178-COUNTIFS(U$1083:U1178,0))/12))),U$8))</f>
        <v>3</v>
      </c>
      <c r="V1178" s="181">
        <f t="shared" ca="1" si="111"/>
        <v>2</v>
      </c>
      <c r="W1178" s="132">
        <f ca="1">IF($C1178&lt;$D$4,W393,MAX(AVERAGEIFS(W1175:W1177,W1175:W1177,"&gt;0")/(EXP(W$6*(($D1178-COUNTIFS(W$1083:W1178,0))/12))),W$8))</f>
        <v>0.75</v>
      </c>
      <c r="X1178" s="132">
        <f t="shared" ca="1" si="112"/>
        <v>0.57692307692307687</v>
      </c>
      <c r="Y1178" s="132"/>
      <c r="Z1178" s="132"/>
    </row>
    <row r="1179" spans="2:26" outlineLevel="1">
      <c r="B1179" s="159"/>
      <c r="C1179" s="160">
        <f t="shared" si="103"/>
        <v>47119</v>
      </c>
      <c r="D1179" s="128">
        <f t="shared" si="104"/>
        <v>97</v>
      </c>
      <c r="G1179" s="132">
        <f ca="1">IF($C1179&lt;$D$4,G394,MAX(AVERAGEIFS(G1176:G1178,G1176:G1178,"&gt;0")/(EXP(G$6*(($D1179-COUNTIFS(G$1083:G1179,0))/12))),G$8))</f>
        <v>1.25</v>
      </c>
      <c r="H1179" s="132">
        <f t="shared" ca="1" si="105"/>
        <v>0.96153846153846145</v>
      </c>
      <c r="I1179" s="132">
        <f ca="1">IF($C1179&lt;$D$4,I394,MAX(AVERAGEIFS(I1176:I1178,I1176:I1178,"&gt;0")/(EXP(I$6*(($D1179-COUNTIFS(I$1083:I1179,0))/12))),I$8))</f>
        <v>1.5</v>
      </c>
      <c r="J1179" s="132">
        <f t="shared" ca="1" si="106"/>
        <v>1.2</v>
      </c>
      <c r="K1179" s="132">
        <f ca="1">IF($C1179&lt;$D$4,K394,MAX(AVERAGEIFS(K1176:K1178,K1176:K1178,"&gt;0")/(EXP(K$6*(($D1179-COUNTIFS(K$1083:K1179,0))/12))),K$8))</f>
        <v>3</v>
      </c>
      <c r="L1179" s="132">
        <f t="shared" ca="1" si="107"/>
        <v>2</v>
      </c>
      <c r="M1179" s="181">
        <f ca="1">IF($C1179&lt;=MAX($D$4,INDEX($C$23:$C$154,2+MATCH(0,$M$23:$M$154,1))),M394,MAX(AVERAGEIFS(M1176:M1178,M1176:M1178,"&gt;0")/(EXP(M$6*(($D1179-COUNTIFS(M$1083:M1179,0))/12))),M$8))</f>
        <v>11.948670859723938</v>
      </c>
      <c r="N1179" s="181">
        <f t="shared" ca="1" si="108"/>
        <v>5.9743354298619691</v>
      </c>
      <c r="O1179" s="181">
        <f ca="1">IF($C1179&lt;=MAX($D$4,INDEX($C$23:$C$154,2+MATCH(0,$O$23:$O$154,1))),O394,MAX(AVERAGEIFS(O1176:O1178,O1176:O1178,"&gt;0")/(EXP(O$6*(($D1179-COUNTIFS(O$1083:O1179,0))/12))),O$8))</f>
        <v>14.907922701508189</v>
      </c>
      <c r="P1179" s="181">
        <f t="shared" ca="1" si="102"/>
        <v>7.4539613507540947</v>
      </c>
      <c r="Q1179" s="132">
        <f ca="1">IF($C1179&lt;$D$4,Q394,MAX(AVERAGEIFS(Q1176:Q1178,Q1176:Q1178,"&gt;0")/(EXP(Q$6*(($D1179-COUNTIFS(Q$1083:Q1179,0))/12))),Q$8))</f>
        <v>1</v>
      </c>
      <c r="R1179" s="132">
        <f t="shared" ca="1" si="109"/>
        <v>1</v>
      </c>
      <c r="S1179" s="132">
        <f ca="1">IF($C1179&lt;$D$4,S394,MAX(AVERAGEIFS(S1176:S1178,S1176:S1178,"&gt;0")/(EXP(S$6*(($D1179-COUNTIFS(S$1083:S1179,0))/12))),S$8))</f>
        <v>1</v>
      </c>
      <c r="T1179" s="132">
        <f t="shared" ca="1" si="110"/>
        <v>0.76923076923076916</v>
      </c>
      <c r="U1179" s="181">
        <f ca="1">IF($C1179&lt;=MAX($D$4,INDEX($C$23:$C$154,2+MATCH(0,$M$23:$M$154,1))),U394,MAX(AVERAGEIFS(U1176:U1178,U1176:U1178,"&gt;0")/(EXP(U$6*(($D1179-COUNTIFS(U$1083:U1179,0))/12))),U$8))</f>
        <v>3</v>
      </c>
      <c r="V1179" s="181">
        <f t="shared" ca="1" si="111"/>
        <v>2</v>
      </c>
      <c r="W1179" s="132">
        <f ca="1">IF($C1179&lt;$D$4,W394,MAX(AVERAGEIFS(W1176:W1178,W1176:W1178,"&gt;0")/(EXP(W$6*(($D1179-COUNTIFS(W$1083:W1179,0))/12))),W$8))</f>
        <v>0.75</v>
      </c>
      <c r="X1179" s="132">
        <f t="shared" ca="1" si="112"/>
        <v>0.57692307692307687</v>
      </c>
      <c r="Y1179" s="132"/>
      <c r="Z1179" s="132"/>
    </row>
    <row r="1180" spans="2:26" outlineLevel="1">
      <c r="B1180" s="159"/>
      <c r="C1180" s="160">
        <f t="shared" si="103"/>
        <v>47150</v>
      </c>
      <c r="D1180" s="128">
        <f t="shared" si="104"/>
        <v>98</v>
      </c>
      <c r="G1180" s="132">
        <f ca="1">IF($C1180&lt;$D$4,G395,MAX(AVERAGEIFS(G1177:G1179,G1177:G1179,"&gt;0")/(EXP(G$6*(($D1180-COUNTIFS(G$1083:G1180,0))/12))),G$8))</f>
        <v>1.25</v>
      </c>
      <c r="H1180" s="132">
        <f t="shared" ca="1" si="105"/>
        <v>0.96153846153846145</v>
      </c>
      <c r="I1180" s="132">
        <f ca="1">IF($C1180&lt;$D$4,I395,MAX(AVERAGEIFS(I1177:I1179,I1177:I1179,"&gt;0")/(EXP(I$6*(($D1180-COUNTIFS(I$1083:I1180,0))/12))),I$8))</f>
        <v>1.5</v>
      </c>
      <c r="J1180" s="132">
        <f t="shared" ca="1" si="106"/>
        <v>1.2</v>
      </c>
      <c r="K1180" s="132">
        <f ca="1">IF($C1180&lt;$D$4,K395,MAX(AVERAGEIFS(K1177:K1179,K1177:K1179,"&gt;0")/(EXP(K$6*(($D1180-COUNTIFS(K$1083:K1180,0))/12))),K$8))</f>
        <v>3</v>
      </c>
      <c r="L1180" s="132">
        <f t="shared" ca="1" si="107"/>
        <v>2</v>
      </c>
      <c r="M1180" s="181">
        <f ca="1">IF($C1180&lt;=MAX($D$4,INDEX($C$23:$C$154,2+MATCH(0,$M$23:$M$154,1))),M395,MAX(AVERAGEIFS(M1177:M1179,M1177:M1179,"&gt;0")/(EXP(M$6*(($D1180-COUNTIFS(M$1083:M1180,0))/12))),M$8))</f>
        <v>11.782593459242438</v>
      </c>
      <c r="N1180" s="181">
        <f t="shared" ca="1" si="108"/>
        <v>5.8912967296212191</v>
      </c>
      <c r="O1180" s="181">
        <f ca="1">IF($C1180&lt;=MAX($D$4,INDEX($C$23:$C$154,2+MATCH(0,$O$23:$O$154,1))),O395,MAX(AVERAGEIFS(O1177:O1179,O1177:O1179,"&gt;0")/(EXP(O$6*(($D1180-COUNTIFS(O$1083:O1180,0))/12))),O$8))</f>
        <v>14.576362684018484</v>
      </c>
      <c r="P1180" s="181">
        <f t="shared" ca="1" si="102"/>
        <v>7.2881813420092421</v>
      </c>
      <c r="Q1180" s="132">
        <f ca="1">IF($C1180&lt;$D$4,Q395,MAX(AVERAGEIFS(Q1177:Q1179,Q1177:Q1179,"&gt;0")/(EXP(Q$6*(($D1180-COUNTIFS(Q$1083:Q1180,0))/12))),Q$8))</f>
        <v>1</v>
      </c>
      <c r="R1180" s="132">
        <f t="shared" ca="1" si="109"/>
        <v>1</v>
      </c>
      <c r="S1180" s="132">
        <f ca="1">IF($C1180&lt;$D$4,S395,MAX(AVERAGEIFS(S1177:S1179,S1177:S1179,"&gt;0")/(EXP(S$6*(($D1180-COUNTIFS(S$1083:S1180,0))/12))),S$8))</f>
        <v>1</v>
      </c>
      <c r="T1180" s="132">
        <f t="shared" ca="1" si="110"/>
        <v>0.76923076923076916</v>
      </c>
      <c r="U1180" s="181">
        <f ca="1">IF($C1180&lt;=MAX($D$4,INDEX($C$23:$C$154,2+MATCH(0,$M$23:$M$154,1))),U395,MAX(AVERAGEIFS(U1177:U1179,U1177:U1179,"&gt;0")/(EXP(U$6*(($D1180-COUNTIFS(U$1083:U1180,0))/12))),U$8))</f>
        <v>3</v>
      </c>
      <c r="V1180" s="181">
        <f t="shared" ca="1" si="111"/>
        <v>2</v>
      </c>
      <c r="W1180" s="132">
        <f ca="1">IF($C1180&lt;$D$4,W395,MAX(AVERAGEIFS(W1177:W1179,W1177:W1179,"&gt;0")/(EXP(W$6*(($D1180-COUNTIFS(W$1083:W1180,0))/12))),W$8))</f>
        <v>0.75</v>
      </c>
      <c r="X1180" s="132">
        <f t="shared" ca="1" si="112"/>
        <v>0.57692307692307687</v>
      </c>
      <c r="Y1180" s="132"/>
      <c r="Z1180" s="132"/>
    </row>
    <row r="1181" spans="2:26" outlineLevel="1">
      <c r="B1181" s="159"/>
      <c r="C1181" s="160">
        <f t="shared" si="103"/>
        <v>47178</v>
      </c>
      <c r="D1181" s="128">
        <f t="shared" si="104"/>
        <v>99</v>
      </c>
      <c r="G1181" s="132">
        <f ca="1">IF($C1181&lt;$D$4,G396,MAX(AVERAGEIFS(G1178:G1180,G1178:G1180,"&gt;0")/(EXP(G$6*(($D1181-COUNTIFS(G$1083:G1181,0))/12))),G$8))</f>
        <v>1.25</v>
      </c>
      <c r="H1181" s="132">
        <f t="shared" ca="1" si="105"/>
        <v>0.96153846153846145</v>
      </c>
      <c r="I1181" s="132">
        <f ca="1">IF($C1181&lt;$D$4,I396,MAX(AVERAGEIFS(I1178:I1180,I1178:I1180,"&gt;0")/(EXP(I$6*(($D1181-COUNTIFS(I$1083:I1181,0))/12))),I$8))</f>
        <v>1.5</v>
      </c>
      <c r="J1181" s="132">
        <f t="shared" ca="1" si="106"/>
        <v>1.2</v>
      </c>
      <c r="K1181" s="132">
        <f ca="1">IF($C1181&lt;$D$4,K396,MAX(AVERAGEIFS(K1178:K1180,K1178:K1180,"&gt;0")/(EXP(K$6*(($D1181-COUNTIFS(K$1083:K1181,0))/12))),K$8))</f>
        <v>3</v>
      </c>
      <c r="L1181" s="132">
        <f t="shared" ca="1" si="107"/>
        <v>2</v>
      </c>
      <c r="M1181" s="181">
        <f ca="1">IF($C1181&lt;=MAX($D$4,INDEX($C$23:$C$154,2+MATCH(0,$M$23:$M$154,1))),M396,MAX(AVERAGEIFS(M1178:M1180,M1178:M1180,"&gt;0")/(EXP(M$6*(($D1181-COUNTIFS(M$1083:M1181,0))/12))),M$8))</f>
        <v>11.614006490593743</v>
      </c>
      <c r="N1181" s="181">
        <f t="shared" ca="1" si="108"/>
        <v>5.8070032452968716</v>
      </c>
      <c r="O1181" s="181">
        <f ca="1">IF($C1181&lt;=MAX($D$4,INDEX($C$23:$C$154,2+MATCH(0,$O$23:$O$154,1))),O396,MAX(AVERAGEIFS(O1178:O1180,O1178:O1180,"&gt;0")/(EXP(O$6*(($D1181-COUNTIFS(O$1083:O1181,0))/12))),O$8))</f>
        <v>14.237448126346317</v>
      </c>
      <c r="P1181" s="181">
        <f t="shared" ca="1" si="102"/>
        <v>7.1187240631731585</v>
      </c>
      <c r="Q1181" s="132">
        <f ca="1">IF($C1181&lt;$D$4,Q396,MAX(AVERAGEIFS(Q1178:Q1180,Q1178:Q1180,"&gt;0")/(EXP(Q$6*(($D1181-COUNTIFS(Q$1083:Q1181,0))/12))),Q$8))</f>
        <v>1</v>
      </c>
      <c r="R1181" s="132">
        <f t="shared" ca="1" si="109"/>
        <v>1</v>
      </c>
      <c r="S1181" s="132">
        <f ca="1">IF($C1181&lt;$D$4,S396,MAX(AVERAGEIFS(S1178:S1180,S1178:S1180,"&gt;0")/(EXP(S$6*(($D1181-COUNTIFS(S$1083:S1181,0))/12))),S$8))</f>
        <v>1</v>
      </c>
      <c r="T1181" s="132">
        <f t="shared" ca="1" si="110"/>
        <v>0.76923076923076916</v>
      </c>
      <c r="U1181" s="181">
        <f ca="1">IF($C1181&lt;=MAX($D$4,INDEX($C$23:$C$154,2+MATCH(0,$M$23:$M$154,1))),U396,MAX(AVERAGEIFS(U1178:U1180,U1178:U1180,"&gt;0")/(EXP(U$6*(($D1181-COUNTIFS(U$1083:U1181,0))/12))),U$8))</f>
        <v>3</v>
      </c>
      <c r="V1181" s="181">
        <f t="shared" ca="1" si="111"/>
        <v>2</v>
      </c>
      <c r="W1181" s="132">
        <f ca="1">IF($C1181&lt;$D$4,W396,MAX(AVERAGEIFS(W1178:W1180,W1178:W1180,"&gt;0")/(EXP(W$6*(($D1181-COUNTIFS(W$1083:W1181,0))/12))),W$8))</f>
        <v>0.75</v>
      </c>
      <c r="X1181" s="132">
        <f t="shared" ca="1" si="112"/>
        <v>0.57692307692307687</v>
      </c>
      <c r="Y1181" s="132"/>
      <c r="Z1181" s="132"/>
    </row>
    <row r="1182" spans="2:26" outlineLevel="1">
      <c r="B1182" s="159"/>
      <c r="C1182" s="160">
        <f t="shared" si="103"/>
        <v>47209</v>
      </c>
      <c r="D1182" s="128">
        <f t="shared" si="104"/>
        <v>100</v>
      </c>
      <c r="G1182" s="132">
        <f ca="1">IF($C1182&lt;$D$4,G397,MAX(AVERAGEIFS(G1179:G1181,G1179:G1181,"&gt;0")/(EXP(G$6*(($D1182-COUNTIFS(G$1083:G1182,0))/12))),G$8))</f>
        <v>1.25</v>
      </c>
      <c r="H1182" s="132">
        <f t="shared" ca="1" si="105"/>
        <v>0.96153846153846145</v>
      </c>
      <c r="I1182" s="132">
        <f ca="1">IF($C1182&lt;$D$4,I397,MAX(AVERAGEIFS(I1179:I1181,I1179:I1181,"&gt;0")/(EXP(I$6*(($D1182-COUNTIFS(I$1083:I1182,0))/12))),I$8))</f>
        <v>1.5</v>
      </c>
      <c r="J1182" s="132">
        <f t="shared" ca="1" si="106"/>
        <v>1.2</v>
      </c>
      <c r="K1182" s="132">
        <f ca="1">IF($C1182&lt;$D$4,K397,MAX(AVERAGEIFS(K1179:K1181,K1179:K1181,"&gt;0")/(EXP(K$6*(($D1182-COUNTIFS(K$1083:K1182,0))/12))),K$8))</f>
        <v>3</v>
      </c>
      <c r="L1182" s="132">
        <f t="shared" ca="1" si="107"/>
        <v>2</v>
      </c>
      <c r="M1182" s="181">
        <f ca="1">IF($C1182&lt;=MAX($D$4,INDEX($C$23:$C$154,2+MATCH(0,$M$23:$M$154,1))),M397,MAX(AVERAGEIFS(M1179:M1181,M1179:M1181,"&gt;0")/(EXP(M$6*(($D1182-COUNTIFS(M$1083:M1182,0))/12))),M$8))</f>
        <v>11.443085328650517</v>
      </c>
      <c r="N1182" s="181">
        <f t="shared" ca="1" si="108"/>
        <v>5.7215426643252583</v>
      </c>
      <c r="O1182" s="181">
        <f ca="1">IF($C1182&lt;=MAX($D$4,INDEX($C$23:$C$154,2+MATCH(0,$O$23:$O$154,1))),O397,MAX(AVERAGEIFS(O1179:O1181,O1179:O1181,"&gt;0")/(EXP(O$6*(($D1182-COUNTIFS(O$1083:O1182,0))/12))),O$8))</f>
        <v>13.892044768750786</v>
      </c>
      <c r="P1182" s="181">
        <f t="shared" ca="1" si="102"/>
        <v>6.946022384375393</v>
      </c>
      <c r="Q1182" s="132">
        <f ca="1">IF($C1182&lt;$D$4,Q397,MAX(AVERAGEIFS(Q1179:Q1181,Q1179:Q1181,"&gt;0")/(EXP(Q$6*(($D1182-COUNTIFS(Q$1083:Q1182,0))/12))),Q$8))</f>
        <v>1</v>
      </c>
      <c r="R1182" s="132">
        <f t="shared" ca="1" si="109"/>
        <v>1</v>
      </c>
      <c r="S1182" s="132">
        <f ca="1">IF($C1182&lt;$D$4,S397,MAX(AVERAGEIFS(S1179:S1181,S1179:S1181,"&gt;0")/(EXP(S$6*(($D1182-COUNTIFS(S$1083:S1182,0))/12))),S$8))</f>
        <v>1</v>
      </c>
      <c r="T1182" s="132">
        <f t="shared" ca="1" si="110"/>
        <v>0.76923076923076916</v>
      </c>
      <c r="U1182" s="181">
        <f ca="1">IF($C1182&lt;=MAX($D$4,INDEX($C$23:$C$154,2+MATCH(0,$M$23:$M$154,1))),U397,MAX(AVERAGEIFS(U1179:U1181,U1179:U1181,"&gt;0")/(EXP(U$6*(($D1182-COUNTIFS(U$1083:U1182,0))/12))),U$8))</f>
        <v>3</v>
      </c>
      <c r="V1182" s="181">
        <f t="shared" ca="1" si="111"/>
        <v>2</v>
      </c>
      <c r="W1182" s="132">
        <f ca="1">IF($C1182&lt;$D$4,W397,MAX(AVERAGEIFS(W1179:W1181,W1179:W1181,"&gt;0")/(EXP(W$6*(($D1182-COUNTIFS(W$1083:W1182,0))/12))),W$8))</f>
        <v>0.75</v>
      </c>
      <c r="X1182" s="132">
        <f t="shared" ca="1" si="112"/>
        <v>0.57692307692307687</v>
      </c>
      <c r="Y1182" s="132"/>
      <c r="Z1182" s="132"/>
    </row>
    <row r="1183" spans="2:26" outlineLevel="1">
      <c r="B1183" s="159"/>
      <c r="C1183" s="160">
        <f t="shared" si="103"/>
        <v>47239</v>
      </c>
      <c r="D1183" s="128">
        <f t="shared" si="104"/>
        <v>101</v>
      </c>
      <c r="G1183" s="132">
        <f ca="1">IF($C1183&lt;$D$4,G398,MAX(AVERAGEIFS(G1180:G1182,G1180:G1182,"&gt;0")/(EXP(G$6*(($D1183-COUNTIFS(G$1083:G1183,0))/12))),G$8))</f>
        <v>1.25</v>
      </c>
      <c r="H1183" s="132">
        <f t="shared" ca="1" si="105"/>
        <v>0.96153846153846145</v>
      </c>
      <c r="I1183" s="132">
        <f ca="1">IF($C1183&lt;$D$4,I398,MAX(AVERAGEIFS(I1180:I1182,I1180:I1182,"&gt;0")/(EXP(I$6*(($D1183-COUNTIFS(I$1083:I1183,0))/12))),I$8))</f>
        <v>1.5</v>
      </c>
      <c r="J1183" s="132">
        <f t="shared" ca="1" si="106"/>
        <v>1.2</v>
      </c>
      <c r="K1183" s="132">
        <f ca="1">IF($C1183&lt;$D$4,K398,MAX(AVERAGEIFS(K1180:K1182,K1180:K1182,"&gt;0")/(EXP(K$6*(($D1183-COUNTIFS(K$1083:K1183,0))/12))),K$8))</f>
        <v>3</v>
      </c>
      <c r="L1183" s="132">
        <f t="shared" ca="1" si="107"/>
        <v>2</v>
      </c>
      <c r="M1183" s="181">
        <f ca="1">IF($C1183&lt;=MAX($D$4,INDEX($C$23:$C$154,2+MATCH(0,$M$23:$M$154,1))),M398,MAX(AVERAGEIFS(M1180:M1182,M1180:M1182,"&gt;0")/(EXP(M$6*(($D1183-COUNTIFS(M$1083:M1183,0))/12))),M$8))</f>
        <v>11.270005656247708</v>
      </c>
      <c r="N1183" s="181">
        <f t="shared" ca="1" si="108"/>
        <v>5.635002828123854</v>
      </c>
      <c r="O1183" s="181">
        <f ca="1">IF($C1183&lt;=MAX($D$4,INDEX($C$23:$C$154,2+MATCH(0,$O$23:$O$154,1))),O398,MAX(AVERAGEIFS(O1180:O1182,O1180:O1182,"&gt;0")/(EXP(O$6*(($D1183-COUNTIFS(O$1083:O1183,0))/12))),O$8))</f>
        <v>13.541022141777574</v>
      </c>
      <c r="P1183" s="181">
        <f t="shared" ca="1" si="102"/>
        <v>6.7705110708887872</v>
      </c>
      <c r="Q1183" s="132">
        <f ca="1">IF($C1183&lt;$D$4,Q398,MAX(AVERAGEIFS(Q1180:Q1182,Q1180:Q1182,"&gt;0")/(EXP(Q$6*(($D1183-COUNTIFS(Q$1083:Q1183,0))/12))),Q$8))</f>
        <v>1</v>
      </c>
      <c r="R1183" s="132">
        <f t="shared" ca="1" si="109"/>
        <v>1</v>
      </c>
      <c r="S1183" s="132">
        <f ca="1">IF($C1183&lt;$D$4,S398,MAX(AVERAGEIFS(S1180:S1182,S1180:S1182,"&gt;0")/(EXP(S$6*(($D1183-COUNTIFS(S$1083:S1183,0))/12))),S$8))</f>
        <v>1</v>
      </c>
      <c r="T1183" s="132">
        <f t="shared" ca="1" si="110"/>
        <v>0.76923076923076916</v>
      </c>
      <c r="U1183" s="181">
        <f ca="1">IF($C1183&lt;=MAX($D$4,INDEX($C$23:$C$154,2+MATCH(0,$M$23:$M$154,1))),U398,MAX(AVERAGEIFS(U1180:U1182,U1180:U1182,"&gt;0")/(EXP(U$6*(($D1183-COUNTIFS(U$1083:U1183,0))/12))),U$8))</f>
        <v>3</v>
      </c>
      <c r="V1183" s="181">
        <f t="shared" ca="1" si="111"/>
        <v>2</v>
      </c>
      <c r="W1183" s="132">
        <f ca="1">IF($C1183&lt;$D$4,W398,MAX(AVERAGEIFS(W1180:W1182,W1180:W1182,"&gt;0")/(EXP(W$6*(($D1183-COUNTIFS(W$1083:W1183,0))/12))),W$8))</f>
        <v>0.75</v>
      </c>
      <c r="X1183" s="132">
        <f t="shared" ca="1" si="112"/>
        <v>0.57692307692307687</v>
      </c>
      <c r="Y1183" s="132"/>
      <c r="Z1183" s="132"/>
    </row>
    <row r="1184" spans="2:26" outlineLevel="1">
      <c r="B1184" s="159"/>
      <c r="C1184" s="160">
        <f t="shared" si="103"/>
        <v>47270</v>
      </c>
      <c r="D1184" s="128">
        <f t="shared" si="104"/>
        <v>102</v>
      </c>
      <c r="G1184" s="132">
        <f ca="1">IF($C1184&lt;$D$4,G399,MAX(AVERAGEIFS(G1181:G1183,G1181:G1183,"&gt;0")/(EXP(G$6*(($D1184-COUNTIFS(G$1083:G1184,0))/12))),G$8))</f>
        <v>1.25</v>
      </c>
      <c r="H1184" s="132">
        <f t="shared" ca="1" si="105"/>
        <v>0.96153846153846145</v>
      </c>
      <c r="I1184" s="132">
        <f ca="1">IF($C1184&lt;$D$4,I399,MAX(AVERAGEIFS(I1181:I1183,I1181:I1183,"&gt;0")/(EXP(I$6*(($D1184-COUNTIFS(I$1083:I1184,0))/12))),I$8))</f>
        <v>1.5</v>
      </c>
      <c r="J1184" s="132">
        <f t="shared" ca="1" si="106"/>
        <v>1.2</v>
      </c>
      <c r="K1184" s="132">
        <f ca="1">IF($C1184&lt;$D$4,K399,MAX(AVERAGEIFS(K1181:K1183,K1181:K1183,"&gt;0")/(EXP(K$6*(($D1184-COUNTIFS(K$1083:K1184,0))/12))),K$8))</f>
        <v>3</v>
      </c>
      <c r="L1184" s="132">
        <f t="shared" ca="1" si="107"/>
        <v>2</v>
      </c>
      <c r="M1184" s="181">
        <f ca="1">IF($C1184&lt;=MAX($D$4,INDEX($C$23:$C$154,2+MATCH(0,$M$23:$M$154,1))),M399,MAX(AVERAGEIFS(M1181:M1183,M1181:M1183,"&gt;0")/(EXP(M$6*(($D1184-COUNTIFS(M$1083:M1184,0))/12))),M$8))</f>
        <v>11.09494316880332</v>
      </c>
      <c r="N1184" s="181">
        <f t="shared" ca="1" si="108"/>
        <v>5.5474715844016602</v>
      </c>
      <c r="O1184" s="181">
        <f ca="1">IF($C1184&lt;=MAX($D$4,INDEX($C$23:$C$154,2+MATCH(0,$O$23:$O$154,1))),O399,MAX(AVERAGEIFS(O1181:O1183,O1181:O1183,"&gt;0")/(EXP(O$6*(($D1184-COUNTIFS(O$1083:O1184,0))/12))),O$8))</f>
        <v>13.185242124278222</v>
      </c>
      <c r="P1184" s="181">
        <f t="shared" ca="1" si="102"/>
        <v>6.592621062139111</v>
      </c>
      <c r="Q1184" s="132">
        <f ca="1">IF($C1184&lt;$D$4,Q399,MAX(AVERAGEIFS(Q1181:Q1183,Q1181:Q1183,"&gt;0")/(EXP(Q$6*(($D1184-COUNTIFS(Q$1083:Q1184,0))/12))),Q$8))</f>
        <v>1</v>
      </c>
      <c r="R1184" s="132">
        <f t="shared" ca="1" si="109"/>
        <v>1</v>
      </c>
      <c r="S1184" s="132">
        <f ca="1">IF($C1184&lt;$D$4,S399,MAX(AVERAGEIFS(S1181:S1183,S1181:S1183,"&gt;0")/(EXP(S$6*(($D1184-COUNTIFS(S$1083:S1184,0))/12))),S$8))</f>
        <v>1</v>
      </c>
      <c r="T1184" s="132">
        <f t="shared" ca="1" si="110"/>
        <v>0.76923076923076916</v>
      </c>
      <c r="U1184" s="181">
        <f ca="1">IF($C1184&lt;=MAX($D$4,INDEX($C$23:$C$154,2+MATCH(0,$M$23:$M$154,1))),U399,MAX(AVERAGEIFS(U1181:U1183,U1181:U1183,"&gt;0")/(EXP(U$6*(($D1184-COUNTIFS(U$1083:U1184,0))/12))),U$8))</f>
        <v>3</v>
      </c>
      <c r="V1184" s="181">
        <f t="shared" ca="1" si="111"/>
        <v>2</v>
      </c>
      <c r="W1184" s="132">
        <f ca="1">IF($C1184&lt;$D$4,W399,MAX(AVERAGEIFS(W1181:W1183,W1181:W1183,"&gt;0")/(EXP(W$6*(($D1184-COUNTIFS(W$1083:W1184,0))/12))),W$8))</f>
        <v>0.75</v>
      </c>
      <c r="X1184" s="132">
        <f t="shared" ca="1" si="112"/>
        <v>0.57692307692307687</v>
      </c>
      <c r="Y1184" s="132"/>
      <c r="Z1184" s="132"/>
    </row>
    <row r="1185" spans="2:26" outlineLevel="1">
      <c r="B1185" s="159"/>
      <c r="C1185" s="160">
        <f t="shared" si="103"/>
        <v>47300</v>
      </c>
      <c r="D1185" s="128">
        <f t="shared" si="104"/>
        <v>103</v>
      </c>
      <c r="G1185" s="132">
        <f ca="1">IF($C1185&lt;$D$4,G400,MAX(AVERAGEIFS(G1182:G1184,G1182:G1184,"&gt;0")/(EXP(G$6*(($D1185-COUNTIFS(G$1083:G1185,0))/12))),G$8))</f>
        <v>1.25</v>
      </c>
      <c r="H1185" s="132">
        <f t="shared" ca="1" si="105"/>
        <v>0.96153846153846145</v>
      </c>
      <c r="I1185" s="132">
        <f ca="1">IF($C1185&lt;$D$4,I400,MAX(AVERAGEIFS(I1182:I1184,I1182:I1184,"&gt;0")/(EXP(I$6*(($D1185-COUNTIFS(I$1083:I1185,0))/12))),I$8))</f>
        <v>1.5</v>
      </c>
      <c r="J1185" s="132">
        <f t="shared" ca="1" si="106"/>
        <v>1.2</v>
      </c>
      <c r="K1185" s="132">
        <f ca="1">IF($C1185&lt;$D$4,K400,MAX(AVERAGEIFS(K1182:K1184,K1182:K1184,"&gt;0")/(EXP(K$6*(($D1185-COUNTIFS(K$1083:K1185,0))/12))),K$8))</f>
        <v>3</v>
      </c>
      <c r="L1185" s="132">
        <f t="shared" ca="1" si="107"/>
        <v>2</v>
      </c>
      <c r="M1185" s="181">
        <f ca="1">IF($C1185&lt;=MAX($D$4,INDEX($C$23:$C$154,2+MATCH(0,$M$23:$M$154,1))),M400,MAX(AVERAGEIFS(M1182:M1184,M1182:M1184,"&gt;0")/(EXP(M$6*(($D1185-COUNTIFS(M$1083:M1185,0))/12))),M$8))</f>
        <v>10.918073286275941</v>
      </c>
      <c r="N1185" s="181">
        <f t="shared" ca="1" si="108"/>
        <v>5.4590366431379707</v>
      </c>
      <c r="O1185" s="181">
        <f ca="1">IF($C1185&lt;=MAX($D$4,INDEX($C$23:$C$154,2+MATCH(0,$O$23:$O$154,1))),O400,MAX(AVERAGEIFS(O1182:O1184,O1182:O1184,"&gt;0")/(EXP(O$6*(($D1185-COUNTIFS(O$1083:O1185,0))/12))),O$8))</f>
        <v>12.825558925832311</v>
      </c>
      <c r="P1185" s="181">
        <f t="shared" ca="1" si="102"/>
        <v>6.4127794629161556</v>
      </c>
      <c r="Q1185" s="132">
        <f ca="1">IF($C1185&lt;$D$4,Q400,MAX(AVERAGEIFS(Q1182:Q1184,Q1182:Q1184,"&gt;0")/(EXP(Q$6*(($D1185-COUNTIFS(Q$1083:Q1185,0))/12))),Q$8))</f>
        <v>1</v>
      </c>
      <c r="R1185" s="132">
        <f t="shared" ca="1" si="109"/>
        <v>1</v>
      </c>
      <c r="S1185" s="132">
        <f ca="1">IF($C1185&lt;$D$4,S400,MAX(AVERAGEIFS(S1182:S1184,S1182:S1184,"&gt;0")/(EXP(S$6*(($D1185-COUNTIFS(S$1083:S1185,0))/12))),S$8))</f>
        <v>1</v>
      </c>
      <c r="T1185" s="132">
        <f t="shared" ca="1" si="110"/>
        <v>0.76923076923076916</v>
      </c>
      <c r="U1185" s="181">
        <f ca="1">IF($C1185&lt;=MAX($D$4,INDEX($C$23:$C$154,2+MATCH(0,$M$23:$M$154,1))),U400,MAX(AVERAGEIFS(U1182:U1184,U1182:U1184,"&gt;0")/(EXP(U$6*(($D1185-COUNTIFS(U$1083:U1185,0))/12))),U$8))</f>
        <v>3</v>
      </c>
      <c r="V1185" s="181">
        <f t="shared" ca="1" si="111"/>
        <v>2</v>
      </c>
      <c r="W1185" s="132">
        <f ca="1">IF($C1185&lt;$D$4,W400,MAX(AVERAGEIFS(W1182:W1184,W1182:W1184,"&gt;0")/(EXP(W$6*(($D1185-COUNTIFS(W$1083:W1185,0))/12))),W$8))</f>
        <v>0.75</v>
      </c>
      <c r="X1185" s="132">
        <f t="shared" ca="1" si="112"/>
        <v>0.57692307692307687</v>
      </c>
      <c r="Y1185" s="132"/>
      <c r="Z1185" s="132"/>
    </row>
    <row r="1186" spans="2:26" outlineLevel="1">
      <c r="B1186" s="159"/>
      <c r="C1186" s="160">
        <f t="shared" si="103"/>
        <v>47331</v>
      </c>
      <c r="D1186" s="128">
        <f t="shared" si="104"/>
        <v>104</v>
      </c>
      <c r="G1186" s="132">
        <f ca="1">IF($C1186&lt;$D$4,G401,MAX(AVERAGEIFS(G1183:G1185,G1183:G1185,"&gt;0")/(EXP(G$6*(($D1186-COUNTIFS(G$1083:G1186,0))/12))),G$8))</f>
        <v>1.25</v>
      </c>
      <c r="H1186" s="132">
        <f t="shared" ca="1" si="105"/>
        <v>0.96153846153846145</v>
      </c>
      <c r="I1186" s="132">
        <f ca="1">IF($C1186&lt;$D$4,I401,MAX(AVERAGEIFS(I1183:I1185,I1183:I1185,"&gt;0")/(EXP(I$6*(($D1186-COUNTIFS(I$1083:I1186,0))/12))),I$8))</f>
        <v>1.5</v>
      </c>
      <c r="J1186" s="132">
        <f t="shared" ca="1" si="106"/>
        <v>1.2</v>
      </c>
      <c r="K1186" s="132">
        <f ca="1">IF($C1186&lt;$D$4,K401,MAX(AVERAGEIFS(K1183:K1185,K1183:K1185,"&gt;0")/(EXP(K$6*(($D1186-COUNTIFS(K$1083:K1186,0))/12))),K$8))</f>
        <v>3</v>
      </c>
      <c r="L1186" s="132">
        <f t="shared" ca="1" si="107"/>
        <v>2</v>
      </c>
      <c r="M1186" s="181">
        <f ca="1">IF($C1186&lt;=MAX($D$4,INDEX($C$23:$C$154,2+MATCH(0,$M$23:$M$154,1))),M401,MAX(AVERAGEIFS(M1183:M1185,M1183:M1185,"&gt;0")/(EXP(M$6*(($D1186-COUNTIFS(M$1083:M1186,0))/12))),M$8))</f>
        <v>10.739570867332088</v>
      </c>
      <c r="N1186" s="181">
        <f t="shared" ca="1" si="108"/>
        <v>5.3697854336660438</v>
      </c>
      <c r="O1186" s="181">
        <f ca="1">IF($C1186&lt;=MAX($D$4,INDEX($C$23:$C$154,2+MATCH(0,$O$23:$O$154,1))),O401,MAX(AVERAGEIFS(O1183:O1185,O1183:O1185,"&gt;0")/(EXP(O$6*(($D1186-COUNTIFS(O$1083:O1186,0))/12))),O$8))</f>
        <v>12.462816147716813</v>
      </c>
      <c r="P1186" s="181">
        <f t="shared" ca="1" si="102"/>
        <v>6.2314080738584066</v>
      </c>
      <c r="Q1186" s="132">
        <f ca="1">IF($C1186&lt;$D$4,Q401,MAX(AVERAGEIFS(Q1183:Q1185,Q1183:Q1185,"&gt;0")/(EXP(Q$6*(($D1186-COUNTIFS(Q$1083:Q1186,0))/12))),Q$8))</f>
        <v>1</v>
      </c>
      <c r="R1186" s="132">
        <f t="shared" ca="1" si="109"/>
        <v>1</v>
      </c>
      <c r="S1186" s="132">
        <f ca="1">IF($C1186&lt;$D$4,S401,MAX(AVERAGEIFS(S1183:S1185,S1183:S1185,"&gt;0")/(EXP(S$6*(($D1186-COUNTIFS(S$1083:S1186,0))/12))),S$8))</f>
        <v>1</v>
      </c>
      <c r="T1186" s="132">
        <f t="shared" ca="1" si="110"/>
        <v>0.76923076923076916</v>
      </c>
      <c r="U1186" s="181">
        <f ca="1">IF($C1186&lt;=MAX($D$4,INDEX($C$23:$C$154,2+MATCH(0,$M$23:$M$154,1))),U401,MAX(AVERAGEIFS(U1183:U1185,U1183:U1185,"&gt;0")/(EXP(U$6*(($D1186-COUNTIFS(U$1083:U1186,0))/12))),U$8))</f>
        <v>3</v>
      </c>
      <c r="V1186" s="181">
        <f t="shared" ca="1" si="111"/>
        <v>2</v>
      </c>
      <c r="W1186" s="132">
        <f ca="1">IF($C1186&lt;$D$4,W401,MAX(AVERAGEIFS(W1183:W1185,W1183:W1185,"&gt;0")/(EXP(W$6*(($D1186-COUNTIFS(W$1083:W1186,0))/12))),W$8))</f>
        <v>0.75</v>
      </c>
      <c r="X1186" s="132">
        <f t="shared" ca="1" si="112"/>
        <v>0.57692307692307687</v>
      </c>
      <c r="Y1186" s="132"/>
      <c r="Z1186" s="132"/>
    </row>
    <row r="1187" spans="2:26" outlineLevel="1">
      <c r="B1187" s="159"/>
      <c r="C1187" s="160">
        <f t="shared" si="103"/>
        <v>47362</v>
      </c>
      <c r="D1187" s="128">
        <f t="shared" si="104"/>
        <v>105</v>
      </c>
      <c r="G1187" s="132">
        <f ca="1">IF($C1187&lt;$D$4,G402,MAX(AVERAGEIFS(G1184:G1186,G1184:G1186,"&gt;0")/(EXP(G$6*(($D1187-COUNTIFS(G$1083:G1187,0))/12))),G$8))</f>
        <v>1.25</v>
      </c>
      <c r="H1187" s="132">
        <f t="shared" ca="1" si="105"/>
        <v>0.96153846153846145</v>
      </c>
      <c r="I1187" s="132">
        <f ca="1">IF($C1187&lt;$D$4,I402,MAX(AVERAGEIFS(I1184:I1186,I1184:I1186,"&gt;0")/(EXP(I$6*(($D1187-COUNTIFS(I$1083:I1187,0))/12))),I$8))</f>
        <v>1.5</v>
      </c>
      <c r="J1187" s="132">
        <f t="shared" ca="1" si="106"/>
        <v>1.2</v>
      </c>
      <c r="K1187" s="132">
        <f ca="1">IF($C1187&lt;$D$4,K402,MAX(AVERAGEIFS(K1184:K1186,K1184:K1186,"&gt;0")/(EXP(K$6*(($D1187-COUNTIFS(K$1083:K1187,0))/12))),K$8))</f>
        <v>3</v>
      </c>
      <c r="L1187" s="132">
        <f t="shared" ca="1" si="107"/>
        <v>2</v>
      </c>
      <c r="M1187" s="181">
        <f ca="1">IF($C1187&lt;=MAX($D$4,INDEX($C$23:$C$154,2+MATCH(0,$M$23:$M$154,1))),M402,MAX(AVERAGEIFS(M1184:M1186,M1184:M1186,"&gt;0")/(EXP(M$6*(($D1187-COUNTIFS(M$1083:M1187,0))/12))),M$8))</f>
        <v>10.559609930226362</v>
      </c>
      <c r="N1187" s="181">
        <f t="shared" ca="1" si="108"/>
        <v>5.2798049651131809</v>
      </c>
      <c r="O1187" s="181">
        <f ca="1">IF($C1187&lt;=MAX($D$4,INDEX($C$23:$C$154,2+MATCH(0,$O$23:$O$154,1))),O402,MAX(AVERAGEIFS(O1184:O1186,O1184:O1186,"&gt;0")/(EXP(O$6*(($D1187-COUNTIFS(O$1083:O1187,0))/12))),O$8))</f>
        <v>12.097842329190993</v>
      </c>
      <c r="P1187" s="181">
        <f t="shared" ca="1" si="102"/>
        <v>6.0489211645954963</v>
      </c>
      <c r="Q1187" s="132">
        <f ca="1">IF($C1187&lt;$D$4,Q402,MAX(AVERAGEIFS(Q1184:Q1186,Q1184:Q1186,"&gt;0")/(EXP(Q$6*(($D1187-COUNTIFS(Q$1083:Q1187,0))/12))),Q$8))</f>
        <v>1</v>
      </c>
      <c r="R1187" s="132">
        <f t="shared" ca="1" si="109"/>
        <v>1</v>
      </c>
      <c r="S1187" s="132">
        <f ca="1">IF($C1187&lt;$D$4,S402,MAX(AVERAGEIFS(S1184:S1186,S1184:S1186,"&gt;0")/(EXP(S$6*(($D1187-COUNTIFS(S$1083:S1187,0))/12))),S$8))</f>
        <v>1</v>
      </c>
      <c r="T1187" s="132">
        <f t="shared" ca="1" si="110"/>
        <v>0.76923076923076916</v>
      </c>
      <c r="U1187" s="181">
        <f ca="1">IF($C1187&lt;=MAX($D$4,INDEX($C$23:$C$154,2+MATCH(0,$M$23:$M$154,1))),U402,MAX(AVERAGEIFS(U1184:U1186,U1184:U1186,"&gt;0")/(EXP(U$6*(($D1187-COUNTIFS(U$1083:U1187,0))/12))),U$8))</f>
        <v>3</v>
      </c>
      <c r="V1187" s="181">
        <f t="shared" ca="1" si="111"/>
        <v>2</v>
      </c>
      <c r="W1187" s="132">
        <f ca="1">IF($C1187&lt;$D$4,W402,MAX(AVERAGEIFS(W1184:W1186,W1184:W1186,"&gt;0")/(EXP(W$6*(($D1187-COUNTIFS(W$1083:W1187,0))/12))),W$8))</f>
        <v>0.75</v>
      </c>
      <c r="X1187" s="132">
        <f t="shared" ca="1" si="112"/>
        <v>0.57692307692307687</v>
      </c>
      <c r="Y1187" s="132"/>
      <c r="Z1187" s="132"/>
    </row>
    <row r="1188" spans="2:26" outlineLevel="1">
      <c r="B1188" s="159"/>
      <c r="C1188" s="160">
        <f t="shared" si="103"/>
        <v>47392</v>
      </c>
      <c r="D1188" s="128">
        <f t="shared" si="104"/>
        <v>106</v>
      </c>
      <c r="G1188" s="132">
        <f ca="1">IF($C1188&lt;$D$4,G403,MAX(AVERAGEIFS(G1185:G1187,G1185:G1187,"&gt;0")/(EXP(G$6*(($D1188-COUNTIFS(G$1083:G1188,0))/12))),G$8))</f>
        <v>1.25</v>
      </c>
      <c r="H1188" s="132">
        <f t="shared" ca="1" si="105"/>
        <v>0.96153846153846145</v>
      </c>
      <c r="I1188" s="132">
        <f ca="1">IF($C1188&lt;$D$4,I403,MAX(AVERAGEIFS(I1185:I1187,I1185:I1187,"&gt;0")/(EXP(I$6*(($D1188-COUNTIFS(I$1083:I1188,0))/12))),I$8))</f>
        <v>1.5</v>
      </c>
      <c r="J1188" s="132">
        <f t="shared" ca="1" si="106"/>
        <v>1.2</v>
      </c>
      <c r="K1188" s="132">
        <f ca="1">IF($C1188&lt;$D$4,K403,MAX(AVERAGEIFS(K1185:K1187,K1185:K1187,"&gt;0")/(EXP(K$6*(($D1188-COUNTIFS(K$1083:K1188,0))/12))),K$8))</f>
        <v>3</v>
      </c>
      <c r="L1188" s="132">
        <f t="shared" ca="1" si="107"/>
        <v>2</v>
      </c>
      <c r="M1188" s="181">
        <f ca="1">IF($C1188&lt;=MAX($D$4,INDEX($C$23:$C$154,2+MATCH(0,$M$23:$M$154,1))),M403,MAX(AVERAGEIFS(M1185:M1187,M1185:M1187,"&gt;0")/(EXP(M$6*(($D1188-COUNTIFS(M$1083:M1188,0))/12))),M$8))</f>
        <v>10.378363380318225</v>
      </c>
      <c r="N1188" s="181">
        <f t="shared" ca="1" si="108"/>
        <v>5.1891816901591126</v>
      </c>
      <c r="O1188" s="181">
        <f ca="1">IF($C1188&lt;=MAX($D$4,INDEX($C$23:$C$154,2+MATCH(0,$O$23:$O$154,1))),O403,MAX(AVERAGEIFS(O1185:O1187,O1185:O1187,"&gt;0")/(EXP(O$6*(($D1188-COUNTIFS(O$1083:O1188,0))/12))),O$8))</f>
        <v>11.731448742784417</v>
      </c>
      <c r="P1188" s="181">
        <f t="shared" ca="1" si="102"/>
        <v>5.8657243713922087</v>
      </c>
      <c r="Q1188" s="132">
        <f ca="1">IF($C1188&lt;$D$4,Q403,MAX(AVERAGEIFS(Q1185:Q1187,Q1185:Q1187,"&gt;0")/(EXP(Q$6*(($D1188-COUNTIFS(Q$1083:Q1188,0))/12))),Q$8))</f>
        <v>1</v>
      </c>
      <c r="R1188" s="132">
        <f t="shared" ca="1" si="109"/>
        <v>1</v>
      </c>
      <c r="S1188" s="132">
        <f ca="1">IF($C1188&lt;$D$4,S403,MAX(AVERAGEIFS(S1185:S1187,S1185:S1187,"&gt;0")/(EXP(S$6*(($D1188-COUNTIFS(S$1083:S1188,0))/12))),S$8))</f>
        <v>1</v>
      </c>
      <c r="T1188" s="132">
        <f t="shared" ca="1" si="110"/>
        <v>0.76923076923076916</v>
      </c>
      <c r="U1188" s="181">
        <f ca="1">IF($C1188&lt;=MAX($D$4,INDEX($C$23:$C$154,2+MATCH(0,$M$23:$M$154,1))),U403,MAX(AVERAGEIFS(U1185:U1187,U1185:U1187,"&gt;0")/(EXP(U$6*(($D1188-COUNTIFS(U$1083:U1188,0))/12))),U$8))</f>
        <v>3</v>
      </c>
      <c r="V1188" s="181">
        <f t="shared" ca="1" si="111"/>
        <v>2</v>
      </c>
      <c r="W1188" s="132">
        <f ca="1">IF($C1188&lt;$D$4,W403,MAX(AVERAGEIFS(W1185:W1187,W1185:W1187,"&gt;0")/(EXP(W$6*(($D1188-COUNTIFS(W$1083:W1188,0))/12))),W$8))</f>
        <v>0.75</v>
      </c>
      <c r="X1188" s="132">
        <f t="shared" ca="1" si="112"/>
        <v>0.57692307692307687</v>
      </c>
      <c r="Y1188" s="132"/>
      <c r="Z1188" s="132"/>
    </row>
    <row r="1189" spans="2:26" outlineLevel="1">
      <c r="B1189" s="159"/>
      <c r="C1189" s="160">
        <f t="shared" si="103"/>
        <v>47423</v>
      </c>
      <c r="D1189" s="128">
        <f t="shared" si="104"/>
        <v>107</v>
      </c>
      <c r="G1189" s="132">
        <f ca="1">IF($C1189&lt;$D$4,G404,MAX(AVERAGEIFS(G1186:G1188,G1186:G1188,"&gt;0")/(EXP(G$6*(($D1189-COUNTIFS(G$1083:G1189,0))/12))),G$8))</f>
        <v>1.25</v>
      </c>
      <c r="H1189" s="132">
        <f t="shared" ca="1" si="105"/>
        <v>0.96153846153846145</v>
      </c>
      <c r="I1189" s="132">
        <f ca="1">IF($C1189&lt;$D$4,I404,MAX(AVERAGEIFS(I1186:I1188,I1186:I1188,"&gt;0")/(EXP(I$6*(($D1189-COUNTIFS(I$1083:I1189,0))/12))),I$8))</f>
        <v>1.5</v>
      </c>
      <c r="J1189" s="132">
        <f t="shared" ca="1" si="106"/>
        <v>1.2</v>
      </c>
      <c r="K1189" s="132">
        <f ca="1">IF($C1189&lt;$D$4,K404,MAX(AVERAGEIFS(K1186:K1188,K1186:K1188,"&gt;0")/(EXP(K$6*(($D1189-COUNTIFS(K$1083:K1189,0))/12))),K$8))</f>
        <v>3</v>
      </c>
      <c r="L1189" s="132">
        <f t="shared" ca="1" si="107"/>
        <v>2</v>
      </c>
      <c r="M1189" s="181">
        <f ca="1">IF($C1189&lt;=MAX($D$4,INDEX($C$23:$C$154,2+MATCH(0,$M$23:$M$154,1))),M404,MAX(AVERAGEIFS(M1186:M1188,M1186:M1188,"&gt;0")/(EXP(M$6*(($D1189-COUNTIFS(M$1083:M1189,0))/12))),M$8))</f>
        <v>10.196002743965353</v>
      </c>
      <c r="N1189" s="181">
        <f t="shared" ca="1" si="108"/>
        <v>5.0980013719826767</v>
      </c>
      <c r="O1189" s="181">
        <f ca="1">IF($C1189&lt;=MAX($D$4,INDEX($C$23:$C$154,2+MATCH(0,$O$23:$O$154,1))),O404,MAX(AVERAGEIFS(O1186:O1188,O1186:O1188,"&gt;0")/(EXP(O$6*(($D1189-COUNTIFS(O$1083:O1189,0))/12))),O$8))</f>
        <v>11.364426533068709</v>
      </c>
      <c r="P1189" s="181">
        <f t="shared" ca="1" si="102"/>
        <v>5.6822132665343545</v>
      </c>
      <c r="Q1189" s="132">
        <f ca="1">IF($C1189&lt;$D$4,Q404,MAX(AVERAGEIFS(Q1186:Q1188,Q1186:Q1188,"&gt;0")/(EXP(Q$6*(($D1189-COUNTIFS(Q$1083:Q1189,0))/12))),Q$8))</f>
        <v>1</v>
      </c>
      <c r="R1189" s="132">
        <f t="shared" ca="1" si="109"/>
        <v>1</v>
      </c>
      <c r="S1189" s="132">
        <f ca="1">IF($C1189&lt;$D$4,S404,MAX(AVERAGEIFS(S1186:S1188,S1186:S1188,"&gt;0")/(EXP(S$6*(($D1189-COUNTIFS(S$1083:S1189,0))/12))),S$8))</f>
        <v>1</v>
      </c>
      <c r="T1189" s="132">
        <f t="shared" ca="1" si="110"/>
        <v>0.76923076923076916</v>
      </c>
      <c r="U1189" s="181">
        <f ca="1">IF($C1189&lt;=MAX($D$4,INDEX($C$23:$C$154,2+MATCH(0,$M$23:$M$154,1))),U404,MAX(AVERAGEIFS(U1186:U1188,U1186:U1188,"&gt;0")/(EXP(U$6*(($D1189-COUNTIFS(U$1083:U1189,0))/12))),U$8))</f>
        <v>3</v>
      </c>
      <c r="V1189" s="181">
        <f t="shared" ca="1" si="111"/>
        <v>2</v>
      </c>
      <c r="W1189" s="132">
        <f ca="1">IF($C1189&lt;$D$4,W404,MAX(AVERAGEIFS(W1186:W1188,W1186:W1188,"&gt;0")/(EXP(W$6*(($D1189-COUNTIFS(W$1083:W1189,0))/12))),W$8))</f>
        <v>0.75</v>
      </c>
      <c r="X1189" s="132">
        <f t="shared" ca="1" si="112"/>
        <v>0.57692307692307687</v>
      </c>
      <c r="Y1189" s="132"/>
      <c r="Z1189" s="132"/>
    </row>
    <row r="1190" spans="2:26" outlineLevel="1">
      <c r="B1190" s="159"/>
      <c r="C1190" s="160">
        <f t="shared" si="103"/>
        <v>47453</v>
      </c>
      <c r="D1190" s="128">
        <f t="shared" si="104"/>
        <v>108</v>
      </c>
      <c r="G1190" s="132">
        <f ca="1">IF($C1190&lt;$D$4,G405,MAX(AVERAGEIFS(G1187:G1189,G1187:G1189,"&gt;0")/(EXP(G$6*(($D1190-COUNTIFS(G$1083:G1190,0))/12))),G$8))</f>
        <v>1.25</v>
      </c>
      <c r="H1190" s="132">
        <f t="shared" ca="1" si="105"/>
        <v>0.96153846153846145</v>
      </c>
      <c r="I1190" s="132">
        <f ca="1">IF($C1190&lt;$D$4,I405,MAX(AVERAGEIFS(I1187:I1189,I1187:I1189,"&gt;0")/(EXP(I$6*(($D1190-COUNTIFS(I$1083:I1190,0))/12))),I$8))</f>
        <v>1.5</v>
      </c>
      <c r="J1190" s="132">
        <f t="shared" ca="1" si="106"/>
        <v>1.2</v>
      </c>
      <c r="K1190" s="132">
        <f ca="1">IF($C1190&lt;$D$4,K405,MAX(AVERAGEIFS(K1187:K1189,K1187:K1189,"&gt;0")/(EXP(K$6*(($D1190-COUNTIFS(K$1083:K1190,0))/12))),K$8))</f>
        <v>3</v>
      </c>
      <c r="L1190" s="132">
        <f t="shared" ca="1" si="107"/>
        <v>2</v>
      </c>
      <c r="M1190" s="181">
        <f ca="1">IF($C1190&lt;=MAX($D$4,INDEX($C$23:$C$154,2+MATCH(0,$M$23:$M$154,1))),M405,MAX(AVERAGEIFS(M1187:M1189,M1187:M1189,"&gt;0")/(EXP(M$6*(($D1190-COUNTIFS(M$1083:M1190,0))/12))),M$8))</f>
        <v>10.01269791010049</v>
      </c>
      <c r="N1190" s="181">
        <f t="shared" ca="1" si="108"/>
        <v>5.0063489550502451</v>
      </c>
      <c r="O1190" s="181">
        <f ca="1">IF($C1190&lt;=MAX($D$4,INDEX($C$23:$C$154,2+MATCH(0,$O$23:$O$154,1))),O405,MAX(AVERAGEIFS(O1187:O1189,O1187:O1189,"&gt;0")/(EXP(O$6*(($D1190-COUNTIFS(O$1083:O1190,0))/12))),O$8))</f>
        <v>10.997543916442972</v>
      </c>
      <c r="P1190" s="181">
        <f t="shared" ca="1" si="102"/>
        <v>5.4987719582214858</v>
      </c>
      <c r="Q1190" s="132">
        <f ca="1">IF($C1190&lt;$D$4,Q405,MAX(AVERAGEIFS(Q1187:Q1189,Q1187:Q1189,"&gt;0")/(EXP(Q$6*(($D1190-COUNTIFS(Q$1083:Q1190,0))/12))),Q$8))</f>
        <v>1</v>
      </c>
      <c r="R1190" s="132">
        <f t="shared" ca="1" si="109"/>
        <v>1</v>
      </c>
      <c r="S1190" s="132">
        <f ca="1">IF($C1190&lt;$D$4,S405,MAX(AVERAGEIFS(S1187:S1189,S1187:S1189,"&gt;0")/(EXP(S$6*(($D1190-COUNTIFS(S$1083:S1190,0))/12))),S$8))</f>
        <v>1</v>
      </c>
      <c r="T1190" s="132">
        <f t="shared" ca="1" si="110"/>
        <v>0.76923076923076916</v>
      </c>
      <c r="U1190" s="181">
        <f ca="1">IF($C1190&lt;=MAX($D$4,INDEX($C$23:$C$154,2+MATCH(0,$M$23:$M$154,1))),U405,MAX(AVERAGEIFS(U1187:U1189,U1187:U1189,"&gt;0")/(EXP(U$6*(($D1190-COUNTIFS(U$1083:U1190,0))/12))),U$8))</f>
        <v>3</v>
      </c>
      <c r="V1190" s="181">
        <f t="shared" ca="1" si="111"/>
        <v>2</v>
      </c>
      <c r="W1190" s="132">
        <f ca="1">IF($C1190&lt;$D$4,W405,MAX(AVERAGEIFS(W1187:W1189,W1187:W1189,"&gt;0")/(EXP(W$6*(($D1190-COUNTIFS(W$1083:W1190,0))/12))),W$8))</f>
        <v>0.75</v>
      </c>
      <c r="X1190" s="132">
        <f t="shared" ca="1" si="112"/>
        <v>0.57692307692307687</v>
      </c>
      <c r="Y1190" s="132"/>
      <c r="Z1190" s="132"/>
    </row>
    <row r="1191" spans="2:26" outlineLevel="1">
      <c r="B1191" s="159"/>
      <c r="C1191" s="160">
        <f t="shared" si="103"/>
        <v>47484</v>
      </c>
      <c r="D1191" s="128">
        <f t="shared" si="104"/>
        <v>109</v>
      </c>
      <c r="G1191" s="132">
        <f ca="1">IF($C1191&lt;$D$4,G406,MAX(AVERAGEIFS(G1188:G1190,G1188:G1190,"&gt;0")/(EXP(G$6*(($D1191-COUNTIFS(G$1083:G1191,0))/12))),G$8))</f>
        <v>1.25</v>
      </c>
      <c r="H1191" s="132">
        <f t="shared" ca="1" si="105"/>
        <v>0.96153846153846145</v>
      </c>
      <c r="I1191" s="132">
        <f ca="1">IF($C1191&lt;$D$4,I406,MAX(AVERAGEIFS(I1188:I1190,I1188:I1190,"&gt;0")/(EXP(I$6*(($D1191-COUNTIFS(I$1083:I1191,0))/12))),I$8))</f>
        <v>1.5</v>
      </c>
      <c r="J1191" s="132">
        <f t="shared" ca="1" si="106"/>
        <v>1.2</v>
      </c>
      <c r="K1191" s="132">
        <f ca="1">IF($C1191&lt;$D$4,K406,MAX(AVERAGEIFS(K1188:K1190,K1188:K1190,"&gt;0")/(EXP(K$6*(($D1191-COUNTIFS(K$1083:K1191,0))/12))),K$8))</f>
        <v>3</v>
      </c>
      <c r="L1191" s="132">
        <f t="shared" ca="1" si="107"/>
        <v>2</v>
      </c>
      <c r="M1191" s="181">
        <f ca="1">IF($C1191&lt;=MAX($D$4,INDEX($C$23:$C$154,2+MATCH(0,$M$23:$M$154,1))),M406,MAX(AVERAGEIFS(M1188:M1190,M1188:M1190,"&gt;0")/(EXP(M$6*(($D1191-COUNTIFS(M$1083:M1191,0))/12))),M$8))</f>
        <v>9.8286168797627376</v>
      </c>
      <c r="N1191" s="181">
        <f t="shared" ca="1" si="108"/>
        <v>4.9143084398813688</v>
      </c>
      <c r="O1191" s="181">
        <f ca="1">IF($C1191&lt;=MAX($D$4,INDEX($C$23:$C$154,2+MATCH(0,$O$23:$O$154,1))),O406,MAX(AVERAGEIFS(O1188:O1190,O1188:O1190,"&gt;0")/(EXP(O$6*(($D1191-COUNTIFS(O$1083:O1191,0))/12))),O$8))</f>
        <v>10.631543932668004</v>
      </c>
      <c r="P1191" s="181">
        <f t="shared" ca="1" si="102"/>
        <v>5.315771966334002</v>
      </c>
      <c r="Q1191" s="132">
        <f ca="1">IF($C1191&lt;$D$4,Q406,MAX(AVERAGEIFS(Q1188:Q1190,Q1188:Q1190,"&gt;0")/(EXP(Q$6*(($D1191-COUNTIFS(Q$1083:Q1191,0))/12))),Q$8))</f>
        <v>1</v>
      </c>
      <c r="R1191" s="132">
        <f t="shared" ca="1" si="109"/>
        <v>1</v>
      </c>
      <c r="S1191" s="132">
        <f ca="1">IF($C1191&lt;$D$4,S406,MAX(AVERAGEIFS(S1188:S1190,S1188:S1190,"&gt;0")/(EXP(S$6*(($D1191-COUNTIFS(S$1083:S1191,0))/12))),S$8))</f>
        <v>1</v>
      </c>
      <c r="T1191" s="132">
        <f t="shared" ca="1" si="110"/>
        <v>0.76923076923076916</v>
      </c>
      <c r="U1191" s="181">
        <f ca="1">IF($C1191&lt;=MAX($D$4,INDEX($C$23:$C$154,2+MATCH(0,$M$23:$M$154,1))),U406,MAX(AVERAGEIFS(U1188:U1190,U1188:U1190,"&gt;0")/(EXP(U$6*(($D1191-COUNTIFS(U$1083:U1191,0))/12))),U$8))</f>
        <v>3</v>
      </c>
      <c r="V1191" s="181">
        <f t="shared" ca="1" si="111"/>
        <v>2</v>
      </c>
      <c r="W1191" s="132">
        <f ca="1">IF($C1191&lt;$D$4,W406,MAX(AVERAGEIFS(W1188:W1190,W1188:W1190,"&gt;0")/(EXP(W$6*(($D1191-COUNTIFS(W$1083:W1191,0))/12))),W$8))</f>
        <v>0.75</v>
      </c>
      <c r="X1191" s="132">
        <f t="shared" ca="1" si="112"/>
        <v>0.57692307692307687</v>
      </c>
      <c r="Y1191" s="132"/>
      <c r="Z1191" s="132"/>
    </row>
    <row r="1192" spans="2:26" outlineLevel="1">
      <c r="B1192" s="159"/>
      <c r="C1192" s="160">
        <f t="shared" si="103"/>
        <v>47515</v>
      </c>
      <c r="D1192" s="128">
        <f t="shared" si="104"/>
        <v>110</v>
      </c>
      <c r="G1192" s="132">
        <f ca="1">IF($C1192&lt;$D$4,G407,MAX(AVERAGEIFS(G1189:G1191,G1189:G1191,"&gt;0")/(EXP(G$6*(($D1192-COUNTIFS(G$1083:G1192,0))/12))),G$8))</f>
        <v>1.25</v>
      </c>
      <c r="H1192" s="132">
        <f t="shared" ca="1" si="105"/>
        <v>0.96153846153846145</v>
      </c>
      <c r="I1192" s="132">
        <f ca="1">IF($C1192&lt;$D$4,I407,MAX(AVERAGEIFS(I1189:I1191,I1189:I1191,"&gt;0")/(EXP(I$6*(($D1192-COUNTIFS(I$1083:I1192,0))/12))),I$8))</f>
        <v>1.5</v>
      </c>
      <c r="J1192" s="132">
        <f t="shared" ca="1" si="106"/>
        <v>1.2</v>
      </c>
      <c r="K1192" s="132">
        <f ca="1">IF($C1192&lt;$D$4,K407,MAX(AVERAGEIFS(K1189:K1191,K1189:K1191,"&gt;0")/(EXP(K$6*(($D1192-COUNTIFS(K$1083:K1192,0))/12))),K$8))</f>
        <v>3</v>
      </c>
      <c r="L1192" s="132">
        <f t="shared" ca="1" si="107"/>
        <v>2</v>
      </c>
      <c r="M1192" s="181">
        <f ca="1">IF($C1192&lt;=MAX($D$4,INDEX($C$23:$C$154,2+MATCH(0,$M$23:$M$154,1))),M407,MAX(AVERAGEIFS(M1189:M1191,M1189:M1191,"&gt;0")/(EXP(M$6*(($D1192-COUNTIFS(M$1083:M1192,0))/12))),M$8))</f>
        <v>9.6439255239638175</v>
      </c>
      <c r="N1192" s="181">
        <f t="shared" ca="1" si="108"/>
        <v>4.8219627619819088</v>
      </c>
      <c r="O1192" s="181">
        <f ca="1">IF($C1192&lt;=MAX($D$4,INDEX($C$23:$C$154,2+MATCH(0,$O$23:$O$154,1))),O407,MAX(AVERAGEIFS(O1189:O1191,O1189:O1191,"&gt;0")/(EXP(O$6*(($D1192-COUNTIFS(O$1083:O1192,0))/12))),O$8))</f>
        <v>10.267142212208984</v>
      </c>
      <c r="P1192" s="181">
        <f t="shared" ca="1" si="102"/>
        <v>5.1335711061044922</v>
      </c>
      <c r="Q1192" s="132">
        <f ca="1">IF($C1192&lt;$D$4,Q407,MAX(AVERAGEIFS(Q1189:Q1191,Q1189:Q1191,"&gt;0")/(EXP(Q$6*(($D1192-COUNTIFS(Q$1083:Q1192,0))/12))),Q$8))</f>
        <v>1</v>
      </c>
      <c r="R1192" s="132">
        <f t="shared" ca="1" si="109"/>
        <v>1</v>
      </c>
      <c r="S1192" s="132">
        <f ca="1">IF($C1192&lt;$D$4,S407,MAX(AVERAGEIFS(S1189:S1191,S1189:S1191,"&gt;0")/(EXP(S$6*(($D1192-COUNTIFS(S$1083:S1192,0))/12))),S$8))</f>
        <v>1</v>
      </c>
      <c r="T1192" s="132">
        <f t="shared" ca="1" si="110"/>
        <v>0.76923076923076916</v>
      </c>
      <c r="U1192" s="181">
        <f ca="1">IF($C1192&lt;=MAX($D$4,INDEX($C$23:$C$154,2+MATCH(0,$M$23:$M$154,1))),U407,MAX(AVERAGEIFS(U1189:U1191,U1189:U1191,"&gt;0")/(EXP(U$6*(($D1192-COUNTIFS(U$1083:U1192,0))/12))),U$8))</f>
        <v>3</v>
      </c>
      <c r="V1192" s="181">
        <f t="shared" ca="1" si="111"/>
        <v>2</v>
      </c>
      <c r="W1192" s="132">
        <f ca="1">IF($C1192&lt;$D$4,W407,MAX(AVERAGEIFS(W1189:W1191,W1189:W1191,"&gt;0")/(EXP(W$6*(($D1192-COUNTIFS(W$1083:W1192,0))/12))),W$8))</f>
        <v>0.75</v>
      </c>
      <c r="X1192" s="132">
        <f t="shared" ca="1" si="112"/>
        <v>0.57692307692307687</v>
      </c>
      <c r="Y1192" s="132"/>
      <c r="Z1192" s="132"/>
    </row>
    <row r="1193" spans="2:26" outlineLevel="1">
      <c r="B1193" s="159"/>
      <c r="C1193" s="160">
        <f t="shared" si="103"/>
        <v>47543</v>
      </c>
      <c r="D1193" s="128">
        <f t="shared" si="104"/>
        <v>111</v>
      </c>
      <c r="G1193" s="132">
        <f ca="1">IF($C1193&lt;$D$4,G408,MAX(AVERAGEIFS(G1190:G1192,G1190:G1192,"&gt;0")/(EXP(G$6*(($D1193-COUNTIFS(G$1083:G1193,0))/12))),G$8))</f>
        <v>1.25</v>
      </c>
      <c r="H1193" s="132">
        <f t="shared" ca="1" si="105"/>
        <v>0.96153846153846145</v>
      </c>
      <c r="I1193" s="132">
        <f ca="1">IF($C1193&lt;$D$4,I408,MAX(AVERAGEIFS(I1190:I1192,I1190:I1192,"&gt;0")/(EXP(I$6*(($D1193-COUNTIFS(I$1083:I1193,0))/12))),I$8))</f>
        <v>1.5</v>
      </c>
      <c r="J1193" s="132">
        <f t="shared" ca="1" si="106"/>
        <v>1.2</v>
      </c>
      <c r="K1193" s="132">
        <f ca="1">IF($C1193&lt;$D$4,K408,MAX(AVERAGEIFS(K1190:K1192,K1190:K1192,"&gt;0")/(EXP(K$6*(($D1193-COUNTIFS(K$1083:K1193,0))/12))),K$8))</f>
        <v>3</v>
      </c>
      <c r="L1193" s="132">
        <f t="shared" ca="1" si="107"/>
        <v>2</v>
      </c>
      <c r="M1193" s="181">
        <f ca="1">IF($C1193&lt;=MAX($D$4,INDEX($C$23:$C$154,2+MATCH(0,$M$23:$M$154,1))),M408,MAX(AVERAGEIFS(M1190:M1192,M1190:M1192,"&gt;0")/(EXP(M$6*(($D1193-COUNTIFS(M$1083:M1193,0))/12))),M$8))</f>
        <v>9.4587873504726581</v>
      </c>
      <c r="N1193" s="181">
        <f t="shared" ca="1" si="108"/>
        <v>4.729393675236329</v>
      </c>
      <c r="O1193" s="181">
        <f ca="1">IF($C1193&lt;=MAX($D$4,INDEX($C$23:$C$154,2+MATCH(0,$O$23:$O$154,1))),O408,MAX(AVERAGEIFS(O1190:O1192,O1190:O1192,"&gt;0")/(EXP(O$6*(($D1193-COUNTIFS(O$1083:O1193,0))/12))),O$8))</f>
        <v>9.9050249681505669</v>
      </c>
      <c r="P1193" s="181">
        <f t="shared" ca="1" si="102"/>
        <v>4.9525124840752834</v>
      </c>
      <c r="Q1193" s="132">
        <f ca="1">IF($C1193&lt;$D$4,Q408,MAX(AVERAGEIFS(Q1190:Q1192,Q1190:Q1192,"&gt;0")/(EXP(Q$6*(($D1193-COUNTIFS(Q$1083:Q1193,0))/12))),Q$8))</f>
        <v>1</v>
      </c>
      <c r="R1193" s="132">
        <f t="shared" ca="1" si="109"/>
        <v>1</v>
      </c>
      <c r="S1193" s="132">
        <f ca="1">IF($C1193&lt;$D$4,S408,MAX(AVERAGEIFS(S1190:S1192,S1190:S1192,"&gt;0")/(EXP(S$6*(($D1193-COUNTIFS(S$1083:S1193,0))/12))),S$8))</f>
        <v>1</v>
      </c>
      <c r="T1193" s="132">
        <f t="shared" ca="1" si="110"/>
        <v>0.76923076923076916</v>
      </c>
      <c r="U1193" s="181">
        <f ca="1">IF($C1193&lt;=MAX($D$4,INDEX($C$23:$C$154,2+MATCH(0,$M$23:$M$154,1))),U408,MAX(AVERAGEIFS(U1190:U1192,U1190:U1192,"&gt;0")/(EXP(U$6*(($D1193-COUNTIFS(U$1083:U1193,0))/12))),U$8))</f>
        <v>3</v>
      </c>
      <c r="V1193" s="181">
        <f t="shared" ca="1" si="111"/>
        <v>2</v>
      </c>
      <c r="W1193" s="132">
        <f ca="1">IF($C1193&lt;$D$4,W408,MAX(AVERAGEIFS(W1190:W1192,W1190:W1192,"&gt;0")/(EXP(W$6*(($D1193-COUNTIFS(W$1083:W1193,0))/12))),W$8))</f>
        <v>0.75</v>
      </c>
      <c r="X1193" s="132">
        <f t="shared" ca="1" si="112"/>
        <v>0.57692307692307687</v>
      </c>
      <c r="Y1193" s="132"/>
      <c r="Z1193" s="132"/>
    </row>
    <row r="1194" spans="2:26" outlineLevel="1">
      <c r="B1194" s="159"/>
      <c r="C1194" s="160">
        <f t="shared" si="103"/>
        <v>47574</v>
      </c>
      <c r="D1194" s="128">
        <f t="shared" si="104"/>
        <v>112</v>
      </c>
      <c r="G1194" s="132">
        <f ca="1">IF($C1194&lt;$D$4,G409,MAX(AVERAGEIFS(G1191:G1193,G1191:G1193,"&gt;0")/(EXP(G$6*(($D1194-COUNTIFS(G$1083:G1194,0))/12))),G$8))</f>
        <v>1.25</v>
      </c>
      <c r="H1194" s="132">
        <f t="shared" ca="1" si="105"/>
        <v>0.96153846153846145</v>
      </c>
      <c r="I1194" s="132">
        <f ca="1">IF($C1194&lt;$D$4,I409,MAX(AVERAGEIFS(I1191:I1193,I1191:I1193,"&gt;0")/(EXP(I$6*(($D1194-COUNTIFS(I$1083:I1194,0))/12))),I$8))</f>
        <v>1.5</v>
      </c>
      <c r="J1194" s="132">
        <f t="shared" ca="1" si="106"/>
        <v>1.2</v>
      </c>
      <c r="K1194" s="132">
        <f ca="1">IF($C1194&lt;$D$4,K409,MAX(AVERAGEIFS(K1191:K1193,K1191:K1193,"&gt;0")/(EXP(K$6*(($D1194-COUNTIFS(K$1083:K1194,0))/12))),K$8))</f>
        <v>3</v>
      </c>
      <c r="L1194" s="132">
        <f t="shared" ca="1" si="107"/>
        <v>2</v>
      </c>
      <c r="M1194" s="181">
        <f ca="1">IF($C1194&lt;=MAX($D$4,INDEX($C$23:$C$154,2+MATCH(0,$M$23:$M$154,1))),M409,MAX(AVERAGEIFS(M1191:M1193,M1191:M1193,"&gt;0")/(EXP(M$6*(($D1194-COUNTIFS(M$1083:M1194,0))/12))),M$8))</f>
        <v>9.2733632798656451</v>
      </c>
      <c r="N1194" s="181">
        <f t="shared" ca="1" si="108"/>
        <v>4.6366816399328226</v>
      </c>
      <c r="O1194" s="181">
        <f ca="1">IF($C1194&lt;=MAX($D$4,INDEX($C$23:$C$154,2+MATCH(0,$O$23:$O$154,1))),O409,MAX(AVERAGEIFS(O1191:O1193,O1191:O1193,"&gt;0")/(EXP(O$6*(($D1194-COUNTIFS(O$1083:O1194,0))/12))),O$8))</f>
        <v>9.5458472603090279</v>
      </c>
      <c r="P1194" s="181">
        <f t="shared" ca="1" si="102"/>
        <v>4.7729236301545139</v>
      </c>
      <c r="Q1194" s="132">
        <f ca="1">IF($C1194&lt;$D$4,Q409,MAX(AVERAGEIFS(Q1191:Q1193,Q1191:Q1193,"&gt;0")/(EXP(Q$6*(($D1194-COUNTIFS(Q$1083:Q1194,0))/12))),Q$8))</f>
        <v>1</v>
      </c>
      <c r="R1194" s="132">
        <f t="shared" ca="1" si="109"/>
        <v>1</v>
      </c>
      <c r="S1194" s="132">
        <f ca="1">IF($C1194&lt;$D$4,S409,MAX(AVERAGEIFS(S1191:S1193,S1191:S1193,"&gt;0")/(EXP(S$6*(($D1194-COUNTIFS(S$1083:S1194,0))/12))),S$8))</f>
        <v>1</v>
      </c>
      <c r="T1194" s="132">
        <f t="shared" ca="1" si="110"/>
        <v>0.76923076923076916</v>
      </c>
      <c r="U1194" s="181">
        <f ca="1">IF($C1194&lt;=MAX($D$4,INDEX($C$23:$C$154,2+MATCH(0,$M$23:$M$154,1))),U409,MAX(AVERAGEIFS(U1191:U1193,U1191:U1193,"&gt;0")/(EXP(U$6*(($D1194-COUNTIFS(U$1083:U1194,0))/12))),U$8))</f>
        <v>3</v>
      </c>
      <c r="V1194" s="181">
        <f t="shared" ca="1" si="111"/>
        <v>2</v>
      </c>
      <c r="W1194" s="132">
        <f ca="1">IF($C1194&lt;$D$4,W409,MAX(AVERAGEIFS(W1191:W1193,W1191:W1193,"&gt;0")/(EXP(W$6*(($D1194-COUNTIFS(W$1083:W1194,0))/12))),W$8))</f>
        <v>0.75</v>
      </c>
      <c r="X1194" s="132">
        <f t="shared" ca="1" si="112"/>
        <v>0.57692307692307687</v>
      </c>
      <c r="Y1194" s="132"/>
      <c r="Z1194" s="132"/>
    </row>
    <row r="1195" spans="2:26" outlineLevel="1">
      <c r="B1195" s="159"/>
      <c r="C1195" s="160">
        <f t="shared" si="103"/>
        <v>47604</v>
      </c>
      <c r="D1195" s="128">
        <f t="shared" si="104"/>
        <v>113</v>
      </c>
      <c r="G1195" s="132">
        <f ca="1">IF($C1195&lt;$D$4,G410,MAX(AVERAGEIFS(G1192:G1194,G1192:G1194,"&gt;0")/(EXP(G$6*(($D1195-COUNTIFS(G$1083:G1195,0))/12))),G$8))</f>
        <v>1.25</v>
      </c>
      <c r="H1195" s="132">
        <f t="shared" ca="1" si="105"/>
        <v>0.96153846153846145</v>
      </c>
      <c r="I1195" s="132">
        <f ca="1">IF($C1195&lt;$D$4,I410,MAX(AVERAGEIFS(I1192:I1194,I1192:I1194,"&gt;0")/(EXP(I$6*(($D1195-COUNTIFS(I$1083:I1195,0))/12))),I$8))</f>
        <v>1.5</v>
      </c>
      <c r="J1195" s="132">
        <f t="shared" ca="1" si="106"/>
        <v>1.2</v>
      </c>
      <c r="K1195" s="132">
        <f ca="1">IF($C1195&lt;$D$4,K410,MAX(AVERAGEIFS(K1192:K1194,K1192:K1194,"&gt;0")/(EXP(K$6*(($D1195-COUNTIFS(K$1083:K1195,0))/12))),K$8))</f>
        <v>3</v>
      </c>
      <c r="L1195" s="132">
        <f t="shared" ca="1" si="107"/>
        <v>2</v>
      </c>
      <c r="M1195" s="181">
        <f ca="1">IF($C1195&lt;=MAX($D$4,INDEX($C$23:$C$154,2+MATCH(0,$M$23:$M$154,1))),M410,MAX(AVERAGEIFS(M1192:M1194,M1192:M1194,"&gt;0")/(EXP(M$6*(($D1195-COUNTIFS(M$1083:M1195,0))/12))),M$8))</f>
        <v>9.0878114312118488</v>
      </c>
      <c r="N1195" s="181">
        <f t="shared" ca="1" si="108"/>
        <v>4.5439057156059244</v>
      </c>
      <c r="O1195" s="181">
        <f ca="1">IF($C1195&lt;=MAX($D$4,INDEX($C$23:$C$154,2+MATCH(0,$O$23:$O$154,1))),O410,MAX(AVERAGEIFS(O1192:O1194,O1192:O1194,"&gt;0")/(EXP(O$6*(($D1195-COUNTIFS(O$1083:O1195,0))/12))),O$8))</f>
        <v>9.1902314413160493</v>
      </c>
      <c r="P1195" s="181">
        <f t="shared" ca="1" si="102"/>
        <v>4.5951157206580246</v>
      </c>
      <c r="Q1195" s="132">
        <f ca="1">IF($C1195&lt;$D$4,Q410,MAX(AVERAGEIFS(Q1192:Q1194,Q1192:Q1194,"&gt;0")/(EXP(Q$6*(($D1195-COUNTIFS(Q$1083:Q1195,0))/12))),Q$8))</f>
        <v>1</v>
      </c>
      <c r="R1195" s="132">
        <f t="shared" ca="1" si="109"/>
        <v>1</v>
      </c>
      <c r="S1195" s="132">
        <f ca="1">IF($C1195&lt;$D$4,S410,MAX(AVERAGEIFS(S1192:S1194,S1192:S1194,"&gt;0")/(EXP(S$6*(($D1195-COUNTIFS(S$1083:S1195,0))/12))),S$8))</f>
        <v>1</v>
      </c>
      <c r="T1195" s="132">
        <f t="shared" ca="1" si="110"/>
        <v>0.76923076923076916</v>
      </c>
      <c r="U1195" s="181">
        <f ca="1">IF($C1195&lt;=MAX($D$4,INDEX($C$23:$C$154,2+MATCH(0,$M$23:$M$154,1))),U410,MAX(AVERAGEIFS(U1192:U1194,U1192:U1194,"&gt;0")/(EXP(U$6*(($D1195-COUNTIFS(U$1083:U1195,0))/12))),U$8))</f>
        <v>3</v>
      </c>
      <c r="V1195" s="181">
        <f t="shared" ca="1" si="111"/>
        <v>2</v>
      </c>
      <c r="W1195" s="132">
        <f ca="1">IF($C1195&lt;$D$4,W410,MAX(AVERAGEIFS(W1192:W1194,W1192:W1194,"&gt;0")/(EXP(W$6*(($D1195-COUNTIFS(W$1083:W1195,0))/12))),W$8))</f>
        <v>0.75</v>
      </c>
      <c r="X1195" s="132">
        <f t="shared" ca="1" si="112"/>
        <v>0.57692307692307687</v>
      </c>
      <c r="Y1195" s="132"/>
      <c r="Z1195" s="132"/>
    </row>
    <row r="1196" spans="2:26" outlineLevel="1">
      <c r="B1196" s="159"/>
      <c r="C1196" s="160">
        <f t="shared" si="103"/>
        <v>47635</v>
      </c>
      <c r="D1196" s="128">
        <f t="shared" si="104"/>
        <v>114</v>
      </c>
      <c r="G1196" s="132">
        <f ca="1">IF($C1196&lt;$D$4,G411,MAX(AVERAGEIFS(G1193:G1195,G1193:G1195,"&gt;0")/(EXP(G$6*(($D1196-COUNTIFS(G$1083:G1196,0))/12))),G$8))</f>
        <v>1.25</v>
      </c>
      <c r="H1196" s="132">
        <f t="shared" ca="1" si="105"/>
        <v>0.96153846153846145</v>
      </c>
      <c r="I1196" s="132">
        <f ca="1">IF($C1196&lt;$D$4,I411,MAX(AVERAGEIFS(I1193:I1195,I1193:I1195,"&gt;0")/(EXP(I$6*(($D1196-COUNTIFS(I$1083:I1196,0))/12))),I$8))</f>
        <v>1.5</v>
      </c>
      <c r="J1196" s="132">
        <f t="shared" ca="1" si="106"/>
        <v>1.2</v>
      </c>
      <c r="K1196" s="132">
        <f ca="1">IF($C1196&lt;$D$4,K411,MAX(AVERAGEIFS(K1193:K1195,K1193:K1195,"&gt;0")/(EXP(K$6*(($D1196-COUNTIFS(K$1083:K1196,0))/12))),K$8))</f>
        <v>3</v>
      </c>
      <c r="L1196" s="132">
        <f t="shared" ca="1" si="107"/>
        <v>2</v>
      </c>
      <c r="M1196" s="181">
        <f ca="1">IF($C1196&lt;=MAX($D$4,INDEX($C$23:$C$154,2+MATCH(0,$M$23:$M$154,1))),M411,MAX(AVERAGEIFS(M1193:M1195,M1193:M1195,"&gt;0")/(EXP(M$6*(($D1196-COUNTIFS(M$1083:M1196,0))/12))),M$8))</f>
        <v>8.9022869177564399</v>
      </c>
      <c r="N1196" s="181">
        <f t="shared" ca="1" si="108"/>
        <v>4.4511434588782199</v>
      </c>
      <c r="O1196" s="181">
        <f ca="1">IF($C1196&lt;=MAX($D$4,INDEX($C$23:$C$154,2+MATCH(0,$O$23:$O$154,1))),O411,MAX(AVERAGEIFS(O1193:O1195,O1193:O1195,"&gt;0")/(EXP(O$6*(($D1196-COUNTIFS(O$1083:O1196,0))/12))),O$8))</f>
        <v>8.8387658334685444</v>
      </c>
      <c r="P1196" s="181">
        <f t="shared" ca="1" si="102"/>
        <v>4.4193829167342722</v>
      </c>
      <c r="Q1196" s="132">
        <f ca="1">IF($C1196&lt;$D$4,Q411,MAX(AVERAGEIFS(Q1193:Q1195,Q1193:Q1195,"&gt;0")/(EXP(Q$6*(($D1196-COUNTIFS(Q$1083:Q1196,0))/12))),Q$8))</f>
        <v>1</v>
      </c>
      <c r="R1196" s="132">
        <f t="shared" ca="1" si="109"/>
        <v>1</v>
      </c>
      <c r="S1196" s="132">
        <f ca="1">IF($C1196&lt;$D$4,S411,MAX(AVERAGEIFS(S1193:S1195,S1193:S1195,"&gt;0")/(EXP(S$6*(($D1196-COUNTIFS(S$1083:S1196,0))/12))),S$8))</f>
        <v>1</v>
      </c>
      <c r="T1196" s="132">
        <f t="shared" ca="1" si="110"/>
        <v>0.76923076923076916</v>
      </c>
      <c r="U1196" s="181">
        <f ca="1">IF($C1196&lt;=MAX($D$4,INDEX($C$23:$C$154,2+MATCH(0,$M$23:$M$154,1))),U411,MAX(AVERAGEIFS(U1193:U1195,U1193:U1195,"&gt;0")/(EXP(U$6*(($D1196-COUNTIFS(U$1083:U1196,0))/12))),U$8))</f>
        <v>3</v>
      </c>
      <c r="V1196" s="181">
        <f t="shared" ca="1" si="111"/>
        <v>2</v>
      </c>
      <c r="W1196" s="132">
        <f ca="1">IF($C1196&lt;$D$4,W411,MAX(AVERAGEIFS(W1193:W1195,W1193:W1195,"&gt;0")/(EXP(W$6*(($D1196-COUNTIFS(W$1083:W1196,0))/12))),W$8))</f>
        <v>0.75</v>
      </c>
      <c r="X1196" s="132">
        <f t="shared" ca="1" si="112"/>
        <v>0.57692307692307687</v>
      </c>
      <c r="Y1196" s="132"/>
      <c r="Z1196" s="132"/>
    </row>
    <row r="1197" spans="2:26" outlineLevel="1">
      <c r="B1197" s="159"/>
      <c r="C1197" s="160">
        <f t="shared" si="103"/>
        <v>47665</v>
      </c>
      <c r="D1197" s="128">
        <f t="shared" si="104"/>
        <v>115</v>
      </c>
      <c r="G1197" s="132">
        <f ca="1">IF($C1197&lt;$D$4,G412,MAX(AVERAGEIFS(G1194:G1196,G1194:G1196,"&gt;0")/(EXP(G$6*(($D1197-COUNTIFS(G$1083:G1197,0))/12))),G$8))</f>
        <v>1.25</v>
      </c>
      <c r="H1197" s="132">
        <f t="shared" ca="1" si="105"/>
        <v>0.96153846153846145</v>
      </c>
      <c r="I1197" s="132">
        <f ca="1">IF($C1197&lt;$D$4,I412,MAX(AVERAGEIFS(I1194:I1196,I1194:I1196,"&gt;0")/(EXP(I$6*(($D1197-COUNTIFS(I$1083:I1197,0))/12))),I$8))</f>
        <v>1.5</v>
      </c>
      <c r="J1197" s="132">
        <f t="shared" ca="1" si="106"/>
        <v>1.2</v>
      </c>
      <c r="K1197" s="132">
        <f ca="1">IF($C1197&lt;$D$4,K412,MAX(AVERAGEIFS(K1194:K1196,K1194:K1196,"&gt;0")/(EXP(K$6*(($D1197-COUNTIFS(K$1083:K1197,0))/12))),K$8))</f>
        <v>3</v>
      </c>
      <c r="L1197" s="132">
        <f t="shared" ca="1" si="107"/>
        <v>2</v>
      </c>
      <c r="M1197" s="181">
        <f ca="1">IF($C1197&lt;=MAX($D$4,INDEX($C$23:$C$154,2+MATCH(0,$M$23:$M$154,1))),M412,MAX(AVERAGEIFS(M1194:M1196,M1194:M1196,"&gt;0")/(EXP(M$6*(($D1197-COUNTIFS(M$1083:M1197,0))/12))),M$8))</f>
        <v>8.7169416528923485</v>
      </c>
      <c r="N1197" s="181">
        <f t="shared" ca="1" si="108"/>
        <v>4.3584708264461742</v>
      </c>
      <c r="O1197" s="181">
        <f ca="1">IF($C1197&lt;=MAX($D$4,INDEX($C$23:$C$154,2+MATCH(0,$O$23:$O$154,1))),O412,MAX(AVERAGEIFS(O1194:O1196,O1194:O1196,"&gt;0")/(EXP(O$6*(($D1197-COUNTIFS(O$1083:O1197,0))/12))),O$8))</f>
        <v>8.4920036350407528</v>
      </c>
      <c r="P1197" s="181">
        <f t="shared" ca="1" si="102"/>
        <v>4.2460018175203764</v>
      </c>
      <c r="Q1197" s="132">
        <f ca="1">IF($C1197&lt;$D$4,Q412,MAX(AVERAGEIFS(Q1194:Q1196,Q1194:Q1196,"&gt;0")/(EXP(Q$6*(($D1197-COUNTIFS(Q$1083:Q1197,0))/12))),Q$8))</f>
        <v>1</v>
      </c>
      <c r="R1197" s="132">
        <f t="shared" ca="1" si="109"/>
        <v>1</v>
      </c>
      <c r="S1197" s="132">
        <f ca="1">IF($C1197&lt;$D$4,S412,MAX(AVERAGEIFS(S1194:S1196,S1194:S1196,"&gt;0")/(EXP(S$6*(($D1197-COUNTIFS(S$1083:S1197,0))/12))),S$8))</f>
        <v>1</v>
      </c>
      <c r="T1197" s="132">
        <f t="shared" ca="1" si="110"/>
        <v>0.76923076923076916</v>
      </c>
      <c r="U1197" s="181">
        <f ca="1">IF($C1197&lt;=MAX($D$4,INDEX($C$23:$C$154,2+MATCH(0,$M$23:$M$154,1))),U412,MAX(AVERAGEIFS(U1194:U1196,U1194:U1196,"&gt;0")/(EXP(U$6*(($D1197-COUNTIFS(U$1083:U1197,0))/12))),U$8))</f>
        <v>3</v>
      </c>
      <c r="V1197" s="181">
        <f t="shared" ca="1" si="111"/>
        <v>2</v>
      </c>
      <c r="W1197" s="132">
        <f ca="1">IF($C1197&lt;$D$4,W412,MAX(AVERAGEIFS(W1194:W1196,W1194:W1196,"&gt;0")/(EXP(W$6*(($D1197-COUNTIFS(W$1083:W1197,0))/12))),W$8))</f>
        <v>0.75</v>
      </c>
      <c r="X1197" s="132">
        <f t="shared" ca="1" si="112"/>
        <v>0.57692307692307687</v>
      </c>
      <c r="Y1197" s="132"/>
      <c r="Z1197" s="132"/>
    </row>
    <row r="1198" spans="2:26" outlineLevel="1">
      <c r="B1198" s="159"/>
      <c r="C1198" s="160">
        <f t="shared" si="103"/>
        <v>47696</v>
      </c>
      <c r="D1198" s="128">
        <f t="shared" si="104"/>
        <v>116</v>
      </c>
      <c r="G1198" s="132">
        <f ca="1">IF($C1198&lt;$D$4,G413,MAX(AVERAGEIFS(G1195:G1197,G1195:G1197,"&gt;0")/(EXP(G$6*(($D1198-COUNTIFS(G$1083:G1198,0))/12))),G$8))</f>
        <v>1.25</v>
      </c>
      <c r="H1198" s="132">
        <f t="shared" ca="1" si="105"/>
        <v>0.96153846153846145</v>
      </c>
      <c r="I1198" s="132">
        <f ca="1">IF($C1198&lt;$D$4,I413,MAX(AVERAGEIFS(I1195:I1197,I1195:I1197,"&gt;0")/(EXP(I$6*(($D1198-COUNTIFS(I$1083:I1198,0))/12))),I$8))</f>
        <v>1.5</v>
      </c>
      <c r="J1198" s="132">
        <f t="shared" ca="1" si="106"/>
        <v>1.2</v>
      </c>
      <c r="K1198" s="132">
        <f ca="1">IF($C1198&lt;$D$4,K413,MAX(AVERAGEIFS(K1195:K1197,K1195:K1197,"&gt;0")/(EXP(K$6*(($D1198-COUNTIFS(K$1083:K1198,0))/12))),K$8))</f>
        <v>3</v>
      </c>
      <c r="L1198" s="132">
        <f t="shared" ca="1" si="107"/>
        <v>2</v>
      </c>
      <c r="M1198" s="181">
        <f ca="1">IF($C1198&lt;=MAX($D$4,INDEX($C$23:$C$154,2+MATCH(0,$M$23:$M$154,1))),M413,MAX(AVERAGEIFS(M1195:M1197,M1195:M1197,"&gt;0")/(EXP(M$6*(($D1198-COUNTIFS(M$1083:M1198,0))/12))),M$8))</f>
        <v>8.5319241666899241</v>
      </c>
      <c r="N1198" s="181">
        <f t="shared" ca="1" si="108"/>
        <v>4.2659620833449621</v>
      </c>
      <c r="O1198" s="181">
        <f ca="1">IF($C1198&lt;=MAX($D$4,INDEX($C$23:$C$154,2+MATCH(0,$O$23:$O$154,1))),O413,MAX(AVERAGEIFS(O1195:O1197,O1195:O1197,"&gt;0")/(EXP(O$6*(($D1198-COUNTIFS(O$1083:O1198,0))/12))),O$8))</f>
        <v>8.1504620397127887</v>
      </c>
      <c r="P1198" s="181">
        <f t="shared" ca="1" si="102"/>
        <v>4.0752310198563944</v>
      </c>
      <c r="Q1198" s="132">
        <f ca="1">IF($C1198&lt;$D$4,Q413,MAX(AVERAGEIFS(Q1195:Q1197,Q1195:Q1197,"&gt;0")/(EXP(Q$6*(($D1198-COUNTIFS(Q$1083:Q1198,0))/12))),Q$8))</f>
        <v>1</v>
      </c>
      <c r="R1198" s="132">
        <f t="shared" ca="1" si="109"/>
        <v>1</v>
      </c>
      <c r="S1198" s="132">
        <f ca="1">IF($C1198&lt;$D$4,S413,MAX(AVERAGEIFS(S1195:S1197,S1195:S1197,"&gt;0")/(EXP(S$6*(($D1198-COUNTIFS(S$1083:S1198,0))/12))),S$8))</f>
        <v>1</v>
      </c>
      <c r="T1198" s="132">
        <f t="shared" ca="1" si="110"/>
        <v>0.76923076923076916</v>
      </c>
      <c r="U1198" s="181">
        <f ca="1">IF($C1198&lt;=MAX($D$4,INDEX($C$23:$C$154,2+MATCH(0,$M$23:$M$154,1))),U413,MAX(AVERAGEIFS(U1195:U1197,U1195:U1197,"&gt;0")/(EXP(U$6*(($D1198-COUNTIFS(U$1083:U1198,0))/12))),U$8))</f>
        <v>3</v>
      </c>
      <c r="V1198" s="181">
        <f t="shared" ca="1" si="111"/>
        <v>2</v>
      </c>
      <c r="W1198" s="132">
        <f ca="1">IF($C1198&lt;$D$4,W413,MAX(AVERAGEIFS(W1195:W1197,W1195:W1197,"&gt;0")/(EXP(W$6*(($D1198-COUNTIFS(W$1083:W1198,0))/12))),W$8))</f>
        <v>0.75</v>
      </c>
      <c r="X1198" s="132">
        <f t="shared" ca="1" si="112"/>
        <v>0.57692307692307687</v>
      </c>
      <c r="Y1198" s="132"/>
      <c r="Z1198" s="132"/>
    </row>
    <row r="1199" spans="2:26" outlineLevel="1">
      <c r="B1199" s="159"/>
      <c r="C1199" s="160">
        <f t="shared" si="103"/>
        <v>47727</v>
      </c>
      <c r="D1199" s="128">
        <f t="shared" si="104"/>
        <v>117</v>
      </c>
      <c r="G1199" s="132">
        <f ca="1">IF($C1199&lt;$D$4,G414,MAX(AVERAGEIFS(G1196:G1198,G1196:G1198,"&gt;0")/(EXP(G$6*(($D1199-COUNTIFS(G$1083:G1199,0))/12))),G$8))</f>
        <v>1.25</v>
      </c>
      <c r="H1199" s="132">
        <f t="shared" ca="1" si="105"/>
        <v>0.96153846153846145</v>
      </c>
      <c r="I1199" s="132">
        <f ca="1">IF($C1199&lt;$D$4,I414,MAX(AVERAGEIFS(I1196:I1198,I1196:I1198,"&gt;0")/(EXP(I$6*(($D1199-COUNTIFS(I$1083:I1199,0))/12))),I$8))</f>
        <v>1.5</v>
      </c>
      <c r="J1199" s="132">
        <f t="shared" ca="1" si="106"/>
        <v>1.2</v>
      </c>
      <c r="K1199" s="132">
        <f ca="1">IF($C1199&lt;$D$4,K414,MAX(AVERAGEIFS(K1196:K1198,K1196:K1198,"&gt;0")/(EXP(K$6*(($D1199-COUNTIFS(K$1083:K1199,0))/12))),K$8))</f>
        <v>3</v>
      </c>
      <c r="L1199" s="132">
        <f t="shared" ca="1" si="107"/>
        <v>2</v>
      </c>
      <c r="M1199" s="181">
        <f ca="1">IF($C1199&lt;=MAX($D$4,INDEX($C$23:$C$154,2+MATCH(0,$M$23:$M$154,1))),M414,MAX(AVERAGEIFS(M1196:M1198,M1196:M1198,"&gt;0")/(EXP(M$6*(($D1199-COUNTIFS(M$1083:M1199,0))/12))),M$8))</f>
        <v>8.3473794332205475</v>
      </c>
      <c r="N1199" s="181">
        <f t="shared" ca="1" si="108"/>
        <v>4.1736897166102738</v>
      </c>
      <c r="O1199" s="181">
        <f ca="1">IF($C1199&lt;=MAX($D$4,INDEX($C$23:$C$154,2+MATCH(0,$O$23:$O$154,1))),O414,MAX(AVERAGEIFS(O1196:O1198,O1196:O1198,"&gt;0")/(EXP(O$6*(($D1199-COUNTIFS(O$1083:O1199,0))/12))),O$8))</f>
        <v>7.8146215756721507</v>
      </c>
      <c r="P1199" s="181">
        <f t="shared" ca="1" si="102"/>
        <v>3.9073107878360753</v>
      </c>
      <c r="Q1199" s="132">
        <f ca="1">IF($C1199&lt;$D$4,Q414,MAX(AVERAGEIFS(Q1196:Q1198,Q1196:Q1198,"&gt;0")/(EXP(Q$6*(($D1199-COUNTIFS(Q$1083:Q1199,0))/12))),Q$8))</f>
        <v>1</v>
      </c>
      <c r="R1199" s="132">
        <f t="shared" ca="1" si="109"/>
        <v>1</v>
      </c>
      <c r="S1199" s="132">
        <f ca="1">IF($C1199&lt;$D$4,S414,MAX(AVERAGEIFS(S1196:S1198,S1196:S1198,"&gt;0")/(EXP(S$6*(($D1199-COUNTIFS(S$1083:S1199,0))/12))),S$8))</f>
        <v>1</v>
      </c>
      <c r="T1199" s="132">
        <f t="shared" ca="1" si="110"/>
        <v>0.76923076923076916</v>
      </c>
      <c r="U1199" s="181">
        <f ca="1">IF($C1199&lt;=MAX($D$4,INDEX($C$23:$C$154,2+MATCH(0,$M$23:$M$154,1))),U414,MAX(AVERAGEIFS(U1196:U1198,U1196:U1198,"&gt;0")/(EXP(U$6*(($D1199-COUNTIFS(U$1083:U1199,0))/12))),U$8))</f>
        <v>3</v>
      </c>
      <c r="V1199" s="181">
        <f t="shared" ca="1" si="111"/>
        <v>2</v>
      </c>
      <c r="W1199" s="132">
        <f ca="1">IF($C1199&lt;$D$4,W414,MAX(AVERAGEIFS(W1196:W1198,W1196:W1198,"&gt;0")/(EXP(W$6*(($D1199-COUNTIFS(W$1083:W1199,0))/12))),W$8))</f>
        <v>0.75</v>
      </c>
      <c r="X1199" s="132">
        <f t="shared" ca="1" si="112"/>
        <v>0.57692307692307687</v>
      </c>
      <c r="Y1199" s="132"/>
      <c r="Z1199" s="132"/>
    </row>
    <row r="1200" spans="2:26" outlineLevel="1">
      <c r="B1200" s="159"/>
      <c r="C1200" s="160">
        <f t="shared" si="103"/>
        <v>47757</v>
      </c>
      <c r="D1200" s="128">
        <f t="shared" si="104"/>
        <v>118</v>
      </c>
      <c r="G1200" s="132">
        <f ca="1">IF($C1200&lt;$D$4,G415,MAX(AVERAGEIFS(G1197:G1199,G1197:G1199,"&gt;0")/(EXP(G$6*(($D1200-COUNTIFS(G$1083:G1200,0))/12))),G$8))</f>
        <v>1.25</v>
      </c>
      <c r="H1200" s="132">
        <f t="shared" ca="1" si="105"/>
        <v>0.96153846153846145</v>
      </c>
      <c r="I1200" s="132">
        <f ca="1">IF($C1200&lt;$D$4,I415,MAX(AVERAGEIFS(I1197:I1199,I1197:I1199,"&gt;0")/(EXP(I$6*(($D1200-COUNTIFS(I$1083:I1200,0))/12))),I$8))</f>
        <v>1.5</v>
      </c>
      <c r="J1200" s="132">
        <f t="shared" ca="1" si="106"/>
        <v>1.2</v>
      </c>
      <c r="K1200" s="132">
        <f ca="1">IF($C1200&lt;$D$4,K415,MAX(AVERAGEIFS(K1197:K1199,K1197:K1199,"&gt;0")/(EXP(K$6*(($D1200-COUNTIFS(K$1083:K1200,0))/12))),K$8))</f>
        <v>3</v>
      </c>
      <c r="L1200" s="132">
        <f t="shared" ca="1" si="107"/>
        <v>2</v>
      </c>
      <c r="M1200" s="181">
        <f ca="1">IF($C1200&lt;=MAX($D$4,INDEX($C$23:$C$154,2+MATCH(0,$M$23:$M$154,1))),M415,MAX(AVERAGEIFS(M1197:M1199,M1197:M1199,"&gt;0")/(EXP(M$6*(($D1200-COUNTIFS(M$1083:M1200,0))/12))),M$8))</f>
        <v>8.1634487088677705</v>
      </c>
      <c r="N1200" s="181">
        <f t="shared" ca="1" si="108"/>
        <v>4.0817243544338853</v>
      </c>
      <c r="O1200" s="181">
        <f ca="1">IF($C1200&lt;=MAX($D$4,INDEX($C$23:$C$154,2+MATCH(0,$O$23:$O$154,1))),O415,MAX(AVERAGEIFS(O1197:O1199,O1197:O1199,"&gt;0")/(EXP(O$6*(($D1200-COUNTIFS(O$1083:O1200,0))/12))),O$8))</f>
        <v>7.4849256578839221</v>
      </c>
      <c r="P1200" s="181">
        <f t="shared" ca="1" si="102"/>
        <v>3.742462828941961</v>
      </c>
      <c r="Q1200" s="132">
        <f ca="1">IF($C1200&lt;$D$4,Q415,MAX(AVERAGEIFS(Q1197:Q1199,Q1197:Q1199,"&gt;0")/(EXP(Q$6*(($D1200-COUNTIFS(Q$1083:Q1200,0))/12))),Q$8))</f>
        <v>1</v>
      </c>
      <c r="R1200" s="132">
        <f t="shared" ca="1" si="109"/>
        <v>1</v>
      </c>
      <c r="S1200" s="132">
        <f ca="1">IF($C1200&lt;$D$4,S415,MAX(AVERAGEIFS(S1197:S1199,S1197:S1199,"&gt;0")/(EXP(S$6*(($D1200-COUNTIFS(S$1083:S1200,0))/12))),S$8))</f>
        <v>1</v>
      </c>
      <c r="T1200" s="132">
        <f t="shared" ca="1" si="110"/>
        <v>0.76923076923076916</v>
      </c>
      <c r="U1200" s="181">
        <f ca="1">IF($C1200&lt;=MAX($D$4,INDEX($C$23:$C$154,2+MATCH(0,$M$23:$M$154,1))),U415,MAX(AVERAGEIFS(U1197:U1199,U1197:U1199,"&gt;0")/(EXP(U$6*(($D1200-COUNTIFS(U$1083:U1200,0))/12))),U$8))</f>
        <v>3</v>
      </c>
      <c r="V1200" s="181">
        <f t="shared" ca="1" si="111"/>
        <v>2</v>
      </c>
      <c r="W1200" s="132">
        <f ca="1">IF($C1200&lt;$D$4,W415,MAX(AVERAGEIFS(W1197:W1199,W1197:W1199,"&gt;0")/(EXP(W$6*(($D1200-COUNTIFS(W$1083:W1200,0))/12))),W$8))</f>
        <v>0.75</v>
      </c>
      <c r="X1200" s="132">
        <f t="shared" ca="1" si="112"/>
        <v>0.57692307692307687</v>
      </c>
      <c r="Y1200" s="132"/>
      <c r="Z1200" s="132"/>
    </row>
    <row r="1201" spans="2:26" outlineLevel="1">
      <c r="B1201" s="159"/>
      <c r="C1201" s="160">
        <f t="shared" si="103"/>
        <v>47788</v>
      </c>
      <c r="D1201" s="128">
        <f t="shared" si="104"/>
        <v>119</v>
      </c>
      <c r="G1201" s="132">
        <f ca="1">IF($C1201&lt;$D$4,G416,MAX(AVERAGEIFS(G1198:G1200,G1198:G1200,"&gt;0")/(EXP(G$6*(($D1201-COUNTIFS(G$1083:G1201,0))/12))),G$8))</f>
        <v>1.25</v>
      </c>
      <c r="H1201" s="132">
        <f t="shared" ca="1" si="105"/>
        <v>0.96153846153846145</v>
      </c>
      <c r="I1201" s="132">
        <f ca="1">IF($C1201&lt;$D$4,I416,MAX(AVERAGEIFS(I1198:I1200,I1198:I1200,"&gt;0")/(EXP(I$6*(($D1201-COUNTIFS(I$1083:I1201,0))/12))),I$8))</f>
        <v>1.5</v>
      </c>
      <c r="J1201" s="132">
        <f t="shared" ca="1" si="106"/>
        <v>1.2</v>
      </c>
      <c r="K1201" s="132">
        <f ca="1">IF($C1201&lt;$D$4,K416,MAX(AVERAGEIFS(K1198:K1200,K1198:K1200,"&gt;0")/(EXP(K$6*(($D1201-COUNTIFS(K$1083:K1201,0))/12))),K$8))</f>
        <v>3</v>
      </c>
      <c r="L1201" s="132">
        <f t="shared" ca="1" si="107"/>
        <v>2</v>
      </c>
      <c r="M1201" s="181">
        <f ca="1">IF($C1201&lt;=MAX($D$4,INDEX($C$23:$C$154,2+MATCH(0,$M$23:$M$154,1))),M416,MAX(AVERAGEIFS(M1198:M1200,M1198:M1200,"&gt;0")/(EXP(M$6*(($D1201-COUNTIFS(M$1083:M1201,0))/12))),M$8))</f>
        <v>7.9802693817873482</v>
      </c>
      <c r="N1201" s="181">
        <f t="shared" ca="1" si="108"/>
        <v>3.9901346908936741</v>
      </c>
      <c r="O1201" s="181">
        <f ca="1">IF($C1201&lt;=MAX($D$4,INDEX($C$23:$C$154,2+MATCH(0,$O$23:$O$154,1))),O416,MAX(AVERAGEIFS(O1198:O1200,O1198:O1200,"&gt;0")/(EXP(O$6*(($D1201-COUNTIFS(O$1083:O1201,0))/12))),O$8))</f>
        <v>7.1617803455190039</v>
      </c>
      <c r="P1201" s="181">
        <f t="shared" ca="1" si="102"/>
        <v>3.5808901727595019</v>
      </c>
      <c r="Q1201" s="132">
        <f ca="1">IF($C1201&lt;$D$4,Q416,MAX(AVERAGEIFS(Q1198:Q1200,Q1198:Q1200,"&gt;0")/(EXP(Q$6*(($D1201-COUNTIFS(Q$1083:Q1201,0))/12))),Q$8))</f>
        <v>1</v>
      </c>
      <c r="R1201" s="132">
        <f t="shared" ca="1" si="109"/>
        <v>1</v>
      </c>
      <c r="S1201" s="132">
        <f ca="1">IF($C1201&lt;$D$4,S416,MAX(AVERAGEIFS(S1198:S1200,S1198:S1200,"&gt;0")/(EXP(S$6*(($D1201-COUNTIFS(S$1083:S1201,0))/12))),S$8))</f>
        <v>1</v>
      </c>
      <c r="T1201" s="132">
        <f t="shared" ca="1" si="110"/>
        <v>0.76923076923076916</v>
      </c>
      <c r="U1201" s="181">
        <f ca="1">IF($C1201&lt;=MAX($D$4,INDEX($C$23:$C$154,2+MATCH(0,$M$23:$M$154,1))),U416,MAX(AVERAGEIFS(U1198:U1200,U1198:U1200,"&gt;0")/(EXP(U$6*(($D1201-COUNTIFS(U$1083:U1201,0))/12))),U$8))</f>
        <v>3</v>
      </c>
      <c r="V1201" s="181">
        <f t="shared" ca="1" si="111"/>
        <v>2</v>
      </c>
      <c r="W1201" s="132">
        <f ca="1">IF($C1201&lt;$D$4,W416,MAX(AVERAGEIFS(W1198:W1200,W1198:W1200,"&gt;0")/(EXP(W$6*(($D1201-COUNTIFS(W$1083:W1201,0))/12))),W$8))</f>
        <v>0.75</v>
      </c>
      <c r="X1201" s="132">
        <f t="shared" ca="1" si="112"/>
        <v>0.57692307692307687</v>
      </c>
      <c r="Y1201" s="132"/>
      <c r="Z1201" s="132"/>
    </row>
    <row r="1202" spans="2:26" outlineLevel="1">
      <c r="B1202" s="159"/>
      <c r="C1202" s="160">
        <f t="shared" si="103"/>
        <v>47818</v>
      </c>
      <c r="D1202" s="128">
        <f t="shared" si="104"/>
        <v>120</v>
      </c>
      <c r="G1202" s="132">
        <f ca="1">IF($C1202&lt;$D$4,G417,MAX(AVERAGEIFS(G1199:G1201,G1199:G1201,"&gt;0")/(EXP(G$6*(($D1202-COUNTIFS(G$1083:G1202,0))/12))),G$8))</f>
        <v>1.25</v>
      </c>
      <c r="H1202" s="132">
        <f t="shared" ca="1" si="105"/>
        <v>0.96153846153846145</v>
      </c>
      <c r="I1202" s="132">
        <f ca="1">IF($C1202&lt;$D$4,I417,MAX(AVERAGEIFS(I1199:I1201,I1199:I1201,"&gt;0")/(EXP(I$6*(($D1202-COUNTIFS(I$1083:I1202,0))/12))),I$8))</f>
        <v>1.5</v>
      </c>
      <c r="J1202" s="132">
        <f t="shared" ca="1" si="106"/>
        <v>1.2</v>
      </c>
      <c r="K1202" s="132">
        <f ca="1">IF($C1202&lt;$D$4,K417,MAX(AVERAGEIFS(K1199:K1201,K1199:K1201,"&gt;0")/(EXP(K$6*(($D1202-COUNTIFS(K$1083:K1202,0))/12))),K$8))</f>
        <v>3</v>
      </c>
      <c r="L1202" s="132">
        <f t="shared" ca="1" si="107"/>
        <v>2</v>
      </c>
      <c r="M1202" s="181">
        <f ca="1">IF($C1202&lt;=MAX($D$4,INDEX($C$23:$C$154,2+MATCH(0,$M$23:$M$154,1))),M417,MAX(AVERAGEIFS(M1199:M1201,M1199:M1201,"&gt;0")/(EXP(M$6*(($D1202-COUNTIFS(M$1083:M1202,0))/12))),M$8))</f>
        <v>7.7979748326417067</v>
      </c>
      <c r="N1202" s="181">
        <f t="shared" ca="1" si="108"/>
        <v>3.8989874163208533</v>
      </c>
      <c r="O1202" s="181">
        <f ca="1">IF($C1202&lt;=MAX($D$4,INDEX($C$23:$C$154,2+MATCH(0,$O$23:$O$154,1))),O417,MAX(AVERAGEIFS(O1199:O1201,O1199:O1201,"&gt;0")/(EXP(O$6*(($D1202-COUNTIFS(O$1083:O1202,0))/12))),O$8))</f>
        <v>6.8455542991781728</v>
      </c>
      <c r="P1202" s="181">
        <f t="shared" ca="1" si="102"/>
        <v>3.5</v>
      </c>
      <c r="Q1202" s="132">
        <f ca="1">IF($C1202&lt;$D$4,Q417,MAX(AVERAGEIFS(Q1199:Q1201,Q1199:Q1201,"&gt;0")/(EXP(Q$6*(($D1202-COUNTIFS(Q$1083:Q1202,0))/12))),Q$8))</f>
        <v>1</v>
      </c>
      <c r="R1202" s="132">
        <f t="shared" ca="1" si="109"/>
        <v>1</v>
      </c>
      <c r="S1202" s="132">
        <f ca="1">IF($C1202&lt;$D$4,S417,MAX(AVERAGEIFS(S1199:S1201,S1199:S1201,"&gt;0")/(EXP(S$6*(($D1202-COUNTIFS(S$1083:S1202,0))/12))),S$8))</f>
        <v>1</v>
      </c>
      <c r="T1202" s="132">
        <f t="shared" ca="1" si="110"/>
        <v>0.76923076923076916</v>
      </c>
      <c r="U1202" s="181">
        <f ca="1">IF($C1202&lt;=MAX($D$4,INDEX($C$23:$C$154,2+MATCH(0,$M$23:$M$154,1))),U417,MAX(AVERAGEIFS(U1199:U1201,U1199:U1201,"&gt;0")/(EXP(U$6*(($D1202-COUNTIFS(U$1083:U1202,0))/12))),U$8))</f>
        <v>3</v>
      </c>
      <c r="V1202" s="181">
        <f t="shared" ca="1" si="111"/>
        <v>2</v>
      </c>
      <c r="W1202" s="132">
        <f ca="1">IF($C1202&lt;$D$4,W417,MAX(AVERAGEIFS(W1199:W1201,W1199:W1201,"&gt;0")/(EXP(W$6*(($D1202-COUNTIFS(W$1083:W1202,0))/12))),W$8))</f>
        <v>0.75</v>
      </c>
      <c r="X1202" s="132">
        <f t="shared" ca="1" si="112"/>
        <v>0.57692307692307687</v>
      </c>
      <c r="Y1202" s="132"/>
      <c r="Z1202" s="132"/>
    </row>
    <row r="1203" spans="2:26" outlineLevel="1">
      <c r="B1203" s="159"/>
      <c r="C1203" s="160">
        <f t="shared" si="103"/>
        <v>47849</v>
      </c>
      <c r="D1203" s="128">
        <f t="shared" si="104"/>
        <v>121</v>
      </c>
      <c r="G1203" s="132">
        <f ca="1">IF($C1203&lt;$D$4,G418,MAX(AVERAGEIFS(G1200:G1202,G1200:G1202,"&gt;0")/(EXP(G$6*(($D1203-COUNTIFS(G$1083:G1203,0))/12))),G$8))</f>
        <v>1.25</v>
      </c>
      <c r="H1203" s="132">
        <f t="shared" ca="1" si="105"/>
        <v>0.96153846153846145</v>
      </c>
      <c r="I1203" s="132">
        <f ca="1">IF($C1203&lt;$D$4,I418,MAX(AVERAGEIFS(I1200:I1202,I1200:I1202,"&gt;0")/(EXP(I$6*(($D1203-COUNTIFS(I$1083:I1203,0))/12))),I$8))</f>
        <v>1.5</v>
      </c>
      <c r="J1203" s="132">
        <f t="shared" ca="1" si="106"/>
        <v>1.2</v>
      </c>
      <c r="K1203" s="132">
        <f ca="1">IF($C1203&lt;$D$4,K418,MAX(AVERAGEIFS(K1200:K1202,K1200:K1202,"&gt;0")/(EXP(K$6*(($D1203-COUNTIFS(K$1083:K1203,0))/12))),K$8))</f>
        <v>3</v>
      </c>
      <c r="L1203" s="132">
        <f t="shared" ca="1" si="107"/>
        <v>2</v>
      </c>
      <c r="M1203" s="181">
        <f ca="1">IF($C1203&lt;=MAX($D$4,INDEX($C$23:$C$154,2+MATCH(0,$M$23:$M$154,1))),M418,MAX(AVERAGEIFS(M1200:M1202,M1200:M1202,"&gt;0")/(EXP(M$6*(($D1203-COUNTIFS(M$1083:M1203,0))/12))),M$8))</f>
        <v>7.6166943066982533</v>
      </c>
      <c r="N1203" s="181">
        <f t="shared" ca="1" si="108"/>
        <v>3.8083471533491267</v>
      </c>
      <c r="O1203" s="181">
        <f ca="1">IF($C1203&lt;=MAX($D$4,INDEX($C$23:$C$154,2+MATCH(0,$O$23:$O$154,1))),O418,MAX(AVERAGEIFS(O1200:O1202,O1200:O1202,"&gt;0")/(EXP(O$6*(($D1203-COUNTIFS(O$1083:O1203,0))/12))),O$8))</f>
        <v>6.5365789289893161</v>
      </c>
      <c r="P1203" s="181">
        <f t="shared" ca="1" si="102"/>
        <v>3.5</v>
      </c>
      <c r="Q1203" s="132">
        <f ca="1">IF($C1203&lt;$D$4,Q418,MAX(AVERAGEIFS(Q1200:Q1202,Q1200:Q1202,"&gt;0")/(EXP(Q$6*(($D1203-COUNTIFS(Q$1083:Q1203,0))/12))),Q$8))</f>
        <v>1</v>
      </c>
      <c r="R1203" s="132">
        <f t="shared" ca="1" si="109"/>
        <v>1</v>
      </c>
      <c r="S1203" s="132">
        <f ca="1">IF($C1203&lt;$D$4,S418,MAX(AVERAGEIFS(S1200:S1202,S1200:S1202,"&gt;0")/(EXP(S$6*(($D1203-COUNTIFS(S$1083:S1203,0))/12))),S$8))</f>
        <v>1</v>
      </c>
      <c r="T1203" s="132">
        <f t="shared" ca="1" si="110"/>
        <v>0.76923076923076916</v>
      </c>
      <c r="U1203" s="181">
        <f ca="1">IF($C1203&lt;=MAX($D$4,INDEX($C$23:$C$154,2+MATCH(0,$M$23:$M$154,1))),U418,MAX(AVERAGEIFS(U1200:U1202,U1200:U1202,"&gt;0")/(EXP(U$6*(($D1203-COUNTIFS(U$1083:U1203,0))/12))),U$8))</f>
        <v>3</v>
      </c>
      <c r="V1203" s="181">
        <f t="shared" ca="1" si="111"/>
        <v>2</v>
      </c>
      <c r="W1203" s="132">
        <f ca="1">IF($C1203&lt;$D$4,W418,MAX(AVERAGEIFS(W1200:W1202,W1200:W1202,"&gt;0")/(EXP(W$6*(($D1203-COUNTIFS(W$1083:W1203,0))/12))),W$8))</f>
        <v>0.75</v>
      </c>
      <c r="X1203" s="132">
        <f t="shared" ca="1" si="112"/>
        <v>0.57692307692307687</v>
      </c>
      <c r="Y1203" s="132"/>
      <c r="Z1203" s="132"/>
    </row>
    <row r="1204" spans="2:26" outlineLevel="1">
      <c r="B1204" s="159"/>
      <c r="C1204" s="160">
        <f t="shared" si="103"/>
        <v>47880</v>
      </c>
      <c r="D1204" s="128">
        <f t="shared" si="104"/>
        <v>122</v>
      </c>
      <c r="G1204" s="132">
        <f ca="1">IF($C1204&lt;$D$4,G419,MAX(AVERAGEIFS(G1201:G1203,G1201:G1203,"&gt;0")/(EXP(G$6*(($D1204-COUNTIFS(G$1083:G1204,0))/12))),G$8))</f>
        <v>1.25</v>
      </c>
      <c r="H1204" s="132">
        <f t="shared" ca="1" si="105"/>
        <v>0.96153846153846145</v>
      </c>
      <c r="I1204" s="132">
        <f ca="1">IF($C1204&lt;$D$4,I419,MAX(AVERAGEIFS(I1201:I1203,I1201:I1203,"&gt;0")/(EXP(I$6*(($D1204-COUNTIFS(I$1083:I1204,0))/12))),I$8))</f>
        <v>1.5</v>
      </c>
      <c r="J1204" s="132">
        <f t="shared" ca="1" si="106"/>
        <v>1.2</v>
      </c>
      <c r="K1204" s="132">
        <f ca="1">IF($C1204&lt;$D$4,K419,MAX(AVERAGEIFS(K1201:K1203,K1201:K1203,"&gt;0")/(EXP(K$6*(($D1204-COUNTIFS(K$1083:K1204,0))/12))),K$8))</f>
        <v>3</v>
      </c>
      <c r="L1204" s="132">
        <f t="shared" ca="1" si="107"/>
        <v>2</v>
      </c>
      <c r="M1204" s="181">
        <f ca="1">IF($C1204&lt;=MAX($D$4,INDEX($C$23:$C$154,2+MATCH(0,$M$23:$M$154,1))),M419,MAX(AVERAGEIFS(M1201:M1203,M1201:M1203,"&gt;0")/(EXP(M$6*(($D1204-COUNTIFS(M$1083:M1204,0))/12))),M$8))</f>
        <v>7.4365527973469723</v>
      </c>
      <c r="N1204" s="181">
        <f t="shared" ca="1" si="108"/>
        <v>3.7182763986734861</v>
      </c>
      <c r="O1204" s="181">
        <f ca="1">IF($C1204&lt;=MAX($D$4,INDEX($C$23:$C$154,2+MATCH(0,$O$23:$O$154,1))),O419,MAX(AVERAGEIFS(O1201:O1203,O1201:O1203,"&gt;0")/(EXP(O$6*(($D1204-COUNTIFS(O$1083:O1204,0))/12))),O$8))</f>
        <v>6.2351487240458274</v>
      </c>
      <c r="P1204" s="181">
        <f t="shared" ca="1" si="102"/>
        <v>3.5</v>
      </c>
      <c r="Q1204" s="132">
        <f ca="1">IF($C1204&lt;$D$4,Q419,MAX(AVERAGEIFS(Q1201:Q1203,Q1201:Q1203,"&gt;0")/(EXP(Q$6*(($D1204-COUNTIFS(Q$1083:Q1204,0))/12))),Q$8))</f>
        <v>1</v>
      </c>
      <c r="R1204" s="132">
        <f t="shared" ca="1" si="109"/>
        <v>1</v>
      </c>
      <c r="S1204" s="132">
        <f ca="1">IF($C1204&lt;$D$4,S419,MAX(AVERAGEIFS(S1201:S1203,S1201:S1203,"&gt;0")/(EXP(S$6*(($D1204-COUNTIFS(S$1083:S1204,0))/12))),S$8))</f>
        <v>1</v>
      </c>
      <c r="T1204" s="132">
        <f t="shared" ca="1" si="110"/>
        <v>0.76923076923076916</v>
      </c>
      <c r="U1204" s="181">
        <f ca="1">IF($C1204&lt;=MAX($D$4,INDEX($C$23:$C$154,2+MATCH(0,$M$23:$M$154,1))),U419,MAX(AVERAGEIFS(U1201:U1203,U1201:U1203,"&gt;0")/(EXP(U$6*(($D1204-COUNTIFS(U$1083:U1204,0))/12))),U$8))</f>
        <v>3</v>
      </c>
      <c r="V1204" s="181">
        <f t="shared" ca="1" si="111"/>
        <v>2</v>
      </c>
      <c r="W1204" s="132">
        <f ca="1">IF($C1204&lt;$D$4,W419,MAX(AVERAGEIFS(W1201:W1203,W1201:W1203,"&gt;0")/(EXP(W$6*(($D1204-COUNTIFS(W$1083:W1204,0))/12))),W$8))</f>
        <v>0.75</v>
      </c>
      <c r="X1204" s="132">
        <f t="shared" ca="1" si="112"/>
        <v>0.57692307692307687</v>
      </c>
      <c r="Y1204" s="132"/>
      <c r="Z1204" s="132"/>
    </row>
    <row r="1205" spans="2:26" outlineLevel="1">
      <c r="B1205" s="159"/>
      <c r="C1205" s="160">
        <f t="shared" si="103"/>
        <v>47908</v>
      </c>
      <c r="D1205" s="128">
        <f t="shared" si="104"/>
        <v>123</v>
      </c>
      <c r="G1205" s="132">
        <f ca="1">IF($C1205&lt;$D$4,G420,MAX(AVERAGEIFS(G1202:G1204,G1202:G1204,"&gt;0")/(EXP(G$6*(($D1205-COUNTIFS(G$1083:G1205,0))/12))),G$8))</f>
        <v>1.25</v>
      </c>
      <c r="H1205" s="132">
        <f t="shared" ca="1" si="105"/>
        <v>0.96153846153846145</v>
      </c>
      <c r="I1205" s="132">
        <f ca="1">IF($C1205&lt;$D$4,I420,MAX(AVERAGEIFS(I1202:I1204,I1202:I1204,"&gt;0")/(EXP(I$6*(($D1205-COUNTIFS(I$1083:I1205,0))/12))),I$8))</f>
        <v>1.5</v>
      </c>
      <c r="J1205" s="132">
        <f t="shared" ca="1" si="106"/>
        <v>1.2</v>
      </c>
      <c r="K1205" s="132">
        <f ca="1">IF($C1205&lt;$D$4,K420,MAX(AVERAGEIFS(K1202:K1204,K1202:K1204,"&gt;0")/(EXP(K$6*(($D1205-COUNTIFS(K$1083:K1205,0))/12))),K$8))</f>
        <v>3</v>
      </c>
      <c r="L1205" s="132">
        <f t="shared" ca="1" si="107"/>
        <v>2</v>
      </c>
      <c r="M1205" s="181">
        <f ca="1">IF($C1205&lt;=MAX($D$4,INDEX($C$23:$C$154,2+MATCH(0,$M$23:$M$154,1))),M420,MAX(AVERAGEIFS(M1202:M1204,M1202:M1204,"&gt;0")/(EXP(M$6*(($D1205-COUNTIFS(M$1083:M1205,0))/12))),M$8))</f>
        <v>7.2576709410585574</v>
      </c>
      <c r="N1205" s="181">
        <f t="shared" ca="1" si="108"/>
        <v>3.6288354705292787</v>
      </c>
      <c r="O1205" s="181">
        <f ca="1">IF($C1205&lt;=MAX($D$4,INDEX($C$23:$C$154,2+MATCH(0,$O$23:$O$154,1))),O420,MAX(AVERAGEIFS(O1202:O1204,O1202:O1204,"&gt;0")/(EXP(O$6*(($D1205-COUNTIFS(O$1083:O1205,0))/12))),O$8))</f>
        <v>5.9415217533289564</v>
      </c>
      <c r="P1205" s="181">
        <f t="shared" ca="1" si="102"/>
        <v>3.5</v>
      </c>
      <c r="Q1205" s="132">
        <f ca="1">IF($C1205&lt;$D$4,Q420,MAX(AVERAGEIFS(Q1202:Q1204,Q1202:Q1204,"&gt;0")/(EXP(Q$6*(($D1205-COUNTIFS(Q$1083:Q1205,0))/12))),Q$8))</f>
        <v>1</v>
      </c>
      <c r="R1205" s="132">
        <f t="shared" ca="1" si="109"/>
        <v>1</v>
      </c>
      <c r="S1205" s="132">
        <f ca="1">IF($C1205&lt;$D$4,S420,MAX(AVERAGEIFS(S1202:S1204,S1202:S1204,"&gt;0")/(EXP(S$6*(($D1205-COUNTIFS(S$1083:S1205,0))/12))),S$8))</f>
        <v>1</v>
      </c>
      <c r="T1205" s="132">
        <f t="shared" ca="1" si="110"/>
        <v>0.76923076923076916</v>
      </c>
      <c r="U1205" s="181">
        <f ca="1">IF($C1205&lt;=MAX($D$4,INDEX($C$23:$C$154,2+MATCH(0,$M$23:$M$154,1))),U420,MAX(AVERAGEIFS(U1202:U1204,U1202:U1204,"&gt;0")/(EXP(U$6*(($D1205-COUNTIFS(U$1083:U1205,0))/12))),U$8))</f>
        <v>3</v>
      </c>
      <c r="V1205" s="181">
        <f t="shared" ca="1" si="111"/>
        <v>2</v>
      </c>
      <c r="W1205" s="132">
        <f ca="1">IF($C1205&lt;$D$4,W420,MAX(AVERAGEIFS(W1202:W1204,W1202:W1204,"&gt;0")/(EXP(W$6*(($D1205-COUNTIFS(W$1083:W1205,0))/12))),W$8))</f>
        <v>0.75</v>
      </c>
      <c r="X1205" s="132">
        <f t="shared" ca="1" si="112"/>
        <v>0.57692307692307687</v>
      </c>
      <c r="Y1205" s="132"/>
      <c r="Z1205" s="132"/>
    </row>
    <row r="1206" spans="2:26" outlineLevel="1">
      <c r="B1206" s="159"/>
      <c r="C1206" s="160">
        <f t="shared" si="103"/>
        <v>47939</v>
      </c>
      <c r="D1206" s="128">
        <f t="shared" si="104"/>
        <v>124</v>
      </c>
      <c r="G1206" s="132">
        <f ca="1">IF($C1206&lt;$D$4,G421,MAX(AVERAGEIFS(G1203:G1205,G1203:G1205,"&gt;0")/(EXP(G$6*(($D1206-COUNTIFS(G$1083:G1206,0))/12))),G$8))</f>
        <v>1.25</v>
      </c>
      <c r="H1206" s="132">
        <f t="shared" ca="1" si="105"/>
        <v>0.96153846153846145</v>
      </c>
      <c r="I1206" s="132">
        <f ca="1">IF($C1206&lt;$D$4,I421,MAX(AVERAGEIFS(I1203:I1205,I1203:I1205,"&gt;0")/(EXP(I$6*(($D1206-COUNTIFS(I$1083:I1206,0))/12))),I$8))</f>
        <v>1.5</v>
      </c>
      <c r="J1206" s="132">
        <f t="shared" ca="1" si="106"/>
        <v>1.2</v>
      </c>
      <c r="K1206" s="132">
        <f ca="1">IF($C1206&lt;$D$4,K421,MAX(AVERAGEIFS(K1203:K1205,K1203:K1205,"&gt;0")/(EXP(K$6*(($D1206-COUNTIFS(K$1083:K1206,0))/12))),K$8))</f>
        <v>3</v>
      </c>
      <c r="L1206" s="132">
        <f t="shared" ca="1" si="107"/>
        <v>2</v>
      </c>
      <c r="M1206" s="181">
        <f ca="1">IF($C1206&lt;=MAX($D$4,INDEX($C$23:$C$154,2+MATCH(0,$M$23:$M$154,1))),M421,MAX(AVERAGEIFS(M1203:M1205,M1203:M1205,"&gt;0")/(EXP(M$6*(($D1206-COUNTIFS(M$1083:M1206,0))/12))),M$8))</f>
        <v>7.0801649237708437</v>
      </c>
      <c r="N1206" s="181">
        <f t="shared" ca="1" si="108"/>
        <v>3.5400824618854219</v>
      </c>
      <c r="O1206" s="181">
        <f ca="1">IF($C1206&lt;=MAX($D$4,INDEX($C$23:$C$154,2+MATCH(0,$O$23:$O$154,1))),O421,MAX(AVERAGEIFS(O1203:O1205,O1203:O1205,"&gt;0")/(EXP(O$6*(($D1206-COUNTIFS(O$1083:O1206,0))/12))),O$8))</f>
        <v>5.6559203270404277</v>
      </c>
      <c r="P1206" s="181">
        <f t="shared" ca="1" si="102"/>
        <v>3.5</v>
      </c>
      <c r="Q1206" s="132">
        <f ca="1">IF($C1206&lt;$D$4,Q421,MAX(AVERAGEIFS(Q1203:Q1205,Q1203:Q1205,"&gt;0")/(EXP(Q$6*(($D1206-COUNTIFS(Q$1083:Q1206,0))/12))),Q$8))</f>
        <v>1</v>
      </c>
      <c r="R1206" s="132">
        <f t="shared" ca="1" si="109"/>
        <v>1</v>
      </c>
      <c r="S1206" s="132">
        <f ca="1">IF($C1206&lt;$D$4,S421,MAX(AVERAGEIFS(S1203:S1205,S1203:S1205,"&gt;0")/(EXP(S$6*(($D1206-COUNTIFS(S$1083:S1206,0))/12))),S$8))</f>
        <v>1</v>
      </c>
      <c r="T1206" s="132">
        <f t="shared" ca="1" si="110"/>
        <v>0.76923076923076916</v>
      </c>
      <c r="U1206" s="181">
        <f ca="1">IF($C1206&lt;=MAX($D$4,INDEX($C$23:$C$154,2+MATCH(0,$M$23:$M$154,1))),U421,MAX(AVERAGEIFS(U1203:U1205,U1203:U1205,"&gt;0")/(EXP(U$6*(($D1206-COUNTIFS(U$1083:U1206,0))/12))),U$8))</f>
        <v>3</v>
      </c>
      <c r="V1206" s="181">
        <f t="shared" ca="1" si="111"/>
        <v>2</v>
      </c>
      <c r="W1206" s="132">
        <f ca="1">IF($C1206&lt;$D$4,W421,MAX(AVERAGEIFS(W1203:W1205,W1203:W1205,"&gt;0")/(EXP(W$6*(($D1206-COUNTIFS(W$1083:W1206,0))/12))),W$8))</f>
        <v>0.75</v>
      </c>
      <c r="X1206" s="132">
        <f t="shared" ca="1" si="112"/>
        <v>0.57692307692307687</v>
      </c>
      <c r="Y1206" s="132"/>
      <c r="Z1206" s="132"/>
    </row>
    <row r="1207" spans="2:26" outlineLevel="1">
      <c r="B1207" s="159"/>
      <c r="C1207" s="160">
        <f t="shared" si="103"/>
        <v>47969</v>
      </c>
      <c r="D1207" s="128">
        <f t="shared" si="104"/>
        <v>125</v>
      </c>
      <c r="G1207" s="132">
        <f ca="1">IF($C1207&lt;$D$4,G422,MAX(AVERAGEIFS(G1204:G1206,G1204:G1206,"&gt;0")/(EXP(G$6*(($D1207-COUNTIFS(G$1083:G1207,0))/12))),G$8))</f>
        <v>1.25</v>
      </c>
      <c r="H1207" s="132">
        <f t="shared" ca="1" si="105"/>
        <v>0.96153846153846145</v>
      </c>
      <c r="I1207" s="132">
        <f ca="1">IF($C1207&lt;$D$4,I422,MAX(AVERAGEIFS(I1204:I1206,I1204:I1206,"&gt;0")/(EXP(I$6*(($D1207-COUNTIFS(I$1083:I1207,0))/12))),I$8))</f>
        <v>1.5</v>
      </c>
      <c r="J1207" s="132">
        <f t="shared" ca="1" si="106"/>
        <v>1.2</v>
      </c>
      <c r="K1207" s="132">
        <f ca="1">IF($C1207&lt;$D$4,K422,MAX(AVERAGEIFS(K1204:K1206,K1204:K1206,"&gt;0")/(EXP(K$6*(($D1207-COUNTIFS(K$1083:K1207,0))/12))),K$8))</f>
        <v>3</v>
      </c>
      <c r="L1207" s="132">
        <f t="shared" ca="1" si="107"/>
        <v>2</v>
      </c>
      <c r="M1207" s="181">
        <f ca="1">IF($C1207&lt;=MAX($D$4,INDEX($C$23:$C$154,2+MATCH(0,$M$23:$M$154,1))),M422,MAX(AVERAGEIFS(M1204:M1206,M1204:M1206,"&gt;0")/(EXP(M$6*(($D1207-COUNTIFS(M$1083:M1207,0))/12))),M$8))</f>
        <v>6.9041463986589671</v>
      </c>
      <c r="N1207" s="181">
        <f t="shared" ca="1" si="108"/>
        <v>3.4520731993294835</v>
      </c>
      <c r="O1207" s="181">
        <f ca="1">IF($C1207&lt;=MAX($D$4,INDEX($C$23:$C$154,2+MATCH(0,$O$23:$O$154,1))),O422,MAX(AVERAGEIFS(O1204:O1206,O1204:O1206,"&gt;0")/(EXP(O$6*(($D1207-COUNTIFS(O$1083:O1207,0))/12))),O$8))</f>
        <v>5.3785318067862846</v>
      </c>
      <c r="P1207" s="181">
        <f t="shared" ca="1" si="102"/>
        <v>3.5</v>
      </c>
      <c r="Q1207" s="132">
        <f ca="1">IF($C1207&lt;$D$4,Q422,MAX(AVERAGEIFS(Q1204:Q1206,Q1204:Q1206,"&gt;0")/(EXP(Q$6*(($D1207-COUNTIFS(Q$1083:Q1207,0))/12))),Q$8))</f>
        <v>1</v>
      </c>
      <c r="R1207" s="132">
        <f t="shared" ca="1" si="109"/>
        <v>1</v>
      </c>
      <c r="S1207" s="132">
        <f ca="1">IF($C1207&lt;$D$4,S422,MAX(AVERAGEIFS(S1204:S1206,S1204:S1206,"&gt;0")/(EXP(S$6*(($D1207-COUNTIFS(S$1083:S1207,0))/12))),S$8))</f>
        <v>1</v>
      </c>
      <c r="T1207" s="132">
        <f t="shared" ca="1" si="110"/>
        <v>0.76923076923076916</v>
      </c>
      <c r="U1207" s="181">
        <f ca="1">IF($C1207&lt;=MAX($D$4,INDEX($C$23:$C$154,2+MATCH(0,$M$23:$M$154,1))),U422,MAX(AVERAGEIFS(U1204:U1206,U1204:U1206,"&gt;0")/(EXP(U$6*(($D1207-COUNTIFS(U$1083:U1207,0))/12))),U$8))</f>
        <v>3</v>
      </c>
      <c r="V1207" s="181">
        <f t="shared" ca="1" si="111"/>
        <v>2</v>
      </c>
      <c r="W1207" s="132">
        <f ca="1">IF($C1207&lt;$D$4,W422,MAX(AVERAGEIFS(W1204:W1206,W1204:W1206,"&gt;0")/(EXP(W$6*(($D1207-COUNTIFS(W$1083:W1207,0))/12))),W$8))</f>
        <v>0.75</v>
      </c>
      <c r="X1207" s="132">
        <f t="shared" ca="1" si="112"/>
        <v>0.57692307692307687</v>
      </c>
      <c r="Y1207" s="132"/>
      <c r="Z1207" s="132"/>
    </row>
    <row r="1208" spans="2:26" outlineLevel="1">
      <c r="B1208" s="159"/>
      <c r="C1208" s="160">
        <f t="shared" si="103"/>
        <v>48000</v>
      </c>
      <c r="D1208" s="128">
        <f t="shared" si="104"/>
        <v>126</v>
      </c>
      <c r="G1208" s="132">
        <f ca="1">IF($C1208&lt;$D$4,G423,MAX(AVERAGEIFS(G1205:G1207,G1205:G1207,"&gt;0")/(EXP(G$6*(($D1208-COUNTIFS(G$1083:G1208,0))/12))),G$8))</f>
        <v>1.25</v>
      </c>
      <c r="H1208" s="132">
        <f t="shared" ca="1" si="105"/>
        <v>0.96153846153846145</v>
      </c>
      <c r="I1208" s="132">
        <f ca="1">IF($C1208&lt;$D$4,I423,MAX(AVERAGEIFS(I1205:I1207,I1205:I1207,"&gt;0")/(EXP(I$6*(($D1208-COUNTIFS(I$1083:I1208,0))/12))),I$8))</f>
        <v>1.5</v>
      </c>
      <c r="J1208" s="132">
        <f t="shared" ca="1" si="106"/>
        <v>1.2</v>
      </c>
      <c r="K1208" s="132">
        <f ca="1">IF($C1208&lt;$D$4,K423,MAX(AVERAGEIFS(K1205:K1207,K1205:K1207,"&gt;0")/(EXP(K$6*(($D1208-COUNTIFS(K$1083:K1208,0))/12))),K$8))</f>
        <v>3</v>
      </c>
      <c r="L1208" s="132">
        <f t="shared" ca="1" si="107"/>
        <v>2</v>
      </c>
      <c r="M1208" s="181">
        <f ca="1">IF($C1208&lt;=MAX($D$4,INDEX($C$23:$C$154,2+MATCH(0,$M$23:$M$154,1))),M423,MAX(AVERAGEIFS(M1205:M1207,M1205:M1207,"&gt;0")/(EXP(M$6*(($D1208-COUNTIFS(M$1083:M1208,0))/12))),M$8))</f>
        <v>6.7297224152130681</v>
      </c>
      <c r="N1208" s="181">
        <f t="shared" ca="1" si="108"/>
        <v>3.3648612076065341</v>
      </c>
      <c r="O1208" s="181">
        <f ca="1">IF($C1208&lt;=MAX($D$4,INDEX($C$23:$C$154,2+MATCH(0,$O$23:$O$154,1))),O423,MAX(AVERAGEIFS(O1205:O1207,O1205:O1207,"&gt;0")/(EXP(O$6*(($D1208-COUNTIFS(O$1083:O1208,0))/12))),O$8))</f>
        <v>5.1095095526156848</v>
      </c>
      <c r="P1208" s="181">
        <f t="shared" ca="1" si="102"/>
        <v>3.5</v>
      </c>
      <c r="Q1208" s="132">
        <f ca="1">IF($C1208&lt;$D$4,Q423,MAX(AVERAGEIFS(Q1205:Q1207,Q1205:Q1207,"&gt;0")/(EXP(Q$6*(($D1208-COUNTIFS(Q$1083:Q1208,0))/12))),Q$8))</f>
        <v>1</v>
      </c>
      <c r="R1208" s="132">
        <f t="shared" ca="1" si="109"/>
        <v>1</v>
      </c>
      <c r="S1208" s="132">
        <f ca="1">IF($C1208&lt;$D$4,S423,MAX(AVERAGEIFS(S1205:S1207,S1205:S1207,"&gt;0")/(EXP(S$6*(($D1208-COUNTIFS(S$1083:S1208,0))/12))),S$8))</f>
        <v>1</v>
      </c>
      <c r="T1208" s="132">
        <f t="shared" ca="1" si="110"/>
        <v>0.76923076923076916</v>
      </c>
      <c r="U1208" s="181">
        <f ca="1">IF($C1208&lt;=MAX($D$4,INDEX($C$23:$C$154,2+MATCH(0,$M$23:$M$154,1))),U423,MAX(AVERAGEIFS(U1205:U1207,U1205:U1207,"&gt;0")/(EXP(U$6*(($D1208-COUNTIFS(U$1083:U1208,0))/12))),U$8))</f>
        <v>3</v>
      </c>
      <c r="V1208" s="181">
        <f t="shared" ca="1" si="111"/>
        <v>2</v>
      </c>
      <c r="W1208" s="132">
        <f ca="1">IF($C1208&lt;$D$4,W423,MAX(AVERAGEIFS(W1205:W1207,W1205:W1207,"&gt;0")/(EXP(W$6*(($D1208-COUNTIFS(W$1083:W1208,0))/12))),W$8))</f>
        <v>0.75</v>
      </c>
      <c r="X1208" s="132">
        <f t="shared" ca="1" si="112"/>
        <v>0.57692307692307687</v>
      </c>
      <c r="Y1208" s="132"/>
      <c r="Z1208" s="132"/>
    </row>
    <row r="1209" spans="2:26" outlineLevel="1">
      <c r="B1209" s="159"/>
      <c r="C1209" s="160">
        <f t="shared" si="103"/>
        <v>48030</v>
      </c>
      <c r="D1209" s="128">
        <f t="shared" si="104"/>
        <v>127</v>
      </c>
      <c r="G1209" s="132">
        <f ca="1">IF($C1209&lt;$D$4,G424,MAX(AVERAGEIFS(G1206:G1208,G1206:G1208,"&gt;0")/(EXP(G$6*(($D1209-COUNTIFS(G$1083:G1209,0))/12))),G$8))</f>
        <v>1.25</v>
      </c>
      <c r="H1209" s="132">
        <f t="shared" ca="1" si="105"/>
        <v>0.96153846153846145</v>
      </c>
      <c r="I1209" s="132">
        <f ca="1">IF($C1209&lt;$D$4,I424,MAX(AVERAGEIFS(I1206:I1208,I1206:I1208,"&gt;0")/(EXP(I$6*(($D1209-COUNTIFS(I$1083:I1209,0))/12))),I$8))</f>
        <v>1.5</v>
      </c>
      <c r="J1209" s="132">
        <f t="shared" ca="1" si="106"/>
        <v>1.2</v>
      </c>
      <c r="K1209" s="132">
        <f ca="1">IF($C1209&lt;$D$4,K424,MAX(AVERAGEIFS(K1206:K1208,K1206:K1208,"&gt;0")/(EXP(K$6*(($D1209-COUNTIFS(K$1083:K1209,0))/12))),K$8))</f>
        <v>3</v>
      </c>
      <c r="L1209" s="132">
        <f t="shared" ca="1" si="107"/>
        <v>2</v>
      </c>
      <c r="M1209" s="181">
        <f ca="1">IF($C1209&lt;=MAX($D$4,INDEX($C$23:$C$154,2+MATCH(0,$M$23:$M$154,1))),M424,MAX(AVERAGEIFS(M1206:M1208,M1206:M1208,"&gt;0")/(EXP(M$6*(($D1209-COUNTIFS(M$1083:M1209,0))/12))),M$8))</f>
        <v>6.5569953595167574</v>
      </c>
      <c r="N1209" s="181">
        <f t="shared" ca="1" si="108"/>
        <v>3.2784976797583787</v>
      </c>
      <c r="O1209" s="181">
        <f ca="1">IF($C1209&lt;=MAX($D$4,INDEX($C$23:$C$154,2+MATCH(0,$O$23:$O$154,1))),O424,MAX(AVERAGEIFS(O1206:O1208,O1206:O1208,"&gt;0")/(EXP(O$6*(($D1209-COUNTIFS(O$1083:O1209,0))/12))),O$8))</f>
        <v>5</v>
      </c>
      <c r="P1209" s="181">
        <f t="shared" ca="1" si="102"/>
        <v>3.5</v>
      </c>
      <c r="Q1209" s="132">
        <f ca="1">IF($C1209&lt;$D$4,Q424,MAX(AVERAGEIFS(Q1206:Q1208,Q1206:Q1208,"&gt;0")/(EXP(Q$6*(($D1209-COUNTIFS(Q$1083:Q1209,0))/12))),Q$8))</f>
        <v>1</v>
      </c>
      <c r="R1209" s="132">
        <f t="shared" ca="1" si="109"/>
        <v>1</v>
      </c>
      <c r="S1209" s="132">
        <f ca="1">IF($C1209&lt;$D$4,S424,MAX(AVERAGEIFS(S1206:S1208,S1206:S1208,"&gt;0")/(EXP(S$6*(($D1209-COUNTIFS(S$1083:S1209,0))/12))),S$8))</f>
        <v>1</v>
      </c>
      <c r="T1209" s="132">
        <f t="shared" ca="1" si="110"/>
        <v>0.76923076923076916</v>
      </c>
      <c r="U1209" s="181">
        <f ca="1">IF($C1209&lt;=MAX($D$4,INDEX($C$23:$C$154,2+MATCH(0,$M$23:$M$154,1))),U424,MAX(AVERAGEIFS(U1206:U1208,U1206:U1208,"&gt;0")/(EXP(U$6*(($D1209-COUNTIFS(U$1083:U1209,0))/12))),U$8))</f>
        <v>3</v>
      </c>
      <c r="V1209" s="181">
        <f t="shared" ca="1" si="111"/>
        <v>2</v>
      </c>
      <c r="W1209" s="132">
        <f ca="1">IF($C1209&lt;$D$4,W424,MAX(AVERAGEIFS(W1206:W1208,W1206:W1208,"&gt;0")/(EXP(W$6*(($D1209-COUNTIFS(W$1083:W1209,0))/12))),W$8))</f>
        <v>0.75</v>
      </c>
      <c r="X1209" s="132">
        <f t="shared" ca="1" si="112"/>
        <v>0.57692307692307687</v>
      </c>
      <c r="Y1209" s="132"/>
      <c r="Z1209" s="132"/>
    </row>
    <row r="1210" spans="2:26" outlineLevel="1">
      <c r="B1210" s="159"/>
      <c r="C1210" s="160">
        <f t="shared" si="103"/>
        <v>48061</v>
      </c>
      <c r="D1210" s="128">
        <f t="shared" si="104"/>
        <v>128</v>
      </c>
      <c r="G1210" s="132">
        <f ca="1">IF($C1210&lt;$D$4,G425,MAX(AVERAGEIFS(G1207:G1209,G1207:G1209,"&gt;0")/(EXP(G$6*(($D1210-COUNTIFS(G$1083:G1210,0))/12))),G$8))</f>
        <v>1.25</v>
      </c>
      <c r="H1210" s="132">
        <f t="shared" ca="1" si="105"/>
        <v>0.96153846153846145</v>
      </c>
      <c r="I1210" s="132">
        <f ca="1">IF($C1210&lt;$D$4,I425,MAX(AVERAGEIFS(I1207:I1209,I1207:I1209,"&gt;0")/(EXP(I$6*(($D1210-COUNTIFS(I$1083:I1210,0))/12))),I$8))</f>
        <v>1.5</v>
      </c>
      <c r="J1210" s="132">
        <f t="shared" ca="1" si="106"/>
        <v>1.2</v>
      </c>
      <c r="K1210" s="132">
        <f ca="1">IF($C1210&lt;$D$4,K425,MAX(AVERAGEIFS(K1207:K1209,K1207:K1209,"&gt;0")/(EXP(K$6*(($D1210-COUNTIFS(K$1083:K1210,0))/12))),K$8))</f>
        <v>3</v>
      </c>
      <c r="L1210" s="132">
        <f t="shared" ca="1" si="107"/>
        <v>2</v>
      </c>
      <c r="M1210" s="181">
        <f ca="1">IF($C1210&lt;=MAX($D$4,INDEX($C$23:$C$154,2+MATCH(0,$M$23:$M$154,1))),M425,MAX(AVERAGEIFS(M1207:M1209,M1207:M1209,"&gt;0")/(EXP(M$6*(($D1210-COUNTIFS(M$1083:M1210,0))/12))),M$8))</f>
        <v>6.3860629055902418</v>
      </c>
      <c r="N1210" s="181">
        <f t="shared" ca="1" si="108"/>
        <v>3.1930314527951209</v>
      </c>
      <c r="O1210" s="181">
        <f ca="1">IF($C1210&lt;=MAX($D$4,INDEX($C$23:$C$154,2+MATCH(0,$O$23:$O$154,1))),O425,MAX(AVERAGEIFS(O1207:O1209,O1207:O1209,"&gt;0")/(EXP(O$6*(($D1210-COUNTIFS(O$1083:O1210,0))/12))),O$8))</f>
        <v>5</v>
      </c>
      <c r="P1210" s="181">
        <f t="shared" ca="1" si="102"/>
        <v>3.5</v>
      </c>
      <c r="Q1210" s="132">
        <f ca="1">IF($C1210&lt;$D$4,Q425,MAX(AVERAGEIFS(Q1207:Q1209,Q1207:Q1209,"&gt;0")/(EXP(Q$6*(($D1210-COUNTIFS(Q$1083:Q1210,0))/12))),Q$8))</f>
        <v>1</v>
      </c>
      <c r="R1210" s="132">
        <f t="shared" ca="1" si="109"/>
        <v>1</v>
      </c>
      <c r="S1210" s="132">
        <f ca="1">IF($C1210&lt;$D$4,S425,MAX(AVERAGEIFS(S1207:S1209,S1207:S1209,"&gt;0")/(EXP(S$6*(($D1210-COUNTIFS(S$1083:S1210,0))/12))),S$8))</f>
        <v>1</v>
      </c>
      <c r="T1210" s="132">
        <f t="shared" ca="1" si="110"/>
        <v>0.76923076923076916</v>
      </c>
      <c r="U1210" s="181">
        <f ca="1">IF($C1210&lt;=MAX($D$4,INDEX($C$23:$C$154,2+MATCH(0,$M$23:$M$154,1))),U425,MAX(AVERAGEIFS(U1207:U1209,U1207:U1209,"&gt;0")/(EXP(U$6*(($D1210-COUNTIFS(U$1083:U1210,0))/12))),U$8))</f>
        <v>3</v>
      </c>
      <c r="V1210" s="181">
        <f t="shared" ca="1" si="111"/>
        <v>2</v>
      </c>
      <c r="W1210" s="132">
        <f ca="1">IF($C1210&lt;$D$4,W425,MAX(AVERAGEIFS(W1207:W1209,W1207:W1209,"&gt;0")/(EXP(W$6*(($D1210-COUNTIFS(W$1083:W1210,0))/12))),W$8))</f>
        <v>0.75</v>
      </c>
      <c r="X1210" s="132">
        <f t="shared" ca="1" si="112"/>
        <v>0.57692307692307687</v>
      </c>
      <c r="Y1210" s="132"/>
      <c r="Z1210" s="132"/>
    </row>
    <row r="1211" spans="2:26" outlineLevel="1">
      <c r="B1211" s="159"/>
      <c r="C1211" s="160">
        <f t="shared" si="103"/>
        <v>48092</v>
      </c>
      <c r="D1211" s="128">
        <f t="shared" si="104"/>
        <v>129</v>
      </c>
      <c r="G1211" s="132">
        <f ca="1">IF($C1211&lt;$D$4,G426,MAX(AVERAGEIFS(G1208:G1210,G1208:G1210,"&gt;0")/(EXP(G$6*(($D1211-COUNTIFS(G$1083:G1211,0))/12))),G$8))</f>
        <v>1.25</v>
      </c>
      <c r="H1211" s="132">
        <f t="shared" ca="1" si="105"/>
        <v>0.96153846153846145</v>
      </c>
      <c r="I1211" s="132">
        <f ca="1">IF($C1211&lt;$D$4,I426,MAX(AVERAGEIFS(I1208:I1210,I1208:I1210,"&gt;0")/(EXP(I$6*(($D1211-COUNTIFS(I$1083:I1211,0))/12))),I$8))</f>
        <v>1.5</v>
      </c>
      <c r="J1211" s="132">
        <f t="shared" ca="1" si="106"/>
        <v>1.2</v>
      </c>
      <c r="K1211" s="132">
        <f ca="1">IF($C1211&lt;$D$4,K426,MAX(AVERAGEIFS(K1208:K1210,K1208:K1210,"&gt;0")/(EXP(K$6*(($D1211-COUNTIFS(K$1083:K1211,0))/12))),K$8))</f>
        <v>3</v>
      </c>
      <c r="L1211" s="132">
        <f t="shared" ca="1" si="107"/>
        <v>2</v>
      </c>
      <c r="M1211" s="181">
        <f ca="1">IF($C1211&lt;=MAX($D$4,INDEX($C$23:$C$154,2+MATCH(0,$M$23:$M$154,1))),M426,MAX(AVERAGEIFS(M1208:M1210,M1208:M1210,"&gt;0")/(EXP(M$6*(($D1211-COUNTIFS(M$1083:M1211,0))/12))),M$8))</f>
        <v>6.2170179776336747</v>
      </c>
      <c r="N1211" s="181">
        <f t="shared" ca="1" si="108"/>
        <v>3.1085089888168373</v>
      </c>
      <c r="O1211" s="181">
        <f ca="1">IF($C1211&lt;=MAX($D$4,INDEX($C$23:$C$154,2+MATCH(0,$O$23:$O$154,1))),O426,MAX(AVERAGEIFS(O1208:O1210,O1208:O1210,"&gt;0")/(EXP(O$6*(($D1211-COUNTIFS(O$1083:O1211,0))/12))),O$8))</f>
        <v>5</v>
      </c>
      <c r="P1211" s="181">
        <f t="shared" ca="1" si="102"/>
        <v>3.5</v>
      </c>
      <c r="Q1211" s="132">
        <f ca="1">IF($C1211&lt;$D$4,Q426,MAX(AVERAGEIFS(Q1208:Q1210,Q1208:Q1210,"&gt;0")/(EXP(Q$6*(($D1211-COUNTIFS(Q$1083:Q1211,0))/12))),Q$8))</f>
        <v>1</v>
      </c>
      <c r="R1211" s="132">
        <f t="shared" ca="1" si="109"/>
        <v>1</v>
      </c>
      <c r="S1211" s="132">
        <f ca="1">IF($C1211&lt;$D$4,S426,MAX(AVERAGEIFS(S1208:S1210,S1208:S1210,"&gt;0")/(EXP(S$6*(($D1211-COUNTIFS(S$1083:S1211,0))/12))),S$8))</f>
        <v>1</v>
      </c>
      <c r="T1211" s="132">
        <f t="shared" ca="1" si="110"/>
        <v>0.76923076923076916</v>
      </c>
      <c r="U1211" s="181">
        <f ca="1">IF($C1211&lt;=MAX($D$4,INDEX($C$23:$C$154,2+MATCH(0,$M$23:$M$154,1))),U426,MAX(AVERAGEIFS(U1208:U1210,U1208:U1210,"&gt;0")/(EXP(U$6*(($D1211-COUNTIFS(U$1083:U1211,0))/12))),U$8))</f>
        <v>3</v>
      </c>
      <c r="V1211" s="181">
        <f t="shared" ca="1" si="111"/>
        <v>2</v>
      </c>
      <c r="W1211" s="132">
        <f ca="1">IF($C1211&lt;$D$4,W426,MAX(AVERAGEIFS(W1208:W1210,W1208:W1210,"&gt;0")/(EXP(W$6*(($D1211-COUNTIFS(W$1083:W1211,0))/12))),W$8))</f>
        <v>0.75</v>
      </c>
      <c r="X1211" s="132">
        <f t="shared" ca="1" si="112"/>
        <v>0.57692307692307687</v>
      </c>
      <c r="Y1211" s="132"/>
      <c r="Z1211" s="132"/>
    </row>
    <row r="1212" spans="2:26" outlineLevel="1">
      <c r="B1212" s="159"/>
      <c r="C1212" s="160">
        <f t="shared" si="103"/>
        <v>48122</v>
      </c>
      <c r="D1212" s="128">
        <f t="shared" si="104"/>
        <v>130</v>
      </c>
      <c r="G1212" s="132">
        <f ca="1">IF($C1212&lt;$D$4,G427,MAX(AVERAGEIFS(G1209:G1211,G1209:G1211,"&gt;0")/(EXP(G$6*(($D1212-COUNTIFS(G$1083:G1212,0))/12))),G$8))</f>
        <v>1.25</v>
      </c>
      <c r="H1212" s="132">
        <f t="shared" ca="1" si="105"/>
        <v>0.96153846153846145</v>
      </c>
      <c r="I1212" s="132">
        <f ca="1">IF($C1212&lt;$D$4,I427,MAX(AVERAGEIFS(I1209:I1211,I1209:I1211,"&gt;0")/(EXP(I$6*(($D1212-COUNTIFS(I$1083:I1212,0))/12))),I$8))</f>
        <v>1.5</v>
      </c>
      <c r="J1212" s="132">
        <f t="shared" ca="1" si="106"/>
        <v>1.2</v>
      </c>
      <c r="K1212" s="132">
        <f ca="1">IF($C1212&lt;$D$4,K427,MAX(AVERAGEIFS(K1209:K1211,K1209:K1211,"&gt;0")/(EXP(K$6*(($D1212-COUNTIFS(K$1083:K1212,0))/12))),K$8))</f>
        <v>3</v>
      </c>
      <c r="L1212" s="132">
        <f t="shared" ca="1" si="107"/>
        <v>2</v>
      </c>
      <c r="M1212" s="181">
        <f ca="1">IF($C1212&lt;=MAX($D$4,INDEX($C$23:$C$154,2+MATCH(0,$M$23:$M$154,1))),M427,MAX(AVERAGEIFS(M1209:M1211,M1209:M1211,"&gt;0")/(EXP(M$6*(($D1212-COUNTIFS(M$1083:M1212,0))/12))),M$8))</f>
        <v>6.049948722979388</v>
      </c>
      <c r="N1212" s="181">
        <f t="shared" ca="1" si="108"/>
        <v>3.024974361489694</v>
      </c>
      <c r="O1212" s="181">
        <f ca="1">IF($C1212&lt;=MAX($D$4,INDEX($C$23:$C$154,2+MATCH(0,$O$23:$O$154,1))),O427,MAX(AVERAGEIFS(O1209:O1211,O1209:O1211,"&gt;0")/(EXP(O$6*(($D1212-COUNTIFS(O$1083:O1212,0))/12))),O$8))</f>
        <v>5</v>
      </c>
      <c r="P1212" s="181">
        <f t="shared" ref="P1212:P1262" ca="1" si="113">IF($C1212&lt;=MAX($D$4,INDEX($C$23:$C$154,2+MATCH(0,$P$23:$P$154,1))),P427,MAX(O1212/O$10,P$8))</f>
        <v>3.5</v>
      </c>
      <c r="Q1212" s="132">
        <f ca="1">IF($C1212&lt;$D$4,Q427,MAX(AVERAGEIFS(Q1209:Q1211,Q1209:Q1211,"&gt;0")/(EXP(Q$6*(($D1212-COUNTIFS(Q$1083:Q1212,0))/12))),Q$8))</f>
        <v>1</v>
      </c>
      <c r="R1212" s="132">
        <f t="shared" ca="1" si="109"/>
        <v>1</v>
      </c>
      <c r="S1212" s="132">
        <f ca="1">IF($C1212&lt;$D$4,S427,MAX(AVERAGEIFS(S1209:S1211,S1209:S1211,"&gt;0")/(EXP(S$6*(($D1212-COUNTIFS(S$1083:S1212,0))/12))),S$8))</f>
        <v>1</v>
      </c>
      <c r="T1212" s="132">
        <f t="shared" ca="1" si="110"/>
        <v>0.76923076923076916</v>
      </c>
      <c r="U1212" s="181">
        <f ca="1">IF($C1212&lt;=MAX($D$4,INDEX($C$23:$C$154,2+MATCH(0,$M$23:$M$154,1))),U427,MAX(AVERAGEIFS(U1209:U1211,U1209:U1211,"&gt;0")/(EXP(U$6*(($D1212-COUNTIFS(U$1083:U1212,0))/12))),U$8))</f>
        <v>3</v>
      </c>
      <c r="V1212" s="181">
        <f t="shared" ca="1" si="111"/>
        <v>2</v>
      </c>
      <c r="W1212" s="132">
        <f ca="1">IF($C1212&lt;$D$4,W427,MAX(AVERAGEIFS(W1209:W1211,W1209:W1211,"&gt;0")/(EXP(W$6*(($D1212-COUNTIFS(W$1083:W1212,0))/12))),W$8))</f>
        <v>0.75</v>
      </c>
      <c r="X1212" s="132">
        <f t="shared" ca="1" si="112"/>
        <v>0.57692307692307687</v>
      </c>
      <c r="Y1212" s="132"/>
      <c r="Z1212" s="132"/>
    </row>
    <row r="1213" spans="2:26" outlineLevel="1">
      <c r="B1213" s="159"/>
      <c r="C1213" s="160">
        <f t="shared" si="103"/>
        <v>48153</v>
      </c>
      <c r="D1213" s="128">
        <f t="shared" si="104"/>
        <v>131</v>
      </c>
      <c r="G1213" s="132">
        <f ca="1">IF($C1213&lt;$D$4,G428,MAX(AVERAGEIFS(G1210:G1212,G1210:G1212,"&gt;0")/(EXP(G$6*(($D1213-COUNTIFS(G$1083:G1213,0))/12))),G$8))</f>
        <v>1.25</v>
      </c>
      <c r="H1213" s="132">
        <f t="shared" ca="1" si="105"/>
        <v>0.96153846153846145</v>
      </c>
      <c r="I1213" s="132">
        <f ca="1">IF($C1213&lt;$D$4,I428,MAX(AVERAGEIFS(I1210:I1212,I1210:I1212,"&gt;0")/(EXP(I$6*(($D1213-COUNTIFS(I$1083:I1213,0))/12))),I$8))</f>
        <v>1.5</v>
      </c>
      <c r="J1213" s="132">
        <f t="shared" ca="1" si="106"/>
        <v>1.2</v>
      </c>
      <c r="K1213" s="132">
        <f ca="1">IF($C1213&lt;$D$4,K428,MAX(AVERAGEIFS(K1210:K1212,K1210:K1212,"&gt;0")/(EXP(K$6*(($D1213-COUNTIFS(K$1083:K1213,0))/12))),K$8))</f>
        <v>3</v>
      </c>
      <c r="L1213" s="132">
        <f t="shared" ca="1" si="107"/>
        <v>2</v>
      </c>
      <c r="M1213" s="181">
        <f ca="1">IF($C1213&lt;=MAX($D$4,INDEX($C$23:$C$154,2+MATCH(0,$M$23:$M$154,1))),M428,MAX(AVERAGEIFS(M1210:M1212,M1210:M1212,"&gt;0")/(EXP(M$6*(($D1213-COUNTIFS(M$1083:M1213,0))/12))),M$8))</f>
        <v>5.8849384955360158</v>
      </c>
      <c r="N1213" s="181">
        <f t="shared" ca="1" si="108"/>
        <v>3</v>
      </c>
      <c r="O1213" s="181">
        <f ca="1">IF($C1213&lt;=MAX($D$4,INDEX($C$23:$C$154,2+MATCH(0,$O$23:$O$154,1))),O428,MAX(AVERAGEIFS(O1210:O1212,O1210:O1212,"&gt;0")/(EXP(O$6*(($D1213-COUNTIFS(O$1083:O1213,0))/12))),O$8))</f>
        <v>5</v>
      </c>
      <c r="P1213" s="181">
        <f t="shared" ca="1" si="113"/>
        <v>3.5</v>
      </c>
      <c r="Q1213" s="132">
        <f ca="1">IF($C1213&lt;$D$4,Q428,MAX(AVERAGEIFS(Q1210:Q1212,Q1210:Q1212,"&gt;0")/(EXP(Q$6*(($D1213-COUNTIFS(Q$1083:Q1213,0))/12))),Q$8))</f>
        <v>1</v>
      </c>
      <c r="R1213" s="132">
        <f t="shared" ca="1" si="109"/>
        <v>1</v>
      </c>
      <c r="S1213" s="132">
        <f ca="1">IF($C1213&lt;$D$4,S428,MAX(AVERAGEIFS(S1210:S1212,S1210:S1212,"&gt;0")/(EXP(S$6*(($D1213-COUNTIFS(S$1083:S1213,0))/12))),S$8))</f>
        <v>1</v>
      </c>
      <c r="T1213" s="132">
        <f t="shared" ca="1" si="110"/>
        <v>0.76923076923076916</v>
      </c>
      <c r="U1213" s="181">
        <f ca="1">IF($C1213&lt;=MAX($D$4,INDEX($C$23:$C$154,2+MATCH(0,$M$23:$M$154,1))),U428,MAX(AVERAGEIFS(U1210:U1212,U1210:U1212,"&gt;0")/(EXP(U$6*(($D1213-COUNTIFS(U$1083:U1213,0))/12))),U$8))</f>
        <v>3</v>
      </c>
      <c r="V1213" s="181">
        <f t="shared" ca="1" si="111"/>
        <v>2</v>
      </c>
      <c r="W1213" s="132">
        <f ca="1">IF($C1213&lt;$D$4,W428,MAX(AVERAGEIFS(W1210:W1212,W1210:W1212,"&gt;0")/(EXP(W$6*(($D1213-COUNTIFS(W$1083:W1213,0))/12))),W$8))</f>
        <v>0.75</v>
      </c>
      <c r="X1213" s="132">
        <f t="shared" ca="1" si="112"/>
        <v>0.57692307692307687</v>
      </c>
      <c r="Y1213" s="132"/>
      <c r="Z1213" s="132"/>
    </row>
    <row r="1214" spans="2:26" outlineLevel="1">
      <c r="B1214" s="159"/>
      <c r="C1214" s="160">
        <f t="shared" si="103"/>
        <v>48183</v>
      </c>
      <c r="D1214" s="128">
        <f t="shared" si="104"/>
        <v>132</v>
      </c>
      <c r="G1214" s="132">
        <f ca="1">IF($C1214&lt;$D$4,G429,MAX(AVERAGEIFS(G1211:G1213,G1211:G1213,"&gt;0")/(EXP(G$6*(($D1214-COUNTIFS(G$1083:G1214,0))/12))),G$8))</f>
        <v>1.25</v>
      </c>
      <c r="H1214" s="132">
        <f t="shared" ca="1" si="105"/>
        <v>0.96153846153846145</v>
      </c>
      <c r="I1214" s="132">
        <f ca="1">IF($C1214&lt;$D$4,I429,MAX(AVERAGEIFS(I1211:I1213,I1211:I1213,"&gt;0")/(EXP(I$6*(($D1214-COUNTIFS(I$1083:I1214,0))/12))),I$8))</f>
        <v>1.5</v>
      </c>
      <c r="J1214" s="132">
        <f t="shared" ca="1" si="106"/>
        <v>1.2</v>
      </c>
      <c r="K1214" s="132">
        <f ca="1">IF($C1214&lt;$D$4,K429,MAX(AVERAGEIFS(K1211:K1213,K1211:K1213,"&gt;0")/(EXP(K$6*(($D1214-COUNTIFS(K$1083:K1214,0))/12))),K$8))</f>
        <v>3</v>
      </c>
      <c r="L1214" s="132">
        <f t="shared" ca="1" si="107"/>
        <v>2</v>
      </c>
      <c r="M1214" s="181">
        <f ca="1">IF($C1214&lt;=MAX($D$4,INDEX($C$23:$C$154,2+MATCH(0,$M$23:$M$154,1))),M429,MAX(AVERAGEIFS(M1211:M1213,M1211:M1213,"&gt;0")/(EXP(M$6*(($D1214-COUNTIFS(M$1083:M1214,0))/12))),M$8))</f>
        <v>5.7220658494832577</v>
      </c>
      <c r="N1214" s="181">
        <f t="shared" ca="1" si="108"/>
        <v>3</v>
      </c>
      <c r="O1214" s="181">
        <f ca="1">IF($C1214&lt;=MAX($D$4,INDEX($C$23:$C$154,2+MATCH(0,$O$23:$O$154,1))),O429,MAX(AVERAGEIFS(O1211:O1213,O1211:O1213,"&gt;0")/(EXP(O$6*(($D1214-COUNTIFS(O$1083:O1214,0))/12))),O$8))</f>
        <v>5</v>
      </c>
      <c r="P1214" s="181">
        <f t="shared" ca="1" si="113"/>
        <v>3.5</v>
      </c>
      <c r="Q1214" s="132">
        <f ca="1">IF($C1214&lt;$D$4,Q429,MAX(AVERAGEIFS(Q1211:Q1213,Q1211:Q1213,"&gt;0")/(EXP(Q$6*(($D1214-COUNTIFS(Q$1083:Q1214,0))/12))),Q$8))</f>
        <v>1</v>
      </c>
      <c r="R1214" s="132">
        <f t="shared" ca="1" si="109"/>
        <v>1</v>
      </c>
      <c r="S1214" s="132">
        <f ca="1">IF($C1214&lt;$D$4,S429,MAX(AVERAGEIFS(S1211:S1213,S1211:S1213,"&gt;0")/(EXP(S$6*(($D1214-COUNTIFS(S$1083:S1214,0))/12))),S$8))</f>
        <v>1</v>
      </c>
      <c r="T1214" s="132">
        <f t="shared" ca="1" si="110"/>
        <v>0.76923076923076916</v>
      </c>
      <c r="U1214" s="181">
        <f ca="1">IF($C1214&lt;=MAX($D$4,INDEX($C$23:$C$154,2+MATCH(0,$M$23:$M$154,1))),U429,MAX(AVERAGEIFS(U1211:U1213,U1211:U1213,"&gt;0")/(EXP(U$6*(($D1214-COUNTIFS(U$1083:U1214,0))/12))),U$8))</f>
        <v>3</v>
      </c>
      <c r="V1214" s="181">
        <f t="shared" ca="1" si="111"/>
        <v>2</v>
      </c>
      <c r="W1214" s="132">
        <f ca="1">IF($C1214&lt;$D$4,W429,MAX(AVERAGEIFS(W1211:W1213,W1211:W1213,"&gt;0")/(EXP(W$6*(($D1214-COUNTIFS(W$1083:W1214,0))/12))),W$8))</f>
        <v>0.75</v>
      </c>
      <c r="X1214" s="132">
        <f t="shared" ca="1" si="112"/>
        <v>0.57692307692307687</v>
      </c>
      <c r="Y1214" s="132"/>
      <c r="Z1214" s="132"/>
    </row>
    <row r="1215" spans="2:26" outlineLevel="1">
      <c r="B1215" s="159"/>
      <c r="C1215" s="160">
        <f t="shared" si="103"/>
        <v>48214</v>
      </c>
      <c r="D1215" s="128">
        <f t="shared" si="104"/>
        <v>133</v>
      </c>
      <c r="G1215" s="132">
        <f ca="1">IF($C1215&lt;$D$4,G430,MAX(AVERAGEIFS(G1212:G1214,G1212:G1214,"&gt;0")/(EXP(G$6*(($D1215-COUNTIFS(G$1083:G1215,0))/12))),G$8))</f>
        <v>1.25</v>
      </c>
      <c r="H1215" s="132">
        <f t="shared" ca="1" si="105"/>
        <v>0.96153846153846145</v>
      </c>
      <c r="I1215" s="132">
        <f ca="1">IF($C1215&lt;$D$4,I430,MAX(AVERAGEIFS(I1212:I1214,I1212:I1214,"&gt;0")/(EXP(I$6*(($D1215-COUNTIFS(I$1083:I1215,0))/12))),I$8))</f>
        <v>1.5</v>
      </c>
      <c r="J1215" s="132">
        <f t="shared" ca="1" si="106"/>
        <v>1.2</v>
      </c>
      <c r="K1215" s="132">
        <f ca="1">IF($C1215&lt;$D$4,K430,MAX(AVERAGEIFS(K1212:K1214,K1212:K1214,"&gt;0")/(EXP(K$6*(($D1215-COUNTIFS(K$1083:K1215,0))/12))),K$8))</f>
        <v>3</v>
      </c>
      <c r="L1215" s="132">
        <f t="shared" ca="1" si="107"/>
        <v>2</v>
      </c>
      <c r="M1215" s="181">
        <f ca="1">IF($C1215&lt;=MAX($D$4,INDEX($C$23:$C$154,2+MATCH(0,$M$23:$M$154,1))),M430,MAX(AVERAGEIFS(M1212:M1214,M1212:M1214,"&gt;0")/(EXP(M$6*(($D1215-COUNTIFS(M$1083:M1215,0))/12))),M$8))</f>
        <v>5.5614045429532499</v>
      </c>
      <c r="N1215" s="181">
        <f t="shared" ca="1" si="108"/>
        <v>3</v>
      </c>
      <c r="O1215" s="181">
        <f ca="1">IF($C1215&lt;=MAX($D$4,INDEX($C$23:$C$154,2+MATCH(0,$O$23:$O$154,1))),O430,MAX(AVERAGEIFS(O1212:O1214,O1212:O1214,"&gt;0")/(EXP(O$6*(($D1215-COUNTIFS(O$1083:O1215,0))/12))),O$8))</f>
        <v>5</v>
      </c>
      <c r="P1215" s="181">
        <f t="shared" ca="1" si="113"/>
        <v>3.5</v>
      </c>
      <c r="Q1215" s="132">
        <f ca="1">IF($C1215&lt;$D$4,Q430,MAX(AVERAGEIFS(Q1212:Q1214,Q1212:Q1214,"&gt;0")/(EXP(Q$6*(($D1215-COUNTIFS(Q$1083:Q1215,0))/12))),Q$8))</f>
        <v>1</v>
      </c>
      <c r="R1215" s="132">
        <f t="shared" ca="1" si="109"/>
        <v>1</v>
      </c>
      <c r="S1215" s="132">
        <f ca="1">IF($C1215&lt;$D$4,S430,MAX(AVERAGEIFS(S1212:S1214,S1212:S1214,"&gt;0")/(EXP(S$6*(($D1215-COUNTIFS(S$1083:S1215,0))/12))),S$8))</f>
        <v>1</v>
      </c>
      <c r="T1215" s="132">
        <f t="shared" ca="1" si="110"/>
        <v>0.76923076923076916</v>
      </c>
      <c r="U1215" s="181">
        <f ca="1">IF($C1215&lt;=MAX($D$4,INDEX($C$23:$C$154,2+MATCH(0,$M$23:$M$154,1))),U430,MAX(AVERAGEIFS(U1212:U1214,U1212:U1214,"&gt;0")/(EXP(U$6*(($D1215-COUNTIFS(U$1083:U1215,0))/12))),U$8))</f>
        <v>3</v>
      </c>
      <c r="V1215" s="181">
        <f t="shared" ca="1" si="111"/>
        <v>2</v>
      </c>
      <c r="W1215" s="132">
        <f ca="1">IF($C1215&lt;$D$4,W430,MAX(AVERAGEIFS(W1212:W1214,W1212:W1214,"&gt;0")/(EXP(W$6*(($D1215-COUNTIFS(W$1083:W1215,0))/12))),W$8))</f>
        <v>0.75</v>
      </c>
      <c r="X1215" s="132">
        <f t="shared" ca="1" si="112"/>
        <v>0.57692307692307687</v>
      </c>
      <c r="Y1215" s="132"/>
      <c r="Z1215" s="132"/>
    </row>
    <row r="1216" spans="2:26" outlineLevel="1">
      <c r="B1216" s="159"/>
      <c r="C1216" s="160">
        <f t="shared" si="103"/>
        <v>48245</v>
      </c>
      <c r="D1216" s="128">
        <f t="shared" si="104"/>
        <v>134</v>
      </c>
      <c r="G1216" s="132">
        <f ca="1">IF($C1216&lt;$D$4,G431,MAX(AVERAGEIFS(G1213:G1215,G1213:G1215,"&gt;0")/(EXP(G$6*(($D1216-COUNTIFS(G$1083:G1216,0))/12))),G$8))</f>
        <v>1.25</v>
      </c>
      <c r="H1216" s="132">
        <f t="shared" ca="1" si="105"/>
        <v>0.96153846153846145</v>
      </c>
      <c r="I1216" s="132">
        <f ca="1">IF($C1216&lt;$D$4,I431,MAX(AVERAGEIFS(I1213:I1215,I1213:I1215,"&gt;0")/(EXP(I$6*(($D1216-COUNTIFS(I$1083:I1216,0))/12))),I$8))</f>
        <v>1.5</v>
      </c>
      <c r="J1216" s="132">
        <f t="shared" ca="1" si="106"/>
        <v>1.2</v>
      </c>
      <c r="K1216" s="132">
        <f ca="1">IF($C1216&lt;$D$4,K431,MAX(AVERAGEIFS(K1213:K1215,K1213:K1215,"&gt;0")/(EXP(K$6*(($D1216-COUNTIFS(K$1083:K1216,0))/12))),K$8))</f>
        <v>3</v>
      </c>
      <c r="L1216" s="132">
        <f t="shared" ca="1" si="107"/>
        <v>2</v>
      </c>
      <c r="M1216" s="181">
        <f ca="1">IF($C1216&lt;=MAX($D$4,INDEX($C$23:$C$154,2+MATCH(0,$M$23:$M$154,1))),M431,MAX(AVERAGEIFS(M1213:M1215,M1213:M1215,"&gt;0")/(EXP(M$6*(($D1216-COUNTIFS(M$1083:M1216,0))/12))),M$8))</f>
        <v>5.4030235514132237</v>
      </c>
      <c r="N1216" s="181">
        <f t="shared" ca="1" si="108"/>
        <v>3</v>
      </c>
      <c r="O1216" s="181">
        <f ca="1">IF($C1216&lt;=MAX($D$4,INDEX($C$23:$C$154,2+MATCH(0,$O$23:$O$154,1))),O431,MAX(AVERAGEIFS(O1213:O1215,O1213:O1215,"&gt;0")/(EXP(O$6*(($D1216-COUNTIFS(O$1083:O1216,0))/12))),O$8))</f>
        <v>5</v>
      </c>
      <c r="P1216" s="181">
        <f t="shared" ca="1" si="113"/>
        <v>3.5</v>
      </c>
      <c r="Q1216" s="132">
        <f ca="1">IF($C1216&lt;$D$4,Q431,MAX(AVERAGEIFS(Q1213:Q1215,Q1213:Q1215,"&gt;0")/(EXP(Q$6*(($D1216-COUNTIFS(Q$1083:Q1216,0))/12))),Q$8))</f>
        <v>1</v>
      </c>
      <c r="R1216" s="132">
        <f t="shared" ca="1" si="109"/>
        <v>1</v>
      </c>
      <c r="S1216" s="132">
        <f ca="1">IF($C1216&lt;$D$4,S431,MAX(AVERAGEIFS(S1213:S1215,S1213:S1215,"&gt;0")/(EXP(S$6*(($D1216-COUNTIFS(S$1083:S1216,0))/12))),S$8))</f>
        <v>1</v>
      </c>
      <c r="T1216" s="132">
        <f t="shared" ca="1" si="110"/>
        <v>0.76923076923076916</v>
      </c>
      <c r="U1216" s="181">
        <f ca="1">IF($C1216&lt;=MAX($D$4,INDEX($C$23:$C$154,2+MATCH(0,$M$23:$M$154,1))),U431,MAX(AVERAGEIFS(U1213:U1215,U1213:U1215,"&gt;0")/(EXP(U$6*(($D1216-COUNTIFS(U$1083:U1216,0))/12))),U$8))</f>
        <v>3</v>
      </c>
      <c r="V1216" s="181">
        <f t="shared" ca="1" si="111"/>
        <v>2</v>
      </c>
      <c r="W1216" s="132">
        <f ca="1">IF($C1216&lt;$D$4,W431,MAX(AVERAGEIFS(W1213:W1215,W1213:W1215,"&gt;0")/(EXP(W$6*(($D1216-COUNTIFS(W$1083:W1216,0))/12))),W$8))</f>
        <v>0.75</v>
      </c>
      <c r="X1216" s="132">
        <f t="shared" ca="1" si="112"/>
        <v>0.57692307692307687</v>
      </c>
      <c r="Y1216" s="132"/>
      <c r="Z1216" s="132"/>
    </row>
    <row r="1217" spans="2:26" outlineLevel="1">
      <c r="B1217" s="159"/>
      <c r="C1217" s="160">
        <f t="shared" si="103"/>
        <v>48274</v>
      </c>
      <c r="D1217" s="128">
        <f t="shared" si="104"/>
        <v>135</v>
      </c>
      <c r="G1217" s="132">
        <f ca="1">IF($C1217&lt;$D$4,G432,MAX(AVERAGEIFS(G1214:G1216,G1214:G1216,"&gt;0")/(EXP(G$6*(($D1217-COUNTIFS(G$1083:G1217,0))/12))),G$8))</f>
        <v>1.25</v>
      </c>
      <c r="H1217" s="132">
        <f t="shared" ca="1" si="105"/>
        <v>0.96153846153846145</v>
      </c>
      <c r="I1217" s="132">
        <f ca="1">IF($C1217&lt;$D$4,I432,MAX(AVERAGEIFS(I1214:I1216,I1214:I1216,"&gt;0")/(EXP(I$6*(($D1217-COUNTIFS(I$1083:I1217,0))/12))),I$8))</f>
        <v>1.5</v>
      </c>
      <c r="J1217" s="132">
        <f t="shared" ca="1" si="106"/>
        <v>1.2</v>
      </c>
      <c r="K1217" s="132">
        <f ca="1">IF($C1217&lt;$D$4,K432,MAX(AVERAGEIFS(K1214:K1216,K1214:K1216,"&gt;0")/(EXP(K$6*(($D1217-COUNTIFS(K$1083:K1217,0))/12))),K$8))</f>
        <v>3</v>
      </c>
      <c r="L1217" s="132">
        <f t="shared" ca="1" si="107"/>
        <v>2</v>
      </c>
      <c r="M1217" s="181">
        <f ca="1">IF($C1217&lt;=MAX($D$4,INDEX($C$23:$C$154,2+MATCH(0,$M$23:$M$154,1))),M432,MAX(AVERAGEIFS(M1214:M1216,M1214:M1216,"&gt;0")/(EXP(M$6*(($D1217-COUNTIFS(M$1083:M1217,0))/12))),M$8))</f>
        <v>5.2469870904442626</v>
      </c>
      <c r="N1217" s="181">
        <f t="shared" ca="1" si="108"/>
        <v>3</v>
      </c>
      <c r="O1217" s="181">
        <f ca="1">IF($C1217&lt;=MAX($D$4,INDEX($C$23:$C$154,2+MATCH(0,$O$23:$O$154,1))),O432,MAX(AVERAGEIFS(O1214:O1216,O1214:O1216,"&gt;0")/(EXP(O$6*(($D1217-COUNTIFS(O$1083:O1217,0))/12))),O$8))</f>
        <v>5</v>
      </c>
      <c r="P1217" s="181">
        <f t="shared" ca="1" si="113"/>
        <v>3.5</v>
      </c>
      <c r="Q1217" s="132">
        <f ca="1">IF($C1217&lt;$D$4,Q432,MAX(AVERAGEIFS(Q1214:Q1216,Q1214:Q1216,"&gt;0")/(EXP(Q$6*(($D1217-COUNTIFS(Q$1083:Q1217,0))/12))),Q$8))</f>
        <v>1</v>
      </c>
      <c r="R1217" s="132">
        <f t="shared" ca="1" si="109"/>
        <v>1</v>
      </c>
      <c r="S1217" s="132">
        <f ca="1">IF($C1217&lt;$D$4,S432,MAX(AVERAGEIFS(S1214:S1216,S1214:S1216,"&gt;0")/(EXP(S$6*(($D1217-COUNTIFS(S$1083:S1217,0))/12))),S$8))</f>
        <v>1</v>
      </c>
      <c r="T1217" s="132">
        <f t="shared" ca="1" si="110"/>
        <v>0.76923076923076916</v>
      </c>
      <c r="U1217" s="181">
        <f ca="1">IF($C1217&lt;=MAX($D$4,INDEX($C$23:$C$154,2+MATCH(0,$M$23:$M$154,1))),U432,MAX(AVERAGEIFS(U1214:U1216,U1214:U1216,"&gt;0")/(EXP(U$6*(($D1217-COUNTIFS(U$1083:U1217,0))/12))),U$8))</f>
        <v>3</v>
      </c>
      <c r="V1217" s="181">
        <f t="shared" ca="1" si="111"/>
        <v>2</v>
      </c>
      <c r="W1217" s="132">
        <f ca="1">IF($C1217&lt;$D$4,W432,MAX(AVERAGEIFS(W1214:W1216,W1214:W1216,"&gt;0")/(EXP(W$6*(($D1217-COUNTIFS(W$1083:W1217,0))/12))),W$8))</f>
        <v>0.75</v>
      </c>
      <c r="X1217" s="132">
        <f t="shared" ca="1" si="112"/>
        <v>0.57692307692307687</v>
      </c>
      <c r="Y1217" s="132"/>
      <c r="Z1217" s="132"/>
    </row>
    <row r="1218" spans="2:26" outlineLevel="1">
      <c r="B1218" s="159"/>
      <c r="C1218" s="160">
        <f t="shared" si="103"/>
        <v>48305</v>
      </c>
      <c r="D1218" s="128">
        <f t="shared" si="104"/>
        <v>136</v>
      </c>
      <c r="G1218" s="132">
        <f ca="1">IF($C1218&lt;$D$4,G433,MAX(AVERAGEIFS(G1215:G1217,G1215:G1217,"&gt;0")/(EXP(G$6*(($D1218-COUNTIFS(G$1083:G1218,0))/12))),G$8))</f>
        <v>1.25</v>
      </c>
      <c r="H1218" s="132">
        <f t="shared" ca="1" si="105"/>
        <v>0.96153846153846145</v>
      </c>
      <c r="I1218" s="132">
        <f ca="1">IF($C1218&lt;$D$4,I433,MAX(AVERAGEIFS(I1215:I1217,I1215:I1217,"&gt;0")/(EXP(I$6*(($D1218-COUNTIFS(I$1083:I1218,0))/12))),I$8))</f>
        <v>1.5</v>
      </c>
      <c r="J1218" s="132">
        <f t="shared" ca="1" si="106"/>
        <v>1.2</v>
      </c>
      <c r="K1218" s="132">
        <f ca="1">IF($C1218&lt;$D$4,K433,MAX(AVERAGEIFS(K1215:K1217,K1215:K1217,"&gt;0")/(EXP(K$6*(($D1218-COUNTIFS(K$1083:K1218,0))/12))),K$8))</f>
        <v>3</v>
      </c>
      <c r="L1218" s="132">
        <f t="shared" ca="1" si="107"/>
        <v>2</v>
      </c>
      <c r="M1218" s="181">
        <f ca="1">IF($C1218&lt;=MAX($D$4,INDEX($C$23:$C$154,2+MATCH(0,$M$23:$M$154,1))),M433,MAX(AVERAGEIFS(M1215:M1217,M1215:M1217,"&gt;0")/(EXP(M$6*(($D1218-COUNTIFS(M$1083:M1218,0))/12))),M$8))</f>
        <v>5.0933546475928591</v>
      </c>
      <c r="N1218" s="181">
        <f t="shared" ca="1" si="108"/>
        <v>3</v>
      </c>
      <c r="O1218" s="181">
        <f ca="1">IF($C1218&lt;=MAX($D$4,INDEX($C$23:$C$154,2+MATCH(0,$O$23:$O$154,1))),O433,MAX(AVERAGEIFS(O1215:O1217,O1215:O1217,"&gt;0")/(EXP(O$6*(($D1218-COUNTIFS(O$1083:O1218,0))/12))),O$8))</f>
        <v>5</v>
      </c>
      <c r="P1218" s="181">
        <f t="shared" ca="1" si="113"/>
        <v>3.5</v>
      </c>
      <c r="Q1218" s="132">
        <f ca="1">IF($C1218&lt;$D$4,Q433,MAX(AVERAGEIFS(Q1215:Q1217,Q1215:Q1217,"&gt;0")/(EXP(Q$6*(($D1218-COUNTIFS(Q$1083:Q1218,0))/12))),Q$8))</f>
        <v>1</v>
      </c>
      <c r="R1218" s="132">
        <f t="shared" ca="1" si="109"/>
        <v>1</v>
      </c>
      <c r="S1218" s="132">
        <f ca="1">IF($C1218&lt;$D$4,S433,MAX(AVERAGEIFS(S1215:S1217,S1215:S1217,"&gt;0")/(EXP(S$6*(($D1218-COUNTIFS(S$1083:S1218,0))/12))),S$8))</f>
        <v>1</v>
      </c>
      <c r="T1218" s="132">
        <f t="shared" ca="1" si="110"/>
        <v>0.76923076923076916</v>
      </c>
      <c r="U1218" s="181">
        <f ca="1">IF($C1218&lt;=MAX($D$4,INDEX($C$23:$C$154,2+MATCH(0,$M$23:$M$154,1))),U433,MAX(AVERAGEIFS(U1215:U1217,U1215:U1217,"&gt;0")/(EXP(U$6*(($D1218-COUNTIFS(U$1083:U1218,0))/12))),U$8))</f>
        <v>3</v>
      </c>
      <c r="V1218" s="181">
        <f t="shared" ca="1" si="111"/>
        <v>2</v>
      </c>
      <c r="W1218" s="132">
        <f ca="1">IF($C1218&lt;$D$4,W433,MAX(AVERAGEIFS(W1215:W1217,W1215:W1217,"&gt;0")/(EXP(W$6*(($D1218-COUNTIFS(W$1083:W1218,0))/12))),W$8))</f>
        <v>0.75</v>
      </c>
      <c r="X1218" s="132">
        <f t="shared" ca="1" si="112"/>
        <v>0.57692307692307687</v>
      </c>
      <c r="Y1218" s="132"/>
      <c r="Z1218" s="132"/>
    </row>
    <row r="1219" spans="2:26" outlineLevel="1">
      <c r="B1219" s="159"/>
      <c r="C1219" s="160">
        <f t="shared" si="103"/>
        <v>48335</v>
      </c>
      <c r="D1219" s="128">
        <f t="shared" si="104"/>
        <v>137</v>
      </c>
      <c r="G1219" s="132">
        <f ca="1">IF($C1219&lt;$D$4,G434,MAX(AVERAGEIFS(G1216:G1218,G1216:G1218,"&gt;0")/(EXP(G$6*(($D1219-COUNTIFS(G$1083:G1219,0))/12))),G$8))</f>
        <v>1.25</v>
      </c>
      <c r="H1219" s="132">
        <f t="shared" ca="1" si="105"/>
        <v>0.96153846153846145</v>
      </c>
      <c r="I1219" s="132">
        <f ca="1">IF($C1219&lt;$D$4,I434,MAX(AVERAGEIFS(I1216:I1218,I1216:I1218,"&gt;0")/(EXP(I$6*(($D1219-COUNTIFS(I$1083:I1219,0))/12))),I$8))</f>
        <v>1.5</v>
      </c>
      <c r="J1219" s="132">
        <f t="shared" ca="1" si="106"/>
        <v>1.2</v>
      </c>
      <c r="K1219" s="132">
        <f ca="1">IF($C1219&lt;$D$4,K434,MAX(AVERAGEIFS(K1216:K1218,K1216:K1218,"&gt;0")/(EXP(K$6*(($D1219-COUNTIFS(K$1083:K1219,0))/12))),K$8))</f>
        <v>3</v>
      </c>
      <c r="L1219" s="132">
        <f t="shared" ca="1" si="107"/>
        <v>2</v>
      </c>
      <c r="M1219" s="181">
        <f ca="1">IF($C1219&lt;=MAX($D$4,INDEX($C$23:$C$154,2+MATCH(0,$M$23:$M$154,1))),M434,MAX(AVERAGEIFS(M1216:M1218,M1216:M1218,"&gt;0")/(EXP(M$6*(($D1219-COUNTIFS(M$1083:M1219,0))/12))),M$8))</f>
        <v>4.9421810229552188</v>
      </c>
      <c r="N1219" s="181">
        <f t="shared" ca="1" si="108"/>
        <v>3</v>
      </c>
      <c r="O1219" s="181">
        <f ca="1">IF($C1219&lt;=MAX($D$4,INDEX($C$23:$C$154,2+MATCH(0,$O$23:$O$154,1))),O434,MAX(AVERAGEIFS(O1216:O1218,O1216:O1218,"&gt;0")/(EXP(O$6*(($D1219-COUNTIFS(O$1083:O1219,0))/12))),O$8))</f>
        <v>5</v>
      </c>
      <c r="P1219" s="181">
        <f t="shared" ca="1" si="113"/>
        <v>3.5</v>
      </c>
      <c r="Q1219" s="132">
        <f ca="1">IF($C1219&lt;$D$4,Q434,MAX(AVERAGEIFS(Q1216:Q1218,Q1216:Q1218,"&gt;0")/(EXP(Q$6*(($D1219-COUNTIFS(Q$1083:Q1219,0))/12))),Q$8))</f>
        <v>1</v>
      </c>
      <c r="R1219" s="132">
        <f t="shared" ca="1" si="109"/>
        <v>1</v>
      </c>
      <c r="S1219" s="132">
        <f ca="1">IF($C1219&lt;$D$4,S434,MAX(AVERAGEIFS(S1216:S1218,S1216:S1218,"&gt;0")/(EXP(S$6*(($D1219-COUNTIFS(S$1083:S1219,0))/12))),S$8))</f>
        <v>1</v>
      </c>
      <c r="T1219" s="132">
        <f t="shared" ca="1" si="110"/>
        <v>0.76923076923076916</v>
      </c>
      <c r="U1219" s="181">
        <f ca="1">IF($C1219&lt;=MAX($D$4,INDEX($C$23:$C$154,2+MATCH(0,$M$23:$M$154,1))),U434,MAX(AVERAGEIFS(U1216:U1218,U1216:U1218,"&gt;0")/(EXP(U$6*(($D1219-COUNTIFS(U$1083:U1219,0))/12))),U$8))</f>
        <v>3</v>
      </c>
      <c r="V1219" s="181">
        <f t="shared" ca="1" si="111"/>
        <v>2</v>
      </c>
      <c r="W1219" s="132">
        <f ca="1">IF($C1219&lt;$D$4,W434,MAX(AVERAGEIFS(W1216:W1218,W1216:W1218,"&gt;0")/(EXP(W$6*(($D1219-COUNTIFS(W$1083:W1219,0))/12))),W$8))</f>
        <v>0.75</v>
      </c>
      <c r="X1219" s="132">
        <f t="shared" ca="1" si="112"/>
        <v>0.57692307692307687</v>
      </c>
      <c r="Y1219" s="132"/>
      <c r="Z1219" s="132"/>
    </row>
    <row r="1220" spans="2:26" outlineLevel="1">
      <c r="B1220" s="159"/>
      <c r="C1220" s="160">
        <f t="shared" si="103"/>
        <v>48366</v>
      </c>
      <c r="D1220" s="128">
        <f t="shared" si="104"/>
        <v>138</v>
      </c>
      <c r="G1220" s="132">
        <f ca="1">IF($C1220&lt;$D$4,G435,MAX(AVERAGEIFS(G1217:G1219,G1217:G1219,"&gt;0")/(EXP(G$6*(($D1220-COUNTIFS(G$1083:G1220,0))/12))),G$8))</f>
        <v>1.25</v>
      </c>
      <c r="H1220" s="132">
        <f t="shared" ca="1" si="105"/>
        <v>0.96153846153846145</v>
      </c>
      <c r="I1220" s="132">
        <f ca="1">IF($C1220&lt;$D$4,I435,MAX(AVERAGEIFS(I1217:I1219,I1217:I1219,"&gt;0")/(EXP(I$6*(($D1220-COUNTIFS(I$1083:I1220,0))/12))),I$8))</f>
        <v>1.5</v>
      </c>
      <c r="J1220" s="132">
        <f t="shared" ca="1" si="106"/>
        <v>1.2</v>
      </c>
      <c r="K1220" s="132">
        <f ca="1">IF($C1220&lt;$D$4,K435,MAX(AVERAGEIFS(K1217:K1219,K1217:K1219,"&gt;0")/(EXP(K$6*(($D1220-COUNTIFS(K$1083:K1220,0))/12))),K$8))</f>
        <v>3</v>
      </c>
      <c r="L1220" s="132">
        <f t="shared" ca="1" si="107"/>
        <v>2</v>
      </c>
      <c r="M1220" s="181">
        <f ca="1">IF($C1220&lt;=MAX($D$4,INDEX($C$23:$C$154,2+MATCH(0,$M$23:$M$154,1))),M435,MAX(AVERAGEIFS(M1217:M1219,M1217:M1219,"&gt;0")/(EXP(M$6*(($D1220-COUNTIFS(M$1083:M1220,0))/12))),M$8))</f>
        <v>4.7935163781392465</v>
      </c>
      <c r="N1220" s="181">
        <f t="shared" ca="1" si="108"/>
        <v>3</v>
      </c>
      <c r="O1220" s="181">
        <f ca="1">IF($C1220&lt;=MAX($D$4,INDEX($C$23:$C$154,2+MATCH(0,$O$23:$O$154,1))),O435,MAX(AVERAGEIFS(O1217:O1219,O1217:O1219,"&gt;0")/(EXP(O$6*(($D1220-COUNTIFS(O$1083:O1220,0))/12))),O$8))</f>
        <v>5</v>
      </c>
      <c r="P1220" s="181">
        <f t="shared" ca="1" si="113"/>
        <v>3.5</v>
      </c>
      <c r="Q1220" s="132">
        <f ca="1">IF($C1220&lt;$D$4,Q435,MAX(AVERAGEIFS(Q1217:Q1219,Q1217:Q1219,"&gt;0")/(EXP(Q$6*(($D1220-COUNTIFS(Q$1083:Q1220,0))/12))),Q$8))</f>
        <v>1</v>
      </c>
      <c r="R1220" s="132">
        <f t="shared" ca="1" si="109"/>
        <v>1</v>
      </c>
      <c r="S1220" s="132">
        <f ca="1">IF($C1220&lt;$D$4,S435,MAX(AVERAGEIFS(S1217:S1219,S1217:S1219,"&gt;0")/(EXP(S$6*(($D1220-COUNTIFS(S$1083:S1220,0))/12))),S$8))</f>
        <v>1</v>
      </c>
      <c r="T1220" s="132">
        <f t="shared" ca="1" si="110"/>
        <v>0.76923076923076916</v>
      </c>
      <c r="U1220" s="181">
        <f ca="1">IF($C1220&lt;=MAX($D$4,INDEX($C$23:$C$154,2+MATCH(0,$M$23:$M$154,1))),U435,MAX(AVERAGEIFS(U1217:U1219,U1217:U1219,"&gt;0")/(EXP(U$6*(($D1220-COUNTIFS(U$1083:U1220,0))/12))),U$8))</f>
        <v>3</v>
      </c>
      <c r="V1220" s="181">
        <f t="shared" ca="1" si="111"/>
        <v>2</v>
      </c>
      <c r="W1220" s="132">
        <f ca="1">IF($C1220&lt;$D$4,W435,MAX(AVERAGEIFS(W1217:W1219,W1217:W1219,"&gt;0")/(EXP(W$6*(($D1220-COUNTIFS(W$1083:W1220,0))/12))),W$8))</f>
        <v>0.75</v>
      </c>
      <c r="X1220" s="132">
        <f t="shared" ca="1" si="112"/>
        <v>0.57692307692307687</v>
      </c>
      <c r="Y1220" s="132"/>
      <c r="Z1220" s="132"/>
    </row>
    <row r="1221" spans="2:26" outlineLevel="1">
      <c r="B1221" s="159"/>
      <c r="C1221" s="160">
        <f t="shared" si="103"/>
        <v>48396</v>
      </c>
      <c r="D1221" s="128">
        <f t="shared" si="104"/>
        <v>139</v>
      </c>
      <c r="G1221" s="132">
        <f ca="1">IF($C1221&lt;$D$4,G436,MAX(AVERAGEIFS(G1218:G1220,G1218:G1220,"&gt;0")/(EXP(G$6*(($D1221-COUNTIFS(G$1083:G1221,0))/12))),G$8))</f>
        <v>1.25</v>
      </c>
      <c r="H1221" s="132">
        <f t="shared" ca="1" si="105"/>
        <v>0.96153846153846145</v>
      </c>
      <c r="I1221" s="132">
        <f ca="1">IF($C1221&lt;$D$4,I436,MAX(AVERAGEIFS(I1218:I1220,I1218:I1220,"&gt;0")/(EXP(I$6*(($D1221-COUNTIFS(I$1083:I1221,0))/12))),I$8))</f>
        <v>1.5</v>
      </c>
      <c r="J1221" s="132">
        <f t="shared" ca="1" si="106"/>
        <v>1.2</v>
      </c>
      <c r="K1221" s="132">
        <f ca="1">IF($C1221&lt;$D$4,K436,MAX(AVERAGEIFS(K1218:K1220,K1218:K1220,"&gt;0")/(EXP(K$6*(($D1221-COUNTIFS(K$1083:K1221,0))/12))),K$8))</f>
        <v>3</v>
      </c>
      <c r="L1221" s="132">
        <f t="shared" ca="1" si="107"/>
        <v>2</v>
      </c>
      <c r="M1221" s="181">
        <f ca="1">IF($C1221&lt;=MAX($D$4,INDEX($C$23:$C$154,2+MATCH(0,$M$23:$M$154,1))),M436,MAX(AVERAGEIFS(M1218:M1220,M1218:M1220,"&gt;0")/(EXP(M$6*(($D1221-COUNTIFS(M$1083:M1221,0))/12))),M$8))</f>
        <v>4.6474062932357105</v>
      </c>
      <c r="N1221" s="181">
        <f t="shared" ca="1" si="108"/>
        <v>3</v>
      </c>
      <c r="O1221" s="181">
        <f ca="1">IF($C1221&lt;=MAX($D$4,INDEX($C$23:$C$154,2+MATCH(0,$O$23:$O$154,1))),O436,MAX(AVERAGEIFS(O1218:O1220,O1218:O1220,"&gt;0")/(EXP(O$6*(($D1221-COUNTIFS(O$1083:O1221,0))/12))),O$8))</f>
        <v>5</v>
      </c>
      <c r="P1221" s="181">
        <f t="shared" ca="1" si="113"/>
        <v>3.5</v>
      </c>
      <c r="Q1221" s="132">
        <f ca="1">IF($C1221&lt;$D$4,Q436,MAX(AVERAGEIFS(Q1218:Q1220,Q1218:Q1220,"&gt;0")/(EXP(Q$6*(($D1221-COUNTIFS(Q$1083:Q1221,0))/12))),Q$8))</f>
        <v>1</v>
      </c>
      <c r="R1221" s="132">
        <f t="shared" ca="1" si="109"/>
        <v>1</v>
      </c>
      <c r="S1221" s="132">
        <f ca="1">IF($C1221&lt;$D$4,S436,MAX(AVERAGEIFS(S1218:S1220,S1218:S1220,"&gt;0")/(EXP(S$6*(($D1221-COUNTIFS(S$1083:S1221,0))/12))),S$8))</f>
        <v>1</v>
      </c>
      <c r="T1221" s="132">
        <f t="shared" ca="1" si="110"/>
        <v>0.76923076923076916</v>
      </c>
      <c r="U1221" s="181">
        <f ca="1">IF($C1221&lt;=MAX($D$4,INDEX($C$23:$C$154,2+MATCH(0,$M$23:$M$154,1))),U436,MAX(AVERAGEIFS(U1218:U1220,U1218:U1220,"&gt;0")/(EXP(U$6*(($D1221-COUNTIFS(U$1083:U1221,0))/12))),U$8))</f>
        <v>3</v>
      </c>
      <c r="V1221" s="181">
        <f t="shared" ca="1" si="111"/>
        <v>2</v>
      </c>
      <c r="W1221" s="132">
        <f ca="1">IF($C1221&lt;$D$4,W436,MAX(AVERAGEIFS(W1218:W1220,W1218:W1220,"&gt;0")/(EXP(W$6*(($D1221-COUNTIFS(W$1083:W1221,0))/12))),W$8))</f>
        <v>0.75</v>
      </c>
      <c r="X1221" s="132">
        <f t="shared" ca="1" si="112"/>
        <v>0.57692307692307687</v>
      </c>
      <c r="Y1221" s="132"/>
      <c r="Z1221" s="132"/>
    </row>
    <row r="1222" spans="2:26" outlineLevel="1">
      <c r="B1222" s="159"/>
      <c r="C1222" s="160">
        <f t="shared" si="103"/>
        <v>48427</v>
      </c>
      <c r="D1222" s="128">
        <f t="shared" si="104"/>
        <v>140</v>
      </c>
      <c r="G1222" s="132">
        <f ca="1">IF($C1222&lt;$D$4,G437,MAX(AVERAGEIFS(G1219:G1221,G1219:G1221,"&gt;0")/(EXP(G$6*(($D1222-COUNTIFS(G$1083:G1222,0))/12))),G$8))</f>
        <v>1.25</v>
      </c>
      <c r="H1222" s="132">
        <f t="shared" ca="1" si="105"/>
        <v>0.96153846153846145</v>
      </c>
      <c r="I1222" s="132">
        <f ca="1">IF($C1222&lt;$D$4,I437,MAX(AVERAGEIFS(I1219:I1221,I1219:I1221,"&gt;0")/(EXP(I$6*(($D1222-COUNTIFS(I$1083:I1222,0))/12))),I$8))</f>
        <v>1.5</v>
      </c>
      <c r="J1222" s="132">
        <f t="shared" ca="1" si="106"/>
        <v>1.2</v>
      </c>
      <c r="K1222" s="132">
        <f ca="1">IF($C1222&lt;$D$4,K437,MAX(AVERAGEIFS(K1219:K1221,K1219:K1221,"&gt;0")/(EXP(K$6*(($D1222-COUNTIFS(K$1083:K1222,0))/12))),K$8))</f>
        <v>3</v>
      </c>
      <c r="L1222" s="132">
        <f t="shared" ca="1" si="107"/>
        <v>2</v>
      </c>
      <c r="M1222" s="181">
        <f ca="1">IF($C1222&lt;=MAX($D$4,INDEX($C$23:$C$154,2+MATCH(0,$M$23:$M$154,1))),M437,MAX(AVERAGEIFS(M1219:M1221,M1219:M1221,"&gt;0")/(EXP(M$6*(($D1222-COUNTIFS(M$1083:M1222,0))/12))),M$8))</f>
        <v>4.5038918314181773</v>
      </c>
      <c r="N1222" s="181">
        <f t="shared" ca="1" si="108"/>
        <v>3</v>
      </c>
      <c r="O1222" s="181">
        <f ca="1">IF($C1222&lt;=MAX($D$4,INDEX($C$23:$C$154,2+MATCH(0,$O$23:$O$154,1))),O437,MAX(AVERAGEIFS(O1219:O1221,O1219:O1221,"&gt;0")/(EXP(O$6*(($D1222-COUNTIFS(O$1083:O1222,0))/12))),O$8))</f>
        <v>5</v>
      </c>
      <c r="P1222" s="181">
        <f t="shared" ca="1" si="113"/>
        <v>3.5</v>
      </c>
      <c r="Q1222" s="132">
        <f ca="1">IF($C1222&lt;$D$4,Q437,MAX(AVERAGEIFS(Q1219:Q1221,Q1219:Q1221,"&gt;0")/(EXP(Q$6*(($D1222-COUNTIFS(Q$1083:Q1222,0))/12))),Q$8))</f>
        <v>1</v>
      </c>
      <c r="R1222" s="132">
        <f t="shared" ca="1" si="109"/>
        <v>1</v>
      </c>
      <c r="S1222" s="132">
        <f ca="1">IF($C1222&lt;$D$4,S437,MAX(AVERAGEIFS(S1219:S1221,S1219:S1221,"&gt;0")/(EXP(S$6*(($D1222-COUNTIFS(S$1083:S1222,0))/12))),S$8))</f>
        <v>1</v>
      </c>
      <c r="T1222" s="132">
        <f t="shared" ca="1" si="110"/>
        <v>0.76923076923076916</v>
      </c>
      <c r="U1222" s="181">
        <f ca="1">IF($C1222&lt;=MAX($D$4,INDEX($C$23:$C$154,2+MATCH(0,$M$23:$M$154,1))),U437,MAX(AVERAGEIFS(U1219:U1221,U1219:U1221,"&gt;0")/(EXP(U$6*(($D1222-COUNTIFS(U$1083:U1222,0))/12))),U$8))</f>
        <v>3</v>
      </c>
      <c r="V1222" s="181">
        <f t="shared" ca="1" si="111"/>
        <v>2</v>
      </c>
      <c r="W1222" s="132">
        <f ca="1">IF($C1222&lt;$D$4,W437,MAX(AVERAGEIFS(W1219:W1221,W1219:W1221,"&gt;0")/(EXP(W$6*(($D1222-COUNTIFS(W$1083:W1222,0))/12))),W$8))</f>
        <v>0.75</v>
      </c>
      <c r="X1222" s="132">
        <f t="shared" ca="1" si="112"/>
        <v>0.57692307692307687</v>
      </c>
      <c r="Y1222" s="132"/>
      <c r="Z1222" s="132"/>
    </row>
    <row r="1223" spans="2:26" outlineLevel="1">
      <c r="B1223" s="159"/>
      <c r="C1223" s="160">
        <f t="shared" si="103"/>
        <v>48458</v>
      </c>
      <c r="D1223" s="128">
        <f t="shared" si="104"/>
        <v>141</v>
      </c>
      <c r="G1223" s="132">
        <f ca="1">IF($C1223&lt;$D$4,G438,MAX(AVERAGEIFS(G1220:G1222,G1220:G1222,"&gt;0")/(EXP(G$6*(($D1223-COUNTIFS(G$1083:G1223,0))/12))),G$8))</f>
        <v>1.25</v>
      </c>
      <c r="H1223" s="132">
        <f t="shared" ca="1" si="105"/>
        <v>0.96153846153846145</v>
      </c>
      <c r="I1223" s="132">
        <f ca="1">IF($C1223&lt;$D$4,I438,MAX(AVERAGEIFS(I1220:I1222,I1220:I1222,"&gt;0")/(EXP(I$6*(($D1223-COUNTIFS(I$1083:I1223,0))/12))),I$8))</f>
        <v>1.5</v>
      </c>
      <c r="J1223" s="132">
        <f t="shared" ca="1" si="106"/>
        <v>1.2</v>
      </c>
      <c r="K1223" s="132">
        <f ca="1">IF($C1223&lt;$D$4,K438,MAX(AVERAGEIFS(K1220:K1222,K1220:K1222,"&gt;0")/(EXP(K$6*(($D1223-COUNTIFS(K$1083:K1223,0))/12))),K$8))</f>
        <v>3</v>
      </c>
      <c r="L1223" s="132">
        <f t="shared" ca="1" si="107"/>
        <v>2</v>
      </c>
      <c r="M1223" s="181">
        <f ca="1">IF($C1223&lt;=MAX($D$4,INDEX($C$23:$C$154,2+MATCH(0,$M$23:$M$154,1))),M438,MAX(AVERAGEIFS(M1220:M1222,M1220:M1222,"&gt;0")/(EXP(M$6*(($D1223-COUNTIFS(M$1083:M1223,0))/12))),M$8))</f>
        <v>4.3630096107811118</v>
      </c>
      <c r="N1223" s="181">
        <f t="shared" ca="1" si="108"/>
        <v>3</v>
      </c>
      <c r="O1223" s="181">
        <f ca="1">IF($C1223&lt;=MAX($D$4,INDEX($C$23:$C$154,2+MATCH(0,$O$23:$O$154,1))),O438,MAX(AVERAGEIFS(O1220:O1222,O1220:O1222,"&gt;0")/(EXP(O$6*(($D1223-COUNTIFS(O$1083:O1223,0))/12))),O$8))</f>
        <v>5</v>
      </c>
      <c r="P1223" s="181">
        <f t="shared" ca="1" si="113"/>
        <v>3.5</v>
      </c>
      <c r="Q1223" s="132">
        <f ca="1">IF($C1223&lt;$D$4,Q438,MAX(AVERAGEIFS(Q1220:Q1222,Q1220:Q1222,"&gt;0")/(EXP(Q$6*(($D1223-COUNTIFS(Q$1083:Q1223,0))/12))),Q$8))</f>
        <v>1</v>
      </c>
      <c r="R1223" s="132">
        <f t="shared" ca="1" si="109"/>
        <v>1</v>
      </c>
      <c r="S1223" s="132">
        <f ca="1">IF($C1223&lt;$D$4,S438,MAX(AVERAGEIFS(S1220:S1222,S1220:S1222,"&gt;0")/(EXP(S$6*(($D1223-COUNTIFS(S$1083:S1223,0))/12))),S$8))</f>
        <v>1</v>
      </c>
      <c r="T1223" s="132">
        <f t="shared" ca="1" si="110"/>
        <v>0.76923076923076916</v>
      </c>
      <c r="U1223" s="181">
        <f ca="1">IF($C1223&lt;=MAX($D$4,INDEX($C$23:$C$154,2+MATCH(0,$M$23:$M$154,1))),U438,MAX(AVERAGEIFS(U1220:U1222,U1220:U1222,"&gt;0")/(EXP(U$6*(($D1223-COUNTIFS(U$1083:U1223,0))/12))),U$8))</f>
        <v>3</v>
      </c>
      <c r="V1223" s="181">
        <f t="shared" ca="1" si="111"/>
        <v>2</v>
      </c>
      <c r="W1223" s="132">
        <f ca="1">IF($C1223&lt;$D$4,W438,MAX(AVERAGEIFS(W1220:W1222,W1220:W1222,"&gt;0")/(EXP(W$6*(($D1223-COUNTIFS(W$1083:W1223,0))/12))),W$8))</f>
        <v>0.75</v>
      </c>
      <c r="X1223" s="132">
        <f t="shared" ca="1" si="112"/>
        <v>0.57692307692307687</v>
      </c>
      <c r="Y1223" s="132"/>
      <c r="Z1223" s="132"/>
    </row>
    <row r="1224" spans="2:26" outlineLevel="1">
      <c r="B1224" s="159"/>
      <c r="C1224" s="160">
        <f t="shared" si="103"/>
        <v>48488</v>
      </c>
      <c r="D1224" s="128">
        <f t="shared" si="104"/>
        <v>142</v>
      </c>
      <c r="G1224" s="132">
        <f ca="1">IF($C1224&lt;$D$4,G439,MAX(AVERAGEIFS(G1221:G1223,G1221:G1223,"&gt;0")/(EXP(G$6*(($D1224-COUNTIFS(G$1083:G1224,0))/12))),G$8))</f>
        <v>1.25</v>
      </c>
      <c r="H1224" s="132">
        <f t="shared" ca="1" si="105"/>
        <v>0.96153846153846145</v>
      </c>
      <c r="I1224" s="132">
        <f ca="1">IF($C1224&lt;$D$4,I439,MAX(AVERAGEIFS(I1221:I1223,I1221:I1223,"&gt;0")/(EXP(I$6*(($D1224-COUNTIFS(I$1083:I1224,0))/12))),I$8))</f>
        <v>1.5</v>
      </c>
      <c r="J1224" s="132">
        <f t="shared" ca="1" si="106"/>
        <v>1.2</v>
      </c>
      <c r="K1224" s="132">
        <f ca="1">IF($C1224&lt;$D$4,K439,MAX(AVERAGEIFS(K1221:K1223,K1221:K1223,"&gt;0")/(EXP(K$6*(($D1224-COUNTIFS(K$1083:K1224,0))/12))),K$8))</f>
        <v>3</v>
      </c>
      <c r="L1224" s="132">
        <f t="shared" ca="1" si="107"/>
        <v>2</v>
      </c>
      <c r="M1224" s="181">
        <f ca="1">IF($C1224&lt;=MAX($D$4,INDEX($C$23:$C$154,2+MATCH(0,$M$23:$M$154,1))),M439,MAX(AVERAGEIFS(M1221:M1223,M1221:M1223,"&gt;0")/(EXP(M$6*(($D1224-COUNTIFS(M$1083:M1224,0))/12))),M$8))</f>
        <v>4.2247918830168523</v>
      </c>
      <c r="N1224" s="181">
        <f t="shared" ca="1" si="108"/>
        <v>3</v>
      </c>
      <c r="O1224" s="181">
        <f ca="1">IF($C1224&lt;=MAX($D$4,INDEX($C$23:$C$154,2+MATCH(0,$O$23:$O$154,1))),O439,MAX(AVERAGEIFS(O1221:O1223,O1221:O1223,"&gt;0")/(EXP(O$6*(($D1224-COUNTIFS(O$1083:O1224,0))/12))),O$8))</f>
        <v>5</v>
      </c>
      <c r="P1224" s="181">
        <f t="shared" ca="1" si="113"/>
        <v>3.5</v>
      </c>
      <c r="Q1224" s="132">
        <f ca="1">IF($C1224&lt;$D$4,Q439,MAX(AVERAGEIFS(Q1221:Q1223,Q1221:Q1223,"&gt;0")/(EXP(Q$6*(($D1224-COUNTIFS(Q$1083:Q1224,0))/12))),Q$8))</f>
        <v>1</v>
      </c>
      <c r="R1224" s="132">
        <f t="shared" ca="1" si="109"/>
        <v>1</v>
      </c>
      <c r="S1224" s="132">
        <f ca="1">IF($C1224&lt;$D$4,S439,MAX(AVERAGEIFS(S1221:S1223,S1221:S1223,"&gt;0")/(EXP(S$6*(($D1224-COUNTIFS(S$1083:S1224,0))/12))),S$8))</f>
        <v>1</v>
      </c>
      <c r="T1224" s="132">
        <f t="shared" ca="1" si="110"/>
        <v>0.76923076923076916</v>
      </c>
      <c r="U1224" s="181">
        <f ca="1">IF($C1224&lt;=MAX($D$4,INDEX($C$23:$C$154,2+MATCH(0,$M$23:$M$154,1))),U439,MAX(AVERAGEIFS(U1221:U1223,U1221:U1223,"&gt;0")/(EXP(U$6*(($D1224-COUNTIFS(U$1083:U1224,0))/12))),U$8))</f>
        <v>3</v>
      </c>
      <c r="V1224" s="181">
        <f t="shared" ca="1" si="111"/>
        <v>2</v>
      </c>
      <c r="W1224" s="132">
        <f ca="1">IF($C1224&lt;$D$4,W439,MAX(AVERAGEIFS(W1221:W1223,W1221:W1223,"&gt;0")/(EXP(W$6*(($D1224-COUNTIFS(W$1083:W1224,0))/12))),W$8))</f>
        <v>0.75</v>
      </c>
      <c r="X1224" s="132">
        <f t="shared" ca="1" si="112"/>
        <v>0.57692307692307687</v>
      </c>
      <c r="Y1224" s="132"/>
      <c r="Z1224" s="132"/>
    </row>
    <row r="1225" spans="2:26" outlineLevel="1">
      <c r="B1225" s="159"/>
      <c r="C1225" s="160">
        <f t="shared" si="103"/>
        <v>48519</v>
      </c>
      <c r="D1225" s="128">
        <f t="shared" si="104"/>
        <v>143</v>
      </c>
      <c r="G1225" s="132">
        <f ca="1">IF($C1225&lt;$D$4,G440,MAX(AVERAGEIFS(G1222:G1224,G1222:G1224,"&gt;0")/(EXP(G$6*(($D1225-COUNTIFS(G$1083:G1225,0))/12))),G$8))</f>
        <v>1.25</v>
      </c>
      <c r="H1225" s="132">
        <f t="shared" ca="1" si="105"/>
        <v>0.96153846153846145</v>
      </c>
      <c r="I1225" s="132">
        <f ca="1">IF($C1225&lt;$D$4,I440,MAX(AVERAGEIFS(I1222:I1224,I1222:I1224,"&gt;0")/(EXP(I$6*(($D1225-COUNTIFS(I$1083:I1225,0))/12))),I$8))</f>
        <v>1.5</v>
      </c>
      <c r="J1225" s="132">
        <f t="shared" ca="1" si="106"/>
        <v>1.2</v>
      </c>
      <c r="K1225" s="132">
        <f ca="1">IF($C1225&lt;$D$4,K440,MAX(AVERAGEIFS(K1222:K1224,K1222:K1224,"&gt;0")/(EXP(K$6*(($D1225-COUNTIFS(K$1083:K1225,0))/12))),K$8))</f>
        <v>3</v>
      </c>
      <c r="L1225" s="132">
        <f t="shared" ca="1" si="107"/>
        <v>2</v>
      </c>
      <c r="M1225" s="181">
        <f ca="1">IF($C1225&lt;=MAX($D$4,INDEX($C$23:$C$154,2+MATCH(0,$M$23:$M$154,1))),M440,MAX(AVERAGEIFS(M1222:M1224,M1222:M1224,"&gt;0")/(EXP(M$6*(($D1225-COUNTIFS(M$1083:M1225,0))/12))),M$8))</f>
        <v>4.0892666185250581</v>
      </c>
      <c r="N1225" s="181">
        <f t="shared" ca="1" si="108"/>
        <v>3</v>
      </c>
      <c r="O1225" s="181">
        <f ca="1">IF($C1225&lt;=MAX($D$4,INDEX($C$23:$C$154,2+MATCH(0,$O$23:$O$154,1))),O440,MAX(AVERAGEIFS(O1222:O1224,O1222:O1224,"&gt;0")/(EXP(O$6*(($D1225-COUNTIFS(O$1083:O1225,0))/12))),O$8))</f>
        <v>5</v>
      </c>
      <c r="P1225" s="181">
        <f t="shared" ca="1" si="113"/>
        <v>3.5</v>
      </c>
      <c r="Q1225" s="132">
        <f ca="1">IF($C1225&lt;$D$4,Q440,MAX(AVERAGEIFS(Q1222:Q1224,Q1222:Q1224,"&gt;0")/(EXP(Q$6*(($D1225-COUNTIFS(Q$1083:Q1225,0))/12))),Q$8))</f>
        <v>1</v>
      </c>
      <c r="R1225" s="132">
        <f t="shared" ca="1" si="109"/>
        <v>1</v>
      </c>
      <c r="S1225" s="132">
        <f ca="1">IF($C1225&lt;$D$4,S440,MAX(AVERAGEIFS(S1222:S1224,S1222:S1224,"&gt;0")/(EXP(S$6*(($D1225-COUNTIFS(S$1083:S1225,0))/12))),S$8))</f>
        <v>1</v>
      </c>
      <c r="T1225" s="132">
        <f t="shared" ca="1" si="110"/>
        <v>0.76923076923076916</v>
      </c>
      <c r="U1225" s="181">
        <f ca="1">IF($C1225&lt;=MAX($D$4,INDEX($C$23:$C$154,2+MATCH(0,$M$23:$M$154,1))),U440,MAX(AVERAGEIFS(U1222:U1224,U1222:U1224,"&gt;0")/(EXP(U$6*(($D1225-COUNTIFS(U$1083:U1225,0))/12))),U$8))</f>
        <v>3</v>
      </c>
      <c r="V1225" s="181">
        <f t="shared" ca="1" si="111"/>
        <v>2</v>
      </c>
      <c r="W1225" s="132">
        <f ca="1">IF($C1225&lt;$D$4,W440,MAX(AVERAGEIFS(W1222:W1224,W1222:W1224,"&gt;0")/(EXP(W$6*(($D1225-COUNTIFS(W$1083:W1225,0))/12))),W$8))</f>
        <v>0.75</v>
      </c>
      <c r="X1225" s="132">
        <f t="shared" ca="1" si="112"/>
        <v>0.57692307692307687</v>
      </c>
      <c r="Y1225" s="132"/>
      <c r="Z1225" s="132"/>
    </row>
    <row r="1226" spans="2:26" outlineLevel="1">
      <c r="B1226" s="159"/>
      <c r="C1226" s="160">
        <f t="shared" si="103"/>
        <v>48549</v>
      </c>
      <c r="D1226" s="128">
        <f t="shared" si="104"/>
        <v>144</v>
      </c>
      <c r="G1226" s="132">
        <f ca="1">IF($C1226&lt;$D$4,G441,MAX(AVERAGEIFS(G1223:G1225,G1223:G1225,"&gt;0")/(EXP(G$6*(($D1226-COUNTIFS(G$1083:G1226,0))/12))),G$8))</f>
        <v>1.25</v>
      </c>
      <c r="H1226" s="132">
        <f t="shared" ca="1" si="105"/>
        <v>0.96153846153846145</v>
      </c>
      <c r="I1226" s="132">
        <f ca="1">IF($C1226&lt;$D$4,I441,MAX(AVERAGEIFS(I1223:I1225,I1223:I1225,"&gt;0")/(EXP(I$6*(($D1226-COUNTIFS(I$1083:I1226,0))/12))),I$8))</f>
        <v>1.5</v>
      </c>
      <c r="J1226" s="132">
        <f t="shared" ca="1" si="106"/>
        <v>1.2</v>
      </c>
      <c r="K1226" s="132">
        <f ca="1">IF($C1226&lt;$D$4,K441,MAX(AVERAGEIFS(K1223:K1225,K1223:K1225,"&gt;0")/(EXP(K$6*(($D1226-COUNTIFS(K$1083:K1226,0))/12))),K$8))</f>
        <v>3</v>
      </c>
      <c r="L1226" s="132">
        <f t="shared" ca="1" si="107"/>
        <v>2</v>
      </c>
      <c r="M1226" s="181">
        <f ca="1">IF($C1226&lt;=MAX($D$4,INDEX($C$23:$C$154,2+MATCH(0,$M$23:$M$154,1))),M441,MAX(AVERAGEIFS(M1223:M1225,M1223:M1225,"&gt;0")/(EXP(M$6*(($D1226-COUNTIFS(M$1083:M1226,0))/12))),M$8))</f>
        <v>3.9564575975427339</v>
      </c>
      <c r="N1226" s="181">
        <f t="shared" ca="1" si="108"/>
        <v>3</v>
      </c>
      <c r="O1226" s="181">
        <f ca="1">IF($C1226&lt;=MAX($D$4,INDEX($C$23:$C$154,2+MATCH(0,$O$23:$O$154,1))),O441,MAX(AVERAGEIFS(O1223:O1225,O1223:O1225,"&gt;0")/(EXP(O$6*(($D1226-COUNTIFS(O$1083:O1226,0))/12))),O$8))</f>
        <v>5</v>
      </c>
      <c r="P1226" s="181">
        <f t="shared" ca="1" si="113"/>
        <v>3.5</v>
      </c>
      <c r="Q1226" s="132">
        <f ca="1">IF($C1226&lt;$D$4,Q441,MAX(AVERAGEIFS(Q1223:Q1225,Q1223:Q1225,"&gt;0")/(EXP(Q$6*(($D1226-COUNTIFS(Q$1083:Q1226,0))/12))),Q$8))</f>
        <v>1</v>
      </c>
      <c r="R1226" s="132">
        <f t="shared" ca="1" si="109"/>
        <v>1</v>
      </c>
      <c r="S1226" s="132">
        <f ca="1">IF($C1226&lt;$D$4,S441,MAX(AVERAGEIFS(S1223:S1225,S1223:S1225,"&gt;0")/(EXP(S$6*(($D1226-COUNTIFS(S$1083:S1226,0))/12))),S$8))</f>
        <v>1</v>
      </c>
      <c r="T1226" s="132">
        <f t="shared" ca="1" si="110"/>
        <v>0.76923076923076916</v>
      </c>
      <c r="U1226" s="181">
        <f ca="1">IF($C1226&lt;=MAX($D$4,INDEX($C$23:$C$154,2+MATCH(0,$M$23:$M$154,1))),U441,MAX(AVERAGEIFS(U1223:U1225,U1223:U1225,"&gt;0")/(EXP(U$6*(($D1226-COUNTIFS(U$1083:U1226,0))/12))),U$8))</f>
        <v>3</v>
      </c>
      <c r="V1226" s="181">
        <f t="shared" ca="1" si="111"/>
        <v>2</v>
      </c>
      <c r="W1226" s="132">
        <f ca="1">IF($C1226&lt;$D$4,W441,MAX(AVERAGEIFS(W1223:W1225,W1223:W1225,"&gt;0")/(EXP(W$6*(($D1226-COUNTIFS(W$1083:W1226,0))/12))),W$8))</f>
        <v>0.75</v>
      </c>
      <c r="X1226" s="132">
        <f t="shared" ca="1" si="112"/>
        <v>0.57692307692307687</v>
      </c>
      <c r="Y1226" s="132"/>
      <c r="Z1226" s="132"/>
    </row>
    <row r="1227" spans="2:26" outlineLevel="1">
      <c r="B1227" s="159"/>
      <c r="C1227" s="160">
        <f t="shared" si="103"/>
        <v>48580</v>
      </c>
      <c r="D1227" s="128">
        <f t="shared" si="104"/>
        <v>145</v>
      </c>
      <c r="G1227" s="132">
        <f ca="1">IF($C1227&lt;$D$4,G442,MAX(AVERAGEIFS(G1224:G1226,G1224:G1226,"&gt;0")/(EXP(G$6*(($D1227-COUNTIFS(G$1083:G1227,0))/12))),G$8))</f>
        <v>1.25</v>
      </c>
      <c r="H1227" s="132">
        <f t="shared" ref="H1227:H1262" ca="1" si="114">IF($C1227&lt;$D$4,H442,MAX(G1227/G$10,H$8))</f>
        <v>0.96153846153846145</v>
      </c>
      <c r="I1227" s="132">
        <f ca="1">IF($C1227&lt;$D$4,I442,MAX(AVERAGEIFS(I1224:I1226,I1224:I1226,"&gt;0")/(EXP(I$6*(($D1227-COUNTIFS(I$1083:I1227,0))/12))),I$8))</f>
        <v>1.5</v>
      </c>
      <c r="J1227" s="132">
        <f t="shared" ref="J1227:J1262" ca="1" si="115">IF($C1227&lt;$D$4,J442,MAX(I1227/I$10,J$8))</f>
        <v>1.2</v>
      </c>
      <c r="K1227" s="132">
        <f ca="1">IF($C1227&lt;$D$4,K442,MAX(AVERAGEIFS(K1224:K1226,K1224:K1226,"&gt;0")/(EXP(K$6*(($D1227-COUNTIFS(K$1083:K1227,0))/12))),K$8))</f>
        <v>3</v>
      </c>
      <c r="L1227" s="132">
        <f t="shared" ref="L1227:L1262" ca="1" si="116">IF($C1227&lt;$D$4,L442,MAX(K1227/K$10,L$8))</f>
        <v>2</v>
      </c>
      <c r="M1227" s="181">
        <f ca="1">IF($C1227&lt;=MAX($D$4,INDEX($C$23:$C$154,2+MATCH(0,$M$23:$M$154,1))),M442,MAX(AVERAGEIFS(M1224:M1226,M1224:M1226,"&gt;0")/(EXP(M$6*(($D1227-COUNTIFS(M$1083:M1227,0))/12))),M$8))</f>
        <v>3.8263845068788673</v>
      </c>
      <c r="N1227" s="181">
        <f t="shared" ref="N1227:N1262" ca="1" si="117">IF($C1227&lt;=MAX($D$4,INDEX($C$23:$C$154,2+MATCH(0,$N$23:$N$154,1))),N442,MAX(M1227/M$10,N$8))</f>
        <v>3</v>
      </c>
      <c r="O1227" s="181">
        <f ca="1">IF($C1227&lt;=MAX($D$4,INDEX($C$23:$C$154,2+MATCH(0,$O$23:$O$154,1))),O442,MAX(AVERAGEIFS(O1224:O1226,O1224:O1226,"&gt;0")/(EXP(O$6*(($D1227-COUNTIFS(O$1083:O1227,0))/12))),O$8))</f>
        <v>5</v>
      </c>
      <c r="P1227" s="181">
        <f t="shared" ca="1" si="113"/>
        <v>3.5</v>
      </c>
      <c r="Q1227" s="132">
        <f ca="1">IF($C1227&lt;$D$4,Q442,MAX(AVERAGEIFS(Q1224:Q1226,Q1224:Q1226,"&gt;0")/(EXP(Q$6*(($D1227-COUNTIFS(Q$1083:Q1227,0))/12))),Q$8))</f>
        <v>1</v>
      </c>
      <c r="R1227" s="132">
        <f t="shared" ref="R1227:R1262" ca="1" si="118">IF($C1227&lt;$D$4,R442,MAX(Q1227/Q$10,R$8))</f>
        <v>1</v>
      </c>
      <c r="S1227" s="132">
        <f ca="1">IF($C1227&lt;$D$4,S442,MAX(AVERAGEIFS(S1224:S1226,S1224:S1226,"&gt;0")/(EXP(S$6*(($D1227-COUNTIFS(S$1083:S1227,0))/12))),S$8))</f>
        <v>1</v>
      </c>
      <c r="T1227" s="132">
        <f t="shared" ref="T1227:T1262" ca="1" si="119">IF($C1227&lt;$D$4,T442,MAX(S1227/S$10,T$8))</f>
        <v>0.76923076923076916</v>
      </c>
      <c r="U1227" s="181">
        <f ca="1">IF($C1227&lt;=MAX($D$4,INDEX($C$23:$C$154,2+MATCH(0,$M$23:$M$154,1))),U442,MAX(AVERAGEIFS(U1224:U1226,U1224:U1226,"&gt;0")/(EXP(U$6*(($D1227-COUNTIFS(U$1083:U1227,0))/12))),U$8))</f>
        <v>3</v>
      </c>
      <c r="V1227" s="181">
        <f t="shared" ref="V1227:V1262" ca="1" si="120">IF($C1227&lt;=MAX($D$4,INDEX($C$23:$C$154,2+MATCH(0,$N$23:$N$154,1))),V442,MAX(U1227/U$10,V$8))</f>
        <v>2</v>
      </c>
      <c r="W1227" s="132">
        <f ca="1">IF($C1227&lt;$D$4,W442,MAX(AVERAGEIFS(W1224:W1226,W1224:W1226,"&gt;0")/(EXP(W$6*(($D1227-COUNTIFS(W$1083:W1227,0))/12))),W$8))</f>
        <v>0.75</v>
      </c>
      <c r="X1227" s="132">
        <f t="shared" ref="X1227:X1262" ca="1" si="121">IF($C1227&lt;$D$4,X442,MAX(W1227/W$10,X$8))</f>
        <v>0.57692307692307687</v>
      </c>
      <c r="Y1227" s="132"/>
      <c r="Z1227" s="132"/>
    </row>
    <row r="1228" spans="2:26" outlineLevel="1">
      <c r="B1228" s="159"/>
      <c r="C1228" s="160">
        <f t="shared" si="103"/>
        <v>48611</v>
      </c>
      <c r="D1228" s="128">
        <f t="shared" si="104"/>
        <v>146</v>
      </c>
      <c r="G1228" s="132">
        <f ca="1">IF($C1228&lt;$D$4,G443,MAX(AVERAGEIFS(G1225:G1227,G1225:G1227,"&gt;0")/(EXP(G$6*(($D1228-COUNTIFS(G$1083:G1228,0))/12))),G$8))</f>
        <v>1.25</v>
      </c>
      <c r="H1228" s="132">
        <f t="shared" ca="1" si="114"/>
        <v>0.96153846153846145</v>
      </c>
      <c r="I1228" s="132">
        <f ca="1">IF($C1228&lt;$D$4,I443,MAX(AVERAGEIFS(I1225:I1227,I1225:I1227,"&gt;0")/(EXP(I$6*(($D1228-COUNTIFS(I$1083:I1228,0))/12))),I$8))</f>
        <v>1.5</v>
      </c>
      <c r="J1228" s="132">
        <f t="shared" ca="1" si="115"/>
        <v>1.2</v>
      </c>
      <c r="K1228" s="132">
        <f ca="1">IF($C1228&lt;$D$4,K443,MAX(AVERAGEIFS(K1225:K1227,K1225:K1227,"&gt;0")/(EXP(K$6*(($D1228-COUNTIFS(K$1083:K1228,0))/12))),K$8))</f>
        <v>3</v>
      </c>
      <c r="L1228" s="132">
        <f t="shared" ca="1" si="116"/>
        <v>2</v>
      </c>
      <c r="M1228" s="181">
        <f ca="1">IF($C1228&lt;=MAX($D$4,INDEX($C$23:$C$154,2+MATCH(0,$M$23:$M$154,1))),M443,MAX(AVERAGEIFS(M1225:M1227,M1225:M1227,"&gt;0")/(EXP(M$6*(($D1228-COUNTIFS(M$1083:M1228,0))/12))),M$8))</f>
        <v>3.75</v>
      </c>
      <c r="N1228" s="181">
        <f t="shared" ca="1" si="117"/>
        <v>3</v>
      </c>
      <c r="O1228" s="181">
        <f ca="1">IF($C1228&lt;=MAX($D$4,INDEX($C$23:$C$154,2+MATCH(0,$O$23:$O$154,1))),O443,MAX(AVERAGEIFS(O1225:O1227,O1225:O1227,"&gt;0")/(EXP(O$6*(($D1228-COUNTIFS(O$1083:O1228,0))/12))),O$8))</f>
        <v>5</v>
      </c>
      <c r="P1228" s="181">
        <f t="shared" ca="1" si="113"/>
        <v>3.5</v>
      </c>
      <c r="Q1228" s="132">
        <f ca="1">IF($C1228&lt;$D$4,Q443,MAX(AVERAGEIFS(Q1225:Q1227,Q1225:Q1227,"&gt;0")/(EXP(Q$6*(($D1228-COUNTIFS(Q$1083:Q1228,0))/12))),Q$8))</f>
        <v>1</v>
      </c>
      <c r="R1228" s="132">
        <f t="shared" ca="1" si="118"/>
        <v>1</v>
      </c>
      <c r="S1228" s="132">
        <f ca="1">IF($C1228&lt;$D$4,S443,MAX(AVERAGEIFS(S1225:S1227,S1225:S1227,"&gt;0")/(EXP(S$6*(($D1228-COUNTIFS(S$1083:S1228,0))/12))),S$8))</f>
        <v>1</v>
      </c>
      <c r="T1228" s="132">
        <f t="shared" ca="1" si="119"/>
        <v>0.76923076923076916</v>
      </c>
      <c r="U1228" s="181">
        <f ca="1">IF($C1228&lt;=MAX($D$4,INDEX($C$23:$C$154,2+MATCH(0,$M$23:$M$154,1))),U443,MAX(AVERAGEIFS(U1225:U1227,U1225:U1227,"&gt;0")/(EXP(U$6*(($D1228-COUNTIFS(U$1083:U1228,0))/12))),U$8))</f>
        <v>3</v>
      </c>
      <c r="V1228" s="181">
        <f t="shared" ca="1" si="120"/>
        <v>2</v>
      </c>
      <c r="W1228" s="132">
        <f ca="1">IF($C1228&lt;$D$4,W443,MAX(AVERAGEIFS(W1225:W1227,W1225:W1227,"&gt;0")/(EXP(W$6*(($D1228-COUNTIFS(W$1083:W1228,0))/12))),W$8))</f>
        <v>0.75</v>
      </c>
      <c r="X1228" s="132">
        <f t="shared" ca="1" si="121"/>
        <v>0.57692307692307687</v>
      </c>
      <c r="Y1228" s="132"/>
      <c r="Z1228" s="132"/>
    </row>
    <row r="1229" spans="2:26" outlineLevel="1">
      <c r="B1229" s="159"/>
      <c r="C1229" s="160">
        <f t="shared" si="103"/>
        <v>48639</v>
      </c>
      <c r="D1229" s="128">
        <f t="shared" si="104"/>
        <v>147</v>
      </c>
      <c r="G1229" s="132">
        <f ca="1">IF($C1229&lt;$D$4,G444,MAX(AVERAGEIFS(G1226:G1228,G1226:G1228,"&gt;0")/(EXP(G$6*(($D1229-COUNTIFS(G$1083:G1229,0))/12))),G$8))</f>
        <v>1.25</v>
      </c>
      <c r="H1229" s="132">
        <f t="shared" ca="1" si="114"/>
        <v>0.96153846153846145</v>
      </c>
      <c r="I1229" s="132">
        <f ca="1">IF($C1229&lt;$D$4,I444,MAX(AVERAGEIFS(I1226:I1228,I1226:I1228,"&gt;0")/(EXP(I$6*(($D1229-COUNTIFS(I$1083:I1229,0))/12))),I$8))</f>
        <v>1.5</v>
      </c>
      <c r="J1229" s="132">
        <f t="shared" ca="1" si="115"/>
        <v>1.2</v>
      </c>
      <c r="K1229" s="132">
        <f ca="1">IF($C1229&lt;$D$4,K444,MAX(AVERAGEIFS(K1226:K1228,K1226:K1228,"&gt;0")/(EXP(K$6*(($D1229-COUNTIFS(K$1083:K1229,0))/12))),K$8))</f>
        <v>3</v>
      </c>
      <c r="L1229" s="132">
        <f t="shared" ca="1" si="116"/>
        <v>2</v>
      </c>
      <c r="M1229" s="181">
        <f ca="1">IF($C1229&lt;=MAX($D$4,INDEX($C$23:$C$154,2+MATCH(0,$M$23:$M$154,1))),M444,MAX(AVERAGEIFS(M1226:M1228,M1226:M1228,"&gt;0")/(EXP(M$6*(($D1229-COUNTIFS(M$1083:M1229,0))/12))),M$8))</f>
        <v>3.75</v>
      </c>
      <c r="N1229" s="181">
        <f t="shared" ca="1" si="117"/>
        <v>3</v>
      </c>
      <c r="O1229" s="181">
        <f ca="1">IF($C1229&lt;=MAX($D$4,INDEX($C$23:$C$154,2+MATCH(0,$O$23:$O$154,1))),O444,MAX(AVERAGEIFS(O1226:O1228,O1226:O1228,"&gt;0")/(EXP(O$6*(($D1229-COUNTIFS(O$1083:O1229,0))/12))),O$8))</f>
        <v>5</v>
      </c>
      <c r="P1229" s="181">
        <f t="shared" ca="1" si="113"/>
        <v>3.5</v>
      </c>
      <c r="Q1229" s="132">
        <f ca="1">IF($C1229&lt;$D$4,Q444,MAX(AVERAGEIFS(Q1226:Q1228,Q1226:Q1228,"&gt;0")/(EXP(Q$6*(($D1229-COUNTIFS(Q$1083:Q1229,0))/12))),Q$8))</f>
        <v>1</v>
      </c>
      <c r="R1229" s="132">
        <f t="shared" ca="1" si="118"/>
        <v>1</v>
      </c>
      <c r="S1229" s="132">
        <f ca="1">IF($C1229&lt;$D$4,S444,MAX(AVERAGEIFS(S1226:S1228,S1226:S1228,"&gt;0")/(EXP(S$6*(($D1229-COUNTIFS(S$1083:S1229,0))/12))),S$8))</f>
        <v>1</v>
      </c>
      <c r="T1229" s="132">
        <f t="shared" ca="1" si="119"/>
        <v>0.76923076923076916</v>
      </c>
      <c r="U1229" s="181">
        <f ca="1">IF($C1229&lt;=MAX($D$4,INDEX($C$23:$C$154,2+MATCH(0,$M$23:$M$154,1))),U444,MAX(AVERAGEIFS(U1226:U1228,U1226:U1228,"&gt;0")/(EXP(U$6*(($D1229-COUNTIFS(U$1083:U1229,0))/12))),U$8))</f>
        <v>3</v>
      </c>
      <c r="V1229" s="181">
        <f t="shared" ca="1" si="120"/>
        <v>2</v>
      </c>
      <c r="W1229" s="132">
        <f ca="1">IF($C1229&lt;$D$4,W444,MAX(AVERAGEIFS(W1226:W1228,W1226:W1228,"&gt;0")/(EXP(W$6*(($D1229-COUNTIFS(W$1083:W1229,0))/12))),W$8))</f>
        <v>0.75</v>
      </c>
      <c r="X1229" s="132">
        <f t="shared" ca="1" si="121"/>
        <v>0.57692307692307687</v>
      </c>
      <c r="Y1229" s="132"/>
      <c r="Z1229" s="132"/>
    </row>
    <row r="1230" spans="2:26" outlineLevel="1">
      <c r="B1230" s="159"/>
      <c r="C1230" s="160">
        <f t="shared" si="103"/>
        <v>48670</v>
      </c>
      <c r="D1230" s="128">
        <f t="shared" si="104"/>
        <v>148</v>
      </c>
      <c r="G1230" s="132">
        <f ca="1">IF($C1230&lt;$D$4,G445,MAX(AVERAGEIFS(G1227:G1229,G1227:G1229,"&gt;0")/(EXP(G$6*(($D1230-COUNTIFS(G$1083:G1230,0))/12))),G$8))</f>
        <v>1.25</v>
      </c>
      <c r="H1230" s="132">
        <f t="shared" ca="1" si="114"/>
        <v>0.96153846153846145</v>
      </c>
      <c r="I1230" s="132">
        <f ca="1">IF($C1230&lt;$D$4,I445,MAX(AVERAGEIFS(I1227:I1229,I1227:I1229,"&gt;0")/(EXP(I$6*(($D1230-COUNTIFS(I$1083:I1230,0))/12))),I$8))</f>
        <v>1.5</v>
      </c>
      <c r="J1230" s="132">
        <f t="shared" ca="1" si="115"/>
        <v>1.2</v>
      </c>
      <c r="K1230" s="132">
        <f ca="1">IF($C1230&lt;$D$4,K445,MAX(AVERAGEIFS(K1227:K1229,K1227:K1229,"&gt;0")/(EXP(K$6*(($D1230-COUNTIFS(K$1083:K1230,0))/12))),K$8))</f>
        <v>3</v>
      </c>
      <c r="L1230" s="132">
        <f t="shared" ca="1" si="116"/>
        <v>2</v>
      </c>
      <c r="M1230" s="181">
        <f ca="1">IF($C1230&lt;=MAX($D$4,INDEX($C$23:$C$154,2+MATCH(0,$M$23:$M$154,1))),M445,MAX(AVERAGEIFS(M1227:M1229,M1227:M1229,"&gt;0")/(EXP(M$6*(($D1230-COUNTIFS(M$1083:M1230,0))/12))),M$8))</f>
        <v>3.75</v>
      </c>
      <c r="N1230" s="181">
        <f t="shared" ca="1" si="117"/>
        <v>3</v>
      </c>
      <c r="O1230" s="181">
        <f ca="1">IF($C1230&lt;=MAX($D$4,INDEX($C$23:$C$154,2+MATCH(0,$O$23:$O$154,1))),O445,MAX(AVERAGEIFS(O1227:O1229,O1227:O1229,"&gt;0")/(EXP(O$6*(($D1230-COUNTIFS(O$1083:O1230,0))/12))),O$8))</f>
        <v>5</v>
      </c>
      <c r="P1230" s="181">
        <f t="shared" ca="1" si="113"/>
        <v>3.5</v>
      </c>
      <c r="Q1230" s="132">
        <f ca="1">IF($C1230&lt;$D$4,Q445,MAX(AVERAGEIFS(Q1227:Q1229,Q1227:Q1229,"&gt;0")/(EXP(Q$6*(($D1230-COUNTIFS(Q$1083:Q1230,0))/12))),Q$8))</f>
        <v>1</v>
      </c>
      <c r="R1230" s="132">
        <f t="shared" ca="1" si="118"/>
        <v>1</v>
      </c>
      <c r="S1230" s="132">
        <f ca="1">IF($C1230&lt;$D$4,S445,MAX(AVERAGEIFS(S1227:S1229,S1227:S1229,"&gt;0")/(EXP(S$6*(($D1230-COUNTIFS(S$1083:S1230,0))/12))),S$8))</f>
        <v>1</v>
      </c>
      <c r="T1230" s="132">
        <f t="shared" ca="1" si="119"/>
        <v>0.76923076923076916</v>
      </c>
      <c r="U1230" s="181">
        <f ca="1">IF($C1230&lt;=MAX($D$4,INDEX($C$23:$C$154,2+MATCH(0,$M$23:$M$154,1))),U445,MAX(AVERAGEIFS(U1227:U1229,U1227:U1229,"&gt;0")/(EXP(U$6*(($D1230-COUNTIFS(U$1083:U1230,0))/12))),U$8))</f>
        <v>3</v>
      </c>
      <c r="V1230" s="181">
        <f t="shared" ca="1" si="120"/>
        <v>2</v>
      </c>
      <c r="W1230" s="132">
        <f ca="1">IF($C1230&lt;$D$4,W445,MAX(AVERAGEIFS(W1227:W1229,W1227:W1229,"&gt;0")/(EXP(W$6*(($D1230-COUNTIFS(W$1083:W1230,0))/12))),W$8))</f>
        <v>0.75</v>
      </c>
      <c r="X1230" s="132">
        <f t="shared" ca="1" si="121"/>
        <v>0.57692307692307687</v>
      </c>
      <c r="Y1230" s="132"/>
      <c r="Z1230" s="132"/>
    </row>
    <row r="1231" spans="2:26" outlineLevel="1">
      <c r="B1231" s="159"/>
      <c r="C1231" s="160">
        <f t="shared" si="103"/>
        <v>48700</v>
      </c>
      <c r="D1231" s="128">
        <f t="shared" si="104"/>
        <v>149</v>
      </c>
      <c r="G1231" s="132">
        <f ca="1">IF($C1231&lt;$D$4,G446,MAX(AVERAGEIFS(G1228:G1230,G1228:G1230,"&gt;0")/(EXP(G$6*(($D1231-COUNTIFS(G$1083:G1231,0))/12))),G$8))</f>
        <v>1.25</v>
      </c>
      <c r="H1231" s="132">
        <f t="shared" ca="1" si="114"/>
        <v>0.96153846153846145</v>
      </c>
      <c r="I1231" s="132">
        <f ca="1">IF($C1231&lt;$D$4,I446,MAX(AVERAGEIFS(I1228:I1230,I1228:I1230,"&gt;0")/(EXP(I$6*(($D1231-COUNTIFS(I$1083:I1231,0))/12))),I$8))</f>
        <v>1.5</v>
      </c>
      <c r="J1231" s="132">
        <f t="shared" ca="1" si="115"/>
        <v>1.2</v>
      </c>
      <c r="K1231" s="132">
        <f ca="1">IF($C1231&lt;$D$4,K446,MAX(AVERAGEIFS(K1228:K1230,K1228:K1230,"&gt;0")/(EXP(K$6*(($D1231-COUNTIFS(K$1083:K1231,0))/12))),K$8))</f>
        <v>3</v>
      </c>
      <c r="L1231" s="132">
        <f t="shared" ca="1" si="116"/>
        <v>2</v>
      </c>
      <c r="M1231" s="181">
        <f ca="1">IF($C1231&lt;=MAX($D$4,INDEX($C$23:$C$154,2+MATCH(0,$M$23:$M$154,1))),M446,MAX(AVERAGEIFS(M1228:M1230,M1228:M1230,"&gt;0")/(EXP(M$6*(($D1231-COUNTIFS(M$1083:M1231,0))/12))),M$8))</f>
        <v>3.75</v>
      </c>
      <c r="N1231" s="181">
        <f t="shared" ca="1" si="117"/>
        <v>3</v>
      </c>
      <c r="O1231" s="181">
        <f ca="1">IF($C1231&lt;=MAX($D$4,INDEX($C$23:$C$154,2+MATCH(0,$O$23:$O$154,1))),O446,MAX(AVERAGEIFS(O1228:O1230,O1228:O1230,"&gt;0")/(EXP(O$6*(($D1231-COUNTIFS(O$1083:O1231,0))/12))),O$8))</f>
        <v>5</v>
      </c>
      <c r="P1231" s="181">
        <f t="shared" ca="1" si="113"/>
        <v>3.5</v>
      </c>
      <c r="Q1231" s="132">
        <f ca="1">IF($C1231&lt;$D$4,Q446,MAX(AVERAGEIFS(Q1228:Q1230,Q1228:Q1230,"&gt;0")/(EXP(Q$6*(($D1231-COUNTIFS(Q$1083:Q1231,0))/12))),Q$8))</f>
        <v>1</v>
      </c>
      <c r="R1231" s="132">
        <f t="shared" ca="1" si="118"/>
        <v>1</v>
      </c>
      <c r="S1231" s="132">
        <f ca="1">IF($C1231&lt;$D$4,S446,MAX(AVERAGEIFS(S1228:S1230,S1228:S1230,"&gt;0")/(EXP(S$6*(($D1231-COUNTIFS(S$1083:S1231,0))/12))),S$8))</f>
        <v>1</v>
      </c>
      <c r="T1231" s="132">
        <f t="shared" ca="1" si="119"/>
        <v>0.76923076923076916</v>
      </c>
      <c r="U1231" s="181">
        <f ca="1">IF($C1231&lt;=MAX($D$4,INDEX($C$23:$C$154,2+MATCH(0,$M$23:$M$154,1))),U446,MAX(AVERAGEIFS(U1228:U1230,U1228:U1230,"&gt;0")/(EXP(U$6*(($D1231-COUNTIFS(U$1083:U1231,0))/12))),U$8))</f>
        <v>3</v>
      </c>
      <c r="V1231" s="181">
        <f t="shared" ca="1" si="120"/>
        <v>2</v>
      </c>
      <c r="W1231" s="132">
        <f ca="1">IF($C1231&lt;$D$4,W446,MAX(AVERAGEIFS(W1228:W1230,W1228:W1230,"&gt;0")/(EXP(W$6*(($D1231-COUNTIFS(W$1083:W1231,0))/12))),W$8))</f>
        <v>0.75</v>
      </c>
      <c r="X1231" s="132">
        <f t="shared" ca="1" si="121"/>
        <v>0.57692307692307687</v>
      </c>
      <c r="Y1231" s="132"/>
      <c r="Z1231" s="132"/>
    </row>
    <row r="1232" spans="2:26" outlineLevel="1">
      <c r="B1232" s="159"/>
      <c r="C1232" s="160">
        <f t="shared" si="103"/>
        <v>48731</v>
      </c>
      <c r="D1232" s="128">
        <f t="shared" si="104"/>
        <v>150</v>
      </c>
      <c r="G1232" s="132">
        <f ca="1">IF($C1232&lt;$D$4,G447,MAX(AVERAGEIFS(G1229:G1231,G1229:G1231,"&gt;0")/(EXP(G$6*(($D1232-COUNTIFS(G$1083:G1232,0))/12))),G$8))</f>
        <v>1.25</v>
      </c>
      <c r="H1232" s="132">
        <f t="shared" ca="1" si="114"/>
        <v>0.96153846153846145</v>
      </c>
      <c r="I1232" s="132">
        <f ca="1">IF($C1232&lt;$D$4,I447,MAX(AVERAGEIFS(I1229:I1231,I1229:I1231,"&gt;0")/(EXP(I$6*(($D1232-COUNTIFS(I$1083:I1232,0))/12))),I$8))</f>
        <v>1.5</v>
      </c>
      <c r="J1232" s="132">
        <f t="shared" ca="1" si="115"/>
        <v>1.2</v>
      </c>
      <c r="K1232" s="132">
        <f ca="1">IF($C1232&lt;$D$4,K447,MAX(AVERAGEIFS(K1229:K1231,K1229:K1231,"&gt;0")/(EXP(K$6*(($D1232-COUNTIFS(K$1083:K1232,0))/12))),K$8))</f>
        <v>3</v>
      </c>
      <c r="L1232" s="132">
        <f t="shared" ca="1" si="116"/>
        <v>2</v>
      </c>
      <c r="M1232" s="181">
        <f ca="1">IF($C1232&lt;=MAX($D$4,INDEX($C$23:$C$154,2+MATCH(0,$M$23:$M$154,1))),M447,MAX(AVERAGEIFS(M1229:M1231,M1229:M1231,"&gt;0")/(EXP(M$6*(($D1232-COUNTIFS(M$1083:M1232,0))/12))),M$8))</f>
        <v>3.75</v>
      </c>
      <c r="N1232" s="181">
        <f t="shared" ca="1" si="117"/>
        <v>3</v>
      </c>
      <c r="O1232" s="181">
        <f ca="1">IF($C1232&lt;=MAX($D$4,INDEX($C$23:$C$154,2+MATCH(0,$O$23:$O$154,1))),O447,MAX(AVERAGEIFS(O1229:O1231,O1229:O1231,"&gt;0")/(EXP(O$6*(($D1232-COUNTIFS(O$1083:O1232,0))/12))),O$8))</f>
        <v>5</v>
      </c>
      <c r="P1232" s="181">
        <f t="shared" ca="1" si="113"/>
        <v>3.5</v>
      </c>
      <c r="Q1232" s="132">
        <f ca="1">IF($C1232&lt;$D$4,Q447,MAX(AVERAGEIFS(Q1229:Q1231,Q1229:Q1231,"&gt;0")/(EXP(Q$6*(($D1232-COUNTIFS(Q$1083:Q1232,0))/12))),Q$8))</f>
        <v>1</v>
      </c>
      <c r="R1232" s="132">
        <f t="shared" ca="1" si="118"/>
        <v>1</v>
      </c>
      <c r="S1232" s="132">
        <f ca="1">IF($C1232&lt;$D$4,S447,MAX(AVERAGEIFS(S1229:S1231,S1229:S1231,"&gt;0")/(EXP(S$6*(($D1232-COUNTIFS(S$1083:S1232,0))/12))),S$8))</f>
        <v>1</v>
      </c>
      <c r="T1232" s="132">
        <f t="shared" ca="1" si="119"/>
        <v>0.76923076923076916</v>
      </c>
      <c r="U1232" s="181">
        <f ca="1">IF($C1232&lt;=MAX($D$4,INDEX($C$23:$C$154,2+MATCH(0,$M$23:$M$154,1))),U447,MAX(AVERAGEIFS(U1229:U1231,U1229:U1231,"&gt;0")/(EXP(U$6*(($D1232-COUNTIFS(U$1083:U1232,0))/12))),U$8))</f>
        <v>3</v>
      </c>
      <c r="V1232" s="181">
        <f t="shared" ca="1" si="120"/>
        <v>2</v>
      </c>
      <c r="W1232" s="132">
        <f ca="1">IF($C1232&lt;$D$4,W447,MAX(AVERAGEIFS(W1229:W1231,W1229:W1231,"&gt;0")/(EXP(W$6*(($D1232-COUNTIFS(W$1083:W1232,0))/12))),W$8))</f>
        <v>0.75</v>
      </c>
      <c r="X1232" s="132">
        <f t="shared" ca="1" si="121"/>
        <v>0.57692307692307687</v>
      </c>
      <c r="Y1232" s="132"/>
      <c r="Z1232" s="132"/>
    </row>
    <row r="1233" spans="2:26" outlineLevel="1">
      <c r="B1233" s="159"/>
      <c r="C1233" s="160">
        <f t="shared" si="103"/>
        <v>48761</v>
      </c>
      <c r="D1233" s="128">
        <f t="shared" si="104"/>
        <v>151</v>
      </c>
      <c r="G1233" s="132">
        <f ca="1">IF($C1233&lt;$D$4,G448,MAX(AVERAGEIFS(G1230:G1232,G1230:G1232,"&gt;0")/(EXP(G$6*(($D1233-COUNTIFS(G$1083:G1233,0))/12))),G$8))</f>
        <v>1.25</v>
      </c>
      <c r="H1233" s="132">
        <f t="shared" ca="1" si="114"/>
        <v>0.96153846153846145</v>
      </c>
      <c r="I1233" s="132">
        <f ca="1">IF($C1233&lt;$D$4,I448,MAX(AVERAGEIFS(I1230:I1232,I1230:I1232,"&gt;0")/(EXP(I$6*(($D1233-COUNTIFS(I$1083:I1233,0))/12))),I$8))</f>
        <v>1.5</v>
      </c>
      <c r="J1233" s="132">
        <f t="shared" ca="1" si="115"/>
        <v>1.2</v>
      </c>
      <c r="K1233" s="132">
        <f ca="1">IF($C1233&lt;$D$4,K448,MAX(AVERAGEIFS(K1230:K1232,K1230:K1232,"&gt;0")/(EXP(K$6*(($D1233-COUNTIFS(K$1083:K1233,0))/12))),K$8))</f>
        <v>3</v>
      </c>
      <c r="L1233" s="132">
        <f t="shared" ca="1" si="116"/>
        <v>2</v>
      </c>
      <c r="M1233" s="181">
        <f ca="1">IF($C1233&lt;=MAX($D$4,INDEX($C$23:$C$154,2+MATCH(0,$M$23:$M$154,1))),M448,MAX(AVERAGEIFS(M1230:M1232,M1230:M1232,"&gt;0")/(EXP(M$6*(($D1233-COUNTIFS(M$1083:M1233,0))/12))),M$8))</f>
        <v>3.75</v>
      </c>
      <c r="N1233" s="181">
        <f t="shared" ca="1" si="117"/>
        <v>3</v>
      </c>
      <c r="O1233" s="181">
        <f ca="1">IF($C1233&lt;=MAX($D$4,INDEX($C$23:$C$154,2+MATCH(0,$O$23:$O$154,1))),O448,MAX(AVERAGEIFS(O1230:O1232,O1230:O1232,"&gt;0")/(EXP(O$6*(($D1233-COUNTIFS(O$1083:O1233,0))/12))),O$8))</f>
        <v>5</v>
      </c>
      <c r="P1233" s="181">
        <f t="shared" ca="1" si="113"/>
        <v>3.5</v>
      </c>
      <c r="Q1233" s="132">
        <f ca="1">IF($C1233&lt;$D$4,Q448,MAX(AVERAGEIFS(Q1230:Q1232,Q1230:Q1232,"&gt;0")/(EXP(Q$6*(($D1233-COUNTIFS(Q$1083:Q1233,0))/12))),Q$8))</f>
        <v>1</v>
      </c>
      <c r="R1233" s="132">
        <f t="shared" ca="1" si="118"/>
        <v>1</v>
      </c>
      <c r="S1233" s="132">
        <f ca="1">IF($C1233&lt;$D$4,S448,MAX(AVERAGEIFS(S1230:S1232,S1230:S1232,"&gt;0")/(EXP(S$6*(($D1233-COUNTIFS(S$1083:S1233,0))/12))),S$8))</f>
        <v>1</v>
      </c>
      <c r="T1233" s="132">
        <f t="shared" ca="1" si="119"/>
        <v>0.76923076923076916</v>
      </c>
      <c r="U1233" s="181">
        <f ca="1">IF($C1233&lt;=MAX($D$4,INDEX($C$23:$C$154,2+MATCH(0,$M$23:$M$154,1))),U448,MAX(AVERAGEIFS(U1230:U1232,U1230:U1232,"&gt;0")/(EXP(U$6*(($D1233-COUNTIFS(U$1083:U1233,0))/12))),U$8))</f>
        <v>3</v>
      </c>
      <c r="V1233" s="181">
        <f t="shared" ca="1" si="120"/>
        <v>2</v>
      </c>
      <c r="W1233" s="132">
        <f ca="1">IF($C1233&lt;$D$4,W448,MAX(AVERAGEIFS(W1230:W1232,W1230:W1232,"&gt;0")/(EXP(W$6*(($D1233-COUNTIFS(W$1083:W1233,0))/12))),W$8))</f>
        <v>0.75</v>
      </c>
      <c r="X1233" s="132">
        <f t="shared" ca="1" si="121"/>
        <v>0.57692307692307687</v>
      </c>
      <c r="Y1233" s="132"/>
      <c r="Z1233" s="132"/>
    </row>
    <row r="1234" spans="2:26" outlineLevel="1">
      <c r="B1234" s="159"/>
      <c r="C1234" s="160">
        <f t="shared" si="103"/>
        <v>48792</v>
      </c>
      <c r="D1234" s="128">
        <f t="shared" si="104"/>
        <v>152</v>
      </c>
      <c r="G1234" s="132">
        <f ca="1">IF($C1234&lt;$D$4,G449,MAX(AVERAGEIFS(G1231:G1233,G1231:G1233,"&gt;0")/(EXP(G$6*(($D1234-COUNTIFS(G$1083:G1234,0))/12))),G$8))</f>
        <v>1.25</v>
      </c>
      <c r="H1234" s="132">
        <f t="shared" ca="1" si="114"/>
        <v>0.96153846153846145</v>
      </c>
      <c r="I1234" s="132">
        <f ca="1">IF($C1234&lt;$D$4,I449,MAX(AVERAGEIFS(I1231:I1233,I1231:I1233,"&gt;0")/(EXP(I$6*(($D1234-COUNTIFS(I$1083:I1234,0))/12))),I$8))</f>
        <v>1.5</v>
      </c>
      <c r="J1234" s="132">
        <f t="shared" ca="1" si="115"/>
        <v>1.2</v>
      </c>
      <c r="K1234" s="132">
        <f ca="1">IF($C1234&lt;$D$4,K449,MAX(AVERAGEIFS(K1231:K1233,K1231:K1233,"&gt;0")/(EXP(K$6*(($D1234-COUNTIFS(K$1083:K1234,0))/12))),K$8))</f>
        <v>3</v>
      </c>
      <c r="L1234" s="132">
        <f t="shared" ca="1" si="116"/>
        <v>2</v>
      </c>
      <c r="M1234" s="181">
        <f ca="1">IF($C1234&lt;=MAX($D$4,INDEX($C$23:$C$154,2+MATCH(0,$M$23:$M$154,1))),M449,MAX(AVERAGEIFS(M1231:M1233,M1231:M1233,"&gt;0")/(EXP(M$6*(($D1234-COUNTIFS(M$1083:M1234,0))/12))),M$8))</f>
        <v>3.75</v>
      </c>
      <c r="N1234" s="181">
        <f t="shared" ca="1" si="117"/>
        <v>3</v>
      </c>
      <c r="O1234" s="181">
        <f ca="1">IF($C1234&lt;=MAX($D$4,INDEX($C$23:$C$154,2+MATCH(0,$O$23:$O$154,1))),O449,MAX(AVERAGEIFS(O1231:O1233,O1231:O1233,"&gt;0")/(EXP(O$6*(($D1234-COUNTIFS(O$1083:O1234,0))/12))),O$8))</f>
        <v>5</v>
      </c>
      <c r="P1234" s="181">
        <f t="shared" ca="1" si="113"/>
        <v>3.5</v>
      </c>
      <c r="Q1234" s="132">
        <f ca="1">IF($C1234&lt;$D$4,Q449,MAX(AVERAGEIFS(Q1231:Q1233,Q1231:Q1233,"&gt;0")/(EXP(Q$6*(($D1234-COUNTIFS(Q$1083:Q1234,0))/12))),Q$8))</f>
        <v>1</v>
      </c>
      <c r="R1234" s="132">
        <f t="shared" ca="1" si="118"/>
        <v>1</v>
      </c>
      <c r="S1234" s="132">
        <f ca="1">IF($C1234&lt;$D$4,S449,MAX(AVERAGEIFS(S1231:S1233,S1231:S1233,"&gt;0")/(EXP(S$6*(($D1234-COUNTIFS(S$1083:S1234,0))/12))),S$8))</f>
        <v>1</v>
      </c>
      <c r="T1234" s="132">
        <f t="shared" ca="1" si="119"/>
        <v>0.76923076923076916</v>
      </c>
      <c r="U1234" s="181">
        <f ca="1">IF($C1234&lt;=MAX($D$4,INDEX($C$23:$C$154,2+MATCH(0,$M$23:$M$154,1))),U449,MAX(AVERAGEIFS(U1231:U1233,U1231:U1233,"&gt;0")/(EXP(U$6*(($D1234-COUNTIFS(U$1083:U1234,0))/12))),U$8))</f>
        <v>3</v>
      </c>
      <c r="V1234" s="181">
        <f t="shared" ca="1" si="120"/>
        <v>2</v>
      </c>
      <c r="W1234" s="132">
        <f ca="1">IF($C1234&lt;$D$4,W449,MAX(AVERAGEIFS(W1231:W1233,W1231:W1233,"&gt;0")/(EXP(W$6*(($D1234-COUNTIFS(W$1083:W1234,0))/12))),W$8))</f>
        <v>0.75</v>
      </c>
      <c r="X1234" s="132">
        <f t="shared" ca="1" si="121"/>
        <v>0.57692307692307687</v>
      </c>
      <c r="Y1234" s="132"/>
      <c r="Z1234" s="132"/>
    </row>
    <row r="1235" spans="2:26" outlineLevel="1">
      <c r="B1235" s="159"/>
      <c r="C1235" s="160">
        <f t="shared" si="103"/>
        <v>48823</v>
      </c>
      <c r="D1235" s="128">
        <f t="shared" si="104"/>
        <v>153</v>
      </c>
      <c r="G1235" s="132">
        <f ca="1">IF($C1235&lt;$D$4,G450,MAX(AVERAGEIFS(G1232:G1234,G1232:G1234,"&gt;0")/(EXP(G$6*(($D1235-COUNTIFS(G$1083:G1235,0))/12))),G$8))</f>
        <v>1.25</v>
      </c>
      <c r="H1235" s="132">
        <f t="shared" ca="1" si="114"/>
        <v>0.96153846153846145</v>
      </c>
      <c r="I1235" s="132">
        <f ca="1">IF($C1235&lt;$D$4,I450,MAX(AVERAGEIFS(I1232:I1234,I1232:I1234,"&gt;0")/(EXP(I$6*(($D1235-COUNTIFS(I$1083:I1235,0))/12))),I$8))</f>
        <v>1.5</v>
      </c>
      <c r="J1235" s="132">
        <f t="shared" ca="1" si="115"/>
        <v>1.2</v>
      </c>
      <c r="K1235" s="132">
        <f ca="1">IF($C1235&lt;$D$4,K450,MAX(AVERAGEIFS(K1232:K1234,K1232:K1234,"&gt;0")/(EXP(K$6*(($D1235-COUNTIFS(K$1083:K1235,0))/12))),K$8))</f>
        <v>3</v>
      </c>
      <c r="L1235" s="132">
        <f t="shared" ca="1" si="116"/>
        <v>2</v>
      </c>
      <c r="M1235" s="181">
        <f ca="1">IF($C1235&lt;=MAX($D$4,INDEX($C$23:$C$154,2+MATCH(0,$M$23:$M$154,1))),M450,MAX(AVERAGEIFS(M1232:M1234,M1232:M1234,"&gt;0")/(EXP(M$6*(($D1235-COUNTIFS(M$1083:M1235,0))/12))),M$8))</f>
        <v>3.75</v>
      </c>
      <c r="N1235" s="181">
        <f t="shared" ca="1" si="117"/>
        <v>3</v>
      </c>
      <c r="O1235" s="181">
        <f ca="1">IF($C1235&lt;=MAX($D$4,INDEX($C$23:$C$154,2+MATCH(0,$O$23:$O$154,1))),O450,MAX(AVERAGEIFS(O1232:O1234,O1232:O1234,"&gt;0")/(EXP(O$6*(($D1235-COUNTIFS(O$1083:O1235,0))/12))),O$8))</f>
        <v>5</v>
      </c>
      <c r="P1235" s="181">
        <f t="shared" ca="1" si="113"/>
        <v>3.5</v>
      </c>
      <c r="Q1235" s="132">
        <f ca="1">IF($C1235&lt;$D$4,Q450,MAX(AVERAGEIFS(Q1232:Q1234,Q1232:Q1234,"&gt;0")/(EXP(Q$6*(($D1235-COUNTIFS(Q$1083:Q1235,0))/12))),Q$8))</f>
        <v>1</v>
      </c>
      <c r="R1235" s="132">
        <f t="shared" ca="1" si="118"/>
        <v>1</v>
      </c>
      <c r="S1235" s="132">
        <f ca="1">IF($C1235&lt;$D$4,S450,MAX(AVERAGEIFS(S1232:S1234,S1232:S1234,"&gt;0")/(EXP(S$6*(($D1235-COUNTIFS(S$1083:S1235,0))/12))),S$8))</f>
        <v>1</v>
      </c>
      <c r="T1235" s="132">
        <f t="shared" ca="1" si="119"/>
        <v>0.76923076923076916</v>
      </c>
      <c r="U1235" s="181">
        <f ca="1">IF($C1235&lt;=MAX($D$4,INDEX($C$23:$C$154,2+MATCH(0,$M$23:$M$154,1))),U450,MAX(AVERAGEIFS(U1232:U1234,U1232:U1234,"&gt;0")/(EXP(U$6*(($D1235-COUNTIFS(U$1083:U1235,0))/12))),U$8))</f>
        <v>3</v>
      </c>
      <c r="V1235" s="181">
        <f t="shared" ca="1" si="120"/>
        <v>2</v>
      </c>
      <c r="W1235" s="132">
        <f ca="1">IF($C1235&lt;$D$4,W450,MAX(AVERAGEIFS(W1232:W1234,W1232:W1234,"&gt;0")/(EXP(W$6*(($D1235-COUNTIFS(W$1083:W1235,0))/12))),W$8))</f>
        <v>0.75</v>
      </c>
      <c r="X1235" s="132">
        <f t="shared" ca="1" si="121"/>
        <v>0.57692307692307687</v>
      </c>
      <c r="Y1235" s="132"/>
      <c r="Z1235" s="132"/>
    </row>
    <row r="1236" spans="2:26" outlineLevel="1">
      <c r="B1236" s="159"/>
      <c r="C1236" s="160">
        <f t="shared" si="103"/>
        <v>48853</v>
      </c>
      <c r="D1236" s="128">
        <f t="shared" si="104"/>
        <v>154</v>
      </c>
      <c r="G1236" s="132">
        <f ca="1">IF($C1236&lt;$D$4,G451,MAX(AVERAGEIFS(G1233:G1235,G1233:G1235,"&gt;0")/(EXP(G$6*(($D1236-COUNTIFS(G$1083:G1236,0))/12))),G$8))</f>
        <v>1.25</v>
      </c>
      <c r="H1236" s="132">
        <f t="shared" ca="1" si="114"/>
        <v>0.96153846153846145</v>
      </c>
      <c r="I1236" s="132">
        <f ca="1">IF($C1236&lt;$D$4,I451,MAX(AVERAGEIFS(I1233:I1235,I1233:I1235,"&gt;0")/(EXP(I$6*(($D1236-COUNTIFS(I$1083:I1236,0))/12))),I$8))</f>
        <v>1.5</v>
      </c>
      <c r="J1236" s="132">
        <f t="shared" ca="1" si="115"/>
        <v>1.2</v>
      </c>
      <c r="K1236" s="132">
        <f ca="1">IF($C1236&lt;$D$4,K451,MAX(AVERAGEIFS(K1233:K1235,K1233:K1235,"&gt;0")/(EXP(K$6*(($D1236-COUNTIFS(K$1083:K1236,0))/12))),K$8))</f>
        <v>3</v>
      </c>
      <c r="L1236" s="132">
        <f t="shared" ca="1" si="116"/>
        <v>2</v>
      </c>
      <c r="M1236" s="181">
        <f ca="1">IF($C1236&lt;=MAX($D$4,INDEX($C$23:$C$154,2+MATCH(0,$M$23:$M$154,1))),M451,MAX(AVERAGEIFS(M1233:M1235,M1233:M1235,"&gt;0")/(EXP(M$6*(($D1236-COUNTIFS(M$1083:M1236,0))/12))),M$8))</f>
        <v>3.75</v>
      </c>
      <c r="N1236" s="181">
        <f t="shared" ca="1" si="117"/>
        <v>3</v>
      </c>
      <c r="O1236" s="181">
        <f ca="1">IF($C1236&lt;=MAX($D$4,INDEX($C$23:$C$154,2+MATCH(0,$O$23:$O$154,1))),O451,MAX(AVERAGEIFS(O1233:O1235,O1233:O1235,"&gt;0")/(EXP(O$6*(($D1236-COUNTIFS(O$1083:O1236,0))/12))),O$8))</f>
        <v>5</v>
      </c>
      <c r="P1236" s="181">
        <f t="shared" ca="1" si="113"/>
        <v>3.5</v>
      </c>
      <c r="Q1236" s="132">
        <f ca="1">IF($C1236&lt;$D$4,Q451,MAX(AVERAGEIFS(Q1233:Q1235,Q1233:Q1235,"&gt;0")/(EXP(Q$6*(($D1236-COUNTIFS(Q$1083:Q1236,0))/12))),Q$8))</f>
        <v>1</v>
      </c>
      <c r="R1236" s="132">
        <f t="shared" ca="1" si="118"/>
        <v>1</v>
      </c>
      <c r="S1236" s="132">
        <f ca="1">IF($C1236&lt;$D$4,S451,MAX(AVERAGEIFS(S1233:S1235,S1233:S1235,"&gt;0")/(EXP(S$6*(($D1236-COUNTIFS(S$1083:S1236,0))/12))),S$8))</f>
        <v>1</v>
      </c>
      <c r="T1236" s="132">
        <f t="shared" ca="1" si="119"/>
        <v>0.76923076923076916</v>
      </c>
      <c r="U1236" s="181">
        <f ca="1">IF($C1236&lt;=MAX($D$4,INDEX($C$23:$C$154,2+MATCH(0,$M$23:$M$154,1))),U451,MAX(AVERAGEIFS(U1233:U1235,U1233:U1235,"&gt;0")/(EXP(U$6*(($D1236-COUNTIFS(U$1083:U1236,0))/12))),U$8))</f>
        <v>3</v>
      </c>
      <c r="V1236" s="181">
        <f t="shared" ca="1" si="120"/>
        <v>2</v>
      </c>
      <c r="W1236" s="132">
        <f ca="1">IF($C1236&lt;$D$4,W451,MAX(AVERAGEIFS(W1233:W1235,W1233:W1235,"&gt;0")/(EXP(W$6*(($D1236-COUNTIFS(W$1083:W1236,0))/12))),W$8))</f>
        <v>0.75</v>
      </c>
      <c r="X1236" s="132">
        <f t="shared" ca="1" si="121"/>
        <v>0.57692307692307687</v>
      </c>
      <c r="Y1236" s="132"/>
      <c r="Z1236" s="132"/>
    </row>
    <row r="1237" spans="2:26" outlineLevel="1">
      <c r="B1237" s="159"/>
      <c r="C1237" s="160">
        <f t="shared" si="103"/>
        <v>48884</v>
      </c>
      <c r="D1237" s="128">
        <f t="shared" si="104"/>
        <v>155</v>
      </c>
      <c r="G1237" s="132">
        <f ca="1">IF($C1237&lt;$D$4,G452,MAX(AVERAGEIFS(G1234:G1236,G1234:G1236,"&gt;0")/(EXP(G$6*(($D1237-COUNTIFS(G$1083:G1237,0))/12))),G$8))</f>
        <v>1.25</v>
      </c>
      <c r="H1237" s="132">
        <f t="shared" ca="1" si="114"/>
        <v>0.96153846153846145</v>
      </c>
      <c r="I1237" s="132">
        <f ca="1">IF($C1237&lt;$D$4,I452,MAX(AVERAGEIFS(I1234:I1236,I1234:I1236,"&gt;0")/(EXP(I$6*(($D1237-COUNTIFS(I$1083:I1237,0))/12))),I$8))</f>
        <v>1.5</v>
      </c>
      <c r="J1237" s="132">
        <f t="shared" ca="1" si="115"/>
        <v>1.2</v>
      </c>
      <c r="K1237" s="132">
        <f ca="1">IF($C1237&lt;$D$4,K452,MAX(AVERAGEIFS(K1234:K1236,K1234:K1236,"&gt;0")/(EXP(K$6*(($D1237-COUNTIFS(K$1083:K1237,0))/12))),K$8))</f>
        <v>3</v>
      </c>
      <c r="L1237" s="132">
        <f t="shared" ca="1" si="116"/>
        <v>2</v>
      </c>
      <c r="M1237" s="181">
        <f ca="1">IF($C1237&lt;=MAX($D$4,INDEX($C$23:$C$154,2+MATCH(0,$M$23:$M$154,1))),M452,MAX(AVERAGEIFS(M1234:M1236,M1234:M1236,"&gt;0")/(EXP(M$6*(($D1237-COUNTIFS(M$1083:M1237,0))/12))),M$8))</f>
        <v>3.75</v>
      </c>
      <c r="N1237" s="181">
        <f t="shared" ca="1" si="117"/>
        <v>3</v>
      </c>
      <c r="O1237" s="181">
        <f ca="1">IF($C1237&lt;=MAX($D$4,INDEX($C$23:$C$154,2+MATCH(0,$O$23:$O$154,1))),O452,MAX(AVERAGEIFS(O1234:O1236,O1234:O1236,"&gt;0")/(EXP(O$6*(($D1237-COUNTIFS(O$1083:O1237,0))/12))),O$8))</f>
        <v>5</v>
      </c>
      <c r="P1237" s="181">
        <f t="shared" ca="1" si="113"/>
        <v>3.5</v>
      </c>
      <c r="Q1237" s="132">
        <f ca="1">IF($C1237&lt;$D$4,Q452,MAX(AVERAGEIFS(Q1234:Q1236,Q1234:Q1236,"&gt;0")/(EXP(Q$6*(($D1237-COUNTIFS(Q$1083:Q1237,0))/12))),Q$8))</f>
        <v>1</v>
      </c>
      <c r="R1237" s="132">
        <f t="shared" ca="1" si="118"/>
        <v>1</v>
      </c>
      <c r="S1237" s="132">
        <f ca="1">IF($C1237&lt;$D$4,S452,MAX(AVERAGEIFS(S1234:S1236,S1234:S1236,"&gt;0")/(EXP(S$6*(($D1237-COUNTIFS(S$1083:S1237,0))/12))),S$8))</f>
        <v>1</v>
      </c>
      <c r="T1237" s="132">
        <f t="shared" ca="1" si="119"/>
        <v>0.76923076923076916</v>
      </c>
      <c r="U1237" s="181">
        <f ca="1">IF($C1237&lt;=MAX($D$4,INDEX($C$23:$C$154,2+MATCH(0,$M$23:$M$154,1))),U452,MAX(AVERAGEIFS(U1234:U1236,U1234:U1236,"&gt;0")/(EXP(U$6*(($D1237-COUNTIFS(U$1083:U1237,0))/12))),U$8))</f>
        <v>3</v>
      </c>
      <c r="V1237" s="181">
        <f t="shared" ca="1" si="120"/>
        <v>2</v>
      </c>
      <c r="W1237" s="132">
        <f ca="1">IF($C1237&lt;$D$4,W452,MAX(AVERAGEIFS(W1234:W1236,W1234:W1236,"&gt;0")/(EXP(W$6*(($D1237-COUNTIFS(W$1083:W1237,0))/12))),W$8))</f>
        <v>0.75</v>
      </c>
      <c r="X1237" s="132">
        <f t="shared" ca="1" si="121"/>
        <v>0.57692307692307687</v>
      </c>
      <c r="Y1237" s="132"/>
      <c r="Z1237" s="132"/>
    </row>
    <row r="1238" spans="2:26" outlineLevel="1">
      <c r="B1238" s="159"/>
      <c r="C1238" s="160">
        <f t="shared" si="103"/>
        <v>48914</v>
      </c>
      <c r="D1238" s="128">
        <f t="shared" si="104"/>
        <v>156</v>
      </c>
      <c r="G1238" s="132">
        <f ca="1">IF($C1238&lt;$D$4,G453,MAX(AVERAGEIFS(G1235:G1237,G1235:G1237,"&gt;0")/(EXP(G$6*(($D1238-COUNTIFS(G$1083:G1238,0))/12))),G$8))</f>
        <v>1.25</v>
      </c>
      <c r="H1238" s="132">
        <f t="shared" ca="1" si="114"/>
        <v>0.96153846153846145</v>
      </c>
      <c r="I1238" s="132">
        <f ca="1">IF($C1238&lt;$D$4,I453,MAX(AVERAGEIFS(I1235:I1237,I1235:I1237,"&gt;0")/(EXP(I$6*(($D1238-COUNTIFS(I$1083:I1238,0))/12))),I$8))</f>
        <v>1.5</v>
      </c>
      <c r="J1238" s="132">
        <f t="shared" ca="1" si="115"/>
        <v>1.2</v>
      </c>
      <c r="K1238" s="132">
        <f ca="1">IF($C1238&lt;$D$4,K453,MAX(AVERAGEIFS(K1235:K1237,K1235:K1237,"&gt;0")/(EXP(K$6*(($D1238-COUNTIFS(K$1083:K1238,0))/12))),K$8))</f>
        <v>3</v>
      </c>
      <c r="L1238" s="132">
        <f t="shared" ca="1" si="116"/>
        <v>2</v>
      </c>
      <c r="M1238" s="181">
        <f ca="1">IF($C1238&lt;=MAX($D$4,INDEX($C$23:$C$154,2+MATCH(0,$M$23:$M$154,1))),M453,MAX(AVERAGEIFS(M1235:M1237,M1235:M1237,"&gt;0")/(EXP(M$6*(($D1238-COUNTIFS(M$1083:M1238,0))/12))),M$8))</f>
        <v>3.75</v>
      </c>
      <c r="N1238" s="181">
        <f t="shared" ca="1" si="117"/>
        <v>3</v>
      </c>
      <c r="O1238" s="181">
        <f ca="1">IF($C1238&lt;=MAX($D$4,INDEX($C$23:$C$154,2+MATCH(0,$O$23:$O$154,1))),O453,MAX(AVERAGEIFS(O1235:O1237,O1235:O1237,"&gt;0")/(EXP(O$6*(($D1238-COUNTIFS(O$1083:O1238,0))/12))),O$8))</f>
        <v>5</v>
      </c>
      <c r="P1238" s="181">
        <f t="shared" ca="1" si="113"/>
        <v>3.5</v>
      </c>
      <c r="Q1238" s="132">
        <f ca="1">IF($C1238&lt;$D$4,Q453,MAX(AVERAGEIFS(Q1235:Q1237,Q1235:Q1237,"&gt;0")/(EXP(Q$6*(($D1238-COUNTIFS(Q$1083:Q1238,0))/12))),Q$8))</f>
        <v>1</v>
      </c>
      <c r="R1238" s="132">
        <f t="shared" ca="1" si="118"/>
        <v>1</v>
      </c>
      <c r="S1238" s="132">
        <f ca="1">IF($C1238&lt;$D$4,S453,MAX(AVERAGEIFS(S1235:S1237,S1235:S1237,"&gt;0")/(EXP(S$6*(($D1238-COUNTIFS(S$1083:S1238,0))/12))),S$8))</f>
        <v>1</v>
      </c>
      <c r="T1238" s="132">
        <f t="shared" ca="1" si="119"/>
        <v>0.76923076923076916</v>
      </c>
      <c r="U1238" s="181">
        <f ca="1">IF($C1238&lt;=MAX($D$4,INDEX($C$23:$C$154,2+MATCH(0,$M$23:$M$154,1))),U453,MAX(AVERAGEIFS(U1235:U1237,U1235:U1237,"&gt;0")/(EXP(U$6*(($D1238-COUNTIFS(U$1083:U1238,0))/12))),U$8))</f>
        <v>3</v>
      </c>
      <c r="V1238" s="181">
        <f t="shared" ca="1" si="120"/>
        <v>2</v>
      </c>
      <c r="W1238" s="132">
        <f ca="1">IF($C1238&lt;$D$4,W453,MAX(AVERAGEIFS(W1235:W1237,W1235:W1237,"&gt;0")/(EXP(W$6*(($D1238-COUNTIFS(W$1083:W1238,0))/12))),W$8))</f>
        <v>0.75</v>
      </c>
      <c r="X1238" s="132">
        <f t="shared" ca="1" si="121"/>
        <v>0.57692307692307687</v>
      </c>
      <c r="Y1238" s="132"/>
      <c r="Z1238" s="132"/>
    </row>
    <row r="1239" spans="2:26" outlineLevel="1">
      <c r="B1239" s="159"/>
      <c r="C1239" s="160">
        <f t="shared" si="103"/>
        <v>48945</v>
      </c>
      <c r="D1239" s="128">
        <f t="shared" si="104"/>
        <v>157</v>
      </c>
      <c r="G1239" s="132">
        <f ca="1">IF($C1239&lt;$D$4,G454,MAX(AVERAGEIFS(G1236:G1238,G1236:G1238,"&gt;0")/(EXP(G$6*(($D1239-COUNTIFS(G$1083:G1239,0))/12))),G$8))</f>
        <v>1.25</v>
      </c>
      <c r="H1239" s="132">
        <f t="shared" ca="1" si="114"/>
        <v>0.96153846153846145</v>
      </c>
      <c r="I1239" s="132">
        <f ca="1">IF($C1239&lt;$D$4,I454,MAX(AVERAGEIFS(I1236:I1238,I1236:I1238,"&gt;0")/(EXP(I$6*(($D1239-COUNTIFS(I$1083:I1239,0))/12))),I$8))</f>
        <v>1.5</v>
      </c>
      <c r="J1239" s="132">
        <f t="shared" ca="1" si="115"/>
        <v>1.2</v>
      </c>
      <c r="K1239" s="132">
        <f ca="1">IF($C1239&lt;$D$4,K454,MAX(AVERAGEIFS(K1236:K1238,K1236:K1238,"&gt;0")/(EXP(K$6*(($D1239-COUNTIFS(K$1083:K1239,0))/12))),K$8))</f>
        <v>3</v>
      </c>
      <c r="L1239" s="132">
        <f t="shared" ca="1" si="116"/>
        <v>2</v>
      </c>
      <c r="M1239" s="181">
        <f ca="1">IF($C1239&lt;=MAX($D$4,INDEX($C$23:$C$154,2+MATCH(0,$M$23:$M$154,1))),M454,MAX(AVERAGEIFS(M1236:M1238,M1236:M1238,"&gt;0")/(EXP(M$6*(($D1239-COUNTIFS(M$1083:M1239,0))/12))),M$8))</f>
        <v>3.75</v>
      </c>
      <c r="N1239" s="181">
        <f t="shared" ca="1" si="117"/>
        <v>3</v>
      </c>
      <c r="O1239" s="181">
        <f ca="1">IF($C1239&lt;=MAX($D$4,INDEX($C$23:$C$154,2+MATCH(0,$O$23:$O$154,1))),O454,MAX(AVERAGEIFS(O1236:O1238,O1236:O1238,"&gt;0")/(EXP(O$6*(($D1239-COUNTIFS(O$1083:O1239,0))/12))),O$8))</f>
        <v>5</v>
      </c>
      <c r="P1239" s="181">
        <f t="shared" ca="1" si="113"/>
        <v>3.5</v>
      </c>
      <c r="Q1239" s="132">
        <f ca="1">IF($C1239&lt;$D$4,Q454,MAX(AVERAGEIFS(Q1236:Q1238,Q1236:Q1238,"&gt;0")/(EXP(Q$6*(($D1239-COUNTIFS(Q$1083:Q1239,0))/12))),Q$8))</f>
        <v>1</v>
      </c>
      <c r="R1239" s="132">
        <f t="shared" ca="1" si="118"/>
        <v>1</v>
      </c>
      <c r="S1239" s="132">
        <f ca="1">IF($C1239&lt;$D$4,S454,MAX(AVERAGEIFS(S1236:S1238,S1236:S1238,"&gt;0")/(EXP(S$6*(($D1239-COUNTIFS(S$1083:S1239,0))/12))),S$8))</f>
        <v>1</v>
      </c>
      <c r="T1239" s="132">
        <f t="shared" ca="1" si="119"/>
        <v>0.76923076923076916</v>
      </c>
      <c r="U1239" s="181">
        <f ca="1">IF($C1239&lt;=MAX($D$4,INDEX($C$23:$C$154,2+MATCH(0,$M$23:$M$154,1))),U454,MAX(AVERAGEIFS(U1236:U1238,U1236:U1238,"&gt;0")/(EXP(U$6*(($D1239-COUNTIFS(U$1083:U1239,0))/12))),U$8))</f>
        <v>3</v>
      </c>
      <c r="V1239" s="181">
        <f t="shared" ca="1" si="120"/>
        <v>2</v>
      </c>
      <c r="W1239" s="132">
        <f ca="1">IF($C1239&lt;$D$4,W454,MAX(AVERAGEIFS(W1236:W1238,W1236:W1238,"&gt;0")/(EXP(W$6*(($D1239-COUNTIFS(W$1083:W1239,0))/12))),W$8))</f>
        <v>0.75</v>
      </c>
      <c r="X1239" s="132">
        <f t="shared" ca="1" si="121"/>
        <v>0.57692307692307687</v>
      </c>
      <c r="Y1239" s="132"/>
      <c r="Z1239" s="132"/>
    </row>
    <row r="1240" spans="2:26" outlineLevel="1">
      <c r="B1240" s="159"/>
      <c r="C1240" s="160">
        <f t="shared" si="103"/>
        <v>48976</v>
      </c>
      <c r="D1240" s="128">
        <f t="shared" si="104"/>
        <v>158</v>
      </c>
      <c r="G1240" s="132">
        <f ca="1">IF($C1240&lt;$D$4,G455,MAX(AVERAGEIFS(G1237:G1239,G1237:G1239,"&gt;0")/(EXP(G$6*(($D1240-COUNTIFS(G$1083:G1240,0))/12))),G$8))</f>
        <v>1.25</v>
      </c>
      <c r="H1240" s="132">
        <f t="shared" ca="1" si="114"/>
        <v>0.96153846153846145</v>
      </c>
      <c r="I1240" s="132">
        <f ca="1">IF($C1240&lt;$D$4,I455,MAX(AVERAGEIFS(I1237:I1239,I1237:I1239,"&gt;0")/(EXP(I$6*(($D1240-COUNTIFS(I$1083:I1240,0))/12))),I$8))</f>
        <v>1.5</v>
      </c>
      <c r="J1240" s="132">
        <f t="shared" ca="1" si="115"/>
        <v>1.2</v>
      </c>
      <c r="K1240" s="132">
        <f ca="1">IF($C1240&lt;$D$4,K455,MAX(AVERAGEIFS(K1237:K1239,K1237:K1239,"&gt;0")/(EXP(K$6*(($D1240-COUNTIFS(K$1083:K1240,0))/12))),K$8))</f>
        <v>3</v>
      </c>
      <c r="L1240" s="132">
        <f t="shared" ca="1" si="116"/>
        <v>2</v>
      </c>
      <c r="M1240" s="181">
        <f ca="1">IF($C1240&lt;=MAX($D$4,INDEX($C$23:$C$154,2+MATCH(0,$M$23:$M$154,1))),M455,MAX(AVERAGEIFS(M1237:M1239,M1237:M1239,"&gt;0")/(EXP(M$6*(($D1240-COUNTIFS(M$1083:M1240,0))/12))),M$8))</f>
        <v>3.75</v>
      </c>
      <c r="N1240" s="181">
        <f t="shared" ca="1" si="117"/>
        <v>3</v>
      </c>
      <c r="O1240" s="181">
        <f ca="1">IF($C1240&lt;=MAX($D$4,INDEX($C$23:$C$154,2+MATCH(0,$O$23:$O$154,1))),O455,MAX(AVERAGEIFS(O1237:O1239,O1237:O1239,"&gt;0")/(EXP(O$6*(($D1240-COUNTIFS(O$1083:O1240,0))/12))),O$8))</f>
        <v>5</v>
      </c>
      <c r="P1240" s="181">
        <f t="shared" ca="1" si="113"/>
        <v>3.5</v>
      </c>
      <c r="Q1240" s="132">
        <f ca="1">IF($C1240&lt;$D$4,Q455,MAX(AVERAGEIFS(Q1237:Q1239,Q1237:Q1239,"&gt;0")/(EXP(Q$6*(($D1240-COUNTIFS(Q$1083:Q1240,0))/12))),Q$8))</f>
        <v>1</v>
      </c>
      <c r="R1240" s="132">
        <f t="shared" ca="1" si="118"/>
        <v>1</v>
      </c>
      <c r="S1240" s="132">
        <f ca="1">IF($C1240&lt;$D$4,S455,MAX(AVERAGEIFS(S1237:S1239,S1237:S1239,"&gt;0")/(EXP(S$6*(($D1240-COUNTIFS(S$1083:S1240,0))/12))),S$8))</f>
        <v>1</v>
      </c>
      <c r="T1240" s="132">
        <f t="shared" ca="1" si="119"/>
        <v>0.76923076923076916</v>
      </c>
      <c r="U1240" s="181">
        <f ca="1">IF($C1240&lt;=MAX($D$4,INDEX($C$23:$C$154,2+MATCH(0,$M$23:$M$154,1))),U455,MAX(AVERAGEIFS(U1237:U1239,U1237:U1239,"&gt;0")/(EXP(U$6*(($D1240-COUNTIFS(U$1083:U1240,0))/12))),U$8))</f>
        <v>3</v>
      </c>
      <c r="V1240" s="181">
        <f t="shared" ca="1" si="120"/>
        <v>2</v>
      </c>
      <c r="W1240" s="132">
        <f ca="1">IF($C1240&lt;$D$4,W455,MAX(AVERAGEIFS(W1237:W1239,W1237:W1239,"&gt;0")/(EXP(W$6*(($D1240-COUNTIFS(W$1083:W1240,0))/12))),W$8))</f>
        <v>0.75</v>
      </c>
      <c r="X1240" s="132">
        <f t="shared" ca="1" si="121"/>
        <v>0.57692307692307687</v>
      </c>
      <c r="Y1240" s="132"/>
      <c r="Z1240" s="132"/>
    </row>
    <row r="1241" spans="2:26" outlineLevel="1">
      <c r="B1241" s="159"/>
      <c r="C1241" s="160">
        <f t="shared" si="103"/>
        <v>49004</v>
      </c>
      <c r="D1241" s="128">
        <f t="shared" si="104"/>
        <v>159</v>
      </c>
      <c r="G1241" s="132">
        <f ca="1">IF($C1241&lt;$D$4,G456,MAX(AVERAGEIFS(G1238:G1240,G1238:G1240,"&gt;0")/(EXP(G$6*(($D1241-COUNTIFS(G$1083:G1241,0))/12))),G$8))</f>
        <v>1.25</v>
      </c>
      <c r="H1241" s="132">
        <f t="shared" ca="1" si="114"/>
        <v>0.96153846153846145</v>
      </c>
      <c r="I1241" s="132">
        <f ca="1">IF($C1241&lt;$D$4,I456,MAX(AVERAGEIFS(I1238:I1240,I1238:I1240,"&gt;0")/(EXP(I$6*(($D1241-COUNTIFS(I$1083:I1241,0))/12))),I$8))</f>
        <v>1.5</v>
      </c>
      <c r="J1241" s="132">
        <f t="shared" ca="1" si="115"/>
        <v>1.2</v>
      </c>
      <c r="K1241" s="132">
        <f ca="1">IF($C1241&lt;$D$4,K456,MAX(AVERAGEIFS(K1238:K1240,K1238:K1240,"&gt;0")/(EXP(K$6*(($D1241-COUNTIFS(K$1083:K1241,0))/12))),K$8))</f>
        <v>3</v>
      </c>
      <c r="L1241" s="132">
        <f t="shared" ca="1" si="116"/>
        <v>2</v>
      </c>
      <c r="M1241" s="181">
        <f ca="1">IF($C1241&lt;=MAX($D$4,INDEX($C$23:$C$154,2+MATCH(0,$M$23:$M$154,1))),M456,MAX(AVERAGEIFS(M1238:M1240,M1238:M1240,"&gt;0")/(EXP(M$6*(($D1241-COUNTIFS(M$1083:M1241,0))/12))),M$8))</f>
        <v>3.75</v>
      </c>
      <c r="N1241" s="181">
        <f t="shared" ca="1" si="117"/>
        <v>3</v>
      </c>
      <c r="O1241" s="181">
        <f ca="1">IF($C1241&lt;=MAX($D$4,INDEX($C$23:$C$154,2+MATCH(0,$O$23:$O$154,1))),O456,MAX(AVERAGEIFS(O1238:O1240,O1238:O1240,"&gt;0")/(EXP(O$6*(($D1241-COUNTIFS(O$1083:O1241,0))/12))),O$8))</f>
        <v>5</v>
      </c>
      <c r="P1241" s="181">
        <f t="shared" ca="1" si="113"/>
        <v>3.5</v>
      </c>
      <c r="Q1241" s="132">
        <f ca="1">IF($C1241&lt;$D$4,Q456,MAX(AVERAGEIFS(Q1238:Q1240,Q1238:Q1240,"&gt;0")/(EXP(Q$6*(($D1241-COUNTIFS(Q$1083:Q1241,0))/12))),Q$8))</f>
        <v>1</v>
      </c>
      <c r="R1241" s="132">
        <f t="shared" ca="1" si="118"/>
        <v>1</v>
      </c>
      <c r="S1241" s="132">
        <f ca="1">IF($C1241&lt;$D$4,S456,MAX(AVERAGEIFS(S1238:S1240,S1238:S1240,"&gt;0")/(EXP(S$6*(($D1241-COUNTIFS(S$1083:S1241,0))/12))),S$8))</f>
        <v>1</v>
      </c>
      <c r="T1241" s="132">
        <f t="shared" ca="1" si="119"/>
        <v>0.76923076923076916</v>
      </c>
      <c r="U1241" s="181">
        <f ca="1">IF($C1241&lt;=MAX($D$4,INDEX($C$23:$C$154,2+MATCH(0,$M$23:$M$154,1))),U456,MAX(AVERAGEIFS(U1238:U1240,U1238:U1240,"&gt;0")/(EXP(U$6*(($D1241-COUNTIFS(U$1083:U1241,0))/12))),U$8))</f>
        <v>3</v>
      </c>
      <c r="V1241" s="181">
        <f t="shared" ca="1" si="120"/>
        <v>2</v>
      </c>
      <c r="W1241" s="132">
        <f ca="1">IF($C1241&lt;$D$4,W456,MAX(AVERAGEIFS(W1238:W1240,W1238:W1240,"&gt;0")/(EXP(W$6*(($D1241-COUNTIFS(W$1083:W1241,0))/12))),W$8))</f>
        <v>0.75</v>
      </c>
      <c r="X1241" s="132">
        <f t="shared" ca="1" si="121"/>
        <v>0.57692307692307687</v>
      </c>
      <c r="Y1241" s="132"/>
      <c r="Z1241" s="132"/>
    </row>
    <row r="1242" spans="2:26" outlineLevel="1">
      <c r="B1242" s="159"/>
      <c r="C1242" s="160">
        <f t="shared" si="103"/>
        <v>49035</v>
      </c>
      <c r="D1242" s="128">
        <f t="shared" si="104"/>
        <v>160</v>
      </c>
      <c r="G1242" s="132">
        <f ca="1">IF($C1242&lt;$D$4,G457,MAX(AVERAGEIFS(G1239:G1241,G1239:G1241,"&gt;0")/(EXP(G$6*(($D1242-COUNTIFS(G$1083:G1242,0))/12))),G$8))</f>
        <v>1.25</v>
      </c>
      <c r="H1242" s="132">
        <f t="shared" ca="1" si="114"/>
        <v>0.96153846153846145</v>
      </c>
      <c r="I1242" s="132">
        <f ca="1">IF($C1242&lt;$D$4,I457,MAX(AVERAGEIFS(I1239:I1241,I1239:I1241,"&gt;0")/(EXP(I$6*(($D1242-COUNTIFS(I$1083:I1242,0))/12))),I$8))</f>
        <v>1.5</v>
      </c>
      <c r="J1242" s="132">
        <f t="shared" ca="1" si="115"/>
        <v>1.2</v>
      </c>
      <c r="K1242" s="132">
        <f ca="1">IF($C1242&lt;$D$4,K457,MAX(AVERAGEIFS(K1239:K1241,K1239:K1241,"&gt;0")/(EXP(K$6*(($D1242-COUNTIFS(K$1083:K1242,0))/12))),K$8))</f>
        <v>3</v>
      </c>
      <c r="L1242" s="132">
        <f t="shared" ca="1" si="116"/>
        <v>2</v>
      </c>
      <c r="M1242" s="181">
        <f ca="1">IF($C1242&lt;=MAX($D$4,INDEX($C$23:$C$154,2+MATCH(0,$M$23:$M$154,1))),M457,MAX(AVERAGEIFS(M1239:M1241,M1239:M1241,"&gt;0")/(EXP(M$6*(($D1242-COUNTIFS(M$1083:M1242,0))/12))),M$8))</f>
        <v>3.75</v>
      </c>
      <c r="N1242" s="181">
        <f t="shared" ca="1" si="117"/>
        <v>3</v>
      </c>
      <c r="O1242" s="181">
        <f ca="1">IF($C1242&lt;=MAX($D$4,INDEX($C$23:$C$154,2+MATCH(0,$O$23:$O$154,1))),O457,MAX(AVERAGEIFS(O1239:O1241,O1239:O1241,"&gt;0")/(EXP(O$6*(($D1242-COUNTIFS(O$1083:O1242,0))/12))),O$8))</f>
        <v>5</v>
      </c>
      <c r="P1242" s="181">
        <f t="shared" ca="1" si="113"/>
        <v>3.5</v>
      </c>
      <c r="Q1242" s="132">
        <f ca="1">IF($C1242&lt;$D$4,Q457,MAX(AVERAGEIFS(Q1239:Q1241,Q1239:Q1241,"&gt;0")/(EXP(Q$6*(($D1242-COUNTIFS(Q$1083:Q1242,0))/12))),Q$8))</f>
        <v>1</v>
      </c>
      <c r="R1242" s="132">
        <f t="shared" ca="1" si="118"/>
        <v>1</v>
      </c>
      <c r="S1242" s="132">
        <f ca="1">IF($C1242&lt;$D$4,S457,MAX(AVERAGEIFS(S1239:S1241,S1239:S1241,"&gt;0")/(EXP(S$6*(($D1242-COUNTIFS(S$1083:S1242,0))/12))),S$8))</f>
        <v>1</v>
      </c>
      <c r="T1242" s="132">
        <f t="shared" ca="1" si="119"/>
        <v>0.76923076923076916</v>
      </c>
      <c r="U1242" s="181">
        <f ca="1">IF($C1242&lt;=MAX($D$4,INDEX($C$23:$C$154,2+MATCH(0,$M$23:$M$154,1))),U457,MAX(AVERAGEIFS(U1239:U1241,U1239:U1241,"&gt;0")/(EXP(U$6*(($D1242-COUNTIFS(U$1083:U1242,0))/12))),U$8))</f>
        <v>3</v>
      </c>
      <c r="V1242" s="181">
        <f t="shared" ca="1" si="120"/>
        <v>2</v>
      </c>
      <c r="W1242" s="132">
        <f ca="1">IF($C1242&lt;$D$4,W457,MAX(AVERAGEIFS(W1239:W1241,W1239:W1241,"&gt;0")/(EXP(W$6*(($D1242-COUNTIFS(W$1083:W1242,0))/12))),W$8))</f>
        <v>0.75</v>
      </c>
      <c r="X1242" s="132">
        <f t="shared" ca="1" si="121"/>
        <v>0.57692307692307687</v>
      </c>
      <c r="Y1242" s="132"/>
      <c r="Z1242" s="132"/>
    </row>
    <row r="1243" spans="2:26" outlineLevel="1">
      <c r="B1243" s="159"/>
      <c r="C1243" s="160">
        <f t="shared" si="103"/>
        <v>49065</v>
      </c>
      <c r="D1243" s="128">
        <f t="shared" si="104"/>
        <v>161</v>
      </c>
      <c r="G1243" s="132">
        <f ca="1">IF($C1243&lt;$D$4,G458,MAX(AVERAGEIFS(G1240:G1242,G1240:G1242,"&gt;0")/(EXP(G$6*(($D1243-COUNTIFS(G$1083:G1243,0))/12))),G$8))</f>
        <v>1.25</v>
      </c>
      <c r="H1243" s="132">
        <f t="shared" ca="1" si="114"/>
        <v>0.96153846153846145</v>
      </c>
      <c r="I1243" s="132">
        <f ca="1">IF($C1243&lt;$D$4,I458,MAX(AVERAGEIFS(I1240:I1242,I1240:I1242,"&gt;0")/(EXP(I$6*(($D1243-COUNTIFS(I$1083:I1243,0))/12))),I$8))</f>
        <v>1.5</v>
      </c>
      <c r="J1243" s="132">
        <f t="shared" ca="1" si="115"/>
        <v>1.2</v>
      </c>
      <c r="K1243" s="132">
        <f ca="1">IF($C1243&lt;$D$4,K458,MAX(AVERAGEIFS(K1240:K1242,K1240:K1242,"&gt;0")/(EXP(K$6*(($D1243-COUNTIFS(K$1083:K1243,0))/12))),K$8))</f>
        <v>3</v>
      </c>
      <c r="L1243" s="132">
        <f t="shared" ca="1" si="116"/>
        <v>2</v>
      </c>
      <c r="M1243" s="181">
        <f ca="1">IF($C1243&lt;=MAX($D$4,INDEX($C$23:$C$154,2+MATCH(0,$M$23:$M$154,1))),M458,MAX(AVERAGEIFS(M1240:M1242,M1240:M1242,"&gt;0")/(EXP(M$6*(($D1243-COUNTIFS(M$1083:M1243,0))/12))),M$8))</f>
        <v>3.75</v>
      </c>
      <c r="N1243" s="181">
        <f t="shared" ca="1" si="117"/>
        <v>3</v>
      </c>
      <c r="O1243" s="181">
        <f ca="1">IF($C1243&lt;=MAX($D$4,INDEX($C$23:$C$154,2+MATCH(0,$O$23:$O$154,1))),O458,MAX(AVERAGEIFS(O1240:O1242,O1240:O1242,"&gt;0")/(EXP(O$6*(($D1243-COUNTIFS(O$1083:O1243,0))/12))),O$8))</f>
        <v>5</v>
      </c>
      <c r="P1243" s="181">
        <f t="shared" ca="1" si="113"/>
        <v>3.5</v>
      </c>
      <c r="Q1243" s="132">
        <f ca="1">IF($C1243&lt;$D$4,Q458,MAX(AVERAGEIFS(Q1240:Q1242,Q1240:Q1242,"&gt;0")/(EXP(Q$6*(($D1243-COUNTIFS(Q$1083:Q1243,0))/12))),Q$8))</f>
        <v>1</v>
      </c>
      <c r="R1243" s="132">
        <f t="shared" ca="1" si="118"/>
        <v>1</v>
      </c>
      <c r="S1243" s="132">
        <f ca="1">IF($C1243&lt;$D$4,S458,MAX(AVERAGEIFS(S1240:S1242,S1240:S1242,"&gt;0")/(EXP(S$6*(($D1243-COUNTIFS(S$1083:S1243,0))/12))),S$8))</f>
        <v>1</v>
      </c>
      <c r="T1243" s="132">
        <f t="shared" ca="1" si="119"/>
        <v>0.76923076923076916</v>
      </c>
      <c r="U1243" s="181">
        <f ca="1">IF($C1243&lt;=MAX($D$4,INDEX($C$23:$C$154,2+MATCH(0,$M$23:$M$154,1))),U458,MAX(AVERAGEIFS(U1240:U1242,U1240:U1242,"&gt;0")/(EXP(U$6*(($D1243-COUNTIFS(U$1083:U1243,0))/12))),U$8))</f>
        <v>3</v>
      </c>
      <c r="V1243" s="181">
        <f t="shared" ca="1" si="120"/>
        <v>2</v>
      </c>
      <c r="W1243" s="132">
        <f ca="1">IF($C1243&lt;$D$4,W458,MAX(AVERAGEIFS(W1240:W1242,W1240:W1242,"&gt;0")/(EXP(W$6*(($D1243-COUNTIFS(W$1083:W1243,0))/12))),W$8))</f>
        <v>0.75</v>
      </c>
      <c r="X1243" s="132">
        <f t="shared" ca="1" si="121"/>
        <v>0.57692307692307687</v>
      </c>
      <c r="Y1243" s="132"/>
      <c r="Z1243" s="132"/>
    </row>
    <row r="1244" spans="2:26" outlineLevel="1">
      <c r="B1244" s="159"/>
      <c r="C1244" s="160">
        <f t="shared" si="103"/>
        <v>49096</v>
      </c>
      <c r="D1244" s="128">
        <f t="shared" si="104"/>
        <v>162</v>
      </c>
      <c r="G1244" s="132">
        <f ca="1">IF($C1244&lt;$D$4,G459,MAX(AVERAGEIFS(G1241:G1243,G1241:G1243,"&gt;0")/(EXP(G$6*(($D1244-COUNTIFS(G$1083:G1244,0))/12))),G$8))</f>
        <v>1.25</v>
      </c>
      <c r="H1244" s="132">
        <f t="shared" ca="1" si="114"/>
        <v>0.96153846153846145</v>
      </c>
      <c r="I1244" s="132">
        <f ca="1">IF($C1244&lt;$D$4,I459,MAX(AVERAGEIFS(I1241:I1243,I1241:I1243,"&gt;0")/(EXP(I$6*(($D1244-COUNTIFS(I$1083:I1244,0))/12))),I$8))</f>
        <v>1.5</v>
      </c>
      <c r="J1244" s="132">
        <f t="shared" ca="1" si="115"/>
        <v>1.2</v>
      </c>
      <c r="K1244" s="132">
        <f ca="1">IF($C1244&lt;$D$4,K459,MAX(AVERAGEIFS(K1241:K1243,K1241:K1243,"&gt;0")/(EXP(K$6*(($D1244-COUNTIFS(K$1083:K1244,0))/12))),K$8))</f>
        <v>3</v>
      </c>
      <c r="L1244" s="132">
        <f t="shared" ca="1" si="116"/>
        <v>2</v>
      </c>
      <c r="M1244" s="181">
        <f ca="1">IF($C1244&lt;=MAX($D$4,INDEX($C$23:$C$154,2+MATCH(0,$M$23:$M$154,1))),M459,MAX(AVERAGEIFS(M1241:M1243,M1241:M1243,"&gt;0")/(EXP(M$6*(($D1244-COUNTIFS(M$1083:M1244,0))/12))),M$8))</f>
        <v>3.75</v>
      </c>
      <c r="N1244" s="181">
        <f t="shared" ca="1" si="117"/>
        <v>3</v>
      </c>
      <c r="O1244" s="181">
        <f ca="1">IF($C1244&lt;=MAX($D$4,INDEX($C$23:$C$154,2+MATCH(0,$O$23:$O$154,1))),O459,MAX(AVERAGEIFS(O1241:O1243,O1241:O1243,"&gt;0")/(EXP(O$6*(($D1244-COUNTIFS(O$1083:O1244,0))/12))),O$8))</f>
        <v>5</v>
      </c>
      <c r="P1244" s="181">
        <f t="shared" ca="1" si="113"/>
        <v>3.5</v>
      </c>
      <c r="Q1244" s="132">
        <f ca="1">IF($C1244&lt;$D$4,Q459,MAX(AVERAGEIFS(Q1241:Q1243,Q1241:Q1243,"&gt;0")/(EXP(Q$6*(($D1244-COUNTIFS(Q$1083:Q1244,0))/12))),Q$8))</f>
        <v>1</v>
      </c>
      <c r="R1244" s="132">
        <f t="shared" ca="1" si="118"/>
        <v>1</v>
      </c>
      <c r="S1244" s="132">
        <f ca="1">IF($C1244&lt;$D$4,S459,MAX(AVERAGEIFS(S1241:S1243,S1241:S1243,"&gt;0")/(EXP(S$6*(($D1244-COUNTIFS(S$1083:S1244,0))/12))),S$8))</f>
        <v>1</v>
      </c>
      <c r="T1244" s="132">
        <f t="shared" ca="1" si="119"/>
        <v>0.76923076923076916</v>
      </c>
      <c r="U1244" s="181">
        <f ca="1">IF($C1244&lt;=MAX($D$4,INDEX($C$23:$C$154,2+MATCH(0,$M$23:$M$154,1))),U459,MAX(AVERAGEIFS(U1241:U1243,U1241:U1243,"&gt;0")/(EXP(U$6*(($D1244-COUNTIFS(U$1083:U1244,0))/12))),U$8))</f>
        <v>3</v>
      </c>
      <c r="V1244" s="181">
        <f t="shared" ca="1" si="120"/>
        <v>2</v>
      </c>
      <c r="W1244" s="132">
        <f ca="1">IF($C1244&lt;$D$4,W459,MAX(AVERAGEIFS(W1241:W1243,W1241:W1243,"&gt;0")/(EXP(W$6*(($D1244-COUNTIFS(W$1083:W1244,0))/12))),W$8))</f>
        <v>0.75</v>
      </c>
      <c r="X1244" s="132">
        <f t="shared" ca="1" si="121"/>
        <v>0.57692307692307687</v>
      </c>
      <c r="Y1244" s="132"/>
      <c r="Z1244" s="132"/>
    </row>
    <row r="1245" spans="2:26" outlineLevel="1">
      <c r="B1245" s="159"/>
      <c r="C1245" s="160">
        <f t="shared" si="103"/>
        <v>49126</v>
      </c>
      <c r="D1245" s="128">
        <f t="shared" si="104"/>
        <v>163</v>
      </c>
      <c r="G1245" s="132">
        <f ca="1">IF($C1245&lt;$D$4,G460,MAX(AVERAGEIFS(G1242:G1244,G1242:G1244,"&gt;0")/(EXP(G$6*(($D1245-COUNTIFS(G$1083:G1245,0))/12))),G$8))</f>
        <v>1.25</v>
      </c>
      <c r="H1245" s="132">
        <f t="shared" ca="1" si="114"/>
        <v>0.96153846153846145</v>
      </c>
      <c r="I1245" s="132">
        <f ca="1">IF($C1245&lt;$D$4,I460,MAX(AVERAGEIFS(I1242:I1244,I1242:I1244,"&gt;0")/(EXP(I$6*(($D1245-COUNTIFS(I$1083:I1245,0))/12))),I$8))</f>
        <v>1.5</v>
      </c>
      <c r="J1245" s="132">
        <f t="shared" ca="1" si="115"/>
        <v>1.2</v>
      </c>
      <c r="K1245" s="132">
        <f ca="1">IF($C1245&lt;$D$4,K460,MAX(AVERAGEIFS(K1242:K1244,K1242:K1244,"&gt;0")/(EXP(K$6*(($D1245-COUNTIFS(K$1083:K1245,0))/12))),K$8))</f>
        <v>3</v>
      </c>
      <c r="L1245" s="132">
        <f t="shared" ca="1" si="116"/>
        <v>2</v>
      </c>
      <c r="M1245" s="181">
        <f ca="1">IF($C1245&lt;=MAX($D$4,INDEX($C$23:$C$154,2+MATCH(0,$M$23:$M$154,1))),M460,MAX(AVERAGEIFS(M1242:M1244,M1242:M1244,"&gt;0")/(EXP(M$6*(($D1245-COUNTIFS(M$1083:M1245,0))/12))),M$8))</f>
        <v>3.75</v>
      </c>
      <c r="N1245" s="181">
        <f t="shared" ca="1" si="117"/>
        <v>3</v>
      </c>
      <c r="O1245" s="181">
        <f ca="1">IF($C1245&lt;=MAX($D$4,INDEX($C$23:$C$154,2+MATCH(0,$O$23:$O$154,1))),O460,MAX(AVERAGEIFS(O1242:O1244,O1242:O1244,"&gt;0")/(EXP(O$6*(($D1245-COUNTIFS(O$1083:O1245,0))/12))),O$8))</f>
        <v>5</v>
      </c>
      <c r="P1245" s="181">
        <f t="shared" ca="1" si="113"/>
        <v>3.5</v>
      </c>
      <c r="Q1245" s="132">
        <f ca="1">IF($C1245&lt;$D$4,Q460,MAX(AVERAGEIFS(Q1242:Q1244,Q1242:Q1244,"&gt;0")/(EXP(Q$6*(($D1245-COUNTIFS(Q$1083:Q1245,0))/12))),Q$8))</f>
        <v>1</v>
      </c>
      <c r="R1245" s="132">
        <f t="shared" ca="1" si="118"/>
        <v>1</v>
      </c>
      <c r="S1245" s="132">
        <f ca="1">IF($C1245&lt;$D$4,S460,MAX(AVERAGEIFS(S1242:S1244,S1242:S1244,"&gt;0")/(EXP(S$6*(($D1245-COUNTIFS(S$1083:S1245,0))/12))),S$8))</f>
        <v>1</v>
      </c>
      <c r="T1245" s="132">
        <f t="shared" ca="1" si="119"/>
        <v>0.76923076923076916</v>
      </c>
      <c r="U1245" s="181">
        <f ca="1">IF($C1245&lt;=MAX($D$4,INDEX($C$23:$C$154,2+MATCH(0,$M$23:$M$154,1))),U460,MAX(AVERAGEIFS(U1242:U1244,U1242:U1244,"&gt;0")/(EXP(U$6*(($D1245-COUNTIFS(U$1083:U1245,0))/12))),U$8))</f>
        <v>3</v>
      </c>
      <c r="V1245" s="181">
        <f t="shared" ca="1" si="120"/>
        <v>2</v>
      </c>
      <c r="W1245" s="132">
        <f ca="1">IF($C1245&lt;$D$4,W460,MAX(AVERAGEIFS(W1242:W1244,W1242:W1244,"&gt;0")/(EXP(W$6*(($D1245-COUNTIFS(W$1083:W1245,0))/12))),W$8))</f>
        <v>0.75</v>
      </c>
      <c r="X1245" s="132">
        <f t="shared" ca="1" si="121"/>
        <v>0.57692307692307687</v>
      </c>
      <c r="Y1245" s="132"/>
      <c r="Z1245" s="132"/>
    </row>
    <row r="1246" spans="2:26" outlineLevel="1">
      <c r="B1246" s="159"/>
      <c r="C1246" s="160">
        <f t="shared" si="103"/>
        <v>49157</v>
      </c>
      <c r="D1246" s="128">
        <f t="shared" si="104"/>
        <v>164</v>
      </c>
      <c r="G1246" s="132">
        <f ca="1">IF($C1246&lt;$D$4,G461,MAX(AVERAGEIFS(G1243:G1245,G1243:G1245,"&gt;0")/(EXP(G$6*(($D1246-COUNTIFS(G$1083:G1246,0))/12))),G$8))</f>
        <v>1.25</v>
      </c>
      <c r="H1246" s="132">
        <f t="shared" ca="1" si="114"/>
        <v>0.96153846153846145</v>
      </c>
      <c r="I1246" s="132">
        <f ca="1">IF($C1246&lt;$D$4,I461,MAX(AVERAGEIFS(I1243:I1245,I1243:I1245,"&gt;0")/(EXP(I$6*(($D1246-COUNTIFS(I$1083:I1246,0))/12))),I$8))</f>
        <v>1.5</v>
      </c>
      <c r="J1246" s="132">
        <f t="shared" ca="1" si="115"/>
        <v>1.2</v>
      </c>
      <c r="K1246" s="132">
        <f ca="1">IF($C1246&lt;$D$4,K461,MAX(AVERAGEIFS(K1243:K1245,K1243:K1245,"&gt;0")/(EXP(K$6*(($D1246-COUNTIFS(K$1083:K1246,0))/12))),K$8))</f>
        <v>3</v>
      </c>
      <c r="L1246" s="132">
        <f t="shared" ca="1" si="116"/>
        <v>2</v>
      </c>
      <c r="M1246" s="181">
        <f ca="1">IF($C1246&lt;=MAX($D$4,INDEX($C$23:$C$154,2+MATCH(0,$M$23:$M$154,1))),M461,MAX(AVERAGEIFS(M1243:M1245,M1243:M1245,"&gt;0")/(EXP(M$6*(($D1246-COUNTIFS(M$1083:M1246,0))/12))),M$8))</f>
        <v>3.75</v>
      </c>
      <c r="N1246" s="181">
        <f t="shared" ca="1" si="117"/>
        <v>3</v>
      </c>
      <c r="O1246" s="181">
        <f ca="1">IF($C1246&lt;=MAX($D$4,INDEX($C$23:$C$154,2+MATCH(0,$O$23:$O$154,1))),O461,MAX(AVERAGEIFS(O1243:O1245,O1243:O1245,"&gt;0")/(EXP(O$6*(($D1246-COUNTIFS(O$1083:O1246,0))/12))),O$8))</f>
        <v>5</v>
      </c>
      <c r="P1246" s="181">
        <f t="shared" ca="1" si="113"/>
        <v>3.5</v>
      </c>
      <c r="Q1246" s="132">
        <f ca="1">IF($C1246&lt;$D$4,Q461,MAX(AVERAGEIFS(Q1243:Q1245,Q1243:Q1245,"&gt;0")/(EXP(Q$6*(($D1246-COUNTIFS(Q$1083:Q1246,0))/12))),Q$8))</f>
        <v>1</v>
      </c>
      <c r="R1246" s="132">
        <f t="shared" ca="1" si="118"/>
        <v>1</v>
      </c>
      <c r="S1246" s="132">
        <f ca="1">IF($C1246&lt;$D$4,S461,MAX(AVERAGEIFS(S1243:S1245,S1243:S1245,"&gt;0")/(EXP(S$6*(($D1246-COUNTIFS(S$1083:S1246,0))/12))),S$8))</f>
        <v>1</v>
      </c>
      <c r="T1246" s="132">
        <f t="shared" ca="1" si="119"/>
        <v>0.76923076923076916</v>
      </c>
      <c r="U1246" s="181">
        <f ca="1">IF($C1246&lt;=MAX($D$4,INDEX($C$23:$C$154,2+MATCH(0,$M$23:$M$154,1))),U461,MAX(AVERAGEIFS(U1243:U1245,U1243:U1245,"&gt;0")/(EXP(U$6*(($D1246-COUNTIFS(U$1083:U1246,0))/12))),U$8))</f>
        <v>3</v>
      </c>
      <c r="V1246" s="181">
        <f t="shared" ca="1" si="120"/>
        <v>2</v>
      </c>
      <c r="W1246" s="132">
        <f ca="1">IF($C1246&lt;$D$4,W461,MAX(AVERAGEIFS(W1243:W1245,W1243:W1245,"&gt;0")/(EXP(W$6*(($D1246-COUNTIFS(W$1083:W1246,0))/12))),W$8))</f>
        <v>0.75</v>
      </c>
      <c r="X1246" s="132">
        <f t="shared" ca="1" si="121"/>
        <v>0.57692307692307687</v>
      </c>
      <c r="Y1246" s="132"/>
      <c r="Z1246" s="132"/>
    </row>
    <row r="1247" spans="2:26" outlineLevel="1">
      <c r="B1247" s="159"/>
      <c r="C1247" s="160">
        <f t="shared" si="103"/>
        <v>49188</v>
      </c>
      <c r="D1247" s="128">
        <f t="shared" si="104"/>
        <v>165</v>
      </c>
      <c r="G1247" s="132">
        <f ca="1">IF($C1247&lt;$D$4,G462,MAX(AVERAGEIFS(G1244:G1246,G1244:G1246,"&gt;0")/(EXP(G$6*(($D1247-COUNTIFS(G$1083:G1247,0))/12))),G$8))</f>
        <v>1.25</v>
      </c>
      <c r="H1247" s="132">
        <f t="shared" ca="1" si="114"/>
        <v>0.96153846153846145</v>
      </c>
      <c r="I1247" s="132">
        <f ca="1">IF($C1247&lt;$D$4,I462,MAX(AVERAGEIFS(I1244:I1246,I1244:I1246,"&gt;0")/(EXP(I$6*(($D1247-COUNTIFS(I$1083:I1247,0))/12))),I$8))</f>
        <v>1.5</v>
      </c>
      <c r="J1247" s="132">
        <f t="shared" ca="1" si="115"/>
        <v>1.2</v>
      </c>
      <c r="K1247" s="132">
        <f ca="1">IF($C1247&lt;$D$4,K462,MAX(AVERAGEIFS(K1244:K1246,K1244:K1246,"&gt;0")/(EXP(K$6*(($D1247-COUNTIFS(K$1083:K1247,0))/12))),K$8))</f>
        <v>3</v>
      </c>
      <c r="L1247" s="132">
        <f t="shared" ca="1" si="116"/>
        <v>2</v>
      </c>
      <c r="M1247" s="181">
        <f ca="1">IF($C1247&lt;=MAX($D$4,INDEX($C$23:$C$154,2+MATCH(0,$M$23:$M$154,1))),M462,MAX(AVERAGEIFS(M1244:M1246,M1244:M1246,"&gt;0")/(EXP(M$6*(($D1247-COUNTIFS(M$1083:M1247,0))/12))),M$8))</f>
        <v>3.75</v>
      </c>
      <c r="N1247" s="181">
        <f t="shared" ca="1" si="117"/>
        <v>3</v>
      </c>
      <c r="O1247" s="181">
        <f ca="1">IF($C1247&lt;=MAX($D$4,INDEX($C$23:$C$154,2+MATCH(0,$O$23:$O$154,1))),O462,MAX(AVERAGEIFS(O1244:O1246,O1244:O1246,"&gt;0")/(EXP(O$6*(($D1247-COUNTIFS(O$1083:O1247,0))/12))),O$8))</f>
        <v>5</v>
      </c>
      <c r="P1247" s="181">
        <f t="shared" ca="1" si="113"/>
        <v>3.5</v>
      </c>
      <c r="Q1247" s="132">
        <f ca="1">IF($C1247&lt;$D$4,Q462,MAX(AVERAGEIFS(Q1244:Q1246,Q1244:Q1246,"&gt;0")/(EXP(Q$6*(($D1247-COUNTIFS(Q$1083:Q1247,0))/12))),Q$8))</f>
        <v>1</v>
      </c>
      <c r="R1247" s="132">
        <f t="shared" ca="1" si="118"/>
        <v>1</v>
      </c>
      <c r="S1247" s="132">
        <f ca="1">IF($C1247&lt;$D$4,S462,MAX(AVERAGEIFS(S1244:S1246,S1244:S1246,"&gt;0")/(EXP(S$6*(($D1247-COUNTIFS(S$1083:S1247,0))/12))),S$8))</f>
        <v>1</v>
      </c>
      <c r="T1247" s="132">
        <f t="shared" ca="1" si="119"/>
        <v>0.76923076923076916</v>
      </c>
      <c r="U1247" s="181">
        <f ca="1">IF($C1247&lt;=MAX($D$4,INDEX($C$23:$C$154,2+MATCH(0,$M$23:$M$154,1))),U462,MAX(AVERAGEIFS(U1244:U1246,U1244:U1246,"&gt;0")/(EXP(U$6*(($D1247-COUNTIFS(U$1083:U1247,0))/12))),U$8))</f>
        <v>3</v>
      </c>
      <c r="V1247" s="181">
        <f t="shared" ca="1" si="120"/>
        <v>2</v>
      </c>
      <c r="W1247" s="132">
        <f ca="1">IF($C1247&lt;$D$4,W462,MAX(AVERAGEIFS(W1244:W1246,W1244:W1246,"&gt;0")/(EXP(W$6*(($D1247-COUNTIFS(W$1083:W1247,0))/12))),W$8))</f>
        <v>0.75</v>
      </c>
      <c r="X1247" s="132">
        <f t="shared" ca="1" si="121"/>
        <v>0.57692307692307687</v>
      </c>
      <c r="Y1247" s="132"/>
      <c r="Z1247" s="132"/>
    </row>
    <row r="1248" spans="2:26" outlineLevel="1">
      <c r="B1248" s="159"/>
      <c r="C1248" s="160">
        <f t="shared" si="103"/>
        <v>49218</v>
      </c>
      <c r="D1248" s="128">
        <f t="shared" si="104"/>
        <v>166</v>
      </c>
      <c r="G1248" s="132">
        <f ca="1">IF($C1248&lt;$D$4,G463,MAX(AVERAGEIFS(G1245:G1247,G1245:G1247,"&gt;0")/(EXP(G$6*(($D1248-COUNTIFS(G$1083:G1248,0))/12))),G$8))</f>
        <v>1.25</v>
      </c>
      <c r="H1248" s="132">
        <f t="shared" ca="1" si="114"/>
        <v>0.96153846153846145</v>
      </c>
      <c r="I1248" s="132">
        <f ca="1">IF($C1248&lt;$D$4,I463,MAX(AVERAGEIFS(I1245:I1247,I1245:I1247,"&gt;0")/(EXP(I$6*(($D1248-COUNTIFS(I$1083:I1248,0))/12))),I$8))</f>
        <v>1.5</v>
      </c>
      <c r="J1248" s="132">
        <f t="shared" ca="1" si="115"/>
        <v>1.2</v>
      </c>
      <c r="K1248" s="132">
        <f ca="1">IF($C1248&lt;$D$4,K463,MAX(AVERAGEIFS(K1245:K1247,K1245:K1247,"&gt;0")/(EXP(K$6*(($D1248-COUNTIFS(K$1083:K1248,0))/12))),K$8))</f>
        <v>3</v>
      </c>
      <c r="L1248" s="132">
        <f t="shared" ca="1" si="116"/>
        <v>2</v>
      </c>
      <c r="M1248" s="181">
        <f ca="1">IF($C1248&lt;=MAX($D$4,INDEX($C$23:$C$154,2+MATCH(0,$M$23:$M$154,1))),M463,MAX(AVERAGEIFS(M1245:M1247,M1245:M1247,"&gt;0")/(EXP(M$6*(($D1248-COUNTIFS(M$1083:M1248,0))/12))),M$8))</f>
        <v>3.75</v>
      </c>
      <c r="N1248" s="181">
        <f t="shared" ca="1" si="117"/>
        <v>3</v>
      </c>
      <c r="O1248" s="181">
        <f ca="1">IF($C1248&lt;=MAX($D$4,INDEX($C$23:$C$154,2+MATCH(0,$O$23:$O$154,1))),O463,MAX(AVERAGEIFS(O1245:O1247,O1245:O1247,"&gt;0")/(EXP(O$6*(($D1248-COUNTIFS(O$1083:O1248,0))/12))),O$8))</f>
        <v>5</v>
      </c>
      <c r="P1248" s="181">
        <f t="shared" ca="1" si="113"/>
        <v>3.5</v>
      </c>
      <c r="Q1248" s="132">
        <f ca="1">IF($C1248&lt;$D$4,Q463,MAX(AVERAGEIFS(Q1245:Q1247,Q1245:Q1247,"&gt;0")/(EXP(Q$6*(($D1248-COUNTIFS(Q$1083:Q1248,0))/12))),Q$8))</f>
        <v>1</v>
      </c>
      <c r="R1248" s="132">
        <f t="shared" ca="1" si="118"/>
        <v>1</v>
      </c>
      <c r="S1248" s="132">
        <f ca="1">IF($C1248&lt;$D$4,S463,MAX(AVERAGEIFS(S1245:S1247,S1245:S1247,"&gt;0")/(EXP(S$6*(($D1248-COUNTIFS(S$1083:S1248,0))/12))),S$8))</f>
        <v>1</v>
      </c>
      <c r="T1248" s="132">
        <f t="shared" ca="1" si="119"/>
        <v>0.76923076923076916</v>
      </c>
      <c r="U1248" s="181">
        <f ca="1">IF($C1248&lt;=MAX($D$4,INDEX($C$23:$C$154,2+MATCH(0,$M$23:$M$154,1))),U463,MAX(AVERAGEIFS(U1245:U1247,U1245:U1247,"&gt;0")/(EXP(U$6*(($D1248-COUNTIFS(U$1083:U1248,0))/12))),U$8))</f>
        <v>3</v>
      </c>
      <c r="V1248" s="181">
        <f t="shared" ca="1" si="120"/>
        <v>2</v>
      </c>
      <c r="W1248" s="132">
        <f ca="1">IF($C1248&lt;$D$4,W463,MAX(AVERAGEIFS(W1245:W1247,W1245:W1247,"&gt;0")/(EXP(W$6*(($D1248-COUNTIFS(W$1083:W1248,0))/12))),W$8))</f>
        <v>0.75</v>
      </c>
      <c r="X1248" s="132">
        <f t="shared" ca="1" si="121"/>
        <v>0.57692307692307687</v>
      </c>
      <c r="Y1248" s="132"/>
      <c r="Z1248" s="132"/>
    </row>
    <row r="1249" spans="2:26" outlineLevel="1">
      <c r="B1249" s="159"/>
      <c r="C1249" s="160">
        <f t="shared" si="103"/>
        <v>49249</v>
      </c>
      <c r="D1249" s="128">
        <f t="shared" si="104"/>
        <v>167</v>
      </c>
      <c r="G1249" s="132">
        <f ca="1">IF($C1249&lt;$D$4,G464,MAX(AVERAGEIFS(G1246:G1248,G1246:G1248,"&gt;0")/(EXP(G$6*(($D1249-COUNTIFS(G$1083:G1249,0))/12))),G$8))</f>
        <v>1.25</v>
      </c>
      <c r="H1249" s="132">
        <f t="shared" ca="1" si="114"/>
        <v>0.96153846153846145</v>
      </c>
      <c r="I1249" s="132">
        <f ca="1">IF($C1249&lt;$D$4,I464,MAX(AVERAGEIFS(I1246:I1248,I1246:I1248,"&gt;0")/(EXP(I$6*(($D1249-COUNTIFS(I$1083:I1249,0))/12))),I$8))</f>
        <v>1.5</v>
      </c>
      <c r="J1249" s="132">
        <f t="shared" ca="1" si="115"/>
        <v>1.2</v>
      </c>
      <c r="K1249" s="132">
        <f ca="1">IF($C1249&lt;$D$4,K464,MAX(AVERAGEIFS(K1246:K1248,K1246:K1248,"&gt;0")/(EXP(K$6*(($D1249-COUNTIFS(K$1083:K1249,0))/12))),K$8))</f>
        <v>3</v>
      </c>
      <c r="L1249" s="132">
        <f t="shared" ca="1" si="116"/>
        <v>2</v>
      </c>
      <c r="M1249" s="181">
        <f ca="1">IF($C1249&lt;=MAX($D$4,INDEX($C$23:$C$154,2+MATCH(0,$M$23:$M$154,1))),M464,MAX(AVERAGEIFS(M1246:M1248,M1246:M1248,"&gt;0")/(EXP(M$6*(($D1249-COUNTIFS(M$1083:M1249,0))/12))),M$8))</f>
        <v>3.75</v>
      </c>
      <c r="N1249" s="181">
        <f t="shared" ca="1" si="117"/>
        <v>3</v>
      </c>
      <c r="O1249" s="181">
        <f ca="1">IF($C1249&lt;=MAX($D$4,INDEX($C$23:$C$154,2+MATCH(0,$O$23:$O$154,1))),O464,MAX(AVERAGEIFS(O1246:O1248,O1246:O1248,"&gt;0")/(EXP(O$6*(($D1249-COUNTIFS(O$1083:O1249,0))/12))),O$8))</f>
        <v>5</v>
      </c>
      <c r="P1249" s="181">
        <f t="shared" ca="1" si="113"/>
        <v>3.5</v>
      </c>
      <c r="Q1249" s="132">
        <f ca="1">IF($C1249&lt;$D$4,Q464,MAX(AVERAGEIFS(Q1246:Q1248,Q1246:Q1248,"&gt;0")/(EXP(Q$6*(($D1249-COUNTIFS(Q$1083:Q1249,0))/12))),Q$8))</f>
        <v>1</v>
      </c>
      <c r="R1249" s="132">
        <f t="shared" ca="1" si="118"/>
        <v>1</v>
      </c>
      <c r="S1249" s="132">
        <f ca="1">IF($C1249&lt;$D$4,S464,MAX(AVERAGEIFS(S1246:S1248,S1246:S1248,"&gt;0")/(EXP(S$6*(($D1249-COUNTIFS(S$1083:S1249,0))/12))),S$8))</f>
        <v>1</v>
      </c>
      <c r="T1249" s="132">
        <f t="shared" ca="1" si="119"/>
        <v>0.76923076923076916</v>
      </c>
      <c r="U1249" s="181">
        <f ca="1">IF($C1249&lt;=MAX($D$4,INDEX($C$23:$C$154,2+MATCH(0,$M$23:$M$154,1))),U464,MAX(AVERAGEIFS(U1246:U1248,U1246:U1248,"&gt;0")/(EXP(U$6*(($D1249-COUNTIFS(U$1083:U1249,0))/12))),U$8))</f>
        <v>3</v>
      </c>
      <c r="V1249" s="181">
        <f t="shared" ca="1" si="120"/>
        <v>2</v>
      </c>
      <c r="W1249" s="132">
        <f ca="1">IF($C1249&lt;$D$4,W464,MAX(AVERAGEIFS(W1246:W1248,W1246:W1248,"&gt;0")/(EXP(W$6*(($D1249-COUNTIFS(W$1083:W1249,0))/12))),W$8))</f>
        <v>0.75</v>
      </c>
      <c r="X1249" s="132">
        <f t="shared" ca="1" si="121"/>
        <v>0.57692307692307687</v>
      </c>
      <c r="Y1249" s="132"/>
      <c r="Z1249" s="132"/>
    </row>
    <row r="1250" spans="2:26" outlineLevel="1">
      <c r="B1250" s="159"/>
      <c r="C1250" s="160">
        <f t="shared" si="103"/>
        <v>49279</v>
      </c>
      <c r="D1250" s="128">
        <f t="shared" si="104"/>
        <v>168</v>
      </c>
      <c r="G1250" s="132">
        <f ca="1">IF($C1250&lt;$D$4,G465,MAX(AVERAGEIFS(G1247:G1249,G1247:G1249,"&gt;0")/(EXP(G$6*(($D1250-COUNTIFS(G$1083:G1250,0))/12))),G$8))</f>
        <v>1.25</v>
      </c>
      <c r="H1250" s="132">
        <f t="shared" ca="1" si="114"/>
        <v>0.96153846153846145</v>
      </c>
      <c r="I1250" s="132">
        <f ca="1">IF($C1250&lt;$D$4,I465,MAX(AVERAGEIFS(I1247:I1249,I1247:I1249,"&gt;0")/(EXP(I$6*(($D1250-COUNTIFS(I$1083:I1250,0))/12))),I$8))</f>
        <v>1.5</v>
      </c>
      <c r="J1250" s="132">
        <f t="shared" ca="1" si="115"/>
        <v>1.2</v>
      </c>
      <c r="K1250" s="132">
        <f ca="1">IF($C1250&lt;$D$4,K465,MAX(AVERAGEIFS(K1247:K1249,K1247:K1249,"&gt;0")/(EXP(K$6*(($D1250-COUNTIFS(K$1083:K1250,0))/12))),K$8))</f>
        <v>3</v>
      </c>
      <c r="L1250" s="132">
        <f t="shared" ca="1" si="116"/>
        <v>2</v>
      </c>
      <c r="M1250" s="181">
        <f ca="1">IF($C1250&lt;=MAX($D$4,INDEX($C$23:$C$154,2+MATCH(0,$M$23:$M$154,1))),M465,MAX(AVERAGEIFS(M1247:M1249,M1247:M1249,"&gt;0")/(EXP(M$6*(($D1250-COUNTIFS(M$1083:M1250,0))/12))),M$8))</f>
        <v>3.75</v>
      </c>
      <c r="N1250" s="181">
        <f t="shared" ca="1" si="117"/>
        <v>3</v>
      </c>
      <c r="O1250" s="181">
        <f ca="1">IF($C1250&lt;=MAX($D$4,INDEX($C$23:$C$154,2+MATCH(0,$O$23:$O$154,1))),O465,MAX(AVERAGEIFS(O1247:O1249,O1247:O1249,"&gt;0")/(EXP(O$6*(($D1250-COUNTIFS(O$1083:O1250,0))/12))),O$8))</f>
        <v>5</v>
      </c>
      <c r="P1250" s="181">
        <f t="shared" ca="1" si="113"/>
        <v>3.5</v>
      </c>
      <c r="Q1250" s="132">
        <f ca="1">IF($C1250&lt;$D$4,Q465,MAX(AVERAGEIFS(Q1247:Q1249,Q1247:Q1249,"&gt;0")/(EXP(Q$6*(($D1250-COUNTIFS(Q$1083:Q1250,0))/12))),Q$8))</f>
        <v>1</v>
      </c>
      <c r="R1250" s="132">
        <f t="shared" ca="1" si="118"/>
        <v>1</v>
      </c>
      <c r="S1250" s="132">
        <f ca="1">IF($C1250&lt;$D$4,S465,MAX(AVERAGEIFS(S1247:S1249,S1247:S1249,"&gt;0")/(EXP(S$6*(($D1250-COUNTIFS(S$1083:S1250,0))/12))),S$8))</f>
        <v>1</v>
      </c>
      <c r="T1250" s="132">
        <f t="shared" ca="1" si="119"/>
        <v>0.76923076923076916</v>
      </c>
      <c r="U1250" s="181">
        <f ca="1">IF($C1250&lt;=MAX($D$4,INDEX($C$23:$C$154,2+MATCH(0,$M$23:$M$154,1))),U465,MAX(AVERAGEIFS(U1247:U1249,U1247:U1249,"&gt;0")/(EXP(U$6*(($D1250-COUNTIFS(U$1083:U1250,0))/12))),U$8))</f>
        <v>3</v>
      </c>
      <c r="V1250" s="181">
        <f t="shared" ca="1" si="120"/>
        <v>2</v>
      </c>
      <c r="W1250" s="132">
        <f ca="1">IF($C1250&lt;$D$4,W465,MAX(AVERAGEIFS(W1247:W1249,W1247:W1249,"&gt;0")/(EXP(W$6*(($D1250-COUNTIFS(W$1083:W1250,0))/12))),W$8))</f>
        <v>0.75</v>
      </c>
      <c r="X1250" s="132">
        <f t="shared" ca="1" si="121"/>
        <v>0.57692307692307687</v>
      </c>
      <c r="Y1250" s="132"/>
      <c r="Z1250" s="132"/>
    </row>
    <row r="1251" spans="2:26" outlineLevel="1">
      <c r="B1251" s="159"/>
      <c r="C1251" s="160">
        <f t="shared" si="103"/>
        <v>49310</v>
      </c>
      <c r="D1251" s="128">
        <f t="shared" si="104"/>
        <v>169</v>
      </c>
      <c r="G1251" s="132">
        <f ca="1">IF($C1251&lt;$D$4,G466,MAX(AVERAGEIFS(G1248:G1250,G1248:G1250,"&gt;0")/(EXP(G$6*(($D1251-COUNTIFS(G$1083:G1251,0))/12))),G$8))</f>
        <v>1.25</v>
      </c>
      <c r="H1251" s="132">
        <f t="shared" ca="1" si="114"/>
        <v>0.96153846153846145</v>
      </c>
      <c r="I1251" s="132">
        <f ca="1">IF($C1251&lt;$D$4,I466,MAX(AVERAGEIFS(I1248:I1250,I1248:I1250,"&gt;0")/(EXP(I$6*(($D1251-COUNTIFS(I$1083:I1251,0))/12))),I$8))</f>
        <v>1.5</v>
      </c>
      <c r="J1251" s="132">
        <f t="shared" ca="1" si="115"/>
        <v>1.2</v>
      </c>
      <c r="K1251" s="132">
        <f ca="1">IF($C1251&lt;$D$4,K466,MAX(AVERAGEIFS(K1248:K1250,K1248:K1250,"&gt;0")/(EXP(K$6*(($D1251-COUNTIFS(K$1083:K1251,0))/12))),K$8))</f>
        <v>3</v>
      </c>
      <c r="L1251" s="132">
        <f t="shared" ca="1" si="116"/>
        <v>2</v>
      </c>
      <c r="M1251" s="181">
        <f ca="1">IF($C1251&lt;=MAX($D$4,INDEX($C$23:$C$154,2+MATCH(0,$M$23:$M$154,1))),M466,MAX(AVERAGEIFS(M1248:M1250,M1248:M1250,"&gt;0")/(EXP(M$6*(($D1251-COUNTIFS(M$1083:M1251,0))/12))),M$8))</f>
        <v>3.75</v>
      </c>
      <c r="N1251" s="181">
        <f t="shared" ca="1" si="117"/>
        <v>3</v>
      </c>
      <c r="O1251" s="181">
        <f ca="1">IF($C1251&lt;=MAX($D$4,INDEX($C$23:$C$154,2+MATCH(0,$O$23:$O$154,1))),O466,MAX(AVERAGEIFS(O1248:O1250,O1248:O1250,"&gt;0")/(EXP(O$6*(($D1251-COUNTIFS(O$1083:O1251,0))/12))),O$8))</f>
        <v>5</v>
      </c>
      <c r="P1251" s="181">
        <f t="shared" ca="1" si="113"/>
        <v>3.5</v>
      </c>
      <c r="Q1251" s="132">
        <f ca="1">IF($C1251&lt;$D$4,Q466,MAX(AVERAGEIFS(Q1248:Q1250,Q1248:Q1250,"&gt;0")/(EXP(Q$6*(($D1251-COUNTIFS(Q$1083:Q1251,0))/12))),Q$8))</f>
        <v>1</v>
      </c>
      <c r="R1251" s="132">
        <f t="shared" ca="1" si="118"/>
        <v>1</v>
      </c>
      <c r="S1251" s="132">
        <f ca="1">IF($C1251&lt;$D$4,S466,MAX(AVERAGEIFS(S1248:S1250,S1248:S1250,"&gt;0")/(EXP(S$6*(($D1251-COUNTIFS(S$1083:S1251,0))/12))),S$8))</f>
        <v>1</v>
      </c>
      <c r="T1251" s="132">
        <f t="shared" ca="1" si="119"/>
        <v>0.76923076923076916</v>
      </c>
      <c r="U1251" s="181">
        <f ca="1">IF($C1251&lt;=MAX($D$4,INDEX($C$23:$C$154,2+MATCH(0,$M$23:$M$154,1))),U466,MAX(AVERAGEIFS(U1248:U1250,U1248:U1250,"&gt;0")/(EXP(U$6*(($D1251-COUNTIFS(U$1083:U1251,0))/12))),U$8))</f>
        <v>3</v>
      </c>
      <c r="V1251" s="181">
        <f t="shared" ca="1" si="120"/>
        <v>2</v>
      </c>
      <c r="W1251" s="132">
        <f ca="1">IF($C1251&lt;$D$4,W466,MAX(AVERAGEIFS(W1248:W1250,W1248:W1250,"&gt;0")/(EXP(W$6*(($D1251-COUNTIFS(W$1083:W1251,0))/12))),W$8))</f>
        <v>0.75</v>
      </c>
      <c r="X1251" s="132">
        <f t="shared" ca="1" si="121"/>
        <v>0.57692307692307687</v>
      </c>
      <c r="Y1251" s="132"/>
      <c r="Z1251" s="132"/>
    </row>
    <row r="1252" spans="2:26" outlineLevel="1">
      <c r="B1252" s="159"/>
      <c r="C1252" s="160">
        <f t="shared" si="103"/>
        <v>49341</v>
      </c>
      <c r="D1252" s="128">
        <f t="shared" si="104"/>
        <v>170</v>
      </c>
      <c r="G1252" s="132">
        <f ca="1">IF($C1252&lt;$D$4,G467,MAX(AVERAGEIFS(G1249:G1251,G1249:G1251,"&gt;0")/(EXP(G$6*(($D1252-COUNTIFS(G$1083:G1252,0))/12))),G$8))</f>
        <v>1.25</v>
      </c>
      <c r="H1252" s="132">
        <f t="shared" ca="1" si="114"/>
        <v>0.96153846153846145</v>
      </c>
      <c r="I1252" s="132">
        <f ca="1">IF($C1252&lt;$D$4,I467,MAX(AVERAGEIFS(I1249:I1251,I1249:I1251,"&gt;0")/(EXP(I$6*(($D1252-COUNTIFS(I$1083:I1252,0))/12))),I$8))</f>
        <v>1.5</v>
      </c>
      <c r="J1252" s="132">
        <f t="shared" ca="1" si="115"/>
        <v>1.2</v>
      </c>
      <c r="K1252" s="132">
        <f ca="1">IF($C1252&lt;$D$4,K467,MAX(AVERAGEIFS(K1249:K1251,K1249:K1251,"&gt;0")/(EXP(K$6*(($D1252-COUNTIFS(K$1083:K1252,0))/12))),K$8))</f>
        <v>3</v>
      </c>
      <c r="L1252" s="132">
        <f t="shared" ca="1" si="116"/>
        <v>2</v>
      </c>
      <c r="M1252" s="181">
        <f ca="1">IF($C1252&lt;=MAX($D$4,INDEX($C$23:$C$154,2+MATCH(0,$M$23:$M$154,1))),M467,MAX(AVERAGEIFS(M1249:M1251,M1249:M1251,"&gt;0")/(EXP(M$6*(($D1252-COUNTIFS(M$1083:M1252,0))/12))),M$8))</f>
        <v>3.75</v>
      </c>
      <c r="N1252" s="181">
        <f t="shared" ca="1" si="117"/>
        <v>3</v>
      </c>
      <c r="O1252" s="181">
        <f ca="1">IF($C1252&lt;=MAX($D$4,INDEX($C$23:$C$154,2+MATCH(0,$O$23:$O$154,1))),O467,MAX(AVERAGEIFS(O1249:O1251,O1249:O1251,"&gt;0")/(EXP(O$6*(($D1252-COUNTIFS(O$1083:O1252,0))/12))),O$8))</f>
        <v>5</v>
      </c>
      <c r="P1252" s="181">
        <f t="shared" ca="1" si="113"/>
        <v>3.5</v>
      </c>
      <c r="Q1252" s="132">
        <f ca="1">IF($C1252&lt;$D$4,Q467,MAX(AVERAGEIFS(Q1249:Q1251,Q1249:Q1251,"&gt;0")/(EXP(Q$6*(($D1252-COUNTIFS(Q$1083:Q1252,0))/12))),Q$8))</f>
        <v>1</v>
      </c>
      <c r="R1252" s="132">
        <f t="shared" ca="1" si="118"/>
        <v>1</v>
      </c>
      <c r="S1252" s="132">
        <f ca="1">IF($C1252&lt;$D$4,S467,MAX(AVERAGEIFS(S1249:S1251,S1249:S1251,"&gt;0")/(EXP(S$6*(($D1252-COUNTIFS(S$1083:S1252,0))/12))),S$8))</f>
        <v>1</v>
      </c>
      <c r="T1252" s="132">
        <f t="shared" ca="1" si="119"/>
        <v>0.76923076923076916</v>
      </c>
      <c r="U1252" s="181">
        <f ca="1">IF($C1252&lt;=MAX($D$4,INDEX($C$23:$C$154,2+MATCH(0,$M$23:$M$154,1))),U467,MAX(AVERAGEIFS(U1249:U1251,U1249:U1251,"&gt;0")/(EXP(U$6*(($D1252-COUNTIFS(U$1083:U1252,0))/12))),U$8))</f>
        <v>3</v>
      </c>
      <c r="V1252" s="181">
        <f t="shared" ca="1" si="120"/>
        <v>2</v>
      </c>
      <c r="W1252" s="132">
        <f ca="1">IF($C1252&lt;$D$4,W467,MAX(AVERAGEIFS(W1249:W1251,W1249:W1251,"&gt;0")/(EXP(W$6*(($D1252-COUNTIFS(W$1083:W1252,0))/12))),W$8))</f>
        <v>0.75</v>
      </c>
      <c r="X1252" s="132">
        <f t="shared" ca="1" si="121"/>
        <v>0.57692307692307687</v>
      </c>
      <c r="Y1252" s="132"/>
      <c r="Z1252" s="132"/>
    </row>
    <row r="1253" spans="2:26" outlineLevel="1">
      <c r="B1253" s="159"/>
      <c r="C1253" s="160">
        <f t="shared" si="103"/>
        <v>49369</v>
      </c>
      <c r="D1253" s="128">
        <f t="shared" si="104"/>
        <v>171</v>
      </c>
      <c r="G1253" s="132">
        <f ca="1">IF($C1253&lt;$D$4,G468,MAX(AVERAGEIFS(G1250:G1252,G1250:G1252,"&gt;0")/(EXP(G$6*(($D1253-COUNTIFS(G$1083:G1253,0))/12))),G$8))</f>
        <v>1.25</v>
      </c>
      <c r="H1253" s="132">
        <f t="shared" ca="1" si="114"/>
        <v>0.96153846153846145</v>
      </c>
      <c r="I1253" s="132">
        <f ca="1">IF($C1253&lt;$D$4,I468,MAX(AVERAGEIFS(I1250:I1252,I1250:I1252,"&gt;0")/(EXP(I$6*(($D1253-COUNTIFS(I$1083:I1253,0))/12))),I$8))</f>
        <v>1.5</v>
      </c>
      <c r="J1253" s="132">
        <f t="shared" ca="1" si="115"/>
        <v>1.2</v>
      </c>
      <c r="K1253" s="132">
        <f ca="1">IF($C1253&lt;$D$4,K468,MAX(AVERAGEIFS(K1250:K1252,K1250:K1252,"&gt;0")/(EXP(K$6*(($D1253-COUNTIFS(K$1083:K1253,0))/12))),K$8))</f>
        <v>3</v>
      </c>
      <c r="L1253" s="132">
        <f t="shared" ca="1" si="116"/>
        <v>2</v>
      </c>
      <c r="M1253" s="181">
        <f ca="1">IF($C1253&lt;=MAX($D$4,INDEX($C$23:$C$154,2+MATCH(0,$M$23:$M$154,1))),M468,MAX(AVERAGEIFS(M1250:M1252,M1250:M1252,"&gt;0")/(EXP(M$6*(($D1253-COUNTIFS(M$1083:M1253,0))/12))),M$8))</f>
        <v>3.75</v>
      </c>
      <c r="N1253" s="181">
        <f t="shared" ca="1" si="117"/>
        <v>3</v>
      </c>
      <c r="O1253" s="181">
        <f ca="1">IF($C1253&lt;=MAX($D$4,INDEX($C$23:$C$154,2+MATCH(0,$O$23:$O$154,1))),O468,MAX(AVERAGEIFS(O1250:O1252,O1250:O1252,"&gt;0")/(EXP(O$6*(($D1253-COUNTIFS(O$1083:O1253,0))/12))),O$8))</f>
        <v>5</v>
      </c>
      <c r="P1253" s="181">
        <f t="shared" ca="1" si="113"/>
        <v>3.5</v>
      </c>
      <c r="Q1253" s="132">
        <f ca="1">IF($C1253&lt;$D$4,Q468,MAX(AVERAGEIFS(Q1250:Q1252,Q1250:Q1252,"&gt;0")/(EXP(Q$6*(($D1253-COUNTIFS(Q$1083:Q1253,0))/12))),Q$8))</f>
        <v>1</v>
      </c>
      <c r="R1253" s="132">
        <f t="shared" ca="1" si="118"/>
        <v>1</v>
      </c>
      <c r="S1253" s="132">
        <f ca="1">IF($C1253&lt;$D$4,S468,MAX(AVERAGEIFS(S1250:S1252,S1250:S1252,"&gt;0")/(EXP(S$6*(($D1253-COUNTIFS(S$1083:S1253,0))/12))),S$8))</f>
        <v>1</v>
      </c>
      <c r="T1253" s="132">
        <f t="shared" ca="1" si="119"/>
        <v>0.76923076923076916</v>
      </c>
      <c r="U1253" s="181">
        <f ca="1">IF($C1253&lt;=MAX($D$4,INDEX($C$23:$C$154,2+MATCH(0,$M$23:$M$154,1))),U468,MAX(AVERAGEIFS(U1250:U1252,U1250:U1252,"&gt;0")/(EXP(U$6*(($D1253-COUNTIFS(U$1083:U1253,0))/12))),U$8))</f>
        <v>3</v>
      </c>
      <c r="V1253" s="181">
        <f t="shared" ca="1" si="120"/>
        <v>2</v>
      </c>
      <c r="W1253" s="132">
        <f ca="1">IF($C1253&lt;$D$4,W468,MAX(AVERAGEIFS(W1250:W1252,W1250:W1252,"&gt;0")/(EXP(W$6*(($D1253-COUNTIFS(W$1083:W1253,0))/12))),W$8))</f>
        <v>0.75</v>
      </c>
      <c r="X1253" s="132">
        <f t="shared" ca="1" si="121"/>
        <v>0.57692307692307687</v>
      </c>
      <c r="Y1253" s="132"/>
      <c r="Z1253" s="132"/>
    </row>
    <row r="1254" spans="2:26" outlineLevel="1">
      <c r="B1254" s="159"/>
      <c r="C1254" s="160">
        <f t="shared" si="103"/>
        <v>49400</v>
      </c>
      <c r="D1254" s="128">
        <f t="shared" si="104"/>
        <v>172</v>
      </c>
      <c r="G1254" s="132">
        <f ca="1">IF($C1254&lt;$D$4,G469,MAX(AVERAGEIFS(G1251:G1253,G1251:G1253,"&gt;0")/(EXP(G$6*(($D1254-COUNTIFS(G$1083:G1254,0))/12))),G$8))</f>
        <v>1.25</v>
      </c>
      <c r="H1254" s="132">
        <f t="shared" ca="1" si="114"/>
        <v>0.96153846153846145</v>
      </c>
      <c r="I1254" s="132">
        <f ca="1">IF($C1254&lt;$D$4,I469,MAX(AVERAGEIFS(I1251:I1253,I1251:I1253,"&gt;0")/(EXP(I$6*(($D1254-COUNTIFS(I$1083:I1254,0))/12))),I$8))</f>
        <v>1.5</v>
      </c>
      <c r="J1254" s="132">
        <f t="shared" ca="1" si="115"/>
        <v>1.2</v>
      </c>
      <c r="K1254" s="132">
        <f ca="1">IF($C1254&lt;$D$4,K469,MAX(AVERAGEIFS(K1251:K1253,K1251:K1253,"&gt;0")/(EXP(K$6*(($D1254-COUNTIFS(K$1083:K1254,0))/12))),K$8))</f>
        <v>3</v>
      </c>
      <c r="L1254" s="132">
        <f t="shared" ca="1" si="116"/>
        <v>2</v>
      </c>
      <c r="M1254" s="181">
        <f ca="1">IF($C1254&lt;=MAX($D$4,INDEX($C$23:$C$154,2+MATCH(0,$M$23:$M$154,1))),M469,MAX(AVERAGEIFS(M1251:M1253,M1251:M1253,"&gt;0")/(EXP(M$6*(($D1254-COUNTIFS(M$1083:M1254,0))/12))),M$8))</f>
        <v>3.75</v>
      </c>
      <c r="N1254" s="181">
        <f t="shared" ca="1" si="117"/>
        <v>3</v>
      </c>
      <c r="O1254" s="181">
        <f ca="1">IF($C1254&lt;=MAX($D$4,INDEX($C$23:$C$154,2+MATCH(0,$O$23:$O$154,1))),O469,MAX(AVERAGEIFS(O1251:O1253,O1251:O1253,"&gt;0")/(EXP(O$6*(($D1254-COUNTIFS(O$1083:O1254,0))/12))),O$8))</f>
        <v>5</v>
      </c>
      <c r="P1254" s="181">
        <f t="shared" ca="1" si="113"/>
        <v>3.5</v>
      </c>
      <c r="Q1254" s="132">
        <f ca="1">IF($C1254&lt;$D$4,Q469,MAX(AVERAGEIFS(Q1251:Q1253,Q1251:Q1253,"&gt;0")/(EXP(Q$6*(($D1254-COUNTIFS(Q$1083:Q1254,0))/12))),Q$8))</f>
        <v>1</v>
      </c>
      <c r="R1254" s="132">
        <f t="shared" ca="1" si="118"/>
        <v>1</v>
      </c>
      <c r="S1254" s="132">
        <f ca="1">IF($C1254&lt;$D$4,S469,MAX(AVERAGEIFS(S1251:S1253,S1251:S1253,"&gt;0")/(EXP(S$6*(($D1254-COUNTIFS(S$1083:S1254,0))/12))),S$8))</f>
        <v>1</v>
      </c>
      <c r="T1254" s="132">
        <f t="shared" ca="1" si="119"/>
        <v>0.76923076923076916</v>
      </c>
      <c r="U1254" s="181">
        <f ca="1">IF($C1254&lt;=MAX($D$4,INDEX($C$23:$C$154,2+MATCH(0,$M$23:$M$154,1))),U469,MAX(AVERAGEIFS(U1251:U1253,U1251:U1253,"&gt;0")/(EXP(U$6*(($D1254-COUNTIFS(U$1083:U1254,0))/12))),U$8))</f>
        <v>3</v>
      </c>
      <c r="V1254" s="181">
        <f t="shared" ca="1" si="120"/>
        <v>2</v>
      </c>
      <c r="W1254" s="132">
        <f ca="1">IF($C1254&lt;$D$4,W469,MAX(AVERAGEIFS(W1251:W1253,W1251:W1253,"&gt;0")/(EXP(W$6*(($D1254-COUNTIFS(W$1083:W1254,0))/12))),W$8))</f>
        <v>0.75</v>
      </c>
      <c r="X1254" s="132">
        <f t="shared" ca="1" si="121"/>
        <v>0.57692307692307687</v>
      </c>
      <c r="Y1254" s="132"/>
      <c r="Z1254" s="132"/>
    </row>
    <row r="1255" spans="2:26" outlineLevel="1">
      <c r="B1255" s="159"/>
      <c r="C1255" s="160">
        <f t="shared" si="103"/>
        <v>49430</v>
      </c>
      <c r="D1255" s="128">
        <f t="shared" si="104"/>
        <v>173</v>
      </c>
      <c r="G1255" s="132">
        <f ca="1">IF($C1255&lt;$D$4,G470,MAX(AVERAGEIFS(G1252:G1254,G1252:G1254,"&gt;0")/(EXP(G$6*(($D1255-COUNTIFS(G$1083:G1255,0))/12))),G$8))</f>
        <v>1.25</v>
      </c>
      <c r="H1255" s="132">
        <f t="shared" ca="1" si="114"/>
        <v>0.96153846153846145</v>
      </c>
      <c r="I1255" s="132">
        <f ca="1">IF($C1255&lt;$D$4,I470,MAX(AVERAGEIFS(I1252:I1254,I1252:I1254,"&gt;0")/(EXP(I$6*(($D1255-COUNTIFS(I$1083:I1255,0))/12))),I$8))</f>
        <v>1.5</v>
      </c>
      <c r="J1255" s="132">
        <f t="shared" ca="1" si="115"/>
        <v>1.2</v>
      </c>
      <c r="K1255" s="132">
        <f ca="1">IF($C1255&lt;$D$4,K470,MAX(AVERAGEIFS(K1252:K1254,K1252:K1254,"&gt;0")/(EXP(K$6*(($D1255-COUNTIFS(K$1083:K1255,0))/12))),K$8))</f>
        <v>3</v>
      </c>
      <c r="L1255" s="132">
        <f t="shared" ca="1" si="116"/>
        <v>2</v>
      </c>
      <c r="M1255" s="181">
        <f ca="1">IF($C1255&lt;=MAX($D$4,INDEX($C$23:$C$154,2+MATCH(0,$M$23:$M$154,1))),M470,MAX(AVERAGEIFS(M1252:M1254,M1252:M1254,"&gt;0")/(EXP(M$6*(($D1255-COUNTIFS(M$1083:M1255,0))/12))),M$8))</f>
        <v>3.75</v>
      </c>
      <c r="N1255" s="181">
        <f t="shared" ca="1" si="117"/>
        <v>3</v>
      </c>
      <c r="O1255" s="181">
        <f ca="1">IF($C1255&lt;=MAX($D$4,INDEX($C$23:$C$154,2+MATCH(0,$O$23:$O$154,1))),O470,MAX(AVERAGEIFS(O1252:O1254,O1252:O1254,"&gt;0")/(EXP(O$6*(($D1255-COUNTIFS(O$1083:O1255,0))/12))),O$8))</f>
        <v>5</v>
      </c>
      <c r="P1255" s="181">
        <f t="shared" ca="1" si="113"/>
        <v>3.5</v>
      </c>
      <c r="Q1255" s="132">
        <f ca="1">IF($C1255&lt;$D$4,Q470,MAX(AVERAGEIFS(Q1252:Q1254,Q1252:Q1254,"&gt;0")/(EXP(Q$6*(($D1255-COUNTIFS(Q$1083:Q1255,0))/12))),Q$8))</f>
        <v>1</v>
      </c>
      <c r="R1255" s="132">
        <f t="shared" ca="1" si="118"/>
        <v>1</v>
      </c>
      <c r="S1255" s="132">
        <f ca="1">IF($C1255&lt;$D$4,S470,MAX(AVERAGEIFS(S1252:S1254,S1252:S1254,"&gt;0")/(EXP(S$6*(($D1255-COUNTIFS(S$1083:S1255,0))/12))),S$8))</f>
        <v>1</v>
      </c>
      <c r="T1255" s="132">
        <f t="shared" ca="1" si="119"/>
        <v>0.76923076923076916</v>
      </c>
      <c r="U1255" s="181">
        <f ca="1">IF($C1255&lt;=MAX($D$4,INDEX($C$23:$C$154,2+MATCH(0,$M$23:$M$154,1))),U470,MAX(AVERAGEIFS(U1252:U1254,U1252:U1254,"&gt;0")/(EXP(U$6*(($D1255-COUNTIFS(U$1083:U1255,0))/12))),U$8))</f>
        <v>3</v>
      </c>
      <c r="V1255" s="181">
        <f t="shared" ca="1" si="120"/>
        <v>2</v>
      </c>
      <c r="W1255" s="132">
        <f ca="1">IF($C1255&lt;$D$4,W470,MAX(AVERAGEIFS(W1252:W1254,W1252:W1254,"&gt;0")/(EXP(W$6*(($D1255-COUNTIFS(W$1083:W1255,0))/12))),W$8))</f>
        <v>0.75</v>
      </c>
      <c r="X1255" s="132">
        <f t="shared" ca="1" si="121"/>
        <v>0.57692307692307687</v>
      </c>
      <c r="Y1255" s="132"/>
      <c r="Z1255" s="132"/>
    </row>
    <row r="1256" spans="2:26" outlineLevel="1">
      <c r="B1256" s="159"/>
      <c r="C1256" s="160">
        <f t="shared" si="103"/>
        <v>49461</v>
      </c>
      <c r="D1256" s="128">
        <f t="shared" si="104"/>
        <v>174</v>
      </c>
      <c r="G1256" s="132">
        <f ca="1">IF($C1256&lt;$D$4,G471,MAX(AVERAGEIFS(G1253:G1255,G1253:G1255,"&gt;0")/(EXP(G$6*(($D1256-COUNTIFS(G$1083:G1256,0))/12))),G$8))</f>
        <v>1.25</v>
      </c>
      <c r="H1256" s="132">
        <f t="shared" ca="1" si="114"/>
        <v>0.96153846153846145</v>
      </c>
      <c r="I1256" s="132">
        <f ca="1">IF($C1256&lt;$D$4,I471,MAX(AVERAGEIFS(I1253:I1255,I1253:I1255,"&gt;0")/(EXP(I$6*(($D1256-COUNTIFS(I$1083:I1256,0))/12))),I$8))</f>
        <v>1.5</v>
      </c>
      <c r="J1256" s="132">
        <f t="shared" ca="1" si="115"/>
        <v>1.2</v>
      </c>
      <c r="K1256" s="132">
        <f ca="1">IF($C1256&lt;$D$4,K471,MAX(AVERAGEIFS(K1253:K1255,K1253:K1255,"&gt;0")/(EXP(K$6*(($D1256-COUNTIFS(K$1083:K1256,0))/12))),K$8))</f>
        <v>3</v>
      </c>
      <c r="L1256" s="132">
        <f t="shared" ca="1" si="116"/>
        <v>2</v>
      </c>
      <c r="M1256" s="181">
        <f ca="1">IF($C1256&lt;=MAX($D$4,INDEX($C$23:$C$154,2+MATCH(0,$M$23:$M$154,1))),M471,MAX(AVERAGEIFS(M1253:M1255,M1253:M1255,"&gt;0")/(EXP(M$6*(($D1256-COUNTIFS(M$1083:M1256,0))/12))),M$8))</f>
        <v>3.75</v>
      </c>
      <c r="N1256" s="181">
        <f t="shared" ca="1" si="117"/>
        <v>3</v>
      </c>
      <c r="O1256" s="181">
        <f ca="1">IF($C1256&lt;=MAX($D$4,INDEX($C$23:$C$154,2+MATCH(0,$O$23:$O$154,1))),O471,MAX(AVERAGEIFS(O1253:O1255,O1253:O1255,"&gt;0")/(EXP(O$6*(($D1256-COUNTIFS(O$1083:O1256,0))/12))),O$8))</f>
        <v>5</v>
      </c>
      <c r="P1256" s="181">
        <f t="shared" ca="1" si="113"/>
        <v>3.5</v>
      </c>
      <c r="Q1256" s="132">
        <f ca="1">IF($C1256&lt;$D$4,Q471,MAX(AVERAGEIFS(Q1253:Q1255,Q1253:Q1255,"&gt;0")/(EXP(Q$6*(($D1256-COUNTIFS(Q$1083:Q1256,0))/12))),Q$8))</f>
        <v>1</v>
      </c>
      <c r="R1256" s="132">
        <f t="shared" ca="1" si="118"/>
        <v>1</v>
      </c>
      <c r="S1256" s="132">
        <f ca="1">IF($C1256&lt;$D$4,S471,MAX(AVERAGEIFS(S1253:S1255,S1253:S1255,"&gt;0")/(EXP(S$6*(($D1256-COUNTIFS(S$1083:S1256,0))/12))),S$8))</f>
        <v>1</v>
      </c>
      <c r="T1256" s="132">
        <f t="shared" ca="1" si="119"/>
        <v>0.76923076923076916</v>
      </c>
      <c r="U1256" s="181">
        <f ca="1">IF($C1256&lt;=MAX($D$4,INDEX($C$23:$C$154,2+MATCH(0,$M$23:$M$154,1))),U471,MAX(AVERAGEIFS(U1253:U1255,U1253:U1255,"&gt;0")/(EXP(U$6*(($D1256-COUNTIFS(U$1083:U1256,0))/12))),U$8))</f>
        <v>3</v>
      </c>
      <c r="V1256" s="181">
        <f t="shared" ca="1" si="120"/>
        <v>2</v>
      </c>
      <c r="W1256" s="132">
        <f ca="1">IF($C1256&lt;$D$4,W471,MAX(AVERAGEIFS(W1253:W1255,W1253:W1255,"&gt;0")/(EXP(W$6*(($D1256-COUNTIFS(W$1083:W1256,0))/12))),W$8))</f>
        <v>0.75</v>
      </c>
      <c r="X1256" s="132">
        <f t="shared" ca="1" si="121"/>
        <v>0.57692307692307687</v>
      </c>
      <c r="Y1256" s="132"/>
      <c r="Z1256" s="132"/>
    </row>
    <row r="1257" spans="2:26" outlineLevel="1">
      <c r="B1257" s="159"/>
      <c r="C1257" s="160">
        <f t="shared" si="103"/>
        <v>49491</v>
      </c>
      <c r="D1257" s="128">
        <f t="shared" si="104"/>
        <v>175</v>
      </c>
      <c r="G1257" s="132">
        <f ca="1">IF($C1257&lt;$D$4,G472,MAX(AVERAGEIFS(G1254:G1256,G1254:G1256,"&gt;0")/(EXP(G$6*(($D1257-COUNTIFS(G$1083:G1257,0))/12))),G$8))</f>
        <v>1.25</v>
      </c>
      <c r="H1257" s="132">
        <f t="shared" ca="1" si="114"/>
        <v>0.96153846153846145</v>
      </c>
      <c r="I1257" s="132">
        <f ca="1">IF($C1257&lt;$D$4,I472,MAX(AVERAGEIFS(I1254:I1256,I1254:I1256,"&gt;0")/(EXP(I$6*(($D1257-COUNTIFS(I$1083:I1257,0))/12))),I$8))</f>
        <v>1.5</v>
      </c>
      <c r="J1257" s="132">
        <f t="shared" ca="1" si="115"/>
        <v>1.2</v>
      </c>
      <c r="K1257" s="132">
        <f ca="1">IF($C1257&lt;$D$4,K472,MAX(AVERAGEIFS(K1254:K1256,K1254:K1256,"&gt;0")/(EXP(K$6*(($D1257-COUNTIFS(K$1083:K1257,0))/12))),K$8))</f>
        <v>3</v>
      </c>
      <c r="L1257" s="132">
        <f t="shared" ca="1" si="116"/>
        <v>2</v>
      </c>
      <c r="M1257" s="181">
        <f ca="1">IF($C1257&lt;=MAX($D$4,INDEX($C$23:$C$154,2+MATCH(0,$M$23:$M$154,1))),M472,MAX(AVERAGEIFS(M1254:M1256,M1254:M1256,"&gt;0")/(EXP(M$6*(($D1257-COUNTIFS(M$1083:M1257,0))/12))),M$8))</f>
        <v>3.75</v>
      </c>
      <c r="N1257" s="181">
        <f t="shared" ca="1" si="117"/>
        <v>3</v>
      </c>
      <c r="O1257" s="181">
        <f ca="1">IF($C1257&lt;=MAX($D$4,INDEX($C$23:$C$154,2+MATCH(0,$O$23:$O$154,1))),O472,MAX(AVERAGEIFS(O1254:O1256,O1254:O1256,"&gt;0")/(EXP(O$6*(($D1257-COUNTIFS(O$1083:O1257,0))/12))),O$8))</f>
        <v>5</v>
      </c>
      <c r="P1257" s="181">
        <f t="shared" ca="1" si="113"/>
        <v>3.5</v>
      </c>
      <c r="Q1257" s="132">
        <f ca="1">IF($C1257&lt;$D$4,Q472,MAX(AVERAGEIFS(Q1254:Q1256,Q1254:Q1256,"&gt;0")/(EXP(Q$6*(($D1257-COUNTIFS(Q$1083:Q1257,0))/12))),Q$8))</f>
        <v>1</v>
      </c>
      <c r="R1257" s="132">
        <f t="shared" ca="1" si="118"/>
        <v>1</v>
      </c>
      <c r="S1257" s="132">
        <f ca="1">IF($C1257&lt;$D$4,S472,MAX(AVERAGEIFS(S1254:S1256,S1254:S1256,"&gt;0")/(EXP(S$6*(($D1257-COUNTIFS(S$1083:S1257,0))/12))),S$8))</f>
        <v>1</v>
      </c>
      <c r="T1257" s="132">
        <f t="shared" ca="1" si="119"/>
        <v>0.76923076923076916</v>
      </c>
      <c r="U1257" s="181">
        <f ca="1">IF($C1257&lt;=MAX($D$4,INDEX($C$23:$C$154,2+MATCH(0,$M$23:$M$154,1))),U472,MAX(AVERAGEIFS(U1254:U1256,U1254:U1256,"&gt;0")/(EXP(U$6*(($D1257-COUNTIFS(U$1083:U1257,0))/12))),U$8))</f>
        <v>3</v>
      </c>
      <c r="V1257" s="181">
        <f t="shared" ca="1" si="120"/>
        <v>2</v>
      </c>
      <c r="W1257" s="132">
        <f ca="1">IF($C1257&lt;$D$4,W472,MAX(AVERAGEIFS(W1254:W1256,W1254:W1256,"&gt;0")/(EXP(W$6*(($D1257-COUNTIFS(W$1083:W1257,0))/12))),W$8))</f>
        <v>0.75</v>
      </c>
      <c r="X1257" s="132">
        <f t="shared" ca="1" si="121"/>
        <v>0.57692307692307687</v>
      </c>
      <c r="Y1257" s="132"/>
      <c r="Z1257" s="132"/>
    </row>
    <row r="1258" spans="2:26" outlineLevel="1">
      <c r="B1258" s="159"/>
      <c r="C1258" s="160">
        <f>EDATE(C1257,1)</f>
        <v>49522</v>
      </c>
      <c r="D1258" s="128">
        <f>D1257+1</f>
        <v>176</v>
      </c>
      <c r="G1258" s="132">
        <f ca="1">IF($C1258&lt;$D$4,G473,MAX(AVERAGEIFS(G1255:G1257,G1255:G1257,"&gt;0")/(EXP(G$6*(($D1258-COUNTIFS(G$1083:G1258,0))/12))),G$8))</f>
        <v>1.25</v>
      </c>
      <c r="H1258" s="132">
        <f t="shared" ca="1" si="114"/>
        <v>0.96153846153846145</v>
      </c>
      <c r="I1258" s="132">
        <f ca="1">IF($C1258&lt;$D$4,I473,MAX(AVERAGEIFS(I1255:I1257,I1255:I1257,"&gt;0")/(EXP(I$6*(($D1258-COUNTIFS(I$1083:I1258,0))/12))),I$8))</f>
        <v>1.5</v>
      </c>
      <c r="J1258" s="132">
        <f t="shared" ca="1" si="115"/>
        <v>1.2</v>
      </c>
      <c r="K1258" s="132">
        <f ca="1">IF($C1258&lt;$D$4,K473,MAX(AVERAGEIFS(K1255:K1257,K1255:K1257,"&gt;0")/(EXP(K$6*(($D1258-COUNTIFS(K$1083:K1258,0))/12))),K$8))</f>
        <v>3</v>
      </c>
      <c r="L1258" s="132">
        <f t="shared" ca="1" si="116"/>
        <v>2</v>
      </c>
      <c r="M1258" s="181">
        <f ca="1">IF($C1258&lt;=MAX($D$4,INDEX($C$23:$C$154,2+MATCH(0,$M$23:$M$154,1))),M473,MAX(AVERAGEIFS(M1255:M1257,M1255:M1257,"&gt;0")/(EXP(M$6*(($D1258-COUNTIFS(M$1083:M1258,0))/12))),M$8))</f>
        <v>3.75</v>
      </c>
      <c r="N1258" s="181">
        <f t="shared" ca="1" si="117"/>
        <v>3</v>
      </c>
      <c r="O1258" s="181">
        <f ca="1">IF($C1258&lt;=MAX($D$4,INDEX($C$23:$C$154,2+MATCH(0,$O$23:$O$154,1))),O473,MAX(AVERAGEIFS(O1255:O1257,O1255:O1257,"&gt;0")/(EXP(O$6*(($D1258-COUNTIFS(O$1083:O1258,0))/12))),O$8))</f>
        <v>5</v>
      </c>
      <c r="P1258" s="181">
        <f t="shared" ca="1" si="113"/>
        <v>3.5</v>
      </c>
      <c r="Q1258" s="132">
        <f ca="1">IF($C1258&lt;$D$4,Q473,MAX(AVERAGEIFS(Q1255:Q1257,Q1255:Q1257,"&gt;0")/(EXP(Q$6*(($D1258-COUNTIFS(Q$1083:Q1258,0))/12))),Q$8))</f>
        <v>1</v>
      </c>
      <c r="R1258" s="132">
        <f t="shared" ca="1" si="118"/>
        <v>1</v>
      </c>
      <c r="S1258" s="132">
        <f ca="1">IF($C1258&lt;$D$4,S473,MAX(AVERAGEIFS(S1255:S1257,S1255:S1257,"&gt;0")/(EXP(S$6*(($D1258-COUNTIFS(S$1083:S1258,0))/12))),S$8))</f>
        <v>1</v>
      </c>
      <c r="T1258" s="132">
        <f t="shared" ca="1" si="119"/>
        <v>0.76923076923076916</v>
      </c>
      <c r="U1258" s="181">
        <f ca="1">IF($C1258&lt;=MAX($D$4,INDEX($C$23:$C$154,2+MATCH(0,$M$23:$M$154,1))),U473,MAX(AVERAGEIFS(U1255:U1257,U1255:U1257,"&gt;0")/(EXP(U$6*(($D1258-COUNTIFS(U$1083:U1258,0))/12))),U$8))</f>
        <v>3</v>
      </c>
      <c r="V1258" s="181">
        <f t="shared" ca="1" si="120"/>
        <v>2</v>
      </c>
      <c r="W1258" s="132">
        <f ca="1">IF($C1258&lt;$D$4,W473,MAX(AVERAGEIFS(W1255:W1257,W1255:W1257,"&gt;0")/(EXP(W$6*(($D1258-COUNTIFS(W$1083:W1258,0))/12))),W$8))</f>
        <v>0.75</v>
      </c>
      <c r="X1258" s="132">
        <f t="shared" ca="1" si="121"/>
        <v>0.57692307692307687</v>
      </c>
      <c r="Y1258" s="132"/>
      <c r="Z1258" s="132"/>
    </row>
    <row r="1259" spans="2:26" outlineLevel="1">
      <c r="B1259" s="159"/>
      <c r="C1259" s="160">
        <f t="shared" si="103"/>
        <v>49553</v>
      </c>
      <c r="D1259" s="128">
        <f t="shared" si="104"/>
        <v>177</v>
      </c>
      <c r="G1259" s="132">
        <f ca="1">IF($C1259&lt;$D$4,G474,MAX(AVERAGEIFS(G1256:G1258,G1256:G1258,"&gt;0")/(EXP(G$6*(($D1259-COUNTIFS(G$1083:G1259,0))/12))),G$8))</f>
        <v>1.25</v>
      </c>
      <c r="H1259" s="132">
        <f t="shared" ca="1" si="114"/>
        <v>0.96153846153846145</v>
      </c>
      <c r="I1259" s="132">
        <f ca="1">IF($C1259&lt;$D$4,I474,MAX(AVERAGEIFS(I1256:I1258,I1256:I1258,"&gt;0")/(EXP(I$6*(($D1259-COUNTIFS(I$1083:I1259,0))/12))),I$8))</f>
        <v>1.5</v>
      </c>
      <c r="J1259" s="132">
        <f t="shared" ca="1" si="115"/>
        <v>1.2</v>
      </c>
      <c r="K1259" s="132">
        <f ca="1">IF($C1259&lt;$D$4,K474,MAX(AVERAGEIFS(K1256:K1258,K1256:K1258,"&gt;0")/(EXP(K$6*(($D1259-COUNTIFS(K$1083:K1259,0))/12))),K$8))</f>
        <v>3</v>
      </c>
      <c r="L1259" s="132">
        <f t="shared" ca="1" si="116"/>
        <v>2</v>
      </c>
      <c r="M1259" s="181">
        <f ca="1">IF($C1259&lt;=MAX($D$4,INDEX($C$23:$C$154,2+MATCH(0,$M$23:$M$154,1))),M474,MAX(AVERAGEIFS(M1256:M1258,M1256:M1258,"&gt;0")/(EXP(M$6*(($D1259-COUNTIFS(M$1083:M1259,0))/12))),M$8))</f>
        <v>3.75</v>
      </c>
      <c r="N1259" s="181">
        <f t="shared" ca="1" si="117"/>
        <v>3</v>
      </c>
      <c r="O1259" s="181">
        <f ca="1">IF($C1259&lt;=MAX($D$4,INDEX($C$23:$C$154,2+MATCH(0,$O$23:$O$154,1))),O474,MAX(AVERAGEIFS(O1256:O1258,O1256:O1258,"&gt;0")/(EXP(O$6*(($D1259-COUNTIFS(O$1083:O1259,0))/12))),O$8))</f>
        <v>5</v>
      </c>
      <c r="P1259" s="181">
        <f t="shared" ca="1" si="113"/>
        <v>3.5</v>
      </c>
      <c r="Q1259" s="132">
        <f ca="1">IF($C1259&lt;$D$4,Q474,MAX(AVERAGEIFS(Q1256:Q1258,Q1256:Q1258,"&gt;0")/(EXP(Q$6*(($D1259-COUNTIFS(Q$1083:Q1259,0))/12))),Q$8))</f>
        <v>1</v>
      </c>
      <c r="R1259" s="132">
        <f t="shared" ca="1" si="118"/>
        <v>1</v>
      </c>
      <c r="S1259" s="132">
        <f ca="1">IF($C1259&lt;$D$4,S474,MAX(AVERAGEIFS(S1256:S1258,S1256:S1258,"&gt;0")/(EXP(S$6*(($D1259-COUNTIFS(S$1083:S1259,0))/12))),S$8))</f>
        <v>1</v>
      </c>
      <c r="T1259" s="132">
        <f t="shared" ca="1" si="119"/>
        <v>0.76923076923076916</v>
      </c>
      <c r="U1259" s="181">
        <f ca="1">IF($C1259&lt;=MAX($D$4,INDEX($C$23:$C$154,2+MATCH(0,$M$23:$M$154,1))),U474,MAX(AVERAGEIFS(U1256:U1258,U1256:U1258,"&gt;0")/(EXP(U$6*(($D1259-COUNTIFS(U$1083:U1259,0))/12))),U$8))</f>
        <v>3</v>
      </c>
      <c r="V1259" s="181">
        <f t="shared" ca="1" si="120"/>
        <v>2</v>
      </c>
      <c r="W1259" s="132">
        <f ca="1">IF($C1259&lt;$D$4,W474,MAX(AVERAGEIFS(W1256:W1258,W1256:W1258,"&gt;0")/(EXP(W$6*(($D1259-COUNTIFS(W$1083:W1259,0))/12))),W$8))</f>
        <v>0.75</v>
      </c>
      <c r="X1259" s="132">
        <f t="shared" ca="1" si="121"/>
        <v>0.57692307692307687</v>
      </c>
      <c r="Y1259" s="132"/>
      <c r="Z1259" s="132"/>
    </row>
    <row r="1260" spans="2:26" outlineLevel="1">
      <c r="B1260" s="159"/>
      <c r="C1260" s="160">
        <f t="shared" si="103"/>
        <v>49583</v>
      </c>
      <c r="D1260" s="128">
        <f t="shared" si="104"/>
        <v>178</v>
      </c>
      <c r="G1260" s="132">
        <f ca="1">IF($C1260&lt;$D$4,G475,MAX(AVERAGEIFS(G1257:G1259,G1257:G1259,"&gt;0")/(EXP(G$6*(($D1260-COUNTIFS(G$1083:G1260,0))/12))),G$8))</f>
        <v>1.25</v>
      </c>
      <c r="H1260" s="132">
        <f t="shared" ca="1" si="114"/>
        <v>0.96153846153846145</v>
      </c>
      <c r="I1260" s="132">
        <f ca="1">IF($C1260&lt;$D$4,I475,MAX(AVERAGEIFS(I1257:I1259,I1257:I1259,"&gt;0")/(EXP(I$6*(($D1260-COUNTIFS(I$1083:I1260,0))/12))),I$8))</f>
        <v>1.5</v>
      </c>
      <c r="J1260" s="132">
        <f t="shared" ca="1" si="115"/>
        <v>1.2</v>
      </c>
      <c r="K1260" s="132">
        <f ca="1">IF($C1260&lt;$D$4,K475,MAX(AVERAGEIFS(K1257:K1259,K1257:K1259,"&gt;0")/(EXP(K$6*(($D1260-COUNTIFS(K$1083:K1260,0))/12))),K$8))</f>
        <v>3</v>
      </c>
      <c r="L1260" s="132">
        <f t="shared" ca="1" si="116"/>
        <v>2</v>
      </c>
      <c r="M1260" s="181">
        <f ca="1">IF($C1260&lt;=MAX($D$4,INDEX($C$23:$C$154,2+MATCH(0,$M$23:$M$154,1))),M475,MAX(AVERAGEIFS(M1257:M1259,M1257:M1259,"&gt;0")/(EXP(M$6*(($D1260-COUNTIFS(M$1083:M1260,0))/12))),M$8))</f>
        <v>3.75</v>
      </c>
      <c r="N1260" s="181">
        <f t="shared" ca="1" si="117"/>
        <v>3</v>
      </c>
      <c r="O1260" s="181">
        <f ca="1">IF($C1260&lt;=MAX($D$4,INDEX($C$23:$C$154,2+MATCH(0,$O$23:$O$154,1))),O475,MAX(AVERAGEIFS(O1257:O1259,O1257:O1259,"&gt;0")/(EXP(O$6*(($D1260-COUNTIFS(O$1083:O1260,0))/12))),O$8))</f>
        <v>5</v>
      </c>
      <c r="P1260" s="181">
        <f t="shared" ca="1" si="113"/>
        <v>3.5</v>
      </c>
      <c r="Q1260" s="132">
        <f ca="1">IF($C1260&lt;$D$4,Q475,MAX(AVERAGEIFS(Q1257:Q1259,Q1257:Q1259,"&gt;0")/(EXP(Q$6*(($D1260-COUNTIFS(Q$1083:Q1260,0))/12))),Q$8))</f>
        <v>1</v>
      </c>
      <c r="R1260" s="132">
        <f t="shared" ca="1" si="118"/>
        <v>1</v>
      </c>
      <c r="S1260" s="132">
        <f ca="1">IF($C1260&lt;$D$4,S475,MAX(AVERAGEIFS(S1257:S1259,S1257:S1259,"&gt;0")/(EXP(S$6*(($D1260-COUNTIFS(S$1083:S1260,0))/12))),S$8))</f>
        <v>1</v>
      </c>
      <c r="T1260" s="132">
        <f t="shared" ca="1" si="119"/>
        <v>0.76923076923076916</v>
      </c>
      <c r="U1260" s="181">
        <f ca="1">IF($C1260&lt;=MAX($D$4,INDEX($C$23:$C$154,2+MATCH(0,$M$23:$M$154,1))),U475,MAX(AVERAGEIFS(U1257:U1259,U1257:U1259,"&gt;0")/(EXP(U$6*(($D1260-COUNTIFS(U$1083:U1260,0))/12))),U$8))</f>
        <v>3</v>
      </c>
      <c r="V1260" s="181">
        <f t="shared" ca="1" si="120"/>
        <v>2</v>
      </c>
      <c r="W1260" s="132">
        <f ca="1">IF($C1260&lt;$D$4,W475,MAX(AVERAGEIFS(W1257:W1259,W1257:W1259,"&gt;0")/(EXP(W$6*(($D1260-COUNTIFS(W$1083:W1260,0))/12))),W$8))</f>
        <v>0.75</v>
      </c>
      <c r="X1260" s="132">
        <f t="shared" ca="1" si="121"/>
        <v>0.57692307692307687</v>
      </c>
      <c r="Y1260" s="132"/>
      <c r="Z1260" s="132"/>
    </row>
    <row r="1261" spans="2:26" outlineLevel="1">
      <c r="B1261" s="159"/>
      <c r="C1261" s="160">
        <f t="shared" si="103"/>
        <v>49614</v>
      </c>
      <c r="D1261" s="128">
        <f t="shared" si="104"/>
        <v>179</v>
      </c>
      <c r="G1261" s="132">
        <f ca="1">IF($C1261&lt;$D$4,G476,MAX(AVERAGEIFS(G1258:G1260,G1258:G1260,"&gt;0")/(EXP(G$6*(($D1261-COUNTIFS(G$1083:G1261,0))/12))),G$8))</f>
        <v>1.25</v>
      </c>
      <c r="H1261" s="132">
        <f t="shared" ca="1" si="114"/>
        <v>0.96153846153846145</v>
      </c>
      <c r="I1261" s="132">
        <f ca="1">IF($C1261&lt;$D$4,I476,MAX(AVERAGEIFS(I1258:I1260,I1258:I1260,"&gt;0")/(EXP(I$6*(($D1261-COUNTIFS(I$1083:I1261,0))/12))),I$8))</f>
        <v>1.5</v>
      </c>
      <c r="J1261" s="132">
        <f t="shared" ca="1" si="115"/>
        <v>1.2</v>
      </c>
      <c r="K1261" s="132">
        <f ca="1">IF($C1261&lt;$D$4,K476,MAX(AVERAGEIFS(K1258:K1260,K1258:K1260,"&gt;0")/(EXP(K$6*(($D1261-COUNTIFS(K$1083:K1261,0))/12))),K$8))</f>
        <v>3</v>
      </c>
      <c r="L1261" s="132">
        <f t="shared" ca="1" si="116"/>
        <v>2</v>
      </c>
      <c r="M1261" s="181">
        <f ca="1">IF($C1261&lt;=MAX($D$4,INDEX($C$23:$C$154,2+MATCH(0,$M$23:$M$154,1))),M476,MAX(AVERAGEIFS(M1258:M1260,M1258:M1260,"&gt;0")/(EXP(M$6*(($D1261-COUNTIFS(M$1083:M1261,0))/12))),M$8))</f>
        <v>3.75</v>
      </c>
      <c r="N1261" s="181">
        <f t="shared" ca="1" si="117"/>
        <v>3</v>
      </c>
      <c r="O1261" s="181">
        <f ca="1">IF($C1261&lt;=MAX($D$4,INDEX($C$23:$C$154,2+MATCH(0,$O$23:$O$154,1))),O476,MAX(AVERAGEIFS(O1258:O1260,O1258:O1260,"&gt;0")/(EXP(O$6*(($D1261-COUNTIFS(O$1083:O1261,0))/12))),O$8))</f>
        <v>5</v>
      </c>
      <c r="P1261" s="181">
        <f t="shared" ca="1" si="113"/>
        <v>3.5</v>
      </c>
      <c r="Q1261" s="132">
        <f ca="1">IF($C1261&lt;$D$4,Q476,MAX(AVERAGEIFS(Q1258:Q1260,Q1258:Q1260,"&gt;0")/(EXP(Q$6*(($D1261-COUNTIFS(Q$1083:Q1261,0))/12))),Q$8))</f>
        <v>1</v>
      </c>
      <c r="R1261" s="132">
        <f t="shared" ca="1" si="118"/>
        <v>1</v>
      </c>
      <c r="S1261" s="132">
        <f ca="1">IF($C1261&lt;$D$4,S476,MAX(AVERAGEIFS(S1258:S1260,S1258:S1260,"&gt;0")/(EXP(S$6*(($D1261-COUNTIFS(S$1083:S1261,0))/12))),S$8))</f>
        <v>1</v>
      </c>
      <c r="T1261" s="132">
        <f t="shared" ca="1" si="119"/>
        <v>0.76923076923076916</v>
      </c>
      <c r="U1261" s="181">
        <f ca="1">IF($C1261&lt;=MAX($D$4,INDEX($C$23:$C$154,2+MATCH(0,$M$23:$M$154,1))),U476,MAX(AVERAGEIFS(U1258:U1260,U1258:U1260,"&gt;0")/(EXP(U$6*(($D1261-COUNTIFS(U$1083:U1261,0))/12))),U$8))</f>
        <v>3</v>
      </c>
      <c r="V1261" s="181">
        <f t="shared" ca="1" si="120"/>
        <v>2</v>
      </c>
      <c r="W1261" s="132">
        <f ca="1">IF($C1261&lt;$D$4,W476,MAX(AVERAGEIFS(W1258:W1260,W1258:W1260,"&gt;0")/(EXP(W$6*(($D1261-COUNTIFS(W$1083:W1261,0))/12))),W$8))</f>
        <v>0.75</v>
      </c>
      <c r="X1261" s="132">
        <f t="shared" ca="1" si="121"/>
        <v>0.57692307692307687</v>
      </c>
      <c r="Y1261" s="132"/>
      <c r="Z1261" s="132"/>
    </row>
    <row r="1262" spans="2:26" outlineLevel="1">
      <c r="B1262" s="159"/>
      <c r="C1262" s="160">
        <f t="shared" si="103"/>
        <v>49644</v>
      </c>
      <c r="D1262" s="128">
        <f t="shared" si="104"/>
        <v>180</v>
      </c>
      <c r="G1262" s="132">
        <f ca="1">IF($C1262&lt;$D$4,G477,MAX(AVERAGEIFS(G1259:G1261,G1259:G1261,"&gt;0")/(EXP(G$6*(($D1262-COUNTIFS(G$1083:G1262,0))/12))),G$8))</f>
        <v>1.25</v>
      </c>
      <c r="H1262" s="132">
        <f t="shared" ca="1" si="114"/>
        <v>0.96153846153846145</v>
      </c>
      <c r="I1262" s="132">
        <f ca="1">IF($C1262&lt;$D$4,I477,MAX(AVERAGEIFS(I1259:I1261,I1259:I1261,"&gt;0")/(EXP(I$6*(($D1262-COUNTIFS(I$1083:I1262,0))/12))),I$8))</f>
        <v>1.5</v>
      </c>
      <c r="J1262" s="132">
        <f t="shared" ca="1" si="115"/>
        <v>1.2</v>
      </c>
      <c r="K1262" s="132">
        <f ca="1">IF($C1262&lt;$D$4,K477,MAX(AVERAGEIFS(K1259:K1261,K1259:K1261,"&gt;0")/(EXP(K$6*(($D1262-COUNTIFS(K$1083:K1262,0))/12))),K$8))</f>
        <v>3</v>
      </c>
      <c r="L1262" s="132">
        <f t="shared" ca="1" si="116"/>
        <v>2</v>
      </c>
      <c r="M1262" s="181">
        <f ca="1">IF($C1262&lt;=MAX($D$4,INDEX($C$23:$C$154,2+MATCH(0,$M$23:$M$154,1))),M477,MAX(AVERAGEIFS(M1259:M1261,M1259:M1261,"&gt;0")/(EXP(M$6*(($D1262-COUNTIFS(M$1083:M1262,0))/12))),M$8))</f>
        <v>3.75</v>
      </c>
      <c r="N1262" s="181">
        <f t="shared" ca="1" si="117"/>
        <v>3</v>
      </c>
      <c r="O1262" s="181">
        <f ca="1">IF($C1262&lt;=MAX($D$4,INDEX($C$23:$C$154,2+MATCH(0,$O$23:$O$154,1))),O477,MAX(AVERAGEIFS(O1259:O1261,O1259:O1261,"&gt;0")/(EXP(O$6*(($D1262-COUNTIFS(O$1083:O1262,0))/12))),O$8))</f>
        <v>5</v>
      </c>
      <c r="P1262" s="181">
        <f t="shared" ca="1" si="113"/>
        <v>3.5</v>
      </c>
      <c r="Q1262" s="132">
        <f ca="1">IF($C1262&lt;$D$4,Q477,MAX(AVERAGEIFS(Q1259:Q1261,Q1259:Q1261,"&gt;0")/(EXP(Q$6*(($D1262-COUNTIFS(Q$1083:Q1262,0))/12))),Q$8))</f>
        <v>1</v>
      </c>
      <c r="R1262" s="132">
        <f t="shared" ca="1" si="118"/>
        <v>1</v>
      </c>
      <c r="S1262" s="132">
        <f ca="1">IF($C1262&lt;$D$4,S477,MAX(AVERAGEIFS(S1259:S1261,S1259:S1261,"&gt;0")/(EXP(S$6*(($D1262-COUNTIFS(S$1083:S1262,0))/12))),S$8))</f>
        <v>1</v>
      </c>
      <c r="T1262" s="132">
        <f t="shared" ca="1" si="119"/>
        <v>0.76923076923076916</v>
      </c>
      <c r="U1262" s="181">
        <f ca="1">IF($C1262&lt;=MAX($D$4,INDEX($C$23:$C$154,2+MATCH(0,$M$23:$M$154,1))),U477,MAX(AVERAGEIFS(U1259:U1261,U1259:U1261,"&gt;0")/(EXP(U$6*(($D1262-COUNTIFS(U$1083:U1262,0))/12))),U$8))</f>
        <v>3</v>
      </c>
      <c r="V1262" s="181">
        <f t="shared" ca="1" si="120"/>
        <v>2</v>
      </c>
      <c r="W1262" s="132">
        <f ca="1">IF($C1262&lt;$D$4,W477,MAX(AVERAGEIFS(W1259:W1261,W1259:W1261,"&gt;0")/(EXP(W$6*(($D1262-COUNTIFS(W$1083:W1262,0))/12))),W$8))</f>
        <v>0.75</v>
      </c>
      <c r="X1262" s="132">
        <f t="shared" ca="1" si="121"/>
        <v>0.57692307692307687</v>
      </c>
      <c r="Y1262" s="132"/>
      <c r="Z1262" s="132"/>
    </row>
    <row r="1263" spans="2:26">
      <c r="B1263" s="159"/>
    </row>
    <row r="1264" spans="2:26" ht="13">
      <c r="C1264" s="158" t="s">
        <v>318</v>
      </c>
    </row>
    <row r="1265" spans="2:26">
      <c r="B1265" s="159"/>
    </row>
    <row r="1266" spans="2:26" outlineLevel="1">
      <c r="B1266" s="159"/>
      <c r="C1266" s="118" t="s">
        <v>315</v>
      </c>
    </row>
    <row r="1267" spans="2:26" outlineLevel="1">
      <c r="B1267" s="159"/>
    </row>
    <row r="1268" spans="2:26" outlineLevel="1">
      <c r="B1268" s="159"/>
      <c r="C1268" s="160">
        <v>44197</v>
      </c>
      <c r="D1268" s="175">
        <v>1</v>
      </c>
      <c r="G1268" s="132">
        <f>IF($C1268&lt;$D$4,G435,MAX(AVERAGEIFS(G1265:G1267,G1265:G1267,"&gt;0")/(EXP(G$6*(($D1268-COUNTIFS(G$1268:G1268,0))/12))),G$8))</f>
        <v>3.7763999999999998</v>
      </c>
      <c r="H1268" s="132">
        <f t="shared" ref="H1268:H1299" si="122">IF($C1268&lt;$D$4,H435,MAX(G1268/G$10,H$8))</f>
        <v>2.8322999999999996</v>
      </c>
      <c r="I1268" s="132">
        <f>IF($C1268&lt;$D$4,I435,MAX(AVERAGEIFS(I1265:I1267,I1265:I1267,"&gt;0")/(EXP(I$6*(($D1268-COUNTIFS(I$1268:I1268,0))/12))),I$8))</f>
        <v>0</v>
      </c>
      <c r="J1268" s="132">
        <f t="shared" ref="J1268:J1299" si="123">IF($C1268&lt;$D$4,J435,MAX(I1268/I$10,J$8))</f>
        <v>0</v>
      </c>
      <c r="K1268" s="132">
        <f>IF($C1268&lt;$D$4,K435,MAX(AVERAGEIFS(K1265:K1267,K1265:K1267,"&gt;0")/(EXP(K$6*(($D1268-COUNTIFS(K$1268:K1268,0))/12))),K$8))</f>
        <v>0</v>
      </c>
      <c r="L1268" s="132">
        <f t="shared" ref="L1268:L1299" si="124">IF($C1268&lt;$D$4,L435,MAX(K1268/K$10,L$8))</f>
        <v>0</v>
      </c>
      <c r="M1268" s="181">
        <f>IF($C1268&lt;=MAX($D$4,INDEX($C$23:$C$154,2+MATCH(0,$M$23:$M$154,1))),M435,MAX(AVERAGEIFS(M1265:M1267,M1265:M1267,"&gt;0")/(EXP(M$6*(($D1268-COUNTIFS(M$1268:M1268,0))/12))),M$8))</f>
        <v>0</v>
      </c>
      <c r="N1268" s="181">
        <f t="shared" ref="N1268:N1299" si="125">IF($C1268&lt;=MAX($D$4,INDEX($C$23:$C$154,2+MATCH(0,$N$23:$N$154,1))),N435,MAX(M1268/M$10,N$8))</f>
        <v>0</v>
      </c>
      <c r="O1268" s="181">
        <f>IF($C1268&lt;=MAX($D$4,INDEX($C$23:$C$154,2+MATCH(0,$O$23:$O$154,1))),O435,MAX(AVERAGEIFS(O1265:O1267,O1265:O1267,"&gt;0")/(EXP(O$6*(($D1268-COUNTIFS(O$1268:O1268,0))/12))),O$8))</f>
        <v>0</v>
      </c>
      <c r="P1268" s="181">
        <f>IF($C1268&lt;=MAX($D$4,INDEX($C$23:$C$154,2+MATCH(0,$P$23:$P$154,1))),P435,MAX(O1268/O$10,P$8))</f>
        <v>0</v>
      </c>
      <c r="Q1268" s="132">
        <f>IF($C1268&lt;$D$4,Q435,MAX(AVERAGEIFS(Q1265:Q1267,Q1265:Q1267,"&gt;0")/(EXP(Q$6*(($D1268-COUNTIFS(Q$1268:Q1268,0))/12))),Q$8))</f>
        <v>0</v>
      </c>
      <c r="R1268" s="132">
        <f t="shared" ref="R1268:R1299" si="126">IF($C1268&lt;$D$4,R435,MAX(Q1268/Q$10,R$8))</f>
        <v>0</v>
      </c>
      <c r="S1268" s="132">
        <f>IF($C1268&lt;$D$4,S435,MAX(AVERAGEIFS(S1265:S1267,S1265:S1267,"&gt;0")/(EXP(S$6*(($D1268-COUNTIFS(S$1268:S1268,0))/12))),S$8))</f>
        <v>0</v>
      </c>
      <c r="T1268" s="132">
        <f t="shared" ref="T1268:T1299" si="127">IF($C1268&lt;$D$4,T435,MAX(S1268/S$10,T$8))</f>
        <v>0</v>
      </c>
      <c r="U1268" s="181">
        <f>IF($C1268&lt;=MAX($D$4,INDEX($C$23:$C$154,2+MATCH(0,$M$23:$M$154,1))),U435,MAX(AVERAGEIFS(U1265:U1267,U1265:U1267,"&gt;0")/(EXP(U$6*(($D1268-COUNTIFS(U$1268:U1268,0))/12))),U$8))</f>
        <v>0</v>
      </c>
      <c r="V1268" s="181">
        <f t="shared" ref="V1268:V1299" si="128">IF($C1268&lt;=MAX($D$4,INDEX($C$23:$C$154,2+MATCH(0,$N$23:$N$154,1))),V435,MAX(U1268/U$10,V$8))</f>
        <v>0</v>
      </c>
      <c r="W1268" s="132">
        <f>IF($C1268&lt;$D$4,W435,MAX(AVERAGEIFS(W1265:W1267,W1265:W1267,"&gt;0")/(EXP(W$6*(($D1268-COUNTIFS(W$1268:W1268,0))/12))),W$8))</f>
        <v>0</v>
      </c>
      <c r="X1268" s="132">
        <f t="shared" ref="X1268:X1299" si="129">IF($C1268&lt;$D$4,X435,MAX(W1268/W$10,X$8))</f>
        <v>0</v>
      </c>
      <c r="Y1268" s="132"/>
      <c r="Z1268" s="132"/>
    </row>
    <row r="1269" spans="2:26" outlineLevel="1">
      <c r="B1269" s="159"/>
      <c r="C1269" s="160">
        <f>EDATE(C1268,1)</f>
        <v>44228</v>
      </c>
      <c r="D1269" s="128">
        <f>D1268+1</f>
        <v>2</v>
      </c>
      <c r="G1269" s="132">
        <f>IF($C1269&lt;$D$4,G436,MAX(AVERAGEIFS(G1266:G1268,G1266:G1268,"&gt;0")/(EXP(G$6*(($D1269-COUNTIFS(G$1268:G1269,0))/12))),G$8))</f>
        <v>4.1749000000000009</v>
      </c>
      <c r="H1269" s="132">
        <f t="shared" si="122"/>
        <v>3.1311750000000007</v>
      </c>
      <c r="I1269" s="132">
        <f>IF($C1269&lt;$D$4,I436,MAX(AVERAGEIFS(I1266:I1268,I1266:I1268,"&gt;0")/(EXP(I$6*(($D1269-COUNTIFS(I$1268:I1269,0))/12))),I$8))</f>
        <v>0</v>
      </c>
      <c r="J1269" s="132">
        <f t="shared" si="123"/>
        <v>0</v>
      </c>
      <c r="K1269" s="132">
        <f>IF($C1269&lt;$D$4,K436,MAX(AVERAGEIFS(K1266:K1268,K1266:K1268,"&gt;0")/(EXP(K$6*(($D1269-COUNTIFS(K$1268:K1269,0))/12))),K$8))</f>
        <v>0</v>
      </c>
      <c r="L1269" s="132">
        <f t="shared" si="124"/>
        <v>0</v>
      </c>
      <c r="M1269" s="181">
        <f>IF($C1269&lt;=MAX($D$4,INDEX($C$23:$C$154,2+MATCH(0,$M$23:$M$154,1))),M436,MAX(AVERAGEIFS(M1266:M1268,M1266:M1268,"&gt;0")/(EXP(M$6*(($D1269-COUNTIFS(M$1268:M1269,0))/12))),M$8))</f>
        <v>0</v>
      </c>
      <c r="N1269" s="181">
        <f t="shared" si="125"/>
        <v>0</v>
      </c>
      <c r="O1269" s="181">
        <f>IF($C1269&lt;=MAX($D$4,INDEX($C$23:$C$154,2+MATCH(0,$O$23:$O$154,1))),O436,MAX(AVERAGEIFS(O1266:O1268,O1266:O1268,"&gt;0")/(EXP(O$6*(($D1269-COUNTIFS(O$1268:O1269,0))/12))),O$8))</f>
        <v>0</v>
      </c>
      <c r="P1269" s="181">
        <f t="shared" ref="P1269:P1332" si="130">IF($C1269&lt;=MAX($D$4,INDEX($C$23:$C$154,2+MATCH(0,$P$23:$P$154,1))),P436,MAX(O1269/O$10,P$8))</f>
        <v>0</v>
      </c>
      <c r="Q1269" s="132">
        <f>IF($C1269&lt;$D$4,Q436,MAX(AVERAGEIFS(Q1266:Q1268,Q1266:Q1268,"&gt;0")/(EXP(Q$6*(($D1269-COUNTIFS(Q$1268:Q1269,0))/12))),Q$8))</f>
        <v>0</v>
      </c>
      <c r="R1269" s="132">
        <f t="shared" si="126"/>
        <v>0</v>
      </c>
      <c r="S1269" s="132">
        <f>IF($C1269&lt;$D$4,S436,MAX(AVERAGEIFS(S1266:S1268,S1266:S1268,"&gt;0")/(EXP(S$6*(($D1269-COUNTIFS(S$1268:S1269,0))/12))),S$8))</f>
        <v>0</v>
      </c>
      <c r="T1269" s="132">
        <f t="shared" si="127"/>
        <v>0</v>
      </c>
      <c r="U1269" s="181">
        <f>IF($C1269&lt;=MAX($D$4,INDEX($C$23:$C$154,2+MATCH(0,$M$23:$M$154,1))),U436,MAX(AVERAGEIFS(U1266:U1268,U1266:U1268,"&gt;0")/(EXP(U$6*(($D1269-COUNTIFS(U$1268:U1269,0))/12))),U$8))</f>
        <v>0</v>
      </c>
      <c r="V1269" s="181">
        <f t="shared" si="128"/>
        <v>0</v>
      </c>
      <c r="W1269" s="132">
        <f>IF($C1269&lt;$D$4,W436,MAX(AVERAGEIFS(W1266:W1268,W1266:W1268,"&gt;0")/(EXP(W$6*(($D1269-COUNTIFS(W$1268:W1269,0))/12))),W$8))</f>
        <v>0</v>
      </c>
      <c r="X1269" s="132">
        <f t="shared" si="129"/>
        <v>0</v>
      </c>
      <c r="Y1269" s="132"/>
      <c r="Z1269" s="132"/>
    </row>
    <row r="1270" spans="2:26" outlineLevel="1">
      <c r="B1270" s="159"/>
      <c r="C1270" s="160">
        <f t="shared" ref="C1270:C1333" si="131">EDATE(C1269,1)</f>
        <v>44256</v>
      </c>
      <c r="D1270" s="128">
        <f t="shared" ref="D1270:D1333" si="132">D1269+1</f>
        <v>3</v>
      </c>
      <c r="G1270" s="132">
        <f>IF($C1270&lt;$D$4,G437,MAX(AVERAGEIFS(G1267:G1269,G1267:G1269,"&gt;0")/(EXP(G$6*(($D1270-COUNTIFS(G$1268:G1270,0))/12))),G$8))</f>
        <v>4.4265000000000008</v>
      </c>
      <c r="H1270" s="132">
        <f t="shared" si="122"/>
        <v>3.3198750000000006</v>
      </c>
      <c r="I1270" s="132">
        <f>IF($C1270&lt;$D$4,I437,MAX(AVERAGEIFS(I1267:I1269,I1267:I1269,"&gt;0")/(EXP(I$6*(($D1270-COUNTIFS(I$1268:I1270,0))/12))),I$8))</f>
        <v>0</v>
      </c>
      <c r="J1270" s="132">
        <f t="shared" si="123"/>
        <v>0</v>
      </c>
      <c r="K1270" s="132">
        <f>IF($C1270&lt;$D$4,K437,MAX(AVERAGEIFS(K1267:K1269,K1267:K1269,"&gt;0")/(EXP(K$6*(($D1270-COUNTIFS(K$1268:K1270,0))/12))),K$8))</f>
        <v>0</v>
      </c>
      <c r="L1270" s="132">
        <f t="shared" si="124"/>
        <v>0</v>
      </c>
      <c r="M1270" s="181">
        <f>IF($C1270&lt;=MAX($D$4,INDEX($C$23:$C$154,2+MATCH(0,$M$23:$M$154,1))),M437,MAX(AVERAGEIFS(M1267:M1269,M1267:M1269,"&gt;0")/(EXP(M$6*(($D1270-COUNTIFS(M$1268:M1270,0))/12))),M$8))</f>
        <v>0</v>
      </c>
      <c r="N1270" s="181">
        <f t="shared" si="125"/>
        <v>0</v>
      </c>
      <c r="O1270" s="181">
        <f>IF($C1270&lt;=MAX($D$4,INDEX($C$23:$C$154,2+MATCH(0,$O$23:$O$154,1))),O437,MAX(AVERAGEIFS(O1267:O1269,O1267:O1269,"&gt;0")/(EXP(O$6*(($D1270-COUNTIFS(O$1268:O1270,0))/12))),O$8))</f>
        <v>0</v>
      </c>
      <c r="P1270" s="181">
        <f t="shared" si="130"/>
        <v>0</v>
      </c>
      <c r="Q1270" s="132">
        <f>IF($C1270&lt;$D$4,Q437,MAX(AVERAGEIFS(Q1267:Q1269,Q1267:Q1269,"&gt;0")/(EXP(Q$6*(($D1270-COUNTIFS(Q$1268:Q1270,0))/12))),Q$8))</f>
        <v>0</v>
      </c>
      <c r="R1270" s="132">
        <f t="shared" si="126"/>
        <v>0</v>
      </c>
      <c r="S1270" s="132">
        <f>IF($C1270&lt;$D$4,S437,MAX(AVERAGEIFS(S1267:S1269,S1267:S1269,"&gt;0")/(EXP(S$6*(($D1270-COUNTIFS(S$1268:S1270,0))/12))),S$8))</f>
        <v>0</v>
      </c>
      <c r="T1270" s="132">
        <f t="shared" si="127"/>
        <v>0</v>
      </c>
      <c r="U1270" s="181">
        <f>IF($C1270&lt;=MAX($D$4,INDEX($C$23:$C$154,2+MATCH(0,$M$23:$M$154,1))),U437,MAX(AVERAGEIFS(U1267:U1269,U1267:U1269,"&gt;0")/(EXP(U$6*(($D1270-COUNTIFS(U$1268:U1270,0))/12))),U$8))</f>
        <v>0</v>
      </c>
      <c r="V1270" s="181">
        <f t="shared" si="128"/>
        <v>0</v>
      </c>
      <c r="W1270" s="132">
        <f>IF($C1270&lt;$D$4,W437,MAX(AVERAGEIFS(W1267:W1269,W1267:W1269,"&gt;0")/(EXP(W$6*(($D1270-COUNTIFS(W$1268:W1270,0))/12))),W$8))</f>
        <v>0</v>
      </c>
      <c r="X1270" s="132">
        <f t="shared" si="129"/>
        <v>0</v>
      </c>
      <c r="Y1270" s="132"/>
      <c r="Z1270" s="132"/>
    </row>
    <row r="1271" spans="2:26" outlineLevel="1">
      <c r="B1271" s="159"/>
      <c r="C1271" s="160">
        <f t="shared" si="131"/>
        <v>44287</v>
      </c>
      <c r="D1271" s="128">
        <f t="shared" si="132"/>
        <v>4</v>
      </c>
      <c r="G1271" s="132">
        <f>IF($C1271&lt;$D$4,G438,MAX(AVERAGEIFS(G1268:G1270,G1268:G1270,"&gt;0")/(EXP(G$6*(($D1271-COUNTIFS(G$1268:G1271,0))/12))),G$8))</f>
        <v>3.8868</v>
      </c>
      <c r="H1271" s="132">
        <f t="shared" si="122"/>
        <v>2.9151000000000002</v>
      </c>
      <c r="I1271" s="132">
        <f>IF($C1271&lt;$D$4,I438,MAX(AVERAGEIFS(I1268:I1270,I1268:I1270,"&gt;0")/(EXP(I$6*(($D1271-COUNTIFS(I$1268:I1271,0))/12))),I$8))</f>
        <v>0</v>
      </c>
      <c r="J1271" s="132">
        <f t="shared" si="123"/>
        <v>0</v>
      </c>
      <c r="K1271" s="132">
        <f>IF($C1271&lt;$D$4,K438,MAX(AVERAGEIFS(K1268:K1270,K1268:K1270,"&gt;0")/(EXP(K$6*(($D1271-COUNTIFS(K$1268:K1271,0))/12))),K$8))</f>
        <v>0</v>
      </c>
      <c r="L1271" s="132">
        <f t="shared" si="124"/>
        <v>0</v>
      </c>
      <c r="M1271" s="181">
        <f>IF($C1271&lt;=MAX($D$4,INDEX($C$23:$C$154,2+MATCH(0,$M$23:$M$154,1))),M438,MAX(AVERAGEIFS(M1268:M1270,M1268:M1270,"&gt;0")/(EXP(M$6*(($D1271-COUNTIFS(M$1268:M1271,0))/12))),M$8))</f>
        <v>0</v>
      </c>
      <c r="N1271" s="181">
        <f t="shared" si="125"/>
        <v>0</v>
      </c>
      <c r="O1271" s="181">
        <f>IF($C1271&lt;=MAX($D$4,INDEX($C$23:$C$154,2+MATCH(0,$O$23:$O$154,1))),O438,MAX(AVERAGEIFS(O1268:O1270,O1268:O1270,"&gt;0")/(EXP(O$6*(($D1271-COUNTIFS(O$1268:O1271,0))/12))),O$8))</f>
        <v>0</v>
      </c>
      <c r="P1271" s="181">
        <f t="shared" si="130"/>
        <v>0</v>
      </c>
      <c r="Q1271" s="132">
        <f>IF($C1271&lt;$D$4,Q438,MAX(AVERAGEIFS(Q1268:Q1270,Q1268:Q1270,"&gt;0")/(EXP(Q$6*(($D1271-COUNTIFS(Q$1268:Q1271,0))/12))),Q$8))</f>
        <v>0</v>
      </c>
      <c r="R1271" s="132">
        <f t="shared" si="126"/>
        <v>0</v>
      </c>
      <c r="S1271" s="132">
        <f>IF($C1271&lt;$D$4,S438,MAX(AVERAGEIFS(S1268:S1270,S1268:S1270,"&gt;0")/(EXP(S$6*(($D1271-COUNTIFS(S$1268:S1271,0))/12))),S$8))</f>
        <v>0</v>
      </c>
      <c r="T1271" s="132">
        <f t="shared" si="127"/>
        <v>0</v>
      </c>
      <c r="U1271" s="181">
        <f>IF($C1271&lt;=MAX($D$4,INDEX($C$23:$C$154,2+MATCH(0,$M$23:$M$154,1))),U438,MAX(AVERAGEIFS(U1268:U1270,U1268:U1270,"&gt;0")/(EXP(U$6*(($D1271-COUNTIFS(U$1268:U1271,0))/12))),U$8))</f>
        <v>0</v>
      </c>
      <c r="V1271" s="181">
        <f t="shared" si="128"/>
        <v>0</v>
      </c>
      <c r="W1271" s="132">
        <f>IF($C1271&lt;$D$4,W438,MAX(AVERAGEIFS(W1268:W1270,W1268:W1270,"&gt;0")/(EXP(W$6*(($D1271-COUNTIFS(W$1268:W1271,0))/12))),W$8))</f>
        <v>0</v>
      </c>
      <c r="X1271" s="132">
        <f t="shared" si="129"/>
        <v>0</v>
      </c>
      <c r="Y1271" s="132"/>
      <c r="Z1271" s="132"/>
    </row>
    <row r="1272" spans="2:26" outlineLevel="1">
      <c r="B1272" s="159"/>
      <c r="C1272" s="160">
        <f t="shared" si="131"/>
        <v>44317</v>
      </c>
      <c r="D1272" s="128">
        <f t="shared" si="132"/>
        <v>5</v>
      </c>
      <c r="G1272" s="132">
        <f>IF($C1272&lt;$D$4,G439,MAX(AVERAGEIFS(G1269:G1271,G1269:G1271,"&gt;0")/(EXP(G$6*(($D1272-COUNTIFS(G$1268:G1272,0))/12))),G$8))</f>
        <v>3.8542999999999998</v>
      </c>
      <c r="H1272" s="132">
        <f t="shared" si="122"/>
        <v>2.8907249999999998</v>
      </c>
      <c r="I1272" s="132">
        <f>IF($C1272&lt;$D$4,I439,MAX(AVERAGEIFS(I1269:I1271,I1269:I1271,"&gt;0")/(EXP(I$6*(($D1272-COUNTIFS(I$1268:I1272,0))/12))),I$8))</f>
        <v>0</v>
      </c>
      <c r="J1272" s="132">
        <f t="shared" si="123"/>
        <v>0</v>
      </c>
      <c r="K1272" s="132">
        <f>IF($C1272&lt;$D$4,K439,MAX(AVERAGEIFS(K1269:K1271,K1269:K1271,"&gt;0")/(EXP(K$6*(($D1272-COUNTIFS(K$1268:K1272,0))/12))),K$8))</f>
        <v>0</v>
      </c>
      <c r="L1272" s="132">
        <f t="shared" si="124"/>
        <v>0</v>
      </c>
      <c r="M1272" s="181">
        <f>IF($C1272&lt;=MAX($D$4,INDEX($C$23:$C$154,2+MATCH(0,$M$23:$M$154,1))),M439,MAX(AVERAGEIFS(M1269:M1271,M1269:M1271,"&gt;0")/(EXP(M$6*(($D1272-COUNTIFS(M$1268:M1272,0))/12))),M$8))</f>
        <v>0</v>
      </c>
      <c r="N1272" s="181">
        <f t="shared" si="125"/>
        <v>0</v>
      </c>
      <c r="O1272" s="181">
        <f>IF($C1272&lt;=MAX($D$4,INDEX($C$23:$C$154,2+MATCH(0,$O$23:$O$154,1))),O439,MAX(AVERAGEIFS(O1269:O1271,O1269:O1271,"&gt;0")/(EXP(O$6*(($D1272-COUNTIFS(O$1268:O1272,0))/12))),O$8))</f>
        <v>0</v>
      </c>
      <c r="P1272" s="181">
        <f t="shared" si="130"/>
        <v>0</v>
      </c>
      <c r="Q1272" s="132">
        <f>IF($C1272&lt;$D$4,Q439,MAX(AVERAGEIFS(Q1269:Q1271,Q1269:Q1271,"&gt;0")/(EXP(Q$6*(($D1272-COUNTIFS(Q$1268:Q1272,0))/12))),Q$8))</f>
        <v>0</v>
      </c>
      <c r="R1272" s="132">
        <f t="shared" si="126"/>
        <v>0</v>
      </c>
      <c r="S1272" s="132">
        <f>IF($C1272&lt;$D$4,S439,MAX(AVERAGEIFS(S1269:S1271,S1269:S1271,"&gt;0")/(EXP(S$6*(($D1272-COUNTIFS(S$1268:S1272,0))/12))),S$8))</f>
        <v>0</v>
      </c>
      <c r="T1272" s="132">
        <f t="shared" si="127"/>
        <v>0</v>
      </c>
      <c r="U1272" s="181">
        <f>IF($C1272&lt;=MAX($D$4,INDEX($C$23:$C$154,2+MATCH(0,$M$23:$M$154,1))),U439,MAX(AVERAGEIFS(U1269:U1271,U1269:U1271,"&gt;0")/(EXP(U$6*(($D1272-COUNTIFS(U$1268:U1272,0))/12))),U$8))</f>
        <v>0</v>
      </c>
      <c r="V1272" s="181">
        <f t="shared" si="128"/>
        <v>0</v>
      </c>
      <c r="W1272" s="132">
        <f>IF($C1272&lt;$D$4,W439,MAX(AVERAGEIFS(W1269:W1271,W1269:W1271,"&gt;0")/(EXP(W$6*(($D1272-COUNTIFS(W$1268:W1272,0))/12))),W$8))</f>
        <v>0</v>
      </c>
      <c r="X1272" s="132">
        <f t="shared" si="129"/>
        <v>0</v>
      </c>
      <c r="Y1272" s="132"/>
      <c r="Z1272" s="132"/>
    </row>
    <row r="1273" spans="2:26" outlineLevel="1">
      <c r="B1273" s="159"/>
      <c r="C1273" s="160">
        <f t="shared" si="131"/>
        <v>44348</v>
      </c>
      <c r="D1273" s="128">
        <f t="shared" si="132"/>
        <v>6</v>
      </c>
      <c r="G1273" s="132">
        <f>IF($C1273&lt;$D$4,G440,MAX(AVERAGEIFS(G1270:G1272,G1270:G1272,"&gt;0")/(EXP(G$6*(($D1273-COUNTIFS(G$1268:G1273,0))/12))),G$8))</f>
        <v>4.4847000000000001</v>
      </c>
      <c r="H1273" s="132">
        <f t="shared" si="122"/>
        <v>3.3635250000000001</v>
      </c>
      <c r="I1273" s="132">
        <f>IF($C1273&lt;$D$4,I440,MAX(AVERAGEIFS(I1270:I1272,I1270:I1272,"&gt;0")/(EXP(I$6*(($D1273-COUNTIFS(I$1268:I1273,0))/12))),I$8))</f>
        <v>0</v>
      </c>
      <c r="J1273" s="132">
        <f t="shared" si="123"/>
        <v>0</v>
      </c>
      <c r="K1273" s="132">
        <f>IF($C1273&lt;$D$4,K440,MAX(AVERAGEIFS(K1270:K1272,K1270:K1272,"&gt;0")/(EXP(K$6*(($D1273-COUNTIFS(K$1268:K1273,0))/12))),K$8))</f>
        <v>0</v>
      </c>
      <c r="L1273" s="132">
        <f t="shared" si="124"/>
        <v>0</v>
      </c>
      <c r="M1273" s="181">
        <f>IF($C1273&lt;=MAX($D$4,INDEX($C$23:$C$154,2+MATCH(0,$M$23:$M$154,1))),M440,MAX(AVERAGEIFS(M1270:M1272,M1270:M1272,"&gt;0")/(EXP(M$6*(($D1273-COUNTIFS(M$1268:M1273,0))/12))),M$8))</f>
        <v>0</v>
      </c>
      <c r="N1273" s="181">
        <f t="shared" si="125"/>
        <v>0</v>
      </c>
      <c r="O1273" s="181">
        <f>IF($C1273&lt;=MAX($D$4,INDEX($C$23:$C$154,2+MATCH(0,$O$23:$O$154,1))),O440,MAX(AVERAGEIFS(O1270:O1272,O1270:O1272,"&gt;0")/(EXP(O$6*(($D1273-COUNTIFS(O$1268:O1273,0))/12))),O$8))</f>
        <v>0</v>
      </c>
      <c r="P1273" s="181">
        <f t="shared" si="130"/>
        <v>0</v>
      </c>
      <c r="Q1273" s="132">
        <f>IF($C1273&lt;$D$4,Q440,MAX(AVERAGEIFS(Q1270:Q1272,Q1270:Q1272,"&gt;0")/(EXP(Q$6*(($D1273-COUNTIFS(Q$1268:Q1273,0))/12))),Q$8))</f>
        <v>0</v>
      </c>
      <c r="R1273" s="132">
        <f t="shared" si="126"/>
        <v>0</v>
      </c>
      <c r="S1273" s="132">
        <f>IF($C1273&lt;$D$4,S440,MAX(AVERAGEIFS(S1270:S1272,S1270:S1272,"&gt;0")/(EXP(S$6*(($D1273-COUNTIFS(S$1268:S1273,0))/12))),S$8))</f>
        <v>0</v>
      </c>
      <c r="T1273" s="132">
        <f t="shared" si="127"/>
        <v>0</v>
      </c>
      <c r="U1273" s="181">
        <f>IF($C1273&lt;=MAX($D$4,INDEX($C$23:$C$154,2+MATCH(0,$M$23:$M$154,1))),U440,MAX(AVERAGEIFS(U1270:U1272,U1270:U1272,"&gt;0")/(EXP(U$6*(($D1273-COUNTIFS(U$1268:U1273,0))/12))),U$8))</f>
        <v>0</v>
      </c>
      <c r="V1273" s="181">
        <f t="shared" si="128"/>
        <v>0</v>
      </c>
      <c r="W1273" s="132">
        <f>IF($C1273&lt;$D$4,W440,MAX(AVERAGEIFS(W1270:W1272,W1270:W1272,"&gt;0")/(EXP(W$6*(($D1273-COUNTIFS(W$1268:W1273,0))/12))),W$8))</f>
        <v>0</v>
      </c>
      <c r="X1273" s="132">
        <f t="shared" si="129"/>
        <v>0</v>
      </c>
      <c r="Y1273" s="132"/>
      <c r="Z1273" s="132"/>
    </row>
    <row r="1274" spans="2:26" outlineLevel="1">
      <c r="B1274" s="159"/>
      <c r="C1274" s="160">
        <f t="shared" si="131"/>
        <v>44378</v>
      </c>
      <c r="D1274" s="128">
        <f t="shared" si="132"/>
        <v>7</v>
      </c>
      <c r="G1274" s="132">
        <f>IF($C1274&lt;$D$4,G441,MAX(AVERAGEIFS(G1271:G1273,G1271:G1273,"&gt;0")/(EXP(G$6*(($D1274-COUNTIFS(G$1268:G1274,0))/12))),G$8))</f>
        <v>4.0535000000000005</v>
      </c>
      <c r="H1274" s="132">
        <f t="shared" si="122"/>
        <v>3.0401250000000002</v>
      </c>
      <c r="I1274" s="132">
        <f>IF($C1274&lt;$D$4,I441,MAX(AVERAGEIFS(I1271:I1273,I1271:I1273,"&gt;0")/(EXP(I$6*(($D1274-COUNTIFS(I$1268:I1274,0))/12))),I$8))</f>
        <v>0</v>
      </c>
      <c r="J1274" s="132">
        <f t="shared" si="123"/>
        <v>0</v>
      </c>
      <c r="K1274" s="132">
        <f>IF($C1274&lt;$D$4,K441,MAX(AVERAGEIFS(K1271:K1273,K1271:K1273,"&gt;0")/(EXP(K$6*(($D1274-COUNTIFS(K$1268:K1274,0))/12))),K$8))</f>
        <v>0</v>
      </c>
      <c r="L1274" s="132">
        <f t="shared" si="124"/>
        <v>0</v>
      </c>
      <c r="M1274" s="181">
        <f>IF($C1274&lt;=MAX($D$4,INDEX($C$23:$C$154,2+MATCH(0,$M$23:$M$154,1))),M441,MAX(AVERAGEIFS(M1271:M1273,M1271:M1273,"&gt;0")/(EXP(M$6*(($D1274-COUNTIFS(M$1268:M1274,0))/12))),M$8))</f>
        <v>0</v>
      </c>
      <c r="N1274" s="181">
        <f t="shared" si="125"/>
        <v>0</v>
      </c>
      <c r="O1274" s="181">
        <f>IF($C1274&lt;=MAX($D$4,INDEX($C$23:$C$154,2+MATCH(0,$O$23:$O$154,1))),O441,MAX(AVERAGEIFS(O1271:O1273,O1271:O1273,"&gt;0")/(EXP(O$6*(($D1274-COUNTIFS(O$1268:O1274,0))/12))),O$8))</f>
        <v>0</v>
      </c>
      <c r="P1274" s="181">
        <f t="shared" si="130"/>
        <v>0</v>
      </c>
      <c r="Q1274" s="132">
        <f>IF($C1274&lt;$D$4,Q441,MAX(AVERAGEIFS(Q1271:Q1273,Q1271:Q1273,"&gt;0")/(EXP(Q$6*(($D1274-COUNTIFS(Q$1268:Q1274,0))/12))),Q$8))</f>
        <v>0</v>
      </c>
      <c r="R1274" s="132">
        <f t="shared" si="126"/>
        <v>0</v>
      </c>
      <c r="S1274" s="132">
        <f>IF($C1274&lt;$D$4,S441,MAX(AVERAGEIFS(S1271:S1273,S1271:S1273,"&gt;0")/(EXP(S$6*(($D1274-COUNTIFS(S$1268:S1274,0))/12))),S$8))</f>
        <v>0</v>
      </c>
      <c r="T1274" s="132">
        <f t="shared" si="127"/>
        <v>0</v>
      </c>
      <c r="U1274" s="181">
        <f>IF($C1274&lt;=MAX($D$4,INDEX($C$23:$C$154,2+MATCH(0,$M$23:$M$154,1))),U441,MAX(AVERAGEIFS(U1271:U1273,U1271:U1273,"&gt;0")/(EXP(U$6*(($D1274-COUNTIFS(U$1268:U1274,0))/12))),U$8))</f>
        <v>0</v>
      </c>
      <c r="V1274" s="181">
        <f t="shared" si="128"/>
        <v>0</v>
      </c>
      <c r="W1274" s="132">
        <f>IF($C1274&lt;$D$4,W441,MAX(AVERAGEIFS(W1271:W1273,W1271:W1273,"&gt;0")/(EXP(W$6*(($D1274-COUNTIFS(W$1268:W1274,0))/12))),W$8))</f>
        <v>0</v>
      </c>
      <c r="X1274" s="132">
        <f t="shared" si="129"/>
        <v>0</v>
      </c>
      <c r="Y1274" s="132"/>
      <c r="Z1274" s="132"/>
    </row>
    <row r="1275" spans="2:26" outlineLevel="1">
      <c r="B1275" s="159"/>
      <c r="C1275" s="160">
        <f t="shared" si="131"/>
        <v>44409</v>
      </c>
      <c r="D1275" s="128">
        <f t="shared" si="132"/>
        <v>8</v>
      </c>
      <c r="G1275" s="132">
        <f>IF($C1275&lt;$D$4,G442,MAX(AVERAGEIFS(G1272:G1274,G1272:G1274,"&gt;0")/(EXP(G$6*(($D1275-COUNTIFS(G$1268:G1275,0))/12))),G$8))</f>
        <v>4.6209999999999996</v>
      </c>
      <c r="H1275" s="132">
        <f t="shared" si="122"/>
        <v>3.4657499999999994</v>
      </c>
      <c r="I1275" s="132">
        <f>IF($C1275&lt;$D$4,I442,MAX(AVERAGEIFS(I1272:I1274,I1272:I1274,"&gt;0")/(EXP(I$6*(($D1275-COUNTIFS(I$1268:I1275,0))/12))),I$8))</f>
        <v>0</v>
      </c>
      <c r="J1275" s="132">
        <f t="shared" si="123"/>
        <v>0</v>
      </c>
      <c r="K1275" s="132">
        <f>IF($C1275&lt;$D$4,K442,MAX(AVERAGEIFS(K1272:K1274,K1272:K1274,"&gt;0")/(EXP(K$6*(($D1275-COUNTIFS(K$1268:K1275,0))/12))),K$8))</f>
        <v>0</v>
      </c>
      <c r="L1275" s="132">
        <f t="shared" si="124"/>
        <v>0</v>
      </c>
      <c r="M1275" s="181">
        <f>IF($C1275&lt;=MAX($D$4,INDEX($C$23:$C$154,2+MATCH(0,$M$23:$M$154,1))),M442,MAX(AVERAGEIFS(M1272:M1274,M1272:M1274,"&gt;0")/(EXP(M$6*(($D1275-COUNTIFS(M$1268:M1275,0))/12))),M$8))</f>
        <v>0</v>
      </c>
      <c r="N1275" s="181">
        <f t="shared" si="125"/>
        <v>0</v>
      </c>
      <c r="O1275" s="181">
        <f>IF($C1275&lt;=MAX($D$4,INDEX($C$23:$C$154,2+MATCH(0,$O$23:$O$154,1))),O442,MAX(AVERAGEIFS(O1272:O1274,O1272:O1274,"&gt;0")/(EXP(O$6*(($D1275-COUNTIFS(O$1268:O1275,0))/12))),O$8))</f>
        <v>0</v>
      </c>
      <c r="P1275" s="181">
        <f t="shared" si="130"/>
        <v>0</v>
      </c>
      <c r="Q1275" s="132">
        <f>IF($C1275&lt;$D$4,Q442,MAX(AVERAGEIFS(Q1272:Q1274,Q1272:Q1274,"&gt;0")/(EXP(Q$6*(($D1275-COUNTIFS(Q$1268:Q1275,0))/12))),Q$8))</f>
        <v>0</v>
      </c>
      <c r="R1275" s="132">
        <f t="shared" si="126"/>
        <v>0</v>
      </c>
      <c r="S1275" s="132">
        <f>IF($C1275&lt;$D$4,S442,MAX(AVERAGEIFS(S1272:S1274,S1272:S1274,"&gt;0")/(EXP(S$6*(($D1275-COUNTIFS(S$1268:S1275,0))/12))),S$8))</f>
        <v>0</v>
      </c>
      <c r="T1275" s="132">
        <f t="shared" si="127"/>
        <v>0</v>
      </c>
      <c r="U1275" s="181">
        <f>IF($C1275&lt;=MAX($D$4,INDEX($C$23:$C$154,2+MATCH(0,$M$23:$M$154,1))),U442,MAX(AVERAGEIFS(U1272:U1274,U1272:U1274,"&gt;0")/(EXP(U$6*(($D1275-COUNTIFS(U$1268:U1275,0))/12))),U$8))</f>
        <v>0</v>
      </c>
      <c r="V1275" s="181">
        <f t="shared" si="128"/>
        <v>0</v>
      </c>
      <c r="W1275" s="132">
        <f>IF($C1275&lt;$D$4,W442,MAX(AVERAGEIFS(W1272:W1274,W1272:W1274,"&gt;0")/(EXP(W$6*(($D1275-COUNTIFS(W$1268:W1275,0))/12))),W$8))</f>
        <v>0</v>
      </c>
      <c r="X1275" s="132">
        <f t="shared" si="129"/>
        <v>0</v>
      </c>
      <c r="Y1275" s="132"/>
      <c r="Z1275" s="132"/>
    </row>
    <row r="1276" spans="2:26" outlineLevel="1">
      <c r="B1276" s="159"/>
      <c r="C1276" s="160">
        <f t="shared" si="131"/>
        <v>44440</v>
      </c>
      <c r="D1276" s="128">
        <f t="shared" si="132"/>
        <v>9</v>
      </c>
      <c r="G1276" s="132">
        <f>IF($C1276&lt;$D$4,G443,MAX(AVERAGEIFS(G1273:G1275,G1273:G1275,"&gt;0")/(EXP(G$6*(($D1276-COUNTIFS(G$1268:G1276,0))/12))),G$8))</f>
        <v>4.1572000000000013</v>
      </c>
      <c r="H1276" s="132">
        <f t="shared" si="122"/>
        <v>3.117900000000001</v>
      </c>
      <c r="I1276" s="132">
        <f>IF($C1276&lt;$D$4,I443,MAX(AVERAGEIFS(I1273:I1275,I1273:I1275,"&gt;0")/(EXP(I$6*(($D1276-COUNTIFS(I$1268:I1276,0))/12))),I$8))</f>
        <v>0</v>
      </c>
      <c r="J1276" s="132">
        <f t="shared" si="123"/>
        <v>0</v>
      </c>
      <c r="K1276" s="132">
        <f>IF($C1276&lt;$D$4,K443,MAX(AVERAGEIFS(K1273:K1275,K1273:K1275,"&gt;0")/(EXP(K$6*(($D1276-COUNTIFS(K$1268:K1276,0))/12))),K$8))</f>
        <v>0</v>
      </c>
      <c r="L1276" s="132">
        <f t="shared" si="124"/>
        <v>0</v>
      </c>
      <c r="M1276" s="181">
        <f>IF($C1276&lt;=MAX($D$4,INDEX($C$23:$C$154,2+MATCH(0,$M$23:$M$154,1))),M443,MAX(AVERAGEIFS(M1273:M1275,M1273:M1275,"&gt;0")/(EXP(M$6*(($D1276-COUNTIFS(M$1268:M1276,0))/12))),M$8))</f>
        <v>0</v>
      </c>
      <c r="N1276" s="181">
        <f t="shared" si="125"/>
        <v>0</v>
      </c>
      <c r="O1276" s="181">
        <f>IF($C1276&lt;=MAX($D$4,INDEX($C$23:$C$154,2+MATCH(0,$O$23:$O$154,1))),O443,MAX(AVERAGEIFS(O1273:O1275,O1273:O1275,"&gt;0")/(EXP(O$6*(($D1276-COUNTIFS(O$1268:O1276,0))/12))),O$8))</f>
        <v>0</v>
      </c>
      <c r="P1276" s="181">
        <f t="shared" si="130"/>
        <v>0</v>
      </c>
      <c r="Q1276" s="132">
        <f>IF($C1276&lt;$D$4,Q443,MAX(AVERAGEIFS(Q1273:Q1275,Q1273:Q1275,"&gt;0")/(EXP(Q$6*(($D1276-COUNTIFS(Q$1268:Q1276,0))/12))),Q$8))</f>
        <v>0</v>
      </c>
      <c r="R1276" s="132">
        <f t="shared" si="126"/>
        <v>0</v>
      </c>
      <c r="S1276" s="132">
        <f>IF($C1276&lt;$D$4,S443,MAX(AVERAGEIFS(S1273:S1275,S1273:S1275,"&gt;0")/(EXP(S$6*(($D1276-COUNTIFS(S$1268:S1276,0))/12))),S$8))</f>
        <v>0</v>
      </c>
      <c r="T1276" s="132">
        <f t="shared" si="127"/>
        <v>0</v>
      </c>
      <c r="U1276" s="181">
        <f>IF($C1276&lt;=MAX($D$4,INDEX($C$23:$C$154,2+MATCH(0,$M$23:$M$154,1))),U443,MAX(AVERAGEIFS(U1273:U1275,U1273:U1275,"&gt;0")/(EXP(U$6*(($D1276-COUNTIFS(U$1268:U1276,0))/12))),U$8))</f>
        <v>0</v>
      </c>
      <c r="V1276" s="181">
        <f t="shared" si="128"/>
        <v>0</v>
      </c>
      <c r="W1276" s="132">
        <f>IF($C1276&lt;$D$4,W443,MAX(AVERAGEIFS(W1273:W1275,W1273:W1275,"&gt;0")/(EXP(W$6*(($D1276-COUNTIFS(W$1268:W1276,0))/12))),W$8))</f>
        <v>0</v>
      </c>
      <c r="X1276" s="132">
        <f t="shared" si="129"/>
        <v>0</v>
      </c>
      <c r="Y1276" s="132"/>
      <c r="Z1276" s="132"/>
    </row>
    <row r="1277" spans="2:26" outlineLevel="1">
      <c r="B1277" s="159"/>
      <c r="C1277" s="160">
        <f t="shared" si="131"/>
        <v>44470</v>
      </c>
      <c r="D1277" s="128">
        <f t="shared" si="132"/>
        <v>10</v>
      </c>
      <c r="G1277" s="132">
        <f>IF($C1277&lt;$D$4,G444,MAX(AVERAGEIFS(G1274:G1276,G1274:G1276,"&gt;0")/(EXP(G$6*(($D1277-COUNTIFS(G$1268:G1277,0))/12))),G$8))</f>
        <v>3.7622999999999989</v>
      </c>
      <c r="H1277" s="132">
        <f t="shared" si="122"/>
        <v>2.8217249999999994</v>
      </c>
      <c r="I1277" s="132">
        <f>IF($C1277&lt;$D$4,I444,MAX(AVERAGEIFS(I1274:I1276,I1274:I1276,"&gt;0")/(EXP(I$6*(($D1277-COUNTIFS(I$1268:I1277,0))/12))),I$8))</f>
        <v>0</v>
      </c>
      <c r="J1277" s="132">
        <f t="shared" si="123"/>
        <v>0</v>
      </c>
      <c r="K1277" s="132">
        <f>IF($C1277&lt;$D$4,K444,MAX(AVERAGEIFS(K1274:K1276,K1274:K1276,"&gt;0")/(EXP(K$6*(($D1277-COUNTIFS(K$1268:K1277,0))/12))),K$8))</f>
        <v>0</v>
      </c>
      <c r="L1277" s="132">
        <f t="shared" si="124"/>
        <v>0</v>
      </c>
      <c r="M1277" s="181">
        <f>IF($C1277&lt;=MAX($D$4,INDEX($C$23:$C$154,2+MATCH(0,$M$23:$M$154,1))),M444,MAX(AVERAGEIFS(M1274:M1276,M1274:M1276,"&gt;0")/(EXP(M$6*(($D1277-COUNTIFS(M$1268:M1277,0))/12))),M$8))</f>
        <v>0</v>
      </c>
      <c r="N1277" s="181">
        <f t="shared" si="125"/>
        <v>0</v>
      </c>
      <c r="O1277" s="181">
        <f>IF($C1277&lt;=MAX($D$4,INDEX($C$23:$C$154,2+MATCH(0,$O$23:$O$154,1))),O444,MAX(AVERAGEIFS(O1274:O1276,O1274:O1276,"&gt;0")/(EXP(O$6*(($D1277-COUNTIFS(O$1268:O1277,0))/12))),O$8))</f>
        <v>0</v>
      </c>
      <c r="P1277" s="181">
        <f t="shared" si="130"/>
        <v>0</v>
      </c>
      <c r="Q1277" s="132">
        <f>IF($C1277&lt;$D$4,Q444,MAX(AVERAGEIFS(Q1274:Q1276,Q1274:Q1276,"&gt;0")/(EXP(Q$6*(($D1277-COUNTIFS(Q$1268:Q1277,0))/12))),Q$8))</f>
        <v>0</v>
      </c>
      <c r="R1277" s="132">
        <f t="shared" si="126"/>
        <v>0</v>
      </c>
      <c r="S1277" s="132">
        <f>IF($C1277&lt;$D$4,S444,MAX(AVERAGEIFS(S1274:S1276,S1274:S1276,"&gt;0")/(EXP(S$6*(($D1277-COUNTIFS(S$1268:S1277,0))/12))),S$8))</f>
        <v>0</v>
      </c>
      <c r="T1277" s="132">
        <f t="shared" si="127"/>
        <v>0</v>
      </c>
      <c r="U1277" s="181">
        <f>IF($C1277&lt;=MAX($D$4,INDEX($C$23:$C$154,2+MATCH(0,$M$23:$M$154,1))),U444,MAX(AVERAGEIFS(U1274:U1276,U1274:U1276,"&gt;0")/(EXP(U$6*(($D1277-COUNTIFS(U$1268:U1277,0))/12))),U$8))</f>
        <v>0</v>
      </c>
      <c r="V1277" s="181">
        <f t="shared" si="128"/>
        <v>0</v>
      </c>
      <c r="W1277" s="132">
        <f>IF($C1277&lt;$D$4,W444,MAX(AVERAGEIFS(W1274:W1276,W1274:W1276,"&gt;0")/(EXP(W$6*(($D1277-COUNTIFS(W$1268:W1277,0))/12))),W$8))</f>
        <v>0</v>
      </c>
      <c r="X1277" s="132">
        <f t="shared" si="129"/>
        <v>0</v>
      </c>
      <c r="Y1277" s="132"/>
      <c r="Z1277" s="132"/>
    </row>
    <row r="1278" spans="2:26" outlineLevel="1">
      <c r="B1278" s="159"/>
      <c r="C1278" s="160">
        <f t="shared" si="131"/>
        <v>44501</v>
      </c>
      <c r="D1278" s="128">
        <f t="shared" si="132"/>
        <v>11</v>
      </c>
      <c r="G1278" s="132">
        <f>IF($C1278&lt;$D$4,G445,MAX(AVERAGEIFS(G1275:G1277,G1275:G1277,"&gt;0")/(EXP(G$6*(($D1278-COUNTIFS(G$1268:G1278,0))/12))),G$8))</f>
        <v>4.1459000000000001</v>
      </c>
      <c r="H1278" s="132">
        <f t="shared" si="122"/>
        <v>3.1094250000000003</v>
      </c>
      <c r="I1278" s="132">
        <f>IF($C1278&lt;$D$4,I445,MAX(AVERAGEIFS(I1275:I1277,I1275:I1277,"&gt;0")/(EXP(I$6*(($D1278-COUNTIFS(I$1268:I1278,0))/12))),I$8))</f>
        <v>0</v>
      </c>
      <c r="J1278" s="132">
        <f t="shared" si="123"/>
        <v>0</v>
      </c>
      <c r="K1278" s="132">
        <f>IF($C1278&lt;$D$4,K445,MAX(AVERAGEIFS(K1275:K1277,K1275:K1277,"&gt;0")/(EXP(K$6*(($D1278-COUNTIFS(K$1268:K1278,0))/12))),K$8))</f>
        <v>0</v>
      </c>
      <c r="L1278" s="132">
        <f t="shared" si="124"/>
        <v>0</v>
      </c>
      <c r="M1278" s="181">
        <f>IF($C1278&lt;=MAX($D$4,INDEX($C$23:$C$154,2+MATCH(0,$M$23:$M$154,1))),M445,MAX(AVERAGEIFS(M1275:M1277,M1275:M1277,"&gt;0")/(EXP(M$6*(($D1278-COUNTIFS(M$1268:M1278,0))/12))),M$8))</f>
        <v>0</v>
      </c>
      <c r="N1278" s="181">
        <f t="shared" si="125"/>
        <v>0</v>
      </c>
      <c r="O1278" s="181">
        <f>IF($C1278&lt;=MAX($D$4,INDEX($C$23:$C$154,2+MATCH(0,$O$23:$O$154,1))),O445,MAX(AVERAGEIFS(O1275:O1277,O1275:O1277,"&gt;0")/(EXP(O$6*(($D1278-COUNTIFS(O$1268:O1278,0))/12))),O$8))</f>
        <v>0</v>
      </c>
      <c r="P1278" s="181">
        <f t="shared" si="130"/>
        <v>0</v>
      </c>
      <c r="Q1278" s="132">
        <f>IF($C1278&lt;$D$4,Q445,MAX(AVERAGEIFS(Q1275:Q1277,Q1275:Q1277,"&gt;0")/(EXP(Q$6*(($D1278-COUNTIFS(Q$1268:Q1278,0))/12))),Q$8))</f>
        <v>0</v>
      </c>
      <c r="R1278" s="132">
        <f t="shared" si="126"/>
        <v>0</v>
      </c>
      <c r="S1278" s="132">
        <f>IF($C1278&lt;$D$4,S445,MAX(AVERAGEIFS(S1275:S1277,S1275:S1277,"&gt;0")/(EXP(S$6*(($D1278-COUNTIFS(S$1268:S1278,0))/12))),S$8))</f>
        <v>0</v>
      </c>
      <c r="T1278" s="132">
        <f t="shared" si="127"/>
        <v>0</v>
      </c>
      <c r="U1278" s="181">
        <f>IF($C1278&lt;=MAX($D$4,INDEX($C$23:$C$154,2+MATCH(0,$M$23:$M$154,1))),U445,MAX(AVERAGEIFS(U1275:U1277,U1275:U1277,"&gt;0")/(EXP(U$6*(($D1278-COUNTIFS(U$1268:U1278,0))/12))),U$8))</f>
        <v>0</v>
      </c>
      <c r="V1278" s="181">
        <f t="shared" si="128"/>
        <v>0</v>
      </c>
      <c r="W1278" s="132">
        <f>IF($C1278&lt;$D$4,W445,MAX(AVERAGEIFS(W1275:W1277,W1275:W1277,"&gt;0")/(EXP(W$6*(($D1278-COUNTIFS(W$1268:W1278,0))/12))),W$8))</f>
        <v>0</v>
      </c>
      <c r="X1278" s="132">
        <f t="shared" si="129"/>
        <v>0</v>
      </c>
      <c r="Y1278" s="132"/>
      <c r="Z1278" s="132"/>
    </row>
    <row r="1279" spans="2:26" outlineLevel="1">
      <c r="B1279" s="159"/>
      <c r="C1279" s="160">
        <f t="shared" si="131"/>
        <v>44531</v>
      </c>
      <c r="D1279" s="128">
        <f t="shared" si="132"/>
        <v>12</v>
      </c>
      <c r="G1279" s="132">
        <f>IF($C1279&lt;$D$4,G446,MAX(AVERAGEIFS(G1276:G1278,G1276:G1278,"&gt;0")/(EXP(G$6*(($D1279-COUNTIFS(G$1268:G1279,0))/12))),G$8))</f>
        <v>3.9018999999999999</v>
      </c>
      <c r="H1279" s="132">
        <f t="shared" si="122"/>
        <v>2.9264249999999996</v>
      </c>
      <c r="I1279" s="132">
        <f>IF($C1279&lt;$D$4,I446,MAX(AVERAGEIFS(I1276:I1278,I1276:I1278,"&gt;0")/(EXP(I$6*(($D1279-COUNTIFS(I$1268:I1279,0))/12))),I$8))</f>
        <v>0</v>
      </c>
      <c r="J1279" s="132">
        <f t="shared" si="123"/>
        <v>0</v>
      </c>
      <c r="K1279" s="132">
        <f>IF($C1279&lt;$D$4,K446,MAX(AVERAGEIFS(K1276:K1278,K1276:K1278,"&gt;0")/(EXP(K$6*(($D1279-COUNTIFS(K$1268:K1279,0))/12))),K$8))</f>
        <v>0</v>
      </c>
      <c r="L1279" s="132">
        <f t="shared" si="124"/>
        <v>0</v>
      </c>
      <c r="M1279" s="181">
        <f>IF($C1279&lt;=MAX($D$4,INDEX($C$23:$C$154,2+MATCH(0,$M$23:$M$154,1))),M446,MAX(AVERAGEIFS(M1276:M1278,M1276:M1278,"&gt;0")/(EXP(M$6*(($D1279-COUNTIFS(M$1268:M1279,0))/12))),M$8))</f>
        <v>0</v>
      </c>
      <c r="N1279" s="181">
        <f t="shared" si="125"/>
        <v>0</v>
      </c>
      <c r="O1279" s="181">
        <f>IF($C1279&lt;=MAX($D$4,INDEX($C$23:$C$154,2+MATCH(0,$O$23:$O$154,1))),O446,MAX(AVERAGEIFS(O1276:O1278,O1276:O1278,"&gt;0")/(EXP(O$6*(($D1279-COUNTIFS(O$1268:O1279,0))/12))),O$8))</f>
        <v>0</v>
      </c>
      <c r="P1279" s="181">
        <f t="shared" si="130"/>
        <v>0</v>
      </c>
      <c r="Q1279" s="132">
        <f>IF($C1279&lt;$D$4,Q446,MAX(AVERAGEIFS(Q1276:Q1278,Q1276:Q1278,"&gt;0")/(EXP(Q$6*(($D1279-COUNTIFS(Q$1268:Q1279,0))/12))),Q$8))</f>
        <v>0</v>
      </c>
      <c r="R1279" s="132">
        <f t="shared" si="126"/>
        <v>0</v>
      </c>
      <c r="S1279" s="132">
        <f>IF($C1279&lt;$D$4,S446,MAX(AVERAGEIFS(S1276:S1278,S1276:S1278,"&gt;0")/(EXP(S$6*(($D1279-COUNTIFS(S$1268:S1279,0))/12))),S$8))</f>
        <v>0</v>
      </c>
      <c r="T1279" s="132">
        <f t="shared" si="127"/>
        <v>0</v>
      </c>
      <c r="U1279" s="181">
        <f>IF($C1279&lt;=MAX($D$4,INDEX($C$23:$C$154,2+MATCH(0,$M$23:$M$154,1))),U446,MAX(AVERAGEIFS(U1276:U1278,U1276:U1278,"&gt;0")/(EXP(U$6*(($D1279-COUNTIFS(U$1268:U1279,0))/12))),U$8))</f>
        <v>0</v>
      </c>
      <c r="V1279" s="181">
        <f t="shared" si="128"/>
        <v>0</v>
      </c>
      <c r="W1279" s="132">
        <f>IF($C1279&lt;$D$4,W446,MAX(AVERAGEIFS(W1276:W1278,W1276:W1278,"&gt;0")/(EXP(W$6*(($D1279-COUNTIFS(W$1268:W1279,0))/12))),W$8))</f>
        <v>0</v>
      </c>
      <c r="X1279" s="132">
        <f t="shared" si="129"/>
        <v>0</v>
      </c>
      <c r="Y1279" s="132"/>
      <c r="Z1279" s="132"/>
    </row>
    <row r="1280" spans="2:26" outlineLevel="1">
      <c r="B1280" s="159"/>
      <c r="C1280" s="160">
        <f t="shared" si="131"/>
        <v>44562</v>
      </c>
      <c r="D1280" s="128">
        <f t="shared" si="132"/>
        <v>13</v>
      </c>
      <c r="G1280" s="132">
        <f>IF($C1280&lt;$D$4,G447,MAX(AVERAGEIFS(G1277:G1279,G1277:G1279,"&gt;0")/(EXP(G$6*(($D1280-COUNTIFS(G$1268:G1280,0))/12))),G$8))</f>
        <v>4.1234000000000002</v>
      </c>
      <c r="H1280" s="132">
        <f t="shared" si="122"/>
        <v>3.0925500000000001</v>
      </c>
      <c r="I1280" s="132">
        <f>IF($C1280&lt;$D$4,I447,MAX(AVERAGEIFS(I1277:I1279,I1277:I1279,"&gt;0")/(EXP(I$6*(($D1280-COUNTIFS(I$1268:I1280,0))/12))),I$8))</f>
        <v>0</v>
      </c>
      <c r="J1280" s="132">
        <f t="shared" si="123"/>
        <v>0</v>
      </c>
      <c r="K1280" s="132">
        <f>IF($C1280&lt;$D$4,K447,MAX(AVERAGEIFS(K1277:K1279,K1277:K1279,"&gt;0")/(EXP(K$6*(($D1280-COUNTIFS(K$1268:K1280,0))/12))),K$8))</f>
        <v>0</v>
      </c>
      <c r="L1280" s="132">
        <f t="shared" si="124"/>
        <v>0</v>
      </c>
      <c r="M1280" s="181">
        <f>IF($C1280&lt;=MAX($D$4,INDEX($C$23:$C$154,2+MATCH(0,$M$23:$M$154,1))),M447,MAX(AVERAGEIFS(M1277:M1279,M1277:M1279,"&gt;0")/(EXP(M$6*(($D1280-COUNTIFS(M$1268:M1280,0))/12))),M$8))</f>
        <v>0</v>
      </c>
      <c r="N1280" s="181">
        <f t="shared" si="125"/>
        <v>0</v>
      </c>
      <c r="O1280" s="181">
        <f>IF($C1280&lt;=MAX($D$4,INDEX($C$23:$C$154,2+MATCH(0,$O$23:$O$154,1))),O447,MAX(AVERAGEIFS(O1277:O1279,O1277:O1279,"&gt;0")/(EXP(O$6*(($D1280-COUNTIFS(O$1268:O1280,0))/12))),O$8))</f>
        <v>0</v>
      </c>
      <c r="P1280" s="181">
        <f t="shared" si="130"/>
        <v>0</v>
      </c>
      <c r="Q1280" s="132">
        <f>IF($C1280&lt;$D$4,Q447,MAX(AVERAGEIFS(Q1277:Q1279,Q1277:Q1279,"&gt;0")/(EXP(Q$6*(($D1280-COUNTIFS(Q$1268:Q1280,0))/12))),Q$8))</f>
        <v>0</v>
      </c>
      <c r="R1280" s="132">
        <f t="shared" si="126"/>
        <v>0</v>
      </c>
      <c r="S1280" s="132">
        <f>IF($C1280&lt;$D$4,S447,MAX(AVERAGEIFS(S1277:S1279,S1277:S1279,"&gt;0")/(EXP(S$6*(($D1280-COUNTIFS(S$1268:S1280,0))/12))),S$8))</f>
        <v>0</v>
      </c>
      <c r="T1280" s="132">
        <f t="shared" si="127"/>
        <v>0</v>
      </c>
      <c r="U1280" s="181">
        <f>IF($C1280&lt;=MAX($D$4,INDEX($C$23:$C$154,2+MATCH(0,$M$23:$M$154,1))),U447,MAX(AVERAGEIFS(U1277:U1279,U1277:U1279,"&gt;0")/(EXP(U$6*(($D1280-COUNTIFS(U$1268:U1280,0))/12))),U$8))</f>
        <v>0</v>
      </c>
      <c r="V1280" s="181">
        <f t="shared" si="128"/>
        <v>0</v>
      </c>
      <c r="W1280" s="132">
        <f>IF($C1280&lt;$D$4,W447,MAX(AVERAGEIFS(W1277:W1279,W1277:W1279,"&gt;0")/(EXP(W$6*(($D1280-COUNTIFS(W$1268:W1280,0))/12))),W$8))</f>
        <v>0</v>
      </c>
      <c r="X1280" s="132">
        <f t="shared" si="129"/>
        <v>0</v>
      </c>
      <c r="Y1280" s="132"/>
      <c r="Z1280" s="132"/>
    </row>
    <row r="1281" spans="2:26" outlineLevel="1">
      <c r="B1281" s="159"/>
      <c r="C1281" s="160">
        <f t="shared" si="131"/>
        <v>44593</v>
      </c>
      <c r="D1281" s="128">
        <f t="shared" si="132"/>
        <v>14</v>
      </c>
      <c r="G1281" s="132">
        <f>IF($C1281&lt;$D$4,G448,MAX(AVERAGEIFS(G1278:G1280,G1278:G1280,"&gt;0")/(EXP(G$6*(($D1281-COUNTIFS(G$1268:G1281,0))/12))),G$8))</f>
        <v>4.0007999999999999</v>
      </c>
      <c r="H1281" s="132">
        <f t="shared" si="122"/>
        <v>3.0005999999999995</v>
      </c>
      <c r="I1281" s="132">
        <f>IF($C1281&lt;$D$4,I448,MAX(AVERAGEIFS(I1278:I1280,I1278:I1280,"&gt;0")/(EXP(I$6*(($D1281-COUNTIFS(I$1268:I1281,0))/12))),I$8))</f>
        <v>0</v>
      </c>
      <c r="J1281" s="132">
        <f t="shared" si="123"/>
        <v>0</v>
      </c>
      <c r="K1281" s="132">
        <f>IF($C1281&lt;$D$4,K448,MAX(AVERAGEIFS(K1278:K1280,K1278:K1280,"&gt;0")/(EXP(K$6*(($D1281-COUNTIFS(K$1268:K1281,0))/12))),K$8))</f>
        <v>0</v>
      </c>
      <c r="L1281" s="132">
        <f t="shared" si="124"/>
        <v>0</v>
      </c>
      <c r="M1281" s="181">
        <f>IF($C1281&lt;=MAX($D$4,INDEX($C$23:$C$154,2+MATCH(0,$M$23:$M$154,1))),M448,MAX(AVERAGEIFS(M1278:M1280,M1278:M1280,"&gt;0")/(EXP(M$6*(($D1281-COUNTIFS(M$1268:M1281,0))/12))),M$8))</f>
        <v>0</v>
      </c>
      <c r="N1281" s="181">
        <f t="shared" si="125"/>
        <v>0</v>
      </c>
      <c r="O1281" s="181">
        <f>IF($C1281&lt;=MAX($D$4,INDEX($C$23:$C$154,2+MATCH(0,$O$23:$O$154,1))),O448,MAX(AVERAGEIFS(O1278:O1280,O1278:O1280,"&gt;0")/(EXP(O$6*(($D1281-COUNTIFS(O$1268:O1281,0))/12))),O$8))</f>
        <v>0</v>
      </c>
      <c r="P1281" s="181">
        <f t="shared" si="130"/>
        <v>0</v>
      </c>
      <c r="Q1281" s="132">
        <f>IF($C1281&lt;$D$4,Q448,MAX(AVERAGEIFS(Q1278:Q1280,Q1278:Q1280,"&gt;0")/(EXP(Q$6*(($D1281-COUNTIFS(Q$1268:Q1281,0))/12))),Q$8))</f>
        <v>0</v>
      </c>
      <c r="R1281" s="132">
        <f t="shared" si="126"/>
        <v>0</v>
      </c>
      <c r="S1281" s="132">
        <f>IF($C1281&lt;$D$4,S448,MAX(AVERAGEIFS(S1278:S1280,S1278:S1280,"&gt;0")/(EXP(S$6*(($D1281-COUNTIFS(S$1268:S1281,0))/12))),S$8))</f>
        <v>0</v>
      </c>
      <c r="T1281" s="132">
        <f t="shared" si="127"/>
        <v>0</v>
      </c>
      <c r="U1281" s="181">
        <f>IF($C1281&lt;=MAX($D$4,INDEX($C$23:$C$154,2+MATCH(0,$M$23:$M$154,1))),U448,MAX(AVERAGEIFS(U1278:U1280,U1278:U1280,"&gt;0")/(EXP(U$6*(($D1281-COUNTIFS(U$1268:U1281,0))/12))),U$8))</f>
        <v>0</v>
      </c>
      <c r="V1281" s="181">
        <f t="shared" si="128"/>
        <v>0</v>
      </c>
      <c r="W1281" s="132">
        <f>IF($C1281&lt;$D$4,W448,MAX(AVERAGEIFS(W1278:W1280,W1278:W1280,"&gt;0")/(EXP(W$6*(($D1281-COUNTIFS(W$1268:W1281,0))/12))),W$8))</f>
        <v>0</v>
      </c>
      <c r="X1281" s="132">
        <f t="shared" si="129"/>
        <v>0</v>
      </c>
      <c r="Y1281" s="132"/>
      <c r="Z1281" s="132"/>
    </row>
    <row r="1282" spans="2:26" outlineLevel="1">
      <c r="B1282" s="159"/>
      <c r="C1282" s="160">
        <f t="shared" si="131"/>
        <v>44621</v>
      </c>
      <c r="D1282" s="128">
        <f t="shared" si="132"/>
        <v>15</v>
      </c>
      <c r="G1282" s="132">
        <f>IF($C1282&lt;$D$4,G449,MAX(AVERAGEIFS(G1279:G1281,G1279:G1281,"&gt;0")/(EXP(G$6*(($D1282-COUNTIFS(G$1268:G1282,0))/12))),G$8))</f>
        <v>4.2756999999999987</v>
      </c>
      <c r="H1282" s="132">
        <f t="shared" si="122"/>
        <v>3.206774999999999</v>
      </c>
      <c r="I1282" s="132">
        <f>IF($C1282&lt;$D$4,I449,MAX(AVERAGEIFS(I1279:I1281,I1279:I1281,"&gt;0")/(EXP(I$6*(($D1282-COUNTIFS(I$1268:I1282,0))/12))),I$8))</f>
        <v>0</v>
      </c>
      <c r="J1282" s="132">
        <f t="shared" si="123"/>
        <v>0</v>
      </c>
      <c r="K1282" s="132">
        <f>IF($C1282&lt;$D$4,K449,MAX(AVERAGEIFS(K1279:K1281,K1279:K1281,"&gt;0")/(EXP(K$6*(($D1282-COUNTIFS(K$1268:K1282,0))/12))),K$8))</f>
        <v>0</v>
      </c>
      <c r="L1282" s="132">
        <f t="shared" si="124"/>
        <v>0</v>
      </c>
      <c r="M1282" s="181">
        <f>IF($C1282&lt;=MAX($D$4,INDEX($C$23:$C$154,2+MATCH(0,$M$23:$M$154,1))),M449,MAX(AVERAGEIFS(M1279:M1281,M1279:M1281,"&gt;0")/(EXP(M$6*(($D1282-COUNTIFS(M$1268:M1282,0))/12))),M$8))</f>
        <v>0</v>
      </c>
      <c r="N1282" s="181">
        <f t="shared" si="125"/>
        <v>0</v>
      </c>
      <c r="O1282" s="181">
        <f>IF($C1282&lt;=MAX($D$4,INDEX($C$23:$C$154,2+MATCH(0,$O$23:$O$154,1))),O449,MAX(AVERAGEIFS(O1279:O1281,O1279:O1281,"&gt;0")/(EXP(O$6*(($D1282-COUNTIFS(O$1268:O1282,0))/12))),O$8))</f>
        <v>0</v>
      </c>
      <c r="P1282" s="181">
        <f t="shared" si="130"/>
        <v>0</v>
      </c>
      <c r="Q1282" s="132">
        <f>IF($C1282&lt;$D$4,Q449,MAX(AVERAGEIFS(Q1279:Q1281,Q1279:Q1281,"&gt;0")/(EXP(Q$6*(($D1282-COUNTIFS(Q$1268:Q1282,0))/12))),Q$8))</f>
        <v>0</v>
      </c>
      <c r="R1282" s="132">
        <f t="shared" si="126"/>
        <v>0</v>
      </c>
      <c r="S1282" s="132">
        <f>IF($C1282&lt;$D$4,S449,MAX(AVERAGEIFS(S1279:S1281,S1279:S1281,"&gt;0")/(EXP(S$6*(($D1282-COUNTIFS(S$1268:S1282,0))/12))),S$8))</f>
        <v>0</v>
      </c>
      <c r="T1282" s="132">
        <f t="shared" si="127"/>
        <v>0</v>
      </c>
      <c r="U1282" s="181">
        <f>IF($C1282&lt;=MAX($D$4,INDEX($C$23:$C$154,2+MATCH(0,$M$23:$M$154,1))),U449,MAX(AVERAGEIFS(U1279:U1281,U1279:U1281,"&gt;0")/(EXP(U$6*(($D1282-COUNTIFS(U$1268:U1282,0))/12))),U$8))</f>
        <v>0</v>
      </c>
      <c r="V1282" s="181">
        <f t="shared" si="128"/>
        <v>0</v>
      </c>
      <c r="W1282" s="132">
        <f>IF($C1282&lt;$D$4,W449,MAX(AVERAGEIFS(W1279:W1281,W1279:W1281,"&gt;0")/(EXP(W$6*(($D1282-COUNTIFS(W$1268:W1282,0))/12))),W$8))</f>
        <v>0</v>
      </c>
      <c r="X1282" s="132">
        <f t="shared" si="129"/>
        <v>0</v>
      </c>
      <c r="Y1282" s="132"/>
      <c r="Z1282" s="132"/>
    </row>
    <row r="1283" spans="2:26" outlineLevel="1">
      <c r="B1283" s="159"/>
      <c r="C1283" s="160">
        <f t="shared" si="131"/>
        <v>44652</v>
      </c>
      <c r="D1283" s="128">
        <f t="shared" si="132"/>
        <v>16</v>
      </c>
      <c r="G1283" s="132">
        <f>IF($C1283&lt;$D$4,G450,MAX(AVERAGEIFS(G1280:G1282,G1280:G1282,"&gt;0")/(EXP(G$6*(($D1283-COUNTIFS(G$1268:G1283,0))/12))),G$8))</f>
        <v>3.5286999999999997</v>
      </c>
      <c r="H1283" s="132">
        <f t="shared" si="122"/>
        <v>2.646525</v>
      </c>
      <c r="I1283" s="132">
        <f>IF($C1283&lt;$D$4,I450,MAX(AVERAGEIFS(I1280:I1282,I1280:I1282,"&gt;0")/(EXP(I$6*(($D1283-COUNTIFS(I$1268:I1283,0))/12))),I$8))</f>
        <v>0</v>
      </c>
      <c r="J1283" s="132">
        <f t="shared" si="123"/>
        <v>0</v>
      </c>
      <c r="K1283" s="132">
        <f>IF($C1283&lt;$D$4,K450,MAX(AVERAGEIFS(K1280:K1282,K1280:K1282,"&gt;0")/(EXP(K$6*(($D1283-COUNTIFS(K$1268:K1283,0))/12))),K$8))</f>
        <v>0</v>
      </c>
      <c r="L1283" s="132">
        <f t="shared" si="124"/>
        <v>0</v>
      </c>
      <c r="M1283" s="181">
        <f>IF($C1283&lt;=MAX($D$4,INDEX($C$23:$C$154,2+MATCH(0,$M$23:$M$154,1))),M450,MAX(AVERAGEIFS(M1280:M1282,M1280:M1282,"&gt;0")/(EXP(M$6*(($D1283-COUNTIFS(M$1268:M1283,0))/12))),M$8))</f>
        <v>0</v>
      </c>
      <c r="N1283" s="181">
        <f t="shared" si="125"/>
        <v>0</v>
      </c>
      <c r="O1283" s="181">
        <f>IF($C1283&lt;=MAX($D$4,INDEX($C$23:$C$154,2+MATCH(0,$O$23:$O$154,1))),O450,MAX(AVERAGEIFS(O1280:O1282,O1280:O1282,"&gt;0")/(EXP(O$6*(($D1283-COUNTIFS(O$1268:O1283,0))/12))),O$8))</f>
        <v>0</v>
      </c>
      <c r="P1283" s="181">
        <f t="shared" si="130"/>
        <v>0</v>
      </c>
      <c r="Q1283" s="132">
        <f>IF($C1283&lt;$D$4,Q450,MAX(AVERAGEIFS(Q1280:Q1282,Q1280:Q1282,"&gt;0")/(EXP(Q$6*(($D1283-COUNTIFS(Q$1268:Q1283,0))/12))),Q$8))</f>
        <v>0</v>
      </c>
      <c r="R1283" s="132">
        <f t="shared" si="126"/>
        <v>0</v>
      </c>
      <c r="S1283" s="132">
        <f>IF($C1283&lt;$D$4,S450,MAX(AVERAGEIFS(S1280:S1282,S1280:S1282,"&gt;0")/(EXP(S$6*(($D1283-COUNTIFS(S$1268:S1283,0))/12))),S$8))</f>
        <v>0</v>
      </c>
      <c r="T1283" s="132">
        <f t="shared" si="127"/>
        <v>0</v>
      </c>
      <c r="U1283" s="181">
        <f>IF($C1283&lt;=MAX($D$4,INDEX($C$23:$C$154,2+MATCH(0,$M$23:$M$154,1))),U450,MAX(AVERAGEIFS(U1280:U1282,U1280:U1282,"&gt;0")/(EXP(U$6*(($D1283-COUNTIFS(U$1268:U1283,0))/12))),U$8))</f>
        <v>0</v>
      </c>
      <c r="V1283" s="181">
        <f t="shared" si="128"/>
        <v>0</v>
      </c>
      <c r="W1283" s="132">
        <f>IF($C1283&lt;$D$4,W450,MAX(AVERAGEIFS(W1280:W1282,W1280:W1282,"&gt;0")/(EXP(W$6*(($D1283-COUNTIFS(W$1268:W1283,0))/12))),W$8))</f>
        <v>0</v>
      </c>
      <c r="X1283" s="132">
        <f t="shared" si="129"/>
        <v>0</v>
      </c>
      <c r="Y1283" s="132"/>
      <c r="Z1283" s="132"/>
    </row>
    <row r="1284" spans="2:26" outlineLevel="1">
      <c r="B1284" s="159"/>
      <c r="C1284" s="160">
        <f t="shared" si="131"/>
        <v>44682</v>
      </c>
      <c r="D1284" s="128">
        <f t="shared" si="132"/>
        <v>17</v>
      </c>
      <c r="G1284" s="132">
        <f>IF($C1284&lt;$D$4,G451,MAX(AVERAGEIFS(G1281:G1283,G1281:G1283,"&gt;0")/(EXP(G$6*(($D1284-COUNTIFS(G$1268:G1284,0))/12))),G$8))</f>
        <v>3.7161</v>
      </c>
      <c r="H1284" s="132">
        <f t="shared" si="122"/>
        <v>2.7870750000000002</v>
      </c>
      <c r="I1284" s="132">
        <f>IF($C1284&lt;$D$4,I451,MAX(AVERAGEIFS(I1281:I1283,I1281:I1283,"&gt;0")/(EXP(I$6*(($D1284-COUNTIFS(I$1268:I1284,0))/12))),I$8))</f>
        <v>0</v>
      </c>
      <c r="J1284" s="132">
        <f t="shared" si="123"/>
        <v>0</v>
      </c>
      <c r="K1284" s="132">
        <f>IF($C1284&lt;$D$4,K451,MAX(AVERAGEIFS(K1281:K1283,K1281:K1283,"&gt;0")/(EXP(K$6*(($D1284-COUNTIFS(K$1268:K1284,0))/12))),K$8))</f>
        <v>0</v>
      </c>
      <c r="L1284" s="132">
        <f t="shared" si="124"/>
        <v>0</v>
      </c>
      <c r="M1284" s="181">
        <f>IF($C1284&lt;=MAX($D$4,INDEX($C$23:$C$154,2+MATCH(0,$M$23:$M$154,1))),M451,MAX(AVERAGEIFS(M1281:M1283,M1281:M1283,"&gt;0")/(EXP(M$6*(($D1284-COUNTIFS(M$1268:M1284,0))/12))),M$8))</f>
        <v>0</v>
      </c>
      <c r="N1284" s="181">
        <f t="shared" si="125"/>
        <v>0</v>
      </c>
      <c r="O1284" s="181">
        <f>IF($C1284&lt;=MAX($D$4,INDEX($C$23:$C$154,2+MATCH(0,$O$23:$O$154,1))),O451,MAX(AVERAGEIFS(O1281:O1283,O1281:O1283,"&gt;0")/(EXP(O$6*(($D1284-COUNTIFS(O$1268:O1284,0))/12))),O$8))</f>
        <v>0</v>
      </c>
      <c r="P1284" s="181">
        <f t="shared" si="130"/>
        <v>0</v>
      </c>
      <c r="Q1284" s="132">
        <f>IF($C1284&lt;$D$4,Q451,MAX(AVERAGEIFS(Q1281:Q1283,Q1281:Q1283,"&gt;0")/(EXP(Q$6*(($D1284-COUNTIFS(Q$1268:Q1284,0))/12))),Q$8))</f>
        <v>0</v>
      </c>
      <c r="R1284" s="132">
        <f t="shared" si="126"/>
        <v>0</v>
      </c>
      <c r="S1284" s="132">
        <f>IF($C1284&lt;$D$4,S451,MAX(AVERAGEIFS(S1281:S1283,S1281:S1283,"&gt;0")/(EXP(S$6*(($D1284-COUNTIFS(S$1268:S1284,0))/12))),S$8))</f>
        <v>0</v>
      </c>
      <c r="T1284" s="132">
        <f t="shared" si="127"/>
        <v>0</v>
      </c>
      <c r="U1284" s="181">
        <f>IF($C1284&lt;=MAX($D$4,INDEX($C$23:$C$154,2+MATCH(0,$M$23:$M$154,1))),U451,MAX(AVERAGEIFS(U1281:U1283,U1281:U1283,"&gt;0")/(EXP(U$6*(($D1284-COUNTIFS(U$1268:U1284,0))/12))),U$8))</f>
        <v>0</v>
      </c>
      <c r="V1284" s="181">
        <f t="shared" si="128"/>
        <v>0</v>
      </c>
      <c r="W1284" s="132">
        <f>IF($C1284&lt;$D$4,W451,MAX(AVERAGEIFS(W1281:W1283,W1281:W1283,"&gt;0")/(EXP(W$6*(($D1284-COUNTIFS(W$1268:W1284,0))/12))),W$8))</f>
        <v>0</v>
      </c>
      <c r="X1284" s="132">
        <f t="shared" si="129"/>
        <v>0</v>
      </c>
      <c r="Y1284" s="132"/>
      <c r="Z1284" s="132"/>
    </row>
    <row r="1285" spans="2:26" outlineLevel="1">
      <c r="B1285" s="159"/>
      <c r="C1285" s="160">
        <f t="shared" si="131"/>
        <v>44713</v>
      </c>
      <c r="D1285" s="128">
        <f t="shared" si="132"/>
        <v>18</v>
      </c>
      <c r="G1285" s="132">
        <f>IF($C1285&lt;$D$4,G452,MAX(AVERAGEIFS(G1282:G1284,G1282:G1284,"&gt;0")/(EXP(G$6*(($D1285-COUNTIFS(G$1268:G1285,0))/12))),G$8))</f>
        <v>3.9639999999999995</v>
      </c>
      <c r="H1285" s="132">
        <f t="shared" si="122"/>
        <v>2.9729999999999994</v>
      </c>
      <c r="I1285" s="132">
        <f>IF($C1285&lt;$D$4,I452,MAX(AVERAGEIFS(I1282:I1284,I1282:I1284,"&gt;0")/(EXP(I$6*(($D1285-COUNTIFS(I$1268:I1285,0))/12))),I$8))</f>
        <v>0</v>
      </c>
      <c r="J1285" s="132">
        <f t="shared" si="123"/>
        <v>0</v>
      </c>
      <c r="K1285" s="132">
        <f>IF($C1285&lt;$D$4,K452,MAX(AVERAGEIFS(K1282:K1284,K1282:K1284,"&gt;0")/(EXP(K$6*(($D1285-COUNTIFS(K$1268:K1285,0))/12))),K$8))</f>
        <v>0</v>
      </c>
      <c r="L1285" s="132">
        <f t="shared" si="124"/>
        <v>0</v>
      </c>
      <c r="M1285" s="181">
        <f>IF($C1285&lt;=MAX($D$4,INDEX($C$23:$C$154,2+MATCH(0,$M$23:$M$154,1))),M452,MAX(AVERAGEIFS(M1282:M1284,M1282:M1284,"&gt;0")/(EXP(M$6*(($D1285-COUNTIFS(M$1268:M1285,0))/12))),M$8))</f>
        <v>0</v>
      </c>
      <c r="N1285" s="181">
        <f t="shared" si="125"/>
        <v>0</v>
      </c>
      <c r="O1285" s="181">
        <f>IF($C1285&lt;=MAX($D$4,INDEX($C$23:$C$154,2+MATCH(0,$O$23:$O$154,1))),O452,MAX(AVERAGEIFS(O1282:O1284,O1282:O1284,"&gt;0")/(EXP(O$6*(($D1285-COUNTIFS(O$1268:O1285,0))/12))),O$8))</f>
        <v>0</v>
      </c>
      <c r="P1285" s="181">
        <f t="shared" si="130"/>
        <v>0</v>
      </c>
      <c r="Q1285" s="132">
        <f>IF($C1285&lt;$D$4,Q452,MAX(AVERAGEIFS(Q1282:Q1284,Q1282:Q1284,"&gt;0")/(EXP(Q$6*(($D1285-COUNTIFS(Q$1268:Q1285,0))/12))),Q$8))</f>
        <v>0</v>
      </c>
      <c r="R1285" s="132">
        <f t="shared" si="126"/>
        <v>0</v>
      </c>
      <c r="S1285" s="132">
        <f>IF($C1285&lt;$D$4,S452,MAX(AVERAGEIFS(S1282:S1284,S1282:S1284,"&gt;0")/(EXP(S$6*(($D1285-COUNTIFS(S$1268:S1285,0))/12))),S$8))</f>
        <v>0</v>
      </c>
      <c r="T1285" s="132">
        <f t="shared" si="127"/>
        <v>0</v>
      </c>
      <c r="U1285" s="181">
        <f>IF($C1285&lt;=MAX($D$4,INDEX($C$23:$C$154,2+MATCH(0,$M$23:$M$154,1))),U452,MAX(AVERAGEIFS(U1282:U1284,U1282:U1284,"&gt;0")/(EXP(U$6*(($D1285-COUNTIFS(U$1268:U1285,0))/12))),U$8))</f>
        <v>0</v>
      </c>
      <c r="V1285" s="181">
        <f t="shared" si="128"/>
        <v>0</v>
      </c>
      <c r="W1285" s="132">
        <f>IF($C1285&lt;$D$4,W452,MAX(AVERAGEIFS(W1282:W1284,W1282:W1284,"&gt;0")/(EXP(W$6*(($D1285-COUNTIFS(W$1268:W1285,0))/12))),W$8))</f>
        <v>0</v>
      </c>
      <c r="X1285" s="132">
        <f t="shared" si="129"/>
        <v>0</v>
      </c>
      <c r="Y1285" s="132"/>
      <c r="Z1285" s="132"/>
    </row>
    <row r="1286" spans="2:26" outlineLevel="1">
      <c r="B1286" s="159"/>
      <c r="C1286" s="160">
        <f t="shared" si="131"/>
        <v>44743</v>
      </c>
      <c r="D1286" s="128">
        <f t="shared" si="132"/>
        <v>19</v>
      </c>
      <c r="G1286" s="132">
        <f>IF($C1286&lt;$D$4,G453,MAX(AVERAGEIFS(G1283:G1285,G1283:G1285,"&gt;0")/(EXP(G$6*(($D1286-COUNTIFS(G$1268:G1286,0))/12))),G$8))</f>
        <v>4.2648999999999999</v>
      </c>
      <c r="H1286" s="132">
        <f t="shared" si="122"/>
        <v>3.1986750000000002</v>
      </c>
      <c r="I1286" s="132">
        <f>IF($C1286&lt;$D$4,I453,MAX(AVERAGEIFS(I1283:I1285,I1283:I1285,"&gt;0")/(EXP(I$6*(($D1286-COUNTIFS(I$1268:I1286,0))/12))),I$8))</f>
        <v>0</v>
      </c>
      <c r="J1286" s="132">
        <f t="shared" si="123"/>
        <v>0</v>
      </c>
      <c r="K1286" s="132">
        <f>IF($C1286&lt;$D$4,K453,MAX(AVERAGEIFS(K1283:K1285,K1283:K1285,"&gt;0")/(EXP(K$6*(($D1286-COUNTIFS(K$1268:K1286,0))/12))),K$8))</f>
        <v>0</v>
      </c>
      <c r="L1286" s="132">
        <f t="shared" si="124"/>
        <v>0</v>
      </c>
      <c r="M1286" s="181">
        <f>IF($C1286&lt;=MAX($D$4,INDEX($C$23:$C$154,2+MATCH(0,$M$23:$M$154,1))),M453,MAX(AVERAGEIFS(M1283:M1285,M1283:M1285,"&gt;0")/(EXP(M$6*(($D1286-COUNTIFS(M$1268:M1286,0))/12))),M$8))</f>
        <v>0</v>
      </c>
      <c r="N1286" s="181">
        <f t="shared" si="125"/>
        <v>0</v>
      </c>
      <c r="O1286" s="181">
        <f>IF($C1286&lt;=MAX($D$4,INDEX($C$23:$C$154,2+MATCH(0,$O$23:$O$154,1))),O453,MAX(AVERAGEIFS(O1283:O1285,O1283:O1285,"&gt;0")/(EXP(O$6*(($D1286-COUNTIFS(O$1268:O1286,0))/12))),O$8))</f>
        <v>0</v>
      </c>
      <c r="P1286" s="181">
        <f t="shared" si="130"/>
        <v>0</v>
      </c>
      <c r="Q1286" s="132">
        <f>IF($C1286&lt;$D$4,Q453,MAX(AVERAGEIFS(Q1283:Q1285,Q1283:Q1285,"&gt;0")/(EXP(Q$6*(($D1286-COUNTIFS(Q$1268:Q1286,0))/12))),Q$8))</f>
        <v>0</v>
      </c>
      <c r="R1286" s="132">
        <f t="shared" si="126"/>
        <v>0</v>
      </c>
      <c r="S1286" s="132">
        <f>IF($C1286&lt;$D$4,S453,MAX(AVERAGEIFS(S1283:S1285,S1283:S1285,"&gt;0")/(EXP(S$6*(($D1286-COUNTIFS(S$1268:S1286,0))/12))),S$8))</f>
        <v>0</v>
      </c>
      <c r="T1286" s="132">
        <f t="shared" si="127"/>
        <v>0</v>
      </c>
      <c r="U1286" s="181">
        <f>IF($C1286&lt;=MAX($D$4,INDEX($C$23:$C$154,2+MATCH(0,$M$23:$M$154,1))),U453,MAX(AVERAGEIFS(U1283:U1285,U1283:U1285,"&gt;0")/(EXP(U$6*(($D1286-COUNTIFS(U$1268:U1286,0))/12))),U$8))</f>
        <v>0</v>
      </c>
      <c r="V1286" s="181">
        <f t="shared" si="128"/>
        <v>0</v>
      </c>
      <c r="W1286" s="132">
        <f>IF($C1286&lt;$D$4,W453,MAX(AVERAGEIFS(W1283:W1285,W1283:W1285,"&gt;0")/(EXP(W$6*(($D1286-COUNTIFS(W$1268:W1286,0))/12))),W$8))</f>
        <v>0</v>
      </c>
      <c r="X1286" s="132">
        <f t="shared" si="129"/>
        <v>0</v>
      </c>
      <c r="Y1286" s="132"/>
      <c r="Z1286" s="132"/>
    </row>
    <row r="1287" spans="2:26" outlineLevel="1">
      <c r="B1287" s="159"/>
      <c r="C1287" s="160">
        <f t="shared" si="131"/>
        <v>44774</v>
      </c>
      <c r="D1287" s="128">
        <f t="shared" si="132"/>
        <v>20</v>
      </c>
      <c r="G1287" s="132">
        <f>IF($C1287&lt;$D$4,G454,MAX(AVERAGEIFS(G1284:G1286,G1284:G1286,"&gt;0")/(EXP(G$6*(($D1287-COUNTIFS(G$1268:G1287,0))/12))),G$8))</f>
        <v>3.847</v>
      </c>
      <c r="H1287" s="132">
        <f t="shared" si="122"/>
        <v>2.8852499999999996</v>
      </c>
      <c r="I1287" s="132">
        <f>IF($C1287&lt;$D$4,I454,MAX(AVERAGEIFS(I1284:I1286,I1284:I1286,"&gt;0")/(EXP(I$6*(($D1287-COUNTIFS(I$1268:I1287,0))/12))),I$8))</f>
        <v>0</v>
      </c>
      <c r="J1287" s="132">
        <f t="shared" si="123"/>
        <v>0</v>
      </c>
      <c r="K1287" s="132">
        <f>IF($C1287&lt;$D$4,K454,MAX(AVERAGEIFS(K1284:K1286,K1284:K1286,"&gt;0")/(EXP(K$6*(($D1287-COUNTIFS(K$1268:K1287,0))/12))),K$8))</f>
        <v>0</v>
      </c>
      <c r="L1287" s="132">
        <f t="shared" si="124"/>
        <v>0</v>
      </c>
      <c r="M1287" s="181">
        <f>IF($C1287&lt;=MAX($D$4,INDEX($C$23:$C$154,2+MATCH(0,$M$23:$M$154,1))),M454,MAX(AVERAGEIFS(M1284:M1286,M1284:M1286,"&gt;0")/(EXP(M$6*(($D1287-COUNTIFS(M$1268:M1287,0))/12))),M$8))</f>
        <v>0</v>
      </c>
      <c r="N1287" s="181">
        <f t="shared" si="125"/>
        <v>0</v>
      </c>
      <c r="O1287" s="181">
        <f>IF($C1287&lt;=MAX($D$4,INDEX($C$23:$C$154,2+MATCH(0,$O$23:$O$154,1))),O454,MAX(AVERAGEIFS(O1284:O1286,O1284:O1286,"&gt;0")/(EXP(O$6*(($D1287-COUNTIFS(O$1268:O1287,0))/12))),O$8))</f>
        <v>0</v>
      </c>
      <c r="P1287" s="181">
        <f t="shared" si="130"/>
        <v>0</v>
      </c>
      <c r="Q1287" s="132">
        <f>IF($C1287&lt;$D$4,Q454,MAX(AVERAGEIFS(Q1284:Q1286,Q1284:Q1286,"&gt;0")/(EXP(Q$6*(($D1287-COUNTIFS(Q$1268:Q1287,0))/12))),Q$8))</f>
        <v>0</v>
      </c>
      <c r="R1287" s="132">
        <f t="shared" si="126"/>
        <v>0</v>
      </c>
      <c r="S1287" s="132">
        <f>IF($C1287&lt;$D$4,S454,MAX(AVERAGEIFS(S1284:S1286,S1284:S1286,"&gt;0")/(EXP(S$6*(($D1287-COUNTIFS(S$1268:S1287,0))/12))),S$8))</f>
        <v>0</v>
      </c>
      <c r="T1287" s="132">
        <f t="shared" si="127"/>
        <v>0</v>
      </c>
      <c r="U1287" s="181">
        <f>IF($C1287&lt;=MAX($D$4,INDEX($C$23:$C$154,2+MATCH(0,$M$23:$M$154,1))),U454,MAX(AVERAGEIFS(U1284:U1286,U1284:U1286,"&gt;0")/(EXP(U$6*(($D1287-COUNTIFS(U$1268:U1287,0))/12))),U$8))</f>
        <v>0</v>
      </c>
      <c r="V1287" s="181">
        <f t="shared" si="128"/>
        <v>0</v>
      </c>
      <c r="W1287" s="132">
        <f>IF($C1287&lt;$D$4,W454,MAX(AVERAGEIFS(W1284:W1286,W1284:W1286,"&gt;0")/(EXP(W$6*(($D1287-COUNTIFS(W$1268:W1287,0))/12))),W$8))</f>
        <v>0</v>
      </c>
      <c r="X1287" s="132">
        <f t="shared" si="129"/>
        <v>0</v>
      </c>
      <c r="Y1287" s="132"/>
      <c r="Z1287" s="132"/>
    </row>
    <row r="1288" spans="2:26" outlineLevel="1">
      <c r="B1288" s="159"/>
      <c r="C1288" s="160">
        <f t="shared" si="131"/>
        <v>44805</v>
      </c>
      <c r="D1288" s="128">
        <f t="shared" si="132"/>
        <v>21</v>
      </c>
      <c r="G1288" s="132">
        <f>IF($C1288&lt;$D$4,G455,MAX(AVERAGEIFS(G1285:G1287,G1285:G1287,"&gt;0")/(EXP(G$6*(($D1288-COUNTIFS(G$1268:G1288,0))/12))),G$8))</f>
        <v>3.9217</v>
      </c>
      <c r="H1288" s="132">
        <f t="shared" si="122"/>
        <v>2.9412749999999996</v>
      </c>
      <c r="I1288" s="132">
        <f>IF($C1288&lt;$D$4,I455,MAX(AVERAGEIFS(I1285:I1287,I1285:I1287,"&gt;0")/(EXP(I$6*(($D1288-COUNTIFS(I$1268:I1288,0))/12))),I$8))</f>
        <v>0</v>
      </c>
      <c r="J1288" s="132">
        <f t="shared" si="123"/>
        <v>0</v>
      </c>
      <c r="K1288" s="132">
        <f>IF($C1288&lt;$D$4,K455,MAX(AVERAGEIFS(K1285:K1287,K1285:K1287,"&gt;0")/(EXP(K$6*(($D1288-COUNTIFS(K$1268:K1288,0))/12))),K$8))</f>
        <v>0</v>
      </c>
      <c r="L1288" s="132">
        <f t="shared" si="124"/>
        <v>0</v>
      </c>
      <c r="M1288" s="181">
        <f>IF($C1288&lt;=MAX($D$4,INDEX($C$23:$C$154,2+MATCH(0,$M$23:$M$154,1))),M455,MAX(AVERAGEIFS(M1285:M1287,M1285:M1287,"&gt;0")/(EXP(M$6*(($D1288-COUNTIFS(M$1268:M1288,0))/12))),M$8))</f>
        <v>0</v>
      </c>
      <c r="N1288" s="181">
        <f t="shared" si="125"/>
        <v>0</v>
      </c>
      <c r="O1288" s="181">
        <f>IF($C1288&lt;=MAX($D$4,INDEX($C$23:$C$154,2+MATCH(0,$O$23:$O$154,1))),O455,MAX(AVERAGEIFS(O1285:O1287,O1285:O1287,"&gt;0")/(EXP(O$6*(($D1288-COUNTIFS(O$1268:O1288,0))/12))),O$8))</f>
        <v>0</v>
      </c>
      <c r="P1288" s="181">
        <f t="shared" si="130"/>
        <v>0</v>
      </c>
      <c r="Q1288" s="132">
        <f>IF($C1288&lt;$D$4,Q455,MAX(AVERAGEIFS(Q1285:Q1287,Q1285:Q1287,"&gt;0")/(EXP(Q$6*(($D1288-COUNTIFS(Q$1268:Q1288,0))/12))),Q$8))</f>
        <v>0</v>
      </c>
      <c r="R1288" s="132">
        <f t="shared" si="126"/>
        <v>0</v>
      </c>
      <c r="S1288" s="132">
        <f>IF($C1288&lt;$D$4,S455,MAX(AVERAGEIFS(S1285:S1287,S1285:S1287,"&gt;0")/(EXP(S$6*(($D1288-COUNTIFS(S$1268:S1288,0))/12))),S$8))</f>
        <v>0</v>
      </c>
      <c r="T1288" s="132">
        <f t="shared" si="127"/>
        <v>0</v>
      </c>
      <c r="U1288" s="181">
        <f>IF($C1288&lt;=MAX($D$4,INDEX($C$23:$C$154,2+MATCH(0,$M$23:$M$154,1))),U455,MAX(AVERAGEIFS(U1285:U1287,U1285:U1287,"&gt;0")/(EXP(U$6*(($D1288-COUNTIFS(U$1268:U1288,0))/12))),U$8))</f>
        <v>0</v>
      </c>
      <c r="V1288" s="181">
        <f t="shared" si="128"/>
        <v>0</v>
      </c>
      <c r="W1288" s="132">
        <f>IF($C1288&lt;$D$4,W455,MAX(AVERAGEIFS(W1285:W1287,W1285:W1287,"&gt;0")/(EXP(W$6*(($D1288-COUNTIFS(W$1268:W1288,0))/12))),W$8))</f>
        <v>0</v>
      </c>
      <c r="X1288" s="132">
        <f t="shared" si="129"/>
        <v>0</v>
      </c>
      <c r="Y1288" s="132"/>
      <c r="Z1288" s="132"/>
    </row>
    <row r="1289" spans="2:26" outlineLevel="1">
      <c r="B1289" s="159"/>
      <c r="C1289" s="160">
        <f t="shared" si="131"/>
        <v>44835</v>
      </c>
      <c r="D1289" s="128">
        <f t="shared" si="132"/>
        <v>22</v>
      </c>
      <c r="G1289" s="132">
        <f>IF($C1289&lt;$D$4,G456,MAX(AVERAGEIFS(G1286:G1288,G1286:G1288,"&gt;0")/(EXP(G$6*(($D1289-COUNTIFS(G$1268:G1289,0))/12))),G$8))</f>
        <v>4.1457999999999995</v>
      </c>
      <c r="H1289" s="132">
        <f t="shared" si="122"/>
        <v>3.1093499999999996</v>
      </c>
      <c r="I1289" s="132">
        <f>IF($C1289&lt;$D$4,I456,MAX(AVERAGEIFS(I1286:I1288,I1286:I1288,"&gt;0")/(EXP(I$6*(($D1289-COUNTIFS(I$1268:I1289,0))/12))),I$8))</f>
        <v>0</v>
      </c>
      <c r="J1289" s="132">
        <f t="shared" si="123"/>
        <v>0</v>
      </c>
      <c r="K1289" s="132">
        <f>IF($C1289&lt;$D$4,K456,MAX(AVERAGEIFS(K1286:K1288,K1286:K1288,"&gt;0")/(EXP(K$6*(($D1289-COUNTIFS(K$1268:K1289,0))/12))),K$8))</f>
        <v>0</v>
      </c>
      <c r="L1289" s="132">
        <f t="shared" si="124"/>
        <v>0</v>
      </c>
      <c r="M1289" s="181">
        <f>IF($C1289&lt;=MAX($D$4,INDEX($C$23:$C$154,2+MATCH(0,$M$23:$M$154,1))),M456,MAX(AVERAGEIFS(M1286:M1288,M1286:M1288,"&gt;0")/(EXP(M$6*(($D1289-COUNTIFS(M$1268:M1289,0))/12))),M$8))</f>
        <v>0</v>
      </c>
      <c r="N1289" s="181">
        <f t="shared" si="125"/>
        <v>0</v>
      </c>
      <c r="O1289" s="181">
        <f>IF($C1289&lt;=MAX($D$4,INDEX($C$23:$C$154,2+MATCH(0,$O$23:$O$154,1))),O456,MAX(AVERAGEIFS(O1286:O1288,O1286:O1288,"&gt;0")/(EXP(O$6*(($D1289-COUNTIFS(O$1268:O1289,0))/12))),O$8))</f>
        <v>0</v>
      </c>
      <c r="P1289" s="181">
        <f t="shared" si="130"/>
        <v>0</v>
      </c>
      <c r="Q1289" s="132">
        <f>IF($C1289&lt;$D$4,Q456,MAX(AVERAGEIFS(Q1286:Q1288,Q1286:Q1288,"&gt;0")/(EXP(Q$6*(($D1289-COUNTIFS(Q$1268:Q1289,0))/12))),Q$8))</f>
        <v>0</v>
      </c>
      <c r="R1289" s="132">
        <f t="shared" si="126"/>
        <v>0</v>
      </c>
      <c r="S1289" s="132">
        <f>IF($C1289&lt;$D$4,S456,MAX(AVERAGEIFS(S1286:S1288,S1286:S1288,"&gt;0")/(EXP(S$6*(($D1289-COUNTIFS(S$1268:S1289,0))/12))),S$8))</f>
        <v>0</v>
      </c>
      <c r="T1289" s="132">
        <f t="shared" si="127"/>
        <v>0</v>
      </c>
      <c r="U1289" s="181">
        <f>IF($C1289&lt;=MAX($D$4,INDEX($C$23:$C$154,2+MATCH(0,$M$23:$M$154,1))),U456,MAX(AVERAGEIFS(U1286:U1288,U1286:U1288,"&gt;0")/(EXP(U$6*(($D1289-COUNTIFS(U$1268:U1289,0))/12))),U$8))</f>
        <v>0</v>
      </c>
      <c r="V1289" s="181">
        <f t="shared" si="128"/>
        <v>0</v>
      </c>
      <c r="W1289" s="132">
        <f>IF($C1289&lt;$D$4,W456,MAX(AVERAGEIFS(W1286:W1288,W1286:W1288,"&gt;0")/(EXP(W$6*(($D1289-COUNTIFS(W$1268:W1289,0))/12))),W$8))</f>
        <v>0</v>
      </c>
      <c r="X1289" s="132">
        <f t="shared" si="129"/>
        <v>0</v>
      </c>
      <c r="Y1289" s="132"/>
      <c r="Z1289" s="132"/>
    </row>
    <row r="1290" spans="2:26" outlineLevel="1">
      <c r="B1290" s="159"/>
      <c r="C1290" s="160">
        <f t="shared" si="131"/>
        <v>44866</v>
      </c>
      <c r="D1290" s="128">
        <f t="shared" si="132"/>
        <v>23</v>
      </c>
      <c r="G1290" s="132">
        <f>IF($C1290&lt;$D$4,G457,MAX(AVERAGEIFS(G1287:G1289,G1287:G1289,"&gt;0")/(EXP(G$6*(($D1290-COUNTIFS(G$1268:G1290,0))/12))),G$8))</f>
        <v>3.9294000000000002</v>
      </c>
      <c r="H1290" s="132">
        <f t="shared" si="122"/>
        <v>2.9470500000000004</v>
      </c>
      <c r="I1290" s="132">
        <f>IF($C1290&lt;$D$4,I457,MAX(AVERAGEIFS(I1287:I1289,I1287:I1289,"&gt;0")/(EXP(I$6*(($D1290-COUNTIFS(I$1268:I1290,0))/12))),I$8))</f>
        <v>0</v>
      </c>
      <c r="J1290" s="132">
        <f t="shared" si="123"/>
        <v>0</v>
      </c>
      <c r="K1290" s="132">
        <f>IF($C1290&lt;$D$4,K457,MAX(AVERAGEIFS(K1287:K1289,K1287:K1289,"&gt;0")/(EXP(K$6*(($D1290-COUNTIFS(K$1268:K1290,0))/12))),K$8))</f>
        <v>0</v>
      </c>
      <c r="L1290" s="132">
        <f t="shared" si="124"/>
        <v>0</v>
      </c>
      <c r="M1290" s="181">
        <f>IF($C1290&lt;=MAX($D$4,INDEX($C$23:$C$154,2+MATCH(0,$M$23:$M$154,1))),M457,MAX(AVERAGEIFS(M1287:M1289,M1287:M1289,"&gt;0")/(EXP(M$6*(($D1290-COUNTIFS(M$1268:M1290,0))/12))),M$8))</f>
        <v>0</v>
      </c>
      <c r="N1290" s="181">
        <f t="shared" si="125"/>
        <v>0</v>
      </c>
      <c r="O1290" s="181">
        <f>IF($C1290&lt;=MAX($D$4,INDEX($C$23:$C$154,2+MATCH(0,$O$23:$O$154,1))),O457,MAX(AVERAGEIFS(O1287:O1289,O1287:O1289,"&gt;0")/(EXP(O$6*(($D1290-COUNTIFS(O$1268:O1290,0))/12))),O$8))</f>
        <v>0</v>
      </c>
      <c r="P1290" s="181">
        <f t="shared" si="130"/>
        <v>0</v>
      </c>
      <c r="Q1290" s="132">
        <f>IF($C1290&lt;$D$4,Q457,MAX(AVERAGEIFS(Q1287:Q1289,Q1287:Q1289,"&gt;0")/(EXP(Q$6*(($D1290-COUNTIFS(Q$1268:Q1290,0))/12))),Q$8))</f>
        <v>0</v>
      </c>
      <c r="R1290" s="132">
        <f t="shared" si="126"/>
        <v>0</v>
      </c>
      <c r="S1290" s="132">
        <f>IF($C1290&lt;$D$4,S457,MAX(AVERAGEIFS(S1287:S1289,S1287:S1289,"&gt;0")/(EXP(S$6*(($D1290-COUNTIFS(S$1268:S1290,0))/12))),S$8))</f>
        <v>0</v>
      </c>
      <c r="T1290" s="132">
        <f t="shared" si="127"/>
        <v>0</v>
      </c>
      <c r="U1290" s="181">
        <f>IF($C1290&lt;=MAX($D$4,INDEX($C$23:$C$154,2+MATCH(0,$M$23:$M$154,1))),U457,MAX(AVERAGEIFS(U1287:U1289,U1287:U1289,"&gt;0")/(EXP(U$6*(($D1290-COUNTIFS(U$1268:U1290,0))/12))),U$8))</f>
        <v>0</v>
      </c>
      <c r="V1290" s="181">
        <f t="shared" si="128"/>
        <v>0</v>
      </c>
      <c r="W1290" s="132">
        <f>IF($C1290&lt;$D$4,W457,MAX(AVERAGEIFS(W1287:W1289,W1287:W1289,"&gt;0")/(EXP(W$6*(($D1290-COUNTIFS(W$1268:W1290,0))/12))),W$8))</f>
        <v>0</v>
      </c>
      <c r="X1290" s="132">
        <f t="shared" si="129"/>
        <v>0</v>
      </c>
      <c r="Y1290" s="132"/>
      <c r="Z1290" s="132"/>
    </row>
    <row r="1291" spans="2:26" outlineLevel="1">
      <c r="B1291" s="159"/>
      <c r="C1291" s="160">
        <f t="shared" si="131"/>
        <v>44896</v>
      </c>
      <c r="D1291" s="128">
        <f t="shared" si="132"/>
        <v>24</v>
      </c>
      <c r="G1291" s="132">
        <f>IF($C1291&lt;$D$4,G458,MAX(AVERAGEIFS(G1288:G1290,G1288:G1290,"&gt;0")/(EXP(G$6*(($D1291-COUNTIFS(G$1268:G1291,0))/12))),G$8))</f>
        <v>3.3106999999999998</v>
      </c>
      <c r="H1291" s="132">
        <f t="shared" si="122"/>
        <v>2.483025</v>
      </c>
      <c r="I1291" s="132">
        <f>IF($C1291&lt;$D$4,I458,MAX(AVERAGEIFS(I1288:I1290,I1288:I1290,"&gt;0")/(EXP(I$6*(($D1291-COUNTIFS(I$1268:I1291,0))/12))),I$8))</f>
        <v>0</v>
      </c>
      <c r="J1291" s="132">
        <f t="shared" si="123"/>
        <v>0</v>
      </c>
      <c r="K1291" s="132">
        <f>IF($C1291&lt;$D$4,K458,MAX(AVERAGEIFS(K1288:K1290,K1288:K1290,"&gt;0")/(EXP(K$6*(($D1291-COUNTIFS(K$1268:K1291,0))/12))),K$8))</f>
        <v>0</v>
      </c>
      <c r="L1291" s="132">
        <f t="shared" si="124"/>
        <v>0</v>
      </c>
      <c r="M1291" s="181">
        <f>IF($C1291&lt;=MAX($D$4,INDEX($C$23:$C$154,2+MATCH(0,$M$23:$M$154,1))),M458,MAX(AVERAGEIFS(M1288:M1290,M1288:M1290,"&gt;0")/(EXP(M$6*(($D1291-COUNTIFS(M$1268:M1291,0))/12))),M$8))</f>
        <v>0</v>
      </c>
      <c r="N1291" s="181">
        <f t="shared" si="125"/>
        <v>0</v>
      </c>
      <c r="O1291" s="181">
        <f>IF($C1291&lt;=MAX($D$4,INDEX($C$23:$C$154,2+MATCH(0,$O$23:$O$154,1))),O458,MAX(AVERAGEIFS(O1288:O1290,O1288:O1290,"&gt;0")/(EXP(O$6*(($D1291-COUNTIFS(O$1268:O1291,0))/12))),O$8))</f>
        <v>0</v>
      </c>
      <c r="P1291" s="181">
        <f t="shared" si="130"/>
        <v>0</v>
      </c>
      <c r="Q1291" s="132">
        <f>IF($C1291&lt;$D$4,Q458,MAX(AVERAGEIFS(Q1288:Q1290,Q1288:Q1290,"&gt;0")/(EXP(Q$6*(($D1291-COUNTIFS(Q$1268:Q1291,0))/12))),Q$8))</f>
        <v>0</v>
      </c>
      <c r="R1291" s="132">
        <f t="shared" si="126"/>
        <v>0</v>
      </c>
      <c r="S1291" s="132">
        <f>IF($C1291&lt;$D$4,S458,MAX(AVERAGEIFS(S1288:S1290,S1288:S1290,"&gt;0")/(EXP(S$6*(($D1291-COUNTIFS(S$1268:S1291,0))/12))),S$8))</f>
        <v>0</v>
      </c>
      <c r="T1291" s="132">
        <f t="shared" si="127"/>
        <v>0</v>
      </c>
      <c r="U1291" s="181">
        <f>IF($C1291&lt;=MAX($D$4,INDEX($C$23:$C$154,2+MATCH(0,$M$23:$M$154,1))),U458,MAX(AVERAGEIFS(U1288:U1290,U1288:U1290,"&gt;0")/(EXP(U$6*(($D1291-COUNTIFS(U$1268:U1291,0))/12))),U$8))</f>
        <v>0</v>
      </c>
      <c r="V1291" s="181">
        <f t="shared" si="128"/>
        <v>0</v>
      </c>
      <c r="W1291" s="132">
        <f>IF($C1291&lt;$D$4,W458,MAX(AVERAGEIFS(W1288:W1290,W1288:W1290,"&gt;0")/(EXP(W$6*(($D1291-COUNTIFS(W$1268:W1291,0))/12))),W$8))</f>
        <v>0</v>
      </c>
      <c r="X1291" s="132">
        <f t="shared" si="129"/>
        <v>0</v>
      </c>
      <c r="Y1291" s="132"/>
      <c r="Z1291" s="132"/>
    </row>
    <row r="1292" spans="2:26" outlineLevel="1">
      <c r="B1292" s="159"/>
      <c r="C1292" s="160">
        <f t="shared" si="131"/>
        <v>44927</v>
      </c>
      <c r="D1292" s="128">
        <f t="shared" si="132"/>
        <v>25</v>
      </c>
      <c r="G1292" s="132">
        <f>IF($C1292&lt;$D$4,G459,MAX(AVERAGEIFS(G1289:G1291,G1289:G1291,"&gt;0")/(EXP(G$6*(($D1292-COUNTIFS(G$1268:G1292,0))/12))),G$8))</f>
        <v>1.8161</v>
      </c>
      <c r="H1292" s="132">
        <f t="shared" si="122"/>
        <v>1.3620750000000001</v>
      </c>
      <c r="I1292" s="132">
        <f>IF($C1292&lt;$D$4,I459,MAX(AVERAGEIFS(I1289:I1291,I1289:I1291,"&gt;0")/(EXP(I$6*(($D1292-COUNTIFS(I$1268:I1292,0))/12))),I$8))</f>
        <v>4.9170549999999995</v>
      </c>
      <c r="J1292" s="132">
        <f t="shared" si="123"/>
        <v>3.6877912499999996</v>
      </c>
      <c r="K1292" s="132">
        <f>IF($C1292&lt;$D$4,K459,MAX(AVERAGEIFS(K1289:K1291,K1289:K1291,"&gt;0")/(EXP(K$6*(($D1292-COUNTIFS(K$1268:K1292,0))/12))),K$8))</f>
        <v>0</v>
      </c>
      <c r="L1292" s="132">
        <f t="shared" si="124"/>
        <v>0</v>
      </c>
      <c r="M1292" s="181">
        <f>IF($C1292&lt;=MAX($D$4,INDEX($C$23:$C$154,2+MATCH(0,$M$23:$M$154,1))),M459,MAX(AVERAGEIFS(M1289:M1291,M1289:M1291,"&gt;0")/(EXP(M$6*(($D1292-COUNTIFS(M$1268:M1292,0))/12))),M$8))</f>
        <v>0</v>
      </c>
      <c r="N1292" s="181">
        <f t="shared" si="125"/>
        <v>0</v>
      </c>
      <c r="O1292" s="181">
        <f>IF($C1292&lt;=MAX($D$4,INDEX($C$23:$C$154,2+MATCH(0,$O$23:$O$154,1))),O459,MAX(AVERAGEIFS(O1289:O1291,O1289:O1291,"&gt;0")/(EXP(O$6*(($D1292-COUNTIFS(O$1268:O1292,0))/12))),O$8))</f>
        <v>0</v>
      </c>
      <c r="P1292" s="181">
        <f t="shared" si="130"/>
        <v>0</v>
      </c>
      <c r="Q1292" s="132">
        <f>IF($C1292&lt;$D$4,Q459,MAX(AVERAGEIFS(Q1289:Q1291,Q1289:Q1291,"&gt;0")/(EXP(Q$6*(($D1292-COUNTIFS(Q$1268:Q1292,0))/12))),Q$8))</f>
        <v>0</v>
      </c>
      <c r="R1292" s="132">
        <f t="shared" si="126"/>
        <v>0</v>
      </c>
      <c r="S1292" s="132">
        <f>IF($C1292&lt;$D$4,S459,MAX(AVERAGEIFS(S1289:S1291,S1289:S1291,"&gt;0")/(EXP(S$6*(($D1292-COUNTIFS(S$1268:S1292,0))/12))),S$8))</f>
        <v>4.4253494999999994</v>
      </c>
      <c r="T1292" s="132">
        <f t="shared" si="127"/>
        <v>3.3190121249999995</v>
      </c>
      <c r="U1292" s="181">
        <f>IF($C1292&lt;=MAX($D$4,INDEX($C$23:$C$154,2+MATCH(0,$M$23:$M$154,1))),U459,MAX(AVERAGEIFS(U1289:U1291,U1289:U1291,"&gt;0")/(EXP(U$6*(($D1292-COUNTIFS(U$1268:U1292,0))/12))),U$8))</f>
        <v>0</v>
      </c>
      <c r="V1292" s="181">
        <f t="shared" si="128"/>
        <v>0</v>
      </c>
      <c r="W1292" s="132">
        <f>IF($C1292&lt;$D$4,W459,MAX(AVERAGEIFS(W1289:W1291,W1289:W1291,"&gt;0")/(EXP(W$6*(($D1292-COUNTIFS(W$1268:W1292,0))/12))),W$8))</f>
        <v>0</v>
      </c>
      <c r="X1292" s="132">
        <f t="shared" si="129"/>
        <v>0</v>
      </c>
      <c r="Y1292" s="132"/>
      <c r="Z1292" s="132"/>
    </row>
    <row r="1293" spans="2:26" outlineLevel="1">
      <c r="B1293" s="159"/>
      <c r="C1293" s="160">
        <f t="shared" si="131"/>
        <v>44958</v>
      </c>
      <c r="D1293" s="128">
        <f t="shared" si="132"/>
        <v>26</v>
      </c>
      <c r="G1293" s="132">
        <f>IF($C1293&lt;$D$4,G460,MAX(AVERAGEIFS(G1290:G1292,G1290:G1292,"&gt;0")/(EXP(G$6*(($D1293-COUNTIFS(G$1268:G1293,0))/12))),G$8))</f>
        <v>1.9509999999999998</v>
      </c>
      <c r="H1293" s="132">
        <f t="shared" si="122"/>
        <v>1.4632499999999997</v>
      </c>
      <c r="I1293" s="132">
        <f>IF($C1293&lt;$D$4,I460,MAX(AVERAGEIFS(I1290:I1292,I1290:I1292,"&gt;0")/(EXP(I$6*(($D1293-COUNTIFS(I$1268:I1293,0))/12))),I$8))</f>
        <v>4.4315249999999988</v>
      </c>
      <c r="J1293" s="132">
        <f t="shared" si="123"/>
        <v>3.3236437499999991</v>
      </c>
      <c r="K1293" s="132">
        <f>IF($C1293&lt;$D$4,K460,MAX(AVERAGEIFS(K1290:K1292,K1290:K1292,"&gt;0")/(EXP(K$6*(($D1293-COUNTIFS(K$1268:K1293,0))/12))),K$8))</f>
        <v>0</v>
      </c>
      <c r="L1293" s="132">
        <f t="shared" si="124"/>
        <v>0</v>
      </c>
      <c r="M1293" s="181">
        <f>IF($C1293&lt;=MAX($D$4,INDEX($C$23:$C$154,2+MATCH(0,$M$23:$M$154,1))),M460,MAX(AVERAGEIFS(M1290:M1292,M1290:M1292,"&gt;0")/(EXP(M$6*(($D1293-COUNTIFS(M$1268:M1293,0))/12))),M$8))</f>
        <v>0</v>
      </c>
      <c r="N1293" s="181">
        <f t="shared" si="125"/>
        <v>0</v>
      </c>
      <c r="O1293" s="181">
        <f>IF($C1293&lt;=MAX($D$4,INDEX($C$23:$C$154,2+MATCH(0,$O$23:$O$154,1))),O460,MAX(AVERAGEIFS(O1290:O1292,O1290:O1292,"&gt;0")/(EXP(O$6*(($D1293-COUNTIFS(O$1268:O1293,0))/12))),O$8))</f>
        <v>0</v>
      </c>
      <c r="P1293" s="181">
        <f t="shared" si="130"/>
        <v>0</v>
      </c>
      <c r="Q1293" s="132">
        <f>IF($C1293&lt;$D$4,Q460,MAX(AVERAGEIFS(Q1290:Q1292,Q1290:Q1292,"&gt;0")/(EXP(Q$6*(($D1293-COUNTIFS(Q$1268:Q1293,0))/12))),Q$8))</f>
        <v>0</v>
      </c>
      <c r="R1293" s="132">
        <f t="shared" si="126"/>
        <v>0</v>
      </c>
      <c r="S1293" s="132">
        <f>IF($C1293&lt;$D$4,S460,MAX(AVERAGEIFS(S1290:S1292,S1290:S1292,"&gt;0")/(EXP(S$6*(($D1293-COUNTIFS(S$1268:S1293,0))/12))),S$8))</f>
        <v>3.9883724999999992</v>
      </c>
      <c r="T1293" s="132">
        <f t="shared" si="127"/>
        <v>2.9912793749999995</v>
      </c>
      <c r="U1293" s="181">
        <f>IF($C1293&lt;=MAX($D$4,INDEX($C$23:$C$154,2+MATCH(0,$M$23:$M$154,1))),U460,MAX(AVERAGEIFS(U1290:U1292,U1290:U1292,"&gt;0")/(EXP(U$6*(($D1293-COUNTIFS(U$1268:U1293,0))/12))),U$8))</f>
        <v>0</v>
      </c>
      <c r="V1293" s="181">
        <f t="shared" si="128"/>
        <v>0</v>
      </c>
      <c r="W1293" s="132">
        <f>IF($C1293&lt;$D$4,W460,MAX(AVERAGEIFS(W1290:W1292,W1290:W1292,"&gt;0")/(EXP(W$6*(($D1293-COUNTIFS(W$1268:W1293,0))/12))),W$8))</f>
        <v>0</v>
      </c>
      <c r="X1293" s="132">
        <f t="shared" si="129"/>
        <v>0</v>
      </c>
      <c r="Y1293" s="132"/>
      <c r="Z1293" s="132"/>
    </row>
    <row r="1294" spans="2:26" outlineLevel="1">
      <c r="B1294" s="159"/>
      <c r="C1294" s="160">
        <f t="shared" si="131"/>
        <v>44986</v>
      </c>
      <c r="D1294" s="128">
        <f t="shared" si="132"/>
        <v>27</v>
      </c>
      <c r="G1294" s="132">
        <f>IF($C1294&lt;$D$4,G461,MAX(AVERAGEIFS(G1291:G1293,G1291:G1293,"&gt;0")/(EXP(G$6*(($D1294-COUNTIFS(G$1268:G1294,0))/12))),G$8))</f>
        <v>1.5871999999999999</v>
      </c>
      <c r="H1294" s="132">
        <f t="shared" si="122"/>
        <v>1.1903999999999999</v>
      </c>
      <c r="I1294" s="132">
        <f>IF($C1294&lt;$D$4,I461,MAX(AVERAGEIFS(I1291:I1293,I1291:I1293,"&gt;0")/(EXP(I$6*(($D1294-COUNTIFS(I$1268:I1294,0))/12))),I$8))</f>
        <v>4.5477899999999991</v>
      </c>
      <c r="J1294" s="132">
        <f t="shared" si="123"/>
        <v>3.4108424999999993</v>
      </c>
      <c r="K1294" s="132">
        <f>IF($C1294&lt;$D$4,K461,MAX(AVERAGEIFS(K1291:K1293,K1291:K1293,"&gt;0")/(EXP(K$6*(($D1294-COUNTIFS(K$1268:K1294,0))/12))),K$8))</f>
        <v>0</v>
      </c>
      <c r="L1294" s="132">
        <f t="shared" si="124"/>
        <v>0</v>
      </c>
      <c r="M1294" s="181">
        <f>IF($C1294&lt;=MAX($D$4,INDEX($C$23:$C$154,2+MATCH(0,$M$23:$M$154,1))),M461,MAX(AVERAGEIFS(M1291:M1293,M1291:M1293,"&gt;0")/(EXP(M$6*(($D1294-COUNTIFS(M$1268:M1294,0))/12))),M$8))</f>
        <v>0</v>
      </c>
      <c r="N1294" s="181">
        <f t="shared" si="125"/>
        <v>0</v>
      </c>
      <c r="O1294" s="181">
        <f>IF($C1294&lt;=MAX($D$4,INDEX($C$23:$C$154,2+MATCH(0,$O$23:$O$154,1))),O461,MAX(AVERAGEIFS(O1291:O1293,O1291:O1293,"&gt;0")/(EXP(O$6*(($D1294-COUNTIFS(O$1268:O1294,0))/12))),O$8))</f>
        <v>0</v>
      </c>
      <c r="P1294" s="181">
        <f t="shared" si="130"/>
        <v>0</v>
      </c>
      <c r="Q1294" s="132">
        <f>IF($C1294&lt;$D$4,Q461,MAX(AVERAGEIFS(Q1291:Q1293,Q1291:Q1293,"&gt;0")/(EXP(Q$6*(($D1294-COUNTIFS(Q$1268:Q1294,0))/12))),Q$8))</f>
        <v>0</v>
      </c>
      <c r="R1294" s="132">
        <f t="shared" si="126"/>
        <v>0</v>
      </c>
      <c r="S1294" s="132">
        <f>IF($C1294&lt;$D$4,S461,MAX(AVERAGEIFS(S1291:S1293,S1291:S1293,"&gt;0")/(EXP(S$6*(($D1294-COUNTIFS(S$1268:S1294,0))/12))),S$8))</f>
        <v>4.0930109999999988</v>
      </c>
      <c r="T1294" s="132">
        <f t="shared" si="127"/>
        <v>3.0697582499999991</v>
      </c>
      <c r="U1294" s="181">
        <f>IF($C1294&lt;=MAX($D$4,INDEX($C$23:$C$154,2+MATCH(0,$M$23:$M$154,1))),U461,MAX(AVERAGEIFS(U1291:U1293,U1291:U1293,"&gt;0")/(EXP(U$6*(($D1294-COUNTIFS(U$1268:U1294,0))/12))),U$8))</f>
        <v>0</v>
      </c>
      <c r="V1294" s="181">
        <f t="shared" si="128"/>
        <v>0</v>
      </c>
      <c r="W1294" s="132">
        <f>IF($C1294&lt;$D$4,W461,MAX(AVERAGEIFS(W1291:W1293,W1291:W1293,"&gt;0")/(EXP(W$6*(($D1294-COUNTIFS(W$1268:W1294,0))/12))),W$8))</f>
        <v>0</v>
      </c>
      <c r="X1294" s="132">
        <f t="shared" si="129"/>
        <v>0</v>
      </c>
      <c r="Y1294" s="132"/>
      <c r="Z1294" s="132"/>
    </row>
    <row r="1295" spans="2:26" outlineLevel="1">
      <c r="B1295" s="159"/>
      <c r="C1295" s="160">
        <f t="shared" si="131"/>
        <v>45017</v>
      </c>
      <c r="D1295" s="128">
        <f t="shared" si="132"/>
        <v>28</v>
      </c>
      <c r="G1295" s="132">
        <f>IF($C1295&lt;$D$4,G462,MAX(AVERAGEIFS(G1292:G1294,G1292:G1294,"&gt;0")/(EXP(G$6*(($D1295-COUNTIFS(G$1268:G1295,0))/12))),G$8))</f>
        <v>1.5620000000000001</v>
      </c>
      <c r="H1295" s="132">
        <f t="shared" si="122"/>
        <v>1.1715</v>
      </c>
      <c r="I1295" s="132">
        <f>IF($C1295&lt;$D$4,I462,MAX(AVERAGEIFS(I1292:I1294,I1292:I1294,"&gt;0")/(EXP(I$6*(($D1295-COUNTIFS(I$1268:I1295,0))/12))),I$8))</f>
        <v>4.4372749999999987</v>
      </c>
      <c r="J1295" s="132">
        <f t="shared" si="123"/>
        <v>3.3279562499999988</v>
      </c>
      <c r="K1295" s="132">
        <f>IF($C1295&lt;$D$4,K462,MAX(AVERAGEIFS(K1292:K1294,K1292:K1294,"&gt;0")/(EXP(K$6*(($D1295-COUNTIFS(K$1268:K1295,0))/12))),K$8))</f>
        <v>0</v>
      </c>
      <c r="L1295" s="132">
        <f t="shared" si="124"/>
        <v>0</v>
      </c>
      <c r="M1295" s="181">
        <f>IF($C1295&lt;=MAX($D$4,INDEX($C$23:$C$154,2+MATCH(0,$M$23:$M$154,1))),M462,MAX(AVERAGEIFS(M1292:M1294,M1292:M1294,"&gt;0")/(EXP(M$6*(($D1295-COUNTIFS(M$1268:M1295,0))/12))),M$8))</f>
        <v>0</v>
      </c>
      <c r="N1295" s="181">
        <f t="shared" si="125"/>
        <v>0</v>
      </c>
      <c r="O1295" s="181">
        <f>IF($C1295&lt;=MAX($D$4,INDEX($C$23:$C$154,2+MATCH(0,$O$23:$O$154,1))),O462,MAX(AVERAGEIFS(O1292:O1294,O1292:O1294,"&gt;0")/(EXP(O$6*(($D1295-COUNTIFS(O$1268:O1295,0))/12))),O$8))</f>
        <v>0</v>
      </c>
      <c r="P1295" s="181">
        <f t="shared" si="130"/>
        <v>0</v>
      </c>
      <c r="Q1295" s="132">
        <f>IF($C1295&lt;$D$4,Q462,MAX(AVERAGEIFS(Q1292:Q1294,Q1292:Q1294,"&gt;0")/(EXP(Q$6*(($D1295-COUNTIFS(Q$1268:Q1295,0))/12))),Q$8))</f>
        <v>0</v>
      </c>
      <c r="R1295" s="132">
        <f t="shared" si="126"/>
        <v>0</v>
      </c>
      <c r="S1295" s="132">
        <f>IF($C1295&lt;$D$4,S462,MAX(AVERAGEIFS(S1292:S1294,S1292:S1294,"&gt;0")/(EXP(S$6*(($D1295-COUNTIFS(S$1268:S1295,0))/12))),S$8))</f>
        <v>3.9935474999999991</v>
      </c>
      <c r="T1295" s="132">
        <f t="shared" si="127"/>
        <v>2.9951606249999996</v>
      </c>
      <c r="U1295" s="181">
        <f>IF($C1295&lt;=MAX($D$4,INDEX($C$23:$C$154,2+MATCH(0,$M$23:$M$154,1))),U462,MAX(AVERAGEIFS(U1292:U1294,U1292:U1294,"&gt;0")/(EXP(U$6*(($D1295-COUNTIFS(U$1268:U1295,0))/12))),U$8))</f>
        <v>0</v>
      </c>
      <c r="V1295" s="181">
        <f t="shared" si="128"/>
        <v>0</v>
      </c>
      <c r="W1295" s="132">
        <f>IF($C1295&lt;$D$4,W462,MAX(AVERAGEIFS(W1292:W1294,W1292:W1294,"&gt;0")/(EXP(W$6*(($D1295-COUNTIFS(W$1268:W1295,0))/12))),W$8))</f>
        <v>0</v>
      </c>
      <c r="X1295" s="132">
        <f t="shared" si="129"/>
        <v>0</v>
      </c>
      <c r="Y1295" s="132"/>
      <c r="Z1295" s="132"/>
    </row>
    <row r="1296" spans="2:26" outlineLevel="1">
      <c r="B1296" s="159"/>
      <c r="C1296" s="160">
        <f t="shared" si="131"/>
        <v>45047</v>
      </c>
      <c r="D1296" s="128">
        <f t="shared" si="132"/>
        <v>29</v>
      </c>
      <c r="G1296" s="132">
        <f>IF($C1296&lt;$D$4,G463,MAX(AVERAGEIFS(G1293:G1295,G1293:G1295,"&gt;0")/(EXP(G$6*(($D1296-COUNTIFS(G$1268:G1296,0))/12))),G$8))</f>
        <v>1.6326999999999998</v>
      </c>
      <c r="H1296" s="132">
        <f t="shared" si="122"/>
        <v>1.2245249999999999</v>
      </c>
      <c r="I1296" s="132">
        <f>IF($C1296&lt;$D$4,I463,MAX(AVERAGEIFS(I1293:I1295,I1293:I1295,"&gt;0")/(EXP(I$6*(($D1296-COUNTIFS(I$1268:I1296,0))/12))),I$8))</f>
        <v>4.5405450000000007</v>
      </c>
      <c r="J1296" s="132">
        <f t="shared" si="123"/>
        <v>3.4054087500000003</v>
      </c>
      <c r="K1296" s="132">
        <f>IF($C1296&lt;$D$4,K463,MAX(AVERAGEIFS(K1293:K1295,K1293:K1295,"&gt;0")/(EXP(K$6*(($D1296-COUNTIFS(K$1268:K1296,0))/12))),K$8))</f>
        <v>0</v>
      </c>
      <c r="L1296" s="132">
        <f t="shared" si="124"/>
        <v>0</v>
      </c>
      <c r="M1296" s="181">
        <f>IF($C1296&lt;=MAX($D$4,INDEX($C$23:$C$154,2+MATCH(0,$M$23:$M$154,1))),M463,MAX(AVERAGEIFS(M1293:M1295,M1293:M1295,"&gt;0")/(EXP(M$6*(($D1296-COUNTIFS(M$1268:M1296,0))/12))),M$8))</f>
        <v>0</v>
      </c>
      <c r="N1296" s="181">
        <f t="shared" si="125"/>
        <v>0</v>
      </c>
      <c r="O1296" s="181">
        <f>IF($C1296&lt;=MAX($D$4,INDEX($C$23:$C$154,2+MATCH(0,$O$23:$O$154,1))),O463,MAX(AVERAGEIFS(O1293:O1295,O1293:O1295,"&gt;0")/(EXP(O$6*(($D1296-COUNTIFS(O$1268:O1296,0))/12))),O$8))</f>
        <v>0</v>
      </c>
      <c r="P1296" s="181">
        <f t="shared" si="130"/>
        <v>0</v>
      </c>
      <c r="Q1296" s="132">
        <f>IF($C1296&lt;$D$4,Q463,MAX(AVERAGEIFS(Q1293:Q1295,Q1293:Q1295,"&gt;0")/(EXP(Q$6*(($D1296-COUNTIFS(Q$1268:Q1296,0))/12))),Q$8))</f>
        <v>0</v>
      </c>
      <c r="R1296" s="132">
        <f t="shared" si="126"/>
        <v>0</v>
      </c>
      <c r="S1296" s="132">
        <f>IF($C1296&lt;$D$4,S463,MAX(AVERAGEIFS(S1293:S1295,S1293:S1295,"&gt;0")/(EXP(S$6*(($D1296-COUNTIFS(S$1268:S1296,0))/12))),S$8))</f>
        <v>4.0864905000000009</v>
      </c>
      <c r="T1296" s="132">
        <f t="shared" si="127"/>
        <v>3.0648678750000009</v>
      </c>
      <c r="U1296" s="181">
        <f>IF($C1296&lt;=MAX($D$4,INDEX($C$23:$C$154,2+MATCH(0,$M$23:$M$154,1))),U463,MAX(AVERAGEIFS(U1293:U1295,U1293:U1295,"&gt;0")/(EXP(U$6*(($D1296-COUNTIFS(U$1268:U1296,0))/12))),U$8))</f>
        <v>0</v>
      </c>
      <c r="V1296" s="181">
        <f t="shared" si="128"/>
        <v>0</v>
      </c>
      <c r="W1296" s="132">
        <f>IF($C1296&lt;$D$4,W463,MAX(AVERAGEIFS(W1293:W1295,W1293:W1295,"&gt;0")/(EXP(W$6*(($D1296-COUNTIFS(W$1268:W1296,0))/12))),W$8))</f>
        <v>0</v>
      </c>
      <c r="X1296" s="132">
        <f t="shared" si="129"/>
        <v>0</v>
      </c>
      <c r="Y1296" s="132"/>
      <c r="Z1296" s="132"/>
    </row>
    <row r="1297" spans="2:26" outlineLevel="1">
      <c r="B1297" s="159"/>
      <c r="C1297" s="160">
        <f t="shared" si="131"/>
        <v>45078</v>
      </c>
      <c r="D1297" s="128">
        <f t="shared" si="132"/>
        <v>30</v>
      </c>
      <c r="G1297" s="132">
        <f>IF($C1297&lt;$D$4,G464,MAX(AVERAGEIFS(G1294:G1296,G1294:G1296,"&gt;0")/(EXP(G$6*(($D1297-COUNTIFS(G$1268:G1297,0))/12))),G$8))</f>
        <v>1.5741000000000001</v>
      </c>
      <c r="H1297" s="132">
        <f t="shared" si="122"/>
        <v>1.1805749999999999</v>
      </c>
      <c r="I1297" s="132">
        <f>IF($C1297&lt;$D$4,I464,MAX(AVERAGEIFS(I1294:I1296,I1294:I1296,"&gt;0")/(EXP(I$6*(($D1297-COUNTIFS(I$1268:I1297,0))/12))),I$8))</f>
        <v>4.2767349999999986</v>
      </c>
      <c r="J1297" s="132">
        <f t="shared" si="123"/>
        <v>3.207551249999999</v>
      </c>
      <c r="K1297" s="132">
        <f>IF($C1297&lt;$D$4,K464,MAX(AVERAGEIFS(K1294:K1296,K1294:K1296,"&gt;0")/(EXP(K$6*(($D1297-COUNTIFS(K$1268:K1297,0))/12))),K$8))</f>
        <v>0</v>
      </c>
      <c r="L1297" s="132">
        <f t="shared" si="124"/>
        <v>0</v>
      </c>
      <c r="M1297" s="181">
        <f>IF($C1297&lt;=MAX($D$4,INDEX($C$23:$C$154,2+MATCH(0,$M$23:$M$154,1))),M464,MAX(AVERAGEIFS(M1294:M1296,M1294:M1296,"&gt;0")/(EXP(M$6*(($D1297-COUNTIFS(M$1268:M1297,0))/12))),M$8))</f>
        <v>0</v>
      </c>
      <c r="N1297" s="181">
        <f t="shared" si="125"/>
        <v>0</v>
      </c>
      <c r="O1297" s="181">
        <f>IF($C1297&lt;=MAX($D$4,INDEX($C$23:$C$154,2+MATCH(0,$O$23:$O$154,1))),O464,MAX(AVERAGEIFS(O1294:O1296,O1294:O1296,"&gt;0")/(EXP(O$6*(($D1297-COUNTIFS(O$1268:O1297,0))/12))),O$8))</f>
        <v>0</v>
      </c>
      <c r="P1297" s="181">
        <f t="shared" si="130"/>
        <v>0</v>
      </c>
      <c r="Q1297" s="132">
        <f>IF($C1297&lt;$D$4,Q464,MAX(AVERAGEIFS(Q1294:Q1296,Q1294:Q1296,"&gt;0")/(EXP(Q$6*(($D1297-COUNTIFS(Q$1268:Q1297,0))/12))),Q$8))</f>
        <v>0</v>
      </c>
      <c r="R1297" s="132">
        <f t="shared" si="126"/>
        <v>0</v>
      </c>
      <c r="S1297" s="132">
        <f>IF($C1297&lt;$D$4,S464,MAX(AVERAGEIFS(S1294:S1296,S1294:S1296,"&gt;0")/(EXP(S$6*(($D1297-COUNTIFS(S$1268:S1297,0))/12))),S$8))</f>
        <v>3.8490614999999986</v>
      </c>
      <c r="T1297" s="132">
        <f t="shared" si="127"/>
        <v>2.8867961249999992</v>
      </c>
      <c r="U1297" s="181">
        <f>IF($C1297&lt;=MAX($D$4,INDEX($C$23:$C$154,2+MATCH(0,$M$23:$M$154,1))),U464,MAX(AVERAGEIFS(U1294:U1296,U1294:U1296,"&gt;0")/(EXP(U$6*(($D1297-COUNTIFS(U$1268:U1297,0))/12))),U$8))</f>
        <v>0</v>
      </c>
      <c r="V1297" s="181">
        <f t="shared" si="128"/>
        <v>0</v>
      </c>
      <c r="W1297" s="132">
        <f>IF($C1297&lt;$D$4,W464,MAX(AVERAGEIFS(W1294:W1296,W1294:W1296,"&gt;0")/(EXP(W$6*(($D1297-COUNTIFS(W$1268:W1297,0))/12))),W$8))</f>
        <v>0</v>
      </c>
      <c r="X1297" s="132">
        <f t="shared" si="129"/>
        <v>0</v>
      </c>
      <c r="Y1297" s="132"/>
      <c r="Z1297" s="132"/>
    </row>
    <row r="1298" spans="2:26" outlineLevel="1">
      <c r="B1298" s="159"/>
      <c r="C1298" s="160">
        <f t="shared" si="131"/>
        <v>45108</v>
      </c>
      <c r="D1298" s="128">
        <f t="shared" si="132"/>
        <v>31</v>
      </c>
      <c r="G1298" s="132">
        <f>IF($C1298&lt;$D$4,G465,MAX(AVERAGEIFS(G1295:G1297,G1295:G1297,"&gt;0")/(EXP(G$6*(($D1298-COUNTIFS(G$1268:G1298,0))/12))),G$8))</f>
        <v>1.7642</v>
      </c>
      <c r="H1298" s="132">
        <f t="shared" si="122"/>
        <v>1.3231499999999998</v>
      </c>
      <c r="I1298" s="132">
        <f>IF($C1298&lt;$D$4,I465,MAX(AVERAGEIFS(I1295:I1297,I1295:I1297,"&gt;0")/(EXP(I$6*(($D1298-COUNTIFS(I$1268:I1298,0))/12))),I$8))</f>
        <v>4.8249399999999998</v>
      </c>
      <c r="J1298" s="132">
        <f t="shared" si="123"/>
        <v>3.6187049999999998</v>
      </c>
      <c r="K1298" s="132">
        <f>IF($C1298&lt;$D$4,K465,MAX(AVERAGEIFS(K1295:K1297,K1295:K1297,"&gt;0")/(EXP(K$6*(($D1298-COUNTIFS(K$1268:K1298,0))/12))),K$8))</f>
        <v>0</v>
      </c>
      <c r="L1298" s="132">
        <f t="shared" si="124"/>
        <v>0</v>
      </c>
      <c r="M1298" s="181">
        <f>IF($C1298&lt;=MAX($D$4,INDEX($C$23:$C$154,2+MATCH(0,$M$23:$M$154,1))),M465,MAX(AVERAGEIFS(M1295:M1297,M1295:M1297,"&gt;0")/(EXP(M$6*(($D1298-COUNTIFS(M$1268:M1298,0))/12))),M$8))</f>
        <v>0</v>
      </c>
      <c r="N1298" s="181">
        <f t="shared" si="125"/>
        <v>0</v>
      </c>
      <c r="O1298" s="181">
        <f>IF($C1298&lt;=MAX($D$4,INDEX($C$23:$C$154,2+MATCH(0,$O$23:$O$154,1))),O465,MAX(AVERAGEIFS(O1295:O1297,O1295:O1297,"&gt;0")/(EXP(O$6*(($D1298-COUNTIFS(O$1268:O1298,0))/12))),O$8))</f>
        <v>0</v>
      </c>
      <c r="P1298" s="181">
        <f t="shared" si="130"/>
        <v>0</v>
      </c>
      <c r="Q1298" s="132">
        <f>IF($C1298&lt;$D$4,Q465,MAX(AVERAGEIFS(Q1295:Q1297,Q1295:Q1297,"&gt;0")/(EXP(Q$6*(($D1298-COUNTIFS(Q$1268:Q1298,0))/12))),Q$8))</f>
        <v>0</v>
      </c>
      <c r="R1298" s="132">
        <f t="shared" si="126"/>
        <v>0</v>
      </c>
      <c r="S1298" s="132">
        <f>IF($C1298&lt;$D$4,S465,MAX(AVERAGEIFS(S1295:S1297,S1295:S1297,"&gt;0")/(EXP(S$6*(($D1298-COUNTIFS(S$1268:S1298,0))/12))),S$8))</f>
        <v>4.3424459999999998</v>
      </c>
      <c r="T1298" s="132">
        <f t="shared" si="127"/>
        <v>3.2568345000000001</v>
      </c>
      <c r="U1298" s="181">
        <f>IF($C1298&lt;=MAX($D$4,INDEX($C$23:$C$154,2+MATCH(0,$M$23:$M$154,1))),U465,MAX(AVERAGEIFS(U1295:U1297,U1295:U1297,"&gt;0")/(EXP(U$6*(($D1298-COUNTIFS(U$1268:U1298,0))/12))),U$8))</f>
        <v>0</v>
      </c>
      <c r="V1298" s="181">
        <f t="shared" si="128"/>
        <v>0</v>
      </c>
      <c r="W1298" s="132">
        <f>IF($C1298&lt;$D$4,W465,MAX(AVERAGEIFS(W1295:W1297,W1295:W1297,"&gt;0")/(EXP(W$6*(($D1298-COUNTIFS(W$1268:W1298,0))/12))),W$8))</f>
        <v>0</v>
      </c>
      <c r="X1298" s="132">
        <f t="shared" si="129"/>
        <v>0</v>
      </c>
      <c r="Y1298" s="132"/>
      <c r="Z1298" s="132"/>
    </row>
    <row r="1299" spans="2:26" outlineLevel="1">
      <c r="B1299" s="159"/>
      <c r="C1299" s="160">
        <f t="shared" si="131"/>
        <v>45139</v>
      </c>
      <c r="D1299" s="128">
        <f t="shared" si="132"/>
        <v>32</v>
      </c>
      <c r="G1299" s="132">
        <f>IF($C1299&lt;$D$4,G466,MAX(AVERAGEIFS(G1296:G1298,G1296:G1298,"&gt;0")/(EXP(G$6*(($D1299-COUNTIFS(G$1268:G1299,0))/12))),G$8))</f>
        <v>1.5924999999999998</v>
      </c>
      <c r="H1299" s="132">
        <f t="shared" si="122"/>
        <v>1.1943749999999997</v>
      </c>
      <c r="I1299" s="132">
        <f>IF($C1299&lt;$D$4,I466,MAX(AVERAGEIFS(I1296:I1298,I1296:I1298,"&gt;0")/(EXP(I$6*(($D1299-COUNTIFS(I$1268:I1299,0))/12))),I$8))</f>
        <v>4.3496450000000006</v>
      </c>
      <c r="J1299" s="132">
        <f t="shared" si="123"/>
        <v>3.2622337500000005</v>
      </c>
      <c r="K1299" s="132">
        <f>IF($C1299&lt;$D$4,K466,MAX(AVERAGEIFS(K1296:K1298,K1296:K1298,"&gt;0")/(EXP(K$6*(($D1299-COUNTIFS(K$1268:K1299,0))/12))),K$8))</f>
        <v>0</v>
      </c>
      <c r="L1299" s="132">
        <f t="shared" si="124"/>
        <v>0</v>
      </c>
      <c r="M1299" s="181">
        <f>IF($C1299&lt;=MAX($D$4,INDEX($C$23:$C$154,2+MATCH(0,$M$23:$M$154,1))),M466,MAX(AVERAGEIFS(M1296:M1298,M1296:M1298,"&gt;0")/(EXP(M$6*(($D1299-COUNTIFS(M$1268:M1299,0))/12))),M$8))</f>
        <v>0</v>
      </c>
      <c r="N1299" s="181">
        <f t="shared" si="125"/>
        <v>0</v>
      </c>
      <c r="O1299" s="181">
        <f>IF($C1299&lt;=MAX($D$4,INDEX($C$23:$C$154,2+MATCH(0,$O$23:$O$154,1))),O466,MAX(AVERAGEIFS(O1296:O1298,O1296:O1298,"&gt;0")/(EXP(O$6*(($D1299-COUNTIFS(O$1268:O1299,0))/12))),O$8))</f>
        <v>0</v>
      </c>
      <c r="P1299" s="181">
        <f t="shared" si="130"/>
        <v>0</v>
      </c>
      <c r="Q1299" s="132">
        <f>IF($C1299&lt;$D$4,Q466,MAX(AVERAGEIFS(Q1296:Q1298,Q1296:Q1298,"&gt;0")/(EXP(Q$6*(($D1299-COUNTIFS(Q$1268:Q1299,0))/12))),Q$8))</f>
        <v>0</v>
      </c>
      <c r="R1299" s="132">
        <f t="shared" si="126"/>
        <v>0</v>
      </c>
      <c r="S1299" s="132">
        <f>IF($C1299&lt;$D$4,S466,MAX(AVERAGEIFS(S1296:S1298,S1296:S1298,"&gt;0")/(EXP(S$6*(($D1299-COUNTIFS(S$1268:S1299,0))/12))),S$8))</f>
        <v>3.9146805000000007</v>
      </c>
      <c r="T1299" s="132">
        <f t="shared" si="127"/>
        <v>2.9360103750000004</v>
      </c>
      <c r="U1299" s="181">
        <f>IF($C1299&lt;=MAX($D$4,INDEX($C$23:$C$154,2+MATCH(0,$M$23:$M$154,1))),U466,MAX(AVERAGEIFS(U1296:U1298,U1296:U1298,"&gt;0")/(EXP(U$6*(($D1299-COUNTIFS(U$1268:U1299,0))/12))),U$8))</f>
        <v>0</v>
      </c>
      <c r="V1299" s="181">
        <f t="shared" si="128"/>
        <v>0</v>
      </c>
      <c r="W1299" s="132">
        <f>IF($C1299&lt;$D$4,W466,MAX(AVERAGEIFS(W1296:W1298,W1296:W1298,"&gt;0")/(EXP(W$6*(($D1299-COUNTIFS(W$1268:W1299,0))/12))),W$8))</f>
        <v>0</v>
      </c>
      <c r="X1299" s="132">
        <f t="shared" si="129"/>
        <v>0</v>
      </c>
      <c r="Y1299" s="132"/>
      <c r="Z1299" s="132"/>
    </row>
    <row r="1300" spans="2:26" outlineLevel="1">
      <c r="B1300" s="159"/>
      <c r="C1300" s="160">
        <f t="shared" si="131"/>
        <v>45170</v>
      </c>
      <c r="D1300" s="128">
        <f t="shared" si="132"/>
        <v>33</v>
      </c>
      <c r="G1300" s="132">
        <f>IF($C1300&lt;$D$4,G467,MAX(AVERAGEIFS(G1297:G1299,G1297:G1299,"&gt;0")/(EXP(G$6*(($D1300-COUNTIFS(G$1268:G1300,0))/12))),G$8))</f>
        <v>1.7524000000000002</v>
      </c>
      <c r="H1300" s="132">
        <f t="shared" ref="H1300:H1331" si="133">IF($C1300&lt;$D$4,H467,MAX(G1300/G$10,H$8))</f>
        <v>1.3143</v>
      </c>
      <c r="I1300" s="132">
        <f>IF($C1300&lt;$D$4,I467,MAX(AVERAGEIFS(I1297:I1299,I1297:I1299,"&gt;0")/(EXP(I$6*(($D1300-COUNTIFS(I$1268:I1300,0))/12))),I$8))</f>
        <v>4.3352699999999986</v>
      </c>
      <c r="J1300" s="132">
        <f t="shared" ref="J1300:J1331" si="134">IF($C1300&lt;$D$4,J467,MAX(I1300/I$10,J$8))</f>
        <v>3.2514524999999992</v>
      </c>
      <c r="K1300" s="132">
        <f>IF($C1300&lt;$D$4,K467,MAX(AVERAGEIFS(K1297:K1299,K1297:K1299,"&gt;0")/(EXP(K$6*(($D1300-COUNTIFS(K$1268:K1300,0))/12))),K$8))</f>
        <v>0</v>
      </c>
      <c r="L1300" s="132">
        <f t="shared" ref="L1300:L1331" si="135">IF($C1300&lt;$D$4,L467,MAX(K1300/K$10,L$8))</f>
        <v>0</v>
      </c>
      <c r="M1300" s="181">
        <f>IF($C1300&lt;=MAX($D$4,INDEX($C$23:$C$154,2+MATCH(0,$M$23:$M$154,1))),M467,MAX(AVERAGEIFS(M1297:M1299,M1297:M1299,"&gt;0")/(EXP(M$6*(($D1300-COUNTIFS(M$1268:M1300,0))/12))),M$8))</f>
        <v>0</v>
      </c>
      <c r="N1300" s="181">
        <f t="shared" ref="N1300:N1331" si="136">IF($C1300&lt;=MAX($D$4,INDEX($C$23:$C$154,2+MATCH(0,$N$23:$N$154,1))),N467,MAX(M1300/M$10,N$8))</f>
        <v>0</v>
      </c>
      <c r="O1300" s="181">
        <f>IF($C1300&lt;=MAX($D$4,INDEX($C$23:$C$154,2+MATCH(0,$O$23:$O$154,1))),O467,MAX(AVERAGEIFS(O1297:O1299,O1297:O1299,"&gt;0")/(EXP(O$6*(($D1300-COUNTIFS(O$1268:O1300,0))/12))),O$8))</f>
        <v>0</v>
      </c>
      <c r="P1300" s="181">
        <f t="shared" si="130"/>
        <v>0</v>
      </c>
      <c r="Q1300" s="132">
        <f>IF($C1300&lt;$D$4,Q467,MAX(AVERAGEIFS(Q1297:Q1299,Q1297:Q1299,"&gt;0")/(EXP(Q$6*(($D1300-COUNTIFS(Q$1268:Q1300,0))/12))),Q$8))</f>
        <v>0</v>
      </c>
      <c r="R1300" s="132">
        <f t="shared" ref="R1300:R1331" si="137">IF($C1300&lt;$D$4,R467,MAX(Q1300/Q$10,R$8))</f>
        <v>0</v>
      </c>
      <c r="S1300" s="132">
        <f>IF($C1300&lt;$D$4,S467,MAX(AVERAGEIFS(S1297:S1299,S1297:S1299,"&gt;0")/(EXP(S$6*(($D1300-COUNTIFS(S$1268:S1300,0))/12))),S$8))</f>
        <v>3.9017429999999993</v>
      </c>
      <c r="T1300" s="132">
        <f t="shared" ref="T1300:T1331" si="138">IF($C1300&lt;$D$4,T467,MAX(S1300/S$10,T$8))</f>
        <v>2.9263072499999994</v>
      </c>
      <c r="U1300" s="181">
        <f>IF($C1300&lt;=MAX($D$4,INDEX($C$23:$C$154,2+MATCH(0,$M$23:$M$154,1))),U467,MAX(AVERAGEIFS(U1297:U1299,U1297:U1299,"&gt;0")/(EXP(U$6*(($D1300-COUNTIFS(U$1268:U1300,0))/12))),U$8))</f>
        <v>0</v>
      </c>
      <c r="V1300" s="181">
        <f t="shared" ref="V1300:V1331" si="139">IF($C1300&lt;=MAX($D$4,INDEX($C$23:$C$154,2+MATCH(0,$N$23:$N$154,1))),V467,MAX(U1300/U$10,V$8))</f>
        <v>0</v>
      </c>
      <c r="W1300" s="132">
        <f>IF($C1300&lt;$D$4,W467,MAX(AVERAGEIFS(W1297:W1299,W1297:W1299,"&gt;0")/(EXP(W$6*(($D1300-COUNTIFS(W$1268:W1300,0))/12))),W$8))</f>
        <v>0</v>
      </c>
      <c r="X1300" s="132">
        <f t="shared" ref="X1300:X1331" si="140">IF($C1300&lt;$D$4,X467,MAX(W1300/W$10,X$8))</f>
        <v>0</v>
      </c>
      <c r="Y1300" s="132"/>
      <c r="Z1300" s="132"/>
    </row>
    <row r="1301" spans="2:26" outlineLevel="1">
      <c r="B1301" s="159"/>
      <c r="C1301" s="160">
        <f t="shared" si="131"/>
        <v>45200</v>
      </c>
      <c r="D1301" s="128">
        <f t="shared" si="132"/>
        <v>34</v>
      </c>
      <c r="G1301" s="132">
        <f>IF($C1301&lt;$D$4,G468,MAX(AVERAGEIFS(G1298:G1300,G1298:G1300,"&gt;0")/(EXP(G$6*(($D1301-COUNTIFS(G$1268:G1301,0))/12))),G$8))</f>
        <v>1.6745000000000005</v>
      </c>
      <c r="H1301" s="132">
        <f t="shared" si="133"/>
        <v>1.2558750000000003</v>
      </c>
      <c r="I1301" s="132">
        <f>IF($C1301&lt;$D$4,I468,MAX(AVERAGEIFS(I1298:I1300,I1298:I1300,"&gt;0")/(EXP(I$6*(($D1301-COUNTIFS(I$1268:I1301,0))/12))),I$8))</f>
        <v>4.607475</v>
      </c>
      <c r="J1301" s="132">
        <f t="shared" si="134"/>
        <v>3.4556062499999998</v>
      </c>
      <c r="K1301" s="132">
        <f>IF($C1301&lt;$D$4,K468,MAX(AVERAGEIFS(K1298:K1300,K1298:K1300,"&gt;0")/(EXP(K$6*(($D1301-COUNTIFS(K$1268:K1301,0))/12))),K$8))</f>
        <v>0</v>
      </c>
      <c r="L1301" s="132">
        <f t="shared" si="135"/>
        <v>0</v>
      </c>
      <c r="M1301" s="181">
        <f>IF($C1301&lt;=MAX($D$4,INDEX($C$23:$C$154,2+MATCH(0,$M$23:$M$154,1))),M468,MAX(AVERAGEIFS(M1298:M1300,M1298:M1300,"&gt;0")/(EXP(M$6*(($D1301-COUNTIFS(M$1268:M1301,0))/12))),M$8))</f>
        <v>0</v>
      </c>
      <c r="N1301" s="181">
        <f t="shared" si="136"/>
        <v>0</v>
      </c>
      <c r="O1301" s="181">
        <f>IF($C1301&lt;=MAX($D$4,INDEX($C$23:$C$154,2+MATCH(0,$O$23:$O$154,1))),O468,MAX(AVERAGEIFS(O1298:O1300,O1298:O1300,"&gt;0")/(EXP(O$6*(($D1301-COUNTIFS(O$1268:O1301,0))/12))),O$8))</f>
        <v>0</v>
      </c>
      <c r="P1301" s="181">
        <f t="shared" si="130"/>
        <v>0</v>
      </c>
      <c r="Q1301" s="132">
        <f>IF($C1301&lt;$D$4,Q468,MAX(AVERAGEIFS(Q1298:Q1300,Q1298:Q1300,"&gt;0")/(EXP(Q$6*(($D1301-COUNTIFS(Q$1268:Q1301,0))/12))),Q$8))</f>
        <v>0</v>
      </c>
      <c r="R1301" s="132">
        <f t="shared" si="137"/>
        <v>0</v>
      </c>
      <c r="S1301" s="132">
        <f>IF($C1301&lt;$D$4,S468,MAX(AVERAGEIFS(S1298:S1300,S1298:S1300,"&gt;0")/(EXP(S$6*(($D1301-COUNTIFS(S$1268:S1301,0))/12))),S$8))</f>
        <v>4.1467274999999999</v>
      </c>
      <c r="T1301" s="132">
        <f t="shared" si="138"/>
        <v>3.1100456249999997</v>
      </c>
      <c r="U1301" s="181">
        <f>IF($C1301&lt;=MAX($D$4,INDEX($C$23:$C$154,2+MATCH(0,$M$23:$M$154,1))),U468,MAX(AVERAGEIFS(U1298:U1300,U1298:U1300,"&gt;0")/(EXP(U$6*(($D1301-COUNTIFS(U$1268:U1301,0))/12))),U$8))</f>
        <v>0</v>
      </c>
      <c r="V1301" s="181">
        <f t="shared" si="139"/>
        <v>0</v>
      </c>
      <c r="W1301" s="132">
        <f>IF($C1301&lt;$D$4,W468,MAX(AVERAGEIFS(W1298:W1300,W1298:W1300,"&gt;0")/(EXP(W$6*(($D1301-COUNTIFS(W$1268:W1301,0))/12))),W$8))</f>
        <v>0</v>
      </c>
      <c r="X1301" s="132">
        <f t="shared" si="140"/>
        <v>0</v>
      </c>
      <c r="Y1301" s="132"/>
      <c r="Z1301" s="132"/>
    </row>
    <row r="1302" spans="2:26" outlineLevel="1">
      <c r="B1302" s="159"/>
      <c r="C1302" s="160">
        <f t="shared" si="131"/>
        <v>45231</v>
      </c>
      <c r="D1302" s="128">
        <f t="shared" si="132"/>
        <v>35</v>
      </c>
      <c r="G1302" s="132">
        <f>IF($C1302&lt;$D$4,G469,MAX(AVERAGEIFS(G1299:G1301,G1299:G1301,"&gt;0")/(EXP(G$6*(($D1302-COUNTIFS(G$1268:G1302,0))/12))),G$8))</f>
        <v>1.8222</v>
      </c>
      <c r="H1302" s="132">
        <f t="shared" si="133"/>
        <v>1.3666500000000001</v>
      </c>
      <c r="I1302" s="132">
        <f>IF($C1302&lt;$D$4,I469,MAX(AVERAGEIFS(I1299:I1301,I1299:I1301,"&gt;0")/(EXP(I$6*(($D1302-COUNTIFS(I$1268:I1302,0))/12))),I$8))</f>
        <v>5.1773000000000007</v>
      </c>
      <c r="J1302" s="132">
        <f t="shared" si="134"/>
        <v>3.8829750000000005</v>
      </c>
      <c r="K1302" s="132">
        <f>IF($C1302&lt;$D$4,K469,MAX(AVERAGEIFS(K1299:K1301,K1299:K1301,"&gt;0")/(EXP(K$6*(($D1302-COUNTIFS(K$1268:K1302,0))/12))),K$8))</f>
        <v>0</v>
      </c>
      <c r="L1302" s="132">
        <f t="shared" si="135"/>
        <v>0</v>
      </c>
      <c r="M1302" s="181">
        <f>IF($C1302&lt;=MAX($D$4,INDEX($C$23:$C$154,2+MATCH(0,$M$23:$M$154,1))),M469,MAX(AVERAGEIFS(M1299:M1301,M1299:M1301,"&gt;0")/(EXP(M$6*(($D1302-COUNTIFS(M$1268:M1302,0))/12))),M$8))</f>
        <v>0</v>
      </c>
      <c r="N1302" s="181">
        <f t="shared" si="136"/>
        <v>0</v>
      </c>
      <c r="O1302" s="181">
        <f>IF($C1302&lt;=MAX($D$4,INDEX($C$23:$C$154,2+MATCH(0,$O$23:$O$154,1))),O469,MAX(AVERAGEIFS(O1299:O1301,O1299:O1301,"&gt;0")/(EXP(O$6*(($D1302-COUNTIFS(O$1268:O1302,0))/12))),O$8))</f>
        <v>0</v>
      </c>
      <c r="P1302" s="181">
        <f t="shared" si="130"/>
        <v>0</v>
      </c>
      <c r="Q1302" s="132">
        <f>IF($C1302&lt;$D$4,Q469,MAX(AVERAGEIFS(Q1299:Q1301,Q1299:Q1301,"&gt;0")/(EXP(Q$6*(($D1302-COUNTIFS(Q$1268:Q1302,0))/12))),Q$8))</f>
        <v>0</v>
      </c>
      <c r="R1302" s="132">
        <f t="shared" si="137"/>
        <v>0</v>
      </c>
      <c r="S1302" s="132">
        <f>IF($C1302&lt;$D$4,S469,MAX(AVERAGEIFS(S1299:S1301,S1299:S1301,"&gt;0")/(EXP(S$6*(($D1302-COUNTIFS(S$1268:S1302,0))/12))),S$8))</f>
        <v>4.6595700000000004</v>
      </c>
      <c r="T1302" s="132">
        <f t="shared" si="138"/>
        <v>3.4946775000000003</v>
      </c>
      <c r="U1302" s="181">
        <f>IF($C1302&lt;=MAX($D$4,INDEX($C$23:$C$154,2+MATCH(0,$M$23:$M$154,1))),U469,MAX(AVERAGEIFS(U1299:U1301,U1299:U1301,"&gt;0")/(EXP(U$6*(($D1302-COUNTIFS(U$1268:U1302,0))/12))),U$8))</f>
        <v>0</v>
      </c>
      <c r="V1302" s="181">
        <f t="shared" si="139"/>
        <v>0</v>
      </c>
      <c r="W1302" s="132">
        <f>IF($C1302&lt;$D$4,W469,MAX(AVERAGEIFS(W1299:W1301,W1299:W1301,"&gt;0")/(EXP(W$6*(($D1302-COUNTIFS(W$1268:W1302,0))/12))),W$8))</f>
        <v>0</v>
      </c>
      <c r="X1302" s="132">
        <f t="shared" si="140"/>
        <v>0</v>
      </c>
      <c r="Y1302" s="132"/>
      <c r="Z1302" s="132"/>
    </row>
    <row r="1303" spans="2:26" outlineLevel="1">
      <c r="B1303" s="159"/>
      <c r="C1303" s="160">
        <f t="shared" si="131"/>
        <v>45261</v>
      </c>
      <c r="D1303" s="128">
        <f t="shared" si="132"/>
        <v>36</v>
      </c>
      <c r="G1303" s="132">
        <f>IF($C1303&lt;$D$4,G470,MAX(AVERAGEIFS(G1300:G1302,G1300:G1302,"&gt;0")/(EXP(G$6*(($D1303-COUNTIFS(G$1268:G1303,0))/12))),G$8))</f>
        <v>1.5523000000000002</v>
      </c>
      <c r="H1303" s="132">
        <f t="shared" si="133"/>
        <v>1.1642250000000003</v>
      </c>
      <c r="I1303" s="132">
        <f>IF($C1303&lt;$D$4,I470,MAX(AVERAGEIFS(I1300:I1302,I1300:I1302,"&gt;0")/(EXP(I$6*(($D1303-COUNTIFS(I$1268:I1303,0))/12))),I$8))</f>
        <v>4.3235400000000004</v>
      </c>
      <c r="J1303" s="132">
        <f t="shared" si="134"/>
        <v>3.2426550000000001</v>
      </c>
      <c r="K1303" s="132">
        <f>IF($C1303&lt;$D$4,K470,MAX(AVERAGEIFS(K1300:K1302,K1300:K1302,"&gt;0")/(EXP(K$6*(($D1303-COUNTIFS(K$1268:K1303,0))/12))),K$8))</f>
        <v>0</v>
      </c>
      <c r="L1303" s="132">
        <f t="shared" si="135"/>
        <v>0</v>
      </c>
      <c r="M1303" s="181">
        <f>IF($C1303&lt;=MAX($D$4,INDEX($C$23:$C$154,2+MATCH(0,$M$23:$M$154,1))),M470,MAX(AVERAGEIFS(M1300:M1302,M1300:M1302,"&gt;0")/(EXP(M$6*(($D1303-COUNTIFS(M$1268:M1303,0))/12))),M$8))</f>
        <v>0</v>
      </c>
      <c r="N1303" s="181">
        <f t="shared" si="136"/>
        <v>0</v>
      </c>
      <c r="O1303" s="181">
        <f>IF($C1303&lt;=MAX($D$4,INDEX($C$23:$C$154,2+MATCH(0,$O$23:$O$154,1))),O470,MAX(AVERAGEIFS(O1300:O1302,O1300:O1302,"&gt;0")/(EXP(O$6*(($D1303-COUNTIFS(O$1268:O1303,0))/12))),O$8))</f>
        <v>0</v>
      </c>
      <c r="P1303" s="181">
        <f t="shared" si="130"/>
        <v>0</v>
      </c>
      <c r="Q1303" s="132">
        <f>IF($C1303&lt;$D$4,Q470,MAX(AVERAGEIFS(Q1300:Q1302,Q1300:Q1302,"&gt;0")/(EXP(Q$6*(($D1303-COUNTIFS(Q$1268:Q1303,0))/12))),Q$8))</f>
        <v>0</v>
      </c>
      <c r="R1303" s="132">
        <f t="shared" si="137"/>
        <v>0</v>
      </c>
      <c r="S1303" s="132">
        <f>IF($C1303&lt;$D$4,S470,MAX(AVERAGEIFS(S1300:S1302,S1300:S1302,"&gt;0")/(EXP(S$6*(($D1303-COUNTIFS(S$1268:S1303,0))/12))),S$8))</f>
        <v>3.8911859999999998</v>
      </c>
      <c r="T1303" s="132">
        <f t="shared" si="138"/>
        <v>2.9183895</v>
      </c>
      <c r="U1303" s="181">
        <f>IF($C1303&lt;=MAX($D$4,INDEX($C$23:$C$154,2+MATCH(0,$M$23:$M$154,1))),U470,MAX(AVERAGEIFS(U1300:U1302,U1300:U1302,"&gt;0")/(EXP(U$6*(($D1303-COUNTIFS(U$1268:U1303,0))/12))),U$8))</f>
        <v>0</v>
      </c>
      <c r="V1303" s="181">
        <f t="shared" si="139"/>
        <v>0</v>
      </c>
      <c r="W1303" s="132">
        <f>IF($C1303&lt;$D$4,W470,MAX(AVERAGEIFS(W1300:W1302,W1300:W1302,"&gt;0")/(EXP(W$6*(($D1303-COUNTIFS(W$1268:W1303,0))/12))),W$8))</f>
        <v>0</v>
      </c>
      <c r="X1303" s="132">
        <f t="shared" si="140"/>
        <v>0</v>
      </c>
      <c r="Y1303" s="132"/>
      <c r="Z1303" s="132"/>
    </row>
    <row r="1304" spans="2:26" outlineLevel="1">
      <c r="B1304" s="159"/>
      <c r="C1304" s="160">
        <f t="shared" si="131"/>
        <v>45292</v>
      </c>
      <c r="D1304" s="128">
        <f t="shared" si="132"/>
        <v>37</v>
      </c>
      <c r="G1304" s="132">
        <f>IF($C1304&lt;$D$4,G471,MAX(AVERAGEIFS(G1301:G1303,G1301:G1303,"&gt;0")/(EXP(G$6*(($D1304-COUNTIFS(G$1268:G1304,0))/12))),G$8))</f>
        <v>1.5756000000000001</v>
      </c>
      <c r="H1304" s="132">
        <f t="shared" si="133"/>
        <v>1.1817</v>
      </c>
      <c r="I1304" s="132">
        <f>IF($C1304&lt;$D$4,I471,MAX(AVERAGEIFS(I1301:I1303,I1301:I1303,"&gt;0")/(EXP(I$6*(($D1304-COUNTIFS(I$1268:I1304,0))/12))),I$8))</f>
        <v>2.9706799999999998</v>
      </c>
      <c r="J1304" s="132">
        <f t="shared" si="134"/>
        <v>2.2280099999999998</v>
      </c>
      <c r="K1304" s="132">
        <f>IF($C1304&lt;$D$4,K471,MAX(AVERAGEIFS(K1301:K1303,K1301:K1303,"&gt;0")/(EXP(K$6*(($D1304-COUNTIFS(K$1268:K1304,0))/12))),K$8))</f>
        <v>0</v>
      </c>
      <c r="L1304" s="132">
        <f t="shared" si="135"/>
        <v>0</v>
      </c>
      <c r="M1304" s="181">
        <f>IF($C1304&lt;=MAX($D$4,INDEX($C$23:$C$154,2+MATCH(0,$M$23:$M$154,1))),M471,MAX(AVERAGEIFS(M1301:M1303,M1301:M1303,"&gt;0")/(EXP(M$6*(($D1304-COUNTIFS(M$1268:M1304,0))/12))),M$8))</f>
        <v>0</v>
      </c>
      <c r="N1304" s="181">
        <f t="shared" si="136"/>
        <v>0</v>
      </c>
      <c r="O1304" s="181">
        <f>IF($C1304&lt;=MAX($D$4,INDEX($C$23:$C$154,2+MATCH(0,$O$23:$O$154,1))),O471,MAX(AVERAGEIFS(O1301:O1303,O1301:O1303,"&gt;0")/(EXP(O$6*(($D1304-COUNTIFS(O$1268:O1304,0))/12))),O$8))</f>
        <v>0</v>
      </c>
      <c r="P1304" s="181">
        <f t="shared" si="130"/>
        <v>0</v>
      </c>
      <c r="Q1304" s="132">
        <f>IF($C1304&lt;$D$4,Q471,MAX(AVERAGEIFS(Q1301:Q1303,Q1301:Q1303,"&gt;0")/(EXP(Q$6*(($D1304-COUNTIFS(Q$1268:Q1304,0))/12))),Q$8))</f>
        <v>2.9661666666666657</v>
      </c>
      <c r="R1304" s="132">
        <f t="shared" si="137"/>
        <v>2.9661666666666657</v>
      </c>
      <c r="S1304" s="132">
        <f>IF($C1304&lt;$D$4,S471,MAX(AVERAGEIFS(S1301:S1303,S1301:S1303,"&gt;0")/(EXP(S$6*(($D1304-COUNTIFS(S$1268:S1304,0))/12))),S$8))</f>
        <v>2.6736120000000003</v>
      </c>
      <c r="T1304" s="132">
        <f t="shared" si="138"/>
        <v>2.0052090000000002</v>
      </c>
      <c r="U1304" s="181">
        <f>IF($C1304&lt;=MAX($D$4,INDEX($C$23:$C$154,2+MATCH(0,$M$23:$M$154,1))),U471,MAX(AVERAGEIFS(U1301:U1303,U1301:U1303,"&gt;0")/(EXP(U$6*(($D1304-COUNTIFS(U$1268:U1304,0))/12))),U$8))</f>
        <v>0</v>
      </c>
      <c r="V1304" s="181">
        <f t="shared" si="139"/>
        <v>0</v>
      </c>
      <c r="W1304" s="132">
        <f>IF($C1304&lt;$D$4,W471,MAX(AVERAGEIFS(W1301:W1303,W1301:W1303,"&gt;0")/(EXP(W$6*(($D1304-COUNTIFS(W$1268:W1304,0))/12))),W$8))</f>
        <v>1.2855937500000001</v>
      </c>
      <c r="X1304" s="132">
        <f t="shared" si="140"/>
        <v>0.96419531250000001</v>
      </c>
      <c r="Y1304" s="132"/>
      <c r="Z1304" s="132"/>
    </row>
    <row r="1305" spans="2:26" outlineLevel="1">
      <c r="B1305" s="159"/>
      <c r="C1305" s="160">
        <f t="shared" si="131"/>
        <v>45323</v>
      </c>
      <c r="D1305" s="128">
        <f t="shared" si="132"/>
        <v>38</v>
      </c>
      <c r="G1305" s="132">
        <f>IF($C1305&lt;$D$4,G472,MAX(AVERAGEIFS(G1302:G1304,G1302:G1304,"&gt;0")/(EXP(G$6*(($D1305-COUNTIFS(G$1268:G1305,0))/12))),G$8))</f>
        <v>1.6747000000000003</v>
      </c>
      <c r="H1305" s="132">
        <f t="shared" si="133"/>
        <v>1.2560250000000002</v>
      </c>
      <c r="I1305" s="132">
        <f>IF($C1305&lt;$D$4,I472,MAX(AVERAGEIFS(I1302:I1304,I1302:I1304,"&gt;0")/(EXP(I$6*(($D1305-COUNTIFS(I$1268:I1305,0))/12))),I$8))</f>
        <v>3.0537099999999997</v>
      </c>
      <c r="J1305" s="132">
        <f t="shared" si="134"/>
        <v>2.2902825</v>
      </c>
      <c r="K1305" s="132">
        <f>IF($C1305&lt;$D$4,K472,MAX(AVERAGEIFS(K1302:K1304,K1302:K1304,"&gt;0")/(EXP(K$6*(($D1305-COUNTIFS(K$1268:K1305,0))/12))),K$8))</f>
        <v>0</v>
      </c>
      <c r="L1305" s="132">
        <f t="shared" si="135"/>
        <v>0</v>
      </c>
      <c r="M1305" s="181">
        <f>IF($C1305&lt;=MAX($D$4,INDEX($C$23:$C$154,2+MATCH(0,$M$23:$M$154,1))),M472,MAX(AVERAGEIFS(M1302:M1304,M1302:M1304,"&gt;0")/(EXP(M$6*(($D1305-COUNTIFS(M$1268:M1305,0))/12))),M$8))</f>
        <v>0</v>
      </c>
      <c r="N1305" s="181">
        <f t="shared" si="136"/>
        <v>0</v>
      </c>
      <c r="O1305" s="181">
        <f>IF($C1305&lt;=MAX($D$4,INDEX($C$23:$C$154,2+MATCH(0,$O$23:$O$154,1))),O472,MAX(AVERAGEIFS(O1302:O1304,O1302:O1304,"&gt;0")/(EXP(O$6*(($D1305-COUNTIFS(O$1268:O1305,0))/12))),O$8))</f>
        <v>0</v>
      </c>
      <c r="P1305" s="181">
        <f t="shared" si="130"/>
        <v>0</v>
      </c>
      <c r="Q1305" s="132">
        <f>IF($C1305&lt;$D$4,Q472,MAX(AVERAGEIFS(Q1302:Q1304,Q1302:Q1304,"&gt;0")/(EXP(Q$6*(($D1305-COUNTIFS(Q$1268:Q1305,0))/12))),Q$8))</f>
        <v>2.4969999999999999</v>
      </c>
      <c r="R1305" s="132">
        <f t="shared" si="137"/>
        <v>2.4969999999999999</v>
      </c>
      <c r="S1305" s="132">
        <f>IF($C1305&lt;$D$4,S472,MAX(AVERAGEIFS(S1302:S1304,S1302:S1304,"&gt;0")/(EXP(S$6*(($D1305-COUNTIFS(S$1268:S1305,0))/12))),S$8))</f>
        <v>2.7483389999999992</v>
      </c>
      <c r="T1305" s="132">
        <f t="shared" si="138"/>
        <v>2.0612542499999993</v>
      </c>
      <c r="U1305" s="181">
        <f>IF($C1305&lt;=MAX($D$4,INDEX($C$23:$C$154,2+MATCH(0,$M$23:$M$154,1))),U472,MAX(AVERAGEIFS(U1302:U1304,U1302:U1304,"&gt;0")/(EXP(U$6*(($D1305-COUNTIFS(U$1268:U1305,0))/12))),U$8))</f>
        <v>0</v>
      </c>
      <c r="V1305" s="181">
        <f t="shared" si="139"/>
        <v>0</v>
      </c>
      <c r="W1305" s="132">
        <f>IF($C1305&lt;$D$4,W472,MAX(AVERAGEIFS(W1302:W1304,W1302:W1304,"&gt;0")/(EXP(W$6*(($D1305-COUNTIFS(W$1268:W1305,0))/12))),W$8))</f>
        <v>1.2012187500000002</v>
      </c>
      <c r="X1305" s="132">
        <f t="shared" si="140"/>
        <v>0.90091406250000017</v>
      </c>
      <c r="Y1305" s="132"/>
      <c r="Z1305" s="132"/>
    </row>
    <row r="1306" spans="2:26" outlineLevel="1">
      <c r="B1306" s="159"/>
      <c r="C1306" s="160">
        <f t="shared" si="131"/>
        <v>45352</v>
      </c>
      <c r="D1306" s="128">
        <f t="shared" si="132"/>
        <v>39</v>
      </c>
      <c r="G1306" s="132">
        <f>IF($C1306&lt;$D$4,G473,MAX(AVERAGEIFS(G1303:G1305,G1303:G1305,"&gt;0")/(EXP(G$6*(($D1306-COUNTIFS(G$1268:G1306,0))/12))),G$8))</f>
        <v>1.4678</v>
      </c>
      <c r="H1306" s="132">
        <f t="shared" si="133"/>
        <v>1.1008500000000001</v>
      </c>
      <c r="I1306" s="132">
        <f>IF($C1306&lt;$D$4,I473,MAX(AVERAGEIFS(I1303:I1305,I1303:I1305,"&gt;0")/(EXP(I$6*(($D1306-COUNTIFS(I$1268:I1306,0))/12))),I$8))</f>
        <v>3.1216749999999998</v>
      </c>
      <c r="J1306" s="132">
        <f t="shared" si="134"/>
        <v>2.3412562499999998</v>
      </c>
      <c r="K1306" s="132">
        <f>IF($C1306&lt;$D$4,K473,MAX(AVERAGEIFS(K1303:K1305,K1303:K1305,"&gt;0")/(EXP(K$6*(($D1306-COUNTIFS(K$1268:K1306,0))/12))),K$8))</f>
        <v>0</v>
      </c>
      <c r="L1306" s="132">
        <f t="shared" si="135"/>
        <v>0</v>
      </c>
      <c r="M1306" s="181">
        <f>IF($C1306&lt;=MAX($D$4,INDEX($C$23:$C$154,2+MATCH(0,$M$23:$M$154,1))),M473,MAX(AVERAGEIFS(M1303:M1305,M1303:M1305,"&gt;0")/(EXP(M$6*(($D1306-COUNTIFS(M$1268:M1306,0))/12))),M$8))</f>
        <v>0</v>
      </c>
      <c r="N1306" s="181">
        <f t="shared" si="136"/>
        <v>0</v>
      </c>
      <c r="O1306" s="181">
        <f>IF($C1306&lt;=MAX($D$4,INDEX($C$23:$C$154,2+MATCH(0,$O$23:$O$154,1))),O473,MAX(AVERAGEIFS(O1303:O1305,O1303:O1305,"&gt;0")/(EXP(O$6*(($D1306-COUNTIFS(O$1268:O1306,0))/12))),O$8))</f>
        <v>0</v>
      </c>
      <c r="P1306" s="181">
        <f t="shared" si="130"/>
        <v>0</v>
      </c>
      <c r="Q1306" s="132">
        <f>IF($C1306&lt;$D$4,Q473,MAX(AVERAGEIFS(Q1303:Q1305,Q1303:Q1305,"&gt;0")/(EXP(Q$6*(($D1306-COUNTIFS(Q$1268:Q1306,0))/12))),Q$8))</f>
        <v>2.5324166666666663</v>
      </c>
      <c r="R1306" s="132">
        <f t="shared" si="137"/>
        <v>2.5324166666666663</v>
      </c>
      <c r="S1306" s="132">
        <f>IF($C1306&lt;$D$4,S473,MAX(AVERAGEIFS(S1303:S1305,S1303:S1305,"&gt;0")/(EXP(S$6*(($D1306-COUNTIFS(S$1268:S1306,0))/12))),S$8))</f>
        <v>2.8095075</v>
      </c>
      <c r="T1306" s="132">
        <f t="shared" si="138"/>
        <v>2.1071306249999999</v>
      </c>
      <c r="U1306" s="181">
        <f>IF($C1306&lt;=MAX($D$4,INDEX($C$23:$C$154,2+MATCH(0,$M$23:$M$154,1))),U473,MAX(AVERAGEIFS(U1303:U1305,U1303:U1305,"&gt;0")/(EXP(U$6*(($D1306-COUNTIFS(U$1268:U1306,0))/12))),U$8))</f>
        <v>0</v>
      </c>
      <c r="V1306" s="181">
        <f t="shared" si="139"/>
        <v>0</v>
      </c>
      <c r="W1306" s="132">
        <f>IF($C1306&lt;$D$4,W473,MAX(AVERAGEIFS(W1303:W1305,W1303:W1305,"&gt;0")/(EXP(W$6*(($D1306-COUNTIFS(W$1268:W1306,0))/12))),W$8))</f>
        <v>1.2276562500000001</v>
      </c>
      <c r="X1306" s="132">
        <f t="shared" si="140"/>
        <v>0.92074218750000014</v>
      </c>
      <c r="Y1306" s="132"/>
      <c r="Z1306" s="132"/>
    </row>
    <row r="1307" spans="2:26" outlineLevel="1">
      <c r="B1307" s="159"/>
      <c r="C1307" s="160">
        <f t="shared" si="131"/>
        <v>45383</v>
      </c>
      <c r="D1307" s="128">
        <f t="shared" si="132"/>
        <v>40</v>
      </c>
      <c r="G1307" s="132">
        <f>IF($C1307&lt;$D$4,G474,MAX(AVERAGEIFS(G1304:G1306,G1304:G1306,"&gt;0")/(EXP(G$6*(($D1307-COUNTIFS(G$1268:G1307,0))/12))),G$8))</f>
        <v>1.4544999999999999</v>
      </c>
      <c r="H1307" s="132">
        <f t="shared" si="133"/>
        <v>1.0908749999999998</v>
      </c>
      <c r="I1307" s="132">
        <f>IF($C1307&lt;$D$4,I474,MAX(AVERAGEIFS(I1304:I1306,I1304:I1306,"&gt;0")/(EXP(I$6*(($D1307-COUNTIFS(I$1268:I1307,0))/12))),I$8))</f>
        <v>3.3627150000000001</v>
      </c>
      <c r="J1307" s="132">
        <f t="shared" si="134"/>
        <v>2.5220362500000002</v>
      </c>
      <c r="K1307" s="132">
        <f>IF($C1307&lt;$D$4,K474,MAX(AVERAGEIFS(K1304:K1306,K1304:K1306,"&gt;0")/(EXP(K$6*(($D1307-COUNTIFS(K$1268:K1307,0))/12))),K$8))</f>
        <v>0</v>
      </c>
      <c r="L1307" s="132">
        <f t="shared" si="135"/>
        <v>0</v>
      </c>
      <c r="M1307" s="181">
        <f>IF($C1307&lt;=MAX($D$4,INDEX($C$23:$C$154,2+MATCH(0,$M$23:$M$154,1))),M474,MAX(AVERAGEIFS(M1304:M1306,M1304:M1306,"&gt;0")/(EXP(M$6*(($D1307-COUNTIFS(M$1268:M1307,0))/12))),M$8))</f>
        <v>0</v>
      </c>
      <c r="N1307" s="181">
        <f t="shared" si="136"/>
        <v>0</v>
      </c>
      <c r="O1307" s="181">
        <f>IF($C1307&lt;=MAX($D$4,INDEX($C$23:$C$154,2+MATCH(0,$O$23:$O$154,1))),O474,MAX(AVERAGEIFS(O1304:O1306,O1304:O1306,"&gt;0")/(EXP(O$6*(($D1307-COUNTIFS(O$1268:O1307,0))/12))),O$8))</f>
        <v>0</v>
      </c>
      <c r="P1307" s="181">
        <f t="shared" si="130"/>
        <v>0</v>
      </c>
      <c r="Q1307" s="132">
        <f>IF($C1307&lt;$D$4,Q474,MAX(AVERAGEIFS(Q1304:Q1306,Q1304:Q1306,"&gt;0")/(EXP(Q$6*(($D1307-COUNTIFS(Q$1268:Q1307,0))/12))),Q$8))</f>
        <v>2.8412500000000001</v>
      </c>
      <c r="R1307" s="132">
        <f t="shared" si="137"/>
        <v>2.8412500000000001</v>
      </c>
      <c r="S1307" s="132">
        <f>IF($C1307&lt;$D$4,S474,MAX(AVERAGEIFS(S1304:S1306,S1304:S1306,"&gt;0")/(EXP(S$6*(($D1307-COUNTIFS(S$1268:S1307,0))/12))),S$8))</f>
        <v>3.0264435000000001</v>
      </c>
      <c r="T1307" s="132">
        <f t="shared" si="138"/>
        <v>2.2698326250000003</v>
      </c>
      <c r="U1307" s="181">
        <f>IF($C1307&lt;=MAX($D$4,INDEX($C$23:$C$154,2+MATCH(0,$M$23:$M$154,1))),U474,MAX(AVERAGEIFS(U1304:U1306,U1304:U1306,"&gt;0")/(EXP(U$6*(($D1307-COUNTIFS(U$1268:U1307,0))/12))),U$8))</f>
        <v>0</v>
      </c>
      <c r="V1307" s="181">
        <f t="shared" si="139"/>
        <v>0</v>
      </c>
      <c r="W1307" s="132">
        <f>IF($C1307&lt;$D$4,W474,MAX(AVERAGEIFS(W1304:W1306,W1304:W1306,"&gt;0")/(EXP(W$6*(($D1307-COUNTIFS(W$1268:W1307,0))/12))),W$8))</f>
        <v>1.3297500000000002</v>
      </c>
      <c r="X1307" s="132">
        <f t="shared" si="140"/>
        <v>0.99731250000000016</v>
      </c>
      <c r="Y1307" s="132"/>
      <c r="Z1307" s="132"/>
    </row>
    <row r="1308" spans="2:26" outlineLevel="1">
      <c r="B1308" s="159"/>
      <c r="C1308" s="160">
        <f t="shared" si="131"/>
        <v>45413</v>
      </c>
      <c r="D1308" s="128">
        <f t="shared" si="132"/>
        <v>41</v>
      </c>
      <c r="G1308" s="132">
        <f>IF($C1308&lt;$D$4,G475,MAX(AVERAGEIFS(G1305:G1307,G1305:G1307,"&gt;0")/(EXP(G$6*(($D1308-COUNTIFS(G$1268:G1308,0))/12))),G$8))</f>
        <v>1.5031000000000001</v>
      </c>
      <c r="H1308" s="132">
        <f t="shared" si="133"/>
        <v>1.1273249999999999</v>
      </c>
      <c r="I1308" s="132">
        <f>IF($C1308&lt;$D$4,I475,MAX(AVERAGEIFS(I1305:I1307,I1305:I1307,"&gt;0")/(EXP(I$6*(($D1308-COUNTIFS(I$1268:I1308,0))/12))),I$8))</f>
        <v>3.3330449999999998</v>
      </c>
      <c r="J1308" s="132">
        <f t="shared" si="134"/>
        <v>2.4997837499999997</v>
      </c>
      <c r="K1308" s="132">
        <f>IF($C1308&lt;$D$4,K475,MAX(AVERAGEIFS(K1305:K1307,K1305:K1307,"&gt;0")/(EXP(K$6*(($D1308-COUNTIFS(K$1268:K1308,0))/12))),K$8))</f>
        <v>0</v>
      </c>
      <c r="L1308" s="132">
        <f t="shared" si="135"/>
        <v>0</v>
      </c>
      <c r="M1308" s="181">
        <f>IF($C1308&lt;=MAX($D$4,INDEX($C$23:$C$154,2+MATCH(0,$M$23:$M$154,1))),M475,MAX(AVERAGEIFS(M1305:M1307,M1305:M1307,"&gt;0")/(EXP(M$6*(($D1308-COUNTIFS(M$1268:M1308,0))/12))),M$8))</f>
        <v>0</v>
      </c>
      <c r="N1308" s="181">
        <f t="shared" si="136"/>
        <v>0</v>
      </c>
      <c r="O1308" s="181">
        <f>IF($C1308&lt;=MAX($D$4,INDEX($C$23:$C$154,2+MATCH(0,$O$23:$O$154,1))),O475,MAX(AVERAGEIFS(O1305:O1307,O1305:O1307,"&gt;0")/(EXP(O$6*(($D1308-COUNTIFS(O$1268:O1308,0))/12))),O$8))</f>
        <v>0</v>
      </c>
      <c r="P1308" s="181">
        <f t="shared" si="130"/>
        <v>0</v>
      </c>
      <c r="Q1308" s="132">
        <f>IF($C1308&lt;$D$4,Q475,MAX(AVERAGEIFS(Q1305:Q1307,Q1305:Q1307,"&gt;0")/(EXP(Q$6*(($D1308-COUNTIFS(Q$1268:Q1308,0))/12))),Q$8))</f>
        <v>2.7664166666666663</v>
      </c>
      <c r="R1308" s="132">
        <f t="shared" si="137"/>
        <v>2.7664166666666663</v>
      </c>
      <c r="S1308" s="132">
        <f>IF($C1308&lt;$D$4,S475,MAX(AVERAGEIFS(S1305:S1307,S1305:S1307,"&gt;0")/(EXP(S$6*(($D1308-COUNTIFS(S$1268:S1308,0))/12))),S$8))</f>
        <v>2.9997404999999997</v>
      </c>
      <c r="T1308" s="132">
        <f t="shared" si="138"/>
        <v>2.2498053749999998</v>
      </c>
      <c r="U1308" s="181">
        <f>IF($C1308&lt;=MAX($D$4,INDEX($C$23:$C$154,2+MATCH(0,$M$23:$M$154,1))),U475,MAX(AVERAGEIFS(U1305:U1307,U1305:U1307,"&gt;0")/(EXP(U$6*(($D1308-COUNTIFS(U$1268:U1308,0))/12))),U$8))</f>
        <v>0</v>
      </c>
      <c r="V1308" s="181">
        <f t="shared" si="139"/>
        <v>0</v>
      </c>
      <c r="W1308" s="132">
        <f>IF($C1308&lt;$D$4,W475,MAX(AVERAGEIFS(W1305:W1307,W1305:W1307,"&gt;0")/(EXP(W$6*(($D1308-COUNTIFS(W$1268:W1308,0))/12))),W$8))</f>
        <v>1.3384687500000001</v>
      </c>
      <c r="X1308" s="132">
        <f t="shared" si="140"/>
        <v>1.0038515625</v>
      </c>
      <c r="Y1308" s="132"/>
      <c r="Z1308" s="132"/>
    </row>
    <row r="1309" spans="2:26" outlineLevel="1">
      <c r="B1309" s="159"/>
      <c r="C1309" s="160">
        <f t="shared" si="131"/>
        <v>45444</v>
      </c>
      <c r="D1309" s="128">
        <f t="shared" si="132"/>
        <v>42</v>
      </c>
      <c r="G1309" s="132">
        <f>IF($C1309&lt;$D$4,G476,MAX(AVERAGEIFS(G1306:G1308,G1306:G1308,"&gt;0")/(EXP(G$6*(($D1309-COUNTIFS(G$1268:G1309,0))/12))),G$8))</f>
        <v>1.5413999999999999</v>
      </c>
      <c r="H1309" s="132">
        <f t="shared" si="133"/>
        <v>1.1560499999999998</v>
      </c>
      <c r="I1309" s="132">
        <f>IF($C1309&lt;$D$4,I476,MAX(AVERAGEIFS(I1306:I1308,I1306:I1308,"&gt;0")/(EXP(I$6*(($D1309-COUNTIFS(I$1268:I1309,0))/12))),I$8))</f>
        <v>3.2058549999999992</v>
      </c>
      <c r="J1309" s="132">
        <f t="shared" si="134"/>
        <v>2.4043912499999993</v>
      </c>
      <c r="K1309" s="132">
        <f>IF($C1309&lt;$D$4,K476,MAX(AVERAGEIFS(K1306:K1308,K1306:K1308,"&gt;0")/(EXP(K$6*(($D1309-COUNTIFS(K$1268:K1309,0))/12))),K$8))</f>
        <v>0</v>
      </c>
      <c r="L1309" s="132">
        <f t="shared" si="135"/>
        <v>0</v>
      </c>
      <c r="M1309" s="181">
        <f>IF($C1309&lt;=MAX($D$4,INDEX($C$23:$C$154,2+MATCH(0,$M$23:$M$154,1))),M476,MAX(AVERAGEIFS(M1306:M1308,M1306:M1308,"&gt;0")/(EXP(M$6*(($D1309-COUNTIFS(M$1268:M1309,0))/12))),M$8))</f>
        <v>0</v>
      </c>
      <c r="N1309" s="181">
        <f t="shared" si="136"/>
        <v>0</v>
      </c>
      <c r="O1309" s="181">
        <f>IF($C1309&lt;=MAX($D$4,INDEX($C$23:$C$154,2+MATCH(0,$O$23:$O$154,1))),O476,MAX(AVERAGEIFS(O1306:O1308,O1306:O1308,"&gt;0")/(EXP(O$6*(($D1309-COUNTIFS(O$1268:O1309,0))/12))),O$8))</f>
        <v>0</v>
      </c>
      <c r="P1309" s="181">
        <f t="shared" si="130"/>
        <v>0</v>
      </c>
      <c r="Q1309" s="132">
        <f>IF($C1309&lt;$D$4,Q476,MAX(AVERAGEIFS(Q1306:Q1308,Q1306:Q1308,"&gt;0")/(EXP(Q$6*(($D1309-COUNTIFS(Q$1268:Q1309,0))/12))),Q$8))</f>
        <v>2.6376666666666666</v>
      </c>
      <c r="R1309" s="132">
        <f t="shared" si="137"/>
        <v>2.6376666666666666</v>
      </c>
      <c r="S1309" s="132">
        <f>IF($C1309&lt;$D$4,S476,MAX(AVERAGEIFS(S1306:S1308,S1306:S1308,"&gt;0")/(EXP(S$6*(($D1309-COUNTIFS(S$1268:S1309,0))/12))),S$8))</f>
        <v>2.8852694999999997</v>
      </c>
      <c r="T1309" s="132">
        <f t="shared" si="138"/>
        <v>2.1639521249999998</v>
      </c>
      <c r="U1309" s="181">
        <f>IF($C1309&lt;=MAX($D$4,INDEX($C$23:$C$154,2+MATCH(0,$M$23:$M$154,1))),U476,MAX(AVERAGEIFS(U1306:U1308,U1306:U1308,"&gt;0")/(EXP(U$6*(($D1309-COUNTIFS(U$1268:U1309,0))/12))),U$8))</f>
        <v>0</v>
      </c>
      <c r="V1309" s="181">
        <f t="shared" si="139"/>
        <v>0</v>
      </c>
      <c r="W1309" s="132">
        <f>IF($C1309&lt;$D$4,W476,MAX(AVERAGEIFS(W1306:W1308,W1306:W1308,"&gt;0")/(EXP(W$6*(($D1309-COUNTIFS(W$1268:W1309,0))/12))),W$8))</f>
        <v>1.1624062500000001</v>
      </c>
      <c r="X1309" s="132">
        <f t="shared" si="140"/>
        <v>0.87180468750000006</v>
      </c>
      <c r="Y1309" s="132"/>
      <c r="Z1309" s="132"/>
    </row>
    <row r="1310" spans="2:26" outlineLevel="1">
      <c r="B1310" s="159"/>
      <c r="C1310" s="160">
        <f t="shared" si="131"/>
        <v>45474</v>
      </c>
      <c r="D1310" s="128">
        <f t="shared" si="132"/>
        <v>43</v>
      </c>
      <c r="G1310" s="132">
        <f>IF($C1310&lt;$D$4,G477,MAX(AVERAGEIFS(G1307:G1309,G1307:G1309,"&gt;0")/(EXP(G$6*(($D1310-COUNTIFS(G$1268:G1310,0))/12))),G$8))</f>
        <v>1.4367999999999999</v>
      </c>
      <c r="H1310" s="132">
        <f t="shared" si="133"/>
        <v>1.0775999999999999</v>
      </c>
      <c r="I1310" s="132">
        <f>IF($C1310&lt;$D$4,I477,MAX(AVERAGEIFS(I1307:I1309,I1307:I1309,"&gt;0")/(EXP(I$6*(($D1310-COUNTIFS(I$1268:I1310,0))/12))),I$8))</f>
        <v>3.2473700000000001</v>
      </c>
      <c r="J1310" s="132">
        <f t="shared" si="134"/>
        <v>2.4355275000000001</v>
      </c>
      <c r="K1310" s="132">
        <f>IF($C1310&lt;$D$4,K477,MAX(AVERAGEIFS(K1307:K1309,K1307:K1309,"&gt;0")/(EXP(K$6*(($D1310-COUNTIFS(K$1268:K1310,0))/12))),K$8))</f>
        <v>0</v>
      </c>
      <c r="L1310" s="132">
        <f t="shared" si="135"/>
        <v>0</v>
      </c>
      <c r="M1310" s="181">
        <f>IF($C1310&lt;=MAX($D$4,INDEX($C$23:$C$154,2+MATCH(0,$M$23:$M$154,1))),M477,MAX(AVERAGEIFS(M1307:M1309,M1307:M1309,"&gt;0")/(EXP(M$6*(($D1310-COUNTIFS(M$1268:M1310,0))/12))),M$8))</f>
        <v>0</v>
      </c>
      <c r="N1310" s="181">
        <f t="shared" si="136"/>
        <v>0</v>
      </c>
      <c r="O1310" s="181">
        <f>IF($C1310&lt;=MAX($D$4,INDEX($C$23:$C$154,2+MATCH(0,$O$23:$O$154,1))),O477,MAX(AVERAGEIFS(O1307:O1309,O1307:O1309,"&gt;0")/(EXP(O$6*(($D1310-COUNTIFS(O$1268:O1310,0))/12))),O$8))</f>
        <v>0</v>
      </c>
      <c r="P1310" s="181">
        <f t="shared" si="130"/>
        <v>0</v>
      </c>
      <c r="Q1310" s="132">
        <f>IF($C1310&lt;$D$4,Q477,MAX(AVERAGEIFS(Q1307:Q1309,Q1307:Q1309,"&gt;0")/(EXP(Q$6*(($D1310-COUNTIFS(Q$1268:Q1310,0))/12))),Q$8))</f>
        <v>2.5285833333333336</v>
      </c>
      <c r="R1310" s="132">
        <f t="shared" si="137"/>
        <v>2.5285833333333336</v>
      </c>
      <c r="S1310" s="132">
        <f>IF($C1310&lt;$D$4,S477,MAX(AVERAGEIFS(S1307:S1309,S1307:S1309,"&gt;0")/(EXP(S$6*(($D1310-COUNTIFS(S$1268:S1310,0))/12))),S$8))</f>
        <v>2.9226330000000003</v>
      </c>
      <c r="T1310" s="132">
        <f t="shared" si="138"/>
        <v>2.19197475</v>
      </c>
      <c r="U1310" s="181">
        <f>IF($C1310&lt;=MAX($D$4,INDEX($C$23:$C$154,2+MATCH(0,$M$23:$M$154,1))),U477,MAX(AVERAGEIFS(U1307:U1309,U1307:U1309,"&gt;0")/(EXP(U$6*(($D1310-COUNTIFS(U$1268:U1310,0))/12))),U$8))</f>
        <v>0</v>
      </c>
      <c r="V1310" s="181">
        <f t="shared" si="139"/>
        <v>0</v>
      </c>
      <c r="W1310" s="132">
        <f>IF($C1310&lt;$D$4,W477,MAX(AVERAGEIFS(W1307:W1309,W1307:W1309,"&gt;0")/(EXP(W$6*(($D1310-COUNTIFS(W$1268:W1310,0))/12))),W$8))</f>
        <v>1.1674687499999998</v>
      </c>
      <c r="X1310" s="132">
        <f t="shared" si="140"/>
        <v>0.87560156249999987</v>
      </c>
      <c r="Y1310" s="132"/>
      <c r="Z1310" s="132"/>
    </row>
    <row r="1311" spans="2:26" outlineLevel="1">
      <c r="B1311" s="159"/>
      <c r="C1311" s="160">
        <f t="shared" si="131"/>
        <v>45505</v>
      </c>
      <c r="D1311" s="128">
        <f t="shared" si="132"/>
        <v>44</v>
      </c>
      <c r="G1311" s="132">
        <f>IF($C1311&lt;$D$4,G478,MAX(AVERAGEIFS(G1308:G1310,G1308:G1310,"&gt;0")/(EXP(G$6*(($D1311-COUNTIFS(G$1268:G1311,0))/12))),G$8))</f>
        <v>1.5496000000000003</v>
      </c>
      <c r="H1311" s="132">
        <f t="shared" si="133"/>
        <v>1.1622000000000001</v>
      </c>
      <c r="I1311" s="132">
        <f>IF($C1311&lt;$D$4,I478,MAX(AVERAGEIFS(I1308:I1310,I1308:I1310,"&gt;0")/(EXP(I$6*(($D1311-COUNTIFS(I$1268:I1311,0))/12))),I$8))</f>
        <v>3.1234000000000002</v>
      </c>
      <c r="J1311" s="132">
        <f t="shared" si="134"/>
        <v>2.3425500000000001</v>
      </c>
      <c r="K1311" s="132">
        <f>IF($C1311&lt;$D$4,K478,MAX(AVERAGEIFS(K1308:K1310,K1308:K1310,"&gt;0")/(EXP(K$6*(($D1311-COUNTIFS(K$1268:K1311,0))/12))),K$8))</f>
        <v>0</v>
      </c>
      <c r="L1311" s="132">
        <f t="shared" si="135"/>
        <v>0</v>
      </c>
      <c r="M1311" s="181">
        <f>IF($C1311&lt;=MAX($D$4,INDEX($C$23:$C$154,2+MATCH(0,$M$23:$M$154,1))),M478,MAX(AVERAGEIFS(M1308:M1310,M1308:M1310,"&gt;0")/(EXP(M$6*(($D1311-COUNTIFS(M$1268:M1311,0))/12))),M$8))</f>
        <v>0</v>
      </c>
      <c r="N1311" s="181">
        <f t="shared" si="136"/>
        <v>0</v>
      </c>
      <c r="O1311" s="181">
        <f>IF($C1311&lt;=MAX($D$4,INDEX($C$23:$C$154,2+MATCH(0,$O$23:$O$154,1))),O478,MAX(AVERAGEIFS(O1308:O1310,O1308:O1310,"&gt;0")/(EXP(O$6*(($D1311-COUNTIFS(O$1268:O1311,0))/12))),O$8))</f>
        <v>0</v>
      </c>
      <c r="P1311" s="181">
        <f t="shared" si="130"/>
        <v>0</v>
      </c>
      <c r="Q1311" s="132">
        <f>IF($C1311&lt;$D$4,Q478,MAX(AVERAGEIFS(Q1308:Q1310,Q1308:Q1310,"&gt;0")/(EXP(Q$6*(($D1311-COUNTIFS(Q$1268:Q1311,0))/12))),Q$8))</f>
        <v>2.5909166666666672</v>
      </c>
      <c r="R1311" s="132">
        <f t="shared" si="137"/>
        <v>2.5909166666666672</v>
      </c>
      <c r="S1311" s="132">
        <f>IF($C1311&lt;$D$4,S478,MAX(AVERAGEIFS(S1308:S1310,S1308:S1310,"&gt;0")/(EXP(S$6*(($D1311-COUNTIFS(S$1268:S1311,0))/12))),S$8))</f>
        <v>2.8110600000000003</v>
      </c>
      <c r="T1311" s="132">
        <f t="shared" si="138"/>
        <v>2.108295</v>
      </c>
      <c r="U1311" s="181">
        <f>IF($C1311&lt;=MAX($D$4,INDEX($C$23:$C$154,2+MATCH(0,$M$23:$M$154,1))),U478,MAX(AVERAGEIFS(U1308:U1310,U1308:U1310,"&gt;0")/(EXP(U$6*(($D1311-COUNTIFS(U$1268:U1311,0))/12))),U$8))</f>
        <v>0</v>
      </c>
      <c r="V1311" s="181">
        <f t="shared" si="139"/>
        <v>0</v>
      </c>
      <c r="W1311" s="132">
        <f>IF($C1311&lt;$D$4,W478,MAX(AVERAGEIFS(W1308:W1310,W1308:W1310,"&gt;0")/(EXP(W$6*(($D1311-COUNTIFS(W$1268:W1311,0))/12))),W$8))</f>
        <v>1.2588750000000002</v>
      </c>
      <c r="X1311" s="132">
        <f t="shared" si="140"/>
        <v>0.94415625000000014</v>
      </c>
      <c r="Y1311" s="132"/>
      <c r="Z1311" s="132"/>
    </row>
    <row r="1312" spans="2:26" outlineLevel="1">
      <c r="B1312" s="159"/>
      <c r="C1312" s="160">
        <f t="shared" si="131"/>
        <v>45536</v>
      </c>
      <c r="D1312" s="128">
        <f t="shared" si="132"/>
        <v>45</v>
      </c>
      <c r="G1312" s="132">
        <f>IF($C1312&lt;$D$4,G479,MAX(AVERAGEIFS(G1309:G1311,G1309:G1311,"&gt;0")/(EXP(G$6*(($D1312-COUNTIFS(G$1268:G1312,0))/12))),G$8))</f>
        <v>1.4682999999999997</v>
      </c>
      <c r="H1312" s="132">
        <f t="shared" si="133"/>
        <v>1.1012249999999997</v>
      </c>
      <c r="I1312" s="132">
        <f>IF($C1312&lt;$D$4,I479,MAX(AVERAGEIFS(I1309:I1311,I1309:I1311,"&gt;0")/(EXP(I$6*(($D1312-COUNTIFS(I$1268:I1312,0))/12))),I$8))</f>
        <v>2.8330250000000001</v>
      </c>
      <c r="J1312" s="132">
        <f t="shared" si="134"/>
        <v>2.1247687500000003</v>
      </c>
      <c r="K1312" s="132">
        <f>IF($C1312&lt;$D$4,K479,MAX(AVERAGEIFS(K1309:K1311,K1309:K1311,"&gt;0")/(EXP(K$6*(($D1312-COUNTIFS(K$1268:K1312,0))/12))),K$8))</f>
        <v>0</v>
      </c>
      <c r="L1312" s="132">
        <f t="shared" si="135"/>
        <v>0</v>
      </c>
      <c r="M1312" s="181">
        <f>IF($C1312&lt;=MAX($D$4,INDEX($C$23:$C$154,2+MATCH(0,$M$23:$M$154,1))),M479,MAX(AVERAGEIFS(M1309:M1311,M1309:M1311,"&gt;0")/(EXP(M$6*(($D1312-COUNTIFS(M$1268:M1312,0))/12))),M$8))</f>
        <v>0</v>
      </c>
      <c r="N1312" s="181">
        <f t="shared" si="136"/>
        <v>0</v>
      </c>
      <c r="O1312" s="181">
        <f>IF($C1312&lt;=MAX($D$4,INDEX($C$23:$C$154,2+MATCH(0,$O$23:$O$154,1))),O479,MAX(AVERAGEIFS(O1309:O1311,O1309:O1311,"&gt;0")/(EXP(O$6*(($D1312-COUNTIFS(O$1268:O1312,0))/12))),O$8))</f>
        <v>0</v>
      </c>
      <c r="P1312" s="181">
        <f t="shared" si="130"/>
        <v>0</v>
      </c>
      <c r="Q1312" s="132">
        <f>IF($C1312&lt;$D$4,Q479,MAX(AVERAGEIFS(Q1309:Q1311,Q1309:Q1311,"&gt;0")/(EXP(Q$6*(($D1312-COUNTIFS(Q$1268:Q1312,0))/12))),Q$8))</f>
        <v>2.3647499999999999</v>
      </c>
      <c r="R1312" s="132">
        <f t="shared" si="137"/>
        <v>2.3647499999999999</v>
      </c>
      <c r="S1312" s="132">
        <f>IF($C1312&lt;$D$4,S479,MAX(AVERAGEIFS(S1309:S1311,S1309:S1311,"&gt;0")/(EXP(S$6*(($D1312-COUNTIFS(S$1268:S1312,0))/12))),S$8))</f>
        <v>2.5497225000000001</v>
      </c>
      <c r="T1312" s="132">
        <f t="shared" si="138"/>
        <v>1.9122918750000002</v>
      </c>
      <c r="U1312" s="181">
        <f>IF($C1312&lt;=MAX($D$4,INDEX($C$23:$C$154,2+MATCH(0,$M$23:$M$154,1))),U479,MAX(AVERAGEIFS(U1309:U1311,U1309:U1311,"&gt;0")/(EXP(U$6*(($D1312-COUNTIFS(U$1268:U1312,0))/12))),U$8))</f>
        <v>0</v>
      </c>
      <c r="V1312" s="181">
        <f t="shared" si="139"/>
        <v>0</v>
      </c>
      <c r="W1312" s="132">
        <f>IF($C1312&lt;$D$4,W479,MAX(AVERAGEIFS(W1309:W1311,W1309:W1311,"&gt;0")/(EXP(W$6*(($D1312-COUNTIFS(W$1268:W1312,0))/12))),W$8))</f>
        <v>1.3072499999999998</v>
      </c>
      <c r="X1312" s="132">
        <f t="shared" si="140"/>
        <v>0.98043749999999985</v>
      </c>
      <c r="Y1312" s="132"/>
      <c r="Z1312" s="132"/>
    </row>
    <row r="1313" spans="2:26" outlineLevel="1">
      <c r="B1313" s="159"/>
      <c r="C1313" s="160">
        <f t="shared" si="131"/>
        <v>45566</v>
      </c>
      <c r="D1313" s="128">
        <f t="shared" si="132"/>
        <v>46</v>
      </c>
      <c r="G1313" s="132">
        <f>IF($C1313&lt;$D$4,G480,MAX(AVERAGEIFS(G1310:G1312,G1310:G1312,"&gt;0")/(EXP(G$6*(($D1313-COUNTIFS(G$1268:G1313,0))/12))),G$8))</f>
        <v>1.6042999999999998</v>
      </c>
      <c r="H1313" s="132">
        <f t="shared" si="133"/>
        <v>1.203225</v>
      </c>
      <c r="I1313" s="132">
        <f>IF($C1313&lt;$D$4,I480,MAX(AVERAGEIFS(I1310:I1312,I1310:I1312,"&gt;0")/(EXP(I$6*(($D1313-COUNTIFS(I$1268:I1313,0))/12))),I$8))</f>
        <v>3.0748699999999998</v>
      </c>
      <c r="J1313" s="132">
        <f t="shared" si="134"/>
        <v>2.3061524999999996</v>
      </c>
      <c r="K1313" s="132">
        <f>IF($C1313&lt;$D$4,K480,MAX(AVERAGEIFS(K1310:K1312,K1310:K1312,"&gt;0")/(EXP(K$6*(($D1313-COUNTIFS(K$1268:K1313,0))/12))),K$8))</f>
        <v>0</v>
      </c>
      <c r="L1313" s="132">
        <f t="shared" si="135"/>
        <v>0</v>
      </c>
      <c r="M1313" s="181">
        <f>IF($C1313&lt;=MAX($D$4,INDEX($C$23:$C$154,2+MATCH(0,$M$23:$M$154,1))),M480,MAX(AVERAGEIFS(M1310:M1312,M1310:M1312,"&gt;0")/(EXP(M$6*(($D1313-COUNTIFS(M$1268:M1313,0))/12))),M$8))</f>
        <v>0</v>
      </c>
      <c r="N1313" s="181">
        <f t="shared" si="136"/>
        <v>0</v>
      </c>
      <c r="O1313" s="181">
        <f>IF($C1313&lt;=MAX($D$4,INDEX($C$23:$C$154,2+MATCH(0,$O$23:$O$154,1))),O480,MAX(AVERAGEIFS(O1310:O1312,O1310:O1312,"&gt;0")/(EXP(O$6*(($D1313-COUNTIFS(O$1268:O1313,0))/12))),O$8))</f>
        <v>0</v>
      </c>
      <c r="P1313" s="181">
        <f t="shared" si="130"/>
        <v>0</v>
      </c>
      <c r="Q1313" s="132">
        <f>IF($C1313&lt;$D$4,Q480,MAX(AVERAGEIFS(Q1310:Q1312,Q1310:Q1312,"&gt;0")/(EXP(Q$6*(($D1313-COUNTIFS(Q$1268:Q1313,0))/12))),Q$8))</f>
        <v>2.57525</v>
      </c>
      <c r="R1313" s="132">
        <f t="shared" si="137"/>
        <v>2.57525</v>
      </c>
      <c r="S1313" s="132">
        <f>IF($C1313&lt;$D$4,S480,MAX(AVERAGEIFS(S1310:S1312,S1310:S1312,"&gt;0")/(EXP(S$6*(($D1313-COUNTIFS(S$1268:S1313,0))/12))),S$8))</f>
        <v>2.7673830000000001</v>
      </c>
      <c r="T1313" s="132">
        <f t="shared" si="138"/>
        <v>2.07553725</v>
      </c>
      <c r="U1313" s="181">
        <f>IF($C1313&lt;=MAX($D$4,INDEX($C$23:$C$154,2+MATCH(0,$M$23:$M$154,1))),U480,MAX(AVERAGEIFS(U1310:U1312,U1310:U1312,"&gt;0")/(EXP(U$6*(($D1313-COUNTIFS(U$1268:U1313,0))/12))),U$8))</f>
        <v>0</v>
      </c>
      <c r="V1313" s="181">
        <f t="shared" si="139"/>
        <v>0</v>
      </c>
      <c r="W1313" s="132">
        <f>IF($C1313&lt;$D$4,W480,MAX(AVERAGEIFS(W1310:W1312,W1310:W1312,"&gt;0")/(EXP(W$6*(($D1313-COUNTIFS(W$1268:W1313,0))/12))),W$8))</f>
        <v>1.35478125</v>
      </c>
      <c r="X1313" s="132">
        <f t="shared" si="140"/>
        <v>1.0160859375</v>
      </c>
      <c r="Y1313" s="132"/>
      <c r="Z1313" s="132"/>
    </row>
    <row r="1314" spans="2:26" outlineLevel="1">
      <c r="B1314" s="159"/>
      <c r="C1314" s="160">
        <f t="shared" si="131"/>
        <v>45597</v>
      </c>
      <c r="D1314" s="128">
        <f t="shared" si="132"/>
        <v>47</v>
      </c>
      <c r="G1314" s="132">
        <f>IF($C1314&lt;$D$4,G481,MAX(AVERAGEIFS(G1311:G1313,G1311:G1313,"&gt;0")/(EXP(G$6*(($D1314-COUNTIFS(G$1268:G1314,0))/12))),G$8))</f>
        <v>1.6773</v>
      </c>
      <c r="H1314" s="132">
        <f t="shared" si="133"/>
        <v>1.2579749999999998</v>
      </c>
      <c r="I1314" s="132">
        <f>IF($C1314&lt;$D$4,I481,MAX(AVERAGEIFS(I1311:I1313,I1311:I1313,"&gt;0")/(EXP(I$6*(($D1314-COUNTIFS(I$1268:I1314,0))/12))),I$8))</f>
        <v>3.0167950000000001</v>
      </c>
      <c r="J1314" s="132">
        <f t="shared" si="134"/>
        <v>2.2625962500000001</v>
      </c>
      <c r="K1314" s="132">
        <f>IF($C1314&lt;$D$4,K481,MAX(AVERAGEIFS(K1311:K1313,K1311:K1313,"&gt;0")/(EXP(K$6*(($D1314-COUNTIFS(K$1268:K1314,0))/12))),K$8))</f>
        <v>0</v>
      </c>
      <c r="L1314" s="132">
        <f t="shared" si="135"/>
        <v>0</v>
      </c>
      <c r="M1314" s="181">
        <f>IF($C1314&lt;=MAX($D$4,INDEX($C$23:$C$154,2+MATCH(0,$M$23:$M$154,1))),M481,MAX(AVERAGEIFS(M1311:M1313,M1311:M1313,"&gt;0")/(EXP(M$6*(($D1314-COUNTIFS(M$1268:M1314,0))/12))),M$8))</f>
        <v>0</v>
      </c>
      <c r="N1314" s="181">
        <f t="shared" si="136"/>
        <v>0</v>
      </c>
      <c r="O1314" s="181">
        <f>IF($C1314&lt;=MAX($D$4,INDEX($C$23:$C$154,2+MATCH(0,$O$23:$O$154,1))),O481,MAX(AVERAGEIFS(O1311:O1313,O1311:O1313,"&gt;0")/(EXP(O$6*(($D1314-COUNTIFS(O$1268:O1314,0))/12))),O$8))</f>
        <v>0</v>
      </c>
      <c r="P1314" s="181">
        <f t="shared" si="130"/>
        <v>0</v>
      </c>
      <c r="Q1314" s="132">
        <f>IF($C1314&lt;$D$4,Q481,MAX(AVERAGEIFS(Q1311:Q1313,Q1311:Q1313,"&gt;0")/(EXP(Q$6*(($D1314-COUNTIFS(Q$1268:Q1314,0))/12))),Q$8))</f>
        <v>2.556</v>
      </c>
      <c r="R1314" s="132">
        <f t="shared" si="137"/>
        <v>2.556</v>
      </c>
      <c r="S1314" s="132">
        <f>IF($C1314&lt;$D$4,S481,MAX(AVERAGEIFS(S1311:S1313,S1311:S1313,"&gt;0")/(EXP(S$6*(($D1314-COUNTIFS(S$1268:S1314,0))/12))),S$8))</f>
        <v>2.7151155000000005</v>
      </c>
      <c r="T1314" s="132">
        <f t="shared" si="138"/>
        <v>2.0363366250000006</v>
      </c>
      <c r="U1314" s="181">
        <f>IF($C1314&lt;=MAX($D$4,INDEX($C$23:$C$154,2+MATCH(0,$M$23:$M$154,1))),U481,MAX(AVERAGEIFS(U1311:U1313,U1311:U1313,"&gt;0")/(EXP(U$6*(($D1314-COUNTIFS(U$1268:U1314,0))/12))),U$8))</f>
        <v>0</v>
      </c>
      <c r="V1314" s="181">
        <f t="shared" si="139"/>
        <v>0</v>
      </c>
      <c r="W1314" s="132">
        <f>IF($C1314&lt;$D$4,W481,MAX(AVERAGEIFS(W1311:W1313,W1311:W1313,"&gt;0")/(EXP(W$6*(($D1314-COUNTIFS(W$1268:W1314,0))/12))),W$8))</f>
        <v>1.1469374999999999</v>
      </c>
      <c r="X1314" s="132">
        <f t="shared" si="140"/>
        <v>0.86020312499999996</v>
      </c>
      <c r="Y1314" s="132"/>
      <c r="Z1314" s="132"/>
    </row>
    <row r="1315" spans="2:26" outlineLevel="1">
      <c r="B1315" s="159"/>
      <c r="C1315" s="160">
        <f t="shared" si="131"/>
        <v>45627</v>
      </c>
      <c r="D1315" s="128">
        <f t="shared" si="132"/>
        <v>48</v>
      </c>
      <c r="G1315" s="132">
        <f>IF($C1315&lt;$D$4,G482,MAX(AVERAGEIFS(G1312:G1314,G1312:G1314,"&gt;0")/(EXP(G$6*(($D1315-COUNTIFS(G$1268:G1315,0))/12))),G$8))</f>
        <v>1.4476999999999998</v>
      </c>
      <c r="H1315" s="132">
        <f t="shared" si="133"/>
        <v>1.0857749999999997</v>
      </c>
      <c r="I1315" s="132">
        <f>IF($C1315&lt;$D$4,I482,MAX(AVERAGEIFS(I1312:I1314,I1312:I1314,"&gt;0")/(EXP(I$6*(($D1315-COUNTIFS(I$1268:I1315,0))/12))),I$8))</f>
        <v>3.5131349999999988</v>
      </c>
      <c r="J1315" s="132">
        <f t="shared" si="134"/>
        <v>2.6348512499999992</v>
      </c>
      <c r="K1315" s="132">
        <f>IF($C1315&lt;$D$4,K482,MAX(AVERAGEIFS(K1312:K1314,K1312:K1314,"&gt;0")/(EXP(K$6*(($D1315-COUNTIFS(K$1268:K1315,0))/12))),K$8))</f>
        <v>0</v>
      </c>
      <c r="L1315" s="132">
        <f t="shared" si="135"/>
        <v>0</v>
      </c>
      <c r="M1315" s="181">
        <f>IF($C1315&lt;=MAX($D$4,INDEX($C$23:$C$154,2+MATCH(0,$M$23:$M$154,1))),M482,MAX(AVERAGEIFS(M1312:M1314,M1312:M1314,"&gt;0")/(EXP(M$6*(($D1315-COUNTIFS(M$1268:M1315,0))/12))),M$8))</f>
        <v>0</v>
      </c>
      <c r="N1315" s="181">
        <f t="shared" si="136"/>
        <v>0</v>
      </c>
      <c r="O1315" s="181">
        <f>IF($C1315&lt;=MAX($D$4,INDEX($C$23:$C$154,2+MATCH(0,$O$23:$O$154,1))),O482,MAX(AVERAGEIFS(O1312:O1314,O1312:O1314,"&gt;0")/(EXP(O$6*(($D1315-COUNTIFS(O$1268:O1315,0))/12))),O$8))</f>
        <v>0</v>
      </c>
      <c r="P1315" s="181">
        <f t="shared" si="130"/>
        <v>0</v>
      </c>
      <c r="Q1315" s="132">
        <f>IF($C1315&lt;$D$4,Q482,MAX(AVERAGEIFS(Q1312:Q1314,Q1312:Q1314,"&gt;0")/(EXP(Q$6*(($D1315-COUNTIFS(Q$1268:Q1315,0))/12))),Q$8))</f>
        <v>2.4638333333333331</v>
      </c>
      <c r="R1315" s="132">
        <f t="shared" si="137"/>
        <v>2.4638333333333331</v>
      </c>
      <c r="S1315" s="132">
        <f>IF($C1315&lt;$D$4,S482,MAX(AVERAGEIFS(S1312:S1314,S1312:S1314,"&gt;0")/(EXP(S$6*(($D1315-COUNTIFS(S$1268:S1315,0))/12))),S$8))</f>
        <v>3.161821499999999</v>
      </c>
      <c r="T1315" s="132">
        <f t="shared" si="138"/>
        <v>2.3713661249999993</v>
      </c>
      <c r="U1315" s="181">
        <f>IF($C1315&lt;=MAX($D$4,INDEX($C$23:$C$154,2+MATCH(0,$M$23:$M$154,1))),U482,MAX(AVERAGEIFS(U1312:U1314,U1312:U1314,"&gt;0")/(EXP(U$6*(($D1315-COUNTIFS(U$1268:U1315,0))/12))),U$8))</f>
        <v>0</v>
      </c>
      <c r="V1315" s="181">
        <f t="shared" si="139"/>
        <v>0</v>
      </c>
      <c r="W1315" s="132">
        <f>IF($C1315&lt;$D$4,W482,MAX(AVERAGEIFS(W1312:W1314,W1312:W1314,"&gt;0")/(EXP(W$6*(($D1315-COUNTIFS(W$1268:W1315,0))/12))),W$8))</f>
        <v>1.1846250000000003</v>
      </c>
      <c r="X1315" s="132">
        <f t="shared" si="140"/>
        <v>0.88846875000000014</v>
      </c>
      <c r="Y1315" s="132"/>
      <c r="Z1315" s="132"/>
    </row>
    <row r="1316" spans="2:26" outlineLevel="1">
      <c r="B1316" s="159"/>
      <c r="C1316" s="160">
        <f t="shared" si="131"/>
        <v>45658</v>
      </c>
      <c r="D1316" s="128">
        <f t="shared" si="132"/>
        <v>49</v>
      </c>
      <c r="G1316" s="132">
        <f>IF($C1316&lt;$D$4,G483,MAX(AVERAGEIFS(G1313:G1315,G1313:G1315,"&gt;0")/(EXP(G$6*(($D1316-COUNTIFS(G$1268:G1316,0))/12))),G$8))</f>
        <v>1.5250999999999999</v>
      </c>
      <c r="H1316" s="132">
        <f t="shared" si="133"/>
        <v>1.1438249999999999</v>
      </c>
      <c r="I1316" s="132">
        <f>IF($C1316&lt;$D$4,I483,MAX(AVERAGEIFS(I1313:I1315,I1313:I1315,"&gt;0")/(EXP(I$6*(($D1316-COUNTIFS(I$1268:I1316,0))/12))),I$8))</f>
        <v>2.5341399999999994</v>
      </c>
      <c r="J1316" s="132">
        <f t="shared" si="134"/>
        <v>1.9006049999999997</v>
      </c>
      <c r="K1316" s="132">
        <f>IF($C1316&lt;$D$4,K483,MAX(AVERAGEIFS(K1313:K1315,K1313:K1315,"&gt;0")/(EXP(K$6*(($D1316-COUNTIFS(K$1268:K1316,0))/12))),K$8))</f>
        <v>5.7479200000000006</v>
      </c>
      <c r="L1316" s="132">
        <f t="shared" si="135"/>
        <v>4.3109400000000004</v>
      </c>
      <c r="M1316" s="181">
        <f>IF($C1316&lt;=MAX($D$4,INDEX($C$23:$C$154,2+MATCH(0,$M$23:$M$154,1))),M483,MAX(AVERAGEIFS(M1313:M1315,M1313:M1315,"&gt;0")/(EXP(M$6*(($D1316-COUNTIFS(M$1268:M1316,0))/12))),M$8))</f>
        <v>0</v>
      </c>
      <c r="N1316" s="181">
        <f t="shared" si="136"/>
        <v>0</v>
      </c>
      <c r="O1316" s="181">
        <f>IF($C1316&lt;=MAX($D$4,INDEX($C$23:$C$154,2+MATCH(0,$O$23:$O$154,1))),O483,MAX(AVERAGEIFS(O1313:O1315,O1313:O1315,"&gt;0")/(EXP(O$6*(($D1316-COUNTIFS(O$1268:O1316,0))/12))),O$8))</f>
        <v>0</v>
      </c>
      <c r="P1316" s="181">
        <f t="shared" si="130"/>
        <v>0</v>
      </c>
      <c r="Q1316" s="132">
        <f>IF($C1316&lt;$D$4,Q483,MAX(AVERAGEIFS(Q1313:Q1315,Q1313:Q1315,"&gt;0")/(EXP(Q$6*(($D1316-COUNTIFS(Q$1268:Q1316,0))/12))),Q$8))</f>
        <v>2.348583333333333</v>
      </c>
      <c r="R1316" s="132">
        <f t="shared" si="137"/>
        <v>2.348583333333333</v>
      </c>
      <c r="S1316" s="132">
        <f>IF($C1316&lt;$D$4,S483,MAX(AVERAGEIFS(S1313:S1315,S1313:S1315,"&gt;0")/(EXP(S$6*(($D1316-COUNTIFS(S$1268:S1316,0))/12))),S$8))</f>
        <v>2.2807259999999996</v>
      </c>
      <c r="T1316" s="132">
        <f t="shared" si="138"/>
        <v>1.7105444999999997</v>
      </c>
      <c r="U1316" s="181">
        <f>IF($C1316&lt;=MAX($D$4,INDEX($C$23:$C$154,2+MATCH(0,$M$23:$M$154,1))),U483,MAX(AVERAGEIFS(U1313:U1315,U1313:U1315,"&gt;0")/(EXP(U$6*(($D1316-COUNTIFS(U$1268:U1316,0))/12))),U$8))</f>
        <v>0</v>
      </c>
      <c r="V1316" s="181">
        <f t="shared" si="139"/>
        <v>0</v>
      </c>
      <c r="W1316" s="132">
        <f>IF($C1316&lt;$D$4,W483,MAX(AVERAGEIFS(W1313:W1315,W1313:W1315,"&gt;0")/(EXP(W$6*(($D1316-COUNTIFS(W$1268:W1316,0))/12))),W$8))</f>
        <v>1.11290625</v>
      </c>
      <c r="X1316" s="132">
        <f t="shared" si="140"/>
        <v>0.83467968749999999</v>
      </c>
      <c r="Y1316" s="132"/>
      <c r="Z1316" s="132"/>
    </row>
    <row r="1317" spans="2:26" outlineLevel="1">
      <c r="B1317" s="159"/>
      <c r="C1317" s="160">
        <f t="shared" si="131"/>
        <v>45689</v>
      </c>
      <c r="D1317" s="128">
        <f t="shared" si="132"/>
        <v>50</v>
      </c>
      <c r="G1317" s="132">
        <f>IF($C1317&lt;$D$4,G484,MAX(AVERAGEIFS(G1314:G1316,G1314:G1316,"&gt;0")/(EXP(G$6*(($D1317-COUNTIFS(G$1268:G1317,0))/12))),G$8))</f>
        <v>1.4305000000000001</v>
      </c>
      <c r="H1317" s="132">
        <f t="shared" si="133"/>
        <v>1.072875</v>
      </c>
      <c r="I1317" s="132">
        <f>IF($C1317&lt;$D$4,I484,MAX(AVERAGEIFS(I1314:I1316,I1314:I1316,"&gt;0")/(EXP(I$6*(($D1317-COUNTIFS(I$1268:I1317,0))/12))),I$8))</f>
        <v>2.5986549999999999</v>
      </c>
      <c r="J1317" s="132">
        <f t="shared" si="134"/>
        <v>1.94899125</v>
      </c>
      <c r="K1317" s="132">
        <f>IF($C1317&lt;$D$4,K484,MAX(AVERAGEIFS(K1314:K1316,K1314:K1316,"&gt;0")/(EXP(K$6*(($D1317-COUNTIFS(K$1268:K1317,0))/12))),K$8))</f>
        <v>6.1283200000000004</v>
      </c>
      <c r="L1317" s="132">
        <f t="shared" si="135"/>
        <v>4.5962399999999999</v>
      </c>
      <c r="M1317" s="181">
        <f>IF($C1317&lt;=MAX($D$4,INDEX($C$23:$C$154,2+MATCH(0,$M$23:$M$154,1))),M484,MAX(AVERAGEIFS(M1314:M1316,M1314:M1316,"&gt;0")/(EXP(M$6*(($D1317-COUNTIFS(M$1268:M1317,0))/12))),M$8))</f>
        <v>0</v>
      </c>
      <c r="N1317" s="181">
        <f t="shared" si="136"/>
        <v>0</v>
      </c>
      <c r="O1317" s="181">
        <f>IF($C1317&lt;=MAX($D$4,INDEX($C$23:$C$154,2+MATCH(0,$O$23:$O$154,1))),O484,MAX(AVERAGEIFS(O1314:O1316,O1314:O1316,"&gt;0")/(EXP(O$6*(($D1317-COUNTIFS(O$1268:O1317,0))/12))),O$8))</f>
        <v>0</v>
      </c>
      <c r="P1317" s="181">
        <f t="shared" si="130"/>
        <v>0</v>
      </c>
      <c r="Q1317" s="132">
        <f>IF($C1317&lt;$D$4,Q484,MAX(AVERAGEIFS(Q1314:Q1316,Q1314:Q1316,"&gt;0")/(EXP(Q$6*(($D1317-COUNTIFS(Q$1268:Q1317,0))/12))),Q$8))</f>
        <v>2.3965833333333326</v>
      </c>
      <c r="R1317" s="132">
        <f t="shared" si="137"/>
        <v>2.3965833333333326</v>
      </c>
      <c r="S1317" s="132">
        <f>IF($C1317&lt;$D$4,S484,MAX(AVERAGEIFS(S1314:S1316,S1314:S1316,"&gt;0")/(EXP(S$6*(($D1317-COUNTIFS(S$1268:S1317,0))/12))),S$8))</f>
        <v>2.3387895000000003</v>
      </c>
      <c r="T1317" s="132">
        <f t="shared" si="138"/>
        <v>1.7540921250000001</v>
      </c>
      <c r="U1317" s="181">
        <f>IF($C1317&lt;=MAX($D$4,INDEX($C$23:$C$154,2+MATCH(0,$M$23:$M$154,1))),U484,MAX(AVERAGEIFS(U1314:U1316,U1314:U1316,"&gt;0")/(EXP(U$6*(($D1317-COUNTIFS(U$1268:U1317,0))/12))),U$8))</f>
        <v>0</v>
      </c>
      <c r="V1317" s="181">
        <f t="shared" si="139"/>
        <v>0</v>
      </c>
      <c r="W1317" s="132">
        <f>IF($C1317&lt;$D$4,W484,MAX(AVERAGEIFS(W1314:W1316,W1314:W1316,"&gt;0")/(EXP(W$6*(($D1317-COUNTIFS(W$1268:W1317,0))/12))),W$8))</f>
        <v>1.1972812500000001</v>
      </c>
      <c r="X1317" s="132">
        <f t="shared" si="140"/>
        <v>0.89796093750000006</v>
      </c>
      <c r="Y1317" s="132"/>
      <c r="Z1317" s="132"/>
    </row>
    <row r="1318" spans="2:26" outlineLevel="1">
      <c r="B1318" s="159"/>
      <c r="C1318" s="160">
        <f t="shared" si="131"/>
        <v>45717</v>
      </c>
      <c r="D1318" s="128">
        <f t="shared" si="132"/>
        <v>51</v>
      </c>
      <c r="G1318" s="132">
        <f>IF($C1318&lt;$D$4,G485,MAX(AVERAGEIFS(G1315:G1317,G1315:G1317,"&gt;0")/(EXP(G$6*(($D1318-COUNTIFS(G$1268:G1318,0))/12))),G$8))</f>
        <v>1.5865999999999998</v>
      </c>
      <c r="H1318" s="132">
        <f t="shared" si="133"/>
        <v>1.1899499999999998</v>
      </c>
      <c r="I1318" s="132">
        <f>IF($C1318&lt;$D$4,I485,MAX(AVERAGEIFS(I1315:I1317,I1315:I1317,"&gt;0")/(EXP(I$6*(($D1318-COUNTIFS(I$1268:I1318,0))/12))),I$8))</f>
        <v>2.6477599999999999</v>
      </c>
      <c r="J1318" s="132">
        <f t="shared" si="134"/>
        <v>1.9858199999999999</v>
      </c>
      <c r="K1318" s="132">
        <f>IF($C1318&lt;$D$4,K485,MAX(AVERAGEIFS(K1315:K1317,K1315:K1317,"&gt;0")/(EXP(K$6*(($D1318-COUNTIFS(K$1268:K1318,0))/12))),K$8))</f>
        <v>6.2652000000000001</v>
      </c>
      <c r="L1318" s="132">
        <f t="shared" si="135"/>
        <v>4.6989000000000001</v>
      </c>
      <c r="M1318" s="181">
        <f>IF($C1318&lt;=MAX($D$4,INDEX($C$23:$C$154,2+MATCH(0,$M$23:$M$154,1))),M485,MAX(AVERAGEIFS(M1315:M1317,M1315:M1317,"&gt;0")/(EXP(M$6*(($D1318-COUNTIFS(M$1268:M1318,0))/12))),M$8))</f>
        <v>0</v>
      </c>
      <c r="N1318" s="181">
        <f t="shared" si="136"/>
        <v>0</v>
      </c>
      <c r="O1318" s="181">
        <f>IF($C1318&lt;=MAX($D$4,INDEX($C$23:$C$154,2+MATCH(0,$O$23:$O$154,1))),O485,MAX(AVERAGEIFS(O1315:O1317,O1315:O1317,"&gt;0")/(EXP(O$6*(($D1318-COUNTIFS(O$1268:O1318,0))/12))),O$8))</f>
        <v>0</v>
      </c>
      <c r="P1318" s="181">
        <f t="shared" si="130"/>
        <v>0</v>
      </c>
      <c r="Q1318" s="132">
        <f>IF($C1318&lt;$D$4,Q485,MAX(AVERAGEIFS(Q1315:Q1317,Q1315:Q1317,"&gt;0")/(EXP(Q$6*(($D1318-COUNTIFS(Q$1268:Q1318,0))/12))),Q$8))</f>
        <v>2.33725</v>
      </c>
      <c r="R1318" s="132">
        <f t="shared" si="137"/>
        <v>2.33725</v>
      </c>
      <c r="S1318" s="132">
        <f>IF($C1318&lt;$D$4,S485,MAX(AVERAGEIFS(S1315:S1317,S1315:S1317,"&gt;0")/(EXP(S$6*(($D1318-COUNTIFS(S$1268:S1318,0))/12))),S$8))</f>
        <v>2.382984</v>
      </c>
      <c r="T1318" s="132">
        <f t="shared" si="138"/>
        <v>1.7872379999999999</v>
      </c>
      <c r="U1318" s="181">
        <f>IF($C1318&lt;=MAX($D$4,INDEX($C$23:$C$154,2+MATCH(0,$M$23:$M$154,1))),U485,MAX(AVERAGEIFS(U1315:U1317,U1315:U1317,"&gt;0")/(EXP(U$6*(($D1318-COUNTIFS(U$1268:U1318,0))/12))),U$8))</f>
        <v>0</v>
      </c>
      <c r="V1318" s="181">
        <f t="shared" si="139"/>
        <v>0</v>
      </c>
      <c r="W1318" s="132">
        <f>IF($C1318&lt;$D$4,W485,MAX(AVERAGEIFS(W1315:W1317,W1315:W1317,"&gt;0")/(EXP(W$6*(($D1318-COUNTIFS(W$1268:W1318,0))/12))),W$8))</f>
        <v>1.2512812500000001</v>
      </c>
      <c r="X1318" s="132">
        <f t="shared" si="140"/>
        <v>0.93846093750000015</v>
      </c>
      <c r="Y1318" s="132"/>
      <c r="Z1318" s="132"/>
    </row>
    <row r="1319" spans="2:26" outlineLevel="1">
      <c r="B1319" s="159"/>
      <c r="C1319" s="160">
        <f t="shared" si="131"/>
        <v>45748</v>
      </c>
      <c r="D1319" s="128">
        <f t="shared" si="132"/>
        <v>52</v>
      </c>
      <c r="G1319" s="132">
        <f>IF($C1319&lt;$D$4,G486,MAX(AVERAGEIFS(G1316:G1318,G1316:G1318,"&gt;0")/(EXP(G$6*(($D1319-COUNTIFS(G$1268:G1319,0))/12))),G$8))</f>
        <v>1.5561999999999998</v>
      </c>
      <c r="H1319" s="132">
        <f t="shared" si="133"/>
        <v>1.1671499999999997</v>
      </c>
      <c r="I1319" s="132">
        <f>IF($C1319&lt;$D$4,I486,MAX(AVERAGEIFS(I1316:I1318,I1316:I1318,"&gt;0")/(EXP(I$6*(($D1319-COUNTIFS(I$1268:I1319,0))/12))),I$8))</f>
        <v>2.6311999999999989</v>
      </c>
      <c r="J1319" s="132">
        <f t="shared" si="134"/>
        <v>1.9733999999999992</v>
      </c>
      <c r="K1319" s="132">
        <f>IF($C1319&lt;$D$4,K486,MAX(AVERAGEIFS(K1316:K1318,K1316:K1318,"&gt;0")/(EXP(K$6*(($D1319-COUNTIFS(K$1268:K1319,0))/12))),K$8))</f>
        <v>6.7995999999999981</v>
      </c>
      <c r="L1319" s="132">
        <f t="shared" si="135"/>
        <v>5.0996999999999986</v>
      </c>
      <c r="M1319" s="181">
        <f>IF($C1319&lt;=MAX($D$4,INDEX($C$23:$C$154,2+MATCH(0,$M$23:$M$154,1))),M486,MAX(AVERAGEIFS(M1316:M1318,M1316:M1318,"&gt;0")/(EXP(M$6*(($D1319-COUNTIFS(M$1268:M1319,0))/12))),M$8))</f>
        <v>0</v>
      </c>
      <c r="N1319" s="181">
        <f t="shared" si="136"/>
        <v>0</v>
      </c>
      <c r="O1319" s="181">
        <f>IF($C1319&lt;=MAX($D$4,INDEX($C$23:$C$154,2+MATCH(0,$O$23:$O$154,1))),O486,MAX(AVERAGEIFS(O1316:O1318,O1316:O1318,"&gt;0")/(EXP(O$6*(($D1319-COUNTIFS(O$1268:O1319,0))/12))),O$8))</f>
        <v>0</v>
      </c>
      <c r="P1319" s="181">
        <f t="shared" si="130"/>
        <v>0</v>
      </c>
      <c r="Q1319" s="132">
        <f>IF($C1319&lt;$D$4,Q486,MAX(AVERAGEIFS(Q1316:Q1318,Q1316:Q1318,"&gt;0")/(EXP(Q$6*(($D1319-COUNTIFS(Q$1268:Q1319,0))/12))),Q$8))</f>
        <v>2.3462499999999999</v>
      </c>
      <c r="R1319" s="132">
        <f t="shared" si="137"/>
        <v>2.3462499999999999</v>
      </c>
      <c r="S1319" s="132">
        <f>IF($C1319&lt;$D$4,S486,MAX(AVERAGEIFS(S1316:S1318,S1316:S1318,"&gt;0")/(EXP(S$6*(($D1319-COUNTIFS(S$1268:S1319,0))/12))),S$8))</f>
        <v>2.3680799999999995</v>
      </c>
      <c r="T1319" s="132">
        <f t="shared" si="138"/>
        <v>1.7760599999999998</v>
      </c>
      <c r="U1319" s="181">
        <f>IF($C1319&lt;=MAX($D$4,INDEX($C$23:$C$154,2+MATCH(0,$M$23:$M$154,1))),U486,MAX(AVERAGEIFS(U1316:U1318,U1316:U1318,"&gt;0")/(EXP(U$6*(($D1319-COUNTIFS(U$1268:U1319,0))/12))),U$8))</f>
        <v>0</v>
      </c>
      <c r="V1319" s="181">
        <f t="shared" si="139"/>
        <v>0</v>
      </c>
      <c r="W1319" s="132">
        <f>IF($C1319&lt;$D$4,W486,MAX(AVERAGEIFS(W1316:W1318,W1316:W1318,"&gt;0")/(EXP(W$6*(($D1319-COUNTIFS(W$1268:W1319,0))/12))),W$8))</f>
        <v>1.1297812500000002</v>
      </c>
      <c r="X1319" s="132">
        <f t="shared" si="140"/>
        <v>0.84733593750000014</v>
      </c>
      <c r="Y1319" s="132"/>
      <c r="Z1319" s="132"/>
    </row>
    <row r="1320" spans="2:26" outlineLevel="1">
      <c r="B1320" s="159"/>
      <c r="C1320" s="160">
        <f t="shared" si="131"/>
        <v>45778</v>
      </c>
      <c r="D1320" s="128">
        <f t="shared" si="132"/>
        <v>53</v>
      </c>
      <c r="G1320" s="132">
        <f>IF($C1320&lt;$D$4,G487,MAX(AVERAGEIFS(G1317:G1319,G1317:G1319,"&gt;0")/(EXP(G$6*(($D1320-COUNTIFS(G$1268:G1320,0))/12))),G$8))</f>
        <v>1.7160999999999997</v>
      </c>
      <c r="H1320" s="132">
        <f t="shared" si="133"/>
        <v>1.2870749999999997</v>
      </c>
      <c r="I1320" s="132">
        <f>IF($C1320&lt;$D$4,I487,MAX(AVERAGEIFS(I1317:I1319,I1317:I1319,"&gt;0")/(EXP(I$6*(($D1320-COUNTIFS(I$1268:I1320,0))/12))),I$8))</f>
        <v>2.95343</v>
      </c>
      <c r="J1320" s="132">
        <f t="shared" si="134"/>
        <v>2.2150724999999998</v>
      </c>
      <c r="K1320" s="132">
        <f>IF($C1320&lt;$D$4,K487,MAX(AVERAGEIFS(K1317:K1319,K1317:K1319,"&gt;0")/(EXP(K$6*(($D1320-COUNTIFS(K$1268:K1320,0))/12))),K$8))</f>
        <v>6.505840000000001</v>
      </c>
      <c r="L1320" s="132">
        <f t="shared" si="135"/>
        <v>4.8793800000000012</v>
      </c>
      <c r="M1320" s="181">
        <f>IF($C1320&lt;=MAX($D$4,INDEX($C$23:$C$154,2+MATCH(0,$M$23:$M$154,1))),M487,MAX(AVERAGEIFS(M1317:M1319,M1317:M1319,"&gt;0")/(EXP(M$6*(($D1320-COUNTIFS(M$1268:M1320,0))/12))),M$8))</f>
        <v>0</v>
      </c>
      <c r="N1320" s="181">
        <f t="shared" si="136"/>
        <v>0</v>
      </c>
      <c r="O1320" s="181">
        <f>IF($C1320&lt;=MAX($D$4,INDEX($C$23:$C$154,2+MATCH(0,$O$23:$O$154,1))),O487,MAX(AVERAGEIFS(O1317:O1319,O1317:O1319,"&gt;0")/(EXP(O$6*(($D1320-COUNTIFS(O$1268:O1320,0))/12))),O$8))</f>
        <v>0</v>
      </c>
      <c r="P1320" s="181">
        <f t="shared" si="130"/>
        <v>0</v>
      </c>
      <c r="Q1320" s="132">
        <f>IF($C1320&lt;$D$4,Q487,MAX(AVERAGEIFS(Q1317:Q1319,Q1317:Q1319,"&gt;0")/(EXP(Q$6*(($D1320-COUNTIFS(Q$1268:Q1320,0))/12))),Q$8))</f>
        <v>1.8361666666666663</v>
      </c>
      <c r="R1320" s="132">
        <f t="shared" si="137"/>
        <v>1.8361666666666663</v>
      </c>
      <c r="S1320" s="132">
        <f>IF($C1320&lt;$D$4,S487,MAX(AVERAGEIFS(S1317:S1319,S1317:S1319,"&gt;0")/(EXP(S$6*(($D1320-COUNTIFS(S$1268:S1320,0))/12))),S$8))</f>
        <v>2.6580870000000001</v>
      </c>
      <c r="T1320" s="132">
        <f t="shared" si="138"/>
        <v>1.9935652500000001</v>
      </c>
      <c r="U1320" s="181">
        <f>IF($C1320&lt;=MAX($D$4,INDEX($C$23:$C$154,2+MATCH(0,$M$23:$M$154,1))),U487,MAX(AVERAGEIFS(U1317:U1319,U1317:U1319,"&gt;0")/(EXP(U$6*(($D1320-COUNTIFS(U$1268:U1320,0))/12))),U$8))</f>
        <v>0</v>
      </c>
      <c r="V1320" s="181">
        <f t="shared" si="139"/>
        <v>0</v>
      </c>
      <c r="W1320" s="132">
        <f>IF($C1320&lt;$D$4,W487,MAX(AVERAGEIFS(W1317:W1319,W1317:W1319,"&gt;0")/(EXP(W$6*(($D1320-COUNTIFS(W$1268:W1320,0))/12))),W$8))</f>
        <v>1.0979999999999999</v>
      </c>
      <c r="X1320" s="132">
        <f t="shared" si="140"/>
        <v>0.8234999999999999</v>
      </c>
      <c r="Y1320" s="132"/>
      <c r="Z1320" s="132"/>
    </row>
    <row r="1321" spans="2:26" outlineLevel="1">
      <c r="B1321" s="159"/>
      <c r="C1321" s="160">
        <f t="shared" si="131"/>
        <v>45809</v>
      </c>
      <c r="D1321" s="128">
        <f t="shared" si="132"/>
        <v>54</v>
      </c>
      <c r="G1321" s="132">
        <f>IF($C1321&lt;$D$4,G488,MAX(AVERAGEIFS(G1318:G1320,G1318:G1320,"&gt;0")/(EXP(G$6*(($D1321-COUNTIFS(G$1268:G1321,0))/12))),G$8))</f>
        <v>1.3977999999999997</v>
      </c>
      <c r="H1321" s="132">
        <f t="shared" si="133"/>
        <v>1.0483499999999999</v>
      </c>
      <c r="I1321" s="132">
        <f>IF($C1321&lt;$D$4,I488,MAX(AVERAGEIFS(I1318:I1320,I1318:I1320,"&gt;0")/(EXP(I$6*(($D1321-COUNTIFS(I$1268:I1321,0))/12))),I$8))</f>
        <v>2.4842300000000002</v>
      </c>
      <c r="J1321" s="132">
        <f t="shared" si="134"/>
        <v>1.8631725000000001</v>
      </c>
      <c r="K1321" s="132">
        <f>IF($C1321&lt;$D$4,K488,MAX(AVERAGEIFS(K1318:K1320,K1318:K1320,"&gt;0")/(EXP(K$6*(($D1321-COUNTIFS(K$1268:K1321,0))/12))),K$8))</f>
        <v>6.4516000000000009</v>
      </c>
      <c r="L1321" s="132">
        <f t="shared" si="135"/>
        <v>4.8387000000000011</v>
      </c>
      <c r="M1321" s="181">
        <f>IF($C1321&lt;=MAX($D$4,INDEX($C$23:$C$154,2+MATCH(0,$M$23:$M$154,1))),M488,MAX(AVERAGEIFS(M1318:M1320,M1318:M1320,"&gt;0")/(EXP(M$6*(($D1321-COUNTIFS(M$1268:M1321,0))/12))),M$8))</f>
        <v>0</v>
      </c>
      <c r="N1321" s="181">
        <f t="shared" si="136"/>
        <v>0</v>
      </c>
      <c r="O1321" s="181">
        <f>IF($C1321&lt;=MAX($D$4,INDEX($C$23:$C$154,2+MATCH(0,$O$23:$O$154,1))),O488,MAX(AVERAGEIFS(O1318:O1320,O1318:O1320,"&gt;0")/(EXP(O$6*(($D1321-COUNTIFS(O$1268:O1321,0))/12))),O$8))</f>
        <v>0</v>
      </c>
      <c r="P1321" s="181">
        <f t="shared" si="130"/>
        <v>0</v>
      </c>
      <c r="Q1321" s="132">
        <f>IF($C1321&lt;$D$4,Q488,MAX(AVERAGEIFS(Q1318:Q1320,Q1318:Q1320,"&gt;0")/(EXP(Q$6*(($D1321-COUNTIFS(Q$1268:Q1321,0))/12))),Q$8))</f>
        <v>2.5662500000000006</v>
      </c>
      <c r="R1321" s="132">
        <f t="shared" si="137"/>
        <v>2.5662500000000006</v>
      </c>
      <c r="S1321" s="132">
        <f>IF($C1321&lt;$D$4,S488,MAX(AVERAGEIFS(S1318:S1320,S1318:S1320,"&gt;0")/(EXP(S$6*(($D1321-COUNTIFS(S$1268:S1321,0))/12))),S$8))</f>
        <v>2.2358070000000003</v>
      </c>
      <c r="T1321" s="132">
        <f t="shared" si="138"/>
        <v>1.6768552500000002</v>
      </c>
      <c r="U1321" s="181">
        <f>IF($C1321&lt;=MAX($D$4,INDEX($C$23:$C$154,2+MATCH(0,$M$23:$M$154,1))),U488,MAX(AVERAGEIFS(U1318:U1320,U1318:U1320,"&gt;0")/(EXP(U$6*(($D1321-COUNTIFS(U$1268:U1321,0))/12))),U$8))</f>
        <v>0</v>
      </c>
      <c r="V1321" s="181">
        <f t="shared" si="139"/>
        <v>0</v>
      </c>
      <c r="W1321" s="132">
        <f>IF($C1321&lt;$D$4,W488,MAX(AVERAGEIFS(W1318:W1320,W1318:W1320,"&gt;0")/(EXP(W$6*(($D1321-COUNTIFS(W$1268:W1321,0))/12))),W$8))</f>
        <v>1.2110624999999999</v>
      </c>
      <c r="X1321" s="132">
        <f t="shared" si="140"/>
        <v>0.908296875</v>
      </c>
      <c r="Y1321" s="132"/>
      <c r="Z1321" s="132"/>
    </row>
    <row r="1322" spans="2:26" outlineLevel="1">
      <c r="B1322" s="159"/>
      <c r="C1322" s="160">
        <f t="shared" si="131"/>
        <v>45839</v>
      </c>
      <c r="D1322" s="128">
        <f t="shared" si="132"/>
        <v>55</v>
      </c>
      <c r="G1322" s="132">
        <f ca="1">IF($C1322&lt;$D$4,G489,MAX(AVERAGEIFS(G1319:G1321,G1319:G1321,"&gt;0")/(EXP(G$6*(($D1322-COUNTIFS(G$1268:G1322,0))/12))),G$8))</f>
        <v>1.3567175226405757</v>
      </c>
      <c r="H1322" s="132">
        <f t="shared" ca="1" si="133"/>
        <v>1.0436288635696735</v>
      </c>
      <c r="I1322" s="132">
        <f ca="1">IF($C1322&lt;$D$4,I489,MAX(AVERAGEIFS(I1319:I1321,I1319:I1321,"&gt;0")/(EXP(I$6*(($D1322-COUNTIFS(I$1268:I1322,0))/12))),I$8))</f>
        <v>2.6210279453032239</v>
      </c>
      <c r="J1322" s="132">
        <f t="shared" ca="1" si="134"/>
        <v>2.0161753425409414</v>
      </c>
      <c r="K1322" s="132">
        <f ca="1">IF($C1322&lt;$D$4,K489,MAX(AVERAGEIFS(K1319:K1321,K1319:K1321,"&gt;0")/(EXP(K$6*(($D1322-COUNTIFS(K$1268:K1322,0))/12))),K$8))</f>
        <v>6.4714331753747594</v>
      </c>
      <c r="L1322" s="132">
        <f t="shared" ca="1" si="135"/>
        <v>3.2357165876873797</v>
      </c>
      <c r="M1322" s="181">
        <f>IF($C1322&lt;=MAX($D$4,INDEX($C$23:$C$154,2+MATCH(0,$M$23:$M$154,1))),M489,MAX(AVERAGEIFS(M1319:M1321,M1319:M1321,"&gt;0")/(EXP(M$6*(($D1322-COUNTIFS(M$1268:M1322,0))/12))),M$8))</f>
        <v>0</v>
      </c>
      <c r="N1322" s="181">
        <f t="shared" si="136"/>
        <v>0</v>
      </c>
      <c r="O1322" s="181">
        <f>IF($C1322&lt;=MAX($D$4,INDEX($C$23:$C$154,2+MATCH(0,$O$23:$O$154,1))),O489,MAX(AVERAGEIFS(O1319:O1321,O1319:O1321,"&gt;0")/(EXP(O$6*(($D1322-COUNTIFS(O$1268:O1322,0))/12))),O$8))</f>
        <v>0</v>
      </c>
      <c r="P1322" s="181">
        <f t="shared" si="130"/>
        <v>0</v>
      </c>
      <c r="Q1322" s="132">
        <f ca="1">IF($C1322&lt;$D$4,Q489,MAX(AVERAGEIFS(Q1319:Q1321,Q1319:Q1321,"&gt;0")/(EXP(Q$6*(($D1322-COUNTIFS(Q$1268:Q1322,0))/12))),Q$8))</f>
        <v>2.1451997376714615</v>
      </c>
      <c r="R1322" s="132">
        <f t="shared" ca="1" si="137"/>
        <v>2.1451997376714615</v>
      </c>
      <c r="S1322" s="132">
        <f ca="1">IF($C1322&lt;$D$4,S489,MAX(AVERAGEIFS(S1319:S1321,S1319:S1321,"&gt;0")/(EXP(S$6*(($D1322-COUNTIFS(S$1268:S1322,0))/12))),S$8))</f>
        <v>2.2401423300219143</v>
      </c>
      <c r="T1322" s="132">
        <f t="shared" ca="1" si="138"/>
        <v>1.7231864077091648</v>
      </c>
      <c r="U1322" s="181">
        <f>IF($C1322&lt;=MAX($D$4,INDEX($C$23:$C$154,2+MATCH(0,$M$23:$M$154,1))),U489,MAX(AVERAGEIFS(U1319:U1321,U1319:U1321,"&gt;0")/(EXP(U$6*(($D1322-COUNTIFS(U$1268:U1322,0))/12))),U$8))</f>
        <v>0</v>
      </c>
      <c r="V1322" s="181">
        <f t="shared" si="139"/>
        <v>0</v>
      </c>
      <c r="W1322" s="132">
        <f ca="1">IF($C1322&lt;$D$4,W489,MAX(AVERAGEIFS(W1319:W1321,W1319:W1321,"&gt;0")/(EXP(W$6*(($D1322-COUNTIFS(W$1268:W1322,0))/12))),W$8))</f>
        <v>1.0590331194133071</v>
      </c>
      <c r="X1322" s="132">
        <f t="shared" ca="1" si="140"/>
        <v>0.81464086108715927</v>
      </c>
      <c r="Y1322" s="132"/>
      <c r="Z1322" s="132"/>
    </row>
    <row r="1323" spans="2:26" outlineLevel="1">
      <c r="B1323" s="159"/>
      <c r="C1323" s="160">
        <f t="shared" si="131"/>
        <v>45870</v>
      </c>
      <c r="D1323" s="128">
        <f t="shared" si="132"/>
        <v>56</v>
      </c>
      <c r="G1323" s="132">
        <f ca="1">IF($C1323&lt;$D$4,G490,MAX(AVERAGEIFS(G1320:G1322,G1320:G1322,"&gt;0")/(EXP(G$6*(($D1323-COUNTIFS(G$1268:G1323,0))/12))),G$8))</f>
        <v>1.295522720208597</v>
      </c>
      <c r="H1323" s="132">
        <f t="shared" ca="1" si="133"/>
        <v>0.99655593862199765</v>
      </c>
      <c r="I1323" s="132">
        <f ca="1">IF($C1323&lt;$D$4,I490,MAX(AVERAGEIFS(I1320:I1322,I1320:I1322,"&gt;0")/(EXP(I$6*(($D1323-COUNTIFS(I$1268:I1323,0))/12))),I$8))</f>
        <v>2.6155432036085755</v>
      </c>
      <c r="J1323" s="132">
        <f t="shared" ca="1" si="134"/>
        <v>2.0119563104681348</v>
      </c>
      <c r="K1323" s="132">
        <f ca="1">IF($C1323&lt;$D$4,K490,MAX(AVERAGEIFS(K1320:K1322,K1320:K1322,"&gt;0")/(EXP(K$6*(($D1323-COUNTIFS(K$1268:K1323,0))/12))),K$8))</f>
        <v>6.3480519034491829</v>
      </c>
      <c r="L1323" s="132">
        <f t="shared" ca="1" si="135"/>
        <v>3.1740259517245915</v>
      </c>
      <c r="M1323" s="181">
        <f>IF($C1323&lt;=MAX($D$4,INDEX($C$23:$C$154,2+MATCH(0,$M$23:$M$154,1))),M490,MAX(AVERAGEIFS(M1320:M1322,M1320:M1322,"&gt;0")/(EXP(M$6*(($D1323-COUNTIFS(M$1268:M1323,0))/12))),M$8))</f>
        <v>0</v>
      </c>
      <c r="N1323" s="181">
        <f t="shared" si="136"/>
        <v>0</v>
      </c>
      <c r="O1323" s="181">
        <f>IF($C1323&lt;=MAX($D$4,INDEX($C$23:$C$154,2+MATCH(0,$O$23:$O$154,1))),O490,MAX(AVERAGEIFS(O1320:O1322,O1320:O1322,"&gt;0")/(EXP(O$6*(($D1323-COUNTIFS(O$1268:O1323,0))/12))),O$8))</f>
        <v>0</v>
      </c>
      <c r="P1323" s="181">
        <f t="shared" si="130"/>
        <v>0</v>
      </c>
      <c r="Q1323" s="132">
        <f ca="1">IF($C1323&lt;$D$4,Q490,MAX(AVERAGEIFS(Q1320:Q1322,Q1320:Q1322,"&gt;0")/(EXP(Q$6*(($D1323-COUNTIFS(Q$1268:Q1323,0))/12))),Q$8))</f>
        <v>2.0760951280499973</v>
      </c>
      <c r="R1323" s="132">
        <f t="shared" ca="1" si="137"/>
        <v>2.0760951280499973</v>
      </c>
      <c r="S1323" s="132">
        <f ca="1">IF($C1323&lt;$D$4,S490,MAX(AVERAGEIFS(S1320:S1322,S1320:S1322,"&gt;0")/(EXP(S$6*(($D1323-COUNTIFS(S$1268:S1323,0))/12))),S$8))</f>
        <v>2.195181850653118</v>
      </c>
      <c r="T1323" s="132">
        <f t="shared" ca="1" si="138"/>
        <v>1.6886014235793214</v>
      </c>
      <c r="U1323" s="181">
        <f>IF($C1323&lt;=MAX($D$4,INDEX($C$23:$C$154,2+MATCH(0,$M$23:$M$154,1))),U490,MAX(AVERAGEIFS(U1320:U1322,U1320:U1322,"&gt;0")/(EXP(U$6*(($D1323-COUNTIFS(U$1268:U1323,0))/12))),U$8))</f>
        <v>0</v>
      </c>
      <c r="V1323" s="181">
        <f t="shared" si="139"/>
        <v>0</v>
      </c>
      <c r="W1323" s="132">
        <f ca="1">IF($C1323&lt;$D$4,W490,MAX(AVERAGEIFS(W1320:W1322,W1320:W1322,"&gt;0")/(EXP(W$6*(($D1323-COUNTIFS(W$1268:W1323,0))/12))),W$8))</f>
        <v>1.0329325208595679</v>
      </c>
      <c r="X1323" s="132">
        <f t="shared" ca="1" si="140"/>
        <v>0.79456347758428292</v>
      </c>
      <c r="Y1323" s="132"/>
      <c r="Z1323" s="132"/>
    </row>
    <row r="1324" spans="2:26" outlineLevel="1">
      <c r="B1324" s="159"/>
      <c r="C1324" s="160">
        <f t="shared" si="131"/>
        <v>45901</v>
      </c>
      <c r="D1324" s="128">
        <f t="shared" si="132"/>
        <v>57</v>
      </c>
      <c r="G1324" s="132">
        <f ca="1">IF($C1324&lt;$D$4,G491,MAX(AVERAGEIFS(G1321:G1323,G1321:G1323,"&gt;0")/(EXP(G$6*(($D1324-COUNTIFS(G$1268:G1324,0))/12))),G$8))</f>
        <v>1.25</v>
      </c>
      <c r="H1324" s="132">
        <f t="shared" ca="1" si="133"/>
        <v>0.96153846153846145</v>
      </c>
      <c r="I1324" s="132">
        <f ca="1">IF($C1324&lt;$D$4,I491,MAX(AVERAGEIFS(I1321:I1323,I1321:I1323,"&gt;0")/(EXP(I$6*(($D1324-COUNTIFS(I$1268:I1324,0))/12))),I$8))</f>
        <v>2.50379065560197</v>
      </c>
      <c r="J1324" s="132">
        <f t="shared" ca="1" si="134"/>
        <v>1.9259928120015153</v>
      </c>
      <c r="K1324" s="132">
        <f ca="1">IF($C1324&lt;$D$4,K491,MAX(AVERAGEIFS(K1321:K1323,K1321:K1323,"&gt;0")/(EXP(K$6*(($D1324-COUNTIFS(K$1268:K1324,0))/12))),K$8))</f>
        <v>6.2807757592927178</v>
      </c>
      <c r="L1324" s="132">
        <f t="shared" ca="1" si="135"/>
        <v>3.1403878796463589</v>
      </c>
      <c r="M1324" s="181">
        <f>IF($C1324&lt;=MAX($D$4,INDEX($C$23:$C$154,2+MATCH(0,$M$23:$M$154,1))),M491,MAX(AVERAGEIFS(M1321:M1323,M1321:M1323,"&gt;0")/(EXP(M$6*(($D1324-COUNTIFS(M$1268:M1324,0))/12))),M$8))</f>
        <v>0</v>
      </c>
      <c r="N1324" s="181">
        <f t="shared" si="136"/>
        <v>0</v>
      </c>
      <c r="O1324" s="181">
        <f>IF($C1324&lt;=MAX($D$4,INDEX($C$23:$C$154,2+MATCH(0,$O$23:$O$154,1))),O491,MAX(AVERAGEIFS(O1321:O1323,O1321:O1323,"&gt;0")/(EXP(O$6*(($D1324-COUNTIFS(O$1268:O1324,0))/12))),O$8))</f>
        <v>0</v>
      </c>
      <c r="P1324" s="181">
        <f t="shared" si="130"/>
        <v>0</v>
      </c>
      <c r="Q1324" s="132">
        <f ca="1">IF($C1324&lt;$D$4,Q491,MAX(AVERAGEIFS(Q1321:Q1323,Q1321:Q1323,"&gt;0")/(EXP(Q$6*(($D1324-COUNTIFS(Q$1268:Q1324,0))/12))),Q$8))</f>
        <v>2.1467970917333083</v>
      </c>
      <c r="R1324" s="132">
        <f t="shared" ca="1" si="137"/>
        <v>2.1467970917333083</v>
      </c>
      <c r="S1324" s="132">
        <f ca="1">IF($C1324&lt;$D$4,S491,MAX(AVERAGEIFS(S1321:S1323,S1321:S1323,"&gt;0")/(EXP(S$6*(($D1324-COUNTIFS(S$1268:S1324,0))/12))),S$8))</f>
        <v>2.0476179648695796</v>
      </c>
      <c r="T1324" s="132">
        <f t="shared" ca="1" si="138"/>
        <v>1.5750907422073688</v>
      </c>
      <c r="U1324" s="181">
        <f>IF($C1324&lt;=MAX($D$4,INDEX($C$23:$C$154,2+MATCH(0,$M$23:$M$154,1))),U491,MAX(AVERAGEIFS(U1321:U1323,U1321:U1323,"&gt;0")/(EXP(U$6*(($D1324-COUNTIFS(U$1268:U1324,0))/12))),U$8))</f>
        <v>0</v>
      </c>
      <c r="V1324" s="181">
        <f t="shared" si="139"/>
        <v>0</v>
      </c>
      <c r="W1324" s="132">
        <f ca="1">IF($C1324&lt;$D$4,W491,MAX(AVERAGEIFS(W1321:W1323,W1321:W1323,"&gt;0")/(EXP(W$6*(($D1324-COUNTIFS(W$1268:W1324,0))/12))),W$8))</f>
        <v>1.0087655719039699</v>
      </c>
      <c r="X1324" s="132">
        <f t="shared" ca="1" si="140"/>
        <v>0.77597351684920757</v>
      </c>
      <c r="Y1324" s="132"/>
      <c r="Z1324" s="132"/>
    </row>
    <row r="1325" spans="2:26" outlineLevel="1">
      <c r="B1325" s="159"/>
      <c r="C1325" s="160">
        <f t="shared" si="131"/>
        <v>45931</v>
      </c>
      <c r="D1325" s="128">
        <f t="shared" si="132"/>
        <v>58</v>
      </c>
      <c r="G1325" s="132">
        <f ca="1">IF($C1325&lt;$D$4,G492,MAX(AVERAGEIFS(G1322:G1324,G1322:G1324,"&gt;0")/(EXP(G$6*(($D1325-COUNTIFS(G$1268:G1325,0))/12))),G$8))</f>
        <v>1.25</v>
      </c>
      <c r="H1325" s="132">
        <f t="shared" ca="1" si="133"/>
        <v>0.96153846153846145</v>
      </c>
      <c r="I1325" s="132">
        <f ca="1">IF($C1325&lt;$D$4,I492,MAX(AVERAGEIFS(I1322:I1324,I1322:I1324,"&gt;0")/(EXP(I$6*(($D1325-COUNTIFS(I$1268:I1325,0))/12))),I$8))</f>
        <v>2.5080431041280451</v>
      </c>
      <c r="J1325" s="132">
        <f t="shared" ca="1" si="134"/>
        <v>1.9292639262523423</v>
      </c>
      <c r="K1325" s="132">
        <f ca="1">IF($C1325&lt;$D$4,K492,MAX(AVERAGEIFS(K1322:K1324,K1322:K1324,"&gt;0")/(EXP(K$6*(($D1325-COUNTIFS(K$1268:K1325,0))/12))),K$8))</f>
        <v>6.2095579059139228</v>
      </c>
      <c r="L1325" s="132">
        <f t="shared" ca="1" si="135"/>
        <v>3.1047789529569614</v>
      </c>
      <c r="M1325" s="181">
        <f>IF($C1325&lt;=MAX($D$4,INDEX($C$23:$C$154,2+MATCH(0,$M$23:$M$154,1))),M492,MAX(AVERAGEIFS(M1322:M1324,M1322:M1324,"&gt;0")/(EXP(M$6*(($D1325-COUNTIFS(M$1268:M1325,0))/12))),M$8))</f>
        <v>0</v>
      </c>
      <c r="N1325" s="181">
        <f t="shared" si="136"/>
        <v>0</v>
      </c>
      <c r="O1325" s="181">
        <f>IF($C1325&lt;=MAX($D$4,INDEX($C$23:$C$154,2+MATCH(0,$O$23:$O$154,1))),O492,MAX(AVERAGEIFS(O1322:O1324,O1322:O1324,"&gt;0")/(EXP(O$6*(($D1325-COUNTIFS(O$1268:O1325,0))/12))),O$8))</f>
        <v>0</v>
      </c>
      <c r="P1325" s="181">
        <f t="shared" si="130"/>
        <v>0</v>
      </c>
      <c r="Q1325" s="132">
        <f ca="1">IF($C1325&lt;$D$4,Q492,MAX(AVERAGEIFS(Q1322:Q1324,Q1322:Q1324,"&gt;0")/(EXP(Q$6*(($D1325-COUNTIFS(Q$1268:Q1325,0))/12))),Q$8))</f>
        <v>2.0091014861776553</v>
      </c>
      <c r="R1325" s="132">
        <f t="shared" ca="1" si="137"/>
        <v>2.0091014861776553</v>
      </c>
      <c r="S1325" s="132">
        <f ca="1">IF($C1325&lt;$D$4,S492,MAX(AVERAGEIFS(S1322:S1324,S1322:S1324,"&gt;0")/(EXP(S$6*(($D1325-COUNTIFS(S$1268:S1325,0))/12))),S$8))</f>
        <v>1.9848873332488886</v>
      </c>
      <c r="T1325" s="132">
        <f t="shared" ca="1" si="138"/>
        <v>1.5268364101914527</v>
      </c>
      <c r="U1325" s="181">
        <f>IF($C1325&lt;=MAX($D$4,INDEX($C$23:$C$154,2+MATCH(0,$M$23:$M$154,1))),U492,MAX(AVERAGEIFS(U1322:U1324,U1322:U1324,"&gt;0")/(EXP(U$6*(($D1325-COUNTIFS(U$1268:U1325,0))/12))),U$8))</f>
        <v>0</v>
      </c>
      <c r="V1325" s="181">
        <f t="shared" si="139"/>
        <v>0</v>
      </c>
      <c r="W1325" s="132">
        <f ca="1">IF($C1325&lt;$D$4,W492,MAX(AVERAGEIFS(W1322:W1324,W1322:W1324,"&gt;0")/(EXP(W$6*(($D1325-COUNTIFS(W$1268:W1325,0))/12))),W$8))</f>
        <v>0.94304526469654626</v>
      </c>
      <c r="X1325" s="132">
        <f t="shared" ca="1" si="140"/>
        <v>0.72541943438195866</v>
      </c>
      <c r="Y1325" s="132"/>
      <c r="Z1325" s="132"/>
    </row>
    <row r="1326" spans="2:26" outlineLevel="1">
      <c r="B1326" s="159"/>
      <c r="C1326" s="160">
        <f t="shared" si="131"/>
        <v>45962</v>
      </c>
      <c r="D1326" s="128">
        <f t="shared" si="132"/>
        <v>59</v>
      </c>
      <c r="G1326" s="132">
        <f ca="1">IF($C1326&lt;$D$4,G493,MAX(AVERAGEIFS(G1323:G1325,G1323:G1325,"&gt;0")/(EXP(G$6*(($D1326-COUNTIFS(G$1268:G1326,0))/12))),G$8))</f>
        <v>1.25</v>
      </c>
      <c r="H1326" s="132">
        <f t="shared" ca="1" si="133"/>
        <v>0.96153846153846145</v>
      </c>
      <c r="I1326" s="132">
        <f ca="1">IF($C1326&lt;$D$4,I493,MAX(AVERAGEIFS(I1323:I1325,I1323:I1325,"&gt;0")/(EXP(I$6*(($D1326-COUNTIFS(I$1268:I1326,0))/12))),I$8))</f>
        <v>2.4693749241739926</v>
      </c>
      <c r="J1326" s="132">
        <f t="shared" ca="1" si="134"/>
        <v>1.8995191724415328</v>
      </c>
      <c r="K1326" s="132">
        <f ca="1">IF($C1326&lt;$D$4,K493,MAX(AVERAGEIFS(K1323:K1325,K1323:K1325,"&gt;0")/(EXP(K$6*(($D1326-COUNTIFS(K$1268:K1326,0))/12))),K$8))</f>
        <v>6.1091294599752004</v>
      </c>
      <c r="L1326" s="132">
        <f t="shared" ca="1" si="135"/>
        <v>3.0545647299876002</v>
      </c>
      <c r="M1326" s="181">
        <f>IF($C1326&lt;=MAX($D$4,INDEX($C$23:$C$154,2+MATCH(0,$M$23:$M$154,1))),M493,MAX(AVERAGEIFS(M1323:M1325,M1323:M1325,"&gt;0")/(EXP(M$6*(($D1326-COUNTIFS(M$1268:M1326,0))/12))),M$8))</f>
        <v>0</v>
      </c>
      <c r="N1326" s="181">
        <f t="shared" si="136"/>
        <v>0</v>
      </c>
      <c r="O1326" s="181">
        <f>IF($C1326&lt;=MAX($D$4,INDEX($C$23:$C$154,2+MATCH(0,$O$23:$O$154,1))),O493,MAX(AVERAGEIFS(O1323:O1325,O1323:O1325,"&gt;0")/(EXP(O$6*(($D1326-COUNTIFS(O$1268:O1326,0))/12))),O$8))</f>
        <v>0</v>
      </c>
      <c r="P1326" s="181">
        <f t="shared" si="130"/>
        <v>0</v>
      </c>
      <c r="Q1326" s="132">
        <f ca="1">IF($C1326&lt;$D$4,Q493,MAX(AVERAGEIFS(Q1323:Q1325,Q1323:Q1325,"&gt;0")/(EXP(Q$6*(($D1326-COUNTIFS(Q$1268:Q1326,0))/12))),Q$8))</f>
        <v>1.9612538928493828</v>
      </c>
      <c r="R1326" s="132">
        <f t="shared" ca="1" si="137"/>
        <v>1.9612538928493828</v>
      </c>
      <c r="S1326" s="132">
        <f ca="1">IF($C1326&lt;$D$4,S493,MAX(AVERAGEIFS(S1323:S1325,S1323:S1325,"&gt;0")/(EXP(S$6*(($D1326-COUNTIFS(S$1268:S1326,0))/12))),S$8))</f>
        <v>1.9019748308140578</v>
      </c>
      <c r="T1326" s="132">
        <f t="shared" ca="1" si="138"/>
        <v>1.4630575621646598</v>
      </c>
      <c r="U1326" s="181">
        <f>IF($C1326&lt;=MAX($D$4,INDEX($C$23:$C$154,2+MATCH(0,$M$23:$M$154,1))),U493,MAX(AVERAGEIFS(U1323:U1325,U1323:U1325,"&gt;0")/(EXP(U$6*(($D1326-COUNTIFS(U$1268:U1326,0))/12))),U$8))</f>
        <v>0</v>
      </c>
      <c r="V1326" s="181">
        <f t="shared" si="139"/>
        <v>0</v>
      </c>
      <c r="W1326" s="132">
        <f ca="1">IF($C1326&lt;$D$4,W493,MAX(AVERAGEIFS(W1323:W1325,W1323:W1325,"&gt;0")/(EXP(W$6*(($D1326-COUNTIFS(W$1268:W1326,0))/12))),W$8))</f>
        <v>0.90399463236813826</v>
      </c>
      <c r="X1326" s="132">
        <f t="shared" ca="1" si="140"/>
        <v>0.69538048643702943</v>
      </c>
      <c r="Y1326" s="132"/>
      <c r="Z1326" s="132"/>
    </row>
    <row r="1327" spans="2:26" outlineLevel="1">
      <c r="B1327" s="159"/>
      <c r="C1327" s="160">
        <f t="shared" si="131"/>
        <v>45992</v>
      </c>
      <c r="D1327" s="128">
        <f t="shared" si="132"/>
        <v>60</v>
      </c>
      <c r="G1327" s="132">
        <f ca="1">IF($C1327&lt;$D$4,G494,MAX(AVERAGEIFS(G1324:G1326,G1324:G1326,"&gt;0")/(EXP(G$6*(($D1327-COUNTIFS(G$1268:G1327,0))/12))),G$8))</f>
        <v>1.25</v>
      </c>
      <c r="H1327" s="132">
        <f t="shared" ca="1" si="133"/>
        <v>0.96153846153846145</v>
      </c>
      <c r="I1327" s="132">
        <f ca="1">IF($C1327&lt;$D$4,I494,MAX(AVERAGEIFS(I1324:I1326,I1324:I1326,"&gt;0")/(EXP(I$6*(($D1327-COUNTIFS(I$1268:I1327,0))/12))),I$8))</f>
        <v>2.4200351842796524</v>
      </c>
      <c r="J1327" s="132">
        <f t="shared" ca="1" si="134"/>
        <v>1.8615655263689632</v>
      </c>
      <c r="K1327" s="132">
        <f ca="1">IF($C1327&lt;$D$4,K494,MAX(AVERAGEIFS(K1324:K1326,K1324:K1326,"&gt;0")/(EXP(K$6*(($D1327-COUNTIFS(K$1268:K1327,0))/12))),K$8))</f>
        <v>6.0165886387442979</v>
      </c>
      <c r="L1327" s="132">
        <f t="shared" ca="1" si="135"/>
        <v>3.008294319372149</v>
      </c>
      <c r="M1327" s="181">
        <f>IF($C1327&lt;=MAX($D$4,INDEX($C$23:$C$154,2+MATCH(0,$M$23:$M$154,1))),M494,MAX(AVERAGEIFS(M1324:M1326,M1324:M1326,"&gt;0")/(EXP(M$6*(($D1327-COUNTIFS(M$1268:M1327,0))/12))),M$8))</f>
        <v>0</v>
      </c>
      <c r="N1327" s="181">
        <f t="shared" si="136"/>
        <v>0</v>
      </c>
      <c r="O1327" s="181">
        <f>IF($C1327&lt;=MAX($D$4,INDEX($C$23:$C$154,2+MATCH(0,$O$23:$O$154,1))),O494,MAX(AVERAGEIFS(O1324:O1326,O1324:O1326,"&gt;0")/(EXP(O$6*(($D1327-COUNTIFS(O$1268:O1327,0))/12))),O$8))</f>
        <v>0</v>
      </c>
      <c r="P1327" s="181">
        <f t="shared" si="130"/>
        <v>0</v>
      </c>
      <c r="Q1327" s="132">
        <f ca="1">IF($C1327&lt;$D$4,Q494,MAX(AVERAGEIFS(Q1324:Q1326,Q1324:Q1326,"&gt;0")/(EXP(Q$6*(($D1327-COUNTIFS(Q$1268:Q1327,0))/12))),Q$8))</f>
        <v>1.9203057478297842</v>
      </c>
      <c r="R1327" s="132">
        <f t="shared" ca="1" si="137"/>
        <v>1.9203057478297842</v>
      </c>
      <c r="S1327" s="132">
        <f ca="1">IF($C1327&lt;$D$4,S494,MAX(AVERAGEIFS(S1324:S1326,S1324:S1326,"&gt;0")/(EXP(S$6*(($D1327-COUNTIFS(S$1268:S1327,0))/12))),S$8))</f>
        <v>1.807902152734618</v>
      </c>
      <c r="T1327" s="132">
        <f t="shared" ca="1" si="138"/>
        <v>1.3906939636420137</v>
      </c>
      <c r="U1327" s="181">
        <f>IF($C1327&lt;=MAX($D$4,INDEX($C$23:$C$154,2+MATCH(0,$M$23:$M$154,1))),U494,MAX(AVERAGEIFS(U1324:U1326,U1324:U1326,"&gt;0")/(EXP(U$6*(($D1327-COUNTIFS(U$1268:U1327,0))/12))),U$8))</f>
        <v>0</v>
      </c>
      <c r="V1327" s="181">
        <f t="shared" si="139"/>
        <v>0</v>
      </c>
      <c r="W1327" s="132">
        <f ca="1">IF($C1327&lt;$D$4,W494,MAX(AVERAGEIFS(W1324:W1326,W1324:W1326,"&gt;0")/(EXP(W$6*(($D1327-COUNTIFS(W$1268:W1327,0))/12))),W$8))</f>
        <v>0.86134654898485652</v>
      </c>
      <c r="X1327" s="132">
        <f t="shared" ca="1" si="140"/>
        <v>0.66257426844988965</v>
      </c>
      <c r="Y1327" s="132"/>
      <c r="Z1327" s="132"/>
    </row>
    <row r="1328" spans="2:26" outlineLevel="1">
      <c r="B1328" s="159"/>
      <c r="C1328" s="160">
        <f t="shared" si="131"/>
        <v>46023</v>
      </c>
      <c r="D1328" s="128">
        <f t="shared" si="132"/>
        <v>61</v>
      </c>
      <c r="G1328" s="132">
        <f ca="1">IF($C1328&lt;$D$4,G495,MAX(AVERAGEIFS(G1325:G1327,G1325:G1327,"&gt;0")/(EXP(G$6*(($D1328-COUNTIFS(G$1268:G1328,0))/12))),G$8))</f>
        <v>1.25</v>
      </c>
      <c r="H1328" s="132">
        <f t="shared" ca="1" si="133"/>
        <v>0.96153846153846145</v>
      </c>
      <c r="I1328" s="132">
        <f ca="1">IF($C1328&lt;$D$4,I495,MAX(AVERAGEIFS(I1325:I1327,I1325:I1327,"&gt;0")/(EXP(I$6*(($D1328-COUNTIFS(I$1268:I1328,0))/12))),I$8))</f>
        <v>2.3909485224048685</v>
      </c>
      <c r="J1328" s="132">
        <f t="shared" ca="1" si="134"/>
        <v>1.8391911710806681</v>
      </c>
      <c r="K1328" s="132">
        <f ca="1">IF($C1328&lt;$D$4,K495,MAX(AVERAGEIFS(K1325:K1327,K1325:K1327,"&gt;0")/(EXP(K$6*(($D1328-COUNTIFS(K$1268:K1328,0))/12))),K$8))</f>
        <v>5.9163195987794683</v>
      </c>
      <c r="L1328" s="132">
        <f t="shared" ca="1" si="135"/>
        <v>2.9581597993897342</v>
      </c>
      <c r="M1328" s="181">
        <f>IF($C1328&lt;=MAX($D$4,INDEX($C$23:$C$154,2+MATCH(0,$M$23:$M$154,1))),M495,MAX(AVERAGEIFS(M1325:M1327,M1325:M1327,"&gt;0")/(EXP(M$6*(($D1328-COUNTIFS(M$1268:M1328,0))/12))),M$8))</f>
        <v>0</v>
      </c>
      <c r="N1328" s="181">
        <f t="shared" si="136"/>
        <v>0</v>
      </c>
      <c r="O1328" s="181">
        <f>IF($C1328&lt;=MAX($D$4,INDEX($C$23:$C$154,2+MATCH(0,$O$23:$O$154,1))),O495,MAX(AVERAGEIFS(O1325:O1327,O1325:O1327,"&gt;0")/(EXP(O$6*(($D1328-COUNTIFS(O$1268:O1328,0))/12))),O$8))</f>
        <v>0</v>
      </c>
      <c r="P1328" s="181">
        <f t="shared" si="130"/>
        <v>0</v>
      </c>
      <c r="Q1328" s="132">
        <f ca="1">IF($C1328&lt;$D$4,Q495,MAX(AVERAGEIFS(Q1325:Q1327,Q1325:Q1327,"&gt;0")/(EXP(Q$6*(($D1328-COUNTIFS(Q$1268:Q1328,0))/12))),Q$8))</f>
        <v>1.8445880037256159</v>
      </c>
      <c r="R1328" s="132">
        <f t="shared" ca="1" si="137"/>
        <v>1.8445880037256159</v>
      </c>
      <c r="S1328" s="132">
        <f ca="1">IF($C1328&lt;$D$4,S495,MAX(AVERAGEIFS(S1325:S1327,S1325:S1327,"&gt;0")/(EXP(S$6*(($D1328-COUNTIFS(S$1268:S1328,0))/12))),S$8))</f>
        <v>1.7305424653456905</v>
      </c>
      <c r="T1328" s="132">
        <f t="shared" ca="1" si="138"/>
        <v>1.3311865118043773</v>
      </c>
      <c r="U1328" s="181">
        <f>IF($C1328&lt;=MAX($D$4,INDEX($C$23:$C$154,2+MATCH(0,$M$23:$M$154,1))),U495,MAX(AVERAGEIFS(U1325:U1327,U1325:U1327,"&gt;0")/(EXP(U$6*(($D1328-COUNTIFS(U$1268:U1328,0))/12))),U$8))</f>
        <v>9.6836262983706707</v>
      </c>
      <c r="V1328" s="181">
        <f t="shared" si="139"/>
        <v>5.8101757790224013</v>
      </c>
      <c r="W1328" s="132">
        <f ca="1">IF($C1328&lt;$D$4,W495,MAX(AVERAGEIFS(W1325:W1327,W1325:W1327,"&gt;0")/(EXP(W$6*(($D1328-COUNTIFS(W$1268:W1328,0))/12))),W$8))</f>
        <v>0.81348653440273344</v>
      </c>
      <c r="X1328" s="132">
        <f t="shared" ca="1" si="140"/>
        <v>0.62575887261748719</v>
      </c>
      <c r="Y1328" s="132"/>
      <c r="Z1328" s="132"/>
    </row>
    <row r="1329" spans="2:26" outlineLevel="1">
      <c r="B1329" s="159"/>
      <c r="C1329" s="160">
        <f t="shared" si="131"/>
        <v>46054</v>
      </c>
      <c r="D1329" s="128">
        <f t="shared" si="132"/>
        <v>62</v>
      </c>
      <c r="G1329" s="132">
        <f ca="1">IF($C1329&lt;$D$4,G496,MAX(AVERAGEIFS(G1326:G1328,G1326:G1328,"&gt;0")/(EXP(G$6*(($D1329-COUNTIFS(G$1268:G1329,0))/12))),G$8))</f>
        <v>1.25</v>
      </c>
      <c r="H1329" s="132">
        <f t="shared" ca="1" si="133"/>
        <v>0.96153846153846145</v>
      </c>
      <c r="I1329" s="132">
        <f ca="1">IF($C1329&lt;$D$4,I496,MAX(AVERAGEIFS(I1326:I1328,I1326:I1328,"&gt;0")/(EXP(I$6*(($D1329-COUNTIFS(I$1268:I1329,0))/12))),I$8))</f>
        <v>2.3511420013571529</v>
      </c>
      <c r="J1329" s="132">
        <f t="shared" ca="1" si="134"/>
        <v>1.8085707702747329</v>
      </c>
      <c r="K1329" s="132">
        <f ca="1">IF($C1329&lt;$D$4,K496,MAX(AVERAGEIFS(K1326:K1328,K1326:K1328,"&gt;0")/(EXP(K$6*(($D1329-COUNTIFS(K$1268:K1329,0))/12))),K$8))</f>
        <v>5.8071631070093988</v>
      </c>
      <c r="L1329" s="132">
        <f t="shared" ca="1" si="135"/>
        <v>2.9035815535046994</v>
      </c>
      <c r="M1329" s="181">
        <f>IF($C1329&lt;=MAX($D$4,INDEX($C$23:$C$154,2+MATCH(0,$M$23:$M$154,1))),M496,MAX(AVERAGEIFS(M1326:M1328,M1326:M1328,"&gt;0")/(EXP(M$6*(($D1329-COUNTIFS(M$1268:M1329,0))/12))),M$8))</f>
        <v>0</v>
      </c>
      <c r="N1329" s="181">
        <f t="shared" si="136"/>
        <v>0</v>
      </c>
      <c r="O1329" s="181">
        <f>IF($C1329&lt;=MAX($D$4,INDEX($C$23:$C$154,2+MATCH(0,$O$23:$O$154,1))),O496,MAX(AVERAGEIFS(O1326:O1328,O1326:O1328,"&gt;0")/(EXP(O$6*(($D1329-COUNTIFS(O$1268:O1329,0))/12))),O$8))</f>
        <v>0</v>
      </c>
      <c r="P1329" s="181">
        <f t="shared" si="130"/>
        <v>0</v>
      </c>
      <c r="Q1329" s="132">
        <f ca="1">IF($C1329&lt;$D$4,Q496,MAX(AVERAGEIFS(Q1326:Q1328,Q1326:Q1328,"&gt;0")/(EXP(Q$6*(($D1329-COUNTIFS(Q$1268:Q1329,0))/12))),Q$8))</f>
        <v>1.788595549355628</v>
      </c>
      <c r="R1329" s="132">
        <f t="shared" ca="1" si="137"/>
        <v>1.788595549355628</v>
      </c>
      <c r="S1329" s="132">
        <f ca="1">IF($C1329&lt;$D$4,S496,MAX(AVERAGEIFS(S1326:S1328,S1326:S1328,"&gt;0")/(EXP(S$6*(($D1329-COUNTIFS(S$1268:S1329,0))/12))),S$8))</f>
        <v>1.649123399659703</v>
      </c>
      <c r="T1329" s="132">
        <f t="shared" ca="1" si="138"/>
        <v>1.2685564612766946</v>
      </c>
      <c r="U1329" s="181">
        <f>IF($C1329&lt;=MAX($D$4,INDEX($C$23:$C$154,2+MATCH(0,$M$23:$M$154,1))),U496,MAX(AVERAGEIFS(U1326:U1328,U1326:U1328,"&gt;0")/(EXP(U$6*(($D1329-COUNTIFS(U$1268:U1329,0))/12))),U$8))</f>
        <v>9.6836262983706707</v>
      </c>
      <c r="V1329" s="181">
        <f t="shared" si="139"/>
        <v>5.8101757790224013</v>
      </c>
      <c r="W1329" s="132">
        <f ca="1">IF($C1329&lt;$D$4,W496,MAX(AVERAGEIFS(W1326:W1328,W1326:W1328,"&gt;0")/(EXP(W$6*(($D1329-COUNTIFS(W$1268:W1329,0))/12))),W$8))</f>
        <v>0.77135181457150337</v>
      </c>
      <c r="X1329" s="132">
        <f t="shared" ca="1" si="140"/>
        <v>0.59334754967038716</v>
      </c>
      <c r="Y1329" s="132"/>
      <c r="Z1329" s="132"/>
    </row>
    <row r="1330" spans="2:26" outlineLevel="1">
      <c r="B1330" s="159"/>
      <c r="C1330" s="160">
        <f t="shared" si="131"/>
        <v>46082</v>
      </c>
      <c r="D1330" s="128">
        <f t="shared" si="132"/>
        <v>63</v>
      </c>
      <c r="G1330" s="132">
        <f ca="1">IF($C1330&lt;$D$4,G497,MAX(AVERAGEIFS(G1327:G1329,G1327:G1329,"&gt;0")/(EXP(G$6*(($D1330-COUNTIFS(G$1268:G1330,0))/12))),G$8))</f>
        <v>1.25</v>
      </c>
      <c r="H1330" s="132">
        <f t="shared" ca="1" si="133"/>
        <v>0.96153846153846145</v>
      </c>
      <c r="I1330" s="132">
        <f ca="1">IF($C1330&lt;$D$4,I497,MAX(AVERAGEIFS(I1327:I1329,I1327:I1329,"&gt;0")/(EXP(I$6*(($D1330-COUNTIFS(I$1268:I1330,0))/12))),I$8))</f>
        <v>2.3110328246327594</v>
      </c>
      <c r="J1330" s="132">
        <f t="shared" ca="1" si="134"/>
        <v>1.7777175574098147</v>
      </c>
      <c r="K1330" s="132">
        <f ca="1">IF($C1330&lt;$D$4,K497,MAX(AVERAGEIFS(K1327:K1329,K1327:K1329,"&gt;0")/(EXP(K$6*(($D1330-COUNTIFS(K$1268:K1330,0))/12))),K$8))</f>
        <v>5.6957125630078185</v>
      </c>
      <c r="L1330" s="132">
        <f t="shared" ca="1" si="135"/>
        <v>2.8478562815039092</v>
      </c>
      <c r="M1330" s="181">
        <f>IF($C1330&lt;=MAX($D$4,INDEX($C$23:$C$154,2+MATCH(0,$M$23:$M$154,1))),M497,MAX(AVERAGEIFS(M1327:M1329,M1327:M1329,"&gt;0")/(EXP(M$6*(($D1330-COUNTIFS(M$1268:M1330,0))/12))),M$8))</f>
        <v>0</v>
      </c>
      <c r="N1330" s="181">
        <f t="shared" si="136"/>
        <v>0</v>
      </c>
      <c r="O1330" s="181">
        <f>IF($C1330&lt;=MAX($D$4,INDEX($C$23:$C$154,2+MATCH(0,$O$23:$O$154,1))),O497,MAX(AVERAGEIFS(O1327:O1329,O1327:O1329,"&gt;0")/(EXP(O$6*(($D1330-COUNTIFS(O$1268:O1330,0))/12))),O$8))</f>
        <v>0</v>
      </c>
      <c r="P1330" s="181">
        <f t="shared" si="130"/>
        <v>0</v>
      </c>
      <c r="Q1330" s="132">
        <f ca="1">IF($C1330&lt;$D$4,Q497,MAX(AVERAGEIFS(Q1327:Q1329,Q1327:Q1329,"&gt;0")/(EXP(Q$6*(($D1330-COUNTIFS(Q$1268:Q1330,0))/12))),Q$8))</f>
        <v>1.7303334652353539</v>
      </c>
      <c r="R1330" s="132">
        <f t="shared" ca="1" si="137"/>
        <v>1.7303334652353539</v>
      </c>
      <c r="S1330" s="132">
        <f ca="1">IF($C1330&lt;$D$4,S497,MAX(AVERAGEIFS(S1327:S1329,S1327:S1329,"&gt;0")/(EXP(S$6*(($D1330-COUNTIFS(S$1268:S1330,0))/12))),S$8))</f>
        <v>1.5685516986239842</v>
      </c>
      <c r="T1330" s="132">
        <f t="shared" ca="1" si="138"/>
        <v>1.206578229710757</v>
      </c>
      <c r="U1330" s="181">
        <f>IF($C1330&lt;=MAX($D$4,INDEX($C$23:$C$154,2+MATCH(0,$M$23:$M$154,1))),U497,MAX(AVERAGEIFS(U1327:U1329,U1327:U1329,"&gt;0")/(EXP(U$6*(($D1330-COUNTIFS(U$1268:U1330,0))/12))),U$8))</f>
        <v>9.6836262983706707</v>
      </c>
      <c r="V1330" s="181">
        <f t="shared" si="139"/>
        <v>5.8101757790224013</v>
      </c>
      <c r="W1330" s="132">
        <f ca="1">IF($C1330&lt;$D$4,W497,MAX(AVERAGEIFS(W1327:W1329,W1327:W1329,"&gt;0")/(EXP(W$6*(($D1330-COUNTIFS(W$1268:W1330,0))/12))),W$8))</f>
        <v>0.75</v>
      </c>
      <c r="X1330" s="132">
        <f t="shared" ca="1" si="140"/>
        <v>0.57692307692307687</v>
      </c>
      <c r="Y1330" s="132"/>
      <c r="Z1330" s="132"/>
    </row>
    <row r="1331" spans="2:26" outlineLevel="1">
      <c r="B1331" s="159"/>
      <c r="C1331" s="160">
        <f t="shared" si="131"/>
        <v>46113</v>
      </c>
      <c r="D1331" s="128">
        <f t="shared" si="132"/>
        <v>64</v>
      </c>
      <c r="G1331" s="132">
        <f ca="1">IF($C1331&lt;$D$4,G498,MAX(AVERAGEIFS(G1328:G1330,G1328:G1330,"&gt;0")/(EXP(G$6*(($D1331-COUNTIFS(G$1268:G1331,0))/12))),G$8))</f>
        <v>1.25</v>
      </c>
      <c r="H1331" s="132">
        <f t="shared" ca="1" si="133"/>
        <v>0.96153846153846145</v>
      </c>
      <c r="I1331" s="132">
        <f ca="1">IF($C1331&lt;$D$4,I498,MAX(AVERAGEIFS(I1328:I1330,I1328:I1330,"&gt;0")/(EXP(I$6*(($D1331-COUNTIFS(I$1268:I1331,0))/12))),I$8))</f>
        <v>2.2739648204176626</v>
      </c>
      <c r="J1331" s="132">
        <f t="shared" ca="1" si="134"/>
        <v>1.7492037080135865</v>
      </c>
      <c r="K1331" s="132">
        <f ca="1">IF($C1331&lt;$D$4,K498,MAX(AVERAGEIFS(K1328:K1330,K1328:K1330,"&gt;0")/(EXP(K$6*(($D1331-COUNTIFS(K$1268:K1331,0))/12))),K$8))</f>
        <v>5.5787262842639898</v>
      </c>
      <c r="L1331" s="132">
        <f t="shared" ca="1" si="135"/>
        <v>2.7893631421319949</v>
      </c>
      <c r="M1331" s="181">
        <f>IF($C1331&lt;=MAX($D$4,INDEX($C$23:$C$154,2+MATCH(0,$M$23:$M$154,1))),M498,MAX(AVERAGEIFS(M1328:M1330,M1328:M1330,"&gt;0")/(EXP(M$6*(($D1331-COUNTIFS(M$1268:M1331,0))/12))),M$8))</f>
        <v>0</v>
      </c>
      <c r="N1331" s="181">
        <f t="shared" si="136"/>
        <v>0</v>
      </c>
      <c r="O1331" s="181">
        <f>IF($C1331&lt;=MAX($D$4,INDEX($C$23:$C$154,2+MATCH(0,$O$23:$O$154,1))),O498,MAX(AVERAGEIFS(O1328:O1330,O1328:O1330,"&gt;0")/(EXP(O$6*(($D1331-COUNTIFS(O$1268:O1331,0))/12))),O$8))</f>
        <v>0</v>
      </c>
      <c r="P1331" s="181">
        <f t="shared" si="130"/>
        <v>0</v>
      </c>
      <c r="Q1331" s="132">
        <f ca="1">IF($C1331&lt;$D$4,Q498,MAX(AVERAGEIFS(Q1328:Q1330,Q1328:Q1330,"&gt;0")/(EXP(Q$6*(($D1331-COUNTIFS(Q$1268:Q1331,0))/12))),Q$8))</f>
        <v>1.6669700402795915</v>
      </c>
      <c r="R1331" s="132">
        <f t="shared" ca="1" si="137"/>
        <v>1.6669700402795915</v>
      </c>
      <c r="S1331" s="132">
        <f ca="1">IF($C1331&lt;$D$4,S498,MAX(AVERAGEIFS(S1328:S1330,S1328:S1330,"&gt;0")/(EXP(S$6*(($D1331-COUNTIFS(S$1268:S1331,0))/12))),S$8))</f>
        <v>1.4924441347181974</v>
      </c>
      <c r="T1331" s="132">
        <f t="shared" ca="1" si="138"/>
        <v>1.1480339497832288</v>
      </c>
      <c r="U1331" s="181">
        <f>IF($C1331&lt;=MAX($D$4,INDEX($C$23:$C$154,2+MATCH(0,$M$23:$M$154,1))),U498,MAX(AVERAGEIFS(U1328:U1330,U1328:U1330,"&gt;0")/(EXP(U$6*(($D1331-COUNTIFS(U$1268:U1331,0))/12))),U$8))</f>
        <v>9.6836262983706707</v>
      </c>
      <c r="V1331" s="181">
        <f t="shared" si="139"/>
        <v>5.8101757790224013</v>
      </c>
      <c r="W1331" s="132">
        <f ca="1">IF($C1331&lt;$D$4,W498,MAX(AVERAGEIFS(W1328:W1330,W1328:W1330,"&gt;0")/(EXP(W$6*(($D1331-COUNTIFS(W$1268:W1331,0))/12))),W$8))</f>
        <v>0.75</v>
      </c>
      <c r="X1331" s="132">
        <f t="shared" ca="1" si="140"/>
        <v>0.57692307692307687</v>
      </c>
      <c r="Y1331" s="132"/>
      <c r="Z1331" s="132"/>
    </row>
    <row r="1332" spans="2:26" outlineLevel="1">
      <c r="B1332" s="159"/>
      <c r="C1332" s="160">
        <f t="shared" si="131"/>
        <v>46143</v>
      </c>
      <c r="D1332" s="128">
        <f t="shared" si="132"/>
        <v>65</v>
      </c>
      <c r="G1332" s="132">
        <f ca="1">IF($C1332&lt;$D$4,G499,MAX(AVERAGEIFS(G1329:G1331,G1329:G1331,"&gt;0")/(EXP(G$6*(($D1332-COUNTIFS(G$1268:G1332,0))/12))),G$8))</f>
        <v>1.25</v>
      </c>
      <c r="H1332" s="132">
        <f t="shared" ref="H1332:H1347" ca="1" si="141">IF($C1332&lt;$D$4,H499,MAX(G1332/G$10,H$8))</f>
        <v>0.96153846153846145</v>
      </c>
      <c r="I1332" s="132">
        <f ca="1">IF($C1332&lt;$D$4,I499,MAX(AVERAGEIFS(I1329:I1331,I1329:I1331,"&gt;0")/(EXP(I$6*(($D1332-COUNTIFS(I$1268:I1332,0))/12))),I$8))</f>
        <v>2.234385882786019</v>
      </c>
      <c r="J1332" s="132">
        <f t="shared" ref="J1332:J1347" ca="1" si="142">IF($C1332&lt;$D$4,J499,MAX(I1332/I$10,J$8))</f>
        <v>1.7187583713738608</v>
      </c>
      <c r="K1332" s="132">
        <f ca="1">IF($C1332&lt;$D$4,K499,MAX(AVERAGEIFS(K1329:K1331,K1329:K1331,"&gt;0")/(EXP(K$6*(($D1332-COUNTIFS(K$1268:K1332,0))/12))),K$8))</f>
        <v>5.4569481496023622</v>
      </c>
      <c r="L1332" s="132">
        <f t="shared" ref="L1332:L1347" ca="1" si="143">IF($C1332&lt;$D$4,L499,MAX(K1332/K$10,L$8))</f>
        <v>2.7284740748011811</v>
      </c>
      <c r="M1332" s="181">
        <f>IF($C1332&lt;=MAX($D$4,INDEX($C$23:$C$154,2+MATCH(0,$M$23:$M$154,1))),M499,MAX(AVERAGEIFS(M1329:M1331,M1329:M1331,"&gt;0")/(EXP(M$6*(($D1332-COUNTIFS(M$1268:M1332,0))/12))),M$8))</f>
        <v>0</v>
      </c>
      <c r="N1332" s="181">
        <f t="shared" ref="N1332:N1347" si="144">IF($C1332&lt;=MAX($D$4,INDEX($C$23:$C$154,2+MATCH(0,$N$23:$N$154,1))),N499,MAX(M1332/M$10,N$8))</f>
        <v>0</v>
      </c>
      <c r="O1332" s="181">
        <f>IF($C1332&lt;=MAX($D$4,INDEX($C$23:$C$154,2+MATCH(0,$O$23:$O$154,1))),O499,MAX(AVERAGEIFS(O1329:O1331,O1329:O1331,"&gt;0")/(EXP(O$6*(($D1332-COUNTIFS(O$1268:O1332,0))/12))),O$8))</f>
        <v>0</v>
      </c>
      <c r="P1332" s="181">
        <f t="shared" si="130"/>
        <v>0</v>
      </c>
      <c r="Q1332" s="132">
        <f ca="1">IF($C1332&lt;$D$4,Q499,MAX(AVERAGEIFS(Q1329:Q1331,Q1329:Q1331,"&gt;0")/(EXP(Q$6*(($D1332-COUNTIFS(Q$1268:Q1332,0))/12))),Q$8))</f>
        <v>1.6077423588576774</v>
      </c>
      <c r="R1332" s="132">
        <f t="shared" ref="R1332:R1347" ca="1" si="145">IF($C1332&lt;$D$4,R499,MAX(Q1332/Q$10,R$8))</f>
        <v>1.6077423588576774</v>
      </c>
      <c r="S1332" s="132">
        <f ca="1">IF($C1332&lt;$D$4,S499,MAX(AVERAGEIFS(S1329:S1331,S1329:S1331,"&gt;0")/(EXP(S$6*(($D1332-COUNTIFS(S$1268:S1332,0))/12))),S$8))</f>
        <v>1.4170835674795035</v>
      </c>
      <c r="T1332" s="132">
        <f t="shared" ref="T1332:T1347" ca="1" si="146">IF($C1332&lt;$D$4,T499,MAX(S1332/S$10,T$8))</f>
        <v>1.0900642826765412</v>
      </c>
      <c r="U1332" s="181">
        <f>IF($C1332&lt;=MAX($D$4,INDEX($C$23:$C$154,2+MATCH(0,$M$23:$M$154,1))),U499,MAX(AVERAGEIFS(U1329:U1331,U1329:U1331,"&gt;0")/(EXP(U$6*(($D1332-COUNTIFS(U$1268:U1332,0))/12))),U$8))</f>
        <v>9.6836262983706707</v>
      </c>
      <c r="V1332" s="181">
        <f t="shared" ref="V1332:V1347" si="147">IF($C1332&lt;=MAX($D$4,INDEX($C$23:$C$154,2+MATCH(0,$N$23:$N$154,1))),V499,MAX(U1332/U$10,V$8))</f>
        <v>5.8101757790224013</v>
      </c>
      <c r="W1332" s="132">
        <f ca="1">IF($C1332&lt;$D$4,W499,MAX(AVERAGEIFS(W1329:W1331,W1329:W1331,"&gt;0")/(EXP(W$6*(($D1332-COUNTIFS(W$1268:W1332,0))/12))),W$8))</f>
        <v>0.75</v>
      </c>
      <c r="X1332" s="132">
        <f t="shared" ref="X1332:X1347" ca="1" si="148">IF($C1332&lt;$D$4,X499,MAX(W1332/W$10,X$8))</f>
        <v>0.57692307692307687</v>
      </c>
      <c r="Y1332" s="132"/>
      <c r="Z1332" s="132"/>
    </row>
    <row r="1333" spans="2:26" outlineLevel="1">
      <c r="B1333" s="159"/>
      <c r="C1333" s="160">
        <f t="shared" si="131"/>
        <v>46174</v>
      </c>
      <c r="D1333" s="128">
        <f t="shared" si="132"/>
        <v>66</v>
      </c>
      <c r="G1333" s="132">
        <f ca="1">IF($C1333&lt;$D$4,G500,MAX(AVERAGEIFS(G1330:G1332,G1330:G1332,"&gt;0")/(EXP(G$6*(($D1333-COUNTIFS(G$1268:G1333,0))/12))),G$8))</f>
        <v>1.25</v>
      </c>
      <c r="H1333" s="132">
        <f t="shared" ca="1" si="141"/>
        <v>0.96153846153846145</v>
      </c>
      <c r="I1333" s="132">
        <f ca="1">IF($C1333&lt;$D$4,I500,MAX(AVERAGEIFS(I1330:I1332,I1330:I1332,"&gt;0")/(EXP(I$6*(($D1333-COUNTIFS(I$1268:I1333,0))/12))),I$8))</f>
        <v>2.1949445566721661</v>
      </c>
      <c r="J1333" s="132">
        <f t="shared" ca="1" si="142"/>
        <v>1.6884188897478201</v>
      </c>
      <c r="K1333" s="132">
        <f ca="1">IF($C1333&lt;$D$4,K500,MAX(AVERAGEIFS(K1330:K1332,K1330:K1332,"&gt;0")/(EXP(K$6*(($D1333-COUNTIFS(K$1268:K1333,0))/12))),K$8))</f>
        <v>5.3317212788622594</v>
      </c>
      <c r="L1333" s="132">
        <f t="shared" ca="1" si="143"/>
        <v>2.6658606394311297</v>
      </c>
      <c r="M1333" s="181">
        <f>IF($C1333&lt;=MAX($D$4,INDEX($C$23:$C$154,2+MATCH(0,$M$23:$M$154,1))),M500,MAX(AVERAGEIFS(M1330:M1332,M1330:M1332,"&gt;0")/(EXP(M$6*(($D1333-COUNTIFS(M$1268:M1333,0))/12))),M$8))</f>
        <v>14</v>
      </c>
      <c r="N1333" s="181">
        <f t="shared" si="144"/>
        <v>7</v>
      </c>
      <c r="O1333" s="181">
        <f>IF($C1333&lt;=MAX($D$4,INDEX($C$23:$C$154,2+MATCH(0,$O$23:$O$154,1))),O500,MAX(AVERAGEIFS(O1330:O1332,O1330:O1332,"&gt;0")/(EXP(O$6*(($D1333-COUNTIFS(O$1268:O1333,0))/12))),O$8))</f>
        <v>0</v>
      </c>
      <c r="P1333" s="181">
        <f t="shared" ref="P1333:P1396" si="149">IF($C1333&lt;=MAX($D$4,INDEX($C$23:$C$154,2+MATCH(0,$P$23:$P$154,1))),P500,MAX(O1333/O$10,P$8))</f>
        <v>0</v>
      </c>
      <c r="Q1333" s="132">
        <f ca="1">IF($C1333&lt;$D$4,Q500,MAX(AVERAGEIFS(Q1330:Q1332,Q1330:Q1332,"&gt;0")/(EXP(Q$6*(($D1333-COUNTIFS(Q$1268:Q1333,0))/12))),Q$8))</f>
        <v>1.547799566482454</v>
      </c>
      <c r="R1333" s="132">
        <f t="shared" ca="1" si="145"/>
        <v>1.547799566482454</v>
      </c>
      <c r="S1333" s="132">
        <f ca="1">IF($C1333&lt;$D$4,S500,MAX(AVERAGEIFS(S1330:S1332,S1330:S1332,"&gt;0")/(EXP(S$6*(($D1333-COUNTIFS(S$1268:S1333,0))/12))),S$8))</f>
        <v>1.3439082328827248</v>
      </c>
      <c r="T1333" s="132">
        <f t="shared" ca="1" si="146"/>
        <v>1.033775563755942</v>
      </c>
      <c r="U1333" s="181">
        <f>IF($C1333&lt;=MAX($D$4,INDEX($C$23:$C$154,2+MATCH(0,$M$23:$M$154,1))),U500,MAX(AVERAGEIFS(U1330:U1332,U1330:U1332,"&gt;0")/(EXP(U$6*(($D1333-COUNTIFS(U$1268:U1333,0))/12))),U$8))</f>
        <v>9.6836262983706707</v>
      </c>
      <c r="V1333" s="181">
        <f t="shared" si="147"/>
        <v>5.8101757790224013</v>
      </c>
      <c r="W1333" s="132">
        <f ca="1">IF($C1333&lt;$D$4,W500,MAX(AVERAGEIFS(W1330:W1332,W1330:W1332,"&gt;0")/(EXP(W$6*(($D1333-COUNTIFS(W$1268:W1333,0))/12))),W$8))</f>
        <v>0.75</v>
      </c>
      <c r="X1333" s="132">
        <f t="shared" ca="1" si="148"/>
        <v>0.57692307692307687</v>
      </c>
      <c r="Y1333" s="132"/>
      <c r="Z1333" s="132"/>
    </row>
    <row r="1334" spans="2:26" outlineLevel="1">
      <c r="B1334" s="159"/>
      <c r="C1334" s="160">
        <f t="shared" ref="C1334:C1447" si="150">EDATE(C1333,1)</f>
        <v>46204</v>
      </c>
      <c r="D1334" s="128">
        <f t="shared" ref="D1334:D1397" si="151">D1333+1</f>
        <v>67</v>
      </c>
      <c r="G1334" s="132">
        <f ca="1">IF($C1334&lt;$D$4,G501,MAX(AVERAGEIFS(G1331:G1333,G1331:G1333,"&gt;0")/(EXP(G$6*(($D1334-COUNTIFS(G$1268:G1334,0))/12))),G$8))</f>
        <v>1.25</v>
      </c>
      <c r="H1334" s="132">
        <f t="shared" ca="1" si="141"/>
        <v>0.96153846153846145</v>
      </c>
      <c r="I1334" s="132">
        <f ca="1">IF($C1334&lt;$D$4,I501,MAX(AVERAGEIFS(I1331:I1333,I1331:I1333,"&gt;0")/(EXP(I$6*(($D1334-COUNTIFS(I$1268:I1334,0))/12))),I$8))</f>
        <v>2.1557821693520247</v>
      </c>
      <c r="J1334" s="132">
        <f t="shared" ca="1" si="142"/>
        <v>1.6582939764246343</v>
      </c>
      <c r="K1334" s="132">
        <f ca="1">IF($C1334&lt;$D$4,K501,MAX(AVERAGEIFS(K1331:K1333,K1331:K1333,"&gt;0")/(EXP(K$6*(($D1334-COUNTIFS(K$1268:K1334,0))/12))),K$8))</f>
        <v>5.2027066565213493</v>
      </c>
      <c r="L1334" s="132">
        <f t="shared" ca="1" si="143"/>
        <v>2.6013533282606747</v>
      </c>
      <c r="M1334" s="181">
        <f>IF($C1334&lt;=MAX($D$4,INDEX($C$23:$C$154,2+MATCH(0,$M$23:$M$154,1))),M501,MAX(AVERAGEIFS(M1331:M1333,M1331:M1333,"&gt;0")/(EXP(M$6*(($D1334-COUNTIFS(M$1268:M1334,0))/12))),M$8))</f>
        <v>14</v>
      </c>
      <c r="N1334" s="181">
        <f t="shared" si="144"/>
        <v>7</v>
      </c>
      <c r="O1334" s="181">
        <f>IF($C1334&lt;=MAX($D$4,INDEX($C$23:$C$154,2+MATCH(0,$O$23:$O$154,1))),O501,MAX(AVERAGEIFS(O1331:O1333,O1331:O1333,"&gt;0")/(EXP(O$6*(($D1334-COUNTIFS(O$1268:O1334,0))/12))),O$8))</f>
        <v>0</v>
      </c>
      <c r="P1334" s="181">
        <f t="shared" si="149"/>
        <v>0</v>
      </c>
      <c r="Q1334" s="132">
        <f ca="1">IF($C1334&lt;$D$4,Q501,MAX(AVERAGEIFS(Q1331:Q1333,Q1331:Q1333,"&gt;0")/(EXP(Q$6*(($D1334-COUNTIFS(Q$1268:Q1334,0))/12))),Q$8))</f>
        <v>1.4876276328202123</v>
      </c>
      <c r="R1334" s="132">
        <f t="shared" ca="1" si="145"/>
        <v>1.4876276328202123</v>
      </c>
      <c r="S1334" s="132">
        <f ca="1">IF($C1334&lt;$D$4,S501,MAX(AVERAGEIFS(S1331:S1333,S1331:S1333,"&gt;0")/(EXP(S$6*(($D1334-COUNTIFS(S$1268:S1334,0))/12))),S$8))</f>
        <v>1.2733036510147686</v>
      </c>
      <c r="T1334" s="132">
        <f t="shared" ca="1" si="146"/>
        <v>0.9794643469344374</v>
      </c>
      <c r="U1334" s="181">
        <f>IF($C1334&lt;=MAX($D$4,INDEX($C$23:$C$154,2+MATCH(0,$M$23:$M$154,1))),U501,MAX(AVERAGEIFS(U1331:U1333,U1331:U1333,"&gt;0")/(EXP(U$6*(($D1334-COUNTIFS(U$1268:U1334,0))/12))),U$8))</f>
        <v>9.6836262983706707</v>
      </c>
      <c r="V1334" s="181">
        <f t="shared" si="147"/>
        <v>5.8101757790224013</v>
      </c>
      <c r="W1334" s="132">
        <f ca="1">IF($C1334&lt;$D$4,W501,MAX(AVERAGEIFS(W1331:W1333,W1331:W1333,"&gt;0")/(EXP(W$6*(($D1334-COUNTIFS(W$1268:W1334,0))/12))),W$8))</f>
        <v>0.75</v>
      </c>
      <c r="X1334" s="132">
        <f t="shared" ca="1" si="148"/>
        <v>0.57692307692307687</v>
      </c>
      <c r="Y1334" s="132"/>
      <c r="Z1334" s="132"/>
    </row>
    <row r="1335" spans="2:26" outlineLevel="1">
      <c r="B1335" s="159"/>
      <c r="C1335" s="160">
        <f t="shared" si="150"/>
        <v>46235</v>
      </c>
      <c r="D1335" s="128">
        <f t="shared" si="151"/>
        <v>68</v>
      </c>
      <c r="G1335" s="132">
        <f ca="1">IF($C1335&lt;$D$4,G502,MAX(AVERAGEIFS(G1332:G1334,G1332:G1334,"&gt;0")/(EXP(G$6*(($D1335-COUNTIFS(G$1268:G1335,0))/12))),G$8))</f>
        <v>1.25</v>
      </c>
      <c r="H1335" s="132">
        <f t="shared" ca="1" si="141"/>
        <v>0.96153846153846145</v>
      </c>
      <c r="I1335" s="132">
        <f ca="1">IF($C1335&lt;$D$4,I502,MAX(AVERAGEIFS(I1332:I1334,I1332:I1334,"&gt;0")/(EXP(I$6*(($D1335-COUNTIFS(I$1268:I1335,0))/12))),I$8))</f>
        <v>2.1160105091921673</v>
      </c>
      <c r="J1335" s="132">
        <f t="shared" ca="1" si="142"/>
        <v>1.6277003916862824</v>
      </c>
      <c r="K1335" s="132">
        <f ca="1">IF($C1335&lt;$D$4,K502,MAX(AVERAGEIFS(K1332:K1334,K1332:K1334,"&gt;0")/(EXP(K$6*(($D1335-COUNTIFS(K$1268:K1335,0))/12))),K$8))</f>
        <v>5.0704891567652295</v>
      </c>
      <c r="L1335" s="132">
        <f t="shared" ca="1" si="143"/>
        <v>2.5352445783826147</v>
      </c>
      <c r="M1335" s="181">
        <f ca="1">IF($C1335&lt;=MAX($D$4,INDEX($C$23:$C$154,2+MATCH(0,$M$23:$M$154,1))),M502,MAX(AVERAGEIFS(M1332:M1334,M1332:M1334,"&gt;0")/(EXP(M$6*(($D1335-COUNTIFS(M$1268:M1335,0))/12))),M$8))</f>
        <v>13.965043713564441</v>
      </c>
      <c r="N1335" s="181">
        <f t="shared" ca="1" si="144"/>
        <v>6.9825218567822205</v>
      </c>
      <c r="O1335" s="181">
        <f>IF($C1335&lt;=MAX($D$4,INDEX($C$23:$C$154,2+MATCH(0,$O$23:$O$154,1))),O502,MAX(AVERAGEIFS(O1332:O1334,O1332:O1334,"&gt;0")/(EXP(O$6*(($D1335-COUNTIFS(O$1268:O1335,0))/12))),O$8))</f>
        <v>0</v>
      </c>
      <c r="P1335" s="181">
        <f t="shared" si="149"/>
        <v>0</v>
      </c>
      <c r="Q1335" s="132">
        <f ca="1">IF($C1335&lt;$D$4,Q502,MAX(AVERAGEIFS(Q1332:Q1334,Q1332:Q1334,"&gt;0")/(EXP(Q$6*(($D1335-COUNTIFS(Q$1268:Q1335,0))/12))),Q$8))</f>
        <v>1.4287285727275418</v>
      </c>
      <c r="R1335" s="132">
        <f t="shared" ca="1" si="145"/>
        <v>1.4287285727275418</v>
      </c>
      <c r="S1335" s="132">
        <f ca="1">IF($C1335&lt;$D$4,S502,MAX(AVERAGEIFS(S1332:S1334,S1332:S1334,"&gt;0")/(EXP(S$6*(($D1335-COUNTIFS(S$1268:S1335,0))/12))),S$8))</f>
        <v>1.204686525738343</v>
      </c>
      <c r="T1335" s="132">
        <f t="shared" ca="1" si="146"/>
        <v>0.92668194287564842</v>
      </c>
      <c r="U1335" s="181">
        <f ca="1">IF($C1335&lt;=MAX($D$4,INDEX($C$23:$C$154,2+MATCH(0,$M$23:$M$154,1))),U502,MAX(AVERAGEIFS(U1332:U1334,U1332:U1334,"&gt;0")/(EXP(U$6*(($D1335-COUNTIFS(U$1268:U1335,0))/12))),U$8))</f>
        <v>9.3661592668350817</v>
      </c>
      <c r="V1335" s="181">
        <f t="shared" ca="1" si="147"/>
        <v>4.6830796334175409</v>
      </c>
      <c r="W1335" s="132">
        <f ca="1">IF($C1335&lt;$D$4,W502,MAX(AVERAGEIFS(W1332:W1334,W1332:W1334,"&gt;0")/(EXP(W$6*(($D1335-COUNTIFS(W$1268:W1335,0))/12))),W$8))</f>
        <v>0.75</v>
      </c>
      <c r="X1335" s="132">
        <f t="shared" ca="1" si="148"/>
        <v>0.57692307692307687</v>
      </c>
      <c r="Y1335" s="132"/>
      <c r="Z1335" s="132"/>
    </row>
    <row r="1336" spans="2:26" outlineLevel="1">
      <c r="B1336" s="159"/>
      <c r="C1336" s="160">
        <f t="shared" si="150"/>
        <v>46266</v>
      </c>
      <c r="D1336" s="128">
        <f t="shared" si="151"/>
        <v>69</v>
      </c>
      <c r="G1336" s="132">
        <f ca="1">IF($C1336&lt;$D$4,G503,MAX(AVERAGEIFS(G1333:G1335,G1333:G1335,"&gt;0")/(EXP(G$6*(($D1336-COUNTIFS(G$1268:G1336,0))/12))),G$8))</f>
        <v>1.25</v>
      </c>
      <c r="H1336" s="132">
        <f t="shared" ca="1" si="141"/>
        <v>0.96153846153846145</v>
      </c>
      <c r="I1336" s="132">
        <f ca="1">IF($C1336&lt;$D$4,I503,MAX(AVERAGEIFS(I1333:I1335,I1333:I1335,"&gt;0")/(EXP(I$6*(($D1336-COUNTIFS(I$1268:I1336,0))/12))),I$8))</f>
        <v>2.0762417352759255</v>
      </c>
      <c r="J1336" s="132">
        <f t="shared" ca="1" si="142"/>
        <v>1.5971090271353272</v>
      </c>
      <c r="K1336" s="132">
        <f ca="1">IF($C1336&lt;$D$4,K503,MAX(AVERAGEIFS(K1333:K1335,K1333:K1335,"&gt;0")/(EXP(K$6*(($D1336-COUNTIFS(K$1268:K1336,0))/12))),K$8))</f>
        <v>4.9355976708676517</v>
      </c>
      <c r="L1336" s="132">
        <f t="shared" ca="1" si="143"/>
        <v>2.4677988354338258</v>
      </c>
      <c r="M1336" s="181">
        <f ca="1">IF($C1336&lt;=MAX($D$4,INDEX($C$23:$C$154,2+MATCH(0,$M$23:$M$154,1))),M503,MAX(AVERAGEIFS(M1333:M1335,M1333:M1335,"&gt;0")/(EXP(M$6*(($D1336-COUNTIFS(M$1268:M1336,0))/12))),M$8))</f>
        <v>13.941797704941074</v>
      </c>
      <c r="N1336" s="181">
        <f t="shared" ca="1" si="144"/>
        <v>6.9708988524705369</v>
      </c>
      <c r="O1336" s="181">
        <f>IF($C1336&lt;=MAX($D$4,INDEX($C$23:$C$154,2+MATCH(0,$O$23:$O$154,1))),O503,MAX(AVERAGEIFS(O1333:O1335,O1333:O1335,"&gt;0")/(EXP(O$6*(($D1336-COUNTIFS(O$1268:O1336,0))/12))),O$8))</f>
        <v>0</v>
      </c>
      <c r="P1336" s="181">
        <f t="shared" si="149"/>
        <v>0</v>
      </c>
      <c r="Q1336" s="132">
        <f ca="1">IF($C1336&lt;$D$4,Q503,MAX(AVERAGEIFS(Q1333:Q1335,Q1333:Q1335,"&gt;0")/(EXP(Q$6*(($D1336-COUNTIFS(Q$1268:Q1336,0))/12))),Q$8))</f>
        <v>1.3702152317532967</v>
      </c>
      <c r="R1336" s="132">
        <f t="shared" ca="1" si="145"/>
        <v>1.3702152317532967</v>
      </c>
      <c r="S1336" s="132">
        <f ca="1">IF($C1336&lt;$D$4,S503,MAX(AVERAGEIFS(S1333:S1335,S1333:S1335,"&gt;0")/(EXP(S$6*(($D1336-COUNTIFS(S$1268:S1336,0))/12))),S$8))</f>
        <v>1.1384127599229463</v>
      </c>
      <c r="T1336" s="132">
        <f t="shared" ca="1" si="146"/>
        <v>0.87570212301765094</v>
      </c>
      <c r="U1336" s="181">
        <f ca="1">IF($C1336&lt;=MAX($D$4,INDEX($C$23:$C$154,2+MATCH(0,$M$23:$M$154,1))),U503,MAX(AVERAGEIFS(U1333:U1335,U1333:U1335,"&gt;0")/(EXP(U$6*(($D1336-COUNTIFS(U$1268:U1336,0))/12))),U$8))</f>
        <v>9.2252873030233467</v>
      </c>
      <c r="V1336" s="181">
        <f t="shared" ca="1" si="147"/>
        <v>4.6126436515116733</v>
      </c>
      <c r="W1336" s="132">
        <f ca="1">IF($C1336&lt;$D$4,W503,MAX(AVERAGEIFS(W1333:W1335,W1333:W1335,"&gt;0")/(EXP(W$6*(($D1336-COUNTIFS(W$1268:W1336,0))/12))),W$8))</f>
        <v>0.75</v>
      </c>
      <c r="X1336" s="132">
        <f t="shared" ca="1" si="148"/>
        <v>0.57692307692307687</v>
      </c>
      <c r="Y1336" s="132"/>
      <c r="Z1336" s="132"/>
    </row>
    <row r="1337" spans="2:26" outlineLevel="1">
      <c r="B1337" s="159"/>
      <c r="C1337" s="160">
        <f t="shared" si="150"/>
        <v>46296</v>
      </c>
      <c r="D1337" s="128">
        <f t="shared" si="151"/>
        <v>70</v>
      </c>
      <c r="G1337" s="132">
        <f ca="1">IF($C1337&lt;$D$4,G504,MAX(AVERAGEIFS(G1334:G1336,G1334:G1336,"&gt;0")/(EXP(G$6*(($D1337-COUNTIFS(G$1268:G1337,0))/12))),G$8))</f>
        <v>1.25</v>
      </c>
      <c r="H1337" s="132">
        <f t="shared" ca="1" si="141"/>
        <v>0.96153846153846145</v>
      </c>
      <c r="I1337" s="132">
        <f ca="1">IF($C1337&lt;$D$4,I504,MAX(AVERAGEIFS(I1334:I1336,I1334:I1336,"&gt;0")/(EXP(I$6*(($D1337-COUNTIFS(I$1268:I1337,0))/12))),I$8))</f>
        <v>2.0364327024205737</v>
      </c>
      <c r="J1337" s="132">
        <f t="shared" ca="1" si="142"/>
        <v>1.566486694169672</v>
      </c>
      <c r="K1337" s="132">
        <f ca="1">IF($C1337&lt;$D$4,K504,MAX(AVERAGEIFS(K1334:K1336,K1334:K1336,"&gt;0")/(EXP(K$6*(($D1337-COUNTIFS(K$1268:K1337,0))/12))),K$8))</f>
        <v>4.7982990503478993</v>
      </c>
      <c r="L1337" s="132">
        <f t="shared" ca="1" si="143"/>
        <v>2.3991495251739496</v>
      </c>
      <c r="M1337" s="181">
        <f ca="1">IF($C1337&lt;=MAX($D$4,INDEX($C$23:$C$154,2+MATCH(0,$M$23:$M$154,1))),M504,MAX(AVERAGEIFS(M1334:M1336,M1334:M1336,"&gt;0")/(EXP(M$6*(($D1337-COUNTIFS(M$1268:M1337,0))/12))),M$8))</f>
        <v>13.910864283070033</v>
      </c>
      <c r="N1337" s="181">
        <f t="shared" ca="1" si="144"/>
        <v>6.9554321415350167</v>
      </c>
      <c r="O1337" s="181">
        <f>IF($C1337&lt;=MAX($D$4,INDEX($C$23:$C$154,2+MATCH(0,$O$23:$O$154,1))),O504,MAX(AVERAGEIFS(O1334:O1336,O1334:O1336,"&gt;0")/(EXP(O$6*(($D1337-COUNTIFS(O$1268:O1337,0))/12))),O$8))</f>
        <v>0</v>
      </c>
      <c r="P1337" s="181">
        <f t="shared" si="149"/>
        <v>0</v>
      </c>
      <c r="Q1337" s="132">
        <f ca="1">IF($C1337&lt;$D$4,Q504,MAX(AVERAGEIFS(Q1334:Q1336,Q1334:Q1336,"&gt;0")/(EXP(Q$6*(($D1337-COUNTIFS(Q$1268:Q1337,0))/12))),Q$8))</f>
        <v>1.3124228410418088</v>
      </c>
      <c r="R1337" s="132">
        <f t="shared" ca="1" si="145"/>
        <v>1.3124228410418088</v>
      </c>
      <c r="S1337" s="132">
        <f ca="1">IF($C1337&lt;$D$4,S504,MAX(AVERAGEIFS(S1334:S1336,S1334:S1336,"&gt;0")/(EXP(S$6*(($D1337-COUNTIFS(S$1268:S1337,0))/12))),S$8))</f>
        <v>1.0745130468260931</v>
      </c>
      <c r="T1337" s="132">
        <f t="shared" ca="1" si="146"/>
        <v>0.8265484975585331</v>
      </c>
      <c r="U1337" s="181">
        <f ca="1">IF($C1337&lt;=MAX($D$4,INDEX($C$23:$C$154,2+MATCH(0,$M$23:$M$154,1))),U504,MAX(AVERAGEIFS(U1334:U1336,U1334:U1336,"&gt;0")/(EXP(U$6*(($D1337-COUNTIFS(U$1268:U1337,0))/12))),U$8))</f>
        <v>9.0403839313993313</v>
      </c>
      <c r="V1337" s="181">
        <f t="shared" ca="1" si="147"/>
        <v>4.5201919656996656</v>
      </c>
      <c r="W1337" s="132">
        <f ca="1">IF($C1337&lt;$D$4,W504,MAX(AVERAGEIFS(W1334:W1336,W1334:W1336,"&gt;0")/(EXP(W$6*(($D1337-COUNTIFS(W$1268:W1337,0))/12))),W$8))</f>
        <v>0.75</v>
      </c>
      <c r="X1337" s="132">
        <f t="shared" ca="1" si="148"/>
        <v>0.57692307692307687</v>
      </c>
      <c r="Y1337" s="132"/>
      <c r="Z1337" s="132"/>
    </row>
    <row r="1338" spans="2:26" outlineLevel="1">
      <c r="B1338" s="159"/>
      <c r="C1338" s="160">
        <f t="shared" si="150"/>
        <v>46327</v>
      </c>
      <c r="D1338" s="128">
        <f t="shared" si="151"/>
        <v>71</v>
      </c>
      <c r="G1338" s="132">
        <f ca="1">IF($C1338&lt;$D$4,G505,MAX(AVERAGEIFS(G1335:G1337,G1335:G1337,"&gt;0")/(EXP(G$6*(($D1338-COUNTIFS(G$1268:G1338,0))/12))),G$8))</f>
        <v>1.25</v>
      </c>
      <c r="H1338" s="132">
        <f t="shared" ca="1" si="141"/>
        <v>0.96153846153846145</v>
      </c>
      <c r="I1338" s="132">
        <f ca="1">IF($C1338&lt;$D$4,I505,MAX(AVERAGEIFS(I1335:I1337,I1335:I1337,"&gt;0")/(EXP(I$6*(($D1338-COUNTIFS(I$1268:I1338,0))/12))),I$8))</f>
        <v>1.9964812802959948</v>
      </c>
      <c r="J1338" s="132">
        <f t="shared" ca="1" si="142"/>
        <v>1.5357548309969191</v>
      </c>
      <c r="K1338" s="132">
        <f ca="1">IF($C1338&lt;$D$4,K505,MAX(AVERAGEIFS(K1335:K1337,K1335:K1337,"&gt;0")/(EXP(K$6*(($D1338-COUNTIFS(K$1268:K1338,0))/12))),K$8))</f>
        <v>4.6590482603764229</v>
      </c>
      <c r="L1338" s="132">
        <f t="shared" ca="1" si="143"/>
        <v>2.3295241301882115</v>
      </c>
      <c r="M1338" s="181">
        <f ca="1">IF($C1338&lt;=MAX($D$4,INDEX($C$23:$C$154,2+MATCH(0,$M$23:$M$154,1))),M505,MAX(AVERAGEIFS(M1335:M1337,M1335:M1337,"&gt;0")/(EXP(M$6*(($D1338-COUNTIFS(M$1268:M1338,0))/12))),M$8))</f>
        <v>13.869713008091553</v>
      </c>
      <c r="N1338" s="181">
        <f t="shared" ca="1" si="144"/>
        <v>6.9348565040457766</v>
      </c>
      <c r="O1338" s="181">
        <f>IF($C1338&lt;=MAX($D$4,INDEX($C$23:$C$154,2+MATCH(0,$O$23:$O$154,1))),O505,MAX(AVERAGEIFS(O1335:O1337,O1335:O1337,"&gt;0")/(EXP(O$6*(($D1338-COUNTIFS(O$1268:O1338,0))/12))),O$8))</f>
        <v>0</v>
      </c>
      <c r="P1338" s="181">
        <f t="shared" si="149"/>
        <v>0</v>
      </c>
      <c r="Q1338" s="132">
        <f ca="1">IF($C1338&lt;$D$4,Q505,MAX(AVERAGEIFS(Q1335:Q1337,Q1335:Q1337,"&gt;0")/(EXP(Q$6*(($D1338-COUNTIFS(Q$1268:Q1338,0))/12))),Q$8))</f>
        <v>1.2556372363012711</v>
      </c>
      <c r="R1338" s="132">
        <f t="shared" ca="1" si="145"/>
        <v>1.2556372363012711</v>
      </c>
      <c r="S1338" s="132">
        <f ca="1">IF($C1338&lt;$D$4,S505,MAX(AVERAGEIFS(S1335:S1337,S1335:S1337,"&gt;0")/(EXP(S$6*(($D1338-COUNTIFS(S$1268:S1338,0))/12))),S$8))</f>
        <v>1.0129125260862677</v>
      </c>
      <c r="T1338" s="132">
        <f t="shared" ca="1" si="146"/>
        <v>0.7791634816048213</v>
      </c>
      <c r="U1338" s="181">
        <f ca="1">IF($C1338&lt;=MAX($D$4,INDEX($C$23:$C$154,2+MATCH(0,$M$23:$M$154,1))),U505,MAX(AVERAGEIFS(U1335:U1337,U1335:U1337,"&gt;0")/(EXP(U$6*(($D1338-COUNTIFS(U$1268:U1338,0))/12))),U$8))</f>
        <v>8.7979854156626391</v>
      </c>
      <c r="V1338" s="181">
        <f t="shared" ca="1" si="147"/>
        <v>4.3989927078313196</v>
      </c>
      <c r="W1338" s="132">
        <f ca="1">IF($C1338&lt;$D$4,W505,MAX(AVERAGEIFS(W1335:W1337,W1335:W1337,"&gt;0")/(EXP(W$6*(($D1338-COUNTIFS(W$1268:W1338,0))/12))),W$8))</f>
        <v>0.75</v>
      </c>
      <c r="X1338" s="132">
        <f t="shared" ca="1" si="148"/>
        <v>0.57692307692307687</v>
      </c>
      <c r="Y1338" s="132"/>
      <c r="Z1338" s="132"/>
    </row>
    <row r="1339" spans="2:26" outlineLevel="1">
      <c r="B1339" s="159"/>
      <c r="C1339" s="160">
        <f t="shared" si="150"/>
        <v>46357</v>
      </c>
      <c r="D1339" s="128">
        <f t="shared" si="151"/>
        <v>72</v>
      </c>
      <c r="G1339" s="132">
        <f ca="1">IF($C1339&lt;$D$4,G506,MAX(AVERAGEIFS(G1336:G1338,G1336:G1338,"&gt;0")/(EXP(G$6*(($D1339-COUNTIFS(G$1268:G1339,0))/12))),G$8))</f>
        <v>1.25</v>
      </c>
      <c r="H1339" s="132">
        <f t="shared" ca="1" si="141"/>
        <v>0.96153846153846145</v>
      </c>
      <c r="I1339" s="132">
        <f ca="1">IF($C1339&lt;$D$4,I506,MAX(AVERAGEIFS(I1336:I1338,I1336:I1338,"&gt;0")/(EXP(I$6*(($D1339-COUNTIFS(I$1268:I1339,0))/12))),I$8))</f>
        <v>1.9565374319947388</v>
      </c>
      <c r="J1339" s="132">
        <f t="shared" ca="1" si="142"/>
        <v>1.5050287938421067</v>
      </c>
      <c r="K1339" s="132">
        <f ca="1">IF($C1339&lt;$D$4,K506,MAX(AVERAGEIFS(K1336:K1338,K1336:K1338,"&gt;0")/(EXP(K$6*(($D1339-COUNTIFS(K$1268:K1339,0))/12))),K$8))</f>
        <v>4.5182550391642398</v>
      </c>
      <c r="L1339" s="132">
        <f t="shared" ca="1" si="143"/>
        <v>2.2591275195821199</v>
      </c>
      <c r="M1339" s="181">
        <f ca="1">IF($C1339&lt;=MAX($D$4,INDEX($C$23:$C$154,2+MATCH(0,$M$23:$M$154,1))),M506,MAX(AVERAGEIFS(M1336:M1338,M1336:M1338,"&gt;0")/(EXP(M$6*(($D1339-COUNTIFS(M$1268:M1339,0))/12))),M$8))</f>
        <v>13.826567652290649</v>
      </c>
      <c r="N1339" s="181">
        <f t="shared" ca="1" si="144"/>
        <v>6.9132838261453244</v>
      </c>
      <c r="O1339" s="181">
        <f>IF($C1339&lt;=MAX($D$4,INDEX($C$23:$C$154,2+MATCH(0,$O$23:$O$154,1))),O506,MAX(AVERAGEIFS(O1336:O1338,O1336:O1338,"&gt;0")/(EXP(O$6*(($D1339-COUNTIFS(O$1268:O1339,0))/12))),O$8))</f>
        <v>0</v>
      </c>
      <c r="P1339" s="181">
        <f t="shared" si="149"/>
        <v>0</v>
      </c>
      <c r="Q1339" s="132">
        <f ca="1">IF($C1339&lt;$D$4,Q506,MAX(AVERAGEIFS(Q1336:Q1338,Q1336:Q1338,"&gt;0")/(EXP(Q$6*(($D1339-COUNTIFS(Q$1268:Q1339,0))/12))),Q$8))</f>
        <v>1.1997708737222881</v>
      </c>
      <c r="R1339" s="132">
        <f t="shared" ca="1" si="145"/>
        <v>1.1997708737222881</v>
      </c>
      <c r="S1339" s="132">
        <f ca="1">IF($C1339&lt;$D$4,S506,MAX(AVERAGEIFS(S1336:S1338,S1336:S1338,"&gt;0")/(EXP(S$6*(($D1339-COUNTIFS(S$1268:S1339,0))/12))),S$8))</f>
        <v>1</v>
      </c>
      <c r="T1339" s="132">
        <f t="shared" ca="1" si="146"/>
        <v>0.76923076923076916</v>
      </c>
      <c r="U1339" s="181">
        <f ca="1">IF($C1339&lt;=MAX($D$4,INDEX($C$23:$C$154,2+MATCH(0,$M$23:$M$154,1))),U506,MAX(AVERAGEIFS(U1336:U1338,U1336:U1338,"&gt;0")/(EXP(U$6*(($D1339-COUNTIFS(U$1268:U1339,0))/12))),U$8))</f>
        <v>8.5812488467151908</v>
      </c>
      <c r="V1339" s="181">
        <f t="shared" ca="1" si="147"/>
        <v>4.2906244233575954</v>
      </c>
      <c r="W1339" s="132">
        <f ca="1">IF($C1339&lt;$D$4,W506,MAX(AVERAGEIFS(W1336:W1338,W1336:W1338,"&gt;0")/(EXP(W$6*(($D1339-COUNTIFS(W$1268:W1339,0))/12))),W$8))</f>
        <v>0.75</v>
      </c>
      <c r="X1339" s="132">
        <f t="shared" ca="1" si="148"/>
        <v>0.57692307692307687</v>
      </c>
      <c r="Y1339" s="132"/>
      <c r="Z1339" s="132"/>
    </row>
    <row r="1340" spans="2:26" outlineLevel="1">
      <c r="B1340" s="159"/>
      <c r="C1340" s="160">
        <f t="shared" si="150"/>
        <v>46388</v>
      </c>
      <c r="D1340" s="128">
        <f t="shared" si="151"/>
        <v>73</v>
      </c>
      <c r="G1340" s="132">
        <f ca="1">IF($C1340&lt;$D$4,G507,MAX(AVERAGEIFS(G1337:G1339,G1337:G1339,"&gt;0")/(EXP(G$6*(($D1340-COUNTIFS(G$1268:G1340,0))/12))),G$8))</f>
        <v>1.25</v>
      </c>
      <c r="H1340" s="132">
        <f t="shared" ca="1" si="141"/>
        <v>0.96153846153846145</v>
      </c>
      <c r="I1340" s="132">
        <f ca="1">IF($C1340&lt;$D$4,I507,MAX(AVERAGEIFS(I1337:I1339,I1337:I1339,"&gt;0")/(EXP(I$6*(($D1340-COUNTIFS(I$1268:I1340,0))/12))),I$8))</f>
        <v>1.9166027205844161</v>
      </c>
      <c r="J1340" s="132">
        <f t="shared" ca="1" si="142"/>
        <v>1.4743097850649354</v>
      </c>
      <c r="K1340" s="132">
        <f ca="1">IF($C1340&lt;$D$4,K507,MAX(AVERAGEIFS(K1337:K1339,K1337:K1339,"&gt;0")/(EXP(K$6*(($D1340-COUNTIFS(K$1268:K1340,0))/12))),K$8))</f>
        <v>4.3762878027240086</v>
      </c>
      <c r="L1340" s="132">
        <f t="shared" ca="1" si="143"/>
        <v>2.1881439013620043</v>
      </c>
      <c r="M1340" s="181">
        <f ca="1">IF($C1340&lt;=MAX($D$4,INDEX($C$23:$C$154,2+MATCH(0,$M$23:$M$154,1))),M507,MAX(AVERAGEIFS(M1337:M1339,M1337:M1339,"&gt;0")/(EXP(M$6*(($D1340-COUNTIFS(M$1268:M1340,0))/12))),M$8))</f>
        <v>13.776895509709862</v>
      </c>
      <c r="N1340" s="181">
        <f t="shared" ca="1" si="144"/>
        <v>6.8884477548549308</v>
      </c>
      <c r="O1340" s="181">
        <f>IF($C1340&lt;=MAX($D$4,INDEX($C$23:$C$154,2+MATCH(0,$O$23:$O$154,1))),O507,MAX(AVERAGEIFS(O1337:O1339,O1337:O1339,"&gt;0")/(EXP(O$6*(($D1340-COUNTIFS(O$1268:O1340,0))/12))),O$8))</f>
        <v>0</v>
      </c>
      <c r="P1340" s="181">
        <f t="shared" si="149"/>
        <v>0</v>
      </c>
      <c r="Q1340" s="132">
        <f ca="1">IF($C1340&lt;$D$4,Q507,MAX(AVERAGEIFS(Q1337:Q1339,Q1337:Q1339,"&gt;0")/(EXP(Q$6*(($D1340-COUNTIFS(Q$1268:Q1340,0))/12))),Q$8))</f>
        <v>1.1449800378620734</v>
      </c>
      <c r="R1340" s="132">
        <f t="shared" ca="1" si="145"/>
        <v>1.1449800378620734</v>
      </c>
      <c r="S1340" s="132">
        <f ca="1">IF($C1340&lt;$D$4,S507,MAX(AVERAGEIFS(S1337:S1339,S1337:S1339,"&gt;0")/(EXP(S$6*(($D1340-COUNTIFS(S$1268:S1340,0))/12))),S$8))</f>
        <v>1</v>
      </c>
      <c r="T1340" s="132">
        <f t="shared" ca="1" si="146"/>
        <v>0.76923076923076916</v>
      </c>
      <c r="U1340" s="181">
        <f ca="1">IF($C1340&lt;=MAX($D$4,INDEX($C$23:$C$154,2+MATCH(0,$M$23:$M$154,1))),U507,MAX(AVERAGEIFS(U1337:U1339,U1337:U1339,"&gt;0")/(EXP(U$6*(($D1340-COUNTIFS(U$1268:U1340,0))/12))),U$8))</f>
        <v>8.3422076889492516</v>
      </c>
      <c r="V1340" s="181">
        <f t="shared" ca="1" si="147"/>
        <v>4.1711038444746258</v>
      </c>
      <c r="W1340" s="132">
        <f ca="1">IF($C1340&lt;$D$4,W507,MAX(AVERAGEIFS(W1337:W1339,W1337:W1339,"&gt;0")/(EXP(W$6*(($D1340-COUNTIFS(W$1268:W1340,0))/12))),W$8))</f>
        <v>0.75</v>
      </c>
      <c r="X1340" s="132">
        <f t="shared" ca="1" si="148"/>
        <v>0.57692307692307687</v>
      </c>
      <c r="Y1340" s="132"/>
      <c r="Z1340" s="132"/>
    </row>
    <row r="1341" spans="2:26" outlineLevel="1">
      <c r="B1341" s="159"/>
      <c r="C1341" s="160">
        <f t="shared" si="150"/>
        <v>46419</v>
      </c>
      <c r="D1341" s="128">
        <f t="shared" si="151"/>
        <v>74</v>
      </c>
      <c r="G1341" s="132">
        <f ca="1">IF($C1341&lt;$D$4,G508,MAX(AVERAGEIFS(G1338:G1340,G1338:G1340,"&gt;0")/(EXP(G$6*(($D1341-COUNTIFS(G$1268:G1341,0))/12))),G$8))</f>
        <v>1.25</v>
      </c>
      <c r="H1341" s="132">
        <f t="shared" ca="1" si="141"/>
        <v>0.96153846153846145</v>
      </c>
      <c r="I1341" s="132">
        <f ca="1">IF($C1341&lt;$D$4,I508,MAX(AVERAGEIFS(I1338:I1340,I1338:I1340,"&gt;0")/(EXP(I$6*(($D1341-COUNTIFS(I$1268:I1341,0))/12))),I$8))</f>
        <v>1.8766929985452256</v>
      </c>
      <c r="J1341" s="132">
        <f t="shared" ca="1" si="142"/>
        <v>1.4436099988809428</v>
      </c>
      <c r="K1341" s="132">
        <f ca="1">IF($C1341&lt;$D$4,K508,MAX(AVERAGEIFS(K1338:K1340,K1338:K1340,"&gt;0")/(EXP(K$6*(($D1341-COUNTIFS(K$1268:K1341,0))/12))),K$8))</f>
        <v>4.233543077951234</v>
      </c>
      <c r="L1341" s="132">
        <f t="shared" ca="1" si="143"/>
        <v>2.116771538975617</v>
      </c>
      <c r="M1341" s="181">
        <f ca="1">IF($C1341&lt;=MAX($D$4,INDEX($C$23:$C$154,2+MATCH(0,$M$23:$M$154,1))),M508,MAX(AVERAGEIFS(M1338:M1340,M1338:M1340,"&gt;0")/(EXP(M$6*(($D1341-COUNTIFS(M$1268:M1341,0))/12))),M$8))</f>
        <v>13.721096957090975</v>
      </c>
      <c r="N1341" s="181">
        <f t="shared" ca="1" si="144"/>
        <v>6.8605484785454873</v>
      </c>
      <c r="O1341" s="181">
        <f>IF($C1341&lt;=MAX($D$4,INDEX($C$23:$C$154,2+MATCH(0,$O$23:$O$154,1))),O508,MAX(AVERAGEIFS(O1338:O1340,O1338:O1340,"&gt;0")/(EXP(O$6*(($D1341-COUNTIFS(O$1268:O1341,0))/12))),O$8))</f>
        <v>0</v>
      </c>
      <c r="P1341" s="181">
        <f t="shared" si="149"/>
        <v>0</v>
      </c>
      <c r="Q1341" s="132">
        <f ca="1">IF($C1341&lt;$D$4,Q508,MAX(AVERAGEIFS(Q1338:Q1340,Q1338:Q1340,"&gt;0")/(EXP(Q$6*(($D1341-COUNTIFS(Q$1268:Q1341,0))/12))),Q$8))</f>
        <v>1.0913651784224663</v>
      </c>
      <c r="R1341" s="132">
        <f t="shared" ca="1" si="145"/>
        <v>1.0913651784224663</v>
      </c>
      <c r="S1341" s="132">
        <f ca="1">IF($C1341&lt;$D$4,S508,MAX(AVERAGEIFS(S1338:S1340,S1338:S1340,"&gt;0")/(EXP(S$6*(($D1341-COUNTIFS(S$1268:S1341,0))/12))),S$8))</f>
        <v>1</v>
      </c>
      <c r="T1341" s="132">
        <f t="shared" ca="1" si="146"/>
        <v>0.76923076923076916</v>
      </c>
      <c r="U1341" s="181">
        <f ca="1">IF($C1341&lt;=MAX($D$4,INDEX($C$23:$C$154,2+MATCH(0,$M$23:$M$154,1))),U508,MAX(AVERAGEIFS(U1338:U1340,U1338:U1340,"&gt;0")/(EXP(U$6*(($D1341-COUNTIFS(U$1268:U1341,0))/12))),U$8))</f>
        <v>8.0879826715166807</v>
      </c>
      <c r="V1341" s="181">
        <f t="shared" ca="1" si="147"/>
        <v>4.0439913357583404</v>
      </c>
      <c r="W1341" s="132">
        <f ca="1">IF($C1341&lt;$D$4,W508,MAX(AVERAGEIFS(W1338:W1340,W1338:W1340,"&gt;0")/(EXP(W$6*(($D1341-COUNTIFS(W$1268:W1341,0))/12))),W$8))</f>
        <v>0.75</v>
      </c>
      <c r="X1341" s="132">
        <f t="shared" ca="1" si="148"/>
        <v>0.57692307692307687</v>
      </c>
      <c r="Y1341" s="132"/>
      <c r="Z1341" s="132"/>
    </row>
    <row r="1342" spans="2:26" outlineLevel="1">
      <c r="B1342" s="159"/>
      <c r="C1342" s="160">
        <f t="shared" si="150"/>
        <v>46447</v>
      </c>
      <c r="D1342" s="128">
        <f t="shared" si="151"/>
        <v>75</v>
      </c>
      <c r="G1342" s="132">
        <f ca="1">IF($C1342&lt;$D$4,G509,MAX(AVERAGEIFS(G1339:G1341,G1339:G1341,"&gt;0")/(EXP(G$6*(($D1342-COUNTIFS(G$1268:G1342,0))/12))),G$8))</f>
        <v>1.25</v>
      </c>
      <c r="H1342" s="132">
        <f t="shared" ca="1" si="141"/>
        <v>0.96153846153846145</v>
      </c>
      <c r="I1342" s="132">
        <f ca="1">IF($C1342&lt;$D$4,I509,MAX(AVERAGEIFS(I1339:I1341,I1339:I1341,"&gt;0")/(EXP(I$6*(($D1342-COUNTIFS(I$1268:I1342,0))/12))),I$8))</f>
        <v>1.8368617567912895</v>
      </c>
      <c r="J1342" s="132">
        <f t="shared" ca="1" si="142"/>
        <v>1.4129705821471457</v>
      </c>
      <c r="K1342" s="132">
        <f ca="1">IF($C1342&lt;$D$4,K509,MAX(AVERAGEIFS(K1339:K1341,K1339:K1341,"&gt;0")/(EXP(K$6*(($D1342-COUNTIFS(K$1268:K1342,0))/12))),K$8))</f>
        <v>4.0903952759676416</v>
      </c>
      <c r="L1342" s="132">
        <f t="shared" ca="1" si="143"/>
        <v>2.0451976379838208</v>
      </c>
      <c r="M1342" s="181">
        <f ca="1">IF($C1342&lt;=MAX($D$4,INDEX($C$23:$C$154,2+MATCH(0,$M$23:$M$154,1))),M509,MAX(AVERAGEIFS(M1339:M1341,M1339:M1341,"&gt;0")/(EXP(M$6*(($D1342-COUNTIFS(M$1268:M1342,0))/12))),M$8))</f>
        <v>13.660539895945323</v>
      </c>
      <c r="N1342" s="181">
        <f t="shared" ca="1" si="144"/>
        <v>6.8302699479726616</v>
      </c>
      <c r="O1342" s="181">
        <f>IF($C1342&lt;=MAX($D$4,INDEX($C$23:$C$154,2+MATCH(0,$O$23:$O$154,1))),O509,MAX(AVERAGEIFS(O1339:O1341,O1339:O1341,"&gt;0")/(EXP(O$6*(($D1342-COUNTIFS(O$1268:O1342,0))/12))),O$8))</f>
        <v>0</v>
      </c>
      <c r="P1342" s="181">
        <f t="shared" si="149"/>
        <v>0</v>
      </c>
      <c r="Q1342" s="132">
        <f ca="1">IF($C1342&lt;$D$4,Q509,MAX(AVERAGEIFS(Q1339:Q1341,Q1339:Q1341,"&gt;0")/(EXP(Q$6*(($D1342-COUNTIFS(Q$1268:Q1342,0))/12))),Q$8))</f>
        <v>1.0389696503675863</v>
      </c>
      <c r="R1342" s="132">
        <f t="shared" ca="1" si="145"/>
        <v>1.0389696503675863</v>
      </c>
      <c r="S1342" s="132">
        <f ca="1">IF($C1342&lt;$D$4,S509,MAX(AVERAGEIFS(S1339:S1341,S1339:S1341,"&gt;0")/(EXP(S$6*(($D1342-COUNTIFS(S$1268:S1342,0))/12))),S$8))</f>
        <v>1</v>
      </c>
      <c r="T1342" s="132">
        <f t="shared" ca="1" si="146"/>
        <v>0.76923076923076916</v>
      </c>
      <c r="U1342" s="181">
        <f ca="1">IF($C1342&lt;=MAX($D$4,INDEX($C$23:$C$154,2+MATCH(0,$M$23:$M$154,1))),U509,MAX(AVERAGEIFS(U1339:U1341,U1339:U1341,"&gt;0")/(EXP(U$6*(($D1342-COUNTIFS(U$1268:U1342,0))/12))),U$8))</f>
        <v>7.8320242369970252</v>
      </c>
      <c r="V1342" s="181">
        <f t="shared" ca="1" si="147"/>
        <v>3.9160121184985126</v>
      </c>
      <c r="W1342" s="132">
        <f ca="1">IF($C1342&lt;$D$4,W509,MAX(AVERAGEIFS(W1339:W1341,W1339:W1341,"&gt;0")/(EXP(W$6*(($D1342-COUNTIFS(W$1268:W1342,0))/12))),W$8))</f>
        <v>0.75</v>
      </c>
      <c r="X1342" s="132">
        <f t="shared" ca="1" si="148"/>
        <v>0.57692307692307687</v>
      </c>
      <c r="Y1342" s="132"/>
      <c r="Z1342" s="132"/>
    </row>
    <row r="1343" spans="2:26" outlineLevel="1">
      <c r="B1343" s="159"/>
      <c r="C1343" s="160">
        <f t="shared" si="150"/>
        <v>46478</v>
      </c>
      <c r="D1343" s="128">
        <f t="shared" si="151"/>
        <v>76</v>
      </c>
      <c r="G1343" s="132">
        <f ca="1">IF($C1343&lt;$D$4,G510,MAX(AVERAGEIFS(G1340:G1342,G1340:G1342,"&gt;0")/(EXP(G$6*(($D1343-COUNTIFS(G$1268:G1343,0))/12))),G$8))</f>
        <v>1.25</v>
      </c>
      <c r="H1343" s="132">
        <f t="shared" ca="1" si="141"/>
        <v>0.96153846153846145</v>
      </c>
      <c r="I1343" s="132">
        <f ca="1">IF($C1343&lt;$D$4,I510,MAX(AVERAGEIFS(I1340:I1342,I1340:I1342,"&gt;0")/(EXP(I$6*(($D1343-COUNTIFS(I$1268:I1343,0))/12))),I$8))</f>
        <v>1.7971315143287243</v>
      </c>
      <c r="J1343" s="132">
        <f t="shared" ca="1" si="142"/>
        <v>1.3824088571759416</v>
      </c>
      <c r="K1343" s="132">
        <f ca="1">IF($C1343&lt;$D$4,K510,MAX(AVERAGEIFS(K1340:K1342,K1340:K1342,"&gt;0")/(EXP(K$6*(($D1343-COUNTIFS(K$1268:K1343,0))/12))),K$8))</f>
        <v>3.9472041266205662</v>
      </c>
      <c r="L1343" s="132">
        <f t="shared" ca="1" si="143"/>
        <v>2</v>
      </c>
      <c r="M1343" s="181">
        <f ca="1">IF($C1343&lt;=MAX($D$4,INDEX($C$23:$C$154,2+MATCH(0,$M$23:$M$154,1))),M510,MAX(AVERAGEIFS(M1340:M1342,M1340:M1342,"&gt;0")/(EXP(M$6*(($D1343-COUNTIFS(M$1268:M1343,0))/12))),M$8))</f>
        <v>13.594323258140422</v>
      </c>
      <c r="N1343" s="181">
        <f t="shared" ca="1" si="144"/>
        <v>6.797161629070211</v>
      </c>
      <c r="O1343" s="181">
        <f>IF($C1343&lt;=MAX($D$4,INDEX($C$23:$C$154,2+MATCH(0,$O$23:$O$154,1))),O510,MAX(AVERAGEIFS(O1340:O1342,O1340:O1342,"&gt;0")/(EXP(O$6*(($D1343-COUNTIFS(O$1268:O1343,0))/12))),O$8))</f>
        <v>0</v>
      </c>
      <c r="P1343" s="181">
        <f t="shared" si="149"/>
        <v>0</v>
      </c>
      <c r="Q1343" s="132">
        <f ca="1">IF($C1343&lt;$D$4,Q510,MAX(AVERAGEIFS(Q1340:Q1342,Q1340:Q1342,"&gt;0")/(EXP(Q$6*(($D1343-COUNTIFS(Q$1268:Q1343,0))/12))),Q$8))</f>
        <v>1</v>
      </c>
      <c r="R1343" s="132">
        <f t="shared" ca="1" si="145"/>
        <v>1</v>
      </c>
      <c r="S1343" s="132">
        <f ca="1">IF($C1343&lt;$D$4,S510,MAX(AVERAGEIFS(S1340:S1342,S1340:S1342,"&gt;0")/(EXP(S$6*(($D1343-COUNTIFS(S$1268:S1343,0))/12))),S$8))</f>
        <v>1</v>
      </c>
      <c r="T1343" s="132">
        <f t="shared" ca="1" si="146"/>
        <v>0.76923076923076916</v>
      </c>
      <c r="U1343" s="181">
        <f ca="1">IF($C1343&lt;=MAX($D$4,INDEX($C$23:$C$154,2+MATCH(0,$M$23:$M$154,1))),U510,MAX(AVERAGEIFS(U1340:U1342,U1340:U1342,"&gt;0")/(EXP(U$6*(($D1343-COUNTIFS(U$1268:U1343,0))/12))),U$8))</f>
        <v>7.5658237427542252</v>
      </c>
      <c r="V1343" s="181">
        <f t="shared" ca="1" si="147"/>
        <v>3.7829118713771126</v>
      </c>
      <c r="W1343" s="132">
        <f ca="1">IF($C1343&lt;$D$4,W510,MAX(AVERAGEIFS(W1340:W1342,W1340:W1342,"&gt;0")/(EXP(W$6*(($D1343-COUNTIFS(W$1268:W1343,0))/12))),W$8))</f>
        <v>0.75</v>
      </c>
      <c r="X1343" s="132">
        <f t="shared" ca="1" si="148"/>
        <v>0.57692307692307687</v>
      </c>
      <c r="Y1343" s="132"/>
      <c r="Z1343" s="132"/>
    </row>
    <row r="1344" spans="2:26" outlineLevel="1">
      <c r="B1344" s="159"/>
      <c r="C1344" s="160">
        <f t="shared" si="150"/>
        <v>46508</v>
      </c>
      <c r="D1344" s="128">
        <f t="shared" si="151"/>
        <v>77</v>
      </c>
      <c r="G1344" s="132">
        <f ca="1">IF($C1344&lt;$D$4,G511,MAX(AVERAGEIFS(G1341:G1343,G1341:G1343,"&gt;0")/(EXP(G$6*(($D1344-COUNTIFS(G$1268:G1344,0))/12))),G$8))</f>
        <v>1.25</v>
      </c>
      <c r="H1344" s="132">
        <f t="shared" ca="1" si="141"/>
        <v>0.96153846153846145</v>
      </c>
      <c r="I1344" s="132">
        <f ca="1">IF($C1344&lt;$D$4,I511,MAX(AVERAGEIFS(I1341:I1343,I1341:I1343,"&gt;0")/(EXP(I$6*(($D1344-COUNTIFS(I$1268:I1344,0))/12))),I$8))</f>
        <v>1.7575313984049286</v>
      </c>
      <c r="J1344" s="132">
        <f t="shared" ca="1" si="142"/>
        <v>1.3519472295422528</v>
      </c>
      <c r="K1344" s="132">
        <f ca="1">IF($C1344&lt;$D$4,K511,MAX(AVERAGEIFS(K1341:K1343,K1341:K1343,"&gt;0")/(EXP(K$6*(($D1344-COUNTIFS(K$1268:K1344,0))/12))),K$8))</f>
        <v>3.8043230978458591</v>
      </c>
      <c r="L1344" s="132">
        <f t="shared" ca="1" si="143"/>
        <v>2</v>
      </c>
      <c r="M1344" s="181">
        <f ca="1">IF($C1344&lt;=MAX($D$4,INDEX($C$23:$C$154,2+MATCH(0,$M$23:$M$154,1))),M511,MAX(AVERAGEIFS(M1341:M1343,M1341:M1343,"&gt;0")/(EXP(M$6*(($D1344-COUNTIFS(M$1268:M1344,0))/12))),M$8))</f>
        <v>13.522747498594351</v>
      </c>
      <c r="N1344" s="181">
        <f t="shared" ca="1" si="144"/>
        <v>6.7613737492971753</v>
      </c>
      <c r="O1344" s="181">
        <f>IF($C1344&lt;=MAX($D$4,INDEX($C$23:$C$154,2+MATCH(0,$O$23:$O$154,1))),O511,MAX(AVERAGEIFS(O1341:O1343,O1341:O1343,"&gt;0")/(EXP(O$6*(($D1344-COUNTIFS(O$1268:O1344,0))/12))),O$8))</f>
        <v>0</v>
      </c>
      <c r="P1344" s="181">
        <f t="shared" si="149"/>
        <v>0</v>
      </c>
      <c r="Q1344" s="132">
        <f ca="1">IF($C1344&lt;$D$4,Q511,MAX(AVERAGEIFS(Q1341:Q1343,Q1341:Q1343,"&gt;0")/(EXP(Q$6*(($D1344-COUNTIFS(Q$1268:Q1344,0))/12))),Q$8))</f>
        <v>1</v>
      </c>
      <c r="R1344" s="132">
        <f t="shared" ca="1" si="145"/>
        <v>1</v>
      </c>
      <c r="S1344" s="132">
        <f ca="1">IF($C1344&lt;$D$4,S511,MAX(AVERAGEIFS(S1341:S1343,S1341:S1343,"&gt;0")/(EXP(S$6*(($D1344-COUNTIFS(S$1268:S1344,0))/12))),S$8))</f>
        <v>1</v>
      </c>
      <c r="T1344" s="132">
        <f t="shared" ca="1" si="146"/>
        <v>0.76923076923076916</v>
      </c>
      <c r="U1344" s="181">
        <f ca="1">IF($C1344&lt;=MAX($D$4,INDEX($C$23:$C$154,2+MATCH(0,$M$23:$M$154,1))),U511,MAX(AVERAGEIFS(U1341:U1343,U1341:U1343,"&gt;0")/(EXP(U$6*(($D1344-COUNTIFS(U$1268:U1344,0))/12))),U$8))</f>
        <v>7.2932675288377933</v>
      </c>
      <c r="V1344" s="181">
        <f t="shared" ca="1" si="147"/>
        <v>3.6466337644188966</v>
      </c>
      <c r="W1344" s="132">
        <f ca="1">IF($C1344&lt;$D$4,W511,MAX(AVERAGEIFS(W1341:W1343,W1341:W1343,"&gt;0")/(EXP(W$6*(($D1344-COUNTIFS(W$1268:W1344,0))/12))),W$8))</f>
        <v>0.75</v>
      </c>
      <c r="X1344" s="132">
        <f t="shared" ca="1" si="148"/>
        <v>0.57692307692307687</v>
      </c>
      <c r="Y1344" s="132"/>
      <c r="Z1344" s="132"/>
    </row>
    <row r="1345" spans="2:26" outlineLevel="1">
      <c r="B1345" s="159"/>
      <c r="C1345" s="160">
        <f t="shared" si="150"/>
        <v>46539</v>
      </c>
      <c r="D1345" s="128">
        <f t="shared" si="151"/>
        <v>78</v>
      </c>
      <c r="G1345" s="132">
        <f ca="1">IF($C1345&lt;$D$4,G512,MAX(AVERAGEIFS(G1342:G1344,G1342:G1344,"&gt;0")/(EXP(G$6*(($D1345-COUNTIFS(G$1268:G1345,0))/12))),G$8))</f>
        <v>1.25</v>
      </c>
      <c r="H1345" s="132">
        <f t="shared" ca="1" si="141"/>
        <v>0.96153846153846145</v>
      </c>
      <c r="I1345" s="132">
        <f ca="1">IF($C1345&lt;$D$4,I512,MAX(AVERAGEIFS(I1342:I1344,I1342:I1344,"&gt;0")/(EXP(I$6*(($D1345-COUNTIFS(I$1268:I1345,0))/12))),I$8))</f>
        <v>1.7180946691022938</v>
      </c>
      <c r="J1345" s="132">
        <f t="shared" ca="1" si="142"/>
        <v>1.3216112839248413</v>
      </c>
      <c r="K1345" s="132">
        <f ca="1">IF($C1345&lt;$D$4,K512,MAX(AVERAGEIFS(K1342:K1344,K1342:K1344,"&gt;0")/(EXP(K$6*(($D1345-COUNTIFS(K$1268:K1345,0))/12))),K$8))</f>
        <v>3.6620888217950789</v>
      </c>
      <c r="L1345" s="132">
        <f t="shared" ca="1" si="143"/>
        <v>2</v>
      </c>
      <c r="M1345" s="181">
        <f ca="1">IF($C1345&lt;=MAX($D$4,INDEX($C$23:$C$154,2+MATCH(0,$M$23:$M$154,1))),M512,MAX(AVERAGEIFS(M1342:M1344,M1342:M1344,"&gt;0")/(EXP(M$6*(($D1345-COUNTIFS(M$1268:M1345,0))/12))),M$8))</f>
        <v>13.446079146428087</v>
      </c>
      <c r="N1345" s="181">
        <f t="shared" ca="1" si="144"/>
        <v>6.7230395732140433</v>
      </c>
      <c r="O1345" s="181">
        <f>IF($C1345&lt;=MAX($D$4,INDEX($C$23:$C$154,2+MATCH(0,$O$23:$O$154,1))),O512,MAX(AVERAGEIFS(O1342:O1344,O1342:O1344,"&gt;0")/(EXP(O$6*(($D1345-COUNTIFS(O$1268:O1345,0))/12))),O$8))</f>
        <v>17.5</v>
      </c>
      <c r="P1345" s="181">
        <f t="shared" si="149"/>
        <v>8.75</v>
      </c>
      <c r="Q1345" s="132">
        <f ca="1">IF($C1345&lt;$D$4,Q512,MAX(AVERAGEIFS(Q1342:Q1344,Q1342:Q1344,"&gt;0")/(EXP(Q$6*(($D1345-COUNTIFS(Q$1268:Q1345,0))/12))),Q$8))</f>
        <v>1</v>
      </c>
      <c r="R1345" s="132">
        <f t="shared" ca="1" si="145"/>
        <v>1</v>
      </c>
      <c r="S1345" s="132">
        <f ca="1">IF($C1345&lt;$D$4,S512,MAX(AVERAGEIFS(S1342:S1344,S1342:S1344,"&gt;0")/(EXP(S$6*(($D1345-COUNTIFS(S$1268:S1345,0))/12))),S$8))</f>
        <v>1</v>
      </c>
      <c r="T1345" s="132">
        <f t="shared" ca="1" si="146"/>
        <v>0.76923076923076916</v>
      </c>
      <c r="U1345" s="181">
        <f ca="1">IF($C1345&lt;=MAX($D$4,INDEX($C$23:$C$154,2+MATCH(0,$M$23:$M$154,1))),U512,MAX(AVERAGEIFS(U1342:U1344,U1342:U1344,"&gt;0")/(EXP(U$6*(($D1345-COUNTIFS(U$1268:U1345,0))/12))),U$8))</f>
        <v>7.0171782035407642</v>
      </c>
      <c r="V1345" s="181">
        <f t="shared" ca="1" si="147"/>
        <v>3.5085891017703821</v>
      </c>
      <c r="W1345" s="132">
        <f ca="1">IF($C1345&lt;$D$4,W512,MAX(AVERAGEIFS(W1342:W1344,W1342:W1344,"&gt;0")/(EXP(W$6*(($D1345-COUNTIFS(W$1268:W1345,0))/12))),W$8))</f>
        <v>0.75</v>
      </c>
      <c r="X1345" s="132">
        <f t="shared" ca="1" si="148"/>
        <v>0.57692307692307687</v>
      </c>
      <c r="Y1345" s="132"/>
      <c r="Z1345" s="132"/>
    </row>
    <row r="1346" spans="2:26" outlineLevel="1">
      <c r="B1346" s="159"/>
      <c r="C1346" s="160">
        <f t="shared" si="150"/>
        <v>46569</v>
      </c>
      <c r="D1346" s="128">
        <f t="shared" si="151"/>
        <v>79</v>
      </c>
      <c r="G1346" s="132">
        <f ca="1">IF($C1346&lt;$D$4,G513,MAX(AVERAGEIFS(G1343:G1345,G1343:G1345,"&gt;0")/(EXP(G$6*(($D1346-COUNTIFS(G$1268:G1346,0))/12))),G$8))</f>
        <v>1.25</v>
      </c>
      <c r="H1346" s="132">
        <f t="shared" ca="1" si="141"/>
        <v>0.96153846153846145</v>
      </c>
      <c r="I1346" s="132">
        <f ca="1">IF($C1346&lt;$D$4,I513,MAX(AVERAGEIFS(I1343:I1345,I1343:I1345,"&gt;0")/(EXP(I$6*(($D1346-COUNTIFS(I$1268:I1346,0))/12))),I$8))</f>
        <v>1.6788480337271061</v>
      </c>
      <c r="J1346" s="132">
        <f t="shared" ca="1" si="142"/>
        <v>1.2914215644054663</v>
      </c>
      <c r="K1346" s="132">
        <f ca="1">IF($C1346&lt;$D$4,K513,MAX(AVERAGEIFS(K1343:K1345,K1343:K1345,"&gt;0")/(EXP(K$6*(($D1346-COUNTIFS(K$1268:K1346,0))/12))),K$8))</f>
        <v>3.5208229117658303</v>
      </c>
      <c r="L1346" s="132">
        <f t="shared" ca="1" si="143"/>
        <v>2</v>
      </c>
      <c r="M1346" s="181">
        <f ca="1">IF($C1346&lt;=MAX($D$4,INDEX($C$23:$C$154,2+MATCH(0,$M$23:$M$154,1))),M513,MAX(AVERAGEIFS(M1343:M1345,M1343:M1345,"&gt;0")/(EXP(M$6*(($D1346-COUNTIFS(M$1268:M1346,0))/12))),M$8))</f>
        <v>13.364220999256645</v>
      </c>
      <c r="N1346" s="181">
        <f t="shared" ca="1" si="144"/>
        <v>6.6821104996283225</v>
      </c>
      <c r="O1346" s="181">
        <f>IF($C1346&lt;=MAX($D$4,INDEX($C$23:$C$154,2+MATCH(0,$O$23:$O$154,1))),O513,MAX(AVERAGEIFS(O1343:O1345,O1343:O1345,"&gt;0")/(EXP(O$6*(($D1346-COUNTIFS(O$1268:O1346,0))/12))),O$8))</f>
        <v>17.5</v>
      </c>
      <c r="P1346" s="181">
        <f t="shared" si="149"/>
        <v>8.75</v>
      </c>
      <c r="Q1346" s="132">
        <f ca="1">IF($C1346&lt;$D$4,Q513,MAX(AVERAGEIFS(Q1343:Q1345,Q1343:Q1345,"&gt;0")/(EXP(Q$6*(($D1346-COUNTIFS(Q$1268:Q1346,0))/12))),Q$8))</f>
        <v>1</v>
      </c>
      <c r="R1346" s="132">
        <f t="shared" ca="1" si="145"/>
        <v>1</v>
      </c>
      <c r="S1346" s="132">
        <f ca="1">IF($C1346&lt;$D$4,S513,MAX(AVERAGEIFS(S1343:S1345,S1343:S1345,"&gt;0")/(EXP(S$6*(($D1346-COUNTIFS(S$1268:S1346,0))/12))),S$8))</f>
        <v>1</v>
      </c>
      <c r="T1346" s="132">
        <f t="shared" ca="1" si="146"/>
        <v>0.76923076923076916</v>
      </c>
      <c r="U1346" s="181">
        <f ca="1">IF($C1346&lt;=MAX($D$4,INDEX($C$23:$C$154,2+MATCH(0,$M$23:$M$154,1))),U513,MAX(AVERAGEIFS(U1343:U1345,U1343:U1345,"&gt;0")/(EXP(U$6*(($D1346-COUNTIFS(U$1268:U1346,0))/12))),U$8))</f>
        <v>6.7370591942061848</v>
      </c>
      <c r="V1346" s="181">
        <f t="shared" ca="1" si="147"/>
        <v>3.3685295971030924</v>
      </c>
      <c r="W1346" s="132">
        <f ca="1">IF($C1346&lt;$D$4,W513,MAX(AVERAGEIFS(W1343:W1345,W1343:W1345,"&gt;0")/(EXP(W$6*(($D1346-COUNTIFS(W$1268:W1346,0))/12))),W$8))</f>
        <v>0.75</v>
      </c>
      <c r="X1346" s="132">
        <f t="shared" ca="1" si="148"/>
        <v>0.57692307692307687</v>
      </c>
      <c r="Y1346" s="132"/>
      <c r="Z1346" s="132"/>
    </row>
    <row r="1347" spans="2:26" outlineLevel="1">
      <c r="B1347" s="159"/>
      <c r="C1347" s="160">
        <f t="shared" si="150"/>
        <v>46600</v>
      </c>
      <c r="D1347" s="128">
        <f t="shared" si="151"/>
        <v>80</v>
      </c>
      <c r="G1347" s="132">
        <f ca="1">IF($C1347&lt;$D$4,G514,MAX(AVERAGEIFS(G1344:G1346,G1344:G1346,"&gt;0")/(EXP(G$6*(($D1347-COUNTIFS(G$1268:G1347,0))/12))),G$8))</f>
        <v>1.25</v>
      </c>
      <c r="H1347" s="132">
        <f t="shared" ca="1" si="141"/>
        <v>0.96153846153846145</v>
      </c>
      <c r="I1347" s="132">
        <f ca="1">IF($C1347&lt;$D$4,I514,MAX(AVERAGEIFS(I1344:I1346,I1344:I1346,"&gt;0")/(EXP(I$6*(($D1347-COUNTIFS(I$1268:I1347,0))/12))),I$8))</f>
        <v>1.6398194424544019</v>
      </c>
      <c r="J1347" s="132">
        <f t="shared" ca="1" si="142"/>
        <v>1.2613995711187707</v>
      </c>
      <c r="K1347" s="132">
        <f ca="1">IF($C1347&lt;$D$4,K514,MAX(AVERAGEIFS(K1344:K1346,K1344:K1346,"&gt;0")/(EXP(K$6*(($D1347-COUNTIFS(K$1268:K1347,0))/12))),K$8))</f>
        <v>3.3808320248200663</v>
      </c>
      <c r="L1347" s="132">
        <f t="shared" ca="1" si="143"/>
        <v>2</v>
      </c>
      <c r="M1347" s="181">
        <f ca="1">IF($C1347&lt;=MAX($D$4,INDEX($C$23:$C$154,2+MATCH(0,$M$23:$M$154,1))),M514,MAX(AVERAGEIFS(M1344:M1346,M1344:M1346,"&gt;0")/(EXP(M$6*(($D1347-COUNTIFS(M$1268:M1347,0))/12))),M$8))</f>
        <v>13.277340826584021</v>
      </c>
      <c r="N1347" s="181">
        <f t="shared" ca="1" si="144"/>
        <v>6.6386704132920107</v>
      </c>
      <c r="O1347" s="181">
        <f ca="1">IF($C1347&lt;=MAX($D$4,INDEX($C$23:$C$154,2+MATCH(0,$O$23:$O$154,1))),O514,MAX(AVERAGEIFS(O1344:O1346,O1344:O1346,"&gt;0")/(EXP(O$6*(($D1347-COUNTIFS(O$1268:O1347,0))/12))),O$8))</f>
        <v>17.390966085909408</v>
      </c>
      <c r="P1347" s="181">
        <f t="shared" ca="1" si="149"/>
        <v>8.6954830429547041</v>
      </c>
      <c r="Q1347" s="132">
        <f ca="1">IF($C1347&lt;$D$4,Q514,MAX(AVERAGEIFS(Q1344:Q1346,Q1344:Q1346,"&gt;0")/(EXP(Q$6*(($D1347-COUNTIFS(Q$1268:Q1347,0))/12))),Q$8))</f>
        <v>1</v>
      </c>
      <c r="R1347" s="132">
        <f t="shared" ca="1" si="145"/>
        <v>1</v>
      </c>
      <c r="S1347" s="132">
        <f ca="1">IF($C1347&lt;$D$4,S514,MAX(AVERAGEIFS(S1344:S1346,S1344:S1346,"&gt;0")/(EXP(S$6*(($D1347-COUNTIFS(S$1268:S1347,0))/12))),S$8))</f>
        <v>1</v>
      </c>
      <c r="T1347" s="132">
        <f t="shared" ca="1" si="146"/>
        <v>0.76923076923076916</v>
      </c>
      <c r="U1347" s="181">
        <f ca="1">IF($C1347&lt;=MAX($D$4,INDEX($C$23:$C$154,2+MATCH(0,$M$23:$M$154,1))),U514,MAX(AVERAGEIFS(U1344:U1346,U1344:U1346,"&gt;0")/(EXP(U$6*(($D1347-COUNTIFS(U$1268:U1347,0))/12))),U$8))</f>
        <v>6.4548797831958185</v>
      </c>
      <c r="V1347" s="181">
        <f t="shared" ca="1" si="147"/>
        <v>3.2274398915979092</v>
      </c>
      <c r="W1347" s="132">
        <f ca="1">IF($C1347&lt;$D$4,W514,MAX(AVERAGEIFS(W1344:W1346,W1344:W1346,"&gt;0")/(EXP(W$6*(($D1347-COUNTIFS(W$1268:W1347,0))/12))),W$8))</f>
        <v>0.75</v>
      </c>
      <c r="X1347" s="132">
        <f t="shared" ca="1" si="148"/>
        <v>0.57692307692307687</v>
      </c>
      <c r="Y1347" s="132"/>
      <c r="Z1347" s="132"/>
    </row>
    <row r="1348" spans="2:26" outlineLevel="1">
      <c r="B1348" s="159"/>
      <c r="C1348" s="160">
        <f t="shared" si="150"/>
        <v>46631</v>
      </c>
      <c r="D1348" s="128">
        <f t="shared" si="151"/>
        <v>81</v>
      </c>
      <c r="G1348" s="132">
        <f ca="1">IF($C1348&lt;$D$4,G515,MAX(AVERAGEIFS(G1345:G1347,G1345:G1347,"&gt;0")/(EXP(G$6*(($D1348-COUNTIFS(G$1268:G1348,0))/12))),G$8))</f>
        <v>1.25</v>
      </c>
      <c r="H1348" s="132">
        <f t="shared" ref="H1348:H1411" ca="1" si="152">IF($C1348&lt;$D$4,H515,MAX(G1348/G$10,H$8))</f>
        <v>0.96153846153846145</v>
      </c>
      <c r="I1348" s="132">
        <f ca="1">IF($C1348&lt;$D$4,I515,MAX(AVERAGEIFS(I1345:I1347,I1345:I1347,"&gt;0")/(EXP(I$6*(($D1348-COUNTIFS(I$1268:I1348,0))/12))),I$8))</f>
        <v>1.6010363774735297</v>
      </c>
      <c r="J1348" s="132">
        <f t="shared" ref="J1348:J1411" ca="1" si="153">IF($C1348&lt;$D$4,J515,MAX(I1348/I$10,J$8))</f>
        <v>1.2315664442104075</v>
      </c>
      <c r="K1348" s="132">
        <f ca="1">IF($C1348&lt;$D$4,K515,MAX(AVERAGEIFS(K1345:K1347,K1345:K1347,"&gt;0")/(EXP(K$6*(($D1348-COUNTIFS(K$1268:K1348,0))/12))),K$8))</f>
        <v>3.2424053597685436</v>
      </c>
      <c r="L1348" s="132">
        <f t="shared" ref="L1348:L1411" ca="1" si="154">IF($C1348&lt;$D$4,L515,MAX(K1348/K$10,L$8))</f>
        <v>2</v>
      </c>
      <c r="M1348" s="181">
        <f ca="1">IF($C1348&lt;=MAX($D$4,INDEX($C$23:$C$154,2+MATCH(0,$M$23:$M$154,1))),M515,MAX(AVERAGEIFS(M1345:M1347,M1345:M1347,"&gt;0")/(EXP(M$6*(($D1348-COUNTIFS(M$1268:M1348,0))/12))),M$8))</f>
        <v>13.185562218019941</v>
      </c>
      <c r="N1348" s="181">
        <f t="shared" ref="N1348:N1411" ca="1" si="155">IF($C1348&lt;=MAX($D$4,INDEX($C$23:$C$154,2+MATCH(0,$N$23:$N$154,1))),N515,MAX(M1348/M$10,N$8))</f>
        <v>6.5927811090099704</v>
      </c>
      <c r="O1348" s="181">
        <f ca="1">IF($C1348&lt;=MAX($D$4,INDEX($C$23:$C$154,2+MATCH(0,$O$23:$O$154,1))),O515,MAX(AVERAGEIFS(O1345:O1347,O1345:O1347,"&gt;0")/(EXP(O$6*(($D1348-COUNTIFS(O$1268:O1348,0))/12))),O$8))</f>
        <v>17.318729596665289</v>
      </c>
      <c r="P1348" s="181">
        <f t="shared" ca="1" si="149"/>
        <v>8.6593647983326445</v>
      </c>
      <c r="Q1348" s="132">
        <f ca="1">IF($C1348&lt;$D$4,Q515,MAX(AVERAGEIFS(Q1345:Q1347,Q1345:Q1347,"&gt;0")/(EXP(Q$6*(($D1348-COUNTIFS(Q$1268:Q1348,0))/12))),Q$8))</f>
        <v>1</v>
      </c>
      <c r="R1348" s="132">
        <f t="shared" ref="R1348:R1411" ca="1" si="156">IF($C1348&lt;$D$4,R515,MAX(Q1348/Q$10,R$8))</f>
        <v>1</v>
      </c>
      <c r="S1348" s="132">
        <f ca="1">IF($C1348&lt;$D$4,S515,MAX(AVERAGEIFS(S1345:S1347,S1345:S1347,"&gt;0")/(EXP(S$6*(($D1348-COUNTIFS(S$1268:S1348,0))/12))),S$8))</f>
        <v>1</v>
      </c>
      <c r="T1348" s="132">
        <f t="shared" ref="T1348:T1411" ca="1" si="157">IF($C1348&lt;$D$4,T515,MAX(S1348/S$10,T$8))</f>
        <v>0.76923076923076916</v>
      </c>
      <c r="U1348" s="181">
        <f ca="1">IF($C1348&lt;=MAX($D$4,INDEX($C$23:$C$154,2+MATCH(0,$M$23:$M$154,1))),U515,MAX(AVERAGEIFS(U1345:U1347,U1345:U1347,"&gt;0")/(EXP(U$6*(($D1348-COUNTIFS(U$1268:U1348,0))/12))),U$8))</f>
        <v>6.1719915135279146</v>
      </c>
      <c r="V1348" s="181">
        <f t="shared" ref="V1348:V1411" ca="1" si="158">IF($C1348&lt;=MAX($D$4,INDEX($C$23:$C$154,2+MATCH(0,$N$23:$N$154,1))),V515,MAX(U1348/U$10,V$8))</f>
        <v>3.0859957567639573</v>
      </c>
      <c r="W1348" s="132">
        <f ca="1">IF($C1348&lt;$D$4,W515,MAX(AVERAGEIFS(W1345:W1347,W1345:W1347,"&gt;0")/(EXP(W$6*(($D1348-COUNTIFS(W$1268:W1348,0))/12))),W$8))</f>
        <v>0.75</v>
      </c>
      <c r="X1348" s="132">
        <f t="shared" ref="X1348:X1411" ca="1" si="159">IF($C1348&lt;$D$4,X515,MAX(W1348/W$10,X$8))</f>
        <v>0.57692307692307687</v>
      </c>
      <c r="Y1348" s="132"/>
      <c r="Z1348" s="132"/>
    </row>
    <row r="1349" spans="2:26" outlineLevel="1">
      <c r="B1349" s="159"/>
      <c r="C1349" s="160">
        <f t="shared" si="150"/>
        <v>46661</v>
      </c>
      <c r="D1349" s="128">
        <f t="shared" si="151"/>
        <v>82</v>
      </c>
      <c r="G1349" s="132">
        <f ca="1">IF($C1349&lt;$D$4,G516,MAX(AVERAGEIFS(G1346:G1348,G1346:G1348,"&gt;0")/(EXP(G$6*(($D1349-COUNTIFS(G$1268:G1349,0))/12))),G$8))</f>
        <v>1.25</v>
      </c>
      <c r="H1349" s="132">
        <f t="shared" ca="1" si="152"/>
        <v>0.96153846153846145</v>
      </c>
      <c r="I1349" s="132">
        <f ca="1">IF($C1349&lt;$D$4,I516,MAX(AVERAGEIFS(I1346:I1348,I1346:I1348,"&gt;0")/(EXP(I$6*(($D1349-COUNTIFS(I$1268:I1349,0))/12))),I$8))</f>
        <v>1.5625243934969508</v>
      </c>
      <c r="J1349" s="132">
        <f t="shared" ca="1" si="153"/>
        <v>1.2019418411515006</v>
      </c>
      <c r="K1349" s="132">
        <f ca="1">IF($C1349&lt;$D$4,K516,MAX(AVERAGEIFS(K1346:K1348,K1346:K1348,"&gt;0")/(EXP(K$6*(($D1349-COUNTIFS(K$1268:K1349,0))/12))),K$8))</f>
        <v>3.1058146653035466</v>
      </c>
      <c r="L1349" s="132">
        <f t="shared" ca="1" si="154"/>
        <v>2</v>
      </c>
      <c r="M1349" s="181">
        <f ca="1">IF($C1349&lt;=MAX($D$4,INDEX($C$23:$C$154,2+MATCH(0,$M$23:$M$154,1))),M516,MAX(AVERAGEIFS(M1346:M1348,M1346:M1348,"&gt;0")/(EXP(M$6*(($D1349-COUNTIFS(M$1268:M1349,0))/12))),M$8))</f>
        <v>13.08896139620051</v>
      </c>
      <c r="N1349" s="181">
        <f t="shared" ca="1" si="155"/>
        <v>6.544480698100255</v>
      </c>
      <c r="O1349" s="181">
        <f ca="1">IF($C1349&lt;=MAX($D$4,INDEX($C$23:$C$154,2+MATCH(0,$O$23:$O$154,1))),O516,MAX(AVERAGEIFS(O1346:O1348,O1346:O1348,"&gt;0")/(EXP(O$6*(($D1349-COUNTIFS(O$1268:O1349,0))/12))),O$8))</f>
        <v>17.222889144482252</v>
      </c>
      <c r="P1349" s="181">
        <f t="shared" ca="1" si="149"/>
        <v>8.6114445722411261</v>
      </c>
      <c r="Q1349" s="132">
        <f ca="1">IF($C1349&lt;$D$4,Q516,MAX(AVERAGEIFS(Q1346:Q1348,Q1346:Q1348,"&gt;0")/(EXP(Q$6*(($D1349-COUNTIFS(Q$1268:Q1349,0))/12))),Q$8))</f>
        <v>1</v>
      </c>
      <c r="R1349" s="132">
        <f t="shared" ca="1" si="156"/>
        <v>1</v>
      </c>
      <c r="S1349" s="132">
        <f ca="1">IF($C1349&lt;$D$4,S516,MAX(AVERAGEIFS(S1346:S1348,S1346:S1348,"&gt;0")/(EXP(S$6*(($D1349-COUNTIFS(S$1268:S1349,0))/12))),S$8))</f>
        <v>1</v>
      </c>
      <c r="T1349" s="132">
        <f t="shared" ca="1" si="157"/>
        <v>0.76923076923076916</v>
      </c>
      <c r="U1349" s="181">
        <f ca="1">IF($C1349&lt;=MAX($D$4,INDEX($C$23:$C$154,2+MATCH(0,$M$23:$M$154,1))),U516,MAX(AVERAGEIFS(U1346:U1348,U1346:U1348,"&gt;0")/(EXP(U$6*(($D1349-COUNTIFS(U$1268:U1349,0))/12))),U$8))</f>
        <v>5.8892763370368009</v>
      </c>
      <c r="V1349" s="181">
        <f t="shared" ca="1" si="158"/>
        <v>2.9446381685184004</v>
      </c>
      <c r="W1349" s="132">
        <f ca="1">IF($C1349&lt;$D$4,W516,MAX(AVERAGEIFS(W1346:W1348,W1346:W1348,"&gt;0")/(EXP(W$6*(($D1349-COUNTIFS(W$1268:W1349,0))/12))),W$8))</f>
        <v>0.75</v>
      </c>
      <c r="X1349" s="132">
        <f t="shared" ca="1" si="159"/>
        <v>0.57692307692307687</v>
      </c>
      <c r="Y1349" s="132"/>
      <c r="Z1349" s="132"/>
    </row>
    <row r="1350" spans="2:26" outlineLevel="1">
      <c r="B1350" s="159"/>
      <c r="C1350" s="160">
        <f t="shared" si="150"/>
        <v>46692</v>
      </c>
      <c r="D1350" s="128">
        <f t="shared" si="151"/>
        <v>83</v>
      </c>
      <c r="G1350" s="132">
        <f ca="1">IF($C1350&lt;$D$4,G517,MAX(AVERAGEIFS(G1347:G1349,G1347:G1349,"&gt;0")/(EXP(G$6*(($D1350-COUNTIFS(G$1268:G1350,0))/12))),G$8))</f>
        <v>1.25</v>
      </c>
      <c r="H1350" s="132">
        <f t="shared" ca="1" si="152"/>
        <v>0.96153846153846145</v>
      </c>
      <c r="I1350" s="132">
        <f ca="1">IF($C1350&lt;$D$4,I517,MAX(AVERAGEIFS(I1347:I1349,I1347:I1349,"&gt;0")/(EXP(I$6*(($D1350-COUNTIFS(I$1268:I1350,0))/12))),I$8))</f>
        <v>1.5243085933924223</v>
      </c>
      <c r="J1350" s="132">
        <f t="shared" ca="1" si="153"/>
        <v>1.2</v>
      </c>
      <c r="K1350" s="132">
        <f ca="1">IF($C1350&lt;$D$4,K517,MAX(AVERAGEIFS(K1347:K1349,K1347:K1349,"&gt;0")/(EXP(K$6*(($D1350-COUNTIFS(K$1268:K1350,0))/12))),K$8))</f>
        <v>3</v>
      </c>
      <c r="L1350" s="132">
        <f t="shared" ca="1" si="154"/>
        <v>2</v>
      </c>
      <c r="M1350" s="181">
        <f ca="1">IF($C1350&lt;=MAX($D$4,INDEX($C$23:$C$154,2+MATCH(0,$M$23:$M$154,1))),M517,MAX(AVERAGEIFS(M1347:M1349,M1347:M1349,"&gt;0")/(EXP(M$6*(($D1350-COUNTIFS(M$1268:M1350,0))/12))),M$8))</f>
        <v>12.987671298066099</v>
      </c>
      <c r="N1350" s="181">
        <f t="shared" ca="1" si="155"/>
        <v>6.4938356490330493</v>
      </c>
      <c r="O1350" s="181">
        <f ca="1">IF($C1350&lt;=MAX($D$4,INDEX($C$23:$C$154,2+MATCH(0,$O$23:$O$154,1))),O517,MAX(AVERAGEIFS(O1347:O1349,O1347:O1349,"&gt;0")/(EXP(O$6*(($D1350-COUNTIFS(O$1268:O1350,0))/12))),O$8))</f>
        <v>17.09582263248894</v>
      </c>
      <c r="P1350" s="181">
        <f t="shared" ca="1" si="149"/>
        <v>8.5479113162444698</v>
      </c>
      <c r="Q1350" s="132">
        <f ca="1">IF($C1350&lt;$D$4,Q517,MAX(AVERAGEIFS(Q1347:Q1349,Q1347:Q1349,"&gt;0")/(EXP(Q$6*(($D1350-COUNTIFS(Q$1268:Q1350,0))/12))),Q$8))</f>
        <v>1</v>
      </c>
      <c r="R1350" s="132">
        <f t="shared" ca="1" si="156"/>
        <v>1</v>
      </c>
      <c r="S1350" s="132">
        <f ca="1">IF($C1350&lt;$D$4,S517,MAX(AVERAGEIFS(S1347:S1349,S1347:S1349,"&gt;0")/(EXP(S$6*(($D1350-COUNTIFS(S$1268:S1350,0))/12))),S$8))</f>
        <v>1</v>
      </c>
      <c r="T1350" s="132">
        <f t="shared" ca="1" si="157"/>
        <v>0.76923076923076916</v>
      </c>
      <c r="U1350" s="181">
        <f ca="1">IF($C1350&lt;=MAX($D$4,INDEX($C$23:$C$154,2+MATCH(0,$M$23:$M$154,1))),U517,MAX(AVERAGEIFS(U1347:U1349,U1347:U1349,"&gt;0")/(EXP(U$6*(($D1350-COUNTIFS(U$1268:U1350,0))/12))),U$8))</f>
        <v>5.6080192058118614</v>
      </c>
      <c r="V1350" s="181">
        <f t="shared" ca="1" si="158"/>
        <v>2.8040096029059307</v>
      </c>
      <c r="W1350" s="132">
        <f ca="1">IF($C1350&lt;$D$4,W517,MAX(AVERAGEIFS(W1347:W1349,W1347:W1349,"&gt;0")/(EXP(W$6*(($D1350-COUNTIFS(W$1268:W1350,0))/12))),W$8))</f>
        <v>0.75</v>
      </c>
      <c r="X1350" s="132">
        <f t="shared" ca="1" si="159"/>
        <v>0.57692307692307687</v>
      </c>
      <c r="Y1350" s="132"/>
      <c r="Z1350" s="132"/>
    </row>
    <row r="1351" spans="2:26" outlineLevel="1">
      <c r="B1351" s="159"/>
      <c r="C1351" s="160">
        <f t="shared" si="150"/>
        <v>46722</v>
      </c>
      <c r="D1351" s="128">
        <f t="shared" si="151"/>
        <v>84</v>
      </c>
      <c r="G1351" s="132">
        <f ca="1">IF($C1351&lt;$D$4,G518,MAX(AVERAGEIFS(G1348:G1350,G1348:G1350,"&gt;0")/(EXP(G$6*(($D1351-COUNTIFS(G$1268:G1351,0))/12))),G$8))</f>
        <v>1.25</v>
      </c>
      <c r="H1351" s="132">
        <f t="shared" ca="1" si="152"/>
        <v>0.96153846153846145</v>
      </c>
      <c r="I1351" s="132">
        <f ca="1">IF($C1351&lt;$D$4,I518,MAX(AVERAGEIFS(I1348:I1350,I1348:I1350,"&gt;0")/(EXP(I$6*(($D1351-COUNTIFS(I$1268:I1351,0))/12))),I$8))</f>
        <v>1.5</v>
      </c>
      <c r="J1351" s="132">
        <f t="shared" ca="1" si="153"/>
        <v>1.2</v>
      </c>
      <c r="K1351" s="132">
        <f ca="1">IF($C1351&lt;$D$4,K518,MAX(AVERAGEIFS(K1348:K1350,K1348:K1350,"&gt;0")/(EXP(K$6*(($D1351-COUNTIFS(K$1268:K1351,0))/12))),K$8))</f>
        <v>3</v>
      </c>
      <c r="L1351" s="132">
        <f t="shared" ca="1" si="154"/>
        <v>2</v>
      </c>
      <c r="M1351" s="181">
        <f ca="1">IF($C1351&lt;=MAX($D$4,INDEX($C$23:$C$154,2+MATCH(0,$M$23:$M$154,1))),M518,MAX(AVERAGEIFS(M1348:M1350,M1348:M1350,"&gt;0")/(EXP(M$6*(($D1351-COUNTIFS(M$1268:M1351,0))/12))),M$8))</f>
        <v>12.88181300943638</v>
      </c>
      <c r="N1351" s="181">
        <f t="shared" ca="1" si="155"/>
        <v>6.4409065047181899</v>
      </c>
      <c r="O1351" s="181">
        <f ca="1">IF($C1351&lt;=MAX($D$4,INDEX($C$23:$C$154,2+MATCH(0,$O$23:$O$154,1))),O518,MAX(AVERAGEIFS(O1348:O1350,O1348:O1350,"&gt;0")/(EXP(O$6*(($D1351-COUNTIFS(O$1268:O1351,0))/12))),O$8))</f>
        <v>16.963286573009892</v>
      </c>
      <c r="P1351" s="181">
        <f t="shared" ca="1" si="149"/>
        <v>8.481643286504946</v>
      </c>
      <c r="Q1351" s="132">
        <f ca="1">IF($C1351&lt;$D$4,Q518,MAX(AVERAGEIFS(Q1348:Q1350,Q1348:Q1350,"&gt;0")/(EXP(Q$6*(($D1351-COUNTIFS(Q$1268:Q1351,0))/12))),Q$8))</f>
        <v>1</v>
      </c>
      <c r="R1351" s="132">
        <f t="shared" ca="1" si="156"/>
        <v>1</v>
      </c>
      <c r="S1351" s="132">
        <f ca="1">IF($C1351&lt;$D$4,S518,MAX(AVERAGEIFS(S1348:S1350,S1348:S1350,"&gt;0")/(EXP(S$6*(($D1351-COUNTIFS(S$1268:S1351,0))/12))),S$8))</f>
        <v>1</v>
      </c>
      <c r="T1351" s="132">
        <f t="shared" ca="1" si="157"/>
        <v>0.76923076923076916</v>
      </c>
      <c r="U1351" s="181">
        <f ca="1">IF($C1351&lt;=MAX($D$4,INDEX($C$23:$C$154,2+MATCH(0,$M$23:$M$154,1))),U518,MAX(AVERAGEIFS(U1348:U1350,U1348:U1350,"&gt;0")/(EXP(U$6*(($D1351-COUNTIFS(U$1268:U1351,0))/12))),U$8))</f>
        <v>5.3292773595426599</v>
      </c>
      <c r="V1351" s="181">
        <f t="shared" ca="1" si="158"/>
        <v>2.66463867977133</v>
      </c>
      <c r="W1351" s="132">
        <f ca="1">IF($C1351&lt;$D$4,W518,MAX(AVERAGEIFS(W1348:W1350,W1348:W1350,"&gt;0")/(EXP(W$6*(($D1351-COUNTIFS(W$1268:W1351,0))/12))),W$8))</f>
        <v>0.75</v>
      </c>
      <c r="X1351" s="132">
        <f t="shared" ca="1" si="159"/>
        <v>0.57692307692307687</v>
      </c>
      <c r="Y1351" s="132"/>
      <c r="Z1351" s="132"/>
    </row>
    <row r="1352" spans="2:26" outlineLevel="1">
      <c r="B1352" s="159"/>
      <c r="C1352" s="160">
        <f t="shared" si="150"/>
        <v>46753</v>
      </c>
      <c r="D1352" s="128">
        <f t="shared" si="151"/>
        <v>85</v>
      </c>
      <c r="G1352" s="132">
        <f ca="1">IF($C1352&lt;$D$4,G519,MAX(AVERAGEIFS(G1349:G1351,G1349:G1351,"&gt;0")/(EXP(G$6*(($D1352-COUNTIFS(G$1268:G1352,0))/12))),G$8))</f>
        <v>1.25</v>
      </c>
      <c r="H1352" s="132">
        <f t="shared" ca="1" si="152"/>
        <v>0.96153846153846145</v>
      </c>
      <c r="I1352" s="132">
        <f ca="1">IF($C1352&lt;$D$4,I519,MAX(AVERAGEIFS(I1349:I1351,I1349:I1351,"&gt;0")/(EXP(I$6*(($D1352-COUNTIFS(I$1268:I1352,0))/12))),I$8))</f>
        <v>1.5</v>
      </c>
      <c r="J1352" s="132">
        <f t="shared" ca="1" si="153"/>
        <v>1.2</v>
      </c>
      <c r="K1352" s="132">
        <f ca="1">IF($C1352&lt;$D$4,K519,MAX(AVERAGEIFS(K1349:K1351,K1349:K1351,"&gt;0")/(EXP(K$6*(($D1352-COUNTIFS(K$1268:K1352,0))/12))),K$8))</f>
        <v>3</v>
      </c>
      <c r="L1352" s="132">
        <f t="shared" ca="1" si="154"/>
        <v>2</v>
      </c>
      <c r="M1352" s="181">
        <f ca="1">IF($C1352&lt;=MAX($D$4,INDEX($C$23:$C$154,2+MATCH(0,$M$23:$M$154,1))),M519,MAX(AVERAGEIFS(M1349:M1351,M1349:M1351,"&gt;0")/(EXP(M$6*(($D1352-COUNTIFS(M$1268:M1352,0))/12))),M$8))</f>
        <v>12.771506411617109</v>
      </c>
      <c r="N1352" s="181">
        <f t="shared" ca="1" si="155"/>
        <v>6.3857532058085544</v>
      </c>
      <c r="O1352" s="181">
        <f ca="1">IF($C1352&lt;=MAX($D$4,INDEX($C$23:$C$154,2+MATCH(0,$O$23:$O$154,1))),O519,MAX(AVERAGEIFS(O1349:O1351,O1349:O1351,"&gt;0")/(EXP(O$6*(($D1352-COUNTIFS(O$1268:O1352,0))/12))),O$8))</f>
        <v>16.811460490711227</v>
      </c>
      <c r="P1352" s="181">
        <f t="shared" ca="1" si="149"/>
        <v>8.4057302453556133</v>
      </c>
      <c r="Q1352" s="132">
        <f ca="1">IF($C1352&lt;$D$4,Q519,MAX(AVERAGEIFS(Q1349:Q1351,Q1349:Q1351,"&gt;0")/(EXP(Q$6*(($D1352-COUNTIFS(Q$1268:Q1352,0))/12))),Q$8))</f>
        <v>1</v>
      </c>
      <c r="R1352" s="132">
        <f t="shared" ca="1" si="156"/>
        <v>1</v>
      </c>
      <c r="S1352" s="132">
        <f ca="1">IF($C1352&lt;$D$4,S519,MAX(AVERAGEIFS(S1349:S1351,S1349:S1351,"&gt;0")/(EXP(S$6*(($D1352-COUNTIFS(S$1268:S1352,0))/12))),S$8))</f>
        <v>1</v>
      </c>
      <c r="T1352" s="132">
        <f t="shared" ca="1" si="157"/>
        <v>0.76923076923076916</v>
      </c>
      <c r="U1352" s="181">
        <f ca="1">IF($C1352&lt;=MAX($D$4,INDEX($C$23:$C$154,2+MATCH(0,$M$23:$M$154,1))),U519,MAX(AVERAGEIFS(U1349:U1351,U1349:U1351,"&gt;0")/(EXP(U$6*(($D1352-COUNTIFS(U$1268:U1352,0))/12))),U$8))</f>
        <v>5.0540019856497542</v>
      </c>
      <c r="V1352" s="181">
        <f t="shared" ca="1" si="158"/>
        <v>2.5270009928248771</v>
      </c>
      <c r="W1352" s="132">
        <f ca="1">IF($C1352&lt;$D$4,W519,MAX(AVERAGEIFS(W1349:W1351,W1349:W1351,"&gt;0")/(EXP(W$6*(($D1352-COUNTIFS(W$1268:W1352,0))/12))),W$8))</f>
        <v>0.75</v>
      </c>
      <c r="X1352" s="132">
        <f t="shared" ca="1" si="159"/>
        <v>0.57692307692307687</v>
      </c>
      <c r="Y1352" s="132"/>
      <c r="Z1352" s="132"/>
    </row>
    <row r="1353" spans="2:26" outlineLevel="1">
      <c r="B1353" s="159"/>
      <c r="C1353" s="160">
        <f t="shared" si="150"/>
        <v>46784</v>
      </c>
      <c r="D1353" s="128">
        <f t="shared" si="151"/>
        <v>86</v>
      </c>
      <c r="G1353" s="132">
        <f ca="1">IF($C1353&lt;$D$4,G520,MAX(AVERAGEIFS(G1350:G1352,G1350:G1352,"&gt;0")/(EXP(G$6*(($D1353-COUNTIFS(G$1268:G1353,0))/12))),G$8))</f>
        <v>1.25</v>
      </c>
      <c r="H1353" s="132">
        <f t="shared" ca="1" si="152"/>
        <v>0.96153846153846145</v>
      </c>
      <c r="I1353" s="132">
        <f ca="1">IF($C1353&lt;$D$4,I520,MAX(AVERAGEIFS(I1350:I1352,I1350:I1352,"&gt;0")/(EXP(I$6*(($D1353-COUNTIFS(I$1268:I1353,0))/12))),I$8))</f>
        <v>1.5</v>
      </c>
      <c r="J1353" s="132">
        <f t="shared" ca="1" si="153"/>
        <v>1.2</v>
      </c>
      <c r="K1353" s="132">
        <f ca="1">IF($C1353&lt;$D$4,K520,MAX(AVERAGEIFS(K1350:K1352,K1350:K1352,"&gt;0")/(EXP(K$6*(($D1353-COUNTIFS(K$1268:K1353,0))/12))),K$8))</f>
        <v>3</v>
      </c>
      <c r="L1353" s="132">
        <f t="shared" ca="1" si="154"/>
        <v>2</v>
      </c>
      <c r="M1353" s="181">
        <f ca="1">IF($C1353&lt;=MAX($D$4,INDEX($C$23:$C$154,2+MATCH(0,$M$23:$M$154,1))),M520,MAX(AVERAGEIFS(M1350:M1352,M1350:M1352,"&gt;0")/(EXP(M$6*(($D1353-COUNTIFS(M$1268:M1353,0))/12))),M$8))</f>
        <v>12.65688530615207</v>
      </c>
      <c r="N1353" s="181">
        <f t="shared" ca="1" si="155"/>
        <v>6.3284426530760349</v>
      </c>
      <c r="O1353" s="181">
        <f ca="1">IF($C1353&lt;=MAX($D$4,INDEX($C$23:$C$154,2+MATCH(0,$O$23:$O$154,1))),O520,MAX(AVERAGEIFS(O1350:O1352,O1350:O1352,"&gt;0")/(EXP(O$6*(($D1353-COUNTIFS(O$1268:O1353,0))/12))),O$8))</f>
        <v>16.641877659884827</v>
      </c>
      <c r="P1353" s="181">
        <f t="shared" ca="1" si="149"/>
        <v>8.3209388299424134</v>
      </c>
      <c r="Q1353" s="132">
        <f ca="1">IF($C1353&lt;$D$4,Q520,MAX(AVERAGEIFS(Q1350:Q1352,Q1350:Q1352,"&gt;0")/(EXP(Q$6*(($D1353-COUNTIFS(Q$1268:Q1353,0))/12))),Q$8))</f>
        <v>1</v>
      </c>
      <c r="R1353" s="132">
        <f t="shared" ca="1" si="156"/>
        <v>1</v>
      </c>
      <c r="S1353" s="132">
        <f ca="1">IF($C1353&lt;$D$4,S520,MAX(AVERAGEIFS(S1350:S1352,S1350:S1352,"&gt;0")/(EXP(S$6*(($D1353-COUNTIFS(S$1268:S1353,0))/12))),S$8))</f>
        <v>1</v>
      </c>
      <c r="T1353" s="132">
        <f t="shared" ca="1" si="157"/>
        <v>0.76923076923076916</v>
      </c>
      <c r="U1353" s="181">
        <f ca="1">IF($C1353&lt;=MAX($D$4,INDEX($C$23:$C$154,2+MATCH(0,$M$23:$M$154,1))),U520,MAX(AVERAGEIFS(U1350:U1352,U1350:U1352,"&gt;0")/(EXP(U$6*(($D1353-COUNTIFS(U$1268:U1353,0))/12))),U$8))</f>
        <v>4.7831489786269197</v>
      </c>
      <c r="V1353" s="181">
        <f t="shared" ca="1" si="158"/>
        <v>2.3915744893134598</v>
      </c>
      <c r="W1353" s="132">
        <f ca="1">IF($C1353&lt;$D$4,W520,MAX(AVERAGEIFS(W1350:W1352,W1350:W1352,"&gt;0")/(EXP(W$6*(($D1353-COUNTIFS(W$1268:W1353,0))/12))),W$8))</f>
        <v>0.75</v>
      </c>
      <c r="X1353" s="132">
        <f t="shared" ca="1" si="159"/>
        <v>0.57692307692307687</v>
      </c>
      <c r="Y1353" s="132"/>
      <c r="Z1353" s="132"/>
    </row>
    <row r="1354" spans="2:26" outlineLevel="1">
      <c r="B1354" s="159"/>
      <c r="C1354" s="160">
        <f t="shared" si="150"/>
        <v>46813</v>
      </c>
      <c r="D1354" s="128">
        <f t="shared" si="151"/>
        <v>87</v>
      </c>
      <c r="G1354" s="132">
        <f ca="1">IF($C1354&lt;$D$4,G521,MAX(AVERAGEIFS(G1351:G1353,G1351:G1353,"&gt;0")/(EXP(G$6*(($D1354-COUNTIFS(G$1268:G1354,0))/12))),G$8))</f>
        <v>1.25</v>
      </c>
      <c r="H1354" s="132">
        <f t="shared" ca="1" si="152"/>
        <v>0.96153846153846145</v>
      </c>
      <c r="I1354" s="132">
        <f ca="1">IF($C1354&lt;$D$4,I521,MAX(AVERAGEIFS(I1351:I1353,I1351:I1353,"&gt;0")/(EXP(I$6*(($D1354-COUNTIFS(I$1268:I1354,0))/12))),I$8))</f>
        <v>1.5</v>
      </c>
      <c r="J1354" s="132">
        <f t="shared" ca="1" si="153"/>
        <v>1.2</v>
      </c>
      <c r="K1354" s="132">
        <f ca="1">IF($C1354&lt;$D$4,K521,MAX(AVERAGEIFS(K1351:K1353,K1351:K1353,"&gt;0")/(EXP(K$6*(($D1354-COUNTIFS(K$1268:K1354,0))/12))),K$8))</f>
        <v>3</v>
      </c>
      <c r="L1354" s="132">
        <f t="shared" ca="1" si="154"/>
        <v>2</v>
      </c>
      <c r="M1354" s="181">
        <f ca="1">IF($C1354&lt;=MAX($D$4,INDEX($C$23:$C$154,2+MATCH(0,$M$23:$M$154,1))),M521,MAX(AVERAGEIFS(M1351:M1353,M1351:M1353,"&gt;0")/(EXP(M$6*(($D1354-COUNTIFS(M$1268:M1354,0))/12))),M$8))</f>
        <v>12.538083350488936</v>
      </c>
      <c r="N1354" s="181">
        <f t="shared" ca="1" si="155"/>
        <v>6.269041675244468</v>
      </c>
      <c r="O1354" s="181">
        <f ca="1">IF($C1354&lt;=MAX($D$4,INDEX($C$23:$C$154,2+MATCH(0,$O$23:$O$154,1))),O521,MAX(AVERAGEIFS(O1351:O1353,O1351:O1353,"&gt;0")/(EXP(O$6*(($D1354-COUNTIFS(O$1268:O1354,0))/12))),O$8))</f>
        <v>16.45904796572124</v>
      </c>
      <c r="P1354" s="181">
        <f t="shared" ca="1" si="149"/>
        <v>8.2295239828606199</v>
      </c>
      <c r="Q1354" s="132">
        <f ca="1">IF($C1354&lt;$D$4,Q521,MAX(AVERAGEIFS(Q1351:Q1353,Q1351:Q1353,"&gt;0")/(EXP(Q$6*(($D1354-COUNTIFS(Q$1268:Q1354,0))/12))),Q$8))</f>
        <v>1</v>
      </c>
      <c r="R1354" s="132">
        <f t="shared" ca="1" si="156"/>
        <v>1</v>
      </c>
      <c r="S1354" s="132">
        <f ca="1">IF($C1354&lt;$D$4,S521,MAX(AVERAGEIFS(S1351:S1353,S1351:S1353,"&gt;0")/(EXP(S$6*(($D1354-COUNTIFS(S$1268:S1354,0))/12))),S$8))</f>
        <v>1</v>
      </c>
      <c r="T1354" s="132">
        <f t="shared" ca="1" si="157"/>
        <v>0.76923076923076916</v>
      </c>
      <c r="U1354" s="181">
        <f ca="1">IF($C1354&lt;=MAX($D$4,INDEX($C$23:$C$154,2+MATCH(0,$M$23:$M$154,1))),U521,MAX(AVERAGEIFS(U1351:U1353,U1351:U1353,"&gt;0")/(EXP(U$6*(($D1354-COUNTIFS(U$1268:U1354,0))/12))),U$8))</f>
        <v>4.5175600384254686</v>
      </c>
      <c r="V1354" s="181">
        <f t="shared" ca="1" si="158"/>
        <v>2.2587800192127343</v>
      </c>
      <c r="W1354" s="132">
        <f ca="1">IF($C1354&lt;$D$4,W521,MAX(AVERAGEIFS(W1351:W1353,W1351:W1353,"&gt;0")/(EXP(W$6*(($D1354-COUNTIFS(W$1268:W1354,0))/12))),W$8))</f>
        <v>0.75</v>
      </c>
      <c r="X1354" s="132">
        <f t="shared" ca="1" si="159"/>
        <v>0.57692307692307687</v>
      </c>
      <c r="Y1354" s="132"/>
      <c r="Z1354" s="132"/>
    </row>
    <row r="1355" spans="2:26" outlineLevel="1">
      <c r="B1355" s="159"/>
      <c r="C1355" s="160">
        <f t="shared" si="150"/>
        <v>46844</v>
      </c>
      <c r="D1355" s="128">
        <f t="shared" si="151"/>
        <v>88</v>
      </c>
      <c r="G1355" s="132">
        <f ca="1">IF($C1355&lt;$D$4,G522,MAX(AVERAGEIFS(G1352:G1354,G1352:G1354,"&gt;0")/(EXP(G$6*(($D1355-COUNTIFS(G$1268:G1355,0))/12))),G$8))</f>
        <v>1.25</v>
      </c>
      <c r="H1355" s="132">
        <f t="shared" ca="1" si="152"/>
        <v>0.96153846153846145</v>
      </c>
      <c r="I1355" s="132">
        <f ca="1">IF($C1355&lt;$D$4,I522,MAX(AVERAGEIFS(I1352:I1354,I1352:I1354,"&gt;0")/(EXP(I$6*(($D1355-COUNTIFS(I$1268:I1355,0))/12))),I$8))</f>
        <v>1.5</v>
      </c>
      <c r="J1355" s="132">
        <f t="shared" ca="1" si="153"/>
        <v>1.2</v>
      </c>
      <c r="K1355" s="132">
        <f ca="1">IF($C1355&lt;$D$4,K522,MAX(AVERAGEIFS(K1352:K1354,K1352:K1354,"&gt;0")/(EXP(K$6*(($D1355-COUNTIFS(K$1268:K1355,0))/12))),K$8))</f>
        <v>3</v>
      </c>
      <c r="L1355" s="132">
        <f t="shared" ca="1" si="154"/>
        <v>2</v>
      </c>
      <c r="M1355" s="181">
        <f ca="1">IF($C1355&lt;=MAX($D$4,INDEX($C$23:$C$154,2+MATCH(0,$M$23:$M$154,1))),M522,MAX(AVERAGEIFS(M1352:M1354,M1352:M1354,"&gt;0")/(EXP(M$6*(($D1355-COUNTIFS(M$1268:M1355,0))/12))),M$8))</f>
        <v>12.41523788593587</v>
      </c>
      <c r="N1355" s="181">
        <f t="shared" ca="1" si="155"/>
        <v>6.2076189429679349</v>
      </c>
      <c r="O1355" s="181">
        <f ca="1">IF($C1355&lt;=MAX($D$4,INDEX($C$23:$C$154,2+MATCH(0,$O$23:$O$154,1))),O522,MAX(AVERAGEIFS(O1352:O1354,O1352:O1354,"&gt;0")/(EXP(O$6*(($D1355-COUNTIFS(O$1268:O1355,0))/12))),O$8))</f>
        <v>16.26052246277434</v>
      </c>
      <c r="P1355" s="181">
        <f t="shared" ca="1" si="149"/>
        <v>8.1302612313871698</v>
      </c>
      <c r="Q1355" s="132">
        <f ca="1">IF($C1355&lt;$D$4,Q522,MAX(AVERAGEIFS(Q1352:Q1354,Q1352:Q1354,"&gt;0")/(EXP(Q$6*(($D1355-COUNTIFS(Q$1268:Q1355,0))/12))),Q$8))</f>
        <v>1</v>
      </c>
      <c r="R1355" s="132">
        <f t="shared" ca="1" si="156"/>
        <v>1</v>
      </c>
      <c r="S1355" s="132">
        <f ca="1">IF($C1355&lt;$D$4,S522,MAX(AVERAGEIFS(S1352:S1354,S1352:S1354,"&gt;0")/(EXP(S$6*(($D1355-COUNTIFS(S$1268:S1355,0))/12))),S$8))</f>
        <v>1</v>
      </c>
      <c r="T1355" s="132">
        <f t="shared" ca="1" si="157"/>
        <v>0.76923076923076916</v>
      </c>
      <c r="U1355" s="181">
        <f ca="1">IF($C1355&lt;=MAX($D$4,INDEX($C$23:$C$154,2+MATCH(0,$M$23:$M$154,1))),U522,MAX(AVERAGEIFS(U1352:U1354,U1352:U1354,"&gt;0")/(EXP(U$6*(($D1355-COUNTIFS(U$1268:U1355,0))/12))),U$8))</f>
        <v>4.2579985497019512</v>
      </c>
      <c r="V1355" s="181">
        <f t="shared" ca="1" si="158"/>
        <v>2.1289992748509756</v>
      </c>
      <c r="W1355" s="132">
        <f ca="1">IF($C1355&lt;$D$4,W522,MAX(AVERAGEIFS(W1352:W1354,W1352:W1354,"&gt;0")/(EXP(W$6*(($D1355-COUNTIFS(W$1268:W1355,0))/12))),W$8))</f>
        <v>0.75</v>
      </c>
      <c r="X1355" s="132">
        <f t="shared" ca="1" si="159"/>
        <v>0.57692307692307687</v>
      </c>
      <c r="Y1355" s="132"/>
      <c r="Z1355" s="132"/>
    </row>
    <row r="1356" spans="2:26" outlineLevel="1">
      <c r="B1356" s="159"/>
      <c r="C1356" s="160">
        <f t="shared" si="150"/>
        <v>46874</v>
      </c>
      <c r="D1356" s="128">
        <f t="shared" si="151"/>
        <v>89</v>
      </c>
      <c r="G1356" s="132">
        <f ca="1">IF($C1356&lt;$D$4,G523,MAX(AVERAGEIFS(G1353:G1355,G1353:G1355,"&gt;0")/(EXP(G$6*(($D1356-COUNTIFS(G$1268:G1356,0))/12))),G$8))</f>
        <v>1.25</v>
      </c>
      <c r="H1356" s="132">
        <f t="shared" ca="1" si="152"/>
        <v>0.96153846153846145</v>
      </c>
      <c r="I1356" s="132">
        <f ca="1">IF($C1356&lt;$D$4,I523,MAX(AVERAGEIFS(I1353:I1355,I1353:I1355,"&gt;0")/(EXP(I$6*(($D1356-COUNTIFS(I$1268:I1356,0))/12))),I$8))</f>
        <v>1.5</v>
      </c>
      <c r="J1356" s="132">
        <f t="shared" ca="1" si="153"/>
        <v>1.2</v>
      </c>
      <c r="K1356" s="132">
        <f ca="1">IF($C1356&lt;$D$4,K523,MAX(AVERAGEIFS(K1353:K1355,K1353:K1355,"&gt;0")/(EXP(K$6*(($D1356-COUNTIFS(K$1268:K1356,0))/12))),K$8))</f>
        <v>3</v>
      </c>
      <c r="L1356" s="132">
        <f t="shared" ca="1" si="154"/>
        <v>2</v>
      </c>
      <c r="M1356" s="181">
        <f ca="1">IF($C1356&lt;=MAX($D$4,INDEX($C$23:$C$154,2+MATCH(0,$M$23:$M$154,1))),M523,MAX(AVERAGEIFS(M1353:M1355,M1353:M1355,"&gt;0")/(EXP(M$6*(($D1356-COUNTIFS(M$1268:M1356,0))/12))),M$8))</f>
        <v>12.288491518608968</v>
      </c>
      <c r="N1356" s="181">
        <f t="shared" ca="1" si="155"/>
        <v>6.1442457593044839</v>
      </c>
      <c r="O1356" s="181">
        <f ca="1">IF($C1356&lt;=MAX($D$4,INDEX($C$23:$C$154,2+MATCH(0,$O$23:$O$154,1))),O523,MAX(AVERAGEIFS(O1353:O1355,O1353:O1355,"&gt;0")/(EXP(O$6*(($D1356-COUNTIFS(O$1268:O1356,0))/12))),O$8))</f>
        <v>16.047569864223135</v>
      </c>
      <c r="P1356" s="181">
        <f t="shared" ca="1" si="149"/>
        <v>8.0237849321115675</v>
      </c>
      <c r="Q1356" s="132">
        <f ca="1">IF($C1356&lt;$D$4,Q523,MAX(AVERAGEIFS(Q1353:Q1355,Q1353:Q1355,"&gt;0")/(EXP(Q$6*(($D1356-COUNTIFS(Q$1268:Q1356,0))/12))),Q$8))</f>
        <v>1</v>
      </c>
      <c r="R1356" s="132">
        <f t="shared" ca="1" si="156"/>
        <v>1</v>
      </c>
      <c r="S1356" s="132">
        <f ca="1">IF($C1356&lt;$D$4,S523,MAX(AVERAGEIFS(S1353:S1355,S1353:S1355,"&gt;0")/(EXP(S$6*(($D1356-COUNTIFS(S$1268:S1356,0))/12))),S$8))</f>
        <v>1</v>
      </c>
      <c r="T1356" s="132">
        <f t="shared" ca="1" si="157"/>
        <v>0.76923076923076916</v>
      </c>
      <c r="U1356" s="181">
        <f ca="1">IF($C1356&lt;=MAX($D$4,INDEX($C$23:$C$154,2+MATCH(0,$M$23:$M$154,1))),U523,MAX(AVERAGEIFS(U1353:U1355,U1353:U1355,"&gt;0")/(EXP(U$6*(($D1356-COUNTIFS(U$1268:U1356,0))/12))),U$8))</f>
        <v>4.0051592550294597</v>
      </c>
      <c r="V1356" s="181">
        <f t="shared" ca="1" si="158"/>
        <v>2.0025796275147298</v>
      </c>
      <c r="W1356" s="132">
        <f ca="1">IF($C1356&lt;$D$4,W523,MAX(AVERAGEIFS(W1353:W1355,W1353:W1355,"&gt;0")/(EXP(W$6*(($D1356-COUNTIFS(W$1268:W1356,0))/12))),W$8))</f>
        <v>0.75</v>
      </c>
      <c r="X1356" s="132">
        <f t="shared" ca="1" si="159"/>
        <v>0.57692307692307687</v>
      </c>
      <c r="Y1356" s="132"/>
      <c r="Z1356" s="132"/>
    </row>
    <row r="1357" spans="2:26" outlineLevel="1">
      <c r="B1357" s="159"/>
      <c r="C1357" s="160">
        <f t="shared" si="150"/>
        <v>46905</v>
      </c>
      <c r="D1357" s="128">
        <f t="shared" si="151"/>
        <v>90</v>
      </c>
      <c r="G1357" s="132">
        <f ca="1">IF($C1357&lt;$D$4,G524,MAX(AVERAGEIFS(G1354:G1356,G1354:G1356,"&gt;0")/(EXP(G$6*(($D1357-COUNTIFS(G$1268:G1357,0))/12))),G$8))</f>
        <v>1.25</v>
      </c>
      <c r="H1357" s="132">
        <f t="shared" ca="1" si="152"/>
        <v>0.96153846153846145</v>
      </c>
      <c r="I1357" s="132">
        <f ca="1">IF($C1357&lt;$D$4,I524,MAX(AVERAGEIFS(I1354:I1356,I1354:I1356,"&gt;0")/(EXP(I$6*(($D1357-COUNTIFS(I$1268:I1357,0))/12))),I$8))</f>
        <v>1.5</v>
      </c>
      <c r="J1357" s="132">
        <f t="shared" ca="1" si="153"/>
        <v>1.2</v>
      </c>
      <c r="K1357" s="132">
        <f ca="1">IF($C1357&lt;$D$4,K524,MAX(AVERAGEIFS(K1354:K1356,K1354:K1356,"&gt;0")/(EXP(K$6*(($D1357-COUNTIFS(K$1268:K1357,0))/12))),K$8))</f>
        <v>3</v>
      </c>
      <c r="L1357" s="132">
        <f t="shared" ca="1" si="154"/>
        <v>2</v>
      </c>
      <c r="M1357" s="181">
        <f ca="1">IF($C1357&lt;=MAX($D$4,INDEX($C$23:$C$154,2+MATCH(0,$M$23:$M$154,1))),M524,MAX(AVERAGEIFS(M1354:M1356,M1354:M1356,"&gt;0")/(EXP(M$6*(($D1357-COUNTIFS(M$1268:M1357,0))/12))),M$8))</f>
        <v>12.157989270918195</v>
      </c>
      <c r="N1357" s="181">
        <f t="shared" ca="1" si="155"/>
        <v>6.0789946354590976</v>
      </c>
      <c r="O1357" s="181">
        <f ca="1">IF($C1357&lt;=MAX($D$4,INDEX($C$23:$C$154,2+MATCH(0,$O$23:$O$154,1))),O524,MAX(AVERAGEIFS(O1354:O1356,O1354:O1356,"&gt;0")/(EXP(O$6*(($D1357-COUNTIFS(O$1268:O1357,0))/12))),O$8))</f>
        <v>15.821362905125156</v>
      </c>
      <c r="P1357" s="181">
        <f t="shared" ca="1" si="149"/>
        <v>7.9106814525625779</v>
      </c>
      <c r="Q1357" s="132">
        <f ca="1">IF($C1357&lt;$D$4,Q524,MAX(AVERAGEIFS(Q1354:Q1356,Q1354:Q1356,"&gt;0")/(EXP(Q$6*(($D1357-COUNTIFS(Q$1268:Q1357,0))/12))),Q$8))</f>
        <v>1</v>
      </c>
      <c r="R1357" s="132">
        <f t="shared" ca="1" si="156"/>
        <v>1</v>
      </c>
      <c r="S1357" s="132">
        <f ca="1">IF($C1357&lt;$D$4,S524,MAX(AVERAGEIFS(S1354:S1356,S1354:S1356,"&gt;0")/(EXP(S$6*(($D1357-COUNTIFS(S$1268:S1357,0))/12))),S$8))</f>
        <v>1</v>
      </c>
      <c r="T1357" s="132">
        <f t="shared" ca="1" si="157"/>
        <v>0.76923076923076916</v>
      </c>
      <c r="U1357" s="181">
        <f ca="1">IF($C1357&lt;=MAX($D$4,INDEX($C$23:$C$154,2+MATCH(0,$M$23:$M$154,1))),U524,MAX(AVERAGEIFS(U1354:U1356,U1354:U1356,"&gt;0")/(EXP(U$6*(($D1357-COUNTIFS(U$1268:U1357,0))/12))),U$8))</f>
        <v>3.7596479697978729</v>
      </c>
      <c r="V1357" s="181">
        <f t="shared" ca="1" si="158"/>
        <v>2</v>
      </c>
      <c r="W1357" s="132">
        <f ca="1">IF($C1357&lt;$D$4,W524,MAX(AVERAGEIFS(W1354:W1356,W1354:W1356,"&gt;0")/(EXP(W$6*(($D1357-COUNTIFS(W$1268:W1357,0))/12))),W$8))</f>
        <v>0.75</v>
      </c>
      <c r="X1357" s="132">
        <f t="shared" ca="1" si="159"/>
        <v>0.57692307692307687</v>
      </c>
      <c r="Y1357" s="132"/>
      <c r="Z1357" s="132"/>
    </row>
    <row r="1358" spans="2:26" outlineLevel="1">
      <c r="B1358" s="159"/>
      <c r="C1358" s="160">
        <f t="shared" si="150"/>
        <v>46935</v>
      </c>
      <c r="D1358" s="128">
        <f t="shared" si="151"/>
        <v>91</v>
      </c>
      <c r="G1358" s="132">
        <f ca="1">IF($C1358&lt;$D$4,G525,MAX(AVERAGEIFS(G1355:G1357,G1355:G1357,"&gt;0")/(EXP(G$6*(($D1358-COUNTIFS(G$1268:G1358,0))/12))),G$8))</f>
        <v>1.25</v>
      </c>
      <c r="H1358" s="132">
        <f t="shared" ca="1" si="152"/>
        <v>0.96153846153846145</v>
      </c>
      <c r="I1358" s="132">
        <f ca="1">IF($C1358&lt;$D$4,I525,MAX(AVERAGEIFS(I1355:I1357,I1355:I1357,"&gt;0")/(EXP(I$6*(($D1358-COUNTIFS(I$1268:I1358,0))/12))),I$8))</f>
        <v>1.5</v>
      </c>
      <c r="J1358" s="132">
        <f t="shared" ca="1" si="153"/>
        <v>1.2</v>
      </c>
      <c r="K1358" s="132">
        <f ca="1">IF($C1358&lt;$D$4,K525,MAX(AVERAGEIFS(K1355:K1357,K1355:K1357,"&gt;0")/(EXP(K$6*(($D1358-COUNTIFS(K$1268:K1358,0))/12))),K$8))</f>
        <v>3</v>
      </c>
      <c r="L1358" s="132">
        <f t="shared" ca="1" si="154"/>
        <v>2</v>
      </c>
      <c r="M1358" s="181">
        <f ca="1">IF($C1358&lt;=MAX($D$4,INDEX($C$23:$C$154,2+MATCH(0,$M$23:$M$154,1))),M525,MAX(AVERAGEIFS(M1355:M1357,M1355:M1357,"&gt;0")/(EXP(M$6*(($D1358-COUNTIFS(M$1268:M1358,0))/12))),M$8))</f>
        <v>12.023879405708328</v>
      </c>
      <c r="N1358" s="181">
        <f t="shared" ca="1" si="155"/>
        <v>6.0119397028541641</v>
      </c>
      <c r="O1358" s="181">
        <f ca="1">IF($C1358&lt;=MAX($D$4,INDEX($C$23:$C$154,2+MATCH(0,$O$23:$O$154,1))),O525,MAX(AVERAGEIFS(O1355:O1357,O1355:O1357,"&gt;0")/(EXP(O$6*(($D1358-COUNTIFS(O$1268:O1358,0))/12))),O$8))</f>
        <v>15.581984532246919</v>
      </c>
      <c r="P1358" s="181">
        <f t="shared" ca="1" si="149"/>
        <v>7.7909922661234594</v>
      </c>
      <c r="Q1358" s="132">
        <f ca="1">IF($C1358&lt;$D$4,Q525,MAX(AVERAGEIFS(Q1355:Q1357,Q1355:Q1357,"&gt;0")/(EXP(Q$6*(($D1358-COUNTIFS(Q$1268:Q1358,0))/12))),Q$8))</f>
        <v>1</v>
      </c>
      <c r="R1358" s="132">
        <f t="shared" ca="1" si="156"/>
        <v>1</v>
      </c>
      <c r="S1358" s="132">
        <f ca="1">IF($C1358&lt;$D$4,S525,MAX(AVERAGEIFS(S1355:S1357,S1355:S1357,"&gt;0")/(EXP(S$6*(($D1358-COUNTIFS(S$1268:S1358,0))/12))),S$8))</f>
        <v>1</v>
      </c>
      <c r="T1358" s="132">
        <f t="shared" ca="1" si="157"/>
        <v>0.76923076923076916</v>
      </c>
      <c r="U1358" s="181">
        <f ca="1">IF($C1358&lt;=MAX($D$4,INDEX($C$23:$C$154,2+MATCH(0,$M$23:$M$154,1))),U525,MAX(AVERAGEIFS(U1355:U1357,U1355:U1357,"&gt;0")/(EXP(U$6*(($D1358-COUNTIFS(U$1268:U1358,0))/12))),U$8))</f>
        <v>3.5219907088367188</v>
      </c>
      <c r="V1358" s="181">
        <f t="shared" ca="1" si="158"/>
        <v>2</v>
      </c>
      <c r="W1358" s="132">
        <f ca="1">IF($C1358&lt;$D$4,W525,MAX(AVERAGEIFS(W1355:W1357,W1355:W1357,"&gt;0")/(EXP(W$6*(($D1358-COUNTIFS(W$1268:W1358,0))/12))),W$8))</f>
        <v>0.75</v>
      </c>
      <c r="X1358" s="132">
        <f t="shared" ca="1" si="159"/>
        <v>0.57692307692307687</v>
      </c>
      <c r="Y1358" s="132"/>
      <c r="Z1358" s="132"/>
    </row>
    <row r="1359" spans="2:26" outlineLevel="1">
      <c r="B1359" s="159"/>
      <c r="C1359" s="160">
        <f t="shared" si="150"/>
        <v>46966</v>
      </c>
      <c r="D1359" s="128">
        <f t="shared" si="151"/>
        <v>92</v>
      </c>
      <c r="G1359" s="132">
        <f ca="1">IF($C1359&lt;$D$4,G526,MAX(AVERAGEIFS(G1356:G1358,G1356:G1358,"&gt;0")/(EXP(G$6*(($D1359-COUNTIFS(G$1268:G1359,0))/12))),G$8))</f>
        <v>1.25</v>
      </c>
      <c r="H1359" s="132">
        <f t="shared" ca="1" si="152"/>
        <v>0.96153846153846145</v>
      </c>
      <c r="I1359" s="132">
        <f ca="1">IF($C1359&lt;$D$4,I526,MAX(AVERAGEIFS(I1356:I1358,I1356:I1358,"&gt;0")/(EXP(I$6*(($D1359-COUNTIFS(I$1268:I1359,0))/12))),I$8))</f>
        <v>1.5</v>
      </c>
      <c r="J1359" s="132">
        <f t="shared" ca="1" si="153"/>
        <v>1.2</v>
      </c>
      <c r="K1359" s="132">
        <f ca="1">IF($C1359&lt;$D$4,K526,MAX(AVERAGEIFS(K1356:K1358,K1356:K1358,"&gt;0")/(EXP(K$6*(($D1359-COUNTIFS(K$1268:K1359,0))/12))),K$8))</f>
        <v>3</v>
      </c>
      <c r="L1359" s="132">
        <f t="shared" ca="1" si="154"/>
        <v>2</v>
      </c>
      <c r="M1359" s="181">
        <f ca="1">IF($C1359&lt;=MAX($D$4,INDEX($C$23:$C$154,2+MATCH(0,$M$23:$M$154,1))),M526,MAX(AVERAGEIFS(M1356:M1358,M1356:M1358,"&gt;0")/(EXP(M$6*(($D1359-COUNTIFS(M$1268:M1359,0))/12))),M$8))</f>
        <v>11.88631326725937</v>
      </c>
      <c r="N1359" s="181">
        <f t="shared" ca="1" si="155"/>
        <v>5.9431566336296848</v>
      </c>
      <c r="O1359" s="181">
        <f ca="1">IF($C1359&lt;=MAX($D$4,INDEX($C$23:$C$154,2+MATCH(0,$O$23:$O$154,1))),O526,MAX(AVERAGEIFS(O1356:O1358,O1356:O1358,"&gt;0")/(EXP(O$6*(($D1359-COUNTIFS(O$1268:O1359,0))/12))),O$8))</f>
        <v>15.330335351698213</v>
      </c>
      <c r="P1359" s="181">
        <f t="shared" ca="1" si="149"/>
        <v>7.6651676758491067</v>
      </c>
      <c r="Q1359" s="132">
        <f ca="1">IF($C1359&lt;$D$4,Q526,MAX(AVERAGEIFS(Q1356:Q1358,Q1356:Q1358,"&gt;0")/(EXP(Q$6*(($D1359-COUNTIFS(Q$1268:Q1359,0))/12))),Q$8))</f>
        <v>1</v>
      </c>
      <c r="R1359" s="132">
        <f t="shared" ca="1" si="156"/>
        <v>1</v>
      </c>
      <c r="S1359" s="132">
        <f ca="1">IF($C1359&lt;$D$4,S526,MAX(AVERAGEIFS(S1356:S1358,S1356:S1358,"&gt;0")/(EXP(S$6*(($D1359-COUNTIFS(S$1268:S1359,0))/12))),S$8))</f>
        <v>1</v>
      </c>
      <c r="T1359" s="132">
        <f t="shared" ca="1" si="157"/>
        <v>0.76923076923076916</v>
      </c>
      <c r="U1359" s="181">
        <f ca="1">IF($C1359&lt;=MAX($D$4,INDEX($C$23:$C$154,2+MATCH(0,$M$23:$M$154,1))),U526,MAX(AVERAGEIFS(U1356:U1358,U1356:U1358,"&gt;0")/(EXP(U$6*(($D1359-COUNTIFS(U$1268:U1359,0))/12))),U$8))</f>
        <v>3.2926348029906158</v>
      </c>
      <c r="V1359" s="181">
        <f t="shared" ca="1" si="158"/>
        <v>2</v>
      </c>
      <c r="W1359" s="132">
        <f ca="1">IF($C1359&lt;$D$4,W526,MAX(AVERAGEIFS(W1356:W1358,W1356:W1358,"&gt;0")/(EXP(W$6*(($D1359-COUNTIFS(W$1268:W1359,0))/12))),W$8))</f>
        <v>0.75</v>
      </c>
      <c r="X1359" s="132">
        <f t="shared" ca="1" si="159"/>
        <v>0.57692307692307687</v>
      </c>
      <c r="Y1359" s="132"/>
      <c r="Z1359" s="132"/>
    </row>
    <row r="1360" spans="2:26" outlineLevel="1">
      <c r="B1360" s="159"/>
      <c r="C1360" s="160">
        <f t="shared" si="150"/>
        <v>46997</v>
      </c>
      <c r="D1360" s="128">
        <f t="shared" si="151"/>
        <v>93</v>
      </c>
      <c r="G1360" s="132">
        <f ca="1">IF($C1360&lt;$D$4,G527,MAX(AVERAGEIFS(G1357:G1359,G1357:G1359,"&gt;0")/(EXP(G$6*(($D1360-COUNTIFS(G$1268:G1360,0))/12))),G$8))</f>
        <v>1.25</v>
      </c>
      <c r="H1360" s="132">
        <f t="shared" ca="1" si="152"/>
        <v>0.96153846153846145</v>
      </c>
      <c r="I1360" s="132">
        <f ca="1">IF($C1360&lt;$D$4,I527,MAX(AVERAGEIFS(I1357:I1359,I1357:I1359,"&gt;0")/(EXP(I$6*(($D1360-COUNTIFS(I$1268:I1360,0))/12))),I$8))</f>
        <v>1.5</v>
      </c>
      <c r="J1360" s="132">
        <f t="shared" ca="1" si="153"/>
        <v>1.2</v>
      </c>
      <c r="K1360" s="132">
        <f ca="1">IF($C1360&lt;$D$4,K527,MAX(AVERAGEIFS(K1357:K1359,K1357:K1359,"&gt;0")/(EXP(K$6*(($D1360-COUNTIFS(K$1268:K1360,0))/12))),K$8))</f>
        <v>3</v>
      </c>
      <c r="L1360" s="132">
        <f t="shared" ca="1" si="154"/>
        <v>2</v>
      </c>
      <c r="M1360" s="181">
        <f ca="1">IF($C1360&lt;=MAX($D$4,INDEX($C$23:$C$154,2+MATCH(0,$M$23:$M$154,1))),M527,MAX(AVERAGEIFS(M1357:M1359,M1357:M1359,"&gt;0")/(EXP(M$6*(($D1360-COUNTIFS(M$1268:M1360,0))/12))),M$8))</f>
        <v>11.745444556440111</v>
      </c>
      <c r="N1360" s="181">
        <f t="shared" ca="1" si="155"/>
        <v>5.8727222782200554</v>
      </c>
      <c r="O1360" s="181">
        <f ca="1">IF($C1360&lt;=MAX($D$4,INDEX($C$23:$C$154,2+MATCH(0,$O$23:$O$154,1))),O527,MAX(AVERAGEIFS(O1357:O1359,O1357:O1359,"&gt;0")/(EXP(O$6*(($D1360-COUNTIFS(O$1268:O1360,0))/12))),O$8))</f>
        <v>15.067190142802533</v>
      </c>
      <c r="P1360" s="181">
        <f t="shared" ca="1" si="149"/>
        <v>7.5335950714012663</v>
      </c>
      <c r="Q1360" s="132">
        <f ca="1">IF($C1360&lt;$D$4,Q527,MAX(AVERAGEIFS(Q1357:Q1359,Q1357:Q1359,"&gt;0")/(EXP(Q$6*(($D1360-COUNTIFS(Q$1268:Q1360,0))/12))),Q$8))</f>
        <v>1</v>
      </c>
      <c r="R1360" s="132">
        <f t="shared" ca="1" si="156"/>
        <v>1</v>
      </c>
      <c r="S1360" s="132">
        <f ca="1">IF($C1360&lt;$D$4,S527,MAX(AVERAGEIFS(S1357:S1359,S1357:S1359,"&gt;0")/(EXP(S$6*(($D1360-COUNTIFS(S$1268:S1360,0))/12))),S$8))</f>
        <v>1</v>
      </c>
      <c r="T1360" s="132">
        <f t="shared" ca="1" si="157"/>
        <v>0.76923076923076916</v>
      </c>
      <c r="U1360" s="181">
        <f ca="1">IF($C1360&lt;=MAX($D$4,INDEX($C$23:$C$154,2+MATCH(0,$M$23:$M$154,1))),U527,MAX(AVERAGEIFS(U1357:U1359,U1357:U1359,"&gt;0")/(EXP(U$6*(($D1360-COUNTIFS(U$1268:U1360,0))/12))),U$8))</f>
        <v>3.0719475218334695</v>
      </c>
      <c r="V1360" s="181">
        <f t="shared" ca="1" si="158"/>
        <v>2</v>
      </c>
      <c r="W1360" s="132">
        <f ca="1">IF($C1360&lt;$D$4,W527,MAX(AVERAGEIFS(W1357:W1359,W1357:W1359,"&gt;0")/(EXP(W$6*(($D1360-COUNTIFS(W$1268:W1360,0))/12))),W$8))</f>
        <v>0.75</v>
      </c>
      <c r="X1360" s="132">
        <f t="shared" ca="1" si="159"/>
        <v>0.57692307692307687</v>
      </c>
      <c r="Y1360" s="132"/>
      <c r="Z1360" s="132"/>
    </row>
    <row r="1361" spans="2:26" outlineLevel="1">
      <c r="B1361" s="159"/>
      <c r="C1361" s="160">
        <f t="shared" si="150"/>
        <v>47027</v>
      </c>
      <c r="D1361" s="128">
        <f t="shared" si="151"/>
        <v>94</v>
      </c>
      <c r="G1361" s="132">
        <f ca="1">IF($C1361&lt;$D$4,G528,MAX(AVERAGEIFS(G1358:G1360,G1358:G1360,"&gt;0")/(EXP(G$6*(($D1361-COUNTIFS(G$1268:G1361,0))/12))),G$8))</f>
        <v>1.25</v>
      </c>
      <c r="H1361" s="132">
        <f t="shared" ca="1" si="152"/>
        <v>0.96153846153846145</v>
      </c>
      <c r="I1361" s="132">
        <f ca="1">IF($C1361&lt;$D$4,I528,MAX(AVERAGEIFS(I1358:I1360,I1358:I1360,"&gt;0")/(EXP(I$6*(($D1361-COUNTIFS(I$1268:I1361,0))/12))),I$8))</f>
        <v>1.5</v>
      </c>
      <c r="J1361" s="132">
        <f t="shared" ca="1" si="153"/>
        <v>1.2</v>
      </c>
      <c r="K1361" s="132">
        <f ca="1">IF($C1361&lt;$D$4,K528,MAX(AVERAGEIFS(K1358:K1360,K1358:K1360,"&gt;0")/(EXP(K$6*(($D1361-COUNTIFS(K$1268:K1361,0))/12))),K$8))</f>
        <v>3</v>
      </c>
      <c r="L1361" s="132">
        <f t="shared" ca="1" si="154"/>
        <v>2</v>
      </c>
      <c r="M1361" s="181">
        <f ca="1">IF($C1361&lt;=MAX($D$4,INDEX($C$23:$C$154,2+MATCH(0,$M$23:$M$154,1))),M528,MAX(AVERAGEIFS(M1358:M1360,M1358:M1360,"&gt;0")/(EXP(M$6*(($D1361-COUNTIFS(M$1268:M1361,0))/12))),M$8))</f>
        <v>11.601429300437658</v>
      </c>
      <c r="N1361" s="181">
        <f t="shared" ca="1" si="155"/>
        <v>5.8007146502188291</v>
      </c>
      <c r="O1361" s="181">
        <f ca="1">IF($C1361&lt;=MAX($D$4,INDEX($C$23:$C$154,2+MATCH(0,$O$23:$O$154,1))),O528,MAX(AVERAGEIFS(O1358:O1360,O1358:O1360,"&gt;0")/(EXP(O$6*(($D1361-COUNTIFS(O$1268:O1361,0))/12))),O$8))</f>
        <v>14.79318952628685</v>
      </c>
      <c r="P1361" s="181">
        <f t="shared" ca="1" si="149"/>
        <v>7.3965947631434252</v>
      </c>
      <c r="Q1361" s="132">
        <f ca="1">IF($C1361&lt;$D$4,Q528,MAX(AVERAGEIFS(Q1358:Q1360,Q1358:Q1360,"&gt;0")/(EXP(Q$6*(($D1361-COUNTIFS(Q$1268:Q1361,0))/12))),Q$8))</f>
        <v>1</v>
      </c>
      <c r="R1361" s="132">
        <f t="shared" ca="1" si="156"/>
        <v>1</v>
      </c>
      <c r="S1361" s="132">
        <f ca="1">IF($C1361&lt;$D$4,S528,MAX(AVERAGEIFS(S1358:S1360,S1358:S1360,"&gt;0")/(EXP(S$6*(($D1361-COUNTIFS(S$1268:S1361,0))/12))),S$8))</f>
        <v>1</v>
      </c>
      <c r="T1361" s="132">
        <f t="shared" ca="1" si="157"/>
        <v>0.76923076923076916</v>
      </c>
      <c r="U1361" s="181">
        <f ca="1">IF($C1361&lt;=MAX($D$4,INDEX($C$23:$C$154,2+MATCH(0,$M$23:$M$154,1))),U528,MAX(AVERAGEIFS(U1358:U1360,U1358:U1360,"&gt;0")/(EXP(U$6*(($D1361-COUNTIFS(U$1268:U1361,0))/12))),U$8))</f>
        <v>3</v>
      </c>
      <c r="V1361" s="181">
        <f t="shared" ca="1" si="158"/>
        <v>2</v>
      </c>
      <c r="W1361" s="132">
        <f ca="1">IF($C1361&lt;$D$4,W528,MAX(AVERAGEIFS(W1358:W1360,W1358:W1360,"&gt;0")/(EXP(W$6*(($D1361-COUNTIFS(W$1268:W1361,0))/12))),W$8))</f>
        <v>0.75</v>
      </c>
      <c r="X1361" s="132">
        <f t="shared" ca="1" si="159"/>
        <v>0.57692307692307687</v>
      </c>
      <c r="Y1361" s="132"/>
      <c r="Z1361" s="132"/>
    </row>
    <row r="1362" spans="2:26" outlineLevel="1">
      <c r="B1362" s="159"/>
      <c r="C1362" s="160">
        <f t="shared" si="150"/>
        <v>47058</v>
      </c>
      <c r="D1362" s="128">
        <f t="shared" si="151"/>
        <v>95</v>
      </c>
      <c r="G1362" s="132">
        <f ca="1">IF($C1362&lt;$D$4,G529,MAX(AVERAGEIFS(G1359:G1361,G1359:G1361,"&gt;0")/(EXP(G$6*(($D1362-COUNTIFS(G$1268:G1362,0))/12))),G$8))</f>
        <v>1.25</v>
      </c>
      <c r="H1362" s="132">
        <f t="shared" ca="1" si="152"/>
        <v>0.96153846153846145</v>
      </c>
      <c r="I1362" s="132">
        <f ca="1">IF($C1362&lt;$D$4,I529,MAX(AVERAGEIFS(I1359:I1361,I1359:I1361,"&gt;0")/(EXP(I$6*(($D1362-COUNTIFS(I$1268:I1362,0))/12))),I$8))</f>
        <v>1.5</v>
      </c>
      <c r="J1362" s="132">
        <f t="shared" ca="1" si="153"/>
        <v>1.2</v>
      </c>
      <c r="K1362" s="132">
        <f ca="1">IF($C1362&lt;$D$4,K529,MAX(AVERAGEIFS(K1359:K1361,K1359:K1361,"&gt;0")/(EXP(K$6*(($D1362-COUNTIFS(K$1268:K1362,0))/12))),K$8))</f>
        <v>3</v>
      </c>
      <c r="L1362" s="132">
        <f t="shared" ca="1" si="154"/>
        <v>2</v>
      </c>
      <c r="M1362" s="181">
        <f ca="1">IF($C1362&lt;=MAX($D$4,INDEX($C$23:$C$154,2+MATCH(0,$M$23:$M$154,1))),M529,MAX(AVERAGEIFS(M1359:M1361,M1359:M1361,"&gt;0")/(EXP(M$6*(($D1362-COUNTIFS(M$1268:M1362,0))/12))),M$8))</f>
        <v>11.454425544839992</v>
      </c>
      <c r="N1362" s="181">
        <f t="shared" ca="1" si="155"/>
        <v>5.7272127724199962</v>
      </c>
      <c r="O1362" s="181">
        <f ca="1">IF($C1362&lt;=MAX($D$4,INDEX($C$23:$C$154,2+MATCH(0,$O$23:$O$154,1))),O529,MAX(AVERAGEIFS(O1359:O1361,O1359:O1361,"&gt;0")/(EXP(O$6*(($D1362-COUNTIFS(O$1268:O1362,0))/12))),O$8))</f>
        <v>14.509148146945035</v>
      </c>
      <c r="P1362" s="181">
        <f t="shared" ca="1" si="149"/>
        <v>7.2545740734725177</v>
      </c>
      <c r="Q1362" s="132">
        <f ca="1">IF($C1362&lt;$D$4,Q529,MAX(AVERAGEIFS(Q1359:Q1361,Q1359:Q1361,"&gt;0")/(EXP(Q$6*(($D1362-COUNTIFS(Q$1268:Q1362,0))/12))),Q$8))</f>
        <v>1</v>
      </c>
      <c r="R1362" s="132">
        <f t="shared" ca="1" si="156"/>
        <v>1</v>
      </c>
      <c r="S1362" s="132">
        <f ca="1">IF($C1362&lt;$D$4,S529,MAX(AVERAGEIFS(S1359:S1361,S1359:S1361,"&gt;0")/(EXP(S$6*(($D1362-COUNTIFS(S$1268:S1362,0))/12))),S$8))</f>
        <v>1</v>
      </c>
      <c r="T1362" s="132">
        <f t="shared" ca="1" si="157"/>
        <v>0.76923076923076916</v>
      </c>
      <c r="U1362" s="181">
        <f ca="1">IF($C1362&lt;=MAX($D$4,INDEX($C$23:$C$154,2+MATCH(0,$M$23:$M$154,1))),U529,MAX(AVERAGEIFS(U1359:U1361,U1359:U1361,"&gt;0")/(EXP(U$6*(($D1362-COUNTIFS(U$1268:U1362,0))/12))),U$8))</f>
        <v>3</v>
      </c>
      <c r="V1362" s="181">
        <f t="shared" ca="1" si="158"/>
        <v>2</v>
      </c>
      <c r="W1362" s="132">
        <f ca="1">IF($C1362&lt;$D$4,W529,MAX(AVERAGEIFS(W1359:W1361,W1359:W1361,"&gt;0")/(EXP(W$6*(($D1362-COUNTIFS(W$1268:W1362,0))/12))),W$8))</f>
        <v>0.75</v>
      </c>
      <c r="X1362" s="132">
        <f t="shared" ca="1" si="159"/>
        <v>0.57692307692307687</v>
      </c>
      <c r="Y1362" s="132"/>
      <c r="Z1362" s="132"/>
    </row>
    <row r="1363" spans="2:26" outlineLevel="1">
      <c r="B1363" s="159"/>
      <c r="C1363" s="160">
        <f t="shared" si="150"/>
        <v>47088</v>
      </c>
      <c r="D1363" s="128">
        <f t="shared" si="151"/>
        <v>96</v>
      </c>
      <c r="G1363" s="132">
        <f ca="1">IF($C1363&lt;$D$4,G530,MAX(AVERAGEIFS(G1360:G1362,G1360:G1362,"&gt;0")/(EXP(G$6*(($D1363-COUNTIFS(G$1268:G1363,0))/12))),G$8))</f>
        <v>1.25</v>
      </c>
      <c r="H1363" s="132">
        <f t="shared" ca="1" si="152"/>
        <v>0.96153846153846145</v>
      </c>
      <c r="I1363" s="132">
        <f ca="1">IF($C1363&lt;$D$4,I530,MAX(AVERAGEIFS(I1360:I1362,I1360:I1362,"&gt;0")/(EXP(I$6*(($D1363-COUNTIFS(I$1268:I1363,0))/12))),I$8))</f>
        <v>1.5</v>
      </c>
      <c r="J1363" s="132">
        <f t="shared" ca="1" si="153"/>
        <v>1.2</v>
      </c>
      <c r="K1363" s="132">
        <f ca="1">IF($C1363&lt;$D$4,K530,MAX(AVERAGEIFS(K1360:K1362,K1360:K1362,"&gt;0")/(EXP(K$6*(($D1363-COUNTIFS(K$1268:K1363,0))/12))),K$8))</f>
        <v>3</v>
      </c>
      <c r="L1363" s="132">
        <f t="shared" ca="1" si="154"/>
        <v>2</v>
      </c>
      <c r="M1363" s="181">
        <f ca="1">IF($C1363&lt;=MAX($D$4,INDEX($C$23:$C$154,2+MATCH(0,$M$23:$M$154,1))),M530,MAX(AVERAGEIFS(M1360:M1362,M1360:M1362,"&gt;0")/(EXP(M$6*(($D1363-COUNTIFS(M$1268:M1363,0))/12))),M$8))</f>
        <v>11.30459299885816</v>
      </c>
      <c r="N1363" s="181">
        <f t="shared" ca="1" si="155"/>
        <v>5.6522964994290801</v>
      </c>
      <c r="O1363" s="181">
        <f ca="1">IF($C1363&lt;=MAX($D$4,INDEX($C$23:$C$154,2+MATCH(0,$O$23:$O$154,1))),O530,MAX(AVERAGEIFS(O1360:O1362,O1360:O1362,"&gt;0")/(EXP(O$6*(($D1363-COUNTIFS(O$1268:O1363,0))/12))),O$8))</f>
        <v>14.215846617521249</v>
      </c>
      <c r="P1363" s="181">
        <f t="shared" ca="1" si="149"/>
        <v>7.1079233087606246</v>
      </c>
      <c r="Q1363" s="132">
        <f ca="1">IF($C1363&lt;$D$4,Q530,MAX(AVERAGEIFS(Q1360:Q1362,Q1360:Q1362,"&gt;0")/(EXP(Q$6*(($D1363-COUNTIFS(Q$1268:Q1363,0))/12))),Q$8))</f>
        <v>1</v>
      </c>
      <c r="R1363" s="132">
        <f t="shared" ca="1" si="156"/>
        <v>1</v>
      </c>
      <c r="S1363" s="132">
        <f ca="1">IF($C1363&lt;$D$4,S530,MAX(AVERAGEIFS(S1360:S1362,S1360:S1362,"&gt;0")/(EXP(S$6*(($D1363-COUNTIFS(S$1268:S1363,0))/12))),S$8))</f>
        <v>1</v>
      </c>
      <c r="T1363" s="132">
        <f t="shared" ca="1" si="157"/>
        <v>0.76923076923076916</v>
      </c>
      <c r="U1363" s="181">
        <f ca="1">IF($C1363&lt;=MAX($D$4,INDEX($C$23:$C$154,2+MATCH(0,$M$23:$M$154,1))),U530,MAX(AVERAGEIFS(U1360:U1362,U1360:U1362,"&gt;0")/(EXP(U$6*(($D1363-COUNTIFS(U$1268:U1363,0))/12))),U$8))</f>
        <v>3</v>
      </c>
      <c r="V1363" s="181">
        <f t="shared" ca="1" si="158"/>
        <v>2</v>
      </c>
      <c r="W1363" s="132">
        <f ca="1">IF($C1363&lt;$D$4,W530,MAX(AVERAGEIFS(W1360:W1362,W1360:W1362,"&gt;0")/(EXP(W$6*(($D1363-COUNTIFS(W$1268:W1363,0))/12))),W$8))</f>
        <v>0.75</v>
      </c>
      <c r="X1363" s="132">
        <f t="shared" ca="1" si="159"/>
        <v>0.57692307692307687</v>
      </c>
      <c r="Y1363" s="132"/>
      <c r="Z1363" s="132"/>
    </row>
    <row r="1364" spans="2:26" outlineLevel="1">
      <c r="B1364" s="159"/>
      <c r="C1364" s="160">
        <f t="shared" si="150"/>
        <v>47119</v>
      </c>
      <c r="D1364" s="128">
        <f t="shared" si="151"/>
        <v>97</v>
      </c>
      <c r="G1364" s="132">
        <f ca="1">IF($C1364&lt;$D$4,G531,MAX(AVERAGEIFS(G1361:G1363,G1361:G1363,"&gt;0")/(EXP(G$6*(($D1364-COUNTIFS(G$1268:G1364,0))/12))),G$8))</f>
        <v>1.25</v>
      </c>
      <c r="H1364" s="132">
        <f t="shared" ca="1" si="152"/>
        <v>0.96153846153846145</v>
      </c>
      <c r="I1364" s="132">
        <f ca="1">IF($C1364&lt;$D$4,I531,MAX(AVERAGEIFS(I1361:I1363,I1361:I1363,"&gt;0")/(EXP(I$6*(($D1364-COUNTIFS(I$1268:I1364,0))/12))),I$8))</f>
        <v>1.5</v>
      </c>
      <c r="J1364" s="132">
        <f t="shared" ca="1" si="153"/>
        <v>1.2</v>
      </c>
      <c r="K1364" s="132">
        <f ca="1">IF($C1364&lt;$D$4,K531,MAX(AVERAGEIFS(K1361:K1363,K1361:K1363,"&gt;0")/(EXP(K$6*(($D1364-COUNTIFS(K$1268:K1364,0))/12))),K$8))</f>
        <v>3</v>
      </c>
      <c r="L1364" s="132">
        <f t="shared" ca="1" si="154"/>
        <v>2</v>
      </c>
      <c r="M1364" s="181">
        <f ca="1">IF($C1364&lt;=MAX($D$4,INDEX($C$23:$C$154,2+MATCH(0,$M$23:$M$154,1))),M531,MAX(AVERAGEIFS(M1361:M1363,M1361:M1363,"&gt;0")/(EXP(M$6*(($D1364-COUNTIFS(M$1268:M1364,0))/12))),M$8))</f>
        <v>11.152092802409012</v>
      </c>
      <c r="N1364" s="181">
        <f t="shared" ca="1" si="155"/>
        <v>5.5760464012045059</v>
      </c>
      <c r="O1364" s="181">
        <f ca="1">IF($C1364&lt;=MAX($D$4,INDEX($C$23:$C$154,2+MATCH(0,$O$23:$O$154,1))),O531,MAX(AVERAGEIFS(O1361:O1363,O1361:O1363,"&gt;0")/(EXP(O$6*(($D1364-COUNTIFS(O$1268:O1364,0))/12))),O$8))</f>
        <v>13.914061188074308</v>
      </c>
      <c r="P1364" s="181">
        <f t="shared" ca="1" si="149"/>
        <v>6.9570305940371542</v>
      </c>
      <c r="Q1364" s="132">
        <f ca="1">IF($C1364&lt;$D$4,Q531,MAX(AVERAGEIFS(Q1361:Q1363,Q1361:Q1363,"&gt;0")/(EXP(Q$6*(($D1364-COUNTIFS(Q$1268:Q1364,0))/12))),Q$8))</f>
        <v>1</v>
      </c>
      <c r="R1364" s="132">
        <f t="shared" ca="1" si="156"/>
        <v>1</v>
      </c>
      <c r="S1364" s="132">
        <f ca="1">IF($C1364&lt;$D$4,S531,MAX(AVERAGEIFS(S1361:S1363,S1361:S1363,"&gt;0")/(EXP(S$6*(($D1364-COUNTIFS(S$1268:S1364,0))/12))),S$8))</f>
        <v>1</v>
      </c>
      <c r="T1364" s="132">
        <f t="shared" ca="1" si="157"/>
        <v>0.76923076923076916</v>
      </c>
      <c r="U1364" s="181">
        <f ca="1">IF($C1364&lt;=MAX($D$4,INDEX($C$23:$C$154,2+MATCH(0,$M$23:$M$154,1))),U531,MAX(AVERAGEIFS(U1361:U1363,U1361:U1363,"&gt;0")/(EXP(U$6*(($D1364-COUNTIFS(U$1268:U1364,0))/12))),U$8))</f>
        <v>3</v>
      </c>
      <c r="V1364" s="181">
        <f t="shared" ca="1" si="158"/>
        <v>2</v>
      </c>
      <c r="W1364" s="132">
        <f ca="1">IF($C1364&lt;$D$4,W531,MAX(AVERAGEIFS(W1361:W1363,W1361:W1363,"&gt;0")/(EXP(W$6*(($D1364-COUNTIFS(W$1268:W1364,0))/12))),W$8))</f>
        <v>0.75</v>
      </c>
      <c r="X1364" s="132">
        <f t="shared" ca="1" si="159"/>
        <v>0.57692307692307687</v>
      </c>
      <c r="Y1364" s="132"/>
      <c r="Z1364" s="132"/>
    </row>
    <row r="1365" spans="2:26" outlineLevel="1">
      <c r="B1365" s="159"/>
      <c r="C1365" s="160">
        <f t="shared" si="150"/>
        <v>47150</v>
      </c>
      <c r="D1365" s="128">
        <f t="shared" si="151"/>
        <v>98</v>
      </c>
      <c r="G1365" s="132">
        <f ca="1">IF($C1365&lt;$D$4,G532,MAX(AVERAGEIFS(G1362:G1364,G1362:G1364,"&gt;0")/(EXP(G$6*(($D1365-COUNTIFS(G$1268:G1365,0))/12))),G$8))</f>
        <v>1.25</v>
      </c>
      <c r="H1365" s="132">
        <f t="shared" ca="1" si="152"/>
        <v>0.96153846153846145</v>
      </c>
      <c r="I1365" s="132">
        <f ca="1">IF($C1365&lt;$D$4,I532,MAX(AVERAGEIFS(I1362:I1364,I1362:I1364,"&gt;0")/(EXP(I$6*(($D1365-COUNTIFS(I$1268:I1365,0))/12))),I$8))</f>
        <v>1.5</v>
      </c>
      <c r="J1365" s="132">
        <f t="shared" ca="1" si="153"/>
        <v>1.2</v>
      </c>
      <c r="K1365" s="132">
        <f ca="1">IF($C1365&lt;$D$4,K532,MAX(AVERAGEIFS(K1362:K1364,K1362:K1364,"&gt;0")/(EXP(K$6*(($D1365-COUNTIFS(K$1268:K1365,0))/12))),K$8))</f>
        <v>3</v>
      </c>
      <c r="L1365" s="132">
        <f t="shared" ca="1" si="154"/>
        <v>2</v>
      </c>
      <c r="M1365" s="181">
        <f ca="1">IF($C1365&lt;=MAX($D$4,INDEX($C$23:$C$154,2+MATCH(0,$M$23:$M$154,1))),M532,MAX(AVERAGEIFS(M1362:M1364,M1362:M1364,"&gt;0")/(EXP(M$6*(($D1365-COUNTIFS(M$1268:M1365,0))/12))),M$8))</f>
        <v>10.997087228626278</v>
      </c>
      <c r="N1365" s="181">
        <f t="shared" ca="1" si="155"/>
        <v>5.4985436143131388</v>
      </c>
      <c r="O1365" s="181">
        <f ca="1">IF($C1365&lt;=MAX($D$4,INDEX($C$23:$C$154,2+MATCH(0,$O$23:$O$154,1))),O532,MAX(AVERAGEIFS(O1362:O1364,O1362:O1364,"&gt;0")/(EXP(O$6*(($D1365-COUNTIFS(O$1268:O1365,0))/12))),O$8))</f>
        <v>13.604605171750581</v>
      </c>
      <c r="P1365" s="181">
        <f t="shared" ca="1" si="149"/>
        <v>6.8023025858752906</v>
      </c>
      <c r="Q1365" s="132">
        <f ca="1">IF($C1365&lt;$D$4,Q532,MAX(AVERAGEIFS(Q1362:Q1364,Q1362:Q1364,"&gt;0")/(EXP(Q$6*(($D1365-COUNTIFS(Q$1268:Q1365,0))/12))),Q$8))</f>
        <v>1</v>
      </c>
      <c r="R1365" s="132">
        <f t="shared" ca="1" si="156"/>
        <v>1</v>
      </c>
      <c r="S1365" s="132">
        <f ca="1">IF($C1365&lt;$D$4,S532,MAX(AVERAGEIFS(S1362:S1364,S1362:S1364,"&gt;0")/(EXP(S$6*(($D1365-COUNTIFS(S$1268:S1365,0))/12))),S$8))</f>
        <v>1</v>
      </c>
      <c r="T1365" s="132">
        <f t="shared" ca="1" si="157"/>
        <v>0.76923076923076916</v>
      </c>
      <c r="U1365" s="181">
        <f ca="1">IF($C1365&lt;=MAX($D$4,INDEX($C$23:$C$154,2+MATCH(0,$M$23:$M$154,1))),U532,MAX(AVERAGEIFS(U1362:U1364,U1362:U1364,"&gt;0")/(EXP(U$6*(($D1365-COUNTIFS(U$1268:U1365,0))/12))),U$8))</f>
        <v>3</v>
      </c>
      <c r="V1365" s="181">
        <f t="shared" ca="1" si="158"/>
        <v>2</v>
      </c>
      <c r="W1365" s="132">
        <f ca="1">IF($C1365&lt;$D$4,W532,MAX(AVERAGEIFS(W1362:W1364,W1362:W1364,"&gt;0")/(EXP(W$6*(($D1365-COUNTIFS(W$1268:W1365,0))/12))),W$8))</f>
        <v>0.75</v>
      </c>
      <c r="X1365" s="132">
        <f t="shared" ca="1" si="159"/>
        <v>0.57692307692307687</v>
      </c>
      <c r="Y1365" s="132"/>
      <c r="Z1365" s="132"/>
    </row>
    <row r="1366" spans="2:26" outlineLevel="1">
      <c r="B1366" s="159"/>
      <c r="C1366" s="160">
        <f t="shared" si="150"/>
        <v>47178</v>
      </c>
      <c r="D1366" s="128">
        <f t="shared" si="151"/>
        <v>99</v>
      </c>
      <c r="G1366" s="132">
        <f ca="1">IF($C1366&lt;$D$4,G533,MAX(AVERAGEIFS(G1363:G1365,G1363:G1365,"&gt;0")/(EXP(G$6*(($D1366-COUNTIFS(G$1268:G1366,0))/12))),G$8))</f>
        <v>1.25</v>
      </c>
      <c r="H1366" s="132">
        <f t="shared" ca="1" si="152"/>
        <v>0.96153846153846145</v>
      </c>
      <c r="I1366" s="132">
        <f ca="1">IF($C1366&lt;$D$4,I533,MAX(AVERAGEIFS(I1363:I1365,I1363:I1365,"&gt;0")/(EXP(I$6*(($D1366-COUNTIFS(I$1268:I1366,0))/12))),I$8))</f>
        <v>1.5</v>
      </c>
      <c r="J1366" s="132">
        <f t="shared" ca="1" si="153"/>
        <v>1.2</v>
      </c>
      <c r="K1366" s="132">
        <f ca="1">IF($C1366&lt;$D$4,K533,MAX(AVERAGEIFS(K1363:K1365,K1363:K1365,"&gt;0")/(EXP(K$6*(($D1366-COUNTIFS(K$1268:K1366,0))/12))),K$8))</f>
        <v>3</v>
      </c>
      <c r="L1366" s="132">
        <f t="shared" ca="1" si="154"/>
        <v>2</v>
      </c>
      <c r="M1366" s="181">
        <f ca="1">IF($C1366&lt;=MAX($D$4,INDEX($C$23:$C$154,2+MATCH(0,$M$23:$M$154,1))),M533,MAX(AVERAGEIFS(M1363:M1365,M1363:M1365,"&gt;0")/(EXP(M$6*(($D1366-COUNTIFS(M$1268:M1366,0))/12))),M$8))</f>
        <v>10.839739391220828</v>
      </c>
      <c r="N1366" s="181">
        <f t="shared" ca="1" si="155"/>
        <v>5.419869695610414</v>
      </c>
      <c r="O1366" s="181">
        <f ca="1">IF($C1366&lt;=MAX($D$4,INDEX($C$23:$C$154,2+MATCH(0,$O$23:$O$154,1))),O533,MAX(AVERAGEIFS(O1363:O1365,O1363:O1365,"&gt;0")/(EXP(O$6*(($D1366-COUNTIFS(O$1268:O1366,0))/12))),O$8))</f>
        <v>13.288284917923228</v>
      </c>
      <c r="P1366" s="181">
        <f t="shared" ca="1" si="149"/>
        <v>6.644142458961614</v>
      </c>
      <c r="Q1366" s="132">
        <f ca="1">IF($C1366&lt;$D$4,Q533,MAX(AVERAGEIFS(Q1363:Q1365,Q1363:Q1365,"&gt;0")/(EXP(Q$6*(($D1366-COUNTIFS(Q$1268:Q1366,0))/12))),Q$8))</f>
        <v>1</v>
      </c>
      <c r="R1366" s="132">
        <f t="shared" ca="1" si="156"/>
        <v>1</v>
      </c>
      <c r="S1366" s="132">
        <f ca="1">IF($C1366&lt;$D$4,S533,MAX(AVERAGEIFS(S1363:S1365,S1363:S1365,"&gt;0")/(EXP(S$6*(($D1366-COUNTIFS(S$1268:S1366,0))/12))),S$8))</f>
        <v>1</v>
      </c>
      <c r="T1366" s="132">
        <f t="shared" ca="1" si="157"/>
        <v>0.76923076923076916</v>
      </c>
      <c r="U1366" s="181">
        <f ca="1">IF($C1366&lt;=MAX($D$4,INDEX($C$23:$C$154,2+MATCH(0,$M$23:$M$154,1))),U533,MAX(AVERAGEIFS(U1363:U1365,U1363:U1365,"&gt;0")/(EXP(U$6*(($D1366-COUNTIFS(U$1268:U1366,0))/12))),U$8))</f>
        <v>3</v>
      </c>
      <c r="V1366" s="181">
        <f t="shared" ca="1" si="158"/>
        <v>2</v>
      </c>
      <c r="W1366" s="132">
        <f ca="1">IF($C1366&lt;$D$4,W533,MAX(AVERAGEIFS(W1363:W1365,W1363:W1365,"&gt;0")/(EXP(W$6*(($D1366-COUNTIFS(W$1268:W1366,0))/12))),W$8))</f>
        <v>0.75</v>
      </c>
      <c r="X1366" s="132">
        <f t="shared" ca="1" si="159"/>
        <v>0.57692307692307687</v>
      </c>
      <c r="Y1366" s="132"/>
      <c r="Z1366" s="132"/>
    </row>
    <row r="1367" spans="2:26" outlineLevel="1">
      <c r="B1367" s="159"/>
      <c r="C1367" s="160">
        <f t="shared" si="150"/>
        <v>47209</v>
      </c>
      <c r="D1367" s="128">
        <f t="shared" si="151"/>
        <v>100</v>
      </c>
      <c r="G1367" s="132">
        <f ca="1">IF($C1367&lt;$D$4,G534,MAX(AVERAGEIFS(G1364:G1366,G1364:G1366,"&gt;0")/(EXP(G$6*(($D1367-COUNTIFS(G$1268:G1367,0))/12))),G$8))</f>
        <v>1.25</v>
      </c>
      <c r="H1367" s="132">
        <f t="shared" ca="1" si="152"/>
        <v>0.96153846153846145</v>
      </c>
      <c r="I1367" s="132">
        <f ca="1">IF($C1367&lt;$D$4,I534,MAX(AVERAGEIFS(I1364:I1366,I1364:I1366,"&gt;0")/(EXP(I$6*(($D1367-COUNTIFS(I$1268:I1367,0))/12))),I$8))</f>
        <v>1.5</v>
      </c>
      <c r="J1367" s="132">
        <f t="shared" ca="1" si="153"/>
        <v>1.2</v>
      </c>
      <c r="K1367" s="132">
        <f ca="1">IF($C1367&lt;$D$4,K534,MAX(AVERAGEIFS(K1364:K1366,K1364:K1366,"&gt;0")/(EXP(K$6*(($D1367-COUNTIFS(K$1268:K1367,0))/12))),K$8))</f>
        <v>3</v>
      </c>
      <c r="L1367" s="132">
        <f t="shared" ca="1" si="154"/>
        <v>2</v>
      </c>
      <c r="M1367" s="181">
        <f ca="1">IF($C1367&lt;=MAX($D$4,INDEX($C$23:$C$154,2+MATCH(0,$M$23:$M$154,1))),M534,MAX(AVERAGEIFS(M1364:M1366,M1364:M1366,"&gt;0")/(EXP(M$6*(($D1367-COUNTIFS(M$1268:M1367,0))/12))),M$8))</f>
        <v>10.68021297340715</v>
      </c>
      <c r="N1367" s="181">
        <f t="shared" ca="1" si="155"/>
        <v>5.3401064867035748</v>
      </c>
      <c r="O1367" s="181">
        <f ca="1">IF($C1367&lt;=MAX($D$4,INDEX($C$23:$C$154,2+MATCH(0,$O$23:$O$154,1))),O534,MAX(AVERAGEIFS(O1364:O1366,O1364:O1366,"&gt;0")/(EXP(O$6*(($D1367-COUNTIFS(O$1268:O1367,0))/12))),O$8))</f>
        <v>12.965908450834066</v>
      </c>
      <c r="P1367" s="181">
        <f t="shared" ca="1" si="149"/>
        <v>6.4829542254170329</v>
      </c>
      <c r="Q1367" s="132">
        <f ca="1">IF($C1367&lt;$D$4,Q534,MAX(AVERAGEIFS(Q1364:Q1366,Q1364:Q1366,"&gt;0")/(EXP(Q$6*(($D1367-COUNTIFS(Q$1268:Q1367,0))/12))),Q$8))</f>
        <v>1</v>
      </c>
      <c r="R1367" s="132">
        <f t="shared" ca="1" si="156"/>
        <v>1</v>
      </c>
      <c r="S1367" s="132">
        <f ca="1">IF($C1367&lt;$D$4,S534,MAX(AVERAGEIFS(S1364:S1366,S1364:S1366,"&gt;0")/(EXP(S$6*(($D1367-COUNTIFS(S$1268:S1367,0))/12))),S$8))</f>
        <v>1</v>
      </c>
      <c r="T1367" s="132">
        <f t="shared" ca="1" si="157"/>
        <v>0.76923076923076916</v>
      </c>
      <c r="U1367" s="181">
        <f ca="1">IF($C1367&lt;=MAX($D$4,INDEX($C$23:$C$154,2+MATCH(0,$M$23:$M$154,1))),U534,MAX(AVERAGEIFS(U1364:U1366,U1364:U1366,"&gt;0")/(EXP(U$6*(($D1367-COUNTIFS(U$1268:U1367,0))/12))),U$8))</f>
        <v>3</v>
      </c>
      <c r="V1367" s="181">
        <f t="shared" ca="1" si="158"/>
        <v>2</v>
      </c>
      <c r="W1367" s="132">
        <f ca="1">IF($C1367&lt;$D$4,W534,MAX(AVERAGEIFS(W1364:W1366,W1364:W1366,"&gt;0")/(EXP(W$6*(($D1367-COUNTIFS(W$1268:W1367,0))/12))),W$8))</f>
        <v>0.75</v>
      </c>
      <c r="X1367" s="132">
        <f t="shared" ca="1" si="159"/>
        <v>0.57692307692307687</v>
      </c>
      <c r="Y1367" s="132"/>
      <c r="Z1367" s="132"/>
    </row>
    <row r="1368" spans="2:26" outlineLevel="1">
      <c r="B1368" s="159"/>
      <c r="C1368" s="160">
        <f t="shared" si="150"/>
        <v>47239</v>
      </c>
      <c r="D1368" s="128">
        <f t="shared" si="151"/>
        <v>101</v>
      </c>
      <c r="G1368" s="132">
        <f ca="1">IF($C1368&lt;$D$4,G535,MAX(AVERAGEIFS(G1365:G1367,G1365:G1367,"&gt;0")/(EXP(G$6*(($D1368-COUNTIFS(G$1268:G1368,0))/12))),G$8))</f>
        <v>1.25</v>
      </c>
      <c r="H1368" s="132">
        <f t="shared" ca="1" si="152"/>
        <v>0.96153846153846145</v>
      </c>
      <c r="I1368" s="132">
        <f ca="1">IF($C1368&lt;$D$4,I535,MAX(AVERAGEIFS(I1365:I1367,I1365:I1367,"&gt;0")/(EXP(I$6*(($D1368-COUNTIFS(I$1268:I1368,0))/12))),I$8))</f>
        <v>1.5</v>
      </c>
      <c r="J1368" s="132">
        <f t="shared" ca="1" si="153"/>
        <v>1.2</v>
      </c>
      <c r="K1368" s="132">
        <f ca="1">IF($C1368&lt;$D$4,K535,MAX(AVERAGEIFS(K1365:K1367,K1365:K1367,"&gt;0")/(EXP(K$6*(($D1368-COUNTIFS(K$1268:K1368,0))/12))),K$8))</f>
        <v>3</v>
      </c>
      <c r="L1368" s="132">
        <f t="shared" ca="1" si="154"/>
        <v>2</v>
      </c>
      <c r="M1368" s="181">
        <f ca="1">IF($C1368&lt;=MAX($D$4,INDEX($C$23:$C$154,2+MATCH(0,$M$23:$M$154,1))),M535,MAX(AVERAGEIFS(M1365:M1367,M1365:M1367,"&gt;0")/(EXP(M$6*(($D1368-COUNTIFS(M$1268:M1368,0))/12))),M$8))</f>
        <v>10.518671945831196</v>
      </c>
      <c r="N1368" s="181">
        <f t="shared" ca="1" si="155"/>
        <v>5.259335972915598</v>
      </c>
      <c r="O1368" s="181">
        <f ca="1">IF($C1368&lt;=MAX($D$4,INDEX($C$23:$C$154,2+MATCH(0,$O$23:$O$154,1))),O535,MAX(AVERAGEIFS(O1365:O1367,O1365:O1367,"&gt;0")/(EXP(O$6*(($D1368-COUNTIFS(O$1268:O1368,0))/12))),O$8))</f>
        <v>12.638287332325735</v>
      </c>
      <c r="P1368" s="181">
        <f t="shared" ca="1" si="149"/>
        <v>6.3191436661628675</v>
      </c>
      <c r="Q1368" s="132">
        <f ca="1">IF($C1368&lt;$D$4,Q535,MAX(AVERAGEIFS(Q1365:Q1367,Q1365:Q1367,"&gt;0")/(EXP(Q$6*(($D1368-COUNTIFS(Q$1268:Q1368,0))/12))),Q$8))</f>
        <v>1</v>
      </c>
      <c r="R1368" s="132">
        <f t="shared" ca="1" si="156"/>
        <v>1</v>
      </c>
      <c r="S1368" s="132">
        <f ca="1">IF($C1368&lt;$D$4,S535,MAX(AVERAGEIFS(S1365:S1367,S1365:S1367,"&gt;0")/(EXP(S$6*(($D1368-COUNTIFS(S$1268:S1368,0))/12))),S$8))</f>
        <v>1</v>
      </c>
      <c r="T1368" s="132">
        <f t="shared" ca="1" si="157"/>
        <v>0.76923076923076916</v>
      </c>
      <c r="U1368" s="181">
        <f ca="1">IF($C1368&lt;=MAX($D$4,INDEX($C$23:$C$154,2+MATCH(0,$M$23:$M$154,1))),U535,MAX(AVERAGEIFS(U1365:U1367,U1365:U1367,"&gt;0")/(EXP(U$6*(($D1368-COUNTIFS(U$1268:U1368,0))/12))),U$8))</f>
        <v>3</v>
      </c>
      <c r="V1368" s="181">
        <f t="shared" ca="1" si="158"/>
        <v>2</v>
      </c>
      <c r="W1368" s="132">
        <f ca="1">IF($C1368&lt;$D$4,W535,MAX(AVERAGEIFS(W1365:W1367,W1365:W1367,"&gt;0")/(EXP(W$6*(($D1368-COUNTIFS(W$1268:W1368,0))/12))),W$8))</f>
        <v>0.75</v>
      </c>
      <c r="X1368" s="132">
        <f t="shared" ca="1" si="159"/>
        <v>0.57692307692307687</v>
      </c>
      <c r="Y1368" s="132"/>
      <c r="Z1368" s="132"/>
    </row>
    <row r="1369" spans="2:26" outlineLevel="1">
      <c r="B1369" s="159"/>
      <c r="C1369" s="160">
        <f t="shared" si="150"/>
        <v>47270</v>
      </c>
      <c r="D1369" s="128">
        <f t="shared" si="151"/>
        <v>102</v>
      </c>
      <c r="G1369" s="132">
        <f ca="1">IF($C1369&lt;$D$4,G536,MAX(AVERAGEIFS(G1366:G1368,G1366:G1368,"&gt;0")/(EXP(G$6*(($D1369-COUNTIFS(G$1268:G1369,0))/12))),G$8))</f>
        <v>1.25</v>
      </c>
      <c r="H1369" s="132">
        <f t="shared" ca="1" si="152"/>
        <v>0.96153846153846145</v>
      </c>
      <c r="I1369" s="132">
        <f ca="1">IF($C1369&lt;$D$4,I536,MAX(AVERAGEIFS(I1366:I1368,I1366:I1368,"&gt;0")/(EXP(I$6*(($D1369-COUNTIFS(I$1268:I1369,0))/12))),I$8))</f>
        <v>1.5</v>
      </c>
      <c r="J1369" s="132">
        <f t="shared" ca="1" si="153"/>
        <v>1.2</v>
      </c>
      <c r="K1369" s="132">
        <f ca="1">IF($C1369&lt;$D$4,K536,MAX(AVERAGEIFS(K1366:K1368,K1366:K1368,"&gt;0")/(EXP(K$6*(($D1369-COUNTIFS(K$1268:K1369,0))/12))),K$8))</f>
        <v>3</v>
      </c>
      <c r="L1369" s="132">
        <f t="shared" ca="1" si="154"/>
        <v>2</v>
      </c>
      <c r="M1369" s="181">
        <f ca="1">IF($C1369&lt;=MAX($D$4,INDEX($C$23:$C$154,2+MATCH(0,$M$23:$M$154,1))),M536,MAX(AVERAGEIFS(M1366:M1368,M1366:M1368,"&gt;0")/(EXP(M$6*(($D1369-COUNTIFS(M$1268:M1369,0))/12))),M$8))</f>
        <v>10.355280290883099</v>
      </c>
      <c r="N1369" s="181">
        <f t="shared" ca="1" si="155"/>
        <v>5.1776401454415497</v>
      </c>
      <c r="O1369" s="181">
        <f ca="1">IF($C1369&lt;=MAX($D$4,INDEX($C$23:$C$154,2+MATCH(0,$O$23:$O$154,1))),O536,MAX(AVERAGEIFS(O1366:O1368,O1366:O1368,"&gt;0")/(EXP(O$6*(($D1369-COUNTIFS(O$1268:O1369,0))/12))),O$8))</f>
        <v>12.306225982659674</v>
      </c>
      <c r="P1369" s="181">
        <f t="shared" ca="1" si="149"/>
        <v>6.153112991329837</v>
      </c>
      <c r="Q1369" s="132">
        <f ca="1">IF($C1369&lt;$D$4,Q536,MAX(AVERAGEIFS(Q1366:Q1368,Q1366:Q1368,"&gt;0")/(EXP(Q$6*(($D1369-COUNTIFS(Q$1268:Q1369,0))/12))),Q$8))</f>
        <v>1</v>
      </c>
      <c r="R1369" s="132">
        <f t="shared" ca="1" si="156"/>
        <v>1</v>
      </c>
      <c r="S1369" s="132">
        <f ca="1">IF($C1369&lt;$D$4,S536,MAX(AVERAGEIFS(S1366:S1368,S1366:S1368,"&gt;0")/(EXP(S$6*(($D1369-COUNTIFS(S$1268:S1369,0))/12))),S$8))</f>
        <v>1</v>
      </c>
      <c r="T1369" s="132">
        <f t="shared" ca="1" si="157"/>
        <v>0.76923076923076916</v>
      </c>
      <c r="U1369" s="181">
        <f ca="1">IF($C1369&lt;=MAX($D$4,INDEX($C$23:$C$154,2+MATCH(0,$M$23:$M$154,1))),U536,MAX(AVERAGEIFS(U1366:U1368,U1366:U1368,"&gt;0")/(EXP(U$6*(($D1369-COUNTIFS(U$1268:U1369,0))/12))),U$8))</f>
        <v>3</v>
      </c>
      <c r="V1369" s="181">
        <f t="shared" ca="1" si="158"/>
        <v>2</v>
      </c>
      <c r="W1369" s="132">
        <f ca="1">IF($C1369&lt;$D$4,W536,MAX(AVERAGEIFS(W1366:W1368,W1366:W1368,"&gt;0")/(EXP(W$6*(($D1369-COUNTIFS(W$1268:W1369,0))/12))),W$8))</f>
        <v>0.75</v>
      </c>
      <c r="X1369" s="132">
        <f t="shared" ca="1" si="159"/>
        <v>0.57692307692307687</v>
      </c>
      <c r="Y1369" s="132"/>
      <c r="Z1369" s="132"/>
    </row>
    <row r="1370" spans="2:26" outlineLevel="1">
      <c r="B1370" s="159"/>
      <c r="C1370" s="160">
        <f t="shared" si="150"/>
        <v>47300</v>
      </c>
      <c r="D1370" s="128">
        <f t="shared" si="151"/>
        <v>103</v>
      </c>
      <c r="G1370" s="132">
        <f ca="1">IF($C1370&lt;$D$4,G537,MAX(AVERAGEIFS(G1367:G1369,G1367:G1369,"&gt;0")/(EXP(G$6*(($D1370-COUNTIFS(G$1268:G1370,0))/12))),G$8))</f>
        <v>1.25</v>
      </c>
      <c r="H1370" s="132">
        <f t="shared" ca="1" si="152"/>
        <v>0.96153846153846145</v>
      </c>
      <c r="I1370" s="132">
        <f ca="1">IF($C1370&lt;$D$4,I537,MAX(AVERAGEIFS(I1367:I1369,I1367:I1369,"&gt;0")/(EXP(I$6*(($D1370-COUNTIFS(I$1268:I1370,0))/12))),I$8))</f>
        <v>1.5</v>
      </c>
      <c r="J1370" s="132">
        <f t="shared" ca="1" si="153"/>
        <v>1.2</v>
      </c>
      <c r="K1370" s="132">
        <f ca="1">IF($C1370&lt;$D$4,K537,MAX(AVERAGEIFS(K1367:K1369,K1367:K1369,"&gt;0")/(EXP(K$6*(($D1370-COUNTIFS(K$1268:K1370,0))/12))),K$8))</f>
        <v>3</v>
      </c>
      <c r="L1370" s="132">
        <f t="shared" ca="1" si="154"/>
        <v>2</v>
      </c>
      <c r="M1370" s="181">
        <f ca="1">IF($C1370&lt;=MAX($D$4,INDEX($C$23:$C$154,2+MATCH(0,$M$23:$M$154,1))),M537,MAX(AVERAGEIFS(M1367:M1369,M1367:M1369,"&gt;0")/(EXP(M$6*(($D1370-COUNTIFS(M$1268:M1370,0))/12))),M$8))</f>
        <v>10.190201733857547</v>
      </c>
      <c r="N1370" s="181">
        <f t="shared" ca="1" si="155"/>
        <v>5.0951008669287736</v>
      </c>
      <c r="O1370" s="181">
        <f ca="1">IF($C1370&lt;=MAX($D$4,INDEX($C$23:$C$154,2+MATCH(0,$O$23:$O$154,1))),O537,MAX(AVERAGEIFS(O1367:O1369,O1367:O1369,"&gt;0")/(EXP(O$6*(($D1370-COUNTIFS(O$1268:O1370,0))/12))),O$8))</f>
        <v>11.970521664110157</v>
      </c>
      <c r="P1370" s="181">
        <f t="shared" ca="1" si="149"/>
        <v>5.9852608320550784</v>
      </c>
      <c r="Q1370" s="132">
        <f ca="1">IF($C1370&lt;$D$4,Q537,MAX(AVERAGEIFS(Q1367:Q1369,Q1367:Q1369,"&gt;0")/(EXP(Q$6*(($D1370-COUNTIFS(Q$1268:Q1370,0))/12))),Q$8))</f>
        <v>1</v>
      </c>
      <c r="R1370" s="132">
        <f t="shared" ca="1" si="156"/>
        <v>1</v>
      </c>
      <c r="S1370" s="132">
        <f ca="1">IF($C1370&lt;$D$4,S537,MAX(AVERAGEIFS(S1367:S1369,S1367:S1369,"&gt;0")/(EXP(S$6*(($D1370-COUNTIFS(S$1268:S1370,0))/12))),S$8))</f>
        <v>1</v>
      </c>
      <c r="T1370" s="132">
        <f t="shared" ca="1" si="157"/>
        <v>0.76923076923076916</v>
      </c>
      <c r="U1370" s="181">
        <f ca="1">IF($C1370&lt;=MAX($D$4,INDEX($C$23:$C$154,2+MATCH(0,$M$23:$M$154,1))),U537,MAX(AVERAGEIFS(U1367:U1369,U1367:U1369,"&gt;0")/(EXP(U$6*(($D1370-COUNTIFS(U$1268:U1370,0))/12))),U$8))</f>
        <v>3</v>
      </c>
      <c r="V1370" s="181">
        <f t="shared" ca="1" si="158"/>
        <v>2</v>
      </c>
      <c r="W1370" s="132">
        <f ca="1">IF($C1370&lt;$D$4,W537,MAX(AVERAGEIFS(W1367:W1369,W1367:W1369,"&gt;0")/(EXP(W$6*(($D1370-COUNTIFS(W$1268:W1370,0))/12))),W$8))</f>
        <v>0.75</v>
      </c>
      <c r="X1370" s="132">
        <f t="shared" ca="1" si="159"/>
        <v>0.57692307692307687</v>
      </c>
      <c r="Y1370" s="132"/>
      <c r="Z1370" s="132"/>
    </row>
    <row r="1371" spans="2:26" outlineLevel="1">
      <c r="B1371" s="159"/>
      <c r="C1371" s="160">
        <f t="shared" si="150"/>
        <v>47331</v>
      </c>
      <c r="D1371" s="128">
        <f t="shared" si="151"/>
        <v>104</v>
      </c>
      <c r="G1371" s="132">
        <f ca="1">IF($C1371&lt;$D$4,G538,MAX(AVERAGEIFS(G1368:G1370,G1368:G1370,"&gt;0")/(EXP(G$6*(($D1371-COUNTIFS(G$1268:G1371,0))/12))),G$8))</f>
        <v>1.25</v>
      </c>
      <c r="H1371" s="132">
        <f t="shared" ca="1" si="152"/>
        <v>0.96153846153846145</v>
      </c>
      <c r="I1371" s="132">
        <f ca="1">IF($C1371&lt;$D$4,I538,MAX(AVERAGEIFS(I1368:I1370,I1368:I1370,"&gt;0")/(EXP(I$6*(($D1371-COUNTIFS(I$1268:I1371,0))/12))),I$8))</f>
        <v>1.5</v>
      </c>
      <c r="J1371" s="132">
        <f t="shared" ca="1" si="153"/>
        <v>1.2</v>
      </c>
      <c r="K1371" s="132">
        <f ca="1">IF($C1371&lt;$D$4,K538,MAX(AVERAGEIFS(K1368:K1370,K1368:K1370,"&gt;0")/(EXP(K$6*(($D1371-COUNTIFS(K$1268:K1371,0))/12))),K$8))</f>
        <v>3</v>
      </c>
      <c r="L1371" s="132">
        <f t="shared" ca="1" si="154"/>
        <v>2</v>
      </c>
      <c r="M1371" s="181">
        <f ca="1">IF($C1371&lt;=MAX($D$4,INDEX($C$23:$C$154,2+MATCH(0,$M$23:$M$154,1))),M538,MAX(AVERAGEIFS(M1368:M1370,M1368:M1370,"&gt;0")/(EXP(M$6*(($D1371-COUNTIFS(M$1268:M1371,0))/12))),M$8))</f>
        <v>10.023599476176615</v>
      </c>
      <c r="N1371" s="181">
        <f t="shared" ca="1" si="155"/>
        <v>5.0117997380883077</v>
      </c>
      <c r="O1371" s="181">
        <f ca="1">IF($C1371&lt;=MAX($D$4,INDEX($C$23:$C$154,2+MATCH(0,$O$23:$O$154,1))),O538,MAX(AVERAGEIFS(O1368:O1370,O1368:O1370,"&gt;0")/(EXP(O$6*(($D1371-COUNTIFS(O$1268:O1371,0))/12))),O$8))</f>
        <v>11.631961737869027</v>
      </c>
      <c r="P1371" s="181">
        <f t="shared" ca="1" si="149"/>
        <v>5.8159808689345134</v>
      </c>
      <c r="Q1371" s="132">
        <f ca="1">IF($C1371&lt;$D$4,Q538,MAX(AVERAGEIFS(Q1368:Q1370,Q1368:Q1370,"&gt;0")/(EXP(Q$6*(($D1371-COUNTIFS(Q$1268:Q1371,0))/12))),Q$8))</f>
        <v>1</v>
      </c>
      <c r="R1371" s="132">
        <f t="shared" ca="1" si="156"/>
        <v>1</v>
      </c>
      <c r="S1371" s="132">
        <f ca="1">IF($C1371&lt;$D$4,S538,MAX(AVERAGEIFS(S1368:S1370,S1368:S1370,"&gt;0")/(EXP(S$6*(($D1371-COUNTIFS(S$1268:S1371,0))/12))),S$8))</f>
        <v>1</v>
      </c>
      <c r="T1371" s="132">
        <f t="shared" ca="1" si="157"/>
        <v>0.76923076923076916</v>
      </c>
      <c r="U1371" s="181">
        <f ca="1">IF($C1371&lt;=MAX($D$4,INDEX($C$23:$C$154,2+MATCH(0,$M$23:$M$154,1))),U538,MAX(AVERAGEIFS(U1368:U1370,U1368:U1370,"&gt;0")/(EXP(U$6*(($D1371-COUNTIFS(U$1268:U1371,0))/12))),U$8))</f>
        <v>3</v>
      </c>
      <c r="V1371" s="181">
        <f t="shared" ca="1" si="158"/>
        <v>2</v>
      </c>
      <c r="W1371" s="132">
        <f ca="1">IF($C1371&lt;$D$4,W538,MAX(AVERAGEIFS(W1368:W1370,W1368:W1370,"&gt;0")/(EXP(W$6*(($D1371-COUNTIFS(W$1268:W1371,0))/12))),W$8))</f>
        <v>0.75</v>
      </c>
      <c r="X1371" s="132">
        <f t="shared" ca="1" si="159"/>
        <v>0.57692307692307687</v>
      </c>
      <c r="Y1371" s="132"/>
      <c r="Z1371" s="132"/>
    </row>
    <row r="1372" spans="2:26" outlineLevel="1">
      <c r="B1372" s="159"/>
      <c r="C1372" s="160">
        <f t="shared" si="150"/>
        <v>47362</v>
      </c>
      <c r="D1372" s="128">
        <f t="shared" si="151"/>
        <v>105</v>
      </c>
      <c r="G1372" s="132">
        <f ca="1">IF($C1372&lt;$D$4,G539,MAX(AVERAGEIFS(G1369:G1371,G1369:G1371,"&gt;0")/(EXP(G$6*(($D1372-COUNTIFS(G$1268:G1372,0))/12))),G$8))</f>
        <v>1.25</v>
      </c>
      <c r="H1372" s="132">
        <f t="shared" ca="1" si="152"/>
        <v>0.96153846153846145</v>
      </c>
      <c r="I1372" s="132">
        <f ca="1">IF($C1372&lt;$D$4,I539,MAX(AVERAGEIFS(I1369:I1371,I1369:I1371,"&gt;0")/(EXP(I$6*(($D1372-COUNTIFS(I$1268:I1372,0))/12))),I$8))</f>
        <v>1.5</v>
      </c>
      <c r="J1372" s="132">
        <f t="shared" ca="1" si="153"/>
        <v>1.2</v>
      </c>
      <c r="K1372" s="132">
        <f ca="1">IF($C1372&lt;$D$4,K539,MAX(AVERAGEIFS(K1369:K1371,K1369:K1371,"&gt;0")/(EXP(K$6*(($D1372-COUNTIFS(K$1268:K1372,0))/12))),K$8))</f>
        <v>3</v>
      </c>
      <c r="L1372" s="132">
        <f t="shared" ca="1" si="154"/>
        <v>2</v>
      </c>
      <c r="M1372" s="181">
        <f ca="1">IF($C1372&lt;=MAX($D$4,INDEX($C$23:$C$154,2+MATCH(0,$M$23:$M$154,1))),M539,MAX(AVERAGEIFS(M1369:M1371,M1369:M1371,"&gt;0")/(EXP(M$6*(($D1372-COUNTIFS(M$1268:M1372,0))/12))),M$8))</f>
        <v>9.8556359348779399</v>
      </c>
      <c r="N1372" s="181">
        <f t="shared" ca="1" si="155"/>
        <v>4.9278179674389699</v>
      </c>
      <c r="O1372" s="181">
        <f ca="1">IF($C1372&lt;=MAX($D$4,INDEX($C$23:$C$154,2+MATCH(0,$O$23:$O$154,1))),O539,MAX(AVERAGEIFS(O1369:O1371,O1369:O1371,"&gt;0")/(EXP(O$6*(($D1372-COUNTIFS(O$1268:O1372,0))/12))),O$8))</f>
        <v>11.291319507244927</v>
      </c>
      <c r="P1372" s="181">
        <f t="shared" ca="1" si="149"/>
        <v>5.6456597536224633</v>
      </c>
      <c r="Q1372" s="132">
        <f ca="1">IF($C1372&lt;$D$4,Q539,MAX(AVERAGEIFS(Q1369:Q1371,Q1369:Q1371,"&gt;0")/(EXP(Q$6*(($D1372-COUNTIFS(Q$1268:Q1372,0))/12))),Q$8))</f>
        <v>1</v>
      </c>
      <c r="R1372" s="132">
        <f t="shared" ca="1" si="156"/>
        <v>1</v>
      </c>
      <c r="S1372" s="132">
        <f ca="1">IF($C1372&lt;$D$4,S539,MAX(AVERAGEIFS(S1369:S1371,S1369:S1371,"&gt;0")/(EXP(S$6*(($D1372-COUNTIFS(S$1268:S1372,0))/12))),S$8))</f>
        <v>1</v>
      </c>
      <c r="T1372" s="132">
        <f t="shared" ca="1" si="157"/>
        <v>0.76923076923076916</v>
      </c>
      <c r="U1372" s="181">
        <f ca="1">IF($C1372&lt;=MAX($D$4,INDEX($C$23:$C$154,2+MATCH(0,$M$23:$M$154,1))),U539,MAX(AVERAGEIFS(U1369:U1371,U1369:U1371,"&gt;0")/(EXP(U$6*(($D1372-COUNTIFS(U$1268:U1372,0))/12))),U$8))</f>
        <v>3</v>
      </c>
      <c r="V1372" s="181">
        <f t="shared" ca="1" si="158"/>
        <v>2</v>
      </c>
      <c r="W1372" s="132">
        <f ca="1">IF($C1372&lt;$D$4,W539,MAX(AVERAGEIFS(W1369:W1371,W1369:W1371,"&gt;0")/(EXP(W$6*(($D1372-COUNTIFS(W$1268:W1372,0))/12))),W$8))</f>
        <v>0.75</v>
      </c>
      <c r="X1372" s="132">
        <f t="shared" ca="1" si="159"/>
        <v>0.57692307692307687</v>
      </c>
      <c r="Y1372" s="132"/>
      <c r="Z1372" s="132"/>
    </row>
    <row r="1373" spans="2:26" outlineLevel="1">
      <c r="B1373" s="159"/>
      <c r="C1373" s="160">
        <f t="shared" si="150"/>
        <v>47392</v>
      </c>
      <c r="D1373" s="128">
        <f t="shared" si="151"/>
        <v>106</v>
      </c>
      <c r="G1373" s="132">
        <f ca="1">IF($C1373&lt;$D$4,G540,MAX(AVERAGEIFS(G1370:G1372,G1370:G1372,"&gt;0")/(EXP(G$6*(($D1373-COUNTIFS(G$1268:G1373,0))/12))),G$8))</f>
        <v>1.25</v>
      </c>
      <c r="H1373" s="132">
        <f t="shared" ca="1" si="152"/>
        <v>0.96153846153846145</v>
      </c>
      <c r="I1373" s="132">
        <f ca="1">IF($C1373&lt;$D$4,I540,MAX(AVERAGEIFS(I1370:I1372,I1370:I1372,"&gt;0")/(EXP(I$6*(($D1373-COUNTIFS(I$1268:I1373,0))/12))),I$8))</f>
        <v>1.5</v>
      </c>
      <c r="J1373" s="132">
        <f t="shared" ca="1" si="153"/>
        <v>1.2</v>
      </c>
      <c r="K1373" s="132">
        <f ca="1">IF($C1373&lt;$D$4,K540,MAX(AVERAGEIFS(K1370:K1372,K1370:K1372,"&gt;0")/(EXP(K$6*(($D1373-COUNTIFS(K$1268:K1373,0))/12))),K$8))</f>
        <v>3</v>
      </c>
      <c r="L1373" s="132">
        <f t="shared" ca="1" si="154"/>
        <v>2</v>
      </c>
      <c r="M1373" s="181">
        <f ca="1">IF($C1373&lt;=MAX($D$4,INDEX($C$23:$C$154,2+MATCH(0,$M$23:$M$154,1))),M540,MAX(AVERAGEIFS(M1370:M1372,M1370:M1372,"&gt;0")/(EXP(M$6*(($D1373-COUNTIFS(M$1268:M1373,0))/12))),M$8))</f>
        <v>9.6864724882970119</v>
      </c>
      <c r="N1373" s="181">
        <f t="shared" ca="1" si="155"/>
        <v>4.843236244148506</v>
      </c>
      <c r="O1373" s="181">
        <f ca="1">IF($C1373&lt;=MAX($D$4,INDEX($C$23:$C$154,2+MATCH(0,$O$23:$O$154,1))),O540,MAX(AVERAGEIFS(O1370:O1372,O1370:O1372,"&gt;0")/(EXP(O$6*(($D1373-COUNTIFS(O$1268:O1373,0))/12))),O$8))</f>
        <v>10.949352159932126</v>
      </c>
      <c r="P1373" s="181">
        <f t="shared" ca="1" si="149"/>
        <v>5.4746760799660628</v>
      </c>
      <c r="Q1373" s="132">
        <f ca="1">IF($C1373&lt;$D$4,Q540,MAX(AVERAGEIFS(Q1370:Q1372,Q1370:Q1372,"&gt;0")/(EXP(Q$6*(($D1373-COUNTIFS(Q$1268:Q1373,0))/12))),Q$8))</f>
        <v>1</v>
      </c>
      <c r="R1373" s="132">
        <f t="shared" ca="1" si="156"/>
        <v>1</v>
      </c>
      <c r="S1373" s="132">
        <f ca="1">IF($C1373&lt;$D$4,S540,MAX(AVERAGEIFS(S1370:S1372,S1370:S1372,"&gt;0")/(EXP(S$6*(($D1373-COUNTIFS(S$1268:S1373,0))/12))),S$8))</f>
        <v>1</v>
      </c>
      <c r="T1373" s="132">
        <f t="shared" ca="1" si="157"/>
        <v>0.76923076923076916</v>
      </c>
      <c r="U1373" s="181">
        <f ca="1">IF($C1373&lt;=MAX($D$4,INDEX($C$23:$C$154,2+MATCH(0,$M$23:$M$154,1))),U540,MAX(AVERAGEIFS(U1370:U1372,U1370:U1372,"&gt;0")/(EXP(U$6*(($D1373-COUNTIFS(U$1268:U1373,0))/12))),U$8))</f>
        <v>3</v>
      </c>
      <c r="V1373" s="181">
        <f t="shared" ca="1" si="158"/>
        <v>2</v>
      </c>
      <c r="W1373" s="132">
        <f ca="1">IF($C1373&lt;$D$4,W540,MAX(AVERAGEIFS(W1370:W1372,W1370:W1372,"&gt;0")/(EXP(W$6*(($D1373-COUNTIFS(W$1268:W1373,0))/12))),W$8))</f>
        <v>0.75</v>
      </c>
      <c r="X1373" s="132">
        <f t="shared" ca="1" si="159"/>
        <v>0.57692307692307687</v>
      </c>
      <c r="Y1373" s="132"/>
      <c r="Z1373" s="132"/>
    </row>
    <row r="1374" spans="2:26" outlineLevel="1">
      <c r="B1374" s="159"/>
      <c r="C1374" s="160">
        <f t="shared" si="150"/>
        <v>47423</v>
      </c>
      <c r="D1374" s="128">
        <f t="shared" si="151"/>
        <v>107</v>
      </c>
      <c r="G1374" s="132">
        <f ca="1">IF($C1374&lt;$D$4,G541,MAX(AVERAGEIFS(G1371:G1373,G1371:G1373,"&gt;0")/(EXP(G$6*(($D1374-COUNTIFS(G$1268:G1374,0))/12))),G$8))</f>
        <v>1.25</v>
      </c>
      <c r="H1374" s="132">
        <f t="shared" ca="1" si="152"/>
        <v>0.96153846153846145</v>
      </c>
      <c r="I1374" s="132">
        <f ca="1">IF($C1374&lt;$D$4,I541,MAX(AVERAGEIFS(I1371:I1373,I1371:I1373,"&gt;0")/(EXP(I$6*(($D1374-COUNTIFS(I$1268:I1374,0))/12))),I$8))</f>
        <v>1.5</v>
      </c>
      <c r="J1374" s="132">
        <f t="shared" ca="1" si="153"/>
        <v>1.2</v>
      </c>
      <c r="K1374" s="132">
        <f ca="1">IF($C1374&lt;$D$4,K541,MAX(AVERAGEIFS(K1371:K1373,K1371:K1373,"&gt;0")/(EXP(K$6*(($D1374-COUNTIFS(K$1268:K1374,0))/12))),K$8))</f>
        <v>3</v>
      </c>
      <c r="L1374" s="132">
        <f t="shared" ca="1" si="154"/>
        <v>2</v>
      </c>
      <c r="M1374" s="181">
        <f ca="1">IF($C1374&lt;=MAX($D$4,INDEX($C$23:$C$154,2+MATCH(0,$M$23:$M$154,1))),M541,MAX(AVERAGEIFS(M1371:M1373,M1371:M1373,"&gt;0")/(EXP(M$6*(($D1374-COUNTIFS(M$1268:M1374,0))/12))),M$8))</f>
        <v>9.516269227700997</v>
      </c>
      <c r="N1374" s="181">
        <f t="shared" ca="1" si="155"/>
        <v>4.7581346138504985</v>
      </c>
      <c r="O1374" s="181">
        <f ca="1">IF($C1374&lt;=MAX($D$4,INDEX($C$23:$C$154,2+MATCH(0,$O$23:$O$154,1))),O541,MAX(AVERAGEIFS(O1371:O1373,O1371:O1373,"&gt;0")/(EXP(O$6*(($D1374-COUNTIFS(O$1268:O1374,0))/12))),O$8))</f>
        <v>10.606798097530799</v>
      </c>
      <c r="P1374" s="181">
        <f t="shared" ca="1" si="149"/>
        <v>5.3033990487653995</v>
      </c>
      <c r="Q1374" s="132">
        <f ca="1">IF($C1374&lt;$D$4,Q541,MAX(AVERAGEIFS(Q1371:Q1373,Q1371:Q1373,"&gt;0")/(EXP(Q$6*(($D1374-COUNTIFS(Q$1268:Q1374,0))/12))),Q$8))</f>
        <v>1</v>
      </c>
      <c r="R1374" s="132">
        <f t="shared" ca="1" si="156"/>
        <v>1</v>
      </c>
      <c r="S1374" s="132">
        <f ca="1">IF($C1374&lt;$D$4,S541,MAX(AVERAGEIFS(S1371:S1373,S1371:S1373,"&gt;0")/(EXP(S$6*(($D1374-COUNTIFS(S$1268:S1374,0))/12))),S$8))</f>
        <v>1</v>
      </c>
      <c r="T1374" s="132">
        <f t="shared" ca="1" si="157"/>
        <v>0.76923076923076916</v>
      </c>
      <c r="U1374" s="181">
        <f ca="1">IF($C1374&lt;=MAX($D$4,INDEX($C$23:$C$154,2+MATCH(0,$M$23:$M$154,1))),U541,MAX(AVERAGEIFS(U1371:U1373,U1371:U1373,"&gt;0")/(EXP(U$6*(($D1374-COUNTIFS(U$1268:U1374,0))/12))),U$8))</f>
        <v>3</v>
      </c>
      <c r="V1374" s="181">
        <f t="shared" ca="1" si="158"/>
        <v>2</v>
      </c>
      <c r="W1374" s="132">
        <f ca="1">IF($C1374&lt;$D$4,W541,MAX(AVERAGEIFS(W1371:W1373,W1371:W1373,"&gt;0")/(EXP(W$6*(($D1374-COUNTIFS(W$1268:W1374,0))/12))),W$8))</f>
        <v>0.75</v>
      </c>
      <c r="X1374" s="132">
        <f t="shared" ca="1" si="159"/>
        <v>0.57692307692307687</v>
      </c>
      <c r="Y1374" s="132"/>
      <c r="Z1374" s="132"/>
    </row>
    <row r="1375" spans="2:26" outlineLevel="1">
      <c r="B1375" s="159"/>
      <c r="C1375" s="160">
        <f t="shared" si="150"/>
        <v>47453</v>
      </c>
      <c r="D1375" s="128">
        <f t="shared" si="151"/>
        <v>108</v>
      </c>
      <c r="G1375" s="132">
        <f ca="1">IF($C1375&lt;$D$4,G542,MAX(AVERAGEIFS(G1372:G1374,G1372:G1374,"&gt;0")/(EXP(G$6*(($D1375-COUNTIFS(G$1268:G1375,0))/12))),G$8))</f>
        <v>1.25</v>
      </c>
      <c r="H1375" s="132">
        <f t="shared" ca="1" si="152"/>
        <v>0.96153846153846145</v>
      </c>
      <c r="I1375" s="132">
        <f ca="1">IF($C1375&lt;$D$4,I542,MAX(AVERAGEIFS(I1372:I1374,I1372:I1374,"&gt;0")/(EXP(I$6*(($D1375-COUNTIFS(I$1268:I1375,0))/12))),I$8))</f>
        <v>1.5</v>
      </c>
      <c r="J1375" s="132">
        <f t="shared" ca="1" si="153"/>
        <v>1.2</v>
      </c>
      <c r="K1375" s="132">
        <f ca="1">IF($C1375&lt;$D$4,K542,MAX(AVERAGEIFS(K1372:K1374,K1372:K1374,"&gt;0")/(EXP(K$6*(($D1375-COUNTIFS(K$1268:K1375,0))/12))),K$8))</f>
        <v>3</v>
      </c>
      <c r="L1375" s="132">
        <f t="shared" ca="1" si="154"/>
        <v>2</v>
      </c>
      <c r="M1375" s="181">
        <f ca="1">IF($C1375&lt;=MAX($D$4,INDEX($C$23:$C$154,2+MATCH(0,$M$23:$M$154,1))),M542,MAX(AVERAGEIFS(M1372:M1374,M1372:M1374,"&gt;0")/(EXP(M$6*(($D1375-COUNTIFS(M$1268:M1375,0))/12))),M$8))</f>
        <v>9.3451847160937938</v>
      </c>
      <c r="N1375" s="181">
        <f t="shared" ca="1" si="155"/>
        <v>4.6725923580468969</v>
      </c>
      <c r="O1375" s="181">
        <f ca="1">IF($C1375&lt;=MAX($D$4,INDEX($C$23:$C$154,2+MATCH(0,$O$23:$O$154,1))),O542,MAX(AVERAGEIFS(O1372:O1374,O1372:O1374,"&gt;0")/(EXP(O$6*(($D1375-COUNTIFS(O$1268:O1375,0))/12))),O$8))</f>
        <v>10.264374322013442</v>
      </c>
      <c r="P1375" s="181">
        <f t="shared" ca="1" si="149"/>
        <v>5.1321871610067209</v>
      </c>
      <c r="Q1375" s="132">
        <f ca="1">IF($C1375&lt;$D$4,Q542,MAX(AVERAGEIFS(Q1372:Q1374,Q1372:Q1374,"&gt;0")/(EXP(Q$6*(($D1375-COUNTIFS(Q$1268:Q1375,0))/12))),Q$8))</f>
        <v>1</v>
      </c>
      <c r="R1375" s="132">
        <f t="shared" ca="1" si="156"/>
        <v>1</v>
      </c>
      <c r="S1375" s="132">
        <f ca="1">IF($C1375&lt;$D$4,S542,MAX(AVERAGEIFS(S1372:S1374,S1372:S1374,"&gt;0")/(EXP(S$6*(($D1375-COUNTIFS(S$1268:S1375,0))/12))),S$8))</f>
        <v>1</v>
      </c>
      <c r="T1375" s="132">
        <f t="shared" ca="1" si="157"/>
        <v>0.76923076923076916</v>
      </c>
      <c r="U1375" s="181">
        <f ca="1">IF($C1375&lt;=MAX($D$4,INDEX($C$23:$C$154,2+MATCH(0,$M$23:$M$154,1))),U542,MAX(AVERAGEIFS(U1372:U1374,U1372:U1374,"&gt;0")/(EXP(U$6*(($D1375-COUNTIFS(U$1268:U1375,0))/12))),U$8))</f>
        <v>3</v>
      </c>
      <c r="V1375" s="181">
        <f t="shared" ca="1" si="158"/>
        <v>2</v>
      </c>
      <c r="W1375" s="132">
        <f ca="1">IF($C1375&lt;$D$4,W542,MAX(AVERAGEIFS(W1372:W1374,W1372:W1374,"&gt;0")/(EXP(W$6*(($D1375-COUNTIFS(W$1268:W1375,0))/12))),W$8))</f>
        <v>0.75</v>
      </c>
      <c r="X1375" s="132">
        <f t="shared" ca="1" si="159"/>
        <v>0.57692307692307687</v>
      </c>
      <c r="Y1375" s="132"/>
      <c r="Z1375" s="132"/>
    </row>
    <row r="1376" spans="2:26" outlineLevel="1">
      <c r="B1376" s="159"/>
      <c r="C1376" s="160">
        <f t="shared" si="150"/>
        <v>47484</v>
      </c>
      <c r="D1376" s="128">
        <f t="shared" si="151"/>
        <v>109</v>
      </c>
      <c r="G1376" s="132">
        <f ca="1">IF($C1376&lt;$D$4,G543,MAX(AVERAGEIFS(G1373:G1375,G1373:G1375,"&gt;0")/(EXP(G$6*(($D1376-COUNTIFS(G$1268:G1376,0))/12))),G$8))</f>
        <v>1.25</v>
      </c>
      <c r="H1376" s="132">
        <f t="shared" ca="1" si="152"/>
        <v>0.96153846153846145</v>
      </c>
      <c r="I1376" s="132">
        <f ca="1">IF($C1376&lt;$D$4,I543,MAX(AVERAGEIFS(I1373:I1375,I1373:I1375,"&gt;0")/(EXP(I$6*(($D1376-COUNTIFS(I$1268:I1376,0))/12))),I$8))</f>
        <v>1.5</v>
      </c>
      <c r="J1376" s="132">
        <f t="shared" ca="1" si="153"/>
        <v>1.2</v>
      </c>
      <c r="K1376" s="132">
        <f ca="1">IF($C1376&lt;$D$4,K543,MAX(AVERAGEIFS(K1373:K1375,K1373:K1375,"&gt;0")/(EXP(K$6*(($D1376-COUNTIFS(K$1268:K1376,0))/12))),K$8))</f>
        <v>3</v>
      </c>
      <c r="L1376" s="132">
        <f t="shared" ca="1" si="154"/>
        <v>2</v>
      </c>
      <c r="M1376" s="181">
        <f ca="1">IF($C1376&lt;=MAX($D$4,INDEX($C$23:$C$154,2+MATCH(0,$M$23:$M$154,1))),M543,MAX(AVERAGEIFS(M1373:M1375,M1373:M1375,"&gt;0")/(EXP(M$6*(($D1376-COUNTIFS(M$1268:M1376,0))/12))),M$8))</f>
        <v>9.1733757544452228</v>
      </c>
      <c r="N1376" s="181">
        <f t="shared" ca="1" si="155"/>
        <v>4.5866878772226114</v>
      </c>
      <c r="O1376" s="181">
        <f ca="1">IF($C1376&lt;=MAX($D$4,INDEX($C$23:$C$154,2+MATCH(0,$O$23:$O$154,1))),O543,MAX(AVERAGEIFS(O1373:O1375,O1373:O1375,"&gt;0")/(EXP(O$6*(($D1376-COUNTIFS(O$1268:O1376,0))/12))),O$8))</f>
        <v>9.922774337156806</v>
      </c>
      <c r="P1376" s="181">
        <f t="shared" ca="1" si="149"/>
        <v>4.961387168578403</v>
      </c>
      <c r="Q1376" s="132">
        <f ca="1">IF($C1376&lt;$D$4,Q543,MAX(AVERAGEIFS(Q1373:Q1375,Q1373:Q1375,"&gt;0")/(EXP(Q$6*(($D1376-COUNTIFS(Q$1268:Q1376,0))/12))),Q$8))</f>
        <v>1</v>
      </c>
      <c r="R1376" s="132">
        <f t="shared" ca="1" si="156"/>
        <v>1</v>
      </c>
      <c r="S1376" s="132">
        <f ca="1">IF($C1376&lt;$D$4,S543,MAX(AVERAGEIFS(S1373:S1375,S1373:S1375,"&gt;0")/(EXP(S$6*(($D1376-COUNTIFS(S$1268:S1376,0))/12))),S$8))</f>
        <v>1</v>
      </c>
      <c r="T1376" s="132">
        <f t="shared" ca="1" si="157"/>
        <v>0.76923076923076916</v>
      </c>
      <c r="U1376" s="181">
        <f ca="1">IF($C1376&lt;=MAX($D$4,INDEX($C$23:$C$154,2+MATCH(0,$M$23:$M$154,1))),U543,MAX(AVERAGEIFS(U1373:U1375,U1373:U1375,"&gt;0")/(EXP(U$6*(($D1376-COUNTIFS(U$1268:U1376,0))/12))),U$8))</f>
        <v>3</v>
      </c>
      <c r="V1376" s="181">
        <f t="shared" ca="1" si="158"/>
        <v>2</v>
      </c>
      <c r="W1376" s="132">
        <f ca="1">IF($C1376&lt;$D$4,W543,MAX(AVERAGEIFS(W1373:W1375,W1373:W1375,"&gt;0")/(EXP(W$6*(($D1376-COUNTIFS(W$1268:W1376,0))/12))),W$8))</f>
        <v>0.75</v>
      </c>
      <c r="X1376" s="132">
        <f t="shared" ca="1" si="159"/>
        <v>0.57692307692307687</v>
      </c>
      <c r="Y1376" s="132"/>
      <c r="Z1376" s="132"/>
    </row>
    <row r="1377" spans="2:26" outlineLevel="1">
      <c r="B1377" s="159"/>
      <c r="C1377" s="160">
        <f t="shared" si="150"/>
        <v>47515</v>
      </c>
      <c r="D1377" s="128">
        <f t="shared" si="151"/>
        <v>110</v>
      </c>
      <c r="G1377" s="132">
        <f ca="1">IF($C1377&lt;$D$4,G544,MAX(AVERAGEIFS(G1374:G1376,G1374:G1376,"&gt;0")/(EXP(G$6*(($D1377-COUNTIFS(G$1268:G1377,0))/12))),G$8))</f>
        <v>1.25</v>
      </c>
      <c r="H1377" s="132">
        <f t="shared" ca="1" si="152"/>
        <v>0.96153846153846145</v>
      </c>
      <c r="I1377" s="132">
        <f ca="1">IF($C1377&lt;$D$4,I544,MAX(AVERAGEIFS(I1374:I1376,I1374:I1376,"&gt;0")/(EXP(I$6*(($D1377-COUNTIFS(I$1268:I1377,0))/12))),I$8))</f>
        <v>1.5</v>
      </c>
      <c r="J1377" s="132">
        <f t="shared" ca="1" si="153"/>
        <v>1.2</v>
      </c>
      <c r="K1377" s="132">
        <f ca="1">IF($C1377&lt;$D$4,K544,MAX(AVERAGEIFS(K1374:K1376,K1374:K1376,"&gt;0")/(EXP(K$6*(($D1377-COUNTIFS(K$1268:K1377,0))/12))),K$8))</f>
        <v>3</v>
      </c>
      <c r="L1377" s="132">
        <f t="shared" ca="1" si="154"/>
        <v>2</v>
      </c>
      <c r="M1377" s="181">
        <f ca="1">IF($C1377&lt;=MAX($D$4,INDEX($C$23:$C$154,2+MATCH(0,$M$23:$M$154,1))),M544,MAX(AVERAGEIFS(M1374:M1376,M1374:M1376,"&gt;0")/(EXP(M$6*(($D1377-COUNTIFS(M$1268:M1377,0))/12))),M$8))</f>
        <v>9.0009971556995652</v>
      </c>
      <c r="N1377" s="181">
        <f t="shared" ca="1" si="155"/>
        <v>4.5004985778497826</v>
      </c>
      <c r="O1377" s="181">
        <f ca="1">IF($C1377&lt;=MAX($D$4,INDEX($C$23:$C$154,2+MATCH(0,$O$23:$O$154,1))),O544,MAX(AVERAGEIFS(O1374:O1376,O1374:O1376,"&gt;0")/(EXP(O$6*(($D1377-COUNTIFS(O$1268:O1377,0))/12))),O$8))</f>
        <v>9.5826660647283877</v>
      </c>
      <c r="P1377" s="181">
        <f t="shared" ca="1" si="149"/>
        <v>4.7913330323641938</v>
      </c>
      <c r="Q1377" s="132">
        <f ca="1">IF($C1377&lt;$D$4,Q544,MAX(AVERAGEIFS(Q1374:Q1376,Q1374:Q1376,"&gt;0")/(EXP(Q$6*(($D1377-COUNTIFS(Q$1268:Q1377,0))/12))),Q$8))</f>
        <v>1</v>
      </c>
      <c r="R1377" s="132">
        <f t="shared" ca="1" si="156"/>
        <v>1</v>
      </c>
      <c r="S1377" s="132">
        <f ca="1">IF($C1377&lt;$D$4,S544,MAX(AVERAGEIFS(S1374:S1376,S1374:S1376,"&gt;0")/(EXP(S$6*(($D1377-COUNTIFS(S$1268:S1377,0))/12))),S$8))</f>
        <v>1</v>
      </c>
      <c r="T1377" s="132">
        <f t="shared" ca="1" si="157"/>
        <v>0.76923076923076916</v>
      </c>
      <c r="U1377" s="181">
        <f ca="1">IF($C1377&lt;=MAX($D$4,INDEX($C$23:$C$154,2+MATCH(0,$M$23:$M$154,1))),U544,MAX(AVERAGEIFS(U1374:U1376,U1374:U1376,"&gt;0")/(EXP(U$6*(($D1377-COUNTIFS(U$1268:U1377,0))/12))),U$8))</f>
        <v>3</v>
      </c>
      <c r="V1377" s="181">
        <f t="shared" ca="1" si="158"/>
        <v>2</v>
      </c>
      <c r="W1377" s="132">
        <f ca="1">IF($C1377&lt;$D$4,W544,MAX(AVERAGEIFS(W1374:W1376,W1374:W1376,"&gt;0")/(EXP(W$6*(($D1377-COUNTIFS(W$1268:W1377,0))/12))),W$8))</f>
        <v>0.75</v>
      </c>
      <c r="X1377" s="132">
        <f t="shared" ca="1" si="159"/>
        <v>0.57692307692307687</v>
      </c>
      <c r="Y1377" s="132"/>
      <c r="Z1377" s="132"/>
    </row>
    <row r="1378" spans="2:26" outlineLevel="1">
      <c r="B1378" s="159"/>
      <c r="C1378" s="160">
        <f t="shared" si="150"/>
        <v>47543</v>
      </c>
      <c r="D1378" s="128">
        <f t="shared" si="151"/>
        <v>111</v>
      </c>
      <c r="G1378" s="132">
        <f ca="1">IF($C1378&lt;$D$4,G545,MAX(AVERAGEIFS(G1375:G1377,G1375:G1377,"&gt;0")/(EXP(G$6*(($D1378-COUNTIFS(G$1268:G1378,0))/12))),G$8))</f>
        <v>1.25</v>
      </c>
      <c r="H1378" s="132">
        <f t="shared" ca="1" si="152"/>
        <v>0.96153846153846145</v>
      </c>
      <c r="I1378" s="132">
        <f ca="1">IF($C1378&lt;$D$4,I545,MAX(AVERAGEIFS(I1375:I1377,I1375:I1377,"&gt;0")/(EXP(I$6*(($D1378-COUNTIFS(I$1268:I1378,0))/12))),I$8))</f>
        <v>1.5</v>
      </c>
      <c r="J1378" s="132">
        <f t="shared" ca="1" si="153"/>
        <v>1.2</v>
      </c>
      <c r="K1378" s="132">
        <f ca="1">IF($C1378&lt;$D$4,K545,MAX(AVERAGEIFS(K1375:K1377,K1375:K1377,"&gt;0")/(EXP(K$6*(($D1378-COUNTIFS(K$1268:K1378,0))/12))),K$8))</f>
        <v>3</v>
      </c>
      <c r="L1378" s="132">
        <f t="shared" ca="1" si="154"/>
        <v>2</v>
      </c>
      <c r="M1378" s="181">
        <f ca="1">IF($C1378&lt;=MAX($D$4,INDEX($C$23:$C$154,2+MATCH(0,$M$23:$M$154,1))),M545,MAX(AVERAGEIFS(M1375:M1377,M1375:M1377,"&gt;0")/(EXP(M$6*(($D1378-COUNTIFS(M$1268:M1378,0))/12))),M$8))</f>
        <v>8.8282015271078187</v>
      </c>
      <c r="N1378" s="181">
        <f t="shared" ca="1" si="155"/>
        <v>4.4141007635539093</v>
      </c>
      <c r="O1378" s="181">
        <f ca="1">IF($C1378&lt;=MAX($D$4,INDEX($C$23:$C$154,2+MATCH(0,$O$23:$O$154,1))),O545,MAX(AVERAGEIFS(O1375:O1377,O1375:O1377,"&gt;0")/(EXP(O$6*(($D1378-COUNTIFS(O$1268:O1378,0))/12))),O$8))</f>
        <v>9.2446899702738641</v>
      </c>
      <c r="P1378" s="181">
        <f t="shared" ca="1" si="149"/>
        <v>4.622344985136932</v>
      </c>
      <c r="Q1378" s="132">
        <f ca="1">IF($C1378&lt;$D$4,Q545,MAX(AVERAGEIFS(Q1375:Q1377,Q1375:Q1377,"&gt;0")/(EXP(Q$6*(($D1378-COUNTIFS(Q$1268:Q1378,0))/12))),Q$8))</f>
        <v>1</v>
      </c>
      <c r="R1378" s="132">
        <f t="shared" ca="1" si="156"/>
        <v>1</v>
      </c>
      <c r="S1378" s="132">
        <f ca="1">IF($C1378&lt;$D$4,S545,MAX(AVERAGEIFS(S1375:S1377,S1375:S1377,"&gt;0")/(EXP(S$6*(($D1378-COUNTIFS(S$1268:S1378,0))/12))),S$8))</f>
        <v>1</v>
      </c>
      <c r="T1378" s="132">
        <f t="shared" ca="1" si="157"/>
        <v>0.76923076923076916</v>
      </c>
      <c r="U1378" s="181">
        <f ca="1">IF($C1378&lt;=MAX($D$4,INDEX($C$23:$C$154,2+MATCH(0,$M$23:$M$154,1))),U545,MAX(AVERAGEIFS(U1375:U1377,U1375:U1377,"&gt;0")/(EXP(U$6*(($D1378-COUNTIFS(U$1268:U1378,0))/12))),U$8))</f>
        <v>3</v>
      </c>
      <c r="V1378" s="181">
        <f t="shared" ca="1" si="158"/>
        <v>2</v>
      </c>
      <c r="W1378" s="132">
        <f ca="1">IF($C1378&lt;$D$4,W545,MAX(AVERAGEIFS(W1375:W1377,W1375:W1377,"&gt;0")/(EXP(W$6*(($D1378-COUNTIFS(W$1268:W1378,0))/12))),W$8))</f>
        <v>0.75</v>
      </c>
      <c r="X1378" s="132">
        <f t="shared" ca="1" si="159"/>
        <v>0.57692307692307687</v>
      </c>
      <c r="Y1378" s="132"/>
      <c r="Z1378" s="132"/>
    </row>
    <row r="1379" spans="2:26" outlineLevel="1">
      <c r="B1379" s="159"/>
      <c r="C1379" s="160">
        <f t="shared" si="150"/>
        <v>47574</v>
      </c>
      <c r="D1379" s="128">
        <f t="shared" si="151"/>
        <v>112</v>
      </c>
      <c r="G1379" s="132">
        <f ca="1">IF($C1379&lt;$D$4,G546,MAX(AVERAGEIFS(G1376:G1378,G1376:G1378,"&gt;0")/(EXP(G$6*(($D1379-COUNTIFS(G$1268:G1379,0))/12))),G$8))</f>
        <v>1.25</v>
      </c>
      <c r="H1379" s="132">
        <f t="shared" ca="1" si="152"/>
        <v>0.96153846153846145</v>
      </c>
      <c r="I1379" s="132">
        <f ca="1">IF($C1379&lt;$D$4,I546,MAX(AVERAGEIFS(I1376:I1378,I1376:I1378,"&gt;0")/(EXP(I$6*(($D1379-COUNTIFS(I$1268:I1379,0))/12))),I$8))</f>
        <v>1.5</v>
      </c>
      <c r="J1379" s="132">
        <f t="shared" ca="1" si="153"/>
        <v>1.2</v>
      </c>
      <c r="K1379" s="132">
        <f ca="1">IF($C1379&lt;$D$4,K546,MAX(AVERAGEIFS(K1376:K1378,K1376:K1378,"&gt;0")/(EXP(K$6*(($D1379-COUNTIFS(K$1268:K1379,0))/12))),K$8))</f>
        <v>3</v>
      </c>
      <c r="L1379" s="132">
        <f t="shared" ca="1" si="154"/>
        <v>2</v>
      </c>
      <c r="M1379" s="181">
        <f ca="1">IF($C1379&lt;=MAX($D$4,INDEX($C$23:$C$154,2+MATCH(0,$M$23:$M$154,1))),M546,MAX(AVERAGEIFS(M1376:M1378,M1376:M1378,"&gt;0")/(EXP(M$6*(($D1379-COUNTIFS(M$1268:M1379,0))/12))),M$8))</f>
        <v>8.6551390612079384</v>
      </c>
      <c r="N1379" s="181">
        <f t="shared" ca="1" si="155"/>
        <v>4.3275695306039692</v>
      </c>
      <c r="O1379" s="181">
        <f ca="1">IF($C1379&lt;=MAX($D$4,INDEX($C$23:$C$154,2+MATCH(0,$O$23:$O$154,1))),O546,MAX(AVERAGEIFS(O1376:O1378,O1376:O1378,"&gt;0")/(EXP(O$6*(($D1379-COUNTIFS(O$1268:O1379,0))/12))),O$8))</f>
        <v>8.9094574429550946</v>
      </c>
      <c r="P1379" s="181">
        <f t="shared" ca="1" si="149"/>
        <v>4.4547287214775473</v>
      </c>
      <c r="Q1379" s="132">
        <f ca="1">IF($C1379&lt;$D$4,Q546,MAX(AVERAGEIFS(Q1376:Q1378,Q1376:Q1378,"&gt;0")/(EXP(Q$6*(($D1379-COUNTIFS(Q$1268:Q1379,0))/12))),Q$8))</f>
        <v>1</v>
      </c>
      <c r="R1379" s="132">
        <f t="shared" ca="1" si="156"/>
        <v>1</v>
      </c>
      <c r="S1379" s="132">
        <f ca="1">IF($C1379&lt;$D$4,S546,MAX(AVERAGEIFS(S1376:S1378,S1376:S1378,"&gt;0")/(EXP(S$6*(($D1379-COUNTIFS(S$1268:S1379,0))/12))),S$8))</f>
        <v>1</v>
      </c>
      <c r="T1379" s="132">
        <f t="shared" ca="1" si="157"/>
        <v>0.76923076923076916</v>
      </c>
      <c r="U1379" s="181">
        <f ca="1">IF($C1379&lt;=MAX($D$4,INDEX($C$23:$C$154,2+MATCH(0,$M$23:$M$154,1))),U546,MAX(AVERAGEIFS(U1376:U1378,U1376:U1378,"&gt;0")/(EXP(U$6*(($D1379-COUNTIFS(U$1268:U1379,0))/12))),U$8))</f>
        <v>3</v>
      </c>
      <c r="V1379" s="181">
        <f t="shared" ca="1" si="158"/>
        <v>2</v>
      </c>
      <c r="W1379" s="132">
        <f ca="1">IF($C1379&lt;$D$4,W546,MAX(AVERAGEIFS(W1376:W1378,W1376:W1378,"&gt;0")/(EXP(W$6*(($D1379-COUNTIFS(W$1268:W1379,0))/12))),W$8))</f>
        <v>0.75</v>
      </c>
      <c r="X1379" s="132">
        <f t="shared" ca="1" si="159"/>
        <v>0.57692307692307687</v>
      </c>
      <c r="Y1379" s="132"/>
      <c r="Z1379" s="132"/>
    </row>
    <row r="1380" spans="2:26" outlineLevel="1">
      <c r="B1380" s="159"/>
      <c r="C1380" s="160">
        <f t="shared" si="150"/>
        <v>47604</v>
      </c>
      <c r="D1380" s="128">
        <f t="shared" si="151"/>
        <v>113</v>
      </c>
      <c r="G1380" s="132">
        <f ca="1">IF($C1380&lt;$D$4,G547,MAX(AVERAGEIFS(G1377:G1379,G1377:G1379,"&gt;0")/(EXP(G$6*(($D1380-COUNTIFS(G$1268:G1380,0))/12))),G$8))</f>
        <v>1.25</v>
      </c>
      <c r="H1380" s="132">
        <f t="shared" ca="1" si="152"/>
        <v>0.96153846153846145</v>
      </c>
      <c r="I1380" s="132">
        <f ca="1">IF($C1380&lt;$D$4,I547,MAX(AVERAGEIFS(I1377:I1379,I1377:I1379,"&gt;0")/(EXP(I$6*(($D1380-COUNTIFS(I$1268:I1380,0))/12))),I$8))</f>
        <v>1.5</v>
      </c>
      <c r="J1380" s="132">
        <f t="shared" ca="1" si="153"/>
        <v>1.2</v>
      </c>
      <c r="K1380" s="132">
        <f ca="1">IF($C1380&lt;$D$4,K547,MAX(AVERAGEIFS(K1377:K1379,K1377:K1379,"&gt;0")/(EXP(K$6*(($D1380-COUNTIFS(K$1268:K1380,0))/12))),K$8))</f>
        <v>3</v>
      </c>
      <c r="L1380" s="132">
        <f t="shared" ca="1" si="154"/>
        <v>2</v>
      </c>
      <c r="M1380" s="181">
        <f ca="1">IF($C1380&lt;=MAX($D$4,INDEX($C$23:$C$154,2+MATCH(0,$M$23:$M$154,1))),M547,MAX(AVERAGEIFS(M1377:M1379,M1377:M1379,"&gt;0")/(EXP(M$6*(($D1380-COUNTIFS(M$1268:M1380,0))/12))),M$8))</f>
        <v>8.4819573357977269</v>
      </c>
      <c r="N1380" s="181">
        <f t="shared" ca="1" si="155"/>
        <v>4.2409786678988635</v>
      </c>
      <c r="O1380" s="181">
        <f ca="1">IF($C1380&lt;=MAX($D$4,INDEX($C$23:$C$154,2+MATCH(0,$O$23:$O$154,1))),O547,MAX(AVERAGEIFS(O1377:O1379,O1377:O1379,"&gt;0")/(EXP(O$6*(($D1380-COUNTIFS(O$1268:O1380,0))/12))),O$8))</f>
        <v>8.5775493452283147</v>
      </c>
      <c r="P1380" s="181">
        <f t="shared" ca="1" si="149"/>
        <v>4.2887746726141573</v>
      </c>
      <c r="Q1380" s="132">
        <f ca="1">IF($C1380&lt;$D$4,Q547,MAX(AVERAGEIFS(Q1377:Q1379,Q1377:Q1379,"&gt;0")/(EXP(Q$6*(($D1380-COUNTIFS(Q$1268:Q1380,0))/12))),Q$8))</f>
        <v>1</v>
      </c>
      <c r="R1380" s="132">
        <f t="shared" ca="1" si="156"/>
        <v>1</v>
      </c>
      <c r="S1380" s="132">
        <f ca="1">IF($C1380&lt;$D$4,S547,MAX(AVERAGEIFS(S1377:S1379,S1377:S1379,"&gt;0")/(EXP(S$6*(($D1380-COUNTIFS(S$1268:S1380,0))/12))),S$8))</f>
        <v>1</v>
      </c>
      <c r="T1380" s="132">
        <f t="shared" ca="1" si="157"/>
        <v>0.76923076923076916</v>
      </c>
      <c r="U1380" s="181">
        <f ca="1">IF($C1380&lt;=MAX($D$4,INDEX($C$23:$C$154,2+MATCH(0,$M$23:$M$154,1))),U547,MAX(AVERAGEIFS(U1377:U1379,U1377:U1379,"&gt;0")/(EXP(U$6*(($D1380-COUNTIFS(U$1268:U1380,0))/12))),U$8))</f>
        <v>3</v>
      </c>
      <c r="V1380" s="181">
        <f t="shared" ca="1" si="158"/>
        <v>2</v>
      </c>
      <c r="W1380" s="132">
        <f ca="1">IF($C1380&lt;$D$4,W547,MAX(AVERAGEIFS(W1377:W1379,W1377:W1379,"&gt;0")/(EXP(W$6*(($D1380-COUNTIFS(W$1268:W1380,0))/12))),W$8))</f>
        <v>0.75</v>
      </c>
      <c r="X1380" s="132">
        <f t="shared" ca="1" si="159"/>
        <v>0.57692307692307687</v>
      </c>
      <c r="Y1380" s="132"/>
      <c r="Z1380" s="132"/>
    </row>
    <row r="1381" spans="2:26" outlineLevel="1">
      <c r="B1381" s="159"/>
      <c r="C1381" s="160">
        <f t="shared" si="150"/>
        <v>47635</v>
      </c>
      <c r="D1381" s="128">
        <f t="shared" si="151"/>
        <v>114</v>
      </c>
      <c r="G1381" s="132">
        <f ca="1">IF($C1381&lt;$D$4,G548,MAX(AVERAGEIFS(G1378:G1380,G1378:G1380,"&gt;0")/(EXP(G$6*(($D1381-COUNTIFS(G$1268:G1381,0))/12))),G$8))</f>
        <v>1.25</v>
      </c>
      <c r="H1381" s="132">
        <f t="shared" ca="1" si="152"/>
        <v>0.96153846153846145</v>
      </c>
      <c r="I1381" s="132">
        <f ca="1">IF($C1381&lt;$D$4,I548,MAX(AVERAGEIFS(I1378:I1380,I1378:I1380,"&gt;0")/(EXP(I$6*(($D1381-COUNTIFS(I$1268:I1381,0))/12))),I$8))</f>
        <v>1.5</v>
      </c>
      <c r="J1381" s="132">
        <f t="shared" ca="1" si="153"/>
        <v>1.2</v>
      </c>
      <c r="K1381" s="132">
        <f ca="1">IF($C1381&lt;$D$4,K548,MAX(AVERAGEIFS(K1378:K1380,K1378:K1380,"&gt;0")/(EXP(K$6*(($D1381-COUNTIFS(K$1268:K1381,0))/12))),K$8))</f>
        <v>3</v>
      </c>
      <c r="L1381" s="132">
        <f t="shared" ca="1" si="154"/>
        <v>2</v>
      </c>
      <c r="M1381" s="181">
        <f ca="1">IF($C1381&lt;=MAX($D$4,INDEX($C$23:$C$154,2+MATCH(0,$M$23:$M$154,1))),M548,MAX(AVERAGEIFS(M1378:M1380,M1378:M1380,"&gt;0")/(EXP(M$6*(($D1381-COUNTIFS(M$1268:M1381,0))/12))),M$8))</f>
        <v>8.3088011232393466</v>
      </c>
      <c r="N1381" s="181">
        <f t="shared" ca="1" si="155"/>
        <v>4.1544005616196733</v>
      </c>
      <c r="O1381" s="181">
        <f ca="1">IF($C1381&lt;=MAX($D$4,INDEX($C$23:$C$154,2+MATCH(0,$O$23:$O$154,1))),O548,MAX(AVERAGEIFS(O1378:O1380,O1378:O1380,"&gt;0")/(EXP(O$6*(($D1381-COUNTIFS(O$1268:O1381,0))/12))),O$8))</f>
        <v>8.2495147779039755</v>
      </c>
      <c r="P1381" s="181">
        <f t="shared" ca="1" si="149"/>
        <v>4.1247573889519877</v>
      </c>
      <c r="Q1381" s="132">
        <f ca="1">IF($C1381&lt;$D$4,Q548,MAX(AVERAGEIFS(Q1378:Q1380,Q1378:Q1380,"&gt;0")/(EXP(Q$6*(($D1381-COUNTIFS(Q$1268:Q1381,0))/12))),Q$8))</f>
        <v>1</v>
      </c>
      <c r="R1381" s="132">
        <f t="shared" ca="1" si="156"/>
        <v>1</v>
      </c>
      <c r="S1381" s="132">
        <f ca="1">IF($C1381&lt;$D$4,S548,MAX(AVERAGEIFS(S1378:S1380,S1378:S1380,"&gt;0")/(EXP(S$6*(($D1381-COUNTIFS(S$1268:S1381,0))/12))),S$8))</f>
        <v>1</v>
      </c>
      <c r="T1381" s="132">
        <f t="shared" ca="1" si="157"/>
        <v>0.76923076923076916</v>
      </c>
      <c r="U1381" s="181">
        <f ca="1">IF($C1381&lt;=MAX($D$4,INDEX($C$23:$C$154,2+MATCH(0,$M$23:$M$154,1))),U548,MAX(AVERAGEIFS(U1378:U1380,U1378:U1380,"&gt;0")/(EXP(U$6*(($D1381-COUNTIFS(U$1268:U1381,0))/12))),U$8))</f>
        <v>3</v>
      </c>
      <c r="V1381" s="181">
        <f t="shared" ca="1" si="158"/>
        <v>2</v>
      </c>
      <c r="W1381" s="132">
        <f ca="1">IF($C1381&lt;$D$4,W548,MAX(AVERAGEIFS(W1378:W1380,W1378:W1380,"&gt;0")/(EXP(W$6*(($D1381-COUNTIFS(W$1268:W1381,0))/12))),W$8))</f>
        <v>0.75</v>
      </c>
      <c r="X1381" s="132">
        <f t="shared" ca="1" si="159"/>
        <v>0.57692307692307687</v>
      </c>
      <c r="Y1381" s="132"/>
      <c r="Z1381" s="132"/>
    </row>
    <row r="1382" spans="2:26" outlineLevel="1">
      <c r="B1382" s="159"/>
      <c r="C1382" s="160">
        <f t="shared" si="150"/>
        <v>47665</v>
      </c>
      <c r="D1382" s="128">
        <f t="shared" si="151"/>
        <v>115</v>
      </c>
      <c r="G1382" s="132">
        <f ca="1">IF($C1382&lt;$D$4,G549,MAX(AVERAGEIFS(G1379:G1381,G1379:G1381,"&gt;0")/(EXP(G$6*(($D1382-COUNTIFS(G$1268:G1382,0))/12))),G$8))</f>
        <v>1.25</v>
      </c>
      <c r="H1382" s="132">
        <f t="shared" ca="1" si="152"/>
        <v>0.96153846153846145</v>
      </c>
      <c r="I1382" s="132">
        <f ca="1">IF($C1382&lt;$D$4,I549,MAX(AVERAGEIFS(I1379:I1381,I1379:I1381,"&gt;0")/(EXP(I$6*(($D1382-COUNTIFS(I$1268:I1382,0))/12))),I$8))</f>
        <v>1.5</v>
      </c>
      <c r="J1382" s="132">
        <f t="shared" ca="1" si="153"/>
        <v>1.2</v>
      </c>
      <c r="K1382" s="132">
        <f ca="1">IF($C1382&lt;$D$4,K549,MAX(AVERAGEIFS(K1379:K1381,K1379:K1381,"&gt;0")/(EXP(K$6*(($D1382-COUNTIFS(K$1268:K1382,0))/12))),K$8))</f>
        <v>3</v>
      </c>
      <c r="L1382" s="132">
        <f t="shared" ca="1" si="154"/>
        <v>2</v>
      </c>
      <c r="M1382" s="181">
        <f ca="1">IF($C1382&lt;=MAX($D$4,INDEX($C$23:$C$154,2+MATCH(0,$M$23:$M$154,1))),M549,MAX(AVERAGEIFS(M1379:M1381,M1379:M1381,"&gt;0")/(EXP(M$6*(($D1382-COUNTIFS(M$1268:M1382,0))/12))),M$8))</f>
        <v>8.1358122093661933</v>
      </c>
      <c r="N1382" s="181">
        <f t="shared" ca="1" si="155"/>
        <v>4.0679061046830967</v>
      </c>
      <c r="O1382" s="181">
        <f ca="1">IF($C1382&lt;=MAX($D$4,INDEX($C$23:$C$154,2+MATCH(0,$O$23:$O$154,1))),O549,MAX(AVERAGEIFS(O1379:O1381,O1379:O1381,"&gt;0")/(EXP(O$6*(($D1382-COUNTIFS(O$1268:O1382,0))/12))),O$8))</f>
        <v>7.9258700593713707</v>
      </c>
      <c r="P1382" s="181">
        <f t="shared" ca="1" si="149"/>
        <v>3.9629350296856853</v>
      </c>
      <c r="Q1382" s="132">
        <f ca="1">IF($C1382&lt;$D$4,Q549,MAX(AVERAGEIFS(Q1379:Q1381,Q1379:Q1381,"&gt;0")/(EXP(Q$6*(($D1382-COUNTIFS(Q$1268:Q1382,0))/12))),Q$8))</f>
        <v>1</v>
      </c>
      <c r="R1382" s="132">
        <f t="shared" ca="1" si="156"/>
        <v>1</v>
      </c>
      <c r="S1382" s="132">
        <f ca="1">IF($C1382&lt;$D$4,S549,MAX(AVERAGEIFS(S1379:S1381,S1379:S1381,"&gt;0")/(EXP(S$6*(($D1382-COUNTIFS(S$1268:S1382,0))/12))),S$8))</f>
        <v>1</v>
      </c>
      <c r="T1382" s="132">
        <f t="shared" ca="1" si="157"/>
        <v>0.76923076923076916</v>
      </c>
      <c r="U1382" s="181">
        <f ca="1">IF($C1382&lt;=MAX($D$4,INDEX($C$23:$C$154,2+MATCH(0,$M$23:$M$154,1))),U549,MAX(AVERAGEIFS(U1379:U1381,U1379:U1381,"&gt;0")/(EXP(U$6*(($D1382-COUNTIFS(U$1268:U1382,0))/12))),U$8))</f>
        <v>3</v>
      </c>
      <c r="V1382" s="181">
        <f t="shared" ca="1" si="158"/>
        <v>2</v>
      </c>
      <c r="W1382" s="132">
        <f ca="1">IF($C1382&lt;$D$4,W549,MAX(AVERAGEIFS(W1379:W1381,W1379:W1381,"&gt;0")/(EXP(W$6*(($D1382-COUNTIFS(W$1268:W1382,0))/12))),W$8))</f>
        <v>0.75</v>
      </c>
      <c r="X1382" s="132">
        <f t="shared" ca="1" si="159"/>
        <v>0.57692307692307687</v>
      </c>
      <c r="Y1382" s="132"/>
      <c r="Z1382" s="132"/>
    </row>
    <row r="1383" spans="2:26" outlineLevel="1">
      <c r="B1383" s="159"/>
      <c r="C1383" s="160">
        <f t="shared" si="150"/>
        <v>47696</v>
      </c>
      <c r="D1383" s="128">
        <f t="shared" si="151"/>
        <v>116</v>
      </c>
      <c r="G1383" s="132">
        <f ca="1">IF($C1383&lt;$D$4,G550,MAX(AVERAGEIFS(G1380:G1382,G1380:G1382,"&gt;0")/(EXP(G$6*(($D1383-COUNTIFS(G$1268:G1383,0))/12))),G$8))</f>
        <v>1.25</v>
      </c>
      <c r="H1383" s="132">
        <f t="shared" ca="1" si="152"/>
        <v>0.96153846153846145</v>
      </c>
      <c r="I1383" s="132">
        <f ca="1">IF($C1383&lt;$D$4,I550,MAX(AVERAGEIFS(I1380:I1382,I1380:I1382,"&gt;0")/(EXP(I$6*(($D1383-COUNTIFS(I$1268:I1383,0))/12))),I$8))</f>
        <v>1.5</v>
      </c>
      <c r="J1383" s="132">
        <f t="shared" ca="1" si="153"/>
        <v>1.2</v>
      </c>
      <c r="K1383" s="132">
        <f ca="1">IF($C1383&lt;$D$4,K550,MAX(AVERAGEIFS(K1380:K1382,K1380:K1382,"&gt;0")/(EXP(K$6*(($D1383-COUNTIFS(K$1268:K1383,0))/12))),K$8))</f>
        <v>3</v>
      </c>
      <c r="L1383" s="132">
        <f t="shared" ca="1" si="154"/>
        <v>2</v>
      </c>
      <c r="M1383" s="181">
        <f ca="1">IF($C1383&lt;=MAX($D$4,INDEX($C$23:$C$154,2+MATCH(0,$M$23:$M$154,1))),M550,MAX(AVERAGEIFS(M1380:M1382,M1380:M1382,"&gt;0")/(EXP(M$6*(($D1383-COUNTIFS(M$1268:M1383,0))/12))),M$8))</f>
        <v>7.9631292222439294</v>
      </c>
      <c r="N1383" s="181">
        <f t="shared" ca="1" si="155"/>
        <v>3.9815646111219647</v>
      </c>
      <c r="O1383" s="181">
        <f ca="1">IF($C1383&lt;=MAX($D$4,INDEX($C$23:$C$154,2+MATCH(0,$O$23:$O$154,1))),O550,MAX(AVERAGEIFS(O1380:O1382,O1380:O1382,"&gt;0")/(EXP(O$6*(($D1383-COUNTIFS(O$1268:O1383,0))/12))),O$8))</f>
        <v>7.6070979037319368</v>
      </c>
      <c r="P1383" s="181">
        <f t="shared" ca="1" si="149"/>
        <v>3.8035489518659684</v>
      </c>
      <c r="Q1383" s="132">
        <f ca="1">IF($C1383&lt;$D$4,Q550,MAX(AVERAGEIFS(Q1380:Q1382,Q1380:Q1382,"&gt;0")/(EXP(Q$6*(($D1383-COUNTIFS(Q$1268:Q1383,0))/12))),Q$8))</f>
        <v>1</v>
      </c>
      <c r="R1383" s="132">
        <f t="shared" ca="1" si="156"/>
        <v>1</v>
      </c>
      <c r="S1383" s="132">
        <f ca="1">IF($C1383&lt;$D$4,S550,MAX(AVERAGEIFS(S1380:S1382,S1380:S1382,"&gt;0")/(EXP(S$6*(($D1383-COUNTIFS(S$1268:S1383,0))/12))),S$8))</f>
        <v>1</v>
      </c>
      <c r="T1383" s="132">
        <f t="shared" ca="1" si="157"/>
        <v>0.76923076923076916</v>
      </c>
      <c r="U1383" s="181">
        <f ca="1">IF($C1383&lt;=MAX($D$4,INDEX($C$23:$C$154,2+MATCH(0,$M$23:$M$154,1))),U550,MAX(AVERAGEIFS(U1380:U1382,U1380:U1382,"&gt;0")/(EXP(U$6*(($D1383-COUNTIFS(U$1268:U1383,0))/12))),U$8))</f>
        <v>3</v>
      </c>
      <c r="V1383" s="181">
        <f t="shared" ca="1" si="158"/>
        <v>2</v>
      </c>
      <c r="W1383" s="132">
        <f ca="1">IF($C1383&lt;$D$4,W550,MAX(AVERAGEIFS(W1380:W1382,W1380:W1382,"&gt;0")/(EXP(W$6*(($D1383-COUNTIFS(W$1268:W1383,0))/12))),W$8))</f>
        <v>0.75</v>
      </c>
      <c r="X1383" s="132">
        <f t="shared" ca="1" si="159"/>
        <v>0.57692307692307687</v>
      </c>
      <c r="Y1383" s="132"/>
      <c r="Z1383" s="132"/>
    </row>
    <row r="1384" spans="2:26" outlineLevel="1">
      <c r="B1384" s="159"/>
      <c r="C1384" s="160">
        <f t="shared" si="150"/>
        <v>47727</v>
      </c>
      <c r="D1384" s="128">
        <f t="shared" si="151"/>
        <v>117</v>
      </c>
      <c r="G1384" s="132">
        <f ca="1">IF($C1384&lt;$D$4,G551,MAX(AVERAGEIFS(G1381:G1383,G1381:G1383,"&gt;0")/(EXP(G$6*(($D1384-COUNTIFS(G$1268:G1384,0))/12))),G$8))</f>
        <v>1.25</v>
      </c>
      <c r="H1384" s="132">
        <f t="shared" ca="1" si="152"/>
        <v>0.96153846153846145</v>
      </c>
      <c r="I1384" s="132">
        <f ca="1">IF($C1384&lt;$D$4,I551,MAX(AVERAGEIFS(I1381:I1383,I1381:I1383,"&gt;0")/(EXP(I$6*(($D1384-COUNTIFS(I$1268:I1384,0))/12))),I$8))</f>
        <v>1.5</v>
      </c>
      <c r="J1384" s="132">
        <f t="shared" ca="1" si="153"/>
        <v>1.2</v>
      </c>
      <c r="K1384" s="132">
        <f ca="1">IF($C1384&lt;$D$4,K551,MAX(AVERAGEIFS(K1381:K1383,K1381:K1383,"&gt;0")/(EXP(K$6*(($D1384-COUNTIFS(K$1268:K1384,0))/12))),K$8))</f>
        <v>3</v>
      </c>
      <c r="L1384" s="132">
        <f t="shared" ca="1" si="154"/>
        <v>2</v>
      </c>
      <c r="M1384" s="181">
        <f ca="1">IF($C1384&lt;=MAX($D$4,INDEX($C$23:$C$154,2+MATCH(0,$M$23:$M$154,1))),M551,MAX(AVERAGEIFS(M1381:M1383,M1381:M1383,"&gt;0")/(EXP(M$6*(($D1384-COUNTIFS(M$1268:M1384,0))/12))),M$8))</f>
        <v>7.7908874710058456</v>
      </c>
      <c r="N1384" s="181">
        <f t="shared" ca="1" si="155"/>
        <v>3.8954437355029228</v>
      </c>
      <c r="O1384" s="181">
        <f ca="1">IF($C1384&lt;=MAX($D$4,INDEX($C$23:$C$154,2+MATCH(0,$O$23:$O$154,1))),O551,MAX(AVERAGEIFS(O1381:O1383,O1381:O1383,"&gt;0")/(EXP(O$6*(($D1384-COUNTIFS(O$1268:O1384,0))/12))),O$8))</f>
        <v>7.2936468039606757</v>
      </c>
      <c r="P1384" s="181">
        <f t="shared" ca="1" si="149"/>
        <v>3.6468234019803378</v>
      </c>
      <c r="Q1384" s="132">
        <f ca="1">IF($C1384&lt;$D$4,Q551,MAX(AVERAGEIFS(Q1381:Q1383,Q1381:Q1383,"&gt;0")/(EXP(Q$6*(($D1384-COUNTIFS(Q$1268:Q1384,0))/12))),Q$8))</f>
        <v>1</v>
      </c>
      <c r="R1384" s="132">
        <f t="shared" ca="1" si="156"/>
        <v>1</v>
      </c>
      <c r="S1384" s="132">
        <f ca="1">IF($C1384&lt;$D$4,S551,MAX(AVERAGEIFS(S1381:S1383,S1381:S1383,"&gt;0")/(EXP(S$6*(($D1384-COUNTIFS(S$1268:S1384,0))/12))),S$8))</f>
        <v>1</v>
      </c>
      <c r="T1384" s="132">
        <f t="shared" ca="1" si="157"/>
        <v>0.76923076923076916</v>
      </c>
      <c r="U1384" s="181">
        <f ca="1">IF($C1384&lt;=MAX($D$4,INDEX($C$23:$C$154,2+MATCH(0,$M$23:$M$154,1))),U551,MAX(AVERAGEIFS(U1381:U1383,U1381:U1383,"&gt;0")/(EXP(U$6*(($D1384-COUNTIFS(U$1268:U1384,0))/12))),U$8))</f>
        <v>3</v>
      </c>
      <c r="V1384" s="181">
        <f t="shared" ca="1" si="158"/>
        <v>2</v>
      </c>
      <c r="W1384" s="132">
        <f ca="1">IF($C1384&lt;$D$4,W551,MAX(AVERAGEIFS(W1381:W1383,W1381:W1383,"&gt;0")/(EXP(W$6*(($D1384-COUNTIFS(W$1268:W1384,0))/12))),W$8))</f>
        <v>0.75</v>
      </c>
      <c r="X1384" s="132">
        <f t="shared" ca="1" si="159"/>
        <v>0.57692307692307687</v>
      </c>
      <c r="Y1384" s="132"/>
      <c r="Z1384" s="132"/>
    </row>
    <row r="1385" spans="2:26" outlineLevel="1">
      <c r="B1385" s="159"/>
      <c r="C1385" s="160">
        <f t="shared" si="150"/>
        <v>47757</v>
      </c>
      <c r="D1385" s="128">
        <f t="shared" si="151"/>
        <v>118</v>
      </c>
      <c r="G1385" s="132">
        <f ca="1">IF($C1385&lt;$D$4,G552,MAX(AVERAGEIFS(G1382:G1384,G1382:G1384,"&gt;0")/(EXP(G$6*(($D1385-COUNTIFS(G$1268:G1385,0))/12))),G$8))</f>
        <v>1.25</v>
      </c>
      <c r="H1385" s="132">
        <f t="shared" ca="1" si="152"/>
        <v>0.96153846153846145</v>
      </c>
      <c r="I1385" s="132">
        <f ca="1">IF($C1385&lt;$D$4,I552,MAX(AVERAGEIFS(I1382:I1384,I1382:I1384,"&gt;0")/(EXP(I$6*(($D1385-COUNTIFS(I$1268:I1385,0))/12))),I$8))</f>
        <v>1.5</v>
      </c>
      <c r="J1385" s="132">
        <f t="shared" ca="1" si="153"/>
        <v>1.2</v>
      </c>
      <c r="K1385" s="132">
        <f ca="1">IF($C1385&lt;$D$4,K552,MAX(AVERAGEIFS(K1382:K1384,K1382:K1384,"&gt;0")/(EXP(K$6*(($D1385-COUNTIFS(K$1268:K1385,0))/12))),K$8))</f>
        <v>3</v>
      </c>
      <c r="L1385" s="132">
        <f t="shared" ca="1" si="154"/>
        <v>2</v>
      </c>
      <c r="M1385" s="181">
        <f ca="1">IF($C1385&lt;=MAX($D$4,INDEX($C$23:$C$154,2+MATCH(0,$M$23:$M$154,1))),M552,MAX(AVERAGEIFS(M1382:M1384,M1382:M1384,"&gt;0")/(EXP(M$6*(($D1385-COUNTIFS(M$1268:M1385,0))/12))),M$8))</f>
        <v>7.6192187949432544</v>
      </c>
      <c r="N1385" s="181">
        <f t="shared" ca="1" si="155"/>
        <v>3.8096093974716272</v>
      </c>
      <c r="O1385" s="181">
        <f ca="1">IF($C1385&lt;=MAX($D$4,INDEX($C$23:$C$154,2+MATCH(0,$O$23:$O$154,1))),O552,MAX(AVERAGEIFS(O1382:O1384,O1382:O1384,"&gt;0")/(EXP(O$6*(($D1385-COUNTIFS(O$1268:O1385,0))/12))),O$8))</f>
        <v>6.9859306140249942</v>
      </c>
      <c r="P1385" s="181">
        <f t="shared" ca="1" si="149"/>
        <v>3.5</v>
      </c>
      <c r="Q1385" s="132">
        <f ca="1">IF($C1385&lt;$D$4,Q552,MAX(AVERAGEIFS(Q1382:Q1384,Q1382:Q1384,"&gt;0")/(EXP(Q$6*(($D1385-COUNTIFS(Q$1268:Q1385,0))/12))),Q$8))</f>
        <v>1</v>
      </c>
      <c r="R1385" s="132">
        <f t="shared" ca="1" si="156"/>
        <v>1</v>
      </c>
      <c r="S1385" s="132">
        <f ca="1">IF($C1385&lt;$D$4,S552,MAX(AVERAGEIFS(S1382:S1384,S1382:S1384,"&gt;0")/(EXP(S$6*(($D1385-COUNTIFS(S$1268:S1385,0))/12))),S$8))</f>
        <v>1</v>
      </c>
      <c r="T1385" s="132">
        <f t="shared" ca="1" si="157"/>
        <v>0.76923076923076916</v>
      </c>
      <c r="U1385" s="181">
        <f ca="1">IF($C1385&lt;=MAX($D$4,INDEX($C$23:$C$154,2+MATCH(0,$M$23:$M$154,1))),U552,MAX(AVERAGEIFS(U1382:U1384,U1382:U1384,"&gt;0")/(EXP(U$6*(($D1385-COUNTIFS(U$1268:U1385,0))/12))),U$8))</f>
        <v>3</v>
      </c>
      <c r="V1385" s="181">
        <f t="shared" ca="1" si="158"/>
        <v>2</v>
      </c>
      <c r="W1385" s="132">
        <f ca="1">IF($C1385&lt;$D$4,W552,MAX(AVERAGEIFS(W1382:W1384,W1382:W1384,"&gt;0")/(EXP(W$6*(($D1385-COUNTIFS(W$1268:W1385,0))/12))),W$8))</f>
        <v>0.75</v>
      </c>
      <c r="X1385" s="132">
        <f t="shared" ca="1" si="159"/>
        <v>0.57692307692307687</v>
      </c>
      <c r="Y1385" s="132"/>
      <c r="Z1385" s="132"/>
    </row>
    <row r="1386" spans="2:26" outlineLevel="1">
      <c r="B1386" s="159"/>
      <c r="C1386" s="160">
        <f t="shared" si="150"/>
        <v>47788</v>
      </c>
      <c r="D1386" s="128">
        <f t="shared" si="151"/>
        <v>119</v>
      </c>
      <c r="G1386" s="132">
        <f ca="1">IF($C1386&lt;$D$4,G553,MAX(AVERAGEIFS(G1383:G1385,G1383:G1385,"&gt;0")/(EXP(G$6*(($D1386-COUNTIFS(G$1268:G1386,0))/12))),G$8))</f>
        <v>1.25</v>
      </c>
      <c r="H1386" s="132">
        <f t="shared" ca="1" si="152"/>
        <v>0.96153846153846145</v>
      </c>
      <c r="I1386" s="132">
        <f ca="1">IF($C1386&lt;$D$4,I553,MAX(AVERAGEIFS(I1383:I1385,I1383:I1385,"&gt;0")/(EXP(I$6*(($D1386-COUNTIFS(I$1268:I1386,0))/12))),I$8))</f>
        <v>1.5</v>
      </c>
      <c r="J1386" s="132">
        <f t="shared" ca="1" si="153"/>
        <v>1.2</v>
      </c>
      <c r="K1386" s="132">
        <f ca="1">IF($C1386&lt;$D$4,K553,MAX(AVERAGEIFS(K1383:K1385,K1383:K1385,"&gt;0")/(EXP(K$6*(($D1386-COUNTIFS(K$1268:K1386,0))/12))),K$8))</f>
        <v>3</v>
      </c>
      <c r="L1386" s="132">
        <f t="shared" ca="1" si="154"/>
        <v>2</v>
      </c>
      <c r="M1386" s="181">
        <f ca="1">IF($C1386&lt;=MAX($D$4,INDEX($C$23:$C$154,2+MATCH(0,$M$23:$M$154,1))),M553,MAX(AVERAGEIFS(M1383:M1385,M1383:M1385,"&gt;0")/(EXP(M$6*(($D1386-COUNTIFS(M$1268:M1386,0))/12))),M$8))</f>
        <v>7.4482514230015271</v>
      </c>
      <c r="N1386" s="181">
        <f t="shared" ca="1" si="155"/>
        <v>3.7241257115007635</v>
      </c>
      <c r="O1386" s="181">
        <f ca="1">IF($C1386&lt;=MAX($D$4,INDEX($C$23:$C$154,2+MATCH(0,$O$23:$O$154,1))),O553,MAX(AVERAGEIFS(O1383:O1385,O1383:O1385,"&gt;0")/(EXP(O$6*(($D1386-COUNTIFS(O$1268:O1386,0))/12))),O$8))</f>
        <v>6.6843283224844043</v>
      </c>
      <c r="P1386" s="181">
        <f t="shared" ca="1" si="149"/>
        <v>3.5</v>
      </c>
      <c r="Q1386" s="132">
        <f ca="1">IF($C1386&lt;$D$4,Q553,MAX(AVERAGEIFS(Q1383:Q1385,Q1383:Q1385,"&gt;0")/(EXP(Q$6*(($D1386-COUNTIFS(Q$1268:Q1386,0))/12))),Q$8))</f>
        <v>1</v>
      </c>
      <c r="R1386" s="132">
        <f t="shared" ca="1" si="156"/>
        <v>1</v>
      </c>
      <c r="S1386" s="132">
        <f ca="1">IF($C1386&lt;$D$4,S553,MAX(AVERAGEIFS(S1383:S1385,S1383:S1385,"&gt;0")/(EXP(S$6*(($D1386-COUNTIFS(S$1268:S1386,0))/12))),S$8))</f>
        <v>1</v>
      </c>
      <c r="T1386" s="132">
        <f t="shared" ca="1" si="157"/>
        <v>0.76923076923076916</v>
      </c>
      <c r="U1386" s="181">
        <f ca="1">IF($C1386&lt;=MAX($D$4,INDEX($C$23:$C$154,2+MATCH(0,$M$23:$M$154,1))),U553,MAX(AVERAGEIFS(U1383:U1385,U1383:U1385,"&gt;0")/(EXP(U$6*(($D1386-COUNTIFS(U$1268:U1386,0))/12))),U$8))</f>
        <v>3</v>
      </c>
      <c r="V1386" s="181">
        <f t="shared" ca="1" si="158"/>
        <v>2</v>
      </c>
      <c r="W1386" s="132">
        <f ca="1">IF($C1386&lt;$D$4,W553,MAX(AVERAGEIFS(W1383:W1385,W1383:W1385,"&gt;0")/(EXP(W$6*(($D1386-COUNTIFS(W$1268:W1386,0))/12))),W$8))</f>
        <v>0.75</v>
      </c>
      <c r="X1386" s="132">
        <f t="shared" ca="1" si="159"/>
        <v>0.57692307692307687</v>
      </c>
      <c r="Y1386" s="132"/>
      <c r="Z1386" s="132"/>
    </row>
    <row r="1387" spans="2:26" outlineLevel="1">
      <c r="B1387" s="159"/>
      <c r="C1387" s="160">
        <f t="shared" si="150"/>
        <v>47818</v>
      </c>
      <c r="D1387" s="128">
        <f t="shared" si="151"/>
        <v>120</v>
      </c>
      <c r="G1387" s="132">
        <f ca="1">IF($C1387&lt;$D$4,G554,MAX(AVERAGEIFS(G1384:G1386,G1384:G1386,"&gt;0")/(EXP(G$6*(($D1387-COUNTIFS(G$1268:G1387,0))/12))),G$8))</f>
        <v>1.25</v>
      </c>
      <c r="H1387" s="132">
        <f t="shared" ca="1" si="152"/>
        <v>0.96153846153846145</v>
      </c>
      <c r="I1387" s="132">
        <f ca="1">IF($C1387&lt;$D$4,I554,MAX(AVERAGEIFS(I1384:I1386,I1384:I1386,"&gt;0")/(EXP(I$6*(($D1387-COUNTIFS(I$1268:I1387,0))/12))),I$8))</f>
        <v>1.5</v>
      </c>
      <c r="J1387" s="132">
        <f t="shared" ca="1" si="153"/>
        <v>1.2</v>
      </c>
      <c r="K1387" s="132">
        <f ca="1">IF($C1387&lt;$D$4,K554,MAX(AVERAGEIFS(K1384:K1386,K1384:K1386,"&gt;0")/(EXP(K$6*(($D1387-COUNTIFS(K$1268:K1387,0))/12))),K$8))</f>
        <v>3</v>
      </c>
      <c r="L1387" s="132">
        <f t="shared" ca="1" si="154"/>
        <v>2</v>
      </c>
      <c r="M1387" s="181">
        <f ca="1">IF($C1387&lt;=MAX($D$4,INDEX($C$23:$C$154,2+MATCH(0,$M$23:$M$154,1))),M554,MAX(AVERAGEIFS(M1384:M1386,M1384:M1386,"&gt;0")/(EXP(M$6*(($D1387-COUNTIFS(M$1268:M1387,0))/12))),M$8))</f>
        <v>7.2781098437989282</v>
      </c>
      <c r="N1387" s="181">
        <f t="shared" ca="1" si="155"/>
        <v>3.6390549218994641</v>
      </c>
      <c r="O1387" s="181">
        <f ca="1">IF($C1387&lt;=MAX($D$4,INDEX($C$23:$C$154,2+MATCH(0,$O$23:$O$154,1))),O554,MAX(AVERAGEIFS(O1384:O1386,O1384:O1386,"&gt;0")/(EXP(O$6*(($D1387-COUNTIFS(O$1268:O1387,0))/12))),O$8))</f>
        <v>6.3891840125662966</v>
      </c>
      <c r="P1387" s="181">
        <f t="shared" ca="1" si="149"/>
        <v>3.5</v>
      </c>
      <c r="Q1387" s="132">
        <f ca="1">IF($C1387&lt;$D$4,Q554,MAX(AVERAGEIFS(Q1384:Q1386,Q1384:Q1386,"&gt;0")/(EXP(Q$6*(($D1387-COUNTIFS(Q$1268:Q1387,0))/12))),Q$8))</f>
        <v>1</v>
      </c>
      <c r="R1387" s="132">
        <f t="shared" ca="1" si="156"/>
        <v>1</v>
      </c>
      <c r="S1387" s="132">
        <f ca="1">IF($C1387&lt;$D$4,S554,MAX(AVERAGEIFS(S1384:S1386,S1384:S1386,"&gt;0")/(EXP(S$6*(($D1387-COUNTIFS(S$1268:S1387,0))/12))),S$8))</f>
        <v>1</v>
      </c>
      <c r="T1387" s="132">
        <f t="shared" ca="1" si="157"/>
        <v>0.76923076923076916</v>
      </c>
      <c r="U1387" s="181">
        <f ca="1">IF($C1387&lt;=MAX($D$4,INDEX($C$23:$C$154,2+MATCH(0,$M$23:$M$154,1))),U554,MAX(AVERAGEIFS(U1384:U1386,U1384:U1386,"&gt;0")/(EXP(U$6*(($D1387-COUNTIFS(U$1268:U1387,0))/12))),U$8))</f>
        <v>3</v>
      </c>
      <c r="V1387" s="181">
        <f t="shared" ca="1" si="158"/>
        <v>2</v>
      </c>
      <c r="W1387" s="132">
        <f ca="1">IF($C1387&lt;$D$4,W554,MAX(AVERAGEIFS(W1384:W1386,W1384:W1386,"&gt;0")/(EXP(W$6*(($D1387-COUNTIFS(W$1268:W1387,0))/12))),W$8))</f>
        <v>0.75</v>
      </c>
      <c r="X1387" s="132">
        <f t="shared" ca="1" si="159"/>
        <v>0.57692307692307687</v>
      </c>
      <c r="Y1387" s="132"/>
      <c r="Z1387" s="132"/>
    </row>
    <row r="1388" spans="2:26" outlineLevel="1">
      <c r="B1388" s="159"/>
      <c r="C1388" s="160">
        <f t="shared" si="150"/>
        <v>47849</v>
      </c>
      <c r="D1388" s="128">
        <f t="shared" si="151"/>
        <v>121</v>
      </c>
      <c r="G1388" s="132">
        <f ca="1">IF($C1388&lt;$D$4,G555,MAX(AVERAGEIFS(G1385:G1387,G1385:G1387,"&gt;0")/(EXP(G$6*(($D1388-COUNTIFS(G$1268:G1388,0))/12))),G$8))</f>
        <v>1.25</v>
      </c>
      <c r="H1388" s="132">
        <f t="shared" ca="1" si="152"/>
        <v>0.96153846153846145</v>
      </c>
      <c r="I1388" s="132">
        <f ca="1">IF($C1388&lt;$D$4,I555,MAX(AVERAGEIFS(I1385:I1387,I1385:I1387,"&gt;0")/(EXP(I$6*(($D1388-COUNTIFS(I$1268:I1388,0))/12))),I$8))</f>
        <v>1.5</v>
      </c>
      <c r="J1388" s="132">
        <f t="shared" ca="1" si="153"/>
        <v>1.2</v>
      </c>
      <c r="K1388" s="132">
        <f ca="1">IF($C1388&lt;$D$4,K555,MAX(AVERAGEIFS(K1385:K1387,K1385:K1387,"&gt;0")/(EXP(K$6*(($D1388-COUNTIFS(K$1268:K1388,0))/12))),K$8))</f>
        <v>3</v>
      </c>
      <c r="L1388" s="132">
        <f t="shared" ca="1" si="154"/>
        <v>2</v>
      </c>
      <c r="M1388" s="181">
        <f ca="1">IF($C1388&lt;=MAX($D$4,INDEX($C$23:$C$154,2+MATCH(0,$M$23:$M$154,1))),M555,MAX(AVERAGEIFS(M1385:M1387,M1385:M1387,"&gt;0")/(EXP(M$6*(($D1388-COUNTIFS(M$1268:M1388,0))/12))),M$8))</f>
        <v>7.1089146862517048</v>
      </c>
      <c r="N1388" s="181">
        <f t="shared" ca="1" si="155"/>
        <v>3.5544573431258524</v>
      </c>
      <c r="O1388" s="181">
        <f ca="1">IF($C1388&lt;=MAX($D$4,INDEX($C$23:$C$154,2+MATCH(0,$O$23:$O$154,1))),O555,MAX(AVERAGEIFS(O1385:O1387,O1385:O1387,"&gt;0")/(EXP(O$6*(($D1388-COUNTIFS(O$1268:O1388,0))/12))),O$8))</f>
        <v>6.1008070003900299</v>
      </c>
      <c r="P1388" s="181">
        <f t="shared" ca="1" si="149"/>
        <v>3.5</v>
      </c>
      <c r="Q1388" s="132">
        <f ca="1">IF($C1388&lt;$D$4,Q555,MAX(AVERAGEIFS(Q1385:Q1387,Q1385:Q1387,"&gt;0")/(EXP(Q$6*(($D1388-COUNTIFS(Q$1268:Q1388,0))/12))),Q$8))</f>
        <v>1</v>
      </c>
      <c r="R1388" s="132">
        <f t="shared" ca="1" si="156"/>
        <v>1</v>
      </c>
      <c r="S1388" s="132">
        <f ca="1">IF($C1388&lt;$D$4,S555,MAX(AVERAGEIFS(S1385:S1387,S1385:S1387,"&gt;0")/(EXP(S$6*(($D1388-COUNTIFS(S$1268:S1388,0))/12))),S$8))</f>
        <v>1</v>
      </c>
      <c r="T1388" s="132">
        <f t="shared" ca="1" si="157"/>
        <v>0.76923076923076916</v>
      </c>
      <c r="U1388" s="181">
        <f ca="1">IF($C1388&lt;=MAX($D$4,INDEX($C$23:$C$154,2+MATCH(0,$M$23:$M$154,1))),U555,MAX(AVERAGEIFS(U1385:U1387,U1385:U1387,"&gt;0")/(EXP(U$6*(($D1388-COUNTIFS(U$1268:U1388,0))/12))),U$8))</f>
        <v>3</v>
      </c>
      <c r="V1388" s="181">
        <f t="shared" ca="1" si="158"/>
        <v>2</v>
      </c>
      <c r="W1388" s="132">
        <f ca="1">IF($C1388&lt;$D$4,W555,MAX(AVERAGEIFS(W1385:W1387,W1385:W1387,"&gt;0")/(EXP(W$6*(($D1388-COUNTIFS(W$1268:W1388,0))/12))),W$8))</f>
        <v>0.75</v>
      </c>
      <c r="X1388" s="132">
        <f t="shared" ca="1" si="159"/>
        <v>0.57692307692307687</v>
      </c>
      <c r="Y1388" s="132"/>
      <c r="Z1388" s="132"/>
    </row>
    <row r="1389" spans="2:26" outlineLevel="1">
      <c r="B1389" s="159"/>
      <c r="C1389" s="160">
        <f t="shared" si="150"/>
        <v>47880</v>
      </c>
      <c r="D1389" s="128">
        <f t="shared" si="151"/>
        <v>122</v>
      </c>
      <c r="G1389" s="132">
        <f ca="1">IF($C1389&lt;$D$4,G556,MAX(AVERAGEIFS(G1386:G1388,G1386:G1388,"&gt;0")/(EXP(G$6*(($D1389-COUNTIFS(G$1268:G1389,0))/12))),G$8))</f>
        <v>1.25</v>
      </c>
      <c r="H1389" s="132">
        <f t="shared" ca="1" si="152"/>
        <v>0.96153846153846145</v>
      </c>
      <c r="I1389" s="132">
        <f ca="1">IF($C1389&lt;$D$4,I556,MAX(AVERAGEIFS(I1386:I1388,I1386:I1388,"&gt;0")/(EXP(I$6*(($D1389-COUNTIFS(I$1268:I1389,0))/12))),I$8))</f>
        <v>1.5</v>
      </c>
      <c r="J1389" s="132">
        <f t="shared" ca="1" si="153"/>
        <v>1.2</v>
      </c>
      <c r="K1389" s="132">
        <f ca="1">IF($C1389&lt;$D$4,K556,MAX(AVERAGEIFS(K1386:K1388,K1386:K1388,"&gt;0")/(EXP(K$6*(($D1389-COUNTIFS(K$1268:K1389,0))/12))),K$8))</f>
        <v>3</v>
      </c>
      <c r="L1389" s="132">
        <f t="shared" ca="1" si="154"/>
        <v>2</v>
      </c>
      <c r="M1389" s="181">
        <f ca="1">IF($C1389&lt;=MAX($D$4,INDEX($C$23:$C$154,2+MATCH(0,$M$23:$M$154,1))),M556,MAX(AVERAGEIFS(M1386:M1388,M1386:M1388,"&gt;0")/(EXP(M$6*(($D1389-COUNTIFS(M$1268:M1389,0))/12))),M$8))</f>
        <v>6.9407826108571768</v>
      </c>
      <c r="N1389" s="181">
        <f t="shared" ca="1" si="155"/>
        <v>3.4703913054285884</v>
      </c>
      <c r="O1389" s="181">
        <f ca="1">IF($C1389&lt;=MAX($D$4,INDEX($C$23:$C$154,2+MATCH(0,$O$23:$O$154,1))),O556,MAX(AVERAGEIFS(O1386:O1388,O1386:O1388,"&gt;0")/(EXP(O$6*(($D1389-COUNTIFS(O$1268:O1389,0))/12))),O$8))</f>
        <v>5.8194721424427724</v>
      </c>
      <c r="P1389" s="181">
        <f t="shared" ca="1" si="149"/>
        <v>3.5</v>
      </c>
      <c r="Q1389" s="132">
        <f ca="1">IF($C1389&lt;$D$4,Q556,MAX(AVERAGEIFS(Q1386:Q1388,Q1386:Q1388,"&gt;0")/(EXP(Q$6*(($D1389-COUNTIFS(Q$1268:Q1389,0))/12))),Q$8))</f>
        <v>1</v>
      </c>
      <c r="R1389" s="132">
        <f t="shared" ca="1" si="156"/>
        <v>1</v>
      </c>
      <c r="S1389" s="132">
        <f ca="1">IF($C1389&lt;$D$4,S556,MAX(AVERAGEIFS(S1386:S1388,S1386:S1388,"&gt;0")/(EXP(S$6*(($D1389-COUNTIFS(S$1268:S1389,0))/12))),S$8))</f>
        <v>1</v>
      </c>
      <c r="T1389" s="132">
        <f t="shared" ca="1" si="157"/>
        <v>0.76923076923076916</v>
      </c>
      <c r="U1389" s="181">
        <f ca="1">IF($C1389&lt;=MAX($D$4,INDEX($C$23:$C$154,2+MATCH(0,$M$23:$M$154,1))),U556,MAX(AVERAGEIFS(U1386:U1388,U1386:U1388,"&gt;0")/(EXP(U$6*(($D1389-COUNTIFS(U$1268:U1389,0))/12))),U$8))</f>
        <v>3</v>
      </c>
      <c r="V1389" s="181">
        <f t="shared" ca="1" si="158"/>
        <v>2</v>
      </c>
      <c r="W1389" s="132">
        <f ca="1">IF($C1389&lt;$D$4,W556,MAX(AVERAGEIFS(W1386:W1388,W1386:W1388,"&gt;0")/(EXP(W$6*(($D1389-COUNTIFS(W$1268:W1389,0))/12))),W$8))</f>
        <v>0.75</v>
      </c>
      <c r="X1389" s="132">
        <f t="shared" ca="1" si="159"/>
        <v>0.57692307692307687</v>
      </c>
      <c r="Y1389" s="132"/>
      <c r="Z1389" s="132"/>
    </row>
    <row r="1390" spans="2:26" outlineLevel="1">
      <c r="B1390" s="159"/>
      <c r="C1390" s="160">
        <f t="shared" si="150"/>
        <v>47908</v>
      </c>
      <c r="D1390" s="128">
        <f t="shared" si="151"/>
        <v>123</v>
      </c>
      <c r="G1390" s="132">
        <f ca="1">IF($C1390&lt;$D$4,G557,MAX(AVERAGEIFS(G1387:G1389,G1387:G1389,"&gt;0")/(EXP(G$6*(($D1390-COUNTIFS(G$1268:G1390,0))/12))),G$8))</f>
        <v>1.25</v>
      </c>
      <c r="H1390" s="132">
        <f t="shared" ca="1" si="152"/>
        <v>0.96153846153846145</v>
      </c>
      <c r="I1390" s="132">
        <f ca="1">IF($C1390&lt;$D$4,I557,MAX(AVERAGEIFS(I1387:I1389,I1387:I1389,"&gt;0")/(EXP(I$6*(($D1390-COUNTIFS(I$1268:I1390,0))/12))),I$8))</f>
        <v>1.5</v>
      </c>
      <c r="J1390" s="132">
        <f t="shared" ca="1" si="153"/>
        <v>1.2</v>
      </c>
      <c r="K1390" s="132">
        <f ca="1">IF($C1390&lt;$D$4,K557,MAX(AVERAGEIFS(K1387:K1389,K1387:K1389,"&gt;0")/(EXP(K$6*(($D1390-COUNTIFS(K$1268:K1390,0))/12))),K$8))</f>
        <v>3</v>
      </c>
      <c r="L1390" s="132">
        <f t="shared" ca="1" si="154"/>
        <v>2</v>
      </c>
      <c r="M1390" s="181">
        <f ca="1">IF($C1390&lt;=MAX($D$4,INDEX($C$23:$C$154,2+MATCH(0,$M$23:$M$154,1))),M557,MAX(AVERAGEIFS(M1387:M1389,M1387:M1389,"&gt;0")/(EXP(M$6*(($D1390-COUNTIFS(M$1268:M1390,0))/12))),M$8))</f>
        <v>6.7738262116546553</v>
      </c>
      <c r="N1390" s="181">
        <f t="shared" ca="1" si="155"/>
        <v>3.3869131058273276</v>
      </c>
      <c r="O1390" s="181">
        <f ca="1">IF($C1390&lt;=MAX($D$4,INDEX($C$23:$C$154,2+MATCH(0,$O$23:$O$154,1))),O557,MAX(AVERAGEIFS(O1387:O1389,O1387:O1389,"&gt;0")/(EXP(O$6*(($D1390-COUNTIFS(O$1268:O1390,0))/12))),O$8))</f>
        <v>5.5454203031070275</v>
      </c>
      <c r="P1390" s="181">
        <f t="shared" ca="1" si="149"/>
        <v>3.5</v>
      </c>
      <c r="Q1390" s="132">
        <f ca="1">IF($C1390&lt;$D$4,Q557,MAX(AVERAGEIFS(Q1387:Q1389,Q1387:Q1389,"&gt;0")/(EXP(Q$6*(($D1390-COUNTIFS(Q$1268:Q1390,0))/12))),Q$8))</f>
        <v>1</v>
      </c>
      <c r="R1390" s="132">
        <f t="shared" ca="1" si="156"/>
        <v>1</v>
      </c>
      <c r="S1390" s="132">
        <f ca="1">IF($C1390&lt;$D$4,S557,MAX(AVERAGEIFS(S1387:S1389,S1387:S1389,"&gt;0")/(EXP(S$6*(($D1390-COUNTIFS(S$1268:S1390,0))/12))),S$8))</f>
        <v>1</v>
      </c>
      <c r="T1390" s="132">
        <f t="shared" ca="1" si="157"/>
        <v>0.76923076923076916</v>
      </c>
      <c r="U1390" s="181">
        <f ca="1">IF($C1390&lt;=MAX($D$4,INDEX($C$23:$C$154,2+MATCH(0,$M$23:$M$154,1))),U557,MAX(AVERAGEIFS(U1387:U1389,U1387:U1389,"&gt;0")/(EXP(U$6*(($D1390-COUNTIFS(U$1268:U1390,0))/12))),U$8))</f>
        <v>3</v>
      </c>
      <c r="V1390" s="181">
        <f t="shared" ca="1" si="158"/>
        <v>2</v>
      </c>
      <c r="W1390" s="132">
        <f ca="1">IF($C1390&lt;$D$4,W557,MAX(AVERAGEIFS(W1387:W1389,W1387:W1389,"&gt;0")/(EXP(W$6*(($D1390-COUNTIFS(W$1268:W1390,0))/12))),W$8))</f>
        <v>0.75</v>
      </c>
      <c r="X1390" s="132">
        <f t="shared" ca="1" si="159"/>
        <v>0.57692307692307687</v>
      </c>
      <c r="Y1390" s="132"/>
      <c r="Z1390" s="132"/>
    </row>
    <row r="1391" spans="2:26" outlineLevel="1">
      <c r="B1391" s="159"/>
      <c r="C1391" s="160">
        <f t="shared" si="150"/>
        <v>47939</v>
      </c>
      <c r="D1391" s="128">
        <f t="shared" si="151"/>
        <v>124</v>
      </c>
      <c r="G1391" s="132">
        <f ca="1">IF($C1391&lt;$D$4,G558,MAX(AVERAGEIFS(G1388:G1390,G1388:G1390,"&gt;0")/(EXP(G$6*(($D1391-COUNTIFS(G$1268:G1391,0))/12))),G$8))</f>
        <v>1.25</v>
      </c>
      <c r="H1391" s="132">
        <f t="shared" ca="1" si="152"/>
        <v>0.96153846153846145</v>
      </c>
      <c r="I1391" s="132">
        <f ca="1">IF($C1391&lt;$D$4,I558,MAX(AVERAGEIFS(I1388:I1390,I1388:I1390,"&gt;0")/(EXP(I$6*(($D1391-COUNTIFS(I$1268:I1391,0))/12))),I$8))</f>
        <v>1.5</v>
      </c>
      <c r="J1391" s="132">
        <f t="shared" ca="1" si="153"/>
        <v>1.2</v>
      </c>
      <c r="K1391" s="132">
        <f ca="1">IF($C1391&lt;$D$4,K558,MAX(AVERAGEIFS(K1388:K1390,K1388:K1390,"&gt;0")/(EXP(K$6*(($D1391-COUNTIFS(K$1268:K1391,0))/12))),K$8))</f>
        <v>3</v>
      </c>
      <c r="L1391" s="132">
        <f t="shared" ca="1" si="154"/>
        <v>2</v>
      </c>
      <c r="M1391" s="181">
        <f ca="1">IF($C1391&lt;=MAX($D$4,INDEX($C$23:$C$154,2+MATCH(0,$M$23:$M$154,1))),M558,MAX(AVERAGEIFS(M1388:M1390,M1388:M1390,"&gt;0")/(EXP(M$6*(($D1391-COUNTIFS(M$1268:M1391,0))/12))),M$8))</f>
        <v>6.6081539288527891</v>
      </c>
      <c r="N1391" s="181">
        <f t="shared" ca="1" si="155"/>
        <v>3.3040769644263945</v>
      </c>
      <c r="O1391" s="181">
        <f ca="1">IF($C1391&lt;=MAX($D$4,INDEX($C$23:$C$154,2+MATCH(0,$O$23:$O$154,1))),O558,MAX(AVERAGEIFS(O1388:O1390,O1388:O1390,"&gt;0")/(EXP(O$6*(($D1391-COUNTIFS(O$1268:O1391,0))/12))),O$8))</f>
        <v>5.2788589719044001</v>
      </c>
      <c r="P1391" s="181">
        <f t="shared" ca="1" si="149"/>
        <v>3.5</v>
      </c>
      <c r="Q1391" s="132">
        <f ca="1">IF($C1391&lt;$D$4,Q558,MAX(AVERAGEIFS(Q1388:Q1390,Q1388:Q1390,"&gt;0")/(EXP(Q$6*(($D1391-COUNTIFS(Q$1268:Q1391,0))/12))),Q$8))</f>
        <v>1</v>
      </c>
      <c r="R1391" s="132">
        <f t="shared" ca="1" si="156"/>
        <v>1</v>
      </c>
      <c r="S1391" s="132">
        <f ca="1">IF($C1391&lt;$D$4,S558,MAX(AVERAGEIFS(S1388:S1390,S1388:S1390,"&gt;0")/(EXP(S$6*(($D1391-COUNTIFS(S$1268:S1391,0))/12))),S$8))</f>
        <v>1</v>
      </c>
      <c r="T1391" s="132">
        <f t="shared" ca="1" si="157"/>
        <v>0.76923076923076916</v>
      </c>
      <c r="U1391" s="181">
        <f ca="1">IF($C1391&lt;=MAX($D$4,INDEX($C$23:$C$154,2+MATCH(0,$M$23:$M$154,1))),U558,MAX(AVERAGEIFS(U1388:U1390,U1388:U1390,"&gt;0")/(EXP(U$6*(($D1391-COUNTIFS(U$1268:U1391,0))/12))),U$8))</f>
        <v>3</v>
      </c>
      <c r="V1391" s="181">
        <f t="shared" ca="1" si="158"/>
        <v>2</v>
      </c>
      <c r="W1391" s="132">
        <f ca="1">IF($C1391&lt;$D$4,W558,MAX(AVERAGEIFS(W1388:W1390,W1388:W1390,"&gt;0")/(EXP(W$6*(($D1391-COUNTIFS(W$1268:W1391,0))/12))),W$8))</f>
        <v>0.75</v>
      </c>
      <c r="X1391" s="132">
        <f t="shared" ca="1" si="159"/>
        <v>0.57692307692307687</v>
      </c>
      <c r="Y1391" s="132"/>
      <c r="Z1391" s="132"/>
    </row>
    <row r="1392" spans="2:26" outlineLevel="1">
      <c r="B1392" s="159"/>
      <c r="C1392" s="160">
        <f t="shared" si="150"/>
        <v>47969</v>
      </c>
      <c r="D1392" s="128">
        <f t="shared" si="151"/>
        <v>125</v>
      </c>
      <c r="G1392" s="132">
        <f ca="1">IF($C1392&lt;$D$4,G559,MAX(AVERAGEIFS(G1389:G1391,G1389:G1391,"&gt;0")/(EXP(G$6*(($D1392-COUNTIFS(G$1268:G1392,0))/12))),G$8))</f>
        <v>1.25</v>
      </c>
      <c r="H1392" s="132">
        <f t="shared" ca="1" si="152"/>
        <v>0.96153846153846145</v>
      </c>
      <c r="I1392" s="132">
        <f ca="1">IF($C1392&lt;$D$4,I559,MAX(AVERAGEIFS(I1389:I1391,I1389:I1391,"&gt;0")/(EXP(I$6*(($D1392-COUNTIFS(I$1268:I1392,0))/12))),I$8))</f>
        <v>1.5</v>
      </c>
      <c r="J1392" s="132">
        <f t="shared" ca="1" si="153"/>
        <v>1.2</v>
      </c>
      <c r="K1392" s="132">
        <f ca="1">IF($C1392&lt;$D$4,K559,MAX(AVERAGEIFS(K1389:K1391,K1389:K1391,"&gt;0")/(EXP(K$6*(($D1392-COUNTIFS(K$1268:K1392,0))/12))),K$8))</f>
        <v>3</v>
      </c>
      <c r="L1392" s="132">
        <f t="shared" ca="1" si="154"/>
        <v>2</v>
      </c>
      <c r="M1392" s="181">
        <f ca="1">IF($C1392&lt;=MAX($D$4,INDEX($C$23:$C$154,2+MATCH(0,$M$23:$M$154,1))),M559,MAX(AVERAGEIFS(M1389:M1391,M1389:M1391,"&gt;0")/(EXP(M$6*(($D1392-COUNTIFS(M$1268:M1392,0))/12))),M$8))</f>
        <v>6.4438699720817052</v>
      </c>
      <c r="N1392" s="181">
        <f t="shared" ca="1" si="155"/>
        <v>3.2219349860408526</v>
      </c>
      <c r="O1392" s="181">
        <f ca="1">IF($C1392&lt;=MAX($D$4,INDEX($C$23:$C$154,2+MATCH(0,$O$23:$O$154,1))),O559,MAX(AVERAGEIFS(O1389:O1391,O1389:O1391,"&gt;0")/(EXP(O$6*(($D1392-COUNTIFS(O$1268:O1392,0))/12))),O$8))</f>
        <v>5.0199630196671992</v>
      </c>
      <c r="P1392" s="181">
        <f t="shared" ca="1" si="149"/>
        <v>3.5</v>
      </c>
      <c r="Q1392" s="132">
        <f ca="1">IF($C1392&lt;$D$4,Q559,MAX(AVERAGEIFS(Q1389:Q1391,Q1389:Q1391,"&gt;0")/(EXP(Q$6*(($D1392-COUNTIFS(Q$1268:Q1392,0))/12))),Q$8))</f>
        <v>1</v>
      </c>
      <c r="R1392" s="132">
        <f t="shared" ca="1" si="156"/>
        <v>1</v>
      </c>
      <c r="S1392" s="132">
        <f ca="1">IF($C1392&lt;$D$4,S559,MAX(AVERAGEIFS(S1389:S1391,S1389:S1391,"&gt;0")/(EXP(S$6*(($D1392-COUNTIFS(S$1268:S1392,0))/12))),S$8))</f>
        <v>1</v>
      </c>
      <c r="T1392" s="132">
        <f t="shared" ca="1" si="157"/>
        <v>0.76923076923076916</v>
      </c>
      <c r="U1392" s="181">
        <f ca="1">IF($C1392&lt;=MAX($D$4,INDEX($C$23:$C$154,2+MATCH(0,$M$23:$M$154,1))),U559,MAX(AVERAGEIFS(U1389:U1391,U1389:U1391,"&gt;0")/(EXP(U$6*(($D1392-COUNTIFS(U$1268:U1392,0))/12))),U$8))</f>
        <v>3</v>
      </c>
      <c r="V1392" s="181">
        <f t="shared" ca="1" si="158"/>
        <v>2</v>
      </c>
      <c r="W1392" s="132">
        <f ca="1">IF($C1392&lt;$D$4,W559,MAX(AVERAGEIFS(W1389:W1391,W1389:W1391,"&gt;0")/(EXP(W$6*(($D1392-COUNTIFS(W$1268:W1392,0))/12))),W$8))</f>
        <v>0.75</v>
      </c>
      <c r="X1392" s="132">
        <f t="shared" ca="1" si="159"/>
        <v>0.57692307692307687</v>
      </c>
      <c r="Y1392" s="132"/>
      <c r="Z1392" s="132"/>
    </row>
    <row r="1393" spans="2:26" outlineLevel="1">
      <c r="B1393" s="159"/>
      <c r="C1393" s="160">
        <f t="shared" si="150"/>
        <v>48000</v>
      </c>
      <c r="D1393" s="128">
        <f t="shared" si="151"/>
        <v>126</v>
      </c>
      <c r="G1393" s="132">
        <f ca="1">IF($C1393&lt;$D$4,G560,MAX(AVERAGEIFS(G1390:G1392,G1390:G1392,"&gt;0")/(EXP(G$6*(($D1393-COUNTIFS(G$1268:G1393,0))/12))),G$8))</f>
        <v>1.25</v>
      </c>
      <c r="H1393" s="132">
        <f t="shared" ca="1" si="152"/>
        <v>0.96153846153846145</v>
      </c>
      <c r="I1393" s="132">
        <f ca="1">IF($C1393&lt;$D$4,I560,MAX(AVERAGEIFS(I1390:I1392,I1390:I1392,"&gt;0")/(EXP(I$6*(($D1393-COUNTIFS(I$1268:I1393,0))/12))),I$8))</f>
        <v>1.5</v>
      </c>
      <c r="J1393" s="132">
        <f t="shared" ca="1" si="153"/>
        <v>1.2</v>
      </c>
      <c r="K1393" s="132">
        <f ca="1">IF($C1393&lt;$D$4,K560,MAX(AVERAGEIFS(K1390:K1392,K1390:K1392,"&gt;0")/(EXP(K$6*(($D1393-COUNTIFS(K$1268:K1393,0))/12))),K$8))</f>
        <v>3</v>
      </c>
      <c r="L1393" s="132">
        <f t="shared" ca="1" si="154"/>
        <v>2</v>
      </c>
      <c r="M1393" s="181">
        <f ca="1">IF($C1393&lt;=MAX($D$4,INDEX($C$23:$C$154,2+MATCH(0,$M$23:$M$154,1))),M560,MAX(AVERAGEIFS(M1390:M1392,M1390:M1392,"&gt;0")/(EXP(M$6*(($D1393-COUNTIFS(M$1268:M1393,0))/12))),M$8))</f>
        <v>6.2810742541988658</v>
      </c>
      <c r="N1393" s="181">
        <f t="shared" ca="1" si="155"/>
        <v>3.1405371270994329</v>
      </c>
      <c r="O1393" s="181">
        <f ca="1">IF($C1393&lt;=MAX($D$4,INDEX($C$23:$C$154,2+MATCH(0,$O$23:$O$154,1))),O560,MAX(AVERAGEIFS(O1390:O1392,O1390:O1392,"&gt;0")/(EXP(O$6*(($D1393-COUNTIFS(O$1268:O1393,0))/12))),O$8))</f>
        <v>5</v>
      </c>
      <c r="P1393" s="181">
        <f t="shared" ca="1" si="149"/>
        <v>3.5</v>
      </c>
      <c r="Q1393" s="132">
        <f ca="1">IF($C1393&lt;$D$4,Q560,MAX(AVERAGEIFS(Q1390:Q1392,Q1390:Q1392,"&gt;0")/(EXP(Q$6*(($D1393-COUNTIFS(Q$1268:Q1393,0))/12))),Q$8))</f>
        <v>1</v>
      </c>
      <c r="R1393" s="132">
        <f t="shared" ca="1" si="156"/>
        <v>1</v>
      </c>
      <c r="S1393" s="132">
        <f ca="1">IF($C1393&lt;$D$4,S560,MAX(AVERAGEIFS(S1390:S1392,S1390:S1392,"&gt;0")/(EXP(S$6*(($D1393-COUNTIFS(S$1268:S1393,0))/12))),S$8))</f>
        <v>1</v>
      </c>
      <c r="T1393" s="132">
        <f t="shared" ca="1" si="157"/>
        <v>0.76923076923076916</v>
      </c>
      <c r="U1393" s="181">
        <f ca="1">IF($C1393&lt;=MAX($D$4,INDEX($C$23:$C$154,2+MATCH(0,$M$23:$M$154,1))),U560,MAX(AVERAGEIFS(U1390:U1392,U1390:U1392,"&gt;0")/(EXP(U$6*(($D1393-COUNTIFS(U$1268:U1393,0))/12))),U$8))</f>
        <v>3</v>
      </c>
      <c r="V1393" s="181">
        <f t="shared" ca="1" si="158"/>
        <v>2</v>
      </c>
      <c r="W1393" s="132">
        <f ca="1">IF($C1393&lt;$D$4,W560,MAX(AVERAGEIFS(W1390:W1392,W1390:W1392,"&gt;0")/(EXP(W$6*(($D1393-COUNTIFS(W$1268:W1393,0))/12))),W$8))</f>
        <v>0.75</v>
      </c>
      <c r="X1393" s="132">
        <f t="shared" ca="1" si="159"/>
        <v>0.57692307692307687</v>
      </c>
      <c r="Y1393" s="132"/>
      <c r="Z1393" s="132"/>
    </row>
    <row r="1394" spans="2:26" outlineLevel="1">
      <c r="B1394" s="159"/>
      <c r="C1394" s="160">
        <f t="shared" si="150"/>
        <v>48030</v>
      </c>
      <c r="D1394" s="128">
        <f t="shared" si="151"/>
        <v>127</v>
      </c>
      <c r="G1394" s="132">
        <f ca="1">IF($C1394&lt;$D$4,G561,MAX(AVERAGEIFS(G1391:G1393,G1391:G1393,"&gt;0")/(EXP(G$6*(($D1394-COUNTIFS(G$1268:G1394,0))/12))),G$8))</f>
        <v>1.25</v>
      </c>
      <c r="H1394" s="132">
        <f t="shared" ca="1" si="152"/>
        <v>0.96153846153846145</v>
      </c>
      <c r="I1394" s="132">
        <f ca="1">IF($C1394&lt;$D$4,I561,MAX(AVERAGEIFS(I1391:I1393,I1391:I1393,"&gt;0")/(EXP(I$6*(($D1394-COUNTIFS(I$1268:I1394,0))/12))),I$8))</f>
        <v>1.5</v>
      </c>
      <c r="J1394" s="132">
        <f t="shared" ca="1" si="153"/>
        <v>1.2</v>
      </c>
      <c r="K1394" s="132">
        <f ca="1">IF($C1394&lt;$D$4,K561,MAX(AVERAGEIFS(K1391:K1393,K1391:K1393,"&gt;0")/(EXP(K$6*(($D1394-COUNTIFS(K$1268:K1394,0))/12))),K$8))</f>
        <v>3</v>
      </c>
      <c r="L1394" s="132">
        <f t="shared" ca="1" si="154"/>
        <v>2</v>
      </c>
      <c r="M1394" s="181">
        <f ca="1">IF($C1394&lt;=MAX($D$4,INDEX($C$23:$C$154,2+MATCH(0,$M$23:$M$154,1))),M561,MAX(AVERAGEIFS(M1391:M1393,M1391:M1393,"&gt;0")/(EXP(M$6*(($D1394-COUNTIFS(M$1268:M1394,0))/12))),M$8))</f>
        <v>6.1198623355489756</v>
      </c>
      <c r="N1394" s="181">
        <f t="shared" ca="1" si="155"/>
        <v>3.0599311677744878</v>
      </c>
      <c r="O1394" s="181">
        <f ca="1">IF($C1394&lt;=MAX($D$4,INDEX($C$23:$C$154,2+MATCH(0,$O$23:$O$154,1))),O561,MAX(AVERAGEIFS(O1391:O1393,O1391:O1393,"&gt;0")/(EXP(O$6*(($D1394-COUNTIFS(O$1268:O1394,0))/12))),O$8))</f>
        <v>5</v>
      </c>
      <c r="P1394" s="181">
        <f t="shared" ca="1" si="149"/>
        <v>3.5</v>
      </c>
      <c r="Q1394" s="132">
        <f ca="1">IF($C1394&lt;$D$4,Q561,MAX(AVERAGEIFS(Q1391:Q1393,Q1391:Q1393,"&gt;0")/(EXP(Q$6*(($D1394-COUNTIFS(Q$1268:Q1394,0))/12))),Q$8))</f>
        <v>1</v>
      </c>
      <c r="R1394" s="132">
        <f t="shared" ca="1" si="156"/>
        <v>1</v>
      </c>
      <c r="S1394" s="132">
        <f ca="1">IF($C1394&lt;$D$4,S561,MAX(AVERAGEIFS(S1391:S1393,S1391:S1393,"&gt;0")/(EXP(S$6*(($D1394-COUNTIFS(S$1268:S1394,0))/12))),S$8))</f>
        <v>1</v>
      </c>
      <c r="T1394" s="132">
        <f t="shared" ca="1" si="157"/>
        <v>0.76923076923076916</v>
      </c>
      <c r="U1394" s="181">
        <f ca="1">IF($C1394&lt;=MAX($D$4,INDEX($C$23:$C$154,2+MATCH(0,$M$23:$M$154,1))),U561,MAX(AVERAGEIFS(U1391:U1393,U1391:U1393,"&gt;0")/(EXP(U$6*(($D1394-COUNTIFS(U$1268:U1394,0))/12))),U$8))</f>
        <v>3</v>
      </c>
      <c r="V1394" s="181">
        <f t="shared" ca="1" si="158"/>
        <v>2</v>
      </c>
      <c r="W1394" s="132">
        <f ca="1">IF($C1394&lt;$D$4,W561,MAX(AVERAGEIFS(W1391:W1393,W1391:W1393,"&gt;0")/(EXP(W$6*(($D1394-COUNTIFS(W$1268:W1394,0))/12))),W$8))</f>
        <v>0.75</v>
      </c>
      <c r="X1394" s="132">
        <f t="shared" ca="1" si="159"/>
        <v>0.57692307692307687</v>
      </c>
      <c r="Y1394" s="132"/>
      <c r="Z1394" s="132"/>
    </row>
    <row r="1395" spans="2:26" outlineLevel="1">
      <c r="B1395" s="159"/>
      <c r="C1395" s="160">
        <f t="shared" si="150"/>
        <v>48061</v>
      </c>
      <c r="D1395" s="128">
        <f t="shared" si="151"/>
        <v>128</v>
      </c>
      <c r="G1395" s="132">
        <f ca="1">IF($C1395&lt;$D$4,G562,MAX(AVERAGEIFS(G1392:G1394,G1392:G1394,"&gt;0")/(EXP(G$6*(($D1395-COUNTIFS(G$1268:G1395,0))/12))),G$8))</f>
        <v>1.25</v>
      </c>
      <c r="H1395" s="132">
        <f t="shared" ca="1" si="152"/>
        <v>0.96153846153846145</v>
      </c>
      <c r="I1395" s="132">
        <f ca="1">IF($C1395&lt;$D$4,I562,MAX(AVERAGEIFS(I1392:I1394,I1392:I1394,"&gt;0")/(EXP(I$6*(($D1395-COUNTIFS(I$1268:I1395,0))/12))),I$8))</f>
        <v>1.5</v>
      </c>
      <c r="J1395" s="132">
        <f t="shared" ca="1" si="153"/>
        <v>1.2</v>
      </c>
      <c r="K1395" s="132">
        <f ca="1">IF($C1395&lt;$D$4,K562,MAX(AVERAGEIFS(K1392:K1394,K1392:K1394,"&gt;0")/(EXP(K$6*(($D1395-COUNTIFS(K$1268:K1395,0))/12))),K$8))</f>
        <v>3</v>
      </c>
      <c r="L1395" s="132">
        <f t="shared" ca="1" si="154"/>
        <v>2</v>
      </c>
      <c r="M1395" s="181">
        <f ca="1">IF($C1395&lt;=MAX($D$4,INDEX($C$23:$C$154,2+MATCH(0,$M$23:$M$154,1))),M562,MAX(AVERAGEIFS(M1392:M1394,M1392:M1394,"&gt;0")/(EXP(M$6*(($D1395-COUNTIFS(M$1268:M1395,0))/12))),M$8))</f>
        <v>5.9603253785508938</v>
      </c>
      <c r="N1395" s="181">
        <f t="shared" ca="1" si="155"/>
        <v>3</v>
      </c>
      <c r="O1395" s="181">
        <f ca="1">IF($C1395&lt;=MAX($D$4,INDEX($C$23:$C$154,2+MATCH(0,$O$23:$O$154,1))),O562,MAX(AVERAGEIFS(O1392:O1394,O1392:O1394,"&gt;0")/(EXP(O$6*(($D1395-COUNTIFS(O$1268:O1395,0))/12))),O$8))</f>
        <v>5</v>
      </c>
      <c r="P1395" s="181">
        <f t="shared" ca="1" si="149"/>
        <v>3.5</v>
      </c>
      <c r="Q1395" s="132">
        <f ca="1">IF($C1395&lt;$D$4,Q562,MAX(AVERAGEIFS(Q1392:Q1394,Q1392:Q1394,"&gt;0")/(EXP(Q$6*(($D1395-COUNTIFS(Q$1268:Q1395,0))/12))),Q$8))</f>
        <v>1</v>
      </c>
      <c r="R1395" s="132">
        <f t="shared" ca="1" si="156"/>
        <v>1</v>
      </c>
      <c r="S1395" s="132">
        <f ca="1">IF($C1395&lt;$D$4,S562,MAX(AVERAGEIFS(S1392:S1394,S1392:S1394,"&gt;0")/(EXP(S$6*(($D1395-COUNTIFS(S$1268:S1395,0))/12))),S$8))</f>
        <v>1</v>
      </c>
      <c r="T1395" s="132">
        <f t="shared" ca="1" si="157"/>
        <v>0.76923076923076916</v>
      </c>
      <c r="U1395" s="181">
        <f ca="1">IF($C1395&lt;=MAX($D$4,INDEX($C$23:$C$154,2+MATCH(0,$M$23:$M$154,1))),U562,MAX(AVERAGEIFS(U1392:U1394,U1392:U1394,"&gt;0")/(EXP(U$6*(($D1395-COUNTIFS(U$1268:U1395,0))/12))),U$8))</f>
        <v>3</v>
      </c>
      <c r="V1395" s="181">
        <f t="shared" ca="1" si="158"/>
        <v>2</v>
      </c>
      <c r="W1395" s="132">
        <f ca="1">IF($C1395&lt;$D$4,W562,MAX(AVERAGEIFS(W1392:W1394,W1392:W1394,"&gt;0")/(EXP(W$6*(($D1395-COUNTIFS(W$1268:W1395,0))/12))),W$8))</f>
        <v>0.75</v>
      </c>
      <c r="X1395" s="132">
        <f t="shared" ca="1" si="159"/>
        <v>0.57692307692307687</v>
      </c>
      <c r="Y1395" s="132"/>
      <c r="Z1395" s="132"/>
    </row>
    <row r="1396" spans="2:26" outlineLevel="1">
      <c r="B1396" s="159"/>
      <c r="C1396" s="160">
        <f t="shared" si="150"/>
        <v>48092</v>
      </c>
      <c r="D1396" s="128">
        <f t="shared" si="151"/>
        <v>129</v>
      </c>
      <c r="G1396" s="132">
        <f ca="1">IF($C1396&lt;$D$4,G563,MAX(AVERAGEIFS(G1393:G1395,G1393:G1395,"&gt;0")/(EXP(G$6*(($D1396-COUNTIFS(G$1268:G1396,0))/12))),G$8))</f>
        <v>1.25</v>
      </c>
      <c r="H1396" s="132">
        <f t="shared" ca="1" si="152"/>
        <v>0.96153846153846145</v>
      </c>
      <c r="I1396" s="132">
        <f ca="1">IF($C1396&lt;$D$4,I563,MAX(AVERAGEIFS(I1393:I1395,I1393:I1395,"&gt;0")/(EXP(I$6*(($D1396-COUNTIFS(I$1268:I1396,0))/12))),I$8))</f>
        <v>1.5</v>
      </c>
      <c r="J1396" s="132">
        <f t="shared" ca="1" si="153"/>
        <v>1.2</v>
      </c>
      <c r="K1396" s="132">
        <f ca="1">IF($C1396&lt;$D$4,K563,MAX(AVERAGEIFS(K1393:K1395,K1393:K1395,"&gt;0")/(EXP(K$6*(($D1396-COUNTIFS(K$1268:K1396,0))/12))),K$8))</f>
        <v>3</v>
      </c>
      <c r="L1396" s="132">
        <f t="shared" ca="1" si="154"/>
        <v>2</v>
      </c>
      <c r="M1396" s="181">
        <f ca="1">IF($C1396&lt;=MAX($D$4,INDEX($C$23:$C$154,2+MATCH(0,$M$23:$M$154,1))),M563,MAX(AVERAGEIFS(M1393:M1395,M1393:M1395,"&gt;0")/(EXP(M$6*(($D1396-COUNTIFS(M$1268:M1396,0))/12))),M$8))</f>
        <v>5.802550112458098</v>
      </c>
      <c r="N1396" s="181">
        <f t="shared" ca="1" si="155"/>
        <v>3</v>
      </c>
      <c r="O1396" s="181">
        <f ca="1">IF($C1396&lt;=MAX($D$4,INDEX($C$23:$C$154,2+MATCH(0,$O$23:$O$154,1))),O563,MAX(AVERAGEIFS(O1393:O1395,O1393:O1395,"&gt;0")/(EXP(O$6*(($D1396-COUNTIFS(O$1268:O1396,0))/12))),O$8))</f>
        <v>5</v>
      </c>
      <c r="P1396" s="181">
        <f t="shared" ca="1" si="149"/>
        <v>3.5</v>
      </c>
      <c r="Q1396" s="132">
        <f ca="1">IF($C1396&lt;$D$4,Q563,MAX(AVERAGEIFS(Q1393:Q1395,Q1393:Q1395,"&gt;0")/(EXP(Q$6*(($D1396-COUNTIFS(Q$1268:Q1396,0))/12))),Q$8))</f>
        <v>1</v>
      </c>
      <c r="R1396" s="132">
        <f t="shared" ca="1" si="156"/>
        <v>1</v>
      </c>
      <c r="S1396" s="132">
        <f ca="1">IF($C1396&lt;$D$4,S563,MAX(AVERAGEIFS(S1393:S1395,S1393:S1395,"&gt;0")/(EXP(S$6*(($D1396-COUNTIFS(S$1268:S1396,0))/12))),S$8))</f>
        <v>1</v>
      </c>
      <c r="T1396" s="132">
        <f t="shared" ca="1" si="157"/>
        <v>0.76923076923076916</v>
      </c>
      <c r="U1396" s="181">
        <f ca="1">IF($C1396&lt;=MAX($D$4,INDEX($C$23:$C$154,2+MATCH(0,$M$23:$M$154,1))),U563,MAX(AVERAGEIFS(U1393:U1395,U1393:U1395,"&gt;0")/(EXP(U$6*(($D1396-COUNTIFS(U$1268:U1396,0))/12))),U$8))</f>
        <v>3</v>
      </c>
      <c r="V1396" s="181">
        <f t="shared" ca="1" si="158"/>
        <v>2</v>
      </c>
      <c r="W1396" s="132">
        <f ca="1">IF($C1396&lt;$D$4,W563,MAX(AVERAGEIFS(W1393:W1395,W1393:W1395,"&gt;0")/(EXP(W$6*(($D1396-COUNTIFS(W$1268:W1396,0))/12))),W$8))</f>
        <v>0.75</v>
      </c>
      <c r="X1396" s="132">
        <f t="shared" ca="1" si="159"/>
        <v>0.57692307692307687</v>
      </c>
      <c r="Y1396" s="132"/>
      <c r="Z1396" s="132"/>
    </row>
    <row r="1397" spans="2:26" outlineLevel="1">
      <c r="B1397" s="159"/>
      <c r="C1397" s="160">
        <f t="shared" si="150"/>
        <v>48122</v>
      </c>
      <c r="D1397" s="128">
        <f t="shared" si="151"/>
        <v>130</v>
      </c>
      <c r="G1397" s="132">
        <f ca="1">IF($C1397&lt;$D$4,G564,MAX(AVERAGEIFS(G1394:G1396,G1394:G1396,"&gt;0")/(EXP(G$6*(($D1397-COUNTIFS(G$1268:G1397,0))/12))),G$8))</f>
        <v>1.25</v>
      </c>
      <c r="H1397" s="132">
        <f t="shared" ca="1" si="152"/>
        <v>0.96153846153846145</v>
      </c>
      <c r="I1397" s="132">
        <f ca="1">IF($C1397&lt;$D$4,I564,MAX(AVERAGEIFS(I1394:I1396,I1394:I1396,"&gt;0")/(EXP(I$6*(($D1397-COUNTIFS(I$1268:I1397,0))/12))),I$8))</f>
        <v>1.5</v>
      </c>
      <c r="J1397" s="132">
        <f t="shared" ca="1" si="153"/>
        <v>1.2</v>
      </c>
      <c r="K1397" s="132">
        <f ca="1">IF($C1397&lt;$D$4,K564,MAX(AVERAGEIFS(K1394:K1396,K1394:K1396,"&gt;0")/(EXP(K$6*(($D1397-COUNTIFS(K$1268:K1397,0))/12))),K$8))</f>
        <v>3</v>
      </c>
      <c r="L1397" s="132">
        <f t="shared" ca="1" si="154"/>
        <v>2</v>
      </c>
      <c r="M1397" s="181">
        <f ca="1">IF($C1397&lt;=MAX($D$4,INDEX($C$23:$C$154,2+MATCH(0,$M$23:$M$154,1))),M564,MAX(AVERAGEIFS(M1394:M1396,M1394:M1396,"&gt;0")/(EXP(M$6*(($D1397-COUNTIFS(M$1268:M1397,0))/12))),M$8))</f>
        <v>5.6466188081140976</v>
      </c>
      <c r="N1397" s="181">
        <f t="shared" ca="1" si="155"/>
        <v>3</v>
      </c>
      <c r="O1397" s="181">
        <f ca="1">IF($C1397&lt;=MAX($D$4,INDEX($C$23:$C$154,2+MATCH(0,$O$23:$O$154,1))),O564,MAX(AVERAGEIFS(O1394:O1396,O1394:O1396,"&gt;0")/(EXP(O$6*(($D1397-COUNTIFS(O$1268:O1397,0))/12))),O$8))</f>
        <v>5</v>
      </c>
      <c r="P1397" s="181">
        <f t="shared" ref="P1397:P1447" ca="1" si="160">IF($C1397&lt;=MAX($D$4,INDEX($C$23:$C$154,2+MATCH(0,$P$23:$P$154,1))),P564,MAX(O1397/O$10,P$8))</f>
        <v>3.5</v>
      </c>
      <c r="Q1397" s="132">
        <f ca="1">IF($C1397&lt;$D$4,Q564,MAX(AVERAGEIFS(Q1394:Q1396,Q1394:Q1396,"&gt;0")/(EXP(Q$6*(($D1397-COUNTIFS(Q$1268:Q1397,0))/12))),Q$8))</f>
        <v>1</v>
      </c>
      <c r="R1397" s="132">
        <f t="shared" ca="1" si="156"/>
        <v>1</v>
      </c>
      <c r="S1397" s="132">
        <f ca="1">IF($C1397&lt;$D$4,S564,MAX(AVERAGEIFS(S1394:S1396,S1394:S1396,"&gt;0")/(EXP(S$6*(($D1397-COUNTIFS(S$1268:S1397,0))/12))),S$8))</f>
        <v>1</v>
      </c>
      <c r="T1397" s="132">
        <f t="shared" ca="1" si="157"/>
        <v>0.76923076923076916</v>
      </c>
      <c r="U1397" s="181">
        <f ca="1">IF($C1397&lt;=MAX($D$4,INDEX($C$23:$C$154,2+MATCH(0,$M$23:$M$154,1))),U564,MAX(AVERAGEIFS(U1394:U1396,U1394:U1396,"&gt;0")/(EXP(U$6*(($D1397-COUNTIFS(U$1268:U1397,0))/12))),U$8))</f>
        <v>3</v>
      </c>
      <c r="V1397" s="181">
        <f t="shared" ca="1" si="158"/>
        <v>2</v>
      </c>
      <c r="W1397" s="132">
        <f ca="1">IF($C1397&lt;$D$4,W564,MAX(AVERAGEIFS(W1394:W1396,W1394:W1396,"&gt;0")/(EXP(W$6*(($D1397-COUNTIFS(W$1268:W1397,0))/12))),W$8))</f>
        <v>0.75</v>
      </c>
      <c r="X1397" s="132">
        <f t="shared" ca="1" si="159"/>
        <v>0.57692307692307687</v>
      </c>
      <c r="Y1397" s="132"/>
      <c r="Z1397" s="132"/>
    </row>
    <row r="1398" spans="2:26" outlineLevel="1">
      <c r="B1398" s="159"/>
      <c r="C1398" s="160">
        <f t="shared" si="150"/>
        <v>48153</v>
      </c>
      <c r="D1398" s="128">
        <f t="shared" ref="D1398:D1447" si="161">D1397+1</f>
        <v>131</v>
      </c>
      <c r="G1398" s="132">
        <f ca="1">IF($C1398&lt;$D$4,G565,MAX(AVERAGEIFS(G1395:G1397,G1395:G1397,"&gt;0")/(EXP(G$6*(($D1398-COUNTIFS(G$1268:G1398,0))/12))),G$8))</f>
        <v>1.25</v>
      </c>
      <c r="H1398" s="132">
        <f t="shared" ca="1" si="152"/>
        <v>0.96153846153846145</v>
      </c>
      <c r="I1398" s="132">
        <f ca="1">IF($C1398&lt;$D$4,I565,MAX(AVERAGEIFS(I1395:I1397,I1395:I1397,"&gt;0")/(EXP(I$6*(($D1398-COUNTIFS(I$1268:I1398,0))/12))),I$8))</f>
        <v>1.5</v>
      </c>
      <c r="J1398" s="132">
        <f t="shared" ca="1" si="153"/>
        <v>1.2</v>
      </c>
      <c r="K1398" s="132">
        <f ca="1">IF($C1398&lt;$D$4,K565,MAX(AVERAGEIFS(K1395:K1397,K1395:K1397,"&gt;0")/(EXP(K$6*(($D1398-COUNTIFS(K$1268:K1398,0))/12))),K$8))</f>
        <v>3</v>
      </c>
      <c r="L1398" s="132">
        <f t="shared" ca="1" si="154"/>
        <v>2</v>
      </c>
      <c r="M1398" s="181">
        <f ca="1">IF($C1398&lt;=MAX($D$4,INDEX($C$23:$C$154,2+MATCH(0,$M$23:$M$154,1))),M565,MAX(AVERAGEIFS(M1395:M1397,M1395:M1397,"&gt;0")/(EXP(M$6*(($D1398-COUNTIFS(M$1268:M1398,0))/12))),M$8))</f>
        <v>5.4926092625002836</v>
      </c>
      <c r="N1398" s="181">
        <f t="shared" ca="1" si="155"/>
        <v>3</v>
      </c>
      <c r="O1398" s="181">
        <f ca="1">IF($C1398&lt;=MAX($D$4,INDEX($C$23:$C$154,2+MATCH(0,$O$23:$O$154,1))),O565,MAX(AVERAGEIFS(O1395:O1397,O1395:O1397,"&gt;0")/(EXP(O$6*(($D1398-COUNTIFS(O$1268:O1398,0))/12))),O$8))</f>
        <v>5</v>
      </c>
      <c r="P1398" s="181">
        <f t="shared" ca="1" si="160"/>
        <v>3.5</v>
      </c>
      <c r="Q1398" s="132">
        <f ca="1">IF($C1398&lt;$D$4,Q565,MAX(AVERAGEIFS(Q1395:Q1397,Q1395:Q1397,"&gt;0")/(EXP(Q$6*(($D1398-COUNTIFS(Q$1268:Q1398,0))/12))),Q$8))</f>
        <v>1</v>
      </c>
      <c r="R1398" s="132">
        <f t="shared" ca="1" si="156"/>
        <v>1</v>
      </c>
      <c r="S1398" s="132">
        <f ca="1">IF($C1398&lt;$D$4,S565,MAX(AVERAGEIFS(S1395:S1397,S1395:S1397,"&gt;0")/(EXP(S$6*(($D1398-COUNTIFS(S$1268:S1398,0))/12))),S$8))</f>
        <v>1</v>
      </c>
      <c r="T1398" s="132">
        <f t="shared" ca="1" si="157"/>
        <v>0.76923076923076916</v>
      </c>
      <c r="U1398" s="181">
        <f ca="1">IF($C1398&lt;=MAX($D$4,INDEX($C$23:$C$154,2+MATCH(0,$M$23:$M$154,1))),U565,MAX(AVERAGEIFS(U1395:U1397,U1395:U1397,"&gt;0")/(EXP(U$6*(($D1398-COUNTIFS(U$1268:U1398,0))/12))),U$8))</f>
        <v>3</v>
      </c>
      <c r="V1398" s="181">
        <f t="shared" ca="1" si="158"/>
        <v>2</v>
      </c>
      <c r="W1398" s="132">
        <f ca="1">IF($C1398&lt;$D$4,W565,MAX(AVERAGEIFS(W1395:W1397,W1395:W1397,"&gt;0")/(EXP(W$6*(($D1398-COUNTIFS(W$1268:W1398,0))/12))),W$8))</f>
        <v>0.75</v>
      </c>
      <c r="X1398" s="132">
        <f t="shared" ca="1" si="159"/>
        <v>0.57692307692307687</v>
      </c>
      <c r="Y1398" s="132"/>
      <c r="Z1398" s="132"/>
    </row>
    <row r="1399" spans="2:26" outlineLevel="1">
      <c r="B1399" s="159"/>
      <c r="C1399" s="160">
        <f t="shared" si="150"/>
        <v>48183</v>
      </c>
      <c r="D1399" s="128">
        <f t="shared" si="161"/>
        <v>132</v>
      </c>
      <c r="G1399" s="132">
        <f ca="1">IF($C1399&lt;$D$4,G566,MAX(AVERAGEIFS(G1396:G1398,G1396:G1398,"&gt;0")/(EXP(G$6*(($D1399-COUNTIFS(G$1268:G1399,0))/12))),G$8))</f>
        <v>1.25</v>
      </c>
      <c r="H1399" s="132">
        <f t="shared" ca="1" si="152"/>
        <v>0.96153846153846145</v>
      </c>
      <c r="I1399" s="132">
        <f ca="1">IF($C1399&lt;$D$4,I566,MAX(AVERAGEIFS(I1396:I1398,I1396:I1398,"&gt;0")/(EXP(I$6*(($D1399-COUNTIFS(I$1268:I1399,0))/12))),I$8))</f>
        <v>1.5</v>
      </c>
      <c r="J1399" s="132">
        <f t="shared" ca="1" si="153"/>
        <v>1.2</v>
      </c>
      <c r="K1399" s="132">
        <f ca="1">IF($C1399&lt;$D$4,K566,MAX(AVERAGEIFS(K1396:K1398,K1396:K1398,"&gt;0")/(EXP(K$6*(($D1399-COUNTIFS(K$1268:K1399,0))/12))),K$8))</f>
        <v>3</v>
      </c>
      <c r="L1399" s="132">
        <f t="shared" ca="1" si="154"/>
        <v>2</v>
      </c>
      <c r="M1399" s="181">
        <f ca="1">IF($C1399&lt;=MAX($D$4,INDEX($C$23:$C$154,2+MATCH(0,$M$23:$M$154,1))),M566,MAX(AVERAGEIFS(M1396:M1398,M1396:M1398,"&gt;0")/(EXP(M$6*(($D1399-COUNTIFS(M$1268:M1399,0))/12))),M$8))</f>
        <v>5.340594792851042</v>
      </c>
      <c r="N1399" s="181">
        <f t="shared" ca="1" si="155"/>
        <v>3</v>
      </c>
      <c r="O1399" s="181">
        <f ca="1">IF($C1399&lt;=MAX($D$4,INDEX($C$23:$C$154,2+MATCH(0,$O$23:$O$154,1))),O566,MAX(AVERAGEIFS(O1396:O1398,O1396:O1398,"&gt;0")/(EXP(O$6*(($D1399-COUNTIFS(O$1268:O1399,0))/12))),O$8))</f>
        <v>5</v>
      </c>
      <c r="P1399" s="181">
        <f t="shared" ca="1" si="160"/>
        <v>3.5</v>
      </c>
      <c r="Q1399" s="132">
        <f ca="1">IF($C1399&lt;$D$4,Q566,MAX(AVERAGEIFS(Q1396:Q1398,Q1396:Q1398,"&gt;0")/(EXP(Q$6*(($D1399-COUNTIFS(Q$1268:Q1399,0))/12))),Q$8))</f>
        <v>1</v>
      </c>
      <c r="R1399" s="132">
        <f t="shared" ca="1" si="156"/>
        <v>1</v>
      </c>
      <c r="S1399" s="132">
        <f ca="1">IF($C1399&lt;$D$4,S566,MAX(AVERAGEIFS(S1396:S1398,S1396:S1398,"&gt;0")/(EXP(S$6*(($D1399-COUNTIFS(S$1268:S1399,0))/12))),S$8))</f>
        <v>1</v>
      </c>
      <c r="T1399" s="132">
        <f t="shared" ca="1" si="157"/>
        <v>0.76923076923076916</v>
      </c>
      <c r="U1399" s="181">
        <f ca="1">IF($C1399&lt;=MAX($D$4,INDEX($C$23:$C$154,2+MATCH(0,$M$23:$M$154,1))),U566,MAX(AVERAGEIFS(U1396:U1398,U1396:U1398,"&gt;0")/(EXP(U$6*(($D1399-COUNTIFS(U$1268:U1399,0))/12))),U$8))</f>
        <v>3</v>
      </c>
      <c r="V1399" s="181">
        <f t="shared" ca="1" si="158"/>
        <v>2</v>
      </c>
      <c r="W1399" s="132">
        <f ca="1">IF($C1399&lt;$D$4,W566,MAX(AVERAGEIFS(W1396:W1398,W1396:W1398,"&gt;0")/(EXP(W$6*(($D1399-COUNTIFS(W$1268:W1399,0))/12))),W$8))</f>
        <v>0.75</v>
      </c>
      <c r="X1399" s="132">
        <f t="shared" ca="1" si="159"/>
        <v>0.57692307692307687</v>
      </c>
      <c r="Y1399" s="132"/>
      <c r="Z1399" s="132"/>
    </row>
    <row r="1400" spans="2:26" outlineLevel="1">
      <c r="B1400" s="159"/>
      <c r="C1400" s="160">
        <f t="shared" si="150"/>
        <v>48214</v>
      </c>
      <c r="D1400" s="128">
        <f t="shared" si="161"/>
        <v>133</v>
      </c>
      <c r="G1400" s="132">
        <f ca="1">IF($C1400&lt;$D$4,G567,MAX(AVERAGEIFS(G1397:G1399,G1397:G1399,"&gt;0")/(EXP(G$6*(($D1400-COUNTIFS(G$1268:G1400,0))/12))),G$8))</f>
        <v>1.25</v>
      </c>
      <c r="H1400" s="132">
        <f t="shared" ca="1" si="152"/>
        <v>0.96153846153846145</v>
      </c>
      <c r="I1400" s="132">
        <f ca="1">IF($C1400&lt;$D$4,I567,MAX(AVERAGEIFS(I1397:I1399,I1397:I1399,"&gt;0")/(EXP(I$6*(($D1400-COUNTIFS(I$1268:I1400,0))/12))),I$8))</f>
        <v>1.5</v>
      </c>
      <c r="J1400" s="132">
        <f t="shared" ca="1" si="153"/>
        <v>1.2</v>
      </c>
      <c r="K1400" s="132">
        <f ca="1">IF($C1400&lt;$D$4,K567,MAX(AVERAGEIFS(K1397:K1399,K1397:K1399,"&gt;0")/(EXP(K$6*(($D1400-COUNTIFS(K$1268:K1400,0))/12))),K$8))</f>
        <v>3</v>
      </c>
      <c r="L1400" s="132">
        <f t="shared" ca="1" si="154"/>
        <v>2</v>
      </c>
      <c r="M1400" s="181">
        <f ca="1">IF($C1400&lt;=MAX($D$4,INDEX($C$23:$C$154,2+MATCH(0,$M$23:$M$154,1))),M567,MAX(AVERAGEIFS(M1397:M1399,M1397:M1399,"&gt;0")/(EXP(M$6*(($D1400-COUNTIFS(M$1268:M1400,0))/12))),M$8))</f>
        <v>5.1906442400897026</v>
      </c>
      <c r="N1400" s="181">
        <f t="shared" ca="1" si="155"/>
        <v>3</v>
      </c>
      <c r="O1400" s="181">
        <f ca="1">IF($C1400&lt;=MAX($D$4,INDEX($C$23:$C$154,2+MATCH(0,$O$23:$O$154,1))),O567,MAX(AVERAGEIFS(O1397:O1399,O1397:O1399,"&gt;0")/(EXP(O$6*(($D1400-COUNTIFS(O$1268:O1400,0))/12))),O$8))</f>
        <v>5</v>
      </c>
      <c r="P1400" s="181">
        <f t="shared" ca="1" si="160"/>
        <v>3.5</v>
      </c>
      <c r="Q1400" s="132">
        <f ca="1">IF($C1400&lt;$D$4,Q567,MAX(AVERAGEIFS(Q1397:Q1399,Q1397:Q1399,"&gt;0")/(EXP(Q$6*(($D1400-COUNTIFS(Q$1268:Q1400,0))/12))),Q$8))</f>
        <v>1</v>
      </c>
      <c r="R1400" s="132">
        <f t="shared" ca="1" si="156"/>
        <v>1</v>
      </c>
      <c r="S1400" s="132">
        <f ca="1">IF($C1400&lt;$D$4,S567,MAX(AVERAGEIFS(S1397:S1399,S1397:S1399,"&gt;0")/(EXP(S$6*(($D1400-COUNTIFS(S$1268:S1400,0))/12))),S$8))</f>
        <v>1</v>
      </c>
      <c r="T1400" s="132">
        <f t="shared" ca="1" si="157"/>
        <v>0.76923076923076916</v>
      </c>
      <c r="U1400" s="181">
        <f ca="1">IF($C1400&lt;=MAX($D$4,INDEX($C$23:$C$154,2+MATCH(0,$M$23:$M$154,1))),U567,MAX(AVERAGEIFS(U1397:U1399,U1397:U1399,"&gt;0")/(EXP(U$6*(($D1400-COUNTIFS(U$1268:U1400,0))/12))),U$8))</f>
        <v>3</v>
      </c>
      <c r="V1400" s="181">
        <f t="shared" ca="1" si="158"/>
        <v>2</v>
      </c>
      <c r="W1400" s="132">
        <f ca="1">IF($C1400&lt;$D$4,W567,MAX(AVERAGEIFS(W1397:W1399,W1397:W1399,"&gt;0")/(EXP(W$6*(($D1400-COUNTIFS(W$1268:W1400,0))/12))),W$8))</f>
        <v>0.75</v>
      </c>
      <c r="X1400" s="132">
        <f t="shared" ca="1" si="159"/>
        <v>0.57692307692307687</v>
      </c>
      <c r="Y1400" s="132"/>
      <c r="Z1400" s="132"/>
    </row>
    <row r="1401" spans="2:26" outlineLevel="1">
      <c r="B1401" s="159"/>
      <c r="C1401" s="160">
        <f t="shared" si="150"/>
        <v>48245</v>
      </c>
      <c r="D1401" s="128">
        <f t="shared" si="161"/>
        <v>134</v>
      </c>
      <c r="G1401" s="132">
        <f ca="1">IF($C1401&lt;$D$4,G568,MAX(AVERAGEIFS(G1398:G1400,G1398:G1400,"&gt;0")/(EXP(G$6*(($D1401-COUNTIFS(G$1268:G1401,0))/12))),G$8))</f>
        <v>1.25</v>
      </c>
      <c r="H1401" s="132">
        <f t="shared" ca="1" si="152"/>
        <v>0.96153846153846145</v>
      </c>
      <c r="I1401" s="132">
        <f ca="1">IF($C1401&lt;$D$4,I568,MAX(AVERAGEIFS(I1398:I1400,I1398:I1400,"&gt;0")/(EXP(I$6*(($D1401-COUNTIFS(I$1268:I1401,0))/12))),I$8))</f>
        <v>1.5</v>
      </c>
      <c r="J1401" s="132">
        <f t="shared" ca="1" si="153"/>
        <v>1.2</v>
      </c>
      <c r="K1401" s="132">
        <f ca="1">IF($C1401&lt;$D$4,K568,MAX(AVERAGEIFS(K1398:K1400,K1398:K1400,"&gt;0")/(EXP(K$6*(($D1401-COUNTIFS(K$1268:K1401,0))/12))),K$8))</f>
        <v>3</v>
      </c>
      <c r="L1401" s="132">
        <f t="shared" ca="1" si="154"/>
        <v>2</v>
      </c>
      <c r="M1401" s="181">
        <f ca="1">IF($C1401&lt;=MAX($D$4,INDEX($C$23:$C$154,2+MATCH(0,$M$23:$M$154,1))),M568,MAX(AVERAGEIFS(M1398:M1400,M1398:M1400,"&gt;0")/(EXP(M$6*(($D1401-COUNTIFS(M$1268:M1401,0))/12))),M$8))</f>
        <v>5.0428219813190109</v>
      </c>
      <c r="N1401" s="181">
        <f t="shared" ca="1" si="155"/>
        <v>3</v>
      </c>
      <c r="O1401" s="181">
        <f ca="1">IF($C1401&lt;=MAX($D$4,INDEX($C$23:$C$154,2+MATCH(0,$O$23:$O$154,1))),O568,MAX(AVERAGEIFS(O1398:O1400,O1398:O1400,"&gt;0")/(EXP(O$6*(($D1401-COUNTIFS(O$1268:O1401,0))/12))),O$8))</f>
        <v>5</v>
      </c>
      <c r="P1401" s="181">
        <f t="shared" ca="1" si="160"/>
        <v>3.5</v>
      </c>
      <c r="Q1401" s="132">
        <f ca="1">IF($C1401&lt;$D$4,Q568,MAX(AVERAGEIFS(Q1398:Q1400,Q1398:Q1400,"&gt;0")/(EXP(Q$6*(($D1401-COUNTIFS(Q$1268:Q1401,0))/12))),Q$8))</f>
        <v>1</v>
      </c>
      <c r="R1401" s="132">
        <f t="shared" ca="1" si="156"/>
        <v>1</v>
      </c>
      <c r="S1401" s="132">
        <f ca="1">IF($C1401&lt;$D$4,S568,MAX(AVERAGEIFS(S1398:S1400,S1398:S1400,"&gt;0")/(EXP(S$6*(($D1401-COUNTIFS(S$1268:S1401,0))/12))),S$8))</f>
        <v>1</v>
      </c>
      <c r="T1401" s="132">
        <f t="shared" ca="1" si="157"/>
        <v>0.76923076923076916</v>
      </c>
      <c r="U1401" s="181">
        <f ca="1">IF($C1401&lt;=MAX($D$4,INDEX($C$23:$C$154,2+MATCH(0,$M$23:$M$154,1))),U568,MAX(AVERAGEIFS(U1398:U1400,U1398:U1400,"&gt;0")/(EXP(U$6*(($D1401-COUNTIFS(U$1268:U1401,0))/12))),U$8))</f>
        <v>3</v>
      </c>
      <c r="V1401" s="181">
        <f t="shared" ca="1" si="158"/>
        <v>2</v>
      </c>
      <c r="W1401" s="132">
        <f ca="1">IF($C1401&lt;$D$4,W568,MAX(AVERAGEIFS(W1398:W1400,W1398:W1400,"&gt;0")/(EXP(W$6*(($D1401-COUNTIFS(W$1268:W1401,0))/12))),W$8))</f>
        <v>0.75</v>
      </c>
      <c r="X1401" s="132">
        <f t="shared" ca="1" si="159"/>
        <v>0.57692307692307687</v>
      </c>
      <c r="Y1401" s="132"/>
      <c r="Z1401" s="132"/>
    </row>
    <row r="1402" spans="2:26" outlineLevel="1">
      <c r="B1402" s="159"/>
      <c r="C1402" s="160">
        <f t="shared" si="150"/>
        <v>48274</v>
      </c>
      <c r="D1402" s="128">
        <f t="shared" si="161"/>
        <v>135</v>
      </c>
      <c r="G1402" s="132">
        <f ca="1">IF($C1402&lt;$D$4,G569,MAX(AVERAGEIFS(G1399:G1401,G1399:G1401,"&gt;0")/(EXP(G$6*(($D1402-COUNTIFS(G$1268:G1402,0))/12))),G$8))</f>
        <v>1.25</v>
      </c>
      <c r="H1402" s="132">
        <f t="shared" ca="1" si="152"/>
        <v>0.96153846153846145</v>
      </c>
      <c r="I1402" s="132">
        <f ca="1">IF($C1402&lt;$D$4,I569,MAX(AVERAGEIFS(I1399:I1401,I1399:I1401,"&gt;0")/(EXP(I$6*(($D1402-COUNTIFS(I$1268:I1402,0))/12))),I$8))</f>
        <v>1.5</v>
      </c>
      <c r="J1402" s="132">
        <f t="shared" ca="1" si="153"/>
        <v>1.2</v>
      </c>
      <c r="K1402" s="132">
        <f ca="1">IF($C1402&lt;$D$4,K569,MAX(AVERAGEIFS(K1399:K1401,K1399:K1401,"&gt;0")/(EXP(K$6*(($D1402-COUNTIFS(K$1268:K1402,0))/12))),K$8))</f>
        <v>3</v>
      </c>
      <c r="L1402" s="132">
        <f t="shared" ca="1" si="154"/>
        <v>2</v>
      </c>
      <c r="M1402" s="181">
        <f ca="1">IF($C1402&lt;=MAX($D$4,INDEX($C$23:$C$154,2+MATCH(0,$M$23:$M$154,1))),M569,MAX(AVERAGEIFS(M1399:M1401,M1399:M1401,"&gt;0")/(EXP(M$6*(($D1402-COUNTIFS(M$1268:M1402,0))/12))),M$8))</f>
        <v>4.897187951081313</v>
      </c>
      <c r="N1402" s="181">
        <f t="shared" ca="1" si="155"/>
        <v>3</v>
      </c>
      <c r="O1402" s="181">
        <f ca="1">IF($C1402&lt;=MAX($D$4,INDEX($C$23:$C$154,2+MATCH(0,$O$23:$O$154,1))),O569,MAX(AVERAGEIFS(O1399:O1401,O1399:O1401,"&gt;0")/(EXP(O$6*(($D1402-COUNTIFS(O$1268:O1402,0))/12))),O$8))</f>
        <v>5</v>
      </c>
      <c r="P1402" s="181">
        <f t="shared" ca="1" si="160"/>
        <v>3.5</v>
      </c>
      <c r="Q1402" s="132">
        <f ca="1">IF($C1402&lt;$D$4,Q569,MAX(AVERAGEIFS(Q1399:Q1401,Q1399:Q1401,"&gt;0")/(EXP(Q$6*(($D1402-COUNTIFS(Q$1268:Q1402,0))/12))),Q$8))</f>
        <v>1</v>
      </c>
      <c r="R1402" s="132">
        <f t="shared" ca="1" si="156"/>
        <v>1</v>
      </c>
      <c r="S1402" s="132">
        <f ca="1">IF($C1402&lt;$D$4,S569,MAX(AVERAGEIFS(S1399:S1401,S1399:S1401,"&gt;0")/(EXP(S$6*(($D1402-COUNTIFS(S$1268:S1402,0))/12))),S$8))</f>
        <v>1</v>
      </c>
      <c r="T1402" s="132">
        <f t="shared" ca="1" si="157"/>
        <v>0.76923076923076916</v>
      </c>
      <c r="U1402" s="181">
        <f ca="1">IF($C1402&lt;=MAX($D$4,INDEX($C$23:$C$154,2+MATCH(0,$M$23:$M$154,1))),U569,MAX(AVERAGEIFS(U1399:U1401,U1399:U1401,"&gt;0")/(EXP(U$6*(($D1402-COUNTIFS(U$1268:U1402,0))/12))),U$8))</f>
        <v>3</v>
      </c>
      <c r="V1402" s="181">
        <f t="shared" ca="1" si="158"/>
        <v>2</v>
      </c>
      <c r="W1402" s="132">
        <f ca="1">IF($C1402&lt;$D$4,W569,MAX(AVERAGEIFS(W1399:W1401,W1399:W1401,"&gt;0")/(EXP(W$6*(($D1402-COUNTIFS(W$1268:W1402,0))/12))),W$8))</f>
        <v>0.75</v>
      </c>
      <c r="X1402" s="132">
        <f t="shared" ca="1" si="159"/>
        <v>0.57692307692307687</v>
      </c>
      <c r="Y1402" s="132"/>
      <c r="Z1402" s="132"/>
    </row>
    <row r="1403" spans="2:26" outlineLevel="1">
      <c r="B1403" s="159"/>
      <c r="C1403" s="160">
        <f t="shared" si="150"/>
        <v>48305</v>
      </c>
      <c r="D1403" s="128">
        <f t="shared" si="161"/>
        <v>136</v>
      </c>
      <c r="G1403" s="132">
        <f ca="1">IF($C1403&lt;$D$4,G570,MAX(AVERAGEIFS(G1400:G1402,G1400:G1402,"&gt;0")/(EXP(G$6*(($D1403-COUNTIFS(G$1268:G1403,0))/12))),G$8))</f>
        <v>1.25</v>
      </c>
      <c r="H1403" s="132">
        <f t="shared" ca="1" si="152"/>
        <v>0.96153846153846145</v>
      </c>
      <c r="I1403" s="132">
        <f ca="1">IF($C1403&lt;$D$4,I570,MAX(AVERAGEIFS(I1400:I1402,I1400:I1402,"&gt;0")/(EXP(I$6*(($D1403-COUNTIFS(I$1268:I1403,0))/12))),I$8))</f>
        <v>1.5</v>
      </c>
      <c r="J1403" s="132">
        <f t="shared" ca="1" si="153"/>
        <v>1.2</v>
      </c>
      <c r="K1403" s="132">
        <f ca="1">IF($C1403&lt;$D$4,K570,MAX(AVERAGEIFS(K1400:K1402,K1400:K1402,"&gt;0")/(EXP(K$6*(($D1403-COUNTIFS(K$1268:K1403,0))/12))),K$8))</f>
        <v>3</v>
      </c>
      <c r="L1403" s="132">
        <f t="shared" ca="1" si="154"/>
        <v>2</v>
      </c>
      <c r="M1403" s="181">
        <f ca="1">IF($C1403&lt;=MAX($D$4,INDEX($C$23:$C$154,2+MATCH(0,$M$23:$M$154,1))),M570,MAX(AVERAGEIFS(M1400:M1402,M1400:M1402,"&gt;0")/(EXP(M$6*(($D1403-COUNTIFS(M$1268:M1403,0))/12))),M$8))</f>
        <v>4.7537976710866703</v>
      </c>
      <c r="N1403" s="181">
        <f t="shared" ca="1" si="155"/>
        <v>3</v>
      </c>
      <c r="O1403" s="181">
        <f ca="1">IF($C1403&lt;=MAX($D$4,INDEX($C$23:$C$154,2+MATCH(0,$O$23:$O$154,1))),O570,MAX(AVERAGEIFS(O1400:O1402,O1400:O1402,"&gt;0")/(EXP(O$6*(($D1403-COUNTIFS(O$1268:O1403,0))/12))),O$8))</f>
        <v>5</v>
      </c>
      <c r="P1403" s="181">
        <f t="shared" ca="1" si="160"/>
        <v>3.5</v>
      </c>
      <c r="Q1403" s="132">
        <f ca="1">IF($C1403&lt;$D$4,Q570,MAX(AVERAGEIFS(Q1400:Q1402,Q1400:Q1402,"&gt;0")/(EXP(Q$6*(($D1403-COUNTIFS(Q$1268:Q1403,0))/12))),Q$8))</f>
        <v>1</v>
      </c>
      <c r="R1403" s="132">
        <f t="shared" ca="1" si="156"/>
        <v>1</v>
      </c>
      <c r="S1403" s="132">
        <f ca="1">IF($C1403&lt;$D$4,S570,MAX(AVERAGEIFS(S1400:S1402,S1400:S1402,"&gt;0")/(EXP(S$6*(($D1403-COUNTIFS(S$1268:S1403,0))/12))),S$8))</f>
        <v>1</v>
      </c>
      <c r="T1403" s="132">
        <f t="shared" ca="1" si="157"/>
        <v>0.76923076923076916</v>
      </c>
      <c r="U1403" s="181">
        <f ca="1">IF($C1403&lt;=MAX($D$4,INDEX($C$23:$C$154,2+MATCH(0,$M$23:$M$154,1))),U570,MAX(AVERAGEIFS(U1400:U1402,U1400:U1402,"&gt;0")/(EXP(U$6*(($D1403-COUNTIFS(U$1268:U1403,0))/12))),U$8))</f>
        <v>3</v>
      </c>
      <c r="V1403" s="181">
        <f t="shared" ca="1" si="158"/>
        <v>2</v>
      </c>
      <c r="W1403" s="132">
        <f ca="1">IF($C1403&lt;$D$4,W570,MAX(AVERAGEIFS(W1400:W1402,W1400:W1402,"&gt;0")/(EXP(W$6*(($D1403-COUNTIFS(W$1268:W1403,0))/12))),W$8))</f>
        <v>0.75</v>
      </c>
      <c r="X1403" s="132">
        <f t="shared" ca="1" si="159"/>
        <v>0.57692307692307687</v>
      </c>
      <c r="Y1403" s="132"/>
      <c r="Z1403" s="132"/>
    </row>
    <row r="1404" spans="2:26" outlineLevel="1">
      <c r="B1404" s="159"/>
      <c r="C1404" s="160">
        <f t="shared" si="150"/>
        <v>48335</v>
      </c>
      <c r="D1404" s="128">
        <f t="shared" si="161"/>
        <v>137</v>
      </c>
      <c r="G1404" s="132">
        <f ca="1">IF($C1404&lt;$D$4,G571,MAX(AVERAGEIFS(G1401:G1403,G1401:G1403,"&gt;0")/(EXP(G$6*(($D1404-COUNTIFS(G$1268:G1404,0))/12))),G$8))</f>
        <v>1.25</v>
      </c>
      <c r="H1404" s="132">
        <f t="shared" ca="1" si="152"/>
        <v>0.96153846153846145</v>
      </c>
      <c r="I1404" s="132">
        <f ca="1">IF($C1404&lt;$D$4,I571,MAX(AVERAGEIFS(I1401:I1403,I1401:I1403,"&gt;0")/(EXP(I$6*(($D1404-COUNTIFS(I$1268:I1404,0))/12))),I$8))</f>
        <v>1.5</v>
      </c>
      <c r="J1404" s="132">
        <f t="shared" ca="1" si="153"/>
        <v>1.2</v>
      </c>
      <c r="K1404" s="132">
        <f ca="1">IF($C1404&lt;$D$4,K571,MAX(AVERAGEIFS(K1401:K1403,K1401:K1403,"&gt;0")/(EXP(K$6*(($D1404-COUNTIFS(K$1268:K1404,0))/12))),K$8))</f>
        <v>3</v>
      </c>
      <c r="L1404" s="132">
        <f t="shared" ca="1" si="154"/>
        <v>2</v>
      </c>
      <c r="M1404" s="181">
        <f ca="1">IF($C1404&lt;=MAX($D$4,INDEX($C$23:$C$154,2+MATCH(0,$M$23:$M$154,1))),M571,MAX(AVERAGEIFS(M1401:M1403,M1401:M1403,"&gt;0")/(EXP(M$6*(($D1404-COUNTIFS(M$1268:M1404,0))/12))),M$8))</f>
        <v>4.6127022880915387</v>
      </c>
      <c r="N1404" s="181">
        <f t="shared" ca="1" si="155"/>
        <v>3</v>
      </c>
      <c r="O1404" s="181">
        <f ca="1">IF($C1404&lt;=MAX($D$4,INDEX($C$23:$C$154,2+MATCH(0,$O$23:$O$154,1))),O571,MAX(AVERAGEIFS(O1401:O1403,O1401:O1403,"&gt;0")/(EXP(O$6*(($D1404-COUNTIFS(O$1268:O1404,0))/12))),O$8))</f>
        <v>5</v>
      </c>
      <c r="P1404" s="181">
        <f t="shared" ca="1" si="160"/>
        <v>3.5</v>
      </c>
      <c r="Q1404" s="132">
        <f ca="1">IF($C1404&lt;$D$4,Q571,MAX(AVERAGEIFS(Q1401:Q1403,Q1401:Q1403,"&gt;0")/(EXP(Q$6*(($D1404-COUNTIFS(Q$1268:Q1404,0))/12))),Q$8))</f>
        <v>1</v>
      </c>
      <c r="R1404" s="132">
        <f t="shared" ca="1" si="156"/>
        <v>1</v>
      </c>
      <c r="S1404" s="132">
        <f ca="1">IF($C1404&lt;$D$4,S571,MAX(AVERAGEIFS(S1401:S1403,S1401:S1403,"&gt;0")/(EXP(S$6*(($D1404-COUNTIFS(S$1268:S1404,0))/12))),S$8))</f>
        <v>1</v>
      </c>
      <c r="T1404" s="132">
        <f t="shared" ca="1" si="157"/>
        <v>0.76923076923076916</v>
      </c>
      <c r="U1404" s="181">
        <f ca="1">IF($C1404&lt;=MAX($D$4,INDEX($C$23:$C$154,2+MATCH(0,$M$23:$M$154,1))),U571,MAX(AVERAGEIFS(U1401:U1403,U1401:U1403,"&gt;0")/(EXP(U$6*(($D1404-COUNTIFS(U$1268:U1404,0))/12))),U$8))</f>
        <v>3</v>
      </c>
      <c r="V1404" s="181">
        <f t="shared" ca="1" si="158"/>
        <v>2</v>
      </c>
      <c r="W1404" s="132">
        <f ca="1">IF($C1404&lt;$D$4,W571,MAX(AVERAGEIFS(W1401:W1403,W1401:W1403,"&gt;0")/(EXP(W$6*(($D1404-COUNTIFS(W$1268:W1404,0))/12))),W$8))</f>
        <v>0.75</v>
      </c>
      <c r="X1404" s="132">
        <f t="shared" ca="1" si="159"/>
        <v>0.57692307692307687</v>
      </c>
      <c r="Y1404" s="132"/>
      <c r="Z1404" s="132"/>
    </row>
    <row r="1405" spans="2:26" outlineLevel="1">
      <c r="B1405" s="159"/>
      <c r="C1405" s="160">
        <f t="shared" si="150"/>
        <v>48366</v>
      </c>
      <c r="D1405" s="128">
        <f t="shared" si="161"/>
        <v>138</v>
      </c>
      <c r="G1405" s="132">
        <f ca="1">IF($C1405&lt;$D$4,G572,MAX(AVERAGEIFS(G1402:G1404,G1402:G1404,"&gt;0")/(EXP(G$6*(($D1405-COUNTIFS(G$1268:G1405,0))/12))),G$8))</f>
        <v>1.25</v>
      </c>
      <c r="H1405" s="132">
        <f t="shared" ca="1" si="152"/>
        <v>0.96153846153846145</v>
      </c>
      <c r="I1405" s="132">
        <f ca="1">IF($C1405&lt;$D$4,I572,MAX(AVERAGEIFS(I1402:I1404,I1402:I1404,"&gt;0")/(EXP(I$6*(($D1405-COUNTIFS(I$1268:I1405,0))/12))),I$8))</f>
        <v>1.5</v>
      </c>
      <c r="J1405" s="132">
        <f t="shared" ca="1" si="153"/>
        <v>1.2</v>
      </c>
      <c r="K1405" s="132">
        <f ca="1">IF($C1405&lt;$D$4,K572,MAX(AVERAGEIFS(K1402:K1404,K1402:K1404,"&gt;0")/(EXP(K$6*(($D1405-COUNTIFS(K$1268:K1405,0))/12))),K$8))</f>
        <v>3</v>
      </c>
      <c r="L1405" s="132">
        <f t="shared" ca="1" si="154"/>
        <v>2</v>
      </c>
      <c r="M1405" s="181">
        <f ca="1">IF($C1405&lt;=MAX($D$4,INDEX($C$23:$C$154,2+MATCH(0,$M$23:$M$154,1))),M572,MAX(AVERAGEIFS(M1402:M1404,M1402:M1404,"&gt;0")/(EXP(M$6*(($D1405-COUNTIFS(M$1268:M1405,0))/12))),M$8))</f>
        <v>4.4739486195966309</v>
      </c>
      <c r="N1405" s="181">
        <f t="shared" ca="1" si="155"/>
        <v>3</v>
      </c>
      <c r="O1405" s="181">
        <f ca="1">IF($C1405&lt;=MAX($D$4,INDEX($C$23:$C$154,2+MATCH(0,$O$23:$O$154,1))),O572,MAX(AVERAGEIFS(O1402:O1404,O1402:O1404,"&gt;0")/(EXP(O$6*(($D1405-COUNTIFS(O$1268:O1405,0))/12))),O$8))</f>
        <v>5</v>
      </c>
      <c r="P1405" s="181">
        <f t="shared" ca="1" si="160"/>
        <v>3.5</v>
      </c>
      <c r="Q1405" s="132">
        <f ca="1">IF($C1405&lt;$D$4,Q572,MAX(AVERAGEIFS(Q1402:Q1404,Q1402:Q1404,"&gt;0")/(EXP(Q$6*(($D1405-COUNTIFS(Q$1268:Q1405,0))/12))),Q$8))</f>
        <v>1</v>
      </c>
      <c r="R1405" s="132">
        <f t="shared" ca="1" si="156"/>
        <v>1</v>
      </c>
      <c r="S1405" s="132">
        <f ca="1">IF($C1405&lt;$D$4,S572,MAX(AVERAGEIFS(S1402:S1404,S1402:S1404,"&gt;0")/(EXP(S$6*(($D1405-COUNTIFS(S$1268:S1405,0))/12))),S$8))</f>
        <v>1</v>
      </c>
      <c r="T1405" s="132">
        <f t="shared" ca="1" si="157"/>
        <v>0.76923076923076916</v>
      </c>
      <c r="U1405" s="181">
        <f ca="1">IF($C1405&lt;=MAX($D$4,INDEX($C$23:$C$154,2+MATCH(0,$M$23:$M$154,1))),U572,MAX(AVERAGEIFS(U1402:U1404,U1402:U1404,"&gt;0")/(EXP(U$6*(($D1405-COUNTIFS(U$1268:U1405,0))/12))),U$8))</f>
        <v>3</v>
      </c>
      <c r="V1405" s="181">
        <f t="shared" ca="1" si="158"/>
        <v>2</v>
      </c>
      <c r="W1405" s="132">
        <f ca="1">IF($C1405&lt;$D$4,W572,MAX(AVERAGEIFS(W1402:W1404,W1402:W1404,"&gt;0")/(EXP(W$6*(($D1405-COUNTIFS(W$1268:W1405,0))/12))),W$8))</f>
        <v>0.75</v>
      </c>
      <c r="X1405" s="132">
        <f t="shared" ca="1" si="159"/>
        <v>0.57692307692307687</v>
      </c>
      <c r="Y1405" s="132"/>
      <c r="Z1405" s="132"/>
    </row>
    <row r="1406" spans="2:26" outlineLevel="1">
      <c r="B1406" s="159"/>
      <c r="C1406" s="160">
        <f t="shared" si="150"/>
        <v>48396</v>
      </c>
      <c r="D1406" s="128">
        <f t="shared" si="161"/>
        <v>139</v>
      </c>
      <c r="G1406" s="132">
        <f ca="1">IF($C1406&lt;$D$4,G573,MAX(AVERAGEIFS(G1403:G1405,G1403:G1405,"&gt;0")/(EXP(G$6*(($D1406-COUNTIFS(G$1268:G1406,0))/12))),G$8))</f>
        <v>1.25</v>
      </c>
      <c r="H1406" s="132">
        <f t="shared" ca="1" si="152"/>
        <v>0.96153846153846145</v>
      </c>
      <c r="I1406" s="132">
        <f ca="1">IF($C1406&lt;$D$4,I573,MAX(AVERAGEIFS(I1403:I1405,I1403:I1405,"&gt;0")/(EXP(I$6*(($D1406-COUNTIFS(I$1268:I1406,0))/12))),I$8))</f>
        <v>1.5</v>
      </c>
      <c r="J1406" s="132">
        <f t="shared" ca="1" si="153"/>
        <v>1.2</v>
      </c>
      <c r="K1406" s="132">
        <f ca="1">IF($C1406&lt;$D$4,K573,MAX(AVERAGEIFS(K1403:K1405,K1403:K1405,"&gt;0")/(EXP(K$6*(($D1406-COUNTIFS(K$1268:K1406,0))/12))),K$8))</f>
        <v>3</v>
      </c>
      <c r="L1406" s="132">
        <f t="shared" ca="1" si="154"/>
        <v>2</v>
      </c>
      <c r="M1406" s="181">
        <f ca="1">IF($C1406&lt;=MAX($D$4,INDEX($C$23:$C$154,2+MATCH(0,$M$23:$M$154,1))),M573,MAX(AVERAGEIFS(M1403:M1405,M1403:M1405,"&gt;0")/(EXP(M$6*(($D1406-COUNTIFS(M$1268:M1406,0))/12))),M$8))</f>
        <v>4.3375792070199974</v>
      </c>
      <c r="N1406" s="181">
        <f t="shared" ca="1" si="155"/>
        <v>3</v>
      </c>
      <c r="O1406" s="181">
        <f ca="1">IF($C1406&lt;=MAX($D$4,INDEX($C$23:$C$154,2+MATCH(0,$O$23:$O$154,1))),O573,MAX(AVERAGEIFS(O1403:O1405,O1403:O1405,"&gt;0")/(EXP(O$6*(($D1406-COUNTIFS(O$1268:O1406,0))/12))),O$8))</f>
        <v>5</v>
      </c>
      <c r="P1406" s="181">
        <f t="shared" ca="1" si="160"/>
        <v>3.5</v>
      </c>
      <c r="Q1406" s="132">
        <f ca="1">IF($C1406&lt;$D$4,Q573,MAX(AVERAGEIFS(Q1403:Q1405,Q1403:Q1405,"&gt;0")/(EXP(Q$6*(($D1406-COUNTIFS(Q$1268:Q1406,0))/12))),Q$8))</f>
        <v>1</v>
      </c>
      <c r="R1406" s="132">
        <f t="shared" ca="1" si="156"/>
        <v>1</v>
      </c>
      <c r="S1406" s="132">
        <f ca="1">IF($C1406&lt;$D$4,S573,MAX(AVERAGEIFS(S1403:S1405,S1403:S1405,"&gt;0")/(EXP(S$6*(($D1406-COUNTIFS(S$1268:S1406,0))/12))),S$8))</f>
        <v>1</v>
      </c>
      <c r="T1406" s="132">
        <f t="shared" ca="1" si="157"/>
        <v>0.76923076923076916</v>
      </c>
      <c r="U1406" s="181">
        <f ca="1">IF($C1406&lt;=MAX($D$4,INDEX($C$23:$C$154,2+MATCH(0,$M$23:$M$154,1))),U573,MAX(AVERAGEIFS(U1403:U1405,U1403:U1405,"&gt;0")/(EXP(U$6*(($D1406-COUNTIFS(U$1268:U1406,0))/12))),U$8))</f>
        <v>3</v>
      </c>
      <c r="V1406" s="181">
        <f t="shared" ca="1" si="158"/>
        <v>2</v>
      </c>
      <c r="W1406" s="132">
        <f ca="1">IF($C1406&lt;$D$4,W573,MAX(AVERAGEIFS(W1403:W1405,W1403:W1405,"&gt;0")/(EXP(W$6*(($D1406-COUNTIFS(W$1268:W1406,0))/12))),W$8))</f>
        <v>0.75</v>
      </c>
      <c r="X1406" s="132">
        <f t="shared" ca="1" si="159"/>
        <v>0.57692307692307687</v>
      </c>
      <c r="Y1406" s="132"/>
      <c r="Z1406" s="132"/>
    </row>
    <row r="1407" spans="2:26" outlineLevel="1">
      <c r="B1407" s="159"/>
      <c r="C1407" s="160">
        <f t="shared" si="150"/>
        <v>48427</v>
      </c>
      <c r="D1407" s="128">
        <f t="shared" si="161"/>
        <v>140</v>
      </c>
      <c r="G1407" s="132">
        <f ca="1">IF($C1407&lt;$D$4,G574,MAX(AVERAGEIFS(G1404:G1406,G1404:G1406,"&gt;0")/(EXP(G$6*(($D1407-COUNTIFS(G$1268:G1407,0))/12))),G$8))</f>
        <v>1.25</v>
      </c>
      <c r="H1407" s="132">
        <f t="shared" ca="1" si="152"/>
        <v>0.96153846153846145</v>
      </c>
      <c r="I1407" s="132">
        <f ca="1">IF($C1407&lt;$D$4,I574,MAX(AVERAGEIFS(I1404:I1406,I1404:I1406,"&gt;0")/(EXP(I$6*(($D1407-COUNTIFS(I$1268:I1407,0))/12))),I$8))</f>
        <v>1.5</v>
      </c>
      <c r="J1407" s="132">
        <f t="shared" ca="1" si="153"/>
        <v>1.2</v>
      </c>
      <c r="K1407" s="132">
        <f ca="1">IF($C1407&lt;$D$4,K574,MAX(AVERAGEIFS(K1404:K1406,K1404:K1406,"&gt;0")/(EXP(K$6*(($D1407-COUNTIFS(K$1268:K1407,0))/12))),K$8))</f>
        <v>3</v>
      </c>
      <c r="L1407" s="132">
        <f t="shared" ca="1" si="154"/>
        <v>2</v>
      </c>
      <c r="M1407" s="181">
        <f ca="1">IF($C1407&lt;=MAX($D$4,INDEX($C$23:$C$154,2+MATCH(0,$M$23:$M$154,1))),M574,MAX(AVERAGEIFS(M1404:M1406,M1404:M1406,"&gt;0")/(EXP(M$6*(($D1407-COUNTIFS(M$1268:M1407,0))/12))),M$8))</f>
        <v>4.2036323759903</v>
      </c>
      <c r="N1407" s="181">
        <f t="shared" ca="1" si="155"/>
        <v>3</v>
      </c>
      <c r="O1407" s="181">
        <f ca="1">IF($C1407&lt;=MAX($D$4,INDEX($C$23:$C$154,2+MATCH(0,$O$23:$O$154,1))),O574,MAX(AVERAGEIFS(O1404:O1406,O1404:O1406,"&gt;0")/(EXP(O$6*(($D1407-COUNTIFS(O$1268:O1407,0))/12))),O$8))</f>
        <v>5</v>
      </c>
      <c r="P1407" s="181">
        <f t="shared" ca="1" si="160"/>
        <v>3.5</v>
      </c>
      <c r="Q1407" s="132">
        <f ca="1">IF($C1407&lt;$D$4,Q574,MAX(AVERAGEIFS(Q1404:Q1406,Q1404:Q1406,"&gt;0")/(EXP(Q$6*(($D1407-COUNTIFS(Q$1268:Q1407,0))/12))),Q$8))</f>
        <v>1</v>
      </c>
      <c r="R1407" s="132">
        <f t="shared" ca="1" si="156"/>
        <v>1</v>
      </c>
      <c r="S1407" s="132">
        <f ca="1">IF($C1407&lt;$D$4,S574,MAX(AVERAGEIFS(S1404:S1406,S1404:S1406,"&gt;0")/(EXP(S$6*(($D1407-COUNTIFS(S$1268:S1407,0))/12))),S$8))</f>
        <v>1</v>
      </c>
      <c r="T1407" s="132">
        <f t="shared" ca="1" si="157"/>
        <v>0.76923076923076916</v>
      </c>
      <c r="U1407" s="181">
        <f ca="1">IF($C1407&lt;=MAX($D$4,INDEX($C$23:$C$154,2+MATCH(0,$M$23:$M$154,1))),U574,MAX(AVERAGEIFS(U1404:U1406,U1404:U1406,"&gt;0")/(EXP(U$6*(($D1407-COUNTIFS(U$1268:U1407,0))/12))),U$8))</f>
        <v>3</v>
      </c>
      <c r="V1407" s="181">
        <f t="shared" ca="1" si="158"/>
        <v>2</v>
      </c>
      <c r="W1407" s="132">
        <f ca="1">IF($C1407&lt;$D$4,W574,MAX(AVERAGEIFS(W1404:W1406,W1404:W1406,"&gt;0")/(EXP(W$6*(($D1407-COUNTIFS(W$1268:W1407,0))/12))),W$8))</f>
        <v>0.75</v>
      </c>
      <c r="X1407" s="132">
        <f t="shared" ca="1" si="159"/>
        <v>0.57692307692307687</v>
      </c>
      <c r="Y1407" s="132"/>
      <c r="Z1407" s="132"/>
    </row>
    <row r="1408" spans="2:26" outlineLevel="1">
      <c r="B1408" s="159"/>
      <c r="C1408" s="160">
        <f t="shared" si="150"/>
        <v>48458</v>
      </c>
      <c r="D1408" s="128">
        <f t="shared" si="161"/>
        <v>141</v>
      </c>
      <c r="G1408" s="132">
        <f ca="1">IF($C1408&lt;$D$4,G575,MAX(AVERAGEIFS(G1405:G1407,G1405:G1407,"&gt;0")/(EXP(G$6*(($D1408-COUNTIFS(G$1268:G1408,0))/12))),G$8))</f>
        <v>1.25</v>
      </c>
      <c r="H1408" s="132">
        <f t="shared" ca="1" si="152"/>
        <v>0.96153846153846145</v>
      </c>
      <c r="I1408" s="132">
        <f ca="1">IF($C1408&lt;$D$4,I575,MAX(AVERAGEIFS(I1405:I1407,I1405:I1407,"&gt;0")/(EXP(I$6*(($D1408-COUNTIFS(I$1268:I1408,0))/12))),I$8))</f>
        <v>1.5</v>
      </c>
      <c r="J1408" s="132">
        <f t="shared" ca="1" si="153"/>
        <v>1.2</v>
      </c>
      <c r="K1408" s="132">
        <f ca="1">IF($C1408&lt;$D$4,K575,MAX(AVERAGEIFS(K1405:K1407,K1405:K1407,"&gt;0")/(EXP(K$6*(($D1408-COUNTIFS(K$1268:K1408,0))/12))),K$8))</f>
        <v>3</v>
      </c>
      <c r="L1408" s="132">
        <f t="shared" ca="1" si="154"/>
        <v>2</v>
      </c>
      <c r="M1408" s="181">
        <f ca="1">IF($C1408&lt;=MAX($D$4,INDEX($C$23:$C$154,2+MATCH(0,$M$23:$M$154,1))),M575,MAX(AVERAGEIFS(M1405:M1407,M1405:M1407,"&gt;0")/(EXP(M$6*(($D1408-COUNTIFS(M$1268:M1408,0))/12))),M$8))</f>
        <v>4.0721423033957054</v>
      </c>
      <c r="N1408" s="181">
        <f t="shared" ca="1" si="155"/>
        <v>3</v>
      </c>
      <c r="O1408" s="181">
        <f ca="1">IF($C1408&lt;=MAX($D$4,INDEX($C$23:$C$154,2+MATCH(0,$O$23:$O$154,1))),O575,MAX(AVERAGEIFS(O1405:O1407,O1405:O1407,"&gt;0")/(EXP(O$6*(($D1408-COUNTIFS(O$1268:O1408,0))/12))),O$8))</f>
        <v>5</v>
      </c>
      <c r="P1408" s="181">
        <f t="shared" ca="1" si="160"/>
        <v>3.5</v>
      </c>
      <c r="Q1408" s="132">
        <f ca="1">IF($C1408&lt;$D$4,Q575,MAX(AVERAGEIFS(Q1405:Q1407,Q1405:Q1407,"&gt;0")/(EXP(Q$6*(($D1408-COUNTIFS(Q$1268:Q1408,0))/12))),Q$8))</f>
        <v>1</v>
      </c>
      <c r="R1408" s="132">
        <f t="shared" ca="1" si="156"/>
        <v>1</v>
      </c>
      <c r="S1408" s="132">
        <f ca="1">IF($C1408&lt;$D$4,S575,MAX(AVERAGEIFS(S1405:S1407,S1405:S1407,"&gt;0")/(EXP(S$6*(($D1408-COUNTIFS(S$1268:S1408,0))/12))),S$8))</f>
        <v>1</v>
      </c>
      <c r="T1408" s="132">
        <f t="shared" ca="1" si="157"/>
        <v>0.76923076923076916</v>
      </c>
      <c r="U1408" s="181">
        <f ca="1">IF($C1408&lt;=MAX($D$4,INDEX($C$23:$C$154,2+MATCH(0,$M$23:$M$154,1))),U575,MAX(AVERAGEIFS(U1405:U1407,U1405:U1407,"&gt;0")/(EXP(U$6*(($D1408-COUNTIFS(U$1268:U1408,0))/12))),U$8))</f>
        <v>3</v>
      </c>
      <c r="V1408" s="181">
        <f t="shared" ca="1" si="158"/>
        <v>2</v>
      </c>
      <c r="W1408" s="132">
        <f ca="1">IF($C1408&lt;$D$4,W575,MAX(AVERAGEIFS(W1405:W1407,W1405:W1407,"&gt;0")/(EXP(W$6*(($D1408-COUNTIFS(W$1268:W1408,0))/12))),W$8))</f>
        <v>0.75</v>
      </c>
      <c r="X1408" s="132">
        <f t="shared" ca="1" si="159"/>
        <v>0.57692307692307687</v>
      </c>
      <c r="Y1408" s="132"/>
      <c r="Z1408" s="132"/>
    </row>
    <row r="1409" spans="2:26" outlineLevel="1">
      <c r="B1409" s="159"/>
      <c r="C1409" s="160">
        <f t="shared" si="150"/>
        <v>48488</v>
      </c>
      <c r="D1409" s="128">
        <f t="shared" si="161"/>
        <v>142</v>
      </c>
      <c r="G1409" s="132">
        <f ca="1">IF($C1409&lt;$D$4,G576,MAX(AVERAGEIFS(G1406:G1408,G1406:G1408,"&gt;0")/(EXP(G$6*(($D1409-COUNTIFS(G$1268:G1409,0))/12))),G$8))</f>
        <v>1.25</v>
      </c>
      <c r="H1409" s="132">
        <f t="shared" ca="1" si="152"/>
        <v>0.96153846153846145</v>
      </c>
      <c r="I1409" s="132">
        <f ca="1">IF($C1409&lt;$D$4,I576,MAX(AVERAGEIFS(I1406:I1408,I1406:I1408,"&gt;0")/(EXP(I$6*(($D1409-COUNTIFS(I$1268:I1409,0))/12))),I$8))</f>
        <v>1.5</v>
      </c>
      <c r="J1409" s="132">
        <f t="shared" ca="1" si="153"/>
        <v>1.2</v>
      </c>
      <c r="K1409" s="132">
        <f ca="1">IF($C1409&lt;$D$4,K576,MAX(AVERAGEIFS(K1406:K1408,K1406:K1408,"&gt;0")/(EXP(K$6*(($D1409-COUNTIFS(K$1268:K1409,0))/12))),K$8))</f>
        <v>3</v>
      </c>
      <c r="L1409" s="132">
        <f t="shared" ca="1" si="154"/>
        <v>2</v>
      </c>
      <c r="M1409" s="181">
        <f ca="1">IF($C1409&lt;=MAX($D$4,INDEX($C$23:$C$154,2+MATCH(0,$M$23:$M$154,1))),M576,MAX(AVERAGEIFS(M1406:M1408,M1406:M1408,"&gt;0")/(EXP(M$6*(($D1409-COUNTIFS(M$1268:M1409,0))/12))),M$8))</f>
        <v>3.94313909081573</v>
      </c>
      <c r="N1409" s="181">
        <f t="shared" ca="1" si="155"/>
        <v>3</v>
      </c>
      <c r="O1409" s="181">
        <f ca="1">IF($C1409&lt;=MAX($D$4,INDEX($C$23:$C$154,2+MATCH(0,$O$23:$O$154,1))),O576,MAX(AVERAGEIFS(O1406:O1408,O1406:O1408,"&gt;0")/(EXP(O$6*(($D1409-COUNTIFS(O$1268:O1409,0))/12))),O$8))</f>
        <v>5</v>
      </c>
      <c r="P1409" s="181">
        <f t="shared" ca="1" si="160"/>
        <v>3.5</v>
      </c>
      <c r="Q1409" s="132">
        <f ca="1">IF($C1409&lt;$D$4,Q576,MAX(AVERAGEIFS(Q1406:Q1408,Q1406:Q1408,"&gt;0")/(EXP(Q$6*(($D1409-COUNTIFS(Q$1268:Q1409,0))/12))),Q$8))</f>
        <v>1</v>
      </c>
      <c r="R1409" s="132">
        <f t="shared" ca="1" si="156"/>
        <v>1</v>
      </c>
      <c r="S1409" s="132">
        <f ca="1">IF($C1409&lt;$D$4,S576,MAX(AVERAGEIFS(S1406:S1408,S1406:S1408,"&gt;0")/(EXP(S$6*(($D1409-COUNTIFS(S$1268:S1409,0))/12))),S$8))</f>
        <v>1</v>
      </c>
      <c r="T1409" s="132">
        <f t="shared" ca="1" si="157"/>
        <v>0.76923076923076916</v>
      </c>
      <c r="U1409" s="181">
        <f ca="1">IF($C1409&lt;=MAX($D$4,INDEX($C$23:$C$154,2+MATCH(0,$M$23:$M$154,1))),U576,MAX(AVERAGEIFS(U1406:U1408,U1406:U1408,"&gt;0")/(EXP(U$6*(($D1409-COUNTIFS(U$1268:U1409,0))/12))),U$8))</f>
        <v>3</v>
      </c>
      <c r="V1409" s="181">
        <f t="shared" ca="1" si="158"/>
        <v>2</v>
      </c>
      <c r="W1409" s="132">
        <f ca="1">IF($C1409&lt;$D$4,W576,MAX(AVERAGEIFS(W1406:W1408,W1406:W1408,"&gt;0")/(EXP(W$6*(($D1409-COUNTIFS(W$1268:W1409,0))/12))),W$8))</f>
        <v>0.75</v>
      </c>
      <c r="X1409" s="132">
        <f t="shared" ca="1" si="159"/>
        <v>0.57692307692307687</v>
      </c>
      <c r="Y1409" s="132"/>
      <c r="Z1409" s="132"/>
    </row>
    <row r="1410" spans="2:26" outlineLevel="1">
      <c r="B1410" s="159"/>
      <c r="C1410" s="160">
        <f t="shared" si="150"/>
        <v>48519</v>
      </c>
      <c r="D1410" s="128">
        <f t="shared" si="161"/>
        <v>143</v>
      </c>
      <c r="G1410" s="132">
        <f ca="1">IF($C1410&lt;$D$4,G577,MAX(AVERAGEIFS(G1407:G1409,G1407:G1409,"&gt;0")/(EXP(G$6*(($D1410-COUNTIFS(G$1268:G1410,0))/12))),G$8))</f>
        <v>1.25</v>
      </c>
      <c r="H1410" s="132">
        <f t="shared" ca="1" si="152"/>
        <v>0.96153846153846145</v>
      </c>
      <c r="I1410" s="132">
        <f ca="1">IF($C1410&lt;$D$4,I577,MAX(AVERAGEIFS(I1407:I1409,I1407:I1409,"&gt;0")/(EXP(I$6*(($D1410-COUNTIFS(I$1268:I1410,0))/12))),I$8))</f>
        <v>1.5</v>
      </c>
      <c r="J1410" s="132">
        <f t="shared" ca="1" si="153"/>
        <v>1.2</v>
      </c>
      <c r="K1410" s="132">
        <f ca="1">IF($C1410&lt;$D$4,K577,MAX(AVERAGEIFS(K1407:K1409,K1407:K1409,"&gt;0")/(EXP(K$6*(($D1410-COUNTIFS(K$1268:K1410,0))/12))),K$8))</f>
        <v>3</v>
      </c>
      <c r="L1410" s="132">
        <f t="shared" ca="1" si="154"/>
        <v>2</v>
      </c>
      <c r="M1410" s="181">
        <f ca="1">IF($C1410&lt;=MAX($D$4,INDEX($C$23:$C$154,2+MATCH(0,$M$23:$M$154,1))),M577,MAX(AVERAGEIFS(M1407:M1409,M1407:M1409,"&gt;0")/(EXP(M$6*(($D1410-COUNTIFS(M$1268:M1410,0))/12))),M$8))</f>
        <v>3.8166488439567221</v>
      </c>
      <c r="N1410" s="181">
        <f t="shared" ca="1" si="155"/>
        <v>3</v>
      </c>
      <c r="O1410" s="181">
        <f ca="1">IF($C1410&lt;=MAX($D$4,INDEX($C$23:$C$154,2+MATCH(0,$O$23:$O$154,1))),O577,MAX(AVERAGEIFS(O1407:O1409,O1407:O1409,"&gt;0")/(EXP(O$6*(($D1410-COUNTIFS(O$1268:O1410,0))/12))),O$8))</f>
        <v>5</v>
      </c>
      <c r="P1410" s="181">
        <f t="shared" ca="1" si="160"/>
        <v>3.5</v>
      </c>
      <c r="Q1410" s="132">
        <f ca="1">IF($C1410&lt;$D$4,Q577,MAX(AVERAGEIFS(Q1407:Q1409,Q1407:Q1409,"&gt;0")/(EXP(Q$6*(($D1410-COUNTIFS(Q$1268:Q1410,0))/12))),Q$8))</f>
        <v>1</v>
      </c>
      <c r="R1410" s="132">
        <f t="shared" ca="1" si="156"/>
        <v>1</v>
      </c>
      <c r="S1410" s="132">
        <f ca="1">IF($C1410&lt;$D$4,S577,MAX(AVERAGEIFS(S1407:S1409,S1407:S1409,"&gt;0")/(EXP(S$6*(($D1410-COUNTIFS(S$1268:S1410,0))/12))),S$8))</f>
        <v>1</v>
      </c>
      <c r="T1410" s="132">
        <f t="shared" ca="1" si="157"/>
        <v>0.76923076923076916</v>
      </c>
      <c r="U1410" s="181">
        <f ca="1">IF($C1410&lt;=MAX($D$4,INDEX($C$23:$C$154,2+MATCH(0,$M$23:$M$154,1))),U577,MAX(AVERAGEIFS(U1407:U1409,U1407:U1409,"&gt;0")/(EXP(U$6*(($D1410-COUNTIFS(U$1268:U1410,0))/12))),U$8))</f>
        <v>3</v>
      </c>
      <c r="V1410" s="181">
        <f t="shared" ca="1" si="158"/>
        <v>2</v>
      </c>
      <c r="W1410" s="132">
        <f ca="1">IF($C1410&lt;$D$4,W577,MAX(AVERAGEIFS(W1407:W1409,W1407:W1409,"&gt;0")/(EXP(W$6*(($D1410-COUNTIFS(W$1268:W1410,0))/12))),W$8))</f>
        <v>0.75</v>
      </c>
      <c r="X1410" s="132">
        <f t="shared" ca="1" si="159"/>
        <v>0.57692307692307687</v>
      </c>
      <c r="Y1410" s="132"/>
      <c r="Z1410" s="132"/>
    </row>
    <row r="1411" spans="2:26" outlineLevel="1">
      <c r="B1411" s="159"/>
      <c r="C1411" s="160">
        <f t="shared" si="150"/>
        <v>48549</v>
      </c>
      <c r="D1411" s="128">
        <f t="shared" si="161"/>
        <v>144</v>
      </c>
      <c r="G1411" s="132">
        <f ca="1">IF($C1411&lt;$D$4,G578,MAX(AVERAGEIFS(G1408:G1410,G1408:G1410,"&gt;0")/(EXP(G$6*(($D1411-COUNTIFS(G$1268:G1411,0))/12))),G$8))</f>
        <v>1.25</v>
      </c>
      <c r="H1411" s="132">
        <f t="shared" ca="1" si="152"/>
        <v>0.96153846153846145</v>
      </c>
      <c r="I1411" s="132">
        <f ca="1">IF($C1411&lt;$D$4,I578,MAX(AVERAGEIFS(I1408:I1410,I1408:I1410,"&gt;0")/(EXP(I$6*(($D1411-COUNTIFS(I$1268:I1411,0))/12))),I$8))</f>
        <v>1.5</v>
      </c>
      <c r="J1411" s="132">
        <f t="shared" ca="1" si="153"/>
        <v>1.2</v>
      </c>
      <c r="K1411" s="132">
        <f ca="1">IF($C1411&lt;$D$4,K578,MAX(AVERAGEIFS(K1408:K1410,K1408:K1410,"&gt;0")/(EXP(K$6*(($D1411-COUNTIFS(K$1268:K1411,0))/12))),K$8))</f>
        <v>3</v>
      </c>
      <c r="L1411" s="132">
        <f t="shared" ca="1" si="154"/>
        <v>2</v>
      </c>
      <c r="M1411" s="181">
        <f ca="1">IF($C1411&lt;=MAX($D$4,INDEX($C$23:$C$154,2+MATCH(0,$M$23:$M$154,1))),M578,MAX(AVERAGEIFS(M1408:M1410,M1408:M1410,"&gt;0")/(EXP(M$6*(($D1411-COUNTIFS(M$1268:M1411,0))/12))),M$8))</f>
        <v>3.75</v>
      </c>
      <c r="N1411" s="181">
        <f t="shared" ca="1" si="155"/>
        <v>3</v>
      </c>
      <c r="O1411" s="181">
        <f ca="1">IF($C1411&lt;=MAX($D$4,INDEX($C$23:$C$154,2+MATCH(0,$O$23:$O$154,1))),O578,MAX(AVERAGEIFS(O1408:O1410,O1408:O1410,"&gt;0")/(EXP(O$6*(($D1411-COUNTIFS(O$1268:O1411,0))/12))),O$8))</f>
        <v>5</v>
      </c>
      <c r="P1411" s="181">
        <f t="shared" ca="1" si="160"/>
        <v>3.5</v>
      </c>
      <c r="Q1411" s="132">
        <f ca="1">IF($C1411&lt;$D$4,Q578,MAX(AVERAGEIFS(Q1408:Q1410,Q1408:Q1410,"&gt;0")/(EXP(Q$6*(($D1411-COUNTIFS(Q$1268:Q1411,0))/12))),Q$8))</f>
        <v>1</v>
      </c>
      <c r="R1411" s="132">
        <f t="shared" ca="1" si="156"/>
        <v>1</v>
      </c>
      <c r="S1411" s="132">
        <f ca="1">IF($C1411&lt;$D$4,S578,MAX(AVERAGEIFS(S1408:S1410,S1408:S1410,"&gt;0")/(EXP(S$6*(($D1411-COUNTIFS(S$1268:S1411,0))/12))),S$8))</f>
        <v>1</v>
      </c>
      <c r="T1411" s="132">
        <f t="shared" ca="1" si="157"/>
        <v>0.76923076923076916</v>
      </c>
      <c r="U1411" s="181">
        <f ca="1">IF($C1411&lt;=MAX($D$4,INDEX($C$23:$C$154,2+MATCH(0,$M$23:$M$154,1))),U578,MAX(AVERAGEIFS(U1408:U1410,U1408:U1410,"&gt;0")/(EXP(U$6*(($D1411-COUNTIFS(U$1268:U1411,0))/12))),U$8))</f>
        <v>3</v>
      </c>
      <c r="V1411" s="181">
        <f t="shared" ca="1" si="158"/>
        <v>2</v>
      </c>
      <c r="W1411" s="132">
        <f ca="1">IF($C1411&lt;$D$4,W578,MAX(AVERAGEIFS(W1408:W1410,W1408:W1410,"&gt;0")/(EXP(W$6*(($D1411-COUNTIFS(W$1268:W1411,0))/12))),W$8))</f>
        <v>0.75</v>
      </c>
      <c r="X1411" s="132">
        <f t="shared" ca="1" si="159"/>
        <v>0.57692307692307687</v>
      </c>
      <c r="Y1411" s="132"/>
      <c r="Z1411" s="132"/>
    </row>
    <row r="1412" spans="2:26" outlineLevel="1">
      <c r="B1412" s="159"/>
      <c r="C1412" s="160">
        <f t="shared" si="150"/>
        <v>48580</v>
      </c>
      <c r="D1412" s="128">
        <f t="shared" si="161"/>
        <v>145</v>
      </c>
      <c r="G1412" s="132">
        <f ca="1">IF($C1412&lt;$D$4,G579,MAX(AVERAGEIFS(G1409:G1411,G1409:G1411,"&gt;0")/(EXP(G$6*(($D1412-COUNTIFS(G$1268:G1412,0))/12))),G$8))</f>
        <v>1.25</v>
      </c>
      <c r="H1412" s="132">
        <f t="shared" ref="H1412:H1447" ca="1" si="162">IF($C1412&lt;$D$4,H579,MAX(G1412/G$10,H$8))</f>
        <v>0.96153846153846145</v>
      </c>
      <c r="I1412" s="132">
        <f ca="1">IF($C1412&lt;$D$4,I579,MAX(AVERAGEIFS(I1409:I1411,I1409:I1411,"&gt;0")/(EXP(I$6*(($D1412-COUNTIFS(I$1268:I1412,0))/12))),I$8))</f>
        <v>1.5</v>
      </c>
      <c r="J1412" s="132">
        <f t="shared" ref="J1412:J1447" ca="1" si="163">IF($C1412&lt;$D$4,J579,MAX(I1412/I$10,J$8))</f>
        <v>1.2</v>
      </c>
      <c r="K1412" s="132">
        <f ca="1">IF($C1412&lt;$D$4,K579,MAX(AVERAGEIFS(K1409:K1411,K1409:K1411,"&gt;0")/(EXP(K$6*(($D1412-COUNTIFS(K$1268:K1412,0))/12))),K$8))</f>
        <v>3</v>
      </c>
      <c r="L1412" s="132">
        <f t="shared" ref="L1412:L1447" ca="1" si="164">IF($C1412&lt;$D$4,L579,MAX(K1412/K$10,L$8))</f>
        <v>2</v>
      </c>
      <c r="M1412" s="181">
        <f ca="1">IF($C1412&lt;=MAX($D$4,INDEX($C$23:$C$154,2+MATCH(0,$M$23:$M$154,1))),M579,MAX(AVERAGEIFS(M1409:M1411,M1409:M1411,"&gt;0")/(EXP(M$6*(($D1412-COUNTIFS(M$1268:M1412,0))/12))),M$8))</f>
        <v>3.75</v>
      </c>
      <c r="N1412" s="181">
        <f t="shared" ref="N1412:N1447" ca="1" si="165">IF($C1412&lt;=MAX($D$4,INDEX($C$23:$C$154,2+MATCH(0,$N$23:$N$154,1))),N579,MAX(M1412/M$10,N$8))</f>
        <v>3</v>
      </c>
      <c r="O1412" s="181">
        <f ca="1">IF($C1412&lt;=MAX($D$4,INDEX($C$23:$C$154,2+MATCH(0,$O$23:$O$154,1))),O579,MAX(AVERAGEIFS(O1409:O1411,O1409:O1411,"&gt;0")/(EXP(O$6*(($D1412-COUNTIFS(O$1268:O1412,0))/12))),O$8))</f>
        <v>5</v>
      </c>
      <c r="P1412" s="181">
        <f t="shared" ca="1" si="160"/>
        <v>3.5</v>
      </c>
      <c r="Q1412" s="132">
        <f ca="1">IF($C1412&lt;$D$4,Q579,MAX(AVERAGEIFS(Q1409:Q1411,Q1409:Q1411,"&gt;0")/(EXP(Q$6*(($D1412-COUNTIFS(Q$1268:Q1412,0))/12))),Q$8))</f>
        <v>1</v>
      </c>
      <c r="R1412" s="132">
        <f t="shared" ref="R1412:R1447" ca="1" si="166">IF($C1412&lt;$D$4,R579,MAX(Q1412/Q$10,R$8))</f>
        <v>1</v>
      </c>
      <c r="S1412" s="132">
        <f ca="1">IF($C1412&lt;$D$4,S579,MAX(AVERAGEIFS(S1409:S1411,S1409:S1411,"&gt;0")/(EXP(S$6*(($D1412-COUNTIFS(S$1268:S1412,0))/12))),S$8))</f>
        <v>1</v>
      </c>
      <c r="T1412" s="132">
        <f t="shared" ref="T1412:T1447" ca="1" si="167">IF($C1412&lt;$D$4,T579,MAX(S1412/S$10,T$8))</f>
        <v>0.76923076923076916</v>
      </c>
      <c r="U1412" s="181">
        <f ca="1">IF($C1412&lt;=MAX($D$4,INDEX($C$23:$C$154,2+MATCH(0,$M$23:$M$154,1))),U579,MAX(AVERAGEIFS(U1409:U1411,U1409:U1411,"&gt;0")/(EXP(U$6*(($D1412-COUNTIFS(U$1268:U1412,0))/12))),U$8))</f>
        <v>3</v>
      </c>
      <c r="V1412" s="181">
        <f t="shared" ref="V1412:V1447" ca="1" si="168">IF($C1412&lt;=MAX($D$4,INDEX($C$23:$C$154,2+MATCH(0,$N$23:$N$154,1))),V579,MAX(U1412/U$10,V$8))</f>
        <v>2</v>
      </c>
      <c r="W1412" s="132">
        <f ca="1">IF($C1412&lt;$D$4,W579,MAX(AVERAGEIFS(W1409:W1411,W1409:W1411,"&gt;0")/(EXP(W$6*(($D1412-COUNTIFS(W$1268:W1412,0))/12))),W$8))</f>
        <v>0.75</v>
      </c>
      <c r="X1412" s="132">
        <f t="shared" ref="X1412:X1447" ca="1" si="169">IF($C1412&lt;$D$4,X579,MAX(W1412/W$10,X$8))</f>
        <v>0.57692307692307687</v>
      </c>
      <c r="Y1412" s="132"/>
      <c r="Z1412" s="132"/>
    </row>
    <row r="1413" spans="2:26" outlineLevel="1">
      <c r="B1413" s="159"/>
      <c r="C1413" s="160">
        <f t="shared" si="150"/>
        <v>48611</v>
      </c>
      <c r="D1413" s="128">
        <f t="shared" si="161"/>
        <v>146</v>
      </c>
      <c r="G1413" s="132">
        <f ca="1">IF($C1413&lt;$D$4,G580,MAX(AVERAGEIFS(G1410:G1412,G1410:G1412,"&gt;0")/(EXP(G$6*(($D1413-COUNTIFS(G$1268:G1413,0))/12))),G$8))</f>
        <v>1.25</v>
      </c>
      <c r="H1413" s="132">
        <f t="shared" ca="1" si="162"/>
        <v>0.96153846153846145</v>
      </c>
      <c r="I1413" s="132">
        <f ca="1">IF($C1413&lt;$D$4,I580,MAX(AVERAGEIFS(I1410:I1412,I1410:I1412,"&gt;0")/(EXP(I$6*(($D1413-COUNTIFS(I$1268:I1413,0))/12))),I$8))</f>
        <v>1.5</v>
      </c>
      <c r="J1413" s="132">
        <f t="shared" ca="1" si="163"/>
        <v>1.2</v>
      </c>
      <c r="K1413" s="132">
        <f ca="1">IF($C1413&lt;$D$4,K580,MAX(AVERAGEIFS(K1410:K1412,K1410:K1412,"&gt;0")/(EXP(K$6*(($D1413-COUNTIFS(K$1268:K1413,0))/12))),K$8))</f>
        <v>3</v>
      </c>
      <c r="L1413" s="132">
        <f t="shared" ca="1" si="164"/>
        <v>2</v>
      </c>
      <c r="M1413" s="181">
        <f ca="1">IF($C1413&lt;=MAX($D$4,INDEX($C$23:$C$154,2+MATCH(0,$M$23:$M$154,1))),M580,MAX(AVERAGEIFS(M1410:M1412,M1410:M1412,"&gt;0")/(EXP(M$6*(($D1413-COUNTIFS(M$1268:M1413,0))/12))),M$8))</f>
        <v>3.75</v>
      </c>
      <c r="N1413" s="181">
        <f t="shared" ca="1" si="165"/>
        <v>3</v>
      </c>
      <c r="O1413" s="181">
        <f ca="1">IF($C1413&lt;=MAX($D$4,INDEX($C$23:$C$154,2+MATCH(0,$O$23:$O$154,1))),O580,MAX(AVERAGEIFS(O1410:O1412,O1410:O1412,"&gt;0")/(EXP(O$6*(($D1413-COUNTIFS(O$1268:O1413,0))/12))),O$8))</f>
        <v>5</v>
      </c>
      <c r="P1413" s="181">
        <f t="shared" ca="1" si="160"/>
        <v>3.5</v>
      </c>
      <c r="Q1413" s="132">
        <f ca="1">IF($C1413&lt;$D$4,Q580,MAX(AVERAGEIFS(Q1410:Q1412,Q1410:Q1412,"&gt;0")/(EXP(Q$6*(($D1413-COUNTIFS(Q$1268:Q1413,0))/12))),Q$8))</f>
        <v>1</v>
      </c>
      <c r="R1413" s="132">
        <f t="shared" ca="1" si="166"/>
        <v>1</v>
      </c>
      <c r="S1413" s="132">
        <f ca="1">IF($C1413&lt;$D$4,S580,MAX(AVERAGEIFS(S1410:S1412,S1410:S1412,"&gt;0")/(EXP(S$6*(($D1413-COUNTIFS(S$1268:S1413,0))/12))),S$8))</f>
        <v>1</v>
      </c>
      <c r="T1413" s="132">
        <f t="shared" ca="1" si="167"/>
        <v>0.76923076923076916</v>
      </c>
      <c r="U1413" s="181">
        <f ca="1">IF($C1413&lt;=MAX($D$4,INDEX($C$23:$C$154,2+MATCH(0,$M$23:$M$154,1))),U580,MAX(AVERAGEIFS(U1410:U1412,U1410:U1412,"&gt;0")/(EXP(U$6*(($D1413-COUNTIFS(U$1268:U1413,0))/12))),U$8))</f>
        <v>3</v>
      </c>
      <c r="V1413" s="181">
        <f t="shared" ca="1" si="168"/>
        <v>2</v>
      </c>
      <c r="W1413" s="132">
        <f ca="1">IF($C1413&lt;$D$4,W580,MAX(AVERAGEIFS(W1410:W1412,W1410:W1412,"&gt;0")/(EXP(W$6*(($D1413-COUNTIFS(W$1268:W1413,0))/12))),W$8))</f>
        <v>0.75</v>
      </c>
      <c r="X1413" s="132">
        <f t="shared" ca="1" si="169"/>
        <v>0.57692307692307687</v>
      </c>
      <c r="Y1413" s="132"/>
      <c r="Z1413" s="132"/>
    </row>
    <row r="1414" spans="2:26" outlineLevel="1">
      <c r="B1414" s="159"/>
      <c r="C1414" s="160">
        <f t="shared" si="150"/>
        <v>48639</v>
      </c>
      <c r="D1414" s="128">
        <f t="shared" si="161"/>
        <v>147</v>
      </c>
      <c r="G1414" s="132">
        <f ca="1">IF($C1414&lt;$D$4,G581,MAX(AVERAGEIFS(G1411:G1413,G1411:G1413,"&gt;0")/(EXP(G$6*(($D1414-COUNTIFS(G$1268:G1414,0))/12))),G$8))</f>
        <v>1.25</v>
      </c>
      <c r="H1414" s="132">
        <f t="shared" ca="1" si="162"/>
        <v>0.96153846153846145</v>
      </c>
      <c r="I1414" s="132">
        <f ca="1">IF($C1414&lt;$D$4,I581,MAX(AVERAGEIFS(I1411:I1413,I1411:I1413,"&gt;0")/(EXP(I$6*(($D1414-COUNTIFS(I$1268:I1414,0))/12))),I$8))</f>
        <v>1.5</v>
      </c>
      <c r="J1414" s="132">
        <f t="shared" ca="1" si="163"/>
        <v>1.2</v>
      </c>
      <c r="K1414" s="132">
        <f ca="1">IF($C1414&lt;$D$4,K581,MAX(AVERAGEIFS(K1411:K1413,K1411:K1413,"&gt;0")/(EXP(K$6*(($D1414-COUNTIFS(K$1268:K1414,0))/12))),K$8))</f>
        <v>3</v>
      </c>
      <c r="L1414" s="132">
        <f t="shared" ca="1" si="164"/>
        <v>2</v>
      </c>
      <c r="M1414" s="181">
        <f ca="1">IF($C1414&lt;=MAX($D$4,INDEX($C$23:$C$154,2+MATCH(0,$M$23:$M$154,1))),M581,MAX(AVERAGEIFS(M1411:M1413,M1411:M1413,"&gt;0")/(EXP(M$6*(($D1414-COUNTIFS(M$1268:M1414,0))/12))),M$8))</f>
        <v>3.75</v>
      </c>
      <c r="N1414" s="181">
        <f t="shared" ca="1" si="165"/>
        <v>3</v>
      </c>
      <c r="O1414" s="181">
        <f ca="1">IF($C1414&lt;=MAX($D$4,INDEX($C$23:$C$154,2+MATCH(0,$O$23:$O$154,1))),O581,MAX(AVERAGEIFS(O1411:O1413,O1411:O1413,"&gt;0")/(EXP(O$6*(($D1414-COUNTIFS(O$1268:O1414,0))/12))),O$8))</f>
        <v>5</v>
      </c>
      <c r="P1414" s="181">
        <f t="shared" ca="1" si="160"/>
        <v>3.5</v>
      </c>
      <c r="Q1414" s="132">
        <f ca="1">IF($C1414&lt;$D$4,Q581,MAX(AVERAGEIFS(Q1411:Q1413,Q1411:Q1413,"&gt;0")/(EXP(Q$6*(($D1414-COUNTIFS(Q$1268:Q1414,0))/12))),Q$8))</f>
        <v>1</v>
      </c>
      <c r="R1414" s="132">
        <f t="shared" ca="1" si="166"/>
        <v>1</v>
      </c>
      <c r="S1414" s="132">
        <f ca="1">IF($C1414&lt;$D$4,S581,MAX(AVERAGEIFS(S1411:S1413,S1411:S1413,"&gt;0")/(EXP(S$6*(($D1414-COUNTIFS(S$1268:S1414,0))/12))),S$8))</f>
        <v>1</v>
      </c>
      <c r="T1414" s="132">
        <f t="shared" ca="1" si="167"/>
        <v>0.76923076923076916</v>
      </c>
      <c r="U1414" s="181">
        <f ca="1">IF($C1414&lt;=MAX($D$4,INDEX($C$23:$C$154,2+MATCH(0,$M$23:$M$154,1))),U581,MAX(AVERAGEIFS(U1411:U1413,U1411:U1413,"&gt;0")/(EXP(U$6*(($D1414-COUNTIFS(U$1268:U1414,0))/12))),U$8))</f>
        <v>3</v>
      </c>
      <c r="V1414" s="181">
        <f t="shared" ca="1" si="168"/>
        <v>2</v>
      </c>
      <c r="W1414" s="132">
        <f ca="1">IF($C1414&lt;$D$4,W581,MAX(AVERAGEIFS(W1411:W1413,W1411:W1413,"&gt;0")/(EXP(W$6*(($D1414-COUNTIFS(W$1268:W1414,0))/12))),W$8))</f>
        <v>0.75</v>
      </c>
      <c r="X1414" s="132">
        <f t="shared" ca="1" si="169"/>
        <v>0.57692307692307687</v>
      </c>
      <c r="Y1414" s="132"/>
      <c r="Z1414" s="132"/>
    </row>
    <row r="1415" spans="2:26" outlineLevel="1">
      <c r="B1415" s="159"/>
      <c r="C1415" s="160">
        <f t="shared" si="150"/>
        <v>48670</v>
      </c>
      <c r="D1415" s="128">
        <f t="shared" si="161"/>
        <v>148</v>
      </c>
      <c r="G1415" s="132">
        <f ca="1">IF($C1415&lt;$D$4,G582,MAX(AVERAGEIFS(G1412:G1414,G1412:G1414,"&gt;0")/(EXP(G$6*(($D1415-COUNTIFS(G$1268:G1415,0))/12))),G$8))</f>
        <v>1.25</v>
      </c>
      <c r="H1415" s="132">
        <f t="shared" ca="1" si="162"/>
        <v>0.96153846153846145</v>
      </c>
      <c r="I1415" s="132">
        <f ca="1">IF($C1415&lt;$D$4,I582,MAX(AVERAGEIFS(I1412:I1414,I1412:I1414,"&gt;0")/(EXP(I$6*(($D1415-COUNTIFS(I$1268:I1415,0))/12))),I$8))</f>
        <v>1.5</v>
      </c>
      <c r="J1415" s="132">
        <f t="shared" ca="1" si="163"/>
        <v>1.2</v>
      </c>
      <c r="K1415" s="132">
        <f ca="1">IF($C1415&lt;$D$4,K582,MAX(AVERAGEIFS(K1412:K1414,K1412:K1414,"&gt;0")/(EXP(K$6*(($D1415-COUNTIFS(K$1268:K1415,0))/12))),K$8))</f>
        <v>3</v>
      </c>
      <c r="L1415" s="132">
        <f t="shared" ca="1" si="164"/>
        <v>2</v>
      </c>
      <c r="M1415" s="181">
        <f ca="1">IF($C1415&lt;=MAX($D$4,INDEX($C$23:$C$154,2+MATCH(0,$M$23:$M$154,1))),M582,MAX(AVERAGEIFS(M1412:M1414,M1412:M1414,"&gt;0")/(EXP(M$6*(($D1415-COUNTIFS(M$1268:M1415,0))/12))),M$8))</f>
        <v>3.75</v>
      </c>
      <c r="N1415" s="181">
        <f t="shared" ca="1" si="165"/>
        <v>3</v>
      </c>
      <c r="O1415" s="181">
        <f ca="1">IF($C1415&lt;=MAX($D$4,INDEX($C$23:$C$154,2+MATCH(0,$O$23:$O$154,1))),O582,MAX(AVERAGEIFS(O1412:O1414,O1412:O1414,"&gt;0")/(EXP(O$6*(($D1415-COUNTIFS(O$1268:O1415,0))/12))),O$8))</f>
        <v>5</v>
      </c>
      <c r="P1415" s="181">
        <f t="shared" ca="1" si="160"/>
        <v>3.5</v>
      </c>
      <c r="Q1415" s="132">
        <f ca="1">IF($C1415&lt;$D$4,Q582,MAX(AVERAGEIFS(Q1412:Q1414,Q1412:Q1414,"&gt;0")/(EXP(Q$6*(($D1415-COUNTIFS(Q$1268:Q1415,0))/12))),Q$8))</f>
        <v>1</v>
      </c>
      <c r="R1415" s="132">
        <f t="shared" ca="1" si="166"/>
        <v>1</v>
      </c>
      <c r="S1415" s="132">
        <f ca="1">IF($C1415&lt;$D$4,S582,MAX(AVERAGEIFS(S1412:S1414,S1412:S1414,"&gt;0")/(EXP(S$6*(($D1415-COUNTIFS(S$1268:S1415,0))/12))),S$8))</f>
        <v>1</v>
      </c>
      <c r="T1415" s="132">
        <f t="shared" ca="1" si="167"/>
        <v>0.76923076923076916</v>
      </c>
      <c r="U1415" s="181">
        <f ca="1">IF($C1415&lt;=MAX($D$4,INDEX($C$23:$C$154,2+MATCH(0,$M$23:$M$154,1))),U582,MAX(AVERAGEIFS(U1412:U1414,U1412:U1414,"&gt;0")/(EXP(U$6*(($D1415-COUNTIFS(U$1268:U1415,0))/12))),U$8))</f>
        <v>3</v>
      </c>
      <c r="V1415" s="181">
        <f t="shared" ca="1" si="168"/>
        <v>2</v>
      </c>
      <c r="W1415" s="132">
        <f ca="1">IF($C1415&lt;$D$4,W582,MAX(AVERAGEIFS(W1412:W1414,W1412:W1414,"&gt;0")/(EXP(W$6*(($D1415-COUNTIFS(W$1268:W1415,0))/12))),W$8))</f>
        <v>0.75</v>
      </c>
      <c r="X1415" s="132">
        <f t="shared" ca="1" si="169"/>
        <v>0.57692307692307687</v>
      </c>
      <c r="Y1415" s="132"/>
      <c r="Z1415" s="132"/>
    </row>
    <row r="1416" spans="2:26" outlineLevel="1">
      <c r="B1416" s="159"/>
      <c r="C1416" s="160">
        <f t="shared" si="150"/>
        <v>48700</v>
      </c>
      <c r="D1416" s="128">
        <f t="shared" si="161"/>
        <v>149</v>
      </c>
      <c r="G1416" s="132">
        <f ca="1">IF($C1416&lt;$D$4,G583,MAX(AVERAGEIFS(G1413:G1415,G1413:G1415,"&gt;0")/(EXP(G$6*(($D1416-COUNTIFS(G$1268:G1416,0))/12))),G$8))</f>
        <v>1.25</v>
      </c>
      <c r="H1416" s="132">
        <f t="shared" ca="1" si="162"/>
        <v>0.96153846153846145</v>
      </c>
      <c r="I1416" s="132">
        <f ca="1">IF($C1416&lt;$D$4,I583,MAX(AVERAGEIFS(I1413:I1415,I1413:I1415,"&gt;0")/(EXP(I$6*(($D1416-COUNTIFS(I$1268:I1416,0))/12))),I$8))</f>
        <v>1.5</v>
      </c>
      <c r="J1416" s="132">
        <f t="shared" ca="1" si="163"/>
        <v>1.2</v>
      </c>
      <c r="K1416" s="132">
        <f ca="1">IF($C1416&lt;$D$4,K583,MAX(AVERAGEIFS(K1413:K1415,K1413:K1415,"&gt;0")/(EXP(K$6*(($D1416-COUNTIFS(K$1268:K1416,0))/12))),K$8))</f>
        <v>3</v>
      </c>
      <c r="L1416" s="132">
        <f t="shared" ca="1" si="164"/>
        <v>2</v>
      </c>
      <c r="M1416" s="181">
        <f ca="1">IF($C1416&lt;=MAX($D$4,INDEX($C$23:$C$154,2+MATCH(0,$M$23:$M$154,1))),M583,MAX(AVERAGEIFS(M1413:M1415,M1413:M1415,"&gt;0")/(EXP(M$6*(($D1416-COUNTIFS(M$1268:M1416,0))/12))),M$8))</f>
        <v>3.75</v>
      </c>
      <c r="N1416" s="181">
        <f t="shared" ca="1" si="165"/>
        <v>3</v>
      </c>
      <c r="O1416" s="181">
        <f ca="1">IF($C1416&lt;=MAX($D$4,INDEX($C$23:$C$154,2+MATCH(0,$O$23:$O$154,1))),O583,MAX(AVERAGEIFS(O1413:O1415,O1413:O1415,"&gt;0")/(EXP(O$6*(($D1416-COUNTIFS(O$1268:O1416,0))/12))),O$8))</f>
        <v>5</v>
      </c>
      <c r="P1416" s="181">
        <f t="shared" ca="1" si="160"/>
        <v>3.5</v>
      </c>
      <c r="Q1416" s="132">
        <f ca="1">IF($C1416&lt;$D$4,Q583,MAX(AVERAGEIFS(Q1413:Q1415,Q1413:Q1415,"&gt;0")/(EXP(Q$6*(($D1416-COUNTIFS(Q$1268:Q1416,0))/12))),Q$8))</f>
        <v>1</v>
      </c>
      <c r="R1416" s="132">
        <f t="shared" ca="1" si="166"/>
        <v>1</v>
      </c>
      <c r="S1416" s="132">
        <f ca="1">IF($C1416&lt;$D$4,S583,MAX(AVERAGEIFS(S1413:S1415,S1413:S1415,"&gt;0")/(EXP(S$6*(($D1416-COUNTIFS(S$1268:S1416,0))/12))),S$8))</f>
        <v>1</v>
      </c>
      <c r="T1416" s="132">
        <f t="shared" ca="1" si="167"/>
        <v>0.76923076923076916</v>
      </c>
      <c r="U1416" s="181">
        <f ca="1">IF($C1416&lt;=MAX($D$4,INDEX($C$23:$C$154,2+MATCH(0,$M$23:$M$154,1))),U583,MAX(AVERAGEIFS(U1413:U1415,U1413:U1415,"&gt;0")/(EXP(U$6*(($D1416-COUNTIFS(U$1268:U1416,0))/12))),U$8))</f>
        <v>3</v>
      </c>
      <c r="V1416" s="181">
        <f t="shared" ca="1" si="168"/>
        <v>2</v>
      </c>
      <c r="W1416" s="132">
        <f ca="1">IF($C1416&lt;$D$4,W583,MAX(AVERAGEIFS(W1413:W1415,W1413:W1415,"&gt;0")/(EXP(W$6*(($D1416-COUNTIFS(W$1268:W1416,0))/12))),W$8))</f>
        <v>0.75</v>
      </c>
      <c r="X1416" s="132">
        <f t="shared" ca="1" si="169"/>
        <v>0.57692307692307687</v>
      </c>
      <c r="Y1416" s="132"/>
      <c r="Z1416" s="132"/>
    </row>
    <row r="1417" spans="2:26" outlineLevel="1">
      <c r="B1417" s="159"/>
      <c r="C1417" s="160">
        <f t="shared" si="150"/>
        <v>48731</v>
      </c>
      <c r="D1417" s="128">
        <f t="shared" si="161"/>
        <v>150</v>
      </c>
      <c r="G1417" s="132">
        <f ca="1">IF($C1417&lt;$D$4,G584,MAX(AVERAGEIFS(G1414:G1416,G1414:G1416,"&gt;0")/(EXP(G$6*(($D1417-COUNTIFS(G$1268:G1417,0))/12))),G$8))</f>
        <v>1.25</v>
      </c>
      <c r="H1417" s="132">
        <f t="shared" ca="1" si="162"/>
        <v>0.96153846153846145</v>
      </c>
      <c r="I1417" s="132">
        <f ca="1">IF($C1417&lt;$D$4,I584,MAX(AVERAGEIFS(I1414:I1416,I1414:I1416,"&gt;0")/(EXP(I$6*(($D1417-COUNTIFS(I$1268:I1417,0))/12))),I$8))</f>
        <v>1.5</v>
      </c>
      <c r="J1417" s="132">
        <f t="shared" ca="1" si="163"/>
        <v>1.2</v>
      </c>
      <c r="K1417" s="132">
        <f ca="1">IF($C1417&lt;$D$4,K584,MAX(AVERAGEIFS(K1414:K1416,K1414:K1416,"&gt;0")/(EXP(K$6*(($D1417-COUNTIFS(K$1268:K1417,0))/12))),K$8))</f>
        <v>3</v>
      </c>
      <c r="L1417" s="132">
        <f t="shared" ca="1" si="164"/>
        <v>2</v>
      </c>
      <c r="M1417" s="181">
        <f ca="1">IF($C1417&lt;=MAX($D$4,INDEX($C$23:$C$154,2+MATCH(0,$M$23:$M$154,1))),M584,MAX(AVERAGEIFS(M1414:M1416,M1414:M1416,"&gt;0")/(EXP(M$6*(($D1417-COUNTIFS(M$1268:M1417,0))/12))),M$8))</f>
        <v>3.75</v>
      </c>
      <c r="N1417" s="181">
        <f t="shared" ca="1" si="165"/>
        <v>3</v>
      </c>
      <c r="O1417" s="181">
        <f ca="1">IF($C1417&lt;=MAX($D$4,INDEX($C$23:$C$154,2+MATCH(0,$O$23:$O$154,1))),O584,MAX(AVERAGEIFS(O1414:O1416,O1414:O1416,"&gt;0")/(EXP(O$6*(($D1417-COUNTIFS(O$1268:O1417,0))/12))),O$8))</f>
        <v>5</v>
      </c>
      <c r="P1417" s="181">
        <f t="shared" ca="1" si="160"/>
        <v>3.5</v>
      </c>
      <c r="Q1417" s="132">
        <f ca="1">IF($C1417&lt;$D$4,Q584,MAX(AVERAGEIFS(Q1414:Q1416,Q1414:Q1416,"&gt;0")/(EXP(Q$6*(($D1417-COUNTIFS(Q$1268:Q1417,0))/12))),Q$8))</f>
        <v>1</v>
      </c>
      <c r="R1417" s="132">
        <f t="shared" ca="1" si="166"/>
        <v>1</v>
      </c>
      <c r="S1417" s="132">
        <f ca="1">IF($C1417&lt;$D$4,S584,MAX(AVERAGEIFS(S1414:S1416,S1414:S1416,"&gt;0")/(EXP(S$6*(($D1417-COUNTIFS(S$1268:S1417,0))/12))),S$8))</f>
        <v>1</v>
      </c>
      <c r="T1417" s="132">
        <f t="shared" ca="1" si="167"/>
        <v>0.76923076923076916</v>
      </c>
      <c r="U1417" s="181">
        <f ca="1">IF($C1417&lt;=MAX($D$4,INDEX($C$23:$C$154,2+MATCH(0,$M$23:$M$154,1))),U584,MAX(AVERAGEIFS(U1414:U1416,U1414:U1416,"&gt;0")/(EXP(U$6*(($D1417-COUNTIFS(U$1268:U1417,0))/12))),U$8))</f>
        <v>3</v>
      </c>
      <c r="V1417" s="181">
        <f t="shared" ca="1" si="168"/>
        <v>2</v>
      </c>
      <c r="W1417" s="132">
        <f ca="1">IF($C1417&lt;$D$4,W584,MAX(AVERAGEIFS(W1414:W1416,W1414:W1416,"&gt;0")/(EXP(W$6*(($D1417-COUNTIFS(W$1268:W1417,0))/12))),W$8))</f>
        <v>0.75</v>
      </c>
      <c r="X1417" s="132">
        <f t="shared" ca="1" si="169"/>
        <v>0.57692307692307687</v>
      </c>
      <c r="Y1417" s="132"/>
      <c r="Z1417" s="132"/>
    </row>
    <row r="1418" spans="2:26" outlineLevel="1">
      <c r="B1418" s="159"/>
      <c r="C1418" s="160">
        <f t="shared" si="150"/>
        <v>48761</v>
      </c>
      <c r="D1418" s="128">
        <f t="shared" si="161"/>
        <v>151</v>
      </c>
      <c r="G1418" s="132">
        <f ca="1">IF($C1418&lt;$D$4,G585,MAX(AVERAGEIFS(G1415:G1417,G1415:G1417,"&gt;0")/(EXP(G$6*(($D1418-COUNTIFS(G$1268:G1418,0))/12))),G$8))</f>
        <v>1.25</v>
      </c>
      <c r="H1418" s="132">
        <f t="shared" ca="1" si="162"/>
        <v>0.96153846153846145</v>
      </c>
      <c r="I1418" s="132">
        <f ca="1">IF($C1418&lt;$D$4,I585,MAX(AVERAGEIFS(I1415:I1417,I1415:I1417,"&gt;0")/(EXP(I$6*(($D1418-COUNTIFS(I$1268:I1418,0))/12))),I$8))</f>
        <v>1.5</v>
      </c>
      <c r="J1418" s="132">
        <f t="shared" ca="1" si="163"/>
        <v>1.2</v>
      </c>
      <c r="K1418" s="132">
        <f ca="1">IF($C1418&lt;$D$4,K585,MAX(AVERAGEIFS(K1415:K1417,K1415:K1417,"&gt;0")/(EXP(K$6*(($D1418-COUNTIFS(K$1268:K1418,0))/12))),K$8))</f>
        <v>3</v>
      </c>
      <c r="L1418" s="132">
        <f t="shared" ca="1" si="164"/>
        <v>2</v>
      </c>
      <c r="M1418" s="181">
        <f ca="1">IF($C1418&lt;=MAX($D$4,INDEX($C$23:$C$154,2+MATCH(0,$M$23:$M$154,1))),M585,MAX(AVERAGEIFS(M1415:M1417,M1415:M1417,"&gt;0")/(EXP(M$6*(($D1418-COUNTIFS(M$1268:M1418,0))/12))),M$8))</f>
        <v>3.75</v>
      </c>
      <c r="N1418" s="181">
        <f t="shared" ca="1" si="165"/>
        <v>3</v>
      </c>
      <c r="O1418" s="181">
        <f ca="1">IF($C1418&lt;=MAX($D$4,INDEX($C$23:$C$154,2+MATCH(0,$O$23:$O$154,1))),O585,MAX(AVERAGEIFS(O1415:O1417,O1415:O1417,"&gt;0")/(EXP(O$6*(($D1418-COUNTIFS(O$1268:O1418,0))/12))),O$8))</f>
        <v>5</v>
      </c>
      <c r="P1418" s="181">
        <f t="shared" ca="1" si="160"/>
        <v>3.5</v>
      </c>
      <c r="Q1418" s="132">
        <f ca="1">IF($C1418&lt;$D$4,Q585,MAX(AVERAGEIFS(Q1415:Q1417,Q1415:Q1417,"&gt;0")/(EXP(Q$6*(($D1418-COUNTIFS(Q$1268:Q1418,0))/12))),Q$8))</f>
        <v>1</v>
      </c>
      <c r="R1418" s="132">
        <f t="shared" ca="1" si="166"/>
        <v>1</v>
      </c>
      <c r="S1418" s="132">
        <f ca="1">IF($C1418&lt;$D$4,S585,MAX(AVERAGEIFS(S1415:S1417,S1415:S1417,"&gt;0")/(EXP(S$6*(($D1418-COUNTIFS(S$1268:S1418,0))/12))),S$8))</f>
        <v>1</v>
      </c>
      <c r="T1418" s="132">
        <f t="shared" ca="1" si="167"/>
        <v>0.76923076923076916</v>
      </c>
      <c r="U1418" s="181">
        <f ca="1">IF($C1418&lt;=MAX($D$4,INDEX($C$23:$C$154,2+MATCH(0,$M$23:$M$154,1))),U585,MAX(AVERAGEIFS(U1415:U1417,U1415:U1417,"&gt;0")/(EXP(U$6*(($D1418-COUNTIFS(U$1268:U1418,0))/12))),U$8))</f>
        <v>3</v>
      </c>
      <c r="V1418" s="181">
        <f t="shared" ca="1" si="168"/>
        <v>2</v>
      </c>
      <c r="W1418" s="132">
        <f ca="1">IF($C1418&lt;$D$4,W585,MAX(AVERAGEIFS(W1415:W1417,W1415:W1417,"&gt;0")/(EXP(W$6*(($D1418-COUNTIFS(W$1268:W1418,0))/12))),W$8))</f>
        <v>0.75</v>
      </c>
      <c r="X1418" s="132">
        <f t="shared" ca="1" si="169"/>
        <v>0.57692307692307687</v>
      </c>
      <c r="Y1418" s="132"/>
      <c r="Z1418" s="132"/>
    </row>
    <row r="1419" spans="2:26" outlineLevel="1">
      <c r="B1419" s="159"/>
      <c r="C1419" s="160">
        <f t="shared" si="150"/>
        <v>48792</v>
      </c>
      <c r="D1419" s="128">
        <f t="shared" si="161"/>
        <v>152</v>
      </c>
      <c r="G1419" s="132">
        <f ca="1">IF($C1419&lt;$D$4,G586,MAX(AVERAGEIFS(G1416:G1418,G1416:G1418,"&gt;0")/(EXP(G$6*(($D1419-COUNTIFS(G$1268:G1419,0))/12))),G$8))</f>
        <v>1.25</v>
      </c>
      <c r="H1419" s="132">
        <f t="shared" ca="1" si="162"/>
        <v>0.96153846153846145</v>
      </c>
      <c r="I1419" s="132">
        <f ca="1">IF($C1419&lt;$D$4,I586,MAX(AVERAGEIFS(I1416:I1418,I1416:I1418,"&gt;0")/(EXP(I$6*(($D1419-COUNTIFS(I$1268:I1419,0))/12))),I$8))</f>
        <v>1.5</v>
      </c>
      <c r="J1419" s="132">
        <f t="shared" ca="1" si="163"/>
        <v>1.2</v>
      </c>
      <c r="K1419" s="132">
        <f ca="1">IF($C1419&lt;$D$4,K586,MAX(AVERAGEIFS(K1416:K1418,K1416:K1418,"&gt;0")/(EXP(K$6*(($D1419-COUNTIFS(K$1268:K1419,0))/12))),K$8))</f>
        <v>3</v>
      </c>
      <c r="L1419" s="132">
        <f t="shared" ca="1" si="164"/>
        <v>2</v>
      </c>
      <c r="M1419" s="181">
        <f ca="1">IF($C1419&lt;=MAX($D$4,INDEX($C$23:$C$154,2+MATCH(0,$M$23:$M$154,1))),M586,MAX(AVERAGEIFS(M1416:M1418,M1416:M1418,"&gt;0")/(EXP(M$6*(($D1419-COUNTIFS(M$1268:M1419,0))/12))),M$8))</f>
        <v>3.75</v>
      </c>
      <c r="N1419" s="181">
        <f t="shared" ca="1" si="165"/>
        <v>3</v>
      </c>
      <c r="O1419" s="181">
        <f ca="1">IF($C1419&lt;=MAX($D$4,INDEX($C$23:$C$154,2+MATCH(0,$O$23:$O$154,1))),O586,MAX(AVERAGEIFS(O1416:O1418,O1416:O1418,"&gt;0")/(EXP(O$6*(($D1419-COUNTIFS(O$1268:O1419,0))/12))),O$8))</f>
        <v>5</v>
      </c>
      <c r="P1419" s="181">
        <f t="shared" ca="1" si="160"/>
        <v>3.5</v>
      </c>
      <c r="Q1419" s="132">
        <f ca="1">IF($C1419&lt;$D$4,Q586,MAX(AVERAGEIFS(Q1416:Q1418,Q1416:Q1418,"&gt;0")/(EXP(Q$6*(($D1419-COUNTIFS(Q$1268:Q1419,0))/12))),Q$8))</f>
        <v>1</v>
      </c>
      <c r="R1419" s="132">
        <f t="shared" ca="1" si="166"/>
        <v>1</v>
      </c>
      <c r="S1419" s="132">
        <f ca="1">IF($C1419&lt;$D$4,S586,MAX(AVERAGEIFS(S1416:S1418,S1416:S1418,"&gt;0")/(EXP(S$6*(($D1419-COUNTIFS(S$1268:S1419,0))/12))),S$8))</f>
        <v>1</v>
      </c>
      <c r="T1419" s="132">
        <f t="shared" ca="1" si="167"/>
        <v>0.76923076923076916</v>
      </c>
      <c r="U1419" s="181">
        <f ca="1">IF($C1419&lt;=MAX($D$4,INDEX($C$23:$C$154,2+MATCH(0,$M$23:$M$154,1))),U586,MAX(AVERAGEIFS(U1416:U1418,U1416:U1418,"&gt;0")/(EXP(U$6*(($D1419-COUNTIFS(U$1268:U1419,0))/12))),U$8))</f>
        <v>3</v>
      </c>
      <c r="V1419" s="181">
        <f t="shared" ca="1" si="168"/>
        <v>2</v>
      </c>
      <c r="W1419" s="132">
        <f ca="1">IF($C1419&lt;$D$4,W586,MAX(AVERAGEIFS(W1416:W1418,W1416:W1418,"&gt;0")/(EXP(W$6*(($D1419-COUNTIFS(W$1268:W1419,0))/12))),W$8))</f>
        <v>0.75</v>
      </c>
      <c r="X1419" s="132">
        <f t="shared" ca="1" si="169"/>
        <v>0.57692307692307687</v>
      </c>
      <c r="Y1419" s="132"/>
      <c r="Z1419" s="132"/>
    </row>
    <row r="1420" spans="2:26" outlineLevel="1">
      <c r="B1420" s="159"/>
      <c r="C1420" s="160">
        <f t="shared" si="150"/>
        <v>48823</v>
      </c>
      <c r="D1420" s="128">
        <f t="shared" si="161"/>
        <v>153</v>
      </c>
      <c r="G1420" s="132">
        <f ca="1">IF($C1420&lt;$D$4,G587,MAX(AVERAGEIFS(G1417:G1419,G1417:G1419,"&gt;0")/(EXP(G$6*(($D1420-COUNTIFS(G$1268:G1420,0))/12))),G$8))</f>
        <v>1.25</v>
      </c>
      <c r="H1420" s="132">
        <f t="shared" ca="1" si="162"/>
        <v>0.96153846153846145</v>
      </c>
      <c r="I1420" s="132">
        <f ca="1">IF($C1420&lt;$D$4,I587,MAX(AVERAGEIFS(I1417:I1419,I1417:I1419,"&gt;0")/(EXP(I$6*(($D1420-COUNTIFS(I$1268:I1420,0))/12))),I$8))</f>
        <v>1.5</v>
      </c>
      <c r="J1420" s="132">
        <f t="shared" ca="1" si="163"/>
        <v>1.2</v>
      </c>
      <c r="K1420" s="132">
        <f ca="1">IF($C1420&lt;$D$4,K587,MAX(AVERAGEIFS(K1417:K1419,K1417:K1419,"&gt;0")/(EXP(K$6*(($D1420-COUNTIFS(K$1268:K1420,0))/12))),K$8))</f>
        <v>3</v>
      </c>
      <c r="L1420" s="132">
        <f t="shared" ca="1" si="164"/>
        <v>2</v>
      </c>
      <c r="M1420" s="181">
        <f ca="1">IF($C1420&lt;=MAX($D$4,INDEX($C$23:$C$154,2+MATCH(0,$M$23:$M$154,1))),M587,MAX(AVERAGEIFS(M1417:M1419,M1417:M1419,"&gt;0")/(EXP(M$6*(($D1420-COUNTIFS(M$1268:M1420,0))/12))),M$8))</f>
        <v>3.75</v>
      </c>
      <c r="N1420" s="181">
        <f t="shared" ca="1" si="165"/>
        <v>3</v>
      </c>
      <c r="O1420" s="181">
        <f ca="1">IF($C1420&lt;=MAX($D$4,INDEX($C$23:$C$154,2+MATCH(0,$O$23:$O$154,1))),O587,MAX(AVERAGEIFS(O1417:O1419,O1417:O1419,"&gt;0")/(EXP(O$6*(($D1420-COUNTIFS(O$1268:O1420,0))/12))),O$8))</f>
        <v>5</v>
      </c>
      <c r="P1420" s="181">
        <f t="shared" ca="1" si="160"/>
        <v>3.5</v>
      </c>
      <c r="Q1420" s="132">
        <f ca="1">IF($C1420&lt;$D$4,Q587,MAX(AVERAGEIFS(Q1417:Q1419,Q1417:Q1419,"&gt;0")/(EXP(Q$6*(($D1420-COUNTIFS(Q$1268:Q1420,0))/12))),Q$8))</f>
        <v>1</v>
      </c>
      <c r="R1420" s="132">
        <f t="shared" ca="1" si="166"/>
        <v>1</v>
      </c>
      <c r="S1420" s="132">
        <f ca="1">IF($C1420&lt;$D$4,S587,MAX(AVERAGEIFS(S1417:S1419,S1417:S1419,"&gt;0")/(EXP(S$6*(($D1420-COUNTIFS(S$1268:S1420,0))/12))),S$8))</f>
        <v>1</v>
      </c>
      <c r="T1420" s="132">
        <f t="shared" ca="1" si="167"/>
        <v>0.76923076923076916</v>
      </c>
      <c r="U1420" s="181">
        <f ca="1">IF($C1420&lt;=MAX($D$4,INDEX($C$23:$C$154,2+MATCH(0,$M$23:$M$154,1))),U587,MAX(AVERAGEIFS(U1417:U1419,U1417:U1419,"&gt;0")/(EXP(U$6*(($D1420-COUNTIFS(U$1268:U1420,0))/12))),U$8))</f>
        <v>3</v>
      </c>
      <c r="V1420" s="181">
        <f t="shared" ca="1" si="168"/>
        <v>2</v>
      </c>
      <c r="W1420" s="132">
        <f ca="1">IF($C1420&lt;$D$4,W587,MAX(AVERAGEIFS(W1417:W1419,W1417:W1419,"&gt;0")/(EXP(W$6*(($D1420-COUNTIFS(W$1268:W1420,0))/12))),W$8))</f>
        <v>0.75</v>
      </c>
      <c r="X1420" s="132">
        <f t="shared" ca="1" si="169"/>
        <v>0.57692307692307687</v>
      </c>
      <c r="Y1420" s="132"/>
      <c r="Z1420" s="132"/>
    </row>
    <row r="1421" spans="2:26" outlineLevel="1">
      <c r="B1421" s="159"/>
      <c r="C1421" s="160">
        <f t="shared" si="150"/>
        <v>48853</v>
      </c>
      <c r="D1421" s="128">
        <f t="shared" si="161"/>
        <v>154</v>
      </c>
      <c r="G1421" s="132">
        <f ca="1">IF($C1421&lt;$D$4,G588,MAX(AVERAGEIFS(G1418:G1420,G1418:G1420,"&gt;0")/(EXP(G$6*(($D1421-COUNTIFS(G$1268:G1421,0))/12))),G$8))</f>
        <v>1.25</v>
      </c>
      <c r="H1421" s="132">
        <f t="shared" ca="1" si="162"/>
        <v>0.96153846153846145</v>
      </c>
      <c r="I1421" s="132">
        <f ca="1">IF($C1421&lt;$D$4,I588,MAX(AVERAGEIFS(I1418:I1420,I1418:I1420,"&gt;0")/(EXP(I$6*(($D1421-COUNTIFS(I$1268:I1421,0))/12))),I$8))</f>
        <v>1.5</v>
      </c>
      <c r="J1421" s="132">
        <f t="shared" ca="1" si="163"/>
        <v>1.2</v>
      </c>
      <c r="K1421" s="132">
        <f ca="1">IF($C1421&lt;$D$4,K588,MAX(AVERAGEIFS(K1418:K1420,K1418:K1420,"&gt;0")/(EXP(K$6*(($D1421-COUNTIFS(K$1268:K1421,0))/12))),K$8))</f>
        <v>3</v>
      </c>
      <c r="L1421" s="132">
        <f t="shared" ca="1" si="164"/>
        <v>2</v>
      </c>
      <c r="M1421" s="181">
        <f ca="1">IF($C1421&lt;=MAX($D$4,INDEX($C$23:$C$154,2+MATCH(0,$M$23:$M$154,1))),M588,MAX(AVERAGEIFS(M1418:M1420,M1418:M1420,"&gt;0")/(EXP(M$6*(($D1421-COUNTIFS(M$1268:M1421,0))/12))),M$8))</f>
        <v>3.75</v>
      </c>
      <c r="N1421" s="181">
        <f t="shared" ca="1" si="165"/>
        <v>3</v>
      </c>
      <c r="O1421" s="181">
        <f ca="1">IF($C1421&lt;=MAX($D$4,INDEX($C$23:$C$154,2+MATCH(0,$O$23:$O$154,1))),O588,MAX(AVERAGEIFS(O1418:O1420,O1418:O1420,"&gt;0")/(EXP(O$6*(($D1421-COUNTIFS(O$1268:O1421,0))/12))),O$8))</f>
        <v>5</v>
      </c>
      <c r="P1421" s="181">
        <f t="shared" ca="1" si="160"/>
        <v>3.5</v>
      </c>
      <c r="Q1421" s="132">
        <f ca="1">IF($C1421&lt;$D$4,Q588,MAX(AVERAGEIFS(Q1418:Q1420,Q1418:Q1420,"&gt;0")/(EXP(Q$6*(($D1421-COUNTIFS(Q$1268:Q1421,0))/12))),Q$8))</f>
        <v>1</v>
      </c>
      <c r="R1421" s="132">
        <f t="shared" ca="1" si="166"/>
        <v>1</v>
      </c>
      <c r="S1421" s="132">
        <f ca="1">IF($C1421&lt;$D$4,S588,MAX(AVERAGEIFS(S1418:S1420,S1418:S1420,"&gt;0")/(EXP(S$6*(($D1421-COUNTIFS(S$1268:S1421,0))/12))),S$8))</f>
        <v>1</v>
      </c>
      <c r="T1421" s="132">
        <f t="shared" ca="1" si="167"/>
        <v>0.76923076923076916</v>
      </c>
      <c r="U1421" s="181">
        <f ca="1">IF($C1421&lt;=MAX($D$4,INDEX($C$23:$C$154,2+MATCH(0,$M$23:$M$154,1))),U588,MAX(AVERAGEIFS(U1418:U1420,U1418:U1420,"&gt;0")/(EXP(U$6*(($D1421-COUNTIFS(U$1268:U1421,0))/12))),U$8))</f>
        <v>3</v>
      </c>
      <c r="V1421" s="181">
        <f t="shared" ca="1" si="168"/>
        <v>2</v>
      </c>
      <c r="W1421" s="132">
        <f ca="1">IF($C1421&lt;$D$4,W588,MAX(AVERAGEIFS(W1418:W1420,W1418:W1420,"&gt;0")/(EXP(W$6*(($D1421-COUNTIFS(W$1268:W1421,0))/12))),W$8))</f>
        <v>0.75</v>
      </c>
      <c r="X1421" s="132">
        <f t="shared" ca="1" si="169"/>
        <v>0.57692307692307687</v>
      </c>
      <c r="Y1421" s="132"/>
      <c r="Z1421" s="132"/>
    </row>
    <row r="1422" spans="2:26" outlineLevel="1">
      <c r="B1422" s="159"/>
      <c r="C1422" s="160">
        <f t="shared" si="150"/>
        <v>48884</v>
      </c>
      <c r="D1422" s="128">
        <f t="shared" si="161"/>
        <v>155</v>
      </c>
      <c r="G1422" s="132">
        <f ca="1">IF($C1422&lt;$D$4,G589,MAX(AVERAGEIFS(G1419:G1421,G1419:G1421,"&gt;0")/(EXP(G$6*(($D1422-COUNTIFS(G$1268:G1422,0))/12))),G$8))</f>
        <v>1.25</v>
      </c>
      <c r="H1422" s="132">
        <f t="shared" ca="1" si="162"/>
        <v>0.96153846153846145</v>
      </c>
      <c r="I1422" s="132">
        <f ca="1">IF($C1422&lt;$D$4,I589,MAX(AVERAGEIFS(I1419:I1421,I1419:I1421,"&gt;0")/(EXP(I$6*(($D1422-COUNTIFS(I$1268:I1422,0))/12))),I$8))</f>
        <v>1.5</v>
      </c>
      <c r="J1422" s="132">
        <f t="shared" ca="1" si="163"/>
        <v>1.2</v>
      </c>
      <c r="K1422" s="132">
        <f ca="1">IF($C1422&lt;$D$4,K589,MAX(AVERAGEIFS(K1419:K1421,K1419:K1421,"&gt;0")/(EXP(K$6*(($D1422-COUNTIFS(K$1268:K1422,0))/12))),K$8))</f>
        <v>3</v>
      </c>
      <c r="L1422" s="132">
        <f t="shared" ca="1" si="164"/>
        <v>2</v>
      </c>
      <c r="M1422" s="181">
        <f ca="1">IF($C1422&lt;=MAX($D$4,INDEX($C$23:$C$154,2+MATCH(0,$M$23:$M$154,1))),M589,MAX(AVERAGEIFS(M1419:M1421,M1419:M1421,"&gt;0")/(EXP(M$6*(($D1422-COUNTIFS(M$1268:M1422,0))/12))),M$8))</f>
        <v>3.75</v>
      </c>
      <c r="N1422" s="181">
        <f t="shared" ca="1" si="165"/>
        <v>3</v>
      </c>
      <c r="O1422" s="181">
        <f ca="1">IF($C1422&lt;=MAX($D$4,INDEX($C$23:$C$154,2+MATCH(0,$O$23:$O$154,1))),O589,MAX(AVERAGEIFS(O1419:O1421,O1419:O1421,"&gt;0")/(EXP(O$6*(($D1422-COUNTIFS(O$1268:O1422,0))/12))),O$8))</f>
        <v>5</v>
      </c>
      <c r="P1422" s="181">
        <f t="shared" ca="1" si="160"/>
        <v>3.5</v>
      </c>
      <c r="Q1422" s="132">
        <f ca="1">IF($C1422&lt;$D$4,Q589,MAX(AVERAGEIFS(Q1419:Q1421,Q1419:Q1421,"&gt;0")/(EXP(Q$6*(($D1422-COUNTIFS(Q$1268:Q1422,0))/12))),Q$8))</f>
        <v>1</v>
      </c>
      <c r="R1422" s="132">
        <f t="shared" ca="1" si="166"/>
        <v>1</v>
      </c>
      <c r="S1422" s="132">
        <f ca="1">IF($C1422&lt;$D$4,S589,MAX(AVERAGEIFS(S1419:S1421,S1419:S1421,"&gt;0")/(EXP(S$6*(($D1422-COUNTIFS(S$1268:S1422,0))/12))),S$8))</f>
        <v>1</v>
      </c>
      <c r="T1422" s="132">
        <f t="shared" ca="1" si="167"/>
        <v>0.76923076923076916</v>
      </c>
      <c r="U1422" s="181">
        <f ca="1">IF($C1422&lt;=MAX($D$4,INDEX($C$23:$C$154,2+MATCH(0,$M$23:$M$154,1))),U589,MAX(AVERAGEIFS(U1419:U1421,U1419:U1421,"&gt;0")/(EXP(U$6*(($D1422-COUNTIFS(U$1268:U1422,0))/12))),U$8))</f>
        <v>3</v>
      </c>
      <c r="V1422" s="181">
        <f t="shared" ca="1" si="168"/>
        <v>2</v>
      </c>
      <c r="W1422" s="132">
        <f ca="1">IF($C1422&lt;$D$4,W589,MAX(AVERAGEIFS(W1419:W1421,W1419:W1421,"&gt;0")/(EXP(W$6*(($D1422-COUNTIFS(W$1268:W1422,0))/12))),W$8))</f>
        <v>0.75</v>
      </c>
      <c r="X1422" s="132">
        <f t="shared" ca="1" si="169"/>
        <v>0.57692307692307687</v>
      </c>
      <c r="Y1422" s="132"/>
      <c r="Z1422" s="132"/>
    </row>
    <row r="1423" spans="2:26" outlineLevel="1">
      <c r="B1423" s="159"/>
      <c r="C1423" s="160">
        <f t="shared" si="150"/>
        <v>48914</v>
      </c>
      <c r="D1423" s="128">
        <f t="shared" si="161"/>
        <v>156</v>
      </c>
      <c r="G1423" s="132">
        <f ca="1">IF($C1423&lt;$D$4,G590,MAX(AVERAGEIFS(G1420:G1422,G1420:G1422,"&gt;0")/(EXP(G$6*(($D1423-COUNTIFS(G$1268:G1423,0))/12))),G$8))</f>
        <v>1.25</v>
      </c>
      <c r="H1423" s="132">
        <f t="shared" ca="1" si="162"/>
        <v>0.96153846153846145</v>
      </c>
      <c r="I1423" s="132">
        <f ca="1">IF($C1423&lt;$D$4,I590,MAX(AVERAGEIFS(I1420:I1422,I1420:I1422,"&gt;0")/(EXP(I$6*(($D1423-COUNTIFS(I$1268:I1423,0))/12))),I$8))</f>
        <v>1.5</v>
      </c>
      <c r="J1423" s="132">
        <f t="shared" ca="1" si="163"/>
        <v>1.2</v>
      </c>
      <c r="K1423" s="132">
        <f ca="1">IF($C1423&lt;$D$4,K590,MAX(AVERAGEIFS(K1420:K1422,K1420:K1422,"&gt;0")/(EXP(K$6*(($D1423-COUNTIFS(K$1268:K1423,0))/12))),K$8))</f>
        <v>3</v>
      </c>
      <c r="L1423" s="132">
        <f t="shared" ca="1" si="164"/>
        <v>2</v>
      </c>
      <c r="M1423" s="181">
        <f ca="1">IF($C1423&lt;=MAX($D$4,INDEX($C$23:$C$154,2+MATCH(0,$M$23:$M$154,1))),M590,MAX(AVERAGEIFS(M1420:M1422,M1420:M1422,"&gt;0")/(EXP(M$6*(($D1423-COUNTIFS(M$1268:M1423,0))/12))),M$8))</f>
        <v>3.75</v>
      </c>
      <c r="N1423" s="181">
        <f t="shared" ca="1" si="165"/>
        <v>3</v>
      </c>
      <c r="O1423" s="181">
        <f ca="1">IF($C1423&lt;=MAX($D$4,INDEX($C$23:$C$154,2+MATCH(0,$O$23:$O$154,1))),O590,MAX(AVERAGEIFS(O1420:O1422,O1420:O1422,"&gt;0")/(EXP(O$6*(($D1423-COUNTIFS(O$1268:O1423,0))/12))),O$8))</f>
        <v>5</v>
      </c>
      <c r="P1423" s="181">
        <f t="shared" ca="1" si="160"/>
        <v>3.5</v>
      </c>
      <c r="Q1423" s="132">
        <f ca="1">IF($C1423&lt;$D$4,Q590,MAX(AVERAGEIFS(Q1420:Q1422,Q1420:Q1422,"&gt;0")/(EXP(Q$6*(($D1423-COUNTIFS(Q$1268:Q1423,0))/12))),Q$8))</f>
        <v>1</v>
      </c>
      <c r="R1423" s="132">
        <f t="shared" ca="1" si="166"/>
        <v>1</v>
      </c>
      <c r="S1423" s="132">
        <f ca="1">IF($C1423&lt;$D$4,S590,MAX(AVERAGEIFS(S1420:S1422,S1420:S1422,"&gt;0")/(EXP(S$6*(($D1423-COUNTIFS(S$1268:S1423,0))/12))),S$8))</f>
        <v>1</v>
      </c>
      <c r="T1423" s="132">
        <f t="shared" ca="1" si="167"/>
        <v>0.76923076923076916</v>
      </c>
      <c r="U1423" s="181">
        <f ca="1">IF($C1423&lt;=MAX($D$4,INDEX($C$23:$C$154,2+MATCH(0,$M$23:$M$154,1))),U590,MAX(AVERAGEIFS(U1420:U1422,U1420:U1422,"&gt;0")/(EXP(U$6*(($D1423-COUNTIFS(U$1268:U1423,0))/12))),U$8))</f>
        <v>3</v>
      </c>
      <c r="V1423" s="181">
        <f t="shared" ca="1" si="168"/>
        <v>2</v>
      </c>
      <c r="W1423" s="132">
        <f ca="1">IF($C1423&lt;$D$4,W590,MAX(AVERAGEIFS(W1420:W1422,W1420:W1422,"&gt;0")/(EXP(W$6*(($D1423-COUNTIFS(W$1268:W1423,0))/12))),W$8))</f>
        <v>0.75</v>
      </c>
      <c r="X1423" s="132">
        <f t="shared" ca="1" si="169"/>
        <v>0.57692307692307687</v>
      </c>
      <c r="Y1423" s="132"/>
      <c r="Z1423" s="132"/>
    </row>
    <row r="1424" spans="2:26" outlineLevel="1">
      <c r="B1424" s="159"/>
      <c r="C1424" s="160">
        <f t="shared" si="150"/>
        <v>48945</v>
      </c>
      <c r="D1424" s="128">
        <f t="shared" si="161"/>
        <v>157</v>
      </c>
      <c r="G1424" s="132">
        <f ca="1">IF($C1424&lt;$D$4,G591,MAX(AVERAGEIFS(G1421:G1423,G1421:G1423,"&gt;0")/(EXP(G$6*(($D1424-COUNTIFS(G$1268:G1424,0))/12))),G$8))</f>
        <v>1.25</v>
      </c>
      <c r="H1424" s="132">
        <f t="shared" ca="1" si="162"/>
        <v>0.96153846153846145</v>
      </c>
      <c r="I1424" s="132">
        <f ca="1">IF($C1424&lt;$D$4,I591,MAX(AVERAGEIFS(I1421:I1423,I1421:I1423,"&gt;0")/(EXP(I$6*(($D1424-COUNTIFS(I$1268:I1424,0))/12))),I$8))</f>
        <v>1.5</v>
      </c>
      <c r="J1424" s="132">
        <f t="shared" ca="1" si="163"/>
        <v>1.2</v>
      </c>
      <c r="K1424" s="132">
        <f ca="1">IF($C1424&lt;$D$4,K591,MAX(AVERAGEIFS(K1421:K1423,K1421:K1423,"&gt;0")/(EXP(K$6*(($D1424-COUNTIFS(K$1268:K1424,0))/12))),K$8))</f>
        <v>3</v>
      </c>
      <c r="L1424" s="132">
        <f t="shared" ca="1" si="164"/>
        <v>2</v>
      </c>
      <c r="M1424" s="181">
        <f ca="1">IF($C1424&lt;=MAX($D$4,INDEX($C$23:$C$154,2+MATCH(0,$M$23:$M$154,1))),M591,MAX(AVERAGEIFS(M1421:M1423,M1421:M1423,"&gt;0")/(EXP(M$6*(($D1424-COUNTIFS(M$1268:M1424,0))/12))),M$8))</f>
        <v>3.75</v>
      </c>
      <c r="N1424" s="181">
        <f t="shared" ca="1" si="165"/>
        <v>3</v>
      </c>
      <c r="O1424" s="181">
        <f ca="1">IF($C1424&lt;=MAX($D$4,INDEX($C$23:$C$154,2+MATCH(0,$O$23:$O$154,1))),O591,MAX(AVERAGEIFS(O1421:O1423,O1421:O1423,"&gt;0")/(EXP(O$6*(($D1424-COUNTIFS(O$1268:O1424,0))/12))),O$8))</f>
        <v>5</v>
      </c>
      <c r="P1424" s="181">
        <f t="shared" ca="1" si="160"/>
        <v>3.5</v>
      </c>
      <c r="Q1424" s="132">
        <f ca="1">IF($C1424&lt;$D$4,Q591,MAX(AVERAGEIFS(Q1421:Q1423,Q1421:Q1423,"&gt;0")/(EXP(Q$6*(($D1424-COUNTIFS(Q$1268:Q1424,0))/12))),Q$8))</f>
        <v>1</v>
      </c>
      <c r="R1424" s="132">
        <f t="shared" ca="1" si="166"/>
        <v>1</v>
      </c>
      <c r="S1424" s="132">
        <f ca="1">IF($C1424&lt;$D$4,S591,MAX(AVERAGEIFS(S1421:S1423,S1421:S1423,"&gt;0")/(EXP(S$6*(($D1424-COUNTIFS(S$1268:S1424,0))/12))),S$8))</f>
        <v>1</v>
      </c>
      <c r="T1424" s="132">
        <f t="shared" ca="1" si="167"/>
        <v>0.76923076923076916</v>
      </c>
      <c r="U1424" s="181">
        <f ca="1">IF($C1424&lt;=MAX($D$4,INDEX($C$23:$C$154,2+MATCH(0,$M$23:$M$154,1))),U591,MAX(AVERAGEIFS(U1421:U1423,U1421:U1423,"&gt;0")/(EXP(U$6*(($D1424-COUNTIFS(U$1268:U1424,0))/12))),U$8))</f>
        <v>3</v>
      </c>
      <c r="V1424" s="181">
        <f t="shared" ca="1" si="168"/>
        <v>2</v>
      </c>
      <c r="W1424" s="132">
        <f ca="1">IF($C1424&lt;$D$4,W591,MAX(AVERAGEIFS(W1421:W1423,W1421:W1423,"&gt;0")/(EXP(W$6*(($D1424-COUNTIFS(W$1268:W1424,0))/12))),W$8))</f>
        <v>0.75</v>
      </c>
      <c r="X1424" s="132">
        <f t="shared" ca="1" si="169"/>
        <v>0.57692307692307687</v>
      </c>
      <c r="Y1424" s="132"/>
      <c r="Z1424" s="132"/>
    </row>
    <row r="1425" spans="2:26" outlineLevel="1">
      <c r="B1425" s="159"/>
      <c r="C1425" s="160">
        <f t="shared" si="150"/>
        <v>48976</v>
      </c>
      <c r="D1425" s="128">
        <f t="shared" si="161"/>
        <v>158</v>
      </c>
      <c r="G1425" s="132">
        <f ca="1">IF($C1425&lt;$D$4,G592,MAX(AVERAGEIFS(G1422:G1424,G1422:G1424,"&gt;0")/(EXP(G$6*(($D1425-COUNTIFS(G$1268:G1425,0))/12))),G$8))</f>
        <v>1.25</v>
      </c>
      <c r="H1425" s="132">
        <f t="shared" ca="1" si="162"/>
        <v>0.96153846153846145</v>
      </c>
      <c r="I1425" s="132">
        <f ca="1">IF($C1425&lt;$D$4,I592,MAX(AVERAGEIFS(I1422:I1424,I1422:I1424,"&gt;0")/(EXP(I$6*(($D1425-COUNTIFS(I$1268:I1425,0))/12))),I$8))</f>
        <v>1.5</v>
      </c>
      <c r="J1425" s="132">
        <f t="shared" ca="1" si="163"/>
        <v>1.2</v>
      </c>
      <c r="K1425" s="132">
        <f ca="1">IF($C1425&lt;$D$4,K592,MAX(AVERAGEIFS(K1422:K1424,K1422:K1424,"&gt;0")/(EXP(K$6*(($D1425-COUNTIFS(K$1268:K1425,0))/12))),K$8))</f>
        <v>3</v>
      </c>
      <c r="L1425" s="132">
        <f t="shared" ca="1" si="164"/>
        <v>2</v>
      </c>
      <c r="M1425" s="181">
        <f ca="1">IF($C1425&lt;=MAX($D$4,INDEX($C$23:$C$154,2+MATCH(0,$M$23:$M$154,1))),M592,MAX(AVERAGEIFS(M1422:M1424,M1422:M1424,"&gt;0")/(EXP(M$6*(($D1425-COUNTIFS(M$1268:M1425,0))/12))),M$8))</f>
        <v>3.75</v>
      </c>
      <c r="N1425" s="181">
        <f t="shared" ca="1" si="165"/>
        <v>3</v>
      </c>
      <c r="O1425" s="181">
        <f ca="1">IF($C1425&lt;=MAX($D$4,INDEX($C$23:$C$154,2+MATCH(0,$O$23:$O$154,1))),O592,MAX(AVERAGEIFS(O1422:O1424,O1422:O1424,"&gt;0")/(EXP(O$6*(($D1425-COUNTIFS(O$1268:O1425,0))/12))),O$8))</f>
        <v>5</v>
      </c>
      <c r="P1425" s="181">
        <f t="shared" ca="1" si="160"/>
        <v>3.5</v>
      </c>
      <c r="Q1425" s="132">
        <f ca="1">IF($C1425&lt;$D$4,Q592,MAX(AVERAGEIFS(Q1422:Q1424,Q1422:Q1424,"&gt;0")/(EXP(Q$6*(($D1425-COUNTIFS(Q$1268:Q1425,0))/12))),Q$8))</f>
        <v>1</v>
      </c>
      <c r="R1425" s="132">
        <f t="shared" ca="1" si="166"/>
        <v>1</v>
      </c>
      <c r="S1425" s="132">
        <f ca="1">IF($C1425&lt;$D$4,S592,MAX(AVERAGEIFS(S1422:S1424,S1422:S1424,"&gt;0")/(EXP(S$6*(($D1425-COUNTIFS(S$1268:S1425,0))/12))),S$8))</f>
        <v>1</v>
      </c>
      <c r="T1425" s="132">
        <f t="shared" ca="1" si="167"/>
        <v>0.76923076923076916</v>
      </c>
      <c r="U1425" s="181">
        <f ca="1">IF($C1425&lt;=MAX($D$4,INDEX($C$23:$C$154,2+MATCH(0,$M$23:$M$154,1))),U592,MAX(AVERAGEIFS(U1422:U1424,U1422:U1424,"&gt;0")/(EXP(U$6*(($D1425-COUNTIFS(U$1268:U1425,0))/12))),U$8))</f>
        <v>3</v>
      </c>
      <c r="V1425" s="181">
        <f t="shared" ca="1" si="168"/>
        <v>2</v>
      </c>
      <c r="W1425" s="132">
        <f ca="1">IF($C1425&lt;$D$4,W592,MAX(AVERAGEIFS(W1422:W1424,W1422:W1424,"&gt;0")/(EXP(W$6*(($D1425-COUNTIFS(W$1268:W1425,0))/12))),W$8))</f>
        <v>0.75</v>
      </c>
      <c r="X1425" s="132">
        <f t="shared" ca="1" si="169"/>
        <v>0.57692307692307687</v>
      </c>
      <c r="Y1425" s="132"/>
      <c r="Z1425" s="132"/>
    </row>
    <row r="1426" spans="2:26" outlineLevel="1">
      <c r="B1426" s="159"/>
      <c r="C1426" s="160">
        <f t="shared" si="150"/>
        <v>49004</v>
      </c>
      <c r="D1426" s="128">
        <f t="shared" si="161"/>
        <v>159</v>
      </c>
      <c r="G1426" s="132">
        <f ca="1">IF($C1426&lt;$D$4,G593,MAX(AVERAGEIFS(G1423:G1425,G1423:G1425,"&gt;0")/(EXP(G$6*(($D1426-COUNTIFS(G$1268:G1426,0))/12))),G$8))</f>
        <v>1.25</v>
      </c>
      <c r="H1426" s="132">
        <f t="shared" ca="1" si="162"/>
        <v>0.96153846153846145</v>
      </c>
      <c r="I1426" s="132">
        <f ca="1">IF($C1426&lt;$D$4,I593,MAX(AVERAGEIFS(I1423:I1425,I1423:I1425,"&gt;0")/(EXP(I$6*(($D1426-COUNTIFS(I$1268:I1426,0))/12))),I$8))</f>
        <v>1.5</v>
      </c>
      <c r="J1426" s="132">
        <f t="shared" ca="1" si="163"/>
        <v>1.2</v>
      </c>
      <c r="K1426" s="132">
        <f ca="1">IF($C1426&lt;$D$4,K593,MAX(AVERAGEIFS(K1423:K1425,K1423:K1425,"&gt;0")/(EXP(K$6*(($D1426-COUNTIFS(K$1268:K1426,0))/12))),K$8))</f>
        <v>3</v>
      </c>
      <c r="L1426" s="132">
        <f t="shared" ca="1" si="164"/>
        <v>2</v>
      </c>
      <c r="M1426" s="181">
        <f ca="1">IF($C1426&lt;=MAX($D$4,INDEX($C$23:$C$154,2+MATCH(0,$M$23:$M$154,1))),M593,MAX(AVERAGEIFS(M1423:M1425,M1423:M1425,"&gt;0")/(EXP(M$6*(($D1426-COUNTIFS(M$1268:M1426,0))/12))),M$8))</f>
        <v>3.75</v>
      </c>
      <c r="N1426" s="181">
        <f t="shared" ca="1" si="165"/>
        <v>3</v>
      </c>
      <c r="O1426" s="181">
        <f ca="1">IF($C1426&lt;=MAX($D$4,INDEX($C$23:$C$154,2+MATCH(0,$O$23:$O$154,1))),O593,MAX(AVERAGEIFS(O1423:O1425,O1423:O1425,"&gt;0")/(EXP(O$6*(($D1426-COUNTIFS(O$1268:O1426,0))/12))),O$8))</f>
        <v>5</v>
      </c>
      <c r="P1426" s="181">
        <f t="shared" ca="1" si="160"/>
        <v>3.5</v>
      </c>
      <c r="Q1426" s="132">
        <f ca="1">IF($C1426&lt;$D$4,Q593,MAX(AVERAGEIFS(Q1423:Q1425,Q1423:Q1425,"&gt;0")/(EXP(Q$6*(($D1426-COUNTIFS(Q$1268:Q1426,0))/12))),Q$8))</f>
        <v>1</v>
      </c>
      <c r="R1426" s="132">
        <f t="shared" ca="1" si="166"/>
        <v>1</v>
      </c>
      <c r="S1426" s="132">
        <f ca="1">IF($C1426&lt;$D$4,S593,MAX(AVERAGEIFS(S1423:S1425,S1423:S1425,"&gt;0")/(EXP(S$6*(($D1426-COUNTIFS(S$1268:S1426,0))/12))),S$8))</f>
        <v>1</v>
      </c>
      <c r="T1426" s="132">
        <f t="shared" ca="1" si="167"/>
        <v>0.76923076923076916</v>
      </c>
      <c r="U1426" s="181">
        <f ca="1">IF($C1426&lt;=MAX($D$4,INDEX($C$23:$C$154,2+MATCH(0,$M$23:$M$154,1))),U593,MAX(AVERAGEIFS(U1423:U1425,U1423:U1425,"&gt;0")/(EXP(U$6*(($D1426-COUNTIFS(U$1268:U1426,0))/12))),U$8))</f>
        <v>3</v>
      </c>
      <c r="V1426" s="181">
        <f t="shared" ca="1" si="168"/>
        <v>2</v>
      </c>
      <c r="W1426" s="132">
        <f ca="1">IF($C1426&lt;$D$4,W593,MAX(AVERAGEIFS(W1423:W1425,W1423:W1425,"&gt;0")/(EXP(W$6*(($D1426-COUNTIFS(W$1268:W1426,0))/12))),W$8))</f>
        <v>0.75</v>
      </c>
      <c r="X1426" s="132">
        <f t="shared" ca="1" si="169"/>
        <v>0.57692307692307687</v>
      </c>
      <c r="Y1426" s="132"/>
      <c r="Z1426" s="132"/>
    </row>
    <row r="1427" spans="2:26" outlineLevel="1">
      <c r="B1427" s="159"/>
      <c r="C1427" s="160">
        <f t="shared" si="150"/>
        <v>49035</v>
      </c>
      <c r="D1427" s="128">
        <f t="shared" si="161"/>
        <v>160</v>
      </c>
      <c r="G1427" s="132">
        <f ca="1">IF($C1427&lt;$D$4,G594,MAX(AVERAGEIFS(G1424:G1426,G1424:G1426,"&gt;0")/(EXP(G$6*(($D1427-COUNTIFS(G$1268:G1427,0))/12))),G$8))</f>
        <v>1.25</v>
      </c>
      <c r="H1427" s="132">
        <f t="shared" ca="1" si="162"/>
        <v>0.96153846153846145</v>
      </c>
      <c r="I1427" s="132">
        <f ca="1">IF($C1427&lt;$D$4,I594,MAX(AVERAGEIFS(I1424:I1426,I1424:I1426,"&gt;0")/(EXP(I$6*(($D1427-COUNTIFS(I$1268:I1427,0))/12))),I$8))</f>
        <v>1.5</v>
      </c>
      <c r="J1427" s="132">
        <f t="shared" ca="1" si="163"/>
        <v>1.2</v>
      </c>
      <c r="K1427" s="132">
        <f ca="1">IF($C1427&lt;$D$4,K594,MAX(AVERAGEIFS(K1424:K1426,K1424:K1426,"&gt;0")/(EXP(K$6*(($D1427-COUNTIFS(K$1268:K1427,0))/12))),K$8))</f>
        <v>3</v>
      </c>
      <c r="L1427" s="132">
        <f t="shared" ca="1" si="164"/>
        <v>2</v>
      </c>
      <c r="M1427" s="181">
        <f ca="1">IF($C1427&lt;=MAX($D$4,INDEX($C$23:$C$154,2+MATCH(0,$M$23:$M$154,1))),M594,MAX(AVERAGEIFS(M1424:M1426,M1424:M1426,"&gt;0")/(EXP(M$6*(($D1427-COUNTIFS(M$1268:M1427,0))/12))),M$8))</f>
        <v>3.75</v>
      </c>
      <c r="N1427" s="181">
        <f t="shared" ca="1" si="165"/>
        <v>3</v>
      </c>
      <c r="O1427" s="181">
        <f ca="1">IF($C1427&lt;=MAX($D$4,INDEX($C$23:$C$154,2+MATCH(0,$O$23:$O$154,1))),O594,MAX(AVERAGEIFS(O1424:O1426,O1424:O1426,"&gt;0")/(EXP(O$6*(($D1427-COUNTIFS(O$1268:O1427,0))/12))),O$8))</f>
        <v>5</v>
      </c>
      <c r="P1427" s="181">
        <f t="shared" ca="1" si="160"/>
        <v>3.5</v>
      </c>
      <c r="Q1427" s="132">
        <f ca="1">IF($C1427&lt;$D$4,Q594,MAX(AVERAGEIFS(Q1424:Q1426,Q1424:Q1426,"&gt;0")/(EXP(Q$6*(($D1427-COUNTIFS(Q$1268:Q1427,0))/12))),Q$8))</f>
        <v>1</v>
      </c>
      <c r="R1427" s="132">
        <f t="shared" ca="1" si="166"/>
        <v>1</v>
      </c>
      <c r="S1427" s="132">
        <f ca="1">IF($C1427&lt;$D$4,S594,MAX(AVERAGEIFS(S1424:S1426,S1424:S1426,"&gt;0")/(EXP(S$6*(($D1427-COUNTIFS(S$1268:S1427,0))/12))),S$8))</f>
        <v>1</v>
      </c>
      <c r="T1427" s="132">
        <f t="shared" ca="1" si="167"/>
        <v>0.76923076923076916</v>
      </c>
      <c r="U1427" s="181">
        <f ca="1">IF($C1427&lt;=MAX($D$4,INDEX($C$23:$C$154,2+MATCH(0,$M$23:$M$154,1))),U594,MAX(AVERAGEIFS(U1424:U1426,U1424:U1426,"&gt;0")/(EXP(U$6*(($D1427-COUNTIFS(U$1268:U1427,0))/12))),U$8))</f>
        <v>3</v>
      </c>
      <c r="V1427" s="181">
        <f t="shared" ca="1" si="168"/>
        <v>2</v>
      </c>
      <c r="W1427" s="132">
        <f ca="1">IF($C1427&lt;$D$4,W594,MAX(AVERAGEIFS(W1424:W1426,W1424:W1426,"&gt;0")/(EXP(W$6*(($D1427-COUNTIFS(W$1268:W1427,0))/12))),W$8))</f>
        <v>0.75</v>
      </c>
      <c r="X1427" s="132">
        <f t="shared" ca="1" si="169"/>
        <v>0.57692307692307687</v>
      </c>
      <c r="Y1427" s="132"/>
      <c r="Z1427" s="132"/>
    </row>
    <row r="1428" spans="2:26" outlineLevel="1">
      <c r="B1428" s="159"/>
      <c r="C1428" s="160">
        <f t="shared" si="150"/>
        <v>49065</v>
      </c>
      <c r="D1428" s="128">
        <f t="shared" si="161"/>
        <v>161</v>
      </c>
      <c r="G1428" s="132">
        <f ca="1">IF($C1428&lt;$D$4,G595,MAX(AVERAGEIFS(G1425:G1427,G1425:G1427,"&gt;0")/(EXP(G$6*(($D1428-COUNTIFS(G$1268:G1428,0))/12))),G$8))</f>
        <v>1.25</v>
      </c>
      <c r="H1428" s="132">
        <f t="shared" ca="1" si="162"/>
        <v>0.96153846153846145</v>
      </c>
      <c r="I1428" s="132">
        <f ca="1">IF($C1428&lt;$D$4,I595,MAX(AVERAGEIFS(I1425:I1427,I1425:I1427,"&gt;0")/(EXP(I$6*(($D1428-COUNTIFS(I$1268:I1428,0))/12))),I$8))</f>
        <v>1.5</v>
      </c>
      <c r="J1428" s="132">
        <f t="shared" ca="1" si="163"/>
        <v>1.2</v>
      </c>
      <c r="K1428" s="132">
        <f ca="1">IF($C1428&lt;$D$4,K595,MAX(AVERAGEIFS(K1425:K1427,K1425:K1427,"&gt;0")/(EXP(K$6*(($D1428-COUNTIFS(K$1268:K1428,0))/12))),K$8))</f>
        <v>3</v>
      </c>
      <c r="L1428" s="132">
        <f t="shared" ca="1" si="164"/>
        <v>2</v>
      </c>
      <c r="M1428" s="181">
        <f ca="1">IF($C1428&lt;=MAX($D$4,INDEX($C$23:$C$154,2+MATCH(0,$M$23:$M$154,1))),M595,MAX(AVERAGEIFS(M1425:M1427,M1425:M1427,"&gt;0")/(EXP(M$6*(($D1428-COUNTIFS(M$1268:M1428,0))/12))),M$8))</f>
        <v>3.75</v>
      </c>
      <c r="N1428" s="181">
        <f t="shared" ca="1" si="165"/>
        <v>3</v>
      </c>
      <c r="O1428" s="181">
        <f ca="1">IF($C1428&lt;=MAX($D$4,INDEX($C$23:$C$154,2+MATCH(0,$O$23:$O$154,1))),O595,MAX(AVERAGEIFS(O1425:O1427,O1425:O1427,"&gt;0")/(EXP(O$6*(($D1428-COUNTIFS(O$1268:O1428,0))/12))),O$8))</f>
        <v>5</v>
      </c>
      <c r="P1428" s="181">
        <f t="shared" ca="1" si="160"/>
        <v>3.5</v>
      </c>
      <c r="Q1428" s="132">
        <f ca="1">IF($C1428&lt;$D$4,Q595,MAX(AVERAGEIFS(Q1425:Q1427,Q1425:Q1427,"&gt;0")/(EXP(Q$6*(($D1428-COUNTIFS(Q$1268:Q1428,0))/12))),Q$8))</f>
        <v>1</v>
      </c>
      <c r="R1428" s="132">
        <f t="shared" ca="1" si="166"/>
        <v>1</v>
      </c>
      <c r="S1428" s="132">
        <f ca="1">IF($C1428&lt;$D$4,S595,MAX(AVERAGEIFS(S1425:S1427,S1425:S1427,"&gt;0")/(EXP(S$6*(($D1428-COUNTIFS(S$1268:S1428,0))/12))),S$8))</f>
        <v>1</v>
      </c>
      <c r="T1428" s="132">
        <f t="shared" ca="1" si="167"/>
        <v>0.76923076923076916</v>
      </c>
      <c r="U1428" s="181">
        <f ca="1">IF($C1428&lt;=MAX($D$4,INDEX($C$23:$C$154,2+MATCH(0,$M$23:$M$154,1))),U595,MAX(AVERAGEIFS(U1425:U1427,U1425:U1427,"&gt;0")/(EXP(U$6*(($D1428-COUNTIFS(U$1268:U1428,0))/12))),U$8))</f>
        <v>3</v>
      </c>
      <c r="V1428" s="181">
        <f t="shared" ca="1" si="168"/>
        <v>2</v>
      </c>
      <c r="W1428" s="132">
        <f ca="1">IF($C1428&lt;$D$4,W595,MAX(AVERAGEIFS(W1425:W1427,W1425:W1427,"&gt;0")/(EXP(W$6*(($D1428-COUNTIFS(W$1268:W1428,0))/12))),W$8))</f>
        <v>0.75</v>
      </c>
      <c r="X1428" s="132">
        <f t="shared" ca="1" si="169"/>
        <v>0.57692307692307687</v>
      </c>
      <c r="Y1428" s="132"/>
      <c r="Z1428" s="132"/>
    </row>
    <row r="1429" spans="2:26" outlineLevel="1">
      <c r="B1429" s="159"/>
      <c r="C1429" s="160">
        <f t="shared" si="150"/>
        <v>49096</v>
      </c>
      <c r="D1429" s="128">
        <f t="shared" si="161"/>
        <v>162</v>
      </c>
      <c r="G1429" s="132">
        <f ca="1">IF($C1429&lt;$D$4,G596,MAX(AVERAGEIFS(G1426:G1428,G1426:G1428,"&gt;0")/(EXP(G$6*(($D1429-COUNTIFS(G$1268:G1429,0))/12))),G$8))</f>
        <v>1.25</v>
      </c>
      <c r="H1429" s="132">
        <f t="shared" ca="1" si="162"/>
        <v>0.96153846153846145</v>
      </c>
      <c r="I1429" s="132">
        <f ca="1">IF($C1429&lt;$D$4,I596,MAX(AVERAGEIFS(I1426:I1428,I1426:I1428,"&gt;0")/(EXP(I$6*(($D1429-COUNTIFS(I$1268:I1429,0))/12))),I$8))</f>
        <v>1.5</v>
      </c>
      <c r="J1429" s="132">
        <f t="shared" ca="1" si="163"/>
        <v>1.2</v>
      </c>
      <c r="K1429" s="132">
        <f ca="1">IF($C1429&lt;$D$4,K596,MAX(AVERAGEIFS(K1426:K1428,K1426:K1428,"&gt;0")/(EXP(K$6*(($D1429-COUNTIFS(K$1268:K1429,0))/12))),K$8))</f>
        <v>3</v>
      </c>
      <c r="L1429" s="132">
        <f t="shared" ca="1" si="164"/>
        <v>2</v>
      </c>
      <c r="M1429" s="181">
        <f ca="1">IF($C1429&lt;=MAX($D$4,INDEX($C$23:$C$154,2+MATCH(0,$M$23:$M$154,1))),M596,MAX(AVERAGEIFS(M1426:M1428,M1426:M1428,"&gt;0")/(EXP(M$6*(($D1429-COUNTIFS(M$1268:M1429,0))/12))),M$8))</f>
        <v>3.75</v>
      </c>
      <c r="N1429" s="181">
        <f t="shared" ca="1" si="165"/>
        <v>3</v>
      </c>
      <c r="O1429" s="181">
        <f ca="1">IF($C1429&lt;=MAX($D$4,INDEX($C$23:$C$154,2+MATCH(0,$O$23:$O$154,1))),O596,MAX(AVERAGEIFS(O1426:O1428,O1426:O1428,"&gt;0")/(EXP(O$6*(($D1429-COUNTIFS(O$1268:O1429,0))/12))),O$8))</f>
        <v>5</v>
      </c>
      <c r="P1429" s="181">
        <f t="shared" ca="1" si="160"/>
        <v>3.5</v>
      </c>
      <c r="Q1429" s="132">
        <f ca="1">IF($C1429&lt;$D$4,Q596,MAX(AVERAGEIFS(Q1426:Q1428,Q1426:Q1428,"&gt;0")/(EXP(Q$6*(($D1429-COUNTIFS(Q$1268:Q1429,0))/12))),Q$8))</f>
        <v>1</v>
      </c>
      <c r="R1429" s="132">
        <f t="shared" ca="1" si="166"/>
        <v>1</v>
      </c>
      <c r="S1429" s="132">
        <f ca="1">IF($C1429&lt;$D$4,S596,MAX(AVERAGEIFS(S1426:S1428,S1426:S1428,"&gt;0")/(EXP(S$6*(($D1429-COUNTIFS(S$1268:S1429,0))/12))),S$8))</f>
        <v>1</v>
      </c>
      <c r="T1429" s="132">
        <f t="shared" ca="1" si="167"/>
        <v>0.76923076923076916</v>
      </c>
      <c r="U1429" s="181">
        <f ca="1">IF($C1429&lt;=MAX($D$4,INDEX($C$23:$C$154,2+MATCH(0,$M$23:$M$154,1))),U596,MAX(AVERAGEIFS(U1426:U1428,U1426:U1428,"&gt;0")/(EXP(U$6*(($D1429-COUNTIFS(U$1268:U1429,0))/12))),U$8))</f>
        <v>3</v>
      </c>
      <c r="V1429" s="181">
        <f t="shared" ca="1" si="168"/>
        <v>2</v>
      </c>
      <c r="W1429" s="132">
        <f ca="1">IF($C1429&lt;$D$4,W596,MAX(AVERAGEIFS(W1426:W1428,W1426:W1428,"&gt;0")/(EXP(W$6*(($D1429-COUNTIFS(W$1268:W1429,0))/12))),W$8))</f>
        <v>0.75</v>
      </c>
      <c r="X1429" s="132">
        <f t="shared" ca="1" si="169"/>
        <v>0.57692307692307687</v>
      </c>
      <c r="Y1429" s="132"/>
      <c r="Z1429" s="132"/>
    </row>
    <row r="1430" spans="2:26" outlineLevel="1">
      <c r="B1430" s="159"/>
      <c r="C1430" s="160">
        <f t="shared" si="150"/>
        <v>49126</v>
      </c>
      <c r="D1430" s="128">
        <f t="shared" si="161"/>
        <v>163</v>
      </c>
      <c r="G1430" s="132">
        <f ca="1">IF($C1430&lt;$D$4,G597,MAX(AVERAGEIFS(G1427:G1429,G1427:G1429,"&gt;0")/(EXP(G$6*(($D1430-COUNTIFS(G$1268:G1430,0))/12))),G$8))</f>
        <v>1.25</v>
      </c>
      <c r="H1430" s="132">
        <f t="shared" ca="1" si="162"/>
        <v>0.96153846153846145</v>
      </c>
      <c r="I1430" s="132">
        <f ca="1">IF($C1430&lt;$D$4,I597,MAX(AVERAGEIFS(I1427:I1429,I1427:I1429,"&gt;0")/(EXP(I$6*(($D1430-COUNTIFS(I$1268:I1430,0))/12))),I$8))</f>
        <v>1.5</v>
      </c>
      <c r="J1430" s="132">
        <f t="shared" ca="1" si="163"/>
        <v>1.2</v>
      </c>
      <c r="K1430" s="132">
        <f ca="1">IF($C1430&lt;$D$4,K597,MAX(AVERAGEIFS(K1427:K1429,K1427:K1429,"&gt;0")/(EXP(K$6*(($D1430-COUNTIFS(K$1268:K1430,0))/12))),K$8))</f>
        <v>3</v>
      </c>
      <c r="L1430" s="132">
        <f t="shared" ca="1" si="164"/>
        <v>2</v>
      </c>
      <c r="M1430" s="181">
        <f ca="1">IF($C1430&lt;=MAX($D$4,INDEX($C$23:$C$154,2+MATCH(0,$M$23:$M$154,1))),M597,MAX(AVERAGEIFS(M1427:M1429,M1427:M1429,"&gt;0")/(EXP(M$6*(($D1430-COUNTIFS(M$1268:M1430,0))/12))),M$8))</f>
        <v>3.75</v>
      </c>
      <c r="N1430" s="181">
        <f t="shared" ca="1" si="165"/>
        <v>3</v>
      </c>
      <c r="O1430" s="181">
        <f ca="1">IF($C1430&lt;=MAX($D$4,INDEX($C$23:$C$154,2+MATCH(0,$O$23:$O$154,1))),O597,MAX(AVERAGEIFS(O1427:O1429,O1427:O1429,"&gt;0")/(EXP(O$6*(($D1430-COUNTIFS(O$1268:O1430,0))/12))),O$8))</f>
        <v>5</v>
      </c>
      <c r="P1430" s="181">
        <f t="shared" ca="1" si="160"/>
        <v>3.5</v>
      </c>
      <c r="Q1430" s="132">
        <f ca="1">IF($C1430&lt;$D$4,Q597,MAX(AVERAGEIFS(Q1427:Q1429,Q1427:Q1429,"&gt;0")/(EXP(Q$6*(($D1430-COUNTIFS(Q$1268:Q1430,0))/12))),Q$8))</f>
        <v>1</v>
      </c>
      <c r="R1430" s="132">
        <f t="shared" ca="1" si="166"/>
        <v>1</v>
      </c>
      <c r="S1430" s="132">
        <f ca="1">IF($C1430&lt;$D$4,S597,MAX(AVERAGEIFS(S1427:S1429,S1427:S1429,"&gt;0")/(EXP(S$6*(($D1430-COUNTIFS(S$1268:S1430,0))/12))),S$8))</f>
        <v>1</v>
      </c>
      <c r="T1430" s="132">
        <f t="shared" ca="1" si="167"/>
        <v>0.76923076923076916</v>
      </c>
      <c r="U1430" s="181">
        <f ca="1">IF($C1430&lt;=MAX($D$4,INDEX($C$23:$C$154,2+MATCH(0,$M$23:$M$154,1))),U597,MAX(AVERAGEIFS(U1427:U1429,U1427:U1429,"&gt;0")/(EXP(U$6*(($D1430-COUNTIFS(U$1268:U1430,0))/12))),U$8))</f>
        <v>3</v>
      </c>
      <c r="V1430" s="181">
        <f t="shared" ca="1" si="168"/>
        <v>2</v>
      </c>
      <c r="W1430" s="132">
        <f ca="1">IF($C1430&lt;$D$4,W597,MAX(AVERAGEIFS(W1427:W1429,W1427:W1429,"&gt;0")/(EXP(W$6*(($D1430-COUNTIFS(W$1268:W1430,0))/12))),W$8))</f>
        <v>0.75</v>
      </c>
      <c r="X1430" s="132">
        <f t="shared" ca="1" si="169"/>
        <v>0.57692307692307687</v>
      </c>
      <c r="Y1430" s="132"/>
      <c r="Z1430" s="132"/>
    </row>
    <row r="1431" spans="2:26" outlineLevel="1">
      <c r="B1431" s="159"/>
      <c r="C1431" s="160">
        <f t="shared" si="150"/>
        <v>49157</v>
      </c>
      <c r="D1431" s="128">
        <f t="shared" si="161"/>
        <v>164</v>
      </c>
      <c r="G1431" s="132">
        <f ca="1">IF($C1431&lt;$D$4,G598,MAX(AVERAGEIFS(G1428:G1430,G1428:G1430,"&gt;0")/(EXP(G$6*(($D1431-COUNTIFS(G$1268:G1431,0))/12))),G$8))</f>
        <v>1.25</v>
      </c>
      <c r="H1431" s="132">
        <f t="shared" ca="1" si="162"/>
        <v>0.96153846153846145</v>
      </c>
      <c r="I1431" s="132">
        <f ca="1">IF($C1431&lt;$D$4,I598,MAX(AVERAGEIFS(I1428:I1430,I1428:I1430,"&gt;0")/(EXP(I$6*(($D1431-COUNTIFS(I$1268:I1431,0))/12))),I$8))</f>
        <v>1.5</v>
      </c>
      <c r="J1431" s="132">
        <f t="shared" ca="1" si="163"/>
        <v>1.2</v>
      </c>
      <c r="K1431" s="132">
        <f ca="1">IF($C1431&lt;$D$4,K598,MAX(AVERAGEIFS(K1428:K1430,K1428:K1430,"&gt;0")/(EXP(K$6*(($D1431-COUNTIFS(K$1268:K1431,0))/12))),K$8))</f>
        <v>3</v>
      </c>
      <c r="L1431" s="132">
        <f t="shared" ca="1" si="164"/>
        <v>2</v>
      </c>
      <c r="M1431" s="181">
        <f ca="1">IF($C1431&lt;=MAX($D$4,INDEX($C$23:$C$154,2+MATCH(0,$M$23:$M$154,1))),M598,MAX(AVERAGEIFS(M1428:M1430,M1428:M1430,"&gt;0")/(EXP(M$6*(($D1431-COUNTIFS(M$1268:M1431,0))/12))),M$8))</f>
        <v>3.75</v>
      </c>
      <c r="N1431" s="181">
        <f t="shared" ca="1" si="165"/>
        <v>3</v>
      </c>
      <c r="O1431" s="181">
        <f ca="1">IF($C1431&lt;=MAX($D$4,INDEX($C$23:$C$154,2+MATCH(0,$O$23:$O$154,1))),O598,MAX(AVERAGEIFS(O1428:O1430,O1428:O1430,"&gt;0")/(EXP(O$6*(($D1431-COUNTIFS(O$1268:O1431,0))/12))),O$8))</f>
        <v>5</v>
      </c>
      <c r="P1431" s="181">
        <f t="shared" ca="1" si="160"/>
        <v>3.5</v>
      </c>
      <c r="Q1431" s="132">
        <f ca="1">IF($C1431&lt;$D$4,Q598,MAX(AVERAGEIFS(Q1428:Q1430,Q1428:Q1430,"&gt;0")/(EXP(Q$6*(($D1431-COUNTIFS(Q$1268:Q1431,0))/12))),Q$8))</f>
        <v>1</v>
      </c>
      <c r="R1431" s="132">
        <f t="shared" ca="1" si="166"/>
        <v>1</v>
      </c>
      <c r="S1431" s="132">
        <f ca="1">IF($C1431&lt;$D$4,S598,MAX(AVERAGEIFS(S1428:S1430,S1428:S1430,"&gt;0")/(EXP(S$6*(($D1431-COUNTIFS(S$1268:S1431,0))/12))),S$8))</f>
        <v>1</v>
      </c>
      <c r="T1431" s="132">
        <f t="shared" ca="1" si="167"/>
        <v>0.76923076923076916</v>
      </c>
      <c r="U1431" s="181">
        <f ca="1">IF($C1431&lt;=MAX($D$4,INDEX($C$23:$C$154,2+MATCH(0,$M$23:$M$154,1))),U598,MAX(AVERAGEIFS(U1428:U1430,U1428:U1430,"&gt;0")/(EXP(U$6*(($D1431-COUNTIFS(U$1268:U1431,0))/12))),U$8))</f>
        <v>3</v>
      </c>
      <c r="V1431" s="181">
        <f t="shared" ca="1" si="168"/>
        <v>2</v>
      </c>
      <c r="W1431" s="132">
        <f ca="1">IF($C1431&lt;$D$4,W598,MAX(AVERAGEIFS(W1428:W1430,W1428:W1430,"&gt;0")/(EXP(W$6*(($D1431-COUNTIFS(W$1268:W1431,0))/12))),W$8))</f>
        <v>0.75</v>
      </c>
      <c r="X1431" s="132">
        <f t="shared" ca="1" si="169"/>
        <v>0.57692307692307687</v>
      </c>
      <c r="Y1431" s="132"/>
      <c r="Z1431" s="132"/>
    </row>
    <row r="1432" spans="2:26" outlineLevel="1">
      <c r="B1432" s="159"/>
      <c r="C1432" s="160">
        <f t="shared" si="150"/>
        <v>49188</v>
      </c>
      <c r="D1432" s="128">
        <f t="shared" si="161"/>
        <v>165</v>
      </c>
      <c r="G1432" s="132">
        <f ca="1">IF($C1432&lt;$D$4,G599,MAX(AVERAGEIFS(G1429:G1431,G1429:G1431,"&gt;0")/(EXP(G$6*(($D1432-COUNTIFS(G$1268:G1432,0))/12))),G$8))</f>
        <v>1.25</v>
      </c>
      <c r="H1432" s="132">
        <f t="shared" ca="1" si="162"/>
        <v>0.96153846153846145</v>
      </c>
      <c r="I1432" s="132">
        <f ca="1">IF($C1432&lt;$D$4,I599,MAX(AVERAGEIFS(I1429:I1431,I1429:I1431,"&gt;0")/(EXP(I$6*(($D1432-COUNTIFS(I$1268:I1432,0))/12))),I$8))</f>
        <v>1.5</v>
      </c>
      <c r="J1432" s="132">
        <f t="shared" ca="1" si="163"/>
        <v>1.2</v>
      </c>
      <c r="K1432" s="132">
        <f ca="1">IF($C1432&lt;$D$4,K599,MAX(AVERAGEIFS(K1429:K1431,K1429:K1431,"&gt;0")/(EXP(K$6*(($D1432-COUNTIFS(K$1268:K1432,0))/12))),K$8))</f>
        <v>3</v>
      </c>
      <c r="L1432" s="132">
        <f t="shared" ca="1" si="164"/>
        <v>2</v>
      </c>
      <c r="M1432" s="181">
        <f ca="1">IF($C1432&lt;=MAX($D$4,INDEX($C$23:$C$154,2+MATCH(0,$M$23:$M$154,1))),M599,MAX(AVERAGEIFS(M1429:M1431,M1429:M1431,"&gt;0")/(EXP(M$6*(($D1432-COUNTIFS(M$1268:M1432,0))/12))),M$8))</f>
        <v>3.75</v>
      </c>
      <c r="N1432" s="181">
        <f t="shared" ca="1" si="165"/>
        <v>3</v>
      </c>
      <c r="O1432" s="181">
        <f ca="1">IF($C1432&lt;=MAX($D$4,INDEX($C$23:$C$154,2+MATCH(0,$O$23:$O$154,1))),O599,MAX(AVERAGEIFS(O1429:O1431,O1429:O1431,"&gt;0")/(EXP(O$6*(($D1432-COUNTIFS(O$1268:O1432,0))/12))),O$8))</f>
        <v>5</v>
      </c>
      <c r="P1432" s="181">
        <f t="shared" ca="1" si="160"/>
        <v>3.5</v>
      </c>
      <c r="Q1432" s="132">
        <f ca="1">IF($C1432&lt;$D$4,Q599,MAX(AVERAGEIFS(Q1429:Q1431,Q1429:Q1431,"&gt;0")/(EXP(Q$6*(($D1432-COUNTIFS(Q$1268:Q1432,0))/12))),Q$8))</f>
        <v>1</v>
      </c>
      <c r="R1432" s="132">
        <f t="shared" ca="1" si="166"/>
        <v>1</v>
      </c>
      <c r="S1432" s="132">
        <f ca="1">IF($C1432&lt;$D$4,S599,MAX(AVERAGEIFS(S1429:S1431,S1429:S1431,"&gt;0")/(EXP(S$6*(($D1432-COUNTIFS(S$1268:S1432,0))/12))),S$8))</f>
        <v>1</v>
      </c>
      <c r="T1432" s="132">
        <f t="shared" ca="1" si="167"/>
        <v>0.76923076923076916</v>
      </c>
      <c r="U1432" s="181">
        <f ca="1">IF($C1432&lt;=MAX($D$4,INDEX($C$23:$C$154,2+MATCH(0,$M$23:$M$154,1))),U599,MAX(AVERAGEIFS(U1429:U1431,U1429:U1431,"&gt;0")/(EXP(U$6*(($D1432-COUNTIFS(U$1268:U1432,0))/12))),U$8))</f>
        <v>3</v>
      </c>
      <c r="V1432" s="181">
        <f t="shared" ca="1" si="168"/>
        <v>2</v>
      </c>
      <c r="W1432" s="132">
        <f ca="1">IF($C1432&lt;$D$4,W599,MAX(AVERAGEIFS(W1429:W1431,W1429:W1431,"&gt;0")/(EXP(W$6*(($D1432-COUNTIFS(W$1268:W1432,0))/12))),W$8))</f>
        <v>0.75</v>
      </c>
      <c r="X1432" s="132">
        <f t="shared" ca="1" si="169"/>
        <v>0.57692307692307687</v>
      </c>
      <c r="Y1432" s="132"/>
      <c r="Z1432" s="132"/>
    </row>
    <row r="1433" spans="2:26" outlineLevel="1">
      <c r="B1433" s="159"/>
      <c r="C1433" s="160">
        <f t="shared" si="150"/>
        <v>49218</v>
      </c>
      <c r="D1433" s="128">
        <f t="shared" si="161"/>
        <v>166</v>
      </c>
      <c r="G1433" s="132">
        <f ca="1">IF($C1433&lt;$D$4,G600,MAX(AVERAGEIFS(G1430:G1432,G1430:G1432,"&gt;0")/(EXP(G$6*(($D1433-COUNTIFS(G$1268:G1433,0))/12))),G$8))</f>
        <v>1.25</v>
      </c>
      <c r="H1433" s="132">
        <f t="shared" ca="1" si="162"/>
        <v>0.96153846153846145</v>
      </c>
      <c r="I1433" s="132">
        <f ca="1">IF($C1433&lt;$D$4,I600,MAX(AVERAGEIFS(I1430:I1432,I1430:I1432,"&gt;0")/(EXP(I$6*(($D1433-COUNTIFS(I$1268:I1433,0))/12))),I$8))</f>
        <v>1.5</v>
      </c>
      <c r="J1433" s="132">
        <f t="shared" ca="1" si="163"/>
        <v>1.2</v>
      </c>
      <c r="K1433" s="132">
        <f ca="1">IF($C1433&lt;$D$4,K600,MAX(AVERAGEIFS(K1430:K1432,K1430:K1432,"&gt;0")/(EXP(K$6*(($D1433-COUNTIFS(K$1268:K1433,0))/12))),K$8))</f>
        <v>3</v>
      </c>
      <c r="L1433" s="132">
        <f t="shared" ca="1" si="164"/>
        <v>2</v>
      </c>
      <c r="M1433" s="181">
        <f ca="1">IF($C1433&lt;=MAX($D$4,INDEX($C$23:$C$154,2+MATCH(0,$M$23:$M$154,1))),M600,MAX(AVERAGEIFS(M1430:M1432,M1430:M1432,"&gt;0")/(EXP(M$6*(($D1433-COUNTIFS(M$1268:M1433,0))/12))),M$8))</f>
        <v>3.75</v>
      </c>
      <c r="N1433" s="181">
        <f t="shared" ca="1" si="165"/>
        <v>3</v>
      </c>
      <c r="O1433" s="181">
        <f ca="1">IF($C1433&lt;=MAX($D$4,INDEX($C$23:$C$154,2+MATCH(0,$O$23:$O$154,1))),O600,MAX(AVERAGEIFS(O1430:O1432,O1430:O1432,"&gt;0")/(EXP(O$6*(($D1433-COUNTIFS(O$1268:O1433,0))/12))),O$8))</f>
        <v>5</v>
      </c>
      <c r="P1433" s="181">
        <f t="shared" ca="1" si="160"/>
        <v>3.5</v>
      </c>
      <c r="Q1433" s="132">
        <f ca="1">IF($C1433&lt;$D$4,Q600,MAX(AVERAGEIFS(Q1430:Q1432,Q1430:Q1432,"&gt;0")/(EXP(Q$6*(($D1433-COUNTIFS(Q$1268:Q1433,0))/12))),Q$8))</f>
        <v>1</v>
      </c>
      <c r="R1433" s="132">
        <f t="shared" ca="1" si="166"/>
        <v>1</v>
      </c>
      <c r="S1433" s="132">
        <f ca="1">IF($C1433&lt;$D$4,S600,MAX(AVERAGEIFS(S1430:S1432,S1430:S1432,"&gt;0")/(EXP(S$6*(($D1433-COUNTIFS(S$1268:S1433,0))/12))),S$8))</f>
        <v>1</v>
      </c>
      <c r="T1433" s="132">
        <f t="shared" ca="1" si="167"/>
        <v>0.76923076923076916</v>
      </c>
      <c r="U1433" s="181">
        <f ca="1">IF($C1433&lt;=MAX($D$4,INDEX($C$23:$C$154,2+MATCH(0,$M$23:$M$154,1))),U600,MAX(AVERAGEIFS(U1430:U1432,U1430:U1432,"&gt;0")/(EXP(U$6*(($D1433-COUNTIFS(U$1268:U1433,0))/12))),U$8))</f>
        <v>3</v>
      </c>
      <c r="V1433" s="181">
        <f t="shared" ca="1" si="168"/>
        <v>2</v>
      </c>
      <c r="W1433" s="132">
        <f ca="1">IF($C1433&lt;$D$4,W600,MAX(AVERAGEIFS(W1430:W1432,W1430:W1432,"&gt;0")/(EXP(W$6*(($D1433-COUNTIFS(W$1268:W1433,0))/12))),W$8))</f>
        <v>0.75</v>
      </c>
      <c r="X1433" s="132">
        <f t="shared" ca="1" si="169"/>
        <v>0.57692307692307687</v>
      </c>
      <c r="Y1433" s="132"/>
      <c r="Z1433" s="132"/>
    </row>
    <row r="1434" spans="2:26" outlineLevel="1">
      <c r="B1434" s="159"/>
      <c r="C1434" s="160">
        <f t="shared" si="150"/>
        <v>49249</v>
      </c>
      <c r="D1434" s="128">
        <f t="shared" si="161"/>
        <v>167</v>
      </c>
      <c r="G1434" s="132">
        <f ca="1">IF($C1434&lt;$D$4,G601,MAX(AVERAGEIFS(G1431:G1433,G1431:G1433,"&gt;0")/(EXP(G$6*(($D1434-COUNTIFS(G$1268:G1434,0))/12))),G$8))</f>
        <v>1.25</v>
      </c>
      <c r="H1434" s="132">
        <f t="shared" ca="1" si="162"/>
        <v>0.96153846153846145</v>
      </c>
      <c r="I1434" s="132">
        <f ca="1">IF($C1434&lt;$D$4,I601,MAX(AVERAGEIFS(I1431:I1433,I1431:I1433,"&gt;0")/(EXP(I$6*(($D1434-COUNTIFS(I$1268:I1434,0))/12))),I$8))</f>
        <v>1.5</v>
      </c>
      <c r="J1434" s="132">
        <f t="shared" ca="1" si="163"/>
        <v>1.2</v>
      </c>
      <c r="K1434" s="132">
        <f ca="1">IF($C1434&lt;$D$4,K601,MAX(AVERAGEIFS(K1431:K1433,K1431:K1433,"&gt;0")/(EXP(K$6*(($D1434-COUNTIFS(K$1268:K1434,0))/12))),K$8))</f>
        <v>3</v>
      </c>
      <c r="L1434" s="132">
        <f t="shared" ca="1" si="164"/>
        <v>2</v>
      </c>
      <c r="M1434" s="181">
        <f ca="1">IF($C1434&lt;=MAX($D$4,INDEX($C$23:$C$154,2+MATCH(0,$M$23:$M$154,1))),M601,MAX(AVERAGEIFS(M1431:M1433,M1431:M1433,"&gt;0")/(EXP(M$6*(($D1434-COUNTIFS(M$1268:M1434,0))/12))),M$8))</f>
        <v>3.75</v>
      </c>
      <c r="N1434" s="181">
        <f t="shared" ca="1" si="165"/>
        <v>3</v>
      </c>
      <c r="O1434" s="181">
        <f ca="1">IF($C1434&lt;=MAX($D$4,INDEX($C$23:$C$154,2+MATCH(0,$O$23:$O$154,1))),O601,MAX(AVERAGEIFS(O1431:O1433,O1431:O1433,"&gt;0")/(EXP(O$6*(($D1434-COUNTIFS(O$1268:O1434,0))/12))),O$8))</f>
        <v>5</v>
      </c>
      <c r="P1434" s="181">
        <f t="shared" ca="1" si="160"/>
        <v>3.5</v>
      </c>
      <c r="Q1434" s="132">
        <f ca="1">IF($C1434&lt;$D$4,Q601,MAX(AVERAGEIFS(Q1431:Q1433,Q1431:Q1433,"&gt;0")/(EXP(Q$6*(($D1434-COUNTIFS(Q$1268:Q1434,0))/12))),Q$8))</f>
        <v>1</v>
      </c>
      <c r="R1434" s="132">
        <f t="shared" ca="1" si="166"/>
        <v>1</v>
      </c>
      <c r="S1434" s="132">
        <f ca="1">IF($C1434&lt;$D$4,S601,MAX(AVERAGEIFS(S1431:S1433,S1431:S1433,"&gt;0")/(EXP(S$6*(($D1434-COUNTIFS(S$1268:S1434,0))/12))),S$8))</f>
        <v>1</v>
      </c>
      <c r="T1434" s="132">
        <f t="shared" ca="1" si="167"/>
        <v>0.76923076923076916</v>
      </c>
      <c r="U1434" s="181">
        <f ca="1">IF($C1434&lt;=MAX($D$4,INDEX($C$23:$C$154,2+MATCH(0,$M$23:$M$154,1))),U601,MAX(AVERAGEIFS(U1431:U1433,U1431:U1433,"&gt;0")/(EXP(U$6*(($D1434-COUNTIFS(U$1268:U1434,0))/12))),U$8))</f>
        <v>3</v>
      </c>
      <c r="V1434" s="181">
        <f t="shared" ca="1" si="168"/>
        <v>2</v>
      </c>
      <c r="W1434" s="132">
        <f ca="1">IF($C1434&lt;$D$4,W601,MAX(AVERAGEIFS(W1431:W1433,W1431:W1433,"&gt;0")/(EXP(W$6*(($D1434-COUNTIFS(W$1268:W1434,0))/12))),W$8))</f>
        <v>0.75</v>
      </c>
      <c r="X1434" s="132">
        <f t="shared" ca="1" si="169"/>
        <v>0.57692307692307687</v>
      </c>
      <c r="Y1434" s="132"/>
      <c r="Z1434" s="132"/>
    </row>
    <row r="1435" spans="2:26" outlineLevel="1">
      <c r="B1435" s="159"/>
      <c r="C1435" s="160">
        <f t="shared" si="150"/>
        <v>49279</v>
      </c>
      <c r="D1435" s="128">
        <f t="shared" si="161"/>
        <v>168</v>
      </c>
      <c r="G1435" s="132">
        <f ca="1">IF($C1435&lt;$D$4,G602,MAX(AVERAGEIFS(G1432:G1434,G1432:G1434,"&gt;0")/(EXP(G$6*(($D1435-COUNTIFS(G$1268:G1435,0))/12))),G$8))</f>
        <v>1.25</v>
      </c>
      <c r="H1435" s="132">
        <f t="shared" ca="1" si="162"/>
        <v>0.96153846153846145</v>
      </c>
      <c r="I1435" s="132">
        <f ca="1">IF($C1435&lt;$D$4,I602,MAX(AVERAGEIFS(I1432:I1434,I1432:I1434,"&gt;0")/(EXP(I$6*(($D1435-COUNTIFS(I$1268:I1435,0))/12))),I$8))</f>
        <v>1.5</v>
      </c>
      <c r="J1435" s="132">
        <f t="shared" ca="1" si="163"/>
        <v>1.2</v>
      </c>
      <c r="K1435" s="132">
        <f ca="1">IF($C1435&lt;$D$4,K602,MAX(AVERAGEIFS(K1432:K1434,K1432:K1434,"&gt;0")/(EXP(K$6*(($D1435-COUNTIFS(K$1268:K1435,0))/12))),K$8))</f>
        <v>3</v>
      </c>
      <c r="L1435" s="132">
        <f t="shared" ca="1" si="164"/>
        <v>2</v>
      </c>
      <c r="M1435" s="181">
        <f ca="1">IF($C1435&lt;=MAX($D$4,INDEX($C$23:$C$154,2+MATCH(0,$M$23:$M$154,1))),M602,MAX(AVERAGEIFS(M1432:M1434,M1432:M1434,"&gt;0")/(EXP(M$6*(($D1435-COUNTIFS(M$1268:M1435,0))/12))),M$8))</f>
        <v>3.75</v>
      </c>
      <c r="N1435" s="181">
        <f t="shared" ca="1" si="165"/>
        <v>3</v>
      </c>
      <c r="O1435" s="181">
        <f ca="1">IF($C1435&lt;=MAX($D$4,INDEX($C$23:$C$154,2+MATCH(0,$O$23:$O$154,1))),O602,MAX(AVERAGEIFS(O1432:O1434,O1432:O1434,"&gt;0")/(EXP(O$6*(($D1435-COUNTIFS(O$1268:O1435,0))/12))),O$8))</f>
        <v>5</v>
      </c>
      <c r="P1435" s="181">
        <f t="shared" ca="1" si="160"/>
        <v>3.5</v>
      </c>
      <c r="Q1435" s="132">
        <f ca="1">IF($C1435&lt;$D$4,Q602,MAX(AVERAGEIFS(Q1432:Q1434,Q1432:Q1434,"&gt;0")/(EXP(Q$6*(($D1435-COUNTIFS(Q$1268:Q1435,0))/12))),Q$8))</f>
        <v>1</v>
      </c>
      <c r="R1435" s="132">
        <f t="shared" ca="1" si="166"/>
        <v>1</v>
      </c>
      <c r="S1435" s="132">
        <f ca="1">IF($C1435&lt;$D$4,S602,MAX(AVERAGEIFS(S1432:S1434,S1432:S1434,"&gt;0")/(EXP(S$6*(($D1435-COUNTIFS(S$1268:S1435,0))/12))),S$8))</f>
        <v>1</v>
      </c>
      <c r="T1435" s="132">
        <f t="shared" ca="1" si="167"/>
        <v>0.76923076923076916</v>
      </c>
      <c r="U1435" s="181">
        <f ca="1">IF($C1435&lt;=MAX($D$4,INDEX($C$23:$C$154,2+MATCH(0,$M$23:$M$154,1))),U602,MAX(AVERAGEIFS(U1432:U1434,U1432:U1434,"&gt;0")/(EXP(U$6*(($D1435-COUNTIFS(U$1268:U1435,0))/12))),U$8))</f>
        <v>3</v>
      </c>
      <c r="V1435" s="181">
        <f t="shared" ca="1" si="168"/>
        <v>2</v>
      </c>
      <c r="W1435" s="132">
        <f ca="1">IF($C1435&lt;$D$4,W602,MAX(AVERAGEIFS(W1432:W1434,W1432:W1434,"&gt;0")/(EXP(W$6*(($D1435-COUNTIFS(W$1268:W1435,0))/12))),W$8))</f>
        <v>0.75</v>
      </c>
      <c r="X1435" s="132">
        <f t="shared" ca="1" si="169"/>
        <v>0.57692307692307687</v>
      </c>
      <c r="Y1435" s="132"/>
      <c r="Z1435" s="132"/>
    </row>
    <row r="1436" spans="2:26" outlineLevel="1">
      <c r="B1436" s="159"/>
      <c r="C1436" s="160">
        <f t="shared" si="150"/>
        <v>49310</v>
      </c>
      <c r="D1436" s="128">
        <f t="shared" si="161"/>
        <v>169</v>
      </c>
      <c r="G1436" s="132">
        <f ca="1">IF($C1436&lt;$D$4,G603,MAX(AVERAGEIFS(G1433:G1435,G1433:G1435,"&gt;0")/(EXP(G$6*(($D1436-COUNTIFS(G$1268:G1436,0))/12))),G$8))</f>
        <v>1.25</v>
      </c>
      <c r="H1436" s="132">
        <f t="shared" ca="1" si="162"/>
        <v>0.96153846153846145</v>
      </c>
      <c r="I1436" s="132">
        <f ca="1">IF($C1436&lt;$D$4,I603,MAX(AVERAGEIFS(I1433:I1435,I1433:I1435,"&gt;0")/(EXP(I$6*(($D1436-COUNTIFS(I$1268:I1436,0))/12))),I$8))</f>
        <v>1.5</v>
      </c>
      <c r="J1436" s="132">
        <f t="shared" ca="1" si="163"/>
        <v>1.2</v>
      </c>
      <c r="K1436" s="132">
        <f ca="1">IF($C1436&lt;$D$4,K603,MAX(AVERAGEIFS(K1433:K1435,K1433:K1435,"&gt;0")/(EXP(K$6*(($D1436-COUNTIFS(K$1268:K1436,0))/12))),K$8))</f>
        <v>3</v>
      </c>
      <c r="L1436" s="132">
        <f t="shared" ca="1" si="164"/>
        <v>2</v>
      </c>
      <c r="M1436" s="181">
        <f ca="1">IF($C1436&lt;=MAX($D$4,INDEX($C$23:$C$154,2+MATCH(0,$M$23:$M$154,1))),M603,MAX(AVERAGEIFS(M1433:M1435,M1433:M1435,"&gt;0")/(EXP(M$6*(($D1436-COUNTIFS(M$1268:M1436,0))/12))),M$8))</f>
        <v>3.75</v>
      </c>
      <c r="N1436" s="181">
        <f t="shared" ca="1" si="165"/>
        <v>3</v>
      </c>
      <c r="O1436" s="181">
        <f ca="1">IF($C1436&lt;=MAX($D$4,INDEX($C$23:$C$154,2+MATCH(0,$O$23:$O$154,1))),O603,MAX(AVERAGEIFS(O1433:O1435,O1433:O1435,"&gt;0")/(EXP(O$6*(($D1436-COUNTIFS(O$1268:O1436,0))/12))),O$8))</f>
        <v>5</v>
      </c>
      <c r="P1436" s="181">
        <f t="shared" ca="1" si="160"/>
        <v>3.5</v>
      </c>
      <c r="Q1436" s="132">
        <f ca="1">IF($C1436&lt;$D$4,Q603,MAX(AVERAGEIFS(Q1433:Q1435,Q1433:Q1435,"&gt;0")/(EXP(Q$6*(($D1436-COUNTIFS(Q$1268:Q1436,0))/12))),Q$8))</f>
        <v>1</v>
      </c>
      <c r="R1436" s="132">
        <f t="shared" ca="1" si="166"/>
        <v>1</v>
      </c>
      <c r="S1436" s="132">
        <f ca="1">IF($C1436&lt;$D$4,S603,MAX(AVERAGEIFS(S1433:S1435,S1433:S1435,"&gt;0")/(EXP(S$6*(($D1436-COUNTIFS(S$1268:S1436,0))/12))),S$8))</f>
        <v>1</v>
      </c>
      <c r="T1436" s="132">
        <f t="shared" ca="1" si="167"/>
        <v>0.76923076923076916</v>
      </c>
      <c r="U1436" s="181">
        <f ca="1">IF($C1436&lt;=MAX($D$4,INDEX($C$23:$C$154,2+MATCH(0,$M$23:$M$154,1))),U603,MAX(AVERAGEIFS(U1433:U1435,U1433:U1435,"&gt;0")/(EXP(U$6*(($D1436-COUNTIFS(U$1268:U1436,0))/12))),U$8))</f>
        <v>3</v>
      </c>
      <c r="V1436" s="181">
        <f t="shared" ca="1" si="168"/>
        <v>2</v>
      </c>
      <c r="W1436" s="132">
        <f ca="1">IF($C1436&lt;$D$4,W603,MAX(AVERAGEIFS(W1433:W1435,W1433:W1435,"&gt;0")/(EXP(W$6*(($D1436-COUNTIFS(W$1268:W1436,0))/12))),W$8))</f>
        <v>0.75</v>
      </c>
      <c r="X1436" s="132">
        <f t="shared" ca="1" si="169"/>
        <v>0.57692307692307687</v>
      </c>
      <c r="Y1436" s="132"/>
      <c r="Z1436" s="132"/>
    </row>
    <row r="1437" spans="2:26" outlineLevel="1">
      <c r="B1437" s="159"/>
      <c r="C1437" s="160">
        <f t="shared" si="150"/>
        <v>49341</v>
      </c>
      <c r="D1437" s="128">
        <f t="shared" si="161"/>
        <v>170</v>
      </c>
      <c r="G1437" s="132">
        <f ca="1">IF($C1437&lt;$D$4,G604,MAX(AVERAGEIFS(G1434:G1436,G1434:G1436,"&gt;0")/(EXP(G$6*(($D1437-COUNTIFS(G$1268:G1437,0))/12))),G$8))</f>
        <v>1.25</v>
      </c>
      <c r="H1437" s="132">
        <f t="shared" ca="1" si="162"/>
        <v>0.96153846153846145</v>
      </c>
      <c r="I1437" s="132">
        <f ca="1">IF($C1437&lt;$D$4,I604,MAX(AVERAGEIFS(I1434:I1436,I1434:I1436,"&gt;0")/(EXP(I$6*(($D1437-COUNTIFS(I$1268:I1437,0))/12))),I$8))</f>
        <v>1.5</v>
      </c>
      <c r="J1437" s="132">
        <f t="shared" ca="1" si="163"/>
        <v>1.2</v>
      </c>
      <c r="K1437" s="132">
        <f ca="1">IF($C1437&lt;$D$4,K604,MAX(AVERAGEIFS(K1434:K1436,K1434:K1436,"&gt;0")/(EXP(K$6*(($D1437-COUNTIFS(K$1268:K1437,0))/12))),K$8))</f>
        <v>3</v>
      </c>
      <c r="L1437" s="132">
        <f t="shared" ca="1" si="164"/>
        <v>2</v>
      </c>
      <c r="M1437" s="181">
        <f ca="1">IF($C1437&lt;=MAX($D$4,INDEX($C$23:$C$154,2+MATCH(0,$M$23:$M$154,1))),M604,MAX(AVERAGEIFS(M1434:M1436,M1434:M1436,"&gt;0")/(EXP(M$6*(($D1437-COUNTIFS(M$1268:M1437,0))/12))),M$8))</f>
        <v>3.75</v>
      </c>
      <c r="N1437" s="181">
        <f t="shared" ca="1" si="165"/>
        <v>3</v>
      </c>
      <c r="O1437" s="181">
        <f ca="1">IF($C1437&lt;=MAX($D$4,INDEX($C$23:$C$154,2+MATCH(0,$O$23:$O$154,1))),O604,MAX(AVERAGEIFS(O1434:O1436,O1434:O1436,"&gt;0")/(EXP(O$6*(($D1437-COUNTIFS(O$1268:O1437,0))/12))),O$8))</f>
        <v>5</v>
      </c>
      <c r="P1437" s="181">
        <f t="shared" ca="1" si="160"/>
        <v>3.5</v>
      </c>
      <c r="Q1437" s="132">
        <f ca="1">IF($C1437&lt;$D$4,Q604,MAX(AVERAGEIFS(Q1434:Q1436,Q1434:Q1436,"&gt;0")/(EXP(Q$6*(($D1437-COUNTIFS(Q$1268:Q1437,0))/12))),Q$8))</f>
        <v>1</v>
      </c>
      <c r="R1437" s="132">
        <f t="shared" ca="1" si="166"/>
        <v>1</v>
      </c>
      <c r="S1437" s="132">
        <f ca="1">IF($C1437&lt;$D$4,S604,MAX(AVERAGEIFS(S1434:S1436,S1434:S1436,"&gt;0")/(EXP(S$6*(($D1437-COUNTIFS(S$1268:S1437,0))/12))),S$8))</f>
        <v>1</v>
      </c>
      <c r="T1437" s="132">
        <f t="shared" ca="1" si="167"/>
        <v>0.76923076923076916</v>
      </c>
      <c r="U1437" s="181">
        <f ca="1">IF($C1437&lt;=MAX($D$4,INDEX($C$23:$C$154,2+MATCH(0,$M$23:$M$154,1))),U604,MAX(AVERAGEIFS(U1434:U1436,U1434:U1436,"&gt;0")/(EXP(U$6*(($D1437-COUNTIFS(U$1268:U1437,0))/12))),U$8))</f>
        <v>3</v>
      </c>
      <c r="V1437" s="181">
        <f t="shared" ca="1" si="168"/>
        <v>2</v>
      </c>
      <c r="W1437" s="132">
        <f ca="1">IF($C1437&lt;$D$4,W604,MAX(AVERAGEIFS(W1434:W1436,W1434:W1436,"&gt;0")/(EXP(W$6*(($D1437-COUNTIFS(W$1268:W1437,0))/12))),W$8))</f>
        <v>0.75</v>
      </c>
      <c r="X1437" s="132">
        <f t="shared" ca="1" si="169"/>
        <v>0.57692307692307687</v>
      </c>
      <c r="Y1437" s="132"/>
      <c r="Z1437" s="132"/>
    </row>
    <row r="1438" spans="2:26" outlineLevel="1">
      <c r="B1438" s="159"/>
      <c r="C1438" s="160">
        <f t="shared" si="150"/>
        <v>49369</v>
      </c>
      <c r="D1438" s="128">
        <f t="shared" si="161"/>
        <v>171</v>
      </c>
      <c r="G1438" s="132">
        <f ca="1">IF($C1438&lt;$D$4,G605,MAX(AVERAGEIFS(G1435:G1437,G1435:G1437,"&gt;0")/(EXP(G$6*(($D1438-COUNTIFS(G$1268:G1438,0))/12))),G$8))</f>
        <v>1.25</v>
      </c>
      <c r="H1438" s="132">
        <f t="shared" ca="1" si="162"/>
        <v>0.96153846153846145</v>
      </c>
      <c r="I1438" s="132">
        <f ca="1">IF($C1438&lt;$D$4,I605,MAX(AVERAGEIFS(I1435:I1437,I1435:I1437,"&gt;0")/(EXP(I$6*(($D1438-COUNTIFS(I$1268:I1438,0))/12))),I$8))</f>
        <v>1.5</v>
      </c>
      <c r="J1438" s="132">
        <f t="shared" ca="1" si="163"/>
        <v>1.2</v>
      </c>
      <c r="K1438" s="132">
        <f ca="1">IF($C1438&lt;$D$4,K605,MAX(AVERAGEIFS(K1435:K1437,K1435:K1437,"&gt;0")/(EXP(K$6*(($D1438-COUNTIFS(K$1268:K1438,0))/12))),K$8))</f>
        <v>3</v>
      </c>
      <c r="L1438" s="132">
        <f t="shared" ca="1" si="164"/>
        <v>2</v>
      </c>
      <c r="M1438" s="181">
        <f ca="1">IF($C1438&lt;=MAX($D$4,INDEX($C$23:$C$154,2+MATCH(0,$M$23:$M$154,1))),M605,MAX(AVERAGEIFS(M1435:M1437,M1435:M1437,"&gt;0")/(EXP(M$6*(($D1438-COUNTIFS(M$1268:M1438,0))/12))),M$8))</f>
        <v>3.75</v>
      </c>
      <c r="N1438" s="181">
        <f t="shared" ca="1" si="165"/>
        <v>3</v>
      </c>
      <c r="O1438" s="181">
        <f ca="1">IF($C1438&lt;=MAX($D$4,INDEX($C$23:$C$154,2+MATCH(0,$O$23:$O$154,1))),O605,MAX(AVERAGEIFS(O1435:O1437,O1435:O1437,"&gt;0")/(EXP(O$6*(($D1438-COUNTIFS(O$1268:O1438,0))/12))),O$8))</f>
        <v>5</v>
      </c>
      <c r="P1438" s="181">
        <f t="shared" ca="1" si="160"/>
        <v>3.5</v>
      </c>
      <c r="Q1438" s="132">
        <f ca="1">IF($C1438&lt;$D$4,Q605,MAX(AVERAGEIFS(Q1435:Q1437,Q1435:Q1437,"&gt;0")/(EXP(Q$6*(($D1438-COUNTIFS(Q$1268:Q1438,0))/12))),Q$8))</f>
        <v>1</v>
      </c>
      <c r="R1438" s="132">
        <f t="shared" ca="1" si="166"/>
        <v>1</v>
      </c>
      <c r="S1438" s="132">
        <f ca="1">IF($C1438&lt;$D$4,S605,MAX(AVERAGEIFS(S1435:S1437,S1435:S1437,"&gt;0")/(EXP(S$6*(($D1438-COUNTIFS(S$1268:S1438,0))/12))),S$8))</f>
        <v>1</v>
      </c>
      <c r="T1438" s="132">
        <f t="shared" ca="1" si="167"/>
        <v>0.76923076923076916</v>
      </c>
      <c r="U1438" s="181">
        <f ca="1">IF($C1438&lt;=MAX($D$4,INDEX($C$23:$C$154,2+MATCH(0,$M$23:$M$154,1))),U605,MAX(AVERAGEIFS(U1435:U1437,U1435:U1437,"&gt;0")/(EXP(U$6*(($D1438-COUNTIFS(U$1268:U1438,0))/12))),U$8))</f>
        <v>3</v>
      </c>
      <c r="V1438" s="181">
        <f t="shared" ca="1" si="168"/>
        <v>2</v>
      </c>
      <c r="W1438" s="132">
        <f ca="1">IF($C1438&lt;$D$4,W605,MAX(AVERAGEIFS(W1435:W1437,W1435:W1437,"&gt;0")/(EXP(W$6*(($D1438-COUNTIFS(W$1268:W1438,0))/12))),W$8))</f>
        <v>0.75</v>
      </c>
      <c r="X1438" s="132">
        <f t="shared" ca="1" si="169"/>
        <v>0.57692307692307687</v>
      </c>
      <c r="Y1438" s="132"/>
      <c r="Z1438" s="132"/>
    </row>
    <row r="1439" spans="2:26" outlineLevel="1">
      <c r="B1439" s="159"/>
      <c r="C1439" s="160">
        <f t="shared" si="150"/>
        <v>49400</v>
      </c>
      <c r="D1439" s="128">
        <f t="shared" si="161"/>
        <v>172</v>
      </c>
      <c r="G1439" s="132">
        <f ca="1">IF($C1439&lt;$D$4,G606,MAX(AVERAGEIFS(G1436:G1438,G1436:G1438,"&gt;0")/(EXP(G$6*(($D1439-COUNTIFS(G$1268:G1439,0))/12))),G$8))</f>
        <v>1.25</v>
      </c>
      <c r="H1439" s="132">
        <f t="shared" ca="1" si="162"/>
        <v>0.96153846153846145</v>
      </c>
      <c r="I1439" s="132">
        <f ca="1">IF($C1439&lt;$D$4,I606,MAX(AVERAGEIFS(I1436:I1438,I1436:I1438,"&gt;0")/(EXP(I$6*(($D1439-COUNTIFS(I$1268:I1439,0))/12))),I$8))</f>
        <v>1.5</v>
      </c>
      <c r="J1439" s="132">
        <f t="shared" ca="1" si="163"/>
        <v>1.2</v>
      </c>
      <c r="K1439" s="132">
        <f ca="1">IF($C1439&lt;$D$4,K606,MAX(AVERAGEIFS(K1436:K1438,K1436:K1438,"&gt;0")/(EXP(K$6*(($D1439-COUNTIFS(K$1268:K1439,0))/12))),K$8))</f>
        <v>3</v>
      </c>
      <c r="L1439" s="132">
        <f t="shared" ca="1" si="164"/>
        <v>2</v>
      </c>
      <c r="M1439" s="181">
        <f ca="1">IF($C1439&lt;=MAX($D$4,INDEX($C$23:$C$154,2+MATCH(0,$M$23:$M$154,1))),M606,MAX(AVERAGEIFS(M1436:M1438,M1436:M1438,"&gt;0")/(EXP(M$6*(($D1439-COUNTIFS(M$1268:M1439,0))/12))),M$8))</f>
        <v>3.75</v>
      </c>
      <c r="N1439" s="181">
        <f t="shared" ca="1" si="165"/>
        <v>3</v>
      </c>
      <c r="O1439" s="181">
        <f ca="1">IF($C1439&lt;=MAX($D$4,INDEX($C$23:$C$154,2+MATCH(0,$O$23:$O$154,1))),O606,MAX(AVERAGEIFS(O1436:O1438,O1436:O1438,"&gt;0")/(EXP(O$6*(($D1439-COUNTIFS(O$1268:O1439,0))/12))),O$8))</f>
        <v>5</v>
      </c>
      <c r="P1439" s="181">
        <f t="shared" ca="1" si="160"/>
        <v>3.5</v>
      </c>
      <c r="Q1439" s="132">
        <f ca="1">IF($C1439&lt;$D$4,Q606,MAX(AVERAGEIFS(Q1436:Q1438,Q1436:Q1438,"&gt;0")/(EXP(Q$6*(($D1439-COUNTIFS(Q$1268:Q1439,0))/12))),Q$8))</f>
        <v>1</v>
      </c>
      <c r="R1439" s="132">
        <f t="shared" ca="1" si="166"/>
        <v>1</v>
      </c>
      <c r="S1439" s="132">
        <f ca="1">IF($C1439&lt;$D$4,S606,MAX(AVERAGEIFS(S1436:S1438,S1436:S1438,"&gt;0")/(EXP(S$6*(($D1439-COUNTIFS(S$1268:S1439,0))/12))),S$8))</f>
        <v>1</v>
      </c>
      <c r="T1439" s="132">
        <f t="shared" ca="1" si="167"/>
        <v>0.76923076923076916</v>
      </c>
      <c r="U1439" s="181">
        <f ca="1">IF($C1439&lt;=MAX($D$4,INDEX($C$23:$C$154,2+MATCH(0,$M$23:$M$154,1))),U606,MAX(AVERAGEIFS(U1436:U1438,U1436:U1438,"&gt;0")/(EXP(U$6*(($D1439-COUNTIFS(U$1268:U1439,0))/12))),U$8))</f>
        <v>3</v>
      </c>
      <c r="V1439" s="181">
        <f t="shared" ca="1" si="168"/>
        <v>2</v>
      </c>
      <c r="W1439" s="132">
        <f ca="1">IF($C1439&lt;$D$4,W606,MAX(AVERAGEIFS(W1436:W1438,W1436:W1438,"&gt;0")/(EXP(W$6*(($D1439-COUNTIFS(W$1268:W1439,0))/12))),W$8))</f>
        <v>0.75</v>
      </c>
      <c r="X1439" s="132">
        <f t="shared" ca="1" si="169"/>
        <v>0.57692307692307687</v>
      </c>
      <c r="Y1439" s="132"/>
      <c r="Z1439" s="132"/>
    </row>
    <row r="1440" spans="2:26" outlineLevel="1">
      <c r="B1440" s="159"/>
      <c r="C1440" s="160">
        <f t="shared" si="150"/>
        <v>49430</v>
      </c>
      <c r="D1440" s="128">
        <f t="shared" si="161"/>
        <v>173</v>
      </c>
      <c r="G1440" s="132">
        <f ca="1">IF($C1440&lt;$D$4,G607,MAX(AVERAGEIFS(G1437:G1439,G1437:G1439,"&gt;0")/(EXP(G$6*(($D1440-COUNTIFS(G$1268:G1440,0))/12))),G$8))</f>
        <v>1.25</v>
      </c>
      <c r="H1440" s="132">
        <f t="shared" ca="1" si="162"/>
        <v>0.96153846153846145</v>
      </c>
      <c r="I1440" s="132">
        <f ca="1">IF($C1440&lt;$D$4,I607,MAX(AVERAGEIFS(I1437:I1439,I1437:I1439,"&gt;0")/(EXP(I$6*(($D1440-COUNTIFS(I$1268:I1440,0))/12))),I$8))</f>
        <v>1.5</v>
      </c>
      <c r="J1440" s="132">
        <f t="shared" ca="1" si="163"/>
        <v>1.2</v>
      </c>
      <c r="K1440" s="132">
        <f ca="1">IF($C1440&lt;$D$4,K607,MAX(AVERAGEIFS(K1437:K1439,K1437:K1439,"&gt;0")/(EXP(K$6*(($D1440-COUNTIFS(K$1268:K1440,0))/12))),K$8))</f>
        <v>3</v>
      </c>
      <c r="L1440" s="132">
        <f t="shared" ca="1" si="164"/>
        <v>2</v>
      </c>
      <c r="M1440" s="181">
        <f ca="1">IF($C1440&lt;=MAX($D$4,INDEX($C$23:$C$154,2+MATCH(0,$M$23:$M$154,1))),M607,MAX(AVERAGEIFS(M1437:M1439,M1437:M1439,"&gt;0")/(EXP(M$6*(($D1440-COUNTIFS(M$1268:M1440,0))/12))),M$8))</f>
        <v>3.75</v>
      </c>
      <c r="N1440" s="181">
        <f t="shared" ca="1" si="165"/>
        <v>3</v>
      </c>
      <c r="O1440" s="181">
        <f ca="1">IF($C1440&lt;=MAX($D$4,INDEX($C$23:$C$154,2+MATCH(0,$O$23:$O$154,1))),O607,MAX(AVERAGEIFS(O1437:O1439,O1437:O1439,"&gt;0")/(EXP(O$6*(($D1440-COUNTIFS(O$1268:O1440,0))/12))),O$8))</f>
        <v>5</v>
      </c>
      <c r="P1440" s="181">
        <f t="shared" ca="1" si="160"/>
        <v>3.5</v>
      </c>
      <c r="Q1440" s="132">
        <f ca="1">IF($C1440&lt;$D$4,Q607,MAX(AVERAGEIFS(Q1437:Q1439,Q1437:Q1439,"&gt;0")/(EXP(Q$6*(($D1440-COUNTIFS(Q$1268:Q1440,0))/12))),Q$8))</f>
        <v>1</v>
      </c>
      <c r="R1440" s="132">
        <f t="shared" ca="1" si="166"/>
        <v>1</v>
      </c>
      <c r="S1440" s="132">
        <f ca="1">IF($C1440&lt;$D$4,S607,MAX(AVERAGEIFS(S1437:S1439,S1437:S1439,"&gt;0")/(EXP(S$6*(($D1440-COUNTIFS(S$1268:S1440,0))/12))),S$8))</f>
        <v>1</v>
      </c>
      <c r="T1440" s="132">
        <f t="shared" ca="1" si="167"/>
        <v>0.76923076923076916</v>
      </c>
      <c r="U1440" s="181">
        <f ca="1">IF($C1440&lt;=MAX($D$4,INDEX($C$23:$C$154,2+MATCH(0,$M$23:$M$154,1))),U607,MAX(AVERAGEIFS(U1437:U1439,U1437:U1439,"&gt;0")/(EXP(U$6*(($D1440-COUNTIFS(U$1268:U1440,0))/12))),U$8))</f>
        <v>3</v>
      </c>
      <c r="V1440" s="181">
        <f t="shared" ca="1" si="168"/>
        <v>2</v>
      </c>
      <c r="W1440" s="132">
        <f ca="1">IF($C1440&lt;$D$4,W607,MAX(AVERAGEIFS(W1437:W1439,W1437:W1439,"&gt;0")/(EXP(W$6*(($D1440-COUNTIFS(W$1268:W1440,0))/12))),W$8))</f>
        <v>0.75</v>
      </c>
      <c r="X1440" s="132">
        <f t="shared" ca="1" si="169"/>
        <v>0.57692307692307687</v>
      </c>
      <c r="Y1440" s="132"/>
      <c r="Z1440" s="132"/>
    </row>
    <row r="1441" spans="2:26" outlineLevel="1">
      <c r="B1441" s="159"/>
      <c r="C1441" s="160">
        <f t="shared" si="150"/>
        <v>49461</v>
      </c>
      <c r="D1441" s="128">
        <f t="shared" si="161"/>
        <v>174</v>
      </c>
      <c r="G1441" s="132">
        <f ca="1">IF($C1441&lt;$D$4,G608,MAX(AVERAGEIFS(G1438:G1440,G1438:G1440,"&gt;0")/(EXP(G$6*(($D1441-COUNTIFS(G$1268:G1441,0))/12))),G$8))</f>
        <v>1.25</v>
      </c>
      <c r="H1441" s="132">
        <f t="shared" ca="1" si="162"/>
        <v>0.96153846153846145</v>
      </c>
      <c r="I1441" s="132">
        <f ca="1">IF($C1441&lt;$D$4,I608,MAX(AVERAGEIFS(I1438:I1440,I1438:I1440,"&gt;0")/(EXP(I$6*(($D1441-COUNTIFS(I$1268:I1441,0))/12))),I$8))</f>
        <v>1.5</v>
      </c>
      <c r="J1441" s="132">
        <f t="shared" ca="1" si="163"/>
        <v>1.2</v>
      </c>
      <c r="K1441" s="132">
        <f ca="1">IF($C1441&lt;$D$4,K608,MAX(AVERAGEIFS(K1438:K1440,K1438:K1440,"&gt;0")/(EXP(K$6*(($D1441-COUNTIFS(K$1268:K1441,0))/12))),K$8))</f>
        <v>3</v>
      </c>
      <c r="L1441" s="132">
        <f t="shared" ca="1" si="164"/>
        <v>2</v>
      </c>
      <c r="M1441" s="181">
        <f ca="1">IF($C1441&lt;=MAX($D$4,INDEX($C$23:$C$154,2+MATCH(0,$M$23:$M$154,1))),M608,MAX(AVERAGEIFS(M1438:M1440,M1438:M1440,"&gt;0")/(EXP(M$6*(($D1441-COUNTIFS(M$1268:M1441,0))/12))),M$8))</f>
        <v>3.75</v>
      </c>
      <c r="N1441" s="181">
        <f t="shared" ca="1" si="165"/>
        <v>3</v>
      </c>
      <c r="O1441" s="181">
        <f ca="1">IF($C1441&lt;=MAX($D$4,INDEX($C$23:$C$154,2+MATCH(0,$O$23:$O$154,1))),O608,MAX(AVERAGEIFS(O1438:O1440,O1438:O1440,"&gt;0")/(EXP(O$6*(($D1441-COUNTIFS(O$1268:O1441,0))/12))),O$8))</f>
        <v>5</v>
      </c>
      <c r="P1441" s="181">
        <f t="shared" ca="1" si="160"/>
        <v>3.5</v>
      </c>
      <c r="Q1441" s="132">
        <f ca="1">IF($C1441&lt;$D$4,Q608,MAX(AVERAGEIFS(Q1438:Q1440,Q1438:Q1440,"&gt;0")/(EXP(Q$6*(($D1441-COUNTIFS(Q$1268:Q1441,0))/12))),Q$8))</f>
        <v>1</v>
      </c>
      <c r="R1441" s="132">
        <f t="shared" ca="1" si="166"/>
        <v>1</v>
      </c>
      <c r="S1441" s="132">
        <f ca="1">IF($C1441&lt;$D$4,S608,MAX(AVERAGEIFS(S1438:S1440,S1438:S1440,"&gt;0")/(EXP(S$6*(($D1441-COUNTIFS(S$1268:S1441,0))/12))),S$8))</f>
        <v>1</v>
      </c>
      <c r="T1441" s="132">
        <f t="shared" ca="1" si="167"/>
        <v>0.76923076923076916</v>
      </c>
      <c r="U1441" s="181">
        <f ca="1">IF($C1441&lt;=MAX($D$4,INDEX($C$23:$C$154,2+MATCH(0,$M$23:$M$154,1))),U608,MAX(AVERAGEIFS(U1438:U1440,U1438:U1440,"&gt;0")/(EXP(U$6*(($D1441-COUNTIFS(U$1268:U1441,0))/12))),U$8))</f>
        <v>3</v>
      </c>
      <c r="V1441" s="181">
        <f t="shared" ca="1" si="168"/>
        <v>2</v>
      </c>
      <c r="W1441" s="132">
        <f ca="1">IF($C1441&lt;$D$4,W608,MAX(AVERAGEIFS(W1438:W1440,W1438:W1440,"&gt;0")/(EXP(W$6*(($D1441-COUNTIFS(W$1268:W1441,0))/12))),W$8))</f>
        <v>0.75</v>
      </c>
      <c r="X1441" s="132">
        <f t="shared" ca="1" si="169"/>
        <v>0.57692307692307687</v>
      </c>
      <c r="Y1441" s="132"/>
      <c r="Z1441" s="132"/>
    </row>
    <row r="1442" spans="2:26" outlineLevel="1">
      <c r="B1442" s="159"/>
      <c r="C1442" s="160">
        <f t="shared" si="150"/>
        <v>49491</v>
      </c>
      <c r="D1442" s="128">
        <f t="shared" si="161"/>
        <v>175</v>
      </c>
      <c r="G1442" s="132">
        <f ca="1">IF($C1442&lt;$D$4,G609,MAX(AVERAGEIFS(G1439:G1441,G1439:G1441,"&gt;0")/(EXP(G$6*(($D1442-COUNTIFS(G$1268:G1442,0))/12))),G$8))</f>
        <v>1.25</v>
      </c>
      <c r="H1442" s="132">
        <f t="shared" ca="1" si="162"/>
        <v>0.96153846153846145</v>
      </c>
      <c r="I1442" s="132">
        <f ca="1">IF($C1442&lt;$D$4,I609,MAX(AVERAGEIFS(I1439:I1441,I1439:I1441,"&gt;0")/(EXP(I$6*(($D1442-COUNTIFS(I$1268:I1442,0))/12))),I$8))</f>
        <v>1.5</v>
      </c>
      <c r="J1442" s="132">
        <f t="shared" ca="1" si="163"/>
        <v>1.2</v>
      </c>
      <c r="K1442" s="132">
        <f ca="1">IF($C1442&lt;$D$4,K609,MAX(AVERAGEIFS(K1439:K1441,K1439:K1441,"&gt;0")/(EXP(K$6*(($D1442-COUNTIFS(K$1268:K1442,0))/12))),K$8))</f>
        <v>3</v>
      </c>
      <c r="L1442" s="132">
        <f t="shared" ca="1" si="164"/>
        <v>2</v>
      </c>
      <c r="M1442" s="181">
        <f ca="1">IF($C1442&lt;=MAX($D$4,INDEX($C$23:$C$154,2+MATCH(0,$M$23:$M$154,1))),M609,MAX(AVERAGEIFS(M1439:M1441,M1439:M1441,"&gt;0")/(EXP(M$6*(($D1442-COUNTIFS(M$1268:M1442,0))/12))),M$8))</f>
        <v>3.75</v>
      </c>
      <c r="N1442" s="181">
        <f t="shared" ca="1" si="165"/>
        <v>3</v>
      </c>
      <c r="O1442" s="181">
        <f ca="1">IF($C1442&lt;=MAX($D$4,INDEX($C$23:$C$154,2+MATCH(0,$O$23:$O$154,1))),O609,MAX(AVERAGEIFS(O1439:O1441,O1439:O1441,"&gt;0")/(EXP(O$6*(($D1442-COUNTIFS(O$1268:O1442,0))/12))),O$8))</f>
        <v>5</v>
      </c>
      <c r="P1442" s="181">
        <f t="shared" ca="1" si="160"/>
        <v>3.5</v>
      </c>
      <c r="Q1442" s="132">
        <f ca="1">IF($C1442&lt;$D$4,Q609,MAX(AVERAGEIFS(Q1439:Q1441,Q1439:Q1441,"&gt;0")/(EXP(Q$6*(($D1442-COUNTIFS(Q$1268:Q1442,0))/12))),Q$8))</f>
        <v>1</v>
      </c>
      <c r="R1442" s="132">
        <f t="shared" ca="1" si="166"/>
        <v>1</v>
      </c>
      <c r="S1442" s="132">
        <f ca="1">IF($C1442&lt;$D$4,S609,MAX(AVERAGEIFS(S1439:S1441,S1439:S1441,"&gt;0")/(EXP(S$6*(($D1442-COUNTIFS(S$1268:S1442,0))/12))),S$8))</f>
        <v>1</v>
      </c>
      <c r="T1442" s="132">
        <f t="shared" ca="1" si="167"/>
        <v>0.76923076923076916</v>
      </c>
      <c r="U1442" s="181">
        <f ca="1">IF($C1442&lt;=MAX($D$4,INDEX($C$23:$C$154,2+MATCH(0,$M$23:$M$154,1))),U609,MAX(AVERAGEIFS(U1439:U1441,U1439:U1441,"&gt;0")/(EXP(U$6*(($D1442-COUNTIFS(U$1268:U1442,0))/12))),U$8))</f>
        <v>3</v>
      </c>
      <c r="V1442" s="181">
        <f t="shared" ca="1" si="168"/>
        <v>2</v>
      </c>
      <c r="W1442" s="132">
        <f ca="1">IF($C1442&lt;$D$4,W609,MAX(AVERAGEIFS(W1439:W1441,W1439:W1441,"&gt;0")/(EXP(W$6*(($D1442-COUNTIFS(W$1268:W1442,0))/12))),W$8))</f>
        <v>0.75</v>
      </c>
      <c r="X1442" s="132">
        <f t="shared" ca="1" si="169"/>
        <v>0.57692307692307687</v>
      </c>
      <c r="Y1442" s="132"/>
      <c r="Z1442" s="132"/>
    </row>
    <row r="1443" spans="2:26" outlineLevel="1">
      <c r="B1443" s="159"/>
      <c r="C1443" s="160">
        <f t="shared" si="150"/>
        <v>49522</v>
      </c>
      <c r="D1443" s="128">
        <f t="shared" si="161"/>
        <v>176</v>
      </c>
      <c r="G1443" s="132">
        <f ca="1">IF($C1443&lt;$D$4,G610,MAX(AVERAGEIFS(G1440:G1442,G1440:G1442,"&gt;0")/(EXP(G$6*(($D1443-COUNTIFS(G$1268:G1443,0))/12))),G$8))</f>
        <v>1.25</v>
      </c>
      <c r="H1443" s="132">
        <f t="shared" ca="1" si="162"/>
        <v>0.96153846153846145</v>
      </c>
      <c r="I1443" s="132">
        <f ca="1">IF($C1443&lt;$D$4,I610,MAX(AVERAGEIFS(I1440:I1442,I1440:I1442,"&gt;0")/(EXP(I$6*(($D1443-COUNTIFS(I$1268:I1443,0))/12))),I$8))</f>
        <v>1.5</v>
      </c>
      <c r="J1443" s="132">
        <f t="shared" ca="1" si="163"/>
        <v>1.2</v>
      </c>
      <c r="K1443" s="132">
        <f ca="1">IF($C1443&lt;$D$4,K610,MAX(AVERAGEIFS(K1440:K1442,K1440:K1442,"&gt;0")/(EXP(K$6*(($D1443-COUNTIFS(K$1268:K1443,0))/12))),K$8))</f>
        <v>3</v>
      </c>
      <c r="L1443" s="132">
        <f t="shared" ca="1" si="164"/>
        <v>2</v>
      </c>
      <c r="M1443" s="181">
        <f ca="1">IF($C1443&lt;=MAX($D$4,INDEX($C$23:$C$154,2+MATCH(0,$M$23:$M$154,1))),M610,MAX(AVERAGEIFS(M1440:M1442,M1440:M1442,"&gt;0")/(EXP(M$6*(($D1443-COUNTIFS(M$1268:M1443,0))/12))),M$8))</f>
        <v>3.75</v>
      </c>
      <c r="N1443" s="181">
        <f t="shared" ca="1" si="165"/>
        <v>3</v>
      </c>
      <c r="O1443" s="181">
        <f ca="1">IF($C1443&lt;=MAX($D$4,INDEX($C$23:$C$154,2+MATCH(0,$O$23:$O$154,1))),O610,MAX(AVERAGEIFS(O1440:O1442,O1440:O1442,"&gt;0")/(EXP(O$6*(($D1443-COUNTIFS(O$1268:O1443,0))/12))),O$8))</f>
        <v>5</v>
      </c>
      <c r="P1443" s="181">
        <f t="shared" ca="1" si="160"/>
        <v>3.5</v>
      </c>
      <c r="Q1443" s="132">
        <f ca="1">IF($C1443&lt;$D$4,Q610,MAX(AVERAGEIFS(Q1440:Q1442,Q1440:Q1442,"&gt;0")/(EXP(Q$6*(($D1443-COUNTIFS(Q$1268:Q1443,0))/12))),Q$8))</f>
        <v>1</v>
      </c>
      <c r="R1443" s="132">
        <f t="shared" ca="1" si="166"/>
        <v>1</v>
      </c>
      <c r="S1443" s="132">
        <f ca="1">IF($C1443&lt;$D$4,S610,MAX(AVERAGEIFS(S1440:S1442,S1440:S1442,"&gt;0")/(EXP(S$6*(($D1443-COUNTIFS(S$1268:S1443,0))/12))),S$8))</f>
        <v>1</v>
      </c>
      <c r="T1443" s="132">
        <f t="shared" ca="1" si="167"/>
        <v>0.76923076923076916</v>
      </c>
      <c r="U1443" s="181">
        <f ca="1">IF($C1443&lt;=MAX($D$4,INDEX($C$23:$C$154,2+MATCH(0,$M$23:$M$154,1))),U610,MAX(AVERAGEIFS(U1440:U1442,U1440:U1442,"&gt;0")/(EXP(U$6*(($D1443-COUNTIFS(U$1268:U1443,0))/12))),U$8))</f>
        <v>3</v>
      </c>
      <c r="V1443" s="181">
        <f t="shared" ca="1" si="168"/>
        <v>2</v>
      </c>
      <c r="W1443" s="132">
        <f ca="1">IF($C1443&lt;$D$4,W610,MAX(AVERAGEIFS(W1440:W1442,W1440:W1442,"&gt;0")/(EXP(W$6*(($D1443-COUNTIFS(W$1268:W1443,0))/12))),W$8))</f>
        <v>0.75</v>
      </c>
      <c r="X1443" s="132">
        <f t="shared" ca="1" si="169"/>
        <v>0.57692307692307687</v>
      </c>
      <c r="Y1443" s="132"/>
      <c r="Z1443" s="132"/>
    </row>
    <row r="1444" spans="2:26" outlineLevel="1">
      <c r="B1444" s="159"/>
      <c r="C1444" s="160">
        <f t="shared" si="150"/>
        <v>49553</v>
      </c>
      <c r="D1444" s="128">
        <f t="shared" si="161"/>
        <v>177</v>
      </c>
      <c r="G1444" s="132">
        <f ca="1">IF($C1444&lt;$D$4,G611,MAX(AVERAGEIFS(G1441:G1443,G1441:G1443,"&gt;0")/(EXP(G$6*(($D1444-COUNTIFS(G$1268:G1444,0))/12))),G$8))</f>
        <v>1.25</v>
      </c>
      <c r="H1444" s="132">
        <f t="shared" ca="1" si="162"/>
        <v>0.96153846153846145</v>
      </c>
      <c r="I1444" s="132">
        <f ca="1">IF($C1444&lt;$D$4,I611,MAX(AVERAGEIFS(I1441:I1443,I1441:I1443,"&gt;0")/(EXP(I$6*(($D1444-COUNTIFS(I$1268:I1444,0))/12))),I$8))</f>
        <v>1.5</v>
      </c>
      <c r="J1444" s="132">
        <f t="shared" ca="1" si="163"/>
        <v>1.2</v>
      </c>
      <c r="K1444" s="132">
        <f ca="1">IF($C1444&lt;$D$4,K611,MAX(AVERAGEIFS(K1441:K1443,K1441:K1443,"&gt;0")/(EXP(K$6*(($D1444-COUNTIFS(K$1268:K1444,0))/12))),K$8))</f>
        <v>3</v>
      </c>
      <c r="L1444" s="132">
        <f t="shared" ca="1" si="164"/>
        <v>2</v>
      </c>
      <c r="M1444" s="181">
        <f ca="1">IF($C1444&lt;=MAX($D$4,INDEX($C$23:$C$154,2+MATCH(0,$M$23:$M$154,1))),M611,MAX(AVERAGEIFS(M1441:M1443,M1441:M1443,"&gt;0")/(EXP(M$6*(($D1444-COUNTIFS(M$1268:M1444,0))/12))),M$8))</f>
        <v>3.75</v>
      </c>
      <c r="N1444" s="181">
        <f t="shared" ca="1" si="165"/>
        <v>3</v>
      </c>
      <c r="O1444" s="181">
        <f ca="1">IF($C1444&lt;=MAX($D$4,INDEX($C$23:$C$154,2+MATCH(0,$O$23:$O$154,1))),O611,MAX(AVERAGEIFS(O1441:O1443,O1441:O1443,"&gt;0")/(EXP(O$6*(($D1444-COUNTIFS(O$1268:O1444,0))/12))),O$8))</f>
        <v>5</v>
      </c>
      <c r="P1444" s="181">
        <f t="shared" ca="1" si="160"/>
        <v>3.5</v>
      </c>
      <c r="Q1444" s="132">
        <f ca="1">IF($C1444&lt;$D$4,Q611,MAX(AVERAGEIFS(Q1441:Q1443,Q1441:Q1443,"&gt;0")/(EXP(Q$6*(($D1444-COUNTIFS(Q$1268:Q1444,0))/12))),Q$8))</f>
        <v>1</v>
      </c>
      <c r="R1444" s="132">
        <f t="shared" ca="1" si="166"/>
        <v>1</v>
      </c>
      <c r="S1444" s="132">
        <f ca="1">IF($C1444&lt;$D$4,S611,MAX(AVERAGEIFS(S1441:S1443,S1441:S1443,"&gt;0")/(EXP(S$6*(($D1444-COUNTIFS(S$1268:S1444,0))/12))),S$8))</f>
        <v>1</v>
      </c>
      <c r="T1444" s="132">
        <f t="shared" ca="1" si="167"/>
        <v>0.76923076923076916</v>
      </c>
      <c r="U1444" s="181">
        <f ca="1">IF($C1444&lt;=MAX($D$4,INDEX($C$23:$C$154,2+MATCH(0,$M$23:$M$154,1))),U611,MAX(AVERAGEIFS(U1441:U1443,U1441:U1443,"&gt;0")/(EXP(U$6*(($D1444-COUNTIFS(U$1268:U1444,0))/12))),U$8))</f>
        <v>3</v>
      </c>
      <c r="V1444" s="181">
        <f t="shared" ca="1" si="168"/>
        <v>2</v>
      </c>
      <c r="W1444" s="132">
        <f ca="1">IF($C1444&lt;$D$4,W611,MAX(AVERAGEIFS(W1441:W1443,W1441:W1443,"&gt;0")/(EXP(W$6*(($D1444-COUNTIFS(W$1268:W1444,0))/12))),W$8))</f>
        <v>0.75</v>
      </c>
      <c r="X1444" s="132">
        <f t="shared" ca="1" si="169"/>
        <v>0.57692307692307687</v>
      </c>
      <c r="Y1444" s="132"/>
      <c r="Z1444" s="132"/>
    </row>
    <row r="1445" spans="2:26" outlineLevel="1">
      <c r="B1445" s="159"/>
      <c r="C1445" s="160">
        <f t="shared" si="150"/>
        <v>49583</v>
      </c>
      <c r="D1445" s="128">
        <f t="shared" si="161"/>
        <v>178</v>
      </c>
      <c r="G1445" s="132">
        <f ca="1">IF($C1445&lt;$D$4,G612,MAX(AVERAGEIFS(G1442:G1444,G1442:G1444,"&gt;0")/(EXP(G$6*(($D1445-COUNTIFS(G$1268:G1445,0))/12))),G$8))</f>
        <v>1.25</v>
      </c>
      <c r="H1445" s="132">
        <f t="shared" ca="1" si="162"/>
        <v>0.96153846153846145</v>
      </c>
      <c r="I1445" s="132">
        <f ca="1">IF($C1445&lt;$D$4,I612,MAX(AVERAGEIFS(I1442:I1444,I1442:I1444,"&gt;0")/(EXP(I$6*(($D1445-COUNTIFS(I$1268:I1445,0))/12))),I$8))</f>
        <v>1.5</v>
      </c>
      <c r="J1445" s="132">
        <f t="shared" ca="1" si="163"/>
        <v>1.2</v>
      </c>
      <c r="K1445" s="132">
        <f ca="1">IF($C1445&lt;$D$4,K612,MAX(AVERAGEIFS(K1442:K1444,K1442:K1444,"&gt;0")/(EXP(K$6*(($D1445-COUNTIFS(K$1268:K1445,0))/12))),K$8))</f>
        <v>3</v>
      </c>
      <c r="L1445" s="132">
        <f t="shared" ca="1" si="164"/>
        <v>2</v>
      </c>
      <c r="M1445" s="181">
        <f ca="1">IF($C1445&lt;=MAX($D$4,INDEX($C$23:$C$154,2+MATCH(0,$M$23:$M$154,1))),M612,MAX(AVERAGEIFS(M1442:M1444,M1442:M1444,"&gt;0")/(EXP(M$6*(($D1445-COUNTIFS(M$1268:M1445,0))/12))),M$8))</f>
        <v>3.75</v>
      </c>
      <c r="N1445" s="181">
        <f t="shared" ca="1" si="165"/>
        <v>3</v>
      </c>
      <c r="O1445" s="181">
        <f ca="1">IF($C1445&lt;=MAX($D$4,INDEX($C$23:$C$154,2+MATCH(0,$O$23:$O$154,1))),O612,MAX(AVERAGEIFS(O1442:O1444,O1442:O1444,"&gt;0")/(EXP(O$6*(($D1445-COUNTIFS(O$1268:O1445,0))/12))),O$8))</f>
        <v>5</v>
      </c>
      <c r="P1445" s="181">
        <f t="shared" ca="1" si="160"/>
        <v>3.5</v>
      </c>
      <c r="Q1445" s="132">
        <f ca="1">IF($C1445&lt;$D$4,Q612,MAX(AVERAGEIFS(Q1442:Q1444,Q1442:Q1444,"&gt;0")/(EXP(Q$6*(($D1445-COUNTIFS(Q$1268:Q1445,0))/12))),Q$8))</f>
        <v>1</v>
      </c>
      <c r="R1445" s="132">
        <f t="shared" ca="1" si="166"/>
        <v>1</v>
      </c>
      <c r="S1445" s="132">
        <f ca="1">IF($C1445&lt;$D$4,S612,MAX(AVERAGEIFS(S1442:S1444,S1442:S1444,"&gt;0")/(EXP(S$6*(($D1445-COUNTIFS(S$1268:S1445,0))/12))),S$8))</f>
        <v>1</v>
      </c>
      <c r="T1445" s="132">
        <f t="shared" ca="1" si="167"/>
        <v>0.76923076923076916</v>
      </c>
      <c r="U1445" s="181">
        <f ca="1">IF($C1445&lt;=MAX($D$4,INDEX($C$23:$C$154,2+MATCH(0,$M$23:$M$154,1))),U612,MAX(AVERAGEIFS(U1442:U1444,U1442:U1444,"&gt;0")/(EXP(U$6*(($D1445-COUNTIFS(U$1268:U1445,0))/12))),U$8))</f>
        <v>3</v>
      </c>
      <c r="V1445" s="181">
        <f t="shared" ca="1" si="168"/>
        <v>2</v>
      </c>
      <c r="W1445" s="132">
        <f ca="1">IF($C1445&lt;$D$4,W612,MAX(AVERAGEIFS(W1442:W1444,W1442:W1444,"&gt;0")/(EXP(W$6*(($D1445-COUNTIFS(W$1268:W1445,0))/12))),W$8))</f>
        <v>0.75</v>
      </c>
      <c r="X1445" s="132">
        <f t="shared" ca="1" si="169"/>
        <v>0.57692307692307687</v>
      </c>
      <c r="Y1445" s="132"/>
      <c r="Z1445" s="132"/>
    </row>
    <row r="1446" spans="2:26" outlineLevel="1">
      <c r="B1446" s="159"/>
      <c r="C1446" s="160">
        <f t="shared" si="150"/>
        <v>49614</v>
      </c>
      <c r="D1446" s="128">
        <f t="shared" si="161"/>
        <v>179</v>
      </c>
      <c r="G1446" s="132">
        <f ca="1">IF($C1446&lt;$D$4,G613,MAX(AVERAGEIFS(G1443:G1445,G1443:G1445,"&gt;0")/(EXP(G$6*(($D1446-COUNTIFS(G$1268:G1446,0))/12))),G$8))</f>
        <v>1.25</v>
      </c>
      <c r="H1446" s="132">
        <f t="shared" ca="1" si="162"/>
        <v>0.96153846153846145</v>
      </c>
      <c r="I1446" s="132">
        <f ca="1">IF($C1446&lt;$D$4,I613,MAX(AVERAGEIFS(I1443:I1445,I1443:I1445,"&gt;0")/(EXP(I$6*(($D1446-COUNTIFS(I$1268:I1446,0))/12))),I$8))</f>
        <v>1.5</v>
      </c>
      <c r="J1446" s="132">
        <f t="shared" ca="1" si="163"/>
        <v>1.2</v>
      </c>
      <c r="K1446" s="132">
        <f ca="1">IF($C1446&lt;$D$4,K613,MAX(AVERAGEIFS(K1443:K1445,K1443:K1445,"&gt;0")/(EXP(K$6*(($D1446-COUNTIFS(K$1268:K1446,0))/12))),K$8))</f>
        <v>3</v>
      </c>
      <c r="L1446" s="132">
        <f t="shared" ca="1" si="164"/>
        <v>2</v>
      </c>
      <c r="M1446" s="181">
        <f ca="1">IF($C1446&lt;=MAX($D$4,INDEX($C$23:$C$154,2+MATCH(0,$M$23:$M$154,1))),M613,MAX(AVERAGEIFS(M1443:M1445,M1443:M1445,"&gt;0")/(EXP(M$6*(($D1446-COUNTIFS(M$1268:M1446,0))/12))),M$8))</f>
        <v>3.75</v>
      </c>
      <c r="N1446" s="181">
        <f t="shared" ca="1" si="165"/>
        <v>3</v>
      </c>
      <c r="O1446" s="181">
        <f ca="1">IF($C1446&lt;=MAX($D$4,INDEX($C$23:$C$154,2+MATCH(0,$O$23:$O$154,1))),O613,MAX(AVERAGEIFS(O1443:O1445,O1443:O1445,"&gt;0")/(EXP(O$6*(($D1446-COUNTIFS(O$1268:O1446,0))/12))),O$8))</f>
        <v>5</v>
      </c>
      <c r="P1446" s="181">
        <f t="shared" ca="1" si="160"/>
        <v>3.5</v>
      </c>
      <c r="Q1446" s="132">
        <f ca="1">IF($C1446&lt;$D$4,Q613,MAX(AVERAGEIFS(Q1443:Q1445,Q1443:Q1445,"&gt;0")/(EXP(Q$6*(($D1446-COUNTIFS(Q$1268:Q1446,0))/12))),Q$8))</f>
        <v>1</v>
      </c>
      <c r="R1446" s="132">
        <f t="shared" ca="1" si="166"/>
        <v>1</v>
      </c>
      <c r="S1446" s="132">
        <f ca="1">IF($C1446&lt;$D$4,S613,MAX(AVERAGEIFS(S1443:S1445,S1443:S1445,"&gt;0")/(EXP(S$6*(($D1446-COUNTIFS(S$1268:S1446,0))/12))),S$8))</f>
        <v>1</v>
      </c>
      <c r="T1446" s="132">
        <f t="shared" ca="1" si="167"/>
        <v>0.76923076923076916</v>
      </c>
      <c r="U1446" s="181">
        <f ca="1">IF($C1446&lt;=MAX($D$4,INDEX($C$23:$C$154,2+MATCH(0,$M$23:$M$154,1))),U613,MAX(AVERAGEIFS(U1443:U1445,U1443:U1445,"&gt;0")/(EXP(U$6*(($D1446-COUNTIFS(U$1268:U1446,0))/12))),U$8))</f>
        <v>3</v>
      </c>
      <c r="V1446" s="181">
        <f t="shared" ca="1" si="168"/>
        <v>2</v>
      </c>
      <c r="W1446" s="132">
        <f ca="1">IF($C1446&lt;$D$4,W613,MAX(AVERAGEIFS(W1443:W1445,W1443:W1445,"&gt;0")/(EXP(W$6*(($D1446-COUNTIFS(W$1268:W1446,0))/12))),W$8))</f>
        <v>0.75</v>
      </c>
      <c r="X1446" s="132">
        <f t="shared" ca="1" si="169"/>
        <v>0.57692307692307687</v>
      </c>
      <c r="Y1446" s="132"/>
      <c r="Z1446" s="132"/>
    </row>
    <row r="1447" spans="2:26" outlineLevel="1">
      <c r="B1447" s="159"/>
      <c r="C1447" s="160">
        <f t="shared" si="150"/>
        <v>49644</v>
      </c>
      <c r="D1447" s="128">
        <f t="shared" si="161"/>
        <v>180</v>
      </c>
      <c r="G1447" s="132">
        <f ca="1">IF($C1447&lt;$D$4,G614,MAX(AVERAGEIFS(G1444:G1446,G1444:G1446,"&gt;0")/(EXP(G$6*(($D1447-COUNTIFS(G$1268:G1447,0))/12))),G$8))</f>
        <v>1.25</v>
      </c>
      <c r="H1447" s="132">
        <f t="shared" ca="1" si="162"/>
        <v>0.96153846153846145</v>
      </c>
      <c r="I1447" s="132">
        <f ca="1">IF($C1447&lt;$D$4,I614,MAX(AVERAGEIFS(I1444:I1446,I1444:I1446,"&gt;0")/(EXP(I$6*(($D1447-COUNTIFS(I$1268:I1447,0))/12))),I$8))</f>
        <v>1.5</v>
      </c>
      <c r="J1447" s="132">
        <f t="shared" ca="1" si="163"/>
        <v>1.2</v>
      </c>
      <c r="K1447" s="132">
        <f ca="1">IF($C1447&lt;$D$4,K614,MAX(AVERAGEIFS(K1444:K1446,K1444:K1446,"&gt;0")/(EXP(K$6*(($D1447-COUNTIFS(K$1268:K1447,0))/12))),K$8))</f>
        <v>3</v>
      </c>
      <c r="L1447" s="132">
        <f t="shared" ca="1" si="164"/>
        <v>2</v>
      </c>
      <c r="M1447" s="181">
        <f ca="1">IF($C1447&lt;=MAX($D$4,INDEX($C$23:$C$154,2+MATCH(0,$M$23:$M$154,1))),M614,MAX(AVERAGEIFS(M1444:M1446,M1444:M1446,"&gt;0")/(EXP(M$6*(($D1447-COUNTIFS(M$1268:M1447,0))/12))),M$8))</f>
        <v>3.75</v>
      </c>
      <c r="N1447" s="181">
        <f t="shared" ca="1" si="165"/>
        <v>3</v>
      </c>
      <c r="O1447" s="181">
        <f ca="1">IF($C1447&lt;=MAX($D$4,INDEX($C$23:$C$154,2+MATCH(0,$O$23:$O$154,1))),O614,MAX(AVERAGEIFS(O1444:O1446,O1444:O1446,"&gt;0")/(EXP(O$6*(($D1447-COUNTIFS(O$1268:O1447,0))/12))),O$8))</f>
        <v>5</v>
      </c>
      <c r="P1447" s="181">
        <f t="shared" ca="1" si="160"/>
        <v>3.5</v>
      </c>
      <c r="Q1447" s="132">
        <f ca="1">IF($C1447&lt;$D$4,Q614,MAX(AVERAGEIFS(Q1444:Q1446,Q1444:Q1446,"&gt;0")/(EXP(Q$6*(($D1447-COUNTIFS(Q$1268:Q1447,0))/12))),Q$8))</f>
        <v>1</v>
      </c>
      <c r="R1447" s="132">
        <f t="shared" ca="1" si="166"/>
        <v>1</v>
      </c>
      <c r="S1447" s="132">
        <f ca="1">IF($C1447&lt;$D$4,S614,MAX(AVERAGEIFS(S1444:S1446,S1444:S1446,"&gt;0")/(EXP(S$6*(($D1447-COUNTIFS(S$1268:S1447,0))/12))),S$8))</f>
        <v>1</v>
      </c>
      <c r="T1447" s="132">
        <f t="shared" ca="1" si="167"/>
        <v>0.76923076923076916</v>
      </c>
      <c r="U1447" s="181">
        <f ca="1">IF($C1447&lt;=MAX($D$4,INDEX($C$23:$C$154,2+MATCH(0,$M$23:$M$154,1))),U614,MAX(AVERAGEIFS(U1444:U1446,U1444:U1446,"&gt;0")/(EXP(U$6*(($D1447-COUNTIFS(U$1268:U1447,0))/12))),U$8))</f>
        <v>3</v>
      </c>
      <c r="V1447" s="181">
        <f t="shared" ca="1" si="168"/>
        <v>2</v>
      </c>
      <c r="W1447" s="132">
        <f ca="1">IF($C1447&lt;$D$4,W614,MAX(AVERAGEIFS(W1444:W1446,W1444:W1446,"&gt;0")/(EXP(W$6*(($D1447-COUNTIFS(W$1268:W1447,0))/12))),W$8))</f>
        <v>0.75</v>
      </c>
      <c r="X1447" s="132">
        <f t="shared" ca="1" si="169"/>
        <v>0.57692307692307687</v>
      </c>
      <c r="Y1447" s="132"/>
      <c r="Z1447" s="132"/>
    </row>
    <row r="1448" spans="2:26">
      <c r="B1448" s="159"/>
    </row>
    <row r="1449" spans="2:26" ht="13">
      <c r="C1449" s="158" t="s">
        <v>319</v>
      </c>
    </row>
    <row r="1450" spans="2:26">
      <c r="B1450" s="159"/>
    </row>
    <row r="1451" spans="2:26" outlineLevel="1">
      <c r="B1451" s="159"/>
      <c r="C1451" s="118" t="s">
        <v>315</v>
      </c>
    </row>
    <row r="1452" spans="2:26" outlineLevel="1">
      <c r="B1452" s="159"/>
    </row>
    <row r="1453" spans="2:26" outlineLevel="1">
      <c r="B1453" s="159"/>
      <c r="C1453" s="160">
        <v>44197</v>
      </c>
      <c r="D1453" s="175">
        <v>1</v>
      </c>
      <c r="G1453" s="132">
        <f>IF($C1453&lt;$D$4,G572,MAX(AVERAGEIFS(G1450:G1452,G1450:G1452,"&gt;0")/(EXP(G$6*(($D1453-COUNTIFS(G$1453:G1453,0))/12))),G$8))</f>
        <v>2.8213750000000006</v>
      </c>
      <c r="H1453" s="132">
        <f t="shared" ref="H1453:H1484" si="170">IF($C1453&lt;$D$4,H572,MAX(G1453/G$10,H$8))</f>
        <v>2.2041992187500004</v>
      </c>
      <c r="I1453" s="132">
        <f>IF($C1453&lt;$D$4,I572,MAX(AVERAGEIFS(I1450:I1452,I1450:I1452,"&gt;0")/(EXP(I$6*(($D1453-COUNTIFS(I$1453:I1453,0))/12))),I$8))</f>
        <v>0</v>
      </c>
      <c r="J1453" s="132">
        <f t="shared" ref="J1453:J1484" si="171">IF($C1453&lt;$D$4,J572,MAX(I1453/I$10,J$8))</f>
        <v>0</v>
      </c>
      <c r="K1453" s="132">
        <f>IF($C1453&lt;$D$4,K572,MAX(AVERAGEIFS(K1450:K1452,K1450:K1452,"&gt;0")/(EXP(K$6*(($D1453-COUNTIFS(K$1453:K1453,0))/12))),K$8))</f>
        <v>0</v>
      </c>
      <c r="L1453" s="132">
        <f t="shared" ref="L1453:L1484" si="172">IF($C1453&lt;$D$4,L572,MAX(K1453/K$10,L$8))</f>
        <v>0</v>
      </c>
      <c r="M1453" s="181">
        <f>IF($C1453&lt;=MAX($D$4,INDEX($C$23:$C$154,2+MATCH(0,$M$23:$M$154,1))),M572,MAX(AVERAGEIFS(M1450:M1452,M1450:M1452,"&gt;0")/(EXP(M$6*(($D1453-COUNTIFS(M$1453:M1453,0))/12))),M$8))</f>
        <v>0</v>
      </c>
      <c r="N1453" s="181">
        <f t="shared" ref="N1453:N1484" si="173">IF($C1453&lt;=MAX($D$4,INDEX($C$23:$C$154,2+MATCH(0,$N$23:$N$154,1))),N572,MAX(M1453/M$10,N$8))</f>
        <v>0</v>
      </c>
      <c r="O1453" s="181">
        <f>IF($C1453&lt;=MAX($D$4,INDEX($C$23:$C$154,2+MATCH(0,$O$23:$O$154,1))),O572,MAX(AVERAGEIFS(O1450:O1452,O1450:O1452,"&gt;0")/(EXP(O$6*(($D1453-COUNTIFS(O$1453:O1453,0))/12))),O$8))</f>
        <v>0</v>
      </c>
      <c r="P1453" s="181">
        <f>IF($C1453&lt;=MAX($D$4,INDEX($C$23:$C$154,2+MATCH(0,$P$23:$P$154,1))),P572,MAX(O1453/O$10,P$8))</f>
        <v>0</v>
      </c>
      <c r="Q1453" s="132">
        <f>IF($C1453&lt;$D$4,Q572,MAX(AVERAGEIFS(Q1450:Q1452,Q1450:Q1452,"&gt;0")/(EXP(Q$6*(($D1453-COUNTIFS(Q$1453:Q1453,0))/12))),Q$8))</f>
        <v>0</v>
      </c>
      <c r="R1453" s="132">
        <f t="shared" ref="R1453:R1484" si="174">IF($C1453&lt;$D$4,R572,MAX(Q1453/Q$10,R$8))</f>
        <v>0</v>
      </c>
      <c r="S1453" s="132">
        <f>IF($C1453&lt;$D$4,S572,MAX(AVERAGEIFS(S1450:S1452,S1450:S1452,"&gt;0")/(EXP(S$6*(($D1453-COUNTIFS(S$1453:S1453,0))/12))),S$8))</f>
        <v>0</v>
      </c>
      <c r="T1453" s="132">
        <f t="shared" ref="T1453:T1484" si="175">IF($C1453&lt;$D$4,T572,MAX(S1453/S$10,T$8))</f>
        <v>0</v>
      </c>
      <c r="U1453" s="181">
        <f>IF($C1453&lt;=MAX($D$4,INDEX($C$23:$C$154,2+MATCH(0,$M$23:$M$154,1))),U572,MAX(AVERAGEIFS(U1450:U1452,U1450:U1452,"&gt;0")/(EXP(U$6*(($D1453-COUNTIFS(U$1453:U1453,0))/12))),U$8))</f>
        <v>0</v>
      </c>
      <c r="V1453" s="181">
        <f t="shared" ref="V1453:V1484" si="176">IF($C1453&lt;=MAX($D$4,INDEX($C$23:$C$154,2+MATCH(0,$N$23:$N$154,1))),V572,MAX(U1453/U$10,V$8))</f>
        <v>0</v>
      </c>
      <c r="W1453" s="132">
        <f>IF($C1453&lt;$D$4,W572,MAX(AVERAGEIFS(W1450:W1452,W1450:W1452,"&gt;0")/(EXP(W$6*(($D1453-COUNTIFS(W$1453:W1453,0))/12))),W$8))</f>
        <v>0</v>
      </c>
      <c r="X1453" s="132">
        <f t="shared" ref="X1453:X1484" si="177">IF($C1453&lt;$D$4,X572,MAX(W1453/W$10,X$8))</f>
        <v>0</v>
      </c>
      <c r="Y1453" s="132"/>
      <c r="Z1453" s="132"/>
    </row>
    <row r="1454" spans="2:26" outlineLevel="1">
      <c r="B1454" s="159"/>
      <c r="C1454" s="160">
        <f>EDATE(C1453,1)</f>
        <v>44228</v>
      </c>
      <c r="D1454" s="128">
        <f>D1453+1</f>
        <v>2</v>
      </c>
      <c r="G1454" s="132">
        <f>IF($C1454&lt;$D$4,G573,MAX(AVERAGEIFS(G1451:G1453,G1451:G1453,"&gt;0")/(EXP(G$6*(($D1454-COUNTIFS(G$1453:G1454,0))/12))),G$8))</f>
        <v>2.8644999999999996</v>
      </c>
      <c r="H1454" s="132">
        <f t="shared" si="170"/>
        <v>2.2378906249999995</v>
      </c>
      <c r="I1454" s="132">
        <f>IF($C1454&lt;$D$4,I573,MAX(AVERAGEIFS(I1451:I1453,I1451:I1453,"&gt;0")/(EXP(I$6*(($D1454-COUNTIFS(I$1453:I1454,0))/12))),I$8))</f>
        <v>0</v>
      </c>
      <c r="J1454" s="132">
        <f t="shared" si="171"/>
        <v>0</v>
      </c>
      <c r="K1454" s="132">
        <f>IF($C1454&lt;$D$4,K573,MAX(AVERAGEIFS(K1451:K1453,K1451:K1453,"&gt;0")/(EXP(K$6*(($D1454-COUNTIFS(K$1453:K1454,0))/12))),K$8))</f>
        <v>0</v>
      </c>
      <c r="L1454" s="132">
        <f t="shared" si="172"/>
        <v>0</v>
      </c>
      <c r="M1454" s="181">
        <f>IF($C1454&lt;=MAX($D$4,INDEX($C$23:$C$154,2+MATCH(0,$M$23:$M$154,1))),M573,MAX(AVERAGEIFS(M1451:M1453,M1451:M1453,"&gt;0")/(EXP(M$6*(($D1454-COUNTIFS(M$1453:M1454,0))/12))),M$8))</f>
        <v>0</v>
      </c>
      <c r="N1454" s="181">
        <f t="shared" si="173"/>
        <v>0</v>
      </c>
      <c r="O1454" s="181">
        <f>IF($C1454&lt;=MAX($D$4,INDEX($C$23:$C$154,2+MATCH(0,$O$23:$O$154,1))),O573,MAX(AVERAGEIFS(O1451:O1453,O1451:O1453,"&gt;0")/(EXP(O$6*(($D1454-COUNTIFS(O$1453:O1454,0))/12))),O$8))</f>
        <v>0</v>
      </c>
      <c r="P1454" s="181">
        <f t="shared" ref="P1454:P1517" si="178">IF($C1454&lt;=MAX($D$4,INDEX($C$23:$C$154,2+MATCH(0,$P$23:$P$154,1))),P573,MAX(O1454/O$10,P$8))</f>
        <v>0</v>
      </c>
      <c r="Q1454" s="132">
        <f>IF($C1454&lt;$D$4,Q573,MAX(AVERAGEIFS(Q1451:Q1453,Q1451:Q1453,"&gt;0")/(EXP(Q$6*(($D1454-COUNTIFS(Q$1453:Q1454,0))/12))),Q$8))</f>
        <v>0</v>
      </c>
      <c r="R1454" s="132">
        <f t="shared" si="174"/>
        <v>0</v>
      </c>
      <c r="S1454" s="132">
        <f>IF($C1454&lt;$D$4,S573,MAX(AVERAGEIFS(S1451:S1453,S1451:S1453,"&gt;0")/(EXP(S$6*(($D1454-COUNTIFS(S$1453:S1454,0))/12))),S$8))</f>
        <v>0</v>
      </c>
      <c r="T1454" s="132">
        <f t="shared" si="175"/>
        <v>0</v>
      </c>
      <c r="U1454" s="181">
        <f>IF($C1454&lt;=MAX($D$4,INDEX($C$23:$C$154,2+MATCH(0,$M$23:$M$154,1))),U573,MAX(AVERAGEIFS(U1451:U1453,U1451:U1453,"&gt;0")/(EXP(U$6*(($D1454-COUNTIFS(U$1453:U1454,0))/12))),U$8))</f>
        <v>0</v>
      </c>
      <c r="V1454" s="181">
        <f t="shared" si="176"/>
        <v>0</v>
      </c>
      <c r="W1454" s="132">
        <f>IF($C1454&lt;$D$4,W573,MAX(AVERAGEIFS(W1451:W1453,W1451:W1453,"&gt;0")/(EXP(W$6*(($D1454-COUNTIFS(W$1453:W1454,0))/12))),W$8))</f>
        <v>0</v>
      </c>
      <c r="X1454" s="132">
        <f t="shared" si="177"/>
        <v>0</v>
      </c>
      <c r="Y1454" s="132"/>
      <c r="Z1454" s="132"/>
    </row>
    <row r="1455" spans="2:26" outlineLevel="1">
      <c r="B1455" s="159"/>
      <c r="C1455" s="160">
        <f t="shared" ref="C1455:C1518" si="179">EDATE(C1454,1)</f>
        <v>44256</v>
      </c>
      <c r="D1455" s="128">
        <f t="shared" ref="D1455:D1518" si="180">D1454+1</f>
        <v>3</v>
      </c>
      <c r="G1455" s="132">
        <f>IF($C1455&lt;$D$4,G574,MAX(AVERAGEIFS(G1452:G1454,G1452:G1454,"&gt;0")/(EXP(G$6*(($D1455-COUNTIFS(G$1453:G1455,0))/12))),G$8))</f>
        <v>3.2258750000000003</v>
      </c>
      <c r="H1455" s="132">
        <f t="shared" si="170"/>
        <v>2.5202148437500007</v>
      </c>
      <c r="I1455" s="132">
        <f>IF($C1455&lt;$D$4,I574,MAX(AVERAGEIFS(I1452:I1454,I1452:I1454,"&gt;0")/(EXP(I$6*(($D1455-COUNTIFS(I$1453:I1455,0))/12))),I$8))</f>
        <v>0</v>
      </c>
      <c r="J1455" s="132">
        <f t="shared" si="171"/>
        <v>0</v>
      </c>
      <c r="K1455" s="132">
        <f>IF($C1455&lt;$D$4,K574,MAX(AVERAGEIFS(K1452:K1454,K1452:K1454,"&gt;0")/(EXP(K$6*(($D1455-COUNTIFS(K$1453:K1455,0))/12))),K$8))</f>
        <v>0</v>
      </c>
      <c r="L1455" s="132">
        <f t="shared" si="172"/>
        <v>0</v>
      </c>
      <c r="M1455" s="181">
        <f>IF($C1455&lt;=MAX($D$4,INDEX($C$23:$C$154,2+MATCH(0,$M$23:$M$154,1))),M574,MAX(AVERAGEIFS(M1452:M1454,M1452:M1454,"&gt;0")/(EXP(M$6*(($D1455-COUNTIFS(M$1453:M1455,0))/12))),M$8))</f>
        <v>0</v>
      </c>
      <c r="N1455" s="181">
        <f t="shared" si="173"/>
        <v>0</v>
      </c>
      <c r="O1455" s="181">
        <f>IF($C1455&lt;=MAX($D$4,INDEX($C$23:$C$154,2+MATCH(0,$O$23:$O$154,1))),O574,MAX(AVERAGEIFS(O1452:O1454,O1452:O1454,"&gt;0")/(EXP(O$6*(($D1455-COUNTIFS(O$1453:O1455,0))/12))),O$8))</f>
        <v>0</v>
      </c>
      <c r="P1455" s="181">
        <f t="shared" si="178"/>
        <v>0</v>
      </c>
      <c r="Q1455" s="132">
        <f>IF($C1455&lt;$D$4,Q574,MAX(AVERAGEIFS(Q1452:Q1454,Q1452:Q1454,"&gt;0")/(EXP(Q$6*(($D1455-COUNTIFS(Q$1453:Q1455,0))/12))),Q$8))</f>
        <v>0</v>
      </c>
      <c r="R1455" s="132">
        <f t="shared" si="174"/>
        <v>0</v>
      </c>
      <c r="S1455" s="132">
        <f>IF($C1455&lt;$D$4,S574,MAX(AVERAGEIFS(S1452:S1454,S1452:S1454,"&gt;0")/(EXP(S$6*(($D1455-COUNTIFS(S$1453:S1455,0))/12))),S$8))</f>
        <v>0</v>
      </c>
      <c r="T1455" s="132">
        <f t="shared" si="175"/>
        <v>0</v>
      </c>
      <c r="U1455" s="181">
        <f>IF($C1455&lt;=MAX($D$4,INDEX($C$23:$C$154,2+MATCH(0,$M$23:$M$154,1))),U574,MAX(AVERAGEIFS(U1452:U1454,U1452:U1454,"&gt;0")/(EXP(U$6*(($D1455-COUNTIFS(U$1453:U1455,0))/12))),U$8))</f>
        <v>0</v>
      </c>
      <c r="V1455" s="181">
        <f t="shared" si="176"/>
        <v>0</v>
      </c>
      <c r="W1455" s="132">
        <f>IF($C1455&lt;$D$4,W574,MAX(AVERAGEIFS(W1452:W1454,W1452:W1454,"&gt;0")/(EXP(W$6*(($D1455-COUNTIFS(W$1453:W1455,0))/12))),W$8))</f>
        <v>0</v>
      </c>
      <c r="X1455" s="132">
        <f t="shared" si="177"/>
        <v>0</v>
      </c>
      <c r="Y1455" s="132"/>
      <c r="Z1455" s="132"/>
    </row>
    <row r="1456" spans="2:26" outlineLevel="1">
      <c r="B1456" s="159"/>
      <c r="C1456" s="160">
        <f t="shared" si="179"/>
        <v>44287</v>
      </c>
      <c r="D1456" s="128">
        <f t="shared" si="180"/>
        <v>4</v>
      </c>
      <c r="G1456" s="132">
        <f>IF($C1456&lt;$D$4,G575,MAX(AVERAGEIFS(G1453:G1455,G1453:G1455,"&gt;0")/(EXP(G$6*(($D1456-COUNTIFS(G$1453:G1456,0))/12))),G$8))</f>
        <v>3.1208749999999998</v>
      </c>
      <c r="H1456" s="132">
        <f t="shared" si="170"/>
        <v>2.4381835937499998</v>
      </c>
      <c r="I1456" s="132">
        <f>IF($C1456&lt;$D$4,I575,MAX(AVERAGEIFS(I1453:I1455,I1453:I1455,"&gt;0")/(EXP(I$6*(($D1456-COUNTIFS(I$1453:I1456,0))/12))),I$8))</f>
        <v>0</v>
      </c>
      <c r="J1456" s="132">
        <f t="shared" si="171"/>
        <v>0</v>
      </c>
      <c r="K1456" s="132">
        <f>IF($C1456&lt;$D$4,K575,MAX(AVERAGEIFS(K1453:K1455,K1453:K1455,"&gt;0")/(EXP(K$6*(($D1456-COUNTIFS(K$1453:K1456,0))/12))),K$8))</f>
        <v>0</v>
      </c>
      <c r="L1456" s="132">
        <f t="shared" si="172"/>
        <v>0</v>
      </c>
      <c r="M1456" s="181">
        <f>IF($C1456&lt;=MAX($D$4,INDEX($C$23:$C$154,2+MATCH(0,$M$23:$M$154,1))),M575,MAX(AVERAGEIFS(M1453:M1455,M1453:M1455,"&gt;0")/(EXP(M$6*(($D1456-COUNTIFS(M$1453:M1456,0))/12))),M$8))</f>
        <v>0</v>
      </c>
      <c r="N1456" s="181">
        <f t="shared" si="173"/>
        <v>0</v>
      </c>
      <c r="O1456" s="181">
        <f>IF($C1456&lt;=MAX($D$4,INDEX($C$23:$C$154,2+MATCH(0,$O$23:$O$154,1))),O575,MAX(AVERAGEIFS(O1453:O1455,O1453:O1455,"&gt;0")/(EXP(O$6*(($D1456-COUNTIFS(O$1453:O1456,0))/12))),O$8))</f>
        <v>0</v>
      </c>
      <c r="P1456" s="181">
        <f t="shared" si="178"/>
        <v>0</v>
      </c>
      <c r="Q1456" s="132">
        <f>IF($C1456&lt;$D$4,Q575,MAX(AVERAGEIFS(Q1453:Q1455,Q1453:Q1455,"&gt;0")/(EXP(Q$6*(($D1456-COUNTIFS(Q$1453:Q1456,0))/12))),Q$8))</f>
        <v>0</v>
      </c>
      <c r="R1456" s="132">
        <f t="shared" si="174"/>
        <v>0</v>
      </c>
      <c r="S1456" s="132">
        <f>IF($C1456&lt;$D$4,S575,MAX(AVERAGEIFS(S1453:S1455,S1453:S1455,"&gt;0")/(EXP(S$6*(($D1456-COUNTIFS(S$1453:S1456,0))/12))),S$8))</f>
        <v>0</v>
      </c>
      <c r="T1456" s="132">
        <f t="shared" si="175"/>
        <v>0</v>
      </c>
      <c r="U1456" s="181">
        <f>IF($C1456&lt;=MAX($D$4,INDEX($C$23:$C$154,2+MATCH(0,$M$23:$M$154,1))),U575,MAX(AVERAGEIFS(U1453:U1455,U1453:U1455,"&gt;0")/(EXP(U$6*(($D1456-COUNTIFS(U$1453:U1456,0))/12))),U$8))</f>
        <v>0</v>
      </c>
      <c r="V1456" s="181">
        <f t="shared" si="176"/>
        <v>0</v>
      </c>
      <c r="W1456" s="132">
        <f>IF($C1456&lt;$D$4,W575,MAX(AVERAGEIFS(W1453:W1455,W1453:W1455,"&gt;0")/(EXP(W$6*(($D1456-COUNTIFS(W$1453:W1456,0))/12))),W$8))</f>
        <v>0</v>
      </c>
      <c r="X1456" s="132">
        <f t="shared" si="177"/>
        <v>0</v>
      </c>
      <c r="Y1456" s="132"/>
      <c r="Z1456" s="132"/>
    </row>
    <row r="1457" spans="2:26" outlineLevel="1">
      <c r="B1457" s="159"/>
      <c r="C1457" s="160">
        <f t="shared" si="179"/>
        <v>44317</v>
      </c>
      <c r="D1457" s="128">
        <f t="shared" si="180"/>
        <v>5</v>
      </c>
      <c r="G1457" s="132">
        <f>IF($C1457&lt;$D$4,G576,MAX(AVERAGEIFS(G1454:G1456,G1454:G1456,"&gt;0")/(EXP(G$6*(($D1457-COUNTIFS(G$1453:G1457,0))/12))),G$8))</f>
        <v>3.1545000000000001</v>
      </c>
      <c r="H1457" s="132">
        <f t="shared" si="170"/>
        <v>2.4644531250000004</v>
      </c>
      <c r="I1457" s="132">
        <f>IF($C1457&lt;$D$4,I576,MAX(AVERAGEIFS(I1454:I1456,I1454:I1456,"&gt;0")/(EXP(I$6*(($D1457-COUNTIFS(I$1453:I1457,0))/12))),I$8))</f>
        <v>0</v>
      </c>
      <c r="J1457" s="132">
        <f t="shared" si="171"/>
        <v>0</v>
      </c>
      <c r="K1457" s="132">
        <f>IF($C1457&lt;$D$4,K576,MAX(AVERAGEIFS(K1454:K1456,K1454:K1456,"&gt;0")/(EXP(K$6*(($D1457-COUNTIFS(K$1453:K1457,0))/12))),K$8))</f>
        <v>0</v>
      </c>
      <c r="L1457" s="132">
        <f t="shared" si="172"/>
        <v>0</v>
      </c>
      <c r="M1457" s="181">
        <f>IF($C1457&lt;=MAX($D$4,INDEX($C$23:$C$154,2+MATCH(0,$M$23:$M$154,1))),M576,MAX(AVERAGEIFS(M1454:M1456,M1454:M1456,"&gt;0")/(EXP(M$6*(($D1457-COUNTIFS(M$1453:M1457,0))/12))),M$8))</f>
        <v>0</v>
      </c>
      <c r="N1457" s="181">
        <f t="shared" si="173"/>
        <v>0</v>
      </c>
      <c r="O1457" s="181">
        <f>IF($C1457&lt;=MAX($D$4,INDEX($C$23:$C$154,2+MATCH(0,$O$23:$O$154,1))),O576,MAX(AVERAGEIFS(O1454:O1456,O1454:O1456,"&gt;0")/(EXP(O$6*(($D1457-COUNTIFS(O$1453:O1457,0))/12))),O$8))</f>
        <v>0</v>
      </c>
      <c r="P1457" s="181">
        <f t="shared" si="178"/>
        <v>0</v>
      </c>
      <c r="Q1457" s="132">
        <f>IF($C1457&lt;$D$4,Q576,MAX(AVERAGEIFS(Q1454:Q1456,Q1454:Q1456,"&gt;0")/(EXP(Q$6*(($D1457-COUNTIFS(Q$1453:Q1457,0))/12))),Q$8))</f>
        <v>0</v>
      </c>
      <c r="R1457" s="132">
        <f t="shared" si="174"/>
        <v>0</v>
      </c>
      <c r="S1457" s="132">
        <f>IF($C1457&lt;$D$4,S576,MAX(AVERAGEIFS(S1454:S1456,S1454:S1456,"&gt;0")/(EXP(S$6*(($D1457-COUNTIFS(S$1453:S1457,0))/12))),S$8))</f>
        <v>0</v>
      </c>
      <c r="T1457" s="132">
        <f t="shared" si="175"/>
        <v>0</v>
      </c>
      <c r="U1457" s="181">
        <f>IF($C1457&lt;=MAX($D$4,INDEX($C$23:$C$154,2+MATCH(0,$M$23:$M$154,1))),U576,MAX(AVERAGEIFS(U1454:U1456,U1454:U1456,"&gt;0")/(EXP(U$6*(($D1457-COUNTIFS(U$1453:U1457,0))/12))),U$8))</f>
        <v>0</v>
      </c>
      <c r="V1457" s="181">
        <f t="shared" si="176"/>
        <v>0</v>
      </c>
      <c r="W1457" s="132">
        <f>IF($C1457&lt;$D$4,W576,MAX(AVERAGEIFS(W1454:W1456,W1454:W1456,"&gt;0")/(EXP(W$6*(($D1457-COUNTIFS(W$1453:W1457,0))/12))),W$8))</f>
        <v>0</v>
      </c>
      <c r="X1457" s="132">
        <f t="shared" si="177"/>
        <v>0</v>
      </c>
      <c r="Y1457" s="132"/>
      <c r="Z1457" s="132"/>
    </row>
    <row r="1458" spans="2:26" outlineLevel="1">
      <c r="B1458" s="159"/>
      <c r="C1458" s="160">
        <f t="shared" si="179"/>
        <v>44348</v>
      </c>
      <c r="D1458" s="128">
        <f t="shared" si="180"/>
        <v>6</v>
      </c>
      <c r="G1458" s="132">
        <f>IF($C1458&lt;$D$4,G577,MAX(AVERAGEIFS(G1455:G1457,G1455:G1457,"&gt;0")/(EXP(G$6*(($D1458-COUNTIFS(G$1453:G1458,0))/12))),G$8))</f>
        <v>3.0421249999999995</v>
      </c>
      <c r="H1458" s="132">
        <f t="shared" si="170"/>
        <v>2.3766601562499994</v>
      </c>
      <c r="I1458" s="132">
        <f>IF($C1458&lt;$D$4,I577,MAX(AVERAGEIFS(I1455:I1457,I1455:I1457,"&gt;0")/(EXP(I$6*(($D1458-COUNTIFS(I$1453:I1458,0))/12))),I$8))</f>
        <v>0</v>
      </c>
      <c r="J1458" s="132">
        <f t="shared" si="171"/>
        <v>0</v>
      </c>
      <c r="K1458" s="132">
        <f>IF($C1458&lt;$D$4,K577,MAX(AVERAGEIFS(K1455:K1457,K1455:K1457,"&gt;0")/(EXP(K$6*(($D1458-COUNTIFS(K$1453:K1458,0))/12))),K$8))</f>
        <v>0</v>
      </c>
      <c r="L1458" s="132">
        <f t="shared" si="172"/>
        <v>0</v>
      </c>
      <c r="M1458" s="181">
        <f>IF($C1458&lt;=MAX($D$4,INDEX($C$23:$C$154,2+MATCH(0,$M$23:$M$154,1))),M577,MAX(AVERAGEIFS(M1455:M1457,M1455:M1457,"&gt;0")/(EXP(M$6*(($D1458-COUNTIFS(M$1453:M1458,0))/12))),M$8))</f>
        <v>0</v>
      </c>
      <c r="N1458" s="181">
        <f t="shared" si="173"/>
        <v>0</v>
      </c>
      <c r="O1458" s="181">
        <f>IF($C1458&lt;=MAX($D$4,INDEX($C$23:$C$154,2+MATCH(0,$O$23:$O$154,1))),O577,MAX(AVERAGEIFS(O1455:O1457,O1455:O1457,"&gt;0")/(EXP(O$6*(($D1458-COUNTIFS(O$1453:O1458,0))/12))),O$8))</f>
        <v>0</v>
      </c>
      <c r="P1458" s="181">
        <f t="shared" si="178"/>
        <v>0</v>
      </c>
      <c r="Q1458" s="132">
        <f>IF($C1458&lt;$D$4,Q577,MAX(AVERAGEIFS(Q1455:Q1457,Q1455:Q1457,"&gt;0")/(EXP(Q$6*(($D1458-COUNTIFS(Q$1453:Q1458,0))/12))),Q$8))</f>
        <v>0</v>
      </c>
      <c r="R1458" s="132">
        <f t="shared" si="174"/>
        <v>0</v>
      </c>
      <c r="S1458" s="132">
        <f>IF($C1458&lt;$D$4,S577,MAX(AVERAGEIFS(S1455:S1457,S1455:S1457,"&gt;0")/(EXP(S$6*(($D1458-COUNTIFS(S$1453:S1458,0))/12))),S$8))</f>
        <v>0</v>
      </c>
      <c r="T1458" s="132">
        <f t="shared" si="175"/>
        <v>0</v>
      </c>
      <c r="U1458" s="181">
        <f>IF($C1458&lt;=MAX($D$4,INDEX($C$23:$C$154,2+MATCH(0,$M$23:$M$154,1))),U577,MAX(AVERAGEIFS(U1455:U1457,U1455:U1457,"&gt;0")/(EXP(U$6*(($D1458-COUNTIFS(U$1453:U1458,0))/12))),U$8))</f>
        <v>0</v>
      </c>
      <c r="V1458" s="181">
        <f t="shared" si="176"/>
        <v>0</v>
      </c>
      <c r="W1458" s="132">
        <f>IF($C1458&lt;$D$4,W577,MAX(AVERAGEIFS(W1455:W1457,W1455:W1457,"&gt;0")/(EXP(W$6*(($D1458-COUNTIFS(W$1453:W1458,0))/12))),W$8))</f>
        <v>0</v>
      </c>
      <c r="X1458" s="132">
        <f t="shared" si="177"/>
        <v>0</v>
      </c>
      <c r="Y1458" s="132"/>
      <c r="Z1458" s="132"/>
    </row>
    <row r="1459" spans="2:26" outlineLevel="1">
      <c r="B1459" s="159"/>
      <c r="C1459" s="160">
        <f t="shared" si="179"/>
        <v>44378</v>
      </c>
      <c r="D1459" s="128">
        <f t="shared" si="180"/>
        <v>7</v>
      </c>
      <c r="G1459" s="132">
        <f>IF($C1459&lt;$D$4,G578,MAX(AVERAGEIFS(G1456:G1458,G1456:G1458,"&gt;0")/(EXP(G$6*(($D1459-COUNTIFS(G$1453:G1459,0))/12))),G$8))</f>
        <v>2.8707499999999997</v>
      </c>
      <c r="H1459" s="132">
        <f t="shared" si="170"/>
        <v>2.2427734374999995</v>
      </c>
      <c r="I1459" s="132">
        <f>IF($C1459&lt;$D$4,I578,MAX(AVERAGEIFS(I1456:I1458,I1456:I1458,"&gt;0")/(EXP(I$6*(($D1459-COUNTIFS(I$1453:I1459,0))/12))),I$8))</f>
        <v>0</v>
      </c>
      <c r="J1459" s="132">
        <f t="shared" si="171"/>
        <v>0</v>
      </c>
      <c r="K1459" s="132">
        <f>IF($C1459&lt;$D$4,K578,MAX(AVERAGEIFS(K1456:K1458,K1456:K1458,"&gt;0")/(EXP(K$6*(($D1459-COUNTIFS(K$1453:K1459,0))/12))),K$8))</f>
        <v>0</v>
      </c>
      <c r="L1459" s="132">
        <f t="shared" si="172"/>
        <v>0</v>
      </c>
      <c r="M1459" s="181">
        <f>IF($C1459&lt;=MAX($D$4,INDEX($C$23:$C$154,2+MATCH(0,$M$23:$M$154,1))),M578,MAX(AVERAGEIFS(M1456:M1458,M1456:M1458,"&gt;0")/(EXP(M$6*(($D1459-COUNTIFS(M$1453:M1459,0))/12))),M$8))</f>
        <v>0</v>
      </c>
      <c r="N1459" s="181">
        <f t="shared" si="173"/>
        <v>0</v>
      </c>
      <c r="O1459" s="181">
        <f>IF($C1459&lt;=MAX($D$4,INDEX($C$23:$C$154,2+MATCH(0,$O$23:$O$154,1))),O578,MAX(AVERAGEIFS(O1456:O1458,O1456:O1458,"&gt;0")/(EXP(O$6*(($D1459-COUNTIFS(O$1453:O1459,0))/12))),O$8))</f>
        <v>0</v>
      </c>
      <c r="P1459" s="181">
        <f t="shared" si="178"/>
        <v>0</v>
      </c>
      <c r="Q1459" s="132">
        <f>IF($C1459&lt;$D$4,Q578,MAX(AVERAGEIFS(Q1456:Q1458,Q1456:Q1458,"&gt;0")/(EXP(Q$6*(($D1459-COUNTIFS(Q$1453:Q1459,0))/12))),Q$8))</f>
        <v>0</v>
      </c>
      <c r="R1459" s="132">
        <f t="shared" si="174"/>
        <v>0</v>
      </c>
      <c r="S1459" s="132">
        <f>IF($C1459&lt;$D$4,S578,MAX(AVERAGEIFS(S1456:S1458,S1456:S1458,"&gt;0")/(EXP(S$6*(($D1459-COUNTIFS(S$1453:S1459,0))/12))),S$8))</f>
        <v>0</v>
      </c>
      <c r="T1459" s="132">
        <f t="shared" si="175"/>
        <v>0</v>
      </c>
      <c r="U1459" s="181">
        <f>IF($C1459&lt;=MAX($D$4,INDEX($C$23:$C$154,2+MATCH(0,$M$23:$M$154,1))),U578,MAX(AVERAGEIFS(U1456:U1458,U1456:U1458,"&gt;0")/(EXP(U$6*(($D1459-COUNTIFS(U$1453:U1459,0))/12))),U$8))</f>
        <v>0</v>
      </c>
      <c r="V1459" s="181">
        <f t="shared" si="176"/>
        <v>0</v>
      </c>
      <c r="W1459" s="132">
        <f>IF($C1459&lt;$D$4,W578,MAX(AVERAGEIFS(W1456:W1458,W1456:W1458,"&gt;0")/(EXP(W$6*(($D1459-COUNTIFS(W$1453:W1459,0))/12))),W$8))</f>
        <v>0</v>
      </c>
      <c r="X1459" s="132">
        <f t="shared" si="177"/>
        <v>0</v>
      </c>
      <c r="Y1459" s="132"/>
      <c r="Z1459" s="132"/>
    </row>
    <row r="1460" spans="2:26" outlineLevel="1">
      <c r="B1460" s="159"/>
      <c r="C1460" s="160">
        <f t="shared" si="179"/>
        <v>44409</v>
      </c>
      <c r="D1460" s="128">
        <f t="shared" si="180"/>
        <v>8</v>
      </c>
      <c r="G1460" s="132">
        <f>IF($C1460&lt;$D$4,G579,MAX(AVERAGEIFS(G1457:G1459,G1457:G1459,"&gt;0")/(EXP(G$6*(($D1460-COUNTIFS(G$1453:G1460,0))/12))),G$8))</f>
        <v>2.8152500000000003</v>
      </c>
      <c r="H1460" s="132">
        <f t="shared" si="170"/>
        <v>2.1994140625000003</v>
      </c>
      <c r="I1460" s="132">
        <f>IF($C1460&lt;$D$4,I579,MAX(AVERAGEIFS(I1457:I1459,I1457:I1459,"&gt;0")/(EXP(I$6*(($D1460-COUNTIFS(I$1453:I1460,0))/12))),I$8))</f>
        <v>0</v>
      </c>
      <c r="J1460" s="132">
        <f t="shared" si="171"/>
        <v>0</v>
      </c>
      <c r="K1460" s="132">
        <f>IF($C1460&lt;$D$4,K579,MAX(AVERAGEIFS(K1457:K1459,K1457:K1459,"&gt;0")/(EXP(K$6*(($D1460-COUNTIFS(K$1453:K1460,0))/12))),K$8))</f>
        <v>0</v>
      </c>
      <c r="L1460" s="132">
        <f t="shared" si="172"/>
        <v>0</v>
      </c>
      <c r="M1460" s="181">
        <f>IF($C1460&lt;=MAX($D$4,INDEX($C$23:$C$154,2+MATCH(0,$M$23:$M$154,1))),M579,MAX(AVERAGEIFS(M1457:M1459,M1457:M1459,"&gt;0")/(EXP(M$6*(($D1460-COUNTIFS(M$1453:M1460,0))/12))),M$8))</f>
        <v>0</v>
      </c>
      <c r="N1460" s="181">
        <f t="shared" si="173"/>
        <v>0</v>
      </c>
      <c r="O1460" s="181">
        <f>IF($C1460&lt;=MAX($D$4,INDEX($C$23:$C$154,2+MATCH(0,$O$23:$O$154,1))),O579,MAX(AVERAGEIFS(O1457:O1459,O1457:O1459,"&gt;0")/(EXP(O$6*(($D1460-COUNTIFS(O$1453:O1460,0))/12))),O$8))</f>
        <v>0</v>
      </c>
      <c r="P1460" s="181">
        <f t="shared" si="178"/>
        <v>0</v>
      </c>
      <c r="Q1460" s="132">
        <f>IF($C1460&lt;$D$4,Q579,MAX(AVERAGEIFS(Q1457:Q1459,Q1457:Q1459,"&gt;0")/(EXP(Q$6*(($D1460-COUNTIFS(Q$1453:Q1460,0))/12))),Q$8))</f>
        <v>0</v>
      </c>
      <c r="R1460" s="132">
        <f t="shared" si="174"/>
        <v>0</v>
      </c>
      <c r="S1460" s="132">
        <f>IF($C1460&lt;$D$4,S579,MAX(AVERAGEIFS(S1457:S1459,S1457:S1459,"&gt;0")/(EXP(S$6*(($D1460-COUNTIFS(S$1453:S1460,0))/12))),S$8))</f>
        <v>0</v>
      </c>
      <c r="T1460" s="132">
        <f t="shared" si="175"/>
        <v>0</v>
      </c>
      <c r="U1460" s="181">
        <f>IF($C1460&lt;=MAX($D$4,INDEX($C$23:$C$154,2+MATCH(0,$M$23:$M$154,1))),U579,MAX(AVERAGEIFS(U1457:U1459,U1457:U1459,"&gt;0")/(EXP(U$6*(($D1460-COUNTIFS(U$1453:U1460,0))/12))),U$8))</f>
        <v>0</v>
      </c>
      <c r="V1460" s="181">
        <f t="shared" si="176"/>
        <v>0</v>
      </c>
      <c r="W1460" s="132">
        <f>IF($C1460&lt;$D$4,W579,MAX(AVERAGEIFS(W1457:W1459,W1457:W1459,"&gt;0")/(EXP(W$6*(($D1460-COUNTIFS(W$1453:W1460,0))/12))),W$8))</f>
        <v>0</v>
      </c>
      <c r="X1460" s="132">
        <f t="shared" si="177"/>
        <v>0</v>
      </c>
      <c r="Y1460" s="132"/>
      <c r="Z1460" s="132"/>
    </row>
    <row r="1461" spans="2:26" outlineLevel="1">
      <c r="B1461" s="159"/>
      <c r="C1461" s="160">
        <f t="shared" si="179"/>
        <v>44440</v>
      </c>
      <c r="D1461" s="128">
        <f t="shared" si="180"/>
        <v>9</v>
      </c>
      <c r="G1461" s="132">
        <f>IF($C1461&lt;$D$4,G580,MAX(AVERAGEIFS(G1458:G1460,G1458:G1460,"&gt;0")/(EXP(G$6*(($D1461-COUNTIFS(G$1453:G1461,0))/12))),G$8))</f>
        <v>3.3576249999999992</v>
      </c>
      <c r="H1461" s="132">
        <f t="shared" si="170"/>
        <v>2.6231445312499995</v>
      </c>
      <c r="I1461" s="132">
        <f>IF($C1461&lt;$D$4,I580,MAX(AVERAGEIFS(I1458:I1460,I1458:I1460,"&gt;0")/(EXP(I$6*(($D1461-COUNTIFS(I$1453:I1461,0))/12))),I$8))</f>
        <v>0</v>
      </c>
      <c r="J1461" s="132">
        <f t="shared" si="171"/>
        <v>0</v>
      </c>
      <c r="K1461" s="132">
        <f>IF($C1461&lt;$D$4,K580,MAX(AVERAGEIFS(K1458:K1460,K1458:K1460,"&gt;0")/(EXP(K$6*(($D1461-COUNTIFS(K$1453:K1461,0))/12))),K$8))</f>
        <v>0</v>
      </c>
      <c r="L1461" s="132">
        <f t="shared" si="172"/>
        <v>0</v>
      </c>
      <c r="M1461" s="181">
        <f>IF($C1461&lt;=MAX($D$4,INDEX($C$23:$C$154,2+MATCH(0,$M$23:$M$154,1))),M580,MAX(AVERAGEIFS(M1458:M1460,M1458:M1460,"&gt;0")/(EXP(M$6*(($D1461-COUNTIFS(M$1453:M1461,0))/12))),M$8))</f>
        <v>0</v>
      </c>
      <c r="N1461" s="181">
        <f t="shared" si="173"/>
        <v>0</v>
      </c>
      <c r="O1461" s="181">
        <f>IF($C1461&lt;=MAX($D$4,INDEX($C$23:$C$154,2+MATCH(0,$O$23:$O$154,1))),O580,MAX(AVERAGEIFS(O1458:O1460,O1458:O1460,"&gt;0")/(EXP(O$6*(($D1461-COUNTIFS(O$1453:O1461,0))/12))),O$8))</f>
        <v>0</v>
      </c>
      <c r="P1461" s="181">
        <f t="shared" si="178"/>
        <v>0</v>
      </c>
      <c r="Q1461" s="132">
        <f>IF($C1461&lt;$D$4,Q580,MAX(AVERAGEIFS(Q1458:Q1460,Q1458:Q1460,"&gt;0")/(EXP(Q$6*(($D1461-COUNTIFS(Q$1453:Q1461,0))/12))),Q$8))</f>
        <v>0</v>
      </c>
      <c r="R1461" s="132">
        <f t="shared" si="174"/>
        <v>0</v>
      </c>
      <c r="S1461" s="132">
        <f>IF($C1461&lt;$D$4,S580,MAX(AVERAGEIFS(S1458:S1460,S1458:S1460,"&gt;0")/(EXP(S$6*(($D1461-COUNTIFS(S$1453:S1461,0))/12))),S$8))</f>
        <v>0</v>
      </c>
      <c r="T1461" s="132">
        <f t="shared" si="175"/>
        <v>0</v>
      </c>
      <c r="U1461" s="181">
        <f>IF($C1461&lt;=MAX($D$4,INDEX($C$23:$C$154,2+MATCH(0,$M$23:$M$154,1))),U580,MAX(AVERAGEIFS(U1458:U1460,U1458:U1460,"&gt;0")/(EXP(U$6*(($D1461-COUNTIFS(U$1453:U1461,0))/12))),U$8))</f>
        <v>0</v>
      </c>
      <c r="V1461" s="181">
        <f t="shared" si="176"/>
        <v>0</v>
      </c>
      <c r="W1461" s="132">
        <f>IF($C1461&lt;$D$4,W580,MAX(AVERAGEIFS(W1458:W1460,W1458:W1460,"&gt;0")/(EXP(W$6*(($D1461-COUNTIFS(W$1453:W1461,0))/12))),W$8))</f>
        <v>0</v>
      </c>
      <c r="X1461" s="132">
        <f t="shared" si="177"/>
        <v>0</v>
      </c>
      <c r="Y1461" s="132"/>
      <c r="Z1461" s="132"/>
    </row>
    <row r="1462" spans="2:26" outlineLevel="1">
      <c r="B1462" s="159"/>
      <c r="C1462" s="160">
        <f t="shared" si="179"/>
        <v>44470</v>
      </c>
      <c r="D1462" s="128">
        <f t="shared" si="180"/>
        <v>10</v>
      </c>
      <c r="G1462" s="132">
        <f>IF($C1462&lt;$D$4,G581,MAX(AVERAGEIFS(G1459:G1461,G1459:G1461,"&gt;0")/(EXP(G$6*(($D1462-COUNTIFS(G$1453:G1462,0))/12))),G$8))</f>
        <v>2.9458749999999996</v>
      </c>
      <c r="H1462" s="132">
        <f t="shared" si="170"/>
        <v>2.3014648437499998</v>
      </c>
      <c r="I1462" s="132">
        <f>IF($C1462&lt;$D$4,I581,MAX(AVERAGEIFS(I1459:I1461,I1459:I1461,"&gt;0")/(EXP(I$6*(($D1462-COUNTIFS(I$1453:I1462,0))/12))),I$8))</f>
        <v>0</v>
      </c>
      <c r="J1462" s="132">
        <f t="shared" si="171"/>
        <v>0</v>
      </c>
      <c r="K1462" s="132">
        <f>IF($C1462&lt;$D$4,K581,MAX(AVERAGEIFS(K1459:K1461,K1459:K1461,"&gt;0")/(EXP(K$6*(($D1462-COUNTIFS(K$1453:K1462,0))/12))),K$8))</f>
        <v>0</v>
      </c>
      <c r="L1462" s="132">
        <f t="shared" si="172"/>
        <v>0</v>
      </c>
      <c r="M1462" s="181">
        <f>IF($C1462&lt;=MAX($D$4,INDEX($C$23:$C$154,2+MATCH(0,$M$23:$M$154,1))),M581,MAX(AVERAGEIFS(M1459:M1461,M1459:M1461,"&gt;0")/(EXP(M$6*(($D1462-COUNTIFS(M$1453:M1462,0))/12))),M$8))</f>
        <v>0</v>
      </c>
      <c r="N1462" s="181">
        <f t="shared" si="173"/>
        <v>0</v>
      </c>
      <c r="O1462" s="181">
        <f>IF($C1462&lt;=MAX($D$4,INDEX($C$23:$C$154,2+MATCH(0,$O$23:$O$154,1))),O581,MAX(AVERAGEIFS(O1459:O1461,O1459:O1461,"&gt;0")/(EXP(O$6*(($D1462-COUNTIFS(O$1453:O1462,0))/12))),O$8))</f>
        <v>0</v>
      </c>
      <c r="P1462" s="181">
        <f t="shared" si="178"/>
        <v>0</v>
      </c>
      <c r="Q1462" s="132">
        <f>IF($C1462&lt;$D$4,Q581,MAX(AVERAGEIFS(Q1459:Q1461,Q1459:Q1461,"&gt;0")/(EXP(Q$6*(($D1462-COUNTIFS(Q$1453:Q1462,0))/12))),Q$8))</f>
        <v>0</v>
      </c>
      <c r="R1462" s="132">
        <f t="shared" si="174"/>
        <v>0</v>
      </c>
      <c r="S1462" s="132">
        <f>IF($C1462&lt;$D$4,S581,MAX(AVERAGEIFS(S1459:S1461,S1459:S1461,"&gt;0")/(EXP(S$6*(($D1462-COUNTIFS(S$1453:S1462,0))/12))),S$8))</f>
        <v>0</v>
      </c>
      <c r="T1462" s="132">
        <f t="shared" si="175"/>
        <v>0</v>
      </c>
      <c r="U1462" s="181">
        <f>IF($C1462&lt;=MAX($D$4,INDEX($C$23:$C$154,2+MATCH(0,$M$23:$M$154,1))),U581,MAX(AVERAGEIFS(U1459:U1461,U1459:U1461,"&gt;0")/(EXP(U$6*(($D1462-COUNTIFS(U$1453:U1462,0))/12))),U$8))</f>
        <v>0</v>
      </c>
      <c r="V1462" s="181">
        <f t="shared" si="176"/>
        <v>0</v>
      </c>
      <c r="W1462" s="132">
        <f>IF($C1462&lt;$D$4,W581,MAX(AVERAGEIFS(W1459:W1461,W1459:W1461,"&gt;0")/(EXP(W$6*(($D1462-COUNTIFS(W$1453:W1462,0))/12))),W$8))</f>
        <v>0</v>
      </c>
      <c r="X1462" s="132">
        <f t="shared" si="177"/>
        <v>0</v>
      </c>
      <c r="Y1462" s="132"/>
      <c r="Z1462" s="132"/>
    </row>
    <row r="1463" spans="2:26" outlineLevel="1">
      <c r="B1463" s="159"/>
      <c r="C1463" s="160">
        <f t="shared" si="179"/>
        <v>44501</v>
      </c>
      <c r="D1463" s="128">
        <f t="shared" si="180"/>
        <v>11</v>
      </c>
      <c r="G1463" s="132">
        <f>IF($C1463&lt;$D$4,G582,MAX(AVERAGEIFS(G1460:G1462,G1460:G1462,"&gt;0")/(EXP(G$6*(($D1463-COUNTIFS(G$1453:G1463,0))/12))),G$8))</f>
        <v>3.3304999999999998</v>
      </c>
      <c r="H1463" s="132">
        <f t="shared" si="170"/>
        <v>2.6019531250000001</v>
      </c>
      <c r="I1463" s="132">
        <f>IF($C1463&lt;$D$4,I582,MAX(AVERAGEIFS(I1460:I1462,I1460:I1462,"&gt;0")/(EXP(I$6*(($D1463-COUNTIFS(I$1453:I1463,0))/12))),I$8))</f>
        <v>0</v>
      </c>
      <c r="J1463" s="132">
        <f t="shared" si="171"/>
        <v>0</v>
      </c>
      <c r="K1463" s="132">
        <f>IF($C1463&lt;$D$4,K582,MAX(AVERAGEIFS(K1460:K1462,K1460:K1462,"&gt;0")/(EXP(K$6*(($D1463-COUNTIFS(K$1453:K1463,0))/12))),K$8))</f>
        <v>0</v>
      </c>
      <c r="L1463" s="132">
        <f t="shared" si="172"/>
        <v>0</v>
      </c>
      <c r="M1463" s="181">
        <f>IF($C1463&lt;=MAX($D$4,INDEX($C$23:$C$154,2+MATCH(0,$M$23:$M$154,1))),M582,MAX(AVERAGEIFS(M1460:M1462,M1460:M1462,"&gt;0")/(EXP(M$6*(($D1463-COUNTIFS(M$1453:M1463,0))/12))),M$8))</f>
        <v>0</v>
      </c>
      <c r="N1463" s="181">
        <f t="shared" si="173"/>
        <v>0</v>
      </c>
      <c r="O1463" s="181">
        <f>IF($C1463&lt;=MAX($D$4,INDEX($C$23:$C$154,2+MATCH(0,$O$23:$O$154,1))),O582,MAX(AVERAGEIFS(O1460:O1462,O1460:O1462,"&gt;0")/(EXP(O$6*(($D1463-COUNTIFS(O$1453:O1463,0))/12))),O$8))</f>
        <v>0</v>
      </c>
      <c r="P1463" s="181">
        <f t="shared" si="178"/>
        <v>0</v>
      </c>
      <c r="Q1463" s="132">
        <f>IF($C1463&lt;$D$4,Q582,MAX(AVERAGEIFS(Q1460:Q1462,Q1460:Q1462,"&gt;0")/(EXP(Q$6*(($D1463-COUNTIFS(Q$1453:Q1463,0))/12))),Q$8))</f>
        <v>0</v>
      </c>
      <c r="R1463" s="132">
        <f t="shared" si="174"/>
        <v>0</v>
      </c>
      <c r="S1463" s="132">
        <f>IF($C1463&lt;$D$4,S582,MAX(AVERAGEIFS(S1460:S1462,S1460:S1462,"&gt;0")/(EXP(S$6*(($D1463-COUNTIFS(S$1453:S1463,0))/12))),S$8))</f>
        <v>0</v>
      </c>
      <c r="T1463" s="132">
        <f t="shared" si="175"/>
        <v>0</v>
      </c>
      <c r="U1463" s="181">
        <f>IF($C1463&lt;=MAX($D$4,INDEX($C$23:$C$154,2+MATCH(0,$M$23:$M$154,1))),U582,MAX(AVERAGEIFS(U1460:U1462,U1460:U1462,"&gt;0")/(EXP(U$6*(($D1463-COUNTIFS(U$1453:U1463,0))/12))),U$8))</f>
        <v>0</v>
      </c>
      <c r="V1463" s="181">
        <f t="shared" si="176"/>
        <v>0</v>
      </c>
      <c r="W1463" s="132">
        <f>IF($C1463&lt;$D$4,W582,MAX(AVERAGEIFS(W1460:W1462,W1460:W1462,"&gt;0")/(EXP(W$6*(($D1463-COUNTIFS(W$1453:W1463,0))/12))),W$8))</f>
        <v>0</v>
      </c>
      <c r="X1463" s="132">
        <f t="shared" si="177"/>
        <v>0</v>
      </c>
      <c r="Y1463" s="132"/>
      <c r="Z1463" s="132"/>
    </row>
    <row r="1464" spans="2:26" outlineLevel="1">
      <c r="B1464" s="159"/>
      <c r="C1464" s="160">
        <f t="shared" si="179"/>
        <v>44531</v>
      </c>
      <c r="D1464" s="128">
        <f t="shared" si="180"/>
        <v>12</v>
      </c>
      <c r="G1464" s="132">
        <f>IF($C1464&lt;$D$4,G583,MAX(AVERAGEIFS(G1461:G1463,G1461:G1463,"&gt;0")/(EXP(G$6*(($D1464-COUNTIFS(G$1453:G1464,0))/12))),G$8))</f>
        <v>3.0181250000000004</v>
      </c>
      <c r="H1464" s="132">
        <f t="shared" si="170"/>
        <v>2.3579101562500004</v>
      </c>
      <c r="I1464" s="132">
        <f>IF($C1464&lt;$D$4,I583,MAX(AVERAGEIFS(I1461:I1463,I1461:I1463,"&gt;0")/(EXP(I$6*(($D1464-COUNTIFS(I$1453:I1464,0))/12))),I$8))</f>
        <v>0</v>
      </c>
      <c r="J1464" s="132">
        <f t="shared" si="171"/>
        <v>0</v>
      </c>
      <c r="K1464" s="132">
        <f>IF($C1464&lt;$D$4,K583,MAX(AVERAGEIFS(K1461:K1463,K1461:K1463,"&gt;0")/(EXP(K$6*(($D1464-COUNTIFS(K$1453:K1464,0))/12))),K$8))</f>
        <v>0</v>
      </c>
      <c r="L1464" s="132">
        <f t="shared" si="172"/>
        <v>0</v>
      </c>
      <c r="M1464" s="181">
        <f>IF($C1464&lt;=MAX($D$4,INDEX($C$23:$C$154,2+MATCH(0,$M$23:$M$154,1))),M583,MAX(AVERAGEIFS(M1461:M1463,M1461:M1463,"&gt;0")/(EXP(M$6*(($D1464-COUNTIFS(M$1453:M1464,0))/12))),M$8))</f>
        <v>0</v>
      </c>
      <c r="N1464" s="181">
        <f t="shared" si="173"/>
        <v>0</v>
      </c>
      <c r="O1464" s="181">
        <f>IF($C1464&lt;=MAX($D$4,INDEX($C$23:$C$154,2+MATCH(0,$O$23:$O$154,1))),O583,MAX(AVERAGEIFS(O1461:O1463,O1461:O1463,"&gt;0")/(EXP(O$6*(($D1464-COUNTIFS(O$1453:O1464,0))/12))),O$8))</f>
        <v>0</v>
      </c>
      <c r="P1464" s="181">
        <f t="shared" si="178"/>
        <v>0</v>
      </c>
      <c r="Q1464" s="132">
        <f>IF($C1464&lt;$D$4,Q583,MAX(AVERAGEIFS(Q1461:Q1463,Q1461:Q1463,"&gt;0")/(EXP(Q$6*(($D1464-COUNTIFS(Q$1453:Q1464,0))/12))),Q$8))</f>
        <v>0</v>
      </c>
      <c r="R1464" s="132">
        <f t="shared" si="174"/>
        <v>0</v>
      </c>
      <c r="S1464" s="132">
        <f>IF($C1464&lt;$D$4,S583,MAX(AVERAGEIFS(S1461:S1463,S1461:S1463,"&gt;0")/(EXP(S$6*(($D1464-COUNTIFS(S$1453:S1464,0))/12))),S$8))</f>
        <v>0</v>
      </c>
      <c r="T1464" s="132">
        <f t="shared" si="175"/>
        <v>0</v>
      </c>
      <c r="U1464" s="181">
        <f>IF($C1464&lt;=MAX($D$4,INDEX($C$23:$C$154,2+MATCH(0,$M$23:$M$154,1))),U583,MAX(AVERAGEIFS(U1461:U1463,U1461:U1463,"&gt;0")/(EXP(U$6*(($D1464-COUNTIFS(U$1453:U1464,0))/12))),U$8))</f>
        <v>0</v>
      </c>
      <c r="V1464" s="181">
        <f t="shared" si="176"/>
        <v>0</v>
      </c>
      <c r="W1464" s="132">
        <f>IF($C1464&lt;$D$4,W583,MAX(AVERAGEIFS(W1461:W1463,W1461:W1463,"&gt;0")/(EXP(W$6*(($D1464-COUNTIFS(W$1453:W1464,0))/12))),W$8))</f>
        <v>0</v>
      </c>
      <c r="X1464" s="132">
        <f t="shared" si="177"/>
        <v>0</v>
      </c>
      <c r="Y1464" s="132"/>
      <c r="Z1464" s="132"/>
    </row>
    <row r="1465" spans="2:26" outlineLevel="1">
      <c r="B1465" s="159"/>
      <c r="C1465" s="160">
        <f t="shared" si="179"/>
        <v>44562</v>
      </c>
      <c r="D1465" s="128">
        <f t="shared" si="180"/>
        <v>13</v>
      </c>
      <c r="G1465" s="132">
        <f>IF($C1465&lt;$D$4,G584,MAX(AVERAGEIFS(G1462:G1464,G1462:G1464,"&gt;0")/(EXP(G$6*(($D1465-COUNTIFS(G$1453:G1465,0))/12))),G$8))</f>
        <v>2.7967500000000003</v>
      </c>
      <c r="H1465" s="132">
        <f t="shared" si="170"/>
        <v>2.1849609375000001</v>
      </c>
      <c r="I1465" s="132">
        <f>IF($C1465&lt;$D$4,I584,MAX(AVERAGEIFS(I1462:I1464,I1462:I1464,"&gt;0")/(EXP(I$6*(($D1465-COUNTIFS(I$1453:I1465,0))/12))),I$8))</f>
        <v>0</v>
      </c>
      <c r="J1465" s="132">
        <f t="shared" si="171"/>
        <v>0</v>
      </c>
      <c r="K1465" s="132">
        <f>IF($C1465&lt;$D$4,K584,MAX(AVERAGEIFS(K1462:K1464,K1462:K1464,"&gt;0")/(EXP(K$6*(($D1465-COUNTIFS(K$1453:K1465,0))/12))),K$8))</f>
        <v>0</v>
      </c>
      <c r="L1465" s="132">
        <f t="shared" si="172"/>
        <v>0</v>
      </c>
      <c r="M1465" s="181">
        <f>IF($C1465&lt;=MAX($D$4,INDEX($C$23:$C$154,2+MATCH(0,$M$23:$M$154,1))),M584,MAX(AVERAGEIFS(M1462:M1464,M1462:M1464,"&gt;0")/(EXP(M$6*(($D1465-COUNTIFS(M$1453:M1465,0))/12))),M$8))</f>
        <v>0</v>
      </c>
      <c r="N1465" s="181">
        <f t="shared" si="173"/>
        <v>0</v>
      </c>
      <c r="O1465" s="181">
        <f>IF($C1465&lt;=MAX($D$4,INDEX($C$23:$C$154,2+MATCH(0,$O$23:$O$154,1))),O584,MAX(AVERAGEIFS(O1462:O1464,O1462:O1464,"&gt;0")/(EXP(O$6*(($D1465-COUNTIFS(O$1453:O1465,0))/12))),O$8))</f>
        <v>0</v>
      </c>
      <c r="P1465" s="181">
        <f t="shared" si="178"/>
        <v>0</v>
      </c>
      <c r="Q1465" s="132">
        <f>IF($C1465&lt;$D$4,Q584,MAX(AVERAGEIFS(Q1462:Q1464,Q1462:Q1464,"&gt;0")/(EXP(Q$6*(($D1465-COUNTIFS(Q$1453:Q1465,0))/12))),Q$8))</f>
        <v>0</v>
      </c>
      <c r="R1465" s="132">
        <f t="shared" si="174"/>
        <v>0</v>
      </c>
      <c r="S1465" s="132">
        <f>IF($C1465&lt;$D$4,S584,MAX(AVERAGEIFS(S1462:S1464,S1462:S1464,"&gt;0")/(EXP(S$6*(($D1465-COUNTIFS(S$1453:S1465,0))/12))),S$8))</f>
        <v>0</v>
      </c>
      <c r="T1465" s="132">
        <f t="shared" si="175"/>
        <v>0</v>
      </c>
      <c r="U1465" s="181">
        <f>IF($C1465&lt;=MAX($D$4,INDEX($C$23:$C$154,2+MATCH(0,$M$23:$M$154,1))),U584,MAX(AVERAGEIFS(U1462:U1464,U1462:U1464,"&gt;0")/(EXP(U$6*(($D1465-COUNTIFS(U$1453:U1465,0))/12))),U$8))</f>
        <v>0</v>
      </c>
      <c r="V1465" s="181">
        <f t="shared" si="176"/>
        <v>0</v>
      </c>
      <c r="W1465" s="132">
        <f>IF($C1465&lt;$D$4,W584,MAX(AVERAGEIFS(W1462:W1464,W1462:W1464,"&gt;0")/(EXP(W$6*(($D1465-COUNTIFS(W$1453:W1465,0))/12))),W$8))</f>
        <v>0</v>
      </c>
      <c r="X1465" s="132">
        <f t="shared" si="177"/>
        <v>0</v>
      </c>
      <c r="Y1465" s="132"/>
      <c r="Z1465" s="132"/>
    </row>
    <row r="1466" spans="2:26" outlineLevel="1">
      <c r="B1466" s="159"/>
      <c r="C1466" s="160">
        <f t="shared" si="179"/>
        <v>44593</v>
      </c>
      <c r="D1466" s="128">
        <f t="shared" si="180"/>
        <v>14</v>
      </c>
      <c r="G1466" s="132">
        <f>IF($C1466&lt;$D$4,G585,MAX(AVERAGEIFS(G1463:G1465,G1463:G1465,"&gt;0")/(EXP(G$6*(($D1466-COUNTIFS(G$1453:G1466,0))/12))),G$8))</f>
        <v>2.644625</v>
      </c>
      <c r="H1466" s="132">
        <f t="shared" si="170"/>
        <v>2.0661132812499998</v>
      </c>
      <c r="I1466" s="132">
        <f>IF($C1466&lt;$D$4,I585,MAX(AVERAGEIFS(I1463:I1465,I1463:I1465,"&gt;0")/(EXP(I$6*(($D1466-COUNTIFS(I$1453:I1466,0))/12))),I$8))</f>
        <v>0</v>
      </c>
      <c r="J1466" s="132">
        <f t="shared" si="171"/>
        <v>0</v>
      </c>
      <c r="K1466" s="132">
        <f>IF($C1466&lt;$D$4,K585,MAX(AVERAGEIFS(K1463:K1465,K1463:K1465,"&gt;0")/(EXP(K$6*(($D1466-COUNTIFS(K$1453:K1466,0))/12))),K$8))</f>
        <v>0</v>
      </c>
      <c r="L1466" s="132">
        <f t="shared" si="172"/>
        <v>0</v>
      </c>
      <c r="M1466" s="181">
        <f>IF($C1466&lt;=MAX($D$4,INDEX($C$23:$C$154,2+MATCH(0,$M$23:$M$154,1))),M585,MAX(AVERAGEIFS(M1463:M1465,M1463:M1465,"&gt;0")/(EXP(M$6*(($D1466-COUNTIFS(M$1453:M1466,0))/12))),M$8))</f>
        <v>0</v>
      </c>
      <c r="N1466" s="181">
        <f t="shared" si="173"/>
        <v>0</v>
      </c>
      <c r="O1466" s="181">
        <f>IF($C1466&lt;=MAX($D$4,INDEX($C$23:$C$154,2+MATCH(0,$O$23:$O$154,1))),O585,MAX(AVERAGEIFS(O1463:O1465,O1463:O1465,"&gt;0")/(EXP(O$6*(($D1466-COUNTIFS(O$1453:O1466,0))/12))),O$8))</f>
        <v>0</v>
      </c>
      <c r="P1466" s="181">
        <f t="shared" si="178"/>
        <v>0</v>
      </c>
      <c r="Q1466" s="132">
        <f>IF($C1466&lt;$D$4,Q585,MAX(AVERAGEIFS(Q1463:Q1465,Q1463:Q1465,"&gt;0")/(EXP(Q$6*(($D1466-COUNTIFS(Q$1453:Q1466,0))/12))),Q$8))</f>
        <v>0</v>
      </c>
      <c r="R1466" s="132">
        <f t="shared" si="174"/>
        <v>0</v>
      </c>
      <c r="S1466" s="132">
        <f>IF($C1466&lt;$D$4,S585,MAX(AVERAGEIFS(S1463:S1465,S1463:S1465,"&gt;0")/(EXP(S$6*(($D1466-COUNTIFS(S$1453:S1466,0))/12))),S$8))</f>
        <v>0</v>
      </c>
      <c r="T1466" s="132">
        <f t="shared" si="175"/>
        <v>0</v>
      </c>
      <c r="U1466" s="181">
        <f>IF($C1466&lt;=MAX($D$4,INDEX($C$23:$C$154,2+MATCH(0,$M$23:$M$154,1))),U585,MAX(AVERAGEIFS(U1463:U1465,U1463:U1465,"&gt;0")/(EXP(U$6*(($D1466-COUNTIFS(U$1453:U1466,0))/12))),U$8))</f>
        <v>0</v>
      </c>
      <c r="V1466" s="181">
        <f t="shared" si="176"/>
        <v>0</v>
      </c>
      <c r="W1466" s="132">
        <f>IF($C1466&lt;$D$4,W585,MAX(AVERAGEIFS(W1463:W1465,W1463:W1465,"&gt;0")/(EXP(W$6*(($D1466-COUNTIFS(W$1453:W1466,0))/12))),W$8))</f>
        <v>0</v>
      </c>
      <c r="X1466" s="132">
        <f t="shared" si="177"/>
        <v>0</v>
      </c>
      <c r="Y1466" s="132"/>
      <c r="Z1466" s="132"/>
    </row>
    <row r="1467" spans="2:26" outlineLevel="1">
      <c r="B1467" s="159"/>
      <c r="C1467" s="160">
        <f t="shared" si="179"/>
        <v>44621</v>
      </c>
      <c r="D1467" s="128">
        <f t="shared" si="180"/>
        <v>15</v>
      </c>
      <c r="G1467" s="132">
        <f>IF($C1467&lt;$D$4,G586,MAX(AVERAGEIFS(G1464:G1466,G1464:G1466,"&gt;0")/(EXP(G$6*(($D1467-COUNTIFS(G$1453:G1467,0))/12))),G$8))</f>
        <v>2.9973749999999999</v>
      </c>
      <c r="H1467" s="132">
        <f t="shared" si="170"/>
        <v>2.3416992187500001</v>
      </c>
      <c r="I1467" s="132">
        <f>IF($C1467&lt;$D$4,I586,MAX(AVERAGEIFS(I1464:I1466,I1464:I1466,"&gt;0")/(EXP(I$6*(($D1467-COUNTIFS(I$1453:I1467,0))/12))),I$8))</f>
        <v>0</v>
      </c>
      <c r="J1467" s="132">
        <f t="shared" si="171"/>
        <v>0</v>
      </c>
      <c r="K1467" s="132">
        <f>IF($C1467&lt;$D$4,K586,MAX(AVERAGEIFS(K1464:K1466,K1464:K1466,"&gt;0")/(EXP(K$6*(($D1467-COUNTIFS(K$1453:K1467,0))/12))),K$8))</f>
        <v>0</v>
      </c>
      <c r="L1467" s="132">
        <f t="shared" si="172"/>
        <v>0</v>
      </c>
      <c r="M1467" s="181">
        <f>IF($C1467&lt;=MAX($D$4,INDEX($C$23:$C$154,2+MATCH(0,$M$23:$M$154,1))),M586,MAX(AVERAGEIFS(M1464:M1466,M1464:M1466,"&gt;0")/(EXP(M$6*(($D1467-COUNTIFS(M$1453:M1467,0))/12))),M$8))</f>
        <v>0</v>
      </c>
      <c r="N1467" s="181">
        <f t="shared" si="173"/>
        <v>0</v>
      </c>
      <c r="O1467" s="181">
        <f>IF($C1467&lt;=MAX($D$4,INDEX($C$23:$C$154,2+MATCH(0,$O$23:$O$154,1))),O586,MAX(AVERAGEIFS(O1464:O1466,O1464:O1466,"&gt;0")/(EXP(O$6*(($D1467-COUNTIFS(O$1453:O1467,0))/12))),O$8))</f>
        <v>0</v>
      </c>
      <c r="P1467" s="181">
        <f t="shared" si="178"/>
        <v>0</v>
      </c>
      <c r="Q1467" s="132">
        <f>IF($C1467&lt;$D$4,Q586,MAX(AVERAGEIFS(Q1464:Q1466,Q1464:Q1466,"&gt;0")/(EXP(Q$6*(($D1467-COUNTIFS(Q$1453:Q1467,0))/12))),Q$8))</f>
        <v>0</v>
      </c>
      <c r="R1467" s="132">
        <f t="shared" si="174"/>
        <v>0</v>
      </c>
      <c r="S1467" s="132">
        <f>IF($C1467&lt;$D$4,S586,MAX(AVERAGEIFS(S1464:S1466,S1464:S1466,"&gt;0")/(EXP(S$6*(($D1467-COUNTIFS(S$1453:S1467,0))/12))),S$8))</f>
        <v>0</v>
      </c>
      <c r="T1467" s="132">
        <f t="shared" si="175"/>
        <v>0</v>
      </c>
      <c r="U1467" s="181">
        <f>IF($C1467&lt;=MAX($D$4,INDEX($C$23:$C$154,2+MATCH(0,$M$23:$M$154,1))),U586,MAX(AVERAGEIFS(U1464:U1466,U1464:U1466,"&gt;0")/(EXP(U$6*(($D1467-COUNTIFS(U$1453:U1467,0))/12))),U$8))</f>
        <v>0</v>
      </c>
      <c r="V1467" s="181">
        <f t="shared" si="176"/>
        <v>0</v>
      </c>
      <c r="W1467" s="132">
        <f>IF($C1467&lt;$D$4,W586,MAX(AVERAGEIFS(W1464:W1466,W1464:W1466,"&gt;0")/(EXP(W$6*(($D1467-COUNTIFS(W$1453:W1467,0))/12))),W$8))</f>
        <v>0</v>
      </c>
      <c r="X1467" s="132">
        <f t="shared" si="177"/>
        <v>0</v>
      </c>
      <c r="Y1467" s="132"/>
      <c r="Z1467" s="132"/>
    </row>
    <row r="1468" spans="2:26" outlineLevel="1">
      <c r="B1468" s="159"/>
      <c r="C1468" s="160">
        <f t="shared" si="179"/>
        <v>44652</v>
      </c>
      <c r="D1468" s="128">
        <f t="shared" si="180"/>
        <v>16</v>
      </c>
      <c r="G1468" s="132">
        <f>IF($C1468&lt;$D$4,G587,MAX(AVERAGEIFS(G1465:G1467,G1465:G1467,"&gt;0")/(EXP(G$6*(($D1468-COUNTIFS(G$1453:G1468,0))/12))),G$8))</f>
        <v>2.8301249999999998</v>
      </c>
      <c r="H1468" s="132">
        <f t="shared" si="170"/>
        <v>2.2110351562499995</v>
      </c>
      <c r="I1468" s="132">
        <f>IF($C1468&lt;$D$4,I587,MAX(AVERAGEIFS(I1465:I1467,I1465:I1467,"&gt;0")/(EXP(I$6*(($D1468-COUNTIFS(I$1453:I1468,0))/12))),I$8))</f>
        <v>0</v>
      </c>
      <c r="J1468" s="132">
        <f t="shared" si="171"/>
        <v>0</v>
      </c>
      <c r="K1468" s="132">
        <f>IF($C1468&lt;$D$4,K587,MAX(AVERAGEIFS(K1465:K1467,K1465:K1467,"&gt;0")/(EXP(K$6*(($D1468-COUNTIFS(K$1453:K1468,0))/12))),K$8))</f>
        <v>0</v>
      </c>
      <c r="L1468" s="132">
        <f t="shared" si="172"/>
        <v>0</v>
      </c>
      <c r="M1468" s="181">
        <f>IF($C1468&lt;=MAX($D$4,INDEX($C$23:$C$154,2+MATCH(0,$M$23:$M$154,1))),M587,MAX(AVERAGEIFS(M1465:M1467,M1465:M1467,"&gt;0")/(EXP(M$6*(($D1468-COUNTIFS(M$1453:M1468,0))/12))),M$8))</f>
        <v>0</v>
      </c>
      <c r="N1468" s="181">
        <f t="shared" si="173"/>
        <v>0</v>
      </c>
      <c r="O1468" s="181">
        <f>IF($C1468&lt;=MAX($D$4,INDEX($C$23:$C$154,2+MATCH(0,$O$23:$O$154,1))),O587,MAX(AVERAGEIFS(O1465:O1467,O1465:O1467,"&gt;0")/(EXP(O$6*(($D1468-COUNTIFS(O$1453:O1468,0))/12))),O$8))</f>
        <v>0</v>
      </c>
      <c r="P1468" s="181">
        <f t="shared" si="178"/>
        <v>0</v>
      </c>
      <c r="Q1468" s="132">
        <f>IF($C1468&lt;$D$4,Q587,MAX(AVERAGEIFS(Q1465:Q1467,Q1465:Q1467,"&gt;0")/(EXP(Q$6*(($D1468-COUNTIFS(Q$1453:Q1468,0))/12))),Q$8))</f>
        <v>0</v>
      </c>
      <c r="R1468" s="132">
        <f t="shared" si="174"/>
        <v>0</v>
      </c>
      <c r="S1468" s="132">
        <f>IF($C1468&lt;$D$4,S587,MAX(AVERAGEIFS(S1465:S1467,S1465:S1467,"&gt;0")/(EXP(S$6*(($D1468-COUNTIFS(S$1453:S1468,0))/12))),S$8))</f>
        <v>0</v>
      </c>
      <c r="T1468" s="132">
        <f t="shared" si="175"/>
        <v>0</v>
      </c>
      <c r="U1468" s="181">
        <f>IF($C1468&lt;=MAX($D$4,INDEX($C$23:$C$154,2+MATCH(0,$M$23:$M$154,1))),U587,MAX(AVERAGEIFS(U1465:U1467,U1465:U1467,"&gt;0")/(EXP(U$6*(($D1468-COUNTIFS(U$1453:U1468,0))/12))),U$8))</f>
        <v>0</v>
      </c>
      <c r="V1468" s="181">
        <f t="shared" si="176"/>
        <v>0</v>
      </c>
      <c r="W1468" s="132">
        <f>IF($C1468&lt;$D$4,W587,MAX(AVERAGEIFS(W1465:W1467,W1465:W1467,"&gt;0")/(EXP(W$6*(($D1468-COUNTIFS(W$1453:W1468,0))/12))),W$8))</f>
        <v>0</v>
      </c>
      <c r="X1468" s="132">
        <f t="shared" si="177"/>
        <v>0</v>
      </c>
      <c r="Y1468" s="132"/>
      <c r="Z1468" s="132"/>
    </row>
    <row r="1469" spans="2:26" outlineLevel="1">
      <c r="B1469" s="159"/>
      <c r="C1469" s="160">
        <f t="shared" si="179"/>
        <v>44682</v>
      </c>
      <c r="D1469" s="128">
        <f t="shared" si="180"/>
        <v>17</v>
      </c>
      <c r="G1469" s="132">
        <f>IF($C1469&lt;$D$4,G588,MAX(AVERAGEIFS(G1466:G1468,G1466:G1468,"&gt;0")/(EXP(G$6*(($D1469-COUNTIFS(G$1453:G1469,0))/12))),G$8))</f>
        <v>3.1283750000000001</v>
      </c>
      <c r="H1469" s="132">
        <f t="shared" si="170"/>
        <v>2.4440429687500003</v>
      </c>
      <c r="I1469" s="132">
        <f>IF($C1469&lt;$D$4,I588,MAX(AVERAGEIFS(I1466:I1468,I1466:I1468,"&gt;0")/(EXP(I$6*(($D1469-COUNTIFS(I$1453:I1469,0))/12))),I$8))</f>
        <v>0</v>
      </c>
      <c r="J1469" s="132">
        <f t="shared" si="171"/>
        <v>0</v>
      </c>
      <c r="K1469" s="132">
        <f>IF($C1469&lt;$D$4,K588,MAX(AVERAGEIFS(K1466:K1468,K1466:K1468,"&gt;0")/(EXP(K$6*(($D1469-COUNTIFS(K$1453:K1469,0))/12))),K$8))</f>
        <v>0</v>
      </c>
      <c r="L1469" s="132">
        <f t="shared" si="172"/>
        <v>0</v>
      </c>
      <c r="M1469" s="181">
        <f>IF($C1469&lt;=MAX($D$4,INDEX($C$23:$C$154,2+MATCH(0,$M$23:$M$154,1))),M588,MAX(AVERAGEIFS(M1466:M1468,M1466:M1468,"&gt;0")/(EXP(M$6*(($D1469-COUNTIFS(M$1453:M1469,0))/12))),M$8))</f>
        <v>0</v>
      </c>
      <c r="N1469" s="181">
        <f t="shared" si="173"/>
        <v>0</v>
      </c>
      <c r="O1469" s="181">
        <f>IF($C1469&lt;=MAX($D$4,INDEX($C$23:$C$154,2+MATCH(0,$O$23:$O$154,1))),O588,MAX(AVERAGEIFS(O1466:O1468,O1466:O1468,"&gt;0")/(EXP(O$6*(($D1469-COUNTIFS(O$1453:O1469,0))/12))),O$8))</f>
        <v>0</v>
      </c>
      <c r="P1469" s="181">
        <f t="shared" si="178"/>
        <v>0</v>
      </c>
      <c r="Q1469" s="132">
        <f>IF($C1469&lt;$D$4,Q588,MAX(AVERAGEIFS(Q1466:Q1468,Q1466:Q1468,"&gt;0")/(EXP(Q$6*(($D1469-COUNTIFS(Q$1453:Q1469,0))/12))),Q$8))</f>
        <v>0</v>
      </c>
      <c r="R1469" s="132">
        <f t="shared" si="174"/>
        <v>0</v>
      </c>
      <c r="S1469" s="132">
        <f>IF($C1469&lt;$D$4,S588,MAX(AVERAGEIFS(S1466:S1468,S1466:S1468,"&gt;0")/(EXP(S$6*(($D1469-COUNTIFS(S$1453:S1469,0))/12))),S$8))</f>
        <v>0</v>
      </c>
      <c r="T1469" s="132">
        <f t="shared" si="175"/>
        <v>0</v>
      </c>
      <c r="U1469" s="181">
        <f>IF($C1469&lt;=MAX($D$4,INDEX($C$23:$C$154,2+MATCH(0,$M$23:$M$154,1))),U588,MAX(AVERAGEIFS(U1466:U1468,U1466:U1468,"&gt;0")/(EXP(U$6*(($D1469-COUNTIFS(U$1453:U1469,0))/12))),U$8))</f>
        <v>0</v>
      </c>
      <c r="V1469" s="181">
        <f t="shared" si="176"/>
        <v>0</v>
      </c>
      <c r="W1469" s="132">
        <f>IF($C1469&lt;$D$4,W588,MAX(AVERAGEIFS(W1466:W1468,W1466:W1468,"&gt;0")/(EXP(W$6*(($D1469-COUNTIFS(W$1453:W1469,0))/12))),W$8))</f>
        <v>0</v>
      </c>
      <c r="X1469" s="132">
        <f t="shared" si="177"/>
        <v>0</v>
      </c>
      <c r="Y1469" s="132"/>
      <c r="Z1469" s="132"/>
    </row>
    <row r="1470" spans="2:26" outlineLevel="1">
      <c r="B1470" s="159"/>
      <c r="C1470" s="160">
        <f t="shared" si="179"/>
        <v>44713</v>
      </c>
      <c r="D1470" s="128">
        <f t="shared" si="180"/>
        <v>18</v>
      </c>
      <c r="G1470" s="132">
        <f>IF($C1470&lt;$D$4,G589,MAX(AVERAGEIFS(G1467:G1469,G1467:G1469,"&gt;0")/(EXP(G$6*(($D1470-COUNTIFS(G$1453:G1470,0))/12))),G$8))</f>
        <v>2.80525</v>
      </c>
      <c r="H1470" s="132">
        <f t="shared" si="170"/>
        <v>2.1916015625000003</v>
      </c>
      <c r="I1470" s="132">
        <f>IF($C1470&lt;$D$4,I589,MAX(AVERAGEIFS(I1467:I1469,I1467:I1469,"&gt;0")/(EXP(I$6*(($D1470-COUNTIFS(I$1453:I1470,0))/12))),I$8))</f>
        <v>0</v>
      </c>
      <c r="J1470" s="132">
        <f t="shared" si="171"/>
        <v>0</v>
      </c>
      <c r="K1470" s="132">
        <f>IF($C1470&lt;$D$4,K589,MAX(AVERAGEIFS(K1467:K1469,K1467:K1469,"&gt;0")/(EXP(K$6*(($D1470-COUNTIFS(K$1453:K1470,0))/12))),K$8))</f>
        <v>0</v>
      </c>
      <c r="L1470" s="132">
        <f t="shared" si="172"/>
        <v>0</v>
      </c>
      <c r="M1470" s="181">
        <f>IF($C1470&lt;=MAX($D$4,INDEX($C$23:$C$154,2+MATCH(0,$M$23:$M$154,1))),M589,MAX(AVERAGEIFS(M1467:M1469,M1467:M1469,"&gt;0")/(EXP(M$6*(($D1470-COUNTIFS(M$1453:M1470,0))/12))),M$8))</f>
        <v>0</v>
      </c>
      <c r="N1470" s="181">
        <f t="shared" si="173"/>
        <v>0</v>
      </c>
      <c r="O1470" s="181">
        <f>IF($C1470&lt;=MAX($D$4,INDEX($C$23:$C$154,2+MATCH(0,$O$23:$O$154,1))),O589,MAX(AVERAGEIFS(O1467:O1469,O1467:O1469,"&gt;0")/(EXP(O$6*(($D1470-COUNTIFS(O$1453:O1470,0))/12))),O$8))</f>
        <v>0</v>
      </c>
      <c r="P1470" s="181">
        <f t="shared" si="178"/>
        <v>0</v>
      </c>
      <c r="Q1470" s="132">
        <f>IF($C1470&lt;$D$4,Q589,MAX(AVERAGEIFS(Q1467:Q1469,Q1467:Q1469,"&gt;0")/(EXP(Q$6*(($D1470-COUNTIFS(Q$1453:Q1470,0))/12))),Q$8))</f>
        <v>0</v>
      </c>
      <c r="R1470" s="132">
        <f t="shared" si="174"/>
        <v>0</v>
      </c>
      <c r="S1470" s="132">
        <f>IF($C1470&lt;$D$4,S589,MAX(AVERAGEIFS(S1467:S1469,S1467:S1469,"&gt;0")/(EXP(S$6*(($D1470-COUNTIFS(S$1453:S1470,0))/12))),S$8))</f>
        <v>0</v>
      </c>
      <c r="T1470" s="132">
        <f t="shared" si="175"/>
        <v>0</v>
      </c>
      <c r="U1470" s="181">
        <f>IF($C1470&lt;=MAX($D$4,INDEX($C$23:$C$154,2+MATCH(0,$M$23:$M$154,1))),U589,MAX(AVERAGEIFS(U1467:U1469,U1467:U1469,"&gt;0")/(EXP(U$6*(($D1470-COUNTIFS(U$1453:U1470,0))/12))),U$8))</f>
        <v>0</v>
      </c>
      <c r="V1470" s="181">
        <f t="shared" si="176"/>
        <v>0</v>
      </c>
      <c r="W1470" s="132">
        <f>IF($C1470&lt;$D$4,W589,MAX(AVERAGEIFS(W1467:W1469,W1467:W1469,"&gt;0")/(EXP(W$6*(($D1470-COUNTIFS(W$1453:W1470,0))/12))),W$8))</f>
        <v>0</v>
      </c>
      <c r="X1470" s="132">
        <f t="shared" si="177"/>
        <v>0</v>
      </c>
      <c r="Y1470" s="132"/>
      <c r="Z1470" s="132"/>
    </row>
    <row r="1471" spans="2:26" outlineLevel="1">
      <c r="B1471" s="159"/>
      <c r="C1471" s="160">
        <f t="shared" si="179"/>
        <v>44743</v>
      </c>
      <c r="D1471" s="128">
        <f t="shared" si="180"/>
        <v>19</v>
      </c>
      <c r="G1471" s="132">
        <f>IF($C1471&lt;$D$4,G590,MAX(AVERAGEIFS(G1468:G1470,G1468:G1470,"&gt;0")/(EXP(G$6*(($D1471-COUNTIFS(G$1453:G1471,0))/12))),G$8))</f>
        <v>2.9178749999999996</v>
      </c>
      <c r="H1471" s="132">
        <f t="shared" si="170"/>
        <v>2.2795898437499993</v>
      </c>
      <c r="I1471" s="132">
        <f>IF($C1471&lt;$D$4,I590,MAX(AVERAGEIFS(I1468:I1470,I1468:I1470,"&gt;0")/(EXP(I$6*(($D1471-COUNTIFS(I$1453:I1471,0))/12))),I$8))</f>
        <v>0</v>
      </c>
      <c r="J1471" s="132">
        <f t="shared" si="171"/>
        <v>0</v>
      </c>
      <c r="K1471" s="132">
        <f>IF($C1471&lt;$D$4,K590,MAX(AVERAGEIFS(K1468:K1470,K1468:K1470,"&gt;0")/(EXP(K$6*(($D1471-COUNTIFS(K$1453:K1471,0))/12))),K$8))</f>
        <v>0</v>
      </c>
      <c r="L1471" s="132">
        <f t="shared" si="172"/>
        <v>0</v>
      </c>
      <c r="M1471" s="181">
        <f>IF($C1471&lt;=MAX($D$4,INDEX($C$23:$C$154,2+MATCH(0,$M$23:$M$154,1))),M590,MAX(AVERAGEIFS(M1468:M1470,M1468:M1470,"&gt;0")/(EXP(M$6*(($D1471-COUNTIFS(M$1453:M1471,0))/12))),M$8))</f>
        <v>0</v>
      </c>
      <c r="N1471" s="181">
        <f t="shared" si="173"/>
        <v>0</v>
      </c>
      <c r="O1471" s="181">
        <f>IF($C1471&lt;=MAX($D$4,INDEX($C$23:$C$154,2+MATCH(0,$O$23:$O$154,1))),O590,MAX(AVERAGEIFS(O1468:O1470,O1468:O1470,"&gt;0")/(EXP(O$6*(($D1471-COUNTIFS(O$1453:O1471,0))/12))),O$8))</f>
        <v>0</v>
      </c>
      <c r="P1471" s="181">
        <f t="shared" si="178"/>
        <v>0</v>
      </c>
      <c r="Q1471" s="132">
        <f>IF($C1471&lt;$D$4,Q590,MAX(AVERAGEIFS(Q1468:Q1470,Q1468:Q1470,"&gt;0")/(EXP(Q$6*(($D1471-COUNTIFS(Q$1453:Q1471,0))/12))),Q$8))</f>
        <v>0</v>
      </c>
      <c r="R1471" s="132">
        <f t="shared" si="174"/>
        <v>0</v>
      </c>
      <c r="S1471" s="132">
        <f>IF($C1471&lt;$D$4,S590,MAX(AVERAGEIFS(S1468:S1470,S1468:S1470,"&gt;0")/(EXP(S$6*(($D1471-COUNTIFS(S$1453:S1471,0))/12))),S$8))</f>
        <v>0</v>
      </c>
      <c r="T1471" s="132">
        <f t="shared" si="175"/>
        <v>0</v>
      </c>
      <c r="U1471" s="181">
        <f>IF($C1471&lt;=MAX($D$4,INDEX($C$23:$C$154,2+MATCH(0,$M$23:$M$154,1))),U590,MAX(AVERAGEIFS(U1468:U1470,U1468:U1470,"&gt;0")/(EXP(U$6*(($D1471-COUNTIFS(U$1453:U1471,0))/12))),U$8))</f>
        <v>0</v>
      </c>
      <c r="V1471" s="181">
        <f t="shared" si="176"/>
        <v>0</v>
      </c>
      <c r="W1471" s="132">
        <f>IF($C1471&lt;$D$4,W590,MAX(AVERAGEIFS(W1468:W1470,W1468:W1470,"&gt;0")/(EXP(W$6*(($D1471-COUNTIFS(W$1453:W1471,0))/12))),W$8))</f>
        <v>0</v>
      </c>
      <c r="X1471" s="132">
        <f t="shared" si="177"/>
        <v>0</v>
      </c>
      <c r="Y1471" s="132"/>
      <c r="Z1471" s="132"/>
    </row>
    <row r="1472" spans="2:26" outlineLevel="1">
      <c r="B1472" s="159"/>
      <c r="C1472" s="160">
        <f t="shared" si="179"/>
        <v>44774</v>
      </c>
      <c r="D1472" s="128">
        <f t="shared" si="180"/>
        <v>20</v>
      </c>
      <c r="G1472" s="132">
        <f>IF($C1472&lt;$D$4,G591,MAX(AVERAGEIFS(G1469:G1471,G1469:G1471,"&gt;0")/(EXP(G$6*(($D1472-COUNTIFS(G$1453:G1472,0))/12))),G$8))</f>
        <v>2.8636249999999999</v>
      </c>
      <c r="H1472" s="132">
        <f t="shared" si="170"/>
        <v>2.2372070312499996</v>
      </c>
      <c r="I1472" s="132">
        <f>IF($C1472&lt;$D$4,I591,MAX(AVERAGEIFS(I1469:I1471,I1469:I1471,"&gt;0")/(EXP(I$6*(($D1472-COUNTIFS(I$1453:I1472,0))/12))),I$8))</f>
        <v>0</v>
      </c>
      <c r="J1472" s="132">
        <f t="shared" si="171"/>
        <v>0</v>
      </c>
      <c r="K1472" s="132">
        <f>IF($C1472&lt;$D$4,K591,MAX(AVERAGEIFS(K1469:K1471,K1469:K1471,"&gt;0")/(EXP(K$6*(($D1472-COUNTIFS(K$1453:K1472,0))/12))),K$8))</f>
        <v>0</v>
      </c>
      <c r="L1472" s="132">
        <f t="shared" si="172"/>
        <v>0</v>
      </c>
      <c r="M1472" s="181">
        <f>IF($C1472&lt;=MAX($D$4,INDEX($C$23:$C$154,2+MATCH(0,$M$23:$M$154,1))),M591,MAX(AVERAGEIFS(M1469:M1471,M1469:M1471,"&gt;0")/(EXP(M$6*(($D1472-COUNTIFS(M$1453:M1472,0))/12))),M$8))</f>
        <v>0</v>
      </c>
      <c r="N1472" s="181">
        <f t="shared" si="173"/>
        <v>0</v>
      </c>
      <c r="O1472" s="181">
        <f>IF($C1472&lt;=MAX($D$4,INDEX($C$23:$C$154,2+MATCH(0,$O$23:$O$154,1))),O591,MAX(AVERAGEIFS(O1469:O1471,O1469:O1471,"&gt;0")/(EXP(O$6*(($D1472-COUNTIFS(O$1453:O1472,0))/12))),O$8))</f>
        <v>0</v>
      </c>
      <c r="P1472" s="181">
        <f t="shared" si="178"/>
        <v>0</v>
      </c>
      <c r="Q1472" s="132">
        <f>IF($C1472&lt;$D$4,Q591,MAX(AVERAGEIFS(Q1469:Q1471,Q1469:Q1471,"&gt;0")/(EXP(Q$6*(($D1472-COUNTIFS(Q$1453:Q1472,0))/12))),Q$8))</f>
        <v>0</v>
      </c>
      <c r="R1472" s="132">
        <f t="shared" si="174"/>
        <v>0</v>
      </c>
      <c r="S1472" s="132">
        <f>IF($C1472&lt;$D$4,S591,MAX(AVERAGEIFS(S1469:S1471,S1469:S1471,"&gt;0")/(EXP(S$6*(($D1472-COUNTIFS(S$1453:S1472,0))/12))),S$8))</f>
        <v>0</v>
      </c>
      <c r="T1472" s="132">
        <f t="shared" si="175"/>
        <v>0</v>
      </c>
      <c r="U1472" s="181">
        <f>IF($C1472&lt;=MAX($D$4,INDEX($C$23:$C$154,2+MATCH(0,$M$23:$M$154,1))),U591,MAX(AVERAGEIFS(U1469:U1471,U1469:U1471,"&gt;0")/(EXP(U$6*(($D1472-COUNTIFS(U$1453:U1472,0))/12))),U$8))</f>
        <v>0</v>
      </c>
      <c r="V1472" s="181">
        <f t="shared" si="176"/>
        <v>0</v>
      </c>
      <c r="W1472" s="132">
        <f>IF($C1472&lt;$D$4,W591,MAX(AVERAGEIFS(W1469:W1471,W1469:W1471,"&gt;0")/(EXP(W$6*(($D1472-COUNTIFS(W$1453:W1472,0))/12))),W$8))</f>
        <v>0</v>
      </c>
      <c r="X1472" s="132">
        <f t="shared" si="177"/>
        <v>0</v>
      </c>
      <c r="Y1472" s="132"/>
      <c r="Z1472" s="132"/>
    </row>
    <row r="1473" spans="2:26" outlineLevel="1">
      <c r="B1473" s="159"/>
      <c r="C1473" s="160">
        <f t="shared" si="179"/>
        <v>44805</v>
      </c>
      <c r="D1473" s="128">
        <f t="shared" si="180"/>
        <v>21</v>
      </c>
      <c r="G1473" s="132">
        <f>IF($C1473&lt;$D$4,G592,MAX(AVERAGEIFS(G1470:G1472,G1470:G1472,"&gt;0")/(EXP(G$6*(($D1473-COUNTIFS(G$1453:G1473,0))/12))),G$8))</f>
        <v>3.3117500000000004</v>
      </c>
      <c r="H1473" s="132">
        <f t="shared" si="170"/>
        <v>2.5873046875000005</v>
      </c>
      <c r="I1473" s="132">
        <f>IF($C1473&lt;$D$4,I592,MAX(AVERAGEIFS(I1470:I1472,I1470:I1472,"&gt;0")/(EXP(I$6*(($D1473-COUNTIFS(I$1453:I1473,0))/12))),I$8))</f>
        <v>0</v>
      </c>
      <c r="J1473" s="132">
        <f t="shared" si="171"/>
        <v>0</v>
      </c>
      <c r="K1473" s="132">
        <f>IF($C1473&lt;$D$4,K592,MAX(AVERAGEIFS(K1470:K1472,K1470:K1472,"&gt;0")/(EXP(K$6*(($D1473-COUNTIFS(K$1453:K1473,0))/12))),K$8))</f>
        <v>0</v>
      </c>
      <c r="L1473" s="132">
        <f t="shared" si="172"/>
        <v>0</v>
      </c>
      <c r="M1473" s="181">
        <f>IF($C1473&lt;=MAX($D$4,INDEX($C$23:$C$154,2+MATCH(0,$M$23:$M$154,1))),M592,MAX(AVERAGEIFS(M1470:M1472,M1470:M1472,"&gt;0")/(EXP(M$6*(($D1473-COUNTIFS(M$1453:M1473,0))/12))),M$8))</f>
        <v>0</v>
      </c>
      <c r="N1473" s="181">
        <f t="shared" si="173"/>
        <v>0</v>
      </c>
      <c r="O1473" s="181">
        <f>IF($C1473&lt;=MAX($D$4,INDEX($C$23:$C$154,2+MATCH(0,$O$23:$O$154,1))),O592,MAX(AVERAGEIFS(O1470:O1472,O1470:O1472,"&gt;0")/(EXP(O$6*(($D1473-COUNTIFS(O$1453:O1473,0))/12))),O$8))</f>
        <v>0</v>
      </c>
      <c r="P1473" s="181">
        <f t="shared" si="178"/>
        <v>0</v>
      </c>
      <c r="Q1473" s="132">
        <f>IF($C1473&lt;$D$4,Q592,MAX(AVERAGEIFS(Q1470:Q1472,Q1470:Q1472,"&gt;0")/(EXP(Q$6*(($D1473-COUNTIFS(Q$1453:Q1473,0))/12))),Q$8))</f>
        <v>0</v>
      </c>
      <c r="R1473" s="132">
        <f t="shared" si="174"/>
        <v>0</v>
      </c>
      <c r="S1473" s="132">
        <f>IF($C1473&lt;$D$4,S592,MAX(AVERAGEIFS(S1470:S1472,S1470:S1472,"&gt;0")/(EXP(S$6*(($D1473-COUNTIFS(S$1453:S1473,0))/12))),S$8))</f>
        <v>0</v>
      </c>
      <c r="T1473" s="132">
        <f t="shared" si="175"/>
        <v>0</v>
      </c>
      <c r="U1473" s="181">
        <f>IF($C1473&lt;=MAX($D$4,INDEX($C$23:$C$154,2+MATCH(0,$M$23:$M$154,1))),U592,MAX(AVERAGEIFS(U1470:U1472,U1470:U1472,"&gt;0")/(EXP(U$6*(($D1473-COUNTIFS(U$1453:U1473,0))/12))),U$8))</f>
        <v>0</v>
      </c>
      <c r="V1473" s="181">
        <f t="shared" si="176"/>
        <v>0</v>
      </c>
      <c r="W1473" s="132">
        <f>IF($C1473&lt;$D$4,W592,MAX(AVERAGEIFS(W1470:W1472,W1470:W1472,"&gt;0")/(EXP(W$6*(($D1473-COUNTIFS(W$1453:W1473,0))/12))),W$8))</f>
        <v>0</v>
      </c>
      <c r="X1473" s="132">
        <f t="shared" si="177"/>
        <v>0</v>
      </c>
      <c r="Y1473" s="132"/>
      <c r="Z1473" s="132"/>
    </row>
    <row r="1474" spans="2:26" outlineLevel="1">
      <c r="B1474" s="159"/>
      <c r="C1474" s="160">
        <f t="shared" si="179"/>
        <v>44835</v>
      </c>
      <c r="D1474" s="128">
        <f t="shared" si="180"/>
        <v>22</v>
      </c>
      <c r="G1474" s="132">
        <f>IF($C1474&lt;$D$4,G593,MAX(AVERAGEIFS(G1471:G1473,G1471:G1473,"&gt;0")/(EXP(G$6*(($D1474-COUNTIFS(G$1453:G1474,0))/12))),G$8))</f>
        <v>3.0148750000000009</v>
      </c>
      <c r="H1474" s="132">
        <f t="shared" si="170"/>
        <v>2.3553710937500005</v>
      </c>
      <c r="I1474" s="132">
        <f>IF($C1474&lt;$D$4,I593,MAX(AVERAGEIFS(I1471:I1473,I1471:I1473,"&gt;0")/(EXP(I$6*(($D1474-COUNTIFS(I$1453:I1474,0))/12))),I$8))</f>
        <v>0</v>
      </c>
      <c r="J1474" s="132">
        <f t="shared" si="171"/>
        <v>0</v>
      </c>
      <c r="K1474" s="132">
        <f>IF($C1474&lt;$D$4,K593,MAX(AVERAGEIFS(K1471:K1473,K1471:K1473,"&gt;0")/(EXP(K$6*(($D1474-COUNTIFS(K$1453:K1474,0))/12))),K$8))</f>
        <v>0</v>
      </c>
      <c r="L1474" s="132">
        <f t="shared" si="172"/>
        <v>0</v>
      </c>
      <c r="M1474" s="181">
        <f>IF($C1474&lt;=MAX($D$4,INDEX($C$23:$C$154,2+MATCH(0,$M$23:$M$154,1))),M593,MAX(AVERAGEIFS(M1471:M1473,M1471:M1473,"&gt;0")/(EXP(M$6*(($D1474-COUNTIFS(M$1453:M1474,0))/12))),M$8))</f>
        <v>0</v>
      </c>
      <c r="N1474" s="181">
        <f t="shared" si="173"/>
        <v>0</v>
      </c>
      <c r="O1474" s="181">
        <f>IF($C1474&lt;=MAX($D$4,INDEX($C$23:$C$154,2+MATCH(0,$O$23:$O$154,1))),O593,MAX(AVERAGEIFS(O1471:O1473,O1471:O1473,"&gt;0")/(EXP(O$6*(($D1474-COUNTIFS(O$1453:O1474,0))/12))),O$8))</f>
        <v>0</v>
      </c>
      <c r="P1474" s="181">
        <f t="shared" si="178"/>
        <v>0</v>
      </c>
      <c r="Q1474" s="132">
        <f>IF($C1474&lt;$D$4,Q593,MAX(AVERAGEIFS(Q1471:Q1473,Q1471:Q1473,"&gt;0")/(EXP(Q$6*(($D1474-COUNTIFS(Q$1453:Q1474,0))/12))),Q$8))</f>
        <v>0</v>
      </c>
      <c r="R1474" s="132">
        <f t="shared" si="174"/>
        <v>0</v>
      </c>
      <c r="S1474" s="132">
        <f>IF($C1474&lt;$D$4,S593,MAX(AVERAGEIFS(S1471:S1473,S1471:S1473,"&gt;0")/(EXP(S$6*(($D1474-COUNTIFS(S$1453:S1474,0))/12))),S$8))</f>
        <v>0</v>
      </c>
      <c r="T1474" s="132">
        <f t="shared" si="175"/>
        <v>0</v>
      </c>
      <c r="U1474" s="181">
        <f>IF($C1474&lt;=MAX($D$4,INDEX($C$23:$C$154,2+MATCH(0,$M$23:$M$154,1))),U593,MAX(AVERAGEIFS(U1471:U1473,U1471:U1473,"&gt;0")/(EXP(U$6*(($D1474-COUNTIFS(U$1453:U1474,0))/12))),U$8))</f>
        <v>0</v>
      </c>
      <c r="V1474" s="181">
        <f t="shared" si="176"/>
        <v>0</v>
      </c>
      <c r="W1474" s="132">
        <f>IF($C1474&lt;$D$4,W593,MAX(AVERAGEIFS(W1471:W1473,W1471:W1473,"&gt;0")/(EXP(W$6*(($D1474-COUNTIFS(W$1453:W1474,0))/12))),W$8))</f>
        <v>0</v>
      </c>
      <c r="X1474" s="132">
        <f t="shared" si="177"/>
        <v>0</v>
      </c>
      <c r="Y1474" s="132"/>
      <c r="Z1474" s="132"/>
    </row>
    <row r="1475" spans="2:26" outlineLevel="1">
      <c r="B1475" s="159"/>
      <c r="C1475" s="160">
        <f t="shared" si="179"/>
        <v>44866</v>
      </c>
      <c r="D1475" s="128">
        <f t="shared" si="180"/>
        <v>23</v>
      </c>
      <c r="G1475" s="132">
        <f>IF($C1475&lt;$D$4,G594,MAX(AVERAGEIFS(G1472:G1474,G1472:G1474,"&gt;0")/(EXP(G$6*(($D1475-COUNTIFS(G$1453:G1475,0))/12))),G$8))</f>
        <v>2.7318749999999996</v>
      </c>
      <c r="H1475" s="132">
        <f t="shared" si="170"/>
        <v>2.1342773437499996</v>
      </c>
      <c r="I1475" s="132">
        <f>IF($C1475&lt;$D$4,I594,MAX(AVERAGEIFS(I1472:I1474,I1472:I1474,"&gt;0")/(EXP(I$6*(($D1475-COUNTIFS(I$1453:I1475,0))/12))),I$8))</f>
        <v>0</v>
      </c>
      <c r="J1475" s="132">
        <f t="shared" si="171"/>
        <v>0</v>
      </c>
      <c r="K1475" s="132">
        <f>IF($C1475&lt;$D$4,K594,MAX(AVERAGEIFS(K1472:K1474,K1472:K1474,"&gt;0")/(EXP(K$6*(($D1475-COUNTIFS(K$1453:K1475,0))/12))),K$8))</f>
        <v>0</v>
      </c>
      <c r="L1475" s="132">
        <f t="shared" si="172"/>
        <v>0</v>
      </c>
      <c r="M1475" s="181">
        <f>IF($C1475&lt;=MAX($D$4,INDEX($C$23:$C$154,2+MATCH(0,$M$23:$M$154,1))),M594,MAX(AVERAGEIFS(M1472:M1474,M1472:M1474,"&gt;0")/(EXP(M$6*(($D1475-COUNTIFS(M$1453:M1475,0))/12))),M$8))</f>
        <v>0</v>
      </c>
      <c r="N1475" s="181">
        <f t="shared" si="173"/>
        <v>0</v>
      </c>
      <c r="O1475" s="181">
        <f>IF($C1475&lt;=MAX($D$4,INDEX($C$23:$C$154,2+MATCH(0,$O$23:$O$154,1))),O594,MAX(AVERAGEIFS(O1472:O1474,O1472:O1474,"&gt;0")/(EXP(O$6*(($D1475-COUNTIFS(O$1453:O1475,0))/12))),O$8))</f>
        <v>0</v>
      </c>
      <c r="P1475" s="181">
        <f t="shared" si="178"/>
        <v>0</v>
      </c>
      <c r="Q1475" s="132">
        <f>IF($C1475&lt;$D$4,Q594,MAX(AVERAGEIFS(Q1472:Q1474,Q1472:Q1474,"&gt;0")/(EXP(Q$6*(($D1475-COUNTIFS(Q$1453:Q1475,0))/12))),Q$8))</f>
        <v>0</v>
      </c>
      <c r="R1475" s="132">
        <f t="shared" si="174"/>
        <v>0</v>
      </c>
      <c r="S1475" s="132">
        <f>IF($C1475&lt;$D$4,S594,MAX(AVERAGEIFS(S1472:S1474,S1472:S1474,"&gt;0")/(EXP(S$6*(($D1475-COUNTIFS(S$1453:S1475,0))/12))),S$8))</f>
        <v>0</v>
      </c>
      <c r="T1475" s="132">
        <f t="shared" si="175"/>
        <v>0</v>
      </c>
      <c r="U1475" s="181">
        <f>IF($C1475&lt;=MAX($D$4,INDEX($C$23:$C$154,2+MATCH(0,$M$23:$M$154,1))),U594,MAX(AVERAGEIFS(U1472:U1474,U1472:U1474,"&gt;0")/(EXP(U$6*(($D1475-COUNTIFS(U$1453:U1475,0))/12))),U$8))</f>
        <v>0</v>
      </c>
      <c r="V1475" s="181">
        <f t="shared" si="176"/>
        <v>0</v>
      </c>
      <c r="W1475" s="132">
        <f>IF($C1475&lt;$D$4,W594,MAX(AVERAGEIFS(W1472:W1474,W1472:W1474,"&gt;0")/(EXP(W$6*(($D1475-COUNTIFS(W$1453:W1475,0))/12))),W$8))</f>
        <v>0</v>
      </c>
      <c r="X1475" s="132">
        <f t="shared" si="177"/>
        <v>0</v>
      </c>
      <c r="Y1475" s="132"/>
      <c r="Z1475" s="132"/>
    </row>
    <row r="1476" spans="2:26" outlineLevel="1">
      <c r="B1476" s="159"/>
      <c r="C1476" s="160">
        <f t="shared" si="179"/>
        <v>44896</v>
      </c>
      <c r="D1476" s="128">
        <f t="shared" si="180"/>
        <v>24</v>
      </c>
      <c r="G1476" s="132">
        <f>IF($C1476&lt;$D$4,G595,MAX(AVERAGEIFS(G1473:G1475,G1473:G1475,"&gt;0")/(EXP(G$6*(($D1476-COUNTIFS(G$1453:G1476,0))/12))),G$8))</f>
        <v>2.9548750000000004</v>
      </c>
      <c r="H1476" s="132">
        <f t="shared" si="170"/>
        <v>2.3084960937500005</v>
      </c>
      <c r="I1476" s="132">
        <f>IF($C1476&lt;$D$4,I595,MAX(AVERAGEIFS(I1473:I1475,I1473:I1475,"&gt;0")/(EXP(I$6*(($D1476-COUNTIFS(I$1453:I1476,0))/12))),I$8))</f>
        <v>0</v>
      </c>
      <c r="J1476" s="132">
        <f t="shared" si="171"/>
        <v>0</v>
      </c>
      <c r="K1476" s="132">
        <f>IF($C1476&lt;$D$4,K595,MAX(AVERAGEIFS(K1473:K1475,K1473:K1475,"&gt;0")/(EXP(K$6*(($D1476-COUNTIFS(K$1453:K1476,0))/12))),K$8))</f>
        <v>0</v>
      </c>
      <c r="L1476" s="132">
        <f t="shared" si="172"/>
        <v>0</v>
      </c>
      <c r="M1476" s="181">
        <f>IF($C1476&lt;=MAX($D$4,INDEX($C$23:$C$154,2+MATCH(0,$M$23:$M$154,1))),M595,MAX(AVERAGEIFS(M1473:M1475,M1473:M1475,"&gt;0")/(EXP(M$6*(($D1476-COUNTIFS(M$1453:M1476,0))/12))),M$8))</f>
        <v>0</v>
      </c>
      <c r="N1476" s="181">
        <f t="shared" si="173"/>
        <v>0</v>
      </c>
      <c r="O1476" s="181">
        <f>IF($C1476&lt;=MAX($D$4,INDEX($C$23:$C$154,2+MATCH(0,$O$23:$O$154,1))),O595,MAX(AVERAGEIFS(O1473:O1475,O1473:O1475,"&gt;0")/(EXP(O$6*(($D1476-COUNTIFS(O$1453:O1476,0))/12))),O$8))</f>
        <v>0</v>
      </c>
      <c r="P1476" s="181">
        <f t="shared" si="178"/>
        <v>0</v>
      </c>
      <c r="Q1476" s="132">
        <f>IF($C1476&lt;$D$4,Q595,MAX(AVERAGEIFS(Q1473:Q1475,Q1473:Q1475,"&gt;0")/(EXP(Q$6*(($D1476-COUNTIFS(Q$1453:Q1476,0))/12))),Q$8))</f>
        <v>0</v>
      </c>
      <c r="R1476" s="132">
        <f t="shared" si="174"/>
        <v>0</v>
      </c>
      <c r="S1476" s="132">
        <f>IF($C1476&lt;$D$4,S595,MAX(AVERAGEIFS(S1473:S1475,S1473:S1475,"&gt;0")/(EXP(S$6*(($D1476-COUNTIFS(S$1453:S1476,0))/12))),S$8))</f>
        <v>0</v>
      </c>
      <c r="T1476" s="132">
        <f t="shared" si="175"/>
        <v>0</v>
      </c>
      <c r="U1476" s="181">
        <f>IF($C1476&lt;=MAX($D$4,INDEX($C$23:$C$154,2+MATCH(0,$M$23:$M$154,1))),U595,MAX(AVERAGEIFS(U1473:U1475,U1473:U1475,"&gt;0")/(EXP(U$6*(($D1476-COUNTIFS(U$1453:U1476,0))/12))),U$8))</f>
        <v>0</v>
      </c>
      <c r="V1476" s="181">
        <f t="shared" si="176"/>
        <v>0</v>
      </c>
      <c r="W1476" s="132">
        <f>IF($C1476&lt;$D$4,W595,MAX(AVERAGEIFS(W1473:W1475,W1473:W1475,"&gt;0")/(EXP(W$6*(($D1476-COUNTIFS(W$1453:W1476,0))/12))),W$8))</f>
        <v>0</v>
      </c>
      <c r="X1476" s="132">
        <f t="shared" si="177"/>
        <v>0</v>
      </c>
      <c r="Y1476" s="132"/>
      <c r="Z1476" s="132"/>
    </row>
    <row r="1477" spans="2:26" outlineLevel="1">
      <c r="B1477" s="159"/>
      <c r="C1477" s="160">
        <f t="shared" si="179"/>
        <v>44927</v>
      </c>
      <c r="D1477" s="128">
        <f t="shared" si="180"/>
        <v>25</v>
      </c>
      <c r="G1477" s="132">
        <f>IF($C1477&lt;$D$4,G596,MAX(AVERAGEIFS(G1474:G1476,G1474:G1476,"&gt;0")/(EXP(G$6*(($D1477-COUNTIFS(G$1453:G1477,0))/12))),G$8))</f>
        <v>1.3522500000000002</v>
      </c>
      <c r="H1477" s="132">
        <f t="shared" si="170"/>
        <v>1.0564453125000002</v>
      </c>
      <c r="I1477" s="132">
        <f>IF($C1477&lt;$D$4,I596,MAX(AVERAGEIFS(I1474:I1476,I1474:I1476,"&gt;0")/(EXP(I$6*(($D1477-COUNTIFS(I$1453:I1477,0))/12))),I$8))</f>
        <v>4.5426599999999997</v>
      </c>
      <c r="J1477" s="132">
        <f t="shared" si="171"/>
        <v>2.2713299999999998</v>
      </c>
      <c r="K1477" s="132">
        <f>IF($C1477&lt;$D$4,K596,MAX(AVERAGEIFS(K1474:K1476,K1474:K1476,"&gt;0")/(EXP(K$6*(($D1477-COUNTIFS(K$1453:K1477,0))/12))),K$8))</f>
        <v>0</v>
      </c>
      <c r="L1477" s="132">
        <f t="shared" si="172"/>
        <v>0</v>
      </c>
      <c r="M1477" s="181">
        <f>IF($C1477&lt;=MAX($D$4,INDEX($C$23:$C$154,2+MATCH(0,$M$23:$M$154,1))),M596,MAX(AVERAGEIFS(M1474:M1476,M1474:M1476,"&gt;0")/(EXP(M$6*(($D1477-COUNTIFS(M$1453:M1477,0))/12))),M$8))</f>
        <v>0</v>
      </c>
      <c r="N1477" s="181">
        <f t="shared" si="173"/>
        <v>0</v>
      </c>
      <c r="O1477" s="181">
        <f>IF($C1477&lt;=MAX($D$4,INDEX($C$23:$C$154,2+MATCH(0,$O$23:$O$154,1))),O596,MAX(AVERAGEIFS(O1474:O1476,O1474:O1476,"&gt;0")/(EXP(O$6*(($D1477-COUNTIFS(O$1453:O1477,0))/12))),O$8))</f>
        <v>0</v>
      </c>
      <c r="P1477" s="181">
        <f t="shared" si="178"/>
        <v>0</v>
      </c>
      <c r="Q1477" s="132">
        <f>IF($C1477&lt;$D$4,Q596,MAX(AVERAGEIFS(Q1474:Q1476,Q1474:Q1476,"&gt;0")/(EXP(Q$6*(($D1477-COUNTIFS(Q$1453:Q1477,0))/12))),Q$8))</f>
        <v>0</v>
      </c>
      <c r="R1477" s="132">
        <f t="shared" si="174"/>
        <v>0</v>
      </c>
      <c r="S1477" s="132">
        <f>IF($C1477&lt;$D$4,S596,MAX(AVERAGEIFS(S1474:S1476,S1474:S1476,"&gt;0")/(EXP(S$6*(($D1477-COUNTIFS(S$1453:S1477,0))/12))),S$8))</f>
        <v>4.0883940000000001</v>
      </c>
      <c r="T1477" s="132">
        <f t="shared" si="175"/>
        <v>2.044197</v>
      </c>
      <c r="U1477" s="181">
        <f>IF($C1477&lt;=MAX($D$4,INDEX($C$23:$C$154,2+MATCH(0,$M$23:$M$154,1))),U596,MAX(AVERAGEIFS(U1474:U1476,U1474:U1476,"&gt;0")/(EXP(U$6*(($D1477-COUNTIFS(U$1453:U1477,0))/12))),U$8))</f>
        <v>0</v>
      </c>
      <c r="V1477" s="181">
        <f t="shared" si="176"/>
        <v>0</v>
      </c>
      <c r="W1477" s="132">
        <f>IF($C1477&lt;$D$4,W596,MAX(AVERAGEIFS(W1474:W1476,W1474:W1476,"&gt;0")/(EXP(W$6*(($D1477-COUNTIFS(W$1453:W1477,0))/12))),W$8))</f>
        <v>0</v>
      </c>
      <c r="X1477" s="132">
        <f t="shared" si="177"/>
        <v>0</v>
      </c>
      <c r="Y1477" s="132"/>
      <c r="Z1477" s="132"/>
    </row>
    <row r="1478" spans="2:26" outlineLevel="1">
      <c r="B1478" s="159"/>
      <c r="C1478" s="160">
        <f t="shared" si="179"/>
        <v>44958</v>
      </c>
      <c r="D1478" s="128">
        <f t="shared" si="180"/>
        <v>26</v>
      </c>
      <c r="G1478" s="132">
        <f>IF($C1478&lt;$D$4,G597,MAX(AVERAGEIFS(G1475:G1477,G1475:G1477,"&gt;0")/(EXP(G$6*(($D1478-COUNTIFS(G$1453:G1478,0))/12))),G$8))</f>
        <v>1.4193750000000001</v>
      </c>
      <c r="H1478" s="132">
        <f t="shared" si="170"/>
        <v>1.10888671875</v>
      </c>
      <c r="I1478" s="132">
        <f>IF($C1478&lt;$D$4,I597,MAX(AVERAGEIFS(I1475:I1477,I1475:I1477,"&gt;0")/(EXP(I$6*(($D1478-COUNTIFS(I$1453:I1478,0))/12))),I$8))</f>
        <v>4.27536</v>
      </c>
      <c r="J1478" s="132">
        <f t="shared" si="171"/>
        <v>2.13768</v>
      </c>
      <c r="K1478" s="132">
        <f>IF($C1478&lt;$D$4,K597,MAX(AVERAGEIFS(K1475:K1477,K1475:K1477,"&gt;0")/(EXP(K$6*(($D1478-COUNTIFS(K$1453:K1478,0))/12))),K$8))</f>
        <v>0</v>
      </c>
      <c r="L1478" s="132">
        <f t="shared" si="172"/>
        <v>0</v>
      </c>
      <c r="M1478" s="181">
        <f>IF($C1478&lt;=MAX($D$4,INDEX($C$23:$C$154,2+MATCH(0,$M$23:$M$154,1))),M597,MAX(AVERAGEIFS(M1475:M1477,M1475:M1477,"&gt;0")/(EXP(M$6*(($D1478-COUNTIFS(M$1453:M1478,0))/12))),M$8))</f>
        <v>0</v>
      </c>
      <c r="N1478" s="181">
        <f t="shared" si="173"/>
        <v>0</v>
      </c>
      <c r="O1478" s="181">
        <f>IF($C1478&lt;=MAX($D$4,INDEX($C$23:$C$154,2+MATCH(0,$O$23:$O$154,1))),O597,MAX(AVERAGEIFS(O1475:O1477,O1475:O1477,"&gt;0")/(EXP(O$6*(($D1478-COUNTIFS(O$1453:O1478,0))/12))),O$8))</f>
        <v>0</v>
      </c>
      <c r="P1478" s="181">
        <f t="shared" si="178"/>
        <v>0</v>
      </c>
      <c r="Q1478" s="132">
        <f>IF($C1478&lt;$D$4,Q597,MAX(AVERAGEIFS(Q1475:Q1477,Q1475:Q1477,"&gt;0")/(EXP(Q$6*(($D1478-COUNTIFS(Q$1453:Q1478,0))/12))),Q$8))</f>
        <v>0</v>
      </c>
      <c r="R1478" s="132">
        <f t="shared" si="174"/>
        <v>0</v>
      </c>
      <c r="S1478" s="132">
        <f>IF($C1478&lt;$D$4,S597,MAX(AVERAGEIFS(S1475:S1477,S1475:S1477,"&gt;0")/(EXP(S$6*(($D1478-COUNTIFS(S$1453:S1478,0))/12))),S$8))</f>
        <v>3.8478240000000001</v>
      </c>
      <c r="T1478" s="132">
        <f t="shared" si="175"/>
        <v>1.9239120000000001</v>
      </c>
      <c r="U1478" s="181">
        <f>IF($C1478&lt;=MAX($D$4,INDEX($C$23:$C$154,2+MATCH(0,$M$23:$M$154,1))),U597,MAX(AVERAGEIFS(U1475:U1477,U1475:U1477,"&gt;0")/(EXP(U$6*(($D1478-COUNTIFS(U$1453:U1478,0))/12))),U$8))</f>
        <v>0</v>
      </c>
      <c r="V1478" s="181">
        <f t="shared" si="176"/>
        <v>0</v>
      </c>
      <c r="W1478" s="132">
        <f>IF($C1478&lt;$D$4,W597,MAX(AVERAGEIFS(W1475:W1477,W1475:W1477,"&gt;0")/(EXP(W$6*(($D1478-COUNTIFS(W$1453:W1478,0))/12))),W$8))</f>
        <v>0</v>
      </c>
      <c r="X1478" s="132">
        <f t="shared" si="177"/>
        <v>0</v>
      </c>
      <c r="Y1478" s="132"/>
      <c r="Z1478" s="132"/>
    </row>
    <row r="1479" spans="2:26" outlineLevel="1">
      <c r="B1479" s="159"/>
      <c r="C1479" s="160">
        <f t="shared" si="179"/>
        <v>44986</v>
      </c>
      <c r="D1479" s="128">
        <f t="shared" si="180"/>
        <v>27</v>
      </c>
      <c r="G1479" s="132">
        <f>IF($C1479&lt;$D$4,G598,MAX(AVERAGEIFS(G1476:G1478,G1476:G1478,"&gt;0")/(EXP(G$6*(($D1479-COUNTIFS(G$1453:G1479,0))/12))),G$8))</f>
        <v>1.4260000000000002</v>
      </c>
      <c r="H1479" s="132">
        <f t="shared" si="170"/>
        <v>1.1140625000000002</v>
      </c>
      <c r="I1479" s="132">
        <f>IF($C1479&lt;$D$4,I598,MAX(AVERAGEIFS(I1476:I1478,I1476:I1478,"&gt;0")/(EXP(I$6*(($D1479-COUNTIFS(I$1453:I1479,0))/12))),I$8))</f>
        <v>4.3550999999999993</v>
      </c>
      <c r="J1479" s="132">
        <f t="shared" si="171"/>
        <v>2.1775499999999997</v>
      </c>
      <c r="K1479" s="132">
        <f>IF($C1479&lt;$D$4,K598,MAX(AVERAGEIFS(K1476:K1478,K1476:K1478,"&gt;0")/(EXP(K$6*(($D1479-COUNTIFS(K$1453:K1479,0))/12))),K$8))</f>
        <v>0</v>
      </c>
      <c r="L1479" s="132">
        <f t="shared" si="172"/>
        <v>0</v>
      </c>
      <c r="M1479" s="181">
        <f>IF($C1479&lt;=MAX($D$4,INDEX($C$23:$C$154,2+MATCH(0,$M$23:$M$154,1))),M598,MAX(AVERAGEIFS(M1476:M1478,M1476:M1478,"&gt;0")/(EXP(M$6*(($D1479-COUNTIFS(M$1453:M1479,0))/12))),M$8))</f>
        <v>0</v>
      </c>
      <c r="N1479" s="181">
        <f t="shared" si="173"/>
        <v>0</v>
      </c>
      <c r="O1479" s="181">
        <f>IF($C1479&lt;=MAX($D$4,INDEX($C$23:$C$154,2+MATCH(0,$O$23:$O$154,1))),O598,MAX(AVERAGEIFS(O1476:O1478,O1476:O1478,"&gt;0")/(EXP(O$6*(($D1479-COUNTIFS(O$1453:O1479,0))/12))),O$8))</f>
        <v>0</v>
      </c>
      <c r="P1479" s="181">
        <f t="shared" si="178"/>
        <v>0</v>
      </c>
      <c r="Q1479" s="132">
        <f>IF($C1479&lt;$D$4,Q598,MAX(AVERAGEIFS(Q1476:Q1478,Q1476:Q1478,"&gt;0")/(EXP(Q$6*(($D1479-COUNTIFS(Q$1453:Q1479,0))/12))),Q$8))</f>
        <v>0</v>
      </c>
      <c r="R1479" s="132">
        <f t="shared" si="174"/>
        <v>0</v>
      </c>
      <c r="S1479" s="132">
        <f>IF($C1479&lt;$D$4,S598,MAX(AVERAGEIFS(S1476:S1478,S1476:S1478,"&gt;0")/(EXP(S$6*(($D1479-COUNTIFS(S$1453:S1479,0))/12))),S$8))</f>
        <v>3.9195899999999995</v>
      </c>
      <c r="T1479" s="132">
        <f t="shared" si="175"/>
        <v>1.9597949999999997</v>
      </c>
      <c r="U1479" s="181">
        <f>IF($C1479&lt;=MAX($D$4,INDEX($C$23:$C$154,2+MATCH(0,$M$23:$M$154,1))),U598,MAX(AVERAGEIFS(U1476:U1478,U1476:U1478,"&gt;0")/(EXP(U$6*(($D1479-COUNTIFS(U$1453:U1479,0))/12))),U$8))</f>
        <v>0</v>
      </c>
      <c r="V1479" s="181">
        <f t="shared" si="176"/>
        <v>0</v>
      </c>
      <c r="W1479" s="132">
        <f>IF($C1479&lt;$D$4,W598,MAX(AVERAGEIFS(W1476:W1478,W1476:W1478,"&gt;0")/(EXP(W$6*(($D1479-COUNTIFS(W$1453:W1479,0))/12))),W$8))</f>
        <v>0</v>
      </c>
      <c r="X1479" s="132">
        <f t="shared" si="177"/>
        <v>0</v>
      </c>
      <c r="Y1479" s="132"/>
      <c r="Z1479" s="132"/>
    </row>
    <row r="1480" spans="2:26" outlineLevel="1">
      <c r="B1480" s="159"/>
      <c r="C1480" s="160">
        <f t="shared" si="179"/>
        <v>45017</v>
      </c>
      <c r="D1480" s="128">
        <f t="shared" si="180"/>
        <v>28</v>
      </c>
      <c r="G1480" s="132">
        <f>IF($C1480&lt;$D$4,G599,MAX(AVERAGEIFS(G1477:G1479,G1477:G1479,"&gt;0")/(EXP(G$6*(($D1480-COUNTIFS(G$1453:G1480,0))/12))),G$8))</f>
        <v>1.2097499999999999</v>
      </c>
      <c r="H1480" s="132">
        <f t="shared" si="170"/>
        <v>0.94511718749999984</v>
      </c>
      <c r="I1480" s="132">
        <f>IF($C1480&lt;$D$4,I599,MAX(AVERAGEIFS(I1477:I1479,I1477:I1479,"&gt;0")/(EXP(I$6*(($D1480-COUNTIFS(I$1453:I1480,0))/12))),I$8))</f>
        <v>4.1909399999999994</v>
      </c>
      <c r="J1480" s="132">
        <f t="shared" si="171"/>
        <v>2.0954699999999997</v>
      </c>
      <c r="K1480" s="132">
        <f>IF($C1480&lt;$D$4,K599,MAX(AVERAGEIFS(K1477:K1479,K1477:K1479,"&gt;0")/(EXP(K$6*(($D1480-COUNTIFS(K$1453:K1480,0))/12))),K$8))</f>
        <v>0</v>
      </c>
      <c r="L1480" s="132">
        <f t="shared" si="172"/>
        <v>0</v>
      </c>
      <c r="M1480" s="181">
        <f>IF($C1480&lt;=MAX($D$4,INDEX($C$23:$C$154,2+MATCH(0,$M$23:$M$154,1))),M599,MAX(AVERAGEIFS(M1477:M1479,M1477:M1479,"&gt;0")/(EXP(M$6*(($D1480-COUNTIFS(M$1453:M1480,0))/12))),M$8))</f>
        <v>0</v>
      </c>
      <c r="N1480" s="181">
        <f t="shared" si="173"/>
        <v>0</v>
      </c>
      <c r="O1480" s="181">
        <f>IF($C1480&lt;=MAX($D$4,INDEX($C$23:$C$154,2+MATCH(0,$O$23:$O$154,1))),O599,MAX(AVERAGEIFS(O1477:O1479,O1477:O1479,"&gt;0")/(EXP(O$6*(($D1480-COUNTIFS(O$1453:O1480,0))/12))),O$8))</f>
        <v>0</v>
      </c>
      <c r="P1480" s="181">
        <f t="shared" si="178"/>
        <v>0</v>
      </c>
      <c r="Q1480" s="132">
        <f>IF($C1480&lt;$D$4,Q599,MAX(AVERAGEIFS(Q1477:Q1479,Q1477:Q1479,"&gt;0")/(EXP(Q$6*(($D1480-COUNTIFS(Q$1453:Q1480,0))/12))),Q$8))</f>
        <v>0</v>
      </c>
      <c r="R1480" s="132">
        <f t="shared" si="174"/>
        <v>0</v>
      </c>
      <c r="S1480" s="132">
        <f>IF($C1480&lt;$D$4,S599,MAX(AVERAGEIFS(S1477:S1479,S1477:S1479,"&gt;0")/(EXP(S$6*(($D1480-COUNTIFS(S$1453:S1480,0))/12))),S$8))</f>
        <v>3.7718459999999996</v>
      </c>
      <c r="T1480" s="132">
        <f t="shared" si="175"/>
        <v>1.8859229999999998</v>
      </c>
      <c r="U1480" s="181">
        <f>IF($C1480&lt;=MAX($D$4,INDEX($C$23:$C$154,2+MATCH(0,$M$23:$M$154,1))),U599,MAX(AVERAGEIFS(U1477:U1479,U1477:U1479,"&gt;0")/(EXP(U$6*(($D1480-COUNTIFS(U$1453:U1480,0))/12))),U$8))</f>
        <v>0</v>
      </c>
      <c r="V1480" s="181">
        <f t="shared" si="176"/>
        <v>0</v>
      </c>
      <c r="W1480" s="132">
        <f>IF($C1480&lt;$D$4,W599,MAX(AVERAGEIFS(W1477:W1479,W1477:W1479,"&gt;0")/(EXP(W$6*(($D1480-COUNTIFS(W$1453:W1480,0))/12))),W$8))</f>
        <v>0</v>
      </c>
      <c r="X1480" s="132">
        <f t="shared" si="177"/>
        <v>0</v>
      </c>
      <c r="Y1480" s="132"/>
      <c r="Z1480" s="132"/>
    </row>
    <row r="1481" spans="2:26" outlineLevel="1">
      <c r="B1481" s="159"/>
      <c r="C1481" s="160">
        <f t="shared" si="179"/>
        <v>45047</v>
      </c>
      <c r="D1481" s="128">
        <f t="shared" si="180"/>
        <v>29</v>
      </c>
      <c r="G1481" s="132">
        <f>IF($C1481&lt;$D$4,G600,MAX(AVERAGEIFS(G1478:G1480,G1478:G1480,"&gt;0")/(EXP(G$6*(($D1481-COUNTIFS(G$1453:G1481,0))/12))),G$8))</f>
        <v>1.306</v>
      </c>
      <c r="H1481" s="132">
        <f t="shared" si="170"/>
        <v>1.0203125</v>
      </c>
      <c r="I1481" s="132">
        <f>IF($C1481&lt;$D$4,I600,MAX(AVERAGEIFS(I1478:I1480,I1478:I1480,"&gt;0")/(EXP(I$6*(($D1481-COUNTIFS(I$1453:I1481,0))/12))),I$8))</f>
        <v>4.36374</v>
      </c>
      <c r="J1481" s="132">
        <f t="shared" si="171"/>
        <v>2.18187</v>
      </c>
      <c r="K1481" s="132">
        <f>IF($C1481&lt;$D$4,K600,MAX(AVERAGEIFS(K1478:K1480,K1478:K1480,"&gt;0")/(EXP(K$6*(($D1481-COUNTIFS(K$1453:K1481,0))/12))),K$8))</f>
        <v>0</v>
      </c>
      <c r="L1481" s="132">
        <f t="shared" si="172"/>
        <v>0</v>
      </c>
      <c r="M1481" s="181">
        <f>IF($C1481&lt;=MAX($D$4,INDEX($C$23:$C$154,2+MATCH(0,$M$23:$M$154,1))),M600,MAX(AVERAGEIFS(M1478:M1480,M1478:M1480,"&gt;0")/(EXP(M$6*(($D1481-COUNTIFS(M$1453:M1481,0))/12))),M$8))</f>
        <v>0</v>
      </c>
      <c r="N1481" s="181">
        <f t="shared" si="173"/>
        <v>0</v>
      </c>
      <c r="O1481" s="181">
        <f>IF($C1481&lt;=MAX($D$4,INDEX($C$23:$C$154,2+MATCH(0,$O$23:$O$154,1))),O600,MAX(AVERAGEIFS(O1478:O1480,O1478:O1480,"&gt;0")/(EXP(O$6*(($D1481-COUNTIFS(O$1453:O1481,0))/12))),O$8))</f>
        <v>0</v>
      </c>
      <c r="P1481" s="181">
        <f t="shared" si="178"/>
        <v>0</v>
      </c>
      <c r="Q1481" s="132">
        <f>IF($C1481&lt;$D$4,Q600,MAX(AVERAGEIFS(Q1478:Q1480,Q1478:Q1480,"&gt;0")/(EXP(Q$6*(($D1481-COUNTIFS(Q$1453:Q1481,0))/12))),Q$8))</f>
        <v>0</v>
      </c>
      <c r="R1481" s="132">
        <f t="shared" si="174"/>
        <v>0</v>
      </c>
      <c r="S1481" s="132">
        <f>IF($C1481&lt;$D$4,S600,MAX(AVERAGEIFS(S1478:S1480,S1478:S1480,"&gt;0")/(EXP(S$6*(($D1481-COUNTIFS(S$1453:S1481,0))/12))),S$8))</f>
        <v>3.9273660000000001</v>
      </c>
      <c r="T1481" s="132">
        <f t="shared" si="175"/>
        <v>1.9636830000000001</v>
      </c>
      <c r="U1481" s="181">
        <f>IF($C1481&lt;=MAX($D$4,INDEX($C$23:$C$154,2+MATCH(0,$M$23:$M$154,1))),U600,MAX(AVERAGEIFS(U1478:U1480,U1478:U1480,"&gt;0")/(EXP(U$6*(($D1481-COUNTIFS(U$1453:U1481,0))/12))),U$8))</f>
        <v>0</v>
      </c>
      <c r="V1481" s="181">
        <f t="shared" si="176"/>
        <v>0</v>
      </c>
      <c r="W1481" s="132">
        <f>IF($C1481&lt;$D$4,W600,MAX(AVERAGEIFS(W1478:W1480,W1478:W1480,"&gt;0")/(EXP(W$6*(($D1481-COUNTIFS(W$1453:W1481,0))/12))),W$8))</f>
        <v>0</v>
      </c>
      <c r="X1481" s="132">
        <f t="shared" si="177"/>
        <v>0</v>
      </c>
      <c r="Y1481" s="132"/>
      <c r="Z1481" s="132"/>
    </row>
    <row r="1482" spans="2:26" outlineLevel="1">
      <c r="B1482" s="159"/>
      <c r="C1482" s="160">
        <f t="shared" si="179"/>
        <v>45078</v>
      </c>
      <c r="D1482" s="128">
        <f t="shared" si="180"/>
        <v>30</v>
      </c>
      <c r="G1482" s="132">
        <f>IF($C1482&lt;$D$4,G601,MAX(AVERAGEIFS(G1479:G1481,G1479:G1481,"&gt;0")/(EXP(G$6*(($D1482-COUNTIFS(G$1453:G1482,0))/12))),G$8))</f>
        <v>1.3702499999999997</v>
      </c>
      <c r="H1482" s="132">
        <f t="shared" si="170"/>
        <v>1.0705078124999998</v>
      </c>
      <c r="I1482" s="132">
        <f>IF($C1482&lt;$D$4,I601,MAX(AVERAGEIFS(I1479:I1481,I1479:I1481,"&gt;0")/(EXP(I$6*(($D1482-COUNTIFS(I$1453:I1482,0))/12))),I$8))</f>
        <v>4.4359200000000003</v>
      </c>
      <c r="J1482" s="132">
        <f t="shared" si="171"/>
        <v>2.2179600000000002</v>
      </c>
      <c r="K1482" s="132">
        <f>IF($C1482&lt;$D$4,K601,MAX(AVERAGEIFS(K1479:K1481,K1479:K1481,"&gt;0")/(EXP(K$6*(($D1482-COUNTIFS(K$1453:K1482,0))/12))),K$8))</f>
        <v>0</v>
      </c>
      <c r="L1482" s="132">
        <f t="shared" si="172"/>
        <v>0</v>
      </c>
      <c r="M1482" s="181">
        <f>IF($C1482&lt;=MAX($D$4,INDEX($C$23:$C$154,2+MATCH(0,$M$23:$M$154,1))),M601,MAX(AVERAGEIFS(M1479:M1481,M1479:M1481,"&gt;0")/(EXP(M$6*(($D1482-COUNTIFS(M$1453:M1482,0))/12))),M$8))</f>
        <v>0</v>
      </c>
      <c r="N1482" s="181">
        <f t="shared" si="173"/>
        <v>0</v>
      </c>
      <c r="O1482" s="181">
        <f>IF($C1482&lt;=MAX($D$4,INDEX($C$23:$C$154,2+MATCH(0,$O$23:$O$154,1))),O601,MAX(AVERAGEIFS(O1479:O1481,O1479:O1481,"&gt;0")/(EXP(O$6*(($D1482-COUNTIFS(O$1453:O1482,0))/12))),O$8))</f>
        <v>0</v>
      </c>
      <c r="P1482" s="181">
        <f t="shared" si="178"/>
        <v>0</v>
      </c>
      <c r="Q1482" s="132">
        <f>IF($C1482&lt;$D$4,Q601,MAX(AVERAGEIFS(Q1479:Q1481,Q1479:Q1481,"&gt;0")/(EXP(Q$6*(($D1482-COUNTIFS(Q$1453:Q1482,0))/12))),Q$8))</f>
        <v>0</v>
      </c>
      <c r="R1482" s="132">
        <f t="shared" si="174"/>
        <v>0</v>
      </c>
      <c r="S1482" s="132">
        <f>IF($C1482&lt;$D$4,S601,MAX(AVERAGEIFS(S1479:S1481,S1479:S1481,"&gt;0")/(EXP(S$6*(($D1482-COUNTIFS(S$1453:S1482,0))/12))),S$8))</f>
        <v>3.9923280000000005</v>
      </c>
      <c r="T1482" s="132">
        <f t="shared" si="175"/>
        <v>1.9961640000000003</v>
      </c>
      <c r="U1482" s="181">
        <f>IF($C1482&lt;=MAX($D$4,INDEX($C$23:$C$154,2+MATCH(0,$M$23:$M$154,1))),U601,MAX(AVERAGEIFS(U1479:U1481,U1479:U1481,"&gt;0")/(EXP(U$6*(($D1482-COUNTIFS(U$1453:U1482,0))/12))),U$8))</f>
        <v>0</v>
      </c>
      <c r="V1482" s="181">
        <f t="shared" si="176"/>
        <v>0</v>
      </c>
      <c r="W1482" s="132">
        <f>IF($C1482&lt;$D$4,W601,MAX(AVERAGEIFS(W1479:W1481,W1479:W1481,"&gt;0")/(EXP(W$6*(($D1482-COUNTIFS(W$1453:W1482,0))/12))),W$8))</f>
        <v>0</v>
      </c>
      <c r="X1482" s="132">
        <f t="shared" si="177"/>
        <v>0</v>
      </c>
      <c r="Y1482" s="132"/>
      <c r="Z1482" s="132"/>
    </row>
    <row r="1483" spans="2:26" outlineLevel="1">
      <c r="B1483" s="159"/>
      <c r="C1483" s="160">
        <f t="shared" si="179"/>
        <v>45108</v>
      </c>
      <c r="D1483" s="128">
        <f t="shared" si="180"/>
        <v>31</v>
      </c>
      <c r="G1483" s="132">
        <f>IF($C1483&lt;$D$4,G602,MAX(AVERAGEIFS(G1480:G1482,G1480:G1482,"&gt;0")/(EXP(G$6*(($D1483-COUNTIFS(G$1453:G1483,0))/12))),G$8))</f>
        <v>1.1729999999999998</v>
      </c>
      <c r="H1483" s="132">
        <f t="shared" si="170"/>
        <v>0.91640624999999987</v>
      </c>
      <c r="I1483" s="132">
        <f>IF($C1483&lt;$D$4,I602,MAX(AVERAGEIFS(I1480:I1482,I1480:I1482,"&gt;0")/(EXP(I$6*(($D1483-COUNTIFS(I$1453:I1483,0))/12))),I$8))</f>
        <v>4.5871200000000005</v>
      </c>
      <c r="J1483" s="132">
        <f t="shared" si="171"/>
        <v>2.2935600000000003</v>
      </c>
      <c r="K1483" s="132">
        <f>IF($C1483&lt;$D$4,K602,MAX(AVERAGEIFS(K1480:K1482,K1480:K1482,"&gt;0")/(EXP(K$6*(($D1483-COUNTIFS(K$1453:K1483,0))/12))),K$8))</f>
        <v>0</v>
      </c>
      <c r="L1483" s="132">
        <f t="shared" si="172"/>
        <v>0</v>
      </c>
      <c r="M1483" s="181">
        <f>IF($C1483&lt;=MAX($D$4,INDEX($C$23:$C$154,2+MATCH(0,$M$23:$M$154,1))),M602,MAX(AVERAGEIFS(M1480:M1482,M1480:M1482,"&gt;0")/(EXP(M$6*(($D1483-COUNTIFS(M$1453:M1483,0))/12))),M$8))</f>
        <v>0</v>
      </c>
      <c r="N1483" s="181">
        <f t="shared" si="173"/>
        <v>0</v>
      </c>
      <c r="O1483" s="181">
        <f>IF($C1483&lt;=MAX($D$4,INDEX($C$23:$C$154,2+MATCH(0,$O$23:$O$154,1))),O602,MAX(AVERAGEIFS(O1480:O1482,O1480:O1482,"&gt;0")/(EXP(O$6*(($D1483-COUNTIFS(O$1453:O1483,0))/12))),O$8))</f>
        <v>0</v>
      </c>
      <c r="P1483" s="181">
        <f t="shared" si="178"/>
        <v>0</v>
      </c>
      <c r="Q1483" s="132">
        <f>IF($C1483&lt;$D$4,Q602,MAX(AVERAGEIFS(Q1480:Q1482,Q1480:Q1482,"&gt;0")/(EXP(Q$6*(($D1483-COUNTIFS(Q$1453:Q1483,0))/12))),Q$8))</f>
        <v>0</v>
      </c>
      <c r="R1483" s="132">
        <f t="shared" si="174"/>
        <v>0</v>
      </c>
      <c r="S1483" s="132">
        <f>IF($C1483&lt;$D$4,S602,MAX(AVERAGEIFS(S1480:S1482,S1480:S1482,"&gt;0")/(EXP(S$6*(($D1483-COUNTIFS(S$1453:S1483,0))/12))),S$8))</f>
        <v>4.1284080000000003</v>
      </c>
      <c r="T1483" s="132">
        <f t="shared" si="175"/>
        <v>2.0642040000000001</v>
      </c>
      <c r="U1483" s="181">
        <f>IF($C1483&lt;=MAX($D$4,INDEX($C$23:$C$154,2+MATCH(0,$M$23:$M$154,1))),U602,MAX(AVERAGEIFS(U1480:U1482,U1480:U1482,"&gt;0")/(EXP(U$6*(($D1483-COUNTIFS(U$1453:U1483,0))/12))),U$8))</f>
        <v>0</v>
      </c>
      <c r="V1483" s="181">
        <f t="shared" si="176"/>
        <v>0</v>
      </c>
      <c r="W1483" s="132">
        <f>IF($C1483&lt;$D$4,W602,MAX(AVERAGEIFS(W1480:W1482,W1480:W1482,"&gt;0")/(EXP(W$6*(($D1483-COUNTIFS(W$1453:W1483,0))/12))),W$8))</f>
        <v>0</v>
      </c>
      <c r="X1483" s="132">
        <f t="shared" si="177"/>
        <v>0</v>
      </c>
      <c r="Y1483" s="132"/>
      <c r="Z1483" s="132"/>
    </row>
    <row r="1484" spans="2:26" outlineLevel="1">
      <c r="B1484" s="159"/>
      <c r="C1484" s="160">
        <f t="shared" si="179"/>
        <v>45139</v>
      </c>
      <c r="D1484" s="128">
        <f t="shared" si="180"/>
        <v>32</v>
      </c>
      <c r="G1484" s="132">
        <f>IF($C1484&lt;$D$4,G603,MAX(AVERAGEIFS(G1481:G1483,G1481:G1483,"&gt;0")/(EXP(G$6*(($D1484-COUNTIFS(G$1453:G1484,0))/12))),G$8))</f>
        <v>1.15225</v>
      </c>
      <c r="H1484" s="132">
        <f t="shared" si="170"/>
        <v>0.90019531250000007</v>
      </c>
      <c r="I1484" s="132">
        <f>IF($C1484&lt;$D$4,I603,MAX(AVERAGEIFS(I1481:I1483,I1481:I1483,"&gt;0")/(EXP(I$6*(($D1484-COUNTIFS(I$1453:I1484,0))/12))),I$8))</f>
        <v>4.5493200000000007</v>
      </c>
      <c r="J1484" s="132">
        <f t="shared" si="171"/>
        <v>2.2746600000000003</v>
      </c>
      <c r="K1484" s="132">
        <f>IF($C1484&lt;$D$4,K603,MAX(AVERAGEIFS(K1481:K1483,K1481:K1483,"&gt;0")/(EXP(K$6*(($D1484-COUNTIFS(K$1453:K1484,0))/12))),K$8))</f>
        <v>0</v>
      </c>
      <c r="L1484" s="132">
        <f t="shared" si="172"/>
        <v>0</v>
      </c>
      <c r="M1484" s="181">
        <f>IF($C1484&lt;=MAX($D$4,INDEX($C$23:$C$154,2+MATCH(0,$M$23:$M$154,1))),M603,MAX(AVERAGEIFS(M1481:M1483,M1481:M1483,"&gt;0")/(EXP(M$6*(($D1484-COUNTIFS(M$1453:M1484,0))/12))),M$8))</f>
        <v>0</v>
      </c>
      <c r="N1484" s="181">
        <f t="shared" si="173"/>
        <v>0</v>
      </c>
      <c r="O1484" s="181">
        <f>IF($C1484&lt;=MAX($D$4,INDEX($C$23:$C$154,2+MATCH(0,$O$23:$O$154,1))),O603,MAX(AVERAGEIFS(O1481:O1483,O1481:O1483,"&gt;0")/(EXP(O$6*(($D1484-COUNTIFS(O$1453:O1484,0))/12))),O$8))</f>
        <v>0</v>
      </c>
      <c r="P1484" s="181">
        <f t="shared" si="178"/>
        <v>0</v>
      </c>
      <c r="Q1484" s="132">
        <f>IF($C1484&lt;$D$4,Q603,MAX(AVERAGEIFS(Q1481:Q1483,Q1481:Q1483,"&gt;0")/(EXP(Q$6*(($D1484-COUNTIFS(Q$1453:Q1484,0))/12))),Q$8))</f>
        <v>0</v>
      </c>
      <c r="R1484" s="132">
        <f t="shared" si="174"/>
        <v>0</v>
      </c>
      <c r="S1484" s="132">
        <f>IF($C1484&lt;$D$4,S603,MAX(AVERAGEIFS(S1481:S1483,S1481:S1483,"&gt;0")/(EXP(S$6*(($D1484-COUNTIFS(S$1453:S1484,0))/12))),S$8))</f>
        <v>4.0943880000000004</v>
      </c>
      <c r="T1484" s="132">
        <f t="shared" si="175"/>
        <v>2.0471940000000002</v>
      </c>
      <c r="U1484" s="181">
        <f>IF($C1484&lt;=MAX($D$4,INDEX($C$23:$C$154,2+MATCH(0,$M$23:$M$154,1))),U603,MAX(AVERAGEIFS(U1481:U1483,U1481:U1483,"&gt;0")/(EXP(U$6*(($D1484-COUNTIFS(U$1453:U1484,0))/12))),U$8))</f>
        <v>0</v>
      </c>
      <c r="V1484" s="181">
        <f t="shared" si="176"/>
        <v>0</v>
      </c>
      <c r="W1484" s="132">
        <f>IF($C1484&lt;$D$4,W603,MAX(AVERAGEIFS(W1481:W1483,W1481:W1483,"&gt;0")/(EXP(W$6*(($D1484-COUNTIFS(W$1453:W1484,0))/12))),W$8))</f>
        <v>0</v>
      </c>
      <c r="X1484" s="132">
        <f t="shared" si="177"/>
        <v>0</v>
      </c>
      <c r="Y1484" s="132"/>
      <c r="Z1484" s="132"/>
    </row>
    <row r="1485" spans="2:26" outlineLevel="1">
      <c r="B1485" s="159"/>
      <c r="C1485" s="160">
        <f t="shared" si="179"/>
        <v>45170</v>
      </c>
      <c r="D1485" s="128">
        <f t="shared" si="180"/>
        <v>33</v>
      </c>
      <c r="G1485" s="132">
        <f>IF($C1485&lt;$D$4,G604,MAX(AVERAGEIFS(G1482:G1484,G1482:G1484,"&gt;0")/(EXP(G$6*(($D1485-COUNTIFS(G$1453:G1485,0))/12))),G$8))</f>
        <v>1.1655</v>
      </c>
      <c r="H1485" s="132">
        <f t="shared" ref="H1485:H1516" si="181">IF($C1485&lt;$D$4,H604,MAX(G1485/G$10,H$8))</f>
        <v>0.91054687499999998</v>
      </c>
      <c r="I1485" s="132">
        <f>IF($C1485&lt;$D$4,I604,MAX(AVERAGEIFS(I1482:I1484,I1482:I1484,"&gt;0")/(EXP(I$6*(($D1485-COUNTIFS(I$1453:I1485,0))/12))),I$8))</f>
        <v>3.9454199999999999</v>
      </c>
      <c r="J1485" s="132">
        <f t="shared" ref="J1485:J1516" si="182">IF($C1485&lt;$D$4,J604,MAX(I1485/I$10,J$8))</f>
        <v>1.97271</v>
      </c>
      <c r="K1485" s="132">
        <f>IF($C1485&lt;$D$4,K604,MAX(AVERAGEIFS(K1482:K1484,K1482:K1484,"&gt;0")/(EXP(K$6*(($D1485-COUNTIFS(K$1453:K1485,0))/12))),K$8))</f>
        <v>0</v>
      </c>
      <c r="L1485" s="132">
        <f t="shared" ref="L1485:L1516" si="183">IF($C1485&lt;$D$4,L604,MAX(K1485/K$10,L$8))</f>
        <v>0</v>
      </c>
      <c r="M1485" s="181">
        <f>IF($C1485&lt;=MAX($D$4,INDEX($C$23:$C$154,2+MATCH(0,$M$23:$M$154,1))),M604,MAX(AVERAGEIFS(M1482:M1484,M1482:M1484,"&gt;0")/(EXP(M$6*(($D1485-COUNTIFS(M$1453:M1485,0))/12))),M$8))</f>
        <v>0</v>
      </c>
      <c r="N1485" s="181">
        <f t="shared" ref="N1485:N1516" si="184">IF($C1485&lt;=MAX($D$4,INDEX($C$23:$C$154,2+MATCH(0,$N$23:$N$154,1))),N604,MAX(M1485/M$10,N$8))</f>
        <v>0</v>
      </c>
      <c r="O1485" s="181">
        <f>IF($C1485&lt;=MAX($D$4,INDEX($C$23:$C$154,2+MATCH(0,$O$23:$O$154,1))),O604,MAX(AVERAGEIFS(O1482:O1484,O1482:O1484,"&gt;0")/(EXP(O$6*(($D1485-COUNTIFS(O$1453:O1485,0))/12))),O$8))</f>
        <v>0</v>
      </c>
      <c r="P1485" s="181">
        <f t="shared" si="178"/>
        <v>0</v>
      </c>
      <c r="Q1485" s="132">
        <f>IF($C1485&lt;$D$4,Q604,MAX(AVERAGEIFS(Q1482:Q1484,Q1482:Q1484,"&gt;0")/(EXP(Q$6*(($D1485-COUNTIFS(Q$1453:Q1485,0))/12))),Q$8))</f>
        <v>0</v>
      </c>
      <c r="R1485" s="132">
        <f t="shared" ref="R1485:R1516" si="185">IF($C1485&lt;$D$4,R604,MAX(Q1485/Q$10,R$8))</f>
        <v>0</v>
      </c>
      <c r="S1485" s="132">
        <f>IF($C1485&lt;$D$4,S604,MAX(AVERAGEIFS(S1482:S1484,S1482:S1484,"&gt;0")/(EXP(S$6*(($D1485-COUNTIFS(S$1453:S1485,0))/12))),S$8))</f>
        <v>3.550878</v>
      </c>
      <c r="T1485" s="132">
        <f t="shared" ref="T1485:T1516" si="186">IF($C1485&lt;$D$4,T604,MAX(S1485/S$10,T$8))</f>
        <v>1.775439</v>
      </c>
      <c r="U1485" s="181">
        <f>IF($C1485&lt;=MAX($D$4,INDEX($C$23:$C$154,2+MATCH(0,$M$23:$M$154,1))),U604,MAX(AVERAGEIFS(U1482:U1484,U1482:U1484,"&gt;0")/(EXP(U$6*(($D1485-COUNTIFS(U$1453:U1485,0))/12))),U$8))</f>
        <v>0</v>
      </c>
      <c r="V1485" s="181">
        <f t="shared" ref="V1485:V1516" si="187">IF($C1485&lt;=MAX($D$4,INDEX($C$23:$C$154,2+MATCH(0,$N$23:$N$154,1))),V604,MAX(U1485/U$10,V$8))</f>
        <v>0</v>
      </c>
      <c r="W1485" s="132">
        <f>IF($C1485&lt;$D$4,W604,MAX(AVERAGEIFS(W1482:W1484,W1482:W1484,"&gt;0")/(EXP(W$6*(($D1485-COUNTIFS(W$1453:W1485,0))/12))),W$8))</f>
        <v>0</v>
      </c>
      <c r="X1485" s="132">
        <f t="shared" ref="X1485:X1516" si="188">IF($C1485&lt;$D$4,X604,MAX(W1485/W$10,X$8))</f>
        <v>0</v>
      </c>
      <c r="Y1485" s="132"/>
      <c r="Z1485" s="132"/>
    </row>
    <row r="1486" spans="2:26" outlineLevel="1">
      <c r="B1486" s="159"/>
      <c r="C1486" s="160">
        <f t="shared" si="179"/>
        <v>45200</v>
      </c>
      <c r="D1486" s="128">
        <f t="shared" si="180"/>
        <v>34</v>
      </c>
      <c r="G1486" s="132">
        <f>IF($C1486&lt;$D$4,G605,MAX(AVERAGEIFS(G1483:G1485,G1483:G1485,"&gt;0")/(EXP(G$6*(($D1486-COUNTIFS(G$1453:G1486,0))/12))),G$8))</f>
        <v>1.2468749999999997</v>
      </c>
      <c r="H1486" s="132">
        <f t="shared" si="181"/>
        <v>0.97412109374999978</v>
      </c>
      <c r="I1486" s="132">
        <f>IF($C1486&lt;$D$4,I605,MAX(AVERAGEIFS(I1483:I1485,I1483:I1485,"&gt;0")/(EXP(I$6*(($D1486-COUNTIFS(I$1453:I1486,0))/12))),I$8))</f>
        <v>4.8448799999999999</v>
      </c>
      <c r="J1486" s="132">
        <f t="shared" si="182"/>
        <v>2.4224399999999999</v>
      </c>
      <c r="K1486" s="132">
        <f>IF($C1486&lt;$D$4,K605,MAX(AVERAGEIFS(K1483:K1485,K1483:K1485,"&gt;0")/(EXP(K$6*(($D1486-COUNTIFS(K$1453:K1486,0))/12))),K$8))</f>
        <v>0</v>
      </c>
      <c r="L1486" s="132">
        <f t="shared" si="183"/>
        <v>0</v>
      </c>
      <c r="M1486" s="181">
        <f>IF($C1486&lt;=MAX($D$4,INDEX($C$23:$C$154,2+MATCH(0,$M$23:$M$154,1))),M605,MAX(AVERAGEIFS(M1483:M1485,M1483:M1485,"&gt;0")/(EXP(M$6*(($D1486-COUNTIFS(M$1453:M1486,0))/12))),M$8))</f>
        <v>0</v>
      </c>
      <c r="N1486" s="181">
        <f t="shared" si="184"/>
        <v>0</v>
      </c>
      <c r="O1486" s="181">
        <f>IF($C1486&lt;=MAX($D$4,INDEX($C$23:$C$154,2+MATCH(0,$O$23:$O$154,1))),O605,MAX(AVERAGEIFS(O1483:O1485,O1483:O1485,"&gt;0")/(EXP(O$6*(($D1486-COUNTIFS(O$1453:O1486,0))/12))),O$8))</f>
        <v>0</v>
      </c>
      <c r="P1486" s="181">
        <f t="shared" si="178"/>
        <v>0</v>
      </c>
      <c r="Q1486" s="132">
        <f>IF($C1486&lt;$D$4,Q605,MAX(AVERAGEIFS(Q1483:Q1485,Q1483:Q1485,"&gt;0")/(EXP(Q$6*(($D1486-COUNTIFS(Q$1453:Q1486,0))/12))),Q$8))</f>
        <v>0</v>
      </c>
      <c r="R1486" s="132">
        <f t="shared" si="185"/>
        <v>0</v>
      </c>
      <c r="S1486" s="132">
        <f>IF($C1486&lt;$D$4,S605,MAX(AVERAGEIFS(S1483:S1485,S1483:S1485,"&gt;0")/(EXP(S$6*(($D1486-COUNTIFS(S$1453:S1486,0))/12))),S$8))</f>
        <v>4.360392</v>
      </c>
      <c r="T1486" s="132">
        <f t="shared" si="186"/>
        <v>2.180196</v>
      </c>
      <c r="U1486" s="181">
        <f>IF($C1486&lt;=MAX($D$4,INDEX($C$23:$C$154,2+MATCH(0,$M$23:$M$154,1))),U605,MAX(AVERAGEIFS(U1483:U1485,U1483:U1485,"&gt;0")/(EXP(U$6*(($D1486-COUNTIFS(U$1453:U1486,0))/12))),U$8))</f>
        <v>0</v>
      </c>
      <c r="V1486" s="181">
        <f t="shared" si="187"/>
        <v>0</v>
      </c>
      <c r="W1486" s="132">
        <f>IF($C1486&lt;$D$4,W605,MAX(AVERAGEIFS(W1483:W1485,W1483:W1485,"&gt;0")/(EXP(W$6*(($D1486-COUNTIFS(W$1453:W1486,0))/12))),W$8))</f>
        <v>0</v>
      </c>
      <c r="X1486" s="132">
        <f t="shared" si="188"/>
        <v>0</v>
      </c>
      <c r="Y1486" s="132"/>
      <c r="Z1486" s="132"/>
    </row>
    <row r="1487" spans="2:26" outlineLevel="1">
      <c r="B1487" s="159"/>
      <c r="C1487" s="160">
        <f t="shared" si="179"/>
        <v>45231</v>
      </c>
      <c r="D1487" s="128">
        <f t="shared" si="180"/>
        <v>35</v>
      </c>
      <c r="G1487" s="132">
        <f>IF($C1487&lt;$D$4,G606,MAX(AVERAGEIFS(G1484:G1486,G1484:G1486,"&gt;0")/(EXP(G$6*(($D1487-COUNTIFS(G$1453:G1487,0))/12))),G$8))</f>
        <v>1.2907500000000001</v>
      </c>
      <c r="H1487" s="132">
        <f t="shared" si="181"/>
        <v>1.0083984375000001</v>
      </c>
      <c r="I1487" s="132">
        <f>IF($C1487&lt;$D$4,I606,MAX(AVERAGEIFS(I1484:I1486,I1484:I1486,"&gt;0")/(EXP(I$6*(($D1487-COUNTIFS(I$1453:I1487,0))/12))),I$8))</f>
        <v>4.5606599999999995</v>
      </c>
      <c r="J1487" s="132">
        <f t="shared" si="182"/>
        <v>2.2803299999999997</v>
      </c>
      <c r="K1487" s="132">
        <f>IF($C1487&lt;$D$4,K606,MAX(AVERAGEIFS(K1484:K1486,K1484:K1486,"&gt;0")/(EXP(K$6*(($D1487-COUNTIFS(K$1453:K1487,0))/12))),K$8))</f>
        <v>0</v>
      </c>
      <c r="L1487" s="132">
        <f t="shared" si="183"/>
        <v>0</v>
      </c>
      <c r="M1487" s="181">
        <f>IF($C1487&lt;=MAX($D$4,INDEX($C$23:$C$154,2+MATCH(0,$M$23:$M$154,1))),M606,MAX(AVERAGEIFS(M1484:M1486,M1484:M1486,"&gt;0")/(EXP(M$6*(($D1487-COUNTIFS(M$1453:M1487,0))/12))),M$8))</f>
        <v>0</v>
      </c>
      <c r="N1487" s="181">
        <f t="shared" si="184"/>
        <v>0</v>
      </c>
      <c r="O1487" s="181">
        <f>IF($C1487&lt;=MAX($D$4,INDEX($C$23:$C$154,2+MATCH(0,$O$23:$O$154,1))),O606,MAX(AVERAGEIFS(O1484:O1486,O1484:O1486,"&gt;0")/(EXP(O$6*(($D1487-COUNTIFS(O$1453:O1487,0))/12))),O$8))</f>
        <v>0</v>
      </c>
      <c r="P1487" s="181">
        <f t="shared" si="178"/>
        <v>0</v>
      </c>
      <c r="Q1487" s="132">
        <f>IF($C1487&lt;$D$4,Q606,MAX(AVERAGEIFS(Q1484:Q1486,Q1484:Q1486,"&gt;0")/(EXP(Q$6*(($D1487-COUNTIFS(Q$1453:Q1487,0))/12))),Q$8))</f>
        <v>0</v>
      </c>
      <c r="R1487" s="132">
        <f t="shared" si="185"/>
        <v>0</v>
      </c>
      <c r="S1487" s="132">
        <f>IF($C1487&lt;$D$4,S606,MAX(AVERAGEIFS(S1484:S1486,S1484:S1486,"&gt;0")/(EXP(S$6*(($D1487-COUNTIFS(S$1453:S1487,0))/12))),S$8))</f>
        <v>4.1045939999999996</v>
      </c>
      <c r="T1487" s="132">
        <f t="shared" si="186"/>
        <v>2.0522969999999998</v>
      </c>
      <c r="U1487" s="181">
        <f>IF($C1487&lt;=MAX($D$4,INDEX($C$23:$C$154,2+MATCH(0,$M$23:$M$154,1))),U606,MAX(AVERAGEIFS(U1484:U1486,U1484:U1486,"&gt;0")/(EXP(U$6*(($D1487-COUNTIFS(U$1453:U1487,0))/12))),U$8))</f>
        <v>0</v>
      </c>
      <c r="V1487" s="181">
        <f t="shared" si="187"/>
        <v>0</v>
      </c>
      <c r="W1487" s="132">
        <f>IF($C1487&lt;$D$4,W606,MAX(AVERAGEIFS(W1484:W1486,W1484:W1486,"&gt;0")/(EXP(W$6*(($D1487-COUNTIFS(W$1453:W1487,0))/12))),W$8))</f>
        <v>0</v>
      </c>
      <c r="X1487" s="132">
        <f t="shared" si="188"/>
        <v>0</v>
      </c>
      <c r="Y1487" s="132"/>
      <c r="Z1487" s="132"/>
    </row>
    <row r="1488" spans="2:26" outlineLevel="1">
      <c r="B1488" s="159"/>
      <c r="C1488" s="160">
        <f t="shared" si="179"/>
        <v>45261</v>
      </c>
      <c r="D1488" s="128">
        <f t="shared" si="180"/>
        <v>36</v>
      </c>
      <c r="G1488" s="132">
        <f>IF($C1488&lt;$D$4,G607,MAX(AVERAGEIFS(G1485:G1487,G1485:G1487,"&gt;0")/(EXP(G$6*(($D1488-COUNTIFS(G$1453:G1488,0))/12))),G$8))</f>
        <v>1.245625</v>
      </c>
      <c r="H1488" s="132">
        <f t="shared" si="181"/>
        <v>0.97314453125</v>
      </c>
      <c r="I1488" s="132">
        <f>IF($C1488&lt;$D$4,I607,MAX(AVERAGEIFS(I1485:I1487,I1485:I1487,"&gt;0")/(EXP(I$6*(($D1488-COUNTIFS(I$1453:I1488,0))/12))),I$8))</f>
        <v>3.8430000000000004</v>
      </c>
      <c r="J1488" s="132">
        <f t="shared" si="182"/>
        <v>1.9215000000000002</v>
      </c>
      <c r="K1488" s="132">
        <f>IF($C1488&lt;$D$4,K607,MAX(AVERAGEIFS(K1485:K1487,K1485:K1487,"&gt;0")/(EXP(K$6*(($D1488-COUNTIFS(K$1453:K1488,0))/12))),K$8))</f>
        <v>0</v>
      </c>
      <c r="L1488" s="132">
        <f t="shared" si="183"/>
        <v>0</v>
      </c>
      <c r="M1488" s="181">
        <f>IF($C1488&lt;=MAX($D$4,INDEX($C$23:$C$154,2+MATCH(0,$M$23:$M$154,1))),M607,MAX(AVERAGEIFS(M1485:M1487,M1485:M1487,"&gt;0")/(EXP(M$6*(($D1488-COUNTIFS(M$1453:M1488,0))/12))),M$8))</f>
        <v>0</v>
      </c>
      <c r="N1488" s="181">
        <f t="shared" si="184"/>
        <v>0</v>
      </c>
      <c r="O1488" s="181">
        <f>IF($C1488&lt;=MAX($D$4,INDEX($C$23:$C$154,2+MATCH(0,$O$23:$O$154,1))),O607,MAX(AVERAGEIFS(O1485:O1487,O1485:O1487,"&gt;0")/(EXP(O$6*(($D1488-COUNTIFS(O$1453:O1488,0))/12))),O$8))</f>
        <v>0</v>
      </c>
      <c r="P1488" s="181">
        <f t="shared" si="178"/>
        <v>0</v>
      </c>
      <c r="Q1488" s="132">
        <f>IF($C1488&lt;$D$4,Q607,MAX(AVERAGEIFS(Q1485:Q1487,Q1485:Q1487,"&gt;0")/(EXP(Q$6*(($D1488-COUNTIFS(Q$1453:Q1488,0))/12))),Q$8))</f>
        <v>0</v>
      </c>
      <c r="R1488" s="132">
        <f t="shared" si="185"/>
        <v>0</v>
      </c>
      <c r="S1488" s="132">
        <f>IF($C1488&lt;$D$4,S607,MAX(AVERAGEIFS(S1485:S1487,S1485:S1487,"&gt;0")/(EXP(S$6*(($D1488-COUNTIFS(S$1453:S1488,0))/12))),S$8))</f>
        <v>3.4587000000000003</v>
      </c>
      <c r="T1488" s="132">
        <f t="shared" si="186"/>
        <v>1.7293500000000002</v>
      </c>
      <c r="U1488" s="181">
        <f>IF($C1488&lt;=MAX($D$4,INDEX($C$23:$C$154,2+MATCH(0,$M$23:$M$154,1))),U607,MAX(AVERAGEIFS(U1485:U1487,U1485:U1487,"&gt;0")/(EXP(U$6*(($D1488-COUNTIFS(U$1453:U1488,0))/12))),U$8))</f>
        <v>0</v>
      </c>
      <c r="V1488" s="181">
        <f t="shared" si="187"/>
        <v>0</v>
      </c>
      <c r="W1488" s="132">
        <f>IF($C1488&lt;$D$4,W607,MAX(AVERAGEIFS(W1485:W1487,W1485:W1487,"&gt;0")/(EXP(W$6*(($D1488-COUNTIFS(W$1453:W1488,0))/12))),W$8))</f>
        <v>0</v>
      </c>
      <c r="X1488" s="132">
        <f t="shared" si="188"/>
        <v>0</v>
      </c>
      <c r="Y1488" s="132"/>
      <c r="Z1488" s="132"/>
    </row>
    <row r="1489" spans="2:26" outlineLevel="1">
      <c r="B1489" s="159"/>
      <c r="C1489" s="160">
        <f t="shared" si="179"/>
        <v>45292</v>
      </c>
      <c r="D1489" s="128">
        <f t="shared" si="180"/>
        <v>37</v>
      </c>
      <c r="G1489" s="132">
        <f>IF($C1489&lt;$D$4,G608,MAX(AVERAGEIFS(G1486:G1488,G1486:G1488,"&gt;0")/(EXP(G$6*(($D1489-COUNTIFS(G$1453:G1489,0))/12))),G$8))</f>
        <v>1.3555208333333333</v>
      </c>
      <c r="H1489" s="132">
        <f t="shared" si="181"/>
        <v>1.0590006510416665</v>
      </c>
      <c r="I1489" s="132">
        <f>IF($C1489&lt;$D$4,I608,MAX(AVERAGEIFS(I1486:I1488,I1486:I1488,"&gt;0")/(EXP(I$6*(($D1489-COUNTIFS(I$1453:I1489,0))/12))),I$8))</f>
        <v>2.8607400000000003</v>
      </c>
      <c r="J1489" s="132">
        <f t="shared" si="182"/>
        <v>1.4303700000000001</v>
      </c>
      <c r="K1489" s="132">
        <f>IF($C1489&lt;$D$4,K608,MAX(AVERAGEIFS(K1486:K1488,K1486:K1488,"&gt;0")/(EXP(K$6*(($D1489-COUNTIFS(K$1453:K1489,0))/12))),K$8))</f>
        <v>0</v>
      </c>
      <c r="L1489" s="132">
        <f t="shared" si="183"/>
        <v>0</v>
      </c>
      <c r="M1489" s="181">
        <f>IF($C1489&lt;=MAX($D$4,INDEX($C$23:$C$154,2+MATCH(0,$M$23:$M$154,1))),M608,MAX(AVERAGEIFS(M1486:M1488,M1486:M1488,"&gt;0")/(EXP(M$6*(($D1489-COUNTIFS(M$1453:M1489,0))/12))),M$8))</f>
        <v>0</v>
      </c>
      <c r="N1489" s="181">
        <f t="shared" si="184"/>
        <v>0</v>
      </c>
      <c r="O1489" s="181">
        <f>IF($C1489&lt;=MAX($D$4,INDEX($C$23:$C$154,2+MATCH(0,$O$23:$O$154,1))),O608,MAX(AVERAGEIFS(O1486:O1488,O1486:O1488,"&gt;0")/(EXP(O$6*(($D1489-COUNTIFS(O$1453:O1489,0))/12))),O$8))</f>
        <v>0</v>
      </c>
      <c r="P1489" s="181">
        <f t="shared" si="178"/>
        <v>0</v>
      </c>
      <c r="Q1489" s="132">
        <f>IF($C1489&lt;$D$4,Q608,MAX(AVERAGEIFS(Q1486:Q1488,Q1486:Q1488,"&gt;0")/(EXP(Q$6*(($D1489-COUNTIFS(Q$1453:Q1489,0))/12))),Q$8))</f>
        <v>1.6439166666666662</v>
      </c>
      <c r="R1489" s="132">
        <f t="shared" si="185"/>
        <v>1.6439166666666662</v>
      </c>
      <c r="S1489" s="132">
        <f>IF($C1489&lt;$D$4,S608,MAX(AVERAGEIFS(S1486:S1488,S1486:S1488,"&gt;0")/(EXP(S$6*(($D1489-COUNTIFS(S$1453:S1489,0))/12))),S$8))</f>
        <v>2.5746660000000001</v>
      </c>
      <c r="T1489" s="132">
        <f t="shared" si="186"/>
        <v>1.2873330000000001</v>
      </c>
      <c r="U1489" s="181">
        <f>IF($C1489&lt;=MAX($D$4,INDEX($C$23:$C$154,2+MATCH(0,$M$23:$M$154,1))),U608,MAX(AVERAGEIFS(U1486:U1488,U1486:U1488,"&gt;0")/(EXP(U$6*(($D1489-COUNTIFS(U$1453:U1489,0))/12))),U$8))</f>
        <v>0</v>
      </c>
      <c r="V1489" s="181">
        <f t="shared" si="187"/>
        <v>0</v>
      </c>
      <c r="W1489" s="132">
        <f>IF($C1489&lt;$D$4,W608,MAX(AVERAGEIFS(W1486:W1488,W1486:W1488,"&gt;0")/(EXP(W$6*(($D1489-COUNTIFS(W$1453:W1489,0))/12))),W$8))</f>
        <v>0.71071875000000007</v>
      </c>
      <c r="X1489" s="132">
        <f t="shared" si="188"/>
        <v>0.35535937500000003</v>
      </c>
      <c r="Y1489" s="132"/>
      <c r="Z1489" s="132"/>
    </row>
    <row r="1490" spans="2:26" outlineLevel="1">
      <c r="B1490" s="159"/>
      <c r="C1490" s="160">
        <f t="shared" si="179"/>
        <v>45323</v>
      </c>
      <c r="D1490" s="128">
        <f t="shared" si="180"/>
        <v>38</v>
      </c>
      <c r="G1490" s="132">
        <f>IF($C1490&lt;$D$4,G609,MAX(AVERAGEIFS(G1487:G1489,G1487:G1489,"&gt;0")/(EXP(G$6*(($D1490-COUNTIFS(G$1453:G1490,0))/12))),G$8))</f>
        <v>1.2646250000000001</v>
      </c>
      <c r="H1490" s="132">
        <f t="shared" si="181"/>
        <v>0.98798828125000016</v>
      </c>
      <c r="I1490" s="132">
        <f>IF($C1490&lt;$D$4,I609,MAX(AVERAGEIFS(I1487:I1489,I1487:I1489,"&gt;0")/(EXP(I$6*(($D1490-COUNTIFS(I$1453:I1490,0))/12))),I$8))</f>
        <v>2.8094399999999999</v>
      </c>
      <c r="J1490" s="132">
        <f t="shared" si="182"/>
        <v>1.40472</v>
      </c>
      <c r="K1490" s="132">
        <f>IF($C1490&lt;$D$4,K609,MAX(AVERAGEIFS(K1487:K1489,K1487:K1489,"&gt;0")/(EXP(K$6*(($D1490-COUNTIFS(K$1453:K1490,0))/12))),K$8))</f>
        <v>0</v>
      </c>
      <c r="L1490" s="132">
        <f t="shared" si="183"/>
        <v>0</v>
      </c>
      <c r="M1490" s="181">
        <f>IF($C1490&lt;=MAX($D$4,INDEX($C$23:$C$154,2+MATCH(0,$M$23:$M$154,1))),M609,MAX(AVERAGEIFS(M1487:M1489,M1487:M1489,"&gt;0")/(EXP(M$6*(($D1490-COUNTIFS(M$1453:M1490,0))/12))),M$8))</f>
        <v>0</v>
      </c>
      <c r="N1490" s="181">
        <f t="shared" si="184"/>
        <v>0</v>
      </c>
      <c r="O1490" s="181">
        <f>IF($C1490&lt;=MAX($D$4,INDEX($C$23:$C$154,2+MATCH(0,$O$23:$O$154,1))),O609,MAX(AVERAGEIFS(O1487:O1489,O1487:O1489,"&gt;0")/(EXP(O$6*(($D1490-COUNTIFS(O$1453:O1490,0))/12))),O$8))</f>
        <v>0</v>
      </c>
      <c r="P1490" s="181">
        <f t="shared" si="178"/>
        <v>0</v>
      </c>
      <c r="Q1490" s="132">
        <f>IF($C1490&lt;$D$4,Q609,MAX(AVERAGEIFS(Q1487:Q1489,Q1487:Q1489,"&gt;0")/(EXP(Q$6*(($D1490-COUNTIFS(Q$1453:Q1490,0))/12))),Q$8))</f>
        <v>1.6044166666666668</v>
      </c>
      <c r="R1490" s="132">
        <f t="shared" si="185"/>
        <v>1.6044166666666668</v>
      </c>
      <c r="S1490" s="132">
        <f>IF($C1490&lt;$D$4,S609,MAX(AVERAGEIFS(S1487:S1489,S1487:S1489,"&gt;0")/(EXP(S$6*(($D1490-COUNTIFS(S$1453:S1490,0))/12))),S$8))</f>
        <v>2.5284960000000001</v>
      </c>
      <c r="T1490" s="132">
        <f t="shared" si="186"/>
        <v>1.264248</v>
      </c>
      <c r="U1490" s="181">
        <f>IF($C1490&lt;=MAX($D$4,INDEX($C$23:$C$154,2+MATCH(0,$M$23:$M$154,1))),U609,MAX(AVERAGEIFS(U1487:U1489,U1487:U1489,"&gt;0")/(EXP(U$6*(($D1490-COUNTIFS(U$1453:U1490,0))/12))),U$8))</f>
        <v>0</v>
      </c>
      <c r="V1490" s="181">
        <f t="shared" si="187"/>
        <v>0</v>
      </c>
      <c r="W1490" s="132">
        <f>IF($C1490&lt;$D$4,W609,MAX(AVERAGEIFS(W1487:W1489,W1487:W1489,"&gt;0")/(EXP(W$6*(($D1490-COUNTIFS(W$1453:W1490,0))/12))),W$8))</f>
        <v>0.75290625000000022</v>
      </c>
      <c r="X1490" s="132">
        <f t="shared" si="188"/>
        <v>0.37645312500000011</v>
      </c>
      <c r="Y1490" s="132"/>
      <c r="Z1490" s="132"/>
    </row>
    <row r="1491" spans="2:26" outlineLevel="1">
      <c r="B1491" s="159"/>
      <c r="C1491" s="160">
        <f t="shared" si="179"/>
        <v>45352</v>
      </c>
      <c r="D1491" s="128">
        <f t="shared" si="180"/>
        <v>39</v>
      </c>
      <c r="G1491" s="132">
        <f>IF($C1491&lt;$D$4,G610,MAX(AVERAGEIFS(G1488:G1490,G1488:G1490,"&gt;0")/(EXP(G$6*(($D1491-COUNTIFS(G$1453:G1491,0))/12))),G$8))</f>
        <v>1.1856249999999997</v>
      </c>
      <c r="H1491" s="132">
        <f t="shared" si="181"/>
        <v>0.92626953124999978</v>
      </c>
      <c r="I1491" s="132">
        <f>IF($C1491&lt;$D$4,I610,MAX(AVERAGEIFS(I1488:I1490,I1488:I1490,"&gt;0")/(EXP(I$6*(($D1491-COUNTIFS(I$1453:I1491,0))/12))),I$8))</f>
        <v>3.3814800000000003</v>
      </c>
      <c r="J1491" s="132">
        <f t="shared" si="182"/>
        <v>1.6907400000000001</v>
      </c>
      <c r="K1491" s="132">
        <f>IF($C1491&lt;$D$4,K610,MAX(AVERAGEIFS(K1488:K1490,K1488:K1490,"&gt;0")/(EXP(K$6*(($D1491-COUNTIFS(K$1453:K1491,0))/12))),K$8))</f>
        <v>0</v>
      </c>
      <c r="L1491" s="132">
        <f t="shared" si="183"/>
        <v>0</v>
      </c>
      <c r="M1491" s="181">
        <f>IF($C1491&lt;=MAX($D$4,INDEX($C$23:$C$154,2+MATCH(0,$M$23:$M$154,1))),M610,MAX(AVERAGEIFS(M1488:M1490,M1488:M1490,"&gt;0")/(EXP(M$6*(($D1491-COUNTIFS(M$1453:M1491,0))/12))),M$8))</f>
        <v>0</v>
      </c>
      <c r="N1491" s="181">
        <f t="shared" si="184"/>
        <v>0</v>
      </c>
      <c r="O1491" s="181">
        <f>IF($C1491&lt;=MAX($D$4,INDEX($C$23:$C$154,2+MATCH(0,$O$23:$O$154,1))),O610,MAX(AVERAGEIFS(O1488:O1490,O1488:O1490,"&gt;0")/(EXP(O$6*(($D1491-COUNTIFS(O$1453:O1491,0))/12))),O$8))</f>
        <v>0</v>
      </c>
      <c r="P1491" s="181">
        <f t="shared" si="178"/>
        <v>0</v>
      </c>
      <c r="Q1491" s="132">
        <f>IF($C1491&lt;$D$4,Q610,MAX(AVERAGEIFS(Q1488:Q1490,Q1488:Q1490,"&gt;0")/(EXP(Q$6*(($D1491-COUNTIFS(Q$1453:Q1491,0))/12))),Q$8))</f>
        <v>1.375833333333333</v>
      </c>
      <c r="R1491" s="132">
        <f t="shared" si="185"/>
        <v>1.375833333333333</v>
      </c>
      <c r="S1491" s="132">
        <f>IF($C1491&lt;$D$4,S610,MAX(AVERAGEIFS(S1488:S1490,S1488:S1490,"&gt;0")/(EXP(S$6*(($D1491-COUNTIFS(S$1453:S1491,0))/12))),S$8))</f>
        <v>3.0433320000000004</v>
      </c>
      <c r="T1491" s="132">
        <f t="shared" si="186"/>
        <v>1.5216660000000002</v>
      </c>
      <c r="U1491" s="181">
        <f>IF($C1491&lt;=MAX($D$4,INDEX($C$23:$C$154,2+MATCH(0,$M$23:$M$154,1))),U610,MAX(AVERAGEIFS(U1488:U1490,U1488:U1490,"&gt;0")/(EXP(U$6*(($D1491-COUNTIFS(U$1453:U1491,0))/12))),U$8))</f>
        <v>0</v>
      </c>
      <c r="V1491" s="181">
        <f t="shared" si="187"/>
        <v>0</v>
      </c>
      <c r="W1491" s="132">
        <f>IF($C1491&lt;$D$4,W610,MAX(AVERAGEIFS(W1488:W1490,W1488:W1490,"&gt;0")/(EXP(W$6*(($D1491-COUNTIFS(W$1453:W1491,0))/12))),W$8))</f>
        <v>0.80325000000000013</v>
      </c>
      <c r="X1491" s="132">
        <f t="shared" si="188"/>
        <v>0.40162500000000007</v>
      </c>
      <c r="Y1491" s="132"/>
      <c r="Z1491" s="132"/>
    </row>
    <row r="1492" spans="2:26" outlineLevel="1">
      <c r="B1492" s="159"/>
      <c r="C1492" s="160">
        <f t="shared" si="179"/>
        <v>45383</v>
      </c>
      <c r="D1492" s="128">
        <f t="shared" si="180"/>
        <v>40</v>
      </c>
      <c r="G1492" s="132">
        <f>IF($C1492&lt;$D$4,G611,MAX(AVERAGEIFS(G1489:G1491,G1489:G1491,"&gt;0")/(EXP(G$6*(($D1492-COUNTIFS(G$1453:G1492,0))/12))),G$8))</f>
        <v>1.2070000000000001</v>
      </c>
      <c r="H1492" s="132">
        <f t="shared" si="181"/>
        <v>0.94296875000000002</v>
      </c>
      <c r="I1492" s="132">
        <f>IF($C1492&lt;$D$4,I611,MAX(AVERAGEIFS(I1489:I1491,I1489:I1491,"&gt;0")/(EXP(I$6*(($D1492-COUNTIFS(I$1453:I1492,0))/12))),I$8))</f>
        <v>2.9840399999999998</v>
      </c>
      <c r="J1492" s="132">
        <f t="shared" si="182"/>
        <v>1.4920199999999999</v>
      </c>
      <c r="K1492" s="132">
        <f>IF($C1492&lt;$D$4,K611,MAX(AVERAGEIFS(K1489:K1491,K1489:K1491,"&gt;0")/(EXP(K$6*(($D1492-COUNTIFS(K$1453:K1492,0))/12))),K$8))</f>
        <v>0</v>
      </c>
      <c r="L1492" s="132">
        <f t="shared" si="183"/>
        <v>0</v>
      </c>
      <c r="M1492" s="181">
        <f>IF($C1492&lt;=MAX($D$4,INDEX($C$23:$C$154,2+MATCH(0,$M$23:$M$154,1))),M611,MAX(AVERAGEIFS(M1489:M1491,M1489:M1491,"&gt;0")/(EXP(M$6*(($D1492-COUNTIFS(M$1453:M1492,0))/12))),M$8))</f>
        <v>0</v>
      </c>
      <c r="N1492" s="181">
        <f t="shared" si="184"/>
        <v>0</v>
      </c>
      <c r="O1492" s="181">
        <f>IF($C1492&lt;=MAX($D$4,INDEX($C$23:$C$154,2+MATCH(0,$O$23:$O$154,1))),O611,MAX(AVERAGEIFS(O1489:O1491,O1489:O1491,"&gt;0")/(EXP(O$6*(($D1492-COUNTIFS(O$1453:O1492,0))/12))),O$8))</f>
        <v>0</v>
      </c>
      <c r="P1492" s="181">
        <f t="shared" si="178"/>
        <v>0</v>
      </c>
      <c r="Q1492" s="132">
        <f>IF($C1492&lt;$D$4,Q611,MAX(AVERAGEIFS(Q1489:Q1491,Q1489:Q1491,"&gt;0")/(EXP(Q$6*(($D1492-COUNTIFS(Q$1453:Q1492,0))/12))),Q$8))</f>
        <v>1.4805000000000001</v>
      </c>
      <c r="R1492" s="132">
        <f t="shared" si="185"/>
        <v>1.4805000000000001</v>
      </c>
      <c r="S1492" s="132">
        <f>IF($C1492&lt;$D$4,S611,MAX(AVERAGEIFS(S1489:S1491,S1489:S1491,"&gt;0")/(EXP(S$6*(($D1492-COUNTIFS(S$1453:S1492,0))/12))),S$8))</f>
        <v>2.6856359999999997</v>
      </c>
      <c r="T1492" s="132">
        <f t="shared" si="186"/>
        <v>1.3428179999999998</v>
      </c>
      <c r="U1492" s="181">
        <f>IF($C1492&lt;=MAX($D$4,INDEX($C$23:$C$154,2+MATCH(0,$M$23:$M$154,1))),U611,MAX(AVERAGEIFS(U1489:U1491,U1489:U1491,"&gt;0")/(EXP(U$6*(($D1492-COUNTIFS(U$1453:U1492,0))/12))),U$8))</f>
        <v>0</v>
      </c>
      <c r="V1492" s="181">
        <f t="shared" si="187"/>
        <v>0</v>
      </c>
      <c r="W1492" s="132">
        <f>IF($C1492&lt;$D$4,W611,MAX(AVERAGEIFS(W1489:W1491,W1489:W1491,"&gt;0")/(EXP(W$6*(($D1492-COUNTIFS(W$1453:W1492,0))/12))),W$8))</f>
        <v>0.74053125000000009</v>
      </c>
      <c r="X1492" s="132">
        <f t="shared" si="188"/>
        <v>0.37026562500000004</v>
      </c>
      <c r="Y1492" s="132"/>
      <c r="Z1492" s="132"/>
    </row>
    <row r="1493" spans="2:26" outlineLevel="1">
      <c r="B1493" s="159"/>
      <c r="C1493" s="160">
        <f t="shared" si="179"/>
        <v>45413</v>
      </c>
      <c r="D1493" s="128">
        <f t="shared" si="180"/>
        <v>41</v>
      </c>
      <c r="G1493" s="132">
        <f>IF($C1493&lt;$D$4,G612,MAX(AVERAGEIFS(G1490:G1492,G1490:G1492,"&gt;0")/(EXP(G$6*(($D1493-COUNTIFS(G$1453:G1493,0))/12))),G$8))</f>
        <v>1.059625</v>
      </c>
      <c r="H1493" s="132">
        <f t="shared" si="181"/>
        <v>0.82783203125000004</v>
      </c>
      <c r="I1493" s="132">
        <f>IF($C1493&lt;$D$4,I612,MAX(AVERAGEIFS(I1490:I1492,I1490:I1492,"&gt;0")/(EXP(I$6*(($D1493-COUNTIFS(I$1453:I1493,0))/12))),I$8))</f>
        <v>2.7005400000000002</v>
      </c>
      <c r="J1493" s="132">
        <f t="shared" si="182"/>
        <v>1.3502700000000001</v>
      </c>
      <c r="K1493" s="132">
        <f>IF($C1493&lt;$D$4,K612,MAX(AVERAGEIFS(K1490:K1492,K1490:K1492,"&gt;0")/(EXP(K$6*(($D1493-COUNTIFS(K$1453:K1493,0))/12))),K$8))</f>
        <v>0</v>
      </c>
      <c r="L1493" s="132">
        <f t="shared" si="183"/>
        <v>0</v>
      </c>
      <c r="M1493" s="181">
        <f>IF($C1493&lt;=MAX($D$4,INDEX($C$23:$C$154,2+MATCH(0,$M$23:$M$154,1))),M612,MAX(AVERAGEIFS(M1490:M1492,M1490:M1492,"&gt;0")/(EXP(M$6*(($D1493-COUNTIFS(M$1453:M1493,0))/12))),M$8))</f>
        <v>0</v>
      </c>
      <c r="N1493" s="181">
        <f t="shared" si="184"/>
        <v>0</v>
      </c>
      <c r="O1493" s="181">
        <f>IF($C1493&lt;=MAX($D$4,INDEX($C$23:$C$154,2+MATCH(0,$O$23:$O$154,1))),O612,MAX(AVERAGEIFS(O1490:O1492,O1490:O1492,"&gt;0")/(EXP(O$6*(($D1493-COUNTIFS(O$1453:O1493,0))/12))),O$8))</f>
        <v>0</v>
      </c>
      <c r="P1493" s="181">
        <f t="shared" si="178"/>
        <v>0</v>
      </c>
      <c r="Q1493" s="132">
        <f>IF($C1493&lt;$D$4,Q612,MAX(AVERAGEIFS(Q1490:Q1492,Q1490:Q1492,"&gt;0")/(EXP(Q$6*(($D1493-COUNTIFS(Q$1453:Q1493,0))/12))),Q$8))</f>
        <v>1.548083333333333</v>
      </c>
      <c r="R1493" s="132">
        <f t="shared" si="185"/>
        <v>1.548083333333333</v>
      </c>
      <c r="S1493" s="132">
        <f>IF($C1493&lt;$D$4,S612,MAX(AVERAGEIFS(S1490:S1492,S1490:S1492,"&gt;0")/(EXP(S$6*(($D1493-COUNTIFS(S$1453:S1493,0))/12))),S$8))</f>
        <v>2.4304860000000001</v>
      </c>
      <c r="T1493" s="132">
        <f t="shared" si="186"/>
        <v>1.2152430000000001</v>
      </c>
      <c r="U1493" s="181">
        <f>IF($C1493&lt;=MAX($D$4,INDEX($C$23:$C$154,2+MATCH(0,$M$23:$M$154,1))),U612,MAX(AVERAGEIFS(U1490:U1492,U1490:U1492,"&gt;0")/(EXP(U$6*(($D1493-COUNTIFS(U$1453:U1493,0))/12))),U$8))</f>
        <v>0</v>
      </c>
      <c r="V1493" s="181">
        <f t="shared" si="187"/>
        <v>0</v>
      </c>
      <c r="W1493" s="132">
        <f>IF($C1493&lt;$D$4,W612,MAX(AVERAGEIFS(W1490:W1492,W1490:W1492,"&gt;0")/(EXP(W$6*(($D1493-COUNTIFS(W$1453:W1493,0))/12))),W$8))</f>
        <v>0.73546874999999989</v>
      </c>
      <c r="X1493" s="132">
        <f t="shared" si="188"/>
        <v>0.36773437499999995</v>
      </c>
      <c r="Y1493" s="132"/>
      <c r="Z1493" s="132"/>
    </row>
    <row r="1494" spans="2:26" outlineLevel="1">
      <c r="B1494" s="159"/>
      <c r="C1494" s="160">
        <f t="shared" si="179"/>
        <v>45444</v>
      </c>
      <c r="D1494" s="128">
        <f t="shared" si="180"/>
        <v>42</v>
      </c>
      <c r="G1494" s="132">
        <f>IF($C1494&lt;$D$4,G613,MAX(AVERAGEIFS(G1491:G1493,G1491:G1493,"&gt;0")/(EXP(G$6*(($D1494-COUNTIFS(G$1453:G1494,0))/12))),G$8))</f>
        <v>1.0667499999999999</v>
      </c>
      <c r="H1494" s="132">
        <f t="shared" si="181"/>
        <v>0.83339843749999987</v>
      </c>
      <c r="I1494" s="132">
        <f>IF($C1494&lt;$D$4,I613,MAX(AVERAGEIFS(I1491:I1493,I1491:I1493,"&gt;0")/(EXP(I$6*(($D1494-COUNTIFS(I$1453:I1494,0))/12))),I$8))</f>
        <v>3.0821400000000003</v>
      </c>
      <c r="J1494" s="132">
        <f t="shared" si="182"/>
        <v>1.5410700000000002</v>
      </c>
      <c r="K1494" s="132">
        <f>IF($C1494&lt;$D$4,K613,MAX(AVERAGEIFS(K1491:K1493,K1491:K1493,"&gt;0")/(EXP(K$6*(($D1494-COUNTIFS(K$1453:K1494,0))/12))),K$8))</f>
        <v>0</v>
      </c>
      <c r="L1494" s="132">
        <f t="shared" si="183"/>
        <v>0</v>
      </c>
      <c r="M1494" s="181">
        <f>IF($C1494&lt;=MAX($D$4,INDEX($C$23:$C$154,2+MATCH(0,$M$23:$M$154,1))),M613,MAX(AVERAGEIFS(M1491:M1493,M1491:M1493,"&gt;0")/(EXP(M$6*(($D1494-COUNTIFS(M$1453:M1494,0))/12))),M$8))</f>
        <v>0</v>
      </c>
      <c r="N1494" s="181">
        <f t="shared" si="184"/>
        <v>0</v>
      </c>
      <c r="O1494" s="181">
        <f>IF($C1494&lt;=MAX($D$4,INDEX($C$23:$C$154,2+MATCH(0,$O$23:$O$154,1))),O613,MAX(AVERAGEIFS(O1491:O1493,O1491:O1493,"&gt;0")/(EXP(O$6*(($D1494-COUNTIFS(O$1453:O1494,0))/12))),O$8))</f>
        <v>0</v>
      </c>
      <c r="P1494" s="181">
        <f t="shared" si="178"/>
        <v>0</v>
      </c>
      <c r="Q1494" s="132">
        <f>IF($C1494&lt;$D$4,Q613,MAX(AVERAGEIFS(Q1491:Q1493,Q1491:Q1493,"&gt;0")/(EXP(Q$6*(($D1494-COUNTIFS(Q$1453:Q1494,0))/12))),Q$8))</f>
        <v>1.4269166666666668</v>
      </c>
      <c r="R1494" s="132">
        <f t="shared" si="185"/>
        <v>1.4269166666666668</v>
      </c>
      <c r="S1494" s="132">
        <f>IF($C1494&lt;$D$4,S613,MAX(AVERAGEIFS(S1491:S1493,S1491:S1493,"&gt;0")/(EXP(S$6*(($D1494-COUNTIFS(S$1453:S1494,0))/12))),S$8))</f>
        <v>2.7739260000000003</v>
      </c>
      <c r="T1494" s="132">
        <f t="shared" si="186"/>
        <v>1.3869630000000002</v>
      </c>
      <c r="U1494" s="181">
        <f>IF($C1494&lt;=MAX($D$4,INDEX($C$23:$C$154,2+MATCH(0,$M$23:$M$154,1))),U613,MAX(AVERAGEIFS(U1491:U1493,U1491:U1493,"&gt;0")/(EXP(U$6*(($D1494-COUNTIFS(U$1453:U1494,0))/12))),U$8))</f>
        <v>0</v>
      </c>
      <c r="V1494" s="181">
        <f t="shared" si="187"/>
        <v>0</v>
      </c>
      <c r="W1494" s="132">
        <f>IF($C1494&lt;$D$4,W613,MAX(AVERAGEIFS(W1491:W1493,W1491:W1493,"&gt;0")/(EXP(W$6*(($D1494-COUNTIFS(W$1453:W1494,0))/12))),W$8))</f>
        <v>0.72646874999999989</v>
      </c>
      <c r="X1494" s="132">
        <f t="shared" si="188"/>
        <v>0.36323437499999994</v>
      </c>
      <c r="Y1494" s="132"/>
      <c r="Z1494" s="132"/>
    </row>
    <row r="1495" spans="2:26" outlineLevel="1">
      <c r="B1495" s="159"/>
      <c r="C1495" s="160">
        <f t="shared" si="179"/>
        <v>45474</v>
      </c>
      <c r="D1495" s="128">
        <f t="shared" si="180"/>
        <v>43</v>
      </c>
      <c r="G1495" s="132">
        <f>IF($C1495&lt;$D$4,G614,MAX(AVERAGEIFS(G1492:G1494,G1492:G1494,"&gt;0")/(EXP(G$6*(($D1495-COUNTIFS(G$1453:G1495,0))/12))),G$8))</f>
        <v>1.2096250000000004</v>
      </c>
      <c r="H1495" s="132">
        <f t="shared" si="181"/>
        <v>0.94501953125000038</v>
      </c>
      <c r="I1495" s="132">
        <f>IF($C1495&lt;$D$4,I614,MAX(AVERAGEIFS(I1492:I1494,I1492:I1494,"&gt;0")/(EXP(I$6*(($D1495-COUNTIFS(I$1453:I1495,0))/12))),I$8))</f>
        <v>3.3967799999999992</v>
      </c>
      <c r="J1495" s="132">
        <f t="shared" si="182"/>
        <v>1.6983899999999996</v>
      </c>
      <c r="K1495" s="132">
        <f>IF($C1495&lt;$D$4,K614,MAX(AVERAGEIFS(K1492:K1494,K1492:K1494,"&gt;0")/(EXP(K$6*(($D1495-COUNTIFS(K$1453:K1495,0))/12))),K$8))</f>
        <v>0</v>
      </c>
      <c r="L1495" s="132">
        <f t="shared" si="183"/>
        <v>0</v>
      </c>
      <c r="M1495" s="181">
        <f>IF($C1495&lt;=MAX($D$4,INDEX($C$23:$C$154,2+MATCH(0,$M$23:$M$154,1))),M614,MAX(AVERAGEIFS(M1492:M1494,M1492:M1494,"&gt;0")/(EXP(M$6*(($D1495-COUNTIFS(M$1453:M1495,0))/12))),M$8))</f>
        <v>0</v>
      </c>
      <c r="N1495" s="181">
        <f t="shared" si="184"/>
        <v>0</v>
      </c>
      <c r="O1495" s="181">
        <f>IF($C1495&lt;=MAX($D$4,INDEX($C$23:$C$154,2+MATCH(0,$O$23:$O$154,1))),O614,MAX(AVERAGEIFS(O1492:O1494,O1492:O1494,"&gt;0")/(EXP(O$6*(($D1495-COUNTIFS(O$1453:O1495,0))/12))),O$8))</f>
        <v>0</v>
      </c>
      <c r="P1495" s="181">
        <f t="shared" si="178"/>
        <v>0</v>
      </c>
      <c r="Q1495" s="132">
        <f>IF($C1495&lt;$D$4,Q614,MAX(AVERAGEIFS(Q1492:Q1494,Q1492:Q1494,"&gt;0")/(EXP(Q$6*(($D1495-COUNTIFS(Q$1453:Q1495,0))/12))),Q$8))</f>
        <v>1.4662499999999998</v>
      </c>
      <c r="R1495" s="132">
        <f t="shared" si="185"/>
        <v>1.4662499999999998</v>
      </c>
      <c r="S1495" s="132">
        <f>IF($C1495&lt;$D$4,S614,MAX(AVERAGEIFS(S1492:S1494,S1492:S1494,"&gt;0")/(EXP(S$6*(($D1495-COUNTIFS(S$1453:S1495,0))/12))),S$8))</f>
        <v>3.0571019999999995</v>
      </c>
      <c r="T1495" s="132">
        <f t="shared" si="186"/>
        <v>1.5285509999999998</v>
      </c>
      <c r="U1495" s="181">
        <f>IF($C1495&lt;=MAX($D$4,INDEX($C$23:$C$154,2+MATCH(0,$M$23:$M$154,1))),U614,MAX(AVERAGEIFS(U1492:U1494,U1492:U1494,"&gt;0")/(EXP(U$6*(($D1495-COUNTIFS(U$1453:U1495,0))/12))),U$8))</f>
        <v>0</v>
      </c>
      <c r="V1495" s="181">
        <f t="shared" si="187"/>
        <v>0</v>
      </c>
      <c r="W1495" s="132">
        <f>IF($C1495&lt;$D$4,W614,MAX(AVERAGEIFS(W1492:W1494,W1492:W1494,"&gt;0")/(EXP(W$6*(($D1495-COUNTIFS(W$1453:W1495,0))/12))),W$8))</f>
        <v>0.77006250000000021</v>
      </c>
      <c r="X1495" s="132">
        <f t="shared" si="188"/>
        <v>0.3850312500000001</v>
      </c>
      <c r="Y1495" s="132"/>
      <c r="Z1495" s="132"/>
    </row>
    <row r="1496" spans="2:26" outlineLevel="1">
      <c r="B1496" s="159"/>
      <c r="C1496" s="160">
        <f t="shared" si="179"/>
        <v>45505</v>
      </c>
      <c r="D1496" s="128">
        <f t="shared" si="180"/>
        <v>44</v>
      </c>
      <c r="G1496" s="132">
        <f>IF($C1496&lt;$D$4,G615,MAX(AVERAGEIFS(G1493:G1495,G1493:G1495,"&gt;0")/(EXP(G$6*(($D1496-COUNTIFS(G$1453:G1496,0))/12))),G$8))</f>
        <v>1.1277500000000003</v>
      </c>
      <c r="H1496" s="132">
        <f t="shared" si="181"/>
        <v>0.88105468750000027</v>
      </c>
      <c r="I1496" s="132">
        <f>IF($C1496&lt;$D$4,I615,MAX(AVERAGEIFS(I1493:I1495,I1493:I1495,"&gt;0")/(EXP(I$6*(($D1496-COUNTIFS(I$1453:I1496,0))/12))),I$8))</f>
        <v>2.9518200000000001</v>
      </c>
      <c r="J1496" s="132">
        <f t="shared" si="182"/>
        <v>1.4759100000000001</v>
      </c>
      <c r="K1496" s="132">
        <f>IF($C1496&lt;$D$4,K615,MAX(AVERAGEIFS(K1493:K1495,K1493:K1495,"&gt;0")/(EXP(K$6*(($D1496-COUNTIFS(K$1453:K1496,0))/12))),K$8))</f>
        <v>0</v>
      </c>
      <c r="L1496" s="132">
        <f t="shared" si="183"/>
        <v>0</v>
      </c>
      <c r="M1496" s="181">
        <f>IF($C1496&lt;=MAX($D$4,INDEX($C$23:$C$154,2+MATCH(0,$M$23:$M$154,1))),M615,MAX(AVERAGEIFS(M1493:M1495,M1493:M1495,"&gt;0")/(EXP(M$6*(($D1496-COUNTIFS(M$1453:M1496,0))/12))),M$8))</f>
        <v>0</v>
      </c>
      <c r="N1496" s="181">
        <f t="shared" si="184"/>
        <v>0</v>
      </c>
      <c r="O1496" s="181">
        <f>IF($C1496&lt;=MAX($D$4,INDEX($C$23:$C$154,2+MATCH(0,$O$23:$O$154,1))),O615,MAX(AVERAGEIFS(O1493:O1495,O1493:O1495,"&gt;0")/(EXP(O$6*(($D1496-COUNTIFS(O$1453:O1496,0))/12))),O$8))</f>
        <v>0</v>
      </c>
      <c r="P1496" s="181">
        <f t="shared" si="178"/>
        <v>0</v>
      </c>
      <c r="Q1496" s="132">
        <f>IF($C1496&lt;$D$4,Q615,MAX(AVERAGEIFS(Q1493:Q1495,Q1493:Q1495,"&gt;0")/(EXP(Q$6*(($D1496-COUNTIFS(Q$1453:Q1496,0))/12))),Q$8))</f>
        <v>1.5131666666666668</v>
      </c>
      <c r="R1496" s="132">
        <f t="shared" si="185"/>
        <v>1.5131666666666668</v>
      </c>
      <c r="S1496" s="132">
        <f>IF($C1496&lt;$D$4,S615,MAX(AVERAGEIFS(S1493:S1495,S1493:S1495,"&gt;0")/(EXP(S$6*(($D1496-COUNTIFS(S$1453:S1496,0))/12))),S$8))</f>
        <v>2.6566380000000001</v>
      </c>
      <c r="T1496" s="132">
        <f t="shared" si="186"/>
        <v>1.328319</v>
      </c>
      <c r="U1496" s="181">
        <f>IF($C1496&lt;=MAX($D$4,INDEX($C$23:$C$154,2+MATCH(0,$M$23:$M$154,1))),U615,MAX(AVERAGEIFS(U1493:U1495,U1493:U1495,"&gt;0")/(EXP(U$6*(($D1496-COUNTIFS(U$1453:U1496,0))/12))),U$8))</f>
        <v>0</v>
      </c>
      <c r="V1496" s="181">
        <f t="shared" si="187"/>
        <v>0</v>
      </c>
      <c r="W1496" s="132">
        <f>IF($C1496&lt;$D$4,W615,MAX(AVERAGEIFS(W1493:W1495,W1493:W1495,"&gt;0")/(EXP(W$6*(($D1496-COUNTIFS(W$1453:W1496,0))/12))),W$8))</f>
        <v>0.77118749999999991</v>
      </c>
      <c r="X1496" s="132">
        <f t="shared" si="188"/>
        <v>0.38559374999999996</v>
      </c>
      <c r="Y1496" s="132"/>
      <c r="Z1496" s="132"/>
    </row>
    <row r="1497" spans="2:26" outlineLevel="1">
      <c r="B1497" s="159"/>
      <c r="C1497" s="160">
        <f t="shared" si="179"/>
        <v>45536</v>
      </c>
      <c r="D1497" s="128">
        <f t="shared" si="180"/>
        <v>45</v>
      </c>
      <c r="G1497" s="132">
        <f>IF($C1497&lt;$D$4,G616,MAX(AVERAGEIFS(G1494:G1496,G1494:G1496,"&gt;0")/(EXP(G$6*(($D1497-COUNTIFS(G$1453:G1497,0))/12))),G$8))</f>
        <v>1.1078749999999999</v>
      </c>
      <c r="H1497" s="132">
        <f t="shared" si="181"/>
        <v>0.86552734374999996</v>
      </c>
      <c r="I1497" s="132">
        <f>IF($C1497&lt;$D$4,I616,MAX(AVERAGEIFS(I1494:I1496,I1494:I1496,"&gt;0")/(EXP(I$6*(($D1497-COUNTIFS(I$1453:I1497,0))/12))),I$8))</f>
        <v>3.1122000000000005</v>
      </c>
      <c r="J1497" s="132">
        <f t="shared" si="182"/>
        <v>1.5561000000000003</v>
      </c>
      <c r="K1497" s="132">
        <f>IF($C1497&lt;$D$4,K616,MAX(AVERAGEIFS(K1494:K1496,K1494:K1496,"&gt;0")/(EXP(K$6*(($D1497-COUNTIFS(K$1453:K1497,0))/12))),K$8))</f>
        <v>0</v>
      </c>
      <c r="L1497" s="132">
        <f t="shared" si="183"/>
        <v>0</v>
      </c>
      <c r="M1497" s="181">
        <f>IF($C1497&lt;=MAX($D$4,INDEX($C$23:$C$154,2+MATCH(0,$M$23:$M$154,1))),M616,MAX(AVERAGEIFS(M1494:M1496,M1494:M1496,"&gt;0")/(EXP(M$6*(($D1497-COUNTIFS(M$1453:M1497,0))/12))),M$8))</f>
        <v>0</v>
      </c>
      <c r="N1497" s="181">
        <f t="shared" si="184"/>
        <v>0</v>
      </c>
      <c r="O1497" s="181">
        <f>IF($C1497&lt;=MAX($D$4,INDEX($C$23:$C$154,2+MATCH(0,$O$23:$O$154,1))),O616,MAX(AVERAGEIFS(O1494:O1496,O1494:O1496,"&gt;0")/(EXP(O$6*(($D1497-COUNTIFS(O$1453:O1497,0))/12))),O$8))</f>
        <v>0</v>
      </c>
      <c r="P1497" s="181">
        <f t="shared" si="178"/>
        <v>0</v>
      </c>
      <c r="Q1497" s="132">
        <f>IF($C1497&lt;$D$4,Q616,MAX(AVERAGEIFS(Q1494:Q1496,Q1494:Q1496,"&gt;0")/(EXP(Q$6*(($D1497-COUNTIFS(Q$1453:Q1497,0))/12))),Q$8))</f>
        <v>1.5684166666666668</v>
      </c>
      <c r="R1497" s="132">
        <f t="shared" si="185"/>
        <v>1.5684166666666668</v>
      </c>
      <c r="S1497" s="132">
        <f>IF($C1497&lt;$D$4,S616,MAX(AVERAGEIFS(S1494:S1496,S1494:S1496,"&gt;0")/(EXP(S$6*(($D1497-COUNTIFS(S$1453:S1497,0))/12))),S$8))</f>
        <v>2.8009800000000005</v>
      </c>
      <c r="T1497" s="132">
        <f t="shared" si="186"/>
        <v>1.4004900000000002</v>
      </c>
      <c r="U1497" s="181">
        <f>IF($C1497&lt;=MAX($D$4,INDEX($C$23:$C$154,2+MATCH(0,$M$23:$M$154,1))),U616,MAX(AVERAGEIFS(U1494:U1496,U1494:U1496,"&gt;0")/(EXP(U$6*(($D1497-COUNTIFS(U$1453:U1497,0))/12))),U$8))</f>
        <v>0</v>
      </c>
      <c r="V1497" s="181">
        <f t="shared" si="187"/>
        <v>0</v>
      </c>
      <c r="W1497" s="132">
        <f>IF($C1497&lt;$D$4,W616,MAX(AVERAGEIFS(W1494:W1496,W1494:W1496,"&gt;0")/(EXP(W$6*(($D1497-COUNTIFS(W$1453:W1497,0))/12))),W$8))</f>
        <v>0.7298437499999999</v>
      </c>
      <c r="X1497" s="132">
        <f t="shared" si="188"/>
        <v>0.36492187499999995</v>
      </c>
      <c r="Y1497" s="132"/>
      <c r="Z1497" s="132"/>
    </row>
    <row r="1498" spans="2:26" outlineLevel="1">
      <c r="B1498" s="159"/>
      <c r="C1498" s="160">
        <f t="shared" si="179"/>
        <v>45566</v>
      </c>
      <c r="D1498" s="128">
        <f t="shared" si="180"/>
        <v>46</v>
      </c>
      <c r="G1498" s="132">
        <f>IF($C1498&lt;$D$4,G617,MAX(AVERAGEIFS(G1495:G1497,G1495:G1497,"&gt;0")/(EXP(G$6*(($D1498-COUNTIFS(G$1453:G1498,0))/12))),G$8))</f>
        <v>1.2565</v>
      </c>
      <c r="H1498" s="132">
        <f t="shared" si="181"/>
        <v>0.98164062499999993</v>
      </c>
      <c r="I1498" s="132">
        <f>IF($C1498&lt;$D$4,I617,MAX(AVERAGEIFS(I1495:I1497,I1495:I1497,"&gt;0")/(EXP(I$6*(($D1498-COUNTIFS(I$1453:I1498,0))/12))),I$8))</f>
        <v>2.8207800000000005</v>
      </c>
      <c r="J1498" s="132">
        <f t="shared" si="182"/>
        <v>1.4103900000000003</v>
      </c>
      <c r="K1498" s="132">
        <f>IF($C1498&lt;$D$4,K617,MAX(AVERAGEIFS(K1495:K1497,K1495:K1497,"&gt;0")/(EXP(K$6*(($D1498-COUNTIFS(K$1453:K1498,0))/12))),K$8))</f>
        <v>0</v>
      </c>
      <c r="L1498" s="132">
        <f t="shared" si="183"/>
        <v>0</v>
      </c>
      <c r="M1498" s="181">
        <f>IF($C1498&lt;=MAX($D$4,INDEX($C$23:$C$154,2+MATCH(0,$M$23:$M$154,1))),M617,MAX(AVERAGEIFS(M1495:M1497,M1495:M1497,"&gt;0")/(EXP(M$6*(($D1498-COUNTIFS(M$1453:M1498,0))/12))),M$8))</f>
        <v>0</v>
      </c>
      <c r="N1498" s="181">
        <f t="shared" si="184"/>
        <v>0</v>
      </c>
      <c r="O1498" s="181">
        <f>IF($C1498&lt;=MAX($D$4,INDEX($C$23:$C$154,2+MATCH(0,$O$23:$O$154,1))),O617,MAX(AVERAGEIFS(O1495:O1497,O1495:O1497,"&gt;0")/(EXP(O$6*(($D1498-COUNTIFS(O$1453:O1498,0))/12))),O$8))</f>
        <v>0</v>
      </c>
      <c r="P1498" s="181">
        <f t="shared" si="178"/>
        <v>0</v>
      </c>
      <c r="Q1498" s="132">
        <f>IF($C1498&lt;$D$4,Q617,MAX(AVERAGEIFS(Q1495:Q1497,Q1495:Q1497,"&gt;0")/(EXP(Q$6*(($D1498-COUNTIFS(Q$1453:Q1498,0))/12))),Q$8))</f>
        <v>1.3859166666666665</v>
      </c>
      <c r="R1498" s="132">
        <f t="shared" si="185"/>
        <v>1.3859166666666665</v>
      </c>
      <c r="S1498" s="132">
        <f>IF($C1498&lt;$D$4,S617,MAX(AVERAGEIFS(S1495:S1497,S1495:S1497,"&gt;0")/(EXP(S$6*(($D1498-COUNTIFS(S$1453:S1498,0))/12))),S$8))</f>
        <v>2.5387020000000007</v>
      </c>
      <c r="T1498" s="132">
        <f t="shared" si="186"/>
        <v>1.2693510000000003</v>
      </c>
      <c r="U1498" s="181">
        <f>IF($C1498&lt;=MAX($D$4,INDEX($C$23:$C$154,2+MATCH(0,$M$23:$M$154,1))),U617,MAX(AVERAGEIFS(U1495:U1497,U1495:U1497,"&gt;0")/(EXP(U$6*(($D1498-COUNTIFS(U$1453:U1498,0))/12))),U$8))</f>
        <v>0</v>
      </c>
      <c r="V1498" s="181">
        <f t="shared" si="187"/>
        <v>0</v>
      </c>
      <c r="W1498" s="132">
        <f>IF($C1498&lt;$D$4,W617,MAX(AVERAGEIFS(W1495:W1497,W1495:W1497,"&gt;0")/(EXP(W$6*(($D1498-COUNTIFS(W$1453:W1498,0))/12))),W$8))</f>
        <v>0.69046874999999996</v>
      </c>
      <c r="X1498" s="132">
        <f t="shared" si="188"/>
        <v>0.34523437499999998</v>
      </c>
      <c r="Y1498" s="132"/>
      <c r="Z1498" s="132"/>
    </row>
    <row r="1499" spans="2:26" outlineLevel="1">
      <c r="B1499" s="159"/>
      <c r="C1499" s="160">
        <f t="shared" si="179"/>
        <v>45597</v>
      </c>
      <c r="D1499" s="128">
        <f t="shared" si="180"/>
        <v>47</v>
      </c>
      <c r="G1499" s="132">
        <f>IF($C1499&lt;$D$4,G618,MAX(AVERAGEIFS(G1496:G1498,G1496:G1498,"&gt;0")/(EXP(G$6*(($D1499-COUNTIFS(G$1453:G1499,0))/12))),G$8))</f>
        <v>0.99649999999999994</v>
      </c>
      <c r="H1499" s="132">
        <f t="shared" si="181"/>
        <v>0.77851562500000004</v>
      </c>
      <c r="I1499" s="132">
        <f>IF($C1499&lt;$D$4,I618,MAX(AVERAGEIFS(I1496:I1498,I1496:I1498,"&gt;0")/(EXP(I$6*(($D1499-COUNTIFS(I$1453:I1499,0))/12))),I$8))</f>
        <v>2.8665000000000007</v>
      </c>
      <c r="J1499" s="132">
        <f t="shared" si="182"/>
        <v>1.4332500000000004</v>
      </c>
      <c r="K1499" s="132">
        <f>IF($C1499&lt;$D$4,K618,MAX(AVERAGEIFS(K1496:K1498,K1496:K1498,"&gt;0")/(EXP(K$6*(($D1499-COUNTIFS(K$1453:K1499,0))/12))),K$8))</f>
        <v>0</v>
      </c>
      <c r="L1499" s="132">
        <f t="shared" si="183"/>
        <v>0</v>
      </c>
      <c r="M1499" s="181">
        <f>IF($C1499&lt;=MAX($D$4,INDEX($C$23:$C$154,2+MATCH(0,$M$23:$M$154,1))),M618,MAX(AVERAGEIFS(M1496:M1498,M1496:M1498,"&gt;0")/(EXP(M$6*(($D1499-COUNTIFS(M$1453:M1499,0))/12))),M$8))</f>
        <v>0</v>
      </c>
      <c r="N1499" s="181">
        <f t="shared" si="184"/>
        <v>0</v>
      </c>
      <c r="O1499" s="181">
        <f>IF($C1499&lt;=MAX($D$4,INDEX($C$23:$C$154,2+MATCH(0,$O$23:$O$154,1))),O618,MAX(AVERAGEIFS(O1496:O1498,O1496:O1498,"&gt;0")/(EXP(O$6*(($D1499-COUNTIFS(O$1453:O1499,0))/12))),O$8))</f>
        <v>0</v>
      </c>
      <c r="P1499" s="181">
        <f t="shared" si="178"/>
        <v>0</v>
      </c>
      <c r="Q1499" s="132">
        <f>IF($C1499&lt;$D$4,Q618,MAX(AVERAGEIFS(Q1496:Q1498,Q1496:Q1498,"&gt;0")/(EXP(Q$6*(($D1499-COUNTIFS(Q$1453:Q1499,0))/12))),Q$8))</f>
        <v>1.7266666666666666</v>
      </c>
      <c r="R1499" s="132">
        <f t="shared" si="185"/>
        <v>1.7266666666666666</v>
      </c>
      <c r="S1499" s="132">
        <f>IF($C1499&lt;$D$4,S618,MAX(AVERAGEIFS(S1496:S1498,S1496:S1498,"&gt;0")/(EXP(S$6*(($D1499-COUNTIFS(S$1453:S1499,0))/12))),S$8))</f>
        <v>2.5798500000000009</v>
      </c>
      <c r="T1499" s="132">
        <f t="shared" si="186"/>
        <v>1.2899250000000004</v>
      </c>
      <c r="U1499" s="181">
        <f>IF($C1499&lt;=MAX($D$4,INDEX($C$23:$C$154,2+MATCH(0,$M$23:$M$154,1))),U618,MAX(AVERAGEIFS(U1496:U1498,U1496:U1498,"&gt;0")/(EXP(U$6*(($D1499-COUNTIFS(U$1453:U1499,0))/12))),U$8))</f>
        <v>0</v>
      </c>
      <c r="V1499" s="181">
        <f t="shared" si="187"/>
        <v>0</v>
      </c>
      <c r="W1499" s="132">
        <f>IF($C1499&lt;$D$4,W618,MAX(AVERAGEIFS(W1496:W1498,W1496:W1498,"&gt;0")/(EXP(W$6*(($D1499-COUNTIFS(W$1453:W1499,0))/12))),W$8))</f>
        <v>0.65981250000000002</v>
      </c>
      <c r="X1499" s="132">
        <f t="shared" si="188"/>
        <v>0.32990625000000001</v>
      </c>
      <c r="Y1499" s="132"/>
      <c r="Z1499" s="132"/>
    </row>
    <row r="1500" spans="2:26" outlineLevel="1">
      <c r="B1500" s="159"/>
      <c r="C1500" s="160">
        <f t="shared" si="179"/>
        <v>45627</v>
      </c>
      <c r="D1500" s="128">
        <f t="shared" si="180"/>
        <v>48</v>
      </c>
      <c r="G1500" s="132">
        <f>IF($C1500&lt;$D$4,G619,MAX(AVERAGEIFS(G1497:G1499,G1497:G1499,"&gt;0")/(EXP(G$6*(($D1500-COUNTIFS(G$1453:G1500,0))/12))),G$8))</f>
        <v>1.00325</v>
      </c>
      <c r="H1500" s="132">
        <f t="shared" si="181"/>
        <v>0.78378906249999991</v>
      </c>
      <c r="I1500" s="132">
        <f>IF($C1500&lt;$D$4,I619,MAX(AVERAGEIFS(I1497:I1499,I1497:I1499,"&gt;0")/(EXP(I$6*(($D1500-COUNTIFS(I$1453:I1500,0))/12))),I$8))</f>
        <v>3.1633199999999997</v>
      </c>
      <c r="J1500" s="132">
        <f t="shared" si="182"/>
        <v>1.5816599999999998</v>
      </c>
      <c r="K1500" s="132">
        <f>IF($C1500&lt;$D$4,K619,MAX(AVERAGEIFS(K1497:K1499,K1497:K1499,"&gt;0")/(EXP(K$6*(($D1500-COUNTIFS(K$1453:K1500,0))/12))),K$8))</f>
        <v>0</v>
      </c>
      <c r="L1500" s="132">
        <f t="shared" si="183"/>
        <v>0</v>
      </c>
      <c r="M1500" s="181">
        <f>IF($C1500&lt;=MAX($D$4,INDEX($C$23:$C$154,2+MATCH(0,$M$23:$M$154,1))),M619,MAX(AVERAGEIFS(M1497:M1499,M1497:M1499,"&gt;0")/(EXP(M$6*(($D1500-COUNTIFS(M$1453:M1500,0))/12))),M$8))</f>
        <v>0</v>
      </c>
      <c r="N1500" s="181">
        <f t="shared" si="184"/>
        <v>0</v>
      </c>
      <c r="O1500" s="181">
        <f>IF($C1500&lt;=MAX($D$4,INDEX($C$23:$C$154,2+MATCH(0,$O$23:$O$154,1))),O619,MAX(AVERAGEIFS(O1497:O1499,O1497:O1499,"&gt;0")/(EXP(O$6*(($D1500-COUNTIFS(O$1453:O1500,0))/12))),O$8))</f>
        <v>0</v>
      </c>
      <c r="P1500" s="181">
        <f t="shared" si="178"/>
        <v>0</v>
      </c>
      <c r="Q1500" s="132">
        <f>IF($C1500&lt;$D$4,Q619,MAX(AVERAGEIFS(Q1497:Q1499,Q1497:Q1499,"&gt;0")/(EXP(Q$6*(($D1500-COUNTIFS(Q$1453:Q1500,0))/12))),Q$8))</f>
        <v>1.3011666666666666</v>
      </c>
      <c r="R1500" s="132">
        <f t="shared" si="185"/>
        <v>1.3011666666666666</v>
      </c>
      <c r="S1500" s="132">
        <f>IF($C1500&lt;$D$4,S619,MAX(AVERAGEIFS(S1497:S1499,S1497:S1499,"&gt;0")/(EXP(S$6*(($D1500-COUNTIFS(S$1453:S1500,0))/12))),S$8))</f>
        <v>2.8469879999999996</v>
      </c>
      <c r="T1500" s="132">
        <f t="shared" si="186"/>
        <v>1.4234939999999998</v>
      </c>
      <c r="U1500" s="181">
        <f>IF($C1500&lt;=MAX($D$4,INDEX($C$23:$C$154,2+MATCH(0,$M$23:$M$154,1))),U619,MAX(AVERAGEIFS(U1497:U1499,U1497:U1499,"&gt;0")/(EXP(U$6*(($D1500-COUNTIFS(U$1453:U1500,0))/12))),U$8))</f>
        <v>0</v>
      </c>
      <c r="V1500" s="181">
        <f t="shared" si="187"/>
        <v>0</v>
      </c>
      <c r="W1500" s="132">
        <f>IF($C1500&lt;$D$4,W619,MAX(AVERAGEIFS(W1497:W1499,W1497:W1499,"&gt;0")/(EXP(W$6*(($D1500-COUNTIFS(W$1453:W1500,0))/12))),W$8))</f>
        <v>0.73631250000000015</v>
      </c>
      <c r="X1500" s="132">
        <f t="shared" si="188"/>
        <v>0.36815625000000007</v>
      </c>
      <c r="Y1500" s="132"/>
      <c r="Z1500" s="132"/>
    </row>
    <row r="1501" spans="2:26" outlineLevel="1">
      <c r="B1501" s="159"/>
      <c r="C1501" s="160">
        <f t="shared" si="179"/>
        <v>45658</v>
      </c>
      <c r="D1501" s="128">
        <f t="shared" si="180"/>
        <v>49</v>
      </c>
      <c r="G1501" s="132">
        <f>IF($C1501&lt;$D$4,G620,MAX(AVERAGEIFS(G1498:G1500,G1498:G1500,"&gt;0")/(EXP(G$6*(($D1501-COUNTIFS(G$1453:G1501,0))/12))),G$8))</f>
        <v>1.091375</v>
      </c>
      <c r="H1501" s="132">
        <f t="shared" si="181"/>
        <v>0.85263671875000002</v>
      </c>
      <c r="I1501" s="132">
        <f>IF($C1501&lt;$D$4,I620,MAX(AVERAGEIFS(I1498:I1500,I1498:I1500,"&gt;0")/(EXP(I$6*(($D1501-COUNTIFS(I$1453:I1501,0))/12))),I$8))</f>
        <v>2.3598000000000008</v>
      </c>
      <c r="J1501" s="132">
        <f t="shared" si="182"/>
        <v>1.1799000000000004</v>
      </c>
      <c r="K1501" s="132">
        <f>IF($C1501&lt;$D$4,K620,MAX(AVERAGEIFS(K1498:K1500,K1498:K1500,"&gt;0")/(EXP(K$6*(($D1501-COUNTIFS(K$1453:K1501,0))/12))),K$8))</f>
        <v>4.6316249999999997</v>
      </c>
      <c r="L1501" s="132">
        <f t="shared" si="183"/>
        <v>3.4737187499999997</v>
      </c>
      <c r="M1501" s="181">
        <f>IF($C1501&lt;=MAX($D$4,INDEX($C$23:$C$154,2+MATCH(0,$M$23:$M$154,1))),M620,MAX(AVERAGEIFS(M1498:M1500,M1498:M1500,"&gt;0")/(EXP(M$6*(($D1501-COUNTIFS(M$1453:M1501,0))/12))),M$8))</f>
        <v>0</v>
      </c>
      <c r="N1501" s="181">
        <f t="shared" si="184"/>
        <v>0</v>
      </c>
      <c r="O1501" s="181">
        <f>IF($C1501&lt;=MAX($D$4,INDEX($C$23:$C$154,2+MATCH(0,$O$23:$O$154,1))),O620,MAX(AVERAGEIFS(O1498:O1500,O1498:O1500,"&gt;0")/(EXP(O$6*(($D1501-COUNTIFS(O$1453:O1501,0))/12))),O$8))</f>
        <v>0</v>
      </c>
      <c r="P1501" s="181">
        <f t="shared" si="178"/>
        <v>0</v>
      </c>
      <c r="Q1501" s="132">
        <f>IF($C1501&lt;$D$4,Q620,MAX(AVERAGEIFS(Q1498:Q1500,Q1498:Q1500,"&gt;0")/(EXP(Q$6*(($D1501-COUNTIFS(Q$1453:Q1501,0))/12))),Q$8))</f>
        <v>1.3743333333333332</v>
      </c>
      <c r="R1501" s="132">
        <f t="shared" si="185"/>
        <v>1.3743333333333332</v>
      </c>
      <c r="S1501" s="132">
        <f>IF($C1501&lt;$D$4,S620,MAX(AVERAGEIFS(S1498:S1500,S1498:S1500,"&gt;0")/(EXP(S$6*(($D1501-COUNTIFS(S$1453:S1501,0))/12))),S$8))</f>
        <v>2.1238200000000007</v>
      </c>
      <c r="T1501" s="132">
        <f t="shared" si="186"/>
        <v>1.0619100000000004</v>
      </c>
      <c r="U1501" s="181">
        <f>IF($C1501&lt;=MAX($D$4,INDEX($C$23:$C$154,2+MATCH(0,$M$23:$M$154,1))),U620,MAX(AVERAGEIFS(U1498:U1500,U1498:U1500,"&gt;0")/(EXP(U$6*(($D1501-COUNTIFS(U$1453:U1501,0))/12))),U$8))</f>
        <v>0</v>
      </c>
      <c r="V1501" s="181">
        <f t="shared" si="187"/>
        <v>0</v>
      </c>
      <c r="W1501" s="132">
        <f>IF($C1501&lt;$D$4,W620,MAX(AVERAGEIFS(W1498:W1500,W1498:W1500,"&gt;0")/(EXP(W$6*(($D1501-COUNTIFS(W$1453:W1501,0))/12))),W$8))</f>
        <v>0.72618749999999999</v>
      </c>
      <c r="X1501" s="132">
        <f t="shared" si="188"/>
        <v>0.36309374999999999</v>
      </c>
      <c r="Y1501" s="132"/>
      <c r="Z1501" s="132"/>
    </row>
    <row r="1502" spans="2:26" outlineLevel="1">
      <c r="B1502" s="159"/>
      <c r="C1502" s="160">
        <f t="shared" si="179"/>
        <v>45689</v>
      </c>
      <c r="D1502" s="128">
        <f t="shared" si="180"/>
        <v>50</v>
      </c>
      <c r="G1502" s="132">
        <f>IF($C1502&lt;$D$4,G621,MAX(AVERAGEIFS(G1499:G1501,G1499:G1501,"&gt;0")/(EXP(G$6*(($D1502-COUNTIFS(G$1453:G1502,0))/12))),G$8))</f>
        <v>1.0781250000000002</v>
      </c>
      <c r="H1502" s="132">
        <f t="shared" si="181"/>
        <v>0.84228515625000011</v>
      </c>
      <c r="I1502" s="132">
        <f>IF($C1502&lt;$D$4,I621,MAX(AVERAGEIFS(I1499:I1501,I1499:I1501,"&gt;0")/(EXP(I$6*(($D1502-COUNTIFS(I$1453:I1502,0))/12))),I$8))</f>
        <v>2.2865400000000005</v>
      </c>
      <c r="J1502" s="132">
        <f t="shared" si="182"/>
        <v>1.1432700000000002</v>
      </c>
      <c r="K1502" s="132">
        <f>IF($C1502&lt;$D$4,K621,MAX(AVERAGEIFS(K1499:K1501,K1499:K1501,"&gt;0")/(EXP(K$6*(($D1502-COUNTIFS(K$1453:K1502,0))/12))),K$8))</f>
        <v>5.2482499999999996</v>
      </c>
      <c r="L1502" s="132">
        <f t="shared" si="183"/>
        <v>3.9361875</v>
      </c>
      <c r="M1502" s="181">
        <f>IF($C1502&lt;=MAX($D$4,INDEX($C$23:$C$154,2+MATCH(0,$M$23:$M$154,1))),M621,MAX(AVERAGEIFS(M1499:M1501,M1499:M1501,"&gt;0")/(EXP(M$6*(($D1502-COUNTIFS(M$1453:M1502,0))/12))),M$8))</f>
        <v>0</v>
      </c>
      <c r="N1502" s="181">
        <f t="shared" si="184"/>
        <v>0</v>
      </c>
      <c r="O1502" s="181">
        <f>IF($C1502&lt;=MAX($D$4,INDEX($C$23:$C$154,2+MATCH(0,$O$23:$O$154,1))),O621,MAX(AVERAGEIFS(O1499:O1501,O1499:O1501,"&gt;0")/(EXP(O$6*(($D1502-COUNTIFS(O$1453:O1502,0))/12))),O$8))</f>
        <v>0</v>
      </c>
      <c r="P1502" s="181">
        <f t="shared" si="178"/>
        <v>0</v>
      </c>
      <c r="Q1502" s="132">
        <f>IF($C1502&lt;$D$4,Q621,MAX(AVERAGEIFS(Q1499:Q1501,Q1499:Q1501,"&gt;0")/(EXP(Q$6*(($D1502-COUNTIFS(Q$1453:Q1502,0))/12))),Q$8))</f>
        <v>1.29775</v>
      </c>
      <c r="R1502" s="132">
        <f t="shared" si="185"/>
        <v>1.29775</v>
      </c>
      <c r="S1502" s="132">
        <f>IF($C1502&lt;$D$4,S621,MAX(AVERAGEIFS(S1499:S1501,S1499:S1501,"&gt;0")/(EXP(S$6*(($D1502-COUNTIFS(S$1453:S1502,0))/12))),S$8))</f>
        <v>2.0578860000000003</v>
      </c>
      <c r="T1502" s="132">
        <f t="shared" si="186"/>
        <v>1.0289430000000002</v>
      </c>
      <c r="U1502" s="181">
        <f>IF($C1502&lt;=MAX($D$4,INDEX($C$23:$C$154,2+MATCH(0,$M$23:$M$154,1))),U621,MAX(AVERAGEIFS(U1499:U1501,U1499:U1501,"&gt;0")/(EXP(U$6*(($D1502-COUNTIFS(U$1453:U1502,0))/12))),U$8))</f>
        <v>0</v>
      </c>
      <c r="V1502" s="181">
        <f t="shared" si="187"/>
        <v>0</v>
      </c>
      <c r="W1502" s="132">
        <f>IF($C1502&lt;$D$4,W621,MAX(AVERAGEIFS(W1499:W1501,W1499:W1501,"&gt;0")/(EXP(W$6*(($D1502-COUNTIFS(W$1453:W1502,0))/12))),W$8))</f>
        <v>0.67162499999999992</v>
      </c>
      <c r="X1502" s="132">
        <f t="shared" si="188"/>
        <v>0.33581249999999996</v>
      </c>
      <c r="Y1502" s="132"/>
      <c r="Z1502" s="132"/>
    </row>
    <row r="1503" spans="2:26" outlineLevel="1">
      <c r="B1503" s="159"/>
      <c r="C1503" s="160">
        <f t="shared" si="179"/>
        <v>45717</v>
      </c>
      <c r="D1503" s="128">
        <f t="shared" si="180"/>
        <v>51</v>
      </c>
      <c r="G1503" s="132">
        <f>IF($C1503&lt;$D$4,G622,MAX(AVERAGEIFS(G1500:G1502,G1500:G1502,"&gt;0")/(EXP(G$6*(($D1503-COUNTIFS(G$1453:G1503,0))/12))),G$8))</f>
        <v>1.0178749999999999</v>
      </c>
      <c r="H1503" s="132">
        <f t="shared" si="181"/>
        <v>0.79521484374999996</v>
      </c>
      <c r="I1503" s="132">
        <f>IF($C1503&lt;$D$4,I622,MAX(AVERAGEIFS(I1500:I1502,I1500:I1502,"&gt;0")/(EXP(I$6*(($D1503-COUNTIFS(I$1453:I1503,0))/12))),I$8))</f>
        <v>2.5642799999999997</v>
      </c>
      <c r="J1503" s="132">
        <f t="shared" si="182"/>
        <v>1.2821399999999998</v>
      </c>
      <c r="K1503" s="132">
        <f>IF($C1503&lt;$D$4,K622,MAX(AVERAGEIFS(K1500:K1502,K1500:K1502,"&gt;0")/(EXP(K$6*(($D1503-COUNTIFS(K$1453:K1503,0))/12))),K$8))</f>
        <v>5.1715</v>
      </c>
      <c r="L1503" s="132">
        <f t="shared" si="183"/>
        <v>3.878625</v>
      </c>
      <c r="M1503" s="181">
        <f>IF($C1503&lt;=MAX($D$4,INDEX($C$23:$C$154,2+MATCH(0,$M$23:$M$154,1))),M622,MAX(AVERAGEIFS(M1500:M1502,M1500:M1502,"&gt;0")/(EXP(M$6*(($D1503-COUNTIFS(M$1453:M1503,0))/12))),M$8))</f>
        <v>0</v>
      </c>
      <c r="N1503" s="181">
        <f t="shared" si="184"/>
        <v>0</v>
      </c>
      <c r="O1503" s="181">
        <f>IF($C1503&lt;=MAX($D$4,INDEX($C$23:$C$154,2+MATCH(0,$O$23:$O$154,1))),O622,MAX(AVERAGEIFS(O1500:O1502,O1500:O1502,"&gt;0")/(EXP(O$6*(($D1503-COUNTIFS(O$1453:O1503,0))/12))),O$8))</f>
        <v>0</v>
      </c>
      <c r="P1503" s="181">
        <f t="shared" si="178"/>
        <v>0</v>
      </c>
      <c r="Q1503" s="132">
        <f>IF($C1503&lt;$D$4,Q622,MAX(AVERAGEIFS(Q1500:Q1502,Q1500:Q1502,"&gt;0")/(EXP(Q$6*(($D1503-COUNTIFS(Q$1453:Q1503,0))/12))),Q$8))</f>
        <v>1.4497499999999999</v>
      </c>
      <c r="R1503" s="132">
        <f t="shared" si="185"/>
        <v>1.4497499999999999</v>
      </c>
      <c r="S1503" s="132">
        <f>IF($C1503&lt;$D$4,S622,MAX(AVERAGEIFS(S1500:S1502,S1500:S1502,"&gt;0")/(EXP(S$6*(($D1503-COUNTIFS(S$1453:S1503,0))/12))),S$8))</f>
        <v>2.3078519999999996</v>
      </c>
      <c r="T1503" s="132">
        <f t="shared" si="186"/>
        <v>1.1539259999999998</v>
      </c>
      <c r="U1503" s="181">
        <f>IF($C1503&lt;=MAX($D$4,INDEX($C$23:$C$154,2+MATCH(0,$M$23:$M$154,1))),U622,MAX(AVERAGEIFS(U1500:U1502,U1500:U1502,"&gt;0")/(EXP(U$6*(($D1503-COUNTIFS(U$1453:U1503,0))/12))),U$8))</f>
        <v>0</v>
      </c>
      <c r="V1503" s="181">
        <f t="shared" si="187"/>
        <v>0</v>
      </c>
      <c r="W1503" s="132">
        <f>IF($C1503&lt;$D$4,W622,MAX(AVERAGEIFS(W1500:W1502,W1500:W1502,"&gt;0")/(EXP(W$6*(($D1503-COUNTIFS(W$1453:W1503,0))/12))),W$8))</f>
        <v>0.7436250000000002</v>
      </c>
      <c r="X1503" s="132">
        <f t="shared" si="188"/>
        <v>0.3718125000000001</v>
      </c>
      <c r="Y1503" s="132"/>
      <c r="Z1503" s="132"/>
    </row>
    <row r="1504" spans="2:26" outlineLevel="1">
      <c r="B1504" s="159"/>
      <c r="C1504" s="160">
        <f t="shared" si="179"/>
        <v>45748</v>
      </c>
      <c r="D1504" s="128">
        <f t="shared" si="180"/>
        <v>52</v>
      </c>
      <c r="G1504" s="132">
        <f>IF($C1504&lt;$D$4,G623,MAX(AVERAGEIFS(G1501:G1503,G1501:G1503,"&gt;0")/(EXP(G$6*(($D1504-COUNTIFS(G$1453:G1504,0))/12))),G$8))</f>
        <v>1.1736250000000004</v>
      </c>
      <c r="H1504" s="132">
        <f t="shared" si="181"/>
        <v>0.91689453125000031</v>
      </c>
      <c r="I1504" s="132">
        <f>IF($C1504&lt;$D$4,I623,MAX(AVERAGEIFS(I1501:I1503,I1501:I1503,"&gt;0")/(EXP(I$6*(($D1504-COUNTIFS(I$1453:I1504,0))/12))),I$8))</f>
        <v>2.2624200000000001</v>
      </c>
      <c r="J1504" s="132">
        <f t="shared" si="182"/>
        <v>1.13121</v>
      </c>
      <c r="K1504" s="132">
        <f>IF($C1504&lt;$D$4,K623,MAX(AVERAGEIFS(K1501:K1503,K1501:K1503,"&gt;0")/(EXP(K$6*(($D1504-COUNTIFS(K$1453:K1504,0))/12))),K$8))</f>
        <v>5.0225</v>
      </c>
      <c r="L1504" s="132">
        <f t="shared" si="183"/>
        <v>3.7668749999999998</v>
      </c>
      <c r="M1504" s="181">
        <f>IF($C1504&lt;=MAX($D$4,INDEX($C$23:$C$154,2+MATCH(0,$M$23:$M$154,1))),M623,MAX(AVERAGEIFS(M1501:M1503,M1501:M1503,"&gt;0")/(EXP(M$6*(($D1504-COUNTIFS(M$1453:M1504,0))/12))),M$8))</f>
        <v>0</v>
      </c>
      <c r="N1504" s="181">
        <f t="shared" si="184"/>
        <v>0</v>
      </c>
      <c r="O1504" s="181">
        <f>IF($C1504&lt;=MAX($D$4,INDEX($C$23:$C$154,2+MATCH(0,$O$23:$O$154,1))),O623,MAX(AVERAGEIFS(O1501:O1503,O1501:O1503,"&gt;0")/(EXP(O$6*(($D1504-COUNTIFS(O$1453:O1504,0))/12))),O$8))</f>
        <v>0</v>
      </c>
      <c r="P1504" s="181">
        <f t="shared" si="178"/>
        <v>0</v>
      </c>
      <c r="Q1504" s="132">
        <f>IF($C1504&lt;$D$4,Q623,MAX(AVERAGEIFS(Q1501:Q1503,Q1501:Q1503,"&gt;0")/(EXP(Q$6*(($D1504-COUNTIFS(Q$1453:Q1504,0))/12))),Q$8))</f>
        <v>1.3554999999999997</v>
      </c>
      <c r="R1504" s="132">
        <f t="shared" si="185"/>
        <v>1.3554999999999997</v>
      </c>
      <c r="S1504" s="132">
        <f>IF($C1504&lt;$D$4,S623,MAX(AVERAGEIFS(S1501:S1503,S1501:S1503,"&gt;0")/(EXP(S$6*(($D1504-COUNTIFS(S$1453:S1504,0))/12))),S$8))</f>
        <v>2.036178</v>
      </c>
      <c r="T1504" s="132">
        <f t="shared" si="186"/>
        <v>1.018089</v>
      </c>
      <c r="U1504" s="181">
        <f>IF($C1504&lt;=MAX($D$4,INDEX($C$23:$C$154,2+MATCH(0,$M$23:$M$154,1))),U623,MAX(AVERAGEIFS(U1501:U1503,U1501:U1503,"&gt;0")/(EXP(U$6*(($D1504-COUNTIFS(U$1453:U1504,0))/12))),U$8))</f>
        <v>0</v>
      </c>
      <c r="V1504" s="181">
        <f t="shared" si="187"/>
        <v>0</v>
      </c>
      <c r="W1504" s="132">
        <f>IF($C1504&lt;$D$4,W623,MAX(AVERAGEIFS(W1501:W1503,W1501:W1503,"&gt;0")/(EXP(W$6*(($D1504-COUNTIFS(W$1453:W1504,0))/12))),W$8))</f>
        <v>0.63337500000000002</v>
      </c>
      <c r="X1504" s="132">
        <f t="shared" si="188"/>
        <v>0.31668750000000001</v>
      </c>
      <c r="Y1504" s="132"/>
      <c r="Z1504" s="132"/>
    </row>
    <row r="1505" spans="2:26" outlineLevel="1">
      <c r="B1505" s="159"/>
      <c r="C1505" s="160">
        <f t="shared" si="179"/>
        <v>45778</v>
      </c>
      <c r="D1505" s="128">
        <f t="shared" si="180"/>
        <v>53</v>
      </c>
      <c r="G1505" s="132">
        <f>IF($C1505&lt;$D$4,G624,MAX(AVERAGEIFS(G1502:G1504,G1502:G1504,"&gt;0")/(EXP(G$6*(($D1505-COUNTIFS(G$1453:G1505,0))/12))),G$8))</f>
        <v>1.1381249999999998</v>
      </c>
      <c r="H1505" s="132">
        <f t="shared" si="181"/>
        <v>0.88916015624999978</v>
      </c>
      <c r="I1505" s="132">
        <f>IF($C1505&lt;$D$4,I624,MAX(AVERAGEIFS(I1502:I1504,I1502:I1504,"&gt;0")/(EXP(I$6*(($D1505-COUNTIFS(I$1453:I1505,0))/12))),I$8))</f>
        <v>2.3407199999999997</v>
      </c>
      <c r="J1505" s="132">
        <f t="shared" si="182"/>
        <v>1.1703599999999998</v>
      </c>
      <c r="K1505" s="132">
        <f>IF($C1505&lt;$D$4,K624,MAX(AVERAGEIFS(K1502:K1504,K1502:K1504,"&gt;0")/(EXP(K$6*(($D1505-COUNTIFS(K$1453:K1505,0))/12))),K$8))</f>
        <v>4.6825000000000001</v>
      </c>
      <c r="L1505" s="132">
        <f t="shared" si="183"/>
        <v>3.5118749999999999</v>
      </c>
      <c r="M1505" s="181">
        <f>IF($C1505&lt;=MAX($D$4,INDEX($C$23:$C$154,2+MATCH(0,$M$23:$M$154,1))),M624,MAX(AVERAGEIFS(M1502:M1504,M1502:M1504,"&gt;0")/(EXP(M$6*(($D1505-COUNTIFS(M$1453:M1505,0))/12))),M$8))</f>
        <v>0</v>
      </c>
      <c r="N1505" s="181">
        <f t="shared" si="184"/>
        <v>0</v>
      </c>
      <c r="O1505" s="181">
        <f>IF($C1505&lt;=MAX($D$4,INDEX($C$23:$C$154,2+MATCH(0,$O$23:$O$154,1))),O624,MAX(AVERAGEIFS(O1502:O1504,O1502:O1504,"&gt;0")/(EXP(O$6*(($D1505-COUNTIFS(O$1453:O1505,0))/12))),O$8))</f>
        <v>0</v>
      </c>
      <c r="P1505" s="181">
        <f t="shared" si="178"/>
        <v>0</v>
      </c>
      <c r="Q1505" s="132">
        <f>IF($C1505&lt;$D$4,Q624,MAX(AVERAGEIFS(Q1502:Q1504,Q1502:Q1504,"&gt;0")/(EXP(Q$6*(($D1505-COUNTIFS(Q$1453:Q1505,0))/12))),Q$8))</f>
        <v>1.3831666666666667</v>
      </c>
      <c r="R1505" s="132">
        <f t="shared" si="185"/>
        <v>1.3831666666666667</v>
      </c>
      <c r="S1505" s="132">
        <f>IF($C1505&lt;$D$4,S624,MAX(AVERAGEIFS(S1502:S1504,S1502:S1504,"&gt;0")/(EXP(S$6*(($D1505-COUNTIFS(S$1453:S1505,0))/12))),S$8))</f>
        <v>2.1066479999999999</v>
      </c>
      <c r="T1505" s="132">
        <f t="shared" si="186"/>
        <v>1.0533239999999999</v>
      </c>
      <c r="U1505" s="181">
        <f>IF($C1505&lt;=MAX($D$4,INDEX($C$23:$C$154,2+MATCH(0,$M$23:$M$154,1))),U624,MAX(AVERAGEIFS(U1502:U1504,U1502:U1504,"&gt;0")/(EXP(U$6*(($D1505-COUNTIFS(U$1453:U1505,0))/12))),U$8))</f>
        <v>0</v>
      </c>
      <c r="V1505" s="181">
        <f t="shared" si="187"/>
        <v>0</v>
      </c>
      <c r="W1505" s="132">
        <f>IF($C1505&lt;$D$4,W624,MAX(AVERAGEIFS(W1502:W1504,W1502:W1504,"&gt;0")/(EXP(W$6*(($D1505-COUNTIFS(W$1453:W1505,0))/12))),W$8))</f>
        <v>0.71606250000000005</v>
      </c>
      <c r="X1505" s="132">
        <f t="shared" si="188"/>
        <v>0.35803125000000002</v>
      </c>
      <c r="Y1505" s="132"/>
      <c r="Z1505" s="132"/>
    </row>
    <row r="1506" spans="2:26" outlineLevel="1">
      <c r="B1506" s="159"/>
      <c r="C1506" s="160">
        <f t="shared" si="179"/>
        <v>45809</v>
      </c>
      <c r="D1506" s="128">
        <f t="shared" si="180"/>
        <v>54</v>
      </c>
      <c r="G1506" s="132">
        <f>IF($C1506&lt;$D$4,G625,MAX(AVERAGEIFS(G1503:G1505,G1503:G1505,"&gt;0")/(EXP(G$6*(($D1506-COUNTIFS(G$1453:G1506,0))/12))),G$8))</f>
        <v>1.0297499999999999</v>
      </c>
      <c r="H1506" s="132">
        <f t="shared" si="181"/>
        <v>0.80449218749999996</v>
      </c>
      <c r="I1506" s="132">
        <f>IF($C1506&lt;$D$4,I625,MAX(AVERAGEIFS(I1503:I1505,I1503:I1505,"&gt;0")/(EXP(I$6*(($D1506-COUNTIFS(I$1453:I1506,0))/12))),I$8))</f>
        <v>2.3731199999999997</v>
      </c>
      <c r="J1506" s="132">
        <f t="shared" si="182"/>
        <v>1.1865599999999998</v>
      </c>
      <c r="K1506" s="132">
        <f>IF($C1506&lt;$D$4,K625,MAX(AVERAGEIFS(K1503:K1505,K1503:K1505,"&gt;0")/(EXP(K$6*(($D1506-COUNTIFS(K$1453:K1506,0))/12))),K$8))</f>
        <v>4.6022500000000006</v>
      </c>
      <c r="L1506" s="132">
        <f t="shared" si="183"/>
        <v>3.4516875000000002</v>
      </c>
      <c r="M1506" s="181">
        <f>IF($C1506&lt;=MAX($D$4,INDEX($C$23:$C$154,2+MATCH(0,$M$23:$M$154,1))),M625,MAX(AVERAGEIFS(M1503:M1505,M1503:M1505,"&gt;0")/(EXP(M$6*(($D1506-COUNTIFS(M$1453:M1506,0))/12))),M$8))</f>
        <v>0</v>
      </c>
      <c r="N1506" s="181">
        <f t="shared" si="184"/>
        <v>0</v>
      </c>
      <c r="O1506" s="181">
        <f>IF($C1506&lt;=MAX($D$4,INDEX($C$23:$C$154,2+MATCH(0,$O$23:$O$154,1))),O625,MAX(AVERAGEIFS(O1503:O1505,O1503:O1505,"&gt;0")/(EXP(O$6*(($D1506-COUNTIFS(O$1453:O1506,0))/12))),O$8))</f>
        <v>0</v>
      </c>
      <c r="P1506" s="181">
        <f t="shared" si="178"/>
        <v>0</v>
      </c>
      <c r="Q1506" s="132">
        <f>IF($C1506&lt;$D$4,Q625,MAX(AVERAGEIFS(Q1503:Q1505,Q1503:Q1505,"&gt;0")/(EXP(Q$6*(($D1506-COUNTIFS(Q$1453:Q1506,0))/12))),Q$8))</f>
        <v>1.3429166666666668</v>
      </c>
      <c r="R1506" s="132">
        <f t="shared" si="185"/>
        <v>1.3429166666666668</v>
      </c>
      <c r="S1506" s="132">
        <f>IF($C1506&lt;$D$4,S625,MAX(AVERAGEIFS(S1503:S1505,S1503:S1505,"&gt;0")/(EXP(S$6*(($D1506-COUNTIFS(S$1453:S1506,0))/12))),S$8))</f>
        <v>2.1358079999999999</v>
      </c>
      <c r="T1506" s="132">
        <f t="shared" si="186"/>
        <v>1.067904</v>
      </c>
      <c r="U1506" s="181">
        <f>IF($C1506&lt;=MAX($D$4,INDEX($C$23:$C$154,2+MATCH(0,$M$23:$M$154,1))),U625,MAX(AVERAGEIFS(U1503:U1505,U1503:U1505,"&gt;0")/(EXP(U$6*(($D1506-COUNTIFS(U$1453:U1506,0))/12))),U$8))</f>
        <v>0</v>
      </c>
      <c r="V1506" s="181">
        <f t="shared" si="187"/>
        <v>0</v>
      </c>
      <c r="W1506" s="132">
        <f>IF($C1506&lt;$D$4,W625,MAX(AVERAGEIFS(W1503:W1505,W1503:W1505,"&gt;0")/(EXP(W$6*(($D1506-COUNTIFS(W$1453:W1506,0))/12))),W$8))</f>
        <v>0.66375000000000006</v>
      </c>
      <c r="X1506" s="132">
        <f t="shared" si="188"/>
        <v>0.33187500000000003</v>
      </c>
      <c r="Y1506" s="132"/>
      <c r="Z1506" s="132"/>
    </row>
    <row r="1507" spans="2:26" outlineLevel="1">
      <c r="B1507" s="159"/>
      <c r="C1507" s="160">
        <f t="shared" si="179"/>
        <v>45839</v>
      </c>
      <c r="D1507" s="128">
        <f t="shared" si="180"/>
        <v>55</v>
      </c>
      <c r="G1507" s="132">
        <f ca="1">IF($C1507&lt;$D$4,G626,MAX(AVERAGEIFS(G1504:G1506,G1504:G1506,"&gt;0")/(EXP(G$6*(($D1507-COUNTIFS(G$1453:G1507,0))/12))),G$8))</f>
        <v>1.25</v>
      </c>
      <c r="H1507" s="132">
        <f t="shared" ca="1" si="181"/>
        <v>0.96153846153846145</v>
      </c>
      <c r="I1507" s="132">
        <f ca="1">IF($C1507&lt;$D$4,I626,MAX(AVERAGEIFS(I1504:I1506,I1504:I1506,"&gt;0")/(EXP(I$6*(($D1507-COUNTIFS(I$1453:I1507,0))/12))),I$8))</f>
        <v>2.2661159585989932</v>
      </c>
      <c r="J1507" s="132">
        <f t="shared" ca="1" si="182"/>
        <v>1.7431661219992254</v>
      </c>
      <c r="K1507" s="132">
        <f ca="1">IF($C1507&lt;$D$4,K626,MAX(AVERAGEIFS(K1504:K1506,K1504:K1506,"&gt;0")/(EXP(K$6*(($D1507-COUNTIFS(K$1453:K1507,0))/12))),K$8))</f>
        <v>4.6863503995730404</v>
      </c>
      <c r="L1507" s="132">
        <f t="shared" ca="1" si="183"/>
        <v>2.3431751997865202</v>
      </c>
      <c r="M1507" s="181">
        <f>IF($C1507&lt;=MAX($D$4,INDEX($C$23:$C$154,2+MATCH(0,$M$23:$M$154,1))),M626,MAX(AVERAGEIFS(M1504:M1506,M1504:M1506,"&gt;0")/(EXP(M$6*(($D1507-COUNTIFS(M$1453:M1507,0))/12))),M$8))</f>
        <v>0</v>
      </c>
      <c r="N1507" s="181">
        <f t="shared" si="184"/>
        <v>0</v>
      </c>
      <c r="O1507" s="181">
        <f>IF($C1507&lt;=MAX($D$4,INDEX($C$23:$C$154,2+MATCH(0,$O$23:$O$154,1))),O626,MAX(AVERAGEIFS(O1504:O1506,O1504:O1506,"&gt;0")/(EXP(O$6*(($D1507-COUNTIFS(O$1453:O1507,0))/12))),O$8))</f>
        <v>0</v>
      </c>
      <c r="P1507" s="181">
        <f t="shared" si="178"/>
        <v>0</v>
      </c>
      <c r="Q1507" s="132">
        <f ca="1">IF($C1507&lt;$D$4,Q626,MAX(AVERAGEIFS(Q1504:Q1506,Q1504:Q1506,"&gt;0")/(EXP(Q$6*(($D1507-COUNTIFS(Q$1453:Q1507,0))/12))),Q$8))</f>
        <v>1.2974135378767473</v>
      </c>
      <c r="R1507" s="132">
        <f t="shared" ca="1" si="185"/>
        <v>1.2974135378767473</v>
      </c>
      <c r="S1507" s="132">
        <f ca="1">IF($C1507&lt;$D$4,S626,MAX(AVERAGEIFS(S1504:S1506,S1504:S1506,"&gt;0")/(EXP(S$6*(($D1507-COUNTIFS(S$1453:S1507,0))/12))),S$8))</f>
        <v>1.9368058599651843</v>
      </c>
      <c r="T1507" s="132">
        <f t="shared" ca="1" si="186"/>
        <v>1.4898506615116802</v>
      </c>
      <c r="U1507" s="181">
        <f>IF($C1507&lt;=MAX($D$4,INDEX($C$23:$C$154,2+MATCH(0,$M$23:$M$154,1))),U626,MAX(AVERAGEIFS(U1504:U1506,U1504:U1506,"&gt;0")/(EXP(U$6*(($D1507-COUNTIFS(U$1453:U1507,0))/12))),U$8))</f>
        <v>0</v>
      </c>
      <c r="V1507" s="181">
        <f t="shared" si="187"/>
        <v>0</v>
      </c>
      <c r="W1507" s="132">
        <f ca="1">IF($C1507&lt;$D$4,W626,MAX(AVERAGEIFS(W1504:W1506,W1504:W1506,"&gt;0")/(EXP(W$6*(($D1507-COUNTIFS(W$1453:W1507,0))/12))),W$8))</f>
        <v>0.75</v>
      </c>
      <c r="X1507" s="132">
        <f t="shared" ca="1" si="188"/>
        <v>0.57692307692307687</v>
      </c>
      <c r="Y1507" s="132"/>
      <c r="Z1507" s="132"/>
    </row>
    <row r="1508" spans="2:26" outlineLevel="1">
      <c r="B1508" s="159"/>
      <c r="C1508" s="160">
        <f t="shared" si="179"/>
        <v>45870</v>
      </c>
      <c r="D1508" s="128">
        <f t="shared" si="180"/>
        <v>56</v>
      </c>
      <c r="G1508" s="132">
        <f ca="1">IF($C1508&lt;$D$4,G627,MAX(AVERAGEIFS(G1505:G1507,G1505:G1507,"&gt;0")/(EXP(G$6*(($D1508-COUNTIFS(G$1453:G1508,0))/12))),G$8))</f>
        <v>1.25</v>
      </c>
      <c r="H1508" s="132">
        <f t="shared" ca="1" si="181"/>
        <v>0.96153846153846145</v>
      </c>
      <c r="I1508" s="132">
        <f ca="1">IF($C1508&lt;$D$4,I627,MAX(AVERAGEIFS(I1505:I1507,I1505:I1507,"&gt;0")/(EXP(I$6*(($D1508-COUNTIFS(I$1453:I1508,0))/12))),I$8))</f>
        <v>2.2654278826668035</v>
      </c>
      <c r="J1508" s="132">
        <f t="shared" ca="1" si="182"/>
        <v>1.7426368328206181</v>
      </c>
      <c r="K1508" s="132">
        <f ca="1">IF($C1508&lt;$D$4,K627,MAX(AVERAGEIFS(K1505:K1507,K1505:K1507,"&gt;0")/(EXP(K$6*(($D1508-COUNTIFS(K$1453:K1508,0))/12))),K$8))</f>
        <v>4.5648180254323254</v>
      </c>
      <c r="L1508" s="132">
        <f t="shared" ca="1" si="183"/>
        <v>2.2824090127161627</v>
      </c>
      <c r="M1508" s="181">
        <f>IF($C1508&lt;=MAX($D$4,INDEX($C$23:$C$154,2+MATCH(0,$M$23:$M$154,1))),M627,MAX(AVERAGEIFS(M1505:M1507,M1505:M1507,"&gt;0")/(EXP(M$6*(($D1508-COUNTIFS(M$1453:M1508,0))/12))),M$8))</f>
        <v>0</v>
      </c>
      <c r="N1508" s="181">
        <f t="shared" si="184"/>
        <v>0</v>
      </c>
      <c r="O1508" s="181">
        <f>IF($C1508&lt;=MAX($D$4,INDEX($C$23:$C$154,2+MATCH(0,$O$23:$O$154,1))),O627,MAX(AVERAGEIFS(O1505:O1507,O1505:O1507,"&gt;0")/(EXP(O$6*(($D1508-COUNTIFS(O$1453:O1508,0))/12))),O$8))</f>
        <v>0</v>
      </c>
      <c r="P1508" s="181">
        <f t="shared" si="178"/>
        <v>0</v>
      </c>
      <c r="Q1508" s="132">
        <f ca="1">IF($C1508&lt;$D$4,Q627,MAX(AVERAGEIFS(Q1505:Q1507,Q1505:Q1507,"&gt;0")/(EXP(Q$6*(($D1508-COUNTIFS(Q$1453:Q1508,0))/12))),Q$8))</f>
        <v>1.2757562044271962</v>
      </c>
      <c r="R1508" s="132">
        <f t="shared" ca="1" si="185"/>
        <v>1.2757562044271962</v>
      </c>
      <c r="S1508" s="132">
        <f ca="1">IF($C1508&lt;$D$4,S627,MAX(AVERAGEIFS(S1505:S1507,S1505:S1507,"&gt;0")/(EXP(S$6*(($D1508-COUNTIFS(S$1453:S1508,0))/12))),S$8))</f>
        <v>1.9013925438457826</v>
      </c>
      <c r="T1508" s="132">
        <f t="shared" ca="1" si="186"/>
        <v>1.4626096491121403</v>
      </c>
      <c r="U1508" s="181">
        <f>IF($C1508&lt;=MAX($D$4,INDEX($C$23:$C$154,2+MATCH(0,$M$23:$M$154,1))),U627,MAX(AVERAGEIFS(U1505:U1507,U1505:U1507,"&gt;0")/(EXP(U$6*(($D1508-COUNTIFS(U$1453:U1508,0))/12))),U$8))</f>
        <v>0</v>
      </c>
      <c r="V1508" s="181">
        <f t="shared" si="187"/>
        <v>0</v>
      </c>
      <c r="W1508" s="132">
        <f ca="1">IF($C1508&lt;$D$4,W627,MAX(AVERAGEIFS(W1505:W1507,W1505:W1507,"&gt;0")/(EXP(W$6*(($D1508-COUNTIFS(W$1453:W1508,0))/12))),W$8))</f>
        <v>0.75</v>
      </c>
      <c r="X1508" s="132">
        <f t="shared" ca="1" si="188"/>
        <v>0.57692307692307687</v>
      </c>
      <c r="Y1508" s="132"/>
      <c r="Z1508" s="132"/>
    </row>
    <row r="1509" spans="2:26" outlineLevel="1">
      <c r="B1509" s="159"/>
      <c r="C1509" s="160">
        <f t="shared" si="179"/>
        <v>45901</v>
      </c>
      <c r="D1509" s="128">
        <f t="shared" si="180"/>
        <v>57</v>
      </c>
      <c r="G1509" s="132">
        <f ca="1">IF($C1509&lt;$D$4,G628,MAX(AVERAGEIFS(G1506:G1508,G1506:G1508,"&gt;0")/(EXP(G$6*(($D1509-COUNTIFS(G$1453:G1509,0))/12))),G$8))</f>
        <v>1.25</v>
      </c>
      <c r="H1509" s="132">
        <f t="shared" ca="1" si="181"/>
        <v>0.96153846153846145</v>
      </c>
      <c r="I1509" s="132">
        <f ca="1">IF($C1509&lt;$D$4,I628,MAX(AVERAGEIFS(I1506:I1508,I1506:I1508,"&gt;0")/(EXP(I$6*(($D1509-COUNTIFS(I$1453:I1509,0))/12))),I$8))</f>
        <v>2.2391242142365915</v>
      </c>
      <c r="J1509" s="132">
        <f t="shared" ca="1" si="182"/>
        <v>1.7224032417204549</v>
      </c>
      <c r="K1509" s="132">
        <f ca="1">IF($C1509&lt;$D$4,K628,MAX(AVERAGEIFS(K1506:K1508,K1506:K1508,"&gt;0")/(EXP(K$6*(($D1509-COUNTIFS(K$1453:K1509,0))/12))),K$8))</f>
        <v>4.5150656681353194</v>
      </c>
      <c r="L1509" s="132">
        <f t="shared" ca="1" si="183"/>
        <v>2.2575328340676597</v>
      </c>
      <c r="M1509" s="181">
        <f>IF($C1509&lt;=MAX($D$4,INDEX($C$23:$C$154,2+MATCH(0,$M$23:$M$154,1))),M628,MAX(AVERAGEIFS(M1506:M1508,M1506:M1508,"&gt;0")/(EXP(M$6*(($D1509-COUNTIFS(M$1453:M1509,0))/12))),M$8))</f>
        <v>0</v>
      </c>
      <c r="N1509" s="181">
        <f t="shared" si="184"/>
        <v>0</v>
      </c>
      <c r="O1509" s="181">
        <f>IF($C1509&lt;=MAX($D$4,INDEX($C$23:$C$154,2+MATCH(0,$O$23:$O$154,1))),O628,MAX(AVERAGEIFS(O1506:O1508,O1506:O1508,"&gt;0")/(EXP(O$6*(($D1509-COUNTIFS(O$1453:O1509,0))/12))),O$8))</f>
        <v>0</v>
      </c>
      <c r="P1509" s="181">
        <f t="shared" si="178"/>
        <v>0</v>
      </c>
      <c r="Q1509" s="132">
        <f ca="1">IF($C1509&lt;$D$4,Q628,MAX(AVERAGEIFS(Q1506:Q1508,Q1506:Q1508,"&gt;0")/(EXP(Q$6*(($D1509-COUNTIFS(Q$1453:Q1509,0))/12))),Q$8))</f>
        <v>1.2385985035932199</v>
      </c>
      <c r="R1509" s="132">
        <f t="shared" ca="1" si="185"/>
        <v>1.2385985035932199</v>
      </c>
      <c r="S1509" s="132">
        <f ca="1">IF($C1509&lt;$D$4,S628,MAX(AVERAGEIFS(S1506:S1508,S1506:S1508,"&gt;0")/(EXP(S$6*(($D1509-COUNTIFS(S$1453:S1509,0))/12))),S$8))</f>
        <v>1.8336444754863115</v>
      </c>
      <c r="T1509" s="132">
        <f t="shared" ca="1" si="186"/>
        <v>1.4104957503740858</v>
      </c>
      <c r="U1509" s="181">
        <f>IF($C1509&lt;=MAX($D$4,INDEX($C$23:$C$154,2+MATCH(0,$M$23:$M$154,1))),U628,MAX(AVERAGEIFS(U1506:U1508,U1506:U1508,"&gt;0")/(EXP(U$6*(($D1509-COUNTIFS(U$1453:U1509,0))/12))),U$8))</f>
        <v>0</v>
      </c>
      <c r="V1509" s="181">
        <f t="shared" si="187"/>
        <v>0</v>
      </c>
      <c r="W1509" s="132">
        <f ca="1">IF($C1509&lt;$D$4,W628,MAX(AVERAGEIFS(W1506:W1508,W1506:W1508,"&gt;0")/(EXP(W$6*(($D1509-COUNTIFS(W$1453:W1509,0))/12))),W$8))</f>
        <v>0.75</v>
      </c>
      <c r="X1509" s="132">
        <f t="shared" ca="1" si="188"/>
        <v>0.57692307692307687</v>
      </c>
      <c r="Y1509" s="132"/>
      <c r="Z1509" s="132"/>
    </row>
    <row r="1510" spans="2:26" outlineLevel="1">
      <c r="B1510" s="159"/>
      <c r="C1510" s="160">
        <f t="shared" si="179"/>
        <v>45931</v>
      </c>
      <c r="D1510" s="128">
        <f t="shared" si="180"/>
        <v>58</v>
      </c>
      <c r="G1510" s="132">
        <f ca="1">IF($C1510&lt;$D$4,G629,MAX(AVERAGEIFS(G1507:G1509,G1507:G1509,"&gt;0")/(EXP(G$6*(($D1510-COUNTIFS(G$1453:G1510,0))/12))),G$8))</f>
        <v>1.25</v>
      </c>
      <c r="H1510" s="132">
        <f t="shared" ca="1" si="181"/>
        <v>0.96153846153846145</v>
      </c>
      <c r="I1510" s="132">
        <f ca="1">IF($C1510&lt;$D$4,I629,MAX(AVERAGEIFS(I1507:I1509,I1507:I1509,"&gt;0")/(EXP(I$6*(($D1510-COUNTIFS(I$1453:I1510,0))/12))),I$8))</f>
        <v>2.1938415484713274</v>
      </c>
      <c r="J1510" s="132">
        <f t="shared" ca="1" si="182"/>
        <v>1.687570421901021</v>
      </c>
      <c r="K1510" s="132">
        <f ca="1">IF($C1510&lt;$D$4,K629,MAX(AVERAGEIFS(K1507:K1509,K1507:K1509,"&gt;0")/(EXP(K$6*(($D1510-COUNTIFS(K$1453:K1510,0))/12))),K$8))</f>
        <v>4.4754481874474914</v>
      </c>
      <c r="L1510" s="132">
        <f t="shared" ca="1" si="183"/>
        <v>2.2377240937237457</v>
      </c>
      <c r="M1510" s="181">
        <f>IF($C1510&lt;=MAX($D$4,INDEX($C$23:$C$154,2+MATCH(0,$M$23:$M$154,1))),M629,MAX(AVERAGEIFS(M1507:M1509,M1507:M1509,"&gt;0")/(EXP(M$6*(($D1510-COUNTIFS(M$1453:M1510,0))/12))),M$8))</f>
        <v>0</v>
      </c>
      <c r="N1510" s="181">
        <f t="shared" si="184"/>
        <v>0</v>
      </c>
      <c r="O1510" s="181">
        <f>IF($C1510&lt;=MAX($D$4,INDEX($C$23:$C$154,2+MATCH(0,$O$23:$O$154,1))),O629,MAX(AVERAGEIFS(O1507:O1509,O1507:O1509,"&gt;0")/(EXP(O$6*(($D1510-COUNTIFS(O$1453:O1510,0))/12))),O$8))</f>
        <v>0</v>
      </c>
      <c r="P1510" s="181">
        <f t="shared" si="178"/>
        <v>0</v>
      </c>
      <c r="Q1510" s="132">
        <f ca="1">IF($C1510&lt;$D$4,Q629,MAX(AVERAGEIFS(Q1507:Q1509,Q1507:Q1509,"&gt;0")/(EXP(Q$6*(($D1510-COUNTIFS(Q$1453:Q1510,0))/12))),Q$8))</f>
        <v>1.2025940107274562</v>
      </c>
      <c r="R1510" s="132">
        <f t="shared" ca="1" si="185"/>
        <v>1.2025940107274562</v>
      </c>
      <c r="S1510" s="132">
        <f ca="1">IF($C1510&lt;$D$4,S629,MAX(AVERAGEIFS(S1507:S1509,S1507:S1509,"&gt;0")/(EXP(S$6*(($D1510-COUNTIFS(S$1453:S1510,0))/12))),S$8))</f>
        <v>1.7365524532764942</v>
      </c>
      <c r="T1510" s="132">
        <f t="shared" ca="1" si="186"/>
        <v>1.335809579443457</v>
      </c>
      <c r="U1510" s="181">
        <f>IF($C1510&lt;=MAX($D$4,INDEX($C$23:$C$154,2+MATCH(0,$M$23:$M$154,1))),U629,MAX(AVERAGEIFS(U1507:U1509,U1507:U1509,"&gt;0")/(EXP(U$6*(($D1510-COUNTIFS(U$1453:U1510,0))/12))),U$8))</f>
        <v>0</v>
      </c>
      <c r="V1510" s="181">
        <f t="shared" si="187"/>
        <v>0</v>
      </c>
      <c r="W1510" s="132">
        <f ca="1">IF($C1510&lt;$D$4,W629,MAX(AVERAGEIFS(W1507:W1509,W1507:W1509,"&gt;0")/(EXP(W$6*(($D1510-COUNTIFS(W$1453:W1510,0))/12))),W$8))</f>
        <v>0.75</v>
      </c>
      <c r="X1510" s="132">
        <f t="shared" ca="1" si="188"/>
        <v>0.57692307692307687</v>
      </c>
      <c r="Y1510" s="132"/>
      <c r="Z1510" s="132"/>
    </row>
    <row r="1511" spans="2:26" outlineLevel="1">
      <c r="B1511" s="159"/>
      <c r="C1511" s="160">
        <f t="shared" si="179"/>
        <v>45962</v>
      </c>
      <c r="D1511" s="128">
        <f t="shared" si="180"/>
        <v>59</v>
      </c>
      <c r="G1511" s="132">
        <f ca="1">IF($C1511&lt;$D$4,G630,MAX(AVERAGEIFS(G1508:G1510,G1508:G1510,"&gt;0")/(EXP(G$6*(($D1511-COUNTIFS(G$1453:G1511,0))/12))),G$8))</f>
        <v>1.25</v>
      </c>
      <c r="H1511" s="132">
        <f t="shared" ca="1" si="181"/>
        <v>0.96153846153846145</v>
      </c>
      <c r="I1511" s="132">
        <f ca="1">IF($C1511&lt;$D$4,I630,MAX(AVERAGEIFS(I1508:I1510,I1508:I1510,"&gt;0")/(EXP(I$6*(($D1511-COUNTIFS(I$1453:I1511,0))/12))),I$8))</f>
        <v>2.168615158217464</v>
      </c>
      <c r="J1511" s="132">
        <f t="shared" ca="1" si="182"/>
        <v>1.668165506321126</v>
      </c>
      <c r="K1511" s="132">
        <f ca="1">IF($C1511&lt;$D$4,K630,MAX(AVERAGEIFS(K1508:K1510,K1508:K1510,"&gt;0")/(EXP(K$6*(($D1511-COUNTIFS(K$1453:K1511,0))/12))),K$8))</f>
        <v>4.395879733549771</v>
      </c>
      <c r="L1511" s="132">
        <f t="shared" ca="1" si="183"/>
        <v>2.1979398667748855</v>
      </c>
      <c r="M1511" s="181">
        <f>IF($C1511&lt;=MAX($D$4,INDEX($C$23:$C$154,2+MATCH(0,$M$23:$M$154,1))),M630,MAX(AVERAGEIFS(M1508:M1510,M1508:M1510,"&gt;0")/(EXP(M$6*(($D1511-COUNTIFS(M$1453:M1511,0))/12))),M$8))</f>
        <v>0</v>
      </c>
      <c r="N1511" s="181">
        <f t="shared" si="184"/>
        <v>0</v>
      </c>
      <c r="O1511" s="181">
        <f>IF($C1511&lt;=MAX($D$4,INDEX($C$23:$C$154,2+MATCH(0,$O$23:$O$154,1))),O630,MAX(AVERAGEIFS(O1508:O1510,O1508:O1510,"&gt;0")/(EXP(O$6*(($D1511-COUNTIFS(O$1453:O1511,0))/12))),O$8))</f>
        <v>0</v>
      </c>
      <c r="P1511" s="181">
        <f t="shared" si="178"/>
        <v>0</v>
      </c>
      <c r="Q1511" s="132">
        <f ca="1">IF($C1511&lt;$D$4,Q630,MAX(AVERAGEIFS(Q1508:Q1510,Q1508:Q1510,"&gt;0")/(EXP(Q$6*(($D1511-COUNTIFS(Q$1453:Q1511,0))/12))),Q$8))</f>
        <v>1.1697508836045436</v>
      </c>
      <c r="R1511" s="132">
        <f t="shared" ca="1" si="185"/>
        <v>1.1697508836045436</v>
      </c>
      <c r="S1511" s="132">
        <f ca="1">IF($C1511&lt;$D$4,S630,MAX(AVERAGEIFS(S1508:S1510,S1508:S1510,"&gt;0")/(EXP(S$6*(($D1511-COUNTIFS(S$1453:S1511,0))/12))),S$8))</f>
        <v>1.6710578442434203</v>
      </c>
      <c r="T1511" s="132">
        <f t="shared" ca="1" si="186"/>
        <v>1.2854291109564771</v>
      </c>
      <c r="U1511" s="181">
        <f>IF($C1511&lt;=MAX($D$4,INDEX($C$23:$C$154,2+MATCH(0,$M$23:$M$154,1))),U630,MAX(AVERAGEIFS(U1508:U1510,U1508:U1510,"&gt;0")/(EXP(U$6*(($D1511-COUNTIFS(U$1453:U1511,0))/12))),U$8))</f>
        <v>0</v>
      </c>
      <c r="V1511" s="181">
        <f t="shared" si="187"/>
        <v>0</v>
      </c>
      <c r="W1511" s="132">
        <f ca="1">IF($C1511&lt;$D$4,W630,MAX(AVERAGEIFS(W1508:W1510,W1508:W1510,"&gt;0")/(EXP(W$6*(($D1511-COUNTIFS(W$1453:W1511,0))/12))),W$8))</f>
        <v>0.75</v>
      </c>
      <c r="X1511" s="132">
        <f t="shared" ca="1" si="188"/>
        <v>0.57692307692307687</v>
      </c>
      <c r="Y1511" s="132"/>
      <c r="Z1511" s="132"/>
    </row>
    <row r="1512" spans="2:26" outlineLevel="1">
      <c r="B1512" s="159"/>
      <c r="C1512" s="160">
        <f t="shared" si="179"/>
        <v>45992</v>
      </c>
      <c r="D1512" s="128">
        <f t="shared" si="180"/>
        <v>60</v>
      </c>
      <c r="G1512" s="132">
        <f ca="1">IF($C1512&lt;$D$4,G631,MAX(AVERAGEIFS(G1509:G1511,G1509:G1511,"&gt;0")/(EXP(G$6*(($D1512-COUNTIFS(G$1453:G1512,0))/12))),G$8))</f>
        <v>1.25</v>
      </c>
      <c r="H1512" s="132">
        <f t="shared" ca="1" si="181"/>
        <v>0.96153846153846145</v>
      </c>
      <c r="I1512" s="132">
        <f ca="1">IF($C1512&lt;$D$4,I631,MAX(AVERAGEIFS(I1509:I1511,I1509:I1511,"&gt;0")/(EXP(I$6*(($D1512-COUNTIFS(I$1453:I1512,0))/12))),I$8))</f>
        <v>2.1354915730236947</v>
      </c>
      <c r="J1512" s="132">
        <f t="shared" ca="1" si="182"/>
        <v>1.642685825402842</v>
      </c>
      <c r="K1512" s="132">
        <f ca="1">IF($C1512&lt;$D$4,K631,MAX(AVERAGEIFS(K1509:K1511,K1509:K1511,"&gt;0")/(EXP(K$6*(($D1512-COUNTIFS(K$1453:K1512,0))/12))),K$8))</f>
        <v>4.3302552896320332</v>
      </c>
      <c r="L1512" s="132">
        <f t="shared" ca="1" si="183"/>
        <v>2.1651276448160166</v>
      </c>
      <c r="M1512" s="181">
        <f>IF($C1512&lt;=MAX($D$4,INDEX($C$23:$C$154,2+MATCH(0,$M$23:$M$154,1))),M631,MAX(AVERAGEIFS(M1509:M1511,M1509:M1511,"&gt;0")/(EXP(M$6*(($D1512-COUNTIFS(M$1453:M1512,0))/12))),M$8))</f>
        <v>0</v>
      </c>
      <c r="N1512" s="181">
        <f t="shared" si="184"/>
        <v>0</v>
      </c>
      <c r="O1512" s="181">
        <f>IF($C1512&lt;=MAX($D$4,INDEX($C$23:$C$154,2+MATCH(0,$O$23:$O$154,1))),O631,MAX(AVERAGEIFS(O1509:O1511,O1509:O1511,"&gt;0")/(EXP(O$6*(($D1512-COUNTIFS(O$1453:O1512,0))/12))),O$8))</f>
        <v>0</v>
      </c>
      <c r="P1512" s="181">
        <f t="shared" si="178"/>
        <v>0</v>
      </c>
      <c r="Q1512" s="132">
        <f ca="1">IF($C1512&lt;$D$4,Q631,MAX(AVERAGEIFS(Q1509:Q1511,Q1509:Q1511,"&gt;0")/(EXP(Q$6*(($D1512-COUNTIFS(Q$1453:Q1512,0))/12))),Q$8))</f>
        <v>1.1335528083153887</v>
      </c>
      <c r="R1512" s="132">
        <f t="shared" ca="1" si="185"/>
        <v>1.1335528083153887</v>
      </c>
      <c r="S1512" s="132">
        <f ca="1">IF($C1512&lt;$D$4,S631,MAX(AVERAGEIFS(S1509:S1511,S1509:S1511,"&gt;0")/(EXP(S$6*(($D1512-COUNTIFS(S$1453:S1512,0))/12))),S$8))</f>
        <v>1.5967153956673539</v>
      </c>
      <c r="T1512" s="132">
        <f t="shared" ca="1" si="186"/>
        <v>1.2282426120518106</v>
      </c>
      <c r="U1512" s="181">
        <f>IF($C1512&lt;=MAX($D$4,INDEX($C$23:$C$154,2+MATCH(0,$M$23:$M$154,1))),U631,MAX(AVERAGEIFS(U1509:U1511,U1509:U1511,"&gt;0")/(EXP(U$6*(($D1512-COUNTIFS(U$1453:U1512,0))/12))),U$8))</f>
        <v>0</v>
      </c>
      <c r="V1512" s="181">
        <f t="shared" si="187"/>
        <v>0</v>
      </c>
      <c r="W1512" s="132">
        <f ca="1">IF($C1512&lt;$D$4,W631,MAX(AVERAGEIFS(W1509:W1511,W1509:W1511,"&gt;0")/(EXP(W$6*(($D1512-COUNTIFS(W$1453:W1512,0))/12))),W$8))</f>
        <v>0.75</v>
      </c>
      <c r="X1512" s="132">
        <f t="shared" ca="1" si="188"/>
        <v>0.57692307692307687</v>
      </c>
      <c r="Y1512" s="132"/>
      <c r="Z1512" s="132"/>
    </row>
    <row r="1513" spans="2:26" outlineLevel="1">
      <c r="B1513" s="159"/>
      <c r="C1513" s="160">
        <f t="shared" si="179"/>
        <v>46023</v>
      </c>
      <c r="D1513" s="128">
        <f t="shared" si="180"/>
        <v>61</v>
      </c>
      <c r="G1513" s="132">
        <f ca="1">IF($C1513&lt;$D$4,G632,MAX(AVERAGEIFS(G1510:G1512,G1510:G1512,"&gt;0")/(EXP(G$6*(($D1513-COUNTIFS(G$1453:G1513,0))/12))),G$8))</f>
        <v>1.25</v>
      </c>
      <c r="H1513" s="132">
        <f t="shared" ca="1" si="181"/>
        <v>0.96153846153846145</v>
      </c>
      <c r="I1513" s="132">
        <f ca="1">IF($C1513&lt;$D$4,I632,MAX(AVERAGEIFS(I1510:I1512,I1510:I1512,"&gt;0")/(EXP(I$6*(($D1513-COUNTIFS(I$1453:I1513,0))/12))),I$8))</f>
        <v>2.100217384493563</v>
      </c>
      <c r="J1513" s="132">
        <f t="shared" ca="1" si="182"/>
        <v>1.6155518342258177</v>
      </c>
      <c r="K1513" s="132">
        <f ca="1">IF($C1513&lt;$D$4,K632,MAX(AVERAGEIFS(K1510:K1512,K1510:K1512,"&gt;0")/(EXP(K$6*(($D1513-COUNTIFS(K$1453:K1513,0))/12))),K$8))</f>
        <v>4.2598096404017367</v>
      </c>
      <c r="L1513" s="132">
        <f t="shared" ca="1" si="183"/>
        <v>2.1299048202008684</v>
      </c>
      <c r="M1513" s="181">
        <f>IF($C1513&lt;=MAX($D$4,INDEX($C$23:$C$154,2+MATCH(0,$M$23:$M$154,1))),M632,MAX(AVERAGEIFS(M1510:M1512,M1510:M1512,"&gt;0")/(EXP(M$6*(($D1513-COUNTIFS(M$1453:M1513,0))/12))),M$8))</f>
        <v>10</v>
      </c>
      <c r="N1513" s="181">
        <f t="shared" si="184"/>
        <v>7.5</v>
      </c>
      <c r="O1513" s="181">
        <f>IF($C1513&lt;=MAX($D$4,INDEX($C$23:$C$154,2+MATCH(0,$O$23:$O$154,1))),O632,MAX(AVERAGEIFS(O1510:O1512,O1510:O1512,"&gt;0")/(EXP(O$6*(($D1513-COUNTIFS(O$1453:O1513,0))/12))),O$8))</f>
        <v>0</v>
      </c>
      <c r="P1513" s="181">
        <f t="shared" si="178"/>
        <v>0</v>
      </c>
      <c r="Q1513" s="132">
        <f ca="1">IF($C1513&lt;$D$4,Q632,MAX(AVERAGEIFS(Q1510:Q1512,Q1510:Q1512,"&gt;0")/(EXP(Q$6*(($D1513-COUNTIFS(Q$1453:Q1513,0))/12))),Q$8))</f>
        <v>1.0978286995849038</v>
      </c>
      <c r="R1513" s="132">
        <f t="shared" ca="1" si="185"/>
        <v>1.0978286995849038</v>
      </c>
      <c r="S1513" s="132">
        <f ca="1">IF($C1513&lt;$D$4,S632,MAX(AVERAGEIFS(S1510:S1512,S1510:S1512,"&gt;0")/(EXP(S$6*(($D1513-COUNTIFS(S$1453:S1513,0))/12))),S$8))</f>
        <v>1.520729856534452</v>
      </c>
      <c r="T1513" s="132">
        <f t="shared" ca="1" si="186"/>
        <v>1.1697921973341938</v>
      </c>
      <c r="U1513" s="181">
        <f>IF($C1513&lt;=MAX($D$4,INDEX($C$23:$C$154,2+MATCH(0,$M$23:$M$154,1))),U632,MAX(AVERAGEIFS(U1510:U1512,U1510:U1512,"&gt;0")/(EXP(U$6*(($D1513-COUNTIFS(U$1453:U1513,0))/12))),U$8))</f>
        <v>7.5</v>
      </c>
      <c r="V1513" s="181">
        <f t="shared" si="187"/>
        <v>6</v>
      </c>
      <c r="W1513" s="132">
        <f ca="1">IF($C1513&lt;$D$4,W632,MAX(AVERAGEIFS(W1510:W1512,W1510:W1512,"&gt;0")/(EXP(W$6*(($D1513-COUNTIFS(W$1453:W1513,0))/12))),W$8))</f>
        <v>0.75</v>
      </c>
      <c r="X1513" s="132">
        <f t="shared" ca="1" si="188"/>
        <v>0.57692307692307687</v>
      </c>
      <c r="Y1513" s="132"/>
      <c r="Z1513" s="132"/>
    </row>
    <row r="1514" spans="2:26" outlineLevel="1">
      <c r="B1514" s="159"/>
      <c r="C1514" s="160">
        <f t="shared" si="179"/>
        <v>46054</v>
      </c>
      <c r="D1514" s="128">
        <f t="shared" si="180"/>
        <v>62</v>
      </c>
      <c r="G1514" s="132">
        <f ca="1">IF($C1514&lt;$D$4,G633,MAX(AVERAGEIFS(G1511:G1513,G1511:G1513,"&gt;0")/(EXP(G$6*(($D1514-COUNTIFS(G$1453:G1514,0))/12))),G$8))</f>
        <v>1.25</v>
      </c>
      <c r="H1514" s="132">
        <f t="shared" ca="1" si="181"/>
        <v>0.96153846153846145</v>
      </c>
      <c r="I1514" s="132">
        <f ca="1">IF($C1514&lt;$D$4,I633,MAX(AVERAGEIFS(I1511:I1513,I1511:I1513,"&gt;0")/(EXP(I$6*(($D1514-COUNTIFS(I$1453:I1514,0))/12))),I$8))</f>
        <v>2.068232649279917</v>
      </c>
      <c r="J1514" s="132">
        <f t="shared" ca="1" si="182"/>
        <v>1.5909481917537822</v>
      </c>
      <c r="K1514" s="132">
        <f ca="1">IF($C1514&lt;$D$4,K633,MAX(AVERAGEIFS(K1511:K1513,K1511:K1513,"&gt;0")/(EXP(K$6*(($D1514-COUNTIFS(K$1453:K1514,0))/12))),K$8))</f>
        <v>4.1797661674591033</v>
      </c>
      <c r="L1514" s="132">
        <f t="shared" ca="1" si="183"/>
        <v>2.0898830837295517</v>
      </c>
      <c r="M1514" s="181">
        <f>IF($C1514&lt;=MAX($D$4,INDEX($C$23:$C$154,2+MATCH(0,$M$23:$M$154,1))),M633,MAX(AVERAGEIFS(M1511:M1513,M1511:M1513,"&gt;0")/(EXP(M$6*(($D1514-COUNTIFS(M$1453:M1514,0))/12))),M$8))</f>
        <v>10</v>
      </c>
      <c r="N1514" s="181">
        <f t="shared" si="184"/>
        <v>7.5</v>
      </c>
      <c r="O1514" s="181">
        <f>IF($C1514&lt;=MAX($D$4,INDEX($C$23:$C$154,2+MATCH(0,$O$23:$O$154,1))),O633,MAX(AVERAGEIFS(O1511:O1513,O1511:O1513,"&gt;0")/(EXP(O$6*(($D1514-COUNTIFS(O$1453:O1514,0))/12))),O$8))</f>
        <v>0</v>
      </c>
      <c r="P1514" s="181">
        <f t="shared" si="178"/>
        <v>0</v>
      </c>
      <c r="Q1514" s="132">
        <f ca="1">IF($C1514&lt;$D$4,Q633,MAX(AVERAGEIFS(Q1511:Q1513,Q1511:Q1513,"&gt;0")/(EXP(Q$6*(($D1514-COUNTIFS(Q$1453:Q1514,0))/12))),Q$8))</f>
        <v>1.0623635009060528</v>
      </c>
      <c r="R1514" s="132">
        <f t="shared" ca="1" si="185"/>
        <v>1.0623635009060528</v>
      </c>
      <c r="S1514" s="132">
        <f ca="1">IF($C1514&lt;$D$4,S633,MAX(AVERAGEIFS(S1511:S1513,S1511:S1513,"&gt;0")/(EXP(S$6*(($D1514-COUNTIFS(S$1453:S1514,0))/12))),S$8))</f>
        <v>1.4515117041748693</v>
      </c>
      <c r="T1514" s="132">
        <f t="shared" ca="1" si="186"/>
        <v>1.1165474647498994</v>
      </c>
      <c r="U1514" s="181">
        <f>IF($C1514&lt;=MAX($D$4,INDEX($C$23:$C$154,2+MATCH(0,$M$23:$M$154,1))),U633,MAX(AVERAGEIFS(U1511:U1513,U1511:U1513,"&gt;0")/(EXP(U$6*(($D1514-COUNTIFS(U$1453:U1514,0))/12))),U$8))</f>
        <v>7.5</v>
      </c>
      <c r="V1514" s="181">
        <f t="shared" si="187"/>
        <v>6</v>
      </c>
      <c r="W1514" s="132">
        <f ca="1">IF($C1514&lt;$D$4,W633,MAX(AVERAGEIFS(W1511:W1513,W1511:W1513,"&gt;0")/(EXP(W$6*(($D1514-COUNTIFS(W$1453:W1514,0))/12))),W$8))</f>
        <v>0.75</v>
      </c>
      <c r="X1514" s="132">
        <f t="shared" ca="1" si="188"/>
        <v>0.57692307692307687</v>
      </c>
      <c r="Y1514" s="132"/>
      <c r="Z1514" s="132"/>
    </row>
    <row r="1515" spans="2:26" outlineLevel="1">
      <c r="B1515" s="159"/>
      <c r="C1515" s="160">
        <f t="shared" si="179"/>
        <v>46082</v>
      </c>
      <c r="D1515" s="128">
        <f t="shared" si="180"/>
        <v>63</v>
      </c>
      <c r="G1515" s="132">
        <f ca="1">IF($C1515&lt;$D$4,G634,MAX(AVERAGEIFS(G1512:G1514,G1512:G1514,"&gt;0")/(EXP(G$6*(($D1515-COUNTIFS(G$1453:G1515,0))/12))),G$8))</f>
        <v>1.25</v>
      </c>
      <c r="H1515" s="132">
        <f t="shared" ca="1" si="181"/>
        <v>0.96153846153846145</v>
      </c>
      <c r="I1515" s="132">
        <f ca="1">IF($C1515&lt;$D$4,I634,MAX(AVERAGEIFS(I1512:I1514,I1512:I1514,"&gt;0")/(EXP(I$6*(($D1515-COUNTIFS(I$1453:I1515,0))/12))),I$8))</f>
        <v>2.0341189992684336</v>
      </c>
      <c r="J1515" s="132">
        <f t="shared" ca="1" si="182"/>
        <v>1.5647069225141796</v>
      </c>
      <c r="K1515" s="132">
        <f ca="1">IF($C1515&lt;$D$4,K634,MAX(AVERAGEIFS(K1512:K1514,K1512:K1514,"&gt;0")/(EXP(K$6*(($D1515-COUNTIFS(K$1453:K1515,0))/12))),K$8))</f>
        <v>4.0999433427809633</v>
      </c>
      <c r="L1515" s="132">
        <f t="shared" ca="1" si="183"/>
        <v>2.0499716713904816</v>
      </c>
      <c r="M1515" s="181">
        <f>IF($C1515&lt;=MAX($D$4,INDEX($C$23:$C$154,2+MATCH(0,$M$23:$M$154,1))),M634,MAX(AVERAGEIFS(M1512:M1514,M1512:M1514,"&gt;0")/(EXP(M$6*(($D1515-COUNTIFS(M$1453:M1515,0))/12))),M$8))</f>
        <v>10</v>
      </c>
      <c r="N1515" s="181">
        <f t="shared" si="184"/>
        <v>7.5</v>
      </c>
      <c r="O1515" s="181">
        <f>IF($C1515&lt;=MAX($D$4,INDEX($C$23:$C$154,2+MATCH(0,$O$23:$O$154,1))),O634,MAX(AVERAGEIFS(O1512:O1514,O1512:O1514,"&gt;0")/(EXP(O$6*(($D1515-COUNTIFS(O$1453:O1515,0))/12))),O$8))</f>
        <v>0</v>
      </c>
      <c r="P1515" s="181">
        <f t="shared" si="178"/>
        <v>0</v>
      </c>
      <c r="Q1515" s="132">
        <f ca="1">IF($C1515&lt;$D$4,Q634,MAX(AVERAGEIFS(Q1512:Q1514,Q1512:Q1514,"&gt;0")/(EXP(Q$6*(($D1515-COUNTIFS(Q$1453:Q1515,0))/12))),Q$8))</f>
        <v>1.0262515881239909</v>
      </c>
      <c r="R1515" s="132">
        <f t="shared" ca="1" si="185"/>
        <v>1.0262515881239909</v>
      </c>
      <c r="S1515" s="132">
        <f ca="1">IF($C1515&lt;$D$4,S634,MAX(AVERAGEIFS(S1512:S1514,S1512:S1514,"&gt;0")/(EXP(S$6*(($D1515-COUNTIFS(S$1453:S1515,0))/12))),S$8))</f>
        <v>1.3815038511989837</v>
      </c>
      <c r="T1515" s="132">
        <f t="shared" ca="1" si="186"/>
        <v>1.0626952701530643</v>
      </c>
      <c r="U1515" s="181">
        <f>IF($C1515&lt;=MAX($D$4,INDEX($C$23:$C$154,2+MATCH(0,$M$23:$M$154,1))),U634,MAX(AVERAGEIFS(U1512:U1514,U1512:U1514,"&gt;0")/(EXP(U$6*(($D1515-COUNTIFS(U$1453:U1515,0))/12))),U$8))</f>
        <v>7.5</v>
      </c>
      <c r="V1515" s="181">
        <f t="shared" si="187"/>
        <v>6</v>
      </c>
      <c r="W1515" s="132">
        <f ca="1">IF($C1515&lt;$D$4,W634,MAX(AVERAGEIFS(W1512:W1514,W1512:W1514,"&gt;0")/(EXP(W$6*(($D1515-COUNTIFS(W$1453:W1515,0))/12))),W$8))</f>
        <v>0.75</v>
      </c>
      <c r="X1515" s="132">
        <f t="shared" ca="1" si="188"/>
        <v>0.57692307692307687</v>
      </c>
      <c r="Y1515" s="132"/>
      <c r="Z1515" s="132"/>
    </row>
    <row r="1516" spans="2:26" outlineLevel="1">
      <c r="B1516" s="159"/>
      <c r="C1516" s="160">
        <f t="shared" si="179"/>
        <v>46113</v>
      </c>
      <c r="D1516" s="128">
        <f t="shared" si="180"/>
        <v>64</v>
      </c>
      <c r="G1516" s="132">
        <f ca="1">IF($C1516&lt;$D$4,G635,MAX(AVERAGEIFS(G1513:G1515,G1513:G1515,"&gt;0")/(EXP(G$6*(($D1516-COUNTIFS(G$1453:G1516,0))/12))),G$8))</f>
        <v>1.25</v>
      </c>
      <c r="H1516" s="132">
        <f t="shared" ca="1" si="181"/>
        <v>0.96153846153846145</v>
      </c>
      <c r="I1516" s="132">
        <f ca="1">IF($C1516&lt;$D$4,I635,MAX(AVERAGEIFS(I1513:I1515,I1513:I1515,"&gt;0")/(EXP(I$6*(($D1516-COUNTIFS(I$1453:I1516,0))/12))),I$8))</f>
        <v>1.9997415443697484</v>
      </c>
      <c r="J1516" s="132">
        <f t="shared" ca="1" si="182"/>
        <v>1.538262726438268</v>
      </c>
      <c r="K1516" s="132">
        <f ca="1">IF($C1516&lt;$D$4,K635,MAX(AVERAGEIFS(K1513:K1515,K1513:K1515,"&gt;0")/(EXP(K$6*(($D1516-COUNTIFS(K$1453:K1516,0))/12))),K$8))</f>
        <v>4.0159458573283189</v>
      </c>
      <c r="L1516" s="132">
        <f t="shared" ca="1" si="183"/>
        <v>2.0079729286641594</v>
      </c>
      <c r="M1516" s="181">
        <f>IF($C1516&lt;=MAX($D$4,INDEX($C$23:$C$154,2+MATCH(0,$M$23:$M$154,1))),M635,MAX(AVERAGEIFS(M1513:M1515,M1513:M1515,"&gt;0")/(EXP(M$6*(($D1516-COUNTIFS(M$1453:M1516,0))/12))),M$8))</f>
        <v>10</v>
      </c>
      <c r="N1516" s="181">
        <f t="shared" si="184"/>
        <v>7.5</v>
      </c>
      <c r="O1516" s="181">
        <f>IF($C1516&lt;=MAX($D$4,INDEX($C$23:$C$154,2+MATCH(0,$O$23:$O$154,1))),O635,MAX(AVERAGEIFS(O1513:O1515,O1513:O1515,"&gt;0")/(EXP(O$6*(($D1516-COUNTIFS(O$1453:O1516,0))/12))),O$8))</f>
        <v>0</v>
      </c>
      <c r="P1516" s="181">
        <f t="shared" si="178"/>
        <v>0</v>
      </c>
      <c r="Q1516" s="132">
        <f ca="1">IF($C1516&lt;$D$4,Q635,MAX(AVERAGEIFS(Q1513:Q1515,Q1513:Q1515,"&gt;0")/(EXP(Q$6*(($D1516-COUNTIFS(Q$1453:Q1516,0))/12))),Q$8))</f>
        <v>1</v>
      </c>
      <c r="R1516" s="132">
        <f t="shared" ca="1" si="185"/>
        <v>1</v>
      </c>
      <c r="S1516" s="132">
        <f ca="1">IF($C1516&lt;$D$4,S635,MAX(AVERAGEIFS(S1513:S1515,S1513:S1515,"&gt;0")/(EXP(S$6*(($D1516-COUNTIFS(S$1453:S1516,0))/12))),S$8))</f>
        <v>1.3131439190990051</v>
      </c>
      <c r="T1516" s="132">
        <f t="shared" ca="1" si="186"/>
        <v>1.0101107069992346</v>
      </c>
      <c r="U1516" s="181">
        <f>IF($C1516&lt;=MAX($D$4,INDEX($C$23:$C$154,2+MATCH(0,$M$23:$M$154,1))),U635,MAX(AVERAGEIFS(U1513:U1515,U1513:U1515,"&gt;0")/(EXP(U$6*(($D1516-COUNTIFS(U$1453:U1516,0))/12))),U$8))</f>
        <v>7.5</v>
      </c>
      <c r="V1516" s="181">
        <f t="shared" si="187"/>
        <v>6</v>
      </c>
      <c r="W1516" s="132">
        <f ca="1">IF($C1516&lt;$D$4,W635,MAX(AVERAGEIFS(W1513:W1515,W1513:W1515,"&gt;0")/(EXP(W$6*(($D1516-COUNTIFS(W$1453:W1516,0))/12))),W$8))</f>
        <v>0.75</v>
      </c>
      <c r="X1516" s="132">
        <f t="shared" ca="1" si="188"/>
        <v>0.57692307692307687</v>
      </c>
      <c r="Y1516" s="132"/>
      <c r="Z1516" s="132"/>
    </row>
    <row r="1517" spans="2:26" outlineLevel="1">
      <c r="B1517" s="159"/>
      <c r="C1517" s="160">
        <f t="shared" si="179"/>
        <v>46143</v>
      </c>
      <c r="D1517" s="128">
        <f t="shared" si="180"/>
        <v>65</v>
      </c>
      <c r="G1517" s="132">
        <f ca="1">IF($C1517&lt;$D$4,G636,MAX(AVERAGEIFS(G1514:G1516,G1514:G1516,"&gt;0")/(EXP(G$6*(($D1517-COUNTIFS(G$1453:G1517,0))/12))),G$8))</f>
        <v>1.25</v>
      </c>
      <c r="H1517" s="132">
        <f t="shared" ref="H1517:H1532" ca="1" si="189">IF($C1517&lt;$D$4,H636,MAX(G1517/G$10,H$8))</f>
        <v>0.96153846153846145</v>
      </c>
      <c r="I1517" s="132">
        <f ca="1">IF($C1517&lt;$D$4,I636,MAX(AVERAGEIFS(I1514:I1516,I1514:I1516,"&gt;0")/(EXP(I$6*(($D1517-COUNTIFS(I$1453:I1517,0))/12))),I$8))</f>
        <v>1.9657088208658724</v>
      </c>
      <c r="J1517" s="132">
        <f t="shared" ref="J1517:J1532" ca="1" si="190">IF($C1517&lt;$D$4,J636,MAX(I1517/I$10,J$8))</f>
        <v>1.5120837083583634</v>
      </c>
      <c r="K1517" s="132">
        <f ca="1">IF($C1517&lt;$D$4,K636,MAX(AVERAGEIFS(K1514:K1516,K1514:K1516,"&gt;0")/(EXP(K$6*(($D1517-COUNTIFS(K$1453:K1517,0))/12))),K$8))</f>
        <v>3.9280129572029985</v>
      </c>
      <c r="L1517" s="132">
        <f t="shared" ref="L1517:L1532" ca="1" si="191">IF($C1517&lt;$D$4,L636,MAX(K1517/K$10,L$8))</f>
        <v>2</v>
      </c>
      <c r="M1517" s="181">
        <f>IF($C1517&lt;=MAX($D$4,INDEX($C$23:$C$154,2+MATCH(0,$M$23:$M$154,1))),M636,MAX(AVERAGEIFS(M1514:M1516,M1514:M1516,"&gt;0")/(EXP(M$6*(($D1517-COUNTIFS(M$1453:M1517,0))/12))),M$8))</f>
        <v>10</v>
      </c>
      <c r="N1517" s="181">
        <f t="shared" ref="N1517:N1532" si="192">IF($C1517&lt;=MAX($D$4,INDEX($C$23:$C$154,2+MATCH(0,$N$23:$N$154,1))),N636,MAX(M1517/M$10,N$8))</f>
        <v>7.5</v>
      </c>
      <c r="O1517" s="181">
        <f>IF($C1517&lt;=MAX($D$4,INDEX($C$23:$C$154,2+MATCH(0,$O$23:$O$154,1))),O636,MAX(AVERAGEIFS(O1514:O1516,O1514:O1516,"&gt;0")/(EXP(O$6*(($D1517-COUNTIFS(O$1453:O1517,0))/12))),O$8))</f>
        <v>0</v>
      </c>
      <c r="P1517" s="181">
        <f t="shared" si="178"/>
        <v>0</v>
      </c>
      <c r="Q1517" s="132">
        <f ca="1">IF($C1517&lt;$D$4,Q636,MAX(AVERAGEIFS(Q1514:Q1516,Q1514:Q1516,"&gt;0")/(EXP(Q$6*(($D1517-COUNTIFS(Q$1453:Q1517,0))/12))),Q$8))</f>
        <v>1</v>
      </c>
      <c r="R1517" s="132">
        <f t="shared" ref="R1517:R1532" ca="1" si="193">IF($C1517&lt;$D$4,R636,MAX(Q1517/Q$10,R$8))</f>
        <v>1</v>
      </c>
      <c r="S1517" s="132">
        <f ca="1">IF($C1517&lt;$D$4,S636,MAX(AVERAGEIFS(S1514:S1516,S1514:S1516,"&gt;0")/(EXP(S$6*(($D1517-COUNTIFS(S$1453:S1517,0))/12))),S$8))</f>
        <v>1.2474109823500916</v>
      </c>
      <c r="T1517" s="132">
        <f t="shared" ref="T1517:T1532" ca="1" si="194">IF($C1517&lt;$D$4,T636,MAX(S1517/S$10,T$8))</f>
        <v>0.95954690950007049</v>
      </c>
      <c r="U1517" s="181">
        <f>IF($C1517&lt;=MAX($D$4,INDEX($C$23:$C$154,2+MATCH(0,$M$23:$M$154,1))),U636,MAX(AVERAGEIFS(U1514:U1516,U1514:U1516,"&gt;0")/(EXP(U$6*(($D1517-COUNTIFS(U$1453:U1517,0))/12))),U$8))</f>
        <v>7.5</v>
      </c>
      <c r="V1517" s="181">
        <f t="shared" ref="V1517:V1532" si="195">IF($C1517&lt;=MAX($D$4,INDEX($C$23:$C$154,2+MATCH(0,$N$23:$N$154,1))),V636,MAX(U1517/U$10,V$8))</f>
        <v>6</v>
      </c>
      <c r="W1517" s="132">
        <f ca="1">IF($C1517&lt;$D$4,W636,MAX(AVERAGEIFS(W1514:W1516,W1514:W1516,"&gt;0")/(EXP(W$6*(($D1517-COUNTIFS(W$1453:W1517,0))/12))),W$8))</f>
        <v>0.75</v>
      </c>
      <c r="X1517" s="132">
        <f t="shared" ref="X1517:X1532" ca="1" si="196">IF($C1517&lt;$D$4,X636,MAX(W1517/W$10,X$8))</f>
        <v>0.57692307692307687</v>
      </c>
      <c r="Y1517" s="132"/>
      <c r="Z1517" s="132"/>
    </row>
    <row r="1518" spans="2:26" outlineLevel="1">
      <c r="B1518" s="159"/>
      <c r="C1518" s="160">
        <f t="shared" si="179"/>
        <v>46174</v>
      </c>
      <c r="D1518" s="128">
        <f t="shared" si="180"/>
        <v>66</v>
      </c>
      <c r="G1518" s="132">
        <f ca="1">IF($C1518&lt;$D$4,G637,MAX(AVERAGEIFS(G1515:G1517,G1515:G1517,"&gt;0")/(EXP(G$6*(($D1518-COUNTIFS(G$1453:G1518,0))/12))),G$8))</f>
        <v>1.25</v>
      </c>
      <c r="H1518" s="132">
        <f t="shared" ca="1" si="189"/>
        <v>0.96153846153846145</v>
      </c>
      <c r="I1518" s="132">
        <f ca="1">IF($C1518&lt;$D$4,I637,MAX(AVERAGEIFS(I1515:I1517,I1515:I1517,"&gt;0")/(EXP(I$6*(($D1518-COUNTIFS(I$1453:I1518,0))/12))),I$8))</f>
        <v>1.931072224526027</v>
      </c>
      <c r="J1518" s="132">
        <f t="shared" ca="1" si="190"/>
        <v>1.4854401727123283</v>
      </c>
      <c r="K1518" s="132">
        <f ca="1">IF($C1518&lt;$D$4,K637,MAX(AVERAGEIFS(K1515:K1517,K1515:K1517,"&gt;0")/(EXP(K$6*(($D1518-COUNTIFS(K$1453:K1518,0))/12))),K$8))</f>
        <v>3.8379800446115935</v>
      </c>
      <c r="L1518" s="132">
        <f t="shared" ca="1" si="191"/>
        <v>2</v>
      </c>
      <c r="M1518" s="181">
        <f>IF($C1518&lt;=MAX($D$4,INDEX($C$23:$C$154,2+MATCH(0,$M$23:$M$154,1))),M637,MAX(AVERAGEIFS(M1515:M1517,M1515:M1517,"&gt;0")/(EXP(M$6*(($D1518-COUNTIFS(M$1453:M1518,0))/12))),M$8))</f>
        <v>10</v>
      </c>
      <c r="N1518" s="181">
        <f t="shared" si="192"/>
        <v>7.5</v>
      </c>
      <c r="O1518" s="181">
        <f>IF($C1518&lt;=MAX($D$4,INDEX($C$23:$C$154,2+MATCH(0,$O$23:$O$154,1))),O637,MAX(AVERAGEIFS(O1515:O1517,O1515:O1517,"&gt;0")/(EXP(O$6*(($D1518-COUNTIFS(O$1453:O1518,0))/12))),O$8))</f>
        <v>0</v>
      </c>
      <c r="P1518" s="181">
        <f t="shared" ref="P1518:P1581" si="197">IF($C1518&lt;=MAX($D$4,INDEX($C$23:$C$154,2+MATCH(0,$P$23:$P$154,1))),P637,MAX(O1518/O$10,P$8))</f>
        <v>0</v>
      </c>
      <c r="Q1518" s="132">
        <f ca="1">IF($C1518&lt;$D$4,Q637,MAX(AVERAGEIFS(Q1515:Q1517,Q1515:Q1517,"&gt;0")/(EXP(Q$6*(($D1518-COUNTIFS(Q$1453:Q1518,0))/12))),Q$8))</f>
        <v>1</v>
      </c>
      <c r="R1518" s="132">
        <f t="shared" ca="1" si="193"/>
        <v>1</v>
      </c>
      <c r="S1518" s="132">
        <f ca="1">IF($C1518&lt;$D$4,S637,MAX(AVERAGEIFS(S1515:S1517,S1515:S1517,"&gt;0")/(EXP(S$6*(($D1518-COUNTIFS(S$1453:S1518,0))/12))),S$8))</f>
        <v>1.1830440548282977</v>
      </c>
      <c r="T1518" s="132">
        <f t="shared" ca="1" si="194"/>
        <v>0.91003388832945975</v>
      </c>
      <c r="U1518" s="181">
        <f>IF($C1518&lt;=MAX($D$4,INDEX($C$23:$C$154,2+MATCH(0,$M$23:$M$154,1))),U637,MAX(AVERAGEIFS(U1515:U1517,U1515:U1517,"&gt;0")/(EXP(U$6*(($D1518-COUNTIFS(U$1453:U1518,0))/12))),U$8))</f>
        <v>7.5</v>
      </c>
      <c r="V1518" s="181">
        <f t="shared" si="195"/>
        <v>6</v>
      </c>
      <c r="W1518" s="132">
        <f ca="1">IF($C1518&lt;$D$4,W637,MAX(AVERAGEIFS(W1515:W1517,W1515:W1517,"&gt;0")/(EXP(W$6*(($D1518-COUNTIFS(W$1453:W1518,0))/12))),W$8))</f>
        <v>0.75</v>
      </c>
      <c r="X1518" s="132">
        <f t="shared" ca="1" si="196"/>
        <v>0.57692307692307687</v>
      </c>
      <c r="Y1518" s="132"/>
      <c r="Z1518" s="132"/>
    </row>
    <row r="1519" spans="2:26" outlineLevel="1">
      <c r="B1519" s="159"/>
      <c r="C1519" s="160">
        <f t="shared" ref="C1519:C1632" si="198">EDATE(C1518,1)</f>
        <v>46204</v>
      </c>
      <c r="D1519" s="128">
        <f t="shared" ref="D1519:D1632" si="199">D1518+1</f>
        <v>67</v>
      </c>
      <c r="G1519" s="132">
        <f ca="1">IF($C1519&lt;$D$4,G638,MAX(AVERAGEIFS(G1516:G1518,G1516:G1518,"&gt;0")/(EXP(G$6*(($D1519-COUNTIFS(G$1453:G1519,0))/12))),G$8))</f>
        <v>1.25</v>
      </c>
      <c r="H1519" s="132">
        <f t="shared" ca="1" si="189"/>
        <v>0.96153846153846145</v>
      </c>
      <c r="I1519" s="132">
        <f ca="1">IF($C1519&lt;$D$4,I638,MAX(AVERAGEIFS(I1516:I1518,I1516:I1518,"&gt;0")/(EXP(I$6*(($D1519-COUNTIFS(I$1453:I1519,0))/12))),I$8))</f>
        <v>1.896323788134169</v>
      </c>
      <c r="J1519" s="132">
        <f t="shared" ca="1" si="190"/>
        <v>1.458710606257053</v>
      </c>
      <c r="K1519" s="132">
        <f ca="1">IF($C1519&lt;$D$4,K638,MAX(AVERAGEIFS(K1516:K1518,K1516:K1518,"&gt;0")/(EXP(K$6*(($D1519-COUNTIFS(K$1453:K1519,0))/12))),K$8))</f>
        <v>3.7451267632956498</v>
      </c>
      <c r="L1519" s="132">
        <f t="shared" ca="1" si="191"/>
        <v>2</v>
      </c>
      <c r="M1519" s="181">
        <f>IF($C1519&lt;=MAX($D$4,INDEX($C$23:$C$154,2+MATCH(0,$M$23:$M$154,1))),M638,MAX(AVERAGEIFS(M1516:M1518,M1516:M1518,"&gt;0")/(EXP(M$6*(($D1519-COUNTIFS(M$1453:M1519,0))/12))),M$8))</f>
        <v>10</v>
      </c>
      <c r="N1519" s="181">
        <f t="shared" si="192"/>
        <v>7.5</v>
      </c>
      <c r="O1519" s="181">
        <f>IF($C1519&lt;=MAX($D$4,INDEX($C$23:$C$154,2+MATCH(0,$O$23:$O$154,1))),O638,MAX(AVERAGEIFS(O1516:O1518,O1516:O1518,"&gt;0")/(EXP(O$6*(($D1519-COUNTIFS(O$1453:O1519,0))/12))),O$8))</f>
        <v>0</v>
      </c>
      <c r="P1519" s="181">
        <f t="shared" si="197"/>
        <v>0</v>
      </c>
      <c r="Q1519" s="132">
        <f ca="1">IF($C1519&lt;$D$4,Q638,MAX(AVERAGEIFS(Q1516:Q1518,Q1516:Q1518,"&gt;0")/(EXP(Q$6*(($D1519-COUNTIFS(Q$1453:Q1519,0))/12))),Q$8))</f>
        <v>1</v>
      </c>
      <c r="R1519" s="132">
        <f t="shared" ca="1" si="193"/>
        <v>1</v>
      </c>
      <c r="S1519" s="132">
        <f ca="1">IF($C1519&lt;$D$4,S638,MAX(AVERAGEIFS(S1516:S1518,S1516:S1518,"&gt;0")/(EXP(S$6*(($D1519-COUNTIFS(S$1453:S1519,0))/12))),S$8))</f>
        <v>1.1206794440346854</v>
      </c>
      <c r="T1519" s="132">
        <f t="shared" ca="1" si="194"/>
        <v>0.86206111079591186</v>
      </c>
      <c r="U1519" s="181">
        <f>IF($C1519&lt;=MAX($D$4,INDEX($C$23:$C$154,2+MATCH(0,$M$23:$M$154,1))),U638,MAX(AVERAGEIFS(U1516:U1518,U1516:U1518,"&gt;0")/(EXP(U$6*(($D1519-COUNTIFS(U$1453:U1519,0))/12))),U$8))</f>
        <v>7.5</v>
      </c>
      <c r="V1519" s="181">
        <f t="shared" si="195"/>
        <v>6</v>
      </c>
      <c r="W1519" s="132">
        <f ca="1">IF($C1519&lt;$D$4,W638,MAX(AVERAGEIFS(W1516:W1518,W1516:W1518,"&gt;0")/(EXP(W$6*(($D1519-COUNTIFS(W$1453:W1519,0))/12))),W$8))</f>
        <v>0.75</v>
      </c>
      <c r="X1519" s="132">
        <f t="shared" ca="1" si="196"/>
        <v>0.57692307692307687</v>
      </c>
      <c r="Y1519" s="132"/>
      <c r="Z1519" s="132"/>
    </row>
    <row r="1520" spans="2:26" outlineLevel="1">
      <c r="B1520" s="159"/>
      <c r="C1520" s="160">
        <f t="shared" si="198"/>
        <v>46235</v>
      </c>
      <c r="D1520" s="128">
        <f t="shared" si="199"/>
        <v>68</v>
      </c>
      <c r="G1520" s="132">
        <f ca="1">IF($C1520&lt;$D$4,G639,MAX(AVERAGEIFS(G1517:G1519,G1517:G1519,"&gt;0")/(EXP(G$6*(($D1520-COUNTIFS(G$1453:G1520,0))/12))),G$8))</f>
        <v>1.25</v>
      </c>
      <c r="H1520" s="132">
        <f t="shared" ca="1" si="189"/>
        <v>0.96153846153846145</v>
      </c>
      <c r="I1520" s="132">
        <f ca="1">IF($C1520&lt;$D$4,I639,MAX(AVERAGEIFS(I1517:I1519,I1517:I1519,"&gt;0")/(EXP(I$6*(($D1520-COUNTIFS(I$1453:I1520,0))/12))),I$8))</f>
        <v>1.8615126933733501</v>
      </c>
      <c r="J1520" s="132">
        <f t="shared" ca="1" si="190"/>
        <v>1.4319328410564232</v>
      </c>
      <c r="K1520" s="132">
        <f ca="1">IF($C1520&lt;$D$4,K639,MAX(AVERAGEIFS(K1517:K1519,K1517:K1519,"&gt;0")/(EXP(K$6*(($D1520-COUNTIFS(K$1453:K1520,0))/12))),K$8))</f>
        <v>3.6499052765082025</v>
      </c>
      <c r="L1520" s="132">
        <f t="shared" ca="1" si="191"/>
        <v>2</v>
      </c>
      <c r="M1520" s="181">
        <f ca="1">IF($C1520&lt;=MAX($D$4,INDEX($C$23:$C$154,2+MATCH(0,$M$23:$M$154,1))),M639,MAX(AVERAGEIFS(M1517:M1519,M1517:M1519,"&gt;0")/(EXP(M$6*(($D1520-COUNTIFS(M$1453:M1520,0))/12))),M$8))</f>
        <v>9.9335550625503437</v>
      </c>
      <c r="N1520" s="181">
        <f t="shared" ca="1" si="192"/>
        <v>4.9667775312751719</v>
      </c>
      <c r="O1520" s="181">
        <f>IF($C1520&lt;=MAX($D$4,INDEX($C$23:$C$154,2+MATCH(0,$O$23:$O$154,1))),O639,MAX(AVERAGEIFS(O1517:O1519,O1517:O1519,"&gt;0")/(EXP(O$6*(($D1520-COUNTIFS(O$1453:O1520,0))/12))),O$8))</f>
        <v>0</v>
      </c>
      <c r="P1520" s="181">
        <f t="shared" si="197"/>
        <v>0</v>
      </c>
      <c r="Q1520" s="132">
        <f ca="1">IF($C1520&lt;$D$4,Q639,MAX(AVERAGEIFS(Q1517:Q1519,Q1517:Q1519,"&gt;0")/(EXP(Q$6*(($D1520-COUNTIFS(Q$1453:Q1520,0))/12))),Q$8))</f>
        <v>1</v>
      </c>
      <c r="R1520" s="132">
        <f t="shared" ca="1" si="193"/>
        <v>1</v>
      </c>
      <c r="S1520" s="132">
        <f ca="1">IF($C1520&lt;$D$4,S639,MAX(AVERAGEIFS(S1517:S1519,S1517:S1519,"&gt;0")/(EXP(S$6*(($D1520-COUNTIFS(S$1453:S1520,0))/12))),S$8))</f>
        <v>1.0604091624330667</v>
      </c>
      <c r="T1520" s="132">
        <f t="shared" ca="1" si="194"/>
        <v>0.81569935571774355</v>
      </c>
      <c r="U1520" s="181">
        <f ca="1">IF($C1520&lt;=MAX($D$4,INDEX($C$23:$C$154,2+MATCH(0,$M$23:$M$154,1))),U639,MAX(AVERAGEIFS(U1517:U1519,U1517:U1519,"&gt;0")/(EXP(U$6*(($D1520-COUNTIFS(U$1453:U1520,0))/12))),U$8))</f>
        <v>7.2541207536150445</v>
      </c>
      <c r="V1520" s="181">
        <f t="shared" ca="1" si="195"/>
        <v>3.6270603768075222</v>
      </c>
      <c r="W1520" s="132">
        <f ca="1">IF($C1520&lt;$D$4,W639,MAX(AVERAGEIFS(W1517:W1519,W1517:W1519,"&gt;0")/(EXP(W$6*(($D1520-COUNTIFS(W$1453:W1520,0))/12))),W$8))</f>
        <v>0.75</v>
      </c>
      <c r="X1520" s="132">
        <f t="shared" ca="1" si="196"/>
        <v>0.57692307692307687</v>
      </c>
      <c r="Y1520" s="132"/>
      <c r="Z1520" s="132"/>
    </row>
    <row r="1521" spans="2:26" outlineLevel="1">
      <c r="B1521" s="159"/>
      <c r="C1521" s="160">
        <f t="shared" si="198"/>
        <v>46266</v>
      </c>
      <c r="D1521" s="128">
        <f t="shared" si="199"/>
        <v>69</v>
      </c>
      <c r="G1521" s="132">
        <f ca="1">IF($C1521&lt;$D$4,G640,MAX(AVERAGEIFS(G1518:G1520,G1518:G1520,"&gt;0")/(EXP(G$6*(($D1521-COUNTIFS(G$1453:G1521,0))/12))),G$8))</f>
        <v>1.25</v>
      </c>
      <c r="H1521" s="132">
        <f t="shared" ca="1" si="189"/>
        <v>0.96153846153846145</v>
      </c>
      <c r="I1521" s="132">
        <f ca="1">IF($C1521&lt;$D$4,I640,MAX(AVERAGEIFS(I1518:I1520,I1518:I1520,"&gt;0")/(EXP(I$6*(($D1521-COUNTIFS(I$1453:I1521,0))/12))),I$8))</f>
        <v>1.8265083695249649</v>
      </c>
      <c r="J1521" s="132">
        <f t="shared" ca="1" si="190"/>
        <v>1.4050064380961267</v>
      </c>
      <c r="K1521" s="132">
        <f ca="1">IF($C1521&lt;$D$4,K640,MAX(AVERAGEIFS(K1518:K1520,K1518:K1520,"&gt;0")/(EXP(K$6*(($D1521-COUNTIFS(K$1453:K1521,0))/12))),K$8))</f>
        <v>3.5528306849232094</v>
      </c>
      <c r="L1521" s="132">
        <f t="shared" ca="1" si="191"/>
        <v>2</v>
      </c>
      <c r="M1521" s="181">
        <f ca="1">IF($C1521&lt;=MAX($D$4,INDEX($C$23:$C$154,2+MATCH(0,$M$23:$M$154,1))),M640,MAX(AVERAGEIFS(M1518:M1520,M1518:M1520,"&gt;0")/(EXP(M$6*(($D1521-COUNTIFS(M$1453:M1521,0))/12))),M$8))</f>
        <v>9.9032977266848885</v>
      </c>
      <c r="N1521" s="181">
        <f t="shared" ca="1" si="192"/>
        <v>4.9516488633424443</v>
      </c>
      <c r="O1521" s="181">
        <f>IF($C1521&lt;=MAX($D$4,INDEX($C$23:$C$154,2+MATCH(0,$O$23:$O$154,1))),O640,MAX(AVERAGEIFS(O1518:O1520,O1518:O1520,"&gt;0")/(EXP(O$6*(($D1521-COUNTIFS(O$1453:O1521,0))/12))),O$8))</f>
        <v>0</v>
      </c>
      <c r="P1521" s="181">
        <f t="shared" si="197"/>
        <v>0</v>
      </c>
      <c r="Q1521" s="132">
        <f ca="1">IF($C1521&lt;$D$4,Q640,MAX(AVERAGEIFS(Q1518:Q1520,Q1518:Q1520,"&gt;0")/(EXP(Q$6*(($D1521-COUNTIFS(Q$1453:Q1521,0))/12))),Q$8))</f>
        <v>1</v>
      </c>
      <c r="R1521" s="132">
        <f t="shared" ca="1" si="193"/>
        <v>1</v>
      </c>
      <c r="S1521" s="132">
        <f ca="1">IF($C1521&lt;$D$4,S640,MAX(AVERAGEIFS(S1518:S1520,S1518:S1520,"&gt;0")/(EXP(S$6*(($D1521-COUNTIFS(S$1453:S1521,0))/12))),S$8))</f>
        <v>1.0020600071517536</v>
      </c>
      <c r="T1521" s="132">
        <f t="shared" ca="1" si="194"/>
        <v>0.7708153901167335</v>
      </c>
      <c r="U1521" s="181">
        <f ca="1">IF($C1521&lt;=MAX($D$4,INDEX($C$23:$C$154,2+MATCH(0,$M$23:$M$154,1))),U640,MAX(AVERAGEIFS(U1518:U1520,U1518:U1520,"&gt;0")/(EXP(U$6*(($D1521-COUNTIFS(U$1453:U1521,0))/12))),U$8))</f>
        <v>7.1450149603890321</v>
      </c>
      <c r="V1521" s="181">
        <f t="shared" ca="1" si="195"/>
        <v>3.572507480194516</v>
      </c>
      <c r="W1521" s="132">
        <f ca="1">IF($C1521&lt;$D$4,W640,MAX(AVERAGEIFS(W1518:W1520,W1518:W1520,"&gt;0")/(EXP(W$6*(($D1521-COUNTIFS(W$1453:W1521,0))/12))),W$8))</f>
        <v>0.75</v>
      </c>
      <c r="X1521" s="132">
        <f t="shared" ca="1" si="196"/>
        <v>0.57692307692307687</v>
      </c>
      <c r="Y1521" s="132"/>
      <c r="Z1521" s="132"/>
    </row>
    <row r="1522" spans="2:26" outlineLevel="1">
      <c r="B1522" s="159"/>
      <c r="C1522" s="160">
        <f t="shared" si="198"/>
        <v>46296</v>
      </c>
      <c r="D1522" s="128">
        <f t="shared" si="199"/>
        <v>70</v>
      </c>
      <c r="G1522" s="132">
        <f ca="1">IF($C1522&lt;$D$4,G641,MAX(AVERAGEIFS(G1519:G1521,G1519:G1521,"&gt;0")/(EXP(G$6*(($D1522-COUNTIFS(G$1453:G1522,0))/12))),G$8))</f>
        <v>1.25</v>
      </c>
      <c r="H1522" s="132">
        <f t="shared" ca="1" si="189"/>
        <v>0.96153846153846145</v>
      </c>
      <c r="I1522" s="132">
        <f ca="1">IF($C1522&lt;$D$4,I641,MAX(AVERAGEIFS(I1519:I1521,I1519:I1521,"&gt;0")/(EXP(I$6*(($D1522-COUNTIFS(I$1453:I1522,0))/12))),I$8))</f>
        <v>1.7914431042589412</v>
      </c>
      <c r="J1522" s="132">
        <f t="shared" ca="1" si="190"/>
        <v>1.3780331571222624</v>
      </c>
      <c r="K1522" s="132">
        <f ca="1">IF($C1522&lt;$D$4,K641,MAX(AVERAGEIFS(K1519:K1521,K1519:K1521,"&gt;0")/(EXP(K$6*(($D1522-COUNTIFS(K$1453:K1522,0))/12))),K$8))</f>
        <v>3.4539964902625746</v>
      </c>
      <c r="L1522" s="132">
        <f t="shared" ca="1" si="191"/>
        <v>2</v>
      </c>
      <c r="M1522" s="181">
        <f ca="1">IF($C1522&lt;=MAX($D$4,INDEX($C$23:$C$154,2+MATCH(0,$M$23:$M$154,1))),M641,MAX(AVERAGEIFS(M1519:M1521,M1519:M1521,"&gt;0")/(EXP(M$6*(($D1522-COUNTIFS(M$1453:M1522,0))/12))),M$8))</f>
        <v>9.8630818264534756</v>
      </c>
      <c r="N1522" s="181">
        <f t="shared" ca="1" si="192"/>
        <v>4.9315409132267378</v>
      </c>
      <c r="O1522" s="181">
        <f>IF($C1522&lt;=MAX($D$4,INDEX($C$23:$C$154,2+MATCH(0,$O$23:$O$154,1))),O641,MAX(AVERAGEIFS(O1519:O1521,O1519:O1521,"&gt;0")/(EXP(O$6*(($D1522-COUNTIFS(O$1453:O1522,0))/12))),O$8))</f>
        <v>0</v>
      </c>
      <c r="P1522" s="181">
        <f t="shared" si="197"/>
        <v>0</v>
      </c>
      <c r="Q1522" s="132">
        <f ca="1">IF($C1522&lt;$D$4,Q641,MAX(AVERAGEIFS(Q1519:Q1521,Q1519:Q1521,"&gt;0")/(EXP(Q$6*(($D1522-COUNTIFS(Q$1453:Q1522,0))/12))),Q$8))</f>
        <v>1</v>
      </c>
      <c r="R1522" s="132">
        <f t="shared" ca="1" si="193"/>
        <v>1</v>
      </c>
      <c r="S1522" s="132">
        <f ca="1">IF($C1522&lt;$D$4,S641,MAX(AVERAGEIFS(S1519:S1521,S1519:S1521,"&gt;0")/(EXP(S$6*(($D1522-COUNTIFS(S$1453:S1522,0))/12))),S$8))</f>
        <v>1</v>
      </c>
      <c r="T1522" s="132">
        <f t="shared" ca="1" si="194"/>
        <v>0.76923076923076916</v>
      </c>
      <c r="U1522" s="181">
        <f ca="1">IF($C1522&lt;=MAX($D$4,INDEX($C$23:$C$154,2+MATCH(0,$M$23:$M$154,1))),U641,MAX(AVERAGEIFS(U1519:U1521,U1519:U1521,"&gt;0")/(EXP(U$6*(($D1522-COUNTIFS(U$1453:U1522,0))/12))),U$8))</f>
        <v>7.0018066988916363</v>
      </c>
      <c r="V1522" s="181">
        <f t="shared" ca="1" si="195"/>
        <v>3.5009033494458182</v>
      </c>
      <c r="W1522" s="132">
        <f ca="1">IF($C1522&lt;$D$4,W641,MAX(AVERAGEIFS(W1519:W1521,W1519:W1521,"&gt;0")/(EXP(W$6*(($D1522-COUNTIFS(W$1453:W1522,0))/12))),W$8))</f>
        <v>0.75</v>
      </c>
      <c r="X1522" s="132">
        <f t="shared" ca="1" si="196"/>
        <v>0.57692307692307687</v>
      </c>
      <c r="Y1522" s="132"/>
      <c r="Z1522" s="132"/>
    </row>
    <row r="1523" spans="2:26" outlineLevel="1">
      <c r="B1523" s="159"/>
      <c r="C1523" s="160">
        <f t="shared" si="198"/>
        <v>46327</v>
      </c>
      <c r="D1523" s="128">
        <f t="shared" si="199"/>
        <v>71</v>
      </c>
      <c r="G1523" s="132">
        <f ca="1">IF($C1523&lt;$D$4,G642,MAX(AVERAGEIFS(G1520:G1522,G1520:G1522,"&gt;0")/(EXP(G$6*(($D1523-COUNTIFS(G$1453:G1523,0))/12))),G$8))</f>
        <v>1.25</v>
      </c>
      <c r="H1523" s="132">
        <f t="shared" ca="1" si="189"/>
        <v>0.96153846153846145</v>
      </c>
      <c r="I1523" s="132">
        <f ca="1">IF($C1523&lt;$D$4,I642,MAX(AVERAGEIFS(I1520:I1522,I1520:I1522,"&gt;0")/(EXP(I$6*(($D1523-COUNTIFS(I$1453:I1523,0))/12))),I$8))</f>
        <v>1.7563334362009571</v>
      </c>
      <c r="J1523" s="132">
        <f t="shared" ca="1" si="190"/>
        <v>1.3510257201545823</v>
      </c>
      <c r="K1523" s="132">
        <f ca="1">IF($C1523&lt;$D$4,K642,MAX(AVERAGEIFS(K1520:K1522,K1520:K1522,"&gt;0")/(EXP(K$6*(($D1523-COUNTIFS(K$1453:K1523,0))/12))),K$8))</f>
        <v>3.3537514625452194</v>
      </c>
      <c r="L1523" s="132">
        <f t="shared" ca="1" si="191"/>
        <v>2</v>
      </c>
      <c r="M1523" s="181">
        <f ca="1">IF($C1523&lt;=MAX($D$4,INDEX($C$23:$C$154,2+MATCH(0,$M$23:$M$154,1))),M642,MAX(AVERAGEIFS(M1520:M1522,M1520:M1522,"&gt;0")/(EXP(M$6*(($D1523-COUNTIFS(M$1453:M1523,0))/12))),M$8))</f>
        <v>9.8096430735891271</v>
      </c>
      <c r="N1523" s="181">
        <f t="shared" ca="1" si="192"/>
        <v>4.9048215367945636</v>
      </c>
      <c r="O1523" s="181">
        <f>IF($C1523&lt;=MAX($D$4,INDEX($C$23:$C$154,2+MATCH(0,$O$23:$O$154,1))),O642,MAX(AVERAGEIFS(O1520:O1522,O1520:O1522,"&gt;0")/(EXP(O$6*(($D1523-COUNTIFS(O$1453:O1523,0))/12))),O$8))</f>
        <v>0</v>
      </c>
      <c r="P1523" s="181">
        <f t="shared" si="197"/>
        <v>0</v>
      </c>
      <c r="Q1523" s="132">
        <f ca="1">IF($C1523&lt;$D$4,Q642,MAX(AVERAGEIFS(Q1520:Q1522,Q1520:Q1522,"&gt;0")/(EXP(Q$6*(($D1523-COUNTIFS(Q$1453:Q1523,0))/12))),Q$8))</f>
        <v>1</v>
      </c>
      <c r="R1523" s="132">
        <f t="shared" ca="1" si="193"/>
        <v>1</v>
      </c>
      <c r="S1523" s="132">
        <f ca="1">IF($C1523&lt;$D$4,S642,MAX(AVERAGEIFS(S1520:S1522,S1520:S1522,"&gt;0")/(EXP(S$6*(($D1523-COUNTIFS(S$1453:S1523,0))/12))),S$8))</f>
        <v>1</v>
      </c>
      <c r="T1523" s="132">
        <f t="shared" ca="1" si="194"/>
        <v>0.76923076923076916</v>
      </c>
      <c r="U1523" s="181">
        <f ca="1">IF($C1523&lt;=MAX($D$4,INDEX($C$23:$C$154,2+MATCH(0,$M$23:$M$154,1))),U642,MAX(AVERAGEIFS(U1520:U1522,U1520:U1522,"&gt;0")/(EXP(U$6*(($D1523-COUNTIFS(U$1453:U1523,0))/12))),U$8))</f>
        <v>6.8140682616564989</v>
      </c>
      <c r="V1523" s="181">
        <f t="shared" ca="1" si="195"/>
        <v>3.4070341308282495</v>
      </c>
      <c r="W1523" s="132">
        <f ca="1">IF($C1523&lt;$D$4,W642,MAX(AVERAGEIFS(W1520:W1522,W1520:W1522,"&gt;0")/(EXP(W$6*(($D1523-COUNTIFS(W$1453:W1523,0))/12))),W$8))</f>
        <v>0.75</v>
      </c>
      <c r="X1523" s="132">
        <f t="shared" ca="1" si="196"/>
        <v>0.57692307692307687</v>
      </c>
      <c r="Y1523" s="132"/>
      <c r="Z1523" s="132"/>
    </row>
    <row r="1524" spans="2:26" outlineLevel="1">
      <c r="B1524" s="159"/>
      <c r="C1524" s="160">
        <f t="shared" si="198"/>
        <v>46357</v>
      </c>
      <c r="D1524" s="128">
        <f t="shared" si="199"/>
        <v>72</v>
      </c>
      <c r="G1524" s="132">
        <f ca="1">IF($C1524&lt;$D$4,G643,MAX(AVERAGEIFS(G1521:G1523,G1521:G1523,"&gt;0")/(EXP(G$6*(($D1524-COUNTIFS(G$1453:G1524,0))/12))),G$8))</f>
        <v>1.25</v>
      </c>
      <c r="H1524" s="132">
        <f t="shared" ca="1" si="189"/>
        <v>0.96153846153846145</v>
      </c>
      <c r="I1524" s="132">
        <f ca="1">IF($C1524&lt;$D$4,I643,MAX(AVERAGEIFS(I1521:I1523,I1521:I1523,"&gt;0")/(EXP(I$6*(($D1524-COUNTIFS(I$1453:I1524,0))/12))),I$8))</f>
        <v>1.7211853948363833</v>
      </c>
      <c r="J1524" s="132">
        <f t="shared" ca="1" si="190"/>
        <v>1.3239887652587563</v>
      </c>
      <c r="K1524" s="132">
        <f ca="1">IF($C1524&lt;$D$4,K643,MAX(AVERAGEIFS(K1521:K1523,K1521:K1523,"&gt;0")/(EXP(K$6*(($D1524-COUNTIFS(K$1453:K1524,0))/12))),K$8))</f>
        <v>3.2524085028085561</v>
      </c>
      <c r="L1524" s="132">
        <f t="shared" ca="1" si="191"/>
        <v>2</v>
      </c>
      <c r="M1524" s="181">
        <f ca="1">IF($C1524&lt;=MAX($D$4,INDEX($C$23:$C$154,2+MATCH(0,$M$23:$M$154,1))),M643,MAX(AVERAGEIFS(M1521:M1523,M1521:M1523,"&gt;0")/(EXP(M$6*(($D1524-COUNTIFS(M$1453:M1524,0))/12))),M$8))</f>
        <v>9.7605787615177295</v>
      </c>
      <c r="N1524" s="181">
        <f t="shared" ca="1" si="192"/>
        <v>4.8802893807588648</v>
      </c>
      <c r="O1524" s="181">
        <f>IF($C1524&lt;=MAX($D$4,INDEX($C$23:$C$154,2+MATCH(0,$O$23:$O$154,1))),O643,MAX(AVERAGEIFS(O1521:O1523,O1521:O1523,"&gt;0")/(EXP(O$6*(($D1524-COUNTIFS(O$1453:O1524,0))/12))),O$8))</f>
        <v>0</v>
      </c>
      <c r="P1524" s="181">
        <f t="shared" si="197"/>
        <v>0</v>
      </c>
      <c r="Q1524" s="132">
        <f ca="1">IF($C1524&lt;$D$4,Q643,MAX(AVERAGEIFS(Q1521:Q1523,Q1521:Q1523,"&gt;0")/(EXP(Q$6*(($D1524-COUNTIFS(Q$1453:Q1524,0))/12))),Q$8))</f>
        <v>1</v>
      </c>
      <c r="R1524" s="132">
        <f t="shared" ca="1" si="193"/>
        <v>1</v>
      </c>
      <c r="S1524" s="132">
        <f ca="1">IF($C1524&lt;$D$4,S643,MAX(AVERAGEIFS(S1521:S1523,S1521:S1523,"&gt;0")/(EXP(S$6*(($D1524-COUNTIFS(S$1453:S1524,0))/12))),S$8))</f>
        <v>1</v>
      </c>
      <c r="T1524" s="132">
        <f t="shared" ca="1" si="194"/>
        <v>0.76923076923076916</v>
      </c>
      <c r="U1524" s="181">
        <f ca="1">IF($C1524&lt;=MAX($D$4,INDEX($C$23:$C$154,2+MATCH(0,$M$23:$M$154,1))),U643,MAX(AVERAGEIFS(U1521:U1523,U1521:U1523,"&gt;0")/(EXP(U$6*(($D1524-COUNTIFS(U$1453:U1524,0))/12))),U$8))</f>
        <v>6.6462050855052919</v>
      </c>
      <c r="V1524" s="181">
        <f t="shared" ca="1" si="195"/>
        <v>3.3231025427526459</v>
      </c>
      <c r="W1524" s="132">
        <f ca="1">IF($C1524&lt;$D$4,W643,MAX(AVERAGEIFS(W1521:W1523,W1521:W1523,"&gt;0")/(EXP(W$6*(($D1524-COUNTIFS(W$1453:W1524,0))/12))),W$8))</f>
        <v>0.75</v>
      </c>
      <c r="X1524" s="132">
        <f t="shared" ca="1" si="196"/>
        <v>0.57692307692307687</v>
      </c>
      <c r="Y1524" s="132"/>
      <c r="Z1524" s="132"/>
    </row>
    <row r="1525" spans="2:26" outlineLevel="1">
      <c r="B1525" s="159"/>
      <c r="C1525" s="160">
        <f t="shared" si="198"/>
        <v>46388</v>
      </c>
      <c r="D1525" s="128">
        <f t="shared" si="199"/>
        <v>73</v>
      </c>
      <c r="G1525" s="132">
        <f ca="1">IF($C1525&lt;$D$4,G644,MAX(AVERAGEIFS(G1522:G1524,G1522:G1524,"&gt;0")/(EXP(G$6*(($D1525-COUNTIFS(G$1453:G1525,0))/12))),G$8))</f>
        <v>1.25</v>
      </c>
      <c r="H1525" s="132">
        <f t="shared" ca="1" si="189"/>
        <v>0.96153846153846145</v>
      </c>
      <c r="I1525" s="132">
        <f ca="1">IF($C1525&lt;$D$4,I644,MAX(AVERAGEIFS(I1522:I1524,I1522:I1524,"&gt;0")/(EXP(I$6*(($D1525-COUNTIFS(I$1453:I1525,0))/12))),I$8))</f>
        <v>1.6860487013953571</v>
      </c>
      <c r="J1525" s="132">
        <f t="shared" ca="1" si="190"/>
        <v>1.29696053953489</v>
      </c>
      <c r="K1525" s="132">
        <f ca="1">IF($C1525&lt;$D$4,K644,MAX(AVERAGEIFS(K1522:K1524,K1522:K1524,"&gt;0")/(EXP(K$6*(($D1525-COUNTIFS(K$1453:K1525,0))/12))),K$8))</f>
        <v>3.1502141294511059</v>
      </c>
      <c r="L1525" s="132">
        <f t="shared" ca="1" si="191"/>
        <v>2</v>
      </c>
      <c r="M1525" s="181">
        <f ca="1">IF($C1525&lt;=MAX($D$4,INDEX($C$23:$C$154,2+MATCH(0,$M$23:$M$154,1))),M644,MAX(AVERAGEIFS(M1522:M1524,M1522:M1524,"&gt;0")/(EXP(M$6*(($D1525-COUNTIFS(M$1453:M1525,0))/12))),M$8))</f>
        <v>9.7053879381277675</v>
      </c>
      <c r="N1525" s="181">
        <f t="shared" ca="1" si="192"/>
        <v>4.8526939690638837</v>
      </c>
      <c r="O1525" s="181">
        <f>IF($C1525&lt;=MAX($D$4,INDEX($C$23:$C$154,2+MATCH(0,$O$23:$O$154,1))),O644,MAX(AVERAGEIFS(O1522:O1524,O1522:O1524,"&gt;0")/(EXP(O$6*(($D1525-COUNTIFS(O$1453:O1525,0))/12))),O$8))</f>
        <v>0</v>
      </c>
      <c r="P1525" s="181">
        <f t="shared" si="197"/>
        <v>0</v>
      </c>
      <c r="Q1525" s="132">
        <f ca="1">IF($C1525&lt;$D$4,Q644,MAX(AVERAGEIFS(Q1522:Q1524,Q1522:Q1524,"&gt;0")/(EXP(Q$6*(($D1525-COUNTIFS(Q$1453:Q1525,0))/12))),Q$8))</f>
        <v>1</v>
      </c>
      <c r="R1525" s="132">
        <f t="shared" ca="1" si="193"/>
        <v>1</v>
      </c>
      <c r="S1525" s="132">
        <f ca="1">IF($C1525&lt;$D$4,S644,MAX(AVERAGEIFS(S1522:S1524,S1522:S1524,"&gt;0")/(EXP(S$6*(($D1525-COUNTIFS(S$1453:S1525,0))/12))),S$8))</f>
        <v>1</v>
      </c>
      <c r="T1525" s="132">
        <f t="shared" ca="1" si="194"/>
        <v>0.76923076923076916</v>
      </c>
      <c r="U1525" s="181">
        <f ca="1">IF($C1525&lt;=MAX($D$4,INDEX($C$23:$C$154,2+MATCH(0,$M$23:$M$154,1))),U644,MAX(AVERAGEIFS(U1522:U1524,U1522:U1524,"&gt;0")/(EXP(U$6*(($D1525-COUNTIFS(U$1453:U1525,0))/12))),U$8))</f>
        <v>6.4610669329160926</v>
      </c>
      <c r="V1525" s="181">
        <f t="shared" ca="1" si="195"/>
        <v>3.2305334664580463</v>
      </c>
      <c r="W1525" s="132">
        <f ca="1">IF($C1525&lt;$D$4,W644,MAX(AVERAGEIFS(W1522:W1524,W1522:W1524,"&gt;0")/(EXP(W$6*(($D1525-COUNTIFS(W$1453:W1525,0))/12))),W$8))</f>
        <v>0.75</v>
      </c>
      <c r="X1525" s="132">
        <f t="shared" ca="1" si="196"/>
        <v>0.57692307692307687</v>
      </c>
      <c r="Y1525" s="132"/>
      <c r="Z1525" s="132"/>
    </row>
    <row r="1526" spans="2:26" outlineLevel="1">
      <c r="B1526" s="159"/>
      <c r="C1526" s="160">
        <f t="shared" si="198"/>
        <v>46419</v>
      </c>
      <c r="D1526" s="128">
        <f t="shared" si="199"/>
        <v>74</v>
      </c>
      <c r="G1526" s="132">
        <f ca="1">IF($C1526&lt;$D$4,G645,MAX(AVERAGEIFS(G1523:G1525,G1523:G1525,"&gt;0")/(EXP(G$6*(($D1526-COUNTIFS(G$1453:G1526,0))/12))),G$8))</f>
        <v>1.25</v>
      </c>
      <c r="H1526" s="132">
        <f t="shared" ca="1" si="189"/>
        <v>0.96153846153846145</v>
      </c>
      <c r="I1526" s="132">
        <f ca="1">IF($C1526&lt;$D$4,I645,MAX(AVERAGEIFS(I1523:I1525,I1523:I1525,"&gt;0")/(EXP(I$6*(($D1526-COUNTIFS(I$1453:I1526,0))/12))),I$8))</f>
        <v>1.6509465127268306</v>
      </c>
      <c r="J1526" s="132">
        <f t="shared" ca="1" si="190"/>
        <v>1.2699588559437158</v>
      </c>
      <c r="K1526" s="132">
        <f ca="1">IF($C1526&lt;$D$4,K645,MAX(AVERAGEIFS(K1523:K1525,K1523:K1525,"&gt;0")/(EXP(K$6*(($D1526-COUNTIFS(K$1453:K1526,0))/12))),K$8))</f>
        <v>3.0474602415932734</v>
      </c>
      <c r="L1526" s="132">
        <f t="shared" ca="1" si="191"/>
        <v>2</v>
      </c>
      <c r="M1526" s="181">
        <f ca="1">IF($C1526&lt;=MAX($D$4,INDEX($C$23:$C$154,2+MATCH(0,$M$23:$M$154,1))),M645,MAX(AVERAGEIFS(M1523:M1525,M1523:M1525,"&gt;0")/(EXP(M$6*(($D1526-COUNTIFS(M$1453:M1526,0))/12))),M$8))</f>
        <v>9.6453485449609602</v>
      </c>
      <c r="N1526" s="181">
        <f t="shared" ca="1" si="192"/>
        <v>4.8226742724804801</v>
      </c>
      <c r="O1526" s="181">
        <f>IF($C1526&lt;=MAX($D$4,INDEX($C$23:$C$154,2+MATCH(0,$O$23:$O$154,1))),O645,MAX(AVERAGEIFS(O1523:O1525,O1523:O1525,"&gt;0")/(EXP(O$6*(($D1526-COUNTIFS(O$1453:O1526,0))/12))),O$8))</f>
        <v>0</v>
      </c>
      <c r="P1526" s="181">
        <f t="shared" si="197"/>
        <v>0</v>
      </c>
      <c r="Q1526" s="132">
        <f ca="1">IF($C1526&lt;$D$4,Q645,MAX(AVERAGEIFS(Q1523:Q1525,Q1523:Q1525,"&gt;0")/(EXP(Q$6*(($D1526-COUNTIFS(Q$1453:Q1526,0))/12))),Q$8))</f>
        <v>1</v>
      </c>
      <c r="R1526" s="132">
        <f t="shared" ca="1" si="193"/>
        <v>1</v>
      </c>
      <c r="S1526" s="132">
        <f ca="1">IF($C1526&lt;$D$4,S645,MAX(AVERAGEIFS(S1523:S1525,S1523:S1525,"&gt;0")/(EXP(S$6*(($D1526-COUNTIFS(S$1453:S1526,0))/12))),S$8))</f>
        <v>1</v>
      </c>
      <c r="T1526" s="132">
        <f t="shared" ca="1" si="194"/>
        <v>0.76923076923076916</v>
      </c>
      <c r="U1526" s="181">
        <f ca="1">IF($C1526&lt;=MAX($D$4,INDEX($C$23:$C$154,2+MATCH(0,$M$23:$M$154,1))),U645,MAX(AVERAGEIFS(U1523:U1525,U1523:U1525,"&gt;0")/(EXP(U$6*(($D1526-COUNTIFS(U$1453:U1526,0))/12))),U$8))</f>
        <v>6.2641688317300632</v>
      </c>
      <c r="V1526" s="181">
        <f t="shared" ca="1" si="195"/>
        <v>3.1320844158650316</v>
      </c>
      <c r="W1526" s="132">
        <f ca="1">IF($C1526&lt;$D$4,W645,MAX(AVERAGEIFS(W1523:W1525,W1523:W1525,"&gt;0")/(EXP(W$6*(($D1526-COUNTIFS(W$1453:W1526,0))/12))),W$8))</f>
        <v>0.75</v>
      </c>
      <c r="X1526" s="132">
        <f t="shared" ca="1" si="196"/>
        <v>0.57692307692307687</v>
      </c>
      <c r="Y1526" s="132"/>
      <c r="Z1526" s="132"/>
    </row>
    <row r="1527" spans="2:26" outlineLevel="1">
      <c r="B1527" s="159"/>
      <c r="C1527" s="160">
        <f t="shared" si="198"/>
        <v>46447</v>
      </c>
      <c r="D1527" s="128">
        <f t="shared" si="199"/>
        <v>75</v>
      </c>
      <c r="G1527" s="132">
        <f ca="1">IF($C1527&lt;$D$4,G646,MAX(AVERAGEIFS(G1524:G1526,G1524:G1526,"&gt;0")/(EXP(G$6*(($D1527-COUNTIFS(G$1453:G1527,0))/12))),G$8))</f>
        <v>1.25</v>
      </c>
      <c r="H1527" s="132">
        <f t="shared" ca="1" si="189"/>
        <v>0.96153846153846145</v>
      </c>
      <c r="I1527" s="132">
        <f ca="1">IF($C1527&lt;$D$4,I646,MAX(AVERAGEIFS(I1524:I1526,I1524:I1526,"&gt;0")/(EXP(I$6*(($D1527-COUNTIFS(I$1453:I1527,0))/12))),I$8))</f>
        <v>1.6159040228362771</v>
      </c>
      <c r="J1527" s="132">
        <f t="shared" ca="1" si="190"/>
        <v>1.2430030944894439</v>
      </c>
      <c r="K1527" s="132">
        <f ca="1">IF($C1527&lt;$D$4,K646,MAX(AVERAGEIFS(K1524:K1526,K1524:K1526,"&gt;0")/(EXP(K$6*(($D1527-COUNTIFS(K$1453:K1527,0))/12))),K$8))</f>
        <v>3</v>
      </c>
      <c r="L1527" s="132">
        <f t="shared" ca="1" si="191"/>
        <v>2</v>
      </c>
      <c r="M1527" s="181">
        <f ca="1">IF($C1527&lt;=MAX($D$4,INDEX($C$23:$C$154,2+MATCH(0,$M$23:$M$154,1))),M646,MAX(AVERAGEIFS(M1524:M1526,M1524:M1526,"&gt;0")/(EXP(M$6*(($D1527-COUNTIFS(M$1453:M1527,0))/12))),M$8))</f>
        <v>9.5832295595841472</v>
      </c>
      <c r="N1527" s="181">
        <f t="shared" ca="1" si="192"/>
        <v>4.7916147797920736</v>
      </c>
      <c r="O1527" s="181">
        <f>IF($C1527&lt;=MAX($D$4,INDEX($C$23:$C$154,2+MATCH(0,$O$23:$O$154,1))),O646,MAX(AVERAGEIFS(O1524:O1526,O1524:O1526,"&gt;0")/(EXP(O$6*(($D1527-COUNTIFS(O$1453:O1527,0))/12))),O$8))</f>
        <v>0</v>
      </c>
      <c r="P1527" s="181">
        <f t="shared" si="197"/>
        <v>0</v>
      </c>
      <c r="Q1527" s="132">
        <f ca="1">IF($C1527&lt;$D$4,Q646,MAX(AVERAGEIFS(Q1524:Q1526,Q1524:Q1526,"&gt;0")/(EXP(Q$6*(($D1527-COUNTIFS(Q$1453:Q1527,0))/12))),Q$8))</f>
        <v>1</v>
      </c>
      <c r="R1527" s="132">
        <f t="shared" ca="1" si="193"/>
        <v>1</v>
      </c>
      <c r="S1527" s="132">
        <f ca="1">IF($C1527&lt;$D$4,S646,MAX(AVERAGEIFS(S1524:S1526,S1524:S1526,"&gt;0")/(EXP(S$6*(($D1527-COUNTIFS(S$1453:S1527,0))/12))),S$8))</f>
        <v>1</v>
      </c>
      <c r="T1527" s="132">
        <f t="shared" ca="1" si="194"/>
        <v>0.76923076923076916</v>
      </c>
      <c r="U1527" s="181">
        <f ca="1">IF($C1527&lt;=MAX($D$4,INDEX($C$23:$C$154,2+MATCH(0,$M$23:$M$154,1))),U646,MAX(AVERAGEIFS(U1524:U1526,U1524:U1526,"&gt;0")/(EXP(U$6*(($D1527-COUNTIFS(U$1453:U1527,0))/12))),U$8))</f>
        <v>6.065928193383618</v>
      </c>
      <c r="V1527" s="181">
        <f t="shared" ca="1" si="195"/>
        <v>3.032964096691809</v>
      </c>
      <c r="W1527" s="132">
        <f ca="1">IF($C1527&lt;$D$4,W646,MAX(AVERAGEIFS(W1524:W1526,W1524:W1526,"&gt;0")/(EXP(W$6*(($D1527-COUNTIFS(W$1453:W1527,0))/12))),W$8))</f>
        <v>0.75</v>
      </c>
      <c r="X1527" s="132">
        <f t="shared" ca="1" si="196"/>
        <v>0.57692307692307687</v>
      </c>
      <c r="Y1527" s="132"/>
      <c r="Z1527" s="132"/>
    </row>
    <row r="1528" spans="2:26" outlineLevel="1">
      <c r="B1528" s="159"/>
      <c r="C1528" s="160">
        <f t="shared" si="198"/>
        <v>46478</v>
      </c>
      <c r="D1528" s="128">
        <f t="shared" si="199"/>
        <v>76</v>
      </c>
      <c r="G1528" s="132">
        <f ca="1">IF($C1528&lt;$D$4,G647,MAX(AVERAGEIFS(G1525:G1527,G1525:G1527,"&gt;0")/(EXP(G$6*(($D1528-COUNTIFS(G$1453:G1528,0))/12))),G$8))</f>
        <v>1.25</v>
      </c>
      <c r="H1528" s="132">
        <f t="shared" ca="1" si="189"/>
        <v>0.96153846153846145</v>
      </c>
      <c r="I1528" s="132">
        <f ca="1">IF($C1528&lt;$D$4,I647,MAX(AVERAGEIFS(I1525:I1527,I1525:I1527,"&gt;0")/(EXP(I$6*(($D1528-COUNTIFS(I$1453:I1528,0))/12))),I$8))</f>
        <v>1.5809524589854924</v>
      </c>
      <c r="J1528" s="132">
        <f t="shared" ca="1" si="190"/>
        <v>1.2161172761426864</v>
      </c>
      <c r="K1528" s="132">
        <f ca="1">IF($C1528&lt;$D$4,K647,MAX(AVERAGEIFS(K1525:K1527,K1525:K1527,"&gt;0")/(EXP(K$6*(($D1528-COUNTIFS(K$1453:K1528,0))/12))),K$8))</f>
        <v>3</v>
      </c>
      <c r="L1528" s="132">
        <f t="shared" ca="1" si="191"/>
        <v>2</v>
      </c>
      <c r="M1528" s="181">
        <f ca="1">IF($C1528&lt;=MAX($D$4,INDEX($C$23:$C$154,2+MATCH(0,$M$23:$M$154,1))),M647,MAX(AVERAGEIFS(M1525:M1527,M1525:M1527,"&gt;0")/(EXP(M$6*(($D1528-COUNTIFS(M$1453:M1528,0))/12))),M$8))</f>
        <v>9.5169134480538613</v>
      </c>
      <c r="N1528" s="181">
        <f t="shared" ca="1" si="192"/>
        <v>4.7584567240269307</v>
      </c>
      <c r="O1528" s="181">
        <f>IF($C1528&lt;=MAX($D$4,INDEX($C$23:$C$154,2+MATCH(0,$O$23:$O$154,1))),O647,MAX(AVERAGEIFS(O1525:O1527,O1525:O1527,"&gt;0")/(EXP(O$6*(($D1528-COUNTIFS(O$1453:O1528,0))/12))),O$8))</f>
        <v>0</v>
      </c>
      <c r="P1528" s="181">
        <f t="shared" si="197"/>
        <v>0</v>
      </c>
      <c r="Q1528" s="132">
        <f ca="1">IF($C1528&lt;$D$4,Q647,MAX(AVERAGEIFS(Q1525:Q1527,Q1525:Q1527,"&gt;0")/(EXP(Q$6*(($D1528-COUNTIFS(Q$1453:Q1528,0))/12))),Q$8))</f>
        <v>1</v>
      </c>
      <c r="R1528" s="132">
        <f t="shared" ca="1" si="193"/>
        <v>1</v>
      </c>
      <c r="S1528" s="132">
        <f ca="1">IF($C1528&lt;$D$4,S647,MAX(AVERAGEIFS(S1525:S1527,S1525:S1527,"&gt;0")/(EXP(S$6*(($D1528-COUNTIFS(S$1453:S1528,0))/12))),S$8))</f>
        <v>1</v>
      </c>
      <c r="T1528" s="132">
        <f t="shared" ca="1" si="194"/>
        <v>0.76923076923076916</v>
      </c>
      <c r="U1528" s="181">
        <f ca="1">IF($C1528&lt;=MAX($D$4,INDEX($C$23:$C$154,2+MATCH(0,$M$23:$M$154,1))),U647,MAX(AVERAGEIFS(U1525:U1527,U1525:U1527,"&gt;0")/(EXP(U$6*(($D1528-COUNTIFS(U$1453:U1528,0))/12))),U$8))</f>
        <v>5.859755046537078</v>
      </c>
      <c r="V1528" s="181">
        <f t="shared" ca="1" si="195"/>
        <v>2.929877523268539</v>
      </c>
      <c r="W1528" s="132">
        <f ca="1">IF($C1528&lt;$D$4,W647,MAX(AVERAGEIFS(W1525:W1527,W1525:W1527,"&gt;0")/(EXP(W$6*(($D1528-COUNTIFS(W$1453:W1528,0))/12))),W$8))</f>
        <v>0.75</v>
      </c>
      <c r="X1528" s="132">
        <f t="shared" ca="1" si="196"/>
        <v>0.57692307692307687</v>
      </c>
      <c r="Y1528" s="132"/>
      <c r="Z1528" s="132"/>
    </row>
    <row r="1529" spans="2:26" outlineLevel="1">
      <c r="B1529" s="159"/>
      <c r="C1529" s="160">
        <f t="shared" si="198"/>
        <v>46508</v>
      </c>
      <c r="D1529" s="128">
        <f t="shared" si="199"/>
        <v>77</v>
      </c>
      <c r="G1529" s="132">
        <f ca="1">IF($C1529&lt;$D$4,G648,MAX(AVERAGEIFS(G1526:G1528,G1526:G1528,"&gt;0")/(EXP(G$6*(($D1529-COUNTIFS(G$1453:G1529,0))/12))),G$8))</f>
        <v>1.25</v>
      </c>
      <c r="H1529" s="132">
        <f t="shared" ca="1" si="189"/>
        <v>0.96153846153846145</v>
      </c>
      <c r="I1529" s="132">
        <f ca="1">IF($C1529&lt;$D$4,I648,MAX(AVERAGEIFS(I1526:I1528,I1526:I1528,"&gt;0")/(EXP(I$6*(($D1529-COUNTIFS(I$1453:I1529,0))/12))),I$8))</f>
        <v>1.54611704591163</v>
      </c>
      <c r="J1529" s="132">
        <f t="shared" ca="1" si="190"/>
        <v>1.2</v>
      </c>
      <c r="K1529" s="132">
        <f ca="1">IF($C1529&lt;$D$4,K648,MAX(AVERAGEIFS(K1526:K1528,K1526:K1528,"&gt;0")/(EXP(K$6*(($D1529-COUNTIFS(K$1453:K1529,0))/12))),K$8))</f>
        <v>3</v>
      </c>
      <c r="L1529" s="132">
        <f t="shared" ca="1" si="191"/>
        <v>2</v>
      </c>
      <c r="M1529" s="181">
        <f ca="1">IF($C1529&lt;=MAX($D$4,INDEX($C$23:$C$154,2+MATCH(0,$M$23:$M$154,1))),M648,MAX(AVERAGEIFS(M1526:M1528,M1526:M1528,"&gt;0")/(EXP(M$6*(($D1529-COUNTIFS(M$1453:M1529,0))/12))),M$8))</f>
        <v>9.4470449041819506</v>
      </c>
      <c r="N1529" s="181">
        <f t="shared" ca="1" si="192"/>
        <v>4.7235224520909753</v>
      </c>
      <c r="O1529" s="181">
        <f>IF($C1529&lt;=MAX($D$4,INDEX($C$23:$C$154,2+MATCH(0,$O$23:$O$154,1))),O648,MAX(AVERAGEIFS(O1526:O1528,O1526:O1528,"&gt;0")/(EXP(O$6*(($D1529-COUNTIFS(O$1453:O1529,0))/12))),O$8))</f>
        <v>0</v>
      </c>
      <c r="P1529" s="181">
        <f t="shared" si="197"/>
        <v>0</v>
      </c>
      <c r="Q1529" s="132">
        <f ca="1">IF($C1529&lt;$D$4,Q648,MAX(AVERAGEIFS(Q1526:Q1528,Q1526:Q1528,"&gt;0")/(EXP(Q$6*(($D1529-COUNTIFS(Q$1453:Q1529,0))/12))),Q$8))</f>
        <v>1</v>
      </c>
      <c r="R1529" s="132">
        <f t="shared" ca="1" si="193"/>
        <v>1</v>
      </c>
      <c r="S1529" s="132">
        <f ca="1">IF($C1529&lt;$D$4,S648,MAX(AVERAGEIFS(S1526:S1528,S1526:S1528,"&gt;0")/(EXP(S$6*(($D1529-COUNTIFS(S$1453:S1529,0))/12))),S$8))</f>
        <v>1</v>
      </c>
      <c r="T1529" s="132">
        <f t="shared" ca="1" si="194"/>
        <v>0.76923076923076916</v>
      </c>
      <c r="U1529" s="181">
        <f ca="1">IF($C1529&lt;=MAX($D$4,INDEX($C$23:$C$154,2+MATCH(0,$M$23:$M$154,1))),U648,MAX(AVERAGEIFS(U1526:U1528,U1526:U1528,"&gt;0")/(EXP(U$6*(($D1529-COUNTIFS(U$1453:U1529,0))/12))),U$8))</f>
        <v>5.6486593741733904</v>
      </c>
      <c r="V1529" s="181">
        <f t="shared" ca="1" si="195"/>
        <v>2.8243296870866952</v>
      </c>
      <c r="W1529" s="132">
        <f ca="1">IF($C1529&lt;$D$4,W648,MAX(AVERAGEIFS(W1526:W1528,W1526:W1528,"&gt;0")/(EXP(W$6*(($D1529-COUNTIFS(W$1453:W1529,0))/12))),W$8))</f>
        <v>0.75</v>
      </c>
      <c r="X1529" s="132">
        <f t="shared" ca="1" si="196"/>
        <v>0.57692307692307687</v>
      </c>
      <c r="Y1529" s="132"/>
      <c r="Z1529" s="132"/>
    </row>
    <row r="1530" spans="2:26" outlineLevel="1">
      <c r="B1530" s="159"/>
      <c r="C1530" s="160">
        <f t="shared" si="198"/>
        <v>46539</v>
      </c>
      <c r="D1530" s="128">
        <f t="shared" si="199"/>
        <v>78</v>
      </c>
      <c r="G1530" s="132">
        <f ca="1">IF($C1530&lt;$D$4,G649,MAX(AVERAGEIFS(G1527:G1529,G1527:G1529,"&gt;0")/(EXP(G$6*(($D1530-COUNTIFS(G$1453:G1530,0))/12))),G$8))</f>
        <v>1.25</v>
      </c>
      <c r="H1530" s="132">
        <f t="shared" ca="1" si="189"/>
        <v>0.96153846153846145</v>
      </c>
      <c r="I1530" s="132">
        <f ca="1">IF($C1530&lt;$D$4,I649,MAX(AVERAGEIFS(I1527:I1529,I1527:I1529,"&gt;0")/(EXP(I$6*(($D1530-COUNTIFS(I$1453:I1530,0))/12))),I$8))</f>
        <v>1.5114235829713947</v>
      </c>
      <c r="J1530" s="132">
        <f t="shared" ca="1" si="190"/>
        <v>1.2</v>
      </c>
      <c r="K1530" s="132">
        <f ca="1">IF($C1530&lt;$D$4,K649,MAX(AVERAGEIFS(K1527:K1529,K1527:K1529,"&gt;0")/(EXP(K$6*(($D1530-COUNTIFS(K$1453:K1530,0))/12))),K$8))</f>
        <v>3</v>
      </c>
      <c r="L1530" s="132">
        <f t="shared" ca="1" si="191"/>
        <v>2</v>
      </c>
      <c r="M1530" s="181">
        <f ca="1">IF($C1530&lt;=MAX($D$4,INDEX($C$23:$C$154,2+MATCH(0,$M$23:$M$154,1))),M649,MAX(AVERAGEIFS(M1527:M1529,M1527:M1529,"&gt;0")/(EXP(M$6*(($D1530-COUNTIFS(M$1453:M1530,0))/12))),M$8))</f>
        <v>9.3740585513420225</v>
      </c>
      <c r="N1530" s="181">
        <f t="shared" ca="1" si="192"/>
        <v>4.6870292756710112</v>
      </c>
      <c r="O1530" s="181">
        <f>IF($C1530&lt;=MAX($D$4,INDEX($C$23:$C$154,2+MATCH(0,$O$23:$O$154,1))),O649,MAX(AVERAGEIFS(O1527:O1529,O1527:O1529,"&gt;0")/(EXP(O$6*(($D1530-COUNTIFS(O$1453:O1530,0))/12))),O$8))</f>
        <v>16.25</v>
      </c>
      <c r="P1530" s="181">
        <f t="shared" si="197"/>
        <v>8.125</v>
      </c>
      <c r="Q1530" s="132">
        <f ca="1">IF($C1530&lt;$D$4,Q649,MAX(AVERAGEIFS(Q1527:Q1529,Q1527:Q1529,"&gt;0")/(EXP(Q$6*(($D1530-COUNTIFS(Q$1453:Q1530,0))/12))),Q$8))</f>
        <v>1</v>
      </c>
      <c r="R1530" s="132">
        <f t="shared" ca="1" si="193"/>
        <v>1</v>
      </c>
      <c r="S1530" s="132">
        <f ca="1">IF($C1530&lt;$D$4,S649,MAX(AVERAGEIFS(S1527:S1529,S1527:S1529,"&gt;0")/(EXP(S$6*(($D1530-COUNTIFS(S$1453:S1530,0))/12))),S$8))</f>
        <v>1</v>
      </c>
      <c r="T1530" s="132">
        <f t="shared" ca="1" si="194"/>
        <v>0.76923076923076916</v>
      </c>
      <c r="U1530" s="181">
        <f ca="1">IF($C1530&lt;=MAX($D$4,INDEX($C$23:$C$154,2+MATCH(0,$M$23:$M$154,1))),U649,MAX(AVERAGEIFS(U1527:U1529,U1527:U1529,"&gt;0")/(EXP(U$6*(($D1530-COUNTIFS(U$1453:U1530,0))/12))),U$8))</f>
        <v>5.4348272955773673</v>
      </c>
      <c r="V1530" s="181">
        <f t="shared" ca="1" si="195"/>
        <v>2.7174136477886837</v>
      </c>
      <c r="W1530" s="132">
        <f ca="1">IF($C1530&lt;$D$4,W649,MAX(AVERAGEIFS(W1527:W1529,W1527:W1529,"&gt;0")/(EXP(W$6*(($D1530-COUNTIFS(W$1453:W1530,0))/12))),W$8))</f>
        <v>0.75</v>
      </c>
      <c r="X1530" s="132">
        <f t="shared" ca="1" si="196"/>
        <v>0.57692307692307687</v>
      </c>
      <c r="Y1530" s="132"/>
      <c r="Z1530" s="132"/>
    </row>
    <row r="1531" spans="2:26" outlineLevel="1">
      <c r="B1531" s="159"/>
      <c r="C1531" s="160">
        <f t="shared" si="198"/>
        <v>46569</v>
      </c>
      <c r="D1531" s="128">
        <f t="shared" si="199"/>
        <v>79</v>
      </c>
      <c r="G1531" s="132">
        <f ca="1">IF($C1531&lt;$D$4,G650,MAX(AVERAGEIFS(G1528:G1530,G1528:G1530,"&gt;0")/(EXP(G$6*(($D1531-COUNTIFS(G$1453:G1531,0))/12))),G$8))</f>
        <v>1.25</v>
      </c>
      <c r="H1531" s="132">
        <f t="shared" ca="1" si="189"/>
        <v>0.96153846153846145</v>
      </c>
      <c r="I1531" s="132">
        <f ca="1">IF($C1531&lt;$D$4,I650,MAX(AVERAGEIFS(I1528:I1530,I1528:I1530,"&gt;0")/(EXP(I$6*(($D1531-COUNTIFS(I$1453:I1531,0))/12))),I$8))</f>
        <v>1.5</v>
      </c>
      <c r="J1531" s="132">
        <f t="shared" ca="1" si="190"/>
        <v>1.2</v>
      </c>
      <c r="K1531" s="132">
        <f ca="1">IF($C1531&lt;$D$4,K650,MAX(AVERAGEIFS(K1528:K1530,K1528:K1530,"&gt;0")/(EXP(K$6*(($D1531-COUNTIFS(K$1453:K1531,0))/12))),K$8))</f>
        <v>3</v>
      </c>
      <c r="L1531" s="132">
        <f t="shared" ca="1" si="191"/>
        <v>2</v>
      </c>
      <c r="M1531" s="181">
        <f ca="1">IF($C1531&lt;=MAX($D$4,INDEX($C$23:$C$154,2+MATCH(0,$M$23:$M$154,1))),M650,MAX(AVERAGEIFS(M1528:M1530,M1528:M1530,"&gt;0")/(EXP(M$6*(($D1531-COUNTIFS(M$1453:M1531,0))/12))),M$8))</f>
        <v>9.29762168482082</v>
      </c>
      <c r="N1531" s="181">
        <f t="shared" ca="1" si="192"/>
        <v>4.64881084241041</v>
      </c>
      <c r="O1531" s="181">
        <f>IF($C1531&lt;=MAX($D$4,INDEX($C$23:$C$154,2+MATCH(0,$O$23:$O$154,1))),O650,MAX(AVERAGEIFS(O1528:O1530,O1528:O1530,"&gt;0")/(EXP(O$6*(($D1531-COUNTIFS(O$1453:O1531,0))/12))),O$8))</f>
        <v>16.25</v>
      </c>
      <c r="P1531" s="181">
        <f t="shared" si="197"/>
        <v>8.125</v>
      </c>
      <c r="Q1531" s="132">
        <f ca="1">IF($C1531&lt;$D$4,Q650,MAX(AVERAGEIFS(Q1528:Q1530,Q1528:Q1530,"&gt;0")/(EXP(Q$6*(($D1531-COUNTIFS(Q$1453:Q1531,0))/12))),Q$8))</f>
        <v>1</v>
      </c>
      <c r="R1531" s="132">
        <f t="shared" ca="1" si="193"/>
        <v>1</v>
      </c>
      <c r="S1531" s="132">
        <f ca="1">IF($C1531&lt;$D$4,S650,MAX(AVERAGEIFS(S1528:S1530,S1528:S1530,"&gt;0")/(EXP(S$6*(($D1531-COUNTIFS(S$1453:S1531,0))/12))),S$8))</f>
        <v>1</v>
      </c>
      <c r="T1531" s="132">
        <f t="shared" ca="1" si="194"/>
        <v>0.76923076923076916</v>
      </c>
      <c r="U1531" s="181">
        <f ca="1">IF($C1531&lt;=MAX($D$4,INDEX($C$23:$C$154,2+MATCH(0,$M$23:$M$154,1))),U650,MAX(AVERAGEIFS(U1528:U1530,U1528:U1530,"&gt;0")/(EXP(U$6*(($D1531-COUNTIFS(U$1453:U1531,0))/12))),U$8))</f>
        <v>5.2178742136143814</v>
      </c>
      <c r="V1531" s="181">
        <f t="shared" ca="1" si="195"/>
        <v>2.6089371068071907</v>
      </c>
      <c r="W1531" s="132">
        <f ca="1">IF($C1531&lt;$D$4,W650,MAX(AVERAGEIFS(W1528:W1530,W1528:W1530,"&gt;0")/(EXP(W$6*(($D1531-COUNTIFS(W$1453:W1531,0))/12))),W$8))</f>
        <v>0.75</v>
      </c>
      <c r="X1531" s="132">
        <f t="shared" ca="1" si="196"/>
        <v>0.57692307692307687</v>
      </c>
      <c r="Y1531" s="132"/>
      <c r="Z1531" s="132"/>
    </row>
    <row r="1532" spans="2:26" outlineLevel="1">
      <c r="B1532" s="159"/>
      <c r="C1532" s="160">
        <f t="shared" si="198"/>
        <v>46600</v>
      </c>
      <c r="D1532" s="128">
        <f t="shared" si="199"/>
        <v>80</v>
      </c>
      <c r="G1532" s="132">
        <f ca="1">IF($C1532&lt;$D$4,G651,MAX(AVERAGEIFS(G1529:G1531,G1529:G1531,"&gt;0")/(EXP(G$6*(($D1532-COUNTIFS(G$1453:G1532,0))/12))),G$8))</f>
        <v>1.25</v>
      </c>
      <c r="H1532" s="132">
        <f t="shared" ca="1" si="189"/>
        <v>0.96153846153846145</v>
      </c>
      <c r="I1532" s="132">
        <f ca="1">IF($C1532&lt;$D$4,I651,MAX(AVERAGEIFS(I1529:I1531,I1529:I1531,"&gt;0")/(EXP(I$6*(($D1532-COUNTIFS(I$1453:I1532,0))/12))),I$8))</f>
        <v>1.5</v>
      </c>
      <c r="J1532" s="132">
        <f t="shared" ca="1" si="190"/>
        <v>1.2</v>
      </c>
      <c r="K1532" s="132">
        <f ca="1">IF($C1532&lt;$D$4,K651,MAX(AVERAGEIFS(K1529:K1531,K1529:K1531,"&gt;0")/(EXP(K$6*(($D1532-COUNTIFS(K$1453:K1532,0))/12))),K$8))</f>
        <v>3</v>
      </c>
      <c r="L1532" s="132">
        <f t="shared" ca="1" si="191"/>
        <v>2</v>
      </c>
      <c r="M1532" s="181">
        <f ca="1">IF($C1532&lt;=MAX($D$4,INDEX($C$23:$C$154,2+MATCH(0,$M$23:$M$154,1))),M651,MAX(AVERAGEIFS(M1529:M1531,M1529:M1531,"&gt;0")/(EXP(M$6*(($D1532-COUNTIFS(M$1453:M1532,0))/12))),M$8))</f>
        <v>9.217987831128454</v>
      </c>
      <c r="N1532" s="181">
        <f t="shared" ca="1" si="192"/>
        <v>4.608993915564227</v>
      </c>
      <c r="O1532" s="181">
        <f ca="1">IF($C1532&lt;=MAX($D$4,INDEX($C$23:$C$154,2+MATCH(0,$O$23:$O$154,1))),O651,MAX(AVERAGEIFS(O1529:O1531,O1529:O1531,"&gt;0")/(EXP(O$6*(($D1532-COUNTIFS(O$1453:O1532,0))/12))),O$8))</f>
        <v>16.148754222630163</v>
      </c>
      <c r="P1532" s="181">
        <f t="shared" ca="1" si="197"/>
        <v>8.0743771113150817</v>
      </c>
      <c r="Q1532" s="132">
        <f ca="1">IF($C1532&lt;$D$4,Q651,MAX(AVERAGEIFS(Q1529:Q1531,Q1529:Q1531,"&gt;0")/(EXP(Q$6*(($D1532-COUNTIFS(Q$1453:Q1532,0))/12))),Q$8))</f>
        <v>1</v>
      </c>
      <c r="R1532" s="132">
        <f t="shared" ca="1" si="193"/>
        <v>1</v>
      </c>
      <c r="S1532" s="132">
        <f ca="1">IF($C1532&lt;$D$4,S651,MAX(AVERAGEIFS(S1529:S1531,S1529:S1531,"&gt;0")/(EXP(S$6*(($D1532-COUNTIFS(S$1453:S1532,0))/12))),S$8))</f>
        <v>1</v>
      </c>
      <c r="T1532" s="132">
        <f t="shared" ca="1" si="194"/>
        <v>0.76923076923076916</v>
      </c>
      <c r="U1532" s="181">
        <f ca="1">IF($C1532&lt;=MAX($D$4,INDEX($C$23:$C$154,2+MATCH(0,$M$23:$M$154,1))),U651,MAX(AVERAGEIFS(U1529:U1531,U1529:U1531,"&gt;0")/(EXP(U$6*(($D1532-COUNTIFS(U$1453:U1532,0))/12))),U$8))</f>
        <v>4.9993253438656762</v>
      </c>
      <c r="V1532" s="181">
        <f t="shared" ca="1" si="195"/>
        <v>2.4996626719328381</v>
      </c>
      <c r="W1532" s="132">
        <f ca="1">IF($C1532&lt;$D$4,W651,MAX(AVERAGEIFS(W1529:W1531,W1529:W1531,"&gt;0")/(EXP(W$6*(($D1532-COUNTIFS(W$1453:W1532,0))/12))),W$8))</f>
        <v>0.75</v>
      </c>
      <c r="X1532" s="132">
        <f t="shared" ca="1" si="196"/>
        <v>0.57692307692307687</v>
      </c>
      <c r="Y1532" s="132"/>
      <c r="Z1532" s="132"/>
    </row>
    <row r="1533" spans="2:26" outlineLevel="1">
      <c r="B1533" s="159"/>
      <c r="C1533" s="160">
        <f t="shared" si="198"/>
        <v>46631</v>
      </c>
      <c r="D1533" s="128">
        <f t="shared" si="199"/>
        <v>81</v>
      </c>
      <c r="G1533" s="132">
        <f ca="1">IF($C1533&lt;$D$4,G652,MAX(AVERAGEIFS(G1530:G1532,G1530:G1532,"&gt;0")/(EXP(G$6*(($D1533-COUNTIFS(G$1453:G1533,0))/12))),G$8))</f>
        <v>1.25</v>
      </c>
      <c r="H1533" s="132">
        <f t="shared" ref="H1533:H1596" ca="1" si="200">IF($C1533&lt;$D$4,H652,MAX(G1533/G$10,H$8))</f>
        <v>0.96153846153846145</v>
      </c>
      <c r="I1533" s="132">
        <f ca="1">IF($C1533&lt;$D$4,I652,MAX(AVERAGEIFS(I1530:I1532,I1530:I1532,"&gt;0")/(EXP(I$6*(($D1533-COUNTIFS(I$1453:I1533,0))/12))),I$8))</f>
        <v>1.5</v>
      </c>
      <c r="J1533" s="132">
        <f t="shared" ref="J1533:J1596" ca="1" si="201">IF($C1533&lt;$D$4,J652,MAX(I1533/I$10,J$8))</f>
        <v>1.2</v>
      </c>
      <c r="K1533" s="132">
        <f ca="1">IF($C1533&lt;$D$4,K652,MAX(AVERAGEIFS(K1530:K1532,K1530:K1532,"&gt;0")/(EXP(K$6*(($D1533-COUNTIFS(K$1453:K1533,0))/12))),K$8))</f>
        <v>3</v>
      </c>
      <c r="L1533" s="132">
        <f t="shared" ref="L1533:L1596" ca="1" si="202">IF($C1533&lt;$D$4,L652,MAX(K1533/K$10,L$8))</f>
        <v>2</v>
      </c>
      <c r="M1533" s="181">
        <f ca="1">IF($C1533&lt;=MAX($D$4,INDEX($C$23:$C$154,2+MATCH(0,$M$23:$M$154,1))),M652,MAX(AVERAGEIFS(M1530:M1532,M1530:M1532,"&gt;0")/(EXP(M$6*(($D1533-COUNTIFS(M$1453:M1533,0))/12))),M$8))</f>
        <v>9.1352815594268648</v>
      </c>
      <c r="N1533" s="181">
        <f t="shared" ref="N1533:N1596" ca="1" si="203">IF($C1533&lt;=MAX($D$4,INDEX($C$23:$C$154,2+MATCH(0,$N$23:$N$154,1))),N652,MAX(M1533/M$10,N$8))</f>
        <v>4.5676407797134324</v>
      </c>
      <c r="O1533" s="181">
        <f ca="1">IF($C1533&lt;=MAX($D$4,INDEX($C$23:$C$154,2+MATCH(0,$O$23:$O$154,1))),O652,MAX(AVERAGEIFS(O1530:O1532,O1530:O1532,"&gt;0")/(EXP(O$6*(($D1533-COUNTIFS(O$1453:O1533,0))/12))),O$8))</f>
        <v>16.081677482617767</v>
      </c>
      <c r="P1533" s="181">
        <f t="shared" ca="1" si="197"/>
        <v>8.0408387413088835</v>
      </c>
      <c r="Q1533" s="132">
        <f ca="1">IF($C1533&lt;$D$4,Q652,MAX(AVERAGEIFS(Q1530:Q1532,Q1530:Q1532,"&gt;0")/(EXP(Q$6*(($D1533-COUNTIFS(Q$1453:Q1533,0))/12))),Q$8))</f>
        <v>1</v>
      </c>
      <c r="R1533" s="132">
        <f t="shared" ref="R1533:R1596" ca="1" si="204">IF($C1533&lt;$D$4,R652,MAX(Q1533/Q$10,R$8))</f>
        <v>1</v>
      </c>
      <c r="S1533" s="132">
        <f ca="1">IF($C1533&lt;$D$4,S652,MAX(AVERAGEIFS(S1530:S1532,S1530:S1532,"&gt;0")/(EXP(S$6*(($D1533-COUNTIFS(S$1453:S1533,0))/12))),S$8))</f>
        <v>1</v>
      </c>
      <c r="T1533" s="132">
        <f t="shared" ref="T1533:T1596" ca="1" si="205">IF($C1533&lt;$D$4,T652,MAX(S1533/S$10,T$8))</f>
        <v>0.76923076923076916</v>
      </c>
      <c r="U1533" s="181">
        <f ca="1">IF($C1533&lt;=MAX($D$4,INDEX($C$23:$C$154,2+MATCH(0,$M$23:$M$154,1))),U652,MAX(AVERAGEIFS(U1530:U1532,U1530:U1532,"&gt;0")/(EXP(U$6*(($D1533-COUNTIFS(U$1453:U1533,0))/12))),U$8))</f>
        <v>4.780227460785837</v>
      </c>
      <c r="V1533" s="181">
        <f t="shared" ref="V1533:V1596" ca="1" si="206">IF($C1533&lt;=MAX($D$4,INDEX($C$23:$C$154,2+MATCH(0,$N$23:$N$154,1))),V652,MAX(U1533/U$10,V$8))</f>
        <v>2.3901137303929185</v>
      </c>
      <c r="W1533" s="132">
        <f ca="1">IF($C1533&lt;$D$4,W652,MAX(AVERAGEIFS(W1530:W1532,W1530:W1532,"&gt;0")/(EXP(W$6*(($D1533-COUNTIFS(W$1453:W1533,0))/12))),W$8))</f>
        <v>0.75</v>
      </c>
      <c r="X1533" s="132">
        <f t="shared" ref="X1533:X1596" ca="1" si="207">IF($C1533&lt;$D$4,X652,MAX(W1533/W$10,X$8))</f>
        <v>0.57692307692307687</v>
      </c>
      <c r="Y1533" s="132"/>
      <c r="Z1533" s="132"/>
    </row>
    <row r="1534" spans="2:26" outlineLevel="1">
      <c r="B1534" s="159"/>
      <c r="C1534" s="160">
        <f t="shared" si="198"/>
        <v>46661</v>
      </c>
      <c r="D1534" s="128">
        <f t="shared" si="199"/>
        <v>82</v>
      </c>
      <c r="G1534" s="132">
        <f ca="1">IF($C1534&lt;$D$4,G653,MAX(AVERAGEIFS(G1531:G1533,G1531:G1533,"&gt;0")/(EXP(G$6*(($D1534-COUNTIFS(G$1453:G1534,0))/12))),G$8))</f>
        <v>1.25</v>
      </c>
      <c r="H1534" s="132">
        <f t="shared" ca="1" si="200"/>
        <v>0.96153846153846145</v>
      </c>
      <c r="I1534" s="132">
        <f ca="1">IF($C1534&lt;$D$4,I653,MAX(AVERAGEIFS(I1531:I1533,I1531:I1533,"&gt;0")/(EXP(I$6*(($D1534-COUNTIFS(I$1453:I1534,0))/12))),I$8))</f>
        <v>1.5</v>
      </c>
      <c r="J1534" s="132">
        <f t="shared" ca="1" si="201"/>
        <v>1.2</v>
      </c>
      <c r="K1534" s="132">
        <f ca="1">IF($C1534&lt;$D$4,K653,MAX(AVERAGEIFS(K1531:K1533,K1531:K1533,"&gt;0")/(EXP(K$6*(($D1534-COUNTIFS(K$1453:K1534,0))/12))),K$8))</f>
        <v>3</v>
      </c>
      <c r="L1534" s="132">
        <f t="shared" ca="1" si="202"/>
        <v>2</v>
      </c>
      <c r="M1534" s="181">
        <f ca="1">IF($C1534&lt;=MAX($D$4,INDEX($C$23:$C$154,2+MATCH(0,$M$23:$M$154,1))),M653,MAX(AVERAGEIFS(M1531:M1533,M1531:M1533,"&gt;0")/(EXP(M$6*(($D1534-COUNTIFS(M$1453:M1534,0))/12))),M$8))</f>
        <v>9.0495255634110272</v>
      </c>
      <c r="N1534" s="181">
        <f t="shared" ca="1" si="203"/>
        <v>4.5247627817055136</v>
      </c>
      <c r="O1534" s="181">
        <f ca="1">IF($C1534&lt;=MAX($D$4,INDEX($C$23:$C$154,2+MATCH(0,$O$23:$O$154,1))),O653,MAX(AVERAGEIFS(O1531:O1533,O1531:O1533,"&gt;0")/(EXP(O$6*(($D1534-COUNTIFS(O$1453:O1534,0))/12))),O$8))</f>
        <v>15.99268277701923</v>
      </c>
      <c r="P1534" s="181">
        <f t="shared" ca="1" si="197"/>
        <v>7.9963413885096148</v>
      </c>
      <c r="Q1534" s="132">
        <f ca="1">IF($C1534&lt;$D$4,Q653,MAX(AVERAGEIFS(Q1531:Q1533,Q1531:Q1533,"&gt;0")/(EXP(Q$6*(($D1534-COUNTIFS(Q$1453:Q1534,0))/12))),Q$8))</f>
        <v>1</v>
      </c>
      <c r="R1534" s="132">
        <f t="shared" ca="1" si="204"/>
        <v>1</v>
      </c>
      <c r="S1534" s="132">
        <f ca="1">IF($C1534&lt;$D$4,S653,MAX(AVERAGEIFS(S1531:S1533,S1531:S1533,"&gt;0")/(EXP(S$6*(($D1534-COUNTIFS(S$1453:S1534,0))/12))),S$8))</f>
        <v>1</v>
      </c>
      <c r="T1534" s="132">
        <f t="shared" ca="1" si="205"/>
        <v>0.76923076923076916</v>
      </c>
      <c r="U1534" s="181">
        <f ca="1">IF($C1534&lt;=MAX($D$4,INDEX($C$23:$C$154,2+MATCH(0,$M$23:$M$154,1))),U653,MAX(AVERAGEIFS(U1531:U1533,U1531:U1533,"&gt;0")/(EXP(U$6*(($D1534-COUNTIFS(U$1453:U1534,0))/12))),U$8))</f>
        <v>4.5612636389332613</v>
      </c>
      <c r="V1534" s="181">
        <f t="shared" ca="1" si="206"/>
        <v>2.2806318194666306</v>
      </c>
      <c r="W1534" s="132">
        <f ca="1">IF($C1534&lt;$D$4,W653,MAX(AVERAGEIFS(W1531:W1533,W1531:W1533,"&gt;0")/(EXP(W$6*(($D1534-COUNTIFS(W$1453:W1534,0))/12))),W$8))</f>
        <v>0.75</v>
      </c>
      <c r="X1534" s="132">
        <f t="shared" ca="1" si="207"/>
        <v>0.57692307692307687</v>
      </c>
      <c r="Y1534" s="132"/>
      <c r="Z1534" s="132"/>
    </row>
    <row r="1535" spans="2:26" outlineLevel="1">
      <c r="B1535" s="159"/>
      <c r="C1535" s="160">
        <f t="shared" si="198"/>
        <v>46692</v>
      </c>
      <c r="D1535" s="128">
        <f t="shared" si="199"/>
        <v>83</v>
      </c>
      <c r="G1535" s="132">
        <f ca="1">IF($C1535&lt;$D$4,G654,MAX(AVERAGEIFS(G1532:G1534,G1532:G1534,"&gt;0")/(EXP(G$6*(($D1535-COUNTIFS(G$1453:G1535,0))/12))),G$8))</f>
        <v>1.25</v>
      </c>
      <c r="H1535" s="132">
        <f t="shared" ca="1" si="200"/>
        <v>0.96153846153846145</v>
      </c>
      <c r="I1535" s="132">
        <f ca="1">IF($C1535&lt;$D$4,I654,MAX(AVERAGEIFS(I1532:I1534,I1532:I1534,"&gt;0")/(EXP(I$6*(($D1535-COUNTIFS(I$1453:I1535,0))/12))),I$8))</f>
        <v>1.5</v>
      </c>
      <c r="J1535" s="132">
        <f t="shared" ca="1" si="201"/>
        <v>1.2</v>
      </c>
      <c r="K1535" s="132">
        <f ca="1">IF($C1535&lt;$D$4,K654,MAX(AVERAGEIFS(K1532:K1534,K1532:K1534,"&gt;0")/(EXP(K$6*(($D1535-COUNTIFS(K$1453:K1535,0))/12))),K$8))</f>
        <v>3</v>
      </c>
      <c r="L1535" s="132">
        <f t="shared" ca="1" si="202"/>
        <v>2</v>
      </c>
      <c r="M1535" s="181">
        <f ca="1">IF($C1535&lt;=MAX($D$4,INDEX($C$23:$C$154,2+MATCH(0,$M$23:$M$154,1))),M654,MAX(AVERAGEIFS(M1532:M1534,M1532:M1534,"&gt;0")/(EXP(M$6*(($D1535-COUNTIFS(M$1453:M1535,0))/12))),M$8))</f>
        <v>8.9608586912891948</v>
      </c>
      <c r="N1535" s="181">
        <f t="shared" ca="1" si="203"/>
        <v>4.4804293456445974</v>
      </c>
      <c r="O1535" s="181">
        <f ca="1">IF($C1535&lt;=MAX($D$4,INDEX($C$23:$C$154,2+MATCH(0,$O$23:$O$154,1))),O654,MAX(AVERAGEIFS(O1532:O1534,O1532:O1534,"&gt;0")/(EXP(O$6*(($D1535-COUNTIFS(O$1453:O1535,0))/12))),O$8))</f>
        <v>15.874692444454013</v>
      </c>
      <c r="P1535" s="181">
        <f t="shared" ca="1" si="197"/>
        <v>7.9373462222270064</v>
      </c>
      <c r="Q1535" s="132">
        <f ca="1">IF($C1535&lt;$D$4,Q654,MAX(AVERAGEIFS(Q1532:Q1534,Q1532:Q1534,"&gt;0")/(EXP(Q$6*(($D1535-COUNTIFS(Q$1453:Q1535,0))/12))),Q$8))</f>
        <v>1</v>
      </c>
      <c r="R1535" s="132">
        <f t="shared" ca="1" si="204"/>
        <v>1</v>
      </c>
      <c r="S1535" s="132">
        <f ca="1">IF($C1535&lt;$D$4,S654,MAX(AVERAGEIFS(S1532:S1534,S1532:S1534,"&gt;0")/(EXP(S$6*(($D1535-COUNTIFS(S$1453:S1535,0))/12))),S$8))</f>
        <v>1</v>
      </c>
      <c r="T1535" s="132">
        <f t="shared" ca="1" si="205"/>
        <v>0.76923076923076916</v>
      </c>
      <c r="U1535" s="181">
        <f ca="1">IF($C1535&lt;=MAX($D$4,INDEX($C$23:$C$154,2+MATCH(0,$M$23:$M$154,1))),U654,MAX(AVERAGEIFS(U1532:U1534,U1532:U1534,"&gt;0")/(EXP(U$6*(($D1535-COUNTIFS(U$1453:U1535,0))/12))),U$8))</f>
        <v>4.3434290778719804</v>
      </c>
      <c r="V1535" s="181">
        <f t="shared" ca="1" si="206"/>
        <v>2.1717145389359902</v>
      </c>
      <c r="W1535" s="132">
        <f ca="1">IF($C1535&lt;$D$4,W654,MAX(AVERAGEIFS(W1532:W1534,W1532:W1534,"&gt;0")/(EXP(W$6*(($D1535-COUNTIFS(W$1453:W1535,0))/12))),W$8))</f>
        <v>0.75</v>
      </c>
      <c r="X1535" s="132">
        <f t="shared" ca="1" si="207"/>
        <v>0.57692307692307687</v>
      </c>
      <c r="Y1535" s="132"/>
      <c r="Z1535" s="132"/>
    </row>
    <row r="1536" spans="2:26" outlineLevel="1">
      <c r="B1536" s="159"/>
      <c r="C1536" s="160">
        <f t="shared" si="198"/>
        <v>46722</v>
      </c>
      <c r="D1536" s="128">
        <f t="shared" si="199"/>
        <v>84</v>
      </c>
      <c r="G1536" s="132">
        <f ca="1">IF($C1536&lt;$D$4,G655,MAX(AVERAGEIFS(G1533:G1535,G1533:G1535,"&gt;0")/(EXP(G$6*(($D1536-COUNTIFS(G$1453:G1536,0))/12))),G$8))</f>
        <v>1.25</v>
      </c>
      <c r="H1536" s="132">
        <f t="shared" ca="1" si="200"/>
        <v>0.96153846153846145</v>
      </c>
      <c r="I1536" s="132">
        <f ca="1">IF($C1536&lt;$D$4,I655,MAX(AVERAGEIFS(I1533:I1535,I1533:I1535,"&gt;0")/(EXP(I$6*(($D1536-COUNTIFS(I$1453:I1536,0))/12))),I$8))</f>
        <v>1.5</v>
      </c>
      <c r="J1536" s="132">
        <f t="shared" ca="1" si="201"/>
        <v>1.2</v>
      </c>
      <c r="K1536" s="132">
        <f ca="1">IF($C1536&lt;$D$4,K655,MAX(AVERAGEIFS(K1533:K1535,K1533:K1535,"&gt;0")/(EXP(K$6*(($D1536-COUNTIFS(K$1453:K1536,0))/12))),K$8))</f>
        <v>3</v>
      </c>
      <c r="L1536" s="132">
        <f t="shared" ca="1" si="202"/>
        <v>2</v>
      </c>
      <c r="M1536" s="181">
        <f ca="1">IF($C1536&lt;=MAX($D$4,INDEX($C$23:$C$154,2+MATCH(0,$M$23:$M$154,1))),M655,MAX(AVERAGEIFS(M1533:M1535,M1533:M1535,"&gt;0")/(EXP(M$6*(($D1536-COUNTIFS(M$1453:M1536,0))/12))),M$8))</f>
        <v>8.8693818723453042</v>
      </c>
      <c r="N1536" s="181">
        <f t="shared" ca="1" si="203"/>
        <v>4.4346909361726521</v>
      </c>
      <c r="O1536" s="181">
        <f ca="1">IF($C1536&lt;=MAX($D$4,INDEX($C$23:$C$154,2+MATCH(0,$O$23:$O$154,1))),O655,MAX(AVERAGEIFS(O1533:O1535,O1533:O1535,"&gt;0")/(EXP(O$6*(($D1536-COUNTIFS(O$1453:O1536,0))/12))),O$8))</f>
        <v>15.751623246366321</v>
      </c>
      <c r="P1536" s="181">
        <f t="shared" ca="1" si="197"/>
        <v>7.8758116231831607</v>
      </c>
      <c r="Q1536" s="132">
        <f ca="1">IF($C1536&lt;$D$4,Q655,MAX(AVERAGEIFS(Q1533:Q1535,Q1533:Q1535,"&gt;0")/(EXP(Q$6*(($D1536-COUNTIFS(Q$1453:Q1536,0))/12))),Q$8))</f>
        <v>1</v>
      </c>
      <c r="R1536" s="132">
        <f t="shared" ca="1" si="204"/>
        <v>1</v>
      </c>
      <c r="S1536" s="132">
        <f ca="1">IF($C1536&lt;$D$4,S655,MAX(AVERAGEIFS(S1533:S1535,S1533:S1535,"&gt;0")/(EXP(S$6*(($D1536-COUNTIFS(S$1453:S1536,0))/12))),S$8))</f>
        <v>1</v>
      </c>
      <c r="T1536" s="132">
        <f t="shared" ca="1" si="205"/>
        <v>0.76923076923076916</v>
      </c>
      <c r="U1536" s="181">
        <f ca="1">IF($C1536&lt;=MAX($D$4,INDEX($C$23:$C$154,2+MATCH(0,$M$23:$M$154,1))),U655,MAX(AVERAGEIFS(U1533:U1535,U1533:U1535,"&gt;0")/(EXP(U$6*(($D1536-COUNTIFS(U$1453:U1536,0))/12))),U$8))</f>
        <v>4.1275426131732385</v>
      </c>
      <c r="V1536" s="181">
        <f t="shared" ca="1" si="206"/>
        <v>2.0637713065866192</v>
      </c>
      <c r="W1536" s="132">
        <f ca="1">IF($C1536&lt;$D$4,W655,MAX(AVERAGEIFS(W1533:W1535,W1533:W1535,"&gt;0")/(EXP(W$6*(($D1536-COUNTIFS(W$1453:W1536,0))/12))),W$8))</f>
        <v>0.75</v>
      </c>
      <c r="X1536" s="132">
        <f t="shared" ca="1" si="207"/>
        <v>0.57692307692307687</v>
      </c>
      <c r="Y1536" s="132"/>
      <c r="Z1536" s="132"/>
    </row>
    <row r="1537" spans="2:26" outlineLevel="1">
      <c r="B1537" s="159"/>
      <c r="C1537" s="160">
        <f t="shared" si="198"/>
        <v>46753</v>
      </c>
      <c r="D1537" s="128">
        <f t="shared" si="199"/>
        <v>85</v>
      </c>
      <c r="G1537" s="132">
        <f ca="1">IF($C1537&lt;$D$4,G656,MAX(AVERAGEIFS(G1534:G1536,G1534:G1536,"&gt;0")/(EXP(G$6*(($D1537-COUNTIFS(G$1453:G1537,0))/12))),G$8))</f>
        <v>1.25</v>
      </c>
      <c r="H1537" s="132">
        <f t="shared" ca="1" si="200"/>
        <v>0.96153846153846145</v>
      </c>
      <c r="I1537" s="132">
        <f ca="1">IF($C1537&lt;$D$4,I656,MAX(AVERAGEIFS(I1534:I1536,I1534:I1536,"&gt;0")/(EXP(I$6*(($D1537-COUNTIFS(I$1453:I1537,0))/12))),I$8))</f>
        <v>1.5</v>
      </c>
      <c r="J1537" s="132">
        <f t="shared" ca="1" si="201"/>
        <v>1.2</v>
      </c>
      <c r="K1537" s="132">
        <f ca="1">IF($C1537&lt;$D$4,K656,MAX(AVERAGEIFS(K1534:K1536,K1534:K1536,"&gt;0")/(EXP(K$6*(($D1537-COUNTIFS(K$1453:K1537,0))/12))),K$8))</f>
        <v>3</v>
      </c>
      <c r="L1537" s="132">
        <f t="shared" ca="1" si="202"/>
        <v>2</v>
      </c>
      <c r="M1537" s="181">
        <f ca="1">IF($C1537&lt;=MAX($D$4,INDEX($C$23:$C$154,2+MATCH(0,$M$23:$M$154,1))),M656,MAX(AVERAGEIFS(M1534:M1536,M1534:M1536,"&gt;0")/(EXP(M$6*(($D1537-COUNTIFS(M$1453:M1537,0))/12))),M$8))</f>
        <v>8.775187994393141</v>
      </c>
      <c r="N1537" s="181">
        <f t="shared" ca="1" si="203"/>
        <v>4.3875939971965705</v>
      </c>
      <c r="O1537" s="181">
        <f ca="1">IF($C1537&lt;=MAX($D$4,INDEX($C$23:$C$154,2+MATCH(0,$O$23:$O$154,1))),O656,MAX(AVERAGEIFS(O1534:O1536,O1534:O1536,"&gt;0")/(EXP(O$6*(($D1537-COUNTIFS(O$1453:O1537,0))/12))),O$8))</f>
        <v>15.610641884231852</v>
      </c>
      <c r="P1537" s="181">
        <f t="shared" ca="1" si="197"/>
        <v>7.8053209421159258</v>
      </c>
      <c r="Q1537" s="132">
        <f ca="1">IF($C1537&lt;$D$4,Q656,MAX(AVERAGEIFS(Q1534:Q1536,Q1534:Q1536,"&gt;0")/(EXP(Q$6*(($D1537-COUNTIFS(Q$1453:Q1537,0))/12))),Q$8))</f>
        <v>1</v>
      </c>
      <c r="R1537" s="132">
        <f t="shared" ca="1" si="204"/>
        <v>1</v>
      </c>
      <c r="S1537" s="132">
        <f ca="1">IF($C1537&lt;$D$4,S656,MAX(AVERAGEIFS(S1534:S1536,S1534:S1536,"&gt;0")/(EXP(S$6*(($D1537-COUNTIFS(S$1453:S1537,0))/12))),S$8))</f>
        <v>1</v>
      </c>
      <c r="T1537" s="132">
        <f t="shared" ca="1" si="205"/>
        <v>0.76923076923076916</v>
      </c>
      <c r="U1537" s="181">
        <f ca="1">IF($C1537&lt;=MAX($D$4,INDEX($C$23:$C$154,2+MATCH(0,$M$23:$M$154,1))),U656,MAX(AVERAGEIFS(U1534:U1536,U1534:U1536,"&gt;0")/(EXP(U$6*(($D1537-COUNTIFS(U$1453:U1537,0))/12))),U$8))</f>
        <v>3.9143409425816995</v>
      </c>
      <c r="V1537" s="181">
        <f t="shared" ca="1" si="206"/>
        <v>2</v>
      </c>
      <c r="W1537" s="132">
        <f ca="1">IF($C1537&lt;$D$4,W656,MAX(AVERAGEIFS(W1534:W1536,W1534:W1536,"&gt;0")/(EXP(W$6*(($D1537-COUNTIFS(W$1453:W1537,0))/12))),W$8))</f>
        <v>0.75</v>
      </c>
      <c r="X1537" s="132">
        <f t="shared" ca="1" si="207"/>
        <v>0.57692307692307687</v>
      </c>
      <c r="Y1537" s="132"/>
      <c r="Z1537" s="132"/>
    </row>
    <row r="1538" spans="2:26" outlineLevel="1">
      <c r="B1538" s="159"/>
      <c r="C1538" s="160">
        <f t="shared" si="198"/>
        <v>46784</v>
      </c>
      <c r="D1538" s="128">
        <f t="shared" si="199"/>
        <v>86</v>
      </c>
      <c r="G1538" s="132">
        <f ca="1">IF($C1538&lt;$D$4,G657,MAX(AVERAGEIFS(G1535:G1537,G1535:G1537,"&gt;0")/(EXP(G$6*(($D1538-COUNTIFS(G$1453:G1538,0))/12))),G$8))</f>
        <v>1.25</v>
      </c>
      <c r="H1538" s="132">
        <f t="shared" ca="1" si="200"/>
        <v>0.96153846153846145</v>
      </c>
      <c r="I1538" s="132">
        <f ca="1">IF($C1538&lt;$D$4,I657,MAX(AVERAGEIFS(I1535:I1537,I1535:I1537,"&gt;0")/(EXP(I$6*(($D1538-COUNTIFS(I$1453:I1538,0))/12))),I$8))</f>
        <v>1.5</v>
      </c>
      <c r="J1538" s="132">
        <f t="shared" ca="1" si="201"/>
        <v>1.2</v>
      </c>
      <c r="K1538" s="132">
        <f ca="1">IF($C1538&lt;$D$4,K657,MAX(AVERAGEIFS(K1535:K1537,K1535:K1537,"&gt;0")/(EXP(K$6*(($D1538-COUNTIFS(K$1453:K1538,0))/12))),K$8))</f>
        <v>3</v>
      </c>
      <c r="L1538" s="132">
        <f t="shared" ca="1" si="202"/>
        <v>2</v>
      </c>
      <c r="M1538" s="181">
        <f ca="1">IF($C1538&lt;=MAX($D$4,INDEX($C$23:$C$154,2+MATCH(0,$M$23:$M$154,1))),M657,MAX(AVERAGEIFS(M1535:M1537,M1535:M1537,"&gt;0")/(EXP(M$6*(($D1538-COUNTIFS(M$1453:M1538,0))/12))),M$8))</f>
        <v>8.6783925441830849</v>
      </c>
      <c r="N1538" s="181">
        <f t="shared" ca="1" si="203"/>
        <v>4.3391962720915425</v>
      </c>
      <c r="O1538" s="181">
        <f ca="1">IF($C1538&lt;=MAX($D$4,INDEX($C$23:$C$154,2+MATCH(0,$O$23:$O$154,1))),O657,MAX(AVERAGEIFS(O1535:O1537,O1535:O1537,"&gt;0")/(EXP(O$6*(($D1538-COUNTIFS(O$1453:O1538,0))/12))),O$8))</f>
        <v>15.453172112750195</v>
      </c>
      <c r="P1538" s="181">
        <f t="shared" ca="1" si="197"/>
        <v>7.7265860563750977</v>
      </c>
      <c r="Q1538" s="132">
        <f ca="1">IF($C1538&lt;$D$4,Q657,MAX(AVERAGEIFS(Q1535:Q1537,Q1535:Q1537,"&gt;0")/(EXP(Q$6*(($D1538-COUNTIFS(Q$1453:Q1538,0))/12))),Q$8))</f>
        <v>1</v>
      </c>
      <c r="R1538" s="132">
        <f t="shared" ca="1" si="204"/>
        <v>1</v>
      </c>
      <c r="S1538" s="132">
        <f ca="1">IF($C1538&lt;$D$4,S657,MAX(AVERAGEIFS(S1535:S1537,S1535:S1537,"&gt;0")/(EXP(S$6*(($D1538-COUNTIFS(S$1453:S1538,0))/12))),S$8))</f>
        <v>1</v>
      </c>
      <c r="T1538" s="132">
        <f t="shared" ca="1" si="205"/>
        <v>0.76923076923076916</v>
      </c>
      <c r="U1538" s="181">
        <f ca="1">IF($C1538&lt;=MAX($D$4,INDEX($C$23:$C$154,2+MATCH(0,$M$23:$M$154,1))),U657,MAX(AVERAGEIFS(U1535:U1537,U1535:U1537,"&gt;0")/(EXP(U$6*(($D1538-COUNTIFS(U$1453:U1538,0))/12))),U$8))</f>
        <v>3.7045644094855108</v>
      </c>
      <c r="V1538" s="181">
        <f t="shared" ca="1" si="206"/>
        <v>2</v>
      </c>
      <c r="W1538" s="132">
        <f ca="1">IF($C1538&lt;$D$4,W657,MAX(AVERAGEIFS(W1535:W1537,W1535:W1537,"&gt;0")/(EXP(W$6*(($D1538-COUNTIFS(W$1453:W1538,0))/12))),W$8))</f>
        <v>0.75</v>
      </c>
      <c r="X1538" s="132">
        <f t="shared" ca="1" si="207"/>
        <v>0.57692307692307687</v>
      </c>
      <c r="Y1538" s="132"/>
      <c r="Z1538" s="132"/>
    </row>
    <row r="1539" spans="2:26" outlineLevel="1">
      <c r="B1539" s="159"/>
      <c r="C1539" s="160">
        <f t="shared" si="198"/>
        <v>46813</v>
      </c>
      <c r="D1539" s="128">
        <f t="shared" si="199"/>
        <v>87</v>
      </c>
      <c r="G1539" s="132">
        <f ca="1">IF($C1539&lt;$D$4,G658,MAX(AVERAGEIFS(G1536:G1538,G1536:G1538,"&gt;0")/(EXP(G$6*(($D1539-COUNTIFS(G$1453:G1539,0))/12))),G$8))</f>
        <v>1.25</v>
      </c>
      <c r="H1539" s="132">
        <f t="shared" ca="1" si="200"/>
        <v>0.96153846153846145</v>
      </c>
      <c r="I1539" s="132">
        <f ca="1">IF($C1539&lt;$D$4,I658,MAX(AVERAGEIFS(I1536:I1538,I1536:I1538,"&gt;0")/(EXP(I$6*(($D1539-COUNTIFS(I$1453:I1539,0))/12))),I$8))</f>
        <v>1.5</v>
      </c>
      <c r="J1539" s="132">
        <f t="shared" ca="1" si="201"/>
        <v>1.2</v>
      </c>
      <c r="K1539" s="132">
        <f ca="1">IF($C1539&lt;$D$4,K658,MAX(AVERAGEIFS(K1536:K1538,K1536:K1538,"&gt;0")/(EXP(K$6*(($D1539-COUNTIFS(K$1453:K1539,0))/12))),K$8))</f>
        <v>3</v>
      </c>
      <c r="L1539" s="132">
        <f t="shared" ca="1" si="202"/>
        <v>2</v>
      </c>
      <c r="M1539" s="181">
        <f ca="1">IF($C1539&lt;=MAX($D$4,INDEX($C$23:$C$154,2+MATCH(0,$M$23:$M$154,1))),M658,MAX(AVERAGEIFS(M1536:M1538,M1536:M1538,"&gt;0")/(EXP(M$6*(($D1539-COUNTIFS(M$1453:M1539,0))/12))),M$8))</f>
        <v>8.5791030212907362</v>
      </c>
      <c r="N1539" s="181">
        <f t="shared" ca="1" si="203"/>
        <v>4.2895515106453681</v>
      </c>
      <c r="O1539" s="181">
        <f ca="1">IF($C1539&lt;=MAX($D$4,INDEX($C$23:$C$154,2+MATCH(0,$O$23:$O$154,1))),O658,MAX(AVERAGEIFS(O1536:O1538,O1536:O1538,"&gt;0")/(EXP(O$6*(($D1539-COUNTIFS(O$1453:O1539,0))/12))),O$8))</f>
        <v>15.283401682455436</v>
      </c>
      <c r="P1539" s="181">
        <f t="shared" ca="1" si="197"/>
        <v>7.6417008412277179</v>
      </c>
      <c r="Q1539" s="132">
        <f ca="1">IF($C1539&lt;$D$4,Q658,MAX(AVERAGEIFS(Q1536:Q1538,Q1536:Q1538,"&gt;0")/(EXP(Q$6*(($D1539-COUNTIFS(Q$1453:Q1539,0))/12))),Q$8))</f>
        <v>1</v>
      </c>
      <c r="R1539" s="132">
        <f t="shared" ca="1" si="204"/>
        <v>1</v>
      </c>
      <c r="S1539" s="132">
        <f ca="1">IF($C1539&lt;$D$4,S658,MAX(AVERAGEIFS(S1536:S1538,S1536:S1538,"&gt;0")/(EXP(S$6*(($D1539-COUNTIFS(S$1453:S1539,0))/12))),S$8))</f>
        <v>1</v>
      </c>
      <c r="T1539" s="132">
        <f t="shared" ca="1" si="205"/>
        <v>0.76923076923076916</v>
      </c>
      <c r="U1539" s="181">
        <f ca="1">IF($C1539&lt;=MAX($D$4,INDEX($C$23:$C$154,2+MATCH(0,$M$23:$M$154,1))),U658,MAX(AVERAGEIFS(U1536:U1538,U1536:U1538,"&gt;0")/(EXP(U$6*(($D1539-COUNTIFS(U$1453:U1539,0))/12))),U$8))</f>
        <v>3.4988649132290286</v>
      </c>
      <c r="V1539" s="181">
        <f t="shared" ca="1" si="206"/>
        <v>2</v>
      </c>
      <c r="W1539" s="132">
        <f ca="1">IF($C1539&lt;$D$4,W658,MAX(AVERAGEIFS(W1536:W1538,W1536:W1538,"&gt;0")/(EXP(W$6*(($D1539-COUNTIFS(W$1453:W1539,0))/12))),W$8))</f>
        <v>0.75</v>
      </c>
      <c r="X1539" s="132">
        <f t="shared" ca="1" si="207"/>
        <v>0.57692307692307687</v>
      </c>
      <c r="Y1539" s="132"/>
      <c r="Z1539" s="132"/>
    </row>
    <row r="1540" spans="2:26" outlineLevel="1">
      <c r="B1540" s="159"/>
      <c r="C1540" s="160">
        <f t="shared" si="198"/>
        <v>46844</v>
      </c>
      <c r="D1540" s="128">
        <f t="shared" si="199"/>
        <v>88</v>
      </c>
      <c r="G1540" s="132">
        <f ca="1">IF($C1540&lt;$D$4,G659,MAX(AVERAGEIFS(G1537:G1539,G1537:G1539,"&gt;0")/(EXP(G$6*(($D1540-COUNTIFS(G$1453:G1540,0))/12))),G$8))</f>
        <v>1.25</v>
      </c>
      <c r="H1540" s="132">
        <f t="shared" ca="1" si="200"/>
        <v>0.96153846153846145</v>
      </c>
      <c r="I1540" s="132">
        <f ca="1">IF($C1540&lt;$D$4,I659,MAX(AVERAGEIFS(I1537:I1539,I1537:I1539,"&gt;0")/(EXP(I$6*(($D1540-COUNTIFS(I$1453:I1540,0))/12))),I$8))</f>
        <v>1.5</v>
      </c>
      <c r="J1540" s="132">
        <f t="shared" ca="1" si="201"/>
        <v>1.2</v>
      </c>
      <c r="K1540" s="132">
        <f ca="1">IF($C1540&lt;$D$4,K659,MAX(AVERAGEIFS(K1537:K1539,K1537:K1539,"&gt;0")/(EXP(K$6*(($D1540-COUNTIFS(K$1453:K1540,0))/12))),K$8))</f>
        <v>3</v>
      </c>
      <c r="L1540" s="132">
        <f t="shared" ca="1" si="202"/>
        <v>2</v>
      </c>
      <c r="M1540" s="181">
        <f ca="1">IF($C1540&lt;=MAX($D$4,INDEX($C$23:$C$154,2+MATCH(0,$M$23:$M$154,1))),M659,MAX(AVERAGEIFS(M1537:M1539,M1537:M1539,"&gt;0")/(EXP(M$6*(($D1540-COUNTIFS(M$1453:M1540,0))/12))),M$8))</f>
        <v>8.4774287177399383</v>
      </c>
      <c r="N1540" s="181">
        <f t="shared" ca="1" si="203"/>
        <v>4.2387143588699692</v>
      </c>
      <c r="O1540" s="181">
        <f ca="1">IF($C1540&lt;=MAX($D$4,INDEX($C$23:$C$154,2+MATCH(0,$O$23:$O$154,1))),O659,MAX(AVERAGEIFS(O1537:O1539,O1537:O1539,"&gt;0")/(EXP(O$6*(($D1540-COUNTIFS(O$1453:O1540,0))/12))),O$8))</f>
        <v>15.099056572576174</v>
      </c>
      <c r="P1540" s="181">
        <f t="shared" ca="1" si="197"/>
        <v>7.549528286288087</v>
      </c>
      <c r="Q1540" s="132">
        <f ca="1">IF($C1540&lt;$D$4,Q659,MAX(AVERAGEIFS(Q1537:Q1539,Q1537:Q1539,"&gt;0")/(EXP(Q$6*(($D1540-COUNTIFS(Q$1453:Q1540,0))/12))),Q$8))</f>
        <v>1</v>
      </c>
      <c r="R1540" s="132">
        <f t="shared" ca="1" si="204"/>
        <v>1</v>
      </c>
      <c r="S1540" s="132">
        <f ca="1">IF($C1540&lt;$D$4,S659,MAX(AVERAGEIFS(S1537:S1539,S1537:S1539,"&gt;0")/(EXP(S$6*(($D1540-COUNTIFS(S$1453:S1540,0))/12))),S$8))</f>
        <v>1</v>
      </c>
      <c r="T1540" s="132">
        <f t="shared" ca="1" si="205"/>
        <v>0.76923076923076916</v>
      </c>
      <c r="U1540" s="181">
        <f ca="1">IF($C1540&lt;=MAX($D$4,INDEX($C$23:$C$154,2+MATCH(0,$M$23:$M$154,1))),U659,MAX(AVERAGEIFS(U1537:U1539,U1537:U1539,"&gt;0")/(EXP(U$6*(($D1540-COUNTIFS(U$1453:U1540,0))/12))),U$8))</f>
        <v>3.297833697706603</v>
      </c>
      <c r="V1540" s="181">
        <f t="shared" ca="1" si="206"/>
        <v>2</v>
      </c>
      <c r="W1540" s="132">
        <f ca="1">IF($C1540&lt;$D$4,W659,MAX(AVERAGEIFS(W1537:W1539,W1537:W1539,"&gt;0")/(EXP(W$6*(($D1540-COUNTIFS(W$1453:W1540,0))/12))),W$8))</f>
        <v>0.75</v>
      </c>
      <c r="X1540" s="132">
        <f t="shared" ca="1" si="207"/>
        <v>0.57692307692307687</v>
      </c>
      <c r="Y1540" s="132"/>
      <c r="Z1540" s="132"/>
    </row>
    <row r="1541" spans="2:26" outlineLevel="1">
      <c r="B1541" s="159"/>
      <c r="C1541" s="160">
        <f t="shared" si="198"/>
        <v>46874</v>
      </c>
      <c r="D1541" s="128">
        <f t="shared" si="199"/>
        <v>89</v>
      </c>
      <c r="G1541" s="132">
        <f ca="1">IF($C1541&lt;$D$4,G660,MAX(AVERAGEIFS(G1538:G1540,G1538:G1540,"&gt;0")/(EXP(G$6*(($D1541-COUNTIFS(G$1453:G1541,0))/12))),G$8))</f>
        <v>1.25</v>
      </c>
      <c r="H1541" s="132">
        <f t="shared" ca="1" si="200"/>
        <v>0.96153846153846145</v>
      </c>
      <c r="I1541" s="132">
        <f ca="1">IF($C1541&lt;$D$4,I660,MAX(AVERAGEIFS(I1538:I1540,I1538:I1540,"&gt;0")/(EXP(I$6*(($D1541-COUNTIFS(I$1453:I1541,0))/12))),I$8))</f>
        <v>1.5</v>
      </c>
      <c r="J1541" s="132">
        <f t="shared" ca="1" si="201"/>
        <v>1.2</v>
      </c>
      <c r="K1541" s="132">
        <f ca="1">IF($C1541&lt;$D$4,K660,MAX(AVERAGEIFS(K1538:K1540,K1538:K1540,"&gt;0")/(EXP(K$6*(($D1541-COUNTIFS(K$1453:K1541,0))/12))),K$8))</f>
        <v>3</v>
      </c>
      <c r="L1541" s="132">
        <f t="shared" ca="1" si="202"/>
        <v>2</v>
      </c>
      <c r="M1541" s="181">
        <f ca="1">IF($C1541&lt;=MAX($D$4,INDEX($C$23:$C$154,2+MATCH(0,$M$23:$M$154,1))),M660,MAX(AVERAGEIFS(M1538:M1540,M1538:M1540,"&gt;0")/(EXP(M$6*(($D1541-COUNTIFS(M$1453:M1541,0))/12))),M$8))</f>
        <v>8.3734839095113642</v>
      </c>
      <c r="N1541" s="181">
        <f t="shared" ca="1" si="203"/>
        <v>4.1867419547556821</v>
      </c>
      <c r="O1541" s="181">
        <f ca="1">IF($C1541&lt;=MAX($D$4,INDEX($C$23:$C$154,2+MATCH(0,$O$23:$O$154,1))),O660,MAX(AVERAGEIFS(O1538:O1540,O1538:O1540,"&gt;0")/(EXP(O$6*(($D1541-COUNTIFS(O$1453:O1541,0))/12))),O$8))</f>
        <v>14.901314873921482</v>
      </c>
      <c r="P1541" s="181">
        <f t="shared" ca="1" si="197"/>
        <v>7.450657436960741</v>
      </c>
      <c r="Q1541" s="132">
        <f ca="1">IF($C1541&lt;$D$4,Q660,MAX(AVERAGEIFS(Q1538:Q1540,Q1538:Q1540,"&gt;0")/(EXP(Q$6*(($D1541-COUNTIFS(Q$1453:Q1541,0))/12))),Q$8))</f>
        <v>1</v>
      </c>
      <c r="R1541" s="132">
        <f t="shared" ca="1" si="204"/>
        <v>1</v>
      </c>
      <c r="S1541" s="132">
        <f ca="1">IF($C1541&lt;$D$4,S660,MAX(AVERAGEIFS(S1538:S1540,S1538:S1540,"&gt;0")/(EXP(S$6*(($D1541-COUNTIFS(S$1453:S1541,0))/12))),S$8))</f>
        <v>1</v>
      </c>
      <c r="T1541" s="132">
        <f t="shared" ca="1" si="205"/>
        <v>0.76923076923076916</v>
      </c>
      <c r="U1541" s="181">
        <f ca="1">IF($C1541&lt;=MAX($D$4,INDEX($C$23:$C$154,2+MATCH(0,$M$23:$M$154,1))),U660,MAX(AVERAGEIFS(U1538:U1540,U1538:U1540,"&gt;0")/(EXP(U$6*(($D1541-COUNTIFS(U$1453:U1541,0))/12))),U$8))</f>
        <v>3.1020088432961481</v>
      </c>
      <c r="V1541" s="181">
        <f t="shared" ca="1" si="206"/>
        <v>2</v>
      </c>
      <c r="W1541" s="132">
        <f ca="1">IF($C1541&lt;$D$4,W660,MAX(AVERAGEIFS(W1538:W1540,W1538:W1540,"&gt;0")/(EXP(W$6*(($D1541-COUNTIFS(W$1453:W1541,0))/12))),W$8))</f>
        <v>0.75</v>
      </c>
      <c r="X1541" s="132">
        <f t="shared" ca="1" si="207"/>
        <v>0.57692307692307687</v>
      </c>
      <c r="Y1541" s="132"/>
      <c r="Z1541" s="132"/>
    </row>
    <row r="1542" spans="2:26" outlineLevel="1">
      <c r="B1542" s="159"/>
      <c r="C1542" s="160">
        <f t="shared" si="198"/>
        <v>46905</v>
      </c>
      <c r="D1542" s="128">
        <f t="shared" si="199"/>
        <v>90</v>
      </c>
      <c r="G1542" s="132">
        <f ca="1">IF($C1542&lt;$D$4,G661,MAX(AVERAGEIFS(G1539:G1541,G1539:G1541,"&gt;0")/(EXP(G$6*(($D1542-COUNTIFS(G$1453:G1542,0))/12))),G$8))</f>
        <v>1.25</v>
      </c>
      <c r="H1542" s="132">
        <f t="shared" ca="1" si="200"/>
        <v>0.96153846153846145</v>
      </c>
      <c r="I1542" s="132">
        <f ca="1">IF($C1542&lt;$D$4,I661,MAX(AVERAGEIFS(I1539:I1541,I1539:I1541,"&gt;0")/(EXP(I$6*(($D1542-COUNTIFS(I$1453:I1542,0))/12))),I$8))</f>
        <v>1.5</v>
      </c>
      <c r="J1542" s="132">
        <f t="shared" ca="1" si="201"/>
        <v>1.2</v>
      </c>
      <c r="K1542" s="132">
        <f ca="1">IF($C1542&lt;$D$4,K661,MAX(AVERAGEIFS(K1539:K1541,K1539:K1541,"&gt;0")/(EXP(K$6*(($D1542-COUNTIFS(K$1453:K1542,0))/12))),K$8))</f>
        <v>3</v>
      </c>
      <c r="L1542" s="132">
        <f t="shared" ca="1" si="202"/>
        <v>2</v>
      </c>
      <c r="M1542" s="181">
        <f ca="1">IF($C1542&lt;=MAX($D$4,INDEX($C$23:$C$154,2+MATCH(0,$M$23:$M$154,1))),M661,MAX(AVERAGEIFS(M1539:M1541,M1539:M1541,"&gt;0")/(EXP(M$6*(($D1542-COUNTIFS(M$1453:M1542,0))/12))),M$8))</f>
        <v>8.2673821083528871</v>
      </c>
      <c r="N1542" s="181">
        <f t="shared" ca="1" si="203"/>
        <v>4.1336910541764436</v>
      </c>
      <c r="O1542" s="181">
        <f ca="1">IF($C1542&lt;=MAX($D$4,INDEX($C$23:$C$154,2+MATCH(0,$O$23:$O$154,1))),O661,MAX(AVERAGEIFS(O1539:O1541,O1539:O1541,"&gt;0")/(EXP(O$6*(($D1542-COUNTIFS(O$1453:O1542,0))/12))),O$8))</f>
        <v>14.691265554759074</v>
      </c>
      <c r="P1542" s="181">
        <f t="shared" ca="1" si="197"/>
        <v>7.3456327773795369</v>
      </c>
      <c r="Q1542" s="132">
        <f ca="1">IF($C1542&lt;$D$4,Q661,MAX(AVERAGEIFS(Q1539:Q1541,Q1539:Q1541,"&gt;0")/(EXP(Q$6*(($D1542-COUNTIFS(Q$1453:Q1542,0))/12))),Q$8))</f>
        <v>1</v>
      </c>
      <c r="R1542" s="132">
        <f t="shared" ca="1" si="204"/>
        <v>1</v>
      </c>
      <c r="S1542" s="132">
        <f ca="1">IF($C1542&lt;$D$4,S661,MAX(AVERAGEIFS(S1539:S1541,S1539:S1541,"&gt;0")/(EXP(S$6*(($D1542-COUNTIFS(S$1453:S1542,0))/12))),S$8))</f>
        <v>1</v>
      </c>
      <c r="T1542" s="132">
        <f t="shared" ca="1" si="205"/>
        <v>0.76923076923076916</v>
      </c>
      <c r="U1542" s="181">
        <f ca="1">IF($C1542&lt;=MAX($D$4,INDEX($C$23:$C$154,2+MATCH(0,$M$23:$M$154,1))),U661,MAX(AVERAGEIFS(U1539:U1541,U1539:U1541,"&gt;0")/(EXP(U$6*(($D1542-COUNTIFS(U$1453:U1542,0))/12))),U$8))</f>
        <v>3</v>
      </c>
      <c r="V1542" s="181">
        <f t="shared" ca="1" si="206"/>
        <v>2</v>
      </c>
      <c r="W1542" s="132">
        <f ca="1">IF($C1542&lt;$D$4,W661,MAX(AVERAGEIFS(W1539:W1541,W1539:W1541,"&gt;0")/(EXP(W$6*(($D1542-COUNTIFS(W$1453:W1542,0))/12))),W$8))</f>
        <v>0.75</v>
      </c>
      <c r="X1542" s="132">
        <f t="shared" ca="1" si="207"/>
        <v>0.57692307692307687</v>
      </c>
      <c r="Y1542" s="132"/>
      <c r="Z1542" s="132"/>
    </row>
    <row r="1543" spans="2:26" outlineLevel="1">
      <c r="B1543" s="159"/>
      <c r="C1543" s="160">
        <f t="shared" si="198"/>
        <v>46935</v>
      </c>
      <c r="D1543" s="128">
        <f t="shared" si="199"/>
        <v>91</v>
      </c>
      <c r="G1543" s="132">
        <f ca="1">IF($C1543&lt;$D$4,G662,MAX(AVERAGEIFS(G1540:G1542,G1540:G1542,"&gt;0")/(EXP(G$6*(($D1543-COUNTIFS(G$1453:G1543,0))/12))),G$8))</f>
        <v>1.25</v>
      </c>
      <c r="H1543" s="132">
        <f t="shared" ca="1" si="200"/>
        <v>0.96153846153846145</v>
      </c>
      <c r="I1543" s="132">
        <f ca="1">IF($C1543&lt;$D$4,I662,MAX(AVERAGEIFS(I1540:I1542,I1540:I1542,"&gt;0")/(EXP(I$6*(($D1543-COUNTIFS(I$1453:I1543,0))/12))),I$8))</f>
        <v>1.5</v>
      </c>
      <c r="J1543" s="132">
        <f t="shared" ca="1" si="201"/>
        <v>1.2</v>
      </c>
      <c r="K1543" s="132">
        <f ca="1">IF($C1543&lt;$D$4,K662,MAX(AVERAGEIFS(K1540:K1542,K1540:K1542,"&gt;0")/(EXP(K$6*(($D1543-COUNTIFS(K$1453:K1543,0))/12))),K$8))</f>
        <v>3</v>
      </c>
      <c r="L1543" s="132">
        <f t="shared" ca="1" si="202"/>
        <v>2</v>
      </c>
      <c r="M1543" s="181">
        <f ca="1">IF($C1543&lt;=MAX($D$4,INDEX($C$23:$C$154,2+MATCH(0,$M$23:$M$154,1))),M662,MAX(AVERAGEIFS(M1540:M1542,M1540:M1542,"&gt;0")/(EXP(M$6*(($D1543-COUNTIFS(M$1453:M1543,0))/12))),M$8))</f>
        <v>8.1592384104299054</v>
      </c>
      <c r="N1543" s="181">
        <f t="shared" ca="1" si="203"/>
        <v>4.0796192052149527</v>
      </c>
      <c r="O1543" s="181">
        <f ca="1">IF($C1543&lt;=MAX($D$4,INDEX($C$23:$C$154,2+MATCH(0,$O$23:$O$154,1))),O662,MAX(AVERAGEIFS(O1540:O1542,O1540:O1542,"&gt;0")/(EXP(O$6*(($D1543-COUNTIFS(O$1453:O1543,0))/12))),O$8))</f>
        <v>14.468985637086424</v>
      </c>
      <c r="P1543" s="181">
        <f t="shared" ca="1" si="197"/>
        <v>7.2344928185432122</v>
      </c>
      <c r="Q1543" s="132">
        <f ca="1">IF($C1543&lt;$D$4,Q662,MAX(AVERAGEIFS(Q1540:Q1542,Q1540:Q1542,"&gt;0")/(EXP(Q$6*(($D1543-COUNTIFS(Q$1453:Q1543,0))/12))),Q$8))</f>
        <v>1</v>
      </c>
      <c r="R1543" s="132">
        <f t="shared" ca="1" si="204"/>
        <v>1</v>
      </c>
      <c r="S1543" s="132">
        <f ca="1">IF($C1543&lt;$D$4,S662,MAX(AVERAGEIFS(S1540:S1542,S1540:S1542,"&gt;0")/(EXP(S$6*(($D1543-COUNTIFS(S$1453:S1543,0))/12))),S$8))</f>
        <v>1</v>
      </c>
      <c r="T1543" s="132">
        <f t="shared" ca="1" si="205"/>
        <v>0.76923076923076916</v>
      </c>
      <c r="U1543" s="181">
        <f ca="1">IF($C1543&lt;=MAX($D$4,INDEX($C$23:$C$154,2+MATCH(0,$M$23:$M$154,1))),U662,MAX(AVERAGEIFS(U1540:U1542,U1540:U1542,"&gt;0")/(EXP(U$6*(($D1543-COUNTIFS(U$1453:U1543,0))/12))),U$8))</f>
        <v>3</v>
      </c>
      <c r="V1543" s="181">
        <f t="shared" ca="1" si="206"/>
        <v>2</v>
      </c>
      <c r="W1543" s="132">
        <f ca="1">IF($C1543&lt;$D$4,W662,MAX(AVERAGEIFS(W1540:W1542,W1540:W1542,"&gt;0")/(EXP(W$6*(($D1543-COUNTIFS(W$1453:W1543,0))/12))),W$8))</f>
        <v>0.75</v>
      </c>
      <c r="X1543" s="132">
        <f t="shared" ca="1" si="207"/>
        <v>0.57692307692307687</v>
      </c>
      <c r="Y1543" s="132"/>
      <c r="Z1543" s="132"/>
    </row>
    <row r="1544" spans="2:26" outlineLevel="1">
      <c r="B1544" s="159"/>
      <c r="C1544" s="160">
        <f t="shared" si="198"/>
        <v>46966</v>
      </c>
      <c r="D1544" s="128">
        <f t="shared" si="199"/>
        <v>92</v>
      </c>
      <c r="G1544" s="132">
        <f ca="1">IF($C1544&lt;$D$4,G663,MAX(AVERAGEIFS(G1541:G1543,G1541:G1543,"&gt;0")/(EXP(G$6*(($D1544-COUNTIFS(G$1453:G1544,0))/12))),G$8))</f>
        <v>1.25</v>
      </c>
      <c r="H1544" s="132">
        <f t="shared" ca="1" si="200"/>
        <v>0.96153846153846145</v>
      </c>
      <c r="I1544" s="132">
        <f ca="1">IF($C1544&lt;$D$4,I663,MAX(AVERAGEIFS(I1541:I1543,I1541:I1543,"&gt;0")/(EXP(I$6*(($D1544-COUNTIFS(I$1453:I1544,0))/12))),I$8))</f>
        <v>1.5</v>
      </c>
      <c r="J1544" s="132">
        <f t="shared" ca="1" si="201"/>
        <v>1.2</v>
      </c>
      <c r="K1544" s="132">
        <f ca="1">IF($C1544&lt;$D$4,K663,MAX(AVERAGEIFS(K1541:K1543,K1541:K1543,"&gt;0")/(EXP(K$6*(($D1544-COUNTIFS(K$1453:K1544,0))/12))),K$8))</f>
        <v>3</v>
      </c>
      <c r="L1544" s="132">
        <f t="shared" ca="1" si="202"/>
        <v>2</v>
      </c>
      <c r="M1544" s="181">
        <f ca="1">IF($C1544&lt;=MAX($D$4,INDEX($C$23:$C$154,2+MATCH(0,$M$23:$M$154,1))),M663,MAX(AVERAGEIFS(M1541:M1543,M1541:M1543,"&gt;0")/(EXP(M$6*(($D1544-COUNTIFS(M$1453:M1544,0))/12))),M$8))</f>
        <v>8.0491694214332803</v>
      </c>
      <c r="N1544" s="181">
        <f t="shared" ca="1" si="203"/>
        <v>4.0245847107166401</v>
      </c>
      <c r="O1544" s="181">
        <f ca="1">IF($C1544&lt;=MAX($D$4,INDEX($C$23:$C$154,2+MATCH(0,$O$23:$O$154,1))),O663,MAX(AVERAGEIFS(O1541:O1543,O1541:O1543,"&gt;0")/(EXP(O$6*(($D1544-COUNTIFS(O$1453:O1544,0))/12))),O$8))</f>
        <v>14.235311398005484</v>
      </c>
      <c r="P1544" s="181">
        <f t="shared" ca="1" si="197"/>
        <v>7.117655699002742</v>
      </c>
      <c r="Q1544" s="132">
        <f ca="1">IF($C1544&lt;$D$4,Q663,MAX(AVERAGEIFS(Q1541:Q1543,Q1541:Q1543,"&gt;0")/(EXP(Q$6*(($D1544-COUNTIFS(Q$1453:Q1544,0))/12))),Q$8))</f>
        <v>1</v>
      </c>
      <c r="R1544" s="132">
        <f t="shared" ca="1" si="204"/>
        <v>1</v>
      </c>
      <c r="S1544" s="132">
        <f ca="1">IF($C1544&lt;$D$4,S663,MAX(AVERAGEIFS(S1541:S1543,S1541:S1543,"&gt;0")/(EXP(S$6*(($D1544-COUNTIFS(S$1453:S1544,0))/12))),S$8))</f>
        <v>1</v>
      </c>
      <c r="T1544" s="132">
        <f t="shared" ca="1" si="205"/>
        <v>0.76923076923076916</v>
      </c>
      <c r="U1544" s="181">
        <f ca="1">IF($C1544&lt;=MAX($D$4,INDEX($C$23:$C$154,2+MATCH(0,$M$23:$M$154,1))),U663,MAX(AVERAGEIFS(U1541:U1543,U1541:U1543,"&gt;0")/(EXP(U$6*(($D1544-COUNTIFS(U$1453:U1544,0))/12))),U$8))</f>
        <v>3</v>
      </c>
      <c r="V1544" s="181">
        <f t="shared" ca="1" si="206"/>
        <v>2</v>
      </c>
      <c r="W1544" s="132">
        <f ca="1">IF($C1544&lt;$D$4,W663,MAX(AVERAGEIFS(W1541:W1543,W1541:W1543,"&gt;0")/(EXP(W$6*(($D1544-COUNTIFS(W$1453:W1544,0))/12))),W$8))</f>
        <v>0.75</v>
      </c>
      <c r="X1544" s="132">
        <f t="shared" ca="1" si="207"/>
        <v>0.57692307692307687</v>
      </c>
      <c r="Y1544" s="132"/>
      <c r="Z1544" s="132"/>
    </row>
    <row r="1545" spans="2:26" outlineLevel="1">
      <c r="B1545" s="159"/>
      <c r="C1545" s="160">
        <f t="shared" si="198"/>
        <v>46997</v>
      </c>
      <c r="D1545" s="128">
        <f t="shared" si="199"/>
        <v>93</v>
      </c>
      <c r="G1545" s="132">
        <f ca="1">IF($C1545&lt;$D$4,G664,MAX(AVERAGEIFS(G1542:G1544,G1542:G1544,"&gt;0")/(EXP(G$6*(($D1545-COUNTIFS(G$1453:G1545,0))/12))),G$8))</f>
        <v>1.25</v>
      </c>
      <c r="H1545" s="132">
        <f t="shared" ca="1" si="200"/>
        <v>0.96153846153846145</v>
      </c>
      <c r="I1545" s="132">
        <f ca="1">IF($C1545&lt;$D$4,I664,MAX(AVERAGEIFS(I1542:I1544,I1542:I1544,"&gt;0")/(EXP(I$6*(($D1545-COUNTIFS(I$1453:I1545,0))/12))),I$8))</f>
        <v>1.5</v>
      </c>
      <c r="J1545" s="132">
        <f t="shared" ca="1" si="201"/>
        <v>1.2</v>
      </c>
      <c r="K1545" s="132">
        <f ca="1">IF($C1545&lt;$D$4,K664,MAX(AVERAGEIFS(K1542:K1544,K1542:K1544,"&gt;0")/(EXP(K$6*(($D1545-COUNTIFS(K$1453:K1545,0))/12))),K$8))</f>
        <v>3</v>
      </c>
      <c r="L1545" s="132">
        <f t="shared" ca="1" si="202"/>
        <v>2</v>
      </c>
      <c r="M1545" s="181">
        <f ca="1">IF($C1545&lt;=MAX($D$4,INDEX($C$23:$C$154,2+MATCH(0,$M$23:$M$154,1))),M664,MAX(AVERAGEIFS(M1542:M1544,M1542:M1544,"&gt;0")/(EXP(M$6*(($D1545-COUNTIFS(M$1453:M1545,0))/12))),M$8))</f>
        <v>7.9372921227775768</v>
      </c>
      <c r="N1545" s="181">
        <f t="shared" ca="1" si="203"/>
        <v>3.9686460613887884</v>
      </c>
      <c r="O1545" s="181">
        <f ca="1">IF($C1545&lt;=MAX($D$4,INDEX($C$23:$C$154,2+MATCH(0,$O$23:$O$154,1))),O664,MAX(AVERAGEIFS(O1542:O1544,O1542:O1544,"&gt;0")/(EXP(O$6*(($D1545-COUNTIFS(O$1453:O1545,0))/12))),O$8))</f>
        <v>13.990962275459495</v>
      </c>
      <c r="P1545" s="181">
        <f t="shared" ca="1" si="197"/>
        <v>6.9954811377297474</v>
      </c>
      <c r="Q1545" s="132">
        <f ca="1">IF($C1545&lt;$D$4,Q664,MAX(AVERAGEIFS(Q1542:Q1544,Q1542:Q1544,"&gt;0")/(EXP(Q$6*(($D1545-COUNTIFS(Q$1453:Q1545,0))/12))),Q$8))</f>
        <v>1</v>
      </c>
      <c r="R1545" s="132">
        <f t="shared" ca="1" si="204"/>
        <v>1</v>
      </c>
      <c r="S1545" s="132">
        <f ca="1">IF($C1545&lt;$D$4,S664,MAX(AVERAGEIFS(S1542:S1544,S1542:S1544,"&gt;0")/(EXP(S$6*(($D1545-COUNTIFS(S$1453:S1545,0))/12))),S$8))</f>
        <v>1</v>
      </c>
      <c r="T1545" s="132">
        <f t="shared" ca="1" si="205"/>
        <v>0.76923076923076916</v>
      </c>
      <c r="U1545" s="181">
        <f ca="1">IF($C1545&lt;=MAX($D$4,INDEX($C$23:$C$154,2+MATCH(0,$M$23:$M$154,1))),U664,MAX(AVERAGEIFS(U1542:U1544,U1542:U1544,"&gt;0")/(EXP(U$6*(($D1545-COUNTIFS(U$1453:U1545,0))/12))),U$8))</f>
        <v>3</v>
      </c>
      <c r="V1545" s="181">
        <f t="shared" ca="1" si="206"/>
        <v>2</v>
      </c>
      <c r="W1545" s="132">
        <f ca="1">IF($C1545&lt;$D$4,W664,MAX(AVERAGEIFS(W1542:W1544,W1542:W1544,"&gt;0")/(EXP(W$6*(($D1545-COUNTIFS(W$1453:W1545,0))/12))),W$8))</f>
        <v>0.75</v>
      </c>
      <c r="X1545" s="132">
        <f t="shared" ca="1" si="207"/>
        <v>0.57692307692307687</v>
      </c>
      <c r="Y1545" s="132"/>
      <c r="Z1545" s="132"/>
    </row>
    <row r="1546" spans="2:26" outlineLevel="1">
      <c r="B1546" s="159"/>
      <c r="C1546" s="160">
        <f t="shared" si="198"/>
        <v>47027</v>
      </c>
      <c r="D1546" s="128">
        <f t="shared" si="199"/>
        <v>94</v>
      </c>
      <c r="G1546" s="132">
        <f ca="1">IF($C1546&lt;$D$4,G665,MAX(AVERAGEIFS(G1543:G1545,G1543:G1545,"&gt;0")/(EXP(G$6*(($D1546-COUNTIFS(G$1453:G1546,0))/12))),G$8))</f>
        <v>1.25</v>
      </c>
      <c r="H1546" s="132">
        <f t="shared" ca="1" si="200"/>
        <v>0.96153846153846145</v>
      </c>
      <c r="I1546" s="132">
        <f ca="1">IF($C1546&lt;$D$4,I665,MAX(AVERAGEIFS(I1543:I1545,I1543:I1545,"&gt;0")/(EXP(I$6*(($D1546-COUNTIFS(I$1453:I1546,0))/12))),I$8))</f>
        <v>1.5</v>
      </c>
      <c r="J1546" s="132">
        <f t="shared" ca="1" si="201"/>
        <v>1.2</v>
      </c>
      <c r="K1546" s="132">
        <f ca="1">IF($C1546&lt;$D$4,K665,MAX(AVERAGEIFS(K1543:K1545,K1543:K1545,"&gt;0")/(EXP(K$6*(($D1546-COUNTIFS(K$1453:K1546,0))/12))),K$8))</f>
        <v>3</v>
      </c>
      <c r="L1546" s="132">
        <f t="shared" ca="1" si="202"/>
        <v>2</v>
      </c>
      <c r="M1546" s="181">
        <f ca="1">IF($C1546&lt;=MAX($D$4,INDEX($C$23:$C$154,2+MATCH(0,$M$23:$M$154,1))),M665,MAX(AVERAGEIFS(M1543:M1545,M1543:M1545,"&gt;0")/(EXP(M$6*(($D1546-COUNTIFS(M$1453:M1546,0))/12))),M$8))</f>
        <v>7.8237242386095094</v>
      </c>
      <c r="N1546" s="181">
        <f t="shared" ca="1" si="203"/>
        <v>3.9118621193047547</v>
      </c>
      <c r="O1546" s="181">
        <f ca="1">IF($C1546&lt;=MAX($D$4,INDEX($C$23:$C$154,2+MATCH(0,$O$23:$O$154,1))),O665,MAX(AVERAGEIFS(O1543:O1545,O1543:O1545,"&gt;0")/(EXP(O$6*(($D1546-COUNTIFS(O$1453:O1546,0))/12))),O$8))</f>
        <v>13.736533131552077</v>
      </c>
      <c r="P1546" s="181">
        <f t="shared" ca="1" si="197"/>
        <v>6.8682665657760387</v>
      </c>
      <c r="Q1546" s="132">
        <f ca="1">IF($C1546&lt;$D$4,Q665,MAX(AVERAGEIFS(Q1543:Q1545,Q1543:Q1545,"&gt;0")/(EXP(Q$6*(($D1546-COUNTIFS(Q$1453:Q1546,0))/12))),Q$8))</f>
        <v>1</v>
      </c>
      <c r="R1546" s="132">
        <f t="shared" ca="1" si="204"/>
        <v>1</v>
      </c>
      <c r="S1546" s="132">
        <f ca="1">IF($C1546&lt;$D$4,S665,MAX(AVERAGEIFS(S1543:S1545,S1543:S1545,"&gt;0")/(EXP(S$6*(($D1546-COUNTIFS(S$1453:S1546,0))/12))),S$8))</f>
        <v>1</v>
      </c>
      <c r="T1546" s="132">
        <f t="shared" ca="1" si="205"/>
        <v>0.76923076923076916</v>
      </c>
      <c r="U1546" s="181">
        <f ca="1">IF($C1546&lt;=MAX($D$4,INDEX($C$23:$C$154,2+MATCH(0,$M$23:$M$154,1))),U665,MAX(AVERAGEIFS(U1543:U1545,U1543:U1545,"&gt;0")/(EXP(U$6*(($D1546-COUNTIFS(U$1453:U1546,0))/12))),U$8))</f>
        <v>3</v>
      </c>
      <c r="V1546" s="181">
        <f t="shared" ca="1" si="206"/>
        <v>2</v>
      </c>
      <c r="W1546" s="132">
        <f ca="1">IF($C1546&lt;$D$4,W665,MAX(AVERAGEIFS(W1543:W1545,W1543:W1545,"&gt;0")/(EXP(W$6*(($D1546-COUNTIFS(W$1453:W1546,0))/12))),W$8))</f>
        <v>0.75</v>
      </c>
      <c r="X1546" s="132">
        <f t="shared" ca="1" si="207"/>
        <v>0.57692307692307687</v>
      </c>
      <c r="Y1546" s="132"/>
      <c r="Z1546" s="132"/>
    </row>
    <row r="1547" spans="2:26" outlineLevel="1">
      <c r="B1547" s="159"/>
      <c r="C1547" s="160">
        <f t="shared" si="198"/>
        <v>47058</v>
      </c>
      <c r="D1547" s="128">
        <f t="shared" si="199"/>
        <v>95</v>
      </c>
      <c r="G1547" s="132">
        <f ca="1">IF($C1547&lt;$D$4,G666,MAX(AVERAGEIFS(G1544:G1546,G1544:G1546,"&gt;0")/(EXP(G$6*(($D1547-COUNTIFS(G$1453:G1547,0))/12))),G$8))</f>
        <v>1.25</v>
      </c>
      <c r="H1547" s="132">
        <f t="shared" ca="1" si="200"/>
        <v>0.96153846153846145</v>
      </c>
      <c r="I1547" s="132">
        <f ca="1">IF($C1547&lt;$D$4,I666,MAX(AVERAGEIFS(I1544:I1546,I1544:I1546,"&gt;0")/(EXP(I$6*(($D1547-COUNTIFS(I$1453:I1547,0))/12))),I$8))</f>
        <v>1.5</v>
      </c>
      <c r="J1547" s="132">
        <f t="shared" ca="1" si="201"/>
        <v>1.2</v>
      </c>
      <c r="K1547" s="132">
        <f ca="1">IF($C1547&lt;$D$4,K666,MAX(AVERAGEIFS(K1544:K1546,K1544:K1546,"&gt;0")/(EXP(K$6*(($D1547-COUNTIFS(K$1453:K1547,0))/12))),K$8))</f>
        <v>3</v>
      </c>
      <c r="L1547" s="132">
        <f t="shared" ca="1" si="202"/>
        <v>2</v>
      </c>
      <c r="M1547" s="181">
        <f ca="1">IF($C1547&lt;=MAX($D$4,INDEX($C$23:$C$154,2+MATCH(0,$M$23:$M$154,1))),M666,MAX(AVERAGEIFS(M1544:M1546,M1544:M1546,"&gt;0")/(EXP(M$6*(($D1547-COUNTIFS(M$1453:M1547,0))/12))),M$8))</f>
        <v>7.708583959417278</v>
      </c>
      <c r="N1547" s="181">
        <f t="shared" ca="1" si="203"/>
        <v>3.854291979708639</v>
      </c>
      <c r="O1547" s="181">
        <f ca="1">IF($C1547&lt;=MAX($D$4,INDEX($C$23:$C$154,2+MATCH(0,$O$23:$O$154,1))),O666,MAX(AVERAGEIFS(O1544:O1546,O1544:O1546,"&gt;0")/(EXP(O$6*(($D1547-COUNTIFS(O$1453:O1547,0))/12))),O$8))</f>
        <v>13.472780422163247</v>
      </c>
      <c r="P1547" s="181">
        <f t="shared" ca="1" si="197"/>
        <v>6.7363902110816234</v>
      </c>
      <c r="Q1547" s="132">
        <f ca="1">IF($C1547&lt;$D$4,Q666,MAX(AVERAGEIFS(Q1544:Q1546,Q1544:Q1546,"&gt;0")/(EXP(Q$6*(($D1547-COUNTIFS(Q$1453:Q1547,0))/12))),Q$8))</f>
        <v>1</v>
      </c>
      <c r="R1547" s="132">
        <f t="shared" ca="1" si="204"/>
        <v>1</v>
      </c>
      <c r="S1547" s="132">
        <f ca="1">IF($C1547&lt;$D$4,S666,MAX(AVERAGEIFS(S1544:S1546,S1544:S1546,"&gt;0")/(EXP(S$6*(($D1547-COUNTIFS(S$1453:S1547,0))/12))),S$8))</f>
        <v>1</v>
      </c>
      <c r="T1547" s="132">
        <f t="shared" ca="1" si="205"/>
        <v>0.76923076923076916</v>
      </c>
      <c r="U1547" s="181">
        <f ca="1">IF($C1547&lt;=MAX($D$4,INDEX($C$23:$C$154,2+MATCH(0,$M$23:$M$154,1))),U666,MAX(AVERAGEIFS(U1544:U1546,U1544:U1546,"&gt;0")/(EXP(U$6*(($D1547-COUNTIFS(U$1453:U1547,0))/12))),U$8))</f>
        <v>3</v>
      </c>
      <c r="V1547" s="181">
        <f t="shared" ca="1" si="206"/>
        <v>2</v>
      </c>
      <c r="W1547" s="132">
        <f ca="1">IF($C1547&lt;$D$4,W666,MAX(AVERAGEIFS(W1544:W1546,W1544:W1546,"&gt;0")/(EXP(W$6*(($D1547-COUNTIFS(W$1453:W1547,0))/12))),W$8))</f>
        <v>0.75</v>
      </c>
      <c r="X1547" s="132">
        <f t="shared" ca="1" si="207"/>
        <v>0.57692307692307687</v>
      </c>
      <c r="Y1547" s="132"/>
      <c r="Z1547" s="132"/>
    </row>
    <row r="1548" spans="2:26" outlineLevel="1">
      <c r="B1548" s="159"/>
      <c r="C1548" s="160">
        <f t="shared" si="198"/>
        <v>47088</v>
      </c>
      <c r="D1548" s="128">
        <f t="shared" si="199"/>
        <v>96</v>
      </c>
      <c r="G1548" s="132">
        <f ca="1">IF($C1548&lt;$D$4,G667,MAX(AVERAGEIFS(G1545:G1547,G1545:G1547,"&gt;0")/(EXP(G$6*(($D1548-COUNTIFS(G$1453:G1548,0))/12))),G$8))</f>
        <v>1.25</v>
      </c>
      <c r="H1548" s="132">
        <f t="shared" ca="1" si="200"/>
        <v>0.96153846153846145</v>
      </c>
      <c r="I1548" s="132">
        <f ca="1">IF($C1548&lt;$D$4,I667,MAX(AVERAGEIFS(I1545:I1547,I1545:I1547,"&gt;0")/(EXP(I$6*(($D1548-COUNTIFS(I$1453:I1548,0))/12))),I$8))</f>
        <v>1.5</v>
      </c>
      <c r="J1548" s="132">
        <f t="shared" ca="1" si="201"/>
        <v>1.2</v>
      </c>
      <c r="K1548" s="132">
        <f ca="1">IF($C1548&lt;$D$4,K667,MAX(AVERAGEIFS(K1545:K1547,K1545:K1547,"&gt;0")/(EXP(K$6*(($D1548-COUNTIFS(K$1453:K1548,0))/12))),K$8))</f>
        <v>3</v>
      </c>
      <c r="L1548" s="132">
        <f t="shared" ca="1" si="202"/>
        <v>2</v>
      </c>
      <c r="M1548" s="181">
        <f ca="1">IF($C1548&lt;=MAX($D$4,INDEX($C$23:$C$154,2+MATCH(0,$M$23:$M$154,1))),M667,MAX(AVERAGEIFS(M1545:M1547,M1545:M1547,"&gt;0")/(EXP(M$6*(($D1548-COUNTIFS(M$1453:M1548,0))/12))),M$8))</f>
        <v>7.5919896018310764</v>
      </c>
      <c r="N1548" s="181">
        <f t="shared" ca="1" si="203"/>
        <v>3.7959948009155382</v>
      </c>
      <c r="O1548" s="181">
        <f ca="1">IF($C1548&lt;=MAX($D$4,INDEX($C$23:$C$154,2+MATCH(0,$O$23:$O$154,1))),O667,MAX(AVERAGEIFS(O1545:O1547,O1545:O1547,"&gt;0")/(EXP(O$6*(($D1548-COUNTIFS(O$1453:O1548,0))/12))),O$8))</f>
        <v>13.200429001984018</v>
      </c>
      <c r="P1548" s="181">
        <f t="shared" ca="1" si="197"/>
        <v>6.600214500992009</v>
      </c>
      <c r="Q1548" s="132">
        <f ca="1">IF($C1548&lt;$D$4,Q667,MAX(AVERAGEIFS(Q1545:Q1547,Q1545:Q1547,"&gt;0")/(EXP(Q$6*(($D1548-COUNTIFS(Q$1453:Q1548,0))/12))),Q$8))</f>
        <v>1</v>
      </c>
      <c r="R1548" s="132">
        <f t="shared" ca="1" si="204"/>
        <v>1</v>
      </c>
      <c r="S1548" s="132">
        <f ca="1">IF($C1548&lt;$D$4,S667,MAX(AVERAGEIFS(S1545:S1547,S1545:S1547,"&gt;0")/(EXP(S$6*(($D1548-COUNTIFS(S$1453:S1548,0))/12))),S$8))</f>
        <v>1</v>
      </c>
      <c r="T1548" s="132">
        <f t="shared" ca="1" si="205"/>
        <v>0.76923076923076916</v>
      </c>
      <c r="U1548" s="181">
        <f ca="1">IF($C1548&lt;=MAX($D$4,INDEX($C$23:$C$154,2+MATCH(0,$M$23:$M$154,1))),U667,MAX(AVERAGEIFS(U1545:U1547,U1545:U1547,"&gt;0")/(EXP(U$6*(($D1548-COUNTIFS(U$1453:U1548,0))/12))),U$8))</f>
        <v>3</v>
      </c>
      <c r="V1548" s="181">
        <f t="shared" ca="1" si="206"/>
        <v>2</v>
      </c>
      <c r="W1548" s="132">
        <f ca="1">IF($C1548&lt;$D$4,W667,MAX(AVERAGEIFS(W1545:W1547,W1545:W1547,"&gt;0")/(EXP(W$6*(($D1548-COUNTIFS(W$1453:W1548,0))/12))),W$8))</f>
        <v>0.75</v>
      </c>
      <c r="X1548" s="132">
        <f t="shared" ca="1" si="207"/>
        <v>0.57692307692307687</v>
      </c>
      <c r="Y1548" s="132"/>
      <c r="Z1548" s="132"/>
    </row>
    <row r="1549" spans="2:26" outlineLevel="1">
      <c r="B1549" s="159"/>
      <c r="C1549" s="160">
        <f t="shared" si="198"/>
        <v>47119</v>
      </c>
      <c r="D1549" s="128">
        <f t="shared" si="199"/>
        <v>97</v>
      </c>
      <c r="G1549" s="132">
        <f ca="1">IF($C1549&lt;$D$4,G668,MAX(AVERAGEIFS(G1546:G1548,G1546:G1548,"&gt;0")/(EXP(G$6*(($D1549-COUNTIFS(G$1453:G1549,0))/12))),G$8))</f>
        <v>1.25</v>
      </c>
      <c r="H1549" s="132">
        <f t="shared" ca="1" si="200"/>
        <v>0.96153846153846145</v>
      </c>
      <c r="I1549" s="132">
        <f ca="1">IF($C1549&lt;$D$4,I668,MAX(AVERAGEIFS(I1546:I1548,I1546:I1548,"&gt;0")/(EXP(I$6*(($D1549-COUNTIFS(I$1453:I1549,0))/12))),I$8))</f>
        <v>1.5</v>
      </c>
      <c r="J1549" s="132">
        <f t="shared" ca="1" si="201"/>
        <v>1.2</v>
      </c>
      <c r="K1549" s="132">
        <f ca="1">IF($C1549&lt;$D$4,K668,MAX(AVERAGEIFS(K1546:K1548,K1546:K1548,"&gt;0")/(EXP(K$6*(($D1549-COUNTIFS(K$1453:K1549,0))/12))),K$8))</f>
        <v>3</v>
      </c>
      <c r="L1549" s="132">
        <f t="shared" ca="1" si="202"/>
        <v>2</v>
      </c>
      <c r="M1549" s="181">
        <f ca="1">IF($C1549&lt;=MAX($D$4,INDEX($C$23:$C$154,2+MATCH(0,$M$23:$M$154,1))),M668,MAX(AVERAGEIFS(M1546:M1548,M1546:M1548,"&gt;0")/(EXP(M$6*(($D1549-COUNTIFS(M$1453:M1549,0))/12))),M$8))</f>
        <v>7.4740595266197838</v>
      </c>
      <c r="N1549" s="181">
        <f t="shared" ca="1" si="203"/>
        <v>3.7370297633098919</v>
      </c>
      <c r="O1549" s="181">
        <f ca="1">IF($C1549&lt;=MAX($D$4,INDEX($C$23:$C$154,2+MATCH(0,$O$23:$O$154,1))),O668,MAX(AVERAGEIFS(O1546:O1548,O1546:O1548,"&gt;0")/(EXP(O$6*(($D1549-COUNTIFS(O$1453:O1549,0))/12))),O$8))</f>
        <v>12.920199674640431</v>
      </c>
      <c r="P1549" s="181">
        <f t="shared" ca="1" si="197"/>
        <v>6.4600998373202154</v>
      </c>
      <c r="Q1549" s="132">
        <f ca="1">IF($C1549&lt;$D$4,Q668,MAX(AVERAGEIFS(Q1546:Q1548,Q1546:Q1548,"&gt;0")/(EXP(Q$6*(($D1549-COUNTIFS(Q$1453:Q1549,0))/12))),Q$8))</f>
        <v>1</v>
      </c>
      <c r="R1549" s="132">
        <f t="shared" ca="1" si="204"/>
        <v>1</v>
      </c>
      <c r="S1549" s="132">
        <f ca="1">IF($C1549&lt;$D$4,S668,MAX(AVERAGEIFS(S1546:S1548,S1546:S1548,"&gt;0")/(EXP(S$6*(($D1549-COUNTIFS(S$1453:S1549,0))/12))),S$8))</f>
        <v>1</v>
      </c>
      <c r="T1549" s="132">
        <f t="shared" ca="1" si="205"/>
        <v>0.76923076923076916</v>
      </c>
      <c r="U1549" s="181">
        <f ca="1">IF($C1549&lt;=MAX($D$4,INDEX($C$23:$C$154,2+MATCH(0,$M$23:$M$154,1))),U668,MAX(AVERAGEIFS(U1546:U1548,U1546:U1548,"&gt;0")/(EXP(U$6*(($D1549-COUNTIFS(U$1453:U1549,0))/12))),U$8))</f>
        <v>3</v>
      </c>
      <c r="V1549" s="181">
        <f t="shared" ca="1" si="206"/>
        <v>2</v>
      </c>
      <c r="W1549" s="132">
        <f ca="1">IF($C1549&lt;$D$4,W668,MAX(AVERAGEIFS(W1546:W1548,W1546:W1548,"&gt;0")/(EXP(W$6*(($D1549-COUNTIFS(W$1453:W1549,0))/12))),W$8))</f>
        <v>0.75</v>
      </c>
      <c r="X1549" s="132">
        <f t="shared" ca="1" si="207"/>
        <v>0.57692307692307687</v>
      </c>
      <c r="Y1549" s="132"/>
      <c r="Z1549" s="132"/>
    </row>
    <row r="1550" spans="2:26" outlineLevel="1">
      <c r="B1550" s="159"/>
      <c r="C1550" s="160">
        <f t="shared" si="198"/>
        <v>47150</v>
      </c>
      <c r="D1550" s="128">
        <f t="shared" si="199"/>
        <v>98</v>
      </c>
      <c r="G1550" s="132">
        <f ca="1">IF($C1550&lt;$D$4,G669,MAX(AVERAGEIFS(G1547:G1549,G1547:G1549,"&gt;0")/(EXP(G$6*(($D1550-COUNTIFS(G$1453:G1550,0))/12))),G$8))</f>
        <v>1.25</v>
      </c>
      <c r="H1550" s="132">
        <f t="shared" ca="1" si="200"/>
        <v>0.96153846153846145</v>
      </c>
      <c r="I1550" s="132">
        <f ca="1">IF($C1550&lt;$D$4,I669,MAX(AVERAGEIFS(I1547:I1549,I1547:I1549,"&gt;0")/(EXP(I$6*(($D1550-COUNTIFS(I$1453:I1550,0))/12))),I$8))</f>
        <v>1.5</v>
      </c>
      <c r="J1550" s="132">
        <f t="shared" ca="1" si="201"/>
        <v>1.2</v>
      </c>
      <c r="K1550" s="132">
        <f ca="1">IF($C1550&lt;$D$4,K669,MAX(AVERAGEIFS(K1547:K1549,K1547:K1549,"&gt;0")/(EXP(K$6*(($D1550-COUNTIFS(K$1453:K1550,0))/12))),K$8))</f>
        <v>3</v>
      </c>
      <c r="L1550" s="132">
        <f t="shared" ca="1" si="202"/>
        <v>2</v>
      </c>
      <c r="M1550" s="181">
        <f ca="1">IF($C1550&lt;=MAX($D$4,INDEX($C$23:$C$154,2+MATCH(0,$M$23:$M$154,1))),M669,MAX(AVERAGEIFS(M1547:M1549,M1547:M1549,"&gt;0")/(EXP(M$6*(($D1550-COUNTIFS(M$1453:M1550,0))/12))),M$8))</f>
        <v>7.3549119120895341</v>
      </c>
      <c r="N1550" s="181">
        <f t="shared" ca="1" si="203"/>
        <v>3.677455956044767</v>
      </c>
      <c r="O1550" s="181">
        <f ca="1">IF($C1550&lt;=MAX($D$4,INDEX($C$23:$C$154,2+MATCH(0,$O$23:$O$154,1))),O669,MAX(AVERAGEIFS(O1547:O1549,O1547:O1549,"&gt;0")/(EXP(O$6*(($D1550-COUNTIFS(O$1453:O1550,0))/12))),O$8))</f>
        <v>12.632847659482684</v>
      </c>
      <c r="P1550" s="181">
        <f t="shared" ca="1" si="197"/>
        <v>6.3164238297413418</v>
      </c>
      <c r="Q1550" s="132">
        <f ca="1">IF($C1550&lt;$D$4,Q669,MAX(AVERAGEIFS(Q1547:Q1549,Q1547:Q1549,"&gt;0")/(EXP(Q$6*(($D1550-COUNTIFS(Q$1453:Q1550,0))/12))),Q$8))</f>
        <v>1</v>
      </c>
      <c r="R1550" s="132">
        <f t="shared" ca="1" si="204"/>
        <v>1</v>
      </c>
      <c r="S1550" s="132">
        <f ca="1">IF($C1550&lt;$D$4,S669,MAX(AVERAGEIFS(S1547:S1549,S1547:S1549,"&gt;0")/(EXP(S$6*(($D1550-COUNTIFS(S$1453:S1550,0))/12))),S$8))</f>
        <v>1</v>
      </c>
      <c r="T1550" s="132">
        <f t="shared" ca="1" si="205"/>
        <v>0.76923076923076916</v>
      </c>
      <c r="U1550" s="181">
        <f ca="1">IF($C1550&lt;=MAX($D$4,INDEX($C$23:$C$154,2+MATCH(0,$M$23:$M$154,1))),U669,MAX(AVERAGEIFS(U1547:U1549,U1547:U1549,"&gt;0")/(EXP(U$6*(($D1550-COUNTIFS(U$1453:U1550,0))/12))),U$8))</f>
        <v>3</v>
      </c>
      <c r="V1550" s="181">
        <f t="shared" ca="1" si="206"/>
        <v>2</v>
      </c>
      <c r="W1550" s="132">
        <f ca="1">IF($C1550&lt;$D$4,W669,MAX(AVERAGEIFS(W1547:W1549,W1547:W1549,"&gt;0")/(EXP(W$6*(($D1550-COUNTIFS(W$1453:W1550,0))/12))),W$8))</f>
        <v>0.75</v>
      </c>
      <c r="X1550" s="132">
        <f t="shared" ca="1" si="207"/>
        <v>0.57692307692307687</v>
      </c>
      <c r="Y1550" s="132"/>
      <c r="Z1550" s="132"/>
    </row>
    <row r="1551" spans="2:26" outlineLevel="1">
      <c r="B1551" s="159"/>
      <c r="C1551" s="160">
        <f t="shared" si="198"/>
        <v>47178</v>
      </c>
      <c r="D1551" s="128">
        <f t="shared" si="199"/>
        <v>99</v>
      </c>
      <c r="G1551" s="132">
        <f ca="1">IF($C1551&lt;$D$4,G670,MAX(AVERAGEIFS(G1548:G1550,G1548:G1550,"&gt;0")/(EXP(G$6*(($D1551-COUNTIFS(G$1453:G1551,0))/12))),G$8))</f>
        <v>1.25</v>
      </c>
      <c r="H1551" s="132">
        <f t="shared" ca="1" si="200"/>
        <v>0.96153846153846145</v>
      </c>
      <c r="I1551" s="132">
        <f ca="1">IF($C1551&lt;$D$4,I670,MAX(AVERAGEIFS(I1548:I1550,I1548:I1550,"&gt;0")/(EXP(I$6*(($D1551-COUNTIFS(I$1453:I1551,0))/12))),I$8))</f>
        <v>1.5</v>
      </c>
      <c r="J1551" s="132">
        <f t="shared" ca="1" si="201"/>
        <v>1.2</v>
      </c>
      <c r="K1551" s="132">
        <f ca="1">IF($C1551&lt;$D$4,K670,MAX(AVERAGEIFS(K1548:K1550,K1548:K1550,"&gt;0")/(EXP(K$6*(($D1551-COUNTIFS(K$1453:K1551,0))/12))),K$8))</f>
        <v>3</v>
      </c>
      <c r="L1551" s="132">
        <f t="shared" ca="1" si="202"/>
        <v>2</v>
      </c>
      <c r="M1551" s="181">
        <f ca="1">IF($C1551&lt;=MAX($D$4,INDEX($C$23:$C$154,2+MATCH(0,$M$23:$M$154,1))),M670,MAX(AVERAGEIFS(M1548:M1550,M1548:M1550,"&gt;0")/(EXP(M$6*(($D1551-COUNTIFS(M$1453:M1551,0))/12))),M$8))</f>
        <v>7.2346645446787265</v>
      </c>
      <c r="N1551" s="181">
        <f t="shared" ca="1" si="203"/>
        <v>3.6173322723393633</v>
      </c>
      <c r="O1551" s="181">
        <f ca="1">IF($C1551&lt;=MAX($D$4,INDEX($C$23:$C$154,2+MATCH(0,$O$23:$O$154,1))),O670,MAX(AVERAGEIFS(O1548:O1550,O1548:O1550,"&gt;0")/(EXP(O$6*(($D1551-COUNTIFS(O$1453:O1551,0))/12))),O$8))</f>
        <v>12.339121709500141</v>
      </c>
      <c r="P1551" s="181">
        <f t="shared" ca="1" si="197"/>
        <v>6.1695608547500704</v>
      </c>
      <c r="Q1551" s="132">
        <f ca="1">IF($C1551&lt;$D$4,Q670,MAX(AVERAGEIFS(Q1548:Q1550,Q1548:Q1550,"&gt;0")/(EXP(Q$6*(($D1551-COUNTIFS(Q$1453:Q1551,0))/12))),Q$8))</f>
        <v>1</v>
      </c>
      <c r="R1551" s="132">
        <f t="shared" ca="1" si="204"/>
        <v>1</v>
      </c>
      <c r="S1551" s="132">
        <f ca="1">IF($C1551&lt;$D$4,S670,MAX(AVERAGEIFS(S1548:S1550,S1548:S1550,"&gt;0")/(EXP(S$6*(($D1551-COUNTIFS(S$1453:S1551,0))/12))),S$8))</f>
        <v>1</v>
      </c>
      <c r="T1551" s="132">
        <f t="shared" ca="1" si="205"/>
        <v>0.76923076923076916</v>
      </c>
      <c r="U1551" s="181">
        <f ca="1">IF($C1551&lt;=MAX($D$4,INDEX($C$23:$C$154,2+MATCH(0,$M$23:$M$154,1))),U670,MAX(AVERAGEIFS(U1548:U1550,U1548:U1550,"&gt;0")/(EXP(U$6*(($D1551-COUNTIFS(U$1453:U1551,0))/12))),U$8))</f>
        <v>3</v>
      </c>
      <c r="V1551" s="181">
        <f t="shared" ca="1" si="206"/>
        <v>2</v>
      </c>
      <c r="W1551" s="132">
        <f ca="1">IF($C1551&lt;$D$4,W670,MAX(AVERAGEIFS(W1548:W1550,W1548:W1550,"&gt;0")/(EXP(W$6*(($D1551-COUNTIFS(W$1453:W1551,0))/12))),W$8))</f>
        <v>0.75</v>
      </c>
      <c r="X1551" s="132">
        <f t="shared" ca="1" si="207"/>
        <v>0.57692307692307687</v>
      </c>
      <c r="Y1551" s="132"/>
      <c r="Z1551" s="132"/>
    </row>
    <row r="1552" spans="2:26" outlineLevel="1">
      <c r="B1552" s="159"/>
      <c r="C1552" s="160">
        <f t="shared" si="198"/>
        <v>47209</v>
      </c>
      <c r="D1552" s="128">
        <f t="shared" si="199"/>
        <v>100</v>
      </c>
      <c r="G1552" s="132">
        <f ca="1">IF($C1552&lt;$D$4,G671,MAX(AVERAGEIFS(G1549:G1551,G1549:G1551,"&gt;0")/(EXP(G$6*(($D1552-COUNTIFS(G$1453:G1552,0))/12))),G$8))</f>
        <v>1.25</v>
      </c>
      <c r="H1552" s="132">
        <f t="shared" ca="1" si="200"/>
        <v>0.96153846153846145</v>
      </c>
      <c r="I1552" s="132">
        <f ca="1">IF($C1552&lt;$D$4,I671,MAX(AVERAGEIFS(I1549:I1551,I1549:I1551,"&gt;0")/(EXP(I$6*(($D1552-COUNTIFS(I$1453:I1552,0))/12))),I$8))</f>
        <v>1.5</v>
      </c>
      <c r="J1552" s="132">
        <f t="shared" ca="1" si="201"/>
        <v>1.2</v>
      </c>
      <c r="K1552" s="132">
        <f ca="1">IF($C1552&lt;$D$4,K671,MAX(AVERAGEIFS(K1549:K1551,K1549:K1551,"&gt;0")/(EXP(K$6*(($D1552-COUNTIFS(K$1453:K1552,0))/12))),K$8))</f>
        <v>3</v>
      </c>
      <c r="L1552" s="132">
        <f t="shared" ca="1" si="202"/>
        <v>2</v>
      </c>
      <c r="M1552" s="181">
        <f ca="1">IF($C1552&lt;=MAX($D$4,INDEX($C$23:$C$154,2+MATCH(0,$M$23:$M$154,1))),M671,MAX(AVERAGEIFS(M1549:M1551,M1549:M1551,"&gt;0")/(EXP(M$6*(($D1552-COUNTIFS(M$1453:M1552,0))/12))),M$8))</f>
        <v>7.1134346527690164</v>
      </c>
      <c r="N1552" s="181">
        <f t="shared" ca="1" si="203"/>
        <v>3.5567173263845082</v>
      </c>
      <c r="O1552" s="181">
        <f ca="1">IF($C1552&lt;=MAX($D$4,INDEX($C$23:$C$154,2+MATCH(0,$O$23:$O$154,1))),O671,MAX(AVERAGEIFS(O1549:O1551,O1549:O1551,"&gt;0")/(EXP(O$6*(($D1552-COUNTIFS(O$1453:O1552,0))/12))),O$8))</f>
        <v>12.039772132917346</v>
      </c>
      <c r="P1552" s="181">
        <f t="shared" ca="1" si="197"/>
        <v>6.0198860664586729</v>
      </c>
      <c r="Q1552" s="132">
        <f ca="1">IF($C1552&lt;$D$4,Q671,MAX(AVERAGEIFS(Q1549:Q1551,Q1549:Q1551,"&gt;0")/(EXP(Q$6*(($D1552-COUNTIFS(Q$1453:Q1552,0))/12))),Q$8))</f>
        <v>1</v>
      </c>
      <c r="R1552" s="132">
        <f t="shared" ca="1" si="204"/>
        <v>1</v>
      </c>
      <c r="S1552" s="132">
        <f ca="1">IF($C1552&lt;$D$4,S671,MAX(AVERAGEIFS(S1549:S1551,S1549:S1551,"&gt;0")/(EXP(S$6*(($D1552-COUNTIFS(S$1453:S1552,0))/12))),S$8))</f>
        <v>1</v>
      </c>
      <c r="T1552" s="132">
        <f t="shared" ca="1" si="205"/>
        <v>0.76923076923076916</v>
      </c>
      <c r="U1552" s="181">
        <f ca="1">IF($C1552&lt;=MAX($D$4,INDEX($C$23:$C$154,2+MATCH(0,$M$23:$M$154,1))),U671,MAX(AVERAGEIFS(U1549:U1551,U1549:U1551,"&gt;0")/(EXP(U$6*(($D1552-COUNTIFS(U$1453:U1552,0))/12))),U$8))</f>
        <v>3</v>
      </c>
      <c r="V1552" s="181">
        <f t="shared" ca="1" si="206"/>
        <v>2</v>
      </c>
      <c r="W1552" s="132">
        <f ca="1">IF($C1552&lt;$D$4,W671,MAX(AVERAGEIFS(W1549:W1551,W1549:W1551,"&gt;0")/(EXP(W$6*(($D1552-COUNTIFS(W$1453:W1552,0))/12))),W$8))</f>
        <v>0.75</v>
      </c>
      <c r="X1552" s="132">
        <f t="shared" ca="1" si="207"/>
        <v>0.57692307692307687</v>
      </c>
      <c r="Y1552" s="132"/>
      <c r="Z1552" s="132"/>
    </row>
    <row r="1553" spans="2:26" outlineLevel="1">
      <c r="B1553" s="159"/>
      <c r="C1553" s="160">
        <f t="shared" si="198"/>
        <v>47239</v>
      </c>
      <c r="D1553" s="128">
        <f t="shared" si="199"/>
        <v>101</v>
      </c>
      <c r="G1553" s="132">
        <f ca="1">IF($C1553&lt;$D$4,G672,MAX(AVERAGEIFS(G1550:G1552,G1550:G1552,"&gt;0")/(EXP(G$6*(($D1553-COUNTIFS(G$1453:G1553,0))/12))),G$8))</f>
        <v>1.25</v>
      </c>
      <c r="H1553" s="132">
        <f t="shared" ca="1" si="200"/>
        <v>0.96153846153846145</v>
      </c>
      <c r="I1553" s="132">
        <f ca="1">IF($C1553&lt;$D$4,I672,MAX(AVERAGEIFS(I1550:I1552,I1550:I1552,"&gt;0")/(EXP(I$6*(($D1553-COUNTIFS(I$1453:I1553,0))/12))),I$8))</f>
        <v>1.5</v>
      </c>
      <c r="J1553" s="132">
        <f t="shared" ca="1" si="201"/>
        <v>1.2</v>
      </c>
      <c r="K1553" s="132">
        <f ca="1">IF($C1553&lt;$D$4,K672,MAX(AVERAGEIFS(K1550:K1552,K1550:K1552,"&gt;0")/(EXP(K$6*(($D1553-COUNTIFS(K$1453:K1553,0))/12))),K$8))</f>
        <v>3</v>
      </c>
      <c r="L1553" s="132">
        <f t="shared" ca="1" si="202"/>
        <v>2</v>
      </c>
      <c r="M1553" s="181">
        <f ca="1">IF($C1553&lt;=MAX($D$4,INDEX($C$23:$C$154,2+MATCH(0,$M$23:$M$154,1))),M672,MAX(AVERAGEIFS(M1550:M1552,M1550:M1552,"&gt;0")/(EXP(M$6*(($D1553-COUNTIFS(M$1453:M1553,0))/12))),M$8))</f>
        <v>6.9913387142102996</v>
      </c>
      <c r="N1553" s="181">
        <f t="shared" ca="1" si="203"/>
        <v>3.4956693571051498</v>
      </c>
      <c r="O1553" s="181">
        <f ca="1">IF($C1553&lt;=MAX($D$4,INDEX($C$23:$C$154,2+MATCH(0,$O$23:$O$154,1))),O672,MAX(AVERAGEIFS(O1550:O1552,O1550:O1552,"&gt;0")/(EXP(O$6*(($D1553-COUNTIFS(O$1453:O1553,0))/12))),O$8))</f>
        <v>11.735552522873897</v>
      </c>
      <c r="P1553" s="181">
        <f t="shared" ca="1" si="197"/>
        <v>5.8677762614369486</v>
      </c>
      <c r="Q1553" s="132">
        <f ca="1">IF($C1553&lt;$D$4,Q672,MAX(AVERAGEIFS(Q1550:Q1552,Q1550:Q1552,"&gt;0")/(EXP(Q$6*(($D1553-COUNTIFS(Q$1453:Q1553,0))/12))),Q$8))</f>
        <v>1</v>
      </c>
      <c r="R1553" s="132">
        <f t="shared" ca="1" si="204"/>
        <v>1</v>
      </c>
      <c r="S1553" s="132">
        <f ca="1">IF($C1553&lt;$D$4,S672,MAX(AVERAGEIFS(S1550:S1552,S1550:S1552,"&gt;0")/(EXP(S$6*(($D1553-COUNTIFS(S$1453:S1553,0))/12))),S$8))</f>
        <v>1</v>
      </c>
      <c r="T1553" s="132">
        <f t="shared" ca="1" si="205"/>
        <v>0.76923076923076916</v>
      </c>
      <c r="U1553" s="181">
        <f ca="1">IF($C1553&lt;=MAX($D$4,INDEX($C$23:$C$154,2+MATCH(0,$M$23:$M$154,1))),U672,MAX(AVERAGEIFS(U1550:U1552,U1550:U1552,"&gt;0")/(EXP(U$6*(($D1553-COUNTIFS(U$1453:U1553,0))/12))),U$8))</f>
        <v>3</v>
      </c>
      <c r="V1553" s="181">
        <f t="shared" ca="1" si="206"/>
        <v>2</v>
      </c>
      <c r="W1553" s="132">
        <f ca="1">IF($C1553&lt;$D$4,W672,MAX(AVERAGEIFS(W1550:W1552,W1550:W1552,"&gt;0")/(EXP(W$6*(($D1553-COUNTIFS(W$1453:W1553,0))/12))),W$8))</f>
        <v>0.75</v>
      </c>
      <c r="X1553" s="132">
        <f t="shared" ca="1" si="207"/>
        <v>0.57692307692307687</v>
      </c>
      <c r="Y1553" s="132"/>
      <c r="Z1553" s="132"/>
    </row>
    <row r="1554" spans="2:26" outlineLevel="1">
      <c r="B1554" s="159"/>
      <c r="C1554" s="160">
        <f t="shared" si="198"/>
        <v>47270</v>
      </c>
      <c r="D1554" s="128">
        <f t="shared" si="199"/>
        <v>102</v>
      </c>
      <c r="G1554" s="132">
        <f ca="1">IF($C1554&lt;$D$4,G673,MAX(AVERAGEIFS(G1551:G1553,G1551:G1553,"&gt;0")/(EXP(G$6*(($D1554-COUNTIFS(G$1453:G1554,0))/12))),G$8))</f>
        <v>1.25</v>
      </c>
      <c r="H1554" s="132">
        <f t="shared" ca="1" si="200"/>
        <v>0.96153846153846145</v>
      </c>
      <c r="I1554" s="132">
        <f ca="1">IF($C1554&lt;$D$4,I673,MAX(AVERAGEIFS(I1551:I1553,I1551:I1553,"&gt;0")/(EXP(I$6*(($D1554-COUNTIFS(I$1453:I1554,0))/12))),I$8))</f>
        <v>1.5</v>
      </c>
      <c r="J1554" s="132">
        <f t="shared" ca="1" si="201"/>
        <v>1.2</v>
      </c>
      <c r="K1554" s="132">
        <f ca="1">IF($C1554&lt;$D$4,K673,MAX(AVERAGEIFS(K1551:K1553,K1551:K1553,"&gt;0")/(EXP(K$6*(($D1554-COUNTIFS(K$1453:K1554,0))/12))),K$8))</f>
        <v>3</v>
      </c>
      <c r="L1554" s="132">
        <f t="shared" ca="1" si="202"/>
        <v>2</v>
      </c>
      <c r="M1554" s="181">
        <f ca="1">IF($C1554&lt;=MAX($D$4,INDEX($C$23:$C$154,2+MATCH(0,$M$23:$M$154,1))),M673,MAX(AVERAGEIFS(M1551:M1553,M1551:M1553,"&gt;0")/(EXP(M$6*(($D1554-COUNTIFS(M$1453:M1554,0))/12))),M$8))</f>
        <v>6.8684922757963527</v>
      </c>
      <c r="N1554" s="181">
        <f t="shared" ca="1" si="203"/>
        <v>3.4342461378981763</v>
      </c>
      <c r="O1554" s="181">
        <f ca="1">IF($C1554&lt;=MAX($D$4,INDEX($C$23:$C$154,2+MATCH(0,$O$23:$O$154,1))),O673,MAX(AVERAGEIFS(O1551:O1553,O1551:O1553,"&gt;0")/(EXP(O$6*(($D1554-COUNTIFS(O$1453:O1554,0))/12))),O$8))</f>
        <v>11.427209841041126</v>
      </c>
      <c r="P1554" s="181">
        <f t="shared" ca="1" si="197"/>
        <v>5.713604920520563</v>
      </c>
      <c r="Q1554" s="132">
        <f ca="1">IF($C1554&lt;$D$4,Q673,MAX(AVERAGEIFS(Q1551:Q1553,Q1551:Q1553,"&gt;0")/(EXP(Q$6*(($D1554-COUNTIFS(Q$1453:Q1554,0))/12))),Q$8))</f>
        <v>1</v>
      </c>
      <c r="R1554" s="132">
        <f t="shared" ca="1" si="204"/>
        <v>1</v>
      </c>
      <c r="S1554" s="132">
        <f ca="1">IF($C1554&lt;$D$4,S673,MAX(AVERAGEIFS(S1551:S1553,S1551:S1553,"&gt;0")/(EXP(S$6*(($D1554-COUNTIFS(S$1453:S1554,0))/12))),S$8))</f>
        <v>1</v>
      </c>
      <c r="T1554" s="132">
        <f t="shared" ca="1" si="205"/>
        <v>0.76923076923076916</v>
      </c>
      <c r="U1554" s="181">
        <f ca="1">IF($C1554&lt;=MAX($D$4,INDEX($C$23:$C$154,2+MATCH(0,$M$23:$M$154,1))),U673,MAX(AVERAGEIFS(U1551:U1553,U1551:U1553,"&gt;0")/(EXP(U$6*(($D1554-COUNTIFS(U$1453:U1554,0))/12))),U$8))</f>
        <v>3</v>
      </c>
      <c r="V1554" s="181">
        <f t="shared" ca="1" si="206"/>
        <v>2</v>
      </c>
      <c r="W1554" s="132">
        <f ca="1">IF($C1554&lt;$D$4,W673,MAX(AVERAGEIFS(W1551:W1553,W1551:W1553,"&gt;0")/(EXP(W$6*(($D1554-COUNTIFS(W$1453:W1554,0))/12))),W$8))</f>
        <v>0.75</v>
      </c>
      <c r="X1554" s="132">
        <f t="shared" ca="1" si="207"/>
        <v>0.57692307692307687</v>
      </c>
      <c r="Y1554" s="132"/>
      <c r="Z1554" s="132"/>
    </row>
    <row r="1555" spans="2:26" outlineLevel="1">
      <c r="B1555" s="159"/>
      <c r="C1555" s="160">
        <f t="shared" si="198"/>
        <v>47300</v>
      </c>
      <c r="D1555" s="128">
        <f t="shared" si="199"/>
        <v>103</v>
      </c>
      <c r="G1555" s="132">
        <f ca="1">IF($C1555&lt;$D$4,G674,MAX(AVERAGEIFS(G1552:G1554,G1552:G1554,"&gt;0")/(EXP(G$6*(($D1555-COUNTIFS(G$1453:G1555,0))/12))),G$8))</f>
        <v>1.25</v>
      </c>
      <c r="H1555" s="132">
        <f t="shared" ca="1" si="200"/>
        <v>0.96153846153846145</v>
      </c>
      <c r="I1555" s="132">
        <f ca="1">IF($C1555&lt;$D$4,I674,MAX(AVERAGEIFS(I1552:I1554,I1552:I1554,"&gt;0")/(EXP(I$6*(($D1555-COUNTIFS(I$1453:I1555,0))/12))),I$8))</f>
        <v>1.5</v>
      </c>
      <c r="J1555" s="132">
        <f t="shared" ca="1" si="201"/>
        <v>1.2</v>
      </c>
      <c r="K1555" s="132">
        <f ca="1">IF($C1555&lt;$D$4,K674,MAX(AVERAGEIFS(K1552:K1554,K1552:K1554,"&gt;0")/(EXP(K$6*(($D1555-COUNTIFS(K$1453:K1555,0))/12))),K$8))</f>
        <v>3</v>
      </c>
      <c r="L1555" s="132">
        <f t="shared" ca="1" si="202"/>
        <v>2</v>
      </c>
      <c r="M1555" s="181">
        <f ca="1">IF($C1555&lt;=MAX($D$4,INDEX($C$23:$C$154,2+MATCH(0,$M$23:$M$154,1))),M674,MAX(AVERAGEIFS(M1552:M1554,M1552:M1554,"&gt;0")/(EXP(M$6*(($D1555-COUNTIFS(M$1453:M1555,0))/12))),M$8))</f>
        <v>6.7450097829372098</v>
      </c>
      <c r="N1555" s="181">
        <f t="shared" ca="1" si="203"/>
        <v>3.3725048914686049</v>
      </c>
      <c r="O1555" s="181">
        <f ca="1">IF($C1555&lt;=MAX($D$4,INDEX($C$23:$C$154,2+MATCH(0,$O$23:$O$154,1))),O674,MAX(AVERAGEIFS(O1552:O1554,O1552:O1554,"&gt;0")/(EXP(O$6*(($D1555-COUNTIFS(O$1453:O1555,0))/12))),O$8))</f>
        <v>11.115484402388002</v>
      </c>
      <c r="P1555" s="181">
        <f t="shared" ca="1" si="197"/>
        <v>5.5577422011940012</v>
      </c>
      <c r="Q1555" s="132">
        <f ca="1">IF($C1555&lt;$D$4,Q674,MAX(AVERAGEIFS(Q1552:Q1554,Q1552:Q1554,"&gt;0")/(EXP(Q$6*(($D1555-COUNTIFS(Q$1453:Q1555,0))/12))),Q$8))</f>
        <v>1</v>
      </c>
      <c r="R1555" s="132">
        <f t="shared" ca="1" si="204"/>
        <v>1</v>
      </c>
      <c r="S1555" s="132">
        <f ca="1">IF($C1555&lt;$D$4,S674,MAX(AVERAGEIFS(S1552:S1554,S1552:S1554,"&gt;0")/(EXP(S$6*(($D1555-COUNTIFS(S$1453:S1555,0))/12))),S$8))</f>
        <v>1</v>
      </c>
      <c r="T1555" s="132">
        <f t="shared" ca="1" si="205"/>
        <v>0.76923076923076916</v>
      </c>
      <c r="U1555" s="181">
        <f ca="1">IF($C1555&lt;=MAX($D$4,INDEX($C$23:$C$154,2+MATCH(0,$M$23:$M$154,1))),U674,MAX(AVERAGEIFS(U1552:U1554,U1552:U1554,"&gt;0")/(EXP(U$6*(($D1555-COUNTIFS(U$1453:U1555,0))/12))),U$8))</f>
        <v>3</v>
      </c>
      <c r="V1555" s="181">
        <f t="shared" ca="1" si="206"/>
        <v>2</v>
      </c>
      <c r="W1555" s="132">
        <f ca="1">IF($C1555&lt;$D$4,W674,MAX(AVERAGEIFS(W1552:W1554,W1552:W1554,"&gt;0")/(EXP(W$6*(($D1555-COUNTIFS(W$1453:W1555,0))/12))),W$8))</f>
        <v>0.75</v>
      </c>
      <c r="X1555" s="132">
        <f t="shared" ca="1" si="207"/>
        <v>0.57692307692307687</v>
      </c>
      <c r="Y1555" s="132"/>
      <c r="Z1555" s="132"/>
    </row>
    <row r="1556" spans="2:26" outlineLevel="1">
      <c r="B1556" s="159"/>
      <c r="C1556" s="160">
        <f t="shared" si="198"/>
        <v>47331</v>
      </c>
      <c r="D1556" s="128">
        <f t="shared" si="199"/>
        <v>104</v>
      </c>
      <c r="G1556" s="132">
        <f ca="1">IF($C1556&lt;$D$4,G675,MAX(AVERAGEIFS(G1553:G1555,G1553:G1555,"&gt;0")/(EXP(G$6*(($D1556-COUNTIFS(G$1453:G1556,0))/12))),G$8))</f>
        <v>1.25</v>
      </c>
      <c r="H1556" s="132">
        <f t="shared" ca="1" si="200"/>
        <v>0.96153846153846145</v>
      </c>
      <c r="I1556" s="132">
        <f ca="1">IF($C1556&lt;$D$4,I675,MAX(AVERAGEIFS(I1553:I1555,I1553:I1555,"&gt;0")/(EXP(I$6*(($D1556-COUNTIFS(I$1453:I1556,0))/12))),I$8))</f>
        <v>1.5</v>
      </c>
      <c r="J1556" s="132">
        <f t="shared" ca="1" si="201"/>
        <v>1.2</v>
      </c>
      <c r="K1556" s="132">
        <f ca="1">IF($C1556&lt;$D$4,K675,MAX(AVERAGEIFS(K1553:K1555,K1553:K1555,"&gt;0")/(EXP(K$6*(($D1556-COUNTIFS(K$1453:K1556,0))/12))),K$8))</f>
        <v>3</v>
      </c>
      <c r="L1556" s="132">
        <f t="shared" ca="1" si="202"/>
        <v>2</v>
      </c>
      <c r="M1556" s="181">
        <f ca="1">IF($C1556&lt;=MAX($D$4,INDEX($C$23:$C$154,2+MATCH(0,$M$23:$M$154,1))),M675,MAX(AVERAGEIFS(M1553:M1555,M1553:M1555,"&gt;0")/(EXP(M$6*(($D1556-COUNTIFS(M$1453:M1556,0))/12))),M$8))</f>
        <v>6.6210044088612907</v>
      </c>
      <c r="N1556" s="181">
        <f t="shared" ca="1" si="203"/>
        <v>3.3105022044306454</v>
      </c>
      <c r="O1556" s="181">
        <f ca="1">IF($C1556&lt;=MAX($D$4,INDEX($C$23:$C$154,2+MATCH(0,$O$23:$O$154,1))),O675,MAX(AVERAGEIFS(O1553:O1555,O1553:O1555,"&gt;0")/(EXP(O$6*(($D1556-COUNTIFS(O$1453:O1556,0))/12))),O$8))</f>
        <v>10.80110732802124</v>
      </c>
      <c r="P1556" s="181">
        <f t="shared" ca="1" si="197"/>
        <v>5.4005536640106202</v>
      </c>
      <c r="Q1556" s="132">
        <f ca="1">IF($C1556&lt;$D$4,Q675,MAX(AVERAGEIFS(Q1553:Q1555,Q1553:Q1555,"&gt;0")/(EXP(Q$6*(($D1556-COUNTIFS(Q$1453:Q1556,0))/12))),Q$8))</f>
        <v>1</v>
      </c>
      <c r="R1556" s="132">
        <f t="shared" ca="1" si="204"/>
        <v>1</v>
      </c>
      <c r="S1556" s="132">
        <f ca="1">IF($C1556&lt;$D$4,S675,MAX(AVERAGEIFS(S1553:S1555,S1553:S1555,"&gt;0")/(EXP(S$6*(($D1556-COUNTIFS(S$1453:S1556,0))/12))),S$8))</f>
        <v>1</v>
      </c>
      <c r="T1556" s="132">
        <f t="shared" ca="1" si="205"/>
        <v>0.76923076923076916</v>
      </c>
      <c r="U1556" s="181">
        <f ca="1">IF($C1556&lt;=MAX($D$4,INDEX($C$23:$C$154,2+MATCH(0,$M$23:$M$154,1))),U675,MAX(AVERAGEIFS(U1553:U1555,U1553:U1555,"&gt;0")/(EXP(U$6*(($D1556-COUNTIFS(U$1453:U1556,0))/12))),U$8))</f>
        <v>3</v>
      </c>
      <c r="V1556" s="181">
        <f t="shared" ca="1" si="206"/>
        <v>2</v>
      </c>
      <c r="W1556" s="132">
        <f ca="1">IF($C1556&lt;$D$4,W675,MAX(AVERAGEIFS(W1553:W1555,W1553:W1555,"&gt;0")/(EXP(W$6*(($D1556-COUNTIFS(W$1453:W1556,0))/12))),W$8))</f>
        <v>0.75</v>
      </c>
      <c r="X1556" s="132">
        <f t="shared" ca="1" si="207"/>
        <v>0.57692307692307687</v>
      </c>
      <c r="Y1556" s="132"/>
      <c r="Z1556" s="132"/>
    </row>
    <row r="1557" spans="2:26" outlineLevel="1">
      <c r="B1557" s="159"/>
      <c r="C1557" s="160">
        <f t="shared" si="198"/>
        <v>47362</v>
      </c>
      <c r="D1557" s="128">
        <f t="shared" si="199"/>
        <v>105</v>
      </c>
      <c r="G1557" s="132">
        <f ca="1">IF($C1557&lt;$D$4,G676,MAX(AVERAGEIFS(G1554:G1556,G1554:G1556,"&gt;0")/(EXP(G$6*(($D1557-COUNTIFS(G$1453:G1557,0))/12))),G$8))</f>
        <v>1.25</v>
      </c>
      <c r="H1557" s="132">
        <f t="shared" ca="1" si="200"/>
        <v>0.96153846153846145</v>
      </c>
      <c r="I1557" s="132">
        <f ca="1">IF($C1557&lt;$D$4,I676,MAX(AVERAGEIFS(I1554:I1556,I1554:I1556,"&gt;0")/(EXP(I$6*(($D1557-COUNTIFS(I$1453:I1557,0))/12))),I$8))</f>
        <v>1.5</v>
      </c>
      <c r="J1557" s="132">
        <f t="shared" ca="1" si="201"/>
        <v>1.2</v>
      </c>
      <c r="K1557" s="132">
        <f ca="1">IF($C1557&lt;$D$4,K676,MAX(AVERAGEIFS(K1554:K1556,K1554:K1556,"&gt;0")/(EXP(K$6*(($D1557-COUNTIFS(K$1453:K1557,0))/12))),K$8))</f>
        <v>3</v>
      </c>
      <c r="L1557" s="132">
        <f t="shared" ca="1" si="202"/>
        <v>2</v>
      </c>
      <c r="M1557" s="181">
        <f ca="1">IF($C1557&lt;=MAX($D$4,INDEX($C$23:$C$154,2+MATCH(0,$M$23:$M$154,1))),M676,MAX(AVERAGEIFS(M1554:M1556,M1554:M1556,"&gt;0")/(EXP(M$6*(($D1557-COUNTIFS(M$1453:M1557,0))/12))),M$8))</f>
        <v>6.4965878916410755</v>
      </c>
      <c r="N1557" s="181">
        <f t="shared" ca="1" si="203"/>
        <v>3.2482939458205378</v>
      </c>
      <c r="O1557" s="181">
        <f ca="1">IF($C1557&lt;=MAX($D$4,INDEX($C$23:$C$154,2+MATCH(0,$O$23:$O$154,1))),O676,MAX(AVERAGEIFS(O1554:O1556,O1554:O1556,"&gt;0")/(EXP(O$6*(($D1557-COUNTIFS(O$1453:O1557,0))/12))),O$8))</f>
        <v>10.484796685298862</v>
      </c>
      <c r="P1557" s="181">
        <f t="shared" ca="1" si="197"/>
        <v>5.2423983426494312</v>
      </c>
      <c r="Q1557" s="132">
        <f ca="1">IF($C1557&lt;$D$4,Q676,MAX(AVERAGEIFS(Q1554:Q1556,Q1554:Q1556,"&gt;0")/(EXP(Q$6*(($D1557-COUNTIFS(Q$1453:Q1557,0))/12))),Q$8))</f>
        <v>1</v>
      </c>
      <c r="R1557" s="132">
        <f t="shared" ca="1" si="204"/>
        <v>1</v>
      </c>
      <c r="S1557" s="132">
        <f ca="1">IF($C1557&lt;$D$4,S676,MAX(AVERAGEIFS(S1554:S1556,S1554:S1556,"&gt;0")/(EXP(S$6*(($D1557-COUNTIFS(S$1453:S1557,0))/12))),S$8))</f>
        <v>1</v>
      </c>
      <c r="T1557" s="132">
        <f t="shared" ca="1" si="205"/>
        <v>0.76923076923076916</v>
      </c>
      <c r="U1557" s="181">
        <f ca="1">IF($C1557&lt;=MAX($D$4,INDEX($C$23:$C$154,2+MATCH(0,$M$23:$M$154,1))),U676,MAX(AVERAGEIFS(U1554:U1556,U1554:U1556,"&gt;0")/(EXP(U$6*(($D1557-COUNTIFS(U$1453:U1557,0))/12))),U$8))</f>
        <v>3</v>
      </c>
      <c r="V1557" s="181">
        <f t="shared" ca="1" si="206"/>
        <v>2</v>
      </c>
      <c r="W1557" s="132">
        <f ca="1">IF($C1557&lt;$D$4,W676,MAX(AVERAGEIFS(W1554:W1556,W1554:W1556,"&gt;0")/(EXP(W$6*(($D1557-COUNTIFS(W$1453:W1557,0))/12))),W$8))</f>
        <v>0.75</v>
      </c>
      <c r="X1557" s="132">
        <f t="shared" ca="1" si="207"/>
        <v>0.57692307692307687</v>
      </c>
      <c r="Y1557" s="132"/>
      <c r="Z1557" s="132"/>
    </row>
    <row r="1558" spans="2:26" outlineLevel="1">
      <c r="B1558" s="159"/>
      <c r="C1558" s="160">
        <f t="shared" si="198"/>
        <v>47392</v>
      </c>
      <c r="D1558" s="128">
        <f t="shared" si="199"/>
        <v>106</v>
      </c>
      <c r="G1558" s="132">
        <f ca="1">IF($C1558&lt;$D$4,G677,MAX(AVERAGEIFS(G1555:G1557,G1555:G1557,"&gt;0")/(EXP(G$6*(($D1558-COUNTIFS(G$1453:G1558,0))/12))),G$8))</f>
        <v>1.25</v>
      </c>
      <c r="H1558" s="132">
        <f t="shared" ca="1" si="200"/>
        <v>0.96153846153846145</v>
      </c>
      <c r="I1558" s="132">
        <f ca="1">IF($C1558&lt;$D$4,I677,MAX(AVERAGEIFS(I1555:I1557,I1555:I1557,"&gt;0")/(EXP(I$6*(($D1558-COUNTIFS(I$1453:I1558,0))/12))),I$8))</f>
        <v>1.5</v>
      </c>
      <c r="J1558" s="132">
        <f t="shared" ca="1" si="201"/>
        <v>1.2</v>
      </c>
      <c r="K1558" s="132">
        <f ca="1">IF($C1558&lt;$D$4,K677,MAX(AVERAGEIFS(K1555:K1557,K1555:K1557,"&gt;0")/(EXP(K$6*(($D1558-COUNTIFS(K$1453:K1558,0))/12))),K$8))</f>
        <v>3</v>
      </c>
      <c r="L1558" s="132">
        <f t="shared" ca="1" si="202"/>
        <v>2</v>
      </c>
      <c r="M1558" s="181">
        <f ca="1">IF($C1558&lt;=MAX($D$4,INDEX($C$23:$C$154,2+MATCH(0,$M$23:$M$154,1))),M677,MAX(AVERAGEIFS(M1555:M1557,M1555:M1557,"&gt;0")/(EXP(M$6*(($D1558-COUNTIFS(M$1453:M1558,0))/12))),M$8))</f>
        <v>6.3718703776752346</v>
      </c>
      <c r="N1558" s="181">
        <f t="shared" ca="1" si="203"/>
        <v>3.1859351888376173</v>
      </c>
      <c r="O1558" s="181">
        <f ca="1">IF($C1558&lt;=MAX($D$4,INDEX($C$23:$C$154,2+MATCH(0,$O$23:$O$154,1))),O677,MAX(AVERAGEIFS(O1555:O1557,O1555:O1557,"&gt;0")/(EXP(O$6*(($D1558-COUNTIFS(O$1453:O1558,0))/12))),O$8))</f>
        <v>10.16725557707983</v>
      </c>
      <c r="P1558" s="181">
        <f t="shared" ca="1" si="197"/>
        <v>5.083627788539915</v>
      </c>
      <c r="Q1558" s="132">
        <f ca="1">IF($C1558&lt;$D$4,Q677,MAX(AVERAGEIFS(Q1555:Q1557,Q1555:Q1557,"&gt;0")/(EXP(Q$6*(($D1558-COUNTIFS(Q$1453:Q1558,0))/12))),Q$8))</f>
        <v>1</v>
      </c>
      <c r="R1558" s="132">
        <f t="shared" ca="1" si="204"/>
        <v>1</v>
      </c>
      <c r="S1558" s="132">
        <f ca="1">IF($C1558&lt;$D$4,S677,MAX(AVERAGEIFS(S1555:S1557,S1555:S1557,"&gt;0")/(EXP(S$6*(($D1558-COUNTIFS(S$1453:S1558,0))/12))),S$8))</f>
        <v>1</v>
      </c>
      <c r="T1558" s="132">
        <f t="shared" ca="1" si="205"/>
        <v>0.76923076923076916</v>
      </c>
      <c r="U1558" s="181">
        <f ca="1">IF($C1558&lt;=MAX($D$4,INDEX($C$23:$C$154,2+MATCH(0,$M$23:$M$154,1))),U677,MAX(AVERAGEIFS(U1555:U1557,U1555:U1557,"&gt;0")/(EXP(U$6*(($D1558-COUNTIFS(U$1453:U1558,0))/12))),U$8))</f>
        <v>3</v>
      </c>
      <c r="V1558" s="181">
        <f t="shared" ca="1" si="206"/>
        <v>2</v>
      </c>
      <c r="W1558" s="132">
        <f ca="1">IF($C1558&lt;$D$4,W677,MAX(AVERAGEIFS(W1555:W1557,W1555:W1557,"&gt;0")/(EXP(W$6*(($D1558-COUNTIFS(W$1453:W1558,0))/12))),W$8))</f>
        <v>0.75</v>
      </c>
      <c r="X1558" s="132">
        <f t="shared" ca="1" si="207"/>
        <v>0.57692307692307687</v>
      </c>
      <c r="Y1558" s="132"/>
      <c r="Z1558" s="132"/>
    </row>
    <row r="1559" spans="2:26" outlineLevel="1">
      <c r="B1559" s="159"/>
      <c r="C1559" s="160">
        <f t="shared" si="198"/>
        <v>47423</v>
      </c>
      <c r="D1559" s="128">
        <f t="shared" si="199"/>
        <v>107</v>
      </c>
      <c r="G1559" s="132">
        <f ca="1">IF($C1559&lt;$D$4,G678,MAX(AVERAGEIFS(G1556:G1558,G1556:G1558,"&gt;0")/(EXP(G$6*(($D1559-COUNTIFS(G$1453:G1559,0))/12))),G$8))</f>
        <v>1.25</v>
      </c>
      <c r="H1559" s="132">
        <f t="shared" ca="1" si="200"/>
        <v>0.96153846153846145</v>
      </c>
      <c r="I1559" s="132">
        <f ca="1">IF($C1559&lt;$D$4,I678,MAX(AVERAGEIFS(I1556:I1558,I1556:I1558,"&gt;0")/(EXP(I$6*(($D1559-COUNTIFS(I$1453:I1559,0))/12))),I$8))</f>
        <v>1.5</v>
      </c>
      <c r="J1559" s="132">
        <f t="shared" ca="1" si="201"/>
        <v>1.2</v>
      </c>
      <c r="K1559" s="132">
        <f ca="1">IF($C1559&lt;$D$4,K678,MAX(AVERAGEIFS(K1556:K1558,K1556:K1558,"&gt;0")/(EXP(K$6*(($D1559-COUNTIFS(K$1453:K1559,0))/12))),K$8))</f>
        <v>3</v>
      </c>
      <c r="L1559" s="132">
        <f t="shared" ca="1" si="202"/>
        <v>2</v>
      </c>
      <c r="M1559" s="181">
        <f ca="1">IF($C1559&lt;=MAX($D$4,INDEX($C$23:$C$154,2+MATCH(0,$M$23:$M$154,1))),M678,MAX(AVERAGEIFS(M1556:M1558,M1556:M1558,"&gt;0")/(EXP(M$6*(($D1559-COUNTIFS(M$1453:M1559,0))/12))),M$8))</f>
        <v>6.246960270393096</v>
      </c>
      <c r="N1559" s="181">
        <f t="shared" ca="1" si="203"/>
        <v>3.123480135196548</v>
      </c>
      <c r="O1559" s="181">
        <f ca="1">IF($C1559&lt;=MAX($D$4,INDEX($C$23:$C$154,2+MATCH(0,$O$23:$O$154,1))),O678,MAX(AVERAGEIFS(O1556:O1558,O1556:O1558,"&gt;0")/(EXP(O$6*(($D1559-COUNTIFS(O$1453:O1559,0))/12))),O$8))</f>
        <v>9.8491696619928852</v>
      </c>
      <c r="P1559" s="181">
        <f t="shared" ca="1" si="197"/>
        <v>4.9245848309964426</v>
      </c>
      <c r="Q1559" s="132">
        <f ca="1">IF($C1559&lt;$D$4,Q678,MAX(AVERAGEIFS(Q1556:Q1558,Q1556:Q1558,"&gt;0")/(EXP(Q$6*(($D1559-COUNTIFS(Q$1453:Q1559,0))/12))),Q$8))</f>
        <v>1</v>
      </c>
      <c r="R1559" s="132">
        <f t="shared" ca="1" si="204"/>
        <v>1</v>
      </c>
      <c r="S1559" s="132">
        <f ca="1">IF($C1559&lt;$D$4,S678,MAX(AVERAGEIFS(S1556:S1558,S1556:S1558,"&gt;0")/(EXP(S$6*(($D1559-COUNTIFS(S$1453:S1559,0))/12))),S$8))</f>
        <v>1</v>
      </c>
      <c r="T1559" s="132">
        <f t="shared" ca="1" si="205"/>
        <v>0.76923076923076916</v>
      </c>
      <c r="U1559" s="181">
        <f ca="1">IF($C1559&lt;=MAX($D$4,INDEX($C$23:$C$154,2+MATCH(0,$M$23:$M$154,1))),U678,MAX(AVERAGEIFS(U1556:U1558,U1556:U1558,"&gt;0")/(EXP(U$6*(($D1559-COUNTIFS(U$1453:U1559,0))/12))),U$8))</f>
        <v>3</v>
      </c>
      <c r="V1559" s="181">
        <f t="shared" ca="1" si="206"/>
        <v>2</v>
      </c>
      <c r="W1559" s="132">
        <f ca="1">IF($C1559&lt;$D$4,W678,MAX(AVERAGEIFS(W1556:W1558,W1556:W1558,"&gt;0")/(EXP(W$6*(($D1559-COUNTIFS(W$1453:W1559,0))/12))),W$8))</f>
        <v>0.75</v>
      </c>
      <c r="X1559" s="132">
        <f t="shared" ca="1" si="207"/>
        <v>0.57692307692307687</v>
      </c>
      <c r="Y1559" s="132"/>
      <c r="Z1559" s="132"/>
    </row>
    <row r="1560" spans="2:26" outlineLevel="1">
      <c r="B1560" s="159"/>
      <c r="C1560" s="160">
        <f t="shared" si="198"/>
        <v>47453</v>
      </c>
      <c r="D1560" s="128">
        <f t="shared" si="199"/>
        <v>108</v>
      </c>
      <c r="G1560" s="132">
        <f ca="1">IF($C1560&lt;$D$4,G679,MAX(AVERAGEIFS(G1557:G1559,G1557:G1559,"&gt;0")/(EXP(G$6*(($D1560-COUNTIFS(G$1453:G1560,0))/12))),G$8))</f>
        <v>1.25</v>
      </c>
      <c r="H1560" s="132">
        <f t="shared" ca="1" si="200"/>
        <v>0.96153846153846145</v>
      </c>
      <c r="I1560" s="132">
        <f ca="1">IF($C1560&lt;$D$4,I679,MAX(AVERAGEIFS(I1557:I1559,I1557:I1559,"&gt;0")/(EXP(I$6*(($D1560-COUNTIFS(I$1453:I1560,0))/12))),I$8))</f>
        <v>1.5</v>
      </c>
      <c r="J1560" s="132">
        <f t="shared" ca="1" si="201"/>
        <v>1.2</v>
      </c>
      <c r="K1560" s="132">
        <f ca="1">IF($C1560&lt;$D$4,K679,MAX(AVERAGEIFS(K1557:K1559,K1557:K1559,"&gt;0")/(EXP(K$6*(($D1560-COUNTIFS(K$1453:K1560,0))/12))),K$8))</f>
        <v>3</v>
      </c>
      <c r="L1560" s="132">
        <f t="shared" ca="1" si="202"/>
        <v>2</v>
      </c>
      <c r="M1560" s="181">
        <f ca="1">IF($C1560&lt;=MAX($D$4,INDEX($C$23:$C$154,2+MATCH(0,$M$23:$M$154,1))),M679,MAX(AVERAGEIFS(M1557:M1559,M1557:M1559,"&gt;0")/(EXP(M$6*(($D1560-COUNTIFS(M$1453:M1560,0))/12))),M$8))</f>
        <v>6.1219640859764404</v>
      </c>
      <c r="N1560" s="181">
        <f t="shared" ca="1" si="203"/>
        <v>3.0609820429882202</v>
      </c>
      <c r="O1560" s="181">
        <f ca="1">IF($C1560&lt;=MAX($D$4,INDEX($C$23:$C$154,2+MATCH(0,$O$23:$O$154,1))),O679,MAX(AVERAGEIFS(O1557:O1559,O1557:O1559,"&gt;0")/(EXP(O$6*(($D1560-COUNTIFS(O$1453:O1560,0))/12))),O$8))</f>
        <v>9.5312047275839102</v>
      </c>
      <c r="P1560" s="181">
        <f t="shared" ca="1" si="197"/>
        <v>4.7656023637919551</v>
      </c>
      <c r="Q1560" s="132">
        <f ca="1">IF($C1560&lt;$D$4,Q679,MAX(AVERAGEIFS(Q1557:Q1559,Q1557:Q1559,"&gt;0")/(EXP(Q$6*(($D1560-COUNTIFS(Q$1453:Q1560,0))/12))),Q$8))</f>
        <v>1</v>
      </c>
      <c r="R1560" s="132">
        <f t="shared" ca="1" si="204"/>
        <v>1</v>
      </c>
      <c r="S1560" s="132">
        <f ca="1">IF($C1560&lt;$D$4,S679,MAX(AVERAGEIFS(S1557:S1559,S1557:S1559,"&gt;0")/(EXP(S$6*(($D1560-COUNTIFS(S$1453:S1560,0))/12))),S$8))</f>
        <v>1</v>
      </c>
      <c r="T1560" s="132">
        <f t="shared" ca="1" si="205"/>
        <v>0.76923076923076916</v>
      </c>
      <c r="U1560" s="181">
        <f ca="1">IF($C1560&lt;=MAX($D$4,INDEX($C$23:$C$154,2+MATCH(0,$M$23:$M$154,1))),U679,MAX(AVERAGEIFS(U1557:U1559,U1557:U1559,"&gt;0")/(EXP(U$6*(($D1560-COUNTIFS(U$1453:U1560,0))/12))),U$8))</f>
        <v>3</v>
      </c>
      <c r="V1560" s="181">
        <f t="shared" ca="1" si="206"/>
        <v>2</v>
      </c>
      <c r="W1560" s="132">
        <f ca="1">IF($C1560&lt;$D$4,W679,MAX(AVERAGEIFS(W1557:W1559,W1557:W1559,"&gt;0")/(EXP(W$6*(($D1560-COUNTIFS(W$1453:W1560,0))/12))),W$8))</f>
        <v>0.75</v>
      </c>
      <c r="X1560" s="132">
        <f t="shared" ca="1" si="207"/>
        <v>0.57692307692307687</v>
      </c>
      <c r="Y1560" s="132"/>
      <c r="Z1560" s="132"/>
    </row>
    <row r="1561" spans="2:26" outlineLevel="1">
      <c r="B1561" s="159"/>
      <c r="C1561" s="160">
        <f t="shared" si="198"/>
        <v>47484</v>
      </c>
      <c r="D1561" s="128">
        <f t="shared" si="199"/>
        <v>109</v>
      </c>
      <c r="G1561" s="132">
        <f ca="1">IF($C1561&lt;$D$4,G680,MAX(AVERAGEIFS(G1558:G1560,G1558:G1560,"&gt;0")/(EXP(G$6*(($D1561-COUNTIFS(G$1453:G1561,0))/12))),G$8))</f>
        <v>1.25</v>
      </c>
      <c r="H1561" s="132">
        <f t="shared" ca="1" si="200"/>
        <v>0.96153846153846145</v>
      </c>
      <c r="I1561" s="132">
        <f ca="1">IF($C1561&lt;$D$4,I680,MAX(AVERAGEIFS(I1558:I1560,I1558:I1560,"&gt;0")/(EXP(I$6*(($D1561-COUNTIFS(I$1453:I1561,0))/12))),I$8))</f>
        <v>1.5</v>
      </c>
      <c r="J1561" s="132">
        <f t="shared" ca="1" si="201"/>
        <v>1.2</v>
      </c>
      <c r="K1561" s="132">
        <f ca="1">IF($C1561&lt;$D$4,K680,MAX(AVERAGEIFS(K1558:K1560,K1558:K1560,"&gt;0")/(EXP(K$6*(($D1561-COUNTIFS(K$1453:K1561,0))/12))),K$8))</f>
        <v>3</v>
      </c>
      <c r="L1561" s="132">
        <f t="shared" ca="1" si="202"/>
        <v>2</v>
      </c>
      <c r="M1561" s="181">
        <f ca="1">IF($C1561&lt;=MAX($D$4,INDEX($C$23:$C$154,2+MATCH(0,$M$23:$M$154,1))),M680,MAX(AVERAGEIFS(M1558:M1560,M1558:M1560,"&gt;0")/(EXP(M$6*(($D1561-COUNTIFS(M$1453:M1561,0))/12))),M$8))</f>
        <v>5.9969863158019443</v>
      </c>
      <c r="N1561" s="181">
        <f t="shared" ca="1" si="203"/>
        <v>3</v>
      </c>
      <c r="O1561" s="181">
        <f ca="1">IF($C1561&lt;=MAX($D$4,INDEX($C$23:$C$154,2+MATCH(0,$O$23:$O$154,1))),O680,MAX(AVERAGEIFS(O1558:O1560,O1558:O1560,"&gt;0")/(EXP(O$6*(($D1561-COUNTIFS(O$1453:O1561,0))/12))),O$8))</f>
        <v>9.2140047416456063</v>
      </c>
      <c r="P1561" s="181">
        <f t="shared" ca="1" si="197"/>
        <v>4.6070023708228032</v>
      </c>
      <c r="Q1561" s="132">
        <f ca="1">IF($C1561&lt;$D$4,Q680,MAX(AVERAGEIFS(Q1558:Q1560,Q1558:Q1560,"&gt;0")/(EXP(Q$6*(($D1561-COUNTIFS(Q$1453:Q1561,0))/12))),Q$8))</f>
        <v>1</v>
      </c>
      <c r="R1561" s="132">
        <f t="shared" ca="1" si="204"/>
        <v>1</v>
      </c>
      <c r="S1561" s="132">
        <f ca="1">IF($C1561&lt;$D$4,S680,MAX(AVERAGEIFS(S1558:S1560,S1558:S1560,"&gt;0")/(EXP(S$6*(($D1561-COUNTIFS(S$1453:S1561,0))/12))),S$8))</f>
        <v>1</v>
      </c>
      <c r="T1561" s="132">
        <f t="shared" ca="1" si="205"/>
        <v>0.76923076923076916</v>
      </c>
      <c r="U1561" s="181">
        <f ca="1">IF($C1561&lt;=MAX($D$4,INDEX($C$23:$C$154,2+MATCH(0,$M$23:$M$154,1))),U680,MAX(AVERAGEIFS(U1558:U1560,U1558:U1560,"&gt;0")/(EXP(U$6*(($D1561-COUNTIFS(U$1453:U1561,0))/12))),U$8))</f>
        <v>3</v>
      </c>
      <c r="V1561" s="181">
        <f t="shared" ca="1" si="206"/>
        <v>2</v>
      </c>
      <c r="W1561" s="132">
        <f ca="1">IF($C1561&lt;$D$4,W680,MAX(AVERAGEIFS(W1558:W1560,W1558:W1560,"&gt;0")/(EXP(W$6*(($D1561-COUNTIFS(W$1453:W1561,0))/12))),W$8))</f>
        <v>0.75</v>
      </c>
      <c r="X1561" s="132">
        <f t="shared" ca="1" si="207"/>
        <v>0.57692307692307687</v>
      </c>
      <c r="Y1561" s="132"/>
      <c r="Z1561" s="132"/>
    </row>
    <row r="1562" spans="2:26" outlineLevel="1">
      <c r="B1562" s="159"/>
      <c r="C1562" s="160">
        <f t="shared" si="198"/>
        <v>47515</v>
      </c>
      <c r="D1562" s="128">
        <f t="shared" si="199"/>
        <v>110</v>
      </c>
      <c r="G1562" s="132">
        <f ca="1">IF($C1562&lt;$D$4,G681,MAX(AVERAGEIFS(G1559:G1561,G1559:G1561,"&gt;0")/(EXP(G$6*(($D1562-COUNTIFS(G$1453:G1562,0))/12))),G$8))</f>
        <v>1.25</v>
      </c>
      <c r="H1562" s="132">
        <f t="shared" ca="1" si="200"/>
        <v>0.96153846153846145</v>
      </c>
      <c r="I1562" s="132">
        <f ca="1">IF($C1562&lt;$D$4,I681,MAX(AVERAGEIFS(I1559:I1561,I1559:I1561,"&gt;0")/(EXP(I$6*(($D1562-COUNTIFS(I$1453:I1562,0))/12))),I$8))</f>
        <v>1.5</v>
      </c>
      <c r="J1562" s="132">
        <f t="shared" ca="1" si="201"/>
        <v>1.2</v>
      </c>
      <c r="K1562" s="132">
        <f ca="1">IF($C1562&lt;$D$4,K681,MAX(AVERAGEIFS(K1559:K1561,K1559:K1561,"&gt;0")/(EXP(K$6*(($D1562-COUNTIFS(K$1453:K1562,0))/12))),K$8))</f>
        <v>3</v>
      </c>
      <c r="L1562" s="132">
        <f t="shared" ca="1" si="202"/>
        <v>2</v>
      </c>
      <c r="M1562" s="181">
        <f ca="1">IF($C1562&lt;=MAX($D$4,INDEX($C$23:$C$154,2+MATCH(0,$M$23:$M$154,1))),M681,MAX(AVERAGEIFS(M1559:M1561,M1559:M1561,"&gt;0")/(EXP(M$6*(($D1562-COUNTIFS(M$1453:M1562,0))/12))),M$8))</f>
        <v>5.8721292956516971</v>
      </c>
      <c r="N1562" s="181">
        <f t="shared" ca="1" si="203"/>
        <v>3</v>
      </c>
      <c r="O1562" s="181">
        <f ca="1">IF($C1562&lt;=MAX($D$4,INDEX($C$23:$C$154,2+MATCH(0,$O$23:$O$154,1))),O681,MAX(AVERAGEIFS(O1559:O1561,O1559:O1561,"&gt;0")/(EXP(O$6*(($D1562-COUNTIFS(O$1453:O1562,0))/12))),O$8))</f>
        <v>8.8981899172477874</v>
      </c>
      <c r="P1562" s="181">
        <f t="shared" ca="1" si="197"/>
        <v>4.4490949586238937</v>
      </c>
      <c r="Q1562" s="132">
        <f ca="1">IF($C1562&lt;$D$4,Q681,MAX(AVERAGEIFS(Q1559:Q1561,Q1559:Q1561,"&gt;0")/(EXP(Q$6*(($D1562-COUNTIFS(Q$1453:Q1562,0))/12))),Q$8))</f>
        <v>1</v>
      </c>
      <c r="R1562" s="132">
        <f t="shared" ca="1" si="204"/>
        <v>1</v>
      </c>
      <c r="S1562" s="132">
        <f ca="1">IF($C1562&lt;$D$4,S681,MAX(AVERAGEIFS(S1559:S1561,S1559:S1561,"&gt;0")/(EXP(S$6*(($D1562-COUNTIFS(S$1453:S1562,0))/12))),S$8))</f>
        <v>1</v>
      </c>
      <c r="T1562" s="132">
        <f t="shared" ca="1" si="205"/>
        <v>0.76923076923076916</v>
      </c>
      <c r="U1562" s="181">
        <f ca="1">IF($C1562&lt;=MAX($D$4,INDEX($C$23:$C$154,2+MATCH(0,$M$23:$M$154,1))),U681,MAX(AVERAGEIFS(U1559:U1561,U1559:U1561,"&gt;0")/(EXP(U$6*(($D1562-COUNTIFS(U$1453:U1562,0))/12))),U$8))</f>
        <v>3</v>
      </c>
      <c r="V1562" s="181">
        <f t="shared" ca="1" si="206"/>
        <v>2</v>
      </c>
      <c r="W1562" s="132">
        <f ca="1">IF($C1562&lt;$D$4,W681,MAX(AVERAGEIFS(W1559:W1561,W1559:W1561,"&gt;0")/(EXP(W$6*(($D1562-COUNTIFS(W$1453:W1562,0))/12))),W$8))</f>
        <v>0.75</v>
      </c>
      <c r="X1562" s="132">
        <f t="shared" ca="1" si="207"/>
        <v>0.57692307692307687</v>
      </c>
      <c r="Y1562" s="132"/>
      <c r="Z1562" s="132"/>
    </row>
    <row r="1563" spans="2:26" outlineLevel="1">
      <c r="B1563" s="159"/>
      <c r="C1563" s="160">
        <f t="shared" si="198"/>
        <v>47543</v>
      </c>
      <c r="D1563" s="128">
        <f t="shared" si="199"/>
        <v>111</v>
      </c>
      <c r="G1563" s="132">
        <f ca="1">IF($C1563&lt;$D$4,G682,MAX(AVERAGEIFS(G1560:G1562,G1560:G1562,"&gt;0")/(EXP(G$6*(($D1563-COUNTIFS(G$1453:G1563,0))/12))),G$8))</f>
        <v>1.25</v>
      </c>
      <c r="H1563" s="132">
        <f t="shared" ca="1" si="200"/>
        <v>0.96153846153846145</v>
      </c>
      <c r="I1563" s="132">
        <f ca="1">IF($C1563&lt;$D$4,I682,MAX(AVERAGEIFS(I1560:I1562,I1560:I1562,"&gt;0")/(EXP(I$6*(($D1563-COUNTIFS(I$1453:I1563,0))/12))),I$8))</f>
        <v>1.5</v>
      </c>
      <c r="J1563" s="132">
        <f t="shared" ca="1" si="201"/>
        <v>1.2</v>
      </c>
      <c r="K1563" s="132">
        <f ca="1">IF($C1563&lt;$D$4,K682,MAX(AVERAGEIFS(K1560:K1562,K1560:K1562,"&gt;0")/(EXP(K$6*(($D1563-COUNTIFS(K$1453:K1563,0))/12))),K$8))</f>
        <v>3</v>
      </c>
      <c r="L1563" s="132">
        <f t="shared" ca="1" si="202"/>
        <v>2</v>
      </c>
      <c r="M1563" s="181">
        <f ca="1">IF($C1563&lt;=MAX($D$4,INDEX($C$23:$C$154,2+MATCH(0,$M$23:$M$154,1))),M682,MAX(AVERAGEIFS(M1560:M1562,M1560:M1562,"&gt;0")/(EXP(M$6*(($D1563-COUNTIFS(M$1453:M1563,0))/12))),M$8))</f>
        <v>5.747493082148158</v>
      </c>
      <c r="N1563" s="181">
        <f t="shared" ca="1" si="203"/>
        <v>3</v>
      </c>
      <c r="O1563" s="181">
        <f ca="1">IF($C1563&lt;=MAX($D$4,INDEX($C$23:$C$154,2+MATCH(0,$O$23:$O$154,1))),O682,MAX(AVERAGEIFS(O1560:O1562,O1560:O1562,"&gt;0")/(EXP(O$6*(($D1563-COUNTIFS(O$1453:O1563,0))/12))),O$8))</f>
        <v>8.5843549723971595</v>
      </c>
      <c r="P1563" s="181">
        <f t="shared" ca="1" si="197"/>
        <v>4.2921774861985798</v>
      </c>
      <c r="Q1563" s="132">
        <f ca="1">IF($C1563&lt;$D$4,Q682,MAX(AVERAGEIFS(Q1560:Q1562,Q1560:Q1562,"&gt;0")/(EXP(Q$6*(($D1563-COUNTIFS(Q$1453:Q1563,0))/12))),Q$8))</f>
        <v>1</v>
      </c>
      <c r="R1563" s="132">
        <f t="shared" ca="1" si="204"/>
        <v>1</v>
      </c>
      <c r="S1563" s="132">
        <f ca="1">IF($C1563&lt;$D$4,S682,MAX(AVERAGEIFS(S1560:S1562,S1560:S1562,"&gt;0")/(EXP(S$6*(($D1563-COUNTIFS(S$1453:S1563,0))/12))),S$8))</f>
        <v>1</v>
      </c>
      <c r="T1563" s="132">
        <f t="shared" ca="1" si="205"/>
        <v>0.76923076923076916</v>
      </c>
      <c r="U1563" s="181">
        <f ca="1">IF($C1563&lt;=MAX($D$4,INDEX($C$23:$C$154,2+MATCH(0,$M$23:$M$154,1))),U682,MAX(AVERAGEIFS(U1560:U1562,U1560:U1562,"&gt;0")/(EXP(U$6*(($D1563-COUNTIFS(U$1453:U1563,0))/12))),U$8))</f>
        <v>3</v>
      </c>
      <c r="V1563" s="181">
        <f t="shared" ca="1" si="206"/>
        <v>2</v>
      </c>
      <c r="W1563" s="132">
        <f ca="1">IF($C1563&lt;$D$4,W682,MAX(AVERAGEIFS(W1560:W1562,W1560:W1562,"&gt;0")/(EXP(W$6*(($D1563-COUNTIFS(W$1453:W1563,0))/12))),W$8))</f>
        <v>0.75</v>
      </c>
      <c r="X1563" s="132">
        <f t="shared" ca="1" si="207"/>
        <v>0.57692307692307687</v>
      </c>
      <c r="Y1563" s="132"/>
      <c r="Z1563" s="132"/>
    </row>
    <row r="1564" spans="2:26" outlineLevel="1">
      <c r="B1564" s="159"/>
      <c r="C1564" s="160">
        <f t="shared" si="198"/>
        <v>47574</v>
      </c>
      <c r="D1564" s="128">
        <f t="shared" si="199"/>
        <v>112</v>
      </c>
      <c r="G1564" s="132">
        <f ca="1">IF($C1564&lt;$D$4,G683,MAX(AVERAGEIFS(G1561:G1563,G1561:G1563,"&gt;0")/(EXP(G$6*(($D1564-COUNTIFS(G$1453:G1564,0))/12))),G$8))</f>
        <v>1.25</v>
      </c>
      <c r="H1564" s="132">
        <f t="shared" ca="1" si="200"/>
        <v>0.96153846153846145</v>
      </c>
      <c r="I1564" s="132">
        <f ca="1">IF($C1564&lt;$D$4,I683,MAX(AVERAGEIFS(I1561:I1563,I1561:I1563,"&gt;0")/(EXP(I$6*(($D1564-COUNTIFS(I$1453:I1564,0))/12))),I$8))</f>
        <v>1.5</v>
      </c>
      <c r="J1564" s="132">
        <f t="shared" ca="1" si="201"/>
        <v>1.2</v>
      </c>
      <c r="K1564" s="132">
        <f ca="1">IF($C1564&lt;$D$4,K683,MAX(AVERAGEIFS(K1561:K1563,K1561:K1563,"&gt;0")/(EXP(K$6*(($D1564-COUNTIFS(K$1453:K1564,0))/12))),K$8))</f>
        <v>3</v>
      </c>
      <c r="L1564" s="132">
        <f t="shared" ca="1" si="202"/>
        <v>2</v>
      </c>
      <c r="M1564" s="181">
        <f ca="1">IF($C1564&lt;=MAX($D$4,INDEX($C$23:$C$154,2+MATCH(0,$M$23:$M$154,1))),M683,MAX(AVERAGEIFS(M1561:M1563,M1561:M1563,"&gt;0")/(EXP(M$6*(($D1564-COUNTIFS(M$1453:M1564,0))/12))),M$8))</f>
        <v>5.6231753364395214</v>
      </c>
      <c r="N1564" s="181">
        <f t="shared" ca="1" si="203"/>
        <v>3</v>
      </c>
      <c r="O1564" s="181">
        <f ca="1">IF($C1564&lt;=MAX($D$4,INDEX($C$23:$C$154,2+MATCH(0,$O$23:$O$154,1))),O683,MAX(AVERAGEIFS(O1561:O1563,O1561:O1563,"&gt;0")/(EXP(O$6*(($D1564-COUNTIFS(O$1453:O1564,0))/12))),O$8))</f>
        <v>8.2730676256011577</v>
      </c>
      <c r="P1564" s="181">
        <f t="shared" ca="1" si="197"/>
        <v>4.1365338128005789</v>
      </c>
      <c r="Q1564" s="132">
        <f ca="1">IF($C1564&lt;$D$4,Q683,MAX(AVERAGEIFS(Q1561:Q1563,Q1561:Q1563,"&gt;0")/(EXP(Q$6*(($D1564-COUNTIFS(Q$1453:Q1564,0))/12))),Q$8))</f>
        <v>1</v>
      </c>
      <c r="R1564" s="132">
        <f t="shared" ca="1" si="204"/>
        <v>1</v>
      </c>
      <c r="S1564" s="132">
        <f ca="1">IF($C1564&lt;$D$4,S683,MAX(AVERAGEIFS(S1561:S1563,S1561:S1563,"&gt;0")/(EXP(S$6*(($D1564-COUNTIFS(S$1453:S1564,0))/12))),S$8))</f>
        <v>1</v>
      </c>
      <c r="T1564" s="132">
        <f t="shared" ca="1" si="205"/>
        <v>0.76923076923076916</v>
      </c>
      <c r="U1564" s="181">
        <f ca="1">IF($C1564&lt;=MAX($D$4,INDEX($C$23:$C$154,2+MATCH(0,$M$23:$M$154,1))),U683,MAX(AVERAGEIFS(U1561:U1563,U1561:U1563,"&gt;0")/(EXP(U$6*(($D1564-COUNTIFS(U$1453:U1564,0))/12))),U$8))</f>
        <v>3</v>
      </c>
      <c r="V1564" s="181">
        <f t="shared" ca="1" si="206"/>
        <v>2</v>
      </c>
      <c r="W1564" s="132">
        <f ca="1">IF($C1564&lt;$D$4,W683,MAX(AVERAGEIFS(W1561:W1563,W1561:W1563,"&gt;0")/(EXP(W$6*(($D1564-COUNTIFS(W$1453:W1564,0))/12))),W$8))</f>
        <v>0.75</v>
      </c>
      <c r="X1564" s="132">
        <f t="shared" ca="1" si="207"/>
        <v>0.57692307692307687</v>
      </c>
      <c r="Y1564" s="132"/>
      <c r="Z1564" s="132"/>
    </row>
    <row r="1565" spans="2:26" outlineLevel="1">
      <c r="B1565" s="159"/>
      <c r="C1565" s="160">
        <f t="shared" si="198"/>
        <v>47604</v>
      </c>
      <c r="D1565" s="128">
        <f t="shared" si="199"/>
        <v>113</v>
      </c>
      <c r="G1565" s="132">
        <f ca="1">IF($C1565&lt;$D$4,G684,MAX(AVERAGEIFS(G1562:G1564,G1562:G1564,"&gt;0")/(EXP(G$6*(($D1565-COUNTIFS(G$1453:G1565,0))/12))),G$8))</f>
        <v>1.25</v>
      </c>
      <c r="H1565" s="132">
        <f t="shared" ca="1" si="200"/>
        <v>0.96153846153846145</v>
      </c>
      <c r="I1565" s="132">
        <f ca="1">IF($C1565&lt;$D$4,I684,MAX(AVERAGEIFS(I1562:I1564,I1562:I1564,"&gt;0")/(EXP(I$6*(($D1565-COUNTIFS(I$1453:I1565,0))/12))),I$8))</f>
        <v>1.5</v>
      </c>
      <c r="J1565" s="132">
        <f t="shared" ca="1" si="201"/>
        <v>1.2</v>
      </c>
      <c r="K1565" s="132">
        <f ca="1">IF($C1565&lt;$D$4,K684,MAX(AVERAGEIFS(K1562:K1564,K1562:K1564,"&gt;0")/(EXP(K$6*(($D1565-COUNTIFS(K$1453:K1565,0))/12))),K$8))</f>
        <v>3</v>
      </c>
      <c r="L1565" s="132">
        <f t="shared" ca="1" si="202"/>
        <v>2</v>
      </c>
      <c r="M1565" s="181">
        <f ca="1">IF($C1565&lt;=MAX($D$4,INDEX($C$23:$C$154,2+MATCH(0,$M$23:$M$154,1))),M684,MAX(AVERAGEIFS(M1562:M1564,M1562:M1564,"&gt;0")/(EXP(M$6*(($D1565-COUNTIFS(M$1453:M1565,0))/12))),M$8))</f>
        <v>5.4992712152639704</v>
      </c>
      <c r="N1565" s="181">
        <f t="shared" ca="1" si="203"/>
        <v>3</v>
      </c>
      <c r="O1565" s="181">
        <f ca="1">IF($C1565&lt;=MAX($D$4,INDEX($C$23:$C$154,2+MATCH(0,$O$23:$O$154,1))),O684,MAX(AVERAGEIFS(O1562:O1564,O1562:O1564,"&gt;0")/(EXP(O$6*(($D1565-COUNTIFS(O$1453:O1565,0))/12))),O$8))</f>
        <v>7.9648672491405765</v>
      </c>
      <c r="P1565" s="181">
        <f t="shared" ca="1" si="197"/>
        <v>3.9824336245702883</v>
      </c>
      <c r="Q1565" s="132">
        <f ca="1">IF($C1565&lt;$D$4,Q684,MAX(AVERAGEIFS(Q1562:Q1564,Q1562:Q1564,"&gt;0")/(EXP(Q$6*(($D1565-COUNTIFS(Q$1453:Q1565,0))/12))),Q$8))</f>
        <v>1</v>
      </c>
      <c r="R1565" s="132">
        <f t="shared" ca="1" si="204"/>
        <v>1</v>
      </c>
      <c r="S1565" s="132">
        <f ca="1">IF($C1565&lt;$D$4,S684,MAX(AVERAGEIFS(S1562:S1564,S1562:S1564,"&gt;0")/(EXP(S$6*(($D1565-COUNTIFS(S$1453:S1565,0))/12))),S$8))</f>
        <v>1</v>
      </c>
      <c r="T1565" s="132">
        <f t="shared" ca="1" si="205"/>
        <v>0.76923076923076916</v>
      </c>
      <c r="U1565" s="181">
        <f ca="1">IF($C1565&lt;=MAX($D$4,INDEX($C$23:$C$154,2+MATCH(0,$M$23:$M$154,1))),U684,MAX(AVERAGEIFS(U1562:U1564,U1562:U1564,"&gt;0")/(EXP(U$6*(($D1565-COUNTIFS(U$1453:U1565,0))/12))),U$8))</f>
        <v>3</v>
      </c>
      <c r="V1565" s="181">
        <f t="shared" ca="1" si="206"/>
        <v>2</v>
      </c>
      <c r="W1565" s="132">
        <f ca="1">IF($C1565&lt;$D$4,W684,MAX(AVERAGEIFS(W1562:W1564,W1562:W1564,"&gt;0")/(EXP(W$6*(($D1565-COUNTIFS(W$1453:W1565,0))/12))),W$8))</f>
        <v>0.75</v>
      </c>
      <c r="X1565" s="132">
        <f t="shared" ca="1" si="207"/>
        <v>0.57692307692307687</v>
      </c>
      <c r="Y1565" s="132"/>
      <c r="Z1565" s="132"/>
    </row>
    <row r="1566" spans="2:26" outlineLevel="1">
      <c r="B1566" s="159"/>
      <c r="C1566" s="160">
        <f t="shared" si="198"/>
        <v>47635</v>
      </c>
      <c r="D1566" s="128">
        <f t="shared" si="199"/>
        <v>114</v>
      </c>
      <c r="G1566" s="132">
        <f ca="1">IF($C1566&lt;$D$4,G685,MAX(AVERAGEIFS(G1563:G1565,G1563:G1565,"&gt;0")/(EXP(G$6*(($D1566-COUNTIFS(G$1453:G1566,0))/12))),G$8))</f>
        <v>1.25</v>
      </c>
      <c r="H1566" s="132">
        <f t="shared" ca="1" si="200"/>
        <v>0.96153846153846145</v>
      </c>
      <c r="I1566" s="132">
        <f ca="1">IF($C1566&lt;$D$4,I685,MAX(AVERAGEIFS(I1563:I1565,I1563:I1565,"&gt;0")/(EXP(I$6*(($D1566-COUNTIFS(I$1453:I1566,0))/12))),I$8))</f>
        <v>1.5</v>
      </c>
      <c r="J1566" s="132">
        <f t="shared" ca="1" si="201"/>
        <v>1.2</v>
      </c>
      <c r="K1566" s="132">
        <f ca="1">IF($C1566&lt;$D$4,K685,MAX(AVERAGEIFS(K1563:K1565,K1563:K1565,"&gt;0")/(EXP(K$6*(($D1566-COUNTIFS(K$1453:K1566,0))/12))),K$8))</f>
        <v>3</v>
      </c>
      <c r="L1566" s="132">
        <f t="shared" ca="1" si="202"/>
        <v>2</v>
      </c>
      <c r="M1566" s="181">
        <f ca="1">IF($C1566&lt;=MAX($D$4,INDEX($C$23:$C$154,2+MATCH(0,$M$23:$M$154,1))),M685,MAX(AVERAGEIFS(M1563:M1565,M1563:M1565,"&gt;0")/(EXP(M$6*(($D1566-COUNTIFS(M$1453:M1566,0))/12))),M$8))</f>
        <v>5.3758732695461946</v>
      </c>
      <c r="N1566" s="181">
        <f t="shared" ca="1" si="203"/>
        <v>3</v>
      </c>
      <c r="O1566" s="181">
        <f ca="1">IF($C1566&lt;=MAX($D$4,INDEX($C$23:$C$154,2+MATCH(0,$O$23:$O$154,1))),O685,MAX(AVERAGEIFS(O1563:O1565,O1563:O1565,"&gt;0")/(EXP(O$6*(($D1566-COUNTIFS(O$1453:O1566,0))/12))),O$8))</f>
        <v>7.6602637223394039</v>
      </c>
      <c r="P1566" s="181">
        <f t="shared" ca="1" si="197"/>
        <v>3.8301318611697019</v>
      </c>
      <c r="Q1566" s="132">
        <f ca="1">IF($C1566&lt;$D$4,Q685,MAX(AVERAGEIFS(Q1563:Q1565,Q1563:Q1565,"&gt;0")/(EXP(Q$6*(($D1566-COUNTIFS(Q$1453:Q1566,0))/12))),Q$8))</f>
        <v>1</v>
      </c>
      <c r="R1566" s="132">
        <f t="shared" ca="1" si="204"/>
        <v>1</v>
      </c>
      <c r="S1566" s="132">
        <f ca="1">IF($C1566&lt;$D$4,S685,MAX(AVERAGEIFS(S1563:S1565,S1563:S1565,"&gt;0")/(EXP(S$6*(($D1566-COUNTIFS(S$1453:S1566,0))/12))),S$8))</f>
        <v>1</v>
      </c>
      <c r="T1566" s="132">
        <f t="shared" ca="1" si="205"/>
        <v>0.76923076923076916</v>
      </c>
      <c r="U1566" s="181">
        <f ca="1">IF($C1566&lt;=MAX($D$4,INDEX($C$23:$C$154,2+MATCH(0,$M$23:$M$154,1))),U685,MAX(AVERAGEIFS(U1563:U1565,U1563:U1565,"&gt;0")/(EXP(U$6*(($D1566-COUNTIFS(U$1453:U1566,0))/12))),U$8))</f>
        <v>3</v>
      </c>
      <c r="V1566" s="181">
        <f t="shared" ca="1" si="206"/>
        <v>2</v>
      </c>
      <c r="W1566" s="132">
        <f ca="1">IF($C1566&lt;$D$4,W685,MAX(AVERAGEIFS(W1563:W1565,W1563:W1565,"&gt;0")/(EXP(W$6*(($D1566-COUNTIFS(W$1453:W1566,0))/12))),W$8))</f>
        <v>0.75</v>
      </c>
      <c r="X1566" s="132">
        <f t="shared" ca="1" si="207"/>
        <v>0.57692307692307687</v>
      </c>
      <c r="Y1566" s="132"/>
      <c r="Z1566" s="132"/>
    </row>
    <row r="1567" spans="2:26" outlineLevel="1">
      <c r="B1567" s="159"/>
      <c r="C1567" s="160">
        <f t="shared" si="198"/>
        <v>47665</v>
      </c>
      <c r="D1567" s="128">
        <f t="shared" si="199"/>
        <v>115</v>
      </c>
      <c r="G1567" s="132">
        <f ca="1">IF($C1567&lt;$D$4,G686,MAX(AVERAGEIFS(G1564:G1566,G1564:G1566,"&gt;0")/(EXP(G$6*(($D1567-COUNTIFS(G$1453:G1567,0))/12))),G$8))</f>
        <v>1.25</v>
      </c>
      <c r="H1567" s="132">
        <f t="shared" ca="1" si="200"/>
        <v>0.96153846153846145</v>
      </c>
      <c r="I1567" s="132">
        <f ca="1">IF($C1567&lt;$D$4,I686,MAX(AVERAGEIFS(I1564:I1566,I1564:I1566,"&gt;0")/(EXP(I$6*(($D1567-COUNTIFS(I$1453:I1567,0))/12))),I$8))</f>
        <v>1.5</v>
      </c>
      <c r="J1567" s="132">
        <f t="shared" ca="1" si="201"/>
        <v>1.2</v>
      </c>
      <c r="K1567" s="132">
        <f ca="1">IF($C1567&lt;$D$4,K686,MAX(AVERAGEIFS(K1564:K1566,K1564:K1566,"&gt;0")/(EXP(K$6*(($D1567-COUNTIFS(K$1453:K1567,0))/12))),K$8))</f>
        <v>3</v>
      </c>
      <c r="L1567" s="132">
        <f t="shared" ca="1" si="202"/>
        <v>2</v>
      </c>
      <c r="M1567" s="181">
        <f ca="1">IF($C1567&lt;=MAX($D$4,INDEX($C$23:$C$154,2+MATCH(0,$M$23:$M$154,1))),M686,MAX(AVERAGEIFS(M1564:M1566,M1564:M1566,"&gt;0")/(EXP(M$6*(($D1567-COUNTIFS(M$1453:M1567,0))/12))),M$8))</f>
        <v>5.2530713505819122</v>
      </c>
      <c r="N1567" s="181">
        <f t="shared" ca="1" si="203"/>
        <v>3</v>
      </c>
      <c r="O1567" s="181">
        <f ca="1">IF($C1567&lt;=MAX($D$4,INDEX($C$23:$C$154,2+MATCH(0,$O$23:$O$154,1))),O686,MAX(AVERAGEIFS(O1564:O1566,O1564:O1566,"&gt;0")/(EXP(O$6*(($D1567-COUNTIFS(O$1453:O1567,0))/12))),O$8))</f>
        <v>7.3597364837019867</v>
      </c>
      <c r="P1567" s="181">
        <f t="shared" ca="1" si="197"/>
        <v>3.6798682418509934</v>
      </c>
      <c r="Q1567" s="132">
        <f ca="1">IF($C1567&lt;$D$4,Q686,MAX(AVERAGEIFS(Q1564:Q1566,Q1564:Q1566,"&gt;0")/(EXP(Q$6*(($D1567-COUNTIFS(Q$1453:Q1567,0))/12))),Q$8))</f>
        <v>1</v>
      </c>
      <c r="R1567" s="132">
        <f t="shared" ca="1" si="204"/>
        <v>1</v>
      </c>
      <c r="S1567" s="132">
        <f ca="1">IF($C1567&lt;$D$4,S686,MAX(AVERAGEIFS(S1564:S1566,S1564:S1566,"&gt;0")/(EXP(S$6*(($D1567-COUNTIFS(S$1453:S1567,0))/12))),S$8))</f>
        <v>1</v>
      </c>
      <c r="T1567" s="132">
        <f t="shared" ca="1" si="205"/>
        <v>0.76923076923076916</v>
      </c>
      <c r="U1567" s="181">
        <f ca="1">IF($C1567&lt;=MAX($D$4,INDEX($C$23:$C$154,2+MATCH(0,$M$23:$M$154,1))),U686,MAX(AVERAGEIFS(U1564:U1566,U1564:U1566,"&gt;0")/(EXP(U$6*(($D1567-COUNTIFS(U$1453:U1567,0))/12))),U$8))</f>
        <v>3</v>
      </c>
      <c r="V1567" s="181">
        <f t="shared" ca="1" si="206"/>
        <v>2</v>
      </c>
      <c r="W1567" s="132">
        <f ca="1">IF($C1567&lt;$D$4,W686,MAX(AVERAGEIFS(W1564:W1566,W1564:W1566,"&gt;0")/(EXP(W$6*(($D1567-COUNTIFS(W$1453:W1567,0))/12))),W$8))</f>
        <v>0.75</v>
      </c>
      <c r="X1567" s="132">
        <f t="shared" ca="1" si="207"/>
        <v>0.57692307692307687</v>
      </c>
      <c r="Y1567" s="132"/>
      <c r="Z1567" s="132"/>
    </row>
    <row r="1568" spans="2:26" outlineLevel="1">
      <c r="B1568" s="159"/>
      <c r="C1568" s="160">
        <f t="shared" si="198"/>
        <v>47696</v>
      </c>
      <c r="D1568" s="128">
        <f t="shared" si="199"/>
        <v>116</v>
      </c>
      <c r="G1568" s="132">
        <f ca="1">IF($C1568&lt;$D$4,G687,MAX(AVERAGEIFS(G1565:G1567,G1565:G1567,"&gt;0")/(EXP(G$6*(($D1568-COUNTIFS(G$1453:G1568,0))/12))),G$8))</f>
        <v>1.25</v>
      </c>
      <c r="H1568" s="132">
        <f t="shared" ca="1" si="200"/>
        <v>0.96153846153846145</v>
      </c>
      <c r="I1568" s="132">
        <f ca="1">IF($C1568&lt;$D$4,I687,MAX(AVERAGEIFS(I1565:I1567,I1565:I1567,"&gt;0")/(EXP(I$6*(($D1568-COUNTIFS(I$1453:I1568,0))/12))),I$8))</f>
        <v>1.5</v>
      </c>
      <c r="J1568" s="132">
        <f t="shared" ca="1" si="201"/>
        <v>1.2</v>
      </c>
      <c r="K1568" s="132">
        <f ca="1">IF($C1568&lt;$D$4,K687,MAX(AVERAGEIFS(K1565:K1567,K1565:K1567,"&gt;0")/(EXP(K$6*(($D1568-COUNTIFS(K$1453:K1568,0))/12))),K$8))</f>
        <v>3</v>
      </c>
      <c r="L1568" s="132">
        <f t="shared" ca="1" si="202"/>
        <v>2</v>
      </c>
      <c r="M1568" s="181">
        <f ca="1">IF($C1568&lt;=MAX($D$4,INDEX($C$23:$C$154,2+MATCH(0,$M$23:$M$154,1))),M687,MAX(AVERAGEIFS(M1565:M1567,M1565:M1567,"&gt;0")/(EXP(M$6*(($D1568-COUNTIFS(M$1453:M1568,0))/12))),M$8))</f>
        <v>5.1309525238750568</v>
      </c>
      <c r="N1568" s="181">
        <f t="shared" ca="1" si="203"/>
        <v>3</v>
      </c>
      <c r="O1568" s="181">
        <f ca="1">IF($C1568&lt;=MAX($D$4,INDEX($C$23:$C$154,2+MATCH(0,$O$23:$O$154,1))),O687,MAX(AVERAGEIFS(O1565:O1567,O1565:O1567,"&gt;0")/(EXP(O$6*(($D1568-COUNTIFS(O$1453:O1568,0))/12))),O$8))</f>
        <v>7.0637337677510823</v>
      </c>
      <c r="P1568" s="181">
        <f t="shared" ca="1" si="197"/>
        <v>3.5318668838755412</v>
      </c>
      <c r="Q1568" s="132">
        <f ca="1">IF($C1568&lt;$D$4,Q687,MAX(AVERAGEIFS(Q1565:Q1567,Q1565:Q1567,"&gt;0")/(EXP(Q$6*(($D1568-COUNTIFS(Q$1453:Q1568,0))/12))),Q$8))</f>
        <v>1</v>
      </c>
      <c r="R1568" s="132">
        <f t="shared" ca="1" si="204"/>
        <v>1</v>
      </c>
      <c r="S1568" s="132">
        <f ca="1">IF($C1568&lt;$D$4,S687,MAX(AVERAGEIFS(S1565:S1567,S1565:S1567,"&gt;0")/(EXP(S$6*(($D1568-COUNTIFS(S$1453:S1568,0))/12))),S$8))</f>
        <v>1</v>
      </c>
      <c r="T1568" s="132">
        <f t="shared" ca="1" si="205"/>
        <v>0.76923076923076916</v>
      </c>
      <c r="U1568" s="181">
        <f ca="1">IF($C1568&lt;=MAX($D$4,INDEX($C$23:$C$154,2+MATCH(0,$M$23:$M$154,1))),U687,MAX(AVERAGEIFS(U1565:U1567,U1565:U1567,"&gt;0")/(EXP(U$6*(($D1568-COUNTIFS(U$1453:U1568,0))/12))),U$8))</f>
        <v>3</v>
      </c>
      <c r="V1568" s="181">
        <f t="shared" ca="1" si="206"/>
        <v>2</v>
      </c>
      <c r="W1568" s="132">
        <f ca="1">IF($C1568&lt;$D$4,W687,MAX(AVERAGEIFS(W1565:W1567,W1565:W1567,"&gt;0")/(EXP(W$6*(($D1568-COUNTIFS(W$1453:W1568,0))/12))),W$8))</f>
        <v>0.75</v>
      </c>
      <c r="X1568" s="132">
        <f t="shared" ca="1" si="207"/>
        <v>0.57692307692307687</v>
      </c>
      <c r="Y1568" s="132"/>
      <c r="Z1568" s="132"/>
    </row>
    <row r="1569" spans="2:26" outlineLevel="1">
      <c r="B1569" s="159"/>
      <c r="C1569" s="160">
        <f t="shared" si="198"/>
        <v>47727</v>
      </c>
      <c r="D1569" s="128">
        <f t="shared" si="199"/>
        <v>117</v>
      </c>
      <c r="G1569" s="132">
        <f ca="1">IF($C1569&lt;$D$4,G688,MAX(AVERAGEIFS(G1566:G1568,G1566:G1568,"&gt;0")/(EXP(G$6*(($D1569-COUNTIFS(G$1453:G1569,0))/12))),G$8))</f>
        <v>1.25</v>
      </c>
      <c r="H1569" s="132">
        <f t="shared" ca="1" si="200"/>
        <v>0.96153846153846145</v>
      </c>
      <c r="I1569" s="132">
        <f ca="1">IF($C1569&lt;$D$4,I688,MAX(AVERAGEIFS(I1566:I1568,I1566:I1568,"&gt;0")/(EXP(I$6*(($D1569-COUNTIFS(I$1453:I1569,0))/12))),I$8))</f>
        <v>1.5</v>
      </c>
      <c r="J1569" s="132">
        <f t="shared" ca="1" si="201"/>
        <v>1.2</v>
      </c>
      <c r="K1569" s="132">
        <f ca="1">IF($C1569&lt;$D$4,K688,MAX(AVERAGEIFS(K1566:K1568,K1566:K1568,"&gt;0")/(EXP(K$6*(($D1569-COUNTIFS(K$1453:K1569,0))/12))),K$8))</f>
        <v>3</v>
      </c>
      <c r="L1569" s="132">
        <f t="shared" ca="1" si="202"/>
        <v>2</v>
      </c>
      <c r="M1569" s="181">
        <f ca="1">IF($C1569&lt;=MAX($D$4,INDEX($C$23:$C$154,2+MATCH(0,$M$23:$M$154,1))),M688,MAX(AVERAGEIFS(M1566:M1568,M1566:M1568,"&gt;0")/(EXP(M$6*(($D1569-COUNTIFS(M$1453:M1569,0))/12))),M$8))</f>
        <v>5.0096009906714611</v>
      </c>
      <c r="N1569" s="181">
        <f t="shared" ca="1" si="203"/>
        <v>3</v>
      </c>
      <c r="O1569" s="181">
        <f ca="1">IF($C1569&lt;=MAX($D$4,INDEX($C$23:$C$154,2+MATCH(0,$O$23:$O$154,1))),O688,MAX(AVERAGEIFS(O1566:O1568,O1566:O1568,"&gt;0")/(EXP(O$6*(($D1569-COUNTIFS(O$1453:O1569,0))/12))),O$8))</f>
        <v>6.772672032249198</v>
      </c>
      <c r="P1569" s="181">
        <f t="shared" ca="1" si="197"/>
        <v>3.5</v>
      </c>
      <c r="Q1569" s="132">
        <f ca="1">IF($C1569&lt;$D$4,Q688,MAX(AVERAGEIFS(Q1566:Q1568,Q1566:Q1568,"&gt;0")/(EXP(Q$6*(($D1569-COUNTIFS(Q$1453:Q1569,0))/12))),Q$8))</f>
        <v>1</v>
      </c>
      <c r="R1569" s="132">
        <f t="shared" ca="1" si="204"/>
        <v>1</v>
      </c>
      <c r="S1569" s="132">
        <f ca="1">IF($C1569&lt;$D$4,S688,MAX(AVERAGEIFS(S1566:S1568,S1566:S1568,"&gt;0")/(EXP(S$6*(($D1569-COUNTIFS(S$1453:S1569,0))/12))),S$8))</f>
        <v>1</v>
      </c>
      <c r="T1569" s="132">
        <f t="shared" ca="1" si="205"/>
        <v>0.76923076923076916</v>
      </c>
      <c r="U1569" s="181">
        <f ca="1">IF($C1569&lt;=MAX($D$4,INDEX($C$23:$C$154,2+MATCH(0,$M$23:$M$154,1))),U688,MAX(AVERAGEIFS(U1566:U1568,U1566:U1568,"&gt;0")/(EXP(U$6*(($D1569-COUNTIFS(U$1453:U1569,0))/12))),U$8))</f>
        <v>3</v>
      </c>
      <c r="V1569" s="181">
        <f t="shared" ca="1" si="206"/>
        <v>2</v>
      </c>
      <c r="W1569" s="132">
        <f ca="1">IF($C1569&lt;$D$4,W688,MAX(AVERAGEIFS(W1566:W1568,W1566:W1568,"&gt;0")/(EXP(W$6*(($D1569-COUNTIFS(W$1453:W1569,0))/12))),W$8))</f>
        <v>0.75</v>
      </c>
      <c r="X1569" s="132">
        <f t="shared" ca="1" si="207"/>
        <v>0.57692307692307687</v>
      </c>
      <c r="Y1569" s="132"/>
      <c r="Z1569" s="132"/>
    </row>
    <row r="1570" spans="2:26" outlineLevel="1">
      <c r="B1570" s="159"/>
      <c r="C1570" s="160">
        <f t="shared" si="198"/>
        <v>47757</v>
      </c>
      <c r="D1570" s="128">
        <f t="shared" si="199"/>
        <v>118</v>
      </c>
      <c r="G1570" s="132">
        <f ca="1">IF($C1570&lt;$D$4,G689,MAX(AVERAGEIFS(G1567:G1569,G1567:G1569,"&gt;0")/(EXP(G$6*(($D1570-COUNTIFS(G$1453:G1570,0))/12))),G$8))</f>
        <v>1.25</v>
      </c>
      <c r="H1570" s="132">
        <f t="shared" ca="1" si="200"/>
        <v>0.96153846153846145</v>
      </c>
      <c r="I1570" s="132">
        <f ca="1">IF($C1570&lt;$D$4,I689,MAX(AVERAGEIFS(I1567:I1569,I1567:I1569,"&gt;0")/(EXP(I$6*(($D1570-COUNTIFS(I$1453:I1570,0))/12))),I$8))</f>
        <v>1.5</v>
      </c>
      <c r="J1570" s="132">
        <f t="shared" ca="1" si="201"/>
        <v>1.2</v>
      </c>
      <c r="K1570" s="132">
        <f ca="1">IF($C1570&lt;$D$4,K689,MAX(AVERAGEIFS(K1567:K1569,K1567:K1569,"&gt;0")/(EXP(K$6*(($D1570-COUNTIFS(K$1453:K1570,0))/12))),K$8))</f>
        <v>3</v>
      </c>
      <c r="L1570" s="132">
        <f t="shared" ca="1" si="202"/>
        <v>2</v>
      </c>
      <c r="M1570" s="181">
        <f ca="1">IF($C1570&lt;=MAX($D$4,INDEX($C$23:$C$154,2+MATCH(0,$M$23:$M$154,1))),M689,MAX(AVERAGEIFS(M1567:M1569,M1567:M1569,"&gt;0")/(EXP(M$6*(($D1570-COUNTIFS(M$1453:M1570,0))/12))),M$8))</f>
        <v>4.8890980171976297</v>
      </c>
      <c r="N1570" s="181">
        <f t="shared" ca="1" si="203"/>
        <v>3</v>
      </c>
      <c r="O1570" s="181">
        <f ca="1">IF($C1570&lt;=MAX($D$4,INDEX($C$23:$C$154,2+MATCH(0,$O$23:$O$154,1))),O689,MAX(AVERAGEIFS(O1567:O1569,O1567:O1569,"&gt;0")/(EXP(O$6*(($D1570-COUNTIFS(O$1453:O1570,0))/12))),O$8))</f>
        <v>6.4869355701660645</v>
      </c>
      <c r="P1570" s="181">
        <f t="shared" ca="1" si="197"/>
        <v>3.5</v>
      </c>
      <c r="Q1570" s="132">
        <f ca="1">IF($C1570&lt;$D$4,Q689,MAX(AVERAGEIFS(Q1567:Q1569,Q1567:Q1569,"&gt;0")/(EXP(Q$6*(($D1570-COUNTIFS(Q$1453:Q1570,0))/12))),Q$8))</f>
        <v>1</v>
      </c>
      <c r="R1570" s="132">
        <f t="shared" ca="1" si="204"/>
        <v>1</v>
      </c>
      <c r="S1570" s="132">
        <f ca="1">IF($C1570&lt;$D$4,S689,MAX(AVERAGEIFS(S1567:S1569,S1567:S1569,"&gt;0")/(EXP(S$6*(($D1570-COUNTIFS(S$1453:S1570,0))/12))),S$8))</f>
        <v>1</v>
      </c>
      <c r="T1570" s="132">
        <f t="shared" ca="1" si="205"/>
        <v>0.76923076923076916</v>
      </c>
      <c r="U1570" s="181">
        <f ca="1">IF($C1570&lt;=MAX($D$4,INDEX($C$23:$C$154,2+MATCH(0,$M$23:$M$154,1))),U689,MAX(AVERAGEIFS(U1567:U1569,U1567:U1569,"&gt;0")/(EXP(U$6*(($D1570-COUNTIFS(U$1453:U1570,0))/12))),U$8))</f>
        <v>3</v>
      </c>
      <c r="V1570" s="181">
        <f t="shared" ca="1" si="206"/>
        <v>2</v>
      </c>
      <c r="W1570" s="132">
        <f ca="1">IF($C1570&lt;$D$4,W689,MAX(AVERAGEIFS(W1567:W1569,W1567:W1569,"&gt;0")/(EXP(W$6*(($D1570-COUNTIFS(W$1453:W1570,0))/12))),W$8))</f>
        <v>0.75</v>
      </c>
      <c r="X1570" s="132">
        <f t="shared" ca="1" si="207"/>
        <v>0.57692307692307687</v>
      </c>
      <c r="Y1570" s="132"/>
      <c r="Z1570" s="132"/>
    </row>
    <row r="1571" spans="2:26" outlineLevel="1">
      <c r="B1571" s="159"/>
      <c r="C1571" s="160">
        <f t="shared" si="198"/>
        <v>47788</v>
      </c>
      <c r="D1571" s="128">
        <f t="shared" si="199"/>
        <v>119</v>
      </c>
      <c r="G1571" s="132">
        <f ca="1">IF($C1571&lt;$D$4,G690,MAX(AVERAGEIFS(G1568:G1570,G1568:G1570,"&gt;0")/(EXP(G$6*(($D1571-COUNTIFS(G$1453:G1571,0))/12))),G$8))</f>
        <v>1.25</v>
      </c>
      <c r="H1571" s="132">
        <f t="shared" ca="1" si="200"/>
        <v>0.96153846153846145</v>
      </c>
      <c r="I1571" s="132">
        <f ca="1">IF($C1571&lt;$D$4,I690,MAX(AVERAGEIFS(I1568:I1570,I1568:I1570,"&gt;0")/(EXP(I$6*(($D1571-COUNTIFS(I$1453:I1571,0))/12))),I$8))</f>
        <v>1.5</v>
      </c>
      <c r="J1571" s="132">
        <f t="shared" ca="1" si="201"/>
        <v>1.2</v>
      </c>
      <c r="K1571" s="132">
        <f ca="1">IF($C1571&lt;$D$4,K690,MAX(AVERAGEIFS(K1568:K1570,K1568:K1570,"&gt;0")/(EXP(K$6*(($D1571-COUNTIFS(K$1453:K1571,0))/12))),K$8))</f>
        <v>3</v>
      </c>
      <c r="L1571" s="132">
        <f t="shared" ca="1" si="202"/>
        <v>2</v>
      </c>
      <c r="M1571" s="181">
        <f ca="1">IF($C1571&lt;=MAX($D$4,INDEX($C$23:$C$154,2+MATCH(0,$M$23:$M$154,1))),M690,MAX(AVERAGEIFS(M1568:M1570,M1568:M1570,"&gt;0")/(EXP(M$6*(($D1571-COUNTIFS(M$1453:M1571,0))/12))),M$8))</f>
        <v>4.7695218715980294</v>
      </c>
      <c r="N1571" s="181">
        <f t="shared" ca="1" si="203"/>
        <v>3</v>
      </c>
      <c r="O1571" s="181">
        <f ca="1">IF($C1571&lt;=MAX($D$4,INDEX($C$23:$C$154,2+MATCH(0,$O$23:$O$154,1))),O690,MAX(AVERAGEIFS(O1568:O1570,O1568:O1570,"&gt;0")/(EXP(O$6*(($D1571-COUNTIFS(O$1453:O1571,0))/12))),O$8))</f>
        <v>6.206876299449803</v>
      </c>
      <c r="P1571" s="181">
        <f t="shared" ca="1" si="197"/>
        <v>3.5</v>
      </c>
      <c r="Q1571" s="132">
        <f ca="1">IF($C1571&lt;$D$4,Q690,MAX(AVERAGEIFS(Q1568:Q1570,Q1568:Q1570,"&gt;0")/(EXP(Q$6*(($D1571-COUNTIFS(Q$1453:Q1571,0))/12))),Q$8))</f>
        <v>1</v>
      </c>
      <c r="R1571" s="132">
        <f t="shared" ca="1" si="204"/>
        <v>1</v>
      </c>
      <c r="S1571" s="132">
        <f ca="1">IF($C1571&lt;$D$4,S690,MAX(AVERAGEIFS(S1568:S1570,S1568:S1570,"&gt;0")/(EXP(S$6*(($D1571-COUNTIFS(S$1453:S1571,0))/12))),S$8))</f>
        <v>1</v>
      </c>
      <c r="T1571" s="132">
        <f t="shared" ca="1" si="205"/>
        <v>0.76923076923076916</v>
      </c>
      <c r="U1571" s="181">
        <f ca="1">IF($C1571&lt;=MAX($D$4,INDEX($C$23:$C$154,2+MATCH(0,$M$23:$M$154,1))),U690,MAX(AVERAGEIFS(U1568:U1570,U1568:U1570,"&gt;0")/(EXP(U$6*(($D1571-COUNTIFS(U$1453:U1571,0))/12))),U$8))</f>
        <v>3</v>
      </c>
      <c r="V1571" s="181">
        <f t="shared" ca="1" si="206"/>
        <v>2</v>
      </c>
      <c r="W1571" s="132">
        <f ca="1">IF($C1571&lt;$D$4,W690,MAX(AVERAGEIFS(W1568:W1570,W1568:W1570,"&gt;0")/(EXP(W$6*(($D1571-COUNTIFS(W$1453:W1571,0))/12))),W$8))</f>
        <v>0.75</v>
      </c>
      <c r="X1571" s="132">
        <f t="shared" ca="1" si="207"/>
        <v>0.57692307692307687</v>
      </c>
      <c r="Y1571" s="132"/>
      <c r="Z1571" s="132"/>
    </row>
    <row r="1572" spans="2:26" outlineLevel="1">
      <c r="B1572" s="159"/>
      <c r="C1572" s="160">
        <f t="shared" si="198"/>
        <v>47818</v>
      </c>
      <c r="D1572" s="128">
        <f t="shared" si="199"/>
        <v>120</v>
      </c>
      <c r="G1572" s="132">
        <f ca="1">IF($C1572&lt;$D$4,G691,MAX(AVERAGEIFS(G1569:G1571,G1569:G1571,"&gt;0")/(EXP(G$6*(($D1572-COUNTIFS(G$1453:G1572,0))/12))),G$8))</f>
        <v>1.25</v>
      </c>
      <c r="H1572" s="132">
        <f t="shared" ca="1" si="200"/>
        <v>0.96153846153846145</v>
      </c>
      <c r="I1572" s="132">
        <f ca="1">IF($C1572&lt;$D$4,I691,MAX(AVERAGEIFS(I1569:I1571,I1569:I1571,"&gt;0")/(EXP(I$6*(($D1572-COUNTIFS(I$1453:I1572,0))/12))),I$8))</f>
        <v>1.5</v>
      </c>
      <c r="J1572" s="132">
        <f t="shared" ca="1" si="201"/>
        <v>1.2</v>
      </c>
      <c r="K1572" s="132">
        <f ca="1">IF($C1572&lt;$D$4,K691,MAX(AVERAGEIFS(K1569:K1571,K1569:K1571,"&gt;0")/(EXP(K$6*(($D1572-COUNTIFS(K$1453:K1572,0))/12))),K$8))</f>
        <v>3</v>
      </c>
      <c r="L1572" s="132">
        <f t="shared" ca="1" si="202"/>
        <v>2</v>
      </c>
      <c r="M1572" s="181">
        <f ca="1">IF($C1572&lt;=MAX($D$4,INDEX($C$23:$C$154,2+MATCH(0,$M$23:$M$154,1))),M691,MAX(AVERAGEIFS(M1569:M1571,M1569:M1571,"&gt;0")/(EXP(M$6*(($D1572-COUNTIFS(M$1453:M1572,0))/12))),M$8))</f>
        <v>4.6509477685416218</v>
      </c>
      <c r="N1572" s="181">
        <f t="shared" ca="1" si="203"/>
        <v>3</v>
      </c>
      <c r="O1572" s="181">
        <f ca="1">IF($C1572&lt;=MAX($D$4,INDEX($C$23:$C$154,2+MATCH(0,$O$23:$O$154,1))),O691,MAX(AVERAGEIFS(O1569:O1571,O1569:O1571,"&gt;0")/(EXP(O$6*(($D1572-COUNTIFS(O$1453:O1572,0))/12))),O$8))</f>
        <v>5.9328137259544169</v>
      </c>
      <c r="P1572" s="181">
        <f t="shared" ca="1" si="197"/>
        <v>3.5</v>
      </c>
      <c r="Q1572" s="132">
        <f ca="1">IF($C1572&lt;$D$4,Q691,MAX(AVERAGEIFS(Q1569:Q1571,Q1569:Q1571,"&gt;0")/(EXP(Q$6*(($D1572-COUNTIFS(Q$1453:Q1572,0))/12))),Q$8))</f>
        <v>1</v>
      </c>
      <c r="R1572" s="132">
        <f t="shared" ca="1" si="204"/>
        <v>1</v>
      </c>
      <c r="S1572" s="132">
        <f ca="1">IF($C1572&lt;$D$4,S691,MAX(AVERAGEIFS(S1569:S1571,S1569:S1571,"&gt;0")/(EXP(S$6*(($D1572-COUNTIFS(S$1453:S1572,0))/12))),S$8))</f>
        <v>1</v>
      </c>
      <c r="T1572" s="132">
        <f t="shared" ca="1" si="205"/>
        <v>0.76923076923076916</v>
      </c>
      <c r="U1572" s="181">
        <f ca="1">IF($C1572&lt;=MAX($D$4,INDEX($C$23:$C$154,2+MATCH(0,$M$23:$M$154,1))),U691,MAX(AVERAGEIFS(U1569:U1571,U1569:U1571,"&gt;0")/(EXP(U$6*(($D1572-COUNTIFS(U$1453:U1572,0))/12))),U$8))</f>
        <v>3</v>
      </c>
      <c r="V1572" s="181">
        <f t="shared" ca="1" si="206"/>
        <v>2</v>
      </c>
      <c r="W1572" s="132">
        <f ca="1">IF($C1572&lt;$D$4,W691,MAX(AVERAGEIFS(W1569:W1571,W1569:W1571,"&gt;0")/(EXP(W$6*(($D1572-COUNTIFS(W$1453:W1572,0))/12))),W$8))</f>
        <v>0.75</v>
      </c>
      <c r="X1572" s="132">
        <f t="shared" ca="1" si="207"/>
        <v>0.57692307692307687</v>
      </c>
      <c r="Y1572" s="132"/>
      <c r="Z1572" s="132"/>
    </row>
    <row r="1573" spans="2:26" outlineLevel="1">
      <c r="B1573" s="159"/>
      <c r="C1573" s="160">
        <f t="shared" si="198"/>
        <v>47849</v>
      </c>
      <c r="D1573" s="128">
        <f t="shared" si="199"/>
        <v>121</v>
      </c>
      <c r="G1573" s="132">
        <f ca="1">IF($C1573&lt;$D$4,G692,MAX(AVERAGEIFS(G1570:G1572,G1570:G1572,"&gt;0")/(EXP(G$6*(($D1573-COUNTIFS(G$1453:G1573,0))/12))),G$8))</f>
        <v>1.25</v>
      </c>
      <c r="H1573" s="132">
        <f t="shared" ca="1" si="200"/>
        <v>0.96153846153846145</v>
      </c>
      <c r="I1573" s="132">
        <f ca="1">IF($C1573&lt;$D$4,I692,MAX(AVERAGEIFS(I1570:I1572,I1570:I1572,"&gt;0")/(EXP(I$6*(($D1573-COUNTIFS(I$1453:I1573,0))/12))),I$8))</f>
        <v>1.5</v>
      </c>
      <c r="J1573" s="132">
        <f t="shared" ca="1" si="201"/>
        <v>1.2</v>
      </c>
      <c r="K1573" s="132">
        <f ca="1">IF($C1573&lt;$D$4,K692,MAX(AVERAGEIFS(K1570:K1572,K1570:K1572,"&gt;0")/(EXP(K$6*(($D1573-COUNTIFS(K$1453:K1573,0))/12))),K$8))</f>
        <v>3</v>
      </c>
      <c r="L1573" s="132">
        <f t="shared" ca="1" si="202"/>
        <v>2</v>
      </c>
      <c r="M1573" s="181">
        <f ca="1">IF($C1573&lt;=MAX($D$4,INDEX($C$23:$C$154,2+MATCH(0,$M$23:$M$154,1))),M692,MAX(AVERAGEIFS(M1570:M1572,M1570:M1572,"&gt;0")/(EXP(M$6*(($D1573-COUNTIFS(M$1453:M1573,0))/12))),M$8))</f>
        <v>4.5334478214452814</v>
      </c>
      <c r="N1573" s="181">
        <f t="shared" ca="1" si="203"/>
        <v>3</v>
      </c>
      <c r="O1573" s="181">
        <f ca="1">IF($C1573&lt;=MAX($D$4,INDEX($C$23:$C$154,2+MATCH(0,$O$23:$O$154,1))),O692,MAX(AVERAGEIFS(O1570:O1572,O1570:O1572,"&gt;0")/(EXP(O$6*(($D1573-COUNTIFS(O$1453:O1573,0))/12))),O$8))</f>
        <v>5.665035071790741</v>
      </c>
      <c r="P1573" s="181">
        <f t="shared" ca="1" si="197"/>
        <v>3.5</v>
      </c>
      <c r="Q1573" s="132">
        <f ca="1">IF($C1573&lt;$D$4,Q692,MAX(AVERAGEIFS(Q1570:Q1572,Q1570:Q1572,"&gt;0")/(EXP(Q$6*(($D1573-COUNTIFS(Q$1453:Q1573,0))/12))),Q$8))</f>
        <v>1</v>
      </c>
      <c r="R1573" s="132">
        <f t="shared" ca="1" si="204"/>
        <v>1</v>
      </c>
      <c r="S1573" s="132">
        <f ca="1">IF($C1573&lt;$D$4,S692,MAX(AVERAGEIFS(S1570:S1572,S1570:S1572,"&gt;0")/(EXP(S$6*(($D1573-COUNTIFS(S$1453:S1573,0))/12))),S$8))</f>
        <v>1</v>
      </c>
      <c r="T1573" s="132">
        <f t="shared" ca="1" si="205"/>
        <v>0.76923076923076916</v>
      </c>
      <c r="U1573" s="181">
        <f ca="1">IF($C1573&lt;=MAX($D$4,INDEX($C$23:$C$154,2+MATCH(0,$M$23:$M$154,1))),U692,MAX(AVERAGEIFS(U1570:U1572,U1570:U1572,"&gt;0")/(EXP(U$6*(($D1573-COUNTIFS(U$1453:U1573,0))/12))),U$8))</f>
        <v>3</v>
      </c>
      <c r="V1573" s="181">
        <f t="shared" ca="1" si="206"/>
        <v>2</v>
      </c>
      <c r="W1573" s="132">
        <f ca="1">IF($C1573&lt;$D$4,W692,MAX(AVERAGEIFS(W1570:W1572,W1570:W1572,"&gt;0")/(EXP(W$6*(($D1573-COUNTIFS(W$1453:W1573,0))/12))),W$8))</f>
        <v>0.75</v>
      </c>
      <c r="X1573" s="132">
        <f t="shared" ca="1" si="207"/>
        <v>0.57692307692307687</v>
      </c>
      <c r="Y1573" s="132"/>
      <c r="Z1573" s="132"/>
    </row>
    <row r="1574" spans="2:26" outlineLevel="1">
      <c r="B1574" s="159"/>
      <c r="C1574" s="160">
        <f t="shared" si="198"/>
        <v>47880</v>
      </c>
      <c r="D1574" s="128">
        <f t="shared" si="199"/>
        <v>122</v>
      </c>
      <c r="G1574" s="132">
        <f ca="1">IF($C1574&lt;$D$4,G693,MAX(AVERAGEIFS(G1571:G1573,G1571:G1573,"&gt;0")/(EXP(G$6*(($D1574-COUNTIFS(G$1453:G1574,0))/12))),G$8))</f>
        <v>1.25</v>
      </c>
      <c r="H1574" s="132">
        <f t="shared" ca="1" si="200"/>
        <v>0.96153846153846145</v>
      </c>
      <c r="I1574" s="132">
        <f ca="1">IF($C1574&lt;$D$4,I693,MAX(AVERAGEIFS(I1571:I1573,I1571:I1573,"&gt;0")/(EXP(I$6*(($D1574-COUNTIFS(I$1453:I1574,0))/12))),I$8))</f>
        <v>1.5</v>
      </c>
      <c r="J1574" s="132">
        <f t="shared" ca="1" si="201"/>
        <v>1.2</v>
      </c>
      <c r="K1574" s="132">
        <f ca="1">IF($C1574&lt;$D$4,K693,MAX(AVERAGEIFS(K1571:K1573,K1571:K1573,"&gt;0")/(EXP(K$6*(($D1574-COUNTIFS(K$1453:K1574,0))/12))),K$8))</f>
        <v>3</v>
      </c>
      <c r="L1574" s="132">
        <f t="shared" ca="1" si="202"/>
        <v>2</v>
      </c>
      <c r="M1574" s="181">
        <f ca="1">IF($C1574&lt;=MAX($D$4,INDEX($C$23:$C$154,2+MATCH(0,$M$23:$M$154,1))),M693,MAX(AVERAGEIFS(M1571:M1573,M1571:M1573,"&gt;0")/(EXP(M$6*(($D1574-COUNTIFS(M$1453:M1574,0))/12))),M$8))</f>
        <v>4.4170910022426115</v>
      </c>
      <c r="N1574" s="181">
        <f t="shared" ca="1" si="203"/>
        <v>3</v>
      </c>
      <c r="O1574" s="181">
        <f ca="1">IF($C1574&lt;=MAX($D$4,INDEX($C$23:$C$154,2+MATCH(0,$O$23:$O$154,1))),O693,MAX(AVERAGEIFS(O1571:O1573,O1571:O1573,"&gt;0")/(EXP(O$6*(($D1574-COUNTIFS(O$1453:O1574,0))/12))),O$8))</f>
        <v>5.4037955608397166</v>
      </c>
      <c r="P1574" s="181">
        <f t="shared" ca="1" si="197"/>
        <v>3.5</v>
      </c>
      <c r="Q1574" s="132">
        <f ca="1">IF($C1574&lt;$D$4,Q693,MAX(AVERAGEIFS(Q1571:Q1573,Q1571:Q1573,"&gt;0")/(EXP(Q$6*(($D1574-COUNTIFS(Q$1453:Q1574,0))/12))),Q$8))</f>
        <v>1</v>
      </c>
      <c r="R1574" s="132">
        <f t="shared" ca="1" si="204"/>
        <v>1</v>
      </c>
      <c r="S1574" s="132">
        <f ca="1">IF($C1574&lt;$D$4,S693,MAX(AVERAGEIFS(S1571:S1573,S1571:S1573,"&gt;0")/(EXP(S$6*(($D1574-COUNTIFS(S$1453:S1574,0))/12))),S$8))</f>
        <v>1</v>
      </c>
      <c r="T1574" s="132">
        <f t="shared" ca="1" si="205"/>
        <v>0.76923076923076916</v>
      </c>
      <c r="U1574" s="181">
        <f ca="1">IF($C1574&lt;=MAX($D$4,INDEX($C$23:$C$154,2+MATCH(0,$M$23:$M$154,1))),U693,MAX(AVERAGEIFS(U1571:U1573,U1571:U1573,"&gt;0")/(EXP(U$6*(($D1574-COUNTIFS(U$1453:U1574,0))/12))),U$8))</f>
        <v>3</v>
      </c>
      <c r="V1574" s="181">
        <f t="shared" ca="1" si="206"/>
        <v>2</v>
      </c>
      <c r="W1574" s="132">
        <f ca="1">IF($C1574&lt;$D$4,W693,MAX(AVERAGEIFS(W1571:W1573,W1571:W1573,"&gt;0")/(EXP(W$6*(($D1574-COUNTIFS(W$1453:W1574,0))/12))),W$8))</f>
        <v>0.75</v>
      </c>
      <c r="X1574" s="132">
        <f t="shared" ca="1" si="207"/>
        <v>0.57692307692307687</v>
      </c>
      <c r="Y1574" s="132"/>
      <c r="Z1574" s="132"/>
    </row>
    <row r="1575" spans="2:26" outlineLevel="1">
      <c r="B1575" s="159"/>
      <c r="C1575" s="160">
        <f t="shared" si="198"/>
        <v>47908</v>
      </c>
      <c r="D1575" s="128">
        <f t="shared" si="199"/>
        <v>123</v>
      </c>
      <c r="G1575" s="132">
        <f ca="1">IF($C1575&lt;$D$4,G694,MAX(AVERAGEIFS(G1572:G1574,G1572:G1574,"&gt;0")/(EXP(G$6*(($D1575-COUNTIFS(G$1453:G1575,0))/12))),G$8))</f>
        <v>1.25</v>
      </c>
      <c r="H1575" s="132">
        <f t="shared" ca="1" si="200"/>
        <v>0.96153846153846145</v>
      </c>
      <c r="I1575" s="132">
        <f ca="1">IF($C1575&lt;$D$4,I694,MAX(AVERAGEIFS(I1572:I1574,I1572:I1574,"&gt;0")/(EXP(I$6*(($D1575-COUNTIFS(I$1453:I1575,0))/12))),I$8))</f>
        <v>1.5</v>
      </c>
      <c r="J1575" s="132">
        <f t="shared" ca="1" si="201"/>
        <v>1.2</v>
      </c>
      <c r="K1575" s="132">
        <f ca="1">IF($C1575&lt;$D$4,K694,MAX(AVERAGEIFS(K1572:K1574,K1572:K1574,"&gt;0")/(EXP(K$6*(($D1575-COUNTIFS(K$1453:K1575,0))/12))),K$8))</f>
        <v>3</v>
      </c>
      <c r="L1575" s="132">
        <f t="shared" ca="1" si="202"/>
        <v>2</v>
      </c>
      <c r="M1575" s="181">
        <f ca="1">IF($C1575&lt;=MAX($D$4,INDEX($C$23:$C$154,2+MATCH(0,$M$23:$M$154,1))),M694,MAX(AVERAGEIFS(M1572:M1574,M1572:M1574,"&gt;0")/(EXP(M$6*(($D1575-COUNTIFS(M$1453:M1575,0))/12))),M$8))</f>
        <v>4.3019431086065056</v>
      </c>
      <c r="N1575" s="181">
        <f t="shared" ca="1" si="203"/>
        <v>3</v>
      </c>
      <c r="O1575" s="181">
        <f ca="1">IF($C1575&lt;=MAX($D$4,INDEX($C$23:$C$154,2+MATCH(0,$O$23:$O$154,1))),O694,MAX(AVERAGEIFS(O1572:O1574,O1572:O1574,"&gt;0")/(EXP(O$6*(($D1575-COUNTIFS(O$1453:O1575,0))/12))),O$8))</f>
        <v>5.1493188528850959</v>
      </c>
      <c r="P1575" s="181">
        <f t="shared" ca="1" si="197"/>
        <v>3.5</v>
      </c>
      <c r="Q1575" s="132">
        <f ca="1">IF($C1575&lt;$D$4,Q694,MAX(AVERAGEIFS(Q1572:Q1574,Q1572:Q1574,"&gt;0")/(EXP(Q$6*(($D1575-COUNTIFS(Q$1453:Q1575,0))/12))),Q$8))</f>
        <v>1</v>
      </c>
      <c r="R1575" s="132">
        <f t="shared" ca="1" si="204"/>
        <v>1</v>
      </c>
      <c r="S1575" s="132">
        <f ca="1">IF($C1575&lt;$D$4,S694,MAX(AVERAGEIFS(S1572:S1574,S1572:S1574,"&gt;0")/(EXP(S$6*(($D1575-COUNTIFS(S$1453:S1575,0))/12))),S$8))</f>
        <v>1</v>
      </c>
      <c r="T1575" s="132">
        <f t="shared" ca="1" si="205"/>
        <v>0.76923076923076916</v>
      </c>
      <c r="U1575" s="181">
        <f ca="1">IF($C1575&lt;=MAX($D$4,INDEX($C$23:$C$154,2+MATCH(0,$M$23:$M$154,1))),U694,MAX(AVERAGEIFS(U1572:U1574,U1572:U1574,"&gt;0")/(EXP(U$6*(($D1575-COUNTIFS(U$1453:U1575,0))/12))),U$8))</f>
        <v>3</v>
      </c>
      <c r="V1575" s="181">
        <f t="shared" ca="1" si="206"/>
        <v>2</v>
      </c>
      <c r="W1575" s="132">
        <f ca="1">IF($C1575&lt;$D$4,W694,MAX(AVERAGEIFS(W1572:W1574,W1572:W1574,"&gt;0")/(EXP(W$6*(($D1575-COUNTIFS(W$1453:W1575,0))/12))),W$8))</f>
        <v>0.75</v>
      </c>
      <c r="X1575" s="132">
        <f t="shared" ca="1" si="207"/>
        <v>0.57692307692307687</v>
      </c>
      <c r="Y1575" s="132"/>
      <c r="Z1575" s="132"/>
    </row>
    <row r="1576" spans="2:26" outlineLevel="1">
      <c r="B1576" s="159"/>
      <c r="C1576" s="160">
        <f t="shared" si="198"/>
        <v>47939</v>
      </c>
      <c r="D1576" s="128">
        <f t="shared" si="199"/>
        <v>124</v>
      </c>
      <c r="G1576" s="132">
        <f ca="1">IF($C1576&lt;$D$4,G695,MAX(AVERAGEIFS(G1573:G1575,G1573:G1575,"&gt;0")/(EXP(G$6*(($D1576-COUNTIFS(G$1453:G1576,0))/12))),G$8))</f>
        <v>1.25</v>
      </c>
      <c r="H1576" s="132">
        <f t="shared" ca="1" si="200"/>
        <v>0.96153846153846145</v>
      </c>
      <c r="I1576" s="132">
        <f ca="1">IF($C1576&lt;$D$4,I695,MAX(AVERAGEIFS(I1573:I1575,I1573:I1575,"&gt;0")/(EXP(I$6*(($D1576-COUNTIFS(I$1453:I1576,0))/12))),I$8))</f>
        <v>1.5</v>
      </c>
      <c r="J1576" s="132">
        <f t="shared" ca="1" si="201"/>
        <v>1.2</v>
      </c>
      <c r="K1576" s="132">
        <f ca="1">IF($C1576&lt;$D$4,K695,MAX(AVERAGEIFS(K1573:K1575,K1573:K1575,"&gt;0")/(EXP(K$6*(($D1576-COUNTIFS(K$1453:K1576,0))/12))),K$8))</f>
        <v>3</v>
      </c>
      <c r="L1576" s="132">
        <f t="shared" ca="1" si="202"/>
        <v>2</v>
      </c>
      <c r="M1576" s="181">
        <f ca="1">IF($C1576&lt;=MAX($D$4,INDEX($C$23:$C$154,2+MATCH(0,$M$23:$M$154,1))),M695,MAX(AVERAGEIFS(M1573:M1575,M1573:M1575,"&gt;0")/(EXP(M$6*(($D1576-COUNTIFS(M$1453:M1576,0))/12))),M$8))</f>
        <v>4.1880667385145305</v>
      </c>
      <c r="N1576" s="181">
        <f t="shared" ca="1" si="203"/>
        <v>3</v>
      </c>
      <c r="O1576" s="181">
        <f ca="1">IF($C1576&lt;=MAX($D$4,INDEX($C$23:$C$154,2+MATCH(0,$O$23:$O$154,1))),O695,MAX(AVERAGEIFS(O1573:O1575,O1573:O1575,"&gt;0")/(EXP(O$6*(($D1576-COUNTIFS(O$1453:O1576,0))/12))),O$8))</f>
        <v>5</v>
      </c>
      <c r="P1576" s="181">
        <f t="shared" ca="1" si="197"/>
        <v>3.5</v>
      </c>
      <c r="Q1576" s="132">
        <f ca="1">IF($C1576&lt;$D$4,Q695,MAX(AVERAGEIFS(Q1573:Q1575,Q1573:Q1575,"&gt;0")/(EXP(Q$6*(($D1576-COUNTIFS(Q$1453:Q1576,0))/12))),Q$8))</f>
        <v>1</v>
      </c>
      <c r="R1576" s="132">
        <f t="shared" ca="1" si="204"/>
        <v>1</v>
      </c>
      <c r="S1576" s="132">
        <f ca="1">IF($C1576&lt;$D$4,S695,MAX(AVERAGEIFS(S1573:S1575,S1573:S1575,"&gt;0")/(EXP(S$6*(($D1576-COUNTIFS(S$1453:S1576,0))/12))),S$8))</f>
        <v>1</v>
      </c>
      <c r="T1576" s="132">
        <f t="shared" ca="1" si="205"/>
        <v>0.76923076923076916</v>
      </c>
      <c r="U1576" s="181">
        <f ca="1">IF($C1576&lt;=MAX($D$4,INDEX($C$23:$C$154,2+MATCH(0,$M$23:$M$154,1))),U695,MAX(AVERAGEIFS(U1573:U1575,U1573:U1575,"&gt;0")/(EXP(U$6*(($D1576-COUNTIFS(U$1453:U1576,0))/12))),U$8))</f>
        <v>3</v>
      </c>
      <c r="V1576" s="181">
        <f t="shared" ca="1" si="206"/>
        <v>2</v>
      </c>
      <c r="W1576" s="132">
        <f ca="1">IF($C1576&lt;$D$4,W695,MAX(AVERAGEIFS(W1573:W1575,W1573:W1575,"&gt;0")/(EXP(W$6*(($D1576-COUNTIFS(W$1453:W1576,0))/12))),W$8))</f>
        <v>0.75</v>
      </c>
      <c r="X1576" s="132">
        <f t="shared" ca="1" si="207"/>
        <v>0.57692307692307687</v>
      </c>
      <c r="Y1576" s="132"/>
      <c r="Z1576" s="132"/>
    </row>
    <row r="1577" spans="2:26" outlineLevel="1">
      <c r="B1577" s="159"/>
      <c r="C1577" s="160">
        <f t="shared" si="198"/>
        <v>47969</v>
      </c>
      <c r="D1577" s="128">
        <f t="shared" si="199"/>
        <v>125</v>
      </c>
      <c r="G1577" s="132">
        <f ca="1">IF($C1577&lt;$D$4,G696,MAX(AVERAGEIFS(G1574:G1576,G1574:G1576,"&gt;0")/(EXP(G$6*(($D1577-COUNTIFS(G$1453:G1577,0))/12))),G$8))</f>
        <v>1.25</v>
      </c>
      <c r="H1577" s="132">
        <f t="shared" ca="1" si="200"/>
        <v>0.96153846153846145</v>
      </c>
      <c r="I1577" s="132">
        <f ca="1">IF($C1577&lt;$D$4,I696,MAX(AVERAGEIFS(I1574:I1576,I1574:I1576,"&gt;0")/(EXP(I$6*(($D1577-COUNTIFS(I$1453:I1577,0))/12))),I$8))</f>
        <v>1.5</v>
      </c>
      <c r="J1577" s="132">
        <f t="shared" ca="1" si="201"/>
        <v>1.2</v>
      </c>
      <c r="K1577" s="132">
        <f ca="1">IF($C1577&lt;$D$4,K696,MAX(AVERAGEIFS(K1574:K1576,K1574:K1576,"&gt;0")/(EXP(K$6*(($D1577-COUNTIFS(K$1453:K1577,0))/12))),K$8))</f>
        <v>3</v>
      </c>
      <c r="L1577" s="132">
        <f t="shared" ca="1" si="202"/>
        <v>2</v>
      </c>
      <c r="M1577" s="181">
        <f ca="1">IF($C1577&lt;=MAX($D$4,INDEX($C$23:$C$154,2+MATCH(0,$M$23:$M$154,1))),M696,MAX(AVERAGEIFS(M1574:M1576,M1574:M1576,"&gt;0")/(EXP(M$6*(($D1577-COUNTIFS(M$1453:M1577,0))/12))),M$8))</f>
        <v>4.0755212720283049</v>
      </c>
      <c r="N1577" s="181">
        <f t="shared" ca="1" si="203"/>
        <v>3</v>
      </c>
      <c r="O1577" s="181">
        <f ca="1">IF($C1577&lt;=MAX($D$4,INDEX($C$23:$C$154,2+MATCH(0,$O$23:$O$154,1))),O696,MAX(AVERAGEIFS(O1574:O1576,O1574:O1576,"&gt;0")/(EXP(O$6*(($D1577-COUNTIFS(O$1453:O1577,0))/12))),O$8))</f>
        <v>5</v>
      </c>
      <c r="P1577" s="181">
        <f t="shared" ca="1" si="197"/>
        <v>3.5</v>
      </c>
      <c r="Q1577" s="132">
        <f ca="1">IF($C1577&lt;$D$4,Q696,MAX(AVERAGEIFS(Q1574:Q1576,Q1574:Q1576,"&gt;0")/(EXP(Q$6*(($D1577-COUNTIFS(Q$1453:Q1577,0))/12))),Q$8))</f>
        <v>1</v>
      </c>
      <c r="R1577" s="132">
        <f t="shared" ca="1" si="204"/>
        <v>1</v>
      </c>
      <c r="S1577" s="132">
        <f ca="1">IF($C1577&lt;$D$4,S696,MAX(AVERAGEIFS(S1574:S1576,S1574:S1576,"&gt;0")/(EXP(S$6*(($D1577-COUNTIFS(S$1453:S1577,0))/12))),S$8))</f>
        <v>1</v>
      </c>
      <c r="T1577" s="132">
        <f t="shared" ca="1" si="205"/>
        <v>0.76923076923076916</v>
      </c>
      <c r="U1577" s="181">
        <f ca="1">IF($C1577&lt;=MAX($D$4,INDEX($C$23:$C$154,2+MATCH(0,$M$23:$M$154,1))),U696,MAX(AVERAGEIFS(U1574:U1576,U1574:U1576,"&gt;0")/(EXP(U$6*(($D1577-COUNTIFS(U$1453:U1577,0))/12))),U$8))</f>
        <v>3</v>
      </c>
      <c r="V1577" s="181">
        <f t="shared" ca="1" si="206"/>
        <v>2</v>
      </c>
      <c r="W1577" s="132">
        <f ca="1">IF($C1577&lt;$D$4,W696,MAX(AVERAGEIFS(W1574:W1576,W1574:W1576,"&gt;0")/(EXP(W$6*(($D1577-COUNTIFS(W$1453:W1577,0))/12))),W$8))</f>
        <v>0.75</v>
      </c>
      <c r="X1577" s="132">
        <f t="shared" ca="1" si="207"/>
        <v>0.57692307692307687</v>
      </c>
      <c r="Y1577" s="132"/>
      <c r="Z1577" s="132"/>
    </row>
    <row r="1578" spans="2:26" outlineLevel="1">
      <c r="B1578" s="159"/>
      <c r="C1578" s="160">
        <f t="shared" si="198"/>
        <v>48000</v>
      </c>
      <c r="D1578" s="128">
        <f t="shared" si="199"/>
        <v>126</v>
      </c>
      <c r="G1578" s="132">
        <f ca="1">IF($C1578&lt;$D$4,G697,MAX(AVERAGEIFS(G1575:G1577,G1575:G1577,"&gt;0")/(EXP(G$6*(($D1578-COUNTIFS(G$1453:G1578,0))/12))),G$8))</f>
        <v>1.25</v>
      </c>
      <c r="H1578" s="132">
        <f t="shared" ca="1" si="200"/>
        <v>0.96153846153846145</v>
      </c>
      <c r="I1578" s="132">
        <f ca="1">IF($C1578&lt;$D$4,I697,MAX(AVERAGEIFS(I1575:I1577,I1575:I1577,"&gt;0")/(EXP(I$6*(($D1578-COUNTIFS(I$1453:I1578,0))/12))),I$8))</f>
        <v>1.5</v>
      </c>
      <c r="J1578" s="132">
        <f t="shared" ca="1" si="201"/>
        <v>1.2</v>
      </c>
      <c r="K1578" s="132">
        <f ca="1">IF($C1578&lt;$D$4,K697,MAX(AVERAGEIFS(K1575:K1577,K1575:K1577,"&gt;0")/(EXP(K$6*(($D1578-COUNTIFS(K$1453:K1578,0))/12))),K$8))</f>
        <v>3</v>
      </c>
      <c r="L1578" s="132">
        <f t="shared" ca="1" si="202"/>
        <v>2</v>
      </c>
      <c r="M1578" s="181">
        <f ca="1">IF($C1578&lt;=MAX($D$4,INDEX($C$23:$C$154,2+MATCH(0,$M$23:$M$154,1))),M697,MAX(AVERAGEIFS(M1575:M1577,M1575:M1577,"&gt;0")/(EXP(M$6*(($D1578-COUNTIFS(M$1453:M1578,0))/12))),M$8))</f>
        <v>3.964362860140723</v>
      </c>
      <c r="N1578" s="181">
        <f t="shared" ca="1" si="203"/>
        <v>3</v>
      </c>
      <c r="O1578" s="181">
        <f ca="1">IF($C1578&lt;=MAX($D$4,INDEX($C$23:$C$154,2+MATCH(0,$O$23:$O$154,1))),O697,MAX(AVERAGEIFS(O1575:O1577,O1575:O1577,"&gt;0")/(EXP(O$6*(($D1578-COUNTIFS(O$1453:O1578,0))/12))),O$8))</f>
        <v>5</v>
      </c>
      <c r="P1578" s="181">
        <f t="shared" ca="1" si="197"/>
        <v>3.5</v>
      </c>
      <c r="Q1578" s="132">
        <f ca="1">IF($C1578&lt;$D$4,Q697,MAX(AVERAGEIFS(Q1575:Q1577,Q1575:Q1577,"&gt;0")/(EXP(Q$6*(($D1578-COUNTIFS(Q$1453:Q1578,0))/12))),Q$8))</f>
        <v>1</v>
      </c>
      <c r="R1578" s="132">
        <f t="shared" ca="1" si="204"/>
        <v>1</v>
      </c>
      <c r="S1578" s="132">
        <f ca="1">IF($C1578&lt;$D$4,S697,MAX(AVERAGEIFS(S1575:S1577,S1575:S1577,"&gt;0")/(EXP(S$6*(($D1578-COUNTIFS(S$1453:S1578,0))/12))),S$8))</f>
        <v>1</v>
      </c>
      <c r="T1578" s="132">
        <f t="shared" ca="1" si="205"/>
        <v>0.76923076923076916</v>
      </c>
      <c r="U1578" s="181">
        <f ca="1">IF($C1578&lt;=MAX($D$4,INDEX($C$23:$C$154,2+MATCH(0,$M$23:$M$154,1))),U697,MAX(AVERAGEIFS(U1575:U1577,U1575:U1577,"&gt;0")/(EXP(U$6*(($D1578-COUNTIFS(U$1453:U1578,0))/12))),U$8))</f>
        <v>3</v>
      </c>
      <c r="V1578" s="181">
        <f t="shared" ca="1" si="206"/>
        <v>2</v>
      </c>
      <c r="W1578" s="132">
        <f ca="1">IF($C1578&lt;$D$4,W697,MAX(AVERAGEIFS(W1575:W1577,W1575:W1577,"&gt;0")/(EXP(W$6*(($D1578-COUNTIFS(W$1453:W1578,0))/12))),W$8))</f>
        <v>0.75</v>
      </c>
      <c r="X1578" s="132">
        <f t="shared" ca="1" si="207"/>
        <v>0.57692307692307687</v>
      </c>
      <c r="Y1578" s="132"/>
      <c r="Z1578" s="132"/>
    </row>
    <row r="1579" spans="2:26" outlineLevel="1">
      <c r="B1579" s="159"/>
      <c r="C1579" s="160">
        <f t="shared" si="198"/>
        <v>48030</v>
      </c>
      <c r="D1579" s="128">
        <f t="shared" si="199"/>
        <v>127</v>
      </c>
      <c r="G1579" s="132">
        <f ca="1">IF($C1579&lt;$D$4,G698,MAX(AVERAGEIFS(G1576:G1578,G1576:G1578,"&gt;0")/(EXP(G$6*(($D1579-COUNTIFS(G$1453:G1579,0))/12))),G$8))</f>
        <v>1.25</v>
      </c>
      <c r="H1579" s="132">
        <f t="shared" ca="1" si="200"/>
        <v>0.96153846153846145</v>
      </c>
      <c r="I1579" s="132">
        <f ca="1">IF($C1579&lt;$D$4,I698,MAX(AVERAGEIFS(I1576:I1578,I1576:I1578,"&gt;0")/(EXP(I$6*(($D1579-COUNTIFS(I$1453:I1579,0))/12))),I$8))</f>
        <v>1.5</v>
      </c>
      <c r="J1579" s="132">
        <f t="shared" ca="1" si="201"/>
        <v>1.2</v>
      </c>
      <c r="K1579" s="132">
        <f ca="1">IF($C1579&lt;$D$4,K698,MAX(AVERAGEIFS(K1576:K1578,K1576:K1578,"&gt;0")/(EXP(K$6*(($D1579-COUNTIFS(K$1453:K1579,0))/12))),K$8))</f>
        <v>3</v>
      </c>
      <c r="L1579" s="132">
        <f t="shared" ca="1" si="202"/>
        <v>2</v>
      </c>
      <c r="M1579" s="181">
        <f ca="1">IF($C1579&lt;=MAX($D$4,INDEX($C$23:$C$154,2+MATCH(0,$M$23:$M$154,1))),M698,MAX(AVERAGEIFS(M1576:M1578,M1576:M1578,"&gt;0")/(EXP(M$6*(($D1579-COUNTIFS(M$1453:M1579,0))/12))),M$8))</f>
        <v>3.8546444205284516</v>
      </c>
      <c r="N1579" s="181">
        <f t="shared" ca="1" si="203"/>
        <v>3</v>
      </c>
      <c r="O1579" s="181">
        <f ca="1">IF($C1579&lt;=MAX($D$4,INDEX($C$23:$C$154,2+MATCH(0,$O$23:$O$154,1))),O698,MAX(AVERAGEIFS(O1576:O1578,O1576:O1578,"&gt;0")/(EXP(O$6*(($D1579-COUNTIFS(O$1453:O1579,0))/12))),O$8))</f>
        <v>5</v>
      </c>
      <c r="P1579" s="181">
        <f t="shared" ca="1" si="197"/>
        <v>3.5</v>
      </c>
      <c r="Q1579" s="132">
        <f ca="1">IF($C1579&lt;$D$4,Q698,MAX(AVERAGEIFS(Q1576:Q1578,Q1576:Q1578,"&gt;0")/(EXP(Q$6*(($D1579-COUNTIFS(Q$1453:Q1579,0))/12))),Q$8))</f>
        <v>1</v>
      </c>
      <c r="R1579" s="132">
        <f t="shared" ca="1" si="204"/>
        <v>1</v>
      </c>
      <c r="S1579" s="132">
        <f ca="1">IF($C1579&lt;$D$4,S698,MAX(AVERAGEIFS(S1576:S1578,S1576:S1578,"&gt;0")/(EXP(S$6*(($D1579-COUNTIFS(S$1453:S1579,0))/12))),S$8))</f>
        <v>1</v>
      </c>
      <c r="T1579" s="132">
        <f t="shared" ca="1" si="205"/>
        <v>0.76923076923076916</v>
      </c>
      <c r="U1579" s="181">
        <f ca="1">IF($C1579&lt;=MAX($D$4,INDEX($C$23:$C$154,2+MATCH(0,$M$23:$M$154,1))),U698,MAX(AVERAGEIFS(U1576:U1578,U1576:U1578,"&gt;0")/(EXP(U$6*(($D1579-COUNTIFS(U$1453:U1579,0))/12))),U$8))</f>
        <v>3</v>
      </c>
      <c r="V1579" s="181">
        <f t="shared" ca="1" si="206"/>
        <v>2</v>
      </c>
      <c r="W1579" s="132">
        <f ca="1">IF($C1579&lt;$D$4,W698,MAX(AVERAGEIFS(W1576:W1578,W1576:W1578,"&gt;0")/(EXP(W$6*(($D1579-COUNTIFS(W$1453:W1579,0))/12))),W$8))</f>
        <v>0.75</v>
      </c>
      <c r="X1579" s="132">
        <f t="shared" ca="1" si="207"/>
        <v>0.57692307692307687</v>
      </c>
      <c r="Y1579" s="132"/>
      <c r="Z1579" s="132"/>
    </row>
    <row r="1580" spans="2:26" outlineLevel="1">
      <c r="B1580" s="159"/>
      <c r="C1580" s="160">
        <f t="shared" si="198"/>
        <v>48061</v>
      </c>
      <c r="D1580" s="128">
        <f t="shared" si="199"/>
        <v>128</v>
      </c>
      <c r="G1580" s="132">
        <f ca="1">IF($C1580&lt;$D$4,G699,MAX(AVERAGEIFS(G1577:G1579,G1577:G1579,"&gt;0")/(EXP(G$6*(($D1580-COUNTIFS(G$1453:G1580,0))/12))),G$8))</f>
        <v>1.25</v>
      </c>
      <c r="H1580" s="132">
        <f t="shared" ca="1" si="200"/>
        <v>0.96153846153846145</v>
      </c>
      <c r="I1580" s="132">
        <f ca="1">IF($C1580&lt;$D$4,I699,MAX(AVERAGEIFS(I1577:I1579,I1577:I1579,"&gt;0")/(EXP(I$6*(($D1580-COUNTIFS(I$1453:I1580,0))/12))),I$8))</f>
        <v>1.5</v>
      </c>
      <c r="J1580" s="132">
        <f t="shared" ca="1" si="201"/>
        <v>1.2</v>
      </c>
      <c r="K1580" s="132">
        <f ca="1">IF($C1580&lt;$D$4,K699,MAX(AVERAGEIFS(K1577:K1579,K1577:K1579,"&gt;0")/(EXP(K$6*(($D1580-COUNTIFS(K$1453:K1580,0))/12))),K$8))</f>
        <v>3</v>
      </c>
      <c r="L1580" s="132">
        <f t="shared" ca="1" si="202"/>
        <v>2</v>
      </c>
      <c r="M1580" s="181">
        <f ca="1">IF($C1580&lt;=MAX($D$4,INDEX($C$23:$C$154,2+MATCH(0,$M$23:$M$154,1))),M699,MAX(AVERAGEIFS(M1577:M1579,M1577:M1579,"&gt;0")/(EXP(M$6*(($D1580-COUNTIFS(M$1453:M1580,0))/12))),M$8))</f>
        <v>3.75</v>
      </c>
      <c r="N1580" s="181">
        <f t="shared" ca="1" si="203"/>
        <v>3</v>
      </c>
      <c r="O1580" s="181">
        <f ca="1">IF($C1580&lt;=MAX($D$4,INDEX($C$23:$C$154,2+MATCH(0,$O$23:$O$154,1))),O699,MAX(AVERAGEIFS(O1577:O1579,O1577:O1579,"&gt;0")/(EXP(O$6*(($D1580-COUNTIFS(O$1453:O1580,0))/12))),O$8))</f>
        <v>5</v>
      </c>
      <c r="P1580" s="181">
        <f t="shared" ca="1" si="197"/>
        <v>3.5</v>
      </c>
      <c r="Q1580" s="132">
        <f ca="1">IF($C1580&lt;$D$4,Q699,MAX(AVERAGEIFS(Q1577:Q1579,Q1577:Q1579,"&gt;0")/(EXP(Q$6*(($D1580-COUNTIFS(Q$1453:Q1580,0))/12))),Q$8))</f>
        <v>1</v>
      </c>
      <c r="R1580" s="132">
        <f t="shared" ca="1" si="204"/>
        <v>1</v>
      </c>
      <c r="S1580" s="132">
        <f ca="1">IF($C1580&lt;$D$4,S699,MAX(AVERAGEIFS(S1577:S1579,S1577:S1579,"&gt;0")/(EXP(S$6*(($D1580-COUNTIFS(S$1453:S1580,0))/12))),S$8))</f>
        <v>1</v>
      </c>
      <c r="T1580" s="132">
        <f t="shared" ca="1" si="205"/>
        <v>0.76923076923076916</v>
      </c>
      <c r="U1580" s="181">
        <f ca="1">IF($C1580&lt;=MAX($D$4,INDEX($C$23:$C$154,2+MATCH(0,$M$23:$M$154,1))),U699,MAX(AVERAGEIFS(U1577:U1579,U1577:U1579,"&gt;0")/(EXP(U$6*(($D1580-COUNTIFS(U$1453:U1580,0))/12))),U$8))</f>
        <v>3</v>
      </c>
      <c r="V1580" s="181">
        <f t="shared" ca="1" si="206"/>
        <v>2</v>
      </c>
      <c r="W1580" s="132">
        <f ca="1">IF($C1580&lt;$D$4,W699,MAX(AVERAGEIFS(W1577:W1579,W1577:W1579,"&gt;0")/(EXP(W$6*(($D1580-COUNTIFS(W$1453:W1580,0))/12))),W$8))</f>
        <v>0.75</v>
      </c>
      <c r="X1580" s="132">
        <f t="shared" ca="1" si="207"/>
        <v>0.57692307692307687</v>
      </c>
      <c r="Y1580" s="132"/>
      <c r="Z1580" s="132"/>
    </row>
    <row r="1581" spans="2:26" outlineLevel="1">
      <c r="B1581" s="159"/>
      <c r="C1581" s="160">
        <f t="shared" si="198"/>
        <v>48092</v>
      </c>
      <c r="D1581" s="128">
        <f t="shared" si="199"/>
        <v>129</v>
      </c>
      <c r="G1581" s="132">
        <f ca="1">IF($C1581&lt;$D$4,G700,MAX(AVERAGEIFS(G1578:G1580,G1578:G1580,"&gt;0")/(EXP(G$6*(($D1581-COUNTIFS(G$1453:G1581,0))/12))),G$8))</f>
        <v>1.25</v>
      </c>
      <c r="H1581" s="132">
        <f t="shared" ca="1" si="200"/>
        <v>0.96153846153846145</v>
      </c>
      <c r="I1581" s="132">
        <f ca="1">IF($C1581&lt;$D$4,I700,MAX(AVERAGEIFS(I1578:I1580,I1578:I1580,"&gt;0")/(EXP(I$6*(($D1581-COUNTIFS(I$1453:I1581,0))/12))),I$8))</f>
        <v>1.5</v>
      </c>
      <c r="J1581" s="132">
        <f t="shared" ca="1" si="201"/>
        <v>1.2</v>
      </c>
      <c r="K1581" s="132">
        <f ca="1">IF($C1581&lt;$D$4,K700,MAX(AVERAGEIFS(K1578:K1580,K1578:K1580,"&gt;0")/(EXP(K$6*(($D1581-COUNTIFS(K$1453:K1581,0))/12))),K$8))</f>
        <v>3</v>
      </c>
      <c r="L1581" s="132">
        <f t="shared" ca="1" si="202"/>
        <v>2</v>
      </c>
      <c r="M1581" s="181">
        <f ca="1">IF($C1581&lt;=MAX($D$4,INDEX($C$23:$C$154,2+MATCH(0,$M$23:$M$154,1))),M700,MAX(AVERAGEIFS(M1578:M1580,M1578:M1580,"&gt;0")/(EXP(M$6*(($D1581-COUNTIFS(M$1453:M1581,0))/12))),M$8))</f>
        <v>3.75</v>
      </c>
      <c r="N1581" s="181">
        <f t="shared" ca="1" si="203"/>
        <v>3</v>
      </c>
      <c r="O1581" s="181">
        <f ca="1">IF($C1581&lt;=MAX($D$4,INDEX($C$23:$C$154,2+MATCH(0,$O$23:$O$154,1))),O700,MAX(AVERAGEIFS(O1578:O1580,O1578:O1580,"&gt;0")/(EXP(O$6*(($D1581-COUNTIFS(O$1453:O1581,0))/12))),O$8))</f>
        <v>5</v>
      </c>
      <c r="P1581" s="181">
        <f t="shared" ca="1" si="197"/>
        <v>3.5</v>
      </c>
      <c r="Q1581" s="132">
        <f ca="1">IF($C1581&lt;$D$4,Q700,MAX(AVERAGEIFS(Q1578:Q1580,Q1578:Q1580,"&gt;0")/(EXP(Q$6*(($D1581-COUNTIFS(Q$1453:Q1581,0))/12))),Q$8))</f>
        <v>1</v>
      </c>
      <c r="R1581" s="132">
        <f t="shared" ca="1" si="204"/>
        <v>1</v>
      </c>
      <c r="S1581" s="132">
        <f ca="1">IF($C1581&lt;$D$4,S700,MAX(AVERAGEIFS(S1578:S1580,S1578:S1580,"&gt;0")/(EXP(S$6*(($D1581-COUNTIFS(S$1453:S1581,0))/12))),S$8))</f>
        <v>1</v>
      </c>
      <c r="T1581" s="132">
        <f t="shared" ca="1" si="205"/>
        <v>0.76923076923076916</v>
      </c>
      <c r="U1581" s="181">
        <f ca="1">IF($C1581&lt;=MAX($D$4,INDEX($C$23:$C$154,2+MATCH(0,$M$23:$M$154,1))),U700,MAX(AVERAGEIFS(U1578:U1580,U1578:U1580,"&gt;0")/(EXP(U$6*(($D1581-COUNTIFS(U$1453:U1581,0))/12))),U$8))</f>
        <v>3</v>
      </c>
      <c r="V1581" s="181">
        <f t="shared" ca="1" si="206"/>
        <v>2</v>
      </c>
      <c r="W1581" s="132">
        <f ca="1">IF($C1581&lt;$D$4,W700,MAX(AVERAGEIFS(W1578:W1580,W1578:W1580,"&gt;0")/(EXP(W$6*(($D1581-COUNTIFS(W$1453:W1581,0))/12))),W$8))</f>
        <v>0.75</v>
      </c>
      <c r="X1581" s="132">
        <f t="shared" ca="1" si="207"/>
        <v>0.57692307692307687</v>
      </c>
      <c r="Y1581" s="132"/>
      <c r="Z1581" s="132"/>
    </row>
    <row r="1582" spans="2:26" outlineLevel="1">
      <c r="B1582" s="159"/>
      <c r="C1582" s="160">
        <f t="shared" si="198"/>
        <v>48122</v>
      </c>
      <c r="D1582" s="128">
        <f t="shared" si="199"/>
        <v>130</v>
      </c>
      <c r="G1582" s="132">
        <f ca="1">IF($C1582&lt;$D$4,G701,MAX(AVERAGEIFS(G1579:G1581,G1579:G1581,"&gt;0")/(EXP(G$6*(($D1582-COUNTIFS(G$1453:G1582,0))/12))),G$8))</f>
        <v>1.25</v>
      </c>
      <c r="H1582" s="132">
        <f t="shared" ca="1" si="200"/>
        <v>0.96153846153846145</v>
      </c>
      <c r="I1582" s="132">
        <f ca="1">IF($C1582&lt;$D$4,I701,MAX(AVERAGEIFS(I1579:I1581,I1579:I1581,"&gt;0")/(EXP(I$6*(($D1582-COUNTIFS(I$1453:I1582,0))/12))),I$8))</f>
        <v>1.5</v>
      </c>
      <c r="J1582" s="132">
        <f t="shared" ca="1" si="201"/>
        <v>1.2</v>
      </c>
      <c r="K1582" s="132">
        <f ca="1">IF($C1582&lt;$D$4,K701,MAX(AVERAGEIFS(K1579:K1581,K1579:K1581,"&gt;0")/(EXP(K$6*(($D1582-COUNTIFS(K$1453:K1582,0))/12))),K$8))</f>
        <v>3</v>
      </c>
      <c r="L1582" s="132">
        <f t="shared" ca="1" si="202"/>
        <v>2</v>
      </c>
      <c r="M1582" s="181">
        <f ca="1">IF($C1582&lt;=MAX($D$4,INDEX($C$23:$C$154,2+MATCH(0,$M$23:$M$154,1))),M701,MAX(AVERAGEIFS(M1579:M1581,M1579:M1581,"&gt;0")/(EXP(M$6*(($D1582-COUNTIFS(M$1453:M1582,0))/12))),M$8))</f>
        <v>3.75</v>
      </c>
      <c r="N1582" s="181">
        <f t="shared" ca="1" si="203"/>
        <v>3</v>
      </c>
      <c r="O1582" s="181">
        <f ca="1">IF($C1582&lt;=MAX($D$4,INDEX($C$23:$C$154,2+MATCH(0,$O$23:$O$154,1))),O701,MAX(AVERAGEIFS(O1579:O1581,O1579:O1581,"&gt;0")/(EXP(O$6*(($D1582-COUNTIFS(O$1453:O1582,0))/12))),O$8))</f>
        <v>5</v>
      </c>
      <c r="P1582" s="181">
        <f t="shared" ref="P1582:P1632" ca="1" si="208">IF($C1582&lt;=MAX($D$4,INDEX($C$23:$C$154,2+MATCH(0,$P$23:$P$154,1))),P701,MAX(O1582/O$10,P$8))</f>
        <v>3.5</v>
      </c>
      <c r="Q1582" s="132">
        <f ca="1">IF($C1582&lt;$D$4,Q701,MAX(AVERAGEIFS(Q1579:Q1581,Q1579:Q1581,"&gt;0")/(EXP(Q$6*(($D1582-COUNTIFS(Q$1453:Q1582,0))/12))),Q$8))</f>
        <v>1</v>
      </c>
      <c r="R1582" s="132">
        <f t="shared" ca="1" si="204"/>
        <v>1</v>
      </c>
      <c r="S1582" s="132">
        <f ca="1">IF($C1582&lt;$D$4,S701,MAX(AVERAGEIFS(S1579:S1581,S1579:S1581,"&gt;0")/(EXP(S$6*(($D1582-COUNTIFS(S$1453:S1582,0))/12))),S$8))</f>
        <v>1</v>
      </c>
      <c r="T1582" s="132">
        <f t="shared" ca="1" si="205"/>
        <v>0.76923076923076916</v>
      </c>
      <c r="U1582" s="181">
        <f ca="1">IF($C1582&lt;=MAX($D$4,INDEX($C$23:$C$154,2+MATCH(0,$M$23:$M$154,1))),U701,MAX(AVERAGEIFS(U1579:U1581,U1579:U1581,"&gt;0")/(EXP(U$6*(($D1582-COUNTIFS(U$1453:U1582,0))/12))),U$8))</f>
        <v>3</v>
      </c>
      <c r="V1582" s="181">
        <f t="shared" ca="1" si="206"/>
        <v>2</v>
      </c>
      <c r="W1582" s="132">
        <f ca="1">IF($C1582&lt;$D$4,W701,MAX(AVERAGEIFS(W1579:W1581,W1579:W1581,"&gt;0")/(EXP(W$6*(($D1582-COUNTIFS(W$1453:W1582,0))/12))),W$8))</f>
        <v>0.75</v>
      </c>
      <c r="X1582" s="132">
        <f t="shared" ca="1" si="207"/>
        <v>0.57692307692307687</v>
      </c>
      <c r="Y1582" s="132"/>
      <c r="Z1582" s="132"/>
    </row>
    <row r="1583" spans="2:26" outlineLevel="1">
      <c r="B1583" s="159"/>
      <c r="C1583" s="160">
        <f t="shared" si="198"/>
        <v>48153</v>
      </c>
      <c r="D1583" s="128">
        <f t="shared" si="199"/>
        <v>131</v>
      </c>
      <c r="G1583" s="132">
        <f ca="1">IF($C1583&lt;$D$4,G702,MAX(AVERAGEIFS(G1580:G1582,G1580:G1582,"&gt;0")/(EXP(G$6*(($D1583-COUNTIFS(G$1453:G1583,0))/12))),G$8))</f>
        <v>1.25</v>
      </c>
      <c r="H1583" s="132">
        <f t="shared" ca="1" si="200"/>
        <v>0.96153846153846145</v>
      </c>
      <c r="I1583" s="132">
        <f ca="1">IF($C1583&lt;$D$4,I702,MAX(AVERAGEIFS(I1580:I1582,I1580:I1582,"&gt;0")/(EXP(I$6*(($D1583-COUNTIFS(I$1453:I1583,0))/12))),I$8))</f>
        <v>1.5</v>
      </c>
      <c r="J1583" s="132">
        <f t="shared" ca="1" si="201"/>
        <v>1.2</v>
      </c>
      <c r="K1583" s="132">
        <f ca="1">IF($C1583&lt;$D$4,K702,MAX(AVERAGEIFS(K1580:K1582,K1580:K1582,"&gt;0")/(EXP(K$6*(($D1583-COUNTIFS(K$1453:K1583,0))/12))),K$8))</f>
        <v>3</v>
      </c>
      <c r="L1583" s="132">
        <f t="shared" ca="1" si="202"/>
        <v>2</v>
      </c>
      <c r="M1583" s="181">
        <f ca="1">IF($C1583&lt;=MAX($D$4,INDEX($C$23:$C$154,2+MATCH(0,$M$23:$M$154,1))),M702,MAX(AVERAGEIFS(M1580:M1582,M1580:M1582,"&gt;0")/(EXP(M$6*(($D1583-COUNTIFS(M$1453:M1583,0))/12))),M$8))</f>
        <v>3.75</v>
      </c>
      <c r="N1583" s="181">
        <f t="shared" ca="1" si="203"/>
        <v>3</v>
      </c>
      <c r="O1583" s="181">
        <f ca="1">IF($C1583&lt;=MAX($D$4,INDEX($C$23:$C$154,2+MATCH(0,$O$23:$O$154,1))),O702,MAX(AVERAGEIFS(O1580:O1582,O1580:O1582,"&gt;0")/(EXP(O$6*(($D1583-COUNTIFS(O$1453:O1583,0))/12))),O$8))</f>
        <v>5</v>
      </c>
      <c r="P1583" s="181">
        <f t="shared" ca="1" si="208"/>
        <v>3.5</v>
      </c>
      <c r="Q1583" s="132">
        <f ca="1">IF($C1583&lt;$D$4,Q702,MAX(AVERAGEIFS(Q1580:Q1582,Q1580:Q1582,"&gt;0")/(EXP(Q$6*(($D1583-COUNTIFS(Q$1453:Q1583,0))/12))),Q$8))</f>
        <v>1</v>
      </c>
      <c r="R1583" s="132">
        <f t="shared" ca="1" si="204"/>
        <v>1</v>
      </c>
      <c r="S1583" s="132">
        <f ca="1">IF($C1583&lt;$D$4,S702,MAX(AVERAGEIFS(S1580:S1582,S1580:S1582,"&gt;0")/(EXP(S$6*(($D1583-COUNTIFS(S$1453:S1583,0))/12))),S$8))</f>
        <v>1</v>
      </c>
      <c r="T1583" s="132">
        <f t="shared" ca="1" si="205"/>
        <v>0.76923076923076916</v>
      </c>
      <c r="U1583" s="181">
        <f ca="1">IF($C1583&lt;=MAX($D$4,INDEX($C$23:$C$154,2+MATCH(0,$M$23:$M$154,1))),U702,MAX(AVERAGEIFS(U1580:U1582,U1580:U1582,"&gt;0")/(EXP(U$6*(($D1583-COUNTIFS(U$1453:U1583,0))/12))),U$8))</f>
        <v>3</v>
      </c>
      <c r="V1583" s="181">
        <f t="shared" ca="1" si="206"/>
        <v>2</v>
      </c>
      <c r="W1583" s="132">
        <f ca="1">IF($C1583&lt;$D$4,W702,MAX(AVERAGEIFS(W1580:W1582,W1580:W1582,"&gt;0")/(EXP(W$6*(($D1583-COUNTIFS(W$1453:W1583,0))/12))),W$8))</f>
        <v>0.75</v>
      </c>
      <c r="X1583" s="132">
        <f t="shared" ca="1" si="207"/>
        <v>0.57692307692307687</v>
      </c>
      <c r="Y1583" s="132"/>
      <c r="Z1583" s="132"/>
    </row>
    <row r="1584" spans="2:26" outlineLevel="1">
      <c r="B1584" s="159"/>
      <c r="C1584" s="160">
        <f t="shared" si="198"/>
        <v>48183</v>
      </c>
      <c r="D1584" s="128">
        <f t="shared" si="199"/>
        <v>132</v>
      </c>
      <c r="G1584" s="132">
        <f ca="1">IF($C1584&lt;$D$4,G703,MAX(AVERAGEIFS(G1581:G1583,G1581:G1583,"&gt;0")/(EXP(G$6*(($D1584-COUNTIFS(G$1453:G1584,0))/12))),G$8))</f>
        <v>1.25</v>
      </c>
      <c r="H1584" s="132">
        <f t="shared" ca="1" si="200"/>
        <v>0.96153846153846145</v>
      </c>
      <c r="I1584" s="132">
        <f ca="1">IF($C1584&lt;$D$4,I703,MAX(AVERAGEIFS(I1581:I1583,I1581:I1583,"&gt;0")/(EXP(I$6*(($D1584-COUNTIFS(I$1453:I1584,0))/12))),I$8))</f>
        <v>1.5</v>
      </c>
      <c r="J1584" s="132">
        <f t="shared" ca="1" si="201"/>
        <v>1.2</v>
      </c>
      <c r="K1584" s="132">
        <f ca="1">IF($C1584&lt;$D$4,K703,MAX(AVERAGEIFS(K1581:K1583,K1581:K1583,"&gt;0")/(EXP(K$6*(($D1584-COUNTIFS(K$1453:K1584,0))/12))),K$8))</f>
        <v>3</v>
      </c>
      <c r="L1584" s="132">
        <f t="shared" ca="1" si="202"/>
        <v>2</v>
      </c>
      <c r="M1584" s="181">
        <f ca="1">IF($C1584&lt;=MAX($D$4,INDEX($C$23:$C$154,2+MATCH(0,$M$23:$M$154,1))),M703,MAX(AVERAGEIFS(M1581:M1583,M1581:M1583,"&gt;0")/(EXP(M$6*(($D1584-COUNTIFS(M$1453:M1584,0))/12))),M$8))</f>
        <v>3.75</v>
      </c>
      <c r="N1584" s="181">
        <f t="shared" ca="1" si="203"/>
        <v>3</v>
      </c>
      <c r="O1584" s="181">
        <f ca="1">IF($C1584&lt;=MAX($D$4,INDEX($C$23:$C$154,2+MATCH(0,$O$23:$O$154,1))),O703,MAX(AVERAGEIFS(O1581:O1583,O1581:O1583,"&gt;0")/(EXP(O$6*(($D1584-COUNTIFS(O$1453:O1584,0))/12))),O$8))</f>
        <v>5</v>
      </c>
      <c r="P1584" s="181">
        <f t="shared" ca="1" si="208"/>
        <v>3.5</v>
      </c>
      <c r="Q1584" s="132">
        <f ca="1">IF($C1584&lt;$D$4,Q703,MAX(AVERAGEIFS(Q1581:Q1583,Q1581:Q1583,"&gt;0")/(EXP(Q$6*(($D1584-COUNTIFS(Q$1453:Q1584,0))/12))),Q$8))</f>
        <v>1</v>
      </c>
      <c r="R1584" s="132">
        <f t="shared" ca="1" si="204"/>
        <v>1</v>
      </c>
      <c r="S1584" s="132">
        <f ca="1">IF($C1584&lt;$D$4,S703,MAX(AVERAGEIFS(S1581:S1583,S1581:S1583,"&gt;0")/(EXP(S$6*(($D1584-COUNTIFS(S$1453:S1584,0))/12))),S$8))</f>
        <v>1</v>
      </c>
      <c r="T1584" s="132">
        <f t="shared" ca="1" si="205"/>
        <v>0.76923076923076916</v>
      </c>
      <c r="U1584" s="181">
        <f ca="1">IF($C1584&lt;=MAX($D$4,INDEX($C$23:$C$154,2+MATCH(0,$M$23:$M$154,1))),U703,MAX(AVERAGEIFS(U1581:U1583,U1581:U1583,"&gt;0")/(EXP(U$6*(($D1584-COUNTIFS(U$1453:U1584,0))/12))),U$8))</f>
        <v>3</v>
      </c>
      <c r="V1584" s="181">
        <f t="shared" ca="1" si="206"/>
        <v>2</v>
      </c>
      <c r="W1584" s="132">
        <f ca="1">IF($C1584&lt;$D$4,W703,MAX(AVERAGEIFS(W1581:W1583,W1581:W1583,"&gt;0")/(EXP(W$6*(($D1584-COUNTIFS(W$1453:W1584,0))/12))),W$8))</f>
        <v>0.75</v>
      </c>
      <c r="X1584" s="132">
        <f t="shared" ca="1" si="207"/>
        <v>0.57692307692307687</v>
      </c>
      <c r="Y1584" s="132"/>
      <c r="Z1584" s="132"/>
    </row>
    <row r="1585" spans="2:26" outlineLevel="1">
      <c r="B1585" s="159"/>
      <c r="C1585" s="160">
        <f t="shared" si="198"/>
        <v>48214</v>
      </c>
      <c r="D1585" s="128">
        <f t="shared" si="199"/>
        <v>133</v>
      </c>
      <c r="G1585" s="132">
        <f ca="1">IF($C1585&lt;$D$4,G704,MAX(AVERAGEIFS(G1582:G1584,G1582:G1584,"&gt;0")/(EXP(G$6*(($D1585-COUNTIFS(G$1453:G1585,0))/12))),G$8))</f>
        <v>1.25</v>
      </c>
      <c r="H1585" s="132">
        <f t="shared" ca="1" si="200"/>
        <v>0.96153846153846145</v>
      </c>
      <c r="I1585" s="132">
        <f ca="1">IF($C1585&lt;$D$4,I704,MAX(AVERAGEIFS(I1582:I1584,I1582:I1584,"&gt;0")/(EXP(I$6*(($D1585-COUNTIFS(I$1453:I1585,0))/12))),I$8))</f>
        <v>1.5</v>
      </c>
      <c r="J1585" s="132">
        <f t="shared" ca="1" si="201"/>
        <v>1.2</v>
      </c>
      <c r="K1585" s="132">
        <f ca="1">IF($C1585&lt;$D$4,K704,MAX(AVERAGEIFS(K1582:K1584,K1582:K1584,"&gt;0")/(EXP(K$6*(($D1585-COUNTIFS(K$1453:K1585,0))/12))),K$8))</f>
        <v>3</v>
      </c>
      <c r="L1585" s="132">
        <f t="shared" ca="1" si="202"/>
        <v>2</v>
      </c>
      <c r="M1585" s="181">
        <f ca="1">IF($C1585&lt;=MAX($D$4,INDEX($C$23:$C$154,2+MATCH(0,$M$23:$M$154,1))),M704,MAX(AVERAGEIFS(M1582:M1584,M1582:M1584,"&gt;0")/(EXP(M$6*(($D1585-COUNTIFS(M$1453:M1585,0))/12))),M$8))</f>
        <v>3.75</v>
      </c>
      <c r="N1585" s="181">
        <f t="shared" ca="1" si="203"/>
        <v>3</v>
      </c>
      <c r="O1585" s="181">
        <f ca="1">IF($C1585&lt;=MAX($D$4,INDEX($C$23:$C$154,2+MATCH(0,$O$23:$O$154,1))),O704,MAX(AVERAGEIFS(O1582:O1584,O1582:O1584,"&gt;0")/(EXP(O$6*(($D1585-COUNTIFS(O$1453:O1585,0))/12))),O$8))</f>
        <v>5</v>
      </c>
      <c r="P1585" s="181">
        <f t="shared" ca="1" si="208"/>
        <v>3.5</v>
      </c>
      <c r="Q1585" s="132">
        <f ca="1">IF($C1585&lt;$D$4,Q704,MAX(AVERAGEIFS(Q1582:Q1584,Q1582:Q1584,"&gt;0")/(EXP(Q$6*(($D1585-COUNTIFS(Q$1453:Q1585,0))/12))),Q$8))</f>
        <v>1</v>
      </c>
      <c r="R1585" s="132">
        <f t="shared" ca="1" si="204"/>
        <v>1</v>
      </c>
      <c r="S1585" s="132">
        <f ca="1">IF($C1585&lt;$D$4,S704,MAX(AVERAGEIFS(S1582:S1584,S1582:S1584,"&gt;0")/(EXP(S$6*(($D1585-COUNTIFS(S$1453:S1585,0))/12))),S$8))</f>
        <v>1</v>
      </c>
      <c r="T1585" s="132">
        <f t="shared" ca="1" si="205"/>
        <v>0.76923076923076916</v>
      </c>
      <c r="U1585" s="181">
        <f ca="1">IF($C1585&lt;=MAX($D$4,INDEX($C$23:$C$154,2+MATCH(0,$M$23:$M$154,1))),U704,MAX(AVERAGEIFS(U1582:U1584,U1582:U1584,"&gt;0")/(EXP(U$6*(($D1585-COUNTIFS(U$1453:U1585,0))/12))),U$8))</f>
        <v>3</v>
      </c>
      <c r="V1585" s="181">
        <f t="shared" ca="1" si="206"/>
        <v>2</v>
      </c>
      <c r="W1585" s="132">
        <f ca="1">IF($C1585&lt;$D$4,W704,MAX(AVERAGEIFS(W1582:W1584,W1582:W1584,"&gt;0")/(EXP(W$6*(($D1585-COUNTIFS(W$1453:W1585,0))/12))),W$8))</f>
        <v>0.75</v>
      </c>
      <c r="X1585" s="132">
        <f t="shared" ca="1" si="207"/>
        <v>0.57692307692307687</v>
      </c>
      <c r="Y1585" s="132"/>
      <c r="Z1585" s="132"/>
    </row>
    <row r="1586" spans="2:26" outlineLevel="1">
      <c r="B1586" s="159"/>
      <c r="C1586" s="160">
        <f t="shared" si="198"/>
        <v>48245</v>
      </c>
      <c r="D1586" s="128">
        <f t="shared" si="199"/>
        <v>134</v>
      </c>
      <c r="G1586" s="132">
        <f ca="1">IF($C1586&lt;$D$4,G705,MAX(AVERAGEIFS(G1583:G1585,G1583:G1585,"&gt;0")/(EXP(G$6*(($D1586-COUNTIFS(G$1453:G1586,0))/12))),G$8))</f>
        <v>1.25</v>
      </c>
      <c r="H1586" s="132">
        <f t="shared" ca="1" si="200"/>
        <v>0.96153846153846145</v>
      </c>
      <c r="I1586" s="132">
        <f ca="1">IF($C1586&lt;$D$4,I705,MAX(AVERAGEIFS(I1583:I1585,I1583:I1585,"&gt;0")/(EXP(I$6*(($D1586-COUNTIFS(I$1453:I1586,0))/12))),I$8))</f>
        <v>1.5</v>
      </c>
      <c r="J1586" s="132">
        <f t="shared" ca="1" si="201"/>
        <v>1.2</v>
      </c>
      <c r="K1586" s="132">
        <f ca="1">IF($C1586&lt;$D$4,K705,MAX(AVERAGEIFS(K1583:K1585,K1583:K1585,"&gt;0")/(EXP(K$6*(($D1586-COUNTIFS(K$1453:K1586,0))/12))),K$8))</f>
        <v>3</v>
      </c>
      <c r="L1586" s="132">
        <f t="shared" ca="1" si="202"/>
        <v>2</v>
      </c>
      <c r="M1586" s="181">
        <f ca="1">IF($C1586&lt;=MAX($D$4,INDEX($C$23:$C$154,2+MATCH(0,$M$23:$M$154,1))),M705,MAX(AVERAGEIFS(M1583:M1585,M1583:M1585,"&gt;0")/(EXP(M$6*(($D1586-COUNTIFS(M$1453:M1586,0))/12))),M$8))</f>
        <v>3.75</v>
      </c>
      <c r="N1586" s="181">
        <f t="shared" ca="1" si="203"/>
        <v>3</v>
      </c>
      <c r="O1586" s="181">
        <f ca="1">IF($C1586&lt;=MAX($D$4,INDEX($C$23:$C$154,2+MATCH(0,$O$23:$O$154,1))),O705,MAX(AVERAGEIFS(O1583:O1585,O1583:O1585,"&gt;0")/(EXP(O$6*(($D1586-COUNTIFS(O$1453:O1586,0))/12))),O$8))</f>
        <v>5</v>
      </c>
      <c r="P1586" s="181">
        <f t="shared" ca="1" si="208"/>
        <v>3.5</v>
      </c>
      <c r="Q1586" s="132">
        <f ca="1">IF($C1586&lt;$D$4,Q705,MAX(AVERAGEIFS(Q1583:Q1585,Q1583:Q1585,"&gt;0")/(EXP(Q$6*(($D1586-COUNTIFS(Q$1453:Q1586,0))/12))),Q$8))</f>
        <v>1</v>
      </c>
      <c r="R1586" s="132">
        <f t="shared" ca="1" si="204"/>
        <v>1</v>
      </c>
      <c r="S1586" s="132">
        <f ca="1">IF($C1586&lt;$D$4,S705,MAX(AVERAGEIFS(S1583:S1585,S1583:S1585,"&gt;0")/(EXP(S$6*(($D1586-COUNTIFS(S$1453:S1586,0))/12))),S$8))</f>
        <v>1</v>
      </c>
      <c r="T1586" s="132">
        <f t="shared" ca="1" si="205"/>
        <v>0.76923076923076916</v>
      </c>
      <c r="U1586" s="181">
        <f ca="1">IF($C1586&lt;=MAX($D$4,INDEX($C$23:$C$154,2+MATCH(0,$M$23:$M$154,1))),U705,MAX(AVERAGEIFS(U1583:U1585,U1583:U1585,"&gt;0")/(EXP(U$6*(($D1586-COUNTIFS(U$1453:U1586,0))/12))),U$8))</f>
        <v>3</v>
      </c>
      <c r="V1586" s="181">
        <f t="shared" ca="1" si="206"/>
        <v>2</v>
      </c>
      <c r="W1586" s="132">
        <f ca="1">IF($C1586&lt;$D$4,W705,MAX(AVERAGEIFS(W1583:W1585,W1583:W1585,"&gt;0")/(EXP(W$6*(($D1586-COUNTIFS(W$1453:W1586,0))/12))),W$8))</f>
        <v>0.75</v>
      </c>
      <c r="X1586" s="132">
        <f t="shared" ca="1" si="207"/>
        <v>0.57692307692307687</v>
      </c>
      <c r="Y1586" s="132"/>
      <c r="Z1586" s="132"/>
    </row>
    <row r="1587" spans="2:26" outlineLevel="1">
      <c r="B1587" s="159"/>
      <c r="C1587" s="160">
        <f t="shared" si="198"/>
        <v>48274</v>
      </c>
      <c r="D1587" s="128">
        <f t="shared" si="199"/>
        <v>135</v>
      </c>
      <c r="G1587" s="132">
        <f ca="1">IF($C1587&lt;$D$4,G706,MAX(AVERAGEIFS(G1584:G1586,G1584:G1586,"&gt;0")/(EXP(G$6*(($D1587-COUNTIFS(G$1453:G1587,0))/12))),G$8))</f>
        <v>1.25</v>
      </c>
      <c r="H1587" s="132">
        <f t="shared" ca="1" si="200"/>
        <v>0.96153846153846145</v>
      </c>
      <c r="I1587" s="132">
        <f ca="1">IF($C1587&lt;$D$4,I706,MAX(AVERAGEIFS(I1584:I1586,I1584:I1586,"&gt;0")/(EXP(I$6*(($D1587-COUNTIFS(I$1453:I1587,0))/12))),I$8))</f>
        <v>1.5</v>
      </c>
      <c r="J1587" s="132">
        <f t="shared" ca="1" si="201"/>
        <v>1.2</v>
      </c>
      <c r="K1587" s="132">
        <f ca="1">IF($C1587&lt;$D$4,K706,MAX(AVERAGEIFS(K1584:K1586,K1584:K1586,"&gt;0")/(EXP(K$6*(($D1587-COUNTIFS(K$1453:K1587,0))/12))),K$8))</f>
        <v>3</v>
      </c>
      <c r="L1587" s="132">
        <f t="shared" ca="1" si="202"/>
        <v>2</v>
      </c>
      <c r="M1587" s="181">
        <f ca="1">IF($C1587&lt;=MAX($D$4,INDEX($C$23:$C$154,2+MATCH(0,$M$23:$M$154,1))),M706,MAX(AVERAGEIFS(M1584:M1586,M1584:M1586,"&gt;0")/(EXP(M$6*(($D1587-COUNTIFS(M$1453:M1587,0))/12))),M$8))</f>
        <v>3.75</v>
      </c>
      <c r="N1587" s="181">
        <f t="shared" ca="1" si="203"/>
        <v>3</v>
      </c>
      <c r="O1587" s="181">
        <f ca="1">IF($C1587&lt;=MAX($D$4,INDEX($C$23:$C$154,2+MATCH(0,$O$23:$O$154,1))),O706,MAX(AVERAGEIFS(O1584:O1586,O1584:O1586,"&gt;0")/(EXP(O$6*(($D1587-COUNTIFS(O$1453:O1587,0))/12))),O$8))</f>
        <v>5</v>
      </c>
      <c r="P1587" s="181">
        <f t="shared" ca="1" si="208"/>
        <v>3.5</v>
      </c>
      <c r="Q1587" s="132">
        <f ca="1">IF($C1587&lt;$D$4,Q706,MAX(AVERAGEIFS(Q1584:Q1586,Q1584:Q1586,"&gt;0")/(EXP(Q$6*(($D1587-COUNTIFS(Q$1453:Q1587,0))/12))),Q$8))</f>
        <v>1</v>
      </c>
      <c r="R1587" s="132">
        <f t="shared" ca="1" si="204"/>
        <v>1</v>
      </c>
      <c r="S1587" s="132">
        <f ca="1">IF($C1587&lt;$D$4,S706,MAX(AVERAGEIFS(S1584:S1586,S1584:S1586,"&gt;0")/(EXP(S$6*(($D1587-COUNTIFS(S$1453:S1587,0))/12))),S$8))</f>
        <v>1</v>
      </c>
      <c r="T1587" s="132">
        <f t="shared" ca="1" si="205"/>
        <v>0.76923076923076916</v>
      </c>
      <c r="U1587" s="181">
        <f ca="1">IF($C1587&lt;=MAX($D$4,INDEX($C$23:$C$154,2+MATCH(0,$M$23:$M$154,1))),U706,MAX(AVERAGEIFS(U1584:U1586,U1584:U1586,"&gt;0")/(EXP(U$6*(($D1587-COUNTIFS(U$1453:U1587,0))/12))),U$8))</f>
        <v>3</v>
      </c>
      <c r="V1587" s="181">
        <f t="shared" ca="1" si="206"/>
        <v>2</v>
      </c>
      <c r="W1587" s="132">
        <f ca="1">IF($C1587&lt;$D$4,W706,MAX(AVERAGEIFS(W1584:W1586,W1584:W1586,"&gt;0")/(EXP(W$6*(($D1587-COUNTIFS(W$1453:W1587,0))/12))),W$8))</f>
        <v>0.75</v>
      </c>
      <c r="X1587" s="132">
        <f t="shared" ca="1" si="207"/>
        <v>0.57692307692307687</v>
      </c>
      <c r="Y1587" s="132"/>
      <c r="Z1587" s="132"/>
    </row>
    <row r="1588" spans="2:26" outlineLevel="1">
      <c r="B1588" s="159"/>
      <c r="C1588" s="160">
        <f t="shared" si="198"/>
        <v>48305</v>
      </c>
      <c r="D1588" s="128">
        <f t="shared" si="199"/>
        <v>136</v>
      </c>
      <c r="G1588" s="132">
        <f ca="1">IF($C1588&lt;$D$4,G707,MAX(AVERAGEIFS(G1585:G1587,G1585:G1587,"&gt;0")/(EXP(G$6*(($D1588-COUNTIFS(G$1453:G1588,0))/12))),G$8))</f>
        <v>1.25</v>
      </c>
      <c r="H1588" s="132">
        <f t="shared" ca="1" si="200"/>
        <v>0.96153846153846145</v>
      </c>
      <c r="I1588" s="132">
        <f ca="1">IF($C1588&lt;$D$4,I707,MAX(AVERAGEIFS(I1585:I1587,I1585:I1587,"&gt;0")/(EXP(I$6*(($D1588-COUNTIFS(I$1453:I1588,0))/12))),I$8))</f>
        <v>1.5</v>
      </c>
      <c r="J1588" s="132">
        <f t="shared" ca="1" si="201"/>
        <v>1.2</v>
      </c>
      <c r="K1588" s="132">
        <f ca="1">IF($C1588&lt;$D$4,K707,MAX(AVERAGEIFS(K1585:K1587,K1585:K1587,"&gt;0")/(EXP(K$6*(($D1588-COUNTIFS(K$1453:K1588,0))/12))),K$8))</f>
        <v>3</v>
      </c>
      <c r="L1588" s="132">
        <f t="shared" ca="1" si="202"/>
        <v>2</v>
      </c>
      <c r="M1588" s="181">
        <f ca="1">IF($C1588&lt;=MAX($D$4,INDEX($C$23:$C$154,2+MATCH(0,$M$23:$M$154,1))),M707,MAX(AVERAGEIFS(M1585:M1587,M1585:M1587,"&gt;0")/(EXP(M$6*(($D1588-COUNTIFS(M$1453:M1588,0))/12))),M$8))</f>
        <v>3.75</v>
      </c>
      <c r="N1588" s="181">
        <f t="shared" ca="1" si="203"/>
        <v>3</v>
      </c>
      <c r="O1588" s="181">
        <f ca="1">IF($C1588&lt;=MAX($D$4,INDEX($C$23:$C$154,2+MATCH(0,$O$23:$O$154,1))),O707,MAX(AVERAGEIFS(O1585:O1587,O1585:O1587,"&gt;0")/(EXP(O$6*(($D1588-COUNTIFS(O$1453:O1588,0))/12))),O$8))</f>
        <v>5</v>
      </c>
      <c r="P1588" s="181">
        <f t="shared" ca="1" si="208"/>
        <v>3.5</v>
      </c>
      <c r="Q1588" s="132">
        <f ca="1">IF($C1588&lt;$D$4,Q707,MAX(AVERAGEIFS(Q1585:Q1587,Q1585:Q1587,"&gt;0")/(EXP(Q$6*(($D1588-COUNTIFS(Q$1453:Q1588,0))/12))),Q$8))</f>
        <v>1</v>
      </c>
      <c r="R1588" s="132">
        <f t="shared" ca="1" si="204"/>
        <v>1</v>
      </c>
      <c r="S1588" s="132">
        <f ca="1">IF($C1588&lt;$D$4,S707,MAX(AVERAGEIFS(S1585:S1587,S1585:S1587,"&gt;0")/(EXP(S$6*(($D1588-COUNTIFS(S$1453:S1588,0))/12))),S$8))</f>
        <v>1</v>
      </c>
      <c r="T1588" s="132">
        <f t="shared" ca="1" si="205"/>
        <v>0.76923076923076916</v>
      </c>
      <c r="U1588" s="181">
        <f ca="1">IF($C1588&lt;=MAX($D$4,INDEX($C$23:$C$154,2+MATCH(0,$M$23:$M$154,1))),U707,MAX(AVERAGEIFS(U1585:U1587,U1585:U1587,"&gt;0")/(EXP(U$6*(($D1588-COUNTIFS(U$1453:U1588,0))/12))),U$8))</f>
        <v>3</v>
      </c>
      <c r="V1588" s="181">
        <f t="shared" ca="1" si="206"/>
        <v>2</v>
      </c>
      <c r="W1588" s="132">
        <f ca="1">IF($C1588&lt;$D$4,W707,MAX(AVERAGEIFS(W1585:W1587,W1585:W1587,"&gt;0")/(EXP(W$6*(($D1588-COUNTIFS(W$1453:W1588,0))/12))),W$8))</f>
        <v>0.75</v>
      </c>
      <c r="X1588" s="132">
        <f t="shared" ca="1" si="207"/>
        <v>0.57692307692307687</v>
      </c>
      <c r="Y1588" s="132"/>
      <c r="Z1588" s="132"/>
    </row>
    <row r="1589" spans="2:26" outlineLevel="1">
      <c r="B1589" s="159"/>
      <c r="C1589" s="160">
        <f t="shared" si="198"/>
        <v>48335</v>
      </c>
      <c r="D1589" s="128">
        <f t="shared" si="199"/>
        <v>137</v>
      </c>
      <c r="G1589" s="132">
        <f ca="1">IF($C1589&lt;$D$4,G708,MAX(AVERAGEIFS(G1586:G1588,G1586:G1588,"&gt;0")/(EXP(G$6*(($D1589-COUNTIFS(G$1453:G1589,0))/12))),G$8))</f>
        <v>1.25</v>
      </c>
      <c r="H1589" s="132">
        <f t="shared" ca="1" si="200"/>
        <v>0.96153846153846145</v>
      </c>
      <c r="I1589" s="132">
        <f ca="1">IF($C1589&lt;$D$4,I708,MAX(AVERAGEIFS(I1586:I1588,I1586:I1588,"&gt;0")/(EXP(I$6*(($D1589-COUNTIFS(I$1453:I1589,0))/12))),I$8))</f>
        <v>1.5</v>
      </c>
      <c r="J1589" s="132">
        <f t="shared" ca="1" si="201"/>
        <v>1.2</v>
      </c>
      <c r="K1589" s="132">
        <f ca="1">IF($C1589&lt;$D$4,K708,MAX(AVERAGEIFS(K1586:K1588,K1586:K1588,"&gt;0")/(EXP(K$6*(($D1589-COUNTIFS(K$1453:K1589,0))/12))),K$8))</f>
        <v>3</v>
      </c>
      <c r="L1589" s="132">
        <f t="shared" ca="1" si="202"/>
        <v>2</v>
      </c>
      <c r="M1589" s="181">
        <f ca="1">IF($C1589&lt;=MAX($D$4,INDEX($C$23:$C$154,2+MATCH(0,$M$23:$M$154,1))),M708,MAX(AVERAGEIFS(M1586:M1588,M1586:M1588,"&gt;0")/(EXP(M$6*(($D1589-COUNTIFS(M$1453:M1589,0))/12))),M$8))</f>
        <v>3.75</v>
      </c>
      <c r="N1589" s="181">
        <f t="shared" ca="1" si="203"/>
        <v>3</v>
      </c>
      <c r="O1589" s="181">
        <f ca="1">IF($C1589&lt;=MAX($D$4,INDEX($C$23:$C$154,2+MATCH(0,$O$23:$O$154,1))),O708,MAX(AVERAGEIFS(O1586:O1588,O1586:O1588,"&gt;0")/(EXP(O$6*(($D1589-COUNTIFS(O$1453:O1589,0))/12))),O$8))</f>
        <v>5</v>
      </c>
      <c r="P1589" s="181">
        <f t="shared" ca="1" si="208"/>
        <v>3.5</v>
      </c>
      <c r="Q1589" s="132">
        <f ca="1">IF($C1589&lt;$D$4,Q708,MAX(AVERAGEIFS(Q1586:Q1588,Q1586:Q1588,"&gt;0")/(EXP(Q$6*(($D1589-COUNTIFS(Q$1453:Q1589,0))/12))),Q$8))</f>
        <v>1</v>
      </c>
      <c r="R1589" s="132">
        <f t="shared" ca="1" si="204"/>
        <v>1</v>
      </c>
      <c r="S1589" s="132">
        <f ca="1">IF($C1589&lt;$D$4,S708,MAX(AVERAGEIFS(S1586:S1588,S1586:S1588,"&gt;0")/(EXP(S$6*(($D1589-COUNTIFS(S$1453:S1589,0))/12))),S$8))</f>
        <v>1</v>
      </c>
      <c r="T1589" s="132">
        <f t="shared" ca="1" si="205"/>
        <v>0.76923076923076916</v>
      </c>
      <c r="U1589" s="181">
        <f ca="1">IF($C1589&lt;=MAX($D$4,INDEX($C$23:$C$154,2+MATCH(0,$M$23:$M$154,1))),U708,MAX(AVERAGEIFS(U1586:U1588,U1586:U1588,"&gt;0")/(EXP(U$6*(($D1589-COUNTIFS(U$1453:U1589,0))/12))),U$8))</f>
        <v>3</v>
      </c>
      <c r="V1589" s="181">
        <f t="shared" ca="1" si="206"/>
        <v>2</v>
      </c>
      <c r="W1589" s="132">
        <f ca="1">IF($C1589&lt;$D$4,W708,MAX(AVERAGEIFS(W1586:W1588,W1586:W1588,"&gt;0")/(EXP(W$6*(($D1589-COUNTIFS(W$1453:W1589,0))/12))),W$8))</f>
        <v>0.75</v>
      </c>
      <c r="X1589" s="132">
        <f t="shared" ca="1" si="207"/>
        <v>0.57692307692307687</v>
      </c>
      <c r="Y1589" s="132"/>
      <c r="Z1589" s="132"/>
    </row>
    <row r="1590" spans="2:26" outlineLevel="1">
      <c r="B1590" s="159"/>
      <c r="C1590" s="160">
        <f t="shared" si="198"/>
        <v>48366</v>
      </c>
      <c r="D1590" s="128">
        <f t="shared" si="199"/>
        <v>138</v>
      </c>
      <c r="G1590" s="132">
        <f ca="1">IF($C1590&lt;$D$4,G709,MAX(AVERAGEIFS(G1587:G1589,G1587:G1589,"&gt;0")/(EXP(G$6*(($D1590-COUNTIFS(G$1453:G1590,0))/12))),G$8))</f>
        <v>1.25</v>
      </c>
      <c r="H1590" s="132">
        <f t="shared" ca="1" si="200"/>
        <v>0.96153846153846145</v>
      </c>
      <c r="I1590" s="132">
        <f ca="1">IF($C1590&lt;$D$4,I709,MAX(AVERAGEIFS(I1587:I1589,I1587:I1589,"&gt;0")/(EXP(I$6*(($D1590-COUNTIFS(I$1453:I1590,0))/12))),I$8))</f>
        <v>1.5</v>
      </c>
      <c r="J1590" s="132">
        <f t="shared" ca="1" si="201"/>
        <v>1.2</v>
      </c>
      <c r="K1590" s="132">
        <f ca="1">IF($C1590&lt;$D$4,K709,MAX(AVERAGEIFS(K1587:K1589,K1587:K1589,"&gt;0")/(EXP(K$6*(($D1590-COUNTIFS(K$1453:K1590,0))/12))),K$8))</f>
        <v>3</v>
      </c>
      <c r="L1590" s="132">
        <f t="shared" ca="1" si="202"/>
        <v>2</v>
      </c>
      <c r="M1590" s="181">
        <f ca="1">IF($C1590&lt;=MAX($D$4,INDEX($C$23:$C$154,2+MATCH(0,$M$23:$M$154,1))),M709,MAX(AVERAGEIFS(M1587:M1589,M1587:M1589,"&gt;0")/(EXP(M$6*(($D1590-COUNTIFS(M$1453:M1590,0))/12))),M$8))</f>
        <v>3.75</v>
      </c>
      <c r="N1590" s="181">
        <f t="shared" ca="1" si="203"/>
        <v>3</v>
      </c>
      <c r="O1590" s="181">
        <f ca="1">IF($C1590&lt;=MAX($D$4,INDEX($C$23:$C$154,2+MATCH(0,$O$23:$O$154,1))),O709,MAX(AVERAGEIFS(O1587:O1589,O1587:O1589,"&gt;0")/(EXP(O$6*(($D1590-COUNTIFS(O$1453:O1590,0))/12))),O$8))</f>
        <v>5</v>
      </c>
      <c r="P1590" s="181">
        <f t="shared" ca="1" si="208"/>
        <v>3.5</v>
      </c>
      <c r="Q1590" s="132">
        <f ca="1">IF($C1590&lt;$D$4,Q709,MAX(AVERAGEIFS(Q1587:Q1589,Q1587:Q1589,"&gt;0")/(EXP(Q$6*(($D1590-COUNTIFS(Q$1453:Q1590,0))/12))),Q$8))</f>
        <v>1</v>
      </c>
      <c r="R1590" s="132">
        <f t="shared" ca="1" si="204"/>
        <v>1</v>
      </c>
      <c r="S1590" s="132">
        <f ca="1">IF($C1590&lt;$D$4,S709,MAX(AVERAGEIFS(S1587:S1589,S1587:S1589,"&gt;0")/(EXP(S$6*(($D1590-COUNTIFS(S$1453:S1590,0))/12))),S$8))</f>
        <v>1</v>
      </c>
      <c r="T1590" s="132">
        <f t="shared" ca="1" si="205"/>
        <v>0.76923076923076916</v>
      </c>
      <c r="U1590" s="181">
        <f ca="1">IF($C1590&lt;=MAX($D$4,INDEX($C$23:$C$154,2+MATCH(0,$M$23:$M$154,1))),U709,MAX(AVERAGEIFS(U1587:U1589,U1587:U1589,"&gt;0")/(EXP(U$6*(($D1590-COUNTIFS(U$1453:U1590,0))/12))),U$8))</f>
        <v>3</v>
      </c>
      <c r="V1590" s="181">
        <f t="shared" ca="1" si="206"/>
        <v>2</v>
      </c>
      <c r="W1590" s="132">
        <f ca="1">IF($C1590&lt;$D$4,W709,MAX(AVERAGEIFS(W1587:W1589,W1587:W1589,"&gt;0")/(EXP(W$6*(($D1590-COUNTIFS(W$1453:W1590,0))/12))),W$8))</f>
        <v>0.75</v>
      </c>
      <c r="X1590" s="132">
        <f t="shared" ca="1" si="207"/>
        <v>0.57692307692307687</v>
      </c>
      <c r="Y1590" s="132"/>
      <c r="Z1590" s="132"/>
    </row>
    <row r="1591" spans="2:26" outlineLevel="1">
      <c r="B1591" s="159"/>
      <c r="C1591" s="160">
        <f t="shared" si="198"/>
        <v>48396</v>
      </c>
      <c r="D1591" s="128">
        <f t="shared" si="199"/>
        <v>139</v>
      </c>
      <c r="G1591" s="132">
        <f ca="1">IF($C1591&lt;$D$4,G710,MAX(AVERAGEIFS(G1588:G1590,G1588:G1590,"&gt;0")/(EXP(G$6*(($D1591-COUNTIFS(G$1453:G1591,0))/12))),G$8))</f>
        <v>1.25</v>
      </c>
      <c r="H1591" s="132">
        <f t="shared" ca="1" si="200"/>
        <v>0.96153846153846145</v>
      </c>
      <c r="I1591" s="132">
        <f ca="1">IF($C1591&lt;$D$4,I710,MAX(AVERAGEIFS(I1588:I1590,I1588:I1590,"&gt;0")/(EXP(I$6*(($D1591-COUNTIFS(I$1453:I1591,0))/12))),I$8))</f>
        <v>1.5</v>
      </c>
      <c r="J1591" s="132">
        <f t="shared" ca="1" si="201"/>
        <v>1.2</v>
      </c>
      <c r="K1591" s="132">
        <f ca="1">IF($C1591&lt;$D$4,K710,MAX(AVERAGEIFS(K1588:K1590,K1588:K1590,"&gt;0")/(EXP(K$6*(($D1591-COUNTIFS(K$1453:K1591,0))/12))),K$8))</f>
        <v>3</v>
      </c>
      <c r="L1591" s="132">
        <f t="shared" ca="1" si="202"/>
        <v>2</v>
      </c>
      <c r="M1591" s="181">
        <f ca="1">IF($C1591&lt;=MAX($D$4,INDEX($C$23:$C$154,2+MATCH(0,$M$23:$M$154,1))),M710,MAX(AVERAGEIFS(M1588:M1590,M1588:M1590,"&gt;0")/(EXP(M$6*(($D1591-COUNTIFS(M$1453:M1591,0))/12))),M$8))</f>
        <v>3.75</v>
      </c>
      <c r="N1591" s="181">
        <f t="shared" ca="1" si="203"/>
        <v>3</v>
      </c>
      <c r="O1591" s="181">
        <f ca="1">IF($C1591&lt;=MAX($D$4,INDEX($C$23:$C$154,2+MATCH(0,$O$23:$O$154,1))),O710,MAX(AVERAGEIFS(O1588:O1590,O1588:O1590,"&gt;0")/(EXP(O$6*(($D1591-COUNTIFS(O$1453:O1591,0))/12))),O$8))</f>
        <v>5</v>
      </c>
      <c r="P1591" s="181">
        <f t="shared" ca="1" si="208"/>
        <v>3.5</v>
      </c>
      <c r="Q1591" s="132">
        <f ca="1">IF($C1591&lt;$D$4,Q710,MAX(AVERAGEIFS(Q1588:Q1590,Q1588:Q1590,"&gt;0")/(EXP(Q$6*(($D1591-COUNTIFS(Q$1453:Q1591,0))/12))),Q$8))</f>
        <v>1</v>
      </c>
      <c r="R1591" s="132">
        <f t="shared" ca="1" si="204"/>
        <v>1</v>
      </c>
      <c r="S1591" s="132">
        <f ca="1">IF($C1591&lt;$D$4,S710,MAX(AVERAGEIFS(S1588:S1590,S1588:S1590,"&gt;0")/(EXP(S$6*(($D1591-COUNTIFS(S$1453:S1591,0))/12))),S$8))</f>
        <v>1</v>
      </c>
      <c r="T1591" s="132">
        <f t="shared" ca="1" si="205"/>
        <v>0.76923076923076916</v>
      </c>
      <c r="U1591" s="181">
        <f ca="1">IF($C1591&lt;=MAX($D$4,INDEX($C$23:$C$154,2+MATCH(0,$M$23:$M$154,1))),U710,MAX(AVERAGEIFS(U1588:U1590,U1588:U1590,"&gt;0")/(EXP(U$6*(($D1591-COUNTIFS(U$1453:U1591,0))/12))),U$8))</f>
        <v>3</v>
      </c>
      <c r="V1591" s="181">
        <f t="shared" ca="1" si="206"/>
        <v>2</v>
      </c>
      <c r="W1591" s="132">
        <f ca="1">IF($C1591&lt;$D$4,W710,MAX(AVERAGEIFS(W1588:W1590,W1588:W1590,"&gt;0")/(EXP(W$6*(($D1591-COUNTIFS(W$1453:W1591,0))/12))),W$8))</f>
        <v>0.75</v>
      </c>
      <c r="X1591" s="132">
        <f t="shared" ca="1" si="207"/>
        <v>0.57692307692307687</v>
      </c>
      <c r="Y1591" s="132"/>
      <c r="Z1591" s="132"/>
    </row>
    <row r="1592" spans="2:26" outlineLevel="1">
      <c r="B1592" s="159"/>
      <c r="C1592" s="160">
        <f t="shared" si="198"/>
        <v>48427</v>
      </c>
      <c r="D1592" s="128">
        <f t="shared" si="199"/>
        <v>140</v>
      </c>
      <c r="G1592" s="132">
        <f ca="1">IF($C1592&lt;$D$4,G711,MAX(AVERAGEIFS(G1589:G1591,G1589:G1591,"&gt;0")/(EXP(G$6*(($D1592-COUNTIFS(G$1453:G1592,0))/12))),G$8))</f>
        <v>1.25</v>
      </c>
      <c r="H1592" s="132">
        <f t="shared" ca="1" si="200"/>
        <v>0.96153846153846145</v>
      </c>
      <c r="I1592" s="132">
        <f ca="1">IF($C1592&lt;$D$4,I711,MAX(AVERAGEIFS(I1589:I1591,I1589:I1591,"&gt;0")/(EXP(I$6*(($D1592-COUNTIFS(I$1453:I1592,0))/12))),I$8))</f>
        <v>1.5</v>
      </c>
      <c r="J1592" s="132">
        <f t="shared" ca="1" si="201"/>
        <v>1.2</v>
      </c>
      <c r="K1592" s="132">
        <f ca="1">IF($C1592&lt;$D$4,K711,MAX(AVERAGEIFS(K1589:K1591,K1589:K1591,"&gt;0")/(EXP(K$6*(($D1592-COUNTIFS(K$1453:K1592,0))/12))),K$8))</f>
        <v>3</v>
      </c>
      <c r="L1592" s="132">
        <f t="shared" ca="1" si="202"/>
        <v>2</v>
      </c>
      <c r="M1592" s="181">
        <f ca="1">IF($C1592&lt;=MAX($D$4,INDEX($C$23:$C$154,2+MATCH(0,$M$23:$M$154,1))),M711,MAX(AVERAGEIFS(M1589:M1591,M1589:M1591,"&gt;0")/(EXP(M$6*(($D1592-COUNTIFS(M$1453:M1592,0))/12))),M$8))</f>
        <v>3.75</v>
      </c>
      <c r="N1592" s="181">
        <f t="shared" ca="1" si="203"/>
        <v>3</v>
      </c>
      <c r="O1592" s="181">
        <f ca="1">IF($C1592&lt;=MAX($D$4,INDEX($C$23:$C$154,2+MATCH(0,$O$23:$O$154,1))),O711,MAX(AVERAGEIFS(O1589:O1591,O1589:O1591,"&gt;0")/(EXP(O$6*(($D1592-COUNTIFS(O$1453:O1592,0))/12))),O$8))</f>
        <v>5</v>
      </c>
      <c r="P1592" s="181">
        <f t="shared" ca="1" si="208"/>
        <v>3.5</v>
      </c>
      <c r="Q1592" s="132">
        <f ca="1">IF($C1592&lt;$D$4,Q711,MAX(AVERAGEIFS(Q1589:Q1591,Q1589:Q1591,"&gt;0")/(EXP(Q$6*(($D1592-COUNTIFS(Q$1453:Q1592,0))/12))),Q$8))</f>
        <v>1</v>
      </c>
      <c r="R1592" s="132">
        <f t="shared" ca="1" si="204"/>
        <v>1</v>
      </c>
      <c r="S1592" s="132">
        <f ca="1">IF($C1592&lt;$D$4,S711,MAX(AVERAGEIFS(S1589:S1591,S1589:S1591,"&gt;0")/(EXP(S$6*(($D1592-COUNTIFS(S$1453:S1592,0))/12))),S$8))</f>
        <v>1</v>
      </c>
      <c r="T1592" s="132">
        <f t="shared" ca="1" si="205"/>
        <v>0.76923076923076916</v>
      </c>
      <c r="U1592" s="181">
        <f ca="1">IF($C1592&lt;=MAX($D$4,INDEX($C$23:$C$154,2+MATCH(0,$M$23:$M$154,1))),U711,MAX(AVERAGEIFS(U1589:U1591,U1589:U1591,"&gt;0")/(EXP(U$6*(($D1592-COUNTIFS(U$1453:U1592,0))/12))),U$8))</f>
        <v>3</v>
      </c>
      <c r="V1592" s="181">
        <f t="shared" ca="1" si="206"/>
        <v>2</v>
      </c>
      <c r="W1592" s="132">
        <f ca="1">IF($C1592&lt;$D$4,W711,MAX(AVERAGEIFS(W1589:W1591,W1589:W1591,"&gt;0")/(EXP(W$6*(($D1592-COUNTIFS(W$1453:W1592,0))/12))),W$8))</f>
        <v>0.75</v>
      </c>
      <c r="X1592" s="132">
        <f t="shared" ca="1" si="207"/>
        <v>0.57692307692307687</v>
      </c>
      <c r="Y1592" s="132"/>
      <c r="Z1592" s="132"/>
    </row>
    <row r="1593" spans="2:26" outlineLevel="1">
      <c r="B1593" s="159"/>
      <c r="C1593" s="160">
        <f t="shared" si="198"/>
        <v>48458</v>
      </c>
      <c r="D1593" s="128">
        <f t="shared" si="199"/>
        <v>141</v>
      </c>
      <c r="G1593" s="132">
        <f ca="1">IF($C1593&lt;$D$4,G712,MAX(AVERAGEIFS(G1590:G1592,G1590:G1592,"&gt;0")/(EXP(G$6*(($D1593-COUNTIFS(G$1453:G1593,0))/12))),G$8))</f>
        <v>1.25</v>
      </c>
      <c r="H1593" s="132">
        <f t="shared" ca="1" si="200"/>
        <v>0.96153846153846145</v>
      </c>
      <c r="I1593" s="132">
        <f ca="1">IF($C1593&lt;$D$4,I712,MAX(AVERAGEIFS(I1590:I1592,I1590:I1592,"&gt;0")/(EXP(I$6*(($D1593-COUNTIFS(I$1453:I1593,0))/12))),I$8))</f>
        <v>1.5</v>
      </c>
      <c r="J1593" s="132">
        <f t="shared" ca="1" si="201"/>
        <v>1.2</v>
      </c>
      <c r="K1593" s="132">
        <f ca="1">IF($C1593&lt;$D$4,K712,MAX(AVERAGEIFS(K1590:K1592,K1590:K1592,"&gt;0")/(EXP(K$6*(($D1593-COUNTIFS(K$1453:K1593,0))/12))),K$8))</f>
        <v>3</v>
      </c>
      <c r="L1593" s="132">
        <f t="shared" ca="1" si="202"/>
        <v>2</v>
      </c>
      <c r="M1593" s="181">
        <f ca="1">IF($C1593&lt;=MAX($D$4,INDEX($C$23:$C$154,2+MATCH(0,$M$23:$M$154,1))),M712,MAX(AVERAGEIFS(M1590:M1592,M1590:M1592,"&gt;0")/(EXP(M$6*(($D1593-COUNTIFS(M$1453:M1593,0))/12))),M$8))</f>
        <v>3.75</v>
      </c>
      <c r="N1593" s="181">
        <f t="shared" ca="1" si="203"/>
        <v>3</v>
      </c>
      <c r="O1593" s="181">
        <f ca="1">IF($C1593&lt;=MAX($D$4,INDEX($C$23:$C$154,2+MATCH(0,$O$23:$O$154,1))),O712,MAX(AVERAGEIFS(O1590:O1592,O1590:O1592,"&gt;0")/(EXP(O$6*(($D1593-COUNTIFS(O$1453:O1593,0))/12))),O$8))</f>
        <v>5</v>
      </c>
      <c r="P1593" s="181">
        <f t="shared" ca="1" si="208"/>
        <v>3.5</v>
      </c>
      <c r="Q1593" s="132">
        <f ca="1">IF($C1593&lt;$D$4,Q712,MAX(AVERAGEIFS(Q1590:Q1592,Q1590:Q1592,"&gt;0")/(EXP(Q$6*(($D1593-COUNTIFS(Q$1453:Q1593,0))/12))),Q$8))</f>
        <v>1</v>
      </c>
      <c r="R1593" s="132">
        <f t="shared" ca="1" si="204"/>
        <v>1</v>
      </c>
      <c r="S1593" s="132">
        <f ca="1">IF($C1593&lt;$D$4,S712,MAX(AVERAGEIFS(S1590:S1592,S1590:S1592,"&gt;0")/(EXP(S$6*(($D1593-COUNTIFS(S$1453:S1593,0))/12))),S$8))</f>
        <v>1</v>
      </c>
      <c r="T1593" s="132">
        <f t="shared" ca="1" si="205"/>
        <v>0.76923076923076916</v>
      </c>
      <c r="U1593" s="181">
        <f ca="1">IF($C1593&lt;=MAX($D$4,INDEX($C$23:$C$154,2+MATCH(0,$M$23:$M$154,1))),U712,MAX(AVERAGEIFS(U1590:U1592,U1590:U1592,"&gt;0")/(EXP(U$6*(($D1593-COUNTIFS(U$1453:U1593,0))/12))),U$8))</f>
        <v>3</v>
      </c>
      <c r="V1593" s="181">
        <f t="shared" ca="1" si="206"/>
        <v>2</v>
      </c>
      <c r="W1593" s="132">
        <f ca="1">IF($C1593&lt;$D$4,W712,MAX(AVERAGEIFS(W1590:W1592,W1590:W1592,"&gt;0")/(EXP(W$6*(($D1593-COUNTIFS(W$1453:W1593,0))/12))),W$8))</f>
        <v>0.75</v>
      </c>
      <c r="X1593" s="132">
        <f t="shared" ca="1" si="207"/>
        <v>0.57692307692307687</v>
      </c>
      <c r="Y1593" s="132"/>
      <c r="Z1593" s="132"/>
    </row>
    <row r="1594" spans="2:26" outlineLevel="1">
      <c r="B1594" s="159"/>
      <c r="C1594" s="160">
        <f t="shared" si="198"/>
        <v>48488</v>
      </c>
      <c r="D1594" s="128">
        <f t="shared" si="199"/>
        <v>142</v>
      </c>
      <c r="G1594" s="132">
        <f ca="1">IF($C1594&lt;$D$4,G713,MAX(AVERAGEIFS(G1591:G1593,G1591:G1593,"&gt;0")/(EXP(G$6*(($D1594-COUNTIFS(G$1453:G1594,0))/12))),G$8))</f>
        <v>1.25</v>
      </c>
      <c r="H1594" s="132">
        <f t="shared" ca="1" si="200"/>
        <v>0.96153846153846145</v>
      </c>
      <c r="I1594" s="132">
        <f ca="1">IF($C1594&lt;$D$4,I713,MAX(AVERAGEIFS(I1591:I1593,I1591:I1593,"&gt;0")/(EXP(I$6*(($D1594-COUNTIFS(I$1453:I1594,0))/12))),I$8))</f>
        <v>1.5</v>
      </c>
      <c r="J1594" s="132">
        <f t="shared" ca="1" si="201"/>
        <v>1.2</v>
      </c>
      <c r="K1594" s="132">
        <f ca="1">IF($C1594&lt;$D$4,K713,MAX(AVERAGEIFS(K1591:K1593,K1591:K1593,"&gt;0")/(EXP(K$6*(($D1594-COUNTIFS(K$1453:K1594,0))/12))),K$8))</f>
        <v>3</v>
      </c>
      <c r="L1594" s="132">
        <f t="shared" ca="1" si="202"/>
        <v>2</v>
      </c>
      <c r="M1594" s="181">
        <f ca="1">IF($C1594&lt;=MAX($D$4,INDEX($C$23:$C$154,2+MATCH(0,$M$23:$M$154,1))),M713,MAX(AVERAGEIFS(M1591:M1593,M1591:M1593,"&gt;0")/(EXP(M$6*(($D1594-COUNTIFS(M$1453:M1594,0))/12))),M$8))</f>
        <v>3.75</v>
      </c>
      <c r="N1594" s="181">
        <f t="shared" ca="1" si="203"/>
        <v>3</v>
      </c>
      <c r="O1594" s="181">
        <f ca="1">IF($C1594&lt;=MAX($D$4,INDEX($C$23:$C$154,2+MATCH(0,$O$23:$O$154,1))),O713,MAX(AVERAGEIFS(O1591:O1593,O1591:O1593,"&gt;0")/(EXP(O$6*(($D1594-COUNTIFS(O$1453:O1594,0))/12))),O$8))</f>
        <v>5</v>
      </c>
      <c r="P1594" s="181">
        <f t="shared" ca="1" si="208"/>
        <v>3.5</v>
      </c>
      <c r="Q1594" s="132">
        <f ca="1">IF($C1594&lt;$D$4,Q713,MAX(AVERAGEIFS(Q1591:Q1593,Q1591:Q1593,"&gt;0")/(EXP(Q$6*(($D1594-COUNTIFS(Q$1453:Q1594,0))/12))),Q$8))</f>
        <v>1</v>
      </c>
      <c r="R1594" s="132">
        <f t="shared" ca="1" si="204"/>
        <v>1</v>
      </c>
      <c r="S1594" s="132">
        <f ca="1">IF($C1594&lt;$D$4,S713,MAX(AVERAGEIFS(S1591:S1593,S1591:S1593,"&gt;0")/(EXP(S$6*(($D1594-COUNTIFS(S$1453:S1594,0))/12))),S$8))</f>
        <v>1</v>
      </c>
      <c r="T1594" s="132">
        <f t="shared" ca="1" si="205"/>
        <v>0.76923076923076916</v>
      </c>
      <c r="U1594" s="181">
        <f ca="1">IF($C1594&lt;=MAX($D$4,INDEX($C$23:$C$154,2+MATCH(0,$M$23:$M$154,1))),U713,MAX(AVERAGEIFS(U1591:U1593,U1591:U1593,"&gt;0")/(EXP(U$6*(($D1594-COUNTIFS(U$1453:U1594,0))/12))),U$8))</f>
        <v>3</v>
      </c>
      <c r="V1594" s="181">
        <f t="shared" ca="1" si="206"/>
        <v>2</v>
      </c>
      <c r="W1594" s="132">
        <f ca="1">IF($C1594&lt;$D$4,W713,MAX(AVERAGEIFS(W1591:W1593,W1591:W1593,"&gt;0")/(EXP(W$6*(($D1594-COUNTIFS(W$1453:W1594,0))/12))),W$8))</f>
        <v>0.75</v>
      </c>
      <c r="X1594" s="132">
        <f t="shared" ca="1" si="207"/>
        <v>0.57692307692307687</v>
      </c>
      <c r="Y1594" s="132"/>
      <c r="Z1594" s="132"/>
    </row>
    <row r="1595" spans="2:26" outlineLevel="1">
      <c r="B1595" s="159"/>
      <c r="C1595" s="160">
        <f t="shared" si="198"/>
        <v>48519</v>
      </c>
      <c r="D1595" s="128">
        <f t="shared" si="199"/>
        <v>143</v>
      </c>
      <c r="G1595" s="132">
        <f ca="1">IF($C1595&lt;$D$4,G714,MAX(AVERAGEIFS(G1592:G1594,G1592:G1594,"&gt;0")/(EXP(G$6*(($D1595-COUNTIFS(G$1453:G1595,0))/12))),G$8))</f>
        <v>1.25</v>
      </c>
      <c r="H1595" s="132">
        <f t="shared" ca="1" si="200"/>
        <v>0.96153846153846145</v>
      </c>
      <c r="I1595" s="132">
        <f ca="1">IF($C1595&lt;$D$4,I714,MAX(AVERAGEIFS(I1592:I1594,I1592:I1594,"&gt;0")/(EXP(I$6*(($D1595-COUNTIFS(I$1453:I1595,0))/12))),I$8))</f>
        <v>1.5</v>
      </c>
      <c r="J1595" s="132">
        <f t="shared" ca="1" si="201"/>
        <v>1.2</v>
      </c>
      <c r="K1595" s="132">
        <f ca="1">IF($C1595&lt;$D$4,K714,MAX(AVERAGEIFS(K1592:K1594,K1592:K1594,"&gt;0")/(EXP(K$6*(($D1595-COUNTIFS(K$1453:K1595,0))/12))),K$8))</f>
        <v>3</v>
      </c>
      <c r="L1595" s="132">
        <f t="shared" ca="1" si="202"/>
        <v>2</v>
      </c>
      <c r="M1595" s="181">
        <f ca="1">IF($C1595&lt;=MAX($D$4,INDEX($C$23:$C$154,2+MATCH(0,$M$23:$M$154,1))),M714,MAX(AVERAGEIFS(M1592:M1594,M1592:M1594,"&gt;0")/(EXP(M$6*(($D1595-COUNTIFS(M$1453:M1595,0))/12))),M$8))</f>
        <v>3.75</v>
      </c>
      <c r="N1595" s="181">
        <f t="shared" ca="1" si="203"/>
        <v>3</v>
      </c>
      <c r="O1595" s="181">
        <f ca="1">IF($C1595&lt;=MAX($D$4,INDEX($C$23:$C$154,2+MATCH(0,$O$23:$O$154,1))),O714,MAX(AVERAGEIFS(O1592:O1594,O1592:O1594,"&gt;0")/(EXP(O$6*(($D1595-COUNTIFS(O$1453:O1595,0))/12))),O$8))</f>
        <v>5</v>
      </c>
      <c r="P1595" s="181">
        <f t="shared" ca="1" si="208"/>
        <v>3.5</v>
      </c>
      <c r="Q1595" s="132">
        <f ca="1">IF($C1595&lt;$D$4,Q714,MAX(AVERAGEIFS(Q1592:Q1594,Q1592:Q1594,"&gt;0")/(EXP(Q$6*(($D1595-COUNTIFS(Q$1453:Q1595,0))/12))),Q$8))</f>
        <v>1</v>
      </c>
      <c r="R1595" s="132">
        <f t="shared" ca="1" si="204"/>
        <v>1</v>
      </c>
      <c r="S1595" s="132">
        <f ca="1">IF($C1595&lt;$D$4,S714,MAX(AVERAGEIFS(S1592:S1594,S1592:S1594,"&gt;0")/(EXP(S$6*(($D1595-COUNTIFS(S$1453:S1595,0))/12))),S$8))</f>
        <v>1</v>
      </c>
      <c r="T1595" s="132">
        <f t="shared" ca="1" si="205"/>
        <v>0.76923076923076916</v>
      </c>
      <c r="U1595" s="181">
        <f ca="1">IF($C1595&lt;=MAX($D$4,INDEX($C$23:$C$154,2+MATCH(0,$M$23:$M$154,1))),U714,MAX(AVERAGEIFS(U1592:U1594,U1592:U1594,"&gt;0")/(EXP(U$6*(($D1595-COUNTIFS(U$1453:U1595,0))/12))),U$8))</f>
        <v>3</v>
      </c>
      <c r="V1595" s="181">
        <f t="shared" ca="1" si="206"/>
        <v>2</v>
      </c>
      <c r="W1595" s="132">
        <f ca="1">IF($C1595&lt;$D$4,W714,MAX(AVERAGEIFS(W1592:W1594,W1592:W1594,"&gt;0")/(EXP(W$6*(($D1595-COUNTIFS(W$1453:W1595,0))/12))),W$8))</f>
        <v>0.75</v>
      </c>
      <c r="X1595" s="132">
        <f t="shared" ca="1" si="207"/>
        <v>0.57692307692307687</v>
      </c>
      <c r="Y1595" s="132"/>
      <c r="Z1595" s="132"/>
    </row>
    <row r="1596" spans="2:26" outlineLevel="1">
      <c r="B1596" s="159"/>
      <c r="C1596" s="160">
        <f t="shared" si="198"/>
        <v>48549</v>
      </c>
      <c r="D1596" s="128">
        <f t="shared" si="199"/>
        <v>144</v>
      </c>
      <c r="G1596" s="132">
        <f ca="1">IF($C1596&lt;$D$4,G715,MAX(AVERAGEIFS(G1593:G1595,G1593:G1595,"&gt;0")/(EXP(G$6*(($D1596-COUNTIFS(G$1453:G1596,0))/12))),G$8))</f>
        <v>1.25</v>
      </c>
      <c r="H1596" s="132">
        <f t="shared" ca="1" si="200"/>
        <v>0.96153846153846145</v>
      </c>
      <c r="I1596" s="132">
        <f ca="1">IF($C1596&lt;$D$4,I715,MAX(AVERAGEIFS(I1593:I1595,I1593:I1595,"&gt;0")/(EXP(I$6*(($D1596-COUNTIFS(I$1453:I1596,0))/12))),I$8))</f>
        <v>1.5</v>
      </c>
      <c r="J1596" s="132">
        <f t="shared" ca="1" si="201"/>
        <v>1.2</v>
      </c>
      <c r="K1596" s="132">
        <f ca="1">IF($C1596&lt;$D$4,K715,MAX(AVERAGEIFS(K1593:K1595,K1593:K1595,"&gt;0")/(EXP(K$6*(($D1596-COUNTIFS(K$1453:K1596,0))/12))),K$8))</f>
        <v>3</v>
      </c>
      <c r="L1596" s="132">
        <f t="shared" ca="1" si="202"/>
        <v>2</v>
      </c>
      <c r="M1596" s="181">
        <f ca="1">IF($C1596&lt;=MAX($D$4,INDEX($C$23:$C$154,2+MATCH(0,$M$23:$M$154,1))),M715,MAX(AVERAGEIFS(M1593:M1595,M1593:M1595,"&gt;0")/(EXP(M$6*(($D1596-COUNTIFS(M$1453:M1596,0))/12))),M$8))</f>
        <v>3.75</v>
      </c>
      <c r="N1596" s="181">
        <f t="shared" ca="1" si="203"/>
        <v>3</v>
      </c>
      <c r="O1596" s="181">
        <f ca="1">IF($C1596&lt;=MAX($D$4,INDEX($C$23:$C$154,2+MATCH(0,$O$23:$O$154,1))),O715,MAX(AVERAGEIFS(O1593:O1595,O1593:O1595,"&gt;0")/(EXP(O$6*(($D1596-COUNTIFS(O$1453:O1596,0))/12))),O$8))</f>
        <v>5</v>
      </c>
      <c r="P1596" s="181">
        <f t="shared" ca="1" si="208"/>
        <v>3.5</v>
      </c>
      <c r="Q1596" s="132">
        <f ca="1">IF($C1596&lt;$D$4,Q715,MAX(AVERAGEIFS(Q1593:Q1595,Q1593:Q1595,"&gt;0")/(EXP(Q$6*(($D1596-COUNTIFS(Q$1453:Q1596,0))/12))),Q$8))</f>
        <v>1</v>
      </c>
      <c r="R1596" s="132">
        <f t="shared" ca="1" si="204"/>
        <v>1</v>
      </c>
      <c r="S1596" s="132">
        <f ca="1">IF($C1596&lt;$D$4,S715,MAX(AVERAGEIFS(S1593:S1595,S1593:S1595,"&gt;0")/(EXP(S$6*(($D1596-COUNTIFS(S$1453:S1596,0))/12))),S$8))</f>
        <v>1</v>
      </c>
      <c r="T1596" s="132">
        <f t="shared" ca="1" si="205"/>
        <v>0.76923076923076916</v>
      </c>
      <c r="U1596" s="181">
        <f ca="1">IF($C1596&lt;=MAX($D$4,INDEX($C$23:$C$154,2+MATCH(0,$M$23:$M$154,1))),U715,MAX(AVERAGEIFS(U1593:U1595,U1593:U1595,"&gt;0")/(EXP(U$6*(($D1596-COUNTIFS(U$1453:U1596,0))/12))),U$8))</f>
        <v>3</v>
      </c>
      <c r="V1596" s="181">
        <f t="shared" ca="1" si="206"/>
        <v>2</v>
      </c>
      <c r="W1596" s="132">
        <f ca="1">IF($C1596&lt;$D$4,W715,MAX(AVERAGEIFS(W1593:W1595,W1593:W1595,"&gt;0")/(EXP(W$6*(($D1596-COUNTIFS(W$1453:W1596,0))/12))),W$8))</f>
        <v>0.75</v>
      </c>
      <c r="X1596" s="132">
        <f t="shared" ca="1" si="207"/>
        <v>0.57692307692307687</v>
      </c>
      <c r="Y1596" s="132"/>
      <c r="Z1596" s="132"/>
    </row>
    <row r="1597" spans="2:26" outlineLevel="1">
      <c r="B1597" s="159"/>
      <c r="C1597" s="160">
        <f t="shared" si="198"/>
        <v>48580</v>
      </c>
      <c r="D1597" s="128">
        <f t="shared" si="199"/>
        <v>145</v>
      </c>
      <c r="G1597" s="132">
        <f ca="1">IF($C1597&lt;$D$4,G716,MAX(AVERAGEIFS(G1594:G1596,G1594:G1596,"&gt;0")/(EXP(G$6*(($D1597-COUNTIFS(G$1453:G1597,0))/12))),G$8))</f>
        <v>1.25</v>
      </c>
      <c r="H1597" s="132">
        <f t="shared" ref="H1597:H1632" ca="1" si="209">IF($C1597&lt;$D$4,H716,MAX(G1597/G$10,H$8))</f>
        <v>0.96153846153846145</v>
      </c>
      <c r="I1597" s="132">
        <f ca="1">IF($C1597&lt;$D$4,I716,MAX(AVERAGEIFS(I1594:I1596,I1594:I1596,"&gt;0")/(EXP(I$6*(($D1597-COUNTIFS(I$1453:I1597,0))/12))),I$8))</f>
        <v>1.5</v>
      </c>
      <c r="J1597" s="132">
        <f t="shared" ref="J1597:J1632" ca="1" si="210">IF($C1597&lt;$D$4,J716,MAX(I1597/I$10,J$8))</f>
        <v>1.2</v>
      </c>
      <c r="K1597" s="132">
        <f ca="1">IF($C1597&lt;$D$4,K716,MAX(AVERAGEIFS(K1594:K1596,K1594:K1596,"&gt;0")/(EXP(K$6*(($D1597-COUNTIFS(K$1453:K1597,0))/12))),K$8))</f>
        <v>3</v>
      </c>
      <c r="L1597" s="132">
        <f t="shared" ref="L1597:L1632" ca="1" si="211">IF($C1597&lt;$D$4,L716,MAX(K1597/K$10,L$8))</f>
        <v>2</v>
      </c>
      <c r="M1597" s="181">
        <f ca="1">IF($C1597&lt;=MAX($D$4,INDEX($C$23:$C$154,2+MATCH(0,$M$23:$M$154,1))),M716,MAX(AVERAGEIFS(M1594:M1596,M1594:M1596,"&gt;0")/(EXP(M$6*(($D1597-COUNTIFS(M$1453:M1597,0))/12))),M$8))</f>
        <v>3.75</v>
      </c>
      <c r="N1597" s="181">
        <f t="shared" ref="N1597:N1632" ca="1" si="212">IF($C1597&lt;=MAX($D$4,INDEX($C$23:$C$154,2+MATCH(0,$N$23:$N$154,1))),N716,MAX(M1597/M$10,N$8))</f>
        <v>3</v>
      </c>
      <c r="O1597" s="181">
        <f ca="1">IF($C1597&lt;=MAX($D$4,INDEX($C$23:$C$154,2+MATCH(0,$O$23:$O$154,1))),O716,MAX(AVERAGEIFS(O1594:O1596,O1594:O1596,"&gt;0")/(EXP(O$6*(($D1597-COUNTIFS(O$1453:O1597,0))/12))),O$8))</f>
        <v>5</v>
      </c>
      <c r="P1597" s="181">
        <f t="shared" ca="1" si="208"/>
        <v>3.5</v>
      </c>
      <c r="Q1597" s="132">
        <f ca="1">IF($C1597&lt;$D$4,Q716,MAX(AVERAGEIFS(Q1594:Q1596,Q1594:Q1596,"&gt;0")/(EXP(Q$6*(($D1597-COUNTIFS(Q$1453:Q1597,0))/12))),Q$8))</f>
        <v>1</v>
      </c>
      <c r="R1597" s="132">
        <f t="shared" ref="R1597:R1632" ca="1" si="213">IF($C1597&lt;$D$4,R716,MAX(Q1597/Q$10,R$8))</f>
        <v>1</v>
      </c>
      <c r="S1597" s="132">
        <f ca="1">IF($C1597&lt;$D$4,S716,MAX(AVERAGEIFS(S1594:S1596,S1594:S1596,"&gt;0")/(EXP(S$6*(($D1597-COUNTIFS(S$1453:S1597,0))/12))),S$8))</f>
        <v>1</v>
      </c>
      <c r="T1597" s="132">
        <f t="shared" ref="T1597:T1632" ca="1" si="214">IF($C1597&lt;$D$4,T716,MAX(S1597/S$10,T$8))</f>
        <v>0.76923076923076916</v>
      </c>
      <c r="U1597" s="181">
        <f ca="1">IF($C1597&lt;=MAX($D$4,INDEX($C$23:$C$154,2+MATCH(0,$M$23:$M$154,1))),U716,MAX(AVERAGEIFS(U1594:U1596,U1594:U1596,"&gt;0")/(EXP(U$6*(($D1597-COUNTIFS(U$1453:U1597,0))/12))),U$8))</f>
        <v>3</v>
      </c>
      <c r="V1597" s="181">
        <f t="shared" ref="V1597:V1632" ca="1" si="215">IF($C1597&lt;=MAX($D$4,INDEX($C$23:$C$154,2+MATCH(0,$N$23:$N$154,1))),V716,MAX(U1597/U$10,V$8))</f>
        <v>2</v>
      </c>
      <c r="W1597" s="132">
        <f ca="1">IF($C1597&lt;$D$4,W716,MAX(AVERAGEIFS(W1594:W1596,W1594:W1596,"&gt;0")/(EXP(W$6*(($D1597-COUNTIFS(W$1453:W1597,0))/12))),W$8))</f>
        <v>0.75</v>
      </c>
      <c r="X1597" s="132">
        <f t="shared" ref="X1597:X1632" ca="1" si="216">IF($C1597&lt;$D$4,X716,MAX(W1597/W$10,X$8))</f>
        <v>0.57692307692307687</v>
      </c>
      <c r="Y1597" s="132"/>
      <c r="Z1597" s="132"/>
    </row>
    <row r="1598" spans="2:26" outlineLevel="1">
      <c r="B1598" s="159"/>
      <c r="C1598" s="160">
        <f t="shared" si="198"/>
        <v>48611</v>
      </c>
      <c r="D1598" s="128">
        <f t="shared" si="199"/>
        <v>146</v>
      </c>
      <c r="G1598" s="132">
        <f ca="1">IF($C1598&lt;$D$4,G717,MAX(AVERAGEIFS(G1595:G1597,G1595:G1597,"&gt;0")/(EXP(G$6*(($D1598-COUNTIFS(G$1453:G1598,0))/12))),G$8))</f>
        <v>1.25</v>
      </c>
      <c r="H1598" s="132">
        <f t="shared" ca="1" si="209"/>
        <v>0.96153846153846145</v>
      </c>
      <c r="I1598" s="132">
        <f ca="1">IF($C1598&lt;$D$4,I717,MAX(AVERAGEIFS(I1595:I1597,I1595:I1597,"&gt;0")/(EXP(I$6*(($D1598-COUNTIFS(I$1453:I1598,0))/12))),I$8))</f>
        <v>1.5</v>
      </c>
      <c r="J1598" s="132">
        <f t="shared" ca="1" si="210"/>
        <v>1.2</v>
      </c>
      <c r="K1598" s="132">
        <f ca="1">IF($C1598&lt;$D$4,K717,MAX(AVERAGEIFS(K1595:K1597,K1595:K1597,"&gt;0")/(EXP(K$6*(($D1598-COUNTIFS(K$1453:K1598,0))/12))),K$8))</f>
        <v>3</v>
      </c>
      <c r="L1598" s="132">
        <f t="shared" ca="1" si="211"/>
        <v>2</v>
      </c>
      <c r="M1598" s="181">
        <f ca="1">IF($C1598&lt;=MAX($D$4,INDEX($C$23:$C$154,2+MATCH(0,$M$23:$M$154,1))),M717,MAX(AVERAGEIFS(M1595:M1597,M1595:M1597,"&gt;0")/(EXP(M$6*(($D1598-COUNTIFS(M$1453:M1598,0))/12))),M$8))</f>
        <v>3.75</v>
      </c>
      <c r="N1598" s="181">
        <f t="shared" ca="1" si="212"/>
        <v>3</v>
      </c>
      <c r="O1598" s="181">
        <f ca="1">IF($C1598&lt;=MAX($D$4,INDEX($C$23:$C$154,2+MATCH(0,$O$23:$O$154,1))),O717,MAX(AVERAGEIFS(O1595:O1597,O1595:O1597,"&gt;0")/(EXP(O$6*(($D1598-COUNTIFS(O$1453:O1598,0))/12))),O$8))</f>
        <v>5</v>
      </c>
      <c r="P1598" s="181">
        <f t="shared" ca="1" si="208"/>
        <v>3.5</v>
      </c>
      <c r="Q1598" s="132">
        <f ca="1">IF($C1598&lt;$D$4,Q717,MAX(AVERAGEIFS(Q1595:Q1597,Q1595:Q1597,"&gt;0")/(EXP(Q$6*(($D1598-COUNTIFS(Q$1453:Q1598,0))/12))),Q$8))</f>
        <v>1</v>
      </c>
      <c r="R1598" s="132">
        <f t="shared" ca="1" si="213"/>
        <v>1</v>
      </c>
      <c r="S1598" s="132">
        <f ca="1">IF($C1598&lt;$D$4,S717,MAX(AVERAGEIFS(S1595:S1597,S1595:S1597,"&gt;0")/(EXP(S$6*(($D1598-COUNTIFS(S$1453:S1598,0))/12))),S$8))</f>
        <v>1</v>
      </c>
      <c r="T1598" s="132">
        <f t="shared" ca="1" si="214"/>
        <v>0.76923076923076916</v>
      </c>
      <c r="U1598" s="181">
        <f ca="1">IF($C1598&lt;=MAX($D$4,INDEX($C$23:$C$154,2+MATCH(0,$M$23:$M$154,1))),U717,MAX(AVERAGEIFS(U1595:U1597,U1595:U1597,"&gt;0")/(EXP(U$6*(($D1598-COUNTIFS(U$1453:U1598,0))/12))),U$8))</f>
        <v>3</v>
      </c>
      <c r="V1598" s="181">
        <f t="shared" ca="1" si="215"/>
        <v>2</v>
      </c>
      <c r="W1598" s="132">
        <f ca="1">IF($C1598&lt;$D$4,W717,MAX(AVERAGEIFS(W1595:W1597,W1595:W1597,"&gt;0")/(EXP(W$6*(($D1598-COUNTIFS(W$1453:W1598,0))/12))),W$8))</f>
        <v>0.75</v>
      </c>
      <c r="X1598" s="132">
        <f t="shared" ca="1" si="216"/>
        <v>0.57692307692307687</v>
      </c>
      <c r="Y1598" s="132"/>
      <c r="Z1598" s="132"/>
    </row>
    <row r="1599" spans="2:26" outlineLevel="1">
      <c r="B1599" s="159"/>
      <c r="C1599" s="160">
        <f t="shared" si="198"/>
        <v>48639</v>
      </c>
      <c r="D1599" s="128">
        <f t="shared" si="199"/>
        <v>147</v>
      </c>
      <c r="G1599" s="132">
        <f ca="1">IF($C1599&lt;$D$4,G718,MAX(AVERAGEIFS(G1596:G1598,G1596:G1598,"&gt;0")/(EXP(G$6*(($D1599-COUNTIFS(G$1453:G1599,0))/12))),G$8))</f>
        <v>1.25</v>
      </c>
      <c r="H1599" s="132">
        <f t="shared" ca="1" si="209"/>
        <v>0.96153846153846145</v>
      </c>
      <c r="I1599" s="132">
        <f ca="1">IF($C1599&lt;$D$4,I718,MAX(AVERAGEIFS(I1596:I1598,I1596:I1598,"&gt;0")/(EXP(I$6*(($D1599-COUNTIFS(I$1453:I1599,0))/12))),I$8))</f>
        <v>1.5</v>
      </c>
      <c r="J1599" s="132">
        <f t="shared" ca="1" si="210"/>
        <v>1.2</v>
      </c>
      <c r="K1599" s="132">
        <f ca="1">IF($C1599&lt;$D$4,K718,MAX(AVERAGEIFS(K1596:K1598,K1596:K1598,"&gt;0")/(EXP(K$6*(($D1599-COUNTIFS(K$1453:K1599,0))/12))),K$8))</f>
        <v>3</v>
      </c>
      <c r="L1599" s="132">
        <f t="shared" ca="1" si="211"/>
        <v>2</v>
      </c>
      <c r="M1599" s="181">
        <f ca="1">IF($C1599&lt;=MAX($D$4,INDEX($C$23:$C$154,2+MATCH(0,$M$23:$M$154,1))),M718,MAX(AVERAGEIFS(M1596:M1598,M1596:M1598,"&gt;0")/(EXP(M$6*(($D1599-COUNTIFS(M$1453:M1599,0))/12))),M$8))</f>
        <v>3.75</v>
      </c>
      <c r="N1599" s="181">
        <f t="shared" ca="1" si="212"/>
        <v>3</v>
      </c>
      <c r="O1599" s="181">
        <f ca="1">IF($C1599&lt;=MAX($D$4,INDEX($C$23:$C$154,2+MATCH(0,$O$23:$O$154,1))),O718,MAX(AVERAGEIFS(O1596:O1598,O1596:O1598,"&gt;0")/(EXP(O$6*(($D1599-COUNTIFS(O$1453:O1599,0))/12))),O$8))</f>
        <v>5</v>
      </c>
      <c r="P1599" s="181">
        <f t="shared" ca="1" si="208"/>
        <v>3.5</v>
      </c>
      <c r="Q1599" s="132">
        <f ca="1">IF($C1599&lt;$D$4,Q718,MAX(AVERAGEIFS(Q1596:Q1598,Q1596:Q1598,"&gt;0")/(EXP(Q$6*(($D1599-COUNTIFS(Q$1453:Q1599,0))/12))),Q$8))</f>
        <v>1</v>
      </c>
      <c r="R1599" s="132">
        <f t="shared" ca="1" si="213"/>
        <v>1</v>
      </c>
      <c r="S1599" s="132">
        <f ca="1">IF($C1599&lt;$D$4,S718,MAX(AVERAGEIFS(S1596:S1598,S1596:S1598,"&gt;0")/(EXP(S$6*(($D1599-COUNTIFS(S$1453:S1599,0))/12))),S$8))</f>
        <v>1</v>
      </c>
      <c r="T1599" s="132">
        <f t="shared" ca="1" si="214"/>
        <v>0.76923076923076916</v>
      </c>
      <c r="U1599" s="181">
        <f ca="1">IF($C1599&lt;=MAX($D$4,INDEX($C$23:$C$154,2+MATCH(0,$M$23:$M$154,1))),U718,MAX(AVERAGEIFS(U1596:U1598,U1596:U1598,"&gt;0")/(EXP(U$6*(($D1599-COUNTIFS(U$1453:U1599,0))/12))),U$8))</f>
        <v>3</v>
      </c>
      <c r="V1599" s="181">
        <f t="shared" ca="1" si="215"/>
        <v>2</v>
      </c>
      <c r="W1599" s="132">
        <f ca="1">IF($C1599&lt;$D$4,W718,MAX(AVERAGEIFS(W1596:W1598,W1596:W1598,"&gt;0")/(EXP(W$6*(($D1599-COUNTIFS(W$1453:W1599,0))/12))),W$8))</f>
        <v>0.75</v>
      </c>
      <c r="X1599" s="132">
        <f t="shared" ca="1" si="216"/>
        <v>0.57692307692307687</v>
      </c>
      <c r="Y1599" s="132"/>
      <c r="Z1599" s="132"/>
    </row>
    <row r="1600" spans="2:26" outlineLevel="1">
      <c r="B1600" s="159"/>
      <c r="C1600" s="160">
        <f t="shared" si="198"/>
        <v>48670</v>
      </c>
      <c r="D1600" s="128">
        <f t="shared" si="199"/>
        <v>148</v>
      </c>
      <c r="G1600" s="132">
        <f ca="1">IF($C1600&lt;$D$4,G719,MAX(AVERAGEIFS(G1597:G1599,G1597:G1599,"&gt;0")/(EXP(G$6*(($D1600-COUNTIFS(G$1453:G1600,0))/12))),G$8))</f>
        <v>1.25</v>
      </c>
      <c r="H1600" s="132">
        <f t="shared" ca="1" si="209"/>
        <v>0.96153846153846145</v>
      </c>
      <c r="I1600" s="132">
        <f ca="1">IF($C1600&lt;$D$4,I719,MAX(AVERAGEIFS(I1597:I1599,I1597:I1599,"&gt;0")/(EXP(I$6*(($D1600-COUNTIFS(I$1453:I1600,0))/12))),I$8))</f>
        <v>1.5</v>
      </c>
      <c r="J1600" s="132">
        <f t="shared" ca="1" si="210"/>
        <v>1.2</v>
      </c>
      <c r="K1600" s="132">
        <f ca="1">IF($C1600&lt;$D$4,K719,MAX(AVERAGEIFS(K1597:K1599,K1597:K1599,"&gt;0")/(EXP(K$6*(($D1600-COUNTIFS(K$1453:K1600,0))/12))),K$8))</f>
        <v>3</v>
      </c>
      <c r="L1600" s="132">
        <f t="shared" ca="1" si="211"/>
        <v>2</v>
      </c>
      <c r="M1600" s="181">
        <f ca="1">IF($C1600&lt;=MAX($D$4,INDEX($C$23:$C$154,2+MATCH(0,$M$23:$M$154,1))),M719,MAX(AVERAGEIFS(M1597:M1599,M1597:M1599,"&gt;0")/(EXP(M$6*(($D1600-COUNTIFS(M$1453:M1600,0))/12))),M$8))</f>
        <v>3.75</v>
      </c>
      <c r="N1600" s="181">
        <f t="shared" ca="1" si="212"/>
        <v>3</v>
      </c>
      <c r="O1600" s="181">
        <f ca="1">IF($C1600&lt;=MAX($D$4,INDEX($C$23:$C$154,2+MATCH(0,$O$23:$O$154,1))),O719,MAX(AVERAGEIFS(O1597:O1599,O1597:O1599,"&gt;0")/(EXP(O$6*(($D1600-COUNTIFS(O$1453:O1600,0))/12))),O$8))</f>
        <v>5</v>
      </c>
      <c r="P1600" s="181">
        <f t="shared" ca="1" si="208"/>
        <v>3.5</v>
      </c>
      <c r="Q1600" s="132">
        <f ca="1">IF($C1600&lt;$D$4,Q719,MAX(AVERAGEIFS(Q1597:Q1599,Q1597:Q1599,"&gt;0")/(EXP(Q$6*(($D1600-COUNTIFS(Q$1453:Q1600,0))/12))),Q$8))</f>
        <v>1</v>
      </c>
      <c r="R1600" s="132">
        <f t="shared" ca="1" si="213"/>
        <v>1</v>
      </c>
      <c r="S1600" s="132">
        <f ca="1">IF($C1600&lt;$D$4,S719,MAX(AVERAGEIFS(S1597:S1599,S1597:S1599,"&gt;0")/(EXP(S$6*(($D1600-COUNTIFS(S$1453:S1600,0))/12))),S$8))</f>
        <v>1</v>
      </c>
      <c r="T1600" s="132">
        <f t="shared" ca="1" si="214"/>
        <v>0.76923076923076916</v>
      </c>
      <c r="U1600" s="181">
        <f ca="1">IF($C1600&lt;=MAX($D$4,INDEX($C$23:$C$154,2+MATCH(0,$M$23:$M$154,1))),U719,MAX(AVERAGEIFS(U1597:U1599,U1597:U1599,"&gt;0")/(EXP(U$6*(($D1600-COUNTIFS(U$1453:U1600,0))/12))),U$8))</f>
        <v>3</v>
      </c>
      <c r="V1600" s="181">
        <f t="shared" ca="1" si="215"/>
        <v>2</v>
      </c>
      <c r="W1600" s="132">
        <f ca="1">IF($C1600&lt;$D$4,W719,MAX(AVERAGEIFS(W1597:W1599,W1597:W1599,"&gt;0")/(EXP(W$6*(($D1600-COUNTIFS(W$1453:W1600,0))/12))),W$8))</f>
        <v>0.75</v>
      </c>
      <c r="X1600" s="132">
        <f t="shared" ca="1" si="216"/>
        <v>0.57692307692307687</v>
      </c>
      <c r="Y1600" s="132"/>
      <c r="Z1600" s="132"/>
    </row>
    <row r="1601" spans="2:26" outlineLevel="1">
      <c r="B1601" s="159"/>
      <c r="C1601" s="160">
        <f t="shared" si="198"/>
        <v>48700</v>
      </c>
      <c r="D1601" s="128">
        <f t="shared" si="199"/>
        <v>149</v>
      </c>
      <c r="G1601" s="132">
        <f ca="1">IF($C1601&lt;$D$4,G720,MAX(AVERAGEIFS(G1598:G1600,G1598:G1600,"&gt;0")/(EXP(G$6*(($D1601-COUNTIFS(G$1453:G1601,0))/12))),G$8))</f>
        <v>1.25</v>
      </c>
      <c r="H1601" s="132">
        <f t="shared" ca="1" si="209"/>
        <v>0.96153846153846145</v>
      </c>
      <c r="I1601" s="132">
        <f ca="1">IF($C1601&lt;$D$4,I720,MAX(AVERAGEIFS(I1598:I1600,I1598:I1600,"&gt;0")/(EXP(I$6*(($D1601-COUNTIFS(I$1453:I1601,0))/12))),I$8))</f>
        <v>1.5</v>
      </c>
      <c r="J1601" s="132">
        <f t="shared" ca="1" si="210"/>
        <v>1.2</v>
      </c>
      <c r="K1601" s="132">
        <f ca="1">IF($C1601&lt;$D$4,K720,MAX(AVERAGEIFS(K1598:K1600,K1598:K1600,"&gt;0")/(EXP(K$6*(($D1601-COUNTIFS(K$1453:K1601,0))/12))),K$8))</f>
        <v>3</v>
      </c>
      <c r="L1601" s="132">
        <f t="shared" ca="1" si="211"/>
        <v>2</v>
      </c>
      <c r="M1601" s="181">
        <f ca="1">IF($C1601&lt;=MAX($D$4,INDEX($C$23:$C$154,2+MATCH(0,$M$23:$M$154,1))),M720,MAX(AVERAGEIFS(M1598:M1600,M1598:M1600,"&gt;0")/(EXP(M$6*(($D1601-COUNTIFS(M$1453:M1601,0))/12))),M$8))</f>
        <v>3.75</v>
      </c>
      <c r="N1601" s="181">
        <f t="shared" ca="1" si="212"/>
        <v>3</v>
      </c>
      <c r="O1601" s="181">
        <f ca="1">IF($C1601&lt;=MAX($D$4,INDEX($C$23:$C$154,2+MATCH(0,$O$23:$O$154,1))),O720,MAX(AVERAGEIFS(O1598:O1600,O1598:O1600,"&gt;0")/(EXP(O$6*(($D1601-COUNTIFS(O$1453:O1601,0))/12))),O$8))</f>
        <v>5</v>
      </c>
      <c r="P1601" s="181">
        <f t="shared" ca="1" si="208"/>
        <v>3.5</v>
      </c>
      <c r="Q1601" s="132">
        <f ca="1">IF($C1601&lt;$D$4,Q720,MAX(AVERAGEIFS(Q1598:Q1600,Q1598:Q1600,"&gt;0")/(EXP(Q$6*(($D1601-COUNTIFS(Q$1453:Q1601,0))/12))),Q$8))</f>
        <v>1</v>
      </c>
      <c r="R1601" s="132">
        <f t="shared" ca="1" si="213"/>
        <v>1</v>
      </c>
      <c r="S1601" s="132">
        <f ca="1">IF($C1601&lt;$D$4,S720,MAX(AVERAGEIFS(S1598:S1600,S1598:S1600,"&gt;0")/(EXP(S$6*(($D1601-COUNTIFS(S$1453:S1601,0))/12))),S$8))</f>
        <v>1</v>
      </c>
      <c r="T1601" s="132">
        <f t="shared" ca="1" si="214"/>
        <v>0.76923076923076916</v>
      </c>
      <c r="U1601" s="181">
        <f ca="1">IF($C1601&lt;=MAX($D$4,INDEX($C$23:$C$154,2+MATCH(0,$M$23:$M$154,1))),U720,MAX(AVERAGEIFS(U1598:U1600,U1598:U1600,"&gt;0")/(EXP(U$6*(($D1601-COUNTIFS(U$1453:U1601,0))/12))),U$8))</f>
        <v>3</v>
      </c>
      <c r="V1601" s="181">
        <f t="shared" ca="1" si="215"/>
        <v>2</v>
      </c>
      <c r="W1601" s="132">
        <f ca="1">IF($C1601&lt;$D$4,W720,MAX(AVERAGEIFS(W1598:W1600,W1598:W1600,"&gt;0")/(EXP(W$6*(($D1601-COUNTIFS(W$1453:W1601,0))/12))),W$8))</f>
        <v>0.75</v>
      </c>
      <c r="X1601" s="132">
        <f t="shared" ca="1" si="216"/>
        <v>0.57692307692307687</v>
      </c>
      <c r="Y1601" s="132"/>
      <c r="Z1601" s="132"/>
    </row>
    <row r="1602" spans="2:26" outlineLevel="1">
      <c r="B1602" s="159"/>
      <c r="C1602" s="160">
        <f t="shared" si="198"/>
        <v>48731</v>
      </c>
      <c r="D1602" s="128">
        <f t="shared" si="199"/>
        <v>150</v>
      </c>
      <c r="G1602" s="132">
        <f ca="1">IF($C1602&lt;$D$4,G721,MAX(AVERAGEIFS(G1599:G1601,G1599:G1601,"&gt;0")/(EXP(G$6*(($D1602-COUNTIFS(G$1453:G1602,0))/12))),G$8))</f>
        <v>1.25</v>
      </c>
      <c r="H1602" s="132">
        <f t="shared" ca="1" si="209"/>
        <v>0.96153846153846145</v>
      </c>
      <c r="I1602" s="132">
        <f ca="1">IF($C1602&lt;$D$4,I721,MAX(AVERAGEIFS(I1599:I1601,I1599:I1601,"&gt;0")/(EXP(I$6*(($D1602-COUNTIFS(I$1453:I1602,0))/12))),I$8))</f>
        <v>1.5</v>
      </c>
      <c r="J1602" s="132">
        <f t="shared" ca="1" si="210"/>
        <v>1.2</v>
      </c>
      <c r="K1602" s="132">
        <f ca="1">IF($C1602&lt;$D$4,K721,MAX(AVERAGEIFS(K1599:K1601,K1599:K1601,"&gt;0")/(EXP(K$6*(($D1602-COUNTIFS(K$1453:K1602,0))/12))),K$8))</f>
        <v>3</v>
      </c>
      <c r="L1602" s="132">
        <f t="shared" ca="1" si="211"/>
        <v>2</v>
      </c>
      <c r="M1602" s="181">
        <f ca="1">IF($C1602&lt;=MAX($D$4,INDEX($C$23:$C$154,2+MATCH(0,$M$23:$M$154,1))),M721,MAX(AVERAGEIFS(M1599:M1601,M1599:M1601,"&gt;0")/(EXP(M$6*(($D1602-COUNTIFS(M$1453:M1602,0))/12))),M$8))</f>
        <v>3.75</v>
      </c>
      <c r="N1602" s="181">
        <f t="shared" ca="1" si="212"/>
        <v>3</v>
      </c>
      <c r="O1602" s="181">
        <f ca="1">IF($C1602&lt;=MAX($D$4,INDEX($C$23:$C$154,2+MATCH(0,$O$23:$O$154,1))),O721,MAX(AVERAGEIFS(O1599:O1601,O1599:O1601,"&gt;0")/(EXP(O$6*(($D1602-COUNTIFS(O$1453:O1602,0))/12))),O$8))</f>
        <v>5</v>
      </c>
      <c r="P1602" s="181">
        <f t="shared" ca="1" si="208"/>
        <v>3.5</v>
      </c>
      <c r="Q1602" s="132">
        <f ca="1">IF($C1602&lt;$D$4,Q721,MAX(AVERAGEIFS(Q1599:Q1601,Q1599:Q1601,"&gt;0")/(EXP(Q$6*(($D1602-COUNTIFS(Q$1453:Q1602,0))/12))),Q$8))</f>
        <v>1</v>
      </c>
      <c r="R1602" s="132">
        <f t="shared" ca="1" si="213"/>
        <v>1</v>
      </c>
      <c r="S1602" s="132">
        <f ca="1">IF($C1602&lt;$D$4,S721,MAX(AVERAGEIFS(S1599:S1601,S1599:S1601,"&gt;0")/(EXP(S$6*(($D1602-COUNTIFS(S$1453:S1602,0))/12))),S$8))</f>
        <v>1</v>
      </c>
      <c r="T1602" s="132">
        <f t="shared" ca="1" si="214"/>
        <v>0.76923076923076916</v>
      </c>
      <c r="U1602" s="181">
        <f ca="1">IF($C1602&lt;=MAX($D$4,INDEX($C$23:$C$154,2+MATCH(0,$M$23:$M$154,1))),U721,MAX(AVERAGEIFS(U1599:U1601,U1599:U1601,"&gt;0")/(EXP(U$6*(($D1602-COUNTIFS(U$1453:U1602,0))/12))),U$8))</f>
        <v>3</v>
      </c>
      <c r="V1602" s="181">
        <f t="shared" ca="1" si="215"/>
        <v>2</v>
      </c>
      <c r="W1602" s="132">
        <f ca="1">IF($C1602&lt;$D$4,W721,MAX(AVERAGEIFS(W1599:W1601,W1599:W1601,"&gt;0")/(EXP(W$6*(($D1602-COUNTIFS(W$1453:W1602,0))/12))),W$8))</f>
        <v>0.75</v>
      </c>
      <c r="X1602" s="132">
        <f t="shared" ca="1" si="216"/>
        <v>0.57692307692307687</v>
      </c>
      <c r="Y1602" s="132"/>
      <c r="Z1602" s="132"/>
    </row>
    <row r="1603" spans="2:26" outlineLevel="1">
      <c r="B1603" s="159"/>
      <c r="C1603" s="160">
        <f t="shared" si="198"/>
        <v>48761</v>
      </c>
      <c r="D1603" s="128">
        <f t="shared" si="199"/>
        <v>151</v>
      </c>
      <c r="G1603" s="132">
        <f ca="1">IF($C1603&lt;$D$4,G722,MAX(AVERAGEIFS(G1600:G1602,G1600:G1602,"&gt;0")/(EXP(G$6*(($D1603-COUNTIFS(G$1453:G1603,0))/12))),G$8))</f>
        <v>1.25</v>
      </c>
      <c r="H1603" s="132">
        <f t="shared" ca="1" si="209"/>
        <v>0.96153846153846145</v>
      </c>
      <c r="I1603" s="132">
        <f ca="1">IF($C1603&lt;$D$4,I722,MAX(AVERAGEIFS(I1600:I1602,I1600:I1602,"&gt;0")/(EXP(I$6*(($D1603-COUNTIFS(I$1453:I1603,0))/12))),I$8))</f>
        <v>1.5</v>
      </c>
      <c r="J1603" s="132">
        <f t="shared" ca="1" si="210"/>
        <v>1.2</v>
      </c>
      <c r="K1603" s="132">
        <f ca="1">IF($C1603&lt;$D$4,K722,MAX(AVERAGEIFS(K1600:K1602,K1600:K1602,"&gt;0")/(EXP(K$6*(($D1603-COUNTIFS(K$1453:K1603,0))/12))),K$8))</f>
        <v>3</v>
      </c>
      <c r="L1603" s="132">
        <f t="shared" ca="1" si="211"/>
        <v>2</v>
      </c>
      <c r="M1603" s="181">
        <f ca="1">IF($C1603&lt;=MAX($D$4,INDEX($C$23:$C$154,2+MATCH(0,$M$23:$M$154,1))),M722,MAX(AVERAGEIFS(M1600:M1602,M1600:M1602,"&gt;0")/(EXP(M$6*(($D1603-COUNTIFS(M$1453:M1603,0))/12))),M$8))</f>
        <v>3.75</v>
      </c>
      <c r="N1603" s="181">
        <f t="shared" ca="1" si="212"/>
        <v>3</v>
      </c>
      <c r="O1603" s="181">
        <f ca="1">IF($C1603&lt;=MAX($D$4,INDEX($C$23:$C$154,2+MATCH(0,$O$23:$O$154,1))),O722,MAX(AVERAGEIFS(O1600:O1602,O1600:O1602,"&gt;0")/(EXP(O$6*(($D1603-COUNTIFS(O$1453:O1603,0))/12))),O$8))</f>
        <v>5</v>
      </c>
      <c r="P1603" s="181">
        <f t="shared" ca="1" si="208"/>
        <v>3.5</v>
      </c>
      <c r="Q1603" s="132">
        <f ca="1">IF($C1603&lt;$D$4,Q722,MAX(AVERAGEIFS(Q1600:Q1602,Q1600:Q1602,"&gt;0")/(EXP(Q$6*(($D1603-COUNTIFS(Q$1453:Q1603,0))/12))),Q$8))</f>
        <v>1</v>
      </c>
      <c r="R1603" s="132">
        <f t="shared" ca="1" si="213"/>
        <v>1</v>
      </c>
      <c r="S1603" s="132">
        <f ca="1">IF($C1603&lt;$D$4,S722,MAX(AVERAGEIFS(S1600:S1602,S1600:S1602,"&gt;0")/(EXP(S$6*(($D1603-COUNTIFS(S$1453:S1603,0))/12))),S$8))</f>
        <v>1</v>
      </c>
      <c r="T1603" s="132">
        <f t="shared" ca="1" si="214"/>
        <v>0.76923076923076916</v>
      </c>
      <c r="U1603" s="181">
        <f ca="1">IF($C1603&lt;=MAX($D$4,INDEX($C$23:$C$154,2+MATCH(0,$M$23:$M$154,1))),U722,MAX(AVERAGEIFS(U1600:U1602,U1600:U1602,"&gt;0")/(EXP(U$6*(($D1603-COUNTIFS(U$1453:U1603,0))/12))),U$8))</f>
        <v>3</v>
      </c>
      <c r="V1603" s="181">
        <f t="shared" ca="1" si="215"/>
        <v>2</v>
      </c>
      <c r="W1603" s="132">
        <f ca="1">IF($C1603&lt;$D$4,W722,MAX(AVERAGEIFS(W1600:W1602,W1600:W1602,"&gt;0")/(EXP(W$6*(($D1603-COUNTIFS(W$1453:W1603,0))/12))),W$8))</f>
        <v>0.75</v>
      </c>
      <c r="X1603" s="132">
        <f t="shared" ca="1" si="216"/>
        <v>0.57692307692307687</v>
      </c>
      <c r="Y1603" s="132"/>
      <c r="Z1603" s="132"/>
    </row>
    <row r="1604" spans="2:26" outlineLevel="1">
      <c r="B1604" s="159"/>
      <c r="C1604" s="160">
        <f t="shared" si="198"/>
        <v>48792</v>
      </c>
      <c r="D1604" s="128">
        <f t="shared" si="199"/>
        <v>152</v>
      </c>
      <c r="G1604" s="132">
        <f ca="1">IF($C1604&lt;$D$4,G723,MAX(AVERAGEIFS(G1601:G1603,G1601:G1603,"&gt;0")/(EXP(G$6*(($D1604-COUNTIFS(G$1453:G1604,0))/12))),G$8))</f>
        <v>1.25</v>
      </c>
      <c r="H1604" s="132">
        <f t="shared" ca="1" si="209"/>
        <v>0.96153846153846145</v>
      </c>
      <c r="I1604" s="132">
        <f ca="1">IF($C1604&lt;$D$4,I723,MAX(AVERAGEIFS(I1601:I1603,I1601:I1603,"&gt;0")/(EXP(I$6*(($D1604-COUNTIFS(I$1453:I1604,0))/12))),I$8))</f>
        <v>1.5</v>
      </c>
      <c r="J1604" s="132">
        <f t="shared" ca="1" si="210"/>
        <v>1.2</v>
      </c>
      <c r="K1604" s="132">
        <f ca="1">IF($C1604&lt;$D$4,K723,MAX(AVERAGEIFS(K1601:K1603,K1601:K1603,"&gt;0")/(EXP(K$6*(($D1604-COUNTIFS(K$1453:K1604,0))/12))),K$8))</f>
        <v>3</v>
      </c>
      <c r="L1604" s="132">
        <f t="shared" ca="1" si="211"/>
        <v>2</v>
      </c>
      <c r="M1604" s="181">
        <f ca="1">IF($C1604&lt;=MAX($D$4,INDEX($C$23:$C$154,2+MATCH(0,$M$23:$M$154,1))),M723,MAX(AVERAGEIFS(M1601:M1603,M1601:M1603,"&gt;0")/(EXP(M$6*(($D1604-COUNTIFS(M$1453:M1604,0))/12))),M$8))</f>
        <v>3.75</v>
      </c>
      <c r="N1604" s="181">
        <f t="shared" ca="1" si="212"/>
        <v>3</v>
      </c>
      <c r="O1604" s="181">
        <f ca="1">IF($C1604&lt;=MAX($D$4,INDEX($C$23:$C$154,2+MATCH(0,$O$23:$O$154,1))),O723,MAX(AVERAGEIFS(O1601:O1603,O1601:O1603,"&gt;0")/(EXP(O$6*(($D1604-COUNTIFS(O$1453:O1604,0))/12))),O$8))</f>
        <v>5</v>
      </c>
      <c r="P1604" s="181">
        <f t="shared" ca="1" si="208"/>
        <v>3.5</v>
      </c>
      <c r="Q1604" s="132">
        <f ca="1">IF($C1604&lt;$D$4,Q723,MAX(AVERAGEIFS(Q1601:Q1603,Q1601:Q1603,"&gt;0")/(EXP(Q$6*(($D1604-COUNTIFS(Q$1453:Q1604,0))/12))),Q$8))</f>
        <v>1</v>
      </c>
      <c r="R1604" s="132">
        <f t="shared" ca="1" si="213"/>
        <v>1</v>
      </c>
      <c r="S1604" s="132">
        <f ca="1">IF($C1604&lt;$D$4,S723,MAX(AVERAGEIFS(S1601:S1603,S1601:S1603,"&gt;0")/(EXP(S$6*(($D1604-COUNTIFS(S$1453:S1604,0))/12))),S$8))</f>
        <v>1</v>
      </c>
      <c r="T1604" s="132">
        <f t="shared" ca="1" si="214"/>
        <v>0.76923076923076916</v>
      </c>
      <c r="U1604" s="181">
        <f ca="1">IF($C1604&lt;=MAX($D$4,INDEX($C$23:$C$154,2+MATCH(0,$M$23:$M$154,1))),U723,MAX(AVERAGEIFS(U1601:U1603,U1601:U1603,"&gt;0")/(EXP(U$6*(($D1604-COUNTIFS(U$1453:U1604,0))/12))),U$8))</f>
        <v>3</v>
      </c>
      <c r="V1604" s="181">
        <f t="shared" ca="1" si="215"/>
        <v>2</v>
      </c>
      <c r="W1604" s="132">
        <f ca="1">IF($C1604&lt;$D$4,W723,MAX(AVERAGEIFS(W1601:W1603,W1601:W1603,"&gt;0")/(EXP(W$6*(($D1604-COUNTIFS(W$1453:W1604,0))/12))),W$8))</f>
        <v>0.75</v>
      </c>
      <c r="X1604" s="132">
        <f t="shared" ca="1" si="216"/>
        <v>0.57692307692307687</v>
      </c>
      <c r="Y1604" s="132"/>
      <c r="Z1604" s="132"/>
    </row>
    <row r="1605" spans="2:26" outlineLevel="1">
      <c r="B1605" s="159"/>
      <c r="C1605" s="160">
        <f t="shared" si="198"/>
        <v>48823</v>
      </c>
      <c r="D1605" s="128">
        <f t="shared" si="199"/>
        <v>153</v>
      </c>
      <c r="G1605" s="132">
        <f ca="1">IF($C1605&lt;$D$4,G724,MAX(AVERAGEIFS(G1602:G1604,G1602:G1604,"&gt;0")/(EXP(G$6*(($D1605-COUNTIFS(G$1453:G1605,0))/12))),G$8))</f>
        <v>1.25</v>
      </c>
      <c r="H1605" s="132">
        <f t="shared" ca="1" si="209"/>
        <v>0.96153846153846145</v>
      </c>
      <c r="I1605" s="132">
        <f ca="1">IF($C1605&lt;$D$4,I724,MAX(AVERAGEIFS(I1602:I1604,I1602:I1604,"&gt;0")/(EXP(I$6*(($D1605-COUNTIFS(I$1453:I1605,0))/12))),I$8))</f>
        <v>1.5</v>
      </c>
      <c r="J1605" s="132">
        <f t="shared" ca="1" si="210"/>
        <v>1.2</v>
      </c>
      <c r="K1605" s="132">
        <f ca="1">IF($C1605&lt;$D$4,K724,MAX(AVERAGEIFS(K1602:K1604,K1602:K1604,"&gt;0")/(EXP(K$6*(($D1605-COUNTIFS(K$1453:K1605,0))/12))),K$8))</f>
        <v>3</v>
      </c>
      <c r="L1605" s="132">
        <f t="shared" ca="1" si="211"/>
        <v>2</v>
      </c>
      <c r="M1605" s="181">
        <f ca="1">IF($C1605&lt;=MAX($D$4,INDEX($C$23:$C$154,2+MATCH(0,$M$23:$M$154,1))),M724,MAX(AVERAGEIFS(M1602:M1604,M1602:M1604,"&gt;0")/(EXP(M$6*(($D1605-COUNTIFS(M$1453:M1605,0))/12))),M$8))</f>
        <v>3.75</v>
      </c>
      <c r="N1605" s="181">
        <f t="shared" ca="1" si="212"/>
        <v>3</v>
      </c>
      <c r="O1605" s="181">
        <f ca="1">IF($C1605&lt;=MAX($D$4,INDEX($C$23:$C$154,2+MATCH(0,$O$23:$O$154,1))),O724,MAX(AVERAGEIFS(O1602:O1604,O1602:O1604,"&gt;0")/(EXP(O$6*(($D1605-COUNTIFS(O$1453:O1605,0))/12))),O$8))</f>
        <v>5</v>
      </c>
      <c r="P1605" s="181">
        <f t="shared" ca="1" si="208"/>
        <v>3.5</v>
      </c>
      <c r="Q1605" s="132">
        <f ca="1">IF($C1605&lt;$D$4,Q724,MAX(AVERAGEIFS(Q1602:Q1604,Q1602:Q1604,"&gt;0")/(EXP(Q$6*(($D1605-COUNTIFS(Q$1453:Q1605,0))/12))),Q$8))</f>
        <v>1</v>
      </c>
      <c r="R1605" s="132">
        <f t="shared" ca="1" si="213"/>
        <v>1</v>
      </c>
      <c r="S1605" s="132">
        <f ca="1">IF($C1605&lt;$D$4,S724,MAX(AVERAGEIFS(S1602:S1604,S1602:S1604,"&gt;0")/(EXP(S$6*(($D1605-COUNTIFS(S$1453:S1605,0))/12))),S$8))</f>
        <v>1</v>
      </c>
      <c r="T1605" s="132">
        <f t="shared" ca="1" si="214"/>
        <v>0.76923076923076916</v>
      </c>
      <c r="U1605" s="181">
        <f ca="1">IF($C1605&lt;=MAX($D$4,INDEX($C$23:$C$154,2+MATCH(0,$M$23:$M$154,1))),U724,MAX(AVERAGEIFS(U1602:U1604,U1602:U1604,"&gt;0")/(EXP(U$6*(($D1605-COUNTIFS(U$1453:U1605,0))/12))),U$8))</f>
        <v>3</v>
      </c>
      <c r="V1605" s="181">
        <f t="shared" ca="1" si="215"/>
        <v>2</v>
      </c>
      <c r="W1605" s="132">
        <f ca="1">IF($C1605&lt;$D$4,W724,MAX(AVERAGEIFS(W1602:W1604,W1602:W1604,"&gt;0")/(EXP(W$6*(($D1605-COUNTIFS(W$1453:W1605,0))/12))),W$8))</f>
        <v>0.75</v>
      </c>
      <c r="X1605" s="132">
        <f t="shared" ca="1" si="216"/>
        <v>0.57692307692307687</v>
      </c>
      <c r="Y1605" s="132"/>
      <c r="Z1605" s="132"/>
    </row>
    <row r="1606" spans="2:26" outlineLevel="1">
      <c r="B1606" s="159"/>
      <c r="C1606" s="160">
        <f t="shared" si="198"/>
        <v>48853</v>
      </c>
      <c r="D1606" s="128">
        <f t="shared" si="199"/>
        <v>154</v>
      </c>
      <c r="G1606" s="132">
        <f ca="1">IF($C1606&lt;$D$4,G725,MAX(AVERAGEIFS(G1603:G1605,G1603:G1605,"&gt;0")/(EXP(G$6*(($D1606-COUNTIFS(G$1453:G1606,0))/12))),G$8))</f>
        <v>1.25</v>
      </c>
      <c r="H1606" s="132">
        <f t="shared" ca="1" si="209"/>
        <v>0.96153846153846145</v>
      </c>
      <c r="I1606" s="132">
        <f ca="1">IF($C1606&lt;$D$4,I725,MAX(AVERAGEIFS(I1603:I1605,I1603:I1605,"&gt;0")/(EXP(I$6*(($D1606-COUNTIFS(I$1453:I1606,0))/12))),I$8))</f>
        <v>1.5</v>
      </c>
      <c r="J1606" s="132">
        <f t="shared" ca="1" si="210"/>
        <v>1.2</v>
      </c>
      <c r="K1606" s="132">
        <f ca="1">IF($C1606&lt;$D$4,K725,MAX(AVERAGEIFS(K1603:K1605,K1603:K1605,"&gt;0")/(EXP(K$6*(($D1606-COUNTIFS(K$1453:K1606,0))/12))),K$8))</f>
        <v>3</v>
      </c>
      <c r="L1606" s="132">
        <f t="shared" ca="1" si="211"/>
        <v>2</v>
      </c>
      <c r="M1606" s="181">
        <f ca="1">IF($C1606&lt;=MAX($D$4,INDEX($C$23:$C$154,2+MATCH(0,$M$23:$M$154,1))),M725,MAX(AVERAGEIFS(M1603:M1605,M1603:M1605,"&gt;0")/(EXP(M$6*(($D1606-COUNTIFS(M$1453:M1606,0))/12))),M$8))</f>
        <v>3.75</v>
      </c>
      <c r="N1606" s="181">
        <f t="shared" ca="1" si="212"/>
        <v>3</v>
      </c>
      <c r="O1606" s="181">
        <f ca="1">IF($C1606&lt;=MAX($D$4,INDEX($C$23:$C$154,2+MATCH(0,$O$23:$O$154,1))),O725,MAX(AVERAGEIFS(O1603:O1605,O1603:O1605,"&gt;0")/(EXP(O$6*(($D1606-COUNTIFS(O$1453:O1606,0))/12))),O$8))</f>
        <v>5</v>
      </c>
      <c r="P1606" s="181">
        <f t="shared" ca="1" si="208"/>
        <v>3.5</v>
      </c>
      <c r="Q1606" s="132">
        <f ca="1">IF($C1606&lt;$D$4,Q725,MAX(AVERAGEIFS(Q1603:Q1605,Q1603:Q1605,"&gt;0")/(EXP(Q$6*(($D1606-COUNTIFS(Q$1453:Q1606,0))/12))),Q$8))</f>
        <v>1</v>
      </c>
      <c r="R1606" s="132">
        <f t="shared" ca="1" si="213"/>
        <v>1</v>
      </c>
      <c r="S1606" s="132">
        <f ca="1">IF($C1606&lt;$D$4,S725,MAX(AVERAGEIFS(S1603:S1605,S1603:S1605,"&gt;0")/(EXP(S$6*(($D1606-COUNTIFS(S$1453:S1606,0))/12))),S$8))</f>
        <v>1</v>
      </c>
      <c r="T1606" s="132">
        <f t="shared" ca="1" si="214"/>
        <v>0.76923076923076916</v>
      </c>
      <c r="U1606" s="181">
        <f ca="1">IF($C1606&lt;=MAX($D$4,INDEX($C$23:$C$154,2+MATCH(0,$M$23:$M$154,1))),U725,MAX(AVERAGEIFS(U1603:U1605,U1603:U1605,"&gt;0")/(EXP(U$6*(($D1606-COUNTIFS(U$1453:U1606,0))/12))),U$8))</f>
        <v>3</v>
      </c>
      <c r="V1606" s="181">
        <f t="shared" ca="1" si="215"/>
        <v>2</v>
      </c>
      <c r="W1606" s="132">
        <f ca="1">IF($C1606&lt;$D$4,W725,MAX(AVERAGEIFS(W1603:W1605,W1603:W1605,"&gt;0")/(EXP(W$6*(($D1606-COUNTIFS(W$1453:W1606,0))/12))),W$8))</f>
        <v>0.75</v>
      </c>
      <c r="X1606" s="132">
        <f t="shared" ca="1" si="216"/>
        <v>0.57692307692307687</v>
      </c>
      <c r="Y1606" s="132"/>
      <c r="Z1606" s="132"/>
    </row>
    <row r="1607" spans="2:26" outlineLevel="1">
      <c r="B1607" s="159"/>
      <c r="C1607" s="160">
        <f t="shared" si="198"/>
        <v>48884</v>
      </c>
      <c r="D1607" s="128">
        <f t="shared" si="199"/>
        <v>155</v>
      </c>
      <c r="G1607" s="132">
        <f ca="1">IF($C1607&lt;$D$4,G726,MAX(AVERAGEIFS(G1604:G1606,G1604:G1606,"&gt;0")/(EXP(G$6*(($D1607-COUNTIFS(G$1453:G1607,0))/12))),G$8))</f>
        <v>1.25</v>
      </c>
      <c r="H1607" s="132">
        <f t="shared" ca="1" si="209"/>
        <v>0.96153846153846145</v>
      </c>
      <c r="I1607" s="132">
        <f ca="1">IF($C1607&lt;$D$4,I726,MAX(AVERAGEIFS(I1604:I1606,I1604:I1606,"&gt;0")/(EXP(I$6*(($D1607-COUNTIFS(I$1453:I1607,0))/12))),I$8))</f>
        <v>1.5</v>
      </c>
      <c r="J1607" s="132">
        <f t="shared" ca="1" si="210"/>
        <v>1.2</v>
      </c>
      <c r="K1607" s="132">
        <f ca="1">IF($C1607&lt;$D$4,K726,MAX(AVERAGEIFS(K1604:K1606,K1604:K1606,"&gt;0")/(EXP(K$6*(($D1607-COUNTIFS(K$1453:K1607,0))/12))),K$8))</f>
        <v>3</v>
      </c>
      <c r="L1607" s="132">
        <f t="shared" ca="1" si="211"/>
        <v>2</v>
      </c>
      <c r="M1607" s="181">
        <f ca="1">IF($C1607&lt;=MAX($D$4,INDEX($C$23:$C$154,2+MATCH(0,$M$23:$M$154,1))),M726,MAX(AVERAGEIFS(M1604:M1606,M1604:M1606,"&gt;0")/(EXP(M$6*(($D1607-COUNTIFS(M$1453:M1607,0))/12))),M$8))</f>
        <v>3.75</v>
      </c>
      <c r="N1607" s="181">
        <f t="shared" ca="1" si="212"/>
        <v>3</v>
      </c>
      <c r="O1607" s="181">
        <f ca="1">IF($C1607&lt;=MAX($D$4,INDEX($C$23:$C$154,2+MATCH(0,$O$23:$O$154,1))),O726,MAX(AVERAGEIFS(O1604:O1606,O1604:O1606,"&gt;0")/(EXP(O$6*(($D1607-COUNTIFS(O$1453:O1607,0))/12))),O$8))</f>
        <v>5</v>
      </c>
      <c r="P1607" s="181">
        <f t="shared" ca="1" si="208"/>
        <v>3.5</v>
      </c>
      <c r="Q1607" s="132">
        <f ca="1">IF($C1607&lt;$D$4,Q726,MAX(AVERAGEIFS(Q1604:Q1606,Q1604:Q1606,"&gt;0")/(EXP(Q$6*(($D1607-COUNTIFS(Q$1453:Q1607,0))/12))),Q$8))</f>
        <v>1</v>
      </c>
      <c r="R1607" s="132">
        <f t="shared" ca="1" si="213"/>
        <v>1</v>
      </c>
      <c r="S1607" s="132">
        <f ca="1">IF($C1607&lt;$D$4,S726,MAX(AVERAGEIFS(S1604:S1606,S1604:S1606,"&gt;0")/(EXP(S$6*(($D1607-COUNTIFS(S$1453:S1607,0))/12))),S$8))</f>
        <v>1</v>
      </c>
      <c r="T1607" s="132">
        <f t="shared" ca="1" si="214"/>
        <v>0.76923076923076916</v>
      </c>
      <c r="U1607" s="181">
        <f ca="1">IF($C1607&lt;=MAX($D$4,INDEX($C$23:$C$154,2+MATCH(0,$M$23:$M$154,1))),U726,MAX(AVERAGEIFS(U1604:U1606,U1604:U1606,"&gt;0")/(EXP(U$6*(($D1607-COUNTIFS(U$1453:U1607,0))/12))),U$8))</f>
        <v>3</v>
      </c>
      <c r="V1607" s="181">
        <f t="shared" ca="1" si="215"/>
        <v>2</v>
      </c>
      <c r="W1607" s="132">
        <f ca="1">IF($C1607&lt;$D$4,W726,MAX(AVERAGEIFS(W1604:W1606,W1604:W1606,"&gt;0")/(EXP(W$6*(($D1607-COUNTIFS(W$1453:W1607,0))/12))),W$8))</f>
        <v>0.75</v>
      </c>
      <c r="X1607" s="132">
        <f t="shared" ca="1" si="216"/>
        <v>0.57692307692307687</v>
      </c>
      <c r="Y1607" s="132"/>
      <c r="Z1607" s="132"/>
    </row>
    <row r="1608" spans="2:26" outlineLevel="1">
      <c r="B1608" s="159"/>
      <c r="C1608" s="160">
        <f t="shared" si="198"/>
        <v>48914</v>
      </c>
      <c r="D1608" s="128">
        <f t="shared" si="199"/>
        <v>156</v>
      </c>
      <c r="G1608" s="132">
        <f ca="1">IF($C1608&lt;$D$4,G727,MAX(AVERAGEIFS(G1605:G1607,G1605:G1607,"&gt;0")/(EXP(G$6*(($D1608-COUNTIFS(G$1453:G1608,0))/12))),G$8))</f>
        <v>1.25</v>
      </c>
      <c r="H1608" s="132">
        <f t="shared" ca="1" si="209"/>
        <v>0.96153846153846145</v>
      </c>
      <c r="I1608" s="132">
        <f ca="1">IF($C1608&lt;$D$4,I727,MAX(AVERAGEIFS(I1605:I1607,I1605:I1607,"&gt;0")/(EXP(I$6*(($D1608-COUNTIFS(I$1453:I1608,0))/12))),I$8))</f>
        <v>1.5</v>
      </c>
      <c r="J1608" s="132">
        <f t="shared" ca="1" si="210"/>
        <v>1.2</v>
      </c>
      <c r="K1608" s="132">
        <f ca="1">IF($C1608&lt;$D$4,K727,MAX(AVERAGEIFS(K1605:K1607,K1605:K1607,"&gt;0")/(EXP(K$6*(($D1608-COUNTIFS(K$1453:K1608,0))/12))),K$8))</f>
        <v>3</v>
      </c>
      <c r="L1608" s="132">
        <f t="shared" ca="1" si="211"/>
        <v>2</v>
      </c>
      <c r="M1608" s="181">
        <f ca="1">IF($C1608&lt;=MAX($D$4,INDEX($C$23:$C$154,2+MATCH(0,$M$23:$M$154,1))),M727,MAX(AVERAGEIFS(M1605:M1607,M1605:M1607,"&gt;0")/(EXP(M$6*(($D1608-COUNTIFS(M$1453:M1608,0))/12))),M$8))</f>
        <v>3.75</v>
      </c>
      <c r="N1608" s="181">
        <f t="shared" ca="1" si="212"/>
        <v>3</v>
      </c>
      <c r="O1608" s="181">
        <f ca="1">IF($C1608&lt;=MAX($D$4,INDEX($C$23:$C$154,2+MATCH(0,$O$23:$O$154,1))),O727,MAX(AVERAGEIFS(O1605:O1607,O1605:O1607,"&gt;0")/(EXP(O$6*(($D1608-COUNTIFS(O$1453:O1608,0))/12))),O$8))</f>
        <v>5</v>
      </c>
      <c r="P1608" s="181">
        <f t="shared" ca="1" si="208"/>
        <v>3.5</v>
      </c>
      <c r="Q1608" s="132">
        <f ca="1">IF($C1608&lt;$D$4,Q727,MAX(AVERAGEIFS(Q1605:Q1607,Q1605:Q1607,"&gt;0")/(EXP(Q$6*(($D1608-COUNTIFS(Q$1453:Q1608,0))/12))),Q$8))</f>
        <v>1</v>
      </c>
      <c r="R1608" s="132">
        <f t="shared" ca="1" si="213"/>
        <v>1</v>
      </c>
      <c r="S1608" s="132">
        <f ca="1">IF($C1608&lt;$D$4,S727,MAX(AVERAGEIFS(S1605:S1607,S1605:S1607,"&gt;0")/(EXP(S$6*(($D1608-COUNTIFS(S$1453:S1608,0))/12))),S$8))</f>
        <v>1</v>
      </c>
      <c r="T1608" s="132">
        <f t="shared" ca="1" si="214"/>
        <v>0.76923076923076916</v>
      </c>
      <c r="U1608" s="181">
        <f ca="1">IF($C1608&lt;=MAX($D$4,INDEX($C$23:$C$154,2+MATCH(0,$M$23:$M$154,1))),U727,MAX(AVERAGEIFS(U1605:U1607,U1605:U1607,"&gt;0")/(EXP(U$6*(($D1608-COUNTIFS(U$1453:U1608,0))/12))),U$8))</f>
        <v>3</v>
      </c>
      <c r="V1608" s="181">
        <f t="shared" ca="1" si="215"/>
        <v>2</v>
      </c>
      <c r="W1608" s="132">
        <f ca="1">IF($C1608&lt;$D$4,W727,MAX(AVERAGEIFS(W1605:W1607,W1605:W1607,"&gt;0")/(EXP(W$6*(($D1608-COUNTIFS(W$1453:W1608,0))/12))),W$8))</f>
        <v>0.75</v>
      </c>
      <c r="X1608" s="132">
        <f t="shared" ca="1" si="216"/>
        <v>0.57692307692307687</v>
      </c>
      <c r="Y1608" s="132"/>
      <c r="Z1608" s="132"/>
    </row>
    <row r="1609" spans="2:26" outlineLevel="1">
      <c r="B1609" s="159"/>
      <c r="C1609" s="160">
        <f t="shared" si="198"/>
        <v>48945</v>
      </c>
      <c r="D1609" s="128">
        <f t="shared" si="199"/>
        <v>157</v>
      </c>
      <c r="G1609" s="132">
        <f ca="1">IF($C1609&lt;$D$4,G728,MAX(AVERAGEIFS(G1606:G1608,G1606:G1608,"&gt;0")/(EXP(G$6*(($D1609-COUNTIFS(G$1453:G1609,0))/12))),G$8))</f>
        <v>1.25</v>
      </c>
      <c r="H1609" s="132">
        <f t="shared" ca="1" si="209"/>
        <v>0.96153846153846145</v>
      </c>
      <c r="I1609" s="132">
        <f ca="1">IF($C1609&lt;$D$4,I728,MAX(AVERAGEIFS(I1606:I1608,I1606:I1608,"&gt;0")/(EXP(I$6*(($D1609-COUNTIFS(I$1453:I1609,0))/12))),I$8))</f>
        <v>1.5</v>
      </c>
      <c r="J1609" s="132">
        <f t="shared" ca="1" si="210"/>
        <v>1.2</v>
      </c>
      <c r="K1609" s="132">
        <f ca="1">IF($C1609&lt;$D$4,K728,MAX(AVERAGEIFS(K1606:K1608,K1606:K1608,"&gt;0")/(EXP(K$6*(($D1609-COUNTIFS(K$1453:K1609,0))/12))),K$8))</f>
        <v>3</v>
      </c>
      <c r="L1609" s="132">
        <f t="shared" ca="1" si="211"/>
        <v>2</v>
      </c>
      <c r="M1609" s="181">
        <f ca="1">IF($C1609&lt;=MAX($D$4,INDEX($C$23:$C$154,2+MATCH(0,$M$23:$M$154,1))),M728,MAX(AVERAGEIFS(M1606:M1608,M1606:M1608,"&gt;0")/(EXP(M$6*(($D1609-COUNTIFS(M$1453:M1609,0))/12))),M$8))</f>
        <v>3.75</v>
      </c>
      <c r="N1609" s="181">
        <f t="shared" ca="1" si="212"/>
        <v>3</v>
      </c>
      <c r="O1609" s="181">
        <f ca="1">IF($C1609&lt;=MAX($D$4,INDEX($C$23:$C$154,2+MATCH(0,$O$23:$O$154,1))),O728,MAX(AVERAGEIFS(O1606:O1608,O1606:O1608,"&gt;0")/(EXP(O$6*(($D1609-COUNTIFS(O$1453:O1609,0))/12))),O$8))</f>
        <v>5</v>
      </c>
      <c r="P1609" s="181">
        <f t="shared" ca="1" si="208"/>
        <v>3.5</v>
      </c>
      <c r="Q1609" s="132">
        <f ca="1">IF($C1609&lt;$D$4,Q728,MAX(AVERAGEIFS(Q1606:Q1608,Q1606:Q1608,"&gt;0")/(EXP(Q$6*(($D1609-COUNTIFS(Q$1453:Q1609,0))/12))),Q$8))</f>
        <v>1</v>
      </c>
      <c r="R1609" s="132">
        <f t="shared" ca="1" si="213"/>
        <v>1</v>
      </c>
      <c r="S1609" s="132">
        <f ca="1">IF($C1609&lt;$D$4,S728,MAX(AVERAGEIFS(S1606:S1608,S1606:S1608,"&gt;0")/(EXP(S$6*(($D1609-COUNTIFS(S$1453:S1609,0))/12))),S$8))</f>
        <v>1</v>
      </c>
      <c r="T1609" s="132">
        <f t="shared" ca="1" si="214"/>
        <v>0.76923076923076916</v>
      </c>
      <c r="U1609" s="181">
        <f ca="1">IF($C1609&lt;=MAX($D$4,INDEX($C$23:$C$154,2+MATCH(0,$M$23:$M$154,1))),U728,MAX(AVERAGEIFS(U1606:U1608,U1606:U1608,"&gt;0")/(EXP(U$6*(($D1609-COUNTIFS(U$1453:U1609,0))/12))),U$8))</f>
        <v>3</v>
      </c>
      <c r="V1609" s="181">
        <f t="shared" ca="1" si="215"/>
        <v>2</v>
      </c>
      <c r="W1609" s="132">
        <f ca="1">IF($C1609&lt;$D$4,W728,MAX(AVERAGEIFS(W1606:W1608,W1606:W1608,"&gt;0")/(EXP(W$6*(($D1609-COUNTIFS(W$1453:W1609,0))/12))),W$8))</f>
        <v>0.75</v>
      </c>
      <c r="X1609" s="132">
        <f t="shared" ca="1" si="216"/>
        <v>0.57692307692307687</v>
      </c>
      <c r="Y1609" s="132"/>
      <c r="Z1609" s="132"/>
    </row>
    <row r="1610" spans="2:26" outlineLevel="1">
      <c r="B1610" s="159"/>
      <c r="C1610" s="160">
        <f t="shared" si="198"/>
        <v>48976</v>
      </c>
      <c r="D1610" s="128">
        <f t="shared" si="199"/>
        <v>158</v>
      </c>
      <c r="G1610" s="132">
        <f ca="1">IF($C1610&lt;$D$4,G729,MAX(AVERAGEIFS(G1607:G1609,G1607:G1609,"&gt;0")/(EXP(G$6*(($D1610-COUNTIFS(G$1453:G1610,0))/12))),G$8))</f>
        <v>1.25</v>
      </c>
      <c r="H1610" s="132">
        <f t="shared" ca="1" si="209"/>
        <v>0.96153846153846145</v>
      </c>
      <c r="I1610" s="132">
        <f ca="1">IF($C1610&lt;$D$4,I729,MAX(AVERAGEIFS(I1607:I1609,I1607:I1609,"&gt;0")/(EXP(I$6*(($D1610-COUNTIFS(I$1453:I1610,0))/12))),I$8))</f>
        <v>1.5</v>
      </c>
      <c r="J1610" s="132">
        <f t="shared" ca="1" si="210"/>
        <v>1.2</v>
      </c>
      <c r="K1610" s="132">
        <f ca="1">IF($C1610&lt;$D$4,K729,MAX(AVERAGEIFS(K1607:K1609,K1607:K1609,"&gt;0")/(EXP(K$6*(($D1610-COUNTIFS(K$1453:K1610,0))/12))),K$8))</f>
        <v>3</v>
      </c>
      <c r="L1610" s="132">
        <f t="shared" ca="1" si="211"/>
        <v>2</v>
      </c>
      <c r="M1610" s="181">
        <f ca="1">IF($C1610&lt;=MAX($D$4,INDEX($C$23:$C$154,2+MATCH(0,$M$23:$M$154,1))),M729,MAX(AVERAGEIFS(M1607:M1609,M1607:M1609,"&gt;0")/(EXP(M$6*(($D1610-COUNTIFS(M$1453:M1610,0))/12))),M$8))</f>
        <v>3.75</v>
      </c>
      <c r="N1610" s="181">
        <f t="shared" ca="1" si="212"/>
        <v>3</v>
      </c>
      <c r="O1610" s="181">
        <f ca="1">IF($C1610&lt;=MAX($D$4,INDEX($C$23:$C$154,2+MATCH(0,$O$23:$O$154,1))),O729,MAX(AVERAGEIFS(O1607:O1609,O1607:O1609,"&gt;0")/(EXP(O$6*(($D1610-COUNTIFS(O$1453:O1610,0))/12))),O$8))</f>
        <v>5</v>
      </c>
      <c r="P1610" s="181">
        <f t="shared" ca="1" si="208"/>
        <v>3.5</v>
      </c>
      <c r="Q1610" s="132">
        <f ca="1">IF($C1610&lt;$D$4,Q729,MAX(AVERAGEIFS(Q1607:Q1609,Q1607:Q1609,"&gt;0")/(EXP(Q$6*(($D1610-COUNTIFS(Q$1453:Q1610,0))/12))),Q$8))</f>
        <v>1</v>
      </c>
      <c r="R1610" s="132">
        <f t="shared" ca="1" si="213"/>
        <v>1</v>
      </c>
      <c r="S1610" s="132">
        <f ca="1">IF($C1610&lt;$D$4,S729,MAX(AVERAGEIFS(S1607:S1609,S1607:S1609,"&gt;0")/(EXP(S$6*(($D1610-COUNTIFS(S$1453:S1610,0))/12))),S$8))</f>
        <v>1</v>
      </c>
      <c r="T1610" s="132">
        <f t="shared" ca="1" si="214"/>
        <v>0.76923076923076916</v>
      </c>
      <c r="U1610" s="181">
        <f ca="1">IF($C1610&lt;=MAX($D$4,INDEX($C$23:$C$154,2+MATCH(0,$M$23:$M$154,1))),U729,MAX(AVERAGEIFS(U1607:U1609,U1607:U1609,"&gt;0")/(EXP(U$6*(($D1610-COUNTIFS(U$1453:U1610,0))/12))),U$8))</f>
        <v>3</v>
      </c>
      <c r="V1610" s="181">
        <f t="shared" ca="1" si="215"/>
        <v>2</v>
      </c>
      <c r="W1610" s="132">
        <f ca="1">IF($C1610&lt;$D$4,W729,MAX(AVERAGEIFS(W1607:W1609,W1607:W1609,"&gt;0")/(EXP(W$6*(($D1610-COUNTIFS(W$1453:W1610,0))/12))),W$8))</f>
        <v>0.75</v>
      </c>
      <c r="X1610" s="132">
        <f t="shared" ca="1" si="216"/>
        <v>0.57692307692307687</v>
      </c>
      <c r="Y1610" s="132"/>
      <c r="Z1610" s="132"/>
    </row>
    <row r="1611" spans="2:26" outlineLevel="1">
      <c r="B1611" s="159"/>
      <c r="C1611" s="160">
        <f t="shared" si="198"/>
        <v>49004</v>
      </c>
      <c r="D1611" s="128">
        <f t="shared" si="199"/>
        <v>159</v>
      </c>
      <c r="G1611" s="132">
        <f ca="1">IF($C1611&lt;$D$4,G730,MAX(AVERAGEIFS(G1608:G1610,G1608:G1610,"&gt;0")/(EXP(G$6*(($D1611-COUNTIFS(G$1453:G1611,0))/12))),G$8))</f>
        <v>1.25</v>
      </c>
      <c r="H1611" s="132">
        <f t="shared" ca="1" si="209"/>
        <v>0.96153846153846145</v>
      </c>
      <c r="I1611" s="132">
        <f ca="1">IF($C1611&lt;$D$4,I730,MAX(AVERAGEIFS(I1608:I1610,I1608:I1610,"&gt;0")/(EXP(I$6*(($D1611-COUNTIFS(I$1453:I1611,0))/12))),I$8))</f>
        <v>1.5</v>
      </c>
      <c r="J1611" s="132">
        <f t="shared" ca="1" si="210"/>
        <v>1.2</v>
      </c>
      <c r="K1611" s="132">
        <f ca="1">IF($C1611&lt;$D$4,K730,MAX(AVERAGEIFS(K1608:K1610,K1608:K1610,"&gt;0")/(EXP(K$6*(($D1611-COUNTIFS(K$1453:K1611,0))/12))),K$8))</f>
        <v>3</v>
      </c>
      <c r="L1611" s="132">
        <f t="shared" ca="1" si="211"/>
        <v>2</v>
      </c>
      <c r="M1611" s="181">
        <f ca="1">IF($C1611&lt;=MAX($D$4,INDEX($C$23:$C$154,2+MATCH(0,$M$23:$M$154,1))),M730,MAX(AVERAGEIFS(M1608:M1610,M1608:M1610,"&gt;0")/(EXP(M$6*(($D1611-COUNTIFS(M$1453:M1611,0))/12))),M$8))</f>
        <v>3.75</v>
      </c>
      <c r="N1611" s="181">
        <f t="shared" ca="1" si="212"/>
        <v>3</v>
      </c>
      <c r="O1611" s="181">
        <f ca="1">IF($C1611&lt;=MAX($D$4,INDEX($C$23:$C$154,2+MATCH(0,$O$23:$O$154,1))),O730,MAX(AVERAGEIFS(O1608:O1610,O1608:O1610,"&gt;0")/(EXP(O$6*(($D1611-COUNTIFS(O$1453:O1611,0))/12))),O$8))</f>
        <v>5</v>
      </c>
      <c r="P1611" s="181">
        <f t="shared" ca="1" si="208"/>
        <v>3.5</v>
      </c>
      <c r="Q1611" s="132">
        <f ca="1">IF($C1611&lt;$D$4,Q730,MAX(AVERAGEIFS(Q1608:Q1610,Q1608:Q1610,"&gt;0")/(EXP(Q$6*(($D1611-COUNTIFS(Q$1453:Q1611,0))/12))),Q$8))</f>
        <v>1</v>
      </c>
      <c r="R1611" s="132">
        <f t="shared" ca="1" si="213"/>
        <v>1</v>
      </c>
      <c r="S1611" s="132">
        <f ca="1">IF($C1611&lt;$D$4,S730,MAX(AVERAGEIFS(S1608:S1610,S1608:S1610,"&gt;0")/(EXP(S$6*(($D1611-COUNTIFS(S$1453:S1611,0))/12))),S$8))</f>
        <v>1</v>
      </c>
      <c r="T1611" s="132">
        <f t="shared" ca="1" si="214"/>
        <v>0.76923076923076916</v>
      </c>
      <c r="U1611" s="181">
        <f ca="1">IF($C1611&lt;=MAX($D$4,INDEX($C$23:$C$154,2+MATCH(0,$M$23:$M$154,1))),U730,MAX(AVERAGEIFS(U1608:U1610,U1608:U1610,"&gt;0")/(EXP(U$6*(($D1611-COUNTIFS(U$1453:U1611,0))/12))),U$8))</f>
        <v>3</v>
      </c>
      <c r="V1611" s="181">
        <f t="shared" ca="1" si="215"/>
        <v>2</v>
      </c>
      <c r="W1611" s="132">
        <f ca="1">IF($C1611&lt;$D$4,W730,MAX(AVERAGEIFS(W1608:W1610,W1608:W1610,"&gt;0")/(EXP(W$6*(($D1611-COUNTIFS(W$1453:W1611,0))/12))),W$8))</f>
        <v>0.75</v>
      </c>
      <c r="X1611" s="132">
        <f t="shared" ca="1" si="216"/>
        <v>0.57692307692307687</v>
      </c>
      <c r="Y1611" s="132"/>
      <c r="Z1611" s="132"/>
    </row>
    <row r="1612" spans="2:26" outlineLevel="1">
      <c r="B1612" s="159"/>
      <c r="C1612" s="160">
        <f t="shared" si="198"/>
        <v>49035</v>
      </c>
      <c r="D1612" s="128">
        <f t="shared" si="199"/>
        <v>160</v>
      </c>
      <c r="G1612" s="132">
        <f ca="1">IF($C1612&lt;$D$4,G731,MAX(AVERAGEIFS(G1609:G1611,G1609:G1611,"&gt;0")/(EXP(G$6*(($D1612-COUNTIFS(G$1453:G1612,0))/12))),G$8))</f>
        <v>1.25</v>
      </c>
      <c r="H1612" s="132">
        <f t="shared" ca="1" si="209"/>
        <v>0.96153846153846145</v>
      </c>
      <c r="I1612" s="132">
        <f ca="1">IF($C1612&lt;$D$4,I731,MAX(AVERAGEIFS(I1609:I1611,I1609:I1611,"&gt;0")/(EXP(I$6*(($D1612-COUNTIFS(I$1453:I1612,0))/12))),I$8))</f>
        <v>1.5</v>
      </c>
      <c r="J1612" s="132">
        <f t="shared" ca="1" si="210"/>
        <v>1.2</v>
      </c>
      <c r="K1612" s="132">
        <f ca="1">IF($C1612&lt;$D$4,K731,MAX(AVERAGEIFS(K1609:K1611,K1609:K1611,"&gt;0")/(EXP(K$6*(($D1612-COUNTIFS(K$1453:K1612,0))/12))),K$8))</f>
        <v>3</v>
      </c>
      <c r="L1612" s="132">
        <f t="shared" ca="1" si="211"/>
        <v>2</v>
      </c>
      <c r="M1612" s="181">
        <f ca="1">IF($C1612&lt;=MAX($D$4,INDEX($C$23:$C$154,2+MATCH(0,$M$23:$M$154,1))),M731,MAX(AVERAGEIFS(M1609:M1611,M1609:M1611,"&gt;0")/(EXP(M$6*(($D1612-COUNTIFS(M$1453:M1612,0))/12))),M$8))</f>
        <v>3.75</v>
      </c>
      <c r="N1612" s="181">
        <f t="shared" ca="1" si="212"/>
        <v>3</v>
      </c>
      <c r="O1612" s="181">
        <f ca="1">IF($C1612&lt;=MAX($D$4,INDEX($C$23:$C$154,2+MATCH(0,$O$23:$O$154,1))),O731,MAX(AVERAGEIFS(O1609:O1611,O1609:O1611,"&gt;0")/(EXP(O$6*(($D1612-COUNTIFS(O$1453:O1612,0))/12))),O$8))</f>
        <v>5</v>
      </c>
      <c r="P1612" s="181">
        <f t="shared" ca="1" si="208"/>
        <v>3.5</v>
      </c>
      <c r="Q1612" s="132">
        <f ca="1">IF($C1612&lt;$D$4,Q731,MAX(AVERAGEIFS(Q1609:Q1611,Q1609:Q1611,"&gt;0")/(EXP(Q$6*(($D1612-COUNTIFS(Q$1453:Q1612,0))/12))),Q$8))</f>
        <v>1</v>
      </c>
      <c r="R1612" s="132">
        <f t="shared" ca="1" si="213"/>
        <v>1</v>
      </c>
      <c r="S1612" s="132">
        <f ca="1">IF($C1612&lt;$D$4,S731,MAX(AVERAGEIFS(S1609:S1611,S1609:S1611,"&gt;0")/(EXP(S$6*(($D1612-COUNTIFS(S$1453:S1612,0))/12))),S$8))</f>
        <v>1</v>
      </c>
      <c r="T1612" s="132">
        <f t="shared" ca="1" si="214"/>
        <v>0.76923076923076916</v>
      </c>
      <c r="U1612" s="181">
        <f ca="1">IF($C1612&lt;=MAX($D$4,INDEX($C$23:$C$154,2+MATCH(0,$M$23:$M$154,1))),U731,MAX(AVERAGEIFS(U1609:U1611,U1609:U1611,"&gt;0")/(EXP(U$6*(($D1612-COUNTIFS(U$1453:U1612,0))/12))),U$8))</f>
        <v>3</v>
      </c>
      <c r="V1612" s="181">
        <f t="shared" ca="1" si="215"/>
        <v>2</v>
      </c>
      <c r="W1612" s="132">
        <f ca="1">IF($C1612&lt;$D$4,W731,MAX(AVERAGEIFS(W1609:W1611,W1609:W1611,"&gt;0")/(EXP(W$6*(($D1612-COUNTIFS(W$1453:W1612,0))/12))),W$8))</f>
        <v>0.75</v>
      </c>
      <c r="X1612" s="132">
        <f t="shared" ca="1" si="216"/>
        <v>0.57692307692307687</v>
      </c>
      <c r="Y1612" s="132"/>
      <c r="Z1612" s="132"/>
    </row>
    <row r="1613" spans="2:26" outlineLevel="1">
      <c r="B1613" s="159"/>
      <c r="C1613" s="160">
        <f t="shared" si="198"/>
        <v>49065</v>
      </c>
      <c r="D1613" s="128">
        <f t="shared" si="199"/>
        <v>161</v>
      </c>
      <c r="G1613" s="132">
        <f ca="1">IF($C1613&lt;$D$4,G732,MAX(AVERAGEIFS(G1610:G1612,G1610:G1612,"&gt;0")/(EXP(G$6*(($D1613-COUNTIFS(G$1453:G1613,0))/12))),G$8))</f>
        <v>1.25</v>
      </c>
      <c r="H1613" s="132">
        <f t="shared" ca="1" si="209"/>
        <v>0.96153846153846145</v>
      </c>
      <c r="I1613" s="132">
        <f ca="1">IF($C1613&lt;$D$4,I732,MAX(AVERAGEIFS(I1610:I1612,I1610:I1612,"&gt;0")/(EXP(I$6*(($D1613-COUNTIFS(I$1453:I1613,0))/12))),I$8))</f>
        <v>1.5</v>
      </c>
      <c r="J1613" s="132">
        <f t="shared" ca="1" si="210"/>
        <v>1.2</v>
      </c>
      <c r="K1613" s="132">
        <f ca="1">IF($C1613&lt;$D$4,K732,MAX(AVERAGEIFS(K1610:K1612,K1610:K1612,"&gt;0")/(EXP(K$6*(($D1613-COUNTIFS(K$1453:K1613,0))/12))),K$8))</f>
        <v>3</v>
      </c>
      <c r="L1613" s="132">
        <f t="shared" ca="1" si="211"/>
        <v>2</v>
      </c>
      <c r="M1613" s="181">
        <f ca="1">IF($C1613&lt;=MAX($D$4,INDEX($C$23:$C$154,2+MATCH(0,$M$23:$M$154,1))),M732,MAX(AVERAGEIFS(M1610:M1612,M1610:M1612,"&gt;0")/(EXP(M$6*(($D1613-COUNTIFS(M$1453:M1613,0))/12))),M$8))</f>
        <v>3.75</v>
      </c>
      <c r="N1613" s="181">
        <f t="shared" ca="1" si="212"/>
        <v>3</v>
      </c>
      <c r="O1613" s="181">
        <f ca="1">IF($C1613&lt;=MAX($D$4,INDEX($C$23:$C$154,2+MATCH(0,$O$23:$O$154,1))),O732,MAX(AVERAGEIFS(O1610:O1612,O1610:O1612,"&gt;0")/(EXP(O$6*(($D1613-COUNTIFS(O$1453:O1613,0))/12))),O$8))</f>
        <v>5</v>
      </c>
      <c r="P1613" s="181">
        <f t="shared" ca="1" si="208"/>
        <v>3.5</v>
      </c>
      <c r="Q1613" s="132">
        <f ca="1">IF($C1613&lt;$D$4,Q732,MAX(AVERAGEIFS(Q1610:Q1612,Q1610:Q1612,"&gt;0")/(EXP(Q$6*(($D1613-COUNTIFS(Q$1453:Q1613,0))/12))),Q$8))</f>
        <v>1</v>
      </c>
      <c r="R1613" s="132">
        <f t="shared" ca="1" si="213"/>
        <v>1</v>
      </c>
      <c r="S1613" s="132">
        <f ca="1">IF($C1613&lt;$D$4,S732,MAX(AVERAGEIFS(S1610:S1612,S1610:S1612,"&gt;0")/(EXP(S$6*(($D1613-COUNTIFS(S$1453:S1613,0))/12))),S$8))</f>
        <v>1</v>
      </c>
      <c r="T1613" s="132">
        <f t="shared" ca="1" si="214"/>
        <v>0.76923076923076916</v>
      </c>
      <c r="U1613" s="181">
        <f ca="1">IF($C1613&lt;=MAX($D$4,INDEX($C$23:$C$154,2+MATCH(0,$M$23:$M$154,1))),U732,MAX(AVERAGEIFS(U1610:U1612,U1610:U1612,"&gt;0")/(EXP(U$6*(($D1613-COUNTIFS(U$1453:U1613,0))/12))),U$8))</f>
        <v>3</v>
      </c>
      <c r="V1613" s="181">
        <f t="shared" ca="1" si="215"/>
        <v>2</v>
      </c>
      <c r="W1613" s="132">
        <f ca="1">IF($C1613&lt;$D$4,W732,MAX(AVERAGEIFS(W1610:W1612,W1610:W1612,"&gt;0")/(EXP(W$6*(($D1613-COUNTIFS(W$1453:W1613,0))/12))),W$8))</f>
        <v>0.75</v>
      </c>
      <c r="X1613" s="132">
        <f t="shared" ca="1" si="216"/>
        <v>0.57692307692307687</v>
      </c>
      <c r="Y1613" s="132"/>
      <c r="Z1613" s="132"/>
    </row>
    <row r="1614" spans="2:26" outlineLevel="1">
      <c r="B1614" s="159"/>
      <c r="C1614" s="160">
        <f t="shared" si="198"/>
        <v>49096</v>
      </c>
      <c r="D1614" s="128">
        <f t="shared" si="199"/>
        <v>162</v>
      </c>
      <c r="G1614" s="132">
        <f ca="1">IF($C1614&lt;$D$4,G733,MAX(AVERAGEIFS(G1611:G1613,G1611:G1613,"&gt;0")/(EXP(G$6*(($D1614-COUNTIFS(G$1453:G1614,0))/12))),G$8))</f>
        <v>1.25</v>
      </c>
      <c r="H1614" s="132">
        <f t="shared" ca="1" si="209"/>
        <v>0.96153846153846145</v>
      </c>
      <c r="I1614" s="132">
        <f ca="1">IF($C1614&lt;$D$4,I733,MAX(AVERAGEIFS(I1611:I1613,I1611:I1613,"&gt;0")/(EXP(I$6*(($D1614-COUNTIFS(I$1453:I1614,0))/12))),I$8))</f>
        <v>1.5</v>
      </c>
      <c r="J1614" s="132">
        <f t="shared" ca="1" si="210"/>
        <v>1.2</v>
      </c>
      <c r="K1614" s="132">
        <f ca="1">IF($C1614&lt;$D$4,K733,MAX(AVERAGEIFS(K1611:K1613,K1611:K1613,"&gt;0")/(EXP(K$6*(($D1614-COUNTIFS(K$1453:K1614,0))/12))),K$8))</f>
        <v>3</v>
      </c>
      <c r="L1614" s="132">
        <f t="shared" ca="1" si="211"/>
        <v>2</v>
      </c>
      <c r="M1614" s="181">
        <f ca="1">IF($C1614&lt;=MAX($D$4,INDEX($C$23:$C$154,2+MATCH(0,$M$23:$M$154,1))),M733,MAX(AVERAGEIFS(M1611:M1613,M1611:M1613,"&gt;0")/(EXP(M$6*(($D1614-COUNTIFS(M$1453:M1614,0))/12))),M$8))</f>
        <v>3.75</v>
      </c>
      <c r="N1614" s="181">
        <f t="shared" ca="1" si="212"/>
        <v>3</v>
      </c>
      <c r="O1614" s="181">
        <f ca="1">IF($C1614&lt;=MAX($D$4,INDEX($C$23:$C$154,2+MATCH(0,$O$23:$O$154,1))),O733,MAX(AVERAGEIFS(O1611:O1613,O1611:O1613,"&gt;0")/(EXP(O$6*(($D1614-COUNTIFS(O$1453:O1614,0))/12))),O$8))</f>
        <v>5</v>
      </c>
      <c r="P1614" s="181">
        <f t="shared" ca="1" si="208"/>
        <v>3.5</v>
      </c>
      <c r="Q1614" s="132">
        <f ca="1">IF($C1614&lt;$D$4,Q733,MAX(AVERAGEIFS(Q1611:Q1613,Q1611:Q1613,"&gt;0")/(EXP(Q$6*(($D1614-COUNTIFS(Q$1453:Q1614,0))/12))),Q$8))</f>
        <v>1</v>
      </c>
      <c r="R1614" s="132">
        <f t="shared" ca="1" si="213"/>
        <v>1</v>
      </c>
      <c r="S1614" s="132">
        <f ca="1">IF($C1614&lt;$D$4,S733,MAX(AVERAGEIFS(S1611:S1613,S1611:S1613,"&gt;0")/(EXP(S$6*(($D1614-COUNTIFS(S$1453:S1614,0))/12))),S$8))</f>
        <v>1</v>
      </c>
      <c r="T1614" s="132">
        <f t="shared" ca="1" si="214"/>
        <v>0.76923076923076916</v>
      </c>
      <c r="U1614" s="181">
        <f ca="1">IF($C1614&lt;=MAX($D$4,INDEX($C$23:$C$154,2+MATCH(0,$M$23:$M$154,1))),U733,MAX(AVERAGEIFS(U1611:U1613,U1611:U1613,"&gt;0")/(EXP(U$6*(($D1614-COUNTIFS(U$1453:U1614,0))/12))),U$8))</f>
        <v>3</v>
      </c>
      <c r="V1614" s="181">
        <f t="shared" ca="1" si="215"/>
        <v>2</v>
      </c>
      <c r="W1614" s="132">
        <f ca="1">IF($C1614&lt;$D$4,W733,MAX(AVERAGEIFS(W1611:W1613,W1611:W1613,"&gt;0")/(EXP(W$6*(($D1614-COUNTIFS(W$1453:W1614,0))/12))),W$8))</f>
        <v>0.75</v>
      </c>
      <c r="X1614" s="132">
        <f t="shared" ca="1" si="216"/>
        <v>0.57692307692307687</v>
      </c>
      <c r="Y1614" s="132"/>
      <c r="Z1614" s="132"/>
    </row>
    <row r="1615" spans="2:26" outlineLevel="1">
      <c r="B1615" s="159"/>
      <c r="C1615" s="160">
        <f t="shared" si="198"/>
        <v>49126</v>
      </c>
      <c r="D1615" s="128">
        <f t="shared" si="199"/>
        <v>163</v>
      </c>
      <c r="G1615" s="132">
        <f ca="1">IF($C1615&lt;$D$4,G734,MAX(AVERAGEIFS(G1612:G1614,G1612:G1614,"&gt;0")/(EXP(G$6*(($D1615-COUNTIFS(G$1453:G1615,0))/12))),G$8))</f>
        <v>1.25</v>
      </c>
      <c r="H1615" s="132">
        <f t="shared" ca="1" si="209"/>
        <v>0.96153846153846145</v>
      </c>
      <c r="I1615" s="132">
        <f ca="1">IF($C1615&lt;$D$4,I734,MAX(AVERAGEIFS(I1612:I1614,I1612:I1614,"&gt;0")/(EXP(I$6*(($D1615-COUNTIFS(I$1453:I1615,0))/12))),I$8))</f>
        <v>1.5</v>
      </c>
      <c r="J1615" s="132">
        <f t="shared" ca="1" si="210"/>
        <v>1.2</v>
      </c>
      <c r="K1615" s="132">
        <f ca="1">IF($C1615&lt;$D$4,K734,MAX(AVERAGEIFS(K1612:K1614,K1612:K1614,"&gt;0")/(EXP(K$6*(($D1615-COUNTIFS(K$1453:K1615,0))/12))),K$8))</f>
        <v>3</v>
      </c>
      <c r="L1615" s="132">
        <f t="shared" ca="1" si="211"/>
        <v>2</v>
      </c>
      <c r="M1615" s="181">
        <f ca="1">IF($C1615&lt;=MAX($D$4,INDEX($C$23:$C$154,2+MATCH(0,$M$23:$M$154,1))),M734,MAX(AVERAGEIFS(M1612:M1614,M1612:M1614,"&gt;0")/(EXP(M$6*(($D1615-COUNTIFS(M$1453:M1615,0))/12))),M$8))</f>
        <v>3.75</v>
      </c>
      <c r="N1615" s="181">
        <f t="shared" ca="1" si="212"/>
        <v>3</v>
      </c>
      <c r="O1615" s="181">
        <f ca="1">IF($C1615&lt;=MAX($D$4,INDEX($C$23:$C$154,2+MATCH(0,$O$23:$O$154,1))),O734,MAX(AVERAGEIFS(O1612:O1614,O1612:O1614,"&gt;0")/(EXP(O$6*(($D1615-COUNTIFS(O$1453:O1615,0))/12))),O$8))</f>
        <v>5</v>
      </c>
      <c r="P1615" s="181">
        <f t="shared" ca="1" si="208"/>
        <v>3.5</v>
      </c>
      <c r="Q1615" s="132">
        <f ca="1">IF($C1615&lt;$D$4,Q734,MAX(AVERAGEIFS(Q1612:Q1614,Q1612:Q1614,"&gt;0")/(EXP(Q$6*(($D1615-COUNTIFS(Q$1453:Q1615,0))/12))),Q$8))</f>
        <v>1</v>
      </c>
      <c r="R1615" s="132">
        <f t="shared" ca="1" si="213"/>
        <v>1</v>
      </c>
      <c r="S1615" s="132">
        <f ca="1">IF($C1615&lt;$D$4,S734,MAX(AVERAGEIFS(S1612:S1614,S1612:S1614,"&gt;0")/(EXP(S$6*(($D1615-COUNTIFS(S$1453:S1615,0))/12))),S$8))</f>
        <v>1</v>
      </c>
      <c r="T1615" s="132">
        <f t="shared" ca="1" si="214"/>
        <v>0.76923076923076916</v>
      </c>
      <c r="U1615" s="181">
        <f ca="1">IF($C1615&lt;=MAX($D$4,INDEX($C$23:$C$154,2+MATCH(0,$M$23:$M$154,1))),U734,MAX(AVERAGEIFS(U1612:U1614,U1612:U1614,"&gt;0")/(EXP(U$6*(($D1615-COUNTIFS(U$1453:U1615,0))/12))),U$8))</f>
        <v>3</v>
      </c>
      <c r="V1615" s="181">
        <f t="shared" ca="1" si="215"/>
        <v>2</v>
      </c>
      <c r="W1615" s="132">
        <f ca="1">IF($C1615&lt;$D$4,W734,MAX(AVERAGEIFS(W1612:W1614,W1612:W1614,"&gt;0")/(EXP(W$6*(($D1615-COUNTIFS(W$1453:W1615,0))/12))),W$8))</f>
        <v>0.75</v>
      </c>
      <c r="X1615" s="132">
        <f t="shared" ca="1" si="216"/>
        <v>0.57692307692307687</v>
      </c>
      <c r="Y1615" s="132"/>
      <c r="Z1615" s="132"/>
    </row>
    <row r="1616" spans="2:26" outlineLevel="1">
      <c r="B1616" s="159"/>
      <c r="C1616" s="160">
        <f t="shared" si="198"/>
        <v>49157</v>
      </c>
      <c r="D1616" s="128">
        <f t="shared" si="199"/>
        <v>164</v>
      </c>
      <c r="G1616" s="132">
        <f ca="1">IF($C1616&lt;$D$4,G735,MAX(AVERAGEIFS(G1613:G1615,G1613:G1615,"&gt;0")/(EXP(G$6*(($D1616-COUNTIFS(G$1453:G1616,0))/12))),G$8))</f>
        <v>1.25</v>
      </c>
      <c r="H1616" s="132">
        <f t="shared" ca="1" si="209"/>
        <v>0.96153846153846145</v>
      </c>
      <c r="I1616" s="132">
        <f ca="1">IF($C1616&lt;$D$4,I735,MAX(AVERAGEIFS(I1613:I1615,I1613:I1615,"&gt;0")/(EXP(I$6*(($D1616-COUNTIFS(I$1453:I1616,0))/12))),I$8))</f>
        <v>1.5</v>
      </c>
      <c r="J1616" s="132">
        <f t="shared" ca="1" si="210"/>
        <v>1.2</v>
      </c>
      <c r="K1616" s="132">
        <f ca="1">IF($C1616&lt;$D$4,K735,MAX(AVERAGEIFS(K1613:K1615,K1613:K1615,"&gt;0")/(EXP(K$6*(($D1616-COUNTIFS(K$1453:K1616,0))/12))),K$8))</f>
        <v>3</v>
      </c>
      <c r="L1616" s="132">
        <f t="shared" ca="1" si="211"/>
        <v>2</v>
      </c>
      <c r="M1616" s="181">
        <f ca="1">IF($C1616&lt;=MAX($D$4,INDEX($C$23:$C$154,2+MATCH(0,$M$23:$M$154,1))),M735,MAX(AVERAGEIFS(M1613:M1615,M1613:M1615,"&gt;0")/(EXP(M$6*(($D1616-COUNTIFS(M$1453:M1616,0))/12))),M$8))</f>
        <v>3.75</v>
      </c>
      <c r="N1616" s="181">
        <f t="shared" ca="1" si="212"/>
        <v>3</v>
      </c>
      <c r="O1616" s="181">
        <f ca="1">IF($C1616&lt;=MAX($D$4,INDEX($C$23:$C$154,2+MATCH(0,$O$23:$O$154,1))),O735,MAX(AVERAGEIFS(O1613:O1615,O1613:O1615,"&gt;0")/(EXP(O$6*(($D1616-COUNTIFS(O$1453:O1616,0))/12))),O$8))</f>
        <v>5</v>
      </c>
      <c r="P1616" s="181">
        <f t="shared" ca="1" si="208"/>
        <v>3.5</v>
      </c>
      <c r="Q1616" s="132">
        <f ca="1">IF($C1616&lt;$D$4,Q735,MAX(AVERAGEIFS(Q1613:Q1615,Q1613:Q1615,"&gt;0")/(EXP(Q$6*(($D1616-COUNTIFS(Q$1453:Q1616,0))/12))),Q$8))</f>
        <v>1</v>
      </c>
      <c r="R1616" s="132">
        <f t="shared" ca="1" si="213"/>
        <v>1</v>
      </c>
      <c r="S1616" s="132">
        <f ca="1">IF($C1616&lt;$D$4,S735,MAX(AVERAGEIFS(S1613:S1615,S1613:S1615,"&gt;0")/(EXP(S$6*(($D1616-COUNTIFS(S$1453:S1616,0))/12))),S$8))</f>
        <v>1</v>
      </c>
      <c r="T1616" s="132">
        <f t="shared" ca="1" si="214"/>
        <v>0.76923076923076916</v>
      </c>
      <c r="U1616" s="181">
        <f ca="1">IF($C1616&lt;=MAX($D$4,INDEX($C$23:$C$154,2+MATCH(0,$M$23:$M$154,1))),U735,MAX(AVERAGEIFS(U1613:U1615,U1613:U1615,"&gt;0")/(EXP(U$6*(($D1616-COUNTIFS(U$1453:U1616,0))/12))),U$8))</f>
        <v>3</v>
      </c>
      <c r="V1616" s="181">
        <f t="shared" ca="1" si="215"/>
        <v>2</v>
      </c>
      <c r="W1616" s="132">
        <f ca="1">IF($C1616&lt;$D$4,W735,MAX(AVERAGEIFS(W1613:W1615,W1613:W1615,"&gt;0")/(EXP(W$6*(($D1616-COUNTIFS(W$1453:W1616,0))/12))),W$8))</f>
        <v>0.75</v>
      </c>
      <c r="X1616" s="132">
        <f t="shared" ca="1" si="216"/>
        <v>0.57692307692307687</v>
      </c>
      <c r="Y1616" s="132"/>
      <c r="Z1616" s="132"/>
    </row>
    <row r="1617" spans="2:26" outlineLevel="1">
      <c r="B1617" s="159"/>
      <c r="C1617" s="160">
        <f t="shared" si="198"/>
        <v>49188</v>
      </c>
      <c r="D1617" s="128">
        <f t="shared" si="199"/>
        <v>165</v>
      </c>
      <c r="G1617" s="132">
        <f ca="1">IF($C1617&lt;$D$4,G736,MAX(AVERAGEIFS(G1614:G1616,G1614:G1616,"&gt;0")/(EXP(G$6*(($D1617-COUNTIFS(G$1453:G1617,0))/12))),G$8))</f>
        <v>1.25</v>
      </c>
      <c r="H1617" s="132">
        <f t="shared" ca="1" si="209"/>
        <v>0.96153846153846145</v>
      </c>
      <c r="I1617" s="132">
        <f ca="1">IF($C1617&lt;$D$4,I736,MAX(AVERAGEIFS(I1614:I1616,I1614:I1616,"&gt;0")/(EXP(I$6*(($D1617-COUNTIFS(I$1453:I1617,0))/12))),I$8))</f>
        <v>1.5</v>
      </c>
      <c r="J1617" s="132">
        <f t="shared" ca="1" si="210"/>
        <v>1.2</v>
      </c>
      <c r="K1617" s="132">
        <f ca="1">IF($C1617&lt;$D$4,K736,MAX(AVERAGEIFS(K1614:K1616,K1614:K1616,"&gt;0")/(EXP(K$6*(($D1617-COUNTIFS(K$1453:K1617,0))/12))),K$8))</f>
        <v>3</v>
      </c>
      <c r="L1617" s="132">
        <f t="shared" ca="1" si="211"/>
        <v>2</v>
      </c>
      <c r="M1617" s="181">
        <f ca="1">IF($C1617&lt;=MAX($D$4,INDEX($C$23:$C$154,2+MATCH(0,$M$23:$M$154,1))),M736,MAX(AVERAGEIFS(M1614:M1616,M1614:M1616,"&gt;0")/(EXP(M$6*(($D1617-COUNTIFS(M$1453:M1617,0))/12))),M$8))</f>
        <v>3.75</v>
      </c>
      <c r="N1617" s="181">
        <f t="shared" ca="1" si="212"/>
        <v>3</v>
      </c>
      <c r="O1617" s="181">
        <f ca="1">IF($C1617&lt;=MAX($D$4,INDEX($C$23:$C$154,2+MATCH(0,$O$23:$O$154,1))),O736,MAX(AVERAGEIFS(O1614:O1616,O1614:O1616,"&gt;0")/(EXP(O$6*(($D1617-COUNTIFS(O$1453:O1617,0))/12))),O$8))</f>
        <v>5</v>
      </c>
      <c r="P1617" s="181">
        <f t="shared" ca="1" si="208"/>
        <v>3.5</v>
      </c>
      <c r="Q1617" s="132">
        <f ca="1">IF($C1617&lt;$D$4,Q736,MAX(AVERAGEIFS(Q1614:Q1616,Q1614:Q1616,"&gt;0")/(EXP(Q$6*(($D1617-COUNTIFS(Q$1453:Q1617,0))/12))),Q$8))</f>
        <v>1</v>
      </c>
      <c r="R1617" s="132">
        <f t="shared" ca="1" si="213"/>
        <v>1</v>
      </c>
      <c r="S1617" s="132">
        <f ca="1">IF($C1617&lt;$D$4,S736,MAX(AVERAGEIFS(S1614:S1616,S1614:S1616,"&gt;0")/(EXP(S$6*(($D1617-COUNTIFS(S$1453:S1617,0))/12))),S$8))</f>
        <v>1</v>
      </c>
      <c r="T1617" s="132">
        <f t="shared" ca="1" si="214"/>
        <v>0.76923076923076916</v>
      </c>
      <c r="U1617" s="181">
        <f ca="1">IF($C1617&lt;=MAX($D$4,INDEX($C$23:$C$154,2+MATCH(0,$M$23:$M$154,1))),U736,MAX(AVERAGEIFS(U1614:U1616,U1614:U1616,"&gt;0")/(EXP(U$6*(($D1617-COUNTIFS(U$1453:U1617,0))/12))),U$8))</f>
        <v>3</v>
      </c>
      <c r="V1617" s="181">
        <f t="shared" ca="1" si="215"/>
        <v>2</v>
      </c>
      <c r="W1617" s="132">
        <f ca="1">IF($C1617&lt;$D$4,W736,MAX(AVERAGEIFS(W1614:W1616,W1614:W1616,"&gt;0")/(EXP(W$6*(($D1617-COUNTIFS(W$1453:W1617,0))/12))),W$8))</f>
        <v>0.75</v>
      </c>
      <c r="X1617" s="132">
        <f t="shared" ca="1" si="216"/>
        <v>0.57692307692307687</v>
      </c>
      <c r="Y1617" s="132"/>
      <c r="Z1617" s="132"/>
    </row>
    <row r="1618" spans="2:26" outlineLevel="1">
      <c r="B1618" s="159"/>
      <c r="C1618" s="160">
        <f t="shared" si="198"/>
        <v>49218</v>
      </c>
      <c r="D1618" s="128">
        <f t="shared" si="199"/>
        <v>166</v>
      </c>
      <c r="G1618" s="132">
        <f ca="1">IF($C1618&lt;$D$4,G737,MAX(AVERAGEIFS(G1615:G1617,G1615:G1617,"&gt;0")/(EXP(G$6*(($D1618-COUNTIFS(G$1453:G1618,0))/12))),G$8))</f>
        <v>1.25</v>
      </c>
      <c r="H1618" s="132">
        <f t="shared" ca="1" si="209"/>
        <v>0.96153846153846145</v>
      </c>
      <c r="I1618" s="132">
        <f ca="1">IF($C1618&lt;$D$4,I737,MAX(AVERAGEIFS(I1615:I1617,I1615:I1617,"&gt;0")/(EXP(I$6*(($D1618-COUNTIFS(I$1453:I1618,0))/12))),I$8))</f>
        <v>1.5</v>
      </c>
      <c r="J1618" s="132">
        <f t="shared" ca="1" si="210"/>
        <v>1.2</v>
      </c>
      <c r="K1618" s="132">
        <f ca="1">IF($C1618&lt;$D$4,K737,MAX(AVERAGEIFS(K1615:K1617,K1615:K1617,"&gt;0")/(EXP(K$6*(($D1618-COUNTIFS(K$1453:K1618,0))/12))),K$8))</f>
        <v>3</v>
      </c>
      <c r="L1618" s="132">
        <f t="shared" ca="1" si="211"/>
        <v>2</v>
      </c>
      <c r="M1618" s="181">
        <f ca="1">IF($C1618&lt;=MAX($D$4,INDEX($C$23:$C$154,2+MATCH(0,$M$23:$M$154,1))),M737,MAX(AVERAGEIFS(M1615:M1617,M1615:M1617,"&gt;0")/(EXP(M$6*(($D1618-COUNTIFS(M$1453:M1618,0))/12))),M$8))</f>
        <v>3.75</v>
      </c>
      <c r="N1618" s="181">
        <f t="shared" ca="1" si="212"/>
        <v>3</v>
      </c>
      <c r="O1618" s="181">
        <f ca="1">IF($C1618&lt;=MAX($D$4,INDEX($C$23:$C$154,2+MATCH(0,$O$23:$O$154,1))),O737,MAX(AVERAGEIFS(O1615:O1617,O1615:O1617,"&gt;0")/(EXP(O$6*(($D1618-COUNTIFS(O$1453:O1618,0))/12))),O$8))</f>
        <v>5</v>
      </c>
      <c r="P1618" s="181">
        <f t="shared" ca="1" si="208"/>
        <v>3.5</v>
      </c>
      <c r="Q1618" s="132">
        <f ca="1">IF($C1618&lt;$D$4,Q737,MAX(AVERAGEIFS(Q1615:Q1617,Q1615:Q1617,"&gt;0")/(EXP(Q$6*(($D1618-COUNTIFS(Q$1453:Q1618,0))/12))),Q$8))</f>
        <v>1</v>
      </c>
      <c r="R1618" s="132">
        <f t="shared" ca="1" si="213"/>
        <v>1</v>
      </c>
      <c r="S1618" s="132">
        <f ca="1">IF($C1618&lt;$D$4,S737,MAX(AVERAGEIFS(S1615:S1617,S1615:S1617,"&gt;0")/(EXP(S$6*(($D1618-COUNTIFS(S$1453:S1618,0))/12))),S$8))</f>
        <v>1</v>
      </c>
      <c r="T1618" s="132">
        <f t="shared" ca="1" si="214"/>
        <v>0.76923076923076916</v>
      </c>
      <c r="U1618" s="181">
        <f ca="1">IF($C1618&lt;=MAX($D$4,INDEX($C$23:$C$154,2+MATCH(0,$M$23:$M$154,1))),U737,MAX(AVERAGEIFS(U1615:U1617,U1615:U1617,"&gt;0")/(EXP(U$6*(($D1618-COUNTIFS(U$1453:U1618,0))/12))),U$8))</f>
        <v>3</v>
      </c>
      <c r="V1618" s="181">
        <f t="shared" ca="1" si="215"/>
        <v>2</v>
      </c>
      <c r="W1618" s="132">
        <f ca="1">IF($C1618&lt;$D$4,W737,MAX(AVERAGEIFS(W1615:W1617,W1615:W1617,"&gt;0")/(EXP(W$6*(($D1618-COUNTIFS(W$1453:W1618,0))/12))),W$8))</f>
        <v>0.75</v>
      </c>
      <c r="X1618" s="132">
        <f t="shared" ca="1" si="216"/>
        <v>0.57692307692307687</v>
      </c>
      <c r="Y1618" s="132"/>
      <c r="Z1618" s="132"/>
    </row>
    <row r="1619" spans="2:26" outlineLevel="1">
      <c r="B1619" s="159"/>
      <c r="C1619" s="160">
        <f t="shared" si="198"/>
        <v>49249</v>
      </c>
      <c r="D1619" s="128">
        <f t="shared" si="199"/>
        <v>167</v>
      </c>
      <c r="G1619" s="132">
        <f ca="1">IF($C1619&lt;$D$4,G738,MAX(AVERAGEIFS(G1616:G1618,G1616:G1618,"&gt;0")/(EXP(G$6*(($D1619-COUNTIFS(G$1453:G1619,0))/12))),G$8))</f>
        <v>1.25</v>
      </c>
      <c r="H1619" s="132">
        <f t="shared" ca="1" si="209"/>
        <v>0.96153846153846145</v>
      </c>
      <c r="I1619" s="132">
        <f ca="1">IF($C1619&lt;$D$4,I738,MAX(AVERAGEIFS(I1616:I1618,I1616:I1618,"&gt;0")/(EXP(I$6*(($D1619-COUNTIFS(I$1453:I1619,0))/12))),I$8))</f>
        <v>1.5</v>
      </c>
      <c r="J1619" s="132">
        <f t="shared" ca="1" si="210"/>
        <v>1.2</v>
      </c>
      <c r="K1619" s="132">
        <f ca="1">IF($C1619&lt;$D$4,K738,MAX(AVERAGEIFS(K1616:K1618,K1616:K1618,"&gt;0")/(EXP(K$6*(($D1619-COUNTIFS(K$1453:K1619,0))/12))),K$8))</f>
        <v>3</v>
      </c>
      <c r="L1619" s="132">
        <f t="shared" ca="1" si="211"/>
        <v>2</v>
      </c>
      <c r="M1619" s="181">
        <f ca="1">IF($C1619&lt;=MAX($D$4,INDEX($C$23:$C$154,2+MATCH(0,$M$23:$M$154,1))),M738,MAX(AVERAGEIFS(M1616:M1618,M1616:M1618,"&gt;0")/(EXP(M$6*(($D1619-COUNTIFS(M$1453:M1619,0))/12))),M$8))</f>
        <v>3.75</v>
      </c>
      <c r="N1619" s="181">
        <f t="shared" ca="1" si="212"/>
        <v>3</v>
      </c>
      <c r="O1619" s="181">
        <f ca="1">IF($C1619&lt;=MAX($D$4,INDEX($C$23:$C$154,2+MATCH(0,$O$23:$O$154,1))),O738,MAX(AVERAGEIFS(O1616:O1618,O1616:O1618,"&gt;0")/(EXP(O$6*(($D1619-COUNTIFS(O$1453:O1619,0))/12))),O$8))</f>
        <v>5</v>
      </c>
      <c r="P1619" s="181">
        <f t="shared" ca="1" si="208"/>
        <v>3.5</v>
      </c>
      <c r="Q1619" s="132">
        <f ca="1">IF($C1619&lt;$D$4,Q738,MAX(AVERAGEIFS(Q1616:Q1618,Q1616:Q1618,"&gt;0")/(EXP(Q$6*(($D1619-COUNTIFS(Q$1453:Q1619,0))/12))),Q$8))</f>
        <v>1</v>
      </c>
      <c r="R1619" s="132">
        <f t="shared" ca="1" si="213"/>
        <v>1</v>
      </c>
      <c r="S1619" s="132">
        <f ca="1">IF($C1619&lt;$D$4,S738,MAX(AVERAGEIFS(S1616:S1618,S1616:S1618,"&gt;0")/(EXP(S$6*(($D1619-COUNTIFS(S$1453:S1619,0))/12))),S$8))</f>
        <v>1</v>
      </c>
      <c r="T1619" s="132">
        <f t="shared" ca="1" si="214"/>
        <v>0.76923076923076916</v>
      </c>
      <c r="U1619" s="181">
        <f ca="1">IF($C1619&lt;=MAX($D$4,INDEX($C$23:$C$154,2+MATCH(0,$M$23:$M$154,1))),U738,MAX(AVERAGEIFS(U1616:U1618,U1616:U1618,"&gt;0")/(EXP(U$6*(($D1619-COUNTIFS(U$1453:U1619,0))/12))),U$8))</f>
        <v>3</v>
      </c>
      <c r="V1619" s="181">
        <f t="shared" ca="1" si="215"/>
        <v>2</v>
      </c>
      <c r="W1619" s="132">
        <f ca="1">IF($C1619&lt;$D$4,W738,MAX(AVERAGEIFS(W1616:W1618,W1616:W1618,"&gt;0")/(EXP(W$6*(($D1619-COUNTIFS(W$1453:W1619,0))/12))),W$8))</f>
        <v>0.75</v>
      </c>
      <c r="X1619" s="132">
        <f t="shared" ca="1" si="216"/>
        <v>0.57692307692307687</v>
      </c>
      <c r="Y1619" s="132"/>
      <c r="Z1619" s="132"/>
    </row>
    <row r="1620" spans="2:26" outlineLevel="1">
      <c r="B1620" s="159"/>
      <c r="C1620" s="160">
        <f t="shared" si="198"/>
        <v>49279</v>
      </c>
      <c r="D1620" s="128">
        <f t="shared" si="199"/>
        <v>168</v>
      </c>
      <c r="G1620" s="132">
        <f ca="1">IF($C1620&lt;$D$4,G739,MAX(AVERAGEIFS(G1617:G1619,G1617:G1619,"&gt;0")/(EXP(G$6*(($D1620-COUNTIFS(G$1453:G1620,0))/12))),G$8))</f>
        <v>1.25</v>
      </c>
      <c r="H1620" s="132">
        <f t="shared" ca="1" si="209"/>
        <v>0.96153846153846145</v>
      </c>
      <c r="I1620" s="132">
        <f ca="1">IF($C1620&lt;$D$4,I739,MAX(AVERAGEIFS(I1617:I1619,I1617:I1619,"&gt;0")/(EXP(I$6*(($D1620-COUNTIFS(I$1453:I1620,0))/12))),I$8))</f>
        <v>1.5</v>
      </c>
      <c r="J1620" s="132">
        <f t="shared" ca="1" si="210"/>
        <v>1.2</v>
      </c>
      <c r="K1620" s="132">
        <f ca="1">IF($C1620&lt;$D$4,K739,MAX(AVERAGEIFS(K1617:K1619,K1617:K1619,"&gt;0")/(EXP(K$6*(($D1620-COUNTIFS(K$1453:K1620,0))/12))),K$8))</f>
        <v>3</v>
      </c>
      <c r="L1620" s="132">
        <f t="shared" ca="1" si="211"/>
        <v>2</v>
      </c>
      <c r="M1620" s="181">
        <f ca="1">IF($C1620&lt;=MAX($D$4,INDEX($C$23:$C$154,2+MATCH(0,$M$23:$M$154,1))),M739,MAX(AVERAGEIFS(M1617:M1619,M1617:M1619,"&gt;0")/(EXP(M$6*(($D1620-COUNTIFS(M$1453:M1620,0))/12))),M$8))</f>
        <v>3.75</v>
      </c>
      <c r="N1620" s="181">
        <f t="shared" ca="1" si="212"/>
        <v>3</v>
      </c>
      <c r="O1620" s="181">
        <f ca="1">IF($C1620&lt;=MAX($D$4,INDEX($C$23:$C$154,2+MATCH(0,$O$23:$O$154,1))),O739,MAX(AVERAGEIFS(O1617:O1619,O1617:O1619,"&gt;0")/(EXP(O$6*(($D1620-COUNTIFS(O$1453:O1620,0))/12))),O$8))</f>
        <v>5</v>
      </c>
      <c r="P1620" s="181">
        <f t="shared" ca="1" si="208"/>
        <v>3.5</v>
      </c>
      <c r="Q1620" s="132">
        <f ca="1">IF($C1620&lt;$D$4,Q739,MAX(AVERAGEIFS(Q1617:Q1619,Q1617:Q1619,"&gt;0")/(EXP(Q$6*(($D1620-COUNTIFS(Q$1453:Q1620,0))/12))),Q$8))</f>
        <v>1</v>
      </c>
      <c r="R1620" s="132">
        <f t="shared" ca="1" si="213"/>
        <v>1</v>
      </c>
      <c r="S1620" s="132">
        <f ca="1">IF($C1620&lt;$D$4,S739,MAX(AVERAGEIFS(S1617:S1619,S1617:S1619,"&gt;0")/(EXP(S$6*(($D1620-COUNTIFS(S$1453:S1620,0))/12))),S$8))</f>
        <v>1</v>
      </c>
      <c r="T1620" s="132">
        <f t="shared" ca="1" si="214"/>
        <v>0.76923076923076916</v>
      </c>
      <c r="U1620" s="181">
        <f ca="1">IF($C1620&lt;=MAX($D$4,INDEX($C$23:$C$154,2+MATCH(0,$M$23:$M$154,1))),U739,MAX(AVERAGEIFS(U1617:U1619,U1617:U1619,"&gt;0")/(EXP(U$6*(($D1620-COUNTIFS(U$1453:U1620,0))/12))),U$8))</f>
        <v>3</v>
      </c>
      <c r="V1620" s="181">
        <f t="shared" ca="1" si="215"/>
        <v>2</v>
      </c>
      <c r="W1620" s="132">
        <f ca="1">IF($C1620&lt;$D$4,W739,MAX(AVERAGEIFS(W1617:W1619,W1617:W1619,"&gt;0")/(EXP(W$6*(($D1620-COUNTIFS(W$1453:W1620,0))/12))),W$8))</f>
        <v>0.75</v>
      </c>
      <c r="X1620" s="132">
        <f t="shared" ca="1" si="216"/>
        <v>0.57692307692307687</v>
      </c>
      <c r="Y1620" s="132"/>
      <c r="Z1620" s="132"/>
    </row>
    <row r="1621" spans="2:26" outlineLevel="1">
      <c r="B1621" s="159"/>
      <c r="C1621" s="160">
        <f t="shared" si="198"/>
        <v>49310</v>
      </c>
      <c r="D1621" s="128">
        <f t="shared" si="199"/>
        <v>169</v>
      </c>
      <c r="G1621" s="132">
        <f ca="1">IF($C1621&lt;$D$4,G740,MAX(AVERAGEIFS(G1618:G1620,G1618:G1620,"&gt;0")/(EXP(G$6*(($D1621-COUNTIFS(G$1453:G1621,0))/12))),G$8))</f>
        <v>1.25</v>
      </c>
      <c r="H1621" s="132">
        <f t="shared" ca="1" si="209"/>
        <v>0.96153846153846145</v>
      </c>
      <c r="I1621" s="132">
        <f ca="1">IF($C1621&lt;$D$4,I740,MAX(AVERAGEIFS(I1618:I1620,I1618:I1620,"&gt;0")/(EXP(I$6*(($D1621-COUNTIFS(I$1453:I1621,0))/12))),I$8))</f>
        <v>1.5</v>
      </c>
      <c r="J1621" s="132">
        <f t="shared" ca="1" si="210"/>
        <v>1.2</v>
      </c>
      <c r="K1621" s="132">
        <f ca="1">IF($C1621&lt;$D$4,K740,MAX(AVERAGEIFS(K1618:K1620,K1618:K1620,"&gt;0")/(EXP(K$6*(($D1621-COUNTIFS(K$1453:K1621,0))/12))),K$8))</f>
        <v>3</v>
      </c>
      <c r="L1621" s="132">
        <f t="shared" ca="1" si="211"/>
        <v>2</v>
      </c>
      <c r="M1621" s="181">
        <f ca="1">IF($C1621&lt;=MAX($D$4,INDEX($C$23:$C$154,2+MATCH(0,$M$23:$M$154,1))),M740,MAX(AVERAGEIFS(M1618:M1620,M1618:M1620,"&gt;0")/(EXP(M$6*(($D1621-COUNTIFS(M$1453:M1621,0))/12))),M$8))</f>
        <v>3.75</v>
      </c>
      <c r="N1621" s="181">
        <f t="shared" ca="1" si="212"/>
        <v>3</v>
      </c>
      <c r="O1621" s="181">
        <f ca="1">IF($C1621&lt;=MAX($D$4,INDEX($C$23:$C$154,2+MATCH(0,$O$23:$O$154,1))),O740,MAX(AVERAGEIFS(O1618:O1620,O1618:O1620,"&gt;0")/(EXP(O$6*(($D1621-COUNTIFS(O$1453:O1621,0))/12))),O$8))</f>
        <v>5</v>
      </c>
      <c r="P1621" s="181">
        <f t="shared" ca="1" si="208"/>
        <v>3.5</v>
      </c>
      <c r="Q1621" s="132">
        <f ca="1">IF($C1621&lt;$D$4,Q740,MAX(AVERAGEIFS(Q1618:Q1620,Q1618:Q1620,"&gt;0")/(EXP(Q$6*(($D1621-COUNTIFS(Q$1453:Q1621,0))/12))),Q$8))</f>
        <v>1</v>
      </c>
      <c r="R1621" s="132">
        <f t="shared" ca="1" si="213"/>
        <v>1</v>
      </c>
      <c r="S1621" s="132">
        <f ca="1">IF($C1621&lt;$D$4,S740,MAX(AVERAGEIFS(S1618:S1620,S1618:S1620,"&gt;0")/(EXP(S$6*(($D1621-COUNTIFS(S$1453:S1621,0))/12))),S$8))</f>
        <v>1</v>
      </c>
      <c r="T1621" s="132">
        <f t="shared" ca="1" si="214"/>
        <v>0.76923076923076916</v>
      </c>
      <c r="U1621" s="181">
        <f ca="1">IF($C1621&lt;=MAX($D$4,INDEX($C$23:$C$154,2+MATCH(0,$M$23:$M$154,1))),U740,MAX(AVERAGEIFS(U1618:U1620,U1618:U1620,"&gt;0")/(EXP(U$6*(($D1621-COUNTIFS(U$1453:U1621,0))/12))),U$8))</f>
        <v>3</v>
      </c>
      <c r="V1621" s="181">
        <f t="shared" ca="1" si="215"/>
        <v>2</v>
      </c>
      <c r="W1621" s="132">
        <f ca="1">IF($C1621&lt;$D$4,W740,MAX(AVERAGEIFS(W1618:W1620,W1618:W1620,"&gt;0")/(EXP(W$6*(($D1621-COUNTIFS(W$1453:W1621,0))/12))),W$8))</f>
        <v>0.75</v>
      </c>
      <c r="X1621" s="132">
        <f t="shared" ca="1" si="216"/>
        <v>0.57692307692307687</v>
      </c>
      <c r="Y1621" s="132"/>
      <c r="Z1621" s="132"/>
    </row>
    <row r="1622" spans="2:26" outlineLevel="1">
      <c r="B1622" s="159"/>
      <c r="C1622" s="160">
        <f t="shared" si="198"/>
        <v>49341</v>
      </c>
      <c r="D1622" s="128">
        <f t="shared" si="199"/>
        <v>170</v>
      </c>
      <c r="G1622" s="132">
        <f ca="1">IF($C1622&lt;$D$4,G741,MAX(AVERAGEIFS(G1619:G1621,G1619:G1621,"&gt;0")/(EXP(G$6*(($D1622-COUNTIFS(G$1453:G1622,0))/12))),G$8))</f>
        <v>1.25</v>
      </c>
      <c r="H1622" s="132">
        <f t="shared" ca="1" si="209"/>
        <v>0.96153846153846145</v>
      </c>
      <c r="I1622" s="132">
        <f ca="1">IF($C1622&lt;$D$4,I741,MAX(AVERAGEIFS(I1619:I1621,I1619:I1621,"&gt;0")/(EXP(I$6*(($D1622-COUNTIFS(I$1453:I1622,0))/12))),I$8))</f>
        <v>1.5</v>
      </c>
      <c r="J1622" s="132">
        <f t="shared" ca="1" si="210"/>
        <v>1.2</v>
      </c>
      <c r="K1622" s="132">
        <f ca="1">IF($C1622&lt;$D$4,K741,MAX(AVERAGEIFS(K1619:K1621,K1619:K1621,"&gt;0")/(EXP(K$6*(($D1622-COUNTIFS(K$1453:K1622,0))/12))),K$8))</f>
        <v>3</v>
      </c>
      <c r="L1622" s="132">
        <f t="shared" ca="1" si="211"/>
        <v>2</v>
      </c>
      <c r="M1622" s="181">
        <f ca="1">IF($C1622&lt;=MAX($D$4,INDEX($C$23:$C$154,2+MATCH(0,$M$23:$M$154,1))),M741,MAX(AVERAGEIFS(M1619:M1621,M1619:M1621,"&gt;0")/(EXP(M$6*(($D1622-COUNTIFS(M$1453:M1622,0))/12))),M$8))</f>
        <v>3.75</v>
      </c>
      <c r="N1622" s="181">
        <f t="shared" ca="1" si="212"/>
        <v>3</v>
      </c>
      <c r="O1622" s="181">
        <f ca="1">IF($C1622&lt;=MAX($D$4,INDEX($C$23:$C$154,2+MATCH(0,$O$23:$O$154,1))),O741,MAX(AVERAGEIFS(O1619:O1621,O1619:O1621,"&gt;0")/(EXP(O$6*(($D1622-COUNTIFS(O$1453:O1622,0))/12))),O$8))</f>
        <v>5</v>
      </c>
      <c r="P1622" s="181">
        <f t="shared" ca="1" si="208"/>
        <v>3.5</v>
      </c>
      <c r="Q1622" s="132">
        <f ca="1">IF($C1622&lt;$D$4,Q741,MAX(AVERAGEIFS(Q1619:Q1621,Q1619:Q1621,"&gt;0")/(EXP(Q$6*(($D1622-COUNTIFS(Q$1453:Q1622,0))/12))),Q$8))</f>
        <v>1</v>
      </c>
      <c r="R1622" s="132">
        <f t="shared" ca="1" si="213"/>
        <v>1</v>
      </c>
      <c r="S1622" s="132">
        <f ca="1">IF($C1622&lt;$D$4,S741,MAX(AVERAGEIFS(S1619:S1621,S1619:S1621,"&gt;0")/(EXP(S$6*(($D1622-COUNTIFS(S$1453:S1622,0))/12))),S$8))</f>
        <v>1</v>
      </c>
      <c r="T1622" s="132">
        <f t="shared" ca="1" si="214"/>
        <v>0.76923076923076916</v>
      </c>
      <c r="U1622" s="181">
        <f ca="1">IF($C1622&lt;=MAX($D$4,INDEX($C$23:$C$154,2+MATCH(0,$M$23:$M$154,1))),U741,MAX(AVERAGEIFS(U1619:U1621,U1619:U1621,"&gt;0")/(EXP(U$6*(($D1622-COUNTIFS(U$1453:U1622,0))/12))),U$8))</f>
        <v>3</v>
      </c>
      <c r="V1622" s="181">
        <f t="shared" ca="1" si="215"/>
        <v>2</v>
      </c>
      <c r="W1622" s="132">
        <f ca="1">IF($C1622&lt;$D$4,W741,MAX(AVERAGEIFS(W1619:W1621,W1619:W1621,"&gt;0")/(EXP(W$6*(($D1622-COUNTIFS(W$1453:W1622,0))/12))),W$8))</f>
        <v>0.75</v>
      </c>
      <c r="X1622" s="132">
        <f t="shared" ca="1" si="216"/>
        <v>0.57692307692307687</v>
      </c>
      <c r="Y1622" s="132"/>
      <c r="Z1622" s="132"/>
    </row>
    <row r="1623" spans="2:26" outlineLevel="1">
      <c r="B1623" s="159"/>
      <c r="C1623" s="160">
        <f t="shared" si="198"/>
        <v>49369</v>
      </c>
      <c r="D1623" s="128">
        <f t="shared" si="199"/>
        <v>171</v>
      </c>
      <c r="G1623" s="132">
        <f ca="1">IF($C1623&lt;$D$4,G742,MAX(AVERAGEIFS(G1620:G1622,G1620:G1622,"&gt;0")/(EXP(G$6*(($D1623-COUNTIFS(G$1453:G1623,0))/12))),G$8))</f>
        <v>1.25</v>
      </c>
      <c r="H1623" s="132">
        <f t="shared" ca="1" si="209"/>
        <v>0.96153846153846145</v>
      </c>
      <c r="I1623" s="132">
        <f ca="1">IF($C1623&lt;$D$4,I742,MAX(AVERAGEIFS(I1620:I1622,I1620:I1622,"&gt;0")/(EXP(I$6*(($D1623-COUNTIFS(I$1453:I1623,0))/12))),I$8))</f>
        <v>1.5</v>
      </c>
      <c r="J1623" s="132">
        <f t="shared" ca="1" si="210"/>
        <v>1.2</v>
      </c>
      <c r="K1623" s="132">
        <f ca="1">IF($C1623&lt;$D$4,K742,MAX(AVERAGEIFS(K1620:K1622,K1620:K1622,"&gt;0")/(EXP(K$6*(($D1623-COUNTIFS(K$1453:K1623,0))/12))),K$8))</f>
        <v>3</v>
      </c>
      <c r="L1623" s="132">
        <f t="shared" ca="1" si="211"/>
        <v>2</v>
      </c>
      <c r="M1623" s="181">
        <f ca="1">IF($C1623&lt;=MAX($D$4,INDEX($C$23:$C$154,2+MATCH(0,$M$23:$M$154,1))),M742,MAX(AVERAGEIFS(M1620:M1622,M1620:M1622,"&gt;0")/(EXP(M$6*(($D1623-COUNTIFS(M$1453:M1623,0))/12))),M$8))</f>
        <v>3.75</v>
      </c>
      <c r="N1623" s="181">
        <f t="shared" ca="1" si="212"/>
        <v>3</v>
      </c>
      <c r="O1623" s="181">
        <f ca="1">IF($C1623&lt;=MAX($D$4,INDEX($C$23:$C$154,2+MATCH(0,$O$23:$O$154,1))),O742,MAX(AVERAGEIFS(O1620:O1622,O1620:O1622,"&gt;0")/(EXP(O$6*(($D1623-COUNTIFS(O$1453:O1623,0))/12))),O$8))</f>
        <v>5</v>
      </c>
      <c r="P1623" s="181">
        <f t="shared" ca="1" si="208"/>
        <v>3.5</v>
      </c>
      <c r="Q1623" s="132">
        <f ca="1">IF($C1623&lt;$D$4,Q742,MAX(AVERAGEIFS(Q1620:Q1622,Q1620:Q1622,"&gt;0")/(EXP(Q$6*(($D1623-COUNTIFS(Q$1453:Q1623,0))/12))),Q$8))</f>
        <v>1</v>
      </c>
      <c r="R1623" s="132">
        <f t="shared" ca="1" si="213"/>
        <v>1</v>
      </c>
      <c r="S1623" s="132">
        <f ca="1">IF($C1623&lt;$D$4,S742,MAX(AVERAGEIFS(S1620:S1622,S1620:S1622,"&gt;0")/(EXP(S$6*(($D1623-COUNTIFS(S$1453:S1623,0))/12))),S$8))</f>
        <v>1</v>
      </c>
      <c r="T1623" s="132">
        <f t="shared" ca="1" si="214"/>
        <v>0.76923076923076916</v>
      </c>
      <c r="U1623" s="181">
        <f ca="1">IF($C1623&lt;=MAX($D$4,INDEX($C$23:$C$154,2+MATCH(0,$M$23:$M$154,1))),U742,MAX(AVERAGEIFS(U1620:U1622,U1620:U1622,"&gt;0")/(EXP(U$6*(($D1623-COUNTIFS(U$1453:U1623,0))/12))),U$8))</f>
        <v>3</v>
      </c>
      <c r="V1623" s="181">
        <f t="shared" ca="1" si="215"/>
        <v>2</v>
      </c>
      <c r="W1623" s="132">
        <f ca="1">IF($C1623&lt;$D$4,W742,MAX(AVERAGEIFS(W1620:W1622,W1620:W1622,"&gt;0")/(EXP(W$6*(($D1623-COUNTIFS(W$1453:W1623,0))/12))),W$8))</f>
        <v>0.75</v>
      </c>
      <c r="X1623" s="132">
        <f t="shared" ca="1" si="216"/>
        <v>0.57692307692307687</v>
      </c>
      <c r="Y1623" s="132"/>
      <c r="Z1623" s="132"/>
    </row>
    <row r="1624" spans="2:26" outlineLevel="1">
      <c r="B1624" s="159"/>
      <c r="C1624" s="160">
        <f t="shared" si="198"/>
        <v>49400</v>
      </c>
      <c r="D1624" s="128">
        <f t="shared" si="199"/>
        <v>172</v>
      </c>
      <c r="G1624" s="132">
        <f ca="1">IF($C1624&lt;$D$4,G743,MAX(AVERAGEIFS(G1621:G1623,G1621:G1623,"&gt;0")/(EXP(G$6*(($D1624-COUNTIFS(G$1453:G1624,0))/12))),G$8))</f>
        <v>1.25</v>
      </c>
      <c r="H1624" s="132">
        <f t="shared" ca="1" si="209"/>
        <v>0.96153846153846145</v>
      </c>
      <c r="I1624" s="132">
        <f ca="1">IF($C1624&lt;$D$4,I743,MAX(AVERAGEIFS(I1621:I1623,I1621:I1623,"&gt;0")/(EXP(I$6*(($D1624-COUNTIFS(I$1453:I1624,0))/12))),I$8))</f>
        <v>1.5</v>
      </c>
      <c r="J1624" s="132">
        <f t="shared" ca="1" si="210"/>
        <v>1.2</v>
      </c>
      <c r="K1624" s="132">
        <f ca="1">IF($C1624&lt;$D$4,K743,MAX(AVERAGEIFS(K1621:K1623,K1621:K1623,"&gt;0")/(EXP(K$6*(($D1624-COUNTIFS(K$1453:K1624,0))/12))),K$8))</f>
        <v>3</v>
      </c>
      <c r="L1624" s="132">
        <f t="shared" ca="1" si="211"/>
        <v>2</v>
      </c>
      <c r="M1624" s="181">
        <f ca="1">IF($C1624&lt;=MAX($D$4,INDEX($C$23:$C$154,2+MATCH(0,$M$23:$M$154,1))),M743,MAX(AVERAGEIFS(M1621:M1623,M1621:M1623,"&gt;0")/(EXP(M$6*(($D1624-COUNTIFS(M$1453:M1624,0))/12))),M$8))</f>
        <v>3.75</v>
      </c>
      <c r="N1624" s="181">
        <f t="shared" ca="1" si="212"/>
        <v>3</v>
      </c>
      <c r="O1624" s="181">
        <f ca="1">IF($C1624&lt;=MAX($D$4,INDEX($C$23:$C$154,2+MATCH(0,$O$23:$O$154,1))),O743,MAX(AVERAGEIFS(O1621:O1623,O1621:O1623,"&gt;0")/(EXP(O$6*(($D1624-COUNTIFS(O$1453:O1624,0))/12))),O$8))</f>
        <v>5</v>
      </c>
      <c r="P1624" s="181">
        <f t="shared" ca="1" si="208"/>
        <v>3.5</v>
      </c>
      <c r="Q1624" s="132">
        <f ca="1">IF($C1624&lt;$D$4,Q743,MAX(AVERAGEIFS(Q1621:Q1623,Q1621:Q1623,"&gt;0")/(EXP(Q$6*(($D1624-COUNTIFS(Q$1453:Q1624,0))/12))),Q$8))</f>
        <v>1</v>
      </c>
      <c r="R1624" s="132">
        <f t="shared" ca="1" si="213"/>
        <v>1</v>
      </c>
      <c r="S1624" s="132">
        <f ca="1">IF($C1624&lt;$D$4,S743,MAX(AVERAGEIFS(S1621:S1623,S1621:S1623,"&gt;0")/(EXP(S$6*(($D1624-COUNTIFS(S$1453:S1624,0))/12))),S$8))</f>
        <v>1</v>
      </c>
      <c r="T1624" s="132">
        <f t="shared" ca="1" si="214"/>
        <v>0.76923076923076916</v>
      </c>
      <c r="U1624" s="181">
        <f ca="1">IF($C1624&lt;=MAX($D$4,INDEX($C$23:$C$154,2+MATCH(0,$M$23:$M$154,1))),U743,MAX(AVERAGEIFS(U1621:U1623,U1621:U1623,"&gt;0")/(EXP(U$6*(($D1624-COUNTIFS(U$1453:U1624,0))/12))),U$8))</f>
        <v>3</v>
      </c>
      <c r="V1624" s="181">
        <f t="shared" ca="1" si="215"/>
        <v>2</v>
      </c>
      <c r="W1624" s="132">
        <f ca="1">IF($C1624&lt;$D$4,W743,MAX(AVERAGEIFS(W1621:W1623,W1621:W1623,"&gt;0")/(EXP(W$6*(($D1624-COUNTIFS(W$1453:W1624,0))/12))),W$8))</f>
        <v>0.75</v>
      </c>
      <c r="X1624" s="132">
        <f t="shared" ca="1" si="216"/>
        <v>0.57692307692307687</v>
      </c>
      <c r="Y1624" s="132"/>
      <c r="Z1624" s="132"/>
    </row>
    <row r="1625" spans="2:26" outlineLevel="1">
      <c r="B1625" s="159"/>
      <c r="C1625" s="160">
        <f t="shared" si="198"/>
        <v>49430</v>
      </c>
      <c r="D1625" s="128">
        <f t="shared" si="199"/>
        <v>173</v>
      </c>
      <c r="G1625" s="132">
        <f ca="1">IF($C1625&lt;$D$4,G744,MAX(AVERAGEIFS(G1622:G1624,G1622:G1624,"&gt;0")/(EXP(G$6*(($D1625-COUNTIFS(G$1453:G1625,0))/12))),G$8))</f>
        <v>1.25</v>
      </c>
      <c r="H1625" s="132">
        <f t="shared" ca="1" si="209"/>
        <v>0.96153846153846145</v>
      </c>
      <c r="I1625" s="132">
        <f ca="1">IF($C1625&lt;$D$4,I744,MAX(AVERAGEIFS(I1622:I1624,I1622:I1624,"&gt;0")/(EXP(I$6*(($D1625-COUNTIFS(I$1453:I1625,0))/12))),I$8))</f>
        <v>1.5</v>
      </c>
      <c r="J1625" s="132">
        <f t="shared" ca="1" si="210"/>
        <v>1.2</v>
      </c>
      <c r="K1625" s="132">
        <f ca="1">IF($C1625&lt;$D$4,K744,MAX(AVERAGEIFS(K1622:K1624,K1622:K1624,"&gt;0")/(EXP(K$6*(($D1625-COUNTIFS(K$1453:K1625,0))/12))),K$8))</f>
        <v>3</v>
      </c>
      <c r="L1625" s="132">
        <f t="shared" ca="1" si="211"/>
        <v>2</v>
      </c>
      <c r="M1625" s="181">
        <f ca="1">IF($C1625&lt;=MAX($D$4,INDEX($C$23:$C$154,2+MATCH(0,$M$23:$M$154,1))),M744,MAX(AVERAGEIFS(M1622:M1624,M1622:M1624,"&gt;0")/(EXP(M$6*(($D1625-COUNTIFS(M$1453:M1625,0))/12))),M$8))</f>
        <v>3.75</v>
      </c>
      <c r="N1625" s="181">
        <f t="shared" ca="1" si="212"/>
        <v>3</v>
      </c>
      <c r="O1625" s="181">
        <f ca="1">IF($C1625&lt;=MAX($D$4,INDEX($C$23:$C$154,2+MATCH(0,$O$23:$O$154,1))),O744,MAX(AVERAGEIFS(O1622:O1624,O1622:O1624,"&gt;0")/(EXP(O$6*(($D1625-COUNTIFS(O$1453:O1625,0))/12))),O$8))</f>
        <v>5</v>
      </c>
      <c r="P1625" s="181">
        <f t="shared" ca="1" si="208"/>
        <v>3.5</v>
      </c>
      <c r="Q1625" s="132">
        <f ca="1">IF($C1625&lt;$D$4,Q744,MAX(AVERAGEIFS(Q1622:Q1624,Q1622:Q1624,"&gt;0")/(EXP(Q$6*(($D1625-COUNTIFS(Q$1453:Q1625,0))/12))),Q$8))</f>
        <v>1</v>
      </c>
      <c r="R1625" s="132">
        <f t="shared" ca="1" si="213"/>
        <v>1</v>
      </c>
      <c r="S1625" s="132">
        <f ca="1">IF($C1625&lt;$D$4,S744,MAX(AVERAGEIFS(S1622:S1624,S1622:S1624,"&gt;0")/(EXP(S$6*(($D1625-COUNTIFS(S$1453:S1625,0))/12))),S$8))</f>
        <v>1</v>
      </c>
      <c r="T1625" s="132">
        <f t="shared" ca="1" si="214"/>
        <v>0.76923076923076916</v>
      </c>
      <c r="U1625" s="181">
        <f ca="1">IF($C1625&lt;=MAX($D$4,INDEX($C$23:$C$154,2+MATCH(0,$M$23:$M$154,1))),U744,MAX(AVERAGEIFS(U1622:U1624,U1622:U1624,"&gt;0")/(EXP(U$6*(($D1625-COUNTIFS(U$1453:U1625,0))/12))),U$8))</f>
        <v>3</v>
      </c>
      <c r="V1625" s="181">
        <f t="shared" ca="1" si="215"/>
        <v>2</v>
      </c>
      <c r="W1625" s="132">
        <f ca="1">IF($C1625&lt;$D$4,W744,MAX(AVERAGEIFS(W1622:W1624,W1622:W1624,"&gt;0")/(EXP(W$6*(($D1625-COUNTIFS(W$1453:W1625,0))/12))),W$8))</f>
        <v>0.75</v>
      </c>
      <c r="X1625" s="132">
        <f t="shared" ca="1" si="216"/>
        <v>0.57692307692307687</v>
      </c>
      <c r="Y1625" s="132"/>
      <c r="Z1625" s="132"/>
    </row>
    <row r="1626" spans="2:26" outlineLevel="1">
      <c r="B1626" s="159"/>
      <c r="C1626" s="160">
        <f t="shared" si="198"/>
        <v>49461</v>
      </c>
      <c r="D1626" s="128">
        <f t="shared" si="199"/>
        <v>174</v>
      </c>
      <c r="G1626" s="132">
        <f ca="1">IF($C1626&lt;$D$4,G745,MAX(AVERAGEIFS(G1623:G1625,G1623:G1625,"&gt;0")/(EXP(G$6*(($D1626-COUNTIFS(G$1453:G1626,0))/12))),G$8))</f>
        <v>1.25</v>
      </c>
      <c r="H1626" s="132">
        <f t="shared" ca="1" si="209"/>
        <v>0.96153846153846145</v>
      </c>
      <c r="I1626" s="132">
        <f ca="1">IF($C1626&lt;$D$4,I745,MAX(AVERAGEIFS(I1623:I1625,I1623:I1625,"&gt;0")/(EXP(I$6*(($D1626-COUNTIFS(I$1453:I1626,0))/12))),I$8))</f>
        <v>1.5</v>
      </c>
      <c r="J1626" s="132">
        <f t="shared" ca="1" si="210"/>
        <v>1.2</v>
      </c>
      <c r="K1626" s="132">
        <f ca="1">IF($C1626&lt;$D$4,K745,MAX(AVERAGEIFS(K1623:K1625,K1623:K1625,"&gt;0")/(EXP(K$6*(($D1626-COUNTIFS(K$1453:K1626,0))/12))),K$8))</f>
        <v>3</v>
      </c>
      <c r="L1626" s="132">
        <f t="shared" ca="1" si="211"/>
        <v>2</v>
      </c>
      <c r="M1626" s="181">
        <f ca="1">IF($C1626&lt;=MAX($D$4,INDEX($C$23:$C$154,2+MATCH(0,$M$23:$M$154,1))),M745,MAX(AVERAGEIFS(M1623:M1625,M1623:M1625,"&gt;0")/(EXP(M$6*(($D1626-COUNTIFS(M$1453:M1626,0))/12))),M$8))</f>
        <v>3.75</v>
      </c>
      <c r="N1626" s="181">
        <f t="shared" ca="1" si="212"/>
        <v>3</v>
      </c>
      <c r="O1626" s="181">
        <f ca="1">IF($C1626&lt;=MAX($D$4,INDEX($C$23:$C$154,2+MATCH(0,$O$23:$O$154,1))),O745,MAX(AVERAGEIFS(O1623:O1625,O1623:O1625,"&gt;0")/(EXP(O$6*(($D1626-COUNTIFS(O$1453:O1626,0))/12))),O$8))</f>
        <v>5</v>
      </c>
      <c r="P1626" s="181">
        <f t="shared" ca="1" si="208"/>
        <v>3.5</v>
      </c>
      <c r="Q1626" s="132">
        <f ca="1">IF($C1626&lt;$D$4,Q745,MAX(AVERAGEIFS(Q1623:Q1625,Q1623:Q1625,"&gt;0")/(EXP(Q$6*(($D1626-COUNTIFS(Q$1453:Q1626,0))/12))),Q$8))</f>
        <v>1</v>
      </c>
      <c r="R1626" s="132">
        <f t="shared" ca="1" si="213"/>
        <v>1</v>
      </c>
      <c r="S1626" s="132">
        <f ca="1">IF($C1626&lt;$D$4,S745,MAX(AVERAGEIFS(S1623:S1625,S1623:S1625,"&gt;0")/(EXP(S$6*(($D1626-COUNTIFS(S$1453:S1626,0))/12))),S$8))</f>
        <v>1</v>
      </c>
      <c r="T1626" s="132">
        <f t="shared" ca="1" si="214"/>
        <v>0.76923076923076916</v>
      </c>
      <c r="U1626" s="181">
        <f ca="1">IF($C1626&lt;=MAX($D$4,INDEX($C$23:$C$154,2+MATCH(0,$M$23:$M$154,1))),U745,MAX(AVERAGEIFS(U1623:U1625,U1623:U1625,"&gt;0")/(EXP(U$6*(($D1626-COUNTIFS(U$1453:U1626,0))/12))),U$8))</f>
        <v>3</v>
      </c>
      <c r="V1626" s="181">
        <f t="shared" ca="1" si="215"/>
        <v>2</v>
      </c>
      <c r="W1626" s="132">
        <f ca="1">IF($C1626&lt;$D$4,W745,MAX(AVERAGEIFS(W1623:W1625,W1623:W1625,"&gt;0")/(EXP(W$6*(($D1626-COUNTIFS(W$1453:W1626,0))/12))),W$8))</f>
        <v>0.75</v>
      </c>
      <c r="X1626" s="132">
        <f t="shared" ca="1" si="216"/>
        <v>0.57692307692307687</v>
      </c>
      <c r="Y1626" s="132"/>
      <c r="Z1626" s="132"/>
    </row>
    <row r="1627" spans="2:26" outlineLevel="1">
      <c r="B1627" s="159"/>
      <c r="C1627" s="160">
        <f t="shared" si="198"/>
        <v>49491</v>
      </c>
      <c r="D1627" s="128">
        <f t="shared" si="199"/>
        <v>175</v>
      </c>
      <c r="G1627" s="132">
        <f ca="1">IF($C1627&lt;$D$4,G746,MAX(AVERAGEIFS(G1624:G1626,G1624:G1626,"&gt;0")/(EXP(G$6*(($D1627-COUNTIFS(G$1453:G1627,0))/12))),G$8))</f>
        <v>1.25</v>
      </c>
      <c r="H1627" s="132">
        <f t="shared" ca="1" si="209"/>
        <v>0.96153846153846145</v>
      </c>
      <c r="I1627" s="132">
        <f ca="1">IF($C1627&lt;$D$4,I746,MAX(AVERAGEIFS(I1624:I1626,I1624:I1626,"&gt;0")/(EXP(I$6*(($D1627-COUNTIFS(I$1453:I1627,0))/12))),I$8))</f>
        <v>1.5</v>
      </c>
      <c r="J1627" s="132">
        <f t="shared" ca="1" si="210"/>
        <v>1.2</v>
      </c>
      <c r="K1627" s="132">
        <f ca="1">IF($C1627&lt;$D$4,K746,MAX(AVERAGEIFS(K1624:K1626,K1624:K1626,"&gt;0")/(EXP(K$6*(($D1627-COUNTIFS(K$1453:K1627,0))/12))),K$8))</f>
        <v>3</v>
      </c>
      <c r="L1627" s="132">
        <f t="shared" ca="1" si="211"/>
        <v>2</v>
      </c>
      <c r="M1627" s="181">
        <f ca="1">IF($C1627&lt;=MAX($D$4,INDEX($C$23:$C$154,2+MATCH(0,$M$23:$M$154,1))),M746,MAX(AVERAGEIFS(M1624:M1626,M1624:M1626,"&gt;0")/(EXP(M$6*(($D1627-COUNTIFS(M$1453:M1627,0))/12))),M$8))</f>
        <v>3.75</v>
      </c>
      <c r="N1627" s="181">
        <f t="shared" ca="1" si="212"/>
        <v>3</v>
      </c>
      <c r="O1627" s="181">
        <f ca="1">IF($C1627&lt;=MAX($D$4,INDEX($C$23:$C$154,2+MATCH(0,$O$23:$O$154,1))),O746,MAX(AVERAGEIFS(O1624:O1626,O1624:O1626,"&gt;0")/(EXP(O$6*(($D1627-COUNTIFS(O$1453:O1627,0))/12))),O$8))</f>
        <v>5</v>
      </c>
      <c r="P1627" s="181">
        <f t="shared" ca="1" si="208"/>
        <v>3.5</v>
      </c>
      <c r="Q1627" s="132">
        <f ca="1">IF($C1627&lt;$D$4,Q746,MAX(AVERAGEIFS(Q1624:Q1626,Q1624:Q1626,"&gt;0")/(EXP(Q$6*(($D1627-COUNTIFS(Q$1453:Q1627,0))/12))),Q$8))</f>
        <v>1</v>
      </c>
      <c r="R1627" s="132">
        <f t="shared" ca="1" si="213"/>
        <v>1</v>
      </c>
      <c r="S1627" s="132">
        <f ca="1">IF($C1627&lt;$D$4,S746,MAX(AVERAGEIFS(S1624:S1626,S1624:S1626,"&gt;0")/(EXP(S$6*(($D1627-COUNTIFS(S$1453:S1627,0))/12))),S$8))</f>
        <v>1</v>
      </c>
      <c r="T1627" s="132">
        <f t="shared" ca="1" si="214"/>
        <v>0.76923076923076916</v>
      </c>
      <c r="U1627" s="181">
        <f ca="1">IF($C1627&lt;=MAX($D$4,INDEX($C$23:$C$154,2+MATCH(0,$M$23:$M$154,1))),U746,MAX(AVERAGEIFS(U1624:U1626,U1624:U1626,"&gt;0")/(EXP(U$6*(($D1627-COUNTIFS(U$1453:U1627,0))/12))),U$8))</f>
        <v>3</v>
      </c>
      <c r="V1627" s="181">
        <f t="shared" ca="1" si="215"/>
        <v>2</v>
      </c>
      <c r="W1627" s="132">
        <f ca="1">IF($C1627&lt;$D$4,W746,MAX(AVERAGEIFS(W1624:W1626,W1624:W1626,"&gt;0")/(EXP(W$6*(($D1627-COUNTIFS(W$1453:W1627,0))/12))),W$8))</f>
        <v>0.75</v>
      </c>
      <c r="X1627" s="132">
        <f t="shared" ca="1" si="216"/>
        <v>0.57692307692307687</v>
      </c>
      <c r="Y1627" s="132"/>
      <c r="Z1627" s="132"/>
    </row>
    <row r="1628" spans="2:26" outlineLevel="1">
      <c r="B1628" s="159"/>
      <c r="C1628" s="160">
        <f t="shared" si="198"/>
        <v>49522</v>
      </c>
      <c r="D1628" s="128">
        <f t="shared" si="199"/>
        <v>176</v>
      </c>
      <c r="G1628" s="132">
        <f ca="1">IF($C1628&lt;$D$4,G747,MAX(AVERAGEIFS(G1625:G1627,G1625:G1627,"&gt;0")/(EXP(G$6*(($D1628-COUNTIFS(G$1453:G1628,0))/12))),G$8))</f>
        <v>1.25</v>
      </c>
      <c r="H1628" s="132">
        <f t="shared" ca="1" si="209"/>
        <v>0.96153846153846145</v>
      </c>
      <c r="I1628" s="132">
        <f ca="1">IF($C1628&lt;$D$4,I747,MAX(AVERAGEIFS(I1625:I1627,I1625:I1627,"&gt;0")/(EXP(I$6*(($D1628-COUNTIFS(I$1453:I1628,0))/12))),I$8))</f>
        <v>1.5</v>
      </c>
      <c r="J1628" s="132">
        <f t="shared" ca="1" si="210"/>
        <v>1.2</v>
      </c>
      <c r="K1628" s="132">
        <f ca="1">IF($C1628&lt;$D$4,K747,MAX(AVERAGEIFS(K1625:K1627,K1625:K1627,"&gt;0")/(EXP(K$6*(($D1628-COUNTIFS(K$1453:K1628,0))/12))),K$8))</f>
        <v>3</v>
      </c>
      <c r="L1628" s="132">
        <f t="shared" ca="1" si="211"/>
        <v>2</v>
      </c>
      <c r="M1628" s="181">
        <f ca="1">IF($C1628&lt;=MAX($D$4,INDEX($C$23:$C$154,2+MATCH(0,$M$23:$M$154,1))),M747,MAX(AVERAGEIFS(M1625:M1627,M1625:M1627,"&gt;0")/(EXP(M$6*(($D1628-COUNTIFS(M$1453:M1628,0))/12))),M$8))</f>
        <v>3.75</v>
      </c>
      <c r="N1628" s="181">
        <f t="shared" ca="1" si="212"/>
        <v>3</v>
      </c>
      <c r="O1628" s="181">
        <f ca="1">IF($C1628&lt;=MAX($D$4,INDEX($C$23:$C$154,2+MATCH(0,$O$23:$O$154,1))),O747,MAX(AVERAGEIFS(O1625:O1627,O1625:O1627,"&gt;0")/(EXP(O$6*(($D1628-COUNTIFS(O$1453:O1628,0))/12))),O$8))</f>
        <v>5</v>
      </c>
      <c r="P1628" s="181">
        <f t="shared" ca="1" si="208"/>
        <v>3.5</v>
      </c>
      <c r="Q1628" s="132">
        <f ca="1">IF($C1628&lt;$D$4,Q747,MAX(AVERAGEIFS(Q1625:Q1627,Q1625:Q1627,"&gt;0")/(EXP(Q$6*(($D1628-COUNTIFS(Q$1453:Q1628,0))/12))),Q$8))</f>
        <v>1</v>
      </c>
      <c r="R1628" s="132">
        <f t="shared" ca="1" si="213"/>
        <v>1</v>
      </c>
      <c r="S1628" s="132">
        <f ca="1">IF($C1628&lt;$D$4,S747,MAX(AVERAGEIFS(S1625:S1627,S1625:S1627,"&gt;0")/(EXP(S$6*(($D1628-COUNTIFS(S$1453:S1628,0))/12))),S$8))</f>
        <v>1</v>
      </c>
      <c r="T1628" s="132">
        <f t="shared" ca="1" si="214"/>
        <v>0.76923076923076916</v>
      </c>
      <c r="U1628" s="181">
        <f ca="1">IF($C1628&lt;=MAX($D$4,INDEX($C$23:$C$154,2+MATCH(0,$M$23:$M$154,1))),U747,MAX(AVERAGEIFS(U1625:U1627,U1625:U1627,"&gt;0")/(EXP(U$6*(($D1628-COUNTIFS(U$1453:U1628,0))/12))),U$8))</f>
        <v>3</v>
      </c>
      <c r="V1628" s="181">
        <f t="shared" ca="1" si="215"/>
        <v>2</v>
      </c>
      <c r="W1628" s="132">
        <f ca="1">IF($C1628&lt;$D$4,W747,MAX(AVERAGEIFS(W1625:W1627,W1625:W1627,"&gt;0")/(EXP(W$6*(($D1628-COUNTIFS(W$1453:W1628,0))/12))),W$8))</f>
        <v>0.75</v>
      </c>
      <c r="X1628" s="132">
        <f t="shared" ca="1" si="216"/>
        <v>0.57692307692307687</v>
      </c>
      <c r="Y1628" s="132"/>
      <c r="Z1628" s="132"/>
    </row>
    <row r="1629" spans="2:26" outlineLevel="1">
      <c r="B1629" s="159"/>
      <c r="C1629" s="160">
        <f t="shared" si="198"/>
        <v>49553</v>
      </c>
      <c r="D1629" s="128">
        <f t="shared" si="199"/>
        <v>177</v>
      </c>
      <c r="G1629" s="132">
        <f ca="1">IF($C1629&lt;$D$4,G748,MAX(AVERAGEIFS(G1626:G1628,G1626:G1628,"&gt;0")/(EXP(G$6*(($D1629-COUNTIFS(G$1453:G1629,0))/12))),G$8))</f>
        <v>1.25</v>
      </c>
      <c r="H1629" s="132">
        <f t="shared" ca="1" si="209"/>
        <v>0.96153846153846145</v>
      </c>
      <c r="I1629" s="132">
        <f ca="1">IF($C1629&lt;$D$4,I748,MAX(AVERAGEIFS(I1626:I1628,I1626:I1628,"&gt;0")/(EXP(I$6*(($D1629-COUNTIFS(I$1453:I1629,0))/12))),I$8))</f>
        <v>1.5</v>
      </c>
      <c r="J1629" s="132">
        <f t="shared" ca="1" si="210"/>
        <v>1.2</v>
      </c>
      <c r="K1629" s="132">
        <f ca="1">IF($C1629&lt;$D$4,K748,MAX(AVERAGEIFS(K1626:K1628,K1626:K1628,"&gt;0")/(EXP(K$6*(($D1629-COUNTIFS(K$1453:K1629,0))/12))),K$8))</f>
        <v>3</v>
      </c>
      <c r="L1629" s="132">
        <f t="shared" ca="1" si="211"/>
        <v>2</v>
      </c>
      <c r="M1629" s="181">
        <f ca="1">IF($C1629&lt;=MAX($D$4,INDEX($C$23:$C$154,2+MATCH(0,$M$23:$M$154,1))),M748,MAX(AVERAGEIFS(M1626:M1628,M1626:M1628,"&gt;0")/(EXP(M$6*(($D1629-COUNTIFS(M$1453:M1629,0))/12))),M$8))</f>
        <v>3.75</v>
      </c>
      <c r="N1629" s="181">
        <f t="shared" ca="1" si="212"/>
        <v>3</v>
      </c>
      <c r="O1629" s="181">
        <f ca="1">IF($C1629&lt;=MAX($D$4,INDEX($C$23:$C$154,2+MATCH(0,$O$23:$O$154,1))),O748,MAX(AVERAGEIFS(O1626:O1628,O1626:O1628,"&gt;0")/(EXP(O$6*(($D1629-COUNTIFS(O$1453:O1629,0))/12))),O$8))</f>
        <v>5</v>
      </c>
      <c r="P1629" s="181">
        <f t="shared" ca="1" si="208"/>
        <v>3.5</v>
      </c>
      <c r="Q1629" s="132">
        <f ca="1">IF($C1629&lt;$D$4,Q748,MAX(AVERAGEIFS(Q1626:Q1628,Q1626:Q1628,"&gt;0")/(EXP(Q$6*(($D1629-COUNTIFS(Q$1453:Q1629,0))/12))),Q$8))</f>
        <v>1</v>
      </c>
      <c r="R1629" s="132">
        <f t="shared" ca="1" si="213"/>
        <v>1</v>
      </c>
      <c r="S1629" s="132">
        <f ca="1">IF($C1629&lt;$D$4,S748,MAX(AVERAGEIFS(S1626:S1628,S1626:S1628,"&gt;0")/(EXP(S$6*(($D1629-COUNTIFS(S$1453:S1629,0))/12))),S$8))</f>
        <v>1</v>
      </c>
      <c r="T1629" s="132">
        <f t="shared" ca="1" si="214"/>
        <v>0.76923076923076916</v>
      </c>
      <c r="U1629" s="181">
        <f ca="1">IF($C1629&lt;=MAX($D$4,INDEX($C$23:$C$154,2+MATCH(0,$M$23:$M$154,1))),U748,MAX(AVERAGEIFS(U1626:U1628,U1626:U1628,"&gt;0")/(EXP(U$6*(($D1629-COUNTIFS(U$1453:U1629,0))/12))),U$8))</f>
        <v>3</v>
      </c>
      <c r="V1629" s="181">
        <f t="shared" ca="1" si="215"/>
        <v>2</v>
      </c>
      <c r="W1629" s="132">
        <f ca="1">IF($C1629&lt;$D$4,W748,MAX(AVERAGEIFS(W1626:W1628,W1626:W1628,"&gt;0")/(EXP(W$6*(($D1629-COUNTIFS(W$1453:W1629,0))/12))),W$8))</f>
        <v>0.75</v>
      </c>
      <c r="X1629" s="132">
        <f t="shared" ca="1" si="216"/>
        <v>0.57692307692307687</v>
      </c>
      <c r="Y1629" s="132"/>
      <c r="Z1629" s="132"/>
    </row>
    <row r="1630" spans="2:26" outlineLevel="1">
      <c r="B1630" s="159"/>
      <c r="C1630" s="160">
        <f t="shared" si="198"/>
        <v>49583</v>
      </c>
      <c r="D1630" s="128">
        <f t="shared" si="199"/>
        <v>178</v>
      </c>
      <c r="G1630" s="132">
        <f ca="1">IF($C1630&lt;$D$4,G749,MAX(AVERAGEIFS(G1627:G1629,G1627:G1629,"&gt;0")/(EXP(G$6*(($D1630-COUNTIFS(G$1453:G1630,0))/12))),G$8))</f>
        <v>1.25</v>
      </c>
      <c r="H1630" s="132">
        <f t="shared" ca="1" si="209"/>
        <v>0.96153846153846145</v>
      </c>
      <c r="I1630" s="132">
        <f ca="1">IF($C1630&lt;$D$4,I749,MAX(AVERAGEIFS(I1627:I1629,I1627:I1629,"&gt;0")/(EXP(I$6*(($D1630-COUNTIFS(I$1453:I1630,0))/12))),I$8))</f>
        <v>1.5</v>
      </c>
      <c r="J1630" s="132">
        <f t="shared" ca="1" si="210"/>
        <v>1.2</v>
      </c>
      <c r="K1630" s="132">
        <f ca="1">IF($C1630&lt;$D$4,K749,MAX(AVERAGEIFS(K1627:K1629,K1627:K1629,"&gt;0")/(EXP(K$6*(($D1630-COUNTIFS(K$1453:K1630,0))/12))),K$8))</f>
        <v>3</v>
      </c>
      <c r="L1630" s="132">
        <f t="shared" ca="1" si="211"/>
        <v>2</v>
      </c>
      <c r="M1630" s="181">
        <f ca="1">IF($C1630&lt;=MAX($D$4,INDEX($C$23:$C$154,2+MATCH(0,$M$23:$M$154,1))),M749,MAX(AVERAGEIFS(M1627:M1629,M1627:M1629,"&gt;0")/(EXP(M$6*(($D1630-COUNTIFS(M$1453:M1630,0))/12))),M$8))</f>
        <v>3.75</v>
      </c>
      <c r="N1630" s="181">
        <f t="shared" ca="1" si="212"/>
        <v>3</v>
      </c>
      <c r="O1630" s="181">
        <f ca="1">IF($C1630&lt;=MAX($D$4,INDEX($C$23:$C$154,2+MATCH(0,$O$23:$O$154,1))),O749,MAX(AVERAGEIFS(O1627:O1629,O1627:O1629,"&gt;0")/(EXP(O$6*(($D1630-COUNTIFS(O$1453:O1630,0))/12))),O$8))</f>
        <v>5</v>
      </c>
      <c r="P1630" s="181">
        <f t="shared" ca="1" si="208"/>
        <v>3.5</v>
      </c>
      <c r="Q1630" s="132">
        <f ca="1">IF($C1630&lt;$D$4,Q749,MAX(AVERAGEIFS(Q1627:Q1629,Q1627:Q1629,"&gt;0")/(EXP(Q$6*(($D1630-COUNTIFS(Q$1453:Q1630,0))/12))),Q$8))</f>
        <v>1</v>
      </c>
      <c r="R1630" s="132">
        <f t="shared" ca="1" si="213"/>
        <v>1</v>
      </c>
      <c r="S1630" s="132">
        <f ca="1">IF($C1630&lt;$D$4,S749,MAX(AVERAGEIFS(S1627:S1629,S1627:S1629,"&gt;0")/(EXP(S$6*(($D1630-COUNTIFS(S$1453:S1630,0))/12))),S$8))</f>
        <v>1</v>
      </c>
      <c r="T1630" s="132">
        <f t="shared" ca="1" si="214"/>
        <v>0.76923076923076916</v>
      </c>
      <c r="U1630" s="181">
        <f ca="1">IF($C1630&lt;=MAX($D$4,INDEX($C$23:$C$154,2+MATCH(0,$M$23:$M$154,1))),U749,MAX(AVERAGEIFS(U1627:U1629,U1627:U1629,"&gt;0")/(EXP(U$6*(($D1630-COUNTIFS(U$1453:U1630,0))/12))),U$8))</f>
        <v>3</v>
      </c>
      <c r="V1630" s="181">
        <f t="shared" ca="1" si="215"/>
        <v>2</v>
      </c>
      <c r="W1630" s="132">
        <f ca="1">IF($C1630&lt;$D$4,W749,MAX(AVERAGEIFS(W1627:W1629,W1627:W1629,"&gt;0")/(EXP(W$6*(($D1630-COUNTIFS(W$1453:W1630,0))/12))),W$8))</f>
        <v>0.75</v>
      </c>
      <c r="X1630" s="132">
        <f t="shared" ca="1" si="216"/>
        <v>0.57692307692307687</v>
      </c>
      <c r="Y1630" s="132"/>
      <c r="Z1630" s="132"/>
    </row>
    <row r="1631" spans="2:26" outlineLevel="1">
      <c r="B1631" s="159"/>
      <c r="C1631" s="160">
        <f t="shared" si="198"/>
        <v>49614</v>
      </c>
      <c r="D1631" s="128">
        <f t="shared" si="199"/>
        <v>179</v>
      </c>
      <c r="G1631" s="132">
        <f ca="1">IF($C1631&lt;$D$4,G750,MAX(AVERAGEIFS(G1628:G1630,G1628:G1630,"&gt;0")/(EXP(G$6*(($D1631-COUNTIFS(G$1453:G1631,0))/12))),G$8))</f>
        <v>1.25</v>
      </c>
      <c r="H1631" s="132">
        <f t="shared" ca="1" si="209"/>
        <v>0.96153846153846145</v>
      </c>
      <c r="I1631" s="132">
        <f ca="1">IF($C1631&lt;$D$4,I750,MAX(AVERAGEIFS(I1628:I1630,I1628:I1630,"&gt;0")/(EXP(I$6*(($D1631-COUNTIFS(I$1453:I1631,0))/12))),I$8))</f>
        <v>1.5</v>
      </c>
      <c r="J1631" s="132">
        <f t="shared" ca="1" si="210"/>
        <v>1.2</v>
      </c>
      <c r="K1631" s="132">
        <f ca="1">IF($C1631&lt;$D$4,K750,MAX(AVERAGEIFS(K1628:K1630,K1628:K1630,"&gt;0")/(EXP(K$6*(($D1631-COUNTIFS(K$1453:K1631,0))/12))),K$8))</f>
        <v>3</v>
      </c>
      <c r="L1631" s="132">
        <f t="shared" ca="1" si="211"/>
        <v>2</v>
      </c>
      <c r="M1631" s="181">
        <f ca="1">IF($C1631&lt;=MAX($D$4,INDEX($C$23:$C$154,2+MATCH(0,$M$23:$M$154,1))),M750,MAX(AVERAGEIFS(M1628:M1630,M1628:M1630,"&gt;0")/(EXP(M$6*(($D1631-COUNTIFS(M$1453:M1631,0))/12))),M$8))</f>
        <v>3.75</v>
      </c>
      <c r="N1631" s="181">
        <f t="shared" ca="1" si="212"/>
        <v>3</v>
      </c>
      <c r="O1631" s="181">
        <f ca="1">IF($C1631&lt;=MAX($D$4,INDEX($C$23:$C$154,2+MATCH(0,$O$23:$O$154,1))),O750,MAX(AVERAGEIFS(O1628:O1630,O1628:O1630,"&gt;0")/(EXP(O$6*(($D1631-COUNTIFS(O$1453:O1631,0))/12))),O$8))</f>
        <v>5</v>
      </c>
      <c r="P1631" s="181">
        <f t="shared" ca="1" si="208"/>
        <v>3.5</v>
      </c>
      <c r="Q1631" s="132">
        <f ca="1">IF($C1631&lt;$D$4,Q750,MAX(AVERAGEIFS(Q1628:Q1630,Q1628:Q1630,"&gt;0")/(EXP(Q$6*(($D1631-COUNTIFS(Q$1453:Q1631,0))/12))),Q$8))</f>
        <v>1</v>
      </c>
      <c r="R1631" s="132">
        <f t="shared" ca="1" si="213"/>
        <v>1</v>
      </c>
      <c r="S1631" s="132">
        <f ca="1">IF($C1631&lt;$D$4,S750,MAX(AVERAGEIFS(S1628:S1630,S1628:S1630,"&gt;0")/(EXP(S$6*(($D1631-COUNTIFS(S$1453:S1631,0))/12))),S$8))</f>
        <v>1</v>
      </c>
      <c r="T1631" s="132">
        <f t="shared" ca="1" si="214"/>
        <v>0.76923076923076916</v>
      </c>
      <c r="U1631" s="181">
        <f ca="1">IF($C1631&lt;=MAX($D$4,INDEX($C$23:$C$154,2+MATCH(0,$M$23:$M$154,1))),U750,MAX(AVERAGEIFS(U1628:U1630,U1628:U1630,"&gt;0")/(EXP(U$6*(($D1631-COUNTIFS(U$1453:U1631,0))/12))),U$8))</f>
        <v>3</v>
      </c>
      <c r="V1631" s="181">
        <f t="shared" ca="1" si="215"/>
        <v>2</v>
      </c>
      <c r="W1631" s="132">
        <f ca="1">IF($C1631&lt;$D$4,W750,MAX(AVERAGEIFS(W1628:W1630,W1628:W1630,"&gt;0")/(EXP(W$6*(($D1631-COUNTIFS(W$1453:W1631,0))/12))),W$8))</f>
        <v>0.75</v>
      </c>
      <c r="X1631" s="132">
        <f t="shared" ca="1" si="216"/>
        <v>0.57692307692307687</v>
      </c>
      <c r="Y1631" s="132"/>
      <c r="Z1631" s="132"/>
    </row>
    <row r="1632" spans="2:26" outlineLevel="1">
      <c r="B1632" s="159"/>
      <c r="C1632" s="160">
        <f t="shared" si="198"/>
        <v>49644</v>
      </c>
      <c r="D1632" s="128">
        <f t="shared" si="199"/>
        <v>180</v>
      </c>
      <c r="G1632" s="132">
        <f ca="1">IF($C1632&lt;$D$4,G751,MAX(AVERAGEIFS(G1629:G1631,G1629:G1631,"&gt;0")/(EXP(G$6*(($D1632-COUNTIFS(G$1453:G1632,0))/12))),G$8))</f>
        <v>1.25</v>
      </c>
      <c r="H1632" s="132">
        <f t="shared" ca="1" si="209"/>
        <v>0.96153846153846145</v>
      </c>
      <c r="I1632" s="132">
        <f ca="1">IF($C1632&lt;$D$4,I751,MAX(AVERAGEIFS(I1629:I1631,I1629:I1631,"&gt;0")/(EXP(I$6*(($D1632-COUNTIFS(I$1453:I1632,0))/12))),I$8))</f>
        <v>1.5</v>
      </c>
      <c r="J1632" s="132">
        <f t="shared" ca="1" si="210"/>
        <v>1.2</v>
      </c>
      <c r="K1632" s="132">
        <f ca="1">IF($C1632&lt;$D$4,K751,MAX(AVERAGEIFS(K1629:K1631,K1629:K1631,"&gt;0")/(EXP(K$6*(($D1632-COUNTIFS(K$1453:K1632,0))/12))),K$8))</f>
        <v>3</v>
      </c>
      <c r="L1632" s="132">
        <f t="shared" ca="1" si="211"/>
        <v>2</v>
      </c>
      <c r="M1632" s="181">
        <f ca="1">IF($C1632&lt;=MAX($D$4,INDEX($C$23:$C$154,2+MATCH(0,$M$23:$M$154,1))),M751,MAX(AVERAGEIFS(M1629:M1631,M1629:M1631,"&gt;0")/(EXP(M$6*(($D1632-COUNTIFS(M$1453:M1632,0))/12))),M$8))</f>
        <v>3.75</v>
      </c>
      <c r="N1632" s="181">
        <f t="shared" ca="1" si="212"/>
        <v>3</v>
      </c>
      <c r="O1632" s="181">
        <f ca="1">IF($C1632&lt;=MAX($D$4,INDEX($C$23:$C$154,2+MATCH(0,$O$23:$O$154,1))),O751,MAX(AVERAGEIFS(O1629:O1631,O1629:O1631,"&gt;0")/(EXP(O$6*(($D1632-COUNTIFS(O$1453:O1632,0))/12))),O$8))</f>
        <v>5</v>
      </c>
      <c r="P1632" s="181">
        <f t="shared" ca="1" si="208"/>
        <v>3.5</v>
      </c>
      <c r="Q1632" s="132">
        <f ca="1">IF($C1632&lt;$D$4,Q751,MAX(AVERAGEIFS(Q1629:Q1631,Q1629:Q1631,"&gt;0")/(EXP(Q$6*(($D1632-COUNTIFS(Q$1453:Q1632,0))/12))),Q$8))</f>
        <v>1</v>
      </c>
      <c r="R1632" s="132">
        <f t="shared" ca="1" si="213"/>
        <v>1</v>
      </c>
      <c r="S1632" s="132">
        <f ca="1">IF($C1632&lt;$D$4,S751,MAX(AVERAGEIFS(S1629:S1631,S1629:S1631,"&gt;0")/(EXP(S$6*(($D1632-COUNTIFS(S$1453:S1632,0))/12))),S$8))</f>
        <v>1</v>
      </c>
      <c r="T1632" s="132">
        <f t="shared" ca="1" si="214"/>
        <v>0.76923076923076916</v>
      </c>
      <c r="U1632" s="181">
        <f ca="1">IF($C1632&lt;=MAX($D$4,INDEX($C$23:$C$154,2+MATCH(0,$M$23:$M$154,1))),U751,MAX(AVERAGEIFS(U1629:U1631,U1629:U1631,"&gt;0")/(EXP(U$6*(($D1632-COUNTIFS(U$1453:U1632,0))/12))),U$8))</f>
        <v>3</v>
      </c>
      <c r="V1632" s="181">
        <f t="shared" ca="1" si="215"/>
        <v>2</v>
      </c>
      <c r="W1632" s="132">
        <f ca="1">IF($C1632&lt;$D$4,W751,MAX(AVERAGEIFS(W1629:W1631,W1629:W1631,"&gt;0")/(EXP(W$6*(($D1632-COUNTIFS(W$1453:W1632,0))/12))),W$8))</f>
        <v>0.75</v>
      </c>
      <c r="X1632" s="132">
        <f t="shared" ca="1" si="216"/>
        <v>0.57692307692307687</v>
      </c>
      <c r="Y1632" s="132"/>
      <c r="Z1632" s="132"/>
    </row>
    <row r="1633" spans="2:2">
      <c r="B1633" s="159"/>
    </row>
  </sheetData>
  <mergeCells count="30">
    <mergeCell ref="Q6:R6"/>
    <mergeCell ref="Y6:Z6"/>
    <mergeCell ref="S10:T10"/>
    <mergeCell ref="U10:V10"/>
    <mergeCell ref="W10:X10"/>
    <mergeCell ref="Y10:Z10"/>
    <mergeCell ref="S9:T9"/>
    <mergeCell ref="U9:V9"/>
    <mergeCell ref="W9:X9"/>
    <mergeCell ref="Y9:Z9"/>
    <mergeCell ref="W6:X6"/>
    <mergeCell ref="U6:V6"/>
    <mergeCell ref="S6:T6"/>
    <mergeCell ref="Q10:R10"/>
    <mergeCell ref="Q9:R9"/>
    <mergeCell ref="G6:H6"/>
    <mergeCell ref="I6:J6"/>
    <mergeCell ref="K6:L6"/>
    <mergeCell ref="M6:N6"/>
    <mergeCell ref="O6:P6"/>
    <mergeCell ref="O10:P10"/>
    <mergeCell ref="I9:J9"/>
    <mergeCell ref="K9:L9"/>
    <mergeCell ref="M9:N9"/>
    <mergeCell ref="G9:H9"/>
    <mergeCell ref="G10:H10"/>
    <mergeCell ref="I10:J10"/>
    <mergeCell ref="K10:L10"/>
    <mergeCell ref="M10:N10"/>
    <mergeCell ref="O9:P9"/>
  </mergeCells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88A0585B-2A8A-4E08-A1C8-A939AB13A47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Pricing'!Y713:Y892</xm:f>
              <xm:sqref>Y9</xm:sqref>
            </x14:sparkline>
          </x14:sparklines>
        </x14:sparklineGroup>
        <x14:sparklineGroup displayEmptyCellsAs="gap" xr2:uid="{90649277-3079-451F-9048-2DD4F4F0EA3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Pricing'!W713:W892</xm:f>
              <xm:sqref>W9</xm:sqref>
            </x14:sparkline>
          </x14:sparklines>
        </x14:sparklineGroup>
        <x14:sparklineGroup displayEmptyCellsAs="gap" xr2:uid="{DF27DCB4-0EE5-49F1-9743-BE4A7C34D27C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Pricing'!U713:U892</xm:f>
              <xm:sqref>U9</xm:sqref>
            </x14:sparkline>
          </x14:sparklines>
        </x14:sparklineGroup>
        <x14:sparklineGroup displayEmptyCellsAs="gap" xr2:uid="{36C262D3-6286-4E0F-A82B-C5A40889EB6F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Pricing'!S713:S892</xm:f>
              <xm:sqref>S9</xm:sqref>
            </x14:sparkline>
          </x14:sparklines>
        </x14:sparklineGroup>
        <x14:sparklineGroup displayEmptyCellsAs="gap" xr2:uid="{7B43451E-A417-4470-82CC-7A9DAAF06D42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Pricing'!J110:EJ110</xm:f>
              <xm:sqref>E103</xm:sqref>
            </x14:sparkline>
            <x14:sparkline>
              <xm:f>'Term Pricing'!K110:EK110</xm:f>
              <xm:sqref>F103</xm:sqref>
            </x14:sparkline>
          </x14:sparklines>
        </x14:sparklineGroup>
        <x14:sparklineGroup displayEmptyCellsAs="gap" xr2:uid="{CBB5969C-65B8-4082-A527-55B9261BB0E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Pricing'!O713:O892</xm:f>
              <xm:sqref>O9</xm:sqref>
            </x14:sparkline>
          </x14:sparklines>
        </x14:sparklineGroup>
        <x14:sparklineGroup displayEmptyCellsAs="gap" xr2:uid="{3151EFA4-D13E-4282-9204-DF2CABA2F18B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Pricing'!M713:M892</xm:f>
              <xm:sqref>M9</xm:sqref>
            </x14:sparkline>
          </x14:sparklines>
        </x14:sparklineGroup>
        <x14:sparklineGroup displayEmptyCellsAs="gap" xr2:uid="{379F4796-A33E-4C7C-9F71-8593F40AD6B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Pricing'!K713:K892</xm:f>
              <xm:sqref>K9</xm:sqref>
            </x14:sparkline>
          </x14:sparklines>
        </x14:sparklineGroup>
        <x14:sparklineGroup displayEmptyCellsAs="gap" xr2:uid="{339510B0-9D2A-41F1-A966-8636C58C2F6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Pricing'!I713:I892</xm:f>
              <xm:sqref>I9</xm:sqref>
            </x14:sparkline>
          </x14:sparklines>
        </x14:sparklineGroup>
        <x14:sparklineGroup displayEmptyCellsAs="gap" xr2:uid="{AA2B3C53-5416-4E43-9AB7-6357F44287B7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Pricing'!G713:G892</xm:f>
              <xm:sqref>G9</xm:sqref>
            </x14:sparkline>
          </x14:sparklines>
        </x14:sparklineGroup>
        <x14:sparklineGroup displayEmptyCellsAs="gap" xr2:uid="{AAA8C2DE-4D55-4AA5-AFA4-42A5E1CAF4E6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'Term Pricing'!Q713:Q892</xm:f>
              <xm:sqref>Q9</xm:sqref>
            </x14:sparkline>
          </x14:sparklines>
        </x14:sparklineGroup>
      </x14:sparklineGroup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"/>
  <dimension ref="A1:W366"/>
  <sheetViews>
    <sheetView showGridLines="0" zoomScaleNormal="100" zoomScaleSheetLayoutView="85" workbookViewId="0">
      <pane xSplit="6" ySplit="11" topLeftCell="G107" activePane="bottomRight" state="frozen"/>
      <selection activeCell="Q62" sqref="Q62"/>
      <selection pane="topRight" activeCell="Q62" sqref="Q62"/>
      <selection pane="bottomLeft" activeCell="Q62" sqref="Q62"/>
      <selection pane="bottomRight" activeCell="C2" sqref="C2"/>
    </sheetView>
  </sheetViews>
  <sheetFormatPr defaultColWidth="9" defaultRowHeight="12.5" outlineLevelRow="1"/>
  <cols>
    <col min="1" max="1" width="3.9140625" style="5" customWidth="1"/>
    <col min="2" max="2" width="2.6640625" style="5" customWidth="1"/>
    <col min="3" max="6" width="14.58203125" style="5" customWidth="1"/>
    <col min="7" max="7" width="1.58203125" style="5" customWidth="1"/>
    <col min="8" max="14" width="14.58203125" style="5" customWidth="1"/>
    <col min="15" max="15" width="14.83203125" style="5" customWidth="1"/>
    <col min="16" max="16" width="9" style="5"/>
    <col min="17" max="17" width="12" style="5" customWidth="1"/>
    <col min="18" max="18" width="16.5" style="5" customWidth="1"/>
    <col min="19" max="16384" width="9" style="5"/>
  </cols>
  <sheetData>
    <row r="1" spans="1:15" ht="5" customHeight="1">
      <c r="A1" s="151"/>
    </row>
    <row r="2" spans="1:15" ht="37" customHeight="1">
      <c r="A2" s="151"/>
      <c r="C2" s="128" t="e" vm="1">
        <v>#VALUE!</v>
      </c>
    </row>
    <row r="3" spans="1:15" ht="12.75" customHeight="1">
      <c r="A3" s="151"/>
      <c r="C3" s="182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 ht="12.75" customHeight="1">
      <c r="A4" s="151"/>
    </row>
    <row r="5" spans="1:15" ht="12.75" customHeight="1">
      <c r="A5" s="151"/>
      <c r="C5" s="209"/>
      <c r="D5" s="209"/>
      <c r="E5" s="209"/>
      <c r="F5" s="209"/>
      <c r="L5" s="358" t="s">
        <v>363</v>
      </c>
      <c r="M5" s="358"/>
      <c r="N5" s="358"/>
      <c r="O5" s="358"/>
    </row>
    <row r="6" spans="1:15" ht="12.75" customHeight="1">
      <c r="A6" s="151"/>
    </row>
    <row r="7" spans="1:15" ht="12.75" customHeight="1">
      <c r="A7" s="151"/>
      <c r="C7" s="63"/>
      <c r="D7" s="34"/>
      <c r="H7" s="483"/>
      <c r="L7" s="5" t="s">
        <v>69</v>
      </c>
      <c r="N7" s="5" t="s">
        <v>131</v>
      </c>
      <c r="O7" s="186">
        <v>1000000</v>
      </c>
    </row>
    <row r="8" spans="1:15" ht="12.75" customHeight="1">
      <c r="A8" s="151"/>
    </row>
    <row r="9" spans="1:15" ht="12.75" customHeight="1">
      <c r="A9" s="151"/>
      <c r="B9" s="5" t="s">
        <v>13</v>
      </c>
      <c r="C9" s="358" t="s">
        <v>361</v>
      </c>
      <c r="D9" s="358"/>
      <c r="E9" s="358"/>
      <c r="F9" s="358"/>
      <c r="G9" s="358"/>
      <c r="H9" s="358"/>
      <c r="I9" s="358"/>
      <c r="J9" s="358"/>
      <c r="K9" s="358"/>
      <c r="L9" s="358"/>
      <c r="M9" s="358"/>
      <c r="N9" s="358"/>
      <c r="O9" s="358"/>
    </row>
    <row r="10" spans="1:15" ht="12.75" customHeight="1">
      <c r="A10" s="151"/>
    </row>
    <row r="11" spans="1:15" ht="12.75" customHeight="1">
      <c r="A11" s="151"/>
      <c r="B11" s="5" t="s">
        <v>13</v>
      </c>
      <c r="C11" s="359"/>
      <c r="D11" s="359"/>
      <c r="E11" s="359"/>
      <c r="F11" s="360" t="s">
        <v>22</v>
      </c>
      <c r="G11" s="359"/>
      <c r="H11" s="361"/>
      <c r="I11" s="361" t="s">
        <v>325</v>
      </c>
      <c r="J11" s="361" t="s">
        <v>326</v>
      </c>
      <c r="K11" s="361" t="s">
        <v>327</v>
      </c>
      <c r="L11" s="361"/>
      <c r="M11" s="361"/>
      <c r="N11" s="361"/>
      <c r="O11" s="361"/>
    </row>
    <row r="12" spans="1:15" ht="12.75" customHeight="1">
      <c r="A12" s="151"/>
      <c r="C12" s="5" t="s">
        <v>214</v>
      </c>
      <c r="F12" s="5" t="s">
        <v>47</v>
      </c>
      <c r="I12" s="362">
        <v>0</v>
      </c>
      <c r="J12" s="362">
        <v>1</v>
      </c>
      <c r="K12" s="362">
        <v>0</v>
      </c>
      <c r="L12" s="362"/>
      <c r="M12" s="362"/>
      <c r="N12" s="362"/>
      <c r="O12" s="362"/>
    </row>
    <row r="13" spans="1:15" ht="12.75" customHeight="1">
      <c r="A13" s="151"/>
      <c r="I13" s="185"/>
      <c r="J13" s="185"/>
      <c r="K13" s="185"/>
      <c r="L13" s="185"/>
      <c r="M13" s="185"/>
      <c r="N13" s="185"/>
      <c r="O13" s="185"/>
    </row>
    <row r="14" spans="1:15" ht="12.75" customHeight="1">
      <c r="A14" s="151"/>
      <c r="C14" s="5" t="s">
        <v>10</v>
      </c>
      <c r="F14" s="5" t="s">
        <v>19</v>
      </c>
      <c r="I14" s="187">
        <v>12</v>
      </c>
      <c r="J14" s="187">
        <v>12</v>
      </c>
      <c r="K14" s="187">
        <v>12</v>
      </c>
      <c r="L14" s="187"/>
      <c r="M14" s="187"/>
      <c r="N14" s="187"/>
      <c r="O14" s="187"/>
    </row>
    <row r="15" spans="1:15" ht="12.75" customHeight="1">
      <c r="A15" s="151"/>
      <c r="C15" s="5" t="s">
        <v>62</v>
      </c>
      <c r="D15" s="188"/>
      <c r="F15" s="5" t="s">
        <v>14</v>
      </c>
      <c r="I15" s="187">
        <v>8760</v>
      </c>
      <c r="J15" s="187">
        <v>8760</v>
      </c>
      <c r="K15" s="187">
        <v>8760</v>
      </c>
      <c r="L15" s="187"/>
      <c r="M15" s="187"/>
      <c r="N15" s="187"/>
      <c r="O15" s="187"/>
    </row>
    <row r="16" spans="1:15" ht="12.75" customHeight="1">
      <c r="A16" s="151"/>
      <c r="C16" s="5" t="s">
        <v>51</v>
      </c>
      <c r="F16" s="5" t="s">
        <v>8</v>
      </c>
      <c r="I16" s="99">
        <v>45992</v>
      </c>
      <c r="J16" s="99">
        <v>46357</v>
      </c>
      <c r="K16" s="99">
        <v>46722</v>
      </c>
      <c r="L16" s="99"/>
      <c r="M16" s="99"/>
      <c r="N16" s="99"/>
      <c r="O16" s="99"/>
    </row>
    <row r="17" spans="1:15" ht="12.75" customHeight="1">
      <c r="A17" s="151"/>
      <c r="C17" s="5" t="s">
        <v>221</v>
      </c>
      <c r="F17" s="5" t="s">
        <v>8</v>
      </c>
      <c r="I17" s="184">
        <v>46023</v>
      </c>
      <c r="J17" s="184">
        <v>46388</v>
      </c>
      <c r="K17" s="184">
        <v>46753</v>
      </c>
      <c r="L17" s="184"/>
      <c r="M17" s="184"/>
      <c r="N17" s="184"/>
      <c r="O17" s="184"/>
    </row>
    <row r="18" spans="1:15" ht="12.75" customHeight="1">
      <c r="A18" s="151"/>
      <c r="C18" s="5" t="s">
        <v>172</v>
      </c>
      <c r="F18" s="5" t="s">
        <v>19</v>
      </c>
      <c r="I18" s="189">
        <v>3</v>
      </c>
      <c r="J18" s="189">
        <v>3</v>
      </c>
      <c r="K18" s="189">
        <v>3</v>
      </c>
      <c r="L18" s="189"/>
      <c r="M18" s="189"/>
      <c r="N18" s="189"/>
      <c r="O18" s="189"/>
    </row>
    <row r="19" spans="1:15" ht="12.75" customHeight="1">
      <c r="A19" s="151"/>
      <c r="C19" s="5" t="s">
        <v>50</v>
      </c>
      <c r="F19" s="5" t="s">
        <v>8</v>
      </c>
      <c r="I19" s="184">
        <f>EDATE(I17,I18)</f>
        <v>46113</v>
      </c>
      <c r="J19" s="184">
        <f>EDATE(J17,J18)</f>
        <v>46478</v>
      </c>
      <c r="K19" s="184">
        <f>EDATE(K17,K18)</f>
        <v>46844</v>
      </c>
      <c r="L19" s="184"/>
      <c r="M19" s="184"/>
      <c r="N19" s="184"/>
      <c r="O19" s="184"/>
    </row>
    <row r="20" spans="1:15" ht="12.75" customHeight="1">
      <c r="A20" s="151"/>
      <c r="C20" s="5" t="s">
        <v>261</v>
      </c>
      <c r="F20" s="5" t="s">
        <v>8</v>
      </c>
      <c r="I20" s="99">
        <v>45839</v>
      </c>
      <c r="J20" s="99">
        <v>45839</v>
      </c>
      <c r="K20" s="99">
        <v>45839</v>
      </c>
      <c r="L20" s="99"/>
      <c r="M20" s="99"/>
      <c r="N20" s="99"/>
      <c r="O20" s="99"/>
    </row>
    <row r="21" spans="1:15" ht="12.75" customHeight="1">
      <c r="A21" s="151"/>
      <c r="C21" s="5" t="s">
        <v>359</v>
      </c>
      <c r="F21" s="5" t="s">
        <v>20</v>
      </c>
      <c r="I21" s="187">
        <v>10</v>
      </c>
      <c r="J21" s="187">
        <v>10</v>
      </c>
      <c r="K21" s="187">
        <v>10</v>
      </c>
      <c r="L21" s="187"/>
      <c r="M21" s="187"/>
      <c r="N21" s="187"/>
      <c r="O21" s="187"/>
    </row>
    <row r="22" spans="1:15" ht="12.75" customHeight="1">
      <c r="A22" s="151"/>
      <c r="C22" s="5" t="s">
        <v>358</v>
      </c>
      <c r="F22" s="5" t="s">
        <v>8</v>
      </c>
      <c r="I22" s="59">
        <f>EDATE(I19,I21*I14)</f>
        <v>49766</v>
      </c>
      <c r="J22" s="59">
        <f>EDATE(J19,J21*J14)</f>
        <v>50131</v>
      </c>
      <c r="K22" s="59">
        <f>EDATE(K19,K21*K14)</f>
        <v>50496</v>
      </c>
      <c r="L22" s="59"/>
      <c r="M22" s="59"/>
      <c r="N22" s="59"/>
      <c r="O22" s="59"/>
    </row>
    <row r="23" spans="1:15" ht="12.75" customHeight="1">
      <c r="A23" s="151"/>
    </row>
    <row r="24" spans="1:15" ht="12.75" customHeight="1">
      <c r="A24" s="151"/>
      <c r="B24" s="5" t="s">
        <v>13</v>
      </c>
      <c r="C24" s="358" t="s">
        <v>360</v>
      </c>
      <c r="D24" s="358"/>
      <c r="E24" s="358"/>
      <c r="F24" s="358"/>
      <c r="G24" s="358"/>
      <c r="H24" s="358"/>
      <c r="I24" s="358"/>
      <c r="J24" s="358"/>
      <c r="K24" s="358"/>
      <c r="L24" s="358"/>
      <c r="M24" s="358"/>
      <c r="N24" s="358"/>
      <c r="O24" s="358"/>
    </row>
    <row r="25" spans="1:15" ht="12.75" customHeight="1">
      <c r="A25" s="151"/>
    </row>
    <row r="26" spans="1:15" ht="12.75" customHeight="1">
      <c r="A26" s="151"/>
      <c r="C26" s="367" t="s">
        <v>73</v>
      </c>
      <c r="D26" s="366"/>
      <c r="E26" s="366"/>
      <c r="F26" s="366"/>
    </row>
    <row r="27" spans="1:15" ht="12.75" customHeight="1">
      <c r="A27" s="151"/>
      <c r="C27" s="190"/>
    </row>
    <row r="28" spans="1:15" ht="12.75" customHeight="1">
      <c r="A28" s="151"/>
      <c r="C28" s="191" t="s">
        <v>96</v>
      </c>
      <c r="F28" s="5" t="s">
        <v>76</v>
      </c>
      <c r="I28" s="364">
        <v>100</v>
      </c>
      <c r="J28" s="364">
        <v>50</v>
      </c>
      <c r="K28" s="364">
        <v>0</v>
      </c>
      <c r="L28" s="192"/>
      <c r="M28" s="192"/>
      <c r="N28" s="192"/>
      <c r="O28" s="192"/>
    </row>
    <row r="29" spans="1:15" ht="12.75" customHeight="1">
      <c r="A29" s="151"/>
      <c r="C29" s="191" t="s">
        <v>97</v>
      </c>
      <c r="F29" s="5" t="s">
        <v>76</v>
      </c>
      <c r="I29" s="364">
        <v>500</v>
      </c>
      <c r="J29" s="364">
        <v>250</v>
      </c>
      <c r="K29" s="364">
        <v>200</v>
      </c>
      <c r="L29" s="192"/>
      <c r="M29" s="192"/>
      <c r="N29" s="192"/>
      <c r="O29" s="192"/>
    </row>
    <row r="30" spans="1:15" ht="12.75" customHeight="1">
      <c r="A30" s="151"/>
      <c r="C30" s="191" t="s">
        <v>98</v>
      </c>
      <c r="F30" s="5" t="s">
        <v>76</v>
      </c>
      <c r="I30" s="364">
        <v>300</v>
      </c>
      <c r="J30" s="364">
        <v>200</v>
      </c>
      <c r="K30" s="364">
        <v>400</v>
      </c>
      <c r="L30" s="192"/>
      <c r="M30" s="192"/>
      <c r="N30" s="192"/>
      <c r="O30" s="192"/>
    </row>
    <row r="31" spans="1:15" ht="12.75" customHeight="1">
      <c r="A31" s="151"/>
      <c r="C31" s="191" t="s">
        <v>99</v>
      </c>
      <c r="F31" s="5" t="s">
        <v>76</v>
      </c>
      <c r="I31" s="364">
        <v>100</v>
      </c>
      <c r="J31" s="364">
        <v>200</v>
      </c>
      <c r="K31" s="364">
        <v>100</v>
      </c>
      <c r="L31" s="192"/>
      <c r="M31" s="192"/>
      <c r="N31" s="192"/>
      <c r="O31" s="192"/>
    </row>
    <row r="32" spans="1:15" ht="12.75" customHeight="1">
      <c r="A32" s="151"/>
      <c r="C32" s="191" t="s">
        <v>375</v>
      </c>
      <c r="F32" s="5" t="s">
        <v>76</v>
      </c>
      <c r="I32" s="364">
        <v>0</v>
      </c>
      <c r="J32" s="364">
        <v>100</v>
      </c>
      <c r="K32" s="364">
        <v>200</v>
      </c>
      <c r="L32" s="192"/>
      <c r="M32" s="192"/>
      <c r="N32" s="192"/>
      <c r="O32" s="192"/>
    </row>
    <row r="33" spans="1:15" ht="12.75" customHeight="1">
      <c r="A33" s="151"/>
      <c r="C33" s="191" t="s">
        <v>200</v>
      </c>
      <c r="F33" s="5" t="s">
        <v>76</v>
      </c>
      <c r="I33" s="364">
        <v>0</v>
      </c>
      <c r="J33" s="364">
        <v>0</v>
      </c>
      <c r="K33" s="364">
        <v>0</v>
      </c>
      <c r="L33" s="192"/>
      <c r="M33" s="192"/>
      <c r="N33" s="192"/>
      <c r="O33" s="192"/>
    </row>
    <row r="34" spans="1:15" ht="12.75" customHeight="1">
      <c r="A34" s="151"/>
      <c r="C34" s="191" t="s">
        <v>74</v>
      </c>
      <c r="F34" s="5" t="s">
        <v>76</v>
      </c>
      <c r="I34" s="364">
        <v>0</v>
      </c>
      <c r="J34" s="364">
        <v>0</v>
      </c>
      <c r="K34" s="364">
        <v>0</v>
      </c>
      <c r="L34" s="192"/>
      <c r="M34" s="192"/>
      <c r="N34" s="192"/>
      <c r="O34" s="192"/>
    </row>
    <row r="35" spans="1:15" ht="12.75" customHeight="1">
      <c r="A35" s="151"/>
      <c r="C35" s="191" t="s">
        <v>75</v>
      </c>
      <c r="F35" s="5" t="s">
        <v>76</v>
      </c>
      <c r="I35" s="364">
        <v>0</v>
      </c>
      <c r="J35" s="364">
        <v>0</v>
      </c>
      <c r="K35" s="364">
        <v>0</v>
      </c>
      <c r="L35" s="192"/>
      <c r="M35" s="192"/>
      <c r="N35" s="192"/>
      <c r="O35" s="192"/>
    </row>
    <row r="36" spans="1:15" ht="12.75" customHeight="1">
      <c r="A36" s="151"/>
      <c r="C36" s="191" t="s">
        <v>265</v>
      </c>
      <c r="F36" s="5" t="s">
        <v>76</v>
      </c>
      <c r="I36" s="364">
        <v>0</v>
      </c>
      <c r="J36" s="364">
        <v>0</v>
      </c>
      <c r="K36" s="364">
        <v>0</v>
      </c>
      <c r="L36" s="192"/>
      <c r="M36" s="192"/>
      <c r="N36" s="192"/>
      <c r="O36" s="192"/>
    </row>
    <row r="37" spans="1:15" ht="12.75" customHeight="1">
      <c r="A37" s="151"/>
      <c r="C37" s="191" t="s">
        <v>202</v>
      </c>
      <c r="F37" s="5" t="s">
        <v>76</v>
      </c>
      <c r="I37" s="364">
        <v>0</v>
      </c>
      <c r="J37" s="364">
        <v>0</v>
      </c>
      <c r="K37" s="364">
        <v>0</v>
      </c>
      <c r="L37" s="192"/>
      <c r="M37" s="192"/>
      <c r="N37" s="192"/>
      <c r="O37" s="192"/>
    </row>
    <row r="38" spans="1:15" ht="12.75" customHeight="1">
      <c r="A38" s="151"/>
      <c r="C38" s="191" t="s">
        <v>81</v>
      </c>
      <c r="F38" s="5" t="s">
        <v>76</v>
      </c>
      <c r="I38" s="414"/>
      <c r="J38" s="414"/>
      <c r="K38" s="414"/>
      <c r="L38" s="193"/>
      <c r="M38" s="193"/>
      <c r="N38" s="193"/>
      <c r="O38" s="193"/>
    </row>
    <row r="39" spans="1:15" ht="12.75" customHeight="1">
      <c r="A39" s="151"/>
      <c r="C39" s="34"/>
      <c r="I39" s="193"/>
      <c r="J39" s="193"/>
      <c r="K39" s="193"/>
      <c r="L39" s="193"/>
      <c r="M39" s="193"/>
      <c r="N39" s="193"/>
      <c r="O39" s="193"/>
    </row>
    <row r="40" spans="1:15" ht="12.75" customHeight="1">
      <c r="A40" s="151"/>
      <c r="C40" s="5" t="s">
        <v>77</v>
      </c>
      <c r="I40" s="407">
        <f>SUM(I28:I39)</f>
        <v>1000</v>
      </c>
      <c r="J40" s="407">
        <f>SUM(J28:J39)</f>
        <v>800</v>
      </c>
      <c r="K40" s="407">
        <f>SUM(K28:K39)</f>
        <v>900</v>
      </c>
      <c r="L40" s="194"/>
      <c r="M40" s="194"/>
      <c r="N40" s="194"/>
      <c r="O40" s="194"/>
    </row>
    <row r="41" spans="1:15" ht="12.75" customHeight="1">
      <c r="A41" s="151"/>
      <c r="I41" s="194"/>
      <c r="J41" s="194"/>
      <c r="K41" s="194"/>
      <c r="L41" s="194"/>
      <c r="M41" s="194"/>
      <c r="N41" s="194"/>
      <c r="O41" s="194"/>
    </row>
    <row r="42" spans="1:15" ht="12.75" customHeight="1">
      <c r="A42" s="151"/>
      <c r="C42" s="14" t="s">
        <v>104</v>
      </c>
      <c r="I42" s="194"/>
      <c r="J42" s="194"/>
      <c r="K42" s="194"/>
      <c r="L42" s="194"/>
      <c r="M42" s="194"/>
      <c r="N42" s="194"/>
      <c r="O42" s="194"/>
    </row>
    <row r="43" spans="1:15" ht="12.75" customHeight="1">
      <c r="A43" s="151"/>
      <c r="C43" s="34" t="str">
        <f t="shared" ref="C43:C48" si="0">C28</f>
        <v>A100</v>
      </c>
      <c r="F43" s="5" t="s">
        <v>95</v>
      </c>
      <c r="I43" s="413">
        <v>400</v>
      </c>
      <c r="J43" s="413">
        <v>400</v>
      </c>
      <c r="K43" s="413">
        <v>400</v>
      </c>
      <c r="L43" s="195"/>
      <c r="M43" s="195"/>
      <c r="N43" s="195"/>
      <c r="O43" s="195"/>
    </row>
    <row r="44" spans="1:15" ht="12.75" customHeight="1">
      <c r="A44" s="151"/>
      <c r="C44" s="34" t="str">
        <f t="shared" si="0"/>
        <v>H100</v>
      </c>
      <c r="F44" s="5" t="s">
        <v>95</v>
      </c>
      <c r="I44" s="413">
        <v>700</v>
      </c>
      <c r="J44" s="413">
        <v>700</v>
      </c>
      <c r="K44" s="413">
        <v>700</v>
      </c>
      <c r="L44" s="195"/>
      <c r="M44" s="195"/>
      <c r="N44" s="195"/>
      <c r="O44" s="195"/>
    </row>
    <row r="45" spans="1:15" ht="12.75" customHeight="1">
      <c r="A45" s="151"/>
      <c r="C45" s="34" t="str">
        <f t="shared" si="0"/>
        <v>B200</v>
      </c>
      <c r="F45" s="5" t="s">
        <v>95</v>
      </c>
      <c r="I45" s="413">
        <v>1200</v>
      </c>
      <c r="J45" s="413">
        <v>1200</v>
      </c>
      <c r="K45" s="413">
        <v>1200</v>
      </c>
      <c r="L45" s="195"/>
      <c r="M45" s="195"/>
      <c r="N45" s="195"/>
      <c r="O45" s="195"/>
    </row>
    <row r="46" spans="1:15" ht="12.75" customHeight="1">
      <c r="A46" s="151"/>
      <c r="C46" s="34" t="str">
        <f t="shared" si="0"/>
        <v>R100</v>
      </c>
      <c r="F46" s="5" t="s">
        <v>95</v>
      </c>
      <c r="I46" s="413">
        <v>1800</v>
      </c>
      <c r="J46" s="413">
        <v>1800</v>
      </c>
      <c r="K46" s="413">
        <v>1800</v>
      </c>
      <c r="L46" s="195"/>
      <c r="M46" s="195"/>
      <c r="N46" s="195"/>
      <c r="O46" s="195"/>
    </row>
    <row r="47" spans="1:15" ht="12.75" customHeight="1">
      <c r="A47" s="151"/>
      <c r="C47" s="34" t="str">
        <f t="shared" si="0"/>
        <v>R300</v>
      </c>
      <c r="F47" s="5" t="s">
        <v>95</v>
      </c>
      <c r="I47" s="413">
        <v>3600</v>
      </c>
      <c r="J47" s="413">
        <v>3600</v>
      </c>
      <c r="K47" s="413">
        <v>3600</v>
      </c>
      <c r="L47" s="195"/>
      <c r="M47" s="195"/>
      <c r="N47" s="195"/>
      <c r="O47" s="195"/>
    </row>
    <row r="48" spans="1:15" ht="12.75" hidden="1" customHeight="1" outlineLevel="1">
      <c r="A48" s="151"/>
      <c r="C48" s="34" t="str">
        <f t="shared" si="0"/>
        <v>Groq LPU</v>
      </c>
      <c r="F48" s="5" t="s">
        <v>95</v>
      </c>
      <c r="I48" s="413">
        <v>400</v>
      </c>
      <c r="J48" s="413">
        <v>400</v>
      </c>
      <c r="K48" s="413">
        <v>400</v>
      </c>
      <c r="L48" s="195"/>
      <c r="M48" s="195"/>
      <c r="N48" s="195"/>
      <c r="O48" s="195"/>
    </row>
    <row r="49" spans="1:17" ht="12.75" hidden="1" customHeight="1" outlineLevel="1">
      <c r="A49" s="151"/>
      <c r="C49" s="34" t="str">
        <f t="shared" ref="C49:C53" si="1">C34</f>
        <v>MI300X</v>
      </c>
      <c r="F49" s="5" t="s">
        <v>95</v>
      </c>
      <c r="I49" s="413">
        <v>750</v>
      </c>
      <c r="J49" s="413">
        <v>750</v>
      </c>
      <c r="K49" s="413">
        <v>750</v>
      </c>
      <c r="L49" s="195"/>
      <c r="M49" s="195"/>
      <c r="N49" s="195"/>
      <c r="O49" s="195"/>
    </row>
    <row r="50" spans="1:17" ht="12.75" hidden="1" customHeight="1" outlineLevel="1">
      <c r="A50" s="151"/>
      <c r="C50" s="34" t="str">
        <f t="shared" si="1"/>
        <v>MI400</v>
      </c>
      <c r="F50" s="5" t="s">
        <v>95</v>
      </c>
      <c r="I50" s="413">
        <v>1200</v>
      </c>
      <c r="J50" s="413">
        <v>1200</v>
      </c>
      <c r="K50" s="413">
        <v>1200</v>
      </c>
      <c r="L50" s="195"/>
      <c r="M50" s="195"/>
      <c r="N50" s="195"/>
      <c r="O50" s="195"/>
    </row>
    <row r="51" spans="1:17" ht="12.75" hidden="1" customHeight="1" outlineLevel="1">
      <c r="A51" s="151"/>
      <c r="C51" s="34" t="str">
        <f t="shared" si="1"/>
        <v>L40S</v>
      </c>
      <c r="F51" s="5" t="s">
        <v>95</v>
      </c>
      <c r="I51" s="413">
        <v>450</v>
      </c>
      <c r="J51" s="413">
        <v>450</v>
      </c>
      <c r="K51" s="413">
        <v>450</v>
      </c>
      <c r="L51" s="195"/>
      <c r="M51" s="195"/>
      <c r="N51" s="195"/>
      <c r="O51" s="195"/>
    </row>
    <row r="52" spans="1:17" ht="12.75" hidden="1" customHeight="1" outlineLevel="1">
      <c r="A52" s="151"/>
      <c r="C52" s="34" t="str">
        <f t="shared" si="1"/>
        <v>Cerebras WSE-2</v>
      </c>
      <c r="F52" s="5" t="s">
        <v>95</v>
      </c>
      <c r="I52" s="413">
        <v>20000</v>
      </c>
      <c r="J52" s="413">
        <v>20000</v>
      </c>
      <c r="K52" s="413">
        <v>20000</v>
      </c>
      <c r="L52" s="195"/>
      <c r="M52" s="195"/>
      <c r="N52" s="195"/>
      <c r="O52" s="195"/>
    </row>
    <row r="53" spans="1:17" ht="12.75" hidden="1" customHeight="1" outlineLevel="1">
      <c r="A53" s="151"/>
      <c r="C53" s="34" t="str">
        <f t="shared" si="1"/>
        <v>Placeholder</v>
      </c>
      <c r="F53" s="5" t="s">
        <v>95</v>
      </c>
      <c r="I53" s="195"/>
      <c r="J53" s="194"/>
      <c r="K53" s="194"/>
      <c r="L53" s="194"/>
      <c r="M53" s="194"/>
      <c r="N53" s="194"/>
      <c r="O53" s="194"/>
    </row>
    <row r="54" spans="1:17" ht="12.75" customHeight="1" collapsed="1">
      <c r="A54" s="151"/>
      <c r="I54" s="194"/>
      <c r="J54" s="194"/>
      <c r="K54" s="194"/>
      <c r="L54" s="194"/>
      <c r="M54" s="194"/>
      <c r="N54" s="194"/>
      <c r="O54" s="194"/>
    </row>
    <row r="55" spans="1:17" ht="12.75" customHeight="1">
      <c r="A55" s="151"/>
      <c r="C55" s="5" t="s">
        <v>100</v>
      </c>
      <c r="F55" s="5" t="s">
        <v>101</v>
      </c>
      <c r="I55" s="372">
        <v>0.25</v>
      </c>
      <c r="J55" s="372">
        <v>0.25</v>
      </c>
      <c r="K55" s="372">
        <v>0.25</v>
      </c>
      <c r="L55" s="221"/>
      <c r="M55" s="221"/>
      <c r="N55" s="221"/>
      <c r="O55" s="221"/>
    </row>
    <row r="56" spans="1:17" ht="12.75" customHeight="1">
      <c r="A56" s="151"/>
      <c r="C56" s="5" t="s">
        <v>102</v>
      </c>
      <c r="F56" s="5" t="s">
        <v>103</v>
      </c>
      <c r="I56" s="412">
        <v>1.1000000000000001</v>
      </c>
      <c r="J56" s="412">
        <v>1.1000000000000001</v>
      </c>
      <c r="K56" s="412">
        <v>1.1000000000000001</v>
      </c>
      <c r="L56" s="363"/>
      <c r="M56" s="363"/>
      <c r="N56" s="363"/>
      <c r="O56" s="363"/>
    </row>
    <row r="57" spans="1:17" ht="12.75" customHeight="1">
      <c r="A57" s="151"/>
      <c r="I57" s="193"/>
      <c r="J57" s="193"/>
      <c r="K57" s="193"/>
      <c r="L57" s="193"/>
      <c r="M57" s="193"/>
      <c r="N57" s="193"/>
      <c r="O57" s="193"/>
    </row>
    <row r="58" spans="1:17" ht="12.75" customHeight="1">
      <c r="A58" s="151"/>
      <c r="C58" s="5" t="s">
        <v>128</v>
      </c>
      <c r="F58" s="5" t="s">
        <v>21</v>
      </c>
      <c r="I58" s="411">
        <f>SUMPRODUCT(I28:I38,I43:I53)*(1+I55)*I56/1000000</f>
        <v>1.2787500000000001</v>
      </c>
      <c r="J58" s="411">
        <f>SUMPRODUCT(J28:J38,J43:J53)*(1+J55)*J56/1000000</f>
        <v>1.5881250000000002</v>
      </c>
      <c r="K58" s="411">
        <f>SUMPRODUCT(K28:K38,K43:K53)*(1+K55)*K56/1000000</f>
        <v>2.0900000000000003</v>
      </c>
      <c r="L58" s="196"/>
      <c r="M58" s="196"/>
      <c r="N58" s="196"/>
      <c r="O58" s="196"/>
    </row>
    <row r="59" spans="1:17" ht="12.75" customHeight="1">
      <c r="A59" s="151"/>
      <c r="C59" s="22"/>
      <c r="I59" s="193"/>
      <c r="J59" s="193"/>
      <c r="K59" s="193"/>
      <c r="L59" s="193"/>
      <c r="M59" s="193"/>
      <c r="N59" s="193"/>
      <c r="O59" s="193"/>
    </row>
    <row r="60" spans="1:17" ht="12.75" customHeight="1">
      <c r="A60" s="151"/>
      <c r="C60" s="14" t="s">
        <v>78</v>
      </c>
      <c r="H60" s="5" t="s">
        <v>388</v>
      </c>
      <c r="I60" s="410">
        <v>0.2</v>
      </c>
      <c r="J60" s="410">
        <v>0.2</v>
      </c>
      <c r="K60" s="410">
        <v>0.2</v>
      </c>
      <c r="L60" s="197"/>
      <c r="M60" s="197"/>
      <c r="N60" s="197"/>
      <c r="O60" s="197"/>
    </row>
    <row r="61" spans="1:17" ht="12.75" customHeight="1">
      <c r="A61" s="151"/>
      <c r="C61" s="34" t="str">
        <f t="shared" ref="C61:C66" si="2">C28</f>
        <v>A100</v>
      </c>
      <c r="F61" s="5" t="s">
        <v>79</v>
      </c>
      <c r="I61" s="409">
        <f>(I28*I$15)</f>
        <v>876000</v>
      </c>
      <c r="J61" s="409">
        <f>(J28*J$15)</f>
        <v>438000</v>
      </c>
      <c r="K61" s="409">
        <f>(K28*K$15)</f>
        <v>0</v>
      </c>
      <c r="L61" s="194"/>
      <c r="M61" s="194"/>
      <c r="N61" s="194"/>
      <c r="O61" s="194"/>
    </row>
    <row r="62" spans="1:17" ht="12.75" customHeight="1">
      <c r="A62" s="151"/>
      <c r="C62" s="34" t="str">
        <f t="shared" si="2"/>
        <v>H100</v>
      </c>
      <c r="F62" s="5" t="s">
        <v>79</v>
      </c>
      <c r="I62" s="409">
        <f t="shared" ref="I62:K65" si="3">(I29*I$15)</f>
        <v>4380000</v>
      </c>
      <c r="J62" s="409">
        <f t="shared" si="3"/>
        <v>2190000</v>
      </c>
      <c r="K62" s="409">
        <f t="shared" si="3"/>
        <v>1752000</v>
      </c>
      <c r="L62" s="194"/>
      <c r="M62" s="194"/>
      <c r="N62" s="194"/>
      <c r="O62" s="194"/>
      <c r="Q62" s="54"/>
    </row>
    <row r="63" spans="1:17" ht="12.75" customHeight="1">
      <c r="A63" s="151"/>
      <c r="C63" s="34" t="str">
        <f t="shared" si="2"/>
        <v>B200</v>
      </c>
      <c r="F63" s="5" t="s">
        <v>79</v>
      </c>
      <c r="I63" s="409">
        <f t="shared" si="3"/>
        <v>2628000</v>
      </c>
      <c r="J63" s="409">
        <f t="shared" si="3"/>
        <v>1752000</v>
      </c>
      <c r="K63" s="409">
        <f t="shared" si="3"/>
        <v>3504000</v>
      </c>
      <c r="L63" s="194"/>
      <c r="M63" s="194"/>
      <c r="N63" s="194"/>
      <c r="O63" s="194"/>
      <c r="Q63" s="54"/>
    </row>
    <row r="64" spans="1:17" ht="12.75" customHeight="1">
      <c r="A64" s="151"/>
      <c r="C64" s="34" t="str">
        <f t="shared" si="2"/>
        <v>R100</v>
      </c>
      <c r="F64" s="5" t="s">
        <v>79</v>
      </c>
      <c r="I64" s="409">
        <f t="shared" si="3"/>
        <v>876000</v>
      </c>
      <c r="J64" s="409">
        <f t="shared" si="3"/>
        <v>1752000</v>
      </c>
      <c r="K64" s="409">
        <f t="shared" si="3"/>
        <v>876000</v>
      </c>
      <c r="L64" s="194"/>
      <c r="M64" s="194"/>
      <c r="N64" s="194"/>
      <c r="O64" s="194"/>
      <c r="Q64" s="54"/>
    </row>
    <row r="65" spans="1:17" ht="12.75" customHeight="1">
      <c r="A65" s="151"/>
      <c r="C65" s="34" t="str">
        <f t="shared" si="2"/>
        <v>R300</v>
      </c>
      <c r="F65" s="5" t="s">
        <v>79</v>
      </c>
      <c r="I65" s="409">
        <f t="shared" si="3"/>
        <v>0</v>
      </c>
      <c r="J65" s="409">
        <f t="shared" si="3"/>
        <v>876000</v>
      </c>
      <c r="K65" s="409">
        <f t="shared" si="3"/>
        <v>1752000</v>
      </c>
      <c r="L65" s="194"/>
      <c r="M65" s="194"/>
      <c r="N65" s="194"/>
      <c r="O65" s="194"/>
      <c r="Q65" s="54"/>
    </row>
    <row r="66" spans="1:17" ht="12.75" hidden="1" customHeight="1" outlineLevel="1">
      <c r="A66" s="151"/>
      <c r="C66" s="34" t="str">
        <f t="shared" si="2"/>
        <v>Groq LPU</v>
      </c>
      <c r="F66" s="5" t="s">
        <v>79</v>
      </c>
      <c r="I66" s="407">
        <f t="shared" ref="I66:K71" si="4">(I33*I$15)*(1+$Q$72)</f>
        <v>0</v>
      </c>
      <c r="J66" s="407">
        <f t="shared" si="4"/>
        <v>0</v>
      </c>
      <c r="K66" s="407">
        <f t="shared" si="4"/>
        <v>0</v>
      </c>
      <c r="L66" s="194"/>
      <c r="M66" s="194"/>
      <c r="N66" s="194"/>
      <c r="O66" s="194"/>
      <c r="Q66" s="54"/>
    </row>
    <row r="67" spans="1:17" ht="12.75" hidden="1" customHeight="1" outlineLevel="1">
      <c r="A67" s="151"/>
      <c r="C67" s="34" t="str">
        <f t="shared" ref="C67:C71" si="5">C34</f>
        <v>MI300X</v>
      </c>
      <c r="F67" s="5" t="s">
        <v>79</v>
      </c>
      <c r="I67" s="407">
        <f t="shared" si="4"/>
        <v>0</v>
      </c>
      <c r="J67" s="407">
        <f t="shared" si="4"/>
        <v>0</v>
      </c>
      <c r="K67" s="407">
        <f t="shared" si="4"/>
        <v>0</v>
      </c>
      <c r="L67" s="194"/>
      <c r="M67" s="194"/>
      <c r="N67" s="194"/>
      <c r="O67" s="194"/>
      <c r="Q67" s="54"/>
    </row>
    <row r="68" spans="1:17" ht="12.75" hidden="1" customHeight="1" outlineLevel="1">
      <c r="A68" s="151"/>
      <c r="C68" s="34" t="str">
        <f t="shared" si="5"/>
        <v>MI400</v>
      </c>
      <c r="F68" s="5" t="s">
        <v>79</v>
      </c>
      <c r="I68" s="407">
        <f t="shared" si="4"/>
        <v>0</v>
      </c>
      <c r="J68" s="407">
        <f t="shared" si="4"/>
        <v>0</v>
      </c>
      <c r="K68" s="407">
        <f t="shared" si="4"/>
        <v>0</v>
      </c>
      <c r="L68" s="194"/>
      <c r="M68" s="194"/>
      <c r="N68" s="194"/>
      <c r="O68" s="194"/>
      <c r="Q68" s="54"/>
    </row>
    <row r="69" spans="1:17" ht="12.75" hidden="1" customHeight="1" outlineLevel="1">
      <c r="A69" s="151"/>
      <c r="C69" s="34" t="str">
        <f t="shared" si="5"/>
        <v>L40S</v>
      </c>
      <c r="F69" s="5" t="s">
        <v>79</v>
      </c>
      <c r="I69" s="407">
        <f t="shared" si="4"/>
        <v>0</v>
      </c>
      <c r="J69" s="407">
        <f t="shared" si="4"/>
        <v>0</v>
      </c>
      <c r="K69" s="407">
        <f t="shared" si="4"/>
        <v>0</v>
      </c>
      <c r="L69" s="194"/>
      <c r="M69" s="194"/>
      <c r="N69" s="194"/>
      <c r="O69" s="194"/>
      <c r="Q69" s="54"/>
    </row>
    <row r="70" spans="1:17" ht="12.75" hidden="1" customHeight="1" outlineLevel="1">
      <c r="A70" s="151"/>
      <c r="C70" s="34" t="str">
        <f t="shared" si="5"/>
        <v>Cerebras WSE-2</v>
      </c>
      <c r="F70" s="5" t="s">
        <v>79</v>
      </c>
      <c r="I70" s="407">
        <f t="shared" si="4"/>
        <v>0</v>
      </c>
      <c r="J70" s="407">
        <f t="shared" si="4"/>
        <v>0</v>
      </c>
      <c r="K70" s="407">
        <f t="shared" si="4"/>
        <v>0</v>
      </c>
      <c r="L70" s="194"/>
      <c r="M70" s="194"/>
      <c r="N70" s="194"/>
      <c r="O70" s="194"/>
      <c r="Q70" s="54"/>
    </row>
    <row r="71" spans="1:17" ht="12.75" hidden="1" customHeight="1" outlineLevel="1">
      <c r="A71" s="151"/>
      <c r="C71" s="34" t="str">
        <f t="shared" si="5"/>
        <v>Placeholder</v>
      </c>
      <c r="F71" s="5" t="s">
        <v>79</v>
      </c>
      <c r="I71" s="407">
        <f t="shared" si="4"/>
        <v>0</v>
      </c>
      <c r="J71" s="407">
        <f t="shared" si="4"/>
        <v>0</v>
      </c>
      <c r="K71" s="407">
        <f t="shared" si="4"/>
        <v>0</v>
      </c>
      <c r="L71" s="194"/>
      <c r="M71" s="194"/>
      <c r="N71" s="194"/>
      <c r="O71" s="194"/>
      <c r="Q71" s="54"/>
    </row>
    <row r="72" spans="1:17" ht="12.75" customHeight="1" collapsed="1">
      <c r="A72" s="151"/>
      <c r="C72" s="22" t="s">
        <v>80</v>
      </c>
      <c r="F72" s="5" t="s">
        <v>79</v>
      </c>
      <c r="I72" s="408">
        <f>SUM(I61:I71)</f>
        <v>8760000</v>
      </c>
      <c r="J72" s="408">
        <f t="shared" ref="J72:K72" si="6">SUM(J61:J71)</f>
        <v>7008000</v>
      </c>
      <c r="K72" s="408">
        <f t="shared" si="6"/>
        <v>7884000</v>
      </c>
      <c r="L72" s="260"/>
      <c r="M72" s="260"/>
      <c r="N72" s="260"/>
      <c r="O72" s="260"/>
      <c r="Q72" s="199"/>
    </row>
    <row r="73" spans="1:17" ht="12.75" customHeight="1">
      <c r="A73" s="151"/>
      <c r="C73" s="23"/>
      <c r="D73" s="14"/>
      <c r="E73" s="14"/>
      <c r="F73" s="14"/>
      <c r="H73" s="14"/>
      <c r="I73" s="200"/>
      <c r="J73" s="200"/>
      <c r="K73" s="200"/>
      <c r="L73" s="200"/>
      <c r="M73" s="200"/>
      <c r="N73" s="200"/>
      <c r="O73" s="200"/>
    </row>
    <row r="74" spans="1:17" ht="12.75" customHeight="1">
      <c r="A74" s="151"/>
      <c r="C74" s="5" t="s">
        <v>58</v>
      </c>
      <c r="F74" s="5" t="s">
        <v>58</v>
      </c>
      <c r="I74" s="364">
        <v>50</v>
      </c>
      <c r="J74" s="364">
        <v>50</v>
      </c>
      <c r="K74" s="364">
        <v>50</v>
      </c>
      <c r="L74" s="192"/>
      <c r="M74" s="192"/>
      <c r="N74" s="192"/>
      <c r="O74" s="192"/>
    </row>
    <row r="75" spans="1:17" ht="12.75" customHeight="1">
      <c r="A75" s="151"/>
      <c r="I75" s="192"/>
      <c r="J75" s="192"/>
      <c r="K75" s="192"/>
      <c r="L75" s="192"/>
      <c r="M75" s="192"/>
      <c r="N75" s="192"/>
      <c r="O75" s="192"/>
    </row>
    <row r="76" spans="1:17" ht="12.75" customHeight="1">
      <c r="A76" s="151"/>
      <c r="C76" s="5" t="s">
        <v>198</v>
      </c>
      <c r="F76" s="5" t="s">
        <v>199</v>
      </c>
    </row>
    <row r="77" spans="1:17" ht="12.75" customHeight="1">
      <c r="A77" s="151"/>
      <c r="C77" s="34" t="str">
        <f t="shared" ref="C77:C82" si="7">C28</f>
        <v>A100</v>
      </c>
      <c r="F77" s="5" t="s">
        <v>199</v>
      </c>
      <c r="I77" s="365">
        <v>10000</v>
      </c>
      <c r="J77" s="365">
        <v>10000</v>
      </c>
      <c r="K77" s="365">
        <v>10000</v>
      </c>
      <c r="L77" s="201"/>
      <c r="M77" s="201"/>
      <c r="N77" s="201"/>
      <c r="O77" s="201"/>
    </row>
    <row r="78" spans="1:17" ht="12.75" customHeight="1">
      <c r="A78" s="151"/>
      <c r="C78" s="34" t="str">
        <f t="shared" si="7"/>
        <v>H100</v>
      </c>
      <c r="F78" s="5" t="s">
        <v>199</v>
      </c>
      <c r="I78" s="365">
        <v>20000</v>
      </c>
      <c r="J78" s="365">
        <v>20000</v>
      </c>
      <c r="K78" s="365">
        <v>20000</v>
      </c>
      <c r="L78" s="201"/>
      <c r="M78" s="201"/>
      <c r="N78" s="201"/>
      <c r="O78" s="201"/>
    </row>
    <row r="79" spans="1:17" ht="12.75" customHeight="1">
      <c r="A79" s="151"/>
      <c r="C79" s="34" t="str">
        <f t="shared" si="7"/>
        <v>B200</v>
      </c>
      <c r="F79" s="5" t="s">
        <v>199</v>
      </c>
      <c r="I79" s="365">
        <v>40000</v>
      </c>
      <c r="J79" s="365">
        <v>40000</v>
      </c>
      <c r="K79" s="365">
        <v>40000</v>
      </c>
      <c r="L79" s="201"/>
      <c r="M79" s="201"/>
      <c r="N79" s="201"/>
      <c r="O79" s="201"/>
    </row>
    <row r="80" spans="1:17" ht="12.75" customHeight="1">
      <c r="A80" s="151"/>
      <c r="C80" s="34" t="str">
        <f t="shared" si="7"/>
        <v>R100</v>
      </c>
      <c r="F80" s="5" t="s">
        <v>199</v>
      </c>
      <c r="I80" s="365">
        <v>60000</v>
      </c>
      <c r="J80" s="365">
        <v>60000</v>
      </c>
      <c r="K80" s="365">
        <v>60000</v>
      </c>
      <c r="L80" s="201"/>
      <c r="M80" s="201"/>
      <c r="N80" s="201"/>
      <c r="O80" s="201"/>
    </row>
    <row r="81" spans="1:15" ht="12.75" customHeight="1">
      <c r="A81" s="151"/>
      <c r="C81" s="34" t="str">
        <f t="shared" si="7"/>
        <v>R300</v>
      </c>
      <c r="F81" s="5" t="s">
        <v>199</v>
      </c>
      <c r="I81" s="365">
        <v>70000</v>
      </c>
      <c r="J81" s="365">
        <v>70000</v>
      </c>
      <c r="K81" s="365">
        <v>70000</v>
      </c>
      <c r="L81" s="201"/>
      <c r="M81" s="201"/>
      <c r="N81" s="201"/>
      <c r="O81" s="201"/>
    </row>
    <row r="82" spans="1:15" ht="12.75" hidden="1" customHeight="1" outlineLevel="1">
      <c r="A82" s="151"/>
      <c r="C82" s="34" t="str">
        <f t="shared" si="7"/>
        <v>Groq LPU</v>
      </c>
      <c r="F82" s="5" t="s">
        <v>199</v>
      </c>
      <c r="I82" s="365">
        <v>15000</v>
      </c>
      <c r="J82" s="365">
        <v>15000</v>
      </c>
      <c r="K82" s="365">
        <v>15000</v>
      </c>
      <c r="L82" s="201"/>
      <c r="M82" s="201"/>
      <c r="N82" s="201"/>
      <c r="O82" s="201"/>
    </row>
    <row r="83" spans="1:15" ht="12.75" hidden="1" customHeight="1" outlineLevel="1">
      <c r="A83" s="151"/>
      <c r="C83" s="34" t="str">
        <f t="shared" ref="C83:C87" si="8">C34</f>
        <v>MI300X</v>
      </c>
      <c r="F83" s="5" t="s">
        <v>199</v>
      </c>
      <c r="I83" s="365">
        <v>7500</v>
      </c>
      <c r="J83" s="365">
        <v>7500</v>
      </c>
      <c r="K83" s="365">
        <v>7500</v>
      </c>
      <c r="L83" s="201"/>
      <c r="M83" s="201"/>
      <c r="N83" s="201"/>
      <c r="O83" s="201"/>
    </row>
    <row r="84" spans="1:15" ht="12.75" hidden="1" customHeight="1" outlineLevel="1">
      <c r="A84" s="151"/>
      <c r="C84" s="34" t="str">
        <f t="shared" si="8"/>
        <v>MI400</v>
      </c>
      <c r="F84" s="5" t="s">
        <v>199</v>
      </c>
      <c r="I84" s="365">
        <v>15000</v>
      </c>
      <c r="J84" s="365">
        <v>15000</v>
      </c>
      <c r="K84" s="365">
        <v>15000</v>
      </c>
      <c r="L84" s="201"/>
      <c r="M84" s="201"/>
      <c r="N84" s="201"/>
      <c r="O84" s="201"/>
    </row>
    <row r="85" spans="1:15" ht="12.75" hidden="1" customHeight="1" outlineLevel="1">
      <c r="A85" s="151"/>
      <c r="C85" s="34" t="str">
        <f t="shared" si="8"/>
        <v>L40S</v>
      </c>
      <c r="F85" s="5" t="s">
        <v>199</v>
      </c>
      <c r="I85" s="365">
        <v>10000</v>
      </c>
      <c r="J85" s="365">
        <v>10000</v>
      </c>
      <c r="K85" s="365">
        <v>10000</v>
      </c>
      <c r="L85" s="201"/>
      <c r="M85" s="201"/>
      <c r="N85" s="201"/>
      <c r="O85" s="201"/>
    </row>
    <row r="86" spans="1:15" ht="12.75" hidden="1" customHeight="1" outlineLevel="1">
      <c r="A86" s="151"/>
      <c r="C86" s="34" t="str">
        <f t="shared" si="8"/>
        <v>Cerebras WSE-2</v>
      </c>
      <c r="F86" s="5" t="s">
        <v>199</v>
      </c>
      <c r="I86" s="365">
        <v>1500000</v>
      </c>
      <c r="J86" s="365">
        <v>1500000</v>
      </c>
      <c r="K86" s="365">
        <v>1500000</v>
      </c>
      <c r="L86" s="201"/>
      <c r="M86" s="201"/>
      <c r="N86" s="201"/>
      <c r="O86" s="201"/>
    </row>
    <row r="87" spans="1:15" ht="12.75" customHeight="1" collapsed="1">
      <c r="A87" s="151"/>
      <c r="C87" s="34" t="str">
        <f t="shared" si="8"/>
        <v>Placeholder</v>
      </c>
      <c r="F87" s="5" t="s">
        <v>199</v>
      </c>
      <c r="I87" s="201"/>
      <c r="J87" s="192"/>
      <c r="K87" s="192"/>
      <c r="L87" s="192"/>
      <c r="M87" s="192"/>
      <c r="N87" s="192"/>
      <c r="O87" s="192"/>
    </row>
    <row r="88" spans="1:15" ht="12.75" customHeight="1">
      <c r="A88" s="151"/>
      <c r="I88" s="202"/>
      <c r="J88" s="202"/>
      <c r="K88" s="202"/>
      <c r="L88" s="202"/>
      <c r="M88" s="202"/>
      <c r="N88" s="202"/>
      <c r="O88" s="202"/>
    </row>
    <row r="89" spans="1:15" ht="12.75" customHeight="1">
      <c r="A89" s="151"/>
    </row>
    <row r="90" spans="1:15" ht="12.75" customHeight="1">
      <c r="A90" s="151"/>
      <c r="C90" s="367" t="s">
        <v>266</v>
      </c>
      <c r="D90" s="366"/>
      <c r="E90" s="366"/>
      <c r="F90" s="366"/>
    </row>
    <row r="91" spans="1:15" ht="12.75" customHeight="1">
      <c r="A91" s="151"/>
    </row>
    <row r="92" spans="1:15" ht="12.75" customHeight="1">
      <c r="A92" s="151"/>
      <c r="C92" s="14" t="s">
        <v>268</v>
      </c>
    </row>
    <row r="93" spans="1:15" ht="12.75" customHeight="1">
      <c r="A93" s="151"/>
    </row>
    <row r="94" spans="1:15" ht="12.75" customHeight="1">
      <c r="A94" s="151"/>
      <c r="C94" s="5" t="s">
        <v>272</v>
      </c>
    </row>
    <row r="95" spans="1:15" ht="12.75" customHeight="1">
      <c r="A95" s="151"/>
      <c r="C95" s="34" t="str">
        <f t="shared" ref="C95:C104" si="9">C28</f>
        <v>A100</v>
      </c>
      <c r="F95" s="5" t="s">
        <v>271</v>
      </c>
      <c r="I95" s="385">
        <v>0.6</v>
      </c>
      <c r="J95" s="385">
        <v>0.7</v>
      </c>
      <c r="K95" s="385">
        <v>0.8</v>
      </c>
      <c r="L95" s="203"/>
      <c r="M95" s="203"/>
      <c r="N95" s="203"/>
      <c r="O95" s="203"/>
    </row>
    <row r="96" spans="1:15" ht="12.75" customHeight="1">
      <c r="A96" s="151"/>
      <c r="C96" s="34" t="str">
        <f t="shared" si="9"/>
        <v>H100</v>
      </c>
      <c r="F96" s="5" t="s">
        <v>271</v>
      </c>
      <c r="I96" s="385">
        <v>0.6</v>
      </c>
      <c r="J96" s="385">
        <v>0.7</v>
      </c>
      <c r="K96" s="385">
        <v>0.8</v>
      </c>
      <c r="L96" s="203"/>
      <c r="M96" s="203"/>
      <c r="N96" s="203"/>
      <c r="O96" s="203"/>
    </row>
    <row r="97" spans="1:15" ht="12.75" customHeight="1">
      <c r="A97" s="151"/>
      <c r="C97" s="34" t="str">
        <f t="shared" si="9"/>
        <v>B200</v>
      </c>
      <c r="F97" s="5" t="s">
        <v>271</v>
      </c>
      <c r="I97" s="385">
        <v>0.6</v>
      </c>
      <c r="J97" s="385">
        <v>0.7</v>
      </c>
      <c r="K97" s="385">
        <v>0.8</v>
      </c>
      <c r="L97" s="203"/>
      <c r="M97" s="203"/>
      <c r="N97" s="203"/>
      <c r="O97" s="203"/>
    </row>
    <row r="98" spans="1:15" ht="12.75" customHeight="1">
      <c r="A98" s="151"/>
      <c r="C98" s="34" t="str">
        <f t="shared" si="9"/>
        <v>R100</v>
      </c>
      <c r="F98" s="5" t="s">
        <v>271</v>
      </c>
      <c r="I98" s="385">
        <v>0.6</v>
      </c>
      <c r="J98" s="385">
        <v>0.7</v>
      </c>
      <c r="K98" s="385">
        <v>0.8</v>
      </c>
      <c r="L98" s="203"/>
      <c r="M98" s="203"/>
      <c r="N98" s="203"/>
      <c r="O98" s="203"/>
    </row>
    <row r="99" spans="1:15" ht="12.75" customHeight="1">
      <c r="A99" s="151"/>
      <c r="C99" s="34" t="str">
        <f t="shared" si="9"/>
        <v>R300</v>
      </c>
      <c r="F99" s="5" t="s">
        <v>271</v>
      </c>
      <c r="I99" s="241">
        <v>0</v>
      </c>
      <c r="J99" s="385">
        <v>0.7</v>
      </c>
      <c r="K99" s="385">
        <v>0.8</v>
      </c>
      <c r="L99" s="203"/>
      <c r="M99" s="203"/>
      <c r="N99" s="203"/>
      <c r="O99" s="203"/>
    </row>
    <row r="100" spans="1:15" ht="12.75" hidden="1" customHeight="1" outlineLevel="1">
      <c r="A100" s="151"/>
      <c r="C100" s="34" t="str">
        <f t="shared" si="9"/>
        <v>Groq LPU</v>
      </c>
      <c r="F100" s="5" t="s">
        <v>271</v>
      </c>
      <c r="I100" s="241">
        <v>0</v>
      </c>
      <c r="J100" s="241">
        <v>0</v>
      </c>
      <c r="K100" s="241">
        <v>0</v>
      </c>
      <c r="L100" s="203"/>
      <c r="M100" s="203"/>
      <c r="N100" s="203"/>
      <c r="O100" s="203"/>
    </row>
    <row r="101" spans="1:15" ht="12.75" hidden="1" customHeight="1" outlineLevel="1">
      <c r="A101" s="151"/>
      <c r="C101" s="34" t="str">
        <f t="shared" si="9"/>
        <v>MI300X</v>
      </c>
      <c r="F101" s="5" t="s">
        <v>271</v>
      </c>
      <c r="I101" s="241">
        <v>0</v>
      </c>
      <c r="J101" s="241">
        <v>0</v>
      </c>
      <c r="K101" s="241">
        <v>0</v>
      </c>
      <c r="L101" s="203"/>
      <c r="M101" s="203"/>
      <c r="N101" s="203"/>
      <c r="O101" s="203"/>
    </row>
    <row r="102" spans="1:15" ht="12.75" hidden="1" customHeight="1" outlineLevel="1">
      <c r="A102" s="151"/>
      <c r="C102" s="34" t="str">
        <f t="shared" si="9"/>
        <v>MI400</v>
      </c>
      <c r="F102" s="5" t="s">
        <v>271</v>
      </c>
      <c r="I102" s="241">
        <v>0</v>
      </c>
      <c r="J102" s="241">
        <v>0</v>
      </c>
      <c r="K102" s="241">
        <v>0</v>
      </c>
      <c r="L102" s="203"/>
      <c r="M102" s="203"/>
      <c r="N102" s="203"/>
      <c r="O102" s="203"/>
    </row>
    <row r="103" spans="1:15" ht="12.75" hidden="1" customHeight="1" outlineLevel="1">
      <c r="A103" s="151"/>
      <c r="C103" s="34" t="str">
        <f t="shared" si="9"/>
        <v>L40S</v>
      </c>
      <c r="F103" s="5" t="s">
        <v>271</v>
      </c>
      <c r="I103" s="241">
        <v>0</v>
      </c>
      <c r="J103" s="241">
        <v>0</v>
      </c>
      <c r="K103" s="241">
        <v>0</v>
      </c>
      <c r="L103" s="203"/>
      <c r="M103" s="203"/>
      <c r="N103" s="203"/>
      <c r="O103" s="203"/>
    </row>
    <row r="104" spans="1:15" ht="12.75" hidden="1" customHeight="1" outlineLevel="1">
      <c r="A104" s="151"/>
      <c r="C104" s="34" t="str">
        <f t="shared" si="9"/>
        <v>Cerebras WSE-2</v>
      </c>
      <c r="F104" s="5" t="s">
        <v>271</v>
      </c>
      <c r="I104" s="241">
        <v>0</v>
      </c>
      <c r="J104" s="241">
        <v>0</v>
      </c>
      <c r="K104" s="241">
        <v>0</v>
      </c>
      <c r="L104" s="203"/>
      <c r="M104" s="203"/>
      <c r="N104" s="203"/>
      <c r="O104" s="203"/>
    </row>
    <row r="105" spans="1:15" ht="12.75" hidden="1" customHeight="1" outlineLevel="1">
      <c r="A105" s="151"/>
      <c r="C105" s="34" t="s">
        <v>81</v>
      </c>
      <c r="F105" s="5" t="s">
        <v>271</v>
      </c>
    </row>
    <row r="106" spans="1:15" ht="12.75" customHeight="1" collapsed="1">
      <c r="A106" s="151"/>
    </row>
    <row r="107" spans="1:15" ht="12.75" customHeight="1">
      <c r="A107" s="151"/>
      <c r="C107" s="14" t="s">
        <v>284</v>
      </c>
    </row>
    <row r="108" spans="1:15" ht="12.75" customHeight="1">
      <c r="A108" s="151"/>
      <c r="C108" s="14"/>
    </row>
    <row r="109" spans="1:15" ht="12.75" customHeight="1">
      <c r="A109" s="151"/>
      <c r="H109" s="405" t="s">
        <v>85</v>
      </c>
      <c r="I109" s="406" t="s">
        <v>286</v>
      </c>
      <c r="J109" s="406" t="s">
        <v>286</v>
      </c>
      <c r="K109" s="406" t="s">
        <v>286</v>
      </c>
      <c r="L109" s="54"/>
      <c r="M109" s="54"/>
      <c r="N109" s="54"/>
      <c r="O109" s="54"/>
    </row>
    <row r="110" spans="1:15" ht="12.75" customHeight="1">
      <c r="A110" s="151"/>
      <c r="C110" s="5" t="s">
        <v>82</v>
      </c>
      <c r="F110" s="5" t="s">
        <v>269</v>
      </c>
      <c r="I110" s="204"/>
      <c r="J110" s="204"/>
      <c r="K110" s="204"/>
      <c r="L110" s="205"/>
      <c r="M110" s="205"/>
      <c r="N110" s="205"/>
      <c r="O110" s="205"/>
    </row>
    <row r="111" spans="1:15" ht="12.75" customHeight="1">
      <c r="A111" s="151"/>
      <c r="C111" s="40" t="str">
        <f>C28</f>
        <v>A100</v>
      </c>
      <c r="I111" s="206"/>
      <c r="J111" s="204"/>
      <c r="K111" s="204"/>
      <c r="L111" s="205"/>
      <c r="M111" s="205"/>
      <c r="N111" s="205"/>
      <c r="O111" s="205"/>
    </row>
    <row r="112" spans="1:15" ht="12.75" customHeight="1">
      <c r="A112" s="151"/>
      <c r="C112" s="84" t="s">
        <v>259</v>
      </c>
      <c r="H112" s="386">
        <v>0.2</v>
      </c>
      <c r="I112" s="386">
        <v>0.6</v>
      </c>
      <c r="J112" s="386">
        <v>0.7</v>
      </c>
      <c r="K112" s="386">
        <v>0.8</v>
      </c>
      <c r="L112" s="207"/>
      <c r="M112" s="207"/>
      <c r="N112" s="207"/>
      <c r="O112" s="207"/>
    </row>
    <row r="113" spans="1:15" ht="12.75" customHeight="1">
      <c r="A113" s="151"/>
      <c r="C113" s="84" t="s">
        <v>84</v>
      </c>
      <c r="H113" s="386">
        <v>0.2</v>
      </c>
      <c r="I113" s="386">
        <v>0.6</v>
      </c>
      <c r="J113" s="386">
        <v>0.7</v>
      </c>
      <c r="K113" s="386">
        <v>0.8</v>
      </c>
      <c r="L113" s="207"/>
      <c r="M113" s="207"/>
      <c r="N113" s="207"/>
      <c r="O113" s="207"/>
    </row>
    <row r="114" spans="1:15" ht="12.75" customHeight="1">
      <c r="A114" s="151"/>
      <c r="C114" s="84" t="s">
        <v>260</v>
      </c>
      <c r="H114" s="386">
        <v>0.2</v>
      </c>
      <c r="I114" s="386">
        <v>0.6</v>
      </c>
      <c r="J114" s="386">
        <v>0.7</v>
      </c>
      <c r="K114" s="386">
        <v>0.8</v>
      </c>
      <c r="L114" s="207"/>
      <c r="M114" s="207"/>
      <c r="N114" s="207"/>
      <c r="O114" s="207"/>
    </row>
    <row r="115" spans="1:15" ht="12.75" customHeight="1">
      <c r="A115" s="151"/>
      <c r="C115" s="84" t="s">
        <v>263</v>
      </c>
      <c r="H115" s="386">
        <v>0.2</v>
      </c>
      <c r="I115" s="386">
        <v>0.6</v>
      </c>
      <c r="J115" s="386">
        <v>0.7</v>
      </c>
      <c r="K115" s="386">
        <v>0.8</v>
      </c>
      <c r="L115" s="207"/>
      <c r="M115" s="207"/>
      <c r="N115" s="207"/>
      <c r="O115" s="207"/>
    </row>
    <row r="116" spans="1:15" ht="12.75" customHeight="1">
      <c r="A116" s="151"/>
      <c r="C116" s="84" t="s">
        <v>264</v>
      </c>
      <c r="H116" s="386">
        <v>0.2</v>
      </c>
      <c r="I116" s="386">
        <v>0.6</v>
      </c>
      <c r="J116" s="386">
        <v>0.7</v>
      </c>
      <c r="K116" s="386">
        <v>0.8</v>
      </c>
      <c r="L116" s="207"/>
      <c r="M116" s="207"/>
      <c r="N116" s="207"/>
      <c r="O116" s="207"/>
    </row>
    <row r="117" spans="1:15" ht="12.75" customHeight="1">
      <c r="A117" s="151"/>
      <c r="C117" s="84"/>
      <c r="H117" s="207"/>
      <c r="I117" s="206"/>
      <c r="J117" s="204"/>
      <c r="K117" s="204"/>
      <c r="L117" s="205"/>
      <c r="M117" s="205"/>
      <c r="N117" s="205"/>
      <c r="O117" s="205"/>
    </row>
    <row r="118" spans="1:15" ht="12.75" customHeight="1">
      <c r="A118" s="151"/>
      <c r="C118" s="84"/>
      <c r="I118" s="204"/>
      <c r="J118" s="204"/>
      <c r="K118" s="204"/>
      <c r="L118" s="205"/>
      <c r="M118" s="205"/>
      <c r="N118" s="205"/>
      <c r="O118" s="205"/>
    </row>
    <row r="119" spans="1:15" ht="12.75" customHeight="1">
      <c r="A119" s="151"/>
      <c r="C119" s="40" t="str">
        <f>C29</f>
        <v>H100</v>
      </c>
      <c r="J119" s="204"/>
      <c r="K119" s="204"/>
      <c r="L119" s="205"/>
      <c r="M119" s="205"/>
      <c r="N119" s="205"/>
      <c r="O119" s="205"/>
    </row>
    <row r="120" spans="1:15" ht="12.75" customHeight="1">
      <c r="A120" s="151"/>
      <c r="C120" s="84" t="s">
        <v>259</v>
      </c>
      <c r="H120" s="386">
        <v>0.2</v>
      </c>
      <c r="I120" s="386">
        <v>0.6</v>
      </c>
      <c r="J120" s="386">
        <v>0.7</v>
      </c>
      <c r="K120" s="386">
        <v>0.8</v>
      </c>
      <c r="L120" s="207"/>
      <c r="M120" s="207"/>
      <c r="N120" s="207"/>
      <c r="O120" s="207"/>
    </row>
    <row r="121" spans="1:15" ht="12.75" customHeight="1">
      <c r="A121" s="151"/>
      <c r="C121" s="84" t="s">
        <v>84</v>
      </c>
      <c r="H121" s="386">
        <v>0.2</v>
      </c>
      <c r="I121" s="386">
        <v>0.6</v>
      </c>
      <c r="J121" s="386">
        <v>0.7</v>
      </c>
      <c r="K121" s="386">
        <v>0.8</v>
      </c>
      <c r="L121" s="207"/>
      <c r="M121" s="207"/>
      <c r="N121" s="207"/>
      <c r="O121" s="207"/>
    </row>
    <row r="122" spans="1:15" ht="12.75" customHeight="1">
      <c r="A122" s="151"/>
      <c r="C122" s="84" t="s">
        <v>260</v>
      </c>
      <c r="H122" s="386">
        <v>0.2</v>
      </c>
      <c r="I122" s="386">
        <v>0.6</v>
      </c>
      <c r="J122" s="386">
        <v>0.7</v>
      </c>
      <c r="K122" s="386">
        <v>0.8</v>
      </c>
      <c r="L122" s="207"/>
      <c r="M122" s="207"/>
      <c r="N122" s="207"/>
      <c r="O122" s="207"/>
    </row>
    <row r="123" spans="1:15" ht="12.75" customHeight="1">
      <c r="A123" s="151"/>
      <c r="C123" s="84" t="s">
        <v>263</v>
      </c>
      <c r="H123" s="386">
        <v>0.2</v>
      </c>
      <c r="I123" s="386">
        <v>0.6</v>
      </c>
      <c r="J123" s="386">
        <v>0.7</v>
      </c>
      <c r="K123" s="386">
        <v>0.8</v>
      </c>
      <c r="L123" s="207"/>
      <c r="M123" s="207"/>
      <c r="N123" s="207"/>
      <c r="O123" s="207"/>
    </row>
    <row r="124" spans="1:15" ht="12.75" customHeight="1">
      <c r="A124" s="151"/>
      <c r="C124" s="84" t="s">
        <v>264</v>
      </c>
      <c r="H124" s="386">
        <v>0.2</v>
      </c>
      <c r="I124" s="386">
        <v>0.6</v>
      </c>
      <c r="J124" s="386">
        <v>0.7</v>
      </c>
      <c r="K124" s="386">
        <v>0.8</v>
      </c>
      <c r="L124" s="207"/>
      <c r="M124" s="207"/>
      <c r="N124" s="207"/>
      <c r="O124" s="207"/>
    </row>
    <row r="125" spans="1:15" ht="12.75" customHeight="1">
      <c r="A125" s="151"/>
      <c r="C125" s="84"/>
      <c r="I125" s="206"/>
      <c r="J125" s="204"/>
      <c r="K125" s="204"/>
      <c r="L125" s="205"/>
      <c r="M125" s="205"/>
      <c r="N125" s="205"/>
      <c r="O125" s="205"/>
    </row>
    <row r="126" spans="1:15" ht="12.75" customHeight="1">
      <c r="A126" s="151"/>
      <c r="C126" s="84"/>
      <c r="I126" s="204"/>
      <c r="J126" s="204"/>
      <c r="K126" s="204"/>
      <c r="L126" s="205"/>
      <c r="M126" s="205"/>
      <c r="N126" s="205"/>
      <c r="O126" s="205"/>
    </row>
    <row r="127" spans="1:15" ht="12.75" customHeight="1">
      <c r="A127" s="151"/>
      <c r="C127" s="40" t="str">
        <f>C30</f>
        <v>B200</v>
      </c>
      <c r="J127" s="204"/>
      <c r="K127" s="204"/>
      <c r="L127" s="205"/>
      <c r="M127" s="205"/>
      <c r="N127" s="205"/>
      <c r="O127" s="205"/>
    </row>
    <row r="128" spans="1:15" ht="12.75" customHeight="1">
      <c r="A128" s="151"/>
      <c r="C128" s="84" t="s">
        <v>259</v>
      </c>
      <c r="H128" s="386">
        <v>0.2</v>
      </c>
      <c r="I128" s="386">
        <v>0.6</v>
      </c>
      <c r="J128" s="386">
        <v>0.7</v>
      </c>
      <c r="K128" s="386">
        <v>0.8</v>
      </c>
      <c r="L128" s="207"/>
      <c r="M128" s="207"/>
      <c r="N128" s="207"/>
      <c r="O128" s="207"/>
    </row>
    <row r="129" spans="1:15" ht="12.75" customHeight="1">
      <c r="A129" s="151"/>
      <c r="C129" s="84" t="s">
        <v>84</v>
      </c>
      <c r="H129" s="386">
        <v>0.2</v>
      </c>
      <c r="I129" s="386">
        <v>0.6</v>
      </c>
      <c r="J129" s="386">
        <v>0.7</v>
      </c>
      <c r="K129" s="386">
        <v>0.8</v>
      </c>
      <c r="L129" s="207"/>
      <c r="M129" s="207"/>
      <c r="N129" s="207"/>
      <c r="O129" s="207"/>
    </row>
    <row r="130" spans="1:15" ht="12.75" customHeight="1">
      <c r="A130" s="151"/>
      <c r="C130" s="84" t="s">
        <v>260</v>
      </c>
      <c r="H130" s="386">
        <v>0.2</v>
      </c>
      <c r="I130" s="386">
        <v>0.6</v>
      </c>
      <c r="J130" s="386">
        <v>0.7</v>
      </c>
      <c r="K130" s="386">
        <v>0.8</v>
      </c>
      <c r="L130" s="207"/>
      <c r="M130" s="207"/>
      <c r="N130" s="207"/>
      <c r="O130" s="207"/>
    </row>
    <row r="131" spans="1:15" ht="12.75" customHeight="1">
      <c r="A131" s="151"/>
      <c r="C131" s="84" t="s">
        <v>263</v>
      </c>
      <c r="H131" s="386">
        <v>0.2</v>
      </c>
      <c r="I131" s="386">
        <v>0.6</v>
      </c>
      <c r="J131" s="386">
        <v>0.7</v>
      </c>
      <c r="K131" s="386">
        <v>0.8</v>
      </c>
      <c r="L131" s="207"/>
      <c r="M131" s="207"/>
      <c r="N131" s="207"/>
      <c r="O131" s="207"/>
    </row>
    <row r="132" spans="1:15" ht="12.75" customHeight="1">
      <c r="A132" s="151"/>
      <c r="C132" s="84" t="s">
        <v>264</v>
      </c>
      <c r="H132" s="386">
        <v>0.2</v>
      </c>
      <c r="I132" s="386">
        <v>0.6</v>
      </c>
      <c r="J132" s="386">
        <v>0.7</v>
      </c>
      <c r="K132" s="386">
        <v>0.8</v>
      </c>
      <c r="L132" s="207"/>
      <c r="M132" s="207"/>
      <c r="N132" s="207"/>
      <c r="O132" s="207"/>
    </row>
    <row r="133" spans="1:15" ht="12.75" customHeight="1">
      <c r="A133" s="151"/>
      <c r="C133" s="84"/>
      <c r="I133" s="206"/>
      <c r="J133" s="204"/>
      <c r="K133" s="204"/>
      <c r="L133" s="205"/>
      <c r="M133" s="205"/>
      <c r="N133" s="205"/>
      <c r="O133" s="205"/>
    </row>
    <row r="134" spans="1:15" ht="12.75" customHeight="1">
      <c r="A134" s="151"/>
      <c r="C134" s="84"/>
      <c r="I134" s="204"/>
      <c r="J134" s="204"/>
      <c r="K134" s="204"/>
      <c r="L134" s="205"/>
      <c r="M134" s="205"/>
      <c r="N134" s="205"/>
      <c r="O134" s="205"/>
    </row>
    <row r="135" spans="1:15" ht="12.75" customHeight="1">
      <c r="A135" s="151"/>
      <c r="C135" s="40" t="str">
        <f>C31</f>
        <v>R100</v>
      </c>
      <c r="I135" s="206"/>
      <c r="J135" s="204"/>
      <c r="K135" s="204"/>
      <c r="L135" s="205"/>
      <c r="M135" s="205"/>
      <c r="N135" s="205"/>
      <c r="O135" s="205"/>
    </row>
    <row r="136" spans="1:15" ht="12.75" customHeight="1">
      <c r="A136" s="151"/>
      <c r="C136" s="84" t="s">
        <v>259</v>
      </c>
      <c r="H136" s="386">
        <v>0.2</v>
      </c>
      <c r="I136" s="386">
        <v>0.6</v>
      </c>
      <c r="J136" s="386">
        <v>0.7</v>
      </c>
      <c r="K136" s="386">
        <v>0.8</v>
      </c>
      <c r="L136" s="207"/>
      <c r="M136" s="207"/>
      <c r="N136" s="207"/>
      <c r="O136" s="207"/>
    </row>
    <row r="137" spans="1:15" ht="12.75" customHeight="1">
      <c r="A137" s="151"/>
      <c r="C137" s="84" t="s">
        <v>84</v>
      </c>
      <c r="H137" s="386">
        <v>0.2</v>
      </c>
      <c r="I137" s="386">
        <v>0.6</v>
      </c>
      <c r="J137" s="386">
        <v>0.7</v>
      </c>
      <c r="K137" s="386">
        <v>0.8</v>
      </c>
      <c r="L137" s="207"/>
      <c r="M137" s="207"/>
      <c r="N137" s="207"/>
      <c r="O137" s="207"/>
    </row>
    <row r="138" spans="1:15" ht="12.75" customHeight="1">
      <c r="A138" s="151"/>
      <c r="C138" s="84" t="s">
        <v>260</v>
      </c>
      <c r="H138" s="386">
        <v>0.2</v>
      </c>
      <c r="I138" s="386">
        <v>0.6</v>
      </c>
      <c r="J138" s="386">
        <v>0.7</v>
      </c>
      <c r="K138" s="386">
        <v>0.8</v>
      </c>
      <c r="L138" s="207"/>
      <c r="M138" s="207"/>
      <c r="N138" s="207"/>
      <c r="O138" s="207"/>
    </row>
    <row r="139" spans="1:15" ht="12.75" customHeight="1">
      <c r="A139" s="151"/>
      <c r="C139" s="84" t="s">
        <v>263</v>
      </c>
      <c r="H139" s="386">
        <v>0.2</v>
      </c>
      <c r="I139" s="386">
        <v>0.6</v>
      </c>
      <c r="J139" s="386">
        <v>0.7</v>
      </c>
      <c r="K139" s="386">
        <v>0.8</v>
      </c>
      <c r="L139" s="207"/>
      <c r="M139" s="207"/>
      <c r="N139" s="207"/>
      <c r="O139" s="207"/>
    </row>
    <row r="140" spans="1:15" ht="12.75" customHeight="1">
      <c r="A140" s="151"/>
      <c r="C140" s="84" t="s">
        <v>264</v>
      </c>
      <c r="H140" s="386">
        <v>0.2</v>
      </c>
      <c r="I140" s="386">
        <v>0.6</v>
      </c>
      <c r="J140" s="386">
        <v>0.7</v>
      </c>
      <c r="K140" s="386">
        <v>0.8</v>
      </c>
      <c r="L140" s="207"/>
      <c r="M140" s="207"/>
      <c r="N140" s="207"/>
      <c r="O140" s="207"/>
    </row>
    <row r="141" spans="1:15" ht="12.75" customHeight="1">
      <c r="A141" s="151"/>
      <c r="C141" s="84"/>
      <c r="I141" s="206"/>
      <c r="J141" s="204"/>
      <c r="K141" s="204"/>
      <c r="L141" s="205"/>
      <c r="M141" s="205"/>
      <c r="N141" s="205"/>
      <c r="O141" s="205"/>
    </row>
    <row r="142" spans="1:15" ht="12.75" customHeight="1">
      <c r="A142" s="151"/>
      <c r="C142" s="84"/>
      <c r="I142" s="204"/>
      <c r="J142" s="204"/>
      <c r="K142" s="204"/>
      <c r="L142" s="205"/>
      <c r="M142" s="205"/>
      <c r="N142" s="205"/>
      <c r="O142" s="205"/>
    </row>
    <row r="143" spans="1:15" ht="12.75" customHeight="1">
      <c r="A143" s="151"/>
      <c r="C143" s="40" t="str">
        <f>C32</f>
        <v>R300</v>
      </c>
      <c r="I143" s="206"/>
      <c r="J143" s="204"/>
      <c r="K143" s="204"/>
      <c r="L143" s="205"/>
      <c r="M143" s="205"/>
      <c r="N143" s="205"/>
      <c r="O143" s="205"/>
    </row>
    <row r="144" spans="1:15" ht="12.75" customHeight="1">
      <c r="A144" s="151"/>
      <c r="C144" s="84" t="s">
        <v>259</v>
      </c>
      <c r="H144" s="386">
        <v>0.2</v>
      </c>
      <c r="I144" s="386">
        <v>0.6</v>
      </c>
      <c r="J144" s="386">
        <v>0.7</v>
      </c>
      <c r="K144" s="386">
        <v>0.8</v>
      </c>
      <c r="L144" s="207"/>
      <c r="M144" s="207"/>
      <c r="N144" s="207"/>
      <c r="O144" s="207"/>
    </row>
    <row r="145" spans="1:15" ht="12.75" customHeight="1">
      <c r="A145" s="151"/>
      <c r="C145" s="84" t="s">
        <v>84</v>
      </c>
      <c r="H145" s="386">
        <v>0.2</v>
      </c>
      <c r="I145" s="386">
        <v>0.6</v>
      </c>
      <c r="J145" s="386">
        <v>0.7</v>
      </c>
      <c r="K145" s="386">
        <v>0.8</v>
      </c>
      <c r="L145" s="207"/>
      <c r="M145" s="207"/>
      <c r="N145" s="207"/>
      <c r="O145" s="207"/>
    </row>
    <row r="146" spans="1:15" ht="12.75" customHeight="1">
      <c r="A146" s="151"/>
      <c r="C146" s="84" t="s">
        <v>260</v>
      </c>
      <c r="H146" s="386">
        <v>0.2</v>
      </c>
      <c r="I146" s="386">
        <v>0.6</v>
      </c>
      <c r="J146" s="386">
        <v>0.7</v>
      </c>
      <c r="K146" s="386">
        <v>0.8</v>
      </c>
      <c r="L146" s="207"/>
      <c r="M146" s="207"/>
      <c r="N146" s="207"/>
      <c r="O146" s="207"/>
    </row>
    <row r="147" spans="1:15" ht="12.75" customHeight="1">
      <c r="A147" s="151"/>
      <c r="C147" s="84" t="s">
        <v>263</v>
      </c>
      <c r="H147" s="386">
        <v>0.2</v>
      </c>
      <c r="I147" s="386">
        <v>0.6</v>
      </c>
      <c r="J147" s="386">
        <v>0.7</v>
      </c>
      <c r="K147" s="386">
        <v>0.8</v>
      </c>
      <c r="L147" s="207"/>
      <c r="M147" s="207"/>
      <c r="N147" s="207"/>
      <c r="O147" s="207"/>
    </row>
    <row r="148" spans="1:15" ht="12.75" customHeight="1">
      <c r="A148" s="151"/>
      <c r="C148" s="84" t="s">
        <v>264</v>
      </c>
      <c r="H148" s="386">
        <v>0.2</v>
      </c>
      <c r="I148" s="386">
        <v>0.6</v>
      </c>
      <c r="J148" s="386">
        <v>0.7</v>
      </c>
      <c r="K148" s="386">
        <v>0.8</v>
      </c>
      <c r="L148" s="207"/>
      <c r="M148" s="207"/>
      <c r="N148" s="207"/>
      <c r="O148" s="207"/>
    </row>
    <row r="149" spans="1:15" ht="12.75" customHeight="1">
      <c r="A149" s="151"/>
      <c r="C149" s="84"/>
      <c r="I149" s="206"/>
      <c r="J149" s="204"/>
      <c r="K149" s="204"/>
      <c r="L149" s="205"/>
      <c r="M149" s="205"/>
      <c r="N149" s="205"/>
      <c r="O149" s="205"/>
    </row>
    <row r="150" spans="1:15" ht="12.75" hidden="1" customHeight="1" outlineLevel="1">
      <c r="A150" s="151"/>
      <c r="C150" s="84"/>
      <c r="I150" s="204"/>
      <c r="J150" s="204"/>
      <c r="K150" s="204"/>
      <c r="L150" s="205"/>
      <c r="M150" s="205"/>
      <c r="N150" s="205"/>
      <c r="O150" s="205"/>
    </row>
    <row r="151" spans="1:15" ht="12.75" hidden="1" customHeight="1" outlineLevel="1">
      <c r="A151" s="151"/>
      <c r="C151" s="40" t="str">
        <f>C33</f>
        <v>Groq LPU</v>
      </c>
      <c r="I151" s="206"/>
      <c r="J151" s="204"/>
      <c r="K151" s="204"/>
      <c r="L151" s="205"/>
      <c r="M151" s="205"/>
      <c r="N151" s="205"/>
      <c r="O151" s="205"/>
    </row>
    <row r="152" spans="1:15" ht="12.75" hidden="1" customHeight="1" outlineLevel="1">
      <c r="A152" s="151"/>
      <c r="C152" s="84" t="s">
        <v>259</v>
      </c>
      <c r="H152" s="386"/>
      <c r="I152" s="386"/>
      <c r="J152" s="386"/>
      <c r="K152" s="386"/>
      <c r="L152" s="207"/>
      <c r="M152" s="207"/>
      <c r="N152" s="207"/>
      <c r="O152" s="207"/>
    </row>
    <row r="153" spans="1:15" ht="12.75" hidden="1" customHeight="1" outlineLevel="1">
      <c r="A153" s="151"/>
      <c r="C153" s="84" t="s">
        <v>84</v>
      </c>
      <c r="H153" s="386"/>
      <c r="I153" s="386"/>
      <c r="J153" s="386"/>
      <c r="K153" s="386"/>
      <c r="L153" s="207"/>
      <c r="M153" s="207"/>
      <c r="N153" s="207"/>
      <c r="O153" s="207"/>
    </row>
    <row r="154" spans="1:15" ht="12.75" hidden="1" customHeight="1" outlineLevel="1">
      <c r="A154" s="151"/>
      <c r="C154" s="84" t="s">
        <v>260</v>
      </c>
      <c r="H154" s="386"/>
      <c r="I154" s="386"/>
      <c r="J154" s="386"/>
      <c r="K154" s="386"/>
      <c r="L154" s="207"/>
      <c r="M154" s="207"/>
      <c r="N154" s="207"/>
      <c r="O154" s="207"/>
    </row>
    <row r="155" spans="1:15" ht="12.75" hidden="1" customHeight="1" outlineLevel="1">
      <c r="A155" s="151"/>
      <c r="C155" s="84" t="s">
        <v>263</v>
      </c>
      <c r="H155" s="386"/>
      <c r="I155" s="386"/>
      <c r="J155" s="386"/>
      <c r="K155" s="386"/>
      <c r="L155" s="207"/>
      <c r="M155" s="207"/>
      <c r="N155" s="207"/>
      <c r="O155" s="207"/>
    </row>
    <row r="156" spans="1:15" ht="12.75" hidden="1" customHeight="1" outlineLevel="1">
      <c r="A156" s="151"/>
      <c r="C156" s="84" t="s">
        <v>264</v>
      </c>
      <c r="H156" s="386"/>
      <c r="I156" s="386"/>
      <c r="J156" s="386"/>
      <c r="K156" s="386"/>
      <c r="L156" s="207"/>
      <c r="M156" s="207"/>
      <c r="N156" s="207"/>
      <c r="O156" s="207"/>
    </row>
    <row r="157" spans="1:15" ht="12.75" hidden="1" customHeight="1" outlineLevel="1">
      <c r="A157" s="151"/>
      <c r="C157" s="84"/>
      <c r="I157" s="206"/>
      <c r="J157" s="204"/>
      <c r="K157" s="204"/>
      <c r="L157" s="205"/>
      <c r="M157" s="205"/>
      <c r="N157" s="205"/>
      <c r="O157" s="205"/>
    </row>
    <row r="158" spans="1:15" ht="12.75" hidden="1" customHeight="1" outlineLevel="1">
      <c r="A158" s="151"/>
      <c r="C158" s="84"/>
      <c r="I158" s="204"/>
      <c r="J158" s="204"/>
      <c r="K158" s="204"/>
      <c r="L158" s="205"/>
      <c r="M158" s="205"/>
      <c r="N158" s="205"/>
      <c r="O158" s="205"/>
    </row>
    <row r="159" spans="1:15" ht="12.75" hidden="1" customHeight="1" outlineLevel="1">
      <c r="A159" s="151"/>
      <c r="C159" s="40" t="str">
        <f>C34</f>
        <v>MI300X</v>
      </c>
      <c r="I159" s="206"/>
      <c r="J159" s="204"/>
      <c r="K159" s="204"/>
      <c r="L159" s="205"/>
      <c r="M159" s="205"/>
      <c r="N159" s="205"/>
      <c r="O159" s="205"/>
    </row>
    <row r="160" spans="1:15" ht="12.75" hidden="1" customHeight="1" outlineLevel="1">
      <c r="A160" s="151"/>
      <c r="C160" s="84" t="s">
        <v>259</v>
      </c>
      <c r="H160" s="386"/>
      <c r="I160" s="386"/>
      <c r="J160" s="386"/>
      <c r="K160" s="489"/>
      <c r="L160" s="207"/>
      <c r="M160" s="207"/>
      <c r="N160" s="207"/>
      <c r="O160" s="207"/>
    </row>
    <row r="161" spans="1:23" ht="12.75" hidden="1" customHeight="1" outlineLevel="1">
      <c r="A161" s="151"/>
      <c r="C161" s="84" t="s">
        <v>84</v>
      </c>
      <c r="H161" s="386"/>
      <c r="I161" s="386"/>
      <c r="J161" s="386"/>
      <c r="K161" s="386"/>
      <c r="L161" s="207"/>
      <c r="M161" s="207"/>
      <c r="N161" s="207"/>
      <c r="O161" s="207"/>
      <c r="W161" s="204"/>
    </row>
    <row r="162" spans="1:23" ht="12.75" hidden="1" customHeight="1" outlineLevel="1">
      <c r="A162" s="151"/>
      <c r="C162" s="84" t="s">
        <v>260</v>
      </c>
      <c r="H162" s="386"/>
      <c r="I162" s="386"/>
      <c r="J162" s="386"/>
      <c r="K162" s="386"/>
      <c r="L162" s="207"/>
      <c r="M162" s="207"/>
      <c r="N162" s="207"/>
      <c r="O162" s="207"/>
      <c r="W162" s="204"/>
    </row>
    <row r="163" spans="1:23" ht="12.75" hidden="1" customHeight="1" outlineLevel="1">
      <c r="A163" s="151"/>
      <c r="C163" s="84" t="s">
        <v>263</v>
      </c>
      <c r="H163" s="386"/>
      <c r="I163" s="386"/>
      <c r="J163" s="386"/>
      <c r="K163" s="386"/>
      <c r="L163" s="207"/>
      <c r="M163" s="207"/>
      <c r="N163" s="207"/>
      <c r="O163" s="207"/>
      <c r="W163" s="204"/>
    </row>
    <row r="164" spans="1:23" ht="12.75" hidden="1" customHeight="1" outlineLevel="1">
      <c r="A164" s="151"/>
      <c r="C164" s="84" t="s">
        <v>264</v>
      </c>
      <c r="H164" s="386"/>
      <c r="I164" s="386"/>
      <c r="J164" s="386"/>
      <c r="K164" s="386"/>
      <c r="L164" s="207"/>
      <c r="M164" s="207"/>
      <c r="N164" s="207"/>
      <c r="O164" s="207"/>
      <c r="W164" s="204"/>
    </row>
    <row r="165" spans="1:23" ht="12.75" hidden="1" customHeight="1" outlineLevel="1">
      <c r="A165" s="151"/>
      <c r="C165" s="84"/>
      <c r="I165" s="206"/>
      <c r="J165" s="204"/>
      <c r="K165" s="204"/>
      <c r="L165" s="205"/>
      <c r="M165" s="205"/>
      <c r="N165" s="205"/>
      <c r="O165" s="205"/>
      <c r="W165" s="204"/>
    </row>
    <row r="166" spans="1:23" ht="12.75" hidden="1" customHeight="1" outlineLevel="1">
      <c r="A166" s="151"/>
      <c r="C166" s="84"/>
      <c r="I166" s="204"/>
      <c r="J166" s="204"/>
      <c r="K166" s="204"/>
      <c r="L166" s="205"/>
      <c r="M166" s="205"/>
      <c r="N166" s="205"/>
      <c r="O166" s="205"/>
      <c r="W166" s="204"/>
    </row>
    <row r="167" spans="1:23" ht="12.75" hidden="1" customHeight="1" outlineLevel="1">
      <c r="A167" s="151"/>
      <c r="C167" s="40" t="str">
        <f>C35</f>
        <v>MI400</v>
      </c>
      <c r="I167" s="206"/>
      <c r="J167" s="204"/>
      <c r="K167" s="204"/>
      <c r="L167" s="205"/>
      <c r="M167" s="205"/>
      <c r="N167" s="205"/>
      <c r="O167" s="205"/>
      <c r="W167" s="204"/>
    </row>
    <row r="168" spans="1:23" ht="12.75" hidden="1" customHeight="1" outlineLevel="1">
      <c r="A168" s="151"/>
      <c r="C168" s="84" t="s">
        <v>259</v>
      </c>
      <c r="H168" s="386"/>
      <c r="I168" s="386"/>
      <c r="J168" s="386"/>
      <c r="K168" s="386"/>
      <c r="L168" s="207"/>
      <c r="M168" s="207"/>
      <c r="N168" s="207"/>
      <c r="O168" s="207"/>
      <c r="W168" s="204"/>
    </row>
    <row r="169" spans="1:23" ht="12.75" hidden="1" customHeight="1" outlineLevel="1">
      <c r="A169" s="151"/>
      <c r="C169" s="84" t="s">
        <v>84</v>
      </c>
      <c r="H169" s="386"/>
      <c r="I169" s="386"/>
      <c r="J169" s="386"/>
      <c r="K169" s="386"/>
      <c r="L169" s="207"/>
      <c r="M169" s="207"/>
      <c r="N169" s="207"/>
      <c r="O169" s="207"/>
      <c r="W169" s="204"/>
    </row>
    <row r="170" spans="1:23" ht="12.75" hidden="1" customHeight="1" outlineLevel="1">
      <c r="A170" s="151"/>
      <c r="C170" s="84" t="s">
        <v>260</v>
      </c>
      <c r="H170" s="386"/>
      <c r="I170" s="386"/>
      <c r="J170" s="386"/>
      <c r="K170" s="386"/>
      <c r="L170" s="207"/>
      <c r="M170" s="207"/>
      <c r="N170" s="207"/>
      <c r="O170" s="207"/>
      <c r="W170" s="204"/>
    </row>
    <row r="171" spans="1:23" ht="12.75" hidden="1" customHeight="1" outlineLevel="1">
      <c r="A171" s="151"/>
      <c r="C171" s="84" t="s">
        <v>263</v>
      </c>
      <c r="H171" s="386"/>
      <c r="I171" s="386"/>
      <c r="J171" s="386"/>
      <c r="K171" s="386"/>
      <c r="L171" s="207"/>
      <c r="M171" s="207"/>
      <c r="N171" s="207"/>
      <c r="O171" s="207"/>
      <c r="W171" s="204"/>
    </row>
    <row r="172" spans="1:23" ht="12.75" hidden="1" customHeight="1" outlineLevel="1">
      <c r="A172" s="151"/>
      <c r="C172" s="84" t="s">
        <v>264</v>
      </c>
      <c r="H172" s="386"/>
      <c r="I172" s="386"/>
      <c r="J172" s="386"/>
      <c r="K172" s="386"/>
      <c r="L172" s="207"/>
      <c r="M172" s="207"/>
      <c r="N172" s="207"/>
      <c r="O172" s="207"/>
      <c r="W172" s="204"/>
    </row>
    <row r="173" spans="1:23" ht="12.75" hidden="1" customHeight="1" outlineLevel="1">
      <c r="A173" s="151"/>
      <c r="C173" s="84"/>
      <c r="I173" s="206"/>
      <c r="J173" s="204"/>
      <c r="K173" s="204"/>
      <c r="L173" s="205"/>
      <c r="M173" s="205"/>
      <c r="N173" s="205"/>
      <c r="O173" s="205"/>
      <c r="W173" s="204"/>
    </row>
    <row r="174" spans="1:23" ht="12.75" hidden="1" customHeight="1" outlineLevel="1">
      <c r="A174" s="151"/>
      <c r="C174" s="84"/>
      <c r="I174" s="204"/>
      <c r="J174" s="204"/>
      <c r="K174" s="204"/>
      <c r="L174" s="205"/>
      <c r="M174" s="205"/>
      <c r="N174" s="205"/>
      <c r="O174" s="205"/>
      <c r="W174" s="204"/>
    </row>
    <row r="175" spans="1:23" ht="12.75" hidden="1" customHeight="1" outlineLevel="1">
      <c r="A175" s="151"/>
      <c r="C175" s="40" t="str">
        <f>C36</f>
        <v>L40S</v>
      </c>
      <c r="I175" s="206"/>
      <c r="J175" s="204"/>
      <c r="K175" s="204"/>
      <c r="L175" s="205"/>
      <c r="M175" s="205"/>
      <c r="N175" s="205"/>
      <c r="O175" s="205"/>
      <c r="W175" s="204"/>
    </row>
    <row r="176" spans="1:23" ht="12.75" hidden="1" customHeight="1" outlineLevel="1">
      <c r="A176" s="151"/>
      <c r="C176" s="84" t="s">
        <v>259</v>
      </c>
      <c r="H176" s="386"/>
      <c r="I176" s="386"/>
      <c r="J176" s="386"/>
      <c r="K176" s="386"/>
      <c r="L176" s="207"/>
      <c r="M176" s="207"/>
      <c r="N176" s="207"/>
      <c r="O176" s="207"/>
      <c r="W176" s="204"/>
    </row>
    <row r="177" spans="1:23" ht="12.75" hidden="1" customHeight="1" outlineLevel="1">
      <c r="A177" s="151"/>
      <c r="C177" s="84" t="s">
        <v>84</v>
      </c>
      <c r="H177" s="386"/>
      <c r="I177" s="386"/>
      <c r="J177" s="386"/>
      <c r="K177" s="386"/>
      <c r="L177" s="207"/>
      <c r="M177" s="207"/>
      <c r="N177" s="207"/>
      <c r="O177" s="207"/>
      <c r="W177" s="204"/>
    </row>
    <row r="178" spans="1:23" ht="12.75" hidden="1" customHeight="1" outlineLevel="1">
      <c r="A178" s="151"/>
      <c r="C178" s="84" t="s">
        <v>260</v>
      </c>
      <c r="H178" s="386"/>
      <c r="I178" s="386"/>
      <c r="J178" s="386"/>
      <c r="K178" s="386"/>
      <c r="L178" s="207"/>
      <c r="M178" s="207"/>
      <c r="N178" s="207"/>
      <c r="O178" s="207"/>
      <c r="W178" s="204"/>
    </row>
    <row r="179" spans="1:23" ht="12.75" hidden="1" customHeight="1" outlineLevel="1">
      <c r="A179" s="151"/>
      <c r="C179" s="84" t="s">
        <v>263</v>
      </c>
      <c r="H179" s="386"/>
      <c r="I179" s="386"/>
      <c r="J179" s="386"/>
      <c r="K179" s="386"/>
      <c r="L179" s="207"/>
      <c r="M179" s="207"/>
      <c r="N179" s="207"/>
      <c r="O179" s="207"/>
      <c r="W179" s="204"/>
    </row>
    <row r="180" spans="1:23" ht="12.75" hidden="1" customHeight="1" outlineLevel="1">
      <c r="A180" s="151"/>
      <c r="C180" s="84" t="s">
        <v>264</v>
      </c>
      <c r="H180" s="386"/>
      <c r="I180" s="386"/>
      <c r="J180" s="386"/>
      <c r="K180" s="386"/>
      <c r="L180" s="207"/>
      <c r="M180" s="207"/>
      <c r="N180" s="207"/>
      <c r="O180" s="207"/>
      <c r="W180" s="204"/>
    </row>
    <row r="181" spans="1:23" ht="12.75" hidden="1" customHeight="1" outlineLevel="1">
      <c r="A181" s="151"/>
      <c r="C181" s="84"/>
      <c r="I181" s="206"/>
      <c r="J181" s="204"/>
      <c r="K181" s="204"/>
      <c r="L181" s="205"/>
      <c r="M181" s="205"/>
      <c r="N181" s="205"/>
      <c r="O181" s="205"/>
      <c r="W181" s="204"/>
    </row>
    <row r="182" spans="1:23" ht="12.75" hidden="1" customHeight="1" outlineLevel="1">
      <c r="A182" s="151"/>
      <c r="C182" s="84"/>
      <c r="I182" s="204"/>
      <c r="J182" s="204"/>
      <c r="K182" s="204"/>
      <c r="L182" s="205"/>
      <c r="M182" s="205"/>
      <c r="N182" s="205"/>
      <c r="O182" s="205"/>
      <c r="W182" s="204"/>
    </row>
    <row r="183" spans="1:23" ht="12.75" hidden="1" customHeight="1" outlineLevel="1">
      <c r="A183" s="151"/>
      <c r="C183" s="40" t="str">
        <f>C37</f>
        <v>Cerebras WSE-2</v>
      </c>
      <c r="I183" s="206"/>
      <c r="J183" s="204"/>
      <c r="K183" s="204"/>
      <c r="L183" s="205"/>
      <c r="M183" s="205"/>
      <c r="N183" s="205"/>
      <c r="O183" s="205"/>
      <c r="W183" s="204"/>
    </row>
    <row r="184" spans="1:23" ht="12.75" hidden="1" customHeight="1" outlineLevel="1">
      <c r="A184" s="151"/>
      <c r="C184" s="84" t="s">
        <v>259</v>
      </c>
      <c r="H184" s="386"/>
      <c r="I184" s="386"/>
      <c r="J184" s="386"/>
      <c r="K184" s="386"/>
      <c r="L184" s="207"/>
      <c r="M184" s="207"/>
      <c r="N184" s="207"/>
      <c r="O184" s="207"/>
      <c r="W184" s="204"/>
    </row>
    <row r="185" spans="1:23" ht="12.75" hidden="1" customHeight="1" outlineLevel="1">
      <c r="A185" s="151"/>
      <c r="C185" s="84" t="s">
        <v>84</v>
      </c>
      <c r="H185" s="386"/>
      <c r="I185" s="386"/>
      <c r="J185" s="386"/>
      <c r="K185" s="386"/>
      <c r="L185" s="207"/>
      <c r="M185" s="207"/>
      <c r="N185" s="207"/>
      <c r="O185" s="207"/>
      <c r="W185" s="204"/>
    </row>
    <row r="186" spans="1:23" ht="12.75" hidden="1" customHeight="1" outlineLevel="1">
      <c r="A186" s="151"/>
      <c r="C186" s="84" t="s">
        <v>260</v>
      </c>
      <c r="H186" s="386"/>
      <c r="I186" s="386"/>
      <c r="J186" s="386"/>
      <c r="K186" s="386"/>
      <c r="L186" s="207"/>
      <c r="M186" s="207"/>
      <c r="N186" s="207"/>
      <c r="O186" s="207"/>
      <c r="W186" s="204"/>
    </row>
    <row r="187" spans="1:23" ht="12.75" hidden="1" customHeight="1" outlineLevel="1">
      <c r="A187" s="151"/>
      <c r="C187" s="84" t="s">
        <v>263</v>
      </c>
      <c r="H187" s="386"/>
      <c r="I187" s="386"/>
      <c r="J187" s="386"/>
      <c r="K187" s="386"/>
      <c r="L187" s="207"/>
      <c r="M187" s="207"/>
      <c r="N187" s="207"/>
      <c r="O187" s="207"/>
      <c r="W187" s="204"/>
    </row>
    <row r="188" spans="1:23" ht="12.75" hidden="1" customHeight="1" outlineLevel="1">
      <c r="A188" s="151"/>
      <c r="C188" s="84" t="s">
        <v>264</v>
      </c>
      <c r="H188" s="386"/>
      <c r="I188" s="386"/>
      <c r="J188" s="386"/>
      <c r="K188" s="386"/>
      <c r="L188" s="207"/>
      <c r="M188" s="207"/>
      <c r="N188" s="207"/>
      <c r="O188" s="207"/>
      <c r="W188" s="204"/>
    </row>
    <row r="189" spans="1:23" ht="12.75" hidden="1" customHeight="1" outlineLevel="1">
      <c r="A189" s="151"/>
      <c r="C189" s="84"/>
      <c r="I189" s="206"/>
      <c r="J189" s="204"/>
      <c r="K189" s="204"/>
      <c r="L189" s="205"/>
      <c r="M189" s="205"/>
      <c r="N189" s="205"/>
      <c r="O189" s="205"/>
      <c r="W189" s="204"/>
    </row>
    <row r="190" spans="1:23" ht="12.75" customHeight="1" collapsed="1">
      <c r="A190" s="151"/>
      <c r="I190" s="204"/>
      <c r="J190" s="204"/>
      <c r="K190" s="204"/>
      <c r="L190" s="205"/>
      <c r="M190" s="205"/>
      <c r="N190" s="205"/>
      <c r="O190" s="205"/>
      <c r="W190" s="204"/>
    </row>
    <row r="191" spans="1:23" ht="12.75" customHeight="1">
      <c r="A191" s="151"/>
      <c r="C191" s="34"/>
      <c r="I191" s="208"/>
      <c r="J191" s="208"/>
      <c r="K191" s="208"/>
      <c r="L191" s="208"/>
      <c r="M191" s="208"/>
      <c r="N191" s="208"/>
      <c r="O191" s="208"/>
      <c r="W191" s="204"/>
    </row>
    <row r="192" spans="1:23" ht="12.75" customHeight="1">
      <c r="A192" s="151"/>
      <c r="B192" s="209" t="s">
        <v>17</v>
      </c>
      <c r="C192" s="358"/>
      <c r="D192" s="358"/>
      <c r="E192" s="358"/>
      <c r="F192" s="358"/>
      <c r="G192" s="358"/>
      <c r="H192" s="358"/>
      <c r="I192" s="358"/>
      <c r="J192" s="358"/>
      <c r="K192" s="358"/>
      <c r="L192" s="358"/>
      <c r="M192" s="358"/>
      <c r="N192" s="358"/>
      <c r="O192" s="358"/>
      <c r="W192" s="204"/>
    </row>
    <row r="193" spans="1:23" ht="12.75" customHeight="1">
      <c r="A193" s="151"/>
      <c r="W193" s="204"/>
    </row>
    <row r="194" spans="1:23" ht="12.75" customHeight="1">
      <c r="A194" s="151"/>
      <c r="C194" s="367" t="s">
        <v>111</v>
      </c>
      <c r="D194" s="366"/>
      <c r="E194" s="366"/>
      <c r="F194" s="366"/>
      <c r="I194" s="210"/>
      <c r="J194" s="210"/>
      <c r="K194" s="210"/>
      <c r="L194" s="210"/>
      <c r="M194" s="210"/>
      <c r="N194" s="210"/>
      <c r="O194" s="210"/>
      <c r="W194" s="204"/>
    </row>
    <row r="195" spans="1:23" ht="12.75" customHeight="1">
      <c r="A195" s="151"/>
      <c r="I195" s="210"/>
      <c r="J195" s="210"/>
      <c r="K195" s="210"/>
      <c r="L195" s="208"/>
      <c r="M195" s="208"/>
      <c r="N195" s="208"/>
      <c r="O195" s="208"/>
      <c r="W195" s="204"/>
    </row>
    <row r="196" spans="1:23" ht="12.75" customHeight="1">
      <c r="A196" s="151"/>
      <c r="C196" s="14" t="s">
        <v>139</v>
      </c>
      <c r="I196" s="210"/>
      <c r="J196" s="210"/>
      <c r="K196" s="210"/>
      <c r="L196" s="208"/>
      <c r="M196" s="208"/>
      <c r="N196" s="208"/>
      <c r="O196" s="208"/>
      <c r="W196" s="204"/>
    </row>
    <row r="197" spans="1:23" ht="12.75" customHeight="1">
      <c r="A197" s="151"/>
      <c r="C197" s="5" t="s">
        <v>153</v>
      </c>
      <c r="I197" s="372">
        <v>0</v>
      </c>
      <c r="J197" s="372">
        <v>0</v>
      </c>
      <c r="K197" s="372">
        <v>0.5</v>
      </c>
      <c r="L197" s="221"/>
      <c r="M197" s="221"/>
      <c r="N197" s="221"/>
      <c r="O197" s="221"/>
      <c r="W197" s="204"/>
    </row>
    <row r="198" spans="1:23" ht="12.75" customHeight="1">
      <c r="A198" s="151"/>
      <c r="C198" s="34" t="s">
        <v>138</v>
      </c>
      <c r="F198" s="5" t="s">
        <v>112</v>
      </c>
      <c r="I198" s="373">
        <v>2</v>
      </c>
      <c r="J198" s="373">
        <v>2</v>
      </c>
      <c r="K198" s="373">
        <v>2</v>
      </c>
      <c r="L198" s="369"/>
      <c r="M198" s="369"/>
      <c r="N198" s="369"/>
      <c r="O198" s="369"/>
      <c r="W198" s="204"/>
    </row>
    <row r="199" spans="1:23" ht="12.75" customHeight="1">
      <c r="A199" s="151"/>
      <c r="C199" s="34" t="s">
        <v>142</v>
      </c>
      <c r="F199" s="5" t="s">
        <v>113</v>
      </c>
      <c r="I199" s="374">
        <v>3.4118048447628793</v>
      </c>
      <c r="J199" s="374">
        <v>3.4118048447628793</v>
      </c>
      <c r="K199" s="374">
        <v>3.4118048447628793</v>
      </c>
      <c r="L199" s="375"/>
      <c r="M199" s="375"/>
      <c r="N199" s="375"/>
      <c r="O199" s="375"/>
      <c r="W199" s="204"/>
    </row>
    <row r="200" spans="1:23" ht="12.75" customHeight="1">
      <c r="A200" s="151"/>
      <c r="C200" s="34" t="s">
        <v>292</v>
      </c>
      <c r="F200" s="5" t="s">
        <v>9</v>
      </c>
      <c r="I200" s="387">
        <v>0.35</v>
      </c>
      <c r="J200" s="387">
        <v>0.35</v>
      </c>
      <c r="K200" s="387">
        <v>0.35</v>
      </c>
      <c r="L200" s="376"/>
      <c r="M200" s="376"/>
      <c r="N200" s="376"/>
      <c r="O200" s="376"/>
      <c r="W200" s="204"/>
    </row>
    <row r="201" spans="1:23" ht="12.75" customHeight="1">
      <c r="A201" s="151"/>
      <c r="C201" s="34"/>
      <c r="I201" s="370"/>
      <c r="J201" s="370"/>
      <c r="K201" s="370"/>
      <c r="L201" s="370"/>
      <c r="M201" s="370"/>
      <c r="N201" s="370"/>
      <c r="O201" s="370"/>
      <c r="W201" s="204"/>
    </row>
    <row r="202" spans="1:23" ht="12.75" customHeight="1">
      <c r="A202" s="151"/>
      <c r="I202" s="210"/>
      <c r="J202" s="210"/>
      <c r="K202" s="210"/>
      <c r="L202" s="208"/>
      <c r="M202" s="208"/>
      <c r="N202" s="208"/>
      <c r="O202" s="208"/>
      <c r="W202" s="204"/>
    </row>
    <row r="203" spans="1:23" ht="12.75" customHeight="1">
      <c r="A203" s="151"/>
      <c r="C203" s="367" t="s">
        <v>140</v>
      </c>
      <c r="D203" s="366"/>
      <c r="E203" s="366"/>
      <c r="F203" s="366"/>
      <c r="N203" s="185"/>
      <c r="O203" s="185"/>
      <c r="W203" s="204"/>
    </row>
    <row r="204" spans="1:23" ht="12.75" customHeight="1">
      <c r="A204" s="151"/>
      <c r="C204" s="368"/>
      <c r="N204" s="185"/>
      <c r="O204" s="185"/>
      <c r="W204" s="204"/>
    </row>
    <row r="205" spans="1:23" ht="12.75" customHeight="1">
      <c r="A205" s="151"/>
      <c r="C205" s="5" t="s">
        <v>141</v>
      </c>
      <c r="F205" s="5" t="s">
        <v>36</v>
      </c>
      <c r="I205" s="377">
        <v>120</v>
      </c>
      <c r="J205" s="377">
        <v>140</v>
      </c>
      <c r="K205" s="377">
        <v>160</v>
      </c>
      <c r="L205" s="205"/>
      <c r="M205" s="205"/>
      <c r="N205" s="205"/>
      <c r="O205" s="205"/>
      <c r="W205" s="204"/>
    </row>
    <row r="206" spans="1:23" ht="12.75" customHeight="1">
      <c r="A206" s="151"/>
      <c r="I206" s="210"/>
      <c r="J206" s="210"/>
      <c r="K206" s="210"/>
      <c r="L206" s="208"/>
      <c r="M206" s="208"/>
      <c r="N206" s="208"/>
      <c r="O206" s="208"/>
      <c r="W206" s="204"/>
    </row>
    <row r="207" spans="1:23" ht="12.75" customHeight="1">
      <c r="A207" s="151"/>
      <c r="I207" s="210"/>
      <c r="J207" s="210"/>
      <c r="K207" s="210"/>
      <c r="L207" s="208"/>
      <c r="M207" s="208"/>
      <c r="N207" s="208"/>
      <c r="O207" s="208"/>
      <c r="R207" s="211"/>
      <c r="W207" s="204"/>
    </row>
    <row r="208" spans="1:23" ht="12.75" customHeight="1">
      <c r="A208" s="151"/>
      <c r="C208" s="367" t="s">
        <v>114</v>
      </c>
      <c r="D208" s="366"/>
      <c r="E208" s="366"/>
      <c r="F208" s="366"/>
      <c r="I208" s="210"/>
      <c r="J208" s="210"/>
      <c r="K208" s="210"/>
      <c r="L208" s="208"/>
      <c r="M208" s="208"/>
      <c r="N208" s="208"/>
      <c r="O208" s="208"/>
      <c r="W208" s="204"/>
    </row>
    <row r="209" spans="1:23" ht="12.75" customHeight="1">
      <c r="A209" s="151"/>
      <c r="I209" s="210"/>
      <c r="J209" s="210"/>
      <c r="K209" s="210"/>
      <c r="L209" s="208"/>
      <c r="M209" s="208"/>
      <c r="N209" s="208"/>
      <c r="O209" s="208"/>
      <c r="W209" s="204"/>
    </row>
    <row r="210" spans="1:23" ht="12.75" customHeight="1">
      <c r="A210" s="151"/>
      <c r="C210" s="5" t="s">
        <v>123</v>
      </c>
      <c r="F210" s="5" t="s">
        <v>116</v>
      </c>
      <c r="I210" s="378">
        <f>I211*I212</f>
        <v>4000</v>
      </c>
      <c r="J210" s="378">
        <f t="shared" ref="J210:K210" si="10">J211*J212</f>
        <v>4000</v>
      </c>
      <c r="K210" s="378">
        <f t="shared" si="10"/>
        <v>4000</v>
      </c>
      <c r="L210" s="212"/>
      <c r="M210" s="212"/>
      <c r="N210" s="212"/>
      <c r="O210" s="212"/>
      <c r="W210" s="204"/>
    </row>
    <row r="211" spans="1:23" ht="12.75" customHeight="1">
      <c r="A211" s="151"/>
      <c r="C211" s="34" t="s">
        <v>129</v>
      </c>
      <c r="F211" s="5" t="s">
        <v>130</v>
      </c>
      <c r="I211" s="379">
        <v>1600</v>
      </c>
      <c r="J211" s="379">
        <v>1600</v>
      </c>
      <c r="K211" s="379">
        <v>1600</v>
      </c>
      <c r="L211" s="313"/>
      <c r="M211" s="313"/>
      <c r="N211" s="313"/>
      <c r="O211" s="313"/>
      <c r="W211" s="204"/>
    </row>
    <row r="212" spans="1:23" ht="12.75" customHeight="1">
      <c r="A212" s="151"/>
      <c r="C212" s="34" t="s">
        <v>132</v>
      </c>
      <c r="F212" s="5" t="s">
        <v>133</v>
      </c>
      <c r="I212" s="373">
        <v>2.5</v>
      </c>
      <c r="J212" s="373">
        <v>2.5</v>
      </c>
      <c r="K212" s="373">
        <v>2.5</v>
      </c>
      <c r="L212" s="369"/>
      <c r="M212" s="369"/>
      <c r="N212" s="369"/>
      <c r="O212" s="369"/>
      <c r="W212" s="204"/>
    </row>
    <row r="213" spans="1:23" ht="12.75" customHeight="1">
      <c r="A213" s="151"/>
      <c r="C213" s="5" t="s">
        <v>136</v>
      </c>
      <c r="F213" s="5" t="s">
        <v>131</v>
      </c>
      <c r="I213" s="380">
        <f>I259*I214</f>
        <v>50000</v>
      </c>
      <c r="J213" s="380">
        <f t="shared" ref="J213:K213" si="11">J259*J214</f>
        <v>75000</v>
      </c>
      <c r="K213" s="380">
        <f t="shared" si="11"/>
        <v>100000</v>
      </c>
      <c r="L213" s="371"/>
      <c r="M213" s="371"/>
      <c r="N213" s="371"/>
      <c r="O213" s="371"/>
      <c r="W213" s="204"/>
    </row>
    <row r="214" spans="1:23" ht="12.75" customHeight="1">
      <c r="A214" s="151"/>
      <c r="C214" s="34" t="s">
        <v>143</v>
      </c>
      <c r="F214" s="5" t="s">
        <v>9</v>
      </c>
      <c r="I214" s="372">
        <v>0.05</v>
      </c>
      <c r="J214" s="372">
        <v>0.05</v>
      </c>
      <c r="K214" s="372">
        <v>0.05</v>
      </c>
      <c r="L214" s="221"/>
      <c r="M214" s="221"/>
      <c r="N214" s="221"/>
      <c r="O214" s="221"/>
      <c r="W214" s="204"/>
    </row>
    <row r="215" spans="1:23" ht="12.75" customHeight="1">
      <c r="A215" s="151"/>
      <c r="C215" s="5" t="s">
        <v>120</v>
      </c>
      <c r="F215" s="5" t="s">
        <v>116</v>
      </c>
      <c r="I215" s="384">
        <v>5000</v>
      </c>
      <c r="J215" s="384">
        <v>5000</v>
      </c>
      <c r="K215" s="384">
        <v>5000</v>
      </c>
      <c r="L215" s="213"/>
      <c r="M215" s="213"/>
      <c r="N215" s="213"/>
      <c r="O215" s="213"/>
      <c r="W215" s="204"/>
    </row>
    <row r="216" spans="1:23" ht="12.75" customHeight="1">
      <c r="A216" s="151"/>
      <c r="C216" s="5" t="s">
        <v>115</v>
      </c>
      <c r="F216" s="5" t="s">
        <v>116</v>
      </c>
      <c r="I216" s="384">
        <v>10000</v>
      </c>
      <c r="J216" s="384">
        <v>10000</v>
      </c>
      <c r="K216" s="384">
        <v>10000</v>
      </c>
      <c r="L216" s="213"/>
      <c r="M216" s="213"/>
      <c r="N216" s="213"/>
      <c r="O216" s="213"/>
      <c r="W216" s="204"/>
    </row>
    <row r="217" spans="1:23" ht="12.75" customHeight="1">
      <c r="A217" s="151"/>
      <c r="C217" s="5" t="s">
        <v>118</v>
      </c>
      <c r="F217" s="5" t="s">
        <v>116</v>
      </c>
      <c r="I217" s="384">
        <v>10000</v>
      </c>
      <c r="J217" s="384">
        <v>10000</v>
      </c>
      <c r="K217" s="384">
        <v>10000</v>
      </c>
      <c r="L217" s="213"/>
      <c r="M217" s="213"/>
      <c r="N217" s="213"/>
      <c r="O217" s="213"/>
      <c r="W217" s="204"/>
    </row>
    <row r="218" spans="1:23" ht="12.75" customHeight="1">
      <c r="A218" s="151"/>
      <c r="C218" s="5" t="s">
        <v>147</v>
      </c>
      <c r="F218" s="5" t="s">
        <v>137</v>
      </c>
      <c r="I218" s="378">
        <f>I330*I219</f>
        <v>60163.724380929794</v>
      </c>
      <c r="J218" s="378">
        <f t="shared" ref="J218:K218" si="12">J330*J219</f>
        <v>70393.757918346775</v>
      </c>
      <c r="K218" s="378">
        <f t="shared" si="12"/>
        <v>83176.159798387103</v>
      </c>
      <c r="L218" s="205"/>
      <c r="M218" s="205"/>
      <c r="N218" s="205"/>
      <c r="O218" s="205"/>
      <c r="W218" s="204"/>
    </row>
    <row r="219" spans="1:23" ht="12.75" customHeight="1">
      <c r="A219" s="151"/>
      <c r="C219" s="34" t="s">
        <v>148</v>
      </c>
      <c r="F219" s="5" t="s">
        <v>9</v>
      </c>
      <c r="I219" s="372">
        <v>1E-3</v>
      </c>
      <c r="J219" s="372">
        <v>1E-3</v>
      </c>
      <c r="K219" s="372">
        <v>1E-3</v>
      </c>
      <c r="L219" s="221"/>
      <c r="M219" s="221"/>
      <c r="N219" s="221"/>
      <c r="O219" s="221"/>
      <c r="W219" s="204"/>
    </row>
    <row r="220" spans="1:23" ht="12.75" customHeight="1">
      <c r="A220" s="151"/>
      <c r="C220" s="5" t="s">
        <v>149</v>
      </c>
      <c r="F220" s="5" t="s">
        <v>137</v>
      </c>
      <c r="I220" s="378">
        <f ca="1">'Project 1'!$H$274*I221</f>
        <v>168780.13457348477</v>
      </c>
      <c r="J220" s="378">
        <f ca="1">'Project 2'!$H$274*J221</f>
        <v>184184.68986613088</v>
      </c>
      <c r="K220" s="378">
        <f ca="1">'Project 3'!$H$274*K221</f>
        <v>189592.70867821423</v>
      </c>
      <c r="L220" s="213"/>
      <c r="M220" s="213"/>
      <c r="N220" s="213"/>
      <c r="O220" s="213"/>
      <c r="W220" s="204"/>
    </row>
    <row r="221" spans="1:23" ht="12.75" customHeight="1">
      <c r="A221" s="151"/>
      <c r="C221" s="34" t="s">
        <v>31</v>
      </c>
      <c r="F221" s="5" t="s">
        <v>9</v>
      </c>
      <c r="I221" s="372">
        <v>1E-3</v>
      </c>
      <c r="J221" s="372">
        <v>1E-3</v>
      </c>
      <c r="K221" s="372">
        <v>1E-3</v>
      </c>
      <c r="L221" s="221"/>
      <c r="M221" s="221"/>
      <c r="N221" s="221"/>
      <c r="O221" s="221"/>
      <c r="W221" s="204"/>
    </row>
    <row r="222" spans="1:23" ht="12.75" customHeight="1">
      <c r="A222" s="151"/>
      <c r="C222" s="5" t="s">
        <v>124</v>
      </c>
      <c r="F222" s="5" t="s">
        <v>150</v>
      </c>
      <c r="I222" s="372">
        <v>0.1</v>
      </c>
      <c r="J222" s="372">
        <v>0.1</v>
      </c>
      <c r="K222" s="372">
        <v>0.1</v>
      </c>
      <c r="L222" s="221"/>
      <c r="M222" s="221"/>
      <c r="N222" s="221"/>
      <c r="O222" s="221"/>
      <c r="W222" s="204"/>
    </row>
    <row r="223" spans="1:23" ht="12.75" customHeight="1">
      <c r="A223" s="151"/>
      <c r="W223" s="204"/>
    </row>
    <row r="224" spans="1:23" ht="12.75" customHeight="1">
      <c r="A224" s="151"/>
      <c r="C224" s="367" t="s">
        <v>117</v>
      </c>
      <c r="D224" s="366"/>
      <c r="E224" s="366"/>
      <c r="F224" s="366"/>
      <c r="W224" s="204"/>
    </row>
    <row r="225" spans="1:23" ht="12.75" customHeight="1">
      <c r="A225" s="151"/>
      <c r="W225" s="204"/>
    </row>
    <row r="226" spans="1:23" ht="12.75" customHeight="1">
      <c r="A226" s="151"/>
      <c r="C226" s="5" t="s">
        <v>291</v>
      </c>
      <c r="F226" s="5" t="s">
        <v>36</v>
      </c>
      <c r="I226" s="121">
        <v>3</v>
      </c>
      <c r="J226" s="121">
        <v>3</v>
      </c>
      <c r="K226" s="121">
        <v>3</v>
      </c>
      <c r="W226" s="204"/>
    </row>
    <row r="227" spans="1:23" ht="12.75" customHeight="1">
      <c r="A227" s="151"/>
      <c r="C227" s="5" t="s">
        <v>151</v>
      </c>
      <c r="F227" s="5" t="s">
        <v>122</v>
      </c>
      <c r="I227" s="381">
        <v>25</v>
      </c>
      <c r="J227" s="381">
        <v>50</v>
      </c>
      <c r="K227" s="381">
        <v>50</v>
      </c>
      <c r="L227" s="202"/>
      <c r="M227" s="202"/>
      <c r="N227" s="202"/>
      <c r="O227" s="202"/>
      <c r="W227" s="204"/>
    </row>
    <row r="228" spans="1:23" ht="12.75" customHeight="1">
      <c r="A228" s="151"/>
      <c r="C228" s="5" t="s">
        <v>119</v>
      </c>
      <c r="F228" s="5" t="s">
        <v>121</v>
      </c>
      <c r="I228" s="122">
        <v>0.02</v>
      </c>
      <c r="J228" s="122">
        <v>0.02</v>
      </c>
      <c r="K228" s="122">
        <v>0.02</v>
      </c>
      <c r="L228" s="216"/>
      <c r="M228" s="216"/>
      <c r="N228" s="216"/>
      <c r="O228" s="216"/>
      <c r="W228" s="204"/>
    </row>
    <row r="229" spans="1:23" ht="12.75" customHeight="1">
      <c r="A229" s="151"/>
      <c r="C229" s="22" t="s">
        <v>18</v>
      </c>
      <c r="F229" s="5" t="s">
        <v>9</v>
      </c>
      <c r="I229" s="382">
        <v>0.01</v>
      </c>
      <c r="J229" s="382">
        <v>0.01</v>
      </c>
      <c r="K229" s="382">
        <v>0.01</v>
      </c>
      <c r="L229" s="217"/>
      <c r="M229" s="217"/>
      <c r="N229" s="217"/>
      <c r="O229" s="217"/>
      <c r="W229" s="204"/>
    </row>
    <row r="230" spans="1:23" ht="12.75" customHeight="1">
      <c r="A230" s="151"/>
      <c r="C230" s="22"/>
      <c r="I230" s="217"/>
      <c r="J230" s="217"/>
      <c r="K230" s="217"/>
      <c r="L230" s="217"/>
      <c r="M230" s="217"/>
      <c r="N230" s="217"/>
      <c r="O230" s="217"/>
      <c r="W230" s="204"/>
    </row>
    <row r="231" spans="1:23" ht="12.75" customHeight="1">
      <c r="A231" s="151"/>
      <c r="C231" s="367" t="s">
        <v>86</v>
      </c>
      <c r="D231" s="366"/>
      <c r="E231" s="366"/>
      <c r="F231" s="366"/>
      <c r="I231" s="217"/>
      <c r="J231" s="217"/>
      <c r="K231" s="217"/>
      <c r="L231" s="217"/>
      <c r="M231" s="217"/>
      <c r="N231" s="217"/>
      <c r="O231" s="217"/>
      <c r="W231" s="204"/>
    </row>
    <row r="232" spans="1:23" ht="12.75" customHeight="1">
      <c r="A232" s="151"/>
      <c r="C232" s="22"/>
      <c r="I232" s="217"/>
      <c r="J232" s="217"/>
      <c r="K232" s="217"/>
      <c r="L232" s="217"/>
      <c r="M232" s="217"/>
      <c r="N232" s="217"/>
      <c r="O232" s="217"/>
      <c r="W232" s="204"/>
    </row>
    <row r="233" spans="1:23" ht="12.75" customHeight="1">
      <c r="A233" s="151"/>
      <c r="C233" s="5" t="s">
        <v>125</v>
      </c>
      <c r="F233" s="5" t="s">
        <v>9</v>
      </c>
      <c r="I233" s="383">
        <v>0</v>
      </c>
      <c r="J233" s="383">
        <v>0</v>
      </c>
      <c r="K233" s="383">
        <v>0</v>
      </c>
      <c r="L233" s="218"/>
      <c r="M233" s="218"/>
      <c r="N233" s="218"/>
      <c r="O233" s="218"/>
      <c r="W233" s="204"/>
    </row>
    <row r="234" spans="1:23" ht="12.75" customHeight="1">
      <c r="A234" s="151"/>
      <c r="C234" s="5" t="s">
        <v>126</v>
      </c>
      <c r="F234" s="5" t="s">
        <v>9</v>
      </c>
      <c r="I234" s="383">
        <v>0</v>
      </c>
      <c r="J234" s="383">
        <v>0</v>
      </c>
      <c r="K234" s="383">
        <v>0</v>
      </c>
      <c r="L234" s="218"/>
      <c r="M234" s="218"/>
      <c r="N234" s="218"/>
      <c r="O234" s="218"/>
      <c r="W234" s="204"/>
    </row>
    <row r="235" spans="1:23" ht="12.75" customHeight="1">
      <c r="A235" s="151"/>
      <c r="C235" s="3"/>
      <c r="I235" s="219"/>
      <c r="J235" s="219"/>
      <c r="K235" s="219"/>
      <c r="L235" s="219"/>
      <c r="M235" s="219"/>
      <c r="N235" s="219"/>
      <c r="O235" s="219"/>
      <c r="W235" s="204"/>
    </row>
    <row r="236" spans="1:23" ht="12.75" customHeight="1">
      <c r="A236" s="151"/>
      <c r="B236" s="209" t="s">
        <v>39</v>
      </c>
      <c r="C236" s="358"/>
      <c r="D236" s="358"/>
      <c r="E236" s="358"/>
      <c r="F236" s="358"/>
      <c r="G236" s="358"/>
      <c r="H236" s="358"/>
      <c r="I236" s="358"/>
      <c r="J236" s="358"/>
      <c r="K236" s="358"/>
      <c r="L236" s="358"/>
      <c r="M236" s="358"/>
      <c r="N236" s="358"/>
      <c r="O236" s="358"/>
      <c r="W236" s="204"/>
    </row>
    <row r="237" spans="1:23" ht="12.75" customHeight="1">
      <c r="A237" s="151"/>
      <c r="W237" s="204"/>
    </row>
    <row r="238" spans="1:23" ht="12.75" customHeight="1">
      <c r="A238" s="151"/>
      <c r="C238" s="367" t="s">
        <v>166</v>
      </c>
      <c r="D238" s="366"/>
      <c r="E238" s="366"/>
      <c r="F238" s="366"/>
      <c r="W238" s="204"/>
    </row>
    <row r="239" spans="1:23" ht="12.75" customHeight="1">
      <c r="A239" s="151"/>
      <c r="W239" s="204"/>
    </row>
    <row r="240" spans="1:23" ht="12.75" customHeight="1">
      <c r="A240" s="151"/>
      <c r="C240" s="5" t="s">
        <v>166</v>
      </c>
      <c r="F240" s="5" t="s">
        <v>131</v>
      </c>
      <c r="I240" s="384">
        <v>50000</v>
      </c>
      <c r="J240" s="384">
        <v>50000</v>
      </c>
      <c r="K240" s="384">
        <v>50000</v>
      </c>
      <c r="L240" s="220"/>
      <c r="M240" s="220"/>
      <c r="N240" s="220"/>
      <c r="O240" s="220"/>
      <c r="W240" s="204"/>
    </row>
    <row r="241" spans="1:23" ht="12.75" customHeight="1">
      <c r="A241" s="151"/>
      <c r="W241" s="204"/>
    </row>
    <row r="242" spans="1:23" ht="12.75" customHeight="1">
      <c r="A242" s="151"/>
      <c r="C242" s="367" t="s">
        <v>165</v>
      </c>
      <c r="D242" s="366"/>
      <c r="E242" s="366"/>
      <c r="F242" s="366"/>
      <c r="W242" s="204"/>
    </row>
    <row r="243" spans="1:23" ht="12.75" customHeight="1">
      <c r="A243" s="151"/>
      <c r="W243" s="204"/>
    </row>
    <row r="244" spans="1:23" ht="12.75" customHeight="1">
      <c r="A244" s="151"/>
      <c r="C244" s="5" t="s">
        <v>182</v>
      </c>
      <c r="F244" s="5" t="s">
        <v>127</v>
      </c>
      <c r="I244" s="384">
        <v>500000</v>
      </c>
      <c r="J244" s="384">
        <v>1000000</v>
      </c>
      <c r="K244" s="384">
        <v>1000000</v>
      </c>
      <c r="L244" s="220"/>
      <c r="M244" s="220"/>
      <c r="N244" s="220"/>
      <c r="O244" s="220"/>
      <c r="W244" s="204"/>
    </row>
    <row r="245" spans="1:23" ht="12.75" customHeight="1">
      <c r="A245" s="151"/>
      <c r="C245" s="34" t="s">
        <v>144</v>
      </c>
      <c r="F245" s="5" t="s">
        <v>9</v>
      </c>
      <c r="I245" s="372">
        <v>1.25</v>
      </c>
      <c r="J245" s="372">
        <v>1.25</v>
      </c>
      <c r="K245" s="372">
        <v>1.25</v>
      </c>
      <c r="L245" s="221"/>
      <c r="M245" s="221"/>
      <c r="N245" s="221"/>
      <c r="O245" s="221"/>
      <c r="W245" s="204"/>
    </row>
    <row r="246" spans="1:23" ht="12.75" customHeight="1">
      <c r="A246" s="151"/>
      <c r="C246" s="34" t="s">
        <v>170</v>
      </c>
      <c r="F246" s="5" t="s">
        <v>21</v>
      </c>
      <c r="I246" s="400">
        <f>I245*I58</f>
        <v>1.5984375000000002</v>
      </c>
      <c r="J246" s="400">
        <f t="shared" ref="J246:K246" si="13">J245*J58</f>
        <v>1.9851562500000002</v>
      </c>
      <c r="K246" s="400">
        <f t="shared" si="13"/>
        <v>2.6125000000000003</v>
      </c>
      <c r="L246" s="222"/>
      <c r="M246" s="222"/>
      <c r="N246" s="222"/>
      <c r="O246" s="222"/>
      <c r="W246" s="204"/>
    </row>
    <row r="247" spans="1:23" ht="12.75" customHeight="1">
      <c r="A247" s="151"/>
      <c r="C247" s="5" t="s">
        <v>184</v>
      </c>
      <c r="F247" s="5" t="s">
        <v>131</v>
      </c>
      <c r="I247" s="242">
        <v>500000</v>
      </c>
      <c r="J247" s="242">
        <v>500000</v>
      </c>
      <c r="K247" s="242">
        <v>500000</v>
      </c>
      <c r="L247" s="223"/>
      <c r="M247" s="223"/>
      <c r="N247" s="223"/>
      <c r="O247" s="223"/>
      <c r="W247" s="204"/>
    </row>
    <row r="248" spans="1:23" ht="12.75" customHeight="1">
      <c r="A248" s="151"/>
      <c r="C248" s="5" t="s">
        <v>183</v>
      </c>
      <c r="F248" s="5" t="s">
        <v>131</v>
      </c>
      <c r="I248" s="401">
        <f>(I244*I246+I247)*I$12</f>
        <v>0</v>
      </c>
      <c r="J248" s="401">
        <f t="shared" ref="J248:K248" si="14">(J244*J246+J247)*J$12</f>
        <v>2485156.25</v>
      </c>
      <c r="K248" s="401">
        <f t="shared" si="14"/>
        <v>0</v>
      </c>
      <c r="L248" s="399"/>
      <c r="M248" s="399"/>
      <c r="N248" s="399"/>
      <c r="O248" s="399"/>
      <c r="W248" s="204"/>
    </row>
    <row r="249" spans="1:23" ht="12.75" customHeight="1">
      <c r="A249" s="151"/>
      <c r="W249" s="204"/>
    </row>
    <row r="250" spans="1:23" ht="12.75" customHeight="1">
      <c r="A250" s="151"/>
      <c r="C250" s="5" t="s">
        <v>171</v>
      </c>
      <c r="F250" s="5" t="s">
        <v>36</v>
      </c>
      <c r="I250" s="384">
        <v>350000</v>
      </c>
      <c r="J250" s="384">
        <v>350000</v>
      </c>
      <c r="K250" s="384">
        <v>350000</v>
      </c>
      <c r="L250" s="220"/>
      <c r="M250" s="220"/>
      <c r="N250" s="220"/>
      <c r="O250" s="220"/>
      <c r="W250" s="204"/>
    </row>
    <row r="251" spans="1:23" ht="12.75" customHeight="1">
      <c r="A251" s="151"/>
      <c r="C251" s="34" t="s">
        <v>175</v>
      </c>
      <c r="F251" s="5" t="s">
        <v>174</v>
      </c>
      <c r="I251" s="403">
        <v>4</v>
      </c>
      <c r="J251" s="403">
        <v>4</v>
      </c>
      <c r="K251" s="403">
        <v>4</v>
      </c>
      <c r="L251" s="224"/>
      <c r="M251" s="224"/>
      <c r="N251" s="224"/>
      <c r="O251" s="224"/>
      <c r="W251" s="204"/>
    </row>
    <row r="252" spans="1:23" ht="12.75" customHeight="1">
      <c r="A252" s="151"/>
      <c r="C252" s="34" t="s">
        <v>173</v>
      </c>
      <c r="F252" s="5" t="s">
        <v>15</v>
      </c>
      <c r="I252" s="404">
        <f>I251*I58</f>
        <v>5.1150000000000002</v>
      </c>
      <c r="J252" s="404">
        <f t="shared" ref="J252:K252" si="15">J251*J58</f>
        <v>6.3525000000000009</v>
      </c>
      <c r="K252" s="404">
        <f t="shared" si="15"/>
        <v>8.3600000000000012</v>
      </c>
      <c r="L252" s="225"/>
      <c r="M252" s="225"/>
      <c r="N252" s="225"/>
      <c r="O252" s="225"/>
      <c r="W252" s="204"/>
    </row>
    <row r="253" spans="1:23" ht="12.75" customHeight="1">
      <c r="A253" s="151"/>
      <c r="C253" s="5" t="s">
        <v>181</v>
      </c>
      <c r="F253" s="5" t="s">
        <v>131</v>
      </c>
      <c r="I253" s="242">
        <v>150000</v>
      </c>
      <c r="J253" s="242">
        <v>150000</v>
      </c>
      <c r="K253" s="242">
        <v>150000</v>
      </c>
      <c r="L253" s="223"/>
      <c r="M253" s="223"/>
      <c r="N253" s="223"/>
      <c r="O253" s="223"/>
      <c r="W253" s="204"/>
    </row>
    <row r="254" spans="1:23" ht="12.75" customHeight="1">
      <c r="A254" s="151"/>
      <c r="C254" s="5" t="s">
        <v>179</v>
      </c>
      <c r="F254" s="5" t="s">
        <v>131</v>
      </c>
      <c r="I254" s="380">
        <f>I250*I252+I253</f>
        <v>1940250</v>
      </c>
      <c r="J254" s="380">
        <f t="shared" ref="J254:K254" si="16">J250*J252+J253</f>
        <v>2373375.0000000005</v>
      </c>
      <c r="K254" s="380">
        <f t="shared" si="16"/>
        <v>3076000.0000000005</v>
      </c>
      <c r="L254" s="371"/>
      <c r="M254" s="371"/>
      <c r="N254" s="371"/>
      <c r="O254" s="371"/>
      <c r="W254" s="204"/>
    </row>
    <row r="255" spans="1:23" ht="12.75" customHeight="1">
      <c r="A255" s="151"/>
      <c r="W255" s="204"/>
    </row>
    <row r="256" spans="1:23" ht="12.75" customHeight="1">
      <c r="A256" s="151"/>
      <c r="C256" s="5" t="s">
        <v>176</v>
      </c>
      <c r="F256" s="5" t="s">
        <v>177</v>
      </c>
      <c r="I256" s="384">
        <v>500000</v>
      </c>
      <c r="J256" s="384">
        <v>500000</v>
      </c>
      <c r="K256" s="384">
        <v>500000</v>
      </c>
      <c r="L256" s="220"/>
      <c r="M256" s="220"/>
      <c r="N256" s="220"/>
      <c r="O256" s="220"/>
      <c r="W256" s="204"/>
    </row>
    <row r="257" spans="1:23" ht="12.75" customHeight="1">
      <c r="A257" s="151"/>
      <c r="C257" s="34" t="s">
        <v>178</v>
      </c>
      <c r="F257" s="5" t="s">
        <v>174</v>
      </c>
      <c r="I257" s="386">
        <v>1.5</v>
      </c>
      <c r="J257" s="386">
        <v>2</v>
      </c>
      <c r="K257" s="386">
        <v>2</v>
      </c>
      <c r="L257" s="226"/>
      <c r="M257" s="226"/>
      <c r="N257" s="226"/>
      <c r="O257" s="226"/>
      <c r="W257" s="204"/>
    </row>
    <row r="258" spans="1:23" ht="12.75" customHeight="1">
      <c r="A258" s="151"/>
      <c r="C258" s="34" t="s">
        <v>135</v>
      </c>
      <c r="F258" s="5" t="s">
        <v>134</v>
      </c>
      <c r="I258" s="402">
        <f>MROUND(I257*I58,0.5)</f>
        <v>2</v>
      </c>
      <c r="J258" s="402">
        <f t="shared" ref="J258:K258" si="17">MROUND(J257*J58,0.5)</f>
        <v>3</v>
      </c>
      <c r="K258" s="402">
        <f t="shared" si="17"/>
        <v>4</v>
      </c>
      <c r="L258" s="398"/>
      <c r="M258" s="398"/>
      <c r="N258" s="398"/>
      <c r="O258" s="398"/>
      <c r="W258" s="204"/>
    </row>
    <row r="259" spans="1:23" ht="12.75" customHeight="1">
      <c r="A259" s="151"/>
      <c r="C259" s="5" t="s">
        <v>180</v>
      </c>
      <c r="F259" s="5" t="s">
        <v>131</v>
      </c>
      <c r="I259" s="390">
        <f>I256*I258</f>
        <v>1000000</v>
      </c>
      <c r="J259" s="390">
        <f t="shared" ref="J259:K259" si="18">J256*J258</f>
        <v>1500000</v>
      </c>
      <c r="K259" s="390">
        <f t="shared" si="18"/>
        <v>2000000</v>
      </c>
      <c r="L259" s="227"/>
      <c r="M259" s="227"/>
      <c r="N259" s="227"/>
      <c r="O259" s="227"/>
      <c r="W259" s="204"/>
    </row>
    <row r="260" spans="1:23" ht="12.75" customHeight="1">
      <c r="A260" s="151"/>
      <c r="I260" s="227"/>
      <c r="J260" s="227"/>
      <c r="K260" s="227"/>
      <c r="L260" s="227"/>
      <c r="M260" s="227"/>
      <c r="N260" s="227"/>
      <c r="O260" s="227"/>
      <c r="W260" s="204"/>
    </row>
    <row r="261" spans="1:23" ht="12.75" customHeight="1">
      <c r="A261" s="151"/>
      <c r="C261" s="5" t="s">
        <v>185</v>
      </c>
      <c r="F261" s="5" t="s">
        <v>131</v>
      </c>
      <c r="I261" s="397">
        <f>I248+I254+I259</f>
        <v>2940250</v>
      </c>
      <c r="J261" s="397">
        <f t="shared" ref="J261:K261" si="19">J248+J254+J259</f>
        <v>6358531.25</v>
      </c>
      <c r="K261" s="397">
        <f t="shared" si="19"/>
        <v>5076000</v>
      </c>
      <c r="L261" s="228"/>
      <c r="M261" s="228"/>
      <c r="N261" s="228"/>
      <c r="O261" s="228"/>
      <c r="W261" s="204"/>
    </row>
    <row r="262" spans="1:23" ht="12.75" customHeight="1">
      <c r="A262" s="151"/>
      <c r="I262" s="208"/>
      <c r="J262" s="208"/>
      <c r="K262" s="208"/>
      <c r="L262" s="208"/>
      <c r="M262" s="208"/>
      <c r="N262" s="208"/>
      <c r="O262" s="208"/>
      <c r="W262" s="204"/>
    </row>
    <row r="263" spans="1:23" ht="12.75" customHeight="1">
      <c r="A263" s="151"/>
      <c r="C263" s="367" t="s">
        <v>167</v>
      </c>
      <c r="D263" s="366"/>
      <c r="E263" s="366"/>
      <c r="F263" s="366"/>
      <c r="I263" s="208"/>
      <c r="J263" s="208"/>
      <c r="K263" s="208"/>
      <c r="L263" s="208"/>
      <c r="M263" s="208"/>
      <c r="N263" s="208"/>
      <c r="O263" s="208"/>
      <c r="W263" s="204"/>
    </row>
    <row r="264" spans="1:23" ht="12.75" customHeight="1">
      <c r="A264" s="151"/>
      <c r="I264" s="208"/>
      <c r="J264" s="208"/>
      <c r="K264" s="208"/>
      <c r="L264" s="208"/>
      <c r="M264" s="208"/>
      <c r="N264" s="208"/>
      <c r="O264" s="208"/>
      <c r="W264" s="204"/>
    </row>
    <row r="265" spans="1:23" ht="12.75" customHeight="1">
      <c r="A265" s="151"/>
      <c r="C265" s="5" t="s">
        <v>187</v>
      </c>
      <c r="F265" s="5" t="s">
        <v>134</v>
      </c>
      <c r="I265" s="396">
        <v>1</v>
      </c>
      <c r="J265" s="396">
        <v>1</v>
      </c>
      <c r="K265" s="396">
        <v>2</v>
      </c>
      <c r="L265" s="229"/>
      <c r="M265" s="229"/>
      <c r="N265" s="229"/>
      <c r="O265" s="229"/>
      <c r="W265" s="204"/>
    </row>
    <row r="266" spans="1:23" ht="12.75" customHeight="1">
      <c r="A266" s="151"/>
      <c r="C266" s="34" t="s">
        <v>188</v>
      </c>
      <c r="F266" s="5" t="s">
        <v>131</v>
      </c>
      <c r="I266" s="384">
        <v>10000</v>
      </c>
      <c r="J266" s="384">
        <v>10000</v>
      </c>
      <c r="K266" s="384">
        <v>10000</v>
      </c>
      <c r="L266" s="220"/>
      <c r="M266" s="220"/>
      <c r="N266" s="220"/>
      <c r="O266" s="220"/>
      <c r="W266" s="204"/>
    </row>
    <row r="267" spans="1:23" ht="12.75" customHeight="1">
      <c r="A267" s="151"/>
      <c r="C267" s="22" t="s">
        <v>189</v>
      </c>
      <c r="F267" s="5" t="s">
        <v>131</v>
      </c>
      <c r="I267" s="390">
        <f>I266*I265</f>
        <v>10000</v>
      </c>
      <c r="J267" s="390">
        <f t="shared" ref="J267:K267" si="20">J266*J265</f>
        <v>10000</v>
      </c>
      <c r="K267" s="390">
        <f t="shared" si="20"/>
        <v>20000</v>
      </c>
      <c r="L267" s="227"/>
      <c r="M267" s="227"/>
      <c r="N267" s="227"/>
      <c r="O267" s="227"/>
      <c r="W267" s="204"/>
    </row>
    <row r="268" spans="1:23" ht="12.75" customHeight="1">
      <c r="A268" s="151"/>
      <c r="C268" s="22"/>
      <c r="I268" s="227"/>
      <c r="J268" s="227"/>
      <c r="K268" s="227"/>
      <c r="L268" s="227"/>
      <c r="M268" s="227"/>
      <c r="N268" s="227"/>
      <c r="O268" s="227"/>
      <c r="W268" s="204"/>
    </row>
    <row r="269" spans="1:23" ht="12.75" customHeight="1">
      <c r="A269" s="151"/>
      <c r="C269" s="5" t="s">
        <v>186</v>
      </c>
      <c r="F269" s="5" t="s">
        <v>190</v>
      </c>
      <c r="I269" s="372">
        <v>0.15</v>
      </c>
      <c r="J269" s="372">
        <v>0.2</v>
      </c>
      <c r="K269" s="372">
        <v>0.2</v>
      </c>
      <c r="L269" s="221"/>
      <c r="M269" s="221"/>
      <c r="N269" s="221"/>
      <c r="O269" s="221"/>
      <c r="W269" s="204"/>
    </row>
    <row r="270" spans="1:23" ht="12.75" customHeight="1">
      <c r="A270" s="151"/>
      <c r="C270" s="34" t="s">
        <v>191</v>
      </c>
      <c r="F270" s="5" t="s">
        <v>131</v>
      </c>
      <c r="I270" s="394">
        <f>I305/(1-I269)*I269</f>
        <v>6551470.5882352944</v>
      </c>
      <c r="J270" s="394">
        <f t="shared" ref="J270:K270" si="21">J305/(1-J269)*J269</f>
        <v>9750000</v>
      </c>
      <c r="K270" s="394">
        <f t="shared" si="21"/>
        <v>11836250</v>
      </c>
      <c r="L270" s="230"/>
      <c r="M270" s="230"/>
      <c r="N270" s="230"/>
      <c r="O270" s="230"/>
      <c r="W270" s="204"/>
    </row>
    <row r="271" spans="1:23" ht="12.75" customHeight="1">
      <c r="A271" s="151"/>
      <c r="C271" s="34" t="s">
        <v>191</v>
      </c>
      <c r="F271" s="5" t="s">
        <v>208</v>
      </c>
      <c r="I271" s="395">
        <f>I270/(I330)</f>
        <v>0.10889403300158602</v>
      </c>
      <c r="J271" s="395">
        <f t="shared" ref="J271:K271" si="22">J270/(J330)</f>
        <v>0.13850659899858608</v>
      </c>
      <c r="K271" s="395">
        <f t="shared" si="22"/>
        <v>0.14230339593328425</v>
      </c>
      <c r="L271" s="231"/>
      <c r="M271" s="231"/>
      <c r="N271" s="231"/>
      <c r="O271" s="231"/>
      <c r="W271" s="204"/>
    </row>
    <row r="272" spans="1:23" ht="12.75" customHeight="1">
      <c r="A272" s="151"/>
      <c r="H272" s="225"/>
      <c r="I272" s="208"/>
      <c r="J272" s="208"/>
      <c r="K272" s="208"/>
      <c r="L272" s="208"/>
      <c r="M272" s="208"/>
      <c r="N272" s="208"/>
      <c r="O272" s="208"/>
      <c r="W272" s="204"/>
    </row>
    <row r="273" spans="1:23" ht="12.75" customHeight="1">
      <c r="A273" s="151"/>
      <c r="C273" s="5" t="s">
        <v>192</v>
      </c>
      <c r="F273" s="5" t="s">
        <v>190</v>
      </c>
      <c r="I273" s="372">
        <v>7.0000000000000007E-2</v>
      </c>
      <c r="J273" s="372">
        <v>7.0000000000000007E-2</v>
      </c>
      <c r="K273" s="372">
        <v>7.0000000000000007E-2</v>
      </c>
      <c r="L273" s="221"/>
      <c r="M273" s="221"/>
      <c r="N273" s="221"/>
      <c r="O273" s="221"/>
      <c r="W273" s="204"/>
    </row>
    <row r="274" spans="1:23" ht="12.75" customHeight="1">
      <c r="A274" s="151"/>
      <c r="C274" s="34" t="s">
        <v>197</v>
      </c>
      <c r="F274" s="5" t="s">
        <v>131</v>
      </c>
      <c r="I274" s="394">
        <f>I305/(1-I273)*I273</f>
        <v>2794354.838709678</v>
      </c>
      <c r="J274" s="394">
        <f t="shared" ref="J274:K274" si="23">J305/(1-J273)*J273</f>
        <v>2935483.8709677425</v>
      </c>
      <c r="K274" s="394">
        <f t="shared" si="23"/>
        <v>3563602.1505376352</v>
      </c>
      <c r="L274" s="230"/>
      <c r="M274" s="230"/>
      <c r="N274" s="230"/>
      <c r="O274" s="230"/>
      <c r="W274" s="204"/>
    </row>
    <row r="275" spans="1:23" ht="12.75" customHeight="1">
      <c r="A275" s="151"/>
      <c r="C275" s="34" t="s">
        <v>197</v>
      </c>
      <c r="F275" s="5" t="s">
        <v>208</v>
      </c>
      <c r="I275" s="395">
        <f>I274/(I330)</f>
        <v>4.6445842032934552E-2</v>
      </c>
      <c r="J275" s="395">
        <f t="shared" ref="J275:K275" si="24">J274/(J330)</f>
        <v>4.1700911526456032E-2</v>
      </c>
      <c r="K275" s="395">
        <f t="shared" si="24"/>
        <v>4.2844033184214626E-2</v>
      </c>
      <c r="L275" s="231"/>
      <c r="M275" s="231"/>
      <c r="N275" s="231"/>
      <c r="O275" s="231"/>
      <c r="W275" s="204"/>
    </row>
    <row r="276" spans="1:23" ht="12.75" customHeight="1">
      <c r="A276" s="151"/>
      <c r="C276" s="34"/>
      <c r="I276" s="208"/>
      <c r="J276" s="208"/>
      <c r="K276" s="208"/>
      <c r="L276" s="208"/>
      <c r="M276" s="208"/>
      <c r="N276" s="208"/>
      <c r="O276" s="208"/>
      <c r="W276" s="204"/>
    </row>
    <row r="277" spans="1:23" ht="12.75" customHeight="1">
      <c r="A277" s="151"/>
      <c r="C277" s="22" t="s">
        <v>193</v>
      </c>
      <c r="F277" s="5" t="s">
        <v>195</v>
      </c>
      <c r="I277" s="384">
        <v>1000000</v>
      </c>
      <c r="J277" s="384">
        <v>1000000</v>
      </c>
      <c r="K277" s="384">
        <v>1000000</v>
      </c>
      <c r="L277" s="220"/>
      <c r="M277" s="220"/>
      <c r="N277" s="220"/>
      <c r="O277" s="220"/>
      <c r="W277" s="204"/>
    </row>
    <row r="278" spans="1:23" ht="12.75" customHeight="1">
      <c r="A278" s="151"/>
      <c r="C278" s="34" t="s">
        <v>194</v>
      </c>
      <c r="F278" s="5" t="s">
        <v>131</v>
      </c>
      <c r="I278" s="390">
        <f>I277*I265</f>
        <v>1000000</v>
      </c>
      <c r="J278" s="390">
        <f t="shared" ref="J278:K278" si="25">J277*J265</f>
        <v>1000000</v>
      </c>
      <c r="K278" s="390">
        <f t="shared" si="25"/>
        <v>2000000</v>
      </c>
      <c r="L278" s="227"/>
      <c r="M278" s="227"/>
      <c r="N278" s="227"/>
      <c r="O278" s="227"/>
      <c r="W278" s="204"/>
    </row>
    <row r="279" spans="1:23" ht="12.75" customHeight="1">
      <c r="A279" s="151"/>
      <c r="C279" s="34"/>
      <c r="I279" s="227"/>
      <c r="J279" s="227"/>
      <c r="K279" s="227"/>
      <c r="L279" s="227"/>
      <c r="M279" s="227"/>
      <c r="N279" s="227"/>
      <c r="O279" s="227"/>
      <c r="W279" s="204"/>
    </row>
    <row r="280" spans="1:23" ht="12.75" customHeight="1">
      <c r="A280" s="151"/>
      <c r="C280" s="5" t="s">
        <v>196</v>
      </c>
      <c r="F280" s="5" t="s">
        <v>131</v>
      </c>
      <c r="I280" s="389">
        <f>I278+I274+I270+I267</f>
        <v>10355825.426944973</v>
      </c>
      <c r="J280" s="389">
        <f t="shared" ref="J280:K280" si="26">J278+J274+J270+J267</f>
        <v>13695483.870967742</v>
      </c>
      <c r="K280" s="389">
        <f t="shared" si="26"/>
        <v>17419852.150537636</v>
      </c>
      <c r="L280" s="232"/>
      <c r="M280" s="232"/>
      <c r="N280" s="232"/>
      <c r="O280" s="232"/>
      <c r="W280" s="204"/>
    </row>
    <row r="281" spans="1:23" ht="12.75" customHeight="1">
      <c r="A281" s="151"/>
      <c r="C281" s="34"/>
      <c r="I281" s="227"/>
      <c r="J281" s="208"/>
      <c r="K281" s="208"/>
      <c r="L281" s="208"/>
      <c r="M281" s="208"/>
      <c r="N281" s="208"/>
      <c r="O281" s="208"/>
      <c r="W281" s="204"/>
    </row>
    <row r="282" spans="1:23" ht="12.75" customHeight="1">
      <c r="A282" s="151"/>
      <c r="I282" s="208"/>
      <c r="J282" s="208"/>
      <c r="K282" s="208"/>
      <c r="L282" s="208"/>
      <c r="M282" s="208"/>
      <c r="N282" s="208"/>
      <c r="O282" s="208"/>
      <c r="W282" s="204"/>
    </row>
    <row r="283" spans="1:23" ht="12.75" customHeight="1">
      <c r="A283" s="151"/>
      <c r="C283" s="367" t="s">
        <v>168</v>
      </c>
      <c r="D283" s="366"/>
      <c r="E283" s="366"/>
      <c r="F283" s="366"/>
      <c r="I283" s="208"/>
      <c r="J283" s="208"/>
      <c r="K283" s="208"/>
      <c r="L283" s="208"/>
      <c r="M283" s="208"/>
      <c r="N283" s="208"/>
      <c r="O283" s="208"/>
      <c r="W283" s="204"/>
    </row>
    <row r="284" spans="1:23" ht="12.75" customHeight="1">
      <c r="A284" s="151"/>
      <c r="I284" s="208"/>
      <c r="J284" s="208"/>
      <c r="K284" s="208"/>
      <c r="L284" s="208"/>
      <c r="M284" s="208"/>
      <c r="N284" s="208"/>
      <c r="O284" s="208"/>
      <c r="W284" s="204"/>
    </row>
    <row r="285" spans="1:23" ht="12.75" customHeight="1">
      <c r="A285" s="151"/>
      <c r="C285" s="5" t="s">
        <v>198</v>
      </c>
      <c r="I285" s="208"/>
      <c r="J285" s="208"/>
      <c r="K285" s="208"/>
      <c r="L285" s="208"/>
      <c r="M285" s="208"/>
      <c r="N285" s="208"/>
      <c r="O285" s="208"/>
      <c r="W285" s="204"/>
    </row>
    <row r="286" spans="1:23" ht="12.75" customHeight="1">
      <c r="A286" s="151"/>
      <c r="C286" s="34" t="str">
        <f>C28</f>
        <v>A100</v>
      </c>
      <c r="F286" s="5" t="s">
        <v>131</v>
      </c>
      <c r="I286" s="390">
        <f>I28*I77</f>
        <v>1000000</v>
      </c>
      <c r="J286" s="390">
        <f t="shared" ref="J286:K286" si="27">J28*J77</f>
        <v>500000</v>
      </c>
      <c r="K286" s="390">
        <f t="shared" si="27"/>
        <v>0</v>
      </c>
      <c r="L286" s="227"/>
      <c r="M286" s="227"/>
      <c r="N286" s="227"/>
      <c r="O286" s="227"/>
      <c r="W286" s="204"/>
    </row>
    <row r="287" spans="1:23" ht="12.75" customHeight="1">
      <c r="A287" s="151"/>
      <c r="C287" s="34" t="str">
        <f t="shared" ref="C287:C296" si="28">C29</f>
        <v>H100</v>
      </c>
      <c r="F287" s="5" t="s">
        <v>131</v>
      </c>
      <c r="I287" s="390">
        <f t="shared" ref="I287:K287" si="29">I29*I78</f>
        <v>10000000</v>
      </c>
      <c r="J287" s="390">
        <f t="shared" si="29"/>
        <v>5000000</v>
      </c>
      <c r="K287" s="390">
        <f t="shared" si="29"/>
        <v>4000000</v>
      </c>
      <c r="L287" s="227"/>
      <c r="M287" s="227"/>
      <c r="N287" s="227"/>
      <c r="O287" s="227"/>
      <c r="W287" s="204"/>
    </row>
    <row r="288" spans="1:23" ht="12.75" customHeight="1">
      <c r="A288" s="151"/>
      <c r="C288" s="34" t="str">
        <f t="shared" si="28"/>
        <v>B200</v>
      </c>
      <c r="F288" s="5" t="s">
        <v>131</v>
      </c>
      <c r="I288" s="390">
        <f t="shared" ref="I288:K288" si="30">I30*I79</f>
        <v>12000000</v>
      </c>
      <c r="J288" s="390">
        <f t="shared" si="30"/>
        <v>8000000</v>
      </c>
      <c r="K288" s="390">
        <f t="shared" si="30"/>
        <v>16000000</v>
      </c>
      <c r="L288" s="227"/>
      <c r="M288" s="227"/>
      <c r="N288" s="227"/>
      <c r="O288" s="227"/>
      <c r="W288" s="204"/>
    </row>
    <row r="289" spans="1:23" ht="12.75" customHeight="1">
      <c r="A289" s="151"/>
      <c r="C289" s="34" t="str">
        <f t="shared" si="28"/>
        <v>R100</v>
      </c>
      <c r="F289" s="5" t="s">
        <v>131</v>
      </c>
      <c r="I289" s="390">
        <f t="shared" ref="I289:K289" si="31">I31*I80</f>
        <v>6000000</v>
      </c>
      <c r="J289" s="390">
        <f t="shared" si="31"/>
        <v>12000000</v>
      </c>
      <c r="K289" s="390">
        <f t="shared" si="31"/>
        <v>6000000</v>
      </c>
      <c r="L289" s="227"/>
      <c r="M289" s="227"/>
      <c r="N289" s="227"/>
      <c r="O289" s="227"/>
      <c r="W289" s="204"/>
    </row>
    <row r="290" spans="1:23" ht="12.75" customHeight="1">
      <c r="A290" s="151"/>
      <c r="C290" s="34" t="str">
        <f t="shared" si="28"/>
        <v>R300</v>
      </c>
      <c r="F290" s="5" t="s">
        <v>131</v>
      </c>
      <c r="I290" s="390">
        <f t="shared" ref="I290:K290" si="32">I32*I81</f>
        <v>0</v>
      </c>
      <c r="J290" s="390">
        <f t="shared" si="32"/>
        <v>7000000</v>
      </c>
      <c r="K290" s="390">
        <f t="shared" si="32"/>
        <v>14000000</v>
      </c>
      <c r="L290" s="227"/>
      <c r="M290" s="227"/>
      <c r="N290" s="227"/>
      <c r="O290" s="227"/>
      <c r="W290" s="204"/>
    </row>
    <row r="291" spans="1:23" ht="12.75" hidden="1" customHeight="1" outlineLevel="1">
      <c r="A291" s="151"/>
      <c r="C291" s="34" t="str">
        <f t="shared" si="28"/>
        <v>Groq LPU</v>
      </c>
      <c r="F291" s="5" t="s">
        <v>131</v>
      </c>
      <c r="I291" s="390">
        <f t="shared" ref="I291:K291" si="33">I33*I82</f>
        <v>0</v>
      </c>
      <c r="J291" s="390">
        <f t="shared" si="33"/>
        <v>0</v>
      </c>
      <c r="K291" s="390">
        <f t="shared" si="33"/>
        <v>0</v>
      </c>
      <c r="L291" s="208"/>
      <c r="M291" s="208"/>
      <c r="N291" s="208"/>
      <c r="O291" s="208"/>
      <c r="W291" s="204"/>
    </row>
    <row r="292" spans="1:23" ht="12.75" hidden="1" customHeight="1" outlineLevel="1">
      <c r="A292" s="151"/>
      <c r="C292" s="34" t="str">
        <f t="shared" si="28"/>
        <v>MI300X</v>
      </c>
      <c r="F292" s="5" t="s">
        <v>131</v>
      </c>
      <c r="I292" s="390">
        <f t="shared" ref="I292:K292" si="34">I34*I83</f>
        <v>0</v>
      </c>
      <c r="J292" s="390">
        <f t="shared" si="34"/>
        <v>0</v>
      </c>
      <c r="K292" s="390">
        <f t="shared" si="34"/>
        <v>0</v>
      </c>
      <c r="L292" s="208"/>
      <c r="M292" s="208"/>
      <c r="N292" s="208"/>
      <c r="O292" s="208"/>
      <c r="W292" s="204"/>
    </row>
    <row r="293" spans="1:23" ht="12.75" hidden="1" customHeight="1" outlineLevel="1">
      <c r="A293" s="151"/>
      <c r="C293" s="34" t="str">
        <f t="shared" si="28"/>
        <v>MI400</v>
      </c>
      <c r="F293" s="5" t="s">
        <v>131</v>
      </c>
      <c r="I293" s="390">
        <f t="shared" ref="I293:K293" si="35">I35*I84</f>
        <v>0</v>
      </c>
      <c r="J293" s="390">
        <f t="shared" si="35"/>
        <v>0</v>
      </c>
      <c r="K293" s="390">
        <f t="shared" si="35"/>
        <v>0</v>
      </c>
      <c r="L293" s="208"/>
      <c r="M293" s="208"/>
      <c r="N293" s="208"/>
      <c r="O293" s="208"/>
    </row>
    <row r="294" spans="1:23" ht="12.75" hidden="1" customHeight="1" outlineLevel="1">
      <c r="A294" s="151"/>
      <c r="C294" s="34" t="str">
        <f t="shared" si="28"/>
        <v>L40S</v>
      </c>
      <c r="F294" s="5" t="s">
        <v>131</v>
      </c>
      <c r="I294" s="390">
        <f t="shared" ref="I294:K295" si="36">I36*I85</f>
        <v>0</v>
      </c>
      <c r="J294" s="390">
        <f t="shared" si="36"/>
        <v>0</v>
      </c>
      <c r="K294" s="390">
        <f t="shared" si="36"/>
        <v>0</v>
      </c>
      <c r="L294" s="208"/>
      <c r="M294" s="208"/>
      <c r="N294" s="208"/>
      <c r="O294" s="208"/>
    </row>
    <row r="295" spans="1:23" ht="12.75" hidden="1" customHeight="1" outlineLevel="1">
      <c r="A295" s="151"/>
      <c r="C295" s="34" t="str">
        <f t="shared" si="28"/>
        <v>Cerebras WSE-2</v>
      </c>
      <c r="F295" s="5" t="s">
        <v>131</v>
      </c>
      <c r="I295" s="390">
        <f t="shared" si="36"/>
        <v>0</v>
      </c>
      <c r="J295" s="390">
        <f t="shared" si="36"/>
        <v>0</v>
      </c>
      <c r="K295" s="390">
        <f t="shared" si="36"/>
        <v>0</v>
      </c>
      <c r="L295" s="208"/>
      <c r="M295" s="208"/>
      <c r="N295" s="208"/>
      <c r="O295" s="208"/>
    </row>
    <row r="296" spans="1:23" ht="12.75" hidden="1" customHeight="1" outlineLevel="1">
      <c r="A296" s="151"/>
      <c r="C296" s="34" t="str">
        <f t="shared" si="28"/>
        <v>Placeholder</v>
      </c>
      <c r="I296" s="208"/>
      <c r="J296" s="208"/>
      <c r="K296" s="208"/>
      <c r="L296" s="208"/>
      <c r="M296" s="208"/>
      <c r="N296" s="208"/>
      <c r="O296" s="208"/>
    </row>
    <row r="297" spans="1:23" ht="12.75" customHeight="1" collapsed="1">
      <c r="A297" s="151"/>
      <c r="C297" s="34"/>
      <c r="I297" s="208"/>
      <c r="J297" s="208"/>
      <c r="K297" s="208"/>
      <c r="L297" s="208"/>
      <c r="M297" s="208"/>
      <c r="N297" s="208"/>
      <c r="O297" s="208"/>
    </row>
    <row r="298" spans="1:23" ht="12.75" customHeight="1">
      <c r="A298" s="151"/>
      <c r="C298" s="22" t="s">
        <v>201</v>
      </c>
      <c r="I298" s="390">
        <f>SUM(I286:I295)</f>
        <v>29000000</v>
      </c>
      <c r="J298" s="390">
        <f t="shared" ref="J298:K298" si="37">SUM(J286:J295)</f>
        <v>32500000</v>
      </c>
      <c r="K298" s="390">
        <f t="shared" si="37"/>
        <v>40000000</v>
      </c>
      <c r="L298" s="227"/>
      <c r="M298" s="227"/>
      <c r="N298" s="227"/>
      <c r="O298" s="227"/>
    </row>
    <row r="299" spans="1:23" ht="12.75" customHeight="1">
      <c r="A299" s="151"/>
      <c r="C299" s="34"/>
      <c r="I299" s="208"/>
      <c r="J299" s="208"/>
      <c r="K299" s="208"/>
      <c r="L299" s="208"/>
      <c r="M299" s="208"/>
      <c r="N299" s="208"/>
      <c r="O299" s="208"/>
    </row>
    <row r="300" spans="1:23" ht="12.75" customHeight="1">
      <c r="A300" s="151"/>
      <c r="C300" s="22" t="s">
        <v>205</v>
      </c>
      <c r="I300" s="208"/>
      <c r="J300" s="208"/>
      <c r="K300" s="208"/>
      <c r="L300" s="208"/>
      <c r="M300" s="208"/>
      <c r="N300" s="208"/>
      <c r="O300" s="208"/>
    </row>
    <row r="301" spans="1:23" ht="12.75" customHeight="1">
      <c r="A301" s="151"/>
      <c r="C301" s="34" t="s">
        <v>203</v>
      </c>
      <c r="I301" s="393">
        <f>ROUNDUP(I40/8,0)</f>
        <v>125</v>
      </c>
      <c r="J301" s="393">
        <f>ROUNDUP(J40/8,0)</f>
        <v>100</v>
      </c>
      <c r="K301" s="393">
        <f>ROUNDUP(K40/8,0)</f>
        <v>113</v>
      </c>
      <c r="L301" s="215"/>
      <c r="M301" s="215"/>
      <c r="N301" s="215"/>
      <c r="O301" s="215"/>
    </row>
    <row r="302" spans="1:23" ht="12.75" customHeight="1">
      <c r="A302" s="151"/>
      <c r="C302" s="34" t="s">
        <v>204</v>
      </c>
      <c r="I302" s="391">
        <v>65000</v>
      </c>
      <c r="J302" s="391">
        <v>65000</v>
      </c>
      <c r="K302" s="391">
        <v>65000</v>
      </c>
      <c r="L302" s="233"/>
      <c r="M302" s="233"/>
      <c r="N302" s="233"/>
      <c r="O302" s="233"/>
    </row>
    <row r="303" spans="1:23" ht="12.75" customHeight="1">
      <c r="A303" s="151"/>
      <c r="C303" s="5" t="s">
        <v>206</v>
      </c>
      <c r="I303" s="390">
        <f>I302*I301</f>
        <v>8125000</v>
      </c>
      <c r="J303" s="390">
        <f t="shared" ref="J303:K303" si="38">J302*J301</f>
        <v>6500000</v>
      </c>
      <c r="K303" s="390">
        <f t="shared" si="38"/>
        <v>7345000</v>
      </c>
      <c r="L303" s="227"/>
      <c r="M303" s="227"/>
      <c r="N303" s="227"/>
      <c r="O303" s="227"/>
    </row>
    <row r="304" spans="1:23" ht="12.75" customHeight="1">
      <c r="A304" s="151"/>
      <c r="I304" s="208"/>
      <c r="J304" s="208"/>
      <c r="K304" s="208"/>
      <c r="L304" s="208"/>
      <c r="M304" s="208"/>
      <c r="N304" s="208"/>
      <c r="O304" s="208"/>
    </row>
    <row r="305" spans="1:15" ht="12.75" customHeight="1">
      <c r="A305" s="151"/>
      <c r="C305" s="32" t="s">
        <v>207</v>
      </c>
      <c r="I305" s="389">
        <f>I303+I298</f>
        <v>37125000</v>
      </c>
      <c r="J305" s="389">
        <f t="shared" ref="J305:K305" si="39">J303+J298</f>
        <v>39000000</v>
      </c>
      <c r="K305" s="389">
        <f t="shared" si="39"/>
        <v>47345000</v>
      </c>
      <c r="L305" s="232"/>
      <c r="M305" s="232"/>
      <c r="N305" s="232"/>
      <c r="O305" s="232"/>
    </row>
    <row r="306" spans="1:15" ht="12.75" customHeight="1">
      <c r="A306" s="151"/>
      <c r="I306" s="208"/>
      <c r="J306" s="208"/>
      <c r="K306" s="208"/>
      <c r="L306" s="208"/>
      <c r="M306" s="208"/>
      <c r="N306" s="208"/>
      <c r="O306" s="208"/>
    </row>
    <row r="307" spans="1:15" ht="12.75" customHeight="1">
      <c r="A307" s="151"/>
      <c r="C307" s="367" t="s">
        <v>169</v>
      </c>
      <c r="D307" s="366"/>
      <c r="E307" s="366"/>
      <c r="F307" s="366"/>
      <c r="I307" s="208"/>
      <c r="J307" s="208"/>
      <c r="K307" s="208"/>
      <c r="L307" s="208"/>
      <c r="M307" s="208"/>
      <c r="N307" s="208"/>
      <c r="O307" s="208"/>
    </row>
    <row r="308" spans="1:15" ht="12.75" customHeight="1">
      <c r="A308" s="151"/>
      <c r="I308" s="233"/>
      <c r="J308" s="213"/>
      <c r="K308" s="213"/>
      <c r="L308" s="213"/>
      <c r="M308" s="213"/>
      <c r="N308" s="213"/>
      <c r="O308" s="185"/>
    </row>
    <row r="309" spans="1:15" ht="12.75" customHeight="1">
      <c r="A309" s="151"/>
      <c r="C309" s="5" t="s">
        <v>209</v>
      </c>
      <c r="I309" s="391">
        <v>100000</v>
      </c>
      <c r="J309" s="391">
        <v>100000</v>
      </c>
      <c r="K309" s="391">
        <v>100000</v>
      </c>
      <c r="L309" s="233"/>
      <c r="M309" s="233"/>
      <c r="N309" s="233"/>
      <c r="O309" s="233"/>
    </row>
    <row r="310" spans="1:15" ht="12.75" customHeight="1">
      <c r="A310" s="151"/>
      <c r="C310" s="5" t="s">
        <v>210</v>
      </c>
      <c r="I310" s="391">
        <v>100000</v>
      </c>
      <c r="J310" s="391">
        <v>100000</v>
      </c>
      <c r="K310" s="391">
        <v>100000</v>
      </c>
      <c r="L310" s="233"/>
      <c r="M310" s="233"/>
      <c r="N310" s="233"/>
      <c r="O310" s="233"/>
    </row>
    <row r="311" spans="1:15" ht="12.75" customHeight="1">
      <c r="A311" s="151"/>
      <c r="C311" s="5" t="s">
        <v>211</v>
      </c>
      <c r="I311" s="391">
        <v>100000</v>
      </c>
      <c r="J311" s="391">
        <v>100000</v>
      </c>
      <c r="K311" s="391">
        <v>100000</v>
      </c>
      <c r="L311" s="233"/>
      <c r="M311" s="233"/>
      <c r="N311" s="233"/>
      <c r="O311" s="233"/>
    </row>
    <row r="312" spans="1:15" ht="12.75" customHeight="1">
      <c r="A312" s="151"/>
      <c r="I312" s="233"/>
      <c r="J312" s="233"/>
      <c r="K312" s="233"/>
      <c r="L312" s="233"/>
      <c r="M312" s="233"/>
      <c r="N312" s="233"/>
      <c r="O312" s="233"/>
    </row>
    <row r="313" spans="1:15" ht="12.75" customHeight="1">
      <c r="A313" s="151"/>
      <c r="C313" s="32" t="s">
        <v>213</v>
      </c>
      <c r="I313" s="392">
        <f>SUM(I309:I311)</f>
        <v>300000</v>
      </c>
      <c r="J313" s="392">
        <f t="shared" ref="J313:K313" si="40">SUM(J309:J311)</f>
        <v>300000</v>
      </c>
      <c r="K313" s="392">
        <f t="shared" si="40"/>
        <v>300000</v>
      </c>
      <c r="L313" s="234"/>
      <c r="M313" s="234"/>
      <c r="N313" s="234"/>
      <c r="O313" s="234"/>
    </row>
    <row r="314" spans="1:15" ht="12.75" customHeight="1">
      <c r="A314" s="151"/>
      <c r="I314" s="213"/>
      <c r="J314" s="213"/>
      <c r="K314" s="213"/>
      <c r="L314" s="213"/>
      <c r="M314" s="213"/>
      <c r="N314" s="213"/>
      <c r="O314" s="185"/>
    </row>
    <row r="315" spans="1:15" ht="12.75" customHeight="1">
      <c r="A315" s="151"/>
      <c r="C315" s="367" t="s">
        <v>212</v>
      </c>
      <c r="D315" s="366"/>
      <c r="E315" s="366"/>
      <c r="F315" s="366"/>
      <c r="I315" s="213"/>
      <c r="J315" s="213"/>
      <c r="K315" s="213"/>
      <c r="L315" s="213"/>
      <c r="M315" s="213"/>
      <c r="N315" s="213"/>
      <c r="O315" s="185"/>
    </row>
    <row r="316" spans="1:15" ht="12.75" customHeight="1">
      <c r="A316" s="151"/>
      <c r="I316" s="213"/>
      <c r="J316" s="213"/>
      <c r="K316" s="213"/>
      <c r="L316" s="213"/>
      <c r="M316" s="213"/>
      <c r="N316" s="213"/>
      <c r="O316" s="185"/>
    </row>
    <row r="317" spans="1:15" ht="12.75" customHeight="1">
      <c r="A317" s="151"/>
      <c r="C317" s="5" t="s">
        <v>215</v>
      </c>
      <c r="F317" s="5" t="s">
        <v>9</v>
      </c>
      <c r="I317" s="372">
        <v>0.05</v>
      </c>
      <c r="J317" s="372">
        <v>0.05</v>
      </c>
      <c r="K317" s="372">
        <v>0.05</v>
      </c>
      <c r="L317" s="221"/>
      <c r="M317" s="221"/>
      <c r="N317" s="221"/>
      <c r="O317" s="221"/>
    </row>
    <row r="318" spans="1:15" ht="12.75" customHeight="1">
      <c r="A318" s="151"/>
      <c r="C318" s="34" t="s">
        <v>215</v>
      </c>
      <c r="F318" s="5" t="s">
        <v>131</v>
      </c>
      <c r="I318" s="390">
        <f>I317*(I313+I305+I280+I261+I240)</f>
        <v>2538553.7713472489</v>
      </c>
      <c r="J318" s="390">
        <f>J317*(J313+J305+J280+J261+J240)</f>
        <v>2970200.7560483874</v>
      </c>
      <c r="K318" s="390">
        <f>K317*(K313+K305+K280+K261+K240)</f>
        <v>3509542.6075268821</v>
      </c>
      <c r="L318" s="227"/>
      <c r="M318" s="227"/>
      <c r="N318" s="227"/>
      <c r="O318" s="227"/>
    </row>
    <row r="319" spans="1:15" ht="12.75" customHeight="1">
      <c r="A319" s="151"/>
      <c r="C319" s="5" t="s">
        <v>230</v>
      </c>
      <c r="F319" s="5" t="s">
        <v>9</v>
      </c>
      <c r="I319" s="372">
        <v>0.1</v>
      </c>
      <c r="J319" s="372">
        <v>0.1</v>
      </c>
      <c r="K319" s="372">
        <v>0.1</v>
      </c>
      <c r="L319" s="221"/>
      <c r="M319" s="221"/>
      <c r="N319" s="221"/>
      <c r="O319" s="221"/>
    </row>
    <row r="320" spans="1:15" ht="12.75" customHeight="1">
      <c r="A320" s="151"/>
      <c r="C320" s="34" t="s">
        <v>230</v>
      </c>
      <c r="F320" s="5" t="s">
        <v>131</v>
      </c>
      <c r="I320" s="390">
        <f>I319*(I313+I305+I280+I261+I240+I318)</f>
        <v>5330962.9198292224</v>
      </c>
      <c r="J320" s="390">
        <f>J319*(J313+J305+J280+J261+J240+J318)</f>
        <v>6237421.587701614</v>
      </c>
      <c r="K320" s="390">
        <f>K319*(K313+K305+K280+K261+K240+K318)</f>
        <v>7370039.4758064523</v>
      </c>
      <c r="L320" s="227"/>
      <c r="M320" s="227"/>
      <c r="N320" s="227"/>
      <c r="O320" s="227"/>
    </row>
    <row r="321" spans="1:15" ht="12.75" customHeight="1">
      <c r="A321" s="151"/>
      <c r="I321" s="213"/>
      <c r="J321" s="213"/>
      <c r="K321" s="213"/>
      <c r="L321" s="213"/>
      <c r="M321" s="213"/>
      <c r="N321" s="213"/>
      <c r="O321" s="185"/>
    </row>
    <row r="322" spans="1:15" ht="12.75" customHeight="1">
      <c r="A322" s="151"/>
      <c r="C322" s="5" t="s">
        <v>216</v>
      </c>
      <c r="I322" s="213"/>
      <c r="J322" s="213"/>
      <c r="K322" s="213"/>
      <c r="L322" s="213"/>
      <c r="M322" s="213"/>
      <c r="N322" s="213"/>
      <c r="O322" s="185"/>
    </row>
    <row r="323" spans="1:15" ht="12.75" customHeight="1">
      <c r="A323" s="151"/>
      <c r="C323" s="5" t="s">
        <v>217</v>
      </c>
      <c r="F323" s="5" t="s">
        <v>9</v>
      </c>
      <c r="I323" s="372">
        <v>0.03</v>
      </c>
      <c r="J323" s="372">
        <v>0.03</v>
      </c>
      <c r="K323" s="372">
        <v>0.03</v>
      </c>
      <c r="L323" s="221"/>
      <c r="M323" s="221"/>
      <c r="N323" s="221"/>
      <c r="O323" s="221"/>
    </row>
    <row r="324" spans="1:15" ht="12.75" customHeight="1">
      <c r="A324" s="151"/>
      <c r="C324" s="34" t="s">
        <v>217</v>
      </c>
      <c r="F324" s="5" t="s">
        <v>131</v>
      </c>
      <c r="I324" s="390">
        <f>I323*(I313+I305+I280+I261+I240)</f>
        <v>1523132.262808349</v>
      </c>
      <c r="J324" s="390">
        <f>J323*(J313+J305+J280+J261+J240)</f>
        <v>1782120.4536290322</v>
      </c>
      <c r="K324" s="390">
        <f>K323*(K313+K305+K280+K261+K240)</f>
        <v>2105725.564516129</v>
      </c>
      <c r="L324" s="227"/>
      <c r="M324" s="227"/>
      <c r="N324" s="227"/>
      <c r="O324" s="227"/>
    </row>
    <row r="325" spans="1:15" ht="12.75" customHeight="1">
      <c r="A325" s="151"/>
      <c r="C325" s="34" t="s">
        <v>307</v>
      </c>
      <c r="F325" s="5" t="s">
        <v>9</v>
      </c>
      <c r="I325" s="372">
        <v>0.03</v>
      </c>
      <c r="J325" s="372">
        <v>0.03</v>
      </c>
      <c r="K325" s="372">
        <v>0.03</v>
      </c>
      <c r="L325" s="221"/>
      <c r="M325" s="221"/>
      <c r="N325" s="221"/>
      <c r="O325" s="221"/>
    </row>
    <row r="326" spans="1:15" ht="12.75" customHeight="1">
      <c r="A326" s="151"/>
      <c r="C326" s="3"/>
      <c r="I326" s="219"/>
      <c r="J326" s="219"/>
      <c r="K326" s="219"/>
      <c r="L326" s="219"/>
      <c r="M326" s="219"/>
      <c r="N326" s="219"/>
      <c r="O326" s="219"/>
    </row>
    <row r="327" spans="1:15" ht="12.75" customHeight="1">
      <c r="A327" s="151"/>
      <c r="C327" s="97" t="s">
        <v>219</v>
      </c>
      <c r="F327" s="5" t="s">
        <v>131</v>
      </c>
      <c r="I327" s="389">
        <f t="shared" ref="I327:K327" si="41">I324+I320+I318</f>
        <v>9392648.9539848194</v>
      </c>
      <c r="J327" s="389">
        <f t="shared" si="41"/>
        <v>10989742.797379034</v>
      </c>
      <c r="K327" s="389">
        <f t="shared" si="41"/>
        <v>12985307.647849463</v>
      </c>
      <c r="L327" s="232"/>
      <c r="M327" s="232"/>
      <c r="N327" s="232"/>
      <c r="O327" s="232"/>
    </row>
    <row r="328" spans="1:15" ht="12.75" customHeight="1">
      <c r="A328" s="151"/>
      <c r="C328" s="3"/>
      <c r="I328" s="219"/>
      <c r="J328" s="219"/>
      <c r="K328" s="219"/>
      <c r="L328" s="219"/>
      <c r="M328" s="219"/>
      <c r="N328" s="219"/>
      <c r="O328" s="219"/>
    </row>
    <row r="329" spans="1:15" ht="12.75" customHeight="1">
      <c r="A329" s="151"/>
      <c r="C329" s="3"/>
      <c r="I329" s="219"/>
      <c r="J329" s="219"/>
      <c r="K329" s="219"/>
      <c r="L329" s="219"/>
      <c r="M329" s="219"/>
      <c r="N329" s="219"/>
      <c r="O329" s="219"/>
    </row>
    <row r="330" spans="1:15" ht="12.75" customHeight="1">
      <c r="A330" s="151"/>
      <c r="C330" s="96" t="s">
        <v>218</v>
      </c>
      <c r="F330" s="5" t="s">
        <v>131</v>
      </c>
      <c r="I330" s="388">
        <f>I327+I313+I305+I280+I261+I240</f>
        <v>60163724.38092979</v>
      </c>
      <c r="J330" s="388">
        <f>J327+J313+J305+J280+J261+J240</f>
        <v>70393757.918346778</v>
      </c>
      <c r="K330" s="388">
        <f>K327+K313+K305+K280+K261+K240</f>
        <v>83176159.798387095</v>
      </c>
      <c r="L330" s="235"/>
      <c r="M330" s="235"/>
      <c r="N330" s="235"/>
      <c r="O330" s="235"/>
    </row>
    <row r="331" spans="1:15" ht="12.75" customHeight="1">
      <c r="A331" s="151"/>
      <c r="C331" s="3"/>
      <c r="I331" s="233"/>
      <c r="J331" s="219"/>
      <c r="K331" s="219"/>
      <c r="L331" s="219"/>
      <c r="M331" s="219"/>
      <c r="N331" s="219"/>
      <c r="O331" s="219"/>
    </row>
    <row r="332" spans="1:15" ht="12.75" customHeight="1">
      <c r="A332" s="151"/>
      <c r="C332" s="3"/>
      <c r="I332" s="219"/>
      <c r="J332" s="219"/>
      <c r="K332" s="219"/>
      <c r="L332" s="219"/>
      <c r="M332" s="219"/>
      <c r="N332" s="219"/>
      <c r="O332" s="219"/>
    </row>
    <row r="333" spans="1:15" ht="12.75" customHeight="1">
      <c r="A333" s="151"/>
      <c r="C333" s="3"/>
      <c r="I333" s="219"/>
      <c r="J333" s="219"/>
      <c r="K333" s="219"/>
      <c r="L333" s="219"/>
      <c r="M333" s="219"/>
      <c r="N333" s="219"/>
      <c r="O333" s="219"/>
    </row>
    <row r="334" spans="1:15" ht="12.75" customHeight="1">
      <c r="A334" s="151"/>
      <c r="B334" s="209" t="s">
        <v>67</v>
      </c>
      <c r="C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</row>
    <row r="335" spans="1:15" ht="12.75" customHeight="1">
      <c r="A335" s="151"/>
    </row>
    <row r="336" spans="1:15" ht="12.75" customHeight="1">
      <c r="A336" s="151"/>
    </row>
    <row r="337" spans="1:15" ht="12.75" customHeight="1">
      <c r="A337" s="151"/>
      <c r="C337" s="367" t="s">
        <v>220</v>
      </c>
      <c r="D337" s="366"/>
      <c r="E337" s="366"/>
      <c r="F337" s="366"/>
      <c r="I337" s="479">
        <f>I330</f>
        <v>60163724.38092979</v>
      </c>
      <c r="J337" s="479">
        <f t="shared" ref="J337:K337" si="42">J330</f>
        <v>70393757.918346778</v>
      </c>
      <c r="K337" s="479">
        <f t="shared" si="42"/>
        <v>83176159.798387095</v>
      </c>
      <c r="L337" s="479"/>
      <c r="M337" s="479"/>
      <c r="N337" s="479"/>
      <c r="O337" s="479"/>
    </row>
    <row r="338" spans="1:15" ht="12.75" customHeight="1">
      <c r="A338" s="151"/>
    </row>
    <row r="339" spans="1:15" ht="12.75" customHeight="1">
      <c r="A339" s="151"/>
      <c r="C339" s="367" t="s">
        <v>231</v>
      </c>
      <c r="D339" s="366"/>
      <c r="E339" s="366"/>
      <c r="F339" s="366"/>
      <c r="K339" s="236"/>
    </row>
    <row r="340" spans="1:15" ht="12.75" customHeight="1">
      <c r="A340" s="151"/>
      <c r="C340" s="14"/>
      <c r="K340" s="236"/>
    </row>
    <row r="341" spans="1:15" ht="12.75" customHeight="1">
      <c r="A341" s="151"/>
      <c r="C341" s="5" t="s">
        <v>232</v>
      </c>
      <c r="E341" s="5" t="s">
        <v>243</v>
      </c>
      <c r="F341" s="5" t="s">
        <v>131</v>
      </c>
      <c r="I341" s="237">
        <v>35000000</v>
      </c>
      <c r="J341" s="237">
        <v>40000000</v>
      </c>
      <c r="K341" s="237">
        <v>40000000</v>
      </c>
      <c r="L341" s="237"/>
      <c r="M341" s="237"/>
      <c r="N341" s="237"/>
      <c r="O341" s="237"/>
    </row>
    <row r="342" spans="1:15" ht="12.75" customHeight="1">
      <c r="A342" s="151"/>
      <c r="I342" s="202"/>
      <c r="K342" s="236"/>
    </row>
    <row r="343" spans="1:15" ht="12.75" customHeight="1">
      <c r="A343" s="151"/>
      <c r="C343" s="34" t="s">
        <v>233</v>
      </c>
      <c r="F343" s="5" t="s">
        <v>9</v>
      </c>
      <c r="I343" s="238">
        <v>0.04</v>
      </c>
      <c r="J343" s="238">
        <v>0.04</v>
      </c>
      <c r="K343" s="238">
        <v>0.04</v>
      </c>
      <c r="L343" s="238"/>
      <c r="M343" s="238"/>
      <c r="N343" s="238"/>
      <c r="O343" s="238"/>
    </row>
    <row r="344" spans="1:15" ht="12.75" customHeight="1">
      <c r="A344" s="151"/>
      <c r="C344" s="34" t="s">
        <v>234</v>
      </c>
      <c r="F344" s="5" t="s">
        <v>236</v>
      </c>
      <c r="I344" s="238">
        <v>2.5000000000000001E-3</v>
      </c>
      <c r="J344" s="238">
        <v>2.5000000000000001E-3</v>
      </c>
      <c r="K344" s="238">
        <v>2.5000000000000001E-3</v>
      </c>
      <c r="L344" s="238"/>
      <c r="M344" s="238"/>
      <c r="N344" s="238"/>
      <c r="O344" s="238"/>
    </row>
    <row r="345" spans="1:15" ht="12.75" customHeight="1">
      <c r="A345" s="151"/>
      <c r="C345" s="34"/>
      <c r="K345" s="236"/>
    </row>
    <row r="346" spans="1:15" ht="12.75" customHeight="1">
      <c r="A346" s="151"/>
      <c r="C346" s="34"/>
      <c r="K346" s="236"/>
    </row>
    <row r="347" spans="1:15" ht="12.75" customHeight="1">
      <c r="A347" s="151"/>
      <c r="C347" s="5" t="s">
        <v>237</v>
      </c>
      <c r="E347" s="5" t="s">
        <v>243</v>
      </c>
      <c r="F347" s="5" t="s">
        <v>131</v>
      </c>
      <c r="I347" s="237">
        <v>10000000</v>
      </c>
      <c r="J347" s="237">
        <v>20000000</v>
      </c>
      <c r="K347" s="237">
        <v>20000000</v>
      </c>
      <c r="L347" s="237"/>
      <c r="M347" s="237"/>
      <c r="N347" s="237"/>
      <c r="O347" s="237"/>
    </row>
    <row r="348" spans="1:15" ht="12.75" customHeight="1">
      <c r="A348" s="151"/>
      <c r="K348" s="236"/>
    </row>
    <row r="349" spans="1:15" ht="12.75" customHeight="1">
      <c r="A349" s="151"/>
      <c r="C349" s="34" t="s">
        <v>233</v>
      </c>
      <c r="F349" s="5" t="s">
        <v>9</v>
      </c>
      <c r="I349" s="238">
        <v>0.08</v>
      </c>
      <c r="J349" s="238">
        <v>0.08</v>
      </c>
      <c r="K349" s="238">
        <v>0.08</v>
      </c>
      <c r="L349" s="238"/>
      <c r="M349" s="238"/>
      <c r="N349" s="238"/>
      <c r="O349" s="238"/>
    </row>
    <row r="350" spans="1:15" ht="12.75" customHeight="1">
      <c r="A350" s="151"/>
      <c r="C350" s="34" t="s">
        <v>235</v>
      </c>
      <c r="F350" s="5" t="s">
        <v>9</v>
      </c>
      <c r="I350" s="238">
        <v>2.5000000000000001E-2</v>
      </c>
      <c r="J350" s="238">
        <v>2.5000000000000001E-2</v>
      </c>
      <c r="K350" s="238">
        <v>2.5000000000000001E-2</v>
      </c>
      <c r="L350" s="238"/>
      <c r="M350" s="238"/>
      <c r="N350" s="238"/>
      <c r="O350" s="238"/>
    </row>
    <row r="351" spans="1:15" ht="12.75" customHeight="1">
      <c r="A351" s="151"/>
      <c r="C351" s="34" t="s">
        <v>240</v>
      </c>
      <c r="F351" s="5" t="s">
        <v>20</v>
      </c>
      <c r="I351" s="239">
        <v>4</v>
      </c>
      <c r="J351" s="239">
        <v>4</v>
      </c>
      <c r="K351" s="239">
        <v>4</v>
      </c>
      <c r="L351" s="239"/>
      <c r="M351" s="239"/>
      <c r="N351" s="239"/>
      <c r="O351" s="239"/>
    </row>
    <row r="352" spans="1:15" ht="12.75" customHeight="1">
      <c r="A352" s="151"/>
      <c r="C352" s="34" t="s">
        <v>239</v>
      </c>
      <c r="F352" s="5" t="s">
        <v>9</v>
      </c>
      <c r="I352" s="240">
        <f>1/I351</f>
        <v>0.25</v>
      </c>
      <c r="J352" s="240">
        <f t="shared" ref="J352:K352" si="43">1/J351</f>
        <v>0.25</v>
      </c>
      <c r="K352" s="240">
        <f t="shared" si="43"/>
        <v>0.25</v>
      </c>
      <c r="L352" s="240"/>
      <c r="M352" s="240"/>
      <c r="N352" s="240"/>
      <c r="O352" s="240"/>
    </row>
    <row r="353" spans="1:15" ht="12.75" customHeight="1">
      <c r="A353" s="151"/>
      <c r="C353" s="34"/>
      <c r="K353" s="236"/>
    </row>
    <row r="354" spans="1:15" ht="12.75" customHeight="1">
      <c r="A354" s="151"/>
      <c r="C354" s="34"/>
      <c r="K354" s="236"/>
    </row>
    <row r="355" spans="1:15" ht="12.75" customHeight="1">
      <c r="A355" s="151"/>
      <c r="C355" s="22" t="s">
        <v>238</v>
      </c>
      <c r="E355" s="5" t="s">
        <v>243</v>
      </c>
      <c r="F355" s="5" t="s">
        <v>131</v>
      </c>
      <c r="I355" s="237">
        <v>5000000</v>
      </c>
      <c r="J355" s="237">
        <v>5000000</v>
      </c>
      <c r="K355" s="237">
        <v>10000000</v>
      </c>
      <c r="L355" s="237"/>
      <c r="M355" s="237"/>
      <c r="N355" s="237"/>
      <c r="O355" s="237"/>
    </row>
    <row r="356" spans="1:15" ht="12.75" customHeight="1">
      <c r="A356" s="151"/>
      <c r="C356" s="22"/>
      <c r="K356" s="236"/>
    </row>
    <row r="357" spans="1:15" ht="12.75" customHeight="1">
      <c r="A357" s="151"/>
      <c r="C357" s="34" t="s">
        <v>233</v>
      </c>
      <c r="F357" s="5" t="s">
        <v>9</v>
      </c>
      <c r="I357" s="238">
        <v>0.05</v>
      </c>
      <c r="J357" s="238">
        <v>0.05</v>
      </c>
      <c r="K357" s="238">
        <v>0.05</v>
      </c>
      <c r="L357" s="238"/>
      <c r="M357" s="238"/>
      <c r="N357" s="238"/>
      <c r="O357" s="238"/>
    </row>
    <row r="358" spans="1:15" ht="12.75" customHeight="1">
      <c r="A358" s="151"/>
      <c r="C358" s="34" t="s">
        <v>235</v>
      </c>
      <c r="F358" s="5" t="s">
        <v>9</v>
      </c>
      <c r="I358" s="238">
        <v>1.4999999999999999E-2</v>
      </c>
      <c r="J358" s="238">
        <v>1.4999999999999999E-2</v>
      </c>
      <c r="K358" s="238">
        <v>1.4999999999999999E-2</v>
      </c>
      <c r="L358" s="238"/>
      <c r="M358" s="238"/>
      <c r="N358" s="238"/>
      <c r="O358" s="238"/>
    </row>
    <row r="359" spans="1:15" ht="12.75" customHeight="1">
      <c r="A359" s="151"/>
      <c r="C359" s="34" t="s">
        <v>240</v>
      </c>
      <c r="F359" s="5" t="s">
        <v>20</v>
      </c>
      <c r="I359" s="239">
        <v>4</v>
      </c>
      <c r="J359" s="239">
        <v>4</v>
      </c>
      <c r="K359" s="239">
        <v>4</v>
      </c>
      <c r="L359" s="239"/>
      <c r="M359" s="239"/>
      <c r="N359" s="239"/>
      <c r="O359" s="239"/>
    </row>
    <row r="360" spans="1:15" ht="12.75" customHeight="1">
      <c r="A360" s="151"/>
      <c r="C360" s="34" t="s">
        <v>239</v>
      </c>
      <c r="F360" s="5" t="s">
        <v>9</v>
      </c>
      <c r="I360" s="240">
        <f>1/I359</f>
        <v>0.25</v>
      </c>
      <c r="J360" s="240">
        <f t="shared" ref="J360:K360" si="44">1/J359</f>
        <v>0.25</v>
      </c>
      <c r="K360" s="240">
        <f t="shared" si="44"/>
        <v>0.25</v>
      </c>
      <c r="L360" s="240"/>
      <c r="M360" s="240"/>
      <c r="N360" s="240"/>
      <c r="O360" s="240"/>
    </row>
    <row r="361" spans="1:15" ht="12.75" customHeight="1">
      <c r="A361" s="151"/>
      <c r="C361" s="34"/>
      <c r="K361" s="236"/>
    </row>
    <row r="362" spans="1:15" ht="12.75" customHeight="1">
      <c r="A362" s="151"/>
      <c r="C362" s="367" t="s">
        <v>241</v>
      </c>
      <c r="D362" s="366"/>
      <c r="E362" s="366"/>
      <c r="F362" s="366"/>
      <c r="K362" s="236"/>
    </row>
    <row r="363" spans="1:15" ht="12.75" customHeight="1">
      <c r="A363" s="151"/>
      <c r="C363" s="14"/>
      <c r="K363" s="236"/>
    </row>
    <row r="364" spans="1:15" ht="12.75" customHeight="1">
      <c r="A364" s="151"/>
      <c r="C364" s="5" t="s">
        <v>242</v>
      </c>
      <c r="F364" s="5" t="s">
        <v>131</v>
      </c>
      <c r="I364" s="242">
        <v>20000000</v>
      </c>
      <c r="J364" s="242">
        <v>25000000</v>
      </c>
      <c r="K364" s="242">
        <v>25000000</v>
      </c>
      <c r="L364" s="242"/>
      <c r="M364" s="242"/>
      <c r="N364" s="242"/>
      <c r="O364" s="242"/>
    </row>
    <row r="365" spans="1:15" ht="12.75" customHeight="1">
      <c r="A365" s="151"/>
      <c r="I365" s="223"/>
      <c r="J365" s="223"/>
      <c r="K365" s="223"/>
      <c r="L365" s="223"/>
      <c r="M365" s="223"/>
      <c r="N365" s="223"/>
      <c r="O365" s="223"/>
    </row>
    <row r="366" spans="1:15" ht="12.75" customHeight="1">
      <c r="A366" s="151"/>
      <c r="I366" s="223"/>
      <c r="J366" s="223"/>
      <c r="K366" s="223"/>
      <c r="L366" s="223"/>
      <c r="M366" s="223"/>
      <c r="N366" s="223"/>
      <c r="O366" s="223"/>
    </row>
  </sheetData>
  <phoneticPr fontId="47" type="noConversion"/>
  <printOptions horizontalCentered="1"/>
  <pageMargins left="0.70866141732283505" right="0.70866141732283505" top="0.74803149606299202" bottom="0.74803149606299202" header="0.31496062992126" footer="0.31496062992126"/>
  <pageSetup scale="33" orientation="portrait" r:id="rId1"/>
  <headerFooter>
    <oddHeader>&amp;C&amp;G</oddHeader>
    <oddFooter>&amp;C&amp;G</oddFooter>
  </headerFooter>
  <legacy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4">
    <tabColor rgb="FF6CAA50"/>
    <pageSetUpPr fitToPage="1"/>
  </sheetPr>
  <dimension ref="A1:DZ454"/>
  <sheetViews>
    <sheetView showGridLines="0" zoomScaleNormal="100" zoomScaleSheetLayoutView="85" workbookViewId="0">
      <pane xSplit="8" ySplit="13" topLeftCell="I14" activePane="bottomRight" state="frozen"/>
      <selection activeCell="E355" sqref="E355"/>
      <selection pane="topRight" activeCell="E355" sqref="E355"/>
      <selection pane="bottomLeft" activeCell="E355" sqref="E355"/>
      <selection pane="bottomRight" activeCell="C2" sqref="C2"/>
    </sheetView>
  </sheetViews>
  <sheetFormatPr defaultColWidth="9" defaultRowHeight="12.5" outlineLevelRow="1"/>
  <cols>
    <col min="1" max="1" width="3.58203125" style="62" customWidth="1"/>
    <col min="2" max="2" width="1.58203125" style="5" customWidth="1"/>
    <col min="3" max="3" width="38.58203125" style="5" customWidth="1"/>
    <col min="4" max="4" width="12.58203125" style="5" customWidth="1"/>
    <col min="5" max="5" width="17.58203125" style="5" customWidth="1"/>
    <col min="6" max="6" width="15.25" style="5" customWidth="1"/>
    <col min="7" max="7" width="13.58203125" style="5" customWidth="1"/>
    <col min="8" max="130" width="15.58203125" style="5" customWidth="1"/>
    <col min="131" max="16384" width="9" style="5"/>
  </cols>
  <sheetData>
    <row r="1" spans="1:130">
      <c r="A1" s="151"/>
    </row>
    <row r="2" spans="1:130" ht="36.5" customHeight="1">
      <c r="A2" s="151"/>
      <c r="C2" s="128" t="e" vm="1">
        <v>#VALUE!</v>
      </c>
    </row>
    <row r="3" spans="1:130" ht="13">
      <c r="A3" s="151"/>
      <c r="C3" s="14" t="str">
        <f>+Inputs!$I$11</f>
        <v>Project 1</v>
      </c>
    </row>
    <row r="4" spans="1:130" ht="13">
      <c r="A4" s="151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244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/>
      <c r="DQ4" s="183"/>
      <c r="DR4" s="183"/>
      <c r="DS4" s="183"/>
      <c r="DT4" s="183"/>
      <c r="DU4" s="183"/>
      <c r="DV4" s="183"/>
      <c r="DW4" s="183"/>
      <c r="DX4" s="183"/>
      <c r="DY4" s="183"/>
      <c r="DZ4" s="183"/>
    </row>
    <row r="5" spans="1:130">
      <c r="A5" s="151"/>
      <c r="J5" s="245">
        <f>MONTH(J8)</f>
        <v>12</v>
      </c>
      <c r="K5" s="245">
        <f t="shared" ref="K5:BV5" si="0">MONTH(K8)</f>
        <v>1</v>
      </c>
      <c r="L5" s="245">
        <f t="shared" si="0"/>
        <v>2</v>
      </c>
      <c r="M5" s="245">
        <f t="shared" si="0"/>
        <v>3</v>
      </c>
      <c r="N5" s="245">
        <f t="shared" si="0"/>
        <v>4</v>
      </c>
      <c r="O5" s="245">
        <f t="shared" si="0"/>
        <v>5</v>
      </c>
      <c r="P5" s="245">
        <f t="shared" si="0"/>
        <v>6</v>
      </c>
      <c r="Q5" s="245">
        <f t="shared" si="0"/>
        <v>7</v>
      </c>
      <c r="R5" s="245">
        <f t="shared" si="0"/>
        <v>8</v>
      </c>
      <c r="S5" s="245">
        <f t="shared" si="0"/>
        <v>9</v>
      </c>
      <c r="T5" s="245">
        <f t="shared" si="0"/>
        <v>10</v>
      </c>
      <c r="U5" s="245">
        <f t="shared" si="0"/>
        <v>11</v>
      </c>
      <c r="V5" s="245">
        <f t="shared" si="0"/>
        <v>12</v>
      </c>
      <c r="W5" s="245">
        <f t="shared" si="0"/>
        <v>1</v>
      </c>
      <c r="X5" s="245">
        <f t="shared" si="0"/>
        <v>2</v>
      </c>
      <c r="Y5" s="245">
        <f t="shared" si="0"/>
        <v>3</v>
      </c>
      <c r="Z5" s="245">
        <f t="shared" si="0"/>
        <v>4</v>
      </c>
      <c r="AA5" s="245">
        <f t="shared" si="0"/>
        <v>5</v>
      </c>
      <c r="AB5" s="245">
        <f t="shared" si="0"/>
        <v>6</v>
      </c>
      <c r="AC5" s="245">
        <f t="shared" si="0"/>
        <v>7</v>
      </c>
      <c r="AD5" s="245">
        <f t="shared" si="0"/>
        <v>8</v>
      </c>
      <c r="AE5" s="245">
        <f t="shared" si="0"/>
        <v>9</v>
      </c>
      <c r="AF5" s="245">
        <f t="shared" si="0"/>
        <v>10</v>
      </c>
      <c r="AG5" s="245">
        <f t="shared" si="0"/>
        <v>11</v>
      </c>
      <c r="AH5" s="245">
        <f t="shared" si="0"/>
        <v>12</v>
      </c>
      <c r="AI5" s="245">
        <f t="shared" si="0"/>
        <v>1</v>
      </c>
      <c r="AJ5" s="245">
        <f t="shared" si="0"/>
        <v>2</v>
      </c>
      <c r="AK5" s="245">
        <f t="shared" si="0"/>
        <v>3</v>
      </c>
      <c r="AL5" s="245">
        <f t="shared" si="0"/>
        <v>4</v>
      </c>
      <c r="AM5" s="245">
        <f t="shared" si="0"/>
        <v>5</v>
      </c>
      <c r="AN5" s="245">
        <f t="shared" si="0"/>
        <v>6</v>
      </c>
      <c r="AO5" s="245">
        <f t="shared" si="0"/>
        <v>7</v>
      </c>
      <c r="AP5" s="245">
        <f t="shared" si="0"/>
        <v>8</v>
      </c>
      <c r="AQ5" s="245">
        <f t="shared" si="0"/>
        <v>9</v>
      </c>
      <c r="AR5" s="245">
        <f t="shared" si="0"/>
        <v>10</v>
      </c>
      <c r="AS5" s="245">
        <f t="shared" si="0"/>
        <v>11</v>
      </c>
      <c r="AT5" s="245">
        <f t="shared" si="0"/>
        <v>12</v>
      </c>
      <c r="AU5" s="245">
        <f t="shared" si="0"/>
        <v>1</v>
      </c>
      <c r="AV5" s="245">
        <f t="shared" si="0"/>
        <v>2</v>
      </c>
      <c r="AW5" s="245">
        <f t="shared" si="0"/>
        <v>3</v>
      </c>
      <c r="AX5" s="245">
        <f t="shared" si="0"/>
        <v>4</v>
      </c>
      <c r="AY5" s="245">
        <f t="shared" si="0"/>
        <v>5</v>
      </c>
      <c r="AZ5" s="245">
        <f t="shared" si="0"/>
        <v>6</v>
      </c>
      <c r="BA5" s="245">
        <f t="shared" si="0"/>
        <v>7</v>
      </c>
      <c r="BB5" s="245">
        <f t="shared" si="0"/>
        <v>8</v>
      </c>
      <c r="BC5" s="245">
        <f t="shared" si="0"/>
        <v>9</v>
      </c>
      <c r="BD5" s="245">
        <f t="shared" si="0"/>
        <v>10</v>
      </c>
      <c r="BE5" s="245">
        <f t="shared" si="0"/>
        <v>11</v>
      </c>
      <c r="BF5" s="245">
        <f t="shared" si="0"/>
        <v>12</v>
      </c>
      <c r="BG5" s="245">
        <f t="shared" si="0"/>
        <v>1</v>
      </c>
      <c r="BH5" s="245">
        <f t="shared" si="0"/>
        <v>2</v>
      </c>
      <c r="BI5" s="245">
        <f t="shared" si="0"/>
        <v>3</v>
      </c>
      <c r="BJ5" s="245">
        <f t="shared" si="0"/>
        <v>4</v>
      </c>
      <c r="BK5" s="245">
        <f t="shared" si="0"/>
        <v>5</v>
      </c>
      <c r="BL5" s="245">
        <f t="shared" si="0"/>
        <v>6</v>
      </c>
      <c r="BM5" s="245">
        <f t="shared" si="0"/>
        <v>7</v>
      </c>
      <c r="BN5" s="245">
        <f t="shared" si="0"/>
        <v>8</v>
      </c>
      <c r="BO5" s="245">
        <f t="shared" si="0"/>
        <v>9</v>
      </c>
      <c r="BP5" s="245">
        <f t="shared" si="0"/>
        <v>10</v>
      </c>
      <c r="BQ5" s="245">
        <f t="shared" si="0"/>
        <v>11</v>
      </c>
      <c r="BR5" s="245">
        <f t="shared" si="0"/>
        <v>12</v>
      </c>
      <c r="BS5" s="245">
        <f t="shared" si="0"/>
        <v>1</v>
      </c>
      <c r="BT5" s="245">
        <f t="shared" si="0"/>
        <v>2</v>
      </c>
      <c r="BU5" s="245">
        <f t="shared" si="0"/>
        <v>3</v>
      </c>
      <c r="BV5" s="245">
        <f t="shared" si="0"/>
        <v>4</v>
      </c>
      <c r="BW5" s="245">
        <f t="shared" ref="BW5:CA5" si="1">MONTH(BW8)</f>
        <v>5</v>
      </c>
      <c r="BX5" s="245">
        <f t="shared" si="1"/>
        <v>6</v>
      </c>
      <c r="BY5" s="245">
        <f t="shared" si="1"/>
        <v>7</v>
      </c>
      <c r="BZ5" s="245">
        <f t="shared" si="1"/>
        <v>8</v>
      </c>
      <c r="CA5" s="245">
        <f t="shared" si="1"/>
        <v>9</v>
      </c>
      <c r="CB5" s="245">
        <f t="shared" ref="CB5:CC5" si="2">MONTH(CB8)</f>
        <v>10</v>
      </c>
      <c r="CC5" s="245">
        <f t="shared" si="2"/>
        <v>11</v>
      </c>
      <c r="CD5" s="245">
        <f t="shared" ref="CD5:DL5" si="3">MONTH(CD8)</f>
        <v>12</v>
      </c>
      <c r="CE5" s="245">
        <f t="shared" si="3"/>
        <v>1</v>
      </c>
      <c r="CF5" s="245">
        <f t="shared" si="3"/>
        <v>2</v>
      </c>
      <c r="CG5" s="245">
        <f t="shared" si="3"/>
        <v>3</v>
      </c>
      <c r="CH5" s="245">
        <f t="shared" si="3"/>
        <v>4</v>
      </c>
      <c r="CI5" s="245">
        <f t="shared" si="3"/>
        <v>5</v>
      </c>
      <c r="CJ5" s="245">
        <f t="shared" si="3"/>
        <v>6</v>
      </c>
      <c r="CK5" s="245">
        <f t="shared" si="3"/>
        <v>7</v>
      </c>
      <c r="CL5" s="245">
        <f t="shared" si="3"/>
        <v>8</v>
      </c>
      <c r="CM5" s="245">
        <f t="shared" si="3"/>
        <v>9</v>
      </c>
      <c r="CN5" s="245">
        <f t="shared" si="3"/>
        <v>10</v>
      </c>
      <c r="CO5" s="245">
        <f t="shared" si="3"/>
        <v>11</v>
      </c>
      <c r="CP5" s="245">
        <f t="shared" si="3"/>
        <v>12</v>
      </c>
      <c r="CQ5" s="245">
        <f t="shared" si="3"/>
        <v>1</v>
      </c>
      <c r="CR5" s="245">
        <f t="shared" si="3"/>
        <v>2</v>
      </c>
      <c r="CS5" s="245">
        <f t="shared" si="3"/>
        <v>3</v>
      </c>
      <c r="CT5" s="245">
        <f t="shared" si="3"/>
        <v>4</v>
      </c>
      <c r="CU5" s="245">
        <f t="shared" si="3"/>
        <v>5</v>
      </c>
      <c r="CV5" s="245">
        <f t="shared" si="3"/>
        <v>6</v>
      </c>
      <c r="CW5" s="245">
        <f t="shared" si="3"/>
        <v>7</v>
      </c>
      <c r="CX5" s="245">
        <f t="shared" si="3"/>
        <v>8</v>
      </c>
      <c r="CY5" s="245">
        <f t="shared" si="3"/>
        <v>9</v>
      </c>
      <c r="CZ5" s="245">
        <f t="shared" si="3"/>
        <v>10</v>
      </c>
      <c r="DA5" s="245">
        <f t="shared" si="3"/>
        <v>11</v>
      </c>
      <c r="DB5" s="245">
        <f t="shared" si="3"/>
        <v>12</v>
      </c>
      <c r="DC5" s="245">
        <f t="shared" si="3"/>
        <v>1</v>
      </c>
      <c r="DD5" s="245">
        <f t="shared" si="3"/>
        <v>2</v>
      </c>
      <c r="DE5" s="245">
        <f t="shared" si="3"/>
        <v>3</v>
      </c>
      <c r="DF5" s="245">
        <f t="shared" si="3"/>
        <v>4</v>
      </c>
      <c r="DG5" s="245">
        <f t="shared" si="3"/>
        <v>5</v>
      </c>
      <c r="DH5" s="245">
        <f t="shared" si="3"/>
        <v>6</v>
      </c>
      <c r="DI5" s="245">
        <f t="shared" si="3"/>
        <v>7</v>
      </c>
      <c r="DJ5" s="245">
        <f t="shared" si="3"/>
        <v>8</v>
      </c>
      <c r="DK5" s="245">
        <f t="shared" si="3"/>
        <v>9</v>
      </c>
      <c r="DL5" s="245">
        <f t="shared" si="3"/>
        <v>10</v>
      </c>
      <c r="DM5" s="245">
        <f t="shared" ref="DM5:DZ5" si="4">MONTH(DM8)</f>
        <v>11</v>
      </c>
      <c r="DN5" s="245">
        <f t="shared" si="4"/>
        <v>12</v>
      </c>
      <c r="DO5" s="245">
        <f t="shared" si="4"/>
        <v>1</v>
      </c>
      <c r="DP5" s="245">
        <f t="shared" si="4"/>
        <v>2</v>
      </c>
      <c r="DQ5" s="245">
        <f t="shared" si="4"/>
        <v>3</v>
      </c>
      <c r="DR5" s="245">
        <f t="shared" si="4"/>
        <v>4</v>
      </c>
      <c r="DS5" s="245">
        <f t="shared" si="4"/>
        <v>5</v>
      </c>
      <c r="DT5" s="245">
        <f t="shared" si="4"/>
        <v>6</v>
      </c>
      <c r="DU5" s="245">
        <f t="shared" si="4"/>
        <v>7</v>
      </c>
      <c r="DV5" s="245">
        <f t="shared" si="4"/>
        <v>8</v>
      </c>
      <c r="DW5" s="245">
        <f t="shared" si="4"/>
        <v>9</v>
      </c>
      <c r="DX5" s="245">
        <f t="shared" si="4"/>
        <v>10</v>
      </c>
      <c r="DY5" s="245">
        <f t="shared" si="4"/>
        <v>11</v>
      </c>
      <c r="DZ5" s="245">
        <f t="shared" si="4"/>
        <v>12</v>
      </c>
    </row>
    <row r="6" spans="1:130" ht="13">
      <c r="A6" s="151"/>
      <c r="J6" s="47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</row>
    <row r="7" spans="1:130">
      <c r="A7" s="151"/>
      <c r="C7" s="5" t="s">
        <v>23</v>
      </c>
      <c r="J7" s="101">
        <f t="shared" ref="J7:BT7" si="5">YEAR(J8)</f>
        <v>2025</v>
      </c>
      <c r="K7" s="101">
        <f t="shared" si="5"/>
        <v>2026</v>
      </c>
      <c r="L7" s="101">
        <f t="shared" si="5"/>
        <v>2026</v>
      </c>
      <c r="M7" s="101">
        <f t="shared" si="5"/>
        <v>2026</v>
      </c>
      <c r="N7" s="101">
        <f t="shared" si="5"/>
        <v>2026</v>
      </c>
      <c r="O7" s="101">
        <f t="shared" si="5"/>
        <v>2026</v>
      </c>
      <c r="P7" s="101">
        <f t="shared" si="5"/>
        <v>2026</v>
      </c>
      <c r="Q7" s="101">
        <f t="shared" si="5"/>
        <v>2026</v>
      </c>
      <c r="R7" s="101">
        <f t="shared" si="5"/>
        <v>2026</v>
      </c>
      <c r="S7" s="101">
        <f t="shared" si="5"/>
        <v>2026</v>
      </c>
      <c r="T7" s="101">
        <f t="shared" si="5"/>
        <v>2026</v>
      </c>
      <c r="U7" s="101">
        <f t="shared" si="5"/>
        <v>2026</v>
      </c>
      <c r="V7" s="101">
        <f t="shared" si="5"/>
        <v>2026</v>
      </c>
      <c r="W7" s="101">
        <f t="shared" si="5"/>
        <v>2027</v>
      </c>
      <c r="X7" s="101">
        <f t="shared" si="5"/>
        <v>2027</v>
      </c>
      <c r="Y7" s="101">
        <f t="shared" si="5"/>
        <v>2027</v>
      </c>
      <c r="Z7" s="101">
        <f t="shared" si="5"/>
        <v>2027</v>
      </c>
      <c r="AA7" s="101">
        <f t="shared" si="5"/>
        <v>2027</v>
      </c>
      <c r="AB7" s="101">
        <f t="shared" si="5"/>
        <v>2027</v>
      </c>
      <c r="AC7" s="101">
        <f t="shared" si="5"/>
        <v>2027</v>
      </c>
      <c r="AD7" s="101">
        <f t="shared" si="5"/>
        <v>2027</v>
      </c>
      <c r="AE7" s="101">
        <f t="shared" si="5"/>
        <v>2027</v>
      </c>
      <c r="AF7" s="101">
        <f t="shared" si="5"/>
        <v>2027</v>
      </c>
      <c r="AG7" s="101">
        <f t="shared" si="5"/>
        <v>2027</v>
      </c>
      <c r="AH7" s="101">
        <f t="shared" si="5"/>
        <v>2027</v>
      </c>
      <c r="AI7" s="101">
        <f t="shared" si="5"/>
        <v>2028</v>
      </c>
      <c r="AJ7" s="101">
        <f t="shared" si="5"/>
        <v>2028</v>
      </c>
      <c r="AK7" s="101">
        <f t="shared" si="5"/>
        <v>2028</v>
      </c>
      <c r="AL7" s="101">
        <f t="shared" si="5"/>
        <v>2028</v>
      </c>
      <c r="AM7" s="101">
        <f t="shared" si="5"/>
        <v>2028</v>
      </c>
      <c r="AN7" s="101">
        <f t="shared" si="5"/>
        <v>2028</v>
      </c>
      <c r="AO7" s="101">
        <f t="shared" si="5"/>
        <v>2028</v>
      </c>
      <c r="AP7" s="101">
        <f t="shared" si="5"/>
        <v>2028</v>
      </c>
      <c r="AQ7" s="101">
        <f t="shared" si="5"/>
        <v>2028</v>
      </c>
      <c r="AR7" s="101">
        <f t="shared" si="5"/>
        <v>2028</v>
      </c>
      <c r="AS7" s="101">
        <f t="shared" si="5"/>
        <v>2028</v>
      </c>
      <c r="AT7" s="101">
        <f t="shared" si="5"/>
        <v>2028</v>
      </c>
      <c r="AU7" s="101">
        <f t="shared" si="5"/>
        <v>2029</v>
      </c>
      <c r="AV7" s="101">
        <f t="shared" si="5"/>
        <v>2029</v>
      </c>
      <c r="AW7" s="101">
        <f t="shared" si="5"/>
        <v>2029</v>
      </c>
      <c r="AX7" s="101">
        <f t="shared" si="5"/>
        <v>2029</v>
      </c>
      <c r="AY7" s="101">
        <f t="shared" si="5"/>
        <v>2029</v>
      </c>
      <c r="AZ7" s="101">
        <f t="shared" si="5"/>
        <v>2029</v>
      </c>
      <c r="BA7" s="101">
        <f t="shared" si="5"/>
        <v>2029</v>
      </c>
      <c r="BB7" s="101">
        <f t="shared" si="5"/>
        <v>2029</v>
      </c>
      <c r="BC7" s="101">
        <f t="shared" si="5"/>
        <v>2029</v>
      </c>
      <c r="BD7" s="101">
        <f t="shared" si="5"/>
        <v>2029</v>
      </c>
      <c r="BE7" s="101">
        <f t="shared" si="5"/>
        <v>2029</v>
      </c>
      <c r="BF7" s="101">
        <f t="shared" si="5"/>
        <v>2029</v>
      </c>
      <c r="BG7" s="101">
        <f t="shared" si="5"/>
        <v>2030</v>
      </c>
      <c r="BH7" s="101">
        <f t="shared" si="5"/>
        <v>2030</v>
      </c>
      <c r="BI7" s="101">
        <f t="shared" si="5"/>
        <v>2030</v>
      </c>
      <c r="BJ7" s="101">
        <f t="shared" si="5"/>
        <v>2030</v>
      </c>
      <c r="BK7" s="101">
        <f t="shared" si="5"/>
        <v>2030</v>
      </c>
      <c r="BL7" s="101">
        <f t="shared" si="5"/>
        <v>2030</v>
      </c>
      <c r="BM7" s="101">
        <f t="shared" si="5"/>
        <v>2030</v>
      </c>
      <c r="BN7" s="101">
        <f t="shared" si="5"/>
        <v>2030</v>
      </c>
      <c r="BO7" s="101">
        <f t="shared" si="5"/>
        <v>2030</v>
      </c>
      <c r="BP7" s="101">
        <f t="shared" si="5"/>
        <v>2030</v>
      </c>
      <c r="BQ7" s="101">
        <f t="shared" si="5"/>
        <v>2030</v>
      </c>
      <c r="BR7" s="101">
        <f t="shared" si="5"/>
        <v>2030</v>
      </c>
      <c r="BS7" s="101">
        <f t="shared" si="5"/>
        <v>2031</v>
      </c>
      <c r="BT7" s="101">
        <f t="shared" si="5"/>
        <v>2031</v>
      </c>
      <c r="BU7" s="101">
        <f t="shared" ref="BU7:DZ7" si="6">YEAR(BU8)</f>
        <v>2031</v>
      </c>
      <c r="BV7" s="101">
        <f t="shared" si="6"/>
        <v>2031</v>
      </c>
      <c r="BW7" s="101">
        <f t="shared" si="6"/>
        <v>2031</v>
      </c>
      <c r="BX7" s="101">
        <f t="shared" si="6"/>
        <v>2031</v>
      </c>
      <c r="BY7" s="101">
        <f t="shared" si="6"/>
        <v>2031</v>
      </c>
      <c r="BZ7" s="101">
        <f t="shared" si="6"/>
        <v>2031</v>
      </c>
      <c r="CA7" s="101">
        <f t="shared" si="6"/>
        <v>2031</v>
      </c>
      <c r="CB7" s="101">
        <f t="shared" si="6"/>
        <v>2031</v>
      </c>
      <c r="CC7" s="101">
        <f t="shared" si="6"/>
        <v>2031</v>
      </c>
      <c r="CD7" s="101">
        <f t="shared" si="6"/>
        <v>2031</v>
      </c>
      <c r="CE7" s="101">
        <f t="shared" si="6"/>
        <v>2032</v>
      </c>
      <c r="CF7" s="101">
        <f t="shared" si="6"/>
        <v>2032</v>
      </c>
      <c r="CG7" s="101">
        <f t="shared" si="6"/>
        <v>2032</v>
      </c>
      <c r="CH7" s="101">
        <f t="shared" si="6"/>
        <v>2032</v>
      </c>
      <c r="CI7" s="101">
        <f t="shared" si="6"/>
        <v>2032</v>
      </c>
      <c r="CJ7" s="101">
        <f t="shared" si="6"/>
        <v>2032</v>
      </c>
      <c r="CK7" s="101">
        <f t="shared" si="6"/>
        <v>2032</v>
      </c>
      <c r="CL7" s="101">
        <f t="shared" si="6"/>
        <v>2032</v>
      </c>
      <c r="CM7" s="101">
        <f t="shared" si="6"/>
        <v>2032</v>
      </c>
      <c r="CN7" s="101">
        <f t="shared" si="6"/>
        <v>2032</v>
      </c>
      <c r="CO7" s="101">
        <f t="shared" si="6"/>
        <v>2032</v>
      </c>
      <c r="CP7" s="101">
        <f t="shared" si="6"/>
        <v>2032</v>
      </c>
      <c r="CQ7" s="101">
        <f t="shared" si="6"/>
        <v>2033</v>
      </c>
      <c r="CR7" s="101">
        <f t="shared" si="6"/>
        <v>2033</v>
      </c>
      <c r="CS7" s="101">
        <f t="shared" si="6"/>
        <v>2033</v>
      </c>
      <c r="CT7" s="101">
        <f t="shared" si="6"/>
        <v>2033</v>
      </c>
      <c r="CU7" s="101">
        <f t="shared" si="6"/>
        <v>2033</v>
      </c>
      <c r="CV7" s="101">
        <f t="shared" si="6"/>
        <v>2033</v>
      </c>
      <c r="CW7" s="101">
        <f t="shared" si="6"/>
        <v>2033</v>
      </c>
      <c r="CX7" s="101">
        <f t="shared" si="6"/>
        <v>2033</v>
      </c>
      <c r="CY7" s="101">
        <f t="shared" si="6"/>
        <v>2033</v>
      </c>
      <c r="CZ7" s="101">
        <f t="shared" si="6"/>
        <v>2033</v>
      </c>
      <c r="DA7" s="101">
        <f t="shared" si="6"/>
        <v>2033</v>
      </c>
      <c r="DB7" s="101">
        <f t="shared" si="6"/>
        <v>2033</v>
      </c>
      <c r="DC7" s="101">
        <f t="shared" si="6"/>
        <v>2034</v>
      </c>
      <c r="DD7" s="101">
        <f t="shared" si="6"/>
        <v>2034</v>
      </c>
      <c r="DE7" s="101">
        <f t="shared" si="6"/>
        <v>2034</v>
      </c>
      <c r="DF7" s="101">
        <f t="shared" si="6"/>
        <v>2034</v>
      </c>
      <c r="DG7" s="101">
        <f t="shared" si="6"/>
        <v>2034</v>
      </c>
      <c r="DH7" s="101">
        <f t="shared" si="6"/>
        <v>2034</v>
      </c>
      <c r="DI7" s="101">
        <f t="shared" si="6"/>
        <v>2034</v>
      </c>
      <c r="DJ7" s="101">
        <f t="shared" si="6"/>
        <v>2034</v>
      </c>
      <c r="DK7" s="101">
        <f t="shared" si="6"/>
        <v>2034</v>
      </c>
      <c r="DL7" s="101">
        <f t="shared" si="6"/>
        <v>2034</v>
      </c>
      <c r="DM7" s="101">
        <f t="shared" si="6"/>
        <v>2034</v>
      </c>
      <c r="DN7" s="101">
        <f t="shared" si="6"/>
        <v>2034</v>
      </c>
      <c r="DO7" s="101">
        <f t="shared" si="6"/>
        <v>2035</v>
      </c>
      <c r="DP7" s="101">
        <f t="shared" si="6"/>
        <v>2035</v>
      </c>
      <c r="DQ7" s="101">
        <f t="shared" si="6"/>
        <v>2035</v>
      </c>
      <c r="DR7" s="101">
        <f t="shared" si="6"/>
        <v>2035</v>
      </c>
      <c r="DS7" s="101">
        <f t="shared" si="6"/>
        <v>2035</v>
      </c>
      <c r="DT7" s="101">
        <f t="shared" si="6"/>
        <v>2035</v>
      </c>
      <c r="DU7" s="101">
        <f t="shared" si="6"/>
        <v>2035</v>
      </c>
      <c r="DV7" s="101">
        <f t="shared" si="6"/>
        <v>2035</v>
      </c>
      <c r="DW7" s="101">
        <f t="shared" si="6"/>
        <v>2035</v>
      </c>
      <c r="DX7" s="101">
        <f t="shared" si="6"/>
        <v>2035</v>
      </c>
      <c r="DY7" s="101">
        <f t="shared" si="6"/>
        <v>2035</v>
      </c>
      <c r="DZ7" s="101">
        <f t="shared" si="6"/>
        <v>2035</v>
      </c>
    </row>
    <row r="8" spans="1:130">
      <c r="A8" s="151"/>
      <c r="C8" s="5" t="s">
        <v>24</v>
      </c>
      <c r="J8" s="98">
        <f>EOMONTH($F$17,-1)+1</f>
        <v>45992</v>
      </c>
      <c r="K8" s="24">
        <f>+J9+1</f>
        <v>46023</v>
      </c>
      <c r="L8" s="24">
        <f t="shared" ref="L8:BW8" si="7">+K9+1</f>
        <v>46054</v>
      </c>
      <c r="M8" s="24">
        <f t="shared" si="7"/>
        <v>46082</v>
      </c>
      <c r="N8" s="24">
        <f t="shared" si="7"/>
        <v>46113</v>
      </c>
      <c r="O8" s="24">
        <f t="shared" si="7"/>
        <v>46143</v>
      </c>
      <c r="P8" s="24">
        <f t="shared" si="7"/>
        <v>46174</v>
      </c>
      <c r="Q8" s="24">
        <f t="shared" si="7"/>
        <v>46204</v>
      </c>
      <c r="R8" s="24">
        <f t="shared" si="7"/>
        <v>46235</v>
      </c>
      <c r="S8" s="24">
        <f t="shared" si="7"/>
        <v>46266</v>
      </c>
      <c r="T8" s="24">
        <f t="shared" si="7"/>
        <v>46296</v>
      </c>
      <c r="U8" s="24">
        <f t="shared" si="7"/>
        <v>46327</v>
      </c>
      <c r="V8" s="24">
        <f t="shared" si="7"/>
        <v>46357</v>
      </c>
      <c r="W8" s="24">
        <f t="shared" si="7"/>
        <v>46388</v>
      </c>
      <c r="X8" s="24">
        <f t="shared" si="7"/>
        <v>46419</v>
      </c>
      <c r="Y8" s="24">
        <f t="shared" si="7"/>
        <v>46447</v>
      </c>
      <c r="Z8" s="24">
        <f t="shared" si="7"/>
        <v>46478</v>
      </c>
      <c r="AA8" s="24">
        <f t="shared" si="7"/>
        <v>46508</v>
      </c>
      <c r="AB8" s="24">
        <f t="shared" si="7"/>
        <v>46539</v>
      </c>
      <c r="AC8" s="24">
        <f t="shared" si="7"/>
        <v>46569</v>
      </c>
      <c r="AD8" s="24">
        <f t="shared" si="7"/>
        <v>46600</v>
      </c>
      <c r="AE8" s="24">
        <f t="shared" si="7"/>
        <v>46631</v>
      </c>
      <c r="AF8" s="24">
        <f t="shared" si="7"/>
        <v>46661</v>
      </c>
      <c r="AG8" s="24">
        <f t="shared" si="7"/>
        <v>46692</v>
      </c>
      <c r="AH8" s="24">
        <f t="shared" si="7"/>
        <v>46722</v>
      </c>
      <c r="AI8" s="24">
        <f t="shared" si="7"/>
        <v>46753</v>
      </c>
      <c r="AJ8" s="24">
        <f t="shared" si="7"/>
        <v>46784</v>
      </c>
      <c r="AK8" s="24">
        <f t="shared" si="7"/>
        <v>46813</v>
      </c>
      <c r="AL8" s="24">
        <f t="shared" si="7"/>
        <v>46844</v>
      </c>
      <c r="AM8" s="24">
        <f t="shared" si="7"/>
        <v>46874</v>
      </c>
      <c r="AN8" s="24">
        <f t="shared" si="7"/>
        <v>46905</v>
      </c>
      <c r="AO8" s="24">
        <f t="shared" si="7"/>
        <v>46935</v>
      </c>
      <c r="AP8" s="24">
        <f t="shared" si="7"/>
        <v>46966</v>
      </c>
      <c r="AQ8" s="24">
        <f t="shared" si="7"/>
        <v>46997</v>
      </c>
      <c r="AR8" s="24">
        <f t="shared" si="7"/>
        <v>47027</v>
      </c>
      <c r="AS8" s="24">
        <f t="shared" si="7"/>
        <v>47058</v>
      </c>
      <c r="AT8" s="24">
        <f t="shared" si="7"/>
        <v>47088</v>
      </c>
      <c r="AU8" s="24">
        <f t="shared" si="7"/>
        <v>47119</v>
      </c>
      <c r="AV8" s="24">
        <f t="shared" si="7"/>
        <v>47150</v>
      </c>
      <c r="AW8" s="24">
        <f t="shared" si="7"/>
        <v>47178</v>
      </c>
      <c r="AX8" s="24">
        <f t="shared" si="7"/>
        <v>47209</v>
      </c>
      <c r="AY8" s="24">
        <f t="shared" si="7"/>
        <v>47239</v>
      </c>
      <c r="AZ8" s="24">
        <f t="shared" si="7"/>
        <v>47270</v>
      </c>
      <c r="BA8" s="24">
        <f t="shared" si="7"/>
        <v>47300</v>
      </c>
      <c r="BB8" s="24">
        <f t="shared" si="7"/>
        <v>47331</v>
      </c>
      <c r="BC8" s="24">
        <f t="shared" si="7"/>
        <v>47362</v>
      </c>
      <c r="BD8" s="24">
        <f t="shared" si="7"/>
        <v>47392</v>
      </c>
      <c r="BE8" s="24">
        <f t="shared" si="7"/>
        <v>47423</v>
      </c>
      <c r="BF8" s="24">
        <f t="shared" si="7"/>
        <v>47453</v>
      </c>
      <c r="BG8" s="24">
        <f t="shared" si="7"/>
        <v>47484</v>
      </c>
      <c r="BH8" s="24">
        <f t="shared" si="7"/>
        <v>47515</v>
      </c>
      <c r="BI8" s="24">
        <f t="shared" si="7"/>
        <v>47543</v>
      </c>
      <c r="BJ8" s="24">
        <f t="shared" si="7"/>
        <v>47574</v>
      </c>
      <c r="BK8" s="24">
        <f t="shared" si="7"/>
        <v>47604</v>
      </c>
      <c r="BL8" s="24">
        <f t="shared" si="7"/>
        <v>47635</v>
      </c>
      <c r="BM8" s="24">
        <f t="shared" si="7"/>
        <v>47665</v>
      </c>
      <c r="BN8" s="24">
        <f t="shared" si="7"/>
        <v>47696</v>
      </c>
      <c r="BO8" s="24">
        <f t="shared" si="7"/>
        <v>47727</v>
      </c>
      <c r="BP8" s="24">
        <f>+BO9+1</f>
        <v>47757</v>
      </c>
      <c r="BQ8" s="24">
        <f t="shared" si="7"/>
        <v>47788</v>
      </c>
      <c r="BR8" s="24">
        <f t="shared" si="7"/>
        <v>47818</v>
      </c>
      <c r="BS8" s="24">
        <f t="shared" si="7"/>
        <v>47849</v>
      </c>
      <c r="BT8" s="24">
        <f t="shared" si="7"/>
        <v>47880</v>
      </c>
      <c r="BU8" s="24">
        <f t="shared" si="7"/>
        <v>47908</v>
      </c>
      <c r="BV8" s="24">
        <f t="shared" si="7"/>
        <v>47939</v>
      </c>
      <c r="BW8" s="24">
        <f t="shared" si="7"/>
        <v>47969</v>
      </c>
      <c r="BX8" s="24">
        <f t="shared" ref="BX8:CA8" si="8">+BW9+1</f>
        <v>48000</v>
      </c>
      <c r="BY8" s="24">
        <f t="shared" si="8"/>
        <v>48030</v>
      </c>
      <c r="BZ8" s="24">
        <f t="shared" si="8"/>
        <v>48061</v>
      </c>
      <c r="CA8" s="24">
        <f t="shared" si="8"/>
        <v>48092</v>
      </c>
      <c r="CB8" s="24">
        <f t="shared" ref="CB8" si="9">+CA9+1</f>
        <v>48122</v>
      </c>
      <c r="CC8" s="24">
        <f t="shared" ref="CC8" si="10">+CB9+1</f>
        <v>48153</v>
      </c>
      <c r="CD8" s="24">
        <f t="shared" ref="CD8" si="11">+CC9+1</f>
        <v>48183</v>
      </c>
      <c r="CE8" s="24">
        <f t="shared" ref="CE8" si="12">+CD9+1</f>
        <v>48214</v>
      </c>
      <c r="CF8" s="24">
        <f t="shared" ref="CF8" si="13">+CE9+1</f>
        <v>48245</v>
      </c>
      <c r="CG8" s="24">
        <f t="shared" ref="CG8" si="14">+CF9+1</f>
        <v>48274</v>
      </c>
      <c r="CH8" s="24">
        <f t="shared" ref="CH8" si="15">+CG9+1</f>
        <v>48305</v>
      </c>
      <c r="CI8" s="24">
        <f t="shared" ref="CI8" si="16">+CH9+1</f>
        <v>48335</v>
      </c>
      <c r="CJ8" s="24">
        <f t="shared" ref="CJ8" si="17">+CI9+1</f>
        <v>48366</v>
      </c>
      <c r="CK8" s="24">
        <f t="shared" ref="CK8" si="18">+CJ9+1</f>
        <v>48396</v>
      </c>
      <c r="CL8" s="24">
        <f t="shared" ref="CL8" si="19">+CK9+1</f>
        <v>48427</v>
      </c>
      <c r="CM8" s="24">
        <f t="shared" ref="CM8" si="20">+CL9+1</f>
        <v>48458</v>
      </c>
      <c r="CN8" s="24">
        <f t="shared" ref="CN8" si="21">+CM9+1</f>
        <v>48488</v>
      </c>
      <c r="CO8" s="24">
        <f t="shared" ref="CO8" si="22">+CN9+1</f>
        <v>48519</v>
      </c>
      <c r="CP8" s="24">
        <f t="shared" ref="CP8" si="23">+CO9+1</f>
        <v>48549</v>
      </c>
      <c r="CQ8" s="24">
        <f t="shared" ref="CQ8" si="24">+CP9+1</f>
        <v>48580</v>
      </c>
      <c r="CR8" s="24">
        <f t="shared" ref="CR8" si="25">+CQ9+1</f>
        <v>48611</v>
      </c>
      <c r="CS8" s="24">
        <f t="shared" ref="CS8" si="26">+CR9+1</f>
        <v>48639</v>
      </c>
      <c r="CT8" s="24">
        <f t="shared" ref="CT8" si="27">+CS9+1</f>
        <v>48670</v>
      </c>
      <c r="CU8" s="24">
        <f t="shared" ref="CU8" si="28">+CT9+1</f>
        <v>48700</v>
      </c>
      <c r="CV8" s="24">
        <f t="shared" ref="CV8" si="29">+CU9+1</f>
        <v>48731</v>
      </c>
      <c r="CW8" s="24">
        <f t="shared" ref="CW8" si="30">+CV9+1</f>
        <v>48761</v>
      </c>
      <c r="CX8" s="24">
        <f t="shared" ref="CX8" si="31">+CW9+1</f>
        <v>48792</v>
      </c>
      <c r="CY8" s="24">
        <f t="shared" ref="CY8" si="32">+CX9+1</f>
        <v>48823</v>
      </c>
      <c r="CZ8" s="24">
        <f t="shared" ref="CZ8" si="33">+CY9+1</f>
        <v>48853</v>
      </c>
      <c r="DA8" s="24">
        <f t="shared" ref="DA8" si="34">+CZ9+1</f>
        <v>48884</v>
      </c>
      <c r="DB8" s="24">
        <f t="shared" ref="DB8" si="35">+DA9+1</f>
        <v>48914</v>
      </c>
      <c r="DC8" s="24">
        <f t="shared" ref="DC8" si="36">+DB9+1</f>
        <v>48945</v>
      </c>
      <c r="DD8" s="24">
        <f t="shared" ref="DD8" si="37">+DC9+1</f>
        <v>48976</v>
      </c>
      <c r="DE8" s="24">
        <f t="shared" ref="DE8" si="38">+DD9+1</f>
        <v>49004</v>
      </c>
      <c r="DF8" s="24">
        <f t="shared" ref="DF8" si="39">+DE9+1</f>
        <v>49035</v>
      </c>
      <c r="DG8" s="24">
        <f t="shared" ref="DG8" si="40">+DF9+1</f>
        <v>49065</v>
      </c>
      <c r="DH8" s="24">
        <f t="shared" ref="DH8" si="41">+DG9+1</f>
        <v>49096</v>
      </c>
      <c r="DI8" s="24">
        <f t="shared" ref="DI8" si="42">+DH9+1</f>
        <v>49126</v>
      </c>
      <c r="DJ8" s="24">
        <f t="shared" ref="DJ8" si="43">+DI9+1</f>
        <v>49157</v>
      </c>
      <c r="DK8" s="24">
        <f t="shared" ref="DK8" si="44">+DJ9+1</f>
        <v>49188</v>
      </c>
      <c r="DL8" s="24">
        <f t="shared" ref="DL8" si="45">+DK9+1</f>
        <v>49218</v>
      </c>
      <c r="DM8" s="24">
        <f t="shared" ref="DM8" si="46">+DL9+1</f>
        <v>49249</v>
      </c>
      <c r="DN8" s="24">
        <f t="shared" ref="DN8" si="47">+DM9+1</f>
        <v>49279</v>
      </c>
      <c r="DO8" s="24">
        <f t="shared" ref="DO8" si="48">+DN9+1</f>
        <v>49310</v>
      </c>
      <c r="DP8" s="24">
        <f t="shared" ref="DP8" si="49">+DO9+1</f>
        <v>49341</v>
      </c>
      <c r="DQ8" s="24">
        <f t="shared" ref="DQ8" si="50">+DP9+1</f>
        <v>49369</v>
      </c>
      <c r="DR8" s="24">
        <f t="shared" ref="DR8" si="51">+DQ9+1</f>
        <v>49400</v>
      </c>
      <c r="DS8" s="24">
        <f t="shared" ref="DS8" si="52">+DR9+1</f>
        <v>49430</v>
      </c>
      <c r="DT8" s="24">
        <f t="shared" ref="DT8" si="53">+DS9+1</f>
        <v>49461</v>
      </c>
      <c r="DU8" s="24">
        <f t="shared" ref="DU8" si="54">+DT9+1</f>
        <v>49491</v>
      </c>
      <c r="DV8" s="24">
        <f t="shared" ref="DV8" si="55">+DU9+1</f>
        <v>49522</v>
      </c>
      <c r="DW8" s="24">
        <f t="shared" ref="DW8" si="56">+DV9+1</f>
        <v>49553</v>
      </c>
      <c r="DX8" s="24">
        <f t="shared" ref="DX8" si="57">+DW9+1</f>
        <v>49583</v>
      </c>
      <c r="DY8" s="24">
        <f t="shared" ref="DY8" si="58">+DX9+1</f>
        <v>49614</v>
      </c>
      <c r="DZ8" s="24">
        <f t="shared" ref="DZ8" si="59">+DY9+1</f>
        <v>49644</v>
      </c>
    </row>
    <row r="9" spans="1:130">
      <c r="A9" s="151"/>
      <c r="C9" s="5" t="s">
        <v>25</v>
      </c>
      <c r="J9" s="24">
        <f>EOMONTH(J8,0)</f>
        <v>46022</v>
      </c>
      <c r="K9" s="24">
        <f>EOMONTH(K8,0)</f>
        <v>46053</v>
      </c>
      <c r="L9" s="24">
        <f t="shared" ref="L9:BW9" si="60">EOMONTH(L8,0)</f>
        <v>46081</v>
      </c>
      <c r="M9" s="24">
        <f t="shared" si="60"/>
        <v>46112</v>
      </c>
      <c r="N9" s="24">
        <f t="shared" si="60"/>
        <v>46142</v>
      </c>
      <c r="O9" s="24">
        <f t="shared" si="60"/>
        <v>46173</v>
      </c>
      <c r="P9" s="24">
        <f t="shared" si="60"/>
        <v>46203</v>
      </c>
      <c r="Q9" s="24">
        <f t="shared" si="60"/>
        <v>46234</v>
      </c>
      <c r="R9" s="24">
        <f t="shared" si="60"/>
        <v>46265</v>
      </c>
      <c r="S9" s="24">
        <f t="shared" si="60"/>
        <v>46295</v>
      </c>
      <c r="T9" s="24">
        <f t="shared" si="60"/>
        <v>46326</v>
      </c>
      <c r="U9" s="24">
        <f t="shared" si="60"/>
        <v>46356</v>
      </c>
      <c r="V9" s="24">
        <f t="shared" si="60"/>
        <v>46387</v>
      </c>
      <c r="W9" s="24">
        <f t="shared" si="60"/>
        <v>46418</v>
      </c>
      <c r="X9" s="24">
        <f t="shared" si="60"/>
        <v>46446</v>
      </c>
      <c r="Y9" s="24">
        <f t="shared" si="60"/>
        <v>46477</v>
      </c>
      <c r="Z9" s="24">
        <f t="shared" si="60"/>
        <v>46507</v>
      </c>
      <c r="AA9" s="24">
        <f t="shared" si="60"/>
        <v>46538</v>
      </c>
      <c r="AB9" s="24">
        <f t="shared" si="60"/>
        <v>46568</v>
      </c>
      <c r="AC9" s="24">
        <f t="shared" si="60"/>
        <v>46599</v>
      </c>
      <c r="AD9" s="24">
        <f t="shared" si="60"/>
        <v>46630</v>
      </c>
      <c r="AE9" s="24">
        <f t="shared" si="60"/>
        <v>46660</v>
      </c>
      <c r="AF9" s="24">
        <f t="shared" si="60"/>
        <v>46691</v>
      </c>
      <c r="AG9" s="24">
        <f t="shared" si="60"/>
        <v>46721</v>
      </c>
      <c r="AH9" s="24">
        <f t="shared" si="60"/>
        <v>46752</v>
      </c>
      <c r="AI9" s="24">
        <f t="shared" si="60"/>
        <v>46783</v>
      </c>
      <c r="AJ9" s="24">
        <f t="shared" si="60"/>
        <v>46812</v>
      </c>
      <c r="AK9" s="24">
        <f t="shared" si="60"/>
        <v>46843</v>
      </c>
      <c r="AL9" s="24">
        <f t="shared" si="60"/>
        <v>46873</v>
      </c>
      <c r="AM9" s="24">
        <f t="shared" si="60"/>
        <v>46904</v>
      </c>
      <c r="AN9" s="24">
        <f t="shared" si="60"/>
        <v>46934</v>
      </c>
      <c r="AO9" s="24">
        <f t="shared" si="60"/>
        <v>46965</v>
      </c>
      <c r="AP9" s="24">
        <f t="shared" si="60"/>
        <v>46996</v>
      </c>
      <c r="AQ9" s="24">
        <f t="shared" si="60"/>
        <v>47026</v>
      </c>
      <c r="AR9" s="24">
        <f t="shared" si="60"/>
        <v>47057</v>
      </c>
      <c r="AS9" s="24">
        <f t="shared" si="60"/>
        <v>47087</v>
      </c>
      <c r="AT9" s="24">
        <f t="shared" si="60"/>
        <v>47118</v>
      </c>
      <c r="AU9" s="24">
        <f t="shared" si="60"/>
        <v>47149</v>
      </c>
      <c r="AV9" s="24">
        <f t="shared" si="60"/>
        <v>47177</v>
      </c>
      <c r="AW9" s="24">
        <f t="shared" si="60"/>
        <v>47208</v>
      </c>
      <c r="AX9" s="24">
        <f t="shared" si="60"/>
        <v>47238</v>
      </c>
      <c r="AY9" s="24">
        <f t="shared" si="60"/>
        <v>47269</v>
      </c>
      <c r="AZ9" s="24">
        <f t="shared" si="60"/>
        <v>47299</v>
      </c>
      <c r="BA9" s="24">
        <f t="shared" si="60"/>
        <v>47330</v>
      </c>
      <c r="BB9" s="24">
        <f t="shared" si="60"/>
        <v>47361</v>
      </c>
      <c r="BC9" s="24">
        <f t="shared" si="60"/>
        <v>47391</v>
      </c>
      <c r="BD9" s="24">
        <f t="shared" si="60"/>
        <v>47422</v>
      </c>
      <c r="BE9" s="24">
        <f t="shared" si="60"/>
        <v>47452</v>
      </c>
      <c r="BF9" s="24">
        <f t="shared" si="60"/>
        <v>47483</v>
      </c>
      <c r="BG9" s="24">
        <f t="shared" si="60"/>
        <v>47514</v>
      </c>
      <c r="BH9" s="24">
        <f t="shared" si="60"/>
        <v>47542</v>
      </c>
      <c r="BI9" s="24">
        <f t="shared" si="60"/>
        <v>47573</v>
      </c>
      <c r="BJ9" s="24">
        <f t="shared" si="60"/>
        <v>47603</v>
      </c>
      <c r="BK9" s="24">
        <f t="shared" si="60"/>
        <v>47634</v>
      </c>
      <c r="BL9" s="24">
        <f t="shared" si="60"/>
        <v>47664</v>
      </c>
      <c r="BM9" s="24">
        <f t="shared" si="60"/>
        <v>47695</v>
      </c>
      <c r="BN9" s="24">
        <f t="shared" si="60"/>
        <v>47726</v>
      </c>
      <c r="BO9" s="24">
        <f t="shared" si="60"/>
        <v>47756</v>
      </c>
      <c r="BP9" s="24">
        <f t="shared" si="60"/>
        <v>47787</v>
      </c>
      <c r="BQ9" s="24">
        <f t="shared" si="60"/>
        <v>47817</v>
      </c>
      <c r="BR9" s="24">
        <f t="shared" si="60"/>
        <v>47848</v>
      </c>
      <c r="BS9" s="24">
        <f t="shared" si="60"/>
        <v>47879</v>
      </c>
      <c r="BT9" s="24">
        <f t="shared" si="60"/>
        <v>47907</v>
      </c>
      <c r="BU9" s="24">
        <f t="shared" si="60"/>
        <v>47938</v>
      </c>
      <c r="BV9" s="24">
        <f t="shared" si="60"/>
        <v>47968</v>
      </c>
      <c r="BW9" s="24">
        <f t="shared" si="60"/>
        <v>47999</v>
      </c>
      <c r="BX9" s="24">
        <f t="shared" ref="BX9:CA9" si="61">EOMONTH(BX8,0)</f>
        <v>48029</v>
      </c>
      <c r="BY9" s="24">
        <f t="shared" si="61"/>
        <v>48060</v>
      </c>
      <c r="BZ9" s="24">
        <f t="shared" si="61"/>
        <v>48091</v>
      </c>
      <c r="CA9" s="24">
        <f t="shared" si="61"/>
        <v>48121</v>
      </c>
      <c r="CB9" s="24">
        <f t="shared" ref="CB9:CC9" si="62">EOMONTH(CB8,0)</f>
        <v>48152</v>
      </c>
      <c r="CC9" s="24">
        <f t="shared" si="62"/>
        <v>48182</v>
      </c>
      <c r="CD9" s="24">
        <f t="shared" ref="CD9:DL9" si="63">EOMONTH(CD8,0)</f>
        <v>48213</v>
      </c>
      <c r="CE9" s="24">
        <f t="shared" si="63"/>
        <v>48244</v>
      </c>
      <c r="CF9" s="24">
        <f t="shared" si="63"/>
        <v>48273</v>
      </c>
      <c r="CG9" s="24">
        <f t="shared" si="63"/>
        <v>48304</v>
      </c>
      <c r="CH9" s="24">
        <f t="shared" si="63"/>
        <v>48334</v>
      </c>
      <c r="CI9" s="24">
        <f t="shared" si="63"/>
        <v>48365</v>
      </c>
      <c r="CJ9" s="24">
        <f t="shared" si="63"/>
        <v>48395</v>
      </c>
      <c r="CK9" s="24">
        <f t="shared" si="63"/>
        <v>48426</v>
      </c>
      <c r="CL9" s="24">
        <f t="shared" si="63"/>
        <v>48457</v>
      </c>
      <c r="CM9" s="24">
        <f t="shared" si="63"/>
        <v>48487</v>
      </c>
      <c r="CN9" s="24">
        <f t="shared" si="63"/>
        <v>48518</v>
      </c>
      <c r="CO9" s="24">
        <f t="shared" si="63"/>
        <v>48548</v>
      </c>
      <c r="CP9" s="24">
        <f t="shared" si="63"/>
        <v>48579</v>
      </c>
      <c r="CQ9" s="24">
        <f t="shared" si="63"/>
        <v>48610</v>
      </c>
      <c r="CR9" s="24">
        <f t="shared" si="63"/>
        <v>48638</v>
      </c>
      <c r="CS9" s="24">
        <f t="shared" si="63"/>
        <v>48669</v>
      </c>
      <c r="CT9" s="24">
        <f t="shared" si="63"/>
        <v>48699</v>
      </c>
      <c r="CU9" s="24">
        <f t="shared" si="63"/>
        <v>48730</v>
      </c>
      <c r="CV9" s="24">
        <f t="shared" si="63"/>
        <v>48760</v>
      </c>
      <c r="CW9" s="24">
        <f t="shared" si="63"/>
        <v>48791</v>
      </c>
      <c r="CX9" s="24">
        <f t="shared" si="63"/>
        <v>48822</v>
      </c>
      <c r="CY9" s="24">
        <f t="shared" si="63"/>
        <v>48852</v>
      </c>
      <c r="CZ9" s="24">
        <f t="shared" si="63"/>
        <v>48883</v>
      </c>
      <c r="DA9" s="24">
        <f t="shared" si="63"/>
        <v>48913</v>
      </c>
      <c r="DB9" s="24">
        <f t="shared" si="63"/>
        <v>48944</v>
      </c>
      <c r="DC9" s="24">
        <f t="shared" si="63"/>
        <v>48975</v>
      </c>
      <c r="DD9" s="24">
        <f t="shared" si="63"/>
        <v>49003</v>
      </c>
      <c r="DE9" s="24">
        <f t="shared" si="63"/>
        <v>49034</v>
      </c>
      <c r="DF9" s="24">
        <f t="shared" si="63"/>
        <v>49064</v>
      </c>
      <c r="DG9" s="24">
        <f t="shared" si="63"/>
        <v>49095</v>
      </c>
      <c r="DH9" s="24">
        <f t="shared" si="63"/>
        <v>49125</v>
      </c>
      <c r="DI9" s="24">
        <f t="shared" si="63"/>
        <v>49156</v>
      </c>
      <c r="DJ9" s="24">
        <f t="shared" si="63"/>
        <v>49187</v>
      </c>
      <c r="DK9" s="24">
        <f t="shared" si="63"/>
        <v>49217</v>
      </c>
      <c r="DL9" s="24">
        <f t="shared" si="63"/>
        <v>49248</v>
      </c>
      <c r="DM9" s="24">
        <f t="shared" ref="DM9:DZ9" si="64">EOMONTH(DM8,0)</f>
        <v>49278</v>
      </c>
      <c r="DN9" s="24">
        <f t="shared" si="64"/>
        <v>49309</v>
      </c>
      <c r="DO9" s="24">
        <f t="shared" si="64"/>
        <v>49340</v>
      </c>
      <c r="DP9" s="24">
        <f t="shared" si="64"/>
        <v>49368</v>
      </c>
      <c r="DQ9" s="24">
        <f t="shared" si="64"/>
        <v>49399</v>
      </c>
      <c r="DR9" s="24">
        <f t="shared" si="64"/>
        <v>49429</v>
      </c>
      <c r="DS9" s="24">
        <f t="shared" si="64"/>
        <v>49460</v>
      </c>
      <c r="DT9" s="24">
        <f t="shared" si="64"/>
        <v>49490</v>
      </c>
      <c r="DU9" s="24">
        <f t="shared" si="64"/>
        <v>49521</v>
      </c>
      <c r="DV9" s="24">
        <f t="shared" si="64"/>
        <v>49552</v>
      </c>
      <c r="DW9" s="24">
        <f t="shared" si="64"/>
        <v>49582</v>
      </c>
      <c r="DX9" s="24">
        <f t="shared" si="64"/>
        <v>49613</v>
      </c>
      <c r="DY9" s="24">
        <f t="shared" si="64"/>
        <v>49643</v>
      </c>
      <c r="DZ9" s="24">
        <f t="shared" si="64"/>
        <v>49674</v>
      </c>
    </row>
    <row r="10" spans="1:130" s="7" customFormat="1">
      <c r="A10" s="151"/>
      <c r="C10" s="7" t="s">
        <v>61</v>
      </c>
      <c r="J10" s="48">
        <f>+J9-J8+1</f>
        <v>31</v>
      </c>
      <c r="K10" s="48">
        <f>+K9-K8+1</f>
        <v>31</v>
      </c>
      <c r="L10" s="48">
        <f t="shared" ref="L10:BW10" si="65">+L9-L8+1</f>
        <v>28</v>
      </c>
      <c r="M10" s="48">
        <f t="shared" si="65"/>
        <v>31</v>
      </c>
      <c r="N10" s="48">
        <f t="shared" si="65"/>
        <v>30</v>
      </c>
      <c r="O10" s="48">
        <f t="shared" si="65"/>
        <v>31</v>
      </c>
      <c r="P10" s="48">
        <f t="shared" si="65"/>
        <v>30</v>
      </c>
      <c r="Q10" s="48">
        <f t="shared" si="65"/>
        <v>31</v>
      </c>
      <c r="R10" s="48">
        <f t="shared" si="65"/>
        <v>31</v>
      </c>
      <c r="S10" s="48">
        <f t="shared" si="65"/>
        <v>30</v>
      </c>
      <c r="T10" s="48">
        <f t="shared" si="65"/>
        <v>31</v>
      </c>
      <c r="U10" s="48">
        <f t="shared" si="65"/>
        <v>30</v>
      </c>
      <c r="V10" s="48">
        <f t="shared" si="65"/>
        <v>31</v>
      </c>
      <c r="W10" s="48">
        <f t="shared" si="65"/>
        <v>31</v>
      </c>
      <c r="X10" s="48">
        <f t="shared" si="65"/>
        <v>28</v>
      </c>
      <c r="Y10" s="48">
        <f t="shared" si="65"/>
        <v>31</v>
      </c>
      <c r="Z10" s="48">
        <f t="shared" si="65"/>
        <v>30</v>
      </c>
      <c r="AA10" s="48">
        <f t="shared" si="65"/>
        <v>31</v>
      </c>
      <c r="AB10" s="48">
        <f t="shared" si="65"/>
        <v>30</v>
      </c>
      <c r="AC10" s="48">
        <f t="shared" si="65"/>
        <v>31</v>
      </c>
      <c r="AD10" s="48">
        <f t="shared" si="65"/>
        <v>31</v>
      </c>
      <c r="AE10" s="48">
        <f t="shared" si="65"/>
        <v>30</v>
      </c>
      <c r="AF10" s="48">
        <f t="shared" si="65"/>
        <v>31</v>
      </c>
      <c r="AG10" s="48">
        <f t="shared" si="65"/>
        <v>30</v>
      </c>
      <c r="AH10" s="48">
        <f t="shared" si="65"/>
        <v>31</v>
      </c>
      <c r="AI10" s="48">
        <f t="shared" si="65"/>
        <v>31</v>
      </c>
      <c r="AJ10" s="48">
        <f t="shared" si="65"/>
        <v>29</v>
      </c>
      <c r="AK10" s="48">
        <f t="shared" si="65"/>
        <v>31</v>
      </c>
      <c r="AL10" s="48">
        <f t="shared" si="65"/>
        <v>30</v>
      </c>
      <c r="AM10" s="48">
        <f t="shared" si="65"/>
        <v>31</v>
      </c>
      <c r="AN10" s="48">
        <f t="shared" si="65"/>
        <v>30</v>
      </c>
      <c r="AO10" s="48">
        <f t="shared" si="65"/>
        <v>31</v>
      </c>
      <c r="AP10" s="48">
        <f t="shared" si="65"/>
        <v>31</v>
      </c>
      <c r="AQ10" s="48">
        <f t="shared" si="65"/>
        <v>30</v>
      </c>
      <c r="AR10" s="48">
        <f t="shared" si="65"/>
        <v>31</v>
      </c>
      <c r="AS10" s="48">
        <f t="shared" si="65"/>
        <v>30</v>
      </c>
      <c r="AT10" s="48">
        <f t="shared" si="65"/>
        <v>31</v>
      </c>
      <c r="AU10" s="48">
        <f t="shared" si="65"/>
        <v>31</v>
      </c>
      <c r="AV10" s="48">
        <f t="shared" si="65"/>
        <v>28</v>
      </c>
      <c r="AW10" s="48">
        <f t="shared" si="65"/>
        <v>31</v>
      </c>
      <c r="AX10" s="48">
        <f t="shared" si="65"/>
        <v>30</v>
      </c>
      <c r="AY10" s="48">
        <f t="shared" si="65"/>
        <v>31</v>
      </c>
      <c r="AZ10" s="48">
        <f t="shared" si="65"/>
        <v>30</v>
      </c>
      <c r="BA10" s="48">
        <f t="shared" si="65"/>
        <v>31</v>
      </c>
      <c r="BB10" s="48">
        <f t="shared" si="65"/>
        <v>31</v>
      </c>
      <c r="BC10" s="48">
        <f t="shared" si="65"/>
        <v>30</v>
      </c>
      <c r="BD10" s="48">
        <f t="shared" si="65"/>
        <v>31</v>
      </c>
      <c r="BE10" s="48">
        <f t="shared" si="65"/>
        <v>30</v>
      </c>
      <c r="BF10" s="48">
        <f t="shared" si="65"/>
        <v>31</v>
      </c>
      <c r="BG10" s="48">
        <f t="shared" si="65"/>
        <v>31</v>
      </c>
      <c r="BH10" s="48">
        <f t="shared" si="65"/>
        <v>28</v>
      </c>
      <c r="BI10" s="48">
        <f t="shared" si="65"/>
        <v>31</v>
      </c>
      <c r="BJ10" s="48">
        <f t="shared" si="65"/>
        <v>30</v>
      </c>
      <c r="BK10" s="48">
        <f t="shared" si="65"/>
        <v>31</v>
      </c>
      <c r="BL10" s="48">
        <f t="shared" si="65"/>
        <v>30</v>
      </c>
      <c r="BM10" s="48">
        <f t="shared" si="65"/>
        <v>31</v>
      </c>
      <c r="BN10" s="48">
        <f t="shared" si="65"/>
        <v>31</v>
      </c>
      <c r="BO10" s="48">
        <f t="shared" si="65"/>
        <v>30</v>
      </c>
      <c r="BP10" s="48">
        <f t="shared" si="65"/>
        <v>31</v>
      </c>
      <c r="BQ10" s="48">
        <f t="shared" si="65"/>
        <v>30</v>
      </c>
      <c r="BR10" s="48">
        <f t="shared" si="65"/>
        <v>31</v>
      </c>
      <c r="BS10" s="48">
        <f t="shared" si="65"/>
        <v>31</v>
      </c>
      <c r="BT10" s="48">
        <f t="shared" si="65"/>
        <v>28</v>
      </c>
      <c r="BU10" s="48">
        <f t="shared" si="65"/>
        <v>31</v>
      </c>
      <c r="BV10" s="48">
        <f t="shared" si="65"/>
        <v>30</v>
      </c>
      <c r="BW10" s="48">
        <f t="shared" si="65"/>
        <v>31</v>
      </c>
      <c r="BX10" s="48">
        <f t="shared" ref="BX10:CA10" si="66">+BX9-BX8+1</f>
        <v>30</v>
      </c>
      <c r="BY10" s="48">
        <f t="shared" si="66"/>
        <v>31</v>
      </c>
      <c r="BZ10" s="48">
        <f t="shared" si="66"/>
        <v>31</v>
      </c>
      <c r="CA10" s="48">
        <f t="shared" si="66"/>
        <v>30</v>
      </c>
      <c r="CB10" s="48">
        <f t="shared" ref="CB10:CC10" si="67">+CB9-CB8+1</f>
        <v>31</v>
      </c>
      <c r="CC10" s="48">
        <f t="shared" si="67"/>
        <v>30</v>
      </c>
      <c r="CD10" s="48">
        <f t="shared" ref="CD10:DL10" si="68">+CD9-CD8+1</f>
        <v>31</v>
      </c>
      <c r="CE10" s="48">
        <f t="shared" si="68"/>
        <v>31</v>
      </c>
      <c r="CF10" s="48">
        <f t="shared" si="68"/>
        <v>29</v>
      </c>
      <c r="CG10" s="48">
        <f t="shared" si="68"/>
        <v>31</v>
      </c>
      <c r="CH10" s="48">
        <f t="shared" si="68"/>
        <v>30</v>
      </c>
      <c r="CI10" s="48">
        <f t="shared" si="68"/>
        <v>31</v>
      </c>
      <c r="CJ10" s="48">
        <f t="shared" si="68"/>
        <v>30</v>
      </c>
      <c r="CK10" s="48">
        <f t="shared" si="68"/>
        <v>31</v>
      </c>
      <c r="CL10" s="48">
        <f t="shared" si="68"/>
        <v>31</v>
      </c>
      <c r="CM10" s="48">
        <f t="shared" si="68"/>
        <v>30</v>
      </c>
      <c r="CN10" s="48">
        <f t="shared" si="68"/>
        <v>31</v>
      </c>
      <c r="CO10" s="48">
        <f t="shared" si="68"/>
        <v>30</v>
      </c>
      <c r="CP10" s="48">
        <f t="shared" si="68"/>
        <v>31</v>
      </c>
      <c r="CQ10" s="48">
        <f t="shared" si="68"/>
        <v>31</v>
      </c>
      <c r="CR10" s="48">
        <f t="shared" si="68"/>
        <v>28</v>
      </c>
      <c r="CS10" s="48">
        <f t="shared" si="68"/>
        <v>31</v>
      </c>
      <c r="CT10" s="48">
        <f t="shared" si="68"/>
        <v>30</v>
      </c>
      <c r="CU10" s="48">
        <f t="shared" si="68"/>
        <v>31</v>
      </c>
      <c r="CV10" s="48">
        <f t="shared" si="68"/>
        <v>30</v>
      </c>
      <c r="CW10" s="48">
        <f t="shared" si="68"/>
        <v>31</v>
      </c>
      <c r="CX10" s="48">
        <f t="shared" si="68"/>
        <v>31</v>
      </c>
      <c r="CY10" s="48">
        <f t="shared" si="68"/>
        <v>30</v>
      </c>
      <c r="CZ10" s="48">
        <f t="shared" si="68"/>
        <v>31</v>
      </c>
      <c r="DA10" s="48">
        <f t="shared" si="68"/>
        <v>30</v>
      </c>
      <c r="DB10" s="48">
        <f t="shared" si="68"/>
        <v>31</v>
      </c>
      <c r="DC10" s="48">
        <f t="shared" si="68"/>
        <v>31</v>
      </c>
      <c r="DD10" s="48">
        <f t="shared" si="68"/>
        <v>28</v>
      </c>
      <c r="DE10" s="48">
        <f t="shared" si="68"/>
        <v>31</v>
      </c>
      <c r="DF10" s="48">
        <f t="shared" si="68"/>
        <v>30</v>
      </c>
      <c r="DG10" s="48">
        <f t="shared" si="68"/>
        <v>31</v>
      </c>
      <c r="DH10" s="48">
        <f t="shared" si="68"/>
        <v>30</v>
      </c>
      <c r="DI10" s="48">
        <f t="shared" si="68"/>
        <v>31</v>
      </c>
      <c r="DJ10" s="48">
        <f t="shared" si="68"/>
        <v>31</v>
      </c>
      <c r="DK10" s="48">
        <f t="shared" si="68"/>
        <v>30</v>
      </c>
      <c r="DL10" s="48">
        <f t="shared" si="68"/>
        <v>31</v>
      </c>
      <c r="DM10" s="48">
        <f t="shared" ref="DM10:DZ10" si="69">+DM9-DM8+1</f>
        <v>30</v>
      </c>
      <c r="DN10" s="48">
        <f t="shared" si="69"/>
        <v>31</v>
      </c>
      <c r="DO10" s="48">
        <f t="shared" si="69"/>
        <v>31</v>
      </c>
      <c r="DP10" s="48">
        <f t="shared" si="69"/>
        <v>28</v>
      </c>
      <c r="DQ10" s="48">
        <f t="shared" si="69"/>
        <v>31</v>
      </c>
      <c r="DR10" s="48">
        <f t="shared" si="69"/>
        <v>30</v>
      </c>
      <c r="DS10" s="48">
        <f t="shared" si="69"/>
        <v>31</v>
      </c>
      <c r="DT10" s="48">
        <f t="shared" si="69"/>
        <v>30</v>
      </c>
      <c r="DU10" s="48">
        <f t="shared" si="69"/>
        <v>31</v>
      </c>
      <c r="DV10" s="48">
        <f t="shared" si="69"/>
        <v>31</v>
      </c>
      <c r="DW10" s="48">
        <f t="shared" si="69"/>
        <v>30</v>
      </c>
      <c r="DX10" s="48">
        <f t="shared" si="69"/>
        <v>31</v>
      </c>
      <c r="DY10" s="48">
        <f t="shared" si="69"/>
        <v>30</v>
      </c>
      <c r="DZ10" s="48">
        <f t="shared" si="69"/>
        <v>31</v>
      </c>
    </row>
    <row r="11" spans="1:130">
      <c r="A11" s="151"/>
      <c r="C11" s="5" t="s">
        <v>26</v>
      </c>
      <c r="J11" s="26">
        <f t="shared" ref="J11:AO11" si="70">+YEARFRAC(J8-1,J9,1)</f>
        <v>8.4931506849315067E-2</v>
      </c>
      <c r="K11" s="26">
        <f t="shared" si="70"/>
        <v>8.4931506849315067E-2</v>
      </c>
      <c r="L11" s="26">
        <f t="shared" si="70"/>
        <v>7.6712328767123292E-2</v>
      </c>
      <c r="M11" s="26">
        <f t="shared" si="70"/>
        <v>8.4931506849315067E-2</v>
      </c>
      <c r="N11" s="26">
        <f t="shared" si="70"/>
        <v>8.2191780821917804E-2</v>
      </c>
      <c r="O11" s="26">
        <f t="shared" si="70"/>
        <v>8.4931506849315067E-2</v>
      </c>
      <c r="P11" s="26">
        <f t="shared" si="70"/>
        <v>8.2191780821917804E-2</v>
      </c>
      <c r="Q11" s="26">
        <f t="shared" si="70"/>
        <v>8.4931506849315067E-2</v>
      </c>
      <c r="R11" s="26">
        <f t="shared" si="70"/>
        <v>8.4931506849315067E-2</v>
      </c>
      <c r="S11" s="26">
        <f t="shared" si="70"/>
        <v>8.2191780821917804E-2</v>
      </c>
      <c r="T11" s="26">
        <f t="shared" si="70"/>
        <v>8.4931506849315067E-2</v>
      </c>
      <c r="U11" s="26">
        <f t="shared" si="70"/>
        <v>8.2191780821917804E-2</v>
      </c>
      <c r="V11" s="26">
        <f t="shared" si="70"/>
        <v>8.4931506849315067E-2</v>
      </c>
      <c r="W11" s="26">
        <f t="shared" si="70"/>
        <v>8.4931506849315067E-2</v>
      </c>
      <c r="X11" s="26">
        <f t="shared" si="70"/>
        <v>7.6712328767123292E-2</v>
      </c>
      <c r="Y11" s="26">
        <f t="shared" si="70"/>
        <v>8.4931506849315067E-2</v>
      </c>
      <c r="Z11" s="26">
        <f t="shared" si="70"/>
        <v>8.2191780821917804E-2</v>
      </c>
      <c r="AA11" s="26">
        <f t="shared" si="70"/>
        <v>8.4931506849315067E-2</v>
      </c>
      <c r="AB11" s="26">
        <f t="shared" si="70"/>
        <v>8.2191780821917804E-2</v>
      </c>
      <c r="AC11" s="26">
        <f t="shared" si="70"/>
        <v>8.4931506849315067E-2</v>
      </c>
      <c r="AD11" s="26">
        <f t="shared" si="70"/>
        <v>8.4931506849315067E-2</v>
      </c>
      <c r="AE11" s="26">
        <f t="shared" si="70"/>
        <v>8.2191780821917804E-2</v>
      </c>
      <c r="AF11" s="26">
        <f t="shared" si="70"/>
        <v>8.4931506849315067E-2</v>
      </c>
      <c r="AG11" s="26">
        <f t="shared" si="70"/>
        <v>8.2191780821917804E-2</v>
      </c>
      <c r="AH11" s="26">
        <f t="shared" si="70"/>
        <v>8.4931506849315067E-2</v>
      </c>
      <c r="AI11" s="26">
        <f t="shared" si="70"/>
        <v>8.4931506849315067E-2</v>
      </c>
      <c r="AJ11" s="26">
        <f t="shared" si="70"/>
        <v>7.9234972677595633E-2</v>
      </c>
      <c r="AK11" s="26">
        <f t="shared" si="70"/>
        <v>8.4699453551912565E-2</v>
      </c>
      <c r="AL11" s="26">
        <f t="shared" si="70"/>
        <v>8.1967213114754092E-2</v>
      </c>
      <c r="AM11" s="26">
        <f t="shared" si="70"/>
        <v>8.4699453551912565E-2</v>
      </c>
      <c r="AN11" s="26">
        <f t="shared" si="70"/>
        <v>8.1967213114754092E-2</v>
      </c>
      <c r="AO11" s="26">
        <f t="shared" si="70"/>
        <v>8.4699453551912565E-2</v>
      </c>
      <c r="AP11" s="26">
        <f t="shared" ref="AP11:BU11" si="71">+YEARFRAC(AP8-1,AP9,1)</f>
        <v>8.4699453551912565E-2</v>
      </c>
      <c r="AQ11" s="26">
        <f t="shared" si="71"/>
        <v>8.1967213114754092E-2</v>
      </c>
      <c r="AR11" s="26">
        <f t="shared" si="71"/>
        <v>8.4699453551912565E-2</v>
      </c>
      <c r="AS11" s="26">
        <f t="shared" si="71"/>
        <v>8.1967213114754092E-2</v>
      </c>
      <c r="AT11" s="26">
        <f t="shared" si="71"/>
        <v>8.4699453551912565E-2</v>
      </c>
      <c r="AU11" s="26">
        <f t="shared" si="71"/>
        <v>8.4931506849315067E-2</v>
      </c>
      <c r="AV11" s="26">
        <f t="shared" si="71"/>
        <v>7.6712328767123292E-2</v>
      </c>
      <c r="AW11" s="26">
        <f t="shared" si="71"/>
        <v>8.4931506849315067E-2</v>
      </c>
      <c r="AX11" s="26">
        <f t="shared" si="71"/>
        <v>8.2191780821917804E-2</v>
      </c>
      <c r="AY11" s="26">
        <f t="shared" si="71"/>
        <v>8.4931506849315067E-2</v>
      </c>
      <c r="AZ11" s="26">
        <f t="shared" si="71"/>
        <v>8.2191780821917804E-2</v>
      </c>
      <c r="BA11" s="26">
        <f t="shared" si="71"/>
        <v>8.4931506849315067E-2</v>
      </c>
      <c r="BB11" s="26">
        <f t="shared" si="71"/>
        <v>8.4931506849315067E-2</v>
      </c>
      <c r="BC11" s="26">
        <f t="shared" si="71"/>
        <v>8.2191780821917804E-2</v>
      </c>
      <c r="BD11" s="26">
        <f t="shared" si="71"/>
        <v>8.4931506849315067E-2</v>
      </c>
      <c r="BE11" s="26">
        <f t="shared" si="71"/>
        <v>8.2191780821917804E-2</v>
      </c>
      <c r="BF11" s="26">
        <f t="shared" si="71"/>
        <v>8.4931506849315067E-2</v>
      </c>
      <c r="BG11" s="26">
        <f t="shared" si="71"/>
        <v>8.4931506849315067E-2</v>
      </c>
      <c r="BH11" s="26">
        <f t="shared" si="71"/>
        <v>7.6712328767123292E-2</v>
      </c>
      <c r="BI11" s="26">
        <f t="shared" si="71"/>
        <v>8.4931506849315067E-2</v>
      </c>
      <c r="BJ11" s="26">
        <f t="shared" si="71"/>
        <v>8.2191780821917804E-2</v>
      </c>
      <c r="BK11" s="26">
        <f t="shared" si="71"/>
        <v>8.4931506849315067E-2</v>
      </c>
      <c r="BL11" s="26">
        <f t="shared" si="71"/>
        <v>8.2191780821917804E-2</v>
      </c>
      <c r="BM11" s="26">
        <f t="shared" si="71"/>
        <v>8.4931506849315067E-2</v>
      </c>
      <c r="BN11" s="26">
        <f t="shared" si="71"/>
        <v>8.4931506849315067E-2</v>
      </c>
      <c r="BO11" s="26">
        <f t="shared" si="71"/>
        <v>8.2191780821917804E-2</v>
      </c>
      <c r="BP11" s="26">
        <f t="shared" si="71"/>
        <v>8.4931506849315067E-2</v>
      </c>
      <c r="BQ11" s="26">
        <f t="shared" si="71"/>
        <v>8.2191780821917804E-2</v>
      </c>
      <c r="BR11" s="26">
        <f t="shared" si="71"/>
        <v>8.4931506849315067E-2</v>
      </c>
      <c r="BS11" s="26">
        <f t="shared" si="71"/>
        <v>8.4931506849315067E-2</v>
      </c>
      <c r="BT11" s="26">
        <f t="shared" si="71"/>
        <v>7.6712328767123292E-2</v>
      </c>
      <c r="BU11" s="26">
        <f t="shared" si="71"/>
        <v>8.4931506849315067E-2</v>
      </c>
      <c r="BV11" s="26">
        <f t="shared" ref="BV11:CA11" si="72">+YEARFRAC(BV8-1,BV9,1)</f>
        <v>8.2191780821917804E-2</v>
      </c>
      <c r="BW11" s="26">
        <f t="shared" si="72"/>
        <v>8.4931506849315067E-2</v>
      </c>
      <c r="BX11" s="26">
        <f t="shared" si="72"/>
        <v>8.2191780821917804E-2</v>
      </c>
      <c r="BY11" s="26">
        <f t="shared" si="72"/>
        <v>8.4931506849315067E-2</v>
      </c>
      <c r="BZ11" s="26">
        <f t="shared" si="72"/>
        <v>8.4931506849315067E-2</v>
      </c>
      <c r="CA11" s="26">
        <f t="shared" si="72"/>
        <v>8.2191780821917804E-2</v>
      </c>
      <c r="CB11" s="26">
        <f t="shared" ref="CB11:CC11" si="73">+YEARFRAC(CB8-1,CB9,1)</f>
        <v>8.4931506849315067E-2</v>
      </c>
      <c r="CC11" s="26">
        <f t="shared" si="73"/>
        <v>8.2191780821917804E-2</v>
      </c>
      <c r="CD11" s="26">
        <f t="shared" ref="CD11:DL11" si="74">+YEARFRAC(CD8-1,CD9,1)</f>
        <v>8.4931506849315067E-2</v>
      </c>
      <c r="CE11" s="26">
        <f t="shared" si="74"/>
        <v>8.4931506849315067E-2</v>
      </c>
      <c r="CF11" s="26">
        <f t="shared" si="74"/>
        <v>7.9234972677595633E-2</v>
      </c>
      <c r="CG11" s="26">
        <f t="shared" si="74"/>
        <v>8.4699453551912565E-2</v>
      </c>
      <c r="CH11" s="26">
        <f t="shared" si="74"/>
        <v>8.1967213114754092E-2</v>
      </c>
      <c r="CI11" s="26">
        <f t="shared" si="74"/>
        <v>8.4699453551912565E-2</v>
      </c>
      <c r="CJ11" s="26">
        <f t="shared" si="74"/>
        <v>8.1967213114754092E-2</v>
      </c>
      <c r="CK11" s="26">
        <f t="shared" si="74"/>
        <v>8.4699453551912565E-2</v>
      </c>
      <c r="CL11" s="26">
        <f t="shared" si="74"/>
        <v>8.4699453551912565E-2</v>
      </c>
      <c r="CM11" s="26">
        <f t="shared" si="74"/>
        <v>8.1967213114754092E-2</v>
      </c>
      <c r="CN11" s="26">
        <f t="shared" si="74"/>
        <v>8.4699453551912565E-2</v>
      </c>
      <c r="CO11" s="26">
        <f t="shared" si="74"/>
        <v>8.1967213114754092E-2</v>
      </c>
      <c r="CP11" s="26">
        <f t="shared" si="74"/>
        <v>8.4699453551912565E-2</v>
      </c>
      <c r="CQ11" s="26">
        <f t="shared" si="74"/>
        <v>8.4931506849315067E-2</v>
      </c>
      <c r="CR11" s="26">
        <f t="shared" si="74"/>
        <v>7.6712328767123292E-2</v>
      </c>
      <c r="CS11" s="26">
        <f t="shared" si="74"/>
        <v>8.4931506849315067E-2</v>
      </c>
      <c r="CT11" s="26">
        <f t="shared" si="74"/>
        <v>8.2191780821917804E-2</v>
      </c>
      <c r="CU11" s="26">
        <f t="shared" si="74"/>
        <v>8.4931506849315067E-2</v>
      </c>
      <c r="CV11" s="26">
        <f t="shared" si="74"/>
        <v>8.2191780821917804E-2</v>
      </c>
      <c r="CW11" s="26">
        <f t="shared" si="74"/>
        <v>8.4931506849315067E-2</v>
      </c>
      <c r="CX11" s="26">
        <f t="shared" si="74"/>
        <v>8.4931506849315067E-2</v>
      </c>
      <c r="CY11" s="26">
        <f t="shared" si="74"/>
        <v>8.2191780821917804E-2</v>
      </c>
      <c r="CZ11" s="26">
        <f t="shared" si="74"/>
        <v>8.4931506849315067E-2</v>
      </c>
      <c r="DA11" s="26">
        <f t="shared" si="74"/>
        <v>8.2191780821917804E-2</v>
      </c>
      <c r="DB11" s="26">
        <f t="shared" si="74"/>
        <v>8.4931506849315067E-2</v>
      </c>
      <c r="DC11" s="26">
        <f t="shared" si="74"/>
        <v>8.4931506849315067E-2</v>
      </c>
      <c r="DD11" s="26">
        <f t="shared" si="74"/>
        <v>7.6712328767123292E-2</v>
      </c>
      <c r="DE11" s="26">
        <f t="shared" si="74"/>
        <v>8.4931506849315067E-2</v>
      </c>
      <c r="DF11" s="26">
        <f t="shared" si="74"/>
        <v>8.2191780821917804E-2</v>
      </c>
      <c r="DG11" s="26">
        <f t="shared" si="74"/>
        <v>8.4931506849315067E-2</v>
      </c>
      <c r="DH11" s="26">
        <f t="shared" si="74"/>
        <v>8.2191780821917804E-2</v>
      </c>
      <c r="DI11" s="26">
        <f t="shared" si="74"/>
        <v>8.4931506849315067E-2</v>
      </c>
      <c r="DJ11" s="26">
        <f t="shared" si="74"/>
        <v>8.4931506849315067E-2</v>
      </c>
      <c r="DK11" s="26">
        <f t="shared" si="74"/>
        <v>8.2191780821917804E-2</v>
      </c>
      <c r="DL11" s="26">
        <f t="shared" si="74"/>
        <v>8.4931506849315067E-2</v>
      </c>
      <c r="DM11" s="26">
        <f t="shared" ref="DM11:DZ11" si="75">+YEARFRAC(DM8-1,DM9,1)</f>
        <v>8.2191780821917804E-2</v>
      </c>
      <c r="DN11" s="26">
        <f t="shared" si="75"/>
        <v>8.4931506849315067E-2</v>
      </c>
      <c r="DO11" s="26">
        <f t="shared" si="75"/>
        <v>8.4931506849315067E-2</v>
      </c>
      <c r="DP11" s="26">
        <f t="shared" si="75"/>
        <v>7.6712328767123292E-2</v>
      </c>
      <c r="DQ11" s="26">
        <f t="shared" si="75"/>
        <v>8.4931506849315067E-2</v>
      </c>
      <c r="DR11" s="26">
        <f t="shared" si="75"/>
        <v>8.2191780821917804E-2</v>
      </c>
      <c r="DS11" s="26">
        <f t="shared" si="75"/>
        <v>8.4931506849315067E-2</v>
      </c>
      <c r="DT11" s="26">
        <f t="shared" si="75"/>
        <v>8.2191780821917804E-2</v>
      </c>
      <c r="DU11" s="26">
        <f t="shared" si="75"/>
        <v>8.4931506849315067E-2</v>
      </c>
      <c r="DV11" s="26">
        <f t="shared" si="75"/>
        <v>8.4931506849315067E-2</v>
      </c>
      <c r="DW11" s="26">
        <f t="shared" si="75"/>
        <v>8.2191780821917804E-2</v>
      </c>
      <c r="DX11" s="26">
        <f t="shared" si="75"/>
        <v>8.4931506849315067E-2</v>
      </c>
      <c r="DY11" s="26">
        <f t="shared" si="75"/>
        <v>8.2191780821917804E-2</v>
      </c>
      <c r="DZ11" s="26">
        <f t="shared" si="75"/>
        <v>8.4931506849315067E-2</v>
      </c>
    </row>
    <row r="12" spans="1:130">
      <c r="A12" s="15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</row>
    <row r="13" spans="1:130" ht="13">
      <c r="A13" s="151"/>
      <c r="D13" s="9" t="s">
        <v>7</v>
      </c>
      <c r="E13" s="10"/>
      <c r="F13" s="11"/>
      <c r="G13" s="12" t="s">
        <v>22</v>
      </c>
      <c r="H13" s="13" t="s">
        <v>27</v>
      </c>
      <c r="I13" s="14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</row>
    <row r="14" spans="1:130" ht="13">
      <c r="A14" s="151"/>
      <c r="B14" s="40" t="s">
        <v>11</v>
      </c>
      <c r="C14" s="415"/>
      <c r="D14" s="415"/>
      <c r="E14" s="415"/>
      <c r="F14" s="415"/>
      <c r="G14" s="415"/>
      <c r="H14" s="15"/>
      <c r="I14" s="16"/>
    </row>
    <row r="15" spans="1:130" ht="13">
      <c r="A15" s="151"/>
      <c r="C15" s="16"/>
      <c r="D15" s="16"/>
      <c r="E15" s="16"/>
      <c r="F15" s="16"/>
      <c r="G15" s="16"/>
      <c r="H15" s="15"/>
      <c r="I15" s="16"/>
    </row>
    <row r="16" spans="1:130">
      <c r="A16" s="151"/>
      <c r="C16" s="5" t="s">
        <v>63</v>
      </c>
      <c r="F16" s="49">
        <f>+Inputs!$O$7</f>
        <v>1000000</v>
      </c>
      <c r="H16" s="18"/>
    </row>
    <row r="17" spans="1:130">
      <c r="A17" s="151"/>
      <c r="C17" s="5" t="s">
        <v>51</v>
      </c>
      <c r="F17" s="17">
        <f>Inputs!I16</f>
        <v>45992</v>
      </c>
      <c r="H17" s="18"/>
    </row>
    <row r="18" spans="1:130">
      <c r="A18" s="151"/>
      <c r="C18" s="5" t="s">
        <v>221</v>
      </c>
      <c r="F18" s="17">
        <f>Inputs!I17</f>
        <v>46023</v>
      </c>
      <c r="H18" s="18"/>
    </row>
    <row r="19" spans="1:130">
      <c r="A19" s="151"/>
      <c r="C19" s="5" t="s">
        <v>50</v>
      </c>
      <c r="F19" s="17">
        <f>Inputs!I19</f>
        <v>46113</v>
      </c>
      <c r="H19" s="18"/>
    </row>
    <row r="20" spans="1:130">
      <c r="A20" s="151"/>
      <c r="C20" s="5" t="s">
        <v>358</v>
      </c>
      <c r="F20" s="17">
        <f>+Inputs!I22</f>
        <v>49766</v>
      </c>
      <c r="H20" s="18"/>
    </row>
    <row r="21" spans="1:130" ht="13">
      <c r="A21" s="151"/>
      <c r="C21" s="16"/>
      <c r="D21" s="16"/>
      <c r="E21" s="16"/>
      <c r="F21" s="16"/>
      <c r="G21" s="16"/>
      <c r="H21" s="15"/>
      <c r="I21" s="16"/>
    </row>
    <row r="22" spans="1:130" ht="13">
      <c r="A22" s="151"/>
      <c r="C22" s="360" t="s">
        <v>290</v>
      </c>
      <c r="D22" s="359"/>
      <c r="E22" s="359"/>
      <c r="F22" s="416"/>
      <c r="G22" s="359"/>
      <c r="H22" s="1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</row>
    <row r="23" spans="1:130">
      <c r="A23" s="151"/>
      <c r="C23" s="5" t="s">
        <v>172</v>
      </c>
      <c r="F23" s="44"/>
      <c r="H23" s="18"/>
      <c r="J23" s="31">
        <f>IF(AND('Project 1'!J$8&gt;=$F$18,'Project 1'!J8&lt;'Project 1'!$F$19),1,0)</f>
        <v>0</v>
      </c>
      <c r="K23" s="31">
        <f>IF(AND('Project 1'!K$8&gt;=$F$18,'Project 1'!K8&lt;'Project 1'!$F$19),1,0)</f>
        <v>1</v>
      </c>
      <c r="L23" s="31">
        <f>IF(AND('Project 1'!L$8&gt;=$F$18,'Project 1'!L8&lt;'Project 1'!$F$19),1,0)</f>
        <v>1</v>
      </c>
      <c r="M23" s="31">
        <f>IF(AND('Project 1'!M$8&gt;=$F$18,'Project 1'!M8&lt;'Project 1'!$F$19),1,0)</f>
        <v>1</v>
      </c>
      <c r="N23" s="31">
        <f>IF(AND('Project 1'!N$8&gt;=$F$18,'Project 1'!N8&lt;'Project 1'!$F$19),1,0)</f>
        <v>0</v>
      </c>
      <c r="O23" s="31">
        <f>IF(AND('Project 1'!O$8&gt;=$F$18,'Project 1'!O8&lt;'Project 1'!$F$19),1,0)</f>
        <v>0</v>
      </c>
      <c r="P23" s="31">
        <f>IF(AND('Project 1'!P$8&gt;=$F$18,'Project 1'!P8&lt;'Project 1'!$F$19),1,0)</f>
        <v>0</v>
      </c>
      <c r="Q23" s="31">
        <f>IF(AND('Project 1'!Q$8&gt;=$F$18,'Project 1'!Q8&lt;'Project 1'!$F$19),1,0)</f>
        <v>0</v>
      </c>
      <c r="R23" s="31">
        <f>IF(AND('Project 1'!R$8&gt;=$F$18,'Project 1'!R8&lt;'Project 1'!$F$19),1,0)</f>
        <v>0</v>
      </c>
      <c r="S23" s="31">
        <f>IF(AND('Project 1'!S$8&gt;=$F$18,'Project 1'!S8&lt;'Project 1'!$F$19),1,0)</f>
        <v>0</v>
      </c>
      <c r="T23" s="31">
        <f>IF(AND('Project 1'!T$8&gt;=$F$18,'Project 1'!T8&lt;'Project 1'!$F$19),1,0)</f>
        <v>0</v>
      </c>
      <c r="U23" s="31">
        <f>IF(AND('Project 1'!U$8&gt;=$F$18,'Project 1'!U8&lt;'Project 1'!$F$19),1,0)</f>
        <v>0</v>
      </c>
      <c r="V23" s="31">
        <f>IF(AND('Project 1'!V$8&gt;=$F$18,'Project 1'!V8&lt;'Project 1'!$F$19),1,0)</f>
        <v>0</v>
      </c>
      <c r="W23" s="31">
        <f>IF(AND('Project 1'!W$8&gt;=$F$18,'Project 1'!W8&lt;'Project 1'!$F$19),1,0)</f>
        <v>0</v>
      </c>
      <c r="X23" s="31">
        <f>IF(AND('Project 1'!X$8&gt;=$F$18,'Project 1'!X8&lt;'Project 1'!$F$19),1,0)</f>
        <v>0</v>
      </c>
      <c r="Y23" s="31">
        <f>IF(AND('Project 1'!Y$8&gt;=$F$18,'Project 1'!Y8&lt;'Project 1'!$F$19),1,0)</f>
        <v>0</v>
      </c>
      <c r="Z23" s="31">
        <f>IF(AND('Project 1'!Z$8&gt;=$F$18,'Project 1'!Z8&lt;'Project 1'!$F$19),1,0)</f>
        <v>0</v>
      </c>
      <c r="AA23" s="31">
        <f>IF(AND('Project 1'!AA$8&gt;=$F$18,'Project 1'!AA8&lt;'Project 1'!$F$19),1,0)</f>
        <v>0</v>
      </c>
      <c r="AB23" s="31">
        <f>IF(AND('Project 1'!AB$8&gt;=$F$18,'Project 1'!AB8&lt;'Project 1'!$F$19),1,0)</f>
        <v>0</v>
      </c>
      <c r="AC23" s="31">
        <f>IF(AND('Project 1'!AC$8&gt;=$F$18,'Project 1'!AC8&lt;'Project 1'!$F$19),1,0)</f>
        <v>0</v>
      </c>
      <c r="AD23" s="31">
        <f>IF(AND('Project 1'!AD$8&gt;=$F$18,'Project 1'!AD8&lt;'Project 1'!$F$19),1,0)</f>
        <v>0</v>
      </c>
      <c r="AE23" s="31">
        <f>IF(AND('Project 1'!AE$8&gt;=$F$18,'Project 1'!AE8&lt;'Project 1'!$F$19),1,0)</f>
        <v>0</v>
      </c>
      <c r="AF23" s="31">
        <f>IF(AND('Project 1'!AF$8&gt;=$F$18,'Project 1'!AF8&lt;'Project 1'!$F$19),1,0)</f>
        <v>0</v>
      </c>
      <c r="AG23" s="31">
        <f>IF(AND('Project 1'!AG$8&gt;=$F$18,'Project 1'!AG8&lt;'Project 1'!$F$19),1,0)</f>
        <v>0</v>
      </c>
      <c r="AH23" s="31">
        <f>IF(AND('Project 1'!AH$8&gt;=$F$18,'Project 1'!AH8&lt;'Project 1'!$F$19),1,0)</f>
        <v>0</v>
      </c>
      <c r="AI23" s="31">
        <f>IF(AND('Project 1'!AI$8&gt;=$F$18,'Project 1'!AI8&lt;'Project 1'!$F$19),1,0)</f>
        <v>0</v>
      </c>
      <c r="AJ23" s="31">
        <f>IF(AND('Project 1'!AJ$8&gt;=$F$18,'Project 1'!AJ8&lt;'Project 1'!$F$19),1,0)</f>
        <v>0</v>
      </c>
      <c r="AK23" s="31">
        <f>IF(AND('Project 1'!AK$8&gt;=$F$18,'Project 1'!AK8&lt;'Project 1'!$F$19),1,0)</f>
        <v>0</v>
      </c>
      <c r="AL23" s="31">
        <f>IF(AND('Project 1'!AL$8&gt;=$F$18,'Project 1'!AL8&lt;'Project 1'!$F$19),1,0)</f>
        <v>0</v>
      </c>
      <c r="AM23" s="31">
        <f>IF(AND('Project 1'!AM$8&gt;=$F$18,'Project 1'!AM8&lt;'Project 1'!$F$19),1,0)</f>
        <v>0</v>
      </c>
      <c r="AN23" s="31">
        <f>IF(AND('Project 1'!AN$8&gt;=$F$18,'Project 1'!AN8&lt;'Project 1'!$F$19),1,0)</f>
        <v>0</v>
      </c>
      <c r="AO23" s="31">
        <f>IF(AND('Project 1'!AO$8&gt;=$F$18,'Project 1'!AO8&lt;'Project 1'!$F$19),1,0)</f>
        <v>0</v>
      </c>
      <c r="AP23" s="31">
        <f>IF(AND('Project 1'!AP$8&gt;=$F$18,'Project 1'!AP8&lt;'Project 1'!$F$19),1,0)</f>
        <v>0</v>
      </c>
      <c r="AQ23" s="31">
        <f>IF(AND('Project 1'!AQ$8&gt;=$F$18,'Project 1'!AQ8&lt;'Project 1'!$F$19),1,0)</f>
        <v>0</v>
      </c>
      <c r="AR23" s="31">
        <f>IF(AND('Project 1'!AR$8&gt;=$F$18,'Project 1'!AR8&lt;'Project 1'!$F$19),1,0)</f>
        <v>0</v>
      </c>
      <c r="AS23" s="31">
        <f>IF(AND('Project 1'!AS$8&gt;=$F$18,'Project 1'!AS8&lt;'Project 1'!$F$19),1,0)</f>
        <v>0</v>
      </c>
      <c r="AT23" s="31">
        <f>IF(AND('Project 1'!AT$8&gt;=$F$18,'Project 1'!AT8&lt;'Project 1'!$F$19),1,0)</f>
        <v>0</v>
      </c>
      <c r="AU23" s="31">
        <f>IF(AND('Project 1'!AU$8&gt;=$F$18,'Project 1'!AU8&lt;'Project 1'!$F$19),1,0)</f>
        <v>0</v>
      </c>
      <c r="AV23" s="31">
        <f>IF(AND('Project 1'!AV$8&gt;=$F$18,'Project 1'!AV8&lt;'Project 1'!$F$19),1,0)</f>
        <v>0</v>
      </c>
      <c r="AW23" s="31">
        <f>IF(AND('Project 1'!AW$8&gt;=$F$18,'Project 1'!AW8&lt;'Project 1'!$F$19),1,0)</f>
        <v>0</v>
      </c>
      <c r="AX23" s="31">
        <f>IF(AND('Project 1'!AX$8&gt;=$F$18,'Project 1'!AX8&lt;'Project 1'!$F$19),1,0)</f>
        <v>0</v>
      </c>
      <c r="AY23" s="31">
        <f>IF(AND('Project 1'!AY$8&gt;=$F$18,'Project 1'!AY8&lt;'Project 1'!$F$19),1,0)</f>
        <v>0</v>
      </c>
      <c r="AZ23" s="31">
        <f>IF(AND('Project 1'!AZ$8&gt;=$F$18,'Project 1'!AZ8&lt;'Project 1'!$F$19),1,0)</f>
        <v>0</v>
      </c>
      <c r="BA23" s="31">
        <f>IF(AND('Project 1'!BA$8&gt;=$F$18,'Project 1'!BA8&lt;'Project 1'!$F$19),1,0)</f>
        <v>0</v>
      </c>
      <c r="BB23" s="31">
        <f>IF(AND('Project 1'!BB$8&gt;=$F$18,'Project 1'!BB8&lt;'Project 1'!$F$19),1,0)</f>
        <v>0</v>
      </c>
      <c r="BC23" s="31">
        <f>IF(AND('Project 1'!BC$8&gt;=$F$18,'Project 1'!BC8&lt;'Project 1'!$F$19),1,0)</f>
        <v>0</v>
      </c>
      <c r="BD23" s="31">
        <f>IF(AND('Project 1'!BD$8&gt;=$F$18,'Project 1'!BD8&lt;'Project 1'!$F$19),1,0)</f>
        <v>0</v>
      </c>
      <c r="BE23" s="31">
        <f>IF(AND('Project 1'!BE$8&gt;=$F$18,'Project 1'!BE8&lt;'Project 1'!$F$19),1,0)</f>
        <v>0</v>
      </c>
      <c r="BF23" s="31">
        <f>IF(AND('Project 1'!BF$8&gt;=$F$18,'Project 1'!BF8&lt;'Project 1'!$F$19),1,0)</f>
        <v>0</v>
      </c>
      <c r="BG23" s="31">
        <f>IF(AND('Project 1'!BG$8&gt;=$F$18,'Project 1'!BG8&lt;'Project 1'!$F$19),1,0)</f>
        <v>0</v>
      </c>
      <c r="BH23" s="31">
        <f>IF(AND('Project 1'!BH$8&gt;=$F$18,'Project 1'!BH8&lt;'Project 1'!$F$19),1,0)</f>
        <v>0</v>
      </c>
      <c r="BI23" s="31">
        <f>IF(AND('Project 1'!BI$8&gt;=$F$18,'Project 1'!BI8&lt;'Project 1'!$F$19),1,0)</f>
        <v>0</v>
      </c>
      <c r="BJ23" s="31">
        <f>IF(AND('Project 1'!BJ$8&gt;=$F$18,'Project 1'!BJ8&lt;'Project 1'!$F$19),1,0)</f>
        <v>0</v>
      </c>
      <c r="BK23" s="31">
        <f>IF(AND('Project 1'!BK$8&gt;=$F$18,'Project 1'!BK8&lt;'Project 1'!$F$19),1,0)</f>
        <v>0</v>
      </c>
      <c r="BL23" s="31">
        <f>IF(AND('Project 1'!BL$8&gt;=$F$18,'Project 1'!BL8&lt;'Project 1'!$F$19),1,0)</f>
        <v>0</v>
      </c>
      <c r="BM23" s="31">
        <f>IF(AND('Project 1'!BM$8&gt;=$F$18,'Project 1'!BM8&lt;'Project 1'!$F$19),1,0)</f>
        <v>0</v>
      </c>
      <c r="BN23" s="31">
        <f>IF(AND('Project 1'!BN$8&gt;=$F$18,'Project 1'!BN8&lt;'Project 1'!$F$19),1,0)</f>
        <v>0</v>
      </c>
      <c r="BO23" s="31">
        <f>IF(AND('Project 1'!BO$8&gt;=$F$18,'Project 1'!BO8&lt;'Project 1'!$F$19),1,0)</f>
        <v>0</v>
      </c>
      <c r="BP23" s="31">
        <f>IF(AND('Project 1'!BP$8&gt;=$F$18,'Project 1'!BP8&lt;'Project 1'!$F$19),1,0)</f>
        <v>0</v>
      </c>
      <c r="BQ23" s="31">
        <f>IF(AND('Project 1'!BQ$8&gt;=$F$18,'Project 1'!BQ8&lt;'Project 1'!$F$19),1,0)</f>
        <v>0</v>
      </c>
      <c r="BR23" s="31">
        <f>IF(AND('Project 1'!BR$8&gt;=$F$18,'Project 1'!BR8&lt;'Project 1'!$F$19),1,0)</f>
        <v>0</v>
      </c>
      <c r="BS23" s="31">
        <f>IF(AND('Project 1'!BS$8&gt;=$F$18,'Project 1'!BS8&lt;'Project 1'!$F$19),1,0)</f>
        <v>0</v>
      </c>
      <c r="BT23" s="31">
        <f>IF(AND('Project 1'!BT$8&gt;=$F$18,'Project 1'!BT8&lt;'Project 1'!$F$19),1,0)</f>
        <v>0</v>
      </c>
      <c r="BU23" s="31">
        <f>IF(AND('Project 1'!BU$8&gt;=$F$18,'Project 1'!BU8&lt;'Project 1'!$F$19),1,0)</f>
        <v>0</v>
      </c>
      <c r="BV23" s="31">
        <f>IF(AND('Project 1'!BV$8&gt;=$F$18,'Project 1'!BV8&lt;'Project 1'!$F$19),1,0)</f>
        <v>0</v>
      </c>
      <c r="BW23" s="31">
        <f>IF(AND('Project 1'!BW$8&gt;=$F$18,'Project 1'!BW8&lt;'Project 1'!$F$19),1,0)</f>
        <v>0</v>
      </c>
      <c r="BX23" s="31">
        <f>IF(AND('Project 1'!BX$8&gt;=$F$18,'Project 1'!BX8&lt;'Project 1'!$F$19),1,0)</f>
        <v>0</v>
      </c>
      <c r="BY23" s="31">
        <f>IF(AND('Project 1'!BY$8&gt;=$F$18,'Project 1'!BY8&lt;'Project 1'!$F$19),1,0)</f>
        <v>0</v>
      </c>
      <c r="BZ23" s="31">
        <f>IF(AND('Project 1'!BZ$8&gt;=$F$18,'Project 1'!BZ8&lt;'Project 1'!$F$19),1,0)</f>
        <v>0</v>
      </c>
      <c r="CA23" s="31">
        <f>IF(AND('Project 1'!CA$8&gt;=$F$18,'Project 1'!CA8&lt;'Project 1'!$F$19),1,0)</f>
        <v>0</v>
      </c>
      <c r="CB23" s="31">
        <f>IF(AND('Project 1'!CB$8&gt;=$F$18,'Project 1'!CB8&lt;'Project 1'!$F$19),1,0)</f>
        <v>0</v>
      </c>
      <c r="CC23" s="31">
        <f>IF(AND('Project 1'!CC$8&gt;=$F$18,'Project 1'!CC8&lt;'Project 1'!$F$19),1,0)</f>
        <v>0</v>
      </c>
      <c r="CD23" s="31">
        <f>IF(AND('Project 1'!CD$8&gt;=$F$18,'Project 1'!CD8&lt;'Project 1'!$F$19),1,0)</f>
        <v>0</v>
      </c>
      <c r="CE23" s="31">
        <f>IF(AND('Project 1'!CE$8&gt;=$F$18,'Project 1'!CE8&lt;'Project 1'!$F$19),1,0)</f>
        <v>0</v>
      </c>
      <c r="CF23" s="31">
        <f>IF(AND('Project 1'!CF$8&gt;=$F$18,'Project 1'!CF8&lt;'Project 1'!$F$19),1,0)</f>
        <v>0</v>
      </c>
      <c r="CG23" s="31">
        <f>IF(AND('Project 1'!CG$8&gt;=$F$18,'Project 1'!CG8&lt;'Project 1'!$F$19),1,0)</f>
        <v>0</v>
      </c>
      <c r="CH23" s="31">
        <f>IF(AND('Project 1'!CH$8&gt;=$F$18,'Project 1'!CH8&lt;'Project 1'!$F$19),1,0)</f>
        <v>0</v>
      </c>
      <c r="CI23" s="31">
        <f>IF(AND('Project 1'!CI$8&gt;=$F$18,'Project 1'!CI8&lt;'Project 1'!$F$19),1,0)</f>
        <v>0</v>
      </c>
      <c r="CJ23" s="31">
        <f>IF(AND('Project 1'!CJ$8&gt;=$F$18,'Project 1'!CJ8&lt;'Project 1'!$F$19),1,0)</f>
        <v>0</v>
      </c>
      <c r="CK23" s="31">
        <f>IF(AND('Project 1'!CK$8&gt;=$F$18,'Project 1'!CK8&lt;'Project 1'!$F$19),1,0)</f>
        <v>0</v>
      </c>
      <c r="CL23" s="31">
        <f>IF(AND('Project 1'!CL$8&gt;=$F$18,'Project 1'!CL8&lt;'Project 1'!$F$19),1,0)</f>
        <v>0</v>
      </c>
      <c r="CM23" s="31">
        <f>IF(AND('Project 1'!CM$8&gt;=$F$18,'Project 1'!CM8&lt;'Project 1'!$F$19),1,0)</f>
        <v>0</v>
      </c>
      <c r="CN23" s="31">
        <f>IF(AND('Project 1'!CN$8&gt;=$F$18,'Project 1'!CN8&lt;'Project 1'!$F$19),1,0)</f>
        <v>0</v>
      </c>
      <c r="CO23" s="31">
        <f>IF(AND('Project 1'!CO$8&gt;=$F$18,'Project 1'!CO8&lt;'Project 1'!$F$19),1,0)</f>
        <v>0</v>
      </c>
      <c r="CP23" s="31">
        <f>IF(AND('Project 1'!CP$8&gt;=$F$18,'Project 1'!CP8&lt;'Project 1'!$F$19),1,0)</f>
        <v>0</v>
      </c>
      <c r="CQ23" s="31">
        <f>IF(AND('Project 1'!CQ$8&gt;=$F$18,'Project 1'!CQ8&lt;'Project 1'!$F$19),1,0)</f>
        <v>0</v>
      </c>
      <c r="CR23" s="31">
        <f>IF(AND('Project 1'!CR$8&gt;=$F$18,'Project 1'!CR8&lt;'Project 1'!$F$19),1,0)</f>
        <v>0</v>
      </c>
      <c r="CS23" s="31">
        <f>IF(AND('Project 1'!CS$8&gt;=$F$18,'Project 1'!CS8&lt;'Project 1'!$F$19),1,0)</f>
        <v>0</v>
      </c>
      <c r="CT23" s="31">
        <f>IF(AND('Project 1'!CT$8&gt;=$F$18,'Project 1'!CT8&lt;'Project 1'!$F$19),1,0)</f>
        <v>0</v>
      </c>
      <c r="CU23" s="31">
        <f>IF(AND('Project 1'!CU$8&gt;=$F$18,'Project 1'!CU8&lt;'Project 1'!$F$19),1,0)</f>
        <v>0</v>
      </c>
      <c r="CV23" s="31">
        <f>IF(AND('Project 1'!CV$8&gt;=$F$18,'Project 1'!CV8&lt;'Project 1'!$F$19),1,0)</f>
        <v>0</v>
      </c>
      <c r="CW23" s="31">
        <f>IF(AND('Project 1'!CW$8&gt;=$F$18,'Project 1'!CW8&lt;'Project 1'!$F$19),1,0)</f>
        <v>0</v>
      </c>
      <c r="CX23" s="31">
        <f>IF(AND('Project 1'!CX$8&gt;=$F$18,'Project 1'!CX8&lt;'Project 1'!$F$19),1,0)</f>
        <v>0</v>
      </c>
      <c r="CY23" s="31">
        <f>IF(AND('Project 1'!CY$8&gt;=$F$18,'Project 1'!CY8&lt;'Project 1'!$F$19),1,0)</f>
        <v>0</v>
      </c>
      <c r="CZ23" s="31">
        <f>IF(AND('Project 1'!CZ$8&gt;=$F$18,'Project 1'!CZ8&lt;'Project 1'!$F$19),1,0)</f>
        <v>0</v>
      </c>
      <c r="DA23" s="31">
        <f>IF(AND('Project 1'!DA$8&gt;=$F$18,'Project 1'!DA8&lt;'Project 1'!$F$19),1,0)</f>
        <v>0</v>
      </c>
      <c r="DB23" s="31">
        <f>IF(AND('Project 1'!DB$8&gt;=$F$18,'Project 1'!DB8&lt;'Project 1'!$F$19),1,0)</f>
        <v>0</v>
      </c>
      <c r="DC23" s="31">
        <f>IF(AND('Project 1'!DC$8&gt;=$F$18,'Project 1'!DC8&lt;'Project 1'!$F$19),1,0)</f>
        <v>0</v>
      </c>
      <c r="DD23" s="31">
        <f>IF(AND('Project 1'!DD$8&gt;=$F$18,'Project 1'!DD8&lt;'Project 1'!$F$19),1,0)</f>
        <v>0</v>
      </c>
      <c r="DE23" s="31">
        <f>IF(AND('Project 1'!DE$8&gt;=$F$18,'Project 1'!DE8&lt;'Project 1'!$F$19),1,0)</f>
        <v>0</v>
      </c>
      <c r="DF23" s="31">
        <f>IF(AND('Project 1'!DF$8&gt;=$F$18,'Project 1'!DF8&lt;'Project 1'!$F$19),1,0)</f>
        <v>0</v>
      </c>
      <c r="DG23" s="31">
        <f>IF(AND('Project 1'!DG$8&gt;=$F$18,'Project 1'!DG8&lt;'Project 1'!$F$19),1,0)</f>
        <v>0</v>
      </c>
      <c r="DH23" s="31">
        <f>IF(AND('Project 1'!DH$8&gt;=$F$18,'Project 1'!DH8&lt;'Project 1'!$F$19),1,0)</f>
        <v>0</v>
      </c>
      <c r="DI23" s="31">
        <f>IF(AND('Project 1'!DI$8&gt;=$F$18,'Project 1'!DI8&lt;'Project 1'!$F$19),1,0)</f>
        <v>0</v>
      </c>
      <c r="DJ23" s="31">
        <f>IF(AND('Project 1'!DJ$8&gt;=$F$18,'Project 1'!DJ8&lt;'Project 1'!$F$19),1,0)</f>
        <v>0</v>
      </c>
      <c r="DK23" s="31">
        <f>IF(AND('Project 1'!DK$8&gt;=$F$18,'Project 1'!DK8&lt;'Project 1'!$F$19),1,0)</f>
        <v>0</v>
      </c>
      <c r="DL23" s="31">
        <f>IF(AND('Project 1'!DL$8&gt;=$F$18,'Project 1'!DL8&lt;'Project 1'!$F$19),1,0)</f>
        <v>0</v>
      </c>
      <c r="DM23" s="31">
        <f>IF(AND('Project 1'!DM$8&gt;=$F$18,'Project 1'!DM8&lt;'Project 1'!$F$19),1,0)</f>
        <v>0</v>
      </c>
      <c r="DN23" s="31">
        <f>IF(AND('Project 1'!DN$8&gt;=$F$18,'Project 1'!DN8&lt;'Project 1'!$F$19),1,0)</f>
        <v>0</v>
      </c>
      <c r="DO23" s="31">
        <f>IF(AND('Project 1'!DO$8&gt;=$F$18,'Project 1'!DO8&lt;'Project 1'!$F$19),1,0)</f>
        <v>0</v>
      </c>
      <c r="DP23" s="31">
        <f>IF(AND('Project 1'!DP$8&gt;=$F$18,'Project 1'!DP8&lt;'Project 1'!$F$19),1,0)</f>
        <v>0</v>
      </c>
      <c r="DQ23" s="31">
        <f>IF(AND('Project 1'!DQ$8&gt;=$F$18,'Project 1'!DQ8&lt;'Project 1'!$F$19),1,0)</f>
        <v>0</v>
      </c>
      <c r="DR23" s="31">
        <f>IF(AND('Project 1'!DR$8&gt;=$F$18,'Project 1'!DR8&lt;'Project 1'!$F$19),1,0)</f>
        <v>0</v>
      </c>
      <c r="DS23" s="31">
        <f>IF(AND('Project 1'!DS$8&gt;=$F$18,'Project 1'!DS8&lt;'Project 1'!$F$19),1,0)</f>
        <v>0</v>
      </c>
      <c r="DT23" s="31">
        <f>IF(AND('Project 1'!DT$8&gt;=$F$18,'Project 1'!DT8&lt;'Project 1'!$F$19),1,0)</f>
        <v>0</v>
      </c>
      <c r="DU23" s="31">
        <f>IF(AND('Project 1'!DU$8&gt;=$F$18,'Project 1'!DU8&lt;'Project 1'!$F$19),1,0)</f>
        <v>0</v>
      </c>
      <c r="DV23" s="31">
        <f>IF(AND('Project 1'!DV$8&gt;=$F$18,'Project 1'!DV8&lt;'Project 1'!$F$19),1,0)</f>
        <v>0</v>
      </c>
      <c r="DW23" s="31">
        <f>IF(AND('Project 1'!DW$8&gt;=$F$18,'Project 1'!DW8&lt;'Project 1'!$F$19),1,0)</f>
        <v>0</v>
      </c>
      <c r="DX23" s="31">
        <f>IF(AND('Project 1'!DX$8&gt;=$F$18,'Project 1'!DX8&lt;'Project 1'!$F$19),1,0)</f>
        <v>0</v>
      </c>
      <c r="DY23" s="31">
        <f>IF(AND('Project 1'!DY$8&gt;=$F$18,'Project 1'!DY8&lt;'Project 1'!$F$19),1,0)</f>
        <v>0</v>
      </c>
      <c r="DZ23" s="31">
        <f>IF(AND('Project 1'!DZ$8&gt;=$F$18,'Project 1'!DZ8&lt;'Project 1'!$F$19),1,0)</f>
        <v>0</v>
      </c>
    </row>
    <row r="24" spans="1:130">
      <c r="A24" s="151"/>
      <c r="C24" s="5" t="s">
        <v>28</v>
      </c>
      <c r="F24" s="30"/>
      <c r="H24" s="18"/>
      <c r="J24" s="31">
        <f>IF(AND('Project 1'!J$8&gt;=$F$19,'Project 1'!J8&lt;'Project 1'!$F$20),1,0)</f>
        <v>0</v>
      </c>
      <c r="K24" s="31">
        <f>IF(AND('Project 1'!K$8&gt;=$F$19,'Project 1'!K8&lt;'Project 1'!$F$20),1,0)</f>
        <v>0</v>
      </c>
      <c r="L24" s="31">
        <f>IF(AND('Project 1'!L$8&gt;=$F$19,'Project 1'!L8&lt;'Project 1'!$F$20),1,0)</f>
        <v>0</v>
      </c>
      <c r="M24" s="31">
        <f>IF(AND('Project 1'!M$8&gt;=$F$19,'Project 1'!M8&lt;'Project 1'!$F$20),1,0)</f>
        <v>0</v>
      </c>
      <c r="N24" s="31">
        <f>IF(AND('Project 1'!N$8&gt;=$F$19,'Project 1'!N8&lt;'Project 1'!$F$20),1,0)</f>
        <v>1</v>
      </c>
      <c r="O24" s="31">
        <f>IF(AND('Project 1'!O$8&gt;=$F$19,'Project 1'!O8&lt;'Project 1'!$F$20),1,0)</f>
        <v>1</v>
      </c>
      <c r="P24" s="31">
        <f>IF(AND('Project 1'!P$8&gt;=$F$19,'Project 1'!P8&lt;'Project 1'!$F$20),1,0)</f>
        <v>1</v>
      </c>
      <c r="Q24" s="31">
        <f>IF(AND('Project 1'!Q$8&gt;=$F$19,'Project 1'!Q8&lt;'Project 1'!$F$20),1,0)</f>
        <v>1</v>
      </c>
      <c r="R24" s="31">
        <f>IF(AND('Project 1'!R$8&gt;=$F$19,'Project 1'!R8&lt;'Project 1'!$F$20),1,0)</f>
        <v>1</v>
      </c>
      <c r="S24" s="31">
        <f>IF(AND('Project 1'!S$8&gt;=$F$19,'Project 1'!S8&lt;'Project 1'!$F$20),1,0)</f>
        <v>1</v>
      </c>
      <c r="T24" s="31">
        <f>IF(AND('Project 1'!T$8&gt;=$F$19,'Project 1'!T8&lt;'Project 1'!$F$20),1,0)</f>
        <v>1</v>
      </c>
      <c r="U24" s="31">
        <f>IF(AND('Project 1'!U$8&gt;=$F$19,'Project 1'!U8&lt;'Project 1'!$F$20),1,0)</f>
        <v>1</v>
      </c>
      <c r="V24" s="31">
        <f>IF(AND('Project 1'!V$8&gt;=$F$19,'Project 1'!V8&lt;'Project 1'!$F$20),1,0)</f>
        <v>1</v>
      </c>
      <c r="W24" s="31">
        <f>IF(AND('Project 1'!W$8&gt;=$F$19,'Project 1'!W8&lt;'Project 1'!$F$20),1,0)</f>
        <v>1</v>
      </c>
      <c r="X24" s="31">
        <f>IF(AND('Project 1'!X$8&gt;=$F$19,'Project 1'!X8&lt;'Project 1'!$F$20),1,0)</f>
        <v>1</v>
      </c>
      <c r="Y24" s="31">
        <f>IF(AND('Project 1'!Y$8&gt;=$F$19,'Project 1'!Y8&lt;'Project 1'!$F$20),1,0)</f>
        <v>1</v>
      </c>
      <c r="Z24" s="31">
        <f>IF(AND('Project 1'!Z$8&gt;=$F$19,'Project 1'!Z8&lt;'Project 1'!$F$20),1,0)</f>
        <v>1</v>
      </c>
      <c r="AA24" s="31">
        <f>IF(AND('Project 1'!AA$8&gt;=$F$19,'Project 1'!AA8&lt;'Project 1'!$F$20),1,0)</f>
        <v>1</v>
      </c>
      <c r="AB24" s="31">
        <f>IF(AND('Project 1'!AB$8&gt;=$F$19,'Project 1'!AB8&lt;'Project 1'!$F$20),1,0)</f>
        <v>1</v>
      </c>
      <c r="AC24" s="31">
        <f>IF(AND('Project 1'!AC$8&gt;=$F$19,'Project 1'!AC8&lt;'Project 1'!$F$20),1,0)</f>
        <v>1</v>
      </c>
      <c r="AD24" s="31">
        <f>IF(AND('Project 1'!AD$8&gt;=$F$19,'Project 1'!AD8&lt;'Project 1'!$F$20),1,0)</f>
        <v>1</v>
      </c>
      <c r="AE24" s="31">
        <f>IF(AND('Project 1'!AE$8&gt;=$F$19,'Project 1'!AE8&lt;'Project 1'!$F$20),1,0)</f>
        <v>1</v>
      </c>
      <c r="AF24" s="31">
        <f>IF(AND('Project 1'!AF$8&gt;=$F$19,'Project 1'!AF8&lt;'Project 1'!$F$20),1,0)</f>
        <v>1</v>
      </c>
      <c r="AG24" s="31">
        <f>IF(AND('Project 1'!AG$8&gt;=$F$19,'Project 1'!AG8&lt;'Project 1'!$F$20),1,0)</f>
        <v>1</v>
      </c>
      <c r="AH24" s="31">
        <f>IF(AND('Project 1'!AH$8&gt;=$F$19,'Project 1'!AH8&lt;'Project 1'!$F$20),1,0)</f>
        <v>1</v>
      </c>
      <c r="AI24" s="31">
        <f>IF(AND('Project 1'!AI$8&gt;=$F$19,'Project 1'!AI8&lt;'Project 1'!$F$20),1,0)</f>
        <v>1</v>
      </c>
      <c r="AJ24" s="31">
        <f>IF(AND('Project 1'!AJ$8&gt;=$F$19,'Project 1'!AJ8&lt;'Project 1'!$F$20),1,0)</f>
        <v>1</v>
      </c>
      <c r="AK24" s="31">
        <f>IF(AND('Project 1'!AK$8&gt;=$F$19,'Project 1'!AK8&lt;'Project 1'!$F$20),1,0)</f>
        <v>1</v>
      </c>
      <c r="AL24" s="31">
        <f>IF(AND('Project 1'!AL$8&gt;=$F$19,'Project 1'!AL8&lt;'Project 1'!$F$20),1,0)</f>
        <v>1</v>
      </c>
      <c r="AM24" s="31">
        <f>IF(AND('Project 1'!AM$8&gt;=$F$19,'Project 1'!AM8&lt;'Project 1'!$F$20),1,0)</f>
        <v>1</v>
      </c>
      <c r="AN24" s="31">
        <f>IF(AND('Project 1'!AN$8&gt;=$F$19,'Project 1'!AN8&lt;'Project 1'!$F$20),1,0)</f>
        <v>1</v>
      </c>
      <c r="AO24" s="31">
        <f>IF(AND('Project 1'!AO$8&gt;=$F$19,'Project 1'!AO8&lt;'Project 1'!$F$20),1,0)</f>
        <v>1</v>
      </c>
      <c r="AP24" s="31">
        <f>IF(AND('Project 1'!AP$8&gt;=$F$19,'Project 1'!AP8&lt;'Project 1'!$F$20),1,0)</f>
        <v>1</v>
      </c>
      <c r="AQ24" s="31">
        <f>IF(AND('Project 1'!AQ$8&gt;=$F$19,'Project 1'!AQ8&lt;'Project 1'!$F$20),1,0)</f>
        <v>1</v>
      </c>
      <c r="AR24" s="31">
        <f>IF(AND('Project 1'!AR$8&gt;=$F$19,'Project 1'!AR8&lt;'Project 1'!$F$20),1,0)</f>
        <v>1</v>
      </c>
      <c r="AS24" s="31">
        <f>IF(AND('Project 1'!AS$8&gt;=$F$19,'Project 1'!AS8&lt;'Project 1'!$F$20),1,0)</f>
        <v>1</v>
      </c>
      <c r="AT24" s="31">
        <f>IF(AND('Project 1'!AT$8&gt;=$F$19,'Project 1'!AT8&lt;'Project 1'!$F$20),1,0)</f>
        <v>1</v>
      </c>
      <c r="AU24" s="31">
        <f>IF(AND('Project 1'!AU$8&gt;=$F$19,'Project 1'!AU8&lt;'Project 1'!$F$20),1,0)</f>
        <v>1</v>
      </c>
      <c r="AV24" s="31">
        <f>IF(AND('Project 1'!AV$8&gt;=$F$19,'Project 1'!AV8&lt;'Project 1'!$F$20),1,0)</f>
        <v>1</v>
      </c>
      <c r="AW24" s="31">
        <f>IF(AND('Project 1'!AW$8&gt;=$F$19,'Project 1'!AW8&lt;'Project 1'!$F$20),1,0)</f>
        <v>1</v>
      </c>
      <c r="AX24" s="31">
        <f>IF(AND('Project 1'!AX$8&gt;=$F$19,'Project 1'!AX8&lt;'Project 1'!$F$20),1,0)</f>
        <v>1</v>
      </c>
      <c r="AY24" s="31">
        <f>IF(AND('Project 1'!AY$8&gt;=$F$19,'Project 1'!AY8&lt;'Project 1'!$F$20),1,0)</f>
        <v>1</v>
      </c>
      <c r="AZ24" s="31">
        <f>IF(AND('Project 1'!AZ$8&gt;=$F$19,'Project 1'!AZ8&lt;'Project 1'!$F$20),1,0)</f>
        <v>1</v>
      </c>
      <c r="BA24" s="31">
        <f>IF(AND('Project 1'!BA$8&gt;=$F$19,'Project 1'!BA8&lt;'Project 1'!$F$20),1,0)</f>
        <v>1</v>
      </c>
      <c r="BB24" s="31">
        <f>IF(AND('Project 1'!BB$8&gt;=$F$19,'Project 1'!BB8&lt;'Project 1'!$F$20),1,0)</f>
        <v>1</v>
      </c>
      <c r="BC24" s="31">
        <f>IF(AND('Project 1'!BC$8&gt;=$F$19,'Project 1'!BC8&lt;'Project 1'!$F$20),1,0)</f>
        <v>1</v>
      </c>
      <c r="BD24" s="31">
        <f>IF(AND('Project 1'!BD$8&gt;=$F$19,'Project 1'!BD8&lt;'Project 1'!$F$20),1,0)</f>
        <v>1</v>
      </c>
      <c r="BE24" s="31">
        <f>IF(AND('Project 1'!BE$8&gt;=$F$19,'Project 1'!BE8&lt;'Project 1'!$F$20),1,0)</f>
        <v>1</v>
      </c>
      <c r="BF24" s="31">
        <f>IF(AND('Project 1'!BF$8&gt;=$F$19,'Project 1'!BF8&lt;'Project 1'!$F$20),1,0)</f>
        <v>1</v>
      </c>
      <c r="BG24" s="31">
        <f>IF(AND('Project 1'!BG$8&gt;=$F$19,'Project 1'!BG8&lt;'Project 1'!$F$20),1,0)</f>
        <v>1</v>
      </c>
      <c r="BH24" s="31">
        <f>IF(AND('Project 1'!BH$8&gt;=$F$19,'Project 1'!BH8&lt;'Project 1'!$F$20),1,0)</f>
        <v>1</v>
      </c>
      <c r="BI24" s="31">
        <f>IF(AND('Project 1'!BI$8&gt;=$F$19,'Project 1'!BI8&lt;'Project 1'!$F$20),1,0)</f>
        <v>1</v>
      </c>
      <c r="BJ24" s="31">
        <f>IF(AND('Project 1'!BJ$8&gt;=$F$19,'Project 1'!BJ8&lt;'Project 1'!$F$20),1,0)</f>
        <v>1</v>
      </c>
      <c r="BK24" s="31">
        <f>IF(AND('Project 1'!BK$8&gt;=$F$19,'Project 1'!BK8&lt;'Project 1'!$F$20),1,0)</f>
        <v>1</v>
      </c>
      <c r="BL24" s="31">
        <f>IF(AND('Project 1'!BL$8&gt;=$F$19,'Project 1'!BL8&lt;'Project 1'!$F$20),1,0)</f>
        <v>1</v>
      </c>
      <c r="BM24" s="31">
        <f>IF(AND('Project 1'!BM$8&gt;=$F$19,'Project 1'!BM8&lt;'Project 1'!$F$20),1,0)</f>
        <v>1</v>
      </c>
      <c r="BN24" s="31">
        <f>IF(AND('Project 1'!BN$8&gt;=$F$19,'Project 1'!BN8&lt;'Project 1'!$F$20),1,0)</f>
        <v>1</v>
      </c>
      <c r="BO24" s="31">
        <f>IF(AND('Project 1'!BO$8&gt;=$F$19,'Project 1'!BO8&lt;'Project 1'!$F$20),1,0)</f>
        <v>1</v>
      </c>
      <c r="BP24" s="31">
        <f>IF(AND('Project 1'!BP$8&gt;=$F$19,'Project 1'!BP8&lt;'Project 1'!$F$20),1,0)</f>
        <v>1</v>
      </c>
      <c r="BQ24" s="31">
        <f>IF(AND('Project 1'!BQ$8&gt;=$F$19,'Project 1'!BQ8&lt;'Project 1'!$F$20),1,0)</f>
        <v>1</v>
      </c>
      <c r="BR24" s="31">
        <f>IF(AND('Project 1'!BR$8&gt;=$F$19,'Project 1'!BR8&lt;'Project 1'!$F$20),1,0)</f>
        <v>1</v>
      </c>
      <c r="BS24" s="31">
        <f>IF(AND('Project 1'!BS$8&gt;=$F$19,'Project 1'!BS8&lt;'Project 1'!$F$20),1,0)</f>
        <v>1</v>
      </c>
      <c r="BT24" s="31">
        <f>IF(AND('Project 1'!BT$8&gt;=$F$19,'Project 1'!BT8&lt;'Project 1'!$F$20),1,0)</f>
        <v>1</v>
      </c>
      <c r="BU24" s="31">
        <f>IF(AND('Project 1'!BU$8&gt;=$F$19,'Project 1'!BU8&lt;'Project 1'!$F$20),1,0)</f>
        <v>1</v>
      </c>
      <c r="BV24" s="31">
        <f>IF(AND('Project 1'!BV$8&gt;=$F$19,'Project 1'!BV8&lt;'Project 1'!$F$20),1,0)</f>
        <v>1</v>
      </c>
      <c r="BW24" s="31">
        <f>IF(AND('Project 1'!BW$8&gt;=$F$19,'Project 1'!BW8&lt;'Project 1'!$F$20),1,0)</f>
        <v>1</v>
      </c>
      <c r="BX24" s="31">
        <f>IF(AND('Project 1'!BX$8&gt;=$F$19,'Project 1'!BX8&lt;'Project 1'!$F$20),1,0)</f>
        <v>1</v>
      </c>
      <c r="BY24" s="31">
        <f>IF(AND('Project 1'!BY$8&gt;=$F$19,'Project 1'!BY8&lt;'Project 1'!$F$20),1,0)</f>
        <v>1</v>
      </c>
      <c r="BZ24" s="31">
        <f>IF(AND('Project 1'!BZ$8&gt;=$F$19,'Project 1'!BZ8&lt;'Project 1'!$F$20),1,0)</f>
        <v>1</v>
      </c>
      <c r="CA24" s="31">
        <f>IF(AND('Project 1'!CA$8&gt;=$F$19,'Project 1'!CA8&lt;'Project 1'!$F$20),1,0)</f>
        <v>1</v>
      </c>
      <c r="CB24" s="31">
        <f>IF(AND('Project 1'!CB$8&gt;=$F$19,'Project 1'!CB8&lt;'Project 1'!$F$20),1,0)</f>
        <v>1</v>
      </c>
      <c r="CC24" s="31">
        <f>IF(AND('Project 1'!CC$8&gt;=$F$19,'Project 1'!CC8&lt;'Project 1'!$F$20),1,0)</f>
        <v>1</v>
      </c>
      <c r="CD24" s="31">
        <f>IF(AND('Project 1'!CD$8&gt;=$F$19,'Project 1'!CD8&lt;'Project 1'!$F$20),1,0)</f>
        <v>1</v>
      </c>
      <c r="CE24" s="31">
        <f>IF(AND('Project 1'!CE$8&gt;=$F$19,'Project 1'!CE8&lt;'Project 1'!$F$20),1,0)</f>
        <v>1</v>
      </c>
      <c r="CF24" s="31">
        <f>IF(AND('Project 1'!CF$8&gt;=$F$19,'Project 1'!CF8&lt;'Project 1'!$F$20),1,0)</f>
        <v>1</v>
      </c>
      <c r="CG24" s="31">
        <f>IF(AND('Project 1'!CG$8&gt;=$F$19,'Project 1'!CG8&lt;'Project 1'!$F$20),1,0)</f>
        <v>1</v>
      </c>
      <c r="CH24" s="31">
        <f>IF(AND('Project 1'!CH$8&gt;=$F$19,'Project 1'!CH8&lt;'Project 1'!$F$20),1,0)</f>
        <v>1</v>
      </c>
      <c r="CI24" s="31">
        <f>IF(AND('Project 1'!CI$8&gt;=$F$19,'Project 1'!CI8&lt;'Project 1'!$F$20),1,0)</f>
        <v>1</v>
      </c>
      <c r="CJ24" s="31">
        <f>IF(AND('Project 1'!CJ$8&gt;=$F$19,'Project 1'!CJ8&lt;'Project 1'!$F$20),1,0)</f>
        <v>1</v>
      </c>
      <c r="CK24" s="31">
        <f>IF(AND('Project 1'!CK$8&gt;=$F$19,'Project 1'!CK8&lt;'Project 1'!$F$20),1,0)</f>
        <v>1</v>
      </c>
      <c r="CL24" s="31">
        <f>IF(AND('Project 1'!CL$8&gt;=$F$19,'Project 1'!CL8&lt;'Project 1'!$F$20),1,0)</f>
        <v>1</v>
      </c>
      <c r="CM24" s="31">
        <f>IF(AND('Project 1'!CM$8&gt;=$F$19,'Project 1'!CM8&lt;'Project 1'!$F$20),1,0)</f>
        <v>1</v>
      </c>
      <c r="CN24" s="31">
        <f>IF(AND('Project 1'!CN$8&gt;=$F$19,'Project 1'!CN8&lt;'Project 1'!$F$20),1,0)</f>
        <v>1</v>
      </c>
      <c r="CO24" s="31">
        <f>IF(AND('Project 1'!CO$8&gt;=$F$19,'Project 1'!CO8&lt;'Project 1'!$F$20),1,0)</f>
        <v>1</v>
      </c>
      <c r="CP24" s="31">
        <f>IF(AND('Project 1'!CP$8&gt;=$F$19,'Project 1'!CP8&lt;'Project 1'!$F$20),1,0)</f>
        <v>1</v>
      </c>
      <c r="CQ24" s="31">
        <f>IF(AND('Project 1'!CQ$8&gt;=$F$19,'Project 1'!CQ8&lt;'Project 1'!$F$20),1,0)</f>
        <v>1</v>
      </c>
      <c r="CR24" s="31">
        <f>IF(AND('Project 1'!CR$8&gt;=$F$19,'Project 1'!CR8&lt;'Project 1'!$F$20),1,0)</f>
        <v>1</v>
      </c>
      <c r="CS24" s="31">
        <f>IF(AND('Project 1'!CS$8&gt;=$F$19,'Project 1'!CS8&lt;'Project 1'!$F$20),1,0)</f>
        <v>1</v>
      </c>
      <c r="CT24" s="31">
        <f>IF(AND('Project 1'!CT$8&gt;=$F$19,'Project 1'!CT8&lt;'Project 1'!$F$20),1,0)</f>
        <v>1</v>
      </c>
      <c r="CU24" s="31">
        <f>IF(AND('Project 1'!CU$8&gt;=$F$19,'Project 1'!CU8&lt;'Project 1'!$F$20),1,0)</f>
        <v>1</v>
      </c>
      <c r="CV24" s="31">
        <f>IF(AND('Project 1'!CV$8&gt;=$F$19,'Project 1'!CV8&lt;'Project 1'!$F$20),1,0)</f>
        <v>1</v>
      </c>
      <c r="CW24" s="31">
        <f>IF(AND('Project 1'!CW$8&gt;=$F$19,'Project 1'!CW8&lt;'Project 1'!$F$20),1,0)</f>
        <v>1</v>
      </c>
      <c r="CX24" s="31">
        <f>IF(AND('Project 1'!CX$8&gt;=$F$19,'Project 1'!CX8&lt;'Project 1'!$F$20),1,0)</f>
        <v>1</v>
      </c>
      <c r="CY24" s="31">
        <f>IF(AND('Project 1'!CY$8&gt;=$F$19,'Project 1'!CY8&lt;'Project 1'!$F$20),1,0)</f>
        <v>1</v>
      </c>
      <c r="CZ24" s="31">
        <f>IF(AND('Project 1'!CZ$8&gt;=$F$19,'Project 1'!CZ8&lt;'Project 1'!$F$20),1,0)</f>
        <v>1</v>
      </c>
      <c r="DA24" s="31">
        <f>IF(AND('Project 1'!DA$8&gt;=$F$19,'Project 1'!DA8&lt;'Project 1'!$F$20),1,0)</f>
        <v>1</v>
      </c>
      <c r="DB24" s="31">
        <f>IF(AND('Project 1'!DB$8&gt;=$F$19,'Project 1'!DB8&lt;'Project 1'!$F$20),1,0)</f>
        <v>1</v>
      </c>
      <c r="DC24" s="31">
        <f>IF(AND('Project 1'!DC$8&gt;=$F$19,'Project 1'!DC8&lt;'Project 1'!$F$20),1,0)</f>
        <v>1</v>
      </c>
      <c r="DD24" s="31">
        <f>IF(AND('Project 1'!DD$8&gt;=$F$19,'Project 1'!DD8&lt;'Project 1'!$F$20),1,0)</f>
        <v>1</v>
      </c>
      <c r="DE24" s="31">
        <f>IF(AND('Project 1'!DE$8&gt;=$F$19,'Project 1'!DE8&lt;'Project 1'!$F$20),1,0)</f>
        <v>1</v>
      </c>
      <c r="DF24" s="31">
        <f>IF(AND('Project 1'!DF$8&gt;=$F$19,'Project 1'!DF8&lt;'Project 1'!$F$20),1,0)</f>
        <v>1</v>
      </c>
      <c r="DG24" s="31">
        <f>IF(AND('Project 1'!DG$8&gt;=$F$19,'Project 1'!DG8&lt;'Project 1'!$F$20),1,0)</f>
        <v>1</v>
      </c>
      <c r="DH24" s="31">
        <f>IF(AND('Project 1'!DH$8&gt;=$F$19,'Project 1'!DH8&lt;'Project 1'!$F$20),1,0)</f>
        <v>1</v>
      </c>
      <c r="DI24" s="31">
        <f>IF(AND('Project 1'!DI$8&gt;=$F$19,'Project 1'!DI8&lt;'Project 1'!$F$20),1,0)</f>
        <v>1</v>
      </c>
      <c r="DJ24" s="31">
        <f>IF(AND('Project 1'!DJ$8&gt;=$F$19,'Project 1'!DJ8&lt;'Project 1'!$F$20),1,0)</f>
        <v>1</v>
      </c>
      <c r="DK24" s="31">
        <f>IF(AND('Project 1'!DK$8&gt;=$F$19,'Project 1'!DK8&lt;'Project 1'!$F$20),1,0)</f>
        <v>1</v>
      </c>
      <c r="DL24" s="31">
        <f>IF(AND('Project 1'!DL$8&gt;=$F$19,'Project 1'!DL8&lt;'Project 1'!$F$20),1,0)</f>
        <v>1</v>
      </c>
      <c r="DM24" s="31">
        <f>IF(AND('Project 1'!DM$8&gt;=$F$19,'Project 1'!DM8&lt;'Project 1'!$F$20),1,0)</f>
        <v>1</v>
      </c>
      <c r="DN24" s="31">
        <f>IF(AND('Project 1'!DN$8&gt;=$F$19,'Project 1'!DN8&lt;'Project 1'!$F$20),1,0)</f>
        <v>1</v>
      </c>
      <c r="DO24" s="31">
        <f>IF(AND('Project 1'!DO$8&gt;=$F$19,'Project 1'!DO8&lt;'Project 1'!$F$20),1,0)</f>
        <v>1</v>
      </c>
      <c r="DP24" s="31">
        <f>IF(AND('Project 1'!DP$8&gt;=$F$19,'Project 1'!DP8&lt;'Project 1'!$F$20),1,0)</f>
        <v>1</v>
      </c>
      <c r="DQ24" s="31">
        <f>IF(AND('Project 1'!DQ$8&gt;=$F$19,'Project 1'!DQ8&lt;'Project 1'!$F$20),1,0)</f>
        <v>1</v>
      </c>
      <c r="DR24" s="31">
        <f>IF(AND('Project 1'!DR$8&gt;=$F$19,'Project 1'!DR8&lt;'Project 1'!$F$20),1,0)</f>
        <v>1</v>
      </c>
      <c r="DS24" s="31">
        <f>IF(AND('Project 1'!DS$8&gt;=$F$19,'Project 1'!DS8&lt;'Project 1'!$F$20),1,0)</f>
        <v>1</v>
      </c>
      <c r="DT24" s="31">
        <f>IF(AND('Project 1'!DT$8&gt;=$F$19,'Project 1'!DT8&lt;'Project 1'!$F$20),1,0)</f>
        <v>1</v>
      </c>
      <c r="DU24" s="31">
        <f>IF(AND('Project 1'!DU$8&gt;=$F$19,'Project 1'!DU8&lt;'Project 1'!$F$20),1,0)</f>
        <v>1</v>
      </c>
      <c r="DV24" s="31">
        <f>IF(AND('Project 1'!DV$8&gt;=$F$19,'Project 1'!DV8&lt;'Project 1'!$F$20),1,0)</f>
        <v>1</v>
      </c>
      <c r="DW24" s="31">
        <f>IF(AND('Project 1'!DW$8&gt;=$F$19,'Project 1'!DW8&lt;'Project 1'!$F$20),1,0)</f>
        <v>1</v>
      </c>
      <c r="DX24" s="31">
        <f>IF(AND('Project 1'!DX$8&gt;=$F$19,'Project 1'!DX8&lt;'Project 1'!$F$20),1,0)</f>
        <v>1</v>
      </c>
      <c r="DY24" s="31">
        <f>IF(AND('Project 1'!DY$8&gt;=$F$19,'Project 1'!DY8&lt;'Project 1'!$F$20),1,0)</f>
        <v>1</v>
      </c>
      <c r="DZ24" s="31">
        <f>IF(AND('Project 1'!DZ$8&gt;=$F$19,'Project 1'!DZ8&lt;'Project 1'!$F$20),1,0)</f>
        <v>1</v>
      </c>
    </row>
    <row r="25" spans="1:130">
      <c r="A25" s="151"/>
      <c r="C25" s="5" t="s">
        <v>29</v>
      </c>
      <c r="H25" s="18"/>
      <c r="J25" s="31">
        <f t="shared" ref="J25:AO25" si="76">IF(MONTH(J9)=12,1,0)</f>
        <v>1</v>
      </c>
      <c r="K25" s="31">
        <f t="shared" si="76"/>
        <v>0</v>
      </c>
      <c r="L25" s="31">
        <f t="shared" si="76"/>
        <v>0</v>
      </c>
      <c r="M25" s="31">
        <f t="shared" si="76"/>
        <v>0</v>
      </c>
      <c r="N25" s="31">
        <f t="shared" si="76"/>
        <v>0</v>
      </c>
      <c r="O25" s="31">
        <f t="shared" si="76"/>
        <v>0</v>
      </c>
      <c r="P25" s="31">
        <f t="shared" si="76"/>
        <v>0</v>
      </c>
      <c r="Q25" s="31">
        <f t="shared" si="76"/>
        <v>0</v>
      </c>
      <c r="R25" s="31">
        <f t="shared" si="76"/>
        <v>0</v>
      </c>
      <c r="S25" s="31">
        <f t="shared" si="76"/>
        <v>0</v>
      </c>
      <c r="T25" s="31">
        <f t="shared" si="76"/>
        <v>0</v>
      </c>
      <c r="U25" s="31">
        <f t="shared" si="76"/>
        <v>0</v>
      </c>
      <c r="V25" s="31">
        <f t="shared" si="76"/>
        <v>1</v>
      </c>
      <c r="W25" s="31">
        <f t="shared" si="76"/>
        <v>0</v>
      </c>
      <c r="X25" s="31">
        <f t="shared" si="76"/>
        <v>0</v>
      </c>
      <c r="Y25" s="31">
        <f t="shared" si="76"/>
        <v>0</v>
      </c>
      <c r="Z25" s="31">
        <f t="shared" si="76"/>
        <v>0</v>
      </c>
      <c r="AA25" s="31">
        <f t="shared" si="76"/>
        <v>0</v>
      </c>
      <c r="AB25" s="31">
        <f t="shared" si="76"/>
        <v>0</v>
      </c>
      <c r="AC25" s="31">
        <f t="shared" si="76"/>
        <v>0</v>
      </c>
      <c r="AD25" s="31">
        <f t="shared" si="76"/>
        <v>0</v>
      </c>
      <c r="AE25" s="31">
        <f t="shared" si="76"/>
        <v>0</v>
      </c>
      <c r="AF25" s="31">
        <f t="shared" si="76"/>
        <v>0</v>
      </c>
      <c r="AG25" s="31">
        <f t="shared" si="76"/>
        <v>0</v>
      </c>
      <c r="AH25" s="31">
        <f t="shared" si="76"/>
        <v>1</v>
      </c>
      <c r="AI25" s="31">
        <f t="shared" si="76"/>
        <v>0</v>
      </c>
      <c r="AJ25" s="31">
        <f t="shared" si="76"/>
        <v>0</v>
      </c>
      <c r="AK25" s="31">
        <f t="shared" si="76"/>
        <v>0</v>
      </c>
      <c r="AL25" s="31">
        <f t="shared" si="76"/>
        <v>0</v>
      </c>
      <c r="AM25" s="31">
        <f t="shared" si="76"/>
        <v>0</v>
      </c>
      <c r="AN25" s="31">
        <f t="shared" si="76"/>
        <v>0</v>
      </c>
      <c r="AO25" s="31">
        <f t="shared" si="76"/>
        <v>0</v>
      </c>
      <c r="AP25" s="31">
        <f t="shared" ref="AP25:BU25" si="77">IF(MONTH(AP9)=12,1,0)</f>
        <v>0</v>
      </c>
      <c r="AQ25" s="31">
        <f t="shared" si="77"/>
        <v>0</v>
      </c>
      <c r="AR25" s="31">
        <f t="shared" si="77"/>
        <v>0</v>
      </c>
      <c r="AS25" s="31">
        <f t="shared" si="77"/>
        <v>0</v>
      </c>
      <c r="AT25" s="31">
        <f t="shared" si="77"/>
        <v>1</v>
      </c>
      <c r="AU25" s="31">
        <f t="shared" si="77"/>
        <v>0</v>
      </c>
      <c r="AV25" s="31">
        <f t="shared" si="77"/>
        <v>0</v>
      </c>
      <c r="AW25" s="31">
        <f t="shared" si="77"/>
        <v>0</v>
      </c>
      <c r="AX25" s="31">
        <f t="shared" si="77"/>
        <v>0</v>
      </c>
      <c r="AY25" s="31">
        <f t="shared" si="77"/>
        <v>0</v>
      </c>
      <c r="AZ25" s="31">
        <f t="shared" si="77"/>
        <v>0</v>
      </c>
      <c r="BA25" s="31">
        <f t="shared" si="77"/>
        <v>0</v>
      </c>
      <c r="BB25" s="31">
        <f t="shared" si="77"/>
        <v>0</v>
      </c>
      <c r="BC25" s="31">
        <f t="shared" si="77"/>
        <v>0</v>
      </c>
      <c r="BD25" s="31">
        <f t="shared" si="77"/>
        <v>0</v>
      </c>
      <c r="BE25" s="31">
        <f t="shared" si="77"/>
        <v>0</v>
      </c>
      <c r="BF25" s="31">
        <f t="shared" si="77"/>
        <v>1</v>
      </c>
      <c r="BG25" s="31">
        <f t="shared" si="77"/>
        <v>0</v>
      </c>
      <c r="BH25" s="31">
        <f t="shared" si="77"/>
        <v>0</v>
      </c>
      <c r="BI25" s="31">
        <f t="shared" si="77"/>
        <v>0</v>
      </c>
      <c r="BJ25" s="31">
        <f t="shared" si="77"/>
        <v>0</v>
      </c>
      <c r="BK25" s="31">
        <f t="shared" si="77"/>
        <v>0</v>
      </c>
      <c r="BL25" s="31">
        <f t="shared" si="77"/>
        <v>0</v>
      </c>
      <c r="BM25" s="31">
        <f t="shared" si="77"/>
        <v>0</v>
      </c>
      <c r="BN25" s="31">
        <f t="shared" si="77"/>
        <v>0</v>
      </c>
      <c r="BO25" s="31">
        <f t="shared" si="77"/>
        <v>0</v>
      </c>
      <c r="BP25" s="31">
        <f t="shared" si="77"/>
        <v>0</v>
      </c>
      <c r="BQ25" s="31">
        <f t="shared" si="77"/>
        <v>0</v>
      </c>
      <c r="BR25" s="31">
        <f t="shared" si="77"/>
        <v>1</v>
      </c>
      <c r="BS25" s="31">
        <f t="shared" si="77"/>
        <v>0</v>
      </c>
      <c r="BT25" s="31">
        <f t="shared" si="77"/>
        <v>0</v>
      </c>
      <c r="BU25" s="31">
        <f t="shared" si="77"/>
        <v>0</v>
      </c>
      <c r="BV25" s="31">
        <f t="shared" ref="BV25:DA25" si="78">IF(MONTH(BV9)=12,1,0)</f>
        <v>0</v>
      </c>
      <c r="BW25" s="31">
        <f t="shared" si="78"/>
        <v>0</v>
      </c>
      <c r="BX25" s="31">
        <f t="shared" si="78"/>
        <v>0</v>
      </c>
      <c r="BY25" s="31">
        <f t="shared" si="78"/>
        <v>0</v>
      </c>
      <c r="BZ25" s="31">
        <f t="shared" si="78"/>
        <v>0</v>
      </c>
      <c r="CA25" s="31">
        <f t="shared" si="78"/>
        <v>0</v>
      </c>
      <c r="CB25" s="31">
        <f t="shared" si="78"/>
        <v>0</v>
      </c>
      <c r="CC25" s="31">
        <f t="shared" si="78"/>
        <v>0</v>
      </c>
      <c r="CD25" s="31">
        <f t="shared" si="78"/>
        <v>1</v>
      </c>
      <c r="CE25" s="31">
        <f t="shared" si="78"/>
        <v>0</v>
      </c>
      <c r="CF25" s="31">
        <f t="shared" si="78"/>
        <v>0</v>
      </c>
      <c r="CG25" s="31">
        <f t="shared" si="78"/>
        <v>0</v>
      </c>
      <c r="CH25" s="31">
        <f t="shared" si="78"/>
        <v>0</v>
      </c>
      <c r="CI25" s="31">
        <f t="shared" si="78"/>
        <v>0</v>
      </c>
      <c r="CJ25" s="31">
        <f t="shared" si="78"/>
        <v>0</v>
      </c>
      <c r="CK25" s="31">
        <f t="shared" si="78"/>
        <v>0</v>
      </c>
      <c r="CL25" s="31">
        <f t="shared" si="78"/>
        <v>0</v>
      </c>
      <c r="CM25" s="31">
        <f t="shared" si="78"/>
        <v>0</v>
      </c>
      <c r="CN25" s="31">
        <f t="shared" si="78"/>
        <v>0</v>
      </c>
      <c r="CO25" s="31">
        <f t="shared" si="78"/>
        <v>0</v>
      </c>
      <c r="CP25" s="31">
        <f t="shared" si="78"/>
        <v>1</v>
      </c>
      <c r="CQ25" s="31">
        <f t="shared" si="78"/>
        <v>0</v>
      </c>
      <c r="CR25" s="31">
        <f t="shared" si="78"/>
        <v>0</v>
      </c>
      <c r="CS25" s="31">
        <f t="shared" si="78"/>
        <v>0</v>
      </c>
      <c r="CT25" s="31">
        <f t="shared" si="78"/>
        <v>0</v>
      </c>
      <c r="CU25" s="31">
        <f t="shared" si="78"/>
        <v>0</v>
      </c>
      <c r="CV25" s="31">
        <f t="shared" si="78"/>
        <v>0</v>
      </c>
      <c r="CW25" s="31">
        <f t="shared" si="78"/>
        <v>0</v>
      </c>
      <c r="CX25" s="31">
        <f t="shared" si="78"/>
        <v>0</v>
      </c>
      <c r="CY25" s="31">
        <f t="shared" si="78"/>
        <v>0</v>
      </c>
      <c r="CZ25" s="31">
        <f t="shared" si="78"/>
        <v>0</v>
      </c>
      <c r="DA25" s="31">
        <f t="shared" si="78"/>
        <v>0</v>
      </c>
      <c r="DB25" s="31">
        <f t="shared" ref="DB25:DZ25" si="79">IF(MONTH(DB9)=12,1,0)</f>
        <v>1</v>
      </c>
      <c r="DC25" s="31">
        <f t="shared" si="79"/>
        <v>0</v>
      </c>
      <c r="DD25" s="31">
        <f t="shared" si="79"/>
        <v>0</v>
      </c>
      <c r="DE25" s="31">
        <f t="shared" si="79"/>
        <v>0</v>
      </c>
      <c r="DF25" s="31">
        <f t="shared" si="79"/>
        <v>0</v>
      </c>
      <c r="DG25" s="31">
        <f t="shared" si="79"/>
        <v>0</v>
      </c>
      <c r="DH25" s="31">
        <f t="shared" si="79"/>
        <v>0</v>
      </c>
      <c r="DI25" s="31">
        <f t="shared" si="79"/>
        <v>0</v>
      </c>
      <c r="DJ25" s="31">
        <f t="shared" si="79"/>
        <v>0</v>
      </c>
      <c r="DK25" s="31">
        <f t="shared" si="79"/>
        <v>0</v>
      </c>
      <c r="DL25" s="31">
        <f t="shared" si="79"/>
        <v>0</v>
      </c>
      <c r="DM25" s="31">
        <f t="shared" si="79"/>
        <v>0</v>
      </c>
      <c r="DN25" s="31">
        <f t="shared" si="79"/>
        <v>1</v>
      </c>
      <c r="DO25" s="31">
        <f t="shared" si="79"/>
        <v>0</v>
      </c>
      <c r="DP25" s="31">
        <f t="shared" si="79"/>
        <v>0</v>
      </c>
      <c r="DQ25" s="31">
        <f t="shared" si="79"/>
        <v>0</v>
      </c>
      <c r="DR25" s="31">
        <f t="shared" si="79"/>
        <v>0</v>
      </c>
      <c r="DS25" s="31">
        <f t="shared" si="79"/>
        <v>0</v>
      </c>
      <c r="DT25" s="31">
        <f t="shared" si="79"/>
        <v>0</v>
      </c>
      <c r="DU25" s="31">
        <f t="shared" si="79"/>
        <v>0</v>
      </c>
      <c r="DV25" s="31">
        <f t="shared" si="79"/>
        <v>0</v>
      </c>
      <c r="DW25" s="31">
        <f t="shared" si="79"/>
        <v>0</v>
      </c>
      <c r="DX25" s="31">
        <f t="shared" si="79"/>
        <v>0</v>
      </c>
      <c r="DY25" s="31">
        <f t="shared" si="79"/>
        <v>0</v>
      </c>
      <c r="DZ25" s="31">
        <f t="shared" si="79"/>
        <v>1</v>
      </c>
    </row>
    <row r="26" spans="1:130">
      <c r="A26" s="151"/>
      <c r="C26" s="5" t="s">
        <v>42</v>
      </c>
      <c r="H26" s="18"/>
      <c r="J26" s="31">
        <f t="shared" ref="J26:AO26" si="80">IF(MOD(MONTH(J9),3)=0,1,0)</f>
        <v>1</v>
      </c>
      <c r="K26" s="31">
        <f t="shared" si="80"/>
        <v>0</v>
      </c>
      <c r="L26" s="31">
        <f t="shared" si="80"/>
        <v>0</v>
      </c>
      <c r="M26" s="31">
        <f t="shared" si="80"/>
        <v>1</v>
      </c>
      <c r="N26" s="31">
        <f t="shared" si="80"/>
        <v>0</v>
      </c>
      <c r="O26" s="31">
        <f t="shared" si="80"/>
        <v>0</v>
      </c>
      <c r="P26" s="31">
        <f t="shared" si="80"/>
        <v>1</v>
      </c>
      <c r="Q26" s="31">
        <f t="shared" si="80"/>
        <v>0</v>
      </c>
      <c r="R26" s="31">
        <f t="shared" si="80"/>
        <v>0</v>
      </c>
      <c r="S26" s="31">
        <f t="shared" si="80"/>
        <v>1</v>
      </c>
      <c r="T26" s="31">
        <f t="shared" si="80"/>
        <v>0</v>
      </c>
      <c r="U26" s="31">
        <f t="shared" si="80"/>
        <v>0</v>
      </c>
      <c r="V26" s="31">
        <f t="shared" si="80"/>
        <v>1</v>
      </c>
      <c r="W26" s="31">
        <f t="shared" si="80"/>
        <v>0</v>
      </c>
      <c r="X26" s="31">
        <f t="shared" si="80"/>
        <v>0</v>
      </c>
      <c r="Y26" s="31">
        <f t="shared" si="80"/>
        <v>1</v>
      </c>
      <c r="Z26" s="31">
        <f t="shared" si="80"/>
        <v>0</v>
      </c>
      <c r="AA26" s="31">
        <f t="shared" si="80"/>
        <v>0</v>
      </c>
      <c r="AB26" s="31">
        <f t="shared" si="80"/>
        <v>1</v>
      </c>
      <c r="AC26" s="31">
        <f t="shared" si="80"/>
        <v>0</v>
      </c>
      <c r="AD26" s="31">
        <f t="shared" si="80"/>
        <v>0</v>
      </c>
      <c r="AE26" s="31">
        <f t="shared" si="80"/>
        <v>1</v>
      </c>
      <c r="AF26" s="31">
        <f t="shared" si="80"/>
        <v>0</v>
      </c>
      <c r="AG26" s="31">
        <f t="shared" si="80"/>
        <v>0</v>
      </c>
      <c r="AH26" s="31">
        <f t="shared" si="80"/>
        <v>1</v>
      </c>
      <c r="AI26" s="31">
        <f t="shared" si="80"/>
        <v>0</v>
      </c>
      <c r="AJ26" s="31">
        <f t="shared" si="80"/>
        <v>0</v>
      </c>
      <c r="AK26" s="31">
        <f t="shared" si="80"/>
        <v>1</v>
      </c>
      <c r="AL26" s="31">
        <f t="shared" si="80"/>
        <v>0</v>
      </c>
      <c r="AM26" s="31">
        <f t="shared" si="80"/>
        <v>0</v>
      </c>
      <c r="AN26" s="31">
        <f t="shared" si="80"/>
        <v>1</v>
      </c>
      <c r="AO26" s="31">
        <f t="shared" si="80"/>
        <v>0</v>
      </c>
      <c r="AP26" s="31">
        <f t="shared" ref="AP26:BU26" si="81">IF(MOD(MONTH(AP9),3)=0,1,0)</f>
        <v>0</v>
      </c>
      <c r="AQ26" s="31">
        <f t="shared" si="81"/>
        <v>1</v>
      </c>
      <c r="AR26" s="31">
        <f t="shared" si="81"/>
        <v>0</v>
      </c>
      <c r="AS26" s="31">
        <f t="shared" si="81"/>
        <v>0</v>
      </c>
      <c r="AT26" s="31">
        <f t="shared" si="81"/>
        <v>1</v>
      </c>
      <c r="AU26" s="31">
        <f t="shared" si="81"/>
        <v>0</v>
      </c>
      <c r="AV26" s="31">
        <f t="shared" si="81"/>
        <v>0</v>
      </c>
      <c r="AW26" s="31">
        <f t="shared" si="81"/>
        <v>1</v>
      </c>
      <c r="AX26" s="31">
        <f t="shared" si="81"/>
        <v>0</v>
      </c>
      <c r="AY26" s="31">
        <f t="shared" si="81"/>
        <v>0</v>
      </c>
      <c r="AZ26" s="31">
        <f t="shared" si="81"/>
        <v>1</v>
      </c>
      <c r="BA26" s="31">
        <f t="shared" si="81"/>
        <v>0</v>
      </c>
      <c r="BB26" s="31">
        <f t="shared" si="81"/>
        <v>0</v>
      </c>
      <c r="BC26" s="31">
        <f t="shared" si="81"/>
        <v>1</v>
      </c>
      <c r="BD26" s="31">
        <f t="shared" si="81"/>
        <v>0</v>
      </c>
      <c r="BE26" s="31">
        <f t="shared" si="81"/>
        <v>0</v>
      </c>
      <c r="BF26" s="31">
        <f t="shared" si="81"/>
        <v>1</v>
      </c>
      <c r="BG26" s="31">
        <f t="shared" si="81"/>
        <v>0</v>
      </c>
      <c r="BH26" s="31">
        <f t="shared" si="81"/>
        <v>0</v>
      </c>
      <c r="BI26" s="31">
        <f t="shared" si="81"/>
        <v>1</v>
      </c>
      <c r="BJ26" s="31">
        <f t="shared" si="81"/>
        <v>0</v>
      </c>
      <c r="BK26" s="31">
        <f t="shared" si="81"/>
        <v>0</v>
      </c>
      <c r="BL26" s="31">
        <f t="shared" si="81"/>
        <v>1</v>
      </c>
      <c r="BM26" s="31">
        <f t="shared" si="81"/>
        <v>0</v>
      </c>
      <c r="BN26" s="31">
        <f t="shared" si="81"/>
        <v>0</v>
      </c>
      <c r="BO26" s="31">
        <f t="shared" si="81"/>
        <v>1</v>
      </c>
      <c r="BP26" s="31">
        <f t="shared" si="81"/>
        <v>0</v>
      </c>
      <c r="BQ26" s="31">
        <f t="shared" si="81"/>
        <v>0</v>
      </c>
      <c r="BR26" s="31">
        <f t="shared" si="81"/>
        <v>1</v>
      </c>
      <c r="BS26" s="31">
        <f t="shared" si="81"/>
        <v>0</v>
      </c>
      <c r="BT26" s="31">
        <f t="shared" si="81"/>
        <v>0</v>
      </c>
      <c r="BU26" s="31">
        <f t="shared" si="81"/>
        <v>1</v>
      </c>
      <c r="BV26" s="31">
        <f t="shared" ref="BV26:DA26" si="82">IF(MOD(MONTH(BV9),3)=0,1,0)</f>
        <v>0</v>
      </c>
      <c r="BW26" s="31">
        <f t="shared" si="82"/>
        <v>0</v>
      </c>
      <c r="BX26" s="31">
        <f t="shared" si="82"/>
        <v>1</v>
      </c>
      <c r="BY26" s="31">
        <f t="shared" si="82"/>
        <v>0</v>
      </c>
      <c r="BZ26" s="31">
        <f t="shared" si="82"/>
        <v>0</v>
      </c>
      <c r="CA26" s="31">
        <f t="shared" si="82"/>
        <v>1</v>
      </c>
      <c r="CB26" s="31">
        <f t="shared" si="82"/>
        <v>0</v>
      </c>
      <c r="CC26" s="31">
        <f t="shared" si="82"/>
        <v>0</v>
      </c>
      <c r="CD26" s="31">
        <f t="shared" si="82"/>
        <v>1</v>
      </c>
      <c r="CE26" s="31">
        <f t="shared" si="82"/>
        <v>0</v>
      </c>
      <c r="CF26" s="31">
        <f t="shared" si="82"/>
        <v>0</v>
      </c>
      <c r="CG26" s="31">
        <f t="shared" si="82"/>
        <v>1</v>
      </c>
      <c r="CH26" s="31">
        <f t="shared" si="82"/>
        <v>0</v>
      </c>
      <c r="CI26" s="31">
        <f t="shared" si="82"/>
        <v>0</v>
      </c>
      <c r="CJ26" s="31">
        <f t="shared" si="82"/>
        <v>1</v>
      </c>
      <c r="CK26" s="31">
        <f t="shared" si="82"/>
        <v>0</v>
      </c>
      <c r="CL26" s="31">
        <f t="shared" si="82"/>
        <v>0</v>
      </c>
      <c r="CM26" s="31">
        <f t="shared" si="82"/>
        <v>1</v>
      </c>
      <c r="CN26" s="31">
        <f t="shared" si="82"/>
        <v>0</v>
      </c>
      <c r="CO26" s="31">
        <f t="shared" si="82"/>
        <v>0</v>
      </c>
      <c r="CP26" s="31">
        <f t="shared" si="82"/>
        <v>1</v>
      </c>
      <c r="CQ26" s="31">
        <f t="shared" si="82"/>
        <v>0</v>
      </c>
      <c r="CR26" s="31">
        <f t="shared" si="82"/>
        <v>0</v>
      </c>
      <c r="CS26" s="31">
        <f t="shared" si="82"/>
        <v>1</v>
      </c>
      <c r="CT26" s="31">
        <f t="shared" si="82"/>
        <v>0</v>
      </c>
      <c r="CU26" s="31">
        <f t="shared" si="82"/>
        <v>0</v>
      </c>
      <c r="CV26" s="31">
        <f t="shared" si="82"/>
        <v>1</v>
      </c>
      <c r="CW26" s="31">
        <f t="shared" si="82"/>
        <v>0</v>
      </c>
      <c r="CX26" s="31">
        <f t="shared" si="82"/>
        <v>0</v>
      </c>
      <c r="CY26" s="31">
        <f t="shared" si="82"/>
        <v>1</v>
      </c>
      <c r="CZ26" s="31">
        <f t="shared" si="82"/>
        <v>0</v>
      </c>
      <c r="DA26" s="31">
        <f t="shared" si="82"/>
        <v>0</v>
      </c>
      <c r="DB26" s="31">
        <f t="shared" ref="DB26:DZ26" si="83">IF(MOD(MONTH(DB9),3)=0,1,0)</f>
        <v>1</v>
      </c>
      <c r="DC26" s="31">
        <f t="shared" si="83"/>
        <v>0</v>
      </c>
      <c r="DD26" s="31">
        <f t="shared" si="83"/>
        <v>0</v>
      </c>
      <c r="DE26" s="31">
        <f t="shared" si="83"/>
        <v>1</v>
      </c>
      <c r="DF26" s="31">
        <f t="shared" si="83"/>
        <v>0</v>
      </c>
      <c r="DG26" s="31">
        <f t="shared" si="83"/>
        <v>0</v>
      </c>
      <c r="DH26" s="31">
        <f t="shared" si="83"/>
        <v>1</v>
      </c>
      <c r="DI26" s="31">
        <f t="shared" si="83"/>
        <v>0</v>
      </c>
      <c r="DJ26" s="31">
        <f t="shared" si="83"/>
        <v>0</v>
      </c>
      <c r="DK26" s="31">
        <f t="shared" si="83"/>
        <v>1</v>
      </c>
      <c r="DL26" s="31">
        <f t="shared" si="83"/>
        <v>0</v>
      </c>
      <c r="DM26" s="31">
        <f t="shared" si="83"/>
        <v>0</v>
      </c>
      <c r="DN26" s="31">
        <f t="shared" si="83"/>
        <v>1</v>
      </c>
      <c r="DO26" s="31">
        <f t="shared" si="83"/>
        <v>0</v>
      </c>
      <c r="DP26" s="31">
        <f t="shared" si="83"/>
        <v>0</v>
      </c>
      <c r="DQ26" s="31">
        <f t="shared" si="83"/>
        <v>1</v>
      </c>
      <c r="DR26" s="31">
        <f t="shared" si="83"/>
        <v>0</v>
      </c>
      <c r="DS26" s="31">
        <f t="shared" si="83"/>
        <v>0</v>
      </c>
      <c r="DT26" s="31">
        <f t="shared" si="83"/>
        <v>1</v>
      </c>
      <c r="DU26" s="31">
        <f t="shared" si="83"/>
        <v>0</v>
      </c>
      <c r="DV26" s="31">
        <f t="shared" si="83"/>
        <v>0</v>
      </c>
      <c r="DW26" s="31">
        <f t="shared" si="83"/>
        <v>1</v>
      </c>
      <c r="DX26" s="31">
        <f t="shared" si="83"/>
        <v>0</v>
      </c>
      <c r="DY26" s="31">
        <f t="shared" si="83"/>
        <v>0</v>
      </c>
      <c r="DZ26" s="31">
        <f t="shared" si="83"/>
        <v>1</v>
      </c>
    </row>
    <row r="27" spans="1:130">
      <c r="A27" s="151"/>
      <c r="H27" s="18"/>
    </row>
    <row r="28" spans="1:130" ht="13">
      <c r="A28" s="151"/>
      <c r="B28" s="19" t="s">
        <v>30</v>
      </c>
      <c r="C28" s="417"/>
      <c r="D28" s="418"/>
      <c r="E28" s="418"/>
      <c r="F28" s="418"/>
      <c r="G28" s="418"/>
      <c r="H28" s="419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418"/>
      <c r="DO28" s="246"/>
      <c r="DP28" s="246"/>
      <c r="DQ28" s="246"/>
      <c r="DR28" s="246"/>
      <c r="DS28" s="246"/>
      <c r="DT28" s="246"/>
      <c r="DU28" s="246"/>
      <c r="DV28" s="246"/>
      <c r="DW28" s="246"/>
      <c r="DX28" s="246"/>
      <c r="DY28" s="246"/>
      <c r="DZ28" s="246"/>
    </row>
    <row r="29" spans="1:130" ht="13">
      <c r="A29" s="151"/>
      <c r="E29" s="236"/>
      <c r="F29" s="236"/>
      <c r="H29" s="18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  <c r="BO29" s="247"/>
      <c r="BP29" s="247"/>
      <c r="BQ29" s="247"/>
      <c r="BR29" s="247"/>
      <c r="BS29" s="247"/>
      <c r="BT29" s="247"/>
      <c r="BU29" s="247"/>
      <c r="BV29" s="247"/>
      <c r="BW29" s="247"/>
      <c r="BX29" s="247"/>
      <c r="BY29" s="247"/>
      <c r="BZ29" s="247"/>
      <c r="CA29" s="247"/>
      <c r="CB29" s="247"/>
      <c r="CC29" s="247"/>
      <c r="CD29" s="247"/>
      <c r="CE29" s="247"/>
      <c r="CF29" s="247"/>
      <c r="CG29" s="247"/>
      <c r="CH29" s="247"/>
      <c r="CI29" s="247"/>
      <c r="CJ29" s="247"/>
      <c r="CK29" s="247"/>
      <c r="CL29" s="247"/>
      <c r="CM29" s="247"/>
      <c r="CN29" s="247"/>
      <c r="CO29" s="247"/>
      <c r="CP29" s="247"/>
      <c r="CQ29" s="247"/>
      <c r="CR29" s="247"/>
      <c r="CS29" s="247"/>
      <c r="CT29" s="247"/>
      <c r="CU29" s="247"/>
      <c r="CV29" s="247"/>
      <c r="CW29" s="247"/>
      <c r="CX29" s="247"/>
      <c r="CY29" s="247"/>
      <c r="CZ29" s="247"/>
      <c r="DA29" s="247"/>
      <c r="DB29" s="247"/>
      <c r="DC29" s="247"/>
      <c r="DD29" s="247"/>
      <c r="DE29" s="247"/>
      <c r="DF29" s="247"/>
      <c r="DG29" s="247"/>
      <c r="DH29" s="247"/>
      <c r="DI29" s="247"/>
      <c r="DJ29" s="247"/>
      <c r="DK29" s="247"/>
      <c r="DL29" s="247"/>
      <c r="DM29" s="247"/>
      <c r="DN29" s="247"/>
      <c r="DO29" s="247"/>
      <c r="DP29" s="247"/>
      <c r="DQ29" s="247"/>
      <c r="DR29" s="247"/>
      <c r="DS29" s="247"/>
      <c r="DT29" s="247"/>
      <c r="DU29" s="247"/>
      <c r="DV29" s="247"/>
      <c r="DW29" s="247"/>
      <c r="DX29" s="247"/>
      <c r="DY29" s="247"/>
      <c r="DZ29" s="247"/>
    </row>
    <row r="30" spans="1:130" s="14" customFormat="1" ht="13">
      <c r="A30" s="151"/>
      <c r="C30" s="425" t="s">
        <v>295</v>
      </c>
      <c r="D30" s="426"/>
      <c r="E30" s="426"/>
      <c r="F30" s="426"/>
      <c r="G30" s="427"/>
      <c r="H30" s="428"/>
      <c r="I30" s="429"/>
      <c r="J30" s="433">
        <f>Inputs!$I$364/$F$16</f>
        <v>20</v>
      </c>
      <c r="K30" s="429">
        <f ca="1">J47</f>
        <v>34.667708333333337</v>
      </c>
      <c r="L30" s="429">
        <f t="shared" ref="L30:BW30" ca="1" si="84">K47</f>
        <v>14.985271561881746</v>
      </c>
      <c r="M30" s="429">
        <f t="shared" ca="1" si="84"/>
        <v>7.6251808906846463E-3</v>
      </c>
      <c r="N30" s="429">
        <f t="shared" ca="1" si="84"/>
        <v>1.1452074499931797E-2</v>
      </c>
      <c r="O30" s="429">
        <f t="shared" ca="1" si="84"/>
        <v>0.47175161384307884</v>
      </c>
      <c r="P30" s="429">
        <f t="shared" ca="1" si="84"/>
        <v>0.29931402707639521</v>
      </c>
      <c r="Q30" s="429">
        <f t="shared" ca="1" si="84"/>
        <v>0.30106096438048136</v>
      </c>
      <c r="R30" s="429">
        <f t="shared" ca="1" si="84"/>
        <v>0.30931945567651664</v>
      </c>
      <c r="S30" s="429">
        <f t="shared" ca="1" si="84"/>
        <v>0.31289296615185602</v>
      </c>
      <c r="T30" s="429">
        <f t="shared" ca="1" si="84"/>
        <v>0.31197581051808032</v>
      </c>
      <c r="U30" s="429">
        <f t="shared" ca="1" si="84"/>
        <v>0.32022364432080153</v>
      </c>
      <c r="V30" s="429">
        <f t="shared" ca="1" si="84"/>
        <v>0.31933027526235414</v>
      </c>
      <c r="W30" s="429">
        <f t="shared" ca="1" si="84"/>
        <v>0.3275759647638683</v>
      </c>
      <c r="X30" s="429">
        <f t="shared" ca="1" si="84"/>
        <v>0.33126221762197483</v>
      </c>
      <c r="Y30" s="429">
        <f t="shared" ca="1" si="84"/>
        <v>0.32132701178303136</v>
      </c>
      <c r="Z30" s="429">
        <f t="shared" ca="1" si="84"/>
        <v>0.33866561095479408</v>
      </c>
      <c r="AA30" s="429">
        <f t="shared" ca="1" si="84"/>
        <v>0.40052439629794656</v>
      </c>
      <c r="AB30" s="429">
        <f t="shared" ca="1" si="84"/>
        <v>1.2548958662385306</v>
      </c>
      <c r="AC30" s="429">
        <f t="shared" ca="1" si="84"/>
        <v>1.11613484367947</v>
      </c>
      <c r="AD30" s="429">
        <f t="shared" ca="1" si="84"/>
        <v>1.9307901353703252</v>
      </c>
      <c r="AE30" s="429">
        <f ca="1">AD47</f>
        <v>2.724976006435611</v>
      </c>
      <c r="AF30" s="429">
        <f ca="1">AE47</f>
        <v>2.5285034849654231</v>
      </c>
      <c r="AG30" s="429">
        <f t="shared" ca="1" si="84"/>
        <v>2.4715687887199729</v>
      </c>
      <c r="AH30" s="429">
        <f t="shared" ca="1" si="84"/>
        <v>3.173064849252313</v>
      </c>
      <c r="AI30" s="429">
        <f t="shared" ca="1" si="84"/>
        <v>2.953863593863769</v>
      </c>
      <c r="AJ30" s="429">
        <f t="shared" ca="1" si="84"/>
        <v>3.6571453109692502</v>
      </c>
      <c r="AK30" s="429">
        <f t="shared" ca="1" si="84"/>
        <v>4.2837728806411759</v>
      </c>
      <c r="AL30" s="429">
        <f t="shared" ca="1" si="84"/>
        <v>4.0205526082550112</v>
      </c>
      <c r="AM30" s="429">
        <f t="shared" ca="1" si="84"/>
        <v>0.3632878346955537</v>
      </c>
      <c r="AN30" s="429">
        <f t="shared" ca="1" si="84"/>
        <v>0.3676365647918739</v>
      </c>
      <c r="AO30" s="429">
        <f t="shared" ca="1" si="84"/>
        <v>0.36307208753338094</v>
      </c>
      <c r="AP30" s="429">
        <f t="shared" ca="1" si="84"/>
        <v>0.36741486024072412</v>
      </c>
      <c r="AQ30" s="429">
        <f t="shared" ca="1" si="84"/>
        <v>0.36730891247627218</v>
      </c>
      <c r="AR30" s="429">
        <f ca="1">AQ47</f>
        <v>0.36276726306641016</v>
      </c>
      <c r="AS30" s="429">
        <f t="shared" ca="1" si="84"/>
        <v>0.36711243327847121</v>
      </c>
      <c r="AT30" s="429">
        <f t="shared" ca="1" si="84"/>
        <v>0.36257826821340822</v>
      </c>
      <c r="AU30" s="429">
        <f t="shared" ca="1" si="84"/>
        <v>0.36691845483232377</v>
      </c>
      <c r="AV30" s="429">
        <f t="shared" ca="1" si="84"/>
        <v>0.36683428463168744</v>
      </c>
      <c r="AW30" s="429">
        <f t="shared" ca="1" si="84"/>
        <v>0.35347857384999382</v>
      </c>
      <c r="AX30" s="429">
        <f t="shared" ca="1" si="84"/>
        <v>0.36669516185104545</v>
      </c>
      <c r="AY30" s="429">
        <f t="shared" ca="1" si="84"/>
        <v>0.36839014464482306</v>
      </c>
      <c r="AZ30" s="429">
        <f t="shared" ca="1" si="84"/>
        <v>0.77564050710921761</v>
      </c>
      <c r="BA30" s="429">
        <f t="shared" ca="1" si="84"/>
        <v>0.94764530174575801</v>
      </c>
      <c r="BB30" s="429">
        <f t="shared" ca="1" si="84"/>
        <v>2.0931537995408345</v>
      </c>
      <c r="BC30" s="429">
        <f t="shared" ca="1" si="84"/>
        <v>3.2283686207153126</v>
      </c>
      <c r="BD30" s="429">
        <f t="shared" ca="1" si="84"/>
        <v>3.3719727829351989</v>
      </c>
      <c r="BE30" s="429">
        <f t="shared" ca="1" si="84"/>
        <v>4.4899752845046921</v>
      </c>
      <c r="BF30" s="429">
        <f t="shared" ca="1" si="84"/>
        <v>5.5547057654619376</v>
      </c>
      <c r="BG30" s="429">
        <f t="shared" ca="1" si="84"/>
        <v>5.7182221933322754</v>
      </c>
      <c r="BH30" s="429">
        <f t="shared" ca="1" si="84"/>
        <v>6.9427254892796455</v>
      </c>
      <c r="BI30" s="429">
        <f t="shared" ca="1" si="84"/>
        <v>8.0270693830644486</v>
      </c>
      <c r="BJ30" s="429">
        <f t="shared" ca="1" si="84"/>
        <v>9.2351582294431065</v>
      </c>
      <c r="BK30" s="429">
        <f t="shared" ca="1" si="84"/>
        <v>1.3317298737356209</v>
      </c>
      <c r="BL30" s="429">
        <f t="shared" ca="1" si="84"/>
        <v>2.5234129036336652</v>
      </c>
      <c r="BM30" s="429">
        <f t="shared" ca="1" si="84"/>
        <v>3.6639860553471211</v>
      </c>
      <c r="BN30" s="429">
        <f t="shared" ca="1" si="84"/>
        <v>4.8393247480170594</v>
      </c>
      <c r="BO30" s="429">
        <f t="shared" ca="1" si="84"/>
        <v>6.0065301582131339</v>
      </c>
      <c r="BP30" s="429">
        <f t="shared" ca="1" si="84"/>
        <v>7.1234963982040185</v>
      </c>
      <c r="BQ30" s="429">
        <f t="shared" ca="1" si="84"/>
        <v>7.4620432028796237</v>
      </c>
      <c r="BR30" s="429">
        <f t="shared" ca="1" si="84"/>
        <v>8.5634547918268922</v>
      </c>
      <c r="BS30" s="429">
        <f t="shared" ca="1" si="84"/>
        <v>9.698525091572364</v>
      </c>
      <c r="BT30" s="429">
        <f t="shared" ca="1" si="84"/>
        <v>10.825689029883735</v>
      </c>
      <c r="BU30" s="429">
        <f t="shared" ca="1" si="84"/>
        <v>11.822438672830382</v>
      </c>
      <c r="BV30" s="429">
        <f t="shared" ca="1" si="84"/>
        <v>12.933979171215583</v>
      </c>
      <c r="BW30" s="429">
        <f t="shared" ca="1" si="84"/>
        <v>13.718019789429128</v>
      </c>
      <c r="BX30" s="429">
        <f t="shared" ref="BX30:CC30" ca="1" si="85">BW47</f>
        <v>14.81476012524948</v>
      </c>
      <c r="BY30" s="429">
        <f t="shared" ca="1" si="85"/>
        <v>15.864779998796685</v>
      </c>
      <c r="BZ30" s="429">
        <f t="shared" ca="1" si="85"/>
        <v>16.947972868688147</v>
      </c>
      <c r="CA30" s="429">
        <f t="shared" ca="1" si="85"/>
        <v>18.024644232745093</v>
      </c>
      <c r="CB30" s="429">
        <f t="shared" ca="1" si="85"/>
        <v>19.056701261660589</v>
      </c>
      <c r="CC30" s="429">
        <f t="shared" ca="1" si="85"/>
        <v>20.122832211439682</v>
      </c>
      <c r="CD30" s="429">
        <f t="shared" ref="CD30" ca="1" si="86">CC47</f>
        <v>21.145119975974019</v>
      </c>
      <c r="CE30" s="429">
        <f t="shared" ref="CE30" ca="1" si="87">CD47</f>
        <v>22.20173285154268</v>
      </c>
      <c r="CF30" s="429">
        <f t="shared" ref="CF30" ca="1" si="88">CE47</f>
        <v>23.253756624800197</v>
      </c>
      <c r="CG30" s="429">
        <f t="shared" ref="CG30" ca="1" si="89">CF47</f>
        <v>24.224182924366662</v>
      </c>
      <c r="CH30" s="429">
        <f t="shared" ref="CH30" ca="1" si="90">CG47</f>
        <v>25.267244470239966</v>
      </c>
      <c r="CI30" s="429">
        <f t="shared" ref="CI30" ca="1" si="91">CH47</f>
        <v>17.865807074025859</v>
      </c>
      <c r="CJ30" s="429">
        <f t="shared" ref="CJ30" ca="1" si="92">CI47</f>
        <v>18.901064741139038</v>
      </c>
      <c r="CK30" s="429">
        <f t="shared" ref="CK30" ca="1" si="93">CJ47</f>
        <v>19.894563440616764</v>
      </c>
      <c r="CL30" s="429">
        <f t="shared" ref="CL30" ca="1" si="94">CK47</f>
        <v>20.922420158140266</v>
      </c>
      <c r="CM30" s="429">
        <f t="shared" ref="CM30" ca="1" si="95">CL47</f>
        <v>21.946679713933719</v>
      </c>
      <c r="CN30" s="429">
        <f t="shared" ref="CN30" ca="1" si="96">CM47</f>
        <v>22.929735747957704</v>
      </c>
      <c r="CO30" s="429">
        <f t="shared" ref="CO30" ca="1" si="97">CN47</f>
        <v>23.947011263210442</v>
      </c>
      <c r="CP30" s="429">
        <f t="shared" ref="CP30" ca="1" si="98">CO47</f>
        <v>24.923445516992508</v>
      </c>
      <c r="CQ30" s="429">
        <f t="shared" ref="CQ30" ca="1" si="99">CP47</f>
        <v>25.934476851290995</v>
      </c>
      <c r="CR30" s="429">
        <f t="shared" ref="CR30" ca="1" si="100">CQ47</f>
        <v>26.94323136301519</v>
      </c>
      <c r="CS30" s="429">
        <f t="shared" ref="CS30" ca="1" si="101">CR47</f>
        <v>27.838472317798534</v>
      </c>
      <c r="CT30" s="429">
        <f t="shared" ref="CT30" ca="1" si="102">CS47</f>
        <v>28.844223852543639</v>
      </c>
      <c r="CU30" s="429">
        <f t="shared" ref="CU30" ca="1" si="103">CT47</f>
        <v>29.532230714395617</v>
      </c>
      <c r="CV30" s="429">
        <f t="shared" ref="CV30" ca="1" si="104">CU47</f>
        <v>30.53582540794628</v>
      </c>
      <c r="CW30" s="429">
        <f t="shared" ref="CW30" ca="1" si="105">CV47</f>
        <v>31.502296679958484</v>
      </c>
      <c r="CX30" s="429">
        <f t="shared" ref="CX30" ca="1" si="106">CW47</f>
        <v>32.505891373509151</v>
      </c>
      <c r="CY30" s="429">
        <f t="shared" ref="CY30" ca="1" si="107">CX47</f>
        <v>33.509486067059818</v>
      </c>
      <c r="CZ30" s="429">
        <f t="shared" ref="CZ30" ca="1" si="108">CY47</f>
        <v>34.475957339072025</v>
      </c>
      <c r="DA30" s="429">
        <f t="shared" ref="DA30" ca="1" si="109">CZ47</f>
        <v>34.667052032622692</v>
      </c>
      <c r="DB30" s="429">
        <f t="shared" ref="DB30" ca="1" si="110">DA47</f>
        <v>35.633523304634899</v>
      </c>
      <c r="DC30" s="429">
        <f t="shared" ref="DC30" ca="1" si="111">DB47</f>
        <v>36.637117998185566</v>
      </c>
      <c r="DD30" s="429">
        <f t="shared" ref="DD30" ca="1" si="112">DC47</f>
        <v>37.640712691736233</v>
      </c>
      <c r="DE30" s="429">
        <f t="shared" ref="DE30" ca="1" si="113">DD47</f>
        <v>38.532937120671512</v>
      </c>
      <c r="DF30" s="429">
        <f t="shared" ref="DF30" ca="1" si="114">DE47</f>
        <v>39.53653181422218</v>
      </c>
      <c r="DG30" s="429">
        <f t="shared" ref="DG30" ca="1" si="115">DF47</f>
        <v>31.443148484716353</v>
      </c>
      <c r="DH30" s="429">
        <f t="shared" ref="DH30" ca="1" si="116">DG47</f>
        <v>32.44674317826702</v>
      </c>
      <c r="DI30" s="429">
        <f t="shared" ref="DI30" ca="1" si="117">DH47</f>
        <v>33.413214450279227</v>
      </c>
      <c r="DJ30" s="429">
        <f t="shared" ref="DJ30" ca="1" si="118">DI47</f>
        <v>34.416809143829894</v>
      </c>
      <c r="DK30" s="429">
        <f t="shared" ref="DK30" ca="1" si="119">DJ47</f>
        <v>35.420403837380562</v>
      </c>
      <c r="DL30" s="429">
        <f t="shared" ref="DL30" ca="1" si="120">DK47</f>
        <v>36.386875109392768</v>
      </c>
      <c r="DM30" s="429">
        <f t="shared" ref="DM30" ca="1" si="121">DL47</f>
        <v>37.390469802943436</v>
      </c>
      <c r="DN30" s="430">
        <f t="shared" ref="DN30" ca="1" si="122">DM47</f>
        <v>38.356941074955643</v>
      </c>
      <c r="DO30" s="429">
        <f t="shared" ref="DO30" ca="1" si="123">DN47</f>
        <v>39.36053576850631</v>
      </c>
      <c r="DP30" s="429">
        <f t="shared" ref="DP30" ca="1" si="124">DO47</f>
        <v>40.364130462056977</v>
      </c>
      <c r="DQ30" s="429">
        <f t="shared" ref="DQ30" ca="1" si="125">DP47</f>
        <v>41.256354890992256</v>
      </c>
      <c r="DR30" s="429">
        <f t="shared" ref="DR30" ca="1" si="126">DQ47</f>
        <v>42.259949584542923</v>
      </c>
      <c r="DS30" s="429">
        <f t="shared" ref="DS30" ca="1" si="127">DR47</f>
        <v>42.134485372684161</v>
      </c>
      <c r="DT30" s="429">
        <f t="shared" ref="DT30" ca="1" si="128">DS47</f>
        <v>43.138080066234828</v>
      </c>
      <c r="DU30" s="429">
        <f t="shared" ref="DU30" ca="1" si="129">DT47</f>
        <v>44.104551338247035</v>
      </c>
      <c r="DV30" s="429">
        <f t="shared" ref="DV30" ca="1" si="130">DU47</f>
        <v>45.108146031797702</v>
      </c>
      <c r="DW30" s="429">
        <f t="shared" ref="DW30" ca="1" si="131">DV47</f>
        <v>46.111740725348369</v>
      </c>
      <c r="DX30" s="429">
        <f t="shared" ref="DX30" ca="1" si="132">DW47</f>
        <v>47.078211997360576</v>
      </c>
      <c r="DY30" s="429">
        <f t="shared" ref="DY30" ca="1" si="133">DX47</f>
        <v>48.081806690911243</v>
      </c>
      <c r="DZ30" s="430">
        <f t="shared" ref="DZ30" ca="1" si="134">DY47</f>
        <v>49.04827796292345</v>
      </c>
    </row>
    <row r="31" spans="1:130" ht="13">
      <c r="A31" s="151"/>
      <c r="E31" s="236"/>
      <c r="F31" s="236"/>
      <c r="H31" s="18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  <c r="BO31" s="247"/>
      <c r="BP31" s="247"/>
      <c r="BQ31" s="247"/>
      <c r="BR31" s="247"/>
      <c r="BS31" s="247"/>
      <c r="BT31" s="247"/>
      <c r="BU31" s="247"/>
      <c r="BV31" s="247"/>
      <c r="BW31" s="247"/>
      <c r="BX31" s="247"/>
      <c r="BY31" s="247"/>
      <c r="BZ31" s="247"/>
      <c r="CA31" s="247"/>
      <c r="CB31" s="247"/>
      <c r="CC31" s="247"/>
      <c r="CD31" s="247"/>
      <c r="CE31" s="247"/>
      <c r="CF31" s="247"/>
      <c r="CG31" s="247"/>
      <c r="CH31" s="247"/>
      <c r="CI31" s="247"/>
      <c r="CJ31" s="247"/>
      <c r="CK31" s="247"/>
      <c r="CL31" s="247"/>
      <c r="CM31" s="247"/>
      <c r="CN31" s="247"/>
      <c r="CO31" s="247"/>
      <c r="CP31" s="247"/>
      <c r="CQ31" s="247"/>
      <c r="CR31" s="247"/>
      <c r="CS31" s="247"/>
      <c r="CT31" s="247"/>
      <c r="CU31" s="247"/>
      <c r="CV31" s="247"/>
      <c r="CW31" s="247"/>
      <c r="CX31" s="247"/>
      <c r="CY31" s="247"/>
      <c r="CZ31" s="247"/>
      <c r="DA31" s="247"/>
      <c r="DB31" s="247"/>
      <c r="DC31" s="247"/>
      <c r="DD31" s="247"/>
      <c r="DE31" s="247"/>
      <c r="DF31" s="247"/>
      <c r="DG31" s="247"/>
      <c r="DH31" s="247"/>
      <c r="DI31" s="247"/>
      <c r="DJ31" s="247"/>
      <c r="DK31" s="247"/>
      <c r="DL31" s="247"/>
      <c r="DM31" s="247"/>
      <c r="DN31" s="247"/>
      <c r="DO31" s="247"/>
      <c r="DP31" s="247"/>
      <c r="DQ31" s="247"/>
      <c r="DR31" s="247"/>
      <c r="DS31" s="247"/>
      <c r="DT31" s="247"/>
      <c r="DU31" s="247"/>
      <c r="DV31" s="247"/>
      <c r="DW31" s="247"/>
      <c r="DX31" s="247"/>
      <c r="DY31" s="247"/>
      <c r="DZ31" s="247"/>
    </row>
    <row r="32" spans="1:130" ht="13">
      <c r="A32" s="151"/>
      <c r="C32" s="5" t="s">
        <v>31</v>
      </c>
      <c r="E32" s="248"/>
      <c r="F32" s="249"/>
      <c r="G32" s="54" t="s">
        <v>281</v>
      </c>
      <c r="H32" s="250">
        <f t="shared" ref="H32:H37" ca="1" si="135">SUM($J32:$DZ32)</f>
        <v>168.78013457348445</v>
      </c>
      <c r="I32" s="153"/>
      <c r="J32" s="153">
        <f t="shared" ref="J32:AO32" ca="1" si="136">+J274/$F$16</f>
        <v>0</v>
      </c>
      <c r="K32" s="153">
        <f t="shared" ca="1" si="136"/>
        <v>0</v>
      </c>
      <c r="L32" s="153">
        <f t="shared" ca="1" si="136"/>
        <v>0</v>
      </c>
      <c r="M32" s="153">
        <f t="shared" ca="1" si="136"/>
        <v>0</v>
      </c>
      <c r="N32" s="153">
        <f t="shared" ca="1" si="136"/>
        <v>19.307937102489952</v>
      </c>
      <c r="O32" s="153">
        <f t="shared" ca="1" si="136"/>
        <v>1.268093226283693</v>
      </c>
      <c r="P32" s="153">
        <f t="shared" ca="1" si="136"/>
        <v>1.4687002441555537</v>
      </c>
      <c r="Q32" s="153">
        <f t="shared" ca="1" si="136"/>
        <v>1.4965387444409861</v>
      </c>
      <c r="R32" s="153">
        <f t="shared" ca="1" si="136"/>
        <v>1.4663928360835232</v>
      </c>
      <c r="S32" s="153">
        <f t="shared" ca="1" si="136"/>
        <v>1.3976915744248382</v>
      </c>
      <c r="T32" s="153">
        <f t="shared" ca="1" si="136"/>
        <v>1.421558092170186</v>
      </c>
      <c r="U32" s="153">
        <f t="shared" ca="1" si="136"/>
        <v>1.3532907316423695</v>
      </c>
      <c r="V32" s="153">
        <f t="shared" ca="1" si="136"/>
        <v>1.3749932009739578</v>
      </c>
      <c r="W32" s="153">
        <f t="shared" ca="1" si="136"/>
        <v>1.3512535397627172</v>
      </c>
      <c r="X32" s="153">
        <f t="shared" ca="1" si="136"/>
        <v>1.1988270964789274</v>
      </c>
      <c r="Y32" s="153">
        <f t="shared" ca="1" si="136"/>
        <v>1.3039177896172853</v>
      </c>
      <c r="Z32" s="153">
        <f t="shared" ca="1" si="136"/>
        <v>1.2405682748166169</v>
      </c>
      <c r="AA32" s="153">
        <f t="shared" ca="1" si="136"/>
        <v>1.2614031393598284</v>
      </c>
      <c r="AB32" s="153">
        <f t="shared" ca="1" si="136"/>
        <v>1.201035851761008</v>
      </c>
      <c r="AC32" s="153">
        <f t="shared" ca="1" si="136"/>
        <v>1.2212494213037914</v>
      </c>
      <c r="AD32" s="153">
        <f t="shared" ca="1" si="136"/>
        <v>1.2016887931380398</v>
      </c>
      <c r="AE32" s="153">
        <f t="shared" ca="1" si="136"/>
        <v>1.1440094369399949</v>
      </c>
      <c r="AF32" s="153">
        <f t="shared" ca="1" si="136"/>
        <v>1.1628338199361672</v>
      </c>
      <c r="AG32" s="153">
        <f t="shared" ca="1" si="136"/>
        <v>1.1081471097112476</v>
      </c>
      <c r="AH32" s="153">
        <f t="shared" ca="1" si="136"/>
        <v>1.1292711949274563</v>
      </c>
      <c r="AI32" s="153">
        <f t="shared" ca="1" si="136"/>
        <v>1.1140995683510748</v>
      </c>
      <c r="AJ32" s="153">
        <f t="shared" ca="1" si="136"/>
        <v>1.0283447374480266</v>
      </c>
      <c r="AK32" s="153">
        <f t="shared" ca="1" si="136"/>
        <v>1.0847880127368346</v>
      </c>
      <c r="AL32" s="153">
        <f t="shared" ca="1" si="136"/>
        <v>1.0370494447709184</v>
      </c>
      <c r="AM32" s="153">
        <f t="shared" ca="1" si="136"/>
        <v>1.0604424544029385</v>
      </c>
      <c r="AN32" s="153">
        <f t="shared" ca="1" si="136"/>
        <v>1.0154747285536398</v>
      </c>
      <c r="AO32" s="153">
        <f t="shared" ca="1" si="136"/>
        <v>1.0382719992879519</v>
      </c>
      <c r="AP32" s="153">
        <f t="shared" ref="AP32:BU32" ca="1" si="137">+AP274/$F$16</f>
        <v>1.0276772228427475</v>
      </c>
      <c r="AQ32" s="153">
        <f t="shared" ca="1" si="137"/>
        <v>0.98499228185655374</v>
      </c>
      <c r="AR32" s="153">
        <f t="shared" ca="1" si="137"/>
        <v>1.0080293030626617</v>
      </c>
      <c r="AS32" s="153">
        <f t="shared" ca="1" si="137"/>
        <v>0.96609279655637414</v>
      </c>
      <c r="AT32" s="153">
        <f t="shared" ca="1" si="137"/>
        <v>0.98863145844791334</v>
      </c>
      <c r="AU32" s="153">
        <f t="shared" ca="1" si="137"/>
        <v>0.98021443838426914</v>
      </c>
      <c r="AV32" s="153">
        <f t="shared" ca="1" si="137"/>
        <v>0.87908336021490474</v>
      </c>
      <c r="AW32" s="153">
        <f t="shared" ca="1" si="137"/>
        <v>0.96630216032007243</v>
      </c>
      <c r="AX32" s="153">
        <f t="shared" ca="1" si="137"/>
        <v>1.5472804396978306</v>
      </c>
      <c r="AY32" s="153">
        <f t="shared" ca="1" si="137"/>
        <v>1.5871857877895699</v>
      </c>
      <c r="AZ32" s="153">
        <f t="shared" ca="1" si="137"/>
        <v>1.5251321186968885</v>
      </c>
      <c r="BA32" s="153">
        <f t="shared" ca="1" si="137"/>
        <v>1.5656598532822008</v>
      </c>
      <c r="BB32" s="153">
        <f t="shared" ca="1" si="137"/>
        <v>1.5572196821747293</v>
      </c>
      <c r="BC32" s="153">
        <f t="shared" ca="1" si="137"/>
        <v>1.4987708338330081</v>
      </c>
      <c r="BD32" s="153">
        <f t="shared" ca="1" si="137"/>
        <v>1.5401982473174627</v>
      </c>
      <c r="BE32" s="153">
        <f t="shared" ca="1" si="137"/>
        <v>1.482225101167103</v>
      </c>
      <c r="BF32" s="153">
        <f t="shared" ca="1" si="137"/>
        <v>1.5230405971162988</v>
      </c>
      <c r="BG32" s="153">
        <f t="shared" ca="1" si="137"/>
        <v>1.5144378485747605</v>
      </c>
      <c r="BH32" s="153">
        <f t="shared" ca="1" si="137"/>
        <v>1.3603936039661075</v>
      </c>
      <c r="BI32" s="153">
        <f t="shared" ca="1" si="137"/>
        <v>1.4978575964851519</v>
      </c>
      <c r="BJ32" s="153">
        <f t="shared" ca="1" si="137"/>
        <v>1.44151678783049</v>
      </c>
      <c r="BK32" s="153">
        <f t="shared" ca="1" si="137"/>
        <v>1.4812860646865522</v>
      </c>
      <c r="BL32" s="153">
        <f t="shared" ca="1" si="137"/>
        <v>1.4255035614697966</v>
      </c>
      <c r="BM32" s="153">
        <f t="shared" ca="1" si="137"/>
        <v>1.4647766331430108</v>
      </c>
      <c r="BN32" s="153">
        <f t="shared" ca="1" si="137"/>
        <v>1.4565611963007246</v>
      </c>
      <c r="BO32" s="153">
        <f t="shared" ca="1" si="137"/>
        <v>1.4016581960934624</v>
      </c>
      <c r="BP32" s="153">
        <f t="shared" ca="1" si="137"/>
        <v>1.440239372542675</v>
      </c>
      <c r="BQ32" s="153">
        <f t="shared" ca="1" si="137"/>
        <v>1.3859464273625364</v>
      </c>
      <c r="BR32" s="153">
        <f t="shared" ca="1" si="137"/>
        <v>1.4241014887748629</v>
      </c>
      <c r="BS32" s="153">
        <f t="shared" ca="1" si="137"/>
        <v>1.4161152651040543</v>
      </c>
      <c r="BT32" s="153">
        <f t="shared" ca="1" si="137"/>
        <v>1.2719145627154442</v>
      </c>
      <c r="BU32" s="153">
        <f t="shared" ca="1" si="137"/>
        <v>1.4003340126533774</v>
      </c>
      <c r="BV32" s="153">
        <f t="shared" ref="BV32:DA32" ca="1" si="138">+BV274/$F$16</f>
        <v>1.3476277537637937</v>
      </c>
      <c r="BW32" s="153">
        <f t="shared" ca="1" si="138"/>
        <v>1.3853843534969641</v>
      </c>
      <c r="BX32" s="153">
        <f t="shared" ca="1" si="138"/>
        <v>1.3340356037261096</v>
      </c>
      <c r="BY32" s="153">
        <f t="shared" ca="1" si="138"/>
        <v>1.3717000444778835</v>
      </c>
      <c r="BZ32" s="153">
        <f t="shared" ca="1" si="138"/>
        <v>1.3651126648470588</v>
      </c>
      <c r="CA32" s="153">
        <f t="shared" ca="1" si="138"/>
        <v>1.3158913162193333</v>
      </c>
      <c r="CB32" s="153">
        <f t="shared" ca="1" si="138"/>
        <v>1.354465781738118</v>
      </c>
      <c r="CC32" s="153">
        <f t="shared" ca="1" si="138"/>
        <v>1.3060233723999795</v>
      </c>
      <c r="CD32" s="153">
        <f t="shared" ca="1" si="138"/>
        <v>1.3448515653639428</v>
      </c>
      <c r="CE32" s="153">
        <f t="shared" ca="1" si="138"/>
        <v>1.3402161084839983</v>
      </c>
      <c r="CF32" s="153">
        <f t="shared" ca="1" si="138"/>
        <v>1.2494816906142496</v>
      </c>
      <c r="CG32" s="153">
        <f t="shared" ca="1" si="138"/>
        <v>1.331163353550451</v>
      </c>
      <c r="CH32" s="153">
        <f t="shared" ca="1" si="138"/>
        <v>1.284310686308648</v>
      </c>
      <c r="CI32" s="153">
        <f t="shared" ca="1" si="138"/>
        <v>1.3232806477321422</v>
      </c>
      <c r="CJ32" s="153">
        <f t="shared" ca="1" si="138"/>
        <v>1.276943508706432</v>
      </c>
      <c r="CK32" s="153">
        <f t="shared" ca="1" si="138"/>
        <v>1.3158049410759021</v>
      </c>
      <c r="CL32" s="153">
        <f t="shared" ca="1" si="138"/>
        <v>1.3121714443788861</v>
      </c>
      <c r="CM32" s="153">
        <f t="shared" ca="1" si="138"/>
        <v>1.2663953617834622</v>
      </c>
      <c r="CN32" s="153">
        <f t="shared" ca="1" si="138"/>
        <v>1.3051168579741215</v>
      </c>
      <c r="CO32" s="153">
        <f t="shared" ca="1" si="138"/>
        <v>1.2597066948724336</v>
      </c>
      <c r="CP32" s="153">
        <f t="shared" ca="1" si="138"/>
        <v>1.2988096044849811</v>
      </c>
      <c r="CQ32" s="153">
        <f t="shared" ca="1" si="138"/>
        <v>1.2965097837028678</v>
      </c>
      <c r="CR32" s="153">
        <f t="shared" ca="1" si="138"/>
        <v>1.1693805342676633</v>
      </c>
      <c r="CS32" s="153">
        <f t="shared" ca="1" si="138"/>
        <v>1.2934764736229765</v>
      </c>
      <c r="CT32" s="153">
        <f t="shared" ca="1" si="138"/>
        <v>1.2506239594591799</v>
      </c>
      <c r="CU32" s="153">
        <f t="shared" ca="1" si="138"/>
        <v>1.2912978461538462</v>
      </c>
      <c r="CV32" s="153">
        <f t="shared" ca="1" si="138"/>
        <v>1.2496430769230771</v>
      </c>
      <c r="CW32" s="153">
        <f t="shared" ca="1" si="138"/>
        <v>1.2912978461538462</v>
      </c>
      <c r="CX32" s="153">
        <f t="shared" ca="1" si="138"/>
        <v>1.2912978461538462</v>
      </c>
      <c r="CY32" s="153">
        <f t="shared" ca="1" si="138"/>
        <v>1.2496430769230771</v>
      </c>
      <c r="CZ32" s="153">
        <f t="shared" ca="1" si="138"/>
        <v>1.2912978461538462</v>
      </c>
      <c r="DA32" s="153">
        <f t="shared" ca="1" si="138"/>
        <v>1.2496430769230771</v>
      </c>
      <c r="DB32" s="153">
        <f t="shared" ref="DB32:DZ32" ca="1" si="139">+DB274/$F$16</f>
        <v>1.2912978461538462</v>
      </c>
      <c r="DC32" s="153">
        <f t="shared" ca="1" si="139"/>
        <v>1.2912978461538462</v>
      </c>
      <c r="DD32" s="153">
        <f t="shared" ca="1" si="139"/>
        <v>1.1663335384615385</v>
      </c>
      <c r="DE32" s="153">
        <f t="shared" ca="1" si="139"/>
        <v>1.2912978461538462</v>
      </c>
      <c r="DF32" s="153">
        <f t="shared" ca="1" si="139"/>
        <v>1.2496430769230771</v>
      </c>
      <c r="DG32" s="153">
        <f t="shared" ca="1" si="139"/>
        <v>1.2912978461538462</v>
      </c>
      <c r="DH32" s="153">
        <f t="shared" ca="1" si="139"/>
        <v>1.2496430769230771</v>
      </c>
      <c r="DI32" s="153">
        <f t="shared" ca="1" si="139"/>
        <v>1.2912978461538462</v>
      </c>
      <c r="DJ32" s="153">
        <f t="shared" ca="1" si="139"/>
        <v>1.2912978461538462</v>
      </c>
      <c r="DK32" s="153">
        <f t="shared" ca="1" si="139"/>
        <v>1.2496430769230771</v>
      </c>
      <c r="DL32" s="153">
        <f t="shared" ca="1" si="139"/>
        <v>1.2912978461538462</v>
      </c>
      <c r="DM32" s="153">
        <f t="shared" ca="1" si="139"/>
        <v>1.2496430769230771</v>
      </c>
      <c r="DN32" s="153">
        <f t="shared" ca="1" si="139"/>
        <v>1.2912978461538462</v>
      </c>
      <c r="DO32" s="153">
        <f t="shared" ca="1" si="139"/>
        <v>1.2912978461538462</v>
      </c>
      <c r="DP32" s="153">
        <f t="shared" ca="1" si="139"/>
        <v>1.1663335384615385</v>
      </c>
      <c r="DQ32" s="153">
        <f t="shared" ca="1" si="139"/>
        <v>1.2912978461538462</v>
      </c>
      <c r="DR32" s="153">
        <f t="shared" ca="1" si="139"/>
        <v>1.2496430769230771</v>
      </c>
      <c r="DS32" s="153">
        <f t="shared" ca="1" si="139"/>
        <v>1.2912978461538462</v>
      </c>
      <c r="DT32" s="153">
        <f t="shared" ca="1" si="139"/>
        <v>1.2496430769230771</v>
      </c>
      <c r="DU32" s="153">
        <f t="shared" ca="1" si="139"/>
        <v>1.2912978461538462</v>
      </c>
      <c r="DV32" s="153">
        <f t="shared" ca="1" si="139"/>
        <v>1.2912978461538462</v>
      </c>
      <c r="DW32" s="153">
        <f t="shared" ca="1" si="139"/>
        <v>1.2496430769230771</v>
      </c>
      <c r="DX32" s="153">
        <f t="shared" ca="1" si="139"/>
        <v>1.2912978461538462</v>
      </c>
      <c r="DY32" s="153">
        <f t="shared" ca="1" si="139"/>
        <v>1.2496430769230771</v>
      </c>
      <c r="DZ32" s="153">
        <f t="shared" ca="1" si="139"/>
        <v>1.2912978461538462</v>
      </c>
    </row>
    <row r="33" spans="1:130" ht="13">
      <c r="A33" s="151"/>
      <c r="C33" s="5" t="s">
        <v>16</v>
      </c>
      <c r="E33" s="248"/>
      <c r="F33" s="249"/>
      <c r="G33" s="54" t="s">
        <v>281</v>
      </c>
      <c r="H33" s="250">
        <f t="shared" ca="1" si="135"/>
        <v>-32.717664720307056</v>
      </c>
      <c r="I33" s="153"/>
      <c r="J33" s="153">
        <f t="shared" ref="J33:AO33" ca="1" si="140">-J323/$F$16</f>
        <v>0</v>
      </c>
      <c r="K33" s="153">
        <f t="shared" ca="1" si="140"/>
        <v>0</v>
      </c>
      <c r="L33" s="153">
        <f t="shared" ca="1" si="140"/>
        <v>0</v>
      </c>
      <c r="M33" s="153">
        <f t="shared" ca="1" si="140"/>
        <v>0</v>
      </c>
      <c r="N33" s="153">
        <f t="shared" ca="1" si="140"/>
        <v>-0.45646307849987561</v>
      </c>
      <c r="O33" s="153">
        <f t="shared" ca="1" si="140"/>
        <v>-0.28017943973781295</v>
      </c>
      <c r="P33" s="153">
        <f t="shared" ca="1" si="140"/>
        <v>-0.2780707099165316</v>
      </c>
      <c r="Q33" s="153">
        <f t="shared" ca="1" si="140"/>
        <v>-0.28246389491938589</v>
      </c>
      <c r="R33" s="153">
        <f t="shared" ca="1" si="140"/>
        <v>-0.28216243583581124</v>
      </c>
      <c r="S33" s="153">
        <f t="shared" ca="1" si="140"/>
        <v>-0.27736062321922439</v>
      </c>
      <c r="T33" s="153">
        <f t="shared" ca="1" si="140"/>
        <v>-0.28171408839667789</v>
      </c>
      <c r="U33" s="153">
        <f t="shared" ca="1" si="140"/>
        <v>-0.27691661479139967</v>
      </c>
      <c r="V33" s="153">
        <f t="shared" ca="1" si="140"/>
        <v>-0.28124843948471556</v>
      </c>
      <c r="W33" s="153">
        <f t="shared" ca="1" si="140"/>
        <v>-0.28101104287260315</v>
      </c>
      <c r="X33" s="153">
        <f t="shared" ca="1" si="140"/>
        <v>-0.26714237843976529</v>
      </c>
      <c r="Y33" s="153">
        <f t="shared" ca="1" si="140"/>
        <v>-0.28053768537114887</v>
      </c>
      <c r="Z33" s="153">
        <f t="shared" ca="1" si="140"/>
        <v>-0.27578939022314225</v>
      </c>
      <c r="AA33" s="153">
        <f t="shared" ca="1" si="140"/>
        <v>-0.28011253886857429</v>
      </c>
      <c r="AB33" s="153">
        <f t="shared" ca="1" si="140"/>
        <v>-0.27539406599258609</v>
      </c>
      <c r="AC33" s="153">
        <f t="shared" ca="1" si="140"/>
        <v>-0.27971100168801394</v>
      </c>
      <c r="AD33" s="153">
        <f t="shared" ca="1" si="140"/>
        <v>-0.27951539540635645</v>
      </c>
      <c r="AE33" s="153">
        <f t="shared" ca="1" si="140"/>
        <v>-0.27482380184437599</v>
      </c>
      <c r="AF33" s="153">
        <f t="shared" ca="1" si="140"/>
        <v>-0.27912684567433771</v>
      </c>
      <c r="AG33" s="153">
        <f t="shared" ca="1" si="140"/>
        <v>-0.27446517857208846</v>
      </c>
      <c r="AH33" s="153">
        <f t="shared" ca="1" si="140"/>
        <v>-0.27879121942425061</v>
      </c>
      <c r="AI33" s="153">
        <f t="shared" ca="1" si="140"/>
        <v>-0.27863950315848673</v>
      </c>
      <c r="AJ33" s="153">
        <f t="shared" ca="1" si="140"/>
        <v>-0.26955235484945628</v>
      </c>
      <c r="AK33" s="153">
        <f t="shared" ca="1" si="140"/>
        <v>-0.27834638760234437</v>
      </c>
      <c r="AL33" s="153">
        <f t="shared" ca="1" si="140"/>
        <v>-0.27375420192268518</v>
      </c>
      <c r="AM33" s="153">
        <f t="shared" ca="1" si="140"/>
        <v>-0.27810293201900543</v>
      </c>
      <c r="AN33" s="153">
        <f t="shared" ca="1" si="140"/>
        <v>-0.27353845476051247</v>
      </c>
      <c r="AO33" s="153">
        <f t="shared" ca="1" si="140"/>
        <v>-0.27788122746785554</v>
      </c>
      <c r="AP33" s="153">
        <f t="shared" ref="AP33:BU33" ca="1" si="141">-AP323/$F$16</f>
        <v>-0.27777527970340349</v>
      </c>
      <c r="AQ33" s="153">
        <f t="shared" ca="1" si="141"/>
        <v>-0.27323363029354159</v>
      </c>
      <c r="AR33" s="153">
        <f t="shared" ca="1" si="141"/>
        <v>-0.27757880050560263</v>
      </c>
      <c r="AS33" s="153">
        <f t="shared" ca="1" si="141"/>
        <v>-0.27304463544053975</v>
      </c>
      <c r="AT33" s="153">
        <f t="shared" ca="1" si="141"/>
        <v>-0.27738482205945514</v>
      </c>
      <c r="AU33" s="153">
        <f t="shared" ca="1" si="141"/>
        <v>-0.27730065185881869</v>
      </c>
      <c r="AV33" s="153">
        <f t="shared" ca="1" si="141"/>
        <v>-0.26394494107712507</v>
      </c>
      <c r="AW33" s="153">
        <f t="shared" ca="1" si="141"/>
        <v>-0.27716152907817676</v>
      </c>
      <c r="AX33" s="153">
        <f t="shared" ca="1" si="141"/>
        <v>-0.27885651187195432</v>
      </c>
      <c r="AY33" s="153">
        <f t="shared" ca="1" si="141"/>
        <v>-0.28337036535287169</v>
      </c>
      <c r="AZ33" s="153">
        <f t="shared" ca="1" si="141"/>
        <v>-0.27863502866194489</v>
      </c>
      <c r="BA33" s="153">
        <f t="shared" ca="1" si="141"/>
        <v>-0.28315510600779803</v>
      </c>
      <c r="BB33" s="153">
        <f t="shared" ca="1" si="141"/>
        <v>-0.28307070429672332</v>
      </c>
      <c r="BC33" s="153">
        <f t="shared" ca="1" si="141"/>
        <v>-0.2783714158133061</v>
      </c>
      <c r="BD33" s="153">
        <f t="shared" ca="1" si="141"/>
        <v>-0.28290048994815065</v>
      </c>
      <c r="BE33" s="153">
        <f t="shared" ca="1" si="141"/>
        <v>-0.27820595848664703</v>
      </c>
      <c r="BF33" s="153">
        <f t="shared" ca="1" si="141"/>
        <v>-0.28272891344613904</v>
      </c>
      <c r="BG33" s="153">
        <f t="shared" ca="1" si="141"/>
        <v>-0.28264288596072362</v>
      </c>
      <c r="BH33" s="153">
        <f t="shared" ca="1" si="141"/>
        <v>-0.26875804351463711</v>
      </c>
      <c r="BI33" s="153">
        <f t="shared" ca="1" si="141"/>
        <v>-0.28247708343982753</v>
      </c>
      <c r="BJ33" s="153">
        <f t="shared" ca="1" si="141"/>
        <v>-0.27779887535328091</v>
      </c>
      <c r="BK33" s="153">
        <f t="shared" ca="1" si="141"/>
        <v>-0.28231136812184149</v>
      </c>
      <c r="BL33" s="153">
        <f t="shared" ca="1" si="141"/>
        <v>-0.27763874308967396</v>
      </c>
      <c r="BM33" s="153">
        <f t="shared" ca="1" si="141"/>
        <v>-0.28214627380640611</v>
      </c>
      <c r="BN33" s="153">
        <f t="shared" ca="1" si="141"/>
        <v>-0.28206411943798326</v>
      </c>
      <c r="BO33" s="153">
        <f t="shared" ca="1" si="141"/>
        <v>-0.27740028943591066</v>
      </c>
      <c r="BP33" s="153">
        <f t="shared" ca="1" si="141"/>
        <v>-0.28190090120040279</v>
      </c>
      <c r="BQ33" s="153">
        <f t="shared" ca="1" si="141"/>
        <v>-0.27724317174860136</v>
      </c>
      <c r="BR33" s="153">
        <f t="shared" ca="1" si="141"/>
        <v>-0.28173952236272465</v>
      </c>
      <c r="BS33" s="153">
        <f t="shared" ca="1" si="141"/>
        <v>-0.28165966012601651</v>
      </c>
      <c r="BT33" s="153">
        <f t="shared" ca="1" si="141"/>
        <v>-0.2678732531021305</v>
      </c>
      <c r="BU33" s="153">
        <f t="shared" ca="1" si="141"/>
        <v>-0.28150184760150976</v>
      </c>
      <c r="BV33" s="153">
        <f t="shared" ref="BV33:DA33" ca="1" si="142">-BV323/$F$16</f>
        <v>-0.27685998501261394</v>
      </c>
      <c r="BW33" s="153">
        <f t="shared" ca="1" si="142"/>
        <v>-0.28135235100994566</v>
      </c>
      <c r="BX33" s="153">
        <f t="shared" ca="1" si="142"/>
        <v>-0.27672406351223711</v>
      </c>
      <c r="BY33" s="153">
        <f t="shared" ca="1" si="142"/>
        <v>-0.28121550791975486</v>
      </c>
      <c r="BZ33" s="153">
        <f t="shared" ca="1" si="142"/>
        <v>-0.28114963412344657</v>
      </c>
      <c r="CA33" s="153">
        <f t="shared" ca="1" si="142"/>
        <v>-0.27654262063716933</v>
      </c>
      <c r="CB33" s="153">
        <f t="shared" ca="1" si="142"/>
        <v>-0.28104316529235723</v>
      </c>
      <c r="CC33" s="153">
        <f t="shared" ca="1" si="142"/>
        <v>-0.27644394119897586</v>
      </c>
      <c r="CD33" s="153">
        <f t="shared" ca="1" si="142"/>
        <v>-0.28094702312861547</v>
      </c>
      <c r="CE33" s="153">
        <f t="shared" ca="1" si="142"/>
        <v>-0.28090066855981605</v>
      </c>
      <c r="CF33" s="153">
        <f t="shared" ca="1" si="142"/>
        <v>-0.27176372438111857</v>
      </c>
      <c r="CG33" s="153">
        <f t="shared" ca="1" si="142"/>
        <v>-0.28081014101048052</v>
      </c>
      <c r="CH33" s="153">
        <f t="shared" ca="1" si="142"/>
        <v>-0.27622681433806251</v>
      </c>
      <c r="CI33" s="153">
        <f t="shared" ca="1" si="142"/>
        <v>-0.28073131395229745</v>
      </c>
      <c r="CJ33" s="153">
        <f t="shared" ca="1" si="142"/>
        <v>-0.27615314256204038</v>
      </c>
      <c r="CK33" s="153">
        <f t="shared" ca="1" si="142"/>
        <v>-0.28065655688573504</v>
      </c>
      <c r="CL33" s="153">
        <f t="shared" ca="1" si="142"/>
        <v>-0.2806202219187649</v>
      </c>
      <c r="CM33" s="153">
        <f t="shared" ca="1" si="142"/>
        <v>-0.2760476610928107</v>
      </c>
      <c r="CN33" s="153">
        <f t="shared" ca="1" si="142"/>
        <v>-0.2805496760547172</v>
      </c>
      <c r="CO33" s="153">
        <f t="shared" ca="1" si="142"/>
        <v>-0.27598077442370034</v>
      </c>
      <c r="CP33" s="153">
        <f t="shared" ca="1" si="142"/>
        <v>-0.28048660351982585</v>
      </c>
      <c r="CQ33" s="153">
        <f t="shared" ca="1" si="142"/>
        <v>-0.2804636053120047</v>
      </c>
      <c r="CR33" s="153">
        <f t="shared" ca="1" si="142"/>
        <v>-0.26684791281765269</v>
      </c>
      <c r="CS33" s="153">
        <f t="shared" ca="1" si="142"/>
        <v>-0.28043327221120579</v>
      </c>
      <c r="CT33" s="153">
        <f t="shared" ca="1" si="142"/>
        <v>-0.27588994706956782</v>
      </c>
      <c r="CU33" s="153">
        <f t="shared" ca="1" si="142"/>
        <v>-0.28041148593651449</v>
      </c>
      <c r="CV33" s="153">
        <f t="shared" ca="1" si="142"/>
        <v>-0.27588013824420676</v>
      </c>
      <c r="CW33" s="153">
        <f t="shared" ca="1" si="142"/>
        <v>-0.28041148593651449</v>
      </c>
      <c r="CX33" s="153">
        <f t="shared" ca="1" si="142"/>
        <v>-0.28041148593651449</v>
      </c>
      <c r="CY33" s="153">
        <f t="shared" ca="1" si="142"/>
        <v>-0.27588013824420676</v>
      </c>
      <c r="CZ33" s="153">
        <f t="shared" ca="1" si="142"/>
        <v>-0.28041148593651449</v>
      </c>
      <c r="DA33" s="153">
        <f t="shared" ca="1" si="142"/>
        <v>-0.27588013824420676</v>
      </c>
      <c r="DB33" s="153">
        <f t="shared" ref="DB33:DZ33" ca="1" si="143">-DB323/$F$16</f>
        <v>-0.28041148593651449</v>
      </c>
      <c r="DC33" s="153">
        <f t="shared" ca="1" si="143"/>
        <v>-0.28041148593651449</v>
      </c>
      <c r="DD33" s="153">
        <f t="shared" ca="1" si="143"/>
        <v>-0.26681744285959147</v>
      </c>
      <c r="DE33" s="153">
        <f t="shared" ca="1" si="143"/>
        <v>-0.28041148593651449</v>
      </c>
      <c r="DF33" s="153">
        <f t="shared" ca="1" si="143"/>
        <v>-0.27588013824420676</v>
      </c>
      <c r="DG33" s="153">
        <f t="shared" ca="1" si="143"/>
        <v>-0.28041148593651449</v>
      </c>
      <c r="DH33" s="153">
        <f t="shared" ca="1" si="143"/>
        <v>-0.27588013824420676</v>
      </c>
      <c r="DI33" s="153">
        <f t="shared" ca="1" si="143"/>
        <v>-0.28041148593651449</v>
      </c>
      <c r="DJ33" s="153">
        <f t="shared" ca="1" si="143"/>
        <v>-0.28041148593651449</v>
      </c>
      <c r="DK33" s="153">
        <f t="shared" ca="1" si="143"/>
        <v>-0.27588013824420676</v>
      </c>
      <c r="DL33" s="153">
        <f t="shared" ca="1" si="143"/>
        <v>-0.28041148593651449</v>
      </c>
      <c r="DM33" s="153">
        <f t="shared" ca="1" si="143"/>
        <v>-0.27588013824420676</v>
      </c>
      <c r="DN33" s="153">
        <f t="shared" ca="1" si="143"/>
        <v>-0.28041148593651449</v>
      </c>
      <c r="DO33" s="153">
        <f t="shared" ca="1" si="143"/>
        <v>-0.28041148593651449</v>
      </c>
      <c r="DP33" s="153">
        <f t="shared" ca="1" si="143"/>
        <v>-0.26681744285959147</v>
      </c>
      <c r="DQ33" s="153">
        <f t="shared" ca="1" si="143"/>
        <v>-0.28041148593651449</v>
      </c>
      <c r="DR33" s="153">
        <f t="shared" ca="1" si="143"/>
        <v>-0.27588013824420676</v>
      </c>
      <c r="DS33" s="153">
        <f t="shared" ca="1" si="143"/>
        <v>-0.28041148593651449</v>
      </c>
      <c r="DT33" s="153">
        <f t="shared" ca="1" si="143"/>
        <v>-0.27588013824420676</v>
      </c>
      <c r="DU33" s="153">
        <f t="shared" ca="1" si="143"/>
        <v>-0.28041148593651449</v>
      </c>
      <c r="DV33" s="153">
        <f t="shared" ca="1" si="143"/>
        <v>-0.28041148593651449</v>
      </c>
      <c r="DW33" s="153">
        <f t="shared" ca="1" si="143"/>
        <v>-0.27588013824420676</v>
      </c>
      <c r="DX33" s="153">
        <f t="shared" ca="1" si="143"/>
        <v>-0.28041148593651449</v>
      </c>
      <c r="DY33" s="153">
        <f t="shared" ca="1" si="143"/>
        <v>-0.27588013824420676</v>
      </c>
      <c r="DZ33" s="153">
        <f t="shared" ca="1" si="143"/>
        <v>-0.28041148593651449</v>
      </c>
    </row>
    <row r="34" spans="1:130" ht="13">
      <c r="A34" s="151"/>
      <c r="C34" s="14" t="s">
        <v>32</v>
      </c>
      <c r="E34" s="251"/>
      <c r="F34" s="249"/>
      <c r="G34" s="54" t="s">
        <v>281</v>
      </c>
      <c r="H34" s="252">
        <f t="shared" ca="1" si="135"/>
        <v>136.06246985317767</v>
      </c>
      <c r="I34" s="154"/>
      <c r="J34" s="253">
        <f t="shared" ref="J34:BU34" ca="1" si="144">SUM(J32:J33)</f>
        <v>0</v>
      </c>
      <c r="K34" s="253">
        <f t="shared" ca="1" si="144"/>
        <v>0</v>
      </c>
      <c r="L34" s="253">
        <f t="shared" ca="1" si="144"/>
        <v>0</v>
      </c>
      <c r="M34" s="253">
        <f t="shared" ca="1" si="144"/>
        <v>0</v>
      </c>
      <c r="N34" s="253">
        <f t="shared" ca="1" si="144"/>
        <v>18.851474023990075</v>
      </c>
      <c r="O34" s="253">
        <f t="shared" ca="1" si="144"/>
        <v>0.98791378654588002</v>
      </c>
      <c r="P34" s="253">
        <f t="shared" ca="1" si="144"/>
        <v>1.1906295342390221</v>
      </c>
      <c r="Q34" s="253">
        <f t="shared" ca="1" si="144"/>
        <v>1.2140748495216003</v>
      </c>
      <c r="R34" s="253">
        <f t="shared" ca="1" si="144"/>
        <v>1.184230400247712</v>
      </c>
      <c r="S34" s="253">
        <f t="shared" ca="1" si="144"/>
        <v>1.1203309512056139</v>
      </c>
      <c r="T34" s="253">
        <f t="shared" ca="1" si="144"/>
        <v>1.1398440037735083</v>
      </c>
      <c r="U34" s="253">
        <f t="shared" ca="1" si="144"/>
        <v>1.0763741168509697</v>
      </c>
      <c r="V34" s="253">
        <f t="shared" ca="1" si="144"/>
        <v>1.0937447614892424</v>
      </c>
      <c r="W34" s="253">
        <f t="shared" ca="1" si="144"/>
        <v>1.0702424968901141</v>
      </c>
      <c r="X34" s="253">
        <f t="shared" ca="1" si="144"/>
        <v>0.93168471803916209</v>
      </c>
      <c r="Y34" s="253">
        <f t="shared" ca="1" si="144"/>
        <v>1.0233801042461366</v>
      </c>
      <c r="Z34" s="253">
        <f t="shared" ca="1" si="144"/>
        <v>0.96477888459347461</v>
      </c>
      <c r="AA34" s="253">
        <f t="shared" ca="1" si="144"/>
        <v>0.98129060049125405</v>
      </c>
      <c r="AB34" s="253">
        <f t="shared" ca="1" si="144"/>
        <v>0.92564178576842193</v>
      </c>
      <c r="AC34" s="253">
        <f t="shared" ca="1" si="144"/>
        <v>0.94153841961577744</v>
      </c>
      <c r="AD34" s="253">
        <f t="shared" ca="1" si="144"/>
        <v>0.92217339773168328</v>
      </c>
      <c r="AE34" s="253">
        <f t="shared" ca="1" si="144"/>
        <v>0.86918563509561886</v>
      </c>
      <c r="AF34" s="253">
        <f t="shared" ca="1" si="144"/>
        <v>0.88370697426182954</v>
      </c>
      <c r="AG34" s="253">
        <f t="shared" ca="1" si="144"/>
        <v>0.83368193113915923</v>
      </c>
      <c r="AH34" s="253">
        <f t="shared" ca="1" si="144"/>
        <v>0.85047997550320575</v>
      </c>
      <c r="AI34" s="253">
        <f t="shared" ca="1" si="144"/>
        <v>0.83546006519258809</v>
      </c>
      <c r="AJ34" s="253">
        <f t="shared" ca="1" si="144"/>
        <v>0.75879238259857029</v>
      </c>
      <c r="AK34" s="253">
        <f t="shared" ca="1" si="144"/>
        <v>0.80644162513449014</v>
      </c>
      <c r="AL34" s="253">
        <f t="shared" ca="1" si="144"/>
        <v>0.76329524284823325</v>
      </c>
      <c r="AM34" s="253">
        <f t="shared" ca="1" si="144"/>
        <v>0.78233952238393312</v>
      </c>
      <c r="AN34" s="253">
        <f t="shared" ca="1" si="144"/>
        <v>0.74193627379312743</v>
      </c>
      <c r="AO34" s="253">
        <f t="shared" ca="1" si="144"/>
        <v>0.7603907718200964</v>
      </c>
      <c r="AP34" s="253">
        <f t="shared" ca="1" si="144"/>
        <v>0.74990194313934411</v>
      </c>
      <c r="AQ34" s="253">
        <f t="shared" ca="1" si="144"/>
        <v>0.7117586515630121</v>
      </c>
      <c r="AR34" s="253">
        <f t="shared" ca="1" si="144"/>
        <v>0.73045050255705912</v>
      </c>
      <c r="AS34" s="253">
        <f t="shared" ca="1" si="144"/>
        <v>0.69304816111583434</v>
      </c>
      <c r="AT34" s="253">
        <f t="shared" ca="1" si="144"/>
        <v>0.7112466363884582</v>
      </c>
      <c r="AU34" s="253">
        <f t="shared" ca="1" si="144"/>
        <v>0.70291378652545045</v>
      </c>
      <c r="AV34" s="253">
        <f t="shared" ca="1" si="144"/>
        <v>0.61513841913777967</v>
      </c>
      <c r="AW34" s="253">
        <f t="shared" ca="1" si="144"/>
        <v>0.68914063124189573</v>
      </c>
      <c r="AX34" s="253">
        <f t="shared" ca="1" si="144"/>
        <v>1.2684239278258762</v>
      </c>
      <c r="AY34" s="253">
        <f t="shared" ca="1" si="144"/>
        <v>1.3038154224366982</v>
      </c>
      <c r="AZ34" s="253">
        <f t="shared" ca="1" si="144"/>
        <v>1.2464970900349437</v>
      </c>
      <c r="BA34" s="253">
        <f t="shared" ca="1" si="144"/>
        <v>1.2825047472744027</v>
      </c>
      <c r="BB34" s="253">
        <f t="shared" ca="1" si="144"/>
        <v>1.274148977878006</v>
      </c>
      <c r="BC34" s="253">
        <f t="shared" ca="1" si="144"/>
        <v>1.220399418019702</v>
      </c>
      <c r="BD34" s="253">
        <f t="shared" ca="1" si="144"/>
        <v>1.257297757369312</v>
      </c>
      <c r="BE34" s="253">
        <f t="shared" ca="1" si="144"/>
        <v>1.2040191426804561</v>
      </c>
      <c r="BF34" s="253">
        <f t="shared" ca="1" si="144"/>
        <v>1.2403116836701598</v>
      </c>
      <c r="BG34" s="253">
        <f t="shared" ca="1" si="144"/>
        <v>1.2317949626140368</v>
      </c>
      <c r="BH34" s="253">
        <f t="shared" ca="1" si="144"/>
        <v>1.0916355604514705</v>
      </c>
      <c r="BI34" s="253">
        <f t="shared" ca="1" si="144"/>
        <v>1.2153805130453244</v>
      </c>
      <c r="BJ34" s="253">
        <f t="shared" ca="1" si="144"/>
        <v>1.163717912477209</v>
      </c>
      <c r="BK34" s="253">
        <f t="shared" ca="1" si="144"/>
        <v>1.1989746965647108</v>
      </c>
      <c r="BL34" s="253">
        <f t="shared" ca="1" si="144"/>
        <v>1.1478648183801226</v>
      </c>
      <c r="BM34" s="253">
        <f t="shared" ca="1" si="144"/>
        <v>1.1826303593366045</v>
      </c>
      <c r="BN34" s="253">
        <f t="shared" ca="1" si="144"/>
        <v>1.1744970768627412</v>
      </c>
      <c r="BO34" s="253">
        <f t="shared" ca="1" si="144"/>
        <v>1.1242579066575518</v>
      </c>
      <c r="BP34" s="253">
        <f t="shared" ca="1" si="144"/>
        <v>1.1583384713422722</v>
      </c>
      <c r="BQ34" s="253">
        <f t="shared" ca="1" si="144"/>
        <v>1.1087032556139351</v>
      </c>
      <c r="BR34" s="253">
        <f t="shared" ca="1" si="144"/>
        <v>1.1423619664121383</v>
      </c>
      <c r="BS34" s="253">
        <f t="shared" ca="1" si="144"/>
        <v>1.1344556049780379</v>
      </c>
      <c r="BT34" s="253">
        <f t="shared" ca="1" si="144"/>
        <v>1.0040413096133136</v>
      </c>
      <c r="BU34" s="253">
        <f t="shared" ca="1" si="144"/>
        <v>1.1188321650518676</v>
      </c>
      <c r="BV34" s="253">
        <f t="shared" ref="BV34:CA34" ca="1" si="145">SUM(BV32:BV33)</f>
        <v>1.0707677687511798</v>
      </c>
      <c r="BW34" s="253">
        <f t="shared" ca="1" si="145"/>
        <v>1.1040320024870185</v>
      </c>
      <c r="BX34" s="253">
        <f t="shared" ca="1" si="145"/>
        <v>1.0573115402138726</v>
      </c>
      <c r="BY34" s="253">
        <f t="shared" ca="1" si="145"/>
        <v>1.0904845365581286</v>
      </c>
      <c r="BZ34" s="253">
        <f t="shared" ca="1" si="145"/>
        <v>1.0839630307236123</v>
      </c>
      <c r="CA34" s="253">
        <f t="shared" ca="1" si="145"/>
        <v>1.039348695582164</v>
      </c>
      <c r="CB34" s="253">
        <f t="shared" ref="CB34:CC34" ca="1" si="146">SUM(CB32:CB33)</f>
        <v>1.0734226164457608</v>
      </c>
      <c r="CC34" s="253">
        <f t="shared" ca="1" si="146"/>
        <v>1.0295794312010036</v>
      </c>
      <c r="CD34" s="253">
        <f t="shared" ref="CD34:DL34" ca="1" si="147">SUM(CD32:CD33)</f>
        <v>1.0639045422353273</v>
      </c>
      <c r="CE34" s="253">
        <f t="shared" ca="1" si="147"/>
        <v>1.0593154399241822</v>
      </c>
      <c r="CF34" s="253">
        <f t="shared" ca="1" si="147"/>
        <v>0.97771796623313101</v>
      </c>
      <c r="CG34" s="253">
        <f t="shared" ca="1" si="147"/>
        <v>1.0503532125399704</v>
      </c>
      <c r="CH34" s="253">
        <f t="shared" ca="1" si="147"/>
        <v>1.0080838719705856</v>
      </c>
      <c r="CI34" s="253">
        <f t="shared" ca="1" si="147"/>
        <v>1.0425493337798448</v>
      </c>
      <c r="CJ34" s="253">
        <f t="shared" ca="1" si="147"/>
        <v>1.0007903661443915</v>
      </c>
      <c r="CK34" s="253">
        <f t="shared" ca="1" si="147"/>
        <v>1.035148384190167</v>
      </c>
      <c r="CL34" s="253">
        <f t="shared" ca="1" si="147"/>
        <v>1.0315512224601213</v>
      </c>
      <c r="CM34" s="253">
        <f t="shared" ca="1" si="147"/>
        <v>0.99034770069065159</v>
      </c>
      <c r="CN34" s="253">
        <f t="shared" ca="1" si="147"/>
        <v>1.0245671819194042</v>
      </c>
      <c r="CO34" s="253">
        <f t="shared" ca="1" si="147"/>
        <v>0.98372592044873319</v>
      </c>
      <c r="CP34" s="253">
        <f t="shared" ca="1" si="147"/>
        <v>1.0183230009651552</v>
      </c>
      <c r="CQ34" s="253">
        <f t="shared" ca="1" si="147"/>
        <v>1.0160461783908632</v>
      </c>
      <c r="CR34" s="253">
        <f t="shared" ca="1" si="147"/>
        <v>0.90253262145001067</v>
      </c>
      <c r="CS34" s="253">
        <f t="shared" ca="1" si="147"/>
        <v>1.0130432014117707</v>
      </c>
      <c r="CT34" s="253">
        <f t="shared" ca="1" si="147"/>
        <v>0.9747340123896121</v>
      </c>
      <c r="CU34" s="253">
        <f t="shared" ca="1" si="147"/>
        <v>1.0108863602173317</v>
      </c>
      <c r="CV34" s="253">
        <f t="shared" ca="1" si="147"/>
        <v>0.97376293867887032</v>
      </c>
      <c r="CW34" s="253">
        <f t="shared" ca="1" si="147"/>
        <v>1.0108863602173317</v>
      </c>
      <c r="CX34" s="253">
        <f t="shared" ca="1" si="147"/>
        <v>1.0108863602173317</v>
      </c>
      <c r="CY34" s="253">
        <f t="shared" ca="1" si="147"/>
        <v>0.97376293867887032</v>
      </c>
      <c r="CZ34" s="253">
        <f t="shared" ca="1" si="147"/>
        <v>1.0108863602173317</v>
      </c>
      <c r="DA34" s="253">
        <f t="shared" ca="1" si="147"/>
        <v>0.97376293867887032</v>
      </c>
      <c r="DB34" s="253">
        <f t="shared" ca="1" si="147"/>
        <v>1.0108863602173317</v>
      </c>
      <c r="DC34" s="253">
        <f t="shared" ca="1" si="147"/>
        <v>1.0108863602173317</v>
      </c>
      <c r="DD34" s="253">
        <f t="shared" ca="1" si="147"/>
        <v>0.89951609560194701</v>
      </c>
      <c r="DE34" s="253">
        <f t="shared" ca="1" si="147"/>
        <v>1.0108863602173317</v>
      </c>
      <c r="DF34" s="253">
        <f t="shared" ca="1" si="147"/>
        <v>0.97376293867887032</v>
      </c>
      <c r="DG34" s="253">
        <f t="shared" ca="1" si="147"/>
        <v>1.0108863602173317</v>
      </c>
      <c r="DH34" s="253">
        <f t="shared" ca="1" si="147"/>
        <v>0.97376293867887032</v>
      </c>
      <c r="DI34" s="253">
        <f t="shared" ca="1" si="147"/>
        <v>1.0108863602173317</v>
      </c>
      <c r="DJ34" s="253">
        <f t="shared" ca="1" si="147"/>
        <v>1.0108863602173317</v>
      </c>
      <c r="DK34" s="253">
        <f t="shared" ca="1" si="147"/>
        <v>0.97376293867887032</v>
      </c>
      <c r="DL34" s="253">
        <f t="shared" ca="1" si="147"/>
        <v>1.0108863602173317</v>
      </c>
      <c r="DM34" s="253">
        <f t="shared" ref="DM34:DZ34" ca="1" si="148">SUM(DM32:DM33)</f>
        <v>0.97376293867887032</v>
      </c>
      <c r="DN34" s="253">
        <f t="shared" ca="1" si="148"/>
        <v>1.0108863602173317</v>
      </c>
      <c r="DO34" s="253">
        <f t="shared" ca="1" si="148"/>
        <v>1.0108863602173317</v>
      </c>
      <c r="DP34" s="253">
        <f t="shared" ca="1" si="148"/>
        <v>0.89951609560194701</v>
      </c>
      <c r="DQ34" s="253">
        <f t="shared" ca="1" si="148"/>
        <v>1.0108863602173317</v>
      </c>
      <c r="DR34" s="253">
        <f t="shared" ca="1" si="148"/>
        <v>0.97376293867887032</v>
      </c>
      <c r="DS34" s="253">
        <f t="shared" ca="1" si="148"/>
        <v>1.0108863602173317</v>
      </c>
      <c r="DT34" s="253">
        <f t="shared" ca="1" si="148"/>
        <v>0.97376293867887032</v>
      </c>
      <c r="DU34" s="253">
        <f t="shared" ca="1" si="148"/>
        <v>1.0108863602173317</v>
      </c>
      <c r="DV34" s="253">
        <f t="shared" ca="1" si="148"/>
        <v>1.0108863602173317</v>
      </c>
      <c r="DW34" s="253">
        <f t="shared" ca="1" si="148"/>
        <v>0.97376293867887032</v>
      </c>
      <c r="DX34" s="253">
        <f t="shared" ca="1" si="148"/>
        <v>1.0108863602173317</v>
      </c>
      <c r="DY34" s="253">
        <f t="shared" ca="1" si="148"/>
        <v>0.97376293867887032</v>
      </c>
      <c r="DZ34" s="253">
        <f t="shared" ca="1" si="148"/>
        <v>1.0108863602173317</v>
      </c>
    </row>
    <row r="35" spans="1:130" ht="13">
      <c r="A35" s="151"/>
      <c r="C35" s="5" t="s">
        <v>71</v>
      </c>
      <c r="E35" s="251"/>
      <c r="F35" s="249"/>
      <c r="G35" s="54" t="s">
        <v>281</v>
      </c>
      <c r="H35" s="250">
        <f t="shared" si="135"/>
        <v>8.9533632772872074E-2</v>
      </c>
      <c r="I35" s="154"/>
      <c r="J35" s="153">
        <f t="shared" ref="J35:AO35" si="149">J373/$F$16</f>
        <v>0</v>
      </c>
      <c r="K35" s="153">
        <f t="shared" si="149"/>
        <v>3.8078306570208721E-3</v>
      </c>
      <c r="L35" s="153">
        <f t="shared" si="149"/>
        <v>3.8173502336634247E-3</v>
      </c>
      <c r="M35" s="153">
        <f t="shared" si="149"/>
        <v>3.826893609247583E-3</v>
      </c>
      <c r="N35" s="153">
        <f t="shared" si="149"/>
        <v>3.8364608432707023E-3</v>
      </c>
      <c r="O35" s="153">
        <f t="shared" si="149"/>
        <v>3.8460519953788788E-3</v>
      </c>
      <c r="P35" s="153">
        <f t="shared" si="149"/>
        <v>3.855667125367326E-3</v>
      </c>
      <c r="Q35" s="153">
        <f t="shared" si="149"/>
        <v>3.8653062931807438E-3</v>
      </c>
      <c r="R35" s="153">
        <f t="shared" si="149"/>
        <v>3.874969558913696E-3</v>
      </c>
      <c r="S35" s="153">
        <f t="shared" si="149"/>
        <v>3.8846569828109804E-3</v>
      </c>
      <c r="T35" s="153">
        <f t="shared" si="149"/>
        <v>3.8943686252680076E-3</v>
      </c>
      <c r="U35" s="153">
        <f t="shared" si="149"/>
        <v>3.9041045468311782E-3</v>
      </c>
      <c r="V35" s="153">
        <f t="shared" si="149"/>
        <v>3.9138648081982561E-3</v>
      </c>
      <c r="W35" s="153">
        <f t="shared" si="149"/>
        <v>3.9236494702187524E-3</v>
      </c>
      <c r="X35" s="153">
        <f t="shared" si="149"/>
        <v>3.9334585938942982E-3</v>
      </c>
      <c r="Y35" s="153">
        <f t="shared" si="149"/>
        <v>3.9432922403790337E-3</v>
      </c>
      <c r="Z35" s="153">
        <f t="shared" si="149"/>
        <v>3.9531504709799815E-3</v>
      </c>
      <c r="AA35" s="153">
        <f t="shared" si="149"/>
        <v>3.2644446374800124E-3</v>
      </c>
      <c r="AB35" s="153">
        <f t="shared" si="149"/>
        <v>3.2726057490737124E-3</v>
      </c>
      <c r="AC35" s="153">
        <f t="shared" si="149"/>
        <v>3.2807872634463965E-3</v>
      </c>
      <c r="AD35" s="153">
        <f t="shared" si="149"/>
        <v>3.2889892316050134E-3</v>
      </c>
      <c r="AE35" s="153">
        <f t="shared" si="149"/>
        <v>3.2972117046840255E-3</v>
      </c>
      <c r="AF35" s="153">
        <f t="shared" si="149"/>
        <v>3.3054547339457356E-3</v>
      </c>
      <c r="AG35" s="153">
        <f t="shared" si="149"/>
        <v>1.2824683707805997E-3</v>
      </c>
      <c r="AH35" s="153">
        <f t="shared" si="149"/>
        <v>1.2856745417075513E-3</v>
      </c>
      <c r="AI35" s="153">
        <f t="shared" si="149"/>
        <v>1.28888872806182E-3</v>
      </c>
      <c r="AJ35" s="153">
        <f t="shared" si="149"/>
        <v>1.2921109498819747E-3</v>
      </c>
      <c r="AK35" s="153">
        <f t="shared" si="149"/>
        <v>1.2953412272566796E-3</v>
      </c>
      <c r="AL35" s="153">
        <f t="shared" si="149"/>
        <v>1.2985795803248214E-3</v>
      </c>
      <c r="AM35" s="153">
        <f t="shared" si="149"/>
        <v>0</v>
      </c>
      <c r="AN35" s="153">
        <f t="shared" si="149"/>
        <v>0</v>
      </c>
      <c r="AO35" s="153">
        <f t="shared" si="149"/>
        <v>0</v>
      </c>
      <c r="AP35" s="153">
        <f t="shared" ref="AP35:BU35" si="150">AP373/$F$16</f>
        <v>0</v>
      </c>
      <c r="AQ35" s="153">
        <f t="shared" si="150"/>
        <v>0</v>
      </c>
      <c r="AR35" s="153">
        <f t="shared" si="150"/>
        <v>0</v>
      </c>
      <c r="AS35" s="153">
        <f t="shared" si="150"/>
        <v>0</v>
      </c>
      <c r="AT35" s="153">
        <f t="shared" si="150"/>
        <v>0</v>
      </c>
      <c r="AU35" s="153">
        <f t="shared" si="150"/>
        <v>0</v>
      </c>
      <c r="AV35" s="153">
        <f t="shared" si="150"/>
        <v>0</v>
      </c>
      <c r="AW35" s="153">
        <f t="shared" si="150"/>
        <v>0</v>
      </c>
      <c r="AX35" s="153">
        <f t="shared" si="150"/>
        <v>0</v>
      </c>
      <c r="AY35" s="153">
        <f t="shared" si="150"/>
        <v>0</v>
      </c>
      <c r="AZ35" s="153">
        <f t="shared" si="150"/>
        <v>0</v>
      </c>
      <c r="BA35" s="153">
        <f t="shared" si="150"/>
        <v>0</v>
      </c>
      <c r="BB35" s="153">
        <f t="shared" si="150"/>
        <v>0</v>
      </c>
      <c r="BC35" s="153">
        <f t="shared" si="150"/>
        <v>0</v>
      </c>
      <c r="BD35" s="153">
        <f t="shared" si="150"/>
        <v>0</v>
      </c>
      <c r="BE35" s="153">
        <f t="shared" si="150"/>
        <v>0</v>
      </c>
      <c r="BF35" s="153">
        <f t="shared" si="150"/>
        <v>0</v>
      </c>
      <c r="BG35" s="153">
        <f t="shared" si="150"/>
        <v>0</v>
      </c>
      <c r="BH35" s="153">
        <f t="shared" si="150"/>
        <v>0</v>
      </c>
      <c r="BI35" s="153">
        <f t="shared" si="150"/>
        <v>0</v>
      </c>
      <c r="BJ35" s="153">
        <f t="shared" si="150"/>
        <v>0</v>
      </c>
      <c r="BK35" s="153">
        <f t="shared" si="150"/>
        <v>0</v>
      </c>
      <c r="BL35" s="153">
        <f t="shared" si="150"/>
        <v>0</v>
      </c>
      <c r="BM35" s="153">
        <f t="shared" si="150"/>
        <v>0</v>
      </c>
      <c r="BN35" s="153">
        <f t="shared" si="150"/>
        <v>0</v>
      </c>
      <c r="BO35" s="153">
        <f t="shared" si="150"/>
        <v>0</v>
      </c>
      <c r="BP35" s="153">
        <f t="shared" si="150"/>
        <v>0</v>
      </c>
      <c r="BQ35" s="153">
        <f t="shared" si="150"/>
        <v>0</v>
      </c>
      <c r="BR35" s="153">
        <f t="shared" si="150"/>
        <v>0</v>
      </c>
      <c r="BS35" s="153">
        <f t="shared" si="150"/>
        <v>0</v>
      </c>
      <c r="BT35" s="153">
        <f t="shared" si="150"/>
        <v>0</v>
      </c>
      <c r="BU35" s="153">
        <f t="shared" si="150"/>
        <v>0</v>
      </c>
      <c r="BV35" s="153">
        <f t="shared" ref="BV35:DA35" si="151">BV373/$F$16</f>
        <v>0</v>
      </c>
      <c r="BW35" s="153">
        <f t="shared" si="151"/>
        <v>0</v>
      </c>
      <c r="BX35" s="153">
        <f t="shared" si="151"/>
        <v>0</v>
      </c>
      <c r="BY35" s="153">
        <f t="shared" si="151"/>
        <v>0</v>
      </c>
      <c r="BZ35" s="153">
        <f t="shared" si="151"/>
        <v>0</v>
      </c>
      <c r="CA35" s="153">
        <f t="shared" si="151"/>
        <v>0</v>
      </c>
      <c r="CB35" s="153">
        <f t="shared" si="151"/>
        <v>0</v>
      </c>
      <c r="CC35" s="153">
        <f t="shared" si="151"/>
        <v>0</v>
      </c>
      <c r="CD35" s="153">
        <f t="shared" si="151"/>
        <v>0</v>
      </c>
      <c r="CE35" s="153">
        <f t="shared" si="151"/>
        <v>0</v>
      </c>
      <c r="CF35" s="153">
        <f t="shared" si="151"/>
        <v>0</v>
      </c>
      <c r="CG35" s="153">
        <f t="shared" si="151"/>
        <v>0</v>
      </c>
      <c r="CH35" s="153">
        <f t="shared" si="151"/>
        <v>0</v>
      </c>
      <c r="CI35" s="153">
        <f t="shared" si="151"/>
        <v>0</v>
      </c>
      <c r="CJ35" s="153">
        <f t="shared" si="151"/>
        <v>0</v>
      </c>
      <c r="CK35" s="153">
        <f t="shared" si="151"/>
        <v>0</v>
      </c>
      <c r="CL35" s="153">
        <f t="shared" si="151"/>
        <v>0</v>
      </c>
      <c r="CM35" s="153">
        <f t="shared" si="151"/>
        <v>0</v>
      </c>
      <c r="CN35" s="153">
        <f t="shared" si="151"/>
        <v>0</v>
      </c>
      <c r="CO35" s="153">
        <f t="shared" si="151"/>
        <v>0</v>
      </c>
      <c r="CP35" s="153">
        <f t="shared" si="151"/>
        <v>0</v>
      </c>
      <c r="CQ35" s="153">
        <f t="shared" si="151"/>
        <v>0</v>
      </c>
      <c r="CR35" s="153">
        <f t="shared" si="151"/>
        <v>0</v>
      </c>
      <c r="CS35" s="153">
        <f t="shared" si="151"/>
        <v>0</v>
      </c>
      <c r="CT35" s="153">
        <f t="shared" si="151"/>
        <v>0</v>
      </c>
      <c r="CU35" s="153">
        <f t="shared" si="151"/>
        <v>0</v>
      </c>
      <c r="CV35" s="153">
        <f t="shared" si="151"/>
        <v>0</v>
      </c>
      <c r="CW35" s="153">
        <f t="shared" si="151"/>
        <v>0</v>
      </c>
      <c r="CX35" s="153">
        <f t="shared" si="151"/>
        <v>0</v>
      </c>
      <c r="CY35" s="153">
        <f t="shared" si="151"/>
        <v>0</v>
      </c>
      <c r="CZ35" s="153">
        <f t="shared" si="151"/>
        <v>0</v>
      </c>
      <c r="DA35" s="153">
        <f t="shared" si="151"/>
        <v>0</v>
      </c>
      <c r="DB35" s="153">
        <f t="shared" ref="DB35:DZ35" si="152">DB373/$F$16</f>
        <v>0</v>
      </c>
      <c r="DC35" s="153">
        <f t="shared" si="152"/>
        <v>0</v>
      </c>
      <c r="DD35" s="153">
        <f t="shared" si="152"/>
        <v>0</v>
      </c>
      <c r="DE35" s="153">
        <f t="shared" si="152"/>
        <v>0</v>
      </c>
      <c r="DF35" s="153">
        <f t="shared" si="152"/>
        <v>0</v>
      </c>
      <c r="DG35" s="153">
        <f t="shared" si="152"/>
        <v>0</v>
      </c>
      <c r="DH35" s="153">
        <f t="shared" si="152"/>
        <v>0</v>
      </c>
      <c r="DI35" s="153">
        <f t="shared" si="152"/>
        <v>0</v>
      </c>
      <c r="DJ35" s="153">
        <f t="shared" si="152"/>
        <v>0</v>
      </c>
      <c r="DK35" s="153">
        <f t="shared" si="152"/>
        <v>0</v>
      </c>
      <c r="DL35" s="153">
        <f t="shared" si="152"/>
        <v>0</v>
      </c>
      <c r="DM35" s="153">
        <f t="shared" si="152"/>
        <v>0</v>
      </c>
      <c r="DN35" s="153">
        <f t="shared" si="152"/>
        <v>0</v>
      </c>
      <c r="DO35" s="153">
        <f t="shared" si="152"/>
        <v>0</v>
      </c>
      <c r="DP35" s="153">
        <f t="shared" si="152"/>
        <v>0</v>
      </c>
      <c r="DQ35" s="153">
        <f t="shared" si="152"/>
        <v>0</v>
      </c>
      <c r="DR35" s="153">
        <f t="shared" si="152"/>
        <v>0</v>
      </c>
      <c r="DS35" s="153">
        <f t="shared" si="152"/>
        <v>0</v>
      </c>
      <c r="DT35" s="153">
        <f t="shared" si="152"/>
        <v>0</v>
      </c>
      <c r="DU35" s="153">
        <f t="shared" si="152"/>
        <v>0</v>
      </c>
      <c r="DV35" s="153">
        <f t="shared" si="152"/>
        <v>0</v>
      </c>
      <c r="DW35" s="153">
        <f t="shared" si="152"/>
        <v>0</v>
      </c>
      <c r="DX35" s="153">
        <f t="shared" si="152"/>
        <v>0</v>
      </c>
      <c r="DY35" s="153">
        <f t="shared" si="152"/>
        <v>0</v>
      </c>
      <c r="DZ35" s="153">
        <f t="shared" si="152"/>
        <v>0</v>
      </c>
    </row>
    <row r="36" spans="1:130" ht="13">
      <c r="A36" s="151"/>
      <c r="C36" s="5" t="s">
        <v>54</v>
      </c>
      <c r="E36" s="248"/>
      <c r="F36" s="249"/>
      <c r="G36" s="54" t="s">
        <v>281</v>
      </c>
      <c r="H36" s="250">
        <f t="shared" si="135"/>
        <v>-98.122404310775536</v>
      </c>
      <c r="I36" s="153"/>
      <c r="J36" s="153">
        <f t="shared" ref="J36:AO36" si="153">-J377/$F$16</f>
        <v>0</v>
      </c>
      <c r="K36" s="153">
        <f t="shared" si="153"/>
        <v>-19.543056208716795</v>
      </c>
      <c r="L36" s="153">
        <f t="shared" si="153"/>
        <v>-19.543046689140152</v>
      </c>
      <c r="M36" s="153">
        <f t="shared" si="153"/>
        <v>-19.543037145764568</v>
      </c>
      <c r="N36" s="153">
        <f t="shared" si="153"/>
        <v>3.8364608432707023E-3</v>
      </c>
      <c r="O36" s="153">
        <f t="shared" si="153"/>
        <v>3.8460519953788788E-3</v>
      </c>
      <c r="P36" s="153">
        <f t="shared" si="153"/>
        <v>3.855667125367326E-3</v>
      </c>
      <c r="Q36" s="153">
        <f t="shared" si="153"/>
        <v>3.8653062931807438E-3</v>
      </c>
      <c r="R36" s="153">
        <f t="shared" si="153"/>
        <v>3.874969558913696E-3</v>
      </c>
      <c r="S36" s="153">
        <f t="shared" si="153"/>
        <v>3.8846569828109804E-3</v>
      </c>
      <c r="T36" s="153">
        <f t="shared" si="153"/>
        <v>3.8943686252680076E-3</v>
      </c>
      <c r="U36" s="153">
        <f t="shared" si="153"/>
        <v>3.9041045468311782E-3</v>
      </c>
      <c r="V36" s="153">
        <f t="shared" si="153"/>
        <v>3.9138648081982561E-3</v>
      </c>
      <c r="W36" s="153">
        <f t="shared" si="153"/>
        <v>3.9236494702187524E-3</v>
      </c>
      <c r="X36" s="153">
        <f t="shared" si="153"/>
        <v>3.9334585938942982E-3</v>
      </c>
      <c r="Y36" s="153">
        <f t="shared" si="153"/>
        <v>3.9432922403790337E-3</v>
      </c>
      <c r="Z36" s="153">
        <f t="shared" si="153"/>
        <v>-0.27548233339998784</v>
      </c>
      <c r="AA36" s="153">
        <f t="shared" si="153"/>
        <v>3.2644446374800124E-3</v>
      </c>
      <c r="AB36" s="153">
        <f t="shared" si="153"/>
        <v>3.2726057490737124E-3</v>
      </c>
      <c r="AC36" s="153">
        <f t="shared" si="153"/>
        <v>3.2807872634463965E-3</v>
      </c>
      <c r="AD36" s="153">
        <f t="shared" si="153"/>
        <v>3.2889892316050134E-3</v>
      </c>
      <c r="AE36" s="153">
        <f t="shared" si="153"/>
        <v>3.2972117046840255E-3</v>
      </c>
      <c r="AF36" s="153">
        <f t="shared" si="153"/>
        <v>-0.80919454526605417</v>
      </c>
      <c r="AG36" s="153">
        <f t="shared" si="153"/>
        <v>1.2824683707805997E-3</v>
      </c>
      <c r="AH36" s="153">
        <f t="shared" si="153"/>
        <v>1.2856745417075513E-3</v>
      </c>
      <c r="AI36" s="153">
        <f t="shared" si="153"/>
        <v>1.28888872806182E-3</v>
      </c>
      <c r="AJ36" s="153">
        <f t="shared" si="153"/>
        <v>1.2921109498819747E-3</v>
      </c>
      <c r="AK36" s="153">
        <f t="shared" si="153"/>
        <v>1.2953412272566796E-3</v>
      </c>
      <c r="AL36" s="153">
        <f t="shared" si="153"/>
        <v>-7.5884310219377022</v>
      </c>
      <c r="AM36" s="153">
        <f t="shared" si="153"/>
        <v>0</v>
      </c>
      <c r="AN36" s="153">
        <f t="shared" si="153"/>
        <v>0</v>
      </c>
      <c r="AO36" s="153">
        <f t="shared" si="153"/>
        <v>0</v>
      </c>
      <c r="AP36" s="153">
        <f t="shared" ref="AP36:BU36" si="154">-AP377/$F$16</f>
        <v>0</v>
      </c>
      <c r="AQ36" s="153">
        <f t="shared" si="154"/>
        <v>0</v>
      </c>
      <c r="AR36" s="153">
        <f t="shared" si="154"/>
        <v>0</v>
      </c>
      <c r="AS36" s="153">
        <f t="shared" si="154"/>
        <v>0</v>
      </c>
      <c r="AT36" s="153">
        <f t="shared" si="154"/>
        <v>0</v>
      </c>
      <c r="AU36" s="153">
        <f t="shared" si="154"/>
        <v>0</v>
      </c>
      <c r="AV36" s="153">
        <f t="shared" si="154"/>
        <v>0</v>
      </c>
      <c r="AW36" s="153">
        <f t="shared" si="154"/>
        <v>0</v>
      </c>
      <c r="AX36" s="153">
        <f t="shared" si="154"/>
        <v>-1.0919354838709678</v>
      </c>
      <c r="AY36" s="153">
        <f t="shared" si="154"/>
        <v>0</v>
      </c>
      <c r="AZ36" s="153">
        <f t="shared" si="154"/>
        <v>0</v>
      </c>
      <c r="BA36" s="153">
        <f t="shared" si="154"/>
        <v>0</v>
      </c>
      <c r="BB36" s="153">
        <f t="shared" si="154"/>
        <v>0</v>
      </c>
      <c r="BC36" s="153">
        <f t="shared" si="154"/>
        <v>0</v>
      </c>
      <c r="BD36" s="153">
        <f t="shared" si="154"/>
        <v>0</v>
      </c>
      <c r="BE36" s="153">
        <f t="shared" si="154"/>
        <v>0</v>
      </c>
      <c r="BF36" s="153">
        <f t="shared" si="154"/>
        <v>0</v>
      </c>
      <c r="BG36" s="153">
        <f t="shared" si="154"/>
        <v>0</v>
      </c>
      <c r="BH36" s="153">
        <f t="shared" si="154"/>
        <v>0</v>
      </c>
      <c r="BI36" s="153">
        <f t="shared" si="154"/>
        <v>0</v>
      </c>
      <c r="BJ36" s="153">
        <f t="shared" si="154"/>
        <v>-9.0598546015180279</v>
      </c>
      <c r="BK36" s="153">
        <f t="shared" si="154"/>
        <v>0</v>
      </c>
      <c r="BL36" s="153">
        <f t="shared" si="154"/>
        <v>0</v>
      </c>
      <c r="BM36" s="153">
        <f t="shared" si="154"/>
        <v>0</v>
      </c>
      <c r="BN36" s="153">
        <f t="shared" si="154"/>
        <v>0</v>
      </c>
      <c r="BO36" s="153">
        <f t="shared" si="154"/>
        <v>0</v>
      </c>
      <c r="BP36" s="153">
        <f t="shared" si="154"/>
        <v>-0.8125</v>
      </c>
      <c r="BQ36" s="153">
        <f t="shared" si="154"/>
        <v>0</v>
      </c>
      <c r="BR36" s="153">
        <f t="shared" si="154"/>
        <v>0</v>
      </c>
      <c r="BS36" s="153">
        <f t="shared" si="154"/>
        <v>0</v>
      </c>
      <c r="BT36" s="153">
        <f t="shared" si="154"/>
        <v>0</v>
      </c>
      <c r="BU36" s="153">
        <f t="shared" si="154"/>
        <v>0</v>
      </c>
      <c r="BV36" s="153">
        <f t="shared" ref="BV36:DA36" si="155">-BV377/$F$16</f>
        <v>-0.27943548387096784</v>
      </c>
      <c r="BW36" s="153">
        <f t="shared" si="155"/>
        <v>0</v>
      </c>
      <c r="BX36" s="153">
        <f t="shared" si="155"/>
        <v>0</v>
      </c>
      <c r="BY36" s="153">
        <f t="shared" si="155"/>
        <v>0</v>
      </c>
      <c r="BZ36" s="153">
        <f t="shared" si="155"/>
        <v>0</v>
      </c>
      <c r="CA36" s="153">
        <f t="shared" si="155"/>
        <v>0</v>
      </c>
      <c r="CB36" s="153">
        <f t="shared" si="155"/>
        <v>0</v>
      </c>
      <c r="CC36" s="153">
        <f t="shared" si="155"/>
        <v>0</v>
      </c>
      <c r="CD36" s="153">
        <f t="shared" si="155"/>
        <v>0</v>
      </c>
      <c r="CE36" s="153">
        <f t="shared" si="155"/>
        <v>0</v>
      </c>
      <c r="CF36" s="153">
        <f t="shared" si="155"/>
        <v>0</v>
      </c>
      <c r="CG36" s="153">
        <f t="shared" si="155"/>
        <v>0</v>
      </c>
      <c r="CH36" s="153">
        <f t="shared" si="155"/>
        <v>-8.4022296015180267</v>
      </c>
      <c r="CI36" s="153">
        <f t="shared" si="155"/>
        <v>0</v>
      </c>
      <c r="CJ36" s="153">
        <f t="shared" si="155"/>
        <v>0</v>
      </c>
      <c r="CK36" s="153">
        <f t="shared" si="155"/>
        <v>0</v>
      </c>
      <c r="CL36" s="153">
        <f t="shared" si="155"/>
        <v>0</v>
      </c>
      <c r="CM36" s="153">
        <f t="shared" si="155"/>
        <v>0</v>
      </c>
      <c r="CN36" s="153">
        <f t="shared" si="155"/>
        <v>0</v>
      </c>
      <c r="CO36" s="153">
        <f t="shared" si="155"/>
        <v>0</v>
      </c>
      <c r="CP36" s="153">
        <f t="shared" si="155"/>
        <v>0</v>
      </c>
      <c r="CQ36" s="153">
        <f t="shared" si="155"/>
        <v>0</v>
      </c>
      <c r="CR36" s="153">
        <f t="shared" si="155"/>
        <v>0</v>
      </c>
      <c r="CS36" s="153">
        <f t="shared" si="155"/>
        <v>0</v>
      </c>
      <c r="CT36" s="153">
        <f t="shared" si="155"/>
        <v>-0.27943548387096784</v>
      </c>
      <c r="CU36" s="153">
        <f t="shared" si="155"/>
        <v>0</v>
      </c>
      <c r="CV36" s="153">
        <f t="shared" si="155"/>
        <v>0</v>
      </c>
      <c r="CW36" s="153">
        <f t="shared" si="155"/>
        <v>0</v>
      </c>
      <c r="CX36" s="153">
        <f t="shared" si="155"/>
        <v>0</v>
      </c>
      <c r="CY36" s="153">
        <f t="shared" si="155"/>
        <v>0</v>
      </c>
      <c r="CZ36" s="153">
        <f t="shared" si="155"/>
        <v>-0.8125</v>
      </c>
      <c r="DA36" s="153">
        <f t="shared" si="155"/>
        <v>0</v>
      </c>
      <c r="DB36" s="153">
        <f t="shared" ref="DB36:DZ36" si="156">-DB377/$F$16</f>
        <v>0</v>
      </c>
      <c r="DC36" s="153">
        <f t="shared" si="156"/>
        <v>0</v>
      </c>
      <c r="DD36" s="153">
        <f t="shared" si="156"/>
        <v>0</v>
      </c>
      <c r="DE36" s="153">
        <f t="shared" si="156"/>
        <v>0</v>
      </c>
      <c r="DF36" s="153">
        <f t="shared" si="156"/>
        <v>-9.0598546015180279</v>
      </c>
      <c r="DG36" s="153">
        <f t="shared" si="156"/>
        <v>0</v>
      </c>
      <c r="DH36" s="153">
        <f t="shared" si="156"/>
        <v>0</v>
      </c>
      <c r="DI36" s="153">
        <f t="shared" si="156"/>
        <v>0</v>
      </c>
      <c r="DJ36" s="153">
        <f t="shared" si="156"/>
        <v>0</v>
      </c>
      <c r="DK36" s="153">
        <f t="shared" si="156"/>
        <v>0</v>
      </c>
      <c r="DL36" s="153">
        <f t="shared" si="156"/>
        <v>0</v>
      </c>
      <c r="DM36" s="153">
        <f t="shared" si="156"/>
        <v>0</v>
      </c>
      <c r="DN36" s="153">
        <f t="shared" si="156"/>
        <v>0</v>
      </c>
      <c r="DO36" s="153">
        <f t="shared" si="156"/>
        <v>0</v>
      </c>
      <c r="DP36" s="153">
        <f t="shared" si="156"/>
        <v>0</v>
      </c>
      <c r="DQ36" s="153">
        <f t="shared" si="156"/>
        <v>0</v>
      </c>
      <c r="DR36" s="153">
        <f t="shared" si="156"/>
        <v>-1.0919354838709678</v>
      </c>
      <c r="DS36" s="153">
        <f t="shared" si="156"/>
        <v>0</v>
      </c>
      <c r="DT36" s="153">
        <f t="shared" si="156"/>
        <v>0</v>
      </c>
      <c r="DU36" s="153">
        <f t="shared" si="156"/>
        <v>0</v>
      </c>
      <c r="DV36" s="153">
        <f t="shared" si="156"/>
        <v>0</v>
      </c>
      <c r="DW36" s="153">
        <f t="shared" si="156"/>
        <v>0</v>
      </c>
      <c r="DX36" s="153">
        <f t="shared" si="156"/>
        <v>0</v>
      </c>
      <c r="DY36" s="153">
        <f t="shared" si="156"/>
        <v>0</v>
      </c>
      <c r="DZ36" s="153">
        <f t="shared" si="156"/>
        <v>0</v>
      </c>
    </row>
    <row r="37" spans="1:130" ht="13">
      <c r="A37" s="151"/>
      <c r="C37" s="425" t="s">
        <v>64</v>
      </c>
      <c r="D37" s="431"/>
      <c r="E37" s="431"/>
      <c r="F37" s="432"/>
      <c r="G37" s="427" t="s">
        <v>281</v>
      </c>
      <c r="H37" s="428">
        <f t="shared" ca="1" si="135"/>
        <v>38.029599175174994</v>
      </c>
      <c r="I37" s="429"/>
      <c r="J37" s="429">
        <f ca="1">SUM(J34:J36)</f>
        <v>0</v>
      </c>
      <c r="K37" s="429">
        <f ca="1">SUM(K34:K36)</f>
        <v>-19.539248378059774</v>
      </c>
      <c r="L37" s="429">
        <f t="shared" ref="L37:BW37" ca="1" si="157">SUM(L34:L36)</f>
        <v>-19.539229338906487</v>
      </c>
      <c r="M37" s="429">
        <f t="shared" ca="1" si="157"/>
        <v>-19.539210252155321</v>
      </c>
      <c r="N37" s="429">
        <f t="shared" ca="1" si="157"/>
        <v>18.859146945676617</v>
      </c>
      <c r="O37" s="429">
        <f t="shared" ca="1" si="157"/>
        <v>0.99560589053663784</v>
      </c>
      <c r="P37" s="429">
        <f t="shared" ca="1" si="157"/>
        <v>1.1983408684897567</v>
      </c>
      <c r="Q37" s="429">
        <f t="shared" ca="1" si="157"/>
        <v>1.2218054621079619</v>
      </c>
      <c r="R37" s="429">
        <f t="shared" ca="1" si="157"/>
        <v>1.1919803393655395</v>
      </c>
      <c r="S37" s="429">
        <f t="shared" ca="1" si="157"/>
        <v>1.128100265171236</v>
      </c>
      <c r="T37" s="429">
        <f t="shared" ca="1" si="157"/>
        <v>1.1476327410240441</v>
      </c>
      <c r="U37" s="429">
        <f t="shared" ca="1" si="157"/>
        <v>1.0841823259446319</v>
      </c>
      <c r="V37" s="429">
        <f t="shared" ca="1" si="157"/>
        <v>1.1015724911056388</v>
      </c>
      <c r="W37" s="429">
        <f t="shared" ca="1" si="157"/>
        <v>1.0780897958305518</v>
      </c>
      <c r="X37" s="429">
        <f t="shared" ca="1" si="157"/>
        <v>0.93955163522695062</v>
      </c>
      <c r="Y37" s="429">
        <f t="shared" ca="1" si="157"/>
        <v>1.0312666887268946</v>
      </c>
      <c r="Z37" s="429">
        <f t="shared" ca="1" si="157"/>
        <v>0.69324970166446676</v>
      </c>
      <c r="AA37" s="429">
        <f t="shared" ca="1" si="157"/>
        <v>0.98781948976621403</v>
      </c>
      <c r="AB37" s="429">
        <f t="shared" ca="1" si="157"/>
        <v>0.93218699726656939</v>
      </c>
      <c r="AC37" s="429">
        <f t="shared" ca="1" si="157"/>
        <v>0.94809999414267021</v>
      </c>
      <c r="AD37" s="429">
        <f t="shared" ca="1" si="157"/>
        <v>0.92875137619489334</v>
      </c>
      <c r="AE37" s="429">
        <f t="shared" ca="1" si="157"/>
        <v>0.87578005850498686</v>
      </c>
      <c r="AF37" s="429">
        <f t="shared" ca="1" si="157"/>
        <v>7.7817883729721093E-2</v>
      </c>
      <c r="AG37" s="429">
        <f t="shared" ca="1" si="157"/>
        <v>0.83624686788072045</v>
      </c>
      <c r="AH37" s="429">
        <f t="shared" ca="1" si="157"/>
        <v>0.85305132458662092</v>
      </c>
      <c r="AI37" s="429">
        <f t="shared" ca="1" si="157"/>
        <v>0.83803784264871162</v>
      </c>
      <c r="AJ37" s="429">
        <f t="shared" ca="1" si="157"/>
        <v>0.76137660449833433</v>
      </c>
      <c r="AK37" s="429">
        <f t="shared" ca="1" si="157"/>
        <v>0.80903230758900357</v>
      </c>
      <c r="AL37" s="429">
        <f t="shared" ca="1" si="157"/>
        <v>-6.8238371995091445</v>
      </c>
      <c r="AM37" s="429">
        <f t="shared" ca="1" si="157"/>
        <v>0.78233952238393312</v>
      </c>
      <c r="AN37" s="429">
        <f t="shared" ca="1" si="157"/>
        <v>0.74193627379312743</v>
      </c>
      <c r="AO37" s="429">
        <f t="shared" ca="1" si="157"/>
        <v>0.7603907718200964</v>
      </c>
      <c r="AP37" s="429">
        <f t="shared" ca="1" si="157"/>
        <v>0.74990194313934411</v>
      </c>
      <c r="AQ37" s="429">
        <f t="shared" ca="1" si="157"/>
        <v>0.7117586515630121</v>
      </c>
      <c r="AR37" s="429">
        <f t="shared" ca="1" si="157"/>
        <v>0.73045050255705912</v>
      </c>
      <c r="AS37" s="429">
        <f t="shared" ca="1" si="157"/>
        <v>0.69304816111583434</v>
      </c>
      <c r="AT37" s="429">
        <f t="shared" ca="1" si="157"/>
        <v>0.7112466363884582</v>
      </c>
      <c r="AU37" s="429">
        <f t="shared" ca="1" si="157"/>
        <v>0.70291378652545045</v>
      </c>
      <c r="AV37" s="429">
        <f t="shared" ca="1" si="157"/>
        <v>0.61513841913777967</v>
      </c>
      <c r="AW37" s="429">
        <f t="shared" ca="1" si="157"/>
        <v>0.68914063124189573</v>
      </c>
      <c r="AX37" s="429">
        <f t="shared" ca="1" si="157"/>
        <v>0.17648844395490837</v>
      </c>
      <c r="AY37" s="429">
        <f t="shared" ca="1" si="157"/>
        <v>1.3038154224366982</v>
      </c>
      <c r="AZ37" s="429">
        <f t="shared" ca="1" si="157"/>
        <v>1.2464970900349437</v>
      </c>
      <c r="BA37" s="429">
        <f t="shared" ca="1" si="157"/>
        <v>1.2825047472744027</v>
      </c>
      <c r="BB37" s="429">
        <f t="shared" ca="1" si="157"/>
        <v>1.274148977878006</v>
      </c>
      <c r="BC37" s="429">
        <f t="shared" ca="1" si="157"/>
        <v>1.220399418019702</v>
      </c>
      <c r="BD37" s="429">
        <f t="shared" ca="1" si="157"/>
        <v>1.257297757369312</v>
      </c>
      <c r="BE37" s="429">
        <f t="shared" ca="1" si="157"/>
        <v>1.2040191426804561</v>
      </c>
      <c r="BF37" s="429">
        <f t="shared" ca="1" si="157"/>
        <v>1.2403116836701598</v>
      </c>
      <c r="BG37" s="429">
        <f t="shared" ca="1" si="157"/>
        <v>1.2317949626140368</v>
      </c>
      <c r="BH37" s="429">
        <f t="shared" ca="1" si="157"/>
        <v>1.0916355604514705</v>
      </c>
      <c r="BI37" s="429">
        <f t="shared" ca="1" si="157"/>
        <v>1.2153805130453244</v>
      </c>
      <c r="BJ37" s="429">
        <f t="shared" ca="1" si="157"/>
        <v>-7.8961366890408193</v>
      </c>
      <c r="BK37" s="429">
        <f t="shared" ca="1" si="157"/>
        <v>1.1989746965647108</v>
      </c>
      <c r="BL37" s="429">
        <f t="shared" ca="1" si="157"/>
        <v>1.1478648183801226</v>
      </c>
      <c r="BM37" s="429">
        <f t="shared" ca="1" si="157"/>
        <v>1.1826303593366045</v>
      </c>
      <c r="BN37" s="429">
        <f t="shared" ca="1" si="157"/>
        <v>1.1744970768627412</v>
      </c>
      <c r="BO37" s="429">
        <f t="shared" ca="1" si="157"/>
        <v>1.1242579066575518</v>
      </c>
      <c r="BP37" s="429">
        <f t="shared" ca="1" si="157"/>
        <v>0.34583847134227219</v>
      </c>
      <c r="BQ37" s="429">
        <f t="shared" ca="1" si="157"/>
        <v>1.1087032556139351</v>
      </c>
      <c r="BR37" s="429">
        <f t="shared" ca="1" si="157"/>
        <v>1.1423619664121383</v>
      </c>
      <c r="BS37" s="429">
        <f t="shared" ca="1" si="157"/>
        <v>1.1344556049780379</v>
      </c>
      <c r="BT37" s="429">
        <f t="shared" ca="1" si="157"/>
        <v>1.0040413096133136</v>
      </c>
      <c r="BU37" s="429">
        <f t="shared" ca="1" si="157"/>
        <v>1.1188321650518676</v>
      </c>
      <c r="BV37" s="429">
        <f t="shared" ca="1" si="157"/>
        <v>0.79133228488021201</v>
      </c>
      <c r="BW37" s="429">
        <f t="shared" ca="1" si="157"/>
        <v>1.1040320024870185</v>
      </c>
      <c r="BX37" s="429">
        <f t="shared" ref="BX37:CA37" ca="1" si="158">SUM(BX34:BX36)</f>
        <v>1.0573115402138726</v>
      </c>
      <c r="BY37" s="429">
        <f t="shared" ca="1" si="158"/>
        <v>1.0904845365581286</v>
      </c>
      <c r="BZ37" s="429">
        <f t="shared" ca="1" si="158"/>
        <v>1.0839630307236123</v>
      </c>
      <c r="CA37" s="429">
        <f t="shared" ca="1" si="158"/>
        <v>1.039348695582164</v>
      </c>
      <c r="CB37" s="429">
        <f t="shared" ref="CB37:CC37" ca="1" si="159">SUM(CB34:CB36)</f>
        <v>1.0734226164457608</v>
      </c>
      <c r="CC37" s="429">
        <f t="shared" ca="1" si="159"/>
        <v>1.0295794312010036</v>
      </c>
      <c r="CD37" s="429">
        <f t="shared" ref="CD37:DL37" ca="1" si="160">SUM(CD34:CD36)</f>
        <v>1.0639045422353273</v>
      </c>
      <c r="CE37" s="429">
        <f t="shared" ca="1" si="160"/>
        <v>1.0593154399241822</v>
      </c>
      <c r="CF37" s="429">
        <f t="shared" ca="1" si="160"/>
        <v>0.97771796623313101</v>
      </c>
      <c r="CG37" s="429">
        <f t="shared" ca="1" si="160"/>
        <v>1.0503532125399704</v>
      </c>
      <c r="CH37" s="429">
        <f t="shared" ca="1" si="160"/>
        <v>-7.3941457295474411</v>
      </c>
      <c r="CI37" s="429">
        <f t="shared" ca="1" si="160"/>
        <v>1.0425493337798448</v>
      </c>
      <c r="CJ37" s="429">
        <f t="shared" ca="1" si="160"/>
        <v>1.0007903661443915</v>
      </c>
      <c r="CK37" s="429">
        <f t="shared" ca="1" si="160"/>
        <v>1.035148384190167</v>
      </c>
      <c r="CL37" s="429">
        <f t="shared" ca="1" si="160"/>
        <v>1.0315512224601213</v>
      </c>
      <c r="CM37" s="429">
        <f t="shared" ca="1" si="160"/>
        <v>0.99034770069065159</v>
      </c>
      <c r="CN37" s="429">
        <f t="shared" ca="1" si="160"/>
        <v>1.0245671819194042</v>
      </c>
      <c r="CO37" s="429">
        <f t="shared" ca="1" si="160"/>
        <v>0.98372592044873319</v>
      </c>
      <c r="CP37" s="429">
        <f t="shared" ca="1" si="160"/>
        <v>1.0183230009651552</v>
      </c>
      <c r="CQ37" s="429">
        <f t="shared" ca="1" si="160"/>
        <v>1.0160461783908632</v>
      </c>
      <c r="CR37" s="429">
        <f t="shared" ca="1" si="160"/>
        <v>0.90253262145001067</v>
      </c>
      <c r="CS37" s="429">
        <f t="shared" ca="1" si="160"/>
        <v>1.0130432014117707</v>
      </c>
      <c r="CT37" s="429">
        <f t="shared" ca="1" si="160"/>
        <v>0.69529852851864427</v>
      </c>
      <c r="CU37" s="429">
        <f t="shared" ca="1" si="160"/>
        <v>1.0108863602173317</v>
      </c>
      <c r="CV37" s="429">
        <f t="shared" ca="1" si="160"/>
        <v>0.97376293867887032</v>
      </c>
      <c r="CW37" s="429">
        <f t="shared" ca="1" si="160"/>
        <v>1.0108863602173317</v>
      </c>
      <c r="CX37" s="429">
        <f t="shared" ca="1" si="160"/>
        <v>1.0108863602173317</v>
      </c>
      <c r="CY37" s="429">
        <f t="shared" ca="1" si="160"/>
        <v>0.97376293867887032</v>
      </c>
      <c r="CZ37" s="429">
        <f t="shared" ca="1" si="160"/>
        <v>0.19838636021733169</v>
      </c>
      <c r="DA37" s="429">
        <f t="shared" ca="1" si="160"/>
        <v>0.97376293867887032</v>
      </c>
      <c r="DB37" s="429">
        <f t="shared" ca="1" si="160"/>
        <v>1.0108863602173317</v>
      </c>
      <c r="DC37" s="429">
        <f t="shared" ca="1" si="160"/>
        <v>1.0108863602173317</v>
      </c>
      <c r="DD37" s="429">
        <f t="shared" ca="1" si="160"/>
        <v>0.89951609560194701</v>
      </c>
      <c r="DE37" s="429">
        <f t="shared" ca="1" si="160"/>
        <v>1.0108863602173317</v>
      </c>
      <c r="DF37" s="429">
        <f t="shared" ca="1" si="160"/>
        <v>-8.0860916628391575</v>
      </c>
      <c r="DG37" s="429">
        <f t="shared" ca="1" si="160"/>
        <v>1.0108863602173317</v>
      </c>
      <c r="DH37" s="429">
        <f t="shared" ca="1" si="160"/>
        <v>0.97376293867887032</v>
      </c>
      <c r="DI37" s="429">
        <f t="shared" ca="1" si="160"/>
        <v>1.0108863602173317</v>
      </c>
      <c r="DJ37" s="429">
        <f t="shared" ca="1" si="160"/>
        <v>1.0108863602173317</v>
      </c>
      <c r="DK37" s="429">
        <f t="shared" ca="1" si="160"/>
        <v>0.97376293867887032</v>
      </c>
      <c r="DL37" s="429">
        <f t="shared" ca="1" si="160"/>
        <v>1.0108863602173317</v>
      </c>
      <c r="DM37" s="429">
        <f t="shared" ref="DM37:DZ37" ca="1" si="161">SUM(DM34:DM36)</f>
        <v>0.97376293867887032</v>
      </c>
      <c r="DN37" s="430">
        <f t="shared" ca="1" si="161"/>
        <v>1.0108863602173317</v>
      </c>
      <c r="DO37" s="429">
        <f t="shared" ca="1" si="161"/>
        <v>1.0108863602173317</v>
      </c>
      <c r="DP37" s="429">
        <f t="shared" ca="1" si="161"/>
        <v>0.89951609560194701</v>
      </c>
      <c r="DQ37" s="429">
        <f t="shared" ca="1" si="161"/>
        <v>1.0108863602173317</v>
      </c>
      <c r="DR37" s="429">
        <f t="shared" ca="1" si="161"/>
        <v>-0.11817254519209752</v>
      </c>
      <c r="DS37" s="429">
        <f t="shared" ca="1" si="161"/>
        <v>1.0108863602173317</v>
      </c>
      <c r="DT37" s="429">
        <f t="shared" ca="1" si="161"/>
        <v>0.97376293867887032</v>
      </c>
      <c r="DU37" s="429">
        <f t="shared" ca="1" si="161"/>
        <v>1.0108863602173317</v>
      </c>
      <c r="DV37" s="429">
        <f t="shared" ca="1" si="161"/>
        <v>1.0108863602173317</v>
      </c>
      <c r="DW37" s="429">
        <f ca="1">SUM(DW34:DW36)</f>
        <v>0.97376293867887032</v>
      </c>
      <c r="DX37" s="429">
        <f t="shared" ca="1" si="161"/>
        <v>1.0108863602173317</v>
      </c>
      <c r="DY37" s="429">
        <f t="shared" ca="1" si="161"/>
        <v>0.97376293867887032</v>
      </c>
      <c r="DZ37" s="430">
        <f t="shared" ca="1" si="161"/>
        <v>1.0108863602173317</v>
      </c>
    </row>
    <row r="38" spans="1:130" ht="13">
      <c r="A38" s="151"/>
      <c r="C38" s="32"/>
      <c r="F38" s="32"/>
      <c r="G38" s="54"/>
      <c r="H38" s="254"/>
      <c r="I38" s="54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249"/>
      <c r="DX38" s="249"/>
      <c r="DY38" s="249"/>
      <c r="DZ38" s="249"/>
    </row>
    <row r="39" spans="1:130" ht="13">
      <c r="A39" s="151"/>
      <c r="C39" s="5" t="s">
        <v>33</v>
      </c>
      <c r="E39" s="248"/>
      <c r="F39" s="249"/>
      <c r="G39" s="54" t="s">
        <v>281</v>
      </c>
      <c r="H39" s="250">
        <f ca="1">SUM($J39:$DZ39)</f>
        <v>-6.7902429863269882</v>
      </c>
      <c r="I39" s="153"/>
      <c r="J39" s="153">
        <f t="shared" ref="J39:AO39" si="162">-J435/$F$16</f>
        <v>0</v>
      </c>
      <c r="K39" s="153">
        <f t="shared" ca="1" si="162"/>
        <v>-0.13589672672515068</v>
      </c>
      <c r="L39" s="153">
        <f t="shared" ca="1" si="162"/>
        <v>-0.13486151202692576</v>
      </c>
      <c r="M39" s="153">
        <f t="shared" ca="1" si="162"/>
        <v>-0.16425569329715409</v>
      </c>
      <c r="N39" s="153">
        <f t="shared" ca="1" si="162"/>
        <v>-0.29509322083315476</v>
      </c>
      <c r="O39" s="153">
        <f t="shared" ca="1" si="162"/>
        <v>-0.17804903897153629</v>
      </c>
      <c r="P39" s="153">
        <f t="shared" ca="1" si="162"/>
        <v>-0.17035750731040233</v>
      </c>
      <c r="Q39" s="153">
        <f t="shared" ca="1" si="162"/>
        <v>-0.16911904880405182</v>
      </c>
      <c r="R39" s="153">
        <f t="shared" ca="1" si="162"/>
        <v>-0.15871028747947127</v>
      </c>
      <c r="S39" s="153">
        <f t="shared" ca="1" si="162"/>
        <v>-0.15254824135391271</v>
      </c>
      <c r="T39" s="153">
        <f t="shared" ca="1" si="162"/>
        <v>-0.1523502182858805</v>
      </c>
      <c r="U39" s="153">
        <f t="shared" ca="1" si="162"/>
        <v>-0.14644906367200408</v>
      </c>
      <c r="V39" s="153">
        <f t="shared" ca="1" si="162"/>
        <v>-0.14084674508276399</v>
      </c>
      <c r="W39" s="153">
        <f t="shared" ca="1" si="162"/>
        <v>-0.14079981932372032</v>
      </c>
      <c r="X39" s="153">
        <f t="shared" ca="1" si="162"/>
        <v>-0.13386833817147831</v>
      </c>
      <c r="Y39" s="153">
        <f t="shared" ca="1" si="162"/>
        <v>-0.12873105724426398</v>
      </c>
      <c r="Z39" s="153">
        <f t="shared" ca="1" si="162"/>
        <v>-0.12907761021244585</v>
      </c>
      <c r="AA39" s="153">
        <f t="shared" ca="1" si="162"/>
        <v>-0.12615635315896323</v>
      </c>
      <c r="AB39" s="153">
        <f t="shared" ca="1" si="162"/>
        <v>-0.12615635315896323</v>
      </c>
      <c r="AC39" s="153">
        <f t="shared" ca="1" si="162"/>
        <v>-0.12615303578514828</v>
      </c>
      <c r="AD39" s="153">
        <f t="shared" ca="1" si="162"/>
        <v>-0.12727383846294071</v>
      </c>
      <c r="AE39" s="153">
        <f t="shared" ca="1" si="162"/>
        <v>-0.12746091330850787</v>
      </c>
      <c r="AF39" s="153">
        <f t="shared" ca="1" si="162"/>
        <v>-0.12746091330850465</v>
      </c>
      <c r="AG39" s="153">
        <f t="shared" ca="1" si="162"/>
        <v>-0.12745914068171346</v>
      </c>
      <c r="AH39" s="153">
        <f t="shared" ca="1" si="162"/>
        <v>-0.12746091330849818</v>
      </c>
      <c r="AI39" s="153">
        <f t="shared" ca="1" si="162"/>
        <v>-0.12746445887656344</v>
      </c>
      <c r="AJ39" s="153">
        <f t="shared" ca="1" si="162"/>
        <v>-0.12745736815974221</v>
      </c>
      <c r="AK39" s="153">
        <f t="shared" ca="1" si="162"/>
        <v>-0.12746091330850143</v>
      </c>
      <c r="AL39" s="153">
        <f t="shared" ca="1" si="162"/>
        <v>-0.12745914068171679</v>
      </c>
      <c r="AM39" s="153">
        <f t="shared" ca="1" si="162"/>
        <v>-0.14726457609391597</v>
      </c>
      <c r="AN39" s="153">
        <f t="shared" ca="1" si="162"/>
        <v>-0.14351505355669275</v>
      </c>
      <c r="AO39" s="153">
        <f t="shared" ca="1" si="162"/>
        <v>-0.1455658721166154</v>
      </c>
      <c r="AP39" s="153">
        <f t="shared" ref="AP39:BU39" ca="1" si="163">-AP435/$F$16</f>
        <v>-0.14407623183788554</v>
      </c>
      <c r="AQ39" s="153">
        <f t="shared" ca="1" si="163"/>
        <v>-0.14085989692092243</v>
      </c>
      <c r="AR39" s="153">
        <f t="shared" ca="1" si="163"/>
        <v>-0.14313466173575845</v>
      </c>
      <c r="AS39" s="153">
        <f t="shared" ca="1" si="163"/>
        <v>-0.13958872718758608</v>
      </c>
      <c r="AT39" s="153">
        <f t="shared" ca="1" si="163"/>
        <v>-0.13620159070359125</v>
      </c>
      <c r="AU39" s="153">
        <f t="shared" ca="1" si="163"/>
        <v>-0.13850185438143581</v>
      </c>
      <c r="AV39" s="153">
        <f t="shared" ca="1" si="163"/>
        <v>-0.13506653320926207</v>
      </c>
      <c r="AW39" s="153">
        <f t="shared" ca="1" si="163"/>
        <v>-0.13208349043439863</v>
      </c>
      <c r="AX39" s="153">
        <f t="shared" ca="1" si="163"/>
        <v>-0.13454549605105803</v>
      </c>
      <c r="AY39" s="153">
        <f t="shared" ca="1" si="163"/>
        <v>-0.13434606706652633</v>
      </c>
      <c r="AZ39" s="153">
        <f t="shared" ca="1" si="163"/>
        <v>-0.12970062873173668</v>
      </c>
      <c r="BA39" s="153">
        <f t="shared" ca="1" si="163"/>
        <v>-0.12970458281265979</v>
      </c>
      <c r="BB39" s="153">
        <f t="shared" ca="1" si="163"/>
        <v>-0.13164249003686121</v>
      </c>
      <c r="BC39" s="153">
        <f t="shared" ca="1" si="163"/>
        <v>-0.13200358913314911</v>
      </c>
      <c r="BD39" s="153">
        <f t="shared" ca="1" si="163"/>
        <v>-0.13200358913315216</v>
      </c>
      <c r="BE39" s="153">
        <f t="shared" ca="1" si="163"/>
        <v>-0.13199699505654439</v>
      </c>
      <c r="BF39" s="153">
        <f t="shared" ca="1" si="163"/>
        <v>-0.13200358913315519</v>
      </c>
      <c r="BG39" s="153">
        <f t="shared" ca="1" si="163"/>
        <v>0</v>
      </c>
      <c r="BH39" s="153">
        <f t="shared" ca="1" si="163"/>
        <v>0</v>
      </c>
      <c r="BI39" s="153">
        <f t="shared" ca="1" si="163"/>
        <v>0</v>
      </c>
      <c r="BJ39" s="153">
        <f t="shared" ca="1" si="163"/>
        <v>0</v>
      </c>
      <c r="BK39" s="153">
        <f t="shared" ca="1" si="163"/>
        <v>0</v>
      </c>
      <c r="BL39" s="153">
        <f t="shared" ca="1" si="163"/>
        <v>0</v>
      </c>
      <c r="BM39" s="153">
        <f t="shared" ca="1" si="163"/>
        <v>0</v>
      </c>
      <c r="BN39" s="153">
        <f t="shared" ca="1" si="163"/>
        <v>0</v>
      </c>
      <c r="BO39" s="153">
        <f t="shared" ca="1" si="163"/>
        <v>0</v>
      </c>
      <c r="BP39" s="153">
        <f t="shared" ca="1" si="163"/>
        <v>0</v>
      </c>
      <c r="BQ39" s="153">
        <f t="shared" ca="1" si="163"/>
        <v>0</v>
      </c>
      <c r="BR39" s="153">
        <f t="shared" ca="1" si="163"/>
        <v>0</v>
      </c>
      <c r="BS39" s="153">
        <f t="shared" ca="1" si="163"/>
        <v>0</v>
      </c>
      <c r="BT39" s="153">
        <f t="shared" ca="1" si="163"/>
        <v>0</v>
      </c>
      <c r="BU39" s="153">
        <f t="shared" ca="1" si="163"/>
        <v>0</v>
      </c>
      <c r="BV39" s="153">
        <f t="shared" ref="BV39:DA39" ca="1" si="164">-BV435/$F$16</f>
        <v>0</v>
      </c>
      <c r="BW39" s="153">
        <f t="shared" ca="1" si="164"/>
        <v>0</v>
      </c>
      <c r="BX39" s="153">
        <f t="shared" ca="1" si="164"/>
        <v>0</v>
      </c>
      <c r="BY39" s="153">
        <f t="shared" ca="1" si="164"/>
        <v>0</v>
      </c>
      <c r="BZ39" s="153">
        <f t="shared" ca="1" si="164"/>
        <v>0</v>
      </c>
      <c r="CA39" s="153">
        <f t="shared" ca="1" si="164"/>
        <v>0</v>
      </c>
      <c r="CB39" s="153">
        <f t="shared" ca="1" si="164"/>
        <v>0</v>
      </c>
      <c r="CC39" s="153">
        <f t="shared" ca="1" si="164"/>
        <v>0</v>
      </c>
      <c r="CD39" s="153">
        <f t="shared" ca="1" si="164"/>
        <v>0</v>
      </c>
      <c r="CE39" s="153">
        <f t="shared" ca="1" si="164"/>
        <v>0</v>
      </c>
      <c r="CF39" s="153">
        <f t="shared" ca="1" si="164"/>
        <v>0</v>
      </c>
      <c r="CG39" s="153">
        <f t="shared" ca="1" si="164"/>
        <v>0</v>
      </c>
      <c r="CH39" s="153">
        <f t="shared" ca="1" si="164"/>
        <v>0</v>
      </c>
      <c r="CI39" s="153">
        <f t="shared" ca="1" si="164"/>
        <v>0</v>
      </c>
      <c r="CJ39" s="153">
        <f t="shared" ca="1" si="164"/>
        <v>0</v>
      </c>
      <c r="CK39" s="153">
        <f t="shared" ca="1" si="164"/>
        <v>0</v>
      </c>
      <c r="CL39" s="153">
        <f t="shared" ca="1" si="164"/>
        <v>0</v>
      </c>
      <c r="CM39" s="153">
        <f t="shared" ca="1" si="164"/>
        <v>0</v>
      </c>
      <c r="CN39" s="153">
        <f t="shared" ca="1" si="164"/>
        <v>0</v>
      </c>
      <c r="CO39" s="153">
        <f t="shared" ca="1" si="164"/>
        <v>0</v>
      </c>
      <c r="CP39" s="153">
        <f t="shared" ca="1" si="164"/>
        <v>0</v>
      </c>
      <c r="CQ39" s="153">
        <f t="shared" ca="1" si="164"/>
        <v>0</v>
      </c>
      <c r="CR39" s="153">
        <f t="shared" ca="1" si="164"/>
        <v>0</v>
      </c>
      <c r="CS39" s="153">
        <f t="shared" ca="1" si="164"/>
        <v>0</v>
      </c>
      <c r="CT39" s="153">
        <f t="shared" ca="1" si="164"/>
        <v>0</v>
      </c>
      <c r="CU39" s="153">
        <f t="shared" ca="1" si="164"/>
        <v>0</v>
      </c>
      <c r="CV39" s="153">
        <f t="shared" ca="1" si="164"/>
        <v>0</v>
      </c>
      <c r="CW39" s="153">
        <f t="shared" ca="1" si="164"/>
        <v>0</v>
      </c>
      <c r="CX39" s="153">
        <f t="shared" ca="1" si="164"/>
        <v>0</v>
      </c>
      <c r="CY39" s="153">
        <f t="shared" ca="1" si="164"/>
        <v>0</v>
      </c>
      <c r="CZ39" s="153">
        <f t="shared" ca="1" si="164"/>
        <v>0</v>
      </c>
      <c r="DA39" s="153">
        <f t="shared" ca="1" si="164"/>
        <v>0</v>
      </c>
      <c r="DB39" s="153">
        <f t="shared" ref="DB39:DZ39" ca="1" si="165">-DB435/$F$16</f>
        <v>0</v>
      </c>
      <c r="DC39" s="153">
        <f t="shared" ca="1" si="165"/>
        <v>0</v>
      </c>
      <c r="DD39" s="153">
        <f t="shared" ca="1" si="165"/>
        <v>0</v>
      </c>
      <c r="DE39" s="153">
        <f t="shared" ca="1" si="165"/>
        <v>0</v>
      </c>
      <c r="DF39" s="153">
        <f t="shared" ca="1" si="165"/>
        <v>0</v>
      </c>
      <c r="DG39" s="153">
        <f t="shared" ca="1" si="165"/>
        <v>0</v>
      </c>
      <c r="DH39" s="153">
        <f t="shared" ca="1" si="165"/>
        <v>0</v>
      </c>
      <c r="DI39" s="153">
        <f t="shared" ca="1" si="165"/>
        <v>0</v>
      </c>
      <c r="DJ39" s="153">
        <f t="shared" ca="1" si="165"/>
        <v>0</v>
      </c>
      <c r="DK39" s="153">
        <f t="shared" ca="1" si="165"/>
        <v>0</v>
      </c>
      <c r="DL39" s="153">
        <f t="shared" ca="1" si="165"/>
        <v>0</v>
      </c>
      <c r="DM39" s="153">
        <f t="shared" ca="1" si="165"/>
        <v>0</v>
      </c>
      <c r="DN39" s="153">
        <f t="shared" ca="1" si="165"/>
        <v>0</v>
      </c>
      <c r="DO39" s="153">
        <f t="shared" ca="1" si="165"/>
        <v>0</v>
      </c>
      <c r="DP39" s="153">
        <f t="shared" ca="1" si="165"/>
        <v>0</v>
      </c>
      <c r="DQ39" s="153">
        <f t="shared" ca="1" si="165"/>
        <v>0</v>
      </c>
      <c r="DR39" s="153">
        <f t="shared" ca="1" si="165"/>
        <v>0</v>
      </c>
      <c r="DS39" s="153">
        <f t="shared" ca="1" si="165"/>
        <v>0</v>
      </c>
      <c r="DT39" s="153">
        <f t="shared" ca="1" si="165"/>
        <v>0</v>
      </c>
      <c r="DU39" s="153">
        <f t="shared" ca="1" si="165"/>
        <v>0</v>
      </c>
      <c r="DV39" s="153">
        <f t="shared" ca="1" si="165"/>
        <v>0</v>
      </c>
      <c r="DW39" s="153">
        <f t="shared" ca="1" si="165"/>
        <v>0</v>
      </c>
      <c r="DX39" s="153">
        <f t="shared" ca="1" si="165"/>
        <v>0</v>
      </c>
      <c r="DY39" s="153">
        <f t="shared" ca="1" si="165"/>
        <v>0</v>
      </c>
      <c r="DZ39" s="153">
        <f t="shared" ca="1" si="165"/>
        <v>0</v>
      </c>
    </row>
    <row r="40" spans="1:130" ht="13">
      <c r="A40" s="151"/>
      <c r="C40" s="5" t="s">
        <v>59</v>
      </c>
      <c r="E40" s="248"/>
      <c r="F40" s="249"/>
      <c r="G40" s="54" t="s">
        <v>281</v>
      </c>
      <c r="H40" s="250">
        <f ca="1">SUM($J40:$DZ40)</f>
        <v>-1.1874835323739674</v>
      </c>
      <c r="I40" s="153"/>
      <c r="J40" s="153">
        <f t="shared" ref="J40:AO40" si="166">-J436/$F$16</f>
        <v>-0.33229166666666665</v>
      </c>
      <c r="K40" s="153">
        <f t="shared" ca="1" si="166"/>
        <v>-7.2916666666666668E-3</v>
      </c>
      <c r="L40" s="153">
        <f t="shared" ca="1" si="166"/>
        <v>-7.2916666666666668E-3</v>
      </c>
      <c r="M40" s="153">
        <f t="shared" ca="1" si="166"/>
        <v>-6.3117216382064549E-3</v>
      </c>
      <c r="N40" s="153">
        <f t="shared" ca="1" si="166"/>
        <v>-2.0094081880606355E-3</v>
      </c>
      <c r="O40" s="153">
        <f t="shared" ca="1" si="166"/>
        <v>-5.7806050166673562E-3</v>
      </c>
      <c r="P40" s="153">
        <f t="shared" ca="1" si="166"/>
        <v>-5.9856495652746726E-3</v>
      </c>
      <c r="Q40" s="153">
        <f t="shared" ca="1" si="166"/>
        <v>-6.0028893099225876E-3</v>
      </c>
      <c r="R40" s="153">
        <f t="shared" ca="1" si="166"/>
        <v>-6.2192278584013274E-3</v>
      </c>
      <c r="S40" s="153">
        <f t="shared" ca="1" si="166"/>
        <v>-6.4324522987247289E-3</v>
      </c>
      <c r="T40" s="153">
        <f t="shared" ca="1" si="166"/>
        <v>-6.4392307835481402E-3</v>
      </c>
      <c r="U40" s="153">
        <f t="shared" ca="1" si="166"/>
        <v>-6.6435215039964525E-3</v>
      </c>
      <c r="V40" s="153">
        <f t="shared" ca="1" si="166"/>
        <v>-6.8376846518770932E-3</v>
      </c>
      <c r="W40" s="153">
        <f t="shared" ca="1" si="166"/>
        <v>-6.8393809793499023E-3</v>
      </c>
      <c r="X40" s="153">
        <f t="shared" ca="1" si="166"/>
        <v>-7.0324568840726886E-3</v>
      </c>
      <c r="Y40" s="153">
        <f t="shared" ca="1" si="166"/>
        <v>-7.2009123103248442E-3</v>
      </c>
      <c r="Z40" s="153">
        <f t="shared" ca="1" si="166"/>
        <v>-7.1885156686582906E-3</v>
      </c>
      <c r="AA40" s="153">
        <f t="shared" ca="1" si="166"/>
        <v>-7.2916666666666668E-3</v>
      </c>
      <c r="AB40" s="153">
        <f t="shared" ca="1" si="166"/>
        <v>-7.2916666666666668E-3</v>
      </c>
      <c r="AC40" s="153">
        <f t="shared" ca="1" si="166"/>
        <v>-7.2916666666666668E-3</v>
      </c>
      <c r="AD40" s="153">
        <f t="shared" ca="1" si="166"/>
        <v>-7.2916666666666668E-3</v>
      </c>
      <c r="AE40" s="153">
        <f t="shared" ca="1" si="166"/>
        <v>-7.2916666666666668E-3</v>
      </c>
      <c r="AF40" s="153">
        <f t="shared" ca="1" si="166"/>
        <v>-7.2916666666666668E-3</v>
      </c>
      <c r="AG40" s="153">
        <f t="shared" ca="1" si="166"/>
        <v>-7.2916666666666668E-3</v>
      </c>
      <c r="AH40" s="153">
        <f t="shared" ca="1" si="166"/>
        <v>-7.2916666666666668E-3</v>
      </c>
      <c r="AI40" s="153">
        <f t="shared" ca="1" si="166"/>
        <v>-7.2916666666666668E-3</v>
      </c>
      <c r="AJ40" s="153">
        <f t="shared" ca="1" si="166"/>
        <v>-7.2916666666666668E-3</v>
      </c>
      <c r="AK40" s="153">
        <f t="shared" ca="1" si="166"/>
        <v>-7.2916666666666668E-3</v>
      </c>
      <c r="AL40" s="153">
        <f t="shared" ca="1" si="166"/>
        <v>-7.2916666666666668E-3</v>
      </c>
      <c r="AM40" s="153">
        <f t="shared" ca="1" si="166"/>
        <v>-6.6038909930629022E-3</v>
      </c>
      <c r="AN40" s="153">
        <f t="shared" ca="1" si="166"/>
        <v>-6.7339164774797011E-3</v>
      </c>
      <c r="AO40" s="153">
        <f t="shared" ca="1" si="166"/>
        <v>-6.6628230985250033E-3</v>
      </c>
      <c r="AP40" s="153">
        <f t="shared" ref="AP40:BU40" ca="1" si="167">-AP436/$F$16</f>
        <v>-6.7886187868370059E-3</v>
      </c>
      <c r="AQ40" s="153">
        <f t="shared" ca="1" si="167"/>
        <v>-6.9134402535618129E-3</v>
      </c>
      <c r="AR40" s="153">
        <f t="shared" ca="1" si="167"/>
        <v>-6.8365708710198102E-3</v>
      </c>
      <c r="AS40" s="153">
        <f t="shared" ca="1" si="167"/>
        <v>-6.9565988084652726E-3</v>
      </c>
      <c r="AT40" s="153">
        <f t="shared" ca="1" si="167"/>
        <v>-7.0713981835037812E-3</v>
      </c>
      <c r="AU40" s="153">
        <f t="shared" ca="1" si="167"/>
        <v>-6.9935093211876244E-3</v>
      </c>
      <c r="AV40" s="153">
        <f t="shared" ca="1" si="167"/>
        <v>-7.1096556947341794E-3</v>
      </c>
      <c r="AW40" s="153">
        <f t="shared" ca="1" si="167"/>
        <v>-7.2109719324457379E-3</v>
      </c>
      <c r="AX40" s="153">
        <f t="shared" ca="1" si="167"/>
        <v>-7.1274572617944874E-3</v>
      </c>
      <c r="AY40" s="153">
        <f t="shared" ca="1" si="167"/>
        <v>-7.1343573675962122E-3</v>
      </c>
      <c r="AZ40" s="153">
        <f t="shared" ca="1" si="167"/>
        <v>-7.2916666666666668E-3</v>
      </c>
      <c r="BA40" s="153">
        <f t="shared" ca="1" si="167"/>
        <v>-7.2916666666666668E-3</v>
      </c>
      <c r="BB40" s="153">
        <f t="shared" ca="1" si="167"/>
        <v>-7.2916666666666668E-3</v>
      </c>
      <c r="BC40" s="153">
        <f t="shared" ca="1" si="167"/>
        <v>-7.2916666666666668E-3</v>
      </c>
      <c r="BD40" s="153">
        <f t="shared" ca="1" si="167"/>
        <v>-7.2916666666666668E-3</v>
      </c>
      <c r="BE40" s="153">
        <f t="shared" ca="1" si="167"/>
        <v>-7.2916666666666668E-3</v>
      </c>
      <c r="BF40" s="153">
        <f t="shared" ca="1" si="167"/>
        <v>-7.2916666666666668E-3</v>
      </c>
      <c r="BG40" s="153">
        <f t="shared" ca="1" si="167"/>
        <v>-7.2916666666666668E-3</v>
      </c>
      <c r="BH40" s="153">
        <f t="shared" ca="1" si="167"/>
        <v>-7.2916666666666668E-3</v>
      </c>
      <c r="BI40" s="153">
        <f t="shared" ca="1" si="167"/>
        <v>-7.2916666666666668E-3</v>
      </c>
      <c r="BJ40" s="153">
        <f t="shared" ca="1" si="167"/>
        <v>-7.2916666666666668E-3</v>
      </c>
      <c r="BK40" s="153">
        <f t="shared" ca="1" si="167"/>
        <v>-7.2916666666666668E-3</v>
      </c>
      <c r="BL40" s="153">
        <f t="shared" ca="1" si="167"/>
        <v>-7.2916666666666668E-3</v>
      </c>
      <c r="BM40" s="153">
        <f t="shared" ca="1" si="167"/>
        <v>-7.2916666666666668E-3</v>
      </c>
      <c r="BN40" s="153">
        <f t="shared" ca="1" si="167"/>
        <v>-7.2916666666666668E-3</v>
      </c>
      <c r="BO40" s="153">
        <f t="shared" ca="1" si="167"/>
        <v>-7.2916666666666668E-3</v>
      </c>
      <c r="BP40" s="153">
        <f t="shared" ca="1" si="167"/>
        <v>-7.2916666666666668E-3</v>
      </c>
      <c r="BQ40" s="153">
        <f t="shared" ca="1" si="167"/>
        <v>-7.2916666666666668E-3</v>
      </c>
      <c r="BR40" s="153">
        <f t="shared" ca="1" si="167"/>
        <v>-7.2916666666666668E-3</v>
      </c>
      <c r="BS40" s="153">
        <f t="shared" ca="1" si="167"/>
        <v>-7.2916666666666668E-3</v>
      </c>
      <c r="BT40" s="153">
        <f t="shared" ca="1" si="167"/>
        <v>-7.2916666666666668E-3</v>
      </c>
      <c r="BU40" s="153">
        <f t="shared" ca="1" si="167"/>
        <v>-7.2916666666666668E-3</v>
      </c>
      <c r="BV40" s="153">
        <f t="shared" ref="BV40:DA40" ca="1" si="168">-BV436/$F$16</f>
        <v>-7.2916666666666668E-3</v>
      </c>
      <c r="BW40" s="153">
        <f t="shared" ca="1" si="168"/>
        <v>-7.2916666666666668E-3</v>
      </c>
      <c r="BX40" s="153">
        <f t="shared" ca="1" si="168"/>
        <v>-7.2916666666666668E-3</v>
      </c>
      <c r="BY40" s="153">
        <f t="shared" ca="1" si="168"/>
        <v>-7.2916666666666668E-3</v>
      </c>
      <c r="BZ40" s="153">
        <f t="shared" ca="1" si="168"/>
        <v>-7.2916666666666668E-3</v>
      </c>
      <c r="CA40" s="153">
        <f t="shared" ca="1" si="168"/>
        <v>-7.2916666666666668E-3</v>
      </c>
      <c r="CB40" s="153">
        <f t="shared" ca="1" si="168"/>
        <v>-7.2916666666666668E-3</v>
      </c>
      <c r="CC40" s="153">
        <f t="shared" ca="1" si="168"/>
        <v>-7.2916666666666668E-3</v>
      </c>
      <c r="CD40" s="153">
        <f t="shared" ca="1" si="168"/>
        <v>-7.2916666666666668E-3</v>
      </c>
      <c r="CE40" s="153">
        <f t="shared" ca="1" si="168"/>
        <v>-7.2916666666666668E-3</v>
      </c>
      <c r="CF40" s="153">
        <f t="shared" ca="1" si="168"/>
        <v>-7.2916666666666668E-3</v>
      </c>
      <c r="CG40" s="153">
        <f t="shared" ca="1" si="168"/>
        <v>-7.2916666666666668E-3</v>
      </c>
      <c r="CH40" s="153">
        <f t="shared" ca="1" si="168"/>
        <v>-7.2916666666666668E-3</v>
      </c>
      <c r="CI40" s="153">
        <f t="shared" ca="1" si="168"/>
        <v>-7.2916666666666668E-3</v>
      </c>
      <c r="CJ40" s="153">
        <f t="shared" ca="1" si="168"/>
        <v>-7.2916666666666668E-3</v>
      </c>
      <c r="CK40" s="153">
        <f t="shared" ca="1" si="168"/>
        <v>-7.2916666666666668E-3</v>
      </c>
      <c r="CL40" s="153">
        <f t="shared" ca="1" si="168"/>
        <v>-7.2916666666666668E-3</v>
      </c>
      <c r="CM40" s="153">
        <f t="shared" ca="1" si="168"/>
        <v>-7.2916666666666668E-3</v>
      </c>
      <c r="CN40" s="153">
        <f t="shared" ca="1" si="168"/>
        <v>-7.2916666666666668E-3</v>
      </c>
      <c r="CO40" s="153">
        <f t="shared" ca="1" si="168"/>
        <v>-7.2916666666666668E-3</v>
      </c>
      <c r="CP40" s="153">
        <f t="shared" ca="1" si="168"/>
        <v>-7.2916666666666668E-3</v>
      </c>
      <c r="CQ40" s="153">
        <f t="shared" ca="1" si="168"/>
        <v>-7.2916666666666668E-3</v>
      </c>
      <c r="CR40" s="153">
        <f t="shared" ca="1" si="168"/>
        <v>-7.2916666666666668E-3</v>
      </c>
      <c r="CS40" s="153">
        <f t="shared" ca="1" si="168"/>
        <v>-7.2916666666666668E-3</v>
      </c>
      <c r="CT40" s="153">
        <f t="shared" ca="1" si="168"/>
        <v>-7.2916666666666668E-3</v>
      </c>
      <c r="CU40" s="153">
        <f t="shared" ca="1" si="168"/>
        <v>-7.2916666666666668E-3</v>
      </c>
      <c r="CV40" s="153">
        <f t="shared" ca="1" si="168"/>
        <v>-7.2916666666666668E-3</v>
      </c>
      <c r="CW40" s="153">
        <f t="shared" ca="1" si="168"/>
        <v>-7.2916666666666668E-3</v>
      </c>
      <c r="CX40" s="153">
        <f t="shared" ca="1" si="168"/>
        <v>-7.2916666666666668E-3</v>
      </c>
      <c r="CY40" s="153">
        <f t="shared" ca="1" si="168"/>
        <v>-7.2916666666666668E-3</v>
      </c>
      <c r="CZ40" s="153">
        <f t="shared" ca="1" si="168"/>
        <v>-7.2916666666666668E-3</v>
      </c>
      <c r="DA40" s="153">
        <f t="shared" ca="1" si="168"/>
        <v>-7.2916666666666668E-3</v>
      </c>
      <c r="DB40" s="153">
        <f t="shared" ref="DB40:DZ40" ca="1" si="169">-DB436/$F$16</f>
        <v>-7.2916666666666668E-3</v>
      </c>
      <c r="DC40" s="153">
        <f t="shared" ca="1" si="169"/>
        <v>-7.2916666666666668E-3</v>
      </c>
      <c r="DD40" s="153">
        <f t="shared" ca="1" si="169"/>
        <v>-7.2916666666666668E-3</v>
      </c>
      <c r="DE40" s="153">
        <f t="shared" ca="1" si="169"/>
        <v>-7.2916666666666668E-3</v>
      </c>
      <c r="DF40" s="153">
        <f t="shared" ca="1" si="169"/>
        <v>-7.2916666666666668E-3</v>
      </c>
      <c r="DG40" s="153">
        <f t="shared" ca="1" si="169"/>
        <v>-7.2916666666666668E-3</v>
      </c>
      <c r="DH40" s="153">
        <f t="shared" ca="1" si="169"/>
        <v>-7.2916666666666668E-3</v>
      </c>
      <c r="DI40" s="153">
        <f t="shared" ca="1" si="169"/>
        <v>-7.2916666666666668E-3</v>
      </c>
      <c r="DJ40" s="153">
        <f t="shared" ca="1" si="169"/>
        <v>-7.2916666666666668E-3</v>
      </c>
      <c r="DK40" s="153">
        <f t="shared" ca="1" si="169"/>
        <v>-7.2916666666666668E-3</v>
      </c>
      <c r="DL40" s="153">
        <f t="shared" ca="1" si="169"/>
        <v>-7.2916666666666668E-3</v>
      </c>
      <c r="DM40" s="153">
        <f t="shared" ca="1" si="169"/>
        <v>-7.2916666666666668E-3</v>
      </c>
      <c r="DN40" s="153">
        <f t="shared" ca="1" si="169"/>
        <v>-7.2916666666666668E-3</v>
      </c>
      <c r="DO40" s="153">
        <f t="shared" ca="1" si="169"/>
        <v>-7.2916666666666668E-3</v>
      </c>
      <c r="DP40" s="153">
        <f t="shared" ca="1" si="169"/>
        <v>-7.2916666666666668E-3</v>
      </c>
      <c r="DQ40" s="153">
        <f t="shared" ca="1" si="169"/>
        <v>-7.2916666666666668E-3</v>
      </c>
      <c r="DR40" s="153">
        <f t="shared" ca="1" si="169"/>
        <v>-7.2916666666666668E-3</v>
      </c>
      <c r="DS40" s="153">
        <f t="shared" ca="1" si="169"/>
        <v>-7.2916666666666668E-3</v>
      </c>
      <c r="DT40" s="153">
        <f t="shared" ca="1" si="169"/>
        <v>-7.2916666666666668E-3</v>
      </c>
      <c r="DU40" s="153">
        <f t="shared" ca="1" si="169"/>
        <v>-7.2916666666666668E-3</v>
      </c>
      <c r="DV40" s="153">
        <f t="shared" ca="1" si="169"/>
        <v>-7.2916666666666668E-3</v>
      </c>
      <c r="DW40" s="153">
        <f t="shared" ca="1" si="169"/>
        <v>-7.2916666666666668E-3</v>
      </c>
      <c r="DX40" s="153">
        <f t="shared" ca="1" si="169"/>
        <v>-7.2916666666666668E-3</v>
      </c>
      <c r="DY40" s="153">
        <f t="shared" ca="1" si="169"/>
        <v>-7.2916666666666668E-3</v>
      </c>
      <c r="DZ40" s="153">
        <f t="shared" ca="1" si="169"/>
        <v>-7.2916666666666668E-3</v>
      </c>
    </row>
    <row r="41" spans="1:130" ht="13">
      <c r="A41" s="151"/>
      <c r="C41" s="5" t="s">
        <v>34</v>
      </c>
      <c r="E41" s="248"/>
      <c r="F41" s="249"/>
      <c r="G41" s="54" t="s">
        <v>281</v>
      </c>
      <c r="H41" s="250">
        <f>SUM($J41:$DZ41)</f>
        <v>-15</v>
      </c>
      <c r="I41" s="153"/>
      <c r="J41" s="153">
        <f t="shared" ref="J41:AO41" si="170">-J437/$F$16</f>
        <v>0</v>
      </c>
      <c r="K41" s="153">
        <f t="shared" si="170"/>
        <v>0</v>
      </c>
      <c r="L41" s="153">
        <f t="shared" si="170"/>
        <v>0</v>
      </c>
      <c r="M41" s="153">
        <f t="shared" si="170"/>
        <v>-0.9375</v>
      </c>
      <c r="N41" s="153">
        <f t="shared" si="170"/>
        <v>0</v>
      </c>
      <c r="O41" s="153">
        <f t="shared" si="170"/>
        <v>0</v>
      </c>
      <c r="P41" s="153">
        <f t="shared" si="170"/>
        <v>-0.9375</v>
      </c>
      <c r="Q41" s="153">
        <f t="shared" si="170"/>
        <v>0</v>
      </c>
      <c r="R41" s="153">
        <f t="shared" si="170"/>
        <v>0</v>
      </c>
      <c r="S41" s="153">
        <f t="shared" si="170"/>
        <v>-0.9375</v>
      </c>
      <c r="T41" s="153">
        <f t="shared" si="170"/>
        <v>0</v>
      </c>
      <c r="U41" s="153">
        <f t="shared" si="170"/>
        <v>0</v>
      </c>
      <c r="V41" s="153">
        <f t="shared" si="170"/>
        <v>-0.9375</v>
      </c>
      <c r="W41" s="153">
        <f t="shared" si="170"/>
        <v>0</v>
      </c>
      <c r="X41" s="153">
        <f t="shared" si="170"/>
        <v>0</v>
      </c>
      <c r="Y41" s="153">
        <f t="shared" si="170"/>
        <v>-0.9375</v>
      </c>
      <c r="Z41" s="153">
        <f t="shared" si="170"/>
        <v>0</v>
      </c>
      <c r="AA41" s="153">
        <f t="shared" si="170"/>
        <v>0</v>
      </c>
      <c r="AB41" s="153">
        <f t="shared" si="170"/>
        <v>-0.9375</v>
      </c>
      <c r="AC41" s="153">
        <f t="shared" si="170"/>
        <v>0</v>
      </c>
      <c r="AD41" s="153">
        <f t="shared" si="170"/>
        <v>0</v>
      </c>
      <c r="AE41" s="153">
        <f t="shared" si="170"/>
        <v>-0.9375</v>
      </c>
      <c r="AF41" s="153">
        <f t="shared" si="170"/>
        <v>0</v>
      </c>
      <c r="AG41" s="153">
        <f t="shared" si="170"/>
        <v>0</v>
      </c>
      <c r="AH41" s="153">
        <f t="shared" si="170"/>
        <v>-0.9375</v>
      </c>
      <c r="AI41" s="153">
        <f t="shared" si="170"/>
        <v>0</v>
      </c>
      <c r="AJ41" s="153">
        <f t="shared" si="170"/>
        <v>0</v>
      </c>
      <c r="AK41" s="153">
        <f t="shared" si="170"/>
        <v>-0.9375</v>
      </c>
      <c r="AL41" s="153">
        <f t="shared" si="170"/>
        <v>0</v>
      </c>
      <c r="AM41" s="153">
        <f t="shared" si="170"/>
        <v>0</v>
      </c>
      <c r="AN41" s="153">
        <f t="shared" si="170"/>
        <v>-0.9375</v>
      </c>
      <c r="AO41" s="153">
        <f t="shared" si="170"/>
        <v>0</v>
      </c>
      <c r="AP41" s="153">
        <f t="shared" ref="AP41:BU41" si="171">-AP437/$F$16</f>
        <v>0</v>
      </c>
      <c r="AQ41" s="153">
        <f t="shared" si="171"/>
        <v>-0.9375</v>
      </c>
      <c r="AR41" s="153">
        <f t="shared" si="171"/>
        <v>0</v>
      </c>
      <c r="AS41" s="153">
        <f t="shared" si="171"/>
        <v>0</v>
      </c>
      <c r="AT41" s="153">
        <f t="shared" si="171"/>
        <v>-0.9375</v>
      </c>
      <c r="AU41" s="153">
        <f t="shared" si="171"/>
        <v>0</v>
      </c>
      <c r="AV41" s="153">
        <f t="shared" si="171"/>
        <v>0</v>
      </c>
      <c r="AW41" s="153">
        <f t="shared" si="171"/>
        <v>-0.9375</v>
      </c>
      <c r="AX41" s="153">
        <f t="shared" si="171"/>
        <v>0</v>
      </c>
      <c r="AY41" s="153">
        <f t="shared" si="171"/>
        <v>0</v>
      </c>
      <c r="AZ41" s="153">
        <f t="shared" si="171"/>
        <v>-0.9375</v>
      </c>
      <c r="BA41" s="153">
        <f t="shared" si="171"/>
        <v>0</v>
      </c>
      <c r="BB41" s="153">
        <f t="shared" si="171"/>
        <v>0</v>
      </c>
      <c r="BC41" s="153">
        <f t="shared" si="171"/>
        <v>-0.9375</v>
      </c>
      <c r="BD41" s="153">
        <f t="shared" si="171"/>
        <v>0</v>
      </c>
      <c r="BE41" s="153">
        <f t="shared" si="171"/>
        <v>0</v>
      </c>
      <c r="BF41" s="153">
        <f t="shared" si="171"/>
        <v>-0.9375</v>
      </c>
      <c r="BG41" s="153">
        <f t="shared" si="171"/>
        <v>0</v>
      </c>
      <c r="BH41" s="153">
        <f t="shared" si="171"/>
        <v>0</v>
      </c>
      <c r="BI41" s="153">
        <f t="shared" si="171"/>
        <v>0</v>
      </c>
      <c r="BJ41" s="153">
        <f t="shared" si="171"/>
        <v>0</v>
      </c>
      <c r="BK41" s="153">
        <f t="shared" si="171"/>
        <v>0</v>
      </c>
      <c r="BL41" s="153">
        <f t="shared" si="171"/>
        <v>0</v>
      </c>
      <c r="BM41" s="153">
        <f t="shared" si="171"/>
        <v>0</v>
      </c>
      <c r="BN41" s="153">
        <f t="shared" si="171"/>
        <v>0</v>
      </c>
      <c r="BO41" s="153">
        <f t="shared" si="171"/>
        <v>0</v>
      </c>
      <c r="BP41" s="153">
        <f t="shared" si="171"/>
        <v>0</v>
      </c>
      <c r="BQ41" s="153">
        <f t="shared" si="171"/>
        <v>0</v>
      </c>
      <c r="BR41" s="153">
        <f t="shared" si="171"/>
        <v>0</v>
      </c>
      <c r="BS41" s="153">
        <f t="shared" si="171"/>
        <v>0</v>
      </c>
      <c r="BT41" s="153">
        <f t="shared" si="171"/>
        <v>0</v>
      </c>
      <c r="BU41" s="153">
        <f t="shared" si="171"/>
        <v>0</v>
      </c>
      <c r="BV41" s="153">
        <f t="shared" ref="BV41:DA41" si="172">-BV437/$F$16</f>
        <v>0</v>
      </c>
      <c r="BW41" s="153">
        <f t="shared" si="172"/>
        <v>0</v>
      </c>
      <c r="BX41" s="153">
        <f t="shared" si="172"/>
        <v>0</v>
      </c>
      <c r="BY41" s="153">
        <f t="shared" si="172"/>
        <v>0</v>
      </c>
      <c r="BZ41" s="153">
        <f t="shared" si="172"/>
        <v>0</v>
      </c>
      <c r="CA41" s="153">
        <f t="shared" si="172"/>
        <v>0</v>
      </c>
      <c r="CB41" s="153">
        <f t="shared" si="172"/>
        <v>0</v>
      </c>
      <c r="CC41" s="153">
        <f t="shared" si="172"/>
        <v>0</v>
      </c>
      <c r="CD41" s="153">
        <f t="shared" si="172"/>
        <v>0</v>
      </c>
      <c r="CE41" s="153">
        <f t="shared" si="172"/>
        <v>0</v>
      </c>
      <c r="CF41" s="153">
        <f t="shared" si="172"/>
        <v>0</v>
      </c>
      <c r="CG41" s="153">
        <f t="shared" si="172"/>
        <v>0</v>
      </c>
      <c r="CH41" s="153">
        <f t="shared" si="172"/>
        <v>0</v>
      </c>
      <c r="CI41" s="153">
        <f t="shared" si="172"/>
        <v>0</v>
      </c>
      <c r="CJ41" s="153">
        <f t="shared" si="172"/>
        <v>0</v>
      </c>
      <c r="CK41" s="153">
        <f t="shared" si="172"/>
        <v>0</v>
      </c>
      <c r="CL41" s="153">
        <f t="shared" si="172"/>
        <v>0</v>
      </c>
      <c r="CM41" s="153">
        <f t="shared" si="172"/>
        <v>0</v>
      </c>
      <c r="CN41" s="153">
        <f t="shared" si="172"/>
        <v>0</v>
      </c>
      <c r="CO41" s="153">
        <f t="shared" si="172"/>
        <v>0</v>
      </c>
      <c r="CP41" s="153">
        <f t="shared" si="172"/>
        <v>0</v>
      </c>
      <c r="CQ41" s="153">
        <f t="shared" si="172"/>
        <v>0</v>
      </c>
      <c r="CR41" s="153">
        <f t="shared" si="172"/>
        <v>0</v>
      </c>
      <c r="CS41" s="153">
        <f t="shared" si="172"/>
        <v>0</v>
      </c>
      <c r="CT41" s="153">
        <f t="shared" si="172"/>
        <v>0</v>
      </c>
      <c r="CU41" s="153">
        <f t="shared" si="172"/>
        <v>0</v>
      </c>
      <c r="CV41" s="153">
        <f t="shared" si="172"/>
        <v>0</v>
      </c>
      <c r="CW41" s="153">
        <f t="shared" si="172"/>
        <v>0</v>
      </c>
      <c r="CX41" s="153">
        <f t="shared" si="172"/>
        <v>0</v>
      </c>
      <c r="CY41" s="153">
        <f t="shared" si="172"/>
        <v>0</v>
      </c>
      <c r="CZ41" s="153">
        <f t="shared" si="172"/>
        <v>0</v>
      </c>
      <c r="DA41" s="153">
        <f t="shared" si="172"/>
        <v>0</v>
      </c>
      <c r="DB41" s="153">
        <f t="shared" ref="DB41:DZ41" si="173">-DB437/$F$16</f>
        <v>0</v>
      </c>
      <c r="DC41" s="153">
        <f t="shared" si="173"/>
        <v>0</v>
      </c>
      <c r="DD41" s="153">
        <f t="shared" si="173"/>
        <v>0</v>
      </c>
      <c r="DE41" s="153">
        <f t="shared" si="173"/>
        <v>0</v>
      </c>
      <c r="DF41" s="153">
        <f t="shared" si="173"/>
        <v>0</v>
      </c>
      <c r="DG41" s="153">
        <f t="shared" si="173"/>
        <v>0</v>
      </c>
      <c r="DH41" s="153">
        <f t="shared" si="173"/>
        <v>0</v>
      </c>
      <c r="DI41" s="153">
        <f t="shared" si="173"/>
        <v>0</v>
      </c>
      <c r="DJ41" s="153">
        <f t="shared" si="173"/>
        <v>0</v>
      </c>
      <c r="DK41" s="153">
        <f t="shared" si="173"/>
        <v>0</v>
      </c>
      <c r="DL41" s="153">
        <f t="shared" si="173"/>
        <v>0</v>
      </c>
      <c r="DM41" s="153">
        <f t="shared" si="173"/>
        <v>0</v>
      </c>
      <c r="DN41" s="153">
        <f t="shared" si="173"/>
        <v>0</v>
      </c>
      <c r="DO41" s="153">
        <f t="shared" si="173"/>
        <v>0</v>
      </c>
      <c r="DP41" s="153">
        <f t="shared" si="173"/>
        <v>0</v>
      </c>
      <c r="DQ41" s="153">
        <f t="shared" si="173"/>
        <v>0</v>
      </c>
      <c r="DR41" s="153">
        <f t="shared" si="173"/>
        <v>0</v>
      </c>
      <c r="DS41" s="153">
        <f t="shared" si="173"/>
        <v>0</v>
      </c>
      <c r="DT41" s="153">
        <f t="shared" si="173"/>
        <v>0</v>
      </c>
      <c r="DU41" s="153">
        <f t="shared" si="173"/>
        <v>0</v>
      </c>
      <c r="DV41" s="153">
        <f t="shared" si="173"/>
        <v>0</v>
      </c>
      <c r="DW41" s="153">
        <f t="shared" si="173"/>
        <v>0</v>
      </c>
      <c r="DX41" s="153">
        <f t="shared" si="173"/>
        <v>0</v>
      </c>
      <c r="DY41" s="153">
        <f t="shared" si="173"/>
        <v>0</v>
      </c>
      <c r="DZ41" s="153">
        <f t="shared" si="173"/>
        <v>0</v>
      </c>
    </row>
    <row r="42" spans="1:130" ht="13">
      <c r="A42" s="151"/>
      <c r="C42" s="5" t="s">
        <v>296</v>
      </c>
      <c r="E42" s="248"/>
      <c r="F42" s="249"/>
      <c r="G42" s="54"/>
      <c r="H42" s="250"/>
      <c r="I42" s="153"/>
      <c r="J42" s="153">
        <f ca="1">(J401+J413+J426)/$F$16</f>
        <v>15</v>
      </c>
      <c r="K42" s="153">
        <f t="shared" ref="K42:BV42" ca="1" si="174">(K401+K413+K426)/$F$16</f>
        <v>0</v>
      </c>
      <c r="L42" s="153">
        <f t="shared" ca="1" si="174"/>
        <v>4.7037361366090193</v>
      </c>
      <c r="M42" s="153">
        <f t="shared" ca="1" si="174"/>
        <v>20.651104560699928</v>
      </c>
      <c r="N42" s="153">
        <f t="shared" ca="1" si="174"/>
        <v>-18.101744777312256</v>
      </c>
      <c r="O42" s="153">
        <f t="shared" ca="1" si="174"/>
        <v>-0.98421383331511791</v>
      </c>
      <c r="P42" s="153">
        <f t="shared" ca="1" si="174"/>
        <v>-8.2750774309993655E-2</v>
      </c>
      <c r="Q42" s="153">
        <f t="shared" ca="1" si="174"/>
        <v>-1.0384250326979523</v>
      </c>
      <c r="R42" s="153">
        <f t="shared" ca="1" si="174"/>
        <v>-1.0234773135523276</v>
      </c>
      <c r="S42" s="153">
        <f t="shared" ca="1" si="174"/>
        <v>-3.253672715237417E-2</v>
      </c>
      <c r="T42" s="153">
        <f t="shared" ca="1" si="174"/>
        <v>-0.98059545815189419</v>
      </c>
      <c r="U42" s="153">
        <f t="shared" ca="1" si="174"/>
        <v>-0.93198310982707888</v>
      </c>
      <c r="V42" s="153">
        <f t="shared" ca="1" si="174"/>
        <v>-8.1423718694835518E-3</v>
      </c>
      <c r="W42" s="153">
        <f t="shared" ca="1" si="174"/>
        <v>-0.92676434266937502</v>
      </c>
      <c r="X42" s="153">
        <f t="shared" ca="1" si="174"/>
        <v>-0.80858604601034312</v>
      </c>
      <c r="Y42" s="153">
        <f t="shared" ca="1" si="174"/>
        <v>5.9503879999456867E-2</v>
      </c>
      <c r="Z42" s="153">
        <f t="shared" ca="1" si="174"/>
        <v>-0.49512479044021007</v>
      </c>
      <c r="AA42" s="153">
        <f t="shared" ca="1" si="174"/>
        <v>0</v>
      </c>
      <c r="AB42" s="153">
        <f t="shared" ca="1" si="174"/>
        <v>0</v>
      </c>
      <c r="AC42" s="153">
        <f t="shared" ca="1" si="174"/>
        <v>0</v>
      </c>
      <c r="AD42" s="153">
        <f t="shared" ca="1" si="174"/>
        <v>0</v>
      </c>
      <c r="AE42" s="153">
        <f t="shared" ca="1" si="174"/>
        <v>0</v>
      </c>
      <c r="AF42" s="153">
        <f t="shared" ca="1" si="174"/>
        <v>0</v>
      </c>
      <c r="AG42" s="153">
        <f t="shared" ca="1" si="174"/>
        <v>0</v>
      </c>
      <c r="AH42" s="153">
        <f t="shared" ca="1" si="174"/>
        <v>0</v>
      </c>
      <c r="AI42" s="153">
        <f t="shared" ca="1" si="174"/>
        <v>0</v>
      </c>
      <c r="AJ42" s="153">
        <f t="shared" ca="1" si="174"/>
        <v>0</v>
      </c>
      <c r="AK42" s="153">
        <f t="shared" ca="1" si="174"/>
        <v>0</v>
      </c>
      <c r="AL42" s="153">
        <f t="shared" ca="1" si="174"/>
        <v>3.3013232332980706</v>
      </c>
      <c r="AM42" s="153">
        <f t="shared" ca="1" si="174"/>
        <v>-0.62412232520063404</v>
      </c>
      <c r="AN42" s="153">
        <f t="shared" ca="1" si="174"/>
        <v>0.34124821898255214</v>
      </c>
      <c r="AO42" s="153">
        <f t="shared" ca="1" si="174"/>
        <v>-0.60381930389761285</v>
      </c>
      <c r="AP42" s="153">
        <f t="shared" ca="1" si="174"/>
        <v>-0.5991430402790735</v>
      </c>
      <c r="AQ42" s="153">
        <f t="shared" ca="1" si="174"/>
        <v>0.3689730362016102</v>
      </c>
      <c r="AR42" s="153">
        <f t="shared" ca="1" si="174"/>
        <v>-0.57613409973821983</v>
      </c>
      <c r="AS42" s="153">
        <f t="shared" ca="1" si="174"/>
        <v>-0.55103700018484592</v>
      </c>
      <c r="AT42" s="153">
        <f t="shared" ca="1" si="174"/>
        <v>0.3738665391175523</v>
      </c>
      <c r="AU42" s="153">
        <f t="shared" ca="1" si="174"/>
        <v>-0.55750259302346339</v>
      </c>
      <c r="AV42" s="153">
        <f t="shared" ca="1" si="174"/>
        <v>-0.48631794101547698</v>
      </c>
      <c r="AW42" s="153">
        <f t="shared" ca="1" si="174"/>
        <v>0.4008704191260003</v>
      </c>
      <c r="AX42" s="153">
        <f t="shared" ca="1" si="174"/>
        <v>-3.3120507848278261E-2</v>
      </c>
      <c r="AY42" s="153">
        <f t="shared" ca="1" si="174"/>
        <v>-0.75508463553818106</v>
      </c>
      <c r="AZ42" s="153">
        <f t="shared" ca="1" si="174"/>
        <v>0</v>
      </c>
      <c r="BA42" s="153">
        <f t="shared" ca="1" si="174"/>
        <v>0</v>
      </c>
      <c r="BB42" s="153">
        <f t="shared" ca="1" si="174"/>
        <v>0</v>
      </c>
      <c r="BC42" s="153">
        <f t="shared" ca="1" si="174"/>
        <v>0</v>
      </c>
      <c r="BD42" s="153">
        <f t="shared" ca="1" si="174"/>
        <v>0</v>
      </c>
      <c r="BE42" s="153">
        <f t="shared" ca="1" si="174"/>
        <v>0</v>
      </c>
      <c r="BF42" s="153">
        <f t="shared" ca="1" si="174"/>
        <v>0</v>
      </c>
      <c r="BG42" s="153">
        <f t="shared" ca="1" si="174"/>
        <v>0</v>
      </c>
      <c r="BH42" s="153">
        <f t="shared" ca="1" si="174"/>
        <v>0</v>
      </c>
      <c r="BI42" s="153">
        <f t="shared" ca="1" si="174"/>
        <v>0</v>
      </c>
      <c r="BJ42" s="153">
        <f t="shared" ca="1" si="174"/>
        <v>0</v>
      </c>
      <c r="BK42" s="153">
        <f t="shared" ca="1" si="174"/>
        <v>0</v>
      </c>
      <c r="BL42" s="153">
        <f t="shared" ca="1" si="174"/>
        <v>0</v>
      </c>
      <c r="BM42" s="153">
        <f t="shared" ca="1" si="174"/>
        <v>0</v>
      </c>
      <c r="BN42" s="153">
        <f t="shared" ca="1" si="174"/>
        <v>0</v>
      </c>
      <c r="BO42" s="153">
        <f t="shared" ca="1" si="174"/>
        <v>0</v>
      </c>
      <c r="BP42" s="153">
        <f t="shared" ca="1" si="174"/>
        <v>0</v>
      </c>
      <c r="BQ42" s="153">
        <f t="shared" ca="1" si="174"/>
        <v>0</v>
      </c>
      <c r="BR42" s="153">
        <f t="shared" ca="1" si="174"/>
        <v>0</v>
      </c>
      <c r="BS42" s="153">
        <f t="shared" ca="1" si="174"/>
        <v>0</v>
      </c>
      <c r="BT42" s="153">
        <f t="shared" ca="1" si="174"/>
        <v>0</v>
      </c>
      <c r="BU42" s="153">
        <f t="shared" ca="1" si="174"/>
        <v>0</v>
      </c>
      <c r="BV42" s="153">
        <f t="shared" ca="1" si="174"/>
        <v>0</v>
      </c>
      <c r="BW42" s="153">
        <f t="shared" ref="BW42:DZ42" ca="1" si="175">(BW401+BW413+BW426)/$F$16</f>
        <v>0</v>
      </c>
      <c r="BX42" s="153">
        <f t="shared" ca="1" si="175"/>
        <v>0</v>
      </c>
      <c r="BY42" s="153">
        <f t="shared" ca="1" si="175"/>
        <v>0</v>
      </c>
      <c r="BZ42" s="153">
        <f t="shared" ca="1" si="175"/>
        <v>0</v>
      </c>
      <c r="CA42" s="153">
        <f t="shared" ca="1" si="175"/>
        <v>0</v>
      </c>
      <c r="CB42" s="153">
        <f t="shared" ca="1" si="175"/>
        <v>0</v>
      </c>
      <c r="CC42" s="153">
        <f t="shared" ca="1" si="175"/>
        <v>0</v>
      </c>
      <c r="CD42" s="153">
        <f t="shared" ca="1" si="175"/>
        <v>0</v>
      </c>
      <c r="CE42" s="153">
        <f t="shared" ca="1" si="175"/>
        <v>0</v>
      </c>
      <c r="CF42" s="153">
        <f t="shared" ca="1" si="175"/>
        <v>0</v>
      </c>
      <c r="CG42" s="153">
        <f t="shared" ca="1" si="175"/>
        <v>0</v>
      </c>
      <c r="CH42" s="153">
        <f t="shared" ca="1" si="175"/>
        <v>0</v>
      </c>
      <c r="CI42" s="153">
        <f t="shared" ca="1" si="175"/>
        <v>0</v>
      </c>
      <c r="CJ42" s="153">
        <f t="shared" ca="1" si="175"/>
        <v>0</v>
      </c>
      <c r="CK42" s="153">
        <f t="shared" ca="1" si="175"/>
        <v>0</v>
      </c>
      <c r="CL42" s="153">
        <f t="shared" ca="1" si="175"/>
        <v>0</v>
      </c>
      <c r="CM42" s="153">
        <f t="shared" ca="1" si="175"/>
        <v>0</v>
      </c>
      <c r="CN42" s="153">
        <f t="shared" ca="1" si="175"/>
        <v>0</v>
      </c>
      <c r="CO42" s="153">
        <f t="shared" ca="1" si="175"/>
        <v>0</v>
      </c>
      <c r="CP42" s="153">
        <f t="shared" ca="1" si="175"/>
        <v>0</v>
      </c>
      <c r="CQ42" s="153">
        <f t="shared" ca="1" si="175"/>
        <v>0</v>
      </c>
      <c r="CR42" s="153">
        <f t="shared" ca="1" si="175"/>
        <v>0</v>
      </c>
      <c r="CS42" s="153">
        <f t="shared" ca="1" si="175"/>
        <v>0</v>
      </c>
      <c r="CT42" s="153">
        <f t="shared" ca="1" si="175"/>
        <v>0</v>
      </c>
      <c r="CU42" s="153">
        <f t="shared" ca="1" si="175"/>
        <v>0</v>
      </c>
      <c r="CV42" s="153">
        <f t="shared" ca="1" si="175"/>
        <v>0</v>
      </c>
      <c r="CW42" s="153">
        <f t="shared" ca="1" si="175"/>
        <v>0</v>
      </c>
      <c r="CX42" s="153">
        <f t="shared" ca="1" si="175"/>
        <v>0</v>
      </c>
      <c r="CY42" s="153">
        <f t="shared" ca="1" si="175"/>
        <v>0</v>
      </c>
      <c r="CZ42" s="153">
        <f t="shared" ca="1" si="175"/>
        <v>0</v>
      </c>
      <c r="DA42" s="153">
        <f t="shared" ca="1" si="175"/>
        <v>0</v>
      </c>
      <c r="DB42" s="153">
        <f t="shared" ca="1" si="175"/>
        <v>0</v>
      </c>
      <c r="DC42" s="153">
        <f t="shared" ca="1" si="175"/>
        <v>0</v>
      </c>
      <c r="DD42" s="153">
        <f t="shared" ca="1" si="175"/>
        <v>0</v>
      </c>
      <c r="DE42" s="153">
        <f t="shared" ca="1" si="175"/>
        <v>0</v>
      </c>
      <c r="DF42" s="153">
        <f t="shared" ca="1" si="175"/>
        <v>0</v>
      </c>
      <c r="DG42" s="153">
        <f t="shared" ca="1" si="175"/>
        <v>0</v>
      </c>
      <c r="DH42" s="153">
        <f t="shared" ca="1" si="175"/>
        <v>0</v>
      </c>
      <c r="DI42" s="153">
        <f t="shared" ca="1" si="175"/>
        <v>0</v>
      </c>
      <c r="DJ42" s="153">
        <f t="shared" ca="1" si="175"/>
        <v>0</v>
      </c>
      <c r="DK42" s="153">
        <f t="shared" ca="1" si="175"/>
        <v>0</v>
      </c>
      <c r="DL42" s="153">
        <f t="shared" ca="1" si="175"/>
        <v>0</v>
      </c>
      <c r="DM42" s="153">
        <f t="shared" ca="1" si="175"/>
        <v>0</v>
      </c>
      <c r="DN42" s="153">
        <f t="shared" ca="1" si="175"/>
        <v>0</v>
      </c>
      <c r="DO42" s="153">
        <f t="shared" ca="1" si="175"/>
        <v>0</v>
      </c>
      <c r="DP42" s="153">
        <f t="shared" ca="1" si="175"/>
        <v>0</v>
      </c>
      <c r="DQ42" s="153">
        <f t="shared" ca="1" si="175"/>
        <v>0</v>
      </c>
      <c r="DR42" s="153">
        <f t="shared" ca="1" si="175"/>
        <v>0</v>
      </c>
      <c r="DS42" s="153">
        <f t="shared" ca="1" si="175"/>
        <v>0</v>
      </c>
      <c r="DT42" s="153">
        <f t="shared" ca="1" si="175"/>
        <v>0</v>
      </c>
      <c r="DU42" s="153">
        <f t="shared" ca="1" si="175"/>
        <v>0</v>
      </c>
      <c r="DV42" s="153">
        <f t="shared" ca="1" si="175"/>
        <v>0</v>
      </c>
      <c r="DW42" s="153">
        <f t="shared" ca="1" si="175"/>
        <v>0</v>
      </c>
      <c r="DX42" s="153">
        <f t="shared" ca="1" si="175"/>
        <v>0</v>
      </c>
      <c r="DY42" s="153">
        <f t="shared" ca="1" si="175"/>
        <v>0</v>
      </c>
      <c r="DZ42" s="153">
        <f t="shared" ca="1" si="175"/>
        <v>0</v>
      </c>
    </row>
    <row r="43" spans="1:130" ht="13">
      <c r="A43" s="151"/>
      <c r="C43" s="5" t="s">
        <v>35</v>
      </c>
      <c r="E43" s="153"/>
      <c r="F43" s="249"/>
      <c r="G43" s="54" t="s">
        <v>281</v>
      </c>
      <c r="H43" s="250">
        <f ca="1">SUM(H39:H41)</f>
        <v>-22.977726518700955</v>
      </c>
      <c r="I43" s="153"/>
      <c r="J43" s="255">
        <f ca="1">SUM(J39:J42)</f>
        <v>14.667708333333334</v>
      </c>
      <c r="K43" s="255">
        <f t="shared" ref="K43:BV43" ca="1" si="176">SUM(K39:K42)</f>
        <v>-0.14318839339181735</v>
      </c>
      <c r="L43" s="255">
        <f t="shared" ca="1" si="176"/>
        <v>4.5615829579154266</v>
      </c>
      <c r="M43" s="255">
        <f t="shared" ca="1" si="176"/>
        <v>19.543037145764568</v>
      </c>
      <c r="N43" s="255">
        <f t="shared" ca="1" si="176"/>
        <v>-18.39884740633347</v>
      </c>
      <c r="O43" s="255">
        <f t="shared" ca="1" si="176"/>
        <v>-1.1680434773033215</v>
      </c>
      <c r="P43" s="255">
        <f t="shared" ca="1" si="176"/>
        <v>-1.1965939311856706</v>
      </c>
      <c r="Q43" s="255">
        <f t="shared" ca="1" si="176"/>
        <v>-1.2135469708119266</v>
      </c>
      <c r="R43" s="255">
        <f t="shared" ca="1" si="176"/>
        <v>-1.1884068288902001</v>
      </c>
      <c r="S43" s="255">
        <f t="shared" ca="1" si="176"/>
        <v>-1.1290174208050117</v>
      </c>
      <c r="T43" s="255">
        <f t="shared" ca="1" si="176"/>
        <v>-1.1393849072213229</v>
      </c>
      <c r="U43" s="255">
        <f t="shared" ca="1" si="176"/>
        <v>-1.0850756950030793</v>
      </c>
      <c r="V43" s="255">
        <f t="shared" ca="1" si="176"/>
        <v>-1.0933268016041247</v>
      </c>
      <c r="W43" s="255">
        <f t="shared" ca="1" si="176"/>
        <v>-1.0744035429724452</v>
      </c>
      <c r="X43" s="255">
        <f t="shared" ca="1" si="176"/>
        <v>-0.94948684106589409</v>
      </c>
      <c r="Y43" s="255">
        <f t="shared" ca="1" si="176"/>
        <v>-1.0139280895551319</v>
      </c>
      <c r="Z43" s="255">
        <f t="shared" ca="1" si="176"/>
        <v>-0.63139091632131428</v>
      </c>
      <c r="AA43" s="255">
        <f t="shared" ca="1" si="176"/>
        <v>-0.1334480198256299</v>
      </c>
      <c r="AB43" s="255">
        <f t="shared" ca="1" si="176"/>
        <v>-1.0709480198256298</v>
      </c>
      <c r="AC43" s="255">
        <f t="shared" ca="1" si="176"/>
        <v>-0.13344470245181494</v>
      </c>
      <c r="AD43" s="255">
        <f t="shared" ca="1" si="176"/>
        <v>-0.13456550512960738</v>
      </c>
      <c r="AE43" s="255">
        <f t="shared" ca="1" si="176"/>
        <v>-1.0722525799751745</v>
      </c>
      <c r="AF43" s="255">
        <f t="shared" ca="1" si="176"/>
        <v>-0.13475257997517132</v>
      </c>
      <c r="AG43" s="255">
        <f t="shared" ca="1" si="176"/>
        <v>-0.13475080734838013</v>
      </c>
      <c r="AH43" s="255">
        <f t="shared" ca="1" si="176"/>
        <v>-1.0722525799751648</v>
      </c>
      <c r="AI43" s="255">
        <f t="shared" ca="1" si="176"/>
        <v>-0.1347561255432301</v>
      </c>
      <c r="AJ43" s="255">
        <f t="shared" ca="1" si="176"/>
        <v>-0.13474903482640888</v>
      </c>
      <c r="AK43" s="255">
        <f t="shared" ca="1" si="176"/>
        <v>-1.0722525799751681</v>
      </c>
      <c r="AL43" s="255">
        <f t="shared" ca="1" si="176"/>
        <v>3.166572425949687</v>
      </c>
      <c r="AM43" s="255">
        <f t="shared" ca="1" si="176"/>
        <v>-0.77799079228761292</v>
      </c>
      <c r="AN43" s="255">
        <f t="shared" ca="1" si="176"/>
        <v>-0.74650075105162039</v>
      </c>
      <c r="AO43" s="255">
        <f t="shared" ca="1" si="176"/>
        <v>-0.75604799911275322</v>
      </c>
      <c r="AP43" s="255">
        <f t="shared" ca="1" si="176"/>
        <v>-0.75000789090379605</v>
      </c>
      <c r="AQ43" s="255">
        <f t="shared" ca="1" si="176"/>
        <v>-0.71630030097287412</v>
      </c>
      <c r="AR43" s="255">
        <f t="shared" ca="1" si="176"/>
        <v>-0.72610533234499808</v>
      </c>
      <c r="AS43" s="255">
        <f t="shared" ca="1" si="176"/>
        <v>-0.69758232618089733</v>
      </c>
      <c r="AT43" s="255">
        <f t="shared" ca="1" si="176"/>
        <v>-0.70690644976954264</v>
      </c>
      <c r="AU43" s="255">
        <f t="shared" ca="1" si="176"/>
        <v>-0.70299795672608678</v>
      </c>
      <c r="AV43" s="255">
        <f t="shared" ca="1" si="176"/>
        <v>-0.62849412991947329</v>
      </c>
      <c r="AW43" s="255">
        <f t="shared" ca="1" si="176"/>
        <v>-0.6759240432408441</v>
      </c>
      <c r="AX43" s="255">
        <f t="shared" ca="1" si="176"/>
        <v>-0.17479346116113076</v>
      </c>
      <c r="AY43" s="255">
        <f t="shared" ca="1" si="176"/>
        <v>-0.89656505997230362</v>
      </c>
      <c r="AZ43" s="255">
        <f t="shared" ca="1" si="176"/>
        <v>-1.0744922953984033</v>
      </c>
      <c r="BA43" s="255">
        <f t="shared" ca="1" si="176"/>
        <v>-0.13699624947932645</v>
      </c>
      <c r="BB43" s="255">
        <f t="shared" ca="1" si="176"/>
        <v>-0.13893415670352788</v>
      </c>
      <c r="BC43" s="255">
        <f t="shared" ca="1" si="176"/>
        <v>-1.0767952557998157</v>
      </c>
      <c r="BD43" s="255">
        <f t="shared" ca="1" si="176"/>
        <v>-0.13929525579981883</v>
      </c>
      <c r="BE43" s="255">
        <f t="shared" ca="1" si="176"/>
        <v>-0.13928866172321105</v>
      </c>
      <c r="BF43" s="255">
        <f t="shared" ca="1" si="176"/>
        <v>-1.0767952557998219</v>
      </c>
      <c r="BG43" s="255">
        <f t="shared" ca="1" si="176"/>
        <v>-7.2916666666666668E-3</v>
      </c>
      <c r="BH43" s="255">
        <f t="shared" ca="1" si="176"/>
        <v>-7.2916666666666668E-3</v>
      </c>
      <c r="BI43" s="255">
        <f t="shared" ca="1" si="176"/>
        <v>-7.2916666666666668E-3</v>
      </c>
      <c r="BJ43" s="255">
        <f t="shared" ca="1" si="176"/>
        <v>-7.2916666666666668E-3</v>
      </c>
      <c r="BK43" s="255">
        <f t="shared" ca="1" si="176"/>
        <v>-7.2916666666666668E-3</v>
      </c>
      <c r="BL43" s="255">
        <f t="shared" ca="1" si="176"/>
        <v>-7.2916666666666668E-3</v>
      </c>
      <c r="BM43" s="255">
        <f t="shared" ca="1" si="176"/>
        <v>-7.2916666666666668E-3</v>
      </c>
      <c r="BN43" s="255">
        <f t="shared" ca="1" si="176"/>
        <v>-7.2916666666666668E-3</v>
      </c>
      <c r="BO43" s="255">
        <f t="shared" ca="1" si="176"/>
        <v>-7.2916666666666668E-3</v>
      </c>
      <c r="BP43" s="255">
        <f t="shared" ca="1" si="176"/>
        <v>-7.2916666666666668E-3</v>
      </c>
      <c r="BQ43" s="255">
        <f t="shared" ca="1" si="176"/>
        <v>-7.2916666666666668E-3</v>
      </c>
      <c r="BR43" s="255">
        <f t="shared" ca="1" si="176"/>
        <v>-7.2916666666666668E-3</v>
      </c>
      <c r="BS43" s="255">
        <f t="shared" ca="1" si="176"/>
        <v>-7.2916666666666668E-3</v>
      </c>
      <c r="BT43" s="255">
        <f t="shared" ca="1" si="176"/>
        <v>-7.2916666666666668E-3</v>
      </c>
      <c r="BU43" s="255">
        <f t="shared" ca="1" si="176"/>
        <v>-7.2916666666666668E-3</v>
      </c>
      <c r="BV43" s="255">
        <f t="shared" ca="1" si="176"/>
        <v>-7.2916666666666668E-3</v>
      </c>
      <c r="BW43" s="255">
        <f t="shared" ref="BW43:DZ43" ca="1" si="177">SUM(BW39:BW42)</f>
        <v>-7.2916666666666668E-3</v>
      </c>
      <c r="BX43" s="255">
        <f t="shared" ca="1" si="177"/>
        <v>-7.2916666666666668E-3</v>
      </c>
      <c r="BY43" s="255">
        <f t="shared" ca="1" si="177"/>
        <v>-7.2916666666666668E-3</v>
      </c>
      <c r="BZ43" s="255">
        <f t="shared" ca="1" si="177"/>
        <v>-7.2916666666666668E-3</v>
      </c>
      <c r="CA43" s="255">
        <f t="shared" ca="1" si="177"/>
        <v>-7.2916666666666668E-3</v>
      </c>
      <c r="CB43" s="255">
        <f t="shared" ca="1" si="177"/>
        <v>-7.2916666666666668E-3</v>
      </c>
      <c r="CC43" s="255">
        <f t="shared" ca="1" si="177"/>
        <v>-7.2916666666666668E-3</v>
      </c>
      <c r="CD43" s="255">
        <f t="shared" ca="1" si="177"/>
        <v>-7.2916666666666668E-3</v>
      </c>
      <c r="CE43" s="255">
        <f t="shared" ca="1" si="177"/>
        <v>-7.2916666666666668E-3</v>
      </c>
      <c r="CF43" s="255">
        <f t="shared" ca="1" si="177"/>
        <v>-7.2916666666666668E-3</v>
      </c>
      <c r="CG43" s="255">
        <f t="shared" ca="1" si="177"/>
        <v>-7.2916666666666668E-3</v>
      </c>
      <c r="CH43" s="255">
        <f t="shared" ca="1" si="177"/>
        <v>-7.2916666666666668E-3</v>
      </c>
      <c r="CI43" s="255">
        <f t="shared" ca="1" si="177"/>
        <v>-7.2916666666666668E-3</v>
      </c>
      <c r="CJ43" s="255">
        <f t="shared" ca="1" si="177"/>
        <v>-7.2916666666666668E-3</v>
      </c>
      <c r="CK43" s="255">
        <f t="shared" ca="1" si="177"/>
        <v>-7.2916666666666668E-3</v>
      </c>
      <c r="CL43" s="255">
        <f t="shared" ca="1" si="177"/>
        <v>-7.2916666666666668E-3</v>
      </c>
      <c r="CM43" s="255">
        <f t="shared" ca="1" si="177"/>
        <v>-7.2916666666666668E-3</v>
      </c>
      <c r="CN43" s="255">
        <f t="shared" ca="1" si="177"/>
        <v>-7.2916666666666668E-3</v>
      </c>
      <c r="CO43" s="255">
        <f t="shared" ca="1" si="177"/>
        <v>-7.2916666666666668E-3</v>
      </c>
      <c r="CP43" s="255">
        <f t="shared" ca="1" si="177"/>
        <v>-7.2916666666666668E-3</v>
      </c>
      <c r="CQ43" s="255">
        <f t="shared" ca="1" si="177"/>
        <v>-7.2916666666666668E-3</v>
      </c>
      <c r="CR43" s="255">
        <f t="shared" ca="1" si="177"/>
        <v>-7.2916666666666668E-3</v>
      </c>
      <c r="CS43" s="255">
        <f t="shared" ca="1" si="177"/>
        <v>-7.2916666666666668E-3</v>
      </c>
      <c r="CT43" s="255">
        <f t="shared" ca="1" si="177"/>
        <v>-7.2916666666666668E-3</v>
      </c>
      <c r="CU43" s="255">
        <f t="shared" ca="1" si="177"/>
        <v>-7.2916666666666668E-3</v>
      </c>
      <c r="CV43" s="255">
        <f t="shared" ca="1" si="177"/>
        <v>-7.2916666666666668E-3</v>
      </c>
      <c r="CW43" s="255">
        <f t="shared" ca="1" si="177"/>
        <v>-7.2916666666666668E-3</v>
      </c>
      <c r="CX43" s="255">
        <f t="shared" ca="1" si="177"/>
        <v>-7.2916666666666668E-3</v>
      </c>
      <c r="CY43" s="255">
        <f t="shared" ca="1" si="177"/>
        <v>-7.2916666666666668E-3</v>
      </c>
      <c r="CZ43" s="255">
        <f t="shared" ca="1" si="177"/>
        <v>-7.2916666666666668E-3</v>
      </c>
      <c r="DA43" s="255">
        <f t="shared" ca="1" si="177"/>
        <v>-7.2916666666666668E-3</v>
      </c>
      <c r="DB43" s="255">
        <f t="shared" ca="1" si="177"/>
        <v>-7.2916666666666668E-3</v>
      </c>
      <c r="DC43" s="255">
        <f t="shared" ca="1" si="177"/>
        <v>-7.2916666666666668E-3</v>
      </c>
      <c r="DD43" s="255">
        <f t="shared" ca="1" si="177"/>
        <v>-7.2916666666666668E-3</v>
      </c>
      <c r="DE43" s="255">
        <f t="shared" ca="1" si="177"/>
        <v>-7.2916666666666668E-3</v>
      </c>
      <c r="DF43" s="255">
        <f t="shared" ca="1" si="177"/>
        <v>-7.2916666666666668E-3</v>
      </c>
      <c r="DG43" s="255">
        <f t="shared" ca="1" si="177"/>
        <v>-7.2916666666666668E-3</v>
      </c>
      <c r="DH43" s="255">
        <f t="shared" ca="1" si="177"/>
        <v>-7.2916666666666668E-3</v>
      </c>
      <c r="DI43" s="255">
        <f t="shared" ca="1" si="177"/>
        <v>-7.2916666666666668E-3</v>
      </c>
      <c r="DJ43" s="255">
        <f t="shared" ca="1" si="177"/>
        <v>-7.2916666666666668E-3</v>
      </c>
      <c r="DK43" s="255">
        <f t="shared" ca="1" si="177"/>
        <v>-7.2916666666666668E-3</v>
      </c>
      <c r="DL43" s="255">
        <f t="shared" ca="1" si="177"/>
        <v>-7.2916666666666668E-3</v>
      </c>
      <c r="DM43" s="255">
        <f t="shared" ca="1" si="177"/>
        <v>-7.2916666666666668E-3</v>
      </c>
      <c r="DN43" s="255">
        <f t="shared" ca="1" si="177"/>
        <v>-7.2916666666666668E-3</v>
      </c>
      <c r="DO43" s="255">
        <f t="shared" ca="1" si="177"/>
        <v>-7.2916666666666668E-3</v>
      </c>
      <c r="DP43" s="255">
        <f t="shared" ca="1" si="177"/>
        <v>-7.2916666666666668E-3</v>
      </c>
      <c r="DQ43" s="255">
        <f t="shared" ca="1" si="177"/>
        <v>-7.2916666666666668E-3</v>
      </c>
      <c r="DR43" s="255">
        <f t="shared" ca="1" si="177"/>
        <v>-7.2916666666666668E-3</v>
      </c>
      <c r="DS43" s="255">
        <f t="shared" ca="1" si="177"/>
        <v>-7.2916666666666668E-3</v>
      </c>
      <c r="DT43" s="255">
        <f t="shared" ca="1" si="177"/>
        <v>-7.2916666666666668E-3</v>
      </c>
      <c r="DU43" s="255">
        <f t="shared" ca="1" si="177"/>
        <v>-7.2916666666666668E-3</v>
      </c>
      <c r="DV43" s="255">
        <f t="shared" ca="1" si="177"/>
        <v>-7.2916666666666668E-3</v>
      </c>
      <c r="DW43" s="255">
        <f t="shared" ca="1" si="177"/>
        <v>-7.2916666666666668E-3</v>
      </c>
      <c r="DX43" s="255">
        <f t="shared" ca="1" si="177"/>
        <v>-7.2916666666666668E-3</v>
      </c>
      <c r="DY43" s="255">
        <f t="shared" ca="1" si="177"/>
        <v>-7.2916666666666668E-3</v>
      </c>
      <c r="DZ43" s="255">
        <f t="shared" ca="1" si="177"/>
        <v>-7.2916666666666668E-3</v>
      </c>
    </row>
    <row r="44" spans="1:130">
      <c r="A44" s="151"/>
      <c r="F44" s="153"/>
      <c r="G44" s="54"/>
      <c r="H44" s="254"/>
      <c r="I44" s="54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</row>
    <row r="45" spans="1:130" s="14" customFormat="1" ht="13">
      <c r="A45" s="151"/>
      <c r="C45" s="425" t="s">
        <v>65</v>
      </c>
      <c r="D45" s="426"/>
      <c r="E45" s="426"/>
      <c r="F45" s="426"/>
      <c r="G45" s="427" t="s">
        <v>281</v>
      </c>
      <c r="H45" s="428">
        <f ca="1">H37+H43</f>
        <v>15.051872656474039</v>
      </c>
      <c r="I45" s="429"/>
      <c r="J45" s="429">
        <f t="shared" ref="J45:AO45" ca="1" si="178">+J37+J43</f>
        <v>14.667708333333334</v>
      </c>
      <c r="K45" s="429">
        <f t="shared" ca="1" si="178"/>
        <v>-19.682436771451592</v>
      </c>
      <c r="L45" s="429">
        <f t="shared" ca="1" si="178"/>
        <v>-14.977646380991061</v>
      </c>
      <c r="M45" s="429">
        <f t="shared" ca="1" si="178"/>
        <v>3.8268936092471506E-3</v>
      </c>
      <c r="N45" s="429">
        <f t="shared" ca="1" si="178"/>
        <v>0.46029953934314705</v>
      </c>
      <c r="O45" s="429">
        <f t="shared" ca="1" si="178"/>
        <v>-0.17243758676668364</v>
      </c>
      <c r="P45" s="429">
        <f t="shared" ca="1" si="178"/>
        <v>1.7469373040861491E-3</v>
      </c>
      <c r="Q45" s="429">
        <f t="shared" ca="1" si="178"/>
        <v>8.2584912960352863E-3</v>
      </c>
      <c r="R45" s="429">
        <f t="shared" ca="1" si="178"/>
        <v>3.5735104753393809E-3</v>
      </c>
      <c r="S45" s="429">
        <f t="shared" ca="1" si="178"/>
        <v>-9.1715563377570142E-4</v>
      </c>
      <c r="T45" s="429">
        <f t="shared" ca="1" si="178"/>
        <v>8.247833802721205E-3</v>
      </c>
      <c r="U45" s="429">
        <f t="shared" ca="1" si="178"/>
        <v>-8.9336905844739078E-4</v>
      </c>
      <c r="V45" s="429">
        <f t="shared" ca="1" si="178"/>
        <v>8.245689501514164E-3</v>
      </c>
      <c r="W45" s="429">
        <f t="shared" ca="1" si="178"/>
        <v>3.6862528581065312E-3</v>
      </c>
      <c r="X45" s="429">
        <f t="shared" ca="1" si="178"/>
        <v>-9.9352058389434728E-3</v>
      </c>
      <c r="Y45" s="429">
        <f t="shared" ca="1" si="178"/>
        <v>1.7338599171762725E-2</v>
      </c>
      <c r="Z45" s="429">
        <f t="shared" ca="1" si="178"/>
        <v>6.1858785343152478E-2</v>
      </c>
      <c r="AA45" s="429">
        <f t="shared" ca="1" si="178"/>
        <v>0.85437146994058411</v>
      </c>
      <c r="AB45" s="429">
        <f t="shared" ca="1" si="178"/>
        <v>-0.13876102255906042</v>
      </c>
      <c r="AC45" s="429">
        <f t="shared" ca="1" si="178"/>
        <v>0.81465529169085527</v>
      </c>
      <c r="AD45" s="429">
        <f t="shared" ca="1" si="178"/>
        <v>0.79418587106528593</v>
      </c>
      <c r="AE45" s="429">
        <f t="shared" ca="1" si="178"/>
        <v>-0.19647252147018768</v>
      </c>
      <c r="AF45" s="429">
        <f t="shared" ca="1" si="178"/>
        <v>-5.6934696245450223E-2</v>
      </c>
      <c r="AG45" s="429">
        <f t="shared" ca="1" si="178"/>
        <v>0.70149606053234037</v>
      </c>
      <c r="AH45" s="429">
        <f t="shared" ca="1" si="178"/>
        <v>-0.21920125538854385</v>
      </c>
      <c r="AI45" s="429">
        <f t="shared" ca="1" si="178"/>
        <v>0.70328171710548149</v>
      </c>
      <c r="AJ45" s="429">
        <f t="shared" ca="1" si="178"/>
        <v>0.62662756967192546</v>
      </c>
      <c r="AK45" s="429">
        <f t="shared" ca="1" si="178"/>
        <v>-0.26322027238616452</v>
      </c>
      <c r="AL45" s="429">
        <f t="shared" ca="1" si="178"/>
        <v>-3.6572647735594574</v>
      </c>
      <c r="AM45" s="429">
        <f t="shared" ca="1" si="178"/>
        <v>4.3487300963201969E-3</v>
      </c>
      <c r="AN45" s="429">
        <f t="shared" ca="1" si="178"/>
        <v>-4.5644772584929605E-3</v>
      </c>
      <c r="AO45" s="429">
        <f t="shared" ca="1" si="178"/>
        <v>4.3427727073431788E-3</v>
      </c>
      <c r="AP45" s="429">
        <f t="shared" ref="AP45:BU45" ca="1" si="179">+AP37+AP43</f>
        <v>-1.0594776445194132E-4</v>
      </c>
      <c r="AQ45" s="429">
        <f t="shared" ca="1" si="179"/>
        <v>-4.5416494098620142E-3</v>
      </c>
      <c r="AR45" s="429">
        <f t="shared" ca="1" si="179"/>
        <v>4.3451702120610447E-3</v>
      </c>
      <c r="AS45" s="429">
        <f t="shared" ca="1" si="179"/>
        <v>-4.5341650650629894E-3</v>
      </c>
      <c r="AT45" s="429">
        <f t="shared" ca="1" si="179"/>
        <v>4.3401866189155536E-3</v>
      </c>
      <c r="AU45" s="429">
        <f t="shared" ca="1" si="179"/>
        <v>-8.4170200636335402E-5</v>
      </c>
      <c r="AV45" s="429">
        <f t="shared" ca="1" si="179"/>
        <v>-1.3355710781693619E-2</v>
      </c>
      <c r="AW45" s="429">
        <f t="shared" ca="1" si="179"/>
        <v>1.3216588001051632E-2</v>
      </c>
      <c r="AX45" s="429">
        <f t="shared" ca="1" si="179"/>
        <v>1.6949827937776107E-3</v>
      </c>
      <c r="AY45" s="429">
        <f t="shared" ca="1" si="179"/>
        <v>0.40725036246439461</v>
      </c>
      <c r="AZ45" s="429">
        <f t="shared" ca="1" si="179"/>
        <v>0.17200479463654039</v>
      </c>
      <c r="BA45" s="429">
        <f t="shared" ca="1" si="179"/>
        <v>1.1455084977950762</v>
      </c>
      <c r="BB45" s="429">
        <f t="shared" ca="1" si="179"/>
        <v>1.1352148211744781</v>
      </c>
      <c r="BC45" s="429">
        <f t="shared" ca="1" si="179"/>
        <v>0.14360416221988626</v>
      </c>
      <c r="BD45" s="429">
        <f t="shared" ca="1" si="179"/>
        <v>1.1180025015694932</v>
      </c>
      <c r="BE45" s="429">
        <f t="shared" ca="1" si="179"/>
        <v>1.0647304809572451</v>
      </c>
      <c r="BF45" s="429">
        <f t="shared" ca="1" si="179"/>
        <v>0.16351642787033782</v>
      </c>
      <c r="BG45" s="429">
        <f t="shared" ca="1" si="179"/>
        <v>1.2245032959473701</v>
      </c>
      <c r="BH45" s="429">
        <f t="shared" ca="1" si="179"/>
        <v>1.0843438937848038</v>
      </c>
      <c r="BI45" s="429">
        <f t="shared" ca="1" si="179"/>
        <v>1.2080888463786577</v>
      </c>
      <c r="BJ45" s="429">
        <f t="shared" ca="1" si="179"/>
        <v>-7.9034283557074856</v>
      </c>
      <c r="BK45" s="429">
        <f t="shared" ca="1" si="179"/>
        <v>1.1916830298980441</v>
      </c>
      <c r="BL45" s="429">
        <f t="shared" ca="1" si="179"/>
        <v>1.1405731517134559</v>
      </c>
      <c r="BM45" s="429">
        <f t="shared" ca="1" si="179"/>
        <v>1.1753386926699378</v>
      </c>
      <c r="BN45" s="429">
        <f t="shared" ca="1" si="179"/>
        <v>1.1672054101960745</v>
      </c>
      <c r="BO45" s="429">
        <f t="shared" ca="1" si="179"/>
        <v>1.1169662399908851</v>
      </c>
      <c r="BP45" s="429">
        <f t="shared" ca="1" si="179"/>
        <v>0.33854680467560555</v>
      </c>
      <c r="BQ45" s="429">
        <f t="shared" ca="1" si="179"/>
        <v>1.1014115889472684</v>
      </c>
      <c r="BR45" s="429">
        <f t="shared" ca="1" si="179"/>
        <v>1.1350702997454716</v>
      </c>
      <c r="BS45" s="429">
        <f t="shared" ca="1" si="179"/>
        <v>1.1271639383113712</v>
      </c>
      <c r="BT45" s="429">
        <f t="shared" ca="1" si="179"/>
        <v>0.99674964294664692</v>
      </c>
      <c r="BU45" s="429">
        <f t="shared" ca="1" si="179"/>
        <v>1.1115404983852009</v>
      </c>
      <c r="BV45" s="429">
        <f t="shared" ref="BV45:CC45" ca="1" si="180">+BV37+BV43</f>
        <v>0.78404061821354532</v>
      </c>
      <c r="BW45" s="429">
        <f t="shared" ca="1" si="180"/>
        <v>1.0967403358203518</v>
      </c>
      <c r="BX45" s="429">
        <f t="shared" ca="1" si="180"/>
        <v>1.0500198735472059</v>
      </c>
      <c r="BY45" s="429">
        <f t="shared" ca="1" si="180"/>
        <v>1.0831928698914619</v>
      </c>
      <c r="BZ45" s="429">
        <f t="shared" ca="1" si="180"/>
        <v>1.0766713640569456</v>
      </c>
      <c r="CA45" s="429">
        <f t="shared" ca="1" si="180"/>
        <v>1.0320570289154973</v>
      </c>
      <c r="CB45" s="429">
        <f t="shared" ca="1" si="180"/>
        <v>1.0661309497790941</v>
      </c>
      <c r="CC45" s="429">
        <f t="shared" ca="1" si="180"/>
        <v>1.0222877645343369</v>
      </c>
      <c r="CD45" s="429">
        <f t="shared" ref="CD45:DL45" ca="1" si="181">+CD37+CD43</f>
        <v>1.0566128755686606</v>
      </c>
      <c r="CE45" s="429">
        <f t="shared" ca="1" si="181"/>
        <v>1.0520237732575155</v>
      </c>
      <c r="CF45" s="429">
        <f t="shared" ca="1" si="181"/>
        <v>0.97042629956646431</v>
      </c>
      <c r="CG45" s="429">
        <f t="shared" ca="1" si="181"/>
        <v>1.0430615458733037</v>
      </c>
      <c r="CH45" s="429">
        <f t="shared" ca="1" si="181"/>
        <v>-7.4014373962141073</v>
      </c>
      <c r="CI45" s="429">
        <f t="shared" ca="1" si="181"/>
        <v>1.0352576671131781</v>
      </c>
      <c r="CJ45" s="429">
        <f t="shared" ca="1" si="181"/>
        <v>0.99349869947772484</v>
      </c>
      <c r="CK45" s="429">
        <f t="shared" ca="1" si="181"/>
        <v>1.0278567175235003</v>
      </c>
      <c r="CL45" s="429">
        <f t="shared" ca="1" si="181"/>
        <v>1.0242595557934546</v>
      </c>
      <c r="CM45" s="429">
        <f t="shared" ca="1" si="181"/>
        <v>0.98305603402398489</v>
      </c>
      <c r="CN45" s="429">
        <f t="shared" ca="1" si="181"/>
        <v>1.0172755152527375</v>
      </c>
      <c r="CO45" s="429">
        <f t="shared" ca="1" si="181"/>
        <v>0.9764342537820665</v>
      </c>
      <c r="CP45" s="429">
        <f t="shared" ca="1" si="181"/>
        <v>1.0110313342984885</v>
      </c>
      <c r="CQ45" s="429">
        <f t="shared" ca="1" si="181"/>
        <v>1.0087545117241965</v>
      </c>
      <c r="CR45" s="429">
        <f t="shared" ca="1" si="181"/>
        <v>0.89524095478334398</v>
      </c>
      <c r="CS45" s="429">
        <f t="shared" ca="1" si="181"/>
        <v>1.005751534745104</v>
      </c>
      <c r="CT45" s="429">
        <f t="shared" ca="1" si="181"/>
        <v>0.68800686185197757</v>
      </c>
      <c r="CU45" s="429">
        <f t="shared" ca="1" si="181"/>
        <v>1.003594693550665</v>
      </c>
      <c r="CV45" s="429">
        <f t="shared" ca="1" si="181"/>
        <v>0.96647127201220362</v>
      </c>
      <c r="CW45" s="429">
        <f t="shared" ca="1" si="181"/>
        <v>1.003594693550665</v>
      </c>
      <c r="CX45" s="429">
        <f t="shared" ca="1" si="181"/>
        <v>1.003594693550665</v>
      </c>
      <c r="CY45" s="429">
        <f t="shared" ca="1" si="181"/>
        <v>0.96647127201220362</v>
      </c>
      <c r="CZ45" s="429">
        <f t="shared" ca="1" si="181"/>
        <v>0.19109469355066502</v>
      </c>
      <c r="DA45" s="429">
        <f t="shared" ca="1" si="181"/>
        <v>0.96647127201220362</v>
      </c>
      <c r="DB45" s="429">
        <f t="shared" ca="1" si="181"/>
        <v>1.003594693550665</v>
      </c>
      <c r="DC45" s="429">
        <f t="shared" ca="1" si="181"/>
        <v>1.003594693550665</v>
      </c>
      <c r="DD45" s="429">
        <f t="shared" ca="1" si="181"/>
        <v>0.89222442893528031</v>
      </c>
      <c r="DE45" s="429">
        <f t="shared" ca="1" si="181"/>
        <v>1.003594693550665</v>
      </c>
      <c r="DF45" s="429">
        <f t="shared" ca="1" si="181"/>
        <v>-8.0933833295058246</v>
      </c>
      <c r="DG45" s="429">
        <f t="shared" ca="1" si="181"/>
        <v>1.003594693550665</v>
      </c>
      <c r="DH45" s="429">
        <f t="shared" ca="1" si="181"/>
        <v>0.96647127201220362</v>
      </c>
      <c r="DI45" s="429">
        <f t="shared" ca="1" si="181"/>
        <v>1.003594693550665</v>
      </c>
      <c r="DJ45" s="429">
        <f t="shared" ca="1" si="181"/>
        <v>1.003594693550665</v>
      </c>
      <c r="DK45" s="429">
        <f t="shared" ca="1" si="181"/>
        <v>0.96647127201220362</v>
      </c>
      <c r="DL45" s="429">
        <f t="shared" ca="1" si="181"/>
        <v>1.003594693550665</v>
      </c>
      <c r="DM45" s="429">
        <f t="shared" ref="DM45:DZ45" ca="1" si="182">+DM37+DM43</f>
        <v>0.96647127201220362</v>
      </c>
      <c r="DN45" s="430">
        <f t="shared" ca="1" si="182"/>
        <v>1.003594693550665</v>
      </c>
      <c r="DO45" s="429">
        <f t="shared" ca="1" si="182"/>
        <v>1.003594693550665</v>
      </c>
      <c r="DP45" s="429">
        <f t="shared" ca="1" si="182"/>
        <v>0.89222442893528031</v>
      </c>
      <c r="DQ45" s="429">
        <f t="shared" ca="1" si="182"/>
        <v>1.003594693550665</v>
      </c>
      <c r="DR45" s="429">
        <f t="shared" ca="1" si="182"/>
        <v>-0.12546421185876419</v>
      </c>
      <c r="DS45" s="429">
        <f t="shared" ca="1" si="182"/>
        <v>1.003594693550665</v>
      </c>
      <c r="DT45" s="429">
        <f t="shared" ca="1" si="182"/>
        <v>0.96647127201220362</v>
      </c>
      <c r="DU45" s="429">
        <f t="shared" ca="1" si="182"/>
        <v>1.003594693550665</v>
      </c>
      <c r="DV45" s="429">
        <f t="shared" ca="1" si="182"/>
        <v>1.003594693550665</v>
      </c>
      <c r="DW45" s="429">
        <f t="shared" ca="1" si="182"/>
        <v>0.96647127201220362</v>
      </c>
      <c r="DX45" s="429">
        <f t="shared" ca="1" si="182"/>
        <v>1.003594693550665</v>
      </c>
      <c r="DY45" s="429">
        <f t="shared" ca="1" si="182"/>
        <v>0.96647127201220362</v>
      </c>
      <c r="DZ45" s="430">
        <f t="shared" ca="1" si="182"/>
        <v>1.003594693550665</v>
      </c>
    </row>
    <row r="46" spans="1:130" s="14" customFormat="1" ht="13">
      <c r="A46" s="151"/>
      <c r="G46" s="12"/>
      <c r="H46" s="252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  <c r="BK46" s="154"/>
      <c r="BL46" s="154"/>
      <c r="BM46" s="154"/>
      <c r="BN46" s="154"/>
      <c r="BO46" s="154"/>
      <c r="BP46" s="154"/>
      <c r="BQ46" s="154"/>
      <c r="BR46" s="154"/>
      <c r="BS46" s="154"/>
      <c r="BT46" s="154"/>
      <c r="BU46" s="154"/>
      <c r="BV46" s="154"/>
      <c r="BW46" s="154"/>
      <c r="BX46" s="154"/>
      <c r="BY46" s="154"/>
      <c r="BZ46" s="154"/>
      <c r="CA46" s="154"/>
      <c r="CB46" s="154"/>
      <c r="CC46" s="154"/>
      <c r="CD46" s="154"/>
      <c r="CE46" s="154"/>
      <c r="CF46" s="154"/>
      <c r="CG46" s="154"/>
      <c r="CH46" s="154"/>
      <c r="CI46" s="154"/>
      <c r="CJ46" s="154"/>
      <c r="CK46" s="154"/>
      <c r="CL46" s="154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4"/>
      <c r="DG46" s="154"/>
      <c r="DH46" s="154"/>
      <c r="DI46" s="154"/>
      <c r="DJ46" s="154"/>
      <c r="DK46" s="154"/>
      <c r="DL46" s="154"/>
      <c r="DM46" s="154"/>
      <c r="DN46" s="154"/>
      <c r="DO46" s="154"/>
      <c r="DP46" s="154"/>
      <c r="DQ46" s="154"/>
      <c r="DR46" s="154"/>
      <c r="DS46" s="154"/>
      <c r="DT46" s="154"/>
      <c r="DU46" s="154"/>
      <c r="DV46" s="154"/>
      <c r="DW46" s="154"/>
      <c r="DX46" s="154"/>
      <c r="DY46" s="154"/>
      <c r="DZ46" s="154"/>
    </row>
    <row r="47" spans="1:130" s="14" customFormat="1" ht="13">
      <c r="A47" s="151"/>
      <c r="C47" s="420" t="s">
        <v>294</v>
      </c>
      <c r="D47" s="421"/>
      <c r="E47" s="421"/>
      <c r="F47" s="421"/>
      <c r="G47" s="422"/>
      <c r="H47" s="423"/>
      <c r="I47" s="424"/>
      <c r="J47" s="424">
        <f ca="1">J45+J30</f>
        <v>34.667708333333337</v>
      </c>
      <c r="K47" s="424">
        <f t="shared" ref="K47:BV47" ca="1" si="183">K45+K30</f>
        <v>14.985271561881746</v>
      </c>
      <c r="L47" s="424">
        <f t="shared" ca="1" si="183"/>
        <v>7.6251808906846463E-3</v>
      </c>
      <c r="M47" s="424">
        <f t="shared" ca="1" si="183"/>
        <v>1.1452074499931797E-2</v>
      </c>
      <c r="N47" s="424">
        <f t="shared" ca="1" si="183"/>
        <v>0.47175161384307884</v>
      </c>
      <c r="O47" s="424">
        <f t="shared" ca="1" si="183"/>
        <v>0.29931402707639521</v>
      </c>
      <c r="P47" s="424">
        <f t="shared" ca="1" si="183"/>
        <v>0.30106096438048136</v>
      </c>
      <c r="Q47" s="424">
        <f t="shared" ca="1" si="183"/>
        <v>0.30931945567651664</v>
      </c>
      <c r="R47" s="424">
        <f t="shared" ca="1" si="183"/>
        <v>0.31289296615185602</v>
      </c>
      <c r="S47" s="424">
        <f t="shared" ca="1" si="183"/>
        <v>0.31197581051808032</v>
      </c>
      <c r="T47" s="424">
        <f t="shared" ca="1" si="183"/>
        <v>0.32022364432080153</v>
      </c>
      <c r="U47" s="424">
        <f t="shared" ca="1" si="183"/>
        <v>0.31933027526235414</v>
      </c>
      <c r="V47" s="424">
        <f t="shared" ca="1" si="183"/>
        <v>0.3275759647638683</v>
      </c>
      <c r="W47" s="424">
        <f t="shared" ca="1" si="183"/>
        <v>0.33126221762197483</v>
      </c>
      <c r="X47" s="424">
        <f t="shared" ca="1" si="183"/>
        <v>0.32132701178303136</v>
      </c>
      <c r="Y47" s="424">
        <f t="shared" ca="1" si="183"/>
        <v>0.33866561095479408</v>
      </c>
      <c r="Z47" s="424">
        <f t="shared" ca="1" si="183"/>
        <v>0.40052439629794656</v>
      </c>
      <c r="AA47" s="424">
        <f t="shared" ca="1" si="183"/>
        <v>1.2548958662385306</v>
      </c>
      <c r="AB47" s="424">
        <f t="shared" ca="1" si="183"/>
        <v>1.11613484367947</v>
      </c>
      <c r="AC47" s="424">
        <f t="shared" ca="1" si="183"/>
        <v>1.9307901353703252</v>
      </c>
      <c r="AD47" s="424">
        <f t="shared" ca="1" si="183"/>
        <v>2.724976006435611</v>
      </c>
      <c r="AE47" s="424">
        <f t="shared" ca="1" si="183"/>
        <v>2.5285034849654231</v>
      </c>
      <c r="AF47" s="424">
        <f t="shared" ca="1" si="183"/>
        <v>2.4715687887199729</v>
      </c>
      <c r="AG47" s="424">
        <f t="shared" ca="1" si="183"/>
        <v>3.173064849252313</v>
      </c>
      <c r="AH47" s="424">
        <f t="shared" ca="1" si="183"/>
        <v>2.953863593863769</v>
      </c>
      <c r="AI47" s="424">
        <f t="shared" ca="1" si="183"/>
        <v>3.6571453109692502</v>
      </c>
      <c r="AJ47" s="424">
        <f t="shared" ca="1" si="183"/>
        <v>4.2837728806411759</v>
      </c>
      <c r="AK47" s="424">
        <f t="shared" ca="1" si="183"/>
        <v>4.0205526082550112</v>
      </c>
      <c r="AL47" s="424">
        <f t="shared" ca="1" si="183"/>
        <v>0.3632878346955537</v>
      </c>
      <c r="AM47" s="424">
        <f t="shared" ca="1" si="183"/>
        <v>0.3676365647918739</v>
      </c>
      <c r="AN47" s="424">
        <f t="shared" ca="1" si="183"/>
        <v>0.36307208753338094</v>
      </c>
      <c r="AO47" s="424">
        <f t="shared" ca="1" si="183"/>
        <v>0.36741486024072412</v>
      </c>
      <c r="AP47" s="424">
        <f t="shared" ca="1" si="183"/>
        <v>0.36730891247627218</v>
      </c>
      <c r="AQ47" s="424">
        <f t="shared" ca="1" si="183"/>
        <v>0.36276726306641016</v>
      </c>
      <c r="AR47" s="424">
        <f t="shared" ca="1" si="183"/>
        <v>0.36711243327847121</v>
      </c>
      <c r="AS47" s="424">
        <f t="shared" ca="1" si="183"/>
        <v>0.36257826821340822</v>
      </c>
      <c r="AT47" s="424">
        <f t="shared" ca="1" si="183"/>
        <v>0.36691845483232377</v>
      </c>
      <c r="AU47" s="424">
        <f t="shared" ca="1" si="183"/>
        <v>0.36683428463168744</v>
      </c>
      <c r="AV47" s="424">
        <f t="shared" ca="1" si="183"/>
        <v>0.35347857384999382</v>
      </c>
      <c r="AW47" s="424">
        <f t="shared" ca="1" si="183"/>
        <v>0.36669516185104545</v>
      </c>
      <c r="AX47" s="424">
        <f t="shared" ca="1" si="183"/>
        <v>0.36839014464482306</v>
      </c>
      <c r="AY47" s="424">
        <f t="shared" ca="1" si="183"/>
        <v>0.77564050710921761</v>
      </c>
      <c r="AZ47" s="424">
        <f t="shared" ca="1" si="183"/>
        <v>0.94764530174575801</v>
      </c>
      <c r="BA47" s="424">
        <f t="shared" ca="1" si="183"/>
        <v>2.0931537995408345</v>
      </c>
      <c r="BB47" s="424">
        <f t="shared" ca="1" si="183"/>
        <v>3.2283686207153126</v>
      </c>
      <c r="BC47" s="424">
        <f t="shared" ca="1" si="183"/>
        <v>3.3719727829351989</v>
      </c>
      <c r="BD47" s="424">
        <f t="shared" ca="1" si="183"/>
        <v>4.4899752845046921</v>
      </c>
      <c r="BE47" s="424">
        <f t="shared" ca="1" si="183"/>
        <v>5.5547057654619376</v>
      </c>
      <c r="BF47" s="424">
        <f t="shared" ca="1" si="183"/>
        <v>5.7182221933322754</v>
      </c>
      <c r="BG47" s="424">
        <f t="shared" ca="1" si="183"/>
        <v>6.9427254892796455</v>
      </c>
      <c r="BH47" s="424">
        <f t="shared" ca="1" si="183"/>
        <v>8.0270693830644486</v>
      </c>
      <c r="BI47" s="424">
        <f t="shared" ca="1" si="183"/>
        <v>9.2351582294431065</v>
      </c>
      <c r="BJ47" s="424">
        <f t="shared" ca="1" si="183"/>
        <v>1.3317298737356209</v>
      </c>
      <c r="BK47" s="424">
        <f t="shared" ca="1" si="183"/>
        <v>2.5234129036336652</v>
      </c>
      <c r="BL47" s="424">
        <f t="shared" ca="1" si="183"/>
        <v>3.6639860553471211</v>
      </c>
      <c r="BM47" s="424">
        <f t="shared" ca="1" si="183"/>
        <v>4.8393247480170594</v>
      </c>
      <c r="BN47" s="424">
        <f t="shared" ca="1" si="183"/>
        <v>6.0065301582131339</v>
      </c>
      <c r="BO47" s="424">
        <f t="shared" ca="1" si="183"/>
        <v>7.1234963982040185</v>
      </c>
      <c r="BP47" s="424">
        <f t="shared" ca="1" si="183"/>
        <v>7.4620432028796237</v>
      </c>
      <c r="BQ47" s="424">
        <f t="shared" ca="1" si="183"/>
        <v>8.5634547918268922</v>
      </c>
      <c r="BR47" s="424">
        <f t="shared" ca="1" si="183"/>
        <v>9.698525091572364</v>
      </c>
      <c r="BS47" s="424">
        <f t="shared" ca="1" si="183"/>
        <v>10.825689029883735</v>
      </c>
      <c r="BT47" s="424">
        <f t="shared" ca="1" si="183"/>
        <v>11.822438672830382</v>
      </c>
      <c r="BU47" s="424">
        <f t="shared" ca="1" si="183"/>
        <v>12.933979171215583</v>
      </c>
      <c r="BV47" s="424">
        <f t="shared" ca="1" si="183"/>
        <v>13.718019789429128</v>
      </c>
      <c r="BW47" s="424">
        <f t="shared" ref="BW47:DZ47" ca="1" si="184">BW45+BW30</f>
        <v>14.81476012524948</v>
      </c>
      <c r="BX47" s="424">
        <f t="shared" ca="1" si="184"/>
        <v>15.864779998796685</v>
      </c>
      <c r="BY47" s="424">
        <f t="shared" ca="1" si="184"/>
        <v>16.947972868688147</v>
      </c>
      <c r="BZ47" s="424">
        <f t="shared" ca="1" si="184"/>
        <v>18.024644232745093</v>
      </c>
      <c r="CA47" s="424">
        <f t="shared" ca="1" si="184"/>
        <v>19.056701261660589</v>
      </c>
      <c r="CB47" s="424">
        <f t="shared" ca="1" si="184"/>
        <v>20.122832211439682</v>
      </c>
      <c r="CC47" s="424">
        <f t="shared" ca="1" si="184"/>
        <v>21.145119975974019</v>
      </c>
      <c r="CD47" s="424">
        <f t="shared" ca="1" si="184"/>
        <v>22.20173285154268</v>
      </c>
      <c r="CE47" s="424">
        <f t="shared" ca="1" si="184"/>
        <v>23.253756624800197</v>
      </c>
      <c r="CF47" s="424">
        <f t="shared" ca="1" si="184"/>
        <v>24.224182924366662</v>
      </c>
      <c r="CG47" s="424">
        <f t="shared" ca="1" si="184"/>
        <v>25.267244470239966</v>
      </c>
      <c r="CH47" s="424">
        <f t="shared" ca="1" si="184"/>
        <v>17.865807074025859</v>
      </c>
      <c r="CI47" s="424">
        <f t="shared" ca="1" si="184"/>
        <v>18.901064741139038</v>
      </c>
      <c r="CJ47" s="424">
        <f t="shared" ca="1" si="184"/>
        <v>19.894563440616764</v>
      </c>
      <c r="CK47" s="424">
        <f t="shared" ca="1" si="184"/>
        <v>20.922420158140266</v>
      </c>
      <c r="CL47" s="424">
        <f t="shared" ca="1" si="184"/>
        <v>21.946679713933719</v>
      </c>
      <c r="CM47" s="424">
        <f t="shared" ca="1" si="184"/>
        <v>22.929735747957704</v>
      </c>
      <c r="CN47" s="424">
        <f t="shared" ca="1" si="184"/>
        <v>23.947011263210442</v>
      </c>
      <c r="CO47" s="424">
        <f t="shared" ca="1" si="184"/>
        <v>24.923445516992508</v>
      </c>
      <c r="CP47" s="424">
        <f t="shared" ca="1" si="184"/>
        <v>25.934476851290995</v>
      </c>
      <c r="CQ47" s="424">
        <f t="shared" ca="1" si="184"/>
        <v>26.94323136301519</v>
      </c>
      <c r="CR47" s="424">
        <f t="shared" ca="1" si="184"/>
        <v>27.838472317798534</v>
      </c>
      <c r="CS47" s="424">
        <f t="shared" ca="1" si="184"/>
        <v>28.844223852543639</v>
      </c>
      <c r="CT47" s="424">
        <f t="shared" ca="1" si="184"/>
        <v>29.532230714395617</v>
      </c>
      <c r="CU47" s="424">
        <f t="shared" ca="1" si="184"/>
        <v>30.53582540794628</v>
      </c>
      <c r="CV47" s="424">
        <f t="shared" ca="1" si="184"/>
        <v>31.502296679958484</v>
      </c>
      <c r="CW47" s="424">
        <f t="shared" ca="1" si="184"/>
        <v>32.505891373509151</v>
      </c>
      <c r="CX47" s="424">
        <f t="shared" ca="1" si="184"/>
        <v>33.509486067059818</v>
      </c>
      <c r="CY47" s="424">
        <f t="shared" ca="1" si="184"/>
        <v>34.475957339072025</v>
      </c>
      <c r="CZ47" s="424">
        <f t="shared" ca="1" si="184"/>
        <v>34.667052032622692</v>
      </c>
      <c r="DA47" s="424">
        <f t="shared" ca="1" si="184"/>
        <v>35.633523304634899</v>
      </c>
      <c r="DB47" s="424">
        <f t="shared" ca="1" si="184"/>
        <v>36.637117998185566</v>
      </c>
      <c r="DC47" s="424">
        <f t="shared" ca="1" si="184"/>
        <v>37.640712691736233</v>
      </c>
      <c r="DD47" s="424">
        <f t="shared" ca="1" si="184"/>
        <v>38.532937120671512</v>
      </c>
      <c r="DE47" s="424">
        <f t="shared" ca="1" si="184"/>
        <v>39.53653181422218</v>
      </c>
      <c r="DF47" s="424">
        <f t="shared" ca="1" si="184"/>
        <v>31.443148484716353</v>
      </c>
      <c r="DG47" s="424">
        <f t="shared" ca="1" si="184"/>
        <v>32.44674317826702</v>
      </c>
      <c r="DH47" s="424">
        <f t="shared" ca="1" si="184"/>
        <v>33.413214450279227</v>
      </c>
      <c r="DI47" s="424">
        <f t="shared" ca="1" si="184"/>
        <v>34.416809143829894</v>
      </c>
      <c r="DJ47" s="424">
        <f t="shared" ca="1" si="184"/>
        <v>35.420403837380562</v>
      </c>
      <c r="DK47" s="424">
        <f t="shared" ca="1" si="184"/>
        <v>36.386875109392768</v>
      </c>
      <c r="DL47" s="424">
        <f t="shared" ca="1" si="184"/>
        <v>37.390469802943436</v>
      </c>
      <c r="DM47" s="424">
        <f t="shared" ca="1" si="184"/>
        <v>38.356941074955643</v>
      </c>
      <c r="DN47" s="424">
        <f t="shared" ca="1" si="184"/>
        <v>39.36053576850631</v>
      </c>
      <c r="DO47" s="424">
        <f t="shared" ca="1" si="184"/>
        <v>40.364130462056977</v>
      </c>
      <c r="DP47" s="424">
        <f t="shared" ca="1" si="184"/>
        <v>41.256354890992256</v>
      </c>
      <c r="DQ47" s="424">
        <f t="shared" ca="1" si="184"/>
        <v>42.259949584542923</v>
      </c>
      <c r="DR47" s="424">
        <f t="shared" ca="1" si="184"/>
        <v>42.134485372684161</v>
      </c>
      <c r="DS47" s="424">
        <f t="shared" ca="1" si="184"/>
        <v>43.138080066234828</v>
      </c>
      <c r="DT47" s="424">
        <f t="shared" ca="1" si="184"/>
        <v>44.104551338247035</v>
      </c>
      <c r="DU47" s="424">
        <f t="shared" ca="1" si="184"/>
        <v>45.108146031797702</v>
      </c>
      <c r="DV47" s="424">
        <f t="shared" ca="1" si="184"/>
        <v>46.111740725348369</v>
      </c>
      <c r="DW47" s="424">
        <f t="shared" ca="1" si="184"/>
        <v>47.078211997360576</v>
      </c>
      <c r="DX47" s="424">
        <f t="shared" ca="1" si="184"/>
        <v>48.081806690911243</v>
      </c>
      <c r="DY47" s="424">
        <f t="shared" ca="1" si="184"/>
        <v>49.04827796292345</v>
      </c>
      <c r="DZ47" s="430">
        <f t="shared" ca="1" si="184"/>
        <v>50.051872656474117</v>
      </c>
    </row>
    <row r="48" spans="1:130" s="14" customFormat="1" ht="13">
      <c r="A48" s="151"/>
      <c r="G48" s="12"/>
      <c r="H48" s="252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CX48" s="154"/>
      <c r="CY48" s="154"/>
      <c r="CZ48" s="154"/>
      <c r="DA48" s="154"/>
      <c r="DB48" s="154"/>
      <c r="DC48" s="154"/>
      <c r="DD48" s="154"/>
      <c r="DE48" s="154"/>
      <c r="DF48" s="154"/>
      <c r="DG48" s="154"/>
      <c r="DH48" s="154"/>
      <c r="DI48" s="154"/>
      <c r="DJ48" s="154"/>
      <c r="DK48" s="154"/>
      <c r="DL48" s="154"/>
      <c r="DM48" s="154"/>
      <c r="DN48" s="154"/>
      <c r="DO48" s="154"/>
      <c r="DP48" s="154"/>
      <c r="DQ48" s="154"/>
      <c r="DR48" s="154"/>
      <c r="DS48" s="154"/>
      <c r="DT48" s="154"/>
      <c r="DU48" s="154"/>
      <c r="DV48" s="154"/>
      <c r="DW48" s="154"/>
      <c r="DX48" s="154"/>
      <c r="DY48" s="154"/>
      <c r="DZ48" s="154"/>
    </row>
    <row r="49" spans="1:130" s="14" customFormat="1" ht="13">
      <c r="A49" s="151"/>
      <c r="G49" s="12"/>
      <c r="H49" s="252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  <c r="CY49" s="154"/>
      <c r="CZ49" s="154"/>
      <c r="DA49" s="154"/>
      <c r="DB49" s="154"/>
      <c r="DC49" s="154"/>
      <c r="DD49" s="154"/>
      <c r="DE49" s="154"/>
      <c r="DF49" s="154"/>
      <c r="DG49" s="154"/>
      <c r="DH49" s="154"/>
      <c r="DI49" s="154"/>
      <c r="DJ49" s="154"/>
      <c r="DK49" s="154"/>
      <c r="DL49" s="154"/>
      <c r="DM49" s="154"/>
      <c r="DN49" s="154"/>
      <c r="DO49" s="154"/>
      <c r="DP49" s="154"/>
      <c r="DQ49" s="154"/>
      <c r="DR49" s="154"/>
      <c r="DS49" s="154"/>
      <c r="DT49" s="154"/>
      <c r="DU49" s="154"/>
      <c r="DV49" s="154"/>
      <c r="DW49" s="154"/>
      <c r="DX49" s="154"/>
      <c r="DY49" s="154"/>
      <c r="DZ49" s="154"/>
    </row>
    <row r="50" spans="1:130" ht="13">
      <c r="A50" s="151"/>
      <c r="C50" s="32"/>
      <c r="G50" s="54"/>
      <c r="H50" s="254"/>
      <c r="I50" s="54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  <c r="DO50" s="153"/>
      <c r="DP50" s="153"/>
      <c r="DQ50" s="153"/>
      <c r="DR50" s="153"/>
      <c r="DS50" s="153"/>
      <c r="DT50" s="153"/>
      <c r="DU50" s="153"/>
      <c r="DV50" s="153"/>
      <c r="DW50" s="153"/>
      <c r="DX50" s="153"/>
      <c r="DY50" s="153"/>
      <c r="DZ50" s="153"/>
    </row>
    <row r="51" spans="1:130" ht="13">
      <c r="A51" s="151"/>
      <c r="B51" s="19" t="s">
        <v>12</v>
      </c>
      <c r="C51" s="417" t="s">
        <v>87</v>
      </c>
      <c r="D51" s="417"/>
      <c r="E51" s="417"/>
      <c r="F51" s="417"/>
      <c r="G51" s="434"/>
      <c r="H51" s="435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ht="13">
      <c r="A52" s="151"/>
      <c r="C52" s="32"/>
      <c r="G52" s="54"/>
      <c r="H52" s="254"/>
      <c r="I52" s="54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  <c r="DO52" s="153"/>
      <c r="DP52" s="153"/>
      <c r="DQ52" s="153"/>
      <c r="DR52" s="153"/>
      <c r="DS52" s="153"/>
      <c r="DT52" s="153"/>
      <c r="DU52" s="153"/>
      <c r="DV52" s="153"/>
      <c r="DW52" s="153"/>
      <c r="DX52" s="153"/>
      <c r="DY52" s="153"/>
      <c r="DZ52" s="153"/>
    </row>
    <row r="53" spans="1:130" ht="13">
      <c r="A53" s="151"/>
      <c r="C53" s="32"/>
      <c r="G53" s="54"/>
      <c r="H53" s="254"/>
      <c r="I53" s="54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  <c r="DO53" s="153"/>
      <c r="DP53" s="153"/>
      <c r="DQ53" s="153"/>
      <c r="DR53" s="153"/>
      <c r="DS53" s="153"/>
      <c r="DT53" s="153"/>
      <c r="DU53" s="153"/>
      <c r="DV53" s="153"/>
      <c r="DW53" s="153"/>
      <c r="DX53" s="153"/>
      <c r="DY53" s="153"/>
      <c r="DZ53" s="153"/>
    </row>
    <row r="54" spans="1:130" ht="13">
      <c r="A54" s="151"/>
      <c r="C54" s="14" t="s">
        <v>76</v>
      </c>
      <c r="G54" s="54"/>
      <c r="H54" s="254"/>
      <c r="I54" s="54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  <c r="DO54" s="153"/>
      <c r="DP54" s="153"/>
      <c r="DQ54" s="153"/>
      <c r="DR54" s="153"/>
      <c r="DS54" s="153"/>
      <c r="DT54" s="153"/>
      <c r="DU54" s="153"/>
      <c r="DV54" s="153"/>
      <c r="DW54" s="153"/>
      <c r="DX54" s="153"/>
      <c r="DY54" s="153"/>
      <c r="DZ54" s="153"/>
    </row>
    <row r="55" spans="1:130" ht="13">
      <c r="A55" s="151"/>
      <c r="C55" s="32"/>
      <c r="G55" s="54"/>
      <c r="H55" s="254"/>
      <c r="I55" s="54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  <c r="DO55" s="153"/>
      <c r="DP55" s="153"/>
      <c r="DQ55" s="153"/>
      <c r="DR55" s="153"/>
      <c r="DS55" s="153"/>
      <c r="DT55" s="153"/>
      <c r="DU55" s="153"/>
      <c r="DV55" s="153"/>
      <c r="DW55" s="153"/>
      <c r="DX55" s="153"/>
      <c r="DY55" s="153"/>
      <c r="DZ55" s="153"/>
    </row>
    <row r="56" spans="1:130">
      <c r="A56" s="151"/>
      <c r="C56" s="64" t="str">
        <f>Inputs!C28</f>
        <v>A100</v>
      </c>
      <c r="F56" s="65">
        <f>Inputs!I28</f>
        <v>100</v>
      </c>
      <c r="G56" s="54" t="s">
        <v>88</v>
      </c>
      <c r="H56" s="254"/>
      <c r="I56" s="54"/>
      <c r="J56" s="31">
        <f>$F56</f>
        <v>100</v>
      </c>
      <c r="K56" s="31">
        <f t="shared" ref="K56:BV59" si="185">$F56</f>
        <v>100</v>
      </c>
      <c r="L56" s="31">
        <f t="shared" si="185"/>
        <v>100</v>
      </c>
      <c r="M56" s="31">
        <f t="shared" si="185"/>
        <v>100</v>
      </c>
      <c r="N56" s="31">
        <f t="shared" si="185"/>
        <v>100</v>
      </c>
      <c r="O56" s="31">
        <f t="shared" si="185"/>
        <v>100</v>
      </c>
      <c r="P56" s="31">
        <f t="shared" si="185"/>
        <v>100</v>
      </c>
      <c r="Q56" s="31">
        <f t="shared" si="185"/>
        <v>100</v>
      </c>
      <c r="R56" s="31">
        <f t="shared" si="185"/>
        <v>100</v>
      </c>
      <c r="S56" s="31">
        <f t="shared" si="185"/>
        <v>100</v>
      </c>
      <c r="T56" s="31">
        <f t="shared" si="185"/>
        <v>100</v>
      </c>
      <c r="U56" s="31">
        <f t="shared" si="185"/>
        <v>100</v>
      </c>
      <c r="V56" s="31">
        <f t="shared" si="185"/>
        <v>100</v>
      </c>
      <c r="W56" s="31">
        <f t="shared" si="185"/>
        <v>100</v>
      </c>
      <c r="X56" s="31">
        <f t="shared" si="185"/>
        <v>100</v>
      </c>
      <c r="Y56" s="31">
        <f t="shared" si="185"/>
        <v>100</v>
      </c>
      <c r="Z56" s="31">
        <f t="shared" si="185"/>
        <v>100</v>
      </c>
      <c r="AA56" s="31">
        <f t="shared" si="185"/>
        <v>100</v>
      </c>
      <c r="AB56" s="31">
        <f t="shared" si="185"/>
        <v>100</v>
      </c>
      <c r="AC56" s="31">
        <f t="shared" si="185"/>
        <v>100</v>
      </c>
      <c r="AD56" s="31">
        <f t="shared" si="185"/>
        <v>100</v>
      </c>
      <c r="AE56" s="31">
        <f t="shared" si="185"/>
        <v>100</v>
      </c>
      <c r="AF56" s="31">
        <f t="shared" si="185"/>
        <v>100</v>
      </c>
      <c r="AG56" s="31">
        <f t="shared" si="185"/>
        <v>100</v>
      </c>
      <c r="AH56" s="31">
        <f t="shared" si="185"/>
        <v>100</v>
      </c>
      <c r="AI56" s="31">
        <f t="shared" si="185"/>
        <v>100</v>
      </c>
      <c r="AJ56" s="31">
        <f t="shared" si="185"/>
        <v>100</v>
      </c>
      <c r="AK56" s="31">
        <f t="shared" si="185"/>
        <v>100</v>
      </c>
      <c r="AL56" s="31">
        <f t="shared" si="185"/>
        <v>100</v>
      </c>
      <c r="AM56" s="31">
        <f t="shared" si="185"/>
        <v>100</v>
      </c>
      <c r="AN56" s="31">
        <f t="shared" si="185"/>
        <v>100</v>
      </c>
      <c r="AO56" s="31">
        <f t="shared" si="185"/>
        <v>100</v>
      </c>
      <c r="AP56" s="31">
        <f t="shared" si="185"/>
        <v>100</v>
      </c>
      <c r="AQ56" s="31">
        <f t="shared" si="185"/>
        <v>100</v>
      </c>
      <c r="AR56" s="31">
        <f t="shared" si="185"/>
        <v>100</v>
      </c>
      <c r="AS56" s="31">
        <f t="shared" si="185"/>
        <v>100</v>
      </c>
      <c r="AT56" s="31">
        <f t="shared" si="185"/>
        <v>100</v>
      </c>
      <c r="AU56" s="31">
        <f t="shared" si="185"/>
        <v>100</v>
      </c>
      <c r="AV56" s="31">
        <f t="shared" si="185"/>
        <v>100</v>
      </c>
      <c r="AW56" s="31">
        <f t="shared" si="185"/>
        <v>100</v>
      </c>
      <c r="AX56" s="31">
        <f t="shared" si="185"/>
        <v>100</v>
      </c>
      <c r="AY56" s="31">
        <f t="shared" si="185"/>
        <v>100</v>
      </c>
      <c r="AZ56" s="31">
        <f t="shared" si="185"/>
        <v>100</v>
      </c>
      <c r="BA56" s="31">
        <f t="shared" si="185"/>
        <v>100</v>
      </c>
      <c r="BB56" s="31">
        <f t="shared" si="185"/>
        <v>100</v>
      </c>
      <c r="BC56" s="31">
        <f t="shared" si="185"/>
        <v>100</v>
      </c>
      <c r="BD56" s="31">
        <f t="shared" si="185"/>
        <v>100</v>
      </c>
      <c r="BE56" s="31">
        <f t="shared" si="185"/>
        <v>100</v>
      </c>
      <c r="BF56" s="31">
        <f t="shared" si="185"/>
        <v>100</v>
      </c>
      <c r="BG56" s="31">
        <f t="shared" si="185"/>
        <v>100</v>
      </c>
      <c r="BH56" s="31">
        <f t="shared" si="185"/>
        <v>100</v>
      </c>
      <c r="BI56" s="31">
        <f t="shared" si="185"/>
        <v>100</v>
      </c>
      <c r="BJ56" s="31">
        <f t="shared" si="185"/>
        <v>100</v>
      </c>
      <c r="BK56" s="31">
        <f t="shared" si="185"/>
        <v>100</v>
      </c>
      <c r="BL56" s="31">
        <f t="shared" si="185"/>
        <v>100</v>
      </c>
      <c r="BM56" s="31">
        <f t="shared" si="185"/>
        <v>100</v>
      </c>
      <c r="BN56" s="31">
        <f t="shared" si="185"/>
        <v>100</v>
      </c>
      <c r="BO56" s="31">
        <f t="shared" si="185"/>
        <v>100</v>
      </c>
      <c r="BP56" s="31">
        <f t="shared" si="185"/>
        <v>100</v>
      </c>
      <c r="BQ56" s="31">
        <f t="shared" si="185"/>
        <v>100</v>
      </c>
      <c r="BR56" s="31">
        <f t="shared" si="185"/>
        <v>100</v>
      </c>
      <c r="BS56" s="31">
        <f t="shared" si="185"/>
        <v>100</v>
      </c>
      <c r="BT56" s="31">
        <f t="shared" si="185"/>
        <v>100</v>
      </c>
      <c r="BU56" s="31">
        <f t="shared" si="185"/>
        <v>100</v>
      </c>
      <c r="BV56" s="31">
        <f t="shared" si="185"/>
        <v>100</v>
      </c>
      <c r="BW56" s="31">
        <f t="shared" ref="BW56:CL66" si="186">$F56</f>
        <v>100</v>
      </c>
      <c r="BX56" s="31">
        <f t="shared" si="186"/>
        <v>100</v>
      </c>
      <c r="BY56" s="31">
        <f t="shared" si="186"/>
        <v>100</v>
      </c>
      <c r="BZ56" s="31">
        <f t="shared" si="186"/>
        <v>100</v>
      </c>
      <c r="CA56" s="31">
        <f t="shared" si="186"/>
        <v>100</v>
      </c>
      <c r="CB56" s="31">
        <f t="shared" si="186"/>
        <v>100</v>
      </c>
      <c r="CC56" s="31">
        <f t="shared" si="186"/>
        <v>100</v>
      </c>
      <c r="CD56" s="31">
        <f t="shared" si="186"/>
        <v>100</v>
      </c>
      <c r="CE56" s="31">
        <f t="shared" si="186"/>
        <v>100</v>
      </c>
      <c r="CF56" s="31">
        <f t="shared" si="186"/>
        <v>100</v>
      </c>
      <c r="CG56" s="31">
        <f t="shared" si="186"/>
        <v>100</v>
      </c>
      <c r="CH56" s="31">
        <f t="shared" si="186"/>
        <v>100</v>
      </c>
      <c r="CI56" s="31">
        <f t="shared" si="186"/>
        <v>100</v>
      </c>
      <c r="CJ56" s="31">
        <f t="shared" si="186"/>
        <v>100</v>
      </c>
      <c r="CK56" s="31">
        <f t="shared" si="186"/>
        <v>100</v>
      </c>
      <c r="CL56" s="31">
        <f t="shared" si="186"/>
        <v>100</v>
      </c>
      <c r="CM56" s="31">
        <f t="shared" ref="CD56:DL63" si="187">$F56</f>
        <v>100</v>
      </c>
      <c r="CN56" s="31">
        <f t="shared" si="187"/>
        <v>100</v>
      </c>
      <c r="CO56" s="31">
        <f t="shared" si="187"/>
        <v>100</v>
      </c>
      <c r="CP56" s="31">
        <f t="shared" si="187"/>
        <v>100</v>
      </c>
      <c r="CQ56" s="31">
        <f t="shared" si="187"/>
        <v>100</v>
      </c>
      <c r="CR56" s="31">
        <f t="shared" si="187"/>
        <v>100</v>
      </c>
      <c r="CS56" s="31">
        <f t="shared" si="187"/>
        <v>100</v>
      </c>
      <c r="CT56" s="31">
        <f t="shared" si="187"/>
        <v>100</v>
      </c>
      <c r="CU56" s="31">
        <f t="shared" si="187"/>
        <v>100</v>
      </c>
      <c r="CV56" s="31">
        <f t="shared" si="187"/>
        <v>100</v>
      </c>
      <c r="CW56" s="31">
        <f t="shared" si="187"/>
        <v>100</v>
      </c>
      <c r="CX56" s="31">
        <f t="shared" si="187"/>
        <v>100</v>
      </c>
      <c r="CY56" s="31">
        <f t="shared" si="187"/>
        <v>100</v>
      </c>
      <c r="CZ56" s="31">
        <f t="shared" si="187"/>
        <v>100</v>
      </c>
      <c r="DA56" s="31">
        <f t="shared" si="187"/>
        <v>100</v>
      </c>
      <c r="DB56" s="31">
        <f t="shared" si="187"/>
        <v>100</v>
      </c>
      <c r="DC56" s="31">
        <f t="shared" si="187"/>
        <v>100</v>
      </c>
      <c r="DD56" s="31">
        <f t="shared" si="187"/>
        <v>100</v>
      </c>
      <c r="DE56" s="31">
        <f t="shared" si="187"/>
        <v>100</v>
      </c>
      <c r="DF56" s="31">
        <f t="shared" si="187"/>
        <v>100</v>
      </c>
      <c r="DG56" s="31">
        <f t="shared" si="187"/>
        <v>100</v>
      </c>
      <c r="DH56" s="31">
        <f t="shared" si="187"/>
        <v>100</v>
      </c>
      <c r="DI56" s="31">
        <f t="shared" si="187"/>
        <v>100</v>
      </c>
      <c r="DJ56" s="31">
        <f t="shared" si="187"/>
        <v>100</v>
      </c>
      <c r="DK56" s="31">
        <f t="shared" si="187"/>
        <v>100</v>
      </c>
      <c r="DL56" s="31">
        <f t="shared" si="187"/>
        <v>100</v>
      </c>
      <c r="DM56" s="31">
        <f t="shared" ref="DM56:DZ66" si="188">$F56</f>
        <v>100</v>
      </c>
      <c r="DN56" s="31">
        <f t="shared" si="188"/>
        <v>100</v>
      </c>
      <c r="DO56" s="31">
        <f t="shared" si="188"/>
        <v>100</v>
      </c>
      <c r="DP56" s="31">
        <f t="shared" si="188"/>
        <v>100</v>
      </c>
      <c r="DQ56" s="31">
        <f t="shared" si="188"/>
        <v>100</v>
      </c>
      <c r="DR56" s="31">
        <f t="shared" si="188"/>
        <v>100</v>
      </c>
      <c r="DS56" s="31">
        <f t="shared" si="188"/>
        <v>100</v>
      </c>
      <c r="DT56" s="31">
        <f t="shared" si="188"/>
        <v>100</v>
      </c>
      <c r="DU56" s="31">
        <f t="shared" si="188"/>
        <v>100</v>
      </c>
      <c r="DV56" s="31">
        <f t="shared" si="188"/>
        <v>100</v>
      </c>
      <c r="DW56" s="31">
        <f t="shared" si="188"/>
        <v>100</v>
      </c>
      <c r="DX56" s="31">
        <f t="shared" si="188"/>
        <v>100</v>
      </c>
      <c r="DY56" s="31">
        <f t="shared" si="188"/>
        <v>100</v>
      </c>
      <c r="DZ56" s="31">
        <f t="shared" si="188"/>
        <v>100</v>
      </c>
    </row>
    <row r="57" spans="1:130">
      <c r="A57" s="151"/>
      <c r="C57" s="64" t="str">
        <f>Inputs!C29</f>
        <v>H100</v>
      </c>
      <c r="F57" s="65">
        <f>Inputs!I29</f>
        <v>500</v>
      </c>
      <c r="G57" s="54" t="s">
        <v>88</v>
      </c>
      <c r="H57" s="254"/>
      <c r="I57" s="54"/>
      <c r="J57" s="31">
        <f t="shared" ref="J57:Y66" si="189">$F57</f>
        <v>500</v>
      </c>
      <c r="K57" s="31">
        <f t="shared" si="185"/>
        <v>500</v>
      </c>
      <c r="L57" s="31">
        <f t="shared" si="185"/>
        <v>500</v>
      </c>
      <c r="M57" s="31">
        <f t="shared" si="185"/>
        <v>500</v>
      </c>
      <c r="N57" s="31">
        <f t="shared" si="185"/>
        <v>500</v>
      </c>
      <c r="O57" s="31">
        <f t="shared" si="185"/>
        <v>500</v>
      </c>
      <c r="P57" s="31">
        <f t="shared" si="185"/>
        <v>500</v>
      </c>
      <c r="Q57" s="31">
        <f t="shared" si="185"/>
        <v>500</v>
      </c>
      <c r="R57" s="31">
        <f t="shared" si="185"/>
        <v>500</v>
      </c>
      <c r="S57" s="31">
        <f t="shared" si="185"/>
        <v>500</v>
      </c>
      <c r="T57" s="31">
        <f t="shared" si="185"/>
        <v>500</v>
      </c>
      <c r="U57" s="31">
        <f t="shared" si="185"/>
        <v>500</v>
      </c>
      <c r="V57" s="31">
        <f t="shared" si="185"/>
        <v>500</v>
      </c>
      <c r="W57" s="31">
        <f t="shared" si="185"/>
        <v>500</v>
      </c>
      <c r="X57" s="31">
        <f t="shared" si="185"/>
        <v>500</v>
      </c>
      <c r="Y57" s="31">
        <f t="shared" si="185"/>
        <v>500</v>
      </c>
      <c r="Z57" s="31">
        <f t="shared" si="185"/>
        <v>500</v>
      </c>
      <c r="AA57" s="31">
        <f t="shared" si="185"/>
        <v>500</v>
      </c>
      <c r="AB57" s="31">
        <f t="shared" si="185"/>
        <v>500</v>
      </c>
      <c r="AC57" s="31">
        <f t="shared" si="185"/>
        <v>500</v>
      </c>
      <c r="AD57" s="31">
        <f t="shared" si="185"/>
        <v>500</v>
      </c>
      <c r="AE57" s="31">
        <f t="shared" si="185"/>
        <v>500</v>
      </c>
      <c r="AF57" s="31">
        <f t="shared" si="185"/>
        <v>500</v>
      </c>
      <c r="AG57" s="31">
        <f t="shared" si="185"/>
        <v>500</v>
      </c>
      <c r="AH57" s="31">
        <f t="shared" si="185"/>
        <v>500</v>
      </c>
      <c r="AI57" s="31">
        <f t="shared" si="185"/>
        <v>500</v>
      </c>
      <c r="AJ57" s="31">
        <f t="shared" si="185"/>
        <v>500</v>
      </c>
      <c r="AK57" s="31">
        <f t="shared" si="185"/>
        <v>500</v>
      </c>
      <c r="AL57" s="31">
        <f t="shared" si="185"/>
        <v>500</v>
      </c>
      <c r="AM57" s="31">
        <f t="shared" si="185"/>
        <v>500</v>
      </c>
      <c r="AN57" s="31">
        <f t="shared" si="185"/>
        <v>500</v>
      </c>
      <c r="AO57" s="31">
        <f t="shared" si="185"/>
        <v>500</v>
      </c>
      <c r="AP57" s="31">
        <f t="shared" si="185"/>
        <v>500</v>
      </c>
      <c r="AQ57" s="31">
        <f t="shared" si="185"/>
        <v>500</v>
      </c>
      <c r="AR57" s="31">
        <f t="shared" si="185"/>
        <v>500</v>
      </c>
      <c r="AS57" s="31">
        <f t="shared" si="185"/>
        <v>500</v>
      </c>
      <c r="AT57" s="31">
        <f t="shared" si="185"/>
        <v>500</v>
      </c>
      <c r="AU57" s="31">
        <f t="shared" si="185"/>
        <v>500</v>
      </c>
      <c r="AV57" s="31">
        <f t="shared" si="185"/>
        <v>500</v>
      </c>
      <c r="AW57" s="31">
        <f t="shared" si="185"/>
        <v>500</v>
      </c>
      <c r="AX57" s="31">
        <f t="shared" si="185"/>
        <v>500</v>
      </c>
      <c r="AY57" s="31">
        <f t="shared" si="185"/>
        <v>500</v>
      </c>
      <c r="AZ57" s="31">
        <f t="shared" si="185"/>
        <v>500</v>
      </c>
      <c r="BA57" s="31">
        <f t="shared" si="185"/>
        <v>500</v>
      </c>
      <c r="BB57" s="31">
        <f t="shared" si="185"/>
        <v>500</v>
      </c>
      <c r="BC57" s="31">
        <f t="shared" si="185"/>
        <v>500</v>
      </c>
      <c r="BD57" s="31">
        <f t="shared" si="185"/>
        <v>500</v>
      </c>
      <c r="BE57" s="31">
        <f t="shared" si="185"/>
        <v>500</v>
      </c>
      <c r="BF57" s="31">
        <f t="shared" si="185"/>
        <v>500</v>
      </c>
      <c r="BG57" s="31">
        <f t="shared" si="185"/>
        <v>500</v>
      </c>
      <c r="BH57" s="31">
        <f t="shared" si="185"/>
        <v>500</v>
      </c>
      <c r="BI57" s="31">
        <f t="shared" si="185"/>
        <v>500</v>
      </c>
      <c r="BJ57" s="31">
        <f t="shared" si="185"/>
        <v>500</v>
      </c>
      <c r="BK57" s="31">
        <f t="shared" si="185"/>
        <v>500</v>
      </c>
      <c r="BL57" s="31">
        <f t="shared" si="185"/>
        <v>500</v>
      </c>
      <c r="BM57" s="31">
        <f t="shared" si="185"/>
        <v>500</v>
      </c>
      <c r="BN57" s="31">
        <f t="shared" si="185"/>
        <v>500</v>
      </c>
      <c r="BO57" s="31">
        <f t="shared" si="185"/>
        <v>500</v>
      </c>
      <c r="BP57" s="31">
        <f t="shared" si="185"/>
        <v>500</v>
      </c>
      <c r="BQ57" s="31">
        <f t="shared" si="185"/>
        <v>500</v>
      </c>
      <c r="BR57" s="31">
        <f t="shared" si="185"/>
        <v>500</v>
      </c>
      <c r="BS57" s="31">
        <f t="shared" si="185"/>
        <v>500</v>
      </c>
      <c r="BT57" s="31">
        <f t="shared" si="185"/>
        <v>500</v>
      </c>
      <c r="BU57" s="31">
        <f t="shared" si="185"/>
        <v>500</v>
      </c>
      <c r="BV57" s="31">
        <f t="shared" si="185"/>
        <v>500</v>
      </c>
      <c r="BW57" s="31">
        <f t="shared" si="186"/>
        <v>500</v>
      </c>
      <c r="BX57" s="31">
        <f t="shared" si="186"/>
        <v>500</v>
      </c>
      <c r="BY57" s="31">
        <f t="shared" si="186"/>
        <v>500</v>
      </c>
      <c r="BZ57" s="31">
        <f t="shared" si="186"/>
        <v>500</v>
      </c>
      <c r="CA57" s="31">
        <f t="shared" si="186"/>
        <v>500</v>
      </c>
      <c r="CB57" s="31">
        <f t="shared" si="186"/>
        <v>500</v>
      </c>
      <c r="CC57" s="31">
        <f t="shared" si="186"/>
        <v>500</v>
      </c>
      <c r="CD57" s="31">
        <f t="shared" si="187"/>
        <v>500</v>
      </c>
      <c r="CE57" s="31">
        <f t="shared" si="187"/>
        <v>500</v>
      </c>
      <c r="CF57" s="31">
        <f t="shared" si="187"/>
        <v>500</v>
      </c>
      <c r="CG57" s="31">
        <f t="shared" si="187"/>
        <v>500</v>
      </c>
      <c r="CH57" s="31">
        <f t="shared" si="187"/>
        <v>500</v>
      </c>
      <c r="CI57" s="31">
        <f t="shared" si="187"/>
        <v>500</v>
      </c>
      <c r="CJ57" s="31">
        <f t="shared" si="187"/>
        <v>500</v>
      </c>
      <c r="CK57" s="31">
        <f t="shared" si="187"/>
        <v>500</v>
      </c>
      <c r="CL57" s="31">
        <f t="shared" si="187"/>
        <v>500</v>
      </c>
      <c r="CM57" s="31">
        <f t="shared" si="187"/>
        <v>500</v>
      </c>
      <c r="CN57" s="31">
        <f t="shared" si="187"/>
        <v>500</v>
      </c>
      <c r="CO57" s="31">
        <f t="shared" si="187"/>
        <v>500</v>
      </c>
      <c r="CP57" s="31">
        <f t="shared" si="187"/>
        <v>500</v>
      </c>
      <c r="CQ57" s="31">
        <f t="shared" si="187"/>
        <v>500</v>
      </c>
      <c r="CR57" s="31">
        <f t="shared" si="187"/>
        <v>500</v>
      </c>
      <c r="CS57" s="31">
        <f t="shared" si="187"/>
        <v>500</v>
      </c>
      <c r="CT57" s="31">
        <f t="shared" si="187"/>
        <v>500</v>
      </c>
      <c r="CU57" s="31">
        <f t="shared" si="187"/>
        <v>500</v>
      </c>
      <c r="CV57" s="31">
        <f t="shared" si="187"/>
        <v>500</v>
      </c>
      <c r="CW57" s="31">
        <f t="shared" si="187"/>
        <v>500</v>
      </c>
      <c r="CX57" s="31">
        <f t="shared" si="187"/>
        <v>500</v>
      </c>
      <c r="CY57" s="31">
        <f t="shared" si="187"/>
        <v>500</v>
      </c>
      <c r="CZ57" s="31">
        <f t="shared" si="187"/>
        <v>500</v>
      </c>
      <c r="DA57" s="31">
        <f t="shared" si="187"/>
        <v>500</v>
      </c>
      <c r="DB57" s="31">
        <f t="shared" si="187"/>
        <v>500</v>
      </c>
      <c r="DC57" s="31">
        <f t="shared" si="187"/>
        <v>500</v>
      </c>
      <c r="DD57" s="31">
        <f t="shared" si="187"/>
        <v>500</v>
      </c>
      <c r="DE57" s="31">
        <f t="shared" si="187"/>
        <v>500</v>
      </c>
      <c r="DF57" s="31">
        <f t="shared" si="187"/>
        <v>500</v>
      </c>
      <c r="DG57" s="31">
        <f t="shared" si="187"/>
        <v>500</v>
      </c>
      <c r="DH57" s="31">
        <f t="shared" si="187"/>
        <v>500</v>
      </c>
      <c r="DI57" s="31">
        <f t="shared" si="187"/>
        <v>500</v>
      </c>
      <c r="DJ57" s="31">
        <f t="shared" si="187"/>
        <v>500</v>
      </c>
      <c r="DK57" s="31">
        <f t="shared" si="187"/>
        <v>500</v>
      </c>
      <c r="DL57" s="31">
        <f t="shared" si="187"/>
        <v>500</v>
      </c>
      <c r="DM57" s="31">
        <f t="shared" si="188"/>
        <v>500</v>
      </c>
      <c r="DN57" s="31">
        <f t="shared" si="188"/>
        <v>500</v>
      </c>
      <c r="DO57" s="31">
        <f t="shared" si="188"/>
        <v>500</v>
      </c>
      <c r="DP57" s="31">
        <f t="shared" si="188"/>
        <v>500</v>
      </c>
      <c r="DQ57" s="31">
        <f t="shared" si="188"/>
        <v>500</v>
      </c>
      <c r="DR57" s="31">
        <f t="shared" si="188"/>
        <v>500</v>
      </c>
      <c r="DS57" s="31">
        <f t="shared" si="188"/>
        <v>500</v>
      </c>
      <c r="DT57" s="31">
        <f t="shared" si="188"/>
        <v>500</v>
      </c>
      <c r="DU57" s="31">
        <f t="shared" si="188"/>
        <v>500</v>
      </c>
      <c r="DV57" s="31">
        <f t="shared" si="188"/>
        <v>500</v>
      </c>
      <c r="DW57" s="31">
        <f t="shared" si="188"/>
        <v>500</v>
      </c>
      <c r="DX57" s="31">
        <f t="shared" si="188"/>
        <v>500</v>
      </c>
      <c r="DY57" s="31">
        <f t="shared" si="188"/>
        <v>500</v>
      </c>
      <c r="DZ57" s="31">
        <f t="shared" si="188"/>
        <v>500</v>
      </c>
    </row>
    <row r="58" spans="1:130">
      <c r="A58" s="151"/>
      <c r="C58" s="64" t="str">
        <f>Inputs!C30</f>
        <v>B200</v>
      </c>
      <c r="F58" s="65">
        <f>Inputs!I30</f>
        <v>300</v>
      </c>
      <c r="G58" s="54" t="s">
        <v>88</v>
      </c>
      <c r="H58" s="254"/>
      <c r="I58" s="54"/>
      <c r="J58" s="31">
        <f t="shared" si="189"/>
        <v>300</v>
      </c>
      <c r="K58" s="31">
        <f t="shared" si="185"/>
        <v>300</v>
      </c>
      <c r="L58" s="31">
        <f t="shared" si="185"/>
        <v>300</v>
      </c>
      <c r="M58" s="31">
        <f t="shared" si="185"/>
        <v>300</v>
      </c>
      <c r="N58" s="31">
        <f t="shared" si="185"/>
        <v>300</v>
      </c>
      <c r="O58" s="31">
        <f t="shared" si="185"/>
        <v>300</v>
      </c>
      <c r="P58" s="31">
        <f t="shared" si="185"/>
        <v>300</v>
      </c>
      <c r="Q58" s="31">
        <f t="shared" si="185"/>
        <v>300</v>
      </c>
      <c r="R58" s="31">
        <f t="shared" si="185"/>
        <v>300</v>
      </c>
      <c r="S58" s="31">
        <f t="shared" si="185"/>
        <v>300</v>
      </c>
      <c r="T58" s="31">
        <f t="shared" si="185"/>
        <v>300</v>
      </c>
      <c r="U58" s="31">
        <f t="shared" si="185"/>
        <v>300</v>
      </c>
      <c r="V58" s="31">
        <f t="shared" si="185"/>
        <v>300</v>
      </c>
      <c r="W58" s="31">
        <f t="shared" si="185"/>
        <v>300</v>
      </c>
      <c r="X58" s="31">
        <f t="shared" si="185"/>
        <v>300</v>
      </c>
      <c r="Y58" s="31">
        <f t="shared" si="185"/>
        <v>300</v>
      </c>
      <c r="Z58" s="31">
        <f t="shared" si="185"/>
        <v>300</v>
      </c>
      <c r="AA58" s="31">
        <f t="shared" si="185"/>
        <v>300</v>
      </c>
      <c r="AB58" s="31">
        <f t="shared" si="185"/>
        <v>300</v>
      </c>
      <c r="AC58" s="31">
        <f t="shared" si="185"/>
        <v>300</v>
      </c>
      <c r="AD58" s="31">
        <f t="shared" si="185"/>
        <v>300</v>
      </c>
      <c r="AE58" s="31">
        <f t="shared" si="185"/>
        <v>300</v>
      </c>
      <c r="AF58" s="31">
        <f t="shared" si="185"/>
        <v>300</v>
      </c>
      <c r="AG58" s="31">
        <f t="shared" si="185"/>
        <v>300</v>
      </c>
      <c r="AH58" s="31">
        <f t="shared" si="185"/>
        <v>300</v>
      </c>
      <c r="AI58" s="31">
        <f t="shared" si="185"/>
        <v>300</v>
      </c>
      <c r="AJ58" s="31">
        <f t="shared" si="185"/>
        <v>300</v>
      </c>
      <c r="AK58" s="31">
        <f t="shared" si="185"/>
        <v>300</v>
      </c>
      <c r="AL58" s="31">
        <f t="shared" si="185"/>
        <v>300</v>
      </c>
      <c r="AM58" s="31">
        <f t="shared" si="185"/>
        <v>300</v>
      </c>
      <c r="AN58" s="31">
        <f t="shared" si="185"/>
        <v>300</v>
      </c>
      <c r="AO58" s="31">
        <f t="shared" si="185"/>
        <v>300</v>
      </c>
      <c r="AP58" s="31">
        <f t="shared" si="185"/>
        <v>300</v>
      </c>
      <c r="AQ58" s="31">
        <f t="shared" si="185"/>
        <v>300</v>
      </c>
      <c r="AR58" s="31">
        <f t="shared" si="185"/>
        <v>300</v>
      </c>
      <c r="AS58" s="31">
        <f t="shared" si="185"/>
        <v>300</v>
      </c>
      <c r="AT58" s="31">
        <f t="shared" si="185"/>
        <v>300</v>
      </c>
      <c r="AU58" s="31">
        <f t="shared" si="185"/>
        <v>300</v>
      </c>
      <c r="AV58" s="31">
        <f t="shared" si="185"/>
        <v>300</v>
      </c>
      <c r="AW58" s="31">
        <f t="shared" si="185"/>
        <v>300</v>
      </c>
      <c r="AX58" s="31">
        <f t="shared" si="185"/>
        <v>300</v>
      </c>
      <c r="AY58" s="31">
        <f t="shared" si="185"/>
        <v>300</v>
      </c>
      <c r="AZ58" s="31">
        <f t="shared" si="185"/>
        <v>300</v>
      </c>
      <c r="BA58" s="31">
        <f t="shared" si="185"/>
        <v>300</v>
      </c>
      <c r="BB58" s="31">
        <f t="shared" si="185"/>
        <v>300</v>
      </c>
      <c r="BC58" s="31">
        <f t="shared" si="185"/>
        <v>300</v>
      </c>
      <c r="BD58" s="31">
        <f t="shared" si="185"/>
        <v>300</v>
      </c>
      <c r="BE58" s="31">
        <f t="shared" si="185"/>
        <v>300</v>
      </c>
      <c r="BF58" s="31">
        <f t="shared" si="185"/>
        <v>300</v>
      </c>
      <c r="BG58" s="31">
        <f t="shared" si="185"/>
        <v>300</v>
      </c>
      <c r="BH58" s="31">
        <f t="shared" si="185"/>
        <v>300</v>
      </c>
      <c r="BI58" s="31">
        <f t="shared" si="185"/>
        <v>300</v>
      </c>
      <c r="BJ58" s="31">
        <f t="shared" si="185"/>
        <v>300</v>
      </c>
      <c r="BK58" s="31">
        <f t="shared" si="185"/>
        <v>300</v>
      </c>
      <c r="BL58" s="31">
        <f t="shared" si="185"/>
        <v>300</v>
      </c>
      <c r="BM58" s="31">
        <f t="shared" si="185"/>
        <v>300</v>
      </c>
      <c r="BN58" s="31">
        <f t="shared" si="185"/>
        <v>300</v>
      </c>
      <c r="BO58" s="31">
        <f t="shared" si="185"/>
        <v>300</v>
      </c>
      <c r="BP58" s="31">
        <f t="shared" si="185"/>
        <v>300</v>
      </c>
      <c r="BQ58" s="31">
        <f t="shared" si="185"/>
        <v>300</v>
      </c>
      <c r="BR58" s="31">
        <f t="shared" si="185"/>
        <v>300</v>
      </c>
      <c r="BS58" s="31">
        <f t="shared" si="185"/>
        <v>300</v>
      </c>
      <c r="BT58" s="31">
        <f t="shared" si="185"/>
        <v>300</v>
      </c>
      <c r="BU58" s="31">
        <f t="shared" si="185"/>
        <v>300</v>
      </c>
      <c r="BV58" s="31">
        <f t="shared" si="185"/>
        <v>300</v>
      </c>
      <c r="BW58" s="31">
        <f t="shared" si="186"/>
        <v>300</v>
      </c>
      <c r="BX58" s="31">
        <f t="shared" si="186"/>
        <v>300</v>
      </c>
      <c r="BY58" s="31">
        <f t="shared" si="186"/>
        <v>300</v>
      </c>
      <c r="BZ58" s="31">
        <f t="shared" si="186"/>
        <v>300</v>
      </c>
      <c r="CA58" s="31">
        <f t="shared" si="186"/>
        <v>300</v>
      </c>
      <c r="CB58" s="31">
        <f t="shared" si="186"/>
        <v>300</v>
      </c>
      <c r="CC58" s="31">
        <f t="shared" si="186"/>
        <v>300</v>
      </c>
      <c r="CD58" s="31">
        <f t="shared" si="187"/>
        <v>300</v>
      </c>
      <c r="CE58" s="31">
        <f t="shared" si="187"/>
        <v>300</v>
      </c>
      <c r="CF58" s="31">
        <f t="shared" si="187"/>
        <v>300</v>
      </c>
      <c r="CG58" s="31">
        <f t="shared" si="187"/>
        <v>300</v>
      </c>
      <c r="CH58" s="31">
        <f t="shared" si="187"/>
        <v>300</v>
      </c>
      <c r="CI58" s="31">
        <f t="shared" si="187"/>
        <v>300</v>
      </c>
      <c r="CJ58" s="31">
        <f t="shared" si="187"/>
        <v>300</v>
      </c>
      <c r="CK58" s="31">
        <f t="shared" si="187"/>
        <v>300</v>
      </c>
      <c r="CL58" s="31">
        <f t="shared" si="187"/>
        <v>300</v>
      </c>
      <c r="CM58" s="31">
        <f t="shared" si="187"/>
        <v>300</v>
      </c>
      <c r="CN58" s="31">
        <f t="shared" si="187"/>
        <v>300</v>
      </c>
      <c r="CO58" s="31">
        <f t="shared" si="187"/>
        <v>300</v>
      </c>
      <c r="CP58" s="31">
        <f t="shared" si="187"/>
        <v>300</v>
      </c>
      <c r="CQ58" s="31">
        <f t="shared" si="187"/>
        <v>300</v>
      </c>
      <c r="CR58" s="31">
        <f t="shared" si="187"/>
        <v>300</v>
      </c>
      <c r="CS58" s="31">
        <f t="shared" si="187"/>
        <v>300</v>
      </c>
      <c r="CT58" s="31">
        <f t="shared" si="187"/>
        <v>300</v>
      </c>
      <c r="CU58" s="31">
        <f t="shared" si="187"/>
        <v>300</v>
      </c>
      <c r="CV58" s="31">
        <f t="shared" si="187"/>
        <v>300</v>
      </c>
      <c r="CW58" s="31">
        <f t="shared" si="187"/>
        <v>300</v>
      </c>
      <c r="CX58" s="31">
        <f t="shared" si="187"/>
        <v>300</v>
      </c>
      <c r="CY58" s="31">
        <f t="shared" si="187"/>
        <v>300</v>
      </c>
      <c r="CZ58" s="31">
        <f t="shared" si="187"/>
        <v>300</v>
      </c>
      <c r="DA58" s="31">
        <f t="shared" si="187"/>
        <v>300</v>
      </c>
      <c r="DB58" s="31">
        <f t="shared" si="187"/>
        <v>300</v>
      </c>
      <c r="DC58" s="31">
        <f t="shared" si="187"/>
        <v>300</v>
      </c>
      <c r="DD58" s="31">
        <f t="shared" si="187"/>
        <v>300</v>
      </c>
      <c r="DE58" s="31">
        <f t="shared" si="187"/>
        <v>300</v>
      </c>
      <c r="DF58" s="31">
        <f t="shared" si="187"/>
        <v>300</v>
      </c>
      <c r="DG58" s="31">
        <f t="shared" si="187"/>
        <v>300</v>
      </c>
      <c r="DH58" s="31">
        <f t="shared" si="187"/>
        <v>300</v>
      </c>
      <c r="DI58" s="31">
        <f t="shared" si="187"/>
        <v>300</v>
      </c>
      <c r="DJ58" s="31">
        <f t="shared" si="187"/>
        <v>300</v>
      </c>
      <c r="DK58" s="31">
        <f t="shared" si="187"/>
        <v>300</v>
      </c>
      <c r="DL58" s="31">
        <f t="shared" si="187"/>
        <v>300</v>
      </c>
      <c r="DM58" s="31">
        <f t="shared" si="188"/>
        <v>300</v>
      </c>
      <c r="DN58" s="31">
        <f t="shared" si="188"/>
        <v>300</v>
      </c>
      <c r="DO58" s="31">
        <f t="shared" si="188"/>
        <v>300</v>
      </c>
      <c r="DP58" s="31">
        <f t="shared" si="188"/>
        <v>300</v>
      </c>
      <c r="DQ58" s="31">
        <f t="shared" si="188"/>
        <v>300</v>
      </c>
      <c r="DR58" s="31">
        <f t="shared" si="188"/>
        <v>300</v>
      </c>
      <c r="DS58" s="31">
        <f t="shared" si="188"/>
        <v>300</v>
      </c>
      <c r="DT58" s="31">
        <f t="shared" si="188"/>
        <v>300</v>
      </c>
      <c r="DU58" s="31">
        <f t="shared" si="188"/>
        <v>300</v>
      </c>
      <c r="DV58" s="31">
        <f t="shared" si="188"/>
        <v>300</v>
      </c>
      <c r="DW58" s="31">
        <f t="shared" si="188"/>
        <v>300</v>
      </c>
      <c r="DX58" s="31">
        <f t="shared" si="188"/>
        <v>300</v>
      </c>
      <c r="DY58" s="31">
        <f t="shared" si="188"/>
        <v>300</v>
      </c>
      <c r="DZ58" s="31">
        <f t="shared" si="188"/>
        <v>300</v>
      </c>
    </row>
    <row r="59" spans="1:130">
      <c r="A59" s="151"/>
      <c r="C59" s="64" t="str">
        <f>Inputs!C31</f>
        <v>R100</v>
      </c>
      <c r="F59" s="65">
        <f>Inputs!I31</f>
        <v>100</v>
      </c>
      <c r="G59" s="54" t="s">
        <v>88</v>
      </c>
      <c r="H59" s="254"/>
      <c r="I59" s="54"/>
      <c r="J59" s="31">
        <f t="shared" si="189"/>
        <v>100</v>
      </c>
      <c r="K59" s="31">
        <f t="shared" si="185"/>
        <v>100</v>
      </c>
      <c r="L59" s="31">
        <f t="shared" si="185"/>
        <v>100</v>
      </c>
      <c r="M59" s="31">
        <f t="shared" si="185"/>
        <v>100</v>
      </c>
      <c r="N59" s="31">
        <f t="shared" si="185"/>
        <v>100</v>
      </c>
      <c r="O59" s="31">
        <f t="shared" si="185"/>
        <v>100</v>
      </c>
      <c r="P59" s="31">
        <f t="shared" si="185"/>
        <v>100</v>
      </c>
      <c r="Q59" s="31">
        <f t="shared" si="185"/>
        <v>100</v>
      </c>
      <c r="R59" s="31">
        <f t="shared" si="185"/>
        <v>100</v>
      </c>
      <c r="S59" s="31">
        <f t="shared" si="185"/>
        <v>100</v>
      </c>
      <c r="T59" s="31">
        <f t="shared" si="185"/>
        <v>100</v>
      </c>
      <c r="U59" s="31">
        <f t="shared" si="185"/>
        <v>100</v>
      </c>
      <c r="V59" s="31">
        <f t="shared" si="185"/>
        <v>100</v>
      </c>
      <c r="W59" s="31">
        <f t="shared" si="185"/>
        <v>100</v>
      </c>
      <c r="X59" s="31">
        <f t="shared" si="185"/>
        <v>100</v>
      </c>
      <c r="Y59" s="31">
        <f t="shared" si="185"/>
        <v>100</v>
      </c>
      <c r="Z59" s="31">
        <f t="shared" si="185"/>
        <v>100</v>
      </c>
      <c r="AA59" s="31">
        <f t="shared" si="185"/>
        <v>100</v>
      </c>
      <c r="AB59" s="31">
        <f t="shared" si="185"/>
        <v>100</v>
      </c>
      <c r="AC59" s="31">
        <f t="shared" si="185"/>
        <v>100</v>
      </c>
      <c r="AD59" s="31">
        <f t="shared" si="185"/>
        <v>100</v>
      </c>
      <c r="AE59" s="31">
        <f t="shared" si="185"/>
        <v>100</v>
      </c>
      <c r="AF59" s="31">
        <f t="shared" si="185"/>
        <v>100</v>
      </c>
      <c r="AG59" s="31">
        <f t="shared" si="185"/>
        <v>100</v>
      </c>
      <c r="AH59" s="31">
        <f t="shared" si="185"/>
        <v>100</v>
      </c>
      <c r="AI59" s="31">
        <f t="shared" si="185"/>
        <v>100</v>
      </c>
      <c r="AJ59" s="31">
        <f t="shared" si="185"/>
        <v>100</v>
      </c>
      <c r="AK59" s="31">
        <f t="shared" si="185"/>
        <v>100</v>
      </c>
      <c r="AL59" s="31">
        <f t="shared" si="185"/>
        <v>100</v>
      </c>
      <c r="AM59" s="31">
        <f t="shared" si="185"/>
        <v>100</v>
      </c>
      <c r="AN59" s="31">
        <f t="shared" si="185"/>
        <v>100</v>
      </c>
      <c r="AO59" s="31">
        <f t="shared" si="185"/>
        <v>100</v>
      </c>
      <c r="AP59" s="31">
        <f t="shared" si="185"/>
        <v>100</v>
      </c>
      <c r="AQ59" s="31">
        <f t="shared" si="185"/>
        <v>100</v>
      </c>
      <c r="AR59" s="31">
        <f t="shared" si="185"/>
        <v>100</v>
      </c>
      <c r="AS59" s="31">
        <f t="shared" si="185"/>
        <v>100</v>
      </c>
      <c r="AT59" s="31">
        <f t="shared" si="185"/>
        <v>100</v>
      </c>
      <c r="AU59" s="31">
        <f t="shared" si="185"/>
        <v>100</v>
      </c>
      <c r="AV59" s="31">
        <f t="shared" si="185"/>
        <v>100</v>
      </c>
      <c r="AW59" s="31">
        <f t="shared" si="185"/>
        <v>100</v>
      </c>
      <c r="AX59" s="31">
        <f t="shared" si="185"/>
        <v>100</v>
      </c>
      <c r="AY59" s="31">
        <f t="shared" si="185"/>
        <v>100</v>
      </c>
      <c r="AZ59" s="31">
        <f t="shared" si="185"/>
        <v>100</v>
      </c>
      <c r="BA59" s="31">
        <f t="shared" si="185"/>
        <v>100</v>
      </c>
      <c r="BB59" s="31">
        <f t="shared" si="185"/>
        <v>100</v>
      </c>
      <c r="BC59" s="31">
        <f t="shared" si="185"/>
        <v>100</v>
      </c>
      <c r="BD59" s="31">
        <f t="shared" si="185"/>
        <v>100</v>
      </c>
      <c r="BE59" s="31">
        <f t="shared" si="185"/>
        <v>100</v>
      </c>
      <c r="BF59" s="31">
        <f t="shared" si="185"/>
        <v>100</v>
      </c>
      <c r="BG59" s="31">
        <f t="shared" si="185"/>
        <v>100</v>
      </c>
      <c r="BH59" s="31">
        <f t="shared" si="185"/>
        <v>100</v>
      </c>
      <c r="BI59" s="31">
        <f t="shared" si="185"/>
        <v>100</v>
      </c>
      <c r="BJ59" s="31">
        <f t="shared" si="185"/>
        <v>100</v>
      </c>
      <c r="BK59" s="31">
        <f t="shared" si="185"/>
        <v>100</v>
      </c>
      <c r="BL59" s="31">
        <f t="shared" si="185"/>
        <v>100</v>
      </c>
      <c r="BM59" s="31">
        <f t="shared" si="185"/>
        <v>100</v>
      </c>
      <c r="BN59" s="31">
        <f t="shared" si="185"/>
        <v>100</v>
      </c>
      <c r="BO59" s="31">
        <f t="shared" si="185"/>
        <v>100</v>
      </c>
      <c r="BP59" s="31">
        <f t="shared" si="185"/>
        <v>100</v>
      </c>
      <c r="BQ59" s="31">
        <f t="shared" si="185"/>
        <v>100</v>
      </c>
      <c r="BR59" s="31">
        <f t="shared" si="185"/>
        <v>100</v>
      </c>
      <c r="BS59" s="31">
        <f t="shared" si="185"/>
        <v>100</v>
      </c>
      <c r="BT59" s="31">
        <f t="shared" si="185"/>
        <v>100</v>
      </c>
      <c r="BU59" s="31">
        <f t="shared" si="185"/>
        <v>100</v>
      </c>
      <c r="BV59" s="31">
        <f t="shared" ref="K59:BV61" si="190">$F59</f>
        <v>100</v>
      </c>
      <c r="BW59" s="31">
        <f t="shared" si="186"/>
        <v>100</v>
      </c>
      <c r="BX59" s="31">
        <f t="shared" si="186"/>
        <v>100</v>
      </c>
      <c r="BY59" s="31">
        <f t="shared" si="186"/>
        <v>100</v>
      </c>
      <c r="BZ59" s="31">
        <f t="shared" si="186"/>
        <v>100</v>
      </c>
      <c r="CA59" s="31">
        <f t="shared" si="186"/>
        <v>100</v>
      </c>
      <c r="CB59" s="31">
        <f t="shared" si="186"/>
        <v>100</v>
      </c>
      <c r="CC59" s="31">
        <f t="shared" si="186"/>
        <v>100</v>
      </c>
      <c r="CD59" s="31">
        <f t="shared" si="187"/>
        <v>100</v>
      </c>
      <c r="CE59" s="31">
        <f t="shared" si="187"/>
        <v>100</v>
      </c>
      <c r="CF59" s="31">
        <f t="shared" si="187"/>
        <v>100</v>
      </c>
      <c r="CG59" s="31">
        <f t="shared" si="187"/>
        <v>100</v>
      </c>
      <c r="CH59" s="31">
        <f t="shared" si="187"/>
        <v>100</v>
      </c>
      <c r="CI59" s="31">
        <f t="shared" si="187"/>
        <v>100</v>
      </c>
      <c r="CJ59" s="31">
        <f t="shared" si="187"/>
        <v>100</v>
      </c>
      <c r="CK59" s="31">
        <f t="shared" si="187"/>
        <v>100</v>
      </c>
      <c r="CL59" s="31">
        <f t="shared" si="187"/>
        <v>100</v>
      </c>
      <c r="CM59" s="31">
        <f t="shared" si="187"/>
        <v>100</v>
      </c>
      <c r="CN59" s="31">
        <f t="shared" si="187"/>
        <v>100</v>
      </c>
      <c r="CO59" s="31">
        <f t="shared" si="187"/>
        <v>100</v>
      </c>
      <c r="CP59" s="31">
        <f t="shared" si="187"/>
        <v>100</v>
      </c>
      <c r="CQ59" s="31">
        <f t="shared" si="187"/>
        <v>100</v>
      </c>
      <c r="CR59" s="31">
        <f t="shared" si="187"/>
        <v>100</v>
      </c>
      <c r="CS59" s="31">
        <f t="shared" si="187"/>
        <v>100</v>
      </c>
      <c r="CT59" s="31">
        <f t="shared" si="187"/>
        <v>100</v>
      </c>
      <c r="CU59" s="31">
        <f t="shared" si="187"/>
        <v>100</v>
      </c>
      <c r="CV59" s="31">
        <f t="shared" si="187"/>
        <v>100</v>
      </c>
      <c r="CW59" s="31">
        <f t="shared" si="187"/>
        <v>100</v>
      </c>
      <c r="CX59" s="31">
        <f t="shared" si="187"/>
        <v>100</v>
      </c>
      <c r="CY59" s="31">
        <f t="shared" si="187"/>
        <v>100</v>
      </c>
      <c r="CZ59" s="31">
        <f t="shared" si="187"/>
        <v>100</v>
      </c>
      <c r="DA59" s="31">
        <f t="shared" si="187"/>
        <v>100</v>
      </c>
      <c r="DB59" s="31">
        <f t="shared" si="187"/>
        <v>100</v>
      </c>
      <c r="DC59" s="31">
        <f t="shared" si="187"/>
        <v>100</v>
      </c>
      <c r="DD59" s="31">
        <f t="shared" si="187"/>
        <v>100</v>
      </c>
      <c r="DE59" s="31">
        <f t="shared" si="187"/>
        <v>100</v>
      </c>
      <c r="DF59" s="31">
        <f t="shared" si="187"/>
        <v>100</v>
      </c>
      <c r="DG59" s="31">
        <f t="shared" si="187"/>
        <v>100</v>
      </c>
      <c r="DH59" s="31">
        <f t="shared" si="187"/>
        <v>100</v>
      </c>
      <c r="DI59" s="31">
        <f t="shared" si="187"/>
        <v>100</v>
      </c>
      <c r="DJ59" s="31">
        <f t="shared" si="187"/>
        <v>100</v>
      </c>
      <c r="DK59" s="31">
        <f t="shared" si="187"/>
        <v>100</v>
      </c>
      <c r="DL59" s="31">
        <f t="shared" si="187"/>
        <v>100</v>
      </c>
      <c r="DM59" s="31">
        <f t="shared" si="188"/>
        <v>100</v>
      </c>
      <c r="DN59" s="31">
        <f t="shared" si="188"/>
        <v>100</v>
      </c>
      <c r="DO59" s="31">
        <f t="shared" si="188"/>
        <v>100</v>
      </c>
      <c r="DP59" s="31">
        <f t="shared" si="188"/>
        <v>100</v>
      </c>
      <c r="DQ59" s="31">
        <f t="shared" si="188"/>
        <v>100</v>
      </c>
      <c r="DR59" s="31">
        <f t="shared" si="188"/>
        <v>100</v>
      </c>
      <c r="DS59" s="31">
        <f t="shared" si="188"/>
        <v>100</v>
      </c>
      <c r="DT59" s="31">
        <f t="shared" si="188"/>
        <v>100</v>
      </c>
      <c r="DU59" s="31">
        <f t="shared" si="188"/>
        <v>100</v>
      </c>
      <c r="DV59" s="31">
        <f t="shared" si="188"/>
        <v>100</v>
      </c>
      <c r="DW59" s="31">
        <f t="shared" si="188"/>
        <v>100</v>
      </c>
      <c r="DX59" s="31">
        <f t="shared" si="188"/>
        <v>100</v>
      </c>
      <c r="DY59" s="31">
        <f t="shared" si="188"/>
        <v>100</v>
      </c>
      <c r="DZ59" s="31">
        <f t="shared" si="188"/>
        <v>100</v>
      </c>
    </row>
    <row r="60" spans="1:130">
      <c r="A60" s="151"/>
      <c r="C60" s="64" t="str">
        <f>Inputs!C32</f>
        <v>R300</v>
      </c>
      <c r="F60" s="65">
        <f>Inputs!I32</f>
        <v>0</v>
      </c>
      <c r="G60" s="54" t="s">
        <v>88</v>
      </c>
      <c r="H60" s="254"/>
      <c r="I60" s="54"/>
      <c r="J60" s="31">
        <f t="shared" si="189"/>
        <v>0</v>
      </c>
      <c r="K60" s="31">
        <f t="shared" si="190"/>
        <v>0</v>
      </c>
      <c r="L60" s="31">
        <f t="shared" si="190"/>
        <v>0</v>
      </c>
      <c r="M60" s="31">
        <f t="shared" si="190"/>
        <v>0</v>
      </c>
      <c r="N60" s="31">
        <f t="shared" si="190"/>
        <v>0</v>
      </c>
      <c r="O60" s="31">
        <f t="shared" si="190"/>
        <v>0</v>
      </c>
      <c r="P60" s="31">
        <f t="shared" si="190"/>
        <v>0</v>
      </c>
      <c r="Q60" s="31">
        <f t="shared" si="190"/>
        <v>0</v>
      </c>
      <c r="R60" s="31">
        <f t="shared" si="190"/>
        <v>0</v>
      </c>
      <c r="S60" s="31">
        <f t="shared" si="190"/>
        <v>0</v>
      </c>
      <c r="T60" s="31">
        <f t="shared" si="190"/>
        <v>0</v>
      </c>
      <c r="U60" s="31">
        <f t="shared" si="190"/>
        <v>0</v>
      </c>
      <c r="V60" s="31">
        <f t="shared" si="190"/>
        <v>0</v>
      </c>
      <c r="W60" s="31">
        <f t="shared" si="190"/>
        <v>0</v>
      </c>
      <c r="X60" s="31">
        <f t="shared" si="190"/>
        <v>0</v>
      </c>
      <c r="Y60" s="31">
        <f t="shared" si="190"/>
        <v>0</v>
      </c>
      <c r="Z60" s="31">
        <f t="shared" si="190"/>
        <v>0</v>
      </c>
      <c r="AA60" s="31">
        <f t="shared" si="190"/>
        <v>0</v>
      </c>
      <c r="AB60" s="31">
        <f t="shared" si="190"/>
        <v>0</v>
      </c>
      <c r="AC60" s="31">
        <f t="shared" si="190"/>
        <v>0</v>
      </c>
      <c r="AD60" s="31">
        <f t="shared" si="190"/>
        <v>0</v>
      </c>
      <c r="AE60" s="31">
        <f t="shared" si="190"/>
        <v>0</v>
      </c>
      <c r="AF60" s="31">
        <f t="shared" si="190"/>
        <v>0</v>
      </c>
      <c r="AG60" s="31">
        <f t="shared" si="190"/>
        <v>0</v>
      </c>
      <c r="AH60" s="31">
        <f t="shared" si="190"/>
        <v>0</v>
      </c>
      <c r="AI60" s="31">
        <f t="shared" si="190"/>
        <v>0</v>
      </c>
      <c r="AJ60" s="31">
        <f t="shared" si="190"/>
        <v>0</v>
      </c>
      <c r="AK60" s="31">
        <f t="shared" si="190"/>
        <v>0</v>
      </c>
      <c r="AL60" s="31">
        <f t="shared" si="190"/>
        <v>0</v>
      </c>
      <c r="AM60" s="31">
        <f t="shared" si="190"/>
        <v>0</v>
      </c>
      <c r="AN60" s="31">
        <f t="shared" si="190"/>
        <v>0</v>
      </c>
      <c r="AO60" s="31">
        <f t="shared" si="190"/>
        <v>0</v>
      </c>
      <c r="AP60" s="31">
        <f t="shared" si="190"/>
        <v>0</v>
      </c>
      <c r="AQ60" s="31">
        <f t="shared" si="190"/>
        <v>0</v>
      </c>
      <c r="AR60" s="31">
        <f t="shared" si="190"/>
        <v>0</v>
      </c>
      <c r="AS60" s="31">
        <f t="shared" si="190"/>
        <v>0</v>
      </c>
      <c r="AT60" s="31">
        <f t="shared" si="190"/>
        <v>0</v>
      </c>
      <c r="AU60" s="31">
        <f t="shared" si="190"/>
        <v>0</v>
      </c>
      <c r="AV60" s="31">
        <f t="shared" si="190"/>
        <v>0</v>
      </c>
      <c r="AW60" s="31">
        <f t="shared" si="190"/>
        <v>0</v>
      </c>
      <c r="AX60" s="31">
        <f t="shared" si="190"/>
        <v>0</v>
      </c>
      <c r="AY60" s="31">
        <f t="shared" si="190"/>
        <v>0</v>
      </c>
      <c r="AZ60" s="31">
        <f t="shared" si="190"/>
        <v>0</v>
      </c>
      <c r="BA60" s="31">
        <f t="shared" si="190"/>
        <v>0</v>
      </c>
      <c r="BB60" s="31">
        <f t="shared" si="190"/>
        <v>0</v>
      </c>
      <c r="BC60" s="31">
        <f t="shared" si="190"/>
        <v>0</v>
      </c>
      <c r="BD60" s="31">
        <f t="shared" si="190"/>
        <v>0</v>
      </c>
      <c r="BE60" s="31">
        <f t="shared" si="190"/>
        <v>0</v>
      </c>
      <c r="BF60" s="31">
        <f t="shared" si="190"/>
        <v>0</v>
      </c>
      <c r="BG60" s="31">
        <f t="shared" si="190"/>
        <v>0</v>
      </c>
      <c r="BH60" s="31">
        <f t="shared" si="190"/>
        <v>0</v>
      </c>
      <c r="BI60" s="31">
        <f t="shared" si="190"/>
        <v>0</v>
      </c>
      <c r="BJ60" s="31">
        <f t="shared" si="190"/>
        <v>0</v>
      </c>
      <c r="BK60" s="31">
        <f t="shared" si="190"/>
        <v>0</v>
      </c>
      <c r="BL60" s="31">
        <f t="shared" si="190"/>
        <v>0</v>
      </c>
      <c r="BM60" s="31">
        <f t="shared" si="190"/>
        <v>0</v>
      </c>
      <c r="BN60" s="31">
        <f t="shared" si="190"/>
        <v>0</v>
      </c>
      <c r="BO60" s="31">
        <f t="shared" si="190"/>
        <v>0</v>
      </c>
      <c r="BP60" s="31">
        <f t="shared" si="190"/>
        <v>0</v>
      </c>
      <c r="BQ60" s="31">
        <f t="shared" si="190"/>
        <v>0</v>
      </c>
      <c r="BR60" s="31">
        <f t="shared" si="190"/>
        <v>0</v>
      </c>
      <c r="BS60" s="31">
        <f t="shared" si="190"/>
        <v>0</v>
      </c>
      <c r="BT60" s="31">
        <f t="shared" si="190"/>
        <v>0</v>
      </c>
      <c r="BU60" s="31">
        <f t="shared" si="190"/>
        <v>0</v>
      </c>
      <c r="BV60" s="31">
        <f t="shared" si="190"/>
        <v>0</v>
      </c>
      <c r="BW60" s="31">
        <f t="shared" si="186"/>
        <v>0</v>
      </c>
      <c r="BX60" s="31">
        <f t="shared" si="186"/>
        <v>0</v>
      </c>
      <c r="BY60" s="31">
        <f t="shared" si="186"/>
        <v>0</v>
      </c>
      <c r="BZ60" s="31">
        <f t="shared" si="186"/>
        <v>0</v>
      </c>
      <c r="CA60" s="31">
        <f t="shared" si="186"/>
        <v>0</v>
      </c>
      <c r="CB60" s="31">
        <f t="shared" si="186"/>
        <v>0</v>
      </c>
      <c r="CC60" s="31">
        <f t="shared" si="186"/>
        <v>0</v>
      </c>
      <c r="CD60" s="31">
        <f t="shared" si="187"/>
        <v>0</v>
      </c>
      <c r="CE60" s="31">
        <f t="shared" si="187"/>
        <v>0</v>
      </c>
      <c r="CF60" s="31">
        <f t="shared" si="187"/>
        <v>0</v>
      </c>
      <c r="CG60" s="31">
        <f t="shared" si="187"/>
        <v>0</v>
      </c>
      <c r="CH60" s="31">
        <f t="shared" si="187"/>
        <v>0</v>
      </c>
      <c r="CI60" s="31">
        <f t="shared" si="187"/>
        <v>0</v>
      </c>
      <c r="CJ60" s="31">
        <f t="shared" si="187"/>
        <v>0</v>
      </c>
      <c r="CK60" s="31">
        <f t="shared" si="187"/>
        <v>0</v>
      </c>
      <c r="CL60" s="31">
        <f t="shared" si="187"/>
        <v>0</v>
      </c>
      <c r="CM60" s="31">
        <f t="shared" si="187"/>
        <v>0</v>
      </c>
      <c r="CN60" s="31">
        <f t="shared" si="187"/>
        <v>0</v>
      </c>
      <c r="CO60" s="31">
        <f t="shared" si="187"/>
        <v>0</v>
      </c>
      <c r="CP60" s="31">
        <f t="shared" si="187"/>
        <v>0</v>
      </c>
      <c r="CQ60" s="31">
        <f t="shared" si="187"/>
        <v>0</v>
      </c>
      <c r="CR60" s="31">
        <f t="shared" si="187"/>
        <v>0</v>
      </c>
      <c r="CS60" s="31">
        <f t="shared" si="187"/>
        <v>0</v>
      </c>
      <c r="CT60" s="31">
        <f t="shared" si="187"/>
        <v>0</v>
      </c>
      <c r="CU60" s="31">
        <f t="shared" si="187"/>
        <v>0</v>
      </c>
      <c r="CV60" s="31">
        <f t="shared" si="187"/>
        <v>0</v>
      </c>
      <c r="CW60" s="31">
        <f t="shared" si="187"/>
        <v>0</v>
      </c>
      <c r="CX60" s="31">
        <f t="shared" si="187"/>
        <v>0</v>
      </c>
      <c r="CY60" s="31">
        <f t="shared" si="187"/>
        <v>0</v>
      </c>
      <c r="CZ60" s="31">
        <f t="shared" si="187"/>
        <v>0</v>
      </c>
      <c r="DA60" s="31">
        <f t="shared" si="187"/>
        <v>0</v>
      </c>
      <c r="DB60" s="31">
        <f t="shared" si="187"/>
        <v>0</v>
      </c>
      <c r="DC60" s="31">
        <f t="shared" si="187"/>
        <v>0</v>
      </c>
      <c r="DD60" s="31">
        <f t="shared" si="187"/>
        <v>0</v>
      </c>
      <c r="DE60" s="31">
        <f t="shared" si="187"/>
        <v>0</v>
      </c>
      <c r="DF60" s="31">
        <f t="shared" si="187"/>
        <v>0</v>
      </c>
      <c r="DG60" s="31">
        <f t="shared" si="187"/>
        <v>0</v>
      </c>
      <c r="DH60" s="31">
        <f t="shared" si="187"/>
        <v>0</v>
      </c>
      <c r="DI60" s="31">
        <f t="shared" si="187"/>
        <v>0</v>
      </c>
      <c r="DJ60" s="31">
        <f t="shared" si="187"/>
        <v>0</v>
      </c>
      <c r="DK60" s="31">
        <f t="shared" si="187"/>
        <v>0</v>
      </c>
      <c r="DL60" s="31">
        <f t="shared" si="187"/>
        <v>0</v>
      </c>
      <c r="DM60" s="31">
        <f t="shared" si="188"/>
        <v>0</v>
      </c>
      <c r="DN60" s="31">
        <f t="shared" si="188"/>
        <v>0</v>
      </c>
      <c r="DO60" s="31">
        <f t="shared" si="188"/>
        <v>0</v>
      </c>
      <c r="DP60" s="31">
        <f t="shared" si="188"/>
        <v>0</v>
      </c>
      <c r="DQ60" s="31">
        <f t="shared" si="188"/>
        <v>0</v>
      </c>
      <c r="DR60" s="31">
        <f t="shared" si="188"/>
        <v>0</v>
      </c>
      <c r="DS60" s="31">
        <f t="shared" si="188"/>
        <v>0</v>
      </c>
      <c r="DT60" s="31">
        <f t="shared" si="188"/>
        <v>0</v>
      </c>
      <c r="DU60" s="31">
        <f t="shared" si="188"/>
        <v>0</v>
      </c>
      <c r="DV60" s="31">
        <f t="shared" si="188"/>
        <v>0</v>
      </c>
      <c r="DW60" s="31">
        <f t="shared" si="188"/>
        <v>0</v>
      </c>
      <c r="DX60" s="31">
        <f t="shared" si="188"/>
        <v>0</v>
      </c>
      <c r="DY60" s="31">
        <f t="shared" si="188"/>
        <v>0</v>
      </c>
      <c r="DZ60" s="31">
        <f t="shared" si="188"/>
        <v>0</v>
      </c>
    </row>
    <row r="61" spans="1:130" outlineLevel="1">
      <c r="A61" s="151"/>
      <c r="C61" s="64" t="str">
        <f>Inputs!C33</f>
        <v>Groq LPU</v>
      </c>
      <c r="F61" s="65">
        <f>Inputs!I33</f>
        <v>0</v>
      </c>
      <c r="G61" s="54" t="s">
        <v>88</v>
      </c>
      <c r="H61" s="254"/>
      <c r="I61" s="54"/>
      <c r="J61" s="31">
        <f t="shared" si="189"/>
        <v>0</v>
      </c>
      <c r="K61" s="31">
        <f t="shared" si="190"/>
        <v>0</v>
      </c>
      <c r="L61" s="31">
        <f t="shared" si="190"/>
        <v>0</v>
      </c>
      <c r="M61" s="31">
        <f t="shared" si="190"/>
        <v>0</v>
      </c>
      <c r="N61" s="31">
        <f t="shared" si="190"/>
        <v>0</v>
      </c>
      <c r="O61" s="31">
        <f t="shared" si="190"/>
        <v>0</v>
      </c>
      <c r="P61" s="31">
        <f t="shared" si="190"/>
        <v>0</v>
      </c>
      <c r="Q61" s="31">
        <f t="shared" si="190"/>
        <v>0</v>
      </c>
      <c r="R61" s="31">
        <f t="shared" si="190"/>
        <v>0</v>
      </c>
      <c r="S61" s="31">
        <f t="shared" si="190"/>
        <v>0</v>
      </c>
      <c r="T61" s="31">
        <f t="shared" si="190"/>
        <v>0</v>
      </c>
      <c r="U61" s="31">
        <f t="shared" si="190"/>
        <v>0</v>
      </c>
      <c r="V61" s="31">
        <f t="shared" si="190"/>
        <v>0</v>
      </c>
      <c r="W61" s="31">
        <f t="shared" si="190"/>
        <v>0</v>
      </c>
      <c r="X61" s="31">
        <f t="shared" si="190"/>
        <v>0</v>
      </c>
      <c r="Y61" s="31">
        <f t="shared" si="190"/>
        <v>0</v>
      </c>
      <c r="Z61" s="31">
        <f t="shared" si="190"/>
        <v>0</v>
      </c>
      <c r="AA61" s="31">
        <f t="shared" si="190"/>
        <v>0</v>
      </c>
      <c r="AB61" s="31">
        <f t="shared" si="190"/>
        <v>0</v>
      </c>
      <c r="AC61" s="31">
        <f t="shared" si="190"/>
        <v>0</v>
      </c>
      <c r="AD61" s="31">
        <f t="shared" si="190"/>
        <v>0</v>
      </c>
      <c r="AE61" s="31">
        <f t="shared" si="190"/>
        <v>0</v>
      </c>
      <c r="AF61" s="31">
        <f t="shared" si="190"/>
        <v>0</v>
      </c>
      <c r="AG61" s="31">
        <f t="shared" si="190"/>
        <v>0</v>
      </c>
      <c r="AH61" s="31">
        <f t="shared" si="190"/>
        <v>0</v>
      </c>
      <c r="AI61" s="31">
        <f t="shared" si="190"/>
        <v>0</v>
      </c>
      <c r="AJ61" s="31">
        <f t="shared" si="190"/>
        <v>0</v>
      </c>
      <c r="AK61" s="31">
        <f t="shared" si="190"/>
        <v>0</v>
      </c>
      <c r="AL61" s="31">
        <f t="shared" si="190"/>
        <v>0</v>
      </c>
      <c r="AM61" s="31">
        <f t="shared" si="190"/>
        <v>0</v>
      </c>
      <c r="AN61" s="31">
        <f t="shared" si="190"/>
        <v>0</v>
      </c>
      <c r="AO61" s="31">
        <f t="shared" si="190"/>
        <v>0</v>
      </c>
      <c r="AP61" s="31">
        <f t="shared" si="190"/>
        <v>0</v>
      </c>
      <c r="AQ61" s="31">
        <f t="shared" si="190"/>
        <v>0</v>
      </c>
      <c r="AR61" s="31">
        <f t="shared" si="190"/>
        <v>0</v>
      </c>
      <c r="AS61" s="31">
        <f t="shared" si="190"/>
        <v>0</v>
      </c>
      <c r="AT61" s="31">
        <f t="shared" si="190"/>
        <v>0</v>
      </c>
      <c r="AU61" s="31">
        <f t="shared" si="190"/>
        <v>0</v>
      </c>
      <c r="AV61" s="31">
        <f t="shared" si="190"/>
        <v>0</v>
      </c>
      <c r="AW61" s="31">
        <f t="shared" si="190"/>
        <v>0</v>
      </c>
      <c r="AX61" s="31">
        <f t="shared" si="190"/>
        <v>0</v>
      </c>
      <c r="AY61" s="31">
        <f t="shared" si="190"/>
        <v>0</v>
      </c>
      <c r="AZ61" s="31">
        <f t="shared" si="190"/>
        <v>0</v>
      </c>
      <c r="BA61" s="31">
        <f t="shared" si="190"/>
        <v>0</v>
      </c>
      <c r="BB61" s="31">
        <f t="shared" si="190"/>
        <v>0</v>
      </c>
      <c r="BC61" s="31">
        <f t="shared" si="190"/>
        <v>0</v>
      </c>
      <c r="BD61" s="31">
        <f t="shared" si="190"/>
        <v>0</v>
      </c>
      <c r="BE61" s="31">
        <f t="shared" si="190"/>
        <v>0</v>
      </c>
      <c r="BF61" s="31">
        <f t="shared" si="190"/>
        <v>0</v>
      </c>
      <c r="BG61" s="31">
        <f t="shared" si="190"/>
        <v>0</v>
      </c>
      <c r="BH61" s="31">
        <f t="shared" si="190"/>
        <v>0</v>
      </c>
      <c r="BI61" s="31">
        <f t="shared" si="190"/>
        <v>0</v>
      </c>
      <c r="BJ61" s="31">
        <f t="shared" si="190"/>
        <v>0</v>
      </c>
      <c r="BK61" s="31">
        <f t="shared" si="190"/>
        <v>0</v>
      </c>
      <c r="BL61" s="31">
        <f t="shared" si="190"/>
        <v>0</v>
      </c>
      <c r="BM61" s="31">
        <f t="shared" si="190"/>
        <v>0</v>
      </c>
      <c r="BN61" s="31">
        <f t="shared" si="190"/>
        <v>0</v>
      </c>
      <c r="BO61" s="31">
        <f t="shared" si="190"/>
        <v>0</v>
      </c>
      <c r="BP61" s="31">
        <f t="shared" si="190"/>
        <v>0</v>
      </c>
      <c r="BQ61" s="31">
        <f t="shared" si="190"/>
        <v>0</v>
      </c>
      <c r="BR61" s="31">
        <f t="shared" si="190"/>
        <v>0</v>
      </c>
      <c r="BS61" s="31">
        <f t="shared" si="190"/>
        <v>0</v>
      </c>
      <c r="BT61" s="31">
        <f t="shared" si="190"/>
        <v>0</v>
      </c>
      <c r="BU61" s="31">
        <f t="shared" ref="BU61:BV66" si="191">$F61</f>
        <v>0</v>
      </c>
      <c r="BV61" s="31">
        <f t="shared" si="191"/>
        <v>0</v>
      </c>
      <c r="BW61" s="31">
        <f t="shared" si="186"/>
        <v>0</v>
      </c>
      <c r="BX61" s="31">
        <f t="shared" si="186"/>
        <v>0</v>
      </c>
      <c r="BY61" s="31">
        <f t="shared" si="186"/>
        <v>0</v>
      </c>
      <c r="BZ61" s="31">
        <f t="shared" si="186"/>
        <v>0</v>
      </c>
      <c r="CA61" s="31">
        <f t="shared" si="186"/>
        <v>0</v>
      </c>
      <c r="CB61" s="31">
        <f t="shared" si="186"/>
        <v>0</v>
      </c>
      <c r="CC61" s="31">
        <f t="shared" si="186"/>
        <v>0</v>
      </c>
      <c r="CD61" s="31">
        <f t="shared" si="187"/>
        <v>0</v>
      </c>
      <c r="CE61" s="31">
        <f t="shared" si="187"/>
        <v>0</v>
      </c>
      <c r="CF61" s="31">
        <f t="shared" si="187"/>
        <v>0</v>
      </c>
      <c r="CG61" s="31">
        <f t="shared" si="187"/>
        <v>0</v>
      </c>
      <c r="CH61" s="31">
        <f t="shared" si="187"/>
        <v>0</v>
      </c>
      <c r="CI61" s="31">
        <f t="shared" si="187"/>
        <v>0</v>
      </c>
      <c r="CJ61" s="31">
        <f t="shared" si="187"/>
        <v>0</v>
      </c>
      <c r="CK61" s="31">
        <f t="shared" si="187"/>
        <v>0</v>
      </c>
      <c r="CL61" s="31">
        <f t="shared" si="187"/>
        <v>0</v>
      </c>
      <c r="CM61" s="31">
        <f t="shared" si="187"/>
        <v>0</v>
      </c>
      <c r="CN61" s="31">
        <f t="shared" si="187"/>
        <v>0</v>
      </c>
      <c r="CO61" s="31">
        <f t="shared" si="187"/>
        <v>0</v>
      </c>
      <c r="CP61" s="31">
        <f t="shared" si="187"/>
        <v>0</v>
      </c>
      <c r="CQ61" s="31">
        <f t="shared" si="187"/>
        <v>0</v>
      </c>
      <c r="CR61" s="31">
        <f t="shared" si="187"/>
        <v>0</v>
      </c>
      <c r="CS61" s="31">
        <f t="shared" si="187"/>
        <v>0</v>
      </c>
      <c r="CT61" s="31">
        <f t="shared" si="187"/>
        <v>0</v>
      </c>
      <c r="CU61" s="31">
        <f t="shared" si="187"/>
        <v>0</v>
      </c>
      <c r="CV61" s="31">
        <f t="shared" si="187"/>
        <v>0</v>
      </c>
      <c r="CW61" s="31">
        <f t="shared" si="187"/>
        <v>0</v>
      </c>
      <c r="CX61" s="31">
        <f t="shared" si="187"/>
        <v>0</v>
      </c>
      <c r="CY61" s="31">
        <f t="shared" si="187"/>
        <v>0</v>
      </c>
      <c r="CZ61" s="31">
        <f t="shared" si="187"/>
        <v>0</v>
      </c>
      <c r="DA61" s="31">
        <f t="shared" si="187"/>
        <v>0</v>
      </c>
      <c r="DB61" s="31">
        <f t="shared" si="187"/>
        <v>0</v>
      </c>
      <c r="DC61" s="31">
        <f t="shared" si="187"/>
        <v>0</v>
      </c>
      <c r="DD61" s="31">
        <f t="shared" si="187"/>
        <v>0</v>
      </c>
      <c r="DE61" s="31">
        <f t="shared" si="187"/>
        <v>0</v>
      </c>
      <c r="DF61" s="31">
        <f t="shared" si="187"/>
        <v>0</v>
      </c>
      <c r="DG61" s="31">
        <f t="shared" si="187"/>
        <v>0</v>
      </c>
      <c r="DH61" s="31">
        <f t="shared" si="187"/>
        <v>0</v>
      </c>
      <c r="DI61" s="31">
        <f t="shared" si="187"/>
        <v>0</v>
      </c>
      <c r="DJ61" s="31">
        <f t="shared" si="187"/>
        <v>0</v>
      </c>
      <c r="DK61" s="31">
        <f t="shared" si="187"/>
        <v>0</v>
      </c>
      <c r="DL61" s="31">
        <f t="shared" si="187"/>
        <v>0</v>
      </c>
      <c r="DM61" s="31">
        <f t="shared" si="188"/>
        <v>0</v>
      </c>
      <c r="DN61" s="31">
        <f t="shared" si="188"/>
        <v>0</v>
      </c>
      <c r="DO61" s="31">
        <f t="shared" si="188"/>
        <v>0</v>
      </c>
      <c r="DP61" s="31">
        <f t="shared" si="188"/>
        <v>0</v>
      </c>
      <c r="DQ61" s="31">
        <f t="shared" si="188"/>
        <v>0</v>
      </c>
      <c r="DR61" s="31">
        <f t="shared" si="188"/>
        <v>0</v>
      </c>
      <c r="DS61" s="31">
        <f t="shared" si="188"/>
        <v>0</v>
      </c>
      <c r="DT61" s="31">
        <f t="shared" si="188"/>
        <v>0</v>
      </c>
      <c r="DU61" s="31">
        <f t="shared" si="188"/>
        <v>0</v>
      </c>
      <c r="DV61" s="31">
        <f t="shared" si="188"/>
        <v>0</v>
      </c>
      <c r="DW61" s="31">
        <f t="shared" si="188"/>
        <v>0</v>
      </c>
      <c r="DX61" s="31">
        <f t="shared" si="188"/>
        <v>0</v>
      </c>
      <c r="DY61" s="31">
        <f t="shared" si="188"/>
        <v>0</v>
      </c>
      <c r="DZ61" s="31">
        <f t="shared" si="188"/>
        <v>0</v>
      </c>
    </row>
    <row r="62" spans="1:130" outlineLevel="1">
      <c r="A62" s="151"/>
      <c r="C62" s="64" t="str">
        <f>Inputs!C34</f>
        <v>MI300X</v>
      </c>
      <c r="F62" s="65">
        <f>Inputs!I34</f>
        <v>0</v>
      </c>
      <c r="G62" s="54" t="s">
        <v>88</v>
      </c>
      <c r="H62" s="254"/>
      <c r="I62" s="54"/>
      <c r="J62" s="31">
        <f t="shared" si="189"/>
        <v>0</v>
      </c>
      <c r="K62" s="31">
        <f t="shared" si="189"/>
        <v>0</v>
      </c>
      <c r="L62" s="31">
        <f t="shared" si="189"/>
        <v>0</v>
      </c>
      <c r="M62" s="31">
        <f t="shared" si="189"/>
        <v>0</v>
      </c>
      <c r="N62" s="31">
        <f t="shared" si="189"/>
        <v>0</v>
      </c>
      <c r="O62" s="31">
        <f t="shared" si="189"/>
        <v>0</v>
      </c>
      <c r="P62" s="31">
        <f t="shared" si="189"/>
        <v>0</v>
      </c>
      <c r="Q62" s="31">
        <f t="shared" si="189"/>
        <v>0</v>
      </c>
      <c r="R62" s="31">
        <f t="shared" si="189"/>
        <v>0</v>
      </c>
      <c r="S62" s="31">
        <f t="shared" si="189"/>
        <v>0</v>
      </c>
      <c r="T62" s="31">
        <f t="shared" si="189"/>
        <v>0</v>
      </c>
      <c r="U62" s="31">
        <f t="shared" si="189"/>
        <v>0</v>
      </c>
      <c r="V62" s="31">
        <f t="shared" si="189"/>
        <v>0</v>
      </c>
      <c r="W62" s="31">
        <f t="shared" si="189"/>
        <v>0</v>
      </c>
      <c r="X62" s="31">
        <f t="shared" si="189"/>
        <v>0</v>
      </c>
      <c r="Y62" s="31">
        <f t="shared" si="189"/>
        <v>0</v>
      </c>
      <c r="Z62" s="31">
        <f t="shared" ref="Z62:AO66" si="192">$F62</f>
        <v>0</v>
      </c>
      <c r="AA62" s="31">
        <f t="shared" si="192"/>
        <v>0</v>
      </c>
      <c r="AB62" s="31">
        <f t="shared" si="192"/>
        <v>0</v>
      </c>
      <c r="AC62" s="31">
        <f t="shared" si="192"/>
        <v>0</v>
      </c>
      <c r="AD62" s="31">
        <f t="shared" si="192"/>
        <v>0</v>
      </c>
      <c r="AE62" s="31">
        <f t="shared" si="192"/>
        <v>0</v>
      </c>
      <c r="AF62" s="31">
        <f t="shared" si="192"/>
        <v>0</v>
      </c>
      <c r="AG62" s="31">
        <f t="shared" si="192"/>
        <v>0</v>
      </c>
      <c r="AH62" s="31">
        <f t="shared" si="192"/>
        <v>0</v>
      </c>
      <c r="AI62" s="31">
        <f t="shared" si="192"/>
        <v>0</v>
      </c>
      <c r="AJ62" s="31">
        <f t="shared" si="192"/>
        <v>0</v>
      </c>
      <c r="AK62" s="31">
        <f t="shared" si="192"/>
        <v>0</v>
      </c>
      <c r="AL62" s="31">
        <f t="shared" si="192"/>
        <v>0</v>
      </c>
      <c r="AM62" s="31">
        <f t="shared" si="192"/>
        <v>0</v>
      </c>
      <c r="AN62" s="31">
        <f t="shared" si="192"/>
        <v>0</v>
      </c>
      <c r="AO62" s="31">
        <f t="shared" si="192"/>
        <v>0</v>
      </c>
      <c r="AP62" s="31">
        <f t="shared" ref="AP62:BE66" si="193">$F62</f>
        <v>0</v>
      </c>
      <c r="AQ62" s="31">
        <f t="shared" si="193"/>
        <v>0</v>
      </c>
      <c r="AR62" s="31">
        <f t="shared" si="193"/>
        <v>0</v>
      </c>
      <c r="AS62" s="31">
        <f t="shared" si="193"/>
        <v>0</v>
      </c>
      <c r="AT62" s="31">
        <f t="shared" si="193"/>
        <v>0</v>
      </c>
      <c r="AU62" s="31">
        <f t="shared" si="193"/>
        <v>0</v>
      </c>
      <c r="AV62" s="31">
        <f t="shared" si="193"/>
        <v>0</v>
      </c>
      <c r="AW62" s="31">
        <f t="shared" si="193"/>
        <v>0</v>
      </c>
      <c r="AX62" s="31">
        <f t="shared" si="193"/>
        <v>0</v>
      </c>
      <c r="AY62" s="31">
        <f t="shared" si="193"/>
        <v>0</v>
      </c>
      <c r="AZ62" s="31">
        <f t="shared" si="193"/>
        <v>0</v>
      </c>
      <c r="BA62" s="31">
        <f t="shared" si="193"/>
        <v>0</v>
      </c>
      <c r="BB62" s="31">
        <f t="shared" si="193"/>
        <v>0</v>
      </c>
      <c r="BC62" s="31">
        <f t="shared" si="193"/>
        <v>0</v>
      </c>
      <c r="BD62" s="31">
        <f t="shared" si="193"/>
        <v>0</v>
      </c>
      <c r="BE62" s="31">
        <f t="shared" si="193"/>
        <v>0</v>
      </c>
      <c r="BF62" s="31">
        <f t="shared" ref="BF62:BU66" si="194">$F62</f>
        <v>0</v>
      </c>
      <c r="BG62" s="31">
        <f t="shared" si="194"/>
        <v>0</v>
      </c>
      <c r="BH62" s="31">
        <f t="shared" si="194"/>
        <v>0</v>
      </c>
      <c r="BI62" s="31">
        <f t="shared" si="194"/>
        <v>0</v>
      </c>
      <c r="BJ62" s="31">
        <f t="shared" si="194"/>
        <v>0</v>
      </c>
      <c r="BK62" s="31">
        <f t="shared" si="194"/>
        <v>0</v>
      </c>
      <c r="BL62" s="31">
        <f t="shared" si="194"/>
        <v>0</v>
      </c>
      <c r="BM62" s="31">
        <f t="shared" si="194"/>
        <v>0</v>
      </c>
      <c r="BN62" s="31">
        <f t="shared" si="194"/>
        <v>0</v>
      </c>
      <c r="BO62" s="31">
        <f t="shared" si="194"/>
        <v>0</v>
      </c>
      <c r="BP62" s="31">
        <f t="shared" si="194"/>
        <v>0</v>
      </c>
      <c r="BQ62" s="31">
        <f t="shared" si="194"/>
        <v>0</v>
      </c>
      <c r="BR62" s="31">
        <f t="shared" si="194"/>
        <v>0</v>
      </c>
      <c r="BS62" s="31">
        <f t="shared" si="194"/>
        <v>0</v>
      </c>
      <c r="BT62" s="31">
        <f t="shared" si="194"/>
        <v>0</v>
      </c>
      <c r="BU62" s="31">
        <f t="shared" si="194"/>
        <v>0</v>
      </c>
      <c r="BV62" s="31">
        <f t="shared" si="191"/>
        <v>0</v>
      </c>
      <c r="BW62" s="31">
        <f t="shared" si="186"/>
        <v>0</v>
      </c>
      <c r="BX62" s="31">
        <f t="shared" si="186"/>
        <v>0</v>
      </c>
      <c r="BY62" s="31">
        <f t="shared" si="186"/>
        <v>0</v>
      </c>
      <c r="BZ62" s="31">
        <f t="shared" si="186"/>
        <v>0</v>
      </c>
      <c r="CA62" s="31">
        <f t="shared" si="186"/>
        <v>0</v>
      </c>
      <c r="CB62" s="31">
        <f t="shared" si="186"/>
        <v>0</v>
      </c>
      <c r="CC62" s="31">
        <f t="shared" si="186"/>
        <v>0</v>
      </c>
      <c r="CD62" s="31">
        <f t="shared" si="187"/>
        <v>0</v>
      </c>
      <c r="CE62" s="31">
        <f t="shared" si="187"/>
        <v>0</v>
      </c>
      <c r="CF62" s="31">
        <f t="shared" si="187"/>
        <v>0</v>
      </c>
      <c r="CG62" s="31">
        <f t="shared" si="187"/>
        <v>0</v>
      </c>
      <c r="CH62" s="31">
        <f t="shared" si="187"/>
        <v>0</v>
      </c>
      <c r="CI62" s="31">
        <f t="shared" si="187"/>
        <v>0</v>
      </c>
      <c r="CJ62" s="31">
        <f t="shared" si="187"/>
        <v>0</v>
      </c>
      <c r="CK62" s="31">
        <f t="shared" si="187"/>
        <v>0</v>
      </c>
      <c r="CL62" s="31">
        <f t="shared" si="187"/>
        <v>0</v>
      </c>
      <c r="CM62" s="31">
        <f t="shared" si="187"/>
        <v>0</v>
      </c>
      <c r="CN62" s="31">
        <f t="shared" si="187"/>
        <v>0</v>
      </c>
      <c r="CO62" s="31">
        <f t="shared" si="187"/>
        <v>0</v>
      </c>
      <c r="CP62" s="31">
        <f t="shared" si="187"/>
        <v>0</v>
      </c>
      <c r="CQ62" s="31">
        <f t="shared" si="187"/>
        <v>0</v>
      </c>
      <c r="CR62" s="31">
        <f t="shared" si="187"/>
        <v>0</v>
      </c>
      <c r="CS62" s="31">
        <f t="shared" si="187"/>
        <v>0</v>
      </c>
      <c r="CT62" s="31">
        <f t="shared" si="187"/>
        <v>0</v>
      </c>
      <c r="CU62" s="31">
        <f t="shared" si="187"/>
        <v>0</v>
      </c>
      <c r="CV62" s="31">
        <f t="shared" si="187"/>
        <v>0</v>
      </c>
      <c r="CW62" s="31">
        <f t="shared" si="187"/>
        <v>0</v>
      </c>
      <c r="CX62" s="31">
        <f t="shared" si="187"/>
        <v>0</v>
      </c>
      <c r="CY62" s="31">
        <f t="shared" si="187"/>
        <v>0</v>
      </c>
      <c r="CZ62" s="31">
        <f t="shared" si="187"/>
        <v>0</v>
      </c>
      <c r="DA62" s="31">
        <f t="shared" si="187"/>
        <v>0</v>
      </c>
      <c r="DB62" s="31">
        <f t="shared" si="187"/>
        <v>0</v>
      </c>
      <c r="DC62" s="31">
        <f t="shared" si="187"/>
        <v>0</v>
      </c>
      <c r="DD62" s="31">
        <f t="shared" si="187"/>
        <v>0</v>
      </c>
      <c r="DE62" s="31">
        <f t="shared" si="187"/>
        <v>0</v>
      </c>
      <c r="DF62" s="31">
        <f t="shared" si="187"/>
        <v>0</v>
      </c>
      <c r="DG62" s="31">
        <f t="shared" si="187"/>
        <v>0</v>
      </c>
      <c r="DH62" s="31">
        <f t="shared" si="187"/>
        <v>0</v>
      </c>
      <c r="DI62" s="31">
        <f t="shared" si="187"/>
        <v>0</v>
      </c>
      <c r="DJ62" s="31">
        <f t="shared" si="187"/>
        <v>0</v>
      </c>
      <c r="DK62" s="31">
        <f t="shared" si="187"/>
        <v>0</v>
      </c>
      <c r="DL62" s="31">
        <f t="shared" si="187"/>
        <v>0</v>
      </c>
      <c r="DM62" s="31">
        <f t="shared" si="188"/>
        <v>0</v>
      </c>
      <c r="DN62" s="31">
        <f t="shared" si="188"/>
        <v>0</v>
      </c>
      <c r="DO62" s="31">
        <f t="shared" si="188"/>
        <v>0</v>
      </c>
      <c r="DP62" s="31">
        <f t="shared" si="188"/>
        <v>0</v>
      </c>
      <c r="DQ62" s="31">
        <f t="shared" si="188"/>
        <v>0</v>
      </c>
      <c r="DR62" s="31">
        <f t="shared" si="188"/>
        <v>0</v>
      </c>
      <c r="DS62" s="31">
        <f t="shared" si="188"/>
        <v>0</v>
      </c>
      <c r="DT62" s="31">
        <f t="shared" si="188"/>
        <v>0</v>
      </c>
      <c r="DU62" s="31">
        <f t="shared" si="188"/>
        <v>0</v>
      </c>
      <c r="DV62" s="31">
        <f t="shared" si="188"/>
        <v>0</v>
      </c>
      <c r="DW62" s="31">
        <f t="shared" si="188"/>
        <v>0</v>
      </c>
      <c r="DX62" s="31">
        <f t="shared" si="188"/>
        <v>0</v>
      </c>
      <c r="DY62" s="31">
        <f t="shared" si="188"/>
        <v>0</v>
      </c>
      <c r="DZ62" s="31">
        <f t="shared" si="188"/>
        <v>0</v>
      </c>
    </row>
    <row r="63" spans="1:130" outlineLevel="1">
      <c r="A63" s="151"/>
      <c r="C63" s="64" t="str">
        <f>Inputs!C35</f>
        <v>MI400</v>
      </c>
      <c r="F63" s="65">
        <f>Inputs!I35</f>
        <v>0</v>
      </c>
      <c r="G63" s="54" t="s">
        <v>88</v>
      </c>
      <c r="H63" s="254"/>
      <c r="I63" s="54"/>
      <c r="J63" s="31">
        <f t="shared" si="189"/>
        <v>0</v>
      </c>
      <c r="K63" s="31">
        <f t="shared" si="189"/>
        <v>0</v>
      </c>
      <c r="L63" s="31">
        <f t="shared" si="189"/>
        <v>0</v>
      </c>
      <c r="M63" s="31">
        <f t="shared" si="189"/>
        <v>0</v>
      </c>
      <c r="N63" s="31">
        <f t="shared" si="189"/>
        <v>0</v>
      </c>
      <c r="O63" s="31">
        <f t="shared" si="189"/>
        <v>0</v>
      </c>
      <c r="P63" s="31">
        <f t="shared" si="189"/>
        <v>0</v>
      </c>
      <c r="Q63" s="31">
        <f t="shared" si="189"/>
        <v>0</v>
      </c>
      <c r="R63" s="31">
        <f t="shared" si="189"/>
        <v>0</v>
      </c>
      <c r="S63" s="31">
        <f t="shared" si="189"/>
        <v>0</v>
      </c>
      <c r="T63" s="31">
        <f t="shared" si="189"/>
        <v>0</v>
      </c>
      <c r="U63" s="31">
        <f t="shared" si="189"/>
        <v>0</v>
      </c>
      <c r="V63" s="31">
        <f t="shared" si="189"/>
        <v>0</v>
      </c>
      <c r="W63" s="31">
        <f t="shared" si="189"/>
        <v>0</v>
      </c>
      <c r="X63" s="31">
        <f t="shared" si="189"/>
        <v>0</v>
      </c>
      <c r="Y63" s="31">
        <f t="shared" si="189"/>
        <v>0</v>
      </c>
      <c r="Z63" s="31">
        <f t="shared" si="192"/>
        <v>0</v>
      </c>
      <c r="AA63" s="31">
        <f t="shared" si="192"/>
        <v>0</v>
      </c>
      <c r="AB63" s="31">
        <f t="shared" si="192"/>
        <v>0</v>
      </c>
      <c r="AC63" s="31">
        <f t="shared" si="192"/>
        <v>0</v>
      </c>
      <c r="AD63" s="31">
        <f t="shared" si="192"/>
        <v>0</v>
      </c>
      <c r="AE63" s="31">
        <f t="shared" si="192"/>
        <v>0</v>
      </c>
      <c r="AF63" s="31">
        <f t="shared" si="192"/>
        <v>0</v>
      </c>
      <c r="AG63" s="31">
        <f t="shared" si="192"/>
        <v>0</v>
      </c>
      <c r="AH63" s="31">
        <f t="shared" si="192"/>
        <v>0</v>
      </c>
      <c r="AI63" s="31">
        <f t="shared" si="192"/>
        <v>0</v>
      </c>
      <c r="AJ63" s="31">
        <f t="shared" si="192"/>
        <v>0</v>
      </c>
      <c r="AK63" s="31">
        <f t="shared" si="192"/>
        <v>0</v>
      </c>
      <c r="AL63" s="31">
        <f t="shared" si="192"/>
        <v>0</v>
      </c>
      <c r="AM63" s="31">
        <f t="shared" si="192"/>
        <v>0</v>
      </c>
      <c r="AN63" s="31">
        <f t="shared" si="192"/>
        <v>0</v>
      </c>
      <c r="AO63" s="31">
        <f t="shared" si="192"/>
        <v>0</v>
      </c>
      <c r="AP63" s="31">
        <f t="shared" si="193"/>
        <v>0</v>
      </c>
      <c r="AQ63" s="31">
        <f t="shared" si="193"/>
        <v>0</v>
      </c>
      <c r="AR63" s="31">
        <f t="shared" si="193"/>
        <v>0</v>
      </c>
      <c r="AS63" s="31">
        <f t="shared" si="193"/>
        <v>0</v>
      </c>
      <c r="AT63" s="31">
        <f t="shared" si="193"/>
        <v>0</v>
      </c>
      <c r="AU63" s="31">
        <f t="shared" si="193"/>
        <v>0</v>
      </c>
      <c r="AV63" s="31">
        <f t="shared" si="193"/>
        <v>0</v>
      </c>
      <c r="AW63" s="31">
        <f t="shared" si="193"/>
        <v>0</v>
      </c>
      <c r="AX63" s="31">
        <f t="shared" si="193"/>
        <v>0</v>
      </c>
      <c r="AY63" s="31">
        <f t="shared" si="193"/>
        <v>0</v>
      </c>
      <c r="AZ63" s="31">
        <f t="shared" si="193"/>
        <v>0</v>
      </c>
      <c r="BA63" s="31">
        <f t="shared" si="193"/>
        <v>0</v>
      </c>
      <c r="BB63" s="31">
        <f t="shared" si="193"/>
        <v>0</v>
      </c>
      <c r="BC63" s="31">
        <f t="shared" si="193"/>
        <v>0</v>
      </c>
      <c r="BD63" s="31">
        <f t="shared" si="193"/>
        <v>0</v>
      </c>
      <c r="BE63" s="31">
        <f t="shared" si="193"/>
        <v>0</v>
      </c>
      <c r="BF63" s="31">
        <f t="shared" si="194"/>
        <v>0</v>
      </c>
      <c r="BG63" s="31">
        <f t="shared" si="194"/>
        <v>0</v>
      </c>
      <c r="BH63" s="31">
        <f t="shared" si="194"/>
        <v>0</v>
      </c>
      <c r="BI63" s="31">
        <f t="shared" si="194"/>
        <v>0</v>
      </c>
      <c r="BJ63" s="31">
        <f t="shared" si="194"/>
        <v>0</v>
      </c>
      <c r="BK63" s="31">
        <f t="shared" si="194"/>
        <v>0</v>
      </c>
      <c r="BL63" s="31">
        <f t="shared" si="194"/>
        <v>0</v>
      </c>
      <c r="BM63" s="31">
        <f t="shared" si="194"/>
        <v>0</v>
      </c>
      <c r="BN63" s="31">
        <f t="shared" si="194"/>
        <v>0</v>
      </c>
      <c r="BO63" s="31">
        <f t="shared" si="194"/>
        <v>0</v>
      </c>
      <c r="BP63" s="31">
        <f t="shared" si="194"/>
        <v>0</v>
      </c>
      <c r="BQ63" s="31">
        <f t="shared" si="194"/>
        <v>0</v>
      </c>
      <c r="BR63" s="31">
        <f t="shared" si="194"/>
        <v>0</v>
      </c>
      <c r="BS63" s="31">
        <f t="shared" si="194"/>
        <v>0</v>
      </c>
      <c r="BT63" s="31">
        <f t="shared" si="194"/>
        <v>0</v>
      </c>
      <c r="BU63" s="31">
        <f t="shared" si="194"/>
        <v>0</v>
      </c>
      <c r="BV63" s="31">
        <f t="shared" si="191"/>
        <v>0</v>
      </c>
      <c r="BW63" s="31">
        <f t="shared" si="186"/>
        <v>0</v>
      </c>
      <c r="BX63" s="31">
        <f t="shared" si="186"/>
        <v>0</v>
      </c>
      <c r="BY63" s="31">
        <f t="shared" si="186"/>
        <v>0</v>
      </c>
      <c r="BZ63" s="31">
        <f t="shared" si="186"/>
        <v>0</v>
      </c>
      <c r="CA63" s="31">
        <f t="shared" si="186"/>
        <v>0</v>
      </c>
      <c r="CB63" s="31">
        <f t="shared" si="186"/>
        <v>0</v>
      </c>
      <c r="CC63" s="31">
        <f t="shared" si="186"/>
        <v>0</v>
      </c>
      <c r="CD63" s="31">
        <f t="shared" si="187"/>
        <v>0</v>
      </c>
      <c r="CE63" s="31">
        <f t="shared" si="187"/>
        <v>0</v>
      </c>
      <c r="CF63" s="31">
        <f t="shared" si="187"/>
        <v>0</v>
      </c>
      <c r="CG63" s="31">
        <f t="shared" si="187"/>
        <v>0</v>
      </c>
      <c r="CH63" s="31">
        <f t="shared" si="187"/>
        <v>0</v>
      </c>
      <c r="CI63" s="31">
        <f t="shared" si="187"/>
        <v>0</v>
      </c>
      <c r="CJ63" s="31">
        <f t="shared" si="187"/>
        <v>0</v>
      </c>
      <c r="CK63" s="31">
        <f t="shared" si="187"/>
        <v>0</v>
      </c>
      <c r="CL63" s="31">
        <f t="shared" si="187"/>
        <v>0</v>
      </c>
      <c r="CM63" s="31">
        <f t="shared" si="187"/>
        <v>0</v>
      </c>
      <c r="CN63" s="31">
        <f t="shared" si="187"/>
        <v>0</v>
      </c>
      <c r="CO63" s="31">
        <f t="shared" si="187"/>
        <v>0</v>
      </c>
      <c r="CP63" s="31">
        <f t="shared" si="187"/>
        <v>0</v>
      </c>
      <c r="CQ63" s="31">
        <f t="shared" si="187"/>
        <v>0</v>
      </c>
      <c r="CR63" s="31">
        <f t="shared" si="187"/>
        <v>0</v>
      </c>
      <c r="CS63" s="31">
        <f t="shared" si="187"/>
        <v>0</v>
      </c>
      <c r="CT63" s="31">
        <f t="shared" si="187"/>
        <v>0</v>
      </c>
      <c r="CU63" s="31">
        <f t="shared" si="187"/>
        <v>0</v>
      </c>
      <c r="CV63" s="31">
        <f t="shared" si="187"/>
        <v>0</v>
      </c>
      <c r="CW63" s="31">
        <f t="shared" ref="CD63:DM66" si="195">$F63</f>
        <v>0</v>
      </c>
      <c r="CX63" s="31">
        <f t="shared" si="195"/>
        <v>0</v>
      </c>
      <c r="CY63" s="31">
        <f t="shared" si="195"/>
        <v>0</v>
      </c>
      <c r="CZ63" s="31">
        <f t="shared" si="195"/>
        <v>0</v>
      </c>
      <c r="DA63" s="31">
        <f t="shared" si="195"/>
        <v>0</v>
      </c>
      <c r="DB63" s="31">
        <f t="shared" si="195"/>
        <v>0</v>
      </c>
      <c r="DC63" s="31">
        <f t="shared" si="195"/>
        <v>0</v>
      </c>
      <c r="DD63" s="31">
        <f t="shared" si="195"/>
        <v>0</v>
      </c>
      <c r="DE63" s="31">
        <f t="shared" si="195"/>
        <v>0</v>
      </c>
      <c r="DF63" s="31">
        <f t="shared" si="195"/>
        <v>0</v>
      </c>
      <c r="DG63" s="31">
        <f t="shared" si="195"/>
        <v>0</v>
      </c>
      <c r="DH63" s="31">
        <f t="shared" si="195"/>
        <v>0</v>
      </c>
      <c r="DI63" s="31">
        <f t="shared" si="195"/>
        <v>0</v>
      </c>
      <c r="DJ63" s="31">
        <f t="shared" si="195"/>
        <v>0</v>
      </c>
      <c r="DK63" s="31">
        <f t="shared" si="195"/>
        <v>0</v>
      </c>
      <c r="DL63" s="31">
        <f t="shared" si="195"/>
        <v>0</v>
      </c>
      <c r="DM63" s="31">
        <f t="shared" si="195"/>
        <v>0</v>
      </c>
      <c r="DN63" s="31">
        <f t="shared" si="188"/>
        <v>0</v>
      </c>
      <c r="DO63" s="31">
        <f t="shared" si="188"/>
        <v>0</v>
      </c>
      <c r="DP63" s="31">
        <f t="shared" si="188"/>
        <v>0</v>
      </c>
      <c r="DQ63" s="31">
        <f t="shared" si="188"/>
        <v>0</v>
      </c>
      <c r="DR63" s="31">
        <f t="shared" si="188"/>
        <v>0</v>
      </c>
      <c r="DS63" s="31">
        <f t="shared" si="188"/>
        <v>0</v>
      </c>
      <c r="DT63" s="31">
        <f t="shared" si="188"/>
        <v>0</v>
      </c>
      <c r="DU63" s="31">
        <f t="shared" si="188"/>
        <v>0</v>
      </c>
      <c r="DV63" s="31">
        <f t="shared" si="188"/>
        <v>0</v>
      </c>
      <c r="DW63" s="31">
        <f t="shared" si="188"/>
        <v>0</v>
      </c>
      <c r="DX63" s="31">
        <f t="shared" si="188"/>
        <v>0</v>
      </c>
      <c r="DY63" s="31">
        <f t="shared" si="188"/>
        <v>0</v>
      </c>
      <c r="DZ63" s="31">
        <f t="shared" si="188"/>
        <v>0</v>
      </c>
    </row>
    <row r="64" spans="1:130" outlineLevel="1">
      <c r="A64" s="151"/>
      <c r="C64" s="64" t="str">
        <f>Inputs!C36</f>
        <v>L40S</v>
      </c>
      <c r="F64" s="65">
        <f>Inputs!I36</f>
        <v>0</v>
      </c>
      <c r="G64" s="54" t="s">
        <v>88</v>
      </c>
      <c r="H64" s="254"/>
      <c r="I64" s="54"/>
      <c r="J64" s="31">
        <f t="shared" si="189"/>
        <v>0</v>
      </c>
      <c r="K64" s="31">
        <f t="shared" si="189"/>
        <v>0</v>
      </c>
      <c r="L64" s="31">
        <f t="shared" si="189"/>
        <v>0</v>
      </c>
      <c r="M64" s="31">
        <f t="shared" si="189"/>
        <v>0</v>
      </c>
      <c r="N64" s="31">
        <f t="shared" si="189"/>
        <v>0</v>
      </c>
      <c r="O64" s="31">
        <f t="shared" si="189"/>
        <v>0</v>
      </c>
      <c r="P64" s="31">
        <f t="shared" si="189"/>
        <v>0</v>
      </c>
      <c r="Q64" s="31">
        <f t="shared" si="189"/>
        <v>0</v>
      </c>
      <c r="R64" s="31">
        <f t="shared" si="189"/>
        <v>0</v>
      </c>
      <c r="S64" s="31">
        <f t="shared" si="189"/>
        <v>0</v>
      </c>
      <c r="T64" s="31">
        <f t="shared" si="189"/>
        <v>0</v>
      </c>
      <c r="U64" s="31">
        <f t="shared" si="189"/>
        <v>0</v>
      </c>
      <c r="V64" s="31">
        <f t="shared" si="189"/>
        <v>0</v>
      </c>
      <c r="W64" s="31">
        <f t="shared" si="189"/>
        <v>0</v>
      </c>
      <c r="X64" s="31">
        <f t="shared" si="189"/>
        <v>0</v>
      </c>
      <c r="Y64" s="31">
        <f t="shared" si="189"/>
        <v>0</v>
      </c>
      <c r="Z64" s="31">
        <f t="shared" si="192"/>
        <v>0</v>
      </c>
      <c r="AA64" s="31">
        <f t="shared" si="192"/>
        <v>0</v>
      </c>
      <c r="AB64" s="31">
        <f t="shared" si="192"/>
        <v>0</v>
      </c>
      <c r="AC64" s="31">
        <f t="shared" si="192"/>
        <v>0</v>
      </c>
      <c r="AD64" s="31">
        <f t="shared" si="192"/>
        <v>0</v>
      </c>
      <c r="AE64" s="31">
        <f t="shared" si="192"/>
        <v>0</v>
      </c>
      <c r="AF64" s="31">
        <f t="shared" si="192"/>
        <v>0</v>
      </c>
      <c r="AG64" s="31">
        <f t="shared" si="192"/>
        <v>0</v>
      </c>
      <c r="AH64" s="31">
        <f t="shared" si="192"/>
        <v>0</v>
      </c>
      <c r="AI64" s="31">
        <f t="shared" si="192"/>
        <v>0</v>
      </c>
      <c r="AJ64" s="31">
        <f t="shared" si="192"/>
        <v>0</v>
      </c>
      <c r="AK64" s="31">
        <f t="shared" si="192"/>
        <v>0</v>
      </c>
      <c r="AL64" s="31">
        <f t="shared" si="192"/>
        <v>0</v>
      </c>
      <c r="AM64" s="31">
        <f t="shared" si="192"/>
        <v>0</v>
      </c>
      <c r="AN64" s="31">
        <f t="shared" si="192"/>
        <v>0</v>
      </c>
      <c r="AO64" s="31">
        <f t="shared" si="192"/>
        <v>0</v>
      </c>
      <c r="AP64" s="31">
        <f t="shared" si="193"/>
        <v>0</v>
      </c>
      <c r="AQ64" s="31">
        <f t="shared" si="193"/>
        <v>0</v>
      </c>
      <c r="AR64" s="31">
        <f t="shared" si="193"/>
        <v>0</v>
      </c>
      <c r="AS64" s="31">
        <f t="shared" si="193"/>
        <v>0</v>
      </c>
      <c r="AT64" s="31">
        <f t="shared" si="193"/>
        <v>0</v>
      </c>
      <c r="AU64" s="31">
        <f t="shared" si="193"/>
        <v>0</v>
      </c>
      <c r="AV64" s="31">
        <f t="shared" si="193"/>
        <v>0</v>
      </c>
      <c r="AW64" s="31">
        <f t="shared" si="193"/>
        <v>0</v>
      </c>
      <c r="AX64" s="31">
        <f t="shared" si="193"/>
        <v>0</v>
      </c>
      <c r="AY64" s="31">
        <f t="shared" si="193"/>
        <v>0</v>
      </c>
      <c r="AZ64" s="31">
        <f t="shared" si="193"/>
        <v>0</v>
      </c>
      <c r="BA64" s="31">
        <f t="shared" si="193"/>
        <v>0</v>
      </c>
      <c r="BB64" s="31">
        <f t="shared" si="193"/>
        <v>0</v>
      </c>
      <c r="BC64" s="31">
        <f t="shared" si="193"/>
        <v>0</v>
      </c>
      <c r="BD64" s="31">
        <f t="shared" si="193"/>
        <v>0</v>
      </c>
      <c r="BE64" s="31">
        <f t="shared" si="193"/>
        <v>0</v>
      </c>
      <c r="BF64" s="31">
        <f t="shared" si="194"/>
        <v>0</v>
      </c>
      <c r="BG64" s="31">
        <f t="shared" si="194"/>
        <v>0</v>
      </c>
      <c r="BH64" s="31">
        <f t="shared" si="194"/>
        <v>0</v>
      </c>
      <c r="BI64" s="31">
        <f t="shared" si="194"/>
        <v>0</v>
      </c>
      <c r="BJ64" s="31">
        <f t="shared" si="194"/>
        <v>0</v>
      </c>
      <c r="BK64" s="31">
        <f t="shared" si="194"/>
        <v>0</v>
      </c>
      <c r="BL64" s="31">
        <f t="shared" si="194"/>
        <v>0</v>
      </c>
      <c r="BM64" s="31">
        <f t="shared" si="194"/>
        <v>0</v>
      </c>
      <c r="BN64" s="31">
        <f t="shared" si="194"/>
        <v>0</v>
      </c>
      <c r="BO64" s="31">
        <f t="shared" si="194"/>
        <v>0</v>
      </c>
      <c r="BP64" s="31">
        <f t="shared" si="194"/>
        <v>0</v>
      </c>
      <c r="BQ64" s="31">
        <f t="shared" si="194"/>
        <v>0</v>
      </c>
      <c r="BR64" s="31">
        <f t="shared" si="194"/>
        <v>0</v>
      </c>
      <c r="BS64" s="31">
        <f t="shared" si="194"/>
        <v>0</v>
      </c>
      <c r="BT64" s="31">
        <f t="shared" si="194"/>
        <v>0</v>
      </c>
      <c r="BU64" s="31">
        <f t="shared" si="194"/>
        <v>0</v>
      </c>
      <c r="BV64" s="31">
        <f t="shared" si="191"/>
        <v>0</v>
      </c>
      <c r="BW64" s="31">
        <f t="shared" si="186"/>
        <v>0</v>
      </c>
      <c r="BX64" s="31">
        <f t="shared" si="186"/>
        <v>0</v>
      </c>
      <c r="BY64" s="31">
        <f t="shared" si="186"/>
        <v>0</v>
      </c>
      <c r="BZ64" s="31">
        <f t="shared" si="186"/>
        <v>0</v>
      </c>
      <c r="CA64" s="31">
        <f t="shared" si="186"/>
        <v>0</v>
      </c>
      <c r="CB64" s="31">
        <f t="shared" si="186"/>
        <v>0</v>
      </c>
      <c r="CC64" s="31">
        <f t="shared" si="186"/>
        <v>0</v>
      </c>
      <c r="CD64" s="31">
        <f t="shared" si="195"/>
        <v>0</v>
      </c>
      <c r="CE64" s="31">
        <f t="shared" si="195"/>
        <v>0</v>
      </c>
      <c r="CF64" s="31">
        <f t="shared" si="195"/>
        <v>0</v>
      </c>
      <c r="CG64" s="31">
        <f t="shared" si="195"/>
        <v>0</v>
      </c>
      <c r="CH64" s="31">
        <f t="shared" si="195"/>
        <v>0</v>
      </c>
      <c r="CI64" s="31">
        <f t="shared" si="195"/>
        <v>0</v>
      </c>
      <c r="CJ64" s="31">
        <f t="shared" si="195"/>
        <v>0</v>
      </c>
      <c r="CK64" s="31">
        <f t="shared" si="195"/>
        <v>0</v>
      </c>
      <c r="CL64" s="31">
        <f t="shared" si="195"/>
        <v>0</v>
      </c>
      <c r="CM64" s="31">
        <f t="shared" si="195"/>
        <v>0</v>
      </c>
      <c r="CN64" s="31">
        <f t="shared" si="195"/>
        <v>0</v>
      </c>
      <c r="CO64" s="31">
        <f t="shared" si="195"/>
        <v>0</v>
      </c>
      <c r="CP64" s="31">
        <f t="shared" si="195"/>
        <v>0</v>
      </c>
      <c r="CQ64" s="31">
        <f t="shared" si="195"/>
        <v>0</v>
      </c>
      <c r="CR64" s="31">
        <f t="shared" si="195"/>
        <v>0</v>
      </c>
      <c r="CS64" s="31">
        <f t="shared" si="195"/>
        <v>0</v>
      </c>
      <c r="CT64" s="31">
        <f t="shared" si="195"/>
        <v>0</v>
      </c>
      <c r="CU64" s="31">
        <f t="shared" si="195"/>
        <v>0</v>
      </c>
      <c r="CV64" s="31">
        <f t="shared" si="195"/>
        <v>0</v>
      </c>
      <c r="CW64" s="31">
        <f t="shared" si="195"/>
        <v>0</v>
      </c>
      <c r="CX64" s="31">
        <f t="shared" si="195"/>
        <v>0</v>
      </c>
      <c r="CY64" s="31">
        <f t="shared" si="195"/>
        <v>0</v>
      </c>
      <c r="CZ64" s="31">
        <f t="shared" si="195"/>
        <v>0</v>
      </c>
      <c r="DA64" s="31">
        <f t="shared" si="195"/>
        <v>0</v>
      </c>
      <c r="DB64" s="31">
        <f t="shared" si="195"/>
        <v>0</v>
      </c>
      <c r="DC64" s="31">
        <f t="shared" si="195"/>
        <v>0</v>
      </c>
      <c r="DD64" s="31">
        <f t="shared" si="195"/>
        <v>0</v>
      </c>
      <c r="DE64" s="31">
        <f t="shared" si="195"/>
        <v>0</v>
      </c>
      <c r="DF64" s="31">
        <f t="shared" si="195"/>
        <v>0</v>
      </c>
      <c r="DG64" s="31">
        <f t="shared" si="195"/>
        <v>0</v>
      </c>
      <c r="DH64" s="31">
        <f t="shared" si="195"/>
        <v>0</v>
      </c>
      <c r="DI64" s="31">
        <f t="shared" si="195"/>
        <v>0</v>
      </c>
      <c r="DJ64" s="31">
        <f t="shared" si="195"/>
        <v>0</v>
      </c>
      <c r="DK64" s="31">
        <f t="shared" si="195"/>
        <v>0</v>
      </c>
      <c r="DL64" s="31">
        <f t="shared" si="195"/>
        <v>0</v>
      </c>
      <c r="DM64" s="31">
        <f t="shared" si="188"/>
        <v>0</v>
      </c>
      <c r="DN64" s="31">
        <f t="shared" si="188"/>
        <v>0</v>
      </c>
      <c r="DO64" s="31">
        <f t="shared" si="188"/>
        <v>0</v>
      </c>
      <c r="DP64" s="31">
        <f t="shared" si="188"/>
        <v>0</v>
      </c>
      <c r="DQ64" s="31">
        <f t="shared" si="188"/>
        <v>0</v>
      </c>
      <c r="DR64" s="31">
        <f t="shared" si="188"/>
        <v>0</v>
      </c>
      <c r="DS64" s="31">
        <f t="shared" si="188"/>
        <v>0</v>
      </c>
      <c r="DT64" s="31">
        <f t="shared" si="188"/>
        <v>0</v>
      </c>
      <c r="DU64" s="31">
        <f t="shared" si="188"/>
        <v>0</v>
      </c>
      <c r="DV64" s="31">
        <f t="shared" si="188"/>
        <v>0</v>
      </c>
      <c r="DW64" s="31">
        <f t="shared" si="188"/>
        <v>0</v>
      </c>
      <c r="DX64" s="31">
        <f t="shared" si="188"/>
        <v>0</v>
      </c>
      <c r="DY64" s="31">
        <f t="shared" si="188"/>
        <v>0</v>
      </c>
      <c r="DZ64" s="31">
        <f t="shared" si="188"/>
        <v>0</v>
      </c>
    </row>
    <row r="65" spans="1:130" outlineLevel="1">
      <c r="A65" s="151"/>
      <c r="C65" s="64" t="str">
        <f>Inputs!C37</f>
        <v>Cerebras WSE-2</v>
      </c>
      <c r="F65" s="65">
        <f>Inputs!I37</f>
        <v>0</v>
      </c>
      <c r="G65" s="54" t="s">
        <v>88</v>
      </c>
      <c r="H65" s="254"/>
      <c r="I65" s="54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</row>
    <row r="66" spans="1:130" outlineLevel="1">
      <c r="A66" s="151"/>
      <c r="C66" s="64" t="str">
        <f>Inputs!C38</f>
        <v>Placeholder</v>
      </c>
      <c r="F66" s="65">
        <f>Inputs!I38</f>
        <v>0</v>
      </c>
      <c r="G66" s="54" t="s">
        <v>88</v>
      </c>
      <c r="H66" s="254"/>
      <c r="I66" s="54"/>
      <c r="J66" s="31">
        <f t="shared" si="189"/>
        <v>0</v>
      </c>
      <c r="K66" s="31">
        <f t="shared" si="189"/>
        <v>0</v>
      </c>
      <c r="L66" s="31">
        <f t="shared" si="189"/>
        <v>0</v>
      </c>
      <c r="M66" s="31">
        <f t="shared" si="189"/>
        <v>0</v>
      </c>
      <c r="N66" s="31">
        <f t="shared" si="189"/>
        <v>0</v>
      </c>
      <c r="O66" s="31">
        <f t="shared" si="189"/>
        <v>0</v>
      </c>
      <c r="P66" s="31">
        <f t="shared" si="189"/>
        <v>0</v>
      </c>
      <c r="Q66" s="31">
        <f t="shared" si="189"/>
        <v>0</v>
      </c>
      <c r="R66" s="31">
        <f t="shared" si="189"/>
        <v>0</v>
      </c>
      <c r="S66" s="31">
        <f t="shared" si="189"/>
        <v>0</v>
      </c>
      <c r="T66" s="31">
        <f t="shared" si="189"/>
        <v>0</v>
      </c>
      <c r="U66" s="31">
        <f t="shared" si="189"/>
        <v>0</v>
      </c>
      <c r="V66" s="31">
        <f t="shared" si="189"/>
        <v>0</v>
      </c>
      <c r="W66" s="31">
        <f t="shared" si="189"/>
        <v>0</v>
      </c>
      <c r="X66" s="31">
        <f t="shared" si="189"/>
        <v>0</v>
      </c>
      <c r="Y66" s="31">
        <f t="shared" si="189"/>
        <v>0</v>
      </c>
      <c r="Z66" s="31">
        <f t="shared" si="192"/>
        <v>0</v>
      </c>
      <c r="AA66" s="31">
        <f t="shared" si="192"/>
        <v>0</v>
      </c>
      <c r="AB66" s="31">
        <f t="shared" si="192"/>
        <v>0</v>
      </c>
      <c r="AC66" s="31">
        <f t="shared" si="192"/>
        <v>0</v>
      </c>
      <c r="AD66" s="31">
        <f t="shared" si="192"/>
        <v>0</v>
      </c>
      <c r="AE66" s="31">
        <f t="shared" si="192"/>
        <v>0</v>
      </c>
      <c r="AF66" s="31">
        <f t="shared" si="192"/>
        <v>0</v>
      </c>
      <c r="AG66" s="31">
        <f t="shared" si="192"/>
        <v>0</v>
      </c>
      <c r="AH66" s="31">
        <f t="shared" si="192"/>
        <v>0</v>
      </c>
      <c r="AI66" s="31">
        <f t="shared" si="192"/>
        <v>0</v>
      </c>
      <c r="AJ66" s="31">
        <f t="shared" si="192"/>
        <v>0</v>
      </c>
      <c r="AK66" s="31">
        <f t="shared" si="192"/>
        <v>0</v>
      </c>
      <c r="AL66" s="31">
        <f t="shared" si="192"/>
        <v>0</v>
      </c>
      <c r="AM66" s="31">
        <f t="shared" si="192"/>
        <v>0</v>
      </c>
      <c r="AN66" s="31">
        <f t="shared" si="192"/>
        <v>0</v>
      </c>
      <c r="AO66" s="31">
        <f t="shared" si="192"/>
        <v>0</v>
      </c>
      <c r="AP66" s="31">
        <f t="shared" si="193"/>
        <v>0</v>
      </c>
      <c r="AQ66" s="31">
        <f t="shared" si="193"/>
        <v>0</v>
      </c>
      <c r="AR66" s="31">
        <f t="shared" si="193"/>
        <v>0</v>
      </c>
      <c r="AS66" s="31">
        <f t="shared" si="193"/>
        <v>0</v>
      </c>
      <c r="AT66" s="31">
        <f t="shared" si="193"/>
        <v>0</v>
      </c>
      <c r="AU66" s="31">
        <f t="shared" si="193"/>
        <v>0</v>
      </c>
      <c r="AV66" s="31">
        <f t="shared" si="193"/>
        <v>0</v>
      </c>
      <c r="AW66" s="31">
        <f t="shared" si="193"/>
        <v>0</v>
      </c>
      <c r="AX66" s="31">
        <f t="shared" si="193"/>
        <v>0</v>
      </c>
      <c r="AY66" s="31">
        <f t="shared" si="193"/>
        <v>0</v>
      </c>
      <c r="AZ66" s="31">
        <f t="shared" si="193"/>
        <v>0</v>
      </c>
      <c r="BA66" s="31">
        <f t="shared" si="193"/>
        <v>0</v>
      </c>
      <c r="BB66" s="31">
        <f t="shared" si="193"/>
        <v>0</v>
      </c>
      <c r="BC66" s="31">
        <f t="shared" si="193"/>
        <v>0</v>
      </c>
      <c r="BD66" s="31">
        <f t="shared" si="193"/>
        <v>0</v>
      </c>
      <c r="BE66" s="31">
        <f t="shared" si="193"/>
        <v>0</v>
      </c>
      <c r="BF66" s="31">
        <f t="shared" si="194"/>
        <v>0</v>
      </c>
      <c r="BG66" s="31">
        <f t="shared" si="194"/>
        <v>0</v>
      </c>
      <c r="BH66" s="31">
        <f t="shared" si="194"/>
        <v>0</v>
      </c>
      <c r="BI66" s="31">
        <f t="shared" si="194"/>
        <v>0</v>
      </c>
      <c r="BJ66" s="31">
        <f t="shared" si="194"/>
        <v>0</v>
      </c>
      <c r="BK66" s="31">
        <f t="shared" si="194"/>
        <v>0</v>
      </c>
      <c r="BL66" s="31">
        <f t="shared" si="194"/>
        <v>0</v>
      </c>
      <c r="BM66" s="31">
        <f t="shared" si="194"/>
        <v>0</v>
      </c>
      <c r="BN66" s="31">
        <f t="shared" si="194"/>
        <v>0</v>
      </c>
      <c r="BO66" s="31">
        <f t="shared" si="194"/>
        <v>0</v>
      </c>
      <c r="BP66" s="31">
        <f t="shared" si="194"/>
        <v>0</v>
      </c>
      <c r="BQ66" s="31">
        <f t="shared" si="194"/>
        <v>0</v>
      </c>
      <c r="BR66" s="31">
        <f t="shared" si="194"/>
        <v>0</v>
      </c>
      <c r="BS66" s="31">
        <f t="shared" si="194"/>
        <v>0</v>
      </c>
      <c r="BT66" s="31">
        <f t="shared" si="194"/>
        <v>0</v>
      </c>
      <c r="BU66" s="31">
        <f t="shared" si="194"/>
        <v>0</v>
      </c>
      <c r="BV66" s="31">
        <f t="shared" si="191"/>
        <v>0</v>
      </c>
      <c r="BW66" s="31">
        <f t="shared" si="186"/>
        <v>0</v>
      </c>
      <c r="BX66" s="31">
        <f t="shared" si="186"/>
        <v>0</v>
      </c>
      <c r="BY66" s="31">
        <f t="shared" si="186"/>
        <v>0</v>
      </c>
      <c r="BZ66" s="31">
        <f t="shared" si="186"/>
        <v>0</v>
      </c>
      <c r="CA66" s="31">
        <f t="shared" si="186"/>
        <v>0</v>
      </c>
      <c r="CB66" s="31">
        <f t="shared" si="186"/>
        <v>0</v>
      </c>
      <c r="CC66" s="31">
        <f t="shared" si="186"/>
        <v>0</v>
      </c>
      <c r="CD66" s="31">
        <f t="shared" si="195"/>
        <v>0</v>
      </c>
      <c r="CE66" s="31">
        <f t="shared" si="195"/>
        <v>0</v>
      </c>
      <c r="CF66" s="31">
        <f t="shared" si="195"/>
        <v>0</v>
      </c>
      <c r="CG66" s="31">
        <f t="shared" si="195"/>
        <v>0</v>
      </c>
      <c r="CH66" s="31">
        <f t="shared" si="195"/>
        <v>0</v>
      </c>
      <c r="CI66" s="31">
        <f t="shared" si="195"/>
        <v>0</v>
      </c>
      <c r="CJ66" s="31">
        <f t="shared" si="195"/>
        <v>0</v>
      </c>
      <c r="CK66" s="31">
        <f t="shared" si="195"/>
        <v>0</v>
      </c>
      <c r="CL66" s="31">
        <f t="shared" si="195"/>
        <v>0</v>
      </c>
      <c r="CM66" s="31">
        <f t="shared" si="195"/>
        <v>0</v>
      </c>
      <c r="CN66" s="31">
        <f t="shared" si="195"/>
        <v>0</v>
      </c>
      <c r="CO66" s="31">
        <f t="shared" si="195"/>
        <v>0</v>
      </c>
      <c r="CP66" s="31">
        <f t="shared" si="195"/>
        <v>0</v>
      </c>
      <c r="CQ66" s="31">
        <f t="shared" si="195"/>
        <v>0</v>
      </c>
      <c r="CR66" s="31">
        <f t="shared" si="195"/>
        <v>0</v>
      </c>
      <c r="CS66" s="31">
        <f t="shared" si="195"/>
        <v>0</v>
      </c>
      <c r="CT66" s="31">
        <f t="shared" si="195"/>
        <v>0</v>
      </c>
      <c r="CU66" s="31">
        <f t="shared" si="195"/>
        <v>0</v>
      </c>
      <c r="CV66" s="31">
        <f t="shared" si="195"/>
        <v>0</v>
      </c>
      <c r="CW66" s="31">
        <f t="shared" si="195"/>
        <v>0</v>
      </c>
      <c r="CX66" s="31">
        <f t="shared" si="195"/>
        <v>0</v>
      </c>
      <c r="CY66" s="31">
        <f t="shared" si="195"/>
        <v>0</v>
      </c>
      <c r="CZ66" s="31">
        <f t="shared" si="195"/>
        <v>0</v>
      </c>
      <c r="DA66" s="31">
        <f t="shared" si="195"/>
        <v>0</v>
      </c>
      <c r="DB66" s="31">
        <f t="shared" si="195"/>
        <v>0</v>
      </c>
      <c r="DC66" s="31">
        <f t="shared" si="195"/>
        <v>0</v>
      </c>
      <c r="DD66" s="31">
        <f t="shared" si="195"/>
        <v>0</v>
      </c>
      <c r="DE66" s="31">
        <f t="shared" si="195"/>
        <v>0</v>
      </c>
      <c r="DF66" s="31">
        <f t="shared" si="195"/>
        <v>0</v>
      </c>
      <c r="DG66" s="31">
        <f t="shared" si="195"/>
        <v>0</v>
      </c>
      <c r="DH66" s="31">
        <f t="shared" si="195"/>
        <v>0</v>
      </c>
      <c r="DI66" s="31">
        <f t="shared" si="195"/>
        <v>0</v>
      </c>
      <c r="DJ66" s="31">
        <f t="shared" si="195"/>
        <v>0</v>
      </c>
      <c r="DK66" s="31">
        <f t="shared" si="195"/>
        <v>0</v>
      </c>
      <c r="DL66" s="31">
        <f t="shared" si="195"/>
        <v>0</v>
      </c>
      <c r="DM66" s="31">
        <f t="shared" si="188"/>
        <v>0</v>
      </c>
      <c r="DN66" s="31">
        <f t="shared" si="188"/>
        <v>0</v>
      </c>
      <c r="DO66" s="31">
        <f t="shared" si="188"/>
        <v>0</v>
      </c>
      <c r="DP66" s="31">
        <f t="shared" si="188"/>
        <v>0</v>
      </c>
      <c r="DQ66" s="31">
        <f t="shared" si="188"/>
        <v>0</v>
      </c>
      <c r="DR66" s="31">
        <f t="shared" si="188"/>
        <v>0</v>
      </c>
      <c r="DS66" s="31">
        <f t="shared" si="188"/>
        <v>0</v>
      </c>
      <c r="DT66" s="31">
        <f t="shared" si="188"/>
        <v>0</v>
      </c>
      <c r="DU66" s="31">
        <f t="shared" si="188"/>
        <v>0</v>
      </c>
      <c r="DV66" s="31">
        <f t="shared" si="188"/>
        <v>0</v>
      </c>
      <c r="DW66" s="31">
        <f t="shared" si="188"/>
        <v>0</v>
      </c>
      <c r="DX66" s="31">
        <f t="shared" si="188"/>
        <v>0</v>
      </c>
      <c r="DY66" s="31">
        <f t="shared" si="188"/>
        <v>0</v>
      </c>
      <c r="DZ66" s="31">
        <f t="shared" si="188"/>
        <v>0</v>
      </c>
    </row>
    <row r="67" spans="1:130">
      <c r="A67" s="151"/>
      <c r="C67" s="63"/>
      <c r="F67" s="66"/>
      <c r="G67" s="54"/>
      <c r="H67" s="254"/>
      <c r="I67" s="54"/>
      <c r="J67" s="256">
        <f t="shared" ref="J67:AO67" si="196">SUM(J56:J66)</f>
        <v>1000</v>
      </c>
      <c r="K67" s="256">
        <f t="shared" si="196"/>
        <v>1000</v>
      </c>
      <c r="L67" s="256">
        <f t="shared" si="196"/>
        <v>1000</v>
      </c>
      <c r="M67" s="256">
        <f t="shared" si="196"/>
        <v>1000</v>
      </c>
      <c r="N67" s="256">
        <f t="shared" si="196"/>
        <v>1000</v>
      </c>
      <c r="O67" s="256">
        <f t="shared" si="196"/>
        <v>1000</v>
      </c>
      <c r="P67" s="256">
        <f t="shared" si="196"/>
        <v>1000</v>
      </c>
      <c r="Q67" s="256">
        <f t="shared" si="196"/>
        <v>1000</v>
      </c>
      <c r="R67" s="256">
        <f t="shared" si="196"/>
        <v>1000</v>
      </c>
      <c r="S67" s="256">
        <f t="shared" si="196"/>
        <v>1000</v>
      </c>
      <c r="T67" s="256">
        <f t="shared" si="196"/>
        <v>1000</v>
      </c>
      <c r="U67" s="256">
        <f t="shared" si="196"/>
        <v>1000</v>
      </c>
      <c r="V67" s="256">
        <f t="shared" si="196"/>
        <v>1000</v>
      </c>
      <c r="W67" s="256">
        <f t="shared" si="196"/>
        <v>1000</v>
      </c>
      <c r="X67" s="256">
        <f t="shared" si="196"/>
        <v>1000</v>
      </c>
      <c r="Y67" s="256">
        <f t="shared" si="196"/>
        <v>1000</v>
      </c>
      <c r="Z67" s="256">
        <f t="shared" si="196"/>
        <v>1000</v>
      </c>
      <c r="AA67" s="256">
        <f t="shared" si="196"/>
        <v>1000</v>
      </c>
      <c r="AB67" s="256">
        <f t="shared" si="196"/>
        <v>1000</v>
      </c>
      <c r="AC67" s="256">
        <f t="shared" si="196"/>
        <v>1000</v>
      </c>
      <c r="AD67" s="256">
        <f t="shared" si="196"/>
        <v>1000</v>
      </c>
      <c r="AE67" s="256">
        <f t="shared" si="196"/>
        <v>1000</v>
      </c>
      <c r="AF67" s="256">
        <f t="shared" si="196"/>
        <v>1000</v>
      </c>
      <c r="AG67" s="256">
        <f t="shared" si="196"/>
        <v>1000</v>
      </c>
      <c r="AH67" s="256">
        <f t="shared" si="196"/>
        <v>1000</v>
      </c>
      <c r="AI67" s="256">
        <f t="shared" si="196"/>
        <v>1000</v>
      </c>
      <c r="AJ67" s="256">
        <f t="shared" si="196"/>
        <v>1000</v>
      </c>
      <c r="AK67" s="256">
        <f t="shared" si="196"/>
        <v>1000</v>
      </c>
      <c r="AL67" s="256">
        <f t="shared" si="196"/>
        <v>1000</v>
      </c>
      <c r="AM67" s="256">
        <f t="shared" si="196"/>
        <v>1000</v>
      </c>
      <c r="AN67" s="256">
        <f t="shared" si="196"/>
        <v>1000</v>
      </c>
      <c r="AO67" s="256">
        <f t="shared" si="196"/>
        <v>1000</v>
      </c>
      <c r="AP67" s="256">
        <f t="shared" ref="AP67:BU67" si="197">SUM(AP56:AP66)</f>
        <v>1000</v>
      </c>
      <c r="AQ67" s="256">
        <f t="shared" si="197"/>
        <v>1000</v>
      </c>
      <c r="AR67" s="256">
        <f t="shared" si="197"/>
        <v>1000</v>
      </c>
      <c r="AS67" s="256">
        <f t="shared" si="197"/>
        <v>1000</v>
      </c>
      <c r="AT67" s="256">
        <f t="shared" si="197"/>
        <v>1000</v>
      </c>
      <c r="AU67" s="256">
        <f t="shared" si="197"/>
        <v>1000</v>
      </c>
      <c r="AV67" s="256">
        <f t="shared" si="197"/>
        <v>1000</v>
      </c>
      <c r="AW67" s="256">
        <f t="shared" si="197"/>
        <v>1000</v>
      </c>
      <c r="AX67" s="256">
        <f t="shared" si="197"/>
        <v>1000</v>
      </c>
      <c r="AY67" s="256">
        <f t="shared" si="197"/>
        <v>1000</v>
      </c>
      <c r="AZ67" s="256">
        <f t="shared" si="197"/>
        <v>1000</v>
      </c>
      <c r="BA67" s="256">
        <f t="shared" si="197"/>
        <v>1000</v>
      </c>
      <c r="BB67" s="256">
        <f t="shared" si="197"/>
        <v>1000</v>
      </c>
      <c r="BC67" s="256">
        <f t="shared" si="197"/>
        <v>1000</v>
      </c>
      <c r="BD67" s="256">
        <f t="shared" si="197"/>
        <v>1000</v>
      </c>
      <c r="BE67" s="256">
        <f t="shared" si="197"/>
        <v>1000</v>
      </c>
      <c r="BF67" s="256">
        <f t="shared" si="197"/>
        <v>1000</v>
      </c>
      <c r="BG67" s="256">
        <f t="shared" si="197"/>
        <v>1000</v>
      </c>
      <c r="BH67" s="256">
        <f t="shared" si="197"/>
        <v>1000</v>
      </c>
      <c r="BI67" s="256">
        <f t="shared" si="197"/>
        <v>1000</v>
      </c>
      <c r="BJ67" s="256">
        <f t="shared" si="197"/>
        <v>1000</v>
      </c>
      <c r="BK67" s="256">
        <f t="shared" si="197"/>
        <v>1000</v>
      </c>
      <c r="BL67" s="256">
        <f t="shared" si="197"/>
        <v>1000</v>
      </c>
      <c r="BM67" s="256">
        <f t="shared" si="197"/>
        <v>1000</v>
      </c>
      <c r="BN67" s="256">
        <f t="shared" si="197"/>
        <v>1000</v>
      </c>
      <c r="BO67" s="256">
        <f t="shared" si="197"/>
        <v>1000</v>
      </c>
      <c r="BP67" s="256">
        <f t="shared" si="197"/>
        <v>1000</v>
      </c>
      <c r="BQ67" s="256">
        <f t="shared" si="197"/>
        <v>1000</v>
      </c>
      <c r="BR67" s="256">
        <f t="shared" si="197"/>
        <v>1000</v>
      </c>
      <c r="BS67" s="256">
        <f t="shared" si="197"/>
        <v>1000</v>
      </c>
      <c r="BT67" s="256">
        <f t="shared" si="197"/>
        <v>1000</v>
      </c>
      <c r="BU67" s="256">
        <f t="shared" si="197"/>
        <v>1000</v>
      </c>
      <c r="BV67" s="256">
        <f t="shared" ref="BV67:CA67" si="198">SUM(BV56:BV66)</f>
        <v>1000</v>
      </c>
      <c r="BW67" s="256">
        <f t="shared" si="198"/>
        <v>1000</v>
      </c>
      <c r="BX67" s="256">
        <f t="shared" si="198"/>
        <v>1000</v>
      </c>
      <c r="BY67" s="256">
        <f t="shared" si="198"/>
        <v>1000</v>
      </c>
      <c r="BZ67" s="256">
        <f t="shared" si="198"/>
        <v>1000</v>
      </c>
      <c r="CA67" s="256">
        <f t="shared" si="198"/>
        <v>1000</v>
      </c>
      <c r="CB67" s="256">
        <f t="shared" ref="CB67:CC67" si="199">SUM(CB56:CB66)</f>
        <v>1000</v>
      </c>
      <c r="CC67" s="256">
        <f t="shared" si="199"/>
        <v>1000</v>
      </c>
      <c r="CD67" s="256">
        <f t="shared" ref="CD67:DL67" si="200">SUM(CD56:CD66)</f>
        <v>1000</v>
      </c>
      <c r="CE67" s="256">
        <f t="shared" si="200"/>
        <v>1000</v>
      </c>
      <c r="CF67" s="256">
        <f t="shared" si="200"/>
        <v>1000</v>
      </c>
      <c r="CG67" s="256">
        <f t="shared" si="200"/>
        <v>1000</v>
      </c>
      <c r="CH67" s="256">
        <f t="shared" si="200"/>
        <v>1000</v>
      </c>
      <c r="CI67" s="256">
        <f t="shared" si="200"/>
        <v>1000</v>
      </c>
      <c r="CJ67" s="256">
        <f t="shared" si="200"/>
        <v>1000</v>
      </c>
      <c r="CK67" s="256">
        <f t="shared" si="200"/>
        <v>1000</v>
      </c>
      <c r="CL67" s="256">
        <f t="shared" si="200"/>
        <v>1000</v>
      </c>
      <c r="CM67" s="256">
        <f t="shared" si="200"/>
        <v>1000</v>
      </c>
      <c r="CN67" s="256">
        <f t="shared" si="200"/>
        <v>1000</v>
      </c>
      <c r="CO67" s="256">
        <f t="shared" si="200"/>
        <v>1000</v>
      </c>
      <c r="CP67" s="256">
        <f t="shared" si="200"/>
        <v>1000</v>
      </c>
      <c r="CQ67" s="256">
        <f t="shared" si="200"/>
        <v>1000</v>
      </c>
      <c r="CR67" s="256">
        <f t="shared" si="200"/>
        <v>1000</v>
      </c>
      <c r="CS67" s="256">
        <f t="shared" si="200"/>
        <v>1000</v>
      </c>
      <c r="CT67" s="256">
        <f t="shared" si="200"/>
        <v>1000</v>
      </c>
      <c r="CU67" s="256">
        <f t="shared" si="200"/>
        <v>1000</v>
      </c>
      <c r="CV67" s="256">
        <f t="shared" si="200"/>
        <v>1000</v>
      </c>
      <c r="CW67" s="256">
        <f t="shared" si="200"/>
        <v>1000</v>
      </c>
      <c r="CX67" s="256">
        <f t="shared" si="200"/>
        <v>1000</v>
      </c>
      <c r="CY67" s="256">
        <f t="shared" si="200"/>
        <v>1000</v>
      </c>
      <c r="CZ67" s="256">
        <f t="shared" si="200"/>
        <v>1000</v>
      </c>
      <c r="DA67" s="256">
        <f t="shared" si="200"/>
        <v>1000</v>
      </c>
      <c r="DB67" s="256">
        <f t="shared" si="200"/>
        <v>1000</v>
      </c>
      <c r="DC67" s="256">
        <f t="shared" si="200"/>
        <v>1000</v>
      </c>
      <c r="DD67" s="256">
        <f t="shared" si="200"/>
        <v>1000</v>
      </c>
      <c r="DE67" s="256">
        <f t="shared" si="200"/>
        <v>1000</v>
      </c>
      <c r="DF67" s="256">
        <f t="shared" si="200"/>
        <v>1000</v>
      </c>
      <c r="DG67" s="256">
        <f t="shared" si="200"/>
        <v>1000</v>
      </c>
      <c r="DH67" s="256">
        <f t="shared" si="200"/>
        <v>1000</v>
      </c>
      <c r="DI67" s="256">
        <f t="shared" si="200"/>
        <v>1000</v>
      </c>
      <c r="DJ67" s="256">
        <f t="shared" si="200"/>
        <v>1000</v>
      </c>
      <c r="DK67" s="256">
        <f t="shared" si="200"/>
        <v>1000</v>
      </c>
      <c r="DL67" s="256">
        <f t="shared" si="200"/>
        <v>1000</v>
      </c>
      <c r="DM67" s="256">
        <f t="shared" ref="DM67:DZ67" si="201">SUM(DM56:DM66)</f>
        <v>1000</v>
      </c>
      <c r="DN67" s="256">
        <f t="shared" si="201"/>
        <v>1000</v>
      </c>
      <c r="DO67" s="256">
        <f t="shared" si="201"/>
        <v>1000</v>
      </c>
      <c r="DP67" s="256">
        <f t="shared" si="201"/>
        <v>1000</v>
      </c>
      <c r="DQ67" s="256">
        <f t="shared" si="201"/>
        <v>1000</v>
      </c>
      <c r="DR67" s="256">
        <f t="shared" si="201"/>
        <v>1000</v>
      </c>
      <c r="DS67" s="256">
        <f t="shared" si="201"/>
        <v>1000</v>
      </c>
      <c r="DT67" s="256">
        <f t="shared" si="201"/>
        <v>1000</v>
      </c>
      <c r="DU67" s="256">
        <f t="shared" si="201"/>
        <v>1000</v>
      </c>
      <c r="DV67" s="256">
        <f t="shared" si="201"/>
        <v>1000</v>
      </c>
      <c r="DW67" s="256">
        <f t="shared" si="201"/>
        <v>1000</v>
      </c>
      <c r="DX67" s="256">
        <f t="shared" si="201"/>
        <v>1000</v>
      </c>
      <c r="DY67" s="256">
        <f t="shared" si="201"/>
        <v>1000</v>
      </c>
      <c r="DZ67" s="256">
        <f t="shared" si="201"/>
        <v>1000</v>
      </c>
    </row>
    <row r="68" spans="1:130">
      <c r="A68" s="151"/>
      <c r="C68" s="63"/>
      <c r="F68" s="66"/>
      <c r="G68" s="54"/>
      <c r="H68" s="254"/>
      <c r="I68" s="54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/>
      <c r="DK68" s="153"/>
      <c r="DL68" s="153"/>
      <c r="DM68" s="153"/>
      <c r="DN68" s="153"/>
      <c r="DO68" s="153"/>
      <c r="DP68" s="153"/>
      <c r="DQ68" s="153"/>
      <c r="DR68" s="153"/>
      <c r="DS68" s="153"/>
      <c r="DT68" s="153"/>
      <c r="DU68" s="153"/>
      <c r="DV68" s="153"/>
      <c r="DW68" s="153"/>
      <c r="DX68" s="153"/>
      <c r="DY68" s="153"/>
      <c r="DZ68" s="153"/>
    </row>
    <row r="69" spans="1:130">
      <c r="A69" s="151"/>
      <c r="C69" s="63"/>
      <c r="F69" s="66"/>
      <c r="G69" s="54"/>
      <c r="H69" s="254"/>
      <c r="I69" s="54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/>
      <c r="DK69" s="153"/>
      <c r="DL69" s="153"/>
      <c r="DM69" s="153"/>
      <c r="DN69" s="153"/>
      <c r="DO69" s="153"/>
      <c r="DP69" s="153"/>
      <c r="DQ69" s="153"/>
      <c r="DR69" s="153"/>
      <c r="DS69" s="153"/>
      <c r="DT69" s="153"/>
      <c r="DU69" s="153"/>
      <c r="DV69" s="153"/>
      <c r="DW69" s="153"/>
      <c r="DX69" s="153"/>
      <c r="DY69" s="153"/>
      <c r="DZ69" s="153"/>
    </row>
    <row r="70" spans="1:130" ht="13">
      <c r="A70" s="151"/>
      <c r="C70" s="14" t="s">
        <v>104</v>
      </c>
      <c r="F70" s="66"/>
      <c r="G70" s="54"/>
      <c r="H70" s="254"/>
      <c r="I70" s="54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/>
      <c r="DK70" s="153"/>
      <c r="DL70" s="153"/>
      <c r="DM70" s="153"/>
      <c r="DN70" s="153"/>
      <c r="DO70" s="153"/>
      <c r="DP70" s="153"/>
      <c r="DQ70" s="153"/>
      <c r="DR70" s="153"/>
      <c r="DS70" s="153"/>
      <c r="DT70" s="153"/>
      <c r="DU70" s="153"/>
      <c r="DV70" s="153"/>
      <c r="DW70" s="153"/>
      <c r="DX70" s="153"/>
      <c r="DY70" s="153"/>
      <c r="DZ70" s="153"/>
    </row>
    <row r="71" spans="1:130">
      <c r="A71" s="151"/>
      <c r="C71" s="63"/>
      <c r="F71" s="66"/>
      <c r="G71" s="54"/>
      <c r="H71" s="254"/>
      <c r="I71" s="54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/>
      <c r="DK71" s="153"/>
      <c r="DL71" s="153"/>
      <c r="DM71" s="153"/>
      <c r="DN71" s="153"/>
      <c r="DO71" s="153"/>
      <c r="DP71" s="153"/>
      <c r="DQ71" s="153"/>
      <c r="DR71" s="153"/>
      <c r="DS71" s="153"/>
      <c r="DT71" s="153"/>
      <c r="DU71" s="153"/>
      <c r="DV71" s="153"/>
      <c r="DW71" s="153"/>
      <c r="DX71" s="153"/>
      <c r="DY71" s="153"/>
      <c r="DZ71" s="153"/>
    </row>
    <row r="72" spans="1:130">
      <c r="A72" s="151"/>
      <c r="C72" s="73" t="str">
        <f>C56</f>
        <v>A100</v>
      </c>
      <c r="F72" s="65">
        <f>Inputs!I43</f>
        <v>400</v>
      </c>
      <c r="G72" s="54" t="s">
        <v>95</v>
      </c>
      <c r="H72" s="254"/>
      <c r="I72" s="54"/>
      <c r="J72" s="257">
        <f t="shared" ref="J72:AO72" si="202">$F72*$F56</f>
        <v>40000</v>
      </c>
      <c r="K72" s="257">
        <f t="shared" si="202"/>
        <v>40000</v>
      </c>
      <c r="L72" s="257">
        <f t="shared" si="202"/>
        <v>40000</v>
      </c>
      <c r="M72" s="257">
        <f t="shared" si="202"/>
        <v>40000</v>
      </c>
      <c r="N72" s="257">
        <f t="shared" si="202"/>
        <v>40000</v>
      </c>
      <c r="O72" s="257">
        <f t="shared" si="202"/>
        <v>40000</v>
      </c>
      <c r="P72" s="257">
        <f t="shared" si="202"/>
        <v>40000</v>
      </c>
      <c r="Q72" s="257">
        <f t="shared" si="202"/>
        <v>40000</v>
      </c>
      <c r="R72" s="257">
        <f t="shared" si="202"/>
        <v>40000</v>
      </c>
      <c r="S72" s="257">
        <f t="shared" si="202"/>
        <v>40000</v>
      </c>
      <c r="T72" s="257">
        <f t="shared" si="202"/>
        <v>40000</v>
      </c>
      <c r="U72" s="257">
        <f t="shared" si="202"/>
        <v>40000</v>
      </c>
      <c r="V72" s="257">
        <f t="shared" si="202"/>
        <v>40000</v>
      </c>
      <c r="W72" s="257">
        <f t="shared" si="202"/>
        <v>40000</v>
      </c>
      <c r="X72" s="257">
        <f t="shared" si="202"/>
        <v>40000</v>
      </c>
      <c r="Y72" s="257">
        <f t="shared" si="202"/>
        <v>40000</v>
      </c>
      <c r="Z72" s="257">
        <f t="shared" si="202"/>
        <v>40000</v>
      </c>
      <c r="AA72" s="257">
        <f t="shared" si="202"/>
        <v>40000</v>
      </c>
      <c r="AB72" s="257">
        <f t="shared" si="202"/>
        <v>40000</v>
      </c>
      <c r="AC72" s="257">
        <f t="shared" si="202"/>
        <v>40000</v>
      </c>
      <c r="AD72" s="257">
        <f t="shared" si="202"/>
        <v>40000</v>
      </c>
      <c r="AE72" s="257">
        <f t="shared" si="202"/>
        <v>40000</v>
      </c>
      <c r="AF72" s="257">
        <f t="shared" si="202"/>
        <v>40000</v>
      </c>
      <c r="AG72" s="257">
        <f t="shared" si="202"/>
        <v>40000</v>
      </c>
      <c r="AH72" s="257">
        <f t="shared" si="202"/>
        <v>40000</v>
      </c>
      <c r="AI72" s="257">
        <f t="shared" si="202"/>
        <v>40000</v>
      </c>
      <c r="AJ72" s="257">
        <f t="shared" si="202"/>
        <v>40000</v>
      </c>
      <c r="AK72" s="257">
        <f t="shared" si="202"/>
        <v>40000</v>
      </c>
      <c r="AL72" s="257">
        <f t="shared" si="202"/>
        <v>40000</v>
      </c>
      <c r="AM72" s="257">
        <f t="shared" si="202"/>
        <v>40000</v>
      </c>
      <c r="AN72" s="257">
        <f t="shared" si="202"/>
        <v>40000</v>
      </c>
      <c r="AO72" s="257">
        <f t="shared" si="202"/>
        <v>40000</v>
      </c>
      <c r="AP72" s="257">
        <f t="shared" ref="AP72:BU72" si="203">$F72*$F56</f>
        <v>40000</v>
      </c>
      <c r="AQ72" s="257">
        <f t="shared" si="203"/>
        <v>40000</v>
      </c>
      <c r="AR72" s="257">
        <f t="shared" si="203"/>
        <v>40000</v>
      </c>
      <c r="AS72" s="257">
        <f t="shared" si="203"/>
        <v>40000</v>
      </c>
      <c r="AT72" s="257">
        <f t="shared" si="203"/>
        <v>40000</v>
      </c>
      <c r="AU72" s="257">
        <f t="shared" si="203"/>
        <v>40000</v>
      </c>
      <c r="AV72" s="257">
        <f t="shared" si="203"/>
        <v>40000</v>
      </c>
      <c r="AW72" s="257">
        <f t="shared" si="203"/>
        <v>40000</v>
      </c>
      <c r="AX72" s="257">
        <f t="shared" si="203"/>
        <v>40000</v>
      </c>
      <c r="AY72" s="257">
        <f t="shared" si="203"/>
        <v>40000</v>
      </c>
      <c r="AZ72" s="257">
        <f t="shared" si="203"/>
        <v>40000</v>
      </c>
      <c r="BA72" s="257">
        <f t="shared" si="203"/>
        <v>40000</v>
      </c>
      <c r="BB72" s="257">
        <f t="shared" si="203"/>
        <v>40000</v>
      </c>
      <c r="BC72" s="257">
        <f t="shared" si="203"/>
        <v>40000</v>
      </c>
      <c r="BD72" s="257">
        <f t="shared" si="203"/>
        <v>40000</v>
      </c>
      <c r="BE72" s="257">
        <f t="shared" si="203"/>
        <v>40000</v>
      </c>
      <c r="BF72" s="257">
        <f t="shared" si="203"/>
        <v>40000</v>
      </c>
      <c r="BG72" s="257">
        <f t="shared" si="203"/>
        <v>40000</v>
      </c>
      <c r="BH72" s="257">
        <f t="shared" si="203"/>
        <v>40000</v>
      </c>
      <c r="BI72" s="257">
        <f t="shared" si="203"/>
        <v>40000</v>
      </c>
      <c r="BJ72" s="257">
        <f t="shared" si="203"/>
        <v>40000</v>
      </c>
      <c r="BK72" s="257">
        <f t="shared" si="203"/>
        <v>40000</v>
      </c>
      <c r="BL72" s="257">
        <f t="shared" si="203"/>
        <v>40000</v>
      </c>
      <c r="BM72" s="257">
        <f t="shared" si="203"/>
        <v>40000</v>
      </c>
      <c r="BN72" s="257">
        <f t="shared" si="203"/>
        <v>40000</v>
      </c>
      <c r="BO72" s="257">
        <f t="shared" si="203"/>
        <v>40000</v>
      </c>
      <c r="BP72" s="257">
        <f t="shared" si="203"/>
        <v>40000</v>
      </c>
      <c r="BQ72" s="257">
        <f t="shared" si="203"/>
        <v>40000</v>
      </c>
      <c r="BR72" s="257">
        <f t="shared" si="203"/>
        <v>40000</v>
      </c>
      <c r="BS72" s="257">
        <f t="shared" si="203"/>
        <v>40000</v>
      </c>
      <c r="BT72" s="257">
        <f t="shared" si="203"/>
        <v>40000</v>
      </c>
      <c r="BU72" s="257">
        <f t="shared" si="203"/>
        <v>40000</v>
      </c>
      <c r="BV72" s="257">
        <f t="shared" ref="BV72:CA72" si="204">$F72*$F56</f>
        <v>40000</v>
      </c>
      <c r="BW72" s="257">
        <f t="shared" si="204"/>
        <v>40000</v>
      </c>
      <c r="BX72" s="257">
        <f t="shared" si="204"/>
        <v>40000</v>
      </c>
      <c r="BY72" s="257">
        <f t="shared" si="204"/>
        <v>40000</v>
      </c>
      <c r="BZ72" s="257">
        <f t="shared" si="204"/>
        <v>40000</v>
      </c>
      <c r="CA72" s="257">
        <f t="shared" si="204"/>
        <v>40000</v>
      </c>
      <c r="CB72" s="257">
        <f t="shared" ref="CB72:CC72" si="205">$F72*$F56</f>
        <v>40000</v>
      </c>
      <c r="CC72" s="257">
        <f t="shared" si="205"/>
        <v>40000</v>
      </c>
      <c r="CD72" s="257">
        <f t="shared" ref="CD72:DL72" si="206">$F72*$F56</f>
        <v>40000</v>
      </c>
      <c r="CE72" s="257">
        <f t="shared" si="206"/>
        <v>40000</v>
      </c>
      <c r="CF72" s="257">
        <f t="shared" si="206"/>
        <v>40000</v>
      </c>
      <c r="CG72" s="257">
        <f t="shared" si="206"/>
        <v>40000</v>
      </c>
      <c r="CH72" s="257">
        <f t="shared" si="206"/>
        <v>40000</v>
      </c>
      <c r="CI72" s="257">
        <f t="shared" si="206"/>
        <v>40000</v>
      </c>
      <c r="CJ72" s="257">
        <f t="shared" si="206"/>
        <v>40000</v>
      </c>
      <c r="CK72" s="257">
        <f t="shared" si="206"/>
        <v>40000</v>
      </c>
      <c r="CL72" s="257">
        <f t="shared" si="206"/>
        <v>40000</v>
      </c>
      <c r="CM72" s="257">
        <f t="shared" si="206"/>
        <v>40000</v>
      </c>
      <c r="CN72" s="257">
        <f t="shared" si="206"/>
        <v>40000</v>
      </c>
      <c r="CO72" s="257">
        <f t="shared" si="206"/>
        <v>40000</v>
      </c>
      <c r="CP72" s="257">
        <f t="shared" si="206"/>
        <v>40000</v>
      </c>
      <c r="CQ72" s="257">
        <f t="shared" si="206"/>
        <v>40000</v>
      </c>
      <c r="CR72" s="257">
        <f t="shared" si="206"/>
        <v>40000</v>
      </c>
      <c r="CS72" s="257">
        <f t="shared" si="206"/>
        <v>40000</v>
      </c>
      <c r="CT72" s="257">
        <f t="shared" si="206"/>
        <v>40000</v>
      </c>
      <c r="CU72" s="257">
        <f t="shared" si="206"/>
        <v>40000</v>
      </c>
      <c r="CV72" s="257">
        <f t="shared" si="206"/>
        <v>40000</v>
      </c>
      <c r="CW72" s="257">
        <f t="shared" si="206"/>
        <v>40000</v>
      </c>
      <c r="CX72" s="257">
        <f t="shared" si="206"/>
        <v>40000</v>
      </c>
      <c r="CY72" s="257">
        <f t="shared" si="206"/>
        <v>40000</v>
      </c>
      <c r="CZ72" s="257">
        <f t="shared" si="206"/>
        <v>40000</v>
      </c>
      <c r="DA72" s="257">
        <f t="shared" si="206"/>
        <v>40000</v>
      </c>
      <c r="DB72" s="257">
        <f t="shared" si="206"/>
        <v>40000</v>
      </c>
      <c r="DC72" s="257">
        <f t="shared" si="206"/>
        <v>40000</v>
      </c>
      <c r="DD72" s="257">
        <f t="shared" si="206"/>
        <v>40000</v>
      </c>
      <c r="DE72" s="257">
        <f t="shared" si="206"/>
        <v>40000</v>
      </c>
      <c r="DF72" s="257">
        <f t="shared" si="206"/>
        <v>40000</v>
      </c>
      <c r="DG72" s="257">
        <f t="shared" si="206"/>
        <v>40000</v>
      </c>
      <c r="DH72" s="257">
        <f t="shared" si="206"/>
        <v>40000</v>
      </c>
      <c r="DI72" s="257">
        <f t="shared" si="206"/>
        <v>40000</v>
      </c>
      <c r="DJ72" s="257">
        <f t="shared" si="206"/>
        <v>40000</v>
      </c>
      <c r="DK72" s="257">
        <f t="shared" si="206"/>
        <v>40000</v>
      </c>
      <c r="DL72" s="257">
        <f t="shared" si="206"/>
        <v>40000</v>
      </c>
      <c r="DM72" s="257">
        <f t="shared" ref="DM72:DZ72" si="207">$F72*$F56</f>
        <v>40000</v>
      </c>
      <c r="DN72" s="257">
        <f t="shared" si="207"/>
        <v>40000</v>
      </c>
      <c r="DO72" s="257">
        <f t="shared" si="207"/>
        <v>40000</v>
      </c>
      <c r="DP72" s="257">
        <f t="shared" si="207"/>
        <v>40000</v>
      </c>
      <c r="DQ72" s="257">
        <f t="shared" si="207"/>
        <v>40000</v>
      </c>
      <c r="DR72" s="257">
        <f t="shared" si="207"/>
        <v>40000</v>
      </c>
      <c r="DS72" s="257">
        <f t="shared" si="207"/>
        <v>40000</v>
      </c>
      <c r="DT72" s="257">
        <f t="shared" si="207"/>
        <v>40000</v>
      </c>
      <c r="DU72" s="257">
        <f t="shared" si="207"/>
        <v>40000</v>
      </c>
      <c r="DV72" s="257">
        <f t="shared" si="207"/>
        <v>40000</v>
      </c>
      <c r="DW72" s="257">
        <f t="shared" si="207"/>
        <v>40000</v>
      </c>
      <c r="DX72" s="257">
        <f t="shared" si="207"/>
        <v>40000</v>
      </c>
      <c r="DY72" s="257">
        <f t="shared" si="207"/>
        <v>40000</v>
      </c>
      <c r="DZ72" s="257">
        <f t="shared" si="207"/>
        <v>40000</v>
      </c>
    </row>
    <row r="73" spans="1:130">
      <c r="A73" s="151"/>
      <c r="C73" s="73" t="str">
        <f t="shared" ref="C73:C81" si="208">C57</f>
        <v>H100</v>
      </c>
      <c r="F73" s="65">
        <f>Inputs!I44</f>
        <v>700</v>
      </c>
      <c r="G73" s="54" t="s">
        <v>95</v>
      </c>
      <c r="H73" s="254"/>
      <c r="I73" s="54"/>
      <c r="J73" s="257">
        <f t="shared" ref="J73:AO73" si="209">$F73*$F57</f>
        <v>350000</v>
      </c>
      <c r="K73" s="257">
        <f t="shared" si="209"/>
        <v>350000</v>
      </c>
      <c r="L73" s="257">
        <f t="shared" si="209"/>
        <v>350000</v>
      </c>
      <c r="M73" s="257">
        <f t="shared" si="209"/>
        <v>350000</v>
      </c>
      <c r="N73" s="257">
        <f t="shared" si="209"/>
        <v>350000</v>
      </c>
      <c r="O73" s="257">
        <f t="shared" si="209"/>
        <v>350000</v>
      </c>
      <c r="P73" s="257">
        <f t="shared" si="209"/>
        <v>350000</v>
      </c>
      <c r="Q73" s="257">
        <f t="shared" si="209"/>
        <v>350000</v>
      </c>
      <c r="R73" s="257">
        <f t="shared" si="209"/>
        <v>350000</v>
      </c>
      <c r="S73" s="257">
        <f t="shared" si="209"/>
        <v>350000</v>
      </c>
      <c r="T73" s="257">
        <f t="shared" si="209"/>
        <v>350000</v>
      </c>
      <c r="U73" s="257">
        <f t="shared" si="209"/>
        <v>350000</v>
      </c>
      <c r="V73" s="257">
        <f t="shared" si="209"/>
        <v>350000</v>
      </c>
      <c r="W73" s="257">
        <f t="shared" si="209"/>
        <v>350000</v>
      </c>
      <c r="X73" s="257">
        <f t="shared" si="209"/>
        <v>350000</v>
      </c>
      <c r="Y73" s="257">
        <f t="shared" si="209"/>
        <v>350000</v>
      </c>
      <c r="Z73" s="257">
        <f t="shared" si="209"/>
        <v>350000</v>
      </c>
      <c r="AA73" s="257">
        <f t="shared" si="209"/>
        <v>350000</v>
      </c>
      <c r="AB73" s="257">
        <f t="shared" si="209"/>
        <v>350000</v>
      </c>
      <c r="AC73" s="257">
        <f t="shared" si="209"/>
        <v>350000</v>
      </c>
      <c r="AD73" s="257">
        <f t="shared" si="209"/>
        <v>350000</v>
      </c>
      <c r="AE73" s="257">
        <f t="shared" si="209"/>
        <v>350000</v>
      </c>
      <c r="AF73" s="257">
        <f t="shared" si="209"/>
        <v>350000</v>
      </c>
      <c r="AG73" s="257">
        <f t="shared" si="209"/>
        <v>350000</v>
      </c>
      <c r="AH73" s="257">
        <f t="shared" si="209"/>
        <v>350000</v>
      </c>
      <c r="AI73" s="257">
        <f t="shared" si="209"/>
        <v>350000</v>
      </c>
      <c r="AJ73" s="257">
        <f t="shared" si="209"/>
        <v>350000</v>
      </c>
      <c r="AK73" s="257">
        <f t="shared" si="209"/>
        <v>350000</v>
      </c>
      <c r="AL73" s="257">
        <f t="shared" si="209"/>
        <v>350000</v>
      </c>
      <c r="AM73" s="257">
        <f t="shared" si="209"/>
        <v>350000</v>
      </c>
      <c r="AN73" s="257">
        <f t="shared" si="209"/>
        <v>350000</v>
      </c>
      <c r="AO73" s="257">
        <f t="shared" si="209"/>
        <v>350000</v>
      </c>
      <c r="AP73" s="257">
        <f t="shared" ref="AP73:BU73" si="210">$F73*$F57</f>
        <v>350000</v>
      </c>
      <c r="AQ73" s="257">
        <f t="shared" si="210"/>
        <v>350000</v>
      </c>
      <c r="AR73" s="257">
        <f t="shared" si="210"/>
        <v>350000</v>
      </c>
      <c r="AS73" s="257">
        <f t="shared" si="210"/>
        <v>350000</v>
      </c>
      <c r="AT73" s="257">
        <f t="shared" si="210"/>
        <v>350000</v>
      </c>
      <c r="AU73" s="257">
        <f t="shared" si="210"/>
        <v>350000</v>
      </c>
      <c r="AV73" s="257">
        <f t="shared" si="210"/>
        <v>350000</v>
      </c>
      <c r="AW73" s="257">
        <f t="shared" si="210"/>
        <v>350000</v>
      </c>
      <c r="AX73" s="257">
        <f t="shared" si="210"/>
        <v>350000</v>
      </c>
      <c r="AY73" s="257">
        <f t="shared" si="210"/>
        <v>350000</v>
      </c>
      <c r="AZ73" s="257">
        <f t="shared" si="210"/>
        <v>350000</v>
      </c>
      <c r="BA73" s="257">
        <f t="shared" si="210"/>
        <v>350000</v>
      </c>
      <c r="BB73" s="257">
        <f t="shared" si="210"/>
        <v>350000</v>
      </c>
      <c r="BC73" s="257">
        <f t="shared" si="210"/>
        <v>350000</v>
      </c>
      <c r="BD73" s="257">
        <f t="shared" si="210"/>
        <v>350000</v>
      </c>
      <c r="BE73" s="257">
        <f t="shared" si="210"/>
        <v>350000</v>
      </c>
      <c r="BF73" s="257">
        <f t="shared" si="210"/>
        <v>350000</v>
      </c>
      <c r="BG73" s="257">
        <f t="shared" si="210"/>
        <v>350000</v>
      </c>
      <c r="BH73" s="257">
        <f t="shared" si="210"/>
        <v>350000</v>
      </c>
      <c r="BI73" s="257">
        <f t="shared" si="210"/>
        <v>350000</v>
      </c>
      <c r="BJ73" s="257">
        <f t="shared" si="210"/>
        <v>350000</v>
      </c>
      <c r="BK73" s="257">
        <f t="shared" si="210"/>
        <v>350000</v>
      </c>
      <c r="BL73" s="257">
        <f t="shared" si="210"/>
        <v>350000</v>
      </c>
      <c r="BM73" s="257">
        <f t="shared" si="210"/>
        <v>350000</v>
      </c>
      <c r="BN73" s="257">
        <f t="shared" si="210"/>
        <v>350000</v>
      </c>
      <c r="BO73" s="257">
        <f t="shared" si="210"/>
        <v>350000</v>
      </c>
      <c r="BP73" s="257">
        <f t="shared" si="210"/>
        <v>350000</v>
      </c>
      <c r="BQ73" s="257">
        <f t="shared" si="210"/>
        <v>350000</v>
      </c>
      <c r="BR73" s="257">
        <f t="shared" si="210"/>
        <v>350000</v>
      </c>
      <c r="BS73" s="257">
        <f t="shared" si="210"/>
        <v>350000</v>
      </c>
      <c r="BT73" s="257">
        <f t="shared" si="210"/>
        <v>350000</v>
      </c>
      <c r="BU73" s="257">
        <f t="shared" si="210"/>
        <v>350000</v>
      </c>
      <c r="BV73" s="257">
        <f t="shared" ref="BV73:CA73" si="211">$F73*$F57</f>
        <v>350000</v>
      </c>
      <c r="BW73" s="257">
        <f t="shared" si="211"/>
        <v>350000</v>
      </c>
      <c r="BX73" s="257">
        <f t="shared" si="211"/>
        <v>350000</v>
      </c>
      <c r="BY73" s="257">
        <f t="shared" si="211"/>
        <v>350000</v>
      </c>
      <c r="BZ73" s="257">
        <f t="shared" si="211"/>
        <v>350000</v>
      </c>
      <c r="CA73" s="257">
        <f t="shared" si="211"/>
        <v>350000</v>
      </c>
      <c r="CB73" s="257">
        <f t="shared" ref="CB73:CC73" si="212">$F73*$F57</f>
        <v>350000</v>
      </c>
      <c r="CC73" s="257">
        <f t="shared" si="212"/>
        <v>350000</v>
      </c>
      <c r="CD73" s="257">
        <f t="shared" ref="CD73:DL73" si="213">$F73*$F57</f>
        <v>350000</v>
      </c>
      <c r="CE73" s="257">
        <f t="shared" si="213"/>
        <v>350000</v>
      </c>
      <c r="CF73" s="257">
        <f t="shared" si="213"/>
        <v>350000</v>
      </c>
      <c r="CG73" s="257">
        <f t="shared" si="213"/>
        <v>350000</v>
      </c>
      <c r="CH73" s="257">
        <f t="shared" si="213"/>
        <v>350000</v>
      </c>
      <c r="CI73" s="257">
        <f t="shared" si="213"/>
        <v>350000</v>
      </c>
      <c r="CJ73" s="257">
        <f t="shared" si="213"/>
        <v>350000</v>
      </c>
      <c r="CK73" s="257">
        <f t="shared" si="213"/>
        <v>350000</v>
      </c>
      <c r="CL73" s="257">
        <f t="shared" si="213"/>
        <v>350000</v>
      </c>
      <c r="CM73" s="257">
        <f t="shared" si="213"/>
        <v>350000</v>
      </c>
      <c r="CN73" s="257">
        <f t="shared" si="213"/>
        <v>350000</v>
      </c>
      <c r="CO73" s="257">
        <f t="shared" si="213"/>
        <v>350000</v>
      </c>
      <c r="CP73" s="257">
        <f t="shared" si="213"/>
        <v>350000</v>
      </c>
      <c r="CQ73" s="257">
        <f t="shared" si="213"/>
        <v>350000</v>
      </c>
      <c r="CR73" s="257">
        <f t="shared" si="213"/>
        <v>350000</v>
      </c>
      <c r="CS73" s="257">
        <f t="shared" si="213"/>
        <v>350000</v>
      </c>
      <c r="CT73" s="257">
        <f t="shared" si="213"/>
        <v>350000</v>
      </c>
      <c r="CU73" s="257">
        <f t="shared" si="213"/>
        <v>350000</v>
      </c>
      <c r="CV73" s="257">
        <f t="shared" si="213"/>
        <v>350000</v>
      </c>
      <c r="CW73" s="257">
        <f t="shared" si="213"/>
        <v>350000</v>
      </c>
      <c r="CX73" s="257">
        <f t="shared" si="213"/>
        <v>350000</v>
      </c>
      <c r="CY73" s="257">
        <f t="shared" si="213"/>
        <v>350000</v>
      </c>
      <c r="CZ73" s="257">
        <f t="shared" si="213"/>
        <v>350000</v>
      </c>
      <c r="DA73" s="257">
        <f t="shared" si="213"/>
        <v>350000</v>
      </c>
      <c r="DB73" s="257">
        <f t="shared" si="213"/>
        <v>350000</v>
      </c>
      <c r="DC73" s="257">
        <f t="shared" si="213"/>
        <v>350000</v>
      </c>
      <c r="DD73" s="257">
        <f t="shared" si="213"/>
        <v>350000</v>
      </c>
      <c r="DE73" s="257">
        <f t="shared" si="213"/>
        <v>350000</v>
      </c>
      <c r="DF73" s="257">
        <f t="shared" si="213"/>
        <v>350000</v>
      </c>
      <c r="DG73" s="257">
        <f t="shared" si="213"/>
        <v>350000</v>
      </c>
      <c r="DH73" s="257">
        <f t="shared" si="213"/>
        <v>350000</v>
      </c>
      <c r="DI73" s="257">
        <f t="shared" si="213"/>
        <v>350000</v>
      </c>
      <c r="DJ73" s="257">
        <f t="shared" si="213"/>
        <v>350000</v>
      </c>
      <c r="DK73" s="257">
        <f t="shared" si="213"/>
        <v>350000</v>
      </c>
      <c r="DL73" s="257">
        <f t="shared" si="213"/>
        <v>350000</v>
      </c>
      <c r="DM73" s="257">
        <f t="shared" ref="DM73:DZ73" si="214">$F73*$F57</f>
        <v>350000</v>
      </c>
      <c r="DN73" s="257">
        <f t="shared" si="214"/>
        <v>350000</v>
      </c>
      <c r="DO73" s="257">
        <f t="shared" si="214"/>
        <v>350000</v>
      </c>
      <c r="DP73" s="257">
        <f t="shared" si="214"/>
        <v>350000</v>
      </c>
      <c r="DQ73" s="257">
        <f t="shared" si="214"/>
        <v>350000</v>
      </c>
      <c r="DR73" s="257">
        <f t="shared" si="214"/>
        <v>350000</v>
      </c>
      <c r="DS73" s="257">
        <f t="shared" si="214"/>
        <v>350000</v>
      </c>
      <c r="DT73" s="257">
        <f t="shared" si="214"/>
        <v>350000</v>
      </c>
      <c r="DU73" s="257">
        <f t="shared" si="214"/>
        <v>350000</v>
      </c>
      <c r="DV73" s="257">
        <f t="shared" si="214"/>
        <v>350000</v>
      </c>
      <c r="DW73" s="257">
        <f t="shared" si="214"/>
        <v>350000</v>
      </c>
      <c r="DX73" s="257">
        <f t="shared" si="214"/>
        <v>350000</v>
      </c>
      <c r="DY73" s="257">
        <f t="shared" si="214"/>
        <v>350000</v>
      </c>
      <c r="DZ73" s="257">
        <f t="shared" si="214"/>
        <v>350000</v>
      </c>
    </row>
    <row r="74" spans="1:130">
      <c r="A74" s="151"/>
      <c r="C74" s="73" t="str">
        <f t="shared" si="208"/>
        <v>B200</v>
      </c>
      <c r="F74" s="65">
        <f>Inputs!I45</f>
        <v>1200</v>
      </c>
      <c r="G74" s="54" t="s">
        <v>95</v>
      </c>
      <c r="H74" s="254"/>
      <c r="I74" s="54"/>
      <c r="J74" s="257">
        <f t="shared" ref="J74:AO74" si="215">$F74*$F58</f>
        <v>360000</v>
      </c>
      <c r="K74" s="257">
        <f t="shared" si="215"/>
        <v>360000</v>
      </c>
      <c r="L74" s="257">
        <f t="shared" si="215"/>
        <v>360000</v>
      </c>
      <c r="M74" s="257">
        <f t="shared" si="215"/>
        <v>360000</v>
      </c>
      <c r="N74" s="257">
        <f t="shared" si="215"/>
        <v>360000</v>
      </c>
      <c r="O74" s="257">
        <f t="shared" si="215"/>
        <v>360000</v>
      </c>
      <c r="P74" s="257">
        <f t="shared" si="215"/>
        <v>360000</v>
      </c>
      <c r="Q74" s="257">
        <f t="shared" si="215"/>
        <v>360000</v>
      </c>
      <c r="R74" s="257">
        <f t="shared" si="215"/>
        <v>360000</v>
      </c>
      <c r="S74" s="257">
        <f t="shared" si="215"/>
        <v>360000</v>
      </c>
      <c r="T74" s="257">
        <f t="shared" si="215"/>
        <v>360000</v>
      </c>
      <c r="U74" s="257">
        <f t="shared" si="215"/>
        <v>360000</v>
      </c>
      <c r="V74" s="257">
        <f t="shared" si="215"/>
        <v>360000</v>
      </c>
      <c r="W74" s="257">
        <f t="shared" si="215"/>
        <v>360000</v>
      </c>
      <c r="X74" s="257">
        <f t="shared" si="215"/>
        <v>360000</v>
      </c>
      <c r="Y74" s="257">
        <f t="shared" si="215"/>
        <v>360000</v>
      </c>
      <c r="Z74" s="257">
        <f t="shared" si="215"/>
        <v>360000</v>
      </c>
      <c r="AA74" s="257">
        <f t="shared" si="215"/>
        <v>360000</v>
      </c>
      <c r="AB74" s="257">
        <f t="shared" si="215"/>
        <v>360000</v>
      </c>
      <c r="AC74" s="257">
        <f t="shared" si="215"/>
        <v>360000</v>
      </c>
      <c r="AD74" s="257">
        <f t="shared" si="215"/>
        <v>360000</v>
      </c>
      <c r="AE74" s="257">
        <f t="shared" si="215"/>
        <v>360000</v>
      </c>
      <c r="AF74" s="257">
        <f t="shared" si="215"/>
        <v>360000</v>
      </c>
      <c r="AG74" s="257">
        <f t="shared" si="215"/>
        <v>360000</v>
      </c>
      <c r="AH74" s="257">
        <f t="shared" si="215"/>
        <v>360000</v>
      </c>
      <c r="AI74" s="257">
        <f t="shared" si="215"/>
        <v>360000</v>
      </c>
      <c r="AJ74" s="257">
        <f t="shared" si="215"/>
        <v>360000</v>
      </c>
      <c r="AK74" s="257">
        <f t="shared" si="215"/>
        <v>360000</v>
      </c>
      <c r="AL74" s="257">
        <f t="shared" si="215"/>
        <v>360000</v>
      </c>
      <c r="AM74" s="257">
        <f t="shared" si="215"/>
        <v>360000</v>
      </c>
      <c r="AN74" s="257">
        <f t="shared" si="215"/>
        <v>360000</v>
      </c>
      <c r="AO74" s="257">
        <f t="shared" si="215"/>
        <v>360000</v>
      </c>
      <c r="AP74" s="257">
        <f t="shared" ref="AP74:BU74" si="216">$F74*$F58</f>
        <v>360000</v>
      </c>
      <c r="AQ74" s="257">
        <f t="shared" si="216"/>
        <v>360000</v>
      </c>
      <c r="AR74" s="257">
        <f t="shared" si="216"/>
        <v>360000</v>
      </c>
      <c r="AS74" s="257">
        <f t="shared" si="216"/>
        <v>360000</v>
      </c>
      <c r="AT74" s="257">
        <f t="shared" si="216"/>
        <v>360000</v>
      </c>
      <c r="AU74" s="257">
        <f t="shared" si="216"/>
        <v>360000</v>
      </c>
      <c r="AV74" s="257">
        <f t="shared" si="216"/>
        <v>360000</v>
      </c>
      <c r="AW74" s="257">
        <f t="shared" si="216"/>
        <v>360000</v>
      </c>
      <c r="AX74" s="257">
        <f t="shared" si="216"/>
        <v>360000</v>
      </c>
      <c r="AY74" s="257">
        <f t="shared" si="216"/>
        <v>360000</v>
      </c>
      <c r="AZ74" s="257">
        <f t="shared" si="216"/>
        <v>360000</v>
      </c>
      <c r="BA74" s="257">
        <f t="shared" si="216"/>
        <v>360000</v>
      </c>
      <c r="BB74" s="257">
        <f t="shared" si="216"/>
        <v>360000</v>
      </c>
      <c r="BC74" s="257">
        <f t="shared" si="216"/>
        <v>360000</v>
      </c>
      <c r="BD74" s="257">
        <f t="shared" si="216"/>
        <v>360000</v>
      </c>
      <c r="BE74" s="257">
        <f t="shared" si="216"/>
        <v>360000</v>
      </c>
      <c r="BF74" s="257">
        <f t="shared" si="216"/>
        <v>360000</v>
      </c>
      <c r="BG74" s="257">
        <f t="shared" si="216"/>
        <v>360000</v>
      </c>
      <c r="BH74" s="257">
        <f t="shared" si="216"/>
        <v>360000</v>
      </c>
      <c r="BI74" s="257">
        <f t="shared" si="216"/>
        <v>360000</v>
      </c>
      <c r="BJ74" s="257">
        <f t="shared" si="216"/>
        <v>360000</v>
      </c>
      <c r="BK74" s="257">
        <f t="shared" si="216"/>
        <v>360000</v>
      </c>
      <c r="BL74" s="257">
        <f t="shared" si="216"/>
        <v>360000</v>
      </c>
      <c r="BM74" s="257">
        <f t="shared" si="216"/>
        <v>360000</v>
      </c>
      <c r="BN74" s="257">
        <f t="shared" si="216"/>
        <v>360000</v>
      </c>
      <c r="BO74" s="257">
        <f t="shared" si="216"/>
        <v>360000</v>
      </c>
      <c r="BP74" s="257">
        <f t="shared" si="216"/>
        <v>360000</v>
      </c>
      <c r="BQ74" s="257">
        <f t="shared" si="216"/>
        <v>360000</v>
      </c>
      <c r="BR74" s="257">
        <f t="shared" si="216"/>
        <v>360000</v>
      </c>
      <c r="BS74" s="257">
        <f t="shared" si="216"/>
        <v>360000</v>
      </c>
      <c r="BT74" s="257">
        <f t="shared" si="216"/>
        <v>360000</v>
      </c>
      <c r="BU74" s="257">
        <f t="shared" si="216"/>
        <v>360000</v>
      </c>
      <c r="BV74" s="257">
        <f t="shared" ref="BV74:CA74" si="217">$F74*$F58</f>
        <v>360000</v>
      </c>
      <c r="BW74" s="257">
        <f t="shared" si="217"/>
        <v>360000</v>
      </c>
      <c r="BX74" s="257">
        <f t="shared" si="217"/>
        <v>360000</v>
      </c>
      <c r="BY74" s="257">
        <f t="shared" si="217"/>
        <v>360000</v>
      </c>
      <c r="BZ74" s="257">
        <f t="shared" si="217"/>
        <v>360000</v>
      </c>
      <c r="CA74" s="257">
        <f t="shared" si="217"/>
        <v>360000</v>
      </c>
      <c r="CB74" s="257">
        <f t="shared" ref="CB74:CC74" si="218">$F74*$F58</f>
        <v>360000</v>
      </c>
      <c r="CC74" s="257">
        <f t="shared" si="218"/>
        <v>360000</v>
      </c>
      <c r="CD74" s="257">
        <f t="shared" ref="CD74:DL74" si="219">$F74*$F58</f>
        <v>360000</v>
      </c>
      <c r="CE74" s="257">
        <f t="shared" si="219"/>
        <v>360000</v>
      </c>
      <c r="CF74" s="257">
        <f t="shared" si="219"/>
        <v>360000</v>
      </c>
      <c r="CG74" s="257">
        <f t="shared" si="219"/>
        <v>360000</v>
      </c>
      <c r="CH74" s="257">
        <f t="shared" si="219"/>
        <v>360000</v>
      </c>
      <c r="CI74" s="257">
        <f t="shared" si="219"/>
        <v>360000</v>
      </c>
      <c r="CJ74" s="257">
        <f t="shared" si="219"/>
        <v>360000</v>
      </c>
      <c r="CK74" s="257">
        <f t="shared" si="219"/>
        <v>360000</v>
      </c>
      <c r="CL74" s="257">
        <f t="shared" si="219"/>
        <v>360000</v>
      </c>
      <c r="CM74" s="257">
        <f t="shared" si="219"/>
        <v>360000</v>
      </c>
      <c r="CN74" s="257">
        <f t="shared" si="219"/>
        <v>360000</v>
      </c>
      <c r="CO74" s="257">
        <f t="shared" si="219"/>
        <v>360000</v>
      </c>
      <c r="CP74" s="257">
        <f t="shared" si="219"/>
        <v>360000</v>
      </c>
      <c r="CQ74" s="257">
        <f t="shared" si="219"/>
        <v>360000</v>
      </c>
      <c r="CR74" s="257">
        <f t="shared" si="219"/>
        <v>360000</v>
      </c>
      <c r="CS74" s="257">
        <f t="shared" si="219"/>
        <v>360000</v>
      </c>
      <c r="CT74" s="257">
        <f t="shared" si="219"/>
        <v>360000</v>
      </c>
      <c r="CU74" s="257">
        <f t="shared" si="219"/>
        <v>360000</v>
      </c>
      <c r="CV74" s="257">
        <f t="shared" si="219"/>
        <v>360000</v>
      </c>
      <c r="CW74" s="257">
        <f t="shared" si="219"/>
        <v>360000</v>
      </c>
      <c r="CX74" s="257">
        <f t="shared" si="219"/>
        <v>360000</v>
      </c>
      <c r="CY74" s="257">
        <f t="shared" si="219"/>
        <v>360000</v>
      </c>
      <c r="CZ74" s="257">
        <f t="shared" si="219"/>
        <v>360000</v>
      </c>
      <c r="DA74" s="257">
        <f t="shared" si="219"/>
        <v>360000</v>
      </c>
      <c r="DB74" s="257">
        <f t="shared" si="219"/>
        <v>360000</v>
      </c>
      <c r="DC74" s="257">
        <f t="shared" si="219"/>
        <v>360000</v>
      </c>
      <c r="DD74" s="257">
        <f t="shared" si="219"/>
        <v>360000</v>
      </c>
      <c r="DE74" s="257">
        <f t="shared" si="219"/>
        <v>360000</v>
      </c>
      <c r="DF74" s="257">
        <f t="shared" si="219"/>
        <v>360000</v>
      </c>
      <c r="DG74" s="257">
        <f t="shared" si="219"/>
        <v>360000</v>
      </c>
      <c r="DH74" s="257">
        <f t="shared" si="219"/>
        <v>360000</v>
      </c>
      <c r="DI74" s="257">
        <f t="shared" si="219"/>
        <v>360000</v>
      </c>
      <c r="DJ74" s="257">
        <f t="shared" si="219"/>
        <v>360000</v>
      </c>
      <c r="DK74" s="257">
        <f t="shared" si="219"/>
        <v>360000</v>
      </c>
      <c r="DL74" s="257">
        <f t="shared" si="219"/>
        <v>360000</v>
      </c>
      <c r="DM74" s="257">
        <f t="shared" ref="DM74:DZ74" si="220">$F74*$F58</f>
        <v>360000</v>
      </c>
      <c r="DN74" s="257">
        <f t="shared" si="220"/>
        <v>360000</v>
      </c>
      <c r="DO74" s="257">
        <f t="shared" si="220"/>
        <v>360000</v>
      </c>
      <c r="DP74" s="257">
        <f t="shared" si="220"/>
        <v>360000</v>
      </c>
      <c r="DQ74" s="257">
        <f t="shared" si="220"/>
        <v>360000</v>
      </c>
      <c r="DR74" s="257">
        <f t="shared" si="220"/>
        <v>360000</v>
      </c>
      <c r="DS74" s="257">
        <f t="shared" si="220"/>
        <v>360000</v>
      </c>
      <c r="DT74" s="257">
        <f t="shared" si="220"/>
        <v>360000</v>
      </c>
      <c r="DU74" s="257">
        <f t="shared" si="220"/>
        <v>360000</v>
      </c>
      <c r="DV74" s="257">
        <f t="shared" si="220"/>
        <v>360000</v>
      </c>
      <c r="DW74" s="257">
        <f t="shared" si="220"/>
        <v>360000</v>
      </c>
      <c r="DX74" s="257">
        <f t="shared" si="220"/>
        <v>360000</v>
      </c>
      <c r="DY74" s="257">
        <f t="shared" si="220"/>
        <v>360000</v>
      </c>
      <c r="DZ74" s="257">
        <f t="shared" si="220"/>
        <v>360000</v>
      </c>
    </row>
    <row r="75" spans="1:130">
      <c r="A75" s="151"/>
      <c r="C75" s="73" t="str">
        <f t="shared" si="208"/>
        <v>R100</v>
      </c>
      <c r="F75" s="65">
        <f>Inputs!I46</f>
        <v>1800</v>
      </c>
      <c r="G75" s="54" t="s">
        <v>95</v>
      </c>
      <c r="H75" s="254"/>
      <c r="I75" s="54"/>
      <c r="J75" s="257">
        <f t="shared" ref="J75:AO75" si="221">$F75*$F59</f>
        <v>180000</v>
      </c>
      <c r="K75" s="257">
        <f t="shared" si="221"/>
        <v>180000</v>
      </c>
      <c r="L75" s="257">
        <f t="shared" si="221"/>
        <v>180000</v>
      </c>
      <c r="M75" s="257">
        <f t="shared" si="221"/>
        <v>180000</v>
      </c>
      <c r="N75" s="257">
        <f t="shared" si="221"/>
        <v>180000</v>
      </c>
      <c r="O75" s="257">
        <f t="shared" si="221"/>
        <v>180000</v>
      </c>
      <c r="P75" s="257">
        <f t="shared" si="221"/>
        <v>180000</v>
      </c>
      <c r="Q75" s="257">
        <f t="shared" si="221"/>
        <v>180000</v>
      </c>
      <c r="R75" s="257">
        <f t="shared" si="221"/>
        <v>180000</v>
      </c>
      <c r="S75" s="257">
        <f t="shared" si="221"/>
        <v>180000</v>
      </c>
      <c r="T75" s="257">
        <f t="shared" si="221"/>
        <v>180000</v>
      </c>
      <c r="U75" s="257">
        <f t="shared" si="221"/>
        <v>180000</v>
      </c>
      <c r="V75" s="257">
        <f t="shared" si="221"/>
        <v>180000</v>
      </c>
      <c r="W75" s="257">
        <f t="shared" si="221"/>
        <v>180000</v>
      </c>
      <c r="X75" s="257">
        <f t="shared" si="221"/>
        <v>180000</v>
      </c>
      <c r="Y75" s="257">
        <f t="shared" si="221"/>
        <v>180000</v>
      </c>
      <c r="Z75" s="257">
        <f t="shared" si="221"/>
        <v>180000</v>
      </c>
      <c r="AA75" s="257">
        <f t="shared" si="221"/>
        <v>180000</v>
      </c>
      <c r="AB75" s="257">
        <f t="shared" si="221"/>
        <v>180000</v>
      </c>
      <c r="AC75" s="257">
        <f t="shared" si="221"/>
        <v>180000</v>
      </c>
      <c r="AD75" s="257">
        <f t="shared" si="221"/>
        <v>180000</v>
      </c>
      <c r="AE75" s="257">
        <f t="shared" si="221"/>
        <v>180000</v>
      </c>
      <c r="AF75" s="257">
        <f t="shared" si="221"/>
        <v>180000</v>
      </c>
      <c r="AG75" s="257">
        <f t="shared" si="221"/>
        <v>180000</v>
      </c>
      <c r="AH75" s="257">
        <f t="shared" si="221"/>
        <v>180000</v>
      </c>
      <c r="AI75" s="257">
        <f t="shared" si="221"/>
        <v>180000</v>
      </c>
      <c r="AJ75" s="257">
        <f t="shared" si="221"/>
        <v>180000</v>
      </c>
      <c r="AK75" s="257">
        <f t="shared" si="221"/>
        <v>180000</v>
      </c>
      <c r="AL75" s="257">
        <f t="shared" si="221"/>
        <v>180000</v>
      </c>
      <c r="AM75" s="257">
        <f t="shared" si="221"/>
        <v>180000</v>
      </c>
      <c r="AN75" s="257">
        <f t="shared" si="221"/>
        <v>180000</v>
      </c>
      <c r="AO75" s="257">
        <f t="shared" si="221"/>
        <v>180000</v>
      </c>
      <c r="AP75" s="257">
        <f t="shared" ref="AP75:BU75" si="222">$F75*$F59</f>
        <v>180000</v>
      </c>
      <c r="AQ75" s="257">
        <f t="shared" si="222"/>
        <v>180000</v>
      </c>
      <c r="AR75" s="257">
        <f t="shared" si="222"/>
        <v>180000</v>
      </c>
      <c r="AS75" s="257">
        <f t="shared" si="222"/>
        <v>180000</v>
      </c>
      <c r="AT75" s="257">
        <f t="shared" si="222"/>
        <v>180000</v>
      </c>
      <c r="AU75" s="257">
        <f t="shared" si="222"/>
        <v>180000</v>
      </c>
      <c r="AV75" s="257">
        <f t="shared" si="222"/>
        <v>180000</v>
      </c>
      <c r="AW75" s="257">
        <f t="shared" si="222"/>
        <v>180000</v>
      </c>
      <c r="AX75" s="257">
        <f t="shared" si="222"/>
        <v>180000</v>
      </c>
      <c r="AY75" s="257">
        <f t="shared" si="222"/>
        <v>180000</v>
      </c>
      <c r="AZ75" s="257">
        <f t="shared" si="222"/>
        <v>180000</v>
      </c>
      <c r="BA75" s="257">
        <f t="shared" si="222"/>
        <v>180000</v>
      </c>
      <c r="BB75" s="257">
        <f t="shared" si="222"/>
        <v>180000</v>
      </c>
      <c r="BC75" s="257">
        <f t="shared" si="222"/>
        <v>180000</v>
      </c>
      <c r="BD75" s="257">
        <f t="shared" si="222"/>
        <v>180000</v>
      </c>
      <c r="BE75" s="257">
        <f t="shared" si="222"/>
        <v>180000</v>
      </c>
      <c r="BF75" s="257">
        <f t="shared" si="222"/>
        <v>180000</v>
      </c>
      <c r="BG75" s="257">
        <f t="shared" si="222"/>
        <v>180000</v>
      </c>
      <c r="BH75" s="257">
        <f t="shared" si="222"/>
        <v>180000</v>
      </c>
      <c r="BI75" s="257">
        <f t="shared" si="222"/>
        <v>180000</v>
      </c>
      <c r="BJ75" s="257">
        <f t="shared" si="222"/>
        <v>180000</v>
      </c>
      <c r="BK75" s="257">
        <f t="shared" si="222"/>
        <v>180000</v>
      </c>
      <c r="BL75" s="257">
        <f t="shared" si="222"/>
        <v>180000</v>
      </c>
      <c r="BM75" s="257">
        <f t="shared" si="222"/>
        <v>180000</v>
      </c>
      <c r="BN75" s="257">
        <f t="shared" si="222"/>
        <v>180000</v>
      </c>
      <c r="BO75" s="257">
        <f t="shared" si="222"/>
        <v>180000</v>
      </c>
      <c r="BP75" s="257">
        <f t="shared" si="222"/>
        <v>180000</v>
      </c>
      <c r="BQ75" s="257">
        <f t="shared" si="222"/>
        <v>180000</v>
      </c>
      <c r="BR75" s="257">
        <f t="shared" si="222"/>
        <v>180000</v>
      </c>
      <c r="BS75" s="257">
        <f t="shared" si="222"/>
        <v>180000</v>
      </c>
      <c r="BT75" s="257">
        <f t="shared" si="222"/>
        <v>180000</v>
      </c>
      <c r="BU75" s="257">
        <f t="shared" si="222"/>
        <v>180000</v>
      </c>
      <c r="BV75" s="257">
        <f t="shared" ref="BV75:CA75" si="223">$F75*$F59</f>
        <v>180000</v>
      </c>
      <c r="BW75" s="257">
        <f t="shared" si="223"/>
        <v>180000</v>
      </c>
      <c r="BX75" s="257">
        <f t="shared" si="223"/>
        <v>180000</v>
      </c>
      <c r="BY75" s="257">
        <f t="shared" si="223"/>
        <v>180000</v>
      </c>
      <c r="BZ75" s="257">
        <f t="shared" si="223"/>
        <v>180000</v>
      </c>
      <c r="CA75" s="257">
        <f t="shared" si="223"/>
        <v>180000</v>
      </c>
      <c r="CB75" s="257">
        <f t="shared" ref="CB75:CC75" si="224">$F75*$F59</f>
        <v>180000</v>
      </c>
      <c r="CC75" s="257">
        <f t="shared" si="224"/>
        <v>180000</v>
      </c>
      <c r="CD75" s="257">
        <f t="shared" ref="CD75:DL75" si="225">$F75*$F59</f>
        <v>180000</v>
      </c>
      <c r="CE75" s="257">
        <f t="shared" si="225"/>
        <v>180000</v>
      </c>
      <c r="CF75" s="257">
        <f t="shared" si="225"/>
        <v>180000</v>
      </c>
      <c r="CG75" s="257">
        <f t="shared" si="225"/>
        <v>180000</v>
      </c>
      <c r="CH75" s="257">
        <f t="shared" si="225"/>
        <v>180000</v>
      </c>
      <c r="CI75" s="257">
        <f t="shared" si="225"/>
        <v>180000</v>
      </c>
      <c r="CJ75" s="257">
        <f t="shared" si="225"/>
        <v>180000</v>
      </c>
      <c r="CK75" s="257">
        <f t="shared" si="225"/>
        <v>180000</v>
      </c>
      <c r="CL75" s="257">
        <f t="shared" si="225"/>
        <v>180000</v>
      </c>
      <c r="CM75" s="257">
        <f t="shared" si="225"/>
        <v>180000</v>
      </c>
      <c r="CN75" s="257">
        <f t="shared" si="225"/>
        <v>180000</v>
      </c>
      <c r="CO75" s="257">
        <f t="shared" si="225"/>
        <v>180000</v>
      </c>
      <c r="CP75" s="257">
        <f t="shared" si="225"/>
        <v>180000</v>
      </c>
      <c r="CQ75" s="257">
        <f t="shared" si="225"/>
        <v>180000</v>
      </c>
      <c r="CR75" s="257">
        <f t="shared" si="225"/>
        <v>180000</v>
      </c>
      <c r="CS75" s="257">
        <f t="shared" si="225"/>
        <v>180000</v>
      </c>
      <c r="CT75" s="257">
        <f t="shared" si="225"/>
        <v>180000</v>
      </c>
      <c r="CU75" s="257">
        <f t="shared" si="225"/>
        <v>180000</v>
      </c>
      <c r="CV75" s="257">
        <f t="shared" si="225"/>
        <v>180000</v>
      </c>
      <c r="CW75" s="257">
        <f t="shared" si="225"/>
        <v>180000</v>
      </c>
      <c r="CX75" s="257">
        <f t="shared" si="225"/>
        <v>180000</v>
      </c>
      <c r="CY75" s="257">
        <f t="shared" si="225"/>
        <v>180000</v>
      </c>
      <c r="CZ75" s="257">
        <f t="shared" si="225"/>
        <v>180000</v>
      </c>
      <c r="DA75" s="257">
        <f t="shared" si="225"/>
        <v>180000</v>
      </c>
      <c r="DB75" s="257">
        <f t="shared" si="225"/>
        <v>180000</v>
      </c>
      <c r="DC75" s="257">
        <f t="shared" si="225"/>
        <v>180000</v>
      </c>
      <c r="DD75" s="257">
        <f t="shared" si="225"/>
        <v>180000</v>
      </c>
      <c r="DE75" s="257">
        <f t="shared" si="225"/>
        <v>180000</v>
      </c>
      <c r="DF75" s="257">
        <f t="shared" si="225"/>
        <v>180000</v>
      </c>
      <c r="DG75" s="257">
        <f t="shared" si="225"/>
        <v>180000</v>
      </c>
      <c r="DH75" s="257">
        <f t="shared" si="225"/>
        <v>180000</v>
      </c>
      <c r="DI75" s="257">
        <f t="shared" si="225"/>
        <v>180000</v>
      </c>
      <c r="DJ75" s="257">
        <f t="shared" si="225"/>
        <v>180000</v>
      </c>
      <c r="DK75" s="257">
        <f t="shared" si="225"/>
        <v>180000</v>
      </c>
      <c r="DL75" s="257">
        <f t="shared" si="225"/>
        <v>180000</v>
      </c>
      <c r="DM75" s="257">
        <f t="shared" ref="DM75:DZ75" si="226">$F75*$F59</f>
        <v>180000</v>
      </c>
      <c r="DN75" s="257">
        <f t="shared" si="226"/>
        <v>180000</v>
      </c>
      <c r="DO75" s="257">
        <f t="shared" si="226"/>
        <v>180000</v>
      </c>
      <c r="DP75" s="257">
        <f t="shared" si="226"/>
        <v>180000</v>
      </c>
      <c r="DQ75" s="257">
        <f t="shared" si="226"/>
        <v>180000</v>
      </c>
      <c r="DR75" s="257">
        <f t="shared" si="226"/>
        <v>180000</v>
      </c>
      <c r="DS75" s="257">
        <f t="shared" si="226"/>
        <v>180000</v>
      </c>
      <c r="DT75" s="257">
        <f t="shared" si="226"/>
        <v>180000</v>
      </c>
      <c r="DU75" s="257">
        <f t="shared" si="226"/>
        <v>180000</v>
      </c>
      <c r="DV75" s="257">
        <f t="shared" si="226"/>
        <v>180000</v>
      </c>
      <c r="DW75" s="257">
        <f t="shared" si="226"/>
        <v>180000</v>
      </c>
      <c r="DX75" s="257">
        <f t="shared" si="226"/>
        <v>180000</v>
      </c>
      <c r="DY75" s="257">
        <f t="shared" si="226"/>
        <v>180000</v>
      </c>
      <c r="DZ75" s="257">
        <f t="shared" si="226"/>
        <v>180000</v>
      </c>
    </row>
    <row r="76" spans="1:130">
      <c r="A76" s="151"/>
      <c r="C76" s="73" t="str">
        <f t="shared" si="208"/>
        <v>R300</v>
      </c>
      <c r="F76" s="65">
        <f>Inputs!I47</f>
        <v>3600</v>
      </c>
      <c r="G76" s="54" t="s">
        <v>95</v>
      </c>
      <c r="H76" s="254"/>
      <c r="I76" s="54"/>
      <c r="J76" s="257">
        <f t="shared" ref="J76:AO76" si="227">$F76*$F60</f>
        <v>0</v>
      </c>
      <c r="K76" s="257">
        <f t="shared" si="227"/>
        <v>0</v>
      </c>
      <c r="L76" s="257">
        <f t="shared" si="227"/>
        <v>0</v>
      </c>
      <c r="M76" s="257">
        <f t="shared" si="227"/>
        <v>0</v>
      </c>
      <c r="N76" s="257">
        <f t="shared" si="227"/>
        <v>0</v>
      </c>
      <c r="O76" s="257">
        <f t="shared" si="227"/>
        <v>0</v>
      </c>
      <c r="P76" s="257">
        <f t="shared" si="227"/>
        <v>0</v>
      </c>
      <c r="Q76" s="257">
        <f t="shared" si="227"/>
        <v>0</v>
      </c>
      <c r="R76" s="257">
        <f t="shared" si="227"/>
        <v>0</v>
      </c>
      <c r="S76" s="257">
        <f t="shared" si="227"/>
        <v>0</v>
      </c>
      <c r="T76" s="257">
        <f t="shared" si="227"/>
        <v>0</v>
      </c>
      <c r="U76" s="257">
        <f t="shared" si="227"/>
        <v>0</v>
      </c>
      <c r="V76" s="257">
        <f t="shared" si="227"/>
        <v>0</v>
      </c>
      <c r="W76" s="257">
        <f t="shared" si="227"/>
        <v>0</v>
      </c>
      <c r="X76" s="257">
        <f t="shared" si="227"/>
        <v>0</v>
      </c>
      <c r="Y76" s="257">
        <f t="shared" si="227"/>
        <v>0</v>
      </c>
      <c r="Z76" s="257">
        <f t="shared" si="227"/>
        <v>0</v>
      </c>
      <c r="AA76" s="257">
        <f t="shared" si="227"/>
        <v>0</v>
      </c>
      <c r="AB76" s="257">
        <f t="shared" si="227"/>
        <v>0</v>
      </c>
      <c r="AC76" s="257">
        <f t="shared" si="227"/>
        <v>0</v>
      </c>
      <c r="AD76" s="257">
        <f t="shared" si="227"/>
        <v>0</v>
      </c>
      <c r="AE76" s="257">
        <f t="shared" si="227"/>
        <v>0</v>
      </c>
      <c r="AF76" s="257">
        <f t="shared" si="227"/>
        <v>0</v>
      </c>
      <c r="AG76" s="257">
        <f t="shared" si="227"/>
        <v>0</v>
      </c>
      <c r="AH76" s="257">
        <f t="shared" si="227"/>
        <v>0</v>
      </c>
      <c r="AI76" s="257">
        <f t="shared" si="227"/>
        <v>0</v>
      </c>
      <c r="AJ76" s="257">
        <f t="shared" si="227"/>
        <v>0</v>
      </c>
      <c r="AK76" s="257">
        <f t="shared" si="227"/>
        <v>0</v>
      </c>
      <c r="AL76" s="257">
        <f t="shared" si="227"/>
        <v>0</v>
      </c>
      <c r="AM76" s="257">
        <f t="shared" si="227"/>
        <v>0</v>
      </c>
      <c r="AN76" s="257">
        <f t="shared" si="227"/>
        <v>0</v>
      </c>
      <c r="AO76" s="257">
        <f t="shared" si="227"/>
        <v>0</v>
      </c>
      <c r="AP76" s="257">
        <f t="shared" ref="AP76:BU76" si="228">$F76*$F60</f>
        <v>0</v>
      </c>
      <c r="AQ76" s="257">
        <f t="shared" si="228"/>
        <v>0</v>
      </c>
      <c r="AR76" s="257">
        <f t="shared" si="228"/>
        <v>0</v>
      </c>
      <c r="AS76" s="257">
        <f t="shared" si="228"/>
        <v>0</v>
      </c>
      <c r="AT76" s="257">
        <f t="shared" si="228"/>
        <v>0</v>
      </c>
      <c r="AU76" s="257">
        <f t="shared" si="228"/>
        <v>0</v>
      </c>
      <c r="AV76" s="257">
        <f t="shared" si="228"/>
        <v>0</v>
      </c>
      <c r="AW76" s="257">
        <f t="shared" si="228"/>
        <v>0</v>
      </c>
      <c r="AX76" s="257">
        <f t="shared" si="228"/>
        <v>0</v>
      </c>
      <c r="AY76" s="257">
        <f t="shared" si="228"/>
        <v>0</v>
      </c>
      <c r="AZ76" s="257">
        <f t="shared" si="228"/>
        <v>0</v>
      </c>
      <c r="BA76" s="257">
        <f t="shared" si="228"/>
        <v>0</v>
      </c>
      <c r="BB76" s="257">
        <f t="shared" si="228"/>
        <v>0</v>
      </c>
      <c r="BC76" s="257">
        <f t="shared" si="228"/>
        <v>0</v>
      </c>
      <c r="BD76" s="257">
        <f t="shared" si="228"/>
        <v>0</v>
      </c>
      <c r="BE76" s="257">
        <f t="shared" si="228"/>
        <v>0</v>
      </c>
      <c r="BF76" s="257">
        <f t="shared" si="228"/>
        <v>0</v>
      </c>
      <c r="BG76" s="257">
        <f t="shared" si="228"/>
        <v>0</v>
      </c>
      <c r="BH76" s="257">
        <f t="shared" si="228"/>
        <v>0</v>
      </c>
      <c r="BI76" s="257">
        <f t="shared" si="228"/>
        <v>0</v>
      </c>
      <c r="BJ76" s="257">
        <f t="shared" si="228"/>
        <v>0</v>
      </c>
      <c r="BK76" s="257">
        <f t="shared" si="228"/>
        <v>0</v>
      </c>
      <c r="BL76" s="257">
        <f t="shared" si="228"/>
        <v>0</v>
      </c>
      <c r="BM76" s="257">
        <f t="shared" si="228"/>
        <v>0</v>
      </c>
      <c r="BN76" s="257">
        <f t="shared" si="228"/>
        <v>0</v>
      </c>
      <c r="BO76" s="257">
        <f t="shared" si="228"/>
        <v>0</v>
      </c>
      <c r="BP76" s="257">
        <f t="shared" si="228"/>
        <v>0</v>
      </c>
      <c r="BQ76" s="257">
        <f t="shared" si="228"/>
        <v>0</v>
      </c>
      <c r="BR76" s="257">
        <f t="shared" si="228"/>
        <v>0</v>
      </c>
      <c r="BS76" s="257">
        <f t="shared" si="228"/>
        <v>0</v>
      </c>
      <c r="BT76" s="257">
        <f t="shared" si="228"/>
        <v>0</v>
      </c>
      <c r="BU76" s="257">
        <f t="shared" si="228"/>
        <v>0</v>
      </c>
      <c r="BV76" s="257">
        <f t="shared" ref="BV76:CA76" si="229">$F76*$F60</f>
        <v>0</v>
      </c>
      <c r="BW76" s="257">
        <f t="shared" si="229"/>
        <v>0</v>
      </c>
      <c r="BX76" s="257">
        <f t="shared" si="229"/>
        <v>0</v>
      </c>
      <c r="BY76" s="257">
        <f t="shared" si="229"/>
        <v>0</v>
      </c>
      <c r="BZ76" s="257">
        <f t="shared" si="229"/>
        <v>0</v>
      </c>
      <c r="CA76" s="257">
        <f t="shared" si="229"/>
        <v>0</v>
      </c>
      <c r="CB76" s="257">
        <f t="shared" ref="CB76:CC76" si="230">$F76*$F60</f>
        <v>0</v>
      </c>
      <c r="CC76" s="257">
        <f t="shared" si="230"/>
        <v>0</v>
      </c>
      <c r="CD76" s="257">
        <f t="shared" ref="CD76:DL76" si="231">$F76*$F60</f>
        <v>0</v>
      </c>
      <c r="CE76" s="257">
        <f t="shared" si="231"/>
        <v>0</v>
      </c>
      <c r="CF76" s="257">
        <f t="shared" si="231"/>
        <v>0</v>
      </c>
      <c r="CG76" s="257">
        <f t="shared" si="231"/>
        <v>0</v>
      </c>
      <c r="CH76" s="257">
        <f t="shared" si="231"/>
        <v>0</v>
      </c>
      <c r="CI76" s="257">
        <f t="shared" si="231"/>
        <v>0</v>
      </c>
      <c r="CJ76" s="257">
        <f t="shared" si="231"/>
        <v>0</v>
      </c>
      <c r="CK76" s="257">
        <f t="shared" si="231"/>
        <v>0</v>
      </c>
      <c r="CL76" s="257">
        <f t="shared" si="231"/>
        <v>0</v>
      </c>
      <c r="CM76" s="257">
        <f t="shared" si="231"/>
        <v>0</v>
      </c>
      <c r="CN76" s="257">
        <f t="shared" si="231"/>
        <v>0</v>
      </c>
      <c r="CO76" s="257">
        <f t="shared" si="231"/>
        <v>0</v>
      </c>
      <c r="CP76" s="257">
        <f t="shared" si="231"/>
        <v>0</v>
      </c>
      <c r="CQ76" s="257">
        <f t="shared" si="231"/>
        <v>0</v>
      </c>
      <c r="CR76" s="257">
        <f t="shared" si="231"/>
        <v>0</v>
      </c>
      <c r="CS76" s="257">
        <f t="shared" si="231"/>
        <v>0</v>
      </c>
      <c r="CT76" s="257">
        <f t="shared" si="231"/>
        <v>0</v>
      </c>
      <c r="CU76" s="257">
        <f t="shared" si="231"/>
        <v>0</v>
      </c>
      <c r="CV76" s="257">
        <f t="shared" si="231"/>
        <v>0</v>
      </c>
      <c r="CW76" s="257">
        <f t="shared" si="231"/>
        <v>0</v>
      </c>
      <c r="CX76" s="257">
        <f t="shared" si="231"/>
        <v>0</v>
      </c>
      <c r="CY76" s="257">
        <f t="shared" si="231"/>
        <v>0</v>
      </c>
      <c r="CZ76" s="257">
        <f t="shared" si="231"/>
        <v>0</v>
      </c>
      <c r="DA76" s="257">
        <f t="shared" si="231"/>
        <v>0</v>
      </c>
      <c r="DB76" s="257">
        <f t="shared" si="231"/>
        <v>0</v>
      </c>
      <c r="DC76" s="257">
        <f t="shared" si="231"/>
        <v>0</v>
      </c>
      <c r="DD76" s="257">
        <f t="shared" si="231"/>
        <v>0</v>
      </c>
      <c r="DE76" s="257">
        <f t="shared" si="231"/>
        <v>0</v>
      </c>
      <c r="DF76" s="257">
        <f t="shared" si="231"/>
        <v>0</v>
      </c>
      <c r="DG76" s="257">
        <f t="shared" si="231"/>
        <v>0</v>
      </c>
      <c r="DH76" s="257">
        <f t="shared" si="231"/>
        <v>0</v>
      </c>
      <c r="DI76" s="257">
        <f t="shared" si="231"/>
        <v>0</v>
      </c>
      <c r="DJ76" s="257">
        <f t="shared" si="231"/>
        <v>0</v>
      </c>
      <c r="DK76" s="257">
        <f t="shared" si="231"/>
        <v>0</v>
      </c>
      <c r="DL76" s="257">
        <f t="shared" si="231"/>
        <v>0</v>
      </c>
      <c r="DM76" s="257">
        <f t="shared" ref="DM76:DZ76" si="232">$F76*$F60</f>
        <v>0</v>
      </c>
      <c r="DN76" s="257">
        <f t="shared" si="232"/>
        <v>0</v>
      </c>
      <c r="DO76" s="257">
        <f t="shared" si="232"/>
        <v>0</v>
      </c>
      <c r="DP76" s="257">
        <f t="shared" si="232"/>
        <v>0</v>
      </c>
      <c r="DQ76" s="257">
        <f t="shared" si="232"/>
        <v>0</v>
      </c>
      <c r="DR76" s="257">
        <f t="shared" si="232"/>
        <v>0</v>
      </c>
      <c r="DS76" s="257">
        <f t="shared" si="232"/>
        <v>0</v>
      </c>
      <c r="DT76" s="257">
        <f t="shared" si="232"/>
        <v>0</v>
      </c>
      <c r="DU76" s="257">
        <f t="shared" si="232"/>
        <v>0</v>
      </c>
      <c r="DV76" s="257">
        <f t="shared" si="232"/>
        <v>0</v>
      </c>
      <c r="DW76" s="257">
        <f t="shared" si="232"/>
        <v>0</v>
      </c>
      <c r="DX76" s="257">
        <f t="shared" si="232"/>
        <v>0</v>
      </c>
      <c r="DY76" s="257">
        <f t="shared" si="232"/>
        <v>0</v>
      </c>
      <c r="DZ76" s="257">
        <f t="shared" si="232"/>
        <v>0</v>
      </c>
    </row>
    <row r="77" spans="1:130" hidden="1" outlineLevel="1">
      <c r="A77" s="151"/>
      <c r="C77" s="73" t="str">
        <f t="shared" si="208"/>
        <v>Groq LPU</v>
      </c>
      <c r="F77" s="65">
        <f>Inputs!I48</f>
        <v>400</v>
      </c>
      <c r="G77" s="54" t="s">
        <v>95</v>
      </c>
      <c r="H77" s="254"/>
      <c r="I77" s="54"/>
      <c r="J77" s="5">
        <f t="shared" ref="J77:AO77" si="233">$F77*$F61</f>
        <v>0</v>
      </c>
      <c r="K77" s="5">
        <f t="shared" si="233"/>
        <v>0</v>
      </c>
      <c r="L77" s="5">
        <f t="shared" si="233"/>
        <v>0</v>
      </c>
      <c r="M77" s="5">
        <f t="shared" si="233"/>
        <v>0</v>
      </c>
      <c r="N77" s="5">
        <f t="shared" si="233"/>
        <v>0</v>
      </c>
      <c r="O77" s="5">
        <f t="shared" si="233"/>
        <v>0</v>
      </c>
      <c r="P77" s="5">
        <f t="shared" si="233"/>
        <v>0</v>
      </c>
      <c r="Q77" s="5">
        <f t="shared" si="233"/>
        <v>0</v>
      </c>
      <c r="R77" s="5">
        <f t="shared" si="233"/>
        <v>0</v>
      </c>
      <c r="S77" s="5">
        <f t="shared" si="233"/>
        <v>0</v>
      </c>
      <c r="T77" s="5">
        <f t="shared" si="233"/>
        <v>0</v>
      </c>
      <c r="U77" s="5">
        <f t="shared" si="233"/>
        <v>0</v>
      </c>
      <c r="V77" s="5">
        <f t="shared" si="233"/>
        <v>0</v>
      </c>
      <c r="W77" s="5">
        <f t="shared" si="233"/>
        <v>0</v>
      </c>
      <c r="X77" s="5">
        <f t="shared" si="233"/>
        <v>0</v>
      </c>
      <c r="Y77" s="5">
        <f t="shared" si="233"/>
        <v>0</v>
      </c>
      <c r="Z77" s="5">
        <f t="shared" si="233"/>
        <v>0</v>
      </c>
      <c r="AA77" s="5">
        <f t="shared" si="233"/>
        <v>0</v>
      </c>
      <c r="AB77" s="5">
        <f t="shared" si="233"/>
        <v>0</v>
      </c>
      <c r="AC77" s="5">
        <f t="shared" si="233"/>
        <v>0</v>
      </c>
      <c r="AD77" s="5">
        <f t="shared" si="233"/>
        <v>0</v>
      </c>
      <c r="AE77" s="5">
        <f t="shared" si="233"/>
        <v>0</v>
      </c>
      <c r="AF77" s="5">
        <f t="shared" si="233"/>
        <v>0</v>
      </c>
      <c r="AG77" s="5">
        <f t="shared" si="233"/>
        <v>0</v>
      </c>
      <c r="AH77" s="5">
        <f t="shared" si="233"/>
        <v>0</v>
      </c>
      <c r="AI77" s="5">
        <f t="shared" si="233"/>
        <v>0</v>
      </c>
      <c r="AJ77" s="5">
        <f t="shared" si="233"/>
        <v>0</v>
      </c>
      <c r="AK77" s="5">
        <f t="shared" si="233"/>
        <v>0</v>
      </c>
      <c r="AL77" s="5">
        <f t="shared" si="233"/>
        <v>0</v>
      </c>
      <c r="AM77" s="5">
        <f t="shared" si="233"/>
        <v>0</v>
      </c>
      <c r="AN77" s="5">
        <f t="shared" si="233"/>
        <v>0</v>
      </c>
      <c r="AO77" s="5">
        <f t="shared" si="233"/>
        <v>0</v>
      </c>
      <c r="AP77" s="5">
        <f t="shared" ref="AP77:BU77" si="234">$F77*$F61</f>
        <v>0</v>
      </c>
      <c r="AQ77" s="5">
        <f t="shared" si="234"/>
        <v>0</v>
      </c>
      <c r="AR77" s="5">
        <f t="shared" si="234"/>
        <v>0</v>
      </c>
      <c r="AS77" s="5">
        <f t="shared" si="234"/>
        <v>0</v>
      </c>
      <c r="AT77" s="5">
        <f t="shared" si="234"/>
        <v>0</v>
      </c>
      <c r="AU77" s="5">
        <f t="shared" si="234"/>
        <v>0</v>
      </c>
      <c r="AV77" s="5">
        <f t="shared" si="234"/>
        <v>0</v>
      </c>
      <c r="AW77" s="5">
        <f t="shared" si="234"/>
        <v>0</v>
      </c>
      <c r="AX77" s="5">
        <f t="shared" si="234"/>
        <v>0</v>
      </c>
      <c r="AY77" s="5">
        <f t="shared" si="234"/>
        <v>0</v>
      </c>
      <c r="AZ77" s="5">
        <f t="shared" si="234"/>
        <v>0</v>
      </c>
      <c r="BA77" s="5">
        <f t="shared" si="234"/>
        <v>0</v>
      </c>
      <c r="BB77" s="5">
        <f t="shared" si="234"/>
        <v>0</v>
      </c>
      <c r="BC77" s="5">
        <f t="shared" si="234"/>
        <v>0</v>
      </c>
      <c r="BD77" s="5">
        <f t="shared" si="234"/>
        <v>0</v>
      </c>
      <c r="BE77" s="5">
        <f t="shared" si="234"/>
        <v>0</v>
      </c>
      <c r="BF77" s="5">
        <f t="shared" si="234"/>
        <v>0</v>
      </c>
      <c r="BG77" s="5">
        <f t="shared" si="234"/>
        <v>0</v>
      </c>
      <c r="BH77" s="5">
        <f t="shared" si="234"/>
        <v>0</v>
      </c>
      <c r="BI77" s="5">
        <f t="shared" si="234"/>
        <v>0</v>
      </c>
      <c r="BJ77" s="5">
        <f t="shared" si="234"/>
        <v>0</v>
      </c>
      <c r="BK77" s="5">
        <f t="shared" si="234"/>
        <v>0</v>
      </c>
      <c r="BL77" s="5">
        <f t="shared" si="234"/>
        <v>0</v>
      </c>
      <c r="BM77" s="5">
        <f t="shared" si="234"/>
        <v>0</v>
      </c>
      <c r="BN77" s="5">
        <f t="shared" si="234"/>
        <v>0</v>
      </c>
      <c r="BO77" s="5">
        <f t="shared" si="234"/>
        <v>0</v>
      </c>
      <c r="BP77" s="5">
        <f t="shared" si="234"/>
        <v>0</v>
      </c>
      <c r="BQ77" s="5">
        <f t="shared" si="234"/>
        <v>0</v>
      </c>
      <c r="BR77" s="5">
        <f t="shared" si="234"/>
        <v>0</v>
      </c>
      <c r="BS77" s="5">
        <f t="shared" si="234"/>
        <v>0</v>
      </c>
      <c r="BT77" s="5">
        <f t="shared" si="234"/>
        <v>0</v>
      </c>
      <c r="BU77" s="5">
        <f t="shared" si="234"/>
        <v>0</v>
      </c>
      <c r="BV77" s="5">
        <f t="shared" ref="BV77:CA77" si="235">$F77*$F61</f>
        <v>0</v>
      </c>
      <c r="BW77" s="5">
        <f t="shared" si="235"/>
        <v>0</v>
      </c>
      <c r="BX77" s="5">
        <f t="shared" si="235"/>
        <v>0</v>
      </c>
      <c r="BY77" s="5">
        <f t="shared" si="235"/>
        <v>0</v>
      </c>
      <c r="BZ77" s="5">
        <f t="shared" si="235"/>
        <v>0</v>
      </c>
      <c r="CA77" s="5">
        <f t="shared" si="235"/>
        <v>0</v>
      </c>
      <c r="CB77" s="5">
        <f t="shared" ref="CB77:CC77" si="236">$F77*$F61</f>
        <v>0</v>
      </c>
      <c r="CC77" s="5">
        <f t="shared" si="236"/>
        <v>0</v>
      </c>
      <c r="CD77" s="5">
        <f t="shared" ref="CD77:DL77" si="237">$F77*$F61</f>
        <v>0</v>
      </c>
      <c r="CE77" s="5">
        <f t="shared" si="237"/>
        <v>0</v>
      </c>
      <c r="CF77" s="5">
        <f t="shared" si="237"/>
        <v>0</v>
      </c>
      <c r="CG77" s="5">
        <f t="shared" si="237"/>
        <v>0</v>
      </c>
      <c r="CH77" s="5">
        <f t="shared" si="237"/>
        <v>0</v>
      </c>
      <c r="CI77" s="5">
        <f t="shared" si="237"/>
        <v>0</v>
      </c>
      <c r="CJ77" s="5">
        <f t="shared" si="237"/>
        <v>0</v>
      </c>
      <c r="CK77" s="5">
        <f t="shared" si="237"/>
        <v>0</v>
      </c>
      <c r="CL77" s="5">
        <f t="shared" si="237"/>
        <v>0</v>
      </c>
      <c r="CM77" s="5">
        <f t="shared" si="237"/>
        <v>0</v>
      </c>
      <c r="CN77" s="5">
        <f t="shared" si="237"/>
        <v>0</v>
      </c>
      <c r="CO77" s="5">
        <f t="shared" si="237"/>
        <v>0</v>
      </c>
      <c r="CP77" s="5">
        <f t="shared" si="237"/>
        <v>0</v>
      </c>
      <c r="CQ77" s="5">
        <f t="shared" si="237"/>
        <v>0</v>
      </c>
      <c r="CR77" s="5">
        <f t="shared" si="237"/>
        <v>0</v>
      </c>
      <c r="CS77" s="5">
        <f t="shared" si="237"/>
        <v>0</v>
      </c>
      <c r="CT77" s="5">
        <f t="shared" si="237"/>
        <v>0</v>
      </c>
      <c r="CU77" s="5">
        <f t="shared" si="237"/>
        <v>0</v>
      </c>
      <c r="CV77" s="5">
        <f t="shared" si="237"/>
        <v>0</v>
      </c>
      <c r="CW77" s="5">
        <f t="shared" si="237"/>
        <v>0</v>
      </c>
      <c r="CX77" s="5">
        <f t="shared" si="237"/>
        <v>0</v>
      </c>
      <c r="CY77" s="5">
        <f t="shared" si="237"/>
        <v>0</v>
      </c>
      <c r="CZ77" s="5">
        <f t="shared" si="237"/>
        <v>0</v>
      </c>
      <c r="DA77" s="5">
        <f t="shared" si="237"/>
        <v>0</v>
      </c>
      <c r="DB77" s="5">
        <f t="shared" si="237"/>
        <v>0</v>
      </c>
      <c r="DC77" s="5">
        <f t="shared" si="237"/>
        <v>0</v>
      </c>
      <c r="DD77" s="5">
        <f t="shared" si="237"/>
        <v>0</v>
      </c>
      <c r="DE77" s="5">
        <f t="shared" si="237"/>
        <v>0</v>
      </c>
      <c r="DF77" s="5">
        <f t="shared" si="237"/>
        <v>0</v>
      </c>
      <c r="DG77" s="5">
        <f t="shared" si="237"/>
        <v>0</v>
      </c>
      <c r="DH77" s="5">
        <f t="shared" si="237"/>
        <v>0</v>
      </c>
      <c r="DI77" s="5">
        <f t="shared" si="237"/>
        <v>0</v>
      </c>
      <c r="DJ77" s="5">
        <f t="shared" si="237"/>
        <v>0</v>
      </c>
      <c r="DK77" s="5">
        <f t="shared" si="237"/>
        <v>0</v>
      </c>
      <c r="DL77" s="5">
        <f t="shared" si="237"/>
        <v>0</v>
      </c>
      <c r="DM77" s="5">
        <f t="shared" ref="DM77:DZ77" si="238">$F77*$F61</f>
        <v>0</v>
      </c>
      <c r="DN77" s="5">
        <f t="shared" si="238"/>
        <v>0</v>
      </c>
      <c r="DO77" s="5">
        <f t="shared" si="238"/>
        <v>0</v>
      </c>
      <c r="DP77" s="5">
        <f t="shared" si="238"/>
        <v>0</v>
      </c>
      <c r="DQ77" s="5">
        <f t="shared" si="238"/>
        <v>0</v>
      </c>
      <c r="DR77" s="5">
        <f t="shared" si="238"/>
        <v>0</v>
      </c>
      <c r="DS77" s="5">
        <f t="shared" si="238"/>
        <v>0</v>
      </c>
      <c r="DT77" s="5">
        <f t="shared" si="238"/>
        <v>0</v>
      </c>
      <c r="DU77" s="5">
        <f t="shared" si="238"/>
        <v>0</v>
      </c>
      <c r="DV77" s="5">
        <f t="shared" si="238"/>
        <v>0</v>
      </c>
      <c r="DW77" s="5">
        <f t="shared" si="238"/>
        <v>0</v>
      </c>
      <c r="DX77" s="5">
        <f t="shared" si="238"/>
        <v>0</v>
      </c>
      <c r="DY77" s="5">
        <f t="shared" si="238"/>
        <v>0</v>
      </c>
      <c r="DZ77" s="5">
        <f t="shared" si="238"/>
        <v>0</v>
      </c>
    </row>
    <row r="78" spans="1:130" hidden="1" outlineLevel="1">
      <c r="A78" s="151"/>
      <c r="C78" s="73" t="str">
        <f t="shared" si="208"/>
        <v>MI300X</v>
      </c>
      <c r="F78" s="65">
        <f>Inputs!I49</f>
        <v>750</v>
      </c>
      <c r="G78" s="54" t="s">
        <v>95</v>
      </c>
      <c r="H78" s="254"/>
      <c r="I78" s="54"/>
      <c r="J78" s="5">
        <f t="shared" ref="J78:AO78" si="239">$F78*$F62</f>
        <v>0</v>
      </c>
      <c r="K78" s="5">
        <f t="shared" si="239"/>
        <v>0</v>
      </c>
      <c r="L78" s="5">
        <f t="shared" si="239"/>
        <v>0</v>
      </c>
      <c r="M78" s="5">
        <f t="shared" si="239"/>
        <v>0</v>
      </c>
      <c r="N78" s="5">
        <f t="shared" si="239"/>
        <v>0</v>
      </c>
      <c r="O78" s="5">
        <f t="shared" si="239"/>
        <v>0</v>
      </c>
      <c r="P78" s="5">
        <f t="shared" si="239"/>
        <v>0</v>
      </c>
      <c r="Q78" s="5">
        <f t="shared" si="239"/>
        <v>0</v>
      </c>
      <c r="R78" s="5">
        <f t="shared" si="239"/>
        <v>0</v>
      </c>
      <c r="S78" s="5">
        <f t="shared" si="239"/>
        <v>0</v>
      </c>
      <c r="T78" s="5">
        <f t="shared" si="239"/>
        <v>0</v>
      </c>
      <c r="U78" s="5">
        <f t="shared" si="239"/>
        <v>0</v>
      </c>
      <c r="V78" s="5">
        <f t="shared" si="239"/>
        <v>0</v>
      </c>
      <c r="W78" s="5">
        <f t="shared" si="239"/>
        <v>0</v>
      </c>
      <c r="X78" s="5">
        <f t="shared" si="239"/>
        <v>0</v>
      </c>
      <c r="Y78" s="5">
        <f t="shared" si="239"/>
        <v>0</v>
      </c>
      <c r="Z78" s="5">
        <f t="shared" si="239"/>
        <v>0</v>
      </c>
      <c r="AA78" s="5">
        <f t="shared" si="239"/>
        <v>0</v>
      </c>
      <c r="AB78" s="5">
        <f t="shared" si="239"/>
        <v>0</v>
      </c>
      <c r="AC78" s="5">
        <f t="shared" si="239"/>
        <v>0</v>
      </c>
      <c r="AD78" s="5">
        <f t="shared" si="239"/>
        <v>0</v>
      </c>
      <c r="AE78" s="5">
        <f t="shared" si="239"/>
        <v>0</v>
      </c>
      <c r="AF78" s="5">
        <f t="shared" si="239"/>
        <v>0</v>
      </c>
      <c r="AG78" s="5">
        <f t="shared" si="239"/>
        <v>0</v>
      </c>
      <c r="AH78" s="5">
        <f t="shared" si="239"/>
        <v>0</v>
      </c>
      <c r="AI78" s="5">
        <f t="shared" si="239"/>
        <v>0</v>
      </c>
      <c r="AJ78" s="5">
        <f t="shared" si="239"/>
        <v>0</v>
      </c>
      <c r="AK78" s="5">
        <f t="shared" si="239"/>
        <v>0</v>
      </c>
      <c r="AL78" s="5">
        <f t="shared" si="239"/>
        <v>0</v>
      </c>
      <c r="AM78" s="5">
        <f t="shared" si="239"/>
        <v>0</v>
      </c>
      <c r="AN78" s="5">
        <f t="shared" si="239"/>
        <v>0</v>
      </c>
      <c r="AO78" s="5">
        <f t="shared" si="239"/>
        <v>0</v>
      </c>
      <c r="AP78" s="5">
        <f t="shared" ref="AP78:BU78" si="240">$F78*$F62</f>
        <v>0</v>
      </c>
      <c r="AQ78" s="5">
        <f t="shared" si="240"/>
        <v>0</v>
      </c>
      <c r="AR78" s="5">
        <f t="shared" si="240"/>
        <v>0</v>
      </c>
      <c r="AS78" s="5">
        <f t="shared" si="240"/>
        <v>0</v>
      </c>
      <c r="AT78" s="5">
        <f t="shared" si="240"/>
        <v>0</v>
      </c>
      <c r="AU78" s="5">
        <f t="shared" si="240"/>
        <v>0</v>
      </c>
      <c r="AV78" s="5">
        <f t="shared" si="240"/>
        <v>0</v>
      </c>
      <c r="AW78" s="5">
        <f t="shared" si="240"/>
        <v>0</v>
      </c>
      <c r="AX78" s="5">
        <f t="shared" si="240"/>
        <v>0</v>
      </c>
      <c r="AY78" s="5">
        <f t="shared" si="240"/>
        <v>0</v>
      </c>
      <c r="AZ78" s="5">
        <f t="shared" si="240"/>
        <v>0</v>
      </c>
      <c r="BA78" s="5">
        <f t="shared" si="240"/>
        <v>0</v>
      </c>
      <c r="BB78" s="5">
        <f t="shared" si="240"/>
        <v>0</v>
      </c>
      <c r="BC78" s="5">
        <f t="shared" si="240"/>
        <v>0</v>
      </c>
      <c r="BD78" s="5">
        <f t="shared" si="240"/>
        <v>0</v>
      </c>
      <c r="BE78" s="5">
        <f t="shared" si="240"/>
        <v>0</v>
      </c>
      <c r="BF78" s="5">
        <f t="shared" si="240"/>
        <v>0</v>
      </c>
      <c r="BG78" s="5">
        <f t="shared" si="240"/>
        <v>0</v>
      </c>
      <c r="BH78" s="5">
        <f t="shared" si="240"/>
        <v>0</v>
      </c>
      <c r="BI78" s="5">
        <f t="shared" si="240"/>
        <v>0</v>
      </c>
      <c r="BJ78" s="5">
        <f t="shared" si="240"/>
        <v>0</v>
      </c>
      <c r="BK78" s="5">
        <f t="shared" si="240"/>
        <v>0</v>
      </c>
      <c r="BL78" s="5">
        <f t="shared" si="240"/>
        <v>0</v>
      </c>
      <c r="BM78" s="5">
        <f t="shared" si="240"/>
        <v>0</v>
      </c>
      <c r="BN78" s="5">
        <f t="shared" si="240"/>
        <v>0</v>
      </c>
      <c r="BO78" s="5">
        <f t="shared" si="240"/>
        <v>0</v>
      </c>
      <c r="BP78" s="5">
        <f t="shared" si="240"/>
        <v>0</v>
      </c>
      <c r="BQ78" s="5">
        <f t="shared" si="240"/>
        <v>0</v>
      </c>
      <c r="BR78" s="5">
        <f t="shared" si="240"/>
        <v>0</v>
      </c>
      <c r="BS78" s="5">
        <f t="shared" si="240"/>
        <v>0</v>
      </c>
      <c r="BT78" s="5">
        <f t="shared" si="240"/>
        <v>0</v>
      </c>
      <c r="BU78" s="5">
        <f t="shared" si="240"/>
        <v>0</v>
      </c>
      <c r="BV78" s="5">
        <f t="shared" ref="BV78:CA78" si="241">$F78*$F62</f>
        <v>0</v>
      </c>
      <c r="BW78" s="5">
        <f t="shared" si="241"/>
        <v>0</v>
      </c>
      <c r="BX78" s="5">
        <f t="shared" si="241"/>
        <v>0</v>
      </c>
      <c r="BY78" s="5">
        <f t="shared" si="241"/>
        <v>0</v>
      </c>
      <c r="BZ78" s="5">
        <f t="shared" si="241"/>
        <v>0</v>
      </c>
      <c r="CA78" s="5">
        <f t="shared" si="241"/>
        <v>0</v>
      </c>
      <c r="CB78" s="5">
        <f t="shared" ref="CB78:CC78" si="242">$F78*$F62</f>
        <v>0</v>
      </c>
      <c r="CC78" s="5">
        <f t="shared" si="242"/>
        <v>0</v>
      </c>
      <c r="CD78" s="5">
        <f t="shared" ref="CD78:DL78" si="243">$F78*$F62</f>
        <v>0</v>
      </c>
      <c r="CE78" s="5">
        <f t="shared" si="243"/>
        <v>0</v>
      </c>
      <c r="CF78" s="5">
        <f t="shared" si="243"/>
        <v>0</v>
      </c>
      <c r="CG78" s="5">
        <f t="shared" si="243"/>
        <v>0</v>
      </c>
      <c r="CH78" s="5">
        <f t="shared" si="243"/>
        <v>0</v>
      </c>
      <c r="CI78" s="5">
        <f t="shared" si="243"/>
        <v>0</v>
      </c>
      <c r="CJ78" s="5">
        <f t="shared" si="243"/>
        <v>0</v>
      </c>
      <c r="CK78" s="5">
        <f t="shared" si="243"/>
        <v>0</v>
      </c>
      <c r="CL78" s="5">
        <f t="shared" si="243"/>
        <v>0</v>
      </c>
      <c r="CM78" s="5">
        <f t="shared" si="243"/>
        <v>0</v>
      </c>
      <c r="CN78" s="5">
        <f t="shared" si="243"/>
        <v>0</v>
      </c>
      <c r="CO78" s="5">
        <f t="shared" si="243"/>
        <v>0</v>
      </c>
      <c r="CP78" s="5">
        <f t="shared" si="243"/>
        <v>0</v>
      </c>
      <c r="CQ78" s="5">
        <f t="shared" si="243"/>
        <v>0</v>
      </c>
      <c r="CR78" s="5">
        <f t="shared" si="243"/>
        <v>0</v>
      </c>
      <c r="CS78" s="5">
        <f t="shared" si="243"/>
        <v>0</v>
      </c>
      <c r="CT78" s="5">
        <f t="shared" si="243"/>
        <v>0</v>
      </c>
      <c r="CU78" s="5">
        <f t="shared" si="243"/>
        <v>0</v>
      </c>
      <c r="CV78" s="5">
        <f t="shared" si="243"/>
        <v>0</v>
      </c>
      <c r="CW78" s="5">
        <f t="shared" si="243"/>
        <v>0</v>
      </c>
      <c r="CX78" s="5">
        <f t="shared" si="243"/>
        <v>0</v>
      </c>
      <c r="CY78" s="5">
        <f t="shared" si="243"/>
        <v>0</v>
      </c>
      <c r="CZ78" s="5">
        <f t="shared" si="243"/>
        <v>0</v>
      </c>
      <c r="DA78" s="5">
        <f t="shared" si="243"/>
        <v>0</v>
      </c>
      <c r="DB78" s="5">
        <f t="shared" si="243"/>
        <v>0</v>
      </c>
      <c r="DC78" s="5">
        <f t="shared" si="243"/>
        <v>0</v>
      </c>
      <c r="DD78" s="5">
        <f t="shared" si="243"/>
        <v>0</v>
      </c>
      <c r="DE78" s="5">
        <f t="shared" si="243"/>
        <v>0</v>
      </c>
      <c r="DF78" s="5">
        <f t="shared" si="243"/>
        <v>0</v>
      </c>
      <c r="DG78" s="5">
        <f t="shared" si="243"/>
        <v>0</v>
      </c>
      <c r="DH78" s="5">
        <f t="shared" si="243"/>
        <v>0</v>
      </c>
      <c r="DI78" s="5">
        <f t="shared" si="243"/>
        <v>0</v>
      </c>
      <c r="DJ78" s="5">
        <f t="shared" si="243"/>
        <v>0</v>
      </c>
      <c r="DK78" s="5">
        <f t="shared" si="243"/>
        <v>0</v>
      </c>
      <c r="DL78" s="5">
        <f t="shared" si="243"/>
        <v>0</v>
      </c>
      <c r="DM78" s="5">
        <f t="shared" ref="DM78:DZ78" si="244">$F78*$F62</f>
        <v>0</v>
      </c>
      <c r="DN78" s="5">
        <f t="shared" si="244"/>
        <v>0</v>
      </c>
      <c r="DO78" s="5">
        <f t="shared" si="244"/>
        <v>0</v>
      </c>
      <c r="DP78" s="5">
        <f t="shared" si="244"/>
        <v>0</v>
      </c>
      <c r="DQ78" s="5">
        <f t="shared" si="244"/>
        <v>0</v>
      </c>
      <c r="DR78" s="5">
        <f t="shared" si="244"/>
        <v>0</v>
      </c>
      <c r="DS78" s="5">
        <f t="shared" si="244"/>
        <v>0</v>
      </c>
      <c r="DT78" s="5">
        <f t="shared" si="244"/>
        <v>0</v>
      </c>
      <c r="DU78" s="5">
        <f t="shared" si="244"/>
        <v>0</v>
      </c>
      <c r="DV78" s="5">
        <f t="shared" si="244"/>
        <v>0</v>
      </c>
      <c r="DW78" s="5">
        <f t="shared" si="244"/>
        <v>0</v>
      </c>
      <c r="DX78" s="5">
        <f t="shared" si="244"/>
        <v>0</v>
      </c>
      <c r="DY78" s="5">
        <f t="shared" si="244"/>
        <v>0</v>
      </c>
      <c r="DZ78" s="5">
        <f t="shared" si="244"/>
        <v>0</v>
      </c>
    </row>
    <row r="79" spans="1:130" hidden="1" outlineLevel="1">
      <c r="A79" s="151"/>
      <c r="C79" s="73" t="str">
        <f t="shared" si="208"/>
        <v>MI400</v>
      </c>
      <c r="F79" s="65">
        <f>Inputs!I50</f>
        <v>1200</v>
      </c>
      <c r="G79" s="54" t="s">
        <v>95</v>
      </c>
      <c r="H79" s="254"/>
      <c r="I79" s="54"/>
      <c r="J79" s="5">
        <f t="shared" ref="J79:AO79" si="245">$F79*$F63</f>
        <v>0</v>
      </c>
      <c r="K79" s="5">
        <f t="shared" si="245"/>
        <v>0</v>
      </c>
      <c r="L79" s="5">
        <f t="shared" si="245"/>
        <v>0</v>
      </c>
      <c r="M79" s="5">
        <f t="shared" si="245"/>
        <v>0</v>
      </c>
      <c r="N79" s="5">
        <f t="shared" si="245"/>
        <v>0</v>
      </c>
      <c r="O79" s="5">
        <f t="shared" si="245"/>
        <v>0</v>
      </c>
      <c r="P79" s="5">
        <f t="shared" si="245"/>
        <v>0</v>
      </c>
      <c r="Q79" s="5">
        <f t="shared" si="245"/>
        <v>0</v>
      </c>
      <c r="R79" s="5">
        <f t="shared" si="245"/>
        <v>0</v>
      </c>
      <c r="S79" s="5">
        <f t="shared" si="245"/>
        <v>0</v>
      </c>
      <c r="T79" s="5">
        <f t="shared" si="245"/>
        <v>0</v>
      </c>
      <c r="U79" s="5">
        <f t="shared" si="245"/>
        <v>0</v>
      </c>
      <c r="V79" s="5">
        <f t="shared" si="245"/>
        <v>0</v>
      </c>
      <c r="W79" s="5">
        <f t="shared" si="245"/>
        <v>0</v>
      </c>
      <c r="X79" s="5">
        <f t="shared" si="245"/>
        <v>0</v>
      </c>
      <c r="Y79" s="5">
        <f t="shared" si="245"/>
        <v>0</v>
      </c>
      <c r="Z79" s="5">
        <f t="shared" si="245"/>
        <v>0</v>
      </c>
      <c r="AA79" s="5">
        <f t="shared" si="245"/>
        <v>0</v>
      </c>
      <c r="AB79" s="5">
        <f t="shared" si="245"/>
        <v>0</v>
      </c>
      <c r="AC79" s="5">
        <f t="shared" si="245"/>
        <v>0</v>
      </c>
      <c r="AD79" s="5">
        <f t="shared" si="245"/>
        <v>0</v>
      </c>
      <c r="AE79" s="5">
        <f t="shared" si="245"/>
        <v>0</v>
      </c>
      <c r="AF79" s="5">
        <f t="shared" si="245"/>
        <v>0</v>
      </c>
      <c r="AG79" s="5">
        <f t="shared" si="245"/>
        <v>0</v>
      </c>
      <c r="AH79" s="5">
        <f t="shared" si="245"/>
        <v>0</v>
      </c>
      <c r="AI79" s="5">
        <f t="shared" si="245"/>
        <v>0</v>
      </c>
      <c r="AJ79" s="5">
        <f t="shared" si="245"/>
        <v>0</v>
      </c>
      <c r="AK79" s="5">
        <f t="shared" si="245"/>
        <v>0</v>
      </c>
      <c r="AL79" s="5">
        <f t="shared" si="245"/>
        <v>0</v>
      </c>
      <c r="AM79" s="5">
        <f t="shared" si="245"/>
        <v>0</v>
      </c>
      <c r="AN79" s="5">
        <f t="shared" si="245"/>
        <v>0</v>
      </c>
      <c r="AO79" s="5">
        <f t="shared" si="245"/>
        <v>0</v>
      </c>
      <c r="AP79" s="5">
        <f t="shared" ref="AP79:BU79" si="246">$F79*$F63</f>
        <v>0</v>
      </c>
      <c r="AQ79" s="5">
        <f t="shared" si="246"/>
        <v>0</v>
      </c>
      <c r="AR79" s="5">
        <f t="shared" si="246"/>
        <v>0</v>
      </c>
      <c r="AS79" s="5">
        <f t="shared" si="246"/>
        <v>0</v>
      </c>
      <c r="AT79" s="5">
        <f t="shared" si="246"/>
        <v>0</v>
      </c>
      <c r="AU79" s="5">
        <f t="shared" si="246"/>
        <v>0</v>
      </c>
      <c r="AV79" s="5">
        <f t="shared" si="246"/>
        <v>0</v>
      </c>
      <c r="AW79" s="5">
        <f t="shared" si="246"/>
        <v>0</v>
      </c>
      <c r="AX79" s="5">
        <f t="shared" si="246"/>
        <v>0</v>
      </c>
      <c r="AY79" s="5">
        <f t="shared" si="246"/>
        <v>0</v>
      </c>
      <c r="AZ79" s="5">
        <f t="shared" si="246"/>
        <v>0</v>
      </c>
      <c r="BA79" s="5">
        <f t="shared" si="246"/>
        <v>0</v>
      </c>
      <c r="BB79" s="5">
        <f t="shared" si="246"/>
        <v>0</v>
      </c>
      <c r="BC79" s="5">
        <f t="shared" si="246"/>
        <v>0</v>
      </c>
      <c r="BD79" s="5">
        <f t="shared" si="246"/>
        <v>0</v>
      </c>
      <c r="BE79" s="5">
        <f t="shared" si="246"/>
        <v>0</v>
      </c>
      <c r="BF79" s="5">
        <f t="shared" si="246"/>
        <v>0</v>
      </c>
      <c r="BG79" s="5">
        <f t="shared" si="246"/>
        <v>0</v>
      </c>
      <c r="BH79" s="5">
        <f t="shared" si="246"/>
        <v>0</v>
      </c>
      <c r="BI79" s="5">
        <f t="shared" si="246"/>
        <v>0</v>
      </c>
      <c r="BJ79" s="5">
        <f t="shared" si="246"/>
        <v>0</v>
      </c>
      <c r="BK79" s="5">
        <f t="shared" si="246"/>
        <v>0</v>
      </c>
      <c r="BL79" s="5">
        <f t="shared" si="246"/>
        <v>0</v>
      </c>
      <c r="BM79" s="5">
        <f t="shared" si="246"/>
        <v>0</v>
      </c>
      <c r="BN79" s="5">
        <f t="shared" si="246"/>
        <v>0</v>
      </c>
      <c r="BO79" s="5">
        <f t="shared" si="246"/>
        <v>0</v>
      </c>
      <c r="BP79" s="5">
        <f t="shared" si="246"/>
        <v>0</v>
      </c>
      <c r="BQ79" s="5">
        <f t="shared" si="246"/>
        <v>0</v>
      </c>
      <c r="BR79" s="5">
        <f t="shared" si="246"/>
        <v>0</v>
      </c>
      <c r="BS79" s="5">
        <f t="shared" si="246"/>
        <v>0</v>
      </c>
      <c r="BT79" s="5">
        <f t="shared" si="246"/>
        <v>0</v>
      </c>
      <c r="BU79" s="5">
        <f t="shared" si="246"/>
        <v>0</v>
      </c>
      <c r="BV79" s="5">
        <f t="shared" ref="BV79:CA79" si="247">$F79*$F63</f>
        <v>0</v>
      </c>
      <c r="BW79" s="5">
        <f t="shared" si="247"/>
        <v>0</v>
      </c>
      <c r="BX79" s="5">
        <f t="shared" si="247"/>
        <v>0</v>
      </c>
      <c r="BY79" s="5">
        <f t="shared" si="247"/>
        <v>0</v>
      </c>
      <c r="BZ79" s="5">
        <f t="shared" si="247"/>
        <v>0</v>
      </c>
      <c r="CA79" s="5">
        <f t="shared" si="247"/>
        <v>0</v>
      </c>
      <c r="CB79" s="5">
        <f t="shared" ref="CB79:CC79" si="248">$F79*$F63</f>
        <v>0</v>
      </c>
      <c r="CC79" s="5">
        <f t="shared" si="248"/>
        <v>0</v>
      </c>
      <c r="CD79" s="5">
        <f t="shared" ref="CD79:DL79" si="249">$F79*$F63</f>
        <v>0</v>
      </c>
      <c r="CE79" s="5">
        <f t="shared" si="249"/>
        <v>0</v>
      </c>
      <c r="CF79" s="5">
        <f t="shared" si="249"/>
        <v>0</v>
      </c>
      <c r="CG79" s="5">
        <f t="shared" si="249"/>
        <v>0</v>
      </c>
      <c r="CH79" s="5">
        <f t="shared" si="249"/>
        <v>0</v>
      </c>
      <c r="CI79" s="5">
        <f t="shared" si="249"/>
        <v>0</v>
      </c>
      <c r="CJ79" s="5">
        <f t="shared" si="249"/>
        <v>0</v>
      </c>
      <c r="CK79" s="5">
        <f t="shared" si="249"/>
        <v>0</v>
      </c>
      <c r="CL79" s="5">
        <f t="shared" si="249"/>
        <v>0</v>
      </c>
      <c r="CM79" s="5">
        <f t="shared" si="249"/>
        <v>0</v>
      </c>
      <c r="CN79" s="5">
        <f t="shared" si="249"/>
        <v>0</v>
      </c>
      <c r="CO79" s="5">
        <f t="shared" si="249"/>
        <v>0</v>
      </c>
      <c r="CP79" s="5">
        <f t="shared" si="249"/>
        <v>0</v>
      </c>
      <c r="CQ79" s="5">
        <f t="shared" si="249"/>
        <v>0</v>
      </c>
      <c r="CR79" s="5">
        <f t="shared" si="249"/>
        <v>0</v>
      </c>
      <c r="CS79" s="5">
        <f t="shared" si="249"/>
        <v>0</v>
      </c>
      <c r="CT79" s="5">
        <f t="shared" si="249"/>
        <v>0</v>
      </c>
      <c r="CU79" s="5">
        <f t="shared" si="249"/>
        <v>0</v>
      </c>
      <c r="CV79" s="5">
        <f t="shared" si="249"/>
        <v>0</v>
      </c>
      <c r="CW79" s="5">
        <f t="shared" si="249"/>
        <v>0</v>
      </c>
      <c r="CX79" s="5">
        <f t="shared" si="249"/>
        <v>0</v>
      </c>
      <c r="CY79" s="5">
        <f t="shared" si="249"/>
        <v>0</v>
      </c>
      <c r="CZ79" s="5">
        <f t="shared" si="249"/>
        <v>0</v>
      </c>
      <c r="DA79" s="5">
        <f t="shared" si="249"/>
        <v>0</v>
      </c>
      <c r="DB79" s="5">
        <f t="shared" si="249"/>
        <v>0</v>
      </c>
      <c r="DC79" s="5">
        <f t="shared" si="249"/>
        <v>0</v>
      </c>
      <c r="DD79" s="5">
        <f t="shared" si="249"/>
        <v>0</v>
      </c>
      <c r="DE79" s="5">
        <f t="shared" si="249"/>
        <v>0</v>
      </c>
      <c r="DF79" s="5">
        <f t="shared" si="249"/>
        <v>0</v>
      </c>
      <c r="DG79" s="5">
        <f t="shared" si="249"/>
        <v>0</v>
      </c>
      <c r="DH79" s="5">
        <f t="shared" si="249"/>
        <v>0</v>
      </c>
      <c r="DI79" s="5">
        <f t="shared" si="249"/>
        <v>0</v>
      </c>
      <c r="DJ79" s="5">
        <f t="shared" si="249"/>
        <v>0</v>
      </c>
      <c r="DK79" s="5">
        <f t="shared" si="249"/>
        <v>0</v>
      </c>
      <c r="DL79" s="5">
        <f t="shared" si="249"/>
        <v>0</v>
      </c>
      <c r="DM79" s="5">
        <f t="shared" ref="DM79:DZ79" si="250">$F79*$F63</f>
        <v>0</v>
      </c>
      <c r="DN79" s="5">
        <f t="shared" si="250"/>
        <v>0</v>
      </c>
      <c r="DO79" s="5">
        <f t="shared" si="250"/>
        <v>0</v>
      </c>
      <c r="DP79" s="5">
        <f t="shared" si="250"/>
        <v>0</v>
      </c>
      <c r="DQ79" s="5">
        <f t="shared" si="250"/>
        <v>0</v>
      </c>
      <c r="DR79" s="5">
        <f t="shared" si="250"/>
        <v>0</v>
      </c>
      <c r="DS79" s="5">
        <f t="shared" si="250"/>
        <v>0</v>
      </c>
      <c r="DT79" s="5">
        <f t="shared" si="250"/>
        <v>0</v>
      </c>
      <c r="DU79" s="5">
        <f t="shared" si="250"/>
        <v>0</v>
      </c>
      <c r="DV79" s="5">
        <f t="shared" si="250"/>
        <v>0</v>
      </c>
      <c r="DW79" s="5">
        <f t="shared" si="250"/>
        <v>0</v>
      </c>
      <c r="DX79" s="5">
        <f t="shared" si="250"/>
        <v>0</v>
      </c>
      <c r="DY79" s="5">
        <f t="shared" si="250"/>
        <v>0</v>
      </c>
      <c r="DZ79" s="5">
        <f t="shared" si="250"/>
        <v>0</v>
      </c>
    </row>
    <row r="80" spans="1:130" hidden="1" outlineLevel="1">
      <c r="A80" s="151"/>
      <c r="C80" s="73" t="str">
        <f t="shared" si="208"/>
        <v>L40S</v>
      </c>
      <c r="F80" s="65">
        <f>Inputs!I51</f>
        <v>450</v>
      </c>
      <c r="G80" s="54" t="s">
        <v>95</v>
      </c>
      <c r="H80" s="254"/>
      <c r="I80" s="54"/>
      <c r="J80" s="5">
        <f t="shared" ref="J80:AO80" si="251">$F80*$F64</f>
        <v>0</v>
      </c>
      <c r="K80" s="5">
        <f t="shared" si="251"/>
        <v>0</v>
      </c>
      <c r="L80" s="5">
        <f t="shared" si="251"/>
        <v>0</v>
      </c>
      <c r="M80" s="5">
        <f t="shared" si="251"/>
        <v>0</v>
      </c>
      <c r="N80" s="5">
        <f t="shared" si="251"/>
        <v>0</v>
      </c>
      <c r="O80" s="5">
        <f t="shared" si="251"/>
        <v>0</v>
      </c>
      <c r="P80" s="5">
        <f t="shared" si="251"/>
        <v>0</v>
      </c>
      <c r="Q80" s="5">
        <f t="shared" si="251"/>
        <v>0</v>
      </c>
      <c r="R80" s="5">
        <f t="shared" si="251"/>
        <v>0</v>
      </c>
      <c r="S80" s="5">
        <f t="shared" si="251"/>
        <v>0</v>
      </c>
      <c r="T80" s="5">
        <f t="shared" si="251"/>
        <v>0</v>
      </c>
      <c r="U80" s="5">
        <f t="shared" si="251"/>
        <v>0</v>
      </c>
      <c r="V80" s="5">
        <f t="shared" si="251"/>
        <v>0</v>
      </c>
      <c r="W80" s="5">
        <f t="shared" si="251"/>
        <v>0</v>
      </c>
      <c r="X80" s="5">
        <f t="shared" si="251"/>
        <v>0</v>
      </c>
      <c r="Y80" s="5">
        <f t="shared" si="251"/>
        <v>0</v>
      </c>
      <c r="Z80" s="5">
        <f t="shared" si="251"/>
        <v>0</v>
      </c>
      <c r="AA80" s="5">
        <f t="shared" si="251"/>
        <v>0</v>
      </c>
      <c r="AB80" s="5">
        <f t="shared" si="251"/>
        <v>0</v>
      </c>
      <c r="AC80" s="5">
        <f t="shared" si="251"/>
        <v>0</v>
      </c>
      <c r="AD80" s="5">
        <f t="shared" si="251"/>
        <v>0</v>
      </c>
      <c r="AE80" s="5">
        <f t="shared" si="251"/>
        <v>0</v>
      </c>
      <c r="AF80" s="5">
        <f t="shared" si="251"/>
        <v>0</v>
      </c>
      <c r="AG80" s="5">
        <f t="shared" si="251"/>
        <v>0</v>
      </c>
      <c r="AH80" s="5">
        <f t="shared" si="251"/>
        <v>0</v>
      </c>
      <c r="AI80" s="5">
        <f t="shared" si="251"/>
        <v>0</v>
      </c>
      <c r="AJ80" s="5">
        <f t="shared" si="251"/>
        <v>0</v>
      </c>
      <c r="AK80" s="5">
        <f t="shared" si="251"/>
        <v>0</v>
      </c>
      <c r="AL80" s="5">
        <f t="shared" si="251"/>
        <v>0</v>
      </c>
      <c r="AM80" s="5">
        <f t="shared" si="251"/>
        <v>0</v>
      </c>
      <c r="AN80" s="5">
        <f t="shared" si="251"/>
        <v>0</v>
      </c>
      <c r="AO80" s="5">
        <f t="shared" si="251"/>
        <v>0</v>
      </c>
      <c r="AP80" s="5">
        <f t="shared" ref="AP80:BU80" si="252">$F80*$F64</f>
        <v>0</v>
      </c>
      <c r="AQ80" s="5">
        <f t="shared" si="252"/>
        <v>0</v>
      </c>
      <c r="AR80" s="5">
        <f t="shared" si="252"/>
        <v>0</v>
      </c>
      <c r="AS80" s="5">
        <f t="shared" si="252"/>
        <v>0</v>
      </c>
      <c r="AT80" s="5">
        <f t="shared" si="252"/>
        <v>0</v>
      </c>
      <c r="AU80" s="5">
        <f t="shared" si="252"/>
        <v>0</v>
      </c>
      <c r="AV80" s="5">
        <f t="shared" si="252"/>
        <v>0</v>
      </c>
      <c r="AW80" s="5">
        <f t="shared" si="252"/>
        <v>0</v>
      </c>
      <c r="AX80" s="5">
        <f t="shared" si="252"/>
        <v>0</v>
      </c>
      <c r="AY80" s="5">
        <f t="shared" si="252"/>
        <v>0</v>
      </c>
      <c r="AZ80" s="5">
        <f t="shared" si="252"/>
        <v>0</v>
      </c>
      <c r="BA80" s="5">
        <f t="shared" si="252"/>
        <v>0</v>
      </c>
      <c r="BB80" s="5">
        <f t="shared" si="252"/>
        <v>0</v>
      </c>
      <c r="BC80" s="5">
        <f t="shared" si="252"/>
        <v>0</v>
      </c>
      <c r="BD80" s="5">
        <f t="shared" si="252"/>
        <v>0</v>
      </c>
      <c r="BE80" s="5">
        <f t="shared" si="252"/>
        <v>0</v>
      </c>
      <c r="BF80" s="5">
        <f t="shared" si="252"/>
        <v>0</v>
      </c>
      <c r="BG80" s="5">
        <f t="shared" si="252"/>
        <v>0</v>
      </c>
      <c r="BH80" s="5">
        <f t="shared" si="252"/>
        <v>0</v>
      </c>
      <c r="BI80" s="5">
        <f t="shared" si="252"/>
        <v>0</v>
      </c>
      <c r="BJ80" s="5">
        <f t="shared" si="252"/>
        <v>0</v>
      </c>
      <c r="BK80" s="5">
        <f t="shared" si="252"/>
        <v>0</v>
      </c>
      <c r="BL80" s="5">
        <f t="shared" si="252"/>
        <v>0</v>
      </c>
      <c r="BM80" s="5">
        <f t="shared" si="252"/>
        <v>0</v>
      </c>
      <c r="BN80" s="5">
        <f t="shared" si="252"/>
        <v>0</v>
      </c>
      <c r="BO80" s="5">
        <f t="shared" si="252"/>
        <v>0</v>
      </c>
      <c r="BP80" s="5">
        <f t="shared" si="252"/>
        <v>0</v>
      </c>
      <c r="BQ80" s="5">
        <f t="shared" si="252"/>
        <v>0</v>
      </c>
      <c r="BR80" s="5">
        <f t="shared" si="252"/>
        <v>0</v>
      </c>
      <c r="BS80" s="5">
        <f t="shared" si="252"/>
        <v>0</v>
      </c>
      <c r="BT80" s="5">
        <f t="shared" si="252"/>
        <v>0</v>
      </c>
      <c r="BU80" s="5">
        <f t="shared" si="252"/>
        <v>0</v>
      </c>
      <c r="BV80" s="5">
        <f t="shared" ref="BV80:CA80" si="253">$F80*$F64</f>
        <v>0</v>
      </c>
      <c r="BW80" s="5">
        <f t="shared" si="253"/>
        <v>0</v>
      </c>
      <c r="BX80" s="5">
        <f t="shared" si="253"/>
        <v>0</v>
      </c>
      <c r="BY80" s="5">
        <f t="shared" si="253"/>
        <v>0</v>
      </c>
      <c r="BZ80" s="5">
        <f t="shared" si="253"/>
        <v>0</v>
      </c>
      <c r="CA80" s="5">
        <f t="shared" si="253"/>
        <v>0</v>
      </c>
      <c r="CB80" s="5">
        <f t="shared" ref="CB80:CC80" si="254">$F80*$F64</f>
        <v>0</v>
      </c>
      <c r="CC80" s="5">
        <f t="shared" si="254"/>
        <v>0</v>
      </c>
      <c r="CD80" s="5">
        <f t="shared" ref="CD80:DL80" si="255">$F80*$F64</f>
        <v>0</v>
      </c>
      <c r="CE80" s="5">
        <f t="shared" si="255"/>
        <v>0</v>
      </c>
      <c r="CF80" s="5">
        <f t="shared" si="255"/>
        <v>0</v>
      </c>
      <c r="CG80" s="5">
        <f t="shared" si="255"/>
        <v>0</v>
      </c>
      <c r="CH80" s="5">
        <f t="shared" si="255"/>
        <v>0</v>
      </c>
      <c r="CI80" s="5">
        <f t="shared" si="255"/>
        <v>0</v>
      </c>
      <c r="CJ80" s="5">
        <f t="shared" si="255"/>
        <v>0</v>
      </c>
      <c r="CK80" s="5">
        <f t="shared" si="255"/>
        <v>0</v>
      </c>
      <c r="CL80" s="5">
        <f t="shared" si="255"/>
        <v>0</v>
      </c>
      <c r="CM80" s="5">
        <f t="shared" si="255"/>
        <v>0</v>
      </c>
      <c r="CN80" s="5">
        <f t="shared" si="255"/>
        <v>0</v>
      </c>
      <c r="CO80" s="5">
        <f t="shared" si="255"/>
        <v>0</v>
      </c>
      <c r="CP80" s="5">
        <f t="shared" si="255"/>
        <v>0</v>
      </c>
      <c r="CQ80" s="5">
        <f t="shared" si="255"/>
        <v>0</v>
      </c>
      <c r="CR80" s="5">
        <f t="shared" si="255"/>
        <v>0</v>
      </c>
      <c r="CS80" s="5">
        <f t="shared" si="255"/>
        <v>0</v>
      </c>
      <c r="CT80" s="5">
        <f t="shared" si="255"/>
        <v>0</v>
      </c>
      <c r="CU80" s="5">
        <f t="shared" si="255"/>
        <v>0</v>
      </c>
      <c r="CV80" s="5">
        <f t="shared" si="255"/>
        <v>0</v>
      </c>
      <c r="CW80" s="5">
        <f t="shared" si="255"/>
        <v>0</v>
      </c>
      <c r="CX80" s="5">
        <f t="shared" si="255"/>
        <v>0</v>
      </c>
      <c r="CY80" s="5">
        <f t="shared" si="255"/>
        <v>0</v>
      </c>
      <c r="CZ80" s="5">
        <f t="shared" si="255"/>
        <v>0</v>
      </c>
      <c r="DA80" s="5">
        <f t="shared" si="255"/>
        <v>0</v>
      </c>
      <c r="DB80" s="5">
        <f t="shared" si="255"/>
        <v>0</v>
      </c>
      <c r="DC80" s="5">
        <f t="shared" si="255"/>
        <v>0</v>
      </c>
      <c r="DD80" s="5">
        <f t="shared" si="255"/>
        <v>0</v>
      </c>
      <c r="DE80" s="5">
        <f t="shared" si="255"/>
        <v>0</v>
      </c>
      <c r="DF80" s="5">
        <f t="shared" si="255"/>
        <v>0</v>
      </c>
      <c r="DG80" s="5">
        <f t="shared" si="255"/>
        <v>0</v>
      </c>
      <c r="DH80" s="5">
        <f t="shared" si="255"/>
        <v>0</v>
      </c>
      <c r="DI80" s="5">
        <f t="shared" si="255"/>
        <v>0</v>
      </c>
      <c r="DJ80" s="5">
        <f t="shared" si="255"/>
        <v>0</v>
      </c>
      <c r="DK80" s="5">
        <f t="shared" si="255"/>
        <v>0</v>
      </c>
      <c r="DL80" s="5">
        <f t="shared" si="255"/>
        <v>0</v>
      </c>
      <c r="DM80" s="5">
        <f t="shared" ref="DM80:DZ80" si="256">$F80*$F64</f>
        <v>0</v>
      </c>
      <c r="DN80" s="5">
        <f t="shared" si="256"/>
        <v>0</v>
      </c>
      <c r="DO80" s="5">
        <f t="shared" si="256"/>
        <v>0</v>
      </c>
      <c r="DP80" s="5">
        <f t="shared" si="256"/>
        <v>0</v>
      </c>
      <c r="DQ80" s="5">
        <f t="shared" si="256"/>
        <v>0</v>
      </c>
      <c r="DR80" s="5">
        <f t="shared" si="256"/>
        <v>0</v>
      </c>
      <c r="DS80" s="5">
        <f t="shared" si="256"/>
        <v>0</v>
      </c>
      <c r="DT80" s="5">
        <f t="shared" si="256"/>
        <v>0</v>
      </c>
      <c r="DU80" s="5">
        <f t="shared" si="256"/>
        <v>0</v>
      </c>
      <c r="DV80" s="5">
        <f t="shared" si="256"/>
        <v>0</v>
      </c>
      <c r="DW80" s="5">
        <f t="shared" si="256"/>
        <v>0</v>
      </c>
      <c r="DX80" s="5">
        <f t="shared" si="256"/>
        <v>0</v>
      </c>
      <c r="DY80" s="5">
        <f t="shared" si="256"/>
        <v>0</v>
      </c>
      <c r="DZ80" s="5">
        <f t="shared" si="256"/>
        <v>0</v>
      </c>
    </row>
    <row r="81" spans="1:130" hidden="1" outlineLevel="1">
      <c r="A81" s="151"/>
      <c r="C81" s="73" t="str">
        <f t="shared" si="208"/>
        <v>Cerebras WSE-2</v>
      </c>
      <c r="F81" s="65">
        <f>Inputs!I52</f>
        <v>20000</v>
      </c>
      <c r="G81" s="54" t="s">
        <v>95</v>
      </c>
      <c r="H81" s="254"/>
      <c r="I81" s="54"/>
    </row>
    <row r="82" spans="1:130" hidden="1" outlineLevel="1">
      <c r="A82" s="151"/>
      <c r="C82" s="73" t="str">
        <f t="shared" ref="C82" si="257">C66</f>
        <v>Placeholder</v>
      </c>
      <c r="F82" s="65">
        <f>Inputs!I53</f>
        <v>0</v>
      </c>
      <c r="G82" s="54" t="s">
        <v>95</v>
      </c>
      <c r="H82" s="254" t="s">
        <v>21</v>
      </c>
      <c r="I82" s="54"/>
      <c r="J82" s="5">
        <f t="shared" ref="J82:AO82" si="258">$F82*$F66</f>
        <v>0</v>
      </c>
      <c r="K82" s="5">
        <f t="shared" si="258"/>
        <v>0</v>
      </c>
      <c r="L82" s="5">
        <f t="shared" si="258"/>
        <v>0</v>
      </c>
      <c r="M82" s="5">
        <f t="shared" si="258"/>
        <v>0</v>
      </c>
      <c r="N82" s="5">
        <f t="shared" si="258"/>
        <v>0</v>
      </c>
      <c r="O82" s="5">
        <f t="shared" si="258"/>
        <v>0</v>
      </c>
      <c r="P82" s="5">
        <f t="shared" si="258"/>
        <v>0</v>
      </c>
      <c r="Q82" s="5">
        <f t="shared" si="258"/>
        <v>0</v>
      </c>
      <c r="R82" s="5">
        <f t="shared" si="258"/>
        <v>0</v>
      </c>
      <c r="S82" s="5">
        <f t="shared" si="258"/>
        <v>0</v>
      </c>
      <c r="T82" s="5">
        <f t="shared" si="258"/>
        <v>0</v>
      </c>
      <c r="U82" s="5">
        <f t="shared" si="258"/>
        <v>0</v>
      </c>
      <c r="V82" s="5">
        <f t="shared" si="258"/>
        <v>0</v>
      </c>
      <c r="W82" s="5">
        <f t="shared" si="258"/>
        <v>0</v>
      </c>
      <c r="X82" s="5">
        <f t="shared" si="258"/>
        <v>0</v>
      </c>
      <c r="Y82" s="5">
        <f t="shared" si="258"/>
        <v>0</v>
      </c>
      <c r="Z82" s="5">
        <f t="shared" si="258"/>
        <v>0</v>
      </c>
      <c r="AA82" s="5">
        <f t="shared" si="258"/>
        <v>0</v>
      </c>
      <c r="AB82" s="5">
        <f t="shared" si="258"/>
        <v>0</v>
      </c>
      <c r="AC82" s="5">
        <f t="shared" si="258"/>
        <v>0</v>
      </c>
      <c r="AD82" s="5">
        <f t="shared" si="258"/>
        <v>0</v>
      </c>
      <c r="AE82" s="5">
        <f t="shared" si="258"/>
        <v>0</v>
      </c>
      <c r="AF82" s="5">
        <f t="shared" si="258"/>
        <v>0</v>
      </c>
      <c r="AG82" s="5">
        <f t="shared" si="258"/>
        <v>0</v>
      </c>
      <c r="AH82" s="5">
        <f t="shared" si="258"/>
        <v>0</v>
      </c>
      <c r="AI82" s="5">
        <f t="shared" si="258"/>
        <v>0</v>
      </c>
      <c r="AJ82" s="5">
        <f t="shared" si="258"/>
        <v>0</v>
      </c>
      <c r="AK82" s="5">
        <f t="shared" si="258"/>
        <v>0</v>
      </c>
      <c r="AL82" s="5">
        <f t="shared" si="258"/>
        <v>0</v>
      </c>
      <c r="AM82" s="5">
        <f t="shared" si="258"/>
        <v>0</v>
      </c>
      <c r="AN82" s="5">
        <f t="shared" si="258"/>
        <v>0</v>
      </c>
      <c r="AO82" s="5">
        <f t="shared" si="258"/>
        <v>0</v>
      </c>
      <c r="AP82" s="5">
        <f t="shared" ref="AP82:BU82" si="259">$F82*$F66</f>
        <v>0</v>
      </c>
      <c r="AQ82" s="5">
        <f t="shared" si="259"/>
        <v>0</v>
      </c>
      <c r="AR82" s="5">
        <f t="shared" si="259"/>
        <v>0</v>
      </c>
      <c r="AS82" s="5">
        <f t="shared" si="259"/>
        <v>0</v>
      </c>
      <c r="AT82" s="5">
        <f t="shared" si="259"/>
        <v>0</v>
      </c>
      <c r="AU82" s="5">
        <f t="shared" si="259"/>
        <v>0</v>
      </c>
      <c r="AV82" s="5">
        <f t="shared" si="259"/>
        <v>0</v>
      </c>
      <c r="AW82" s="5">
        <f t="shared" si="259"/>
        <v>0</v>
      </c>
      <c r="AX82" s="5">
        <f t="shared" si="259"/>
        <v>0</v>
      </c>
      <c r="AY82" s="5">
        <f t="shared" si="259"/>
        <v>0</v>
      </c>
      <c r="AZ82" s="5">
        <f t="shared" si="259"/>
        <v>0</v>
      </c>
      <c r="BA82" s="5">
        <f t="shared" si="259"/>
        <v>0</v>
      </c>
      <c r="BB82" s="5">
        <f t="shared" si="259"/>
        <v>0</v>
      </c>
      <c r="BC82" s="5">
        <f t="shared" si="259"/>
        <v>0</v>
      </c>
      <c r="BD82" s="5">
        <f t="shared" si="259"/>
        <v>0</v>
      </c>
      <c r="BE82" s="5">
        <f t="shared" si="259"/>
        <v>0</v>
      </c>
      <c r="BF82" s="5">
        <f t="shared" si="259"/>
        <v>0</v>
      </c>
      <c r="BG82" s="5">
        <f t="shared" si="259"/>
        <v>0</v>
      </c>
      <c r="BH82" s="5">
        <f t="shared" si="259"/>
        <v>0</v>
      </c>
      <c r="BI82" s="5">
        <f t="shared" si="259"/>
        <v>0</v>
      </c>
      <c r="BJ82" s="5">
        <f t="shared" si="259"/>
        <v>0</v>
      </c>
      <c r="BK82" s="5">
        <f t="shared" si="259"/>
        <v>0</v>
      </c>
      <c r="BL82" s="5">
        <f t="shared" si="259"/>
        <v>0</v>
      </c>
      <c r="BM82" s="5">
        <f t="shared" si="259"/>
        <v>0</v>
      </c>
      <c r="BN82" s="5">
        <f t="shared" si="259"/>
        <v>0</v>
      </c>
      <c r="BO82" s="5">
        <f t="shared" si="259"/>
        <v>0</v>
      </c>
      <c r="BP82" s="5">
        <f t="shared" si="259"/>
        <v>0</v>
      </c>
      <c r="BQ82" s="5">
        <f t="shared" si="259"/>
        <v>0</v>
      </c>
      <c r="BR82" s="5">
        <f t="shared" si="259"/>
        <v>0</v>
      </c>
      <c r="BS82" s="5">
        <f t="shared" si="259"/>
        <v>0</v>
      </c>
      <c r="BT82" s="5">
        <f t="shared" si="259"/>
        <v>0</v>
      </c>
      <c r="BU82" s="5">
        <f t="shared" si="259"/>
        <v>0</v>
      </c>
      <c r="BV82" s="5">
        <f t="shared" ref="BV82:CA82" si="260">$F82*$F66</f>
        <v>0</v>
      </c>
      <c r="BW82" s="5">
        <f t="shared" si="260"/>
        <v>0</v>
      </c>
      <c r="BX82" s="5">
        <f t="shared" si="260"/>
        <v>0</v>
      </c>
      <c r="BY82" s="5">
        <f t="shared" si="260"/>
        <v>0</v>
      </c>
      <c r="BZ82" s="5">
        <f t="shared" si="260"/>
        <v>0</v>
      </c>
      <c r="CA82" s="5">
        <f t="shared" si="260"/>
        <v>0</v>
      </c>
      <c r="CB82" s="5">
        <f t="shared" ref="CB82:CC82" si="261">$F82*$F66</f>
        <v>0</v>
      </c>
      <c r="CC82" s="5">
        <f t="shared" si="261"/>
        <v>0</v>
      </c>
      <c r="CD82" s="5">
        <f t="shared" ref="CD82:DL82" si="262">$F82*$F66</f>
        <v>0</v>
      </c>
      <c r="CE82" s="5">
        <f t="shared" si="262"/>
        <v>0</v>
      </c>
      <c r="CF82" s="5">
        <f t="shared" si="262"/>
        <v>0</v>
      </c>
      <c r="CG82" s="5">
        <f t="shared" si="262"/>
        <v>0</v>
      </c>
      <c r="CH82" s="5">
        <f t="shared" si="262"/>
        <v>0</v>
      </c>
      <c r="CI82" s="5">
        <f t="shared" si="262"/>
        <v>0</v>
      </c>
      <c r="CJ82" s="5">
        <f t="shared" si="262"/>
        <v>0</v>
      </c>
      <c r="CK82" s="5">
        <f t="shared" si="262"/>
        <v>0</v>
      </c>
      <c r="CL82" s="5">
        <f t="shared" si="262"/>
        <v>0</v>
      </c>
      <c r="CM82" s="5">
        <f t="shared" si="262"/>
        <v>0</v>
      </c>
      <c r="CN82" s="5">
        <f t="shared" si="262"/>
        <v>0</v>
      </c>
      <c r="CO82" s="5">
        <f t="shared" si="262"/>
        <v>0</v>
      </c>
      <c r="CP82" s="5">
        <f t="shared" si="262"/>
        <v>0</v>
      </c>
      <c r="CQ82" s="5">
        <f t="shared" si="262"/>
        <v>0</v>
      </c>
      <c r="CR82" s="5">
        <f t="shared" si="262"/>
        <v>0</v>
      </c>
      <c r="CS82" s="5">
        <f t="shared" si="262"/>
        <v>0</v>
      </c>
      <c r="CT82" s="5">
        <f t="shared" si="262"/>
        <v>0</v>
      </c>
      <c r="CU82" s="5">
        <f t="shared" si="262"/>
        <v>0</v>
      </c>
      <c r="CV82" s="5">
        <f t="shared" si="262"/>
        <v>0</v>
      </c>
      <c r="CW82" s="5">
        <f t="shared" si="262"/>
        <v>0</v>
      </c>
      <c r="CX82" s="5">
        <f t="shared" si="262"/>
        <v>0</v>
      </c>
      <c r="CY82" s="5">
        <f t="shared" si="262"/>
        <v>0</v>
      </c>
      <c r="CZ82" s="5">
        <f t="shared" si="262"/>
        <v>0</v>
      </c>
      <c r="DA82" s="5">
        <f t="shared" si="262"/>
        <v>0</v>
      </c>
      <c r="DB82" s="5">
        <f t="shared" si="262"/>
        <v>0</v>
      </c>
      <c r="DC82" s="5">
        <f t="shared" si="262"/>
        <v>0</v>
      </c>
      <c r="DD82" s="5">
        <f t="shared" si="262"/>
        <v>0</v>
      </c>
      <c r="DE82" s="5">
        <f t="shared" si="262"/>
        <v>0</v>
      </c>
      <c r="DF82" s="5">
        <f t="shared" si="262"/>
        <v>0</v>
      </c>
      <c r="DG82" s="5">
        <f t="shared" si="262"/>
        <v>0</v>
      </c>
      <c r="DH82" s="5">
        <f t="shared" si="262"/>
        <v>0</v>
      </c>
      <c r="DI82" s="5">
        <f t="shared" si="262"/>
        <v>0</v>
      </c>
      <c r="DJ82" s="5">
        <f t="shared" si="262"/>
        <v>0</v>
      </c>
      <c r="DK82" s="5">
        <f t="shared" si="262"/>
        <v>0</v>
      </c>
      <c r="DL82" s="5">
        <f t="shared" si="262"/>
        <v>0</v>
      </c>
      <c r="DM82" s="5">
        <f t="shared" ref="DM82:DZ82" si="263">$F82*$F66</f>
        <v>0</v>
      </c>
      <c r="DN82" s="5">
        <f t="shared" si="263"/>
        <v>0</v>
      </c>
      <c r="DO82" s="5">
        <f t="shared" si="263"/>
        <v>0</v>
      </c>
      <c r="DP82" s="5">
        <f t="shared" si="263"/>
        <v>0</v>
      </c>
      <c r="DQ82" s="5">
        <f t="shared" si="263"/>
        <v>0</v>
      </c>
      <c r="DR82" s="5">
        <f t="shared" si="263"/>
        <v>0</v>
      </c>
      <c r="DS82" s="5">
        <f t="shared" si="263"/>
        <v>0</v>
      </c>
      <c r="DT82" s="5">
        <f t="shared" si="263"/>
        <v>0</v>
      </c>
      <c r="DU82" s="5">
        <f t="shared" si="263"/>
        <v>0</v>
      </c>
      <c r="DV82" s="5">
        <f t="shared" si="263"/>
        <v>0</v>
      </c>
      <c r="DW82" s="5">
        <f t="shared" si="263"/>
        <v>0</v>
      </c>
      <c r="DX82" s="5">
        <f t="shared" si="263"/>
        <v>0</v>
      </c>
      <c r="DY82" s="5">
        <f t="shared" si="263"/>
        <v>0</v>
      </c>
      <c r="DZ82" s="5">
        <f t="shared" si="263"/>
        <v>0</v>
      </c>
    </row>
    <row r="83" spans="1:130" collapsed="1">
      <c r="A83" s="151"/>
      <c r="C83" s="63"/>
      <c r="F83" s="66"/>
      <c r="G83" s="54"/>
      <c r="H83" s="254">
        <f>J83/1000000</f>
        <v>0.93</v>
      </c>
      <c r="I83" s="54"/>
      <c r="J83" s="256">
        <f t="shared" ref="J83:AO83" si="264">SUM(J72:J82)</f>
        <v>930000</v>
      </c>
      <c r="K83" s="256">
        <f t="shared" si="264"/>
        <v>930000</v>
      </c>
      <c r="L83" s="256">
        <f t="shared" si="264"/>
        <v>930000</v>
      </c>
      <c r="M83" s="256">
        <f t="shared" si="264"/>
        <v>930000</v>
      </c>
      <c r="N83" s="256">
        <f t="shared" si="264"/>
        <v>930000</v>
      </c>
      <c r="O83" s="256">
        <f t="shared" si="264"/>
        <v>930000</v>
      </c>
      <c r="P83" s="256">
        <f t="shared" si="264"/>
        <v>930000</v>
      </c>
      <c r="Q83" s="256">
        <f t="shared" si="264"/>
        <v>930000</v>
      </c>
      <c r="R83" s="256">
        <f t="shared" si="264"/>
        <v>930000</v>
      </c>
      <c r="S83" s="256">
        <f t="shared" si="264"/>
        <v>930000</v>
      </c>
      <c r="T83" s="256">
        <f t="shared" si="264"/>
        <v>930000</v>
      </c>
      <c r="U83" s="256">
        <f t="shared" si="264"/>
        <v>930000</v>
      </c>
      <c r="V83" s="256">
        <f t="shared" si="264"/>
        <v>930000</v>
      </c>
      <c r="W83" s="256">
        <f t="shared" si="264"/>
        <v>930000</v>
      </c>
      <c r="X83" s="256">
        <f t="shared" si="264"/>
        <v>930000</v>
      </c>
      <c r="Y83" s="256">
        <f t="shared" si="264"/>
        <v>930000</v>
      </c>
      <c r="Z83" s="256">
        <f t="shared" si="264"/>
        <v>930000</v>
      </c>
      <c r="AA83" s="256">
        <f t="shared" si="264"/>
        <v>930000</v>
      </c>
      <c r="AB83" s="256">
        <f t="shared" si="264"/>
        <v>930000</v>
      </c>
      <c r="AC83" s="256">
        <f t="shared" si="264"/>
        <v>930000</v>
      </c>
      <c r="AD83" s="256">
        <f t="shared" si="264"/>
        <v>930000</v>
      </c>
      <c r="AE83" s="256">
        <f t="shared" si="264"/>
        <v>930000</v>
      </c>
      <c r="AF83" s="256">
        <f t="shared" si="264"/>
        <v>930000</v>
      </c>
      <c r="AG83" s="256">
        <f t="shared" si="264"/>
        <v>930000</v>
      </c>
      <c r="AH83" s="256">
        <f t="shared" si="264"/>
        <v>930000</v>
      </c>
      <c r="AI83" s="256">
        <f t="shared" si="264"/>
        <v>930000</v>
      </c>
      <c r="AJ83" s="256">
        <f t="shared" si="264"/>
        <v>930000</v>
      </c>
      <c r="AK83" s="256">
        <f t="shared" si="264"/>
        <v>930000</v>
      </c>
      <c r="AL83" s="256">
        <f t="shared" si="264"/>
        <v>930000</v>
      </c>
      <c r="AM83" s="256">
        <f t="shared" si="264"/>
        <v>930000</v>
      </c>
      <c r="AN83" s="256">
        <f t="shared" si="264"/>
        <v>930000</v>
      </c>
      <c r="AO83" s="256">
        <f t="shared" si="264"/>
        <v>930000</v>
      </c>
      <c r="AP83" s="256">
        <f t="shared" ref="AP83:BU83" si="265">SUM(AP72:AP82)</f>
        <v>930000</v>
      </c>
      <c r="AQ83" s="256">
        <f t="shared" si="265"/>
        <v>930000</v>
      </c>
      <c r="AR83" s="256">
        <f t="shared" si="265"/>
        <v>930000</v>
      </c>
      <c r="AS83" s="256">
        <f t="shared" si="265"/>
        <v>930000</v>
      </c>
      <c r="AT83" s="256">
        <f t="shared" si="265"/>
        <v>930000</v>
      </c>
      <c r="AU83" s="256">
        <f t="shared" si="265"/>
        <v>930000</v>
      </c>
      <c r="AV83" s="256">
        <f t="shared" si="265"/>
        <v>930000</v>
      </c>
      <c r="AW83" s="256">
        <f t="shared" si="265"/>
        <v>930000</v>
      </c>
      <c r="AX83" s="256">
        <f t="shared" si="265"/>
        <v>930000</v>
      </c>
      <c r="AY83" s="256">
        <f t="shared" si="265"/>
        <v>930000</v>
      </c>
      <c r="AZ83" s="256">
        <f t="shared" si="265"/>
        <v>930000</v>
      </c>
      <c r="BA83" s="256">
        <f t="shared" si="265"/>
        <v>930000</v>
      </c>
      <c r="BB83" s="256">
        <f t="shared" si="265"/>
        <v>930000</v>
      </c>
      <c r="BC83" s="256">
        <f t="shared" si="265"/>
        <v>930000</v>
      </c>
      <c r="BD83" s="256">
        <f t="shared" si="265"/>
        <v>930000</v>
      </c>
      <c r="BE83" s="256">
        <f t="shared" si="265"/>
        <v>930000</v>
      </c>
      <c r="BF83" s="256">
        <f t="shared" si="265"/>
        <v>930000</v>
      </c>
      <c r="BG83" s="256">
        <f t="shared" si="265"/>
        <v>930000</v>
      </c>
      <c r="BH83" s="256">
        <f t="shared" si="265"/>
        <v>930000</v>
      </c>
      <c r="BI83" s="256">
        <f t="shared" si="265"/>
        <v>930000</v>
      </c>
      <c r="BJ83" s="256">
        <f t="shared" si="265"/>
        <v>930000</v>
      </c>
      <c r="BK83" s="256">
        <f t="shared" si="265"/>
        <v>930000</v>
      </c>
      <c r="BL83" s="256">
        <f t="shared" si="265"/>
        <v>930000</v>
      </c>
      <c r="BM83" s="256">
        <f t="shared" si="265"/>
        <v>930000</v>
      </c>
      <c r="BN83" s="256">
        <f t="shared" si="265"/>
        <v>930000</v>
      </c>
      <c r="BO83" s="256">
        <f t="shared" si="265"/>
        <v>930000</v>
      </c>
      <c r="BP83" s="256">
        <f t="shared" si="265"/>
        <v>930000</v>
      </c>
      <c r="BQ83" s="256">
        <f t="shared" si="265"/>
        <v>930000</v>
      </c>
      <c r="BR83" s="256">
        <f t="shared" si="265"/>
        <v>930000</v>
      </c>
      <c r="BS83" s="256">
        <f t="shared" si="265"/>
        <v>930000</v>
      </c>
      <c r="BT83" s="256">
        <f t="shared" si="265"/>
        <v>930000</v>
      </c>
      <c r="BU83" s="256">
        <f t="shared" si="265"/>
        <v>930000</v>
      </c>
      <c r="BV83" s="256">
        <f t="shared" ref="BV83:CA83" si="266">SUM(BV72:BV82)</f>
        <v>930000</v>
      </c>
      <c r="BW83" s="256">
        <f t="shared" si="266"/>
        <v>930000</v>
      </c>
      <c r="BX83" s="256">
        <f t="shared" si="266"/>
        <v>930000</v>
      </c>
      <c r="BY83" s="256">
        <f t="shared" si="266"/>
        <v>930000</v>
      </c>
      <c r="BZ83" s="256">
        <f t="shared" si="266"/>
        <v>930000</v>
      </c>
      <c r="CA83" s="256">
        <f t="shared" si="266"/>
        <v>930000</v>
      </c>
      <c r="CB83" s="256">
        <f t="shared" ref="CB83:CC83" si="267">SUM(CB72:CB82)</f>
        <v>930000</v>
      </c>
      <c r="CC83" s="256">
        <f t="shared" si="267"/>
        <v>930000</v>
      </c>
      <c r="CD83" s="256">
        <f t="shared" ref="CD83:DL83" si="268">SUM(CD72:CD82)</f>
        <v>930000</v>
      </c>
      <c r="CE83" s="256">
        <f t="shared" si="268"/>
        <v>930000</v>
      </c>
      <c r="CF83" s="256">
        <f t="shared" si="268"/>
        <v>930000</v>
      </c>
      <c r="CG83" s="256">
        <f t="shared" si="268"/>
        <v>930000</v>
      </c>
      <c r="CH83" s="256">
        <f t="shared" si="268"/>
        <v>930000</v>
      </c>
      <c r="CI83" s="256">
        <f t="shared" si="268"/>
        <v>930000</v>
      </c>
      <c r="CJ83" s="256">
        <f t="shared" si="268"/>
        <v>930000</v>
      </c>
      <c r="CK83" s="256">
        <f t="shared" si="268"/>
        <v>930000</v>
      </c>
      <c r="CL83" s="256">
        <f t="shared" si="268"/>
        <v>930000</v>
      </c>
      <c r="CM83" s="256">
        <f t="shared" si="268"/>
        <v>930000</v>
      </c>
      <c r="CN83" s="256">
        <f t="shared" si="268"/>
        <v>930000</v>
      </c>
      <c r="CO83" s="256">
        <f t="shared" si="268"/>
        <v>930000</v>
      </c>
      <c r="CP83" s="256">
        <f t="shared" si="268"/>
        <v>930000</v>
      </c>
      <c r="CQ83" s="256">
        <f t="shared" si="268"/>
        <v>930000</v>
      </c>
      <c r="CR83" s="256">
        <f t="shared" si="268"/>
        <v>930000</v>
      </c>
      <c r="CS83" s="256">
        <f t="shared" si="268"/>
        <v>930000</v>
      </c>
      <c r="CT83" s="256">
        <f t="shared" si="268"/>
        <v>930000</v>
      </c>
      <c r="CU83" s="256">
        <f t="shared" si="268"/>
        <v>930000</v>
      </c>
      <c r="CV83" s="256">
        <f t="shared" si="268"/>
        <v>930000</v>
      </c>
      <c r="CW83" s="256">
        <f t="shared" si="268"/>
        <v>930000</v>
      </c>
      <c r="CX83" s="256">
        <f t="shared" si="268"/>
        <v>930000</v>
      </c>
      <c r="CY83" s="256">
        <f t="shared" si="268"/>
        <v>930000</v>
      </c>
      <c r="CZ83" s="256">
        <f t="shared" si="268"/>
        <v>930000</v>
      </c>
      <c r="DA83" s="256">
        <f t="shared" si="268"/>
        <v>930000</v>
      </c>
      <c r="DB83" s="256">
        <f t="shared" si="268"/>
        <v>930000</v>
      </c>
      <c r="DC83" s="256">
        <f t="shared" si="268"/>
        <v>930000</v>
      </c>
      <c r="DD83" s="256">
        <f t="shared" si="268"/>
        <v>930000</v>
      </c>
      <c r="DE83" s="256">
        <f t="shared" si="268"/>
        <v>930000</v>
      </c>
      <c r="DF83" s="256">
        <f t="shared" si="268"/>
        <v>930000</v>
      </c>
      <c r="DG83" s="256">
        <f t="shared" si="268"/>
        <v>930000</v>
      </c>
      <c r="DH83" s="256">
        <f t="shared" si="268"/>
        <v>930000</v>
      </c>
      <c r="DI83" s="256">
        <f t="shared" si="268"/>
        <v>930000</v>
      </c>
      <c r="DJ83" s="256">
        <f t="shared" si="268"/>
        <v>930000</v>
      </c>
      <c r="DK83" s="256">
        <f t="shared" si="268"/>
        <v>930000</v>
      </c>
      <c r="DL83" s="256">
        <f t="shared" si="268"/>
        <v>930000</v>
      </c>
      <c r="DM83" s="256">
        <f t="shared" ref="DM83:DZ83" si="269">SUM(DM72:DM82)</f>
        <v>930000</v>
      </c>
      <c r="DN83" s="256">
        <f t="shared" si="269"/>
        <v>930000</v>
      </c>
      <c r="DO83" s="256">
        <f t="shared" si="269"/>
        <v>930000</v>
      </c>
      <c r="DP83" s="256">
        <f t="shared" si="269"/>
        <v>930000</v>
      </c>
      <c r="DQ83" s="256">
        <f t="shared" si="269"/>
        <v>930000</v>
      </c>
      <c r="DR83" s="256">
        <f t="shared" si="269"/>
        <v>930000</v>
      </c>
      <c r="DS83" s="256">
        <f t="shared" si="269"/>
        <v>930000</v>
      </c>
      <c r="DT83" s="256">
        <f t="shared" si="269"/>
        <v>930000</v>
      </c>
      <c r="DU83" s="256">
        <f t="shared" si="269"/>
        <v>930000</v>
      </c>
      <c r="DV83" s="256">
        <f t="shared" si="269"/>
        <v>930000</v>
      </c>
      <c r="DW83" s="256">
        <f t="shared" si="269"/>
        <v>930000</v>
      </c>
      <c r="DX83" s="256">
        <f t="shared" si="269"/>
        <v>930000</v>
      </c>
      <c r="DY83" s="256">
        <f t="shared" si="269"/>
        <v>930000</v>
      </c>
      <c r="DZ83" s="256">
        <f t="shared" si="269"/>
        <v>930000</v>
      </c>
    </row>
    <row r="84" spans="1:130">
      <c r="A84" s="151"/>
      <c r="C84" s="63"/>
      <c r="F84" s="66"/>
      <c r="G84" s="54"/>
      <c r="H84" s="254"/>
      <c r="I84" s="54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153"/>
      <c r="CU84" s="153"/>
      <c r="CV84" s="153"/>
      <c r="CW84" s="153"/>
      <c r="CX84" s="153"/>
      <c r="CY84" s="153"/>
      <c r="CZ84" s="153"/>
      <c r="DA84" s="153"/>
      <c r="DB84" s="153"/>
      <c r="DC84" s="153"/>
      <c r="DD84" s="153"/>
      <c r="DE84" s="153"/>
      <c r="DF84" s="153"/>
      <c r="DG84" s="153"/>
      <c r="DH84" s="153"/>
      <c r="DI84" s="153"/>
      <c r="DJ84" s="153"/>
      <c r="DK84" s="153"/>
      <c r="DL84" s="153"/>
      <c r="DM84" s="153"/>
      <c r="DN84" s="153"/>
      <c r="DO84" s="153"/>
      <c r="DP84" s="153"/>
      <c r="DQ84" s="153"/>
      <c r="DR84" s="153"/>
      <c r="DS84" s="153"/>
      <c r="DT84" s="153"/>
      <c r="DU84" s="153"/>
      <c r="DV84" s="153"/>
      <c r="DW84" s="153"/>
      <c r="DX84" s="153"/>
      <c r="DY84" s="153"/>
      <c r="DZ84" s="153"/>
    </row>
    <row r="85" spans="1:130">
      <c r="A85" s="151"/>
      <c r="C85" s="63"/>
      <c r="F85" s="66"/>
      <c r="G85" s="54"/>
      <c r="H85" s="254"/>
      <c r="I85" s="54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/>
      <c r="DK85" s="153"/>
      <c r="DL85" s="153"/>
      <c r="DM85" s="153"/>
      <c r="DN85" s="153"/>
      <c r="DO85" s="153"/>
      <c r="DP85" s="153"/>
      <c r="DQ85" s="153"/>
      <c r="DR85" s="153"/>
      <c r="DS85" s="153"/>
      <c r="DT85" s="153"/>
      <c r="DU85" s="153"/>
      <c r="DV85" s="153"/>
      <c r="DW85" s="153"/>
      <c r="DX85" s="153"/>
      <c r="DY85" s="153"/>
      <c r="DZ85" s="153"/>
    </row>
    <row r="86" spans="1:130" ht="13">
      <c r="A86" s="151"/>
      <c r="C86" s="14" t="s">
        <v>89</v>
      </c>
      <c r="G86" s="54"/>
      <c r="H86" s="254"/>
      <c r="I86" s="54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153"/>
      <c r="CU86" s="153"/>
      <c r="CV86" s="153"/>
      <c r="CW86" s="153"/>
      <c r="CX86" s="153"/>
      <c r="CY86" s="153"/>
      <c r="CZ86" s="153"/>
      <c r="DA86" s="153"/>
      <c r="DB86" s="153"/>
      <c r="DC86" s="153"/>
      <c r="DD86" s="153"/>
      <c r="DE86" s="153"/>
      <c r="DF86" s="153"/>
      <c r="DG86" s="153"/>
      <c r="DH86" s="153"/>
      <c r="DI86" s="153"/>
      <c r="DJ86" s="153"/>
      <c r="DK86" s="153"/>
      <c r="DL86" s="153"/>
      <c r="DM86" s="153"/>
      <c r="DN86" s="153"/>
      <c r="DO86" s="153"/>
      <c r="DP86" s="153"/>
      <c r="DQ86" s="153"/>
      <c r="DR86" s="153"/>
      <c r="DS86" s="153"/>
      <c r="DT86" s="153"/>
      <c r="DU86" s="153"/>
      <c r="DV86" s="153"/>
      <c r="DW86" s="153"/>
      <c r="DX86" s="153"/>
      <c r="DY86" s="153"/>
      <c r="DZ86" s="153"/>
    </row>
    <row r="87" spans="1:130" ht="13">
      <c r="A87" s="151"/>
      <c r="C87" s="14"/>
      <c r="G87" s="54"/>
      <c r="H87" s="254"/>
      <c r="I87" s="54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153"/>
      <c r="CU87" s="153"/>
      <c r="CV87" s="153"/>
      <c r="CW87" s="153"/>
      <c r="CX87" s="153"/>
      <c r="CY87" s="153"/>
      <c r="CZ87" s="153"/>
      <c r="DA87" s="153"/>
      <c r="DB87" s="153"/>
      <c r="DC87" s="153"/>
      <c r="DD87" s="153"/>
      <c r="DE87" s="153"/>
      <c r="DF87" s="153"/>
      <c r="DG87" s="153"/>
      <c r="DH87" s="153"/>
      <c r="DI87" s="153"/>
      <c r="DJ87" s="153"/>
      <c r="DK87" s="153"/>
      <c r="DL87" s="153"/>
      <c r="DM87" s="153"/>
      <c r="DN87" s="153"/>
      <c r="DO87" s="153"/>
      <c r="DP87" s="153"/>
      <c r="DQ87" s="153"/>
      <c r="DR87" s="153"/>
      <c r="DS87" s="153"/>
      <c r="DT87" s="153"/>
      <c r="DU87" s="153"/>
      <c r="DV87" s="153"/>
      <c r="DW87" s="153"/>
      <c r="DX87" s="153"/>
      <c r="DY87" s="153"/>
      <c r="DZ87" s="153"/>
    </row>
    <row r="88" spans="1:130">
      <c r="A88" s="151"/>
      <c r="C88" s="5" t="s">
        <v>48</v>
      </c>
      <c r="G88" s="54" t="s">
        <v>14</v>
      </c>
      <c r="H88" s="258">
        <f>SUM(J88:DZ88)</f>
        <v>85488</v>
      </c>
      <c r="I88" s="29"/>
      <c r="J88" s="257">
        <f t="shared" ref="J88:AO88" si="270">24*J$10*J$24</f>
        <v>0</v>
      </c>
      <c r="K88" s="257">
        <f t="shared" si="270"/>
        <v>0</v>
      </c>
      <c r="L88" s="257">
        <f t="shared" si="270"/>
        <v>0</v>
      </c>
      <c r="M88" s="257">
        <f t="shared" si="270"/>
        <v>0</v>
      </c>
      <c r="N88" s="257">
        <f t="shared" si="270"/>
        <v>720</v>
      </c>
      <c r="O88" s="257">
        <f t="shared" si="270"/>
        <v>744</v>
      </c>
      <c r="P88" s="257">
        <f t="shared" si="270"/>
        <v>720</v>
      </c>
      <c r="Q88" s="257">
        <f t="shared" si="270"/>
        <v>744</v>
      </c>
      <c r="R88" s="257">
        <f t="shared" si="270"/>
        <v>744</v>
      </c>
      <c r="S88" s="257">
        <f t="shared" si="270"/>
        <v>720</v>
      </c>
      <c r="T88" s="257">
        <f t="shared" si="270"/>
        <v>744</v>
      </c>
      <c r="U88" s="257">
        <f t="shared" si="270"/>
        <v>720</v>
      </c>
      <c r="V88" s="257">
        <f t="shared" si="270"/>
        <v>744</v>
      </c>
      <c r="W88" s="257">
        <f t="shared" si="270"/>
        <v>744</v>
      </c>
      <c r="X88" s="257">
        <f t="shared" si="270"/>
        <v>672</v>
      </c>
      <c r="Y88" s="257">
        <f t="shared" si="270"/>
        <v>744</v>
      </c>
      <c r="Z88" s="257">
        <f t="shared" si="270"/>
        <v>720</v>
      </c>
      <c r="AA88" s="257">
        <f t="shared" si="270"/>
        <v>744</v>
      </c>
      <c r="AB88" s="257">
        <f t="shared" si="270"/>
        <v>720</v>
      </c>
      <c r="AC88" s="257">
        <f t="shared" si="270"/>
        <v>744</v>
      </c>
      <c r="AD88" s="257">
        <f t="shared" si="270"/>
        <v>744</v>
      </c>
      <c r="AE88" s="257">
        <f t="shared" si="270"/>
        <v>720</v>
      </c>
      <c r="AF88" s="257">
        <f t="shared" si="270"/>
        <v>744</v>
      </c>
      <c r="AG88" s="257">
        <f t="shared" si="270"/>
        <v>720</v>
      </c>
      <c r="AH88" s="257">
        <f t="shared" si="270"/>
        <v>744</v>
      </c>
      <c r="AI88" s="257">
        <f t="shared" si="270"/>
        <v>744</v>
      </c>
      <c r="AJ88" s="257">
        <f t="shared" si="270"/>
        <v>696</v>
      </c>
      <c r="AK88" s="257">
        <f t="shared" si="270"/>
        <v>744</v>
      </c>
      <c r="AL88" s="257">
        <f t="shared" si="270"/>
        <v>720</v>
      </c>
      <c r="AM88" s="257">
        <f t="shared" si="270"/>
        <v>744</v>
      </c>
      <c r="AN88" s="257">
        <f t="shared" si="270"/>
        <v>720</v>
      </c>
      <c r="AO88" s="257">
        <f t="shared" si="270"/>
        <v>744</v>
      </c>
      <c r="AP88" s="257">
        <f t="shared" ref="AP88:BU88" si="271">24*AP$10*AP$24</f>
        <v>744</v>
      </c>
      <c r="AQ88" s="257">
        <f t="shared" si="271"/>
        <v>720</v>
      </c>
      <c r="AR88" s="257">
        <f t="shared" si="271"/>
        <v>744</v>
      </c>
      <c r="AS88" s="257">
        <f t="shared" si="271"/>
        <v>720</v>
      </c>
      <c r="AT88" s="257">
        <f t="shared" si="271"/>
        <v>744</v>
      </c>
      <c r="AU88" s="257">
        <f t="shared" si="271"/>
        <v>744</v>
      </c>
      <c r="AV88" s="257">
        <f t="shared" si="271"/>
        <v>672</v>
      </c>
      <c r="AW88" s="257">
        <f t="shared" si="271"/>
        <v>744</v>
      </c>
      <c r="AX88" s="257">
        <f t="shared" si="271"/>
        <v>720</v>
      </c>
      <c r="AY88" s="257">
        <f t="shared" si="271"/>
        <v>744</v>
      </c>
      <c r="AZ88" s="257">
        <f t="shared" si="271"/>
        <v>720</v>
      </c>
      <c r="BA88" s="257">
        <f t="shared" si="271"/>
        <v>744</v>
      </c>
      <c r="BB88" s="257">
        <f t="shared" si="271"/>
        <v>744</v>
      </c>
      <c r="BC88" s="257">
        <f t="shared" si="271"/>
        <v>720</v>
      </c>
      <c r="BD88" s="257">
        <f t="shared" si="271"/>
        <v>744</v>
      </c>
      <c r="BE88" s="257">
        <f t="shared" si="271"/>
        <v>720</v>
      </c>
      <c r="BF88" s="257">
        <f t="shared" si="271"/>
        <v>744</v>
      </c>
      <c r="BG88" s="257">
        <f t="shared" si="271"/>
        <v>744</v>
      </c>
      <c r="BH88" s="257">
        <f t="shared" si="271"/>
        <v>672</v>
      </c>
      <c r="BI88" s="257">
        <f t="shared" si="271"/>
        <v>744</v>
      </c>
      <c r="BJ88" s="257">
        <f t="shared" si="271"/>
        <v>720</v>
      </c>
      <c r="BK88" s="257">
        <f t="shared" si="271"/>
        <v>744</v>
      </c>
      <c r="BL88" s="257">
        <f t="shared" si="271"/>
        <v>720</v>
      </c>
      <c r="BM88" s="257">
        <f t="shared" si="271"/>
        <v>744</v>
      </c>
      <c r="BN88" s="257">
        <f t="shared" si="271"/>
        <v>744</v>
      </c>
      <c r="BO88" s="257">
        <f t="shared" si="271"/>
        <v>720</v>
      </c>
      <c r="BP88" s="257">
        <f t="shared" si="271"/>
        <v>744</v>
      </c>
      <c r="BQ88" s="257">
        <f t="shared" si="271"/>
        <v>720</v>
      </c>
      <c r="BR88" s="257">
        <f t="shared" si="271"/>
        <v>744</v>
      </c>
      <c r="BS88" s="257">
        <f t="shared" si="271"/>
        <v>744</v>
      </c>
      <c r="BT88" s="257">
        <f t="shared" si="271"/>
        <v>672</v>
      </c>
      <c r="BU88" s="257">
        <f t="shared" si="271"/>
        <v>744</v>
      </c>
      <c r="BV88" s="257">
        <f t="shared" ref="BV88:DA88" si="272">24*BV$10*BV$24</f>
        <v>720</v>
      </c>
      <c r="BW88" s="257">
        <f t="shared" si="272"/>
        <v>744</v>
      </c>
      <c r="BX88" s="257">
        <f t="shared" si="272"/>
        <v>720</v>
      </c>
      <c r="BY88" s="257">
        <f t="shared" si="272"/>
        <v>744</v>
      </c>
      <c r="BZ88" s="257">
        <f t="shared" si="272"/>
        <v>744</v>
      </c>
      <c r="CA88" s="257">
        <f t="shared" si="272"/>
        <v>720</v>
      </c>
      <c r="CB88" s="257">
        <f t="shared" si="272"/>
        <v>744</v>
      </c>
      <c r="CC88" s="257">
        <f t="shared" si="272"/>
        <v>720</v>
      </c>
      <c r="CD88" s="257">
        <f t="shared" si="272"/>
        <v>744</v>
      </c>
      <c r="CE88" s="257">
        <f t="shared" si="272"/>
        <v>744</v>
      </c>
      <c r="CF88" s="257">
        <f t="shared" si="272"/>
        <v>696</v>
      </c>
      <c r="CG88" s="257">
        <f t="shared" si="272"/>
        <v>744</v>
      </c>
      <c r="CH88" s="257">
        <f t="shared" si="272"/>
        <v>720</v>
      </c>
      <c r="CI88" s="257">
        <f t="shared" si="272"/>
        <v>744</v>
      </c>
      <c r="CJ88" s="257">
        <f t="shared" si="272"/>
        <v>720</v>
      </c>
      <c r="CK88" s="257">
        <f t="shared" si="272"/>
        <v>744</v>
      </c>
      <c r="CL88" s="257">
        <f t="shared" si="272"/>
        <v>744</v>
      </c>
      <c r="CM88" s="257">
        <f t="shared" si="272"/>
        <v>720</v>
      </c>
      <c r="CN88" s="257">
        <f t="shared" si="272"/>
        <v>744</v>
      </c>
      <c r="CO88" s="257">
        <f t="shared" si="272"/>
        <v>720</v>
      </c>
      <c r="CP88" s="257">
        <f t="shared" si="272"/>
        <v>744</v>
      </c>
      <c r="CQ88" s="257">
        <f t="shared" si="272"/>
        <v>744</v>
      </c>
      <c r="CR88" s="257">
        <f t="shared" si="272"/>
        <v>672</v>
      </c>
      <c r="CS88" s="257">
        <f t="shared" si="272"/>
        <v>744</v>
      </c>
      <c r="CT88" s="257">
        <f t="shared" si="272"/>
        <v>720</v>
      </c>
      <c r="CU88" s="257">
        <f t="shared" si="272"/>
        <v>744</v>
      </c>
      <c r="CV88" s="257">
        <f t="shared" si="272"/>
        <v>720</v>
      </c>
      <c r="CW88" s="257">
        <f t="shared" si="272"/>
        <v>744</v>
      </c>
      <c r="CX88" s="257">
        <f t="shared" si="272"/>
        <v>744</v>
      </c>
      <c r="CY88" s="257">
        <f t="shared" si="272"/>
        <v>720</v>
      </c>
      <c r="CZ88" s="257">
        <f t="shared" si="272"/>
        <v>744</v>
      </c>
      <c r="DA88" s="257">
        <f t="shared" si="272"/>
        <v>720</v>
      </c>
      <c r="DB88" s="257">
        <f t="shared" ref="DB88:DZ88" si="273">24*DB$10*DB$24</f>
        <v>744</v>
      </c>
      <c r="DC88" s="257">
        <f t="shared" si="273"/>
        <v>744</v>
      </c>
      <c r="DD88" s="257">
        <f t="shared" si="273"/>
        <v>672</v>
      </c>
      <c r="DE88" s="257">
        <f t="shared" si="273"/>
        <v>744</v>
      </c>
      <c r="DF88" s="257">
        <f t="shared" si="273"/>
        <v>720</v>
      </c>
      <c r="DG88" s="257">
        <f t="shared" si="273"/>
        <v>744</v>
      </c>
      <c r="DH88" s="257">
        <f t="shared" si="273"/>
        <v>720</v>
      </c>
      <c r="DI88" s="257">
        <f t="shared" si="273"/>
        <v>744</v>
      </c>
      <c r="DJ88" s="257">
        <f t="shared" si="273"/>
        <v>744</v>
      </c>
      <c r="DK88" s="257">
        <f t="shared" si="273"/>
        <v>720</v>
      </c>
      <c r="DL88" s="257">
        <f t="shared" si="273"/>
        <v>744</v>
      </c>
      <c r="DM88" s="257">
        <f t="shared" si="273"/>
        <v>720</v>
      </c>
      <c r="DN88" s="257">
        <f t="shared" si="273"/>
        <v>744</v>
      </c>
      <c r="DO88" s="257">
        <f t="shared" si="273"/>
        <v>744</v>
      </c>
      <c r="DP88" s="257">
        <f t="shared" si="273"/>
        <v>672</v>
      </c>
      <c r="DQ88" s="257">
        <f t="shared" si="273"/>
        <v>744</v>
      </c>
      <c r="DR88" s="257">
        <f t="shared" si="273"/>
        <v>720</v>
      </c>
      <c r="DS88" s="257">
        <f t="shared" si="273"/>
        <v>744</v>
      </c>
      <c r="DT88" s="257">
        <f t="shared" si="273"/>
        <v>720</v>
      </c>
      <c r="DU88" s="257">
        <f t="shared" si="273"/>
        <v>744</v>
      </c>
      <c r="DV88" s="257">
        <f t="shared" si="273"/>
        <v>744</v>
      </c>
      <c r="DW88" s="257">
        <f t="shared" si="273"/>
        <v>720</v>
      </c>
      <c r="DX88" s="257">
        <f t="shared" si="273"/>
        <v>744</v>
      </c>
      <c r="DY88" s="257">
        <f t="shared" si="273"/>
        <v>720</v>
      </c>
      <c r="DZ88" s="257">
        <f t="shared" si="273"/>
        <v>744</v>
      </c>
    </row>
    <row r="89" spans="1:130" ht="13">
      <c r="A89" s="151"/>
      <c r="C89" s="32"/>
      <c r="D89" s="5" t="s">
        <v>91</v>
      </c>
      <c r="E89" s="5" t="s">
        <v>92</v>
      </c>
      <c r="G89" s="54"/>
      <c r="H89" s="254"/>
      <c r="I89" s="54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153"/>
      <c r="CU89" s="153"/>
      <c r="CV89" s="153"/>
      <c r="CW89" s="153"/>
      <c r="CX89" s="153"/>
      <c r="CY89" s="153"/>
      <c r="CZ89" s="153"/>
      <c r="DA89" s="153"/>
      <c r="DB89" s="153"/>
      <c r="DC89" s="153"/>
      <c r="DD89" s="153"/>
      <c r="DE89" s="153"/>
      <c r="DF89" s="153"/>
      <c r="DG89" s="153"/>
      <c r="DH89" s="153"/>
      <c r="DI89" s="153"/>
      <c r="DJ89" s="153"/>
      <c r="DK89" s="153"/>
      <c r="DL89" s="153"/>
      <c r="DM89" s="153"/>
      <c r="DN89" s="153"/>
      <c r="DO89" s="153"/>
      <c r="DP89" s="153"/>
      <c r="DQ89" s="153"/>
      <c r="DR89" s="153"/>
      <c r="DS89" s="153"/>
      <c r="DT89" s="153"/>
      <c r="DU89" s="153"/>
      <c r="DV89" s="153"/>
      <c r="DW89" s="153"/>
      <c r="DX89" s="153"/>
      <c r="DY89" s="153"/>
      <c r="DZ89" s="153"/>
    </row>
    <row r="90" spans="1:130">
      <c r="A90" s="151"/>
      <c r="C90" s="73" t="str">
        <f>C56</f>
        <v>A100</v>
      </c>
      <c r="D90" s="68">
        <f>Inputs!$I$60</f>
        <v>0.2</v>
      </c>
      <c r="E90" s="67">
        <v>0.9</v>
      </c>
      <c r="F90" s="65">
        <f>Inputs!I61/Inputs!I$15</f>
        <v>100</v>
      </c>
      <c r="G90" s="54" t="s">
        <v>90</v>
      </c>
      <c r="H90" s="341">
        <f>SUM(J90:DZ90)</f>
        <v>7693920</v>
      </c>
      <c r="I90" s="54"/>
      <c r="J90" s="257">
        <f>MIN(IF($F56=0,0,IFERROR(ROUND(NORMINV(1-(Inputs!$I$74/100),$F90*$E90,$D$90*$F90*$E90),0),0)),$F90)*J$88</f>
        <v>0</v>
      </c>
      <c r="K90" s="257">
        <f>MIN(IF($F56=0,0,IFERROR(ROUND(NORMINV(1-(Inputs!$I$74/100),$F90*$E90,$D$90*$F90*$E90),0),0)),$F90)*K$88</f>
        <v>0</v>
      </c>
      <c r="L90" s="257">
        <f>MIN(IF($F56=0,0,IFERROR(ROUND(NORMINV(1-(Inputs!$I$74/100),$F90*$E90,$D$90*$F90*$E90),0),0)),$F90)*L$88</f>
        <v>0</v>
      </c>
      <c r="M90" s="257">
        <f>MIN(IF($F56=0,0,IFERROR(ROUND(NORMINV(1-(Inputs!$I$74/100),$F90*$E90,$D$90*$F90*$E90),0),0)),$F90)*M$88</f>
        <v>0</v>
      </c>
      <c r="N90" s="257">
        <f>MIN(IF($F56=0,0,IFERROR(ROUND(NORMINV(1-(Inputs!$I$74/100),$F90*$E90,$D$90*$F90*$E90),0),0)),$F90)*N$88</f>
        <v>64800</v>
      </c>
      <c r="O90" s="257">
        <f>MIN(IF($F56=0,0,IFERROR(ROUND(NORMINV(1-(Inputs!$I$74/100),$F90*$E90,$D$90*$F90*$E90),0),0)),$F90)*O$88</f>
        <v>66960</v>
      </c>
      <c r="P90" s="257">
        <f>MIN(IF($F56=0,0,IFERROR(ROUND(NORMINV(1-(Inputs!$I$74/100),$F90*$E90,$D$90*$F90*$E90),0),0)),$F90)*P$88</f>
        <v>64800</v>
      </c>
      <c r="Q90" s="257">
        <f>MIN(IF($F56=0,0,IFERROR(ROUND(NORMINV(1-(Inputs!$I$74/100),$F90*$E90,$D$90*$F90*$E90),0),0)),$F90)*Q$88</f>
        <v>66960</v>
      </c>
      <c r="R90" s="257">
        <f>MIN(IF($F56=0,0,IFERROR(ROUND(NORMINV(1-(Inputs!$I$74/100),$F90*$E90,$D$90*$F90*$E90),0),0)),$F90)*R$88</f>
        <v>66960</v>
      </c>
      <c r="S90" s="257">
        <f>MIN(IF($F56=0,0,IFERROR(ROUND(NORMINV(1-(Inputs!$I$74/100),$F90*$E90,$D$90*$F90*$E90),0),0)),$F90)*S$88</f>
        <v>64800</v>
      </c>
      <c r="T90" s="257">
        <f>MIN(IF($F56=0,0,IFERROR(ROUND(NORMINV(1-(Inputs!$I$74/100),$F90*$E90,$D$90*$F90*$E90),0),0)),$F90)*T$88</f>
        <v>66960</v>
      </c>
      <c r="U90" s="257">
        <f>MIN(IF($F56=0,0,IFERROR(ROUND(NORMINV(1-(Inputs!$I$74/100),$F90*$E90,$D$90*$F90*$E90),0),0)),$F90)*U$88</f>
        <v>64800</v>
      </c>
      <c r="V90" s="257">
        <f>MIN(IF($F56=0,0,IFERROR(ROUND(NORMINV(1-(Inputs!$I$74/100),$F90*$E90,$D$90*$F90*$E90),0),0)),$F90)*V$88</f>
        <v>66960</v>
      </c>
      <c r="W90" s="257">
        <f>MIN(IF($F56=0,0,IFERROR(ROUND(NORMINV(1-(Inputs!$I$74/100),$F90*$E90,$D$90*$F90*$E90),0),0)),$F90)*W$88</f>
        <v>66960</v>
      </c>
      <c r="X90" s="257">
        <f>MIN(IF($F56=0,0,IFERROR(ROUND(NORMINV(1-(Inputs!$I$74/100),$F90*$E90,$D$90*$F90*$E90),0),0)),$F90)*X$88</f>
        <v>60480</v>
      </c>
      <c r="Y90" s="257">
        <f>MIN(IF($F56=0,0,IFERROR(ROUND(NORMINV(1-(Inputs!$I$74/100),$F90*$E90,$D$90*$F90*$E90),0),0)),$F90)*Y$88</f>
        <v>66960</v>
      </c>
      <c r="Z90" s="257">
        <f>MIN(IF($F56=0,0,IFERROR(ROUND(NORMINV(1-(Inputs!$I$74/100),$F90*$E90,$D$90*$F90*$E90),0),0)),$F90)*Z$88</f>
        <v>64800</v>
      </c>
      <c r="AA90" s="257">
        <f>MIN(IF($F56=0,0,IFERROR(ROUND(NORMINV(1-(Inputs!$I$74/100),$F90*$E90,$D$90*$F90*$E90),0),0)),$F90)*AA$88</f>
        <v>66960</v>
      </c>
      <c r="AB90" s="257">
        <f>MIN(IF($F56=0,0,IFERROR(ROUND(NORMINV(1-(Inputs!$I$74/100),$F90*$E90,$D$90*$F90*$E90),0),0)),$F90)*AB$88</f>
        <v>64800</v>
      </c>
      <c r="AC90" s="257">
        <f>MIN(IF($F56=0,0,IFERROR(ROUND(NORMINV(1-(Inputs!$I$74/100),$F90*$E90,$D$90*$F90*$E90),0),0)),$F90)*AC$88</f>
        <v>66960</v>
      </c>
      <c r="AD90" s="257">
        <f>MIN(IF($F56=0,0,IFERROR(ROUND(NORMINV(1-(Inputs!$I$74/100),$F90*$E90,$D$90*$F90*$E90),0),0)),$F90)*AD$88</f>
        <v>66960</v>
      </c>
      <c r="AE90" s="257">
        <f>MIN(IF($F56=0,0,IFERROR(ROUND(NORMINV(1-(Inputs!$I$74/100),$F90*$E90,$D$90*$F90*$E90),0),0)),$F90)*AE$88</f>
        <v>64800</v>
      </c>
      <c r="AF90" s="257">
        <f>MIN(IF($F56=0,0,IFERROR(ROUND(NORMINV(1-(Inputs!$I$74/100),$F90*$E90,$D$90*$F90*$E90),0),0)),$F90)*AF$88</f>
        <v>66960</v>
      </c>
      <c r="AG90" s="257">
        <f>MIN(IF($F56=0,0,IFERROR(ROUND(NORMINV(1-(Inputs!$I$74/100),$F90*$E90,$D$90*$F90*$E90),0),0)),$F90)*AG$88</f>
        <v>64800</v>
      </c>
      <c r="AH90" s="257">
        <f>MIN(IF($F56=0,0,IFERROR(ROUND(NORMINV(1-(Inputs!$I$74/100),$F90*$E90,$D$90*$F90*$E90),0),0)),$F90)*AH$88</f>
        <v>66960</v>
      </c>
      <c r="AI90" s="257">
        <f>MIN(IF($F56=0,0,IFERROR(ROUND(NORMINV(1-(Inputs!$I$74/100),$F90*$E90,$D$90*$F90*$E90),0),0)),$F90)*AI$88</f>
        <v>66960</v>
      </c>
      <c r="AJ90" s="257">
        <f>MIN(IF($F56=0,0,IFERROR(ROUND(NORMINV(1-(Inputs!$I$74/100),$F90*$E90,$D$90*$F90*$E90),0),0)),$F90)*AJ$88</f>
        <v>62640</v>
      </c>
      <c r="AK90" s="257">
        <f>MIN(IF($F56=0,0,IFERROR(ROUND(NORMINV(1-(Inputs!$I$74/100),$F90*$E90,$D$90*$F90*$E90),0),0)),$F90)*AK$88</f>
        <v>66960</v>
      </c>
      <c r="AL90" s="257">
        <f>MIN(IF($F56=0,0,IFERROR(ROUND(NORMINV(1-(Inputs!$I$74/100),$F90*$E90,$D$90*$F90*$E90),0),0)),$F90)*AL$88</f>
        <v>64800</v>
      </c>
      <c r="AM90" s="257">
        <f>MIN(IF($F56=0,0,IFERROR(ROUND(NORMINV(1-(Inputs!$I$74/100),$F90*$E90,$D$90*$F90*$E90),0),0)),$F90)*AM$88</f>
        <v>66960</v>
      </c>
      <c r="AN90" s="257">
        <f>MIN(IF($F56=0,0,IFERROR(ROUND(NORMINV(1-(Inputs!$I$74/100),$F90*$E90,$D$90*$F90*$E90),0),0)),$F90)*AN$88</f>
        <v>64800</v>
      </c>
      <c r="AO90" s="257">
        <f>MIN(IF($F56=0,0,IFERROR(ROUND(NORMINV(1-(Inputs!$I$74/100),$F90*$E90,$D$90*$F90*$E90),0),0)),$F90)*AO$88</f>
        <v>66960</v>
      </c>
      <c r="AP90" s="257">
        <f>MIN(IF($F56=0,0,IFERROR(ROUND(NORMINV(1-(Inputs!$I$74/100),$F90*$E90,$D$90*$F90*$E90),0),0)),$F90)*AP$88</f>
        <v>66960</v>
      </c>
      <c r="AQ90" s="257">
        <f>MIN(IF($F56=0,0,IFERROR(ROUND(NORMINV(1-(Inputs!$I$74/100),$F90*$E90,$D$90*$F90*$E90),0),0)),$F90)*AQ$88</f>
        <v>64800</v>
      </c>
      <c r="AR90" s="257">
        <f>MIN(IF($F56=0,0,IFERROR(ROUND(NORMINV(1-(Inputs!$I$74/100),$F90*$E90,$D$90*$F90*$E90),0),0)),$F90)*AR$88</f>
        <v>66960</v>
      </c>
      <c r="AS90" s="257">
        <f>MIN(IF($F56=0,0,IFERROR(ROUND(NORMINV(1-(Inputs!$I$74/100),$F90*$E90,$D$90*$F90*$E90),0),0)),$F90)*AS$88</f>
        <v>64800</v>
      </c>
      <c r="AT90" s="257">
        <f>MIN(IF($F56=0,0,IFERROR(ROUND(NORMINV(1-(Inputs!$I$74/100),$F90*$E90,$D$90*$F90*$E90),0),0)),$F90)*AT$88</f>
        <v>66960</v>
      </c>
      <c r="AU90" s="257">
        <f>MIN(IF($F56=0,0,IFERROR(ROUND(NORMINV(1-(Inputs!$I$74/100),$F90*$E90,$D$90*$F90*$E90),0),0)),$F90)*AU$88</f>
        <v>66960</v>
      </c>
      <c r="AV90" s="257">
        <f>MIN(IF($F56=0,0,IFERROR(ROUND(NORMINV(1-(Inputs!$I$74/100),$F90*$E90,$D$90*$F90*$E90),0),0)),$F90)*AV$88</f>
        <v>60480</v>
      </c>
      <c r="AW90" s="257">
        <f>MIN(IF($F56=0,0,IFERROR(ROUND(NORMINV(1-(Inputs!$I$74/100),$F90*$E90,$D$90*$F90*$E90),0),0)),$F90)*AW$88</f>
        <v>66960</v>
      </c>
      <c r="AX90" s="257">
        <f>MIN(IF($F56=0,0,IFERROR(ROUND(NORMINV(1-(Inputs!$I$74/100),$F90*$E90,$D$90*$F90*$E90),0),0)),$F90)*AX$88</f>
        <v>64800</v>
      </c>
      <c r="AY90" s="257">
        <f>MIN(IF($F56=0,0,IFERROR(ROUND(NORMINV(1-(Inputs!$I$74/100),$F90*$E90,$D$90*$F90*$E90),0),0)),$F90)*AY$88</f>
        <v>66960</v>
      </c>
      <c r="AZ90" s="257">
        <f>MIN(IF($F56=0,0,IFERROR(ROUND(NORMINV(1-(Inputs!$I$74/100),$F90*$E90,$D$90*$F90*$E90),0),0)),$F90)*AZ$88</f>
        <v>64800</v>
      </c>
      <c r="BA90" s="257">
        <f>MIN(IF($F56=0,0,IFERROR(ROUND(NORMINV(1-(Inputs!$I$74/100),$F90*$E90,$D$90*$F90*$E90),0),0)),$F90)*BA$88</f>
        <v>66960</v>
      </c>
      <c r="BB90" s="257">
        <f>MIN(IF($F56=0,0,IFERROR(ROUND(NORMINV(1-(Inputs!$I$74/100),$F90*$E90,$D$90*$F90*$E90),0),0)),$F90)*BB$88</f>
        <v>66960</v>
      </c>
      <c r="BC90" s="257">
        <f>MIN(IF($F56=0,0,IFERROR(ROUND(NORMINV(1-(Inputs!$I$74/100),$F90*$E90,$D$90*$F90*$E90),0),0)),$F90)*BC$88</f>
        <v>64800</v>
      </c>
      <c r="BD90" s="257">
        <f>MIN(IF($F56=0,0,IFERROR(ROUND(NORMINV(1-(Inputs!$I$74/100),$F90*$E90,$D$90*$F90*$E90),0),0)),$F90)*BD$88</f>
        <v>66960</v>
      </c>
      <c r="BE90" s="257">
        <f>MIN(IF($F56=0,0,IFERROR(ROUND(NORMINV(1-(Inputs!$I$74/100),$F90*$E90,$D$90*$F90*$E90),0),0)),$F90)*BE$88</f>
        <v>64800</v>
      </c>
      <c r="BF90" s="257">
        <f>MIN(IF($F56=0,0,IFERROR(ROUND(NORMINV(1-(Inputs!$I$74/100),$F90*$E90,$D$90*$F90*$E90),0),0)),$F90)*BF$88</f>
        <v>66960</v>
      </c>
      <c r="BG90" s="257">
        <f>MIN(IF($F56=0,0,IFERROR(ROUND(NORMINV(1-(Inputs!$I$74/100),$F90*$E90,$D$90*$F90*$E90),0),0)),$F90)*BG$88</f>
        <v>66960</v>
      </c>
      <c r="BH90" s="257">
        <f>MIN(IF($F56=0,0,IFERROR(ROUND(NORMINV(1-(Inputs!$I$74/100),$F90*$E90,$D$90*$F90*$E90),0),0)),$F90)*BH$88</f>
        <v>60480</v>
      </c>
      <c r="BI90" s="257">
        <f>MIN(IF($F56=0,0,IFERROR(ROUND(NORMINV(1-(Inputs!$I$74/100),$F90*$E90,$D$90*$F90*$E90),0),0)),$F90)*BI$88</f>
        <v>66960</v>
      </c>
      <c r="BJ90" s="257">
        <f>MIN(IF($F56=0,0,IFERROR(ROUND(NORMINV(1-(Inputs!$I$74/100),$F90*$E90,$D$90*$F90*$E90),0),0)),$F90)*BJ$88</f>
        <v>64800</v>
      </c>
      <c r="BK90" s="257">
        <f>MIN(IF($F56=0,0,IFERROR(ROUND(NORMINV(1-(Inputs!$I$74/100),$F90*$E90,$D$90*$F90*$E90),0),0)),$F90)*BK$88</f>
        <v>66960</v>
      </c>
      <c r="BL90" s="257">
        <f>MIN(IF($F56=0,0,IFERROR(ROUND(NORMINV(1-(Inputs!$I$74/100),$F90*$E90,$D$90*$F90*$E90),0),0)),$F90)*BL$88</f>
        <v>64800</v>
      </c>
      <c r="BM90" s="257">
        <f>MIN(IF($F56=0,0,IFERROR(ROUND(NORMINV(1-(Inputs!$I$74/100),$F90*$E90,$D$90*$F90*$E90),0),0)),$F90)*BM$88</f>
        <v>66960</v>
      </c>
      <c r="BN90" s="257">
        <f>MIN(IF($F56=0,0,IFERROR(ROUND(NORMINV(1-(Inputs!$I$74/100),$F90*$E90,$D$90*$F90*$E90),0),0)),$F90)*BN$88</f>
        <v>66960</v>
      </c>
      <c r="BO90" s="257">
        <f>MIN(IF($F56=0,0,IFERROR(ROUND(NORMINV(1-(Inputs!$I$74/100),$F90*$E90,$D$90*$F90*$E90),0),0)),$F90)*BO$88</f>
        <v>64800</v>
      </c>
      <c r="BP90" s="257">
        <f>MIN(IF($F56=0,0,IFERROR(ROUND(NORMINV(1-(Inputs!$I$74/100),$F90*$E90,$D$90*$F90*$E90),0),0)),$F90)*BP$88</f>
        <v>66960</v>
      </c>
      <c r="BQ90" s="257">
        <f>MIN(IF($F56=0,0,IFERROR(ROUND(NORMINV(1-(Inputs!$I$74/100),$F90*$E90,$D$90*$F90*$E90),0),0)),$F90)*BQ$88</f>
        <v>64800</v>
      </c>
      <c r="BR90" s="257">
        <f>MIN(IF($F56=0,0,IFERROR(ROUND(NORMINV(1-(Inputs!$I$74/100),$F90*$E90,$D$90*$F90*$E90),0),0)),$F90)*BR$88</f>
        <v>66960</v>
      </c>
      <c r="BS90" s="257">
        <f>MIN(IF($F56=0,0,IFERROR(ROUND(NORMINV(1-(Inputs!$I$74/100),$F90*$E90,$D$90*$F90*$E90),0),0)),$F90)*BS$88</f>
        <v>66960</v>
      </c>
      <c r="BT90" s="257">
        <f>MIN(IF($F56=0,0,IFERROR(ROUND(NORMINV(1-(Inputs!$I$74/100),$F90*$E90,$D$90*$F90*$E90),0),0)),$F90)*BT$88</f>
        <v>60480</v>
      </c>
      <c r="BU90" s="257">
        <f>MIN(IF($F56=0,0,IFERROR(ROUND(NORMINV(1-(Inputs!$I$74/100),$F90*$E90,$D$90*$F90*$E90),0),0)),$F90)*BU$88</f>
        <v>66960</v>
      </c>
      <c r="BV90" s="257">
        <f>MIN(IF($F56=0,0,IFERROR(ROUND(NORMINV(1-(Inputs!$I$74/100),$F90*$E90,$D$90*$F90*$E90),0),0)),$F90)*BV$88</f>
        <v>64800</v>
      </c>
      <c r="BW90" s="257">
        <f>MIN(IF($F56=0,0,IFERROR(ROUND(NORMINV(1-(Inputs!$I$74/100),$F90*$E90,$D$90*$F90*$E90),0),0)),$F90)*BW$88</f>
        <v>66960</v>
      </c>
      <c r="BX90" s="257">
        <f>MIN(IF($F56=0,0,IFERROR(ROUND(NORMINV(1-(Inputs!$I$74/100),$F90*$E90,$D$90*$F90*$E90),0),0)),$F90)*BX$88</f>
        <v>64800</v>
      </c>
      <c r="BY90" s="257">
        <f>MIN(IF($F56=0,0,IFERROR(ROUND(NORMINV(1-(Inputs!$I$74/100),$F90*$E90,$D$90*$F90*$E90),0),0)),$F90)*BY$88</f>
        <v>66960</v>
      </c>
      <c r="BZ90" s="257">
        <f>MIN(IF($F56=0,0,IFERROR(ROUND(NORMINV(1-(Inputs!$I$74/100),$F90*$E90,$D$90*$F90*$E90),0),0)),$F90)*BZ$88</f>
        <v>66960</v>
      </c>
      <c r="CA90" s="257">
        <f>MIN(IF($F56=0,0,IFERROR(ROUND(NORMINV(1-(Inputs!$I$74/100),$F90*$E90,$D$90*$F90*$E90),0),0)),$F90)*CA$88</f>
        <v>64800</v>
      </c>
      <c r="CB90" s="257">
        <f>MIN(IF($F56=0,0,IFERROR(ROUND(NORMINV(1-(Inputs!$I$74/100),$F90*$E90,$D$90*$F90*$E90),0),0)),$F90)*CB$88</f>
        <v>66960</v>
      </c>
      <c r="CC90" s="257">
        <f>MIN(IF($F56=0,0,IFERROR(ROUND(NORMINV(1-(Inputs!$I$74/100),$F90*$E90,$D$90*$F90*$E90),0),0)),$F90)*CC$88</f>
        <v>64800</v>
      </c>
      <c r="CD90" s="257">
        <f>MIN(IF($F56=0,0,IFERROR(ROUND(NORMINV(1-(Inputs!$I$74/100),$F90*$E90,$D$90*$F90*$E90),0),0)),$F90)*CD$88</f>
        <v>66960</v>
      </c>
      <c r="CE90" s="257">
        <f>MIN(IF($F56=0,0,IFERROR(ROUND(NORMINV(1-(Inputs!$I$74/100),$F90*$E90,$D$90*$F90*$E90),0),0)),$F90)*CE$88</f>
        <v>66960</v>
      </c>
      <c r="CF90" s="257">
        <f>MIN(IF($F56=0,0,IFERROR(ROUND(NORMINV(1-(Inputs!$I$74/100),$F90*$E90,$D$90*$F90*$E90),0),0)),$F90)*CF$88</f>
        <v>62640</v>
      </c>
      <c r="CG90" s="257">
        <f>MIN(IF($F56=0,0,IFERROR(ROUND(NORMINV(1-(Inputs!$I$74/100),$F90*$E90,$D$90*$F90*$E90),0),0)),$F90)*CG$88</f>
        <v>66960</v>
      </c>
      <c r="CH90" s="257">
        <f>MIN(IF($F56=0,0,IFERROR(ROUND(NORMINV(1-(Inputs!$I$74/100),$F90*$E90,$D$90*$F90*$E90),0),0)),$F90)*CH$88</f>
        <v>64800</v>
      </c>
      <c r="CI90" s="257">
        <f>MIN(IF($F56=0,0,IFERROR(ROUND(NORMINV(1-(Inputs!$I$74/100),$F90*$E90,$D$90*$F90*$E90),0),0)),$F90)*CI$88</f>
        <v>66960</v>
      </c>
      <c r="CJ90" s="257">
        <f>MIN(IF($F56=0,0,IFERROR(ROUND(NORMINV(1-(Inputs!$I$74/100),$F90*$E90,$D$90*$F90*$E90),0),0)),$F90)*CJ$88</f>
        <v>64800</v>
      </c>
      <c r="CK90" s="257">
        <f>MIN(IF($F56=0,0,IFERROR(ROUND(NORMINV(1-(Inputs!$I$74/100),$F90*$E90,$D$90*$F90*$E90),0),0)),$F90)*CK$88</f>
        <v>66960</v>
      </c>
      <c r="CL90" s="257">
        <f>MIN(IF($F56=0,0,IFERROR(ROUND(NORMINV(1-(Inputs!$I$74/100),$F90*$E90,$D$90*$F90*$E90),0),0)),$F90)*CL$88</f>
        <v>66960</v>
      </c>
      <c r="CM90" s="257">
        <f>MIN(IF($F56=0,0,IFERROR(ROUND(NORMINV(1-(Inputs!$I$74/100),$F90*$E90,$D$90*$F90*$E90),0),0)),$F90)*CM$88</f>
        <v>64800</v>
      </c>
      <c r="CN90" s="257">
        <f>MIN(IF($F56=0,0,IFERROR(ROUND(NORMINV(1-(Inputs!$I$74/100),$F90*$E90,$D$90*$F90*$E90),0),0)),$F90)*CN$88</f>
        <v>66960</v>
      </c>
      <c r="CO90" s="257">
        <f>MIN(IF($F56=0,0,IFERROR(ROUND(NORMINV(1-(Inputs!$I$74/100),$F90*$E90,$D$90*$F90*$E90),0),0)),$F90)*CO$88</f>
        <v>64800</v>
      </c>
      <c r="CP90" s="257">
        <f>MIN(IF($F56=0,0,IFERROR(ROUND(NORMINV(1-(Inputs!$I$74/100),$F90*$E90,$D$90*$F90*$E90),0),0)),$F90)*CP$88</f>
        <v>66960</v>
      </c>
      <c r="CQ90" s="257">
        <f>MIN(IF($F56=0,0,IFERROR(ROUND(NORMINV(1-(Inputs!$I$74/100),$F90*$E90,$D$90*$F90*$E90),0),0)),$F90)*CQ$88</f>
        <v>66960</v>
      </c>
      <c r="CR90" s="257">
        <f>MIN(IF($F56=0,0,IFERROR(ROUND(NORMINV(1-(Inputs!$I$74/100),$F90*$E90,$D$90*$F90*$E90),0),0)),$F90)*CR$88</f>
        <v>60480</v>
      </c>
      <c r="CS90" s="257">
        <f>MIN(IF($F56=0,0,IFERROR(ROUND(NORMINV(1-(Inputs!$I$74/100),$F90*$E90,$D$90*$F90*$E90),0),0)),$F90)*CS$88</f>
        <v>66960</v>
      </c>
      <c r="CT90" s="257">
        <f>MIN(IF($F56=0,0,IFERROR(ROUND(NORMINV(1-(Inputs!$I$74/100),$F90*$E90,$D$90*$F90*$E90),0),0)),$F90)*CT$88</f>
        <v>64800</v>
      </c>
      <c r="CU90" s="257">
        <f>MIN(IF($F56=0,0,IFERROR(ROUND(NORMINV(1-(Inputs!$I$74/100),$F90*$E90,$D$90*$F90*$E90),0),0)),$F90)*CU$88</f>
        <v>66960</v>
      </c>
      <c r="CV90" s="257">
        <f>MIN(IF($F56=0,0,IFERROR(ROUND(NORMINV(1-(Inputs!$I$74/100),$F90*$E90,$D$90*$F90*$E90),0),0)),$F90)*CV$88</f>
        <v>64800</v>
      </c>
      <c r="CW90" s="257">
        <f>MIN(IF($F56=0,0,IFERROR(ROUND(NORMINV(1-(Inputs!$I$74/100),$F90*$E90,$D$90*$F90*$E90),0),0)),$F90)*CW$88</f>
        <v>66960</v>
      </c>
      <c r="CX90" s="257">
        <f>MIN(IF($F56=0,0,IFERROR(ROUND(NORMINV(1-(Inputs!$I$74/100),$F90*$E90,$D$90*$F90*$E90),0),0)),$F90)*CX$88</f>
        <v>66960</v>
      </c>
      <c r="CY90" s="257">
        <f>MIN(IF($F56=0,0,IFERROR(ROUND(NORMINV(1-(Inputs!$I$74/100),$F90*$E90,$D$90*$F90*$E90),0),0)),$F90)*CY$88</f>
        <v>64800</v>
      </c>
      <c r="CZ90" s="257">
        <f>MIN(IF($F56=0,0,IFERROR(ROUND(NORMINV(1-(Inputs!$I$74/100),$F90*$E90,$D$90*$F90*$E90),0),0)),$F90)*CZ$88</f>
        <v>66960</v>
      </c>
      <c r="DA90" s="257">
        <f>MIN(IF($F56=0,0,IFERROR(ROUND(NORMINV(1-(Inputs!$I$74/100),$F90*$E90,$D$90*$F90*$E90),0),0)),$F90)*DA$88</f>
        <v>64800</v>
      </c>
      <c r="DB90" s="257">
        <f>MIN(IF($F56=0,0,IFERROR(ROUND(NORMINV(1-(Inputs!$I$74/100),$F90*$E90,$D$90*$F90*$E90),0),0)),$F90)*DB$88</f>
        <v>66960</v>
      </c>
      <c r="DC90" s="257">
        <f>MIN(IF($F56=0,0,IFERROR(ROUND(NORMINV(1-(Inputs!$I$74/100),$F90*$E90,$D$90*$F90*$E90),0),0)),$F90)*DC$88</f>
        <v>66960</v>
      </c>
      <c r="DD90" s="257">
        <f>MIN(IF($F56=0,0,IFERROR(ROUND(NORMINV(1-(Inputs!$I$74/100),$F90*$E90,$D$90*$F90*$E90),0),0)),$F90)*DD$88</f>
        <v>60480</v>
      </c>
      <c r="DE90" s="257">
        <f>MIN(IF($F56=0,0,IFERROR(ROUND(NORMINV(1-(Inputs!$I$74/100),$F90*$E90,$D$90*$F90*$E90),0),0)),$F90)*DE$88</f>
        <v>66960</v>
      </c>
      <c r="DF90" s="257">
        <f>MIN(IF($F56=0,0,IFERROR(ROUND(NORMINV(1-(Inputs!$I$74/100),$F90*$E90,$D$90*$F90*$E90),0),0)),$F90)*DF$88</f>
        <v>64800</v>
      </c>
      <c r="DG90" s="257">
        <f>MIN(IF($F56=0,0,IFERROR(ROUND(NORMINV(1-(Inputs!$I$74/100),$F90*$E90,$D$90*$F90*$E90),0),0)),$F90)*DG$88</f>
        <v>66960</v>
      </c>
      <c r="DH90" s="257">
        <f>MIN(IF($F56=0,0,IFERROR(ROUND(NORMINV(1-(Inputs!$I$74/100),$F90*$E90,$D$90*$F90*$E90),0),0)),$F90)*DH$88</f>
        <v>64800</v>
      </c>
      <c r="DI90" s="257">
        <f>MIN(IF($F56=0,0,IFERROR(ROUND(NORMINV(1-(Inputs!$I$74/100),$F90*$E90,$D$90*$F90*$E90),0),0)),$F90)*DI$88</f>
        <v>66960</v>
      </c>
      <c r="DJ90" s="257">
        <f>MIN(IF($F56=0,0,IFERROR(ROUND(NORMINV(1-(Inputs!$I$74/100),$F90*$E90,$D$90*$F90*$E90),0),0)),$F90)*DJ$88</f>
        <v>66960</v>
      </c>
      <c r="DK90" s="257">
        <f>MIN(IF($F56=0,0,IFERROR(ROUND(NORMINV(1-(Inputs!$I$74/100),$F90*$E90,$D$90*$F90*$E90),0),0)),$F90)*DK$88</f>
        <v>64800</v>
      </c>
      <c r="DL90" s="257">
        <f>MIN(IF($F56=0,0,IFERROR(ROUND(NORMINV(1-(Inputs!$I$74/100),$F90*$E90,$D$90*$F90*$E90),0),0)),$F90)*DL$88</f>
        <v>66960</v>
      </c>
      <c r="DM90" s="257">
        <f>MIN(IF($F56=0,0,IFERROR(ROUND(NORMINV(1-(Inputs!$I$74/100),$F90*$E90,$D$90*$F90*$E90),0),0)),$F90)*DM$88</f>
        <v>64800</v>
      </c>
      <c r="DN90" s="257">
        <f>MIN(IF($F56=0,0,IFERROR(ROUND(NORMINV(1-(Inputs!$I$74/100),$F90*$E90,$D$90*$F90*$E90),0),0)),$F90)*DN$88</f>
        <v>66960</v>
      </c>
      <c r="DO90" s="257">
        <f>MIN(IF($F56=0,0,IFERROR(ROUND(NORMINV(1-(Inputs!$I$74/100),$F90*$E90,$D$90*$F90*$E90),0),0)),$F90)*DO$88</f>
        <v>66960</v>
      </c>
      <c r="DP90" s="257">
        <f>MIN(IF($F56=0,0,IFERROR(ROUND(NORMINV(1-(Inputs!$I$74/100),$F90*$E90,$D$90*$F90*$E90),0),0)),$F90)*DP$88</f>
        <v>60480</v>
      </c>
      <c r="DQ90" s="257">
        <f>MIN(IF($F56=0,0,IFERROR(ROUND(NORMINV(1-(Inputs!$I$74/100),$F90*$E90,$D$90*$F90*$E90),0),0)),$F90)*DQ$88</f>
        <v>66960</v>
      </c>
      <c r="DR90" s="257">
        <f>MIN(IF($F56=0,0,IFERROR(ROUND(NORMINV(1-(Inputs!$I$74/100),$F90*$E90,$D$90*$F90*$E90),0),0)),$F90)*DR$88</f>
        <v>64800</v>
      </c>
      <c r="DS90" s="257">
        <f>MIN(IF($F56=0,0,IFERROR(ROUND(NORMINV(1-(Inputs!$I$74/100),$F90*$E90,$D$90*$F90*$E90),0),0)),$F90)*DS$88</f>
        <v>66960</v>
      </c>
      <c r="DT90" s="257">
        <f>MIN(IF($F56=0,0,IFERROR(ROUND(NORMINV(1-(Inputs!$I$74/100),$F90*$E90,$D$90*$F90*$E90),0),0)),$F90)*DT$88</f>
        <v>64800</v>
      </c>
      <c r="DU90" s="257">
        <f>MIN(IF($F56=0,0,IFERROR(ROUND(NORMINV(1-(Inputs!$I$74/100),$F90*$E90,$D$90*$F90*$E90),0),0)),$F90)*DU$88</f>
        <v>66960</v>
      </c>
      <c r="DV90" s="257">
        <f>MIN(IF($F56=0,0,IFERROR(ROUND(NORMINV(1-(Inputs!$I$74/100),$F90*$E90,$D$90*$F90*$E90),0),0)),$F90)*DV$88</f>
        <v>66960</v>
      </c>
      <c r="DW90" s="257">
        <f>MIN(IF($F56=0,0,IFERROR(ROUND(NORMINV(1-(Inputs!$I$74/100),$F90*$E90,$D$90*$F90*$E90),0),0)),$F90)*DW$88</f>
        <v>64800</v>
      </c>
      <c r="DX90" s="257">
        <f>MIN(IF($F56=0,0,IFERROR(ROUND(NORMINV(1-(Inputs!$I$74/100),$F90*$E90,$D$90*$F90*$E90),0),0)),$F90)*DX$88</f>
        <v>66960</v>
      </c>
      <c r="DY90" s="257">
        <f>MIN(IF($F56=0,0,IFERROR(ROUND(NORMINV(1-(Inputs!$I$74/100),$F90*$E90,$D$90*$F90*$E90),0),0)),$F90)*DY$88</f>
        <v>64800</v>
      </c>
      <c r="DZ90" s="257">
        <f>MIN(IF($F56=0,0,IFERROR(ROUND(NORMINV(1-(Inputs!$I$74/100),$F90*$E90,$D$90*$F90*$E90),0),0)),$F90)*DZ$88</f>
        <v>66960</v>
      </c>
    </row>
    <row r="91" spans="1:130">
      <c r="A91" s="151"/>
      <c r="C91" s="73" t="str">
        <f t="shared" ref="C91:C100" si="274">C57</f>
        <v>H100</v>
      </c>
      <c r="D91" s="68">
        <f>Inputs!$I$60</f>
        <v>0.2</v>
      </c>
      <c r="E91" s="67">
        <v>0.9</v>
      </c>
      <c r="F91" s="65">
        <f>Inputs!I62/Inputs!I$15</f>
        <v>500</v>
      </c>
      <c r="G91" s="54" t="s">
        <v>90</v>
      </c>
      <c r="H91" s="341">
        <f t="shared" ref="H91:H100" si="275">SUM(J91:DZ91)</f>
        <v>38469600</v>
      </c>
      <c r="I91" s="54"/>
      <c r="J91" s="257">
        <f>MIN(IF($F57=0,0,IFERROR(ROUND(NORMINV(1-(Inputs!$I$74/100),$F91*$E91,$D$90*$F91*$E91),0),0)),$F91)*J$88</f>
        <v>0</v>
      </c>
      <c r="K91" s="257">
        <f>MIN(IF($F57=0,0,IFERROR(ROUND(NORMINV(1-(Inputs!$I$74/100),$F91*$E91,$D$90*$F91*$E91),0),0)),$F91)*K$88</f>
        <v>0</v>
      </c>
      <c r="L91" s="257">
        <f>MIN(IF($F57=0,0,IFERROR(ROUND(NORMINV(1-(Inputs!$I$74/100),$F91*$E91,$D$90*$F91*$E91),0),0)),$F91)*L$88</f>
        <v>0</v>
      </c>
      <c r="M91" s="257">
        <f>MIN(IF($F57=0,0,IFERROR(ROUND(NORMINV(1-(Inputs!$I$74/100),$F91*$E91,$D$90*$F91*$E91),0),0)),$F91)*M$88</f>
        <v>0</v>
      </c>
      <c r="N91" s="257">
        <f>MIN(IF($F57=0,0,IFERROR(ROUND(NORMINV(1-(Inputs!$I$74/100),$F91*$E91,$D$90*$F91*$E91),0),0)),$F91)*N$88</f>
        <v>324000</v>
      </c>
      <c r="O91" s="257">
        <f>MIN(IF($F57=0,0,IFERROR(ROUND(NORMINV(1-(Inputs!$I$74/100),$F91*$E91,$D$90*$F91*$E91),0),0)),$F91)*O$88</f>
        <v>334800</v>
      </c>
      <c r="P91" s="257">
        <f>MIN(IF($F57=0,0,IFERROR(ROUND(NORMINV(1-(Inputs!$I$74/100),$F91*$E91,$D$90*$F91*$E91),0),0)),$F91)*P$88</f>
        <v>324000</v>
      </c>
      <c r="Q91" s="257">
        <f>MIN(IF($F57=0,0,IFERROR(ROUND(NORMINV(1-(Inputs!$I$74/100),$F91*$E91,$D$90*$F91*$E91),0),0)),$F91)*Q$88</f>
        <v>334800</v>
      </c>
      <c r="R91" s="257">
        <f>MIN(IF($F57=0,0,IFERROR(ROUND(NORMINV(1-(Inputs!$I$74/100),$F91*$E91,$D$90*$F91*$E91),0),0)),$F91)*R$88</f>
        <v>334800</v>
      </c>
      <c r="S91" s="257">
        <f>MIN(IF($F57=0,0,IFERROR(ROUND(NORMINV(1-(Inputs!$I$74/100),$F91*$E91,$D$90*$F91*$E91),0),0)),$F91)*S$88</f>
        <v>324000</v>
      </c>
      <c r="T91" s="257">
        <f>MIN(IF($F57=0,0,IFERROR(ROUND(NORMINV(1-(Inputs!$I$74/100),$F91*$E91,$D$90*$F91*$E91),0),0)),$F91)*T$88</f>
        <v>334800</v>
      </c>
      <c r="U91" s="257">
        <f>MIN(IF($F57=0,0,IFERROR(ROUND(NORMINV(1-(Inputs!$I$74/100),$F91*$E91,$D$90*$F91*$E91),0),0)),$F91)*U$88</f>
        <v>324000</v>
      </c>
      <c r="V91" s="257">
        <f>MIN(IF($F57=0,0,IFERROR(ROUND(NORMINV(1-(Inputs!$I$74/100),$F91*$E91,$D$90*$F91*$E91),0),0)),$F91)*V$88</f>
        <v>334800</v>
      </c>
      <c r="W91" s="257">
        <f>MIN(IF($F57=0,0,IFERROR(ROUND(NORMINV(1-(Inputs!$I$74/100),$F91*$E91,$D$90*$F91*$E91),0),0)),$F91)*W$88</f>
        <v>334800</v>
      </c>
      <c r="X91" s="257">
        <f>MIN(IF($F57=0,0,IFERROR(ROUND(NORMINV(1-(Inputs!$I$74/100),$F91*$E91,$D$90*$F91*$E91),0),0)),$F91)*X$88</f>
        <v>302400</v>
      </c>
      <c r="Y91" s="257">
        <f>MIN(IF($F57=0,0,IFERROR(ROUND(NORMINV(1-(Inputs!$I$74/100),$F91*$E91,$D$90*$F91*$E91),0),0)),$F91)*Y$88</f>
        <v>334800</v>
      </c>
      <c r="Z91" s="257">
        <f>MIN(IF($F57=0,0,IFERROR(ROUND(NORMINV(1-(Inputs!$I$74/100),$F91*$E91,$D$90*$F91*$E91),0),0)),$F91)*Z$88</f>
        <v>324000</v>
      </c>
      <c r="AA91" s="257">
        <f>MIN(IF($F57=0,0,IFERROR(ROUND(NORMINV(1-(Inputs!$I$74/100),$F91*$E91,$D$90*$F91*$E91),0),0)),$F91)*AA$88</f>
        <v>334800</v>
      </c>
      <c r="AB91" s="257">
        <f>MIN(IF($F57=0,0,IFERROR(ROUND(NORMINV(1-(Inputs!$I$74/100),$F91*$E91,$D$90*$F91*$E91),0),0)),$F91)*AB$88</f>
        <v>324000</v>
      </c>
      <c r="AC91" s="257">
        <f>MIN(IF($F57=0,0,IFERROR(ROUND(NORMINV(1-(Inputs!$I$74/100),$F91*$E91,$D$90*$F91*$E91),0),0)),$F91)*AC$88</f>
        <v>334800</v>
      </c>
      <c r="AD91" s="257">
        <f>MIN(IF($F57=0,0,IFERROR(ROUND(NORMINV(1-(Inputs!$I$74/100),$F91*$E91,$D$90*$F91*$E91),0),0)),$F91)*AD$88</f>
        <v>334800</v>
      </c>
      <c r="AE91" s="257">
        <f>MIN(IF($F57=0,0,IFERROR(ROUND(NORMINV(1-(Inputs!$I$74/100),$F91*$E91,$D$90*$F91*$E91),0),0)),$F91)*AE$88</f>
        <v>324000</v>
      </c>
      <c r="AF91" s="257">
        <f>MIN(IF($F57=0,0,IFERROR(ROUND(NORMINV(1-(Inputs!$I$74/100),$F91*$E91,$D$90*$F91*$E91),0),0)),$F91)*AF$88</f>
        <v>334800</v>
      </c>
      <c r="AG91" s="257">
        <f>MIN(IF($F57=0,0,IFERROR(ROUND(NORMINV(1-(Inputs!$I$74/100),$F91*$E91,$D$90*$F91*$E91),0),0)),$F91)*AG$88</f>
        <v>324000</v>
      </c>
      <c r="AH91" s="257">
        <f>MIN(IF($F57=0,0,IFERROR(ROUND(NORMINV(1-(Inputs!$I$74/100),$F91*$E91,$D$90*$F91*$E91),0),0)),$F91)*AH$88</f>
        <v>334800</v>
      </c>
      <c r="AI91" s="257">
        <f>MIN(IF($F57=0,0,IFERROR(ROUND(NORMINV(1-(Inputs!$I$74/100),$F91*$E91,$D$90*$F91*$E91),0),0)),$F91)*AI$88</f>
        <v>334800</v>
      </c>
      <c r="AJ91" s="257">
        <f>MIN(IF($F57=0,0,IFERROR(ROUND(NORMINV(1-(Inputs!$I$74/100),$F91*$E91,$D$90*$F91*$E91),0),0)),$F91)*AJ$88</f>
        <v>313200</v>
      </c>
      <c r="AK91" s="257">
        <f>MIN(IF($F57=0,0,IFERROR(ROUND(NORMINV(1-(Inputs!$I$74/100),$F91*$E91,$D$90*$F91*$E91),0),0)),$F91)*AK$88</f>
        <v>334800</v>
      </c>
      <c r="AL91" s="257">
        <f>MIN(IF($F57=0,0,IFERROR(ROUND(NORMINV(1-(Inputs!$I$74/100),$F91*$E91,$D$90*$F91*$E91),0),0)),$F91)*AL$88</f>
        <v>324000</v>
      </c>
      <c r="AM91" s="257">
        <f>MIN(IF($F57=0,0,IFERROR(ROUND(NORMINV(1-(Inputs!$I$74/100),$F91*$E91,$D$90*$F91*$E91),0),0)),$F91)*AM$88</f>
        <v>334800</v>
      </c>
      <c r="AN91" s="257">
        <f>MIN(IF($F57=0,0,IFERROR(ROUND(NORMINV(1-(Inputs!$I$74/100),$F91*$E91,$D$90*$F91*$E91),0),0)),$F91)*AN$88</f>
        <v>324000</v>
      </c>
      <c r="AO91" s="257">
        <f>MIN(IF($F57=0,0,IFERROR(ROUND(NORMINV(1-(Inputs!$I$74/100),$F91*$E91,$D$90*$F91*$E91),0),0)),$F91)*AO$88</f>
        <v>334800</v>
      </c>
      <c r="AP91" s="257">
        <f>MIN(IF($F57=0,0,IFERROR(ROUND(NORMINV(1-(Inputs!$I$74/100),$F91*$E91,$D$90*$F91*$E91),0),0)),$F91)*AP$88</f>
        <v>334800</v>
      </c>
      <c r="AQ91" s="257">
        <f>MIN(IF($F57=0,0,IFERROR(ROUND(NORMINV(1-(Inputs!$I$74/100),$F91*$E91,$D$90*$F91*$E91),0),0)),$F91)*AQ$88</f>
        <v>324000</v>
      </c>
      <c r="AR91" s="257">
        <f>MIN(IF($F57=0,0,IFERROR(ROUND(NORMINV(1-(Inputs!$I$74/100),$F91*$E91,$D$90*$F91*$E91),0),0)),$F91)*AR$88</f>
        <v>334800</v>
      </c>
      <c r="AS91" s="257">
        <f>MIN(IF($F57=0,0,IFERROR(ROUND(NORMINV(1-(Inputs!$I$74/100),$F91*$E91,$D$90*$F91*$E91),0),0)),$F91)*AS$88</f>
        <v>324000</v>
      </c>
      <c r="AT91" s="257">
        <f>MIN(IF($F57=0,0,IFERROR(ROUND(NORMINV(1-(Inputs!$I$74/100),$F91*$E91,$D$90*$F91*$E91),0),0)),$F91)*AT$88</f>
        <v>334800</v>
      </c>
      <c r="AU91" s="257">
        <f>MIN(IF($F57=0,0,IFERROR(ROUND(NORMINV(1-(Inputs!$I$74/100),$F91*$E91,$D$90*$F91*$E91),0),0)),$F91)*AU$88</f>
        <v>334800</v>
      </c>
      <c r="AV91" s="257">
        <f>MIN(IF($F57=0,0,IFERROR(ROUND(NORMINV(1-(Inputs!$I$74/100),$F91*$E91,$D$90*$F91*$E91),0),0)),$F91)*AV$88</f>
        <v>302400</v>
      </c>
      <c r="AW91" s="257">
        <f>MIN(IF($F57=0,0,IFERROR(ROUND(NORMINV(1-(Inputs!$I$74/100),$F91*$E91,$D$90*$F91*$E91),0),0)),$F91)*AW$88</f>
        <v>334800</v>
      </c>
      <c r="AX91" s="257">
        <f>MIN(IF($F57=0,0,IFERROR(ROUND(NORMINV(1-(Inputs!$I$74/100),$F91*$E91,$D$90*$F91*$E91),0),0)),$F91)*AX$88</f>
        <v>324000</v>
      </c>
      <c r="AY91" s="257">
        <f>MIN(IF($F57=0,0,IFERROR(ROUND(NORMINV(1-(Inputs!$I$74/100),$F91*$E91,$D$90*$F91*$E91),0),0)),$F91)*AY$88</f>
        <v>334800</v>
      </c>
      <c r="AZ91" s="257">
        <f>MIN(IF($F57=0,0,IFERROR(ROUND(NORMINV(1-(Inputs!$I$74/100),$F91*$E91,$D$90*$F91*$E91),0),0)),$F91)*AZ$88</f>
        <v>324000</v>
      </c>
      <c r="BA91" s="257">
        <f>MIN(IF($F57=0,0,IFERROR(ROUND(NORMINV(1-(Inputs!$I$74/100),$F91*$E91,$D$90*$F91*$E91),0),0)),$F91)*BA$88</f>
        <v>334800</v>
      </c>
      <c r="BB91" s="257">
        <f>MIN(IF($F57=0,0,IFERROR(ROUND(NORMINV(1-(Inputs!$I$74/100),$F91*$E91,$D$90*$F91*$E91),0),0)),$F91)*BB$88</f>
        <v>334800</v>
      </c>
      <c r="BC91" s="257">
        <f>MIN(IF($F57=0,0,IFERROR(ROUND(NORMINV(1-(Inputs!$I$74/100),$F91*$E91,$D$90*$F91*$E91),0),0)),$F91)*BC$88</f>
        <v>324000</v>
      </c>
      <c r="BD91" s="257">
        <f>MIN(IF($F57=0,0,IFERROR(ROUND(NORMINV(1-(Inputs!$I$74/100),$F91*$E91,$D$90*$F91*$E91),0),0)),$F91)*BD$88</f>
        <v>334800</v>
      </c>
      <c r="BE91" s="257">
        <f>MIN(IF($F57=0,0,IFERROR(ROUND(NORMINV(1-(Inputs!$I$74/100),$F91*$E91,$D$90*$F91*$E91),0),0)),$F91)*BE$88</f>
        <v>324000</v>
      </c>
      <c r="BF91" s="257">
        <f>MIN(IF($F57=0,0,IFERROR(ROUND(NORMINV(1-(Inputs!$I$74/100),$F91*$E91,$D$90*$F91*$E91),0),0)),$F91)*BF$88</f>
        <v>334800</v>
      </c>
      <c r="BG91" s="257">
        <f>MIN(IF($F57=0,0,IFERROR(ROUND(NORMINV(1-(Inputs!$I$74/100),$F91*$E91,$D$90*$F91*$E91),0),0)),$F91)*BG$88</f>
        <v>334800</v>
      </c>
      <c r="BH91" s="257">
        <f>MIN(IF($F57=0,0,IFERROR(ROUND(NORMINV(1-(Inputs!$I$74/100),$F91*$E91,$D$90*$F91*$E91),0),0)),$F91)*BH$88</f>
        <v>302400</v>
      </c>
      <c r="BI91" s="257">
        <f>MIN(IF($F57=0,0,IFERROR(ROUND(NORMINV(1-(Inputs!$I$74/100),$F91*$E91,$D$90*$F91*$E91),0),0)),$F91)*BI$88</f>
        <v>334800</v>
      </c>
      <c r="BJ91" s="257">
        <f>MIN(IF($F57=0,0,IFERROR(ROUND(NORMINV(1-(Inputs!$I$74/100),$F91*$E91,$D$90*$F91*$E91),0),0)),$F91)*BJ$88</f>
        <v>324000</v>
      </c>
      <c r="BK91" s="257">
        <f>MIN(IF($F57=0,0,IFERROR(ROUND(NORMINV(1-(Inputs!$I$74/100),$F91*$E91,$D$90*$F91*$E91),0),0)),$F91)*BK$88</f>
        <v>334800</v>
      </c>
      <c r="BL91" s="257">
        <f>MIN(IF($F57=0,0,IFERROR(ROUND(NORMINV(1-(Inputs!$I$74/100),$F91*$E91,$D$90*$F91*$E91),0),0)),$F91)*BL$88</f>
        <v>324000</v>
      </c>
      <c r="BM91" s="257">
        <f>MIN(IF($F57=0,0,IFERROR(ROUND(NORMINV(1-(Inputs!$I$74/100),$F91*$E91,$D$90*$F91*$E91),0),0)),$F91)*BM$88</f>
        <v>334800</v>
      </c>
      <c r="BN91" s="257">
        <f>MIN(IF($F57=0,0,IFERROR(ROUND(NORMINV(1-(Inputs!$I$74/100),$F91*$E91,$D$90*$F91*$E91),0),0)),$F91)*BN$88</f>
        <v>334800</v>
      </c>
      <c r="BO91" s="257">
        <f>MIN(IF($F57=0,0,IFERROR(ROUND(NORMINV(1-(Inputs!$I$74/100),$F91*$E91,$D$90*$F91*$E91),0),0)),$F91)*BO$88</f>
        <v>324000</v>
      </c>
      <c r="BP91" s="257">
        <f>MIN(IF($F57=0,0,IFERROR(ROUND(NORMINV(1-(Inputs!$I$74/100),$F91*$E91,$D$90*$F91*$E91),0),0)),$F91)*BP$88</f>
        <v>334800</v>
      </c>
      <c r="BQ91" s="257">
        <f>MIN(IF($F57=0,0,IFERROR(ROUND(NORMINV(1-(Inputs!$I$74/100),$F91*$E91,$D$90*$F91*$E91),0),0)),$F91)*BQ$88</f>
        <v>324000</v>
      </c>
      <c r="BR91" s="257">
        <f>MIN(IF($F57=0,0,IFERROR(ROUND(NORMINV(1-(Inputs!$I$74/100),$F91*$E91,$D$90*$F91*$E91),0),0)),$F91)*BR$88</f>
        <v>334800</v>
      </c>
      <c r="BS91" s="257">
        <f>MIN(IF($F57=0,0,IFERROR(ROUND(NORMINV(1-(Inputs!$I$74/100),$F91*$E91,$D$90*$F91*$E91),0),0)),$F91)*BS$88</f>
        <v>334800</v>
      </c>
      <c r="BT91" s="257">
        <f>MIN(IF($F57=0,0,IFERROR(ROUND(NORMINV(1-(Inputs!$I$74/100),$F91*$E91,$D$90*$F91*$E91),0),0)),$F91)*BT$88</f>
        <v>302400</v>
      </c>
      <c r="BU91" s="257">
        <f>MIN(IF($F57=0,0,IFERROR(ROUND(NORMINV(1-(Inputs!$I$74/100),$F91*$E91,$D$90*$F91*$E91),0),0)),$F91)*BU$88</f>
        <v>334800</v>
      </c>
      <c r="BV91" s="257">
        <f>MIN(IF($F57=0,0,IFERROR(ROUND(NORMINV(1-(Inputs!$I$74/100),$F91*$E91,$D$90*$F91*$E91),0),0)),$F91)*BV$88</f>
        <v>324000</v>
      </c>
      <c r="BW91" s="257">
        <f>MIN(IF($F57=0,0,IFERROR(ROUND(NORMINV(1-(Inputs!$I$74/100),$F91*$E91,$D$90*$F91*$E91),0),0)),$F91)*BW$88</f>
        <v>334800</v>
      </c>
      <c r="BX91" s="257">
        <f>MIN(IF($F57=0,0,IFERROR(ROUND(NORMINV(1-(Inputs!$I$74/100),$F91*$E91,$D$90*$F91*$E91),0),0)),$F91)*BX$88</f>
        <v>324000</v>
      </c>
      <c r="BY91" s="257">
        <f>MIN(IF($F57=0,0,IFERROR(ROUND(NORMINV(1-(Inputs!$I$74/100),$F91*$E91,$D$90*$F91*$E91),0),0)),$F91)*BY$88</f>
        <v>334800</v>
      </c>
      <c r="BZ91" s="257">
        <f>MIN(IF($F57=0,0,IFERROR(ROUND(NORMINV(1-(Inputs!$I$74/100),$F91*$E91,$D$90*$F91*$E91),0),0)),$F91)*BZ$88</f>
        <v>334800</v>
      </c>
      <c r="CA91" s="257">
        <f>MIN(IF($F57=0,0,IFERROR(ROUND(NORMINV(1-(Inputs!$I$74/100),$F91*$E91,$D$90*$F91*$E91),0),0)),$F91)*CA$88</f>
        <v>324000</v>
      </c>
      <c r="CB91" s="257">
        <f>MIN(IF($F57=0,0,IFERROR(ROUND(NORMINV(1-(Inputs!$I$74/100),$F91*$E91,$D$90*$F91*$E91),0),0)),$F91)*CB$88</f>
        <v>334800</v>
      </c>
      <c r="CC91" s="257">
        <f>MIN(IF($F57=0,0,IFERROR(ROUND(NORMINV(1-(Inputs!$I$74/100),$F91*$E91,$D$90*$F91*$E91),0),0)),$F91)*CC$88</f>
        <v>324000</v>
      </c>
      <c r="CD91" s="257">
        <f>MIN(IF($F57=0,0,IFERROR(ROUND(NORMINV(1-(Inputs!$I$74/100),$F91*$E91,$D$90*$F91*$E91),0),0)),$F91)*CD$88</f>
        <v>334800</v>
      </c>
      <c r="CE91" s="257">
        <f>MIN(IF($F57=0,0,IFERROR(ROUND(NORMINV(1-(Inputs!$I$74/100),$F91*$E91,$D$90*$F91*$E91),0),0)),$F91)*CE$88</f>
        <v>334800</v>
      </c>
      <c r="CF91" s="257">
        <f>MIN(IF($F57=0,0,IFERROR(ROUND(NORMINV(1-(Inputs!$I$74/100),$F91*$E91,$D$90*$F91*$E91),0),0)),$F91)*CF$88</f>
        <v>313200</v>
      </c>
      <c r="CG91" s="257">
        <f>MIN(IF($F57=0,0,IFERROR(ROUND(NORMINV(1-(Inputs!$I$74/100),$F91*$E91,$D$90*$F91*$E91),0),0)),$F91)*CG$88</f>
        <v>334800</v>
      </c>
      <c r="CH91" s="257">
        <f>MIN(IF($F57=0,0,IFERROR(ROUND(NORMINV(1-(Inputs!$I$74/100),$F91*$E91,$D$90*$F91*$E91),0),0)),$F91)*CH$88</f>
        <v>324000</v>
      </c>
      <c r="CI91" s="257">
        <f>MIN(IF($F57=0,0,IFERROR(ROUND(NORMINV(1-(Inputs!$I$74/100),$F91*$E91,$D$90*$F91*$E91),0),0)),$F91)*CI$88</f>
        <v>334800</v>
      </c>
      <c r="CJ91" s="257">
        <f>MIN(IF($F57=0,0,IFERROR(ROUND(NORMINV(1-(Inputs!$I$74/100),$F91*$E91,$D$90*$F91*$E91),0),0)),$F91)*CJ$88</f>
        <v>324000</v>
      </c>
      <c r="CK91" s="257">
        <f>MIN(IF($F57=0,0,IFERROR(ROUND(NORMINV(1-(Inputs!$I$74/100),$F91*$E91,$D$90*$F91*$E91),0),0)),$F91)*CK$88</f>
        <v>334800</v>
      </c>
      <c r="CL91" s="257">
        <f>MIN(IF($F57=0,0,IFERROR(ROUND(NORMINV(1-(Inputs!$I$74/100),$F91*$E91,$D$90*$F91*$E91),0),0)),$F91)*CL$88</f>
        <v>334800</v>
      </c>
      <c r="CM91" s="257">
        <f>MIN(IF($F57=0,0,IFERROR(ROUND(NORMINV(1-(Inputs!$I$74/100),$F91*$E91,$D$90*$F91*$E91),0),0)),$F91)*CM$88</f>
        <v>324000</v>
      </c>
      <c r="CN91" s="257">
        <f>MIN(IF($F57=0,0,IFERROR(ROUND(NORMINV(1-(Inputs!$I$74/100),$F91*$E91,$D$90*$F91*$E91),0),0)),$F91)*CN$88</f>
        <v>334800</v>
      </c>
      <c r="CO91" s="257">
        <f>MIN(IF($F57=0,0,IFERROR(ROUND(NORMINV(1-(Inputs!$I$74/100),$F91*$E91,$D$90*$F91*$E91),0),0)),$F91)*CO$88</f>
        <v>324000</v>
      </c>
      <c r="CP91" s="257">
        <f>MIN(IF($F57=0,0,IFERROR(ROUND(NORMINV(1-(Inputs!$I$74/100),$F91*$E91,$D$90*$F91*$E91),0),0)),$F91)*CP$88</f>
        <v>334800</v>
      </c>
      <c r="CQ91" s="257">
        <f>MIN(IF($F57=0,0,IFERROR(ROUND(NORMINV(1-(Inputs!$I$74/100),$F91*$E91,$D$90*$F91*$E91),0),0)),$F91)*CQ$88</f>
        <v>334800</v>
      </c>
      <c r="CR91" s="257">
        <f>MIN(IF($F57=0,0,IFERROR(ROUND(NORMINV(1-(Inputs!$I$74/100),$F91*$E91,$D$90*$F91*$E91),0),0)),$F91)*CR$88</f>
        <v>302400</v>
      </c>
      <c r="CS91" s="257">
        <f>MIN(IF($F57=0,0,IFERROR(ROUND(NORMINV(1-(Inputs!$I$74/100),$F91*$E91,$D$90*$F91*$E91),0),0)),$F91)*CS$88</f>
        <v>334800</v>
      </c>
      <c r="CT91" s="257">
        <f>MIN(IF($F57=0,0,IFERROR(ROUND(NORMINV(1-(Inputs!$I$74/100),$F91*$E91,$D$90*$F91*$E91),0),0)),$F91)*CT$88</f>
        <v>324000</v>
      </c>
      <c r="CU91" s="257">
        <f>MIN(IF($F57=0,0,IFERROR(ROUND(NORMINV(1-(Inputs!$I$74/100),$F91*$E91,$D$90*$F91*$E91),0),0)),$F91)*CU$88</f>
        <v>334800</v>
      </c>
      <c r="CV91" s="257">
        <f>MIN(IF($F57=0,0,IFERROR(ROUND(NORMINV(1-(Inputs!$I$74/100),$F91*$E91,$D$90*$F91*$E91),0),0)),$F91)*CV$88</f>
        <v>324000</v>
      </c>
      <c r="CW91" s="257">
        <f>MIN(IF($F57=0,0,IFERROR(ROUND(NORMINV(1-(Inputs!$I$74/100),$F91*$E91,$D$90*$F91*$E91),0),0)),$F91)*CW$88</f>
        <v>334800</v>
      </c>
      <c r="CX91" s="257">
        <f>MIN(IF($F57=0,0,IFERROR(ROUND(NORMINV(1-(Inputs!$I$74/100),$F91*$E91,$D$90*$F91*$E91),0),0)),$F91)*CX$88</f>
        <v>334800</v>
      </c>
      <c r="CY91" s="257">
        <f>MIN(IF($F57=0,0,IFERROR(ROUND(NORMINV(1-(Inputs!$I$74/100),$F91*$E91,$D$90*$F91*$E91),0),0)),$F91)*CY$88</f>
        <v>324000</v>
      </c>
      <c r="CZ91" s="257">
        <f>MIN(IF($F57=0,0,IFERROR(ROUND(NORMINV(1-(Inputs!$I$74/100),$F91*$E91,$D$90*$F91*$E91),0),0)),$F91)*CZ$88</f>
        <v>334800</v>
      </c>
      <c r="DA91" s="257">
        <f>MIN(IF($F57=0,0,IFERROR(ROUND(NORMINV(1-(Inputs!$I$74/100),$F91*$E91,$D$90*$F91*$E91),0),0)),$F91)*DA$88</f>
        <v>324000</v>
      </c>
      <c r="DB91" s="257">
        <f>MIN(IF($F57=0,0,IFERROR(ROUND(NORMINV(1-(Inputs!$I$74/100),$F91*$E91,$D$90*$F91*$E91),0),0)),$F91)*DB$88</f>
        <v>334800</v>
      </c>
      <c r="DC91" s="257">
        <f>MIN(IF($F57=0,0,IFERROR(ROUND(NORMINV(1-(Inputs!$I$74/100),$F91*$E91,$D$90*$F91*$E91),0),0)),$F91)*DC$88</f>
        <v>334800</v>
      </c>
      <c r="DD91" s="257">
        <f>MIN(IF($F57=0,0,IFERROR(ROUND(NORMINV(1-(Inputs!$I$74/100),$F91*$E91,$D$90*$F91*$E91),0),0)),$F91)*DD$88</f>
        <v>302400</v>
      </c>
      <c r="DE91" s="257">
        <f>MIN(IF($F57=0,0,IFERROR(ROUND(NORMINV(1-(Inputs!$I$74/100),$F91*$E91,$D$90*$F91*$E91),0),0)),$F91)*DE$88</f>
        <v>334800</v>
      </c>
      <c r="DF91" s="257">
        <f>MIN(IF($F57=0,0,IFERROR(ROUND(NORMINV(1-(Inputs!$I$74/100),$F91*$E91,$D$90*$F91*$E91),0),0)),$F91)*DF$88</f>
        <v>324000</v>
      </c>
      <c r="DG91" s="257">
        <f>MIN(IF($F57=0,0,IFERROR(ROUND(NORMINV(1-(Inputs!$I$74/100),$F91*$E91,$D$90*$F91*$E91),0),0)),$F91)*DG$88</f>
        <v>334800</v>
      </c>
      <c r="DH91" s="257">
        <f>MIN(IF($F57=0,0,IFERROR(ROUND(NORMINV(1-(Inputs!$I$74/100),$F91*$E91,$D$90*$F91*$E91),0),0)),$F91)*DH$88</f>
        <v>324000</v>
      </c>
      <c r="DI91" s="257">
        <f>MIN(IF($F57=0,0,IFERROR(ROUND(NORMINV(1-(Inputs!$I$74/100),$F91*$E91,$D$90*$F91*$E91),0),0)),$F91)*DI$88</f>
        <v>334800</v>
      </c>
      <c r="DJ91" s="257">
        <f>MIN(IF($F57=0,0,IFERROR(ROUND(NORMINV(1-(Inputs!$I$74/100),$F91*$E91,$D$90*$F91*$E91),0),0)),$F91)*DJ$88</f>
        <v>334800</v>
      </c>
      <c r="DK91" s="257">
        <f>MIN(IF($F57=0,0,IFERROR(ROUND(NORMINV(1-(Inputs!$I$74/100),$F91*$E91,$D$90*$F91*$E91),0),0)),$F91)*DK$88</f>
        <v>324000</v>
      </c>
      <c r="DL91" s="257">
        <f>MIN(IF($F57=0,0,IFERROR(ROUND(NORMINV(1-(Inputs!$I$74/100),$F91*$E91,$D$90*$F91*$E91),0),0)),$F91)*DL$88</f>
        <v>334800</v>
      </c>
      <c r="DM91" s="257">
        <f>MIN(IF($F57=0,0,IFERROR(ROUND(NORMINV(1-(Inputs!$I$74/100),$F91*$E91,$D$90*$F91*$E91),0),0)),$F91)*DM$88</f>
        <v>324000</v>
      </c>
      <c r="DN91" s="257">
        <f>MIN(IF($F57=0,0,IFERROR(ROUND(NORMINV(1-(Inputs!$I$74/100),$F91*$E91,$D$90*$F91*$E91),0),0)),$F91)*DN$88</f>
        <v>334800</v>
      </c>
      <c r="DO91" s="257">
        <f>MIN(IF($F57=0,0,IFERROR(ROUND(NORMINV(1-(Inputs!$I$74/100),$F91*$E91,$D$90*$F91*$E91),0),0)),$F91)*DO$88</f>
        <v>334800</v>
      </c>
      <c r="DP91" s="257">
        <f>MIN(IF($F57=0,0,IFERROR(ROUND(NORMINV(1-(Inputs!$I$74/100),$F91*$E91,$D$90*$F91*$E91),0),0)),$F91)*DP$88</f>
        <v>302400</v>
      </c>
      <c r="DQ91" s="257">
        <f>MIN(IF($F57=0,0,IFERROR(ROUND(NORMINV(1-(Inputs!$I$74/100),$F91*$E91,$D$90*$F91*$E91),0),0)),$F91)*DQ$88</f>
        <v>334800</v>
      </c>
      <c r="DR91" s="257">
        <f>MIN(IF($F57=0,0,IFERROR(ROUND(NORMINV(1-(Inputs!$I$74/100),$F91*$E91,$D$90*$F91*$E91),0),0)),$F91)*DR$88</f>
        <v>324000</v>
      </c>
      <c r="DS91" s="257">
        <f>MIN(IF($F57=0,0,IFERROR(ROUND(NORMINV(1-(Inputs!$I$74/100),$F91*$E91,$D$90*$F91*$E91),0),0)),$F91)*DS$88</f>
        <v>334800</v>
      </c>
      <c r="DT91" s="257">
        <f>MIN(IF($F57=0,0,IFERROR(ROUND(NORMINV(1-(Inputs!$I$74/100),$F91*$E91,$D$90*$F91*$E91),0),0)),$F91)*DT$88</f>
        <v>324000</v>
      </c>
      <c r="DU91" s="257">
        <f>MIN(IF($F57=0,0,IFERROR(ROUND(NORMINV(1-(Inputs!$I$74/100),$F91*$E91,$D$90*$F91*$E91),0),0)),$F91)*DU$88</f>
        <v>334800</v>
      </c>
      <c r="DV91" s="257">
        <f>MIN(IF($F57=0,0,IFERROR(ROUND(NORMINV(1-(Inputs!$I$74/100),$F91*$E91,$D$90*$F91*$E91),0),0)),$F91)*DV$88</f>
        <v>334800</v>
      </c>
      <c r="DW91" s="257">
        <f>MIN(IF($F57=0,0,IFERROR(ROUND(NORMINV(1-(Inputs!$I$74/100),$F91*$E91,$D$90*$F91*$E91),0),0)),$F91)*DW$88</f>
        <v>324000</v>
      </c>
      <c r="DX91" s="257">
        <f>MIN(IF($F57=0,0,IFERROR(ROUND(NORMINV(1-(Inputs!$I$74/100),$F91*$E91,$D$90*$F91*$E91),0),0)),$F91)*DX$88</f>
        <v>334800</v>
      </c>
      <c r="DY91" s="257">
        <f>MIN(IF($F57=0,0,IFERROR(ROUND(NORMINV(1-(Inputs!$I$74/100),$F91*$E91,$D$90*$F91*$E91),0),0)),$F91)*DY$88</f>
        <v>324000</v>
      </c>
      <c r="DZ91" s="257">
        <f>MIN(IF($F57=0,0,IFERROR(ROUND(NORMINV(1-(Inputs!$I$74/100),$F91*$E91,$D$90*$F91*$E91),0),0)),$F91)*DZ$88</f>
        <v>334800</v>
      </c>
    </row>
    <row r="92" spans="1:130">
      <c r="A92" s="151"/>
      <c r="C92" s="73" t="str">
        <f t="shared" si="274"/>
        <v>B200</v>
      </c>
      <c r="D92" s="68">
        <f>Inputs!$I$60</f>
        <v>0.2</v>
      </c>
      <c r="E92" s="67">
        <v>0.9</v>
      </c>
      <c r="F92" s="65">
        <f>Inputs!I63/Inputs!I$15</f>
        <v>300</v>
      </c>
      <c r="G92" s="54" t="s">
        <v>90</v>
      </c>
      <c r="H92" s="341">
        <f t="shared" si="275"/>
        <v>23081760</v>
      </c>
      <c r="I92" s="54"/>
      <c r="J92" s="257">
        <f>MIN(IF($F58=0,0,IFERROR(ROUND(NORMINV(1-(Inputs!$I$74/100),$F92*$E92,$D$90*$F92*$E92),0),0)),$F92)*J$88</f>
        <v>0</v>
      </c>
      <c r="K92" s="257">
        <f>MIN(IF($F58=0,0,IFERROR(ROUND(NORMINV(1-(Inputs!$I$74/100),$F92*$E92,$D$90*$F92*$E92),0),0)),$F92)*K$88</f>
        <v>0</v>
      </c>
      <c r="L92" s="257">
        <f>MIN(IF($F58=0,0,IFERROR(ROUND(NORMINV(1-(Inputs!$I$74/100),$F92*$E92,$D$90*$F92*$E92),0),0)),$F92)*L$88</f>
        <v>0</v>
      </c>
      <c r="M92" s="257">
        <f>MIN(IF($F58=0,0,IFERROR(ROUND(NORMINV(1-(Inputs!$I$74/100),$F92*$E92,$D$90*$F92*$E92),0),0)),$F92)*M$88</f>
        <v>0</v>
      </c>
      <c r="N92" s="257">
        <f>MIN(IF($F58=0,0,IFERROR(ROUND(NORMINV(1-(Inputs!$I$74/100),$F92*$E92,$D$90*$F92*$E92),0),0)),$F92)*N$88</f>
        <v>194400</v>
      </c>
      <c r="O92" s="257">
        <f>MIN(IF($F58=0,0,IFERROR(ROUND(NORMINV(1-(Inputs!$I$74/100),$F92*$E92,$D$90*$F92*$E92),0),0)),$F92)*O$88</f>
        <v>200880</v>
      </c>
      <c r="P92" s="257">
        <f>MIN(IF($F58=0,0,IFERROR(ROUND(NORMINV(1-(Inputs!$I$74/100),$F92*$E92,$D$90*$F92*$E92),0),0)),$F92)*P$88</f>
        <v>194400</v>
      </c>
      <c r="Q92" s="257">
        <f>MIN(IF($F58=0,0,IFERROR(ROUND(NORMINV(1-(Inputs!$I$74/100),$F92*$E92,$D$90*$F92*$E92),0),0)),$F92)*Q$88</f>
        <v>200880</v>
      </c>
      <c r="R92" s="257">
        <f>MIN(IF($F58=0,0,IFERROR(ROUND(NORMINV(1-(Inputs!$I$74/100),$F92*$E92,$D$90*$F92*$E92),0),0)),$F92)*R$88</f>
        <v>200880</v>
      </c>
      <c r="S92" s="257">
        <f>MIN(IF($F58=0,0,IFERROR(ROUND(NORMINV(1-(Inputs!$I$74/100),$F92*$E92,$D$90*$F92*$E92),0),0)),$F92)*S$88</f>
        <v>194400</v>
      </c>
      <c r="T92" s="257">
        <f>MIN(IF($F58=0,0,IFERROR(ROUND(NORMINV(1-(Inputs!$I$74/100),$F92*$E92,$D$90*$F92*$E92),0),0)),$F92)*T$88</f>
        <v>200880</v>
      </c>
      <c r="U92" s="257">
        <f>MIN(IF($F58=0,0,IFERROR(ROUND(NORMINV(1-(Inputs!$I$74/100),$F92*$E92,$D$90*$F92*$E92),0),0)),$F92)*U$88</f>
        <v>194400</v>
      </c>
      <c r="V92" s="257">
        <f>MIN(IF($F58=0,0,IFERROR(ROUND(NORMINV(1-(Inputs!$I$74/100),$F92*$E92,$D$90*$F92*$E92),0),0)),$F92)*V$88</f>
        <v>200880</v>
      </c>
      <c r="W92" s="257">
        <f>MIN(IF($F58=0,0,IFERROR(ROUND(NORMINV(1-(Inputs!$I$74/100),$F92*$E92,$D$90*$F92*$E92),0),0)),$F92)*W$88</f>
        <v>200880</v>
      </c>
      <c r="X92" s="257">
        <f>MIN(IF($F58=0,0,IFERROR(ROUND(NORMINV(1-(Inputs!$I$74/100),$F92*$E92,$D$90*$F92*$E92),0),0)),$F92)*X$88</f>
        <v>181440</v>
      </c>
      <c r="Y92" s="257">
        <f>MIN(IF($F58=0,0,IFERROR(ROUND(NORMINV(1-(Inputs!$I$74/100),$F92*$E92,$D$90*$F92*$E92),0),0)),$F92)*Y$88</f>
        <v>200880</v>
      </c>
      <c r="Z92" s="257">
        <f>MIN(IF($F58=0,0,IFERROR(ROUND(NORMINV(1-(Inputs!$I$74/100),$F92*$E92,$D$90*$F92*$E92),0),0)),$F92)*Z$88</f>
        <v>194400</v>
      </c>
      <c r="AA92" s="257">
        <f>MIN(IF($F58=0,0,IFERROR(ROUND(NORMINV(1-(Inputs!$I$74/100),$F92*$E92,$D$90*$F92*$E92),0),0)),$F92)*AA$88</f>
        <v>200880</v>
      </c>
      <c r="AB92" s="257">
        <f>MIN(IF($F58=0,0,IFERROR(ROUND(NORMINV(1-(Inputs!$I$74/100),$F92*$E92,$D$90*$F92*$E92),0),0)),$F92)*AB$88</f>
        <v>194400</v>
      </c>
      <c r="AC92" s="257">
        <f>MIN(IF($F58=0,0,IFERROR(ROUND(NORMINV(1-(Inputs!$I$74/100),$F92*$E92,$D$90*$F92*$E92),0),0)),$F92)*AC$88</f>
        <v>200880</v>
      </c>
      <c r="AD92" s="257">
        <f>MIN(IF($F58=0,0,IFERROR(ROUND(NORMINV(1-(Inputs!$I$74/100),$F92*$E92,$D$90*$F92*$E92),0),0)),$F92)*AD$88</f>
        <v>200880</v>
      </c>
      <c r="AE92" s="257">
        <f>MIN(IF($F58=0,0,IFERROR(ROUND(NORMINV(1-(Inputs!$I$74/100),$F92*$E92,$D$90*$F92*$E92),0),0)),$F92)*AE$88</f>
        <v>194400</v>
      </c>
      <c r="AF92" s="257">
        <f>MIN(IF($F58=0,0,IFERROR(ROUND(NORMINV(1-(Inputs!$I$74/100),$F92*$E92,$D$90*$F92*$E92),0),0)),$F92)*AF$88</f>
        <v>200880</v>
      </c>
      <c r="AG92" s="257">
        <f>MIN(IF($F58=0,0,IFERROR(ROUND(NORMINV(1-(Inputs!$I$74/100),$F92*$E92,$D$90*$F92*$E92),0),0)),$F92)*AG$88</f>
        <v>194400</v>
      </c>
      <c r="AH92" s="257">
        <f>MIN(IF($F58=0,0,IFERROR(ROUND(NORMINV(1-(Inputs!$I$74/100),$F92*$E92,$D$90*$F92*$E92),0),0)),$F92)*AH$88</f>
        <v>200880</v>
      </c>
      <c r="AI92" s="257">
        <f>MIN(IF($F58=0,0,IFERROR(ROUND(NORMINV(1-(Inputs!$I$74/100),$F92*$E92,$D$90*$F92*$E92),0),0)),$F92)*AI$88</f>
        <v>200880</v>
      </c>
      <c r="AJ92" s="257">
        <f>MIN(IF($F58=0,0,IFERROR(ROUND(NORMINV(1-(Inputs!$I$74/100),$F92*$E92,$D$90*$F92*$E92),0),0)),$F92)*AJ$88</f>
        <v>187920</v>
      </c>
      <c r="AK92" s="257">
        <f>MIN(IF($F58=0,0,IFERROR(ROUND(NORMINV(1-(Inputs!$I$74/100),$F92*$E92,$D$90*$F92*$E92),0),0)),$F92)*AK$88</f>
        <v>200880</v>
      </c>
      <c r="AL92" s="257">
        <f>MIN(IF($F58=0,0,IFERROR(ROUND(NORMINV(1-(Inputs!$I$74/100),$F92*$E92,$D$90*$F92*$E92),0),0)),$F92)*AL$88</f>
        <v>194400</v>
      </c>
      <c r="AM92" s="257">
        <f>MIN(IF($F58=0,0,IFERROR(ROUND(NORMINV(1-(Inputs!$I$74/100),$F92*$E92,$D$90*$F92*$E92),0),0)),$F92)*AM$88</f>
        <v>200880</v>
      </c>
      <c r="AN92" s="257">
        <f>MIN(IF($F58=0,0,IFERROR(ROUND(NORMINV(1-(Inputs!$I$74/100),$F92*$E92,$D$90*$F92*$E92),0),0)),$F92)*AN$88</f>
        <v>194400</v>
      </c>
      <c r="AO92" s="257">
        <f>MIN(IF($F58=0,0,IFERROR(ROUND(NORMINV(1-(Inputs!$I$74/100),$F92*$E92,$D$90*$F92*$E92),0),0)),$F92)*AO$88</f>
        <v>200880</v>
      </c>
      <c r="AP92" s="257">
        <f>MIN(IF($F58=0,0,IFERROR(ROUND(NORMINV(1-(Inputs!$I$74/100),$F92*$E92,$D$90*$F92*$E92),0),0)),$F92)*AP$88</f>
        <v>200880</v>
      </c>
      <c r="AQ92" s="257">
        <f>MIN(IF($F58=0,0,IFERROR(ROUND(NORMINV(1-(Inputs!$I$74/100),$F92*$E92,$D$90*$F92*$E92),0),0)),$F92)*AQ$88</f>
        <v>194400</v>
      </c>
      <c r="AR92" s="257">
        <f>MIN(IF($F58=0,0,IFERROR(ROUND(NORMINV(1-(Inputs!$I$74/100),$F92*$E92,$D$90*$F92*$E92),0),0)),$F92)*AR$88</f>
        <v>200880</v>
      </c>
      <c r="AS92" s="257">
        <f>MIN(IF($F58=0,0,IFERROR(ROUND(NORMINV(1-(Inputs!$I$74/100),$F92*$E92,$D$90*$F92*$E92),0),0)),$F92)*AS$88</f>
        <v>194400</v>
      </c>
      <c r="AT92" s="257">
        <f>MIN(IF($F58=0,0,IFERROR(ROUND(NORMINV(1-(Inputs!$I$74/100),$F92*$E92,$D$90*$F92*$E92),0),0)),$F92)*AT$88</f>
        <v>200880</v>
      </c>
      <c r="AU92" s="257">
        <f>MIN(IF($F58=0,0,IFERROR(ROUND(NORMINV(1-(Inputs!$I$74/100),$F92*$E92,$D$90*$F92*$E92),0),0)),$F92)*AU$88</f>
        <v>200880</v>
      </c>
      <c r="AV92" s="257">
        <f>MIN(IF($F58=0,0,IFERROR(ROUND(NORMINV(1-(Inputs!$I$74/100),$F92*$E92,$D$90*$F92*$E92),0),0)),$F92)*AV$88</f>
        <v>181440</v>
      </c>
      <c r="AW92" s="257">
        <f>MIN(IF($F58=0,0,IFERROR(ROUND(NORMINV(1-(Inputs!$I$74/100),$F92*$E92,$D$90*$F92*$E92),0),0)),$F92)*AW$88</f>
        <v>200880</v>
      </c>
      <c r="AX92" s="257">
        <f>MIN(IF($F58=0,0,IFERROR(ROUND(NORMINV(1-(Inputs!$I$74/100),$F92*$E92,$D$90*$F92*$E92),0),0)),$F92)*AX$88</f>
        <v>194400</v>
      </c>
      <c r="AY92" s="257">
        <f>MIN(IF($F58=0,0,IFERROR(ROUND(NORMINV(1-(Inputs!$I$74/100),$F92*$E92,$D$90*$F92*$E92),0),0)),$F92)*AY$88</f>
        <v>200880</v>
      </c>
      <c r="AZ92" s="257">
        <f>MIN(IF($F58=0,0,IFERROR(ROUND(NORMINV(1-(Inputs!$I$74/100),$F92*$E92,$D$90*$F92*$E92),0),0)),$F92)*AZ$88</f>
        <v>194400</v>
      </c>
      <c r="BA92" s="257">
        <f>MIN(IF($F58=0,0,IFERROR(ROUND(NORMINV(1-(Inputs!$I$74/100),$F92*$E92,$D$90*$F92*$E92),0),0)),$F92)*BA$88</f>
        <v>200880</v>
      </c>
      <c r="BB92" s="257">
        <f>MIN(IF($F58=0,0,IFERROR(ROUND(NORMINV(1-(Inputs!$I$74/100),$F92*$E92,$D$90*$F92*$E92),0),0)),$F92)*BB$88</f>
        <v>200880</v>
      </c>
      <c r="BC92" s="257">
        <f>MIN(IF($F58=0,0,IFERROR(ROUND(NORMINV(1-(Inputs!$I$74/100),$F92*$E92,$D$90*$F92*$E92),0),0)),$F92)*BC$88</f>
        <v>194400</v>
      </c>
      <c r="BD92" s="257">
        <f>MIN(IF($F58=0,0,IFERROR(ROUND(NORMINV(1-(Inputs!$I$74/100),$F92*$E92,$D$90*$F92*$E92),0),0)),$F92)*BD$88</f>
        <v>200880</v>
      </c>
      <c r="BE92" s="257">
        <f>MIN(IF($F58=0,0,IFERROR(ROUND(NORMINV(1-(Inputs!$I$74/100),$F92*$E92,$D$90*$F92*$E92),0),0)),$F92)*BE$88</f>
        <v>194400</v>
      </c>
      <c r="BF92" s="257">
        <f>MIN(IF($F58=0,0,IFERROR(ROUND(NORMINV(1-(Inputs!$I$74/100),$F92*$E92,$D$90*$F92*$E92),0),0)),$F92)*BF$88</f>
        <v>200880</v>
      </c>
      <c r="BG92" s="257">
        <f>MIN(IF($F58=0,0,IFERROR(ROUND(NORMINV(1-(Inputs!$I$74/100),$F92*$E92,$D$90*$F92*$E92),0),0)),$F92)*BG$88</f>
        <v>200880</v>
      </c>
      <c r="BH92" s="257">
        <f>MIN(IF($F58=0,0,IFERROR(ROUND(NORMINV(1-(Inputs!$I$74/100),$F92*$E92,$D$90*$F92*$E92),0),0)),$F92)*BH$88</f>
        <v>181440</v>
      </c>
      <c r="BI92" s="257">
        <f>MIN(IF($F58=0,0,IFERROR(ROUND(NORMINV(1-(Inputs!$I$74/100),$F92*$E92,$D$90*$F92*$E92),0),0)),$F92)*BI$88</f>
        <v>200880</v>
      </c>
      <c r="BJ92" s="257">
        <f>MIN(IF($F58=0,0,IFERROR(ROUND(NORMINV(1-(Inputs!$I$74/100),$F92*$E92,$D$90*$F92*$E92),0),0)),$F92)*BJ$88</f>
        <v>194400</v>
      </c>
      <c r="BK92" s="257">
        <f>MIN(IF($F58=0,0,IFERROR(ROUND(NORMINV(1-(Inputs!$I$74/100),$F92*$E92,$D$90*$F92*$E92),0),0)),$F92)*BK$88</f>
        <v>200880</v>
      </c>
      <c r="BL92" s="257">
        <f>MIN(IF($F58=0,0,IFERROR(ROUND(NORMINV(1-(Inputs!$I$74/100),$F92*$E92,$D$90*$F92*$E92),0),0)),$F92)*BL$88</f>
        <v>194400</v>
      </c>
      <c r="BM92" s="257">
        <f>MIN(IF($F58=0,0,IFERROR(ROUND(NORMINV(1-(Inputs!$I$74/100),$F92*$E92,$D$90*$F92*$E92),0),0)),$F92)*BM$88</f>
        <v>200880</v>
      </c>
      <c r="BN92" s="257">
        <f>MIN(IF($F58=0,0,IFERROR(ROUND(NORMINV(1-(Inputs!$I$74/100),$F92*$E92,$D$90*$F92*$E92),0),0)),$F92)*BN$88</f>
        <v>200880</v>
      </c>
      <c r="BO92" s="257">
        <f>MIN(IF($F58=0,0,IFERROR(ROUND(NORMINV(1-(Inputs!$I$74/100),$F92*$E92,$D$90*$F92*$E92),0),0)),$F92)*BO$88</f>
        <v>194400</v>
      </c>
      <c r="BP92" s="257">
        <f>MIN(IF($F58=0,0,IFERROR(ROUND(NORMINV(1-(Inputs!$I$74/100),$F92*$E92,$D$90*$F92*$E92),0),0)),$F92)*BP$88</f>
        <v>200880</v>
      </c>
      <c r="BQ92" s="257">
        <f>MIN(IF($F58=0,0,IFERROR(ROUND(NORMINV(1-(Inputs!$I$74/100),$F92*$E92,$D$90*$F92*$E92),0),0)),$F92)*BQ$88</f>
        <v>194400</v>
      </c>
      <c r="BR92" s="257">
        <f>MIN(IF($F58=0,0,IFERROR(ROUND(NORMINV(1-(Inputs!$I$74/100),$F92*$E92,$D$90*$F92*$E92),0),0)),$F92)*BR$88</f>
        <v>200880</v>
      </c>
      <c r="BS92" s="257">
        <f>MIN(IF($F58=0,0,IFERROR(ROUND(NORMINV(1-(Inputs!$I$74/100),$F92*$E92,$D$90*$F92*$E92),0),0)),$F92)*BS$88</f>
        <v>200880</v>
      </c>
      <c r="BT92" s="257">
        <f>MIN(IF($F58=0,0,IFERROR(ROUND(NORMINV(1-(Inputs!$I$74/100),$F92*$E92,$D$90*$F92*$E92),0),0)),$F92)*BT$88</f>
        <v>181440</v>
      </c>
      <c r="BU92" s="257">
        <f>MIN(IF($F58=0,0,IFERROR(ROUND(NORMINV(1-(Inputs!$I$74/100),$F92*$E92,$D$90*$F92*$E92),0),0)),$F92)*BU$88</f>
        <v>200880</v>
      </c>
      <c r="BV92" s="257">
        <f>MIN(IF($F58=0,0,IFERROR(ROUND(NORMINV(1-(Inputs!$I$74/100),$F92*$E92,$D$90*$F92*$E92),0),0)),$F92)*BV$88</f>
        <v>194400</v>
      </c>
      <c r="BW92" s="257">
        <f>MIN(IF($F58=0,0,IFERROR(ROUND(NORMINV(1-(Inputs!$I$74/100),$F92*$E92,$D$90*$F92*$E92),0),0)),$F92)*BW$88</f>
        <v>200880</v>
      </c>
      <c r="BX92" s="257">
        <f>MIN(IF($F58=0,0,IFERROR(ROUND(NORMINV(1-(Inputs!$I$74/100),$F92*$E92,$D$90*$F92*$E92),0),0)),$F92)*BX$88</f>
        <v>194400</v>
      </c>
      <c r="BY92" s="257">
        <f>MIN(IF($F58=0,0,IFERROR(ROUND(NORMINV(1-(Inputs!$I$74/100),$F92*$E92,$D$90*$F92*$E92),0),0)),$F92)*BY$88</f>
        <v>200880</v>
      </c>
      <c r="BZ92" s="257">
        <f>MIN(IF($F58=0,0,IFERROR(ROUND(NORMINV(1-(Inputs!$I$74/100),$F92*$E92,$D$90*$F92*$E92),0),0)),$F92)*BZ$88</f>
        <v>200880</v>
      </c>
      <c r="CA92" s="257">
        <f>MIN(IF($F58=0,0,IFERROR(ROUND(NORMINV(1-(Inputs!$I$74/100),$F92*$E92,$D$90*$F92*$E92),0),0)),$F92)*CA$88</f>
        <v>194400</v>
      </c>
      <c r="CB92" s="257">
        <f>MIN(IF($F58=0,0,IFERROR(ROUND(NORMINV(1-(Inputs!$I$74/100),$F92*$E92,$D$90*$F92*$E92),0),0)),$F92)*CB$88</f>
        <v>200880</v>
      </c>
      <c r="CC92" s="257">
        <f>MIN(IF($F58=0,0,IFERROR(ROUND(NORMINV(1-(Inputs!$I$74/100),$F92*$E92,$D$90*$F92*$E92),0),0)),$F92)*CC$88</f>
        <v>194400</v>
      </c>
      <c r="CD92" s="257">
        <f>MIN(IF($F58=0,0,IFERROR(ROUND(NORMINV(1-(Inputs!$I$74/100),$F92*$E92,$D$90*$F92*$E92),0),0)),$F92)*CD$88</f>
        <v>200880</v>
      </c>
      <c r="CE92" s="257">
        <f>MIN(IF($F58=0,0,IFERROR(ROUND(NORMINV(1-(Inputs!$I$74/100),$F92*$E92,$D$90*$F92*$E92),0),0)),$F92)*CE$88</f>
        <v>200880</v>
      </c>
      <c r="CF92" s="257">
        <f>MIN(IF($F58=0,0,IFERROR(ROUND(NORMINV(1-(Inputs!$I$74/100),$F92*$E92,$D$90*$F92*$E92),0),0)),$F92)*CF$88</f>
        <v>187920</v>
      </c>
      <c r="CG92" s="257">
        <f>MIN(IF($F58=0,0,IFERROR(ROUND(NORMINV(1-(Inputs!$I$74/100),$F92*$E92,$D$90*$F92*$E92),0),0)),$F92)*CG$88</f>
        <v>200880</v>
      </c>
      <c r="CH92" s="257">
        <f>MIN(IF($F58=0,0,IFERROR(ROUND(NORMINV(1-(Inputs!$I$74/100),$F92*$E92,$D$90*$F92*$E92),0),0)),$F92)*CH$88</f>
        <v>194400</v>
      </c>
      <c r="CI92" s="257">
        <f>MIN(IF($F58=0,0,IFERROR(ROUND(NORMINV(1-(Inputs!$I$74/100),$F92*$E92,$D$90*$F92*$E92),0),0)),$F92)*CI$88</f>
        <v>200880</v>
      </c>
      <c r="CJ92" s="257">
        <f>MIN(IF($F58=0,0,IFERROR(ROUND(NORMINV(1-(Inputs!$I$74/100),$F92*$E92,$D$90*$F92*$E92),0),0)),$F92)*CJ$88</f>
        <v>194400</v>
      </c>
      <c r="CK92" s="257">
        <f>MIN(IF($F58=0,0,IFERROR(ROUND(NORMINV(1-(Inputs!$I$74/100),$F92*$E92,$D$90*$F92*$E92),0),0)),$F92)*CK$88</f>
        <v>200880</v>
      </c>
      <c r="CL92" s="257">
        <f>MIN(IF($F58=0,0,IFERROR(ROUND(NORMINV(1-(Inputs!$I$74/100),$F92*$E92,$D$90*$F92*$E92),0),0)),$F92)*CL$88</f>
        <v>200880</v>
      </c>
      <c r="CM92" s="257">
        <f>MIN(IF($F58=0,0,IFERROR(ROUND(NORMINV(1-(Inputs!$I$74/100),$F92*$E92,$D$90*$F92*$E92),0),0)),$F92)*CM$88</f>
        <v>194400</v>
      </c>
      <c r="CN92" s="257">
        <f>MIN(IF($F58=0,0,IFERROR(ROUND(NORMINV(1-(Inputs!$I$74/100),$F92*$E92,$D$90*$F92*$E92),0),0)),$F92)*CN$88</f>
        <v>200880</v>
      </c>
      <c r="CO92" s="257">
        <f>MIN(IF($F58=0,0,IFERROR(ROUND(NORMINV(1-(Inputs!$I$74/100),$F92*$E92,$D$90*$F92*$E92),0),0)),$F92)*CO$88</f>
        <v>194400</v>
      </c>
      <c r="CP92" s="257">
        <f>MIN(IF($F58=0,0,IFERROR(ROUND(NORMINV(1-(Inputs!$I$74/100),$F92*$E92,$D$90*$F92*$E92),0),0)),$F92)*CP$88</f>
        <v>200880</v>
      </c>
      <c r="CQ92" s="257">
        <f>MIN(IF($F58=0,0,IFERROR(ROUND(NORMINV(1-(Inputs!$I$74/100),$F92*$E92,$D$90*$F92*$E92),0),0)),$F92)*CQ$88</f>
        <v>200880</v>
      </c>
      <c r="CR92" s="257">
        <f>MIN(IF($F58=0,0,IFERROR(ROUND(NORMINV(1-(Inputs!$I$74/100),$F92*$E92,$D$90*$F92*$E92),0),0)),$F92)*CR$88</f>
        <v>181440</v>
      </c>
      <c r="CS92" s="257">
        <f>MIN(IF($F58=0,0,IFERROR(ROUND(NORMINV(1-(Inputs!$I$74/100),$F92*$E92,$D$90*$F92*$E92),0),0)),$F92)*CS$88</f>
        <v>200880</v>
      </c>
      <c r="CT92" s="257">
        <f>MIN(IF($F58=0,0,IFERROR(ROUND(NORMINV(1-(Inputs!$I$74/100),$F92*$E92,$D$90*$F92*$E92),0),0)),$F92)*CT$88</f>
        <v>194400</v>
      </c>
      <c r="CU92" s="257">
        <f>MIN(IF($F58=0,0,IFERROR(ROUND(NORMINV(1-(Inputs!$I$74/100),$F92*$E92,$D$90*$F92*$E92),0),0)),$F92)*CU$88</f>
        <v>200880</v>
      </c>
      <c r="CV92" s="257">
        <f>MIN(IF($F58=0,0,IFERROR(ROUND(NORMINV(1-(Inputs!$I$74/100),$F92*$E92,$D$90*$F92*$E92),0),0)),$F92)*CV$88</f>
        <v>194400</v>
      </c>
      <c r="CW92" s="257">
        <f>MIN(IF($F58=0,0,IFERROR(ROUND(NORMINV(1-(Inputs!$I$74/100),$F92*$E92,$D$90*$F92*$E92),0),0)),$F92)*CW$88</f>
        <v>200880</v>
      </c>
      <c r="CX92" s="257">
        <f>MIN(IF($F58=0,0,IFERROR(ROUND(NORMINV(1-(Inputs!$I$74/100),$F92*$E92,$D$90*$F92*$E92),0),0)),$F92)*CX$88</f>
        <v>200880</v>
      </c>
      <c r="CY92" s="257">
        <f>MIN(IF($F58=0,0,IFERROR(ROUND(NORMINV(1-(Inputs!$I$74/100),$F92*$E92,$D$90*$F92*$E92),0),0)),$F92)*CY$88</f>
        <v>194400</v>
      </c>
      <c r="CZ92" s="257">
        <f>MIN(IF($F58=0,0,IFERROR(ROUND(NORMINV(1-(Inputs!$I$74/100),$F92*$E92,$D$90*$F92*$E92),0),0)),$F92)*CZ$88</f>
        <v>200880</v>
      </c>
      <c r="DA92" s="257">
        <f>MIN(IF($F58=0,0,IFERROR(ROUND(NORMINV(1-(Inputs!$I$74/100),$F92*$E92,$D$90*$F92*$E92),0),0)),$F92)*DA$88</f>
        <v>194400</v>
      </c>
      <c r="DB92" s="257">
        <f>MIN(IF($F58=0,0,IFERROR(ROUND(NORMINV(1-(Inputs!$I$74/100),$F92*$E92,$D$90*$F92*$E92),0),0)),$F92)*DB$88</f>
        <v>200880</v>
      </c>
      <c r="DC92" s="257">
        <f>MIN(IF($F58=0,0,IFERROR(ROUND(NORMINV(1-(Inputs!$I$74/100),$F92*$E92,$D$90*$F92*$E92),0),0)),$F92)*DC$88</f>
        <v>200880</v>
      </c>
      <c r="DD92" s="257">
        <f>MIN(IF($F58=0,0,IFERROR(ROUND(NORMINV(1-(Inputs!$I$74/100),$F92*$E92,$D$90*$F92*$E92),0),0)),$F92)*DD$88</f>
        <v>181440</v>
      </c>
      <c r="DE92" s="257">
        <f>MIN(IF($F58=0,0,IFERROR(ROUND(NORMINV(1-(Inputs!$I$74/100),$F92*$E92,$D$90*$F92*$E92),0),0)),$F92)*DE$88</f>
        <v>200880</v>
      </c>
      <c r="DF92" s="257">
        <f>MIN(IF($F58=0,0,IFERROR(ROUND(NORMINV(1-(Inputs!$I$74/100),$F92*$E92,$D$90*$F92*$E92),0),0)),$F92)*DF$88</f>
        <v>194400</v>
      </c>
      <c r="DG92" s="257">
        <f>MIN(IF($F58=0,0,IFERROR(ROUND(NORMINV(1-(Inputs!$I$74/100),$F92*$E92,$D$90*$F92*$E92),0),0)),$F92)*DG$88</f>
        <v>200880</v>
      </c>
      <c r="DH92" s="257">
        <f>MIN(IF($F58=0,0,IFERROR(ROUND(NORMINV(1-(Inputs!$I$74/100),$F92*$E92,$D$90*$F92*$E92),0),0)),$F92)*DH$88</f>
        <v>194400</v>
      </c>
      <c r="DI92" s="257">
        <f>MIN(IF($F58=0,0,IFERROR(ROUND(NORMINV(1-(Inputs!$I$74/100),$F92*$E92,$D$90*$F92*$E92),0),0)),$F92)*DI$88</f>
        <v>200880</v>
      </c>
      <c r="DJ92" s="257">
        <f>MIN(IF($F58=0,0,IFERROR(ROUND(NORMINV(1-(Inputs!$I$74/100),$F92*$E92,$D$90*$F92*$E92),0),0)),$F92)*DJ$88</f>
        <v>200880</v>
      </c>
      <c r="DK92" s="257">
        <f>MIN(IF($F58=0,0,IFERROR(ROUND(NORMINV(1-(Inputs!$I$74/100),$F92*$E92,$D$90*$F92*$E92),0),0)),$F92)*DK$88</f>
        <v>194400</v>
      </c>
      <c r="DL92" s="257">
        <f>MIN(IF($F58=0,0,IFERROR(ROUND(NORMINV(1-(Inputs!$I$74/100),$F92*$E92,$D$90*$F92*$E92),0),0)),$F92)*DL$88</f>
        <v>200880</v>
      </c>
      <c r="DM92" s="257">
        <f>MIN(IF($F58=0,0,IFERROR(ROUND(NORMINV(1-(Inputs!$I$74/100),$F92*$E92,$D$90*$F92*$E92),0),0)),$F92)*DM$88</f>
        <v>194400</v>
      </c>
      <c r="DN92" s="257">
        <f>MIN(IF($F58=0,0,IFERROR(ROUND(NORMINV(1-(Inputs!$I$74/100),$F92*$E92,$D$90*$F92*$E92),0),0)),$F92)*DN$88</f>
        <v>200880</v>
      </c>
      <c r="DO92" s="257">
        <f>MIN(IF($F58=0,0,IFERROR(ROUND(NORMINV(1-(Inputs!$I$74/100),$F92*$E92,$D$90*$F92*$E92),0),0)),$F92)*DO$88</f>
        <v>200880</v>
      </c>
      <c r="DP92" s="257">
        <f>MIN(IF($F58=0,0,IFERROR(ROUND(NORMINV(1-(Inputs!$I$74/100),$F92*$E92,$D$90*$F92*$E92),0),0)),$F92)*DP$88</f>
        <v>181440</v>
      </c>
      <c r="DQ92" s="257">
        <f>MIN(IF($F58=0,0,IFERROR(ROUND(NORMINV(1-(Inputs!$I$74/100),$F92*$E92,$D$90*$F92*$E92),0),0)),$F92)*DQ$88</f>
        <v>200880</v>
      </c>
      <c r="DR92" s="257">
        <f>MIN(IF($F58=0,0,IFERROR(ROUND(NORMINV(1-(Inputs!$I$74/100),$F92*$E92,$D$90*$F92*$E92),0),0)),$F92)*DR$88</f>
        <v>194400</v>
      </c>
      <c r="DS92" s="257">
        <f>MIN(IF($F58=0,0,IFERROR(ROUND(NORMINV(1-(Inputs!$I$74/100),$F92*$E92,$D$90*$F92*$E92),0),0)),$F92)*DS$88</f>
        <v>200880</v>
      </c>
      <c r="DT92" s="257">
        <f>MIN(IF($F58=0,0,IFERROR(ROUND(NORMINV(1-(Inputs!$I$74/100),$F92*$E92,$D$90*$F92*$E92),0),0)),$F92)*DT$88</f>
        <v>194400</v>
      </c>
      <c r="DU92" s="257">
        <f>MIN(IF($F58=0,0,IFERROR(ROUND(NORMINV(1-(Inputs!$I$74/100),$F92*$E92,$D$90*$F92*$E92),0),0)),$F92)*DU$88</f>
        <v>200880</v>
      </c>
      <c r="DV92" s="257">
        <f>MIN(IF($F58=0,0,IFERROR(ROUND(NORMINV(1-(Inputs!$I$74/100),$F92*$E92,$D$90*$F92*$E92),0),0)),$F92)*DV$88</f>
        <v>200880</v>
      </c>
      <c r="DW92" s="257">
        <f>MIN(IF($F58=0,0,IFERROR(ROUND(NORMINV(1-(Inputs!$I$74/100),$F92*$E92,$D$90*$F92*$E92),0),0)),$F92)*DW$88</f>
        <v>194400</v>
      </c>
      <c r="DX92" s="257">
        <f>MIN(IF($F58=0,0,IFERROR(ROUND(NORMINV(1-(Inputs!$I$74/100),$F92*$E92,$D$90*$F92*$E92),0),0)),$F92)*DX$88</f>
        <v>200880</v>
      </c>
      <c r="DY92" s="257">
        <f>MIN(IF($F58=0,0,IFERROR(ROUND(NORMINV(1-(Inputs!$I$74/100),$F92*$E92,$D$90*$F92*$E92),0),0)),$F92)*DY$88</f>
        <v>194400</v>
      </c>
      <c r="DZ92" s="257">
        <f>MIN(IF($F58=0,0,IFERROR(ROUND(NORMINV(1-(Inputs!$I$74/100),$F92*$E92,$D$90*$F92*$E92),0),0)),$F92)*DZ$88</f>
        <v>200880</v>
      </c>
    </row>
    <row r="93" spans="1:130">
      <c r="A93" s="151"/>
      <c r="C93" s="73" t="str">
        <f t="shared" si="274"/>
        <v>R100</v>
      </c>
      <c r="D93" s="68">
        <f>Inputs!$I$60</f>
        <v>0.2</v>
      </c>
      <c r="E93" s="67">
        <v>0.9</v>
      </c>
      <c r="F93" s="65">
        <f>Inputs!I64/Inputs!I$15</f>
        <v>100</v>
      </c>
      <c r="G93" s="54" t="s">
        <v>90</v>
      </c>
      <c r="H93" s="341">
        <f t="shared" si="275"/>
        <v>7693920</v>
      </c>
      <c r="I93" s="54"/>
      <c r="J93" s="257">
        <f>MIN(IF($F59=0,0,IFERROR(ROUND(NORMINV(1-(Inputs!$I$74/100),$F93*$E93,$D$90*$F93*$E93),0),0)),$F93)*J$88</f>
        <v>0</v>
      </c>
      <c r="K93" s="257">
        <f>MIN(IF($F59=0,0,IFERROR(ROUND(NORMINV(1-(Inputs!$I$74/100),$F93*$E93,$D$90*$F93*$E93),0),0)),$F93)*K$88</f>
        <v>0</v>
      </c>
      <c r="L93" s="257">
        <f>MIN(IF($F59=0,0,IFERROR(ROUND(NORMINV(1-(Inputs!$I$74/100),$F93*$E93,$D$90*$F93*$E93),0),0)),$F93)*L$88</f>
        <v>0</v>
      </c>
      <c r="M93" s="257">
        <f>MIN(IF($F59=0,0,IFERROR(ROUND(NORMINV(1-(Inputs!$I$74/100),$F93*$E93,$D$90*$F93*$E93),0),0)),$F93)*M$88</f>
        <v>0</v>
      </c>
      <c r="N93" s="257">
        <f>MIN(IF($F59=0,0,IFERROR(ROUND(NORMINV(1-(Inputs!$I$74/100),$F93*$E93,$D$90*$F93*$E93),0),0)),$F93)*N$88</f>
        <v>64800</v>
      </c>
      <c r="O93" s="257">
        <f>MIN(IF($F59=0,0,IFERROR(ROUND(NORMINV(1-(Inputs!$I$74/100),$F93*$E93,$D$90*$F93*$E93),0),0)),$F93)*O$88</f>
        <v>66960</v>
      </c>
      <c r="P93" s="257">
        <f>MIN(IF($F59=0,0,IFERROR(ROUND(NORMINV(1-(Inputs!$I$74/100),$F93*$E93,$D$90*$F93*$E93),0),0)),$F93)*P$88</f>
        <v>64800</v>
      </c>
      <c r="Q93" s="257">
        <f>MIN(IF($F59=0,0,IFERROR(ROUND(NORMINV(1-(Inputs!$I$74/100),$F93*$E93,$D$90*$F93*$E93),0),0)),$F93)*Q$88</f>
        <v>66960</v>
      </c>
      <c r="R93" s="257">
        <f>MIN(IF($F59=0,0,IFERROR(ROUND(NORMINV(1-(Inputs!$I$74/100),$F93*$E93,$D$90*$F93*$E93),0),0)),$F93)*R$88</f>
        <v>66960</v>
      </c>
      <c r="S93" s="257">
        <f>MIN(IF($F59=0,0,IFERROR(ROUND(NORMINV(1-(Inputs!$I$74/100),$F93*$E93,$D$90*$F93*$E93),0),0)),$F93)*S$88</f>
        <v>64800</v>
      </c>
      <c r="T93" s="257">
        <f>MIN(IF($F59=0,0,IFERROR(ROUND(NORMINV(1-(Inputs!$I$74/100),$F93*$E93,$D$90*$F93*$E93),0),0)),$F93)*T$88</f>
        <v>66960</v>
      </c>
      <c r="U93" s="257">
        <f>MIN(IF($F59=0,0,IFERROR(ROUND(NORMINV(1-(Inputs!$I$74/100),$F93*$E93,$D$90*$F93*$E93),0),0)),$F93)*U$88</f>
        <v>64800</v>
      </c>
      <c r="V93" s="257">
        <f>MIN(IF($F59=0,0,IFERROR(ROUND(NORMINV(1-(Inputs!$I$74/100),$F93*$E93,$D$90*$F93*$E93),0),0)),$F93)*V$88</f>
        <v>66960</v>
      </c>
      <c r="W93" s="257">
        <f>MIN(IF($F59=0,0,IFERROR(ROUND(NORMINV(1-(Inputs!$I$74/100),$F93*$E93,$D$90*$F93*$E93),0),0)),$F93)*W$88</f>
        <v>66960</v>
      </c>
      <c r="X93" s="257">
        <f>MIN(IF($F59=0,0,IFERROR(ROUND(NORMINV(1-(Inputs!$I$74/100),$F93*$E93,$D$90*$F93*$E93),0),0)),$F93)*X$88</f>
        <v>60480</v>
      </c>
      <c r="Y93" s="257">
        <f>MIN(IF($F59=0,0,IFERROR(ROUND(NORMINV(1-(Inputs!$I$74/100),$F93*$E93,$D$90*$F93*$E93),0),0)),$F93)*Y$88</f>
        <v>66960</v>
      </c>
      <c r="Z93" s="257">
        <f>MIN(IF($F59=0,0,IFERROR(ROUND(NORMINV(1-(Inputs!$I$74/100),$F93*$E93,$D$90*$F93*$E93),0),0)),$F93)*Z$88</f>
        <v>64800</v>
      </c>
      <c r="AA93" s="257">
        <f>MIN(IF($F59=0,0,IFERROR(ROUND(NORMINV(1-(Inputs!$I$74/100),$F93*$E93,$D$90*$F93*$E93),0),0)),$F93)*AA$88</f>
        <v>66960</v>
      </c>
      <c r="AB93" s="257">
        <f>MIN(IF($F59=0,0,IFERROR(ROUND(NORMINV(1-(Inputs!$I$74/100),$F93*$E93,$D$90*$F93*$E93),0),0)),$F93)*AB$88</f>
        <v>64800</v>
      </c>
      <c r="AC93" s="257">
        <f>MIN(IF($F59=0,0,IFERROR(ROUND(NORMINV(1-(Inputs!$I$74/100),$F93*$E93,$D$90*$F93*$E93),0),0)),$F93)*AC$88</f>
        <v>66960</v>
      </c>
      <c r="AD93" s="257">
        <f>MIN(IF($F59=0,0,IFERROR(ROUND(NORMINV(1-(Inputs!$I$74/100),$F93*$E93,$D$90*$F93*$E93),0),0)),$F93)*AD$88</f>
        <v>66960</v>
      </c>
      <c r="AE93" s="257">
        <f>MIN(IF($F59=0,0,IFERROR(ROUND(NORMINV(1-(Inputs!$I$74/100),$F93*$E93,$D$90*$F93*$E93),0),0)),$F93)*AE$88</f>
        <v>64800</v>
      </c>
      <c r="AF93" s="257">
        <f>MIN(IF($F59=0,0,IFERROR(ROUND(NORMINV(1-(Inputs!$I$74/100),$F93*$E93,$D$90*$F93*$E93),0),0)),$F93)*AF$88</f>
        <v>66960</v>
      </c>
      <c r="AG93" s="257">
        <f>MIN(IF($F59=0,0,IFERROR(ROUND(NORMINV(1-(Inputs!$I$74/100),$F93*$E93,$D$90*$F93*$E93),0),0)),$F93)*AG$88</f>
        <v>64800</v>
      </c>
      <c r="AH93" s="257">
        <f>MIN(IF($F59=0,0,IFERROR(ROUND(NORMINV(1-(Inputs!$I$74/100),$F93*$E93,$D$90*$F93*$E93),0),0)),$F93)*AH$88</f>
        <v>66960</v>
      </c>
      <c r="AI93" s="257">
        <f>MIN(IF($F59=0,0,IFERROR(ROUND(NORMINV(1-(Inputs!$I$74/100),$F93*$E93,$D$90*$F93*$E93),0),0)),$F93)*AI$88</f>
        <v>66960</v>
      </c>
      <c r="AJ93" s="257">
        <f>MIN(IF($F59=0,0,IFERROR(ROUND(NORMINV(1-(Inputs!$I$74/100),$F93*$E93,$D$90*$F93*$E93),0),0)),$F93)*AJ$88</f>
        <v>62640</v>
      </c>
      <c r="AK93" s="257">
        <f>MIN(IF($F59=0,0,IFERROR(ROUND(NORMINV(1-(Inputs!$I$74/100),$F93*$E93,$D$90*$F93*$E93),0),0)),$F93)*AK$88</f>
        <v>66960</v>
      </c>
      <c r="AL93" s="257">
        <f>MIN(IF($F59=0,0,IFERROR(ROUND(NORMINV(1-(Inputs!$I$74/100),$F93*$E93,$D$90*$F93*$E93),0),0)),$F93)*AL$88</f>
        <v>64800</v>
      </c>
      <c r="AM93" s="257">
        <f>MIN(IF($F59=0,0,IFERROR(ROUND(NORMINV(1-(Inputs!$I$74/100),$F93*$E93,$D$90*$F93*$E93),0),0)),$F93)*AM$88</f>
        <v>66960</v>
      </c>
      <c r="AN93" s="257">
        <f>MIN(IF($F59=0,0,IFERROR(ROUND(NORMINV(1-(Inputs!$I$74/100),$F93*$E93,$D$90*$F93*$E93),0),0)),$F93)*AN$88</f>
        <v>64800</v>
      </c>
      <c r="AO93" s="257">
        <f>MIN(IF($F59=0,0,IFERROR(ROUND(NORMINV(1-(Inputs!$I$74/100),$F93*$E93,$D$90*$F93*$E93),0),0)),$F93)*AO$88</f>
        <v>66960</v>
      </c>
      <c r="AP93" s="257">
        <f>MIN(IF($F59=0,0,IFERROR(ROUND(NORMINV(1-(Inputs!$I$74/100),$F93*$E93,$D$90*$F93*$E93),0),0)),$F93)*AP$88</f>
        <v>66960</v>
      </c>
      <c r="AQ93" s="257">
        <f>MIN(IF($F59=0,0,IFERROR(ROUND(NORMINV(1-(Inputs!$I$74/100),$F93*$E93,$D$90*$F93*$E93),0),0)),$F93)*AQ$88</f>
        <v>64800</v>
      </c>
      <c r="AR93" s="257">
        <f>MIN(IF($F59=0,0,IFERROR(ROUND(NORMINV(1-(Inputs!$I$74/100),$F93*$E93,$D$90*$F93*$E93),0),0)),$F93)*AR$88</f>
        <v>66960</v>
      </c>
      <c r="AS93" s="257">
        <f>MIN(IF($F59=0,0,IFERROR(ROUND(NORMINV(1-(Inputs!$I$74/100),$F93*$E93,$D$90*$F93*$E93),0),0)),$F93)*AS$88</f>
        <v>64800</v>
      </c>
      <c r="AT93" s="257">
        <f>MIN(IF($F59=0,0,IFERROR(ROUND(NORMINV(1-(Inputs!$I$74/100),$F93*$E93,$D$90*$F93*$E93),0),0)),$F93)*AT$88</f>
        <v>66960</v>
      </c>
      <c r="AU93" s="257">
        <f>MIN(IF($F59=0,0,IFERROR(ROUND(NORMINV(1-(Inputs!$I$74/100),$F93*$E93,$D$90*$F93*$E93),0),0)),$F93)*AU$88</f>
        <v>66960</v>
      </c>
      <c r="AV93" s="257">
        <f>MIN(IF($F59=0,0,IFERROR(ROUND(NORMINV(1-(Inputs!$I$74/100),$F93*$E93,$D$90*$F93*$E93),0),0)),$F93)*AV$88</f>
        <v>60480</v>
      </c>
      <c r="AW93" s="257">
        <f>MIN(IF($F59=0,0,IFERROR(ROUND(NORMINV(1-(Inputs!$I$74/100),$F93*$E93,$D$90*$F93*$E93),0),0)),$F93)*AW$88</f>
        <v>66960</v>
      </c>
      <c r="AX93" s="257">
        <f>MIN(IF($F59=0,0,IFERROR(ROUND(NORMINV(1-(Inputs!$I$74/100),$F93*$E93,$D$90*$F93*$E93),0),0)),$F93)*AX$88</f>
        <v>64800</v>
      </c>
      <c r="AY93" s="257">
        <f>MIN(IF($F59=0,0,IFERROR(ROUND(NORMINV(1-(Inputs!$I$74/100),$F93*$E93,$D$90*$F93*$E93),0),0)),$F93)*AY$88</f>
        <v>66960</v>
      </c>
      <c r="AZ93" s="257">
        <f>MIN(IF($F59=0,0,IFERROR(ROUND(NORMINV(1-(Inputs!$I$74/100),$F93*$E93,$D$90*$F93*$E93),0),0)),$F93)*AZ$88</f>
        <v>64800</v>
      </c>
      <c r="BA93" s="257">
        <f>MIN(IF($F59=0,0,IFERROR(ROUND(NORMINV(1-(Inputs!$I$74/100),$F93*$E93,$D$90*$F93*$E93),0),0)),$F93)*BA$88</f>
        <v>66960</v>
      </c>
      <c r="BB93" s="257">
        <f>MIN(IF($F59=0,0,IFERROR(ROUND(NORMINV(1-(Inputs!$I$74/100),$F93*$E93,$D$90*$F93*$E93),0),0)),$F93)*BB$88</f>
        <v>66960</v>
      </c>
      <c r="BC93" s="257">
        <f>MIN(IF($F59=0,0,IFERROR(ROUND(NORMINV(1-(Inputs!$I$74/100),$F93*$E93,$D$90*$F93*$E93),0),0)),$F93)*BC$88</f>
        <v>64800</v>
      </c>
      <c r="BD93" s="257">
        <f>MIN(IF($F59=0,0,IFERROR(ROUND(NORMINV(1-(Inputs!$I$74/100),$F93*$E93,$D$90*$F93*$E93),0),0)),$F93)*BD$88</f>
        <v>66960</v>
      </c>
      <c r="BE93" s="257">
        <f>MIN(IF($F59=0,0,IFERROR(ROUND(NORMINV(1-(Inputs!$I$74/100),$F93*$E93,$D$90*$F93*$E93),0),0)),$F93)*BE$88</f>
        <v>64800</v>
      </c>
      <c r="BF93" s="257">
        <f>MIN(IF($F59=0,0,IFERROR(ROUND(NORMINV(1-(Inputs!$I$74/100),$F93*$E93,$D$90*$F93*$E93),0),0)),$F93)*BF$88</f>
        <v>66960</v>
      </c>
      <c r="BG93" s="257">
        <f>MIN(IF($F59=0,0,IFERROR(ROUND(NORMINV(1-(Inputs!$I$74/100),$F93*$E93,$D$90*$F93*$E93),0),0)),$F93)*BG$88</f>
        <v>66960</v>
      </c>
      <c r="BH93" s="257">
        <f>MIN(IF($F59=0,0,IFERROR(ROUND(NORMINV(1-(Inputs!$I$74/100),$F93*$E93,$D$90*$F93*$E93),0),0)),$F93)*BH$88</f>
        <v>60480</v>
      </c>
      <c r="BI93" s="257">
        <f>MIN(IF($F59=0,0,IFERROR(ROUND(NORMINV(1-(Inputs!$I$74/100),$F93*$E93,$D$90*$F93*$E93),0),0)),$F93)*BI$88</f>
        <v>66960</v>
      </c>
      <c r="BJ93" s="257">
        <f>MIN(IF($F59=0,0,IFERROR(ROUND(NORMINV(1-(Inputs!$I$74/100),$F93*$E93,$D$90*$F93*$E93),0),0)),$F93)*BJ$88</f>
        <v>64800</v>
      </c>
      <c r="BK93" s="257">
        <f>MIN(IF($F59=0,0,IFERROR(ROUND(NORMINV(1-(Inputs!$I$74/100),$F93*$E93,$D$90*$F93*$E93),0),0)),$F93)*BK$88</f>
        <v>66960</v>
      </c>
      <c r="BL93" s="257">
        <f>MIN(IF($F59=0,0,IFERROR(ROUND(NORMINV(1-(Inputs!$I$74/100),$F93*$E93,$D$90*$F93*$E93),0),0)),$F93)*BL$88</f>
        <v>64800</v>
      </c>
      <c r="BM93" s="257">
        <f>MIN(IF($F59=0,0,IFERROR(ROUND(NORMINV(1-(Inputs!$I$74/100),$F93*$E93,$D$90*$F93*$E93),0),0)),$F93)*BM$88</f>
        <v>66960</v>
      </c>
      <c r="BN93" s="257">
        <f>MIN(IF($F59=0,0,IFERROR(ROUND(NORMINV(1-(Inputs!$I$74/100),$F93*$E93,$D$90*$F93*$E93),0),0)),$F93)*BN$88</f>
        <v>66960</v>
      </c>
      <c r="BO93" s="257">
        <f>MIN(IF($F59=0,0,IFERROR(ROUND(NORMINV(1-(Inputs!$I$74/100),$F93*$E93,$D$90*$F93*$E93),0),0)),$F93)*BO$88</f>
        <v>64800</v>
      </c>
      <c r="BP93" s="257">
        <f>MIN(IF($F59=0,0,IFERROR(ROUND(NORMINV(1-(Inputs!$I$74/100),$F93*$E93,$D$90*$F93*$E93),0),0)),$F93)*BP$88</f>
        <v>66960</v>
      </c>
      <c r="BQ93" s="257">
        <f>MIN(IF($F59=0,0,IFERROR(ROUND(NORMINV(1-(Inputs!$I$74/100),$F93*$E93,$D$90*$F93*$E93),0),0)),$F93)*BQ$88</f>
        <v>64800</v>
      </c>
      <c r="BR93" s="257">
        <f>MIN(IF($F59=0,0,IFERROR(ROUND(NORMINV(1-(Inputs!$I$74/100),$F93*$E93,$D$90*$F93*$E93),0),0)),$F93)*BR$88</f>
        <v>66960</v>
      </c>
      <c r="BS93" s="257">
        <f>MIN(IF($F59=0,0,IFERROR(ROUND(NORMINV(1-(Inputs!$I$74/100),$F93*$E93,$D$90*$F93*$E93),0),0)),$F93)*BS$88</f>
        <v>66960</v>
      </c>
      <c r="BT93" s="257">
        <f>MIN(IF($F59=0,0,IFERROR(ROUND(NORMINV(1-(Inputs!$I$74/100),$F93*$E93,$D$90*$F93*$E93),0),0)),$F93)*BT$88</f>
        <v>60480</v>
      </c>
      <c r="BU93" s="257">
        <f>MIN(IF($F59=0,0,IFERROR(ROUND(NORMINV(1-(Inputs!$I$74/100),$F93*$E93,$D$90*$F93*$E93),0),0)),$F93)*BU$88</f>
        <v>66960</v>
      </c>
      <c r="BV93" s="257">
        <f>MIN(IF($F59=0,0,IFERROR(ROUND(NORMINV(1-(Inputs!$I$74/100),$F93*$E93,$D$90*$F93*$E93),0),0)),$F93)*BV$88</f>
        <v>64800</v>
      </c>
      <c r="BW93" s="257">
        <f>MIN(IF($F59=0,0,IFERROR(ROUND(NORMINV(1-(Inputs!$I$74/100),$F93*$E93,$D$90*$F93*$E93),0),0)),$F93)*BW$88</f>
        <v>66960</v>
      </c>
      <c r="BX93" s="257">
        <f>MIN(IF($F59=0,0,IFERROR(ROUND(NORMINV(1-(Inputs!$I$74/100),$F93*$E93,$D$90*$F93*$E93),0),0)),$F93)*BX$88</f>
        <v>64800</v>
      </c>
      <c r="BY93" s="257">
        <f>MIN(IF($F59=0,0,IFERROR(ROUND(NORMINV(1-(Inputs!$I$74/100),$F93*$E93,$D$90*$F93*$E93),0),0)),$F93)*BY$88</f>
        <v>66960</v>
      </c>
      <c r="BZ93" s="257">
        <f>MIN(IF($F59=0,0,IFERROR(ROUND(NORMINV(1-(Inputs!$I$74/100),$F93*$E93,$D$90*$F93*$E93),0),0)),$F93)*BZ$88</f>
        <v>66960</v>
      </c>
      <c r="CA93" s="257">
        <f>MIN(IF($F59=0,0,IFERROR(ROUND(NORMINV(1-(Inputs!$I$74/100),$F93*$E93,$D$90*$F93*$E93),0),0)),$F93)*CA$88</f>
        <v>64800</v>
      </c>
      <c r="CB93" s="257">
        <f>MIN(IF($F59=0,0,IFERROR(ROUND(NORMINV(1-(Inputs!$I$74/100),$F93*$E93,$D$90*$F93*$E93),0),0)),$F93)*CB$88</f>
        <v>66960</v>
      </c>
      <c r="CC93" s="257">
        <f>MIN(IF($F59=0,0,IFERROR(ROUND(NORMINV(1-(Inputs!$I$74/100),$F93*$E93,$D$90*$F93*$E93),0),0)),$F93)*CC$88</f>
        <v>64800</v>
      </c>
      <c r="CD93" s="257">
        <f>MIN(IF($F59=0,0,IFERROR(ROUND(NORMINV(1-(Inputs!$I$74/100),$F93*$E93,$D$90*$F93*$E93),0),0)),$F93)*CD$88</f>
        <v>66960</v>
      </c>
      <c r="CE93" s="257">
        <f>MIN(IF($F59=0,0,IFERROR(ROUND(NORMINV(1-(Inputs!$I$74/100),$F93*$E93,$D$90*$F93*$E93),0),0)),$F93)*CE$88</f>
        <v>66960</v>
      </c>
      <c r="CF93" s="257">
        <f>MIN(IF($F59=0,0,IFERROR(ROUND(NORMINV(1-(Inputs!$I$74/100),$F93*$E93,$D$90*$F93*$E93),0),0)),$F93)*CF$88</f>
        <v>62640</v>
      </c>
      <c r="CG93" s="257">
        <f>MIN(IF($F59=0,0,IFERROR(ROUND(NORMINV(1-(Inputs!$I$74/100),$F93*$E93,$D$90*$F93*$E93),0),0)),$F93)*CG$88</f>
        <v>66960</v>
      </c>
      <c r="CH93" s="257">
        <f>MIN(IF($F59=0,0,IFERROR(ROUND(NORMINV(1-(Inputs!$I$74/100),$F93*$E93,$D$90*$F93*$E93),0),0)),$F93)*CH$88</f>
        <v>64800</v>
      </c>
      <c r="CI93" s="257">
        <f>MIN(IF($F59=0,0,IFERROR(ROUND(NORMINV(1-(Inputs!$I$74/100),$F93*$E93,$D$90*$F93*$E93),0),0)),$F93)*CI$88</f>
        <v>66960</v>
      </c>
      <c r="CJ93" s="257">
        <f>MIN(IF($F59=0,0,IFERROR(ROUND(NORMINV(1-(Inputs!$I$74/100),$F93*$E93,$D$90*$F93*$E93),0),0)),$F93)*CJ$88</f>
        <v>64800</v>
      </c>
      <c r="CK93" s="257">
        <f>MIN(IF($F59=0,0,IFERROR(ROUND(NORMINV(1-(Inputs!$I$74/100),$F93*$E93,$D$90*$F93*$E93),0),0)),$F93)*CK$88</f>
        <v>66960</v>
      </c>
      <c r="CL93" s="257">
        <f>MIN(IF($F59=0,0,IFERROR(ROUND(NORMINV(1-(Inputs!$I$74/100),$F93*$E93,$D$90*$F93*$E93),0),0)),$F93)*CL$88</f>
        <v>66960</v>
      </c>
      <c r="CM93" s="257">
        <f>MIN(IF($F59=0,0,IFERROR(ROUND(NORMINV(1-(Inputs!$I$74/100),$F93*$E93,$D$90*$F93*$E93),0),0)),$F93)*CM$88</f>
        <v>64800</v>
      </c>
      <c r="CN93" s="257">
        <f>MIN(IF($F59=0,0,IFERROR(ROUND(NORMINV(1-(Inputs!$I$74/100),$F93*$E93,$D$90*$F93*$E93),0),0)),$F93)*CN$88</f>
        <v>66960</v>
      </c>
      <c r="CO93" s="257">
        <f>MIN(IF($F59=0,0,IFERROR(ROUND(NORMINV(1-(Inputs!$I$74/100),$F93*$E93,$D$90*$F93*$E93),0),0)),$F93)*CO$88</f>
        <v>64800</v>
      </c>
      <c r="CP93" s="257">
        <f>MIN(IF($F59=0,0,IFERROR(ROUND(NORMINV(1-(Inputs!$I$74/100),$F93*$E93,$D$90*$F93*$E93),0),0)),$F93)*CP$88</f>
        <v>66960</v>
      </c>
      <c r="CQ93" s="257">
        <f>MIN(IF($F59=0,0,IFERROR(ROUND(NORMINV(1-(Inputs!$I$74/100),$F93*$E93,$D$90*$F93*$E93),0),0)),$F93)*CQ$88</f>
        <v>66960</v>
      </c>
      <c r="CR93" s="257">
        <f>MIN(IF($F59=0,0,IFERROR(ROUND(NORMINV(1-(Inputs!$I$74/100),$F93*$E93,$D$90*$F93*$E93),0),0)),$F93)*CR$88</f>
        <v>60480</v>
      </c>
      <c r="CS93" s="257">
        <f>MIN(IF($F59=0,0,IFERROR(ROUND(NORMINV(1-(Inputs!$I$74/100),$F93*$E93,$D$90*$F93*$E93),0),0)),$F93)*CS$88</f>
        <v>66960</v>
      </c>
      <c r="CT93" s="257">
        <f>MIN(IF($F59=0,0,IFERROR(ROUND(NORMINV(1-(Inputs!$I$74/100),$F93*$E93,$D$90*$F93*$E93),0),0)),$F93)*CT$88</f>
        <v>64800</v>
      </c>
      <c r="CU93" s="257">
        <f>MIN(IF($F59=0,0,IFERROR(ROUND(NORMINV(1-(Inputs!$I$74/100),$F93*$E93,$D$90*$F93*$E93),0),0)),$F93)*CU$88</f>
        <v>66960</v>
      </c>
      <c r="CV93" s="257">
        <f>MIN(IF($F59=0,0,IFERROR(ROUND(NORMINV(1-(Inputs!$I$74/100),$F93*$E93,$D$90*$F93*$E93),0),0)),$F93)*CV$88</f>
        <v>64800</v>
      </c>
      <c r="CW93" s="257">
        <f>MIN(IF($F59=0,0,IFERROR(ROUND(NORMINV(1-(Inputs!$I$74/100),$F93*$E93,$D$90*$F93*$E93),0),0)),$F93)*CW$88</f>
        <v>66960</v>
      </c>
      <c r="CX93" s="257">
        <f>MIN(IF($F59=0,0,IFERROR(ROUND(NORMINV(1-(Inputs!$I$74/100),$F93*$E93,$D$90*$F93*$E93),0),0)),$F93)*CX$88</f>
        <v>66960</v>
      </c>
      <c r="CY93" s="257">
        <f>MIN(IF($F59=0,0,IFERROR(ROUND(NORMINV(1-(Inputs!$I$74/100),$F93*$E93,$D$90*$F93*$E93),0),0)),$F93)*CY$88</f>
        <v>64800</v>
      </c>
      <c r="CZ93" s="257">
        <f>MIN(IF($F59=0,0,IFERROR(ROUND(NORMINV(1-(Inputs!$I$74/100),$F93*$E93,$D$90*$F93*$E93),0),0)),$F93)*CZ$88</f>
        <v>66960</v>
      </c>
      <c r="DA93" s="257">
        <f>MIN(IF($F59=0,0,IFERROR(ROUND(NORMINV(1-(Inputs!$I$74/100),$F93*$E93,$D$90*$F93*$E93),0),0)),$F93)*DA$88</f>
        <v>64800</v>
      </c>
      <c r="DB93" s="257">
        <f>MIN(IF($F59=0,0,IFERROR(ROUND(NORMINV(1-(Inputs!$I$74/100),$F93*$E93,$D$90*$F93*$E93),0),0)),$F93)*DB$88</f>
        <v>66960</v>
      </c>
      <c r="DC93" s="257">
        <f>MIN(IF($F59=0,0,IFERROR(ROUND(NORMINV(1-(Inputs!$I$74/100),$F93*$E93,$D$90*$F93*$E93),0),0)),$F93)*DC$88</f>
        <v>66960</v>
      </c>
      <c r="DD93" s="257">
        <f>MIN(IF($F59=0,0,IFERROR(ROUND(NORMINV(1-(Inputs!$I$74/100),$F93*$E93,$D$90*$F93*$E93),0),0)),$F93)*DD$88</f>
        <v>60480</v>
      </c>
      <c r="DE93" s="257">
        <f>MIN(IF($F59=0,0,IFERROR(ROUND(NORMINV(1-(Inputs!$I$74/100),$F93*$E93,$D$90*$F93*$E93),0),0)),$F93)*DE$88</f>
        <v>66960</v>
      </c>
      <c r="DF93" s="257">
        <f>MIN(IF($F59=0,0,IFERROR(ROUND(NORMINV(1-(Inputs!$I$74/100),$F93*$E93,$D$90*$F93*$E93),0),0)),$F93)*DF$88</f>
        <v>64800</v>
      </c>
      <c r="DG93" s="257">
        <f>MIN(IF($F59=0,0,IFERROR(ROUND(NORMINV(1-(Inputs!$I$74/100),$F93*$E93,$D$90*$F93*$E93),0),0)),$F93)*DG$88</f>
        <v>66960</v>
      </c>
      <c r="DH93" s="257">
        <f>MIN(IF($F59=0,0,IFERROR(ROUND(NORMINV(1-(Inputs!$I$74/100),$F93*$E93,$D$90*$F93*$E93),0),0)),$F93)*DH$88</f>
        <v>64800</v>
      </c>
      <c r="DI93" s="257">
        <f>MIN(IF($F59=0,0,IFERROR(ROUND(NORMINV(1-(Inputs!$I$74/100),$F93*$E93,$D$90*$F93*$E93),0),0)),$F93)*DI$88</f>
        <v>66960</v>
      </c>
      <c r="DJ93" s="257">
        <f>MIN(IF($F59=0,0,IFERROR(ROUND(NORMINV(1-(Inputs!$I$74/100),$F93*$E93,$D$90*$F93*$E93),0),0)),$F93)*DJ$88</f>
        <v>66960</v>
      </c>
      <c r="DK93" s="257">
        <f>MIN(IF($F59=0,0,IFERROR(ROUND(NORMINV(1-(Inputs!$I$74/100),$F93*$E93,$D$90*$F93*$E93),0),0)),$F93)*DK$88</f>
        <v>64800</v>
      </c>
      <c r="DL93" s="257">
        <f>MIN(IF($F59=0,0,IFERROR(ROUND(NORMINV(1-(Inputs!$I$74/100),$F93*$E93,$D$90*$F93*$E93),0),0)),$F93)*DL$88</f>
        <v>66960</v>
      </c>
      <c r="DM93" s="257">
        <f>MIN(IF($F59=0,0,IFERROR(ROUND(NORMINV(1-(Inputs!$I$74/100),$F93*$E93,$D$90*$F93*$E93),0),0)),$F93)*DM$88</f>
        <v>64800</v>
      </c>
      <c r="DN93" s="257">
        <f>MIN(IF($F59=0,0,IFERROR(ROUND(NORMINV(1-(Inputs!$I$74/100),$F93*$E93,$D$90*$F93*$E93),0),0)),$F93)*DN$88</f>
        <v>66960</v>
      </c>
      <c r="DO93" s="257">
        <f>MIN(IF($F59=0,0,IFERROR(ROUND(NORMINV(1-(Inputs!$I$74/100),$F93*$E93,$D$90*$F93*$E93),0),0)),$F93)*DO$88</f>
        <v>66960</v>
      </c>
      <c r="DP93" s="257">
        <f>MIN(IF($F59=0,0,IFERROR(ROUND(NORMINV(1-(Inputs!$I$74/100),$F93*$E93,$D$90*$F93*$E93),0),0)),$F93)*DP$88</f>
        <v>60480</v>
      </c>
      <c r="DQ93" s="257">
        <f>MIN(IF($F59=0,0,IFERROR(ROUND(NORMINV(1-(Inputs!$I$74/100),$F93*$E93,$D$90*$F93*$E93),0),0)),$F93)*DQ$88</f>
        <v>66960</v>
      </c>
      <c r="DR93" s="257">
        <f>MIN(IF($F59=0,0,IFERROR(ROUND(NORMINV(1-(Inputs!$I$74/100),$F93*$E93,$D$90*$F93*$E93),0),0)),$F93)*DR$88</f>
        <v>64800</v>
      </c>
      <c r="DS93" s="257">
        <f>MIN(IF($F59=0,0,IFERROR(ROUND(NORMINV(1-(Inputs!$I$74/100),$F93*$E93,$D$90*$F93*$E93),0),0)),$F93)*DS$88</f>
        <v>66960</v>
      </c>
      <c r="DT93" s="257">
        <f>MIN(IF($F59=0,0,IFERROR(ROUND(NORMINV(1-(Inputs!$I$74/100),$F93*$E93,$D$90*$F93*$E93),0),0)),$F93)*DT$88</f>
        <v>64800</v>
      </c>
      <c r="DU93" s="257">
        <f>MIN(IF($F59=0,0,IFERROR(ROUND(NORMINV(1-(Inputs!$I$74/100),$F93*$E93,$D$90*$F93*$E93),0),0)),$F93)*DU$88</f>
        <v>66960</v>
      </c>
      <c r="DV93" s="257">
        <f>MIN(IF($F59=0,0,IFERROR(ROUND(NORMINV(1-(Inputs!$I$74/100),$F93*$E93,$D$90*$F93*$E93),0),0)),$F93)*DV$88</f>
        <v>66960</v>
      </c>
      <c r="DW93" s="257">
        <f>MIN(IF($F59=0,0,IFERROR(ROUND(NORMINV(1-(Inputs!$I$74/100),$F93*$E93,$D$90*$F93*$E93),0),0)),$F93)*DW$88</f>
        <v>64800</v>
      </c>
      <c r="DX93" s="257">
        <f>MIN(IF($F59=0,0,IFERROR(ROUND(NORMINV(1-(Inputs!$I$74/100),$F93*$E93,$D$90*$F93*$E93),0),0)),$F93)*DX$88</f>
        <v>66960</v>
      </c>
      <c r="DY93" s="257">
        <f>MIN(IF($F59=0,0,IFERROR(ROUND(NORMINV(1-(Inputs!$I$74/100),$F93*$E93,$D$90*$F93*$E93),0),0)),$F93)*DY$88</f>
        <v>64800</v>
      </c>
      <c r="DZ93" s="257">
        <f>MIN(IF($F59=0,0,IFERROR(ROUND(NORMINV(1-(Inputs!$I$74/100),$F93*$E93,$D$90*$F93*$E93),0),0)),$F93)*DZ$88</f>
        <v>66960</v>
      </c>
    </row>
    <row r="94" spans="1:130">
      <c r="A94" s="151"/>
      <c r="C94" s="73" t="str">
        <f t="shared" si="274"/>
        <v>R300</v>
      </c>
      <c r="D94" s="68">
        <f>Inputs!$I$60</f>
        <v>0.2</v>
      </c>
      <c r="E94" s="67">
        <v>0.9</v>
      </c>
      <c r="F94" s="65">
        <f>Inputs!I65/Inputs!I$15</f>
        <v>0</v>
      </c>
      <c r="G94" s="54" t="s">
        <v>90</v>
      </c>
      <c r="H94" s="341">
        <f t="shared" si="275"/>
        <v>0</v>
      </c>
      <c r="I94" s="54"/>
      <c r="J94" s="257">
        <f>MIN(IF($F60=0,0,IFERROR(ROUND(NORMINV(1-(Inputs!$I$74/100),$F94*$E94,$D$90*$F94*$E94),0),0)),$F94)*J$88</f>
        <v>0</v>
      </c>
      <c r="K94" s="257">
        <f>MIN(IF($F60=0,0,IFERROR(ROUND(NORMINV(1-(Inputs!$I$74/100),$F94*$E94,$D$90*$F94*$E94),0),0)),$F94)*K$88</f>
        <v>0</v>
      </c>
      <c r="L94" s="257">
        <f>MIN(IF($F60=0,0,IFERROR(ROUND(NORMINV(1-(Inputs!$I$74/100),$F94*$E94,$D$90*$F94*$E94),0),0)),$F94)*L$88</f>
        <v>0</v>
      </c>
      <c r="M94" s="257">
        <f>MIN(IF($F60=0,0,IFERROR(ROUND(NORMINV(1-(Inputs!$I$74/100),$F94*$E94,$D$90*$F94*$E94),0),0)),$F94)*M$88</f>
        <v>0</v>
      </c>
      <c r="N94" s="257">
        <f>MIN(IF($F60=0,0,IFERROR(ROUND(NORMINV(1-(Inputs!$I$74/100),$F94*$E94,$D$90*$F94*$E94),0),0)),$F94)*N$88</f>
        <v>0</v>
      </c>
      <c r="O94" s="257">
        <f>MIN(IF($F60=0,0,IFERROR(ROUND(NORMINV(1-(Inputs!$I$74/100),$F94*$E94,$D$90*$F94*$E94),0),0)),$F94)*O$88</f>
        <v>0</v>
      </c>
      <c r="P94" s="257">
        <f>MIN(IF($F60=0,0,IFERROR(ROUND(NORMINV(1-(Inputs!$I$74/100),$F94*$E94,$D$90*$F94*$E94),0),0)),$F94)*P$88</f>
        <v>0</v>
      </c>
      <c r="Q94" s="257">
        <f>MIN(IF($F60=0,0,IFERROR(ROUND(NORMINV(1-(Inputs!$I$74/100),$F94*$E94,$D$90*$F94*$E94),0),0)),$F94)*Q$88</f>
        <v>0</v>
      </c>
      <c r="R94" s="257">
        <f>MIN(IF($F60=0,0,IFERROR(ROUND(NORMINV(1-(Inputs!$I$74/100),$F94*$E94,$D$90*$F94*$E94),0),0)),$F94)*R$88</f>
        <v>0</v>
      </c>
      <c r="S94" s="257">
        <f>MIN(IF($F60=0,0,IFERROR(ROUND(NORMINV(1-(Inputs!$I$74/100),$F94*$E94,$D$90*$F94*$E94),0),0)),$F94)*S$88</f>
        <v>0</v>
      </c>
      <c r="T94" s="257">
        <f>MIN(IF($F60=0,0,IFERROR(ROUND(NORMINV(1-(Inputs!$I$74/100),$F94*$E94,$D$90*$F94*$E94),0),0)),$F94)*T$88</f>
        <v>0</v>
      </c>
      <c r="U94" s="257">
        <f>MIN(IF($F60=0,0,IFERROR(ROUND(NORMINV(1-(Inputs!$I$74/100),$F94*$E94,$D$90*$F94*$E94),0),0)),$F94)*U$88</f>
        <v>0</v>
      </c>
      <c r="V94" s="257">
        <f>MIN(IF($F60=0,0,IFERROR(ROUND(NORMINV(1-(Inputs!$I$74/100),$F94*$E94,$D$90*$F94*$E94),0),0)),$F94)*V$88</f>
        <v>0</v>
      </c>
      <c r="W94" s="257">
        <f>MIN(IF($F60=0,0,IFERROR(ROUND(NORMINV(1-(Inputs!$I$74/100),$F94*$E94,$D$90*$F94*$E94),0),0)),$F94)*W$88</f>
        <v>0</v>
      </c>
      <c r="X94" s="257">
        <f>MIN(IF($F60=0,0,IFERROR(ROUND(NORMINV(1-(Inputs!$I$74/100),$F94*$E94,$D$90*$F94*$E94),0),0)),$F94)*X$88</f>
        <v>0</v>
      </c>
      <c r="Y94" s="257">
        <f>MIN(IF($F60=0,0,IFERROR(ROUND(NORMINV(1-(Inputs!$I$74/100),$F94*$E94,$D$90*$F94*$E94),0),0)),$F94)*Y$88</f>
        <v>0</v>
      </c>
      <c r="Z94" s="257">
        <f>MIN(IF($F60=0,0,IFERROR(ROUND(NORMINV(1-(Inputs!$I$74/100),$F94*$E94,$D$90*$F94*$E94),0),0)),$F94)*Z$88</f>
        <v>0</v>
      </c>
      <c r="AA94" s="257">
        <f>MIN(IF($F60=0,0,IFERROR(ROUND(NORMINV(1-(Inputs!$I$74/100),$F94*$E94,$D$90*$F94*$E94),0),0)),$F94)*AA$88</f>
        <v>0</v>
      </c>
      <c r="AB94" s="257">
        <f>MIN(IF($F60=0,0,IFERROR(ROUND(NORMINV(1-(Inputs!$I$74/100),$F94*$E94,$D$90*$F94*$E94),0),0)),$F94)*AB$88</f>
        <v>0</v>
      </c>
      <c r="AC94" s="257">
        <f>MIN(IF($F60=0,0,IFERROR(ROUND(NORMINV(1-(Inputs!$I$74/100),$F94*$E94,$D$90*$F94*$E94),0),0)),$F94)*AC$88</f>
        <v>0</v>
      </c>
      <c r="AD94" s="257">
        <f>MIN(IF($F60=0,0,IFERROR(ROUND(NORMINV(1-(Inputs!$I$74/100),$F94*$E94,$D$90*$F94*$E94),0),0)),$F94)*AD$88</f>
        <v>0</v>
      </c>
      <c r="AE94" s="257">
        <f>MIN(IF($F60=0,0,IFERROR(ROUND(NORMINV(1-(Inputs!$I$74/100),$F94*$E94,$D$90*$F94*$E94),0),0)),$F94)*AE$88</f>
        <v>0</v>
      </c>
      <c r="AF94" s="257">
        <f>MIN(IF($F60=0,0,IFERROR(ROUND(NORMINV(1-(Inputs!$I$74/100),$F94*$E94,$D$90*$F94*$E94),0),0)),$F94)*AF$88</f>
        <v>0</v>
      </c>
      <c r="AG94" s="257">
        <f>MIN(IF($F60=0,0,IFERROR(ROUND(NORMINV(1-(Inputs!$I$74/100),$F94*$E94,$D$90*$F94*$E94),0),0)),$F94)*AG$88</f>
        <v>0</v>
      </c>
      <c r="AH94" s="257">
        <f>MIN(IF($F60=0,0,IFERROR(ROUND(NORMINV(1-(Inputs!$I$74/100),$F94*$E94,$D$90*$F94*$E94),0),0)),$F94)*AH$88</f>
        <v>0</v>
      </c>
      <c r="AI94" s="257">
        <f>MIN(IF($F60=0,0,IFERROR(ROUND(NORMINV(1-(Inputs!$I$74/100),$F94*$E94,$D$90*$F94*$E94),0),0)),$F94)*AI$88</f>
        <v>0</v>
      </c>
      <c r="AJ94" s="257">
        <f>MIN(IF($F60=0,0,IFERROR(ROUND(NORMINV(1-(Inputs!$I$74/100),$F94*$E94,$D$90*$F94*$E94),0),0)),$F94)*AJ$88</f>
        <v>0</v>
      </c>
      <c r="AK94" s="257">
        <f>MIN(IF($F60=0,0,IFERROR(ROUND(NORMINV(1-(Inputs!$I$74/100),$F94*$E94,$D$90*$F94*$E94),0),0)),$F94)*AK$88</f>
        <v>0</v>
      </c>
      <c r="AL94" s="257">
        <f>MIN(IF($F60=0,0,IFERROR(ROUND(NORMINV(1-(Inputs!$I$74/100),$F94*$E94,$D$90*$F94*$E94),0),0)),$F94)*AL$88</f>
        <v>0</v>
      </c>
      <c r="AM94" s="257">
        <f>MIN(IF($F60=0,0,IFERROR(ROUND(NORMINV(1-(Inputs!$I$74/100),$F94*$E94,$D$90*$F94*$E94),0),0)),$F94)*AM$88</f>
        <v>0</v>
      </c>
      <c r="AN94" s="257">
        <f>MIN(IF($F60=0,0,IFERROR(ROUND(NORMINV(1-(Inputs!$I$74/100),$F94*$E94,$D$90*$F94*$E94),0),0)),$F94)*AN$88</f>
        <v>0</v>
      </c>
      <c r="AO94" s="257">
        <f>MIN(IF($F60=0,0,IFERROR(ROUND(NORMINV(1-(Inputs!$I$74/100),$F94*$E94,$D$90*$F94*$E94),0),0)),$F94)*AO$88</f>
        <v>0</v>
      </c>
      <c r="AP94" s="257">
        <f>MIN(IF($F60=0,0,IFERROR(ROUND(NORMINV(1-(Inputs!$I$74/100),$F94*$E94,$D$90*$F94*$E94),0),0)),$F94)*AP$88</f>
        <v>0</v>
      </c>
      <c r="AQ94" s="257">
        <f>MIN(IF($F60=0,0,IFERROR(ROUND(NORMINV(1-(Inputs!$I$74/100),$F94*$E94,$D$90*$F94*$E94),0),0)),$F94)*AQ$88</f>
        <v>0</v>
      </c>
      <c r="AR94" s="257">
        <f>MIN(IF($F60=0,0,IFERROR(ROUND(NORMINV(1-(Inputs!$I$74/100),$F94*$E94,$D$90*$F94*$E94),0),0)),$F94)*AR$88</f>
        <v>0</v>
      </c>
      <c r="AS94" s="257">
        <f>MIN(IF($F60=0,0,IFERROR(ROUND(NORMINV(1-(Inputs!$I$74/100),$F94*$E94,$D$90*$F94*$E94),0),0)),$F94)*AS$88</f>
        <v>0</v>
      </c>
      <c r="AT94" s="257">
        <f>MIN(IF($F60=0,0,IFERROR(ROUND(NORMINV(1-(Inputs!$I$74/100),$F94*$E94,$D$90*$F94*$E94),0),0)),$F94)*AT$88</f>
        <v>0</v>
      </c>
      <c r="AU94" s="257">
        <f>MIN(IF($F60=0,0,IFERROR(ROUND(NORMINV(1-(Inputs!$I$74/100),$F94*$E94,$D$90*$F94*$E94),0),0)),$F94)*AU$88</f>
        <v>0</v>
      </c>
      <c r="AV94" s="257">
        <f>MIN(IF($F60=0,0,IFERROR(ROUND(NORMINV(1-(Inputs!$I$74/100),$F94*$E94,$D$90*$F94*$E94),0),0)),$F94)*AV$88</f>
        <v>0</v>
      </c>
      <c r="AW94" s="257">
        <f>MIN(IF($F60=0,0,IFERROR(ROUND(NORMINV(1-(Inputs!$I$74/100),$F94*$E94,$D$90*$F94*$E94),0),0)),$F94)*AW$88</f>
        <v>0</v>
      </c>
      <c r="AX94" s="257">
        <f>MIN(IF($F60=0,0,IFERROR(ROUND(NORMINV(1-(Inputs!$I$74/100),$F94*$E94,$D$90*$F94*$E94),0),0)),$F94)*AX$88</f>
        <v>0</v>
      </c>
      <c r="AY94" s="257">
        <f>MIN(IF($F60=0,0,IFERROR(ROUND(NORMINV(1-(Inputs!$I$74/100),$F94*$E94,$D$90*$F94*$E94),0),0)),$F94)*AY$88</f>
        <v>0</v>
      </c>
      <c r="AZ94" s="257">
        <f>MIN(IF($F60=0,0,IFERROR(ROUND(NORMINV(1-(Inputs!$I$74/100),$F94*$E94,$D$90*$F94*$E94),0),0)),$F94)*AZ$88</f>
        <v>0</v>
      </c>
      <c r="BA94" s="257">
        <f>MIN(IF($F60=0,0,IFERROR(ROUND(NORMINV(1-(Inputs!$I$74/100),$F94*$E94,$D$90*$F94*$E94),0),0)),$F94)*BA$88</f>
        <v>0</v>
      </c>
      <c r="BB94" s="257">
        <f>MIN(IF($F60=0,0,IFERROR(ROUND(NORMINV(1-(Inputs!$I$74/100),$F94*$E94,$D$90*$F94*$E94),0),0)),$F94)*BB$88</f>
        <v>0</v>
      </c>
      <c r="BC94" s="257">
        <f>MIN(IF($F60=0,0,IFERROR(ROUND(NORMINV(1-(Inputs!$I$74/100),$F94*$E94,$D$90*$F94*$E94),0),0)),$F94)*BC$88</f>
        <v>0</v>
      </c>
      <c r="BD94" s="257">
        <f>MIN(IF($F60=0,0,IFERROR(ROUND(NORMINV(1-(Inputs!$I$74/100),$F94*$E94,$D$90*$F94*$E94),0),0)),$F94)*BD$88</f>
        <v>0</v>
      </c>
      <c r="BE94" s="257">
        <f>MIN(IF($F60=0,0,IFERROR(ROUND(NORMINV(1-(Inputs!$I$74/100),$F94*$E94,$D$90*$F94*$E94),0),0)),$F94)*BE$88</f>
        <v>0</v>
      </c>
      <c r="BF94" s="257">
        <f>MIN(IF($F60=0,0,IFERROR(ROUND(NORMINV(1-(Inputs!$I$74/100),$F94*$E94,$D$90*$F94*$E94),0),0)),$F94)*BF$88</f>
        <v>0</v>
      </c>
      <c r="BG94" s="257">
        <f>MIN(IF($F60=0,0,IFERROR(ROUND(NORMINV(1-(Inputs!$I$74/100),$F94*$E94,$D$90*$F94*$E94),0),0)),$F94)*BG$88</f>
        <v>0</v>
      </c>
      <c r="BH94" s="257">
        <f>MIN(IF($F60=0,0,IFERROR(ROUND(NORMINV(1-(Inputs!$I$74/100),$F94*$E94,$D$90*$F94*$E94),0),0)),$F94)*BH$88</f>
        <v>0</v>
      </c>
      <c r="BI94" s="257">
        <f>MIN(IF($F60=0,0,IFERROR(ROUND(NORMINV(1-(Inputs!$I$74/100),$F94*$E94,$D$90*$F94*$E94),0),0)),$F94)*BI$88</f>
        <v>0</v>
      </c>
      <c r="BJ94" s="257">
        <f>MIN(IF($F60=0,0,IFERROR(ROUND(NORMINV(1-(Inputs!$I$74/100),$F94*$E94,$D$90*$F94*$E94),0),0)),$F94)*BJ$88</f>
        <v>0</v>
      </c>
      <c r="BK94" s="257">
        <f>MIN(IF($F60=0,0,IFERROR(ROUND(NORMINV(1-(Inputs!$I$74/100),$F94*$E94,$D$90*$F94*$E94),0),0)),$F94)*BK$88</f>
        <v>0</v>
      </c>
      <c r="BL94" s="257">
        <f>MIN(IF($F60=0,0,IFERROR(ROUND(NORMINV(1-(Inputs!$I$74/100),$F94*$E94,$D$90*$F94*$E94),0),0)),$F94)*BL$88</f>
        <v>0</v>
      </c>
      <c r="BM94" s="257">
        <f>MIN(IF($F60=0,0,IFERROR(ROUND(NORMINV(1-(Inputs!$I$74/100),$F94*$E94,$D$90*$F94*$E94),0),0)),$F94)*BM$88</f>
        <v>0</v>
      </c>
      <c r="BN94" s="257">
        <f>MIN(IF($F60=0,0,IFERROR(ROUND(NORMINV(1-(Inputs!$I$74/100),$F94*$E94,$D$90*$F94*$E94),0),0)),$F94)*BN$88</f>
        <v>0</v>
      </c>
      <c r="BO94" s="257">
        <f>MIN(IF($F60=0,0,IFERROR(ROUND(NORMINV(1-(Inputs!$I$74/100),$F94*$E94,$D$90*$F94*$E94),0),0)),$F94)*BO$88</f>
        <v>0</v>
      </c>
      <c r="BP94" s="257">
        <f>MIN(IF($F60=0,0,IFERROR(ROUND(NORMINV(1-(Inputs!$I$74/100),$F94*$E94,$D$90*$F94*$E94),0),0)),$F94)*BP$88</f>
        <v>0</v>
      </c>
      <c r="BQ94" s="257">
        <f>MIN(IF($F60=0,0,IFERROR(ROUND(NORMINV(1-(Inputs!$I$74/100),$F94*$E94,$D$90*$F94*$E94),0),0)),$F94)*BQ$88</f>
        <v>0</v>
      </c>
      <c r="BR94" s="257">
        <f>MIN(IF($F60=0,0,IFERROR(ROUND(NORMINV(1-(Inputs!$I$74/100),$F94*$E94,$D$90*$F94*$E94),0),0)),$F94)*BR$88</f>
        <v>0</v>
      </c>
      <c r="BS94" s="257">
        <f>MIN(IF($F60=0,0,IFERROR(ROUND(NORMINV(1-(Inputs!$I$74/100),$F94*$E94,$D$90*$F94*$E94),0),0)),$F94)*BS$88</f>
        <v>0</v>
      </c>
      <c r="BT94" s="257">
        <f>MIN(IF($F60=0,0,IFERROR(ROUND(NORMINV(1-(Inputs!$I$74/100),$F94*$E94,$D$90*$F94*$E94),0),0)),$F94)*BT$88</f>
        <v>0</v>
      </c>
      <c r="BU94" s="257">
        <f>MIN(IF($F60=0,0,IFERROR(ROUND(NORMINV(1-(Inputs!$I$74/100),$F94*$E94,$D$90*$F94*$E94),0),0)),$F94)*BU$88</f>
        <v>0</v>
      </c>
      <c r="BV94" s="257">
        <f>MIN(IF($F60=0,0,IFERROR(ROUND(NORMINV(1-(Inputs!$I$74/100),$F94*$E94,$D$90*$F94*$E94),0),0)),$F94)*BV$88</f>
        <v>0</v>
      </c>
      <c r="BW94" s="257">
        <f>MIN(IF($F60=0,0,IFERROR(ROUND(NORMINV(1-(Inputs!$I$74/100),$F94*$E94,$D$90*$F94*$E94),0),0)),$F94)*BW$88</f>
        <v>0</v>
      </c>
      <c r="BX94" s="257">
        <f>MIN(IF($F60=0,0,IFERROR(ROUND(NORMINV(1-(Inputs!$I$74/100),$F94*$E94,$D$90*$F94*$E94),0),0)),$F94)*BX$88</f>
        <v>0</v>
      </c>
      <c r="BY94" s="257">
        <f>MIN(IF($F60=0,0,IFERROR(ROUND(NORMINV(1-(Inputs!$I$74/100),$F94*$E94,$D$90*$F94*$E94),0),0)),$F94)*BY$88</f>
        <v>0</v>
      </c>
      <c r="BZ94" s="257">
        <f>MIN(IF($F60=0,0,IFERROR(ROUND(NORMINV(1-(Inputs!$I$74/100),$F94*$E94,$D$90*$F94*$E94),0),0)),$F94)*BZ$88</f>
        <v>0</v>
      </c>
      <c r="CA94" s="257">
        <f>MIN(IF($F60=0,0,IFERROR(ROUND(NORMINV(1-(Inputs!$I$74/100),$F94*$E94,$D$90*$F94*$E94),0),0)),$F94)*CA$88</f>
        <v>0</v>
      </c>
      <c r="CB94" s="257">
        <f>MIN(IF($F60=0,0,IFERROR(ROUND(NORMINV(1-(Inputs!$I$74/100),$F94*$E94,$D$90*$F94*$E94),0),0)),$F94)*CB$88</f>
        <v>0</v>
      </c>
      <c r="CC94" s="257">
        <f>MIN(IF($F60=0,0,IFERROR(ROUND(NORMINV(1-(Inputs!$I$74/100),$F94*$E94,$D$90*$F94*$E94),0),0)),$F94)*CC$88</f>
        <v>0</v>
      </c>
      <c r="CD94" s="257">
        <f>MIN(IF($F60=0,0,IFERROR(ROUND(NORMINV(1-(Inputs!$I$74/100),$F94*$E94,$D$90*$F94*$E94),0),0)),$F94)*CD$88</f>
        <v>0</v>
      </c>
      <c r="CE94" s="257">
        <f>MIN(IF($F60=0,0,IFERROR(ROUND(NORMINV(1-(Inputs!$I$74/100),$F94*$E94,$D$90*$F94*$E94),0),0)),$F94)*CE$88</f>
        <v>0</v>
      </c>
      <c r="CF94" s="257">
        <f>MIN(IF($F60=0,0,IFERROR(ROUND(NORMINV(1-(Inputs!$I$74/100),$F94*$E94,$D$90*$F94*$E94),0),0)),$F94)*CF$88</f>
        <v>0</v>
      </c>
      <c r="CG94" s="257">
        <f>MIN(IF($F60=0,0,IFERROR(ROUND(NORMINV(1-(Inputs!$I$74/100),$F94*$E94,$D$90*$F94*$E94),0),0)),$F94)*CG$88</f>
        <v>0</v>
      </c>
      <c r="CH94" s="257">
        <f>MIN(IF($F60=0,0,IFERROR(ROUND(NORMINV(1-(Inputs!$I$74/100),$F94*$E94,$D$90*$F94*$E94),0),0)),$F94)*CH$88</f>
        <v>0</v>
      </c>
      <c r="CI94" s="257">
        <f>MIN(IF($F60=0,0,IFERROR(ROUND(NORMINV(1-(Inputs!$I$74/100),$F94*$E94,$D$90*$F94*$E94),0),0)),$F94)*CI$88</f>
        <v>0</v>
      </c>
      <c r="CJ94" s="257">
        <f>MIN(IF($F60=0,0,IFERROR(ROUND(NORMINV(1-(Inputs!$I$74/100),$F94*$E94,$D$90*$F94*$E94),0),0)),$F94)*CJ$88</f>
        <v>0</v>
      </c>
      <c r="CK94" s="257">
        <f>MIN(IF($F60=0,0,IFERROR(ROUND(NORMINV(1-(Inputs!$I$74/100),$F94*$E94,$D$90*$F94*$E94),0),0)),$F94)*CK$88</f>
        <v>0</v>
      </c>
      <c r="CL94" s="257">
        <f>MIN(IF($F60=0,0,IFERROR(ROUND(NORMINV(1-(Inputs!$I$74/100),$F94*$E94,$D$90*$F94*$E94),0),0)),$F94)*CL$88</f>
        <v>0</v>
      </c>
      <c r="CM94" s="257">
        <f>MIN(IF($F60=0,0,IFERROR(ROUND(NORMINV(1-(Inputs!$I$74/100),$F94*$E94,$D$90*$F94*$E94),0),0)),$F94)*CM$88</f>
        <v>0</v>
      </c>
      <c r="CN94" s="257">
        <f>MIN(IF($F60=0,0,IFERROR(ROUND(NORMINV(1-(Inputs!$I$74/100),$F94*$E94,$D$90*$F94*$E94),0),0)),$F94)*CN$88</f>
        <v>0</v>
      </c>
      <c r="CO94" s="257">
        <f>MIN(IF($F60=0,0,IFERROR(ROUND(NORMINV(1-(Inputs!$I$74/100),$F94*$E94,$D$90*$F94*$E94),0),0)),$F94)*CO$88</f>
        <v>0</v>
      </c>
      <c r="CP94" s="257">
        <f>MIN(IF($F60=0,0,IFERROR(ROUND(NORMINV(1-(Inputs!$I$74/100),$F94*$E94,$D$90*$F94*$E94),0),0)),$F94)*CP$88</f>
        <v>0</v>
      </c>
      <c r="CQ94" s="257">
        <f>MIN(IF($F60=0,0,IFERROR(ROUND(NORMINV(1-(Inputs!$I$74/100),$F94*$E94,$D$90*$F94*$E94),0),0)),$F94)*CQ$88</f>
        <v>0</v>
      </c>
      <c r="CR94" s="257">
        <f>MIN(IF($F60=0,0,IFERROR(ROUND(NORMINV(1-(Inputs!$I$74/100),$F94*$E94,$D$90*$F94*$E94),0),0)),$F94)*CR$88</f>
        <v>0</v>
      </c>
      <c r="CS94" s="257">
        <f>MIN(IF($F60=0,0,IFERROR(ROUND(NORMINV(1-(Inputs!$I$74/100),$F94*$E94,$D$90*$F94*$E94),0),0)),$F94)*CS$88</f>
        <v>0</v>
      </c>
      <c r="CT94" s="257">
        <f>MIN(IF($F60=0,0,IFERROR(ROUND(NORMINV(1-(Inputs!$I$74/100),$F94*$E94,$D$90*$F94*$E94),0),0)),$F94)*CT$88</f>
        <v>0</v>
      </c>
      <c r="CU94" s="257">
        <f>MIN(IF($F60=0,0,IFERROR(ROUND(NORMINV(1-(Inputs!$I$74/100),$F94*$E94,$D$90*$F94*$E94),0),0)),$F94)*CU$88</f>
        <v>0</v>
      </c>
      <c r="CV94" s="257">
        <f>MIN(IF($F60=0,0,IFERROR(ROUND(NORMINV(1-(Inputs!$I$74/100),$F94*$E94,$D$90*$F94*$E94),0),0)),$F94)*CV$88</f>
        <v>0</v>
      </c>
      <c r="CW94" s="257">
        <f>MIN(IF($F60=0,0,IFERROR(ROUND(NORMINV(1-(Inputs!$I$74/100),$F94*$E94,$D$90*$F94*$E94),0),0)),$F94)*CW$88</f>
        <v>0</v>
      </c>
      <c r="CX94" s="257">
        <f>MIN(IF($F60=0,0,IFERROR(ROUND(NORMINV(1-(Inputs!$I$74/100),$F94*$E94,$D$90*$F94*$E94),0),0)),$F94)*CX$88</f>
        <v>0</v>
      </c>
      <c r="CY94" s="257">
        <f>MIN(IF($F60=0,0,IFERROR(ROUND(NORMINV(1-(Inputs!$I$74/100),$F94*$E94,$D$90*$F94*$E94),0),0)),$F94)*CY$88</f>
        <v>0</v>
      </c>
      <c r="CZ94" s="257">
        <f>MIN(IF($F60=0,0,IFERROR(ROUND(NORMINV(1-(Inputs!$I$74/100),$F94*$E94,$D$90*$F94*$E94),0),0)),$F94)*CZ$88</f>
        <v>0</v>
      </c>
      <c r="DA94" s="257">
        <f>MIN(IF($F60=0,0,IFERROR(ROUND(NORMINV(1-(Inputs!$I$74/100),$F94*$E94,$D$90*$F94*$E94),0),0)),$F94)*DA$88</f>
        <v>0</v>
      </c>
      <c r="DB94" s="257">
        <f>MIN(IF($F60=0,0,IFERROR(ROUND(NORMINV(1-(Inputs!$I$74/100),$F94*$E94,$D$90*$F94*$E94),0),0)),$F94)*DB$88</f>
        <v>0</v>
      </c>
      <c r="DC94" s="257">
        <f>MIN(IF($F60=0,0,IFERROR(ROUND(NORMINV(1-(Inputs!$I$74/100),$F94*$E94,$D$90*$F94*$E94),0),0)),$F94)*DC$88</f>
        <v>0</v>
      </c>
      <c r="DD94" s="257">
        <f>MIN(IF($F60=0,0,IFERROR(ROUND(NORMINV(1-(Inputs!$I$74/100),$F94*$E94,$D$90*$F94*$E94),0),0)),$F94)*DD$88</f>
        <v>0</v>
      </c>
      <c r="DE94" s="257">
        <f>MIN(IF($F60=0,0,IFERROR(ROUND(NORMINV(1-(Inputs!$I$74/100),$F94*$E94,$D$90*$F94*$E94),0),0)),$F94)*DE$88</f>
        <v>0</v>
      </c>
      <c r="DF94" s="257">
        <f>MIN(IF($F60=0,0,IFERROR(ROUND(NORMINV(1-(Inputs!$I$74/100),$F94*$E94,$D$90*$F94*$E94),0),0)),$F94)*DF$88</f>
        <v>0</v>
      </c>
      <c r="DG94" s="257">
        <f>MIN(IF($F60=0,0,IFERROR(ROUND(NORMINV(1-(Inputs!$I$74/100),$F94*$E94,$D$90*$F94*$E94),0),0)),$F94)*DG$88</f>
        <v>0</v>
      </c>
      <c r="DH94" s="257">
        <f>MIN(IF($F60=0,0,IFERROR(ROUND(NORMINV(1-(Inputs!$I$74/100),$F94*$E94,$D$90*$F94*$E94),0),0)),$F94)*DH$88</f>
        <v>0</v>
      </c>
      <c r="DI94" s="257">
        <f>MIN(IF($F60=0,0,IFERROR(ROUND(NORMINV(1-(Inputs!$I$74/100),$F94*$E94,$D$90*$F94*$E94),0),0)),$F94)*DI$88</f>
        <v>0</v>
      </c>
      <c r="DJ94" s="257">
        <f>MIN(IF($F60=0,0,IFERROR(ROUND(NORMINV(1-(Inputs!$I$74/100),$F94*$E94,$D$90*$F94*$E94),0),0)),$F94)*DJ$88</f>
        <v>0</v>
      </c>
      <c r="DK94" s="257">
        <f>MIN(IF($F60=0,0,IFERROR(ROUND(NORMINV(1-(Inputs!$I$74/100),$F94*$E94,$D$90*$F94*$E94),0),0)),$F94)*DK$88</f>
        <v>0</v>
      </c>
      <c r="DL94" s="257">
        <f>MIN(IF($F60=0,0,IFERROR(ROUND(NORMINV(1-(Inputs!$I$74/100),$F94*$E94,$D$90*$F94*$E94),0),0)),$F94)*DL$88</f>
        <v>0</v>
      </c>
      <c r="DM94" s="257">
        <f>MIN(IF($F60=0,0,IFERROR(ROUND(NORMINV(1-(Inputs!$I$74/100),$F94*$E94,$D$90*$F94*$E94),0),0)),$F94)*DM$88</f>
        <v>0</v>
      </c>
      <c r="DN94" s="257">
        <f>MIN(IF($F60=0,0,IFERROR(ROUND(NORMINV(1-(Inputs!$I$74/100),$F94*$E94,$D$90*$F94*$E94),0),0)),$F94)*DN$88</f>
        <v>0</v>
      </c>
      <c r="DO94" s="257">
        <f>MIN(IF($F60=0,0,IFERROR(ROUND(NORMINV(1-(Inputs!$I$74/100),$F94*$E94,$D$90*$F94*$E94),0),0)),$F94)*DO$88</f>
        <v>0</v>
      </c>
      <c r="DP94" s="257">
        <f>MIN(IF($F60=0,0,IFERROR(ROUND(NORMINV(1-(Inputs!$I$74/100),$F94*$E94,$D$90*$F94*$E94),0),0)),$F94)*DP$88</f>
        <v>0</v>
      </c>
      <c r="DQ94" s="257">
        <f>MIN(IF($F60=0,0,IFERROR(ROUND(NORMINV(1-(Inputs!$I$74/100),$F94*$E94,$D$90*$F94*$E94),0),0)),$F94)*DQ$88</f>
        <v>0</v>
      </c>
      <c r="DR94" s="257">
        <f>MIN(IF($F60=0,0,IFERROR(ROUND(NORMINV(1-(Inputs!$I$74/100),$F94*$E94,$D$90*$F94*$E94),0),0)),$F94)*DR$88</f>
        <v>0</v>
      </c>
      <c r="DS94" s="257">
        <f>MIN(IF($F60=0,0,IFERROR(ROUND(NORMINV(1-(Inputs!$I$74/100),$F94*$E94,$D$90*$F94*$E94),0),0)),$F94)*DS$88</f>
        <v>0</v>
      </c>
      <c r="DT94" s="257">
        <f>MIN(IF($F60=0,0,IFERROR(ROUND(NORMINV(1-(Inputs!$I$74/100),$F94*$E94,$D$90*$F94*$E94),0),0)),$F94)*DT$88</f>
        <v>0</v>
      </c>
      <c r="DU94" s="257">
        <f>MIN(IF($F60=0,0,IFERROR(ROUND(NORMINV(1-(Inputs!$I$74/100),$F94*$E94,$D$90*$F94*$E94),0),0)),$F94)*DU$88</f>
        <v>0</v>
      </c>
      <c r="DV94" s="257">
        <f>MIN(IF($F60=0,0,IFERROR(ROUND(NORMINV(1-(Inputs!$I$74/100),$F94*$E94,$D$90*$F94*$E94),0),0)),$F94)*DV$88</f>
        <v>0</v>
      </c>
      <c r="DW94" s="257">
        <f>MIN(IF($F60=0,0,IFERROR(ROUND(NORMINV(1-(Inputs!$I$74/100),$F94*$E94,$D$90*$F94*$E94),0),0)),$F94)*DW$88</f>
        <v>0</v>
      </c>
      <c r="DX94" s="257">
        <f>MIN(IF($F60=0,0,IFERROR(ROUND(NORMINV(1-(Inputs!$I$74/100),$F94*$E94,$D$90*$F94*$E94),0),0)),$F94)*DX$88</f>
        <v>0</v>
      </c>
      <c r="DY94" s="257">
        <f>MIN(IF($F60=0,0,IFERROR(ROUND(NORMINV(1-(Inputs!$I$74/100),$F94*$E94,$D$90*$F94*$E94),0),0)),$F94)*DY$88</f>
        <v>0</v>
      </c>
      <c r="DZ94" s="257">
        <f>MIN(IF($F60=0,0,IFERROR(ROUND(NORMINV(1-(Inputs!$I$74/100),$F94*$E94,$D$90*$F94*$E94),0),0)),$F94)*DZ$88</f>
        <v>0</v>
      </c>
    </row>
    <row r="95" spans="1:130" hidden="1" outlineLevel="1">
      <c r="A95" s="151"/>
      <c r="C95" s="73" t="str">
        <f t="shared" si="274"/>
        <v>Groq LPU</v>
      </c>
      <c r="D95" s="68">
        <f>Inputs!$I$60</f>
        <v>0.2</v>
      </c>
      <c r="E95" s="67">
        <v>0.75</v>
      </c>
      <c r="F95" s="65">
        <f>Inputs!I67/Inputs!I$15</f>
        <v>0</v>
      </c>
      <c r="G95" s="54" t="s">
        <v>90</v>
      </c>
      <c r="H95" s="341">
        <f t="shared" si="275"/>
        <v>0</v>
      </c>
      <c r="I95" s="54"/>
      <c r="J95" s="257">
        <f>MIN(IF($F61=0,0,IFERROR(ROUND(NORMINV(1-(Inputs!$I$74/100),$F95,$D$90*$F95),-1),0))*$E95,$F95)*J$88</f>
        <v>0</v>
      </c>
      <c r="K95" s="257">
        <f>MIN(IF($F61=0,0,IFERROR(ROUND(NORMINV(1-(Inputs!$I$74/100),$F95,$D$90*$F95),-1),0))*$E95,$F95)*K$88</f>
        <v>0</v>
      </c>
      <c r="L95" s="257">
        <f>MIN(IF($F61=0,0,IFERROR(ROUND(NORMINV(1-(Inputs!$I$74/100),$F95,$D$90*$F95),-1),0))*$E95,$F95)*L$88</f>
        <v>0</v>
      </c>
      <c r="M95" s="257">
        <f>MIN(IF($F61=0,0,IFERROR(ROUND(NORMINV(1-(Inputs!$I$74/100),$F95,$D$90*$F95),-1),0))*$E95,$F95)*M$88</f>
        <v>0</v>
      </c>
      <c r="N95" s="257">
        <f>MIN(IF($F61=0,0,IFERROR(ROUND(NORMINV(1-(Inputs!$I$74/100),$F95,$D$90*$F95),-1),0))*$E95,$F95)*N$88</f>
        <v>0</v>
      </c>
      <c r="O95" s="257">
        <f>MIN(IF($F61=0,0,IFERROR(ROUND(NORMINV(1-(Inputs!$I$74/100),$F95,$D$90*$F95),-1),0))*$E95,$F95)*O$88</f>
        <v>0</v>
      </c>
      <c r="P95" s="257">
        <f>MIN(IF($F61=0,0,IFERROR(ROUND(NORMINV(1-(Inputs!$I$74/100),$F95,$D$90*$F95),-1),0))*$E95,$F95)*P$88</f>
        <v>0</v>
      </c>
      <c r="Q95" s="257">
        <f>MIN(IF($F61=0,0,IFERROR(ROUND(NORMINV(1-(Inputs!$I$74/100),$F95,$D$90*$F95),-1),0))*$E95,$F95)*Q$88</f>
        <v>0</v>
      </c>
      <c r="R95" s="257">
        <f>MIN(IF($F61=0,0,IFERROR(ROUND(NORMINV(1-(Inputs!$I$74/100),$F95,$D$90*$F95),-1),0))*$E95,$F95)*R$88</f>
        <v>0</v>
      </c>
      <c r="S95" s="257">
        <f>MIN(IF($F61=0,0,IFERROR(ROUND(NORMINV(1-(Inputs!$I$74/100),$F95,$D$90*$F95),-1),0))*$E95,$F95)*S$88</f>
        <v>0</v>
      </c>
      <c r="T95" s="257">
        <f>MIN(IF($F61=0,0,IFERROR(ROUND(NORMINV(1-(Inputs!$I$74/100),$F95,$D$90*$F95),-1),0))*$E95,$F95)*T$88</f>
        <v>0</v>
      </c>
      <c r="U95" s="257">
        <f>MIN(IF($F61=0,0,IFERROR(ROUND(NORMINV(1-(Inputs!$I$74/100),$F95,$D$90*$F95),-1),0))*$E95,$F95)*U$88</f>
        <v>0</v>
      </c>
      <c r="V95" s="257">
        <f>MIN(IF($F61=0,0,IFERROR(ROUND(NORMINV(1-(Inputs!$I$74/100),$F95,$D$90*$F95),-1),0))*$E95,$F95)*V$88</f>
        <v>0</v>
      </c>
      <c r="W95" s="257">
        <f>MIN(IF($F61=0,0,IFERROR(ROUND(NORMINV(1-(Inputs!$I$74/100),$F95,$D$90*$F95),-1),0))*$E95,$F95)*W$88</f>
        <v>0</v>
      </c>
      <c r="X95" s="257">
        <f>MIN(IF($F61=0,0,IFERROR(ROUND(NORMINV(1-(Inputs!$I$74/100),$F95,$D$90*$F95),-1),0))*$E95,$F95)*X$88</f>
        <v>0</v>
      </c>
      <c r="Y95" s="257">
        <f>MIN(IF($F61=0,0,IFERROR(ROUND(NORMINV(1-(Inputs!$I$74/100),$F95,$D$90*$F95),-1),0))*$E95,$F95)*Y$88</f>
        <v>0</v>
      </c>
      <c r="Z95" s="257">
        <f>MIN(IF($F61=0,0,IFERROR(ROUND(NORMINV(1-(Inputs!$I$74/100),$F95,$D$90*$F95),-1),0))*$E95,$F95)*Z$88</f>
        <v>0</v>
      </c>
      <c r="AA95" s="257">
        <f>MIN(IF($F61=0,0,IFERROR(ROUND(NORMINV(1-(Inputs!$I$74/100),$F95,$D$90*$F95),-1),0))*$E95,$F95)*AA$88</f>
        <v>0</v>
      </c>
      <c r="AB95" s="257">
        <f>MIN(IF($F61=0,0,IFERROR(ROUND(NORMINV(1-(Inputs!$I$74/100),$F95,$D$90*$F95),-1),0))*$E95,$F95)*AB$88</f>
        <v>0</v>
      </c>
      <c r="AC95" s="257">
        <f>MIN(IF($F61=0,0,IFERROR(ROUND(NORMINV(1-(Inputs!$I$74/100),$F95,$D$90*$F95),-1),0))*$E95,$F95)*AC$88</f>
        <v>0</v>
      </c>
      <c r="AD95" s="257">
        <f>MIN(IF($F61=0,0,IFERROR(ROUND(NORMINV(1-(Inputs!$I$74/100),$F95,$D$90*$F95),-1),0))*$E95,$F95)*AD$88</f>
        <v>0</v>
      </c>
      <c r="AE95" s="257">
        <f>MIN(IF($F61=0,0,IFERROR(ROUND(NORMINV(1-(Inputs!$I$74/100),$F95,$D$90*$F95),-1),0))*$E95,$F95)*AE$88</f>
        <v>0</v>
      </c>
      <c r="AF95" s="257">
        <f>MIN(IF($F61=0,0,IFERROR(ROUND(NORMINV(1-(Inputs!$I$74/100),$F95,$D$90*$F95),-1),0))*$E95,$F95)*AF$88</f>
        <v>0</v>
      </c>
      <c r="AG95" s="257">
        <f>MIN(IF($F61=0,0,IFERROR(ROUND(NORMINV(1-(Inputs!$I$74/100),$F95,$D$90*$F95),-1),0))*$E95,$F95)*AG$88</f>
        <v>0</v>
      </c>
      <c r="AH95" s="257">
        <f>MIN(IF($F61=0,0,IFERROR(ROUND(NORMINV(1-(Inputs!$I$74/100),$F95,$D$90*$F95),-1),0))*$E95,$F95)*AH$88</f>
        <v>0</v>
      </c>
      <c r="AI95" s="257">
        <f>MIN(IF($F61=0,0,IFERROR(ROUND(NORMINV(1-(Inputs!$I$74/100),$F95,$D$90*$F95),-1),0))*$E95,$F95)*AI$88</f>
        <v>0</v>
      </c>
      <c r="AJ95" s="257">
        <f>MIN(IF($F61=0,0,IFERROR(ROUND(NORMINV(1-(Inputs!$I$74/100),$F95,$D$90*$F95),-1),0))*$E95,$F95)*AJ$88</f>
        <v>0</v>
      </c>
      <c r="AK95" s="257">
        <f>MIN(IF($F61=0,0,IFERROR(ROUND(NORMINV(1-(Inputs!$I$74/100),$F95,$D$90*$F95),-1),0))*$E95,$F95)*AK$88</f>
        <v>0</v>
      </c>
      <c r="AL95" s="257">
        <f>MIN(IF($F61=0,0,IFERROR(ROUND(NORMINV(1-(Inputs!$I$74/100),$F95,$D$90*$F95),-1),0))*$E95,$F95)*AL$88</f>
        <v>0</v>
      </c>
      <c r="AM95" s="257">
        <f>MIN(IF($F61=0,0,IFERROR(ROUND(NORMINV(1-(Inputs!$I$74/100),$F95,$D$90*$F95),-1),0))*$E95,$F95)*AM$88</f>
        <v>0</v>
      </c>
      <c r="AN95" s="257">
        <f>MIN(IF($F61=0,0,IFERROR(ROUND(NORMINV(1-(Inputs!$I$74/100),$F95,$D$90*$F95),-1),0))*$E95,$F95)*AN$88</f>
        <v>0</v>
      </c>
      <c r="AO95" s="257">
        <f>MIN(IF($F61=0,0,IFERROR(ROUND(NORMINV(1-(Inputs!$I$74/100),$F95,$D$90*$F95),-1),0))*$E95,$F95)*AO$88</f>
        <v>0</v>
      </c>
      <c r="AP95" s="257">
        <f>MIN(IF($F61=0,0,IFERROR(ROUND(NORMINV(1-(Inputs!$I$74/100),$F95,$D$90*$F95),-1),0))*$E95,$F95)*AP$88</f>
        <v>0</v>
      </c>
      <c r="AQ95" s="257">
        <f>MIN(IF($F61=0,0,IFERROR(ROUND(NORMINV(1-(Inputs!$I$74/100),$F95,$D$90*$F95),-1),0))*$E95,$F95)*AQ$88</f>
        <v>0</v>
      </c>
      <c r="AR95" s="257">
        <f>MIN(IF($F61=0,0,IFERROR(ROUND(NORMINV(1-(Inputs!$I$74/100),$F95,$D$90*$F95),-1),0))*$E95,$F95)*AR$88</f>
        <v>0</v>
      </c>
      <c r="AS95" s="257">
        <f>MIN(IF($F61=0,0,IFERROR(ROUND(NORMINV(1-(Inputs!$I$74/100),$F95,$D$90*$F95),-1),0))*$E95,$F95)*AS$88</f>
        <v>0</v>
      </c>
      <c r="AT95" s="257">
        <f>MIN(IF($F61=0,0,IFERROR(ROUND(NORMINV(1-(Inputs!$I$74/100),$F95,$D$90*$F95),-1),0))*$E95,$F95)*AT$88</f>
        <v>0</v>
      </c>
      <c r="AU95" s="257">
        <f>MIN(IF($F61=0,0,IFERROR(ROUND(NORMINV(1-(Inputs!$I$74/100),$F95,$D$90*$F95),-1),0))*$E95,$F95)*AU$88</f>
        <v>0</v>
      </c>
      <c r="AV95" s="257">
        <f>MIN(IF($F61=0,0,IFERROR(ROUND(NORMINV(1-(Inputs!$I$74/100),$F95,$D$90*$F95),-1),0))*$E95,$F95)*AV$88</f>
        <v>0</v>
      </c>
      <c r="AW95" s="257">
        <f>MIN(IF($F61=0,0,IFERROR(ROUND(NORMINV(1-(Inputs!$I$74/100),$F95,$D$90*$F95),-1),0))*$E95,$F95)*AW$88</f>
        <v>0</v>
      </c>
      <c r="AX95" s="257">
        <f>MIN(IF($F61=0,0,IFERROR(ROUND(NORMINV(1-(Inputs!$I$74/100),$F95,$D$90*$F95),-1),0))*$E95,$F95)*AX$88</f>
        <v>0</v>
      </c>
      <c r="AY95" s="257">
        <f>MIN(IF($F61=0,0,IFERROR(ROUND(NORMINV(1-(Inputs!$I$74/100),$F95,$D$90*$F95),-1),0))*$E95,$F95)*AY$88</f>
        <v>0</v>
      </c>
      <c r="AZ95" s="257">
        <f>MIN(IF($F61=0,0,IFERROR(ROUND(NORMINV(1-(Inputs!$I$74/100),$F95,$D$90*$F95),-1),0))*$E95,$F95)*AZ$88</f>
        <v>0</v>
      </c>
      <c r="BA95" s="257">
        <f>MIN(IF($F61=0,0,IFERROR(ROUND(NORMINV(1-(Inputs!$I$74/100),$F95,$D$90*$F95),-1),0))*$E95,$F95)*BA$88</f>
        <v>0</v>
      </c>
      <c r="BB95" s="257">
        <f>MIN(IF($F61=0,0,IFERROR(ROUND(NORMINV(1-(Inputs!$I$74/100),$F95,$D$90*$F95),-1),0))*$E95,$F95)*BB$88</f>
        <v>0</v>
      </c>
      <c r="BC95" s="257">
        <f>MIN(IF($F61=0,0,IFERROR(ROUND(NORMINV(1-(Inputs!$I$74/100),$F95,$D$90*$F95),-1),0))*$E95,$F95)*BC$88</f>
        <v>0</v>
      </c>
      <c r="BD95" s="257">
        <f>MIN(IF($F61=0,0,IFERROR(ROUND(NORMINV(1-(Inputs!$I$74/100),$F95,$D$90*$F95),-1),0))*$E95,$F95)*BD$88</f>
        <v>0</v>
      </c>
      <c r="BE95" s="257">
        <f>MIN(IF($F61=0,0,IFERROR(ROUND(NORMINV(1-(Inputs!$I$74/100),$F95,$D$90*$F95),-1),0))*$E95,$F95)*BE$88</f>
        <v>0</v>
      </c>
      <c r="BF95" s="257">
        <f>MIN(IF($F61=0,0,IFERROR(ROUND(NORMINV(1-(Inputs!$I$74/100),$F95,$D$90*$F95),-1),0))*$E95,$F95)*BF$88</f>
        <v>0</v>
      </c>
      <c r="BG95" s="257">
        <f>MIN(IF($F61=0,0,IFERROR(ROUND(NORMINV(1-(Inputs!$I$74/100),$F95,$D$90*$F95),-1),0))*$E95,$F95)*BG$88</f>
        <v>0</v>
      </c>
      <c r="BH95" s="257">
        <f>MIN(IF($F61=0,0,IFERROR(ROUND(NORMINV(1-(Inputs!$I$74/100),$F95,$D$90*$F95),-1),0))*$E95,$F95)*BH$88</f>
        <v>0</v>
      </c>
      <c r="BI95" s="257">
        <f>MIN(IF($F61=0,0,IFERROR(ROUND(NORMINV(1-(Inputs!$I$74/100),$F95,$D$90*$F95),-1),0))*$E95,$F95)*BI$88</f>
        <v>0</v>
      </c>
      <c r="BJ95" s="257">
        <f>MIN(IF($F61=0,0,IFERROR(ROUND(NORMINV(1-(Inputs!$I$74/100),$F95,$D$90*$F95),-1),0))*$E95,$F95)*BJ$88</f>
        <v>0</v>
      </c>
      <c r="BK95" s="257">
        <f>MIN(IF($F61=0,0,IFERROR(ROUND(NORMINV(1-(Inputs!$I$74/100),$F95,$D$90*$F95),-1),0))*$E95,$F95)*BK$88</f>
        <v>0</v>
      </c>
      <c r="BL95" s="257">
        <f>MIN(IF($F61=0,0,IFERROR(ROUND(NORMINV(1-(Inputs!$I$74/100),$F95,$D$90*$F95),-1),0))*$E95,$F95)*BL$88</f>
        <v>0</v>
      </c>
      <c r="BM95" s="257">
        <f>MIN(IF($F61=0,0,IFERROR(ROUND(NORMINV(1-(Inputs!$I$74/100),$F95,$D$90*$F95),-1),0))*$E95,$F95)*BM$88</f>
        <v>0</v>
      </c>
      <c r="BN95" s="257">
        <f>MIN(IF($F61=0,0,IFERROR(ROUND(NORMINV(1-(Inputs!$I$74/100),$F95,$D$90*$F95),-1),0))*$E95,$F95)*BN$88</f>
        <v>0</v>
      </c>
      <c r="BO95" s="257">
        <f>MIN(IF($F61=0,0,IFERROR(ROUND(NORMINV(1-(Inputs!$I$74/100),$F95,$D$90*$F95),-1),0))*$E95,$F95)*BO$88</f>
        <v>0</v>
      </c>
      <c r="BP95" s="257">
        <f>MIN(IF($F61=0,0,IFERROR(ROUND(NORMINV(1-(Inputs!$I$74/100),$F95,$D$90*$F95),-1),0))*$E95,$F95)*BP$88</f>
        <v>0</v>
      </c>
      <c r="BQ95" s="257">
        <f>MIN(IF($F61=0,0,IFERROR(ROUND(NORMINV(1-(Inputs!$I$74/100),$F95,$D$90*$F95),-1),0))*$E95,$F95)*BQ$88</f>
        <v>0</v>
      </c>
      <c r="BR95" s="257">
        <f>MIN(IF($F61=0,0,IFERROR(ROUND(NORMINV(1-(Inputs!$I$74/100),$F95,$D$90*$F95),-1),0))*$E95,$F95)*BR$88</f>
        <v>0</v>
      </c>
      <c r="BS95" s="257">
        <f>MIN(IF($F61=0,0,IFERROR(ROUND(NORMINV(1-(Inputs!$I$74/100),$F95,$D$90*$F95),-1),0))*$E95,$F95)*BS$88</f>
        <v>0</v>
      </c>
      <c r="BT95" s="257">
        <f>MIN(IF($F61=0,0,IFERROR(ROUND(NORMINV(1-(Inputs!$I$74/100),$F95,$D$90*$F95),-1),0))*$E95,$F95)*BT$88</f>
        <v>0</v>
      </c>
      <c r="BU95" s="257">
        <f>MIN(IF($F61=0,0,IFERROR(ROUND(NORMINV(1-(Inputs!$I$74/100),$F95,$D$90*$F95),-1),0))*$E95,$F95)*BU$88</f>
        <v>0</v>
      </c>
      <c r="BV95" s="257">
        <f>MIN(IF($F61=0,0,IFERROR(ROUND(NORMINV(1-(Inputs!$I$74/100),$F95,$D$90*$F95),-1),0))*$E95,$F95)*BV$88</f>
        <v>0</v>
      </c>
      <c r="BW95" s="257">
        <f>MIN(IF($F61=0,0,IFERROR(ROUND(NORMINV(1-(Inputs!$I$74/100),$F95,$D$90*$F95),-1),0))*$E95,$F95)*BW$88</f>
        <v>0</v>
      </c>
      <c r="BX95" s="257">
        <f>MIN(IF($F61=0,0,IFERROR(ROUND(NORMINV(1-(Inputs!$I$74/100),$F95,$D$90*$F95),-1),0))*$E95,$F95)*BX$88</f>
        <v>0</v>
      </c>
      <c r="BY95" s="257">
        <f>MIN(IF($F61=0,0,IFERROR(ROUND(NORMINV(1-(Inputs!$I$74/100),$F95,$D$90*$F95),-1),0))*$E95,$F95)*BY$88</f>
        <v>0</v>
      </c>
      <c r="BZ95" s="257">
        <f>MIN(IF($F61=0,0,IFERROR(ROUND(NORMINV(1-(Inputs!$I$74/100),$F95,$D$90*$F95),-1),0))*$E95,$F95)*BZ$88</f>
        <v>0</v>
      </c>
      <c r="CA95" s="257">
        <f>MIN(IF($F61=0,0,IFERROR(ROUND(NORMINV(1-(Inputs!$I$74/100),$F95,$D$90*$F95),-1),0))*$E95,$F95)*CA$88</f>
        <v>0</v>
      </c>
      <c r="CB95" s="257">
        <f>MIN(IF($F61=0,0,IFERROR(ROUND(NORMINV(1-(Inputs!$I$74/100),$F95,$D$90*$F95),-1),0))*$E95,$F95)*CB$88</f>
        <v>0</v>
      </c>
      <c r="CC95" s="257">
        <f>MIN(IF($F61=0,0,IFERROR(ROUND(NORMINV(1-(Inputs!$I$74/100),$F95,$D$90*$F95),-1),0))*$E95,$F95)*CC$88</f>
        <v>0</v>
      </c>
      <c r="CD95" s="257">
        <f>MIN(IF($F61=0,0,IFERROR(ROUND(NORMINV(1-(Inputs!$I$74/100),$F95,$D$90*$F95),-1),0))*$E95,$F95)*CD$88</f>
        <v>0</v>
      </c>
      <c r="CE95" s="257">
        <f>MIN(IF($F61=0,0,IFERROR(ROUND(NORMINV(1-(Inputs!$I$74/100),$F95,$D$90*$F95),-1),0))*$E95,$F95)*CE$88</f>
        <v>0</v>
      </c>
      <c r="CF95" s="257">
        <f>MIN(IF($F61=0,0,IFERROR(ROUND(NORMINV(1-(Inputs!$I$74/100),$F95,$D$90*$F95),-1),0))*$E95,$F95)*CF$88</f>
        <v>0</v>
      </c>
      <c r="CG95" s="257">
        <f>MIN(IF($F61=0,0,IFERROR(ROUND(NORMINV(1-(Inputs!$I$74/100),$F95,$D$90*$F95),-1),0))*$E95,$F95)*CG$88</f>
        <v>0</v>
      </c>
      <c r="CH95" s="257">
        <f>MIN(IF($F61=0,0,IFERROR(ROUND(NORMINV(1-(Inputs!$I$74/100),$F95,$D$90*$F95),-1),0))*$E95,$F95)*CH$88</f>
        <v>0</v>
      </c>
      <c r="CI95" s="257">
        <f>MIN(IF($F61=0,0,IFERROR(ROUND(NORMINV(1-(Inputs!$I$74/100),$F95,$D$90*$F95),-1),0))*$E95,$F95)*CI$88</f>
        <v>0</v>
      </c>
      <c r="CJ95" s="257">
        <f>MIN(IF($F61=0,0,IFERROR(ROUND(NORMINV(1-(Inputs!$I$74/100),$F95,$D$90*$F95),-1),0))*$E95,$F95)*CJ$88</f>
        <v>0</v>
      </c>
      <c r="CK95" s="257">
        <f>MIN(IF($F61=0,0,IFERROR(ROUND(NORMINV(1-(Inputs!$I$74/100),$F95,$D$90*$F95),-1),0))*$E95,$F95)*CK$88</f>
        <v>0</v>
      </c>
      <c r="CL95" s="257">
        <f>MIN(IF($F61=0,0,IFERROR(ROUND(NORMINV(1-(Inputs!$I$74/100),$F95,$D$90*$F95),-1),0))*$E95,$F95)*CL$88</f>
        <v>0</v>
      </c>
      <c r="CM95" s="257">
        <f>MIN(IF($F61=0,0,IFERROR(ROUND(NORMINV(1-(Inputs!$I$74/100),$F95,$D$90*$F95),-1),0))*$E95,$F95)*CM$88</f>
        <v>0</v>
      </c>
      <c r="CN95" s="257">
        <f>MIN(IF($F61=0,0,IFERROR(ROUND(NORMINV(1-(Inputs!$I$74/100),$F95,$D$90*$F95),-1),0))*$E95,$F95)*CN$88</f>
        <v>0</v>
      </c>
      <c r="CO95" s="257">
        <f>MIN(IF($F61=0,0,IFERROR(ROUND(NORMINV(1-(Inputs!$I$74/100),$F95,$D$90*$F95),-1),0))*$E95,$F95)*CO$88</f>
        <v>0</v>
      </c>
      <c r="CP95" s="257">
        <f>MIN(IF($F61=0,0,IFERROR(ROUND(NORMINV(1-(Inputs!$I$74/100),$F95,$D$90*$F95),-1),0))*$E95,$F95)*CP$88</f>
        <v>0</v>
      </c>
      <c r="CQ95" s="257">
        <f>MIN(IF($F61=0,0,IFERROR(ROUND(NORMINV(1-(Inputs!$I$74/100),$F95,$D$90*$F95),-1),0))*$E95,$F95)*CQ$88</f>
        <v>0</v>
      </c>
      <c r="CR95" s="257">
        <f>MIN(IF($F61=0,0,IFERROR(ROUND(NORMINV(1-(Inputs!$I$74/100),$F95,$D$90*$F95),-1),0))*$E95,$F95)*CR$88</f>
        <v>0</v>
      </c>
      <c r="CS95" s="257">
        <f>MIN(IF($F61=0,0,IFERROR(ROUND(NORMINV(1-(Inputs!$I$74/100),$F95,$D$90*$F95),-1),0))*$E95,$F95)*CS$88</f>
        <v>0</v>
      </c>
      <c r="CT95" s="257">
        <f>MIN(IF($F61=0,0,IFERROR(ROUND(NORMINV(1-(Inputs!$I$74/100),$F95,$D$90*$F95),-1),0))*$E95,$F95)*CT$88</f>
        <v>0</v>
      </c>
      <c r="CU95" s="257">
        <f>MIN(IF($F61=0,0,IFERROR(ROUND(NORMINV(1-(Inputs!$I$74/100),$F95,$D$90*$F95),-1),0))*$E95,$F95)*CU$88</f>
        <v>0</v>
      </c>
      <c r="CV95" s="257">
        <f>MIN(IF($F61=0,0,IFERROR(ROUND(NORMINV(1-(Inputs!$I$74/100),$F95,$D$90*$F95),-1),0))*$E95,$F95)*CV$88</f>
        <v>0</v>
      </c>
      <c r="CW95" s="257">
        <f>MIN(IF($F61=0,0,IFERROR(ROUND(NORMINV(1-(Inputs!$I$74/100),$F95,$D$90*$F95),-1),0))*$E95,$F95)*CW$88</f>
        <v>0</v>
      </c>
      <c r="CX95" s="257">
        <f>MIN(IF($F61=0,0,IFERROR(ROUND(NORMINV(1-(Inputs!$I$74/100),$F95,$D$90*$F95),-1),0))*$E95,$F95)*CX$88</f>
        <v>0</v>
      </c>
      <c r="CY95" s="257">
        <f>MIN(IF($F61=0,0,IFERROR(ROUND(NORMINV(1-(Inputs!$I$74/100),$F95,$D$90*$F95),-1),0))*$E95,$F95)*CY$88</f>
        <v>0</v>
      </c>
      <c r="CZ95" s="257">
        <f>MIN(IF($F61=0,0,IFERROR(ROUND(NORMINV(1-(Inputs!$I$74/100),$F95,$D$90*$F95),-1),0))*$E95,$F95)*CZ$88</f>
        <v>0</v>
      </c>
      <c r="DA95" s="257">
        <f>MIN(IF($F61=0,0,IFERROR(ROUND(NORMINV(1-(Inputs!$I$74/100),$F95,$D$90*$F95),-1),0))*$E95,$F95)*DA$88</f>
        <v>0</v>
      </c>
      <c r="DB95" s="257">
        <f>MIN(IF($F61=0,0,IFERROR(ROUND(NORMINV(1-(Inputs!$I$74/100),$F95,$D$90*$F95),-1),0))*$E95,$F95)*DB$88</f>
        <v>0</v>
      </c>
      <c r="DC95" s="257">
        <f>MIN(IF($F61=0,0,IFERROR(ROUND(NORMINV(1-(Inputs!$I$74/100),$F95,$D$90*$F95),-1),0))*$E95,$F95)*DC$88</f>
        <v>0</v>
      </c>
      <c r="DD95" s="257">
        <f>MIN(IF($F61=0,0,IFERROR(ROUND(NORMINV(1-(Inputs!$I$74/100),$F95,$D$90*$F95),-1),0))*$E95,$F95)*DD$88</f>
        <v>0</v>
      </c>
      <c r="DE95" s="257">
        <f>MIN(IF($F61=0,0,IFERROR(ROUND(NORMINV(1-(Inputs!$I$74/100),$F95,$D$90*$F95),-1),0))*$E95,$F95)*DE$88</f>
        <v>0</v>
      </c>
      <c r="DF95" s="257">
        <f>MIN(IF($F61=0,0,IFERROR(ROUND(NORMINV(1-(Inputs!$I$74/100),$F95,$D$90*$F95),-1),0))*$E95,$F95)*DF$88</f>
        <v>0</v>
      </c>
      <c r="DG95" s="257">
        <f>MIN(IF($F61=0,0,IFERROR(ROUND(NORMINV(1-(Inputs!$I$74/100),$F95,$D$90*$F95),-1),0))*$E95,$F95)*DG$88</f>
        <v>0</v>
      </c>
      <c r="DH95" s="257">
        <f>MIN(IF($F61=0,0,IFERROR(ROUND(NORMINV(1-(Inputs!$I$74/100),$F95,$D$90*$F95),-1),0))*$E95,$F95)*DH$88</f>
        <v>0</v>
      </c>
      <c r="DI95" s="257">
        <f>MIN(IF($F61=0,0,IFERROR(ROUND(NORMINV(1-(Inputs!$I$74/100),$F95,$D$90*$F95),-1),0))*$E95,$F95)*DI$88</f>
        <v>0</v>
      </c>
      <c r="DJ95" s="257">
        <f>MIN(IF($F61=0,0,IFERROR(ROUND(NORMINV(1-(Inputs!$I$74/100),$F95,$D$90*$F95),-1),0))*$E95,$F95)*DJ$88</f>
        <v>0</v>
      </c>
      <c r="DK95" s="257">
        <f>MIN(IF($F61=0,0,IFERROR(ROUND(NORMINV(1-(Inputs!$I$74/100),$F95,$D$90*$F95),-1),0))*$E95,$F95)*DK$88</f>
        <v>0</v>
      </c>
      <c r="DL95" s="257">
        <f>MIN(IF($F61=0,0,IFERROR(ROUND(NORMINV(1-(Inputs!$I$74/100),$F95,$D$90*$F95),-1),0))*$E95,$F95)*DL$88</f>
        <v>0</v>
      </c>
      <c r="DM95" s="257">
        <f>MIN(IF($F61=0,0,IFERROR(ROUND(NORMINV(1-(Inputs!$I$74/100),$F95,$D$90*$F95),-1),0))*$E95,$F95)*DM$88</f>
        <v>0</v>
      </c>
      <c r="DN95" s="257">
        <f>MIN(IF($F61=0,0,IFERROR(ROUND(NORMINV(1-(Inputs!$I$74/100),$F95,$D$90*$F95),-1),0))*$E95,$F95)*DN$88</f>
        <v>0</v>
      </c>
      <c r="DO95" s="257">
        <f>MIN(IF($F61=0,0,IFERROR(ROUND(NORMINV(1-(Inputs!$I$74/100),$F95,$D$90*$F95),-1),0))*$E95,$F95)*DO$88</f>
        <v>0</v>
      </c>
      <c r="DP95" s="257">
        <f>MIN(IF($F61=0,0,IFERROR(ROUND(NORMINV(1-(Inputs!$I$74/100),$F95,$D$90*$F95),-1),0))*$E95,$F95)*DP$88</f>
        <v>0</v>
      </c>
      <c r="DQ95" s="257">
        <f>MIN(IF($F61=0,0,IFERROR(ROUND(NORMINV(1-(Inputs!$I$74/100),$F95,$D$90*$F95),-1),0))*$E95,$F95)*DQ$88</f>
        <v>0</v>
      </c>
      <c r="DR95" s="257">
        <f>MIN(IF($F61=0,0,IFERROR(ROUND(NORMINV(1-(Inputs!$I$74/100),$F95,$D$90*$F95),-1),0))*$E95,$F95)*DR$88</f>
        <v>0</v>
      </c>
      <c r="DS95" s="257">
        <f>MIN(IF($F61=0,0,IFERROR(ROUND(NORMINV(1-(Inputs!$I$74/100),$F95,$D$90*$F95),-1),0))*$E95,$F95)*DS$88</f>
        <v>0</v>
      </c>
      <c r="DT95" s="257">
        <f>MIN(IF($F61=0,0,IFERROR(ROUND(NORMINV(1-(Inputs!$I$74/100),$F95,$D$90*$F95),-1),0))*$E95,$F95)*DT$88</f>
        <v>0</v>
      </c>
      <c r="DU95" s="257">
        <f>MIN(IF($F61=0,0,IFERROR(ROUND(NORMINV(1-(Inputs!$I$74/100),$F95,$D$90*$F95),-1),0))*$E95,$F95)*DU$88</f>
        <v>0</v>
      </c>
      <c r="DV95" s="257">
        <f>MIN(IF($F61=0,0,IFERROR(ROUND(NORMINV(1-(Inputs!$I$74/100),$F95,$D$90*$F95),-1),0))*$E95,$F95)*DV$88</f>
        <v>0</v>
      </c>
      <c r="DW95" s="257">
        <f>MIN(IF($F61=0,0,IFERROR(ROUND(NORMINV(1-(Inputs!$I$74/100),$F95,$D$90*$F95),-1),0))*$E95,$F95)*DW$88</f>
        <v>0</v>
      </c>
      <c r="DX95" s="257">
        <f>MIN(IF($F61=0,0,IFERROR(ROUND(NORMINV(1-(Inputs!$I$74/100),$F95,$D$90*$F95),-1),0))*$E95,$F95)*DX$88</f>
        <v>0</v>
      </c>
      <c r="DY95" s="257">
        <f>MIN(IF($F61=0,0,IFERROR(ROUND(NORMINV(1-(Inputs!$I$74/100),$F95,$D$90*$F95),-1),0))*$E95,$F95)*DY$88</f>
        <v>0</v>
      </c>
      <c r="DZ95" s="257">
        <f>MIN(IF($F61=0,0,IFERROR(ROUND(NORMINV(1-(Inputs!$I$74/100),$F95,$D$90*$F95),-1),0))*$E95,$F95)*DZ$88</f>
        <v>0</v>
      </c>
    </row>
    <row r="96" spans="1:130" hidden="1" outlineLevel="1">
      <c r="A96" s="151"/>
      <c r="C96" s="73" t="str">
        <f t="shared" si="274"/>
        <v>MI300X</v>
      </c>
      <c r="D96" s="68">
        <f>Inputs!$I$60</f>
        <v>0.2</v>
      </c>
      <c r="E96" s="67">
        <v>0.75</v>
      </c>
      <c r="F96" s="65">
        <f>Inputs!I68/Inputs!I$15</f>
        <v>0</v>
      </c>
      <c r="G96" s="54" t="s">
        <v>90</v>
      </c>
      <c r="H96" s="341">
        <f t="shared" si="275"/>
        <v>0</v>
      </c>
      <c r="I96" s="54"/>
      <c r="J96" s="257">
        <f>MIN(IF($F62=0,0,IFERROR(ROUND(NORMINV(1-(Inputs!$I$74/100),$F96,$D$90*$F96),-1),0))*$E96,$F96)*J$88</f>
        <v>0</v>
      </c>
      <c r="K96" s="257">
        <f>MIN(IF($F62=0,0,IFERROR(ROUND(NORMINV(1-(Inputs!$I$74/100),$F96,$D$90*$F96),-1),0))*$E96,$F96)*K$88</f>
        <v>0</v>
      </c>
      <c r="L96" s="257">
        <f>MIN(IF($F62=0,0,IFERROR(ROUND(NORMINV(1-(Inputs!$I$74/100),$F96,$D$90*$F96),-1),0))*$E96,$F96)*L$88</f>
        <v>0</v>
      </c>
      <c r="M96" s="257">
        <f>MIN(IF($F62=0,0,IFERROR(ROUND(NORMINV(1-(Inputs!$I$74/100),$F96,$D$90*$F96),-1),0))*$E96,$F96)*M$88</f>
        <v>0</v>
      </c>
      <c r="N96" s="257">
        <f>MIN(IF($F62=0,0,IFERROR(ROUND(NORMINV(1-(Inputs!$I$74/100),$F96,$D$90*$F96),-1),0))*$E96,$F96)*N$88</f>
        <v>0</v>
      </c>
      <c r="O96" s="257">
        <f>MIN(IF($F62=0,0,IFERROR(ROUND(NORMINV(1-(Inputs!$I$74/100),$F96,$D$90*$F96),-1),0))*$E96,$F96)*O$88</f>
        <v>0</v>
      </c>
      <c r="P96" s="257">
        <f>MIN(IF($F62=0,0,IFERROR(ROUND(NORMINV(1-(Inputs!$I$74/100),$F96,$D$90*$F96),-1),0))*$E96,$F96)*P$88</f>
        <v>0</v>
      </c>
      <c r="Q96" s="257">
        <f>MIN(IF($F62=0,0,IFERROR(ROUND(NORMINV(1-(Inputs!$I$74/100),$F96,$D$90*$F96),-1),0))*$E96,$F96)*Q$88</f>
        <v>0</v>
      </c>
      <c r="R96" s="257">
        <f>MIN(IF($F62=0,0,IFERROR(ROUND(NORMINV(1-(Inputs!$I$74/100),$F96,$D$90*$F96),-1),0))*$E96,$F96)*R$88</f>
        <v>0</v>
      </c>
      <c r="S96" s="257">
        <f>MIN(IF($F62=0,0,IFERROR(ROUND(NORMINV(1-(Inputs!$I$74/100),$F96,$D$90*$F96),-1),0))*$E96,$F96)*S$88</f>
        <v>0</v>
      </c>
      <c r="T96" s="257">
        <f>MIN(IF($F62=0,0,IFERROR(ROUND(NORMINV(1-(Inputs!$I$74/100),$F96,$D$90*$F96),-1),0))*$E96,$F96)*T$88</f>
        <v>0</v>
      </c>
      <c r="U96" s="257">
        <f>MIN(IF($F62=0,0,IFERROR(ROUND(NORMINV(1-(Inputs!$I$74/100),$F96,$D$90*$F96),-1),0))*$E96,$F96)*U$88</f>
        <v>0</v>
      </c>
      <c r="V96" s="257">
        <f>MIN(IF($F62=0,0,IFERROR(ROUND(NORMINV(1-(Inputs!$I$74/100),$F96,$D$90*$F96),-1),0))*$E96,$F96)*V$88</f>
        <v>0</v>
      </c>
      <c r="W96" s="257">
        <f>MIN(IF($F62=0,0,IFERROR(ROUND(NORMINV(1-(Inputs!$I$74/100),$F96,$D$90*$F96),-1),0))*$E96,$F96)*W$88</f>
        <v>0</v>
      </c>
      <c r="X96" s="257">
        <f>MIN(IF($F62=0,0,IFERROR(ROUND(NORMINV(1-(Inputs!$I$74/100),$F96,$D$90*$F96),-1),0))*$E96,$F96)*X$88</f>
        <v>0</v>
      </c>
      <c r="Y96" s="257">
        <f>MIN(IF($F62=0,0,IFERROR(ROUND(NORMINV(1-(Inputs!$I$74/100),$F96,$D$90*$F96),-1),0))*$E96,$F96)*Y$88</f>
        <v>0</v>
      </c>
      <c r="Z96" s="257">
        <f>MIN(IF($F62=0,0,IFERROR(ROUND(NORMINV(1-(Inputs!$I$74/100),$F96,$D$90*$F96),-1),0))*$E96,$F96)*Z$88</f>
        <v>0</v>
      </c>
      <c r="AA96" s="257">
        <f>MIN(IF($F62=0,0,IFERROR(ROUND(NORMINV(1-(Inputs!$I$74/100),$F96,$D$90*$F96),-1),0))*$E96,$F96)*AA$88</f>
        <v>0</v>
      </c>
      <c r="AB96" s="257">
        <f>MIN(IF($F62=0,0,IFERROR(ROUND(NORMINV(1-(Inputs!$I$74/100),$F96,$D$90*$F96),-1),0))*$E96,$F96)*AB$88</f>
        <v>0</v>
      </c>
      <c r="AC96" s="257">
        <f>MIN(IF($F62=0,0,IFERROR(ROUND(NORMINV(1-(Inputs!$I$74/100),$F96,$D$90*$F96),-1),0))*$E96,$F96)*AC$88</f>
        <v>0</v>
      </c>
      <c r="AD96" s="257">
        <f>MIN(IF($F62=0,0,IFERROR(ROUND(NORMINV(1-(Inputs!$I$74/100),$F96,$D$90*$F96),-1),0))*$E96,$F96)*AD$88</f>
        <v>0</v>
      </c>
      <c r="AE96" s="257">
        <f>MIN(IF($F62=0,0,IFERROR(ROUND(NORMINV(1-(Inputs!$I$74/100),$F96,$D$90*$F96),-1),0))*$E96,$F96)*AE$88</f>
        <v>0</v>
      </c>
      <c r="AF96" s="257">
        <f>MIN(IF($F62=0,0,IFERROR(ROUND(NORMINV(1-(Inputs!$I$74/100),$F96,$D$90*$F96),-1),0))*$E96,$F96)*AF$88</f>
        <v>0</v>
      </c>
      <c r="AG96" s="257">
        <f>MIN(IF($F62=0,0,IFERROR(ROUND(NORMINV(1-(Inputs!$I$74/100),$F96,$D$90*$F96),-1),0))*$E96,$F96)*AG$88</f>
        <v>0</v>
      </c>
      <c r="AH96" s="257">
        <f>MIN(IF($F62=0,0,IFERROR(ROUND(NORMINV(1-(Inputs!$I$74/100),$F96,$D$90*$F96),-1),0))*$E96,$F96)*AH$88</f>
        <v>0</v>
      </c>
      <c r="AI96" s="257">
        <f>MIN(IF($F62=0,0,IFERROR(ROUND(NORMINV(1-(Inputs!$I$74/100),$F96,$D$90*$F96),-1),0))*$E96,$F96)*AI$88</f>
        <v>0</v>
      </c>
      <c r="AJ96" s="257">
        <f>MIN(IF($F62=0,0,IFERROR(ROUND(NORMINV(1-(Inputs!$I$74/100),$F96,$D$90*$F96),-1),0))*$E96,$F96)*AJ$88</f>
        <v>0</v>
      </c>
      <c r="AK96" s="257">
        <f>MIN(IF($F62=0,0,IFERROR(ROUND(NORMINV(1-(Inputs!$I$74/100),$F96,$D$90*$F96),-1),0))*$E96,$F96)*AK$88</f>
        <v>0</v>
      </c>
      <c r="AL96" s="257">
        <f>MIN(IF($F62=0,0,IFERROR(ROUND(NORMINV(1-(Inputs!$I$74/100),$F96,$D$90*$F96),-1),0))*$E96,$F96)*AL$88</f>
        <v>0</v>
      </c>
      <c r="AM96" s="257">
        <f>MIN(IF($F62=0,0,IFERROR(ROUND(NORMINV(1-(Inputs!$I$74/100),$F96,$D$90*$F96),-1),0))*$E96,$F96)*AM$88</f>
        <v>0</v>
      </c>
      <c r="AN96" s="257">
        <f>MIN(IF($F62=0,0,IFERROR(ROUND(NORMINV(1-(Inputs!$I$74/100),$F96,$D$90*$F96),-1),0))*$E96,$F96)*AN$88</f>
        <v>0</v>
      </c>
      <c r="AO96" s="257">
        <f>MIN(IF($F62=0,0,IFERROR(ROUND(NORMINV(1-(Inputs!$I$74/100),$F96,$D$90*$F96),-1),0))*$E96,$F96)*AO$88</f>
        <v>0</v>
      </c>
      <c r="AP96" s="257">
        <f>MIN(IF($F62=0,0,IFERROR(ROUND(NORMINV(1-(Inputs!$I$74/100),$F96,$D$90*$F96),-1),0))*$E96,$F96)*AP$88</f>
        <v>0</v>
      </c>
      <c r="AQ96" s="257">
        <f>MIN(IF($F62=0,0,IFERROR(ROUND(NORMINV(1-(Inputs!$I$74/100),$F96,$D$90*$F96),-1),0))*$E96,$F96)*AQ$88</f>
        <v>0</v>
      </c>
      <c r="AR96" s="257">
        <f>MIN(IF($F62=0,0,IFERROR(ROUND(NORMINV(1-(Inputs!$I$74/100),$F96,$D$90*$F96),-1),0))*$E96,$F96)*AR$88</f>
        <v>0</v>
      </c>
      <c r="AS96" s="257">
        <f>MIN(IF($F62=0,0,IFERROR(ROUND(NORMINV(1-(Inputs!$I$74/100),$F96,$D$90*$F96),-1),0))*$E96,$F96)*AS$88</f>
        <v>0</v>
      </c>
      <c r="AT96" s="257">
        <f>MIN(IF($F62=0,0,IFERROR(ROUND(NORMINV(1-(Inputs!$I$74/100),$F96,$D$90*$F96),-1),0))*$E96,$F96)*AT$88</f>
        <v>0</v>
      </c>
      <c r="AU96" s="257">
        <f>MIN(IF($F62=0,0,IFERROR(ROUND(NORMINV(1-(Inputs!$I$74/100),$F96,$D$90*$F96),-1),0))*$E96,$F96)*AU$88</f>
        <v>0</v>
      </c>
      <c r="AV96" s="257">
        <f>MIN(IF($F62=0,0,IFERROR(ROUND(NORMINV(1-(Inputs!$I$74/100),$F96,$D$90*$F96),-1),0))*$E96,$F96)*AV$88</f>
        <v>0</v>
      </c>
      <c r="AW96" s="257">
        <f>MIN(IF($F62=0,0,IFERROR(ROUND(NORMINV(1-(Inputs!$I$74/100),$F96,$D$90*$F96),-1),0))*$E96,$F96)*AW$88</f>
        <v>0</v>
      </c>
      <c r="AX96" s="257">
        <f>MIN(IF($F62=0,0,IFERROR(ROUND(NORMINV(1-(Inputs!$I$74/100),$F96,$D$90*$F96),-1),0))*$E96,$F96)*AX$88</f>
        <v>0</v>
      </c>
      <c r="AY96" s="257">
        <f>MIN(IF($F62=0,0,IFERROR(ROUND(NORMINV(1-(Inputs!$I$74/100),$F96,$D$90*$F96),-1),0))*$E96,$F96)*AY$88</f>
        <v>0</v>
      </c>
      <c r="AZ96" s="257">
        <f>MIN(IF($F62=0,0,IFERROR(ROUND(NORMINV(1-(Inputs!$I$74/100),$F96,$D$90*$F96),-1),0))*$E96,$F96)*AZ$88</f>
        <v>0</v>
      </c>
      <c r="BA96" s="257">
        <f>MIN(IF($F62=0,0,IFERROR(ROUND(NORMINV(1-(Inputs!$I$74/100),$F96,$D$90*$F96),-1),0))*$E96,$F96)*BA$88</f>
        <v>0</v>
      </c>
      <c r="BB96" s="257">
        <f>MIN(IF($F62=0,0,IFERROR(ROUND(NORMINV(1-(Inputs!$I$74/100),$F96,$D$90*$F96),-1),0))*$E96,$F96)*BB$88</f>
        <v>0</v>
      </c>
      <c r="BC96" s="257">
        <f>MIN(IF($F62=0,0,IFERROR(ROUND(NORMINV(1-(Inputs!$I$74/100),$F96,$D$90*$F96),-1),0))*$E96,$F96)*BC$88</f>
        <v>0</v>
      </c>
      <c r="BD96" s="257">
        <f>MIN(IF($F62=0,0,IFERROR(ROUND(NORMINV(1-(Inputs!$I$74/100),$F96,$D$90*$F96),-1),0))*$E96,$F96)*BD$88</f>
        <v>0</v>
      </c>
      <c r="BE96" s="257">
        <f>MIN(IF($F62=0,0,IFERROR(ROUND(NORMINV(1-(Inputs!$I$74/100),$F96,$D$90*$F96),-1),0))*$E96,$F96)*BE$88</f>
        <v>0</v>
      </c>
      <c r="BF96" s="257">
        <f>MIN(IF($F62=0,0,IFERROR(ROUND(NORMINV(1-(Inputs!$I$74/100),$F96,$D$90*$F96),-1),0))*$E96,$F96)*BF$88</f>
        <v>0</v>
      </c>
      <c r="BG96" s="257">
        <f>MIN(IF($F62=0,0,IFERROR(ROUND(NORMINV(1-(Inputs!$I$74/100),$F96,$D$90*$F96),-1),0))*$E96,$F96)*BG$88</f>
        <v>0</v>
      </c>
      <c r="BH96" s="257">
        <f>MIN(IF($F62=0,0,IFERROR(ROUND(NORMINV(1-(Inputs!$I$74/100),$F96,$D$90*$F96),-1),0))*$E96,$F96)*BH$88</f>
        <v>0</v>
      </c>
      <c r="BI96" s="257">
        <f>MIN(IF($F62=0,0,IFERROR(ROUND(NORMINV(1-(Inputs!$I$74/100),$F96,$D$90*$F96),-1),0))*$E96,$F96)*BI$88</f>
        <v>0</v>
      </c>
      <c r="BJ96" s="257">
        <f>MIN(IF($F62=0,0,IFERROR(ROUND(NORMINV(1-(Inputs!$I$74/100),$F96,$D$90*$F96),-1),0))*$E96,$F96)*BJ$88</f>
        <v>0</v>
      </c>
      <c r="BK96" s="257">
        <f>MIN(IF($F62=0,0,IFERROR(ROUND(NORMINV(1-(Inputs!$I$74/100),$F96,$D$90*$F96),-1),0))*$E96,$F96)*BK$88</f>
        <v>0</v>
      </c>
      <c r="BL96" s="257">
        <f>MIN(IF($F62=0,0,IFERROR(ROUND(NORMINV(1-(Inputs!$I$74/100),$F96,$D$90*$F96),-1),0))*$E96,$F96)*BL$88</f>
        <v>0</v>
      </c>
      <c r="BM96" s="257">
        <f>MIN(IF($F62=0,0,IFERROR(ROUND(NORMINV(1-(Inputs!$I$74/100),$F96,$D$90*$F96),-1),0))*$E96,$F96)*BM$88</f>
        <v>0</v>
      </c>
      <c r="BN96" s="257">
        <f>MIN(IF($F62=0,0,IFERROR(ROUND(NORMINV(1-(Inputs!$I$74/100),$F96,$D$90*$F96),-1),0))*$E96,$F96)*BN$88</f>
        <v>0</v>
      </c>
      <c r="BO96" s="257">
        <f>MIN(IF($F62=0,0,IFERROR(ROUND(NORMINV(1-(Inputs!$I$74/100),$F96,$D$90*$F96),-1),0))*$E96,$F96)*BO$88</f>
        <v>0</v>
      </c>
      <c r="BP96" s="257">
        <f>MIN(IF($F62=0,0,IFERROR(ROUND(NORMINV(1-(Inputs!$I$74/100),$F96,$D$90*$F96),-1),0))*$E96,$F96)*BP$88</f>
        <v>0</v>
      </c>
      <c r="BQ96" s="257">
        <f>MIN(IF($F62=0,0,IFERROR(ROUND(NORMINV(1-(Inputs!$I$74/100),$F96,$D$90*$F96),-1),0))*$E96,$F96)*BQ$88</f>
        <v>0</v>
      </c>
      <c r="BR96" s="257">
        <f>MIN(IF($F62=0,0,IFERROR(ROUND(NORMINV(1-(Inputs!$I$74/100),$F96,$D$90*$F96),-1),0))*$E96,$F96)*BR$88</f>
        <v>0</v>
      </c>
      <c r="BS96" s="257">
        <f>MIN(IF($F62=0,0,IFERROR(ROUND(NORMINV(1-(Inputs!$I$74/100),$F96,$D$90*$F96),-1),0))*$E96,$F96)*BS$88</f>
        <v>0</v>
      </c>
      <c r="BT96" s="257">
        <f>MIN(IF($F62=0,0,IFERROR(ROUND(NORMINV(1-(Inputs!$I$74/100),$F96,$D$90*$F96),-1),0))*$E96,$F96)*BT$88</f>
        <v>0</v>
      </c>
      <c r="BU96" s="257">
        <f>MIN(IF($F62=0,0,IFERROR(ROUND(NORMINV(1-(Inputs!$I$74/100),$F96,$D$90*$F96),-1),0))*$E96,$F96)*BU$88</f>
        <v>0</v>
      </c>
      <c r="BV96" s="257">
        <f>MIN(IF($F62=0,0,IFERROR(ROUND(NORMINV(1-(Inputs!$I$74/100),$F96,$D$90*$F96),-1),0))*$E96,$F96)*BV$88</f>
        <v>0</v>
      </c>
      <c r="BW96" s="257">
        <f>MIN(IF($F62=0,0,IFERROR(ROUND(NORMINV(1-(Inputs!$I$74/100),$F96,$D$90*$F96),-1),0))*$E96,$F96)*BW$88</f>
        <v>0</v>
      </c>
      <c r="BX96" s="257">
        <f>MIN(IF($F62=0,0,IFERROR(ROUND(NORMINV(1-(Inputs!$I$74/100),$F96,$D$90*$F96),-1),0))*$E96,$F96)*BX$88</f>
        <v>0</v>
      </c>
      <c r="BY96" s="257">
        <f>MIN(IF($F62=0,0,IFERROR(ROUND(NORMINV(1-(Inputs!$I$74/100),$F96,$D$90*$F96),-1),0))*$E96,$F96)*BY$88</f>
        <v>0</v>
      </c>
      <c r="BZ96" s="257">
        <f>MIN(IF($F62=0,0,IFERROR(ROUND(NORMINV(1-(Inputs!$I$74/100),$F96,$D$90*$F96),-1),0))*$E96,$F96)*BZ$88</f>
        <v>0</v>
      </c>
      <c r="CA96" s="257">
        <f>MIN(IF($F62=0,0,IFERROR(ROUND(NORMINV(1-(Inputs!$I$74/100),$F96,$D$90*$F96),-1),0))*$E96,$F96)*CA$88</f>
        <v>0</v>
      </c>
      <c r="CB96" s="257">
        <f>MIN(IF($F62=0,0,IFERROR(ROUND(NORMINV(1-(Inputs!$I$74/100),$F96,$D$90*$F96),-1),0))*$E96,$F96)*CB$88</f>
        <v>0</v>
      </c>
      <c r="CC96" s="257">
        <f>MIN(IF($F62=0,0,IFERROR(ROUND(NORMINV(1-(Inputs!$I$74/100),$F96,$D$90*$F96),-1),0))*$E96,$F96)*CC$88</f>
        <v>0</v>
      </c>
      <c r="CD96" s="257">
        <f>MIN(IF($F62=0,0,IFERROR(ROUND(NORMINV(1-(Inputs!$I$74/100),$F96,$D$90*$F96),-1),0))*$E96,$F96)*CD$88</f>
        <v>0</v>
      </c>
      <c r="CE96" s="257">
        <f>MIN(IF($F62=0,0,IFERROR(ROUND(NORMINV(1-(Inputs!$I$74/100),$F96,$D$90*$F96),-1),0))*$E96,$F96)*CE$88</f>
        <v>0</v>
      </c>
      <c r="CF96" s="257">
        <f>MIN(IF($F62=0,0,IFERROR(ROUND(NORMINV(1-(Inputs!$I$74/100),$F96,$D$90*$F96),-1),0))*$E96,$F96)*CF$88</f>
        <v>0</v>
      </c>
      <c r="CG96" s="257">
        <f>MIN(IF($F62=0,0,IFERROR(ROUND(NORMINV(1-(Inputs!$I$74/100),$F96,$D$90*$F96),-1),0))*$E96,$F96)*CG$88</f>
        <v>0</v>
      </c>
      <c r="CH96" s="257">
        <f>MIN(IF($F62=0,0,IFERROR(ROUND(NORMINV(1-(Inputs!$I$74/100),$F96,$D$90*$F96),-1),0))*$E96,$F96)*CH$88</f>
        <v>0</v>
      </c>
      <c r="CI96" s="257">
        <f>MIN(IF($F62=0,0,IFERROR(ROUND(NORMINV(1-(Inputs!$I$74/100),$F96,$D$90*$F96),-1),0))*$E96,$F96)*CI$88</f>
        <v>0</v>
      </c>
      <c r="CJ96" s="257">
        <f>MIN(IF($F62=0,0,IFERROR(ROUND(NORMINV(1-(Inputs!$I$74/100),$F96,$D$90*$F96),-1),0))*$E96,$F96)*CJ$88</f>
        <v>0</v>
      </c>
      <c r="CK96" s="257">
        <f>MIN(IF($F62=0,0,IFERROR(ROUND(NORMINV(1-(Inputs!$I$74/100),$F96,$D$90*$F96),-1),0))*$E96,$F96)*CK$88</f>
        <v>0</v>
      </c>
      <c r="CL96" s="257">
        <f>MIN(IF($F62=0,0,IFERROR(ROUND(NORMINV(1-(Inputs!$I$74/100),$F96,$D$90*$F96),-1),0))*$E96,$F96)*CL$88</f>
        <v>0</v>
      </c>
      <c r="CM96" s="257">
        <f>MIN(IF($F62=0,0,IFERROR(ROUND(NORMINV(1-(Inputs!$I$74/100),$F96,$D$90*$F96),-1),0))*$E96,$F96)*CM$88</f>
        <v>0</v>
      </c>
      <c r="CN96" s="257">
        <f>MIN(IF($F62=0,0,IFERROR(ROUND(NORMINV(1-(Inputs!$I$74/100),$F96,$D$90*$F96),-1),0))*$E96,$F96)*CN$88</f>
        <v>0</v>
      </c>
      <c r="CO96" s="257">
        <f>MIN(IF($F62=0,0,IFERROR(ROUND(NORMINV(1-(Inputs!$I$74/100),$F96,$D$90*$F96),-1),0))*$E96,$F96)*CO$88</f>
        <v>0</v>
      </c>
      <c r="CP96" s="257">
        <f>MIN(IF($F62=0,0,IFERROR(ROUND(NORMINV(1-(Inputs!$I$74/100),$F96,$D$90*$F96),-1),0))*$E96,$F96)*CP$88</f>
        <v>0</v>
      </c>
      <c r="CQ96" s="257">
        <f>MIN(IF($F62=0,0,IFERROR(ROUND(NORMINV(1-(Inputs!$I$74/100),$F96,$D$90*$F96),-1),0))*$E96,$F96)*CQ$88</f>
        <v>0</v>
      </c>
      <c r="CR96" s="257">
        <f>MIN(IF($F62=0,0,IFERROR(ROUND(NORMINV(1-(Inputs!$I$74/100),$F96,$D$90*$F96),-1),0))*$E96,$F96)*CR$88</f>
        <v>0</v>
      </c>
      <c r="CS96" s="257">
        <f>MIN(IF($F62=0,0,IFERROR(ROUND(NORMINV(1-(Inputs!$I$74/100),$F96,$D$90*$F96),-1),0))*$E96,$F96)*CS$88</f>
        <v>0</v>
      </c>
      <c r="CT96" s="257">
        <f>MIN(IF($F62=0,0,IFERROR(ROUND(NORMINV(1-(Inputs!$I$74/100),$F96,$D$90*$F96),-1),0))*$E96,$F96)*CT$88</f>
        <v>0</v>
      </c>
      <c r="CU96" s="257">
        <f>MIN(IF($F62=0,0,IFERROR(ROUND(NORMINV(1-(Inputs!$I$74/100),$F96,$D$90*$F96),-1),0))*$E96,$F96)*CU$88</f>
        <v>0</v>
      </c>
      <c r="CV96" s="257">
        <f>MIN(IF($F62=0,0,IFERROR(ROUND(NORMINV(1-(Inputs!$I$74/100),$F96,$D$90*$F96),-1),0))*$E96,$F96)*CV$88</f>
        <v>0</v>
      </c>
      <c r="CW96" s="257">
        <f>MIN(IF($F62=0,0,IFERROR(ROUND(NORMINV(1-(Inputs!$I$74/100),$F96,$D$90*$F96),-1),0))*$E96,$F96)*CW$88</f>
        <v>0</v>
      </c>
      <c r="CX96" s="257">
        <f>MIN(IF($F62=0,0,IFERROR(ROUND(NORMINV(1-(Inputs!$I$74/100),$F96,$D$90*$F96),-1),0))*$E96,$F96)*CX$88</f>
        <v>0</v>
      </c>
      <c r="CY96" s="257">
        <f>MIN(IF($F62=0,0,IFERROR(ROUND(NORMINV(1-(Inputs!$I$74/100),$F96,$D$90*$F96),-1),0))*$E96,$F96)*CY$88</f>
        <v>0</v>
      </c>
      <c r="CZ96" s="257">
        <f>MIN(IF($F62=0,0,IFERROR(ROUND(NORMINV(1-(Inputs!$I$74/100),$F96,$D$90*$F96),-1),0))*$E96,$F96)*CZ$88</f>
        <v>0</v>
      </c>
      <c r="DA96" s="257">
        <f>MIN(IF($F62=0,0,IFERROR(ROUND(NORMINV(1-(Inputs!$I$74/100),$F96,$D$90*$F96),-1),0))*$E96,$F96)*DA$88</f>
        <v>0</v>
      </c>
      <c r="DB96" s="257">
        <f>MIN(IF($F62=0,0,IFERROR(ROUND(NORMINV(1-(Inputs!$I$74/100),$F96,$D$90*$F96),-1),0))*$E96,$F96)*DB$88</f>
        <v>0</v>
      </c>
      <c r="DC96" s="257">
        <f>MIN(IF($F62=0,0,IFERROR(ROUND(NORMINV(1-(Inputs!$I$74/100),$F96,$D$90*$F96),-1),0))*$E96,$F96)*DC$88</f>
        <v>0</v>
      </c>
      <c r="DD96" s="257">
        <f>MIN(IF($F62=0,0,IFERROR(ROUND(NORMINV(1-(Inputs!$I$74/100),$F96,$D$90*$F96),-1),0))*$E96,$F96)*DD$88</f>
        <v>0</v>
      </c>
      <c r="DE96" s="257">
        <f>MIN(IF($F62=0,0,IFERROR(ROUND(NORMINV(1-(Inputs!$I$74/100),$F96,$D$90*$F96),-1),0))*$E96,$F96)*DE$88</f>
        <v>0</v>
      </c>
      <c r="DF96" s="257">
        <f>MIN(IF($F62=0,0,IFERROR(ROUND(NORMINV(1-(Inputs!$I$74/100),$F96,$D$90*$F96),-1),0))*$E96,$F96)*DF$88</f>
        <v>0</v>
      </c>
      <c r="DG96" s="257">
        <f>MIN(IF($F62=0,0,IFERROR(ROUND(NORMINV(1-(Inputs!$I$74/100),$F96,$D$90*$F96),-1),0))*$E96,$F96)*DG$88</f>
        <v>0</v>
      </c>
      <c r="DH96" s="257">
        <f>MIN(IF($F62=0,0,IFERROR(ROUND(NORMINV(1-(Inputs!$I$74/100),$F96,$D$90*$F96),-1),0))*$E96,$F96)*DH$88</f>
        <v>0</v>
      </c>
      <c r="DI96" s="257">
        <f>MIN(IF($F62=0,0,IFERROR(ROUND(NORMINV(1-(Inputs!$I$74/100),$F96,$D$90*$F96),-1),0))*$E96,$F96)*DI$88</f>
        <v>0</v>
      </c>
      <c r="DJ96" s="257">
        <f>MIN(IF($F62=0,0,IFERROR(ROUND(NORMINV(1-(Inputs!$I$74/100),$F96,$D$90*$F96),-1),0))*$E96,$F96)*DJ$88</f>
        <v>0</v>
      </c>
      <c r="DK96" s="257">
        <f>MIN(IF($F62=0,0,IFERROR(ROUND(NORMINV(1-(Inputs!$I$74/100),$F96,$D$90*$F96),-1),0))*$E96,$F96)*DK$88</f>
        <v>0</v>
      </c>
      <c r="DL96" s="257">
        <f>MIN(IF($F62=0,0,IFERROR(ROUND(NORMINV(1-(Inputs!$I$74/100),$F96,$D$90*$F96),-1),0))*$E96,$F96)*DL$88</f>
        <v>0</v>
      </c>
      <c r="DM96" s="257">
        <f>MIN(IF($F62=0,0,IFERROR(ROUND(NORMINV(1-(Inputs!$I$74/100),$F96,$D$90*$F96),-1),0))*$E96,$F96)*DM$88</f>
        <v>0</v>
      </c>
      <c r="DN96" s="257">
        <f>MIN(IF($F62=0,0,IFERROR(ROUND(NORMINV(1-(Inputs!$I$74/100),$F96,$D$90*$F96),-1),0))*$E96,$F96)*DN$88</f>
        <v>0</v>
      </c>
      <c r="DO96" s="257">
        <f>MIN(IF($F62=0,0,IFERROR(ROUND(NORMINV(1-(Inputs!$I$74/100),$F96,$D$90*$F96),-1),0))*$E96,$F96)*DO$88</f>
        <v>0</v>
      </c>
      <c r="DP96" s="257">
        <f>MIN(IF($F62=0,0,IFERROR(ROUND(NORMINV(1-(Inputs!$I$74/100),$F96,$D$90*$F96),-1),0))*$E96,$F96)*DP$88</f>
        <v>0</v>
      </c>
      <c r="DQ96" s="257">
        <f>MIN(IF($F62=0,0,IFERROR(ROUND(NORMINV(1-(Inputs!$I$74/100),$F96,$D$90*$F96),-1),0))*$E96,$F96)*DQ$88</f>
        <v>0</v>
      </c>
      <c r="DR96" s="257">
        <f>MIN(IF($F62=0,0,IFERROR(ROUND(NORMINV(1-(Inputs!$I$74/100),$F96,$D$90*$F96),-1),0))*$E96,$F96)*DR$88</f>
        <v>0</v>
      </c>
      <c r="DS96" s="257">
        <f>MIN(IF($F62=0,0,IFERROR(ROUND(NORMINV(1-(Inputs!$I$74/100),$F96,$D$90*$F96),-1),0))*$E96,$F96)*DS$88</f>
        <v>0</v>
      </c>
      <c r="DT96" s="257">
        <f>MIN(IF($F62=0,0,IFERROR(ROUND(NORMINV(1-(Inputs!$I$74/100),$F96,$D$90*$F96),-1),0))*$E96,$F96)*DT$88</f>
        <v>0</v>
      </c>
      <c r="DU96" s="257">
        <f>MIN(IF($F62=0,0,IFERROR(ROUND(NORMINV(1-(Inputs!$I$74/100),$F96,$D$90*$F96),-1),0))*$E96,$F96)*DU$88</f>
        <v>0</v>
      </c>
      <c r="DV96" s="257">
        <f>MIN(IF($F62=0,0,IFERROR(ROUND(NORMINV(1-(Inputs!$I$74/100),$F96,$D$90*$F96),-1),0))*$E96,$F96)*DV$88</f>
        <v>0</v>
      </c>
      <c r="DW96" s="257">
        <f>MIN(IF($F62=0,0,IFERROR(ROUND(NORMINV(1-(Inputs!$I$74/100),$F96,$D$90*$F96),-1),0))*$E96,$F96)*DW$88</f>
        <v>0</v>
      </c>
      <c r="DX96" s="257">
        <f>MIN(IF($F62=0,0,IFERROR(ROUND(NORMINV(1-(Inputs!$I$74/100),$F96,$D$90*$F96),-1),0))*$E96,$F96)*DX$88</f>
        <v>0</v>
      </c>
      <c r="DY96" s="257">
        <f>MIN(IF($F62=0,0,IFERROR(ROUND(NORMINV(1-(Inputs!$I$74/100),$F96,$D$90*$F96),-1),0))*$E96,$F96)*DY$88</f>
        <v>0</v>
      </c>
      <c r="DZ96" s="257">
        <f>MIN(IF($F62=0,0,IFERROR(ROUND(NORMINV(1-(Inputs!$I$74/100),$F96,$D$90*$F96),-1),0))*$E96,$F96)*DZ$88</f>
        <v>0</v>
      </c>
    </row>
    <row r="97" spans="1:130" hidden="1" outlineLevel="1">
      <c r="A97" s="151"/>
      <c r="C97" s="73" t="str">
        <f t="shared" si="274"/>
        <v>MI400</v>
      </c>
      <c r="D97" s="68">
        <f>Inputs!$I$60</f>
        <v>0.2</v>
      </c>
      <c r="E97" s="67">
        <v>0.75</v>
      </c>
      <c r="F97" s="65">
        <f>Inputs!I69/Inputs!I$15</f>
        <v>0</v>
      </c>
      <c r="G97" s="54" t="s">
        <v>90</v>
      </c>
      <c r="H97" s="341">
        <f t="shared" si="275"/>
        <v>0</v>
      </c>
      <c r="I97" s="54"/>
      <c r="J97" s="257">
        <f>MIN(IF($F63=0,0,IFERROR(ROUND(NORMINV(1-(Inputs!$I$74/100),$F97,$D$90*$F97),-1),0))*$E97,$F97)*J$88</f>
        <v>0</v>
      </c>
      <c r="K97" s="257">
        <f>MIN(IF($F63=0,0,IFERROR(ROUND(NORMINV(1-(Inputs!$I$74/100),$F97,$D$90*$F97),-1),0))*$E97,$F97)*K$88</f>
        <v>0</v>
      </c>
      <c r="L97" s="257">
        <f>MIN(IF($F63=0,0,IFERROR(ROUND(NORMINV(1-(Inputs!$I$74/100),$F97,$D$90*$F97),-1),0))*$E97,$F97)*L$88</f>
        <v>0</v>
      </c>
      <c r="M97" s="257">
        <f>MIN(IF($F63=0,0,IFERROR(ROUND(NORMINV(1-(Inputs!$I$74/100),$F97,$D$90*$F97),-1),0))*$E97,$F97)*M$88</f>
        <v>0</v>
      </c>
      <c r="N97" s="257">
        <f>MIN(IF($F63=0,0,IFERROR(ROUND(NORMINV(1-(Inputs!$I$74/100),$F97,$D$90*$F97),-1),0))*$E97,$F97)*N$88</f>
        <v>0</v>
      </c>
      <c r="O97" s="257">
        <f>MIN(IF($F63=0,0,IFERROR(ROUND(NORMINV(1-(Inputs!$I$74/100),$F97,$D$90*$F97),-1),0))*$E97,$F97)*O$88</f>
        <v>0</v>
      </c>
      <c r="P97" s="257">
        <f>MIN(IF($F63=0,0,IFERROR(ROUND(NORMINV(1-(Inputs!$I$74/100),$F97,$D$90*$F97),-1),0))*$E97,$F97)*P$88</f>
        <v>0</v>
      </c>
      <c r="Q97" s="257">
        <f>MIN(IF($F63=0,0,IFERROR(ROUND(NORMINV(1-(Inputs!$I$74/100),$F97,$D$90*$F97),-1),0))*$E97,$F97)*Q$88</f>
        <v>0</v>
      </c>
      <c r="R97" s="257">
        <f>MIN(IF($F63=0,0,IFERROR(ROUND(NORMINV(1-(Inputs!$I$74/100),$F97,$D$90*$F97),-1),0))*$E97,$F97)*R$88</f>
        <v>0</v>
      </c>
      <c r="S97" s="257">
        <f>MIN(IF($F63=0,0,IFERROR(ROUND(NORMINV(1-(Inputs!$I$74/100),$F97,$D$90*$F97),-1),0))*$E97,$F97)*S$88</f>
        <v>0</v>
      </c>
      <c r="T97" s="257">
        <f>MIN(IF($F63=0,0,IFERROR(ROUND(NORMINV(1-(Inputs!$I$74/100),$F97,$D$90*$F97),-1),0))*$E97,$F97)*T$88</f>
        <v>0</v>
      </c>
      <c r="U97" s="257">
        <f>MIN(IF($F63=0,0,IFERROR(ROUND(NORMINV(1-(Inputs!$I$74/100),$F97,$D$90*$F97),-1),0))*$E97,$F97)*U$88</f>
        <v>0</v>
      </c>
      <c r="V97" s="257">
        <f>MIN(IF($F63=0,0,IFERROR(ROUND(NORMINV(1-(Inputs!$I$74/100),$F97,$D$90*$F97),-1),0))*$E97,$F97)*V$88</f>
        <v>0</v>
      </c>
      <c r="W97" s="257">
        <f>MIN(IF($F63=0,0,IFERROR(ROUND(NORMINV(1-(Inputs!$I$74/100),$F97,$D$90*$F97),-1),0))*$E97,$F97)*W$88</f>
        <v>0</v>
      </c>
      <c r="X97" s="257">
        <f>MIN(IF($F63=0,0,IFERROR(ROUND(NORMINV(1-(Inputs!$I$74/100),$F97,$D$90*$F97),-1),0))*$E97,$F97)*X$88</f>
        <v>0</v>
      </c>
      <c r="Y97" s="257">
        <f>MIN(IF($F63=0,0,IFERROR(ROUND(NORMINV(1-(Inputs!$I$74/100),$F97,$D$90*$F97),-1),0))*$E97,$F97)*Y$88</f>
        <v>0</v>
      </c>
      <c r="Z97" s="257">
        <f>MIN(IF($F63=0,0,IFERROR(ROUND(NORMINV(1-(Inputs!$I$74/100),$F97,$D$90*$F97),-1),0))*$E97,$F97)*Z$88</f>
        <v>0</v>
      </c>
      <c r="AA97" s="257">
        <f>MIN(IF($F63=0,0,IFERROR(ROUND(NORMINV(1-(Inputs!$I$74/100),$F97,$D$90*$F97),-1),0))*$E97,$F97)*AA$88</f>
        <v>0</v>
      </c>
      <c r="AB97" s="257">
        <f>MIN(IF($F63=0,0,IFERROR(ROUND(NORMINV(1-(Inputs!$I$74/100),$F97,$D$90*$F97),-1),0))*$E97,$F97)*AB$88</f>
        <v>0</v>
      </c>
      <c r="AC97" s="257">
        <f>MIN(IF($F63=0,0,IFERROR(ROUND(NORMINV(1-(Inputs!$I$74/100),$F97,$D$90*$F97),-1),0))*$E97,$F97)*AC$88</f>
        <v>0</v>
      </c>
      <c r="AD97" s="257">
        <f>MIN(IF($F63=0,0,IFERROR(ROUND(NORMINV(1-(Inputs!$I$74/100),$F97,$D$90*$F97),-1),0))*$E97,$F97)*AD$88</f>
        <v>0</v>
      </c>
      <c r="AE97" s="257">
        <f>MIN(IF($F63=0,0,IFERROR(ROUND(NORMINV(1-(Inputs!$I$74/100),$F97,$D$90*$F97),-1),0))*$E97,$F97)*AE$88</f>
        <v>0</v>
      </c>
      <c r="AF97" s="257">
        <f>MIN(IF($F63=0,0,IFERROR(ROUND(NORMINV(1-(Inputs!$I$74/100),$F97,$D$90*$F97),-1),0))*$E97,$F97)*AF$88</f>
        <v>0</v>
      </c>
      <c r="AG97" s="257">
        <f>MIN(IF($F63=0,0,IFERROR(ROUND(NORMINV(1-(Inputs!$I$74/100),$F97,$D$90*$F97),-1),0))*$E97,$F97)*AG$88</f>
        <v>0</v>
      </c>
      <c r="AH97" s="257">
        <f>MIN(IF($F63=0,0,IFERROR(ROUND(NORMINV(1-(Inputs!$I$74/100),$F97,$D$90*$F97),-1),0))*$E97,$F97)*AH$88</f>
        <v>0</v>
      </c>
      <c r="AI97" s="257">
        <f>MIN(IF($F63=0,0,IFERROR(ROUND(NORMINV(1-(Inputs!$I$74/100),$F97,$D$90*$F97),-1),0))*$E97,$F97)*AI$88</f>
        <v>0</v>
      </c>
      <c r="AJ97" s="257">
        <f>MIN(IF($F63=0,0,IFERROR(ROUND(NORMINV(1-(Inputs!$I$74/100),$F97,$D$90*$F97),-1),0))*$E97,$F97)*AJ$88</f>
        <v>0</v>
      </c>
      <c r="AK97" s="257">
        <f>MIN(IF($F63=0,0,IFERROR(ROUND(NORMINV(1-(Inputs!$I$74/100),$F97,$D$90*$F97),-1),0))*$E97,$F97)*AK$88</f>
        <v>0</v>
      </c>
      <c r="AL97" s="257">
        <f>MIN(IF($F63=0,0,IFERROR(ROUND(NORMINV(1-(Inputs!$I$74/100),$F97,$D$90*$F97),-1),0))*$E97,$F97)*AL$88</f>
        <v>0</v>
      </c>
      <c r="AM97" s="257">
        <f>MIN(IF($F63=0,0,IFERROR(ROUND(NORMINV(1-(Inputs!$I$74/100),$F97,$D$90*$F97),-1),0))*$E97,$F97)*AM$88</f>
        <v>0</v>
      </c>
      <c r="AN97" s="257">
        <f>MIN(IF($F63=0,0,IFERROR(ROUND(NORMINV(1-(Inputs!$I$74/100),$F97,$D$90*$F97),-1),0))*$E97,$F97)*AN$88</f>
        <v>0</v>
      </c>
      <c r="AO97" s="257">
        <f>MIN(IF($F63=0,0,IFERROR(ROUND(NORMINV(1-(Inputs!$I$74/100),$F97,$D$90*$F97),-1),0))*$E97,$F97)*AO$88</f>
        <v>0</v>
      </c>
      <c r="AP97" s="257">
        <f>MIN(IF($F63=0,0,IFERROR(ROUND(NORMINV(1-(Inputs!$I$74/100),$F97,$D$90*$F97),-1),0))*$E97,$F97)*AP$88</f>
        <v>0</v>
      </c>
      <c r="AQ97" s="257">
        <f>MIN(IF($F63=0,0,IFERROR(ROUND(NORMINV(1-(Inputs!$I$74/100),$F97,$D$90*$F97),-1),0))*$E97,$F97)*AQ$88</f>
        <v>0</v>
      </c>
      <c r="AR97" s="257">
        <f>MIN(IF($F63=0,0,IFERROR(ROUND(NORMINV(1-(Inputs!$I$74/100),$F97,$D$90*$F97),-1),0))*$E97,$F97)*AR$88</f>
        <v>0</v>
      </c>
      <c r="AS97" s="257">
        <f>MIN(IF($F63=0,0,IFERROR(ROUND(NORMINV(1-(Inputs!$I$74/100),$F97,$D$90*$F97),-1),0))*$E97,$F97)*AS$88</f>
        <v>0</v>
      </c>
      <c r="AT97" s="257">
        <f>MIN(IF($F63=0,0,IFERROR(ROUND(NORMINV(1-(Inputs!$I$74/100),$F97,$D$90*$F97),-1),0))*$E97,$F97)*AT$88</f>
        <v>0</v>
      </c>
      <c r="AU97" s="257">
        <f>MIN(IF($F63=0,0,IFERROR(ROUND(NORMINV(1-(Inputs!$I$74/100),$F97,$D$90*$F97),-1),0))*$E97,$F97)*AU$88</f>
        <v>0</v>
      </c>
      <c r="AV97" s="257">
        <f>MIN(IF($F63=0,0,IFERROR(ROUND(NORMINV(1-(Inputs!$I$74/100),$F97,$D$90*$F97),-1),0))*$E97,$F97)*AV$88</f>
        <v>0</v>
      </c>
      <c r="AW97" s="257">
        <f>MIN(IF($F63=0,0,IFERROR(ROUND(NORMINV(1-(Inputs!$I$74/100),$F97,$D$90*$F97),-1),0))*$E97,$F97)*AW$88</f>
        <v>0</v>
      </c>
      <c r="AX97" s="257">
        <f>MIN(IF($F63=0,0,IFERROR(ROUND(NORMINV(1-(Inputs!$I$74/100),$F97,$D$90*$F97),-1),0))*$E97,$F97)*AX$88</f>
        <v>0</v>
      </c>
      <c r="AY97" s="257">
        <f>MIN(IF($F63=0,0,IFERROR(ROUND(NORMINV(1-(Inputs!$I$74/100),$F97,$D$90*$F97),-1),0))*$E97,$F97)*AY$88</f>
        <v>0</v>
      </c>
      <c r="AZ97" s="257">
        <f>MIN(IF($F63=0,0,IFERROR(ROUND(NORMINV(1-(Inputs!$I$74/100),$F97,$D$90*$F97),-1),0))*$E97,$F97)*AZ$88</f>
        <v>0</v>
      </c>
      <c r="BA97" s="257">
        <f>MIN(IF($F63=0,0,IFERROR(ROUND(NORMINV(1-(Inputs!$I$74/100),$F97,$D$90*$F97),-1),0))*$E97,$F97)*BA$88</f>
        <v>0</v>
      </c>
      <c r="BB97" s="257">
        <f>MIN(IF($F63=0,0,IFERROR(ROUND(NORMINV(1-(Inputs!$I$74/100),$F97,$D$90*$F97),-1),0))*$E97,$F97)*BB$88</f>
        <v>0</v>
      </c>
      <c r="BC97" s="257">
        <f>MIN(IF($F63=0,0,IFERROR(ROUND(NORMINV(1-(Inputs!$I$74/100),$F97,$D$90*$F97),-1),0))*$E97,$F97)*BC$88</f>
        <v>0</v>
      </c>
      <c r="BD97" s="257">
        <f>MIN(IF($F63=0,0,IFERROR(ROUND(NORMINV(1-(Inputs!$I$74/100),$F97,$D$90*$F97),-1),0))*$E97,$F97)*BD$88</f>
        <v>0</v>
      </c>
      <c r="BE97" s="257">
        <f>MIN(IF($F63=0,0,IFERROR(ROUND(NORMINV(1-(Inputs!$I$74/100),$F97,$D$90*$F97),-1),0))*$E97,$F97)*BE$88</f>
        <v>0</v>
      </c>
      <c r="BF97" s="257">
        <f>MIN(IF($F63=0,0,IFERROR(ROUND(NORMINV(1-(Inputs!$I$74/100),$F97,$D$90*$F97),-1),0))*$E97,$F97)*BF$88</f>
        <v>0</v>
      </c>
      <c r="BG97" s="257">
        <f>MIN(IF($F63=0,0,IFERROR(ROUND(NORMINV(1-(Inputs!$I$74/100),$F97,$D$90*$F97),-1),0))*$E97,$F97)*BG$88</f>
        <v>0</v>
      </c>
      <c r="BH97" s="257">
        <f>MIN(IF($F63=0,0,IFERROR(ROUND(NORMINV(1-(Inputs!$I$74/100),$F97,$D$90*$F97),-1),0))*$E97,$F97)*BH$88</f>
        <v>0</v>
      </c>
      <c r="BI97" s="257">
        <f>MIN(IF($F63=0,0,IFERROR(ROUND(NORMINV(1-(Inputs!$I$74/100),$F97,$D$90*$F97),-1),0))*$E97,$F97)*BI$88</f>
        <v>0</v>
      </c>
      <c r="BJ97" s="257">
        <f>MIN(IF($F63=0,0,IFERROR(ROUND(NORMINV(1-(Inputs!$I$74/100),$F97,$D$90*$F97),-1),0))*$E97,$F97)*BJ$88</f>
        <v>0</v>
      </c>
      <c r="BK97" s="257">
        <f>MIN(IF($F63=0,0,IFERROR(ROUND(NORMINV(1-(Inputs!$I$74/100),$F97,$D$90*$F97),-1),0))*$E97,$F97)*BK$88</f>
        <v>0</v>
      </c>
      <c r="BL97" s="257">
        <f>MIN(IF($F63=0,0,IFERROR(ROUND(NORMINV(1-(Inputs!$I$74/100),$F97,$D$90*$F97),-1),0))*$E97,$F97)*BL$88</f>
        <v>0</v>
      </c>
      <c r="BM97" s="257">
        <f>MIN(IF($F63=0,0,IFERROR(ROUND(NORMINV(1-(Inputs!$I$74/100),$F97,$D$90*$F97),-1),0))*$E97,$F97)*BM$88</f>
        <v>0</v>
      </c>
      <c r="BN97" s="257">
        <f>MIN(IF($F63=0,0,IFERROR(ROUND(NORMINV(1-(Inputs!$I$74/100),$F97,$D$90*$F97),-1),0))*$E97,$F97)*BN$88</f>
        <v>0</v>
      </c>
      <c r="BO97" s="257">
        <f>MIN(IF($F63=0,0,IFERROR(ROUND(NORMINV(1-(Inputs!$I$74/100),$F97,$D$90*$F97),-1),0))*$E97,$F97)*BO$88</f>
        <v>0</v>
      </c>
      <c r="BP97" s="257">
        <f>MIN(IF($F63=0,0,IFERROR(ROUND(NORMINV(1-(Inputs!$I$74/100),$F97,$D$90*$F97),-1),0))*$E97,$F97)*BP$88</f>
        <v>0</v>
      </c>
      <c r="BQ97" s="257">
        <f>MIN(IF($F63=0,0,IFERROR(ROUND(NORMINV(1-(Inputs!$I$74/100),$F97,$D$90*$F97),-1),0))*$E97,$F97)*BQ$88</f>
        <v>0</v>
      </c>
      <c r="BR97" s="257">
        <f>MIN(IF($F63=0,0,IFERROR(ROUND(NORMINV(1-(Inputs!$I$74/100),$F97,$D$90*$F97),-1),0))*$E97,$F97)*BR$88</f>
        <v>0</v>
      </c>
      <c r="BS97" s="257">
        <f>MIN(IF($F63=0,0,IFERROR(ROUND(NORMINV(1-(Inputs!$I$74/100),$F97,$D$90*$F97),-1),0))*$E97,$F97)*BS$88</f>
        <v>0</v>
      </c>
      <c r="BT97" s="257">
        <f>MIN(IF($F63=0,0,IFERROR(ROUND(NORMINV(1-(Inputs!$I$74/100),$F97,$D$90*$F97),-1),0))*$E97,$F97)*BT$88</f>
        <v>0</v>
      </c>
      <c r="BU97" s="257">
        <f>MIN(IF($F63=0,0,IFERROR(ROUND(NORMINV(1-(Inputs!$I$74/100),$F97,$D$90*$F97),-1),0))*$E97,$F97)*BU$88</f>
        <v>0</v>
      </c>
      <c r="BV97" s="257">
        <f>MIN(IF($F63=0,0,IFERROR(ROUND(NORMINV(1-(Inputs!$I$74/100),$F97,$D$90*$F97),-1),0))*$E97,$F97)*BV$88</f>
        <v>0</v>
      </c>
      <c r="BW97" s="257">
        <f>MIN(IF($F63=0,0,IFERROR(ROUND(NORMINV(1-(Inputs!$I$74/100),$F97,$D$90*$F97),-1),0))*$E97,$F97)*BW$88</f>
        <v>0</v>
      </c>
      <c r="BX97" s="257">
        <f>MIN(IF($F63=0,0,IFERROR(ROUND(NORMINV(1-(Inputs!$I$74/100),$F97,$D$90*$F97),-1),0))*$E97,$F97)*BX$88</f>
        <v>0</v>
      </c>
      <c r="BY97" s="257">
        <f>MIN(IF($F63=0,0,IFERROR(ROUND(NORMINV(1-(Inputs!$I$74/100),$F97,$D$90*$F97),-1),0))*$E97,$F97)*BY$88</f>
        <v>0</v>
      </c>
      <c r="BZ97" s="257">
        <f>MIN(IF($F63=0,0,IFERROR(ROUND(NORMINV(1-(Inputs!$I$74/100),$F97,$D$90*$F97),-1),0))*$E97,$F97)*BZ$88</f>
        <v>0</v>
      </c>
      <c r="CA97" s="257">
        <f>MIN(IF($F63=0,0,IFERROR(ROUND(NORMINV(1-(Inputs!$I$74/100),$F97,$D$90*$F97),-1),0))*$E97,$F97)*CA$88</f>
        <v>0</v>
      </c>
      <c r="CB97" s="257">
        <f>MIN(IF($F63=0,0,IFERROR(ROUND(NORMINV(1-(Inputs!$I$74/100),$F97,$D$90*$F97),-1),0))*$E97,$F97)*CB$88</f>
        <v>0</v>
      </c>
      <c r="CC97" s="257">
        <f>MIN(IF($F63=0,0,IFERROR(ROUND(NORMINV(1-(Inputs!$I$74/100),$F97,$D$90*$F97),-1),0))*$E97,$F97)*CC$88</f>
        <v>0</v>
      </c>
      <c r="CD97" s="257">
        <f>MIN(IF($F63=0,0,IFERROR(ROUND(NORMINV(1-(Inputs!$I$74/100),$F97,$D$90*$F97),-1),0))*$E97,$F97)*CD$88</f>
        <v>0</v>
      </c>
      <c r="CE97" s="257">
        <f>MIN(IF($F63=0,0,IFERROR(ROUND(NORMINV(1-(Inputs!$I$74/100),$F97,$D$90*$F97),-1),0))*$E97,$F97)*CE$88</f>
        <v>0</v>
      </c>
      <c r="CF97" s="257">
        <f>MIN(IF($F63=0,0,IFERROR(ROUND(NORMINV(1-(Inputs!$I$74/100),$F97,$D$90*$F97),-1),0))*$E97,$F97)*CF$88</f>
        <v>0</v>
      </c>
      <c r="CG97" s="257">
        <f>MIN(IF($F63=0,0,IFERROR(ROUND(NORMINV(1-(Inputs!$I$74/100),$F97,$D$90*$F97),-1),0))*$E97,$F97)*CG$88</f>
        <v>0</v>
      </c>
      <c r="CH97" s="257">
        <f>MIN(IF($F63=0,0,IFERROR(ROUND(NORMINV(1-(Inputs!$I$74/100),$F97,$D$90*$F97),-1),0))*$E97,$F97)*CH$88</f>
        <v>0</v>
      </c>
      <c r="CI97" s="257">
        <f>MIN(IF($F63=0,0,IFERROR(ROUND(NORMINV(1-(Inputs!$I$74/100),$F97,$D$90*$F97),-1),0))*$E97,$F97)*CI$88</f>
        <v>0</v>
      </c>
      <c r="CJ97" s="257">
        <f>MIN(IF($F63=0,0,IFERROR(ROUND(NORMINV(1-(Inputs!$I$74/100),$F97,$D$90*$F97),-1),0))*$E97,$F97)*CJ$88</f>
        <v>0</v>
      </c>
      <c r="CK97" s="257">
        <f>MIN(IF($F63=0,0,IFERROR(ROUND(NORMINV(1-(Inputs!$I$74/100),$F97,$D$90*$F97),-1),0))*$E97,$F97)*CK$88</f>
        <v>0</v>
      </c>
      <c r="CL97" s="257">
        <f>MIN(IF($F63=0,0,IFERROR(ROUND(NORMINV(1-(Inputs!$I$74/100),$F97,$D$90*$F97),-1),0))*$E97,$F97)*CL$88</f>
        <v>0</v>
      </c>
      <c r="CM97" s="257">
        <f>MIN(IF($F63=0,0,IFERROR(ROUND(NORMINV(1-(Inputs!$I$74/100),$F97,$D$90*$F97),-1),0))*$E97,$F97)*CM$88</f>
        <v>0</v>
      </c>
      <c r="CN97" s="257">
        <f>MIN(IF($F63=0,0,IFERROR(ROUND(NORMINV(1-(Inputs!$I$74/100),$F97,$D$90*$F97),-1),0))*$E97,$F97)*CN$88</f>
        <v>0</v>
      </c>
      <c r="CO97" s="257">
        <f>MIN(IF($F63=0,0,IFERROR(ROUND(NORMINV(1-(Inputs!$I$74/100),$F97,$D$90*$F97),-1),0))*$E97,$F97)*CO$88</f>
        <v>0</v>
      </c>
      <c r="CP97" s="257">
        <f>MIN(IF($F63=0,0,IFERROR(ROUND(NORMINV(1-(Inputs!$I$74/100),$F97,$D$90*$F97),-1),0))*$E97,$F97)*CP$88</f>
        <v>0</v>
      </c>
      <c r="CQ97" s="257">
        <f>MIN(IF($F63=0,0,IFERROR(ROUND(NORMINV(1-(Inputs!$I$74/100),$F97,$D$90*$F97),-1),0))*$E97,$F97)*CQ$88</f>
        <v>0</v>
      </c>
      <c r="CR97" s="257">
        <f>MIN(IF($F63=0,0,IFERROR(ROUND(NORMINV(1-(Inputs!$I$74/100),$F97,$D$90*$F97),-1),0))*$E97,$F97)*CR$88</f>
        <v>0</v>
      </c>
      <c r="CS97" s="257">
        <f>MIN(IF($F63=0,0,IFERROR(ROUND(NORMINV(1-(Inputs!$I$74/100),$F97,$D$90*$F97),-1),0))*$E97,$F97)*CS$88</f>
        <v>0</v>
      </c>
      <c r="CT97" s="257">
        <f>MIN(IF($F63=0,0,IFERROR(ROUND(NORMINV(1-(Inputs!$I$74/100),$F97,$D$90*$F97),-1),0))*$E97,$F97)*CT$88</f>
        <v>0</v>
      </c>
      <c r="CU97" s="257">
        <f>MIN(IF($F63=0,0,IFERROR(ROUND(NORMINV(1-(Inputs!$I$74/100),$F97,$D$90*$F97),-1),0))*$E97,$F97)*CU$88</f>
        <v>0</v>
      </c>
      <c r="CV97" s="257">
        <f>MIN(IF($F63=0,0,IFERROR(ROUND(NORMINV(1-(Inputs!$I$74/100),$F97,$D$90*$F97),-1),0))*$E97,$F97)*CV$88</f>
        <v>0</v>
      </c>
      <c r="CW97" s="257">
        <f>MIN(IF($F63=0,0,IFERROR(ROUND(NORMINV(1-(Inputs!$I$74/100),$F97,$D$90*$F97),-1),0))*$E97,$F97)*CW$88</f>
        <v>0</v>
      </c>
      <c r="CX97" s="257">
        <f>MIN(IF($F63=0,0,IFERROR(ROUND(NORMINV(1-(Inputs!$I$74/100),$F97,$D$90*$F97),-1),0))*$E97,$F97)*CX$88</f>
        <v>0</v>
      </c>
      <c r="CY97" s="257">
        <f>MIN(IF($F63=0,0,IFERROR(ROUND(NORMINV(1-(Inputs!$I$74/100),$F97,$D$90*$F97),-1),0))*$E97,$F97)*CY$88</f>
        <v>0</v>
      </c>
      <c r="CZ97" s="257">
        <f>MIN(IF($F63=0,0,IFERROR(ROUND(NORMINV(1-(Inputs!$I$74/100),$F97,$D$90*$F97),-1),0))*$E97,$F97)*CZ$88</f>
        <v>0</v>
      </c>
      <c r="DA97" s="257">
        <f>MIN(IF($F63=0,0,IFERROR(ROUND(NORMINV(1-(Inputs!$I$74/100),$F97,$D$90*$F97),-1),0))*$E97,$F97)*DA$88</f>
        <v>0</v>
      </c>
      <c r="DB97" s="257">
        <f>MIN(IF($F63=0,0,IFERROR(ROUND(NORMINV(1-(Inputs!$I$74/100),$F97,$D$90*$F97),-1),0))*$E97,$F97)*DB$88</f>
        <v>0</v>
      </c>
      <c r="DC97" s="257">
        <f>MIN(IF($F63=0,0,IFERROR(ROUND(NORMINV(1-(Inputs!$I$74/100),$F97,$D$90*$F97),-1),0))*$E97,$F97)*DC$88</f>
        <v>0</v>
      </c>
      <c r="DD97" s="257">
        <f>MIN(IF($F63=0,0,IFERROR(ROUND(NORMINV(1-(Inputs!$I$74/100),$F97,$D$90*$F97),-1),0))*$E97,$F97)*DD$88</f>
        <v>0</v>
      </c>
      <c r="DE97" s="257">
        <f>MIN(IF($F63=0,0,IFERROR(ROUND(NORMINV(1-(Inputs!$I$74/100),$F97,$D$90*$F97),-1),0))*$E97,$F97)*DE$88</f>
        <v>0</v>
      </c>
      <c r="DF97" s="257">
        <f>MIN(IF($F63=0,0,IFERROR(ROUND(NORMINV(1-(Inputs!$I$74/100),$F97,$D$90*$F97),-1),0))*$E97,$F97)*DF$88</f>
        <v>0</v>
      </c>
      <c r="DG97" s="257">
        <f>MIN(IF($F63=0,0,IFERROR(ROUND(NORMINV(1-(Inputs!$I$74/100),$F97,$D$90*$F97),-1),0))*$E97,$F97)*DG$88</f>
        <v>0</v>
      </c>
      <c r="DH97" s="257">
        <f>MIN(IF($F63=0,0,IFERROR(ROUND(NORMINV(1-(Inputs!$I$74/100),$F97,$D$90*$F97),-1),0))*$E97,$F97)*DH$88</f>
        <v>0</v>
      </c>
      <c r="DI97" s="257">
        <f>MIN(IF($F63=0,0,IFERROR(ROUND(NORMINV(1-(Inputs!$I$74/100),$F97,$D$90*$F97),-1),0))*$E97,$F97)*DI$88</f>
        <v>0</v>
      </c>
      <c r="DJ97" s="257">
        <f>MIN(IF($F63=0,0,IFERROR(ROUND(NORMINV(1-(Inputs!$I$74/100),$F97,$D$90*$F97),-1),0))*$E97,$F97)*DJ$88</f>
        <v>0</v>
      </c>
      <c r="DK97" s="257">
        <f>MIN(IF($F63=0,0,IFERROR(ROUND(NORMINV(1-(Inputs!$I$74/100),$F97,$D$90*$F97),-1),0))*$E97,$F97)*DK$88</f>
        <v>0</v>
      </c>
      <c r="DL97" s="257">
        <f>MIN(IF($F63=0,0,IFERROR(ROUND(NORMINV(1-(Inputs!$I$74/100),$F97,$D$90*$F97),-1),0))*$E97,$F97)*DL$88</f>
        <v>0</v>
      </c>
      <c r="DM97" s="257">
        <f>MIN(IF($F63=0,0,IFERROR(ROUND(NORMINV(1-(Inputs!$I$74/100),$F97,$D$90*$F97),-1),0))*$E97,$F97)*DM$88</f>
        <v>0</v>
      </c>
      <c r="DN97" s="257">
        <f>MIN(IF($F63=0,0,IFERROR(ROUND(NORMINV(1-(Inputs!$I$74/100),$F97,$D$90*$F97),-1),0))*$E97,$F97)*DN$88</f>
        <v>0</v>
      </c>
      <c r="DO97" s="257">
        <f>MIN(IF($F63=0,0,IFERROR(ROUND(NORMINV(1-(Inputs!$I$74/100),$F97,$D$90*$F97),-1),0))*$E97,$F97)*DO$88</f>
        <v>0</v>
      </c>
      <c r="DP97" s="257">
        <f>MIN(IF($F63=0,0,IFERROR(ROUND(NORMINV(1-(Inputs!$I$74/100),$F97,$D$90*$F97),-1),0))*$E97,$F97)*DP$88</f>
        <v>0</v>
      </c>
      <c r="DQ97" s="257">
        <f>MIN(IF($F63=0,0,IFERROR(ROUND(NORMINV(1-(Inputs!$I$74/100),$F97,$D$90*$F97),-1),0))*$E97,$F97)*DQ$88</f>
        <v>0</v>
      </c>
      <c r="DR97" s="257">
        <f>MIN(IF($F63=0,0,IFERROR(ROUND(NORMINV(1-(Inputs!$I$74/100),$F97,$D$90*$F97),-1),0))*$E97,$F97)*DR$88</f>
        <v>0</v>
      </c>
      <c r="DS97" s="257">
        <f>MIN(IF($F63=0,0,IFERROR(ROUND(NORMINV(1-(Inputs!$I$74/100),$F97,$D$90*$F97),-1),0))*$E97,$F97)*DS$88</f>
        <v>0</v>
      </c>
      <c r="DT97" s="257">
        <f>MIN(IF($F63=0,0,IFERROR(ROUND(NORMINV(1-(Inputs!$I$74/100),$F97,$D$90*$F97),-1),0))*$E97,$F97)*DT$88</f>
        <v>0</v>
      </c>
      <c r="DU97" s="257">
        <f>MIN(IF($F63=0,0,IFERROR(ROUND(NORMINV(1-(Inputs!$I$74/100),$F97,$D$90*$F97),-1),0))*$E97,$F97)*DU$88</f>
        <v>0</v>
      </c>
      <c r="DV97" s="257">
        <f>MIN(IF($F63=0,0,IFERROR(ROUND(NORMINV(1-(Inputs!$I$74/100),$F97,$D$90*$F97),-1),0))*$E97,$F97)*DV$88</f>
        <v>0</v>
      </c>
      <c r="DW97" s="257">
        <f>MIN(IF($F63=0,0,IFERROR(ROUND(NORMINV(1-(Inputs!$I$74/100),$F97,$D$90*$F97),-1),0))*$E97,$F97)*DW$88</f>
        <v>0</v>
      </c>
      <c r="DX97" s="257">
        <f>MIN(IF($F63=0,0,IFERROR(ROUND(NORMINV(1-(Inputs!$I$74/100),$F97,$D$90*$F97),-1),0))*$E97,$F97)*DX$88</f>
        <v>0</v>
      </c>
      <c r="DY97" s="257">
        <f>MIN(IF($F63=0,0,IFERROR(ROUND(NORMINV(1-(Inputs!$I$74/100),$F97,$D$90*$F97),-1),0))*$E97,$F97)*DY$88</f>
        <v>0</v>
      </c>
      <c r="DZ97" s="257">
        <f>MIN(IF($F63=0,0,IFERROR(ROUND(NORMINV(1-(Inputs!$I$74/100),$F97,$D$90*$F97),-1),0))*$E97,$F97)*DZ$88</f>
        <v>0</v>
      </c>
    </row>
    <row r="98" spans="1:130" hidden="1" outlineLevel="1">
      <c r="A98" s="151"/>
      <c r="C98" s="73" t="str">
        <f t="shared" si="274"/>
        <v>L40S</v>
      </c>
      <c r="D98" s="68">
        <f>Inputs!$I$60</f>
        <v>0.2</v>
      </c>
      <c r="E98" s="67">
        <v>0.75</v>
      </c>
      <c r="F98" s="65">
        <f>Inputs!I70/Inputs!I$15</f>
        <v>0</v>
      </c>
      <c r="G98" s="54" t="s">
        <v>90</v>
      </c>
      <c r="H98" s="341">
        <f t="shared" si="275"/>
        <v>0</v>
      </c>
      <c r="I98" s="54"/>
      <c r="J98" s="257">
        <f>MIN(IF($F64=0,0,IFERROR(ROUND(NORMINV(1-(Inputs!$I$74/100),$F98,$D$90*$F98),-1),0))*$E98,$F98)*J$88</f>
        <v>0</v>
      </c>
      <c r="K98" s="257">
        <f>MIN(IF($F64=0,0,IFERROR(ROUND(NORMINV(1-(Inputs!$I$74/100),$F98,$D$90*$F98),-1),0))*$E98,$F98)*K$88</f>
        <v>0</v>
      </c>
      <c r="L98" s="257">
        <f>MIN(IF($F64=0,0,IFERROR(ROUND(NORMINV(1-(Inputs!$I$74/100),$F98,$D$90*$F98),-1),0))*$E98,$F98)*L$88</f>
        <v>0</v>
      </c>
      <c r="M98" s="257">
        <f>MIN(IF($F64=0,0,IFERROR(ROUND(NORMINV(1-(Inputs!$I$74/100),$F98,$D$90*$F98),-1),0))*$E98,$F98)*M$88</f>
        <v>0</v>
      </c>
      <c r="N98" s="257">
        <f>MIN(IF($F64=0,0,IFERROR(ROUND(NORMINV(1-(Inputs!$I$74/100),$F98,$D$90*$F98),-1),0))*$E98,$F98)*N$88</f>
        <v>0</v>
      </c>
      <c r="O98" s="257">
        <f>MIN(IF($F64=0,0,IFERROR(ROUND(NORMINV(1-(Inputs!$I$74/100),$F98,$D$90*$F98),-1),0))*$E98,$F98)*O$88</f>
        <v>0</v>
      </c>
      <c r="P98" s="257">
        <f>MIN(IF($F64=0,0,IFERROR(ROUND(NORMINV(1-(Inputs!$I$74/100),$F98,$D$90*$F98),-1),0))*$E98,$F98)*P$88</f>
        <v>0</v>
      </c>
      <c r="Q98" s="257">
        <f>MIN(IF($F64=0,0,IFERROR(ROUND(NORMINV(1-(Inputs!$I$74/100),$F98,$D$90*$F98),-1),0))*$E98,$F98)*Q$88</f>
        <v>0</v>
      </c>
      <c r="R98" s="257">
        <f>MIN(IF($F64=0,0,IFERROR(ROUND(NORMINV(1-(Inputs!$I$74/100),$F98,$D$90*$F98),-1),0))*$E98,$F98)*R$88</f>
        <v>0</v>
      </c>
      <c r="S98" s="257">
        <f>MIN(IF($F64=0,0,IFERROR(ROUND(NORMINV(1-(Inputs!$I$74/100),$F98,$D$90*$F98),-1),0))*$E98,$F98)*S$88</f>
        <v>0</v>
      </c>
      <c r="T98" s="257">
        <f>MIN(IF($F64=0,0,IFERROR(ROUND(NORMINV(1-(Inputs!$I$74/100),$F98,$D$90*$F98),-1),0))*$E98,$F98)*T$88</f>
        <v>0</v>
      </c>
      <c r="U98" s="257">
        <f>MIN(IF($F64=0,0,IFERROR(ROUND(NORMINV(1-(Inputs!$I$74/100),$F98,$D$90*$F98),-1),0))*$E98,$F98)*U$88</f>
        <v>0</v>
      </c>
      <c r="V98" s="257">
        <f>MIN(IF($F64=0,0,IFERROR(ROUND(NORMINV(1-(Inputs!$I$74/100),$F98,$D$90*$F98),-1),0))*$E98,$F98)*V$88</f>
        <v>0</v>
      </c>
      <c r="W98" s="257">
        <f>MIN(IF($F64=0,0,IFERROR(ROUND(NORMINV(1-(Inputs!$I$74/100),$F98,$D$90*$F98),-1),0))*$E98,$F98)*W$88</f>
        <v>0</v>
      </c>
      <c r="X98" s="257">
        <f>MIN(IF($F64=0,0,IFERROR(ROUND(NORMINV(1-(Inputs!$I$74/100),$F98,$D$90*$F98),-1),0))*$E98,$F98)*X$88</f>
        <v>0</v>
      </c>
      <c r="Y98" s="257">
        <f>MIN(IF($F64=0,0,IFERROR(ROUND(NORMINV(1-(Inputs!$I$74/100),$F98,$D$90*$F98),-1),0))*$E98,$F98)*Y$88</f>
        <v>0</v>
      </c>
      <c r="Z98" s="257">
        <f>MIN(IF($F64=0,0,IFERROR(ROUND(NORMINV(1-(Inputs!$I$74/100),$F98,$D$90*$F98),-1),0))*$E98,$F98)*Z$88</f>
        <v>0</v>
      </c>
      <c r="AA98" s="257">
        <f>MIN(IF($F64=0,0,IFERROR(ROUND(NORMINV(1-(Inputs!$I$74/100),$F98,$D$90*$F98),-1),0))*$E98,$F98)*AA$88</f>
        <v>0</v>
      </c>
      <c r="AB98" s="257">
        <f>MIN(IF($F64=0,0,IFERROR(ROUND(NORMINV(1-(Inputs!$I$74/100),$F98,$D$90*$F98),-1),0))*$E98,$F98)*AB$88</f>
        <v>0</v>
      </c>
      <c r="AC98" s="257">
        <f>MIN(IF($F64=0,0,IFERROR(ROUND(NORMINV(1-(Inputs!$I$74/100),$F98,$D$90*$F98),-1),0))*$E98,$F98)*AC$88</f>
        <v>0</v>
      </c>
      <c r="AD98" s="257">
        <f>MIN(IF($F64=0,0,IFERROR(ROUND(NORMINV(1-(Inputs!$I$74/100),$F98,$D$90*$F98),-1),0))*$E98,$F98)*AD$88</f>
        <v>0</v>
      </c>
      <c r="AE98" s="257">
        <f>MIN(IF($F64=0,0,IFERROR(ROUND(NORMINV(1-(Inputs!$I$74/100),$F98,$D$90*$F98),-1),0))*$E98,$F98)*AE$88</f>
        <v>0</v>
      </c>
      <c r="AF98" s="257">
        <f>MIN(IF($F64=0,0,IFERROR(ROUND(NORMINV(1-(Inputs!$I$74/100),$F98,$D$90*$F98),-1),0))*$E98,$F98)*AF$88</f>
        <v>0</v>
      </c>
      <c r="AG98" s="257">
        <f>MIN(IF($F64=0,0,IFERROR(ROUND(NORMINV(1-(Inputs!$I$74/100),$F98,$D$90*$F98),-1),0))*$E98,$F98)*AG$88</f>
        <v>0</v>
      </c>
      <c r="AH98" s="257">
        <f>MIN(IF($F64=0,0,IFERROR(ROUND(NORMINV(1-(Inputs!$I$74/100),$F98,$D$90*$F98),-1),0))*$E98,$F98)*AH$88</f>
        <v>0</v>
      </c>
      <c r="AI98" s="257">
        <f>MIN(IF($F64=0,0,IFERROR(ROUND(NORMINV(1-(Inputs!$I$74/100),$F98,$D$90*$F98),-1),0))*$E98,$F98)*AI$88</f>
        <v>0</v>
      </c>
      <c r="AJ98" s="257">
        <f>MIN(IF($F64=0,0,IFERROR(ROUND(NORMINV(1-(Inputs!$I$74/100),$F98,$D$90*$F98),-1),0))*$E98,$F98)*AJ$88</f>
        <v>0</v>
      </c>
      <c r="AK98" s="257">
        <f>MIN(IF($F64=0,0,IFERROR(ROUND(NORMINV(1-(Inputs!$I$74/100),$F98,$D$90*$F98),-1),0))*$E98,$F98)*AK$88</f>
        <v>0</v>
      </c>
      <c r="AL98" s="257">
        <f>MIN(IF($F64=0,0,IFERROR(ROUND(NORMINV(1-(Inputs!$I$74/100),$F98,$D$90*$F98),-1),0))*$E98,$F98)*AL$88</f>
        <v>0</v>
      </c>
      <c r="AM98" s="257">
        <f>MIN(IF($F64=0,0,IFERROR(ROUND(NORMINV(1-(Inputs!$I$74/100),$F98,$D$90*$F98),-1),0))*$E98,$F98)*AM$88</f>
        <v>0</v>
      </c>
      <c r="AN98" s="257">
        <f>MIN(IF($F64=0,0,IFERROR(ROUND(NORMINV(1-(Inputs!$I$74/100),$F98,$D$90*$F98),-1),0))*$E98,$F98)*AN$88</f>
        <v>0</v>
      </c>
      <c r="AO98" s="257">
        <f>MIN(IF($F64=0,0,IFERROR(ROUND(NORMINV(1-(Inputs!$I$74/100),$F98,$D$90*$F98),-1),0))*$E98,$F98)*AO$88</f>
        <v>0</v>
      </c>
      <c r="AP98" s="257">
        <f>MIN(IF($F64=0,0,IFERROR(ROUND(NORMINV(1-(Inputs!$I$74/100),$F98,$D$90*$F98),-1),0))*$E98,$F98)*AP$88</f>
        <v>0</v>
      </c>
      <c r="AQ98" s="257">
        <f>MIN(IF($F64=0,0,IFERROR(ROUND(NORMINV(1-(Inputs!$I$74/100),$F98,$D$90*$F98),-1),0))*$E98,$F98)*AQ$88</f>
        <v>0</v>
      </c>
      <c r="AR98" s="257">
        <f>MIN(IF($F64=0,0,IFERROR(ROUND(NORMINV(1-(Inputs!$I$74/100),$F98,$D$90*$F98),-1),0))*$E98,$F98)*AR$88</f>
        <v>0</v>
      </c>
      <c r="AS98" s="257">
        <f>MIN(IF($F64=0,0,IFERROR(ROUND(NORMINV(1-(Inputs!$I$74/100),$F98,$D$90*$F98),-1),0))*$E98,$F98)*AS$88</f>
        <v>0</v>
      </c>
      <c r="AT98" s="257">
        <f>MIN(IF($F64=0,0,IFERROR(ROUND(NORMINV(1-(Inputs!$I$74/100),$F98,$D$90*$F98),-1),0))*$E98,$F98)*AT$88</f>
        <v>0</v>
      </c>
      <c r="AU98" s="257">
        <f>MIN(IF($F64=0,0,IFERROR(ROUND(NORMINV(1-(Inputs!$I$74/100),$F98,$D$90*$F98),-1),0))*$E98,$F98)*AU$88</f>
        <v>0</v>
      </c>
      <c r="AV98" s="257">
        <f>MIN(IF($F64=0,0,IFERROR(ROUND(NORMINV(1-(Inputs!$I$74/100),$F98,$D$90*$F98),-1),0))*$E98,$F98)*AV$88</f>
        <v>0</v>
      </c>
      <c r="AW98" s="257">
        <f>MIN(IF($F64=0,0,IFERROR(ROUND(NORMINV(1-(Inputs!$I$74/100),$F98,$D$90*$F98),-1),0))*$E98,$F98)*AW$88</f>
        <v>0</v>
      </c>
      <c r="AX98" s="257">
        <f>MIN(IF($F64=0,0,IFERROR(ROUND(NORMINV(1-(Inputs!$I$74/100),$F98,$D$90*$F98),-1),0))*$E98,$F98)*AX$88</f>
        <v>0</v>
      </c>
      <c r="AY98" s="257">
        <f>MIN(IF($F64=0,0,IFERROR(ROUND(NORMINV(1-(Inputs!$I$74/100),$F98,$D$90*$F98),-1),0))*$E98,$F98)*AY$88</f>
        <v>0</v>
      </c>
      <c r="AZ98" s="257">
        <f>MIN(IF($F64=0,0,IFERROR(ROUND(NORMINV(1-(Inputs!$I$74/100),$F98,$D$90*$F98),-1),0))*$E98,$F98)*AZ$88</f>
        <v>0</v>
      </c>
      <c r="BA98" s="257">
        <f>MIN(IF($F64=0,0,IFERROR(ROUND(NORMINV(1-(Inputs!$I$74/100),$F98,$D$90*$F98),-1),0))*$E98,$F98)*BA$88</f>
        <v>0</v>
      </c>
      <c r="BB98" s="257">
        <f>MIN(IF($F64=0,0,IFERROR(ROUND(NORMINV(1-(Inputs!$I$74/100),$F98,$D$90*$F98),-1),0))*$E98,$F98)*BB$88</f>
        <v>0</v>
      </c>
      <c r="BC98" s="257">
        <f>MIN(IF($F64=0,0,IFERROR(ROUND(NORMINV(1-(Inputs!$I$74/100),$F98,$D$90*$F98),-1),0))*$E98,$F98)*BC$88</f>
        <v>0</v>
      </c>
      <c r="BD98" s="257">
        <f>MIN(IF($F64=0,0,IFERROR(ROUND(NORMINV(1-(Inputs!$I$74/100),$F98,$D$90*$F98),-1),0))*$E98,$F98)*BD$88</f>
        <v>0</v>
      </c>
      <c r="BE98" s="257">
        <f>MIN(IF($F64=0,0,IFERROR(ROUND(NORMINV(1-(Inputs!$I$74/100),$F98,$D$90*$F98),-1),0))*$E98,$F98)*BE$88</f>
        <v>0</v>
      </c>
      <c r="BF98" s="257">
        <f>MIN(IF($F64=0,0,IFERROR(ROUND(NORMINV(1-(Inputs!$I$74/100),$F98,$D$90*$F98),-1),0))*$E98,$F98)*BF$88</f>
        <v>0</v>
      </c>
      <c r="BG98" s="257">
        <f>MIN(IF($F64=0,0,IFERROR(ROUND(NORMINV(1-(Inputs!$I$74/100),$F98,$D$90*$F98),-1),0))*$E98,$F98)*BG$88</f>
        <v>0</v>
      </c>
      <c r="BH98" s="257">
        <f>MIN(IF($F64=0,0,IFERROR(ROUND(NORMINV(1-(Inputs!$I$74/100),$F98,$D$90*$F98),-1),0))*$E98,$F98)*BH$88</f>
        <v>0</v>
      </c>
      <c r="BI98" s="257">
        <f>MIN(IF($F64=0,0,IFERROR(ROUND(NORMINV(1-(Inputs!$I$74/100),$F98,$D$90*$F98),-1),0))*$E98,$F98)*BI$88</f>
        <v>0</v>
      </c>
      <c r="BJ98" s="257">
        <f>MIN(IF($F64=0,0,IFERROR(ROUND(NORMINV(1-(Inputs!$I$74/100),$F98,$D$90*$F98),-1),0))*$E98,$F98)*BJ$88</f>
        <v>0</v>
      </c>
      <c r="BK98" s="257">
        <f>MIN(IF($F64=0,0,IFERROR(ROUND(NORMINV(1-(Inputs!$I$74/100),$F98,$D$90*$F98),-1),0))*$E98,$F98)*BK$88</f>
        <v>0</v>
      </c>
      <c r="BL98" s="257">
        <f>MIN(IF($F64=0,0,IFERROR(ROUND(NORMINV(1-(Inputs!$I$74/100),$F98,$D$90*$F98),-1),0))*$E98,$F98)*BL$88</f>
        <v>0</v>
      </c>
      <c r="BM98" s="257">
        <f>MIN(IF($F64=0,0,IFERROR(ROUND(NORMINV(1-(Inputs!$I$74/100),$F98,$D$90*$F98),-1),0))*$E98,$F98)*BM$88</f>
        <v>0</v>
      </c>
      <c r="BN98" s="257">
        <f>MIN(IF($F64=0,0,IFERROR(ROUND(NORMINV(1-(Inputs!$I$74/100),$F98,$D$90*$F98),-1),0))*$E98,$F98)*BN$88</f>
        <v>0</v>
      </c>
      <c r="BO98" s="257">
        <f>MIN(IF($F64=0,0,IFERROR(ROUND(NORMINV(1-(Inputs!$I$74/100),$F98,$D$90*$F98),-1),0))*$E98,$F98)*BO$88</f>
        <v>0</v>
      </c>
      <c r="BP98" s="257">
        <f>MIN(IF($F64=0,0,IFERROR(ROUND(NORMINV(1-(Inputs!$I$74/100),$F98,$D$90*$F98),-1),0))*$E98,$F98)*BP$88</f>
        <v>0</v>
      </c>
      <c r="BQ98" s="257">
        <f>MIN(IF($F64=0,0,IFERROR(ROUND(NORMINV(1-(Inputs!$I$74/100),$F98,$D$90*$F98),-1),0))*$E98,$F98)*BQ$88</f>
        <v>0</v>
      </c>
      <c r="BR98" s="257">
        <f>MIN(IF($F64=0,0,IFERROR(ROUND(NORMINV(1-(Inputs!$I$74/100),$F98,$D$90*$F98),-1),0))*$E98,$F98)*BR$88</f>
        <v>0</v>
      </c>
      <c r="BS98" s="257">
        <f>MIN(IF($F64=0,0,IFERROR(ROUND(NORMINV(1-(Inputs!$I$74/100),$F98,$D$90*$F98),-1),0))*$E98,$F98)*BS$88</f>
        <v>0</v>
      </c>
      <c r="BT98" s="257">
        <f>MIN(IF($F64=0,0,IFERROR(ROUND(NORMINV(1-(Inputs!$I$74/100),$F98,$D$90*$F98),-1),0))*$E98,$F98)*BT$88</f>
        <v>0</v>
      </c>
      <c r="BU98" s="257">
        <f>MIN(IF($F64=0,0,IFERROR(ROUND(NORMINV(1-(Inputs!$I$74/100),$F98,$D$90*$F98),-1),0))*$E98,$F98)*BU$88</f>
        <v>0</v>
      </c>
      <c r="BV98" s="257">
        <f>MIN(IF($F64=0,0,IFERROR(ROUND(NORMINV(1-(Inputs!$I$74/100),$F98,$D$90*$F98),-1),0))*$E98,$F98)*BV$88</f>
        <v>0</v>
      </c>
      <c r="BW98" s="257">
        <f>MIN(IF($F64=0,0,IFERROR(ROUND(NORMINV(1-(Inputs!$I$74/100),$F98,$D$90*$F98),-1),0))*$E98,$F98)*BW$88</f>
        <v>0</v>
      </c>
      <c r="BX98" s="257">
        <f>MIN(IF($F64=0,0,IFERROR(ROUND(NORMINV(1-(Inputs!$I$74/100),$F98,$D$90*$F98),-1),0))*$E98,$F98)*BX$88</f>
        <v>0</v>
      </c>
      <c r="BY98" s="257">
        <f>MIN(IF($F64=0,0,IFERROR(ROUND(NORMINV(1-(Inputs!$I$74/100),$F98,$D$90*$F98),-1),0))*$E98,$F98)*BY$88</f>
        <v>0</v>
      </c>
      <c r="BZ98" s="257">
        <f>MIN(IF($F64=0,0,IFERROR(ROUND(NORMINV(1-(Inputs!$I$74/100),$F98,$D$90*$F98),-1),0))*$E98,$F98)*BZ$88</f>
        <v>0</v>
      </c>
      <c r="CA98" s="257">
        <f>MIN(IF($F64=0,0,IFERROR(ROUND(NORMINV(1-(Inputs!$I$74/100),$F98,$D$90*$F98),-1),0))*$E98,$F98)*CA$88</f>
        <v>0</v>
      </c>
      <c r="CB98" s="257">
        <f>MIN(IF($F64=0,0,IFERROR(ROUND(NORMINV(1-(Inputs!$I$74/100),$F98,$D$90*$F98),-1),0))*$E98,$F98)*CB$88</f>
        <v>0</v>
      </c>
      <c r="CC98" s="257">
        <f>MIN(IF($F64=0,0,IFERROR(ROUND(NORMINV(1-(Inputs!$I$74/100),$F98,$D$90*$F98),-1),0))*$E98,$F98)*CC$88</f>
        <v>0</v>
      </c>
      <c r="CD98" s="257">
        <f>MIN(IF($F64=0,0,IFERROR(ROUND(NORMINV(1-(Inputs!$I$74/100),$F98,$D$90*$F98),-1),0))*$E98,$F98)*CD$88</f>
        <v>0</v>
      </c>
      <c r="CE98" s="257">
        <f>MIN(IF($F64=0,0,IFERROR(ROUND(NORMINV(1-(Inputs!$I$74/100),$F98,$D$90*$F98),-1),0))*$E98,$F98)*CE$88</f>
        <v>0</v>
      </c>
      <c r="CF98" s="257">
        <f>MIN(IF($F64=0,0,IFERROR(ROUND(NORMINV(1-(Inputs!$I$74/100),$F98,$D$90*$F98),-1),0))*$E98,$F98)*CF$88</f>
        <v>0</v>
      </c>
      <c r="CG98" s="257">
        <f>MIN(IF($F64=0,0,IFERROR(ROUND(NORMINV(1-(Inputs!$I$74/100),$F98,$D$90*$F98),-1),0))*$E98,$F98)*CG$88</f>
        <v>0</v>
      </c>
      <c r="CH98" s="257">
        <f>MIN(IF($F64=0,0,IFERROR(ROUND(NORMINV(1-(Inputs!$I$74/100),$F98,$D$90*$F98),-1),0))*$E98,$F98)*CH$88</f>
        <v>0</v>
      </c>
      <c r="CI98" s="257">
        <f>MIN(IF($F64=0,0,IFERROR(ROUND(NORMINV(1-(Inputs!$I$74/100),$F98,$D$90*$F98),-1),0))*$E98,$F98)*CI$88</f>
        <v>0</v>
      </c>
      <c r="CJ98" s="257">
        <f>MIN(IF($F64=0,0,IFERROR(ROUND(NORMINV(1-(Inputs!$I$74/100),$F98,$D$90*$F98),-1),0))*$E98,$F98)*CJ$88</f>
        <v>0</v>
      </c>
      <c r="CK98" s="257">
        <f>MIN(IF($F64=0,0,IFERROR(ROUND(NORMINV(1-(Inputs!$I$74/100),$F98,$D$90*$F98),-1),0))*$E98,$F98)*CK$88</f>
        <v>0</v>
      </c>
      <c r="CL98" s="257">
        <f>MIN(IF($F64=0,0,IFERROR(ROUND(NORMINV(1-(Inputs!$I$74/100),$F98,$D$90*$F98),-1),0))*$E98,$F98)*CL$88</f>
        <v>0</v>
      </c>
      <c r="CM98" s="257">
        <f>MIN(IF($F64=0,0,IFERROR(ROUND(NORMINV(1-(Inputs!$I$74/100),$F98,$D$90*$F98),-1),0))*$E98,$F98)*CM$88</f>
        <v>0</v>
      </c>
      <c r="CN98" s="257">
        <f>MIN(IF($F64=0,0,IFERROR(ROUND(NORMINV(1-(Inputs!$I$74/100),$F98,$D$90*$F98),-1),0))*$E98,$F98)*CN$88</f>
        <v>0</v>
      </c>
      <c r="CO98" s="257">
        <f>MIN(IF($F64=0,0,IFERROR(ROUND(NORMINV(1-(Inputs!$I$74/100),$F98,$D$90*$F98),-1),0))*$E98,$F98)*CO$88</f>
        <v>0</v>
      </c>
      <c r="CP98" s="257">
        <f>MIN(IF($F64=0,0,IFERROR(ROUND(NORMINV(1-(Inputs!$I$74/100),$F98,$D$90*$F98),-1),0))*$E98,$F98)*CP$88</f>
        <v>0</v>
      </c>
      <c r="CQ98" s="257">
        <f>MIN(IF($F64=0,0,IFERROR(ROUND(NORMINV(1-(Inputs!$I$74/100),$F98,$D$90*$F98),-1),0))*$E98,$F98)*CQ$88</f>
        <v>0</v>
      </c>
      <c r="CR98" s="257">
        <f>MIN(IF($F64=0,0,IFERROR(ROUND(NORMINV(1-(Inputs!$I$74/100),$F98,$D$90*$F98),-1),0))*$E98,$F98)*CR$88</f>
        <v>0</v>
      </c>
      <c r="CS98" s="257">
        <f>MIN(IF($F64=0,0,IFERROR(ROUND(NORMINV(1-(Inputs!$I$74/100),$F98,$D$90*$F98),-1),0))*$E98,$F98)*CS$88</f>
        <v>0</v>
      </c>
      <c r="CT98" s="257">
        <f>MIN(IF($F64=0,0,IFERROR(ROUND(NORMINV(1-(Inputs!$I$74/100),$F98,$D$90*$F98),-1),0))*$E98,$F98)*CT$88</f>
        <v>0</v>
      </c>
      <c r="CU98" s="257">
        <f>MIN(IF($F64=0,0,IFERROR(ROUND(NORMINV(1-(Inputs!$I$74/100),$F98,$D$90*$F98),-1),0))*$E98,$F98)*CU$88</f>
        <v>0</v>
      </c>
      <c r="CV98" s="257">
        <f>MIN(IF($F64=0,0,IFERROR(ROUND(NORMINV(1-(Inputs!$I$74/100),$F98,$D$90*$F98),-1),0))*$E98,$F98)*CV$88</f>
        <v>0</v>
      </c>
      <c r="CW98" s="257">
        <f>MIN(IF($F64=0,0,IFERROR(ROUND(NORMINV(1-(Inputs!$I$74/100),$F98,$D$90*$F98),-1),0))*$E98,$F98)*CW$88</f>
        <v>0</v>
      </c>
      <c r="CX98" s="257">
        <f>MIN(IF($F64=0,0,IFERROR(ROUND(NORMINV(1-(Inputs!$I$74/100),$F98,$D$90*$F98),-1),0))*$E98,$F98)*CX$88</f>
        <v>0</v>
      </c>
      <c r="CY98" s="257">
        <f>MIN(IF($F64=0,0,IFERROR(ROUND(NORMINV(1-(Inputs!$I$74/100),$F98,$D$90*$F98),-1),0))*$E98,$F98)*CY$88</f>
        <v>0</v>
      </c>
      <c r="CZ98" s="257">
        <f>MIN(IF($F64=0,0,IFERROR(ROUND(NORMINV(1-(Inputs!$I$74/100),$F98,$D$90*$F98),-1),0))*$E98,$F98)*CZ$88</f>
        <v>0</v>
      </c>
      <c r="DA98" s="257">
        <f>MIN(IF($F64=0,0,IFERROR(ROUND(NORMINV(1-(Inputs!$I$74/100),$F98,$D$90*$F98),-1),0))*$E98,$F98)*DA$88</f>
        <v>0</v>
      </c>
      <c r="DB98" s="257">
        <f>MIN(IF($F64=0,0,IFERROR(ROUND(NORMINV(1-(Inputs!$I$74/100),$F98,$D$90*$F98),-1),0))*$E98,$F98)*DB$88</f>
        <v>0</v>
      </c>
      <c r="DC98" s="257">
        <f>MIN(IF($F64=0,0,IFERROR(ROUND(NORMINV(1-(Inputs!$I$74/100),$F98,$D$90*$F98),-1),0))*$E98,$F98)*DC$88</f>
        <v>0</v>
      </c>
      <c r="DD98" s="257">
        <f>MIN(IF($F64=0,0,IFERROR(ROUND(NORMINV(1-(Inputs!$I$74/100),$F98,$D$90*$F98),-1),0))*$E98,$F98)*DD$88</f>
        <v>0</v>
      </c>
      <c r="DE98" s="257">
        <f>MIN(IF($F64=0,0,IFERROR(ROUND(NORMINV(1-(Inputs!$I$74/100),$F98,$D$90*$F98),-1),0))*$E98,$F98)*DE$88</f>
        <v>0</v>
      </c>
      <c r="DF98" s="257">
        <f>MIN(IF($F64=0,0,IFERROR(ROUND(NORMINV(1-(Inputs!$I$74/100),$F98,$D$90*$F98),-1),0))*$E98,$F98)*DF$88</f>
        <v>0</v>
      </c>
      <c r="DG98" s="257">
        <f>MIN(IF($F64=0,0,IFERROR(ROUND(NORMINV(1-(Inputs!$I$74/100),$F98,$D$90*$F98),-1),0))*$E98,$F98)*DG$88</f>
        <v>0</v>
      </c>
      <c r="DH98" s="257">
        <f>MIN(IF($F64=0,0,IFERROR(ROUND(NORMINV(1-(Inputs!$I$74/100),$F98,$D$90*$F98),-1),0))*$E98,$F98)*DH$88</f>
        <v>0</v>
      </c>
      <c r="DI98" s="257">
        <f>MIN(IF($F64=0,0,IFERROR(ROUND(NORMINV(1-(Inputs!$I$74/100),$F98,$D$90*$F98),-1),0))*$E98,$F98)*DI$88</f>
        <v>0</v>
      </c>
      <c r="DJ98" s="257">
        <f>MIN(IF($F64=0,0,IFERROR(ROUND(NORMINV(1-(Inputs!$I$74/100),$F98,$D$90*$F98),-1),0))*$E98,$F98)*DJ$88</f>
        <v>0</v>
      </c>
      <c r="DK98" s="257">
        <f>MIN(IF($F64=0,0,IFERROR(ROUND(NORMINV(1-(Inputs!$I$74/100),$F98,$D$90*$F98),-1),0))*$E98,$F98)*DK$88</f>
        <v>0</v>
      </c>
      <c r="DL98" s="257">
        <f>MIN(IF($F64=0,0,IFERROR(ROUND(NORMINV(1-(Inputs!$I$74/100),$F98,$D$90*$F98),-1),0))*$E98,$F98)*DL$88</f>
        <v>0</v>
      </c>
      <c r="DM98" s="257">
        <f>MIN(IF($F64=0,0,IFERROR(ROUND(NORMINV(1-(Inputs!$I$74/100),$F98,$D$90*$F98),-1),0))*$E98,$F98)*DM$88</f>
        <v>0</v>
      </c>
      <c r="DN98" s="257">
        <f>MIN(IF($F64=0,0,IFERROR(ROUND(NORMINV(1-(Inputs!$I$74/100),$F98,$D$90*$F98),-1),0))*$E98,$F98)*DN$88</f>
        <v>0</v>
      </c>
      <c r="DO98" s="257">
        <f>MIN(IF($F64=0,0,IFERROR(ROUND(NORMINV(1-(Inputs!$I$74/100),$F98,$D$90*$F98),-1),0))*$E98,$F98)*DO$88</f>
        <v>0</v>
      </c>
      <c r="DP98" s="257">
        <f>MIN(IF($F64=0,0,IFERROR(ROUND(NORMINV(1-(Inputs!$I$74/100),$F98,$D$90*$F98),-1),0))*$E98,$F98)*DP$88</f>
        <v>0</v>
      </c>
      <c r="DQ98" s="257">
        <f>MIN(IF($F64=0,0,IFERROR(ROUND(NORMINV(1-(Inputs!$I$74/100),$F98,$D$90*$F98),-1),0))*$E98,$F98)*DQ$88</f>
        <v>0</v>
      </c>
      <c r="DR98" s="257">
        <f>MIN(IF($F64=0,0,IFERROR(ROUND(NORMINV(1-(Inputs!$I$74/100),$F98,$D$90*$F98),-1),0))*$E98,$F98)*DR$88</f>
        <v>0</v>
      </c>
      <c r="DS98" s="257">
        <f>MIN(IF($F64=0,0,IFERROR(ROUND(NORMINV(1-(Inputs!$I$74/100),$F98,$D$90*$F98),-1),0))*$E98,$F98)*DS$88</f>
        <v>0</v>
      </c>
      <c r="DT98" s="257">
        <f>MIN(IF($F64=0,0,IFERROR(ROUND(NORMINV(1-(Inputs!$I$74/100),$F98,$D$90*$F98),-1),0))*$E98,$F98)*DT$88</f>
        <v>0</v>
      </c>
      <c r="DU98" s="257">
        <f>MIN(IF($F64=0,0,IFERROR(ROUND(NORMINV(1-(Inputs!$I$74/100),$F98,$D$90*$F98),-1),0))*$E98,$F98)*DU$88</f>
        <v>0</v>
      </c>
      <c r="DV98" s="257">
        <f>MIN(IF($F64=0,0,IFERROR(ROUND(NORMINV(1-(Inputs!$I$74/100),$F98,$D$90*$F98),-1),0))*$E98,$F98)*DV$88</f>
        <v>0</v>
      </c>
      <c r="DW98" s="257">
        <f>MIN(IF($F64=0,0,IFERROR(ROUND(NORMINV(1-(Inputs!$I$74/100),$F98,$D$90*$F98),-1),0))*$E98,$F98)*DW$88</f>
        <v>0</v>
      </c>
      <c r="DX98" s="257">
        <f>MIN(IF($F64=0,0,IFERROR(ROUND(NORMINV(1-(Inputs!$I$74/100),$F98,$D$90*$F98),-1),0))*$E98,$F98)*DX$88</f>
        <v>0</v>
      </c>
      <c r="DY98" s="257">
        <f>MIN(IF($F64=0,0,IFERROR(ROUND(NORMINV(1-(Inputs!$I$74/100),$F98,$D$90*$F98),-1),0))*$E98,$F98)*DY$88</f>
        <v>0</v>
      </c>
      <c r="DZ98" s="257">
        <f>MIN(IF($F64=0,0,IFERROR(ROUND(NORMINV(1-(Inputs!$I$74/100),$F98,$D$90*$F98),-1),0))*$E98,$F98)*DZ$88</f>
        <v>0</v>
      </c>
    </row>
    <row r="99" spans="1:130" hidden="1" outlineLevel="1">
      <c r="A99" s="151"/>
      <c r="C99" s="73" t="str">
        <f t="shared" si="274"/>
        <v>Cerebras WSE-2</v>
      </c>
      <c r="D99" s="68">
        <f>Inputs!$I$60</f>
        <v>0.2</v>
      </c>
      <c r="E99" s="67">
        <v>0.75</v>
      </c>
      <c r="F99" s="65">
        <f>Inputs!I71/Inputs!I$15</f>
        <v>0</v>
      </c>
      <c r="G99" s="54" t="s">
        <v>90</v>
      </c>
      <c r="H99" s="341">
        <f t="shared" si="275"/>
        <v>0</v>
      </c>
      <c r="I99" s="54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  <c r="DO99" s="257"/>
      <c r="DP99" s="257"/>
      <c r="DQ99" s="257"/>
      <c r="DR99" s="257"/>
      <c r="DS99" s="257"/>
      <c r="DT99" s="257"/>
      <c r="DU99" s="257"/>
      <c r="DV99" s="257"/>
      <c r="DW99" s="257"/>
      <c r="DX99" s="257"/>
      <c r="DY99" s="257"/>
      <c r="DZ99" s="257"/>
    </row>
    <row r="100" spans="1:130" hidden="1" outlineLevel="1">
      <c r="A100" s="151"/>
      <c r="C100" s="73" t="str">
        <f t="shared" si="274"/>
        <v>Placeholder</v>
      </c>
      <c r="D100" s="68">
        <f>Inputs!$I$60</f>
        <v>0.2</v>
      </c>
      <c r="E100" s="67">
        <v>0.75</v>
      </c>
      <c r="F100" s="65">
        <f>Inputs!I71/Inputs!I$15</f>
        <v>0</v>
      </c>
      <c r="G100" s="54"/>
      <c r="H100" s="341">
        <f t="shared" si="275"/>
        <v>0</v>
      </c>
      <c r="I100" s="54"/>
      <c r="J100" s="257">
        <f>MIN(IF($F66=0,0,IFERROR(ROUND(NORMINV(1-(Inputs!$I$74/100),$F100,$D$90*$F100),-1),0))*$E100,$F100)*J$88</f>
        <v>0</v>
      </c>
      <c r="K100" s="257">
        <f>MIN(IF($F66=0,0,IFERROR(ROUND(NORMINV(1-(Inputs!$I$74/100),$F100,$D$90*$F100),-1),0))*$E100,$F100)*K$88</f>
        <v>0</v>
      </c>
      <c r="L100" s="257">
        <f>MIN(IF($F66=0,0,IFERROR(ROUND(NORMINV(1-(Inputs!$I$74/100),$F100,$D$90*$F100),-1),0))*$E100,$F100)*L$88</f>
        <v>0</v>
      </c>
      <c r="M100" s="257">
        <f>MIN(IF($F66=0,0,IFERROR(ROUND(NORMINV(1-(Inputs!$I$74/100),$F100,$D$90*$F100),-1),0))*$E100,$F100)*M$88</f>
        <v>0</v>
      </c>
      <c r="N100" s="257">
        <f>MIN(IF($F66=0,0,IFERROR(ROUND(NORMINV(1-(Inputs!$I$74/100),$F100,$D$90*$F100),-1),0))*$E100,$F100)*N$88</f>
        <v>0</v>
      </c>
      <c r="O100" s="257">
        <f>MIN(IF($F66=0,0,IFERROR(ROUND(NORMINV(1-(Inputs!$I$74/100),$F100,$D$90*$F100),-1),0))*$E100,$F100)*O$88</f>
        <v>0</v>
      </c>
      <c r="P100" s="257">
        <f>MIN(IF($F66=0,0,IFERROR(ROUND(NORMINV(1-(Inputs!$I$74/100),$F100,$D$90*$F100),-1),0))*$E100,$F100)*P$88</f>
        <v>0</v>
      </c>
      <c r="Q100" s="257">
        <f>MIN(IF($F66=0,0,IFERROR(ROUND(NORMINV(1-(Inputs!$I$74/100),$F100,$D$90*$F100),-1),0))*$E100,$F100)*Q$88</f>
        <v>0</v>
      </c>
      <c r="R100" s="257">
        <f>MIN(IF($F66=0,0,IFERROR(ROUND(NORMINV(1-(Inputs!$I$74/100),$F100,$D$90*$F100),-1),0))*$E100,$F100)*R$88</f>
        <v>0</v>
      </c>
      <c r="S100" s="257">
        <f>MIN(IF($F66=0,0,IFERROR(ROUND(NORMINV(1-(Inputs!$I$74/100),$F100,$D$90*$F100),-1),0))*$E100,$F100)*S$88</f>
        <v>0</v>
      </c>
      <c r="T100" s="257">
        <f>MIN(IF($F66=0,0,IFERROR(ROUND(NORMINV(1-(Inputs!$I$74/100),$F100,$D$90*$F100),-1),0))*$E100,$F100)*T$88</f>
        <v>0</v>
      </c>
      <c r="U100" s="257">
        <f>MIN(IF($F66=0,0,IFERROR(ROUND(NORMINV(1-(Inputs!$I$74/100),$F100,$D$90*$F100),-1),0))*$E100,$F100)*U$88</f>
        <v>0</v>
      </c>
      <c r="V100" s="257">
        <f>MIN(IF($F66=0,0,IFERROR(ROUND(NORMINV(1-(Inputs!$I$74/100),$F100,$D$90*$F100),-1),0))*$E100,$F100)*V$88</f>
        <v>0</v>
      </c>
      <c r="W100" s="257">
        <f>MIN(IF($F66=0,0,IFERROR(ROUND(NORMINV(1-(Inputs!$I$74/100),$F100,$D$90*$F100),-1),0))*$E100,$F100)*W$88</f>
        <v>0</v>
      </c>
      <c r="X100" s="257">
        <f>MIN(IF($F66=0,0,IFERROR(ROUND(NORMINV(1-(Inputs!$I$74/100),$F100,$D$90*$F100),-1),0))*$E100,$F100)*X$88</f>
        <v>0</v>
      </c>
      <c r="Y100" s="257">
        <f>MIN(IF($F66=0,0,IFERROR(ROUND(NORMINV(1-(Inputs!$I$74/100),$F100,$D$90*$F100),-1),0))*$E100,$F100)*Y$88</f>
        <v>0</v>
      </c>
      <c r="Z100" s="257">
        <f>MIN(IF($F66=0,0,IFERROR(ROUND(NORMINV(1-(Inputs!$I$74/100),$F100,$D$90*$F100),-1),0))*$E100,$F100)*Z$88</f>
        <v>0</v>
      </c>
      <c r="AA100" s="257">
        <f>MIN(IF($F66=0,0,IFERROR(ROUND(NORMINV(1-(Inputs!$I$74/100),$F100,$D$90*$F100),-1),0))*$E100,$F100)*AA$88</f>
        <v>0</v>
      </c>
      <c r="AB100" s="257">
        <f>MIN(IF($F66=0,0,IFERROR(ROUND(NORMINV(1-(Inputs!$I$74/100),$F100,$D$90*$F100),-1),0))*$E100,$F100)*AB$88</f>
        <v>0</v>
      </c>
      <c r="AC100" s="257">
        <f>MIN(IF($F66=0,0,IFERROR(ROUND(NORMINV(1-(Inputs!$I$74/100),$F100,$D$90*$F100),-1),0))*$E100,$F100)*AC$88</f>
        <v>0</v>
      </c>
      <c r="AD100" s="257">
        <f>MIN(IF($F66=0,0,IFERROR(ROUND(NORMINV(1-(Inputs!$I$74/100),$F100,$D$90*$F100),-1),0))*$E100,$F100)*AD$88</f>
        <v>0</v>
      </c>
      <c r="AE100" s="257">
        <f>MIN(IF($F66=0,0,IFERROR(ROUND(NORMINV(1-(Inputs!$I$74/100),$F100,$D$90*$F100),-1),0))*$E100,$F100)*AE$88</f>
        <v>0</v>
      </c>
      <c r="AF100" s="257">
        <f>MIN(IF($F66=0,0,IFERROR(ROUND(NORMINV(1-(Inputs!$I$74/100),$F100,$D$90*$F100),-1),0))*$E100,$F100)*AF$88</f>
        <v>0</v>
      </c>
      <c r="AG100" s="257">
        <f>MIN(IF($F66=0,0,IFERROR(ROUND(NORMINV(1-(Inputs!$I$74/100),$F100,$D$90*$F100),-1),0))*$E100,$F100)*AG$88</f>
        <v>0</v>
      </c>
      <c r="AH100" s="257">
        <f>MIN(IF($F66=0,0,IFERROR(ROUND(NORMINV(1-(Inputs!$I$74/100),$F100,$D$90*$F100),-1),0))*$E100,$F100)*AH$88</f>
        <v>0</v>
      </c>
      <c r="AI100" s="257">
        <f>MIN(IF($F66=0,0,IFERROR(ROUND(NORMINV(1-(Inputs!$I$74/100),$F100,$D$90*$F100),-1),0))*$E100,$F100)*AI$88</f>
        <v>0</v>
      </c>
      <c r="AJ100" s="257">
        <f>MIN(IF($F66=0,0,IFERROR(ROUND(NORMINV(1-(Inputs!$I$74/100),$F100,$D$90*$F100),-1),0))*$E100,$F100)*AJ$88</f>
        <v>0</v>
      </c>
      <c r="AK100" s="257">
        <f>MIN(IF($F66=0,0,IFERROR(ROUND(NORMINV(1-(Inputs!$I$74/100),$F100,$D$90*$F100),-1),0))*$E100,$F100)*AK$88</f>
        <v>0</v>
      </c>
      <c r="AL100" s="257">
        <f>MIN(IF($F66=0,0,IFERROR(ROUND(NORMINV(1-(Inputs!$I$74/100),$F100,$D$90*$F100),-1),0))*$E100,$F100)*AL$88</f>
        <v>0</v>
      </c>
      <c r="AM100" s="257">
        <f>MIN(IF($F66=0,0,IFERROR(ROUND(NORMINV(1-(Inputs!$I$74/100),$F100,$D$90*$F100),-1),0))*$E100,$F100)*AM$88</f>
        <v>0</v>
      </c>
      <c r="AN100" s="257">
        <f>MIN(IF($F66=0,0,IFERROR(ROUND(NORMINV(1-(Inputs!$I$74/100),$F100,$D$90*$F100),-1),0))*$E100,$F100)*AN$88</f>
        <v>0</v>
      </c>
      <c r="AO100" s="257">
        <f>MIN(IF($F66=0,0,IFERROR(ROUND(NORMINV(1-(Inputs!$I$74/100),$F100,$D$90*$F100),-1),0))*$E100,$F100)*AO$88</f>
        <v>0</v>
      </c>
      <c r="AP100" s="257">
        <f>MIN(IF($F66=0,0,IFERROR(ROUND(NORMINV(1-(Inputs!$I$74/100),$F100,$D$90*$F100),-1),0))*$E100,$F100)*AP$88</f>
        <v>0</v>
      </c>
      <c r="AQ100" s="257">
        <f>MIN(IF($F66=0,0,IFERROR(ROUND(NORMINV(1-(Inputs!$I$74/100),$F100,$D$90*$F100),-1),0))*$E100,$F100)*AQ$88</f>
        <v>0</v>
      </c>
      <c r="AR100" s="257">
        <f>MIN(IF($F66=0,0,IFERROR(ROUND(NORMINV(1-(Inputs!$I$74/100),$F100,$D$90*$F100),-1),0))*$E100,$F100)*AR$88</f>
        <v>0</v>
      </c>
      <c r="AS100" s="257">
        <f>MIN(IF($F66=0,0,IFERROR(ROUND(NORMINV(1-(Inputs!$I$74/100),$F100,$D$90*$F100),-1),0))*$E100,$F100)*AS$88</f>
        <v>0</v>
      </c>
      <c r="AT100" s="257">
        <f>MIN(IF($F66=0,0,IFERROR(ROUND(NORMINV(1-(Inputs!$I$74/100),$F100,$D$90*$F100),-1),0))*$E100,$F100)*AT$88</f>
        <v>0</v>
      </c>
      <c r="AU100" s="257">
        <f>MIN(IF($F66=0,0,IFERROR(ROUND(NORMINV(1-(Inputs!$I$74/100),$F100,$D$90*$F100),-1),0))*$E100,$F100)*AU$88</f>
        <v>0</v>
      </c>
      <c r="AV100" s="257">
        <f>MIN(IF($F66=0,0,IFERROR(ROUND(NORMINV(1-(Inputs!$I$74/100),$F100,$D$90*$F100),-1),0))*$E100,$F100)*AV$88</f>
        <v>0</v>
      </c>
      <c r="AW100" s="257">
        <f>MIN(IF($F66=0,0,IFERROR(ROUND(NORMINV(1-(Inputs!$I$74/100),$F100,$D$90*$F100),-1),0))*$E100,$F100)*AW$88</f>
        <v>0</v>
      </c>
      <c r="AX100" s="257">
        <f>MIN(IF($F66=0,0,IFERROR(ROUND(NORMINV(1-(Inputs!$I$74/100),$F100,$D$90*$F100),-1),0))*$E100,$F100)*AX$88</f>
        <v>0</v>
      </c>
      <c r="AY100" s="257">
        <f>MIN(IF($F66=0,0,IFERROR(ROUND(NORMINV(1-(Inputs!$I$74/100),$F100,$D$90*$F100),-1),0))*$E100,$F100)*AY$88</f>
        <v>0</v>
      </c>
      <c r="AZ100" s="257">
        <f>MIN(IF($F66=0,0,IFERROR(ROUND(NORMINV(1-(Inputs!$I$74/100),$F100,$D$90*$F100),-1),0))*$E100,$F100)*AZ$88</f>
        <v>0</v>
      </c>
      <c r="BA100" s="257">
        <f>MIN(IF($F66=0,0,IFERROR(ROUND(NORMINV(1-(Inputs!$I$74/100),$F100,$D$90*$F100),-1),0))*$E100,$F100)*BA$88</f>
        <v>0</v>
      </c>
      <c r="BB100" s="257">
        <f>MIN(IF($F66=0,0,IFERROR(ROUND(NORMINV(1-(Inputs!$I$74/100),$F100,$D$90*$F100),-1),0))*$E100,$F100)*BB$88</f>
        <v>0</v>
      </c>
      <c r="BC100" s="257">
        <f>MIN(IF($F66=0,0,IFERROR(ROUND(NORMINV(1-(Inputs!$I$74/100),$F100,$D$90*$F100),-1),0))*$E100,$F100)*BC$88</f>
        <v>0</v>
      </c>
      <c r="BD100" s="257">
        <f>MIN(IF($F66=0,0,IFERROR(ROUND(NORMINV(1-(Inputs!$I$74/100),$F100,$D$90*$F100),-1),0))*$E100,$F100)*BD$88</f>
        <v>0</v>
      </c>
      <c r="BE100" s="257">
        <f>MIN(IF($F66=0,0,IFERROR(ROUND(NORMINV(1-(Inputs!$I$74/100),$F100,$D$90*$F100),-1),0))*$E100,$F100)*BE$88</f>
        <v>0</v>
      </c>
      <c r="BF100" s="257">
        <f>MIN(IF($F66=0,0,IFERROR(ROUND(NORMINV(1-(Inputs!$I$74/100),$F100,$D$90*$F100),-1),0))*$E100,$F100)*BF$88</f>
        <v>0</v>
      </c>
      <c r="BG100" s="257">
        <f>MIN(IF($F66=0,0,IFERROR(ROUND(NORMINV(1-(Inputs!$I$74/100),$F100,$D$90*$F100),-1),0))*$E100,$F100)*BG$88</f>
        <v>0</v>
      </c>
      <c r="BH100" s="257">
        <f>MIN(IF($F66=0,0,IFERROR(ROUND(NORMINV(1-(Inputs!$I$74/100),$F100,$D$90*$F100),-1),0))*$E100,$F100)*BH$88</f>
        <v>0</v>
      </c>
      <c r="BI100" s="257">
        <f>MIN(IF($F66=0,0,IFERROR(ROUND(NORMINV(1-(Inputs!$I$74/100),$F100,$D$90*$F100),-1),0))*$E100,$F100)*BI$88</f>
        <v>0</v>
      </c>
      <c r="BJ100" s="257">
        <f>MIN(IF($F66=0,0,IFERROR(ROUND(NORMINV(1-(Inputs!$I$74/100),$F100,$D$90*$F100),-1),0))*$E100,$F100)*BJ$88</f>
        <v>0</v>
      </c>
      <c r="BK100" s="257">
        <f>MIN(IF($F66=0,0,IFERROR(ROUND(NORMINV(1-(Inputs!$I$74/100),$F100,$D$90*$F100),-1),0))*$E100,$F100)*BK$88</f>
        <v>0</v>
      </c>
      <c r="BL100" s="257">
        <f>MIN(IF($F66=0,0,IFERROR(ROUND(NORMINV(1-(Inputs!$I$74/100),$F100,$D$90*$F100),-1),0))*$E100,$F100)*BL$88</f>
        <v>0</v>
      </c>
      <c r="BM100" s="257">
        <f>MIN(IF($F66=0,0,IFERROR(ROUND(NORMINV(1-(Inputs!$I$74/100),$F100,$D$90*$F100),-1),0))*$E100,$F100)*BM$88</f>
        <v>0</v>
      </c>
      <c r="BN100" s="257">
        <f>MIN(IF($F66=0,0,IFERROR(ROUND(NORMINV(1-(Inputs!$I$74/100),$F100,$D$90*$F100),-1),0))*$E100,$F100)*BN$88</f>
        <v>0</v>
      </c>
      <c r="BO100" s="257">
        <f>MIN(IF($F66=0,0,IFERROR(ROUND(NORMINV(1-(Inputs!$I$74/100),$F100,$D$90*$F100),-1),0))*$E100,$F100)*BO$88</f>
        <v>0</v>
      </c>
      <c r="BP100" s="257">
        <f>MIN(IF($F66=0,0,IFERROR(ROUND(NORMINV(1-(Inputs!$I$74/100),$F100,$D$90*$F100),-1),0))*$E100,$F100)*BP$88</f>
        <v>0</v>
      </c>
      <c r="BQ100" s="257">
        <f>MIN(IF($F66=0,0,IFERROR(ROUND(NORMINV(1-(Inputs!$I$74/100),$F100,$D$90*$F100),-1),0))*$E100,$F100)*BQ$88</f>
        <v>0</v>
      </c>
      <c r="BR100" s="257">
        <f>MIN(IF($F66=0,0,IFERROR(ROUND(NORMINV(1-(Inputs!$I$74/100),$F100,$D$90*$F100),-1),0))*$E100,$F100)*BR$88</f>
        <v>0</v>
      </c>
      <c r="BS100" s="257">
        <f>MIN(IF($F66=0,0,IFERROR(ROUND(NORMINV(1-(Inputs!$I$74/100),$F100,$D$90*$F100),-1),0))*$E100,$F100)*BS$88</f>
        <v>0</v>
      </c>
      <c r="BT100" s="257">
        <f>MIN(IF($F66=0,0,IFERROR(ROUND(NORMINV(1-(Inputs!$I$74/100),$F100,$D$90*$F100),-1),0))*$E100,$F100)*BT$88</f>
        <v>0</v>
      </c>
      <c r="BU100" s="257">
        <f>MIN(IF($F66=0,0,IFERROR(ROUND(NORMINV(1-(Inputs!$I$74/100),$F100,$D$90*$F100),-1),0))*$E100,$F100)*BU$88</f>
        <v>0</v>
      </c>
      <c r="BV100" s="257">
        <f>MIN(IF($F66=0,0,IFERROR(ROUND(NORMINV(1-(Inputs!$I$74/100),$F100,$D$90*$F100),-1),0))*$E100,$F100)*BV$88</f>
        <v>0</v>
      </c>
      <c r="BW100" s="257">
        <f>MIN(IF($F66=0,0,IFERROR(ROUND(NORMINV(1-(Inputs!$I$74/100),$F100,$D$90*$F100),-1),0))*$E100,$F100)*BW$88</f>
        <v>0</v>
      </c>
      <c r="BX100" s="257">
        <f>MIN(IF($F66=0,0,IFERROR(ROUND(NORMINV(1-(Inputs!$I$74/100),$F100,$D$90*$F100),-1),0))*$E100,$F100)*BX$88</f>
        <v>0</v>
      </c>
      <c r="BY100" s="257">
        <f>MIN(IF($F66=0,0,IFERROR(ROUND(NORMINV(1-(Inputs!$I$74/100),$F100,$D$90*$F100),-1),0))*$E100,$F100)*BY$88</f>
        <v>0</v>
      </c>
      <c r="BZ100" s="257">
        <f>MIN(IF($F66=0,0,IFERROR(ROUND(NORMINV(1-(Inputs!$I$74/100),$F100,$D$90*$F100),-1),0))*$E100,$F100)*BZ$88</f>
        <v>0</v>
      </c>
      <c r="CA100" s="257">
        <f>MIN(IF($F66=0,0,IFERROR(ROUND(NORMINV(1-(Inputs!$I$74/100),$F100,$D$90*$F100),-1),0))*$E100,$F100)*CA$88</f>
        <v>0</v>
      </c>
      <c r="CB100" s="257">
        <f>MIN(IF($F66=0,0,IFERROR(ROUND(NORMINV(1-(Inputs!$I$74/100),$F100,$D$90*$F100),-1),0))*$E100,$F100)*CB$88</f>
        <v>0</v>
      </c>
      <c r="CC100" s="257">
        <f>MIN(IF($F66=0,0,IFERROR(ROUND(NORMINV(1-(Inputs!$I$74/100),$F100,$D$90*$F100),-1),0))*$E100,$F100)*CC$88</f>
        <v>0</v>
      </c>
      <c r="CD100" s="257">
        <f>MIN(IF($F66=0,0,IFERROR(ROUND(NORMINV(1-(Inputs!$I$74/100),$F100,$D$90*$F100),-1),0))*$E100,$F100)*CD$88</f>
        <v>0</v>
      </c>
      <c r="CE100" s="257">
        <f>MIN(IF($F66=0,0,IFERROR(ROUND(NORMINV(1-(Inputs!$I$74/100),$F100,$D$90*$F100),-1),0))*$E100,$F100)*CE$88</f>
        <v>0</v>
      </c>
      <c r="CF100" s="257">
        <f>MIN(IF($F66=0,0,IFERROR(ROUND(NORMINV(1-(Inputs!$I$74/100),$F100,$D$90*$F100),-1),0))*$E100,$F100)*CF$88</f>
        <v>0</v>
      </c>
      <c r="CG100" s="257">
        <f>MIN(IF($F66=0,0,IFERROR(ROUND(NORMINV(1-(Inputs!$I$74/100),$F100,$D$90*$F100),-1),0))*$E100,$F100)*CG$88</f>
        <v>0</v>
      </c>
      <c r="CH100" s="257">
        <f>MIN(IF($F66=0,0,IFERROR(ROUND(NORMINV(1-(Inputs!$I$74/100),$F100,$D$90*$F100),-1),0))*$E100,$F100)*CH$88</f>
        <v>0</v>
      </c>
      <c r="CI100" s="257">
        <f>MIN(IF($F66=0,0,IFERROR(ROUND(NORMINV(1-(Inputs!$I$74/100),$F100,$D$90*$F100),-1),0))*$E100,$F100)*CI$88</f>
        <v>0</v>
      </c>
      <c r="CJ100" s="257">
        <f>MIN(IF($F66=0,0,IFERROR(ROUND(NORMINV(1-(Inputs!$I$74/100),$F100,$D$90*$F100),-1),0))*$E100,$F100)*CJ$88</f>
        <v>0</v>
      </c>
      <c r="CK100" s="257">
        <f>MIN(IF($F66=0,0,IFERROR(ROUND(NORMINV(1-(Inputs!$I$74/100),$F100,$D$90*$F100),-1),0))*$E100,$F100)*CK$88</f>
        <v>0</v>
      </c>
      <c r="CL100" s="257">
        <f>MIN(IF($F66=0,0,IFERROR(ROUND(NORMINV(1-(Inputs!$I$74/100),$F100,$D$90*$F100),-1),0))*$E100,$F100)*CL$88</f>
        <v>0</v>
      </c>
      <c r="CM100" s="257">
        <f>MIN(IF($F66=0,0,IFERROR(ROUND(NORMINV(1-(Inputs!$I$74/100),$F100,$D$90*$F100),-1),0))*$E100,$F100)*CM$88</f>
        <v>0</v>
      </c>
      <c r="CN100" s="257">
        <f>MIN(IF($F66=0,0,IFERROR(ROUND(NORMINV(1-(Inputs!$I$74/100),$F100,$D$90*$F100),-1),0))*$E100,$F100)*CN$88</f>
        <v>0</v>
      </c>
      <c r="CO100" s="257">
        <f>MIN(IF($F66=0,0,IFERROR(ROUND(NORMINV(1-(Inputs!$I$74/100),$F100,$D$90*$F100),-1),0))*$E100,$F100)*CO$88</f>
        <v>0</v>
      </c>
      <c r="CP100" s="257">
        <f>MIN(IF($F66=0,0,IFERROR(ROUND(NORMINV(1-(Inputs!$I$74/100),$F100,$D$90*$F100),-1),0))*$E100,$F100)*CP$88</f>
        <v>0</v>
      </c>
      <c r="CQ100" s="257">
        <f>MIN(IF($F66=0,0,IFERROR(ROUND(NORMINV(1-(Inputs!$I$74/100),$F100,$D$90*$F100),-1),0))*$E100,$F100)*CQ$88</f>
        <v>0</v>
      </c>
      <c r="CR100" s="257">
        <f>MIN(IF($F66=0,0,IFERROR(ROUND(NORMINV(1-(Inputs!$I$74/100),$F100,$D$90*$F100),-1),0))*$E100,$F100)*CR$88</f>
        <v>0</v>
      </c>
      <c r="CS100" s="257">
        <f>MIN(IF($F66=0,0,IFERROR(ROUND(NORMINV(1-(Inputs!$I$74/100),$F100,$D$90*$F100),-1),0))*$E100,$F100)*CS$88</f>
        <v>0</v>
      </c>
      <c r="CT100" s="257">
        <f>MIN(IF($F66=0,0,IFERROR(ROUND(NORMINV(1-(Inputs!$I$74/100),$F100,$D$90*$F100),-1),0))*$E100,$F100)*CT$88</f>
        <v>0</v>
      </c>
      <c r="CU100" s="257">
        <f>MIN(IF($F66=0,0,IFERROR(ROUND(NORMINV(1-(Inputs!$I$74/100),$F100,$D$90*$F100),-1),0))*$E100,$F100)*CU$88</f>
        <v>0</v>
      </c>
      <c r="CV100" s="257">
        <f>MIN(IF($F66=0,0,IFERROR(ROUND(NORMINV(1-(Inputs!$I$74/100),$F100,$D$90*$F100),-1),0))*$E100,$F100)*CV$88</f>
        <v>0</v>
      </c>
      <c r="CW100" s="257">
        <f>MIN(IF($F66=0,0,IFERROR(ROUND(NORMINV(1-(Inputs!$I$74/100),$F100,$D$90*$F100),-1),0))*$E100,$F100)*CW$88</f>
        <v>0</v>
      </c>
      <c r="CX100" s="257">
        <f>MIN(IF($F66=0,0,IFERROR(ROUND(NORMINV(1-(Inputs!$I$74/100),$F100,$D$90*$F100),-1),0))*$E100,$F100)*CX$88</f>
        <v>0</v>
      </c>
      <c r="CY100" s="257">
        <f>MIN(IF($F66=0,0,IFERROR(ROUND(NORMINV(1-(Inputs!$I$74/100),$F100,$D$90*$F100),-1),0))*$E100,$F100)*CY$88</f>
        <v>0</v>
      </c>
      <c r="CZ100" s="257">
        <f>MIN(IF($F66=0,0,IFERROR(ROUND(NORMINV(1-(Inputs!$I$74/100),$F100,$D$90*$F100),-1),0))*$E100,$F100)*CZ$88</f>
        <v>0</v>
      </c>
      <c r="DA100" s="257">
        <f>MIN(IF($F66=0,0,IFERROR(ROUND(NORMINV(1-(Inputs!$I$74/100),$F100,$D$90*$F100),-1),0))*$E100,$F100)*DA$88</f>
        <v>0</v>
      </c>
      <c r="DB100" s="257">
        <f>MIN(IF($F66=0,0,IFERROR(ROUND(NORMINV(1-(Inputs!$I$74/100),$F100,$D$90*$F100),-1),0))*$E100,$F100)*DB$88</f>
        <v>0</v>
      </c>
      <c r="DC100" s="257">
        <f>MIN(IF($F66=0,0,IFERROR(ROUND(NORMINV(1-(Inputs!$I$74/100),$F100,$D$90*$F100),-1),0))*$E100,$F100)*DC$88</f>
        <v>0</v>
      </c>
      <c r="DD100" s="257">
        <f>MIN(IF($F66=0,0,IFERROR(ROUND(NORMINV(1-(Inputs!$I$74/100),$F100,$D$90*$F100),-1),0))*$E100,$F100)*DD$88</f>
        <v>0</v>
      </c>
      <c r="DE100" s="257">
        <f>MIN(IF($F66=0,0,IFERROR(ROUND(NORMINV(1-(Inputs!$I$74/100),$F100,$D$90*$F100),-1),0))*$E100,$F100)*DE$88</f>
        <v>0</v>
      </c>
      <c r="DF100" s="257">
        <f>MIN(IF($F66=0,0,IFERROR(ROUND(NORMINV(1-(Inputs!$I$74/100),$F100,$D$90*$F100),-1),0))*$E100,$F100)*DF$88</f>
        <v>0</v>
      </c>
      <c r="DG100" s="257">
        <f>MIN(IF($F66=0,0,IFERROR(ROUND(NORMINV(1-(Inputs!$I$74/100),$F100,$D$90*$F100),-1),0))*$E100,$F100)*DG$88</f>
        <v>0</v>
      </c>
      <c r="DH100" s="257">
        <f>MIN(IF($F66=0,0,IFERROR(ROUND(NORMINV(1-(Inputs!$I$74/100),$F100,$D$90*$F100),-1),0))*$E100,$F100)*DH$88</f>
        <v>0</v>
      </c>
      <c r="DI100" s="257">
        <f>MIN(IF($F66=0,0,IFERROR(ROUND(NORMINV(1-(Inputs!$I$74/100),$F100,$D$90*$F100),-1),0))*$E100,$F100)*DI$88</f>
        <v>0</v>
      </c>
      <c r="DJ100" s="257">
        <f>MIN(IF($F66=0,0,IFERROR(ROUND(NORMINV(1-(Inputs!$I$74/100),$F100,$D$90*$F100),-1),0))*$E100,$F100)*DJ$88</f>
        <v>0</v>
      </c>
      <c r="DK100" s="257">
        <f>MIN(IF($F66=0,0,IFERROR(ROUND(NORMINV(1-(Inputs!$I$74/100),$F100,$D$90*$F100),-1),0))*$E100,$F100)*DK$88</f>
        <v>0</v>
      </c>
      <c r="DL100" s="257">
        <f>MIN(IF($F66=0,0,IFERROR(ROUND(NORMINV(1-(Inputs!$I$74/100),$F100,$D$90*$F100),-1),0))*$E100,$F100)*DL$88</f>
        <v>0</v>
      </c>
      <c r="DM100" s="257">
        <f>MIN(IF($F66=0,0,IFERROR(ROUND(NORMINV(1-(Inputs!$I$74/100),$F100,$D$90*$F100),-1),0))*$E100,$F100)*DM$88</f>
        <v>0</v>
      </c>
      <c r="DN100" s="257">
        <f>MIN(IF($F66=0,0,IFERROR(ROUND(NORMINV(1-(Inputs!$I$74/100),$F100,$D$90*$F100),-1),0))*$E100,$F100)*DN$88</f>
        <v>0</v>
      </c>
      <c r="DO100" s="257">
        <f>MIN(IF($F66=0,0,IFERROR(ROUND(NORMINV(1-(Inputs!$I$74/100),$F100,$D$90*$F100),-1),0))*$E100,$F100)*DO$88</f>
        <v>0</v>
      </c>
      <c r="DP100" s="257">
        <f>MIN(IF($F66=0,0,IFERROR(ROUND(NORMINV(1-(Inputs!$I$74/100),$F100,$D$90*$F100),-1),0))*$E100,$F100)*DP$88</f>
        <v>0</v>
      </c>
      <c r="DQ100" s="257">
        <f>MIN(IF($F66=0,0,IFERROR(ROUND(NORMINV(1-(Inputs!$I$74/100),$F100,$D$90*$F100),-1),0))*$E100,$F100)*DQ$88</f>
        <v>0</v>
      </c>
      <c r="DR100" s="257">
        <f>MIN(IF($F66=0,0,IFERROR(ROUND(NORMINV(1-(Inputs!$I$74/100),$F100,$D$90*$F100),-1),0))*$E100,$F100)*DR$88</f>
        <v>0</v>
      </c>
      <c r="DS100" s="257">
        <f>MIN(IF($F66=0,0,IFERROR(ROUND(NORMINV(1-(Inputs!$I$74/100),$F100,$D$90*$F100),-1),0))*$E100,$F100)*DS$88</f>
        <v>0</v>
      </c>
      <c r="DT100" s="257">
        <f>MIN(IF($F66=0,0,IFERROR(ROUND(NORMINV(1-(Inputs!$I$74/100),$F100,$D$90*$F100),-1),0))*$E100,$F100)*DT$88</f>
        <v>0</v>
      </c>
      <c r="DU100" s="257">
        <f>MIN(IF($F66=0,0,IFERROR(ROUND(NORMINV(1-(Inputs!$I$74/100),$F100,$D$90*$F100),-1),0))*$E100,$F100)*DU$88</f>
        <v>0</v>
      </c>
      <c r="DV100" s="257">
        <f>MIN(IF($F66=0,0,IFERROR(ROUND(NORMINV(1-(Inputs!$I$74/100),$F100,$D$90*$F100),-1),0))*$E100,$F100)*DV$88</f>
        <v>0</v>
      </c>
      <c r="DW100" s="257">
        <f>MIN(IF($F66=0,0,IFERROR(ROUND(NORMINV(1-(Inputs!$I$74/100),$F100,$D$90*$F100),-1),0))*$E100,$F100)*DW$88</f>
        <v>0</v>
      </c>
      <c r="DX100" s="257">
        <f>MIN(IF($F66=0,0,IFERROR(ROUND(NORMINV(1-(Inputs!$I$74/100),$F100,$D$90*$F100),-1),0))*$E100,$F100)*DX$88</f>
        <v>0</v>
      </c>
      <c r="DY100" s="257">
        <f>MIN(IF($F66=0,0,IFERROR(ROUND(NORMINV(1-(Inputs!$I$74/100),$F100,$D$90*$F100),-1),0))*$E100,$F100)*DY$88</f>
        <v>0</v>
      </c>
      <c r="DZ100" s="257">
        <f>MIN(IF($F66=0,0,IFERROR(ROUND(NORMINV(1-(Inputs!$I$74/100),$F100,$D$90*$F100),-1),0))*$E100,$F100)*DZ$88</f>
        <v>0</v>
      </c>
    </row>
    <row r="101" spans="1:130" collapsed="1">
      <c r="A101" s="151"/>
      <c r="C101" s="63"/>
      <c r="G101" s="54"/>
      <c r="H101" s="341"/>
      <c r="I101" s="54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  <c r="BZ101" s="153"/>
      <c r="CA101" s="153"/>
      <c r="CB101" s="153"/>
      <c r="CC101" s="153"/>
      <c r="CD101" s="153"/>
      <c r="CE101" s="153"/>
      <c r="CF101" s="153"/>
      <c r="CG101" s="153"/>
      <c r="CH101" s="153"/>
      <c r="CI101" s="153"/>
      <c r="CJ101" s="153"/>
      <c r="CK101" s="153"/>
      <c r="CL101" s="153"/>
      <c r="CM101" s="153"/>
      <c r="CN101" s="153"/>
      <c r="CO101" s="153"/>
      <c r="CP101" s="153"/>
      <c r="CQ101" s="153"/>
      <c r="CR101" s="153"/>
      <c r="CS101" s="153"/>
      <c r="CT101" s="153"/>
      <c r="CU101" s="153"/>
      <c r="CV101" s="153"/>
      <c r="CW101" s="153"/>
      <c r="CX101" s="153"/>
      <c r="CY101" s="153"/>
      <c r="CZ101" s="153"/>
      <c r="DA101" s="153"/>
      <c r="DB101" s="153"/>
      <c r="DC101" s="153"/>
      <c r="DD101" s="153"/>
      <c r="DE101" s="153"/>
      <c r="DF101" s="153"/>
      <c r="DG101" s="153"/>
      <c r="DH101" s="153"/>
      <c r="DI101" s="153"/>
      <c r="DJ101" s="153"/>
      <c r="DK101" s="153"/>
      <c r="DL101" s="153"/>
      <c r="DM101" s="153"/>
      <c r="DN101" s="153"/>
      <c r="DO101" s="153"/>
      <c r="DP101" s="153"/>
      <c r="DQ101" s="153"/>
      <c r="DR101" s="153"/>
      <c r="DS101" s="153"/>
      <c r="DT101" s="153"/>
      <c r="DU101" s="153"/>
      <c r="DV101" s="153"/>
      <c r="DW101" s="153"/>
      <c r="DX101" s="153"/>
      <c r="DY101" s="153"/>
      <c r="DZ101" s="153"/>
    </row>
    <row r="102" spans="1:130">
      <c r="A102" s="151"/>
      <c r="C102" s="63"/>
      <c r="G102" s="54"/>
      <c r="H102" s="254"/>
      <c r="I102" s="54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  <c r="CD102" s="153"/>
      <c r="CE102" s="153"/>
      <c r="CF102" s="153"/>
      <c r="CG102" s="153"/>
      <c r="CH102" s="153"/>
      <c r="CI102" s="153"/>
      <c r="CJ102" s="153"/>
      <c r="CK102" s="153"/>
      <c r="CL102" s="153"/>
      <c r="CM102" s="153"/>
      <c r="CN102" s="153"/>
      <c r="CO102" s="153"/>
      <c r="CP102" s="153"/>
      <c r="CQ102" s="153"/>
      <c r="CR102" s="153"/>
      <c r="CS102" s="153"/>
      <c r="CT102" s="153"/>
      <c r="CU102" s="153"/>
      <c r="CV102" s="153"/>
      <c r="CW102" s="153"/>
      <c r="CX102" s="153"/>
      <c r="CY102" s="153"/>
      <c r="CZ102" s="153"/>
      <c r="DA102" s="153"/>
      <c r="DB102" s="153"/>
      <c r="DC102" s="153"/>
      <c r="DD102" s="153"/>
      <c r="DE102" s="153"/>
      <c r="DF102" s="153"/>
      <c r="DG102" s="153"/>
      <c r="DH102" s="153"/>
      <c r="DI102" s="153"/>
      <c r="DJ102" s="153"/>
      <c r="DK102" s="153"/>
      <c r="DL102" s="153"/>
      <c r="DM102" s="153"/>
      <c r="DN102" s="153"/>
      <c r="DO102" s="153"/>
      <c r="DP102" s="153"/>
      <c r="DQ102" s="153"/>
      <c r="DR102" s="153"/>
      <c r="DS102" s="153"/>
      <c r="DT102" s="153"/>
      <c r="DU102" s="153"/>
      <c r="DV102" s="153"/>
      <c r="DW102" s="153"/>
      <c r="DX102" s="153"/>
      <c r="DY102" s="153"/>
      <c r="DZ102" s="153"/>
    </row>
    <row r="103" spans="1:130" ht="13">
      <c r="A103" s="151"/>
      <c r="C103" s="32"/>
      <c r="G103" s="54"/>
      <c r="H103" s="254"/>
      <c r="I103" s="54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  <c r="BW103" s="153"/>
      <c r="BX103" s="153"/>
      <c r="BY103" s="153"/>
      <c r="BZ103" s="153"/>
      <c r="CA103" s="153"/>
      <c r="CB103" s="153"/>
      <c r="CC103" s="153"/>
      <c r="CD103" s="153"/>
      <c r="CE103" s="153"/>
      <c r="CF103" s="153"/>
      <c r="CG103" s="153"/>
      <c r="CH103" s="153"/>
      <c r="CI103" s="153"/>
      <c r="CJ103" s="153"/>
      <c r="CK103" s="153"/>
      <c r="CL103" s="153"/>
      <c r="CM103" s="153"/>
      <c r="CN103" s="153"/>
      <c r="CO103" s="153"/>
      <c r="CP103" s="153"/>
      <c r="CQ103" s="153"/>
      <c r="CR103" s="153"/>
      <c r="CS103" s="153"/>
      <c r="CT103" s="153"/>
      <c r="CU103" s="153"/>
      <c r="CV103" s="153"/>
      <c r="CW103" s="153"/>
      <c r="CX103" s="153"/>
      <c r="CY103" s="153"/>
      <c r="CZ103" s="153"/>
      <c r="DA103" s="153"/>
      <c r="DB103" s="153"/>
      <c r="DC103" s="153"/>
      <c r="DD103" s="153"/>
      <c r="DE103" s="153"/>
      <c r="DF103" s="153"/>
      <c r="DG103" s="153"/>
      <c r="DH103" s="153"/>
      <c r="DI103" s="153"/>
      <c r="DJ103" s="153"/>
      <c r="DK103" s="153"/>
      <c r="DL103" s="153"/>
      <c r="DM103" s="153"/>
      <c r="DN103" s="153"/>
      <c r="DO103" s="153"/>
      <c r="DP103" s="153"/>
      <c r="DQ103" s="153"/>
      <c r="DR103" s="153"/>
      <c r="DS103" s="153"/>
      <c r="DT103" s="153"/>
      <c r="DU103" s="153"/>
      <c r="DV103" s="153"/>
      <c r="DW103" s="153"/>
      <c r="DX103" s="153"/>
      <c r="DY103" s="153"/>
      <c r="DZ103" s="153"/>
    </row>
    <row r="104" spans="1:130" ht="13">
      <c r="A104" s="151"/>
      <c r="C104" s="14" t="s">
        <v>94</v>
      </c>
      <c r="H104" s="259"/>
      <c r="I104" s="29"/>
      <c r="J104" s="198">
        <f t="shared" ref="J104:AO104" si="276">SUM(J90:J101)</f>
        <v>0</v>
      </c>
      <c r="K104" s="198">
        <f t="shared" si="276"/>
        <v>0</v>
      </c>
      <c r="L104" s="198">
        <f t="shared" si="276"/>
        <v>0</v>
      </c>
      <c r="M104" s="198">
        <f t="shared" si="276"/>
        <v>0</v>
      </c>
      <c r="N104" s="198">
        <f t="shared" si="276"/>
        <v>648000</v>
      </c>
      <c r="O104" s="198">
        <f t="shared" si="276"/>
        <v>669600</v>
      </c>
      <c r="P104" s="198">
        <f t="shared" si="276"/>
        <v>648000</v>
      </c>
      <c r="Q104" s="198">
        <f t="shared" si="276"/>
        <v>669600</v>
      </c>
      <c r="R104" s="198">
        <f t="shared" si="276"/>
        <v>669600</v>
      </c>
      <c r="S104" s="198">
        <f t="shared" si="276"/>
        <v>648000</v>
      </c>
      <c r="T104" s="198">
        <f t="shared" si="276"/>
        <v>669600</v>
      </c>
      <c r="U104" s="198">
        <f t="shared" si="276"/>
        <v>648000</v>
      </c>
      <c r="V104" s="198">
        <f t="shared" si="276"/>
        <v>669600</v>
      </c>
      <c r="W104" s="198">
        <f t="shared" si="276"/>
        <v>669600</v>
      </c>
      <c r="X104" s="198">
        <f t="shared" si="276"/>
        <v>604800</v>
      </c>
      <c r="Y104" s="198">
        <f t="shared" si="276"/>
        <v>669600</v>
      </c>
      <c r="Z104" s="198">
        <f t="shared" si="276"/>
        <v>648000</v>
      </c>
      <c r="AA104" s="198">
        <f t="shared" si="276"/>
        <v>669600</v>
      </c>
      <c r="AB104" s="198">
        <f t="shared" si="276"/>
        <v>648000</v>
      </c>
      <c r="AC104" s="198">
        <f t="shared" si="276"/>
        <v>669600</v>
      </c>
      <c r="AD104" s="198">
        <f t="shared" si="276"/>
        <v>669600</v>
      </c>
      <c r="AE104" s="198">
        <f t="shared" si="276"/>
        <v>648000</v>
      </c>
      <c r="AF104" s="198">
        <f t="shared" si="276"/>
        <v>669600</v>
      </c>
      <c r="AG104" s="198">
        <f t="shared" si="276"/>
        <v>648000</v>
      </c>
      <c r="AH104" s="198">
        <f t="shared" si="276"/>
        <v>669600</v>
      </c>
      <c r="AI104" s="198">
        <f t="shared" si="276"/>
        <v>669600</v>
      </c>
      <c r="AJ104" s="198">
        <f t="shared" si="276"/>
        <v>626400</v>
      </c>
      <c r="AK104" s="198">
        <f t="shared" si="276"/>
        <v>669600</v>
      </c>
      <c r="AL104" s="198">
        <f t="shared" si="276"/>
        <v>648000</v>
      </c>
      <c r="AM104" s="198">
        <f t="shared" si="276"/>
        <v>669600</v>
      </c>
      <c r="AN104" s="198">
        <f t="shared" si="276"/>
        <v>648000</v>
      </c>
      <c r="AO104" s="198">
        <f t="shared" si="276"/>
        <v>669600</v>
      </c>
      <c r="AP104" s="198">
        <f t="shared" ref="AP104:BU104" si="277">SUM(AP90:AP101)</f>
        <v>669600</v>
      </c>
      <c r="AQ104" s="198">
        <f t="shared" si="277"/>
        <v>648000</v>
      </c>
      <c r="AR104" s="198">
        <f t="shared" si="277"/>
        <v>669600</v>
      </c>
      <c r="AS104" s="198">
        <f t="shared" si="277"/>
        <v>648000</v>
      </c>
      <c r="AT104" s="198">
        <f t="shared" si="277"/>
        <v>669600</v>
      </c>
      <c r="AU104" s="198">
        <f t="shared" si="277"/>
        <v>669600</v>
      </c>
      <c r="AV104" s="198">
        <f t="shared" si="277"/>
        <v>604800</v>
      </c>
      <c r="AW104" s="198">
        <f t="shared" si="277"/>
        <v>669600</v>
      </c>
      <c r="AX104" s="198">
        <f t="shared" si="277"/>
        <v>648000</v>
      </c>
      <c r="AY104" s="198">
        <f t="shared" si="277"/>
        <v>669600</v>
      </c>
      <c r="AZ104" s="198">
        <f t="shared" si="277"/>
        <v>648000</v>
      </c>
      <c r="BA104" s="198">
        <f t="shared" si="277"/>
        <v>669600</v>
      </c>
      <c r="BB104" s="198">
        <f t="shared" si="277"/>
        <v>669600</v>
      </c>
      <c r="BC104" s="198">
        <f t="shared" si="277"/>
        <v>648000</v>
      </c>
      <c r="BD104" s="198">
        <f t="shared" si="277"/>
        <v>669600</v>
      </c>
      <c r="BE104" s="198">
        <f t="shared" si="277"/>
        <v>648000</v>
      </c>
      <c r="BF104" s="198">
        <f t="shared" si="277"/>
        <v>669600</v>
      </c>
      <c r="BG104" s="198">
        <f t="shared" si="277"/>
        <v>669600</v>
      </c>
      <c r="BH104" s="198">
        <f t="shared" si="277"/>
        <v>604800</v>
      </c>
      <c r="BI104" s="198">
        <f t="shared" si="277"/>
        <v>669600</v>
      </c>
      <c r="BJ104" s="198">
        <f t="shared" si="277"/>
        <v>648000</v>
      </c>
      <c r="BK104" s="198">
        <f t="shared" si="277"/>
        <v>669600</v>
      </c>
      <c r="BL104" s="198">
        <f t="shared" si="277"/>
        <v>648000</v>
      </c>
      <c r="BM104" s="198">
        <f t="shared" si="277"/>
        <v>669600</v>
      </c>
      <c r="BN104" s="198">
        <f t="shared" si="277"/>
        <v>669600</v>
      </c>
      <c r="BO104" s="198">
        <f t="shared" si="277"/>
        <v>648000</v>
      </c>
      <c r="BP104" s="198">
        <f t="shared" si="277"/>
        <v>669600</v>
      </c>
      <c r="BQ104" s="198">
        <f t="shared" si="277"/>
        <v>648000</v>
      </c>
      <c r="BR104" s="198">
        <f t="shared" si="277"/>
        <v>669600</v>
      </c>
      <c r="BS104" s="198">
        <f t="shared" si="277"/>
        <v>669600</v>
      </c>
      <c r="BT104" s="198">
        <f t="shared" si="277"/>
        <v>604800</v>
      </c>
      <c r="BU104" s="198">
        <f t="shared" si="277"/>
        <v>669600</v>
      </c>
      <c r="BV104" s="198">
        <f t="shared" ref="BV104:CA104" si="278">SUM(BV90:BV101)</f>
        <v>648000</v>
      </c>
      <c r="BW104" s="198">
        <f t="shared" si="278"/>
        <v>669600</v>
      </c>
      <c r="BX104" s="198">
        <f t="shared" si="278"/>
        <v>648000</v>
      </c>
      <c r="BY104" s="198">
        <f t="shared" si="278"/>
        <v>669600</v>
      </c>
      <c r="BZ104" s="198">
        <f t="shared" si="278"/>
        <v>669600</v>
      </c>
      <c r="CA104" s="198">
        <f t="shared" si="278"/>
        <v>648000</v>
      </c>
      <c r="CB104" s="198">
        <f t="shared" ref="CB104:CC104" si="279">SUM(CB90:CB101)</f>
        <v>669600</v>
      </c>
      <c r="CC104" s="198">
        <f t="shared" si="279"/>
        <v>648000</v>
      </c>
      <c r="CD104" s="198">
        <f t="shared" ref="CD104:DL104" si="280">SUM(CD90:CD101)</f>
        <v>669600</v>
      </c>
      <c r="CE104" s="198">
        <f t="shared" si="280"/>
        <v>669600</v>
      </c>
      <c r="CF104" s="198">
        <f t="shared" si="280"/>
        <v>626400</v>
      </c>
      <c r="CG104" s="198">
        <f t="shared" si="280"/>
        <v>669600</v>
      </c>
      <c r="CH104" s="198">
        <f t="shared" si="280"/>
        <v>648000</v>
      </c>
      <c r="CI104" s="198">
        <f t="shared" si="280"/>
        <v>669600</v>
      </c>
      <c r="CJ104" s="198">
        <f t="shared" si="280"/>
        <v>648000</v>
      </c>
      <c r="CK104" s="198">
        <f t="shared" si="280"/>
        <v>669600</v>
      </c>
      <c r="CL104" s="198">
        <f t="shared" si="280"/>
        <v>669600</v>
      </c>
      <c r="CM104" s="198">
        <f t="shared" si="280"/>
        <v>648000</v>
      </c>
      <c r="CN104" s="198">
        <f t="shared" si="280"/>
        <v>669600</v>
      </c>
      <c r="CO104" s="198">
        <f t="shared" si="280"/>
        <v>648000</v>
      </c>
      <c r="CP104" s="198">
        <f t="shared" si="280"/>
        <v>669600</v>
      </c>
      <c r="CQ104" s="198">
        <f t="shared" si="280"/>
        <v>669600</v>
      </c>
      <c r="CR104" s="198">
        <f t="shared" si="280"/>
        <v>604800</v>
      </c>
      <c r="CS104" s="198">
        <f t="shared" si="280"/>
        <v>669600</v>
      </c>
      <c r="CT104" s="198">
        <f t="shared" si="280"/>
        <v>648000</v>
      </c>
      <c r="CU104" s="198">
        <f t="shared" si="280"/>
        <v>669600</v>
      </c>
      <c r="CV104" s="198">
        <f t="shared" si="280"/>
        <v>648000</v>
      </c>
      <c r="CW104" s="198">
        <f t="shared" si="280"/>
        <v>669600</v>
      </c>
      <c r="CX104" s="198">
        <f t="shared" si="280"/>
        <v>669600</v>
      </c>
      <c r="CY104" s="198">
        <f t="shared" si="280"/>
        <v>648000</v>
      </c>
      <c r="CZ104" s="198">
        <f t="shared" si="280"/>
        <v>669600</v>
      </c>
      <c r="DA104" s="198">
        <f t="shared" si="280"/>
        <v>648000</v>
      </c>
      <c r="DB104" s="198">
        <f t="shared" si="280"/>
        <v>669600</v>
      </c>
      <c r="DC104" s="198">
        <f t="shared" si="280"/>
        <v>669600</v>
      </c>
      <c r="DD104" s="198">
        <f t="shared" si="280"/>
        <v>604800</v>
      </c>
      <c r="DE104" s="198">
        <f t="shared" si="280"/>
        <v>669600</v>
      </c>
      <c r="DF104" s="198">
        <f t="shared" si="280"/>
        <v>648000</v>
      </c>
      <c r="DG104" s="198">
        <f t="shared" si="280"/>
        <v>669600</v>
      </c>
      <c r="DH104" s="198">
        <f t="shared" si="280"/>
        <v>648000</v>
      </c>
      <c r="DI104" s="198">
        <f t="shared" si="280"/>
        <v>669600</v>
      </c>
      <c r="DJ104" s="198">
        <f t="shared" si="280"/>
        <v>669600</v>
      </c>
      <c r="DK104" s="198">
        <f t="shared" si="280"/>
        <v>648000</v>
      </c>
      <c r="DL104" s="198">
        <f t="shared" si="280"/>
        <v>669600</v>
      </c>
      <c r="DM104" s="198">
        <f t="shared" ref="DM104:DZ104" si="281">SUM(DM90:DM101)</f>
        <v>648000</v>
      </c>
      <c r="DN104" s="198">
        <f t="shared" si="281"/>
        <v>669600</v>
      </c>
      <c r="DO104" s="198">
        <f t="shared" si="281"/>
        <v>669600</v>
      </c>
      <c r="DP104" s="198">
        <f t="shared" si="281"/>
        <v>604800</v>
      </c>
      <c r="DQ104" s="198">
        <f t="shared" si="281"/>
        <v>669600</v>
      </c>
      <c r="DR104" s="198">
        <f t="shared" si="281"/>
        <v>648000</v>
      </c>
      <c r="DS104" s="198">
        <f t="shared" si="281"/>
        <v>669600</v>
      </c>
      <c r="DT104" s="198">
        <f t="shared" si="281"/>
        <v>648000</v>
      </c>
      <c r="DU104" s="198">
        <f t="shared" si="281"/>
        <v>669600</v>
      </c>
      <c r="DV104" s="198">
        <f t="shared" si="281"/>
        <v>669600</v>
      </c>
      <c r="DW104" s="198">
        <f t="shared" si="281"/>
        <v>648000</v>
      </c>
      <c r="DX104" s="198">
        <f t="shared" si="281"/>
        <v>669600</v>
      </c>
      <c r="DY104" s="198">
        <f t="shared" si="281"/>
        <v>648000</v>
      </c>
      <c r="DZ104" s="198">
        <f t="shared" si="281"/>
        <v>669600</v>
      </c>
    </row>
    <row r="105" spans="1:130" ht="13">
      <c r="A105" s="151"/>
      <c r="C105" s="14"/>
      <c r="H105" s="259"/>
      <c r="I105" s="29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  <c r="CN105" s="260"/>
      <c r="CO105" s="260"/>
      <c r="CP105" s="260"/>
      <c r="CQ105" s="260"/>
      <c r="CR105" s="260"/>
      <c r="CS105" s="260"/>
      <c r="CT105" s="260"/>
      <c r="CU105" s="260"/>
      <c r="CV105" s="260"/>
      <c r="CW105" s="260"/>
      <c r="CX105" s="260"/>
      <c r="CY105" s="260"/>
      <c r="CZ105" s="260"/>
      <c r="DA105" s="260"/>
      <c r="DB105" s="260"/>
      <c r="DC105" s="260"/>
      <c r="DD105" s="260"/>
      <c r="DE105" s="260"/>
      <c r="DF105" s="260"/>
      <c r="DG105" s="260"/>
      <c r="DH105" s="260"/>
      <c r="DI105" s="260"/>
      <c r="DJ105" s="260"/>
      <c r="DK105" s="260"/>
      <c r="DL105" s="260"/>
      <c r="DM105" s="260"/>
      <c r="DN105" s="260"/>
      <c r="DO105" s="260"/>
      <c r="DP105" s="260"/>
      <c r="DQ105" s="260"/>
      <c r="DR105" s="260"/>
      <c r="DS105" s="260"/>
      <c r="DT105" s="260"/>
      <c r="DU105" s="260"/>
      <c r="DV105" s="260"/>
      <c r="DW105" s="260"/>
      <c r="DX105" s="260"/>
      <c r="DY105" s="260"/>
      <c r="DZ105" s="260"/>
    </row>
    <row r="106" spans="1:130" ht="13">
      <c r="A106" s="151"/>
      <c r="C106" s="14" t="s">
        <v>275</v>
      </c>
      <c r="H106" s="259"/>
      <c r="I106" s="29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  <c r="CY106" s="260"/>
      <c r="CZ106" s="260"/>
      <c r="DA106" s="260"/>
      <c r="DB106" s="260"/>
      <c r="DC106" s="260"/>
      <c r="DD106" s="260"/>
      <c r="DE106" s="260"/>
      <c r="DF106" s="260"/>
      <c r="DG106" s="260"/>
      <c r="DH106" s="260"/>
      <c r="DI106" s="260"/>
      <c r="DJ106" s="260"/>
      <c r="DK106" s="260"/>
      <c r="DL106" s="260"/>
      <c r="DM106" s="260"/>
      <c r="DN106" s="260"/>
      <c r="DO106" s="260"/>
      <c r="DP106" s="260"/>
      <c r="DQ106" s="260"/>
      <c r="DR106" s="260"/>
      <c r="DS106" s="260"/>
      <c r="DT106" s="260"/>
      <c r="DU106" s="260"/>
      <c r="DV106" s="260"/>
      <c r="DW106" s="260"/>
      <c r="DX106" s="260"/>
      <c r="DY106" s="260"/>
      <c r="DZ106" s="260"/>
    </row>
    <row r="107" spans="1:130" ht="13">
      <c r="A107" s="151"/>
      <c r="C107" s="14"/>
      <c r="H107" s="259"/>
      <c r="I107" s="29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  <c r="CN107" s="260"/>
      <c r="CO107" s="260"/>
      <c r="CP107" s="260"/>
      <c r="CQ107" s="260"/>
      <c r="CR107" s="260"/>
      <c r="CS107" s="260"/>
      <c r="CT107" s="260"/>
      <c r="CU107" s="260"/>
      <c r="CV107" s="260"/>
      <c r="CW107" s="260"/>
      <c r="CX107" s="260"/>
      <c r="CY107" s="260"/>
      <c r="CZ107" s="260"/>
      <c r="DA107" s="260"/>
      <c r="DB107" s="260"/>
      <c r="DC107" s="260"/>
      <c r="DD107" s="260"/>
      <c r="DE107" s="260"/>
      <c r="DF107" s="260"/>
      <c r="DG107" s="260"/>
      <c r="DH107" s="260"/>
      <c r="DI107" s="260"/>
      <c r="DJ107" s="260"/>
      <c r="DK107" s="260"/>
      <c r="DL107" s="260"/>
      <c r="DM107" s="260"/>
      <c r="DN107" s="260"/>
      <c r="DO107" s="260"/>
      <c r="DP107" s="260"/>
      <c r="DQ107" s="260"/>
      <c r="DR107" s="260"/>
      <c r="DS107" s="260"/>
      <c r="DT107" s="260"/>
      <c r="DU107" s="260"/>
      <c r="DV107" s="260"/>
      <c r="DW107" s="260"/>
      <c r="DX107" s="260"/>
      <c r="DY107" s="260"/>
      <c r="DZ107" s="260"/>
    </row>
    <row r="108" spans="1:130">
      <c r="A108" s="151"/>
      <c r="C108" s="5" t="s">
        <v>272</v>
      </c>
      <c r="H108" s="259"/>
      <c r="I108" s="29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  <c r="CN108" s="260"/>
      <c r="CO108" s="260"/>
      <c r="CP108" s="260"/>
      <c r="CQ108" s="260"/>
      <c r="CR108" s="260"/>
      <c r="CS108" s="260"/>
      <c r="CT108" s="260"/>
      <c r="CU108" s="260"/>
      <c r="CV108" s="260"/>
      <c r="CW108" s="260"/>
      <c r="CX108" s="260"/>
      <c r="CY108" s="260"/>
      <c r="CZ108" s="260"/>
      <c r="DA108" s="260"/>
      <c r="DB108" s="260"/>
      <c r="DC108" s="260"/>
      <c r="DD108" s="260"/>
      <c r="DE108" s="260"/>
      <c r="DF108" s="260"/>
      <c r="DG108" s="260"/>
      <c r="DH108" s="260"/>
      <c r="DI108" s="260"/>
      <c r="DJ108" s="260"/>
      <c r="DK108" s="260"/>
      <c r="DL108" s="260"/>
      <c r="DM108" s="260"/>
      <c r="DN108" s="260"/>
      <c r="DO108" s="260"/>
      <c r="DP108" s="260"/>
      <c r="DQ108" s="260"/>
      <c r="DR108" s="260"/>
      <c r="DS108" s="260"/>
      <c r="DT108" s="260"/>
      <c r="DU108" s="260"/>
      <c r="DV108" s="260"/>
      <c r="DW108" s="260"/>
      <c r="DX108" s="260"/>
      <c r="DY108" s="260"/>
      <c r="DZ108" s="260"/>
    </row>
    <row r="109" spans="1:130" ht="13">
      <c r="A109" s="151"/>
      <c r="C109" s="14"/>
      <c r="D109" s="54" t="s">
        <v>277</v>
      </c>
      <c r="E109" s="261" t="s">
        <v>274</v>
      </c>
      <c r="F109" s="261" t="s">
        <v>276</v>
      </c>
      <c r="H109" s="259"/>
      <c r="I109" s="29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  <c r="CN109" s="260"/>
      <c r="CO109" s="260"/>
      <c r="CP109" s="260"/>
      <c r="CQ109" s="260"/>
      <c r="CR109" s="260"/>
      <c r="CS109" s="260"/>
      <c r="CT109" s="260"/>
      <c r="CU109" s="260"/>
      <c r="CV109" s="260"/>
      <c r="CW109" s="260"/>
      <c r="CX109" s="260"/>
      <c r="CY109" s="260"/>
      <c r="CZ109" s="260"/>
      <c r="DA109" s="260"/>
      <c r="DB109" s="260"/>
      <c r="DC109" s="260"/>
      <c r="DD109" s="260"/>
      <c r="DE109" s="260"/>
      <c r="DF109" s="260"/>
      <c r="DG109" s="260"/>
      <c r="DH109" s="260"/>
      <c r="DI109" s="260"/>
      <c r="DJ109" s="260"/>
      <c r="DK109" s="260"/>
      <c r="DL109" s="260"/>
      <c r="DM109" s="260"/>
      <c r="DN109" s="260"/>
      <c r="DO109" s="260"/>
      <c r="DP109" s="260"/>
      <c r="DQ109" s="260"/>
      <c r="DR109" s="260"/>
      <c r="DS109" s="260"/>
      <c r="DT109" s="260"/>
      <c r="DU109" s="260"/>
      <c r="DV109" s="260"/>
      <c r="DW109" s="260"/>
      <c r="DX109" s="260"/>
      <c r="DY109" s="260"/>
      <c r="DZ109" s="260"/>
    </row>
    <row r="110" spans="1:130">
      <c r="A110" s="151"/>
      <c r="C110" s="34" t="str">
        <f>C90</f>
        <v>A100</v>
      </c>
      <c r="D110" s="109">
        <v>46113</v>
      </c>
      <c r="E110" s="108">
        <v>3</v>
      </c>
      <c r="F110" s="106">
        <v>0.4</v>
      </c>
      <c r="G110" s="54" t="s">
        <v>90</v>
      </c>
      <c r="H110" s="259"/>
      <c r="I110" s="29"/>
      <c r="J110" s="260">
        <f>IFERROR(IF(J$8&gt;EDATE($D110,$E110*12-1),0,J90*$F110),0)</f>
        <v>0</v>
      </c>
      <c r="K110" s="260">
        <f t="shared" ref="K110:BV110" si="282">IFERROR(IF(K$8&gt;EDATE($D110,$E110*12-1),0,K90*$F110),0)</f>
        <v>0</v>
      </c>
      <c r="L110" s="260">
        <f t="shared" si="282"/>
        <v>0</v>
      </c>
      <c r="M110" s="260">
        <f t="shared" si="282"/>
        <v>0</v>
      </c>
      <c r="N110" s="260">
        <f t="shared" si="282"/>
        <v>25920</v>
      </c>
      <c r="O110" s="260">
        <f t="shared" si="282"/>
        <v>26784</v>
      </c>
      <c r="P110" s="260">
        <f t="shared" si="282"/>
        <v>25920</v>
      </c>
      <c r="Q110" s="260">
        <f t="shared" si="282"/>
        <v>26784</v>
      </c>
      <c r="R110" s="260">
        <f t="shared" si="282"/>
        <v>26784</v>
      </c>
      <c r="S110" s="260">
        <f t="shared" si="282"/>
        <v>25920</v>
      </c>
      <c r="T110" s="260">
        <f t="shared" si="282"/>
        <v>26784</v>
      </c>
      <c r="U110" s="260">
        <f t="shared" si="282"/>
        <v>25920</v>
      </c>
      <c r="V110" s="260">
        <f t="shared" si="282"/>
        <v>26784</v>
      </c>
      <c r="W110" s="260">
        <f t="shared" si="282"/>
        <v>26784</v>
      </c>
      <c r="X110" s="260">
        <f t="shared" si="282"/>
        <v>24192</v>
      </c>
      <c r="Y110" s="260">
        <f t="shared" si="282"/>
        <v>26784</v>
      </c>
      <c r="Z110" s="260">
        <f t="shared" si="282"/>
        <v>25920</v>
      </c>
      <c r="AA110" s="260">
        <f t="shared" si="282"/>
        <v>26784</v>
      </c>
      <c r="AB110" s="260">
        <f t="shared" si="282"/>
        <v>25920</v>
      </c>
      <c r="AC110" s="260">
        <f t="shared" si="282"/>
        <v>26784</v>
      </c>
      <c r="AD110" s="260">
        <f t="shared" si="282"/>
        <v>26784</v>
      </c>
      <c r="AE110" s="260">
        <f t="shared" si="282"/>
        <v>25920</v>
      </c>
      <c r="AF110" s="260">
        <f t="shared" si="282"/>
        <v>26784</v>
      </c>
      <c r="AG110" s="260">
        <f t="shared" si="282"/>
        <v>25920</v>
      </c>
      <c r="AH110" s="260">
        <f t="shared" si="282"/>
        <v>26784</v>
      </c>
      <c r="AI110" s="260">
        <f t="shared" si="282"/>
        <v>26784</v>
      </c>
      <c r="AJ110" s="260">
        <f t="shared" si="282"/>
        <v>25056</v>
      </c>
      <c r="AK110" s="260">
        <f t="shared" si="282"/>
        <v>26784</v>
      </c>
      <c r="AL110" s="260">
        <f t="shared" si="282"/>
        <v>25920</v>
      </c>
      <c r="AM110" s="260">
        <f t="shared" si="282"/>
        <v>26784</v>
      </c>
      <c r="AN110" s="260">
        <f t="shared" si="282"/>
        <v>25920</v>
      </c>
      <c r="AO110" s="260">
        <f t="shared" si="282"/>
        <v>26784</v>
      </c>
      <c r="AP110" s="260">
        <f t="shared" si="282"/>
        <v>26784</v>
      </c>
      <c r="AQ110" s="260">
        <f t="shared" si="282"/>
        <v>25920</v>
      </c>
      <c r="AR110" s="260">
        <f t="shared" si="282"/>
        <v>26784</v>
      </c>
      <c r="AS110" s="260">
        <f t="shared" si="282"/>
        <v>25920</v>
      </c>
      <c r="AT110" s="260">
        <f t="shared" si="282"/>
        <v>26784</v>
      </c>
      <c r="AU110" s="260">
        <f t="shared" si="282"/>
        <v>26784</v>
      </c>
      <c r="AV110" s="260">
        <f t="shared" si="282"/>
        <v>24192</v>
      </c>
      <c r="AW110" s="260">
        <f t="shared" si="282"/>
        <v>26784</v>
      </c>
      <c r="AX110" s="260">
        <f t="shared" si="282"/>
        <v>0</v>
      </c>
      <c r="AY110" s="260">
        <f t="shared" si="282"/>
        <v>0</v>
      </c>
      <c r="AZ110" s="260">
        <f t="shared" si="282"/>
        <v>0</v>
      </c>
      <c r="BA110" s="260">
        <f t="shared" si="282"/>
        <v>0</v>
      </c>
      <c r="BB110" s="260">
        <f t="shared" si="282"/>
        <v>0</v>
      </c>
      <c r="BC110" s="260">
        <f t="shared" si="282"/>
        <v>0</v>
      </c>
      <c r="BD110" s="260">
        <f t="shared" si="282"/>
        <v>0</v>
      </c>
      <c r="BE110" s="260">
        <f t="shared" si="282"/>
        <v>0</v>
      </c>
      <c r="BF110" s="260">
        <f t="shared" si="282"/>
        <v>0</v>
      </c>
      <c r="BG110" s="260">
        <f t="shared" si="282"/>
        <v>0</v>
      </c>
      <c r="BH110" s="260">
        <f t="shared" si="282"/>
        <v>0</v>
      </c>
      <c r="BI110" s="260">
        <f t="shared" si="282"/>
        <v>0</v>
      </c>
      <c r="BJ110" s="260">
        <f t="shared" si="282"/>
        <v>0</v>
      </c>
      <c r="BK110" s="260">
        <f t="shared" si="282"/>
        <v>0</v>
      </c>
      <c r="BL110" s="260">
        <f t="shared" si="282"/>
        <v>0</v>
      </c>
      <c r="BM110" s="260">
        <f t="shared" si="282"/>
        <v>0</v>
      </c>
      <c r="BN110" s="260">
        <f t="shared" si="282"/>
        <v>0</v>
      </c>
      <c r="BO110" s="260">
        <f t="shared" si="282"/>
        <v>0</v>
      </c>
      <c r="BP110" s="260">
        <f t="shared" si="282"/>
        <v>0</v>
      </c>
      <c r="BQ110" s="260">
        <f t="shared" si="282"/>
        <v>0</v>
      </c>
      <c r="BR110" s="260">
        <f t="shared" si="282"/>
        <v>0</v>
      </c>
      <c r="BS110" s="260">
        <f t="shared" si="282"/>
        <v>0</v>
      </c>
      <c r="BT110" s="260">
        <f t="shared" si="282"/>
        <v>0</v>
      </c>
      <c r="BU110" s="260">
        <f t="shared" si="282"/>
        <v>0</v>
      </c>
      <c r="BV110" s="260">
        <f t="shared" si="282"/>
        <v>0</v>
      </c>
      <c r="BW110" s="260">
        <f t="shared" ref="BW110:CC110" si="283">IFERROR(IF(BW$8&gt;EDATE($D110,$E110*12-1),0,BW90*$F110),0)</f>
        <v>0</v>
      </c>
      <c r="BX110" s="260">
        <f t="shared" si="283"/>
        <v>0</v>
      </c>
      <c r="BY110" s="260">
        <f t="shared" si="283"/>
        <v>0</v>
      </c>
      <c r="BZ110" s="260">
        <f t="shared" si="283"/>
        <v>0</v>
      </c>
      <c r="CA110" s="260">
        <f t="shared" si="283"/>
        <v>0</v>
      </c>
      <c r="CB110" s="260">
        <f t="shared" si="283"/>
        <v>0</v>
      </c>
      <c r="CC110" s="260">
        <f t="shared" si="283"/>
        <v>0</v>
      </c>
      <c r="CD110" s="260">
        <f t="shared" ref="CD110:DL110" si="284">IFERROR(IF(CD$8&gt;EDATE($D110,$E110*12-1),0,CD90*$F110),0)</f>
        <v>0</v>
      </c>
      <c r="CE110" s="260">
        <f t="shared" si="284"/>
        <v>0</v>
      </c>
      <c r="CF110" s="260">
        <f t="shared" si="284"/>
        <v>0</v>
      </c>
      <c r="CG110" s="260">
        <f t="shared" si="284"/>
        <v>0</v>
      </c>
      <c r="CH110" s="260">
        <f t="shared" si="284"/>
        <v>0</v>
      </c>
      <c r="CI110" s="260">
        <f t="shared" si="284"/>
        <v>0</v>
      </c>
      <c r="CJ110" s="260">
        <f t="shared" si="284"/>
        <v>0</v>
      </c>
      <c r="CK110" s="260">
        <f t="shared" si="284"/>
        <v>0</v>
      </c>
      <c r="CL110" s="260">
        <f t="shared" si="284"/>
        <v>0</v>
      </c>
      <c r="CM110" s="260">
        <f t="shared" si="284"/>
        <v>0</v>
      </c>
      <c r="CN110" s="260">
        <f t="shared" si="284"/>
        <v>0</v>
      </c>
      <c r="CO110" s="260">
        <f t="shared" si="284"/>
        <v>0</v>
      </c>
      <c r="CP110" s="260">
        <f t="shared" si="284"/>
        <v>0</v>
      </c>
      <c r="CQ110" s="260">
        <f t="shared" si="284"/>
        <v>0</v>
      </c>
      <c r="CR110" s="260">
        <f t="shared" si="284"/>
        <v>0</v>
      </c>
      <c r="CS110" s="260">
        <f t="shared" si="284"/>
        <v>0</v>
      </c>
      <c r="CT110" s="260">
        <f t="shared" si="284"/>
        <v>0</v>
      </c>
      <c r="CU110" s="260">
        <f t="shared" si="284"/>
        <v>0</v>
      </c>
      <c r="CV110" s="260">
        <f t="shared" si="284"/>
        <v>0</v>
      </c>
      <c r="CW110" s="260">
        <f t="shared" si="284"/>
        <v>0</v>
      </c>
      <c r="CX110" s="260">
        <f t="shared" si="284"/>
        <v>0</v>
      </c>
      <c r="CY110" s="260">
        <f t="shared" si="284"/>
        <v>0</v>
      </c>
      <c r="CZ110" s="260">
        <f t="shared" si="284"/>
        <v>0</v>
      </c>
      <c r="DA110" s="260">
        <f t="shared" si="284"/>
        <v>0</v>
      </c>
      <c r="DB110" s="260">
        <f t="shared" si="284"/>
        <v>0</v>
      </c>
      <c r="DC110" s="260">
        <f t="shared" si="284"/>
        <v>0</v>
      </c>
      <c r="DD110" s="260">
        <f t="shared" si="284"/>
        <v>0</v>
      </c>
      <c r="DE110" s="260">
        <f t="shared" si="284"/>
        <v>0</v>
      </c>
      <c r="DF110" s="260">
        <f t="shared" si="284"/>
        <v>0</v>
      </c>
      <c r="DG110" s="260">
        <f t="shared" si="284"/>
        <v>0</v>
      </c>
      <c r="DH110" s="260">
        <f t="shared" si="284"/>
        <v>0</v>
      </c>
      <c r="DI110" s="260">
        <f t="shared" si="284"/>
        <v>0</v>
      </c>
      <c r="DJ110" s="260">
        <f t="shared" si="284"/>
        <v>0</v>
      </c>
      <c r="DK110" s="260">
        <f t="shared" si="284"/>
        <v>0</v>
      </c>
      <c r="DL110" s="260">
        <f t="shared" si="284"/>
        <v>0</v>
      </c>
      <c r="DM110" s="260">
        <f t="shared" ref="DM110:DZ110" si="285">IFERROR(IF(DM$8&gt;EDATE($D110,$E110*12-1),0,DM90*$F110),0)</f>
        <v>0</v>
      </c>
      <c r="DN110" s="260">
        <f t="shared" si="285"/>
        <v>0</v>
      </c>
      <c r="DO110" s="260">
        <f t="shared" si="285"/>
        <v>0</v>
      </c>
      <c r="DP110" s="260">
        <f t="shared" si="285"/>
        <v>0</v>
      </c>
      <c r="DQ110" s="260">
        <f t="shared" si="285"/>
        <v>0</v>
      </c>
      <c r="DR110" s="260">
        <f t="shared" si="285"/>
        <v>0</v>
      </c>
      <c r="DS110" s="260">
        <f t="shared" si="285"/>
        <v>0</v>
      </c>
      <c r="DT110" s="260">
        <f t="shared" si="285"/>
        <v>0</v>
      </c>
      <c r="DU110" s="260">
        <f t="shared" si="285"/>
        <v>0</v>
      </c>
      <c r="DV110" s="260">
        <f t="shared" si="285"/>
        <v>0</v>
      </c>
      <c r="DW110" s="260">
        <f t="shared" si="285"/>
        <v>0</v>
      </c>
      <c r="DX110" s="260">
        <f t="shared" si="285"/>
        <v>0</v>
      </c>
      <c r="DY110" s="260">
        <f t="shared" si="285"/>
        <v>0</v>
      </c>
      <c r="DZ110" s="260">
        <f t="shared" si="285"/>
        <v>0</v>
      </c>
    </row>
    <row r="111" spans="1:130">
      <c r="A111" s="151"/>
      <c r="C111" s="34" t="str">
        <f t="shared" ref="C111:C120" si="286">C91</f>
        <v>H100</v>
      </c>
      <c r="D111" s="109">
        <v>46113</v>
      </c>
      <c r="E111" s="108">
        <v>3</v>
      </c>
      <c r="F111" s="106">
        <v>0.4</v>
      </c>
      <c r="G111" s="54" t="s">
        <v>90</v>
      </c>
      <c r="H111" s="259"/>
      <c r="I111" s="29"/>
      <c r="J111" s="260">
        <f t="shared" ref="J111:BU111" si="287">IFERROR(IF(J$8&gt;EDATE($D111,$E111*12-1),0,J91*$F111),0)</f>
        <v>0</v>
      </c>
      <c r="K111" s="260">
        <f t="shared" si="287"/>
        <v>0</v>
      </c>
      <c r="L111" s="260">
        <f t="shared" si="287"/>
        <v>0</v>
      </c>
      <c r="M111" s="260">
        <f t="shared" si="287"/>
        <v>0</v>
      </c>
      <c r="N111" s="260">
        <f t="shared" si="287"/>
        <v>129600</v>
      </c>
      <c r="O111" s="260">
        <f t="shared" si="287"/>
        <v>133920</v>
      </c>
      <c r="P111" s="260">
        <f t="shared" si="287"/>
        <v>129600</v>
      </c>
      <c r="Q111" s="260">
        <f t="shared" si="287"/>
        <v>133920</v>
      </c>
      <c r="R111" s="260">
        <f t="shared" si="287"/>
        <v>133920</v>
      </c>
      <c r="S111" s="260">
        <f t="shared" si="287"/>
        <v>129600</v>
      </c>
      <c r="T111" s="260">
        <f t="shared" si="287"/>
        <v>133920</v>
      </c>
      <c r="U111" s="260">
        <f t="shared" si="287"/>
        <v>129600</v>
      </c>
      <c r="V111" s="260">
        <f t="shared" si="287"/>
        <v>133920</v>
      </c>
      <c r="W111" s="260">
        <f t="shared" si="287"/>
        <v>133920</v>
      </c>
      <c r="X111" s="260">
        <f t="shared" si="287"/>
        <v>120960</v>
      </c>
      <c r="Y111" s="260">
        <f t="shared" si="287"/>
        <v>133920</v>
      </c>
      <c r="Z111" s="260">
        <f t="shared" si="287"/>
        <v>129600</v>
      </c>
      <c r="AA111" s="260">
        <f t="shared" si="287"/>
        <v>133920</v>
      </c>
      <c r="AB111" s="260">
        <f t="shared" si="287"/>
        <v>129600</v>
      </c>
      <c r="AC111" s="260">
        <f t="shared" si="287"/>
        <v>133920</v>
      </c>
      <c r="AD111" s="260">
        <f t="shared" si="287"/>
        <v>133920</v>
      </c>
      <c r="AE111" s="260">
        <f t="shared" si="287"/>
        <v>129600</v>
      </c>
      <c r="AF111" s="260">
        <f t="shared" si="287"/>
        <v>133920</v>
      </c>
      <c r="AG111" s="260">
        <f t="shared" si="287"/>
        <v>129600</v>
      </c>
      <c r="AH111" s="260">
        <f t="shared" si="287"/>
        <v>133920</v>
      </c>
      <c r="AI111" s="260">
        <f t="shared" si="287"/>
        <v>133920</v>
      </c>
      <c r="AJ111" s="260">
        <f t="shared" si="287"/>
        <v>125280</v>
      </c>
      <c r="AK111" s="260">
        <f t="shared" si="287"/>
        <v>133920</v>
      </c>
      <c r="AL111" s="260">
        <f t="shared" si="287"/>
        <v>129600</v>
      </c>
      <c r="AM111" s="260">
        <f t="shared" si="287"/>
        <v>133920</v>
      </c>
      <c r="AN111" s="260">
        <f t="shared" si="287"/>
        <v>129600</v>
      </c>
      <c r="AO111" s="260">
        <f t="shared" si="287"/>
        <v>133920</v>
      </c>
      <c r="AP111" s="260">
        <f t="shared" si="287"/>
        <v>133920</v>
      </c>
      <c r="AQ111" s="260">
        <f t="shared" si="287"/>
        <v>129600</v>
      </c>
      <c r="AR111" s="260">
        <f t="shared" si="287"/>
        <v>133920</v>
      </c>
      <c r="AS111" s="260">
        <f t="shared" si="287"/>
        <v>129600</v>
      </c>
      <c r="AT111" s="260">
        <f t="shared" si="287"/>
        <v>133920</v>
      </c>
      <c r="AU111" s="260">
        <f t="shared" si="287"/>
        <v>133920</v>
      </c>
      <c r="AV111" s="260">
        <f t="shared" si="287"/>
        <v>120960</v>
      </c>
      <c r="AW111" s="260">
        <f t="shared" si="287"/>
        <v>133920</v>
      </c>
      <c r="AX111" s="260">
        <f t="shared" si="287"/>
        <v>0</v>
      </c>
      <c r="AY111" s="260">
        <f t="shared" si="287"/>
        <v>0</v>
      </c>
      <c r="AZ111" s="260">
        <f t="shared" si="287"/>
        <v>0</v>
      </c>
      <c r="BA111" s="260">
        <f t="shared" si="287"/>
        <v>0</v>
      </c>
      <c r="BB111" s="260">
        <f t="shared" si="287"/>
        <v>0</v>
      </c>
      <c r="BC111" s="260">
        <f t="shared" si="287"/>
        <v>0</v>
      </c>
      <c r="BD111" s="260">
        <f t="shared" si="287"/>
        <v>0</v>
      </c>
      <c r="BE111" s="260">
        <f t="shared" si="287"/>
        <v>0</v>
      </c>
      <c r="BF111" s="260">
        <f t="shared" si="287"/>
        <v>0</v>
      </c>
      <c r="BG111" s="260">
        <f t="shared" si="287"/>
        <v>0</v>
      </c>
      <c r="BH111" s="260">
        <f t="shared" si="287"/>
        <v>0</v>
      </c>
      <c r="BI111" s="260">
        <f t="shared" si="287"/>
        <v>0</v>
      </c>
      <c r="BJ111" s="260">
        <f t="shared" si="287"/>
        <v>0</v>
      </c>
      <c r="BK111" s="260">
        <f t="shared" si="287"/>
        <v>0</v>
      </c>
      <c r="BL111" s="260">
        <f t="shared" si="287"/>
        <v>0</v>
      </c>
      <c r="BM111" s="260">
        <f t="shared" si="287"/>
        <v>0</v>
      </c>
      <c r="BN111" s="260">
        <f t="shared" si="287"/>
        <v>0</v>
      </c>
      <c r="BO111" s="260">
        <f t="shared" si="287"/>
        <v>0</v>
      </c>
      <c r="BP111" s="260">
        <f t="shared" si="287"/>
        <v>0</v>
      </c>
      <c r="BQ111" s="260">
        <f t="shared" si="287"/>
        <v>0</v>
      </c>
      <c r="BR111" s="260">
        <f t="shared" si="287"/>
        <v>0</v>
      </c>
      <c r="BS111" s="260">
        <f t="shared" si="287"/>
        <v>0</v>
      </c>
      <c r="BT111" s="260">
        <f t="shared" si="287"/>
        <v>0</v>
      </c>
      <c r="BU111" s="260">
        <f t="shared" si="287"/>
        <v>0</v>
      </c>
      <c r="BV111" s="260">
        <f t="shared" ref="BV111:CC111" si="288">IFERROR(IF(BV$8&gt;EDATE($D111,$E111*12-1),0,BV91*$F111),0)</f>
        <v>0</v>
      </c>
      <c r="BW111" s="260">
        <f t="shared" si="288"/>
        <v>0</v>
      </c>
      <c r="BX111" s="260">
        <f t="shared" si="288"/>
        <v>0</v>
      </c>
      <c r="BY111" s="260">
        <f t="shared" si="288"/>
        <v>0</v>
      </c>
      <c r="BZ111" s="260">
        <f t="shared" si="288"/>
        <v>0</v>
      </c>
      <c r="CA111" s="260">
        <f t="shared" si="288"/>
        <v>0</v>
      </c>
      <c r="CB111" s="260">
        <f t="shared" si="288"/>
        <v>0</v>
      </c>
      <c r="CC111" s="260">
        <f t="shared" si="288"/>
        <v>0</v>
      </c>
      <c r="CD111" s="260">
        <f t="shared" ref="CD111:DL111" si="289">IFERROR(IF(CD$8&gt;EDATE($D111,$E111*12-1),0,CD91*$F111),0)</f>
        <v>0</v>
      </c>
      <c r="CE111" s="260">
        <f t="shared" si="289"/>
        <v>0</v>
      </c>
      <c r="CF111" s="260">
        <f t="shared" si="289"/>
        <v>0</v>
      </c>
      <c r="CG111" s="260">
        <f t="shared" si="289"/>
        <v>0</v>
      </c>
      <c r="CH111" s="260">
        <f t="shared" si="289"/>
        <v>0</v>
      </c>
      <c r="CI111" s="260">
        <f t="shared" si="289"/>
        <v>0</v>
      </c>
      <c r="CJ111" s="260">
        <f t="shared" si="289"/>
        <v>0</v>
      </c>
      <c r="CK111" s="260">
        <f t="shared" si="289"/>
        <v>0</v>
      </c>
      <c r="CL111" s="260">
        <f t="shared" si="289"/>
        <v>0</v>
      </c>
      <c r="CM111" s="260">
        <f t="shared" si="289"/>
        <v>0</v>
      </c>
      <c r="CN111" s="260">
        <f t="shared" si="289"/>
        <v>0</v>
      </c>
      <c r="CO111" s="260">
        <f t="shared" si="289"/>
        <v>0</v>
      </c>
      <c r="CP111" s="260">
        <f t="shared" si="289"/>
        <v>0</v>
      </c>
      <c r="CQ111" s="260">
        <f t="shared" si="289"/>
        <v>0</v>
      </c>
      <c r="CR111" s="260">
        <f t="shared" si="289"/>
        <v>0</v>
      </c>
      <c r="CS111" s="260">
        <f t="shared" si="289"/>
        <v>0</v>
      </c>
      <c r="CT111" s="260">
        <f t="shared" si="289"/>
        <v>0</v>
      </c>
      <c r="CU111" s="260">
        <f t="shared" si="289"/>
        <v>0</v>
      </c>
      <c r="CV111" s="260">
        <f t="shared" si="289"/>
        <v>0</v>
      </c>
      <c r="CW111" s="260">
        <f t="shared" si="289"/>
        <v>0</v>
      </c>
      <c r="CX111" s="260">
        <f t="shared" si="289"/>
        <v>0</v>
      </c>
      <c r="CY111" s="260">
        <f t="shared" si="289"/>
        <v>0</v>
      </c>
      <c r="CZ111" s="260">
        <f t="shared" si="289"/>
        <v>0</v>
      </c>
      <c r="DA111" s="260">
        <f t="shared" si="289"/>
        <v>0</v>
      </c>
      <c r="DB111" s="260">
        <f t="shared" si="289"/>
        <v>0</v>
      </c>
      <c r="DC111" s="260">
        <f t="shared" si="289"/>
        <v>0</v>
      </c>
      <c r="DD111" s="260">
        <f t="shared" si="289"/>
        <v>0</v>
      </c>
      <c r="DE111" s="260">
        <f t="shared" si="289"/>
        <v>0</v>
      </c>
      <c r="DF111" s="260">
        <f t="shared" si="289"/>
        <v>0</v>
      </c>
      <c r="DG111" s="260">
        <f t="shared" si="289"/>
        <v>0</v>
      </c>
      <c r="DH111" s="260">
        <f t="shared" si="289"/>
        <v>0</v>
      </c>
      <c r="DI111" s="260">
        <f t="shared" si="289"/>
        <v>0</v>
      </c>
      <c r="DJ111" s="260">
        <f t="shared" si="289"/>
        <v>0</v>
      </c>
      <c r="DK111" s="260">
        <f t="shared" si="289"/>
        <v>0</v>
      </c>
      <c r="DL111" s="260">
        <f t="shared" si="289"/>
        <v>0</v>
      </c>
      <c r="DM111" s="260">
        <f t="shared" ref="DM111:DZ111" si="290">IFERROR(IF(DM$8&gt;EDATE($D111,$E111*12-1),0,DM91*$F111),0)</f>
        <v>0</v>
      </c>
      <c r="DN111" s="260">
        <f t="shared" si="290"/>
        <v>0</v>
      </c>
      <c r="DO111" s="260">
        <f t="shared" si="290"/>
        <v>0</v>
      </c>
      <c r="DP111" s="260">
        <f t="shared" si="290"/>
        <v>0</v>
      </c>
      <c r="DQ111" s="260">
        <f t="shared" si="290"/>
        <v>0</v>
      </c>
      <c r="DR111" s="260">
        <f t="shared" si="290"/>
        <v>0</v>
      </c>
      <c r="DS111" s="260">
        <f t="shared" si="290"/>
        <v>0</v>
      </c>
      <c r="DT111" s="260">
        <f t="shared" si="290"/>
        <v>0</v>
      </c>
      <c r="DU111" s="260">
        <f t="shared" si="290"/>
        <v>0</v>
      </c>
      <c r="DV111" s="260">
        <f t="shared" si="290"/>
        <v>0</v>
      </c>
      <c r="DW111" s="260">
        <f t="shared" si="290"/>
        <v>0</v>
      </c>
      <c r="DX111" s="260">
        <f t="shared" si="290"/>
        <v>0</v>
      </c>
      <c r="DY111" s="260">
        <f t="shared" si="290"/>
        <v>0</v>
      </c>
      <c r="DZ111" s="260">
        <f t="shared" si="290"/>
        <v>0</v>
      </c>
    </row>
    <row r="112" spans="1:130">
      <c r="A112" s="151"/>
      <c r="C112" s="34" t="str">
        <f t="shared" si="286"/>
        <v>B200</v>
      </c>
      <c r="D112" s="109">
        <v>46113</v>
      </c>
      <c r="E112" s="108">
        <v>3</v>
      </c>
      <c r="F112" s="106">
        <v>0.4</v>
      </c>
      <c r="G112" s="54" t="s">
        <v>90</v>
      </c>
      <c r="H112" s="259"/>
      <c r="I112" s="29"/>
      <c r="J112" s="260">
        <f t="shared" ref="J112:BU112" si="291">IFERROR(IF(J$8&gt;EDATE($D112,$E112*12-1),0,J92*$F112),0)</f>
        <v>0</v>
      </c>
      <c r="K112" s="260">
        <f t="shared" si="291"/>
        <v>0</v>
      </c>
      <c r="L112" s="260">
        <f t="shared" si="291"/>
        <v>0</v>
      </c>
      <c r="M112" s="260">
        <f t="shared" si="291"/>
        <v>0</v>
      </c>
      <c r="N112" s="260">
        <f t="shared" si="291"/>
        <v>77760</v>
      </c>
      <c r="O112" s="260">
        <f t="shared" si="291"/>
        <v>80352</v>
      </c>
      <c r="P112" s="260">
        <f t="shared" si="291"/>
        <v>77760</v>
      </c>
      <c r="Q112" s="260">
        <f t="shared" si="291"/>
        <v>80352</v>
      </c>
      <c r="R112" s="260">
        <f t="shared" si="291"/>
        <v>80352</v>
      </c>
      <c r="S112" s="260">
        <f t="shared" si="291"/>
        <v>77760</v>
      </c>
      <c r="T112" s="260">
        <f t="shared" si="291"/>
        <v>80352</v>
      </c>
      <c r="U112" s="260">
        <f t="shared" si="291"/>
        <v>77760</v>
      </c>
      <c r="V112" s="260">
        <f t="shared" si="291"/>
        <v>80352</v>
      </c>
      <c r="W112" s="260">
        <f t="shared" si="291"/>
        <v>80352</v>
      </c>
      <c r="X112" s="260">
        <f t="shared" si="291"/>
        <v>72576</v>
      </c>
      <c r="Y112" s="260">
        <f t="shared" si="291"/>
        <v>80352</v>
      </c>
      <c r="Z112" s="260">
        <f t="shared" si="291"/>
        <v>77760</v>
      </c>
      <c r="AA112" s="260">
        <f t="shared" si="291"/>
        <v>80352</v>
      </c>
      <c r="AB112" s="260">
        <f t="shared" si="291"/>
        <v>77760</v>
      </c>
      <c r="AC112" s="260">
        <f t="shared" si="291"/>
        <v>80352</v>
      </c>
      <c r="AD112" s="260">
        <f t="shared" si="291"/>
        <v>80352</v>
      </c>
      <c r="AE112" s="260">
        <f t="shared" si="291"/>
        <v>77760</v>
      </c>
      <c r="AF112" s="260">
        <f t="shared" si="291"/>
        <v>80352</v>
      </c>
      <c r="AG112" s="260">
        <f t="shared" si="291"/>
        <v>77760</v>
      </c>
      <c r="AH112" s="260">
        <f t="shared" si="291"/>
        <v>80352</v>
      </c>
      <c r="AI112" s="260">
        <f t="shared" si="291"/>
        <v>80352</v>
      </c>
      <c r="AJ112" s="260">
        <f t="shared" si="291"/>
        <v>75168</v>
      </c>
      <c r="AK112" s="260">
        <f t="shared" si="291"/>
        <v>80352</v>
      </c>
      <c r="AL112" s="260">
        <f t="shared" si="291"/>
        <v>77760</v>
      </c>
      <c r="AM112" s="260">
        <f t="shared" si="291"/>
        <v>80352</v>
      </c>
      <c r="AN112" s="260">
        <f t="shared" si="291"/>
        <v>77760</v>
      </c>
      <c r="AO112" s="260">
        <f t="shared" si="291"/>
        <v>80352</v>
      </c>
      <c r="AP112" s="260">
        <f t="shared" si="291"/>
        <v>80352</v>
      </c>
      <c r="AQ112" s="260">
        <f t="shared" si="291"/>
        <v>77760</v>
      </c>
      <c r="AR112" s="260">
        <f t="shared" si="291"/>
        <v>80352</v>
      </c>
      <c r="AS112" s="260">
        <f t="shared" si="291"/>
        <v>77760</v>
      </c>
      <c r="AT112" s="260">
        <f t="shared" si="291"/>
        <v>80352</v>
      </c>
      <c r="AU112" s="260">
        <f t="shared" si="291"/>
        <v>80352</v>
      </c>
      <c r="AV112" s="260">
        <f t="shared" si="291"/>
        <v>72576</v>
      </c>
      <c r="AW112" s="260">
        <f t="shared" si="291"/>
        <v>80352</v>
      </c>
      <c r="AX112" s="260">
        <f t="shared" si="291"/>
        <v>0</v>
      </c>
      <c r="AY112" s="260">
        <f t="shared" si="291"/>
        <v>0</v>
      </c>
      <c r="AZ112" s="260">
        <f t="shared" si="291"/>
        <v>0</v>
      </c>
      <c r="BA112" s="260">
        <f t="shared" si="291"/>
        <v>0</v>
      </c>
      <c r="BB112" s="260">
        <f t="shared" si="291"/>
        <v>0</v>
      </c>
      <c r="BC112" s="260">
        <f t="shared" si="291"/>
        <v>0</v>
      </c>
      <c r="BD112" s="260">
        <f t="shared" si="291"/>
        <v>0</v>
      </c>
      <c r="BE112" s="260">
        <f t="shared" si="291"/>
        <v>0</v>
      </c>
      <c r="BF112" s="260">
        <f t="shared" si="291"/>
        <v>0</v>
      </c>
      <c r="BG112" s="260">
        <f t="shared" si="291"/>
        <v>0</v>
      </c>
      <c r="BH112" s="260">
        <f t="shared" si="291"/>
        <v>0</v>
      </c>
      <c r="BI112" s="260">
        <f t="shared" si="291"/>
        <v>0</v>
      </c>
      <c r="BJ112" s="260">
        <f t="shared" si="291"/>
        <v>0</v>
      </c>
      <c r="BK112" s="260">
        <f t="shared" si="291"/>
        <v>0</v>
      </c>
      <c r="BL112" s="260">
        <f t="shared" si="291"/>
        <v>0</v>
      </c>
      <c r="BM112" s="260">
        <f t="shared" si="291"/>
        <v>0</v>
      </c>
      <c r="BN112" s="260">
        <f t="shared" si="291"/>
        <v>0</v>
      </c>
      <c r="BO112" s="260">
        <f t="shared" si="291"/>
        <v>0</v>
      </c>
      <c r="BP112" s="260">
        <f t="shared" si="291"/>
        <v>0</v>
      </c>
      <c r="BQ112" s="260">
        <f t="shared" si="291"/>
        <v>0</v>
      </c>
      <c r="BR112" s="260">
        <f t="shared" si="291"/>
        <v>0</v>
      </c>
      <c r="BS112" s="260">
        <f t="shared" si="291"/>
        <v>0</v>
      </c>
      <c r="BT112" s="260">
        <f t="shared" si="291"/>
        <v>0</v>
      </c>
      <c r="BU112" s="260">
        <f t="shared" si="291"/>
        <v>0</v>
      </c>
      <c r="BV112" s="260">
        <f t="shared" ref="BV112:CC112" si="292">IFERROR(IF(BV$8&gt;EDATE($D112,$E112*12-1),0,BV92*$F112),0)</f>
        <v>0</v>
      </c>
      <c r="BW112" s="260">
        <f t="shared" si="292"/>
        <v>0</v>
      </c>
      <c r="BX112" s="260">
        <f t="shared" si="292"/>
        <v>0</v>
      </c>
      <c r="BY112" s="260">
        <f t="shared" si="292"/>
        <v>0</v>
      </c>
      <c r="BZ112" s="260">
        <f t="shared" si="292"/>
        <v>0</v>
      </c>
      <c r="CA112" s="260">
        <f t="shared" si="292"/>
        <v>0</v>
      </c>
      <c r="CB112" s="260">
        <f t="shared" si="292"/>
        <v>0</v>
      </c>
      <c r="CC112" s="260">
        <f t="shared" si="292"/>
        <v>0</v>
      </c>
      <c r="CD112" s="260">
        <f t="shared" ref="CD112:DL112" si="293">IFERROR(IF(CD$8&gt;EDATE($D112,$E112*12-1),0,CD92*$F112),0)</f>
        <v>0</v>
      </c>
      <c r="CE112" s="260">
        <f t="shared" si="293"/>
        <v>0</v>
      </c>
      <c r="CF112" s="260">
        <f t="shared" si="293"/>
        <v>0</v>
      </c>
      <c r="CG112" s="260">
        <f t="shared" si="293"/>
        <v>0</v>
      </c>
      <c r="CH112" s="260">
        <f t="shared" si="293"/>
        <v>0</v>
      </c>
      <c r="CI112" s="260">
        <f t="shared" si="293"/>
        <v>0</v>
      </c>
      <c r="CJ112" s="260">
        <f t="shared" si="293"/>
        <v>0</v>
      </c>
      <c r="CK112" s="260">
        <f t="shared" si="293"/>
        <v>0</v>
      </c>
      <c r="CL112" s="260">
        <f t="shared" si="293"/>
        <v>0</v>
      </c>
      <c r="CM112" s="260">
        <f t="shared" si="293"/>
        <v>0</v>
      </c>
      <c r="CN112" s="260">
        <f t="shared" si="293"/>
        <v>0</v>
      </c>
      <c r="CO112" s="260">
        <f t="shared" si="293"/>
        <v>0</v>
      </c>
      <c r="CP112" s="260">
        <f t="shared" si="293"/>
        <v>0</v>
      </c>
      <c r="CQ112" s="260">
        <f t="shared" si="293"/>
        <v>0</v>
      </c>
      <c r="CR112" s="260">
        <f t="shared" si="293"/>
        <v>0</v>
      </c>
      <c r="CS112" s="260">
        <f t="shared" si="293"/>
        <v>0</v>
      </c>
      <c r="CT112" s="260">
        <f t="shared" si="293"/>
        <v>0</v>
      </c>
      <c r="CU112" s="260">
        <f t="shared" si="293"/>
        <v>0</v>
      </c>
      <c r="CV112" s="260">
        <f t="shared" si="293"/>
        <v>0</v>
      </c>
      <c r="CW112" s="260">
        <f t="shared" si="293"/>
        <v>0</v>
      </c>
      <c r="CX112" s="260">
        <f t="shared" si="293"/>
        <v>0</v>
      </c>
      <c r="CY112" s="260">
        <f t="shared" si="293"/>
        <v>0</v>
      </c>
      <c r="CZ112" s="260">
        <f t="shared" si="293"/>
        <v>0</v>
      </c>
      <c r="DA112" s="260">
        <f t="shared" si="293"/>
        <v>0</v>
      </c>
      <c r="DB112" s="260">
        <f t="shared" si="293"/>
        <v>0</v>
      </c>
      <c r="DC112" s="260">
        <f t="shared" si="293"/>
        <v>0</v>
      </c>
      <c r="DD112" s="260">
        <f t="shared" si="293"/>
        <v>0</v>
      </c>
      <c r="DE112" s="260">
        <f t="shared" si="293"/>
        <v>0</v>
      </c>
      <c r="DF112" s="260">
        <f t="shared" si="293"/>
        <v>0</v>
      </c>
      <c r="DG112" s="260">
        <f t="shared" si="293"/>
        <v>0</v>
      </c>
      <c r="DH112" s="260">
        <f t="shared" si="293"/>
        <v>0</v>
      </c>
      <c r="DI112" s="260">
        <f t="shared" si="293"/>
        <v>0</v>
      </c>
      <c r="DJ112" s="260">
        <f t="shared" si="293"/>
        <v>0</v>
      </c>
      <c r="DK112" s="260">
        <f t="shared" si="293"/>
        <v>0</v>
      </c>
      <c r="DL112" s="260">
        <f t="shared" si="293"/>
        <v>0</v>
      </c>
      <c r="DM112" s="260">
        <f t="shared" ref="DM112:DZ112" si="294">IFERROR(IF(DM$8&gt;EDATE($D112,$E112*12-1),0,DM92*$F112),0)</f>
        <v>0</v>
      </c>
      <c r="DN112" s="260">
        <f t="shared" si="294"/>
        <v>0</v>
      </c>
      <c r="DO112" s="260">
        <f t="shared" si="294"/>
        <v>0</v>
      </c>
      <c r="DP112" s="260">
        <f t="shared" si="294"/>
        <v>0</v>
      </c>
      <c r="DQ112" s="260">
        <f t="shared" si="294"/>
        <v>0</v>
      </c>
      <c r="DR112" s="260">
        <f t="shared" si="294"/>
        <v>0</v>
      </c>
      <c r="DS112" s="260">
        <f t="shared" si="294"/>
        <v>0</v>
      </c>
      <c r="DT112" s="260">
        <f t="shared" si="294"/>
        <v>0</v>
      </c>
      <c r="DU112" s="260">
        <f t="shared" si="294"/>
        <v>0</v>
      </c>
      <c r="DV112" s="260">
        <f t="shared" si="294"/>
        <v>0</v>
      </c>
      <c r="DW112" s="260">
        <f t="shared" si="294"/>
        <v>0</v>
      </c>
      <c r="DX112" s="260">
        <f t="shared" si="294"/>
        <v>0</v>
      </c>
      <c r="DY112" s="260">
        <f t="shared" si="294"/>
        <v>0</v>
      </c>
      <c r="DZ112" s="260">
        <f t="shared" si="294"/>
        <v>0</v>
      </c>
    </row>
    <row r="113" spans="1:130">
      <c r="A113" s="151"/>
      <c r="C113" s="34" t="str">
        <f t="shared" si="286"/>
        <v>R100</v>
      </c>
      <c r="D113" s="109">
        <v>46113</v>
      </c>
      <c r="E113" s="108">
        <v>3</v>
      </c>
      <c r="F113" s="106">
        <v>0.4</v>
      </c>
      <c r="G113" s="54" t="s">
        <v>90</v>
      </c>
      <c r="H113" s="259"/>
      <c r="I113" s="29"/>
      <c r="J113" s="260">
        <f t="shared" ref="J113:BU113" si="295">IFERROR(IF(J$8&gt;EDATE($D113,$E113*12-1),0,J93*$F113),0)</f>
        <v>0</v>
      </c>
      <c r="K113" s="260">
        <f t="shared" si="295"/>
        <v>0</v>
      </c>
      <c r="L113" s="260">
        <f t="shared" si="295"/>
        <v>0</v>
      </c>
      <c r="M113" s="260">
        <f t="shared" si="295"/>
        <v>0</v>
      </c>
      <c r="N113" s="260">
        <f t="shared" si="295"/>
        <v>25920</v>
      </c>
      <c r="O113" s="260">
        <f t="shared" si="295"/>
        <v>26784</v>
      </c>
      <c r="P113" s="260">
        <f t="shared" si="295"/>
        <v>25920</v>
      </c>
      <c r="Q113" s="260">
        <f t="shared" si="295"/>
        <v>26784</v>
      </c>
      <c r="R113" s="260">
        <f t="shared" si="295"/>
        <v>26784</v>
      </c>
      <c r="S113" s="260">
        <f t="shared" si="295"/>
        <v>25920</v>
      </c>
      <c r="T113" s="260">
        <f t="shared" si="295"/>
        <v>26784</v>
      </c>
      <c r="U113" s="260">
        <f t="shared" si="295"/>
        <v>25920</v>
      </c>
      <c r="V113" s="260">
        <f t="shared" si="295"/>
        <v>26784</v>
      </c>
      <c r="W113" s="260">
        <f t="shared" si="295"/>
        <v>26784</v>
      </c>
      <c r="X113" s="260">
        <f t="shared" si="295"/>
        <v>24192</v>
      </c>
      <c r="Y113" s="260">
        <f t="shared" si="295"/>
        <v>26784</v>
      </c>
      <c r="Z113" s="260">
        <f t="shared" si="295"/>
        <v>25920</v>
      </c>
      <c r="AA113" s="260">
        <f t="shared" si="295"/>
        <v>26784</v>
      </c>
      <c r="AB113" s="260">
        <f t="shared" si="295"/>
        <v>25920</v>
      </c>
      <c r="AC113" s="260">
        <f t="shared" si="295"/>
        <v>26784</v>
      </c>
      <c r="AD113" s="260">
        <f t="shared" si="295"/>
        <v>26784</v>
      </c>
      <c r="AE113" s="260">
        <f t="shared" si="295"/>
        <v>25920</v>
      </c>
      <c r="AF113" s="260">
        <f t="shared" si="295"/>
        <v>26784</v>
      </c>
      <c r="AG113" s="260">
        <f t="shared" si="295"/>
        <v>25920</v>
      </c>
      <c r="AH113" s="260">
        <f t="shared" si="295"/>
        <v>26784</v>
      </c>
      <c r="AI113" s="260">
        <f t="shared" si="295"/>
        <v>26784</v>
      </c>
      <c r="AJ113" s="260">
        <f t="shared" si="295"/>
        <v>25056</v>
      </c>
      <c r="AK113" s="260">
        <f t="shared" si="295"/>
        <v>26784</v>
      </c>
      <c r="AL113" s="260">
        <f t="shared" si="295"/>
        <v>25920</v>
      </c>
      <c r="AM113" s="260">
        <f t="shared" si="295"/>
        <v>26784</v>
      </c>
      <c r="AN113" s="260">
        <f t="shared" si="295"/>
        <v>25920</v>
      </c>
      <c r="AO113" s="260">
        <f t="shared" si="295"/>
        <v>26784</v>
      </c>
      <c r="AP113" s="260">
        <f t="shared" si="295"/>
        <v>26784</v>
      </c>
      <c r="AQ113" s="260">
        <f t="shared" si="295"/>
        <v>25920</v>
      </c>
      <c r="AR113" s="260">
        <f t="shared" si="295"/>
        <v>26784</v>
      </c>
      <c r="AS113" s="260">
        <f t="shared" si="295"/>
        <v>25920</v>
      </c>
      <c r="AT113" s="260">
        <f t="shared" si="295"/>
        <v>26784</v>
      </c>
      <c r="AU113" s="260">
        <f t="shared" si="295"/>
        <v>26784</v>
      </c>
      <c r="AV113" s="260">
        <f t="shared" si="295"/>
        <v>24192</v>
      </c>
      <c r="AW113" s="260">
        <f t="shared" si="295"/>
        <v>26784</v>
      </c>
      <c r="AX113" s="260">
        <f t="shared" si="295"/>
        <v>0</v>
      </c>
      <c r="AY113" s="260">
        <f t="shared" si="295"/>
        <v>0</v>
      </c>
      <c r="AZ113" s="260">
        <f t="shared" si="295"/>
        <v>0</v>
      </c>
      <c r="BA113" s="260">
        <f t="shared" si="295"/>
        <v>0</v>
      </c>
      <c r="BB113" s="260">
        <f t="shared" si="295"/>
        <v>0</v>
      </c>
      <c r="BC113" s="260">
        <f t="shared" si="295"/>
        <v>0</v>
      </c>
      <c r="BD113" s="260">
        <f t="shared" si="295"/>
        <v>0</v>
      </c>
      <c r="BE113" s="260">
        <f t="shared" si="295"/>
        <v>0</v>
      </c>
      <c r="BF113" s="260">
        <f t="shared" si="295"/>
        <v>0</v>
      </c>
      <c r="BG113" s="260">
        <f t="shared" si="295"/>
        <v>0</v>
      </c>
      <c r="BH113" s="260">
        <f t="shared" si="295"/>
        <v>0</v>
      </c>
      <c r="BI113" s="260">
        <f t="shared" si="295"/>
        <v>0</v>
      </c>
      <c r="BJ113" s="260">
        <f t="shared" si="295"/>
        <v>0</v>
      </c>
      <c r="BK113" s="260">
        <f t="shared" si="295"/>
        <v>0</v>
      </c>
      <c r="BL113" s="260">
        <f t="shared" si="295"/>
        <v>0</v>
      </c>
      <c r="BM113" s="260">
        <f t="shared" si="295"/>
        <v>0</v>
      </c>
      <c r="BN113" s="260">
        <f t="shared" si="295"/>
        <v>0</v>
      </c>
      <c r="BO113" s="260">
        <f t="shared" si="295"/>
        <v>0</v>
      </c>
      <c r="BP113" s="260">
        <f t="shared" si="295"/>
        <v>0</v>
      </c>
      <c r="BQ113" s="260">
        <f t="shared" si="295"/>
        <v>0</v>
      </c>
      <c r="BR113" s="260">
        <f t="shared" si="295"/>
        <v>0</v>
      </c>
      <c r="BS113" s="260">
        <f t="shared" si="295"/>
        <v>0</v>
      </c>
      <c r="BT113" s="260">
        <f t="shared" si="295"/>
        <v>0</v>
      </c>
      <c r="BU113" s="260">
        <f t="shared" si="295"/>
        <v>0</v>
      </c>
      <c r="BV113" s="260">
        <f t="shared" ref="BV113:CC113" si="296">IFERROR(IF(BV$8&gt;EDATE($D113,$E113*12-1),0,BV93*$F113),0)</f>
        <v>0</v>
      </c>
      <c r="BW113" s="260">
        <f t="shared" si="296"/>
        <v>0</v>
      </c>
      <c r="BX113" s="260">
        <f t="shared" si="296"/>
        <v>0</v>
      </c>
      <c r="BY113" s="260">
        <f t="shared" si="296"/>
        <v>0</v>
      </c>
      <c r="BZ113" s="260">
        <f t="shared" si="296"/>
        <v>0</v>
      </c>
      <c r="CA113" s="260">
        <f t="shared" si="296"/>
        <v>0</v>
      </c>
      <c r="CB113" s="260">
        <f t="shared" si="296"/>
        <v>0</v>
      </c>
      <c r="CC113" s="260">
        <f t="shared" si="296"/>
        <v>0</v>
      </c>
      <c r="CD113" s="260">
        <f t="shared" ref="CD113:DL113" si="297">IFERROR(IF(CD$8&gt;EDATE($D113,$E113*12-1),0,CD93*$F113),0)</f>
        <v>0</v>
      </c>
      <c r="CE113" s="260">
        <f t="shared" si="297"/>
        <v>0</v>
      </c>
      <c r="CF113" s="260">
        <f t="shared" si="297"/>
        <v>0</v>
      </c>
      <c r="CG113" s="260">
        <f t="shared" si="297"/>
        <v>0</v>
      </c>
      <c r="CH113" s="260">
        <f t="shared" si="297"/>
        <v>0</v>
      </c>
      <c r="CI113" s="260">
        <f t="shared" si="297"/>
        <v>0</v>
      </c>
      <c r="CJ113" s="260">
        <f t="shared" si="297"/>
        <v>0</v>
      </c>
      <c r="CK113" s="260">
        <f t="shared" si="297"/>
        <v>0</v>
      </c>
      <c r="CL113" s="260">
        <f t="shared" si="297"/>
        <v>0</v>
      </c>
      <c r="CM113" s="260">
        <f t="shared" si="297"/>
        <v>0</v>
      </c>
      <c r="CN113" s="260">
        <f t="shared" si="297"/>
        <v>0</v>
      </c>
      <c r="CO113" s="260">
        <f t="shared" si="297"/>
        <v>0</v>
      </c>
      <c r="CP113" s="260">
        <f t="shared" si="297"/>
        <v>0</v>
      </c>
      <c r="CQ113" s="260">
        <f t="shared" si="297"/>
        <v>0</v>
      </c>
      <c r="CR113" s="260">
        <f t="shared" si="297"/>
        <v>0</v>
      </c>
      <c r="CS113" s="260">
        <f t="shared" si="297"/>
        <v>0</v>
      </c>
      <c r="CT113" s="260">
        <f t="shared" si="297"/>
        <v>0</v>
      </c>
      <c r="CU113" s="260">
        <f t="shared" si="297"/>
        <v>0</v>
      </c>
      <c r="CV113" s="260">
        <f t="shared" si="297"/>
        <v>0</v>
      </c>
      <c r="CW113" s="260">
        <f t="shared" si="297"/>
        <v>0</v>
      </c>
      <c r="CX113" s="260">
        <f t="shared" si="297"/>
        <v>0</v>
      </c>
      <c r="CY113" s="260">
        <f t="shared" si="297"/>
        <v>0</v>
      </c>
      <c r="CZ113" s="260">
        <f t="shared" si="297"/>
        <v>0</v>
      </c>
      <c r="DA113" s="260">
        <f t="shared" si="297"/>
        <v>0</v>
      </c>
      <c r="DB113" s="260">
        <f t="shared" si="297"/>
        <v>0</v>
      </c>
      <c r="DC113" s="260">
        <f t="shared" si="297"/>
        <v>0</v>
      </c>
      <c r="DD113" s="260">
        <f t="shared" si="297"/>
        <v>0</v>
      </c>
      <c r="DE113" s="260">
        <f t="shared" si="297"/>
        <v>0</v>
      </c>
      <c r="DF113" s="260">
        <f t="shared" si="297"/>
        <v>0</v>
      </c>
      <c r="DG113" s="260">
        <f t="shared" si="297"/>
        <v>0</v>
      </c>
      <c r="DH113" s="260">
        <f t="shared" si="297"/>
        <v>0</v>
      </c>
      <c r="DI113" s="260">
        <f t="shared" si="297"/>
        <v>0</v>
      </c>
      <c r="DJ113" s="260">
        <f t="shared" si="297"/>
        <v>0</v>
      </c>
      <c r="DK113" s="260">
        <f t="shared" si="297"/>
        <v>0</v>
      </c>
      <c r="DL113" s="260">
        <f t="shared" si="297"/>
        <v>0</v>
      </c>
      <c r="DM113" s="260">
        <f t="shared" ref="DM113:DZ113" si="298">IFERROR(IF(DM$8&gt;EDATE($D113,$E113*12-1),0,DM93*$F113),0)</f>
        <v>0</v>
      </c>
      <c r="DN113" s="260">
        <f t="shared" si="298"/>
        <v>0</v>
      </c>
      <c r="DO113" s="260">
        <f t="shared" si="298"/>
        <v>0</v>
      </c>
      <c r="DP113" s="260">
        <f t="shared" si="298"/>
        <v>0</v>
      </c>
      <c r="DQ113" s="260">
        <f t="shared" si="298"/>
        <v>0</v>
      </c>
      <c r="DR113" s="260">
        <f t="shared" si="298"/>
        <v>0</v>
      </c>
      <c r="DS113" s="260">
        <f t="shared" si="298"/>
        <v>0</v>
      </c>
      <c r="DT113" s="260">
        <f t="shared" si="298"/>
        <v>0</v>
      </c>
      <c r="DU113" s="260">
        <f t="shared" si="298"/>
        <v>0</v>
      </c>
      <c r="DV113" s="260">
        <f t="shared" si="298"/>
        <v>0</v>
      </c>
      <c r="DW113" s="260">
        <f t="shared" si="298"/>
        <v>0</v>
      </c>
      <c r="DX113" s="260">
        <f t="shared" si="298"/>
        <v>0</v>
      </c>
      <c r="DY113" s="260">
        <f t="shared" si="298"/>
        <v>0</v>
      </c>
      <c r="DZ113" s="260">
        <f t="shared" si="298"/>
        <v>0</v>
      </c>
    </row>
    <row r="114" spans="1:130">
      <c r="A114" s="151"/>
      <c r="C114" s="34" t="str">
        <f t="shared" si="286"/>
        <v>R300</v>
      </c>
      <c r="D114" s="109">
        <v>46113</v>
      </c>
      <c r="E114" s="108">
        <v>3</v>
      </c>
      <c r="F114" s="106">
        <v>0.4</v>
      </c>
      <c r="G114" s="54" t="s">
        <v>90</v>
      </c>
      <c r="H114" s="259"/>
      <c r="I114" s="29"/>
      <c r="J114" s="260">
        <f>IFERROR(IF(J$8&gt;EDATE($D114,$E114*12-1),0,J94*$F114),0)</f>
        <v>0</v>
      </c>
      <c r="K114" s="260">
        <f>IFERROR(IF(K$8&gt;EDATE($D114,$E114*12-1),0,K94*$F114),0)</f>
        <v>0</v>
      </c>
      <c r="L114" s="260">
        <f>IFERROR(IF(L$8&gt;EDATE($D114,$E114*12-1),0,L94*$F114),0)</f>
        <v>0</v>
      </c>
      <c r="M114" s="260">
        <f>IFERROR(IF(M$8&gt;EDATE($D114,$E114*12-1),0,M94*$F114),0)</f>
        <v>0</v>
      </c>
      <c r="N114" s="260">
        <f>IFERROR(IF(N$8&gt;EDATE($D114,$E114*12-1),0,N94*$F114),0)</f>
        <v>0</v>
      </c>
      <c r="O114" s="260">
        <f t="shared" ref="O114:BU114" si="299">IFERROR(IF(O$8&gt;EDATE($D114,$E114*12-1),0,O94*$F114),0)</f>
        <v>0</v>
      </c>
      <c r="P114" s="260">
        <f t="shared" si="299"/>
        <v>0</v>
      </c>
      <c r="Q114" s="260">
        <f t="shared" si="299"/>
        <v>0</v>
      </c>
      <c r="R114" s="260">
        <f t="shared" si="299"/>
        <v>0</v>
      </c>
      <c r="S114" s="260">
        <f t="shared" si="299"/>
        <v>0</v>
      </c>
      <c r="T114" s="260">
        <f t="shared" si="299"/>
        <v>0</v>
      </c>
      <c r="U114" s="260">
        <f t="shared" si="299"/>
        <v>0</v>
      </c>
      <c r="V114" s="260">
        <f t="shared" si="299"/>
        <v>0</v>
      </c>
      <c r="W114" s="260">
        <f t="shared" si="299"/>
        <v>0</v>
      </c>
      <c r="X114" s="260">
        <f t="shared" si="299"/>
        <v>0</v>
      </c>
      <c r="Y114" s="260">
        <f t="shared" si="299"/>
        <v>0</v>
      </c>
      <c r="Z114" s="260">
        <f t="shared" si="299"/>
        <v>0</v>
      </c>
      <c r="AA114" s="260">
        <f t="shared" si="299"/>
        <v>0</v>
      </c>
      <c r="AB114" s="260">
        <f t="shared" si="299"/>
        <v>0</v>
      </c>
      <c r="AC114" s="260">
        <f t="shared" si="299"/>
        <v>0</v>
      </c>
      <c r="AD114" s="260">
        <f t="shared" si="299"/>
        <v>0</v>
      </c>
      <c r="AE114" s="260">
        <f t="shared" si="299"/>
        <v>0</v>
      </c>
      <c r="AF114" s="260">
        <f t="shared" si="299"/>
        <v>0</v>
      </c>
      <c r="AG114" s="260">
        <f t="shared" si="299"/>
        <v>0</v>
      </c>
      <c r="AH114" s="260">
        <f t="shared" si="299"/>
        <v>0</v>
      </c>
      <c r="AI114" s="260">
        <f t="shared" si="299"/>
        <v>0</v>
      </c>
      <c r="AJ114" s="260">
        <f t="shared" si="299"/>
        <v>0</v>
      </c>
      <c r="AK114" s="260">
        <f t="shared" si="299"/>
        <v>0</v>
      </c>
      <c r="AL114" s="260">
        <f t="shared" si="299"/>
        <v>0</v>
      </c>
      <c r="AM114" s="260">
        <f t="shared" si="299"/>
        <v>0</v>
      </c>
      <c r="AN114" s="260">
        <f t="shared" si="299"/>
        <v>0</v>
      </c>
      <c r="AO114" s="260">
        <f t="shared" si="299"/>
        <v>0</v>
      </c>
      <c r="AP114" s="260">
        <f t="shared" si="299"/>
        <v>0</v>
      </c>
      <c r="AQ114" s="260">
        <f t="shared" si="299"/>
        <v>0</v>
      </c>
      <c r="AR114" s="260">
        <f t="shared" si="299"/>
        <v>0</v>
      </c>
      <c r="AS114" s="260">
        <f t="shared" si="299"/>
        <v>0</v>
      </c>
      <c r="AT114" s="260">
        <f t="shared" si="299"/>
        <v>0</v>
      </c>
      <c r="AU114" s="260">
        <f t="shared" si="299"/>
        <v>0</v>
      </c>
      <c r="AV114" s="260">
        <f t="shared" si="299"/>
        <v>0</v>
      </c>
      <c r="AW114" s="260">
        <f t="shared" si="299"/>
        <v>0</v>
      </c>
      <c r="AX114" s="260">
        <f t="shared" si="299"/>
        <v>0</v>
      </c>
      <c r="AY114" s="260">
        <f t="shared" si="299"/>
        <v>0</v>
      </c>
      <c r="AZ114" s="260">
        <f t="shared" si="299"/>
        <v>0</v>
      </c>
      <c r="BA114" s="260">
        <f t="shared" si="299"/>
        <v>0</v>
      </c>
      <c r="BB114" s="260">
        <f t="shared" si="299"/>
        <v>0</v>
      </c>
      <c r="BC114" s="260">
        <f t="shared" si="299"/>
        <v>0</v>
      </c>
      <c r="BD114" s="260">
        <f t="shared" si="299"/>
        <v>0</v>
      </c>
      <c r="BE114" s="260">
        <f t="shared" si="299"/>
        <v>0</v>
      </c>
      <c r="BF114" s="260">
        <f t="shared" si="299"/>
        <v>0</v>
      </c>
      <c r="BG114" s="260">
        <f t="shared" si="299"/>
        <v>0</v>
      </c>
      <c r="BH114" s="260">
        <f t="shared" si="299"/>
        <v>0</v>
      </c>
      <c r="BI114" s="260">
        <f t="shared" si="299"/>
        <v>0</v>
      </c>
      <c r="BJ114" s="260">
        <f t="shared" si="299"/>
        <v>0</v>
      </c>
      <c r="BK114" s="260">
        <f t="shared" si="299"/>
        <v>0</v>
      </c>
      <c r="BL114" s="260">
        <f t="shared" si="299"/>
        <v>0</v>
      </c>
      <c r="BM114" s="260">
        <f t="shared" si="299"/>
        <v>0</v>
      </c>
      <c r="BN114" s="260">
        <f t="shared" si="299"/>
        <v>0</v>
      </c>
      <c r="BO114" s="260">
        <f t="shared" si="299"/>
        <v>0</v>
      </c>
      <c r="BP114" s="260">
        <f t="shared" si="299"/>
        <v>0</v>
      </c>
      <c r="BQ114" s="260">
        <f t="shared" si="299"/>
        <v>0</v>
      </c>
      <c r="BR114" s="260">
        <f t="shared" si="299"/>
        <v>0</v>
      </c>
      <c r="BS114" s="260">
        <f t="shared" si="299"/>
        <v>0</v>
      </c>
      <c r="BT114" s="260">
        <f t="shared" si="299"/>
        <v>0</v>
      </c>
      <c r="BU114" s="260">
        <f t="shared" si="299"/>
        <v>0</v>
      </c>
      <c r="BV114" s="260">
        <f t="shared" ref="BV114:CC114" si="300">IFERROR(IF(BV$8&gt;EDATE($D114,$E114*12-1),0,BV94*$F114),0)</f>
        <v>0</v>
      </c>
      <c r="BW114" s="260">
        <f t="shared" si="300"/>
        <v>0</v>
      </c>
      <c r="BX114" s="260">
        <f t="shared" si="300"/>
        <v>0</v>
      </c>
      <c r="BY114" s="260">
        <f t="shared" si="300"/>
        <v>0</v>
      </c>
      <c r="BZ114" s="260">
        <f t="shared" si="300"/>
        <v>0</v>
      </c>
      <c r="CA114" s="260">
        <f t="shared" si="300"/>
        <v>0</v>
      </c>
      <c r="CB114" s="260">
        <f t="shared" si="300"/>
        <v>0</v>
      </c>
      <c r="CC114" s="260">
        <f t="shared" si="300"/>
        <v>0</v>
      </c>
      <c r="CD114" s="260">
        <f t="shared" ref="CD114:DL114" si="301">IFERROR(IF(CD$8&gt;EDATE($D114,$E114*12-1),0,CD94*$F114),0)</f>
        <v>0</v>
      </c>
      <c r="CE114" s="260">
        <f t="shared" si="301"/>
        <v>0</v>
      </c>
      <c r="CF114" s="260">
        <f t="shared" si="301"/>
        <v>0</v>
      </c>
      <c r="CG114" s="260">
        <f t="shared" si="301"/>
        <v>0</v>
      </c>
      <c r="CH114" s="260">
        <f t="shared" si="301"/>
        <v>0</v>
      </c>
      <c r="CI114" s="260">
        <f t="shared" si="301"/>
        <v>0</v>
      </c>
      <c r="CJ114" s="260">
        <f t="shared" si="301"/>
        <v>0</v>
      </c>
      <c r="CK114" s="260">
        <f t="shared" si="301"/>
        <v>0</v>
      </c>
      <c r="CL114" s="260">
        <f t="shared" si="301"/>
        <v>0</v>
      </c>
      <c r="CM114" s="260">
        <f t="shared" si="301"/>
        <v>0</v>
      </c>
      <c r="CN114" s="260">
        <f t="shared" si="301"/>
        <v>0</v>
      </c>
      <c r="CO114" s="260">
        <f t="shared" si="301"/>
        <v>0</v>
      </c>
      <c r="CP114" s="260">
        <f t="shared" si="301"/>
        <v>0</v>
      </c>
      <c r="CQ114" s="260">
        <f t="shared" si="301"/>
        <v>0</v>
      </c>
      <c r="CR114" s="260">
        <f t="shared" si="301"/>
        <v>0</v>
      </c>
      <c r="CS114" s="260">
        <f t="shared" si="301"/>
        <v>0</v>
      </c>
      <c r="CT114" s="260">
        <f t="shared" si="301"/>
        <v>0</v>
      </c>
      <c r="CU114" s="260">
        <f t="shared" si="301"/>
        <v>0</v>
      </c>
      <c r="CV114" s="260">
        <f t="shared" si="301"/>
        <v>0</v>
      </c>
      <c r="CW114" s="260">
        <f t="shared" si="301"/>
        <v>0</v>
      </c>
      <c r="CX114" s="260">
        <f t="shared" si="301"/>
        <v>0</v>
      </c>
      <c r="CY114" s="260">
        <f t="shared" si="301"/>
        <v>0</v>
      </c>
      <c r="CZ114" s="260">
        <f t="shared" si="301"/>
        <v>0</v>
      </c>
      <c r="DA114" s="260">
        <f t="shared" si="301"/>
        <v>0</v>
      </c>
      <c r="DB114" s="260">
        <f t="shared" si="301"/>
        <v>0</v>
      </c>
      <c r="DC114" s="260">
        <f t="shared" si="301"/>
        <v>0</v>
      </c>
      <c r="DD114" s="260">
        <f t="shared" si="301"/>
        <v>0</v>
      </c>
      <c r="DE114" s="260">
        <f t="shared" si="301"/>
        <v>0</v>
      </c>
      <c r="DF114" s="260">
        <f t="shared" si="301"/>
        <v>0</v>
      </c>
      <c r="DG114" s="260">
        <f t="shared" si="301"/>
        <v>0</v>
      </c>
      <c r="DH114" s="260">
        <f t="shared" si="301"/>
        <v>0</v>
      </c>
      <c r="DI114" s="260">
        <f t="shared" si="301"/>
        <v>0</v>
      </c>
      <c r="DJ114" s="260">
        <f t="shared" si="301"/>
        <v>0</v>
      </c>
      <c r="DK114" s="260">
        <f t="shared" si="301"/>
        <v>0</v>
      </c>
      <c r="DL114" s="260">
        <f t="shared" si="301"/>
        <v>0</v>
      </c>
      <c r="DM114" s="260">
        <f t="shared" ref="DM114:DZ114" si="302">IFERROR(IF(DM$8&gt;EDATE($D114,$E114*12-1),0,DM94*$F114),0)</f>
        <v>0</v>
      </c>
      <c r="DN114" s="260">
        <f t="shared" si="302"/>
        <v>0</v>
      </c>
      <c r="DO114" s="260">
        <f t="shared" si="302"/>
        <v>0</v>
      </c>
      <c r="DP114" s="260">
        <f t="shared" si="302"/>
        <v>0</v>
      </c>
      <c r="DQ114" s="260">
        <f t="shared" si="302"/>
        <v>0</v>
      </c>
      <c r="DR114" s="260">
        <f t="shared" si="302"/>
        <v>0</v>
      </c>
      <c r="DS114" s="260">
        <f t="shared" si="302"/>
        <v>0</v>
      </c>
      <c r="DT114" s="260">
        <f t="shared" si="302"/>
        <v>0</v>
      </c>
      <c r="DU114" s="260">
        <f t="shared" si="302"/>
        <v>0</v>
      </c>
      <c r="DV114" s="260">
        <f t="shared" si="302"/>
        <v>0</v>
      </c>
      <c r="DW114" s="260">
        <f t="shared" si="302"/>
        <v>0</v>
      </c>
      <c r="DX114" s="260">
        <f t="shared" si="302"/>
        <v>0</v>
      </c>
      <c r="DY114" s="260">
        <f t="shared" si="302"/>
        <v>0</v>
      </c>
      <c r="DZ114" s="260">
        <f t="shared" si="302"/>
        <v>0</v>
      </c>
    </row>
    <row r="115" spans="1:130" hidden="1" outlineLevel="1">
      <c r="A115" s="151"/>
      <c r="C115" s="34" t="str">
        <f t="shared" si="286"/>
        <v>Groq LPU</v>
      </c>
      <c r="D115" s="27"/>
      <c r="E115" s="27"/>
      <c r="F115" s="27"/>
      <c r="G115" s="54" t="s">
        <v>90</v>
      </c>
      <c r="H115" s="259"/>
      <c r="I115" s="29"/>
      <c r="J115" s="260">
        <f t="shared" ref="J115:BU115" si="303">IFERROR(IF(J$8&gt;EDATE($D115,$E115*12-1),0,J95*$F115),0)</f>
        <v>0</v>
      </c>
      <c r="K115" s="260">
        <f t="shared" si="303"/>
        <v>0</v>
      </c>
      <c r="L115" s="260">
        <f t="shared" si="303"/>
        <v>0</v>
      </c>
      <c r="M115" s="260">
        <f t="shared" si="303"/>
        <v>0</v>
      </c>
      <c r="N115" s="260">
        <f t="shared" si="303"/>
        <v>0</v>
      </c>
      <c r="O115" s="260">
        <f t="shared" si="303"/>
        <v>0</v>
      </c>
      <c r="P115" s="260">
        <f t="shared" si="303"/>
        <v>0</v>
      </c>
      <c r="Q115" s="260">
        <f t="shared" si="303"/>
        <v>0</v>
      </c>
      <c r="R115" s="260">
        <f t="shared" si="303"/>
        <v>0</v>
      </c>
      <c r="S115" s="260">
        <f t="shared" si="303"/>
        <v>0</v>
      </c>
      <c r="T115" s="260">
        <f t="shared" si="303"/>
        <v>0</v>
      </c>
      <c r="U115" s="260">
        <f t="shared" si="303"/>
        <v>0</v>
      </c>
      <c r="V115" s="260">
        <f t="shared" si="303"/>
        <v>0</v>
      </c>
      <c r="W115" s="260">
        <f t="shared" si="303"/>
        <v>0</v>
      </c>
      <c r="X115" s="260">
        <f t="shared" si="303"/>
        <v>0</v>
      </c>
      <c r="Y115" s="260">
        <f t="shared" si="303"/>
        <v>0</v>
      </c>
      <c r="Z115" s="260">
        <f t="shared" si="303"/>
        <v>0</v>
      </c>
      <c r="AA115" s="260">
        <f t="shared" si="303"/>
        <v>0</v>
      </c>
      <c r="AB115" s="260">
        <f t="shared" si="303"/>
        <v>0</v>
      </c>
      <c r="AC115" s="260">
        <f t="shared" si="303"/>
        <v>0</v>
      </c>
      <c r="AD115" s="260">
        <f t="shared" si="303"/>
        <v>0</v>
      </c>
      <c r="AE115" s="260">
        <f t="shared" si="303"/>
        <v>0</v>
      </c>
      <c r="AF115" s="260">
        <f t="shared" si="303"/>
        <v>0</v>
      </c>
      <c r="AG115" s="260">
        <f t="shared" si="303"/>
        <v>0</v>
      </c>
      <c r="AH115" s="260">
        <f t="shared" si="303"/>
        <v>0</v>
      </c>
      <c r="AI115" s="260">
        <f t="shared" si="303"/>
        <v>0</v>
      </c>
      <c r="AJ115" s="260">
        <f t="shared" si="303"/>
        <v>0</v>
      </c>
      <c r="AK115" s="260">
        <f t="shared" si="303"/>
        <v>0</v>
      </c>
      <c r="AL115" s="260">
        <f t="shared" si="303"/>
        <v>0</v>
      </c>
      <c r="AM115" s="260">
        <f t="shared" si="303"/>
        <v>0</v>
      </c>
      <c r="AN115" s="260">
        <f t="shared" si="303"/>
        <v>0</v>
      </c>
      <c r="AO115" s="260">
        <f t="shared" si="303"/>
        <v>0</v>
      </c>
      <c r="AP115" s="260">
        <f t="shared" si="303"/>
        <v>0</v>
      </c>
      <c r="AQ115" s="260">
        <f t="shared" si="303"/>
        <v>0</v>
      </c>
      <c r="AR115" s="260">
        <f t="shared" si="303"/>
        <v>0</v>
      </c>
      <c r="AS115" s="260">
        <f t="shared" si="303"/>
        <v>0</v>
      </c>
      <c r="AT115" s="260">
        <f t="shared" si="303"/>
        <v>0</v>
      </c>
      <c r="AU115" s="260">
        <f t="shared" si="303"/>
        <v>0</v>
      </c>
      <c r="AV115" s="260">
        <f t="shared" si="303"/>
        <v>0</v>
      </c>
      <c r="AW115" s="260">
        <f t="shared" si="303"/>
        <v>0</v>
      </c>
      <c r="AX115" s="260">
        <f t="shared" si="303"/>
        <v>0</v>
      </c>
      <c r="AY115" s="260">
        <f t="shared" si="303"/>
        <v>0</v>
      </c>
      <c r="AZ115" s="260">
        <f t="shared" si="303"/>
        <v>0</v>
      </c>
      <c r="BA115" s="260">
        <f t="shared" si="303"/>
        <v>0</v>
      </c>
      <c r="BB115" s="260">
        <f t="shared" si="303"/>
        <v>0</v>
      </c>
      <c r="BC115" s="260">
        <f t="shared" si="303"/>
        <v>0</v>
      </c>
      <c r="BD115" s="260">
        <f t="shared" si="303"/>
        <v>0</v>
      </c>
      <c r="BE115" s="260">
        <f t="shared" si="303"/>
        <v>0</v>
      </c>
      <c r="BF115" s="260">
        <f t="shared" si="303"/>
        <v>0</v>
      </c>
      <c r="BG115" s="260">
        <f t="shared" si="303"/>
        <v>0</v>
      </c>
      <c r="BH115" s="260">
        <f t="shared" si="303"/>
        <v>0</v>
      </c>
      <c r="BI115" s="260">
        <f t="shared" si="303"/>
        <v>0</v>
      </c>
      <c r="BJ115" s="260">
        <f t="shared" si="303"/>
        <v>0</v>
      </c>
      <c r="BK115" s="260">
        <f t="shared" si="303"/>
        <v>0</v>
      </c>
      <c r="BL115" s="260">
        <f t="shared" si="303"/>
        <v>0</v>
      </c>
      <c r="BM115" s="260">
        <f t="shared" si="303"/>
        <v>0</v>
      </c>
      <c r="BN115" s="260">
        <f t="shared" si="303"/>
        <v>0</v>
      </c>
      <c r="BO115" s="260">
        <f t="shared" si="303"/>
        <v>0</v>
      </c>
      <c r="BP115" s="260">
        <f t="shared" si="303"/>
        <v>0</v>
      </c>
      <c r="BQ115" s="260">
        <f t="shared" si="303"/>
        <v>0</v>
      </c>
      <c r="BR115" s="260">
        <f t="shared" si="303"/>
        <v>0</v>
      </c>
      <c r="BS115" s="260">
        <f t="shared" si="303"/>
        <v>0</v>
      </c>
      <c r="BT115" s="260">
        <f t="shared" si="303"/>
        <v>0</v>
      </c>
      <c r="BU115" s="260">
        <f t="shared" si="303"/>
        <v>0</v>
      </c>
      <c r="BV115" s="260">
        <f t="shared" ref="BV115:CC115" si="304">IFERROR(IF(BV$8&gt;EDATE($D115,$E115*12-1),0,BV95*$F115),0)</f>
        <v>0</v>
      </c>
      <c r="BW115" s="260">
        <f t="shared" si="304"/>
        <v>0</v>
      </c>
      <c r="BX115" s="260">
        <f t="shared" si="304"/>
        <v>0</v>
      </c>
      <c r="BY115" s="260">
        <f t="shared" si="304"/>
        <v>0</v>
      </c>
      <c r="BZ115" s="260">
        <f t="shared" si="304"/>
        <v>0</v>
      </c>
      <c r="CA115" s="260">
        <f t="shared" si="304"/>
        <v>0</v>
      </c>
      <c r="CB115" s="260">
        <f t="shared" si="304"/>
        <v>0</v>
      </c>
      <c r="CC115" s="260">
        <f t="shared" si="304"/>
        <v>0</v>
      </c>
      <c r="CD115" s="260">
        <f t="shared" ref="CD115:DL115" si="305">IFERROR(IF(CD$8&gt;EDATE($D115,$E115*12-1),0,CD95*$F115),0)</f>
        <v>0</v>
      </c>
      <c r="CE115" s="260">
        <f t="shared" si="305"/>
        <v>0</v>
      </c>
      <c r="CF115" s="260">
        <f t="shared" si="305"/>
        <v>0</v>
      </c>
      <c r="CG115" s="260">
        <f t="shared" si="305"/>
        <v>0</v>
      </c>
      <c r="CH115" s="260">
        <f t="shared" si="305"/>
        <v>0</v>
      </c>
      <c r="CI115" s="260">
        <f t="shared" si="305"/>
        <v>0</v>
      </c>
      <c r="CJ115" s="260">
        <f t="shared" si="305"/>
        <v>0</v>
      </c>
      <c r="CK115" s="260">
        <f t="shared" si="305"/>
        <v>0</v>
      </c>
      <c r="CL115" s="260">
        <f t="shared" si="305"/>
        <v>0</v>
      </c>
      <c r="CM115" s="260">
        <f t="shared" si="305"/>
        <v>0</v>
      </c>
      <c r="CN115" s="260">
        <f t="shared" si="305"/>
        <v>0</v>
      </c>
      <c r="CO115" s="260">
        <f t="shared" si="305"/>
        <v>0</v>
      </c>
      <c r="CP115" s="260">
        <f t="shared" si="305"/>
        <v>0</v>
      </c>
      <c r="CQ115" s="260">
        <f t="shared" si="305"/>
        <v>0</v>
      </c>
      <c r="CR115" s="260">
        <f t="shared" si="305"/>
        <v>0</v>
      </c>
      <c r="CS115" s="260">
        <f t="shared" si="305"/>
        <v>0</v>
      </c>
      <c r="CT115" s="260">
        <f t="shared" si="305"/>
        <v>0</v>
      </c>
      <c r="CU115" s="260">
        <f t="shared" si="305"/>
        <v>0</v>
      </c>
      <c r="CV115" s="260">
        <f t="shared" si="305"/>
        <v>0</v>
      </c>
      <c r="CW115" s="260">
        <f t="shared" si="305"/>
        <v>0</v>
      </c>
      <c r="CX115" s="260">
        <f t="shared" si="305"/>
        <v>0</v>
      </c>
      <c r="CY115" s="260">
        <f t="shared" si="305"/>
        <v>0</v>
      </c>
      <c r="CZ115" s="260">
        <f t="shared" si="305"/>
        <v>0</v>
      </c>
      <c r="DA115" s="260">
        <f t="shared" si="305"/>
        <v>0</v>
      </c>
      <c r="DB115" s="260">
        <f t="shared" si="305"/>
        <v>0</v>
      </c>
      <c r="DC115" s="260">
        <f t="shared" si="305"/>
        <v>0</v>
      </c>
      <c r="DD115" s="260">
        <f t="shared" si="305"/>
        <v>0</v>
      </c>
      <c r="DE115" s="260">
        <f t="shared" si="305"/>
        <v>0</v>
      </c>
      <c r="DF115" s="260">
        <f t="shared" si="305"/>
        <v>0</v>
      </c>
      <c r="DG115" s="260">
        <f t="shared" si="305"/>
        <v>0</v>
      </c>
      <c r="DH115" s="260">
        <f t="shared" si="305"/>
        <v>0</v>
      </c>
      <c r="DI115" s="260">
        <f t="shared" si="305"/>
        <v>0</v>
      </c>
      <c r="DJ115" s="260">
        <f t="shared" si="305"/>
        <v>0</v>
      </c>
      <c r="DK115" s="260">
        <f t="shared" si="305"/>
        <v>0</v>
      </c>
      <c r="DL115" s="260">
        <f t="shared" si="305"/>
        <v>0</v>
      </c>
      <c r="DM115" s="260">
        <f t="shared" ref="DM115:DZ115" si="306">IFERROR(IF(DM$8&gt;EDATE($D115,$E115*12-1),0,DM95*$F115),0)</f>
        <v>0</v>
      </c>
      <c r="DN115" s="260">
        <f t="shared" si="306"/>
        <v>0</v>
      </c>
      <c r="DO115" s="260">
        <f t="shared" si="306"/>
        <v>0</v>
      </c>
      <c r="DP115" s="260">
        <f t="shared" si="306"/>
        <v>0</v>
      </c>
      <c r="DQ115" s="260">
        <f t="shared" si="306"/>
        <v>0</v>
      </c>
      <c r="DR115" s="260">
        <f t="shared" si="306"/>
        <v>0</v>
      </c>
      <c r="DS115" s="260">
        <f t="shared" si="306"/>
        <v>0</v>
      </c>
      <c r="DT115" s="260">
        <f t="shared" si="306"/>
        <v>0</v>
      </c>
      <c r="DU115" s="260">
        <f t="shared" si="306"/>
        <v>0</v>
      </c>
      <c r="DV115" s="260">
        <f t="shared" si="306"/>
        <v>0</v>
      </c>
      <c r="DW115" s="260">
        <f t="shared" si="306"/>
        <v>0</v>
      </c>
      <c r="DX115" s="260">
        <f t="shared" si="306"/>
        <v>0</v>
      </c>
      <c r="DY115" s="260">
        <f t="shared" si="306"/>
        <v>0</v>
      </c>
      <c r="DZ115" s="260">
        <f t="shared" si="306"/>
        <v>0</v>
      </c>
    </row>
    <row r="116" spans="1:130" hidden="1" outlineLevel="1">
      <c r="A116" s="151"/>
      <c r="C116" s="34" t="str">
        <f t="shared" si="286"/>
        <v>MI300X</v>
      </c>
      <c r="D116" s="27"/>
      <c r="E116" s="27"/>
      <c r="F116" s="27"/>
      <c r="G116" s="54" t="s">
        <v>90</v>
      </c>
      <c r="H116" s="259"/>
      <c r="I116" s="29"/>
      <c r="J116" s="260">
        <f t="shared" ref="J116:BU116" si="307">IFERROR(IF(J$8&gt;EDATE($D116,$E116*12-1),0,J96*$F116),0)</f>
        <v>0</v>
      </c>
      <c r="K116" s="260">
        <f t="shared" si="307"/>
        <v>0</v>
      </c>
      <c r="L116" s="260">
        <f t="shared" si="307"/>
        <v>0</v>
      </c>
      <c r="M116" s="260">
        <f t="shared" si="307"/>
        <v>0</v>
      </c>
      <c r="N116" s="260">
        <f t="shared" si="307"/>
        <v>0</v>
      </c>
      <c r="O116" s="260">
        <f t="shared" si="307"/>
        <v>0</v>
      </c>
      <c r="P116" s="260">
        <f t="shared" si="307"/>
        <v>0</v>
      </c>
      <c r="Q116" s="260">
        <f t="shared" si="307"/>
        <v>0</v>
      </c>
      <c r="R116" s="260">
        <f t="shared" si="307"/>
        <v>0</v>
      </c>
      <c r="S116" s="260">
        <f t="shared" si="307"/>
        <v>0</v>
      </c>
      <c r="T116" s="260">
        <f t="shared" si="307"/>
        <v>0</v>
      </c>
      <c r="U116" s="260">
        <f t="shared" si="307"/>
        <v>0</v>
      </c>
      <c r="V116" s="260">
        <f t="shared" si="307"/>
        <v>0</v>
      </c>
      <c r="W116" s="260">
        <f t="shared" si="307"/>
        <v>0</v>
      </c>
      <c r="X116" s="260">
        <f t="shared" si="307"/>
        <v>0</v>
      </c>
      <c r="Y116" s="260">
        <f t="shared" si="307"/>
        <v>0</v>
      </c>
      <c r="Z116" s="260">
        <f t="shared" si="307"/>
        <v>0</v>
      </c>
      <c r="AA116" s="260">
        <f t="shared" si="307"/>
        <v>0</v>
      </c>
      <c r="AB116" s="260">
        <f t="shared" si="307"/>
        <v>0</v>
      </c>
      <c r="AC116" s="260">
        <f t="shared" si="307"/>
        <v>0</v>
      </c>
      <c r="AD116" s="260">
        <f t="shared" si="307"/>
        <v>0</v>
      </c>
      <c r="AE116" s="260">
        <f t="shared" si="307"/>
        <v>0</v>
      </c>
      <c r="AF116" s="260">
        <f t="shared" si="307"/>
        <v>0</v>
      </c>
      <c r="AG116" s="260">
        <f t="shared" si="307"/>
        <v>0</v>
      </c>
      <c r="AH116" s="260">
        <f t="shared" si="307"/>
        <v>0</v>
      </c>
      <c r="AI116" s="260">
        <f t="shared" si="307"/>
        <v>0</v>
      </c>
      <c r="AJ116" s="260">
        <f t="shared" si="307"/>
        <v>0</v>
      </c>
      <c r="AK116" s="260">
        <f t="shared" si="307"/>
        <v>0</v>
      </c>
      <c r="AL116" s="260">
        <f t="shared" si="307"/>
        <v>0</v>
      </c>
      <c r="AM116" s="260">
        <f t="shared" si="307"/>
        <v>0</v>
      </c>
      <c r="AN116" s="260">
        <f t="shared" si="307"/>
        <v>0</v>
      </c>
      <c r="AO116" s="260">
        <f t="shared" si="307"/>
        <v>0</v>
      </c>
      <c r="AP116" s="260">
        <f t="shared" si="307"/>
        <v>0</v>
      </c>
      <c r="AQ116" s="260">
        <f t="shared" si="307"/>
        <v>0</v>
      </c>
      <c r="AR116" s="260">
        <f t="shared" si="307"/>
        <v>0</v>
      </c>
      <c r="AS116" s="260">
        <f t="shared" si="307"/>
        <v>0</v>
      </c>
      <c r="AT116" s="260">
        <f t="shared" si="307"/>
        <v>0</v>
      </c>
      <c r="AU116" s="260">
        <f t="shared" si="307"/>
        <v>0</v>
      </c>
      <c r="AV116" s="260">
        <f t="shared" si="307"/>
        <v>0</v>
      </c>
      <c r="AW116" s="260">
        <f t="shared" si="307"/>
        <v>0</v>
      </c>
      <c r="AX116" s="260">
        <f t="shared" si="307"/>
        <v>0</v>
      </c>
      <c r="AY116" s="260">
        <f t="shared" si="307"/>
        <v>0</v>
      </c>
      <c r="AZ116" s="260">
        <f t="shared" si="307"/>
        <v>0</v>
      </c>
      <c r="BA116" s="260">
        <f t="shared" si="307"/>
        <v>0</v>
      </c>
      <c r="BB116" s="260">
        <f t="shared" si="307"/>
        <v>0</v>
      </c>
      <c r="BC116" s="260">
        <f t="shared" si="307"/>
        <v>0</v>
      </c>
      <c r="BD116" s="260">
        <f t="shared" si="307"/>
        <v>0</v>
      </c>
      <c r="BE116" s="260">
        <f t="shared" si="307"/>
        <v>0</v>
      </c>
      <c r="BF116" s="260">
        <f t="shared" si="307"/>
        <v>0</v>
      </c>
      <c r="BG116" s="260">
        <f t="shared" si="307"/>
        <v>0</v>
      </c>
      <c r="BH116" s="260">
        <f t="shared" si="307"/>
        <v>0</v>
      </c>
      <c r="BI116" s="260">
        <f t="shared" si="307"/>
        <v>0</v>
      </c>
      <c r="BJ116" s="260">
        <f t="shared" si="307"/>
        <v>0</v>
      </c>
      <c r="BK116" s="260">
        <f t="shared" si="307"/>
        <v>0</v>
      </c>
      <c r="BL116" s="260">
        <f t="shared" si="307"/>
        <v>0</v>
      </c>
      <c r="BM116" s="260">
        <f t="shared" si="307"/>
        <v>0</v>
      </c>
      <c r="BN116" s="260">
        <f t="shared" si="307"/>
        <v>0</v>
      </c>
      <c r="BO116" s="260">
        <f t="shared" si="307"/>
        <v>0</v>
      </c>
      <c r="BP116" s="260">
        <f t="shared" si="307"/>
        <v>0</v>
      </c>
      <c r="BQ116" s="260">
        <f t="shared" si="307"/>
        <v>0</v>
      </c>
      <c r="BR116" s="260">
        <f t="shared" si="307"/>
        <v>0</v>
      </c>
      <c r="BS116" s="260">
        <f t="shared" si="307"/>
        <v>0</v>
      </c>
      <c r="BT116" s="260">
        <f t="shared" si="307"/>
        <v>0</v>
      </c>
      <c r="BU116" s="260">
        <f t="shared" si="307"/>
        <v>0</v>
      </c>
      <c r="BV116" s="260">
        <f t="shared" ref="BV116:CC116" si="308">IFERROR(IF(BV$8&gt;EDATE($D116,$E116*12-1),0,BV96*$F116),0)</f>
        <v>0</v>
      </c>
      <c r="BW116" s="260">
        <f t="shared" si="308"/>
        <v>0</v>
      </c>
      <c r="BX116" s="260">
        <f t="shared" si="308"/>
        <v>0</v>
      </c>
      <c r="BY116" s="260">
        <f t="shared" si="308"/>
        <v>0</v>
      </c>
      <c r="BZ116" s="260">
        <f t="shared" si="308"/>
        <v>0</v>
      </c>
      <c r="CA116" s="260">
        <f t="shared" si="308"/>
        <v>0</v>
      </c>
      <c r="CB116" s="260">
        <f t="shared" si="308"/>
        <v>0</v>
      </c>
      <c r="CC116" s="260">
        <f t="shared" si="308"/>
        <v>0</v>
      </c>
      <c r="CD116" s="260">
        <f t="shared" ref="CD116:DL116" si="309">IFERROR(IF(CD$8&gt;EDATE($D116,$E116*12-1),0,CD96*$F116),0)</f>
        <v>0</v>
      </c>
      <c r="CE116" s="260">
        <f t="shared" si="309"/>
        <v>0</v>
      </c>
      <c r="CF116" s="260">
        <f t="shared" si="309"/>
        <v>0</v>
      </c>
      <c r="CG116" s="260">
        <f t="shared" si="309"/>
        <v>0</v>
      </c>
      <c r="CH116" s="260">
        <f t="shared" si="309"/>
        <v>0</v>
      </c>
      <c r="CI116" s="260">
        <f t="shared" si="309"/>
        <v>0</v>
      </c>
      <c r="CJ116" s="260">
        <f t="shared" si="309"/>
        <v>0</v>
      </c>
      <c r="CK116" s="260">
        <f t="shared" si="309"/>
        <v>0</v>
      </c>
      <c r="CL116" s="260">
        <f t="shared" si="309"/>
        <v>0</v>
      </c>
      <c r="CM116" s="260">
        <f t="shared" si="309"/>
        <v>0</v>
      </c>
      <c r="CN116" s="260">
        <f t="shared" si="309"/>
        <v>0</v>
      </c>
      <c r="CO116" s="260">
        <f t="shared" si="309"/>
        <v>0</v>
      </c>
      <c r="CP116" s="260">
        <f t="shared" si="309"/>
        <v>0</v>
      </c>
      <c r="CQ116" s="260">
        <f t="shared" si="309"/>
        <v>0</v>
      </c>
      <c r="CR116" s="260">
        <f t="shared" si="309"/>
        <v>0</v>
      </c>
      <c r="CS116" s="260">
        <f t="shared" si="309"/>
        <v>0</v>
      </c>
      <c r="CT116" s="260">
        <f t="shared" si="309"/>
        <v>0</v>
      </c>
      <c r="CU116" s="260">
        <f t="shared" si="309"/>
        <v>0</v>
      </c>
      <c r="CV116" s="260">
        <f t="shared" si="309"/>
        <v>0</v>
      </c>
      <c r="CW116" s="260">
        <f t="shared" si="309"/>
        <v>0</v>
      </c>
      <c r="CX116" s="260">
        <f t="shared" si="309"/>
        <v>0</v>
      </c>
      <c r="CY116" s="260">
        <f t="shared" si="309"/>
        <v>0</v>
      </c>
      <c r="CZ116" s="260">
        <f t="shared" si="309"/>
        <v>0</v>
      </c>
      <c r="DA116" s="260">
        <f t="shared" si="309"/>
        <v>0</v>
      </c>
      <c r="DB116" s="260">
        <f t="shared" si="309"/>
        <v>0</v>
      </c>
      <c r="DC116" s="260">
        <f t="shared" si="309"/>
        <v>0</v>
      </c>
      <c r="DD116" s="260">
        <f t="shared" si="309"/>
        <v>0</v>
      </c>
      <c r="DE116" s="260">
        <f t="shared" si="309"/>
        <v>0</v>
      </c>
      <c r="DF116" s="260">
        <f t="shared" si="309"/>
        <v>0</v>
      </c>
      <c r="DG116" s="260">
        <f t="shared" si="309"/>
        <v>0</v>
      </c>
      <c r="DH116" s="260">
        <f t="shared" si="309"/>
        <v>0</v>
      </c>
      <c r="DI116" s="260">
        <f t="shared" si="309"/>
        <v>0</v>
      </c>
      <c r="DJ116" s="260">
        <f t="shared" si="309"/>
        <v>0</v>
      </c>
      <c r="DK116" s="260">
        <f t="shared" si="309"/>
        <v>0</v>
      </c>
      <c r="DL116" s="260">
        <f t="shared" si="309"/>
        <v>0</v>
      </c>
      <c r="DM116" s="260">
        <f t="shared" ref="DM116:DZ116" si="310">IFERROR(IF(DM$8&gt;EDATE($D116,$E116*12-1),0,DM96*$F116),0)</f>
        <v>0</v>
      </c>
      <c r="DN116" s="260">
        <f t="shared" si="310"/>
        <v>0</v>
      </c>
      <c r="DO116" s="260">
        <f t="shared" si="310"/>
        <v>0</v>
      </c>
      <c r="DP116" s="260">
        <f t="shared" si="310"/>
        <v>0</v>
      </c>
      <c r="DQ116" s="260">
        <f t="shared" si="310"/>
        <v>0</v>
      </c>
      <c r="DR116" s="260">
        <f t="shared" si="310"/>
        <v>0</v>
      </c>
      <c r="DS116" s="260">
        <f t="shared" si="310"/>
        <v>0</v>
      </c>
      <c r="DT116" s="260">
        <f t="shared" si="310"/>
        <v>0</v>
      </c>
      <c r="DU116" s="260">
        <f t="shared" si="310"/>
        <v>0</v>
      </c>
      <c r="DV116" s="260">
        <f t="shared" si="310"/>
        <v>0</v>
      </c>
      <c r="DW116" s="260">
        <f t="shared" si="310"/>
        <v>0</v>
      </c>
      <c r="DX116" s="260">
        <f t="shared" si="310"/>
        <v>0</v>
      </c>
      <c r="DY116" s="260">
        <f t="shared" si="310"/>
        <v>0</v>
      </c>
      <c r="DZ116" s="260">
        <f t="shared" si="310"/>
        <v>0</v>
      </c>
    </row>
    <row r="117" spans="1:130" hidden="1" outlineLevel="1">
      <c r="A117" s="151"/>
      <c r="C117" s="34" t="str">
        <f t="shared" si="286"/>
        <v>MI400</v>
      </c>
      <c r="D117" s="27"/>
      <c r="E117" s="27"/>
      <c r="F117" s="27"/>
      <c r="G117" s="54" t="s">
        <v>90</v>
      </c>
      <c r="H117" s="259"/>
      <c r="I117" s="29"/>
      <c r="J117" s="260">
        <f t="shared" ref="J117:BU117" si="311">IFERROR(IF(J$8&gt;EDATE($D117,$E117*12-1),0,J97*$F117),0)</f>
        <v>0</v>
      </c>
      <c r="K117" s="260">
        <f t="shared" si="311"/>
        <v>0</v>
      </c>
      <c r="L117" s="260">
        <f t="shared" si="311"/>
        <v>0</v>
      </c>
      <c r="M117" s="260">
        <f t="shared" si="311"/>
        <v>0</v>
      </c>
      <c r="N117" s="260">
        <f t="shared" si="311"/>
        <v>0</v>
      </c>
      <c r="O117" s="260">
        <f t="shared" si="311"/>
        <v>0</v>
      </c>
      <c r="P117" s="260">
        <f t="shared" si="311"/>
        <v>0</v>
      </c>
      <c r="Q117" s="260">
        <f t="shared" si="311"/>
        <v>0</v>
      </c>
      <c r="R117" s="260">
        <f t="shared" si="311"/>
        <v>0</v>
      </c>
      <c r="S117" s="260">
        <f t="shared" si="311"/>
        <v>0</v>
      </c>
      <c r="T117" s="260">
        <f t="shared" si="311"/>
        <v>0</v>
      </c>
      <c r="U117" s="260">
        <f t="shared" si="311"/>
        <v>0</v>
      </c>
      <c r="V117" s="260">
        <f t="shared" si="311"/>
        <v>0</v>
      </c>
      <c r="W117" s="260">
        <f t="shared" si="311"/>
        <v>0</v>
      </c>
      <c r="X117" s="260">
        <f t="shared" si="311"/>
        <v>0</v>
      </c>
      <c r="Y117" s="260">
        <f t="shared" si="311"/>
        <v>0</v>
      </c>
      <c r="Z117" s="260">
        <f t="shared" si="311"/>
        <v>0</v>
      </c>
      <c r="AA117" s="260">
        <f t="shared" si="311"/>
        <v>0</v>
      </c>
      <c r="AB117" s="260">
        <f t="shared" si="311"/>
        <v>0</v>
      </c>
      <c r="AC117" s="260">
        <f t="shared" si="311"/>
        <v>0</v>
      </c>
      <c r="AD117" s="260">
        <f t="shared" si="311"/>
        <v>0</v>
      </c>
      <c r="AE117" s="260">
        <f t="shared" si="311"/>
        <v>0</v>
      </c>
      <c r="AF117" s="260">
        <f t="shared" si="311"/>
        <v>0</v>
      </c>
      <c r="AG117" s="260">
        <f t="shared" si="311"/>
        <v>0</v>
      </c>
      <c r="AH117" s="260">
        <f t="shared" si="311"/>
        <v>0</v>
      </c>
      <c r="AI117" s="260">
        <f t="shared" si="311"/>
        <v>0</v>
      </c>
      <c r="AJ117" s="260">
        <f t="shared" si="311"/>
        <v>0</v>
      </c>
      <c r="AK117" s="260">
        <f t="shared" si="311"/>
        <v>0</v>
      </c>
      <c r="AL117" s="260">
        <f t="shared" si="311"/>
        <v>0</v>
      </c>
      <c r="AM117" s="260">
        <f t="shared" si="311"/>
        <v>0</v>
      </c>
      <c r="AN117" s="260">
        <f t="shared" si="311"/>
        <v>0</v>
      </c>
      <c r="AO117" s="260">
        <f t="shared" si="311"/>
        <v>0</v>
      </c>
      <c r="AP117" s="260">
        <f t="shared" si="311"/>
        <v>0</v>
      </c>
      <c r="AQ117" s="260">
        <f t="shared" si="311"/>
        <v>0</v>
      </c>
      <c r="AR117" s="260">
        <f t="shared" si="311"/>
        <v>0</v>
      </c>
      <c r="AS117" s="260">
        <f t="shared" si="311"/>
        <v>0</v>
      </c>
      <c r="AT117" s="260">
        <f t="shared" si="311"/>
        <v>0</v>
      </c>
      <c r="AU117" s="260">
        <f t="shared" si="311"/>
        <v>0</v>
      </c>
      <c r="AV117" s="260">
        <f t="shared" si="311"/>
        <v>0</v>
      </c>
      <c r="AW117" s="260">
        <f t="shared" si="311"/>
        <v>0</v>
      </c>
      <c r="AX117" s="260">
        <f t="shared" si="311"/>
        <v>0</v>
      </c>
      <c r="AY117" s="260">
        <f t="shared" si="311"/>
        <v>0</v>
      </c>
      <c r="AZ117" s="260">
        <f t="shared" si="311"/>
        <v>0</v>
      </c>
      <c r="BA117" s="260">
        <f t="shared" si="311"/>
        <v>0</v>
      </c>
      <c r="BB117" s="260">
        <f t="shared" si="311"/>
        <v>0</v>
      </c>
      <c r="BC117" s="260">
        <f t="shared" si="311"/>
        <v>0</v>
      </c>
      <c r="BD117" s="260">
        <f t="shared" si="311"/>
        <v>0</v>
      </c>
      <c r="BE117" s="260">
        <f t="shared" si="311"/>
        <v>0</v>
      </c>
      <c r="BF117" s="260">
        <f t="shared" si="311"/>
        <v>0</v>
      </c>
      <c r="BG117" s="260">
        <f t="shared" si="311"/>
        <v>0</v>
      </c>
      <c r="BH117" s="260">
        <f t="shared" si="311"/>
        <v>0</v>
      </c>
      <c r="BI117" s="260">
        <f t="shared" si="311"/>
        <v>0</v>
      </c>
      <c r="BJ117" s="260">
        <f t="shared" si="311"/>
        <v>0</v>
      </c>
      <c r="BK117" s="260">
        <f t="shared" si="311"/>
        <v>0</v>
      </c>
      <c r="BL117" s="260">
        <f t="shared" si="311"/>
        <v>0</v>
      </c>
      <c r="BM117" s="260">
        <f t="shared" si="311"/>
        <v>0</v>
      </c>
      <c r="BN117" s="260">
        <f t="shared" si="311"/>
        <v>0</v>
      </c>
      <c r="BO117" s="260">
        <f t="shared" si="311"/>
        <v>0</v>
      </c>
      <c r="BP117" s="260">
        <f t="shared" si="311"/>
        <v>0</v>
      </c>
      <c r="BQ117" s="260">
        <f t="shared" si="311"/>
        <v>0</v>
      </c>
      <c r="BR117" s="260">
        <f t="shared" si="311"/>
        <v>0</v>
      </c>
      <c r="BS117" s="260">
        <f t="shared" si="311"/>
        <v>0</v>
      </c>
      <c r="BT117" s="260">
        <f t="shared" si="311"/>
        <v>0</v>
      </c>
      <c r="BU117" s="260">
        <f t="shared" si="311"/>
        <v>0</v>
      </c>
      <c r="BV117" s="260">
        <f t="shared" ref="BV117:CC117" si="312">IFERROR(IF(BV$8&gt;EDATE($D117,$E117*12-1),0,BV97*$F117),0)</f>
        <v>0</v>
      </c>
      <c r="BW117" s="260">
        <f t="shared" si="312"/>
        <v>0</v>
      </c>
      <c r="BX117" s="260">
        <f t="shared" si="312"/>
        <v>0</v>
      </c>
      <c r="BY117" s="260">
        <f t="shared" si="312"/>
        <v>0</v>
      </c>
      <c r="BZ117" s="260">
        <f t="shared" si="312"/>
        <v>0</v>
      </c>
      <c r="CA117" s="260">
        <f t="shared" si="312"/>
        <v>0</v>
      </c>
      <c r="CB117" s="260">
        <f t="shared" si="312"/>
        <v>0</v>
      </c>
      <c r="CC117" s="260">
        <f t="shared" si="312"/>
        <v>0</v>
      </c>
      <c r="CD117" s="260">
        <f t="shared" ref="CD117:DL117" si="313">IFERROR(IF(CD$8&gt;EDATE($D117,$E117*12-1),0,CD97*$F117),0)</f>
        <v>0</v>
      </c>
      <c r="CE117" s="260">
        <f t="shared" si="313"/>
        <v>0</v>
      </c>
      <c r="CF117" s="260">
        <f t="shared" si="313"/>
        <v>0</v>
      </c>
      <c r="CG117" s="260">
        <f t="shared" si="313"/>
        <v>0</v>
      </c>
      <c r="CH117" s="260">
        <f t="shared" si="313"/>
        <v>0</v>
      </c>
      <c r="CI117" s="260">
        <f t="shared" si="313"/>
        <v>0</v>
      </c>
      <c r="CJ117" s="260">
        <f t="shared" si="313"/>
        <v>0</v>
      </c>
      <c r="CK117" s="260">
        <f t="shared" si="313"/>
        <v>0</v>
      </c>
      <c r="CL117" s="260">
        <f t="shared" si="313"/>
        <v>0</v>
      </c>
      <c r="CM117" s="260">
        <f t="shared" si="313"/>
        <v>0</v>
      </c>
      <c r="CN117" s="260">
        <f t="shared" si="313"/>
        <v>0</v>
      </c>
      <c r="CO117" s="260">
        <f t="shared" si="313"/>
        <v>0</v>
      </c>
      <c r="CP117" s="260">
        <f t="shared" si="313"/>
        <v>0</v>
      </c>
      <c r="CQ117" s="260">
        <f t="shared" si="313"/>
        <v>0</v>
      </c>
      <c r="CR117" s="260">
        <f t="shared" si="313"/>
        <v>0</v>
      </c>
      <c r="CS117" s="260">
        <f t="shared" si="313"/>
        <v>0</v>
      </c>
      <c r="CT117" s="260">
        <f t="shared" si="313"/>
        <v>0</v>
      </c>
      <c r="CU117" s="260">
        <f t="shared" si="313"/>
        <v>0</v>
      </c>
      <c r="CV117" s="260">
        <f t="shared" si="313"/>
        <v>0</v>
      </c>
      <c r="CW117" s="260">
        <f t="shared" si="313"/>
        <v>0</v>
      </c>
      <c r="CX117" s="260">
        <f t="shared" si="313"/>
        <v>0</v>
      </c>
      <c r="CY117" s="260">
        <f t="shared" si="313"/>
        <v>0</v>
      </c>
      <c r="CZ117" s="260">
        <f t="shared" si="313"/>
        <v>0</v>
      </c>
      <c r="DA117" s="260">
        <f t="shared" si="313"/>
        <v>0</v>
      </c>
      <c r="DB117" s="260">
        <f t="shared" si="313"/>
        <v>0</v>
      </c>
      <c r="DC117" s="260">
        <f t="shared" si="313"/>
        <v>0</v>
      </c>
      <c r="DD117" s="260">
        <f t="shared" si="313"/>
        <v>0</v>
      </c>
      <c r="DE117" s="260">
        <f t="shared" si="313"/>
        <v>0</v>
      </c>
      <c r="DF117" s="260">
        <f t="shared" si="313"/>
        <v>0</v>
      </c>
      <c r="DG117" s="260">
        <f t="shared" si="313"/>
        <v>0</v>
      </c>
      <c r="DH117" s="260">
        <f t="shared" si="313"/>
        <v>0</v>
      </c>
      <c r="DI117" s="260">
        <f t="shared" si="313"/>
        <v>0</v>
      </c>
      <c r="DJ117" s="260">
        <f t="shared" si="313"/>
        <v>0</v>
      </c>
      <c r="DK117" s="260">
        <f t="shared" si="313"/>
        <v>0</v>
      </c>
      <c r="DL117" s="260">
        <f t="shared" si="313"/>
        <v>0</v>
      </c>
      <c r="DM117" s="260">
        <f t="shared" ref="DM117:DZ117" si="314">IFERROR(IF(DM$8&gt;EDATE($D117,$E117*12-1),0,DM97*$F117),0)</f>
        <v>0</v>
      </c>
      <c r="DN117" s="260">
        <f t="shared" si="314"/>
        <v>0</v>
      </c>
      <c r="DO117" s="260">
        <f t="shared" si="314"/>
        <v>0</v>
      </c>
      <c r="DP117" s="260">
        <f t="shared" si="314"/>
        <v>0</v>
      </c>
      <c r="DQ117" s="260">
        <f t="shared" si="314"/>
        <v>0</v>
      </c>
      <c r="DR117" s="260">
        <f t="shared" si="314"/>
        <v>0</v>
      </c>
      <c r="DS117" s="260">
        <f t="shared" si="314"/>
        <v>0</v>
      </c>
      <c r="DT117" s="260">
        <f t="shared" si="314"/>
        <v>0</v>
      </c>
      <c r="DU117" s="260">
        <f t="shared" si="314"/>
        <v>0</v>
      </c>
      <c r="DV117" s="260">
        <f t="shared" si="314"/>
        <v>0</v>
      </c>
      <c r="DW117" s="260">
        <f t="shared" si="314"/>
        <v>0</v>
      </c>
      <c r="DX117" s="260">
        <f t="shared" si="314"/>
        <v>0</v>
      </c>
      <c r="DY117" s="260">
        <f t="shared" si="314"/>
        <v>0</v>
      </c>
      <c r="DZ117" s="260">
        <f t="shared" si="314"/>
        <v>0</v>
      </c>
    </row>
    <row r="118" spans="1:130" hidden="1" outlineLevel="1">
      <c r="A118" s="151"/>
      <c r="C118" s="34" t="str">
        <f t="shared" si="286"/>
        <v>L40S</v>
      </c>
      <c r="D118" s="27"/>
      <c r="E118" s="27"/>
      <c r="F118" s="27"/>
      <c r="G118" s="54" t="s">
        <v>90</v>
      </c>
      <c r="H118" s="259"/>
      <c r="I118" s="29"/>
      <c r="J118" s="260">
        <f t="shared" ref="J118:BU118" si="315">IFERROR(IF(J$8&gt;EDATE($D118,$E118*12-1),0,J98*$F118),0)</f>
        <v>0</v>
      </c>
      <c r="K118" s="260">
        <f t="shared" si="315"/>
        <v>0</v>
      </c>
      <c r="L118" s="260">
        <f t="shared" si="315"/>
        <v>0</v>
      </c>
      <c r="M118" s="260">
        <f t="shared" si="315"/>
        <v>0</v>
      </c>
      <c r="N118" s="260">
        <f t="shared" si="315"/>
        <v>0</v>
      </c>
      <c r="O118" s="260">
        <f t="shared" si="315"/>
        <v>0</v>
      </c>
      <c r="P118" s="260">
        <f t="shared" si="315"/>
        <v>0</v>
      </c>
      <c r="Q118" s="260">
        <f t="shared" si="315"/>
        <v>0</v>
      </c>
      <c r="R118" s="260">
        <f t="shared" si="315"/>
        <v>0</v>
      </c>
      <c r="S118" s="260">
        <f t="shared" si="315"/>
        <v>0</v>
      </c>
      <c r="T118" s="260">
        <f t="shared" si="315"/>
        <v>0</v>
      </c>
      <c r="U118" s="260">
        <f t="shared" si="315"/>
        <v>0</v>
      </c>
      <c r="V118" s="260">
        <f t="shared" si="315"/>
        <v>0</v>
      </c>
      <c r="W118" s="260">
        <f t="shared" si="315"/>
        <v>0</v>
      </c>
      <c r="X118" s="260">
        <f t="shared" si="315"/>
        <v>0</v>
      </c>
      <c r="Y118" s="260">
        <f t="shared" si="315"/>
        <v>0</v>
      </c>
      <c r="Z118" s="260">
        <f t="shared" si="315"/>
        <v>0</v>
      </c>
      <c r="AA118" s="260">
        <f t="shared" si="315"/>
        <v>0</v>
      </c>
      <c r="AB118" s="260">
        <f t="shared" si="315"/>
        <v>0</v>
      </c>
      <c r="AC118" s="260">
        <f t="shared" si="315"/>
        <v>0</v>
      </c>
      <c r="AD118" s="260">
        <f t="shared" si="315"/>
        <v>0</v>
      </c>
      <c r="AE118" s="260">
        <f t="shared" si="315"/>
        <v>0</v>
      </c>
      <c r="AF118" s="260">
        <f t="shared" si="315"/>
        <v>0</v>
      </c>
      <c r="AG118" s="260">
        <f t="shared" si="315"/>
        <v>0</v>
      </c>
      <c r="AH118" s="260">
        <f t="shared" si="315"/>
        <v>0</v>
      </c>
      <c r="AI118" s="260">
        <f t="shared" si="315"/>
        <v>0</v>
      </c>
      <c r="AJ118" s="260">
        <f t="shared" si="315"/>
        <v>0</v>
      </c>
      <c r="AK118" s="260">
        <f t="shared" si="315"/>
        <v>0</v>
      </c>
      <c r="AL118" s="260">
        <f t="shared" si="315"/>
        <v>0</v>
      </c>
      <c r="AM118" s="260">
        <f t="shared" si="315"/>
        <v>0</v>
      </c>
      <c r="AN118" s="260">
        <f t="shared" si="315"/>
        <v>0</v>
      </c>
      <c r="AO118" s="260">
        <f t="shared" si="315"/>
        <v>0</v>
      </c>
      <c r="AP118" s="260">
        <f t="shared" si="315"/>
        <v>0</v>
      </c>
      <c r="AQ118" s="260">
        <f t="shared" si="315"/>
        <v>0</v>
      </c>
      <c r="AR118" s="260">
        <f t="shared" si="315"/>
        <v>0</v>
      </c>
      <c r="AS118" s="260">
        <f t="shared" si="315"/>
        <v>0</v>
      </c>
      <c r="AT118" s="260">
        <f t="shared" si="315"/>
        <v>0</v>
      </c>
      <c r="AU118" s="260">
        <f t="shared" si="315"/>
        <v>0</v>
      </c>
      <c r="AV118" s="260">
        <f t="shared" si="315"/>
        <v>0</v>
      </c>
      <c r="AW118" s="260">
        <f t="shared" si="315"/>
        <v>0</v>
      </c>
      <c r="AX118" s="260">
        <f t="shared" si="315"/>
        <v>0</v>
      </c>
      <c r="AY118" s="260">
        <f t="shared" si="315"/>
        <v>0</v>
      </c>
      <c r="AZ118" s="260">
        <f t="shared" si="315"/>
        <v>0</v>
      </c>
      <c r="BA118" s="260">
        <f t="shared" si="315"/>
        <v>0</v>
      </c>
      <c r="BB118" s="260">
        <f t="shared" si="315"/>
        <v>0</v>
      </c>
      <c r="BC118" s="260">
        <f t="shared" si="315"/>
        <v>0</v>
      </c>
      <c r="BD118" s="260">
        <f t="shared" si="315"/>
        <v>0</v>
      </c>
      <c r="BE118" s="260">
        <f t="shared" si="315"/>
        <v>0</v>
      </c>
      <c r="BF118" s="260">
        <f t="shared" si="315"/>
        <v>0</v>
      </c>
      <c r="BG118" s="260">
        <f t="shared" si="315"/>
        <v>0</v>
      </c>
      <c r="BH118" s="260">
        <f t="shared" si="315"/>
        <v>0</v>
      </c>
      <c r="BI118" s="260">
        <f t="shared" si="315"/>
        <v>0</v>
      </c>
      <c r="BJ118" s="260">
        <f t="shared" si="315"/>
        <v>0</v>
      </c>
      <c r="BK118" s="260">
        <f t="shared" si="315"/>
        <v>0</v>
      </c>
      <c r="BL118" s="260">
        <f t="shared" si="315"/>
        <v>0</v>
      </c>
      <c r="BM118" s="260">
        <f t="shared" si="315"/>
        <v>0</v>
      </c>
      <c r="BN118" s="260">
        <f t="shared" si="315"/>
        <v>0</v>
      </c>
      <c r="BO118" s="260">
        <f t="shared" si="315"/>
        <v>0</v>
      </c>
      <c r="BP118" s="260">
        <f t="shared" si="315"/>
        <v>0</v>
      </c>
      <c r="BQ118" s="260">
        <f t="shared" si="315"/>
        <v>0</v>
      </c>
      <c r="BR118" s="260">
        <f t="shared" si="315"/>
        <v>0</v>
      </c>
      <c r="BS118" s="260">
        <f t="shared" si="315"/>
        <v>0</v>
      </c>
      <c r="BT118" s="260">
        <f t="shared" si="315"/>
        <v>0</v>
      </c>
      <c r="BU118" s="260">
        <f t="shared" si="315"/>
        <v>0</v>
      </c>
      <c r="BV118" s="260">
        <f t="shared" ref="BV118:CC118" si="316">IFERROR(IF(BV$8&gt;EDATE($D118,$E118*12-1),0,BV98*$F118),0)</f>
        <v>0</v>
      </c>
      <c r="BW118" s="260">
        <f t="shared" si="316"/>
        <v>0</v>
      </c>
      <c r="BX118" s="260">
        <f t="shared" si="316"/>
        <v>0</v>
      </c>
      <c r="BY118" s="260">
        <f t="shared" si="316"/>
        <v>0</v>
      </c>
      <c r="BZ118" s="260">
        <f t="shared" si="316"/>
        <v>0</v>
      </c>
      <c r="CA118" s="260">
        <f t="shared" si="316"/>
        <v>0</v>
      </c>
      <c r="CB118" s="260">
        <f t="shared" si="316"/>
        <v>0</v>
      </c>
      <c r="CC118" s="260">
        <f t="shared" si="316"/>
        <v>0</v>
      </c>
      <c r="CD118" s="260">
        <f t="shared" ref="CD118:DL118" si="317">IFERROR(IF(CD$8&gt;EDATE($D118,$E118*12-1),0,CD98*$F118),0)</f>
        <v>0</v>
      </c>
      <c r="CE118" s="260">
        <f t="shared" si="317"/>
        <v>0</v>
      </c>
      <c r="CF118" s="260">
        <f t="shared" si="317"/>
        <v>0</v>
      </c>
      <c r="CG118" s="260">
        <f t="shared" si="317"/>
        <v>0</v>
      </c>
      <c r="CH118" s="260">
        <f t="shared" si="317"/>
        <v>0</v>
      </c>
      <c r="CI118" s="260">
        <f t="shared" si="317"/>
        <v>0</v>
      </c>
      <c r="CJ118" s="260">
        <f t="shared" si="317"/>
        <v>0</v>
      </c>
      <c r="CK118" s="260">
        <f t="shared" si="317"/>
        <v>0</v>
      </c>
      <c r="CL118" s="260">
        <f t="shared" si="317"/>
        <v>0</v>
      </c>
      <c r="CM118" s="260">
        <f t="shared" si="317"/>
        <v>0</v>
      </c>
      <c r="CN118" s="260">
        <f t="shared" si="317"/>
        <v>0</v>
      </c>
      <c r="CO118" s="260">
        <f t="shared" si="317"/>
        <v>0</v>
      </c>
      <c r="CP118" s="260">
        <f t="shared" si="317"/>
        <v>0</v>
      </c>
      <c r="CQ118" s="260">
        <f t="shared" si="317"/>
        <v>0</v>
      </c>
      <c r="CR118" s="260">
        <f t="shared" si="317"/>
        <v>0</v>
      </c>
      <c r="CS118" s="260">
        <f t="shared" si="317"/>
        <v>0</v>
      </c>
      <c r="CT118" s="260">
        <f t="shared" si="317"/>
        <v>0</v>
      </c>
      <c r="CU118" s="260">
        <f t="shared" si="317"/>
        <v>0</v>
      </c>
      <c r="CV118" s="260">
        <f t="shared" si="317"/>
        <v>0</v>
      </c>
      <c r="CW118" s="260">
        <f t="shared" si="317"/>
        <v>0</v>
      </c>
      <c r="CX118" s="260">
        <f t="shared" si="317"/>
        <v>0</v>
      </c>
      <c r="CY118" s="260">
        <f t="shared" si="317"/>
        <v>0</v>
      </c>
      <c r="CZ118" s="260">
        <f t="shared" si="317"/>
        <v>0</v>
      </c>
      <c r="DA118" s="260">
        <f t="shared" si="317"/>
        <v>0</v>
      </c>
      <c r="DB118" s="260">
        <f t="shared" si="317"/>
        <v>0</v>
      </c>
      <c r="DC118" s="260">
        <f t="shared" si="317"/>
        <v>0</v>
      </c>
      <c r="DD118" s="260">
        <f t="shared" si="317"/>
        <v>0</v>
      </c>
      <c r="DE118" s="260">
        <f t="shared" si="317"/>
        <v>0</v>
      </c>
      <c r="DF118" s="260">
        <f t="shared" si="317"/>
        <v>0</v>
      </c>
      <c r="DG118" s="260">
        <f t="shared" si="317"/>
        <v>0</v>
      </c>
      <c r="DH118" s="260">
        <f t="shared" si="317"/>
        <v>0</v>
      </c>
      <c r="DI118" s="260">
        <f t="shared" si="317"/>
        <v>0</v>
      </c>
      <c r="DJ118" s="260">
        <f t="shared" si="317"/>
        <v>0</v>
      </c>
      <c r="DK118" s="260">
        <f t="shared" si="317"/>
        <v>0</v>
      </c>
      <c r="DL118" s="260">
        <f t="shared" si="317"/>
        <v>0</v>
      </c>
      <c r="DM118" s="260">
        <f t="shared" ref="DM118:DZ118" si="318">IFERROR(IF(DM$8&gt;EDATE($D118,$E118*12-1),0,DM98*$F118),0)</f>
        <v>0</v>
      </c>
      <c r="DN118" s="260">
        <f t="shared" si="318"/>
        <v>0</v>
      </c>
      <c r="DO118" s="260">
        <f t="shared" si="318"/>
        <v>0</v>
      </c>
      <c r="DP118" s="260">
        <f t="shared" si="318"/>
        <v>0</v>
      </c>
      <c r="DQ118" s="260">
        <f t="shared" si="318"/>
        <v>0</v>
      </c>
      <c r="DR118" s="260">
        <f t="shared" si="318"/>
        <v>0</v>
      </c>
      <c r="DS118" s="260">
        <f t="shared" si="318"/>
        <v>0</v>
      </c>
      <c r="DT118" s="260">
        <f t="shared" si="318"/>
        <v>0</v>
      </c>
      <c r="DU118" s="260">
        <f t="shared" si="318"/>
        <v>0</v>
      </c>
      <c r="DV118" s="260">
        <f t="shared" si="318"/>
        <v>0</v>
      </c>
      <c r="DW118" s="260">
        <f t="shared" si="318"/>
        <v>0</v>
      </c>
      <c r="DX118" s="260">
        <f t="shared" si="318"/>
        <v>0</v>
      </c>
      <c r="DY118" s="260">
        <f t="shared" si="318"/>
        <v>0</v>
      </c>
      <c r="DZ118" s="260">
        <f t="shared" si="318"/>
        <v>0</v>
      </c>
    </row>
    <row r="119" spans="1:130" hidden="1" outlineLevel="1">
      <c r="A119" s="151"/>
      <c r="C119" s="34" t="str">
        <f t="shared" si="286"/>
        <v>Cerebras WSE-2</v>
      </c>
      <c r="D119" s="27"/>
      <c r="E119" s="27"/>
      <c r="F119" s="27"/>
      <c r="G119" s="54" t="s">
        <v>90</v>
      </c>
      <c r="H119" s="259"/>
      <c r="I119" s="29"/>
      <c r="J119" s="260">
        <f t="shared" ref="J119:BU119" si="319">IFERROR(IF(J$8&gt;EDATE($D119,$E119*12-1),0,J99*$F119),0)</f>
        <v>0</v>
      </c>
      <c r="K119" s="260">
        <f t="shared" si="319"/>
        <v>0</v>
      </c>
      <c r="L119" s="260">
        <f t="shared" si="319"/>
        <v>0</v>
      </c>
      <c r="M119" s="260">
        <f t="shared" si="319"/>
        <v>0</v>
      </c>
      <c r="N119" s="260">
        <f t="shared" si="319"/>
        <v>0</v>
      </c>
      <c r="O119" s="260">
        <f t="shared" si="319"/>
        <v>0</v>
      </c>
      <c r="P119" s="260">
        <f t="shared" si="319"/>
        <v>0</v>
      </c>
      <c r="Q119" s="260">
        <f t="shared" si="319"/>
        <v>0</v>
      </c>
      <c r="R119" s="260">
        <f t="shared" si="319"/>
        <v>0</v>
      </c>
      <c r="S119" s="260">
        <f t="shared" si="319"/>
        <v>0</v>
      </c>
      <c r="T119" s="260">
        <f t="shared" si="319"/>
        <v>0</v>
      </c>
      <c r="U119" s="260">
        <f t="shared" si="319"/>
        <v>0</v>
      </c>
      <c r="V119" s="260">
        <f t="shared" si="319"/>
        <v>0</v>
      </c>
      <c r="W119" s="260">
        <f t="shared" si="319"/>
        <v>0</v>
      </c>
      <c r="X119" s="260">
        <f t="shared" si="319"/>
        <v>0</v>
      </c>
      <c r="Y119" s="260">
        <f t="shared" si="319"/>
        <v>0</v>
      </c>
      <c r="Z119" s="260">
        <f t="shared" si="319"/>
        <v>0</v>
      </c>
      <c r="AA119" s="260">
        <f t="shared" si="319"/>
        <v>0</v>
      </c>
      <c r="AB119" s="260">
        <f t="shared" si="319"/>
        <v>0</v>
      </c>
      <c r="AC119" s="260">
        <f t="shared" si="319"/>
        <v>0</v>
      </c>
      <c r="AD119" s="260">
        <f t="shared" si="319"/>
        <v>0</v>
      </c>
      <c r="AE119" s="260">
        <f t="shared" si="319"/>
        <v>0</v>
      </c>
      <c r="AF119" s="260">
        <f t="shared" si="319"/>
        <v>0</v>
      </c>
      <c r="AG119" s="260">
        <f t="shared" si="319"/>
        <v>0</v>
      </c>
      <c r="AH119" s="260">
        <f t="shared" si="319"/>
        <v>0</v>
      </c>
      <c r="AI119" s="260">
        <f t="shared" si="319"/>
        <v>0</v>
      </c>
      <c r="AJ119" s="260">
        <f t="shared" si="319"/>
        <v>0</v>
      </c>
      <c r="AK119" s="260">
        <f t="shared" si="319"/>
        <v>0</v>
      </c>
      <c r="AL119" s="260">
        <f t="shared" si="319"/>
        <v>0</v>
      </c>
      <c r="AM119" s="260">
        <f t="shared" si="319"/>
        <v>0</v>
      </c>
      <c r="AN119" s="260">
        <f t="shared" si="319"/>
        <v>0</v>
      </c>
      <c r="AO119" s="260">
        <f t="shared" si="319"/>
        <v>0</v>
      </c>
      <c r="AP119" s="260">
        <f t="shared" si="319"/>
        <v>0</v>
      </c>
      <c r="AQ119" s="260">
        <f t="shared" si="319"/>
        <v>0</v>
      </c>
      <c r="AR119" s="260">
        <f t="shared" si="319"/>
        <v>0</v>
      </c>
      <c r="AS119" s="260">
        <f t="shared" si="319"/>
        <v>0</v>
      </c>
      <c r="AT119" s="260">
        <f t="shared" si="319"/>
        <v>0</v>
      </c>
      <c r="AU119" s="260">
        <f t="shared" si="319"/>
        <v>0</v>
      </c>
      <c r="AV119" s="260">
        <f t="shared" si="319"/>
        <v>0</v>
      </c>
      <c r="AW119" s="260">
        <f t="shared" si="319"/>
        <v>0</v>
      </c>
      <c r="AX119" s="260">
        <f t="shared" si="319"/>
        <v>0</v>
      </c>
      <c r="AY119" s="260">
        <f t="shared" si="319"/>
        <v>0</v>
      </c>
      <c r="AZ119" s="260">
        <f t="shared" si="319"/>
        <v>0</v>
      </c>
      <c r="BA119" s="260">
        <f t="shared" si="319"/>
        <v>0</v>
      </c>
      <c r="BB119" s="260">
        <f t="shared" si="319"/>
        <v>0</v>
      </c>
      <c r="BC119" s="260">
        <f t="shared" si="319"/>
        <v>0</v>
      </c>
      <c r="BD119" s="260">
        <f t="shared" si="319"/>
        <v>0</v>
      </c>
      <c r="BE119" s="260">
        <f t="shared" si="319"/>
        <v>0</v>
      </c>
      <c r="BF119" s="260">
        <f t="shared" si="319"/>
        <v>0</v>
      </c>
      <c r="BG119" s="260">
        <f t="shared" si="319"/>
        <v>0</v>
      </c>
      <c r="BH119" s="260">
        <f t="shared" si="319"/>
        <v>0</v>
      </c>
      <c r="BI119" s="260">
        <f t="shared" si="319"/>
        <v>0</v>
      </c>
      <c r="BJ119" s="260">
        <f t="shared" si="319"/>
        <v>0</v>
      </c>
      <c r="BK119" s="260">
        <f t="shared" si="319"/>
        <v>0</v>
      </c>
      <c r="BL119" s="260">
        <f t="shared" si="319"/>
        <v>0</v>
      </c>
      <c r="BM119" s="260">
        <f t="shared" si="319"/>
        <v>0</v>
      </c>
      <c r="BN119" s="260">
        <f t="shared" si="319"/>
        <v>0</v>
      </c>
      <c r="BO119" s="260">
        <f t="shared" si="319"/>
        <v>0</v>
      </c>
      <c r="BP119" s="260">
        <f t="shared" si="319"/>
        <v>0</v>
      </c>
      <c r="BQ119" s="260">
        <f t="shared" si="319"/>
        <v>0</v>
      </c>
      <c r="BR119" s="260">
        <f t="shared" si="319"/>
        <v>0</v>
      </c>
      <c r="BS119" s="260">
        <f t="shared" si="319"/>
        <v>0</v>
      </c>
      <c r="BT119" s="260">
        <f t="shared" si="319"/>
        <v>0</v>
      </c>
      <c r="BU119" s="260">
        <f t="shared" si="319"/>
        <v>0</v>
      </c>
      <c r="BV119" s="260">
        <f t="shared" ref="BV119:CC119" si="320">IFERROR(IF(BV$8&gt;EDATE($D119,$E119*12-1),0,BV99*$F119),0)</f>
        <v>0</v>
      </c>
      <c r="BW119" s="260">
        <f t="shared" si="320"/>
        <v>0</v>
      </c>
      <c r="BX119" s="260">
        <f t="shared" si="320"/>
        <v>0</v>
      </c>
      <c r="BY119" s="260">
        <f t="shared" si="320"/>
        <v>0</v>
      </c>
      <c r="BZ119" s="260">
        <f t="shared" si="320"/>
        <v>0</v>
      </c>
      <c r="CA119" s="260">
        <f t="shared" si="320"/>
        <v>0</v>
      </c>
      <c r="CB119" s="260">
        <f t="shared" si="320"/>
        <v>0</v>
      </c>
      <c r="CC119" s="260">
        <f t="shared" si="320"/>
        <v>0</v>
      </c>
      <c r="CD119" s="260">
        <f t="shared" ref="CD119:DL119" si="321">IFERROR(IF(CD$8&gt;EDATE($D119,$E119*12-1),0,CD99*$F119),0)</f>
        <v>0</v>
      </c>
      <c r="CE119" s="260">
        <f t="shared" si="321"/>
        <v>0</v>
      </c>
      <c r="CF119" s="260">
        <f t="shared" si="321"/>
        <v>0</v>
      </c>
      <c r="CG119" s="260">
        <f t="shared" si="321"/>
        <v>0</v>
      </c>
      <c r="CH119" s="260">
        <f t="shared" si="321"/>
        <v>0</v>
      </c>
      <c r="CI119" s="260">
        <f t="shared" si="321"/>
        <v>0</v>
      </c>
      <c r="CJ119" s="260">
        <f t="shared" si="321"/>
        <v>0</v>
      </c>
      <c r="CK119" s="260">
        <f t="shared" si="321"/>
        <v>0</v>
      </c>
      <c r="CL119" s="260">
        <f t="shared" si="321"/>
        <v>0</v>
      </c>
      <c r="CM119" s="260">
        <f t="shared" si="321"/>
        <v>0</v>
      </c>
      <c r="CN119" s="260">
        <f t="shared" si="321"/>
        <v>0</v>
      </c>
      <c r="CO119" s="260">
        <f t="shared" si="321"/>
        <v>0</v>
      </c>
      <c r="CP119" s="260">
        <f t="shared" si="321"/>
        <v>0</v>
      </c>
      <c r="CQ119" s="260">
        <f t="shared" si="321"/>
        <v>0</v>
      </c>
      <c r="CR119" s="260">
        <f t="shared" si="321"/>
        <v>0</v>
      </c>
      <c r="CS119" s="260">
        <f t="shared" si="321"/>
        <v>0</v>
      </c>
      <c r="CT119" s="260">
        <f t="shared" si="321"/>
        <v>0</v>
      </c>
      <c r="CU119" s="260">
        <f t="shared" si="321"/>
        <v>0</v>
      </c>
      <c r="CV119" s="260">
        <f t="shared" si="321"/>
        <v>0</v>
      </c>
      <c r="CW119" s="260">
        <f t="shared" si="321"/>
        <v>0</v>
      </c>
      <c r="CX119" s="260">
        <f t="shared" si="321"/>
        <v>0</v>
      </c>
      <c r="CY119" s="260">
        <f t="shared" si="321"/>
        <v>0</v>
      </c>
      <c r="CZ119" s="260">
        <f t="shared" si="321"/>
        <v>0</v>
      </c>
      <c r="DA119" s="260">
        <f t="shared" si="321"/>
        <v>0</v>
      </c>
      <c r="DB119" s="260">
        <f t="shared" si="321"/>
        <v>0</v>
      </c>
      <c r="DC119" s="260">
        <f t="shared" si="321"/>
        <v>0</v>
      </c>
      <c r="DD119" s="260">
        <f t="shared" si="321"/>
        <v>0</v>
      </c>
      <c r="DE119" s="260">
        <f t="shared" si="321"/>
        <v>0</v>
      </c>
      <c r="DF119" s="260">
        <f t="shared" si="321"/>
        <v>0</v>
      </c>
      <c r="DG119" s="260">
        <f t="shared" si="321"/>
        <v>0</v>
      </c>
      <c r="DH119" s="260">
        <f t="shared" si="321"/>
        <v>0</v>
      </c>
      <c r="DI119" s="260">
        <f t="shared" si="321"/>
        <v>0</v>
      </c>
      <c r="DJ119" s="260">
        <f t="shared" si="321"/>
        <v>0</v>
      </c>
      <c r="DK119" s="260">
        <f t="shared" si="321"/>
        <v>0</v>
      </c>
      <c r="DL119" s="260">
        <f t="shared" si="321"/>
        <v>0</v>
      </c>
      <c r="DM119" s="260">
        <f t="shared" ref="DM119:DZ119" si="322">IFERROR(IF(DM$8&gt;EDATE($D119,$E119*12-1),0,DM99*$F119),0)</f>
        <v>0</v>
      </c>
      <c r="DN119" s="260">
        <f t="shared" si="322"/>
        <v>0</v>
      </c>
      <c r="DO119" s="260">
        <f t="shared" si="322"/>
        <v>0</v>
      </c>
      <c r="DP119" s="260">
        <f t="shared" si="322"/>
        <v>0</v>
      </c>
      <c r="DQ119" s="260">
        <f t="shared" si="322"/>
        <v>0</v>
      </c>
      <c r="DR119" s="260">
        <f t="shared" si="322"/>
        <v>0</v>
      </c>
      <c r="DS119" s="260">
        <f t="shared" si="322"/>
        <v>0</v>
      </c>
      <c r="DT119" s="260">
        <f t="shared" si="322"/>
        <v>0</v>
      </c>
      <c r="DU119" s="260">
        <f t="shared" si="322"/>
        <v>0</v>
      </c>
      <c r="DV119" s="260">
        <f t="shared" si="322"/>
        <v>0</v>
      </c>
      <c r="DW119" s="260">
        <f t="shared" si="322"/>
        <v>0</v>
      </c>
      <c r="DX119" s="260">
        <f t="shared" si="322"/>
        <v>0</v>
      </c>
      <c r="DY119" s="260">
        <f t="shared" si="322"/>
        <v>0</v>
      </c>
      <c r="DZ119" s="260">
        <f t="shared" si="322"/>
        <v>0</v>
      </c>
    </row>
    <row r="120" spans="1:130" hidden="1" outlineLevel="1">
      <c r="A120" s="151"/>
      <c r="C120" s="34" t="str">
        <f t="shared" si="286"/>
        <v>Placeholder</v>
      </c>
      <c r="D120" s="27"/>
      <c r="E120" s="27"/>
      <c r="F120" s="27"/>
      <c r="G120" s="54"/>
      <c r="H120" s="259"/>
      <c r="I120" s="29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  <c r="CN120" s="260"/>
      <c r="CO120" s="260"/>
      <c r="CP120" s="260"/>
      <c r="CQ120" s="260"/>
      <c r="CR120" s="260"/>
      <c r="CS120" s="260"/>
      <c r="CT120" s="260"/>
      <c r="CU120" s="260"/>
      <c r="CV120" s="260"/>
      <c r="CW120" s="260"/>
      <c r="CX120" s="260"/>
      <c r="CY120" s="260"/>
      <c r="CZ120" s="260"/>
      <c r="DA120" s="260"/>
      <c r="DB120" s="260"/>
      <c r="DC120" s="260"/>
      <c r="DD120" s="260"/>
      <c r="DE120" s="260"/>
      <c r="DF120" s="260"/>
      <c r="DG120" s="260"/>
      <c r="DH120" s="260"/>
      <c r="DI120" s="260"/>
      <c r="DJ120" s="260"/>
      <c r="DK120" s="260"/>
      <c r="DL120" s="260"/>
      <c r="DM120" s="260"/>
      <c r="DN120" s="260"/>
      <c r="DO120" s="260"/>
      <c r="DP120" s="260"/>
      <c r="DQ120" s="260"/>
      <c r="DR120" s="260"/>
      <c r="DS120" s="260"/>
      <c r="DT120" s="260"/>
      <c r="DU120" s="260"/>
      <c r="DV120" s="260"/>
      <c r="DW120" s="260"/>
      <c r="DX120" s="260"/>
      <c r="DY120" s="260"/>
      <c r="DZ120" s="260"/>
    </row>
    <row r="121" spans="1:130" hidden="1" outlineLevel="1">
      <c r="A121" s="151"/>
      <c r="C121" s="34"/>
      <c r="H121" s="259"/>
      <c r="I121" s="29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  <c r="CN121" s="260"/>
      <c r="CO121" s="260"/>
      <c r="CP121" s="260"/>
      <c r="CQ121" s="260"/>
      <c r="CR121" s="260"/>
      <c r="CS121" s="260"/>
      <c r="CT121" s="260"/>
      <c r="CU121" s="260"/>
      <c r="CV121" s="260"/>
      <c r="CW121" s="260"/>
      <c r="CX121" s="260"/>
      <c r="CY121" s="260"/>
      <c r="CZ121" s="260"/>
      <c r="DA121" s="260"/>
      <c r="DB121" s="260"/>
      <c r="DC121" s="260"/>
      <c r="DD121" s="260"/>
      <c r="DE121" s="260"/>
      <c r="DF121" s="260"/>
      <c r="DG121" s="260"/>
      <c r="DH121" s="260"/>
      <c r="DI121" s="260"/>
      <c r="DJ121" s="260"/>
      <c r="DK121" s="260"/>
      <c r="DL121" s="260"/>
      <c r="DM121" s="260"/>
      <c r="DN121" s="260"/>
      <c r="DO121" s="260"/>
      <c r="DP121" s="260"/>
      <c r="DQ121" s="260"/>
      <c r="DR121" s="260"/>
      <c r="DS121" s="260"/>
      <c r="DT121" s="260"/>
      <c r="DU121" s="260"/>
      <c r="DV121" s="260"/>
      <c r="DW121" s="260"/>
      <c r="DX121" s="260"/>
      <c r="DY121" s="260"/>
      <c r="DZ121" s="260"/>
    </row>
    <row r="122" spans="1:130" collapsed="1">
      <c r="A122" s="151"/>
      <c r="H122" s="259"/>
      <c r="I122" s="29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  <c r="CN122" s="260"/>
      <c r="CO122" s="260"/>
      <c r="CP122" s="260"/>
      <c r="CQ122" s="260"/>
      <c r="CR122" s="260"/>
      <c r="CS122" s="260"/>
      <c r="CT122" s="260"/>
      <c r="CU122" s="260"/>
      <c r="CV122" s="260"/>
      <c r="CW122" s="260"/>
      <c r="CX122" s="260"/>
      <c r="CY122" s="260"/>
      <c r="CZ122" s="260"/>
      <c r="DA122" s="260"/>
      <c r="DB122" s="260"/>
      <c r="DC122" s="260"/>
      <c r="DD122" s="260"/>
      <c r="DE122" s="260"/>
      <c r="DF122" s="260"/>
      <c r="DG122" s="260"/>
      <c r="DH122" s="260"/>
      <c r="DI122" s="260"/>
      <c r="DJ122" s="260"/>
      <c r="DK122" s="260"/>
      <c r="DL122" s="260"/>
      <c r="DM122" s="260"/>
      <c r="DN122" s="260"/>
      <c r="DO122" s="260"/>
      <c r="DP122" s="260"/>
      <c r="DQ122" s="260"/>
      <c r="DR122" s="260"/>
      <c r="DS122" s="260"/>
      <c r="DT122" s="260"/>
      <c r="DU122" s="260"/>
      <c r="DV122" s="260"/>
      <c r="DW122" s="260"/>
      <c r="DX122" s="260"/>
      <c r="DY122" s="260"/>
      <c r="DZ122" s="260"/>
    </row>
    <row r="123" spans="1:130" ht="13">
      <c r="A123" s="151"/>
      <c r="C123" s="14" t="s">
        <v>278</v>
      </c>
      <c r="H123" s="259"/>
      <c r="I123" s="29"/>
      <c r="J123" s="198">
        <f>SUM(J110:J119)</f>
        <v>0</v>
      </c>
      <c r="K123" s="198">
        <f t="shared" ref="K123:BV123" si="323">SUM(K110:K119)</f>
        <v>0</v>
      </c>
      <c r="L123" s="198">
        <f t="shared" si="323"/>
        <v>0</v>
      </c>
      <c r="M123" s="198">
        <f t="shared" si="323"/>
        <v>0</v>
      </c>
      <c r="N123" s="198">
        <f t="shared" si="323"/>
        <v>259200</v>
      </c>
      <c r="O123" s="198">
        <f t="shared" si="323"/>
        <v>267840</v>
      </c>
      <c r="P123" s="198">
        <f t="shared" si="323"/>
        <v>259200</v>
      </c>
      <c r="Q123" s="198">
        <f t="shared" si="323"/>
        <v>267840</v>
      </c>
      <c r="R123" s="198">
        <f t="shared" si="323"/>
        <v>267840</v>
      </c>
      <c r="S123" s="198">
        <f t="shared" si="323"/>
        <v>259200</v>
      </c>
      <c r="T123" s="198">
        <f t="shared" si="323"/>
        <v>267840</v>
      </c>
      <c r="U123" s="198">
        <f t="shared" si="323"/>
        <v>259200</v>
      </c>
      <c r="V123" s="198">
        <f t="shared" si="323"/>
        <v>267840</v>
      </c>
      <c r="W123" s="198">
        <f t="shared" si="323"/>
        <v>267840</v>
      </c>
      <c r="X123" s="198">
        <f t="shared" si="323"/>
        <v>241920</v>
      </c>
      <c r="Y123" s="198">
        <f t="shared" si="323"/>
        <v>267840</v>
      </c>
      <c r="Z123" s="198">
        <f t="shared" si="323"/>
        <v>259200</v>
      </c>
      <c r="AA123" s="198">
        <f t="shared" si="323"/>
        <v>267840</v>
      </c>
      <c r="AB123" s="198">
        <f t="shared" si="323"/>
        <v>259200</v>
      </c>
      <c r="AC123" s="198">
        <f t="shared" si="323"/>
        <v>267840</v>
      </c>
      <c r="AD123" s="198">
        <f t="shared" si="323"/>
        <v>267840</v>
      </c>
      <c r="AE123" s="198">
        <f t="shared" si="323"/>
        <v>259200</v>
      </c>
      <c r="AF123" s="198">
        <f t="shared" si="323"/>
        <v>267840</v>
      </c>
      <c r="AG123" s="198">
        <f t="shared" si="323"/>
        <v>259200</v>
      </c>
      <c r="AH123" s="198">
        <f t="shared" si="323"/>
        <v>267840</v>
      </c>
      <c r="AI123" s="198">
        <f t="shared" si="323"/>
        <v>267840</v>
      </c>
      <c r="AJ123" s="198">
        <f t="shared" si="323"/>
        <v>250560</v>
      </c>
      <c r="AK123" s="198">
        <f t="shared" si="323"/>
        <v>267840</v>
      </c>
      <c r="AL123" s="198">
        <f t="shared" si="323"/>
        <v>259200</v>
      </c>
      <c r="AM123" s="198">
        <f t="shared" si="323"/>
        <v>267840</v>
      </c>
      <c r="AN123" s="198">
        <f t="shared" si="323"/>
        <v>259200</v>
      </c>
      <c r="AO123" s="198">
        <f t="shared" si="323"/>
        <v>267840</v>
      </c>
      <c r="AP123" s="198">
        <f t="shared" si="323"/>
        <v>267840</v>
      </c>
      <c r="AQ123" s="198">
        <f t="shared" si="323"/>
        <v>259200</v>
      </c>
      <c r="AR123" s="198">
        <f t="shared" si="323"/>
        <v>267840</v>
      </c>
      <c r="AS123" s="198">
        <f t="shared" si="323"/>
        <v>259200</v>
      </c>
      <c r="AT123" s="198">
        <f t="shared" si="323"/>
        <v>267840</v>
      </c>
      <c r="AU123" s="198">
        <f t="shared" si="323"/>
        <v>267840</v>
      </c>
      <c r="AV123" s="198">
        <f t="shared" si="323"/>
        <v>241920</v>
      </c>
      <c r="AW123" s="198">
        <f t="shared" si="323"/>
        <v>267840</v>
      </c>
      <c r="AX123" s="198">
        <f t="shared" si="323"/>
        <v>0</v>
      </c>
      <c r="AY123" s="198">
        <f t="shared" si="323"/>
        <v>0</v>
      </c>
      <c r="AZ123" s="198">
        <f t="shared" si="323"/>
        <v>0</v>
      </c>
      <c r="BA123" s="198">
        <f t="shared" si="323"/>
        <v>0</v>
      </c>
      <c r="BB123" s="198">
        <f t="shared" si="323"/>
        <v>0</v>
      </c>
      <c r="BC123" s="198">
        <f t="shared" si="323"/>
        <v>0</v>
      </c>
      <c r="BD123" s="198">
        <f t="shared" si="323"/>
        <v>0</v>
      </c>
      <c r="BE123" s="198">
        <f t="shared" si="323"/>
        <v>0</v>
      </c>
      <c r="BF123" s="198">
        <f t="shared" si="323"/>
        <v>0</v>
      </c>
      <c r="BG123" s="198">
        <f t="shared" si="323"/>
        <v>0</v>
      </c>
      <c r="BH123" s="198">
        <f t="shared" si="323"/>
        <v>0</v>
      </c>
      <c r="BI123" s="198">
        <f t="shared" si="323"/>
        <v>0</v>
      </c>
      <c r="BJ123" s="198">
        <f t="shared" si="323"/>
        <v>0</v>
      </c>
      <c r="BK123" s="198">
        <f t="shared" si="323"/>
        <v>0</v>
      </c>
      <c r="BL123" s="198">
        <f t="shared" si="323"/>
        <v>0</v>
      </c>
      <c r="BM123" s="198">
        <f t="shared" si="323"/>
        <v>0</v>
      </c>
      <c r="BN123" s="198">
        <f t="shared" si="323"/>
        <v>0</v>
      </c>
      <c r="BO123" s="198">
        <f t="shared" si="323"/>
        <v>0</v>
      </c>
      <c r="BP123" s="198">
        <f t="shared" si="323"/>
        <v>0</v>
      </c>
      <c r="BQ123" s="198">
        <f t="shared" si="323"/>
        <v>0</v>
      </c>
      <c r="BR123" s="198">
        <f t="shared" si="323"/>
        <v>0</v>
      </c>
      <c r="BS123" s="198">
        <f t="shared" si="323"/>
        <v>0</v>
      </c>
      <c r="BT123" s="198">
        <f t="shared" si="323"/>
        <v>0</v>
      </c>
      <c r="BU123" s="198">
        <f t="shared" si="323"/>
        <v>0</v>
      </c>
      <c r="BV123" s="198">
        <f t="shared" si="323"/>
        <v>0</v>
      </c>
      <c r="BW123" s="198">
        <f t="shared" ref="BW123:CA123" si="324">SUM(BW110:BW119)</f>
        <v>0</v>
      </c>
      <c r="BX123" s="198">
        <f t="shared" si="324"/>
        <v>0</v>
      </c>
      <c r="BY123" s="198">
        <f t="shared" si="324"/>
        <v>0</v>
      </c>
      <c r="BZ123" s="198">
        <f t="shared" si="324"/>
        <v>0</v>
      </c>
      <c r="CA123" s="198">
        <f t="shared" si="324"/>
        <v>0</v>
      </c>
      <c r="CB123" s="198">
        <f t="shared" ref="CB123:CC123" si="325">SUM(CB110:CB119)</f>
        <v>0</v>
      </c>
      <c r="CC123" s="198">
        <f t="shared" si="325"/>
        <v>0</v>
      </c>
      <c r="CD123" s="198">
        <f t="shared" ref="CD123:DL123" si="326">SUM(CD110:CD119)</f>
        <v>0</v>
      </c>
      <c r="CE123" s="198">
        <f t="shared" si="326"/>
        <v>0</v>
      </c>
      <c r="CF123" s="198">
        <f t="shared" si="326"/>
        <v>0</v>
      </c>
      <c r="CG123" s="198">
        <f t="shared" si="326"/>
        <v>0</v>
      </c>
      <c r="CH123" s="198">
        <f t="shared" si="326"/>
        <v>0</v>
      </c>
      <c r="CI123" s="198">
        <f t="shared" si="326"/>
        <v>0</v>
      </c>
      <c r="CJ123" s="198">
        <f t="shared" si="326"/>
        <v>0</v>
      </c>
      <c r="CK123" s="198">
        <f t="shared" si="326"/>
        <v>0</v>
      </c>
      <c r="CL123" s="198">
        <f t="shared" si="326"/>
        <v>0</v>
      </c>
      <c r="CM123" s="198">
        <f t="shared" si="326"/>
        <v>0</v>
      </c>
      <c r="CN123" s="198">
        <f t="shared" si="326"/>
        <v>0</v>
      </c>
      <c r="CO123" s="198">
        <f t="shared" si="326"/>
        <v>0</v>
      </c>
      <c r="CP123" s="198">
        <f t="shared" si="326"/>
        <v>0</v>
      </c>
      <c r="CQ123" s="198">
        <f t="shared" si="326"/>
        <v>0</v>
      </c>
      <c r="CR123" s="198">
        <f t="shared" si="326"/>
        <v>0</v>
      </c>
      <c r="CS123" s="198">
        <f t="shared" si="326"/>
        <v>0</v>
      </c>
      <c r="CT123" s="198">
        <f t="shared" si="326"/>
        <v>0</v>
      </c>
      <c r="CU123" s="198">
        <f t="shared" si="326"/>
        <v>0</v>
      </c>
      <c r="CV123" s="198">
        <f t="shared" si="326"/>
        <v>0</v>
      </c>
      <c r="CW123" s="198">
        <f t="shared" si="326"/>
        <v>0</v>
      </c>
      <c r="CX123" s="198">
        <f t="shared" si="326"/>
        <v>0</v>
      </c>
      <c r="CY123" s="198">
        <f t="shared" si="326"/>
        <v>0</v>
      </c>
      <c r="CZ123" s="198">
        <f t="shared" si="326"/>
        <v>0</v>
      </c>
      <c r="DA123" s="198">
        <f t="shared" si="326"/>
        <v>0</v>
      </c>
      <c r="DB123" s="198">
        <f t="shared" si="326"/>
        <v>0</v>
      </c>
      <c r="DC123" s="198">
        <f t="shared" si="326"/>
        <v>0</v>
      </c>
      <c r="DD123" s="198">
        <f t="shared" si="326"/>
        <v>0</v>
      </c>
      <c r="DE123" s="198">
        <f t="shared" si="326"/>
        <v>0</v>
      </c>
      <c r="DF123" s="198">
        <f t="shared" si="326"/>
        <v>0</v>
      </c>
      <c r="DG123" s="198">
        <f t="shared" si="326"/>
        <v>0</v>
      </c>
      <c r="DH123" s="198">
        <f t="shared" si="326"/>
        <v>0</v>
      </c>
      <c r="DI123" s="198">
        <f t="shared" si="326"/>
        <v>0</v>
      </c>
      <c r="DJ123" s="198">
        <f t="shared" si="326"/>
        <v>0</v>
      </c>
      <c r="DK123" s="198">
        <f t="shared" si="326"/>
        <v>0</v>
      </c>
      <c r="DL123" s="198">
        <f t="shared" si="326"/>
        <v>0</v>
      </c>
      <c r="DM123" s="198">
        <f t="shared" ref="DM123:DZ123" si="327">SUM(DM110:DM119)</f>
        <v>0</v>
      </c>
      <c r="DN123" s="198">
        <f t="shared" si="327"/>
        <v>0</v>
      </c>
      <c r="DO123" s="198">
        <f t="shared" si="327"/>
        <v>0</v>
      </c>
      <c r="DP123" s="198">
        <f t="shared" si="327"/>
        <v>0</v>
      </c>
      <c r="DQ123" s="198">
        <f t="shared" si="327"/>
        <v>0</v>
      </c>
      <c r="DR123" s="198">
        <f t="shared" si="327"/>
        <v>0</v>
      </c>
      <c r="DS123" s="198">
        <f t="shared" si="327"/>
        <v>0</v>
      </c>
      <c r="DT123" s="198">
        <f t="shared" si="327"/>
        <v>0</v>
      </c>
      <c r="DU123" s="198">
        <f t="shared" si="327"/>
        <v>0</v>
      </c>
      <c r="DV123" s="198">
        <f t="shared" si="327"/>
        <v>0</v>
      </c>
      <c r="DW123" s="198">
        <f t="shared" si="327"/>
        <v>0</v>
      </c>
      <c r="DX123" s="198">
        <f t="shared" si="327"/>
        <v>0</v>
      </c>
      <c r="DY123" s="198">
        <f t="shared" si="327"/>
        <v>0</v>
      </c>
      <c r="DZ123" s="198">
        <f t="shared" si="327"/>
        <v>0</v>
      </c>
    </row>
    <row r="124" spans="1:130" ht="13">
      <c r="A124" s="151"/>
      <c r="C124" s="14"/>
      <c r="H124" s="259"/>
      <c r="I124" s="29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260"/>
      <c r="DR124" s="260"/>
      <c r="DS124" s="260"/>
      <c r="DT124" s="260"/>
      <c r="DU124" s="260"/>
      <c r="DV124" s="260"/>
      <c r="DW124" s="260"/>
      <c r="DX124" s="260"/>
      <c r="DY124" s="260"/>
      <c r="DZ124" s="260"/>
    </row>
    <row r="125" spans="1:130" ht="13">
      <c r="A125" s="151"/>
      <c r="C125" s="14"/>
      <c r="H125" s="259"/>
      <c r="I125" s="29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260"/>
      <c r="DR125" s="260"/>
      <c r="DS125" s="260"/>
      <c r="DT125" s="260"/>
      <c r="DU125" s="260"/>
      <c r="DV125" s="260"/>
      <c r="DW125" s="260"/>
      <c r="DX125" s="260"/>
      <c r="DY125" s="260"/>
      <c r="DZ125" s="260"/>
    </row>
    <row r="126" spans="1:130" ht="13">
      <c r="A126" s="151"/>
      <c r="C126" s="14" t="s">
        <v>279</v>
      </c>
      <c r="H126" s="259"/>
      <c r="I126" s="29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260"/>
      <c r="DR126" s="260"/>
      <c r="DS126" s="260"/>
      <c r="DT126" s="260"/>
      <c r="DU126" s="260"/>
      <c r="DV126" s="260"/>
      <c r="DW126" s="260"/>
      <c r="DX126" s="260"/>
      <c r="DY126" s="260"/>
      <c r="DZ126" s="260"/>
    </row>
    <row r="127" spans="1:130" ht="13">
      <c r="A127" s="151"/>
      <c r="C127" s="14"/>
      <c r="H127" s="259"/>
      <c r="I127" s="29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260"/>
      <c r="DR127" s="260"/>
      <c r="DS127" s="260"/>
      <c r="DT127" s="260"/>
      <c r="DU127" s="260"/>
      <c r="DV127" s="260"/>
      <c r="DW127" s="260"/>
      <c r="DX127" s="260"/>
      <c r="DY127" s="260"/>
      <c r="DZ127" s="260"/>
    </row>
    <row r="128" spans="1:130" ht="13">
      <c r="A128" s="151"/>
      <c r="C128" s="14"/>
      <c r="H128" s="259"/>
      <c r="I128" s="29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260"/>
      <c r="DR128" s="260"/>
      <c r="DS128" s="260"/>
      <c r="DT128" s="260"/>
      <c r="DU128" s="260"/>
      <c r="DV128" s="260"/>
      <c r="DW128" s="260"/>
      <c r="DX128" s="260"/>
      <c r="DY128" s="260"/>
      <c r="DZ128" s="260"/>
    </row>
    <row r="129" spans="1:130">
      <c r="A129" s="151"/>
      <c r="C129" s="34" t="str">
        <f>C56</f>
        <v>A100</v>
      </c>
      <c r="G129" s="54" t="s">
        <v>90</v>
      </c>
      <c r="H129" s="259"/>
      <c r="I129" s="29"/>
      <c r="J129" s="260">
        <f>J90-J110*$F151</f>
        <v>0</v>
      </c>
      <c r="K129" s="260">
        <f t="shared" ref="K129:BV130" si="328">K90-K110*$F151</f>
        <v>0</v>
      </c>
      <c r="L129" s="260">
        <f t="shared" si="328"/>
        <v>0</v>
      </c>
      <c r="M129" s="260">
        <f t="shared" si="328"/>
        <v>0</v>
      </c>
      <c r="N129" s="260">
        <f t="shared" si="328"/>
        <v>38880</v>
      </c>
      <c r="O129" s="260">
        <f t="shared" si="328"/>
        <v>40176</v>
      </c>
      <c r="P129" s="260">
        <f t="shared" si="328"/>
        <v>38880</v>
      </c>
      <c r="Q129" s="260">
        <f t="shared" si="328"/>
        <v>40176</v>
      </c>
      <c r="R129" s="260">
        <f t="shared" si="328"/>
        <v>40176</v>
      </c>
      <c r="S129" s="260">
        <f t="shared" si="328"/>
        <v>38880</v>
      </c>
      <c r="T129" s="260">
        <f t="shared" si="328"/>
        <v>40176</v>
      </c>
      <c r="U129" s="260">
        <f t="shared" si="328"/>
        <v>38880</v>
      </c>
      <c r="V129" s="260">
        <f t="shared" si="328"/>
        <v>40176</v>
      </c>
      <c r="W129" s="260">
        <f t="shared" si="328"/>
        <v>40176</v>
      </c>
      <c r="X129" s="260">
        <f t="shared" si="328"/>
        <v>36288</v>
      </c>
      <c r="Y129" s="260">
        <f t="shared" si="328"/>
        <v>40176</v>
      </c>
      <c r="Z129" s="260">
        <f t="shared" si="328"/>
        <v>38880</v>
      </c>
      <c r="AA129" s="260">
        <f t="shared" si="328"/>
        <v>40176</v>
      </c>
      <c r="AB129" s="260">
        <f t="shared" si="328"/>
        <v>38880</v>
      </c>
      <c r="AC129" s="260">
        <f t="shared" si="328"/>
        <v>40176</v>
      </c>
      <c r="AD129" s="260">
        <f t="shared" si="328"/>
        <v>40176</v>
      </c>
      <c r="AE129" s="260">
        <f t="shared" si="328"/>
        <v>38880</v>
      </c>
      <c r="AF129" s="260">
        <f t="shared" si="328"/>
        <v>40176</v>
      </c>
      <c r="AG129" s="260">
        <f t="shared" si="328"/>
        <v>38880</v>
      </c>
      <c r="AH129" s="260">
        <f t="shared" si="328"/>
        <v>40176</v>
      </c>
      <c r="AI129" s="260">
        <f t="shared" si="328"/>
        <v>40176</v>
      </c>
      <c r="AJ129" s="260">
        <f t="shared" si="328"/>
        <v>37584</v>
      </c>
      <c r="AK129" s="260">
        <f t="shared" si="328"/>
        <v>40176</v>
      </c>
      <c r="AL129" s="260">
        <f t="shared" si="328"/>
        <v>38880</v>
      </c>
      <c r="AM129" s="260">
        <f t="shared" si="328"/>
        <v>40176</v>
      </c>
      <c r="AN129" s="260">
        <f t="shared" si="328"/>
        <v>38880</v>
      </c>
      <c r="AO129" s="260">
        <f t="shared" si="328"/>
        <v>40176</v>
      </c>
      <c r="AP129" s="260">
        <f t="shared" si="328"/>
        <v>40176</v>
      </c>
      <c r="AQ129" s="260">
        <f t="shared" si="328"/>
        <v>38880</v>
      </c>
      <c r="AR129" s="260">
        <f t="shared" si="328"/>
        <v>40176</v>
      </c>
      <c r="AS129" s="260">
        <f t="shared" si="328"/>
        <v>38880</v>
      </c>
      <c r="AT129" s="260">
        <f t="shared" si="328"/>
        <v>40176</v>
      </c>
      <c r="AU129" s="260">
        <f t="shared" si="328"/>
        <v>40176</v>
      </c>
      <c r="AV129" s="260">
        <f t="shared" si="328"/>
        <v>36288</v>
      </c>
      <c r="AW129" s="260">
        <f t="shared" si="328"/>
        <v>40176</v>
      </c>
      <c r="AX129" s="260">
        <f t="shared" si="328"/>
        <v>64800</v>
      </c>
      <c r="AY129" s="260">
        <f t="shared" si="328"/>
        <v>66960</v>
      </c>
      <c r="AZ129" s="260">
        <f t="shared" si="328"/>
        <v>64800</v>
      </c>
      <c r="BA129" s="260">
        <f t="shared" si="328"/>
        <v>66960</v>
      </c>
      <c r="BB129" s="260">
        <f t="shared" si="328"/>
        <v>66960</v>
      </c>
      <c r="BC129" s="260">
        <f t="shared" si="328"/>
        <v>64800</v>
      </c>
      <c r="BD129" s="260">
        <f t="shared" si="328"/>
        <v>66960</v>
      </c>
      <c r="BE129" s="260">
        <f t="shared" si="328"/>
        <v>64800</v>
      </c>
      <c r="BF129" s="260">
        <f t="shared" si="328"/>
        <v>66960</v>
      </c>
      <c r="BG129" s="260">
        <f t="shared" si="328"/>
        <v>66960</v>
      </c>
      <c r="BH129" s="260">
        <f t="shared" si="328"/>
        <v>60480</v>
      </c>
      <c r="BI129" s="260">
        <f t="shared" si="328"/>
        <v>66960</v>
      </c>
      <c r="BJ129" s="260">
        <f t="shared" si="328"/>
        <v>64800</v>
      </c>
      <c r="BK129" s="260">
        <f t="shared" si="328"/>
        <v>66960</v>
      </c>
      <c r="BL129" s="260">
        <f t="shared" si="328"/>
        <v>64800</v>
      </c>
      <c r="BM129" s="260">
        <f t="shared" si="328"/>
        <v>66960</v>
      </c>
      <c r="BN129" s="260">
        <f t="shared" si="328"/>
        <v>66960</v>
      </c>
      <c r="BO129" s="260">
        <f t="shared" si="328"/>
        <v>64800</v>
      </c>
      <c r="BP129" s="260">
        <f t="shared" si="328"/>
        <v>66960</v>
      </c>
      <c r="BQ129" s="260">
        <f t="shared" si="328"/>
        <v>64800</v>
      </c>
      <c r="BR129" s="260">
        <f t="shared" si="328"/>
        <v>66960</v>
      </c>
      <c r="BS129" s="260">
        <f t="shared" si="328"/>
        <v>66960</v>
      </c>
      <c r="BT129" s="260">
        <f t="shared" si="328"/>
        <v>60480</v>
      </c>
      <c r="BU129" s="260">
        <f t="shared" si="328"/>
        <v>66960</v>
      </c>
      <c r="BV129" s="260">
        <f t="shared" si="328"/>
        <v>64800</v>
      </c>
      <c r="BW129" s="260">
        <f t="shared" ref="BW129:DB133" si="329">BW90-BW110*$F151</f>
        <v>66960</v>
      </c>
      <c r="BX129" s="260">
        <f t="shared" si="329"/>
        <v>64800</v>
      </c>
      <c r="BY129" s="260">
        <f t="shared" si="329"/>
        <v>66960</v>
      </c>
      <c r="BZ129" s="260">
        <f t="shared" si="329"/>
        <v>66960</v>
      </c>
      <c r="CA129" s="260">
        <f t="shared" si="329"/>
        <v>64800</v>
      </c>
      <c r="CB129" s="260">
        <f t="shared" si="329"/>
        <v>66960</v>
      </c>
      <c r="CC129" s="260">
        <f t="shared" si="329"/>
        <v>64800</v>
      </c>
      <c r="CD129" s="260">
        <f t="shared" si="329"/>
        <v>66960</v>
      </c>
      <c r="CE129" s="260">
        <f t="shared" si="329"/>
        <v>66960</v>
      </c>
      <c r="CF129" s="260">
        <f t="shared" si="329"/>
        <v>62640</v>
      </c>
      <c r="CG129" s="260">
        <f t="shared" si="329"/>
        <v>66960</v>
      </c>
      <c r="CH129" s="260">
        <f t="shared" si="329"/>
        <v>64800</v>
      </c>
      <c r="CI129" s="260">
        <f t="shared" si="329"/>
        <v>66960</v>
      </c>
      <c r="CJ129" s="260">
        <f t="shared" si="329"/>
        <v>64800</v>
      </c>
      <c r="CK129" s="260">
        <f t="shared" si="329"/>
        <v>66960</v>
      </c>
      <c r="CL129" s="260">
        <f t="shared" si="329"/>
        <v>66960</v>
      </c>
      <c r="CM129" s="260">
        <f t="shared" si="329"/>
        <v>64800</v>
      </c>
      <c r="CN129" s="260">
        <f t="shared" si="329"/>
        <v>66960</v>
      </c>
      <c r="CO129" s="260">
        <f t="shared" si="329"/>
        <v>64800</v>
      </c>
      <c r="CP129" s="260">
        <f t="shared" si="329"/>
        <v>66960</v>
      </c>
      <c r="CQ129" s="260">
        <f t="shared" si="329"/>
        <v>66960</v>
      </c>
      <c r="CR129" s="260">
        <f t="shared" si="329"/>
        <v>60480</v>
      </c>
      <c r="CS129" s="260">
        <f t="shared" si="329"/>
        <v>66960</v>
      </c>
      <c r="CT129" s="260">
        <f t="shared" si="329"/>
        <v>64800</v>
      </c>
      <c r="CU129" s="260">
        <f t="shared" si="329"/>
        <v>66960</v>
      </c>
      <c r="CV129" s="260">
        <f t="shared" si="329"/>
        <v>64800</v>
      </c>
      <c r="CW129" s="260">
        <f t="shared" si="329"/>
        <v>66960</v>
      </c>
      <c r="CX129" s="260">
        <f t="shared" si="329"/>
        <v>66960</v>
      </c>
      <c r="CY129" s="260">
        <f t="shared" si="329"/>
        <v>64800</v>
      </c>
      <c r="CZ129" s="260">
        <f t="shared" si="329"/>
        <v>66960</v>
      </c>
      <c r="DA129" s="260">
        <f t="shared" si="329"/>
        <v>64800</v>
      </c>
      <c r="DB129" s="260">
        <f t="shared" si="329"/>
        <v>66960</v>
      </c>
      <c r="DC129" s="260">
        <f t="shared" ref="DC129:DL129" si="330">DC90-DC110</f>
        <v>66960</v>
      </c>
      <c r="DD129" s="260">
        <f t="shared" si="330"/>
        <v>60480</v>
      </c>
      <c r="DE129" s="260">
        <f t="shared" si="330"/>
        <v>66960</v>
      </c>
      <c r="DF129" s="260">
        <f t="shared" si="330"/>
        <v>64800</v>
      </c>
      <c r="DG129" s="260">
        <f t="shared" si="330"/>
        <v>66960</v>
      </c>
      <c r="DH129" s="260">
        <f t="shared" si="330"/>
        <v>64800</v>
      </c>
      <c r="DI129" s="260">
        <f t="shared" si="330"/>
        <v>66960</v>
      </c>
      <c r="DJ129" s="260">
        <f t="shared" si="330"/>
        <v>66960</v>
      </c>
      <c r="DK129" s="260">
        <f t="shared" si="330"/>
        <v>64800</v>
      </c>
      <c r="DL129" s="260">
        <f t="shared" si="330"/>
        <v>66960</v>
      </c>
      <c r="DM129" s="260">
        <f t="shared" ref="DM129:DZ129" si="331">DM90-DM110</f>
        <v>64800</v>
      </c>
      <c r="DN129" s="260">
        <f t="shared" si="331"/>
        <v>66960</v>
      </c>
      <c r="DO129" s="260">
        <f t="shared" si="331"/>
        <v>66960</v>
      </c>
      <c r="DP129" s="260">
        <f t="shared" si="331"/>
        <v>60480</v>
      </c>
      <c r="DQ129" s="260">
        <f t="shared" si="331"/>
        <v>66960</v>
      </c>
      <c r="DR129" s="260">
        <f t="shared" si="331"/>
        <v>64800</v>
      </c>
      <c r="DS129" s="260">
        <f t="shared" si="331"/>
        <v>66960</v>
      </c>
      <c r="DT129" s="260">
        <f t="shared" si="331"/>
        <v>64800</v>
      </c>
      <c r="DU129" s="260">
        <f t="shared" si="331"/>
        <v>66960</v>
      </c>
      <c r="DV129" s="260">
        <f t="shared" si="331"/>
        <v>66960</v>
      </c>
      <c r="DW129" s="260">
        <f t="shared" si="331"/>
        <v>64800</v>
      </c>
      <c r="DX129" s="260">
        <f t="shared" si="331"/>
        <v>66960</v>
      </c>
      <c r="DY129" s="260">
        <f t="shared" si="331"/>
        <v>64800</v>
      </c>
      <c r="DZ129" s="260">
        <f t="shared" si="331"/>
        <v>66960</v>
      </c>
    </row>
    <row r="130" spans="1:130">
      <c r="A130" s="151"/>
      <c r="C130" s="34" t="str">
        <f t="shared" ref="C130:C139" si="332">C57</f>
        <v>H100</v>
      </c>
      <c r="G130" s="54" t="s">
        <v>90</v>
      </c>
      <c r="H130" s="259"/>
      <c r="I130" s="29"/>
      <c r="J130" s="260">
        <f t="shared" ref="J130:Y138" si="333">J91-J111*$F152</f>
        <v>0</v>
      </c>
      <c r="K130" s="260">
        <f t="shared" si="333"/>
        <v>0</v>
      </c>
      <c r="L130" s="260">
        <f t="shared" si="333"/>
        <v>0</v>
      </c>
      <c r="M130" s="260">
        <f t="shared" si="333"/>
        <v>0</v>
      </c>
      <c r="N130" s="260">
        <f t="shared" si="333"/>
        <v>194400</v>
      </c>
      <c r="O130" s="260">
        <f t="shared" si="333"/>
        <v>200880</v>
      </c>
      <c r="P130" s="260">
        <f t="shared" si="333"/>
        <v>194400</v>
      </c>
      <c r="Q130" s="260">
        <f t="shared" si="333"/>
        <v>200880</v>
      </c>
      <c r="R130" s="260">
        <f t="shared" si="333"/>
        <v>200880</v>
      </c>
      <c r="S130" s="260">
        <f t="shared" si="333"/>
        <v>194400</v>
      </c>
      <c r="T130" s="260">
        <f t="shared" si="333"/>
        <v>200880</v>
      </c>
      <c r="U130" s="260">
        <f t="shared" si="333"/>
        <v>194400</v>
      </c>
      <c r="V130" s="260">
        <f t="shared" si="333"/>
        <v>200880</v>
      </c>
      <c r="W130" s="260">
        <f t="shared" si="333"/>
        <v>200880</v>
      </c>
      <c r="X130" s="260">
        <f t="shared" si="333"/>
        <v>181440</v>
      </c>
      <c r="Y130" s="260">
        <f t="shared" si="333"/>
        <v>200880</v>
      </c>
      <c r="Z130" s="260">
        <f t="shared" si="328"/>
        <v>194400</v>
      </c>
      <c r="AA130" s="260">
        <f t="shared" si="328"/>
        <v>200880</v>
      </c>
      <c r="AB130" s="260">
        <f t="shared" si="328"/>
        <v>194400</v>
      </c>
      <c r="AC130" s="260">
        <f t="shared" si="328"/>
        <v>200880</v>
      </c>
      <c r="AD130" s="260">
        <f t="shared" si="328"/>
        <v>200880</v>
      </c>
      <c r="AE130" s="260">
        <f t="shared" si="328"/>
        <v>194400</v>
      </c>
      <c r="AF130" s="260">
        <f t="shared" si="328"/>
        <v>200880</v>
      </c>
      <c r="AG130" s="260">
        <f t="shared" si="328"/>
        <v>194400</v>
      </c>
      <c r="AH130" s="260">
        <f t="shared" si="328"/>
        <v>200880</v>
      </c>
      <c r="AI130" s="260">
        <f t="shared" si="328"/>
        <v>200880</v>
      </c>
      <c r="AJ130" s="260">
        <f t="shared" si="328"/>
        <v>187920</v>
      </c>
      <c r="AK130" s="260">
        <f t="shared" si="328"/>
        <v>200880</v>
      </c>
      <c r="AL130" s="260">
        <f t="shared" si="328"/>
        <v>194400</v>
      </c>
      <c r="AM130" s="260">
        <f t="shared" si="328"/>
        <v>200880</v>
      </c>
      <c r="AN130" s="260">
        <f t="shared" si="328"/>
        <v>194400</v>
      </c>
      <c r="AO130" s="260">
        <f t="shared" si="328"/>
        <v>200880</v>
      </c>
      <c r="AP130" s="260">
        <f t="shared" si="328"/>
        <v>200880</v>
      </c>
      <c r="AQ130" s="260">
        <f t="shared" si="328"/>
        <v>194400</v>
      </c>
      <c r="AR130" s="260">
        <f t="shared" si="328"/>
        <v>200880</v>
      </c>
      <c r="AS130" s="260">
        <f t="shared" si="328"/>
        <v>194400</v>
      </c>
      <c r="AT130" s="260">
        <f t="shared" si="328"/>
        <v>200880</v>
      </c>
      <c r="AU130" s="260">
        <f t="shared" si="328"/>
        <v>200880</v>
      </c>
      <c r="AV130" s="260">
        <f t="shared" si="328"/>
        <v>181440</v>
      </c>
      <c r="AW130" s="260">
        <f t="shared" si="328"/>
        <v>200880</v>
      </c>
      <c r="AX130" s="260">
        <f t="shared" si="328"/>
        <v>324000</v>
      </c>
      <c r="AY130" s="260">
        <f t="shared" si="328"/>
        <v>334800</v>
      </c>
      <c r="AZ130" s="260">
        <f t="shared" si="328"/>
        <v>324000</v>
      </c>
      <c r="BA130" s="260">
        <f t="shared" si="328"/>
        <v>334800</v>
      </c>
      <c r="BB130" s="260">
        <f t="shared" si="328"/>
        <v>334800</v>
      </c>
      <c r="BC130" s="260">
        <f t="shared" si="328"/>
        <v>324000</v>
      </c>
      <c r="BD130" s="260">
        <f t="shared" si="328"/>
        <v>334800</v>
      </c>
      <c r="BE130" s="260">
        <f t="shared" si="328"/>
        <v>324000</v>
      </c>
      <c r="BF130" s="260">
        <f t="shared" si="328"/>
        <v>334800</v>
      </c>
      <c r="BG130" s="260">
        <f t="shared" si="328"/>
        <v>334800</v>
      </c>
      <c r="BH130" s="260">
        <f t="shared" si="328"/>
        <v>302400</v>
      </c>
      <c r="BI130" s="260">
        <f t="shared" si="328"/>
        <v>334800</v>
      </c>
      <c r="BJ130" s="260">
        <f t="shared" si="328"/>
        <v>324000</v>
      </c>
      <c r="BK130" s="260">
        <f t="shared" si="328"/>
        <v>334800</v>
      </c>
      <c r="BL130" s="260">
        <f t="shared" si="328"/>
        <v>324000</v>
      </c>
      <c r="BM130" s="260">
        <f t="shared" si="328"/>
        <v>334800</v>
      </c>
      <c r="BN130" s="260">
        <f t="shared" si="328"/>
        <v>334800</v>
      </c>
      <c r="BO130" s="260">
        <f t="shared" si="328"/>
        <v>324000</v>
      </c>
      <c r="BP130" s="260">
        <f t="shared" si="328"/>
        <v>334800</v>
      </c>
      <c r="BQ130" s="260">
        <f t="shared" si="328"/>
        <v>324000</v>
      </c>
      <c r="BR130" s="260">
        <f t="shared" si="328"/>
        <v>334800</v>
      </c>
      <c r="BS130" s="260">
        <f t="shared" si="328"/>
        <v>334800</v>
      </c>
      <c r="BT130" s="260">
        <f t="shared" si="328"/>
        <v>302400</v>
      </c>
      <c r="BU130" s="260">
        <f t="shared" si="328"/>
        <v>334800</v>
      </c>
      <c r="BV130" s="260">
        <f t="shared" si="328"/>
        <v>324000</v>
      </c>
      <c r="BW130" s="260">
        <f t="shared" si="329"/>
        <v>334800</v>
      </c>
      <c r="BX130" s="260">
        <f t="shared" si="329"/>
        <v>324000</v>
      </c>
      <c r="BY130" s="260">
        <f t="shared" si="329"/>
        <v>334800</v>
      </c>
      <c r="BZ130" s="260">
        <f t="shared" si="329"/>
        <v>334800</v>
      </c>
      <c r="CA130" s="260">
        <f t="shared" si="329"/>
        <v>324000</v>
      </c>
      <c r="CB130" s="260">
        <f t="shared" si="329"/>
        <v>334800</v>
      </c>
      <c r="CC130" s="260">
        <f t="shared" si="329"/>
        <v>324000</v>
      </c>
      <c r="CD130" s="260">
        <f t="shared" si="329"/>
        <v>334800</v>
      </c>
      <c r="CE130" s="260">
        <f t="shared" si="329"/>
        <v>334800</v>
      </c>
      <c r="CF130" s="260">
        <f t="shared" si="329"/>
        <v>313200</v>
      </c>
      <c r="CG130" s="260">
        <f t="shared" si="329"/>
        <v>334800</v>
      </c>
      <c r="CH130" s="260">
        <f t="shared" si="329"/>
        <v>324000</v>
      </c>
      <c r="CI130" s="260">
        <f t="shared" si="329"/>
        <v>334800</v>
      </c>
      <c r="CJ130" s="260">
        <f t="shared" si="329"/>
        <v>324000</v>
      </c>
      <c r="CK130" s="260">
        <f t="shared" si="329"/>
        <v>334800</v>
      </c>
      <c r="CL130" s="260">
        <f t="shared" si="329"/>
        <v>334800</v>
      </c>
      <c r="CM130" s="260">
        <f t="shared" si="329"/>
        <v>324000</v>
      </c>
      <c r="CN130" s="260">
        <f t="shared" si="329"/>
        <v>334800</v>
      </c>
      <c r="CO130" s="260">
        <f t="shared" si="329"/>
        <v>324000</v>
      </c>
      <c r="CP130" s="260">
        <f t="shared" si="329"/>
        <v>334800</v>
      </c>
      <c r="CQ130" s="260">
        <f t="shared" si="329"/>
        <v>334800</v>
      </c>
      <c r="CR130" s="260">
        <f t="shared" si="329"/>
        <v>302400</v>
      </c>
      <c r="CS130" s="260">
        <f t="shared" si="329"/>
        <v>334800</v>
      </c>
      <c r="CT130" s="260">
        <f t="shared" si="329"/>
        <v>324000</v>
      </c>
      <c r="CU130" s="260">
        <f t="shared" si="329"/>
        <v>334800</v>
      </c>
      <c r="CV130" s="260">
        <f t="shared" si="329"/>
        <v>324000</v>
      </c>
      <c r="CW130" s="260">
        <f t="shared" si="329"/>
        <v>334800</v>
      </c>
      <c r="CX130" s="260">
        <f t="shared" si="329"/>
        <v>334800</v>
      </c>
      <c r="CY130" s="260">
        <f t="shared" si="329"/>
        <v>324000</v>
      </c>
      <c r="CZ130" s="260">
        <f t="shared" si="329"/>
        <v>334800</v>
      </c>
      <c r="DA130" s="260">
        <f t="shared" si="329"/>
        <v>324000</v>
      </c>
      <c r="DB130" s="260">
        <f t="shared" si="329"/>
        <v>334800</v>
      </c>
      <c r="DC130" s="260">
        <f t="shared" ref="DC130:DL130" si="334">DC91-DC111</f>
        <v>334800</v>
      </c>
      <c r="DD130" s="260">
        <f t="shared" si="334"/>
        <v>302400</v>
      </c>
      <c r="DE130" s="260">
        <f t="shared" si="334"/>
        <v>334800</v>
      </c>
      <c r="DF130" s="260">
        <f t="shared" si="334"/>
        <v>324000</v>
      </c>
      <c r="DG130" s="260">
        <f t="shared" si="334"/>
        <v>334800</v>
      </c>
      <c r="DH130" s="260">
        <f t="shared" si="334"/>
        <v>324000</v>
      </c>
      <c r="DI130" s="260">
        <f t="shared" si="334"/>
        <v>334800</v>
      </c>
      <c r="DJ130" s="260">
        <f t="shared" si="334"/>
        <v>334800</v>
      </c>
      <c r="DK130" s="260">
        <f t="shared" si="334"/>
        <v>324000</v>
      </c>
      <c r="DL130" s="260">
        <f t="shared" si="334"/>
        <v>334800</v>
      </c>
      <c r="DM130" s="260">
        <f t="shared" ref="DM130:DZ130" si="335">DM91-DM111</f>
        <v>324000</v>
      </c>
      <c r="DN130" s="260">
        <f t="shared" si="335"/>
        <v>334800</v>
      </c>
      <c r="DO130" s="260">
        <f t="shared" si="335"/>
        <v>334800</v>
      </c>
      <c r="DP130" s="260">
        <f t="shared" si="335"/>
        <v>302400</v>
      </c>
      <c r="DQ130" s="260">
        <f t="shared" si="335"/>
        <v>334800</v>
      </c>
      <c r="DR130" s="260">
        <f t="shared" si="335"/>
        <v>324000</v>
      </c>
      <c r="DS130" s="260">
        <f t="shared" si="335"/>
        <v>334800</v>
      </c>
      <c r="DT130" s="260">
        <f t="shared" si="335"/>
        <v>324000</v>
      </c>
      <c r="DU130" s="260">
        <f t="shared" si="335"/>
        <v>334800</v>
      </c>
      <c r="DV130" s="260">
        <f t="shared" si="335"/>
        <v>334800</v>
      </c>
      <c r="DW130" s="260">
        <f t="shared" si="335"/>
        <v>324000</v>
      </c>
      <c r="DX130" s="260">
        <f t="shared" si="335"/>
        <v>334800</v>
      </c>
      <c r="DY130" s="260">
        <f t="shared" si="335"/>
        <v>324000</v>
      </c>
      <c r="DZ130" s="260">
        <f t="shared" si="335"/>
        <v>334800</v>
      </c>
    </row>
    <row r="131" spans="1:130">
      <c r="A131" s="151"/>
      <c r="C131" s="34" t="str">
        <f t="shared" si="332"/>
        <v>B200</v>
      </c>
      <c r="G131" s="54" t="s">
        <v>90</v>
      </c>
      <c r="H131" s="259"/>
      <c r="I131" s="29"/>
      <c r="J131" s="260">
        <f t="shared" si="333"/>
        <v>0</v>
      </c>
      <c r="K131" s="260">
        <f t="shared" ref="K131:BV134" si="336">K92-K112*$F153</f>
        <v>0</v>
      </c>
      <c r="L131" s="260">
        <f t="shared" si="336"/>
        <v>0</v>
      </c>
      <c r="M131" s="260">
        <f t="shared" si="336"/>
        <v>0</v>
      </c>
      <c r="N131" s="260">
        <f t="shared" si="336"/>
        <v>116640</v>
      </c>
      <c r="O131" s="260">
        <f t="shared" si="336"/>
        <v>120528</v>
      </c>
      <c r="P131" s="260">
        <f t="shared" si="336"/>
        <v>116640</v>
      </c>
      <c r="Q131" s="260">
        <f t="shared" si="336"/>
        <v>120528</v>
      </c>
      <c r="R131" s="260">
        <f t="shared" si="336"/>
        <v>120528</v>
      </c>
      <c r="S131" s="260">
        <f t="shared" si="336"/>
        <v>116640</v>
      </c>
      <c r="T131" s="260">
        <f t="shared" si="336"/>
        <v>120528</v>
      </c>
      <c r="U131" s="260">
        <f t="shared" si="336"/>
        <v>116640</v>
      </c>
      <c r="V131" s="260">
        <f t="shared" si="336"/>
        <v>120528</v>
      </c>
      <c r="W131" s="260">
        <f t="shared" si="336"/>
        <v>120528</v>
      </c>
      <c r="X131" s="260">
        <f t="shared" si="336"/>
        <v>108864</v>
      </c>
      <c r="Y131" s="260">
        <f t="shared" si="336"/>
        <v>120528</v>
      </c>
      <c r="Z131" s="260">
        <f t="shared" si="336"/>
        <v>116640</v>
      </c>
      <c r="AA131" s="260">
        <f t="shared" si="336"/>
        <v>120528</v>
      </c>
      <c r="AB131" s="260">
        <f t="shared" si="336"/>
        <v>116640</v>
      </c>
      <c r="AC131" s="260">
        <f t="shared" si="336"/>
        <v>120528</v>
      </c>
      <c r="AD131" s="260">
        <f t="shared" si="336"/>
        <v>120528</v>
      </c>
      <c r="AE131" s="260">
        <f t="shared" si="336"/>
        <v>116640</v>
      </c>
      <c r="AF131" s="260">
        <f t="shared" si="336"/>
        <v>120528</v>
      </c>
      <c r="AG131" s="260">
        <f t="shared" si="336"/>
        <v>116640</v>
      </c>
      <c r="AH131" s="260">
        <f t="shared" si="336"/>
        <v>120528</v>
      </c>
      <c r="AI131" s="260">
        <f t="shared" si="336"/>
        <v>120528</v>
      </c>
      <c r="AJ131" s="260">
        <f t="shared" si="336"/>
        <v>112752</v>
      </c>
      <c r="AK131" s="260">
        <f t="shared" si="336"/>
        <v>120528</v>
      </c>
      <c r="AL131" s="260">
        <f t="shared" si="336"/>
        <v>116640</v>
      </c>
      <c r="AM131" s="260">
        <f t="shared" si="336"/>
        <v>120528</v>
      </c>
      <c r="AN131" s="260">
        <f t="shared" si="336"/>
        <v>116640</v>
      </c>
      <c r="AO131" s="260">
        <f t="shared" si="336"/>
        <v>120528</v>
      </c>
      <c r="AP131" s="260">
        <f t="shared" si="336"/>
        <v>120528</v>
      </c>
      <c r="AQ131" s="260">
        <f t="shared" si="336"/>
        <v>116640</v>
      </c>
      <c r="AR131" s="260">
        <f t="shared" si="336"/>
        <v>120528</v>
      </c>
      <c r="AS131" s="260">
        <f t="shared" si="336"/>
        <v>116640</v>
      </c>
      <c r="AT131" s="260">
        <f t="shared" si="336"/>
        <v>120528</v>
      </c>
      <c r="AU131" s="260">
        <f t="shared" si="336"/>
        <v>120528</v>
      </c>
      <c r="AV131" s="260">
        <f t="shared" si="336"/>
        <v>108864</v>
      </c>
      <c r="AW131" s="260">
        <f t="shared" si="336"/>
        <v>120528</v>
      </c>
      <c r="AX131" s="260">
        <f t="shared" si="336"/>
        <v>194400</v>
      </c>
      <c r="AY131" s="260">
        <f t="shared" si="336"/>
        <v>200880</v>
      </c>
      <c r="AZ131" s="260">
        <f t="shared" si="336"/>
        <v>194400</v>
      </c>
      <c r="BA131" s="260">
        <f t="shared" si="336"/>
        <v>200880</v>
      </c>
      <c r="BB131" s="260">
        <f t="shared" si="336"/>
        <v>200880</v>
      </c>
      <c r="BC131" s="260">
        <f t="shared" si="336"/>
        <v>194400</v>
      </c>
      <c r="BD131" s="260">
        <f t="shared" si="336"/>
        <v>200880</v>
      </c>
      <c r="BE131" s="260">
        <f t="shared" si="336"/>
        <v>194400</v>
      </c>
      <c r="BF131" s="260">
        <f t="shared" si="336"/>
        <v>200880</v>
      </c>
      <c r="BG131" s="260">
        <f t="shared" si="336"/>
        <v>200880</v>
      </c>
      <c r="BH131" s="260">
        <f t="shared" si="336"/>
        <v>181440</v>
      </c>
      <c r="BI131" s="260">
        <f t="shared" si="336"/>
        <v>200880</v>
      </c>
      <c r="BJ131" s="260">
        <f t="shared" si="336"/>
        <v>194400</v>
      </c>
      <c r="BK131" s="260">
        <f t="shared" si="336"/>
        <v>200880</v>
      </c>
      <c r="BL131" s="260">
        <f t="shared" si="336"/>
        <v>194400</v>
      </c>
      <c r="BM131" s="260">
        <f t="shared" si="336"/>
        <v>200880</v>
      </c>
      <c r="BN131" s="260">
        <f t="shared" si="336"/>
        <v>200880</v>
      </c>
      <c r="BO131" s="260">
        <f t="shared" si="336"/>
        <v>194400</v>
      </c>
      <c r="BP131" s="260">
        <f t="shared" si="336"/>
        <v>200880</v>
      </c>
      <c r="BQ131" s="260">
        <f t="shared" si="336"/>
        <v>194400</v>
      </c>
      <c r="BR131" s="260">
        <f t="shared" si="336"/>
        <v>200880</v>
      </c>
      <c r="BS131" s="260">
        <f t="shared" si="336"/>
        <v>200880</v>
      </c>
      <c r="BT131" s="260">
        <f t="shared" si="336"/>
        <v>181440</v>
      </c>
      <c r="BU131" s="260">
        <f t="shared" si="336"/>
        <v>200880</v>
      </c>
      <c r="BV131" s="260">
        <f t="shared" si="336"/>
        <v>194400</v>
      </c>
      <c r="BW131" s="260">
        <f t="shared" si="329"/>
        <v>200880</v>
      </c>
      <c r="BX131" s="260">
        <f t="shared" si="329"/>
        <v>194400</v>
      </c>
      <c r="BY131" s="260">
        <f t="shared" si="329"/>
        <v>200880</v>
      </c>
      <c r="BZ131" s="260">
        <f t="shared" si="329"/>
        <v>200880</v>
      </c>
      <c r="CA131" s="260">
        <f t="shared" si="329"/>
        <v>194400</v>
      </c>
      <c r="CB131" s="260">
        <f t="shared" si="329"/>
        <v>200880</v>
      </c>
      <c r="CC131" s="260">
        <f t="shared" si="329"/>
        <v>194400</v>
      </c>
      <c r="CD131" s="260">
        <f t="shared" si="329"/>
        <v>200880</v>
      </c>
      <c r="CE131" s="260">
        <f t="shared" si="329"/>
        <v>200880</v>
      </c>
      <c r="CF131" s="260">
        <f t="shared" si="329"/>
        <v>187920</v>
      </c>
      <c r="CG131" s="260">
        <f t="shared" si="329"/>
        <v>200880</v>
      </c>
      <c r="CH131" s="260">
        <f t="shared" si="329"/>
        <v>194400</v>
      </c>
      <c r="CI131" s="260">
        <f t="shared" si="329"/>
        <v>200880</v>
      </c>
      <c r="CJ131" s="260">
        <f t="shared" si="329"/>
        <v>194400</v>
      </c>
      <c r="CK131" s="260">
        <f t="shared" si="329"/>
        <v>200880</v>
      </c>
      <c r="CL131" s="260">
        <f t="shared" si="329"/>
        <v>200880</v>
      </c>
      <c r="CM131" s="260">
        <f t="shared" si="329"/>
        <v>194400</v>
      </c>
      <c r="CN131" s="260">
        <f t="shared" si="329"/>
        <v>200880</v>
      </c>
      <c r="CO131" s="260">
        <f t="shared" si="329"/>
        <v>194400</v>
      </c>
      <c r="CP131" s="260">
        <f t="shared" si="329"/>
        <v>200880</v>
      </c>
      <c r="CQ131" s="260">
        <f t="shared" si="329"/>
        <v>200880</v>
      </c>
      <c r="CR131" s="260">
        <f t="shared" si="329"/>
        <v>181440</v>
      </c>
      <c r="CS131" s="260">
        <f t="shared" si="329"/>
        <v>200880</v>
      </c>
      <c r="CT131" s="260">
        <f t="shared" si="329"/>
        <v>194400</v>
      </c>
      <c r="CU131" s="260">
        <f t="shared" si="329"/>
        <v>200880</v>
      </c>
      <c r="CV131" s="260">
        <f t="shared" si="329"/>
        <v>194400</v>
      </c>
      <c r="CW131" s="260">
        <f t="shared" si="329"/>
        <v>200880</v>
      </c>
      <c r="CX131" s="260">
        <f t="shared" si="329"/>
        <v>200880</v>
      </c>
      <c r="CY131" s="260">
        <f t="shared" si="329"/>
        <v>194400</v>
      </c>
      <c r="CZ131" s="260">
        <f t="shared" si="329"/>
        <v>200880</v>
      </c>
      <c r="DA131" s="260">
        <f t="shared" si="329"/>
        <v>194400</v>
      </c>
      <c r="DB131" s="260">
        <f t="shared" si="329"/>
        <v>200880</v>
      </c>
      <c r="DC131" s="260">
        <f t="shared" ref="DC131:DL131" si="337">DC92-DC112</f>
        <v>200880</v>
      </c>
      <c r="DD131" s="260">
        <f t="shared" si="337"/>
        <v>181440</v>
      </c>
      <c r="DE131" s="260">
        <f t="shared" si="337"/>
        <v>200880</v>
      </c>
      <c r="DF131" s="260">
        <f t="shared" si="337"/>
        <v>194400</v>
      </c>
      <c r="DG131" s="260">
        <f t="shared" si="337"/>
        <v>200880</v>
      </c>
      <c r="DH131" s="260">
        <f t="shared" si="337"/>
        <v>194400</v>
      </c>
      <c r="DI131" s="260">
        <f t="shared" si="337"/>
        <v>200880</v>
      </c>
      <c r="DJ131" s="260">
        <f t="shared" si="337"/>
        <v>200880</v>
      </c>
      <c r="DK131" s="260">
        <f t="shared" si="337"/>
        <v>194400</v>
      </c>
      <c r="DL131" s="260">
        <f t="shared" si="337"/>
        <v>200880</v>
      </c>
      <c r="DM131" s="260">
        <f t="shared" ref="DM131:DZ131" si="338">DM92-DM112</f>
        <v>194400</v>
      </c>
      <c r="DN131" s="260">
        <f t="shared" si="338"/>
        <v>200880</v>
      </c>
      <c r="DO131" s="260">
        <f t="shared" si="338"/>
        <v>200880</v>
      </c>
      <c r="DP131" s="260">
        <f t="shared" si="338"/>
        <v>181440</v>
      </c>
      <c r="DQ131" s="260">
        <f t="shared" si="338"/>
        <v>200880</v>
      </c>
      <c r="DR131" s="260">
        <f t="shared" si="338"/>
        <v>194400</v>
      </c>
      <c r="DS131" s="260">
        <f t="shared" si="338"/>
        <v>200880</v>
      </c>
      <c r="DT131" s="260">
        <f t="shared" si="338"/>
        <v>194400</v>
      </c>
      <c r="DU131" s="260">
        <f t="shared" si="338"/>
        <v>200880</v>
      </c>
      <c r="DV131" s="260">
        <f t="shared" si="338"/>
        <v>200880</v>
      </c>
      <c r="DW131" s="260">
        <f t="shared" si="338"/>
        <v>194400</v>
      </c>
      <c r="DX131" s="260">
        <f t="shared" si="338"/>
        <v>200880</v>
      </c>
      <c r="DY131" s="260">
        <f t="shared" si="338"/>
        <v>194400</v>
      </c>
      <c r="DZ131" s="260">
        <f t="shared" si="338"/>
        <v>200880</v>
      </c>
    </row>
    <row r="132" spans="1:130">
      <c r="A132" s="151"/>
      <c r="C132" s="34" t="str">
        <f t="shared" si="332"/>
        <v>R100</v>
      </c>
      <c r="G132" s="54" t="s">
        <v>90</v>
      </c>
      <c r="H132" s="259"/>
      <c r="I132" s="29"/>
      <c r="J132" s="260">
        <f t="shared" si="333"/>
        <v>0</v>
      </c>
      <c r="K132" s="260">
        <f t="shared" si="336"/>
        <v>0</v>
      </c>
      <c r="L132" s="260">
        <f t="shared" si="336"/>
        <v>0</v>
      </c>
      <c r="M132" s="260">
        <f t="shared" si="336"/>
        <v>0</v>
      </c>
      <c r="N132" s="260">
        <f t="shared" si="336"/>
        <v>38880</v>
      </c>
      <c r="O132" s="260">
        <f t="shared" si="336"/>
        <v>40176</v>
      </c>
      <c r="P132" s="260">
        <f t="shared" si="336"/>
        <v>38880</v>
      </c>
      <c r="Q132" s="260">
        <f t="shared" si="336"/>
        <v>40176</v>
      </c>
      <c r="R132" s="260">
        <f t="shared" si="336"/>
        <v>40176</v>
      </c>
      <c r="S132" s="260">
        <f t="shared" si="336"/>
        <v>38880</v>
      </c>
      <c r="T132" s="260">
        <f t="shared" si="336"/>
        <v>40176</v>
      </c>
      <c r="U132" s="260">
        <f t="shared" si="336"/>
        <v>38880</v>
      </c>
      <c r="V132" s="260">
        <f t="shared" si="336"/>
        <v>40176</v>
      </c>
      <c r="W132" s="260">
        <f t="shared" si="336"/>
        <v>40176</v>
      </c>
      <c r="X132" s="260">
        <f t="shared" si="336"/>
        <v>36288</v>
      </c>
      <c r="Y132" s="260">
        <f t="shared" si="336"/>
        <v>40176</v>
      </c>
      <c r="Z132" s="260">
        <f t="shared" si="336"/>
        <v>38880</v>
      </c>
      <c r="AA132" s="260">
        <f t="shared" si="336"/>
        <v>40176</v>
      </c>
      <c r="AB132" s="260">
        <f t="shared" si="336"/>
        <v>38880</v>
      </c>
      <c r="AC132" s="260">
        <f t="shared" si="336"/>
        <v>40176</v>
      </c>
      <c r="AD132" s="260">
        <f t="shared" si="336"/>
        <v>40176</v>
      </c>
      <c r="AE132" s="260">
        <f t="shared" si="336"/>
        <v>38880</v>
      </c>
      <c r="AF132" s="260">
        <f t="shared" si="336"/>
        <v>40176</v>
      </c>
      <c r="AG132" s="260">
        <f t="shared" si="336"/>
        <v>38880</v>
      </c>
      <c r="AH132" s="260">
        <f t="shared" si="336"/>
        <v>40176</v>
      </c>
      <c r="AI132" s="260">
        <f t="shared" si="336"/>
        <v>40176</v>
      </c>
      <c r="AJ132" s="260">
        <f t="shared" si="336"/>
        <v>37584</v>
      </c>
      <c r="AK132" s="260">
        <f t="shared" si="336"/>
        <v>40176</v>
      </c>
      <c r="AL132" s="260">
        <f t="shared" si="336"/>
        <v>38880</v>
      </c>
      <c r="AM132" s="260">
        <f t="shared" si="336"/>
        <v>40176</v>
      </c>
      <c r="AN132" s="260">
        <f t="shared" si="336"/>
        <v>38880</v>
      </c>
      <c r="AO132" s="260">
        <f t="shared" si="336"/>
        <v>40176</v>
      </c>
      <c r="AP132" s="260">
        <f t="shared" si="336"/>
        <v>40176</v>
      </c>
      <c r="AQ132" s="260">
        <f t="shared" si="336"/>
        <v>38880</v>
      </c>
      <c r="AR132" s="260">
        <f t="shared" si="336"/>
        <v>40176</v>
      </c>
      <c r="AS132" s="260">
        <f t="shared" si="336"/>
        <v>38880</v>
      </c>
      <c r="AT132" s="260">
        <f t="shared" si="336"/>
        <v>40176</v>
      </c>
      <c r="AU132" s="260">
        <f t="shared" si="336"/>
        <v>40176</v>
      </c>
      <c r="AV132" s="260">
        <f t="shared" si="336"/>
        <v>36288</v>
      </c>
      <c r="AW132" s="260">
        <f t="shared" si="336"/>
        <v>40176</v>
      </c>
      <c r="AX132" s="260">
        <f t="shared" si="336"/>
        <v>64800</v>
      </c>
      <c r="AY132" s="260">
        <f t="shared" si="336"/>
        <v>66960</v>
      </c>
      <c r="AZ132" s="260">
        <f t="shared" si="336"/>
        <v>64800</v>
      </c>
      <c r="BA132" s="260">
        <f t="shared" si="336"/>
        <v>66960</v>
      </c>
      <c r="BB132" s="260">
        <f t="shared" si="336"/>
        <v>66960</v>
      </c>
      <c r="BC132" s="260">
        <f t="shared" si="336"/>
        <v>64800</v>
      </c>
      <c r="BD132" s="260">
        <f t="shared" si="336"/>
        <v>66960</v>
      </c>
      <c r="BE132" s="260">
        <f t="shared" si="336"/>
        <v>64800</v>
      </c>
      <c r="BF132" s="260">
        <f t="shared" si="336"/>
        <v>66960</v>
      </c>
      <c r="BG132" s="260">
        <f t="shared" si="336"/>
        <v>66960</v>
      </c>
      <c r="BH132" s="260">
        <f t="shared" si="336"/>
        <v>60480</v>
      </c>
      <c r="BI132" s="260">
        <f t="shared" si="336"/>
        <v>66960</v>
      </c>
      <c r="BJ132" s="260">
        <f t="shared" si="336"/>
        <v>64800</v>
      </c>
      <c r="BK132" s="260">
        <f t="shared" si="336"/>
        <v>66960</v>
      </c>
      <c r="BL132" s="260">
        <f t="shared" si="336"/>
        <v>64800</v>
      </c>
      <c r="BM132" s="260">
        <f t="shared" si="336"/>
        <v>66960</v>
      </c>
      <c r="BN132" s="260">
        <f t="shared" si="336"/>
        <v>66960</v>
      </c>
      <c r="BO132" s="260">
        <f t="shared" si="336"/>
        <v>64800</v>
      </c>
      <c r="BP132" s="260">
        <f t="shared" si="336"/>
        <v>66960</v>
      </c>
      <c r="BQ132" s="260">
        <f t="shared" si="336"/>
        <v>64800</v>
      </c>
      <c r="BR132" s="260">
        <f t="shared" si="336"/>
        <v>66960</v>
      </c>
      <c r="BS132" s="260">
        <f t="shared" si="336"/>
        <v>66960</v>
      </c>
      <c r="BT132" s="260">
        <f t="shared" si="336"/>
        <v>60480</v>
      </c>
      <c r="BU132" s="260">
        <f t="shared" si="336"/>
        <v>66960</v>
      </c>
      <c r="BV132" s="260">
        <f t="shared" si="336"/>
        <v>64800</v>
      </c>
      <c r="BW132" s="260">
        <f t="shared" si="329"/>
        <v>66960</v>
      </c>
      <c r="BX132" s="260">
        <f t="shared" si="329"/>
        <v>64800</v>
      </c>
      <c r="BY132" s="260">
        <f t="shared" si="329"/>
        <v>66960</v>
      </c>
      <c r="BZ132" s="260">
        <f t="shared" si="329"/>
        <v>66960</v>
      </c>
      <c r="CA132" s="260">
        <f t="shared" si="329"/>
        <v>64800</v>
      </c>
      <c r="CB132" s="260">
        <f t="shared" si="329"/>
        <v>66960</v>
      </c>
      <c r="CC132" s="260">
        <f t="shared" si="329"/>
        <v>64800</v>
      </c>
      <c r="CD132" s="260">
        <f t="shared" si="329"/>
        <v>66960</v>
      </c>
      <c r="CE132" s="260">
        <f t="shared" si="329"/>
        <v>66960</v>
      </c>
      <c r="CF132" s="260">
        <f t="shared" si="329"/>
        <v>62640</v>
      </c>
      <c r="CG132" s="260">
        <f t="shared" si="329"/>
        <v>66960</v>
      </c>
      <c r="CH132" s="260">
        <f t="shared" si="329"/>
        <v>64800</v>
      </c>
      <c r="CI132" s="260">
        <f t="shared" si="329"/>
        <v>66960</v>
      </c>
      <c r="CJ132" s="260">
        <f t="shared" si="329"/>
        <v>64800</v>
      </c>
      <c r="CK132" s="260">
        <f t="shared" si="329"/>
        <v>66960</v>
      </c>
      <c r="CL132" s="260">
        <f t="shared" si="329"/>
        <v>66960</v>
      </c>
      <c r="CM132" s="260">
        <f t="shared" si="329"/>
        <v>64800</v>
      </c>
      <c r="CN132" s="260">
        <f t="shared" si="329"/>
        <v>66960</v>
      </c>
      <c r="CO132" s="260">
        <f t="shared" si="329"/>
        <v>64800</v>
      </c>
      <c r="CP132" s="260">
        <f t="shared" si="329"/>
        <v>66960</v>
      </c>
      <c r="CQ132" s="260">
        <f t="shared" si="329"/>
        <v>66960</v>
      </c>
      <c r="CR132" s="260">
        <f t="shared" si="329"/>
        <v>60480</v>
      </c>
      <c r="CS132" s="260">
        <f t="shared" si="329"/>
        <v>66960</v>
      </c>
      <c r="CT132" s="260">
        <f t="shared" si="329"/>
        <v>64800</v>
      </c>
      <c r="CU132" s="260">
        <f t="shared" si="329"/>
        <v>66960</v>
      </c>
      <c r="CV132" s="260">
        <f t="shared" si="329"/>
        <v>64800</v>
      </c>
      <c r="CW132" s="260">
        <f t="shared" si="329"/>
        <v>66960</v>
      </c>
      <c r="CX132" s="260">
        <f t="shared" si="329"/>
        <v>66960</v>
      </c>
      <c r="CY132" s="260">
        <f t="shared" si="329"/>
        <v>64800</v>
      </c>
      <c r="CZ132" s="260">
        <f t="shared" si="329"/>
        <v>66960</v>
      </c>
      <c r="DA132" s="260">
        <f t="shared" si="329"/>
        <v>64800</v>
      </c>
      <c r="DB132" s="260">
        <f t="shared" si="329"/>
        <v>66960</v>
      </c>
      <c r="DC132" s="260">
        <f t="shared" ref="DC132:DL132" si="339">DC93-DC113</f>
        <v>66960</v>
      </c>
      <c r="DD132" s="260">
        <f t="shared" si="339"/>
        <v>60480</v>
      </c>
      <c r="DE132" s="260">
        <f t="shared" si="339"/>
        <v>66960</v>
      </c>
      <c r="DF132" s="260">
        <f t="shared" si="339"/>
        <v>64800</v>
      </c>
      <c r="DG132" s="260">
        <f t="shared" si="339"/>
        <v>66960</v>
      </c>
      <c r="DH132" s="260">
        <f t="shared" si="339"/>
        <v>64800</v>
      </c>
      <c r="DI132" s="260">
        <f t="shared" si="339"/>
        <v>66960</v>
      </c>
      <c r="DJ132" s="260">
        <f t="shared" si="339"/>
        <v>66960</v>
      </c>
      <c r="DK132" s="260">
        <f t="shared" si="339"/>
        <v>64800</v>
      </c>
      <c r="DL132" s="260">
        <f t="shared" si="339"/>
        <v>66960</v>
      </c>
      <c r="DM132" s="260">
        <f t="shared" ref="DM132:DZ132" si="340">DM93-DM113</f>
        <v>64800</v>
      </c>
      <c r="DN132" s="260">
        <f t="shared" si="340"/>
        <v>66960</v>
      </c>
      <c r="DO132" s="260">
        <f t="shared" si="340"/>
        <v>66960</v>
      </c>
      <c r="DP132" s="260">
        <f t="shared" si="340"/>
        <v>60480</v>
      </c>
      <c r="DQ132" s="260">
        <f t="shared" si="340"/>
        <v>66960</v>
      </c>
      <c r="DR132" s="260">
        <f t="shared" si="340"/>
        <v>64800</v>
      </c>
      <c r="DS132" s="260">
        <f t="shared" si="340"/>
        <v>66960</v>
      </c>
      <c r="DT132" s="260">
        <f t="shared" si="340"/>
        <v>64800</v>
      </c>
      <c r="DU132" s="260">
        <f t="shared" si="340"/>
        <v>66960</v>
      </c>
      <c r="DV132" s="260">
        <f t="shared" si="340"/>
        <v>66960</v>
      </c>
      <c r="DW132" s="260">
        <f t="shared" si="340"/>
        <v>64800</v>
      </c>
      <c r="DX132" s="260">
        <f t="shared" si="340"/>
        <v>66960</v>
      </c>
      <c r="DY132" s="260">
        <f t="shared" si="340"/>
        <v>64800</v>
      </c>
      <c r="DZ132" s="260">
        <f t="shared" si="340"/>
        <v>66960</v>
      </c>
    </row>
    <row r="133" spans="1:130">
      <c r="A133" s="151"/>
      <c r="C133" s="34" t="str">
        <f t="shared" si="332"/>
        <v>R300</v>
      </c>
      <c r="G133" s="54" t="s">
        <v>90</v>
      </c>
      <c r="H133" s="259"/>
      <c r="I133" s="29"/>
      <c r="J133" s="260">
        <f t="shared" si="333"/>
        <v>0</v>
      </c>
      <c r="K133" s="260">
        <f t="shared" si="336"/>
        <v>0</v>
      </c>
      <c r="L133" s="260">
        <f t="shared" si="336"/>
        <v>0</v>
      </c>
      <c r="M133" s="260">
        <f t="shared" si="336"/>
        <v>0</v>
      </c>
      <c r="N133" s="260">
        <f t="shared" si="336"/>
        <v>0</v>
      </c>
      <c r="O133" s="260">
        <f t="shared" si="336"/>
        <v>0</v>
      </c>
      <c r="P133" s="260">
        <f t="shared" si="336"/>
        <v>0</v>
      </c>
      <c r="Q133" s="260">
        <f t="shared" si="336"/>
        <v>0</v>
      </c>
      <c r="R133" s="260">
        <f t="shared" si="336"/>
        <v>0</v>
      </c>
      <c r="S133" s="260">
        <f t="shared" si="336"/>
        <v>0</v>
      </c>
      <c r="T133" s="260">
        <f t="shared" si="336"/>
        <v>0</v>
      </c>
      <c r="U133" s="260">
        <f t="shared" si="336"/>
        <v>0</v>
      </c>
      <c r="V133" s="260">
        <f t="shared" si="336"/>
        <v>0</v>
      </c>
      <c r="W133" s="260">
        <f t="shared" si="336"/>
        <v>0</v>
      </c>
      <c r="X133" s="260">
        <f t="shared" si="336"/>
        <v>0</v>
      </c>
      <c r="Y133" s="260">
        <f t="shared" si="336"/>
        <v>0</v>
      </c>
      <c r="Z133" s="260">
        <f t="shared" si="336"/>
        <v>0</v>
      </c>
      <c r="AA133" s="260">
        <f t="shared" si="336"/>
        <v>0</v>
      </c>
      <c r="AB133" s="260">
        <f t="shared" si="336"/>
        <v>0</v>
      </c>
      <c r="AC133" s="260">
        <f t="shared" si="336"/>
        <v>0</v>
      </c>
      <c r="AD133" s="260">
        <f t="shared" si="336"/>
        <v>0</v>
      </c>
      <c r="AE133" s="260">
        <f t="shared" si="336"/>
        <v>0</v>
      </c>
      <c r="AF133" s="260">
        <f t="shared" si="336"/>
        <v>0</v>
      </c>
      <c r="AG133" s="260">
        <f t="shared" si="336"/>
        <v>0</v>
      </c>
      <c r="AH133" s="260">
        <f t="shared" si="336"/>
        <v>0</v>
      </c>
      <c r="AI133" s="260">
        <f t="shared" si="336"/>
        <v>0</v>
      </c>
      <c r="AJ133" s="260">
        <f t="shared" si="336"/>
        <v>0</v>
      </c>
      <c r="AK133" s="260">
        <f t="shared" si="336"/>
        <v>0</v>
      </c>
      <c r="AL133" s="260">
        <f t="shared" si="336"/>
        <v>0</v>
      </c>
      <c r="AM133" s="260">
        <f t="shared" si="336"/>
        <v>0</v>
      </c>
      <c r="AN133" s="260">
        <f t="shared" si="336"/>
        <v>0</v>
      </c>
      <c r="AO133" s="260">
        <f t="shared" si="336"/>
        <v>0</v>
      </c>
      <c r="AP133" s="260">
        <f t="shared" si="336"/>
        <v>0</v>
      </c>
      <c r="AQ133" s="260">
        <f t="shared" si="336"/>
        <v>0</v>
      </c>
      <c r="AR133" s="260">
        <f t="shared" si="336"/>
        <v>0</v>
      </c>
      <c r="AS133" s="260">
        <f t="shared" si="336"/>
        <v>0</v>
      </c>
      <c r="AT133" s="260">
        <f t="shared" si="336"/>
        <v>0</v>
      </c>
      <c r="AU133" s="260">
        <f t="shared" si="336"/>
        <v>0</v>
      </c>
      <c r="AV133" s="260">
        <f t="shared" si="336"/>
        <v>0</v>
      </c>
      <c r="AW133" s="260">
        <f t="shared" si="336"/>
        <v>0</v>
      </c>
      <c r="AX133" s="260">
        <f t="shared" si="336"/>
        <v>0</v>
      </c>
      <c r="AY133" s="260">
        <f t="shared" si="336"/>
        <v>0</v>
      </c>
      <c r="AZ133" s="260">
        <f t="shared" si="336"/>
        <v>0</v>
      </c>
      <c r="BA133" s="260">
        <f t="shared" si="336"/>
        <v>0</v>
      </c>
      <c r="BB133" s="260">
        <f t="shared" si="336"/>
        <v>0</v>
      </c>
      <c r="BC133" s="260">
        <f t="shared" si="336"/>
        <v>0</v>
      </c>
      <c r="BD133" s="260">
        <f t="shared" si="336"/>
        <v>0</v>
      </c>
      <c r="BE133" s="260">
        <f t="shared" si="336"/>
        <v>0</v>
      </c>
      <c r="BF133" s="260">
        <f t="shared" si="336"/>
        <v>0</v>
      </c>
      <c r="BG133" s="260">
        <f t="shared" si="336"/>
        <v>0</v>
      </c>
      <c r="BH133" s="260">
        <f t="shared" si="336"/>
        <v>0</v>
      </c>
      <c r="BI133" s="260">
        <f t="shared" si="336"/>
        <v>0</v>
      </c>
      <c r="BJ133" s="260">
        <f t="shared" si="336"/>
        <v>0</v>
      </c>
      <c r="BK133" s="260">
        <f t="shared" si="336"/>
        <v>0</v>
      </c>
      <c r="BL133" s="260">
        <f t="shared" si="336"/>
        <v>0</v>
      </c>
      <c r="BM133" s="260">
        <f t="shared" si="336"/>
        <v>0</v>
      </c>
      <c r="BN133" s="260">
        <f t="shared" si="336"/>
        <v>0</v>
      </c>
      <c r="BO133" s="260">
        <f t="shared" si="336"/>
        <v>0</v>
      </c>
      <c r="BP133" s="260">
        <f t="shared" si="336"/>
        <v>0</v>
      </c>
      <c r="BQ133" s="260">
        <f t="shared" si="336"/>
        <v>0</v>
      </c>
      <c r="BR133" s="260">
        <f t="shared" si="336"/>
        <v>0</v>
      </c>
      <c r="BS133" s="260">
        <f t="shared" si="336"/>
        <v>0</v>
      </c>
      <c r="BT133" s="260">
        <f t="shared" si="336"/>
        <v>0</v>
      </c>
      <c r="BU133" s="260">
        <f t="shared" si="336"/>
        <v>0</v>
      </c>
      <c r="BV133" s="260">
        <f t="shared" si="336"/>
        <v>0</v>
      </c>
      <c r="BW133" s="260">
        <f t="shared" si="329"/>
        <v>0</v>
      </c>
      <c r="BX133" s="260">
        <f t="shared" si="329"/>
        <v>0</v>
      </c>
      <c r="BY133" s="260">
        <f t="shared" si="329"/>
        <v>0</v>
      </c>
      <c r="BZ133" s="260">
        <f t="shared" si="329"/>
        <v>0</v>
      </c>
      <c r="CA133" s="260">
        <f t="shared" si="329"/>
        <v>0</v>
      </c>
      <c r="CB133" s="260">
        <f t="shared" si="329"/>
        <v>0</v>
      </c>
      <c r="CC133" s="260">
        <f t="shared" si="329"/>
        <v>0</v>
      </c>
      <c r="CD133" s="260">
        <f t="shared" si="329"/>
        <v>0</v>
      </c>
      <c r="CE133" s="260">
        <f t="shared" si="329"/>
        <v>0</v>
      </c>
      <c r="CF133" s="260">
        <f t="shared" si="329"/>
        <v>0</v>
      </c>
      <c r="CG133" s="260">
        <f t="shared" si="329"/>
        <v>0</v>
      </c>
      <c r="CH133" s="260">
        <f t="shared" si="329"/>
        <v>0</v>
      </c>
      <c r="CI133" s="260">
        <f t="shared" si="329"/>
        <v>0</v>
      </c>
      <c r="CJ133" s="260">
        <f t="shared" si="329"/>
        <v>0</v>
      </c>
      <c r="CK133" s="260">
        <f t="shared" si="329"/>
        <v>0</v>
      </c>
      <c r="CL133" s="260">
        <f t="shared" si="329"/>
        <v>0</v>
      </c>
      <c r="CM133" s="260">
        <f t="shared" si="329"/>
        <v>0</v>
      </c>
      <c r="CN133" s="260">
        <f t="shared" si="329"/>
        <v>0</v>
      </c>
      <c r="CO133" s="260">
        <f t="shared" si="329"/>
        <v>0</v>
      </c>
      <c r="CP133" s="260">
        <f t="shared" si="329"/>
        <v>0</v>
      </c>
      <c r="CQ133" s="260">
        <f t="shared" si="329"/>
        <v>0</v>
      </c>
      <c r="CR133" s="260">
        <f t="shared" si="329"/>
        <v>0</v>
      </c>
      <c r="CS133" s="260">
        <f t="shared" si="329"/>
        <v>0</v>
      </c>
      <c r="CT133" s="260">
        <f t="shared" si="329"/>
        <v>0</v>
      </c>
      <c r="CU133" s="260">
        <f t="shared" si="329"/>
        <v>0</v>
      </c>
      <c r="CV133" s="260">
        <f t="shared" si="329"/>
        <v>0</v>
      </c>
      <c r="CW133" s="260">
        <f t="shared" si="329"/>
        <v>0</v>
      </c>
      <c r="CX133" s="260">
        <f t="shared" si="329"/>
        <v>0</v>
      </c>
      <c r="CY133" s="260">
        <f t="shared" si="329"/>
        <v>0</v>
      </c>
      <c r="CZ133" s="260">
        <f t="shared" si="329"/>
        <v>0</v>
      </c>
      <c r="DA133" s="260">
        <f t="shared" si="329"/>
        <v>0</v>
      </c>
      <c r="DB133" s="260">
        <f t="shared" si="329"/>
        <v>0</v>
      </c>
      <c r="DC133" s="260">
        <f t="shared" ref="DC133:DL133" si="341">DC94-DC114</f>
        <v>0</v>
      </c>
      <c r="DD133" s="260">
        <f t="shared" si="341"/>
        <v>0</v>
      </c>
      <c r="DE133" s="260">
        <f t="shared" si="341"/>
        <v>0</v>
      </c>
      <c r="DF133" s="260">
        <f t="shared" si="341"/>
        <v>0</v>
      </c>
      <c r="DG133" s="260">
        <f t="shared" si="341"/>
        <v>0</v>
      </c>
      <c r="DH133" s="260">
        <f t="shared" si="341"/>
        <v>0</v>
      </c>
      <c r="DI133" s="260">
        <f t="shared" si="341"/>
        <v>0</v>
      </c>
      <c r="DJ133" s="260">
        <f t="shared" si="341"/>
        <v>0</v>
      </c>
      <c r="DK133" s="260">
        <f t="shared" si="341"/>
        <v>0</v>
      </c>
      <c r="DL133" s="260">
        <f t="shared" si="341"/>
        <v>0</v>
      </c>
      <c r="DM133" s="260">
        <f t="shared" ref="DM133:DZ133" si="342">DM94-DM114</f>
        <v>0</v>
      </c>
      <c r="DN133" s="260">
        <f t="shared" si="342"/>
        <v>0</v>
      </c>
      <c r="DO133" s="260">
        <f t="shared" si="342"/>
        <v>0</v>
      </c>
      <c r="DP133" s="260">
        <f t="shared" si="342"/>
        <v>0</v>
      </c>
      <c r="DQ133" s="260">
        <f t="shared" si="342"/>
        <v>0</v>
      </c>
      <c r="DR133" s="260">
        <f t="shared" si="342"/>
        <v>0</v>
      </c>
      <c r="DS133" s="260">
        <f t="shared" si="342"/>
        <v>0</v>
      </c>
      <c r="DT133" s="260">
        <f t="shared" si="342"/>
        <v>0</v>
      </c>
      <c r="DU133" s="260">
        <f t="shared" si="342"/>
        <v>0</v>
      </c>
      <c r="DV133" s="260">
        <f t="shared" si="342"/>
        <v>0</v>
      </c>
      <c r="DW133" s="260">
        <f t="shared" si="342"/>
        <v>0</v>
      </c>
      <c r="DX133" s="260">
        <f t="shared" si="342"/>
        <v>0</v>
      </c>
      <c r="DY133" s="260">
        <f t="shared" si="342"/>
        <v>0</v>
      </c>
      <c r="DZ133" s="260">
        <f t="shared" si="342"/>
        <v>0</v>
      </c>
    </row>
    <row r="134" spans="1:130" hidden="1" outlineLevel="1">
      <c r="A134" s="151"/>
      <c r="C134" s="34" t="str">
        <f t="shared" si="332"/>
        <v>Groq LPU</v>
      </c>
      <c r="G134" s="54" t="s">
        <v>90</v>
      </c>
      <c r="H134" s="259"/>
      <c r="I134" s="29"/>
      <c r="J134" s="260">
        <f t="shared" si="333"/>
        <v>0</v>
      </c>
      <c r="K134" s="260">
        <f t="shared" si="336"/>
        <v>0</v>
      </c>
      <c r="L134" s="260">
        <f t="shared" si="336"/>
        <v>0</v>
      </c>
      <c r="M134" s="260">
        <f t="shared" si="336"/>
        <v>0</v>
      </c>
      <c r="N134" s="260">
        <f t="shared" si="336"/>
        <v>0</v>
      </c>
      <c r="O134" s="260">
        <f t="shared" si="336"/>
        <v>0</v>
      </c>
      <c r="P134" s="260">
        <f t="shared" si="336"/>
        <v>0</v>
      </c>
      <c r="Q134" s="260">
        <f t="shared" si="336"/>
        <v>0</v>
      </c>
      <c r="R134" s="260">
        <f t="shared" si="336"/>
        <v>0</v>
      </c>
      <c r="S134" s="260">
        <f t="shared" si="336"/>
        <v>0</v>
      </c>
      <c r="T134" s="260">
        <f t="shared" si="336"/>
        <v>0</v>
      </c>
      <c r="U134" s="260">
        <f t="shared" si="336"/>
        <v>0</v>
      </c>
      <c r="V134" s="260">
        <f t="shared" si="336"/>
        <v>0</v>
      </c>
      <c r="W134" s="260">
        <f t="shared" si="336"/>
        <v>0</v>
      </c>
      <c r="X134" s="260">
        <f t="shared" si="336"/>
        <v>0</v>
      </c>
      <c r="Y134" s="260">
        <f t="shared" si="336"/>
        <v>0</v>
      </c>
      <c r="Z134" s="260">
        <f t="shared" si="336"/>
        <v>0</v>
      </c>
      <c r="AA134" s="260">
        <f t="shared" si="336"/>
        <v>0</v>
      </c>
      <c r="AB134" s="260">
        <f t="shared" si="336"/>
        <v>0</v>
      </c>
      <c r="AC134" s="260">
        <f t="shared" si="336"/>
        <v>0</v>
      </c>
      <c r="AD134" s="260">
        <f t="shared" si="336"/>
        <v>0</v>
      </c>
      <c r="AE134" s="260">
        <f t="shared" si="336"/>
        <v>0</v>
      </c>
      <c r="AF134" s="260">
        <f t="shared" si="336"/>
        <v>0</v>
      </c>
      <c r="AG134" s="260">
        <f t="shared" si="336"/>
        <v>0</v>
      </c>
      <c r="AH134" s="260">
        <f t="shared" si="336"/>
        <v>0</v>
      </c>
      <c r="AI134" s="260">
        <f t="shared" si="336"/>
        <v>0</v>
      </c>
      <c r="AJ134" s="260">
        <f t="shared" si="336"/>
        <v>0</v>
      </c>
      <c r="AK134" s="260">
        <f t="shared" si="336"/>
        <v>0</v>
      </c>
      <c r="AL134" s="260">
        <f t="shared" si="336"/>
        <v>0</v>
      </c>
      <c r="AM134" s="260">
        <f t="shared" si="336"/>
        <v>0</v>
      </c>
      <c r="AN134" s="260">
        <f t="shared" si="336"/>
        <v>0</v>
      </c>
      <c r="AO134" s="260">
        <f t="shared" si="336"/>
        <v>0</v>
      </c>
      <c r="AP134" s="260">
        <f t="shared" si="336"/>
        <v>0</v>
      </c>
      <c r="AQ134" s="260">
        <f t="shared" si="336"/>
        <v>0</v>
      </c>
      <c r="AR134" s="260">
        <f t="shared" si="336"/>
        <v>0</v>
      </c>
      <c r="AS134" s="260">
        <f t="shared" si="336"/>
        <v>0</v>
      </c>
      <c r="AT134" s="260">
        <f t="shared" si="336"/>
        <v>0</v>
      </c>
      <c r="AU134" s="260">
        <f t="shared" si="336"/>
        <v>0</v>
      </c>
      <c r="AV134" s="260">
        <f t="shared" si="336"/>
        <v>0</v>
      </c>
      <c r="AW134" s="260">
        <f t="shared" si="336"/>
        <v>0</v>
      </c>
      <c r="AX134" s="260">
        <f t="shared" si="336"/>
        <v>0</v>
      </c>
      <c r="AY134" s="260">
        <f t="shared" si="336"/>
        <v>0</v>
      </c>
      <c r="AZ134" s="260">
        <f t="shared" si="336"/>
        <v>0</v>
      </c>
      <c r="BA134" s="260">
        <f t="shared" si="336"/>
        <v>0</v>
      </c>
      <c r="BB134" s="260">
        <f t="shared" si="336"/>
        <v>0</v>
      </c>
      <c r="BC134" s="260">
        <f t="shared" si="336"/>
        <v>0</v>
      </c>
      <c r="BD134" s="260">
        <f t="shared" si="336"/>
        <v>0</v>
      </c>
      <c r="BE134" s="260">
        <f t="shared" si="336"/>
        <v>0</v>
      </c>
      <c r="BF134" s="260">
        <f t="shared" si="336"/>
        <v>0</v>
      </c>
      <c r="BG134" s="260">
        <f t="shared" si="336"/>
        <v>0</v>
      </c>
      <c r="BH134" s="260">
        <f t="shared" si="336"/>
        <v>0</v>
      </c>
      <c r="BI134" s="260">
        <f t="shared" si="336"/>
        <v>0</v>
      </c>
      <c r="BJ134" s="260">
        <f t="shared" si="336"/>
        <v>0</v>
      </c>
      <c r="BK134" s="260">
        <f t="shared" si="336"/>
        <v>0</v>
      </c>
      <c r="BL134" s="260">
        <f t="shared" si="336"/>
        <v>0</v>
      </c>
      <c r="BM134" s="260">
        <f t="shared" si="336"/>
        <v>0</v>
      </c>
      <c r="BN134" s="260">
        <f t="shared" si="336"/>
        <v>0</v>
      </c>
      <c r="BO134" s="260">
        <f t="shared" si="336"/>
        <v>0</v>
      </c>
      <c r="BP134" s="260">
        <f t="shared" si="336"/>
        <v>0</v>
      </c>
      <c r="BQ134" s="260">
        <f t="shared" si="336"/>
        <v>0</v>
      </c>
      <c r="BR134" s="260">
        <f t="shared" si="336"/>
        <v>0</v>
      </c>
      <c r="BS134" s="260">
        <f t="shared" si="336"/>
        <v>0</v>
      </c>
      <c r="BT134" s="260">
        <f t="shared" si="336"/>
        <v>0</v>
      </c>
      <c r="BU134" s="260">
        <f t="shared" si="336"/>
        <v>0</v>
      </c>
      <c r="BV134" s="260">
        <f t="shared" ref="BV134:DB137" si="343">BV95-BV115*$F156</f>
        <v>0</v>
      </c>
      <c r="BW134" s="260">
        <f t="shared" si="343"/>
        <v>0</v>
      </c>
      <c r="BX134" s="260">
        <f t="shared" si="343"/>
        <v>0</v>
      </c>
      <c r="BY134" s="260">
        <f t="shared" si="343"/>
        <v>0</v>
      </c>
      <c r="BZ134" s="260">
        <f t="shared" si="343"/>
        <v>0</v>
      </c>
      <c r="CA134" s="260">
        <f t="shared" si="343"/>
        <v>0</v>
      </c>
      <c r="CB134" s="260">
        <f t="shared" si="343"/>
        <v>0</v>
      </c>
      <c r="CC134" s="260">
        <f t="shared" si="343"/>
        <v>0</v>
      </c>
      <c r="CD134" s="260">
        <f t="shared" si="343"/>
        <v>0</v>
      </c>
      <c r="CE134" s="260">
        <f t="shared" si="343"/>
        <v>0</v>
      </c>
      <c r="CF134" s="260">
        <f t="shared" si="343"/>
        <v>0</v>
      </c>
      <c r="CG134" s="260">
        <f t="shared" si="343"/>
        <v>0</v>
      </c>
      <c r="CH134" s="260">
        <f t="shared" si="343"/>
        <v>0</v>
      </c>
      <c r="CI134" s="260">
        <f t="shared" si="343"/>
        <v>0</v>
      </c>
      <c r="CJ134" s="260">
        <f t="shared" si="343"/>
        <v>0</v>
      </c>
      <c r="CK134" s="260">
        <f t="shared" si="343"/>
        <v>0</v>
      </c>
      <c r="CL134" s="260">
        <f t="shared" si="343"/>
        <v>0</v>
      </c>
      <c r="CM134" s="260">
        <f t="shared" si="343"/>
        <v>0</v>
      </c>
      <c r="CN134" s="260">
        <f t="shared" si="343"/>
        <v>0</v>
      </c>
      <c r="CO134" s="260">
        <f t="shared" si="343"/>
        <v>0</v>
      </c>
      <c r="CP134" s="260">
        <f t="shared" si="343"/>
        <v>0</v>
      </c>
      <c r="CQ134" s="260">
        <f t="shared" si="343"/>
        <v>0</v>
      </c>
      <c r="CR134" s="260">
        <f t="shared" si="343"/>
        <v>0</v>
      </c>
      <c r="CS134" s="260">
        <f t="shared" si="343"/>
        <v>0</v>
      </c>
      <c r="CT134" s="260">
        <f t="shared" si="343"/>
        <v>0</v>
      </c>
      <c r="CU134" s="260">
        <f t="shared" si="343"/>
        <v>0</v>
      </c>
      <c r="CV134" s="260">
        <f t="shared" si="343"/>
        <v>0</v>
      </c>
      <c r="CW134" s="260">
        <f t="shared" si="343"/>
        <v>0</v>
      </c>
      <c r="CX134" s="260">
        <f t="shared" si="343"/>
        <v>0</v>
      </c>
      <c r="CY134" s="260">
        <f t="shared" si="343"/>
        <v>0</v>
      </c>
      <c r="CZ134" s="260">
        <f t="shared" si="343"/>
        <v>0</v>
      </c>
      <c r="DA134" s="260">
        <f t="shared" si="343"/>
        <v>0</v>
      </c>
      <c r="DB134" s="260">
        <f t="shared" si="343"/>
        <v>0</v>
      </c>
      <c r="DC134" s="260">
        <f t="shared" ref="DC134:DL134" si="344">DC95-DC115</f>
        <v>0</v>
      </c>
      <c r="DD134" s="260">
        <f t="shared" si="344"/>
        <v>0</v>
      </c>
      <c r="DE134" s="260">
        <f t="shared" si="344"/>
        <v>0</v>
      </c>
      <c r="DF134" s="260">
        <f t="shared" si="344"/>
        <v>0</v>
      </c>
      <c r="DG134" s="260">
        <f t="shared" si="344"/>
        <v>0</v>
      </c>
      <c r="DH134" s="260">
        <f t="shared" si="344"/>
        <v>0</v>
      </c>
      <c r="DI134" s="260">
        <f t="shared" si="344"/>
        <v>0</v>
      </c>
      <c r="DJ134" s="260">
        <f t="shared" si="344"/>
        <v>0</v>
      </c>
      <c r="DK134" s="260">
        <f t="shared" si="344"/>
        <v>0</v>
      </c>
      <c r="DL134" s="260">
        <f t="shared" si="344"/>
        <v>0</v>
      </c>
      <c r="DM134" s="260">
        <f t="shared" ref="DM134:DZ134" si="345">DM95-DM115</f>
        <v>0</v>
      </c>
      <c r="DN134" s="260">
        <f t="shared" si="345"/>
        <v>0</v>
      </c>
      <c r="DO134" s="260">
        <f t="shared" si="345"/>
        <v>0</v>
      </c>
      <c r="DP134" s="260">
        <f t="shared" si="345"/>
        <v>0</v>
      </c>
      <c r="DQ134" s="260">
        <f t="shared" si="345"/>
        <v>0</v>
      </c>
      <c r="DR134" s="260">
        <f t="shared" si="345"/>
        <v>0</v>
      </c>
      <c r="DS134" s="260">
        <f t="shared" si="345"/>
        <v>0</v>
      </c>
      <c r="DT134" s="260">
        <f t="shared" si="345"/>
        <v>0</v>
      </c>
      <c r="DU134" s="260">
        <f t="shared" si="345"/>
        <v>0</v>
      </c>
      <c r="DV134" s="260">
        <f t="shared" si="345"/>
        <v>0</v>
      </c>
      <c r="DW134" s="260">
        <f t="shared" si="345"/>
        <v>0</v>
      </c>
      <c r="DX134" s="260">
        <f t="shared" si="345"/>
        <v>0</v>
      </c>
      <c r="DY134" s="260">
        <f t="shared" si="345"/>
        <v>0</v>
      </c>
      <c r="DZ134" s="260">
        <f t="shared" si="345"/>
        <v>0</v>
      </c>
    </row>
    <row r="135" spans="1:130" hidden="1" outlineLevel="1">
      <c r="A135" s="151"/>
      <c r="C135" s="34" t="str">
        <f t="shared" si="332"/>
        <v>MI300X</v>
      </c>
      <c r="G135" s="54" t="s">
        <v>90</v>
      </c>
      <c r="H135" s="259"/>
      <c r="I135" s="29"/>
      <c r="J135" s="260">
        <f t="shared" si="333"/>
        <v>0</v>
      </c>
      <c r="K135" s="260">
        <f t="shared" ref="K135:BV138" si="346">K96-K116*$F157</f>
        <v>0</v>
      </c>
      <c r="L135" s="260">
        <f t="shared" si="346"/>
        <v>0</v>
      </c>
      <c r="M135" s="260">
        <f t="shared" si="346"/>
        <v>0</v>
      </c>
      <c r="N135" s="260">
        <f t="shared" si="346"/>
        <v>0</v>
      </c>
      <c r="O135" s="260">
        <f t="shared" si="346"/>
        <v>0</v>
      </c>
      <c r="P135" s="260">
        <f t="shared" si="346"/>
        <v>0</v>
      </c>
      <c r="Q135" s="260">
        <f t="shared" si="346"/>
        <v>0</v>
      </c>
      <c r="R135" s="260">
        <f t="shared" si="346"/>
        <v>0</v>
      </c>
      <c r="S135" s="260">
        <f t="shared" si="346"/>
        <v>0</v>
      </c>
      <c r="T135" s="260">
        <f t="shared" si="346"/>
        <v>0</v>
      </c>
      <c r="U135" s="260">
        <f t="shared" si="346"/>
        <v>0</v>
      </c>
      <c r="V135" s="260">
        <f t="shared" si="346"/>
        <v>0</v>
      </c>
      <c r="W135" s="260">
        <f t="shared" si="346"/>
        <v>0</v>
      </c>
      <c r="X135" s="260">
        <f t="shared" si="346"/>
        <v>0</v>
      </c>
      <c r="Y135" s="260">
        <f t="shared" si="346"/>
        <v>0</v>
      </c>
      <c r="Z135" s="260">
        <f t="shared" si="346"/>
        <v>0</v>
      </c>
      <c r="AA135" s="260">
        <f t="shared" si="346"/>
        <v>0</v>
      </c>
      <c r="AB135" s="260">
        <f t="shared" si="346"/>
        <v>0</v>
      </c>
      <c r="AC135" s="260">
        <f t="shared" si="346"/>
        <v>0</v>
      </c>
      <c r="AD135" s="260">
        <f t="shared" si="346"/>
        <v>0</v>
      </c>
      <c r="AE135" s="260">
        <f t="shared" si="346"/>
        <v>0</v>
      </c>
      <c r="AF135" s="260">
        <f t="shared" si="346"/>
        <v>0</v>
      </c>
      <c r="AG135" s="260">
        <f t="shared" si="346"/>
        <v>0</v>
      </c>
      <c r="AH135" s="260">
        <f t="shared" si="346"/>
        <v>0</v>
      </c>
      <c r="AI135" s="260">
        <f t="shared" si="346"/>
        <v>0</v>
      </c>
      <c r="AJ135" s="260">
        <f t="shared" si="346"/>
        <v>0</v>
      </c>
      <c r="AK135" s="260">
        <f t="shared" si="346"/>
        <v>0</v>
      </c>
      <c r="AL135" s="260">
        <f t="shared" si="346"/>
        <v>0</v>
      </c>
      <c r="AM135" s="260">
        <f t="shared" si="346"/>
        <v>0</v>
      </c>
      <c r="AN135" s="260">
        <f t="shared" si="346"/>
        <v>0</v>
      </c>
      <c r="AO135" s="260">
        <f t="shared" si="346"/>
        <v>0</v>
      </c>
      <c r="AP135" s="260">
        <f t="shared" si="346"/>
        <v>0</v>
      </c>
      <c r="AQ135" s="260">
        <f t="shared" si="346"/>
        <v>0</v>
      </c>
      <c r="AR135" s="260">
        <f t="shared" si="346"/>
        <v>0</v>
      </c>
      <c r="AS135" s="260">
        <f t="shared" si="346"/>
        <v>0</v>
      </c>
      <c r="AT135" s="260">
        <f t="shared" si="346"/>
        <v>0</v>
      </c>
      <c r="AU135" s="260">
        <f t="shared" si="346"/>
        <v>0</v>
      </c>
      <c r="AV135" s="260">
        <f t="shared" si="346"/>
        <v>0</v>
      </c>
      <c r="AW135" s="260">
        <f t="shared" si="346"/>
        <v>0</v>
      </c>
      <c r="AX135" s="260">
        <f t="shared" si="346"/>
        <v>0</v>
      </c>
      <c r="AY135" s="260">
        <f t="shared" si="346"/>
        <v>0</v>
      </c>
      <c r="AZ135" s="260">
        <f t="shared" si="346"/>
        <v>0</v>
      </c>
      <c r="BA135" s="260">
        <f t="shared" si="346"/>
        <v>0</v>
      </c>
      <c r="BB135" s="260">
        <f t="shared" si="346"/>
        <v>0</v>
      </c>
      <c r="BC135" s="260">
        <f t="shared" si="346"/>
        <v>0</v>
      </c>
      <c r="BD135" s="260">
        <f t="shared" si="346"/>
        <v>0</v>
      </c>
      <c r="BE135" s="260">
        <f t="shared" si="346"/>
        <v>0</v>
      </c>
      <c r="BF135" s="260">
        <f t="shared" si="346"/>
        <v>0</v>
      </c>
      <c r="BG135" s="260">
        <f t="shared" si="346"/>
        <v>0</v>
      </c>
      <c r="BH135" s="260">
        <f t="shared" si="346"/>
        <v>0</v>
      </c>
      <c r="BI135" s="260">
        <f t="shared" si="346"/>
        <v>0</v>
      </c>
      <c r="BJ135" s="260">
        <f t="shared" si="346"/>
        <v>0</v>
      </c>
      <c r="BK135" s="260">
        <f t="shared" si="346"/>
        <v>0</v>
      </c>
      <c r="BL135" s="260">
        <f t="shared" si="346"/>
        <v>0</v>
      </c>
      <c r="BM135" s="260">
        <f t="shared" si="346"/>
        <v>0</v>
      </c>
      <c r="BN135" s="260">
        <f t="shared" si="346"/>
        <v>0</v>
      </c>
      <c r="BO135" s="260">
        <f t="shared" si="346"/>
        <v>0</v>
      </c>
      <c r="BP135" s="260">
        <f t="shared" si="346"/>
        <v>0</v>
      </c>
      <c r="BQ135" s="260">
        <f t="shared" si="346"/>
        <v>0</v>
      </c>
      <c r="BR135" s="260">
        <f t="shared" si="346"/>
        <v>0</v>
      </c>
      <c r="BS135" s="260">
        <f t="shared" si="346"/>
        <v>0</v>
      </c>
      <c r="BT135" s="260">
        <f t="shared" si="346"/>
        <v>0</v>
      </c>
      <c r="BU135" s="260">
        <f t="shared" si="346"/>
        <v>0</v>
      </c>
      <c r="BV135" s="260">
        <f t="shared" si="346"/>
        <v>0</v>
      </c>
      <c r="BW135" s="260">
        <f t="shared" si="343"/>
        <v>0</v>
      </c>
      <c r="BX135" s="260">
        <f t="shared" si="343"/>
        <v>0</v>
      </c>
      <c r="BY135" s="260">
        <f t="shared" si="343"/>
        <v>0</v>
      </c>
      <c r="BZ135" s="260">
        <f t="shared" si="343"/>
        <v>0</v>
      </c>
      <c r="CA135" s="260">
        <f t="shared" si="343"/>
        <v>0</v>
      </c>
      <c r="CB135" s="260">
        <f t="shared" si="343"/>
        <v>0</v>
      </c>
      <c r="CC135" s="260">
        <f t="shared" si="343"/>
        <v>0</v>
      </c>
      <c r="CD135" s="260">
        <f t="shared" si="343"/>
        <v>0</v>
      </c>
      <c r="CE135" s="260">
        <f t="shared" si="343"/>
        <v>0</v>
      </c>
      <c r="CF135" s="260">
        <f t="shared" si="343"/>
        <v>0</v>
      </c>
      <c r="CG135" s="260">
        <f t="shared" si="343"/>
        <v>0</v>
      </c>
      <c r="CH135" s="260">
        <f t="shared" si="343"/>
        <v>0</v>
      </c>
      <c r="CI135" s="260">
        <f t="shared" si="343"/>
        <v>0</v>
      </c>
      <c r="CJ135" s="260">
        <f t="shared" si="343"/>
        <v>0</v>
      </c>
      <c r="CK135" s="260">
        <f t="shared" si="343"/>
        <v>0</v>
      </c>
      <c r="CL135" s="260">
        <f t="shared" si="343"/>
        <v>0</v>
      </c>
      <c r="CM135" s="260">
        <f t="shared" si="343"/>
        <v>0</v>
      </c>
      <c r="CN135" s="260">
        <f t="shared" si="343"/>
        <v>0</v>
      </c>
      <c r="CO135" s="260">
        <f t="shared" si="343"/>
        <v>0</v>
      </c>
      <c r="CP135" s="260">
        <f t="shared" si="343"/>
        <v>0</v>
      </c>
      <c r="CQ135" s="260">
        <f t="shared" si="343"/>
        <v>0</v>
      </c>
      <c r="CR135" s="260">
        <f t="shared" si="343"/>
        <v>0</v>
      </c>
      <c r="CS135" s="260">
        <f t="shared" si="343"/>
        <v>0</v>
      </c>
      <c r="CT135" s="260">
        <f t="shared" si="343"/>
        <v>0</v>
      </c>
      <c r="CU135" s="260">
        <f t="shared" si="343"/>
        <v>0</v>
      </c>
      <c r="CV135" s="260">
        <f t="shared" si="343"/>
        <v>0</v>
      </c>
      <c r="CW135" s="260">
        <f t="shared" si="343"/>
        <v>0</v>
      </c>
      <c r="CX135" s="260">
        <f t="shared" si="343"/>
        <v>0</v>
      </c>
      <c r="CY135" s="260">
        <f t="shared" si="343"/>
        <v>0</v>
      </c>
      <c r="CZ135" s="260">
        <f t="shared" si="343"/>
        <v>0</v>
      </c>
      <c r="DA135" s="260">
        <f t="shared" si="343"/>
        <v>0</v>
      </c>
      <c r="DB135" s="260">
        <f t="shared" si="343"/>
        <v>0</v>
      </c>
      <c r="DC135" s="260">
        <f t="shared" ref="DC135:DL135" si="347">DC96-DC116</f>
        <v>0</v>
      </c>
      <c r="DD135" s="260">
        <f t="shared" si="347"/>
        <v>0</v>
      </c>
      <c r="DE135" s="260">
        <f t="shared" si="347"/>
        <v>0</v>
      </c>
      <c r="DF135" s="260">
        <f t="shared" si="347"/>
        <v>0</v>
      </c>
      <c r="DG135" s="260">
        <f t="shared" si="347"/>
        <v>0</v>
      </c>
      <c r="DH135" s="260">
        <f t="shared" si="347"/>
        <v>0</v>
      </c>
      <c r="DI135" s="260">
        <f t="shared" si="347"/>
        <v>0</v>
      </c>
      <c r="DJ135" s="260">
        <f t="shared" si="347"/>
        <v>0</v>
      </c>
      <c r="DK135" s="260">
        <f t="shared" si="347"/>
        <v>0</v>
      </c>
      <c r="DL135" s="260">
        <f t="shared" si="347"/>
        <v>0</v>
      </c>
      <c r="DM135" s="260">
        <f t="shared" ref="DM135:DZ135" si="348">DM96-DM116</f>
        <v>0</v>
      </c>
      <c r="DN135" s="260">
        <f t="shared" si="348"/>
        <v>0</v>
      </c>
      <c r="DO135" s="260">
        <f t="shared" si="348"/>
        <v>0</v>
      </c>
      <c r="DP135" s="260">
        <f t="shared" si="348"/>
        <v>0</v>
      </c>
      <c r="DQ135" s="260">
        <f t="shared" si="348"/>
        <v>0</v>
      </c>
      <c r="DR135" s="260">
        <f t="shared" si="348"/>
        <v>0</v>
      </c>
      <c r="DS135" s="260">
        <f t="shared" si="348"/>
        <v>0</v>
      </c>
      <c r="DT135" s="260">
        <f t="shared" si="348"/>
        <v>0</v>
      </c>
      <c r="DU135" s="260">
        <f t="shared" si="348"/>
        <v>0</v>
      </c>
      <c r="DV135" s="260">
        <f t="shared" si="348"/>
        <v>0</v>
      </c>
      <c r="DW135" s="260">
        <f t="shared" si="348"/>
        <v>0</v>
      </c>
      <c r="DX135" s="260">
        <f t="shared" si="348"/>
        <v>0</v>
      </c>
      <c r="DY135" s="260">
        <f t="shared" si="348"/>
        <v>0</v>
      </c>
      <c r="DZ135" s="260">
        <f t="shared" si="348"/>
        <v>0</v>
      </c>
    </row>
    <row r="136" spans="1:130" hidden="1" outlineLevel="1">
      <c r="A136" s="151"/>
      <c r="C136" s="34" t="str">
        <f t="shared" si="332"/>
        <v>MI400</v>
      </c>
      <c r="G136" s="54" t="s">
        <v>90</v>
      </c>
      <c r="H136" s="259"/>
      <c r="I136" s="29"/>
      <c r="J136" s="260">
        <f t="shared" si="333"/>
        <v>0</v>
      </c>
      <c r="K136" s="260">
        <f t="shared" si="346"/>
        <v>0</v>
      </c>
      <c r="L136" s="260">
        <f t="shared" si="346"/>
        <v>0</v>
      </c>
      <c r="M136" s="260">
        <f t="shared" si="346"/>
        <v>0</v>
      </c>
      <c r="N136" s="260">
        <f t="shared" si="346"/>
        <v>0</v>
      </c>
      <c r="O136" s="260">
        <f t="shared" si="346"/>
        <v>0</v>
      </c>
      <c r="P136" s="260">
        <f t="shared" si="346"/>
        <v>0</v>
      </c>
      <c r="Q136" s="260">
        <f t="shared" si="346"/>
        <v>0</v>
      </c>
      <c r="R136" s="260">
        <f t="shared" si="346"/>
        <v>0</v>
      </c>
      <c r="S136" s="260">
        <f t="shared" si="346"/>
        <v>0</v>
      </c>
      <c r="T136" s="260">
        <f t="shared" si="346"/>
        <v>0</v>
      </c>
      <c r="U136" s="260">
        <f t="shared" si="346"/>
        <v>0</v>
      </c>
      <c r="V136" s="260">
        <f t="shared" si="346"/>
        <v>0</v>
      </c>
      <c r="W136" s="260">
        <f t="shared" si="346"/>
        <v>0</v>
      </c>
      <c r="X136" s="260">
        <f t="shared" si="346"/>
        <v>0</v>
      </c>
      <c r="Y136" s="260">
        <f t="shared" si="346"/>
        <v>0</v>
      </c>
      <c r="Z136" s="260">
        <f t="shared" si="346"/>
        <v>0</v>
      </c>
      <c r="AA136" s="260">
        <f t="shared" si="346"/>
        <v>0</v>
      </c>
      <c r="AB136" s="260">
        <f t="shared" si="346"/>
        <v>0</v>
      </c>
      <c r="AC136" s="260">
        <f t="shared" si="346"/>
        <v>0</v>
      </c>
      <c r="AD136" s="260">
        <f t="shared" si="346"/>
        <v>0</v>
      </c>
      <c r="AE136" s="260">
        <f t="shared" si="346"/>
        <v>0</v>
      </c>
      <c r="AF136" s="260">
        <f t="shared" si="346"/>
        <v>0</v>
      </c>
      <c r="AG136" s="260">
        <f t="shared" si="346"/>
        <v>0</v>
      </c>
      <c r="AH136" s="260">
        <f t="shared" si="346"/>
        <v>0</v>
      </c>
      <c r="AI136" s="260">
        <f t="shared" si="346"/>
        <v>0</v>
      </c>
      <c r="AJ136" s="260">
        <f t="shared" si="346"/>
        <v>0</v>
      </c>
      <c r="AK136" s="260">
        <f t="shared" si="346"/>
        <v>0</v>
      </c>
      <c r="AL136" s="260">
        <f t="shared" si="346"/>
        <v>0</v>
      </c>
      <c r="AM136" s="260">
        <f t="shared" si="346"/>
        <v>0</v>
      </c>
      <c r="AN136" s="260">
        <f t="shared" si="346"/>
        <v>0</v>
      </c>
      <c r="AO136" s="260">
        <f t="shared" si="346"/>
        <v>0</v>
      </c>
      <c r="AP136" s="260">
        <f t="shared" si="346"/>
        <v>0</v>
      </c>
      <c r="AQ136" s="260">
        <f t="shared" si="346"/>
        <v>0</v>
      </c>
      <c r="AR136" s="260">
        <f t="shared" si="346"/>
        <v>0</v>
      </c>
      <c r="AS136" s="260">
        <f t="shared" si="346"/>
        <v>0</v>
      </c>
      <c r="AT136" s="260">
        <f t="shared" si="346"/>
        <v>0</v>
      </c>
      <c r="AU136" s="260">
        <f t="shared" si="346"/>
        <v>0</v>
      </c>
      <c r="AV136" s="260">
        <f t="shared" si="346"/>
        <v>0</v>
      </c>
      <c r="AW136" s="260">
        <f t="shared" si="346"/>
        <v>0</v>
      </c>
      <c r="AX136" s="260">
        <f t="shared" si="346"/>
        <v>0</v>
      </c>
      <c r="AY136" s="260">
        <f t="shared" si="346"/>
        <v>0</v>
      </c>
      <c r="AZ136" s="260">
        <f t="shared" si="346"/>
        <v>0</v>
      </c>
      <c r="BA136" s="260">
        <f t="shared" si="346"/>
        <v>0</v>
      </c>
      <c r="BB136" s="260">
        <f t="shared" si="346"/>
        <v>0</v>
      </c>
      <c r="BC136" s="260">
        <f t="shared" si="346"/>
        <v>0</v>
      </c>
      <c r="BD136" s="260">
        <f t="shared" si="346"/>
        <v>0</v>
      </c>
      <c r="BE136" s="260">
        <f t="shared" si="346"/>
        <v>0</v>
      </c>
      <c r="BF136" s="260">
        <f t="shared" si="346"/>
        <v>0</v>
      </c>
      <c r="BG136" s="260">
        <f t="shared" si="346"/>
        <v>0</v>
      </c>
      <c r="BH136" s="260">
        <f t="shared" si="346"/>
        <v>0</v>
      </c>
      <c r="BI136" s="260">
        <f t="shared" si="346"/>
        <v>0</v>
      </c>
      <c r="BJ136" s="260">
        <f t="shared" si="346"/>
        <v>0</v>
      </c>
      <c r="BK136" s="260">
        <f t="shared" si="346"/>
        <v>0</v>
      </c>
      <c r="BL136" s="260">
        <f t="shared" si="346"/>
        <v>0</v>
      </c>
      <c r="BM136" s="260">
        <f t="shared" si="346"/>
        <v>0</v>
      </c>
      <c r="BN136" s="260">
        <f t="shared" si="346"/>
        <v>0</v>
      </c>
      <c r="BO136" s="260">
        <f t="shared" si="346"/>
        <v>0</v>
      </c>
      <c r="BP136" s="260">
        <f t="shared" si="346"/>
        <v>0</v>
      </c>
      <c r="BQ136" s="260">
        <f t="shared" si="346"/>
        <v>0</v>
      </c>
      <c r="BR136" s="260">
        <f t="shared" si="346"/>
        <v>0</v>
      </c>
      <c r="BS136" s="260">
        <f t="shared" si="346"/>
        <v>0</v>
      </c>
      <c r="BT136" s="260">
        <f t="shared" si="346"/>
        <v>0</v>
      </c>
      <c r="BU136" s="260">
        <f t="shared" si="346"/>
        <v>0</v>
      </c>
      <c r="BV136" s="260">
        <f t="shared" si="346"/>
        <v>0</v>
      </c>
      <c r="BW136" s="260">
        <f t="shared" si="343"/>
        <v>0</v>
      </c>
      <c r="BX136" s="260">
        <f t="shared" si="343"/>
        <v>0</v>
      </c>
      <c r="BY136" s="260">
        <f t="shared" si="343"/>
        <v>0</v>
      </c>
      <c r="BZ136" s="260">
        <f t="shared" si="343"/>
        <v>0</v>
      </c>
      <c r="CA136" s="260">
        <f t="shared" si="343"/>
        <v>0</v>
      </c>
      <c r="CB136" s="260">
        <f t="shared" si="343"/>
        <v>0</v>
      </c>
      <c r="CC136" s="260">
        <f t="shared" si="343"/>
        <v>0</v>
      </c>
      <c r="CD136" s="260">
        <f t="shared" si="343"/>
        <v>0</v>
      </c>
      <c r="CE136" s="260">
        <f t="shared" si="343"/>
        <v>0</v>
      </c>
      <c r="CF136" s="260">
        <f t="shared" si="343"/>
        <v>0</v>
      </c>
      <c r="CG136" s="260">
        <f t="shared" si="343"/>
        <v>0</v>
      </c>
      <c r="CH136" s="260">
        <f t="shared" si="343"/>
        <v>0</v>
      </c>
      <c r="CI136" s="260">
        <f t="shared" si="343"/>
        <v>0</v>
      </c>
      <c r="CJ136" s="260">
        <f t="shared" si="343"/>
        <v>0</v>
      </c>
      <c r="CK136" s="260">
        <f t="shared" si="343"/>
        <v>0</v>
      </c>
      <c r="CL136" s="260">
        <f t="shared" si="343"/>
        <v>0</v>
      </c>
      <c r="CM136" s="260">
        <f t="shared" si="343"/>
        <v>0</v>
      </c>
      <c r="CN136" s="260">
        <f t="shared" si="343"/>
        <v>0</v>
      </c>
      <c r="CO136" s="260">
        <f t="shared" si="343"/>
        <v>0</v>
      </c>
      <c r="CP136" s="260">
        <f t="shared" si="343"/>
        <v>0</v>
      </c>
      <c r="CQ136" s="260">
        <f t="shared" si="343"/>
        <v>0</v>
      </c>
      <c r="CR136" s="260">
        <f t="shared" si="343"/>
        <v>0</v>
      </c>
      <c r="CS136" s="260">
        <f t="shared" si="343"/>
        <v>0</v>
      </c>
      <c r="CT136" s="260">
        <f t="shared" si="343"/>
        <v>0</v>
      </c>
      <c r="CU136" s="260">
        <f t="shared" si="343"/>
        <v>0</v>
      </c>
      <c r="CV136" s="260">
        <f t="shared" si="343"/>
        <v>0</v>
      </c>
      <c r="CW136" s="260">
        <f t="shared" si="343"/>
        <v>0</v>
      </c>
      <c r="CX136" s="260">
        <f t="shared" si="343"/>
        <v>0</v>
      </c>
      <c r="CY136" s="260">
        <f t="shared" si="343"/>
        <v>0</v>
      </c>
      <c r="CZ136" s="260">
        <f t="shared" si="343"/>
        <v>0</v>
      </c>
      <c r="DA136" s="260">
        <f t="shared" si="343"/>
        <v>0</v>
      </c>
      <c r="DB136" s="260">
        <f t="shared" si="343"/>
        <v>0</v>
      </c>
      <c r="DC136" s="260">
        <f t="shared" ref="DC136:DL136" si="349">DC97-DC117</f>
        <v>0</v>
      </c>
      <c r="DD136" s="260">
        <f t="shared" si="349"/>
        <v>0</v>
      </c>
      <c r="DE136" s="260">
        <f t="shared" si="349"/>
        <v>0</v>
      </c>
      <c r="DF136" s="260">
        <f t="shared" si="349"/>
        <v>0</v>
      </c>
      <c r="DG136" s="260">
        <f t="shared" si="349"/>
        <v>0</v>
      </c>
      <c r="DH136" s="260">
        <f t="shared" si="349"/>
        <v>0</v>
      </c>
      <c r="DI136" s="260">
        <f t="shared" si="349"/>
        <v>0</v>
      </c>
      <c r="DJ136" s="260">
        <f t="shared" si="349"/>
        <v>0</v>
      </c>
      <c r="DK136" s="260">
        <f t="shared" si="349"/>
        <v>0</v>
      </c>
      <c r="DL136" s="260">
        <f t="shared" si="349"/>
        <v>0</v>
      </c>
      <c r="DM136" s="260">
        <f t="shared" ref="DM136:DZ136" si="350">DM97-DM117</f>
        <v>0</v>
      </c>
      <c r="DN136" s="260">
        <f t="shared" si="350"/>
        <v>0</v>
      </c>
      <c r="DO136" s="260">
        <f t="shared" si="350"/>
        <v>0</v>
      </c>
      <c r="DP136" s="260">
        <f t="shared" si="350"/>
        <v>0</v>
      </c>
      <c r="DQ136" s="260">
        <f t="shared" si="350"/>
        <v>0</v>
      </c>
      <c r="DR136" s="260">
        <f t="shared" si="350"/>
        <v>0</v>
      </c>
      <c r="DS136" s="260">
        <f t="shared" si="350"/>
        <v>0</v>
      </c>
      <c r="DT136" s="260">
        <f t="shared" si="350"/>
        <v>0</v>
      </c>
      <c r="DU136" s="260">
        <f t="shared" si="350"/>
        <v>0</v>
      </c>
      <c r="DV136" s="260">
        <f t="shared" si="350"/>
        <v>0</v>
      </c>
      <c r="DW136" s="260">
        <f t="shared" si="350"/>
        <v>0</v>
      </c>
      <c r="DX136" s="260">
        <f t="shared" si="350"/>
        <v>0</v>
      </c>
      <c r="DY136" s="260">
        <f t="shared" si="350"/>
        <v>0</v>
      </c>
      <c r="DZ136" s="260">
        <f t="shared" si="350"/>
        <v>0</v>
      </c>
    </row>
    <row r="137" spans="1:130" hidden="1" outlineLevel="1">
      <c r="A137" s="151"/>
      <c r="C137" s="34" t="str">
        <f t="shared" si="332"/>
        <v>L40S</v>
      </c>
      <c r="G137" s="54" t="s">
        <v>90</v>
      </c>
      <c r="H137" s="259"/>
      <c r="I137" s="29"/>
      <c r="J137" s="260">
        <f t="shared" si="333"/>
        <v>0</v>
      </c>
      <c r="K137" s="260">
        <f t="shared" si="346"/>
        <v>0</v>
      </c>
      <c r="L137" s="260">
        <f t="shared" si="346"/>
        <v>0</v>
      </c>
      <c r="M137" s="260">
        <f t="shared" si="346"/>
        <v>0</v>
      </c>
      <c r="N137" s="260">
        <f t="shared" si="346"/>
        <v>0</v>
      </c>
      <c r="O137" s="260">
        <f t="shared" si="346"/>
        <v>0</v>
      </c>
      <c r="P137" s="260">
        <f t="shared" si="346"/>
        <v>0</v>
      </c>
      <c r="Q137" s="260">
        <f t="shared" si="346"/>
        <v>0</v>
      </c>
      <c r="R137" s="260">
        <f t="shared" si="346"/>
        <v>0</v>
      </c>
      <c r="S137" s="260">
        <f t="shared" si="346"/>
        <v>0</v>
      </c>
      <c r="T137" s="260">
        <f t="shared" si="346"/>
        <v>0</v>
      </c>
      <c r="U137" s="260">
        <f t="shared" si="346"/>
        <v>0</v>
      </c>
      <c r="V137" s="260">
        <f t="shared" si="346"/>
        <v>0</v>
      </c>
      <c r="W137" s="260">
        <f t="shared" si="346"/>
        <v>0</v>
      </c>
      <c r="X137" s="260">
        <f t="shared" si="346"/>
        <v>0</v>
      </c>
      <c r="Y137" s="260">
        <f t="shared" si="346"/>
        <v>0</v>
      </c>
      <c r="Z137" s="260">
        <f t="shared" si="346"/>
        <v>0</v>
      </c>
      <c r="AA137" s="260">
        <f t="shared" si="346"/>
        <v>0</v>
      </c>
      <c r="AB137" s="260">
        <f t="shared" si="346"/>
        <v>0</v>
      </c>
      <c r="AC137" s="260">
        <f t="shared" si="346"/>
        <v>0</v>
      </c>
      <c r="AD137" s="260">
        <f t="shared" si="346"/>
        <v>0</v>
      </c>
      <c r="AE137" s="260">
        <f t="shared" si="346"/>
        <v>0</v>
      </c>
      <c r="AF137" s="260">
        <f t="shared" si="346"/>
        <v>0</v>
      </c>
      <c r="AG137" s="260">
        <f t="shared" si="346"/>
        <v>0</v>
      </c>
      <c r="AH137" s="260">
        <f t="shared" si="346"/>
        <v>0</v>
      </c>
      <c r="AI137" s="260">
        <f t="shared" si="346"/>
        <v>0</v>
      </c>
      <c r="AJ137" s="260">
        <f t="shared" si="346"/>
        <v>0</v>
      </c>
      <c r="AK137" s="260">
        <f t="shared" si="346"/>
        <v>0</v>
      </c>
      <c r="AL137" s="260">
        <f t="shared" si="346"/>
        <v>0</v>
      </c>
      <c r="AM137" s="260">
        <f t="shared" si="346"/>
        <v>0</v>
      </c>
      <c r="AN137" s="260">
        <f t="shared" si="346"/>
        <v>0</v>
      </c>
      <c r="AO137" s="260">
        <f t="shared" si="346"/>
        <v>0</v>
      </c>
      <c r="AP137" s="260">
        <f t="shared" si="346"/>
        <v>0</v>
      </c>
      <c r="AQ137" s="260">
        <f t="shared" si="346"/>
        <v>0</v>
      </c>
      <c r="AR137" s="260">
        <f t="shared" si="346"/>
        <v>0</v>
      </c>
      <c r="AS137" s="260">
        <f t="shared" si="346"/>
        <v>0</v>
      </c>
      <c r="AT137" s="260">
        <f t="shared" si="346"/>
        <v>0</v>
      </c>
      <c r="AU137" s="260">
        <f t="shared" si="346"/>
        <v>0</v>
      </c>
      <c r="AV137" s="260">
        <f t="shared" si="346"/>
        <v>0</v>
      </c>
      <c r="AW137" s="260">
        <f t="shared" si="346"/>
        <v>0</v>
      </c>
      <c r="AX137" s="260">
        <f t="shared" si="346"/>
        <v>0</v>
      </c>
      <c r="AY137" s="260">
        <f t="shared" si="346"/>
        <v>0</v>
      </c>
      <c r="AZ137" s="260">
        <f t="shared" si="346"/>
        <v>0</v>
      </c>
      <c r="BA137" s="260">
        <f t="shared" si="346"/>
        <v>0</v>
      </c>
      <c r="BB137" s="260">
        <f t="shared" si="346"/>
        <v>0</v>
      </c>
      <c r="BC137" s="260">
        <f t="shared" si="346"/>
        <v>0</v>
      </c>
      <c r="BD137" s="260">
        <f t="shared" si="346"/>
        <v>0</v>
      </c>
      <c r="BE137" s="260">
        <f t="shared" si="346"/>
        <v>0</v>
      </c>
      <c r="BF137" s="260">
        <f t="shared" si="346"/>
        <v>0</v>
      </c>
      <c r="BG137" s="260">
        <f t="shared" si="346"/>
        <v>0</v>
      </c>
      <c r="BH137" s="260">
        <f t="shared" si="346"/>
        <v>0</v>
      </c>
      <c r="BI137" s="260">
        <f t="shared" si="346"/>
        <v>0</v>
      </c>
      <c r="BJ137" s="260">
        <f t="shared" si="346"/>
        <v>0</v>
      </c>
      <c r="BK137" s="260">
        <f t="shared" si="346"/>
        <v>0</v>
      </c>
      <c r="BL137" s="260">
        <f t="shared" si="346"/>
        <v>0</v>
      </c>
      <c r="BM137" s="260">
        <f t="shared" si="346"/>
        <v>0</v>
      </c>
      <c r="BN137" s="260">
        <f t="shared" si="346"/>
        <v>0</v>
      </c>
      <c r="BO137" s="260">
        <f t="shared" si="346"/>
        <v>0</v>
      </c>
      <c r="BP137" s="260">
        <f t="shared" si="346"/>
        <v>0</v>
      </c>
      <c r="BQ137" s="260">
        <f t="shared" si="346"/>
        <v>0</v>
      </c>
      <c r="BR137" s="260">
        <f t="shared" si="346"/>
        <v>0</v>
      </c>
      <c r="BS137" s="260">
        <f t="shared" si="346"/>
        <v>0</v>
      </c>
      <c r="BT137" s="260">
        <f t="shared" si="346"/>
        <v>0</v>
      </c>
      <c r="BU137" s="260">
        <f t="shared" si="346"/>
        <v>0</v>
      </c>
      <c r="BV137" s="260">
        <f t="shared" si="346"/>
        <v>0</v>
      </c>
      <c r="BW137" s="260">
        <f t="shared" si="343"/>
        <v>0</v>
      </c>
      <c r="BX137" s="260">
        <f t="shared" si="343"/>
        <v>0</v>
      </c>
      <c r="BY137" s="260">
        <f t="shared" si="343"/>
        <v>0</v>
      </c>
      <c r="BZ137" s="260">
        <f t="shared" si="343"/>
        <v>0</v>
      </c>
      <c r="CA137" s="260">
        <f t="shared" si="343"/>
        <v>0</v>
      </c>
      <c r="CB137" s="260">
        <f t="shared" si="343"/>
        <v>0</v>
      </c>
      <c r="CC137" s="260">
        <f t="shared" si="343"/>
        <v>0</v>
      </c>
      <c r="CD137" s="260">
        <f t="shared" si="343"/>
        <v>0</v>
      </c>
      <c r="CE137" s="260">
        <f t="shared" si="343"/>
        <v>0</v>
      </c>
      <c r="CF137" s="260">
        <f t="shared" si="343"/>
        <v>0</v>
      </c>
      <c r="CG137" s="260">
        <f t="shared" si="343"/>
        <v>0</v>
      </c>
      <c r="CH137" s="260">
        <f t="shared" si="343"/>
        <v>0</v>
      </c>
      <c r="CI137" s="260">
        <f t="shared" si="343"/>
        <v>0</v>
      </c>
      <c r="CJ137" s="260">
        <f t="shared" si="343"/>
        <v>0</v>
      </c>
      <c r="CK137" s="260">
        <f t="shared" si="343"/>
        <v>0</v>
      </c>
      <c r="CL137" s="260">
        <f t="shared" si="343"/>
        <v>0</v>
      </c>
      <c r="CM137" s="260">
        <f t="shared" si="343"/>
        <v>0</v>
      </c>
      <c r="CN137" s="260">
        <f t="shared" si="343"/>
        <v>0</v>
      </c>
      <c r="CO137" s="260">
        <f t="shared" si="343"/>
        <v>0</v>
      </c>
      <c r="CP137" s="260">
        <f t="shared" si="343"/>
        <v>0</v>
      </c>
      <c r="CQ137" s="260">
        <f t="shared" si="343"/>
        <v>0</v>
      </c>
      <c r="CR137" s="260">
        <f t="shared" si="343"/>
        <v>0</v>
      </c>
      <c r="CS137" s="260">
        <f t="shared" si="343"/>
        <v>0</v>
      </c>
      <c r="CT137" s="260">
        <f t="shared" si="343"/>
        <v>0</v>
      </c>
      <c r="CU137" s="260">
        <f t="shared" si="343"/>
        <v>0</v>
      </c>
      <c r="CV137" s="260">
        <f t="shared" si="343"/>
        <v>0</v>
      </c>
      <c r="CW137" s="260">
        <f t="shared" si="343"/>
        <v>0</v>
      </c>
      <c r="CX137" s="260">
        <f t="shared" si="343"/>
        <v>0</v>
      </c>
      <c r="CY137" s="260">
        <f t="shared" si="343"/>
        <v>0</v>
      </c>
      <c r="CZ137" s="260">
        <f t="shared" si="343"/>
        <v>0</v>
      </c>
      <c r="DA137" s="260">
        <f t="shared" si="343"/>
        <v>0</v>
      </c>
      <c r="DB137" s="260">
        <f t="shared" si="343"/>
        <v>0</v>
      </c>
      <c r="DC137" s="260">
        <f t="shared" ref="DC137:DL137" si="351">DC98-DC118</f>
        <v>0</v>
      </c>
      <c r="DD137" s="260">
        <f t="shared" si="351"/>
        <v>0</v>
      </c>
      <c r="DE137" s="260">
        <f t="shared" si="351"/>
        <v>0</v>
      </c>
      <c r="DF137" s="260">
        <f t="shared" si="351"/>
        <v>0</v>
      </c>
      <c r="DG137" s="260">
        <f t="shared" si="351"/>
        <v>0</v>
      </c>
      <c r="DH137" s="260">
        <f t="shared" si="351"/>
        <v>0</v>
      </c>
      <c r="DI137" s="260">
        <f t="shared" si="351"/>
        <v>0</v>
      </c>
      <c r="DJ137" s="260">
        <f t="shared" si="351"/>
        <v>0</v>
      </c>
      <c r="DK137" s="260">
        <f t="shared" si="351"/>
        <v>0</v>
      </c>
      <c r="DL137" s="260">
        <f t="shared" si="351"/>
        <v>0</v>
      </c>
      <c r="DM137" s="260">
        <f t="shared" ref="DM137:DZ137" si="352">DM98-DM118</f>
        <v>0</v>
      </c>
      <c r="DN137" s="260">
        <f t="shared" si="352"/>
        <v>0</v>
      </c>
      <c r="DO137" s="260">
        <f t="shared" si="352"/>
        <v>0</v>
      </c>
      <c r="DP137" s="260">
        <f t="shared" si="352"/>
        <v>0</v>
      </c>
      <c r="DQ137" s="260">
        <f t="shared" si="352"/>
        <v>0</v>
      </c>
      <c r="DR137" s="260">
        <f t="shared" si="352"/>
        <v>0</v>
      </c>
      <c r="DS137" s="260">
        <f t="shared" si="352"/>
        <v>0</v>
      </c>
      <c r="DT137" s="260">
        <f t="shared" si="352"/>
        <v>0</v>
      </c>
      <c r="DU137" s="260">
        <f t="shared" si="352"/>
        <v>0</v>
      </c>
      <c r="DV137" s="260">
        <f t="shared" si="352"/>
        <v>0</v>
      </c>
      <c r="DW137" s="260">
        <f t="shared" si="352"/>
        <v>0</v>
      </c>
      <c r="DX137" s="260">
        <f t="shared" si="352"/>
        <v>0</v>
      </c>
      <c r="DY137" s="260">
        <f t="shared" si="352"/>
        <v>0</v>
      </c>
      <c r="DZ137" s="260">
        <f t="shared" si="352"/>
        <v>0</v>
      </c>
    </row>
    <row r="138" spans="1:130" hidden="1" outlineLevel="1">
      <c r="A138" s="151"/>
      <c r="C138" s="34" t="str">
        <f t="shared" si="332"/>
        <v>Cerebras WSE-2</v>
      </c>
      <c r="G138" s="54" t="s">
        <v>90</v>
      </c>
      <c r="H138" s="259"/>
      <c r="I138" s="29"/>
      <c r="J138" s="260">
        <f t="shared" si="333"/>
        <v>0</v>
      </c>
      <c r="K138" s="260">
        <f t="shared" si="346"/>
        <v>0</v>
      </c>
      <c r="L138" s="260">
        <f t="shared" si="346"/>
        <v>0</v>
      </c>
      <c r="M138" s="260">
        <f t="shared" si="346"/>
        <v>0</v>
      </c>
      <c r="N138" s="260">
        <f t="shared" si="346"/>
        <v>0</v>
      </c>
      <c r="O138" s="260">
        <f t="shared" si="346"/>
        <v>0</v>
      </c>
      <c r="P138" s="260">
        <f t="shared" si="346"/>
        <v>0</v>
      </c>
      <c r="Q138" s="260">
        <f t="shared" si="346"/>
        <v>0</v>
      </c>
      <c r="R138" s="260">
        <f t="shared" si="346"/>
        <v>0</v>
      </c>
      <c r="S138" s="260">
        <f t="shared" si="346"/>
        <v>0</v>
      </c>
      <c r="T138" s="260">
        <f t="shared" si="346"/>
        <v>0</v>
      </c>
      <c r="U138" s="260">
        <f t="shared" si="346"/>
        <v>0</v>
      </c>
      <c r="V138" s="260">
        <f t="shared" si="346"/>
        <v>0</v>
      </c>
      <c r="W138" s="260">
        <f t="shared" si="346"/>
        <v>0</v>
      </c>
      <c r="X138" s="260">
        <f t="shared" si="346"/>
        <v>0</v>
      </c>
      <c r="Y138" s="260">
        <f t="shared" si="346"/>
        <v>0</v>
      </c>
      <c r="Z138" s="260">
        <f t="shared" si="346"/>
        <v>0</v>
      </c>
      <c r="AA138" s="260">
        <f t="shared" si="346"/>
        <v>0</v>
      </c>
      <c r="AB138" s="260">
        <f t="shared" si="346"/>
        <v>0</v>
      </c>
      <c r="AC138" s="260">
        <f t="shared" si="346"/>
        <v>0</v>
      </c>
      <c r="AD138" s="260">
        <f t="shared" si="346"/>
        <v>0</v>
      </c>
      <c r="AE138" s="260">
        <f t="shared" si="346"/>
        <v>0</v>
      </c>
      <c r="AF138" s="260">
        <f t="shared" si="346"/>
        <v>0</v>
      </c>
      <c r="AG138" s="260">
        <f t="shared" si="346"/>
        <v>0</v>
      </c>
      <c r="AH138" s="260">
        <f t="shared" si="346"/>
        <v>0</v>
      </c>
      <c r="AI138" s="260">
        <f t="shared" si="346"/>
        <v>0</v>
      </c>
      <c r="AJ138" s="260">
        <f t="shared" si="346"/>
        <v>0</v>
      </c>
      <c r="AK138" s="260">
        <f t="shared" si="346"/>
        <v>0</v>
      </c>
      <c r="AL138" s="260">
        <f t="shared" si="346"/>
        <v>0</v>
      </c>
      <c r="AM138" s="260">
        <f t="shared" si="346"/>
        <v>0</v>
      </c>
      <c r="AN138" s="260">
        <f t="shared" si="346"/>
        <v>0</v>
      </c>
      <c r="AO138" s="260">
        <f t="shared" si="346"/>
        <v>0</v>
      </c>
      <c r="AP138" s="260">
        <f t="shared" si="346"/>
        <v>0</v>
      </c>
      <c r="AQ138" s="260">
        <f t="shared" si="346"/>
        <v>0</v>
      </c>
      <c r="AR138" s="260">
        <f t="shared" si="346"/>
        <v>0</v>
      </c>
      <c r="AS138" s="260">
        <f t="shared" si="346"/>
        <v>0</v>
      </c>
      <c r="AT138" s="260">
        <f t="shared" si="346"/>
        <v>0</v>
      </c>
      <c r="AU138" s="260">
        <f t="shared" si="346"/>
        <v>0</v>
      </c>
      <c r="AV138" s="260">
        <f t="shared" si="346"/>
        <v>0</v>
      </c>
      <c r="AW138" s="260">
        <f t="shared" si="346"/>
        <v>0</v>
      </c>
      <c r="AX138" s="260">
        <f t="shared" si="346"/>
        <v>0</v>
      </c>
      <c r="AY138" s="260">
        <f t="shared" si="346"/>
        <v>0</v>
      </c>
      <c r="AZ138" s="260">
        <f t="shared" si="346"/>
        <v>0</v>
      </c>
      <c r="BA138" s="260">
        <f t="shared" si="346"/>
        <v>0</v>
      </c>
      <c r="BB138" s="260">
        <f t="shared" si="346"/>
        <v>0</v>
      </c>
      <c r="BC138" s="260">
        <f t="shared" si="346"/>
        <v>0</v>
      </c>
      <c r="BD138" s="260">
        <f t="shared" si="346"/>
        <v>0</v>
      </c>
      <c r="BE138" s="260">
        <f t="shared" si="346"/>
        <v>0</v>
      </c>
      <c r="BF138" s="260">
        <f t="shared" si="346"/>
        <v>0</v>
      </c>
      <c r="BG138" s="260">
        <f t="shared" si="346"/>
        <v>0</v>
      </c>
      <c r="BH138" s="260">
        <f t="shared" si="346"/>
        <v>0</v>
      </c>
      <c r="BI138" s="260">
        <f t="shared" si="346"/>
        <v>0</v>
      </c>
      <c r="BJ138" s="260">
        <f t="shared" si="346"/>
        <v>0</v>
      </c>
      <c r="BK138" s="260">
        <f t="shared" si="346"/>
        <v>0</v>
      </c>
      <c r="BL138" s="260">
        <f t="shared" si="346"/>
        <v>0</v>
      </c>
      <c r="BM138" s="260">
        <f t="shared" si="346"/>
        <v>0</v>
      </c>
      <c r="BN138" s="260">
        <f t="shared" si="346"/>
        <v>0</v>
      </c>
      <c r="BO138" s="260">
        <f t="shared" si="346"/>
        <v>0</v>
      </c>
      <c r="BP138" s="260">
        <f t="shared" si="346"/>
        <v>0</v>
      </c>
      <c r="BQ138" s="260">
        <f t="shared" si="346"/>
        <v>0</v>
      </c>
      <c r="BR138" s="260">
        <f t="shared" si="346"/>
        <v>0</v>
      </c>
      <c r="BS138" s="260">
        <f t="shared" si="346"/>
        <v>0</v>
      </c>
      <c r="BT138" s="260">
        <f t="shared" si="346"/>
        <v>0</v>
      </c>
      <c r="BU138" s="260">
        <f t="shared" si="346"/>
        <v>0</v>
      </c>
      <c r="BV138" s="260">
        <f t="shared" ref="BV138:DB138" si="353">BV99-BV119*$F160</f>
        <v>0</v>
      </c>
      <c r="BW138" s="260">
        <f t="shared" si="353"/>
        <v>0</v>
      </c>
      <c r="BX138" s="260">
        <f t="shared" si="353"/>
        <v>0</v>
      </c>
      <c r="BY138" s="260">
        <f t="shared" si="353"/>
        <v>0</v>
      </c>
      <c r="BZ138" s="260">
        <f t="shared" si="353"/>
        <v>0</v>
      </c>
      <c r="CA138" s="260">
        <f t="shared" si="353"/>
        <v>0</v>
      </c>
      <c r="CB138" s="260">
        <f t="shared" si="353"/>
        <v>0</v>
      </c>
      <c r="CC138" s="260">
        <f t="shared" si="353"/>
        <v>0</v>
      </c>
      <c r="CD138" s="260">
        <f t="shared" si="353"/>
        <v>0</v>
      </c>
      <c r="CE138" s="260">
        <f t="shared" si="353"/>
        <v>0</v>
      </c>
      <c r="CF138" s="260">
        <f t="shared" si="353"/>
        <v>0</v>
      </c>
      <c r="CG138" s="260">
        <f t="shared" si="353"/>
        <v>0</v>
      </c>
      <c r="CH138" s="260">
        <f t="shared" si="353"/>
        <v>0</v>
      </c>
      <c r="CI138" s="260">
        <f t="shared" si="353"/>
        <v>0</v>
      </c>
      <c r="CJ138" s="260">
        <f t="shared" si="353"/>
        <v>0</v>
      </c>
      <c r="CK138" s="260">
        <f t="shared" si="353"/>
        <v>0</v>
      </c>
      <c r="CL138" s="260">
        <f t="shared" si="353"/>
        <v>0</v>
      </c>
      <c r="CM138" s="260">
        <f t="shared" si="353"/>
        <v>0</v>
      </c>
      <c r="CN138" s="260">
        <f t="shared" si="353"/>
        <v>0</v>
      </c>
      <c r="CO138" s="260">
        <f t="shared" si="353"/>
        <v>0</v>
      </c>
      <c r="CP138" s="260">
        <f t="shared" si="353"/>
        <v>0</v>
      </c>
      <c r="CQ138" s="260">
        <f t="shared" si="353"/>
        <v>0</v>
      </c>
      <c r="CR138" s="260">
        <f t="shared" si="353"/>
        <v>0</v>
      </c>
      <c r="CS138" s="260">
        <f t="shared" si="353"/>
        <v>0</v>
      </c>
      <c r="CT138" s="260">
        <f t="shared" si="353"/>
        <v>0</v>
      </c>
      <c r="CU138" s="260">
        <f t="shared" si="353"/>
        <v>0</v>
      </c>
      <c r="CV138" s="260">
        <f t="shared" si="353"/>
        <v>0</v>
      </c>
      <c r="CW138" s="260">
        <f t="shared" si="353"/>
        <v>0</v>
      </c>
      <c r="CX138" s="260">
        <f t="shared" si="353"/>
        <v>0</v>
      </c>
      <c r="CY138" s="260">
        <f t="shared" si="353"/>
        <v>0</v>
      </c>
      <c r="CZ138" s="260">
        <f t="shared" si="353"/>
        <v>0</v>
      </c>
      <c r="DA138" s="260">
        <f t="shared" si="353"/>
        <v>0</v>
      </c>
      <c r="DB138" s="260">
        <f t="shared" si="353"/>
        <v>0</v>
      </c>
      <c r="DC138" s="260">
        <f t="shared" ref="DC138:DL138" si="354">DC99-DC119</f>
        <v>0</v>
      </c>
      <c r="DD138" s="260">
        <f t="shared" si="354"/>
        <v>0</v>
      </c>
      <c r="DE138" s="260">
        <f t="shared" si="354"/>
        <v>0</v>
      </c>
      <c r="DF138" s="260">
        <f t="shared" si="354"/>
        <v>0</v>
      </c>
      <c r="DG138" s="260">
        <f t="shared" si="354"/>
        <v>0</v>
      </c>
      <c r="DH138" s="260">
        <f t="shared" si="354"/>
        <v>0</v>
      </c>
      <c r="DI138" s="260">
        <f t="shared" si="354"/>
        <v>0</v>
      </c>
      <c r="DJ138" s="260">
        <f t="shared" si="354"/>
        <v>0</v>
      </c>
      <c r="DK138" s="260">
        <f t="shared" si="354"/>
        <v>0</v>
      </c>
      <c r="DL138" s="260">
        <f t="shared" si="354"/>
        <v>0</v>
      </c>
      <c r="DM138" s="260">
        <f t="shared" ref="DM138:DZ138" si="355">DM99-DM119</f>
        <v>0</v>
      </c>
      <c r="DN138" s="260">
        <f t="shared" si="355"/>
        <v>0</v>
      </c>
      <c r="DO138" s="260">
        <f t="shared" si="355"/>
        <v>0</v>
      </c>
      <c r="DP138" s="260">
        <f t="shared" si="355"/>
        <v>0</v>
      </c>
      <c r="DQ138" s="260">
        <f t="shared" si="355"/>
        <v>0</v>
      </c>
      <c r="DR138" s="260">
        <f t="shared" si="355"/>
        <v>0</v>
      </c>
      <c r="DS138" s="260">
        <f t="shared" si="355"/>
        <v>0</v>
      </c>
      <c r="DT138" s="260">
        <f t="shared" si="355"/>
        <v>0</v>
      </c>
      <c r="DU138" s="260">
        <f t="shared" si="355"/>
        <v>0</v>
      </c>
      <c r="DV138" s="260">
        <f t="shared" si="355"/>
        <v>0</v>
      </c>
      <c r="DW138" s="260">
        <f t="shared" si="355"/>
        <v>0</v>
      </c>
      <c r="DX138" s="260">
        <f t="shared" si="355"/>
        <v>0</v>
      </c>
      <c r="DY138" s="260">
        <f t="shared" si="355"/>
        <v>0</v>
      </c>
      <c r="DZ138" s="260">
        <f t="shared" si="355"/>
        <v>0</v>
      </c>
    </row>
    <row r="139" spans="1:130" hidden="1" outlineLevel="1">
      <c r="A139" s="151"/>
      <c r="C139" s="34" t="str">
        <f t="shared" si="332"/>
        <v>Placeholder</v>
      </c>
      <c r="H139" s="259"/>
      <c r="I139" s="29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  <c r="DO139" s="260"/>
      <c r="DP139" s="260"/>
      <c r="DQ139" s="260"/>
      <c r="DR139" s="260"/>
      <c r="DS139" s="260"/>
      <c r="DT139" s="260"/>
      <c r="DU139" s="260"/>
      <c r="DV139" s="260"/>
      <c r="DW139" s="260"/>
      <c r="DX139" s="260"/>
      <c r="DY139" s="260"/>
      <c r="DZ139" s="260"/>
    </row>
    <row r="140" spans="1:130" hidden="1" outlineLevel="1">
      <c r="A140" s="151"/>
      <c r="C140" s="34"/>
      <c r="H140" s="259"/>
      <c r="I140" s="29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  <c r="DO140" s="260"/>
      <c r="DP140" s="260"/>
      <c r="DQ140" s="260"/>
      <c r="DR140" s="260"/>
      <c r="DS140" s="260"/>
      <c r="DT140" s="260"/>
      <c r="DU140" s="260"/>
      <c r="DV140" s="260"/>
      <c r="DW140" s="260"/>
      <c r="DX140" s="260"/>
      <c r="DY140" s="260"/>
      <c r="DZ140" s="260"/>
    </row>
    <row r="141" spans="1:130" ht="13" collapsed="1">
      <c r="A141" s="151"/>
      <c r="C141" s="14"/>
      <c r="H141" s="258">
        <f>SUM(J141:DZ141)+SUM(J123:DZ123)</f>
        <v>76939200</v>
      </c>
      <c r="I141" s="29"/>
      <c r="J141" s="262">
        <f>SUM(J129:J138)</f>
        <v>0</v>
      </c>
      <c r="K141" s="262">
        <f t="shared" ref="K141:BV141" si="356">SUM(K129:K138)</f>
        <v>0</v>
      </c>
      <c r="L141" s="262">
        <f t="shared" si="356"/>
        <v>0</v>
      </c>
      <c r="M141" s="262">
        <f t="shared" si="356"/>
        <v>0</v>
      </c>
      <c r="N141" s="262">
        <f t="shared" si="356"/>
        <v>388800</v>
      </c>
      <c r="O141" s="262">
        <f t="shared" si="356"/>
        <v>401760</v>
      </c>
      <c r="P141" s="262">
        <f t="shared" si="356"/>
        <v>388800</v>
      </c>
      <c r="Q141" s="262">
        <f t="shared" si="356"/>
        <v>401760</v>
      </c>
      <c r="R141" s="262">
        <f t="shared" si="356"/>
        <v>401760</v>
      </c>
      <c r="S141" s="262">
        <f t="shared" si="356"/>
        <v>388800</v>
      </c>
      <c r="T141" s="262">
        <f t="shared" si="356"/>
        <v>401760</v>
      </c>
      <c r="U141" s="262">
        <f t="shared" si="356"/>
        <v>388800</v>
      </c>
      <c r="V141" s="262">
        <f t="shared" si="356"/>
        <v>401760</v>
      </c>
      <c r="W141" s="262">
        <f t="shared" si="356"/>
        <v>401760</v>
      </c>
      <c r="X141" s="262">
        <f t="shared" si="356"/>
        <v>362880</v>
      </c>
      <c r="Y141" s="262">
        <f t="shared" si="356"/>
        <v>401760</v>
      </c>
      <c r="Z141" s="262">
        <f t="shared" si="356"/>
        <v>388800</v>
      </c>
      <c r="AA141" s="262">
        <f t="shared" si="356"/>
        <v>401760</v>
      </c>
      <c r="AB141" s="262">
        <f t="shared" si="356"/>
        <v>388800</v>
      </c>
      <c r="AC141" s="262">
        <f t="shared" si="356"/>
        <v>401760</v>
      </c>
      <c r="AD141" s="262">
        <f t="shared" si="356"/>
        <v>401760</v>
      </c>
      <c r="AE141" s="262">
        <f t="shared" si="356"/>
        <v>388800</v>
      </c>
      <c r="AF141" s="262">
        <f t="shared" si="356"/>
        <v>401760</v>
      </c>
      <c r="AG141" s="262">
        <f t="shared" si="356"/>
        <v>388800</v>
      </c>
      <c r="AH141" s="262">
        <f t="shared" si="356"/>
        <v>401760</v>
      </c>
      <c r="AI141" s="262">
        <f t="shared" si="356"/>
        <v>401760</v>
      </c>
      <c r="AJ141" s="262">
        <f t="shared" si="356"/>
        <v>375840</v>
      </c>
      <c r="AK141" s="262">
        <f t="shared" si="356"/>
        <v>401760</v>
      </c>
      <c r="AL141" s="262">
        <f t="shared" si="356"/>
        <v>388800</v>
      </c>
      <c r="AM141" s="262">
        <f t="shared" si="356"/>
        <v>401760</v>
      </c>
      <c r="AN141" s="262">
        <f t="shared" si="356"/>
        <v>388800</v>
      </c>
      <c r="AO141" s="262">
        <f t="shared" si="356"/>
        <v>401760</v>
      </c>
      <c r="AP141" s="262">
        <f t="shared" si="356"/>
        <v>401760</v>
      </c>
      <c r="AQ141" s="262">
        <f t="shared" si="356"/>
        <v>388800</v>
      </c>
      <c r="AR141" s="262">
        <f t="shared" si="356"/>
        <v>401760</v>
      </c>
      <c r="AS141" s="262">
        <f t="shared" si="356"/>
        <v>388800</v>
      </c>
      <c r="AT141" s="262">
        <f t="shared" si="356"/>
        <v>401760</v>
      </c>
      <c r="AU141" s="262">
        <f t="shared" si="356"/>
        <v>401760</v>
      </c>
      <c r="AV141" s="262">
        <f t="shared" si="356"/>
        <v>362880</v>
      </c>
      <c r="AW141" s="262">
        <f t="shared" si="356"/>
        <v>401760</v>
      </c>
      <c r="AX141" s="262">
        <f t="shared" si="356"/>
        <v>648000</v>
      </c>
      <c r="AY141" s="262">
        <f t="shared" si="356"/>
        <v>669600</v>
      </c>
      <c r="AZ141" s="262">
        <f t="shared" si="356"/>
        <v>648000</v>
      </c>
      <c r="BA141" s="262">
        <f t="shared" si="356"/>
        <v>669600</v>
      </c>
      <c r="BB141" s="262">
        <f t="shared" si="356"/>
        <v>669600</v>
      </c>
      <c r="BC141" s="262">
        <f t="shared" si="356"/>
        <v>648000</v>
      </c>
      <c r="BD141" s="262">
        <f t="shared" si="356"/>
        <v>669600</v>
      </c>
      <c r="BE141" s="262">
        <f t="shared" si="356"/>
        <v>648000</v>
      </c>
      <c r="BF141" s="262">
        <f t="shared" si="356"/>
        <v>669600</v>
      </c>
      <c r="BG141" s="262">
        <f t="shared" si="356"/>
        <v>669600</v>
      </c>
      <c r="BH141" s="262">
        <f t="shared" si="356"/>
        <v>604800</v>
      </c>
      <c r="BI141" s="262">
        <f t="shared" si="356"/>
        <v>669600</v>
      </c>
      <c r="BJ141" s="262">
        <f t="shared" si="356"/>
        <v>648000</v>
      </c>
      <c r="BK141" s="262">
        <f t="shared" si="356"/>
        <v>669600</v>
      </c>
      <c r="BL141" s="262">
        <f t="shared" si="356"/>
        <v>648000</v>
      </c>
      <c r="BM141" s="262">
        <f t="shared" si="356"/>
        <v>669600</v>
      </c>
      <c r="BN141" s="262">
        <f t="shared" si="356"/>
        <v>669600</v>
      </c>
      <c r="BO141" s="262">
        <f t="shared" si="356"/>
        <v>648000</v>
      </c>
      <c r="BP141" s="262">
        <f t="shared" si="356"/>
        <v>669600</v>
      </c>
      <c r="BQ141" s="262">
        <f t="shared" si="356"/>
        <v>648000</v>
      </c>
      <c r="BR141" s="262">
        <f t="shared" si="356"/>
        <v>669600</v>
      </c>
      <c r="BS141" s="262">
        <f t="shared" si="356"/>
        <v>669600</v>
      </c>
      <c r="BT141" s="262">
        <f t="shared" si="356"/>
        <v>604800</v>
      </c>
      <c r="BU141" s="262">
        <f t="shared" si="356"/>
        <v>669600</v>
      </c>
      <c r="BV141" s="262">
        <f t="shared" si="356"/>
        <v>648000</v>
      </c>
      <c r="BW141" s="262">
        <f t="shared" ref="BW141:CA141" si="357">SUM(BW129:BW138)</f>
        <v>669600</v>
      </c>
      <c r="BX141" s="262">
        <f t="shared" si="357"/>
        <v>648000</v>
      </c>
      <c r="BY141" s="262">
        <f t="shared" si="357"/>
        <v>669600</v>
      </c>
      <c r="BZ141" s="262">
        <f t="shared" si="357"/>
        <v>669600</v>
      </c>
      <c r="CA141" s="262">
        <f t="shared" si="357"/>
        <v>648000</v>
      </c>
      <c r="CB141" s="262">
        <f t="shared" ref="CB141:CC141" si="358">SUM(CB129:CB138)</f>
        <v>669600</v>
      </c>
      <c r="CC141" s="262">
        <f t="shared" si="358"/>
        <v>648000</v>
      </c>
      <c r="CD141" s="262">
        <f t="shared" ref="CD141:DL141" si="359">SUM(CD129:CD138)</f>
        <v>669600</v>
      </c>
      <c r="CE141" s="262">
        <f t="shared" si="359"/>
        <v>669600</v>
      </c>
      <c r="CF141" s="262">
        <f t="shared" si="359"/>
        <v>626400</v>
      </c>
      <c r="CG141" s="262">
        <f t="shared" si="359"/>
        <v>669600</v>
      </c>
      <c r="CH141" s="262">
        <f t="shared" si="359"/>
        <v>648000</v>
      </c>
      <c r="CI141" s="262">
        <f t="shared" si="359"/>
        <v>669600</v>
      </c>
      <c r="CJ141" s="262">
        <f t="shared" si="359"/>
        <v>648000</v>
      </c>
      <c r="CK141" s="262">
        <f t="shared" si="359"/>
        <v>669600</v>
      </c>
      <c r="CL141" s="262">
        <f t="shared" si="359"/>
        <v>669600</v>
      </c>
      <c r="CM141" s="262">
        <f t="shared" si="359"/>
        <v>648000</v>
      </c>
      <c r="CN141" s="262">
        <f t="shared" si="359"/>
        <v>669600</v>
      </c>
      <c r="CO141" s="262">
        <f t="shared" si="359"/>
        <v>648000</v>
      </c>
      <c r="CP141" s="262">
        <f t="shared" si="359"/>
        <v>669600</v>
      </c>
      <c r="CQ141" s="262">
        <f t="shared" si="359"/>
        <v>669600</v>
      </c>
      <c r="CR141" s="262">
        <f t="shared" si="359"/>
        <v>604800</v>
      </c>
      <c r="CS141" s="262">
        <f t="shared" si="359"/>
        <v>669600</v>
      </c>
      <c r="CT141" s="262">
        <f t="shared" si="359"/>
        <v>648000</v>
      </c>
      <c r="CU141" s="262">
        <f t="shared" si="359"/>
        <v>669600</v>
      </c>
      <c r="CV141" s="262">
        <f t="shared" si="359"/>
        <v>648000</v>
      </c>
      <c r="CW141" s="262">
        <f t="shared" si="359"/>
        <v>669600</v>
      </c>
      <c r="CX141" s="262">
        <f t="shared" si="359"/>
        <v>669600</v>
      </c>
      <c r="CY141" s="262">
        <f t="shared" si="359"/>
        <v>648000</v>
      </c>
      <c r="CZ141" s="262">
        <f t="shared" si="359"/>
        <v>669600</v>
      </c>
      <c r="DA141" s="262">
        <f t="shared" si="359"/>
        <v>648000</v>
      </c>
      <c r="DB141" s="262">
        <f t="shared" si="359"/>
        <v>669600</v>
      </c>
      <c r="DC141" s="262">
        <f t="shared" si="359"/>
        <v>669600</v>
      </c>
      <c r="DD141" s="262">
        <f t="shared" si="359"/>
        <v>604800</v>
      </c>
      <c r="DE141" s="262">
        <f t="shared" si="359"/>
        <v>669600</v>
      </c>
      <c r="DF141" s="262">
        <f t="shared" si="359"/>
        <v>648000</v>
      </c>
      <c r="DG141" s="262">
        <f t="shared" si="359"/>
        <v>669600</v>
      </c>
      <c r="DH141" s="262">
        <f t="shared" si="359"/>
        <v>648000</v>
      </c>
      <c r="DI141" s="262">
        <f t="shared" si="359"/>
        <v>669600</v>
      </c>
      <c r="DJ141" s="262">
        <f t="shared" si="359"/>
        <v>669600</v>
      </c>
      <c r="DK141" s="262">
        <f t="shared" si="359"/>
        <v>648000</v>
      </c>
      <c r="DL141" s="262">
        <f t="shared" si="359"/>
        <v>669600</v>
      </c>
      <c r="DM141" s="262">
        <f t="shared" ref="DM141:DZ141" si="360">SUM(DM129:DM138)</f>
        <v>648000</v>
      </c>
      <c r="DN141" s="262">
        <f t="shared" si="360"/>
        <v>669600</v>
      </c>
      <c r="DO141" s="262">
        <f t="shared" si="360"/>
        <v>669600</v>
      </c>
      <c r="DP141" s="262">
        <f t="shared" si="360"/>
        <v>604800</v>
      </c>
      <c r="DQ141" s="262">
        <f t="shared" si="360"/>
        <v>669600</v>
      </c>
      <c r="DR141" s="262">
        <f t="shared" si="360"/>
        <v>648000</v>
      </c>
      <c r="DS141" s="262">
        <f t="shared" si="360"/>
        <v>669600</v>
      </c>
      <c r="DT141" s="262">
        <f t="shared" si="360"/>
        <v>648000</v>
      </c>
      <c r="DU141" s="262">
        <f t="shared" si="360"/>
        <v>669600</v>
      </c>
      <c r="DV141" s="262">
        <f t="shared" si="360"/>
        <v>669600</v>
      </c>
      <c r="DW141" s="262">
        <f t="shared" si="360"/>
        <v>648000</v>
      </c>
      <c r="DX141" s="262">
        <f t="shared" si="360"/>
        <v>669600</v>
      </c>
      <c r="DY141" s="262">
        <f t="shared" si="360"/>
        <v>648000</v>
      </c>
      <c r="DZ141" s="262">
        <f t="shared" si="360"/>
        <v>669600</v>
      </c>
    </row>
    <row r="142" spans="1:130">
      <c r="A142" s="151"/>
      <c r="C142" s="5" t="s">
        <v>93</v>
      </c>
      <c r="H142" s="461">
        <f>SUMPRODUCT(J104:DZ104,J142:DZ142)/SUM(J104:DZ104)</f>
        <v>0.9</v>
      </c>
      <c r="I142" s="29"/>
      <c r="J142" s="263">
        <f t="shared" ref="J142:AO142" si="361">IFERROR(J104/(SUM($F90:$F94)*J$88),0)</f>
        <v>0</v>
      </c>
      <c r="K142" s="263">
        <f t="shared" si="361"/>
        <v>0</v>
      </c>
      <c r="L142" s="263">
        <f t="shared" si="361"/>
        <v>0</v>
      </c>
      <c r="M142" s="263">
        <f t="shared" si="361"/>
        <v>0</v>
      </c>
      <c r="N142" s="263">
        <f t="shared" si="361"/>
        <v>0.9</v>
      </c>
      <c r="O142" s="263">
        <f t="shared" si="361"/>
        <v>0.9</v>
      </c>
      <c r="P142" s="263">
        <f t="shared" si="361"/>
        <v>0.9</v>
      </c>
      <c r="Q142" s="263">
        <f t="shared" si="361"/>
        <v>0.9</v>
      </c>
      <c r="R142" s="263">
        <f t="shared" si="361"/>
        <v>0.9</v>
      </c>
      <c r="S142" s="263">
        <f t="shared" si="361"/>
        <v>0.9</v>
      </c>
      <c r="T142" s="263">
        <f t="shared" si="361"/>
        <v>0.9</v>
      </c>
      <c r="U142" s="263">
        <f t="shared" si="361"/>
        <v>0.9</v>
      </c>
      <c r="V142" s="263">
        <f t="shared" si="361"/>
        <v>0.9</v>
      </c>
      <c r="W142" s="263">
        <f t="shared" si="361"/>
        <v>0.9</v>
      </c>
      <c r="X142" s="263">
        <f t="shared" si="361"/>
        <v>0.9</v>
      </c>
      <c r="Y142" s="263">
        <f t="shared" si="361"/>
        <v>0.9</v>
      </c>
      <c r="Z142" s="263">
        <f t="shared" si="361"/>
        <v>0.9</v>
      </c>
      <c r="AA142" s="263">
        <f t="shared" si="361"/>
        <v>0.9</v>
      </c>
      <c r="AB142" s="263">
        <f t="shared" si="361"/>
        <v>0.9</v>
      </c>
      <c r="AC142" s="263">
        <f t="shared" si="361"/>
        <v>0.9</v>
      </c>
      <c r="AD142" s="263">
        <f t="shared" si="361"/>
        <v>0.9</v>
      </c>
      <c r="AE142" s="263">
        <f t="shared" si="361"/>
        <v>0.9</v>
      </c>
      <c r="AF142" s="263">
        <f t="shared" si="361"/>
        <v>0.9</v>
      </c>
      <c r="AG142" s="263">
        <f t="shared" si="361"/>
        <v>0.9</v>
      </c>
      <c r="AH142" s="263">
        <f t="shared" si="361"/>
        <v>0.9</v>
      </c>
      <c r="AI142" s="263">
        <f t="shared" si="361"/>
        <v>0.9</v>
      </c>
      <c r="AJ142" s="263">
        <f t="shared" si="361"/>
        <v>0.9</v>
      </c>
      <c r="AK142" s="263">
        <f t="shared" si="361"/>
        <v>0.9</v>
      </c>
      <c r="AL142" s="263">
        <f t="shared" si="361"/>
        <v>0.9</v>
      </c>
      <c r="AM142" s="263">
        <f t="shared" si="361"/>
        <v>0.9</v>
      </c>
      <c r="AN142" s="263">
        <f t="shared" si="361"/>
        <v>0.9</v>
      </c>
      <c r="AO142" s="263">
        <f t="shared" si="361"/>
        <v>0.9</v>
      </c>
      <c r="AP142" s="263">
        <f t="shared" ref="AP142:BU142" si="362">IFERROR(AP104/(SUM($F90:$F94)*AP$88),0)</f>
        <v>0.9</v>
      </c>
      <c r="AQ142" s="263">
        <f t="shared" si="362"/>
        <v>0.9</v>
      </c>
      <c r="AR142" s="263">
        <f t="shared" si="362"/>
        <v>0.9</v>
      </c>
      <c r="AS142" s="263">
        <f t="shared" si="362"/>
        <v>0.9</v>
      </c>
      <c r="AT142" s="263">
        <f t="shared" si="362"/>
        <v>0.9</v>
      </c>
      <c r="AU142" s="263">
        <f t="shared" si="362"/>
        <v>0.9</v>
      </c>
      <c r="AV142" s="263">
        <f t="shared" si="362"/>
        <v>0.9</v>
      </c>
      <c r="AW142" s="263">
        <f t="shared" si="362"/>
        <v>0.9</v>
      </c>
      <c r="AX142" s="263">
        <f t="shared" si="362"/>
        <v>0.9</v>
      </c>
      <c r="AY142" s="263">
        <f t="shared" si="362"/>
        <v>0.9</v>
      </c>
      <c r="AZ142" s="263">
        <f t="shared" si="362"/>
        <v>0.9</v>
      </c>
      <c r="BA142" s="263">
        <f t="shared" si="362"/>
        <v>0.9</v>
      </c>
      <c r="BB142" s="263">
        <f t="shared" si="362"/>
        <v>0.9</v>
      </c>
      <c r="BC142" s="263">
        <f t="shared" si="362"/>
        <v>0.9</v>
      </c>
      <c r="BD142" s="263">
        <f t="shared" si="362"/>
        <v>0.9</v>
      </c>
      <c r="BE142" s="263">
        <f t="shared" si="362"/>
        <v>0.9</v>
      </c>
      <c r="BF142" s="263">
        <f t="shared" si="362"/>
        <v>0.9</v>
      </c>
      <c r="BG142" s="263">
        <f t="shared" si="362"/>
        <v>0.9</v>
      </c>
      <c r="BH142" s="263">
        <f t="shared" si="362"/>
        <v>0.9</v>
      </c>
      <c r="BI142" s="263">
        <f t="shared" si="362"/>
        <v>0.9</v>
      </c>
      <c r="BJ142" s="263">
        <f t="shared" si="362"/>
        <v>0.9</v>
      </c>
      <c r="BK142" s="263">
        <f t="shared" si="362"/>
        <v>0.9</v>
      </c>
      <c r="BL142" s="263">
        <f t="shared" si="362"/>
        <v>0.9</v>
      </c>
      <c r="BM142" s="263">
        <f t="shared" si="362"/>
        <v>0.9</v>
      </c>
      <c r="BN142" s="263">
        <f t="shared" si="362"/>
        <v>0.9</v>
      </c>
      <c r="BO142" s="263">
        <f t="shared" si="362"/>
        <v>0.9</v>
      </c>
      <c r="BP142" s="263">
        <f t="shared" si="362"/>
        <v>0.9</v>
      </c>
      <c r="BQ142" s="263">
        <f t="shared" si="362"/>
        <v>0.9</v>
      </c>
      <c r="BR142" s="263">
        <f t="shared" si="362"/>
        <v>0.9</v>
      </c>
      <c r="BS142" s="263">
        <f t="shared" si="362"/>
        <v>0.9</v>
      </c>
      <c r="BT142" s="263">
        <f t="shared" si="362"/>
        <v>0.9</v>
      </c>
      <c r="BU142" s="263">
        <f t="shared" si="362"/>
        <v>0.9</v>
      </c>
      <c r="BV142" s="263">
        <f t="shared" ref="BV142:CC142" si="363">IFERROR(BV104/(SUM($F90:$F94)*BV$88),0)</f>
        <v>0.9</v>
      </c>
      <c r="BW142" s="263">
        <f t="shared" si="363"/>
        <v>0.9</v>
      </c>
      <c r="BX142" s="263">
        <f t="shared" si="363"/>
        <v>0.9</v>
      </c>
      <c r="BY142" s="263">
        <f t="shared" si="363"/>
        <v>0.9</v>
      </c>
      <c r="BZ142" s="263">
        <f t="shared" si="363"/>
        <v>0.9</v>
      </c>
      <c r="CA142" s="263">
        <f t="shared" si="363"/>
        <v>0.9</v>
      </c>
      <c r="CB142" s="263">
        <f t="shared" si="363"/>
        <v>0.9</v>
      </c>
      <c r="CC142" s="263">
        <f t="shared" si="363"/>
        <v>0.9</v>
      </c>
      <c r="CD142" s="263">
        <f t="shared" ref="CD142:DL142" si="364">IFERROR(CD104/(SUM($F90:$F94)*CD$88),0)</f>
        <v>0.9</v>
      </c>
      <c r="CE142" s="263">
        <f t="shared" si="364"/>
        <v>0.9</v>
      </c>
      <c r="CF142" s="263">
        <f t="shared" si="364"/>
        <v>0.9</v>
      </c>
      <c r="CG142" s="263">
        <f t="shared" si="364"/>
        <v>0.9</v>
      </c>
      <c r="CH142" s="263">
        <f t="shared" si="364"/>
        <v>0.9</v>
      </c>
      <c r="CI142" s="263">
        <f t="shared" si="364"/>
        <v>0.9</v>
      </c>
      <c r="CJ142" s="263">
        <f t="shared" si="364"/>
        <v>0.9</v>
      </c>
      <c r="CK142" s="263">
        <f t="shared" si="364"/>
        <v>0.9</v>
      </c>
      <c r="CL142" s="263">
        <f t="shared" si="364"/>
        <v>0.9</v>
      </c>
      <c r="CM142" s="263">
        <f t="shared" si="364"/>
        <v>0.9</v>
      </c>
      <c r="CN142" s="263">
        <f t="shared" si="364"/>
        <v>0.9</v>
      </c>
      <c r="CO142" s="263">
        <f t="shared" si="364"/>
        <v>0.9</v>
      </c>
      <c r="CP142" s="263">
        <f t="shared" si="364"/>
        <v>0.9</v>
      </c>
      <c r="CQ142" s="263">
        <f t="shared" si="364"/>
        <v>0.9</v>
      </c>
      <c r="CR142" s="263">
        <f t="shared" si="364"/>
        <v>0.9</v>
      </c>
      <c r="CS142" s="263">
        <f t="shared" si="364"/>
        <v>0.9</v>
      </c>
      <c r="CT142" s="263">
        <f t="shared" si="364"/>
        <v>0.9</v>
      </c>
      <c r="CU142" s="263">
        <f t="shared" si="364"/>
        <v>0.9</v>
      </c>
      <c r="CV142" s="263">
        <f t="shared" si="364"/>
        <v>0.9</v>
      </c>
      <c r="CW142" s="263">
        <f t="shared" si="364"/>
        <v>0.9</v>
      </c>
      <c r="CX142" s="263">
        <f t="shared" si="364"/>
        <v>0.9</v>
      </c>
      <c r="CY142" s="263">
        <f t="shared" si="364"/>
        <v>0.9</v>
      </c>
      <c r="CZ142" s="263">
        <f t="shared" si="364"/>
        <v>0.9</v>
      </c>
      <c r="DA142" s="263">
        <f t="shared" si="364"/>
        <v>0.9</v>
      </c>
      <c r="DB142" s="263">
        <f t="shared" si="364"/>
        <v>0.9</v>
      </c>
      <c r="DC142" s="263">
        <f t="shared" si="364"/>
        <v>0.9</v>
      </c>
      <c r="DD142" s="263">
        <f t="shared" si="364"/>
        <v>0.9</v>
      </c>
      <c r="DE142" s="263">
        <f t="shared" si="364"/>
        <v>0.9</v>
      </c>
      <c r="DF142" s="263">
        <f t="shared" si="364"/>
        <v>0.9</v>
      </c>
      <c r="DG142" s="263">
        <f t="shared" si="364"/>
        <v>0.9</v>
      </c>
      <c r="DH142" s="263">
        <f t="shared" si="364"/>
        <v>0.9</v>
      </c>
      <c r="DI142" s="263">
        <f t="shared" si="364"/>
        <v>0.9</v>
      </c>
      <c r="DJ142" s="263">
        <f t="shared" si="364"/>
        <v>0.9</v>
      </c>
      <c r="DK142" s="263">
        <f t="shared" si="364"/>
        <v>0.9</v>
      </c>
      <c r="DL142" s="263">
        <f t="shared" si="364"/>
        <v>0.9</v>
      </c>
      <c r="DM142" s="263">
        <f t="shared" ref="DM142:DZ142" si="365">IFERROR(DM104/(SUM($F90:$F94)*DM$88),0)</f>
        <v>0.9</v>
      </c>
      <c r="DN142" s="263">
        <f t="shared" si="365"/>
        <v>0.9</v>
      </c>
      <c r="DO142" s="263">
        <f t="shared" si="365"/>
        <v>0.9</v>
      </c>
      <c r="DP142" s="263">
        <f t="shared" si="365"/>
        <v>0.9</v>
      </c>
      <c r="DQ142" s="263">
        <f t="shared" si="365"/>
        <v>0.9</v>
      </c>
      <c r="DR142" s="263">
        <f t="shared" si="365"/>
        <v>0.9</v>
      </c>
      <c r="DS142" s="263">
        <f t="shared" si="365"/>
        <v>0.9</v>
      </c>
      <c r="DT142" s="263">
        <f t="shared" si="365"/>
        <v>0.9</v>
      </c>
      <c r="DU142" s="263">
        <f t="shared" si="365"/>
        <v>0.9</v>
      </c>
      <c r="DV142" s="263">
        <f t="shared" si="365"/>
        <v>0.9</v>
      </c>
      <c r="DW142" s="263">
        <f t="shared" si="365"/>
        <v>0.9</v>
      </c>
      <c r="DX142" s="263">
        <f t="shared" si="365"/>
        <v>0.9</v>
      </c>
      <c r="DY142" s="263">
        <f t="shared" si="365"/>
        <v>0.9</v>
      </c>
      <c r="DZ142" s="263">
        <f t="shared" si="365"/>
        <v>0.9</v>
      </c>
    </row>
    <row r="143" spans="1:130" ht="13">
      <c r="A143" s="151"/>
      <c r="C143" s="32"/>
      <c r="H143" s="264"/>
      <c r="I143" s="29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153"/>
      <c r="BN143" s="153"/>
      <c r="BO143" s="153"/>
      <c r="BP143" s="153"/>
      <c r="BQ143" s="153"/>
      <c r="BR143" s="153"/>
      <c r="BS143" s="153"/>
      <c r="BT143" s="153"/>
      <c r="BU143" s="153"/>
      <c r="BV143" s="153"/>
      <c r="BW143" s="153"/>
      <c r="BX143" s="153"/>
      <c r="BY143" s="153"/>
      <c r="BZ143" s="153"/>
      <c r="CA143" s="153"/>
      <c r="CB143" s="153"/>
      <c r="CC143" s="153"/>
      <c r="CD143" s="153"/>
      <c r="CE143" s="153"/>
      <c r="CF143" s="153"/>
      <c r="CG143" s="153"/>
      <c r="CH143" s="153"/>
      <c r="CI143" s="153"/>
      <c r="CJ143" s="153"/>
      <c r="CK143" s="153"/>
      <c r="CL143" s="153"/>
      <c r="CM143" s="153"/>
      <c r="CN143" s="153"/>
      <c r="CO143" s="153"/>
      <c r="CP143" s="153"/>
      <c r="CQ143" s="153"/>
      <c r="CR143" s="153"/>
      <c r="CS143" s="153"/>
      <c r="CT143" s="153"/>
      <c r="CU143" s="153"/>
      <c r="CV143" s="153"/>
      <c r="CW143" s="153"/>
      <c r="CX143" s="153"/>
      <c r="CY143" s="153"/>
      <c r="CZ143" s="153"/>
      <c r="DA143" s="153"/>
      <c r="DB143" s="153"/>
      <c r="DC143" s="153"/>
      <c r="DD143" s="153"/>
      <c r="DE143" s="153"/>
      <c r="DF143" s="153"/>
      <c r="DG143" s="153"/>
      <c r="DH143" s="153"/>
      <c r="DI143" s="153"/>
      <c r="DJ143" s="153"/>
      <c r="DK143" s="153"/>
      <c r="DL143" s="153"/>
      <c r="DM143" s="153"/>
      <c r="DN143" s="153"/>
      <c r="DO143" s="153"/>
      <c r="DP143" s="153"/>
      <c r="DQ143" s="153"/>
      <c r="DR143" s="153"/>
      <c r="DS143" s="153"/>
      <c r="DT143" s="153"/>
      <c r="DU143" s="153"/>
      <c r="DV143" s="153"/>
      <c r="DW143" s="153"/>
      <c r="DX143" s="153"/>
      <c r="DY143" s="153"/>
      <c r="DZ143" s="153"/>
    </row>
    <row r="144" spans="1:130" ht="13">
      <c r="A144" s="151"/>
      <c r="B144" s="19" t="s">
        <v>31</v>
      </c>
      <c r="C144" s="417"/>
      <c r="D144" s="417"/>
      <c r="E144" s="417"/>
      <c r="F144" s="417"/>
      <c r="G144" s="434"/>
      <c r="H144" s="435"/>
      <c r="I144" s="417"/>
      <c r="J144" s="417"/>
      <c r="K144" s="417"/>
      <c r="L144" s="417"/>
      <c r="M144" s="417"/>
      <c r="N144" s="417"/>
      <c r="O144" s="417"/>
      <c r="P144" s="417"/>
      <c r="Q144" s="417"/>
      <c r="R144" s="417"/>
      <c r="S144" s="417"/>
      <c r="T144" s="417"/>
      <c r="U144" s="417"/>
      <c r="V144" s="417"/>
      <c r="W144" s="417"/>
      <c r="X144" s="417"/>
      <c r="Y144" s="417"/>
      <c r="Z144" s="417"/>
      <c r="AA144" s="417"/>
      <c r="AB144" s="417"/>
      <c r="AC144" s="417"/>
      <c r="AD144" s="417"/>
      <c r="AE144" s="417"/>
      <c r="AF144" s="417"/>
      <c r="AG144" s="417"/>
      <c r="AH144" s="417"/>
      <c r="AI144" s="417"/>
      <c r="AJ144" s="417"/>
      <c r="AK144" s="417"/>
      <c r="AL144" s="417"/>
      <c r="AM144" s="417"/>
      <c r="AN144" s="417"/>
      <c r="AO144" s="417"/>
      <c r="AP144" s="417"/>
      <c r="AQ144" s="417"/>
      <c r="AR144" s="417"/>
      <c r="AS144" s="417"/>
      <c r="AT144" s="417"/>
      <c r="AU144" s="417"/>
      <c r="AV144" s="417"/>
      <c r="AW144" s="417"/>
      <c r="AX144" s="417"/>
      <c r="AY144" s="417"/>
      <c r="AZ144" s="417"/>
      <c r="BA144" s="417"/>
      <c r="BB144" s="417"/>
      <c r="BC144" s="417"/>
      <c r="BD144" s="417"/>
      <c r="BE144" s="417"/>
      <c r="BF144" s="417"/>
      <c r="BG144" s="417"/>
      <c r="BH144" s="417"/>
      <c r="BI144" s="417"/>
      <c r="BJ144" s="417"/>
      <c r="BK144" s="417"/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7"/>
      <c r="CO144" s="417"/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0" ht="13">
      <c r="A145" s="151"/>
      <c r="C145" s="32"/>
      <c r="H145" s="264"/>
      <c r="I145" s="29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  <c r="BA145" s="153"/>
      <c r="BB145" s="153"/>
      <c r="BC145" s="153"/>
      <c r="BD145" s="153"/>
      <c r="BE145" s="153"/>
      <c r="BF145" s="153"/>
      <c r="BG145" s="153"/>
      <c r="BH145" s="153"/>
      <c r="BI145" s="153"/>
      <c r="BJ145" s="153"/>
      <c r="BK145" s="153"/>
      <c r="BL145" s="153"/>
      <c r="BM145" s="153"/>
      <c r="BN145" s="153"/>
      <c r="BO145" s="153"/>
      <c r="BP145" s="153"/>
      <c r="BQ145" s="153"/>
      <c r="BR145" s="153"/>
      <c r="BS145" s="153"/>
      <c r="BT145" s="153"/>
      <c r="BU145" s="153"/>
      <c r="BV145" s="153"/>
      <c r="BW145" s="153"/>
      <c r="BX145" s="153"/>
      <c r="BY145" s="153"/>
      <c r="BZ145" s="153"/>
      <c r="CA145" s="153"/>
      <c r="CB145" s="153"/>
      <c r="CC145" s="153"/>
      <c r="CD145" s="153"/>
      <c r="CE145" s="153"/>
      <c r="CF145" s="153"/>
      <c r="CG145" s="153"/>
      <c r="CH145" s="153"/>
      <c r="CI145" s="153"/>
      <c r="CJ145" s="153"/>
      <c r="CK145" s="153"/>
      <c r="CL145" s="153"/>
      <c r="CM145" s="153"/>
      <c r="CN145" s="153"/>
      <c r="CO145" s="153"/>
      <c r="CP145" s="153"/>
      <c r="CQ145" s="153"/>
      <c r="CR145" s="153"/>
      <c r="CS145" s="153"/>
      <c r="CT145" s="153"/>
      <c r="CU145" s="153"/>
      <c r="CV145" s="153"/>
      <c r="CW145" s="153"/>
      <c r="CX145" s="153"/>
      <c r="CY145" s="153"/>
      <c r="CZ145" s="153"/>
      <c r="DA145" s="153"/>
      <c r="DB145" s="153"/>
      <c r="DC145" s="153"/>
      <c r="DD145" s="153"/>
      <c r="DE145" s="153"/>
      <c r="DF145" s="153"/>
      <c r="DG145" s="153"/>
      <c r="DH145" s="153"/>
      <c r="DI145" s="153"/>
      <c r="DJ145" s="153"/>
      <c r="DK145" s="153"/>
      <c r="DL145" s="153"/>
      <c r="DM145" s="153"/>
      <c r="DN145" s="153"/>
      <c r="DO145" s="153"/>
      <c r="DP145" s="153"/>
      <c r="DQ145" s="153"/>
      <c r="DR145" s="153"/>
      <c r="DS145" s="153"/>
      <c r="DT145" s="153"/>
      <c r="DU145" s="153"/>
      <c r="DV145" s="153"/>
      <c r="DW145" s="153"/>
      <c r="DX145" s="153"/>
      <c r="DY145" s="153"/>
      <c r="DZ145" s="153"/>
    </row>
    <row r="146" spans="1:130" ht="13">
      <c r="A146" s="151"/>
      <c r="B146" s="33" t="s">
        <v>56</v>
      </c>
      <c r="C146" s="437" t="s">
        <v>285</v>
      </c>
      <c r="D146" s="415"/>
      <c r="E146" s="415"/>
      <c r="F146" s="415"/>
      <c r="G146" s="415"/>
      <c r="H146" s="15"/>
      <c r="I146" s="16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3"/>
      <c r="BT146" s="153"/>
      <c r="BU146" s="153"/>
      <c r="BV146" s="153"/>
      <c r="BW146" s="153"/>
      <c r="BX146" s="153"/>
      <c r="BY146" s="153"/>
      <c r="BZ146" s="153"/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/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  <c r="DO146" s="153"/>
      <c r="DP146" s="153"/>
      <c r="DQ146" s="153"/>
      <c r="DR146" s="153"/>
      <c r="DS146" s="153"/>
      <c r="DT146" s="153"/>
      <c r="DU146" s="153"/>
      <c r="DV146" s="153"/>
      <c r="DW146" s="153"/>
      <c r="DX146" s="153"/>
      <c r="DY146" s="153"/>
      <c r="DZ146" s="153"/>
    </row>
    <row r="147" spans="1:130">
      <c r="A147" s="151"/>
      <c r="C147" s="22"/>
      <c r="E147" s="58"/>
      <c r="F147" s="58"/>
      <c r="H147" s="264"/>
      <c r="I147" s="29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153"/>
      <c r="BI147" s="153"/>
      <c r="BJ147" s="153"/>
      <c r="BK147" s="153"/>
      <c r="BL147" s="153"/>
      <c r="BM147" s="153"/>
      <c r="BN147" s="153"/>
      <c r="BO147" s="153"/>
      <c r="BP147" s="153"/>
      <c r="BQ147" s="153"/>
      <c r="BR147" s="153"/>
      <c r="BS147" s="153"/>
      <c r="BT147" s="153"/>
      <c r="BU147" s="153"/>
      <c r="BV147" s="153"/>
      <c r="BW147" s="153"/>
      <c r="BX147" s="153"/>
      <c r="BY147" s="153"/>
      <c r="BZ147" s="153"/>
      <c r="CA147" s="153"/>
      <c r="CB147" s="153"/>
      <c r="CC147" s="153"/>
      <c r="CD147" s="153"/>
      <c r="CE147" s="153"/>
      <c r="CF147" s="153"/>
      <c r="CG147" s="153"/>
      <c r="CH147" s="153"/>
      <c r="CI147" s="153"/>
      <c r="CJ147" s="153"/>
      <c r="CK147" s="153"/>
      <c r="CL147" s="153"/>
      <c r="CM147" s="153"/>
      <c r="CN147" s="153"/>
      <c r="CO147" s="153"/>
      <c r="CP147" s="153"/>
      <c r="CQ147" s="153"/>
      <c r="CR147" s="153"/>
      <c r="CS147" s="153"/>
      <c r="CT147" s="153"/>
      <c r="CU147" s="153"/>
      <c r="CV147" s="153"/>
      <c r="CW147" s="153"/>
      <c r="CX147" s="153"/>
      <c r="CY147" s="153"/>
      <c r="CZ147" s="153"/>
      <c r="DA147" s="153"/>
      <c r="DB147" s="153"/>
      <c r="DC147" s="153"/>
      <c r="DD147" s="153"/>
      <c r="DE147" s="153"/>
      <c r="DF147" s="153"/>
      <c r="DG147" s="153"/>
      <c r="DH147" s="153"/>
      <c r="DI147" s="153"/>
      <c r="DJ147" s="153"/>
      <c r="DK147" s="153"/>
      <c r="DL147" s="153"/>
      <c r="DM147" s="153"/>
      <c r="DN147" s="153"/>
      <c r="DO147" s="153"/>
      <c r="DP147" s="153"/>
      <c r="DQ147" s="153"/>
      <c r="DR147" s="153"/>
      <c r="DS147" s="153"/>
      <c r="DT147" s="153"/>
      <c r="DU147" s="153"/>
      <c r="DV147" s="153"/>
      <c r="DW147" s="153"/>
      <c r="DX147" s="153"/>
      <c r="DY147" s="153"/>
      <c r="DZ147" s="153"/>
    </row>
    <row r="148" spans="1:130">
      <c r="A148" s="151"/>
      <c r="C148" s="22"/>
      <c r="E148" s="58"/>
      <c r="F148" s="58"/>
      <c r="H148" s="264"/>
      <c r="I148" s="29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  <c r="BA148" s="153"/>
      <c r="BB148" s="153"/>
      <c r="BC148" s="153"/>
      <c r="BD148" s="153"/>
      <c r="BE148" s="153"/>
      <c r="BF148" s="153"/>
      <c r="BG148" s="153"/>
      <c r="BH148" s="153"/>
      <c r="BI148" s="153"/>
      <c r="BJ148" s="153"/>
      <c r="BK148" s="153"/>
      <c r="BL148" s="153"/>
      <c r="BM148" s="153"/>
      <c r="BN148" s="153"/>
      <c r="BO148" s="153"/>
      <c r="BP148" s="153"/>
      <c r="BQ148" s="153"/>
      <c r="BR148" s="153"/>
      <c r="BS148" s="153"/>
      <c r="BT148" s="153"/>
      <c r="BU148" s="153"/>
      <c r="BV148" s="153"/>
      <c r="BW148" s="153"/>
      <c r="BX148" s="153"/>
      <c r="BY148" s="153"/>
      <c r="BZ148" s="153"/>
      <c r="CA148" s="153"/>
      <c r="CB148" s="153"/>
      <c r="CC148" s="153"/>
      <c r="CD148" s="153"/>
      <c r="CE148" s="153"/>
      <c r="CF148" s="153"/>
      <c r="CG148" s="153"/>
      <c r="CH148" s="153"/>
      <c r="CI148" s="153"/>
      <c r="CJ148" s="153"/>
      <c r="CK148" s="153"/>
      <c r="CL148" s="153"/>
      <c r="CM148" s="153"/>
      <c r="CN148" s="153"/>
      <c r="CO148" s="153"/>
      <c r="CP148" s="153"/>
      <c r="CQ148" s="153"/>
      <c r="CR148" s="153"/>
      <c r="CS148" s="153"/>
      <c r="CT148" s="153"/>
      <c r="CU148" s="153"/>
      <c r="CV148" s="153"/>
      <c r="CW148" s="153"/>
      <c r="CX148" s="153"/>
      <c r="CY148" s="153"/>
      <c r="CZ148" s="153"/>
      <c r="DA148" s="153"/>
      <c r="DB148" s="153"/>
      <c r="DC148" s="153"/>
      <c r="DD148" s="153"/>
      <c r="DE148" s="153"/>
      <c r="DF148" s="153"/>
      <c r="DG148" s="153"/>
      <c r="DH148" s="153"/>
      <c r="DI148" s="153"/>
      <c r="DJ148" s="153"/>
      <c r="DK148" s="153"/>
      <c r="DL148" s="153"/>
      <c r="DM148" s="153"/>
      <c r="DN148" s="153"/>
      <c r="DO148" s="153"/>
      <c r="DP148" s="153"/>
      <c r="DQ148" s="153"/>
      <c r="DR148" s="153"/>
      <c r="DS148" s="153"/>
      <c r="DT148" s="153"/>
      <c r="DU148" s="153"/>
      <c r="DV148" s="153"/>
      <c r="DW148" s="153"/>
      <c r="DX148" s="153"/>
      <c r="DY148" s="153"/>
      <c r="DZ148" s="153"/>
    </row>
    <row r="149" spans="1:130">
      <c r="A149" s="151"/>
      <c r="C149" s="22" t="s">
        <v>272</v>
      </c>
      <c r="E149" s="58"/>
      <c r="F149" s="58"/>
      <c r="H149" s="264"/>
      <c r="I149" s="29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3"/>
      <c r="BT149" s="153"/>
      <c r="BU149" s="153"/>
      <c r="BV149" s="153"/>
      <c r="BW149" s="153"/>
      <c r="BX149" s="153"/>
      <c r="BY149" s="153"/>
      <c r="BZ149" s="153"/>
      <c r="CA149" s="153"/>
      <c r="CB149" s="153"/>
      <c r="CC149" s="153"/>
      <c r="CD149" s="153"/>
      <c r="CE149" s="153"/>
      <c r="CF149" s="153"/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  <c r="DB149" s="153"/>
      <c r="DC149" s="153"/>
      <c r="DD149" s="153"/>
      <c r="DE149" s="153"/>
      <c r="DF149" s="153"/>
      <c r="DG149" s="153"/>
      <c r="DH149" s="153"/>
      <c r="DI149" s="153"/>
      <c r="DJ149" s="153"/>
      <c r="DK149" s="153"/>
      <c r="DL149" s="153"/>
      <c r="DM149" s="153"/>
      <c r="DN149" s="153"/>
      <c r="DO149" s="153"/>
      <c r="DP149" s="153"/>
      <c r="DQ149" s="153"/>
      <c r="DR149" s="153"/>
      <c r="DS149" s="153"/>
      <c r="DT149" s="153"/>
      <c r="DU149" s="153"/>
      <c r="DV149" s="153"/>
      <c r="DW149" s="153"/>
      <c r="DX149" s="153"/>
      <c r="DY149" s="153"/>
      <c r="DZ149" s="153"/>
    </row>
    <row r="150" spans="1:130">
      <c r="A150" s="151"/>
      <c r="C150" s="22"/>
      <c r="D150" s="261" t="s">
        <v>271</v>
      </c>
      <c r="E150" s="54" t="s">
        <v>273</v>
      </c>
      <c r="F150" s="54" t="s">
        <v>282</v>
      </c>
      <c r="G150" s="54"/>
      <c r="H150" s="265" t="s">
        <v>280</v>
      </c>
      <c r="I150" s="29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  <c r="BA150" s="153"/>
      <c r="BB150" s="153"/>
      <c r="BC150" s="153"/>
      <c r="BD150" s="153"/>
      <c r="BE150" s="153"/>
      <c r="BF150" s="153"/>
      <c r="BG150" s="153"/>
      <c r="BH150" s="153"/>
      <c r="BI150" s="153"/>
      <c r="BJ150" s="153"/>
      <c r="BK150" s="153"/>
      <c r="BL150" s="153"/>
      <c r="BM150" s="153"/>
      <c r="BN150" s="153"/>
      <c r="BO150" s="153"/>
      <c r="BP150" s="153"/>
      <c r="BQ150" s="153"/>
      <c r="BR150" s="153"/>
      <c r="BS150" s="153"/>
      <c r="BT150" s="153"/>
      <c r="BU150" s="153"/>
      <c r="BV150" s="153"/>
      <c r="BW150" s="153"/>
      <c r="BX150" s="153"/>
      <c r="BY150" s="153"/>
      <c r="BZ150" s="153"/>
      <c r="CA150" s="153"/>
      <c r="CB150" s="153"/>
      <c r="CC150" s="153"/>
      <c r="CD150" s="153"/>
      <c r="CE150" s="153"/>
      <c r="CF150" s="153"/>
      <c r="CG150" s="153"/>
      <c r="CH150" s="153"/>
      <c r="CI150" s="153"/>
      <c r="CJ150" s="153"/>
      <c r="CK150" s="153"/>
      <c r="CL150" s="153"/>
      <c r="CM150" s="153"/>
      <c r="CN150" s="153"/>
      <c r="CO150" s="153"/>
      <c r="CP150" s="153"/>
      <c r="CQ150" s="153"/>
      <c r="CR150" s="153"/>
      <c r="CS150" s="153"/>
      <c r="CT150" s="153"/>
      <c r="CU150" s="153"/>
      <c r="CV150" s="153"/>
      <c r="CW150" s="153"/>
      <c r="CX150" s="153"/>
      <c r="CY150" s="153"/>
      <c r="CZ150" s="153"/>
      <c r="DA150" s="153"/>
      <c r="DB150" s="153"/>
      <c r="DC150" s="153"/>
      <c r="DD150" s="153"/>
      <c r="DE150" s="153"/>
      <c r="DF150" s="153"/>
      <c r="DG150" s="153"/>
      <c r="DH150" s="153"/>
      <c r="DI150" s="153"/>
      <c r="DJ150" s="153"/>
      <c r="DK150" s="153"/>
      <c r="DL150" s="153"/>
      <c r="DM150" s="153"/>
      <c r="DN150" s="153"/>
      <c r="DO150" s="153"/>
      <c r="DP150" s="153"/>
      <c r="DQ150" s="153"/>
      <c r="DR150" s="153"/>
      <c r="DS150" s="153"/>
      <c r="DT150" s="153"/>
      <c r="DU150" s="153"/>
      <c r="DV150" s="153"/>
      <c r="DW150" s="153"/>
      <c r="DX150" s="153"/>
      <c r="DY150" s="153"/>
      <c r="DZ150" s="153"/>
    </row>
    <row r="151" spans="1:130">
      <c r="A151" s="151"/>
      <c r="C151" s="34" t="str">
        <f>C56</f>
        <v>A100</v>
      </c>
      <c r="D151" s="70">
        <f>Inputs!I95</f>
        <v>0.6</v>
      </c>
      <c r="E151" s="107">
        <v>0.2</v>
      </c>
      <c r="F151" s="110">
        <v>1</v>
      </c>
      <c r="G151" s="54" t="s">
        <v>83</v>
      </c>
      <c r="H151" s="266">
        <f t="shared" ref="H151:H160" ca="1" si="366">SUM(J151:DZ151)*(1-E151)*F151</f>
        <v>859533.78461538488</v>
      </c>
      <c r="I151" s="29"/>
      <c r="J151" s="267">
        <f ca="1">(INDEX('Term Pricing'!$G$1453:$G$1632,MATCH('Project 1'!J$8,'Term Pricing'!$C$1453:$C$1632,0))*J110*$D151)+(INDEX('Term Pricing'!$H$1453:$H$1632,MATCH('Project 1'!J$8,'Term Pricing'!$C$1453:$C$1632,0))*J110*(1-$D151))</f>
        <v>0</v>
      </c>
      <c r="K151" s="267">
        <f ca="1">(INDEX('Term Pricing'!$G$1453:$G$1632,MATCH('Project 1'!K$8,'Term Pricing'!$C$1453:$C$1632,0))*K110*$D151)+(INDEX('Term Pricing'!$H$1453:$H$1632,MATCH('Project 1'!K$8,'Term Pricing'!$C$1453:$C$1632,0))*K110*(1-$D151))</f>
        <v>0</v>
      </c>
      <c r="L151" s="267">
        <f ca="1">(INDEX('Term Pricing'!$G$1453:$G$1632,MATCH('Project 1'!L$8,'Term Pricing'!$C$1453:$C$1632,0))*L110*$D151)+(INDEX('Term Pricing'!$H$1453:$H$1632,MATCH('Project 1'!L$8,'Term Pricing'!$C$1453:$C$1632,0))*L110*(1-$D151))</f>
        <v>0</v>
      </c>
      <c r="M151" s="267">
        <f ca="1">(INDEX('Term Pricing'!$G$1453:$G$1632,MATCH('Project 1'!M$8,'Term Pricing'!$C$1453:$C$1632,0))*M110*$D151)+(INDEX('Term Pricing'!$H$1453:$H$1632,MATCH('Project 1'!M$8,'Term Pricing'!$C$1453:$C$1632,0))*M110*(1-$D151))</f>
        <v>0</v>
      </c>
      <c r="N151" s="267">
        <f ca="1">(INDEX('Term Pricing'!$G$1453:$G$1632,MATCH('Project 1'!N$8,'Term Pricing'!$C$1453:$C$1632,0))*N110*$D151)+(INDEX('Term Pricing'!$H$1453:$H$1632,MATCH('Project 1'!N$8,'Term Pricing'!$C$1453:$C$1632,0))*N110*(1-$D151))</f>
        <v>29409.23076923077</v>
      </c>
      <c r="O151" s="267">
        <f ca="1">(INDEX('Term Pricing'!$G$1453:$G$1632,MATCH('Project 1'!O$8,'Term Pricing'!$C$1453:$C$1632,0))*O110*$D151)+(INDEX('Term Pricing'!$H$1453:$H$1632,MATCH('Project 1'!O$8,'Term Pricing'!$C$1453:$C$1632,0))*O110*(1-$D151))</f>
        <v>30389.538461538461</v>
      </c>
      <c r="P151" s="267">
        <f ca="1">(INDEX('Term Pricing'!$G$1453:$G$1632,MATCH('Project 1'!P$8,'Term Pricing'!$C$1453:$C$1632,0))*P110*$D151)+(INDEX('Term Pricing'!$H$1453:$H$1632,MATCH('Project 1'!P$8,'Term Pricing'!$C$1453:$C$1632,0))*P110*(1-$D151))</f>
        <v>29409.23076923077</v>
      </c>
      <c r="Q151" s="267">
        <f ca="1">(INDEX('Term Pricing'!$G$1453:$G$1632,MATCH('Project 1'!Q$8,'Term Pricing'!$C$1453:$C$1632,0))*Q110*$D151)+(INDEX('Term Pricing'!$H$1453:$H$1632,MATCH('Project 1'!Q$8,'Term Pricing'!$C$1453:$C$1632,0))*Q110*(1-$D151))</f>
        <v>30389.538461538461</v>
      </c>
      <c r="R151" s="267">
        <f ca="1">(INDEX('Term Pricing'!$G$1453:$G$1632,MATCH('Project 1'!R$8,'Term Pricing'!$C$1453:$C$1632,0))*R110*$D151)+(INDEX('Term Pricing'!$H$1453:$H$1632,MATCH('Project 1'!R$8,'Term Pricing'!$C$1453:$C$1632,0))*R110*(1-$D151))</f>
        <v>30389.538461538461</v>
      </c>
      <c r="S151" s="267">
        <f ca="1">(INDEX('Term Pricing'!$G$1453:$G$1632,MATCH('Project 1'!S$8,'Term Pricing'!$C$1453:$C$1632,0))*S110*$D151)+(INDEX('Term Pricing'!$H$1453:$H$1632,MATCH('Project 1'!S$8,'Term Pricing'!$C$1453:$C$1632,0))*S110*(1-$D151))</f>
        <v>29409.23076923077</v>
      </c>
      <c r="T151" s="267">
        <f ca="1">(INDEX('Term Pricing'!$G$1453:$G$1632,MATCH('Project 1'!T$8,'Term Pricing'!$C$1453:$C$1632,0))*T110*$D151)+(INDEX('Term Pricing'!$H$1453:$H$1632,MATCH('Project 1'!T$8,'Term Pricing'!$C$1453:$C$1632,0))*T110*(1-$D151))</f>
        <v>30389.538461538461</v>
      </c>
      <c r="U151" s="267">
        <f ca="1">(INDEX('Term Pricing'!$G$1453:$G$1632,MATCH('Project 1'!U$8,'Term Pricing'!$C$1453:$C$1632,0))*U110*$D151)+(INDEX('Term Pricing'!$H$1453:$H$1632,MATCH('Project 1'!U$8,'Term Pricing'!$C$1453:$C$1632,0))*U110*(1-$D151))</f>
        <v>29409.23076923077</v>
      </c>
      <c r="V151" s="267">
        <f ca="1">(INDEX('Term Pricing'!$G$1453:$G$1632,MATCH('Project 1'!V$8,'Term Pricing'!$C$1453:$C$1632,0))*V110*$D151)+(INDEX('Term Pricing'!$H$1453:$H$1632,MATCH('Project 1'!V$8,'Term Pricing'!$C$1453:$C$1632,0))*V110*(1-$D151))</f>
        <v>30389.538461538461</v>
      </c>
      <c r="W151" s="267">
        <f ca="1">(INDEX('Term Pricing'!$G$1453:$G$1632,MATCH('Project 1'!W$8,'Term Pricing'!$C$1453:$C$1632,0))*W110*$D151)+(INDEX('Term Pricing'!$H$1453:$H$1632,MATCH('Project 1'!W$8,'Term Pricing'!$C$1453:$C$1632,0))*W110*(1-$D151))</f>
        <v>30389.538461538461</v>
      </c>
      <c r="X151" s="267">
        <f ca="1">(INDEX('Term Pricing'!$G$1453:$G$1632,MATCH('Project 1'!X$8,'Term Pricing'!$C$1453:$C$1632,0))*X110*$D151)+(INDEX('Term Pricing'!$H$1453:$H$1632,MATCH('Project 1'!X$8,'Term Pricing'!$C$1453:$C$1632,0))*X110*(1-$D151))</f>
        <v>27448.615384615383</v>
      </c>
      <c r="Y151" s="267">
        <f ca="1">(INDEX('Term Pricing'!$G$1453:$G$1632,MATCH('Project 1'!Y$8,'Term Pricing'!$C$1453:$C$1632,0))*Y110*$D151)+(INDEX('Term Pricing'!$H$1453:$H$1632,MATCH('Project 1'!Y$8,'Term Pricing'!$C$1453:$C$1632,0))*Y110*(1-$D151))</f>
        <v>30389.538461538461</v>
      </c>
      <c r="Z151" s="267">
        <f ca="1">(INDEX('Term Pricing'!$G$1453:$G$1632,MATCH('Project 1'!Z$8,'Term Pricing'!$C$1453:$C$1632,0))*Z110*$D151)+(INDEX('Term Pricing'!$H$1453:$H$1632,MATCH('Project 1'!Z$8,'Term Pricing'!$C$1453:$C$1632,0))*Z110*(1-$D151))</f>
        <v>29409.23076923077</v>
      </c>
      <c r="AA151" s="267">
        <f ca="1">(INDEX('Term Pricing'!$G$1453:$G$1632,MATCH('Project 1'!AA$8,'Term Pricing'!$C$1453:$C$1632,0))*AA110*$D151)+(INDEX('Term Pricing'!$H$1453:$H$1632,MATCH('Project 1'!AA$8,'Term Pricing'!$C$1453:$C$1632,0))*AA110*(1-$D151))</f>
        <v>30389.538461538461</v>
      </c>
      <c r="AB151" s="267">
        <f ca="1">(INDEX('Term Pricing'!$G$1453:$G$1632,MATCH('Project 1'!AB$8,'Term Pricing'!$C$1453:$C$1632,0))*AB110*$D151)+(INDEX('Term Pricing'!$H$1453:$H$1632,MATCH('Project 1'!AB$8,'Term Pricing'!$C$1453:$C$1632,0))*AB110*(1-$D151))</f>
        <v>29409.23076923077</v>
      </c>
      <c r="AC151" s="267">
        <f ca="1">(INDEX('Term Pricing'!$G$1453:$G$1632,MATCH('Project 1'!AC$8,'Term Pricing'!$C$1453:$C$1632,0))*AC110*$D151)+(INDEX('Term Pricing'!$H$1453:$H$1632,MATCH('Project 1'!AC$8,'Term Pricing'!$C$1453:$C$1632,0))*AC110*(1-$D151))</f>
        <v>30389.538461538461</v>
      </c>
      <c r="AD151" s="267">
        <f ca="1">(INDEX('Term Pricing'!$G$1453:$G$1632,MATCH('Project 1'!AD$8,'Term Pricing'!$C$1453:$C$1632,0))*AD110*$D151)+(INDEX('Term Pricing'!$H$1453:$H$1632,MATCH('Project 1'!AD$8,'Term Pricing'!$C$1453:$C$1632,0))*AD110*(1-$D151))</f>
        <v>30389.538461538461</v>
      </c>
      <c r="AE151" s="267">
        <f ca="1">(INDEX('Term Pricing'!$G$1453:$G$1632,MATCH('Project 1'!AE$8,'Term Pricing'!$C$1453:$C$1632,0))*AE110*$D151)+(INDEX('Term Pricing'!$H$1453:$H$1632,MATCH('Project 1'!AE$8,'Term Pricing'!$C$1453:$C$1632,0))*AE110*(1-$D151))</f>
        <v>29409.23076923077</v>
      </c>
      <c r="AF151" s="267">
        <f ca="1">(INDEX('Term Pricing'!$G$1453:$G$1632,MATCH('Project 1'!AF$8,'Term Pricing'!$C$1453:$C$1632,0))*AF110*$D151)+(INDEX('Term Pricing'!$H$1453:$H$1632,MATCH('Project 1'!AF$8,'Term Pricing'!$C$1453:$C$1632,0))*AF110*(1-$D151))</f>
        <v>30389.538461538461</v>
      </c>
      <c r="AG151" s="267">
        <f ca="1">(INDEX('Term Pricing'!$G$1453:$G$1632,MATCH('Project 1'!AG$8,'Term Pricing'!$C$1453:$C$1632,0))*AG110*$D151)+(INDEX('Term Pricing'!$H$1453:$H$1632,MATCH('Project 1'!AG$8,'Term Pricing'!$C$1453:$C$1632,0))*AG110*(1-$D151))</f>
        <v>29409.23076923077</v>
      </c>
      <c r="AH151" s="267">
        <f ca="1">(INDEX('Term Pricing'!$G$1453:$G$1632,MATCH('Project 1'!AH$8,'Term Pricing'!$C$1453:$C$1632,0))*AH110*$D151)+(INDEX('Term Pricing'!$H$1453:$H$1632,MATCH('Project 1'!AH$8,'Term Pricing'!$C$1453:$C$1632,0))*AH110*(1-$D151))</f>
        <v>30389.538461538461</v>
      </c>
      <c r="AI151" s="267">
        <f ca="1">(INDEX('Term Pricing'!$G$1453:$G$1632,MATCH('Project 1'!AI$8,'Term Pricing'!$C$1453:$C$1632,0))*AI110*$D151)+(INDEX('Term Pricing'!$H$1453:$H$1632,MATCH('Project 1'!AI$8,'Term Pricing'!$C$1453:$C$1632,0))*AI110*(1-$D151))</f>
        <v>30389.538461538461</v>
      </c>
      <c r="AJ151" s="267">
        <f ca="1">(INDEX('Term Pricing'!$G$1453:$G$1632,MATCH('Project 1'!AJ$8,'Term Pricing'!$C$1453:$C$1632,0))*AJ110*$D151)+(INDEX('Term Pricing'!$H$1453:$H$1632,MATCH('Project 1'!AJ$8,'Term Pricing'!$C$1453:$C$1632,0))*AJ110*(1-$D151))</f>
        <v>28428.923076923078</v>
      </c>
      <c r="AK151" s="267">
        <f ca="1">(INDEX('Term Pricing'!$G$1453:$G$1632,MATCH('Project 1'!AK$8,'Term Pricing'!$C$1453:$C$1632,0))*AK110*$D151)+(INDEX('Term Pricing'!$H$1453:$H$1632,MATCH('Project 1'!AK$8,'Term Pricing'!$C$1453:$C$1632,0))*AK110*(1-$D151))</f>
        <v>30389.538461538461</v>
      </c>
      <c r="AL151" s="267">
        <f ca="1">(INDEX('Term Pricing'!$G$1453:$G$1632,MATCH('Project 1'!AL$8,'Term Pricing'!$C$1453:$C$1632,0))*AL110*$D151)+(INDEX('Term Pricing'!$H$1453:$H$1632,MATCH('Project 1'!AL$8,'Term Pricing'!$C$1453:$C$1632,0))*AL110*(1-$D151))</f>
        <v>29409.23076923077</v>
      </c>
      <c r="AM151" s="267">
        <f ca="1">(INDEX('Term Pricing'!$G$1453:$G$1632,MATCH('Project 1'!AM$8,'Term Pricing'!$C$1453:$C$1632,0))*AM110*$D151)+(INDEX('Term Pricing'!$H$1453:$H$1632,MATCH('Project 1'!AM$8,'Term Pricing'!$C$1453:$C$1632,0))*AM110*(1-$D151))</f>
        <v>30389.538461538461</v>
      </c>
      <c r="AN151" s="267">
        <f ca="1">(INDEX('Term Pricing'!$G$1453:$G$1632,MATCH('Project 1'!AN$8,'Term Pricing'!$C$1453:$C$1632,0))*AN110*$D151)+(INDEX('Term Pricing'!$H$1453:$H$1632,MATCH('Project 1'!AN$8,'Term Pricing'!$C$1453:$C$1632,0))*AN110*(1-$D151))</f>
        <v>29409.23076923077</v>
      </c>
      <c r="AO151" s="267">
        <f ca="1">(INDEX('Term Pricing'!$G$1453:$G$1632,MATCH('Project 1'!AO$8,'Term Pricing'!$C$1453:$C$1632,0))*AO110*$D151)+(INDEX('Term Pricing'!$H$1453:$H$1632,MATCH('Project 1'!AO$8,'Term Pricing'!$C$1453:$C$1632,0))*AO110*(1-$D151))</f>
        <v>30389.538461538461</v>
      </c>
      <c r="AP151" s="267">
        <f ca="1">(INDEX('Term Pricing'!$G$1453:$G$1632,MATCH('Project 1'!AP$8,'Term Pricing'!$C$1453:$C$1632,0))*AP110*$D151)+(INDEX('Term Pricing'!$H$1453:$H$1632,MATCH('Project 1'!AP$8,'Term Pricing'!$C$1453:$C$1632,0))*AP110*(1-$D151))</f>
        <v>30389.538461538461</v>
      </c>
      <c r="AQ151" s="267">
        <f ca="1">(INDEX('Term Pricing'!$G$1453:$G$1632,MATCH('Project 1'!AQ$8,'Term Pricing'!$C$1453:$C$1632,0))*AQ110*$D151)+(INDEX('Term Pricing'!$H$1453:$H$1632,MATCH('Project 1'!AQ$8,'Term Pricing'!$C$1453:$C$1632,0))*AQ110*(1-$D151))</f>
        <v>29409.23076923077</v>
      </c>
      <c r="AR151" s="267">
        <f ca="1">(INDEX('Term Pricing'!$G$1453:$G$1632,MATCH('Project 1'!AR$8,'Term Pricing'!$C$1453:$C$1632,0))*AR110*$D151)+(INDEX('Term Pricing'!$H$1453:$H$1632,MATCH('Project 1'!AR$8,'Term Pricing'!$C$1453:$C$1632,0))*AR110*(1-$D151))</f>
        <v>30389.538461538461</v>
      </c>
      <c r="AS151" s="267">
        <f ca="1">(INDEX('Term Pricing'!$G$1453:$G$1632,MATCH('Project 1'!AS$8,'Term Pricing'!$C$1453:$C$1632,0))*AS110*$D151)+(INDEX('Term Pricing'!$H$1453:$H$1632,MATCH('Project 1'!AS$8,'Term Pricing'!$C$1453:$C$1632,0))*AS110*(1-$D151))</f>
        <v>29409.23076923077</v>
      </c>
      <c r="AT151" s="267">
        <f ca="1">(INDEX('Term Pricing'!$G$1453:$G$1632,MATCH('Project 1'!AT$8,'Term Pricing'!$C$1453:$C$1632,0))*AT110*$D151)+(INDEX('Term Pricing'!$H$1453:$H$1632,MATCH('Project 1'!AT$8,'Term Pricing'!$C$1453:$C$1632,0))*AT110*(1-$D151))</f>
        <v>30389.538461538461</v>
      </c>
      <c r="AU151" s="267">
        <f ca="1">(INDEX('Term Pricing'!$G$1453:$G$1632,MATCH('Project 1'!AU$8,'Term Pricing'!$C$1453:$C$1632,0))*AU110*$D151)+(INDEX('Term Pricing'!$H$1453:$H$1632,MATCH('Project 1'!AU$8,'Term Pricing'!$C$1453:$C$1632,0))*AU110*(1-$D151))</f>
        <v>30389.538461538461</v>
      </c>
      <c r="AV151" s="267">
        <f ca="1">(INDEX('Term Pricing'!$G$1453:$G$1632,MATCH('Project 1'!AV$8,'Term Pricing'!$C$1453:$C$1632,0))*AV110*$D151)+(INDEX('Term Pricing'!$H$1453:$H$1632,MATCH('Project 1'!AV$8,'Term Pricing'!$C$1453:$C$1632,0))*AV110*(1-$D151))</f>
        <v>27448.615384615383</v>
      </c>
      <c r="AW151" s="267">
        <f ca="1">(INDEX('Term Pricing'!$G$1453:$G$1632,MATCH('Project 1'!AW$8,'Term Pricing'!$C$1453:$C$1632,0))*AW110*$D151)+(INDEX('Term Pricing'!$H$1453:$H$1632,MATCH('Project 1'!AW$8,'Term Pricing'!$C$1453:$C$1632,0))*AW110*(1-$D151))</f>
        <v>30389.538461538461</v>
      </c>
      <c r="AX151" s="267">
        <f ca="1">(INDEX('Term Pricing'!$G$1453:$G$1632,MATCH('Project 1'!AX$8,'Term Pricing'!$C$1453:$C$1632,0))*AX110*$D151)+(INDEX('Term Pricing'!$H$1453:$H$1632,MATCH('Project 1'!AX$8,'Term Pricing'!$C$1453:$C$1632,0))*AX110*(1-$D151))</f>
        <v>0</v>
      </c>
      <c r="AY151" s="267">
        <f ca="1">(INDEX('Term Pricing'!$G$1453:$G$1632,MATCH('Project 1'!AY$8,'Term Pricing'!$C$1453:$C$1632,0))*AY110*$D151)+(INDEX('Term Pricing'!$H$1453:$H$1632,MATCH('Project 1'!AY$8,'Term Pricing'!$C$1453:$C$1632,0))*AY110*(1-$D151))</f>
        <v>0</v>
      </c>
      <c r="AZ151" s="267">
        <f ca="1">(INDEX('Term Pricing'!$G$1453:$G$1632,MATCH('Project 1'!AZ$8,'Term Pricing'!$C$1453:$C$1632,0))*AZ110*$D151)+(INDEX('Term Pricing'!$H$1453:$H$1632,MATCH('Project 1'!AZ$8,'Term Pricing'!$C$1453:$C$1632,0))*AZ110*(1-$D151))</f>
        <v>0</v>
      </c>
      <c r="BA151" s="267">
        <f ca="1">(INDEX('Term Pricing'!$G$1453:$G$1632,MATCH('Project 1'!BA$8,'Term Pricing'!$C$1453:$C$1632,0))*BA110*$D151)+(INDEX('Term Pricing'!$H$1453:$H$1632,MATCH('Project 1'!BA$8,'Term Pricing'!$C$1453:$C$1632,0))*BA110*(1-$D151))</f>
        <v>0</v>
      </c>
      <c r="BB151" s="267">
        <f ca="1">(INDEX('Term Pricing'!$G$1453:$G$1632,MATCH('Project 1'!BB$8,'Term Pricing'!$C$1453:$C$1632,0))*BB110*$D151)+(INDEX('Term Pricing'!$H$1453:$H$1632,MATCH('Project 1'!BB$8,'Term Pricing'!$C$1453:$C$1632,0))*BB110*(1-$D151))</f>
        <v>0</v>
      </c>
      <c r="BC151" s="267">
        <f ca="1">(INDEX('Term Pricing'!$G$1453:$G$1632,MATCH('Project 1'!BC$8,'Term Pricing'!$C$1453:$C$1632,0))*BC110*$D151)+(INDEX('Term Pricing'!$H$1453:$H$1632,MATCH('Project 1'!BC$8,'Term Pricing'!$C$1453:$C$1632,0))*BC110*(1-$D151))</f>
        <v>0</v>
      </c>
      <c r="BD151" s="267">
        <f ca="1">(INDEX('Term Pricing'!$G$1453:$G$1632,MATCH('Project 1'!BD$8,'Term Pricing'!$C$1453:$C$1632,0))*BD110*$D151)+(INDEX('Term Pricing'!$H$1453:$H$1632,MATCH('Project 1'!BD$8,'Term Pricing'!$C$1453:$C$1632,0))*BD110*(1-$D151))</f>
        <v>0</v>
      </c>
      <c r="BE151" s="267">
        <f ca="1">(INDEX('Term Pricing'!$G$1453:$G$1632,MATCH('Project 1'!BE$8,'Term Pricing'!$C$1453:$C$1632,0))*BE110*$D151)+(INDEX('Term Pricing'!$H$1453:$H$1632,MATCH('Project 1'!BE$8,'Term Pricing'!$C$1453:$C$1632,0))*BE110*(1-$D151))</f>
        <v>0</v>
      </c>
      <c r="BF151" s="267">
        <f ca="1">(INDEX('Term Pricing'!$G$1453:$G$1632,MATCH('Project 1'!BF$8,'Term Pricing'!$C$1453:$C$1632,0))*BF110*$D151)+(INDEX('Term Pricing'!$H$1453:$H$1632,MATCH('Project 1'!BF$8,'Term Pricing'!$C$1453:$C$1632,0))*BF110*(1-$D151))</f>
        <v>0</v>
      </c>
      <c r="BG151" s="267">
        <f ca="1">(INDEX('Term Pricing'!$G$1453:$G$1632,MATCH('Project 1'!BG$8,'Term Pricing'!$C$1453:$C$1632,0))*BG110*$D151)+(INDEX('Term Pricing'!$H$1453:$H$1632,MATCH('Project 1'!BG$8,'Term Pricing'!$C$1453:$C$1632,0))*BG110*(1-$D151))</f>
        <v>0</v>
      </c>
      <c r="BH151" s="267">
        <f ca="1">(INDEX('Term Pricing'!$G$1453:$G$1632,MATCH('Project 1'!BH$8,'Term Pricing'!$C$1453:$C$1632,0))*BH110*$D151)+(INDEX('Term Pricing'!$H$1453:$H$1632,MATCH('Project 1'!BH$8,'Term Pricing'!$C$1453:$C$1632,0))*BH110*(1-$D151))</f>
        <v>0</v>
      </c>
      <c r="BI151" s="267">
        <f ca="1">(INDEX('Term Pricing'!$G$1453:$G$1632,MATCH('Project 1'!BI$8,'Term Pricing'!$C$1453:$C$1632,0))*BI110*$D151)+(INDEX('Term Pricing'!$H$1453:$H$1632,MATCH('Project 1'!BI$8,'Term Pricing'!$C$1453:$C$1632,0))*BI110*(1-$D151))</f>
        <v>0</v>
      </c>
      <c r="BJ151" s="267">
        <f ca="1">(INDEX('Term Pricing'!$G$1453:$G$1632,MATCH('Project 1'!BJ$8,'Term Pricing'!$C$1453:$C$1632,0))*BJ110*$D151)+(INDEX('Term Pricing'!$H$1453:$H$1632,MATCH('Project 1'!BJ$8,'Term Pricing'!$C$1453:$C$1632,0))*BJ110*(1-$D151))</f>
        <v>0</v>
      </c>
      <c r="BK151" s="267">
        <f ca="1">(INDEX('Term Pricing'!$G$1453:$G$1632,MATCH('Project 1'!BK$8,'Term Pricing'!$C$1453:$C$1632,0))*BK110*$D151)+(INDEX('Term Pricing'!$H$1453:$H$1632,MATCH('Project 1'!BK$8,'Term Pricing'!$C$1453:$C$1632,0))*BK110*(1-$D151))</f>
        <v>0</v>
      </c>
      <c r="BL151" s="267">
        <f ca="1">(INDEX('Term Pricing'!$G$1453:$G$1632,MATCH('Project 1'!BL$8,'Term Pricing'!$C$1453:$C$1632,0))*BL110*$D151)+(INDEX('Term Pricing'!$H$1453:$H$1632,MATCH('Project 1'!BL$8,'Term Pricing'!$C$1453:$C$1632,0))*BL110*(1-$D151))</f>
        <v>0</v>
      </c>
      <c r="BM151" s="267">
        <f ca="1">(INDEX('Term Pricing'!$G$1453:$G$1632,MATCH('Project 1'!BM$8,'Term Pricing'!$C$1453:$C$1632,0))*BM110*$D151)+(INDEX('Term Pricing'!$H$1453:$H$1632,MATCH('Project 1'!BM$8,'Term Pricing'!$C$1453:$C$1632,0))*BM110*(1-$D151))</f>
        <v>0</v>
      </c>
      <c r="BN151" s="267">
        <f ca="1">(INDEX('Term Pricing'!$G$1453:$G$1632,MATCH('Project 1'!BN$8,'Term Pricing'!$C$1453:$C$1632,0))*BN110*$D151)+(INDEX('Term Pricing'!$H$1453:$H$1632,MATCH('Project 1'!BN$8,'Term Pricing'!$C$1453:$C$1632,0))*BN110*(1-$D151))</f>
        <v>0</v>
      </c>
      <c r="BO151" s="267">
        <f ca="1">(INDEX('Term Pricing'!$G$1453:$G$1632,MATCH('Project 1'!BO$8,'Term Pricing'!$C$1453:$C$1632,0))*BO110*$D151)+(INDEX('Term Pricing'!$H$1453:$H$1632,MATCH('Project 1'!BO$8,'Term Pricing'!$C$1453:$C$1632,0))*BO110*(1-$D151))</f>
        <v>0</v>
      </c>
      <c r="BP151" s="267">
        <f ca="1">(INDEX('Term Pricing'!$G$1453:$G$1632,MATCH('Project 1'!BP$8,'Term Pricing'!$C$1453:$C$1632,0))*BP110*$D151)+(INDEX('Term Pricing'!$H$1453:$H$1632,MATCH('Project 1'!BP$8,'Term Pricing'!$C$1453:$C$1632,0))*BP110*(1-$D151))</f>
        <v>0</v>
      </c>
      <c r="BQ151" s="267">
        <f ca="1">(INDEX('Term Pricing'!$G$1453:$G$1632,MATCH('Project 1'!BQ$8,'Term Pricing'!$C$1453:$C$1632,0))*BQ110*$D151)+(INDEX('Term Pricing'!$H$1453:$H$1632,MATCH('Project 1'!BQ$8,'Term Pricing'!$C$1453:$C$1632,0))*BQ110*(1-$D151))</f>
        <v>0</v>
      </c>
      <c r="BR151" s="267">
        <f ca="1">(INDEX('Term Pricing'!$G$1453:$G$1632,MATCH('Project 1'!BR$8,'Term Pricing'!$C$1453:$C$1632,0))*BR110*$D151)+(INDEX('Term Pricing'!$H$1453:$H$1632,MATCH('Project 1'!BR$8,'Term Pricing'!$C$1453:$C$1632,0))*BR110*(1-$D151))</f>
        <v>0</v>
      </c>
      <c r="BS151" s="267">
        <f ca="1">(INDEX('Term Pricing'!$G$1453:$G$1632,MATCH('Project 1'!BS$8,'Term Pricing'!$C$1453:$C$1632,0))*BS110*$D151)+(INDEX('Term Pricing'!$H$1453:$H$1632,MATCH('Project 1'!BS$8,'Term Pricing'!$C$1453:$C$1632,0))*BS110*(1-$D151))</f>
        <v>0</v>
      </c>
      <c r="BT151" s="267">
        <f ca="1">(INDEX('Term Pricing'!$G$1453:$G$1632,MATCH('Project 1'!BT$8,'Term Pricing'!$C$1453:$C$1632,0))*BT110*$D151)+(INDEX('Term Pricing'!$H$1453:$H$1632,MATCH('Project 1'!BT$8,'Term Pricing'!$C$1453:$C$1632,0))*BT110*(1-$D151))</f>
        <v>0</v>
      </c>
      <c r="BU151" s="267">
        <f ca="1">(INDEX('Term Pricing'!$G$1453:$G$1632,MATCH('Project 1'!BU$8,'Term Pricing'!$C$1453:$C$1632,0))*BU110*$D151)+(INDEX('Term Pricing'!$H$1453:$H$1632,MATCH('Project 1'!BU$8,'Term Pricing'!$C$1453:$C$1632,0))*BU110*(1-$D151))</f>
        <v>0</v>
      </c>
      <c r="BV151" s="267">
        <f ca="1">(INDEX('Term Pricing'!$G$1453:$G$1632,MATCH('Project 1'!BV$8,'Term Pricing'!$C$1453:$C$1632,0))*BV110*$D151)+(INDEX('Term Pricing'!$H$1453:$H$1632,MATCH('Project 1'!BV$8,'Term Pricing'!$C$1453:$C$1632,0))*BV110*(1-$D151))</f>
        <v>0</v>
      </c>
      <c r="BW151" s="267">
        <f ca="1">(INDEX('Term Pricing'!$G$1453:$G$1632,MATCH('Project 1'!BW$8,'Term Pricing'!$C$1453:$C$1632,0))*BW110*$D151)+(INDEX('Term Pricing'!$H$1453:$H$1632,MATCH('Project 1'!BW$8,'Term Pricing'!$C$1453:$C$1632,0))*BW110*(1-$D151))</f>
        <v>0</v>
      </c>
      <c r="BX151" s="267">
        <f ca="1">(INDEX('Term Pricing'!$G$1453:$G$1632,MATCH('Project 1'!BX$8,'Term Pricing'!$C$1453:$C$1632,0))*BX110*$D151)+(INDEX('Term Pricing'!$H$1453:$H$1632,MATCH('Project 1'!BX$8,'Term Pricing'!$C$1453:$C$1632,0))*BX110*(1-$D151))</f>
        <v>0</v>
      </c>
      <c r="BY151" s="267">
        <f ca="1">(INDEX('Term Pricing'!$G$1453:$G$1632,MATCH('Project 1'!BY$8,'Term Pricing'!$C$1453:$C$1632,0))*BY110*$D151)+(INDEX('Term Pricing'!$H$1453:$H$1632,MATCH('Project 1'!BY$8,'Term Pricing'!$C$1453:$C$1632,0))*BY110*(1-$D151))</f>
        <v>0</v>
      </c>
      <c r="BZ151" s="267">
        <f ca="1">(INDEX('Term Pricing'!$G$1453:$G$1632,MATCH('Project 1'!BZ$8,'Term Pricing'!$C$1453:$C$1632,0))*BZ110*$D151)+(INDEX('Term Pricing'!$H$1453:$H$1632,MATCH('Project 1'!BZ$8,'Term Pricing'!$C$1453:$C$1632,0))*BZ110*(1-$D151))</f>
        <v>0</v>
      </c>
      <c r="CA151" s="267">
        <f ca="1">(INDEX('Term Pricing'!$G$1453:$G$1632,MATCH('Project 1'!CA$8,'Term Pricing'!$C$1453:$C$1632,0))*CA110*$D151)+(INDEX('Term Pricing'!$H$1453:$H$1632,MATCH('Project 1'!CA$8,'Term Pricing'!$C$1453:$C$1632,0))*CA110*(1-$D151))</f>
        <v>0</v>
      </c>
      <c r="CB151" s="267">
        <f ca="1">(INDEX('Term Pricing'!$G$1453:$G$1632,MATCH('Project 1'!CB$8,'Term Pricing'!$C$1453:$C$1632,0))*CB110*$D151)+(INDEX('Term Pricing'!$H$1453:$H$1632,MATCH('Project 1'!CB$8,'Term Pricing'!$C$1453:$C$1632,0))*CB110*(1-$D151))</f>
        <v>0</v>
      </c>
      <c r="CC151" s="267">
        <f ca="1">(INDEX('Term Pricing'!$G$1453:$G$1632,MATCH('Project 1'!CC$8,'Term Pricing'!$C$1453:$C$1632,0))*CC110*$D151)+(INDEX('Term Pricing'!$H$1453:$H$1632,MATCH('Project 1'!CC$8,'Term Pricing'!$C$1453:$C$1632,0))*CC110*(1-$D151))</f>
        <v>0</v>
      </c>
      <c r="CD151" s="267">
        <f ca="1">(INDEX('Term Pricing'!$G$1453:$G$1632,MATCH('Project 1'!CD$8,'Term Pricing'!$C$1453:$C$1632,0))*CD110*$D151)+(INDEX('Term Pricing'!$H$1453:$H$1632,MATCH('Project 1'!CD$8,'Term Pricing'!$C$1453:$C$1632,0))*CD110*(1-$D151))</f>
        <v>0</v>
      </c>
      <c r="CE151" s="267">
        <f ca="1">(INDEX('Term Pricing'!$G$1453:$G$1632,MATCH('Project 1'!CE$8,'Term Pricing'!$C$1453:$C$1632,0))*CE110*$D151)+(INDEX('Term Pricing'!$H$1453:$H$1632,MATCH('Project 1'!CE$8,'Term Pricing'!$C$1453:$C$1632,0))*CE110*(1-$D151))</f>
        <v>0</v>
      </c>
      <c r="CF151" s="267">
        <f ca="1">(INDEX('Term Pricing'!$G$1453:$G$1632,MATCH('Project 1'!CF$8,'Term Pricing'!$C$1453:$C$1632,0))*CF110*$D151)+(INDEX('Term Pricing'!$H$1453:$H$1632,MATCH('Project 1'!CF$8,'Term Pricing'!$C$1453:$C$1632,0))*CF110*(1-$D151))</f>
        <v>0</v>
      </c>
      <c r="CG151" s="267">
        <f ca="1">(INDEX('Term Pricing'!$G$1453:$G$1632,MATCH('Project 1'!CG$8,'Term Pricing'!$C$1453:$C$1632,0))*CG110*$D151)+(INDEX('Term Pricing'!$H$1453:$H$1632,MATCH('Project 1'!CG$8,'Term Pricing'!$C$1453:$C$1632,0))*CG110*(1-$D151))</f>
        <v>0</v>
      </c>
      <c r="CH151" s="267">
        <f ca="1">(INDEX('Term Pricing'!$G$1453:$G$1632,MATCH('Project 1'!CH$8,'Term Pricing'!$C$1453:$C$1632,0))*CH110*$D151)+(INDEX('Term Pricing'!$H$1453:$H$1632,MATCH('Project 1'!CH$8,'Term Pricing'!$C$1453:$C$1632,0))*CH110*(1-$D151))</f>
        <v>0</v>
      </c>
      <c r="CI151" s="267">
        <f ca="1">(INDEX('Term Pricing'!$G$1453:$G$1632,MATCH('Project 1'!CI$8,'Term Pricing'!$C$1453:$C$1632,0))*CI110*$D151)+(INDEX('Term Pricing'!$H$1453:$H$1632,MATCH('Project 1'!CI$8,'Term Pricing'!$C$1453:$C$1632,0))*CI110*(1-$D151))</f>
        <v>0</v>
      </c>
      <c r="CJ151" s="267">
        <f ca="1">(INDEX('Term Pricing'!$G$1453:$G$1632,MATCH('Project 1'!CJ$8,'Term Pricing'!$C$1453:$C$1632,0))*CJ110*$D151)+(INDEX('Term Pricing'!$H$1453:$H$1632,MATCH('Project 1'!CJ$8,'Term Pricing'!$C$1453:$C$1632,0))*CJ110*(1-$D151))</f>
        <v>0</v>
      </c>
      <c r="CK151" s="267">
        <f ca="1">(INDEX('Term Pricing'!$G$1453:$G$1632,MATCH('Project 1'!CK$8,'Term Pricing'!$C$1453:$C$1632,0))*CK110*$D151)+(INDEX('Term Pricing'!$H$1453:$H$1632,MATCH('Project 1'!CK$8,'Term Pricing'!$C$1453:$C$1632,0))*CK110*(1-$D151))</f>
        <v>0</v>
      </c>
      <c r="CL151" s="267">
        <f ca="1">(INDEX('Term Pricing'!$G$1453:$G$1632,MATCH('Project 1'!CL$8,'Term Pricing'!$C$1453:$C$1632,0))*CL110*$D151)+(INDEX('Term Pricing'!$H$1453:$H$1632,MATCH('Project 1'!CL$8,'Term Pricing'!$C$1453:$C$1632,0))*CL110*(1-$D151))</f>
        <v>0</v>
      </c>
      <c r="CM151" s="267">
        <f ca="1">(INDEX('Term Pricing'!$G$1453:$G$1632,MATCH('Project 1'!CM$8,'Term Pricing'!$C$1453:$C$1632,0))*CM110*$D151)+(INDEX('Term Pricing'!$H$1453:$H$1632,MATCH('Project 1'!CM$8,'Term Pricing'!$C$1453:$C$1632,0))*CM110*(1-$D151))</f>
        <v>0</v>
      </c>
      <c r="CN151" s="267">
        <f ca="1">(INDEX('Term Pricing'!$G$1453:$G$1632,MATCH('Project 1'!CN$8,'Term Pricing'!$C$1453:$C$1632,0))*CN110*$D151)+(INDEX('Term Pricing'!$H$1453:$H$1632,MATCH('Project 1'!CN$8,'Term Pricing'!$C$1453:$C$1632,0))*CN110*(1-$D151))</f>
        <v>0</v>
      </c>
      <c r="CO151" s="267">
        <f ca="1">(INDEX('Term Pricing'!$G$1453:$G$1632,MATCH('Project 1'!CO$8,'Term Pricing'!$C$1453:$C$1632,0))*CO110*$D151)+(INDEX('Term Pricing'!$H$1453:$H$1632,MATCH('Project 1'!CO$8,'Term Pricing'!$C$1453:$C$1632,0))*CO110*(1-$D151))</f>
        <v>0</v>
      </c>
      <c r="CP151" s="267">
        <f ca="1">(INDEX('Term Pricing'!$G$1453:$G$1632,MATCH('Project 1'!CP$8,'Term Pricing'!$C$1453:$C$1632,0))*CP110*$D151)+(INDEX('Term Pricing'!$H$1453:$H$1632,MATCH('Project 1'!CP$8,'Term Pricing'!$C$1453:$C$1632,0))*CP110*(1-$D151))</f>
        <v>0</v>
      </c>
      <c r="CQ151" s="267">
        <f ca="1">(INDEX('Term Pricing'!$G$1453:$G$1632,MATCH('Project 1'!CQ$8,'Term Pricing'!$C$1453:$C$1632,0))*CQ110*$D151)+(INDEX('Term Pricing'!$H$1453:$H$1632,MATCH('Project 1'!CQ$8,'Term Pricing'!$C$1453:$C$1632,0))*CQ110*(1-$D151))</f>
        <v>0</v>
      </c>
      <c r="CR151" s="267">
        <f ca="1">(INDEX('Term Pricing'!$G$1453:$G$1632,MATCH('Project 1'!CR$8,'Term Pricing'!$C$1453:$C$1632,0))*CR110*$D151)+(INDEX('Term Pricing'!$H$1453:$H$1632,MATCH('Project 1'!CR$8,'Term Pricing'!$C$1453:$C$1632,0))*CR110*(1-$D151))</f>
        <v>0</v>
      </c>
      <c r="CS151" s="267">
        <f ca="1">(INDEX('Term Pricing'!$G$1453:$G$1632,MATCH('Project 1'!CS$8,'Term Pricing'!$C$1453:$C$1632,0))*CS110*$D151)+(INDEX('Term Pricing'!$H$1453:$H$1632,MATCH('Project 1'!CS$8,'Term Pricing'!$C$1453:$C$1632,0))*CS110*(1-$D151))</f>
        <v>0</v>
      </c>
      <c r="CT151" s="267">
        <f ca="1">(INDEX('Term Pricing'!$G$1453:$G$1632,MATCH('Project 1'!CT$8,'Term Pricing'!$C$1453:$C$1632,0))*CT110*$D151)+(INDEX('Term Pricing'!$H$1453:$H$1632,MATCH('Project 1'!CT$8,'Term Pricing'!$C$1453:$C$1632,0))*CT110*(1-$D151))</f>
        <v>0</v>
      </c>
      <c r="CU151" s="267">
        <f ca="1">(INDEX('Term Pricing'!$G$1453:$G$1632,MATCH('Project 1'!CU$8,'Term Pricing'!$C$1453:$C$1632,0))*CU110*$D151)+(INDEX('Term Pricing'!$H$1453:$H$1632,MATCH('Project 1'!CU$8,'Term Pricing'!$C$1453:$C$1632,0))*CU110*(1-$D151))</f>
        <v>0</v>
      </c>
      <c r="CV151" s="267">
        <f ca="1">(INDEX('Term Pricing'!$G$1453:$G$1632,MATCH('Project 1'!CV$8,'Term Pricing'!$C$1453:$C$1632,0))*CV110*$D151)+(INDEX('Term Pricing'!$H$1453:$H$1632,MATCH('Project 1'!CV$8,'Term Pricing'!$C$1453:$C$1632,0))*CV110*(1-$D151))</f>
        <v>0</v>
      </c>
      <c r="CW151" s="267">
        <f ca="1">(INDEX('Term Pricing'!$G$1453:$G$1632,MATCH('Project 1'!CW$8,'Term Pricing'!$C$1453:$C$1632,0))*CW110*$D151)+(INDEX('Term Pricing'!$H$1453:$H$1632,MATCH('Project 1'!CW$8,'Term Pricing'!$C$1453:$C$1632,0))*CW110*(1-$D151))</f>
        <v>0</v>
      </c>
      <c r="CX151" s="267">
        <f ca="1">(INDEX('Term Pricing'!$G$1453:$G$1632,MATCH('Project 1'!CX$8,'Term Pricing'!$C$1453:$C$1632,0))*CX110*$D151)+(INDEX('Term Pricing'!$H$1453:$H$1632,MATCH('Project 1'!CX$8,'Term Pricing'!$C$1453:$C$1632,0))*CX110*(1-$D151))</f>
        <v>0</v>
      </c>
      <c r="CY151" s="267">
        <f ca="1">(INDEX('Term Pricing'!$G$1453:$G$1632,MATCH('Project 1'!CY$8,'Term Pricing'!$C$1453:$C$1632,0))*CY110*$D151)+(INDEX('Term Pricing'!$H$1453:$H$1632,MATCH('Project 1'!CY$8,'Term Pricing'!$C$1453:$C$1632,0))*CY110*(1-$D151))</f>
        <v>0</v>
      </c>
      <c r="CZ151" s="267">
        <f ca="1">(INDEX('Term Pricing'!$G$1453:$G$1632,MATCH('Project 1'!CZ$8,'Term Pricing'!$C$1453:$C$1632,0))*CZ110*$D151)+(INDEX('Term Pricing'!$H$1453:$H$1632,MATCH('Project 1'!CZ$8,'Term Pricing'!$C$1453:$C$1632,0))*CZ110*(1-$D151))</f>
        <v>0</v>
      </c>
      <c r="DA151" s="267">
        <f ca="1">(INDEX('Term Pricing'!$G$1453:$G$1632,MATCH('Project 1'!DA$8,'Term Pricing'!$C$1453:$C$1632,0))*DA110*$D151)+(INDEX('Term Pricing'!$H$1453:$H$1632,MATCH('Project 1'!DA$8,'Term Pricing'!$C$1453:$C$1632,0))*DA110*(1-$D151))</f>
        <v>0</v>
      </c>
      <c r="DB151" s="267">
        <f ca="1">(INDEX('Term Pricing'!$G$1453:$G$1632,MATCH('Project 1'!DB$8,'Term Pricing'!$C$1453:$C$1632,0))*DB110*$D151)+(INDEX('Term Pricing'!$H$1453:$H$1632,MATCH('Project 1'!DB$8,'Term Pricing'!$C$1453:$C$1632,0))*DB110*(1-$D151))</f>
        <v>0</v>
      </c>
      <c r="DC151" s="267">
        <f ca="1">(INDEX('Term Pricing'!$G$1453:$G$1632,MATCH('Project 1'!DC$8,'Term Pricing'!$C$1453:$C$1632,0))*DC110*$D151)+(INDEX('Term Pricing'!$H$1453:$H$1632,MATCH('Project 1'!DC$8,'Term Pricing'!$C$1453:$C$1632,0))*DC110*(1-$D151))</f>
        <v>0</v>
      </c>
      <c r="DD151" s="267">
        <f ca="1">(INDEX('Term Pricing'!$G$1453:$G$1632,MATCH('Project 1'!DD$8,'Term Pricing'!$C$1453:$C$1632,0))*DD110*$D151)+(INDEX('Term Pricing'!$H$1453:$H$1632,MATCH('Project 1'!DD$8,'Term Pricing'!$C$1453:$C$1632,0))*DD110*(1-$D151))</f>
        <v>0</v>
      </c>
      <c r="DE151" s="267">
        <f ca="1">(INDEX('Term Pricing'!$G$1453:$G$1632,MATCH('Project 1'!DE$8,'Term Pricing'!$C$1453:$C$1632,0))*DE110*$D151)+(INDEX('Term Pricing'!$H$1453:$H$1632,MATCH('Project 1'!DE$8,'Term Pricing'!$C$1453:$C$1632,0))*DE110*(1-$D151))</f>
        <v>0</v>
      </c>
      <c r="DF151" s="267">
        <f ca="1">(INDEX('Term Pricing'!$G$1453:$G$1632,MATCH('Project 1'!DF$8,'Term Pricing'!$C$1453:$C$1632,0))*DF110*$D151)+(INDEX('Term Pricing'!$H$1453:$H$1632,MATCH('Project 1'!DF$8,'Term Pricing'!$C$1453:$C$1632,0))*DF110*(1-$D151))</f>
        <v>0</v>
      </c>
      <c r="DG151" s="267">
        <f ca="1">(INDEX('Term Pricing'!$G$1453:$G$1632,MATCH('Project 1'!DG$8,'Term Pricing'!$C$1453:$C$1632,0))*DG110*$D151)+(INDEX('Term Pricing'!$H$1453:$H$1632,MATCH('Project 1'!DG$8,'Term Pricing'!$C$1453:$C$1632,0))*DG110*(1-$D151))</f>
        <v>0</v>
      </c>
      <c r="DH151" s="267">
        <f ca="1">(INDEX('Term Pricing'!$G$1453:$G$1632,MATCH('Project 1'!DH$8,'Term Pricing'!$C$1453:$C$1632,0))*DH110*$D151)+(INDEX('Term Pricing'!$H$1453:$H$1632,MATCH('Project 1'!DH$8,'Term Pricing'!$C$1453:$C$1632,0))*DH110*(1-$D151))</f>
        <v>0</v>
      </c>
      <c r="DI151" s="267">
        <f ca="1">(INDEX('Term Pricing'!$G$1453:$G$1632,MATCH('Project 1'!DI$8,'Term Pricing'!$C$1453:$C$1632,0))*DI110*$D151)+(INDEX('Term Pricing'!$H$1453:$H$1632,MATCH('Project 1'!DI$8,'Term Pricing'!$C$1453:$C$1632,0))*DI110*(1-$D151))</f>
        <v>0</v>
      </c>
      <c r="DJ151" s="267">
        <f ca="1">(INDEX('Term Pricing'!$G$1453:$G$1632,MATCH('Project 1'!DJ$8,'Term Pricing'!$C$1453:$C$1632,0))*DJ110*$D151)+(INDEX('Term Pricing'!$H$1453:$H$1632,MATCH('Project 1'!DJ$8,'Term Pricing'!$C$1453:$C$1632,0))*DJ110*(1-$D151))</f>
        <v>0</v>
      </c>
      <c r="DK151" s="267">
        <f ca="1">(INDEX('Term Pricing'!$G$1453:$G$1632,MATCH('Project 1'!DK$8,'Term Pricing'!$C$1453:$C$1632,0))*DK110*$D151)+(INDEX('Term Pricing'!$H$1453:$H$1632,MATCH('Project 1'!DK$8,'Term Pricing'!$C$1453:$C$1632,0))*DK110*(1-$D151))</f>
        <v>0</v>
      </c>
      <c r="DL151" s="267">
        <f ca="1">(INDEX('Term Pricing'!$G$1453:$G$1632,MATCH('Project 1'!DL$8,'Term Pricing'!$C$1453:$C$1632,0))*DL110*$D151)+(INDEX('Term Pricing'!$H$1453:$H$1632,MATCH('Project 1'!DL$8,'Term Pricing'!$C$1453:$C$1632,0))*DL110*(1-$D151))</f>
        <v>0</v>
      </c>
      <c r="DM151" s="267">
        <f ca="1">(INDEX('Term Pricing'!$G$1453:$G$1632,MATCH('Project 1'!DM$8,'Term Pricing'!$C$1453:$C$1632,0))*DM110*$D151)+(INDEX('Term Pricing'!$H$1453:$H$1632,MATCH('Project 1'!DM$8,'Term Pricing'!$C$1453:$C$1632,0))*DM110*(1-$D151))</f>
        <v>0</v>
      </c>
      <c r="DN151" s="267">
        <f ca="1">(INDEX('Term Pricing'!$G$1453:$G$1632,MATCH('Project 1'!DN$8,'Term Pricing'!$C$1453:$C$1632,0))*DN110*$D151)+(INDEX('Term Pricing'!$H$1453:$H$1632,MATCH('Project 1'!DN$8,'Term Pricing'!$C$1453:$C$1632,0))*DN110*(1-$D151))</f>
        <v>0</v>
      </c>
      <c r="DO151" s="267">
        <f ca="1">(INDEX('Term Pricing'!$G$1453:$G$1632,MATCH('Project 1'!DO$8,'Term Pricing'!$C$1453:$C$1632,0))*DO110*$D151)+(INDEX('Term Pricing'!$H$1453:$H$1632,MATCH('Project 1'!DO$8,'Term Pricing'!$C$1453:$C$1632,0))*DO110*(1-$D151))</f>
        <v>0</v>
      </c>
      <c r="DP151" s="267">
        <f ca="1">(INDEX('Term Pricing'!$G$1453:$G$1632,MATCH('Project 1'!DP$8,'Term Pricing'!$C$1453:$C$1632,0))*DP110*$D151)+(INDEX('Term Pricing'!$H$1453:$H$1632,MATCH('Project 1'!DP$8,'Term Pricing'!$C$1453:$C$1632,0))*DP110*(1-$D151))</f>
        <v>0</v>
      </c>
      <c r="DQ151" s="267">
        <f ca="1">(INDEX('Term Pricing'!$G$1453:$G$1632,MATCH('Project 1'!DQ$8,'Term Pricing'!$C$1453:$C$1632,0))*DQ110*$D151)+(INDEX('Term Pricing'!$H$1453:$H$1632,MATCH('Project 1'!DQ$8,'Term Pricing'!$C$1453:$C$1632,0))*DQ110*(1-$D151))</f>
        <v>0</v>
      </c>
      <c r="DR151" s="267">
        <f ca="1">(INDEX('Term Pricing'!$G$1453:$G$1632,MATCH('Project 1'!DR$8,'Term Pricing'!$C$1453:$C$1632,0))*DR110*$D151)+(INDEX('Term Pricing'!$H$1453:$H$1632,MATCH('Project 1'!DR$8,'Term Pricing'!$C$1453:$C$1632,0))*DR110*(1-$D151))</f>
        <v>0</v>
      </c>
      <c r="DS151" s="267">
        <f ca="1">(INDEX('Term Pricing'!$G$1453:$G$1632,MATCH('Project 1'!DS$8,'Term Pricing'!$C$1453:$C$1632,0))*DS110*$D151)+(INDEX('Term Pricing'!$H$1453:$H$1632,MATCH('Project 1'!DS$8,'Term Pricing'!$C$1453:$C$1632,0))*DS110*(1-$D151))</f>
        <v>0</v>
      </c>
      <c r="DT151" s="267">
        <f ca="1">(INDEX('Term Pricing'!$G$1453:$G$1632,MATCH('Project 1'!DT$8,'Term Pricing'!$C$1453:$C$1632,0))*DT110*$D151)+(INDEX('Term Pricing'!$H$1453:$H$1632,MATCH('Project 1'!DT$8,'Term Pricing'!$C$1453:$C$1632,0))*DT110*(1-$D151))</f>
        <v>0</v>
      </c>
      <c r="DU151" s="267">
        <f ca="1">(INDEX('Term Pricing'!$G$1453:$G$1632,MATCH('Project 1'!DU$8,'Term Pricing'!$C$1453:$C$1632,0))*DU110*$D151)+(INDEX('Term Pricing'!$H$1453:$H$1632,MATCH('Project 1'!DU$8,'Term Pricing'!$C$1453:$C$1632,0))*DU110*(1-$D151))</f>
        <v>0</v>
      </c>
      <c r="DV151" s="267">
        <f ca="1">(INDEX('Term Pricing'!$G$1453:$G$1632,MATCH('Project 1'!DV$8,'Term Pricing'!$C$1453:$C$1632,0))*DV110*$D151)+(INDEX('Term Pricing'!$H$1453:$H$1632,MATCH('Project 1'!DV$8,'Term Pricing'!$C$1453:$C$1632,0))*DV110*(1-$D151))</f>
        <v>0</v>
      </c>
      <c r="DW151" s="267">
        <f ca="1">(INDEX('Term Pricing'!$G$1453:$G$1632,MATCH('Project 1'!DW$8,'Term Pricing'!$C$1453:$C$1632,0))*DW110*$D151)+(INDEX('Term Pricing'!$H$1453:$H$1632,MATCH('Project 1'!DW$8,'Term Pricing'!$C$1453:$C$1632,0))*DW110*(1-$D151))</f>
        <v>0</v>
      </c>
      <c r="DX151" s="267">
        <f ca="1">(INDEX('Term Pricing'!$G$1453:$G$1632,MATCH('Project 1'!DX$8,'Term Pricing'!$C$1453:$C$1632,0))*DX110*$D151)+(INDEX('Term Pricing'!$H$1453:$H$1632,MATCH('Project 1'!DX$8,'Term Pricing'!$C$1453:$C$1632,0))*DX110*(1-$D151))</f>
        <v>0</v>
      </c>
      <c r="DY151" s="267">
        <f ca="1">(INDEX('Term Pricing'!$G$1453:$G$1632,MATCH('Project 1'!DY$8,'Term Pricing'!$C$1453:$C$1632,0))*DY110*$D151)+(INDEX('Term Pricing'!$H$1453:$H$1632,MATCH('Project 1'!DY$8,'Term Pricing'!$C$1453:$C$1632,0))*DY110*(1-$D151))</f>
        <v>0</v>
      </c>
      <c r="DZ151" s="267">
        <f ca="1">(INDEX('Term Pricing'!$G$1453:$G$1632,MATCH('Project 1'!DZ$8,'Term Pricing'!$C$1453:$C$1632,0))*DZ110*$D151)+(INDEX('Term Pricing'!$H$1453:$H$1632,MATCH('Project 1'!DZ$8,'Term Pricing'!$C$1453:$C$1632,0))*DZ110*(1-$D151))</f>
        <v>0</v>
      </c>
    </row>
    <row r="152" spans="1:130">
      <c r="A152" s="151"/>
      <c r="C152" s="34" t="str">
        <f t="shared" ref="C152:C160" si="367">C57</f>
        <v>H100</v>
      </c>
      <c r="D152" s="70">
        <f>Inputs!I96</f>
        <v>0.6</v>
      </c>
      <c r="E152" s="107">
        <v>0.2</v>
      </c>
      <c r="F152" s="110">
        <v>1</v>
      </c>
      <c r="G152" s="54" t="s">
        <v>83</v>
      </c>
      <c r="H152" s="266">
        <f t="shared" ca="1" si="366"/>
        <v>5567130.7975171432</v>
      </c>
      <c r="I152" s="29"/>
      <c r="J152" s="267">
        <f ca="1">(INDEX('Term Pricing'!$I$1453:$I$1632,MATCH('Project 1'!J$8,'Term Pricing'!$C$1453:$C$1632,0))*J111*$D152)+(INDEX('Term Pricing'!$J$1453:$J$1632,MATCH('Project 1'!J$8,'Term Pricing'!$C$1453:$C$1632,0))*J111*(1-$D152))</f>
        <v>0</v>
      </c>
      <c r="K152" s="267">
        <f ca="1">(INDEX('Term Pricing'!$I$1453:$I$1632,MATCH('Project 1'!K$8,'Term Pricing'!$C$1453:$C$1632,0))*K111*$D152)+(INDEX('Term Pricing'!$J$1453:$J$1632,MATCH('Project 1'!K$8,'Term Pricing'!$C$1453:$C$1632,0))*K111*(1-$D152))</f>
        <v>0</v>
      </c>
      <c r="L152" s="267">
        <f ca="1">(INDEX('Term Pricing'!$I$1453:$I$1632,MATCH('Project 1'!L$8,'Term Pricing'!$C$1453:$C$1632,0))*L111*$D152)+(INDEX('Term Pricing'!$J$1453:$J$1632,MATCH('Project 1'!L$8,'Term Pricing'!$C$1453:$C$1632,0))*L111*(1-$D152))</f>
        <v>0</v>
      </c>
      <c r="M152" s="267">
        <f ca="1">(INDEX('Term Pricing'!$I$1453:$I$1632,MATCH('Project 1'!M$8,'Term Pricing'!$C$1453:$C$1632,0))*M111*$D152)+(INDEX('Term Pricing'!$J$1453:$J$1632,MATCH('Project 1'!M$8,'Term Pricing'!$C$1453:$C$1632,0))*M111*(1-$D152))</f>
        <v>0</v>
      </c>
      <c r="N152" s="267">
        <f ca="1">(INDEX('Term Pricing'!$I$1453:$I$1632,MATCH('Project 1'!N$8,'Term Pricing'!$C$1453:$C$1632,0))*N111*$D152)+(INDEX('Term Pricing'!$J$1453:$J$1632,MATCH('Project 1'!N$8,'Term Pricing'!$C$1453:$C$1632,0))*N111*(1-$D152))</f>
        <v>235243.44222875143</v>
      </c>
      <c r="O152" s="267">
        <f ca="1">(INDEX('Term Pricing'!$I$1453:$I$1632,MATCH('Project 1'!O$8,'Term Pricing'!$C$1453:$C$1632,0))*O111*$D152)+(INDEX('Term Pricing'!$J$1453:$J$1632,MATCH('Project 1'!O$8,'Term Pricing'!$C$1453:$C$1632,0))*O111*(1-$D152))</f>
        <v>238947.93526355538</v>
      </c>
      <c r="P152" s="267">
        <f ca="1">(INDEX('Term Pricing'!$I$1453:$I$1632,MATCH('Project 1'!P$8,'Term Pricing'!$C$1453:$C$1632,0))*P111*$D152)+(INDEX('Term Pricing'!$J$1453:$J$1632,MATCH('Project 1'!P$8,'Term Pricing'!$C$1453:$C$1632,0))*P111*(1-$D152))</f>
        <v>227165.39473255095</v>
      </c>
      <c r="Q152" s="267">
        <f ca="1">(INDEX('Term Pricing'!$I$1453:$I$1632,MATCH('Project 1'!Q$8,'Term Pricing'!$C$1453:$C$1632,0))*Q111*$D152)+(INDEX('Term Pricing'!$J$1453:$J$1632,MATCH('Project 1'!Q$8,'Term Pricing'!$C$1453:$C$1632,0))*Q111*(1-$D152))</f>
        <v>230513.61878013457</v>
      </c>
      <c r="R152" s="267">
        <f ca="1">(INDEX('Term Pricing'!$I$1453:$I$1632,MATCH('Project 1'!R$8,'Term Pricing'!$C$1453:$C$1632,0))*R111*$D152)+(INDEX('Term Pricing'!$J$1453:$J$1632,MATCH('Project 1'!R$8,'Term Pricing'!$C$1453:$C$1632,0))*R111*(1-$D152))</f>
        <v>226282.0463676459</v>
      </c>
      <c r="S152" s="267">
        <f ca="1">(INDEX('Term Pricing'!$I$1453:$I$1632,MATCH('Project 1'!S$8,'Term Pricing'!$C$1453:$C$1632,0))*S111*$D152)+(INDEX('Term Pricing'!$J$1453:$J$1632,MATCH('Project 1'!S$8,'Term Pricing'!$C$1453:$C$1632,0))*S111*(1-$D152))</f>
        <v>214864.82456516445</v>
      </c>
      <c r="T152" s="267">
        <f ca="1">(INDEX('Term Pricing'!$I$1453:$I$1632,MATCH('Project 1'!T$8,'Term Pricing'!$C$1453:$C$1632,0))*T111*$D152)+(INDEX('Term Pricing'!$J$1453:$J$1632,MATCH('Project 1'!T$8,'Term Pricing'!$C$1453:$C$1632,0))*T111*(1-$D152))</f>
        <v>217764.51647413976</v>
      </c>
      <c r="U152" s="267">
        <f ca="1">(INDEX('Term Pricing'!$I$1453:$I$1632,MATCH('Project 1'!U$8,'Term Pricing'!$C$1453:$C$1632,0))*U111*$D152)+(INDEX('Term Pricing'!$J$1453:$J$1632,MATCH('Project 1'!U$8,'Term Pricing'!$C$1453:$C$1632,0))*U111*(1-$D152))</f>
        <v>206609.66133179996</v>
      </c>
      <c r="V152" s="267">
        <f ca="1">(INDEX('Term Pricing'!$I$1453:$I$1632,MATCH('Project 1'!V$8,'Term Pricing'!$C$1453:$C$1632,0))*V111*$D152)+(INDEX('Term Pricing'!$J$1453:$J$1632,MATCH('Project 1'!V$8,'Term Pricing'!$C$1453:$C$1632,0))*V111*(1-$D152))</f>
        <v>209224.11902327414</v>
      </c>
      <c r="W152" s="267">
        <f ca="1">(INDEX('Term Pricing'!$I$1453:$I$1632,MATCH('Project 1'!W$8,'Term Pricing'!$C$1453:$C$1632,0))*W111*$D152)+(INDEX('Term Pricing'!$J$1453:$J$1632,MATCH('Project 1'!W$8,'Term Pricing'!$C$1453:$C$1632,0))*W111*(1-$D152))</f>
        <v>204952.96743632472</v>
      </c>
      <c r="X152" s="267">
        <f ca="1">(INDEX('Term Pricing'!$I$1453:$I$1632,MATCH('Project 1'!X$8,'Term Pricing'!$C$1453:$C$1632,0))*X111*$D152)+(INDEX('Term Pricing'!$J$1453:$J$1632,MATCH('Project 1'!X$8,'Term Pricing'!$C$1453:$C$1632,0))*X111*(1-$D152))</f>
        <v>181264.78339364319</v>
      </c>
      <c r="Y152" s="267">
        <f ca="1">(INDEX('Term Pricing'!$I$1453:$I$1632,MATCH('Project 1'!Y$8,'Term Pricing'!$C$1453:$C$1632,0))*Y111*$D152)+(INDEX('Term Pricing'!$J$1453:$J$1632,MATCH('Project 1'!Y$8,'Term Pricing'!$C$1453:$C$1632,0))*Y111*(1-$D152))</f>
        <v>196426.3098085511</v>
      </c>
      <c r="Z152" s="267">
        <f ca="1">(INDEX('Term Pricing'!$I$1453:$I$1632,MATCH('Project 1'!Z$8,'Term Pricing'!$C$1453:$C$1632,0))*Z111*$D152)+(INDEX('Term Pricing'!$J$1453:$J$1632,MATCH('Project 1'!Z$8,'Term Pricing'!$C$1453:$C$1632,0))*Z111*(1-$D152))</f>
        <v>185978.38280594876</v>
      </c>
      <c r="AA152" s="267">
        <f ca="1">(INDEX('Term Pricing'!$I$1453:$I$1632,MATCH('Project 1'!AA$8,'Term Pricing'!$C$1453:$C$1632,0))*AA111*$D152)+(INDEX('Term Pricing'!$J$1453:$J$1632,MATCH('Project 1'!AA$8,'Term Pricing'!$C$1453:$C$1632,0))*AA111*(1-$D152))</f>
        <v>188515.19687309128</v>
      </c>
      <c r="AB152" s="267">
        <f ca="1">(INDEX('Term Pricing'!$I$1453:$I$1632,MATCH('Project 1'!AB$8,'Term Pricing'!$C$1453:$C$1632,0))*AB111*$D152)+(INDEX('Term Pricing'!$J$1453:$J$1632,MATCH('Project 1'!AB$8,'Term Pricing'!$C$1453:$C$1632,0))*AB111*(1-$D152))</f>
        <v>179736.29781185565</v>
      </c>
      <c r="AC152" s="267">
        <f ca="1">(INDEX('Term Pricing'!$I$1453:$I$1632,MATCH('Project 1'!AC$8,'Term Pricing'!$C$1453:$C$1632,0))*AC111*$D152)+(INDEX('Term Pricing'!$J$1453:$J$1632,MATCH('Project 1'!AC$8,'Term Pricing'!$C$1453:$C$1632,0))*AC111*(1-$D152))</f>
        <v>184809.60000000001</v>
      </c>
      <c r="AD152" s="267">
        <f ca="1">(INDEX('Term Pricing'!$I$1453:$I$1632,MATCH('Project 1'!AD$8,'Term Pricing'!$C$1453:$C$1632,0))*AD111*$D152)+(INDEX('Term Pricing'!$J$1453:$J$1632,MATCH('Project 1'!AD$8,'Term Pricing'!$C$1453:$C$1632,0))*AD111*(1-$D152))</f>
        <v>184809.60000000001</v>
      </c>
      <c r="AE152" s="267">
        <f ca="1">(INDEX('Term Pricing'!$I$1453:$I$1632,MATCH('Project 1'!AE$8,'Term Pricing'!$C$1453:$C$1632,0))*AE111*$D152)+(INDEX('Term Pricing'!$J$1453:$J$1632,MATCH('Project 1'!AE$8,'Term Pricing'!$C$1453:$C$1632,0))*AE111*(1-$D152))</f>
        <v>178848</v>
      </c>
      <c r="AF152" s="267">
        <f ca="1">(INDEX('Term Pricing'!$I$1453:$I$1632,MATCH('Project 1'!AF$8,'Term Pricing'!$C$1453:$C$1632,0))*AF111*$D152)+(INDEX('Term Pricing'!$J$1453:$J$1632,MATCH('Project 1'!AF$8,'Term Pricing'!$C$1453:$C$1632,0))*AF111*(1-$D152))</f>
        <v>184809.60000000001</v>
      </c>
      <c r="AG152" s="267">
        <f ca="1">(INDEX('Term Pricing'!$I$1453:$I$1632,MATCH('Project 1'!AG$8,'Term Pricing'!$C$1453:$C$1632,0))*AG111*$D152)+(INDEX('Term Pricing'!$J$1453:$J$1632,MATCH('Project 1'!AG$8,'Term Pricing'!$C$1453:$C$1632,0))*AG111*(1-$D152))</f>
        <v>178848</v>
      </c>
      <c r="AH152" s="267">
        <f ca="1">(INDEX('Term Pricing'!$I$1453:$I$1632,MATCH('Project 1'!AH$8,'Term Pricing'!$C$1453:$C$1632,0))*AH111*$D152)+(INDEX('Term Pricing'!$J$1453:$J$1632,MATCH('Project 1'!AH$8,'Term Pricing'!$C$1453:$C$1632,0))*AH111*(1-$D152))</f>
        <v>184809.60000000001</v>
      </c>
      <c r="AI152" s="267">
        <f ca="1">(INDEX('Term Pricing'!$I$1453:$I$1632,MATCH('Project 1'!AI$8,'Term Pricing'!$C$1453:$C$1632,0))*AI111*$D152)+(INDEX('Term Pricing'!$J$1453:$J$1632,MATCH('Project 1'!AI$8,'Term Pricing'!$C$1453:$C$1632,0))*AI111*(1-$D152))</f>
        <v>184809.60000000001</v>
      </c>
      <c r="AJ152" s="267">
        <f ca="1">(INDEX('Term Pricing'!$I$1453:$I$1632,MATCH('Project 1'!AJ$8,'Term Pricing'!$C$1453:$C$1632,0))*AJ111*$D152)+(INDEX('Term Pricing'!$J$1453:$J$1632,MATCH('Project 1'!AJ$8,'Term Pricing'!$C$1453:$C$1632,0))*AJ111*(1-$D152))</f>
        <v>172886.39999999999</v>
      </c>
      <c r="AK152" s="267">
        <f ca="1">(INDEX('Term Pricing'!$I$1453:$I$1632,MATCH('Project 1'!AK$8,'Term Pricing'!$C$1453:$C$1632,0))*AK111*$D152)+(INDEX('Term Pricing'!$J$1453:$J$1632,MATCH('Project 1'!AK$8,'Term Pricing'!$C$1453:$C$1632,0))*AK111*(1-$D152))</f>
        <v>184809.60000000001</v>
      </c>
      <c r="AL152" s="267">
        <f ca="1">(INDEX('Term Pricing'!$I$1453:$I$1632,MATCH('Project 1'!AL$8,'Term Pricing'!$C$1453:$C$1632,0))*AL111*$D152)+(INDEX('Term Pricing'!$J$1453:$J$1632,MATCH('Project 1'!AL$8,'Term Pricing'!$C$1453:$C$1632,0))*AL111*(1-$D152))</f>
        <v>178848</v>
      </c>
      <c r="AM152" s="267">
        <f ca="1">(INDEX('Term Pricing'!$I$1453:$I$1632,MATCH('Project 1'!AM$8,'Term Pricing'!$C$1453:$C$1632,0))*AM111*$D152)+(INDEX('Term Pricing'!$J$1453:$J$1632,MATCH('Project 1'!AM$8,'Term Pricing'!$C$1453:$C$1632,0))*AM111*(1-$D152))</f>
        <v>184809.60000000001</v>
      </c>
      <c r="AN152" s="267">
        <f ca="1">(INDEX('Term Pricing'!$I$1453:$I$1632,MATCH('Project 1'!AN$8,'Term Pricing'!$C$1453:$C$1632,0))*AN111*$D152)+(INDEX('Term Pricing'!$J$1453:$J$1632,MATCH('Project 1'!AN$8,'Term Pricing'!$C$1453:$C$1632,0))*AN111*(1-$D152))</f>
        <v>178848</v>
      </c>
      <c r="AO152" s="267">
        <f ca="1">(INDEX('Term Pricing'!$I$1453:$I$1632,MATCH('Project 1'!AO$8,'Term Pricing'!$C$1453:$C$1632,0))*AO111*$D152)+(INDEX('Term Pricing'!$J$1453:$J$1632,MATCH('Project 1'!AO$8,'Term Pricing'!$C$1453:$C$1632,0))*AO111*(1-$D152))</f>
        <v>184809.60000000001</v>
      </c>
      <c r="AP152" s="267">
        <f ca="1">(INDEX('Term Pricing'!$I$1453:$I$1632,MATCH('Project 1'!AP$8,'Term Pricing'!$C$1453:$C$1632,0))*AP111*$D152)+(INDEX('Term Pricing'!$J$1453:$J$1632,MATCH('Project 1'!AP$8,'Term Pricing'!$C$1453:$C$1632,0))*AP111*(1-$D152))</f>
        <v>184809.60000000001</v>
      </c>
      <c r="AQ152" s="267">
        <f ca="1">(INDEX('Term Pricing'!$I$1453:$I$1632,MATCH('Project 1'!AQ$8,'Term Pricing'!$C$1453:$C$1632,0))*AQ111*$D152)+(INDEX('Term Pricing'!$J$1453:$J$1632,MATCH('Project 1'!AQ$8,'Term Pricing'!$C$1453:$C$1632,0))*AQ111*(1-$D152))</f>
        <v>178848</v>
      </c>
      <c r="AR152" s="267">
        <f ca="1">(INDEX('Term Pricing'!$I$1453:$I$1632,MATCH('Project 1'!AR$8,'Term Pricing'!$C$1453:$C$1632,0))*AR111*$D152)+(INDEX('Term Pricing'!$J$1453:$J$1632,MATCH('Project 1'!AR$8,'Term Pricing'!$C$1453:$C$1632,0))*AR111*(1-$D152))</f>
        <v>184809.60000000001</v>
      </c>
      <c r="AS152" s="267">
        <f ca="1">(INDEX('Term Pricing'!$I$1453:$I$1632,MATCH('Project 1'!AS$8,'Term Pricing'!$C$1453:$C$1632,0))*AS111*$D152)+(INDEX('Term Pricing'!$J$1453:$J$1632,MATCH('Project 1'!AS$8,'Term Pricing'!$C$1453:$C$1632,0))*AS111*(1-$D152))</f>
        <v>178848</v>
      </c>
      <c r="AT152" s="267">
        <f ca="1">(INDEX('Term Pricing'!$I$1453:$I$1632,MATCH('Project 1'!AT$8,'Term Pricing'!$C$1453:$C$1632,0))*AT111*$D152)+(INDEX('Term Pricing'!$J$1453:$J$1632,MATCH('Project 1'!AT$8,'Term Pricing'!$C$1453:$C$1632,0))*AT111*(1-$D152))</f>
        <v>184809.60000000001</v>
      </c>
      <c r="AU152" s="267">
        <f ca="1">(INDEX('Term Pricing'!$I$1453:$I$1632,MATCH('Project 1'!AU$8,'Term Pricing'!$C$1453:$C$1632,0))*AU111*$D152)+(INDEX('Term Pricing'!$J$1453:$J$1632,MATCH('Project 1'!AU$8,'Term Pricing'!$C$1453:$C$1632,0))*AU111*(1-$D152))</f>
        <v>184809.60000000001</v>
      </c>
      <c r="AV152" s="267">
        <f ca="1">(INDEX('Term Pricing'!$I$1453:$I$1632,MATCH('Project 1'!AV$8,'Term Pricing'!$C$1453:$C$1632,0))*AV111*$D152)+(INDEX('Term Pricing'!$J$1453:$J$1632,MATCH('Project 1'!AV$8,'Term Pricing'!$C$1453:$C$1632,0))*AV111*(1-$D152))</f>
        <v>166924.79999999999</v>
      </c>
      <c r="AW152" s="267">
        <f ca="1">(INDEX('Term Pricing'!$I$1453:$I$1632,MATCH('Project 1'!AW$8,'Term Pricing'!$C$1453:$C$1632,0))*AW111*$D152)+(INDEX('Term Pricing'!$J$1453:$J$1632,MATCH('Project 1'!AW$8,'Term Pricing'!$C$1453:$C$1632,0))*AW111*(1-$D152))</f>
        <v>184809.60000000001</v>
      </c>
      <c r="AX152" s="267">
        <f ca="1">(INDEX('Term Pricing'!$I$1453:$I$1632,MATCH('Project 1'!AX$8,'Term Pricing'!$C$1453:$C$1632,0))*AX111*$D152)+(INDEX('Term Pricing'!$J$1453:$J$1632,MATCH('Project 1'!AX$8,'Term Pricing'!$C$1453:$C$1632,0))*AX111*(1-$D152))</f>
        <v>0</v>
      </c>
      <c r="AY152" s="267">
        <f ca="1">(INDEX('Term Pricing'!$I$1453:$I$1632,MATCH('Project 1'!AY$8,'Term Pricing'!$C$1453:$C$1632,0))*AY111*$D152)+(INDEX('Term Pricing'!$J$1453:$J$1632,MATCH('Project 1'!AY$8,'Term Pricing'!$C$1453:$C$1632,0))*AY111*(1-$D152))</f>
        <v>0</v>
      </c>
      <c r="AZ152" s="267">
        <f ca="1">(INDEX('Term Pricing'!$I$1453:$I$1632,MATCH('Project 1'!AZ$8,'Term Pricing'!$C$1453:$C$1632,0))*AZ111*$D152)+(INDEX('Term Pricing'!$J$1453:$J$1632,MATCH('Project 1'!AZ$8,'Term Pricing'!$C$1453:$C$1632,0))*AZ111*(1-$D152))</f>
        <v>0</v>
      </c>
      <c r="BA152" s="267">
        <f ca="1">(INDEX('Term Pricing'!$I$1453:$I$1632,MATCH('Project 1'!BA$8,'Term Pricing'!$C$1453:$C$1632,0))*BA111*$D152)+(INDEX('Term Pricing'!$J$1453:$J$1632,MATCH('Project 1'!BA$8,'Term Pricing'!$C$1453:$C$1632,0))*BA111*(1-$D152))</f>
        <v>0</v>
      </c>
      <c r="BB152" s="267">
        <f ca="1">(INDEX('Term Pricing'!$I$1453:$I$1632,MATCH('Project 1'!BB$8,'Term Pricing'!$C$1453:$C$1632,0))*BB111*$D152)+(INDEX('Term Pricing'!$J$1453:$J$1632,MATCH('Project 1'!BB$8,'Term Pricing'!$C$1453:$C$1632,0))*BB111*(1-$D152))</f>
        <v>0</v>
      </c>
      <c r="BC152" s="267">
        <f ca="1">(INDEX('Term Pricing'!$I$1453:$I$1632,MATCH('Project 1'!BC$8,'Term Pricing'!$C$1453:$C$1632,0))*BC111*$D152)+(INDEX('Term Pricing'!$J$1453:$J$1632,MATCH('Project 1'!BC$8,'Term Pricing'!$C$1453:$C$1632,0))*BC111*(1-$D152))</f>
        <v>0</v>
      </c>
      <c r="BD152" s="267">
        <f ca="1">(INDEX('Term Pricing'!$I$1453:$I$1632,MATCH('Project 1'!BD$8,'Term Pricing'!$C$1453:$C$1632,0))*BD111*$D152)+(INDEX('Term Pricing'!$J$1453:$J$1632,MATCH('Project 1'!BD$8,'Term Pricing'!$C$1453:$C$1632,0))*BD111*(1-$D152))</f>
        <v>0</v>
      </c>
      <c r="BE152" s="267">
        <f ca="1">(INDEX('Term Pricing'!$I$1453:$I$1632,MATCH('Project 1'!BE$8,'Term Pricing'!$C$1453:$C$1632,0))*BE111*$D152)+(INDEX('Term Pricing'!$J$1453:$J$1632,MATCH('Project 1'!BE$8,'Term Pricing'!$C$1453:$C$1632,0))*BE111*(1-$D152))</f>
        <v>0</v>
      </c>
      <c r="BF152" s="267">
        <f ca="1">(INDEX('Term Pricing'!$I$1453:$I$1632,MATCH('Project 1'!BF$8,'Term Pricing'!$C$1453:$C$1632,0))*BF111*$D152)+(INDEX('Term Pricing'!$J$1453:$J$1632,MATCH('Project 1'!BF$8,'Term Pricing'!$C$1453:$C$1632,0))*BF111*(1-$D152))</f>
        <v>0</v>
      </c>
      <c r="BG152" s="267">
        <f ca="1">(INDEX('Term Pricing'!$I$1453:$I$1632,MATCH('Project 1'!BG$8,'Term Pricing'!$C$1453:$C$1632,0))*BG111*$D152)+(INDEX('Term Pricing'!$J$1453:$J$1632,MATCH('Project 1'!BG$8,'Term Pricing'!$C$1453:$C$1632,0))*BG111*(1-$D152))</f>
        <v>0</v>
      </c>
      <c r="BH152" s="267">
        <f ca="1">(INDEX('Term Pricing'!$I$1453:$I$1632,MATCH('Project 1'!BH$8,'Term Pricing'!$C$1453:$C$1632,0))*BH111*$D152)+(INDEX('Term Pricing'!$J$1453:$J$1632,MATCH('Project 1'!BH$8,'Term Pricing'!$C$1453:$C$1632,0))*BH111*(1-$D152))</f>
        <v>0</v>
      </c>
      <c r="BI152" s="267">
        <f ca="1">(INDEX('Term Pricing'!$I$1453:$I$1632,MATCH('Project 1'!BI$8,'Term Pricing'!$C$1453:$C$1632,0))*BI111*$D152)+(INDEX('Term Pricing'!$J$1453:$J$1632,MATCH('Project 1'!BI$8,'Term Pricing'!$C$1453:$C$1632,0))*BI111*(1-$D152))</f>
        <v>0</v>
      </c>
      <c r="BJ152" s="267">
        <f ca="1">(INDEX('Term Pricing'!$I$1453:$I$1632,MATCH('Project 1'!BJ$8,'Term Pricing'!$C$1453:$C$1632,0))*BJ111*$D152)+(INDEX('Term Pricing'!$J$1453:$J$1632,MATCH('Project 1'!BJ$8,'Term Pricing'!$C$1453:$C$1632,0))*BJ111*(1-$D152))</f>
        <v>0</v>
      </c>
      <c r="BK152" s="267">
        <f ca="1">(INDEX('Term Pricing'!$I$1453:$I$1632,MATCH('Project 1'!BK$8,'Term Pricing'!$C$1453:$C$1632,0))*BK111*$D152)+(INDEX('Term Pricing'!$J$1453:$J$1632,MATCH('Project 1'!BK$8,'Term Pricing'!$C$1453:$C$1632,0))*BK111*(1-$D152))</f>
        <v>0</v>
      </c>
      <c r="BL152" s="267">
        <f ca="1">(INDEX('Term Pricing'!$I$1453:$I$1632,MATCH('Project 1'!BL$8,'Term Pricing'!$C$1453:$C$1632,0))*BL111*$D152)+(INDEX('Term Pricing'!$J$1453:$J$1632,MATCH('Project 1'!BL$8,'Term Pricing'!$C$1453:$C$1632,0))*BL111*(1-$D152))</f>
        <v>0</v>
      </c>
      <c r="BM152" s="267">
        <f ca="1">(INDEX('Term Pricing'!$I$1453:$I$1632,MATCH('Project 1'!BM$8,'Term Pricing'!$C$1453:$C$1632,0))*BM111*$D152)+(INDEX('Term Pricing'!$J$1453:$J$1632,MATCH('Project 1'!BM$8,'Term Pricing'!$C$1453:$C$1632,0))*BM111*(1-$D152))</f>
        <v>0</v>
      </c>
      <c r="BN152" s="267">
        <f ca="1">(INDEX('Term Pricing'!$I$1453:$I$1632,MATCH('Project 1'!BN$8,'Term Pricing'!$C$1453:$C$1632,0))*BN111*$D152)+(INDEX('Term Pricing'!$J$1453:$J$1632,MATCH('Project 1'!BN$8,'Term Pricing'!$C$1453:$C$1632,0))*BN111*(1-$D152))</f>
        <v>0</v>
      </c>
      <c r="BO152" s="267">
        <f ca="1">(INDEX('Term Pricing'!$I$1453:$I$1632,MATCH('Project 1'!BO$8,'Term Pricing'!$C$1453:$C$1632,0))*BO111*$D152)+(INDEX('Term Pricing'!$J$1453:$J$1632,MATCH('Project 1'!BO$8,'Term Pricing'!$C$1453:$C$1632,0))*BO111*(1-$D152))</f>
        <v>0</v>
      </c>
      <c r="BP152" s="267">
        <f ca="1">(INDEX('Term Pricing'!$I$1453:$I$1632,MATCH('Project 1'!BP$8,'Term Pricing'!$C$1453:$C$1632,0))*BP111*$D152)+(INDEX('Term Pricing'!$J$1453:$J$1632,MATCH('Project 1'!BP$8,'Term Pricing'!$C$1453:$C$1632,0))*BP111*(1-$D152))</f>
        <v>0</v>
      </c>
      <c r="BQ152" s="267">
        <f ca="1">(INDEX('Term Pricing'!$I$1453:$I$1632,MATCH('Project 1'!BQ$8,'Term Pricing'!$C$1453:$C$1632,0))*BQ111*$D152)+(INDEX('Term Pricing'!$J$1453:$J$1632,MATCH('Project 1'!BQ$8,'Term Pricing'!$C$1453:$C$1632,0))*BQ111*(1-$D152))</f>
        <v>0</v>
      </c>
      <c r="BR152" s="267">
        <f ca="1">(INDEX('Term Pricing'!$I$1453:$I$1632,MATCH('Project 1'!BR$8,'Term Pricing'!$C$1453:$C$1632,0))*BR111*$D152)+(INDEX('Term Pricing'!$J$1453:$J$1632,MATCH('Project 1'!BR$8,'Term Pricing'!$C$1453:$C$1632,0))*BR111*(1-$D152))</f>
        <v>0</v>
      </c>
      <c r="BS152" s="267">
        <f ca="1">(INDEX('Term Pricing'!$I$1453:$I$1632,MATCH('Project 1'!BS$8,'Term Pricing'!$C$1453:$C$1632,0))*BS111*$D152)+(INDEX('Term Pricing'!$J$1453:$J$1632,MATCH('Project 1'!BS$8,'Term Pricing'!$C$1453:$C$1632,0))*BS111*(1-$D152))</f>
        <v>0</v>
      </c>
      <c r="BT152" s="267">
        <f ca="1">(INDEX('Term Pricing'!$I$1453:$I$1632,MATCH('Project 1'!BT$8,'Term Pricing'!$C$1453:$C$1632,0))*BT111*$D152)+(INDEX('Term Pricing'!$J$1453:$J$1632,MATCH('Project 1'!BT$8,'Term Pricing'!$C$1453:$C$1632,0))*BT111*(1-$D152))</f>
        <v>0</v>
      </c>
      <c r="BU152" s="267">
        <f ca="1">(INDEX('Term Pricing'!$I$1453:$I$1632,MATCH('Project 1'!BU$8,'Term Pricing'!$C$1453:$C$1632,0))*BU111*$D152)+(INDEX('Term Pricing'!$J$1453:$J$1632,MATCH('Project 1'!BU$8,'Term Pricing'!$C$1453:$C$1632,0))*BU111*(1-$D152))</f>
        <v>0</v>
      </c>
      <c r="BV152" s="267">
        <f ca="1">(INDEX('Term Pricing'!$I$1453:$I$1632,MATCH('Project 1'!BV$8,'Term Pricing'!$C$1453:$C$1632,0))*BV111*$D152)+(INDEX('Term Pricing'!$J$1453:$J$1632,MATCH('Project 1'!BV$8,'Term Pricing'!$C$1453:$C$1632,0))*BV111*(1-$D152))</f>
        <v>0</v>
      </c>
      <c r="BW152" s="267">
        <f ca="1">(INDEX('Term Pricing'!$I$1453:$I$1632,MATCH('Project 1'!BW$8,'Term Pricing'!$C$1453:$C$1632,0))*BW111*$D152)+(INDEX('Term Pricing'!$J$1453:$J$1632,MATCH('Project 1'!BW$8,'Term Pricing'!$C$1453:$C$1632,0))*BW111*(1-$D152))</f>
        <v>0</v>
      </c>
      <c r="BX152" s="267">
        <f ca="1">(INDEX('Term Pricing'!$I$1453:$I$1632,MATCH('Project 1'!BX$8,'Term Pricing'!$C$1453:$C$1632,0))*BX111*$D152)+(INDEX('Term Pricing'!$J$1453:$J$1632,MATCH('Project 1'!BX$8,'Term Pricing'!$C$1453:$C$1632,0))*BX111*(1-$D152))</f>
        <v>0</v>
      </c>
      <c r="BY152" s="267">
        <f ca="1">(INDEX('Term Pricing'!$I$1453:$I$1632,MATCH('Project 1'!BY$8,'Term Pricing'!$C$1453:$C$1632,0))*BY111*$D152)+(INDEX('Term Pricing'!$J$1453:$J$1632,MATCH('Project 1'!BY$8,'Term Pricing'!$C$1453:$C$1632,0))*BY111*(1-$D152))</f>
        <v>0</v>
      </c>
      <c r="BZ152" s="267">
        <f ca="1">(INDEX('Term Pricing'!$I$1453:$I$1632,MATCH('Project 1'!BZ$8,'Term Pricing'!$C$1453:$C$1632,0))*BZ111*$D152)+(INDEX('Term Pricing'!$J$1453:$J$1632,MATCH('Project 1'!BZ$8,'Term Pricing'!$C$1453:$C$1632,0))*BZ111*(1-$D152))</f>
        <v>0</v>
      </c>
      <c r="CA152" s="267">
        <f ca="1">(INDEX('Term Pricing'!$I$1453:$I$1632,MATCH('Project 1'!CA$8,'Term Pricing'!$C$1453:$C$1632,0))*CA111*$D152)+(INDEX('Term Pricing'!$J$1453:$J$1632,MATCH('Project 1'!CA$8,'Term Pricing'!$C$1453:$C$1632,0))*CA111*(1-$D152))</f>
        <v>0</v>
      </c>
      <c r="CB152" s="267">
        <f ca="1">(INDEX('Term Pricing'!$I$1453:$I$1632,MATCH('Project 1'!CB$8,'Term Pricing'!$C$1453:$C$1632,0))*CB111*$D152)+(INDEX('Term Pricing'!$J$1453:$J$1632,MATCH('Project 1'!CB$8,'Term Pricing'!$C$1453:$C$1632,0))*CB111*(1-$D152))</f>
        <v>0</v>
      </c>
      <c r="CC152" s="267">
        <f ca="1">(INDEX('Term Pricing'!$I$1453:$I$1632,MATCH('Project 1'!CC$8,'Term Pricing'!$C$1453:$C$1632,0))*CC111*$D152)+(INDEX('Term Pricing'!$J$1453:$J$1632,MATCH('Project 1'!CC$8,'Term Pricing'!$C$1453:$C$1632,0))*CC111*(1-$D152))</f>
        <v>0</v>
      </c>
      <c r="CD152" s="267">
        <f ca="1">(INDEX('Term Pricing'!$I$1453:$I$1632,MATCH('Project 1'!CD$8,'Term Pricing'!$C$1453:$C$1632,0))*CD111*$D152)+(INDEX('Term Pricing'!$J$1453:$J$1632,MATCH('Project 1'!CD$8,'Term Pricing'!$C$1453:$C$1632,0))*CD111*(1-$D152))</f>
        <v>0</v>
      </c>
      <c r="CE152" s="267">
        <f ca="1">(INDEX('Term Pricing'!$I$1453:$I$1632,MATCH('Project 1'!CE$8,'Term Pricing'!$C$1453:$C$1632,0))*CE111*$D152)+(INDEX('Term Pricing'!$J$1453:$J$1632,MATCH('Project 1'!CE$8,'Term Pricing'!$C$1453:$C$1632,0))*CE111*(1-$D152))</f>
        <v>0</v>
      </c>
      <c r="CF152" s="267">
        <f ca="1">(INDEX('Term Pricing'!$I$1453:$I$1632,MATCH('Project 1'!CF$8,'Term Pricing'!$C$1453:$C$1632,0))*CF111*$D152)+(INDEX('Term Pricing'!$J$1453:$J$1632,MATCH('Project 1'!CF$8,'Term Pricing'!$C$1453:$C$1632,0))*CF111*(1-$D152))</f>
        <v>0</v>
      </c>
      <c r="CG152" s="267">
        <f ca="1">(INDEX('Term Pricing'!$I$1453:$I$1632,MATCH('Project 1'!CG$8,'Term Pricing'!$C$1453:$C$1632,0))*CG111*$D152)+(INDEX('Term Pricing'!$J$1453:$J$1632,MATCH('Project 1'!CG$8,'Term Pricing'!$C$1453:$C$1632,0))*CG111*(1-$D152))</f>
        <v>0</v>
      </c>
      <c r="CH152" s="267">
        <f ca="1">(INDEX('Term Pricing'!$I$1453:$I$1632,MATCH('Project 1'!CH$8,'Term Pricing'!$C$1453:$C$1632,0))*CH111*$D152)+(INDEX('Term Pricing'!$J$1453:$J$1632,MATCH('Project 1'!CH$8,'Term Pricing'!$C$1453:$C$1632,0))*CH111*(1-$D152))</f>
        <v>0</v>
      </c>
      <c r="CI152" s="267">
        <f ca="1">(INDEX('Term Pricing'!$I$1453:$I$1632,MATCH('Project 1'!CI$8,'Term Pricing'!$C$1453:$C$1632,0))*CI111*$D152)+(INDEX('Term Pricing'!$J$1453:$J$1632,MATCH('Project 1'!CI$8,'Term Pricing'!$C$1453:$C$1632,0))*CI111*(1-$D152))</f>
        <v>0</v>
      </c>
      <c r="CJ152" s="267">
        <f ca="1">(INDEX('Term Pricing'!$I$1453:$I$1632,MATCH('Project 1'!CJ$8,'Term Pricing'!$C$1453:$C$1632,0))*CJ111*$D152)+(INDEX('Term Pricing'!$J$1453:$J$1632,MATCH('Project 1'!CJ$8,'Term Pricing'!$C$1453:$C$1632,0))*CJ111*(1-$D152))</f>
        <v>0</v>
      </c>
      <c r="CK152" s="267">
        <f ca="1">(INDEX('Term Pricing'!$I$1453:$I$1632,MATCH('Project 1'!CK$8,'Term Pricing'!$C$1453:$C$1632,0))*CK111*$D152)+(INDEX('Term Pricing'!$J$1453:$J$1632,MATCH('Project 1'!CK$8,'Term Pricing'!$C$1453:$C$1632,0))*CK111*(1-$D152))</f>
        <v>0</v>
      </c>
      <c r="CL152" s="267">
        <f ca="1">(INDEX('Term Pricing'!$I$1453:$I$1632,MATCH('Project 1'!CL$8,'Term Pricing'!$C$1453:$C$1632,0))*CL111*$D152)+(INDEX('Term Pricing'!$J$1453:$J$1632,MATCH('Project 1'!CL$8,'Term Pricing'!$C$1453:$C$1632,0))*CL111*(1-$D152))</f>
        <v>0</v>
      </c>
      <c r="CM152" s="267">
        <f ca="1">(INDEX('Term Pricing'!$I$1453:$I$1632,MATCH('Project 1'!CM$8,'Term Pricing'!$C$1453:$C$1632,0))*CM111*$D152)+(INDEX('Term Pricing'!$J$1453:$J$1632,MATCH('Project 1'!CM$8,'Term Pricing'!$C$1453:$C$1632,0))*CM111*(1-$D152))</f>
        <v>0</v>
      </c>
      <c r="CN152" s="267">
        <f ca="1">(INDEX('Term Pricing'!$I$1453:$I$1632,MATCH('Project 1'!CN$8,'Term Pricing'!$C$1453:$C$1632,0))*CN111*$D152)+(INDEX('Term Pricing'!$J$1453:$J$1632,MATCH('Project 1'!CN$8,'Term Pricing'!$C$1453:$C$1632,0))*CN111*(1-$D152))</f>
        <v>0</v>
      </c>
      <c r="CO152" s="267">
        <f ca="1">(INDEX('Term Pricing'!$I$1453:$I$1632,MATCH('Project 1'!CO$8,'Term Pricing'!$C$1453:$C$1632,0))*CO111*$D152)+(INDEX('Term Pricing'!$J$1453:$J$1632,MATCH('Project 1'!CO$8,'Term Pricing'!$C$1453:$C$1632,0))*CO111*(1-$D152))</f>
        <v>0</v>
      </c>
      <c r="CP152" s="267">
        <f ca="1">(INDEX('Term Pricing'!$I$1453:$I$1632,MATCH('Project 1'!CP$8,'Term Pricing'!$C$1453:$C$1632,0))*CP111*$D152)+(INDEX('Term Pricing'!$J$1453:$J$1632,MATCH('Project 1'!CP$8,'Term Pricing'!$C$1453:$C$1632,0))*CP111*(1-$D152))</f>
        <v>0</v>
      </c>
      <c r="CQ152" s="267">
        <f ca="1">(INDEX('Term Pricing'!$I$1453:$I$1632,MATCH('Project 1'!CQ$8,'Term Pricing'!$C$1453:$C$1632,0))*CQ111*$D152)+(INDEX('Term Pricing'!$J$1453:$J$1632,MATCH('Project 1'!CQ$8,'Term Pricing'!$C$1453:$C$1632,0))*CQ111*(1-$D152))</f>
        <v>0</v>
      </c>
      <c r="CR152" s="267">
        <f ca="1">(INDEX('Term Pricing'!$I$1453:$I$1632,MATCH('Project 1'!CR$8,'Term Pricing'!$C$1453:$C$1632,0))*CR111*$D152)+(INDEX('Term Pricing'!$J$1453:$J$1632,MATCH('Project 1'!CR$8,'Term Pricing'!$C$1453:$C$1632,0))*CR111*(1-$D152))</f>
        <v>0</v>
      </c>
      <c r="CS152" s="267">
        <f ca="1">(INDEX('Term Pricing'!$I$1453:$I$1632,MATCH('Project 1'!CS$8,'Term Pricing'!$C$1453:$C$1632,0))*CS111*$D152)+(INDEX('Term Pricing'!$J$1453:$J$1632,MATCH('Project 1'!CS$8,'Term Pricing'!$C$1453:$C$1632,0))*CS111*(1-$D152))</f>
        <v>0</v>
      </c>
      <c r="CT152" s="267">
        <f ca="1">(INDEX('Term Pricing'!$I$1453:$I$1632,MATCH('Project 1'!CT$8,'Term Pricing'!$C$1453:$C$1632,0))*CT111*$D152)+(INDEX('Term Pricing'!$J$1453:$J$1632,MATCH('Project 1'!CT$8,'Term Pricing'!$C$1453:$C$1632,0))*CT111*(1-$D152))</f>
        <v>0</v>
      </c>
      <c r="CU152" s="267">
        <f ca="1">(INDEX('Term Pricing'!$I$1453:$I$1632,MATCH('Project 1'!CU$8,'Term Pricing'!$C$1453:$C$1632,0))*CU111*$D152)+(INDEX('Term Pricing'!$J$1453:$J$1632,MATCH('Project 1'!CU$8,'Term Pricing'!$C$1453:$C$1632,0))*CU111*(1-$D152))</f>
        <v>0</v>
      </c>
      <c r="CV152" s="267">
        <f ca="1">(INDEX('Term Pricing'!$I$1453:$I$1632,MATCH('Project 1'!CV$8,'Term Pricing'!$C$1453:$C$1632,0))*CV111*$D152)+(INDEX('Term Pricing'!$J$1453:$J$1632,MATCH('Project 1'!CV$8,'Term Pricing'!$C$1453:$C$1632,0))*CV111*(1-$D152))</f>
        <v>0</v>
      </c>
      <c r="CW152" s="267">
        <f ca="1">(INDEX('Term Pricing'!$I$1453:$I$1632,MATCH('Project 1'!CW$8,'Term Pricing'!$C$1453:$C$1632,0))*CW111*$D152)+(INDEX('Term Pricing'!$J$1453:$J$1632,MATCH('Project 1'!CW$8,'Term Pricing'!$C$1453:$C$1632,0))*CW111*(1-$D152))</f>
        <v>0</v>
      </c>
      <c r="CX152" s="267">
        <f ca="1">(INDEX('Term Pricing'!$I$1453:$I$1632,MATCH('Project 1'!CX$8,'Term Pricing'!$C$1453:$C$1632,0))*CX111*$D152)+(INDEX('Term Pricing'!$J$1453:$J$1632,MATCH('Project 1'!CX$8,'Term Pricing'!$C$1453:$C$1632,0))*CX111*(1-$D152))</f>
        <v>0</v>
      </c>
      <c r="CY152" s="267">
        <f ca="1">(INDEX('Term Pricing'!$I$1453:$I$1632,MATCH('Project 1'!CY$8,'Term Pricing'!$C$1453:$C$1632,0))*CY111*$D152)+(INDEX('Term Pricing'!$J$1453:$J$1632,MATCH('Project 1'!CY$8,'Term Pricing'!$C$1453:$C$1632,0))*CY111*(1-$D152))</f>
        <v>0</v>
      </c>
      <c r="CZ152" s="267">
        <f ca="1">(INDEX('Term Pricing'!$I$1453:$I$1632,MATCH('Project 1'!CZ$8,'Term Pricing'!$C$1453:$C$1632,0))*CZ111*$D152)+(INDEX('Term Pricing'!$J$1453:$J$1632,MATCH('Project 1'!CZ$8,'Term Pricing'!$C$1453:$C$1632,0))*CZ111*(1-$D152))</f>
        <v>0</v>
      </c>
      <c r="DA152" s="267">
        <f ca="1">(INDEX('Term Pricing'!$I$1453:$I$1632,MATCH('Project 1'!DA$8,'Term Pricing'!$C$1453:$C$1632,0))*DA111*$D152)+(INDEX('Term Pricing'!$J$1453:$J$1632,MATCH('Project 1'!DA$8,'Term Pricing'!$C$1453:$C$1632,0))*DA111*(1-$D152))</f>
        <v>0</v>
      </c>
      <c r="DB152" s="267">
        <f ca="1">(INDEX('Term Pricing'!$I$1453:$I$1632,MATCH('Project 1'!DB$8,'Term Pricing'!$C$1453:$C$1632,0))*DB111*$D152)+(INDEX('Term Pricing'!$J$1453:$J$1632,MATCH('Project 1'!DB$8,'Term Pricing'!$C$1453:$C$1632,0))*DB111*(1-$D152))</f>
        <v>0</v>
      </c>
      <c r="DC152" s="267">
        <f ca="1">(INDEX('Term Pricing'!$I$1453:$I$1632,MATCH('Project 1'!DC$8,'Term Pricing'!$C$1453:$C$1632,0))*DC111*$D152)+(INDEX('Term Pricing'!$J$1453:$J$1632,MATCH('Project 1'!DC$8,'Term Pricing'!$C$1453:$C$1632,0))*DC111*(1-$D152))</f>
        <v>0</v>
      </c>
      <c r="DD152" s="267">
        <f ca="1">(INDEX('Term Pricing'!$I$1453:$I$1632,MATCH('Project 1'!DD$8,'Term Pricing'!$C$1453:$C$1632,0))*DD111*$D152)+(INDEX('Term Pricing'!$J$1453:$J$1632,MATCH('Project 1'!DD$8,'Term Pricing'!$C$1453:$C$1632,0))*DD111*(1-$D152))</f>
        <v>0</v>
      </c>
      <c r="DE152" s="267">
        <f ca="1">(INDEX('Term Pricing'!$I$1453:$I$1632,MATCH('Project 1'!DE$8,'Term Pricing'!$C$1453:$C$1632,0))*DE111*$D152)+(INDEX('Term Pricing'!$J$1453:$J$1632,MATCH('Project 1'!DE$8,'Term Pricing'!$C$1453:$C$1632,0))*DE111*(1-$D152))</f>
        <v>0</v>
      </c>
      <c r="DF152" s="267">
        <f ca="1">(INDEX('Term Pricing'!$I$1453:$I$1632,MATCH('Project 1'!DF$8,'Term Pricing'!$C$1453:$C$1632,0))*DF111*$D152)+(INDEX('Term Pricing'!$J$1453:$J$1632,MATCH('Project 1'!DF$8,'Term Pricing'!$C$1453:$C$1632,0))*DF111*(1-$D152))</f>
        <v>0</v>
      </c>
      <c r="DG152" s="267">
        <f ca="1">(INDEX('Term Pricing'!$I$1453:$I$1632,MATCH('Project 1'!DG$8,'Term Pricing'!$C$1453:$C$1632,0))*DG111*$D152)+(INDEX('Term Pricing'!$J$1453:$J$1632,MATCH('Project 1'!DG$8,'Term Pricing'!$C$1453:$C$1632,0))*DG111*(1-$D152))</f>
        <v>0</v>
      </c>
      <c r="DH152" s="267">
        <f ca="1">(INDEX('Term Pricing'!$I$1453:$I$1632,MATCH('Project 1'!DH$8,'Term Pricing'!$C$1453:$C$1632,0))*DH111*$D152)+(INDEX('Term Pricing'!$J$1453:$J$1632,MATCH('Project 1'!DH$8,'Term Pricing'!$C$1453:$C$1632,0))*DH111*(1-$D152))</f>
        <v>0</v>
      </c>
      <c r="DI152" s="267">
        <f ca="1">(INDEX('Term Pricing'!$I$1453:$I$1632,MATCH('Project 1'!DI$8,'Term Pricing'!$C$1453:$C$1632,0))*DI111*$D152)+(INDEX('Term Pricing'!$J$1453:$J$1632,MATCH('Project 1'!DI$8,'Term Pricing'!$C$1453:$C$1632,0))*DI111*(1-$D152))</f>
        <v>0</v>
      </c>
      <c r="DJ152" s="267">
        <f ca="1">(INDEX('Term Pricing'!$I$1453:$I$1632,MATCH('Project 1'!DJ$8,'Term Pricing'!$C$1453:$C$1632,0))*DJ111*$D152)+(INDEX('Term Pricing'!$J$1453:$J$1632,MATCH('Project 1'!DJ$8,'Term Pricing'!$C$1453:$C$1632,0))*DJ111*(1-$D152))</f>
        <v>0</v>
      </c>
      <c r="DK152" s="267">
        <f ca="1">(INDEX('Term Pricing'!$I$1453:$I$1632,MATCH('Project 1'!DK$8,'Term Pricing'!$C$1453:$C$1632,0))*DK111*$D152)+(INDEX('Term Pricing'!$J$1453:$J$1632,MATCH('Project 1'!DK$8,'Term Pricing'!$C$1453:$C$1632,0))*DK111*(1-$D152))</f>
        <v>0</v>
      </c>
      <c r="DL152" s="267">
        <f ca="1">(INDEX('Term Pricing'!$I$1453:$I$1632,MATCH('Project 1'!DL$8,'Term Pricing'!$C$1453:$C$1632,0))*DL111*$D152)+(INDEX('Term Pricing'!$J$1453:$J$1632,MATCH('Project 1'!DL$8,'Term Pricing'!$C$1453:$C$1632,0))*DL111*(1-$D152))</f>
        <v>0</v>
      </c>
      <c r="DM152" s="267">
        <f ca="1">(INDEX('Term Pricing'!$I$1453:$I$1632,MATCH('Project 1'!DM$8,'Term Pricing'!$C$1453:$C$1632,0))*DM111*$D152)+(INDEX('Term Pricing'!$J$1453:$J$1632,MATCH('Project 1'!DM$8,'Term Pricing'!$C$1453:$C$1632,0))*DM111*(1-$D152))</f>
        <v>0</v>
      </c>
      <c r="DN152" s="267">
        <f ca="1">(INDEX('Term Pricing'!$I$1453:$I$1632,MATCH('Project 1'!DN$8,'Term Pricing'!$C$1453:$C$1632,0))*DN111*$D152)+(INDEX('Term Pricing'!$J$1453:$J$1632,MATCH('Project 1'!DN$8,'Term Pricing'!$C$1453:$C$1632,0))*DN111*(1-$D152))</f>
        <v>0</v>
      </c>
      <c r="DO152" s="267">
        <f ca="1">(INDEX('Term Pricing'!$I$1453:$I$1632,MATCH('Project 1'!DO$8,'Term Pricing'!$C$1453:$C$1632,0))*DO111*$D152)+(INDEX('Term Pricing'!$J$1453:$J$1632,MATCH('Project 1'!DO$8,'Term Pricing'!$C$1453:$C$1632,0))*DO111*(1-$D152))</f>
        <v>0</v>
      </c>
      <c r="DP152" s="267">
        <f ca="1">(INDEX('Term Pricing'!$I$1453:$I$1632,MATCH('Project 1'!DP$8,'Term Pricing'!$C$1453:$C$1632,0))*DP111*$D152)+(INDEX('Term Pricing'!$J$1453:$J$1632,MATCH('Project 1'!DP$8,'Term Pricing'!$C$1453:$C$1632,0))*DP111*(1-$D152))</f>
        <v>0</v>
      </c>
      <c r="DQ152" s="267">
        <f ca="1">(INDEX('Term Pricing'!$I$1453:$I$1632,MATCH('Project 1'!DQ$8,'Term Pricing'!$C$1453:$C$1632,0))*DQ111*$D152)+(INDEX('Term Pricing'!$J$1453:$J$1632,MATCH('Project 1'!DQ$8,'Term Pricing'!$C$1453:$C$1632,0))*DQ111*(1-$D152))</f>
        <v>0</v>
      </c>
      <c r="DR152" s="267">
        <f ca="1">(INDEX('Term Pricing'!$I$1453:$I$1632,MATCH('Project 1'!DR$8,'Term Pricing'!$C$1453:$C$1632,0))*DR111*$D152)+(INDEX('Term Pricing'!$J$1453:$J$1632,MATCH('Project 1'!DR$8,'Term Pricing'!$C$1453:$C$1632,0))*DR111*(1-$D152))</f>
        <v>0</v>
      </c>
      <c r="DS152" s="267">
        <f ca="1">(INDEX('Term Pricing'!$I$1453:$I$1632,MATCH('Project 1'!DS$8,'Term Pricing'!$C$1453:$C$1632,0))*DS111*$D152)+(INDEX('Term Pricing'!$J$1453:$J$1632,MATCH('Project 1'!DS$8,'Term Pricing'!$C$1453:$C$1632,0))*DS111*(1-$D152))</f>
        <v>0</v>
      </c>
      <c r="DT152" s="267">
        <f ca="1">(INDEX('Term Pricing'!$I$1453:$I$1632,MATCH('Project 1'!DT$8,'Term Pricing'!$C$1453:$C$1632,0))*DT111*$D152)+(INDEX('Term Pricing'!$J$1453:$J$1632,MATCH('Project 1'!DT$8,'Term Pricing'!$C$1453:$C$1632,0))*DT111*(1-$D152))</f>
        <v>0</v>
      </c>
      <c r="DU152" s="267">
        <f ca="1">(INDEX('Term Pricing'!$I$1453:$I$1632,MATCH('Project 1'!DU$8,'Term Pricing'!$C$1453:$C$1632,0))*DU111*$D152)+(INDEX('Term Pricing'!$J$1453:$J$1632,MATCH('Project 1'!DU$8,'Term Pricing'!$C$1453:$C$1632,0))*DU111*(1-$D152))</f>
        <v>0</v>
      </c>
      <c r="DV152" s="267">
        <f ca="1">(INDEX('Term Pricing'!$I$1453:$I$1632,MATCH('Project 1'!DV$8,'Term Pricing'!$C$1453:$C$1632,0))*DV111*$D152)+(INDEX('Term Pricing'!$J$1453:$J$1632,MATCH('Project 1'!DV$8,'Term Pricing'!$C$1453:$C$1632,0))*DV111*(1-$D152))</f>
        <v>0</v>
      </c>
      <c r="DW152" s="267">
        <f ca="1">(INDEX('Term Pricing'!$I$1453:$I$1632,MATCH('Project 1'!DW$8,'Term Pricing'!$C$1453:$C$1632,0))*DW111*$D152)+(INDEX('Term Pricing'!$J$1453:$J$1632,MATCH('Project 1'!DW$8,'Term Pricing'!$C$1453:$C$1632,0))*DW111*(1-$D152))</f>
        <v>0</v>
      </c>
      <c r="DX152" s="267">
        <f ca="1">(INDEX('Term Pricing'!$I$1453:$I$1632,MATCH('Project 1'!DX$8,'Term Pricing'!$C$1453:$C$1632,0))*DX111*$D152)+(INDEX('Term Pricing'!$J$1453:$J$1632,MATCH('Project 1'!DX$8,'Term Pricing'!$C$1453:$C$1632,0))*DX111*(1-$D152))</f>
        <v>0</v>
      </c>
      <c r="DY152" s="267">
        <f ca="1">(INDEX('Term Pricing'!$I$1453:$I$1632,MATCH('Project 1'!DY$8,'Term Pricing'!$C$1453:$C$1632,0))*DY111*$D152)+(INDEX('Term Pricing'!$J$1453:$J$1632,MATCH('Project 1'!DY$8,'Term Pricing'!$C$1453:$C$1632,0))*DY111*(1-$D152))</f>
        <v>0</v>
      </c>
      <c r="DZ152" s="267">
        <f ca="1">(INDEX('Term Pricing'!$I$1453:$I$1632,MATCH('Project 1'!DZ$8,'Term Pricing'!$C$1453:$C$1632,0))*DZ111*$D152)+(INDEX('Term Pricing'!$J$1453:$J$1632,MATCH('Project 1'!DZ$8,'Term Pricing'!$C$1453:$C$1632,0))*DZ111*(1-$D152))</f>
        <v>0</v>
      </c>
    </row>
    <row r="153" spans="1:130">
      <c r="A153" s="151"/>
      <c r="C153" s="34" t="str">
        <f t="shared" si="367"/>
        <v>B200</v>
      </c>
      <c r="D153" s="70">
        <f>Inputs!I97</f>
        <v>0.6</v>
      </c>
      <c r="E153" s="107">
        <v>0.2</v>
      </c>
      <c r="F153" s="110">
        <v>1</v>
      </c>
      <c r="G153" s="54" t="s">
        <v>83</v>
      </c>
      <c r="H153" s="266">
        <f t="shared" ca="1" si="366"/>
        <v>6136454.0488177063</v>
      </c>
      <c r="I153" s="29"/>
      <c r="J153" s="267">
        <f ca="1">(INDEX('Term Pricing'!$K$1453:$K$1632,MATCH('Project 1'!J$8,'Term Pricing'!$C$1453:$C$1632,0))*J112*$D153)+(INDEX('Term Pricing'!$L$1453:$L$1632,MATCH('Project 1'!J$8,'Term Pricing'!$C$1453:$C$1632,0))*J112*(1-$D153))</f>
        <v>0</v>
      </c>
      <c r="K153" s="267">
        <f ca="1">(INDEX('Term Pricing'!$K$1453:$K$1632,MATCH('Project 1'!K$8,'Term Pricing'!$C$1453:$C$1632,0))*K112*$D153)+(INDEX('Term Pricing'!$L$1453:$L$1632,MATCH('Project 1'!K$8,'Term Pricing'!$C$1453:$C$1632,0))*K112*(1-$D153))</f>
        <v>0</v>
      </c>
      <c r="L153" s="267">
        <f ca="1">(INDEX('Term Pricing'!$K$1453:$K$1632,MATCH('Project 1'!L$8,'Term Pricing'!$C$1453:$C$1632,0))*L112*$D153)+(INDEX('Term Pricing'!$L$1453:$L$1632,MATCH('Project 1'!L$8,'Term Pricing'!$C$1453:$C$1632,0))*L112*(1-$D153))</f>
        <v>0</v>
      </c>
      <c r="M153" s="267">
        <f ca="1">(INDEX('Term Pricing'!$K$1453:$K$1632,MATCH('Project 1'!M$8,'Term Pricing'!$C$1453:$C$1632,0))*M112*$D153)+(INDEX('Term Pricing'!$L$1453:$L$1632,MATCH('Project 1'!M$8,'Term Pricing'!$C$1453:$C$1632,0))*M112*(1-$D153))</f>
        <v>0</v>
      </c>
      <c r="N153" s="267">
        <f ca="1">(INDEX('Term Pricing'!$K$1453:$K$1632,MATCH('Project 1'!N$8,'Term Pricing'!$C$1453:$C$1632,0))*N112*$D153)+(INDEX('Term Pricing'!$L$1453:$L$1632,MATCH('Project 1'!N$8,'Term Pricing'!$C$1453:$C$1632,0))*N112*(1-$D153))</f>
        <v>249823.95989268005</v>
      </c>
      <c r="O153" s="267">
        <f ca="1">(INDEX('Term Pricing'!$K$1453:$K$1632,MATCH('Project 1'!O$8,'Term Pricing'!$C$1453:$C$1632,0))*O112*$D153)+(INDEX('Term Pricing'!$L$1453:$L$1632,MATCH('Project 1'!O$8,'Term Pricing'!$C$1453:$C$1632,0))*O112*(1-$D153))</f>
        <v>253655.8182823052</v>
      </c>
      <c r="P153" s="267">
        <f ca="1">(INDEX('Term Pricing'!$K$1453:$K$1632,MATCH('Project 1'!P$8,'Term Pricing'!$C$1453:$C$1632,0))*P112*$D153)+(INDEX('Term Pricing'!$L$1453:$L$1632,MATCH('Project 1'!P$8,'Term Pricing'!$C$1453:$C$1632,0))*P112*(1-$D153))</f>
        <v>241272.79696139848</v>
      </c>
      <c r="Q153" s="267">
        <f ca="1">(INDEX('Term Pricing'!$K$1453:$K$1632,MATCH('Project 1'!Q$8,'Term Pricing'!$C$1453:$C$1632,0))*Q112*$D153)+(INDEX('Term Pricing'!$L$1453:$L$1632,MATCH('Project 1'!Q$8,'Term Pricing'!$C$1453:$C$1632,0))*Q112*(1-$D153))</f>
        <v>244838.65541059923</v>
      </c>
      <c r="R153" s="267">
        <f ca="1">(INDEX('Term Pricing'!$K$1453:$K$1632,MATCH('Project 1'!R$8,'Term Pricing'!$C$1453:$C$1632,0))*R112*$D153)+(INDEX('Term Pricing'!$L$1453:$L$1632,MATCH('Project 1'!R$8,'Term Pricing'!$C$1453:$C$1632,0))*R112*(1-$D153))</f>
        <v>240247.91326679225</v>
      </c>
      <c r="S153" s="267">
        <f ca="1">(INDEX('Term Pricing'!$K$1453:$K$1632,MATCH('Project 1'!S$8,'Term Pricing'!$C$1453:$C$1632,0))*S112*$D153)+(INDEX('Term Pricing'!$L$1453:$L$1632,MATCH('Project 1'!S$8,'Term Pricing'!$C$1453:$C$1632,0))*S112*(1-$D153))</f>
        <v>227968.86843577723</v>
      </c>
      <c r="T153" s="267">
        <f ca="1">(INDEX('Term Pricing'!$K$1453:$K$1632,MATCH('Project 1'!T$8,'Term Pricing'!$C$1453:$C$1632,0))*T112*$D153)+(INDEX('Term Pricing'!$L$1453:$L$1632,MATCH('Project 1'!T$8,'Term Pricing'!$C$1453:$C$1632,0))*T112*(1-$D153))</f>
        <v>230802.91559134703</v>
      </c>
      <c r="U153" s="267">
        <f ca="1">(INDEX('Term Pricing'!$K$1453:$K$1632,MATCH('Project 1'!U$8,'Term Pricing'!$C$1453:$C$1632,0))*U112*$D153)+(INDEX('Term Pricing'!$L$1453:$L$1632,MATCH('Project 1'!U$8,'Term Pricing'!$C$1453:$C$1632,0))*U112*(1-$D153))</f>
        <v>218680.62823650974</v>
      </c>
      <c r="V153" s="267">
        <f ca="1">(INDEX('Term Pricing'!$K$1453:$K$1632,MATCH('Project 1'!V$8,'Term Pricing'!$C$1453:$C$1632,0))*V112*$D153)+(INDEX('Term Pricing'!$L$1453:$L$1632,MATCH('Project 1'!V$8,'Term Pricing'!$C$1453:$C$1632,0))*V112*(1-$D153))</f>
        <v>221084.11681060385</v>
      </c>
      <c r="W153" s="267">
        <f ca="1">(INDEX('Term Pricing'!$K$1453:$K$1632,MATCH('Project 1'!W$8,'Term Pricing'!$C$1453:$C$1632,0))*W112*$D153)+(INDEX('Term Pricing'!$L$1453:$L$1632,MATCH('Project 1'!W$8,'Term Pricing'!$C$1453:$C$1632,0))*W112*(1-$D153))</f>
        <v>216157.20343779316</v>
      </c>
      <c r="X153" s="267">
        <f ca="1">(INDEX('Term Pricing'!$K$1453:$K$1632,MATCH('Project 1'!X$8,'Term Pricing'!$C$1453:$C$1632,0))*X112*$D153)+(INDEX('Term Pricing'!$L$1453:$L$1632,MATCH('Project 1'!X$8,'Term Pricing'!$C$1453:$C$1632,0))*X112*(1-$D153))</f>
        <v>190764.28469632403</v>
      </c>
      <c r="Y153" s="267">
        <f ca="1">(INDEX('Term Pricing'!$K$1453:$K$1632,MATCH('Project 1'!Y$8,'Term Pricing'!$C$1453:$C$1632,0))*Y112*$D153)+(INDEX('Term Pricing'!$L$1453:$L$1632,MATCH('Project 1'!Y$8,'Term Pricing'!$C$1453:$C$1632,0))*Y112*(1-$D153))</f>
        <v>208915.20000000001</v>
      </c>
      <c r="Z153" s="267">
        <f ca="1">(INDEX('Term Pricing'!$K$1453:$K$1632,MATCH('Project 1'!Z$8,'Term Pricing'!$C$1453:$C$1632,0))*Z112*$D153)+(INDEX('Term Pricing'!$L$1453:$L$1632,MATCH('Project 1'!Z$8,'Term Pricing'!$C$1453:$C$1632,0))*Z112*(1-$D153))</f>
        <v>202176</v>
      </c>
      <c r="AA153" s="267">
        <f ca="1">(INDEX('Term Pricing'!$K$1453:$K$1632,MATCH('Project 1'!AA$8,'Term Pricing'!$C$1453:$C$1632,0))*AA112*$D153)+(INDEX('Term Pricing'!$L$1453:$L$1632,MATCH('Project 1'!AA$8,'Term Pricing'!$C$1453:$C$1632,0))*AA112*(1-$D153))</f>
        <v>208915.20000000001</v>
      </c>
      <c r="AB153" s="267">
        <f ca="1">(INDEX('Term Pricing'!$K$1453:$K$1632,MATCH('Project 1'!AB$8,'Term Pricing'!$C$1453:$C$1632,0))*AB112*$D153)+(INDEX('Term Pricing'!$L$1453:$L$1632,MATCH('Project 1'!AB$8,'Term Pricing'!$C$1453:$C$1632,0))*AB112*(1-$D153))</f>
        <v>202176</v>
      </c>
      <c r="AC153" s="267">
        <f ca="1">(INDEX('Term Pricing'!$K$1453:$K$1632,MATCH('Project 1'!AC$8,'Term Pricing'!$C$1453:$C$1632,0))*AC112*$D153)+(INDEX('Term Pricing'!$L$1453:$L$1632,MATCH('Project 1'!AC$8,'Term Pricing'!$C$1453:$C$1632,0))*AC112*(1-$D153))</f>
        <v>208915.20000000001</v>
      </c>
      <c r="AD153" s="267">
        <f ca="1">(INDEX('Term Pricing'!$K$1453:$K$1632,MATCH('Project 1'!AD$8,'Term Pricing'!$C$1453:$C$1632,0))*AD112*$D153)+(INDEX('Term Pricing'!$L$1453:$L$1632,MATCH('Project 1'!AD$8,'Term Pricing'!$C$1453:$C$1632,0))*AD112*(1-$D153))</f>
        <v>208915.20000000001</v>
      </c>
      <c r="AE153" s="267">
        <f ca="1">(INDEX('Term Pricing'!$K$1453:$K$1632,MATCH('Project 1'!AE$8,'Term Pricing'!$C$1453:$C$1632,0))*AE112*$D153)+(INDEX('Term Pricing'!$L$1453:$L$1632,MATCH('Project 1'!AE$8,'Term Pricing'!$C$1453:$C$1632,0))*AE112*(1-$D153))</f>
        <v>202176</v>
      </c>
      <c r="AF153" s="267">
        <f ca="1">(INDEX('Term Pricing'!$K$1453:$K$1632,MATCH('Project 1'!AF$8,'Term Pricing'!$C$1453:$C$1632,0))*AF112*$D153)+(INDEX('Term Pricing'!$L$1453:$L$1632,MATCH('Project 1'!AF$8,'Term Pricing'!$C$1453:$C$1632,0))*AF112*(1-$D153))</f>
        <v>208915.20000000001</v>
      </c>
      <c r="AG153" s="267">
        <f ca="1">(INDEX('Term Pricing'!$K$1453:$K$1632,MATCH('Project 1'!AG$8,'Term Pricing'!$C$1453:$C$1632,0))*AG112*$D153)+(INDEX('Term Pricing'!$L$1453:$L$1632,MATCH('Project 1'!AG$8,'Term Pricing'!$C$1453:$C$1632,0))*AG112*(1-$D153))</f>
        <v>202176</v>
      </c>
      <c r="AH153" s="267">
        <f ca="1">(INDEX('Term Pricing'!$K$1453:$K$1632,MATCH('Project 1'!AH$8,'Term Pricing'!$C$1453:$C$1632,0))*AH112*$D153)+(INDEX('Term Pricing'!$L$1453:$L$1632,MATCH('Project 1'!AH$8,'Term Pricing'!$C$1453:$C$1632,0))*AH112*(1-$D153))</f>
        <v>208915.20000000001</v>
      </c>
      <c r="AI153" s="267">
        <f ca="1">(INDEX('Term Pricing'!$K$1453:$K$1632,MATCH('Project 1'!AI$8,'Term Pricing'!$C$1453:$C$1632,0))*AI112*$D153)+(INDEX('Term Pricing'!$L$1453:$L$1632,MATCH('Project 1'!AI$8,'Term Pricing'!$C$1453:$C$1632,0))*AI112*(1-$D153))</f>
        <v>208915.20000000001</v>
      </c>
      <c r="AJ153" s="267">
        <f ca="1">(INDEX('Term Pricing'!$K$1453:$K$1632,MATCH('Project 1'!AJ$8,'Term Pricing'!$C$1453:$C$1632,0))*AJ112*$D153)+(INDEX('Term Pricing'!$L$1453:$L$1632,MATCH('Project 1'!AJ$8,'Term Pricing'!$C$1453:$C$1632,0))*AJ112*(1-$D153))</f>
        <v>195436.79999999999</v>
      </c>
      <c r="AK153" s="267">
        <f ca="1">(INDEX('Term Pricing'!$K$1453:$K$1632,MATCH('Project 1'!AK$8,'Term Pricing'!$C$1453:$C$1632,0))*AK112*$D153)+(INDEX('Term Pricing'!$L$1453:$L$1632,MATCH('Project 1'!AK$8,'Term Pricing'!$C$1453:$C$1632,0))*AK112*(1-$D153))</f>
        <v>208915.20000000001</v>
      </c>
      <c r="AL153" s="267">
        <f ca="1">(INDEX('Term Pricing'!$K$1453:$K$1632,MATCH('Project 1'!AL$8,'Term Pricing'!$C$1453:$C$1632,0))*AL112*$D153)+(INDEX('Term Pricing'!$L$1453:$L$1632,MATCH('Project 1'!AL$8,'Term Pricing'!$C$1453:$C$1632,0))*AL112*(1-$D153))</f>
        <v>202176</v>
      </c>
      <c r="AM153" s="267">
        <f ca="1">(INDEX('Term Pricing'!$K$1453:$K$1632,MATCH('Project 1'!AM$8,'Term Pricing'!$C$1453:$C$1632,0))*AM112*$D153)+(INDEX('Term Pricing'!$L$1453:$L$1632,MATCH('Project 1'!AM$8,'Term Pricing'!$C$1453:$C$1632,0))*AM112*(1-$D153))</f>
        <v>208915.20000000001</v>
      </c>
      <c r="AN153" s="267">
        <f ca="1">(INDEX('Term Pricing'!$K$1453:$K$1632,MATCH('Project 1'!AN$8,'Term Pricing'!$C$1453:$C$1632,0))*AN112*$D153)+(INDEX('Term Pricing'!$L$1453:$L$1632,MATCH('Project 1'!AN$8,'Term Pricing'!$C$1453:$C$1632,0))*AN112*(1-$D153))</f>
        <v>202176</v>
      </c>
      <c r="AO153" s="267">
        <f ca="1">(INDEX('Term Pricing'!$K$1453:$K$1632,MATCH('Project 1'!AO$8,'Term Pricing'!$C$1453:$C$1632,0))*AO112*$D153)+(INDEX('Term Pricing'!$L$1453:$L$1632,MATCH('Project 1'!AO$8,'Term Pricing'!$C$1453:$C$1632,0))*AO112*(1-$D153))</f>
        <v>208915.20000000001</v>
      </c>
      <c r="AP153" s="267">
        <f ca="1">(INDEX('Term Pricing'!$K$1453:$K$1632,MATCH('Project 1'!AP$8,'Term Pricing'!$C$1453:$C$1632,0))*AP112*$D153)+(INDEX('Term Pricing'!$L$1453:$L$1632,MATCH('Project 1'!AP$8,'Term Pricing'!$C$1453:$C$1632,0))*AP112*(1-$D153))</f>
        <v>208915.20000000001</v>
      </c>
      <c r="AQ153" s="267">
        <f ca="1">(INDEX('Term Pricing'!$K$1453:$K$1632,MATCH('Project 1'!AQ$8,'Term Pricing'!$C$1453:$C$1632,0))*AQ112*$D153)+(INDEX('Term Pricing'!$L$1453:$L$1632,MATCH('Project 1'!AQ$8,'Term Pricing'!$C$1453:$C$1632,0))*AQ112*(1-$D153))</f>
        <v>202176</v>
      </c>
      <c r="AR153" s="267">
        <f ca="1">(INDEX('Term Pricing'!$K$1453:$K$1632,MATCH('Project 1'!AR$8,'Term Pricing'!$C$1453:$C$1632,0))*AR112*$D153)+(INDEX('Term Pricing'!$L$1453:$L$1632,MATCH('Project 1'!AR$8,'Term Pricing'!$C$1453:$C$1632,0))*AR112*(1-$D153))</f>
        <v>208915.20000000001</v>
      </c>
      <c r="AS153" s="267">
        <f ca="1">(INDEX('Term Pricing'!$K$1453:$K$1632,MATCH('Project 1'!AS$8,'Term Pricing'!$C$1453:$C$1632,0))*AS112*$D153)+(INDEX('Term Pricing'!$L$1453:$L$1632,MATCH('Project 1'!AS$8,'Term Pricing'!$C$1453:$C$1632,0))*AS112*(1-$D153))</f>
        <v>202176</v>
      </c>
      <c r="AT153" s="267">
        <f ca="1">(INDEX('Term Pricing'!$K$1453:$K$1632,MATCH('Project 1'!AT$8,'Term Pricing'!$C$1453:$C$1632,0))*AT112*$D153)+(INDEX('Term Pricing'!$L$1453:$L$1632,MATCH('Project 1'!AT$8,'Term Pricing'!$C$1453:$C$1632,0))*AT112*(1-$D153))</f>
        <v>208915.20000000001</v>
      </c>
      <c r="AU153" s="267">
        <f ca="1">(INDEX('Term Pricing'!$K$1453:$K$1632,MATCH('Project 1'!AU$8,'Term Pricing'!$C$1453:$C$1632,0))*AU112*$D153)+(INDEX('Term Pricing'!$L$1453:$L$1632,MATCH('Project 1'!AU$8,'Term Pricing'!$C$1453:$C$1632,0))*AU112*(1-$D153))</f>
        <v>208915.20000000001</v>
      </c>
      <c r="AV153" s="267">
        <f ca="1">(INDEX('Term Pricing'!$K$1453:$K$1632,MATCH('Project 1'!AV$8,'Term Pricing'!$C$1453:$C$1632,0))*AV112*$D153)+(INDEX('Term Pricing'!$L$1453:$L$1632,MATCH('Project 1'!AV$8,'Term Pricing'!$C$1453:$C$1632,0))*AV112*(1-$D153))</f>
        <v>188697.59999999998</v>
      </c>
      <c r="AW153" s="267">
        <f ca="1">(INDEX('Term Pricing'!$K$1453:$K$1632,MATCH('Project 1'!AW$8,'Term Pricing'!$C$1453:$C$1632,0))*AW112*$D153)+(INDEX('Term Pricing'!$L$1453:$L$1632,MATCH('Project 1'!AW$8,'Term Pricing'!$C$1453:$C$1632,0))*AW112*(1-$D153))</f>
        <v>208915.20000000001</v>
      </c>
      <c r="AX153" s="267">
        <f ca="1">(INDEX('Term Pricing'!$K$1453:$K$1632,MATCH('Project 1'!AX$8,'Term Pricing'!$C$1453:$C$1632,0))*AX112*$D153)+(INDEX('Term Pricing'!$L$1453:$L$1632,MATCH('Project 1'!AX$8,'Term Pricing'!$C$1453:$C$1632,0))*AX112*(1-$D153))</f>
        <v>0</v>
      </c>
      <c r="AY153" s="267">
        <f ca="1">(INDEX('Term Pricing'!$K$1453:$K$1632,MATCH('Project 1'!AY$8,'Term Pricing'!$C$1453:$C$1632,0))*AY112*$D153)+(INDEX('Term Pricing'!$L$1453:$L$1632,MATCH('Project 1'!AY$8,'Term Pricing'!$C$1453:$C$1632,0))*AY112*(1-$D153))</f>
        <v>0</v>
      </c>
      <c r="AZ153" s="267">
        <f ca="1">(INDEX('Term Pricing'!$K$1453:$K$1632,MATCH('Project 1'!AZ$8,'Term Pricing'!$C$1453:$C$1632,0))*AZ112*$D153)+(INDEX('Term Pricing'!$L$1453:$L$1632,MATCH('Project 1'!AZ$8,'Term Pricing'!$C$1453:$C$1632,0))*AZ112*(1-$D153))</f>
        <v>0</v>
      </c>
      <c r="BA153" s="267">
        <f ca="1">(INDEX('Term Pricing'!$K$1453:$K$1632,MATCH('Project 1'!BA$8,'Term Pricing'!$C$1453:$C$1632,0))*BA112*$D153)+(INDEX('Term Pricing'!$L$1453:$L$1632,MATCH('Project 1'!BA$8,'Term Pricing'!$C$1453:$C$1632,0))*BA112*(1-$D153))</f>
        <v>0</v>
      </c>
      <c r="BB153" s="267">
        <f ca="1">(INDEX('Term Pricing'!$K$1453:$K$1632,MATCH('Project 1'!BB$8,'Term Pricing'!$C$1453:$C$1632,0))*BB112*$D153)+(INDEX('Term Pricing'!$L$1453:$L$1632,MATCH('Project 1'!BB$8,'Term Pricing'!$C$1453:$C$1632,0))*BB112*(1-$D153))</f>
        <v>0</v>
      </c>
      <c r="BC153" s="267">
        <f ca="1">(INDEX('Term Pricing'!$K$1453:$K$1632,MATCH('Project 1'!BC$8,'Term Pricing'!$C$1453:$C$1632,0))*BC112*$D153)+(INDEX('Term Pricing'!$L$1453:$L$1632,MATCH('Project 1'!BC$8,'Term Pricing'!$C$1453:$C$1632,0))*BC112*(1-$D153))</f>
        <v>0</v>
      </c>
      <c r="BD153" s="267">
        <f ca="1">(INDEX('Term Pricing'!$K$1453:$K$1632,MATCH('Project 1'!BD$8,'Term Pricing'!$C$1453:$C$1632,0))*BD112*$D153)+(INDEX('Term Pricing'!$L$1453:$L$1632,MATCH('Project 1'!BD$8,'Term Pricing'!$C$1453:$C$1632,0))*BD112*(1-$D153))</f>
        <v>0</v>
      </c>
      <c r="BE153" s="267">
        <f ca="1">(INDEX('Term Pricing'!$K$1453:$K$1632,MATCH('Project 1'!BE$8,'Term Pricing'!$C$1453:$C$1632,0))*BE112*$D153)+(INDEX('Term Pricing'!$L$1453:$L$1632,MATCH('Project 1'!BE$8,'Term Pricing'!$C$1453:$C$1632,0))*BE112*(1-$D153))</f>
        <v>0</v>
      </c>
      <c r="BF153" s="267">
        <f ca="1">(INDEX('Term Pricing'!$K$1453:$K$1632,MATCH('Project 1'!BF$8,'Term Pricing'!$C$1453:$C$1632,0))*BF112*$D153)+(INDEX('Term Pricing'!$L$1453:$L$1632,MATCH('Project 1'!BF$8,'Term Pricing'!$C$1453:$C$1632,0))*BF112*(1-$D153))</f>
        <v>0</v>
      </c>
      <c r="BG153" s="267">
        <f ca="1">(INDEX('Term Pricing'!$K$1453:$K$1632,MATCH('Project 1'!BG$8,'Term Pricing'!$C$1453:$C$1632,0))*BG112*$D153)+(INDEX('Term Pricing'!$L$1453:$L$1632,MATCH('Project 1'!BG$8,'Term Pricing'!$C$1453:$C$1632,0))*BG112*(1-$D153))</f>
        <v>0</v>
      </c>
      <c r="BH153" s="267">
        <f ca="1">(INDEX('Term Pricing'!$K$1453:$K$1632,MATCH('Project 1'!BH$8,'Term Pricing'!$C$1453:$C$1632,0))*BH112*$D153)+(INDEX('Term Pricing'!$L$1453:$L$1632,MATCH('Project 1'!BH$8,'Term Pricing'!$C$1453:$C$1632,0))*BH112*(1-$D153))</f>
        <v>0</v>
      </c>
      <c r="BI153" s="267">
        <f ca="1">(INDEX('Term Pricing'!$K$1453:$K$1632,MATCH('Project 1'!BI$8,'Term Pricing'!$C$1453:$C$1632,0))*BI112*$D153)+(INDEX('Term Pricing'!$L$1453:$L$1632,MATCH('Project 1'!BI$8,'Term Pricing'!$C$1453:$C$1632,0))*BI112*(1-$D153))</f>
        <v>0</v>
      </c>
      <c r="BJ153" s="267">
        <f ca="1">(INDEX('Term Pricing'!$K$1453:$K$1632,MATCH('Project 1'!BJ$8,'Term Pricing'!$C$1453:$C$1632,0))*BJ112*$D153)+(INDEX('Term Pricing'!$L$1453:$L$1632,MATCH('Project 1'!BJ$8,'Term Pricing'!$C$1453:$C$1632,0))*BJ112*(1-$D153))</f>
        <v>0</v>
      </c>
      <c r="BK153" s="267">
        <f ca="1">(INDEX('Term Pricing'!$K$1453:$K$1632,MATCH('Project 1'!BK$8,'Term Pricing'!$C$1453:$C$1632,0))*BK112*$D153)+(INDEX('Term Pricing'!$L$1453:$L$1632,MATCH('Project 1'!BK$8,'Term Pricing'!$C$1453:$C$1632,0))*BK112*(1-$D153))</f>
        <v>0</v>
      </c>
      <c r="BL153" s="267">
        <f ca="1">(INDEX('Term Pricing'!$K$1453:$K$1632,MATCH('Project 1'!BL$8,'Term Pricing'!$C$1453:$C$1632,0))*BL112*$D153)+(INDEX('Term Pricing'!$L$1453:$L$1632,MATCH('Project 1'!BL$8,'Term Pricing'!$C$1453:$C$1632,0))*BL112*(1-$D153))</f>
        <v>0</v>
      </c>
      <c r="BM153" s="267">
        <f ca="1">(INDEX('Term Pricing'!$K$1453:$K$1632,MATCH('Project 1'!BM$8,'Term Pricing'!$C$1453:$C$1632,0))*BM112*$D153)+(INDEX('Term Pricing'!$L$1453:$L$1632,MATCH('Project 1'!BM$8,'Term Pricing'!$C$1453:$C$1632,0))*BM112*(1-$D153))</f>
        <v>0</v>
      </c>
      <c r="BN153" s="267">
        <f ca="1">(INDEX('Term Pricing'!$K$1453:$K$1632,MATCH('Project 1'!BN$8,'Term Pricing'!$C$1453:$C$1632,0))*BN112*$D153)+(INDEX('Term Pricing'!$L$1453:$L$1632,MATCH('Project 1'!BN$8,'Term Pricing'!$C$1453:$C$1632,0))*BN112*(1-$D153))</f>
        <v>0</v>
      </c>
      <c r="BO153" s="267">
        <f ca="1">(INDEX('Term Pricing'!$K$1453:$K$1632,MATCH('Project 1'!BO$8,'Term Pricing'!$C$1453:$C$1632,0))*BO112*$D153)+(INDEX('Term Pricing'!$L$1453:$L$1632,MATCH('Project 1'!BO$8,'Term Pricing'!$C$1453:$C$1632,0))*BO112*(1-$D153))</f>
        <v>0</v>
      </c>
      <c r="BP153" s="267">
        <f ca="1">(INDEX('Term Pricing'!$K$1453:$K$1632,MATCH('Project 1'!BP$8,'Term Pricing'!$C$1453:$C$1632,0))*BP112*$D153)+(INDEX('Term Pricing'!$L$1453:$L$1632,MATCH('Project 1'!BP$8,'Term Pricing'!$C$1453:$C$1632,0))*BP112*(1-$D153))</f>
        <v>0</v>
      </c>
      <c r="BQ153" s="267">
        <f ca="1">(INDEX('Term Pricing'!$K$1453:$K$1632,MATCH('Project 1'!BQ$8,'Term Pricing'!$C$1453:$C$1632,0))*BQ112*$D153)+(INDEX('Term Pricing'!$L$1453:$L$1632,MATCH('Project 1'!BQ$8,'Term Pricing'!$C$1453:$C$1632,0))*BQ112*(1-$D153))</f>
        <v>0</v>
      </c>
      <c r="BR153" s="267">
        <f ca="1">(INDEX('Term Pricing'!$K$1453:$K$1632,MATCH('Project 1'!BR$8,'Term Pricing'!$C$1453:$C$1632,0))*BR112*$D153)+(INDEX('Term Pricing'!$L$1453:$L$1632,MATCH('Project 1'!BR$8,'Term Pricing'!$C$1453:$C$1632,0))*BR112*(1-$D153))</f>
        <v>0</v>
      </c>
      <c r="BS153" s="267">
        <f ca="1">(INDEX('Term Pricing'!$K$1453:$K$1632,MATCH('Project 1'!BS$8,'Term Pricing'!$C$1453:$C$1632,0))*BS112*$D153)+(INDEX('Term Pricing'!$L$1453:$L$1632,MATCH('Project 1'!BS$8,'Term Pricing'!$C$1453:$C$1632,0))*BS112*(1-$D153))</f>
        <v>0</v>
      </c>
      <c r="BT153" s="267">
        <f ca="1">(INDEX('Term Pricing'!$K$1453:$K$1632,MATCH('Project 1'!BT$8,'Term Pricing'!$C$1453:$C$1632,0))*BT112*$D153)+(INDEX('Term Pricing'!$L$1453:$L$1632,MATCH('Project 1'!BT$8,'Term Pricing'!$C$1453:$C$1632,0))*BT112*(1-$D153))</f>
        <v>0</v>
      </c>
      <c r="BU153" s="267">
        <f ca="1">(INDEX('Term Pricing'!$K$1453:$K$1632,MATCH('Project 1'!BU$8,'Term Pricing'!$C$1453:$C$1632,0))*BU112*$D153)+(INDEX('Term Pricing'!$L$1453:$L$1632,MATCH('Project 1'!BU$8,'Term Pricing'!$C$1453:$C$1632,0))*BU112*(1-$D153))</f>
        <v>0</v>
      </c>
      <c r="BV153" s="267">
        <f ca="1">(INDEX('Term Pricing'!$K$1453:$K$1632,MATCH('Project 1'!BV$8,'Term Pricing'!$C$1453:$C$1632,0))*BV112*$D153)+(INDEX('Term Pricing'!$L$1453:$L$1632,MATCH('Project 1'!BV$8,'Term Pricing'!$C$1453:$C$1632,0))*BV112*(1-$D153))</f>
        <v>0</v>
      </c>
      <c r="BW153" s="267">
        <f ca="1">(INDEX('Term Pricing'!$K$1453:$K$1632,MATCH('Project 1'!BW$8,'Term Pricing'!$C$1453:$C$1632,0))*BW112*$D153)+(INDEX('Term Pricing'!$L$1453:$L$1632,MATCH('Project 1'!BW$8,'Term Pricing'!$C$1453:$C$1632,0))*BW112*(1-$D153))</f>
        <v>0</v>
      </c>
      <c r="BX153" s="267">
        <f ca="1">(INDEX('Term Pricing'!$K$1453:$K$1632,MATCH('Project 1'!BX$8,'Term Pricing'!$C$1453:$C$1632,0))*BX112*$D153)+(INDEX('Term Pricing'!$L$1453:$L$1632,MATCH('Project 1'!BX$8,'Term Pricing'!$C$1453:$C$1632,0))*BX112*(1-$D153))</f>
        <v>0</v>
      </c>
      <c r="BY153" s="267">
        <f ca="1">(INDEX('Term Pricing'!$K$1453:$K$1632,MATCH('Project 1'!BY$8,'Term Pricing'!$C$1453:$C$1632,0))*BY112*$D153)+(INDEX('Term Pricing'!$L$1453:$L$1632,MATCH('Project 1'!BY$8,'Term Pricing'!$C$1453:$C$1632,0))*BY112*(1-$D153))</f>
        <v>0</v>
      </c>
      <c r="BZ153" s="267">
        <f ca="1">(INDEX('Term Pricing'!$K$1453:$K$1632,MATCH('Project 1'!BZ$8,'Term Pricing'!$C$1453:$C$1632,0))*BZ112*$D153)+(INDEX('Term Pricing'!$L$1453:$L$1632,MATCH('Project 1'!BZ$8,'Term Pricing'!$C$1453:$C$1632,0))*BZ112*(1-$D153))</f>
        <v>0</v>
      </c>
      <c r="CA153" s="267">
        <f ca="1">(INDEX('Term Pricing'!$K$1453:$K$1632,MATCH('Project 1'!CA$8,'Term Pricing'!$C$1453:$C$1632,0))*CA112*$D153)+(INDEX('Term Pricing'!$L$1453:$L$1632,MATCH('Project 1'!CA$8,'Term Pricing'!$C$1453:$C$1632,0))*CA112*(1-$D153))</f>
        <v>0</v>
      </c>
      <c r="CB153" s="267">
        <f ca="1">(INDEX('Term Pricing'!$K$1453:$K$1632,MATCH('Project 1'!CB$8,'Term Pricing'!$C$1453:$C$1632,0))*CB112*$D153)+(INDEX('Term Pricing'!$L$1453:$L$1632,MATCH('Project 1'!CB$8,'Term Pricing'!$C$1453:$C$1632,0))*CB112*(1-$D153))</f>
        <v>0</v>
      </c>
      <c r="CC153" s="267">
        <f ca="1">(INDEX('Term Pricing'!$K$1453:$K$1632,MATCH('Project 1'!CC$8,'Term Pricing'!$C$1453:$C$1632,0))*CC112*$D153)+(INDEX('Term Pricing'!$L$1453:$L$1632,MATCH('Project 1'!CC$8,'Term Pricing'!$C$1453:$C$1632,0))*CC112*(1-$D153))</f>
        <v>0</v>
      </c>
      <c r="CD153" s="267">
        <f ca="1">(INDEX('Term Pricing'!$K$1453:$K$1632,MATCH('Project 1'!CD$8,'Term Pricing'!$C$1453:$C$1632,0))*CD112*$D153)+(INDEX('Term Pricing'!$L$1453:$L$1632,MATCH('Project 1'!CD$8,'Term Pricing'!$C$1453:$C$1632,0))*CD112*(1-$D153))</f>
        <v>0</v>
      </c>
      <c r="CE153" s="267">
        <f ca="1">(INDEX('Term Pricing'!$K$1453:$K$1632,MATCH('Project 1'!CE$8,'Term Pricing'!$C$1453:$C$1632,0))*CE112*$D153)+(INDEX('Term Pricing'!$L$1453:$L$1632,MATCH('Project 1'!CE$8,'Term Pricing'!$C$1453:$C$1632,0))*CE112*(1-$D153))</f>
        <v>0</v>
      </c>
      <c r="CF153" s="267">
        <f ca="1">(INDEX('Term Pricing'!$K$1453:$K$1632,MATCH('Project 1'!CF$8,'Term Pricing'!$C$1453:$C$1632,0))*CF112*$D153)+(INDEX('Term Pricing'!$L$1453:$L$1632,MATCH('Project 1'!CF$8,'Term Pricing'!$C$1453:$C$1632,0))*CF112*(1-$D153))</f>
        <v>0</v>
      </c>
      <c r="CG153" s="267">
        <f ca="1">(INDEX('Term Pricing'!$K$1453:$K$1632,MATCH('Project 1'!CG$8,'Term Pricing'!$C$1453:$C$1632,0))*CG112*$D153)+(INDEX('Term Pricing'!$L$1453:$L$1632,MATCH('Project 1'!CG$8,'Term Pricing'!$C$1453:$C$1632,0))*CG112*(1-$D153))</f>
        <v>0</v>
      </c>
      <c r="CH153" s="267">
        <f ca="1">(INDEX('Term Pricing'!$K$1453:$K$1632,MATCH('Project 1'!CH$8,'Term Pricing'!$C$1453:$C$1632,0))*CH112*$D153)+(INDEX('Term Pricing'!$L$1453:$L$1632,MATCH('Project 1'!CH$8,'Term Pricing'!$C$1453:$C$1632,0))*CH112*(1-$D153))</f>
        <v>0</v>
      </c>
      <c r="CI153" s="267">
        <f ca="1">(INDEX('Term Pricing'!$K$1453:$K$1632,MATCH('Project 1'!CI$8,'Term Pricing'!$C$1453:$C$1632,0))*CI112*$D153)+(INDEX('Term Pricing'!$L$1453:$L$1632,MATCH('Project 1'!CI$8,'Term Pricing'!$C$1453:$C$1632,0))*CI112*(1-$D153))</f>
        <v>0</v>
      </c>
      <c r="CJ153" s="267">
        <f ca="1">(INDEX('Term Pricing'!$K$1453:$K$1632,MATCH('Project 1'!CJ$8,'Term Pricing'!$C$1453:$C$1632,0))*CJ112*$D153)+(INDEX('Term Pricing'!$L$1453:$L$1632,MATCH('Project 1'!CJ$8,'Term Pricing'!$C$1453:$C$1632,0))*CJ112*(1-$D153))</f>
        <v>0</v>
      </c>
      <c r="CK153" s="267">
        <f ca="1">(INDEX('Term Pricing'!$K$1453:$K$1632,MATCH('Project 1'!CK$8,'Term Pricing'!$C$1453:$C$1632,0))*CK112*$D153)+(INDEX('Term Pricing'!$L$1453:$L$1632,MATCH('Project 1'!CK$8,'Term Pricing'!$C$1453:$C$1632,0))*CK112*(1-$D153))</f>
        <v>0</v>
      </c>
      <c r="CL153" s="267">
        <f ca="1">(INDEX('Term Pricing'!$K$1453:$K$1632,MATCH('Project 1'!CL$8,'Term Pricing'!$C$1453:$C$1632,0))*CL112*$D153)+(INDEX('Term Pricing'!$L$1453:$L$1632,MATCH('Project 1'!CL$8,'Term Pricing'!$C$1453:$C$1632,0))*CL112*(1-$D153))</f>
        <v>0</v>
      </c>
      <c r="CM153" s="267">
        <f ca="1">(INDEX('Term Pricing'!$K$1453:$K$1632,MATCH('Project 1'!CM$8,'Term Pricing'!$C$1453:$C$1632,0))*CM112*$D153)+(INDEX('Term Pricing'!$L$1453:$L$1632,MATCH('Project 1'!CM$8,'Term Pricing'!$C$1453:$C$1632,0))*CM112*(1-$D153))</f>
        <v>0</v>
      </c>
      <c r="CN153" s="267">
        <f ca="1">(INDEX('Term Pricing'!$K$1453:$K$1632,MATCH('Project 1'!CN$8,'Term Pricing'!$C$1453:$C$1632,0))*CN112*$D153)+(INDEX('Term Pricing'!$L$1453:$L$1632,MATCH('Project 1'!CN$8,'Term Pricing'!$C$1453:$C$1632,0))*CN112*(1-$D153))</f>
        <v>0</v>
      </c>
      <c r="CO153" s="267">
        <f ca="1">(INDEX('Term Pricing'!$K$1453:$K$1632,MATCH('Project 1'!CO$8,'Term Pricing'!$C$1453:$C$1632,0))*CO112*$D153)+(INDEX('Term Pricing'!$L$1453:$L$1632,MATCH('Project 1'!CO$8,'Term Pricing'!$C$1453:$C$1632,0))*CO112*(1-$D153))</f>
        <v>0</v>
      </c>
      <c r="CP153" s="267">
        <f ca="1">(INDEX('Term Pricing'!$K$1453:$K$1632,MATCH('Project 1'!CP$8,'Term Pricing'!$C$1453:$C$1632,0))*CP112*$D153)+(INDEX('Term Pricing'!$L$1453:$L$1632,MATCH('Project 1'!CP$8,'Term Pricing'!$C$1453:$C$1632,0))*CP112*(1-$D153))</f>
        <v>0</v>
      </c>
      <c r="CQ153" s="267">
        <f ca="1">(INDEX('Term Pricing'!$K$1453:$K$1632,MATCH('Project 1'!CQ$8,'Term Pricing'!$C$1453:$C$1632,0))*CQ112*$D153)+(INDEX('Term Pricing'!$L$1453:$L$1632,MATCH('Project 1'!CQ$8,'Term Pricing'!$C$1453:$C$1632,0))*CQ112*(1-$D153))</f>
        <v>0</v>
      </c>
      <c r="CR153" s="267">
        <f ca="1">(INDEX('Term Pricing'!$K$1453:$K$1632,MATCH('Project 1'!CR$8,'Term Pricing'!$C$1453:$C$1632,0))*CR112*$D153)+(INDEX('Term Pricing'!$L$1453:$L$1632,MATCH('Project 1'!CR$8,'Term Pricing'!$C$1453:$C$1632,0))*CR112*(1-$D153))</f>
        <v>0</v>
      </c>
      <c r="CS153" s="267">
        <f ca="1">(INDEX('Term Pricing'!$K$1453:$K$1632,MATCH('Project 1'!CS$8,'Term Pricing'!$C$1453:$C$1632,0))*CS112*$D153)+(INDEX('Term Pricing'!$L$1453:$L$1632,MATCH('Project 1'!CS$8,'Term Pricing'!$C$1453:$C$1632,0))*CS112*(1-$D153))</f>
        <v>0</v>
      </c>
      <c r="CT153" s="267">
        <f ca="1">(INDEX('Term Pricing'!$K$1453:$K$1632,MATCH('Project 1'!CT$8,'Term Pricing'!$C$1453:$C$1632,0))*CT112*$D153)+(INDEX('Term Pricing'!$L$1453:$L$1632,MATCH('Project 1'!CT$8,'Term Pricing'!$C$1453:$C$1632,0))*CT112*(1-$D153))</f>
        <v>0</v>
      </c>
      <c r="CU153" s="267">
        <f ca="1">(INDEX('Term Pricing'!$K$1453:$K$1632,MATCH('Project 1'!CU$8,'Term Pricing'!$C$1453:$C$1632,0))*CU112*$D153)+(INDEX('Term Pricing'!$L$1453:$L$1632,MATCH('Project 1'!CU$8,'Term Pricing'!$C$1453:$C$1632,0))*CU112*(1-$D153))</f>
        <v>0</v>
      </c>
      <c r="CV153" s="267">
        <f ca="1">(INDEX('Term Pricing'!$K$1453:$K$1632,MATCH('Project 1'!CV$8,'Term Pricing'!$C$1453:$C$1632,0))*CV112*$D153)+(INDEX('Term Pricing'!$L$1453:$L$1632,MATCH('Project 1'!CV$8,'Term Pricing'!$C$1453:$C$1632,0))*CV112*(1-$D153))</f>
        <v>0</v>
      </c>
      <c r="CW153" s="267">
        <f ca="1">(INDEX('Term Pricing'!$K$1453:$K$1632,MATCH('Project 1'!CW$8,'Term Pricing'!$C$1453:$C$1632,0))*CW112*$D153)+(INDEX('Term Pricing'!$L$1453:$L$1632,MATCH('Project 1'!CW$8,'Term Pricing'!$C$1453:$C$1632,0))*CW112*(1-$D153))</f>
        <v>0</v>
      </c>
      <c r="CX153" s="267">
        <f ca="1">(INDEX('Term Pricing'!$K$1453:$K$1632,MATCH('Project 1'!CX$8,'Term Pricing'!$C$1453:$C$1632,0))*CX112*$D153)+(INDEX('Term Pricing'!$L$1453:$L$1632,MATCH('Project 1'!CX$8,'Term Pricing'!$C$1453:$C$1632,0))*CX112*(1-$D153))</f>
        <v>0</v>
      </c>
      <c r="CY153" s="267">
        <f ca="1">(INDEX('Term Pricing'!$K$1453:$K$1632,MATCH('Project 1'!CY$8,'Term Pricing'!$C$1453:$C$1632,0))*CY112*$D153)+(INDEX('Term Pricing'!$L$1453:$L$1632,MATCH('Project 1'!CY$8,'Term Pricing'!$C$1453:$C$1632,0))*CY112*(1-$D153))</f>
        <v>0</v>
      </c>
      <c r="CZ153" s="267">
        <f ca="1">(INDEX('Term Pricing'!$K$1453:$K$1632,MATCH('Project 1'!CZ$8,'Term Pricing'!$C$1453:$C$1632,0))*CZ112*$D153)+(INDEX('Term Pricing'!$L$1453:$L$1632,MATCH('Project 1'!CZ$8,'Term Pricing'!$C$1453:$C$1632,0))*CZ112*(1-$D153))</f>
        <v>0</v>
      </c>
      <c r="DA153" s="267">
        <f ca="1">(INDEX('Term Pricing'!$K$1453:$K$1632,MATCH('Project 1'!DA$8,'Term Pricing'!$C$1453:$C$1632,0))*DA112*$D153)+(INDEX('Term Pricing'!$L$1453:$L$1632,MATCH('Project 1'!DA$8,'Term Pricing'!$C$1453:$C$1632,0))*DA112*(1-$D153))</f>
        <v>0</v>
      </c>
      <c r="DB153" s="267">
        <f ca="1">(INDEX('Term Pricing'!$K$1453:$K$1632,MATCH('Project 1'!DB$8,'Term Pricing'!$C$1453:$C$1632,0))*DB112*$D153)+(INDEX('Term Pricing'!$L$1453:$L$1632,MATCH('Project 1'!DB$8,'Term Pricing'!$C$1453:$C$1632,0))*DB112*(1-$D153))</f>
        <v>0</v>
      </c>
      <c r="DC153" s="267">
        <f ca="1">(INDEX('Term Pricing'!$K$1453:$K$1632,MATCH('Project 1'!DC$8,'Term Pricing'!$C$1453:$C$1632,0))*DC112*$D153)+(INDEX('Term Pricing'!$L$1453:$L$1632,MATCH('Project 1'!DC$8,'Term Pricing'!$C$1453:$C$1632,0))*DC112*(1-$D153))</f>
        <v>0</v>
      </c>
      <c r="DD153" s="267">
        <f ca="1">(INDEX('Term Pricing'!$K$1453:$K$1632,MATCH('Project 1'!DD$8,'Term Pricing'!$C$1453:$C$1632,0))*DD112*$D153)+(INDEX('Term Pricing'!$L$1453:$L$1632,MATCH('Project 1'!DD$8,'Term Pricing'!$C$1453:$C$1632,0))*DD112*(1-$D153))</f>
        <v>0</v>
      </c>
      <c r="DE153" s="267">
        <f ca="1">(INDEX('Term Pricing'!$K$1453:$K$1632,MATCH('Project 1'!DE$8,'Term Pricing'!$C$1453:$C$1632,0))*DE112*$D153)+(INDEX('Term Pricing'!$L$1453:$L$1632,MATCH('Project 1'!DE$8,'Term Pricing'!$C$1453:$C$1632,0))*DE112*(1-$D153))</f>
        <v>0</v>
      </c>
      <c r="DF153" s="267">
        <f ca="1">(INDEX('Term Pricing'!$K$1453:$K$1632,MATCH('Project 1'!DF$8,'Term Pricing'!$C$1453:$C$1632,0))*DF112*$D153)+(INDEX('Term Pricing'!$L$1453:$L$1632,MATCH('Project 1'!DF$8,'Term Pricing'!$C$1453:$C$1632,0))*DF112*(1-$D153))</f>
        <v>0</v>
      </c>
      <c r="DG153" s="267">
        <f ca="1">(INDEX('Term Pricing'!$K$1453:$K$1632,MATCH('Project 1'!DG$8,'Term Pricing'!$C$1453:$C$1632,0))*DG112*$D153)+(INDEX('Term Pricing'!$L$1453:$L$1632,MATCH('Project 1'!DG$8,'Term Pricing'!$C$1453:$C$1632,0))*DG112*(1-$D153))</f>
        <v>0</v>
      </c>
      <c r="DH153" s="267">
        <f ca="1">(INDEX('Term Pricing'!$K$1453:$K$1632,MATCH('Project 1'!DH$8,'Term Pricing'!$C$1453:$C$1632,0))*DH112*$D153)+(INDEX('Term Pricing'!$L$1453:$L$1632,MATCH('Project 1'!DH$8,'Term Pricing'!$C$1453:$C$1632,0))*DH112*(1-$D153))</f>
        <v>0</v>
      </c>
      <c r="DI153" s="267">
        <f ca="1">(INDEX('Term Pricing'!$K$1453:$K$1632,MATCH('Project 1'!DI$8,'Term Pricing'!$C$1453:$C$1632,0))*DI112*$D153)+(INDEX('Term Pricing'!$L$1453:$L$1632,MATCH('Project 1'!DI$8,'Term Pricing'!$C$1453:$C$1632,0))*DI112*(1-$D153))</f>
        <v>0</v>
      </c>
      <c r="DJ153" s="267">
        <f ca="1">(INDEX('Term Pricing'!$K$1453:$K$1632,MATCH('Project 1'!DJ$8,'Term Pricing'!$C$1453:$C$1632,0))*DJ112*$D153)+(INDEX('Term Pricing'!$L$1453:$L$1632,MATCH('Project 1'!DJ$8,'Term Pricing'!$C$1453:$C$1632,0))*DJ112*(1-$D153))</f>
        <v>0</v>
      </c>
      <c r="DK153" s="267">
        <f ca="1">(INDEX('Term Pricing'!$K$1453:$K$1632,MATCH('Project 1'!DK$8,'Term Pricing'!$C$1453:$C$1632,0))*DK112*$D153)+(INDEX('Term Pricing'!$L$1453:$L$1632,MATCH('Project 1'!DK$8,'Term Pricing'!$C$1453:$C$1632,0))*DK112*(1-$D153))</f>
        <v>0</v>
      </c>
      <c r="DL153" s="267">
        <f ca="1">(INDEX('Term Pricing'!$K$1453:$K$1632,MATCH('Project 1'!DL$8,'Term Pricing'!$C$1453:$C$1632,0))*DL112*$D153)+(INDEX('Term Pricing'!$L$1453:$L$1632,MATCH('Project 1'!DL$8,'Term Pricing'!$C$1453:$C$1632,0))*DL112*(1-$D153))</f>
        <v>0</v>
      </c>
      <c r="DM153" s="267">
        <f ca="1">(INDEX('Term Pricing'!$K$1453:$K$1632,MATCH('Project 1'!DM$8,'Term Pricing'!$C$1453:$C$1632,0))*DM112*$D153)+(INDEX('Term Pricing'!$L$1453:$L$1632,MATCH('Project 1'!DM$8,'Term Pricing'!$C$1453:$C$1632,0))*DM112*(1-$D153))</f>
        <v>0</v>
      </c>
      <c r="DN153" s="267">
        <f ca="1">(INDEX('Term Pricing'!$K$1453:$K$1632,MATCH('Project 1'!DN$8,'Term Pricing'!$C$1453:$C$1632,0))*DN112*$D153)+(INDEX('Term Pricing'!$L$1453:$L$1632,MATCH('Project 1'!DN$8,'Term Pricing'!$C$1453:$C$1632,0))*DN112*(1-$D153))</f>
        <v>0</v>
      </c>
      <c r="DO153" s="267">
        <f ca="1">(INDEX('Term Pricing'!$K$1453:$K$1632,MATCH('Project 1'!DO$8,'Term Pricing'!$C$1453:$C$1632,0))*DO112*$D153)+(INDEX('Term Pricing'!$L$1453:$L$1632,MATCH('Project 1'!DO$8,'Term Pricing'!$C$1453:$C$1632,0))*DO112*(1-$D153))</f>
        <v>0</v>
      </c>
      <c r="DP153" s="267">
        <f ca="1">(INDEX('Term Pricing'!$K$1453:$K$1632,MATCH('Project 1'!DP$8,'Term Pricing'!$C$1453:$C$1632,0))*DP112*$D153)+(INDEX('Term Pricing'!$L$1453:$L$1632,MATCH('Project 1'!DP$8,'Term Pricing'!$C$1453:$C$1632,0))*DP112*(1-$D153))</f>
        <v>0</v>
      </c>
      <c r="DQ153" s="267">
        <f ca="1">(INDEX('Term Pricing'!$K$1453:$K$1632,MATCH('Project 1'!DQ$8,'Term Pricing'!$C$1453:$C$1632,0))*DQ112*$D153)+(INDEX('Term Pricing'!$L$1453:$L$1632,MATCH('Project 1'!DQ$8,'Term Pricing'!$C$1453:$C$1632,0))*DQ112*(1-$D153))</f>
        <v>0</v>
      </c>
      <c r="DR153" s="267">
        <f ca="1">(INDEX('Term Pricing'!$K$1453:$K$1632,MATCH('Project 1'!DR$8,'Term Pricing'!$C$1453:$C$1632,0))*DR112*$D153)+(INDEX('Term Pricing'!$L$1453:$L$1632,MATCH('Project 1'!DR$8,'Term Pricing'!$C$1453:$C$1632,0))*DR112*(1-$D153))</f>
        <v>0</v>
      </c>
      <c r="DS153" s="267">
        <f ca="1">(INDEX('Term Pricing'!$K$1453:$K$1632,MATCH('Project 1'!DS$8,'Term Pricing'!$C$1453:$C$1632,0))*DS112*$D153)+(INDEX('Term Pricing'!$L$1453:$L$1632,MATCH('Project 1'!DS$8,'Term Pricing'!$C$1453:$C$1632,0))*DS112*(1-$D153))</f>
        <v>0</v>
      </c>
      <c r="DT153" s="267">
        <f ca="1">(INDEX('Term Pricing'!$K$1453:$K$1632,MATCH('Project 1'!DT$8,'Term Pricing'!$C$1453:$C$1632,0))*DT112*$D153)+(INDEX('Term Pricing'!$L$1453:$L$1632,MATCH('Project 1'!DT$8,'Term Pricing'!$C$1453:$C$1632,0))*DT112*(1-$D153))</f>
        <v>0</v>
      </c>
      <c r="DU153" s="267">
        <f ca="1">(INDEX('Term Pricing'!$K$1453:$K$1632,MATCH('Project 1'!DU$8,'Term Pricing'!$C$1453:$C$1632,0))*DU112*$D153)+(INDEX('Term Pricing'!$L$1453:$L$1632,MATCH('Project 1'!DU$8,'Term Pricing'!$C$1453:$C$1632,0))*DU112*(1-$D153))</f>
        <v>0</v>
      </c>
      <c r="DV153" s="267">
        <f ca="1">(INDEX('Term Pricing'!$K$1453:$K$1632,MATCH('Project 1'!DV$8,'Term Pricing'!$C$1453:$C$1632,0))*DV112*$D153)+(INDEX('Term Pricing'!$L$1453:$L$1632,MATCH('Project 1'!DV$8,'Term Pricing'!$C$1453:$C$1632,0))*DV112*(1-$D153))</f>
        <v>0</v>
      </c>
      <c r="DW153" s="267">
        <f ca="1">(INDEX('Term Pricing'!$K$1453:$K$1632,MATCH('Project 1'!DW$8,'Term Pricing'!$C$1453:$C$1632,0))*DW112*$D153)+(INDEX('Term Pricing'!$L$1453:$L$1632,MATCH('Project 1'!DW$8,'Term Pricing'!$C$1453:$C$1632,0))*DW112*(1-$D153))</f>
        <v>0</v>
      </c>
      <c r="DX153" s="267">
        <f ca="1">(INDEX('Term Pricing'!$K$1453:$K$1632,MATCH('Project 1'!DX$8,'Term Pricing'!$C$1453:$C$1632,0))*DX112*$D153)+(INDEX('Term Pricing'!$L$1453:$L$1632,MATCH('Project 1'!DX$8,'Term Pricing'!$C$1453:$C$1632,0))*DX112*(1-$D153))</f>
        <v>0</v>
      </c>
      <c r="DY153" s="267">
        <f ca="1">(INDEX('Term Pricing'!$K$1453:$K$1632,MATCH('Project 1'!DY$8,'Term Pricing'!$C$1453:$C$1632,0))*DY112*$D153)+(INDEX('Term Pricing'!$L$1453:$L$1632,MATCH('Project 1'!DY$8,'Term Pricing'!$C$1453:$C$1632,0))*DY112*(1-$D153))</f>
        <v>0</v>
      </c>
      <c r="DZ153" s="267">
        <f ca="1">(INDEX('Term Pricing'!$K$1453:$K$1632,MATCH('Project 1'!DZ$8,'Term Pricing'!$C$1453:$C$1632,0))*DZ112*$D153)+(INDEX('Term Pricing'!$L$1453:$L$1632,MATCH('Project 1'!DZ$8,'Term Pricing'!$C$1453:$C$1632,0))*DZ112*(1-$D153))</f>
        <v>0</v>
      </c>
    </row>
    <row r="154" spans="1:130">
      <c r="A154" s="151"/>
      <c r="C154" s="34" t="str">
        <f t="shared" si="367"/>
        <v>R100</v>
      </c>
      <c r="D154" s="70">
        <f>Inputs!I98</f>
        <v>0.6</v>
      </c>
      <c r="E154" s="107">
        <v>0.2</v>
      </c>
      <c r="F154" s="110">
        <v>1</v>
      </c>
      <c r="G154" s="54" t="s">
        <v>83</v>
      </c>
      <c r="H154" s="266">
        <f t="shared" ca="1" si="366"/>
        <v>5498264.5094888238</v>
      </c>
      <c r="I154" s="29"/>
      <c r="J154" s="267">
        <f>(INDEX('Term Pricing'!$M$1453:$M$1632,MATCH('Project 1'!J$8,'Term Pricing'!$C$1453:$C$1632,0))*J113*$D154)+(INDEX('Term Pricing'!$N$1453:$N$1632,MATCH('Project 1'!J$8,'Term Pricing'!$C$1453:$C$1632,0))*J113*(1-$D154))</f>
        <v>0</v>
      </c>
      <c r="K154" s="267">
        <f>(INDEX('Term Pricing'!$M$1453:$M$1632,MATCH('Project 1'!K$8,'Term Pricing'!$C$1453:$C$1632,0))*K113*$D154)+(INDEX('Term Pricing'!$N$1453:$N$1632,MATCH('Project 1'!K$8,'Term Pricing'!$C$1453:$C$1632,0))*K113*(1-$D154))</f>
        <v>0</v>
      </c>
      <c r="L154" s="267">
        <f>(INDEX('Term Pricing'!$M$1453:$M$1632,MATCH('Project 1'!L$8,'Term Pricing'!$C$1453:$C$1632,0))*L113*$D154)+(INDEX('Term Pricing'!$N$1453:$N$1632,MATCH('Project 1'!L$8,'Term Pricing'!$C$1453:$C$1632,0))*L113*(1-$D154))</f>
        <v>0</v>
      </c>
      <c r="M154" s="267">
        <f>(INDEX('Term Pricing'!$M$1453:$M$1632,MATCH('Project 1'!M$8,'Term Pricing'!$C$1453:$C$1632,0))*M113*$D154)+(INDEX('Term Pricing'!$N$1453:$N$1632,MATCH('Project 1'!M$8,'Term Pricing'!$C$1453:$C$1632,0))*M113*(1-$D154))</f>
        <v>0</v>
      </c>
      <c r="N154" s="267">
        <f>(INDEX('Term Pricing'!$M$1453:$M$1632,MATCH('Project 1'!N$8,'Term Pricing'!$C$1453:$C$1632,0))*N113*$D154)+(INDEX('Term Pricing'!$N$1453:$N$1632,MATCH('Project 1'!N$8,'Term Pricing'!$C$1453:$C$1632,0))*N113*(1-$D154))</f>
        <v>233280</v>
      </c>
      <c r="O154" s="267">
        <f>(INDEX('Term Pricing'!$M$1453:$M$1632,MATCH('Project 1'!O$8,'Term Pricing'!$C$1453:$C$1632,0))*O113*$D154)+(INDEX('Term Pricing'!$N$1453:$N$1632,MATCH('Project 1'!O$8,'Term Pricing'!$C$1453:$C$1632,0))*O113*(1-$D154))</f>
        <v>241056</v>
      </c>
      <c r="P154" s="267">
        <f>(INDEX('Term Pricing'!$M$1453:$M$1632,MATCH('Project 1'!P$8,'Term Pricing'!$C$1453:$C$1632,0))*P113*$D154)+(INDEX('Term Pricing'!$N$1453:$N$1632,MATCH('Project 1'!P$8,'Term Pricing'!$C$1453:$C$1632,0))*P113*(1-$D154))</f>
        <v>233280</v>
      </c>
      <c r="Q154" s="267">
        <f>(INDEX('Term Pricing'!$M$1453:$M$1632,MATCH('Project 1'!Q$8,'Term Pricing'!$C$1453:$C$1632,0))*Q113*$D154)+(INDEX('Term Pricing'!$N$1453:$N$1632,MATCH('Project 1'!Q$8,'Term Pricing'!$C$1453:$C$1632,0))*Q113*(1-$D154))</f>
        <v>241056</v>
      </c>
      <c r="R154" s="267">
        <f ca="1">(INDEX('Term Pricing'!$M$1453:$M$1632,MATCH('Project 1'!R$8,'Term Pricing'!$C$1453:$C$1632,0))*R113*$D154)+(INDEX('Term Pricing'!$N$1453:$N$1632,MATCH('Project 1'!R$8,'Term Pricing'!$C$1453:$C$1632,0))*R113*(1-$D154))</f>
        <v>212848.27103627875</v>
      </c>
      <c r="S154" s="267">
        <f ca="1">(INDEX('Term Pricing'!$M$1453:$M$1632,MATCH('Project 1'!S$8,'Term Pricing'!$C$1453:$C$1632,0))*S113*$D154)+(INDEX('Term Pricing'!$N$1453:$N$1632,MATCH('Project 1'!S$8,'Term Pricing'!$C$1453:$C$1632,0))*S113*(1-$D154))</f>
        <v>205354.78166053782</v>
      </c>
      <c r="T154" s="267">
        <f ca="1">(INDEX('Term Pricing'!$M$1453:$M$1632,MATCH('Project 1'!T$8,'Term Pricing'!$C$1453:$C$1632,0))*T113*$D154)+(INDEX('Term Pricing'!$N$1453:$N$1632,MATCH('Project 1'!T$8,'Term Pricing'!$C$1453:$C$1632,0))*T113*(1-$D154))</f>
        <v>211338.22691178392</v>
      </c>
      <c r="U154" s="267">
        <f ca="1">(INDEX('Term Pricing'!$M$1453:$M$1632,MATCH('Project 1'!U$8,'Term Pricing'!$C$1453:$C$1632,0))*U113*$D154)+(INDEX('Term Pricing'!$N$1453:$N$1632,MATCH('Project 1'!U$8,'Term Pricing'!$C$1453:$C$1632,0))*U113*(1-$D154))</f>
        <v>203412.75877394411</v>
      </c>
      <c r="V154" s="267">
        <f ca="1">(INDEX('Term Pricing'!$M$1453:$M$1632,MATCH('Project 1'!V$8,'Term Pricing'!$C$1453:$C$1632,0))*V113*$D154)+(INDEX('Term Pricing'!$N$1453:$N$1632,MATCH('Project 1'!V$8,'Term Pricing'!$C$1453:$C$1632,0))*V113*(1-$D154))</f>
        <v>209141.8732387927</v>
      </c>
      <c r="W154" s="267">
        <f ca="1">(INDEX('Term Pricing'!$M$1453:$M$1632,MATCH('Project 1'!W$8,'Term Pricing'!$C$1453:$C$1632,0))*W113*$D154)+(INDEX('Term Pricing'!$N$1453:$N$1632,MATCH('Project 1'!W$8,'Term Pricing'!$C$1453:$C$1632,0))*W113*(1-$D154))</f>
        <v>207959.28842785128</v>
      </c>
      <c r="X154" s="267">
        <f ca="1">(INDEX('Term Pricing'!$M$1453:$M$1632,MATCH('Project 1'!X$8,'Term Pricing'!$C$1453:$C$1632,0))*X113*$D154)+(INDEX('Term Pricing'!$N$1453:$N$1632,MATCH('Project 1'!X$8,'Term Pricing'!$C$1453:$C$1632,0))*X113*(1-$D154))</f>
        <v>186672.21759975643</v>
      </c>
      <c r="Y154" s="267">
        <f ca="1">(INDEX('Term Pricing'!$M$1453:$M$1632,MATCH('Project 1'!Y$8,'Term Pricing'!$C$1453:$C$1632,0))*Y113*$D154)+(INDEX('Term Pricing'!$N$1453:$N$1632,MATCH('Project 1'!Y$8,'Term Pricing'!$C$1453:$C$1632,0))*Y113*(1-$D154))</f>
        <v>205341.77641912142</v>
      </c>
      <c r="Z154" s="267">
        <f ca="1">(INDEX('Term Pricing'!$M$1453:$M$1632,MATCH('Project 1'!Z$8,'Term Pricing'!$C$1453:$C$1632,0))*Z113*$D154)+(INDEX('Term Pricing'!$N$1453:$N$1632,MATCH('Project 1'!Z$8,'Term Pricing'!$C$1453:$C$1632,0))*Z113*(1-$D154))</f>
        <v>197342.71725884487</v>
      </c>
      <c r="AA154" s="267">
        <f ca="1">(INDEX('Term Pricing'!$M$1453:$M$1632,MATCH('Project 1'!AA$8,'Term Pricing'!$C$1453:$C$1632,0))*AA113*$D154)+(INDEX('Term Pricing'!$N$1453:$N$1632,MATCH('Project 1'!AA$8,'Term Pricing'!$C$1453:$C$1632,0))*AA113*(1-$D154))</f>
        <v>202423.7205708875</v>
      </c>
      <c r="AB154" s="267">
        <f ca="1">(INDEX('Term Pricing'!$M$1453:$M$1632,MATCH('Project 1'!AB$8,'Term Pricing'!$C$1453:$C$1632,0))*AB113*$D154)+(INDEX('Term Pricing'!$N$1453:$N$1632,MATCH('Project 1'!AB$8,'Term Pricing'!$C$1453:$C$1632,0))*AB113*(1-$D154))</f>
        <v>194380.47812062816</v>
      </c>
      <c r="AC154" s="267">
        <f ca="1">(INDEX('Term Pricing'!$M$1453:$M$1632,MATCH('Project 1'!AC$8,'Term Pricing'!$C$1453:$C$1632,0))*AC113*$D154)+(INDEX('Term Pricing'!$N$1453:$N$1632,MATCH('Project 1'!AC$8,'Term Pricing'!$C$1453:$C$1632,0))*AC113*(1-$D154))</f>
        <v>199221.99936499269</v>
      </c>
      <c r="AD154" s="267">
        <f ca="1">(INDEX('Term Pricing'!$M$1453:$M$1632,MATCH('Project 1'!AD$8,'Term Pricing'!$C$1453:$C$1632,0))*AD113*$D154)+(INDEX('Term Pricing'!$N$1453:$N$1632,MATCH('Project 1'!AD$8,'Term Pricing'!$C$1453:$C$1632,0))*AD113*(1-$D154))</f>
        <v>197515.66885515559</v>
      </c>
      <c r="AE154" s="267">
        <f ca="1">(INDEX('Term Pricing'!$M$1453:$M$1632,MATCH('Project 1'!AE$8,'Term Pricing'!$C$1453:$C$1632,0))*AE113*$D154)+(INDEX('Term Pricing'!$N$1453:$N$1632,MATCH('Project 1'!AE$8,'Term Pricing'!$C$1453:$C$1632,0))*AE113*(1-$D154))</f>
        <v>189429.19841627544</v>
      </c>
      <c r="AF154" s="267">
        <f ca="1">(INDEX('Term Pricing'!$M$1453:$M$1632,MATCH('Project 1'!AF$8,'Term Pricing'!$C$1453:$C$1632,0))*AF113*$D154)+(INDEX('Term Pricing'!$N$1453:$N$1632,MATCH('Project 1'!AF$8,'Term Pricing'!$C$1453:$C$1632,0))*AF113*(1-$D154))</f>
        <v>193905.99415232075</v>
      </c>
      <c r="AG154" s="267">
        <f ca="1">(INDEX('Term Pricing'!$M$1453:$M$1632,MATCH('Project 1'!AG$8,'Term Pricing'!$C$1453:$C$1632,0))*AG113*$D154)+(INDEX('Term Pricing'!$N$1453:$N$1632,MATCH('Project 1'!AG$8,'Term Pricing'!$C$1453:$C$1632,0))*AG113*(1-$D154))</f>
        <v>185812.36582257273</v>
      </c>
      <c r="AH154" s="267">
        <f ca="1">(INDEX('Term Pricing'!$M$1453:$M$1632,MATCH('Project 1'!AH$8,'Term Pricing'!$C$1453:$C$1632,0))*AH113*$D154)+(INDEX('Term Pricing'!$N$1453:$N$1632,MATCH('Project 1'!AH$8,'Term Pricing'!$C$1453:$C$1632,0))*AH113*(1-$D154))</f>
        <v>190046.01925511728</v>
      </c>
      <c r="AI154" s="267">
        <f ca="1">(INDEX('Term Pricing'!$M$1453:$M$1632,MATCH('Project 1'!AI$8,'Term Pricing'!$C$1453:$C$1632,0))*AI113*$D154)+(INDEX('Term Pricing'!$N$1453:$N$1632,MATCH('Project 1'!AI$8,'Term Pricing'!$C$1453:$C$1632,0))*AI113*(1-$D154))</f>
        <v>188027.70819346071</v>
      </c>
      <c r="AJ154" s="267">
        <f ca="1">(INDEX('Term Pricing'!$M$1453:$M$1632,MATCH('Project 1'!AJ$8,'Term Pricing'!$C$1453:$C$1632,0))*AJ113*$D154)+(INDEX('Term Pricing'!$N$1453:$N$1632,MATCH('Project 1'!AJ$8,'Term Pricing'!$C$1453:$C$1632,0))*AJ113*(1-$D154))</f>
        <v>173956.6428696411</v>
      </c>
      <c r="AK154" s="267">
        <f ca="1">(INDEX('Term Pricing'!$M$1453:$M$1632,MATCH('Project 1'!AK$8,'Term Pricing'!$C$1453:$C$1632,0))*AK113*$D154)+(INDEX('Term Pricing'!$N$1453:$N$1632,MATCH('Project 1'!AK$8,'Term Pricing'!$C$1453:$C$1632,0))*AK113*(1-$D154))</f>
        <v>183826.15625780087</v>
      </c>
      <c r="AL154" s="267">
        <f ca="1">(INDEX('Term Pricing'!$M$1453:$M$1632,MATCH('Project 1'!AL$8,'Term Pricing'!$C$1453:$C$1632,0))*AL113*$D154)+(INDEX('Term Pricing'!$N$1453:$N$1632,MATCH('Project 1'!AL$8,'Term Pricing'!$C$1453:$C$1632,0))*AL113*(1-$D154))</f>
        <v>175787.96189105534</v>
      </c>
      <c r="AM154" s="267">
        <f ca="1">(INDEX('Term Pricing'!$M$1453:$M$1632,MATCH('Project 1'!AM$8,'Term Pricing'!$C$1453:$C$1632,0))*AM113*$D154)+(INDEX('Term Pricing'!$N$1453:$N$1632,MATCH('Project 1'!AM$8,'Term Pricing'!$C$1453:$C$1632,0))*AM113*(1-$D154))</f>
        <v>179420.31442588192</v>
      </c>
      <c r="AN154" s="267">
        <f ca="1">(INDEX('Term Pricing'!$M$1453:$M$1632,MATCH('Project 1'!AN$8,'Term Pricing'!$C$1453:$C$1632,0))*AN113*$D154)+(INDEX('Term Pricing'!$N$1453:$N$1632,MATCH('Project 1'!AN$8,'Term Pricing'!$C$1453:$C$1632,0))*AN113*(1-$D154))</f>
        <v>171432.43539880548</v>
      </c>
      <c r="AO154" s="267">
        <f ca="1">(INDEX('Term Pricing'!$M$1453:$M$1632,MATCH('Project 1'!AO$8,'Term Pricing'!$C$1453:$C$1632,0))*AO113*$D154)+(INDEX('Term Pricing'!$N$1453:$N$1632,MATCH('Project 1'!AO$8,'Term Pricing'!$C$1453:$C$1632,0))*AO113*(1-$D154))</f>
        <v>174829.63326796365</v>
      </c>
      <c r="AP154" s="267">
        <f ca="1">(INDEX('Term Pricing'!$M$1453:$M$1632,MATCH('Project 1'!AP$8,'Term Pricing'!$C$1453:$C$1632,0))*AP113*$D154)+(INDEX('Term Pricing'!$N$1453:$N$1632,MATCH('Project 1'!AP$8,'Term Pricing'!$C$1453:$C$1632,0))*AP113*(1-$D154))</f>
        <v>172471.16302693519</v>
      </c>
      <c r="AQ154" s="267">
        <f ca="1">(INDEX('Term Pricing'!$M$1453:$M$1632,MATCH('Project 1'!AQ$8,'Term Pricing'!$C$1453:$C$1632,0))*AQ113*$D154)+(INDEX('Term Pricing'!$N$1453:$N$1632,MATCH('Project 1'!AQ$8,'Term Pricing'!$C$1453:$C$1632,0))*AQ113*(1-$D154))</f>
        <v>164587.68945791584</v>
      </c>
      <c r="AR154" s="267">
        <f ca="1">(INDEX('Term Pricing'!$M$1453:$M$1632,MATCH('Project 1'!AR$8,'Term Pricing'!$C$1453:$C$1632,0))*AR113*$D154)+(INDEX('Term Pricing'!$N$1453:$N$1632,MATCH('Project 1'!AR$8,'Term Pricing'!$C$1453:$C$1632,0))*AR113*(1-$D154))</f>
        <v>167640.5040055337</v>
      </c>
      <c r="AS154" s="267">
        <f ca="1">(INDEX('Term Pricing'!$M$1453:$M$1632,MATCH('Project 1'!AS$8,'Term Pricing'!$C$1453:$C$1632,0))*AS113*$D154)+(INDEX('Term Pricing'!$N$1453:$N$1632,MATCH('Project 1'!AS$8,'Term Pricing'!$C$1453:$C$1632,0))*AS113*(1-$D154))</f>
        <v>159845.19698247669</v>
      </c>
      <c r="AT154" s="267">
        <f ca="1">(INDEX('Term Pricing'!$M$1453:$M$1632,MATCH('Project 1'!AT$8,'Term Pricing'!$C$1453:$C$1632,0))*AT113*$D154)+(INDEX('Term Pricing'!$N$1453:$N$1632,MATCH('Project 1'!AT$8,'Term Pricing'!$C$1453:$C$1632,0))*AT113*(1-$D154))</f>
        <v>162675.07959635483</v>
      </c>
      <c r="AU154" s="267">
        <f ca="1">(INDEX('Term Pricing'!$M$1453:$M$1632,MATCH('Project 1'!AU$8,'Term Pricing'!$C$1453:$C$1632,0))*AU113*$D154)+(INDEX('Term Pricing'!$N$1453:$N$1632,MATCH('Project 1'!AU$8,'Term Pricing'!$C$1453:$C$1632,0))*AU113*(1-$D154))</f>
        <v>160148.16828878742</v>
      </c>
      <c r="AV154" s="267">
        <f ca="1">(INDEX('Term Pricing'!$M$1453:$M$1632,MATCH('Project 1'!AV$8,'Term Pricing'!$C$1453:$C$1632,0))*AV113*$D154)+(INDEX('Term Pricing'!$N$1453:$N$1632,MATCH('Project 1'!AV$8,'Term Pricing'!$C$1453:$C$1632,0))*AV113*(1-$D154))</f>
        <v>142344.02318181601</v>
      </c>
      <c r="AW154" s="267">
        <f ca="1">(INDEX('Term Pricing'!$M$1453:$M$1632,MATCH('Project 1'!AW$8,'Term Pricing'!$C$1453:$C$1632,0))*AW113*$D154)+(INDEX('Term Pricing'!$N$1453:$N$1632,MATCH('Project 1'!AW$8,'Term Pricing'!$C$1453:$C$1632,0))*AW113*(1-$D154))</f>
        <v>155018.60413173999</v>
      </c>
      <c r="AX154" s="267">
        <f ca="1">(INDEX('Term Pricing'!$M$1453:$M$1632,MATCH('Project 1'!AX$8,'Term Pricing'!$C$1453:$C$1632,0))*AX113*$D154)+(INDEX('Term Pricing'!$N$1453:$N$1632,MATCH('Project 1'!AX$8,'Term Pricing'!$C$1453:$C$1632,0))*AX113*(1-$D154))</f>
        <v>0</v>
      </c>
      <c r="AY154" s="267">
        <f ca="1">(INDEX('Term Pricing'!$M$1453:$M$1632,MATCH('Project 1'!AY$8,'Term Pricing'!$C$1453:$C$1632,0))*AY113*$D154)+(INDEX('Term Pricing'!$N$1453:$N$1632,MATCH('Project 1'!AY$8,'Term Pricing'!$C$1453:$C$1632,0))*AY113*(1-$D154))</f>
        <v>0</v>
      </c>
      <c r="AZ154" s="267">
        <f ca="1">(INDEX('Term Pricing'!$M$1453:$M$1632,MATCH('Project 1'!AZ$8,'Term Pricing'!$C$1453:$C$1632,0))*AZ113*$D154)+(INDEX('Term Pricing'!$N$1453:$N$1632,MATCH('Project 1'!AZ$8,'Term Pricing'!$C$1453:$C$1632,0))*AZ113*(1-$D154))</f>
        <v>0</v>
      </c>
      <c r="BA154" s="267">
        <f ca="1">(INDEX('Term Pricing'!$M$1453:$M$1632,MATCH('Project 1'!BA$8,'Term Pricing'!$C$1453:$C$1632,0))*BA113*$D154)+(INDEX('Term Pricing'!$N$1453:$N$1632,MATCH('Project 1'!BA$8,'Term Pricing'!$C$1453:$C$1632,0))*BA113*(1-$D154))</f>
        <v>0</v>
      </c>
      <c r="BB154" s="267">
        <f ca="1">(INDEX('Term Pricing'!$M$1453:$M$1632,MATCH('Project 1'!BB$8,'Term Pricing'!$C$1453:$C$1632,0))*BB113*$D154)+(INDEX('Term Pricing'!$N$1453:$N$1632,MATCH('Project 1'!BB$8,'Term Pricing'!$C$1453:$C$1632,0))*BB113*(1-$D154))</f>
        <v>0</v>
      </c>
      <c r="BC154" s="267">
        <f ca="1">(INDEX('Term Pricing'!$M$1453:$M$1632,MATCH('Project 1'!BC$8,'Term Pricing'!$C$1453:$C$1632,0))*BC113*$D154)+(INDEX('Term Pricing'!$N$1453:$N$1632,MATCH('Project 1'!BC$8,'Term Pricing'!$C$1453:$C$1632,0))*BC113*(1-$D154))</f>
        <v>0</v>
      </c>
      <c r="BD154" s="267">
        <f ca="1">(INDEX('Term Pricing'!$M$1453:$M$1632,MATCH('Project 1'!BD$8,'Term Pricing'!$C$1453:$C$1632,0))*BD113*$D154)+(INDEX('Term Pricing'!$N$1453:$N$1632,MATCH('Project 1'!BD$8,'Term Pricing'!$C$1453:$C$1632,0))*BD113*(1-$D154))</f>
        <v>0</v>
      </c>
      <c r="BE154" s="267">
        <f ca="1">(INDEX('Term Pricing'!$M$1453:$M$1632,MATCH('Project 1'!BE$8,'Term Pricing'!$C$1453:$C$1632,0))*BE113*$D154)+(INDEX('Term Pricing'!$N$1453:$N$1632,MATCH('Project 1'!BE$8,'Term Pricing'!$C$1453:$C$1632,0))*BE113*(1-$D154))</f>
        <v>0</v>
      </c>
      <c r="BF154" s="267">
        <f ca="1">(INDEX('Term Pricing'!$M$1453:$M$1632,MATCH('Project 1'!BF$8,'Term Pricing'!$C$1453:$C$1632,0))*BF113*$D154)+(INDEX('Term Pricing'!$N$1453:$N$1632,MATCH('Project 1'!BF$8,'Term Pricing'!$C$1453:$C$1632,0))*BF113*(1-$D154))</f>
        <v>0</v>
      </c>
      <c r="BG154" s="267">
        <f ca="1">(INDEX('Term Pricing'!$M$1453:$M$1632,MATCH('Project 1'!BG$8,'Term Pricing'!$C$1453:$C$1632,0))*BG113*$D154)+(INDEX('Term Pricing'!$N$1453:$N$1632,MATCH('Project 1'!BG$8,'Term Pricing'!$C$1453:$C$1632,0))*BG113*(1-$D154))</f>
        <v>0</v>
      </c>
      <c r="BH154" s="267">
        <f ca="1">(INDEX('Term Pricing'!$M$1453:$M$1632,MATCH('Project 1'!BH$8,'Term Pricing'!$C$1453:$C$1632,0))*BH113*$D154)+(INDEX('Term Pricing'!$N$1453:$N$1632,MATCH('Project 1'!BH$8,'Term Pricing'!$C$1453:$C$1632,0))*BH113*(1-$D154))</f>
        <v>0</v>
      </c>
      <c r="BI154" s="267">
        <f ca="1">(INDEX('Term Pricing'!$M$1453:$M$1632,MATCH('Project 1'!BI$8,'Term Pricing'!$C$1453:$C$1632,0))*BI113*$D154)+(INDEX('Term Pricing'!$N$1453:$N$1632,MATCH('Project 1'!BI$8,'Term Pricing'!$C$1453:$C$1632,0))*BI113*(1-$D154))</f>
        <v>0</v>
      </c>
      <c r="BJ154" s="267">
        <f ca="1">(INDEX('Term Pricing'!$M$1453:$M$1632,MATCH('Project 1'!BJ$8,'Term Pricing'!$C$1453:$C$1632,0))*BJ113*$D154)+(INDEX('Term Pricing'!$N$1453:$N$1632,MATCH('Project 1'!BJ$8,'Term Pricing'!$C$1453:$C$1632,0))*BJ113*(1-$D154))</f>
        <v>0</v>
      </c>
      <c r="BK154" s="267">
        <f ca="1">(INDEX('Term Pricing'!$M$1453:$M$1632,MATCH('Project 1'!BK$8,'Term Pricing'!$C$1453:$C$1632,0))*BK113*$D154)+(INDEX('Term Pricing'!$N$1453:$N$1632,MATCH('Project 1'!BK$8,'Term Pricing'!$C$1453:$C$1632,0))*BK113*(1-$D154))</f>
        <v>0</v>
      </c>
      <c r="BL154" s="267">
        <f ca="1">(INDEX('Term Pricing'!$M$1453:$M$1632,MATCH('Project 1'!BL$8,'Term Pricing'!$C$1453:$C$1632,0))*BL113*$D154)+(INDEX('Term Pricing'!$N$1453:$N$1632,MATCH('Project 1'!BL$8,'Term Pricing'!$C$1453:$C$1632,0))*BL113*(1-$D154))</f>
        <v>0</v>
      </c>
      <c r="BM154" s="267">
        <f ca="1">(INDEX('Term Pricing'!$M$1453:$M$1632,MATCH('Project 1'!BM$8,'Term Pricing'!$C$1453:$C$1632,0))*BM113*$D154)+(INDEX('Term Pricing'!$N$1453:$N$1632,MATCH('Project 1'!BM$8,'Term Pricing'!$C$1453:$C$1632,0))*BM113*(1-$D154))</f>
        <v>0</v>
      </c>
      <c r="BN154" s="267">
        <f ca="1">(INDEX('Term Pricing'!$M$1453:$M$1632,MATCH('Project 1'!BN$8,'Term Pricing'!$C$1453:$C$1632,0))*BN113*$D154)+(INDEX('Term Pricing'!$N$1453:$N$1632,MATCH('Project 1'!BN$8,'Term Pricing'!$C$1453:$C$1632,0))*BN113*(1-$D154))</f>
        <v>0</v>
      </c>
      <c r="BO154" s="267">
        <f ca="1">(INDEX('Term Pricing'!$M$1453:$M$1632,MATCH('Project 1'!BO$8,'Term Pricing'!$C$1453:$C$1632,0))*BO113*$D154)+(INDEX('Term Pricing'!$N$1453:$N$1632,MATCH('Project 1'!BO$8,'Term Pricing'!$C$1453:$C$1632,0))*BO113*(1-$D154))</f>
        <v>0</v>
      </c>
      <c r="BP154" s="267">
        <f ca="1">(INDEX('Term Pricing'!$M$1453:$M$1632,MATCH('Project 1'!BP$8,'Term Pricing'!$C$1453:$C$1632,0))*BP113*$D154)+(INDEX('Term Pricing'!$N$1453:$N$1632,MATCH('Project 1'!BP$8,'Term Pricing'!$C$1453:$C$1632,0))*BP113*(1-$D154))</f>
        <v>0</v>
      </c>
      <c r="BQ154" s="267">
        <f ca="1">(INDEX('Term Pricing'!$M$1453:$M$1632,MATCH('Project 1'!BQ$8,'Term Pricing'!$C$1453:$C$1632,0))*BQ113*$D154)+(INDEX('Term Pricing'!$N$1453:$N$1632,MATCH('Project 1'!BQ$8,'Term Pricing'!$C$1453:$C$1632,0))*BQ113*(1-$D154))</f>
        <v>0</v>
      </c>
      <c r="BR154" s="267">
        <f ca="1">(INDEX('Term Pricing'!$M$1453:$M$1632,MATCH('Project 1'!BR$8,'Term Pricing'!$C$1453:$C$1632,0))*BR113*$D154)+(INDEX('Term Pricing'!$N$1453:$N$1632,MATCH('Project 1'!BR$8,'Term Pricing'!$C$1453:$C$1632,0))*BR113*(1-$D154))</f>
        <v>0</v>
      </c>
      <c r="BS154" s="267">
        <f ca="1">(INDEX('Term Pricing'!$M$1453:$M$1632,MATCH('Project 1'!BS$8,'Term Pricing'!$C$1453:$C$1632,0))*BS113*$D154)+(INDEX('Term Pricing'!$N$1453:$N$1632,MATCH('Project 1'!BS$8,'Term Pricing'!$C$1453:$C$1632,0))*BS113*(1-$D154))</f>
        <v>0</v>
      </c>
      <c r="BT154" s="267">
        <f ca="1">(INDEX('Term Pricing'!$M$1453:$M$1632,MATCH('Project 1'!BT$8,'Term Pricing'!$C$1453:$C$1632,0))*BT113*$D154)+(INDEX('Term Pricing'!$N$1453:$N$1632,MATCH('Project 1'!BT$8,'Term Pricing'!$C$1453:$C$1632,0))*BT113*(1-$D154))</f>
        <v>0</v>
      </c>
      <c r="BU154" s="267">
        <f ca="1">(INDEX('Term Pricing'!$M$1453:$M$1632,MATCH('Project 1'!BU$8,'Term Pricing'!$C$1453:$C$1632,0))*BU113*$D154)+(INDEX('Term Pricing'!$N$1453:$N$1632,MATCH('Project 1'!BU$8,'Term Pricing'!$C$1453:$C$1632,0))*BU113*(1-$D154))</f>
        <v>0</v>
      </c>
      <c r="BV154" s="267">
        <f ca="1">(INDEX('Term Pricing'!$M$1453:$M$1632,MATCH('Project 1'!BV$8,'Term Pricing'!$C$1453:$C$1632,0))*BV113*$D154)+(INDEX('Term Pricing'!$N$1453:$N$1632,MATCH('Project 1'!BV$8,'Term Pricing'!$C$1453:$C$1632,0))*BV113*(1-$D154))</f>
        <v>0</v>
      </c>
      <c r="BW154" s="267">
        <f ca="1">(INDEX('Term Pricing'!$M$1453:$M$1632,MATCH('Project 1'!BW$8,'Term Pricing'!$C$1453:$C$1632,0))*BW113*$D154)+(INDEX('Term Pricing'!$N$1453:$N$1632,MATCH('Project 1'!BW$8,'Term Pricing'!$C$1453:$C$1632,0))*BW113*(1-$D154))</f>
        <v>0</v>
      </c>
      <c r="BX154" s="267">
        <f ca="1">(INDEX('Term Pricing'!$M$1453:$M$1632,MATCH('Project 1'!BX$8,'Term Pricing'!$C$1453:$C$1632,0))*BX113*$D154)+(INDEX('Term Pricing'!$N$1453:$N$1632,MATCH('Project 1'!BX$8,'Term Pricing'!$C$1453:$C$1632,0))*BX113*(1-$D154))</f>
        <v>0</v>
      </c>
      <c r="BY154" s="267">
        <f ca="1">(INDEX('Term Pricing'!$M$1453:$M$1632,MATCH('Project 1'!BY$8,'Term Pricing'!$C$1453:$C$1632,0))*BY113*$D154)+(INDEX('Term Pricing'!$N$1453:$N$1632,MATCH('Project 1'!BY$8,'Term Pricing'!$C$1453:$C$1632,0))*BY113*(1-$D154))</f>
        <v>0</v>
      </c>
      <c r="BZ154" s="267">
        <f ca="1">(INDEX('Term Pricing'!$M$1453:$M$1632,MATCH('Project 1'!BZ$8,'Term Pricing'!$C$1453:$C$1632,0))*BZ113*$D154)+(INDEX('Term Pricing'!$N$1453:$N$1632,MATCH('Project 1'!BZ$8,'Term Pricing'!$C$1453:$C$1632,0))*BZ113*(1-$D154))</f>
        <v>0</v>
      </c>
      <c r="CA154" s="267">
        <f ca="1">(INDEX('Term Pricing'!$M$1453:$M$1632,MATCH('Project 1'!CA$8,'Term Pricing'!$C$1453:$C$1632,0))*CA113*$D154)+(INDEX('Term Pricing'!$N$1453:$N$1632,MATCH('Project 1'!CA$8,'Term Pricing'!$C$1453:$C$1632,0))*CA113*(1-$D154))</f>
        <v>0</v>
      </c>
      <c r="CB154" s="267">
        <f ca="1">(INDEX('Term Pricing'!$M$1453:$M$1632,MATCH('Project 1'!CB$8,'Term Pricing'!$C$1453:$C$1632,0))*CB113*$D154)+(INDEX('Term Pricing'!$N$1453:$N$1632,MATCH('Project 1'!CB$8,'Term Pricing'!$C$1453:$C$1632,0))*CB113*(1-$D154))</f>
        <v>0</v>
      </c>
      <c r="CC154" s="267">
        <f ca="1">(INDEX('Term Pricing'!$M$1453:$M$1632,MATCH('Project 1'!CC$8,'Term Pricing'!$C$1453:$C$1632,0))*CC113*$D154)+(INDEX('Term Pricing'!$N$1453:$N$1632,MATCH('Project 1'!CC$8,'Term Pricing'!$C$1453:$C$1632,0))*CC113*(1-$D154))</f>
        <v>0</v>
      </c>
      <c r="CD154" s="267">
        <f ca="1">(INDEX('Term Pricing'!$M$1453:$M$1632,MATCH('Project 1'!CD$8,'Term Pricing'!$C$1453:$C$1632,0))*CD113*$D154)+(INDEX('Term Pricing'!$N$1453:$N$1632,MATCH('Project 1'!CD$8,'Term Pricing'!$C$1453:$C$1632,0))*CD113*(1-$D154))</f>
        <v>0</v>
      </c>
      <c r="CE154" s="267">
        <f ca="1">(INDEX('Term Pricing'!$M$1453:$M$1632,MATCH('Project 1'!CE$8,'Term Pricing'!$C$1453:$C$1632,0))*CE113*$D154)+(INDEX('Term Pricing'!$N$1453:$N$1632,MATCH('Project 1'!CE$8,'Term Pricing'!$C$1453:$C$1632,0))*CE113*(1-$D154))</f>
        <v>0</v>
      </c>
      <c r="CF154" s="267">
        <f ca="1">(INDEX('Term Pricing'!$M$1453:$M$1632,MATCH('Project 1'!CF$8,'Term Pricing'!$C$1453:$C$1632,0))*CF113*$D154)+(INDEX('Term Pricing'!$N$1453:$N$1632,MATCH('Project 1'!CF$8,'Term Pricing'!$C$1453:$C$1632,0))*CF113*(1-$D154))</f>
        <v>0</v>
      </c>
      <c r="CG154" s="267">
        <f ca="1">(INDEX('Term Pricing'!$M$1453:$M$1632,MATCH('Project 1'!CG$8,'Term Pricing'!$C$1453:$C$1632,0))*CG113*$D154)+(INDEX('Term Pricing'!$N$1453:$N$1632,MATCH('Project 1'!CG$8,'Term Pricing'!$C$1453:$C$1632,0))*CG113*(1-$D154))</f>
        <v>0</v>
      </c>
      <c r="CH154" s="267">
        <f ca="1">(INDEX('Term Pricing'!$M$1453:$M$1632,MATCH('Project 1'!CH$8,'Term Pricing'!$C$1453:$C$1632,0))*CH113*$D154)+(INDEX('Term Pricing'!$N$1453:$N$1632,MATCH('Project 1'!CH$8,'Term Pricing'!$C$1453:$C$1632,0))*CH113*(1-$D154))</f>
        <v>0</v>
      </c>
      <c r="CI154" s="267">
        <f ca="1">(INDEX('Term Pricing'!$M$1453:$M$1632,MATCH('Project 1'!CI$8,'Term Pricing'!$C$1453:$C$1632,0))*CI113*$D154)+(INDEX('Term Pricing'!$N$1453:$N$1632,MATCH('Project 1'!CI$8,'Term Pricing'!$C$1453:$C$1632,0))*CI113*(1-$D154))</f>
        <v>0</v>
      </c>
      <c r="CJ154" s="267">
        <f ca="1">(INDEX('Term Pricing'!$M$1453:$M$1632,MATCH('Project 1'!CJ$8,'Term Pricing'!$C$1453:$C$1632,0))*CJ113*$D154)+(INDEX('Term Pricing'!$N$1453:$N$1632,MATCH('Project 1'!CJ$8,'Term Pricing'!$C$1453:$C$1632,0))*CJ113*(1-$D154))</f>
        <v>0</v>
      </c>
      <c r="CK154" s="267">
        <f ca="1">(INDEX('Term Pricing'!$M$1453:$M$1632,MATCH('Project 1'!CK$8,'Term Pricing'!$C$1453:$C$1632,0))*CK113*$D154)+(INDEX('Term Pricing'!$N$1453:$N$1632,MATCH('Project 1'!CK$8,'Term Pricing'!$C$1453:$C$1632,0))*CK113*(1-$D154))</f>
        <v>0</v>
      </c>
      <c r="CL154" s="267">
        <f ca="1">(INDEX('Term Pricing'!$M$1453:$M$1632,MATCH('Project 1'!CL$8,'Term Pricing'!$C$1453:$C$1632,0))*CL113*$D154)+(INDEX('Term Pricing'!$N$1453:$N$1632,MATCH('Project 1'!CL$8,'Term Pricing'!$C$1453:$C$1632,0))*CL113*(1-$D154))</f>
        <v>0</v>
      </c>
      <c r="CM154" s="267">
        <f ca="1">(INDEX('Term Pricing'!$M$1453:$M$1632,MATCH('Project 1'!CM$8,'Term Pricing'!$C$1453:$C$1632,0))*CM113*$D154)+(INDEX('Term Pricing'!$N$1453:$N$1632,MATCH('Project 1'!CM$8,'Term Pricing'!$C$1453:$C$1632,0))*CM113*(1-$D154))</f>
        <v>0</v>
      </c>
      <c r="CN154" s="267">
        <f ca="1">(INDEX('Term Pricing'!$M$1453:$M$1632,MATCH('Project 1'!CN$8,'Term Pricing'!$C$1453:$C$1632,0))*CN113*$D154)+(INDEX('Term Pricing'!$N$1453:$N$1632,MATCH('Project 1'!CN$8,'Term Pricing'!$C$1453:$C$1632,0))*CN113*(1-$D154))</f>
        <v>0</v>
      </c>
      <c r="CO154" s="267">
        <f ca="1">(INDEX('Term Pricing'!$M$1453:$M$1632,MATCH('Project 1'!CO$8,'Term Pricing'!$C$1453:$C$1632,0))*CO113*$D154)+(INDEX('Term Pricing'!$N$1453:$N$1632,MATCH('Project 1'!CO$8,'Term Pricing'!$C$1453:$C$1632,0))*CO113*(1-$D154))</f>
        <v>0</v>
      </c>
      <c r="CP154" s="267">
        <f ca="1">(INDEX('Term Pricing'!$M$1453:$M$1632,MATCH('Project 1'!CP$8,'Term Pricing'!$C$1453:$C$1632,0))*CP113*$D154)+(INDEX('Term Pricing'!$N$1453:$N$1632,MATCH('Project 1'!CP$8,'Term Pricing'!$C$1453:$C$1632,0))*CP113*(1-$D154))</f>
        <v>0</v>
      </c>
      <c r="CQ154" s="267">
        <f ca="1">(INDEX('Term Pricing'!$M$1453:$M$1632,MATCH('Project 1'!CQ$8,'Term Pricing'!$C$1453:$C$1632,0))*CQ113*$D154)+(INDEX('Term Pricing'!$N$1453:$N$1632,MATCH('Project 1'!CQ$8,'Term Pricing'!$C$1453:$C$1632,0))*CQ113*(1-$D154))</f>
        <v>0</v>
      </c>
      <c r="CR154" s="267">
        <f ca="1">(INDEX('Term Pricing'!$M$1453:$M$1632,MATCH('Project 1'!CR$8,'Term Pricing'!$C$1453:$C$1632,0))*CR113*$D154)+(INDEX('Term Pricing'!$N$1453:$N$1632,MATCH('Project 1'!CR$8,'Term Pricing'!$C$1453:$C$1632,0))*CR113*(1-$D154))</f>
        <v>0</v>
      </c>
      <c r="CS154" s="267">
        <f ca="1">(INDEX('Term Pricing'!$M$1453:$M$1632,MATCH('Project 1'!CS$8,'Term Pricing'!$C$1453:$C$1632,0))*CS113*$D154)+(INDEX('Term Pricing'!$N$1453:$N$1632,MATCH('Project 1'!CS$8,'Term Pricing'!$C$1453:$C$1632,0))*CS113*(1-$D154))</f>
        <v>0</v>
      </c>
      <c r="CT154" s="267">
        <f ca="1">(INDEX('Term Pricing'!$M$1453:$M$1632,MATCH('Project 1'!CT$8,'Term Pricing'!$C$1453:$C$1632,0))*CT113*$D154)+(INDEX('Term Pricing'!$N$1453:$N$1632,MATCH('Project 1'!CT$8,'Term Pricing'!$C$1453:$C$1632,0))*CT113*(1-$D154))</f>
        <v>0</v>
      </c>
      <c r="CU154" s="267">
        <f ca="1">(INDEX('Term Pricing'!$M$1453:$M$1632,MATCH('Project 1'!CU$8,'Term Pricing'!$C$1453:$C$1632,0))*CU113*$D154)+(INDEX('Term Pricing'!$N$1453:$N$1632,MATCH('Project 1'!CU$8,'Term Pricing'!$C$1453:$C$1632,0))*CU113*(1-$D154))</f>
        <v>0</v>
      </c>
      <c r="CV154" s="267">
        <f ca="1">(INDEX('Term Pricing'!$M$1453:$M$1632,MATCH('Project 1'!CV$8,'Term Pricing'!$C$1453:$C$1632,0))*CV113*$D154)+(INDEX('Term Pricing'!$N$1453:$N$1632,MATCH('Project 1'!CV$8,'Term Pricing'!$C$1453:$C$1632,0))*CV113*(1-$D154))</f>
        <v>0</v>
      </c>
      <c r="CW154" s="267">
        <f ca="1">(INDEX('Term Pricing'!$M$1453:$M$1632,MATCH('Project 1'!CW$8,'Term Pricing'!$C$1453:$C$1632,0))*CW113*$D154)+(INDEX('Term Pricing'!$N$1453:$N$1632,MATCH('Project 1'!CW$8,'Term Pricing'!$C$1453:$C$1632,0))*CW113*(1-$D154))</f>
        <v>0</v>
      </c>
      <c r="CX154" s="267">
        <f ca="1">(INDEX('Term Pricing'!$M$1453:$M$1632,MATCH('Project 1'!CX$8,'Term Pricing'!$C$1453:$C$1632,0))*CX113*$D154)+(INDEX('Term Pricing'!$N$1453:$N$1632,MATCH('Project 1'!CX$8,'Term Pricing'!$C$1453:$C$1632,0))*CX113*(1-$D154))</f>
        <v>0</v>
      </c>
      <c r="CY154" s="267">
        <f ca="1">(INDEX('Term Pricing'!$M$1453:$M$1632,MATCH('Project 1'!CY$8,'Term Pricing'!$C$1453:$C$1632,0))*CY113*$D154)+(INDEX('Term Pricing'!$N$1453:$N$1632,MATCH('Project 1'!CY$8,'Term Pricing'!$C$1453:$C$1632,0))*CY113*(1-$D154))</f>
        <v>0</v>
      </c>
      <c r="CZ154" s="267">
        <f ca="1">(INDEX('Term Pricing'!$M$1453:$M$1632,MATCH('Project 1'!CZ$8,'Term Pricing'!$C$1453:$C$1632,0))*CZ113*$D154)+(INDEX('Term Pricing'!$N$1453:$N$1632,MATCH('Project 1'!CZ$8,'Term Pricing'!$C$1453:$C$1632,0))*CZ113*(1-$D154))</f>
        <v>0</v>
      </c>
      <c r="DA154" s="267">
        <f ca="1">(INDEX('Term Pricing'!$M$1453:$M$1632,MATCH('Project 1'!DA$8,'Term Pricing'!$C$1453:$C$1632,0))*DA113*$D154)+(INDEX('Term Pricing'!$N$1453:$N$1632,MATCH('Project 1'!DA$8,'Term Pricing'!$C$1453:$C$1632,0))*DA113*(1-$D154))</f>
        <v>0</v>
      </c>
      <c r="DB154" s="267">
        <f ca="1">(INDEX('Term Pricing'!$M$1453:$M$1632,MATCH('Project 1'!DB$8,'Term Pricing'!$C$1453:$C$1632,0))*DB113*$D154)+(INDEX('Term Pricing'!$N$1453:$N$1632,MATCH('Project 1'!DB$8,'Term Pricing'!$C$1453:$C$1632,0))*DB113*(1-$D154))</f>
        <v>0</v>
      </c>
      <c r="DC154" s="267">
        <f ca="1">(INDEX('Term Pricing'!$M$1453:$M$1632,MATCH('Project 1'!DC$8,'Term Pricing'!$C$1453:$C$1632,0))*DC113*$D154)+(INDEX('Term Pricing'!$N$1453:$N$1632,MATCH('Project 1'!DC$8,'Term Pricing'!$C$1453:$C$1632,0))*DC113*(1-$D154))</f>
        <v>0</v>
      </c>
      <c r="DD154" s="267">
        <f ca="1">(INDEX('Term Pricing'!$M$1453:$M$1632,MATCH('Project 1'!DD$8,'Term Pricing'!$C$1453:$C$1632,0))*DD113*$D154)+(INDEX('Term Pricing'!$N$1453:$N$1632,MATCH('Project 1'!DD$8,'Term Pricing'!$C$1453:$C$1632,0))*DD113*(1-$D154))</f>
        <v>0</v>
      </c>
      <c r="DE154" s="267">
        <f ca="1">(INDEX('Term Pricing'!$M$1453:$M$1632,MATCH('Project 1'!DE$8,'Term Pricing'!$C$1453:$C$1632,0))*DE113*$D154)+(INDEX('Term Pricing'!$N$1453:$N$1632,MATCH('Project 1'!DE$8,'Term Pricing'!$C$1453:$C$1632,0))*DE113*(1-$D154))</f>
        <v>0</v>
      </c>
      <c r="DF154" s="267">
        <f ca="1">(INDEX('Term Pricing'!$M$1453:$M$1632,MATCH('Project 1'!DF$8,'Term Pricing'!$C$1453:$C$1632,0))*DF113*$D154)+(INDEX('Term Pricing'!$N$1453:$N$1632,MATCH('Project 1'!DF$8,'Term Pricing'!$C$1453:$C$1632,0))*DF113*(1-$D154))</f>
        <v>0</v>
      </c>
      <c r="DG154" s="267">
        <f ca="1">(INDEX('Term Pricing'!$M$1453:$M$1632,MATCH('Project 1'!DG$8,'Term Pricing'!$C$1453:$C$1632,0))*DG113*$D154)+(INDEX('Term Pricing'!$N$1453:$N$1632,MATCH('Project 1'!DG$8,'Term Pricing'!$C$1453:$C$1632,0))*DG113*(1-$D154))</f>
        <v>0</v>
      </c>
      <c r="DH154" s="267">
        <f ca="1">(INDEX('Term Pricing'!$M$1453:$M$1632,MATCH('Project 1'!DH$8,'Term Pricing'!$C$1453:$C$1632,0))*DH113*$D154)+(INDEX('Term Pricing'!$N$1453:$N$1632,MATCH('Project 1'!DH$8,'Term Pricing'!$C$1453:$C$1632,0))*DH113*(1-$D154))</f>
        <v>0</v>
      </c>
      <c r="DI154" s="267">
        <f ca="1">(INDEX('Term Pricing'!$M$1453:$M$1632,MATCH('Project 1'!DI$8,'Term Pricing'!$C$1453:$C$1632,0))*DI113*$D154)+(INDEX('Term Pricing'!$N$1453:$N$1632,MATCH('Project 1'!DI$8,'Term Pricing'!$C$1453:$C$1632,0))*DI113*(1-$D154))</f>
        <v>0</v>
      </c>
      <c r="DJ154" s="267">
        <f ca="1">(INDEX('Term Pricing'!$M$1453:$M$1632,MATCH('Project 1'!DJ$8,'Term Pricing'!$C$1453:$C$1632,0))*DJ113*$D154)+(INDEX('Term Pricing'!$N$1453:$N$1632,MATCH('Project 1'!DJ$8,'Term Pricing'!$C$1453:$C$1632,0))*DJ113*(1-$D154))</f>
        <v>0</v>
      </c>
      <c r="DK154" s="267">
        <f ca="1">(INDEX('Term Pricing'!$M$1453:$M$1632,MATCH('Project 1'!DK$8,'Term Pricing'!$C$1453:$C$1632,0))*DK113*$D154)+(INDEX('Term Pricing'!$N$1453:$N$1632,MATCH('Project 1'!DK$8,'Term Pricing'!$C$1453:$C$1632,0))*DK113*(1-$D154))</f>
        <v>0</v>
      </c>
      <c r="DL154" s="267">
        <f ca="1">(INDEX('Term Pricing'!$M$1453:$M$1632,MATCH('Project 1'!DL$8,'Term Pricing'!$C$1453:$C$1632,0))*DL113*$D154)+(INDEX('Term Pricing'!$N$1453:$N$1632,MATCH('Project 1'!DL$8,'Term Pricing'!$C$1453:$C$1632,0))*DL113*(1-$D154))</f>
        <v>0</v>
      </c>
      <c r="DM154" s="267">
        <f ca="1">(INDEX('Term Pricing'!$M$1453:$M$1632,MATCH('Project 1'!DM$8,'Term Pricing'!$C$1453:$C$1632,0))*DM113*$D154)+(INDEX('Term Pricing'!$N$1453:$N$1632,MATCH('Project 1'!DM$8,'Term Pricing'!$C$1453:$C$1632,0))*DM113*(1-$D154))</f>
        <v>0</v>
      </c>
      <c r="DN154" s="267">
        <f ca="1">(INDEX('Term Pricing'!$M$1453:$M$1632,MATCH('Project 1'!DN$8,'Term Pricing'!$C$1453:$C$1632,0))*DN113*$D154)+(INDEX('Term Pricing'!$N$1453:$N$1632,MATCH('Project 1'!DN$8,'Term Pricing'!$C$1453:$C$1632,0))*DN113*(1-$D154))</f>
        <v>0</v>
      </c>
      <c r="DO154" s="267">
        <f ca="1">(INDEX('Term Pricing'!$M$1453:$M$1632,MATCH('Project 1'!DO$8,'Term Pricing'!$C$1453:$C$1632,0))*DO113*$D154)+(INDEX('Term Pricing'!$N$1453:$N$1632,MATCH('Project 1'!DO$8,'Term Pricing'!$C$1453:$C$1632,0))*DO113*(1-$D154))</f>
        <v>0</v>
      </c>
      <c r="DP154" s="267">
        <f ca="1">(INDEX('Term Pricing'!$M$1453:$M$1632,MATCH('Project 1'!DP$8,'Term Pricing'!$C$1453:$C$1632,0))*DP113*$D154)+(INDEX('Term Pricing'!$N$1453:$N$1632,MATCH('Project 1'!DP$8,'Term Pricing'!$C$1453:$C$1632,0))*DP113*(1-$D154))</f>
        <v>0</v>
      </c>
      <c r="DQ154" s="267">
        <f ca="1">(INDEX('Term Pricing'!$M$1453:$M$1632,MATCH('Project 1'!DQ$8,'Term Pricing'!$C$1453:$C$1632,0))*DQ113*$D154)+(INDEX('Term Pricing'!$N$1453:$N$1632,MATCH('Project 1'!DQ$8,'Term Pricing'!$C$1453:$C$1632,0))*DQ113*(1-$D154))</f>
        <v>0</v>
      </c>
      <c r="DR154" s="267">
        <f ca="1">(INDEX('Term Pricing'!$M$1453:$M$1632,MATCH('Project 1'!DR$8,'Term Pricing'!$C$1453:$C$1632,0))*DR113*$D154)+(INDEX('Term Pricing'!$N$1453:$N$1632,MATCH('Project 1'!DR$8,'Term Pricing'!$C$1453:$C$1632,0))*DR113*(1-$D154))</f>
        <v>0</v>
      </c>
      <c r="DS154" s="267">
        <f ca="1">(INDEX('Term Pricing'!$M$1453:$M$1632,MATCH('Project 1'!DS$8,'Term Pricing'!$C$1453:$C$1632,0))*DS113*$D154)+(INDEX('Term Pricing'!$N$1453:$N$1632,MATCH('Project 1'!DS$8,'Term Pricing'!$C$1453:$C$1632,0))*DS113*(1-$D154))</f>
        <v>0</v>
      </c>
      <c r="DT154" s="267">
        <f ca="1">(INDEX('Term Pricing'!$M$1453:$M$1632,MATCH('Project 1'!DT$8,'Term Pricing'!$C$1453:$C$1632,0))*DT113*$D154)+(INDEX('Term Pricing'!$N$1453:$N$1632,MATCH('Project 1'!DT$8,'Term Pricing'!$C$1453:$C$1632,0))*DT113*(1-$D154))</f>
        <v>0</v>
      </c>
      <c r="DU154" s="267">
        <f ca="1">(INDEX('Term Pricing'!$M$1453:$M$1632,MATCH('Project 1'!DU$8,'Term Pricing'!$C$1453:$C$1632,0))*DU113*$D154)+(INDEX('Term Pricing'!$N$1453:$N$1632,MATCH('Project 1'!DU$8,'Term Pricing'!$C$1453:$C$1632,0))*DU113*(1-$D154))</f>
        <v>0</v>
      </c>
      <c r="DV154" s="267">
        <f ca="1">(INDEX('Term Pricing'!$M$1453:$M$1632,MATCH('Project 1'!DV$8,'Term Pricing'!$C$1453:$C$1632,0))*DV113*$D154)+(INDEX('Term Pricing'!$N$1453:$N$1632,MATCH('Project 1'!DV$8,'Term Pricing'!$C$1453:$C$1632,0))*DV113*(1-$D154))</f>
        <v>0</v>
      </c>
      <c r="DW154" s="267">
        <f ca="1">(INDEX('Term Pricing'!$M$1453:$M$1632,MATCH('Project 1'!DW$8,'Term Pricing'!$C$1453:$C$1632,0))*DW113*$D154)+(INDEX('Term Pricing'!$N$1453:$N$1632,MATCH('Project 1'!DW$8,'Term Pricing'!$C$1453:$C$1632,0))*DW113*(1-$D154))</f>
        <v>0</v>
      </c>
      <c r="DX154" s="267">
        <f ca="1">(INDEX('Term Pricing'!$M$1453:$M$1632,MATCH('Project 1'!DX$8,'Term Pricing'!$C$1453:$C$1632,0))*DX113*$D154)+(INDEX('Term Pricing'!$N$1453:$N$1632,MATCH('Project 1'!DX$8,'Term Pricing'!$C$1453:$C$1632,0))*DX113*(1-$D154))</f>
        <v>0</v>
      </c>
      <c r="DY154" s="267">
        <f ca="1">(INDEX('Term Pricing'!$M$1453:$M$1632,MATCH('Project 1'!DY$8,'Term Pricing'!$C$1453:$C$1632,0))*DY113*$D154)+(INDEX('Term Pricing'!$N$1453:$N$1632,MATCH('Project 1'!DY$8,'Term Pricing'!$C$1453:$C$1632,0))*DY113*(1-$D154))</f>
        <v>0</v>
      </c>
      <c r="DZ154" s="267">
        <f ca="1">(INDEX('Term Pricing'!$M$1453:$M$1632,MATCH('Project 1'!DZ$8,'Term Pricing'!$C$1453:$C$1632,0))*DZ113*$D154)+(INDEX('Term Pricing'!$N$1453:$N$1632,MATCH('Project 1'!DZ$8,'Term Pricing'!$C$1453:$C$1632,0))*DZ113*(1-$D154))</f>
        <v>0</v>
      </c>
    </row>
    <row r="155" spans="1:130">
      <c r="A155" s="151"/>
      <c r="C155" s="34" t="str">
        <f t="shared" si="367"/>
        <v>R300</v>
      </c>
      <c r="D155" s="70">
        <f>Inputs!I99</f>
        <v>0</v>
      </c>
      <c r="E155" s="107"/>
      <c r="F155" s="110">
        <v>0</v>
      </c>
      <c r="G155" s="54" t="s">
        <v>83</v>
      </c>
      <c r="H155" s="266">
        <f t="shared" ca="1" si="366"/>
        <v>0</v>
      </c>
      <c r="I155" s="29"/>
      <c r="J155" s="267">
        <f>(INDEX('Term Pricing'!$O$1453:$O$1632,MATCH('Project 1'!J$8,'Term Pricing'!$C$1453:$C$1632,0))*J114*$D155)+(INDEX('Term Pricing'!$P$1453:$P$1632,MATCH('Project 1'!J$8,'Term Pricing'!$C$1453:$C$1632,0))*J114*(1-$D155))</f>
        <v>0</v>
      </c>
      <c r="K155" s="267">
        <f>(INDEX('Term Pricing'!$O$1453:$O$1632,MATCH('Project 1'!K$8,'Term Pricing'!$C$1453:$C$1632,0))*K114*$D155)+(INDEX('Term Pricing'!$P$1453:$P$1632,MATCH('Project 1'!K$8,'Term Pricing'!$C$1453:$C$1632,0))*K114*(1-$D155))</f>
        <v>0</v>
      </c>
      <c r="L155" s="267">
        <f>(INDEX('Term Pricing'!$O$1453:$O$1632,MATCH('Project 1'!L$8,'Term Pricing'!$C$1453:$C$1632,0))*L114*$D155)+(INDEX('Term Pricing'!$P$1453:$P$1632,MATCH('Project 1'!L$8,'Term Pricing'!$C$1453:$C$1632,0))*L114*(1-$D155))</f>
        <v>0</v>
      </c>
      <c r="M155" s="267">
        <f>(INDEX('Term Pricing'!$O$1453:$O$1632,MATCH('Project 1'!M$8,'Term Pricing'!$C$1453:$C$1632,0))*M114*$D155)+(INDEX('Term Pricing'!$P$1453:$P$1632,MATCH('Project 1'!M$8,'Term Pricing'!$C$1453:$C$1632,0))*M114*(1-$D155))</f>
        <v>0</v>
      </c>
      <c r="N155" s="267">
        <f>(INDEX('Term Pricing'!$O$1453:$O$1632,MATCH('Project 1'!N$8,'Term Pricing'!$C$1453:$C$1632,0))*N114*$D155)+(INDEX('Term Pricing'!$P$1453:$P$1632,MATCH('Project 1'!N$8,'Term Pricing'!$C$1453:$C$1632,0))*N114*(1-$D155))</f>
        <v>0</v>
      </c>
      <c r="O155" s="267">
        <f>(INDEX('Term Pricing'!$O$1453:$O$1632,MATCH('Project 1'!O$8,'Term Pricing'!$C$1453:$C$1632,0))*O114*$D155)+(INDEX('Term Pricing'!$P$1453:$P$1632,MATCH('Project 1'!O$8,'Term Pricing'!$C$1453:$C$1632,0))*O114*(1-$D155))</f>
        <v>0</v>
      </c>
      <c r="P155" s="267">
        <f>(INDEX('Term Pricing'!$O$1453:$O$1632,MATCH('Project 1'!P$8,'Term Pricing'!$C$1453:$C$1632,0))*P114*$D155)+(INDEX('Term Pricing'!$P$1453:$P$1632,MATCH('Project 1'!P$8,'Term Pricing'!$C$1453:$C$1632,0))*P114*(1-$D155))</f>
        <v>0</v>
      </c>
      <c r="Q155" s="267">
        <f>(INDEX('Term Pricing'!$O$1453:$O$1632,MATCH('Project 1'!Q$8,'Term Pricing'!$C$1453:$C$1632,0))*Q114*$D155)+(INDEX('Term Pricing'!$P$1453:$P$1632,MATCH('Project 1'!Q$8,'Term Pricing'!$C$1453:$C$1632,0))*Q114*(1-$D155))</f>
        <v>0</v>
      </c>
      <c r="R155" s="267">
        <f>(INDEX('Term Pricing'!$O$1453:$O$1632,MATCH('Project 1'!R$8,'Term Pricing'!$C$1453:$C$1632,0))*R114*$D155)+(INDEX('Term Pricing'!$P$1453:$P$1632,MATCH('Project 1'!R$8,'Term Pricing'!$C$1453:$C$1632,0))*R114*(1-$D155))</f>
        <v>0</v>
      </c>
      <c r="S155" s="267">
        <f>(INDEX('Term Pricing'!$O$1453:$O$1632,MATCH('Project 1'!S$8,'Term Pricing'!$C$1453:$C$1632,0))*S114*$D155)+(INDEX('Term Pricing'!$P$1453:$P$1632,MATCH('Project 1'!S$8,'Term Pricing'!$C$1453:$C$1632,0))*S114*(1-$D155))</f>
        <v>0</v>
      </c>
      <c r="T155" s="267">
        <f>(INDEX('Term Pricing'!$O$1453:$O$1632,MATCH('Project 1'!T$8,'Term Pricing'!$C$1453:$C$1632,0))*T114*$D155)+(INDEX('Term Pricing'!$P$1453:$P$1632,MATCH('Project 1'!T$8,'Term Pricing'!$C$1453:$C$1632,0))*T114*(1-$D155))</f>
        <v>0</v>
      </c>
      <c r="U155" s="267">
        <f>(INDEX('Term Pricing'!$O$1453:$O$1632,MATCH('Project 1'!U$8,'Term Pricing'!$C$1453:$C$1632,0))*U114*$D155)+(INDEX('Term Pricing'!$P$1453:$P$1632,MATCH('Project 1'!U$8,'Term Pricing'!$C$1453:$C$1632,0))*U114*(1-$D155))</f>
        <v>0</v>
      </c>
      <c r="V155" s="267">
        <f>(INDEX('Term Pricing'!$O$1453:$O$1632,MATCH('Project 1'!V$8,'Term Pricing'!$C$1453:$C$1632,0))*V114*$D155)+(INDEX('Term Pricing'!$P$1453:$P$1632,MATCH('Project 1'!V$8,'Term Pricing'!$C$1453:$C$1632,0))*V114*(1-$D155))</f>
        <v>0</v>
      </c>
      <c r="W155" s="267">
        <f>(INDEX('Term Pricing'!$O$1453:$O$1632,MATCH('Project 1'!W$8,'Term Pricing'!$C$1453:$C$1632,0))*W114*$D155)+(INDEX('Term Pricing'!$P$1453:$P$1632,MATCH('Project 1'!W$8,'Term Pricing'!$C$1453:$C$1632,0))*W114*(1-$D155))</f>
        <v>0</v>
      </c>
      <c r="X155" s="267">
        <f>(INDEX('Term Pricing'!$O$1453:$O$1632,MATCH('Project 1'!X$8,'Term Pricing'!$C$1453:$C$1632,0))*X114*$D155)+(INDEX('Term Pricing'!$P$1453:$P$1632,MATCH('Project 1'!X$8,'Term Pricing'!$C$1453:$C$1632,0))*X114*(1-$D155))</f>
        <v>0</v>
      </c>
      <c r="Y155" s="267">
        <f>(INDEX('Term Pricing'!$O$1453:$O$1632,MATCH('Project 1'!Y$8,'Term Pricing'!$C$1453:$C$1632,0))*Y114*$D155)+(INDEX('Term Pricing'!$P$1453:$P$1632,MATCH('Project 1'!Y$8,'Term Pricing'!$C$1453:$C$1632,0))*Y114*(1-$D155))</f>
        <v>0</v>
      </c>
      <c r="Z155" s="267">
        <f>(INDEX('Term Pricing'!$O$1453:$O$1632,MATCH('Project 1'!Z$8,'Term Pricing'!$C$1453:$C$1632,0))*Z114*$D155)+(INDEX('Term Pricing'!$P$1453:$P$1632,MATCH('Project 1'!Z$8,'Term Pricing'!$C$1453:$C$1632,0))*Z114*(1-$D155))</f>
        <v>0</v>
      </c>
      <c r="AA155" s="267">
        <f>(INDEX('Term Pricing'!$O$1453:$O$1632,MATCH('Project 1'!AA$8,'Term Pricing'!$C$1453:$C$1632,0))*AA114*$D155)+(INDEX('Term Pricing'!$P$1453:$P$1632,MATCH('Project 1'!AA$8,'Term Pricing'!$C$1453:$C$1632,0))*AA114*(1-$D155))</f>
        <v>0</v>
      </c>
      <c r="AB155" s="267">
        <f>(INDEX('Term Pricing'!$O$1453:$O$1632,MATCH('Project 1'!AB$8,'Term Pricing'!$C$1453:$C$1632,0))*AB114*$D155)+(INDEX('Term Pricing'!$P$1453:$P$1632,MATCH('Project 1'!AB$8,'Term Pricing'!$C$1453:$C$1632,0))*AB114*(1-$D155))</f>
        <v>0</v>
      </c>
      <c r="AC155" s="267">
        <f>(INDEX('Term Pricing'!$O$1453:$O$1632,MATCH('Project 1'!AC$8,'Term Pricing'!$C$1453:$C$1632,0))*AC114*$D155)+(INDEX('Term Pricing'!$P$1453:$P$1632,MATCH('Project 1'!AC$8,'Term Pricing'!$C$1453:$C$1632,0))*AC114*(1-$D155))</f>
        <v>0</v>
      </c>
      <c r="AD155" s="267">
        <f ca="1">(INDEX('Term Pricing'!$O$1453:$O$1632,MATCH('Project 1'!AD$8,'Term Pricing'!$C$1453:$C$1632,0))*AD114*$D155)+(INDEX('Term Pricing'!$P$1453:$P$1632,MATCH('Project 1'!AD$8,'Term Pricing'!$C$1453:$C$1632,0))*AD114*(1-$D155))</f>
        <v>0</v>
      </c>
      <c r="AE155" s="267">
        <f ca="1">(INDEX('Term Pricing'!$O$1453:$O$1632,MATCH('Project 1'!AE$8,'Term Pricing'!$C$1453:$C$1632,0))*AE114*$D155)+(INDEX('Term Pricing'!$P$1453:$P$1632,MATCH('Project 1'!AE$8,'Term Pricing'!$C$1453:$C$1632,0))*AE114*(1-$D155))</f>
        <v>0</v>
      </c>
      <c r="AF155" s="267">
        <f ca="1">(INDEX('Term Pricing'!$O$1453:$O$1632,MATCH('Project 1'!AF$8,'Term Pricing'!$C$1453:$C$1632,0))*AF114*$D155)+(INDEX('Term Pricing'!$P$1453:$P$1632,MATCH('Project 1'!AF$8,'Term Pricing'!$C$1453:$C$1632,0))*AF114*(1-$D155))</f>
        <v>0</v>
      </c>
      <c r="AG155" s="267">
        <f ca="1">(INDEX('Term Pricing'!$O$1453:$O$1632,MATCH('Project 1'!AG$8,'Term Pricing'!$C$1453:$C$1632,0))*AG114*$D155)+(INDEX('Term Pricing'!$P$1453:$P$1632,MATCH('Project 1'!AG$8,'Term Pricing'!$C$1453:$C$1632,0))*AG114*(1-$D155))</f>
        <v>0</v>
      </c>
      <c r="AH155" s="267">
        <f ca="1">(INDEX('Term Pricing'!$O$1453:$O$1632,MATCH('Project 1'!AH$8,'Term Pricing'!$C$1453:$C$1632,0))*AH114*$D155)+(INDEX('Term Pricing'!$P$1453:$P$1632,MATCH('Project 1'!AH$8,'Term Pricing'!$C$1453:$C$1632,0))*AH114*(1-$D155))</f>
        <v>0</v>
      </c>
      <c r="AI155" s="267">
        <f ca="1">(INDEX('Term Pricing'!$O$1453:$O$1632,MATCH('Project 1'!AI$8,'Term Pricing'!$C$1453:$C$1632,0))*AI114*$D155)+(INDEX('Term Pricing'!$P$1453:$P$1632,MATCH('Project 1'!AI$8,'Term Pricing'!$C$1453:$C$1632,0))*AI114*(1-$D155))</f>
        <v>0</v>
      </c>
      <c r="AJ155" s="267">
        <f ca="1">(INDEX('Term Pricing'!$O$1453:$O$1632,MATCH('Project 1'!AJ$8,'Term Pricing'!$C$1453:$C$1632,0))*AJ114*$D155)+(INDEX('Term Pricing'!$P$1453:$P$1632,MATCH('Project 1'!AJ$8,'Term Pricing'!$C$1453:$C$1632,0))*AJ114*(1-$D155))</f>
        <v>0</v>
      </c>
      <c r="AK155" s="267">
        <f ca="1">(INDEX('Term Pricing'!$O$1453:$O$1632,MATCH('Project 1'!AK$8,'Term Pricing'!$C$1453:$C$1632,0))*AK114*$D155)+(INDEX('Term Pricing'!$P$1453:$P$1632,MATCH('Project 1'!AK$8,'Term Pricing'!$C$1453:$C$1632,0))*AK114*(1-$D155))</f>
        <v>0</v>
      </c>
      <c r="AL155" s="267">
        <f ca="1">(INDEX('Term Pricing'!$O$1453:$O$1632,MATCH('Project 1'!AL$8,'Term Pricing'!$C$1453:$C$1632,0))*AL114*$D155)+(INDEX('Term Pricing'!$P$1453:$P$1632,MATCH('Project 1'!AL$8,'Term Pricing'!$C$1453:$C$1632,0))*AL114*(1-$D155))</f>
        <v>0</v>
      </c>
      <c r="AM155" s="267">
        <f ca="1">(INDEX('Term Pricing'!$O$1453:$O$1632,MATCH('Project 1'!AM$8,'Term Pricing'!$C$1453:$C$1632,0))*AM114*$D155)+(INDEX('Term Pricing'!$P$1453:$P$1632,MATCH('Project 1'!AM$8,'Term Pricing'!$C$1453:$C$1632,0))*AM114*(1-$D155))</f>
        <v>0</v>
      </c>
      <c r="AN155" s="267">
        <f ca="1">(INDEX('Term Pricing'!$O$1453:$O$1632,MATCH('Project 1'!AN$8,'Term Pricing'!$C$1453:$C$1632,0))*AN114*$D155)+(INDEX('Term Pricing'!$P$1453:$P$1632,MATCH('Project 1'!AN$8,'Term Pricing'!$C$1453:$C$1632,0))*AN114*(1-$D155))</f>
        <v>0</v>
      </c>
      <c r="AO155" s="267">
        <f ca="1">(INDEX('Term Pricing'!$O$1453:$O$1632,MATCH('Project 1'!AO$8,'Term Pricing'!$C$1453:$C$1632,0))*AO114*$D155)+(INDEX('Term Pricing'!$P$1453:$P$1632,MATCH('Project 1'!AO$8,'Term Pricing'!$C$1453:$C$1632,0))*AO114*(1-$D155))</f>
        <v>0</v>
      </c>
      <c r="AP155" s="267">
        <f ca="1">(INDEX('Term Pricing'!$O$1453:$O$1632,MATCH('Project 1'!AP$8,'Term Pricing'!$C$1453:$C$1632,0))*AP114*$D155)+(INDEX('Term Pricing'!$P$1453:$P$1632,MATCH('Project 1'!AP$8,'Term Pricing'!$C$1453:$C$1632,0))*AP114*(1-$D155))</f>
        <v>0</v>
      </c>
      <c r="AQ155" s="267">
        <f ca="1">(INDEX('Term Pricing'!$O$1453:$O$1632,MATCH('Project 1'!AQ$8,'Term Pricing'!$C$1453:$C$1632,0))*AQ114*$D155)+(INDEX('Term Pricing'!$P$1453:$P$1632,MATCH('Project 1'!AQ$8,'Term Pricing'!$C$1453:$C$1632,0))*AQ114*(1-$D155))</f>
        <v>0</v>
      </c>
      <c r="AR155" s="267">
        <f ca="1">(INDEX('Term Pricing'!$O$1453:$O$1632,MATCH('Project 1'!AR$8,'Term Pricing'!$C$1453:$C$1632,0))*AR114*$D155)+(INDEX('Term Pricing'!$P$1453:$P$1632,MATCH('Project 1'!AR$8,'Term Pricing'!$C$1453:$C$1632,0))*AR114*(1-$D155))</f>
        <v>0</v>
      </c>
      <c r="AS155" s="267">
        <f ca="1">(INDEX('Term Pricing'!$O$1453:$O$1632,MATCH('Project 1'!AS$8,'Term Pricing'!$C$1453:$C$1632,0))*AS114*$D155)+(INDEX('Term Pricing'!$P$1453:$P$1632,MATCH('Project 1'!AS$8,'Term Pricing'!$C$1453:$C$1632,0))*AS114*(1-$D155))</f>
        <v>0</v>
      </c>
      <c r="AT155" s="267">
        <f ca="1">(INDEX('Term Pricing'!$O$1453:$O$1632,MATCH('Project 1'!AT$8,'Term Pricing'!$C$1453:$C$1632,0))*AT114*$D155)+(INDEX('Term Pricing'!$P$1453:$P$1632,MATCH('Project 1'!AT$8,'Term Pricing'!$C$1453:$C$1632,0))*AT114*(1-$D155))</f>
        <v>0</v>
      </c>
      <c r="AU155" s="267">
        <f ca="1">(INDEX('Term Pricing'!$O$1453:$O$1632,MATCH('Project 1'!AU$8,'Term Pricing'!$C$1453:$C$1632,0))*AU114*$D155)+(INDEX('Term Pricing'!$P$1453:$P$1632,MATCH('Project 1'!AU$8,'Term Pricing'!$C$1453:$C$1632,0))*AU114*(1-$D155))</f>
        <v>0</v>
      </c>
      <c r="AV155" s="267">
        <f ca="1">(INDEX('Term Pricing'!$O$1453:$O$1632,MATCH('Project 1'!AV$8,'Term Pricing'!$C$1453:$C$1632,0))*AV114*$D155)+(INDEX('Term Pricing'!$P$1453:$P$1632,MATCH('Project 1'!AV$8,'Term Pricing'!$C$1453:$C$1632,0))*AV114*(1-$D155))</f>
        <v>0</v>
      </c>
      <c r="AW155" s="267">
        <f ca="1">(INDEX('Term Pricing'!$O$1453:$O$1632,MATCH('Project 1'!AW$8,'Term Pricing'!$C$1453:$C$1632,0))*AW114*$D155)+(INDEX('Term Pricing'!$P$1453:$P$1632,MATCH('Project 1'!AW$8,'Term Pricing'!$C$1453:$C$1632,0))*AW114*(1-$D155))</f>
        <v>0</v>
      </c>
      <c r="AX155" s="267">
        <f ca="1">(INDEX('Term Pricing'!$O$1453:$O$1632,MATCH('Project 1'!AX$8,'Term Pricing'!$C$1453:$C$1632,0))*AX114*$D155)+(INDEX('Term Pricing'!$P$1453:$P$1632,MATCH('Project 1'!AX$8,'Term Pricing'!$C$1453:$C$1632,0))*AX114*(1-$D155))</f>
        <v>0</v>
      </c>
      <c r="AY155" s="267">
        <f ca="1">(INDEX('Term Pricing'!$O$1453:$O$1632,MATCH('Project 1'!AY$8,'Term Pricing'!$C$1453:$C$1632,0))*AY114*$D155)+(INDEX('Term Pricing'!$P$1453:$P$1632,MATCH('Project 1'!AY$8,'Term Pricing'!$C$1453:$C$1632,0))*AY114*(1-$D155))</f>
        <v>0</v>
      </c>
      <c r="AZ155" s="267">
        <f ca="1">(INDEX('Term Pricing'!$O$1453:$O$1632,MATCH('Project 1'!AZ$8,'Term Pricing'!$C$1453:$C$1632,0))*AZ114*$D155)+(INDEX('Term Pricing'!$P$1453:$P$1632,MATCH('Project 1'!AZ$8,'Term Pricing'!$C$1453:$C$1632,0))*AZ114*(1-$D155))</f>
        <v>0</v>
      </c>
      <c r="BA155" s="267">
        <f ca="1">(INDEX('Term Pricing'!$O$1453:$O$1632,MATCH('Project 1'!BA$8,'Term Pricing'!$C$1453:$C$1632,0))*BA114*$D155)+(INDEX('Term Pricing'!$P$1453:$P$1632,MATCH('Project 1'!BA$8,'Term Pricing'!$C$1453:$C$1632,0))*BA114*(1-$D155))</f>
        <v>0</v>
      </c>
      <c r="BB155" s="267">
        <f ca="1">(INDEX('Term Pricing'!$O$1453:$O$1632,MATCH('Project 1'!BB$8,'Term Pricing'!$C$1453:$C$1632,0))*BB114*$D155)+(INDEX('Term Pricing'!$P$1453:$P$1632,MATCH('Project 1'!BB$8,'Term Pricing'!$C$1453:$C$1632,0))*BB114*(1-$D155))</f>
        <v>0</v>
      </c>
      <c r="BC155" s="267">
        <f ca="1">(INDEX('Term Pricing'!$O$1453:$O$1632,MATCH('Project 1'!BC$8,'Term Pricing'!$C$1453:$C$1632,0))*BC114*$D155)+(INDEX('Term Pricing'!$P$1453:$P$1632,MATCH('Project 1'!BC$8,'Term Pricing'!$C$1453:$C$1632,0))*BC114*(1-$D155))</f>
        <v>0</v>
      </c>
      <c r="BD155" s="267">
        <f ca="1">(INDEX('Term Pricing'!$O$1453:$O$1632,MATCH('Project 1'!BD$8,'Term Pricing'!$C$1453:$C$1632,0))*BD114*$D155)+(INDEX('Term Pricing'!$P$1453:$P$1632,MATCH('Project 1'!BD$8,'Term Pricing'!$C$1453:$C$1632,0))*BD114*(1-$D155))</f>
        <v>0</v>
      </c>
      <c r="BE155" s="267">
        <f ca="1">(INDEX('Term Pricing'!$O$1453:$O$1632,MATCH('Project 1'!BE$8,'Term Pricing'!$C$1453:$C$1632,0))*BE114*$D155)+(INDEX('Term Pricing'!$P$1453:$P$1632,MATCH('Project 1'!BE$8,'Term Pricing'!$C$1453:$C$1632,0))*BE114*(1-$D155))</f>
        <v>0</v>
      </c>
      <c r="BF155" s="267">
        <f ca="1">(INDEX('Term Pricing'!$O$1453:$O$1632,MATCH('Project 1'!BF$8,'Term Pricing'!$C$1453:$C$1632,0))*BF114*$D155)+(INDEX('Term Pricing'!$P$1453:$P$1632,MATCH('Project 1'!BF$8,'Term Pricing'!$C$1453:$C$1632,0))*BF114*(1-$D155))</f>
        <v>0</v>
      </c>
      <c r="BG155" s="267">
        <f ca="1">(INDEX('Term Pricing'!$O$1453:$O$1632,MATCH('Project 1'!BG$8,'Term Pricing'!$C$1453:$C$1632,0))*BG114*$D155)+(INDEX('Term Pricing'!$P$1453:$P$1632,MATCH('Project 1'!BG$8,'Term Pricing'!$C$1453:$C$1632,0))*BG114*(1-$D155))</f>
        <v>0</v>
      </c>
      <c r="BH155" s="267">
        <f ca="1">(INDEX('Term Pricing'!$O$1453:$O$1632,MATCH('Project 1'!BH$8,'Term Pricing'!$C$1453:$C$1632,0))*BH114*$D155)+(INDEX('Term Pricing'!$P$1453:$P$1632,MATCH('Project 1'!BH$8,'Term Pricing'!$C$1453:$C$1632,0))*BH114*(1-$D155))</f>
        <v>0</v>
      </c>
      <c r="BI155" s="267">
        <f ca="1">(INDEX('Term Pricing'!$O$1453:$O$1632,MATCH('Project 1'!BI$8,'Term Pricing'!$C$1453:$C$1632,0))*BI114*$D155)+(INDEX('Term Pricing'!$P$1453:$P$1632,MATCH('Project 1'!BI$8,'Term Pricing'!$C$1453:$C$1632,0))*BI114*(1-$D155))</f>
        <v>0</v>
      </c>
      <c r="BJ155" s="267">
        <f ca="1">(INDEX('Term Pricing'!$O$1453:$O$1632,MATCH('Project 1'!BJ$8,'Term Pricing'!$C$1453:$C$1632,0))*BJ114*$D155)+(INDEX('Term Pricing'!$P$1453:$P$1632,MATCH('Project 1'!BJ$8,'Term Pricing'!$C$1453:$C$1632,0))*BJ114*(1-$D155))</f>
        <v>0</v>
      </c>
      <c r="BK155" s="267">
        <f ca="1">(INDEX('Term Pricing'!$O$1453:$O$1632,MATCH('Project 1'!BK$8,'Term Pricing'!$C$1453:$C$1632,0))*BK114*$D155)+(INDEX('Term Pricing'!$P$1453:$P$1632,MATCH('Project 1'!BK$8,'Term Pricing'!$C$1453:$C$1632,0))*BK114*(1-$D155))</f>
        <v>0</v>
      </c>
      <c r="BL155" s="267">
        <f ca="1">(INDEX('Term Pricing'!$O$1453:$O$1632,MATCH('Project 1'!BL$8,'Term Pricing'!$C$1453:$C$1632,0))*BL114*$D155)+(INDEX('Term Pricing'!$P$1453:$P$1632,MATCH('Project 1'!BL$8,'Term Pricing'!$C$1453:$C$1632,0))*BL114*(1-$D155))</f>
        <v>0</v>
      </c>
      <c r="BM155" s="267">
        <f ca="1">(INDEX('Term Pricing'!$O$1453:$O$1632,MATCH('Project 1'!BM$8,'Term Pricing'!$C$1453:$C$1632,0))*BM114*$D155)+(INDEX('Term Pricing'!$P$1453:$P$1632,MATCH('Project 1'!BM$8,'Term Pricing'!$C$1453:$C$1632,0))*BM114*(1-$D155))</f>
        <v>0</v>
      </c>
      <c r="BN155" s="267">
        <f ca="1">(INDEX('Term Pricing'!$O$1453:$O$1632,MATCH('Project 1'!BN$8,'Term Pricing'!$C$1453:$C$1632,0))*BN114*$D155)+(INDEX('Term Pricing'!$P$1453:$P$1632,MATCH('Project 1'!BN$8,'Term Pricing'!$C$1453:$C$1632,0))*BN114*(1-$D155))</f>
        <v>0</v>
      </c>
      <c r="BO155" s="267">
        <f ca="1">(INDEX('Term Pricing'!$O$1453:$O$1632,MATCH('Project 1'!BO$8,'Term Pricing'!$C$1453:$C$1632,0))*BO114*$D155)+(INDEX('Term Pricing'!$P$1453:$P$1632,MATCH('Project 1'!BO$8,'Term Pricing'!$C$1453:$C$1632,0))*BO114*(1-$D155))</f>
        <v>0</v>
      </c>
      <c r="BP155" s="267">
        <f ca="1">(INDEX('Term Pricing'!$O$1453:$O$1632,MATCH('Project 1'!BP$8,'Term Pricing'!$C$1453:$C$1632,0))*BP114*$D155)+(INDEX('Term Pricing'!$P$1453:$P$1632,MATCH('Project 1'!BP$8,'Term Pricing'!$C$1453:$C$1632,0))*BP114*(1-$D155))</f>
        <v>0</v>
      </c>
      <c r="BQ155" s="267">
        <f ca="1">(INDEX('Term Pricing'!$O$1453:$O$1632,MATCH('Project 1'!BQ$8,'Term Pricing'!$C$1453:$C$1632,0))*BQ114*$D155)+(INDEX('Term Pricing'!$P$1453:$P$1632,MATCH('Project 1'!BQ$8,'Term Pricing'!$C$1453:$C$1632,0))*BQ114*(1-$D155))</f>
        <v>0</v>
      </c>
      <c r="BR155" s="267">
        <f ca="1">(INDEX('Term Pricing'!$O$1453:$O$1632,MATCH('Project 1'!BR$8,'Term Pricing'!$C$1453:$C$1632,0))*BR114*$D155)+(INDEX('Term Pricing'!$P$1453:$P$1632,MATCH('Project 1'!BR$8,'Term Pricing'!$C$1453:$C$1632,0))*BR114*(1-$D155))</f>
        <v>0</v>
      </c>
      <c r="BS155" s="267">
        <f ca="1">(INDEX('Term Pricing'!$O$1453:$O$1632,MATCH('Project 1'!BS$8,'Term Pricing'!$C$1453:$C$1632,0))*BS114*$D155)+(INDEX('Term Pricing'!$P$1453:$P$1632,MATCH('Project 1'!BS$8,'Term Pricing'!$C$1453:$C$1632,0))*BS114*(1-$D155))</f>
        <v>0</v>
      </c>
      <c r="BT155" s="267">
        <f ca="1">(INDEX('Term Pricing'!$O$1453:$O$1632,MATCH('Project 1'!BT$8,'Term Pricing'!$C$1453:$C$1632,0))*BT114*$D155)+(INDEX('Term Pricing'!$P$1453:$P$1632,MATCH('Project 1'!BT$8,'Term Pricing'!$C$1453:$C$1632,0))*BT114*(1-$D155))</f>
        <v>0</v>
      </c>
      <c r="BU155" s="267">
        <f ca="1">(INDEX('Term Pricing'!$O$1453:$O$1632,MATCH('Project 1'!BU$8,'Term Pricing'!$C$1453:$C$1632,0))*BU114*$D155)+(INDEX('Term Pricing'!$P$1453:$P$1632,MATCH('Project 1'!BU$8,'Term Pricing'!$C$1453:$C$1632,0))*BU114*(1-$D155))</f>
        <v>0</v>
      </c>
      <c r="BV155" s="267">
        <f ca="1">(INDEX('Term Pricing'!$O$1453:$O$1632,MATCH('Project 1'!BV$8,'Term Pricing'!$C$1453:$C$1632,0))*BV114*$D155)+(INDEX('Term Pricing'!$P$1453:$P$1632,MATCH('Project 1'!BV$8,'Term Pricing'!$C$1453:$C$1632,0))*BV114*(1-$D155))</f>
        <v>0</v>
      </c>
      <c r="BW155" s="267">
        <f ca="1">(INDEX('Term Pricing'!$O$1453:$O$1632,MATCH('Project 1'!BW$8,'Term Pricing'!$C$1453:$C$1632,0))*BW114*$D155)+(INDEX('Term Pricing'!$P$1453:$P$1632,MATCH('Project 1'!BW$8,'Term Pricing'!$C$1453:$C$1632,0))*BW114*(1-$D155))</f>
        <v>0</v>
      </c>
      <c r="BX155" s="267">
        <f ca="1">(INDEX('Term Pricing'!$O$1453:$O$1632,MATCH('Project 1'!BX$8,'Term Pricing'!$C$1453:$C$1632,0))*BX114*$D155)+(INDEX('Term Pricing'!$P$1453:$P$1632,MATCH('Project 1'!BX$8,'Term Pricing'!$C$1453:$C$1632,0))*BX114*(1-$D155))</f>
        <v>0</v>
      </c>
      <c r="BY155" s="267">
        <f ca="1">(INDEX('Term Pricing'!$O$1453:$O$1632,MATCH('Project 1'!BY$8,'Term Pricing'!$C$1453:$C$1632,0))*BY114*$D155)+(INDEX('Term Pricing'!$P$1453:$P$1632,MATCH('Project 1'!BY$8,'Term Pricing'!$C$1453:$C$1632,0))*BY114*(1-$D155))</f>
        <v>0</v>
      </c>
      <c r="BZ155" s="267">
        <f ca="1">(INDEX('Term Pricing'!$O$1453:$O$1632,MATCH('Project 1'!BZ$8,'Term Pricing'!$C$1453:$C$1632,0))*BZ114*$D155)+(INDEX('Term Pricing'!$P$1453:$P$1632,MATCH('Project 1'!BZ$8,'Term Pricing'!$C$1453:$C$1632,0))*BZ114*(1-$D155))</f>
        <v>0</v>
      </c>
      <c r="CA155" s="267">
        <f ca="1">(INDEX('Term Pricing'!$O$1453:$O$1632,MATCH('Project 1'!CA$8,'Term Pricing'!$C$1453:$C$1632,0))*CA114*$D155)+(INDEX('Term Pricing'!$P$1453:$P$1632,MATCH('Project 1'!CA$8,'Term Pricing'!$C$1453:$C$1632,0))*CA114*(1-$D155))</f>
        <v>0</v>
      </c>
      <c r="CB155" s="267">
        <f ca="1">(INDEX('Term Pricing'!$O$1453:$O$1632,MATCH('Project 1'!CB$8,'Term Pricing'!$C$1453:$C$1632,0))*CB114*$D155)+(INDEX('Term Pricing'!$P$1453:$P$1632,MATCH('Project 1'!CB$8,'Term Pricing'!$C$1453:$C$1632,0))*CB114*(1-$D155))</f>
        <v>0</v>
      </c>
      <c r="CC155" s="267">
        <f ca="1">(INDEX('Term Pricing'!$O$1453:$O$1632,MATCH('Project 1'!CC$8,'Term Pricing'!$C$1453:$C$1632,0))*CC114*$D155)+(INDEX('Term Pricing'!$P$1453:$P$1632,MATCH('Project 1'!CC$8,'Term Pricing'!$C$1453:$C$1632,0))*CC114*(1-$D155))</f>
        <v>0</v>
      </c>
      <c r="CD155" s="267">
        <f ca="1">(INDEX('Term Pricing'!$O$1453:$O$1632,MATCH('Project 1'!CD$8,'Term Pricing'!$C$1453:$C$1632,0))*CD114*$D155)+(INDEX('Term Pricing'!$P$1453:$P$1632,MATCH('Project 1'!CD$8,'Term Pricing'!$C$1453:$C$1632,0))*CD114*(1-$D155))</f>
        <v>0</v>
      </c>
      <c r="CE155" s="267">
        <f ca="1">(INDEX('Term Pricing'!$O$1453:$O$1632,MATCH('Project 1'!CE$8,'Term Pricing'!$C$1453:$C$1632,0))*CE114*$D155)+(INDEX('Term Pricing'!$P$1453:$P$1632,MATCH('Project 1'!CE$8,'Term Pricing'!$C$1453:$C$1632,0))*CE114*(1-$D155))</f>
        <v>0</v>
      </c>
      <c r="CF155" s="267">
        <f ca="1">(INDEX('Term Pricing'!$O$1453:$O$1632,MATCH('Project 1'!CF$8,'Term Pricing'!$C$1453:$C$1632,0))*CF114*$D155)+(INDEX('Term Pricing'!$P$1453:$P$1632,MATCH('Project 1'!CF$8,'Term Pricing'!$C$1453:$C$1632,0))*CF114*(1-$D155))</f>
        <v>0</v>
      </c>
      <c r="CG155" s="267">
        <f ca="1">(INDEX('Term Pricing'!$O$1453:$O$1632,MATCH('Project 1'!CG$8,'Term Pricing'!$C$1453:$C$1632,0))*CG114*$D155)+(INDEX('Term Pricing'!$P$1453:$P$1632,MATCH('Project 1'!CG$8,'Term Pricing'!$C$1453:$C$1632,0))*CG114*(1-$D155))</f>
        <v>0</v>
      </c>
      <c r="CH155" s="267">
        <f ca="1">(INDEX('Term Pricing'!$O$1453:$O$1632,MATCH('Project 1'!CH$8,'Term Pricing'!$C$1453:$C$1632,0))*CH114*$D155)+(INDEX('Term Pricing'!$P$1453:$P$1632,MATCH('Project 1'!CH$8,'Term Pricing'!$C$1453:$C$1632,0))*CH114*(1-$D155))</f>
        <v>0</v>
      </c>
      <c r="CI155" s="267">
        <f ca="1">(INDEX('Term Pricing'!$O$1453:$O$1632,MATCH('Project 1'!CI$8,'Term Pricing'!$C$1453:$C$1632,0))*CI114*$D155)+(INDEX('Term Pricing'!$P$1453:$P$1632,MATCH('Project 1'!CI$8,'Term Pricing'!$C$1453:$C$1632,0))*CI114*(1-$D155))</f>
        <v>0</v>
      </c>
      <c r="CJ155" s="267">
        <f ca="1">(INDEX('Term Pricing'!$O$1453:$O$1632,MATCH('Project 1'!CJ$8,'Term Pricing'!$C$1453:$C$1632,0))*CJ114*$D155)+(INDEX('Term Pricing'!$P$1453:$P$1632,MATCH('Project 1'!CJ$8,'Term Pricing'!$C$1453:$C$1632,0))*CJ114*(1-$D155))</f>
        <v>0</v>
      </c>
      <c r="CK155" s="267">
        <f ca="1">(INDEX('Term Pricing'!$O$1453:$O$1632,MATCH('Project 1'!CK$8,'Term Pricing'!$C$1453:$C$1632,0))*CK114*$D155)+(INDEX('Term Pricing'!$P$1453:$P$1632,MATCH('Project 1'!CK$8,'Term Pricing'!$C$1453:$C$1632,0))*CK114*(1-$D155))</f>
        <v>0</v>
      </c>
      <c r="CL155" s="267">
        <f ca="1">(INDEX('Term Pricing'!$O$1453:$O$1632,MATCH('Project 1'!CL$8,'Term Pricing'!$C$1453:$C$1632,0))*CL114*$D155)+(INDEX('Term Pricing'!$P$1453:$P$1632,MATCH('Project 1'!CL$8,'Term Pricing'!$C$1453:$C$1632,0))*CL114*(1-$D155))</f>
        <v>0</v>
      </c>
      <c r="CM155" s="267">
        <f ca="1">(INDEX('Term Pricing'!$O$1453:$O$1632,MATCH('Project 1'!CM$8,'Term Pricing'!$C$1453:$C$1632,0))*CM114*$D155)+(INDEX('Term Pricing'!$P$1453:$P$1632,MATCH('Project 1'!CM$8,'Term Pricing'!$C$1453:$C$1632,0))*CM114*(1-$D155))</f>
        <v>0</v>
      </c>
      <c r="CN155" s="267">
        <f ca="1">(INDEX('Term Pricing'!$O$1453:$O$1632,MATCH('Project 1'!CN$8,'Term Pricing'!$C$1453:$C$1632,0))*CN114*$D155)+(INDEX('Term Pricing'!$P$1453:$P$1632,MATCH('Project 1'!CN$8,'Term Pricing'!$C$1453:$C$1632,0))*CN114*(1-$D155))</f>
        <v>0</v>
      </c>
      <c r="CO155" s="267">
        <f ca="1">(INDEX('Term Pricing'!$O$1453:$O$1632,MATCH('Project 1'!CO$8,'Term Pricing'!$C$1453:$C$1632,0))*CO114*$D155)+(INDEX('Term Pricing'!$P$1453:$P$1632,MATCH('Project 1'!CO$8,'Term Pricing'!$C$1453:$C$1632,0))*CO114*(1-$D155))</f>
        <v>0</v>
      </c>
      <c r="CP155" s="267">
        <f ca="1">(INDEX('Term Pricing'!$O$1453:$O$1632,MATCH('Project 1'!CP$8,'Term Pricing'!$C$1453:$C$1632,0))*CP114*$D155)+(INDEX('Term Pricing'!$P$1453:$P$1632,MATCH('Project 1'!CP$8,'Term Pricing'!$C$1453:$C$1632,0))*CP114*(1-$D155))</f>
        <v>0</v>
      </c>
      <c r="CQ155" s="267">
        <f ca="1">(INDEX('Term Pricing'!$O$1453:$O$1632,MATCH('Project 1'!CQ$8,'Term Pricing'!$C$1453:$C$1632,0))*CQ114*$D155)+(INDEX('Term Pricing'!$P$1453:$P$1632,MATCH('Project 1'!CQ$8,'Term Pricing'!$C$1453:$C$1632,0))*CQ114*(1-$D155))</f>
        <v>0</v>
      </c>
      <c r="CR155" s="267">
        <f ca="1">(INDEX('Term Pricing'!$O$1453:$O$1632,MATCH('Project 1'!CR$8,'Term Pricing'!$C$1453:$C$1632,0))*CR114*$D155)+(INDEX('Term Pricing'!$P$1453:$P$1632,MATCH('Project 1'!CR$8,'Term Pricing'!$C$1453:$C$1632,0))*CR114*(1-$D155))</f>
        <v>0</v>
      </c>
      <c r="CS155" s="267">
        <f ca="1">(INDEX('Term Pricing'!$O$1453:$O$1632,MATCH('Project 1'!CS$8,'Term Pricing'!$C$1453:$C$1632,0))*CS114*$D155)+(INDEX('Term Pricing'!$P$1453:$P$1632,MATCH('Project 1'!CS$8,'Term Pricing'!$C$1453:$C$1632,0))*CS114*(1-$D155))</f>
        <v>0</v>
      </c>
      <c r="CT155" s="267">
        <f ca="1">(INDEX('Term Pricing'!$O$1453:$O$1632,MATCH('Project 1'!CT$8,'Term Pricing'!$C$1453:$C$1632,0))*CT114*$D155)+(INDEX('Term Pricing'!$P$1453:$P$1632,MATCH('Project 1'!CT$8,'Term Pricing'!$C$1453:$C$1632,0))*CT114*(1-$D155))</f>
        <v>0</v>
      </c>
      <c r="CU155" s="267">
        <f ca="1">(INDEX('Term Pricing'!$O$1453:$O$1632,MATCH('Project 1'!CU$8,'Term Pricing'!$C$1453:$C$1632,0))*CU114*$D155)+(INDEX('Term Pricing'!$P$1453:$P$1632,MATCH('Project 1'!CU$8,'Term Pricing'!$C$1453:$C$1632,0))*CU114*(1-$D155))</f>
        <v>0</v>
      </c>
      <c r="CV155" s="267">
        <f ca="1">(INDEX('Term Pricing'!$O$1453:$O$1632,MATCH('Project 1'!CV$8,'Term Pricing'!$C$1453:$C$1632,0))*CV114*$D155)+(INDEX('Term Pricing'!$P$1453:$P$1632,MATCH('Project 1'!CV$8,'Term Pricing'!$C$1453:$C$1632,0))*CV114*(1-$D155))</f>
        <v>0</v>
      </c>
      <c r="CW155" s="267">
        <f ca="1">(INDEX('Term Pricing'!$O$1453:$O$1632,MATCH('Project 1'!CW$8,'Term Pricing'!$C$1453:$C$1632,0))*CW114*$D155)+(INDEX('Term Pricing'!$P$1453:$P$1632,MATCH('Project 1'!CW$8,'Term Pricing'!$C$1453:$C$1632,0))*CW114*(1-$D155))</f>
        <v>0</v>
      </c>
      <c r="CX155" s="267">
        <f ca="1">(INDEX('Term Pricing'!$O$1453:$O$1632,MATCH('Project 1'!CX$8,'Term Pricing'!$C$1453:$C$1632,0))*CX114*$D155)+(INDEX('Term Pricing'!$P$1453:$P$1632,MATCH('Project 1'!CX$8,'Term Pricing'!$C$1453:$C$1632,0))*CX114*(1-$D155))</f>
        <v>0</v>
      </c>
      <c r="CY155" s="267">
        <f ca="1">(INDEX('Term Pricing'!$O$1453:$O$1632,MATCH('Project 1'!CY$8,'Term Pricing'!$C$1453:$C$1632,0))*CY114*$D155)+(INDEX('Term Pricing'!$P$1453:$P$1632,MATCH('Project 1'!CY$8,'Term Pricing'!$C$1453:$C$1632,0))*CY114*(1-$D155))</f>
        <v>0</v>
      </c>
      <c r="CZ155" s="267">
        <f ca="1">(INDEX('Term Pricing'!$O$1453:$O$1632,MATCH('Project 1'!CZ$8,'Term Pricing'!$C$1453:$C$1632,0))*CZ114*$D155)+(INDEX('Term Pricing'!$P$1453:$P$1632,MATCH('Project 1'!CZ$8,'Term Pricing'!$C$1453:$C$1632,0))*CZ114*(1-$D155))</f>
        <v>0</v>
      </c>
      <c r="DA155" s="267">
        <f ca="1">(INDEX('Term Pricing'!$O$1453:$O$1632,MATCH('Project 1'!DA$8,'Term Pricing'!$C$1453:$C$1632,0))*DA114*$D155)+(INDEX('Term Pricing'!$P$1453:$P$1632,MATCH('Project 1'!DA$8,'Term Pricing'!$C$1453:$C$1632,0))*DA114*(1-$D155))</f>
        <v>0</v>
      </c>
      <c r="DB155" s="267">
        <f ca="1">(INDEX('Term Pricing'!$O$1453:$O$1632,MATCH('Project 1'!DB$8,'Term Pricing'!$C$1453:$C$1632,0))*DB114*$D155)+(INDEX('Term Pricing'!$P$1453:$P$1632,MATCH('Project 1'!DB$8,'Term Pricing'!$C$1453:$C$1632,0))*DB114*(1-$D155))</f>
        <v>0</v>
      </c>
      <c r="DC155" s="267">
        <f ca="1">(INDEX('Term Pricing'!$O$1453:$O$1632,MATCH('Project 1'!DC$8,'Term Pricing'!$C$1453:$C$1632,0))*DC114*$D155)+(INDEX('Term Pricing'!$P$1453:$P$1632,MATCH('Project 1'!DC$8,'Term Pricing'!$C$1453:$C$1632,0))*DC114*(1-$D155))</f>
        <v>0</v>
      </c>
      <c r="DD155" s="267">
        <f ca="1">(INDEX('Term Pricing'!$O$1453:$O$1632,MATCH('Project 1'!DD$8,'Term Pricing'!$C$1453:$C$1632,0))*DD114*$D155)+(INDEX('Term Pricing'!$P$1453:$P$1632,MATCH('Project 1'!DD$8,'Term Pricing'!$C$1453:$C$1632,0))*DD114*(1-$D155))</f>
        <v>0</v>
      </c>
      <c r="DE155" s="267">
        <f ca="1">(INDEX('Term Pricing'!$O$1453:$O$1632,MATCH('Project 1'!DE$8,'Term Pricing'!$C$1453:$C$1632,0))*DE114*$D155)+(INDEX('Term Pricing'!$P$1453:$P$1632,MATCH('Project 1'!DE$8,'Term Pricing'!$C$1453:$C$1632,0))*DE114*(1-$D155))</f>
        <v>0</v>
      </c>
      <c r="DF155" s="267">
        <f ca="1">(INDEX('Term Pricing'!$O$1453:$O$1632,MATCH('Project 1'!DF$8,'Term Pricing'!$C$1453:$C$1632,0))*DF114*$D155)+(INDEX('Term Pricing'!$P$1453:$P$1632,MATCH('Project 1'!DF$8,'Term Pricing'!$C$1453:$C$1632,0))*DF114*(1-$D155))</f>
        <v>0</v>
      </c>
      <c r="DG155" s="267">
        <f ca="1">(INDEX('Term Pricing'!$O$1453:$O$1632,MATCH('Project 1'!DG$8,'Term Pricing'!$C$1453:$C$1632,0))*DG114*$D155)+(INDEX('Term Pricing'!$P$1453:$P$1632,MATCH('Project 1'!DG$8,'Term Pricing'!$C$1453:$C$1632,0))*DG114*(1-$D155))</f>
        <v>0</v>
      </c>
      <c r="DH155" s="267">
        <f ca="1">(INDEX('Term Pricing'!$O$1453:$O$1632,MATCH('Project 1'!DH$8,'Term Pricing'!$C$1453:$C$1632,0))*DH114*$D155)+(INDEX('Term Pricing'!$P$1453:$P$1632,MATCH('Project 1'!DH$8,'Term Pricing'!$C$1453:$C$1632,0))*DH114*(1-$D155))</f>
        <v>0</v>
      </c>
      <c r="DI155" s="267">
        <f ca="1">(INDEX('Term Pricing'!$O$1453:$O$1632,MATCH('Project 1'!DI$8,'Term Pricing'!$C$1453:$C$1632,0))*DI114*$D155)+(INDEX('Term Pricing'!$P$1453:$P$1632,MATCH('Project 1'!DI$8,'Term Pricing'!$C$1453:$C$1632,0))*DI114*(1-$D155))</f>
        <v>0</v>
      </c>
      <c r="DJ155" s="267">
        <f ca="1">(INDEX('Term Pricing'!$O$1453:$O$1632,MATCH('Project 1'!DJ$8,'Term Pricing'!$C$1453:$C$1632,0))*DJ114*$D155)+(INDEX('Term Pricing'!$P$1453:$P$1632,MATCH('Project 1'!DJ$8,'Term Pricing'!$C$1453:$C$1632,0))*DJ114*(1-$D155))</f>
        <v>0</v>
      </c>
      <c r="DK155" s="267">
        <f ca="1">(INDEX('Term Pricing'!$O$1453:$O$1632,MATCH('Project 1'!DK$8,'Term Pricing'!$C$1453:$C$1632,0))*DK114*$D155)+(INDEX('Term Pricing'!$P$1453:$P$1632,MATCH('Project 1'!DK$8,'Term Pricing'!$C$1453:$C$1632,0))*DK114*(1-$D155))</f>
        <v>0</v>
      </c>
      <c r="DL155" s="267">
        <f ca="1">(INDEX('Term Pricing'!$O$1453:$O$1632,MATCH('Project 1'!DL$8,'Term Pricing'!$C$1453:$C$1632,0))*DL114*$D155)+(INDEX('Term Pricing'!$P$1453:$P$1632,MATCH('Project 1'!DL$8,'Term Pricing'!$C$1453:$C$1632,0))*DL114*(1-$D155))</f>
        <v>0</v>
      </c>
      <c r="DM155" s="267">
        <f ca="1">(INDEX('Term Pricing'!$O$1453:$O$1632,MATCH('Project 1'!DM$8,'Term Pricing'!$C$1453:$C$1632,0))*DM114*$D155)+(INDEX('Term Pricing'!$P$1453:$P$1632,MATCH('Project 1'!DM$8,'Term Pricing'!$C$1453:$C$1632,0))*DM114*(1-$D155))</f>
        <v>0</v>
      </c>
      <c r="DN155" s="267">
        <f ca="1">(INDEX('Term Pricing'!$O$1453:$O$1632,MATCH('Project 1'!DN$8,'Term Pricing'!$C$1453:$C$1632,0))*DN114*$D155)+(INDEX('Term Pricing'!$P$1453:$P$1632,MATCH('Project 1'!DN$8,'Term Pricing'!$C$1453:$C$1632,0))*DN114*(1-$D155))</f>
        <v>0</v>
      </c>
      <c r="DO155" s="267">
        <f ca="1">(INDEX('Term Pricing'!$O$1453:$O$1632,MATCH('Project 1'!DO$8,'Term Pricing'!$C$1453:$C$1632,0))*DO114*$D155)+(INDEX('Term Pricing'!$P$1453:$P$1632,MATCH('Project 1'!DO$8,'Term Pricing'!$C$1453:$C$1632,0))*DO114*(1-$D155))</f>
        <v>0</v>
      </c>
      <c r="DP155" s="267">
        <f ca="1">(INDEX('Term Pricing'!$O$1453:$O$1632,MATCH('Project 1'!DP$8,'Term Pricing'!$C$1453:$C$1632,0))*DP114*$D155)+(INDEX('Term Pricing'!$P$1453:$P$1632,MATCH('Project 1'!DP$8,'Term Pricing'!$C$1453:$C$1632,0))*DP114*(1-$D155))</f>
        <v>0</v>
      </c>
      <c r="DQ155" s="267">
        <f ca="1">(INDEX('Term Pricing'!$O$1453:$O$1632,MATCH('Project 1'!DQ$8,'Term Pricing'!$C$1453:$C$1632,0))*DQ114*$D155)+(INDEX('Term Pricing'!$P$1453:$P$1632,MATCH('Project 1'!DQ$8,'Term Pricing'!$C$1453:$C$1632,0))*DQ114*(1-$D155))</f>
        <v>0</v>
      </c>
      <c r="DR155" s="267">
        <f ca="1">(INDEX('Term Pricing'!$O$1453:$O$1632,MATCH('Project 1'!DR$8,'Term Pricing'!$C$1453:$C$1632,0))*DR114*$D155)+(INDEX('Term Pricing'!$P$1453:$P$1632,MATCH('Project 1'!DR$8,'Term Pricing'!$C$1453:$C$1632,0))*DR114*(1-$D155))</f>
        <v>0</v>
      </c>
      <c r="DS155" s="267">
        <f ca="1">(INDEX('Term Pricing'!$O$1453:$O$1632,MATCH('Project 1'!DS$8,'Term Pricing'!$C$1453:$C$1632,0))*DS114*$D155)+(INDEX('Term Pricing'!$P$1453:$P$1632,MATCH('Project 1'!DS$8,'Term Pricing'!$C$1453:$C$1632,0))*DS114*(1-$D155))</f>
        <v>0</v>
      </c>
      <c r="DT155" s="267">
        <f ca="1">(INDEX('Term Pricing'!$O$1453:$O$1632,MATCH('Project 1'!DT$8,'Term Pricing'!$C$1453:$C$1632,0))*DT114*$D155)+(INDEX('Term Pricing'!$P$1453:$P$1632,MATCH('Project 1'!DT$8,'Term Pricing'!$C$1453:$C$1632,0))*DT114*(1-$D155))</f>
        <v>0</v>
      </c>
      <c r="DU155" s="267">
        <f ca="1">(INDEX('Term Pricing'!$O$1453:$O$1632,MATCH('Project 1'!DU$8,'Term Pricing'!$C$1453:$C$1632,0))*DU114*$D155)+(INDEX('Term Pricing'!$P$1453:$P$1632,MATCH('Project 1'!DU$8,'Term Pricing'!$C$1453:$C$1632,0))*DU114*(1-$D155))</f>
        <v>0</v>
      </c>
      <c r="DV155" s="267">
        <f ca="1">(INDEX('Term Pricing'!$O$1453:$O$1632,MATCH('Project 1'!DV$8,'Term Pricing'!$C$1453:$C$1632,0))*DV114*$D155)+(INDEX('Term Pricing'!$P$1453:$P$1632,MATCH('Project 1'!DV$8,'Term Pricing'!$C$1453:$C$1632,0))*DV114*(1-$D155))</f>
        <v>0</v>
      </c>
      <c r="DW155" s="267">
        <f ca="1">(INDEX('Term Pricing'!$O$1453:$O$1632,MATCH('Project 1'!DW$8,'Term Pricing'!$C$1453:$C$1632,0))*DW114*$D155)+(INDEX('Term Pricing'!$P$1453:$P$1632,MATCH('Project 1'!DW$8,'Term Pricing'!$C$1453:$C$1632,0))*DW114*(1-$D155))</f>
        <v>0</v>
      </c>
      <c r="DX155" s="267">
        <f ca="1">(INDEX('Term Pricing'!$O$1453:$O$1632,MATCH('Project 1'!DX$8,'Term Pricing'!$C$1453:$C$1632,0))*DX114*$D155)+(INDEX('Term Pricing'!$P$1453:$P$1632,MATCH('Project 1'!DX$8,'Term Pricing'!$C$1453:$C$1632,0))*DX114*(1-$D155))</f>
        <v>0</v>
      </c>
      <c r="DY155" s="267">
        <f ca="1">(INDEX('Term Pricing'!$O$1453:$O$1632,MATCH('Project 1'!DY$8,'Term Pricing'!$C$1453:$C$1632,0))*DY114*$D155)+(INDEX('Term Pricing'!$P$1453:$P$1632,MATCH('Project 1'!DY$8,'Term Pricing'!$C$1453:$C$1632,0))*DY114*(1-$D155))</f>
        <v>0</v>
      </c>
      <c r="DZ155" s="267">
        <f ca="1">(INDEX('Term Pricing'!$O$1453:$O$1632,MATCH('Project 1'!DZ$8,'Term Pricing'!$C$1453:$C$1632,0))*DZ114*$D155)+(INDEX('Term Pricing'!$P$1453:$P$1632,MATCH('Project 1'!DZ$8,'Term Pricing'!$C$1453:$C$1632,0))*DZ114*(1-$D155))</f>
        <v>0</v>
      </c>
    </row>
    <row r="156" spans="1:130" hidden="1" outlineLevel="1">
      <c r="A156" s="151"/>
      <c r="C156" s="34" t="str">
        <f t="shared" si="367"/>
        <v>Groq LPU</v>
      </c>
      <c r="D156" s="70">
        <f>Inputs!I100</f>
        <v>0</v>
      </c>
      <c r="E156" s="27"/>
      <c r="F156" s="110">
        <v>0</v>
      </c>
      <c r="G156" s="54" t="s">
        <v>83</v>
      </c>
      <c r="H156" s="266">
        <f t="shared" ca="1" si="366"/>
        <v>0</v>
      </c>
      <c r="I156" s="29"/>
      <c r="J156" s="267">
        <f ca="1">(INDEX('Term Pricing'!$Q$1453:$Q$1632,MATCH('Project 1'!J$8,'Term Pricing'!$C$1453:$C$1632,0))*J115*$D156)+(INDEX('Term Pricing'!$R$1453:$R$1632,MATCH('Project 1'!J$8,'Term Pricing'!$C$1453:$C$1632,0))*J115*(1-$D156))</f>
        <v>0</v>
      </c>
      <c r="K156" s="267">
        <f ca="1">(INDEX('Term Pricing'!$Q$1453:$Q$1632,MATCH('Project 1'!K$8,'Term Pricing'!$C$1453:$C$1632,0))*K115*$D156)+(INDEX('Term Pricing'!$R$1453:$R$1632,MATCH('Project 1'!K$8,'Term Pricing'!$C$1453:$C$1632,0))*K115*(1-$D156))</f>
        <v>0</v>
      </c>
      <c r="L156" s="267">
        <f ca="1">(INDEX('Term Pricing'!$Q$1453:$Q$1632,MATCH('Project 1'!L$8,'Term Pricing'!$C$1453:$C$1632,0))*L115*$D156)+(INDEX('Term Pricing'!$R$1453:$R$1632,MATCH('Project 1'!L$8,'Term Pricing'!$C$1453:$C$1632,0))*L115*(1-$D156))</f>
        <v>0</v>
      </c>
      <c r="M156" s="267">
        <f ca="1">(INDEX('Term Pricing'!$Q$1453:$Q$1632,MATCH('Project 1'!M$8,'Term Pricing'!$C$1453:$C$1632,0))*M115*$D156)+(INDEX('Term Pricing'!$R$1453:$R$1632,MATCH('Project 1'!M$8,'Term Pricing'!$C$1453:$C$1632,0))*M115*(1-$D156))</f>
        <v>0</v>
      </c>
      <c r="N156" s="267">
        <f ca="1">(INDEX('Term Pricing'!$Q$1453:$Q$1632,MATCH('Project 1'!N$8,'Term Pricing'!$C$1453:$C$1632,0))*N115*$D156)+(INDEX('Term Pricing'!$R$1453:$R$1632,MATCH('Project 1'!N$8,'Term Pricing'!$C$1453:$C$1632,0))*N115*(1-$D156))</f>
        <v>0</v>
      </c>
      <c r="O156" s="267">
        <f ca="1">(INDEX('Term Pricing'!$Q$1453:$Q$1632,MATCH('Project 1'!O$8,'Term Pricing'!$C$1453:$C$1632,0))*O115*$D156)+(INDEX('Term Pricing'!$R$1453:$R$1632,MATCH('Project 1'!O$8,'Term Pricing'!$C$1453:$C$1632,0))*O115*(1-$D156))</f>
        <v>0</v>
      </c>
      <c r="P156" s="267">
        <f ca="1">(INDEX('Term Pricing'!$Q$1453:$Q$1632,MATCH('Project 1'!P$8,'Term Pricing'!$C$1453:$C$1632,0))*P115*$D156)+(INDEX('Term Pricing'!$R$1453:$R$1632,MATCH('Project 1'!P$8,'Term Pricing'!$C$1453:$C$1632,0))*P115*(1-$D156))</f>
        <v>0</v>
      </c>
      <c r="Q156" s="267">
        <f ca="1">(INDEX('Term Pricing'!$Q$1453:$Q$1632,MATCH('Project 1'!Q$8,'Term Pricing'!$C$1453:$C$1632,0))*Q115*$D156)+(INDEX('Term Pricing'!$R$1453:$R$1632,MATCH('Project 1'!Q$8,'Term Pricing'!$C$1453:$C$1632,0))*Q115*(1-$D156))</f>
        <v>0</v>
      </c>
      <c r="R156" s="267">
        <f ca="1">(INDEX('Term Pricing'!$Q$1453:$Q$1632,MATCH('Project 1'!R$8,'Term Pricing'!$C$1453:$C$1632,0))*R115*$D156)+(INDEX('Term Pricing'!$R$1453:$R$1632,MATCH('Project 1'!R$8,'Term Pricing'!$C$1453:$C$1632,0))*R115*(1-$D156))</f>
        <v>0</v>
      </c>
      <c r="S156" s="267">
        <f ca="1">(INDEX('Term Pricing'!$Q$1453:$Q$1632,MATCH('Project 1'!S$8,'Term Pricing'!$C$1453:$C$1632,0))*S115*$D156)+(INDEX('Term Pricing'!$R$1453:$R$1632,MATCH('Project 1'!S$8,'Term Pricing'!$C$1453:$C$1632,0))*S115*(1-$D156))</f>
        <v>0</v>
      </c>
      <c r="T156" s="267">
        <f ca="1">(INDEX('Term Pricing'!$Q$1453:$Q$1632,MATCH('Project 1'!T$8,'Term Pricing'!$C$1453:$C$1632,0))*T115*$D156)+(INDEX('Term Pricing'!$R$1453:$R$1632,MATCH('Project 1'!T$8,'Term Pricing'!$C$1453:$C$1632,0))*T115*(1-$D156))</f>
        <v>0</v>
      </c>
      <c r="U156" s="267">
        <f ca="1">(INDEX('Term Pricing'!$Q$1453:$Q$1632,MATCH('Project 1'!U$8,'Term Pricing'!$C$1453:$C$1632,0))*U115*$D156)+(INDEX('Term Pricing'!$R$1453:$R$1632,MATCH('Project 1'!U$8,'Term Pricing'!$C$1453:$C$1632,0))*U115*(1-$D156))</f>
        <v>0</v>
      </c>
      <c r="V156" s="267">
        <f ca="1">(INDEX('Term Pricing'!$Q$1453:$Q$1632,MATCH('Project 1'!V$8,'Term Pricing'!$C$1453:$C$1632,0))*V115*$D156)+(INDEX('Term Pricing'!$R$1453:$R$1632,MATCH('Project 1'!V$8,'Term Pricing'!$C$1453:$C$1632,0))*V115*(1-$D156))</f>
        <v>0</v>
      </c>
      <c r="W156" s="267">
        <f ca="1">(INDEX('Term Pricing'!$Q$1453:$Q$1632,MATCH('Project 1'!W$8,'Term Pricing'!$C$1453:$C$1632,0))*W115*$D156)+(INDEX('Term Pricing'!$R$1453:$R$1632,MATCH('Project 1'!W$8,'Term Pricing'!$C$1453:$C$1632,0))*W115*(1-$D156))</f>
        <v>0</v>
      </c>
      <c r="X156" s="267">
        <f ca="1">(INDEX('Term Pricing'!$Q$1453:$Q$1632,MATCH('Project 1'!X$8,'Term Pricing'!$C$1453:$C$1632,0))*X115*$D156)+(INDEX('Term Pricing'!$R$1453:$R$1632,MATCH('Project 1'!X$8,'Term Pricing'!$C$1453:$C$1632,0))*X115*(1-$D156))</f>
        <v>0</v>
      </c>
      <c r="Y156" s="267">
        <f ca="1">(INDEX('Term Pricing'!$Q$1453:$Q$1632,MATCH('Project 1'!Y$8,'Term Pricing'!$C$1453:$C$1632,0))*Y115*$D156)+(INDEX('Term Pricing'!$R$1453:$R$1632,MATCH('Project 1'!Y$8,'Term Pricing'!$C$1453:$C$1632,0))*Y115*(1-$D156))</f>
        <v>0</v>
      </c>
      <c r="Z156" s="267">
        <f ca="1">(INDEX('Term Pricing'!$Q$1453:$Q$1632,MATCH('Project 1'!Z$8,'Term Pricing'!$C$1453:$C$1632,0))*Z115*$D156)+(INDEX('Term Pricing'!$R$1453:$R$1632,MATCH('Project 1'!Z$8,'Term Pricing'!$C$1453:$C$1632,0))*Z115*(1-$D156))</f>
        <v>0</v>
      </c>
      <c r="AA156" s="267">
        <f ca="1">(INDEX('Term Pricing'!$Q$1453:$Q$1632,MATCH('Project 1'!AA$8,'Term Pricing'!$C$1453:$C$1632,0))*AA115*$D156)+(INDEX('Term Pricing'!$R$1453:$R$1632,MATCH('Project 1'!AA$8,'Term Pricing'!$C$1453:$C$1632,0))*AA115*(1-$D156))</f>
        <v>0</v>
      </c>
      <c r="AB156" s="267">
        <f ca="1">(INDEX('Term Pricing'!$Q$1453:$Q$1632,MATCH('Project 1'!AB$8,'Term Pricing'!$C$1453:$C$1632,0))*AB115*$D156)+(INDEX('Term Pricing'!$R$1453:$R$1632,MATCH('Project 1'!AB$8,'Term Pricing'!$C$1453:$C$1632,0))*AB115*(1-$D156))</f>
        <v>0</v>
      </c>
      <c r="AC156" s="267">
        <f ca="1">(INDEX('Term Pricing'!$Q$1453:$Q$1632,MATCH('Project 1'!AC$8,'Term Pricing'!$C$1453:$C$1632,0))*AC115*$D156)+(INDEX('Term Pricing'!$R$1453:$R$1632,MATCH('Project 1'!AC$8,'Term Pricing'!$C$1453:$C$1632,0))*AC115*(1-$D156))</f>
        <v>0</v>
      </c>
      <c r="AD156" s="267">
        <f ca="1">(INDEX('Term Pricing'!$Q$1453:$Q$1632,MATCH('Project 1'!AD$8,'Term Pricing'!$C$1453:$C$1632,0))*AD115*$D156)+(INDEX('Term Pricing'!$R$1453:$R$1632,MATCH('Project 1'!AD$8,'Term Pricing'!$C$1453:$C$1632,0))*AD115*(1-$D156))</f>
        <v>0</v>
      </c>
      <c r="AE156" s="267">
        <f ca="1">(INDEX('Term Pricing'!$Q$1453:$Q$1632,MATCH('Project 1'!AE$8,'Term Pricing'!$C$1453:$C$1632,0))*AE115*$D156)+(INDEX('Term Pricing'!$R$1453:$R$1632,MATCH('Project 1'!AE$8,'Term Pricing'!$C$1453:$C$1632,0))*AE115*(1-$D156))</f>
        <v>0</v>
      </c>
      <c r="AF156" s="267">
        <f ca="1">(INDEX('Term Pricing'!$Q$1453:$Q$1632,MATCH('Project 1'!AF$8,'Term Pricing'!$C$1453:$C$1632,0))*AF115*$D156)+(INDEX('Term Pricing'!$R$1453:$R$1632,MATCH('Project 1'!AF$8,'Term Pricing'!$C$1453:$C$1632,0))*AF115*(1-$D156))</f>
        <v>0</v>
      </c>
      <c r="AG156" s="267">
        <f ca="1">(INDEX('Term Pricing'!$Q$1453:$Q$1632,MATCH('Project 1'!AG$8,'Term Pricing'!$C$1453:$C$1632,0))*AG115*$D156)+(INDEX('Term Pricing'!$R$1453:$R$1632,MATCH('Project 1'!AG$8,'Term Pricing'!$C$1453:$C$1632,0))*AG115*(1-$D156))</f>
        <v>0</v>
      </c>
      <c r="AH156" s="267">
        <f ca="1">(INDEX('Term Pricing'!$Q$1453:$Q$1632,MATCH('Project 1'!AH$8,'Term Pricing'!$C$1453:$C$1632,0))*AH115*$D156)+(INDEX('Term Pricing'!$R$1453:$R$1632,MATCH('Project 1'!AH$8,'Term Pricing'!$C$1453:$C$1632,0))*AH115*(1-$D156))</f>
        <v>0</v>
      </c>
      <c r="AI156" s="267">
        <f ca="1">(INDEX('Term Pricing'!$Q$1453:$Q$1632,MATCH('Project 1'!AI$8,'Term Pricing'!$C$1453:$C$1632,0))*AI115*$D156)+(INDEX('Term Pricing'!$R$1453:$R$1632,MATCH('Project 1'!AI$8,'Term Pricing'!$C$1453:$C$1632,0))*AI115*(1-$D156))</f>
        <v>0</v>
      </c>
      <c r="AJ156" s="267">
        <f ca="1">(INDEX('Term Pricing'!$Q$1453:$Q$1632,MATCH('Project 1'!AJ$8,'Term Pricing'!$C$1453:$C$1632,0))*AJ115*$D156)+(INDEX('Term Pricing'!$R$1453:$R$1632,MATCH('Project 1'!AJ$8,'Term Pricing'!$C$1453:$C$1632,0))*AJ115*(1-$D156))</f>
        <v>0</v>
      </c>
      <c r="AK156" s="267">
        <f ca="1">(INDEX('Term Pricing'!$Q$1453:$Q$1632,MATCH('Project 1'!AK$8,'Term Pricing'!$C$1453:$C$1632,0))*AK115*$D156)+(INDEX('Term Pricing'!$R$1453:$R$1632,MATCH('Project 1'!AK$8,'Term Pricing'!$C$1453:$C$1632,0))*AK115*(1-$D156))</f>
        <v>0</v>
      </c>
      <c r="AL156" s="267">
        <f ca="1">(INDEX('Term Pricing'!$Q$1453:$Q$1632,MATCH('Project 1'!AL$8,'Term Pricing'!$C$1453:$C$1632,0))*AL115*$D156)+(INDEX('Term Pricing'!$R$1453:$R$1632,MATCH('Project 1'!AL$8,'Term Pricing'!$C$1453:$C$1632,0))*AL115*(1-$D156))</f>
        <v>0</v>
      </c>
      <c r="AM156" s="267">
        <f ca="1">(INDEX('Term Pricing'!$Q$1453:$Q$1632,MATCH('Project 1'!AM$8,'Term Pricing'!$C$1453:$C$1632,0))*AM115*$D156)+(INDEX('Term Pricing'!$R$1453:$R$1632,MATCH('Project 1'!AM$8,'Term Pricing'!$C$1453:$C$1632,0))*AM115*(1-$D156))</f>
        <v>0</v>
      </c>
      <c r="AN156" s="267">
        <f ca="1">(INDEX('Term Pricing'!$Q$1453:$Q$1632,MATCH('Project 1'!AN$8,'Term Pricing'!$C$1453:$C$1632,0))*AN115*$D156)+(INDEX('Term Pricing'!$R$1453:$R$1632,MATCH('Project 1'!AN$8,'Term Pricing'!$C$1453:$C$1632,0))*AN115*(1-$D156))</f>
        <v>0</v>
      </c>
      <c r="AO156" s="267">
        <f ca="1">(INDEX('Term Pricing'!$Q$1453:$Q$1632,MATCH('Project 1'!AO$8,'Term Pricing'!$C$1453:$C$1632,0))*AO115*$D156)+(INDEX('Term Pricing'!$R$1453:$R$1632,MATCH('Project 1'!AO$8,'Term Pricing'!$C$1453:$C$1632,0))*AO115*(1-$D156))</f>
        <v>0</v>
      </c>
      <c r="AP156" s="267">
        <f ca="1">(INDEX('Term Pricing'!$Q$1453:$Q$1632,MATCH('Project 1'!AP$8,'Term Pricing'!$C$1453:$C$1632,0))*AP115*$D156)+(INDEX('Term Pricing'!$R$1453:$R$1632,MATCH('Project 1'!AP$8,'Term Pricing'!$C$1453:$C$1632,0))*AP115*(1-$D156))</f>
        <v>0</v>
      </c>
      <c r="AQ156" s="267">
        <f ca="1">(INDEX('Term Pricing'!$Q$1453:$Q$1632,MATCH('Project 1'!AQ$8,'Term Pricing'!$C$1453:$C$1632,0))*AQ115*$D156)+(INDEX('Term Pricing'!$R$1453:$R$1632,MATCH('Project 1'!AQ$8,'Term Pricing'!$C$1453:$C$1632,0))*AQ115*(1-$D156))</f>
        <v>0</v>
      </c>
      <c r="AR156" s="267">
        <f ca="1">(INDEX('Term Pricing'!$Q$1453:$Q$1632,MATCH('Project 1'!AR$8,'Term Pricing'!$C$1453:$C$1632,0))*AR115*$D156)+(INDEX('Term Pricing'!$R$1453:$R$1632,MATCH('Project 1'!AR$8,'Term Pricing'!$C$1453:$C$1632,0))*AR115*(1-$D156))</f>
        <v>0</v>
      </c>
      <c r="AS156" s="267">
        <f ca="1">(INDEX('Term Pricing'!$Q$1453:$Q$1632,MATCH('Project 1'!AS$8,'Term Pricing'!$C$1453:$C$1632,0))*AS115*$D156)+(INDEX('Term Pricing'!$R$1453:$R$1632,MATCH('Project 1'!AS$8,'Term Pricing'!$C$1453:$C$1632,0))*AS115*(1-$D156))</f>
        <v>0</v>
      </c>
      <c r="AT156" s="267">
        <f ca="1">(INDEX('Term Pricing'!$Q$1453:$Q$1632,MATCH('Project 1'!AT$8,'Term Pricing'!$C$1453:$C$1632,0))*AT115*$D156)+(INDEX('Term Pricing'!$R$1453:$R$1632,MATCH('Project 1'!AT$8,'Term Pricing'!$C$1453:$C$1632,0))*AT115*(1-$D156))</f>
        <v>0</v>
      </c>
      <c r="AU156" s="267">
        <f ca="1">(INDEX('Term Pricing'!$Q$1453:$Q$1632,MATCH('Project 1'!AU$8,'Term Pricing'!$C$1453:$C$1632,0))*AU115*$D156)+(INDEX('Term Pricing'!$R$1453:$R$1632,MATCH('Project 1'!AU$8,'Term Pricing'!$C$1453:$C$1632,0))*AU115*(1-$D156))</f>
        <v>0</v>
      </c>
      <c r="AV156" s="267">
        <f ca="1">(INDEX('Term Pricing'!$Q$1453:$Q$1632,MATCH('Project 1'!AV$8,'Term Pricing'!$C$1453:$C$1632,0))*AV115*$D156)+(INDEX('Term Pricing'!$R$1453:$R$1632,MATCH('Project 1'!AV$8,'Term Pricing'!$C$1453:$C$1632,0))*AV115*(1-$D156))</f>
        <v>0</v>
      </c>
      <c r="AW156" s="267">
        <f ca="1">(INDEX('Term Pricing'!$Q$1453:$Q$1632,MATCH('Project 1'!AW$8,'Term Pricing'!$C$1453:$C$1632,0))*AW115*$D156)+(INDEX('Term Pricing'!$R$1453:$R$1632,MATCH('Project 1'!AW$8,'Term Pricing'!$C$1453:$C$1632,0))*AW115*(1-$D156))</f>
        <v>0</v>
      </c>
      <c r="AX156" s="267">
        <f ca="1">(INDEX('Term Pricing'!$Q$1453:$Q$1632,MATCH('Project 1'!AX$8,'Term Pricing'!$C$1453:$C$1632,0))*AX115*$D156)+(INDEX('Term Pricing'!$R$1453:$R$1632,MATCH('Project 1'!AX$8,'Term Pricing'!$C$1453:$C$1632,0))*AX115*(1-$D156))</f>
        <v>0</v>
      </c>
      <c r="AY156" s="267">
        <f ca="1">(INDEX('Term Pricing'!$Q$1453:$Q$1632,MATCH('Project 1'!AY$8,'Term Pricing'!$C$1453:$C$1632,0))*AY115*$D156)+(INDEX('Term Pricing'!$R$1453:$R$1632,MATCH('Project 1'!AY$8,'Term Pricing'!$C$1453:$C$1632,0))*AY115*(1-$D156))</f>
        <v>0</v>
      </c>
      <c r="AZ156" s="267">
        <f ca="1">(INDEX('Term Pricing'!$Q$1453:$Q$1632,MATCH('Project 1'!AZ$8,'Term Pricing'!$C$1453:$C$1632,0))*AZ115*$D156)+(INDEX('Term Pricing'!$R$1453:$R$1632,MATCH('Project 1'!AZ$8,'Term Pricing'!$C$1453:$C$1632,0))*AZ115*(1-$D156))</f>
        <v>0</v>
      </c>
      <c r="BA156" s="267">
        <f ca="1">(INDEX('Term Pricing'!$Q$1453:$Q$1632,MATCH('Project 1'!BA$8,'Term Pricing'!$C$1453:$C$1632,0))*BA115*$D156)+(INDEX('Term Pricing'!$R$1453:$R$1632,MATCH('Project 1'!BA$8,'Term Pricing'!$C$1453:$C$1632,0))*BA115*(1-$D156))</f>
        <v>0</v>
      </c>
      <c r="BB156" s="267">
        <f ca="1">(INDEX('Term Pricing'!$Q$1453:$Q$1632,MATCH('Project 1'!BB$8,'Term Pricing'!$C$1453:$C$1632,0))*BB115*$D156)+(INDEX('Term Pricing'!$R$1453:$R$1632,MATCH('Project 1'!BB$8,'Term Pricing'!$C$1453:$C$1632,0))*BB115*(1-$D156))</f>
        <v>0</v>
      </c>
      <c r="BC156" s="267">
        <f ca="1">(INDEX('Term Pricing'!$Q$1453:$Q$1632,MATCH('Project 1'!BC$8,'Term Pricing'!$C$1453:$C$1632,0))*BC115*$D156)+(INDEX('Term Pricing'!$R$1453:$R$1632,MATCH('Project 1'!BC$8,'Term Pricing'!$C$1453:$C$1632,0))*BC115*(1-$D156))</f>
        <v>0</v>
      </c>
      <c r="BD156" s="267">
        <f ca="1">(INDEX('Term Pricing'!$Q$1453:$Q$1632,MATCH('Project 1'!BD$8,'Term Pricing'!$C$1453:$C$1632,0))*BD115*$D156)+(INDEX('Term Pricing'!$R$1453:$R$1632,MATCH('Project 1'!BD$8,'Term Pricing'!$C$1453:$C$1632,0))*BD115*(1-$D156))</f>
        <v>0</v>
      </c>
      <c r="BE156" s="267">
        <f ca="1">(INDEX('Term Pricing'!$Q$1453:$Q$1632,MATCH('Project 1'!BE$8,'Term Pricing'!$C$1453:$C$1632,0))*BE115*$D156)+(INDEX('Term Pricing'!$R$1453:$R$1632,MATCH('Project 1'!BE$8,'Term Pricing'!$C$1453:$C$1632,0))*BE115*(1-$D156))</f>
        <v>0</v>
      </c>
      <c r="BF156" s="267">
        <f ca="1">(INDEX('Term Pricing'!$Q$1453:$Q$1632,MATCH('Project 1'!BF$8,'Term Pricing'!$C$1453:$C$1632,0))*BF115*$D156)+(INDEX('Term Pricing'!$R$1453:$R$1632,MATCH('Project 1'!BF$8,'Term Pricing'!$C$1453:$C$1632,0))*BF115*(1-$D156))</f>
        <v>0</v>
      </c>
      <c r="BG156" s="267">
        <f ca="1">(INDEX('Term Pricing'!$Q$1453:$Q$1632,MATCH('Project 1'!BG$8,'Term Pricing'!$C$1453:$C$1632,0))*BG115*$D156)+(INDEX('Term Pricing'!$R$1453:$R$1632,MATCH('Project 1'!BG$8,'Term Pricing'!$C$1453:$C$1632,0))*BG115*(1-$D156))</f>
        <v>0</v>
      </c>
      <c r="BH156" s="267">
        <f ca="1">(INDEX('Term Pricing'!$Q$1453:$Q$1632,MATCH('Project 1'!BH$8,'Term Pricing'!$C$1453:$C$1632,0))*BH115*$D156)+(INDEX('Term Pricing'!$R$1453:$R$1632,MATCH('Project 1'!BH$8,'Term Pricing'!$C$1453:$C$1632,0))*BH115*(1-$D156))</f>
        <v>0</v>
      </c>
      <c r="BI156" s="267">
        <f ca="1">(INDEX('Term Pricing'!$Q$1453:$Q$1632,MATCH('Project 1'!BI$8,'Term Pricing'!$C$1453:$C$1632,0))*BI115*$D156)+(INDEX('Term Pricing'!$R$1453:$R$1632,MATCH('Project 1'!BI$8,'Term Pricing'!$C$1453:$C$1632,0))*BI115*(1-$D156))</f>
        <v>0</v>
      </c>
      <c r="BJ156" s="267">
        <f ca="1">(INDEX('Term Pricing'!$Q$1453:$Q$1632,MATCH('Project 1'!BJ$8,'Term Pricing'!$C$1453:$C$1632,0))*BJ115*$D156)+(INDEX('Term Pricing'!$R$1453:$R$1632,MATCH('Project 1'!BJ$8,'Term Pricing'!$C$1453:$C$1632,0))*BJ115*(1-$D156))</f>
        <v>0</v>
      </c>
      <c r="BK156" s="267">
        <f ca="1">(INDEX('Term Pricing'!$Q$1453:$Q$1632,MATCH('Project 1'!BK$8,'Term Pricing'!$C$1453:$C$1632,0))*BK115*$D156)+(INDEX('Term Pricing'!$R$1453:$R$1632,MATCH('Project 1'!BK$8,'Term Pricing'!$C$1453:$C$1632,0))*BK115*(1-$D156))</f>
        <v>0</v>
      </c>
      <c r="BL156" s="267">
        <f ca="1">(INDEX('Term Pricing'!$Q$1453:$Q$1632,MATCH('Project 1'!BL$8,'Term Pricing'!$C$1453:$C$1632,0))*BL115*$D156)+(INDEX('Term Pricing'!$R$1453:$R$1632,MATCH('Project 1'!BL$8,'Term Pricing'!$C$1453:$C$1632,0))*BL115*(1-$D156))</f>
        <v>0</v>
      </c>
      <c r="BM156" s="267">
        <f ca="1">(INDEX('Term Pricing'!$Q$1453:$Q$1632,MATCH('Project 1'!BM$8,'Term Pricing'!$C$1453:$C$1632,0))*BM115*$D156)+(INDEX('Term Pricing'!$R$1453:$R$1632,MATCH('Project 1'!BM$8,'Term Pricing'!$C$1453:$C$1632,0))*BM115*(1-$D156))</f>
        <v>0</v>
      </c>
      <c r="BN156" s="267">
        <f ca="1">(INDEX('Term Pricing'!$Q$1453:$Q$1632,MATCH('Project 1'!BN$8,'Term Pricing'!$C$1453:$C$1632,0))*BN115*$D156)+(INDEX('Term Pricing'!$R$1453:$R$1632,MATCH('Project 1'!BN$8,'Term Pricing'!$C$1453:$C$1632,0))*BN115*(1-$D156))</f>
        <v>0</v>
      </c>
      <c r="BO156" s="267">
        <f ca="1">(INDEX('Term Pricing'!$Q$1453:$Q$1632,MATCH('Project 1'!BO$8,'Term Pricing'!$C$1453:$C$1632,0))*BO115*$D156)+(INDEX('Term Pricing'!$R$1453:$R$1632,MATCH('Project 1'!BO$8,'Term Pricing'!$C$1453:$C$1632,0))*BO115*(1-$D156))</f>
        <v>0</v>
      </c>
      <c r="BP156" s="267">
        <f ca="1">(INDEX('Term Pricing'!$Q$1453:$Q$1632,MATCH('Project 1'!BP$8,'Term Pricing'!$C$1453:$C$1632,0))*BP115*$D156)+(INDEX('Term Pricing'!$R$1453:$R$1632,MATCH('Project 1'!BP$8,'Term Pricing'!$C$1453:$C$1632,0))*BP115*(1-$D156))</f>
        <v>0</v>
      </c>
      <c r="BQ156" s="267">
        <f ca="1">(INDEX('Term Pricing'!$Q$1453:$Q$1632,MATCH('Project 1'!BQ$8,'Term Pricing'!$C$1453:$C$1632,0))*BQ115*$D156)+(INDEX('Term Pricing'!$R$1453:$R$1632,MATCH('Project 1'!BQ$8,'Term Pricing'!$C$1453:$C$1632,0))*BQ115*(1-$D156))</f>
        <v>0</v>
      </c>
      <c r="BR156" s="267">
        <f ca="1">(INDEX('Term Pricing'!$Q$1453:$Q$1632,MATCH('Project 1'!BR$8,'Term Pricing'!$C$1453:$C$1632,0))*BR115*$D156)+(INDEX('Term Pricing'!$R$1453:$R$1632,MATCH('Project 1'!BR$8,'Term Pricing'!$C$1453:$C$1632,0))*BR115*(1-$D156))</f>
        <v>0</v>
      </c>
      <c r="BS156" s="267">
        <f ca="1">(INDEX('Term Pricing'!$Q$1453:$Q$1632,MATCH('Project 1'!BS$8,'Term Pricing'!$C$1453:$C$1632,0))*BS115*$D156)+(INDEX('Term Pricing'!$R$1453:$R$1632,MATCH('Project 1'!BS$8,'Term Pricing'!$C$1453:$C$1632,0))*BS115*(1-$D156))</f>
        <v>0</v>
      </c>
      <c r="BT156" s="267">
        <f ca="1">(INDEX('Term Pricing'!$Q$1453:$Q$1632,MATCH('Project 1'!BT$8,'Term Pricing'!$C$1453:$C$1632,0))*BT115*$D156)+(INDEX('Term Pricing'!$R$1453:$R$1632,MATCH('Project 1'!BT$8,'Term Pricing'!$C$1453:$C$1632,0))*BT115*(1-$D156))</f>
        <v>0</v>
      </c>
      <c r="BU156" s="267">
        <f ca="1">(INDEX('Term Pricing'!$Q$1453:$Q$1632,MATCH('Project 1'!BU$8,'Term Pricing'!$C$1453:$C$1632,0))*BU115*$D156)+(INDEX('Term Pricing'!$R$1453:$R$1632,MATCH('Project 1'!BU$8,'Term Pricing'!$C$1453:$C$1632,0))*BU115*(1-$D156))</f>
        <v>0</v>
      </c>
      <c r="BV156" s="267">
        <f ca="1">(INDEX('Term Pricing'!$Q$1453:$Q$1632,MATCH('Project 1'!BV$8,'Term Pricing'!$C$1453:$C$1632,0))*BV115*$D156)+(INDEX('Term Pricing'!$R$1453:$R$1632,MATCH('Project 1'!BV$8,'Term Pricing'!$C$1453:$C$1632,0))*BV115*(1-$D156))</f>
        <v>0</v>
      </c>
      <c r="BW156" s="267">
        <f ca="1">(INDEX('Term Pricing'!$Q$1453:$Q$1632,MATCH('Project 1'!BW$8,'Term Pricing'!$C$1453:$C$1632,0))*BW115*$D156)+(INDEX('Term Pricing'!$R$1453:$R$1632,MATCH('Project 1'!BW$8,'Term Pricing'!$C$1453:$C$1632,0))*BW115*(1-$D156))</f>
        <v>0</v>
      </c>
      <c r="BX156" s="267">
        <f ca="1">(INDEX('Term Pricing'!$Q$1453:$Q$1632,MATCH('Project 1'!BX$8,'Term Pricing'!$C$1453:$C$1632,0))*BX115*$D156)+(INDEX('Term Pricing'!$R$1453:$R$1632,MATCH('Project 1'!BX$8,'Term Pricing'!$C$1453:$C$1632,0))*BX115*(1-$D156))</f>
        <v>0</v>
      </c>
      <c r="BY156" s="267">
        <f ca="1">(INDEX('Term Pricing'!$Q$1453:$Q$1632,MATCH('Project 1'!BY$8,'Term Pricing'!$C$1453:$C$1632,0))*BY115*$D156)+(INDEX('Term Pricing'!$R$1453:$R$1632,MATCH('Project 1'!BY$8,'Term Pricing'!$C$1453:$C$1632,0))*BY115*(1-$D156))</f>
        <v>0</v>
      </c>
      <c r="BZ156" s="267">
        <f ca="1">(INDEX('Term Pricing'!$Q$1453:$Q$1632,MATCH('Project 1'!BZ$8,'Term Pricing'!$C$1453:$C$1632,0))*BZ115*$D156)+(INDEX('Term Pricing'!$R$1453:$R$1632,MATCH('Project 1'!BZ$8,'Term Pricing'!$C$1453:$C$1632,0))*BZ115*(1-$D156))</f>
        <v>0</v>
      </c>
      <c r="CA156" s="267">
        <f ca="1">(INDEX('Term Pricing'!$Q$1453:$Q$1632,MATCH('Project 1'!CA$8,'Term Pricing'!$C$1453:$C$1632,0))*CA115*$D156)+(INDEX('Term Pricing'!$R$1453:$R$1632,MATCH('Project 1'!CA$8,'Term Pricing'!$C$1453:$C$1632,0))*CA115*(1-$D156))</f>
        <v>0</v>
      </c>
      <c r="CB156" s="267">
        <f ca="1">(INDEX('Term Pricing'!$Q$1453:$Q$1632,MATCH('Project 1'!CB$8,'Term Pricing'!$C$1453:$C$1632,0))*CB115*$D156)+(INDEX('Term Pricing'!$R$1453:$R$1632,MATCH('Project 1'!CB$8,'Term Pricing'!$C$1453:$C$1632,0))*CB115*(1-$D156))</f>
        <v>0</v>
      </c>
      <c r="CC156" s="267">
        <f ca="1">(INDEX('Term Pricing'!$Q$1453:$Q$1632,MATCH('Project 1'!CC$8,'Term Pricing'!$C$1453:$C$1632,0))*CC115*$D156)+(INDEX('Term Pricing'!$R$1453:$R$1632,MATCH('Project 1'!CC$8,'Term Pricing'!$C$1453:$C$1632,0))*CC115*(1-$D156))</f>
        <v>0</v>
      </c>
      <c r="CD156" s="267">
        <f ca="1">(INDEX('Term Pricing'!$Q$1453:$Q$1632,MATCH('Project 1'!CD$8,'Term Pricing'!$C$1453:$C$1632,0))*CD115*$D156)+(INDEX('Term Pricing'!$R$1453:$R$1632,MATCH('Project 1'!CD$8,'Term Pricing'!$C$1453:$C$1632,0))*CD115*(1-$D156))</f>
        <v>0</v>
      </c>
      <c r="CE156" s="267">
        <f ca="1">(INDEX('Term Pricing'!$Q$1453:$Q$1632,MATCH('Project 1'!CE$8,'Term Pricing'!$C$1453:$C$1632,0))*CE115*$D156)+(INDEX('Term Pricing'!$R$1453:$R$1632,MATCH('Project 1'!CE$8,'Term Pricing'!$C$1453:$C$1632,0))*CE115*(1-$D156))</f>
        <v>0</v>
      </c>
      <c r="CF156" s="267">
        <f ca="1">(INDEX('Term Pricing'!$Q$1453:$Q$1632,MATCH('Project 1'!CF$8,'Term Pricing'!$C$1453:$C$1632,0))*CF115*$D156)+(INDEX('Term Pricing'!$R$1453:$R$1632,MATCH('Project 1'!CF$8,'Term Pricing'!$C$1453:$C$1632,0))*CF115*(1-$D156))</f>
        <v>0</v>
      </c>
      <c r="CG156" s="267">
        <f ca="1">(INDEX('Term Pricing'!$Q$1453:$Q$1632,MATCH('Project 1'!CG$8,'Term Pricing'!$C$1453:$C$1632,0))*CG115*$D156)+(INDEX('Term Pricing'!$R$1453:$R$1632,MATCH('Project 1'!CG$8,'Term Pricing'!$C$1453:$C$1632,0))*CG115*(1-$D156))</f>
        <v>0</v>
      </c>
      <c r="CH156" s="267">
        <f ca="1">(INDEX('Term Pricing'!$Q$1453:$Q$1632,MATCH('Project 1'!CH$8,'Term Pricing'!$C$1453:$C$1632,0))*CH115*$D156)+(INDEX('Term Pricing'!$R$1453:$R$1632,MATCH('Project 1'!CH$8,'Term Pricing'!$C$1453:$C$1632,0))*CH115*(1-$D156))</f>
        <v>0</v>
      </c>
      <c r="CI156" s="267">
        <f ca="1">(INDEX('Term Pricing'!$Q$1453:$Q$1632,MATCH('Project 1'!CI$8,'Term Pricing'!$C$1453:$C$1632,0))*CI115*$D156)+(INDEX('Term Pricing'!$R$1453:$R$1632,MATCH('Project 1'!CI$8,'Term Pricing'!$C$1453:$C$1632,0))*CI115*(1-$D156))</f>
        <v>0</v>
      </c>
      <c r="CJ156" s="267">
        <f ca="1">(INDEX('Term Pricing'!$Q$1453:$Q$1632,MATCH('Project 1'!CJ$8,'Term Pricing'!$C$1453:$C$1632,0))*CJ115*$D156)+(INDEX('Term Pricing'!$R$1453:$R$1632,MATCH('Project 1'!CJ$8,'Term Pricing'!$C$1453:$C$1632,0))*CJ115*(1-$D156))</f>
        <v>0</v>
      </c>
      <c r="CK156" s="267">
        <f ca="1">(INDEX('Term Pricing'!$Q$1453:$Q$1632,MATCH('Project 1'!CK$8,'Term Pricing'!$C$1453:$C$1632,0))*CK115*$D156)+(INDEX('Term Pricing'!$R$1453:$R$1632,MATCH('Project 1'!CK$8,'Term Pricing'!$C$1453:$C$1632,0))*CK115*(1-$D156))</f>
        <v>0</v>
      </c>
      <c r="CL156" s="267">
        <f ca="1">(INDEX('Term Pricing'!$Q$1453:$Q$1632,MATCH('Project 1'!CL$8,'Term Pricing'!$C$1453:$C$1632,0))*CL115*$D156)+(INDEX('Term Pricing'!$R$1453:$R$1632,MATCH('Project 1'!CL$8,'Term Pricing'!$C$1453:$C$1632,0))*CL115*(1-$D156))</f>
        <v>0</v>
      </c>
      <c r="CM156" s="267">
        <f ca="1">(INDEX('Term Pricing'!$Q$1453:$Q$1632,MATCH('Project 1'!CM$8,'Term Pricing'!$C$1453:$C$1632,0))*CM115*$D156)+(INDEX('Term Pricing'!$R$1453:$R$1632,MATCH('Project 1'!CM$8,'Term Pricing'!$C$1453:$C$1632,0))*CM115*(1-$D156))</f>
        <v>0</v>
      </c>
      <c r="CN156" s="267">
        <f ca="1">(INDEX('Term Pricing'!$Q$1453:$Q$1632,MATCH('Project 1'!CN$8,'Term Pricing'!$C$1453:$C$1632,0))*CN115*$D156)+(INDEX('Term Pricing'!$R$1453:$R$1632,MATCH('Project 1'!CN$8,'Term Pricing'!$C$1453:$C$1632,0))*CN115*(1-$D156))</f>
        <v>0</v>
      </c>
      <c r="CO156" s="267">
        <f ca="1">(INDEX('Term Pricing'!$Q$1453:$Q$1632,MATCH('Project 1'!CO$8,'Term Pricing'!$C$1453:$C$1632,0))*CO115*$D156)+(INDEX('Term Pricing'!$R$1453:$R$1632,MATCH('Project 1'!CO$8,'Term Pricing'!$C$1453:$C$1632,0))*CO115*(1-$D156))</f>
        <v>0</v>
      </c>
      <c r="CP156" s="267">
        <f ca="1">(INDEX('Term Pricing'!$Q$1453:$Q$1632,MATCH('Project 1'!CP$8,'Term Pricing'!$C$1453:$C$1632,0))*CP115*$D156)+(INDEX('Term Pricing'!$R$1453:$R$1632,MATCH('Project 1'!CP$8,'Term Pricing'!$C$1453:$C$1632,0))*CP115*(1-$D156))</f>
        <v>0</v>
      </c>
      <c r="CQ156" s="267">
        <f ca="1">(INDEX('Term Pricing'!$Q$1453:$Q$1632,MATCH('Project 1'!CQ$8,'Term Pricing'!$C$1453:$C$1632,0))*CQ115*$D156)+(INDEX('Term Pricing'!$R$1453:$R$1632,MATCH('Project 1'!CQ$8,'Term Pricing'!$C$1453:$C$1632,0))*CQ115*(1-$D156))</f>
        <v>0</v>
      </c>
      <c r="CR156" s="267">
        <f ca="1">(INDEX('Term Pricing'!$Q$1453:$Q$1632,MATCH('Project 1'!CR$8,'Term Pricing'!$C$1453:$C$1632,0))*CR115*$D156)+(INDEX('Term Pricing'!$R$1453:$R$1632,MATCH('Project 1'!CR$8,'Term Pricing'!$C$1453:$C$1632,0))*CR115*(1-$D156))</f>
        <v>0</v>
      </c>
      <c r="CS156" s="267">
        <f ca="1">(INDEX('Term Pricing'!$Q$1453:$Q$1632,MATCH('Project 1'!CS$8,'Term Pricing'!$C$1453:$C$1632,0))*CS115*$D156)+(INDEX('Term Pricing'!$R$1453:$R$1632,MATCH('Project 1'!CS$8,'Term Pricing'!$C$1453:$C$1632,0))*CS115*(1-$D156))</f>
        <v>0</v>
      </c>
      <c r="CT156" s="267">
        <f ca="1">(INDEX('Term Pricing'!$Q$1453:$Q$1632,MATCH('Project 1'!CT$8,'Term Pricing'!$C$1453:$C$1632,0))*CT115*$D156)+(INDEX('Term Pricing'!$R$1453:$R$1632,MATCH('Project 1'!CT$8,'Term Pricing'!$C$1453:$C$1632,0))*CT115*(1-$D156))</f>
        <v>0</v>
      </c>
      <c r="CU156" s="267">
        <f ca="1">(INDEX('Term Pricing'!$Q$1453:$Q$1632,MATCH('Project 1'!CU$8,'Term Pricing'!$C$1453:$C$1632,0))*CU115*$D156)+(INDEX('Term Pricing'!$R$1453:$R$1632,MATCH('Project 1'!CU$8,'Term Pricing'!$C$1453:$C$1632,0))*CU115*(1-$D156))</f>
        <v>0</v>
      </c>
      <c r="CV156" s="267">
        <f ca="1">(INDEX('Term Pricing'!$Q$1453:$Q$1632,MATCH('Project 1'!CV$8,'Term Pricing'!$C$1453:$C$1632,0))*CV115*$D156)+(INDEX('Term Pricing'!$R$1453:$R$1632,MATCH('Project 1'!CV$8,'Term Pricing'!$C$1453:$C$1632,0))*CV115*(1-$D156))</f>
        <v>0</v>
      </c>
      <c r="CW156" s="267">
        <f ca="1">(INDEX('Term Pricing'!$Q$1453:$Q$1632,MATCH('Project 1'!CW$8,'Term Pricing'!$C$1453:$C$1632,0))*CW115*$D156)+(INDEX('Term Pricing'!$R$1453:$R$1632,MATCH('Project 1'!CW$8,'Term Pricing'!$C$1453:$C$1632,0))*CW115*(1-$D156))</f>
        <v>0</v>
      </c>
      <c r="CX156" s="267">
        <f ca="1">(INDEX('Term Pricing'!$Q$1453:$Q$1632,MATCH('Project 1'!CX$8,'Term Pricing'!$C$1453:$C$1632,0))*CX115*$D156)+(INDEX('Term Pricing'!$R$1453:$R$1632,MATCH('Project 1'!CX$8,'Term Pricing'!$C$1453:$C$1632,0))*CX115*(1-$D156))</f>
        <v>0</v>
      </c>
      <c r="CY156" s="267">
        <f ca="1">(INDEX('Term Pricing'!$Q$1453:$Q$1632,MATCH('Project 1'!CY$8,'Term Pricing'!$C$1453:$C$1632,0))*CY115*$D156)+(INDEX('Term Pricing'!$R$1453:$R$1632,MATCH('Project 1'!CY$8,'Term Pricing'!$C$1453:$C$1632,0))*CY115*(1-$D156))</f>
        <v>0</v>
      </c>
      <c r="CZ156" s="267">
        <f ca="1">(INDEX('Term Pricing'!$Q$1453:$Q$1632,MATCH('Project 1'!CZ$8,'Term Pricing'!$C$1453:$C$1632,0))*CZ115*$D156)+(INDEX('Term Pricing'!$R$1453:$R$1632,MATCH('Project 1'!CZ$8,'Term Pricing'!$C$1453:$C$1632,0))*CZ115*(1-$D156))</f>
        <v>0</v>
      </c>
      <c r="DA156" s="267">
        <f ca="1">(INDEX('Term Pricing'!$Q$1453:$Q$1632,MATCH('Project 1'!DA$8,'Term Pricing'!$C$1453:$C$1632,0))*DA115*$D156)+(INDEX('Term Pricing'!$R$1453:$R$1632,MATCH('Project 1'!DA$8,'Term Pricing'!$C$1453:$C$1632,0))*DA115*(1-$D156))</f>
        <v>0</v>
      </c>
      <c r="DB156" s="267">
        <f ca="1">(INDEX('Term Pricing'!$Q$1453:$Q$1632,MATCH('Project 1'!DB$8,'Term Pricing'!$C$1453:$C$1632,0))*DB115*$D156)+(INDEX('Term Pricing'!$R$1453:$R$1632,MATCH('Project 1'!DB$8,'Term Pricing'!$C$1453:$C$1632,0))*DB115*(1-$D156))</f>
        <v>0</v>
      </c>
      <c r="DC156" s="267">
        <f ca="1">(INDEX('Term Pricing'!$Q$1453:$Q$1632,MATCH('Project 1'!DC$8,'Term Pricing'!$C$1453:$C$1632,0))*DC115*$D156)+(INDEX('Term Pricing'!$R$1453:$R$1632,MATCH('Project 1'!DC$8,'Term Pricing'!$C$1453:$C$1632,0))*DC115*(1-$D156))</f>
        <v>0</v>
      </c>
      <c r="DD156" s="267">
        <f ca="1">(INDEX('Term Pricing'!$Q$1453:$Q$1632,MATCH('Project 1'!DD$8,'Term Pricing'!$C$1453:$C$1632,0))*DD115*$D156)+(INDEX('Term Pricing'!$R$1453:$R$1632,MATCH('Project 1'!DD$8,'Term Pricing'!$C$1453:$C$1632,0))*DD115*(1-$D156))</f>
        <v>0</v>
      </c>
      <c r="DE156" s="267">
        <f ca="1">(INDEX('Term Pricing'!$Q$1453:$Q$1632,MATCH('Project 1'!DE$8,'Term Pricing'!$C$1453:$C$1632,0))*DE115*$D156)+(INDEX('Term Pricing'!$R$1453:$R$1632,MATCH('Project 1'!DE$8,'Term Pricing'!$C$1453:$C$1632,0))*DE115*(1-$D156))</f>
        <v>0</v>
      </c>
      <c r="DF156" s="267">
        <f ca="1">(INDEX('Term Pricing'!$Q$1453:$Q$1632,MATCH('Project 1'!DF$8,'Term Pricing'!$C$1453:$C$1632,0))*DF115*$D156)+(INDEX('Term Pricing'!$R$1453:$R$1632,MATCH('Project 1'!DF$8,'Term Pricing'!$C$1453:$C$1632,0))*DF115*(1-$D156))</f>
        <v>0</v>
      </c>
      <c r="DG156" s="267">
        <f ca="1">(INDEX('Term Pricing'!$Q$1453:$Q$1632,MATCH('Project 1'!DG$8,'Term Pricing'!$C$1453:$C$1632,0))*DG115*$D156)+(INDEX('Term Pricing'!$R$1453:$R$1632,MATCH('Project 1'!DG$8,'Term Pricing'!$C$1453:$C$1632,0))*DG115*(1-$D156))</f>
        <v>0</v>
      </c>
      <c r="DH156" s="267">
        <f ca="1">(INDEX('Term Pricing'!$Q$1453:$Q$1632,MATCH('Project 1'!DH$8,'Term Pricing'!$C$1453:$C$1632,0))*DH115*$D156)+(INDEX('Term Pricing'!$R$1453:$R$1632,MATCH('Project 1'!DH$8,'Term Pricing'!$C$1453:$C$1632,0))*DH115*(1-$D156))</f>
        <v>0</v>
      </c>
      <c r="DI156" s="267">
        <f ca="1">(INDEX('Term Pricing'!$Q$1453:$Q$1632,MATCH('Project 1'!DI$8,'Term Pricing'!$C$1453:$C$1632,0))*DI115*$D156)+(INDEX('Term Pricing'!$R$1453:$R$1632,MATCH('Project 1'!DI$8,'Term Pricing'!$C$1453:$C$1632,0))*DI115*(1-$D156))</f>
        <v>0</v>
      </c>
      <c r="DJ156" s="267">
        <f ca="1">(INDEX('Term Pricing'!$Q$1453:$Q$1632,MATCH('Project 1'!DJ$8,'Term Pricing'!$C$1453:$C$1632,0))*DJ115*$D156)+(INDEX('Term Pricing'!$R$1453:$R$1632,MATCH('Project 1'!DJ$8,'Term Pricing'!$C$1453:$C$1632,0))*DJ115*(1-$D156))</f>
        <v>0</v>
      </c>
      <c r="DK156" s="267">
        <f ca="1">(INDEX('Term Pricing'!$Q$1453:$Q$1632,MATCH('Project 1'!DK$8,'Term Pricing'!$C$1453:$C$1632,0))*DK115*$D156)+(INDEX('Term Pricing'!$R$1453:$R$1632,MATCH('Project 1'!DK$8,'Term Pricing'!$C$1453:$C$1632,0))*DK115*(1-$D156))</f>
        <v>0</v>
      </c>
      <c r="DL156" s="267">
        <f ca="1">(INDEX('Term Pricing'!$Q$1453:$Q$1632,MATCH('Project 1'!DL$8,'Term Pricing'!$C$1453:$C$1632,0))*DL115*$D156)+(INDEX('Term Pricing'!$R$1453:$R$1632,MATCH('Project 1'!DL$8,'Term Pricing'!$C$1453:$C$1632,0))*DL115*(1-$D156))</f>
        <v>0</v>
      </c>
      <c r="DM156" s="267">
        <f ca="1">(INDEX('Term Pricing'!$Q$1453:$Q$1632,MATCH('Project 1'!DM$8,'Term Pricing'!$C$1453:$C$1632,0))*DM115*$D156)+(INDEX('Term Pricing'!$R$1453:$R$1632,MATCH('Project 1'!DM$8,'Term Pricing'!$C$1453:$C$1632,0))*DM115*(1-$D156))</f>
        <v>0</v>
      </c>
      <c r="DN156" s="267">
        <f ca="1">(INDEX('Term Pricing'!$Q$1453:$Q$1632,MATCH('Project 1'!DN$8,'Term Pricing'!$C$1453:$C$1632,0))*DN115*$D156)+(INDEX('Term Pricing'!$R$1453:$R$1632,MATCH('Project 1'!DN$8,'Term Pricing'!$C$1453:$C$1632,0))*DN115*(1-$D156))</f>
        <v>0</v>
      </c>
      <c r="DO156" s="267">
        <f ca="1">(INDEX('Term Pricing'!$Q$1453:$Q$1632,MATCH('Project 1'!DO$8,'Term Pricing'!$C$1453:$C$1632,0))*DO115*$D156)+(INDEX('Term Pricing'!$R$1453:$R$1632,MATCH('Project 1'!DO$8,'Term Pricing'!$C$1453:$C$1632,0))*DO115*(1-$D156))</f>
        <v>0</v>
      </c>
      <c r="DP156" s="267">
        <f ca="1">(INDEX('Term Pricing'!$Q$1453:$Q$1632,MATCH('Project 1'!DP$8,'Term Pricing'!$C$1453:$C$1632,0))*DP115*$D156)+(INDEX('Term Pricing'!$R$1453:$R$1632,MATCH('Project 1'!DP$8,'Term Pricing'!$C$1453:$C$1632,0))*DP115*(1-$D156))</f>
        <v>0</v>
      </c>
      <c r="DQ156" s="267">
        <f ca="1">(INDEX('Term Pricing'!$Q$1453:$Q$1632,MATCH('Project 1'!DQ$8,'Term Pricing'!$C$1453:$C$1632,0))*DQ115*$D156)+(INDEX('Term Pricing'!$R$1453:$R$1632,MATCH('Project 1'!DQ$8,'Term Pricing'!$C$1453:$C$1632,0))*DQ115*(1-$D156))</f>
        <v>0</v>
      </c>
      <c r="DR156" s="267">
        <f ca="1">(INDEX('Term Pricing'!$Q$1453:$Q$1632,MATCH('Project 1'!DR$8,'Term Pricing'!$C$1453:$C$1632,0))*DR115*$D156)+(INDEX('Term Pricing'!$R$1453:$R$1632,MATCH('Project 1'!DR$8,'Term Pricing'!$C$1453:$C$1632,0))*DR115*(1-$D156))</f>
        <v>0</v>
      </c>
      <c r="DS156" s="267">
        <f ca="1">(INDEX('Term Pricing'!$Q$1453:$Q$1632,MATCH('Project 1'!DS$8,'Term Pricing'!$C$1453:$C$1632,0))*DS115*$D156)+(INDEX('Term Pricing'!$R$1453:$R$1632,MATCH('Project 1'!DS$8,'Term Pricing'!$C$1453:$C$1632,0))*DS115*(1-$D156))</f>
        <v>0</v>
      </c>
      <c r="DT156" s="267">
        <f ca="1">(INDEX('Term Pricing'!$Q$1453:$Q$1632,MATCH('Project 1'!DT$8,'Term Pricing'!$C$1453:$C$1632,0))*DT115*$D156)+(INDEX('Term Pricing'!$R$1453:$R$1632,MATCH('Project 1'!DT$8,'Term Pricing'!$C$1453:$C$1632,0))*DT115*(1-$D156))</f>
        <v>0</v>
      </c>
      <c r="DU156" s="267">
        <f ca="1">(INDEX('Term Pricing'!$Q$1453:$Q$1632,MATCH('Project 1'!DU$8,'Term Pricing'!$C$1453:$C$1632,0))*DU115*$D156)+(INDEX('Term Pricing'!$R$1453:$R$1632,MATCH('Project 1'!DU$8,'Term Pricing'!$C$1453:$C$1632,0))*DU115*(1-$D156))</f>
        <v>0</v>
      </c>
      <c r="DV156" s="267">
        <f ca="1">(INDEX('Term Pricing'!$Q$1453:$Q$1632,MATCH('Project 1'!DV$8,'Term Pricing'!$C$1453:$C$1632,0))*DV115*$D156)+(INDEX('Term Pricing'!$R$1453:$R$1632,MATCH('Project 1'!DV$8,'Term Pricing'!$C$1453:$C$1632,0))*DV115*(1-$D156))</f>
        <v>0</v>
      </c>
      <c r="DW156" s="267">
        <f ca="1">(INDEX('Term Pricing'!$Q$1453:$Q$1632,MATCH('Project 1'!DW$8,'Term Pricing'!$C$1453:$C$1632,0))*DW115*$D156)+(INDEX('Term Pricing'!$R$1453:$R$1632,MATCH('Project 1'!DW$8,'Term Pricing'!$C$1453:$C$1632,0))*DW115*(1-$D156))</f>
        <v>0</v>
      </c>
      <c r="DX156" s="267">
        <f ca="1">(INDEX('Term Pricing'!$Q$1453:$Q$1632,MATCH('Project 1'!DX$8,'Term Pricing'!$C$1453:$C$1632,0))*DX115*$D156)+(INDEX('Term Pricing'!$R$1453:$R$1632,MATCH('Project 1'!DX$8,'Term Pricing'!$C$1453:$C$1632,0))*DX115*(1-$D156))</f>
        <v>0</v>
      </c>
      <c r="DY156" s="267">
        <f ca="1">(INDEX('Term Pricing'!$Q$1453:$Q$1632,MATCH('Project 1'!DY$8,'Term Pricing'!$C$1453:$C$1632,0))*DY115*$D156)+(INDEX('Term Pricing'!$R$1453:$R$1632,MATCH('Project 1'!DY$8,'Term Pricing'!$C$1453:$C$1632,0))*DY115*(1-$D156))</f>
        <v>0</v>
      </c>
      <c r="DZ156" s="267">
        <f ca="1">(INDEX('Term Pricing'!$Q$1453:$Q$1632,MATCH('Project 1'!DZ$8,'Term Pricing'!$C$1453:$C$1632,0))*DZ115*$D156)+(INDEX('Term Pricing'!$R$1453:$R$1632,MATCH('Project 1'!DZ$8,'Term Pricing'!$C$1453:$C$1632,0))*DZ115*(1-$D156))</f>
        <v>0</v>
      </c>
    </row>
    <row r="157" spans="1:130" hidden="1" outlineLevel="1">
      <c r="A157" s="151"/>
      <c r="C157" s="34" t="str">
        <f t="shared" si="367"/>
        <v>MI300X</v>
      </c>
      <c r="D157" s="70">
        <f>Inputs!I101</f>
        <v>0</v>
      </c>
      <c r="E157" s="27"/>
      <c r="F157" s="110">
        <v>0</v>
      </c>
      <c r="G157" s="54" t="s">
        <v>83</v>
      </c>
      <c r="H157" s="266">
        <f t="shared" ca="1" si="366"/>
        <v>0</v>
      </c>
      <c r="I157" s="29"/>
      <c r="J157" s="267">
        <f ca="1">(INDEX('Term Pricing'!$S$1453:$S$1632,MATCH('Project 1'!J$8,'Term Pricing'!$C$1453:$C$1632,0))*J116*$D157)+(INDEX('Term Pricing'!$T$1453:$T$1632,MATCH('Project 1'!J$8,'Term Pricing'!$C$1453:$C$1632,0))*J116*(1-$D157))</f>
        <v>0</v>
      </c>
      <c r="K157" s="267">
        <f ca="1">(INDEX('Term Pricing'!$S$1453:$S$1632,MATCH('Project 1'!K$8,'Term Pricing'!$C$1453:$C$1632,0))*K116*$D157)+(INDEX('Term Pricing'!$T$1453:$T$1632,MATCH('Project 1'!K$8,'Term Pricing'!$C$1453:$C$1632,0))*K116*(1-$D157))</f>
        <v>0</v>
      </c>
      <c r="L157" s="267">
        <f ca="1">(INDEX('Term Pricing'!$S$1453:$S$1632,MATCH('Project 1'!L$8,'Term Pricing'!$C$1453:$C$1632,0))*L116*$D157)+(INDEX('Term Pricing'!$T$1453:$T$1632,MATCH('Project 1'!L$8,'Term Pricing'!$C$1453:$C$1632,0))*L116*(1-$D157))</f>
        <v>0</v>
      </c>
      <c r="M157" s="267">
        <f ca="1">(INDEX('Term Pricing'!$S$1453:$S$1632,MATCH('Project 1'!M$8,'Term Pricing'!$C$1453:$C$1632,0))*M116*$D157)+(INDEX('Term Pricing'!$T$1453:$T$1632,MATCH('Project 1'!M$8,'Term Pricing'!$C$1453:$C$1632,0))*M116*(1-$D157))</f>
        <v>0</v>
      </c>
      <c r="N157" s="267">
        <f ca="1">(INDEX('Term Pricing'!$S$1453:$S$1632,MATCH('Project 1'!N$8,'Term Pricing'!$C$1453:$C$1632,0))*N116*$D157)+(INDEX('Term Pricing'!$T$1453:$T$1632,MATCH('Project 1'!N$8,'Term Pricing'!$C$1453:$C$1632,0))*N116*(1-$D157))</f>
        <v>0</v>
      </c>
      <c r="O157" s="267">
        <f ca="1">(INDEX('Term Pricing'!$S$1453:$S$1632,MATCH('Project 1'!O$8,'Term Pricing'!$C$1453:$C$1632,0))*O116*$D157)+(INDEX('Term Pricing'!$T$1453:$T$1632,MATCH('Project 1'!O$8,'Term Pricing'!$C$1453:$C$1632,0))*O116*(1-$D157))</f>
        <v>0</v>
      </c>
      <c r="P157" s="267">
        <f ca="1">(INDEX('Term Pricing'!$S$1453:$S$1632,MATCH('Project 1'!P$8,'Term Pricing'!$C$1453:$C$1632,0))*P116*$D157)+(INDEX('Term Pricing'!$T$1453:$T$1632,MATCH('Project 1'!P$8,'Term Pricing'!$C$1453:$C$1632,0))*P116*(1-$D157))</f>
        <v>0</v>
      </c>
      <c r="Q157" s="267">
        <f ca="1">(INDEX('Term Pricing'!$S$1453:$S$1632,MATCH('Project 1'!Q$8,'Term Pricing'!$C$1453:$C$1632,0))*Q116*$D157)+(INDEX('Term Pricing'!$T$1453:$T$1632,MATCH('Project 1'!Q$8,'Term Pricing'!$C$1453:$C$1632,0))*Q116*(1-$D157))</f>
        <v>0</v>
      </c>
      <c r="R157" s="267">
        <f ca="1">(INDEX('Term Pricing'!$S$1453:$S$1632,MATCH('Project 1'!R$8,'Term Pricing'!$C$1453:$C$1632,0))*R116*$D157)+(INDEX('Term Pricing'!$T$1453:$T$1632,MATCH('Project 1'!R$8,'Term Pricing'!$C$1453:$C$1632,0))*R116*(1-$D157))</f>
        <v>0</v>
      </c>
      <c r="S157" s="267">
        <f ca="1">(INDEX('Term Pricing'!$S$1453:$S$1632,MATCH('Project 1'!S$8,'Term Pricing'!$C$1453:$C$1632,0))*S116*$D157)+(INDEX('Term Pricing'!$T$1453:$T$1632,MATCH('Project 1'!S$8,'Term Pricing'!$C$1453:$C$1632,0))*S116*(1-$D157))</f>
        <v>0</v>
      </c>
      <c r="T157" s="267">
        <f ca="1">(INDEX('Term Pricing'!$S$1453:$S$1632,MATCH('Project 1'!T$8,'Term Pricing'!$C$1453:$C$1632,0))*T116*$D157)+(INDEX('Term Pricing'!$T$1453:$T$1632,MATCH('Project 1'!T$8,'Term Pricing'!$C$1453:$C$1632,0))*T116*(1-$D157))</f>
        <v>0</v>
      </c>
      <c r="U157" s="267">
        <f ca="1">(INDEX('Term Pricing'!$S$1453:$S$1632,MATCH('Project 1'!U$8,'Term Pricing'!$C$1453:$C$1632,0))*U116*$D157)+(INDEX('Term Pricing'!$T$1453:$T$1632,MATCH('Project 1'!U$8,'Term Pricing'!$C$1453:$C$1632,0))*U116*(1-$D157))</f>
        <v>0</v>
      </c>
      <c r="V157" s="267">
        <f ca="1">(INDEX('Term Pricing'!$S$1453:$S$1632,MATCH('Project 1'!V$8,'Term Pricing'!$C$1453:$C$1632,0))*V116*$D157)+(INDEX('Term Pricing'!$T$1453:$T$1632,MATCH('Project 1'!V$8,'Term Pricing'!$C$1453:$C$1632,0))*V116*(1-$D157))</f>
        <v>0</v>
      </c>
      <c r="W157" s="267">
        <f ca="1">(INDEX('Term Pricing'!$S$1453:$S$1632,MATCH('Project 1'!W$8,'Term Pricing'!$C$1453:$C$1632,0))*W116*$D157)+(INDEX('Term Pricing'!$T$1453:$T$1632,MATCH('Project 1'!W$8,'Term Pricing'!$C$1453:$C$1632,0))*W116*(1-$D157))</f>
        <v>0</v>
      </c>
      <c r="X157" s="267">
        <f ca="1">(INDEX('Term Pricing'!$S$1453:$S$1632,MATCH('Project 1'!X$8,'Term Pricing'!$C$1453:$C$1632,0))*X116*$D157)+(INDEX('Term Pricing'!$T$1453:$T$1632,MATCH('Project 1'!X$8,'Term Pricing'!$C$1453:$C$1632,0))*X116*(1-$D157))</f>
        <v>0</v>
      </c>
      <c r="Y157" s="267">
        <f ca="1">(INDEX('Term Pricing'!$S$1453:$S$1632,MATCH('Project 1'!Y$8,'Term Pricing'!$C$1453:$C$1632,0))*Y116*$D157)+(INDEX('Term Pricing'!$T$1453:$T$1632,MATCH('Project 1'!Y$8,'Term Pricing'!$C$1453:$C$1632,0))*Y116*(1-$D157))</f>
        <v>0</v>
      </c>
      <c r="Z157" s="267">
        <f ca="1">(INDEX('Term Pricing'!$S$1453:$S$1632,MATCH('Project 1'!Z$8,'Term Pricing'!$C$1453:$C$1632,0))*Z116*$D157)+(INDEX('Term Pricing'!$T$1453:$T$1632,MATCH('Project 1'!Z$8,'Term Pricing'!$C$1453:$C$1632,0))*Z116*(1-$D157))</f>
        <v>0</v>
      </c>
      <c r="AA157" s="267">
        <f ca="1">(INDEX('Term Pricing'!$S$1453:$S$1632,MATCH('Project 1'!AA$8,'Term Pricing'!$C$1453:$C$1632,0))*AA116*$D157)+(INDEX('Term Pricing'!$T$1453:$T$1632,MATCH('Project 1'!AA$8,'Term Pricing'!$C$1453:$C$1632,0))*AA116*(1-$D157))</f>
        <v>0</v>
      </c>
      <c r="AB157" s="267">
        <f ca="1">(INDEX('Term Pricing'!$S$1453:$S$1632,MATCH('Project 1'!AB$8,'Term Pricing'!$C$1453:$C$1632,0))*AB116*$D157)+(INDEX('Term Pricing'!$T$1453:$T$1632,MATCH('Project 1'!AB$8,'Term Pricing'!$C$1453:$C$1632,0))*AB116*(1-$D157))</f>
        <v>0</v>
      </c>
      <c r="AC157" s="267">
        <f ca="1">(INDEX('Term Pricing'!$S$1453:$S$1632,MATCH('Project 1'!AC$8,'Term Pricing'!$C$1453:$C$1632,0))*AC116*$D157)+(INDEX('Term Pricing'!$T$1453:$T$1632,MATCH('Project 1'!AC$8,'Term Pricing'!$C$1453:$C$1632,0))*AC116*(1-$D157))</f>
        <v>0</v>
      </c>
      <c r="AD157" s="267">
        <f ca="1">(INDEX('Term Pricing'!$S$1453:$S$1632,MATCH('Project 1'!AD$8,'Term Pricing'!$C$1453:$C$1632,0))*AD116*$D157)+(INDEX('Term Pricing'!$T$1453:$T$1632,MATCH('Project 1'!AD$8,'Term Pricing'!$C$1453:$C$1632,0))*AD116*(1-$D157))</f>
        <v>0</v>
      </c>
      <c r="AE157" s="267">
        <f ca="1">(INDEX('Term Pricing'!$S$1453:$S$1632,MATCH('Project 1'!AE$8,'Term Pricing'!$C$1453:$C$1632,0))*AE116*$D157)+(INDEX('Term Pricing'!$T$1453:$T$1632,MATCH('Project 1'!AE$8,'Term Pricing'!$C$1453:$C$1632,0))*AE116*(1-$D157))</f>
        <v>0</v>
      </c>
      <c r="AF157" s="267">
        <f ca="1">(INDEX('Term Pricing'!$S$1453:$S$1632,MATCH('Project 1'!AF$8,'Term Pricing'!$C$1453:$C$1632,0))*AF116*$D157)+(INDEX('Term Pricing'!$T$1453:$T$1632,MATCH('Project 1'!AF$8,'Term Pricing'!$C$1453:$C$1632,0))*AF116*(1-$D157))</f>
        <v>0</v>
      </c>
      <c r="AG157" s="267">
        <f ca="1">(INDEX('Term Pricing'!$S$1453:$S$1632,MATCH('Project 1'!AG$8,'Term Pricing'!$C$1453:$C$1632,0))*AG116*$D157)+(INDEX('Term Pricing'!$T$1453:$T$1632,MATCH('Project 1'!AG$8,'Term Pricing'!$C$1453:$C$1632,0))*AG116*(1-$D157))</f>
        <v>0</v>
      </c>
      <c r="AH157" s="267">
        <f ca="1">(INDEX('Term Pricing'!$S$1453:$S$1632,MATCH('Project 1'!AH$8,'Term Pricing'!$C$1453:$C$1632,0))*AH116*$D157)+(INDEX('Term Pricing'!$T$1453:$T$1632,MATCH('Project 1'!AH$8,'Term Pricing'!$C$1453:$C$1632,0))*AH116*(1-$D157))</f>
        <v>0</v>
      </c>
      <c r="AI157" s="267">
        <f ca="1">(INDEX('Term Pricing'!$S$1453:$S$1632,MATCH('Project 1'!AI$8,'Term Pricing'!$C$1453:$C$1632,0))*AI116*$D157)+(INDEX('Term Pricing'!$T$1453:$T$1632,MATCH('Project 1'!AI$8,'Term Pricing'!$C$1453:$C$1632,0))*AI116*(1-$D157))</f>
        <v>0</v>
      </c>
      <c r="AJ157" s="267">
        <f ca="1">(INDEX('Term Pricing'!$S$1453:$S$1632,MATCH('Project 1'!AJ$8,'Term Pricing'!$C$1453:$C$1632,0))*AJ116*$D157)+(INDEX('Term Pricing'!$T$1453:$T$1632,MATCH('Project 1'!AJ$8,'Term Pricing'!$C$1453:$C$1632,0))*AJ116*(1-$D157))</f>
        <v>0</v>
      </c>
      <c r="AK157" s="267">
        <f ca="1">(INDEX('Term Pricing'!$S$1453:$S$1632,MATCH('Project 1'!AK$8,'Term Pricing'!$C$1453:$C$1632,0))*AK116*$D157)+(INDEX('Term Pricing'!$T$1453:$T$1632,MATCH('Project 1'!AK$8,'Term Pricing'!$C$1453:$C$1632,0))*AK116*(1-$D157))</f>
        <v>0</v>
      </c>
      <c r="AL157" s="267">
        <f ca="1">(INDEX('Term Pricing'!$S$1453:$S$1632,MATCH('Project 1'!AL$8,'Term Pricing'!$C$1453:$C$1632,0))*AL116*$D157)+(INDEX('Term Pricing'!$T$1453:$T$1632,MATCH('Project 1'!AL$8,'Term Pricing'!$C$1453:$C$1632,0))*AL116*(1-$D157))</f>
        <v>0</v>
      </c>
      <c r="AM157" s="267">
        <f ca="1">(INDEX('Term Pricing'!$S$1453:$S$1632,MATCH('Project 1'!AM$8,'Term Pricing'!$C$1453:$C$1632,0))*AM116*$D157)+(INDEX('Term Pricing'!$T$1453:$T$1632,MATCH('Project 1'!AM$8,'Term Pricing'!$C$1453:$C$1632,0))*AM116*(1-$D157))</f>
        <v>0</v>
      </c>
      <c r="AN157" s="267">
        <f ca="1">(INDEX('Term Pricing'!$S$1453:$S$1632,MATCH('Project 1'!AN$8,'Term Pricing'!$C$1453:$C$1632,0))*AN116*$D157)+(INDEX('Term Pricing'!$T$1453:$T$1632,MATCH('Project 1'!AN$8,'Term Pricing'!$C$1453:$C$1632,0))*AN116*(1-$D157))</f>
        <v>0</v>
      </c>
      <c r="AO157" s="267">
        <f ca="1">(INDEX('Term Pricing'!$S$1453:$S$1632,MATCH('Project 1'!AO$8,'Term Pricing'!$C$1453:$C$1632,0))*AO116*$D157)+(INDEX('Term Pricing'!$T$1453:$T$1632,MATCH('Project 1'!AO$8,'Term Pricing'!$C$1453:$C$1632,0))*AO116*(1-$D157))</f>
        <v>0</v>
      </c>
      <c r="AP157" s="267">
        <f ca="1">(INDEX('Term Pricing'!$S$1453:$S$1632,MATCH('Project 1'!AP$8,'Term Pricing'!$C$1453:$C$1632,0))*AP116*$D157)+(INDEX('Term Pricing'!$T$1453:$T$1632,MATCH('Project 1'!AP$8,'Term Pricing'!$C$1453:$C$1632,0))*AP116*(1-$D157))</f>
        <v>0</v>
      </c>
      <c r="AQ157" s="267">
        <f ca="1">(INDEX('Term Pricing'!$S$1453:$S$1632,MATCH('Project 1'!AQ$8,'Term Pricing'!$C$1453:$C$1632,0))*AQ116*$D157)+(INDEX('Term Pricing'!$T$1453:$T$1632,MATCH('Project 1'!AQ$8,'Term Pricing'!$C$1453:$C$1632,0))*AQ116*(1-$D157))</f>
        <v>0</v>
      </c>
      <c r="AR157" s="267">
        <f ca="1">(INDEX('Term Pricing'!$S$1453:$S$1632,MATCH('Project 1'!AR$8,'Term Pricing'!$C$1453:$C$1632,0))*AR116*$D157)+(INDEX('Term Pricing'!$T$1453:$T$1632,MATCH('Project 1'!AR$8,'Term Pricing'!$C$1453:$C$1632,0))*AR116*(1-$D157))</f>
        <v>0</v>
      </c>
      <c r="AS157" s="267">
        <f ca="1">(INDEX('Term Pricing'!$S$1453:$S$1632,MATCH('Project 1'!AS$8,'Term Pricing'!$C$1453:$C$1632,0))*AS116*$D157)+(INDEX('Term Pricing'!$T$1453:$T$1632,MATCH('Project 1'!AS$8,'Term Pricing'!$C$1453:$C$1632,0))*AS116*(1-$D157))</f>
        <v>0</v>
      </c>
      <c r="AT157" s="267">
        <f ca="1">(INDEX('Term Pricing'!$S$1453:$S$1632,MATCH('Project 1'!AT$8,'Term Pricing'!$C$1453:$C$1632,0))*AT116*$D157)+(INDEX('Term Pricing'!$T$1453:$T$1632,MATCH('Project 1'!AT$8,'Term Pricing'!$C$1453:$C$1632,0))*AT116*(1-$D157))</f>
        <v>0</v>
      </c>
      <c r="AU157" s="267">
        <f ca="1">(INDEX('Term Pricing'!$S$1453:$S$1632,MATCH('Project 1'!AU$8,'Term Pricing'!$C$1453:$C$1632,0))*AU116*$D157)+(INDEX('Term Pricing'!$T$1453:$T$1632,MATCH('Project 1'!AU$8,'Term Pricing'!$C$1453:$C$1632,0))*AU116*(1-$D157))</f>
        <v>0</v>
      </c>
      <c r="AV157" s="267">
        <f ca="1">(INDEX('Term Pricing'!$S$1453:$S$1632,MATCH('Project 1'!AV$8,'Term Pricing'!$C$1453:$C$1632,0))*AV116*$D157)+(INDEX('Term Pricing'!$T$1453:$T$1632,MATCH('Project 1'!AV$8,'Term Pricing'!$C$1453:$C$1632,0))*AV116*(1-$D157))</f>
        <v>0</v>
      </c>
      <c r="AW157" s="267">
        <f ca="1">(INDEX('Term Pricing'!$S$1453:$S$1632,MATCH('Project 1'!AW$8,'Term Pricing'!$C$1453:$C$1632,0))*AW116*$D157)+(INDEX('Term Pricing'!$T$1453:$T$1632,MATCH('Project 1'!AW$8,'Term Pricing'!$C$1453:$C$1632,0))*AW116*(1-$D157))</f>
        <v>0</v>
      </c>
      <c r="AX157" s="267">
        <f ca="1">(INDEX('Term Pricing'!$S$1453:$S$1632,MATCH('Project 1'!AX$8,'Term Pricing'!$C$1453:$C$1632,0))*AX116*$D157)+(INDEX('Term Pricing'!$T$1453:$T$1632,MATCH('Project 1'!AX$8,'Term Pricing'!$C$1453:$C$1632,0))*AX116*(1-$D157))</f>
        <v>0</v>
      </c>
      <c r="AY157" s="267">
        <f ca="1">(INDEX('Term Pricing'!$S$1453:$S$1632,MATCH('Project 1'!AY$8,'Term Pricing'!$C$1453:$C$1632,0))*AY116*$D157)+(INDEX('Term Pricing'!$T$1453:$T$1632,MATCH('Project 1'!AY$8,'Term Pricing'!$C$1453:$C$1632,0))*AY116*(1-$D157))</f>
        <v>0</v>
      </c>
      <c r="AZ157" s="267">
        <f ca="1">(INDEX('Term Pricing'!$S$1453:$S$1632,MATCH('Project 1'!AZ$8,'Term Pricing'!$C$1453:$C$1632,0))*AZ116*$D157)+(INDEX('Term Pricing'!$T$1453:$T$1632,MATCH('Project 1'!AZ$8,'Term Pricing'!$C$1453:$C$1632,0))*AZ116*(1-$D157))</f>
        <v>0</v>
      </c>
      <c r="BA157" s="267">
        <f ca="1">(INDEX('Term Pricing'!$S$1453:$S$1632,MATCH('Project 1'!BA$8,'Term Pricing'!$C$1453:$C$1632,0))*BA116*$D157)+(INDEX('Term Pricing'!$T$1453:$T$1632,MATCH('Project 1'!BA$8,'Term Pricing'!$C$1453:$C$1632,0))*BA116*(1-$D157))</f>
        <v>0</v>
      </c>
      <c r="BB157" s="267">
        <f ca="1">(INDEX('Term Pricing'!$S$1453:$S$1632,MATCH('Project 1'!BB$8,'Term Pricing'!$C$1453:$C$1632,0))*BB116*$D157)+(INDEX('Term Pricing'!$T$1453:$T$1632,MATCH('Project 1'!BB$8,'Term Pricing'!$C$1453:$C$1632,0))*BB116*(1-$D157))</f>
        <v>0</v>
      </c>
      <c r="BC157" s="267">
        <f ca="1">(INDEX('Term Pricing'!$S$1453:$S$1632,MATCH('Project 1'!BC$8,'Term Pricing'!$C$1453:$C$1632,0))*BC116*$D157)+(INDEX('Term Pricing'!$T$1453:$T$1632,MATCH('Project 1'!BC$8,'Term Pricing'!$C$1453:$C$1632,0))*BC116*(1-$D157))</f>
        <v>0</v>
      </c>
      <c r="BD157" s="267">
        <f ca="1">(INDEX('Term Pricing'!$S$1453:$S$1632,MATCH('Project 1'!BD$8,'Term Pricing'!$C$1453:$C$1632,0))*BD116*$D157)+(INDEX('Term Pricing'!$T$1453:$T$1632,MATCH('Project 1'!BD$8,'Term Pricing'!$C$1453:$C$1632,0))*BD116*(1-$D157))</f>
        <v>0</v>
      </c>
      <c r="BE157" s="267">
        <f ca="1">(INDEX('Term Pricing'!$S$1453:$S$1632,MATCH('Project 1'!BE$8,'Term Pricing'!$C$1453:$C$1632,0))*BE116*$D157)+(INDEX('Term Pricing'!$T$1453:$T$1632,MATCH('Project 1'!BE$8,'Term Pricing'!$C$1453:$C$1632,0))*BE116*(1-$D157))</f>
        <v>0</v>
      </c>
      <c r="BF157" s="267">
        <f ca="1">(INDEX('Term Pricing'!$S$1453:$S$1632,MATCH('Project 1'!BF$8,'Term Pricing'!$C$1453:$C$1632,0))*BF116*$D157)+(INDEX('Term Pricing'!$T$1453:$T$1632,MATCH('Project 1'!BF$8,'Term Pricing'!$C$1453:$C$1632,0))*BF116*(1-$D157))</f>
        <v>0</v>
      </c>
      <c r="BG157" s="267">
        <f ca="1">(INDEX('Term Pricing'!$S$1453:$S$1632,MATCH('Project 1'!BG$8,'Term Pricing'!$C$1453:$C$1632,0))*BG116*$D157)+(INDEX('Term Pricing'!$T$1453:$T$1632,MATCH('Project 1'!BG$8,'Term Pricing'!$C$1453:$C$1632,0))*BG116*(1-$D157))</f>
        <v>0</v>
      </c>
      <c r="BH157" s="267">
        <f ca="1">(INDEX('Term Pricing'!$S$1453:$S$1632,MATCH('Project 1'!BH$8,'Term Pricing'!$C$1453:$C$1632,0))*BH116*$D157)+(INDEX('Term Pricing'!$T$1453:$T$1632,MATCH('Project 1'!BH$8,'Term Pricing'!$C$1453:$C$1632,0))*BH116*(1-$D157))</f>
        <v>0</v>
      </c>
      <c r="BI157" s="267">
        <f ca="1">(INDEX('Term Pricing'!$S$1453:$S$1632,MATCH('Project 1'!BI$8,'Term Pricing'!$C$1453:$C$1632,0))*BI116*$D157)+(INDEX('Term Pricing'!$T$1453:$T$1632,MATCH('Project 1'!BI$8,'Term Pricing'!$C$1453:$C$1632,0))*BI116*(1-$D157))</f>
        <v>0</v>
      </c>
      <c r="BJ157" s="267">
        <f ca="1">(INDEX('Term Pricing'!$S$1453:$S$1632,MATCH('Project 1'!BJ$8,'Term Pricing'!$C$1453:$C$1632,0))*BJ116*$D157)+(INDEX('Term Pricing'!$T$1453:$T$1632,MATCH('Project 1'!BJ$8,'Term Pricing'!$C$1453:$C$1632,0))*BJ116*(1-$D157))</f>
        <v>0</v>
      </c>
      <c r="BK157" s="267">
        <f ca="1">(INDEX('Term Pricing'!$S$1453:$S$1632,MATCH('Project 1'!BK$8,'Term Pricing'!$C$1453:$C$1632,0))*BK116*$D157)+(INDEX('Term Pricing'!$T$1453:$T$1632,MATCH('Project 1'!BK$8,'Term Pricing'!$C$1453:$C$1632,0))*BK116*(1-$D157))</f>
        <v>0</v>
      </c>
      <c r="BL157" s="267">
        <f ca="1">(INDEX('Term Pricing'!$S$1453:$S$1632,MATCH('Project 1'!BL$8,'Term Pricing'!$C$1453:$C$1632,0))*BL116*$D157)+(INDEX('Term Pricing'!$T$1453:$T$1632,MATCH('Project 1'!BL$8,'Term Pricing'!$C$1453:$C$1632,0))*BL116*(1-$D157))</f>
        <v>0</v>
      </c>
      <c r="BM157" s="267">
        <f ca="1">(INDEX('Term Pricing'!$S$1453:$S$1632,MATCH('Project 1'!BM$8,'Term Pricing'!$C$1453:$C$1632,0))*BM116*$D157)+(INDEX('Term Pricing'!$T$1453:$T$1632,MATCH('Project 1'!BM$8,'Term Pricing'!$C$1453:$C$1632,0))*BM116*(1-$D157))</f>
        <v>0</v>
      </c>
      <c r="BN157" s="267">
        <f ca="1">(INDEX('Term Pricing'!$S$1453:$S$1632,MATCH('Project 1'!BN$8,'Term Pricing'!$C$1453:$C$1632,0))*BN116*$D157)+(INDEX('Term Pricing'!$T$1453:$T$1632,MATCH('Project 1'!BN$8,'Term Pricing'!$C$1453:$C$1632,0))*BN116*(1-$D157))</f>
        <v>0</v>
      </c>
      <c r="BO157" s="267">
        <f ca="1">(INDEX('Term Pricing'!$S$1453:$S$1632,MATCH('Project 1'!BO$8,'Term Pricing'!$C$1453:$C$1632,0))*BO116*$D157)+(INDEX('Term Pricing'!$T$1453:$T$1632,MATCH('Project 1'!BO$8,'Term Pricing'!$C$1453:$C$1632,0))*BO116*(1-$D157))</f>
        <v>0</v>
      </c>
      <c r="BP157" s="267">
        <f ca="1">(INDEX('Term Pricing'!$S$1453:$S$1632,MATCH('Project 1'!BP$8,'Term Pricing'!$C$1453:$C$1632,0))*BP116*$D157)+(INDEX('Term Pricing'!$T$1453:$T$1632,MATCH('Project 1'!BP$8,'Term Pricing'!$C$1453:$C$1632,0))*BP116*(1-$D157))</f>
        <v>0</v>
      </c>
      <c r="BQ157" s="267">
        <f ca="1">(INDEX('Term Pricing'!$S$1453:$S$1632,MATCH('Project 1'!BQ$8,'Term Pricing'!$C$1453:$C$1632,0))*BQ116*$D157)+(INDEX('Term Pricing'!$T$1453:$T$1632,MATCH('Project 1'!BQ$8,'Term Pricing'!$C$1453:$C$1632,0))*BQ116*(1-$D157))</f>
        <v>0</v>
      </c>
      <c r="BR157" s="267">
        <f ca="1">(INDEX('Term Pricing'!$S$1453:$S$1632,MATCH('Project 1'!BR$8,'Term Pricing'!$C$1453:$C$1632,0))*BR116*$D157)+(INDEX('Term Pricing'!$T$1453:$T$1632,MATCH('Project 1'!BR$8,'Term Pricing'!$C$1453:$C$1632,0))*BR116*(1-$D157))</f>
        <v>0</v>
      </c>
      <c r="BS157" s="267">
        <f ca="1">(INDEX('Term Pricing'!$S$1453:$S$1632,MATCH('Project 1'!BS$8,'Term Pricing'!$C$1453:$C$1632,0))*BS116*$D157)+(INDEX('Term Pricing'!$T$1453:$T$1632,MATCH('Project 1'!BS$8,'Term Pricing'!$C$1453:$C$1632,0))*BS116*(1-$D157))</f>
        <v>0</v>
      </c>
      <c r="BT157" s="267">
        <f ca="1">(INDEX('Term Pricing'!$S$1453:$S$1632,MATCH('Project 1'!BT$8,'Term Pricing'!$C$1453:$C$1632,0))*BT116*$D157)+(INDEX('Term Pricing'!$T$1453:$T$1632,MATCH('Project 1'!BT$8,'Term Pricing'!$C$1453:$C$1632,0))*BT116*(1-$D157))</f>
        <v>0</v>
      </c>
      <c r="BU157" s="267">
        <f ca="1">(INDEX('Term Pricing'!$S$1453:$S$1632,MATCH('Project 1'!BU$8,'Term Pricing'!$C$1453:$C$1632,0))*BU116*$D157)+(INDEX('Term Pricing'!$T$1453:$T$1632,MATCH('Project 1'!BU$8,'Term Pricing'!$C$1453:$C$1632,0))*BU116*(1-$D157))</f>
        <v>0</v>
      </c>
      <c r="BV157" s="267">
        <f ca="1">(INDEX('Term Pricing'!$S$1453:$S$1632,MATCH('Project 1'!BV$8,'Term Pricing'!$C$1453:$C$1632,0))*BV116*$D157)+(INDEX('Term Pricing'!$T$1453:$T$1632,MATCH('Project 1'!BV$8,'Term Pricing'!$C$1453:$C$1632,0))*BV116*(1-$D157))</f>
        <v>0</v>
      </c>
      <c r="BW157" s="267">
        <f ca="1">(INDEX('Term Pricing'!$S$1453:$S$1632,MATCH('Project 1'!BW$8,'Term Pricing'!$C$1453:$C$1632,0))*BW116*$D157)+(INDEX('Term Pricing'!$T$1453:$T$1632,MATCH('Project 1'!BW$8,'Term Pricing'!$C$1453:$C$1632,0))*BW116*(1-$D157))</f>
        <v>0</v>
      </c>
      <c r="BX157" s="267">
        <f ca="1">(INDEX('Term Pricing'!$S$1453:$S$1632,MATCH('Project 1'!BX$8,'Term Pricing'!$C$1453:$C$1632,0))*BX116*$D157)+(INDEX('Term Pricing'!$T$1453:$T$1632,MATCH('Project 1'!BX$8,'Term Pricing'!$C$1453:$C$1632,0))*BX116*(1-$D157))</f>
        <v>0</v>
      </c>
      <c r="BY157" s="267">
        <f ca="1">(INDEX('Term Pricing'!$S$1453:$S$1632,MATCH('Project 1'!BY$8,'Term Pricing'!$C$1453:$C$1632,0))*BY116*$D157)+(INDEX('Term Pricing'!$T$1453:$T$1632,MATCH('Project 1'!BY$8,'Term Pricing'!$C$1453:$C$1632,0))*BY116*(1-$D157))</f>
        <v>0</v>
      </c>
      <c r="BZ157" s="267">
        <f ca="1">(INDEX('Term Pricing'!$S$1453:$S$1632,MATCH('Project 1'!BZ$8,'Term Pricing'!$C$1453:$C$1632,0))*BZ116*$D157)+(INDEX('Term Pricing'!$T$1453:$T$1632,MATCH('Project 1'!BZ$8,'Term Pricing'!$C$1453:$C$1632,0))*BZ116*(1-$D157))</f>
        <v>0</v>
      </c>
      <c r="CA157" s="267">
        <f ca="1">(INDEX('Term Pricing'!$S$1453:$S$1632,MATCH('Project 1'!CA$8,'Term Pricing'!$C$1453:$C$1632,0))*CA116*$D157)+(INDEX('Term Pricing'!$T$1453:$T$1632,MATCH('Project 1'!CA$8,'Term Pricing'!$C$1453:$C$1632,0))*CA116*(1-$D157))</f>
        <v>0</v>
      </c>
      <c r="CB157" s="267">
        <f ca="1">(INDEX('Term Pricing'!$S$1453:$S$1632,MATCH('Project 1'!CB$8,'Term Pricing'!$C$1453:$C$1632,0))*CB116*$D157)+(INDEX('Term Pricing'!$T$1453:$T$1632,MATCH('Project 1'!CB$8,'Term Pricing'!$C$1453:$C$1632,0))*CB116*(1-$D157))</f>
        <v>0</v>
      </c>
      <c r="CC157" s="267">
        <f ca="1">(INDEX('Term Pricing'!$S$1453:$S$1632,MATCH('Project 1'!CC$8,'Term Pricing'!$C$1453:$C$1632,0))*CC116*$D157)+(INDEX('Term Pricing'!$T$1453:$T$1632,MATCH('Project 1'!CC$8,'Term Pricing'!$C$1453:$C$1632,0))*CC116*(1-$D157))</f>
        <v>0</v>
      </c>
      <c r="CD157" s="267">
        <f ca="1">(INDEX('Term Pricing'!$S$1453:$S$1632,MATCH('Project 1'!CD$8,'Term Pricing'!$C$1453:$C$1632,0))*CD116*$D157)+(INDEX('Term Pricing'!$T$1453:$T$1632,MATCH('Project 1'!CD$8,'Term Pricing'!$C$1453:$C$1632,0))*CD116*(1-$D157))</f>
        <v>0</v>
      </c>
      <c r="CE157" s="267">
        <f ca="1">(INDEX('Term Pricing'!$S$1453:$S$1632,MATCH('Project 1'!CE$8,'Term Pricing'!$C$1453:$C$1632,0))*CE116*$D157)+(INDEX('Term Pricing'!$T$1453:$T$1632,MATCH('Project 1'!CE$8,'Term Pricing'!$C$1453:$C$1632,0))*CE116*(1-$D157))</f>
        <v>0</v>
      </c>
      <c r="CF157" s="267">
        <f ca="1">(INDEX('Term Pricing'!$S$1453:$S$1632,MATCH('Project 1'!CF$8,'Term Pricing'!$C$1453:$C$1632,0))*CF116*$D157)+(INDEX('Term Pricing'!$T$1453:$T$1632,MATCH('Project 1'!CF$8,'Term Pricing'!$C$1453:$C$1632,0))*CF116*(1-$D157))</f>
        <v>0</v>
      </c>
      <c r="CG157" s="267">
        <f ca="1">(INDEX('Term Pricing'!$S$1453:$S$1632,MATCH('Project 1'!CG$8,'Term Pricing'!$C$1453:$C$1632,0))*CG116*$D157)+(INDEX('Term Pricing'!$T$1453:$T$1632,MATCH('Project 1'!CG$8,'Term Pricing'!$C$1453:$C$1632,0))*CG116*(1-$D157))</f>
        <v>0</v>
      </c>
      <c r="CH157" s="267">
        <f ca="1">(INDEX('Term Pricing'!$S$1453:$S$1632,MATCH('Project 1'!CH$8,'Term Pricing'!$C$1453:$C$1632,0))*CH116*$D157)+(INDEX('Term Pricing'!$T$1453:$T$1632,MATCH('Project 1'!CH$8,'Term Pricing'!$C$1453:$C$1632,0))*CH116*(1-$D157))</f>
        <v>0</v>
      </c>
      <c r="CI157" s="267">
        <f ca="1">(INDEX('Term Pricing'!$S$1453:$S$1632,MATCH('Project 1'!CI$8,'Term Pricing'!$C$1453:$C$1632,0))*CI116*$D157)+(INDEX('Term Pricing'!$T$1453:$T$1632,MATCH('Project 1'!CI$8,'Term Pricing'!$C$1453:$C$1632,0))*CI116*(1-$D157))</f>
        <v>0</v>
      </c>
      <c r="CJ157" s="267">
        <f ca="1">(INDEX('Term Pricing'!$S$1453:$S$1632,MATCH('Project 1'!CJ$8,'Term Pricing'!$C$1453:$C$1632,0))*CJ116*$D157)+(INDEX('Term Pricing'!$T$1453:$T$1632,MATCH('Project 1'!CJ$8,'Term Pricing'!$C$1453:$C$1632,0))*CJ116*(1-$D157))</f>
        <v>0</v>
      </c>
      <c r="CK157" s="267">
        <f ca="1">(INDEX('Term Pricing'!$S$1453:$S$1632,MATCH('Project 1'!CK$8,'Term Pricing'!$C$1453:$C$1632,0))*CK116*$D157)+(INDEX('Term Pricing'!$T$1453:$T$1632,MATCH('Project 1'!CK$8,'Term Pricing'!$C$1453:$C$1632,0))*CK116*(1-$D157))</f>
        <v>0</v>
      </c>
      <c r="CL157" s="267">
        <f ca="1">(INDEX('Term Pricing'!$S$1453:$S$1632,MATCH('Project 1'!CL$8,'Term Pricing'!$C$1453:$C$1632,0))*CL116*$D157)+(INDEX('Term Pricing'!$T$1453:$T$1632,MATCH('Project 1'!CL$8,'Term Pricing'!$C$1453:$C$1632,0))*CL116*(1-$D157))</f>
        <v>0</v>
      </c>
      <c r="CM157" s="267">
        <f ca="1">(INDEX('Term Pricing'!$S$1453:$S$1632,MATCH('Project 1'!CM$8,'Term Pricing'!$C$1453:$C$1632,0))*CM116*$D157)+(INDEX('Term Pricing'!$T$1453:$T$1632,MATCH('Project 1'!CM$8,'Term Pricing'!$C$1453:$C$1632,0))*CM116*(1-$D157))</f>
        <v>0</v>
      </c>
      <c r="CN157" s="267">
        <f ca="1">(INDEX('Term Pricing'!$S$1453:$S$1632,MATCH('Project 1'!CN$8,'Term Pricing'!$C$1453:$C$1632,0))*CN116*$D157)+(INDEX('Term Pricing'!$T$1453:$T$1632,MATCH('Project 1'!CN$8,'Term Pricing'!$C$1453:$C$1632,0))*CN116*(1-$D157))</f>
        <v>0</v>
      </c>
      <c r="CO157" s="267">
        <f ca="1">(INDEX('Term Pricing'!$S$1453:$S$1632,MATCH('Project 1'!CO$8,'Term Pricing'!$C$1453:$C$1632,0))*CO116*$D157)+(INDEX('Term Pricing'!$T$1453:$T$1632,MATCH('Project 1'!CO$8,'Term Pricing'!$C$1453:$C$1632,0))*CO116*(1-$D157))</f>
        <v>0</v>
      </c>
      <c r="CP157" s="267">
        <f ca="1">(INDEX('Term Pricing'!$S$1453:$S$1632,MATCH('Project 1'!CP$8,'Term Pricing'!$C$1453:$C$1632,0))*CP116*$D157)+(INDEX('Term Pricing'!$T$1453:$T$1632,MATCH('Project 1'!CP$8,'Term Pricing'!$C$1453:$C$1632,0))*CP116*(1-$D157))</f>
        <v>0</v>
      </c>
      <c r="CQ157" s="267">
        <f ca="1">(INDEX('Term Pricing'!$S$1453:$S$1632,MATCH('Project 1'!CQ$8,'Term Pricing'!$C$1453:$C$1632,0))*CQ116*$D157)+(INDEX('Term Pricing'!$T$1453:$T$1632,MATCH('Project 1'!CQ$8,'Term Pricing'!$C$1453:$C$1632,0))*CQ116*(1-$D157))</f>
        <v>0</v>
      </c>
      <c r="CR157" s="267">
        <f ca="1">(INDEX('Term Pricing'!$S$1453:$S$1632,MATCH('Project 1'!CR$8,'Term Pricing'!$C$1453:$C$1632,0))*CR116*$D157)+(INDEX('Term Pricing'!$T$1453:$T$1632,MATCH('Project 1'!CR$8,'Term Pricing'!$C$1453:$C$1632,0))*CR116*(1-$D157))</f>
        <v>0</v>
      </c>
      <c r="CS157" s="267">
        <f ca="1">(INDEX('Term Pricing'!$S$1453:$S$1632,MATCH('Project 1'!CS$8,'Term Pricing'!$C$1453:$C$1632,0))*CS116*$D157)+(INDEX('Term Pricing'!$T$1453:$T$1632,MATCH('Project 1'!CS$8,'Term Pricing'!$C$1453:$C$1632,0))*CS116*(1-$D157))</f>
        <v>0</v>
      </c>
      <c r="CT157" s="267">
        <f ca="1">(INDEX('Term Pricing'!$S$1453:$S$1632,MATCH('Project 1'!CT$8,'Term Pricing'!$C$1453:$C$1632,0))*CT116*$D157)+(INDEX('Term Pricing'!$T$1453:$T$1632,MATCH('Project 1'!CT$8,'Term Pricing'!$C$1453:$C$1632,0))*CT116*(1-$D157))</f>
        <v>0</v>
      </c>
      <c r="CU157" s="267">
        <f ca="1">(INDEX('Term Pricing'!$S$1453:$S$1632,MATCH('Project 1'!CU$8,'Term Pricing'!$C$1453:$C$1632,0))*CU116*$D157)+(INDEX('Term Pricing'!$T$1453:$T$1632,MATCH('Project 1'!CU$8,'Term Pricing'!$C$1453:$C$1632,0))*CU116*(1-$D157))</f>
        <v>0</v>
      </c>
      <c r="CV157" s="267">
        <f ca="1">(INDEX('Term Pricing'!$S$1453:$S$1632,MATCH('Project 1'!CV$8,'Term Pricing'!$C$1453:$C$1632,0))*CV116*$D157)+(INDEX('Term Pricing'!$T$1453:$T$1632,MATCH('Project 1'!CV$8,'Term Pricing'!$C$1453:$C$1632,0))*CV116*(1-$D157))</f>
        <v>0</v>
      </c>
      <c r="CW157" s="267">
        <f ca="1">(INDEX('Term Pricing'!$S$1453:$S$1632,MATCH('Project 1'!CW$8,'Term Pricing'!$C$1453:$C$1632,0))*CW116*$D157)+(INDEX('Term Pricing'!$T$1453:$T$1632,MATCH('Project 1'!CW$8,'Term Pricing'!$C$1453:$C$1632,0))*CW116*(1-$D157))</f>
        <v>0</v>
      </c>
      <c r="CX157" s="267">
        <f ca="1">(INDEX('Term Pricing'!$S$1453:$S$1632,MATCH('Project 1'!CX$8,'Term Pricing'!$C$1453:$C$1632,0))*CX116*$D157)+(INDEX('Term Pricing'!$T$1453:$T$1632,MATCH('Project 1'!CX$8,'Term Pricing'!$C$1453:$C$1632,0))*CX116*(1-$D157))</f>
        <v>0</v>
      </c>
      <c r="CY157" s="267">
        <f ca="1">(INDEX('Term Pricing'!$S$1453:$S$1632,MATCH('Project 1'!CY$8,'Term Pricing'!$C$1453:$C$1632,0))*CY116*$D157)+(INDEX('Term Pricing'!$T$1453:$T$1632,MATCH('Project 1'!CY$8,'Term Pricing'!$C$1453:$C$1632,0))*CY116*(1-$D157))</f>
        <v>0</v>
      </c>
      <c r="CZ157" s="267">
        <f ca="1">(INDEX('Term Pricing'!$S$1453:$S$1632,MATCH('Project 1'!CZ$8,'Term Pricing'!$C$1453:$C$1632,0))*CZ116*$D157)+(INDEX('Term Pricing'!$T$1453:$T$1632,MATCH('Project 1'!CZ$8,'Term Pricing'!$C$1453:$C$1632,0))*CZ116*(1-$D157))</f>
        <v>0</v>
      </c>
      <c r="DA157" s="267">
        <f ca="1">(INDEX('Term Pricing'!$S$1453:$S$1632,MATCH('Project 1'!DA$8,'Term Pricing'!$C$1453:$C$1632,0))*DA116*$D157)+(INDEX('Term Pricing'!$T$1453:$T$1632,MATCH('Project 1'!DA$8,'Term Pricing'!$C$1453:$C$1632,0))*DA116*(1-$D157))</f>
        <v>0</v>
      </c>
      <c r="DB157" s="267">
        <f ca="1">(INDEX('Term Pricing'!$S$1453:$S$1632,MATCH('Project 1'!DB$8,'Term Pricing'!$C$1453:$C$1632,0))*DB116*$D157)+(INDEX('Term Pricing'!$T$1453:$T$1632,MATCH('Project 1'!DB$8,'Term Pricing'!$C$1453:$C$1632,0))*DB116*(1-$D157))</f>
        <v>0</v>
      </c>
      <c r="DC157" s="267">
        <f ca="1">(INDEX('Term Pricing'!$S$1453:$S$1632,MATCH('Project 1'!DC$8,'Term Pricing'!$C$1453:$C$1632,0))*DC116*$D157)+(INDEX('Term Pricing'!$T$1453:$T$1632,MATCH('Project 1'!DC$8,'Term Pricing'!$C$1453:$C$1632,0))*DC116*(1-$D157))</f>
        <v>0</v>
      </c>
      <c r="DD157" s="267">
        <f ca="1">(INDEX('Term Pricing'!$S$1453:$S$1632,MATCH('Project 1'!DD$8,'Term Pricing'!$C$1453:$C$1632,0))*DD116*$D157)+(INDEX('Term Pricing'!$T$1453:$T$1632,MATCH('Project 1'!DD$8,'Term Pricing'!$C$1453:$C$1632,0))*DD116*(1-$D157))</f>
        <v>0</v>
      </c>
      <c r="DE157" s="267">
        <f ca="1">(INDEX('Term Pricing'!$S$1453:$S$1632,MATCH('Project 1'!DE$8,'Term Pricing'!$C$1453:$C$1632,0))*DE116*$D157)+(INDEX('Term Pricing'!$T$1453:$T$1632,MATCH('Project 1'!DE$8,'Term Pricing'!$C$1453:$C$1632,0))*DE116*(1-$D157))</f>
        <v>0</v>
      </c>
      <c r="DF157" s="267">
        <f ca="1">(INDEX('Term Pricing'!$S$1453:$S$1632,MATCH('Project 1'!DF$8,'Term Pricing'!$C$1453:$C$1632,0))*DF116*$D157)+(INDEX('Term Pricing'!$T$1453:$T$1632,MATCH('Project 1'!DF$8,'Term Pricing'!$C$1453:$C$1632,0))*DF116*(1-$D157))</f>
        <v>0</v>
      </c>
      <c r="DG157" s="267">
        <f ca="1">(INDEX('Term Pricing'!$S$1453:$S$1632,MATCH('Project 1'!DG$8,'Term Pricing'!$C$1453:$C$1632,0))*DG116*$D157)+(INDEX('Term Pricing'!$T$1453:$T$1632,MATCH('Project 1'!DG$8,'Term Pricing'!$C$1453:$C$1632,0))*DG116*(1-$D157))</f>
        <v>0</v>
      </c>
      <c r="DH157" s="267">
        <f ca="1">(INDEX('Term Pricing'!$S$1453:$S$1632,MATCH('Project 1'!DH$8,'Term Pricing'!$C$1453:$C$1632,0))*DH116*$D157)+(INDEX('Term Pricing'!$T$1453:$T$1632,MATCH('Project 1'!DH$8,'Term Pricing'!$C$1453:$C$1632,0))*DH116*(1-$D157))</f>
        <v>0</v>
      </c>
      <c r="DI157" s="267">
        <f ca="1">(INDEX('Term Pricing'!$S$1453:$S$1632,MATCH('Project 1'!DI$8,'Term Pricing'!$C$1453:$C$1632,0))*DI116*$D157)+(INDEX('Term Pricing'!$T$1453:$T$1632,MATCH('Project 1'!DI$8,'Term Pricing'!$C$1453:$C$1632,0))*DI116*(1-$D157))</f>
        <v>0</v>
      </c>
      <c r="DJ157" s="267">
        <f ca="1">(INDEX('Term Pricing'!$S$1453:$S$1632,MATCH('Project 1'!DJ$8,'Term Pricing'!$C$1453:$C$1632,0))*DJ116*$D157)+(INDEX('Term Pricing'!$T$1453:$T$1632,MATCH('Project 1'!DJ$8,'Term Pricing'!$C$1453:$C$1632,0))*DJ116*(1-$D157))</f>
        <v>0</v>
      </c>
      <c r="DK157" s="267">
        <f ca="1">(INDEX('Term Pricing'!$S$1453:$S$1632,MATCH('Project 1'!DK$8,'Term Pricing'!$C$1453:$C$1632,0))*DK116*$D157)+(INDEX('Term Pricing'!$T$1453:$T$1632,MATCH('Project 1'!DK$8,'Term Pricing'!$C$1453:$C$1632,0))*DK116*(1-$D157))</f>
        <v>0</v>
      </c>
      <c r="DL157" s="267">
        <f ca="1">(INDEX('Term Pricing'!$S$1453:$S$1632,MATCH('Project 1'!DL$8,'Term Pricing'!$C$1453:$C$1632,0))*DL116*$D157)+(INDEX('Term Pricing'!$T$1453:$T$1632,MATCH('Project 1'!DL$8,'Term Pricing'!$C$1453:$C$1632,0))*DL116*(1-$D157))</f>
        <v>0</v>
      </c>
      <c r="DM157" s="267">
        <f ca="1">(INDEX('Term Pricing'!$S$1453:$S$1632,MATCH('Project 1'!DM$8,'Term Pricing'!$C$1453:$C$1632,0))*DM116*$D157)+(INDEX('Term Pricing'!$T$1453:$T$1632,MATCH('Project 1'!DM$8,'Term Pricing'!$C$1453:$C$1632,0))*DM116*(1-$D157))</f>
        <v>0</v>
      </c>
      <c r="DN157" s="267">
        <f ca="1">(INDEX('Term Pricing'!$S$1453:$S$1632,MATCH('Project 1'!DN$8,'Term Pricing'!$C$1453:$C$1632,0))*DN116*$D157)+(INDEX('Term Pricing'!$T$1453:$T$1632,MATCH('Project 1'!DN$8,'Term Pricing'!$C$1453:$C$1632,0))*DN116*(1-$D157))</f>
        <v>0</v>
      </c>
      <c r="DO157" s="267">
        <f ca="1">(INDEX('Term Pricing'!$S$1453:$S$1632,MATCH('Project 1'!DO$8,'Term Pricing'!$C$1453:$C$1632,0))*DO116*$D157)+(INDEX('Term Pricing'!$T$1453:$T$1632,MATCH('Project 1'!DO$8,'Term Pricing'!$C$1453:$C$1632,0))*DO116*(1-$D157))</f>
        <v>0</v>
      </c>
      <c r="DP157" s="267">
        <f ca="1">(INDEX('Term Pricing'!$S$1453:$S$1632,MATCH('Project 1'!DP$8,'Term Pricing'!$C$1453:$C$1632,0))*DP116*$D157)+(INDEX('Term Pricing'!$T$1453:$T$1632,MATCH('Project 1'!DP$8,'Term Pricing'!$C$1453:$C$1632,0))*DP116*(1-$D157))</f>
        <v>0</v>
      </c>
      <c r="DQ157" s="267">
        <f ca="1">(INDEX('Term Pricing'!$S$1453:$S$1632,MATCH('Project 1'!DQ$8,'Term Pricing'!$C$1453:$C$1632,0))*DQ116*$D157)+(INDEX('Term Pricing'!$T$1453:$T$1632,MATCH('Project 1'!DQ$8,'Term Pricing'!$C$1453:$C$1632,0))*DQ116*(1-$D157))</f>
        <v>0</v>
      </c>
      <c r="DR157" s="267">
        <f ca="1">(INDEX('Term Pricing'!$S$1453:$S$1632,MATCH('Project 1'!DR$8,'Term Pricing'!$C$1453:$C$1632,0))*DR116*$D157)+(INDEX('Term Pricing'!$T$1453:$T$1632,MATCH('Project 1'!DR$8,'Term Pricing'!$C$1453:$C$1632,0))*DR116*(1-$D157))</f>
        <v>0</v>
      </c>
      <c r="DS157" s="267">
        <f ca="1">(INDEX('Term Pricing'!$S$1453:$S$1632,MATCH('Project 1'!DS$8,'Term Pricing'!$C$1453:$C$1632,0))*DS116*$D157)+(INDEX('Term Pricing'!$T$1453:$T$1632,MATCH('Project 1'!DS$8,'Term Pricing'!$C$1453:$C$1632,0))*DS116*(1-$D157))</f>
        <v>0</v>
      </c>
      <c r="DT157" s="267">
        <f ca="1">(INDEX('Term Pricing'!$S$1453:$S$1632,MATCH('Project 1'!DT$8,'Term Pricing'!$C$1453:$C$1632,0))*DT116*$D157)+(INDEX('Term Pricing'!$T$1453:$T$1632,MATCH('Project 1'!DT$8,'Term Pricing'!$C$1453:$C$1632,0))*DT116*(1-$D157))</f>
        <v>0</v>
      </c>
      <c r="DU157" s="267">
        <f ca="1">(INDEX('Term Pricing'!$S$1453:$S$1632,MATCH('Project 1'!DU$8,'Term Pricing'!$C$1453:$C$1632,0))*DU116*$D157)+(INDEX('Term Pricing'!$T$1453:$T$1632,MATCH('Project 1'!DU$8,'Term Pricing'!$C$1453:$C$1632,0))*DU116*(1-$D157))</f>
        <v>0</v>
      </c>
      <c r="DV157" s="267">
        <f ca="1">(INDEX('Term Pricing'!$S$1453:$S$1632,MATCH('Project 1'!DV$8,'Term Pricing'!$C$1453:$C$1632,0))*DV116*$D157)+(INDEX('Term Pricing'!$T$1453:$T$1632,MATCH('Project 1'!DV$8,'Term Pricing'!$C$1453:$C$1632,0))*DV116*(1-$D157))</f>
        <v>0</v>
      </c>
      <c r="DW157" s="267">
        <f ca="1">(INDEX('Term Pricing'!$S$1453:$S$1632,MATCH('Project 1'!DW$8,'Term Pricing'!$C$1453:$C$1632,0))*DW116*$D157)+(INDEX('Term Pricing'!$T$1453:$T$1632,MATCH('Project 1'!DW$8,'Term Pricing'!$C$1453:$C$1632,0))*DW116*(1-$D157))</f>
        <v>0</v>
      </c>
      <c r="DX157" s="267">
        <f ca="1">(INDEX('Term Pricing'!$S$1453:$S$1632,MATCH('Project 1'!DX$8,'Term Pricing'!$C$1453:$C$1632,0))*DX116*$D157)+(INDEX('Term Pricing'!$T$1453:$T$1632,MATCH('Project 1'!DX$8,'Term Pricing'!$C$1453:$C$1632,0))*DX116*(1-$D157))</f>
        <v>0</v>
      </c>
      <c r="DY157" s="267">
        <f ca="1">(INDEX('Term Pricing'!$S$1453:$S$1632,MATCH('Project 1'!DY$8,'Term Pricing'!$C$1453:$C$1632,0))*DY116*$D157)+(INDEX('Term Pricing'!$T$1453:$T$1632,MATCH('Project 1'!DY$8,'Term Pricing'!$C$1453:$C$1632,0))*DY116*(1-$D157))</f>
        <v>0</v>
      </c>
      <c r="DZ157" s="267">
        <f ca="1">(INDEX('Term Pricing'!$S$1453:$S$1632,MATCH('Project 1'!DZ$8,'Term Pricing'!$C$1453:$C$1632,0))*DZ116*$D157)+(INDEX('Term Pricing'!$T$1453:$T$1632,MATCH('Project 1'!DZ$8,'Term Pricing'!$C$1453:$C$1632,0))*DZ116*(1-$D157))</f>
        <v>0</v>
      </c>
    </row>
    <row r="158" spans="1:130" hidden="1" outlineLevel="1">
      <c r="A158" s="151"/>
      <c r="C158" s="34" t="str">
        <f t="shared" si="367"/>
        <v>MI400</v>
      </c>
      <c r="D158" s="70">
        <f>Inputs!I102</f>
        <v>0</v>
      </c>
      <c r="E158" s="27"/>
      <c r="F158" s="110">
        <v>0</v>
      </c>
      <c r="G158" s="54" t="s">
        <v>83</v>
      </c>
      <c r="H158" s="266">
        <f t="shared" ca="1" si="366"/>
        <v>0</v>
      </c>
      <c r="I158" s="29"/>
      <c r="J158" s="267">
        <f>(INDEX('Term Pricing'!$U$1453:$U$1632,MATCH('Project 1'!J$8,'Term Pricing'!$C$1453:$C$1632,0))*J117*$D158)+(INDEX('Term Pricing'!$V$1453:$V$1632,MATCH('Project 1'!J$8,'Term Pricing'!$C$1453:$C$1632,0))*J117*(1-$D158))</f>
        <v>0</v>
      </c>
      <c r="K158" s="267">
        <f>(INDEX('Term Pricing'!$U$1453:$U$1632,MATCH('Project 1'!K$8,'Term Pricing'!$C$1453:$C$1632,0))*K117*$D158)+(INDEX('Term Pricing'!$V$1453:$V$1632,MATCH('Project 1'!K$8,'Term Pricing'!$C$1453:$C$1632,0))*K117*(1-$D158))</f>
        <v>0</v>
      </c>
      <c r="L158" s="267">
        <f>(INDEX('Term Pricing'!$U$1453:$U$1632,MATCH('Project 1'!L$8,'Term Pricing'!$C$1453:$C$1632,0))*L117*$D158)+(INDEX('Term Pricing'!$V$1453:$V$1632,MATCH('Project 1'!L$8,'Term Pricing'!$C$1453:$C$1632,0))*L117*(1-$D158))</f>
        <v>0</v>
      </c>
      <c r="M158" s="267">
        <f>(INDEX('Term Pricing'!$U$1453:$U$1632,MATCH('Project 1'!M$8,'Term Pricing'!$C$1453:$C$1632,0))*M117*$D158)+(INDEX('Term Pricing'!$V$1453:$V$1632,MATCH('Project 1'!M$8,'Term Pricing'!$C$1453:$C$1632,0))*M117*(1-$D158))</f>
        <v>0</v>
      </c>
      <c r="N158" s="267">
        <f>(INDEX('Term Pricing'!$U$1453:$U$1632,MATCH('Project 1'!N$8,'Term Pricing'!$C$1453:$C$1632,0))*N117*$D158)+(INDEX('Term Pricing'!$V$1453:$V$1632,MATCH('Project 1'!N$8,'Term Pricing'!$C$1453:$C$1632,0))*N117*(1-$D158))</f>
        <v>0</v>
      </c>
      <c r="O158" s="267">
        <f>(INDEX('Term Pricing'!$U$1453:$U$1632,MATCH('Project 1'!O$8,'Term Pricing'!$C$1453:$C$1632,0))*O117*$D158)+(INDEX('Term Pricing'!$V$1453:$V$1632,MATCH('Project 1'!O$8,'Term Pricing'!$C$1453:$C$1632,0))*O117*(1-$D158))</f>
        <v>0</v>
      </c>
      <c r="P158" s="267">
        <f>(INDEX('Term Pricing'!$U$1453:$U$1632,MATCH('Project 1'!P$8,'Term Pricing'!$C$1453:$C$1632,0))*P117*$D158)+(INDEX('Term Pricing'!$V$1453:$V$1632,MATCH('Project 1'!P$8,'Term Pricing'!$C$1453:$C$1632,0))*P117*(1-$D158))</f>
        <v>0</v>
      </c>
      <c r="Q158" s="267">
        <f>(INDEX('Term Pricing'!$U$1453:$U$1632,MATCH('Project 1'!Q$8,'Term Pricing'!$C$1453:$C$1632,0))*Q117*$D158)+(INDEX('Term Pricing'!$V$1453:$V$1632,MATCH('Project 1'!Q$8,'Term Pricing'!$C$1453:$C$1632,0))*Q117*(1-$D158))</f>
        <v>0</v>
      </c>
      <c r="R158" s="267">
        <f ca="1">(INDEX('Term Pricing'!$U$1453:$U$1632,MATCH('Project 1'!R$8,'Term Pricing'!$C$1453:$C$1632,0))*R117*$D158)+(INDEX('Term Pricing'!$V$1453:$V$1632,MATCH('Project 1'!R$8,'Term Pricing'!$C$1453:$C$1632,0))*R117*(1-$D158))</f>
        <v>0</v>
      </c>
      <c r="S158" s="267">
        <f ca="1">(INDEX('Term Pricing'!$U$1453:$U$1632,MATCH('Project 1'!S$8,'Term Pricing'!$C$1453:$C$1632,0))*S117*$D158)+(INDEX('Term Pricing'!$V$1453:$V$1632,MATCH('Project 1'!S$8,'Term Pricing'!$C$1453:$C$1632,0))*S117*(1-$D158))</f>
        <v>0</v>
      </c>
      <c r="T158" s="267">
        <f ca="1">(INDEX('Term Pricing'!$U$1453:$U$1632,MATCH('Project 1'!T$8,'Term Pricing'!$C$1453:$C$1632,0))*T117*$D158)+(INDEX('Term Pricing'!$V$1453:$V$1632,MATCH('Project 1'!T$8,'Term Pricing'!$C$1453:$C$1632,0))*T117*(1-$D158))</f>
        <v>0</v>
      </c>
      <c r="U158" s="267">
        <f ca="1">(INDEX('Term Pricing'!$U$1453:$U$1632,MATCH('Project 1'!U$8,'Term Pricing'!$C$1453:$C$1632,0))*U117*$D158)+(INDEX('Term Pricing'!$V$1453:$V$1632,MATCH('Project 1'!U$8,'Term Pricing'!$C$1453:$C$1632,0))*U117*(1-$D158))</f>
        <v>0</v>
      </c>
      <c r="V158" s="267">
        <f ca="1">(INDEX('Term Pricing'!$U$1453:$U$1632,MATCH('Project 1'!V$8,'Term Pricing'!$C$1453:$C$1632,0))*V117*$D158)+(INDEX('Term Pricing'!$V$1453:$V$1632,MATCH('Project 1'!V$8,'Term Pricing'!$C$1453:$C$1632,0))*V117*(1-$D158))</f>
        <v>0</v>
      </c>
      <c r="W158" s="267">
        <f ca="1">(INDEX('Term Pricing'!$U$1453:$U$1632,MATCH('Project 1'!W$8,'Term Pricing'!$C$1453:$C$1632,0))*W117*$D158)+(INDEX('Term Pricing'!$V$1453:$V$1632,MATCH('Project 1'!W$8,'Term Pricing'!$C$1453:$C$1632,0))*W117*(1-$D158))</f>
        <v>0</v>
      </c>
      <c r="X158" s="267">
        <f ca="1">(INDEX('Term Pricing'!$U$1453:$U$1632,MATCH('Project 1'!X$8,'Term Pricing'!$C$1453:$C$1632,0))*X117*$D158)+(INDEX('Term Pricing'!$V$1453:$V$1632,MATCH('Project 1'!X$8,'Term Pricing'!$C$1453:$C$1632,0))*X117*(1-$D158))</f>
        <v>0</v>
      </c>
      <c r="Y158" s="267">
        <f ca="1">(INDEX('Term Pricing'!$U$1453:$U$1632,MATCH('Project 1'!Y$8,'Term Pricing'!$C$1453:$C$1632,0))*Y117*$D158)+(INDEX('Term Pricing'!$V$1453:$V$1632,MATCH('Project 1'!Y$8,'Term Pricing'!$C$1453:$C$1632,0))*Y117*(1-$D158))</f>
        <v>0</v>
      </c>
      <c r="Z158" s="267">
        <f ca="1">(INDEX('Term Pricing'!$U$1453:$U$1632,MATCH('Project 1'!Z$8,'Term Pricing'!$C$1453:$C$1632,0))*Z117*$D158)+(INDEX('Term Pricing'!$V$1453:$V$1632,MATCH('Project 1'!Z$8,'Term Pricing'!$C$1453:$C$1632,0))*Z117*(1-$D158))</f>
        <v>0</v>
      </c>
      <c r="AA158" s="267">
        <f ca="1">(INDEX('Term Pricing'!$U$1453:$U$1632,MATCH('Project 1'!AA$8,'Term Pricing'!$C$1453:$C$1632,0))*AA117*$D158)+(INDEX('Term Pricing'!$V$1453:$V$1632,MATCH('Project 1'!AA$8,'Term Pricing'!$C$1453:$C$1632,0))*AA117*(1-$D158))</f>
        <v>0</v>
      </c>
      <c r="AB158" s="267">
        <f ca="1">(INDEX('Term Pricing'!$U$1453:$U$1632,MATCH('Project 1'!AB$8,'Term Pricing'!$C$1453:$C$1632,0))*AB117*$D158)+(INDEX('Term Pricing'!$V$1453:$V$1632,MATCH('Project 1'!AB$8,'Term Pricing'!$C$1453:$C$1632,0))*AB117*(1-$D158))</f>
        <v>0</v>
      </c>
      <c r="AC158" s="267">
        <f ca="1">(INDEX('Term Pricing'!$U$1453:$U$1632,MATCH('Project 1'!AC$8,'Term Pricing'!$C$1453:$C$1632,0))*AC117*$D158)+(INDEX('Term Pricing'!$V$1453:$V$1632,MATCH('Project 1'!AC$8,'Term Pricing'!$C$1453:$C$1632,0))*AC117*(1-$D158))</f>
        <v>0</v>
      </c>
      <c r="AD158" s="267">
        <f ca="1">(INDEX('Term Pricing'!$U$1453:$U$1632,MATCH('Project 1'!AD$8,'Term Pricing'!$C$1453:$C$1632,0))*AD117*$D158)+(INDEX('Term Pricing'!$V$1453:$V$1632,MATCH('Project 1'!AD$8,'Term Pricing'!$C$1453:$C$1632,0))*AD117*(1-$D158))</f>
        <v>0</v>
      </c>
      <c r="AE158" s="267">
        <f ca="1">(INDEX('Term Pricing'!$U$1453:$U$1632,MATCH('Project 1'!AE$8,'Term Pricing'!$C$1453:$C$1632,0))*AE117*$D158)+(INDEX('Term Pricing'!$V$1453:$V$1632,MATCH('Project 1'!AE$8,'Term Pricing'!$C$1453:$C$1632,0))*AE117*(1-$D158))</f>
        <v>0</v>
      </c>
      <c r="AF158" s="267">
        <f ca="1">(INDEX('Term Pricing'!$U$1453:$U$1632,MATCH('Project 1'!AF$8,'Term Pricing'!$C$1453:$C$1632,0))*AF117*$D158)+(INDEX('Term Pricing'!$V$1453:$V$1632,MATCH('Project 1'!AF$8,'Term Pricing'!$C$1453:$C$1632,0))*AF117*(1-$D158))</f>
        <v>0</v>
      </c>
      <c r="AG158" s="267">
        <f ca="1">(INDEX('Term Pricing'!$U$1453:$U$1632,MATCH('Project 1'!AG$8,'Term Pricing'!$C$1453:$C$1632,0))*AG117*$D158)+(INDEX('Term Pricing'!$V$1453:$V$1632,MATCH('Project 1'!AG$8,'Term Pricing'!$C$1453:$C$1632,0))*AG117*(1-$D158))</f>
        <v>0</v>
      </c>
      <c r="AH158" s="267">
        <f ca="1">(INDEX('Term Pricing'!$U$1453:$U$1632,MATCH('Project 1'!AH$8,'Term Pricing'!$C$1453:$C$1632,0))*AH117*$D158)+(INDEX('Term Pricing'!$V$1453:$V$1632,MATCH('Project 1'!AH$8,'Term Pricing'!$C$1453:$C$1632,0))*AH117*(1-$D158))</f>
        <v>0</v>
      </c>
      <c r="AI158" s="267">
        <f ca="1">(INDEX('Term Pricing'!$U$1453:$U$1632,MATCH('Project 1'!AI$8,'Term Pricing'!$C$1453:$C$1632,0))*AI117*$D158)+(INDEX('Term Pricing'!$V$1453:$V$1632,MATCH('Project 1'!AI$8,'Term Pricing'!$C$1453:$C$1632,0))*AI117*(1-$D158))</f>
        <v>0</v>
      </c>
      <c r="AJ158" s="267">
        <f ca="1">(INDEX('Term Pricing'!$U$1453:$U$1632,MATCH('Project 1'!AJ$8,'Term Pricing'!$C$1453:$C$1632,0))*AJ117*$D158)+(INDEX('Term Pricing'!$V$1453:$V$1632,MATCH('Project 1'!AJ$8,'Term Pricing'!$C$1453:$C$1632,0))*AJ117*(1-$D158))</f>
        <v>0</v>
      </c>
      <c r="AK158" s="267">
        <f ca="1">(INDEX('Term Pricing'!$U$1453:$U$1632,MATCH('Project 1'!AK$8,'Term Pricing'!$C$1453:$C$1632,0))*AK117*$D158)+(INDEX('Term Pricing'!$V$1453:$V$1632,MATCH('Project 1'!AK$8,'Term Pricing'!$C$1453:$C$1632,0))*AK117*(1-$D158))</f>
        <v>0</v>
      </c>
      <c r="AL158" s="267">
        <f ca="1">(INDEX('Term Pricing'!$U$1453:$U$1632,MATCH('Project 1'!AL$8,'Term Pricing'!$C$1453:$C$1632,0))*AL117*$D158)+(INDEX('Term Pricing'!$V$1453:$V$1632,MATCH('Project 1'!AL$8,'Term Pricing'!$C$1453:$C$1632,0))*AL117*(1-$D158))</f>
        <v>0</v>
      </c>
      <c r="AM158" s="267">
        <f ca="1">(INDEX('Term Pricing'!$U$1453:$U$1632,MATCH('Project 1'!AM$8,'Term Pricing'!$C$1453:$C$1632,0))*AM117*$D158)+(INDEX('Term Pricing'!$V$1453:$V$1632,MATCH('Project 1'!AM$8,'Term Pricing'!$C$1453:$C$1632,0))*AM117*(1-$D158))</f>
        <v>0</v>
      </c>
      <c r="AN158" s="267">
        <f ca="1">(INDEX('Term Pricing'!$U$1453:$U$1632,MATCH('Project 1'!AN$8,'Term Pricing'!$C$1453:$C$1632,0))*AN117*$D158)+(INDEX('Term Pricing'!$V$1453:$V$1632,MATCH('Project 1'!AN$8,'Term Pricing'!$C$1453:$C$1632,0))*AN117*(1-$D158))</f>
        <v>0</v>
      </c>
      <c r="AO158" s="267">
        <f ca="1">(INDEX('Term Pricing'!$U$1453:$U$1632,MATCH('Project 1'!AO$8,'Term Pricing'!$C$1453:$C$1632,0))*AO117*$D158)+(INDEX('Term Pricing'!$V$1453:$V$1632,MATCH('Project 1'!AO$8,'Term Pricing'!$C$1453:$C$1632,0))*AO117*(1-$D158))</f>
        <v>0</v>
      </c>
      <c r="AP158" s="267">
        <f ca="1">(INDEX('Term Pricing'!$U$1453:$U$1632,MATCH('Project 1'!AP$8,'Term Pricing'!$C$1453:$C$1632,0))*AP117*$D158)+(INDEX('Term Pricing'!$V$1453:$V$1632,MATCH('Project 1'!AP$8,'Term Pricing'!$C$1453:$C$1632,0))*AP117*(1-$D158))</f>
        <v>0</v>
      </c>
      <c r="AQ158" s="267">
        <f ca="1">(INDEX('Term Pricing'!$U$1453:$U$1632,MATCH('Project 1'!AQ$8,'Term Pricing'!$C$1453:$C$1632,0))*AQ117*$D158)+(INDEX('Term Pricing'!$V$1453:$V$1632,MATCH('Project 1'!AQ$8,'Term Pricing'!$C$1453:$C$1632,0))*AQ117*(1-$D158))</f>
        <v>0</v>
      </c>
      <c r="AR158" s="267">
        <f ca="1">(INDEX('Term Pricing'!$U$1453:$U$1632,MATCH('Project 1'!AR$8,'Term Pricing'!$C$1453:$C$1632,0))*AR117*$D158)+(INDEX('Term Pricing'!$V$1453:$V$1632,MATCH('Project 1'!AR$8,'Term Pricing'!$C$1453:$C$1632,0))*AR117*(1-$D158))</f>
        <v>0</v>
      </c>
      <c r="AS158" s="267">
        <f ca="1">(INDEX('Term Pricing'!$U$1453:$U$1632,MATCH('Project 1'!AS$8,'Term Pricing'!$C$1453:$C$1632,0))*AS117*$D158)+(INDEX('Term Pricing'!$V$1453:$V$1632,MATCH('Project 1'!AS$8,'Term Pricing'!$C$1453:$C$1632,0))*AS117*(1-$D158))</f>
        <v>0</v>
      </c>
      <c r="AT158" s="267">
        <f ca="1">(INDEX('Term Pricing'!$U$1453:$U$1632,MATCH('Project 1'!AT$8,'Term Pricing'!$C$1453:$C$1632,0))*AT117*$D158)+(INDEX('Term Pricing'!$V$1453:$V$1632,MATCH('Project 1'!AT$8,'Term Pricing'!$C$1453:$C$1632,0))*AT117*(1-$D158))</f>
        <v>0</v>
      </c>
      <c r="AU158" s="267">
        <f ca="1">(INDEX('Term Pricing'!$U$1453:$U$1632,MATCH('Project 1'!AU$8,'Term Pricing'!$C$1453:$C$1632,0))*AU117*$D158)+(INDEX('Term Pricing'!$V$1453:$V$1632,MATCH('Project 1'!AU$8,'Term Pricing'!$C$1453:$C$1632,0))*AU117*(1-$D158))</f>
        <v>0</v>
      </c>
      <c r="AV158" s="267">
        <f ca="1">(INDEX('Term Pricing'!$U$1453:$U$1632,MATCH('Project 1'!AV$8,'Term Pricing'!$C$1453:$C$1632,0))*AV117*$D158)+(INDEX('Term Pricing'!$V$1453:$V$1632,MATCH('Project 1'!AV$8,'Term Pricing'!$C$1453:$C$1632,0))*AV117*(1-$D158))</f>
        <v>0</v>
      </c>
      <c r="AW158" s="267">
        <f ca="1">(INDEX('Term Pricing'!$U$1453:$U$1632,MATCH('Project 1'!AW$8,'Term Pricing'!$C$1453:$C$1632,0))*AW117*$D158)+(INDEX('Term Pricing'!$V$1453:$V$1632,MATCH('Project 1'!AW$8,'Term Pricing'!$C$1453:$C$1632,0))*AW117*(1-$D158))</f>
        <v>0</v>
      </c>
      <c r="AX158" s="267">
        <f ca="1">(INDEX('Term Pricing'!$U$1453:$U$1632,MATCH('Project 1'!AX$8,'Term Pricing'!$C$1453:$C$1632,0))*AX117*$D158)+(INDEX('Term Pricing'!$V$1453:$V$1632,MATCH('Project 1'!AX$8,'Term Pricing'!$C$1453:$C$1632,0))*AX117*(1-$D158))</f>
        <v>0</v>
      </c>
      <c r="AY158" s="267">
        <f ca="1">(INDEX('Term Pricing'!$U$1453:$U$1632,MATCH('Project 1'!AY$8,'Term Pricing'!$C$1453:$C$1632,0))*AY117*$D158)+(INDEX('Term Pricing'!$V$1453:$V$1632,MATCH('Project 1'!AY$8,'Term Pricing'!$C$1453:$C$1632,0))*AY117*(1-$D158))</f>
        <v>0</v>
      </c>
      <c r="AZ158" s="267">
        <f ca="1">(INDEX('Term Pricing'!$U$1453:$U$1632,MATCH('Project 1'!AZ$8,'Term Pricing'!$C$1453:$C$1632,0))*AZ117*$D158)+(INDEX('Term Pricing'!$V$1453:$V$1632,MATCH('Project 1'!AZ$8,'Term Pricing'!$C$1453:$C$1632,0))*AZ117*(1-$D158))</f>
        <v>0</v>
      </c>
      <c r="BA158" s="267">
        <f ca="1">(INDEX('Term Pricing'!$U$1453:$U$1632,MATCH('Project 1'!BA$8,'Term Pricing'!$C$1453:$C$1632,0))*BA117*$D158)+(INDEX('Term Pricing'!$V$1453:$V$1632,MATCH('Project 1'!BA$8,'Term Pricing'!$C$1453:$C$1632,0))*BA117*(1-$D158))</f>
        <v>0</v>
      </c>
      <c r="BB158" s="267">
        <f ca="1">(INDEX('Term Pricing'!$U$1453:$U$1632,MATCH('Project 1'!BB$8,'Term Pricing'!$C$1453:$C$1632,0))*BB117*$D158)+(INDEX('Term Pricing'!$V$1453:$V$1632,MATCH('Project 1'!BB$8,'Term Pricing'!$C$1453:$C$1632,0))*BB117*(1-$D158))</f>
        <v>0</v>
      </c>
      <c r="BC158" s="267">
        <f ca="1">(INDEX('Term Pricing'!$U$1453:$U$1632,MATCH('Project 1'!BC$8,'Term Pricing'!$C$1453:$C$1632,0))*BC117*$D158)+(INDEX('Term Pricing'!$V$1453:$V$1632,MATCH('Project 1'!BC$8,'Term Pricing'!$C$1453:$C$1632,0))*BC117*(1-$D158))</f>
        <v>0</v>
      </c>
      <c r="BD158" s="267">
        <f ca="1">(INDEX('Term Pricing'!$U$1453:$U$1632,MATCH('Project 1'!BD$8,'Term Pricing'!$C$1453:$C$1632,0))*BD117*$D158)+(INDEX('Term Pricing'!$V$1453:$V$1632,MATCH('Project 1'!BD$8,'Term Pricing'!$C$1453:$C$1632,0))*BD117*(1-$D158))</f>
        <v>0</v>
      </c>
      <c r="BE158" s="267">
        <f ca="1">(INDEX('Term Pricing'!$U$1453:$U$1632,MATCH('Project 1'!BE$8,'Term Pricing'!$C$1453:$C$1632,0))*BE117*$D158)+(INDEX('Term Pricing'!$V$1453:$V$1632,MATCH('Project 1'!BE$8,'Term Pricing'!$C$1453:$C$1632,0))*BE117*(1-$D158))</f>
        <v>0</v>
      </c>
      <c r="BF158" s="267">
        <f ca="1">(INDEX('Term Pricing'!$U$1453:$U$1632,MATCH('Project 1'!BF$8,'Term Pricing'!$C$1453:$C$1632,0))*BF117*$D158)+(INDEX('Term Pricing'!$V$1453:$V$1632,MATCH('Project 1'!BF$8,'Term Pricing'!$C$1453:$C$1632,0))*BF117*(1-$D158))</f>
        <v>0</v>
      </c>
      <c r="BG158" s="267">
        <f ca="1">(INDEX('Term Pricing'!$U$1453:$U$1632,MATCH('Project 1'!BG$8,'Term Pricing'!$C$1453:$C$1632,0))*BG117*$D158)+(INDEX('Term Pricing'!$V$1453:$V$1632,MATCH('Project 1'!BG$8,'Term Pricing'!$C$1453:$C$1632,0))*BG117*(1-$D158))</f>
        <v>0</v>
      </c>
      <c r="BH158" s="267">
        <f ca="1">(INDEX('Term Pricing'!$U$1453:$U$1632,MATCH('Project 1'!BH$8,'Term Pricing'!$C$1453:$C$1632,0))*BH117*$D158)+(INDEX('Term Pricing'!$V$1453:$V$1632,MATCH('Project 1'!BH$8,'Term Pricing'!$C$1453:$C$1632,0))*BH117*(1-$D158))</f>
        <v>0</v>
      </c>
      <c r="BI158" s="267">
        <f ca="1">(INDEX('Term Pricing'!$U$1453:$U$1632,MATCH('Project 1'!BI$8,'Term Pricing'!$C$1453:$C$1632,0))*BI117*$D158)+(INDEX('Term Pricing'!$V$1453:$V$1632,MATCH('Project 1'!BI$8,'Term Pricing'!$C$1453:$C$1632,0))*BI117*(1-$D158))</f>
        <v>0</v>
      </c>
      <c r="BJ158" s="267">
        <f ca="1">(INDEX('Term Pricing'!$U$1453:$U$1632,MATCH('Project 1'!BJ$8,'Term Pricing'!$C$1453:$C$1632,0))*BJ117*$D158)+(INDEX('Term Pricing'!$V$1453:$V$1632,MATCH('Project 1'!BJ$8,'Term Pricing'!$C$1453:$C$1632,0))*BJ117*(1-$D158))</f>
        <v>0</v>
      </c>
      <c r="BK158" s="267">
        <f ca="1">(INDEX('Term Pricing'!$U$1453:$U$1632,MATCH('Project 1'!BK$8,'Term Pricing'!$C$1453:$C$1632,0))*BK117*$D158)+(INDEX('Term Pricing'!$V$1453:$V$1632,MATCH('Project 1'!BK$8,'Term Pricing'!$C$1453:$C$1632,0))*BK117*(1-$D158))</f>
        <v>0</v>
      </c>
      <c r="BL158" s="267">
        <f ca="1">(INDEX('Term Pricing'!$U$1453:$U$1632,MATCH('Project 1'!BL$8,'Term Pricing'!$C$1453:$C$1632,0))*BL117*$D158)+(INDEX('Term Pricing'!$V$1453:$V$1632,MATCH('Project 1'!BL$8,'Term Pricing'!$C$1453:$C$1632,0))*BL117*(1-$D158))</f>
        <v>0</v>
      </c>
      <c r="BM158" s="267">
        <f ca="1">(INDEX('Term Pricing'!$U$1453:$U$1632,MATCH('Project 1'!BM$8,'Term Pricing'!$C$1453:$C$1632,0))*BM117*$D158)+(INDEX('Term Pricing'!$V$1453:$V$1632,MATCH('Project 1'!BM$8,'Term Pricing'!$C$1453:$C$1632,0))*BM117*(1-$D158))</f>
        <v>0</v>
      </c>
      <c r="BN158" s="267">
        <f ca="1">(INDEX('Term Pricing'!$U$1453:$U$1632,MATCH('Project 1'!BN$8,'Term Pricing'!$C$1453:$C$1632,0))*BN117*$D158)+(INDEX('Term Pricing'!$V$1453:$V$1632,MATCH('Project 1'!BN$8,'Term Pricing'!$C$1453:$C$1632,0))*BN117*(1-$D158))</f>
        <v>0</v>
      </c>
      <c r="BO158" s="267">
        <f ca="1">(INDEX('Term Pricing'!$U$1453:$U$1632,MATCH('Project 1'!BO$8,'Term Pricing'!$C$1453:$C$1632,0))*BO117*$D158)+(INDEX('Term Pricing'!$V$1453:$V$1632,MATCH('Project 1'!BO$8,'Term Pricing'!$C$1453:$C$1632,0))*BO117*(1-$D158))</f>
        <v>0</v>
      </c>
      <c r="BP158" s="267">
        <f ca="1">(INDEX('Term Pricing'!$U$1453:$U$1632,MATCH('Project 1'!BP$8,'Term Pricing'!$C$1453:$C$1632,0))*BP117*$D158)+(INDEX('Term Pricing'!$V$1453:$V$1632,MATCH('Project 1'!BP$8,'Term Pricing'!$C$1453:$C$1632,0))*BP117*(1-$D158))</f>
        <v>0</v>
      </c>
      <c r="BQ158" s="267">
        <f ca="1">(INDEX('Term Pricing'!$U$1453:$U$1632,MATCH('Project 1'!BQ$8,'Term Pricing'!$C$1453:$C$1632,0))*BQ117*$D158)+(INDEX('Term Pricing'!$V$1453:$V$1632,MATCH('Project 1'!BQ$8,'Term Pricing'!$C$1453:$C$1632,0))*BQ117*(1-$D158))</f>
        <v>0</v>
      </c>
      <c r="BR158" s="267">
        <f ca="1">(INDEX('Term Pricing'!$U$1453:$U$1632,MATCH('Project 1'!BR$8,'Term Pricing'!$C$1453:$C$1632,0))*BR117*$D158)+(INDEX('Term Pricing'!$V$1453:$V$1632,MATCH('Project 1'!BR$8,'Term Pricing'!$C$1453:$C$1632,0))*BR117*(1-$D158))</f>
        <v>0</v>
      </c>
      <c r="BS158" s="267">
        <f ca="1">(INDEX('Term Pricing'!$U$1453:$U$1632,MATCH('Project 1'!BS$8,'Term Pricing'!$C$1453:$C$1632,0))*BS117*$D158)+(INDEX('Term Pricing'!$V$1453:$V$1632,MATCH('Project 1'!BS$8,'Term Pricing'!$C$1453:$C$1632,0))*BS117*(1-$D158))</f>
        <v>0</v>
      </c>
      <c r="BT158" s="267">
        <f ca="1">(INDEX('Term Pricing'!$U$1453:$U$1632,MATCH('Project 1'!BT$8,'Term Pricing'!$C$1453:$C$1632,0))*BT117*$D158)+(INDEX('Term Pricing'!$V$1453:$V$1632,MATCH('Project 1'!BT$8,'Term Pricing'!$C$1453:$C$1632,0))*BT117*(1-$D158))</f>
        <v>0</v>
      </c>
      <c r="BU158" s="267">
        <f ca="1">(INDEX('Term Pricing'!$U$1453:$U$1632,MATCH('Project 1'!BU$8,'Term Pricing'!$C$1453:$C$1632,0))*BU117*$D158)+(INDEX('Term Pricing'!$V$1453:$V$1632,MATCH('Project 1'!BU$8,'Term Pricing'!$C$1453:$C$1632,0))*BU117*(1-$D158))</f>
        <v>0</v>
      </c>
      <c r="BV158" s="267">
        <f ca="1">(INDEX('Term Pricing'!$U$1453:$U$1632,MATCH('Project 1'!BV$8,'Term Pricing'!$C$1453:$C$1632,0))*BV117*$D158)+(INDEX('Term Pricing'!$V$1453:$V$1632,MATCH('Project 1'!BV$8,'Term Pricing'!$C$1453:$C$1632,0))*BV117*(1-$D158))</f>
        <v>0</v>
      </c>
      <c r="BW158" s="267">
        <f ca="1">(INDEX('Term Pricing'!$U$1453:$U$1632,MATCH('Project 1'!BW$8,'Term Pricing'!$C$1453:$C$1632,0))*BW117*$D158)+(INDEX('Term Pricing'!$V$1453:$V$1632,MATCH('Project 1'!BW$8,'Term Pricing'!$C$1453:$C$1632,0))*BW117*(1-$D158))</f>
        <v>0</v>
      </c>
      <c r="BX158" s="267">
        <f ca="1">(INDEX('Term Pricing'!$U$1453:$U$1632,MATCH('Project 1'!BX$8,'Term Pricing'!$C$1453:$C$1632,0))*BX117*$D158)+(INDEX('Term Pricing'!$V$1453:$V$1632,MATCH('Project 1'!BX$8,'Term Pricing'!$C$1453:$C$1632,0))*BX117*(1-$D158))</f>
        <v>0</v>
      </c>
      <c r="BY158" s="267">
        <f ca="1">(INDEX('Term Pricing'!$U$1453:$U$1632,MATCH('Project 1'!BY$8,'Term Pricing'!$C$1453:$C$1632,0))*BY117*$D158)+(INDEX('Term Pricing'!$V$1453:$V$1632,MATCH('Project 1'!BY$8,'Term Pricing'!$C$1453:$C$1632,0))*BY117*(1-$D158))</f>
        <v>0</v>
      </c>
      <c r="BZ158" s="267">
        <f ca="1">(INDEX('Term Pricing'!$U$1453:$U$1632,MATCH('Project 1'!BZ$8,'Term Pricing'!$C$1453:$C$1632,0))*BZ117*$D158)+(INDEX('Term Pricing'!$V$1453:$V$1632,MATCH('Project 1'!BZ$8,'Term Pricing'!$C$1453:$C$1632,0))*BZ117*(1-$D158))</f>
        <v>0</v>
      </c>
      <c r="CA158" s="267">
        <f ca="1">(INDEX('Term Pricing'!$U$1453:$U$1632,MATCH('Project 1'!CA$8,'Term Pricing'!$C$1453:$C$1632,0))*CA117*$D158)+(INDEX('Term Pricing'!$V$1453:$V$1632,MATCH('Project 1'!CA$8,'Term Pricing'!$C$1453:$C$1632,0))*CA117*(1-$D158))</f>
        <v>0</v>
      </c>
      <c r="CB158" s="267">
        <f ca="1">(INDEX('Term Pricing'!$U$1453:$U$1632,MATCH('Project 1'!CB$8,'Term Pricing'!$C$1453:$C$1632,0))*CB117*$D158)+(INDEX('Term Pricing'!$V$1453:$V$1632,MATCH('Project 1'!CB$8,'Term Pricing'!$C$1453:$C$1632,0))*CB117*(1-$D158))</f>
        <v>0</v>
      </c>
      <c r="CC158" s="267">
        <f ca="1">(INDEX('Term Pricing'!$U$1453:$U$1632,MATCH('Project 1'!CC$8,'Term Pricing'!$C$1453:$C$1632,0))*CC117*$D158)+(INDEX('Term Pricing'!$V$1453:$V$1632,MATCH('Project 1'!CC$8,'Term Pricing'!$C$1453:$C$1632,0))*CC117*(1-$D158))</f>
        <v>0</v>
      </c>
      <c r="CD158" s="267">
        <f ca="1">(INDEX('Term Pricing'!$U$1453:$U$1632,MATCH('Project 1'!CD$8,'Term Pricing'!$C$1453:$C$1632,0))*CD117*$D158)+(INDEX('Term Pricing'!$V$1453:$V$1632,MATCH('Project 1'!CD$8,'Term Pricing'!$C$1453:$C$1632,0))*CD117*(1-$D158))</f>
        <v>0</v>
      </c>
      <c r="CE158" s="267">
        <f ca="1">(INDEX('Term Pricing'!$U$1453:$U$1632,MATCH('Project 1'!CE$8,'Term Pricing'!$C$1453:$C$1632,0))*CE117*$D158)+(INDEX('Term Pricing'!$V$1453:$V$1632,MATCH('Project 1'!CE$8,'Term Pricing'!$C$1453:$C$1632,0))*CE117*(1-$D158))</f>
        <v>0</v>
      </c>
      <c r="CF158" s="267">
        <f ca="1">(INDEX('Term Pricing'!$U$1453:$U$1632,MATCH('Project 1'!CF$8,'Term Pricing'!$C$1453:$C$1632,0))*CF117*$D158)+(INDEX('Term Pricing'!$V$1453:$V$1632,MATCH('Project 1'!CF$8,'Term Pricing'!$C$1453:$C$1632,0))*CF117*(1-$D158))</f>
        <v>0</v>
      </c>
      <c r="CG158" s="267">
        <f ca="1">(INDEX('Term Pricing'!$U$1453:$U$1632,MATCH('Project 1'!CG$8,'Term Pricing'!$C$1453:$C$1632,0))*CG117*$D158)+(INDEX('Term Pricing'!$V$1453:$V$1632,MATCH('Project 1'!CG$8,'Term Pricing'!$C$1453:$C$1632,0))*CG117*(1-$D158))</f>
        <v>0</v>
      </c>
      <c r="CH158" s="267">
        <f ca="1">(INDEX('Term Pricing'!$U$1453:$U$1632,MATCH('Project 1'!CH$8,'Term Pricing'!$C$1453:$C$1632,0))*CH117*$D158)+(INDEX('Term Pricing'!$V$1453:$V$1632,MATCH('Project 1'!CH$8,'Term Pricing'!$C$1453:$C$1632,0))*CH117*(1-$D158))</f>
        <v>0</v>
      </c>
      <c r="CI158" s="267">
        <f ca="1">(INDEX('Term Pricing'!$U$1453:$U$1632,MATCH('Project 1'!CI$8,'Term Pricing'!$C$1453:$C$1632,0))*CI117*$D158)+(INDEX('Term Pricing'!$V$1453:$V$1632,MATCH('Project 1'!CI$8,'Term Pricing'!$C$1453:$C$1632,0))*CI117*(1-$D158))</f>
        <v>0</v>
      </c>
      <c r="CJ158" s="267">
        <f ca="1">(INDEX('Term Pricing'!$U$1453:$U$1632,MATCH('Project 1'!CJ$8,'Term Pricing'!$C$1453:$C$1632,0))*CJ117*$D158)+(INDEX('Term Pricing'!$V$1453:$V$1632,MATCH('Project 1'!CJ$8,'Term Pricing'!$C$1453:$C$1632,0))*CJ117*(1-$D158))</f>
        <v>0</v>
      </c>
      <c r="CK158" s="267">
        <f ca="1">(INDEX('Term Pricing'!$U$1453:$U$1632,MATCH('Project 1'!CK$8,'Term Pricing'!$C$1453:$C$1632,0))*CK117*$D158)+(INDEX('Term Pricing'!$V$1453:$V$1632,MATCH('Project 1'!CK$8,'Term Pricing'!$C$1453:$C$1632,0))*CK117*(1-$D158))</f>
        <v>0</v>
      </c>
      <c r="CL158" s="267">
        <f ca="1">(INDEX('Term Pricing'!$U$1453:$U$1632,MATCH('Project 1'!CL$8,'Term Pricing'!$C$1453:$C$1632,0))*CL117*$D158)+(INDEX('Term Pricing'!$V$1453:$V$1632,MATCH('Project 1'!CL$8,'Term Pricing'!$C$1453:$C$1632,0))*CL117*(1-$D158))</f>
        <v>0</v>
      </c>
      <c r="CM158" s="267">
        <f ca="1">(INDEX('Term Pricing'!$U$1453:$U$1632,MATCH('Project 1'!CM$8,'Term Pricing'!$C$1453:$C$1632,0))*CM117*$D158)+(INDEX('Term Pricing'!$V$1453:$V$1632,MATCH('Project 1'!CM$8,'Term Pricing'!$C$1453:$C$1632,0))*CM117*(1-$D158))</f>
        <v>0</v>
      </c>
      <c r="CN158" s="267">
        <f ca="1">(INDEX('Term Pricing'!$U$1453:$U$1632,MATCH('Project 1'!CN$8,'Term Pricing'!$C$1453:$C$1632,0))*CN117*$D158)+(INDEX('Term Pricing'!$V$1453:$V$1632,MATCH('Project 1'!CN$8,'Term Pricing'!$C$1453:$C$1632,0))*CN117*(1-$D158))</f>
        <v>0</v>
      </c>
      <c r="CO158" s="267">
        <f ca="1">(INDEX('Term Pricing'!$U$1453:$U$1632,MATCH('Project 1'!CO$8,'Term Pricing'!$C$1453:$C$1632,0))*CO117*$D158)+(INDEX('Term Pricing'!$V$1453:$V$1632,MATCH('Project 1'!CO$8,'Term Pricing'!$C$1453:$C$1632,0))*CO117*(1-$D158))</f>
        <v>0</v>
      </c>
      <c r="CP158" s="267">
        <f ca="1">(INDEX('Term Pricing'!$U$1453:$U$1632,MATCH('Project 1'!CP$8,'Term Pricing'!$C$1453:$C$1632,0))*CP117*$D158)+(INDEX('Term Pricing'!$V$1453:$V$1632,MATCH('Project 1'!CP$8,'Term Pricing'!$C$1453:$C$1632,0))*CP117*(1-$D158))</f>
        <v>0</v>
      </c>
      <c r="CQ158" s="267">
        <f ca="1">(INDEX('Term Pricing'!$U$1453:$U$1632,MATCH('Project 1'!CQ$8,'Term Pricing'!$C$1453:$C$1632,0))*CQ117*$D158)+(INDEX('Term Pricing'!$V$1453:$V$1632,MATCH('Project 1'!CQ$8,'Term Pricing'!$C$1453:$C$1632,0))*CQ117*(1-$D158))</f>
        <v>0</v>
      </c>
      <c r="CR158" s="267">
        <f ca="1">(INDEX('Term Pricing'!$U$1453:$U$1632,MATCH('Project 1'!CR$8,'Term Pricing'!$C$1453:$C$1632,0))*CR117*$D158)+(INDEX('Term Pricing'!$V$1453:$V$1632,MATCH('Project 1'!CR$8,'Term Pricing'!$C$1453:$C$1632,0))*CR117*(1-$D158))</f>
        <v>0</v>
      </c>
      <c r="CS158" s="267">
        <f ca="1">(INDEX('Term Pricing'!$U$1453:$U$1632,MATCH('Project 1'!CS$8,'Term Pricing'!$C$1453:$C$1632,0))*CS117*$D158)+(INDEX('Term Pricing'!$V$1453:$V$1632,MATCH('Project 1'!CS$8,'Term Pricing'!$C$1453:$C$1632,0))*CS117*(1-$D158))</f>
        <v>0</v>
      </c>
      <c r="CT158" s="267">
        <f ca="1">(INDEX('Term Pricing'!$U$1453:$U$1632,MATCH('Project 1'!CT$8,'Term Pricing'!$C$1453:$C$1632,0))*CT117*$D158)+(INDEX('Term Pricing'!$V$1453:$V$1632,MATCH('Project 1'!CT$8,'Term Pricing'!$C$1453:$C$1632,0))*CT117*(1-$D158))</f>
        <v>0</v>
      </c>
      <c r="CU158" s="267">
        <f ca="1">(INDEX('Term Pricing'!$U$1453:$U$1632,MATCH('Project 1'!CU$8,'Term Pricing'!$C$1453:$C$1632,0))*CU117*$D158)+(INDEX('Term Pricing'!$V$1453:$V$1632,MATCH('Project 1'!CU$8,'Term Pricing'!$C$1453:$C$1632,0))*CU117*(1-$D158))</f>
        <v>0</v>
      </c>
      <c r="CV158" s="267">
        <f ca="1">(INDEX('Term Pricing'!$U$1453:$U$1632,MATCH('Project 1'!CV$8,'Term Pricing'!$C$1453:$C$1632,0))*CV117*$D158)+(INDEX('Term Pricing'!$V$1453:$V$1632,MATCH('Project 1'!CV$8,'Term Pricing'!$C$1453:$C$1632,0))*CV117*(1-$D158))</f>
        <v>0</v>
      </c>
      <c r="CW158" s="267">
        <f ca="1">(INDEX('Term Pricing'!$U$1453:$U$1632,MATCH('Project 1'!CW$8,'Term Pricing'!$C$1453:$C$1632,0))*CW117*$D158)+(INDEX('Term Pricing'!$V$1453:$V$1632,MATCH('Project 1'!CW$8,'Term Pricing'!$C$1453:$C$1632,0))*CW117*(1-$D158))</f>
        <v>0</v>
      </c>
      <c r="CX158" s="267">
        <f ca="1">(INDEX('Term Pricing'!$U$1453:$U$1632,MATCH('Project 1'!CX$8,'Term Pricing'!$C$1453:$C$1632,0))*CX117*$D158)+(INDEX('Term Pricing'!$V$1453:$V$1632,MATCH('Project 1'!CX$8,'Term Pricing'!$C$1453:$C$1632,0))*CX117*(1-$D158))</f>
        <v>0</v>
      </c>
      <c r="CY158" s="267">
        <f ca="1">(INDEX('Term Pricing'!$U$1453:$U$1632,MATCH('Project 1'!CY$8,'Term Pricing'!$C$1453:$C$1632,0))*CY117*$D158)+(INDEX('Term Pricing'!$V$1453:$V$1632,MATCH('Project 1'!CY$8,'Term Pricing'!$C$1453:$C$1632,0))*CY117*(1-$D158))</f>
        <v>0</v>
      </c>
      <c r="CZ158" s="267">
        <f ca="1">(INDEX('Term Pricing'!$U$1453:$U$1632,MATCH('Project 1'!CZ$8,'Term Pricing'!$C$1453:$C$1632,0))*CZ117*$D158)+(INDEX('Term Pricing'!$V$1453:$V$1632,MATCH('Project 1'!CZ$8,'Term Pricing'!$C$1453:$C$1632,0))*CZ117*(1-$D158))</f>
        <v>0</v>
      </c>
      <c r="DA158" s="267">
        <f ca="1">(INDEX('Term Pricing'!$U$1453:$U$1632,MATCH('Project 1'!DA$8,'Term Pricing'!$C$1453:$C$1632,0))*DA117*$D158)+(INDEX('Term Pricing'!$V$1453:$V$1632,MATCH('Project 1'!DA$8,'Term Pricing'!$C$1453:$C$1632,0))*DA117*(1-$D158))</f>
        <v>0</v>
      </c>
      <c r="DB158" s="267">
        <f ca="1">(INDEX('Term Pricing'!$U$1453:$U$1632,MATCH('Project 1'!DB$8,'Term Pricing'!$C$1453:$C$1632,0))*DB117*$D158)+(INDEX('Term Pricing'!$V$1453:$V$1632,MATCH('Project 1'!DB$8,'Term Pricing'!$C$1453:$C$1632,0))*DB117*(1-$D158))</f>
        <v>0</v>
      </c>
      <c r="DC158" s="267">
        <f ca="1">(INDEX('Term Pricing'!$U$1453:$U$1632,MATCH('Project 1'!DC$8,'Term Pricing'!$C$1453:$C$1632,0))*DC117*$D158)+(INDEX('Term Pricing'!$V$1453:$V$1632,MATCH('Project 1'!DC$8,'Term Pricing'!$C$1453:$C$1632,0))*DC117*(1-$D158))</f>
        <v>0</v>
      </c>
      <c r="DD158" s="267">
        <f ca="1">(INDEX('Term Pricing'!$U$1453:$U$1632,MATCH('Project 1'!DD$8,'Term Pricing'!$C$1453:$C$1632,0))*DD117*$D158)+(INDEX('Term Pricing'!$V$1453:$V$1632,MATCH('Project 1'!DD$8,'Term Pricing'!$C$1453:$C$1632,0))*DD117*(1-$D158))</f>
        <v>0</v>
      </c>
      <c r="DE158" s="267">
        <f ca="1">(INDEX('Term Pricing'!$U$1453:$U$1632,MATCH('Project 1'!DE$8,'Term Pricing'!$C$1453:$C$1632,0))*DE117*$D158)+(INDEX('Term Pricing'!$V$1453:$V$1632,MATCH('Project 1'!DE$8,'Term Pricing'!$C$1453:$C$1632,0))*DE117*(1-$D158))</f>
        <v>0</v>
      </c>
      <c r="DF158" s="267">
        <f ca="1">(INDEX('Term Pricing'!$U$1453:$U$1632,MATCH('Project 1'!DF$8,'Term Pricing'!$C$1453:$C$1632,0))*DF117*$D158)+(INDEX('Term Pricing'!$V$1453:$V$1632,MATCH('Project 1'!DF$8,'Term Pricing'!$C$1453:$C$1632,0))*DF117*(1-$D158))</f>
        <v>0</v>
      </c>
      <c r="DG158" s="267">
        <f ca="1">(INDEX('Term Pricing'!$U$1453:$U$1632,MATCH('Project 1'!DG$8,'Term Pricing'!$C$1453:$C$1632,0))*DG117*$D158)+(INDEX('Term Pricing'!$V$1453:$V$1632,MATCH('Project 1'!DG$8,'Term Pricing'!$C$1453:$C$1632,0))*DG117*(1-$D158))</f>
        <v>0</v>
      </c>
      <c r="DH158" s="267">
        <f ca="1">(INDEX('Term Pricing'!$U$1453:$U$1632,MATCH('Project 1'!DH$8,'Term Pricing'!$C$1453:$C$1632,0))*DH117*$D158)+(INDEX('Term Pricing'!$V$1453:$V$1632,MATCH('Project 1'!DH$8,'Term Pricing'!$C$1453:$C$1632,0))*DH117*(1-$D158))</f>
        <v>0</v>
      </c>
      <c r="DI158" s="267">
        <f ca="1">(INDEX('Term Pricing'!$U$1453:$U$1632,MATCH('Project 1'!DI$8,'Term Pricing'!$C$1453:$C$1632,0))*DI117*$D158)+(INDEX('Term Pricing'!$V$1453:$V$1632,MATCH('Project 1'!DI$8,'Term Pricing'!$C$1453:$C$1632,0))*DI117*(1-$D158))</f>
        <v>0</v>
      </c>
      <c r="DJ158" s="267">
        <f ca="1">(INDEX('Term Pricing'!$U$1453:$U$1632,MATCH('Project 1'!DJ$8,'Term Pricing'!$C$1453:$C$1632,0))*DJ117*$D158)+(INDEX('Term Pricing'!$V$1453:$V$1632,MATCH('Project 1'!DJ$8,'Term Pricing'!$C$1453:$C$1632,0))*DJ117*(1-$D158))</f>
        <v>0</v>
      </c>
      <c r="DK158" s="267">
        <f ca="1">(INDEX('Term Pricing'!$U$1453:$U$1632,MATCH('Project 1'!DK$8,'Term Pricing'!$C$1453:$C$1632,0))*DK117*$D158)+(INDEX('Term Pricing'!$V$1453:$V$1632,MATCH('Project 1'!DK$8,'Term Pricing'!$C$1453:$C$1632,0))*DK117*(1-$D158))</f>
        <v>0</v>
      </c>
      <c r="DL158" s="267">
        <f ca="1">(INDEX('Term Pricing'!$U$1453:$U$1632,MATCH('Project 1'!DL$8,'Term Pricing'!$C$1453:$C$1632,0))*DL117*$D158)+(INDEX('Term Pricing'!$V$1453:$V$1632,MATCH('Project 1'!DL$8,'Term Pricing'!$C$1453:$C$1632,0))*DL117*(1-$D158))</f>
        <v>0</v>
      </c>
      <c r="DM158" s="267">
        <f ca="1">(INDEX('Term Pricing'!$U$1453:$U$1632,MATCH('Project 1'!DM$8,'Term Pricing'!$C$1453:$C$1632,0))*DM117*$D158)+(INDEX('Term Pricing'!$V$1453:$V$1632,MATCH('Project 1'!DM$8,'Term Pricing'!$C$1453:$C$1632,0))*DM117*(1-$D158))</f>
        <v>0</v>
      </c>
      <c r="DN158" s="267">
        <f ca="1">(INDEX('Term Pricing'!$U$1453:$U$1632,MATCH('Project 1'!DN$8,'Term Pricing'!$C$1453:$C$1632,0))*DN117*$D158)+(INDEX('Term Pricing'!$V$1453:$V$1632,MATCH('Project 1'!DN$8,'Term Pricing'!$C$1453:$C$1632,0))*DN117*(1-$D158))</f>
        <v>0</v>
      </c>
      <c r="DO158" s="267">
        <f ca="1">(INDEX('Term Pricing'!$U$1453:$U$1632,MATCH('Project 1'!DO$8,'Term Pricing'!$C$1453:$C$1632,0))*DO117*$D158)+(INDEX('Term Pricing'!$V$1453:$V$1632,MATCH('Project 1'!DO$8,'Term Pricing'!$C$1453:$C$1632,0))*DO117*(1-$D158))</f>
        <v>0</v>
      </c>
      <c r="DP158" s="267">
        <f ca="1">(INDEX('Term Pricing'!$U$1453:$U$1632,MATCH('Project 1'!DP$8,'Term Pricing'!$C$1453:$C$1632,0))*DP117*$D158)+(INDEX('Term Pricing'!$V$1453:$V$1632,MATCH('Project 1'!DP$8,'Term Pricing'!$C$1453:$C$1632,0))*DP117*(1-$D158))</f>
        <v>0</v>
      </c>
      <c r="DQ158" s="267">
        <f ca="1">(INDEX('Term Pricing'!$U$1453:$U$1632,MATCH('Project 1'!DQ$8,'Term Pricing'!$C$1453:$C$1632,0))*DQ117*$D158)+(INDEX('Term Pricing'!$V$1453:$V$1632,MATCH('Project 1'!DQ$8,'Term Pricing'!$C$1453:$C$1632,0))*DQ117*(1-$D158))</f>
        <v>0</v>
      </c>
      <c r="DR158" s="267">
        <f ca="1">(INDEX('Term Pricing'!$U$1453:$U$1632,MATCH('Project 1'!DR$8,'Term Pricing'!$C$1453:$C$1632,0))*DR117*$D158)+(INDEX('Term Pricing'!$V$1453:$V$1632,MATCH('Project 1'!DR$8,'Term Pricing'!$C$1453:$C$1632,0))*DR117*(1-$D158))</f>
        <v>0</v>
      </c>
      <c r="DS158" s="267">
        <f ca="1">(INDEX('Term Pricing'!$U$1453:$U$1632,MATCH('Project 1'!DS$8,'Term Pricing'!$C$1453:$C$1632,0))*DS117*$D158)+(INDEX('Term Pricing'!$V$1453:$V$1632,MATCH('Project 1'!DS$8,'Term Pricing'!$C$1453:$C$1632,0))*DS117*(1-$D158))</f>
        <v>0</v>
      </c>
      <c r="DT158" s="267">
        <f ca="1">(INDEX('Term Pricing'!$U$1453:$U$1632,MATCH('Project 1'!DT$8,'Term Pricing'!$C$1453:$C$1632,0))*DT117*$D158)+(INDEX('Term Pricing'!$V$1453:$V$1632,MATCH('Project 1'!DT$8,'Term Pricing'!$C$1453:$C$1632,0))*DT117*(1-$D158))</f>
        <v>0</v>
      </c>
      <c r="DU158" s="267">
        <f ca="1">(INDEX('Term Pricing'!$U$1453:$U$1632,MATCH('Project 1'!DU$8,'Term Pricing'!$C$1453:$C$1632,0))*DU117*$D158)+(INDEX('Term Pricing'!$V$1453:$V$1632,MATCH('Project 1'!DU$8,'Term Pricing'!$C$1453:$C$1632,0))*DU117*(1-$D158))</f>
        <v>0</v>
      </c>
      <c r="DV158" s="267">
        <f ca="1">(INDEX('Term Pricing'!$U$1453:$U$1632,MATCH('Project 1'!DV$8,'Term Pricing'!$C$1453:$C$1632,0))*DV117*$D158)+(INDEX('Term Pricing'!$V$1453:$V$1632,MATCH('Project 1'!DV$8,'Term Pricing'!$C$1453:$C$1632,0))*DV117*(1-$D158))</f>
        <v>0</v>
      </c>
      <c r="DW158" s="267">
        <f ca="1">(INDEX('Term Pricing'!$U$1453:$U$1632,MATCH('Project 1'!DW$8,'Term Pricing'!$C$1453:$C$1632,0))*DW117*$D158)+(INDEX('Term Pricing'!$V$1453:$V$1632,MATCH('Project 1'!DW$8,'Term Pricing'!$C$1453:$C$1632,0))*DW117*(1-$D158))</f>
        <v>0</v>
      </c>
      <c r="DX158" s="267">
        <f ca="1">(INDEX('Term Pricing'!$U$1453:$U$1632,MATCH('Project 1'!DX$8,'Term Pricing'!$C$1453:$C$1632,0))*DX117*$D158)+(INDEX('Term Pricing'!$V$1453:$V$1632,MATCH('Project 1'!DX$8,'Term Pricing'!$C$1453:$C$1632,0))*DX117*(1-$D158))</f>
        <v>0</v>
      </c>
      <c r="DY158" s="267">
        <f ca="1">(INDEX('Term Pricing'!$U$1453:$U$1632,MATCH('Project 1'!DY$8,'Term Pricing'!$C$1453:$C$1632,0))*DY117*$D158)+(INDEX('Term Pricing'!$V$1453:$V$1632,MATCH('Project 1'!DY$8,'Term Pricing'!$C$1453:$C$1632,0))*DY117*(1-$D158))</f>
        <v>0</v>
      </c>
      <c r="DZ158" s="267">
        <f ca="1">(INDEX('Term Pricing'!$U$1453:$U$1632,MATCH('Project 1'!DZ$8,'Term Pricing'!$C$1453:$C$1632,0))*DZ117*$D158)+(INDEX('Term Pricing'!$V$1453:$V$1632,MATCH('Project 1'!DZ$8,'Term Pricing'!$C$1453:$C$1632,0))*DZ117*(1-$D158))</f>
        <v>0</v>
      </c>
    </row>
    <row r="159" spans="1:130" hidden="1" outlineLevel="1">
      <c r="A159" s="151"/>
      <c r="C159" s="34" t="str">
        <f t="shared" si="367"/>
        <v>L40S</v>
      </c>
      <c r="D159" s="70">
        <f>Inputs!I103</f>
        <v>0</v>
      </c>
      <c r="E159" s="27"/>
      <c r="F159" s="110">
        <v>0</v>
      </c>
      <c r="G159" s="54" t="s">
        <v>83</v>
      </c>
      <c r="H159" s="266">
        <f t="shared" ca="1" si="366"/>
        <v>0</v>
      </c>
      <c r="I159" s="29"/>
      <c r="J159" s="267">
        <f ca="1">(INDEX('Term Pricing'!$W$1453:$W$1632,MATCH('Project 1'!J$8,'Term Pricing'!$C$1453:$C$1632,0))*J118*$D159)+(INDEX('Term Pricing'!$X$1453:$X$1632,MATCH('Project 1'!J$8,'Term Pricing'!$C$1453:$C$1632,0))*J118*(1-$D159))</f>
        <v>0</v>
      </c>
      <c r="K159" s="267">
        <f ca="1">(INDEX('Term Pricing'!$W$1453:$W$1632,MATCH('Project 1'!K$8,'Term Pricing'!$C$1453:$C$1632,0))*K118*$D159)+(INDEX('Term Pricing'!$X$1453:$X$1632,MATCH('Project 1'!K$8,'Term Pricing'!$C$1453:$C$1632,0))*K118*(1-$D159))</f>
        <v>0</v>
      </c>
      <c r="L159" s="267">
        <f ca="1">(INDEX('Term Pricing'!$W$1453:$W$1632,MATCH('Project 1'!L$8,'Term Pricing'!$C$1453:$C$1632,0))*L118*$D159)+(INDEX('Term Pricing'!$X$1453:$X$1632,MATCH('Project 1'!L$8,'Term Pricing'!$C$1453:$C$1632,0))*L118*(1-$D159))</f>
        <v>0</v>
      </c>
      <c r="M159" s="267">
        <f ca="1">(INDEX('Term Pricing'!$W$1453:$W$1632,MATCH('Project 1'!M$8,'Term Pricing'!$C$1453:$C$1632,0))*M118*$D159)+(INDEX('Term Pricing'!$X$1453:$X$1632,MATCH('Project 1'!M$8,'Term Pricing'!$C$1453:$C$1632,0))*M118*(1-$D159))</f>
        <v>0</v>
      </c>
      <c r="N159" s="267">
        <f ca="1">(INDEX('Term Pricing'!$W$1453:$W$1632,MATCH('Project 1'!N$8,'Term Pricing'!$C$1453:$C$1632,0))*N118*$D159)+(INDEX('Term Pricing'!$X$1453:$X$1632,MATCH('Project 1'!N$8,'Term Pricing'!$C$1453:$C$1632,0))*N118*(1-$D159))</f>
        <v>0</v>
      </c>
      <c r="O159" s="267">
        <f ca="1">(INDEX('Term Pricing'!$W$1453:$W$1632,MATCH('Project 1'!O$8,'Term Pricing'!$C$1453:$C$1632,0))*O118*$D159)+(INDEX('Term Pricing'!$X$1453:$X$1632,MATCH('Project 1'!O$8,'Term Pricing'!$C$1453:$C$1632,0))*O118*(1-$D159))</f>
        <v>0</v>
      </c>
      <c r="P159" s="267">
        <f ca="1">(INDEX('Term Pricing'!$W$1453:$W$1632,MATCH('Project 1'!P$8,'Term Pricing'!$C$1453:$C$1632,0))*P118*$D159)+(INDEX('Term Pricing'!$X$1453:$X$1632,MATCH('Project 1'!P$8,'Term Pricing'!$C$1453:$C$1632,0))*P118*(1-$D159))</f>
        <v>0</v>
      </c>
      <c r="Q159" s="267">
        <f ca="1">(INDEX('Term Pricing'!$W$1453:$W$1632,MATCH('Project 1'!Q$8,'Term Pricing'!$C$1453:$C$1632,0))*Q118*$D159)+(INDEX('Term Pricing'!$X$1453:$X$1632,MATCH('Project 1'!Q$8,'Term Pricing'!$C$1453:$C$1632,0))*Q118*(1-$D159))</f>
        <v>0</v>
      </c>
      <c r="R159" s="267">
        <f ca="1">(INDEX('Term Pricing'!$W$1453:$W$1632,MATCH('Project 1'!R$8,'Term Pricing'!$C$1453:$C$1632,0))*R118*$D159)+(INDEX('Term Pricing'!$X$1453:$X$1632,MATCH('Project 1'!R$8,'Term Pricing'!$C$1453:$C$1632,0))*R118*(1-$D159))</f>
        <v>0</v>
      </c>
      <c r="S159" s="267">
        <f ca="1">(INDEX('Term Pricing'!$W$1453:$W$1632,MATCH('Project 1'!S$8,'Term Pricing'!$C$1453:$C$1632,0))*S118*$D159)+(INDEX('Term Pricing'!$X$1453:$X$1632,MATCH('Project 1'!S$8,'Term Pricing'!$C$1453:$C$1632,0))*S118*(1-$D159))</f>
        <v>0</v>
      </c>
      <c r="T159" s="267">
        <f ca="1">(INDEX('Term Pricing'!$W$1453:$W$1632,MATCH('Project 1'!T$8,'Term Pricing'!$C$1453:$C$1632,0))*T118*$D159)+(INDEX('Term Pricing'!$X$1453:$X$1632,MATCH('Project 1'!T$8,'Term Pricing'!$C$1453:$C$1632,0))*T118*(1-$D159))</f>
        <v>0</v>
      </c>
      <c r="U159" s="267">
        <f ca="1">(INDEX('Term Pricing'!$W$1453:$W$1632,MATCH('Project 1'!U$8,'Term Pricing'!$C$1453:$C$1632,0))*U118*$D159)+(INDEX('Term Pricing'!$X$1453:$X$1632,MATCH('Project 1'!U$8,'Term Pricing'!$C$1453:$C$1632,0))*U118*(1-$D159))</f>
        <v>0</v>
      </c>
      <c r="V159" s="267">
        <f ca="1">(INDEX('Term Pricing'!$W$1453:$W$1632,MATCH('Project 1'!V$8,'Term Pricing'!$C$1453:$C$1632,0))*V118*$D159)+(INDEX('Term Pricing'!$X$1453:$X$1632,MATCH('Project 1'!V$8,'Term Pricing'!$C$1453:$C$1632,0))*V118*(1-$D159))</f>
        <v>0</v>
      </c>
      <c r="W159" s="267">
        <f ca="1">(INDEX('Term Pricing'!$W$1453:$W$1632,MATCH('Project 1'!W$8,'Term Pricing'!$C$1453:$C$1632,0))*W118*$D159)+(INDEX('Term Pricing'!$X$1453:$X$1632,MATCH('Project 1'!W$8,'Term Pricing'!$C$1453:$C$1632,0))*W118*(1-$D159))</f>
        <v>0</v>
      </c>
      <c r="X159" s="267">
        <f ca="1">(INDEX('Term Pricing'!$W$1453:$W$1632,MATCH('Project 1'!X$8,'Term Pricing'!$C$1453:$C$1632,0))*X118*$D159)+(INDEX('Term Pricing'!$X$1453:$X$1632,MATCH('Project 1'!X$8,'Term Pricing'!$C$1453:$C$1632,0))*X118*(1-$D159))</f>
        <v>0</v>
      </c>
      <c r="Y159" s="267">
        <f ca="1">(INDEX('Term Pricing'!$W$1453:$W$1632,MATCH('Project 1'!Y$8,'Term Pricing'!$C$1453:$C$1632,0))*Y118*$D159)+(INDEX('Term Pricing'!$X$1453:$X$1632,MATCH('Project 1'!Y$8,'Term Pricing'!$C$1453:$C$1632,0))*Y118*(1-$D159))</f>
        <v>0</v>
      </c>
      <c r="Z159" s="267">
        <f ca="1">(INDEX('Term Pricing'!$W$1453:$W$1632,MATCH('Project 1'!Z$8,'Term Pricing'!$C$1453:$C$1632,0))*Z118*$D159)+(INDEX('Term Pricing'!$X$1453:$X$1632,MATCH('Project 1'!Z$8,'Term Pricing'!$C$1453:$C$1632,0))*Z118*(1-$D159))</f>
        <v>0</v>
      </c>
      <c r="AA159" s="267">
        <f ca="1">(INDEX('Term Pricing'!$W$1453:$W$1632,MATCH('Project 1'!AA$8,'Term Pricing'!$C$1453:$C$1632,0))*AA118*$D159)+(INDEX('Term Pricing'!$X$1453:$X$1632,MATCH('Project 1'!AA$8,'Term Pricing'!$C$1453:$C$1632,0))*AA118*(1-$D159))</f>
        <v>0</v>
      </c>
      <c r="AB159" s="267">
        <f ca="1">(INDEX('Term Pricing'!$W$1453:$W$1632,MATCH('Project 1'!AB$8,'Term Pricing'!$C$1453:$C$1632,0))*AB118*$D159)+(INDEX('Term Pricing'!$X$1453:$X$1632,MATCH('Project 1'!AB$8,'Term Pricing'!$C$1453:$C$1632,0))*AB118*(1-$D159))</f>
        <v>0</v>
      </c>
      <c r="AC159" s="267">
        <f ca="1">(INDEX('Term Pricing'!$W$1453:$W$1632,MATCH('Project 1'!AC$8,'Term Pricing'!$C$1453:$C$1632,0))*AC118*$D159)+(INDEX('Term Pricing'!$X$1453:$X$1632,MATCH('Project 1'!AC$8,'Term Pricing'!$C$1453:$C$1632,0))*AC118*(1-$D159))</f>
        <v>0</v>
      </c>
      <c r="AD159" s="267">
        <f ca="1">(INDEX('Term Pricing'!$W$1453:$W$1632,MATCH('Project 1'!AD$8,'Term Pricing'!$C$1453:$C$1632,0))*AD118*$D159)+(INDEX('Term Pricing'!$X$1453:$X$1632,MATCH('Project 1'!AD$8,'Term Pricing'!$C$1453:$C$1632,0))*AD118*(1-$D159))</f>
        <v>0</v>
      </c>
      <c r="AE159" s="267">
        <f ca="1">(INDEX('Term Pricing'!$W$1453:$W$1632,MATCH('Project 1'!AE$8,'Term Pricing'!$C$1453:$C$1632,0))*AE118*$D159)+(INDEX('Term Pricing'!$X$1453:$X$1632,MATCH('Project 1'!AE$8,'Term Pricing'!$C$1453:$C$1632,0))*AE118*(1-$D159))</f>
        <v>0</v>
      </c>
      <c r="AF159" s="267">
        <f ca="1">(INDEX('Term Pricing'!$W$1453:$W$1632,MATCH('Project 1'!AF$8,'Term Pricing'!$C$1453:$C$1632,0))*AF118*$D159)+(INDEX('Term Pricing'!$X$1453:$X$1632,MATCH('Project 1'!AF$8,'Term Pricing'!$C$1453:$C$1632,0))*AF118*(1-$D159))</f>
        <v>0</v>
      </c>
      <c r="AG159" s="267">
        <f ca="1">(INDEX('Term Pricing'!$W$1453:$W$1632,MATCH('Project 1'!AG$8,'Term Pricing'!$C$1453:$C$1632,0))*AG118*$D159)+(INDEX('Term Pricing'!$X$1453:$X$1632,MATCH('Project 1'!AG$8,'Term Pricing'!$C$1453:$C$1632,0))*AG118*(1-$D159))</f>
        <v>0</v>
      </c>
      <c r="AH159" s="267">
        <f ca="1">(INDEX('Term Pricing'!$W$1453:$W$1632,MATCH('Project 1'!AH$8,'Term Pricing'!$C$1453:$C$1632,0))*AH118*$D159)+(INDEX('Term Pricing'!$X$1453:$X$1632,MATCH('Project 1'!AH$8,'Term Pricing'!$C$1453:$C$1632,0))*AH118*(1-$D159))</f>
        <v>0</v>
      </c>
      <c r="AI159" s="267">
        <f ca="1">(INDEX('Term Pricing'!$W$1453:$W$1632,MATCH('Project 1'!AI$8,'Term Pricing'!$C$1453:$C$1632,0))*AI118*$D159)+(INDEX('Term Pricing'!$X$1453:$X$1632,MATCH('Project 1'!AI$8,'Term Pricing'!$C$1453:$C$1632,0))*AI118*(1-$D159))</f>
        <v>0</v>
      </c>
      <c r="AJ159" s="267">
        <f ca="1">(INDEX('Term Pricing'!$W$1453:$W$1632,MATCH('Project 1'!AJ$8,'Term Pricing'!$C$1453:$C$1632,0))*AJ118*$D159)+(INDEX('Term Pricing'!$X$1453:$X$1632,MATCH('Project 1'!AJ$8,'Term Pricing'!$C$1453:$C$1632,0))*AJ118*(1-$D159))</f>
        <v>0</v>
      </c>
      <c r="AK159" s="267">
        <f ca="1">(INDEX('Term Pricing'!$W$1453:$W$1632,MATCH('Project 1'!AK$8,'Term Pricing'!$C$1453:$C$1632,0))*AK118*$D159)+(INDEX('Term Pricing'!$X$1453:$X$1632,MATCH('Project 1'!AK$8,'Term Pricing'!$C$1453:$C$1632,0))*AK118*(1-$D159))</f>
        <v>0</v>
      </c>
      <c r="AL159" s="267">
        <f ca="1">(INDEX('Term Pricing'!$W$1453:$W$1632,MATCH('Project 1'!AL$8,'Term Pricing'!$C$1453:$C$1632,0))*AL118*$D159)+(INDEX('Term Pricing'!$X$1453:$X$1632,MATCH('Project 1'!AL$8,'Term Pricing'!$C$1453:$C$1632,0))*AL118*(1-$D159))</f>
        <v>0</v>
      </c>
      <c r="AM159" s="267">
        <f ca="1">(INDEX('Term Pricing'!$W$1453:$W$1632,MATCH('Project 1'!AM$8,'Term Pricing'!$C$1453:$C$1632,0))*AM118*$D159)+(INDEX('Term Pricing'!$X$1453:$X$1632,MATCH('Project 1'!AM$8,'Term Pricing'!$C$1453:$C$1632,0))*AM118*(1-$D159))</f>
        <v>0</v>
      </c>
      <c r="AN159" s="267">
        <f ca="1">(INDEX('Term Pricing'!$W$1453:$W$1632,MATCH('Project 1'!AN$8,'Term Pricing'!$C$1453:$C$1632,0))*AN118*$D159)+(INDEX('Term Pricing'!$X$1453:$X$1632,MATCH('Project 1'!AN$8,'Term Pricing'!$C$1453:$C$1632,0))*AN118*(1-$D159))</f>
        <v>0</v>
      </c>
      <c r="AO159" s="267">
        <f ca="1">(INDEX('Term Pricing'!$W$1453:$W$1632,MATCH('Project 1'!AO$8,'Term Pricing'!$C$1453:$C$1632,0))*AO118*$D159)+(INDEX('Term Pricing'!$X$1453:$X$1632,MATCH('Project 1'!AO$8,'Term Pricing'!$C$1453:$C$1632,0))*AO118*(1-$D159))</f>
        <v>0</v>
      </c>
      <c r="AP159" s="267">
        <f ca="1">(INDEX('Term Pricing'!$W$1453:$W$1632,MATCH('Project 1'!AP$8,'Term Pricing'!$C$1453:$C$1632,0))*AP118*$D159)+(INDEX('Term Pricing'!$X$1453:$X$1632,MATCH('Project 1'!AP$8,'Term Pricing'!$C$1453:$C$1632,0))*AP118*(1-$D159))</f>
        <v>0</v>
      </c>
      <c r="AQ159" s="267">
        <f ca="1">(INDEX('Term Pricing'!$W$1453:$W$1632,MATCH('Project 1'!AQ$8,'Term Pricing'!$C$1453:$C$1632,0))*AQ118*$D159)+(INDEX('Term Pricing'!$X$1453:$X$1632,MATCH('Project 1'!AQ$8,'Term Pricing'!$C$1453:$C$1632,0))*AQ118*(1-$D159))</f>
        <v>0</v>
      </c>
      <c r="AR159" s="267">
        <f ca="1">(INDEX('Term Pricing'!$W$1453:$W$1632,MATCH('Project 1'!AR$8,'Term Pricing'!$C$1453:$C$1632,0))*AR118*$D159)+(INDEX('Term Pricing'!$X$1453:$X$1632,MATCH('Project 1'!AR$8,'Term Pricing'!$C$1453:$C$1632,0))*AR118*(1-$D159))</f>
        <v>0</v>
      </c>
      <c r="AS159" s="267">
        <f ca="1">(INDEX('Term Pricing'!$W$1453:$W$1632,MATCH('Project 1'!AS$8,'Term Pricing'!$C$1453:$C$1632,0))*AS118*$D159)+(INDEX('Term Pricing'!$X$1453:$X$1632,MATCH('Project 1'!AS$8,'Term Pricing'!$C$1453:$C$1632,0))*AS118*(1-$D159))</f>
        <v>0</v>
      </c>
      <c r="AT159" s="267">
        <f ca="1">(INDEX('Term Pricing'!$W$1453:$W$1632,MATCH('Project 1'!AT$8,'Term Pricing'!$C$1453:$C$1632,0))*AT118*$D159)+(INDEX('Term Pricing'!$X$1453:$X$1632,MATCH('Project 1'!AT$8,'Term Pricing'!$C$1453:$C$1632,0))*AT118*(1-$D159))</f>
        <v>0</v>
      </c>
      <c r="AU159" s="267">
        <f ca="1">(INDEX('Term Pricing'!$W$1453:$W$1632,MATCH('Project 1'!AU$8,'Term Pricing'!$C$1453:$C$1632,0))*AU118*$D159)+(INDEX('Term Pricing'!$X$1453:$X$1632,MATCH('Project 1'!AU$8,'Term Pricing'!$C$1453:$C$1632,0))*AU118*(1-$D159))</f>
        <v>0</v>
      </c>
      <c r="AV159" s="267">
        <f ca="1">(INDEX('Term Pricing'!$W$1453:$W$1632,MATCH('Project 1'!AV$8,'Term Pricing'!$C$1453:$C$1632,0))*AV118*$D159)+(INDEX('Term Pricing'!$X$1453:$X$1632,MATCH('Project 1'!AV$8,'Term Pricing'!$C$1453:$C$1632,0))*AV118*(1-$D159))</f>
        <v>0</v>
      </c>
      <c r="AW159" s="267">
        <f ca="1">(INDEX('Term Pricing'!$W$1453:$W$1632,MATCH('Project 1'!AW$8,'Term Pricing'!$C$1453:$C$1632,0))*AW118*$D159)+(INDEX('Term Pricing'!$X$1453:$X$1632,MATCH('Project 1'!AW$8,'Term Pricing'!$C$1453:$C$1632,0))*AW118*(1-$D159))</f>
        <v>0</v>
      </c>
      <c r="AX159" s="267">
        <f ca="1">(INDEX('Term Pricing'!$W$1453:$W$1632,MATCH('Project 1'!AX$8,'Term Pricing'!$C$1453:$C$1632,0))*AX118*$D159)+(INDEX('Term Pricing'!$X$1453:$X$1632,MATCH('Project 1'!AX$8,'Term Pricing'!$C$1453:$C$1632,0))*AX118*(1-$D159))</f>
        <v>0</v>
      </c>
      <c r="AY159" s="267">
        <f ca="1">(INDEX('Term Pricing'!$W$1453:$W$1632,MATCH('Project 1'!AY$8,'Term Pricing'!$C$1453:$C$1632,0))*AY118*$D159)+(INDEX('Term Pricing'!$X$1453:$X$1632,MATCH('Project 1'!AY$8,'Term Pricing'!$C$1453:$C$1632,0))*AY118*(1-$D159))</f>
        <v>0</v>
      </c>
      <c r="AZ159" s="267">
        <f ca="1">(INDEX('Term Pricing'!$W$1453:$W$1632,MATCH('Project 1'!AZ$8,'Term Pricing'!$C$1453:$C$1632,0))*AZ118*$D159)+(INDEX('Term Pricing'!$X$1453:$X$1632,MATCH('Project 1'!AZ$8,'Term Pricing'!$C$1453:$C$1632,0))*AZ118*(1-$D159))</f>
        <v>0</v>
      </c>
      <c r="BA159" s="267">
        <f ca="1">(INDEX('Term Pricing'!$W$1453:$W$1632,MATCH('Project 1'!BA$8,'Term Pricing'!$C$1453:$C$1632,0))*BA118*$D159)+(INDEX('Term Pricing'!$X$1453:$X$1632,MATCH('Project 1'!BA$8,'Term Pricing'!$C$1453:$C$1632,0))*BA118*(1-$D159))</f>
        <v>0</v>
      </c>
      <c r="BB159" s="267">
        <f ca="1">(INDEX('Term Pricing'!$W$1453:$W$1632,MATCH('Project 1'!BB$8,'Term Pricing'!$C$1453:$C$1632,0))*BB118*$D159)+(INDEX('Term Pricing'!$X$1453:$X$1632,MATCH('Project 1'!BB$8,'Term Pricing'!$C$1453:$C$1632,0))*BB118*(1-$D159))</f>
        <v>0</v>
      </c>
      <c r="BC159" s="267">
        <f ca="1">(INDEX('Term Pricing'!$W$1453:$W$1632,MATCH('Project 1'!BC$8,'Term Pricing'!$C$1453:$C$1632,0))*BC118*$D159)+(INDEX('Term Pricing'!$X$1453:$X$1632,MATCH('Project 1'!BC$8,'Term Pricing'!$C$1453:$C$1632,0))*BC118*(1-$D159))</f>
        <v>0</v>
      </c>
      <c r="BD159" s="267">
        <f ca="1">(INDEX('Term Pricing'!$W$1453:$W$1632,MATCH('Project 1'!BD$8,'Term Pricing'!$C$1453:$C$1632,0))*BD118*$D159)+(INDEX('Term Pricing'!$X$1453:$X$1632,MATCH('Project 1'!BD$8,'Term Pricing'!$C$1453:$C$1632,0))*BD118*(1-$D159))</f>
        <v>0</v>
      </c>
      <c r="BE159" s="267">
        <f ca="1">(INDEX('Term Pricing'!$W$1453:$W$1632,MATCH('Project 1'!BE$8,'Term Pricing'!$C$1453:$C$1632,0))*BE118*$D159)+(INDEX('Term Pricing'!$X$1453:$X$1632,MATCH('Project 1'!BE$8,'Term Pricing'!$C$1453:$C$1632,0))*BE118*(1-$D159))</f>
        <v>0</v>
      </c>
      <c r="BF159" s="267">
        <f ca="1">(INDEX('Term Pricing'!$W$1453:$W$1632,MATCH('Project 1'!BF$8,'Term Pricing'!$C$1453:$C$1632,0))*BF118*$D159)+(INDEX('Term Pricing'!$X$1453:$X$1632,MATCH('Project 1'!BF$8,'Term Pricing'!$C$1453:$C$1632,0))*BF118*(1-$D159))</f>
        <v>0</v>
      </c>
      <c r="BG159" s="267">
        <f ca="1">(INDEX('Term Pricing'!$W$1453:$W$1632,MATCH('Project 1'!BG$8,'Term Pricing'!$C$1453:$C$1632,0))*BG118*$D159)+(INDEX('Term Pricing'!$X$1453:$X$1632,MATCH('Project 1'!BG$8,'Term Pricing'!$C$1453:$C$1632,0))*BG118*(1-$D159))</f>
        <v>0</v>
      </c>
      <c r="BH159" s="267">
        <f ca="1">(INDEX('Term Pricing'!$W$1453:$W$1632,MATCH('Project 1'!BH$8,'Term Pricing'!$C$1453:$C$1632,0))*BH118*$D159)+(INDEX('Term Pricing'!$X$1453:$X$1632,MATCH('Project 1'!BH$8,'Term Pricing'!$C$1453:$C$1632,0))*BH118*(1-$D159))</f>
        <v>0</v>
      </c>
      <c r="BI159" s="267">
        <f ca="1">(INDEX('Term Pricing'!$W$1453:$W$1632,MATCH('Project 1'!BI$8,'Term Pricing'!$C$1453:$C$1632,0))*BI118*$D159)+(INDEX('Term Pricing'!$X$1453:$X$1632,MATCH('Project 1'!BI$8,'Term Pricing'!$C$1453:$C$1632,0))*BI118*(1-$D159))</f>
        <v>0</v>
      </c>
      <c r="BJ159" s="267">
        <f ca="1">(INDEX('Term Pricing'!$W$1453:$W$1632,MATCH('Project 1'!BJ$8,'Term Pricing'!$C$1453:$C$1632,0))*BJ118*$D159)+(INDEX('Term Pricing'!$X$1453:$X$1632,MATCH('Project 1'!BJ$8,'Term Pricing'!$C$1453:$C$1632,0))*BJ118*(1-$D159))</f>
        <v>0</v>
      </c>
      <c r="BK159" s="267">
        <f ca="1">(INDEX('Term Pricing'!$W$1453:$W$1632,MATCH('Project 1'!BK$8,'Term Pricing'!$C$1453:$C$1632,0))*BK118*$D159)+(INDEX('Term Pricing'!$X$1453:$X$1632,MATCH('Project 1'!BK$8,'Term Pricing'!$C$1453:$C$1632,0))*BK118*(1-$D159))</f>
        <v>0</v>
      </c>
      <c r="BL159" s="267">
        <f ca="1">(INDEX('Term Pricing'!$W$1453:$W$1632,MATCH('Project 1'!BL$8,'Term Pricing'!$C$1453:$C$1632,0))*BL118*$D159)+(INDEX('Term Pricing'!$X$1453:$X$1632,MATCH('Project 1'!BL$8,'Term Pricing'!$C$1453:$C$1632,0))*BL118*(1-$D159))</f>
        <v>0</v>
      </c>
      <c r="BM159" s="267">
        <f ca="1">(INDEX('Term Pricing'!$W$1453:$W$1632,MATCH('Project 1'!BM$8,'Term Pricing'!$C$1453:$C$1632,0))*BM118*$D159)+(INDEX('Term Pricing'!$X$1453:$X$1632,MATCH('Project 1'!BM$8,'Term Pricing'!$C$1453:$C$1632,0))*BM118*(1-$D159))</f>
        <v>0</v>
      </c>
      <c r="BN159" s="267">
        <f ca="1">(INDEX('Term Pricing'!$W$1453:$W$1632,MATCH('Project 1'!BN$8,'Term Pricing'!$C$1453:$C$1632,0))*BN118*$D159)+(INDEX('Term Pricing'!$X$1453:$X$1632,MATCH('Project 1'!BN$8,'Term Pricing'!$C$1453:$C$1632,0))*BN118*(1-$D159))</f>
        <v>0</v>
      </c>
      <c r="BO159" s="267">
        <f ca="1">(INDEX('Term Pricing'!$W$1453:$W$1632,MATCH('Project 1'!BO$8,'Term Pricing'!$C$1453:$C$1632,0))*BO118*$D159)+(INDEX('Term Pricing'!$X$1453:$X$1632,MATCH('Project 1'!BO$8,'Term Pricing'!$C$1453:$C$1632,0))*BO118*(1-$D159))</f>
        <v>0</v>
      </c>
      <c r="BP159" s="267">
        <f ca="1">(INDEX('Term Pricing'!$W$1453:$W$1632,MATCH('Project 1'!BP$8,'Term Pricing'!$C$1453:$C$1632,0))*BP118*$D159)+(INDEX('Term Pricing'!$X$1453:$X$1632,MATCH('Project 1'!BP$8,'Term Pricing'!$C$1453:$C$1632,0))*BP118*(1-$D159))</f>
        <v>0</v>
      </c>
      <c r="BQ159" s="267">
        <f ca="1">(INDEX('Term Pricing'!$W$1453:$W$1632,MATCH('Project 1'!BQ$8,'Term Pricing'!$C$1453:$C$1632,0))*BQ118*$D159)+(INDEX('Term Pricing'!$X$1453:$X$1632,MATCH('Project 1'!BQ$8,'Term Pricing'!$C$1453:$C$1632,0))*BQ118*(1-$D159))</f>
        <v>0</v>
      </c>
      <c r="BR159" s="267">
        <f ca="1">(INDEX('Term Pricing'!$W$1453:$W$1632,MATCH('Project 1'!BR$8,'Term Pricing'!$C$1453:$C$1632,0))*BR118*$D159)+(INDEX('Term Pricing'!$X$1453:$X$1632,MATCH('Project 1'!BR$8,'Term Pricing'!$C$1453:$C$1632,0))*BR118*(1-$D159))</f>
        <v>0</v>
      </c>
      <c r="BS159" s="267">
        <f ca="1">(INDEX('Term Pricing'!$W$1453:$W$1632,MATCH('Project 1'!BS$8,'Term Pricing'!$C$1453:$C$1632,0))*BS118*$D159)+(INDEX('Term Pricing'!$X$1453:$X$1632,MATCH('Project 1'!BS$8,'Term Pricing'!$C$1453:$C$1632,0))*BS118*(1-$D159))</f>
        <v>0</v>
      </c>
      <c r="BT159" s="267">
        <f ca="1">(INDEX('Term Pricing'!$W$1453:$W$1632,MATCH('Project 1'!BT$8,'Term Pricing'!$C$1453:$C$1632,0))*BT118*$D159)+(INDEX('Term Pricing'!$X$1453:$X$1632,MATCH('Project 1'!BT$8,'Term Pricing'!$C$1453:$C$1632,0))*BT118*(1-$D159))</f>
        <v>0</v>
      </c>
      <c r="BU159" s="267">
        <f ca="1">(INDEX('Term Pricing'!$W$1453:$W$1632,MATCH('Project 1'!BU$8,'Term Pricing'!$C$1453:$C$1632,0))*BU118*$D159)+(INDEX('Term Pricing'!$X$1453:$X$1632,MATCH('Project 1'!BU$8,'Term Pricing'!$C$1453:$C$1632,0))*BU118*(1-$D159))</f>
        <v>0</v>
      </c>
      <c r="BV159" s="267">
        <f ca="1">(INDEX('Term Pricing'!$W$1453:$W$1632,MATCH('Project 1'!BV$8,'Term Pricing'!$C$1453:$C$1632,0))*BV118*$D159)+(INDEX('Term Pricing'!$X$1453:$X$1632,MATCH('Project 1'!BV$8,'Term Pricing'!$C$1453:$C$1632,0))*BV118*(1-$D159))</f>
        <v>0</v>
      </c>
      <c r="BW159" s="267">
        <f ca="1">(INDEX('Term Pricing'!$W$1453:$W$1632,MATCH('Project 1'!BW$8,'Term Pricing'!$C$1453:$C$1632,0))*BW118*$D159)+(INDEX('Term Pricing'!$X$1453:$X$1632,MATCH('Project 1'!BW$8,'Term Pricing'!$C$1453:$C$1632,0))*BW118*(1-$D159))</f>
        <v>0</v>
      </c>
      <c r="BX159" s="267">
        <f ca="1">(INDEX('Term Pricing'!$W$1453:$W$1632,MATCH('Project 1'!BX$8,'Term Pricing'!$C$1453:$C$1632,0))*BX118*$D159)+(INDEX('Term Pricing'!$X$1453:$X$1632,MATCH('Project 1'!BX$8,'Term Pricing'!$C$1453:$C$1632,0))*BX118*(1-$D159))</f>
        <v>0</v>
      </c>
      <c r="BY159" s="267">
        <f ca="1">(INDEX('Term Pricing'!$W$1453:$W$1632,MATCH('Project 1'!BY$8,'Term Pricing'!$C$1453:$C$1632,0))*BY118*$D159)+(INDEX('Term Pricing'!$X$1453:$X$1632,MATCH('Project 1'!BY$8,'Term Pricing'!$C$1453:$C$1632,0))*BY118*(1-$D159))</f>
        <v>0</v>
      </c>
      <c r="BZ159" s="267">
        <f ca="1">(INDEX('Term Pricing'!$W$1453:$W$1632,MATCH('Project 1'!BZ$8,'Term Pricing'!$C$1453:$C$1632,0))*BZ118*$D159)+(INDEX('Term Pricing'!$X$1453:$X$1632,MATCH('Project 1'!BZ$8,'Term Pricing'!$C$1453:$C$1632,0))*BZ118*(1-$D159))</f>
        <v>0</v>
      </c>
      <c r="CA159" s="267">
        <f ca="1">(INDEX('Term Pricing'!$W$1453:$W$1632,MATCH('Project 1'!CA$8,'Term Pricing'!$C$1453:$C$1632,0))*CA118*$D159)+(INDEX('Term Pricing'!$X$1453:$X$1632,MATCH('Project 1'!CA$8,'Term Pricing'!$C$1453:$C$1632,0))*CA118*(1-$D159))</f>
        <v>0</v>
      </c>
      <c r="CB159" s="267">
        <f ca="1">(INDEX('Term Pricing'!$W$1453:$W$1632,MATCH('Project 1'!CB$8,'Term Pricing'!$C$1453:$C$1632,0))*CB118*$D159)+(INDEX('Term Pricing'!$X$1453:$X$1632,MATCH('Project 1'!CB$8,'Term Pricing'!$C$1453:$C$1632,0))*CB118*(1-$D159))</f>
        <v>0</v>
      </c>
      <c r="CC159" s="267">
        <f ca="1">(INDEX('Term Pricing'!$W$1453:$W$1632,MATCH('Project 1'!CC$8,'Term Pricing'!$C$1453:$C$1632,0))*CC118*$D159)+(INDEX('Term Pricing'!$X$1453:$X$1632,MATCH('Project 1'!CC$8,'Term Pricing'!$C$1453:$C$1632,0))*CC118*(1-$D159))</f>
        <v>0</v>
      </c>
      <c r="CD159" s="267">
        <f ca="1">(INDEX('Term Pricing'!$W$1453:$W$1632,MATCH('Project 1'!CD$8,'Term Pricing'!$C$1453:$C$1632,0))*CD118*$D159)+(INDEX('Term Pricing'!$X$1453:$X$1632,MATCH('Project 1'!CD$8,'Term Pricing'!$C$1453:$C$1632,0))*CD118*(1-$D159))</f>
        <v>0</v>
      </c>
      <c r="CE159" s="267">
        <f ca="1">(INDEX('Term Pricing'!$W$1453:$W$1632,MATCH('Project 1'!CE$8,'Term Pricing'!$C$1453:$C$1632,0))*CE118*$D159)+(INDEX('Term Pricing'!$X$1453:$X$1632,MATCH('Project 1'!CE$8,'Term Pricing'!$C$1453:$C$1632,0))*CE118*(1-$D159))</f>
        <v>0</v>
      </c>
      <c r="CF159" s="267">
        <f ca="1">(INDEX('Term Pricing'!$W$1453:$W$1632,MATCH('Project 1'!CF$8,'Term Pricing'!$C$1453:$C$1632,0))*CF118*$D159)+(INDEX('Term Pricing'!$X$1453:$X$1632,MATCH('Project 1'!CF$8,'Term Pricing'!$C$1453:$C$1632,0))*CF118*(1-$D159))</f>
        <v>0</v>
      </c>
      <c r="CG159" s="267">
        <f ca="1">(INDEX('Term Pricing'!$W$1453:$W$1632,MATCH('Project 1'!CG$8,'Term Pricing'!$C$1453:$C$1632,0))*CG118*$D159)+(INDEX('Term Pricing'!$X$1453:$X$1632,MATCH('Project 1'!CG$8,'Term Pricing'!$C$1453:$C$1632,0))*CG118*(1-$D159))</f>
        <v>0</v>
      </c>
      <c r="CH159" s="267">
        <f ca="1">(INDEX('Term Pricing'!$W$1453:$W$1632,MATCH('Project 1'!CH$8,'Term Pricing'!$C$1453:$C$1632,0))*CH118*$D159)+(INDEX('Term Pricing'!$X$1453:$X$1632,MATCH('Project 1'!CH$8,'Term Pricing'!$C$1453:$C$1632,0))*CH118*(1-$D159))</f>
        <v>0</v>
      </c>
      <c r="CI159" s="267">
        <f ca="1">(INDEX('Term Pricing'!$W$1453:$W$1632,MATCH('Project 1'!CI$8,'Term Pricing'!$C$1453:$C$1632,0))*CI118*$D159)+(INDEX('Term Pricing'!$X$1453:$X$1632,MATCH('Project 1'!CI$8,'Term Pricing'!$C$1453:$C$1632,0))*CI118*(1-$D159))</f>
        <v>0</v>
      </c>
      <c r="CJ159" s="267">
        <f ca="1">(INDEX('Term Pricing'!$W$1453:$W$1632,MATCH('Project 1'!CJ$8,'Term Pricing'!$C$1453:$C$1632,0))*CJ118*$D159)+(INDEX('Term Pricing'!$X$1453:$X$1632,MATCH('Project 1'!CJ$8,'Term Pricing'!$C$1453:$C$1632,0))*CJ118*(1-$D159))</f>
        <v>0</v>
      </c>
      <c r="CK159" s="267">
        <f ca="1">(INDEX('Term Pricing'!$W$1453:$W$1632,MATCH('Project 1'!CK$8,'Term Pricing'!$C$1453:$C$1632,0))*CK118*$D159)+(INDEX('Term Pricing'!$X$1453:$X$1632,MATCH('Project 1'!CK$8,'Term Pricing'!$C$1453:$C$1632,0))*CK118*(1-$D159))</f>
        <v>0</v>
      </c>
      <c r="CL159" s="267">
        <f ca="1">(INDEX('Term Pricing'!$W$1453:$W$1632,MATCH('Project 1'!CL$8,'Term Pricing'!$C$1453:$C$1632,0))*CL118*$D159)+(INDEX('Term Pricing'!$X$1453:$X$1632,MATCH('Project 1'!CL$8,'Term Pricing'!$C$1453:$C$1632,0))*CL118*(1-$D159))</f>
        <v>0</v>
      </c>
      <c r="CM159" s="267">
        <f ca="1">(INDEX('Term Pricing'!$W$1453:$W$1632,MATCH('Project 1'!CM$8,'Term Pricing'!$C$1453:$C$1632,0))*CM118*$D159)+(INDEX('Term Pricing'!$X$1453:$X$1632,MATCH('Project 1'!CM$8,'Term Pricing'!$C$1453:$C$1632,0))*CM118*(1-$D159))</f>
        <v>0</v>
      </c>
      <c r="CN159" s="267">
        <f ca="1">(INDEX('Term Pricing'!$W$1453:$W$1632,MATCH('Project 1'!CN$8,'Term Pricing'!$C$1453:$C$1632,0))*CN118*$D159)+(INDEX('Term Pricing'!$X$1453:$X$1632,MATCH('Project 1'!CN$8,'Term Pricing'!$C$1453:$C$1632,0))*CN118*(1-$D159))</f>
        <v>0</v>
      </c>
      <c r="CO159" s="267">
        <f ca="1">(INDEX('Term Pricing'!$W$1453:$W$1632,MATCH('Project 1'!CO$8,'Term Pricing'!$C$1453:$C$1632,0))*CO118*$D159)+(INDEX('Term Pricing'!$X$1453:$X$1632,MATCH('Project 1'!CO$8,'Term Pricing'!$C$1453:$C$1632,0))*CO118*(1-$D159))</f>
        <v>0</v>
      </c>
      <c r="CP159" s="267">
        <f ca="1">(INDEX('Term Pricing'!$W$1453:$W$1632,MATCH('Project 1'!CP$8,'Term Pricing'!$C$1453:$C$1632,0))*CP118*$D159)+(INDEX('Term Pricing'!$X$1453:$X$1632,MATCH('Project 1'!CP$8,'Term Pricing'!$C$1453:$C$1632,0))*CP118*(1-$D159))</f>
        <v>0</v>
      </c>
      <c r="CQ159" s="267">
        <f ca="1">(INDEX('Term Pricing'!$W$1453:$W$1632,MATCH('Project 1'!CQ$8,'Term Pricing'!$C$1453:$C$1632,0))*CQ118*$D159)+(INDEX('Term Pricing'!$X$1453:$X$1632,MATCH('Project 1'!CQ$8,'Term Pricing'!$C$1453:$C$1632,0))*CQ118*(1-$D159))</f>
        <v>0</v>
      </c>
      <c r="CR159" s="267">
        <f ca="1">(INDEX('Term Pricing'!$W$1453:$W$1632,MATCH('Project 1'!CR$8,'Term Pricing'!$C$1453:$C$1632,0))*CR118*$D159)+(INDEX('Term Pricing'!$X$1453:$X$1632,MATCH('Project 1'!CR$8,'Term Pricing'!$C$1453:$C$1632,0))*CR118*(1-$D159))</f>
        <v>0</v>
      </c>
      <c r="CS159" s="267">
        <f ca="1">(INDEX('Term Pricing'!$W$1453:$W$1632,MATCH('Project 1'!CS$8,'Term Pricing'!$C$1453:$C$1632,0))*CS118*$D159)+(INDEX('Term Pricing'!$X$1453:$X$1632,MATCH('Project 1'!CS$8,'Term Pricing'!$C$1453:$C$1632,0))*CS118*(1-$D159))</f>
        <v>0</v>
      </c>
      <c r="CT159" s="267">
        <f ca="1">(INDEX('Term Pricing'!$W$1453:$W$1632,MATCH('Project 1'!CT$8,'Term Pricing'!$C$1453:$C$1632,0))*CT118*$D159)+(INDEX('Term Pricing'!$X$1453:$X$1632,MATCH('Project 1'!CT$8,'Term Pricing'!$C$1453:$C$1632,0))*CT118*(1-$D159))</f>
        <v>0</v>
      </c>
      <c r="CU159" s="267">
        <f ca="1">(INDEX('Term Pricing'!$W$1453:$W$1632,MATCH('Project 1'!CU$8,'Term Pricing'!$C$1453:$C$1632,0))*CU118*$D159)+(INDEX('Term Pricing'!$X$1453:$X$1632,MATCH('Project 1'!CU$8,'Term Pricing'!$C$1453:$C$1632,0))*CU118*(1-$D159))</f>
        <v>0</v>
      </c>
      <c r="CV159" s="267">
        <f ca="1">(INDEX('Term Pricing'!$W$1453:$W$1632,MATCH('Project 1'!CV$8,'Term Pricing'!$C$1453:$C$1632,0))*CV118*$D159)+(INDEX('Term Pricing'!$X$1453:$X$1632,MATCH('Project 1'!CV$8,'Term Pricing'!$C$1453:$C$1632,0))*CV118*(1-$D159))</f>
        <v>0</v>
      </c>
      <c r="CW159" s="267">
        <f ca="1">(INDEX('Term Pricing'!$W$1453:$W$1632,MATCH('Project 1'!CW$8,'Term Pricing'!$C$1453:$C$1632,0))*CW118*$D159)+(INDEX('Term Pricing'!$X$1453:$X$1632,MATCH('Project 1'!CW$8,'Term Pricing'!$C$1453:$C$1632,0))*CW118*(1-$D159))</f>
        <v>0</v>
      </c>
      <c r="CX159" s="267">
        <f ca="1">(INDEX('Term Pricing'!$W$1453:$W$1632,MATCH('Project 1'!CX$8,'Term Pricing'!$C$1453:$C$1632,0))*CX118*$D159)+(INDEX('Term Pricing'!$X$1453:$X$1632,MATCH('Project 1'!CX$8,'Term Pricing'!$C$1453:$C$1632,0))*CX118*(1-$D159))</f>
        <v>0</v>
      </c>
      <c r="CY159" s="267">
        <f ca="1">(INDEX('Term Pricing'!$W$1453:$W$1632,MATCH('Project 1'!CY$8,'Term Pricing'!$C$1453:$C$1632,0))*CY118*$D159)+(INDEX('Term Pricing'!$X$1453:$X$1632,MATCH('Project 1'!CY$8,'Term Pricing'!$C$1453:$C$1632,0))*CY118*(1-$D159))</f>
        <v>0</v>
      </c>
      <c r="CZ159" s="267">
        <f ca="1">(INDEX('Term Pricing'!$W$1453:$W$1632,MATCH('Project 1'!CZ$8,'Term Pricing'!$C$1453:$C$1632,0))*CZ118*$D159)+(INDEX('Term Pricing'!$X$1453:$X$1632,MATCH('Project 1'!CZ$8,'Term Pricing'!$C$1453:$C$1632,0))*CZ118*(1-$D159))</f>
        <v>0</v>
      </c>
      <c r="DA159" s="267">
        <f ca="1">(INDEX('Term Pricing'!$W$1453:$W$1632,MATCH('Project 1'!DA$8,'Term Pricing'!$C$1453:$C$1632,0))*DA118*$D159)+(INDEX('Term Pricing'!$X$1453:$X$1632,MATCH('Project 1'!DA$8,'Term Pricing'!$C$1453:$C$1632,0))*DA118*(1-$D159))</f>
        <v>0</v>
      </c>
      <c r="DB159" s="267">
        <f ca="1">(INDEX('Term Pricing'!$W$1453:$W$1632,MATCH('Project 1'!DB$8,'Term Pricing'!$C$1453:$C$1632,0))*DB118*$D159)+(INDEX('Term Pricing'!$X$1453:$X$1632,MATCH('Project 1'!DB$8,'Term Pricing'!$C$1453:$C$1632,0))*DB118*(1-$D159))</f>
        <v>0</v>
      </c>
      <c r="DC159" s="267">
        <f ca="1">(INDEX('Term Pricing'!$W$1453:$W$1632,MATCH('Project 1'!DC$8,'Term Pricing'!$C$1453:$C$1632,0))*DC118*$D159)+(INDEX('Term Pricing'!$X$1453:$X$1632,MATCH('Project 1'!DC$8,'Term Pricing'!$C$1453:$C$1632,0))*DC118*(1-$D159))</f>
        <v>0</v>
      </c>
      <c r="DD159" s="267">
        <f ca="1">(INDEX('Term Pricing'!$W$1453:$W$1632,MATCH('Project 1'!DD$8,'Term Pricing'!$C$1453:$C$1632,0))*DD118*$D159)+(INDEX('Term Pricing'!$X$1453:$X$1632,MATCH('Project 1'!DD$8,'Term Pricing'!$C$1453:$C$1632,0))*DD118*(1-$D159))</f>
        <v>0</v>
      </c>
      <c r="DE159" s="267">
        <f ca="1">(INDEX('Term Pricing'!$W$1453:$W$1632,MATCH('Project 1'!DE$8,'Term Pricing'!$C$1453:$C$1632,0))*DE118*$D159)+(INDEX('Term Pricing'!$X$1453:$X$1632,MATCH('Project 1'!DE$8,'Term Pricing'!$C$1453:$C$1632,0))*DE118*(1-$D159))</f>
        <v>0</v>
      </c>
      <c r="DF159" s="267">
        <f ca="1">(INDEX('Term Pricing'!$W$1453:$W$1632,MATCH('Project 1'!DF$8,'Term Pricing'!$C$1453:$C$1632,0))*DF118*$D159)+(INDEX('Term Pricing'!$X$1453:$X$1632,MATCH('Project 1'!DF$8,'Term Pricing'!$C$1453:$C$1632,0))*DF118*(1-$D159))</f>
        <v>0</v>
      </c>
      <c r="DG159" s="267">
        <f ca="1">(INDEX('Term Pricing'!$W$1453:$W$1632,MATCH('Project 1'!DG$8,'Term Pricing'!$C$1453:$C$1632,0))*DG118*$D159)+(INDEX('Term Pricing'!$X$1453:$X$1632,MATCH('Project 1'!DG$8,'Term Pricing'!$C$1453:$C$1632,0))*DG118*(1-$D159))</f>
        <v>0</v>
      </c>
      <c r="DH159" s="267">
        <f ca="1">(INDEX('Term Pricing'!$W$1453:$W$1632,MATCH('Project 1'!DH$8,'Term Pricing'!$C$1453:$C$1632,0))*DH118*$D159)+(INDEX('Term Pricing'!$X$1453:$X$1632,MATCH('Project 1'!DH$8,'Term Pricing'!$C$1453:$C$1632,0))*DH118*(1-$D159))</f>
        <v>0</v>
      </c>
      <c r="DI159" s="267">
        <f ca="1">(INDEX('Term Pricing'!$W$1453:$W$1632,MATCH('Project 1'!DI$8,'Term Pricing'!$C$1453:$C$1632,0))*DI118*$D159)+(INDEX('Term Pricing'!$X$1453:$X$1632,MATCH('Project 1'!DI$8,'Term Pricing'!$C$1453:$C$1632,0))*DI118*(1-$D159))</f>
        <v>0</v>
      </c>
      <c r="DJ159" s="267">
        <f ca="1">(INDEX('Term Pricing'!$W$1453:$W$1632,MATCH('Project 1'!DJ$8,'Term Pricing'!$C$1453:$C$1632,0))*DJ118*$D159)+(INDEX('Term Pricing'!$X$1453:$X$1632,MATCH('Project 1'!DJ$8,'Term Pricing'!$C$1453:$C$1632,0))*DJ118*(1-$D159))</f>
        <v>0</v>
      </c>
      <c r="DK159" s="267">
        <f ca="1">(INDEX('Term Pricing'!$W$1453:$W$1632,MATCH('Project 1'!DK$8,'Term Pricing'!$C$1453:$C$1632,0))*DK118*$D159)+(INDEX('Term Pricing'!$X$1453:$X$1632,MATCH('Project 1'!DK$8,'Term Pricing'!$C$1453:$C$1632,0))*DK118*(1-$D159))</f>
        <v>0</v>
      </c>
      <c r="DL159" s="267">
        <f ca="1">(INDEX('Term Pricing'!$W$1453:$W$1632,MATCH('Project 1'!DL$8,'Term Pricing'!$C$1453:$C$1632,0))*DL118*$D159)+(INDEX('Term Pricing'!$X$1453:$X$1632,MATCH('Project 1'!DL$8,'Term Pricing'!$C$1453:$C$1632,0))*DL118*(1-$D159))</f>
        <v>0</v>
      </c>
      <c r="DM159" s="267">
        <f ca="1">(INDEX('Term Pricing'!$W$1453:$W$1632,MATCH('Project 1'!DM$8,'Term Pricing'!$C$1453:$C$1632,0))*DM118*$D159)+(INDEX('Term Pricing'!$X$1453:$X$1632,MATCH('Project 1'!DM$8,'Term Pricing'!$C$1453:$C$1632,0))*DM118*(1-$D159))</f>
        <v>0</v>
      </c>
      <c r="DN159" s="267">
        <f ca="1">(INDEX('Term Pricing'!$W$1453:$W$1632,MATCH('Project 1'!DN$8,'Term Pricing'!$C$1453:$C$1632,0))*DN118*$D159)+(INDEX('Term Pricing'!$X$1453:$X$1632,MATCH('Project 1'!DN$8,'Term Pricing'!$C$1453:$C$1632,0))*DN118*(1-$D159))</f>
        <v>0</v>
      </c>
      <c r="DO159" s="267">
        <f ca="1">(INDEX('Term Pricing'!$W$1453:$W$1632,MATCH('Project 1'!DO$8,'Term Pricing'!$C$1453:$C$1632,0))*DO118*$D159)+(INDEX('Term Pricing'!$X$1453:$X$1632,MATCH('Project 1'!DO$8,'Term Pricing'!$C$1453:$C$1632,0))*DO118*(1-$D159))</f>
        <v>0</v>
      </c>
      <c r="DP159" s="267">
        <f ca="1">(INDEX('Term Pricing'!$W$1453:$W$1632,MATCH('Project 1'!DP$8,'Term Pricing'!$C$1453:$C$1632,0))*DP118*$D159)+(INDEX('Term Pricing'!$X$1453:$X$1632,MATCH('Project 1'!DP$8,'Term Pricing'!$C$1453:$C$1632,0))*DP118*(1-$D159))</f>
        <v>0</v>
      </c>
      <c r="DQ159" s="267">
        <f ca="1">(INDEX('Term Pricing'!$W$1453:$W$1632,MATCH('Project 1'!DQ$8,'Term Pricing'!$C$1453:$C$1632,0))*DQ118*$D159)+(INDEX('Term Pricing'!$X$1453:$X$1632,MATCH('Project 1'!DQ$8,'Term Pricing'!$C$1453:$C$1632,0))*DQ118*(1-$D159))</f>
        <v>0</v>
      </c>
      <c r="DR159" s="267">
        <f ca="1">(INDEX('Term Pricing'!$W$1453:$W$1632,MATCH('Project 1'!DR$8,'Term Pricing'!$C$1453:$C$1632,0))*DR118*$D159)+(INDEX('Term Pricing'!$X$1453:$X$1632,MATCH('Project 1'!DR$8,'Term Pricing'!$C$1453:$C$1632,0))*DR118*(1-$D159))</f>
        <v>0</v>
      </c>
      <c r="DS159" s="267">
        <f ca="1">(INDEX('Term Pricing'!$W$1453:$W$1632,MATCH('Project 1'!DS$8,'Term Pricing'!$C$1453:$C$1632,0))*DS118*$D159)+(INDEX('Term Pricing'!$X$1453:$X$1632,MATCH('Project 1'!DS$8,'Term Pricing'!$C$1453:$C$1632,0))*DS118*(1-$D159))</f>
        <v>0</v>
      </c>
      <c r="DT159" s="267">
        <f ca="1">(INDEX('Term Pricing'!$W$1453:$W$1632,MATCH('Project 1'!DT$8,'Term Pricing'!$C$1453:$C$1632,0))*DT118*$D159)+(INDEX('Term Pricing'!$X$1453:$X$1632,MATCH('Project 1'!DT$8,'Term Pricing'!$C$1453:$C$1632,0))*DT118*(1-$D159))</f>
        <v>0</v>
      </c>
      <c r="DU159" s="267">
        <f ca="1">(INDEX('Term Pricing'!$W$1453:$W$1632,MATCH('Project 1'!DU$8,'Term Pricing'!$C$1453:$C$1632,0))*DU118*$D159)+(INDEX('Term Pricing'!$X$1453:$X$1632,MATCH('Project 1'!DU$8,'Term Pricing'!$C$1453:$C$1632,0))*DU118*(1-$D159))</f>
        <v>0</v>
      </c>
      <c r="DV159" s="267">
        <f ca="1">(INDEX('Term Pricing'!$W$1453:$W$1632,MATCH('Project 1'!DV$8,'Term Pricing'!$C$1453:$C$1632,0))*DV118*$D159)+(INDEX('Term Pricing'!$X$1453:$X$1632,MATCH('Project 1'!DV$8,'Term Pricing'!$C$1453:$C$1632,0))*DV118*(1-$D159))</f>
        <v>0</v>
      </c>
      <c r="DW159" s="267">
        <f ca="1">(INDEX('Term Pricing'!$W$1453:$W$1632,MATCH('Project 1'!DW$8,'Term Pricing'!$C$1453:$C$1632,0))*DW118*$D159)+(INDEX('Term Pricing'!$X$1453:$X$1632,MATCH('Project 1'!DW$8,'Term Pricing'!$C$1453:$C$1632,0))*DW118*(1-$D159))</f>
        <v>0</v>
      </c>
      <c r="DX159" s="267">
        <f ca="1">(INDEX('Term Pricing'!$W$1453:$W$1632,MATCH('Project 1'!DX$8,'Term Pricing'!$C$1453:$C$1632,0))*DX118*$D159)+(INDEX('Term Pricing'!$X$1453:$X$1632,MATCH('Project 1'!DX$8,'Term Pricing'!$C$1453:$C$1632,0))*DX118*(1-$D159))</f>
        <v>0</v>
      </c>
      <c r="DY159" s="267">
        <f ca="1">(INDEX('Term Pricing'!$W$1453:$W$1632,MATCH('Project 1'!DY$8,'Term Pricing'!$C$1453:$C$1632,0))*DY118*$D159)+(INDEX('Term Pricing'!$X$1453:$X$1632,MATCH('Project 1'!DY$8,'Term Pricing'!$C$1453:$C$1632,0))*DY118*(1-$D159))</f>
        <v>0</v>
      </c>
      <c r="DZ159" s="267">
        <f ca="1">(INDEX('Term Pricing'!$W$1453:$W$1632,MATCH('Project 1'!DZ$8,'Term Pricing'!$C$1453:$C$1632,0))*DZ118*$D159)+(INDEX('Term Pricing'!$X$1453:$X$1632,MATCH('Project 1'!DZ$8,'Term Pricing'!$C$1453:$C$1632,0))*DZ118*(1-$D159))</f>
        <v>0</v>
      </c>
    </row>
    <row r="160" spans="1:130" hidden="1" outlineLevel="1">
      <c r="A160" s="151"/>
      <c r="C160" s="34" t="str">
        <f t="shared" si="367"/>
        <v>Cerebras WSE-2</v>
      </c>
      <c r="D160" s="70">
        <f>Inputs!I104</f>
        <v>0</v>
      </c>
      <c r="E160" s="27"/>
      <c r="F160" s="110">
        <v>0</v>
      </c>
      <c r="G160" s="54" t="s">
        <v>83</v>
      </c>
      <c r="H160" s="266">
        <f t="shared" si="366"/>
        <v>0</v>
      </c>
      <c r="I160" s="29"/>
      <c r="J160" s="267">
        <f>(INDEX('Term Pricing'!$Y$1453:$Y$1632,MATCH('Project 1'!J$8,'Term Pricing'!$C$1453:$C$1632,0))*J119*$D160)+(INDEX('Term Pricing'!$Z$1453:$Z$1632,MATCH('Project 1'!J$8,'Term Pricing'!$C$1453:$C$1632,0))*J119*(1-$D160))</f>
        <v>0</v>
      </c>
      <c r="K160" s="267">
        <f>(INDEX('Term Pricing'!$Y$1453:$Y$1632,MATCH('Project 1'!K$8,'Term Pricing'!$C$1453:$C$1632,0))*K119*$D160)+(INDEX('Term Pricing'!$Z$1453:$Z$1632,MATCH('Project 1'!K$8,'Term Pricing'!$C$1453:$C$1632,0))*K119*(1-$D160))</f>
        <v>0</v>
      </c>
      <c r="L160" s="267">
        <f>(INDEX('Term Pricing'!$Y$1453:$Y$1632,MATCH('Project 1'!L$8,'Term Pricing'!$C$1453:$C$1632,0))*L119*$D160)+(INDEX('Term Pricing'!$Z$1453:$Z$1632,MATCH('Project 1'!L$8,'Term Pricing'!$C$1453:$C$1632,0))*L119*(1-$D160))</f>
        <v>0</v>
      </c>
      <c r="M160" s="267">
        <f>(INDEX('Term Pricing'!$Y$1453:$Y$1632,MATCH('Project 1'!M$8,'Term Pricing'!$C$1453:$C$1632,0))*M119*$D160)+(INDEX('Term Pricing'!$Z$1453:$Z$1632,MATCH('Project 1'!M$8,'Term Pricing'!$C$1453:$C$1632,0))*M119*(1-$D160))</f>
        <v>0</v>
      </c>
      <c r="N160" s="267">
        <f>(INDEX('Term Pricing'!$Y$1453:$Y$1632,MATCH('Project 1'!N$8,'Term Pricing'!$C$1453:$C$1632,0))*N119*$D160)+(INDEX('Term Pricing'!$Z$1453:$Z$1632,MATCH('Project 1'!N$8,'Term Pricing'!$C$1453:$C$1632,0))*N119*(1-$D160))</f>
        <v>0</v>
      </c>
      <c r="O160" s="267">
        <f>(INDEX('Term Pricing'!$Y$1453:$Y$1632,MATCH('Project 1'!O$8,'Term Pricing'!$C$1453:$C$1632,0))*O119*$D160)+(INDEX('Term Pricing'!$Z$1453:$Z$1632,MATCH('Project 1'!O$8,'Term Pricing'!$C$1453:$C$1632,0))*O119*(1-$D160))</f>
        <v>0</v>
      </c>
      <c r="P160" s="267">
        <f>(INDEX('Term Pricing'!$Y$1453:$Y$1632,MATCH('Project 1'!P$8,'Term Pricing'!$C$1453:$C$1632,0))*P119*$D160)+(INDEX('Term Pricing'!$Z$1453:$Z$1632,MATCH('Project 1'!P$8,'Term Pricing'!$C$1453:$C$1632,0))*P119*(1-$D160))</f>
        <v>0</v>
      </c>
      <c r="Q160" s="267">
        <f>(INDEX('Term Pricing'!$Y$1453:$Y$1632,MATCH('Project 1'!Q$8,'Term Pricing'!$C$1453:$C$1632,0))*Q119*$D160)+(INDEX('Term Pricing'!$Z$1453:$Z$1632,MATCH('Project 1'!Q$8,'Term Pricing'!$C$1453:$C$1632,0))*Q119*(1-$D160))</f>
        <v>0</v>
      </c>
      <c r="R160" s="267">
        <f>(INDEX('Term Pricing'!$Y$1453:$Y$1632,MATCH('Project 1'!R$8,'Term Pricing'!$C$1453:$C$1632,0))*R119*$D160)+(INDEX('Term Pricing'!$Z$1453:$Z$1632,MATCH('Project 1'!R$8,'Term Pricing'!$C$1453:$C$1632,0))*R119*(1-$D160))</f>
        <v>0</v>
      </c>
      <c r="S160" s="267">
        <f>(INDEX('Term Pricing'!$Y$1453:$Y$1632,MATCH('Project 1'!S$8,'Term Pricing'!$C$1453:$C$1632,0))*S119*$D160)+(INDEX('Term Pricing'!$Z$1453:$Z$1632,MATCH('Project 1'!S$8,'Term Pricing'!$C$1453:$C$1632,0))*S119*(1-$D160))</f>
        <v>0</v>
      </c>
      <c r="T160" s="267">
        <f>(INDEX('Term Pricing'!$Y$1453:$Y$1632,MATCH('Project 1'!T$8,'Term Pricing'!$C$1453:$C$1632,0))*T119*$D160)+(INDEX('Term Pricing'!$Z$1453:$Z$1632,MATCH('Project 1'!T$8,'Term Pricing'!$C$1453:$C$1632,0))*T119*(1-$D160))</f>
        <v>0</v>
      </c>
      <c r="U160" s="267">
        <f>(INDEX('Term Pricing'!$Y$1453:$Y$1632,MATCH('Project 1'!U$8,'Term Pricing'!$C$1453:$C$1632,0))*U119*$D160)+(INDEX('Term Pricing'!$Z$1453:$Z$1632,MATCH('Project 1'!U$8,'Term Pricing'!$C$1453:$C$1632,0))*U119*(1-$D160))</f>
        <v>0</v>
      </c>
      <c r="V160" s="267">
        <f>(INDEX('Term Pricing'!$Y$1453:$Y$1632,MATCH('Project 1'!V$8,'Term Pricing'!$C$1453:$C$1632,0))*V119*$D160)+(INDEX('Term Pricing'!$Z$1453:$Z$1632,MATCH('Project 1'!V$8,'Term Pricing'!$C$1453:$C$1632,0))*V119*(1-$D160))</f>
        <v>0</v>
      </c>
      <c r="W160" s="267">
        <f>(INDEX('Term Pricing'!$Y$1453:$Y$1632,MATCH('Project 1'!W$8,'Term Pricing'!$C$1453:$C$1632,0))*W119*$D160)+(INDEX('Term Pricing'!$Z$1453:$Z$1632,MATCH('Project 1'!W$8,'Term Pricing'!$C$1453:$C$1632,0))*W119*(1-$D160))</f>
        <v>0</v>
      </c>
      <c r="X160" s="267">
        <f>(INDEX('Term Pricing'!$Y$1453:$Y$1632,MATCH('Project 1'!X$8,'Term Pricing'!$C$1453:$C$1632,0))*X119*$D160)+(INDEX('Term Pricing'!$Z$1453:$Z$1632,MATCH('Project 1'!X$8,'Term Pricing'!$C$1453:$C$1632,0))*X119*(1-$D160))</f>
        <v>0</v>
      </c>
      <c r="Y160" s="267">
        <f>(INDEX('Term Pricing'!$Y$1453:$Y$1632,MATCH('Project 1'!Y$8,'Term Pricing'!$C$1453:$C$1632,0))*Y119*$D160)+(INDEX('Term Pricing'!$Z$1453:$Z$1632,MATCH('Project 1'!Y$8,'Term Pricing'!$C$1453:$C$1632,0))*Y119*(1-$D160))</f>
        <v>0</v>
      </c>
      <c r="Z160" s="267">
        <f>(INDEX('Term Pricing'!$Y$1453:$Y$1632,MATCH('Project 1'!Z$8,'Term Pricing'!$C$1453:$C$1632,0))*Z119*$D160)+(INDEX('Term Pricing'!$Z$1453:$Z$1632,MATCH('Project 1'!Z$8,'Term Pricing'!$C$1453:$C$1632,0))*Z119*(1-$D160))</f>
        <v>0</v>
      </c>
      <c r="AA160" s="267">
        <f>(INDEX('Term Pricing'!$Y$1453:$Y$1632,MATCH('Project 1'!AA$8,'Term Pricing'!$C$1453:$C$1632,0))*AA119*$D160)+(INDEX('Term Pricing'!$Z$1453:$Z$1632,MATCH('Project 1'!AA$8,'Term Pricing'!$C$1453:$C$1632,0))*AA119*(1-$D160))</f>
        <v>0</v>
      </c>
      <c r="AB160" s="267">
        <f>(INDEX('Term Pricing'!$Y$1453:$Y$1632,MATCH('Project 1'!AB$8,'Term Pricing'!$C$1453:$C$1632,0))*AB119*$D160)+(INDEX('Term Pricing'!$Z$1453:$Z$1632,MATCH('Project 1'!AB$8,'Term Pricing'!$C$1453:$C$1632,0))*AB119*(1-$D160))</f>
        <v>0</v>
      </c>
      <c r="AC160" s="267">
        <f>(INDEX('Term Pricing'!$Y$1453:$Y$1632,MATCH('Project 1'!AC$8,'Term Pricing'!$C$1453:$C$1632,0))*AC119*$D160)+(INDEX('Term Pricing'!$Z$1453:$Z$1632,MATCH('Project 1'!AC$8,'Term Pricing'!$C$1453:$C$1632,0))*AC119*(1-$D160))</f>
        <v>0</v>
      </c>
      <c r="AD160" s="267">
        <f>(INDEX('Term Pricing'!$Y$1453:$Y$1632,MATCH('Project 1'!AD$8,'Term Pricing'!$C$1453:$C$1632,0))*AD119*$D160)+(INDEX('Term Pricing'!$Z$1453:$Z$1632,MATCH('Project 1'!AD$8,'Term Pricing'!$C$1453:$C$1632,0))*AD119*(1-$D160))</f>
        <v>0</v>
      </c>
      <c r="AE160" s="267">
        <f>(INDEX('Term Pricing'!$Y$1453:$Y$1632,MATCH('Project 1'!AE$8,'Term Pricing'!$C$1453:$C$1632,0))*AE119*$D160)+(INDEX('Term Pricing'!$Z$1453:$Z$1632,MATCH('Project 1'!AE$8,'Term Pricing'!$C$1453:$C$1632,0))*AE119*(1-$D160))</f>
        <v>0</v>
      </c>
      <c r="AF160" s="267">
        <f>(INDEX('Term Pricing'!$Y$1453:$Y$1632,MATCH('Project 1'!AF$8,'Term Pricing'!$C$1453:$C$1632,0))*AF119*$D160)+(INDEX('Term Pricing'!$Z$1453:$Z$1632,MATCH('Project 1'!AF$8,'Term Pricing'!$C$1453:$C$1632,0))*AF119*(1-$D160))</f>
        <v>0</v>
      </c>
      <c r="AG160" s="267">
        <f>(INDEX('Term Pricing'!$Y$1453:$Y$1632,MATCH('Project 1'!AG$8,'Term Pricing'!$C$1453:$C$1632,0))*AG119*$D160)+(INDEX('Term Pricing'!$Z$1453:$Z$1632,MATCH('Project 1'!AG$8,'Term Pricing'!$C$1453:$C$1632,0))*AG119*(1-$D160))</f>
        <v>0</v>
      </c>
      <c r="AH160" s="267">
        <f>(INDEX('Term Pricing'!$Y$1453:$Y$1632,MATCH('Project 1'!AH$8,'Term Pricing'!$C$1453:$C$1632,0))*AH119*$D160)+(INDEX('Term Pricing'!$Z$1453:$Z$1632,MATCH('Project 1'!AH$8,'Term Pricing'!$C$1453:$C$1632,0))*AH119*(1-$D160))</f>
        <v>0</v>
      </c>
      <c r="AI160" s="267">
        <f>(INDEX('Term Pricing'!$Y$1453:$Y$1632,MATCH('Project 1'!AI$8,'Term Pricing'!$C$1453:$C$1632,0))*AI119*$D160)+(INDEX('Term Pricing'!$Z$1453:$Z$1632,MATCH('Project 1'!AI$8,'Term Pricing'!$C$1453:$C$1632,0))*AI119*(1-$D160))</f>
        <v>0</v>
      </c>
      <c r="AJ160" s="267">
        <f>(INDEX('Term Pricing'!$Y$1453:$Y$1632,MATCH('Project 1'!AJ$8,'Term Pricing'!$C$1453:$C$1632,0))*AJ119*$D160)+(INDEX('Term Pricing'!$Z$1453:$Z$1632,MATCH('Project 1'!AJ$8,'Term Pricing'!$C$1453:$C$1632,0))*AJ119*(1-$D160))</f>
        <v>0</v>
      </c>
      <c r="AK160" s="267">
        <f>(INDEX('Term Pricing'!$Y$1453:$Y$1632,MATCH('Project 1'!AK$8,'Term Pricing'!$C$1453:$C$1632,0))*AK119*$D160)+(INDEX('Term Pricing'!$Z$1453:$Z$1632,MATCH('Project 1'!AK$8,'Term Pricing'!$C$1453:$C$1632,0))*AK119*(1-$D160))</f>
        <v>0</v>
      </c>
      <c r="AL160" s="267">
        <f>(INDEX('Term Pricing'!$Y$1453:$Y$1632,MATCH('Project 1'!AL$8,'Term Pricing'!$C$1453:$C$1632,0))*AL119*$D160)+(INDEX('Term Pricing'!$Z$1453:$Z$1632,MATCH('Project 1'!AL$8,'Term Pricing'!$C$1453:$C$1632,0))*AL119*(1-$D160))</f>
        <v>0</v>
      </c>
      <c r="AM160" s="267">
        <f>(INDEX('Term Pricing'!$Y$1453:$Y$1632,MATCH('Project 1'!AM$8,'Term Pricing'!$C$1453:$C$1632,0))*AM119*$D160)+(INDEX('Term Pricing'!$Z$1453:$Z$1632,MATCH('Project 1'!AM$8,'Term Pricing'!$C$1453:$C$1632,0))*AM119*(1-$D160))</f>
        <v>0</v>
      </c>
      <c r="AN160" s="267">
        <f>(INDEX('Term Pricing'!$Y$1453:$Y$1632,MATCH('Project 1'!AN$8,'Term Pricing'!$C$1453:$C$1632,0))*AN119*$D160)+(INDEX('Term Pricing'!$Z$1453:$Z$1632,MATCH('Project 1'!AN$8,'Term Pricing'!$C$1453:$C$1632,0))*AN119*(1-$D160))</f>
        <v>0</v>
      </c>
      <c r="AO160" s="267">
        <f>(INDEX('Term Pricing'!$Y$1453:$Y$1632,MATCH('Project 1'!AO$8,'Term Pricing'!$C$1453:$C$1632,0))*AO119*$D160)+(INDEX('Term Pricing'!$Z$1453:$Z$1632,MATCH('Project 1'!AO$8,'Term Pricing'!$C$1453:$C$1632,0))*AO119*(1-$D160))</f>
        <v>0</v>
      </c>
      <c r="AP160" s="267">
        <f>(INDEX('Term Pricing'!$Y$1453:$Y$1632,MATCH('Project 1'!AP$8,'Term Pricing'!$C$1453:$C$1632,0))*AP119*$D160)+(INDEX('Term Pricing'!$Z$1453:$Z$1632,MATCH('Project 1'!AP$8,'Term Pricing'!$C$1453:$C$1632,0))*AP119*(1-$D160))</f>
        <v>0</v>
      </c>
      <c r="AQ160" s="267">
        <f>(INDEX('Term Pricing'!$Y$1453:$Y$1632,MATCH('Project 1'!AQ$8,'Term Pricing'!$C$1453:$C$1632,0))*AQ119*$D160)+(INDEX('Term Pricing'!$Z$1453:$Z$1632,MATCH('Project 1'!AQ$8,'Term Pricing'!$C$1453:$C$1632,0))*AQ119*(1-$D160))</f>
        <v>0</v>
      </c>
      <c r="AR160" s="267">
        <f>(INDEX('Term Pricing'!$Y$1453:$Y$1632,MATCH('Project 1'!AR$8,'Term Pricing'!$C$1453:$C$1632,0))*AR119*$D160)+(INDEX('Term Pricing'!$Z$1453:$Z$1632,MATCH('Project 1'!AR$8,'Term Pricing'!$C$1453:$C$1632,0))*AR119*(1-$D160))</f>
        <v>0</v>
      </c>
      <c r="AS160" s="267">
        <f>(INDEX('Term Pricing'!$Y$1453:$Y$1632,MATCH('Project 1'!AS$8,'Term Pricing'!$C$1453:$C$1632,0))*AS119*$D160)+(INDEX('Term Pricing'!$Z$1453:$Z$1632,MATCH('Project 1'!AS$8,'Term Pricing'!$C$1453:$C$1632,0))*AS119*(1-$D160))</f>
        <v>0</v>
      </c>
      <c r="AT160" s="267">
        <f>(INDEX('Term Pricing'!$Y$1453:$Y$1632,MATCH('Project 1'!AT$8,'Term Pricing'!$C$1453:$C$1632,0))*AT119*$D160)+(INDEX('Term Pricing'!$Z$1453:$Z$1632,MATCH('Project 1'!AT$8,'Term Pricing'!$C$1453:$C$1632,0))*AT119*(1-$D160))</f>
        <v>0</v>
      </c>
      <c r="AU160" s="267">
        <f>(INDEX('Term Pricing'!$Y$1453:$Y$1632,MATCH('Project 1'!AU$8,'Term Pricing'!$C$1453:$C$1632,0))*AU119*$D160)+(INDEX('Term Pricing'!$Z$1453:$Z$1632,MATCH('Project 1'!AU$8,'Term Pricing'!$C$1453:$C$1632,0))*AU119*(1-$D160))</f>
        <v>0</v>
      </c>
      <c r="AV160" s="267">
        <f>(INDEX('Term Pricing'!$Y$1453:$Y$1632,MATCH('Project 1'!AV$8,'Term Pricing'!$C$1453:$C$1632,0))*AV119*$D160)+(INDEX('Term Pricing'!$Z$1453:$Z$1632,MATCH('Project 1'!AV$8,'Term Pricing'!$C$1453:$C$1632,0))*AV119*(1-$D160))</f>
        <v>0</v>
      </c>
      <c r="AW160" s="267">
        <f>(INDEX('Term Pricing'!$Y$1453:$Y$1632,MATCH('Project 1'!AW$8,'Term Pricing'!$C$1453:$C$1632,0))*AW119*$D160)+(INDEX('Term Pricing'!$Z$1453:$Z$1632,MATCH('Project 1'!AW$8,'Term Pricing'!$C$1453:$C$1632,0))*AW119*(1-$D160))</f>
        <v>0</v>
      </c>
      <c r="AX160" s="267">
        <f>(INDEX('Term Pricing'!$Y$1453:$Y$1632,MATCH('Project 1'!AX$8,'Term Pricing'!$C$1453:$C$1632,0))*AX119*$D160)+(INDEX('Term Pricing'!$Z$1453:$Z$1632,MATCH('Project 1'!AX$8,'Term Pricing'!$C$1453:$C$1632,0))*AX119*(1-$D160))</f>
        <v>0</v>
      </c>
      <c r="AY160" s="267">
        <f>(INDEX('Term Pricing'!$Y$1453:$Y$1632,MATCH('Project 1'!AY$8,'Term Pricing'!$C$1453:$C$1632,0))*AY119*$D160)+(INDEX('Term Pricing'!$Z$1453:$Z$1632,MATCH('Project 1'!AY$8,'Term Pricing'!$C$1453:$C$1632,0))*AY119*(1-$D160))</f>
        <v>0</v>
      </c>
      <c r="AZ160" s="267">
        <f>(INDEX('Term Pricing'!$Y$1453:$Y$1632,MATCH('Project 1'!AZ$8,'Term Pricing'!$C$1453:$C$1632,0))*AZ119*$D160)+(INDEX('Term Pricing'!$Z$1453:$Z$1632,MATCH('Project 1'!AZ$8,'Term Pricing'!$C$1453:$C$1632,0))*AZ119*(1-$D160))</f>
        <v>0</v>
      </c>
      <c r="BA160" s="267">
        <f>(INDEX('Term Pricing'!$Y$1453:$Y$1632,MATCH('Project 1'!BA$8,'Term Pricing'!$C$1453:$C$1632,0))*BA119*$D160)+(INDEX('Term Pricing'!$Z$1453:$Z$1632,MATCH('Project 1'!BA$8,'Term Pricing'!$C$1453:$C$1632,0))*BA119*(1-$D160))</f>
        <v>0</v>
      </c>
      <c r="BB160" s="267">
        <f>(INDEX('Term Pricing'!$Y$1453:$Y$1632,MATCH('Project 1'!BB$8,'Term Pricing'!$C$1453:$C$1632,0))*BB119*$D160)+(INDEX('Term Pricing'!$Z$1453:$Z$1632,MATCH('Project 1'!BB$8,'Term Pricing'!$C$1453:$C$1632,0))*BB119*(1-$D160))</f>
        <v>0</v>
      </c>
      <c r="BC160" s="267">
        <f>(INDEX('Term Pricing'!$Y$1453:$Y$1632,MATCH('Project 1'!BC$8,'Term Pricing'!$C$1453:$C$1632,0))*BC119*$D160)+(INDEX('Term Pricing'!$Z$1453:$Z$1632,MATCH('Project 1'!BC$8,'Term Pricing'!$C$1453:$C$1632,0))*BC119*(1-$D160))</f>
        <v>0</v>
      </c>
      <c r="BD160" s="267">
        <f>(INDEX('Term Pricing'!$Y$1453:$Y$1632,MATCH('Project 1'!BD$8,'Term Pricing'!$C$1453:$C$1632,0))*BD119*$D160)+(INDEX('Term Pricing'!$Z$1453:$Z$1632,MATCH('Project 1'!BD$8,'Term Pricing'!$C$1453:$C$1632,0))*BD119*(1-$D160))</f>
        <v>0</v>
      </c>
      <c r="BE160" s="267">
        <f>(INDEX('Term Pricing'!$Y$1453:$Y$1632,MATCH('Project 1'!BE$8,'Term Pricing'!$C$1453:$C$1632,0))*BE119*$D160)+(INDEX('Term Pricing'!$Z$1453:$Z$1632,MATCH('Project 1'!BE$8,'Term Pricing'!$C$1453:$C$1632,0))*BE119*(1-$D160))</f>
        <v>0</v>
      </c>
      <c r="BF160" s="267">
        <f>(INDEX('Term Pricing'!$Y$1453:$Y$1632,MATCH('Project 1'!BF$8,'Term Pricing'!$C$1453:$C$1632,0))*BF119*$D160)+(INDEX('Term Pricing'!$Z$1453:$Z$1632,MATCH('Project 1'!BF$8,'Term Pricing'!$C$1453:$C$1632,0))*BF119*(1-$D160))</f>
        <v>0</v>
      </c>
      <c r="BG160" s="267">
        <f>(INDEX('Term Pricing'!$Y$1453:$Y$1632,MATCH('Project 1'!BG$8,'Term Pricing'!$C$1453:$C$1632,0))*BG119*$D160)+(INDEX('Term Pricing'!$Z$1453:$Z$1632,MATCH('Project 1'!BG$8,'Term Pricing'!$C$1453:$C$1632,0))*BG119*(1-$D160))</f>
        <v>0</v>
      </c>
      <c r="BH160" s="267">
        <f>(INDEX('Term Pricing'!$Y$1453:$Y$1632,MATCH('Project 1'!BH$8,'Term Pricing'!$C$1453:$C$1632,0))*BH119*$D160)+(INDEX('Term Pricing'!$Z$1453:$Z$1632,MATCH('Project 1'!BH$8,'Term Pricing'!$C$1453:$C$1632,0))*BH119*(1-$D160))</f>
        <v>0</v>
      </c>
      <c r="BI160" s="267">
        <f>(INDEX('Term Pricing'!$Y$1453:$Y$1632,MATCH('Project 1'!BI$8,'Term Pricing'!$C$1453:$C$1632,0))*BI119*$D160)+(INDEX('Term Pricing'!$Z$1453:$Z$1632,MATCH('Project 1'!BI$8,'Term Pricing'!$C$1453:$C$1632,0))*BI119*(1-$D160))</f>
        <v>0</v>
      </c>
      <c r="BJ160" s="267">
        <f>(INDEX('Term Pricing'!$Y$1453:$Y$1632,MATCH('Project 1'!BJ$8,'Term Pricing'!$C$1453:$C$1632,0))*BJ119*$D160)+(INDEX('Term Pricing'!$Z$1453:$Z$1632,MATCH('Project 1'!BJ$8,'Term Pricing'!$C$1453:$C$1632,0))*BJ119*(1-$D160))</f>
        <v>0</v>
      </c>
      <c r="BK160" s="267">
        <f>(INDEX('Term Pricing'!$Y$1453:$Y$1632,MATCH('Project 1'!BK$8,'Term Pricing'!$C$1453:$C$1632,0))*BK119*$D160)+(INDEX('Term Pricing'!$Z$1453:$Z$1632,MATCH('Project 1'!BK$8,'Term Pricing'!$C$1453:$C$1632,0))*BK119*(1-$D160))</f>
        <v>0</v>
      </c>
      <c r="BL160" s="267">
        <f>(INDEX('Term Pricing'!$Y$1453:$Y$1632,MATCH('Project 1'!BL$8,'Term Pricing'!$C$1453:$C$1632,0))*BL119*$D160)+(INDEX('Term Pricing'!$Z$1453:$Z$1632,MATCH('Project 1'!BL$8,'Term Pricing'!$C$1453:$C$1632,0))*BL119*(1-$D160))</f>
        <v>0</v>
      </c>
      <c r="BM160" s="267">
        <f>(INDEX('Term Pricing'!$Y$1453:$Y$1632,MATCH('Project 1'!BM$8,'Term Pricing'!$C$1453:$C$1632,0))*BM119*$D160)+(INDEX('Term Pricing'!$Z$1453:$Z$1632,MATCH('Project 1'!BM$8,'Term Pricing'!$C$1453:$C$1632,0))*BM119*(1-$D160))</f>
        <v>0</v>
      </c>
      <c r="BN160" s="267">
        <f>(INDEX('Term Pricing'!$Y$1453:$Y$1632,MATCH('Project 1'!BN$8,'Term Pricing'!$C$1453:$C$1632,0))*BN119*$D160)+(INDEX('Term Pricing'!$Z$1453:$Z$1632,MATCH('Project 1'!BN$8,'Term Pricing'!$C$1453:$C$1632,0))*BN119*(1-$D160))</f>
        <v>0</v>
      </c>
      <c r="BO160" s="267">
        <f>(INDEX('Term Pricing'!$Y$1453:$Y$1632,MATCH('Project 1'!BO$8,'Term Pricing'!$C$1453:$C$1632,0))*BO119*$D160)+(INDEX('Term Pricing'!$Z$1453:$Z$1632,MATCH('Project 1'!BO$8,'Term Pricing'!$C$1453:$C$1632,0))*BO119*(1-$D160))</f>
        <v>0</v>
      </c>
      <c r="BP160" s="267">
        <f>(INDEX('Term Pricing'!$Y$1453:$Y$1632,MATCH('Project 1'!BP$8,'Term Pricing'!$C$1453:$C$1632,0))*BP119*$D160)+(INDEX('Term Pricing'!$Z$1453:$Z$1632,MATCH('Project 1'!BP$8,'Term Pricing'!$C$1453:$C$1632,0))*BP119*(1-$D160))</f>
        <v>0</v>
      </c>
      <c r="BQ160" s="267">
        <f>(INDEX('Term Pricing'!$Y$1453:$Y$1632,MATCH('Project 1'!BQ$8,'Term Pricing'!$C$1453:$C$1632,0))*BQ119*$D160)+(INDEX('Term Pricing'!$Z$1453:$Z$1632,MATCH('Project 1'!BQ$8,'Term Pricing'!$C$1453:$C$1632,0))*BQ119*(1-$D160))</f>
        <v>0</v>
      </c>
      <c r="BR160" s="267">
        <f>(INDEX('Term Pricing'!$Y$1453:$Y$1632,MATCH('Project 1'!BR$8,'Term Pricing'!$C$1453:$C$1632,0))*BR119*$D160)+(INDEX('Term Pricing'!$Z$1453:$Z$1632,MATCH('Project 1'!BR$8,'Term Pricing'!$C$1453:$C$1632,0))*BR119*(1-$D160))</f>
        <v>0</v>
      </c>
      <c r="BS160" s="267">
        <f>(INDEX('Term Pricing'!$Y$1453:$Y$1632,MATCH('Project 1'!BS$8,'Term Pricing'!$C$1453:$C$1632,0))*BS119*$D160)+(INDEX('Term Pricing'!$Z$1453:$Z$1632,MATCH('Project 1'!BS$8,'Term Pricing'!$C$1453:$C$1632,0))*BS119*(1-$D160))</f>
        <v>0</v>
      </c>
      <c r="BT160" s="267">
        <f>(INDEX('Term Pricing'!$Y$1453:$Y$1632,MATCH('Project 1'!BT$8,'Term Pricing'!$C$1453:$C$1632,0))*BT119*$D160)+(INDEX('Term Pricing'!$Z$1453:$Z$1632,MATCH('Project 1'!BT$8,'Term Pricing'!$C$1453:$C$1632,0))*BT119*(1-$D160))</f>
        <v>0</v>
      </c>
      <c r="BU160" s="267">
        <f>(INDEX('Term Pricing'!$Y$1453:$Y$1632,MATCH('Project 1'!BU$8,'Term Pricing'!$C$1453:$C$1632,0))*BU119*$D160)+(INDEX('Term Pricing'!$Z$1453:$Z$1632,MATCH('Project 1'!BU$8,'Term Pricing'!$C$1453:$C$1632,0))*BU119*(1-$D160))</f>
        <v>0</v>
      </c>
      <c r="BV160" s="267">
        <f>(INDEX('Term Pricing'!$Y$1453:$Y$1632,MATCH('Project 1'!BV$8,'Term Pricing'!$C$1453:$C$1632,0))*BV119*$D160)+(INDEX('Term Pricing'!$Z$1453:$Z$1632,MATCH('Project 1'!BV$8,'Term Pricing'!$C$1453:$C$1632,0))*BV119*(1-$D160))</f>
        <v>0</v>
      </c>
      <c r="BW160" s="267">
        <f>(INDEX('Term Pricing'!$Y$1453:$Y$1632,MATCH('Project 1'!BW$8,'Term Pricing'!$C$1453:$C$1632,0))*BW119*$D160)+(INDEX('Term Pricing'!$Z$1453:$Z$1632,MATCH('Project 1'!BW$8,'Term Pricing'!$C$1453:$C$1632,0))*BW119*(1-$D160))</f>
        <v>0</v>
      </c>
      <c r="BX160" s="267">
        <f>(INDEX('Term Pricing'!$Y$1453:$Y$1632,MATCH('Project 1'!BX$8,'Term Pricing'!$C$1453:$C$1632,0))*BX119*$D160)+(INDEX('Term Pricing'!$Z$1453:$Z$1632,MATCH('Project 1'!BX$8,'Term Pricing'!$C$1453:$C$1632,0))*BX119*(1-$D160))</f>
        <v>0</v>
      </c>
      <c r="BY160" s="267">
        <f>(INDEX('Term Pricing'!$Y$1453:$Y$1632,MATCH('Project 1'!BY$8,'Term Pricing'!$C$1453:$C$1632,0))*BY119*$D160)+(INDEX('Term Pricing'!$Z$1453:$Z$1632,MATCH('Project 1'!BY$8,'Term Pricing'!$C$1453:$C$1632,0))*BY119*(1-$D160))</f>
        <v>0</v>
      </c>
      <c r="BZ160" s="267">
        <f>(INDEX('Term Pricing'!$Y$1453:$Y$1632,MATCH('Project 1'!BZ$8,'Term Pricing'!$C$1453:$C$1632,0))*BZ119*$D160)+(INDEX('Term Pricing'!$Z$1453:$Z$1632,MATCH('Project 1'!BZ$8,'Term Pricing'!$C$1453:$C$1632,0))*BZ119*(1-$D160))</f>
        <v>0</v>
      </c>
      <c r="CA160" s="267">
        <f>(INDEX('Term Pricing'!$Y$1453:$Y$1632,MATCH('Project 1'!CA$8,'Term Pricing'!$C$1453:$C$1632,0))*CA119*$D160)+(INDEX('Term Pricing'!$Z$1453:$Z$1632,MATCH('Project 1'!CA$8,'Term Pricing'!$C$1453:$C$1632,0))*CA119*(1-$D160))</f>
        <v>0</v>
      </c>
      <c r="CB160" s="267">
        <f>(INDEX('Term Pricing'!$Y$1453:$Y$1632,MATCH('Project 1'!CB$8,'Term Pricing'!$C$1453:$C$1632,0))*CB119*$D160)+(INDEX('Term Pricing'!$Z$1453:$Z$1632,MATCH('Project 1'!CB$8,'Term Pricing'!$C$1453:$C$1632,0))*CB119*(1-$D160))</f>
        <v>0</v>
      </c>
      <c r="CC160" s="267">
        <f>(INDEX('Term Pricing'!$Y$1453:$Y$1632,MATCH('Project 1'!CC$8,'Term Pricing'!$C$1453:$C$1632,0))*CC119*$D160)+(INDEX('Term Pricing'!$Z$1453:$Z$1632,MATCH('Project 1'!CC$8,'Term Pricing'!$C$1453:$C$1632,0))*CC119*(1-$D160))</f>
        <v>0</v>
      </c>
      <c r="CD160" s="267">
        <f>(INDEX('Term Pricing'!$Y$1453:$Y$1632,MATCH('Project 1'!CD$8,'Term Pricing'!$C$1453:$C$1632,0))*CD119*$D160)+(INDEX('Term Pricing'!$Z$1453:$Z$1632,MATCH('Project 1'!CD$8,'Term Pricing'!$C$1453:$C$1632,0))*CD119*(1-$D160))</f>
        <v>0</v>
      </c>
      <c r="CE160" s="267">
        <f>(INDEX('Term Pricing'!$Y$1453:$Y$1632,MATCH('Project 1'!CE$8,'Term Pricing'!$C$1453:$C$1632,0))*CE119*$D160)+(INDEX('Term Pricing'!$Z$1453:$Z$1632,MATCH('Project 1'!CE$8,'Term Pricing'!$C$1453:$C$1632,0))*CE119*(1-$D160))</f>
        <v>0</v>
      </c>
      <c r="CF160" s="267">
        <f>(INDEX('Term Pricing'!$Y$1453:$Y$1632,MATCH('Project 1'!CF$8,'Term Pricing'!$C$1453:$C$1632,0))*CF119*$D160)+(INDEX('Term Pricing'!$Z$1453:$Z$1632,MATCH('Project 1'!CF$8,'Term Pricing'!$C$1453:$C$1632,0))*CF119*(1-$D160))</f>
        <v>0</v>
      </c>
      <c r="CG160" s="267">
        <f>(INDEX('Term Pricing'!$Y$1453:$Y$1632,MATCH('Project 1'!CG$8,'Term Pricing'!$C$1453:$C$1632,0))*CG119*$D160)+(INDEX('Term Pricing'!$Z$1453:$Z$1632,MATCH('Project 1'!CG$8,'Term Pricing'!$C$1453:$C$1632,0))*CG119*(1-$D160))</f>
        <v>0</v>
      </c>
      <c r="CH160" s="267">
        <f>(INDEX('Term Pricing'!$Y$1453:$Y$1632,MATCH('Project 1'!CH$8,'Term Pricing'!$C$1453:$C$1632,0))*CH119*$D160)+(INDEX('Term Pricing'!$Z$1453:$Z$1632,MATCH('Project 1'!CH$8,'Term Pricing'!$C$1453:$C$1632,0))*CH119*(1-$D160))</f>
        <v>0</v>
      </c>
      <c r="CI160" s="267">
        <f>(INDEX('Term Pricing'!$Y$1453:$Y$1632,MATCH('Project 1'!CI$8,'Term Pricing'!$C$1453:$C$1632,0))*CI119*$D160)+(INDEX('Term Pricing'!$Z$1453:$Z$1632,MATCH('Project 1'!CI$8,'Term Pricing'!$C$1453:$C$1632,0))*CI119*(1-$D160))</f>
        <v>0</v>
      </c>
      <c r="CJ160" s="267">
        <f>(INDEX('Term Pricing'!$Y$1453:$Y$1632,MATCH('Project 1'!CJ$8,'Term Pricing'!$C$1453:$C$1632,0))*CJ119*$D160)+(INDEX('Term Pricing'!$Z$1453:$Z$1632,MATCH('Project 1'!CJ$8,'Term Pricing'!$C$1453:$C$1632,0))*CJ119*(1-$D160))</f>
        <v>0</v>
      </c>
      <c r="CK160" s="267">
        <f>(INDEX('Term Pricing'!$Y$1453:$Y$1632,MATCH('Project 1'!CK$8,'Term Pricing'!$C$1453:$C$1632,0))*CK119*$D160)+(INDEX('Term Pricing'!$Z$1453:$Z$1632,MATCH('Project 1'!CK$8,'Term Pricing'!$C$1453:$C$1632,0))*CK119*(1-$D160))</f>
        <v>0</v>
      </c>
      <c r="CL160" s="267">
        <f>(INDEX('Term Pricing'!$Y$1453:$Y$1632,MATCH('Project 1'!CL$8,'Term Pricing'!$C$1453:$C$1632,0))*CL119*$D160)+(INDEX('Term Pricing'!$Z$1453:$Z$1632,MATCH('Project 1'!CL$8,'Term Pricing'!$C$1453:$C$1632,0))*CL119*(1-$D160))</f>
        <v>0</v>
      </c>
      <c r="CM160" s="267">
        <f>(INDEX('Term Pricing'!$Y$1453:$Y$1632,MATCH('Project 1'!CM$8,'Term Pricing'!$C$1453:$C$1632,0))*CM119*$D160)+(INDEX('Term Pricing'!$Z$1453:$Z$1632,MATCH('Project 1'!CM$8,'Term Pricing'!$C$1453:$C$1632,0))*CM119*(1-$D160))</f>
        <v>0</v>
      </c>
      <c r="CN160" s="267">
        <f>(INDEX('Term Pricing'!$Y$1453:$Y$1632,MATCH('Project 1'!CN$8,'Term Pricing'!$C$1453:$C$1632,0))*CN119*$D160)+(INDEX('Term Pricing'!$Z$1453:$Z$1632,MATCH('Project 1'!CN$8,'Term Pricing'!$C$1453:$C$1632,0))*CN119*(1-$D160))</f>
        <v>0</v>
      </c>
      <c r="CO160" s="267">
        <f>(INDEX('Term Pricing'!$Y$1453:$Y$1632,MATCH('Project 1'!CO$8,'Term Pricing'!$C$1453:$C$1632,0))*CO119*$D160)+(INDEX('Term Pricing'!$Z$1453:$Z$1632,MATCH('Project 1'!CO$8,'Term Pricing'!$C$1453:$C$1632,0))*CO119*(1-$D160))</f>
        <v>0</v>
      </c>
      <c r="CP160" s="267">
        <f>(INDEX('Term Pricing'!$Y$1453:$Y$1632,MATCH('Project 1'!CP$8,'Term Pricing'!$C$1453:$C$1632,0))*CP119*$D160)+(INDEX('Term Pricing'!$Z$1453:$Z$1632,MATCH('Project 1'!CP$8,'Term Pricing'!$C$1453:$C$1632,0))*CP119*(1-$D160))</f>
        <v>0</v>
      </c>
      <c r="CQ160" s="267">
        <f>(INDEX('Term Pricing'!$Y$1453:$Y$1632,MATCH('Project 1'!CQ$8,'Term Pricing'!$C$1453:$C$1632,0))*CQ119*$D160)+(INDEX('Term Pricing'!$Z$1453:$Z$1632,MATCH('Project 1'!CQ$8,'Term Pricing'!$C$1453:$C$1632,0))*CQ119*(1-$D160))</f>
        <v>0</v>
      </c>
      <c r="CR160" s="267">
        <f>(INDEX('Term Pricing'!$Y$1453:$Y$1632,MATCH('Project 1'!CR$8,'Term Pricing'!$C$1453:$C$1632,0))*CR119*$D160)+(INDEX('Term Pricing'!$Z$1453:$Z$1632,MATCH('Project 1'!CR$8,'Term Pricing'!$C$1453:$C$1632,0))*CR119*(1-$D160))</f>
        <v>0</v>
      </c>
      <c r="CS160" s="267">
        <f>(INDEX('Term Pricing'!$Y$1453:$Y$1632,MATCH('Project 1'!CS$8,'Term Pricing'!$C$1453:$C$1632,0))*CS119*$D160)+(INDEX('Term Pricing'!$Z$1453:$Z$1632,MATCH('Project 1'!CS$8,'Term Pricing'!$C$1453:$C$1632,0))*CS119*(1-$D160))</f>
        <v>0</v>
      </c>
      <c r="CT160" s="267">
        <f>(INDEX('Term Pricing'!$Y$1453:$Y$1632,MATCH('Project 1'!CT$8,'Term Pricing'!$C$1453:$C$1632,0))*CT119*$D160)+(INDEX('Term Pricing'!$Z$1453:$Z$1632,MATCH('Project 1'!CT$8,'Term Pricing'!$C$1453:$C$1632,0))*CT119*(1-$D160))</f>
        <v>0</v>
      </c>
      <c r="CU160" s="267">
        <f>(INDEX('Term Pricing'!$Y$1453:$Y$1632,MATCH('Project 1'!CU$8,'Term Pricing'!$C$1453:$C$1632,0))*CU119*$D160)+(INDEX('Term Pricing'!$Z$1453:$Z$1632,MATCH('Project 1'!CU$8,'Term Pricing'!$C$1453:$C$1632,0))*CU119*(1-$D160))</f>
        <v>0</v>
      </c>
      <c r="CV160" s="267">
        <f>(INDEX('Term Pricing'!$Y$1453:$Y$1632,MATCH('Project 1'!CV$8,'Term Pricing'!$C$1453:$C$1632,0))*CV119*$D160)+(INDEX('Term Pricing'!$Z$1453:$Z$1632,MATCH('Project 1'!CV$8,'Term Pricing'!$C$1453:$C$1632,0))*CV119*(1-$D160))</f>
        <v>0</v>
      </c>
      <c r="CW160" s="267">
        <f>(INDEX('Term Pricing'!$Y$1453:$Y$1632,MATCH('Project 1'!CW$8,'Term Pricing'!$C$1453:$C$1632,0))*CW119*$D160)+(INDEX('Term Pricing'!$Z$1453:$Z$1632,MATCH('Project 1'!CW$8,'Term Pricing'!$C$1453:$C$1632,0))*CW119*(1-$D160))</f>
        <v>0</v>
      </c>
      <c r="CX160" s="267">
        <f>(INDEX('Term Pricing'!$Y$1453:$Y$1632,MATCH('Project 1'!CX$8,'Term Pricing'!$C$1453:$C$1632,0))*CX119*$D160)+(INDEX('Term Pricing'!$Z$1453:$Z$1632,MATCH('Project 1'!CX$8,'Term Pricing'!$C$1453:$C$1632,0))*CX119*(1-$D160))</f>
        <v>0</v>
      </c>
      <c r="CY160" s="267">
        <f>(INDEX('Term Pricing'!$Y$1453:$Y$1632,MATCH('Project 1'!CY$8,'Term Pricing'!$C$1453:$C$1632,0))*CY119*$D160)+(INDEX('Term Pricing'!$Z$1453:$Z$1632,MATCH('Project 1'!CY$8,'Term Pricing'!$C$1453:$C$1632,0))*CY119*(1-$D160))</f>
        <v>0</v>
      </c>
      <c r="CZ160" s="267">
        <f>(INDEX('Term Pricing'!$Y$1453:$Y$1632,MATCH('Project 1'!CZ$8,'Term Pricing'!$C$1453:$C$1632,0))*CZ119*$D160)+(INDEX('Term Pricing'!$Z$1453:$Z$1632,MATCH('Project 1'!CZ$8,'Term Pricing'!$C$1453:$C$1632,0))*CZ119*(1-$D160))</f>
        <v>0</v>
      </c>
      <c r="DA160" s="267">
        <f>(INDEX('Term Pricing'!$Y$1453:$Y$1632,MATCH('Project 1'!DA$8,'Term Pricing'!$C$1453:$C$1632,0))*DA119*$D160)+(INDEX('Term Pricing'!$Z$1453:$Z$1632,MATCH('Project 1'!DA$8,'Term Pricing'!$C$1453:$C$1632,0))*DA119*(1-$D160))</f>
        <v>0</v>
      </c>
      <c r="DB160" s="267">
        <f>(INDEX('Term Pricing'!$Y$1453:$Y$1632,MATCH('Project 1'!DB$8,'Term Pricing'!$C$1453:$C$1632,0))*DB119*$D160)+(INDEX('Term Pricing'!$Z$1453:$Z$1632,MATCH('Project 1'!DB$8,'Term Pricing'!$C$1453:$C$1632,0))*DB119*(1-$D160))</f>
        <v>0</v>
      </c>
      <c r="DC160" s="267">
        <f>(INDEX('Term Pricing'!$Y$1453:$Y$1632,MATCH('Project 1'!DC$8,'Term Pricing'!$C$1453:$C$1632,0))*DC119*$D160)+(INDEX('Term Pricing'!$Z$1453:$Z$1632,MATCH('Project 1'!DC$8,'Term Pricing'!$C$1453:$C$1632,0))*DC119*(1-$D160))</f>
        <v>0</v>
      </c>
      <c r="DD160" s="267">
        <f>(INDEX('Term Pricing'!$Y$1453:$Y$1632,MATCH('Project 1'!DD$8,'Term Pricing'!$C$1453:$C$1632,0))*DD119*$D160)+(INDEX('Term Pricing'!$Z$1453:$Z$1632,MATCH('Project 1'!DD$8,'Term Pricing'!$C$1453:$C$1632,0))*DD119*(1-$D160))</f>
        <v>0</v>
      </c>
      <c r="DE160" s="267">
        <f>(INDEX('Term Pricing'!$Y$1453:$Y$1632,MATCH('Project 1'!DE$8,'Term Pricing'!$C$1453:$C$1632,0))*DE119*$D160)+(INDEX('Term Pricing'!$Z$1453:$Z$1632,MATCH('Project 1'!DE$8,'Term Pricing'!$C$1453:$C$1632,0))*DE119*(1-$D160))</f>
        <v>0</v>
      </c>
      <c r="DF160" s="267">
        <f>(INDEX('Term Pricing'!$Y$1453:$Y$1632,MATCH('Project 1'!DF$8,'Term Pricing'!$C$1453:$C$1632,0))*DF119*$D160)+(INDEX('Term Pricing'!$Z$1453:$Z$1632,MATCH('Project 1'!DF$8,'Term Pricing'!$C$1453:$C$1632,0))*DF119*(1-$D160))</f>
        <v>0</v>
      </c>
      <c r="DG160" s="267">
        <f>(INDEX('Term Pricing'!$Y$1453:$Y$1632,MATCH('Project 1'!DG$8,'Term Pricing'!$C$1453:$C$1632,0))*DG119*$D160)+(INDEX('Term Pricing'!$Z$1453:$Z$1632,MATCH('Project 1'!DG$8,'Term Pricing'!$C$1453:$C$1632,0))*DG119*(1-$D160))</f>
        <v>0</v>
      </c>
      <c r="DH160" s="267">
        <f>(INDEX('Term Pricing'!$Y$1453:$Y$1632,MATCH('Project 1'!DH$8,'Term Pricing'!$C$1453:$C$1632,0))*DH119*$D160)+(INDEX('Term Pricing'!$Z$1453:$Z$1632,MATCH('Project 1'!DH$8,'Term Pricing'!$C$1453:$C$1632,0))*DH119*(1-$D160))</f>
        <v>0</v>
      </c>
      <c r="DI160" s="267">
        <f>(INDEX('Term Pricing'!$Y$1453:$Y$1632,MATCH('Project 1'!DI$8,'Term Pricing'!$C$1453:$C$1632,0))*DI119*$D160)+(INDEX('Term Pricing'!$Z$1453:$Z$1632,MATCH('Project 1'!DI$8,'Term Pricing'!$C$1453:$C$1632,0))*DI119*(1-$D160))</f>
        <v>0</v>
      </c>
      <c r="DJ160" s="267">
        <f>(INDEX('Term Pricing'!$Y$1453:$Y$1632,MATCH('Project 1'!DJ$8,'Term Pricing'!$C$1453:$C$1632,0))*DJ119*$D160)+(INDEX('Term Pricing'!$Z$1453:$Z$1632,MATCH('Project 1'!DJ$8,'Term Pricing'!$C$1453:$C$1632,0))*DJ119*(1-$D160))</f>
        <v>0</v>
      </c>
      <c r="DK160" s="267">
        <f>(INDEX('Term Pricing'!$Y$1453:$Y$1632,MATCH('Project 1'!DK$8,'Term Pricing'!$C$1453:$C$1632,0))*DK119*$D160)+(INDEX('Term Pricing'!$Z$1453:$Z$1632,MATCH('Project 1'!DK$8,'Term Pricing'!$C$1453:$C$1632,0))*DK119*(1-$D160))</f>
        <v>0</v>
      </c>
      <c r="DL160" s="267">
        <f>(INDEX('Term Pricing'!$Y$1453:$Y$1632,MATCH('Project 1'!DL$8,'Term Pricing'!$C$1453:$C$1632,0))*DL119*$D160)+(INDEX('Term Pricing'!$Z$1453:$Z$1632,MATCH('Project 1'!DL$8,'Term Pricing'!$C$1453:$C$1632,0))*DL119*(1-$D160))</f>
        <v>0</v>
      </c>
      <c r="DM160" s="267">
        <f>(INDEX('Term Pricing'!$Y$1453:$Y$1632,MATCH('Project 1'!DM$8,'Term Pricing'!$C$1453:$C$1632,0))*DM119*$D160)+(INDEX('Term Pricing'!$Z$1453:$Z$1632,MATCH('Project 1'!DM$8,'Term Pricing'!$C$1453:$C$1632,0))*DM119*(1-$D160))</f>
        <v>0</v>
      </c>
      <c r="DN160" s="267">
        <f>(INDEX('Term Pricing'!$Y$1453:$Y$1632,MATCH('Project 1'!DN$8,'Term Pricing'!$C$1453:$C$1632,0))*DN119*$D160)+(INDEX('Term Pricing'!$Z$1453:$Z$1632,MATCH('Project 1'!DN$8,'Term Pricing'!$C$1453:$C$1632,0))*DN119*(1-$D160))</f>
        <v>0</v>
      </c>
      <c r="DO160" s="267">
        <f>(INDEX('Term Pricing'!$Y$1453:$Y$1632,MATCH('Project 1'!DO$8,'Term Pricing'!$C$1453:$C$1632,0))*DO119*$D160)+(INDEX('Term Pricing'!$Z$1453:$Z$1632,MATCH('Project 1'!DO$8,'Term Pricing'!$C$1453:$C$1632,0))*DO119*(1-$D160))</f>
        <v>0</v>
      </c>
      <c r="DP160" s="267">
        <f>(INDEX('Term Pricing'!$Y$1453:$Y$1632,MATCH('Project 1'!DP$8,'Term Pricing'!$C$1453:$C$1632,0))*DP119*$D160)+(INDEX('Term Pricing'!$Z$1453:$Z$1632,MATCH('Project 1'!DP$8,'Term Pricing'!$C$1453:$C$1632,0))*DP119*(1-$D160))</f>
        <v>0</v>
      </c>
      <c r="DQ160" s="267">
        <f>(INDEX('Term Pricing'!$Y$1453:$Y$1632,MATCH('Project 1'!DQ$8,'Term Pricing'!$C$1453:$C$1632,0))*DQ119*$D160)+(INDEX('Term Pricing'!$Z$1453:$Z$1632,MATCH('Project 1'!DQ$8,'Term Pricing'!$C$1453:$C$1632,0))*DQ119*(1-$D160))</f>
        <v>0</v>
      </c>
      <c r="DR160" s="267">
        <f>(INDEX('Term Pricing'!$Y$1453:$Y$1632,MATCH('Project 1'!DR$8,'Term Pricing'!$C$1453:$C$1632,0))*DR119*$D160)+(INDEX('Term Pricing'!$Z$1453:$Z$1632,MATCH('Project 1'!DR$8,'Term Pricing'!$C$1453:$C$1632,0))*DR119*(1-$D160))</f>
        <v>0</v>
      </c>
      <c r="DS160" s="267">
        <f>(INDEX('Term Pricing'!$Y$1453:$Y$1632,MATCH('Project 1'!DS$8,'Term Pricing'!$C$1453:$C$1632,0))*DS119*$D160)+(INDEX('Term Pricing'!$Z$1453:$Z$1632,MATCH('Project 1'!DS$8,'Term Pricing'!$C$1453:$C$1632,0))*DS119*(1-$D160))</f>
        <v>0</v>
      </c>
      <c r="DT160" s="267">
        <f>(INDEX('Term Pricing'!$Y$1453:$Y$1632,MATCH('Project 1'!DT$8,'Term Pricing'!$C$1453:$C$1632,0))*DT119*$D160)+(INDEX('Term Pricing'!$Z$1453:$Z$1632,MATCH('Project 1'!DT$8,'Term Pricing'!$C$1453:$C$1632,0))*DT119*(1-$D160))</f>
        <v>0</v>
      </c>
      <c r="DU160" s="267">
        <f>(INDEX('Term Pricing'!$Y$1453:$Y$1632,MATCH('Project 1'!DU$8,'Term Pricing'!$C$1453:$C$1632,0))*DU119*$D160)+(INDEX('Term Pricing'!$Z$1453:$Z$1632,MATCH('Project 1'!DU$8,'Term Pricing'!$C$1453:$C$1632,0))*DU119*(1-$D160))</f>
        <v>0</v>
      </c>
      <c r="DV160" s="267">
        <f>(INDEX('Term Pricing'!$Y$1453:$Y$1632,MATCH('Project 1'!DV$8,'Term Pricing'!$C$1453:$C$1632,0))*DV119*$D160)+(INDEX('Term Pricing'!$Z$1453:$Z$1632,MATCH('Project 1'!DV$8,'Term Pricing'!$C$1453:$C$1632,0))*DV119*(1-$D160))</f>
        <v>0</v>
      </c>
      <c r="DW160" s="267">
        <f>(INDEX('Term Pricing'!$Y$1453:$Y$1632,MATCH('Project 1'!DW$8,'Term Pricing'!$C$1453:$C$1632,0))*DW119*$D160)+(INDEX('Term Pricing'!$Z$1453:$Z$1632,MATCH('Project 1'!DW$8,'Term Pricing'!$C$1453:$C$1632,0))*DW119*(1-$D160))</f>
        <v>0</v>
      </c>
      <c r="DX160" s="267">
        <f>(INDEX('Term Pricing'!$Y$1453:$Y$1632,MATCH('Project 1'!DX$8,'Term Pricing'!$C$1453:$C$1632,0))*DX119*$D160)+(INDEX('Term Pricing'!$Z$1453:$Z$1632,MATCH('Project 1'!DX$8,'Term Pricing'!$C$1453:$C$1632,0))*DX119*(1-$D160))</f>
        <v>0</v>
      </c>
      <c r="DY160" s="267">
        <f>(INDEX('Term Pricing'!$Y$1453:$Y$1632,MATCH('Project 1'!DY$8,'Term Pricing'!$C$1453:$C$1632,0))*DY119*$D160)+(INDEX('Term Pricing'!$Z$1453:$Z$1632,MATCH('Project 1'!DY$8,'Term Pricing'!$C$1453:$C$1632,0))*DY119*(1-$D160))</f>
        <v>0</v>
      </c>
      <c r="DZ160" s="267">
        <f>(INDEX('Term Pricing'!$Y$1453:$Y$1632,MATCH('Project 1'!DZ$8,'Term Pricing'!$C$1453:$C$1632,0))*DZ119*$D160)+(INDEX('Term Pricing'!$Z$1453:$Z$1632,MATCH('Project 1'!DZ$8,'Term Pricing'!$C$1453:$C$1632,0))*DZ119*(1-$D160))</f>
        <v>0</v>
      </c>
    </row>
    <row r="161" spans="1:130" hidden="1" outlineLevel="1">
      <c r="A161" s="151"/>
      <c r="C161" s="34" t="s">
        <v>81</v>
      </c>
      <c r="E161" s="58"/>
      <c r="F161" s="58"/>
      <c r="H161" s="264"/>
      <c r="I161" s="29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3"/>
      <c r="BT161" s="153"/>
      <c r="BU161" s="153"/>
      <c r="BV161" s="153"/>
      <c r="BW161" s="153"/>
      <c r="BX161" s="153"/>
      <c r="BY161" s="153"/>
      <c r="BZ161" s="153"/>
      <c r="CA161" s="153"/>
      <c r="CB161" s="153"/>
      <c r="CC161" s="153"/>
      <c r="CD161" s="153"/>
      <c r="CE161" s="153"/>
      <c r="CF161" s="153"/>
      <c r="CG161" s="153"/>
      <c r="CH161" s="153"/>
      <c r="CI161" s="153"/>
      <c r="CJ161" s="153"/>
      <c r="CK161" s="153"/>
      <c r="CL161" s="153"/>
      <c r="CM161" s="153"/>
      <c r="CN161" s="153"/>
      <c r="CO161" s="153"/>
      <c r="CP161" s="153"/>
      <c r="CQ161" s="153"/>
      <c r="CR161" s="153"/>
      <c r="CS161" s="153"/>
      <c r="CT161" s="153"/>
      <c r="CU161" s="153"/>
      <c r="CV161" s="153"/>
      <c r="CW161" s="153"/>
      <c r="CX161" s="153"/>
      <c r="CY161" s="153"/>
      <c r="CZ161" s="153"/>
      <c r="DA161" s="153"/>
      <c r="DB161" s="153"/>
      <c r="DC161" s="153"/>
      <c r="DD161" s="153"/>
      <c r="DE161" s="153"/>
      <c r="DF161" s="153"/>
      <c r="DG161" s="153"/>
      <c r="DH161" s="153"/>
      <c r="DI161" s="153"/>
      <c r="DJ161" s="153"/>
      <c r="DK161" s="153"/>
      <c r="DL161" s="153"/>
      <c r="DM161" s="153"/>
      <c r="DN161" s="153"/>
      <c r="DO161" s="153"/>
      <c r="DP161" s="153"/>
      <c r="DQ161" s="153"/>
      <c r="DR161" s="153"/>
      <c r="DS161" s="153"/>
      <c r="DT161" s="153"/>
      <c r="DU161" s="153"/>
      <c r="DV161" s="153"/>
      <c r="DW161" s="153"/>
      <c r="DX161" s="153"/>
      <c r="DY161" s="153"/>
      <c r="DZ161" s="153"/>
    </row>
    <row r="162" spans="1:130" collapsed="1">
      <c r="A162" s="151"/>
      <c r="C162" s="22"/>
      <c r="E162" s="58"/>
      <c r="F162" s="58"/>
      <c r="H162" s="264"/>
      <c r="I162" s="29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  <c r="BT162" s="153"/>
      <c r="BU162" s="153"/>
      <c r="BV162" s="153"/>
      <c r="BW162" s="153"/>
      <c r="BX162" s="153"/>
      <c r="BY162" s="153"/>
      <c r="BZ162" s="153"/>
      <c r="CA162" s="153"/>
      <c r="CB162" s="153"/>
      <c r="CC162" s="153"/>
      <c r="CD162" s="153"/>
      <c r="CE162" s="153"/>
      <c r="CF162" s="153"/>
      <c r="CG162" s="153"/>
      <c r="CH162" s="153"/>
      <c r="CI162" s="153"/>
      <c r="CJ162" s="153"/>
      <c r="CK162" s="153"/>
      <c r="CL162" s="153"/>
      <c r="CM162" s="153"/>
      <c r="CN162" s="153"/>
      <c r="CO162" s="153"/>
      <c r="CP162" s="153"/>
      <c r="CQ162" s="153"/>
      <c r="CR162" s="153"/>
      <c r="CS162" s="153"/>
      <c r="CT162" s="153"/>
      <c r="CU162" s="153"/>
      <c r="CV162" s="153"/>
      <c r="CW162" s="153"/>
      <c r="CX162" s="153"/>
      <c r="CY162" s="153"/>
      <c r="CZ162" s="153"/>
      <c r="DA162" s="153"/>
      <c r="DB162" s="153"/>
      <c r="DC162" s="153"/>
      <c r="DD162" s="153"/>
      <c r="DE162" s="153"/>
      <c r="DF162" s="153"/>
      <c r="DG162" s="153"/>
      <c r="DH162" s="153"/>
      <c r="DI162" s="153"/>
      <c r="DJ162" s="153"/>
      <c r="DK162" s="153"/>
      <c r="DL162" s="153"/>
      <c r="DM162" s="153"/>
      <c r="DN162" s="153"/>
      <c r="DO162" s="153"/>
      <c r="DP162" s="153"/>
      <c r="DQ162" s="153"/>
      <c r="DR162" s="153"/>
      <c r="DS162" s="153"/>
      <c r="DT162" s="153"/>
      <c r="DU162" s="153"/>
      <c r="DV162" s="153"/>
      <c r="DW162" s="153"/>
      <c r="DX162" s="153"/>
      <c r="DY162" s="153"/>
      <c r="DZ162" s="153"/>
    </row>
    <row r="163" spans="1:130">
      <c r="A163" s="151"/>
      <c r="C163" s="2" t="s">
        <v>283</v>
      </c>
      <c r="E163" s="58"/>
      <c r="F163" s="58"/>
      <c r="H163" s="266">
        <f ca="1">SUM(H151:H160)</f>
        <v>18061383.14043906</v>
      </c>
      <c r="I163" s="29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8"/>
      <c r="BE163" s="268"/>
      <c r="BF163" s="268"/>
      <c r="BG163" s="268"/>
      <c r="BH163" s="268"/>
      <c r="BI163" s="268"/>
      <c r="BJ163" s="268"/>
      <c r="BK163" s="268"/>
      <c r="BL163" s="268"/>
      <c r="BM163" s="268"/>
      <c r="BN163" s="268"/>
      <c r="BO163" s="268"/>
      <c r="BP163" s="268"/>
      <c r="BQ163" s="268"/>
      <c r="BR163" s="268"/>
      <c r="BS163" s="268"/>
      <c r="BT163" s="268"/>
      <c r="BU163" s="268"/>
      <c r="BV163" s="268"/>
      <c r="BW163" s="268"/>
      <c r="BX163" s="268"/>
      <c r="BY163" s="268"/>
      <c r="BZ163" s="268"/>
      <c r="CA163" s="268"/>
      <c r="CB163" s="268"/>
      <c r="CC163" s="268"/>
      <c r="CD163" s="268"/>
      <c r="CE163" s="268"/>
      <c r="CF163" s="268"/>
      <c r="CG163" s="268"/>
      <c r="CH163" s="268"/>
      <c r="CI163" s="268"/>
      <c r="CJ163" s="268"/>
      <c r="CK163" s="268"/>
      <c r="CL163" s="268"/>
      <c r="CM163" s="268"/>
      <c r="CN163" s="268"/>
      <c r="CO163" s="268"/>
      <c r="CP163" s="268"/>
      <c r="CQ163" s="268"/>
      <c r="CR163" s="268"/>
      <c r="CS163" s="268"/>
      <c r="CT163" s="268"/>
      <c r="CU163" s="268"/>
      <c r="CV163" s="268"/>
      <c r="CW163" s="268"/>
      <c r="CX163" s="268"/>
      <c r="CY163" s="268"/>
      <c r="CZ163" s="268"/>
      <c r="DA163" s="268"/>
      <c r="DB163" s="268"/>
      <c r="DC163" s="268"/>
      <c r="DD163" s="268"/>
      <c r="DE163" s="268"/>
      <c r="DF163" s="268"/>
      <c r="DG163" s="268"/>
      <c r="DH163" s="268"/>
      <c r="DI163" s="268"/>
      <c r="DJ163" s="268"/>
      <c r="DK163" s="268"/>
      <c r="DL163" s="268"/>
      <c r="DM163" s="268"/>
      <c r="DN163" s="268"/>
      <c r="DO163" s="268"/>
      <c r="DP163" s="268"/>
      <c r="DQ163" s="268"/>
      <c r="DR163" s="268"/>
      <c r="DS163" s="268"/>
      <c r="DT163" s="268"/>
      <c r="DU163" s="268"/>
      <c r="DV163" s="268"/>
      <c r="DW163" s="268"/>
      <c r="DX163" s="268"/>
      <c r="DY163" s="268"/>
      <c r="DZ163" s="268"/>
    </row>
    <row r="164" spans="1:130" ht="13">
      <c r="A164" s="151"/>
      <c r="C164" s="2"/>
      <c r="E164" s="58"/>
      <c r="F164" s="58"/>
      <c r="H164" s="269"/>
      <c r="I164" s="29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  <c r="DC164" s="270"/>
      <c r="DD164" s="270"/>
      <c r="DE164" s="270"/>
      <c r="DF164" s="270"/>
      <c r="DG164" s="270"/>
      <c r="DH164" s="270"/>
      <c r="DI164" s="270"/>
      <c r="DJ164" s="270"/>
      <c r="DK164" s="270"/>
      <c r="DL164" s="270"/>
      <c r="DM164" s="270"/>
      <c r="DN164" s="270"/>
      <c r="DO164" s="270"/>
      <c r="DP164" s="270"/>
      <c r="DQ164" s="270"/>
      <c r="DR164" s="270"/>
      <c r="DS164" s="270"/>
      <c r="DT164" s="270"/>
      <c r="DU164" s="270"/>
      <c r="DV164" s="270"/>
      <c r="DW164" s="270"/>
      <c r="DX164" s="270"/>
      <c r="DY164" s="270"/>
      <c r="DZ164" s="270"/>
    </row>
    <row r="165" spans="1:130" ht="13">
      <c r="A165" s="151"/>
      <c r="C165" s="46" t="s">
        <v>288</v>
      </c>
      <c r="E165" s="58"/>
      <c r="F165" s="58"/>
      <c r="H165" s="269"/>
      <c r="I165" s="29"/>
      <c r="J165" s="268">
        <f t="shared" ref="J165:AO165" si="368">IF(J$8=$F$19,$H163,0)</f>
        <v>0</v>
      </c>
      <c r="K165" s="268">
        <f t="shared" si="368"/>
        <v>0</v>
      </c>
      <c r="L165" s="268">
        <f t="shared" si="368"/>
        <v>0</v>
      </c>
      <c r="M165" s="268">
        <f t="shared" si="368"/>
        <v>0</v>
      </c>
      <c r="N165" s="268">
        <f t="shared" ca="1" si="368"/>
        <v>18061383.14043906</v>
      </c>
      <c r="O165" s="268">
        <f t="shared" si="368"/>
        <v>0</v>
      </c>
      <c r="P165" s="268">
        <f t="shared" si="368"/>
        <v>0</v>
      </c>
      <c r="Q165" s="268">
        <f t="shared" si="368"/>
        <v>0</v>
      </c>
      <c r="R165" s="268">
        <f t="shared" si="368"/>
        <v>0</v>
      </c>
      <c r="S165" s="268">
        <f t="shared" si="368"/>
        <v>0</v>
      </c>
      <c r="T165" s="268">
        <f t="shared" si="368"/>
        <v>0</v>
      </c>
      <c r="U165" s="268">
        <f t="shared" si="368"/>
        <v>0</v>
      </c>
      <c r="V165" s="268">
        <f t="shared" si="368"/>
        <v>0</v>
      </c>
      <c r="W165" s="268">
        <f t="shared" si="368"/>
        <v>0</v>
      </c>
      <c r="X165" s="268">
        <f t="shared" si="368"/>
        <v>0</v>
      </c>
      <c r="Y165" s="268">
        <f t="shared" si="368"/>
        <v>0</v>
      </c>
      <c r="Z165" s="268">
        <f t="shared" si="368"/>
        <v>0</v>
      </c>
      <c r="AA165" s="268">
        <f t="shared" si="368"/>
        <v>0</v>
      </c>
      <c r="AB165" s="268">
        <f t="shared" si="368"/>
        <v>0</v>
      </c>
      <c r="AC165" s="268">
        <f t="shared" si="368"/>
        <v>0</v>
      </c>
      <c r="AD165" s="268">
        <f t="shared" si="368"/>
        <v>0</v>
      </c>
      <c r="AE165" s="268">
        <f t="shared" si="368"/>
        <v>0</v>
      </c>
      <c r="AF165" s="268">
        <f t="shared" si="368"/>
        <v>0</v>
      </c>
      <c r="AG165" s="268">
        <f t="shared" si="368"/>
        <v>0</v>
      </c>
      <c r="AH165" s="268">
        <f t="shared" si="368"/>
        <v>0</v>
      </c>
      <c r="AI165" s="268">
        <f t="shared" si="368"/>
        <v>0</v>
      </c>
      <c r="AJ165" s="268">
        <f t="shared" si="368"/>
        <v>0</v>
      </c>
      <c r="AK165" s="268">
        <f t="shared" si="368"/>
        <v>0</v>
      </c>
      <c r="AL165" s="268">
        <f t="shared" si="368"/>
        <v>0</v>
      </c>
      <c r="AM165" s="268">
        <f t="shared" si="368"/>
        <v>0</v>
      </c>
      <c r="AN165" s="268">
        <f t="shared" si="368"/>
        <v>0</v>
      </c>
      <c r="AO165" s="268">
        <f t="shared" si="368"/>
        <v>0</v>
      </c>
      <c r="AP165" s="268">
        <f t="shared" ref="AP165:BU165" si="369">IF(AP$8=$F$19,$H163,0)</f>
        <v>0</v>
      </c>
      <c r="AQ165" s="268">
        <f t="shared" si="369"/>
        <v>0</v>
      </c>
      <c r="AR165" s="268">
        <f t="shared" si="369"/>
        <v>0</v>
      </c>
      <c r="AS165" s="268">
        <f t="shared" si="369"/>
        <v>0</v>
      </c>
      <c r="AT165" s="268">
        <f t="shared" si="369"/>
        <v>0</v>
      </c>
      <c r="AU165" s="268">
        <f t="shared" si="369"/>
        <v>0</v>
      </c>
      <c r="AV165" s="268">
        <f t="shared" si="369"/>
        <v>0</v>
      </c>
      <c r="AW165" s="268">
        <f t="shared" si="369"/>
        <v>0</v>
      </c>
      <c r="AX165" s="268">
        <f t="shared" si="369"/>
        <v>0</v>
      </c>
      <c r="AY165" s="268">
        <f t="shared" si="369"/>
        <v>0</v>
      </c>
      <c r="AZ165" s="268">
        <f t="shared" si="369"/>
        <v>0</v>
      </c>
      <c r="BA165" s="268">
        <f t="shared" si="369"/>
        <v>0</v>
      </c>
      <c r="BB165" s="268">
        <f t="shared" si="369"/>
        <v>0</v>
      </c>
      <c r="BC165" s="268">
        <f t="shared" si="369"/>
        <v>0</v>
      </c>
      <c r="BD165" s="268">
        <f t="shared" si="369"/>
        <v>0</v>
      </c>
      <c r="BE165" s="268">
        <f t="shared" si="369"/>
        <v>0</v>
      </c>
      <c r="BF165" s="268">
        <f t="shared" si="369"/>
        <v>0</v>
      </c>
      <c r="BG165" s="268">
        <f t="shared" si="369"/>
        <v>0</v>
      </c>
      <c r="BH165" s="268">
        <f t="shared" si="369"/>
        <v>0</v>
      </c>
      <c r="BI165" s="268">
        <f t="shared" si="369"/>
        <v>0</v>
      </c>
      <c r="BJ165" s="268">
        <f t="shared" si="369"/>
        <v>0</v>
      </c>
      <c r="BK165" s="268">
        <f t="shared" si="369"/>
        <v>0</v>
      </c>
      <c r="BL165" s="268">
        <f t="shared" si="369"/>
        <v>0</v>
      </c>
      <c r="BM165" s="268">
        <f t="shared" si="369"/>
        <v>0</v>
      </c>
      <c r="BN165" s="268">
        <f t="shared" si="369"/>
        <v>0</v>
      </c>
      <c r="BO165" s="268">
        <f t="shared" si="369"/>
        <v>0</v>
      </c>
      <c r="BP165" s="268">
        <f t="shared" si="369"/>
        <v>0</v>
      </c>
      <c r="BQ165" s="268">
        <f t="shared" si="369"/>
        <v>0</v>
      </c>
      <c r="BR165" s="268">
        <f t="shared" si="369"/>
        <v>0</v>
      </c>
      <c r="BS165" s="268">
        <f t="shared" si="369"/>
        <v>0</v>
      </c>
      <c r="BT165" s="268">
        <f t="shared" si="369"/>
        <v>0</v>
      </c>
      <c r="BU165" s="268">
        <f t="shared" si="369"/>
        <v>0</v>
      </c>
      <c r="BV165" s="268">
        <f t="shared" ref="BV165:DA165" si="370">IF(BV$8=$F$19,$H163,0)</f>
        <v>0</v>
      </c>
      <c r="BW165" s="268">
        <f t="shared" si="370"/>
        <v>0</v>
      </c>
      <c r="BX165" s="268">
        <f t="shared" si="370"/>
        <v>0</v>
      </c>
      <c r="BY165" s="268">
        <f t="shared" si="370"/>
        <v>0</v>
      </c>
      <c r="BZ165" s="268">
        <f t="shared" si="370"/>
        <v>0</v>
      </c>
      <c r="CA165" s="268">
        <f t="shared" si="370"/>
        <v>0</v>
      </c>
      <c r="CB165" s="268">
        <f t="shared" si="370"/>
        <v>0</v>
      </c>
      <c r="CC165" s="268">
        <f t="shared" si="370"/>
        <v>0</v>
      </c>
      <c r="CD165" s="268">
        <f t="shared" si="370"/>
        <v>0</v>
      </c>
      <c r="CE165" s="268">
        <f t="shared" si="370"/>
        <v>0</v>
      </c>
      <c r="CF165" s="268">
        <f t="shared" si="370"/>
        <v>0</v>
      </c>
      <c r="CG165" s="268">
        <f t="shared" si="370"/>
        <v>0</v>
      </c>
      <c r="CH165" s="268">
        <f t="shared" si="370"/>
        <v>0</v>
      </c>
      <c r="CI165" s="268">
        <f t="shared" si="370"/>
        <v>0</v>
      </c>
      <c r="CJ165" s="268">
        <f t="shared" si="370"/>
        <v>0</v>
      </c>
      <c r="CK165" s="268">
        <f t="shared" si="370"/>
        <v>0</v>
      </c>
      <c r="CL165" s="268">
        <f t="shared" si="370"/>
        <v>0</v>
      </c>
      <c r="CM165" s="268">
        <f t="shared" si="370"/>
        <v>0</v>
      </c>
      <c r="CN165" s="268">
        <f t="shared" si="370"/>
        <v>0</v>
      </c>
      <c r="CO165" s="268">
        <f t="shared" si="370"/>
        <v>0</v>
      </c>
      <c r="CP165" s="268">
        <f t="shared" si="370"/>
        <v>0</v>
      </c>
      <c r="CQ165" s="268">
        <f t="shared" si="370"/>
        <v>0</v>
      </c>
      <c r="CR165" s="268">
        <f t="shared" si="370"/>
        <v>0</v>
      </c>
      <c r="CS165" s="268">
        <f t="shared" si="370"/>
        <v>0</v>
      </c>
      <c r="CT165" s="268">
        <f t="shared" si="370"/>
        <v>0</v>
      </c>
      <c r="CU165" s="268">
        <f t="shared" si="370"/>
        <v>0</v>
      </c>
      <c r="CV165" s="268">
        <f t="shared" si="370"/>
        <v>0</v>
      </c>
      <c r="CW165" s="268">
        <f t="shared" si="370"/>
        <v>0</v>
      </c>
      <c r="CX165" s="268">
        <f t="shared" si="370"/>
        <v>0</v>
      </c>
      <c r="CY165" s="268">
        <f t="shared" si="370"/>
        <v>0</v>
      </c>
      <c r="CZ165" s="268">
        <f t="shared" si="370"/>
        <v>0</v>
      </c>
      <c r="DA165" s="268">
        <f t="shared" si="370"/>
        <v>0</v>
      </c>
      <c r="DB165" s="268">
        <f t="shared" ref="DB165:DZ165" si="371">IF(DB$8=$F$19,$H163,0)</f>
        <v>0</v>
      </c>
      <c r="DC165" s="268">
        <f t="shared" si="371"/>
        <v>0</v>
      </c>
      <c r="DD165" s="268">
        <f t="shared" si="371"/>
        <v>0</v>
      </c>
      <c r="DE165" s="268">
        <f t="shared" si="371"/>
        <v>0</v>
      </c>
      <c r="DF165" s="268">
        <f t="shared" si="371"/>
        <v>0</v>
      </c>
      <c r="DG165" s="268">
        <f t="shared" si="371"/>
        <v>0</v>
      </c>
      <c r="DH165" s="268">
        <f t="shared" si="371"/>
        <v>0</v>
      </c>
      <c r="DI165" s="268">
        <f t="shared" si="371"/>
        <v>0</v>
      </c>
      <c r="DJ165" s="268">
        <f t="shared" si="371"/>
        <v>0</v>
      </c>
      <c r="DK165" s="268">
        <f t="shared" si="371"/>
        <v>0</v>
      </c>
      <c r="DL165" s="268">
        <f t="shared" si="371"/>
        <v>0</v>
      </c>
      <c r="DM165" s="268">
        <f t="shared" si="371"/>
        <v>0</v>
      </c>
      <c r="DN165" s="268">
        <f t="shared" si="371"/>
        <v>0</v>
      </c>
      <c r="DO165" s="268">
        <f t="shared" si="371"/>
        <v>0</v>
      </c>
      <c r="DP165" s="268">
        <f t="shared" si="371"/>
        <v>0</v>
      </c>
      <c r="DQ165" s="268">
        <f t="shared" si="371"/>
        <v>0</v>
      </c>
      <c r="DR165" s="268">
        <f t="shared" si="371"/>
        <v>0</v>
      </c>
      <c r="DS165" s="268">
        <f t="shared" si="371"/>
        <v>0</v>
      </c>
      <c r="DT165" s="268">
        <f t="shared" si="371"/>
        <v>0</v>
      </c>
      <c r="DU165" s="268">
        <f t="shared" si="371"/>
        <v>0</v>
      </c>
      <c r="DV165" s="268">
        <f t="shared" si="371"/>
        <v>0</v>
      </c>
      <c r="DW165" s="268">
        <f t="shared" si="371"/>
        <v>0</v>
      </c>
      <c r="DX165" s="268">
        <f t="shared" si="371"/>
        <v>0</v>
      </c>
      <c r="DY165" s="268">
        <f t="shared" si="371"/>
        <v>0</v>
      </c>
      <c r="DZ165" s="268">
        <f t="shared" si="371"/>
        <v>0</v>
      </c>
    </row>
    <row r="166" spans="1:130">
      <c r="A166" s="151"/>
      <c r="C166" s="22"/>
      <c r="E166" s="58"/>
      <c r="F166" s="58"/>
      <c r="H166" s="264"/>
      <c r="I166" s="29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3"/>
      <c r="BT166" s="153"/>
      <c r="BU166" s="153"/>
      <c r="BV166" s="153"/>
      <c r="BW166" s="153"/>
      <c r="BX166" s="153"/>
      <c r="BY166" s="153"/>
      <c r="BZ166" s="153"/>
      <c r="CA166" s="153"/>
      <c r="CB166" s="153"/>
      <c r="CC166" s="153"/>
      <c r="CD166" s="153"/>
      <c r="CE166" s="153"/>
      <c r="CF166" s="153"/>
      <c r="CG166" s="153"/>
      <c r="CH166" s="153"/>
      <c r="CI166" s="153"/>
      <c r="CJ166" s="153"/>
      <c r="CK166" s="153"/>
      <c r="CL166" s="153"/>
      <c r="CM166" s="153"/>
      <c r="CN166" s="153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53"/>
      <c r="DI166" s="153"/>
      <c r="DJ166" s="153"/>
      <c r="DK166" s="153"/>
      <c r="DL166" s="153"/>
      <c r="DM166" s="153"/>
      <c r="DN166" s="153"/>
      <c r="DO166" s="153"/>
      <c r="DP166" s="153"/>
      <c r="DQ166" s="153"/>
      <c r="DR166" s="153"/>
      <c r="DS166" s="153"/>
      <c r="DT166" s="153"/>
      <c r="DU166" s="153"/>
      <c r="DV166" s="153"/>
      <c r="DW166" s="153"/>
      <c r="DX166" s="153"/>
      <c r="DY166" s="153"/>
      <c r="DZ166" s="153"/>
    </row>
    <row r="167" spans="1:130">
      <c r="A167" s="151"/>
      <c r="C167" s="22"/>
      <c r="E167" s="58"/>
      <c r="F167" s="58"/>
      <c r="H167" s="264"/>
      <c r="I167" s="29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  <c r="BA167" s="153"/>
      <c r="BB167" s="153"/>
      <c r="BC167" s="153"/>
      <c r="BD167" s="153"/>
      <c r="BE167" s="153"/>
      <c r="BF167" s="153"/>
      <c r="BG167" s="153"/>
      <c r="BH167" s="153"/>
      <c r="BI167" s="153"/>
      <c r="BJ167" s="153"/>
      <c r="BK167" s="153"/>
      <c r="BL167" s="153"/>
      <c r="BM167" s="153"/>
      <c r="BN167" s="153"/>
      <c r="BO167" s="153"/>
      <c r="BP167" s="153"/>
      <c r="BQ167" s="153"/>
      <c r="BR167" s="153"/>
      <c r="BS167" s="153"/>
      <c r="BT167" s="153"/>
      <c r="BU167" s="153"/>
      <c r="BV167" s="153"/>
      <c r="BW167" s="153"/>
      <c r="BX167" s="153"/>
      <c r="BY167" s="153"/>
      <c r="BZ167" s="153"/>
      <c r="CA167" s="153"/>
      <c r="CB167" s="153"/>
      <c r="CC167" s="153"/>
      <c r="CD167" s="153"/>
      <c r="CE167" s="153"/>
      <c r="CF167" s="153"/>
      <c r="CG167" s="153"/>
      <c r="CH167" s="153"/>
      <c r="CI167" s="153"/>
      <c r="CJ167" s="153"/>
      <c r="CK167" s="153"/>
      <c r="CL167" s="153"/>
      <c r="CM167" s="153"/>
      <c r="CN167" s="153"/>
      <c r="CO167" s="153"/>
      <c r="CP167" s="153"/>
      <c r="CQ167" s="153"/>
      <c r="CR167" s="153"/>
      <c r="CS167" s="153"/>
      <c r="CT167" s="153"/>
      <c r="CU167" s="153"/>
      <c r="CV167" s="153"/>
      <c r="CW167" s="153"/>
      <c r="CX167" s="153"/>
      <c r="CY167" s="153"/>
      <c r="CZ167" s="153"/>
      <c r="DA167" s="153"/>
      <c r="DB167" s="153"/>
      <c r="DC167" s="153"/>
      <c r="DD167" s="153"/>
      <c r="DE167" s="153"/>
      <c r="DF167" s="153"/>
      <c r="DG167" s="153"/>
      <c r="DH167" s="153"/>
      <c r="DI167" s="153"/>
      <c r="DJ167" s="153"/>
      <c r="DK167" s="153"/>
      <c r="DL167" s="153"/>
      <c r="DM167" s="153"/>
      <c r="DN167" s="153"/>
      <c r="DO167" s="153"/>
      <c r="DP167" s="153"/>
      <c r="DQ167" s="153"/>
      <c r="DR167" s="153"/>
      <c r="DS167" s="153"/>
      <c r="DT167" s="153"/>
      <c r="DU167" s="153"/>
      <c r="DV167" s="153"/>
      <c r="DW167" s="153"/>
      <c r="DX167" s="153"/>
      <c r="DY167" s="153"/>
      <c r="DZ167" s="153"/>
    </row>
    <row r="168" spans="1:130" ht="13">
      <c r="A168" s="151"/>
      <c r="C168" s="437" t="s">
        <v>284</v>
      </c>
      <c r="D168" s="415"/>
      <c r="E168" s="415"/>
      <c r="F168" s="415"/>
      <c r="G168" s="415"/>
      <c r="H168" s="264"/>
      <c r="I168" s="29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3"/>
      <c r="BT168" s="153"/>
      <c r="BU168" s="153"/>
      <c r="BV168" s="153"/>
      <c r="BW168" s="153"/>
      <c r="BX168" s="153"/>
      <c r="BY168" s="153"/>
      <c r="BZ168" s="153"/>
      <c r="CA168" s="153"/>
      <c r="CB168" s="153"/>
      <c r="CC168" s="153"/>
      <c r="CD168" s="153"/>
      <c r="CE168" s="153"/>
      <c r="CF168" s="153"/>
      <c r="CG168" s="153"/>
      <c r="CH168" s="153"/>
      <c r="CI168" s="153"/>
      <c r="CJ168" s="153"/>
      <c r="CK168" s="153"/>
      <c r="CL168" s="153"/>
      <c r="CM168" s="153"/>
      <c r="CN168" s="153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53"/>
      <c r="DI168" s="153"/>
      <c r="DJ168" s="153"/>
      <c r="DK168" s="153"/>
      <c r="DL168" s="153"/>
      <c r="DM168" s="153"/>
      <c r="DN168" s="153"/>
      <c r="DO168" s="153"/>
      <c r="DP168" s="153"/>
      <c r="DQ168" s="153"/>
      <c r="DR168" s="153"/>
      <c r="DS168" s="153"/>
      <c r="DT168" s="153"/>
      <c r="DU168" s="153"/>
      <c r="DV168" s="153"/>
      <c r="DW168" s="153"/>
      <c r="DX168" s="153"/>
      <c r="DY168" s="153"/>
      <c r="DZ168" s="153"/>
    </row>
    <row r="169" spans="1:130">
      <c r="A169" s="151"/>
      <c r="C169" s="22"/>
      <c r="E169" s="58"/>
      <c r="F169" s="58"/>
      <c r="H169" s="264"/>
      <c r="I169" s="54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153"/>
      <c r="BI169" s="153"/>
      <c r="BJ169" s="153"/>
      <c r="BK169" s="153"/>
      <c r="BL169" s="153"/>
      <c r="BM169" s="153"/>
      <c r="BN169" s="153"/>
      <c r="BO169" s="153"/>
      <c r="BP169" s="153"/>
      <c r="BQ169" s="153"/>
      <c r="BR169" s="153"/>
      <c r="BS169" s="153"/>
      <c r="BT169" s="153"/>
      <c r="BU169" s="153"/>
      <c r="BV169" s="153"/>
      <c r="BW169" s="153"/>
      <c r="BX169" s="153"/>
      <c r="BY169" s="153"/>
      <c r="BZ169" s="153"/>
      <c r="CA169" s="153"/>
      <c r="CB169" s="153"/>
      <c r="CC169" s="153"/>
      <c r="CD169" s="153"/>
      <c r="CE169" s="153"/>
      <c r="CF169" s="153"/>
      <c r="CG169" s="153"/>
      <c r="CH169" s="153"/>
      <c r="CI169" s="153"/>
      <c r="CJ169" s="153"/>
      <c r="CK169" s="153"/>
      <c r="CL169" s="153"/>
      <c r="CM169" s="153"/>
      <c r="CN169" s="153"/>
      <c r="CO169" s="153"/>
      <c r="CP169" s="153"/>
      <c r="CQ169" s="153"/>
      <c r="CR169" s="153"/>
      <c r="CS169" s="153"/>
      <c r="CT169" s="153"/>
      <c r="CU169" s="153"/>
      <c r="CV169" s="153"/>
      <c r="CW169" s="153"/>
      <c r="CX169" s="153"/>
      <c r="CY169" s="153"/>
      <c r="CZ169" s="153"/>
      <c r="DA169" s="153"/>
      <c r="DB169" s="153"/>
      <c r="DC169" s="153"/>
      <c r="DD169" s="153"/>
      <c r="DE169" s="153"/>
      <c r="DF169" s="153"/>
      <c r="DG169" s="153"/>
      <c r="DH169" s="153"/>
      <c r="DI169" s="153"/>
      <c r="DJ169" s="153"/>
      <c r="DK169" s="153"/>
      <c r="DL169" s="153"/>
      <c r="DM169" s="153"/>
      <c r="DN169" s="153"/>
      <c r="DO169" s="153"/>
      <c r="DP169" s="153"/>
      <c r="DQ169" s="153"/>
      <c r="DR169" s="153"/>
      <c r="DS169" s="153"/>
      <c r="DT169" s="153"/>
      <c r="DU169" s="153"/>
      <c r="DV169" s="153"/>
      <c r="DW169" s="153"/>
      <c r="DX169" s="153"/>
      <c r="DY169" s="153"/>
      <c r="DZ169" s="153"/>
    </row>
    <row r="170" spans="1:130" ht="13">
      <c r="A170" s="151"/>
      <c r="C170" s="32"/>
      <c r="H170" s="264"/>
      <c r="I170" s="29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53"/>
      <c r="BN170" s="153"/>
      <c r="BO170" s="153"/>
      <c r="BP170" s="153"/>
      <c r="BQ170" s="153"/>
      <c r="BR170" s="153"/>
      <c r="BS170" s="153"/>
      <c r="BT170" s="153"/>
      <c r="BU170" s="153"/>
      <c r="BV170" s="153"/>
      <c r="BW170" s="153"/>
      <c r="BX170" s="153"/>
      <c r="BY170" s="153"/>
      <c r="BZ170" s="153"/>
      <c r="CA170" s="153"/>
      <c r="CB170" s="153"/>
      <c r="CC170" s="153"/>
      <c r="CD170" s="153"/>
      <c r="CE170" s="153"/>
      <c r="CF170" s="153"/>
      <c r="CG170" s="153"/>
      <c r="CH170" s="153"/>
      <c r="CI170" s="153"/>
      <c r="CJ170" s="153"/>
      <c r="CK170" s="153"/>
      <c r="CL170" s="153"/>
      <c r="CM170" s="153"/>
      <c r="CN170" s="153"/>
      <c r="CO170" s="153"/>
      <c r="CP170" s="153"/>
      <c r="CQ170" s="153"/>
      <c r="CR170" s="153"/>
      <c r="CS170" s="153"/>
      <c r="CT170" s="153"/>
      <c r="CU170" s="153"/>
      <c r="CV170" s="153"/>
      <c r="CW170" s="153"/>
      <c r="CX170" s="153"/>
      <c r="CY170" s="153"/>
      <c r="CZ170" s="153"/>
      <c r="DA170" s="153"/>
      <c r="DB170" s="153"/>
      <c r="DC170" s="153"/>
      <c r="DD170" s="153"/>
      <c r="DE170" s="153"/>
      <c r="DF170" s="153"/>
      <c r="DG170" s="153"/>
      <c r="DH170" s="153"/>
      <c r="DI170" s="153"/>
      <c r="DJ170" s="153"/>
      <c r="DK170" s="153"/>
      <c r="DL170" s="153"/>
      <c r="DM170" s="153"/>
      <c r="DN170" s="153"/>
      <c r="DO170" s="153"/>
      <c r="DP170" s="153"/>
      <c r="DQ170" s="153"/>
      <c r="DR170" s="153"/>
      <c r="DS170" s="153"/>
      <c r="DT170" s="153"/>
      <c r="DU170" s="153"/>
      <c r="DV170" s="153"/>
      <c r="DW170" s="153"/>
      <c r="DX170" s="153"/>
      <c r="DY170" s="153"/>
      <c r="DZ170" s="153"/>
    </row>
    <row r="171" spans="1:130" ht="13">
      <c r="A171" s="151"/>
      <c r="B171" s="40"/>
      <c r="C171" s="23" t="str">
        <f>C56</f>
        <v>A100</v>
      </c>
      <c r="H171" s="264"/>
      <c r="I171" s="29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3"/>
      <c r="BN171" s="153"/>
      <c r="BO171" s="153"/>
      <c r="BP171" s="153"/>
      <c r="BQ171" s="153"/>
      <c r="BR171" s="153"/>
      <c r="BS171" s="153"/>
      <c r="BT171" s="153"/>
      <c r="BU171" s="153"/>
      <c r="BV171" s="153"/>
      <c r="BW171" s="153"/>
      <c r="BX171" s="153"/>
      <c r="BY171" s="153"/>
      <c r="BZ171" s="153"/>
      <c r="CA171" s="153"/>
      <c r="CB171" s="153"/>
      <c r="CC171" s="153"/>
      <c r="CD171" s="153"/>
      <c r="CE171" s="153"/>
      <c r="CF171" s="153"/>
      <c r="CG171" s="153"/>
      <c r="CH171" s="153"/>
      <c r="CI171" s="153"/>
      <c r="CJ171" s="153"/>
      <c r="CK171" s="153"/>
      <c r="CL171" s="153"/>
      <c r="CM171" s="153"/>
      <c r="CN171" s="153"/>
      <c r="CO171" s="153"/>
      <c r="CP171" s="153"/>
      <c r="CQ171" s="153"/>
      <c r="CR171" s="153"/>
      <c r="CS171" s="153"/>
      <c r="CT171" s="153"/>
      <c r="CU171" s="153"/>
      <c r="CV171" s="153"/>
      <c r="CW171" s="153"/>
      <c r="CX171" s="153"/>
      <c r="CY171" s="153"/>
      <c r="CZ171" s="153"/>
      <c r="DA171" s="153"/>
      <c r="DB171" s="153"/>
      <c r="DC171" s="153"/>
      <c r="DD171" s="153"/>
      <c r="DE171" s="153"/>
      <c r="DF171" s="153"/>
      <c r="DG171" s="153"/>
      <c r="DH171" s="153"/>
      <c r="DI171" s="153"/>
      <c r="DJ171" s="153"/>
      <c r="DK171" s="153"/>
      <c r="DL171" s="153"/>
      <c r="DM171" s="153"/>
      <c r="DN171" s="153"/>
      <c r="DO171" s="153"/>
      <c r="DP171" s="153"/>
      <c r="DQ171" s="153"/>
      <c r="DR171" s="153"/>
      <c r="DS171" s="153"/>
      <c r="DT171" s="153"/>
      <c r="DU171" s="153"/>
      <c r="DV171" s="153"/>
      <c r="DW171" s="153"/>
      <c r="DX171" s="153"/>
      <c r="DY171" s="153"/>
      <c r="DZ171" s="153"/>
    </row>
    <row r="172" spans="1:130" ht="13">
      <c r="A172" s="151"/>
      <c r="C172" s="14"/>
      <c r="G172" s="12"/>
      <c r="H172" s="264"/>
      <c r="I172" s="29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1"/>
      <c r="AM172" s="271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1"/>
      <c r="AY172" s="271"/>
      <c r="AZ172" s="271"/>
      <c r="BA172" s="271"/>
      <c r="BB172" s="271"/>
      <c r="BC172" s="271"/>
      <c r="BD172" s="271"/>
      <c r="BE172" s="271"/>
      <c r="BF172" s="271"/>
      <c r="BG172" s="271"/>
      <c r="BH172" s="271"/>
      <c r="BI172" s="271"/>
      <c r="BJ172" s="271"/>
      <c r="BK172" s="271"/>
      <c r="BL172" s="271"/>
      <c r="BM172" s="271"/>
      <c r="BN172" s="271"/>
      <c r="BO172" s="271"/>
      <c r="BP172" s="271"/>
      <c r="BQ172" s="271"/>
      <c r="BR172" s="271"/>
      <c r="BS172" s="271"/>
      <c r="BT172" s="271"/>
      <c r="BU172" s="271"/>
      <c r="BV172" s="271"/>
      <c r="BW172" s="271"/>
      <c r="BX172" s="271"/>
      <c r="BY172" s="271"/>
      <c r="BZ172" s="271"/>
      <c r="CA172" s="271"/>
      <c r="CB172" s="271"/>
      <c r="CC172" s="271"/>
      <c r="CD172" s="271"/>
      <c r="CE172" s="271"/>
      <c r="CF172" s="271"/>
      <c r="CG172" s="271"/>
      <c r="CH172" s="271"/>
      <c r="CI172" s="271"/>
      <c r="CJ172" s="271"/>
      <c r="CK172" s="271"/>
      <c r="CL172" s="271"/>
      <c r="CM172" s="271"/>
      <c r="CN172" s="271"/>
      <c r="CO172" s="271"/>
      <c r="CP172" s="271"/>
      <c r="CQ172" s="271"/>
      <c r="CR172" s="271"/>
      <c r="CS172" s="271"/>
      <c r="CT172" s="271"/>
      <c r="CU172" s="271"/>
      <c r="CV172" s="271"/>
      <c r="CW172" s="271"/>
      <c r="CX172" s="271"/>
      <c r="CY172" s="271"/>
      <c r="CZ172" s="271"/>
      <c r="DA172" s="271"/>
      <c r="DB172" s="271"/>
      <c r="DC172" s="271"/>
      <c r="DD172" s="271"/>
      <c r="DE172" s="271"/>
      <c r="DF172" s="271"/>
      <c r="DG172" s="271"/>
      <c r="DH172" s="271"/>
      <c r="DI172" s="271"/>
      <c r="DJ172" s="271"/>
      <c r="DK172" s="271"/>
      <c r="DL172" s="271"/>
      <c r="DM172" s="271"/>
      <c r="DN172" s="271"/>
      <c r="DO172" s="271"/>
      <c r="DP172" s="271"/>
      <c r="DQ172" s="271"/>
      <c r="DR172" s="271"/>
      <c r="DS172" s="271"/>
      <c r="DT172" s="271"/>
      <c r="DU172" s="271"/>
      <c r="DV172" s="271"/>
      <c r="DW172" s="271"/>
      <c r="DX172" s="271"/>
      <c r="DY172" s="271"/>
      <c r="DZ172" s="271"/>
    </row>
    <row r="173" spans="1:130">
      <c r="A173" s="151"/>
      <c r="C173" s="22" t="s">
        <v>85</v>
      </c>
      <c r="E173" s="54" t="s">
        <v>267</v>
      </c>
      <c r="F173" s="54" t="s">
        <v>271</v>
      </c>
      <c r="G173" s="54"/>
      <c r="H173" s="264" t="s">
        <v>287</v>
      </c>
      <c r="I173" s="29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  <c r="BJ173" s="247"/>
      <c r="BK173" s="247"/>
      <c r="BL173" s="247"/>
      <c r="BM173" s="247"/>
      <c r="BN173" s="247"/>
      <c r="BO173" s="247"/>
      <c r="BP173" s="247"/>
      <c r="BQ173" s="247"/>
      <c r="BR173" s="247"/>
      <c r="BS173" s="247"/>
      <c r="BT173" s="247"/>
      <c r="BU173" s="247"/>
      <c r="BV173" s="247"/>
      <c r="BW173" s="247"/>
      <c r="BX173" s="247"/>
      <c r="BY173" s="247"/>
      <c r="BZ173" s="247"/>
      <c r="CA173" s="247"/>
      <c r="CB173" s="247"/>
      <c r="CC173" s="247"/>
      <c r="CD173" s="247"/>
      <c r="CE173" s="247"/>
      <c r="CF173" s="247"/>
      <c r="CG173" s="247"/>
      <c r="CH173" s="247"/>
      <c r="CI173" s="247"/>
      <c r="CJ173" s="247"/>
      <c r="CK173" s="247"/>
      <c r="CL173" s="247"/>
      <c r="CM173" s="247"/>
      <c r="CN173" s="247"/>
      <c r="CO173" s="247"/>
      <c r="CP173" s="247"/>
      <c r="CQ173" s="247"/>
      <c r="CR173" s="247"/>
      <c r="CS173" s="247"/>
      <c r="CT173" s="247"/>
      <c r="CU173" s="247"/>
      <c r="CV173" s="247"/>
      <c r="CW173" s="247"/>
      <c r="CX173" s="247"/>
      <c r="CY173" s="247"/>
      <c r="CZ173" s="247"/>
      <c r="DA173" s="247"/>
      <c r="DB173" s="247"/>
      <c r="DC173" s="247"/>
      <c r="DD173" s="247"/>
      <c r="DE173" s="247"/>
      <c r="DF173" s="247"/>
      <c r="DG173" s="247"/>
      <c r="DH173" s="247"/>
      <c r="DI173" s="247"/>
      <c r="DJ173" s="247"/>
      <c r="DK173" s="247"/>
      <c r="DL173" s="247"/>
      <c r="DM173" s="247"/>
      <c r="DN173" s="247"/>
      <c r="DO173" s="247"/>
      <c r="DP173" s="247"/>
      <c r="DQ173" s="247"/>
      <c r="DR173" s="247"/>
      <c r="DS173" s="247"/>
      <c r="DT173" s="247"/>
      <c r="DU173" s="247"/>
      <c r="DV173" s="247"/>
      <c r="DW173" s="247"/>
      <c r="DX173" s="247"/>
      <c r="DY173" s="247"/>
      <c r="DZ173" s="247"/>
    </row>
    <row r="174" spans="1:130">
      <c r="A174" s="151"/>
      <c r="C174" s="34" t="s">
        <v>316</v>
      </c>
      <c r="E174" s="70">
        <f>Inputs!H112</f>
        <v>0.2</v>
      </c>
      <c r="F174" s="70">
        <f>Inputs!I112</f>
        <v>0.6</v>
      </c>
      <c r="G174" s="54" t="s">
        <v>83</v>
      </c>
      <c r="H174" s="272">
        <f ca="1">IFERROR(SUM($J174:$DZ174)/(SUM($J$129:$DZ$129)*E174),0)</f>
        <v>1.1346153846153859</v>
      </c>
      <c r="I174" s="29"/>
      <c r="J174" s="212">
        <f ca="1">(J$129*INDEX('Term Pricing'!$G$713:$G$892,MATCH('Project 1'!J$8,'Term Pricing'!$C$713:$C$892,0))*$E174*$F174)+(J$129*INDEX('Term Pricing'!$H$713:$H$892,MATCH('Project 1'!J$8,'Term Pricing'!$C$713:$C$892,0))*$E174*(1-$F174))</f>
        <v>0</v>
      </c>
      <c r="K174" s="212">
        <f ca="1">(K$129*INDEX('Term Pricing'!$G$713:$G$892,MATCH('Project 1'!K$8,'Term Pricing'!$C$713:$C$892,0))*$E174*$F174)+(K$129*INDEX('Term Pricing'!$H$713:$H$892,MATCH('Project 1'!K$8,'Term Pricing'!$C$713:$C$892,0))*$E174*(1-$F174))</f>
        <v>0</v>
      </c>
      <c r="L174" s="212">
        <f ca="1">(L$129*INDEX('Term Pricing'!$G$713:$G$892,MATCH('Project 1'!L$8,'Term Pricing'!$C$713:$C$892,0))*$E174*$F174)+(L$129*INDEX('Term Pricing'!$H$713:$H$892,MATCH('Project 1'!L$8,'Term Pricing'!$C$713:$C$892,0))*$E174*(1-$F174))</f>
        <v>0</v>
      </c>
      <c r="M174" s="212">
        <f ca="1">(M$129*INDEX('Term Pricing'!$G$713:$G$892,MATCH('Project 1'!M$8,'Term Pricing'!$C$713:$C$892,0))*$E174*$F174)+(M$129*INDEX('Term Pricing'!$H$713:$H$892,MATCH('Project 1'!M$8,'Term Pricing'!$C$713:$C$892,0))*$E174*(1-$F174))</f>
        <v>0</v>
      </c>
      <c r="N174" s="212">
        <f ca="1">(N$129*INDEX('Term Pricing'!$G$713:$G$892,MATCH('Project 1'!N$8,'Term Pricing'!$C$713:$C$892,0))*$E174*$F174)+(N$129*INDEX('Term Pricing'!$H$713:$H$892,MATCH('Project 1'!N$8,'Term Pricing'!$C$713:$C$892,0))*$E174*(1-$F174))</f>
        <v>8822.7692307692305</v>
      </c>
      <c r="O174" s="212">
        <f ca="1">(O$129*INDEX('Term Pricing'!$G$713:$G$892,MATCH('Project 1'!O$8,'Term Pricing'!$C$713:$C$892,0))*$E174*$F174)+(O$129*INDEX('Term Pricing'!$H$713:$H$892,MATCH('Project 1'!O$8,'Term Pricing'!$C$713:$C$892,0))*$E174*(1-$F174))</f>
        <v>9116.8615384615387</v>
      </c>
      <c r="P174" s="212">
        <f ca="1">(P$129*INDEX('Term Pricing'!$G$713:$G$892,MATCH('Project 1'!P$8,'Term Pricing'!$C$713:$C$892,0))*$E174*$F174)+(P$129*INDEX('Term Pricing'!$H$713:$H$892,MATCH('Project 1'!P$8,'Term Pricing'!$C$713:$C$892,0))*$E174*(1-$F174))</f>
        <v>8822.7692307692305</v>
      </c>
      <c r="Q174" s="212">
        <f ca="1">(Q$129*INDEX('Term Pricing'!$G$713:$G$892,MATCH('Project 1'!Q$8,'Term Pricing'!$C$713:$C$892,0))*$E174*$F174)+(Q$129*INDEX('Term Pricing'!$H$713:$H$892,MATCH('Project 1'!Q$8,'Term Pricing'!$C$713:$C$892,0))*$E174*(1-$F174))</f>
        <v>9116.8615384615387</v>
      </c>
      <c r="R174" s="212">
        <f ca="1">(R$129*INDEX('Term Pricing'!$G$713:$G$892,MATCH('Project 1'!R$8,'Term Pricing'!$C$713:$C$892,0))*$E174*$F174)+(R$129*INDEX('Term Pricing'!$H$713:$H$892,MATCH('Project 1'!R$8,'Term Pricing'!$C$713:$C$892,0))*$E174*(1-$F174))</f>
        <v>9116.8615384615387</v>
      </c>
      <c r="S174" s="212">
        <f ca="1">(S$129*INDEX('Term Pricing'!$G$713:$G$892,MATCH('Project 1'!S$8,'Term Pricing'!$C$713:$C$892,0))*$E174*$F174)+(S$129*INDEX('Term Pricing'!$H$713:$H$892,MATCH('Project 1'!S$8,'Term Pricing'!$C$713:$C$892,0))*$E174*(1-$F174))</f>
        <v>8822.7692307692305</v>
      </c>
      <c r="T174" s="212">
        <f ca="1">(T$129*INDEX('Term Pricing'!$G$713:$G$892,MATCH('Project 1'!T$8,'Term Pricing'!$C$713:$C$892,0))*$E174*$F174)+(T$129*INDEX('Term Pricing'!$H$713:$H$892,MATCH('Project 1'!T$8,'Term Pricing'!$C$713:$C$892,0))*$E174*(1-$F174))</f>
        <v>9116.8615384615387</v>
      </c>
      <c r="U174" s="212">
        <f ca="1">(U$129*INDEX('Term Pricing'!$G$713:$G$892,MATCH('Project 1'!U$8,'Term Pricing'!$C$713:$C$892,0))*$E174*$F174)+(U$129*INDEX('Term Pricing'!$H$713:$H$892,MATCH('Project 1'!U$8,'Term Pricing'!$C$713:$C$892,0))*$E174*(1-$F174))</f>
        <v>8822.7692307692305</v>
      </c>
      <c r="V174" s="212">
        <f ca="1">(V$129*INDEX('Term Pricing'!$G$713:$G$892,MATCH('Project 1'!V$8,'Term Pricing'!$C$713:$C$892,0))*$E174*$F174)+(V$129*INDEX('Term Pricing'!$H$713:$H$892,MATCH('Project 1'!V$8,'Term Pricing'!$C$713:$C$892,0))*$E174*(1-$F174))</f>
        <v>9116.8615384615387</v>
      </c>
      <c r="W174" s="212">
        <f ca="1">(W$129*INDEX('Term Pricing'!$G$713:$G$892,MATCH('Project 1'!W$8,'Term Pricing'!$C$713:$C$892,0))*$E174*$F174)+(W$129*INDEX('Term Pricing'!$H$713:$H$892,MATCH('Project 1'!W$8,'Term Pricing'!$C$713:$C$892,0))*$E174*(1-$F174))</f>
        <v>9116.8615384615387</v>
      </c>
      <c r="X174" s="212">
        <f ca="1">(X$129*INDEX('Term Pricing'!$G$713:$G$892,MATCH('Project 1'!X$8,'Term Pricing'!$C$713:$C$892,0))*$E174*$F174)+(X$129*INDEX('Term Pricing'!$H$713:$H$892,MATCH('Project 1'!X$8,'Term Pricing'!$C$713:$C$892,0))*$E174*(1-$F174))</f>
        <v>8234.5846153846142</v>
      </c>
      <c r="Y174" s="212">
        <f ca="1">(Y$129*INDEX('Term Pricing'!$G$713:$G$892,MATCH('Project 1'!Y$8,'Term Pricing'!$C$713:$C$892,0))*$E174*$F174)+(Y$129*INDEX('Term Pricing'!$H$713:$H$892,MATCH('Project 1'!Y$8,'Term Pricing'!$C$713:$C$892,0))*$E174*(1-$F174))</f>
        <v>9116.8615384615387</v>
      </c>
      <c r="Z174" s="212">
        <f ca="1">(Z$129*INDEX('Term Pricing'!$G$713:$G$892,MATCH('Project 1'!Z$8,'Term Pricing'!$C$713:$C$892,0))*$E174*$F174)+(Z$129*INDEX('Term Pricing'!$H$713:$H$892,MATCH('Project 1'!Z$8,'Term Pricing'!$C$713:$C$892,0))*$E174*(1-$F174))</f>
        <v>8822.7692307692305</v>
      </c>
      <c r="AA174" s="212">
        <f ca="1">(AA$129*INDEX('Term Pricing'!$G$713:$G$892,MATCH('Project 1'!AA$8,'Term Pricing'!$C$713:$C$892,0))*$E174*$F174)+(AA$129*INDEX('Term Pricing'!$H$713:$H$892,MATCH('Project 1'!AA$8,'Term Pricing'!$C$713:$C$892,0))*$E174*(1-$F174))</f>
        <v>9116.8615384615387</v>
      </c>
      <c r="AB174" s="212">
        <f ca="1">(AB$129*INDEX('Term Pricing'!$G$713:$G$892,MATCH('Project 1'!AB$8,'Term Pricing'!$C$713:$C$892,0))*$E174*$F174)+(AB$129*INDEX('Term Pricing'!$H$713:$H$892,MATCH('Project 1'!AB$8,'Term Pricing'!$C$713:$C$892,0))*$E174*(1-$F174))</f>
        <v>8822.7692307692305</v>
      </c>
      <c r="AC174" s="212">
        <f ca="1">(AC$129*INDEX('Term Pricing'!$G$713:$G$892,MATCH('Project 1'!AC$8,'Term Pricing'!$C$713:$C$892,0))*$E174*$F174)+(AC$129*INDEX('Term Pricing'!$H$713:$H$892,MATCH('Project 1'!AC$8,'Term Pricing'!$C$713:$C$892,0))*$E174*(1-$F174))</f>
        <v>9116.8615384615387</v>
      </c>
      <c r="AD174" s="212">
        <f ca="1">(AD$129*INDEX('Term Pricing'!$G$713:$G$892,MATCH('Project 1'!AD$8,'Term Pricing'!$C$713:$C$892,0))*$E174*$F174)+(AD$129*INDEX('Term Pricing'!$H$713:$H$892,MATCH('Project 1'!AD$8,'Term Pricing'!$C$713:$C$892,0))*$E174*(1-$F174))</f>
        <v>9116.8615384615387</v>
      </c>
      <c r="AE174" s="212">
        <f ca="1">(AE$129*INDEX('Term Pricing'!$G$713:$G$892,MATCH('Project 1'!AE$8,'Term Pricing'!$C$713:$C$892,0))*$E174*$F174)+(AE$129*INDEX('Term Pricing'!$H$713:$H$892,MATCH('Project 1'!AE$8,'Term Pricing'!$C$713:$C$892,0))*$E174*(1-$F174))</f>
        <v>8822.7692307692305</v>
      </c>
      <c r="AF174" s="212">
        <f ca="1">(AF$129*INDEX('Term Pricing'!$G$713:$G$892,MATCH('Project 1'!AF$8,'Term Pricing'!$C$713:$C$892,0))*$E174*$F174)+(AF$129*INDEX('Term Pricing'!$H$713:$H$892,MATCH('Project 1'!AF$8,'Term Pricing'!$C$713:$C$892,0))*$E174*(1-$F174))</f>
        <v>9116.8615384615387</v>
      </c>
      <c r="AG174" s="212">
        <f ca="1">(AG$129*INDEX('Term Pricing'!$G$713:$G$892,MATCH('Project 1'!AG$8,'Term Pricing'!$C$713:$C$892,0))*$E174*$F174)+(AG$129*INDEX('Term Pricing'!$H$713:$H$892,MATCH('Project 1'!AG$8,'Term Pricing'!$C$713:$C$892,0))*$E174*(1-$F174))</f>
        <v>8822.7692307692305</v>
      </c>
      <c r="AH174" s="212">
        <f ca="1">(AH$129*INDEX('Term Pricing'!$G$713:$G$892,MATCH('Project 1'!AH$8,'Term Pricing'!$C$713:$C$892,0))*$E174*$F174)+(AH$129*INDEX('Term Pricing'!$H$713:$H$892,MATCH('Project 1'!AH$8,'Term Pricing'!$C$713:$C$892,0))*$E174*(1-$F174))</f>
        <v>9116.8615384615387</v>
      </c>
      <c r="AI174" s="212">
        <f ca="1">(AI$129*INDEX('Term Pricing'!$G$713:$G$892,MATCH('Project 1'!AI$8,'Term Pricing'!$C$713:$C$892,0))*$E174*$F174)+(AI$129*INDEX('Term Pricing'!$H$713:$H$892,MATCH('Project 1'!AI$8,'Term Pricing'!$C$713:$C$892,0))*$E174*(1-$F174))</f>
        <v>9116.8615384615387</v>
      </c>
      <c r="AJ174" s="212">
        <f ca="1">(AJ$129*INDEX('Term Pricing'!$G$713:$G$892,MATCH('Project 1'!AJ$8,'Term Pricing'!$C$713:$C$892,0))*$E174*$F174)+(AJ$129*INDEX('Term Pricing'!$H$713:$H$892,MATCH('Project 1'!AJ$8,'Term Pricing'!$C$713:$C$892,0))*$E174*(1-$F174))</f>
        <v>8528.6769230769223</v>
      </c>
      <c r="AK174" s="212">
        <f ca="1">(AK$129*INDEX('Term Pricing'!$G$713:$G$892,MATCH('Project 1'!AK$8,'Term Pricing'!$C$713:$C$892,0))*$E174*$F174)+(AK$129*INDEX('Term Pricing'!$H$713:$H$892,MATCH('Project 1'!AK$8,'Term Pricing'!$C$713:$C$892,0))*$E174*(1-$F174))</f>
        <v>9116.8615384615387</v>
      </c>
      <c r="AL174" s="212">
        <f ca="1">(AL$129*INDEX('Term Pricing'!$G$713:$G$892,MATCH('Project 1'!AL$8,'Term Pricing'!$C$713:$C$892,0))*$E174*$F174)+(AL$129*INDEX('Term Pricing'!$H$713:$H$892,MATCH('Project 1'!AL$8,'Term Pricing'!$C$713:$C$892,0))*$E174*(1-$F174))</f>
        <v>8822.7692307692305</v>
      </c>
      <c r="AM174" s="212">
        <f ca="1">(AM$129*INDEX('Term Pricing'!$G$713:$G$892,MATCH('Project 1'!AM$8,'Term Pricing'!$C$713:$C$892,0))*$E174*$F174)+(AM$129*INDEX('Term Pricing'!$H$713:$H$892,MATCH('Project 1'!AM$8,'Term Pricing'!$C$713:$C$892,0))*$E174*(1-$F174))</f>
        <v>9116.8615384615387</v>
      </c>
      <c r="AN174" s="212">
        <f ca="1">(AN$129*INDEX('Term Pricing'!$G$713:$G$892,MATCH('Project 1'!AN$8,'Term Pricing'!$C$713:$C$892,0))*$E174*$F174)+(AN$129*INDEX('Term Pricing'!$H$713:$H$892,MATCH('Project 1'!AN$8,'Term Pricing'!$C$713:$C$892,0))*$E174*(1-$F174))</f>
        <v>8822.7692307692305</v>
      </c>
      <c r="AO174" s="212">
        <f ca="1">(AO$129*INDEX('Term Pricing'!$G$713:$G$892,MATCH('Project 1'!AO$8,'Term Pricing'!$C$713:$C$892,0))*$E174*$F174)+(AO$129*INDEX('Term Pricing'!$H$713:$H$892,MATCH('Project 1'!AO$8,'Term Pricing'!$C$713:$C$892,0))*$E174*(1-$F174))</f>
        <v>9116.8615384615387</v>
      </c>
      <c r="AP174" s="212">
        <f ca="1">(AP$129*INDEX('Term Pricing'!$G$713:$G$892,MATCH('Project 1'!AP$8,'Term Pricing'!$C$713:$C$892,0))*$E174*$F174)+(AP$129*INDEX('Term Pricing'!$H$713:$H$892,MATCH('Project 1'!AP$8,'Term Pricing'!$C$713:$C$892,0))*$E174*(1-$F174))</f>
        <v>9116.8615384615387</v>
      </c>
      <c r="AQ174" s="212">
        <f ca="1">(AQ$129*INDEX('Term Pricing'!$G$713:$G$892,MATCH('Project 1'!AQ$8,'Term Pricing'!$C$713:$C$892,0))*$E174*$F174)+(AQ$129*INDEX('Term Pricing'!$H$713:$H$892,MATCH('Project 1'!AQ$8,'Term Pricing'!$C$713:$C$892,0))*$E174*(1-$F174))</f>
        <v>8822.7692307692305</v>
      </c>
      <c r="AR174" s="212">
        <f ca="1">(AR$129*INDEX('Term Pricing'!$G$713:$G$892,MATCH('Project 1'!AR$8,'Term Pricing'!$C$713:$C$892,0))*$E174*$F174)+(AR$129*INDEX('Term Pricing'!$H$713:$H$892,MATCH('Project 1'!AR$8,'Term Pricing'!$C$713:$C$892,0))*$E174*(1-$F174))</f>
        <v>9116.8615384615387</v>
      </c>
      <c r="AS174" s="212">
        <f ca="1">(AS$129*INDEX('Term Pricing'!$G$713:$G$892,MATCH('Project 1'!AS$8,'Term Pricing'!$C$713:$C$892,0))*$E174*$F174)+(AS$129*INDEX('Term Pricing'!$H$713:$H$892,MATCH('Project 1'!AS$8,'Term Pricing'!$C$713:$C$892,0))*$E174*(1-$F174))</f>
        <v>8822.7692307692305</v>
      </c>
      <c r="AT174" s="212">
        <f ca="1">(AT$129*INDEX('Term Pricing'!$G$713:$G$892,MATCH('Project 1'!AT$8,'Term Pricing'!$C$713:$C$892,0))*$E174*$F174)+(AT$129*INDEX('Term Pricing'!$H$713:$H$892,MATCH('Project 1'!AT$8,'Term Pricing'!$C$713:$C$892,0))*$E174*(1-$F174))</f>
        <v>9116.8615384615387</v>
      </c>
      <c r="AU174" s="212">
        <f ca="1">(AU$129*INDEX('Term Pricing'!$G$713:$G$892,MATCH('Project 1'!AU$8,'Term Pricing'!$C$713:$C$892,0))*$E174*$F174)+(AU$129*INDEX('Term Pricing'!$H$713:$H$892,MATCH('Project 1'!AU$8,'Term Pricing'!$C$713:$C$892,0))*$E174*(1-$F174))</f>
        <v>9116.8615384615387</v>
      </c>
      <c r="AV174" s="212">
        <f ca="1">(AV$129*INDEX('Term Pricing'!$G$713:$G$892,MATCH('Project 1'!AV$8,'Term Pricing'!$C$713:$C$892,0))*$E174*$F174)+(AV$129*INDEX('Term Pricing'!$H$713:$H$892,MATCH('Project 1'!AV$8,'Term Pricing'!$C$713:$C$892,0))*$E174*(1-$F174))</f>
        <v>8234.5846153846142</v>
      </c>
      <c r="AW174" s="212">
        <f ca="1">(AW$129*INDEX('Term Pricing'!$G$713:$G$892,MATCH('Project 1'!AW$8,'Term Pricing'!$C$713:$C$892,0))*$E174*$F174)+(AW$129*INDEX('Term Pricing'!$H$713:$H$892,MATCH('Project 1'!AW$8,'Term Pricing'!$C$713:$C$892,0))*$E174*(1-$F174))</f>
        <v>9116.8615384615387</v>
      </c>
      <c r="AX174" s="212">
        <f ca="1">(AX$129*INDEX('Term Pricing'!$G$713:$G$892,MATCH('Project 1'!AX$8,'Term Pricing'!$C$713:$C$892,0))*$E174*$F174)+(AX$129*INDEX('Term Pricing'!$H$713:$H$892,MATCH('Project 1'!AX$8,'Term Pricing'!$C$713:$C$892,0))*$E174*(1-$F174))</f>
        <v>14704.615384615385</v>
      </c>
      <c r="AY174" s="212">
        <f ca="1">(AY$129*INDEX('Term Pricing'!$G$713:$G$892,MATCH('Project 1'!AY$8,'Term Pricing'!$C$713:$C$892,0))*$E174*$F174)+(AY$129*INDEX('Term Pricing'!$H$713:$H$892,MATCH('Project 1'!AY$8,'Term Pricing'!$C$713:$C$892,0))*$E174*(1-$F174))</f>
        <v>15194.76923076923</v>
      </c>
      <c r="AZ174" s="212">
        <f ca="1">(AZ$129*INDEX('Term Pricing'!$G$713:$G$892,MATCH('Project 1'!AZ$8,'Term Pricing'!$C$713:$C$892,0))*$E174*$F174)+(AZ$129*INDEX('Term Pricing'!$H$713:$H$892,MATCH('Project 1'!AZ$8,'Term Pricing'!$C$713:$C$892,0))*$E174*(1-$F174))</f>
        <v>14704.615384615385</v>
      </c>
      <c r="BA174" s="212">
        <f ca="1">(BA$129*INDEX('Term Pricing'!$G$713:$G$892,MATCH('Project 1'!BA$8,'Term Pricing'!$C$713:$C$892,0))*$E174*$F174)+(BA$129*INDEX('Term Pricing'!$H$713:$H$892,MATCH('Project 1'!BA$8,'Term Pricing'!$C$713:$C$892,0))*$E174*(1-$F174))</f>
        <v>15194.76923076923</v>
      </c>
      <c r="BB174" s="212">
        <f ca="1">(BB$129*INDEX('Term Pricing'!$G$713:$G$892,MATCH('Project 1'!BB$8,'Term Pricing'!$C$713:$C$892,0))*$E174*$F174)+(BB$129*INDEX('Term Pricing'!$H$713:$H$892,MATCH('Project 1'!BB$8,'Term Pricing'!$C$713:$C$892,0))*$E174*(1-$F174))</f>
        <v>15194.76923076923</v>
      </c>
      <c r="BC174" s="212">
        <f ca="1">(BC$129*INDEX('Term Pricing'!$G$713:$G$892,MATCH('Project 1'!BC$8,'Term Pricing'!$C$713:$C$892,0))*$E174*$F174)+(BC$129*INDEX('Term Pricing'!$H$713:$H$892,MATCH('Project 1'!BC$8,'Term Pricing'!$C$713:$C$892,0))*$E174*(1-$F174))</f>
        <v>14704.615384615385</v>
      </c>
      <c r="BD174" s="212">
        <f ca="1">(BD$129*INDEX('Term Pricing'!$G$713:$G$892,MATCH('Project 1'!BD$8,'Term Pricing'!$C$713:$C$892,0))*$E174*$F174)+(BD$129*INDEX('Term Pricing'!$H$713:$H$892,MATCH('Project 1'!BD$8,'Term Pricing'!$C$713:$C$892,0))*$E174*(1-$F174))</f>
        <v>15194.76923076923</v>
      </c>
      <c r="BE174" s="212">
        <f ca="1">(BE$129*INDEX('Term Pricing'!$G$713:$G$892,MATCH('Project 1'!BE$8,'Term Pricing'!$C$713:$C$892,0))*$E174*$F174)+(BE$129*INDEX('Term Pricing'!$H$713:$H$892,MATCH('Project 1'!BE$8,'Term Pricing'!$C$713:$C$892,0))*$E174*(1-$F174))</f>
        <v>14704.615384615385</v>
      </c>
      <c r="BF174" s="212">
        <f ca="1">(BF$129*INDEX('Term Pricing'!$G$713:$G$892,MATCH('Project 1'!BF$8,'Term Pricing'!$C$713:$C$892,0))*$E174*$F174)+(BF$129*INDEX('Term Pricing'!$H$713:$H$892,MATCH('Project 1'!BF$8,'Term Pricing'!$C$713:$C$892,0))*$E174*(1-$F174))</f>
        <v>15194.76923076923</v>
      </c>
      <c r="BG174" s="212">
        <f ca="1">(BG$129*INDEX('Term Pricing'!$G$713:$G$892,MATCH('Project 1'!BG$8,'Term Pricing'!$C$713:$C$892,0))*$E174*$F174)+(BG$129*INDEX('Term Pricing'!$H$713:$H$892,MATCH('Project 1'!BG$8,'Term Pricing'!$C$713:$C$892,0))*$E174*(1-$F174))</f>
        <v>15194.76923076923</v>
      </c>
      <c r="BH174" s="212">
        <f ca="1">(BH$129*INDEX('Term Pricing'!$G$713:$G$892,MATCH('Project 1'!BH$8,'Term Pricing'!$C$713:$C$892,0))*$E174*$F174)+(BH$129*INDEX('Term Pricing'!$H$713:$H$892,MATCH('Project 1'!BH$8,'Term Pricing'!$C$713:$C$892,0))*$E174*(1-$F174))</f>
        <v>13724.307692307691</v>
      </c>
      <c r="BI174" s="212">
        <f ca="1">(BI$129*INDEX('Term Pricing'!$G$713:$G$892,MATCH('Project 1'!BI$8,'Term Pricing'!$C$713:$C$892,0))*$E174*$F174)+(BI$129*INDEX('Term Pricing'!$H$713:$H$892,MATCH('Project 1'!BI$8,'Term Pricing'!$C$713:$C$892,0))*$E174*(1-$F174))</f>
        <v>15194.76923076923</v>
      </c>
      <c r="BJ174" s="212">
        <f ca="1">(BJ$129*INDEX('Term Pricing'!$G$713:$G$892,MATCH('Project 1'!BJ$8,'Term Pricing'!$C$713:$C$892,0))*$E174*$F174)+(BJ$129*INDEX('Term Pricing'!$H$713:$H$892,MATCH('Project 1'!BJ$8,'Term Pricing'!$C$713:$C$892,0))*$E174*(1-$F174))</f>
        <v>14704.615384615385</v>
      </c>
      <c r="BK174" s="212">
        <f ca="1">(BK$129*INDEX('Term Pricing'!$G$713:$G$892,MATCH('Project 1'!BK$8,'Term Pricing'!$C$713:$C$892,0))*$E174*$F174)+(BK$129*INDEX('Term Pricing'!$H$713:$H$892,MATCH('Project 1'!BK$8,'Term Pricing'!$C$713:$C$892,0))*$E174*(1-$F174))</f>
        <v>15194.76923076923</v>
      </c>
      <c r="BL174" s="212">
        <f ca="1">(BL$129*INDEX('Term Pricing'!$G$713:$G$892,MATCH('Project 1'!BL$8,'Term Pricing'!$C$713:$C$892,0))*$E174*$F174)+(BL$129*INDEX('Term Pricing'!$H$713:$H$892,MATCH('Project 1'!BL$8,'Term Pricing'!$C$713:$C$892,0))*$E174*(1-$F174))</f>
        <v>14704.615384615385</v>
      </c>
      <c r="BM174" s="212">
        <f ca="1">(BM$129*INDEX('Term Pricing'!$G$713:$G$892,MATCH('Project 1'!BM$8,'Term Pricing'!$C$713:$C$892,0))*$E174*$F174)+(BM$129*INDEX('Term Pricing'!$H$713:$H$892,MATCH('Project 1'!BM$8,'Term Pricing'!$C$713:$C$892,0))*$E174*(1-$F174))</f>
        <v>15194.76923076923</v>
      </c>
      <c r="BN174" s="212">
        <f ca="1">(BN$129*INDEX('Term Pricing'!$G$713:$G$892,MATCH('Project 1'!BN$8,'Term Pricing'!$C$713:$C$892,0))*$E174*$F174)+(BN$129*INDEX('Term Pricing'!$H$713:$H$892,MATCH('Project 1'!BN$8,'Term Pricing'!$C$713:$C$892,0))*$E174*(1-$F174))</f>
        <v>15194.76923076923</v>
      </c>
      <c r="BO174" s="212">
        <f ca="1">(BO$129*INDEX('Term Pricing'!$G$713:$G$892,MATCH('Project 1'!BO$8,'Term Pricing'!$C$713:$C$892,0))*$E174*$F174)+(BO$129*INDEX('Term Pricing'!$H$713:$H$892,MATCH('Project 1'!BO$8,'Term Pricing'!$C$713:$C$892,0))*$E174*(1-$F174))</f>
        <v>14704.615384615385</v>
      </c>
      <c r="BP174" s="212">
        <f ca="1">(BP$129*INDEX('Term Pricing'!$G$713:$G$892,MATCH('Project 1'!BP$8,'Term Pricing'!$C$713:$C$892,0))*$E174*$F174)+(BP$129*INDEX('Term Pricing'!$H$713:$H$892,MATCH('Project 1'!BP$8,'Term Pricing'!$C$713:$C$892,0))*$E174*(1-$F174))</f>
        <v>15194.76923076923</v>
      </c>
      <c r="BQ174" s="212">
        <f ca="1">(BQ$129*INDEX('Term Pricing'!$G$713:$G$892,MATCH('Project 1'!BQ$8,'Term Pricing'!$C$713:$C$892,0))*$E174*$F174)+(BQ$129*INDEX('Term Pricing'!$H$713:$H$892,MATCH('Project 1'!BQ$8,'Term Pricing'!$C$713:$C$892,0))*$E174*(1-$F174))</f>
        <v>14704.615384615385</v>
      </c>
      <c r="BR174" s="212">
        <f ca="1">(BR$129*INDEX('Term Pricing'!$G$713:$G$892,MATCH('Project 1'!BR$8,'Term Pricing'!$C$713:$C$892,0))*$E174*$F174)+(BR$129*INDEX('Term Pricing'!$H$713:$H$892,MATCH('Project 1'!BR$8,'Term Pricing'!$C$713:$C$892,0))*$E174*(1-$F174))</f>
        <v>15194.76923076923</v>
      </c>
      <c r="BS174" s="212">
        <f ca="1">(BS$129*INDEX('Term Pricing'!$G$713:$G$892,MATCH('Project 1'!BS$8,'Term Pricing'!$C$713:$C$892,0))*$E174*$F174)+(BS$129*INDEX('Term Pricing'!$H$713:$H$892,MATCH('Project 1'!BS$8,'Term Pricing'!$C$713:$C$892,0))*$E174*(1-$F174))</f>
        <v>15194.76923076923</v>
      </c>
      <c r="BT174" s="212">
        <f ca="1">(BT$129*INDEX('Term Pricing'!$G$713:$G$892,MATCH('Project 1'!BT$8,'Term Pricing'!$C$713:$C$892,0))*$E174*$F174)+(BT$129*INDEX('Term Pricing'!$H$713:$H$892,MATCH('Project 1'!BT$8,'Term Pricing'!$C$713:$C$892,0))*$E174*(1-$F174))</f>
        <v>13724.307692307691</v>
      </c>
      <c r="BU174" s="212">
        <f ca="1">(BU$129*INDEX('Term Pricing'!$G$713:$G$892,MATCH('Project 1'!BU$8,'Term Pricing'!$C$713:$C$892,0))*$E174*$F174)+(BU$129*INDEX('Term Pricing'!$H$713:$H$892,MATCH('Project 1'!BU$8,'Term Pricing'!$C$713:$C$892,0))*$E174*(1-$F174))</f>
        <v>15194.76923076923</v>
      </c>
      <c r="BV174" s="212">
        <f ca="1">(BV$129*INDEX('Term Pricing'!$G$713:$G$892,MATCH('Project 1'!BV$8,'Term Pricing'!$C$713:$C$892,0))*$E174*$F174)+(BV$129*INDEX('Term Pricing'!$H$713:$H$892,MATCH('Project 1'!BV$8,'Term Pricing'!$C$713:$C$892,0))*$E174*(1-$F174))</f>
        <v>14704.615384615385</v>
      </c>
      <c r="BW174" s="212">
        <f ca="1">(BW$129*INDEX('Term Pricing'!$G$713:$G$892,MATCH('Project 1'!BW$8,'Term Pricing'!$C$713:$C$892,0))*$E174*$F174)+(BW$129*INDEX('Term Pricing'!$H$713:$H$892,MATCH('Project 1'!BW$8,'Term Pricing'!$C$713:$C$892,0))*$E174*(1-$F174))</f>
        <v>15194.76923076923</v>
      </c>
      <c r="BX174" s="212">
        <f ca="1">(BX$129*INDEX('Term Pricing'!$G$713:$G$892,MATCH('Project 1'!BX$8,'Term Pricing'!$C$713:$C$892,0))*$E174*$F174)+(BX$129*INDEX('Term Pricing'!$H$713:$H$892,MATCH('Project 1'!BX$8,'Term Pricing'!$C$713:$C$892,0))*$E174*(1-$F174))</f>
        <v>14704.615384615385</v>
      </c>
      <c r="BY174" s="212">
        <f ca="1">(BY$129*INDEX('Term Pricing'!$G$713:$G$892,MATCH('Project 1'!BY$8,'Term Pricing'!$C$713:$C$892,0))*$E174*$F174)+(BY$129*INDEX('Term Pricing'!$H$713:$H$892,MATCH('Project 1'!BY$8,'Term Pricing'!$C$713:$C$892,0))*$E174*(1-$F174))</f>
        <v>15194.76923076923</v>
      </c>
      <c r="BZ174" s="212">
        <f ca="1">(BZ$129*INDEX('Term Pricing'!$G$713:$G$892,MATCH('Project 1'!BZ$8,'Term Pricing'!$C$713:$C$892,0))*$E174*$F174)+(BZ$129*INDEX('Term Pricing'!$H$713:$H$892,MATCH('Project 1'!BZ$8,'Term Pricing'!$C$713:$C$892,0))*$E174*(1-$F174))</f>
        <v>15194.76923076923</v>
      </c>
      <c r="CA174" s="212">
        <f ca="1">(CA$129*INDEX('Term Pricing'!$G$713:$G$892,MATCH('Project 1'!CA$8,'Term Pricing'!$C$713:$C$892,0))*$E174*$F174)+(CA$129*INDEX('Term Pricing'!$H$713:$H$892,MATCH('Project 1'!CA$8,'Term Pricing'!$C$713:$C$892,0))*$E174*(1-$F174))</f>
        <v>14704.615384615385</v>
      </c>
      <c r="CB174" s="212">
        <f ca="1">(CB$129*INDEX('Term Pricing'!$G$713:$G$892,MATCH('Project 1'!CB$8,'Term Pricing'!$C$713:$C$892,0))*$E174*$F174)+(CB$129*INDEX('Term Pricing'!$H$713:$H$892,MATCH('Project 1'!CB$8,'Term Pricing'!$C$713:$C$892,0))*$E174*(1-$F174))</f>
        <v>15194.76923076923</v>
      </c>
      <c r="CC174" s="212">
        <f ca="1">(CC$129*INDEX('Term Pricing'!$G$713:$G$892,MATCH('Project 1'!CC$8,'Term Pricing'!$C$713:$C$892,0))*$E174*$F174)+(CC$129*INDEX('Term Pricing'!$H$713:$H$892,MATCH('Project 1'!CC$8,'Term Pricing'!$C$713:$C$892,0))*$E174*(1-$F174))</f>
        <v>14704.615384615385</v>
      </c>
      <c r="CD174" s="212">
        <f ca="1">(CD$129*INDEX('Term Pricing'!$G$713:$G$892,MATCH('Project 1'!CD$8,'Term Pricing'!$C$713:$C$892,0))*$E174*$F174)+(CD$129*INDEX('Term Pricing'!$H$713:$H$892,MATCH('Project 1'!CD$8,'Term Pricing'!$C$713:$C$892,0))*$E174*(1-$F174))</f>
        <v>15194.76923076923</v>
      </c>
      <c r="CE174" s="212">
        <f ca="1">(CE$129*INDEX('Term Pricing'!$G$713:$G$892,MATCH('Project 1'!CE$8,'Term Pricing'!$C$713:$C$892,0))*$E174*$F174)+(CE$129*INDEX('Term Pricing'!$H$713:$H$892,MATCH('Project 1'!CE$8,'Term Pricing'!$C$713:$C$892,0))*$E174*(1-$F174))</f>
        <v>15194.76923076923</v>
      </c>
      <c r="CF174" s="212">
        <f ca="1">(CF$129*INDEX('Term Pricing'!$G$713:$G$892,MATCH('Project 1'!CF$8,'Term Pricing'!$C$713:$C$892,0))*$E174*$F174)+(CF$129*INDEX('Term Pricing'!$H$713:$H$892,MATCH('Project 1'!CF$8,'Term Pricing'!$C$713:$C$892,0))*$E174*(1-$F174))</f>
        <v>14214.461538461539</v>
      </c>
      <c r="CG174" s="212">
        <f ca="1">(CG$129*INDEX('Term Pricing'!$G$713:$G$892,MATCH('Project 1'!CG$8,'Term Pricing'!$C$713:$C$892,0))*$E174*$F174)+(CG$129*INDEX('Term Pricing'!$H$713:$H$892,MATCH('Project 1'!CG$8,'Term Pricing'!$C$713:$C$892,0))*$E174*(1-$F174))</f>
        <v>15194.76923076923</v>
      </c>
      <c r="CH174" s="212">
        <f ca="1">(CH$129*INDEX('Term Pricing'!$G$713:$G$892,MATCH('Project 1'!CH$8,'Term Pricing'!$C$713:$C$892,0))*$E174*$F174)+(CH$129*INDEX('Term Pricing'!$H$713:$H$892,MATCH('Project 1'!CH$8,'Term Pricing'!$C$713:$C$892,0))*$E174*(1-$F174))</f>
        <v>14704.615384615385</v>
      </c>
      <c r="CI174" s="212">
        <f ca="1">(CI$129*INDEX('Term Pricing'!$G$713:$G$892,MATCH('Project 1'!CI$8,'Term Pricing'!$C$713:$C$892,0))*$E174*$F174)+(CI$129*INDEX('Term Pricing'!$H$713:$H$892,MATCH('Project 1'!CI$8,'Term Pricing'!$C$713:$C$892,0))*$E174*(1-$F174))</f>
        <v>15194.76923076923</v>
      </c>
      <c r="CJ174" s="212">
        <f ca="1">(CJ$129*INDEX('Term Pricing'!$G$713:$G$892,MATCH('Project 1'!CJ$8,'Term Pricing'!$C$713:$C$892,0))*$E174*$F174)+(CJ$129*INDEX('Term Pricing'!$H$713:$H$892,MATCH('Project 1'!CJ$8,'Term Pricing'!$C$713:$C$892,0))*$E174*(1-$F174))</f>
        <v>14704.615384615385</v>
      </c>
      <c r="CK174" s="212">
        <f ca="1">(CK$129*INDEX('Term Pricing'!$G$713:$G$892,MATCH('Project 1'!CK$8,'Term Pricing'!$C$713:$C$892,0))*$E174*$F174)+(CK$129*INDEX('Term Pricing'!$H$713:$H$892,MATCH('Project 1'!CK$8,'Term Pricing'!$C$713:$C$892,0))*$E174*(1-$F174))</f>
        <v>15194.76923076923</v>
      </c>
      <c r="CL174" s="212">
        <f ca="1">(CL$129*INDEX('Term Pricing'!$G$713:$G$892,MATCH('Project 1'!CL$8,'Term Pricing'!$C$713:$C$892,0))*$E174*$F174)+(CL$129*INDEX('Term Pricing'!$H$713:$H$892,MATCH('Project 1'!CL$8,'Term Pricing'!$C$713:$C$892,0))*$E174*(1-$F174))</f>
        <v>15194.76923076923</v>
      </c>
      <c r="CM174" s="212">
        <f ca="1">(CM$129*INDEX('Term Pricing'!$G$713:$G$892,MATCH('Project 1'!CM$8,'Term Pricing'!$C$713:$C$892,0))*$E174*$F174)+(CM$129*INDEX('Term Pricing'!$H$713:$H$892,MATCH('Project 1'!CM$8,'Term Pricing'!$C$713:$C$892,0))*$E174*(1-$F174))</f>
        <v>14704.615384615385</v>
      </c>
      <c r="CN174" s="212">
        <f ca="1">(CN$129*INDEX('Term Pricing'!$G$713:$G$892,MATCH('Project 1'!CN$8,'Term Pricing'!$C$713:$C$892,0))*$E174*$F174)+(CN$129*INDEX('Term Pricing'!$H$713:$H$892,MATCH('Project 1'!CN$8,'Term Pricing'!$C$713:$C$892,0))*$E174*(1-$F174))</f>
        <v>15194.76923076923</v>
      </c>
      <c r="CO174" s="212">
        <f ca="1">(CO$129*INDEX('Term Pricing'!$G$713:$G$892,MATCH('Project 1'!CO$8,'Term Pricing'!$C$713:$C$892,0))*$E174*$F174)+(CO$129*INDEX('Term Pricing'!$H$713:$H$892,MATCH('Project 1'!CO$8,'Term Pricing'!$C$713:$C$892,0))*$E174*(1-$F174))</f>
        <v>14704.615384615385</v>
      </c>
      <c r="CP174" s="212">
        <f ca="1">(CP$129*INDEX('Term Pricing'!$G$713:$G$892,MATCH('Project 1'!CP$8,'Term Pricing'!$C$713:$C$892,0))*$E174*$F174)+(CP$129*INDEX('Term Pricing'!$H$713:$H$892,MATCH('Project 1'!CP$8,'Term Pricing'!$C$713:$C$892,0))*$E174*(1-$F174))</f>
        <v>15194.76923076923</v>
      </c>
      <c r="CQ174" s="212">
        <f ca="1">(CQ$129*INDEX('Term Pricing'!$G$713:$G$892,MATCH('Project 1'!CQ$8,'Term Pricing'!$C$713:$C$892,0))*$E174*$F174)+(CQ$129*INDEX('Term Pricing'!$H$713:$H$892,MATCH('Project 1'!CQ$8,'Term Pricing'!$C$713:$C$892,0))*$E174*(1-$F174))</f>
        <v>15194.76923076923</v>
      </c>
      <c r="CR174" s="212">
        <f ca="1">(CR$129*INDEX('Term Pricing'!$G$713:$G$892,MATCH('Project 1'!CR$8,'Term Pricing'!$C$713:$C$892,0))*$E174*$F174)+(CR$129*INDEX('Term Pricing'!$H$713:$H$892,MATCH('Project 1'!CR$8,'Term Pricing'!$C$713:$C$892,0))*$E174*(1-$F174))</f>
        <v>13724.307692307691</v>
      </c>
      <c r="CS174" s="212">
        <f ca="1">(CS$129*INDEX('Term Pricing'!$G$713:$G$892,MATCH('Project 1'!CS$8,'Term Pricing'!$C$713:$C$892,0))*$E174*$F174)+(CS$129*INDEX('Term Pricing'!$H$713:$H$892,MATCH('Project 1'!CS$8,'Term Pricing'!$C$713:$C$892,0))*$E174*(1-$F174))</f>
        <v>15194.76923076923</v>
      </c>
      <c r="CT174" s="212">
        <f ca="1">(CT$129*INDEX('Term Pricing'!$G$713:$G$892,MATCH('Project 1'!CT$8,'Term Pricing'!$C$713:$C$892,0))*$E174*$F174)+(CT$129*INDEX('Term Pricing'!$H$713:$H$892,MATCH('Project 1'!CT$8,'Term Pricing'!$C$713:$C$892,0))*$E174*(1-$F174))</f>
        <v>14704.615384615385</v>
      </c>
      <c r="CU174" s="212">
        <f ca="1">(CU$129*INDEX('Term Pricing'!$G$713:$G$892,MATCH('Project 1'!CU$8,'Term Pricing'!$C$713:$C$892,0))*$E174*$F174)+(CU$129*INDEX('Term Pricing'!$H$713:$H$892,MATCH('Project 1'!CU$8,'Term Pricing'!$C$713:$C$892,0))*$E174*(1-$F174))</f>
        <v>15194.76923076923</v>
      </c>
      <c r="CV174" s="212">
        <f ca="1">(CV$129*INDEX('Term Pricing'!$G$713:$G$892,MATCH('Project 1'!CV$8,'Term Pricing'!$C$713:$C$892,0))*$E174*$F174)+(CV$129*INDEX('Term Pricing'!$H$713:$H$892,MATCH('Project 1'!CV$8,'Term Pricing'!$C$713:$C$892,0))*$E174*(1-$F174))</f>
        <v>14704.615384615385</v>
      </c>
      <c r="CW174" s="212">
        <f ca="1">(CW$129*INDEX('Term Pricing'!$G$713:$G$892,MATCH('Project 1'!CW$8,'Term Pricing'!$C$713:$C$892,0))*$E174*$F174)+(CW$129*INDEX('Term Pricing'!$H$713:$H$892,MATCH('Project 1'!CW$8,'Term Pricing'!$C$713:$C$892,0))*$E174*(1-$F174))</f>
        <v>15194.76923076923</v>
      </c>
      <c r="CX174" s="212">
        <f ca="1">(CX$129*INDEX('Term Pricing'!$G$713:$G$892,MATCH('Project 1'!CX$8,'Term Pricing'!$C$713:$C$892,0))*$E174*$F174)+(CX$129*INDEX('Term Pricing'!$H$713:$H$892,MATCH('Project 1'!CX$8,'Term Pricing'!$C$713:$C$892,0))*$E174*(1-$F174))</f>
        <v>15194.76923076923</v>
      </c>
      <c r="CY174" s="212">
        <f ca="1">(CY$129*INDEX('Term Pricing'!$G$713:$G$892,MATCH('Project 1'!CY$8,'Term Pricing'!$C$713:$C$892,0))*$E174*$F174)+(CY$129*INDEX('Term Pricing'!$H$713:$H$892,MATCH('Project 1'!CY$8,'Term Pricing'!$C$713:$C$892,0))*$E174*(1-$F174))</f>
        <v>14704.615384615385</v>
      </c>
      <c r="CZ174" s="212">
        <f ca="1">(CZ$129*INDEX('Term Pricing'!$G$713:$G$892,MATCH('Project 1'!CZ$8,'Term Pricing'!$C$713:$C$892,0))*$E174*$F174)+(CZ$129*INDEX('Term Pricing'!$H$713:$H$892,MATCH('Project 1'!CZ$8,'Term Pricing'!$C$713:$C$892,0))*$E174*(1-$F174))</f>
        <v>15194.76923076923</v>
      </c>
      <c r="DA174" s="212">
        <f ca="1">(DA$129*INDEX('Term Pricing'!$G$713:$G$892,MATCH('Project 1'!DA$8,'Term Pricing'!$C$713:$C$892,0))*$E174*$F174)+(DA$129*INDEX('Term Pricing'!$H$713:$H$892,MATCH('Project 1'!DA$8,'Term Pricing'!$C$713:$C$892,0))*$E174*(1-$F174))</f>
        <v>14704.615384615385</v>
      </c>
      <c r="DB174" s="212">
        <f ca="1">(DB$129*INDEX('Term Pricing'!$G$713:$G$892,MATCH('Project 1'!DB$8,'Term Pricing'!$C$713:$C$892,0))*$E174*$F174)+(DB$129*INDEX('Term Pricing'!$H$713:$H$892,MATCH('Project 1'!DB$8,'Term Pricing'!$C$713:$C$892,0))*$E174*(1-$F174))</f>
        <v>15194.76923076923</v>
      </c>
      <c r="DC174" s="212">
        <f ca="1">(DC$129*INDEX('Term Pricing'!$G$713:$G$892,MATCH('Project 1'!DC$8,'Term Pricing'!$C$713:$C$892,0))*$E174*$F174)+(DC$129*INDEX('Term Pricing'!$H$713:$H$892,MATCH('Project 1'!DC$8,'Term Pricing'!$C$713:$C$892,0))*$E174*(1-$F174))</f>
        <v>15194.76923076923</v>
      </c>
      <c r="DD174" s="212">
        <f ca="1">(DD$129*INDEX('Term Pricing'!$G$713:$G$892,MATCH('Project 1'!DD$8,'Term Pricing'!$C$713:$C$892,0))*$E174*$F174)+(DD$129*INDEX('Term Pricing'!$H$713:$H$892,MATCH('Project 1'!DD$8,'Term Pricing'!$C$713:$C$892,0))*$E174*(1-$F174))</f>
        <v>13724.307692307691</v>
      </c>
      <c r="DE174" s="212">
        <f ca="1">(DE$129*INDEX('Term Pricing'!$G$713:$G$892,MATCH('Project 1'!DE$8,'Term Pricing'!$C$713:$C$892,0))*$E174*$F174)+(DE$129*INDEX('Term Pricing'!$H$713:$H$892,MATCH('Project 1'!DE$8,'Term Pricing'!$C$713:$C$892,0))*$E174*(1-$F174))</f>
        <v>15194.76923076923</v>
      </c>
      <c r="DF174" s="212">
        <f ca="1">(DF$129*INDEX('Term Pricing'!$G$713:$G$892,MATCH('Project 1'!DF$8,'Term Pricing'!$C$713:$C$892,0))*$E174*$F174)+(DF$129*INDEX('Term Pricing'!$H$713:$H$892,MATCH('Project 1'!DF$8,'Term Pricing'!$C$713:$C$892,0))*$E174*(1-$F174))</f>
        <v>14704.615384615385</v>
      </c>
      <c r="DG174" s="212">
        <f ca="1">(DG$129*INDEX('Term Pricing'!$G$713:$G$892,MATCH('Project 1'!DG$8,'Term Pricing'!$C$713:$C$892,0))*$E174*$F174)+(DG$129*INDEX('Term Pricing'!$H$713:$H$892,MATCH('Project 1'!DG$8,'Term Pricing'!$C$713:$C$892,0))*$E174*(1-$F174))</f>
        <v>15194.76923076923</v>
      </c>
      <c r="DH174" s="212">
        <f ca="1">(DH$129*INDEX('Term Pricing'!$G$713:$G$892,MATCH('Project 1'!DH$8,'Term Pricing'!$C$713:$C$892,0))*$E174*$F174)+(DH$129*INDEX('Term Pricing'!$H$713:$H$892,MATCH('Project 1'!DH$8,'Term Pricing'!$C$713:$C$892,0))*$E174*(1-$F174))</f>
        <v>14704.615384615385</v>
      </c>
      <c r="DI174" s="212">
        <f ca="1">(DI$129*INDEX('Term Pricing'!$G$713:$G$892,MATCH('Project 1'!DI$8,'Term Pricing'!$C$713:$C$892,0))*$E174*$F174)+(DI$129*INDEX('Term Pricing'!$H$713:$H$892,MATCH('Project 1'!DI$8,'Term Pricing'!$C$713:$C$892,0))*$E174*(1-$F174))</f>
        <v>15194.76923076923</v>
      </c>
      <c r="DJ174" s="212">
        <f ca="1">(DJ$129*INDEX('Term Pricing'!$G$713:$G$892,MATCH('Project 1'!DJ$8,'Term Pricing'!$C$713:$C$892,0))*$E174*$F174)+(DJ$129*INDEX('Term Pricing'!$H$713:$H$892,MATCH('Project 1'!DJ$8,'Term Pricing'!$C$713:$C$892,0))*$E174*(1-$F174))</f>
        <v>15194.76923076923</v>
      </c>
      <c r="DK174" s="212">
        <f ca="1">(DK$129*INDEX('Term Pricing'!$G$713:$G$892,MATCH('Project 1'!DK$8,'Term Pricing'!$C$713:$C$892,0))*$E174*$F174)+(DK$129*INDEX('Term Pricing'!$H$713:$H$892,MATCH('Project 1'!DK$8,'Term Pricing'!$C$713:$C$892,0))*$E174*(1-$F174))</f>
        <v>14704.615384615385</v>
      </c>
      <c r="DL174" s="212">
        <f ca="1">(DL$129*INDEX('Term Pricing'!$G$713:$G$892,MATCH('Project 1'!DL$8,'Term Pricing'!$C$713:$C$892,0))*$E174*$F174)+(DL$129*INDEX('Term Pricing'!$H$713:$H$892,MATCH('Project 1'!DL$8,'Term Pricing'!$C$713:$C$892,0))*$E174*(1-$F174))</f>
        <v>15194.76923076923</v>
      </c>
      <c r="DM174" s="212">
        <f ca="1">(DM$129*INDEX('Term Pricing'!$G$713:$G$892,MATCH('Project 1'!DM$8,'Term Pricing'!$C$713:$C$892,0))*$E174*$F174)+(DM$129*INDEX('Term Pricing'!$H$713:$H$892,MATCH('Project 1'!DM$8,'Term Pricing'!$C$713:$C$892,0))*$E174*(1-$F174))</f>
        <v>14704.615384615385</v>
      </c>
      <c r="DN174" s="212">
        <f ca="1">(DN$129*INDEX('Term Pricing'!$G$713:$G$892,MATCH('Project 1'!DN$8,'Term Pricing'!$C$713:$C$892,0))*$E174*$F174)+(DN$129*INDEX('Term Pricing'!$H$713:$H$892,MATCH('Project 1'!DN$8,'Term Pricing'!$C$713:$C$892,0))*$E174*(1-$F174))</f>
        <v>15194.76923076923</v>
      </c>
      <c r="DO174" s="212">
        <f ca="1">(DO$129*INDEX('Term Pricing'!$G$713:$G$892,MATCH('Project 1'!DO$8,'Term Pricing'!$C$713:$C$892,0))*$E174*$F174)+(DO$129*INDEX('Term Pricing'!$H$713:$H$892,MATCH('Project 1'!DO$8,'Term Pricing'!$C$713:$C$892,0))*$E174*(1-$F174))</f>
        <v>15194.76923076923</v>
      </c>
      <c r="DP174" s="212">
        <f ca="1">(DP$129*INDEX('Term Pricing'!$G$713:$G$892,MATCH('Project 1'!DP$8,'Term Pricing'!$C$713:$C$892,0))*$E174*$F174)+(DP$129*INDEX('Term Pricing'!$H$713:$H$892,MATCH('Project 1'!DP$8,'Term Pricing'!$C$713:$C$892,0))*$E174*(1-$F174))</f>
        <v>13724.307692307691</v>
      </c>
      <c r="DQ174" s="212">
        <f ca="1">(DQ$129*INDEX('Term Pricing'!$G$713:$G$892,MATCH('Project 1'!DQ$8,'Term Pricing'!$C$713:$C$892,0))*$E174*$F174)+(DQ$129*INDEX('Term Pricing'!$H$713:$H$892,MATCH('Project 1'!DQ$8,'Term Pricing'!$C$713:$C$892,0))*$E174*(1-$F174))</f>
        <v>15194.76923076923</v>
      </c>
      <c r="DR174" s="212">
        <f ca="1">(DR$129*INDEX('Term Pricing'!$G$713:$G$892,MATCH('Project 1'!DR$8,'Term Pricing'!$C$713:$C$892,0))*$E174*$F174)+(DR$129*INDEX('Term Pricing'!$H$713:$H$892,MATCH('Project 1'!DR$8,'Term Pricing'!$C$713:$C$892,0))*$E174*(1-$F174))</f>
        <v>14704.615384615385</v>
      </c>
      <c r="DS174" s="212">
        <f ca="1">(DS$129*INDEX('Term Pricing'!$G$713:$G$892,MATCH('Project 1'!DS$8,'Term Pricing'!$C$713:$C$892,0))*$E174*$F174)+(DS$129*INDEX('Term Pricing'!$H$713:$H$892,MATCH('Project 1'!DS$8,'Term Pricing'!$C$713:$C$892,0))*$E174*(1-$F174))</f>
        <v>15194.76923076923</v>
      </c>
      <c r="DT174" s="212">
        <f ca="1">(DT$129*INDEX('Term Pricing'!$G$713:$G$892,MATCH('Project 1'!DT$8,'Term Pricing'!$C$713:$C$892,0))*$E174*$F174)+(DT$129*INDEX('Term Pricing'!$H$713:$H$892,MATCH('Project 1'!DT$8,'Term Pricing'!$C$713:$C$892,0))*$E174*(1-$F174))</f>
        <v>14704.615384615385</v>
      </c>
      <c r="DU174" s="212">
        <f ca="1">(DU$129*INDEX('Term Pricing'!$G$713:$G$892,MATCH('Project 1'!DU$8,'Term Pricing'!$C$713:$C$892,0))*$E174*$F174)+(DU$129*INDEX('Term Pricing'!$H$713:$H$892,MATCH('Project 1'!DU$8,'Term Pricing'!$C$713:$C$892,0))*$E174*(1-$F174))</f>
        <v>15194.76923076923</v>
      </c>
      <c r="DV174" s="212">
        <f ca="1">(DV$129*INDEX('Term Pricing'!$G$713:$G$892,MATCH('Project 1'!DV$8,'Term Pricing'!$C$713:$C$892,0))*$E174*$F174)+(DV$129*INDEX('Term Pricing'!$H$713:$H$892,MATCH('Project 1'!DV$8,'Term Pricing'!$C$713:$C$892,0))*$E174*(1-$F174))</f>
        <v>15194.76923076923</v>
      </c>
      <c r="DW174" s="212">
        <f ca="1">(DW$129*INDEX('Term Pricing'!$G$713:$G$892,MATCH('Project 1'!DW$8,'Term Pricing'!$C$713:$C$892,0))*$E174*$F174)+(DW$129*INDEX('Term Pricing'!$H$713:$H$892,MATCH('Project 1'!DW$8,'Term Pricing'!$C$713:$C$892,0))*$E174*(1-$F174))</f>
        <v>14704.615384615385</v>
      </c>
      <c r="DX174" s="212">
        <f ca="1">(DX$129*INDEX('Term Pricing'!$G$713:$G$892,MATCH('Project 1'!DX$8,'Term Pricing'!$C$713:$C$892,0))*$E174*$F174)+(DX$129*INDEX('Term Pricing'!$H$713:$H$892,MATCH('Project 1'!DX$8,'Term Pricing'!$C$713:$C$892,0))*$E174*(1-$F174))</f>
        <v>15194.76923076923</v>
      </c>
      <c r="DY174" s="212">
        <f ca="1">(DY$129*INDEX('Term Pricing'!$G$713:$G$892,MATCH('Project 1'!DY$8,'Term Pricing'!$C$713:$C$892,0))*$E174*$F174)+(DY$129*INDEX('Term Pricing'!$H$713:$H$892,MATCH('Project 1'!DY$8,'Term Pricing'!$C$713:$C$892,0))*$E174*(1-$F174))</f>
        <v>14704.615384615385</v>
      </c>
      <c r="DZ174" s="212">
        <f ca="1">(DZ$129*INDEX('Term Pricing'!$G$713:$G$892,MATCH('Project 1'!DZ$8,'Term Pricing'!$C$713:$C$892,0))*$E174*$F174)+(DZ$129*INDEX('Term Pricing'!$H$713:$H$892,MATCH('Project 1'!DZ$8,'Term Pricing'!$C$713:$C$892,0))*$E174*(1-$F174))</f>
        <v>15194.76923076923</v>
      </c>
    </row>
    <row r="175" spans="1:130">
      <c r="A175" s="151"/>
      <c r="C175" s="34" t="s">
        <v>84</v>
      </c>
      <c r="E175" s="70">
        <f>Inputs!H113</f>
        <v>0.2</v>
      </c>
      <c r="F175" s="70">
        <f>Inputs!I113</f>
        <v>0.6</v>
      </c>
      <c r="G175" s="54" t="s">
        <v>83</v>
      </c>
      <c r="H175" s="272">
        <f ca="1">IFERROR(SUM($J175:$DZ175)/(SUM($J$129:$DZ$129)*E175),0)</f>
        <v>1.1346153846153859</v>
      </c>
      <c r="I175" s="29"/>
      <c r="J175" s="212">
        <f ca="1">(J$129*INDEX('Term Pricing'!$G$898:$G$1077,MATCH('Project 1'!J$8,'Term Pricing'!$C$898:$C$1077,0))*$E175*$F175)+(J$129*INDEX('Term Pricing'!$H$898:$H$1077,MATCH('Project 1'!J$8,'Term Pricing'!$C$898:$C$1077,0))*$E175*(1-$F175))</f>
        <v>0</v>
      </c>
      <c r="K175" s="212">
        <f ca="1">(K$129*INDEX('Term Pricing'!$G$898:$G$1077,MATCH('Project 1'!K$8,'Term Pricing'!$C$898:$C$1077,0))*$E175*$F175)+(K$129*INDEX('Term Pricing'!$H$898:$H$1077,MATCH('Project 1'!K$8,'Term Pricing'!$C$898:$C$1077,0))*$E175*(1-$F175))</f>
        <v>0</v>
      </c>
      <c r="L175" s="212">
        <f ca="1">(L$129*INDEX('Term Pricing'!$G$898:$G$1077,MATCH('Project 1'!L$8,'Term Pricing'!$C$898:$C$1077,0))*$E175*$F175)+(L$129*INDEX('Term Pricing'!$H$898:$H$1077,MATCH('Project 1'!L$8,'Term Pricing'!$C$898:$C$1077,0))*$E175*(1-$F175))</f>
        <v>0</v>
      </c>
      <c r="M175" s="212">
        <f ca="1">(M$129*INDEX('Term Pricing'!$G$898:$G$1077,MATCH('Project 1'!M$8,'Term Pricing'!$C$898:$C$1077,0))*$E175*$F175)+(M$129*INDEX('Term Pricing'!$H$898:$H$1077,MATCH('Project 1'!M$8,'Term Pricing'!$C$898:$C$1077,0))*$E175*(1-$F175))</f>
        <v>0</v>
      </c>
      <c r="N175" s="212">
        <f ca="1">(N$129*INDEX('Term Pricing'!$G$898:$G$1077,MATCH('Project 1'!N$8,'Term Pricing'!$C$898:$C$1077,0))*$E175*$F175)+(N$129*INDEX('Term Pricing'!$H$898:$H$1077,MATCH('Project 1'!N$8,'Term Pricing'!$C$898:$C$1077,0))*$E175*(1-$F175))</f>
        <v>8822.7692307692305</v>
      </c>
      <c r="O175" s="212">
        <f ca="1">(O$129*INDEX('Term Pricing'!$G$898:$G$1077,MATCH('Project 1'!O$8,'Term Pricing'!$C$898:$C$1077,0))*$E175*$F175)+(O$129*INDEX('Term Pricing'!$H$898:$H$1077,MATCH('Project 1'!O$8,'Term Pricing'!$C$898:$C$1077,0))*$E175*(1-$F175))</f>
        <v>9116.8615384615387</v>
      </c>
      <c r="P175" s="212">
        <f ca="1">(P$129*INDEX('Term Pricing'!$G$898:$G$1077,MATCH('Project 1'!P$8,'Term Pricing'!$C$898:$C$1077,0))*$E175*$F175)+(P$129*INDEX('Term Pricing'!$H$898:$H$1077,MATCH('Project 1'!P$8,'Term Pricing'!$C$898:$C$1077,0))*$E175*(1-$F175))</f>
        <v>8822.7692307692305</v>
      </c>
      <c r="Q175" s="212">
        <f ca="1">(Q$129*INDEX('Term Pricing'!$G$898:$G$1077,MATCH('Project 1'!Q$8,'Term Pricing'!$C$898:$C$1077,0))*$E175*$F175)+(Q$129*INDEX('Term Pricing'!$H$898:$H$1077,MATCH('Project 1'!Q$8,'Term Pricing'!$C$898:$C$1077,0))*$E175*(1-$F175))</f>
        <v>9116.8615384615387</v>
      </c>
      <c r="R175" s="212">
        <f ca="1">(R$129*INDEX('Term Pricing'!$G$898:$G$1077,MATCH('Project 1'!R$8,'Term Pricing'!$C$898:$C$1077,0))*$E175*$F175)+(R$129*INDEX('Term Pricing'!$H$898:$H$1077,MATCH('Project 1'!R$8,'Term Pricing'!$C$898:$C$1077,0))*$E175*(1-$F175))</f>
        <v>9116.8615384615387</v>
      </c>
      <c r="S175" s="212">
        <f ca="1">(S$129*INDEX('Term Pricing'!$G$898:$G$1077,MATCH('Project 1'!S$8,'Term Pricing'!$C$898:$C$1077,0))*$E175*$F175)+(S$129*INDEX('Term Pricing'!$H$898:$H$1077,MATCH('Project 1'!S$8,'Term Pricing'!$C$898:$C$1077,0))*$E175*(1-$F175))</f>
        <v>8822.7692307692305</v>
      </c>
      <c r="T175" s="212">
        <f ca="1">(T$129*INDEX('Term Pricing'!$G$898:$G$1077,MATCH('Project 1'!T$8,'Term Pricing'!$C$898:$C$1077,0))*$E175*$F175)+(T$129*INDEX('Term Pricing'!$H$898:$H$1077,MATCH('Project 1'!T$8,'Term Pricing'!$C$898:$C$1077,0))*$E175*(1-$F175))</f>
        <v>9116.8615384615387</v>
      </c>
      <c r="U175" s="212">
        <f ca="1">(U$129*INDEX('Term Pricing'!$G$898:$G$1077,MATCH('Project 1'!U$8,'Term Pricing'!$C$898:$C$1077,0))*$E175*$F175)+(U$129*INDEX('Term Pricing'!$H$898:$H$1077,MATCH('Project 1'!U$8,'Term Pricing'!$C$898:$C$1077,0))*$E175*(1-$F175))</f>
        <v>8822.7692307692305</v>
      </c>
      <c r="V175" s="212">
        <f ca="1">(V$129*INDEX('Term Pricing'!$G$898:$G$1077,MATCH('Project 1'!V$8,'Term Pricing'!$C$898:$C$1077,0))*$E175*$F175)+(V$129*INDEX('Term Pricing'!$H$898:$H$1077,MATCH('Project 1'!V$8,'Term Pricing'!$C$898:$C$1077,0))*$E175*(1-$F175))</f>
        <v>9116.8615384615387</v>
      </c>
      <c r="W175" s="212">
        <f ca="1">(W$129*INDEX('Term Pricing'!$G$898:$G$1077,MATCH('Project 1'!W$8,'Term Pricing'!$C$898:$C$1077,0))*$E175*$F175)+(W$129*INDEX('Term Pricing'!$H$898:$H$1077,MATCH('Project 1'!W$8,'Term Pricing'!$C$898:$C$1077,0))*$E175*(1-$F175))</f>
        <v>9116.8615384615387</v>
      </c>
      <c r="X175" s="212">
        <f ca="1">(X$129*INDEX('Term Pricing'!$G$898:$G$1077,MATCH('Project 1'!X$8,'Term Pricing'!$C$898:$C$1077,0))*$E175*$F175)+(X$129*INDEX('Term Pricing'!$H$898:$H$1077,MATCH('Project 1'!X$8,'Term Pricing'!$C$898:$C$1077,0))*$E175*(1-$F175))</f>
        <v>8234.5846153846142</v>
      </c>
      <c r="Y175" s="212">
        <f ca="1">(Y$129*INDEX('Term Pricing'!$G$898:$G$1077,MATCH('Project 1'!Y$8,'Term Pricing'!$C$898:$C$1077,0))*$E175*$F175)+(Y$129*INDEX('Term Pricing'!$H$898:$H$1077,MATCH('Project 1'!Y$8,'Term Pricing'!$C$898:$C$1077,0))*$E175*(1-$F175))</f>
        <v>9116.8615384615387</v>
      </c>
      <c r="Z175" s="212">
        <f ca="1">(Z$129*INDEX('Term Pricing'!$G$898:$G$1077,MATCH('Project 1'!Z$8,'Term Pricing'!$C$898:$C$1077,0))*$E175*$F175)+(Z$129*INDEX('Term Pricing'!$H$898:$H$1077,MATCH('Project 1'!Z$8,'Term Pricing'!$C$898:$C$1077,0))*$E175*(1-$F175))</f>
        <v>8822.7692307692305</v>
      </c>
      <c r="AA175" s="212">
        <f ca="1">(AA$129*INDEX('Term Pricing'!$G$898:$G$1077,MATCH('Project 1'!AA$8,'Term Pricing'!$C$898:$C$1077,0))*$E175*$F175)+(AA$129*INDEX('Term Pricing'!$H$898:$H$1077,MATCH('Project 1'!AA$8,'Term Pricing'!$C$898:$C$1077,0))*$E175*(1-$F175))</f>
        <v>9116.8615384615387</v>
      </c>
      <c r="AB175" s="212">
        <f ca="1">(AB$129*INDEX('Term Pricing'!$G$898:$G$1077,MATCH('Project 1'!AB$8,'Term Pricing'!$C$898:$C$1077,0))*$E175*$F175)+(AB$129*INDEX('Term Pricing'!$H$898:$H$1077,MATCH('Project 1'!AB$8,'Term Pricing'!$C$898:$C$1077,0))*$E175*(1-$F175))</f>
        <v>8822.7692307692305</v>
      </c>
      <c r="AC175" s="212">
        <f ca="1">(AC$129*INDEX('Term Pricing'!$G$898:$G$1077,MATCH('Project 1'!AC$8,'Term Pricing'!$C$898:$C$1077,0))*$E175*$F175)+(AC$129*INDEX('Term Pricing'!$H$898:$H$1077,MATCH('Project 1'!AC$8,'Term Pricing'!$C$898:$C$1077,0))*$E175*(1-$F175))</f>
        <v>9116.8615384615387</v>
      </c>
      <c r="AD175" s="212">
        <f ca="1">(AD$129*INDEX('Term Pricing'!$G$898:$G$1077,MATCH('Project 1'!AD$8,'Term Pricing'!$C$898:$C$1077,0))*$E175*$F175)+(AD$129*INDEX('Term Pricing'!$H$898:$H$1077,MATCH('Project 1'!AD$8,'Term Pricing'!$C$898:$C$1077,0))*$E175*(1-$F175))</f>
        <v>9116.8615384615387</v>
      </c>
      <c r="AE175" s="212">
        <f ca="1">(AE$129*INDEX('Term Pricing'!$G$898:$G$1077,MATCH('Project 1'!AE$8,'Term Pricing'!$C$898:$C$1077,0))*$E175*$F175)+(AE$129*INDEX('Term Pricing'!$H$898:$H$1077,MATCH('Project 1'!AE$8,'Term Pricing'!$C$898:$C$1077,0))*$E175*(1-$F175))</f>
        <v>8822.7692307692305</v>
      </c>
      <c r="AF175" s="212">
        <f ca="1">(AF$129*INDEX('Term Pricing'!$G$898:$G$1077,MATCH('Project 1'!AF$8,'Term Pricing'!$C$898:$C$1077,0))*$E175*$F175)+(AF$129*INDEX('Term Pricing'!$H$898:$H$1077,MATCH('Project 1'!AF$8,'Term Pricing'!$C$898:$C$1077,0))*$E175*(1-$F175))</f>
        <v>9116.8615384615387</v>
      </c>
      <c r="AG175" s="212">
        <f ca="1">(AG$129*INDEX('Term Pricing'!$G$898:$G$1077,MATCH('Project 1'!AG$8,'Term Pricing'!$C$898:$C$1077,0))*$E175*$F175)+(AG$129*INDEX('Term Pricing'!$H$898:$H$1077,MATCH('Project 1'!AG$8,'Term Pricing'!$C$898:$C$1077,0))*$E175*(1-$F175))</f>
        <v>8822.7692307692305</v>
      </c>
      <c r="AH175" s="212">
        <f ca="1">(AH$129*INDEX('Term Pricing'!$G$898:$G$1077,MATCH('Project 1'!AH$8,'Term Pricing'!$C$898:$C$1077,0))*$E175*$F175)+(AH$129*INDEX('Term Pricing'!$H$898:$H$1077,MATCH('Project 1'!AH$8,'Term Pricing'!$C$898:$C$1077,0))*$E175*(1-$F175))</f>
        <v>9116.8615384615387</v>
      </c>
      <c r="AI175" s="212">
        <f ca="1">(AI$129*INDEX('Term Pricing'!$G$898:$G$1077,MATCH('Project 1'!AI$8,'Term Pricing'!$C$898:$C$1077,0))*$E175*$F175)+(AI$129*INDEX('Term Pricing'!$H$898:$H$1077,MATCH('Project 1'!AI$8,'Term Pricing'!$C$898:$C$1077,0))*$E175*(1-$F175))</f>
        <v>9116.8615384615387</v>
      </c>
      <c r="AJ175" s="212">
        <f ca="1">(AJ$129*INDEX('Term Pricing'!$G$898:$G$1077,MATCH('Project 1'!AJ$8,'Term Pricing'!$C$898:$C$1077,0))*$E175*$F175)+(AJ$129*INDEX('Term Pricing'!$H$898:$H$1077,MATCH('Project 1'!AJ$8,'Term Pricing'!$C$898:$C$1077,0))*$E175*(1-$F175))</f>
        <v>8528.6769230769223</v>
      </c>
      <c r="AK175" s="212">
        <f ca="1">(AK$129*INDEX('Term Pricing'!$G$898:$G$1077,MATCH('Project 1'!AK$8,'Term Pricing'!$C$898:$C$1077,0))*$E175*$F175)+(AK$129*INDEX('Term Pricing'!$H$898:$H$1077,MATCH('Project 1'!AK$8,'Term Pricing'!$C$898:$C$1077,0))*$E175*(1-$F175))</f>
        <v>9116.8615384615387</v>
      </c>
      <c r="AL175" s="212">
        <f ca="1">(AL$129*INDEX('Term Pricing'!$G$898:$G$1077,MATCH('Project 1'!AL$8,'Term Pricing'!$C$898:$C$1077,0))*$E175*$F175)+(AL$129*INDEX('Term Pricing'!$H$898:$H$1077,MATCH('Project 1'!AL$8,'Term Pricing'!$C$898:$C$1077,0))*$E175*(1-$F175))</f>
        <v>8822.7692307692305</v>
      </c>
      <c r="AM175" s="212">
        <f ca="1">(AM$129*INDEX('Term Pricing'!$G$898:$G$1077,MATCH('Project 1'!AM$8,'Term Pricing'!$C$898:$C$1077,0))*$E175*$F175)+(AM$129*INDEX('Term Pricing'!$H$898:$H$1077,MATCH('Project 1'!AM$8,'Term Pricing'!$C$898:$C$1077,0))*$E175*(1-$F175))</f>
        <v>9116.8615384615387</v>
      </c>
      <c r="AN175" s="212">
        <f ca="1">(AN$129*INDEX('Term Pricing'!$G$898:$G$1077,MATCH('Project 1'!AN$8,'Term Pricing'!$C$898:$C$1077,0))*$E175*$F175)+(AN$129*INDEX('Term Pricing'!$H$898:$H$1077,MATCH('Project 1'!AN$8,'Term Pricing'!$C$898:$C$1077,0))*$E175*(1-$F175))</f>
        <v>8822.7692307692305</v>
      </c>
      <c r="AO175" s="212">
        <f ca="1">(AO$129*INDEX('Term Pricing'!$G$898:$G$1077,MATCH('Project 1'!AO$8,'Term Pricing'!$C$898:$C$1077,0))*$E175*$F175)+(AO$129*INDEX('Term Pricing'!$H$898:$H$1077,MATCH('Project 1'!AO$8,'Term Pricing'!$C$898:$C$1077,0))*$E175*(1-$F175))</f>
        <v>9116.8615384615387</v>
      </c>
      <c r="AP175" s="212">
        <f ca="1">(AP$129*INDEX('Term Pricing'!$G$898:$G$1077,MATCH('Project 1'!AP$8,'Term Pricing'!$C$898:$C$1077,0))*$E175*$F175)+(AP$129*INDEX('Term Pricing'!$H$898:$H$1077,MATCH('Project 1'!AP$8,'Term Pricing'!$C$898:$C$1077,0))*$E175*(1-$F175))</f>
        <v>9116.8615384615387</v>
      </c>
      <c r="AQ175" s="212">
        <f ca="1">(AQ$129*INDEX('Term Pricing'!$G$898:$G$1077,MATCH('Project 1'!AQ$8,'Term Pricing'!$C$898:$C$1077,0))*$E175*$F175)+(AQ$129*INDEX('Term Pricing'!$H$898:$H$1077,MATCH('Project 1'!AQ$8,'Term Pricing'!$C$898:$C$1077,0))*$E175*(1-$F175))</f>
        <v>8822.7692307692305</v>
      </c>
      <c r="AR175" s="212">
        <f ca="1">(AR$129*INDEX('Term Pricing'!$G$898:$G$1077,MATCH('Project 1'!AR$8,'Term Pricing'!$C$898:$C$1077,0))*$E175*$F175)+(AR$129*INDEX('Term Pricing'!$H$898:$H$1077,MATCH('Project 1'!AR$8,'Term Pricing'!$C$898:$C$1077,0))*$E175*(1-$F175))</f>
        <v>9116.8615384615387</v>
      </c>
      <c r="AS175" s="212">
        <f ca="1">(AS$129*INDEX('Term Pricing'!$G$898:$G$1077,MATCH('Project 1'!AS$8,'Term Pricing'!$C$898:$C$1077,0))*$E175*$F175)+(AS$129*INDEX('Term Pricing'!$H$898:$H$1077,MATCH('Project 1'!AS$8,'Term Pricing'!$C$898:$C$1077,0))*$E175*(1-$F175))</f>
        <v>8822.7692307692305</v>
      </c>
      <c r="AT175" s="212">
        <f ca="1">(AT$129*INDEX('Term Pricing'!$G$898:$G$1077,MATCH('Project 1'!AT$8,'Term Pricing'!$C$898:$C$1077,0))*$E175*$F175)+(AT$129*INDEX('Term Pricing'!$H$898:$H$1077,MATCH('Project 1'!AT$8,'Term Pricing'!$C$898:$C$1077,0))*$E175*(1-$F175))</f>
        <v>9116.8615384615387</v>
      </c>
      <c r="AU175" s="212">
        <f ca="1">(AU$129*INDEX('Term Pricing'!$G$898:$G$1077,MATCH('Project 1'!AU$8,'Term Pricing'!$C$898:$C$1077,0))*$E175*$F175)+(AU$129*INDEX('Term Pricing'!$H$898:$H$1077,MATCH('Project 1'!AU$8,'Term Pricing'!$C$898:$C$1077,0))*$E175*(1-$F175))</f>
        <v>9116.8615384615387</v>
      </c>
      <c r="AV175" s="212">
        <f ca="1">(AV$129*INDEX('Term Pricing'!$G$898:$G$1077,MATCH('Project 1'!AV$8,'Term Pricing'!$C$898:$C$1077,0))*$E175*$F175)+(AV$129*INDEX('Term Pricing'!$H$898:$H$1077,MATCH('Project 1'!AV$8,'Term Pricing'!$C$898:$C$1077,0))*$E175*(1-$F175))</f>
        <v>8234.5846153846142</v>
      </c>
      <c r="AW175" s="212">
        <f ca="1">(AW$129*INDEX('Term Pricing'!$G$898:$G$1077,MATCH('Project 1'!AW$8,'Term Pricing'!$C$898:$C$1077,0))*$E175*$F175)+(AW$129*INDEX('Term Pricing'!$H$898:$H$1077,MATCH('Project 1'!AW$8,'Term Pricing'!$C$898:$C$1077,0))*$E175*(1-$F175))</f>
        <v>9116.8615384615387</v>
      </c>
      <c r="AX175" s="212">
        <f ca="1">(AX$129*INDEX('Term Pricing'!$G$898:$G$1077,MATCH('Project 1'!AX$8,'Term Pricing'!$C$898:$C$1077,0))*$E175*$F175)+(AX$129*INDEX('Term Pricing'!$H$898:$H$1077,MATCH('Project 1'!AX$8,'Term Pricing'!$C$898:$C$1077,0))*$E175*(1-$F175))</f>
        <v>14704.615384615385</v>
      </c>
      <c r="AY175" s="212">
        <f ca="1">(AY$129*INDEX('Term Pricing'!$G$898:$G$1077,MATCH('Project 1'!AY$8,'Term Pricing'!$C$898:$C$1077,0))*$E175*$F175)+(AY$129*INDEX('Term Pricing'!$H$898:$H$1077,MATCH('Project 1'!AY$8,'Term Pricing'!$C$898:$C$1077,0))*$E175*(1-$F175))</f>
        <v>15194.76923076923</v>
      </c>
      <c r="AZ175" s="212">
        <f ca="1">(AZ$129*INDEX('Term Pricing'!$G$898:$G$1077,MATCH('Project 1'!AZ$8,'Term Pricing'!$C$898:$C$1077,0))*$E175*$F175)+(AZ$129*INDEX('Term Pricing'!$H$898:$H$1077,MATCH('Project 1'!AZ$8,'Term Pricing'!$C$898:$C$1077,0))*$E175*(1-$F175))</f>
        <v>14704.615384615385</v>
      </c>
      <c r="BA175" s="212">
        <f ca="1">(BA$129*INDEX('Term Pricing'!$G$898:$G$1077,MATCH('Project 1'!BA$8,'Term Pricing'!$C$898:$C$1077,0))*$E175*$F175)+(BA$129*INDEX('Term Pricing'!$H$898:$H$1077,MATCH('Project 1'!BA$8,'Term Pricing'!$C$898:$C$1077,0))*$E175*(1-$F175))</f>
        <v>15194.76923076923</v>
      </c>
      <c r="BB175" s="212">
        <f ca="1">(BB$129*INDEX('Term Pricing'!$G$898:$G$1077,MATCH('Project 1'!BB$8,'Term Pricing'!$C$898:$C$1077,0))*$E175*$F175)+(BB$129*INDEX('Term Pricing'!$H$898:$H$1077,MATCH('Project 1'!BB$8,'Term Pricing'!$C$898:$C$1077,0))*$E175*(1-$F175))</f>
        <v>15194.76923076923</v>
      </c>
      <c r="BC175" s="212">
        <f ca="1">(BC$129*INDEX('Term Pricing'!$G$898:$G$1077,MATCH('Project 1'!BC$8,'Term Pricing'!$C$898:$C$1077,0))*$E175*$F175)+(BC$129*INDEX('Term Pricing'!$H$898:$H$1077,MATCH('Project 1'!BC$8,'Term Pricing'!$C$898:$C$1077,0))*$E175*(1-$F175))</f>
        <v>14704.615384615385</v>
      </c>
      <c r="BD175" s="212">
        <f ca="1">(BD$129*INDEX('Term Pricing'!$G$898:$G$1077,MATCH('Project 1'!BD$8,'Term Pricing'!$C$898:$C$1077,0))*$E175*$F175)+(BD$129*INDEX('Term Pricing'!$H$898:$H$1077,MATCH('Project 1'!BD$8,'Term Pricing'!$C$898:$C$1077,0))*$E175*(1-$F175))</f>
        <v>15194.76923076923</v>
      </c>
      <c r="BE175" s="212">
        <f ca="1">(BE$129*INDEX('Term Pricing'!$G$898:$G$1077,MATCH('Project 1'!BE$8,'Term Pricing'!$C$898:$C$1077,0))*$E175*$F175)+(BE$129*INDEX('Term Pricing'!$H$898:$H$1077,MATCH('Project 1'!BE$8,'Term Pricing'!$C$898:$C$1077,0))*$E175*(1-$F175))</f>
        <v>14704.615384615385</v>
      </c>
      <c r="BF175" s="212">
        <f ca="1">(BF$129*INDEX('Term Pricing'!$G$898:$G$1077,MATCH('Project 1'!BF$8,'Term Pricing'!$C$898:$C$1077,0))*$E175*$F175)+(BF$129*INDEX('Term Pricing'!$H$898:$H$1077,MATCH('Project 1'!BF$8,'Term Pricing'!$C$898:$C$1077,0))*$E175*(1-$F175))</f>
        <v>15194.76923076923</v>
      </c>
      <c r="BG175" s="212">
        <f ca="1">(BG$129*INDEX('Term Pricing'!$G$898:$G$1077,MATCH('Project 1'!BG$8,'Term Pricing'!$C$898:$C$1077,0))*$E175*$F175)+(BG$129*INDEX('Term Pricing'!$H$898:$H$1077,MATCH('Project 1'!BG$8,'Term Pricing'!$C$898:$C$1077,0))*$E175*(1-$F175))</f>
        <v>15194.76923076923</v>
      </c>
      <c r="BH175" s="212">
        <f ca="1">(BH$129*INDEX('Term Pricing'!$G$898:$G$1077,MATCH('Project 1'!BH$8,'Term Pricing'!$C$898:$C$1077,0))*$E175*$F175)+(BH$129*INDEX('Term Pricing'!$H$898:$H$1077,MATCH('Project 1'!BH$8,'Term Pricing'!$C$898:$C$1077,0))*$E175*(1-$F175))</f>
        <v>13724.307692307691</v>
      </c>
      <c r="BI175" s="212">
        <f ca="1">(BI$129*INDEX('Term Pricing'!$G$898:$G$1077,MATCH('Project 1'!BI$8,'Term Pricing'!$C$898:$C$1077,0))*$E175*$F175)+(BI$129*INDEX('Term Pricing'!$H$898:$H$1077,MATCH('Project 1'!BI$8,'Term Pricing'!$C$898:$C$1077,0))*$E175*(1-$F175))</f>
        <v>15194.76923076923</v>
      </c>
      <c r="BJ175" s="212">
        <f ca="1">(BJ$129*INDEX('Term Pricing'!$G$898:$G$1077,MATCH('Project 1'!BJ$8,'Term Pricing'!$C$898:$C$1077,0))*$E175*$F175)+(BJ$129*INDEX('Term Pricing'!$H$898:$H$1077,MATCH('Project 1'!BJ$8,'Term Pricing'!$C$898:$C$1077,0))*$E175*(1-$F175))</f>
        <v>14704.615384615385</v>
      </c>
      <c r="BK175" s="212">
        <f ca="1">(BK$129*INDEX('Term Pricing'!$G$898:$G$1077,MATCH('Project 1'!BK$8,'Term Pricing'!$C$898:$C$1077,0))*$E175*$F175)+(BK$129*INDEX('Term Pricing'!$H$898:$H$1077,MATCH('Project 1'!BK$8,'Term Pricing'!$C$898:$C$1077,0))*$E175*(1-$F175))</f>
        <v>15194.76923076923</v>
      </c>
      <c r="BL175" s="212">
        <f ca="1">(BL$129*INDEX('Term Pricing'!$G$898:$G$1077,MATCH('Project 1'!BL$8,'Term Pricing'!$C$898:$C$1077,0))*$E175*$F175)+(BL$129*INDEX('Term Pricing'!$H$898:$H$1077,MATCH('Project 1'!BL$8,'Term Pricing'!$C$898:$C$1077,0))*$E175*(1-$F175))</f>
        <v>14704.615384615385</v>
      </c>
      <c r="BM175" s="212">
        <f ca="1">(BM$129*INDEX('Term Pricing'!$G$898:$G$1077,MATCH('Project 1'!BM$8,'Term Pricing'!$C$898:$C$1077,0))*$E175*$F175)+(BM$129*INDEX('Term Pricing'!$H$898:$H$1077,MATCH('Project 1'!BM$8,'Term Pricing'!$C$898:$C$1077,0))*$E175*(1-$F175))</f>
        <v>15194.76923076923</v>
      </c>
      <c r="BN175" s="212">
        <f ca="1">(BN$129*INDEX('Term Pricing'!$G$898:$G$1077,MATCH('Project 1'!BN$8,'Term Pricing'!$C$898:$C$1077,0))*$E175*$F175)+(BN$129*INDEX('Term Pricing'!$H$898:$H$1077,MATCH('Project 1'!BN$8,'Term Pricing'!$C$898:$C$1077,0))*$E175*(1-$F175))</f>
        <v>15194.76923076923</v>
      </c>
      <c r="BO175" s="212">
        <f ca="1">(BO$129*INDEX('Term Pricing'!$G$898:$G$1077,MATCH('Project 1'!BO$8,'Term Pricing'!$C$898:$C$1077,0))*$E175*$F175)+(BO$129*INDEX('Term Pricing'!$H$898:$H$1077,MATCH('Project 1'!BO$8,'Term Pricing'!$C$898:$C$1077,0))*$E175*(1-$F175))</f>
        <v>14704.615384615385</v>
      </c>
      <c r="BP175" s="212">
        <f ca="1">(BP$129*INDEX('Term Pricing'!$G$898:$G$1077,MATCH('Project 1'!BP$8,'Term Pricing'!$C$898:$C$1077,0))*$E175*$F175)+(BP$129*INDEX('Term Pricing'!$H$898:$H$1077,MATCH('Project 1'!BP$8,'Term Pricing'!$C$898:$C$1077,0))*$E175*(1-$F175))</f>
        <v>15194.76923076923</v>
      </c>
      <c r="BQ175" s="212">
        <f ca="1">(BQ$129*INDEX('Term Pricing'!$G$898:$G$1077,MATCH('Project 1'!BQ$8,'Term Pricing'!$C$898:$C$1077,0))*$E175*$F175)+(BQ$129*INDEX('Term Pricing'!$H$898:$H$1077,MATCH('Project 1'!BQ$8,'Term Pricing'!$C$898:$C$1077,0))*$E175*(1-$F175))</f>
        <v>14704.615384615385</v>
      </c>
      <c r="BR175" s="212">
        <f ca="1">(BR$129*INDEX('Term Pricing'!$G$898:$G$1077,MATCH('Project 1'!BR$8,'Term Pricing'!$C$898:$C$1077,0))*$E175*$F175)+(BR$129*INDEX('Term Pricing'!$H$898:$H$1077,MATCH('Project 1'!BR$8,'Term Pricing'!$C$898:$C$1077,0))*$E175*(1-$F175))</f>
        <v>15194.76923076923</v>
      </c>
      <c r="BS175" s="212">
        <f ca="1">(BS$129*INDEX('Term Pricing'!$G$898:$G$1077,MATCH('Project 1'!BS$8,'Term Pricing'!$C$898:$C$1077,0))*$E175*$F175)+(BS$129*INDEX('Term Pricing'!$H$898:$H$1077,MATCH('Project 1'!BS$8,'Term Pricing'!$C$898:$C$1077,0))*$E175*(1-$F175))</f>
        <v>15194.76923076923</v>
      </c>
      <c r="BT175" s="212">
        <f ca="1">(BT$129*INDEX('Term Pricing'!$G$898:$G$1077,MATCH('Project 1'!BT$8,'Term Pricing'!$C$898:$C$1077,0))*$E175*$F175)+(BT$129*INDEX('Term Pricing'!$H$898:$H$1077,MATCH('Project 1'!BT$8,'Term Pricing'!$C$898:$C$1077,0))*$E175*(1-$F175))</f>
        <v>13724.307692307691</v>
      </c>
      <c r="BU175" s="212">
        <f ca="1">(BU$129*INDEX('Term Pricing'!$G$898:$G$1077,MATCH('Project 1'!BU$8,'Term Pricing'!$C$898:$C$1077,0))*$E175*$F175)+(BU$129*INDEX('Term Pricing'!$H$898:$H$1077,MATCH('Project 1'!BU$8,'Term Pricing'!$C$898:$C$1077,0))*$E175*(1-$F175))</f>
        <v>15194.76923076923</v>
      </c>
      <c r="BV175" s="212">
        <f ca="1">(BV$129*INDEX('Term Pricing'!$G$898:$G$1077,MATCH('Project 1'!BV$8,'Term Pricing'!$C$898:$C$1077,0))*$E175*$F175)+(BV$129*INDEX('Term Pricing'!$H$898:$H$1077,MATCH('Project 1'!BV$8,'Term Pricing'!$C$898:$C$1077,0))*$E175*(1-$F175))</f>
        <v>14704.615384615385</v>
      </c>
      <c r="BW175" s="212">
        <f ca="1">(BW$129*INDEX('Term Pricing'!$G$898:$G$1077,MATCH('Project 1'!BW$8,'Term Pricing'!$C$898:$C$1077,0))*$E175*$F175)+(BW$129*INDEX('Term Pricing'!$H$898:$H$1077,MATCH('Project 1'!BW$8,'Term Pricing'!$C$898:$C$1077,0))*$E175*(1-$F175))</f>
        <v>15194.76923076923</v>
      </c>
      <c r="BX175" s="212">
        <f ca="1">(BX$129*INDEX('Term Pricing'!$G$898:$G$1077,MATCH('Project 1'!BX$8,'Term Pricing'!$C$898:$C$1077,0))*$E175*$F175)+(BX$129*INDEX('Term Pricing'!$H$898:$H$1077,MATCH('Project 1'!BX$8,'Term Pricing'!$C$898:$C$1077,0))*$E175*(1-$F175))</f>
        <v>14704.615384615385</v>
      </c>
      <c r="BY175" s="212">
        <f ca="1">(BY$129*INDEX('Term Pricing'!$G$898:$G$1077,MATCH('Project 1'!BY$8,'Term Pricing'!$C$898:$C$1077,0))*$E175*$F175)+(BY$129*INDEX('Term Pricing'!$H$898:$H$1077,MATCH('Project 1'!BY$8,'Term Pricing'!$C$898:$C$1077,0))*$E175*(1-$F175))</f>
        <v>15194.76923076923</v>
      </c>
      <c r="BZ175" s="212">
        <f ca="1">(BZ$129*INDEX('Term Pricing'!$G$898:$G$1077,MATCH('Project 1'!BZ$8,'Term Pricing'!$C$898:$C$1077,0))*$E175*$F175)+(BZ$129*INDEX('Term Pricing'!$H$898:$H$1077,MATCH('Project 1'!BZ$8,'Term Pricing'!$C$898:$C$1077,0))*$E175*(1-$F175))</f>
        <v>15194.76923076923</v>
      </c>
      <c r="CA175" s="212">
        <f ca="1">(CA$129*INDEX('Term Pricing'!$G$898:$G$1077,MATCH('Project 1'!CA$8,'Term Pricing'!$C$898:$C$1077,0))*$E175*$F175)+(CA$129*INDEX('Term Pricing'!$H$898:$H$1077,MATCH('Project 1'!CA$8,'Term Pricing'!$C$898:$C$1077,0))*$E175*(1-$F175))</f>
        <v>14704.615384615385</v>
      </c>
      <c r="CB175" s="212">
        <f ca="1">(CB$129*INDEX('Term Pricing'!$G$898:$G$1077,MATCH('Project 1'!CB$8,'Term Pricing'!$C$898:$C$1077,0))*$E175*$F175)+(CB$129*INDEX('Term Pricing'!$H$898:$H$1077,MATCH('Project 1'!CB$8,'Term Pricing'!$C$898:$C$1077,0))*$E175*(1-$F175))</f>
        <v>15194.76923076923</v>
      </c>
      <c r="CC175" s="212">
        <f ca="1">(CC$129*INDEX('Term Pricing'!$G$898:$G$1077,MATCH('Project 1'!CC$8,'Term Pricing'!$C$898:$C$1077,0))*$E175*$F175)+(CC$129*INDEX('Term Pricing'!$H$898:$H$1077,MATCH('Project 1'!CC$8,'Term Pricing'!$C$898:$C$1077,0))*$E175*(1-$F175))</f>
        <v>14704.615384615385</v>
      </c>
      <c r="CD175" s="212">
        <f ca="1">(CD$129*INDEX('Term Pricing'!$G$898:$G$1077,MATCH('Project 1'!CD$8,'Term Pricing'!$C$898:$C$1077,0))*$E175*$F175)+(CD$129*INDEX('Term Pricing'!$H$898:$H$1077,MATCH('Project 1'!CD$8,'Term Pricing'!$C$898:$C$1077,0))*$E175*(1-$F175))</f>
        <v>15194.76923076923</v>
      </c>
      <c r="CE175" s="212">
        <f ca="1">(CE$129*INDEX('Term Pricing'!$G$898:$G$1077,MATCH('Project 1'!CE$8,'Term Pricing'!$C$898:$C$1077,0))*$E175*$F175)+(CE$129*INDEX('Term Pricing'!$H$898:$H$1077,MATCH('Project 1'!CE$8,'Term Pricing'!$C$898:$C$1077,0))*$E175*(1-$F175))</f>
        <v>15194.76923076923</v>
      </c>
      <c r="CF175" s="212">
        <f ca="1">(CF$129*INDEX('Term Pricing'!$G$898:$G$1077,MATCH('Project 1'!CF$8,'Term Pricing'!$C$898:$C$1077,0))*$E175*$F175)+(CF$129*INDEX('Term Pricing'!$H$898:$H$1077,MATCH('Project 1'!CF$8,'Term Pricing'!$C$898:$C$1077,0))*$E175*(1-$F175))</f>
        <v>14214.461538461539</v>
      </c>
      <c r="CG175" s="212">
        <f ca="1">(CG$129*INDEX('Term Pricing'!$G$898:$G$1077,MATCH('Project 1'!CG$8,'Term Pricing'!$C$898:$C$1077,0))*$E175*$F175)+(CG$129*INDEX('Term Pricing'!$H$898:$H$1077,MATCH('Project 1'!CG$8,'Term Pricing'!$C$898:$C$1077,0))*$E175*(1-$F175))</f>
        <v>15194.76923076923</v>
      </c>
      <c r="CH175" s="212">
        <f ca="1">(CH$129*INDEX('Term Pricing'!$G$898:$G$1077,MATCH('Project 1'!CH$8,'Term Pricing'!$C$898:$C$1077,0))*$E175*$F175)+(CH$129*INDEX('Term Pricing'!$H$898:$H$1077,MATCH('Project 1'!CH$8,'Term Pricing'!$C$898:$C$1077,0))*$E175*(1-$F175))</f>
        <v>14704.615384615385</v>
      </c>
      <c r="CI175" s="212">
        <f ca="1">(CI$129*INDEX('Term Pricing'!$G$898:$G$1077,MATCH('Project 1'!CI$8,'Term Pricing'!$C$898:$C$1077,0))*$E175*$F175)+(CI$129*INDEX('Term Pricing'!$H$898:$H$1077,MATCH('Project 1'!CI$8,'Term Pricing'!$C$898:$C$1077,0))*$E175*(1-$F175))</f>
        <v>15194.76923076923</v>
      </c>
      <c r="CJ175" s="212">
        <f ca="1">(CJ$129*INDEX('Term Pricing'!$G$898:$G$1077,MATCH('Project 1'!CJ$8,'Term Pricing'!$C$898:$C$1077,0))*$E175*$F175)+(CJ$129*INDEX('Term Pricing'!$H$898:$H$1077,MATCH('Project 1'!CJ$8,'Term Pricing'!$C$898:$C$1077,0))*$E175*(1-$F175))</f>
        <v>14704.615384615385</v>
      </c>
      <c r="CK175" s="212">
        <f ca="1">(CK$129*INDEX('Term Pricing'!$G$898:$G$1077,MATCH('Project 1'!CK$8,'Term Pricing'!$C$898:$C$1077,0))*$E175*$F175)+(CK$129*INDEX('Term Pricing'!$H$898:$H$1077,MATCH('Project 1'!CK$8,'Term Pricing'!$C$898:$C$1077,0))*$E175*(1-$F175))</f>
        <v>15194.76923076923</v>
      </c>
      <c r="CL175" s="212">
        <f ca="1">(CL$129*INDEX('Term Pricing'!$G$898:$G$1077,MATCH('Project 1'!CL$8,'Term Pricing'!$C$898:$C$1077,0))*$E175*$F175)+(CL$129*INDEX('Term Pricing'!$H$898:$H$1077,MATCH('Project 1'!CL$8,'Term Pricing'!$C$898:$C$1077,0))*$E175*(1-$F175))</f>
        <v>15194.76923076923</v>
      </c>
      <c r="CM175" s="212">
        <f ca="1">(CM$129*INDEX('Term Pricing'!$G$898:$G$1077,MATCH('Project 1'!CM$8,'Term Pricing'!$C$898:$C$1077,0))*$E175*$F175)+(CM$129*INDEX('Term Pricing'!$H$898:$H$1077,MATCH('Project 1'!CM$8,'Term Pricing'!$C$898:$C$1077,0))*$E175*(1-$F175))</f>
        <v>14704.615384615385</v>
      </c>
      <c r="CN175" s="212">
        <f ca="1">(CN$129*INDEX('Term Pricing'!$G$898:$G$1077,MATCH('Project 1'!CN$8,'Term Pricing'!$C$898:$C$1077,0))*$E175*$F175)+(CN$129*INDEX('Term Pricing'!$H$898:$H$1077,MATCH('Project 1'!CN$8,'Term Pricing'!$C$898:$C$1077,0))*$E175*(1-$F175))</f>
        <v>15194.76923076923</v>
      </c>
      <c r="CO175" s="212">
        <f ca="1">(CO$129*INDEX('Term Pricing'!$G$898:$G$1077,MATCH('Project 1'!CO$8,'Term Pricing'!$C$898:$C$1077,0))*$E175*$F175)+(CO$129*INDEX('Term Pricing'!$H$898:$H$1077,MATCH('Project 1'!CO$8,'Term Pricing'!$C$898:$C$1077,0))*$E175*(1-$F175))</f>
        <v>14704.615384615385</v>
      </c>
      <c r="CP175" s="212">
        <f ca="1">(CP$129*INDEX('Term Pricing'!$G$898:$G$1077,MATCH('Project 1'!CP$8,'Term Pricing'!$C$898:$C$1077,0))*$E175*$F175)+(CP$129*INDEX('Term Pricing'!$H$898:$H$1077,MATCH('Project 1'!CP$8,'Term Pricing'!$C$898:$C$1077,0))*$E175*(1-$F175))</f>
        <v>15194.76923076923</v>
      </c>
      <c r="CQ175" s="212">
        <f ca="1">(CQ$129*INDEX('Term Pricing'!$G$898:$G$1077,MATCH('Project 1'!CQ$8,'Term Pricing'!$C$898:$C$1077,0))*$E175*$F175)+(CQ$129*INDEX('Term Pricing'!$H$898:$H$1077,MATCH('Project 1'!CQ$8,'Term Pricing'!$C$898:$C$1077,0))*$E175*(1-$F175))</f>
        <v>15194.76923076923</v>
      </c>
      <c r="CR175" s="212">
        <f ca="1">(CR$129*INDEX('Term Pricing'!$G$898:$G$1077,MATCH('Project 1'!CR$8,'Term Pricing'!$C$898:$C$1077,0))*$E175*$F175)+(CR$129*INDEX('Term Pricing'!$H$898:$H$1077,MATCH('Project 1'!CR$8,'Term Pricing'!$C$898:$C$1077,0))*$E175*(1-$F175))</f>
        <v>13724.307692307691</v>
      </c>
      <c r="CS175" s="212">
        <f ca="1">(CS$129*INDEX('Term Pricing'!$G$898:$G$1077,MATCH('Project 1'!CS$8,'Term Pricing'!$C$898:$C$1077,0))*$E175*$F175)+(CS$129*INDEX('Term Pricing'!$H$898:$H$1077,MATCH('Project 1'!CS$8,'Term Pricing'!$C$898:$C$1077,0))*$E175*(1-$F175))</f>
        <v>15194.76923076923</v>
      </c>
      <c r="CT175" s="212">
        <f ca="1">(CT$129*INDEX('Term Pricing'!$G$898:$G$1077,MATCH('Project 1'!CT$8,'Term Pricing'!$C$898:$C$1077,0))*$E175*$F175)+(CT$129*INDEX('Term Pricing'!$H$898:$H$1077,MATCH('Project 1'!CT$8,'Term Pricing'!$C$898:$C$1077,0))*$E175*(1-$F175))</f>
        <v>14704.615384615385</v>
      </c>
      <c r="CU175" s="212">
        <f ca="1">(CU$129*INDEX('Term Pricing'!$G$898:$G$1077,MATCH('Project 1'!CU$8,'Term Pricing'!$C$898:$C$1077,0))*$E175*$F175)+(CU$129*INDEX('Term Pricing'!$H$898:$H$1077,MATCH('Project 1'!CU$8,'Term Pricing'!$C$898:$C$1077,0))*$E175*(1-$F175))</f>
        <v>15194.76923076923</v>
      </c>
      <c r="CV175" s="212">
        <f ca="1">(CV$129*INDEX('Term Pricing'!$G$898:$G$1077,MATCH('Project 1'!CV$8,'Term Pricing'!$C$898:$C$1077,0))*$E175*$F175)+(CV$129*INDEX('Term Pricing'!$H$898:$H$1077,MATCH('Project 1'!CV$8,'Term Pricing'!$C$898:$C$1077,0))*$E175*(1-$F175))</f>
        <v>14704.615384615385</v>
      </c>
      <c r="CW175" s="212">
        <f ca="1">(CW$129*INDEX('Term Pricing'!$G$898:$G$1077,MATCH('Project 1'!CW$8,'Term Pricing'!$C$898:$C$1077,0))*$E175*$F175)+(CW$129*INDEX('Term Pricing'!$H$898:$H$1077,MATCH('Project 1'!CW$8,'Term Pricing'!$C$898:$C$1077,0))*$E175*(1-$F175))</f>
        <v>15194.76923076923</v>
      </c>
      <c r="CX175" s="212">
        <f ca="1">(CX$129*INDEX('Term Pricing'!$G$898:$G$1077,MATCH('Project 1'!CX$8,'Term Pricing'!$C$898:$C$1077,0))*$E175*$F175)+(CX$129*INDEX('Term Pricing'!$H$898:$H$1077,MATCH('Project 1'!CX$8,'Term Pricing'!$C$898:$C$1077,0))*$E175*(1-$F175))</f>
        <v>15194.76923076923</v>
      </c>
      <c r="CY175" s="212">
        <f ca="1">(CY$129*INDEX('Term Pricing'!$G$898:$G$1077,MATCH('Project 1'!CY$8,'Term Pricing'!$C$898:$C$1077,0))*$E175*$F175)+(CY$129*INDEX('Term Pricing'!$H$898:$H$1077,MATCH('Project 1'!CY$8,'Term Pricing'!$C$898:$C$1077,0))*$E175*(1-$F175))</f>
        <v>14704.615384615385</v>
      </c>
      <c r="CZ175" s="212">
        <f ca="1">(CZ$129*INDEX('Term Pricing'!$G$898:$G$1077,MATCH('Project 1'!CZ$8,'Term Pricing'!$C$898:$C$1077,0))*$E175*$F175)+(CZ$129*INDEX('Term Pricing'!$H$898:$H$1077,MATCH('Project 1'!CZ$8,'Term Pricing'!$C$898:$C$1077,0))*$E175*(1-$F175))</f>
        <v>15194.76923076923</v>
      </c>
      <c r="DA175" s="212">
        <f ca="1">(DA$129*INDEX('Term Pricing'!$G$898:$G$1077,MATCH('Project 1'!DA$8,'Term Pricing'!$C$898:$C$1077,0))*$E175*$F175)+(DA$129*INDEX('Term Pricing'!$H$898:$H$1077,MATCH('Project 1'!DA$8,'Term Pricing'!$C$898:$C$1077,0))*$E175*(1-$F175))</f>
        <v>14704.615384615385</v>
      </c>
      <c r="DB175" s="212">
        <f ca="1">(DB$129*INDEX('Term Pricing'!$G$898:$G$1077,MATCH('Project 1'!DB$8,'Term Pricing'!$C$898:$C$1077,0))*$E175*$F175)+(DB$129*INDEX('Term Pricing'!$H$898:$H$1077,MATCH('Project 1'!DB$8,'Term Pricing'!$C$898:$C$1077,0))*$E175*(1-$F175))</f>
        <v>15194.76923076923</v>
      </c>
      <c r="DC175" s="212">
        <f ca="1">(DC$129*INDEX('Term Pricing'!$G$898:$G$1077,MATCH('Project 1'!DC$8,'Term Pricing'!$C$898:$C$1077,0))*$E175*$F175)+(DC$129*INDEX('Term Pricing'!$H$898:$H$1077,MATCH('Project 1'!DC$8,'Term Pricing'!$C$898:$C$1077,0))*$E175*(1-$F175))</f>
        <v>15194.76923076923</v>
      </c>
      <c r="DD175" s="212">
        <f ca="1">(DD$129*INDEX('Term Pricing'!$G$898:$G$1077,MATCH('Project 1'!DD$8,'Term Pricing'!$C$898:$C$1077,0))*$E175*$F175)+(DD$129*INDEX('Term Pricing'!$H$898:$H$1077,MATCH('Project 1'!DD$8,'Term Pricing'!$C$898:$C$1077,0))*$E175*(1-$F175))</f>
        <v>13724.307692307691</v>
      </c>
      <c r="DE175" s="212">
        <f ca="1">(DE$129*INDEX('Term Pricing'!$G$898:$G$1077,MATCH('Project 1'!DE$8,'Term Pricing'!$C$898:$C$1077,0))*$E175*$F175)+(DE$129*INDEX('Term Pricing'!$H$898:$H$1077,MATCH('Project 1'!DE$8,'Term Pricing'!$C$898:$C$1077,0))*$E175*(1-$F175))</f>
        <v>15194.76923076923</v>
      </c>
      <c r="DF175" s="212">
        <f ca="1">(DF$129*INDEX('Term Pricing'!$G$898:$G$1077,MATCH('Project 1'!DF$8,'Term Pricing'!$C$898:$C$1077,0))*$E175*$F175)+(DF$129*INDEX('Term Pricing'!$H$898:$H$1077,MATCH('Project 1'!DF$8,'Term Pricing'!$C$898:$C$1077,0))*$E175*(1-$F175))</f>
        <v>14704.615384615385</v>
      </c>
      <c r="DG175" s="212">
        <f ca="1">(DG$129*INDEX('Term Pricing'!$G$898:$G$1077,MATCH('Project 1'!DG$8,'Term Pricing'!$C$898:$C$1077,0))*$E175*$F175)+(DG$129*INDEX('Term Pricing'!$H$898:$H$1077,MATCH('Project 1'!DG$8,'Term Pricing'!$C$898:$C$1077,0))*$E175*(1-$F175))</f>
        <v>15194.76923076923</v>
      </c>
      <c r="DH175" s="212">
        <f ca="1">(DH$129*INDEX('Term Pricing'!$G$898:$G$1077,MATCH('Project 1'!DH$8,'Term Pricing'!$C$898:$C$1077,0))*$E175*$F175)+(DH$129*INDEX('Term Pricing'!$H$898:$H$1077,MATCH('Project 1'!DH$8,'Term Pricing'!$C$898:$C$1077,0))*$E175*(1-$F175))</f>
        <v>14704.615384615385</v>
      </c>
      <c r="DI175" s="212">
        <f ca="1">(DI$129*INDEX('Term Pricing'!$G$898:$G$1077,MATCH('Project 1'!DI$8,'Term Pricing'!$C$898:$C$1077,0))*$E175*$F175)+(DI$129*INDEX('Term Pricing'!$H$898:$H$1077,MATCH('Project 1'!DI$8,'Term Pricing'!$C$898:$C$1077,0))*$E175*(1-$F175))</f>
        <v>15194.76923076923</v>
      </c>
      <c r="DJ175" s="212">
        <f ca="1">(DJ$129*INDEX('Term Pricing'!$G$898:$G$1077,MATCH('Project 1'!DJ$8,'Term Pricing'!$C$898:$C$1077,0))*$E175*$F175)+(DJ$129*INDEX('Term Pricing'!$H$898:$H$1077,MATCH('Project 1'!DJ$8,'Term Pricing'!$C$898:$C$1077,0))*$E175*(1-$F175))</f>
        <v>15194.76923076923</v>
      </c>
      <c r="DK175" s="212">
        <f ca="1">(DK$129*INDEX('Term Pricing'!$G$898:$G$1077,MATCH('Project 1'!DK$8,'Term Pricing'!$C$898:$C$1077,0))*$E175*$F175)+(DK$129*INDEX('Term Pricing'!$H$898:$H$1077,MATCH('Project 1'!DK$8,'Term Pricing'!$C$898:$C$1077,0))*$E175*(1-$F175))</f>
        <v>14704.615384615385</v>
      </c>
      <c r="DL175" s="212">
        <f ca="1">(DL$129*INDEX('Term Pricing'!$G$898:$G$1077,MATCH('Project 1'!DL$8,'Term Pricing'!$C$898:$C$1077,0))*$E175*$F175)+(DL$129*INDEX('Term Pricing'!$H$898:$H$1077,MATCH('Project 1'!DL$8,'Term Pricing'!$C$898:$C$1077,0))*$E175*(1-$F175))</f>
        <v>15194.76923076923</v>
      </c>
      <c r="DM175" s="212">
        <f ca="1">(DM$129*INDEX('Term Pricing'!$G$898:$G$1077,MATCH('Project 1'!DM$8,'Term Pricing'!$C$898:$C$1077,0))*$E175*$F175)+(DM$129*INDEX('Term Pricing'!$H$898:$H$1077,MATCH('Project 1'!DM$8,'Term Pricing'!$C$898:$C$1077,0))*$E175*(1-$F175))</f>
        <v>14704.615384615385</v>
      </c>
      <c r="DN175" s="212">
        <f ca="1">(DN$129*INDEX('Term Pricing'!$G$898:$G$1077,MATCH('Project 1'!DN$8,'Term Pricing'!$C$898:$C$1077,0))*$E175*$F175)+(DN$129*INDEX('Term Pricing'!$H$898:$H$1077,MATCH('Project 1'!DN$8,'Term Pricing'!$C$898:$C$1077,0))*$E175*(1-$F175))</f>
        <v>15194.76923076923</v>
      </c>
      <c r="DO175" s="212">
        <f ca="1">(DO$129*INDEX('Term Pricing'!$G$898:$G$1077,MATCH('Project 1'!DO$8,'Term Pricing'!$C$898:$C$1077,0))*$E175*$F175)+(DO$129*INDEX('Term Pricing'!$H$898:$H$1077,MATCH('Project 1'!DO$8,'Term Pricing'!$C$898:$C$1077,0))*$E175*(1-$F175))</f>
        <v>15194.76923076923</v>
      </c>
      <c r="DP175" s="212">
        <f ca="1">(DP$129*INDEX('Term Pricing'!$G$898:$G$1077,MATCH('Project 1'!DP$8,'Term Pricing'!$C$898:$C$1077,0))*$E175*$F175)+(DP$129*INDEX('Term Pricing'!$H$898:$H$1077,MATCH('Project 1'!DP$8,'Term Pricing'!$C$898:$C$1077,0))*$E175*(1-$F175))</f>
        <v>13724.307692307691</v>
      </c>
      <c r="DQ175" s="212">
        <f ca="1">(DQ$129*INDEX('Term Pricing'!$G$898:$G$1077,MATCH('Project 1'!DQ$8,'Term Pricing'!$C$898:$C$1077,0))*$E175*$F175)+(DQ$129*INDEX('Term Pricing'!$H$898:$H$1077,MATCH('Project 1'!DQ$8,'Term Pricing'!$C$898:$C$1077,0))*$E175*(1-$F175))</f>
        <v>15194.76923076923</v>
      </c>
      <c r="DR175" s="212">
        <f ca="1">(DR$129*INDEX('Term Pricing'!$G$898:$G$1077,MATCH('Project 1'!DR$8,'Term Pricing'!$C$898:$C$1077,0))*$E175*$F175)+(DR$129*INDEX('Term Pricing'!$H$898:$H$1077,MATCH('Project 1'!DR$8,'Term Pricing'!$C$898:$C$1077,0))*$E175*(1-$F175))</f>
        <v>14704.615384615385</v>
      </c>
      <c r="DS175" s="212">
        <f ca="1">(DS$129*INDEX('Term Pricing'!$G$898:$G$1077,MATCH('Project 1'!DS$8,'Term Pricing'!$C$898:$C$1077,0))*$E175*$F175)+(DS$129*INDEX('Term Pricing'!$H$898:$H$1077,MATCH('Project 1'!DS$8,'Term Pricing'!$C$898:$C$1077,0))*$E175*(1-$F175))</f>
        <v>15194.76923076923</v>
      </c>
      <c r="DT175" s="212">
        <f ca="1">(DT$129*INDEX('Term Pricing'!$G$898:$G$1077,MATCH('Project 1'!DT$8,'Term Pricing'!$C$898:$C$1077,0))*$E175*$F175)+(DT$129*INDEX('Term Pricing'!$H$898:$H$1077,MATCH('Project 1'!DT$8,'Term Pricing'!$C$898:$C$1077,0))*$E175*(1-$F175))</f>
        <v>14704.615384615385</v>
      </c>
      <c r="DU175" s="212">
        <f ca="1">(DU$129*INDEX('Term Pricing'!$G$898:$G$1077,MATCH('Project 1'!DU$8,'Term Pricing'!$C$898:$C$1077,0))*$E175*$F175)+(DU$129*INDEX('Term Pricing'!$H$898:$H$1077,MATCH('Project 1'!DU$8,'Term Pricing'!$C$898:$C$1077,0))*$E175*(1-$F175))</f>
        <v>15194.76923076923</v>
      </c>
      <c r="DV175" s="212">
        <f ca="1">(DV$129*INDEX('Term Pricing'!$G$898:$G$1077,MATCH('Project 1'!DV$8,'Term Pricing'!$C$898:$C$1077,0))*$E175*$F175)+(DV$129*INDEX('Term Pricing'!$H$898:$H$1077,MATCH('Project 1'!DV$8,'Term Pricing'!$C$898:$C$1077,0))*$E175*(1-$F175))</f>
        <v>15194.76923076923</v>
      </c>
      <c r="DW175" s="212">
        <f ca="1">(DW$129*INDEX('Term Pricing'!$G$898:$G$1077,MATCH('Project 1'!DW$8,'Term Pricing'!$C$898:$C$1077,0))*$E175*$F175)+(DW$129*INDEX('Term Pricing'!$H$898:$H$1077,MATCH('Project 1'!DW$8,'Term Pricing'!$C$898:$C$1077,0))*$E175*(1-$F175))</f>
        <v>14704.615384615385</v>
      </c>
      <c r="DX175" s="212">
        <f ca="1">(DX$129*INDEX('Term Pricing'!$G$898:$G$1077,MATCH('Project 1'!DX$8,'Term Pricing'!$C$898:$C$1077,0))*$E175*$F175)+(DX$129*INDEX('Term Pricing'!$H$898:$H$1077,MATCH('Project 1'!DX$8,'Term Pricing'!$C$898:$C$1077,0))*$E175*(1-$F175))</f>
        <v>15194.76923076923</v>
      </c>
      <c r="DY175" s="212">
        <f ca="1">(DY$129*INDEX('Term Pricing'!$G$898:$G$1077,MATCH('Project 1'!DY$8,'Term Pricing'!$C$898:$C$1077,0))*$E175*$F175)+(DY$129*INDEX('Term Pricing'!$H$898:$H$1077,MATCH('Project 1'!DY$8,'Term Pricing'!$C$898:$C$1077,0))*$E175*(1-$F175))</f>
        <v>14704.615384615385</v>
      </c>
      <c r="DZ175" s="212">
        <f ca="1">(DZ$129*INDEX('Term Pricing'!$G$898:$G$1077,MATCH('Project 1'!DZ$8,'Term Pricing'!$C$898:$C$1077,0))*$E175*$F175)+(DZ$129*INDEX('Term Pricing'!$H$898:$H$1077,MATCH('Project 1'!DZ$8,'Term Pricing'!$C$898:$C$1077,0))*$E175*(1-$F175))</f>
        <v>15194.76923076923</v>
      </c>
    </row>
    <row r="176" spans="1:130">
      <c r="A176" s="151"/>
      <c r="C176" s="34" t="s">
        <v>260</v>
      </c>
      <c r="E176" s="70">
        <f>Inputs!H114</f>
        <v>0.2</v>
      </c>
      <c r="F176" s="70">
        <f>Inputs!I114</f>
        <v>0.6</v>
      </c>
      <c r="G176" s="54" t="s">
        <v>83</v>
      </c>
      <c r="H176" s="272">
        <f ca="1">IFERROR(SUM($J176:$DZ176)/(SUM($J$129:$DZ$129)*E176),0)</f>
        <v>1.1346153846153859</v>
      </c>
      <c r="I176" s="29"/>
      <c r="J176" s="212">
        <f ca="1">(J$129*INDEX('Term Pricing'!$G$1083:$G$1262,MATCH('Project 1'!J$8,'Term Pricing'!$C$1083:$C$1262,0))*$E176*$F176)+(J$129*INDEX('Term Pricing'!$H$1083:$H$1262,MATCH('Project 1'!J$8,'Term Pricing'!$C$1083:$C$1262,0))*$E176*(1-$F176))</f>
        <v>0</v>
      </c>
      <c r="K176" s="212">
        <f ca="1">(K$129*INDEX('Term Pricing'!$G$1083:$G$1262,MATCH('Project 1'!K$8,'Term Pricing'!$C$1083:$C$1262,0))*$E176*$F176)+(K$129*INDEX('Term Pricing'!$H$1083:$H$1262,MATCH('Project 1'!K$8,'Term Pricing'!$C$1083:$C$1262,0))*$E176*(1-$F176))</f>
        <v>0</v>
      </c>
      <c r="L176" s="212">
        <f ca="1">(L$129*INDEX('Term Pricing'!$G$1083:$G$1262,MATCH('Project 1'!L$8,'Term Pricing'!$C$1083:$C$1262,0))*$E176*$F176)+(L$129*INDEX('Term Pricing'!$H$1083:$H$1262,MATCH('Project 1'!L$8,'Term Pricing'!$C$1083:$C$1262,0))*$E176*(1-$F176))</f>
        <v>0</v>
      </c>
      <c r="M176" s="212">
        <f ca="1">(M$129*INDEX('Term Pricing'!$G$1083:$G$1262,MATCH('Project 1'!M$8,'Term Pricing'!$C$1083:$C$1262,0))*$E176*$F176)+(M$129*INDEX('Term Pricing'!$H$1083:$H$1262,MATCH('Project 1'!M$8,'Term Pricing'!$C$1083:$C$1262,0))*$E176*(1-$F176))</f>
        <v>0</v>
      </c>
      <c r="N176" s="212">
        <f ca="1">(N$129*INDEX('Term Pricing'!$G$1083:$G$1262,MATCH('Project 1'!N$8,'Term Pricing'!$C$1083:$C$1262,0))*$E176*$F176)+(N$129*INDEX('Term Pricing'!$H$1083:$H$1262,MATCH('Project 1'!N$8,'Term Pricing'!$C$1083:$C$1262,0))*$E176*(1-$F176))</f>
        <v>8822.7692307692305</v>
      </c>
      <c r="O176" s="212">
        <f ca="1">(O$129*INDEX('Term Pricing'!$G$1083:$G$1262,MATCH('Project 1'!O$8,'Term Pricing'!$C$1083:$C$1262,0))*$E176*$F176)+(O$129*INDEX('Term Pricing'!$H$1083:$H$1262,MATCH('Project 1'!O$8,'Term Pricing'!$C$1083:$C$1262,0))*$E176*(1-$F176))</f>
        <v>9116.8615384615387</v>
      </c>
      <c r="P176" s="212">
        <f ca="1">(P$129*INDEX('Term Pricing'!$G$1083:$G$1262,MATCH('Project 1'!P$8,'Term Pricing'!$C$1083:$C$1262,0))*$E176*$F176)+(P$129*INDEX('Term Pricing'!$H$1083:$H$1262,MATCH('Project 1'!P$8,'Term Pricing'!$C$1083:$C$1262,0))*$E176*(1-$F176))</f>
        <v>8822.7692307692305</v>
      </c>
      <c r="Q176" s="212">
        <f ca="1">(Q$129*INDEX('Term Pricing'!$G$1083:$G$1262,MATCH('Project 1'!Q$8,'Term Pricing'!$C$1083:$C$1262,0))*$E176*$F176)+(Q$129*INDEX('Term Pricing'!$H$1083:$H$1262,MATCH('Project 1'!Q$8,'Term Pricing'!$C$1083:$C$1262,0))*$E176*(1-$F176))</f>
        <v>9116.8615384615387</v>
      </c>
      <c r="R176" s="212">
        <f ca="1">(R$129*INDEX('Term Pricing'!$G$1083:$G$1262,MATCH('Project 1'!R$8,'Term Pricing'!$C$1083:$C$1262,0))*$E176*$F176)+(R$129*INDEX('Term Pricing'!$H$1083:$H$1262,MATCH('Project 1'!R$8,'Term Pricing'!$C$1083:$C$1262,0))*$E176*(1-$F176))</f>
        <v>9116.8615384615387</v>
      </c>
      <c r="S176" s="212">
        <f ca="1">(S$129*INDEX('Term Pricing'!$G$1083:$G$1262,MATCH('Project 1'!S$8,'Term Pricing'!$C$1083:$C$1262,0))*$E176*$F176)+(S$129*INDEX('Term Pricing'!$H$1083:$H$1262,MATCH('Project 1'!S$8,'Term Pricing'!$C$1083:$C$1262,0))*$E176*(1-$F176))</f>
        <v>8822.7692307692305</v>
      </c>
      <c r="T176" s="212">
        <f ca="1">(T$129*INDEX('Term Pricing'!$G$1083:$G$1262,MATCH('Project 1'!T$8,'Term Pricing'!$C$1083:$C$1262,0))*$E176*$F176)+(T$129*INDEX('Term Pricing'!$H$1083:$H$1262,MATCH('Project 1'!T$8,'Term Pricing'!$C$1083:$C$1262,0))*$E176*(1-$F176))</f>
        <v>9116.8615384615387</v>
      </c>
      <c r="U176" s="212">
        <f ca="1">(U$129*INDEX('Term Pricing'!$G$1083:$G$1262,MATCH('Project 1'!U$8,'Term Pricing'!$C$1083:$C$1262,0))*$E176*$F176)+(U$129*INDEX('Term Pricing'!$H$1083:$H$1262,MATCH('Project 1'!U$8,'Term Pricing'!$C$1083:$C$1262,0))*$E176*(1-$F176))</f>
        <v>8822.7692307692305</v>
      </c>
      <c r="V176" s="212">
        <f ca="1">(V$129*INDEX('Term Pricing'!$G$1083:$G$1262,MATCH('Project 1'!V$8,'Term Pricing'!$C$1083:$C$1262,0))*$E176*$F176)+(V$129*INDEX('Term Pricing'!$H$1083:$H$1262,MATCH('Project 1'!V$8,'Term Pricing'!$C$1083:$C$1262,0))*$E176*(1-$F176))</f>
        <v>9116.8615384615387</v>
      </c>
      <c r="W176" s="212">
        <f ca="1">(W$129*INDEX('Term Pricing'!$G$1083:$G$1262,MATCH('Project 1'!W$8,'Term Pricing'!$C$1083:$C$1262,0))*$E176*$F176)+(W$129*INDEX('Term Pricing'!$H$1083:$H$1262,MATCH('Project 1'!W$8,'Term Pricing'!$C$1083:$C$1262,0))*$E176*(1-$F176))</f>
        <v>9116.8615384615387</v>
      </c>
      <c r="X176" s="212">
        <f ca="1">(X$129*INDEX('Term Pricing'!$G$1083:$G$1262,MATCH('Project 1'!X$8,'Term Pricing'!$C$1083:$C$1262,0))*$E176*$F176)+(X$129*INDEX('Term Pricing'!$H$1083:$H$1262,MATCH('Project 1'!X$8,'Term Pricing'!$C$1083:$C$1262,0))*$E176*(1-$F176))</f>
        <v>8234.5846153846142</v>
      </c>
      <c r="Y176" s="212">
        <f ca="1">(Y$129*INDEX('Term Pricing'!$G$1083:$G$1262,MATCH('Project 1'!Y$8,'Term Pricing'!$C$1083:$C$1262,0))*$E176*$F176)+(Y$129*INDEX('Term Pricing'!$H$1083:$H$1262,MATCH('Project 1'!Y$8,'Term Pricing'!$C$1083:$C$1262,0))*$E176*(1-$F176))</f>
        <v>9116.8615384615387</v>
      </c>
      <c r="Z176" s="212">
        <f ca="1">(Z$129*INDEX('Term Pricing'!$G$1083:$G$1262,MATCH('Project 1'!Z$8,'Term Pricing'!$C$1083:$C$1262,0))*$E176*$F176)+(Z$129*INDEX('Term Pricing'!$H$1083:$H$1262,MATCH('Project 1'!Z$8,'Term Pricing'!$C$1083:$C$1262,0))*$E176*(1-$F176))</f>
        <v>8822.7692307692305</v>
      </c>
      <c r="AA176" s="212">
        <f ca="1">(AA$129*INDEX('Term Pricing'!$G$1083:$G$1262,MATCH('Project 1'!AA$8,'Term Pricing'!$C$1083:$C$1262,0))*$E176*$F176)+(AA$129*INDEX('Term Pricing'!$H$1083:$H$1262,MATCH('Project 1'!AA$8,'Term Pricing'!$C$1083:$C$1262,0))*$E176*(1-$F176))</f>
        <v>9116.8615384615387</v>
      </c>
      <c r="AB176" s="212">
        <f ca="1">(AB$129*INDEX('Term Pricing'!$G$1083:$G$1262,MATCH('Project 1'!AB$8,'Term Pricing'!$C$1083:$C$1262,0))*$E176*$F176)+(AB$129*INDEX('Term Pricing'!$H$1083:$H$1262,MATCH('Project 1'!AB$8,'Term Pricing'!$C$1083:$C$1262,0))*$E176*(1-$F176))</f>
        <v>8822.7692307692305</v>
      </c>
      <c r="AC176" s="212">
        <f ca="1">(AC$129*INDEX('Term Pricing'!$G$1083:$G$1262,MATCH('Project 1'!AC$8,'Term Pricing'!$C$1083:$C$1262,0))*$E176*$F176)+(AC$129*INDEX('Term Pricing'!$H$1083:$H$1262,MATCH('Project 1'!AC$8,'Term Pricing'!$C$1083:$C$1262,0))*$E176*(1-$F176))</f>
        <v>9116.8615384615387</v>
      </c>
      <c r="AD176" s="212">
        <f ca="1">(AD$129*INDEX('Term Pricing'!$G$1083:$G$1262,MATCH('Project 1'!AD$8,'Term Pricing'!$C$1083:$C$1262,0))*$E176*$F176)+(AD$129*INDEX('Term Pricing'!$H$1083:$H$1262,MATCH('Project 1'!AD$8,'Term Pricing'!$C$1083:$C$1262,0))*$E176*(1-$F176))</f>
        <v>9116.8615384615387</v>
      </c>
      <c r="AE176" s="212">
        <f ca="1">(AE$129*INDEX('Term Pricing'!$G$1083:$G$1262,MATCH('Project 1'!AE$8,'Term Pricing'!$C$1083:$C$1262,0))*$E176*$F176)+(AE$129*INDEX('Term Pricing'!$H$1083:$H$1262,MATCH('Project 1'!AE$8,'Term Pricing'!$C$1083:$C$1262,0))*$E176*(1-$F176))</f>
        <v>8822.7692307692305</v>
      </c>
      <c r="AF176" s="212">
        <f ca="1">(AF$129*INDEX('Term Pricing'!$G$1083:$G$1262,MATCH('Project 1'!AF$8,'Term Pricing'!$C$1083:$C$1262,0))*$E176*$F176)+(AF$129*INDEX('Term Pricing'!$H$1083:$H$1262,MATCH('Project 1'!AF$8,'Term Pricing'!$C$1083:$C$1262,0))*$E176*(1-$F176))</f>
        <v>9116.8615384615387</v>
      </c>
      <c r="AG176" s="212">
        <f ca="1">(AG$129*INDEX('Term Pricing'!$G$1083:$G$1262,MATCH('Project 1'!AG$8,'Term Pricing'!$C$1083:$C$1262,0))*$E176*$F176)+(AG$129*INDEX('Term Pricing'!$H$1083:$H$1262,MATCH('Project 1'!AG$8,'Term Pricing'!$C$1083:$C$1262,0))*$E176*(1-$F176))</f>
        <v>8822.7692307692305</v>
      </c>
      <c r="AH176" s="212">
        <f ca="1">(AH$129*INDEX('Term Pricing'!$G$1083:$G$1262,MATCH('Project 1'!AH$8,'Term Pricing'!$C$1083:$C$1262,0))*$E176*$F176)+(AH$129*INDEX('Term Pricing'!$H$1083:$H$1262,MATCH('Project 1'!AH$8,'Term Pricing'!$C$1083:$C$1262,0))*$E176*(1-$F176))</f>
        <v>9116.8615384615387</v>
      </c>
      <c r="AI176" s="212">
        <f ca="1">(AI$129*INDEX('Term Pricing'!$G$1083:$G$1262,MATCH('Project 1'!AI$8,'Term Pricing'!$C$1083:$C$1262,0))*$E176*$F176)+(AI$129*INDEX('Term Pricing'!$H$1083:$H$1262,MATCH('Project 1'!AI$8,'Term Pricing'!$C$1083:$C$1262,0))*$E176*(1-$F176))</f>
        <v>9116.8615384615387</v>
      </c>
      <c r="AJ176" s="212">
        <f ca="1">(AJ$129*INDEX('Term Pricing'!$G$1083:$G$1262,MATCH('Project 1'!AJ$8,'Term Pricing'!$C$1083:$C$1262,0))*$E176*$F176)+(AJ$129*INDEX('Term Pricing'!$H$1083:$H$1262,MATCH('Project 1'!AJ$8,'Term Pricing'!$C$1083:$C$1262,0))*$E176*(1-$F176))</f>
        <v>8528.6769230769223</v>
      </c>
      <c r="AK176" s="212">
        <f ca="1">(AK$129*INDEX('Term Pricing'!$G$1083:$G$1262,MATCH('Project 1'!AK$8,'Term Pricing'!$C$1083:$C$1262,0))*$E176*$F176)+(AK$129*INDEX('Term Pricing'!$H$1083:$H$1262,MATCH('Project 1'!AK$8,'Term Pricing'!$C$1083:$C$1262,0))*$E176*(1-$F176))</f>
        <v>9116.8615384615387</v>
      </c>
      <c r="AL176" s="212">
        <f ca="1">(AL$129*INDEX('Term Pricing'!$G$1083:$G$1262,MATCH('Project 1'!AL$8,'Term Pricing'!$C$1083:$C$1262,0))*$E176*$F176)+(AL$129*INDEX('Term Pricing'!$H$1083:$H$1262,MATCH('Project 1'!AL$8,'Term Pricing'!$C$1083:$C$1262,0))*$E176*(1-$F176))</f>
        <v>8822.7692307692305</v>
      </c>
      <c r="AM176" s="212">
        <f ca="1">(AM$129*INDEX('Term Pricing'!$G$1083:$G$1262,MATCH('Project 1'!AM$8,'Term Pricing'!$C$1083:$C$1262,0))*$E176*$F176)+(AM$129*INDEX('Term Pricing'!$H$1083:$H$1262,MATCH('Project 1'!AM$8,'Term Pricing'!$C$1083:$C$1262,0))*$E176*(1-$F176))</f>
        <v>9116.8615384615387</v>
      </c>
      <c r="AN176" s="212">
        <f ca="1">(AN$129*INDEX('Term Pricing'!$G$1083:$G$1262,MATCH('Project 1'!AN$8,'Term Pricing'!$C$1083:$C$1262,0))*$E176*$F176)+(AN$129*INDEX('Term Pricing'!$H$1083:$H$1262,MATCH('Project 1'!AN$8,'Term Pricing'!$C$1083:$C$1262,0))*$E176*(1-$F176))</f>
        <v>8822.7692307692305</v>
      </c>
      <c r="AO176" s="212">
        <f ca="1">(AO$129*INDEX('Term Pricing'!$G$1083:$G$1262,MATCH('Project 1'!AO$8,'Term Pricing'!$C$1083:$C$1262,0))*$E176*$F176)+(AO$129*INDEX('Term Pricing'!$H$1083:$H$1262,MATCH('Project 1'!AO$8,'Term Pricing'!$C$1083:$C$1262,0))*$E176*(1-$F176))</f>
        <v>9116.8615384615387</v>
      </c>
      <c r="AP176" s="212">
        <f ca="1">(AP$129*INDEX('Term Pricing'!$G$1083:$G$1262,MATCH('Project 1'!AP$8,'Term Pricing'!$C$1083:$C$1262,0))*$E176*$F176)+(AP$129*INDEX('Term Pricing'!$H$1083:$H$1262,MATCH('Project 1'!AP$8,'Term Pricing'!$C$1083:$C$1262,0))*$E176*(1-$F176))</f>
        <v>9116.8615384615387</v>
      </c>
      <c r="AQ176" s="212">
        <f ca="1">(AQ$129*INDEX('Term Pricing'!$G$1083:$G$1262,MATCH('Project 1'!AQ$8,'Term Pricing'!$C$1083:$C$1262,0))*$E176*$F176)+(AQ$129*INDEX('Term Pricing'!$H$1083:$H$1262,MATCH('Project 1'!AQ$8,'Term Pricing'!$C$1083:$C$1262,0))*$E176*(1-$F176))</f>
        <v>8822.7692307692305</v>
      </c>
      <c r="AR176" s="212">
        <f ca="1">(AR$129*INDEX('Term Pricing'!$G$1083:$G$1262,MATCH('Project 1'!AR$8,'Term Pricing'!$C$1083:$C$1262,0))*$E176*$F176)+(AR$129*INDEX('Term Pricing'!$H$1083:$H$1262,MATCH('Project 1'!AR$8,'Term Pricing'!$C$1083:$C$1262,0))*$E176*(1-$F176))</f>
        <v>9116.8615384615387</v>
      </c>
      <c r="AS176" s="212">
        <f ca="1">(AS$129*INDEX('Term Pricing'!$G$1083:$G$1262,MATCH('Project 1'!AS$8,'Term Pricing'!$C$1083:$C$1262,0))*$E176*$F176)+(AS$129*INDEX('Term Pricing'!$H$1083:$H$1262,MATCH('Project 1'!AS$8,'Term Pricing'!$C$1083:$C$1262,0))*$E176*(1-$F176))</f>
        <v>8822.7692307692305</v>
      </c>
      <c r="AT176" s="212">
        <f ca="1">(AT$129*INDEX('Term Pricing'!$G$1083:$G$1262,MATCH('Project 1'!AT$8,'Term Pricing'!$C$1083:$C$1262,0))*$E176*$F176)+(AT$129*INDEX('Term Pricing'!$H$1083:$H$1262,MATCH('Project 1'!AT$8,'Term Pricing'!$C$1083:$C$1262,0))*$E176*(1-$F176))</f>
        <v>9116.8615384615387</v>
      </c>
      <c r="AU176" s="212">
        <f ca="1">(AU$129*INDEX('Term Pricing'!$G$1083:$G$1262,MATCH('Project 1'!AU$8,'Term Pricing'!$C$1083:$C$1262,0))*$E176*$F176)+(AU$129*INDEX('Term Pricing'!$H$1083:$H$1262,MATCH('Project 1'!AU$8,'Term Pricing'!$C$1083:$C$1262,0))*$E176*(1-$F176))</f>
        <v>9116.8615384615387</v>
      </c>
      <c r="AV176" s="212">
        <f ca="1">(AV$129*INDEX('Term Pricing'!$G$1083:$G$1262,MATCH('Project 1'!AV$8,'Term Pricing'!$C$1083:$C$1262,0))*$E176*$F176)+(AV$129*INDEX('Term Pricing'!$H$1083:$H$1262,MATCH('Project 1'!AV$8,'Term Pricing'!$C$1083:$C$1262,0))*$E176*(1-$F176))</f>
        <v>8234.5846153846142</v>
      </c>
      <c r="AW176" s="212">
        <f ca="1">(AW$129*INDEX('Term Pricing'!$G$1083:$G$1262,MATCH('Project 1'!AW$8,'Term Pricing'!$C$1083:$C$1262,0))*$E176*$F176)+(AW$129*INDEX('Term Pricing'!$H$1083:$H$1262,MATCH('Project 1'!AW$8,'Term Pricing'!$C$1083:$C$1262,0))*$E176*(1-$F176))</f>
        <v>9116.8615384615387</v>
      </c>
      <c r="AX176" s="212">
        <f ca="1">(AX$129*INDEX('Term Pricing'!$G$1083:$G$1262,MATCH('Project 1'!AX$8,'Term Pricing'!$C$1083:$C$1262,0))*$E176*$F176)+(AX$129*INDEX('Term Pricing'!$H$1083:$H$1262,MATCH('Project 1'!AX$8,'Term Pricing'!$C$1083:$C$1262,0))*$E176*(1-$F176))</f>
        <v>14704.615384615385</v>
      </c>
      <c r="AY176" s="212">
        <f ca="1">(AY$129*INDEX('Term Pricing'!$G$1083:$G$1262,MATCH('Project 1'!AY$8,'Term Pricing'!$C$1083:$C$1262,0))*$E176*$F176)+(AY$129*INDEX('Term Pricing'!$H$1083:$H$1262,MATCH('Project 1'!AY$8,'Term Pricing'!$C$1083:$C$1262,0))*$E176*(1-$F176))</f>
        <v>15194.76923076923</v>
      </c>
      <c r="AZ176" s="212">
        <f ca="1">(AZ$129*INDEX('Term Pricing'!$G$1083:$G$1262,MATCH('Project 1'!AZ$8,'Term Pricing'!$C$1083:$C$1262,0))*$E176*$F176)+(AZ$129*INDEX('Term Pricing'!$H$1083:$H$1262,MATCH('Project 1'!AZ$8,'Term Pricing'!$C$1083:$C$1262,0))*$E176*(1-$F176))</f>
        <v>14704.615384615385</v>
      </c>
      <c r="BA176" s="212">
        <f ca="1">(BA$129*INDEX('Term Pricing'!$G$1083:$G$1262,MATCH('Project 1'!BA$8,'Term Pricing'!$C$1083:$C$1262,0))*$E176*$F176)+(BA$129*INDEX('Term Pricing'!$H$1083:$H$1262,MATCH('Project 1'!BA$8,'Term Pricing'!$C$1083:$C$1262,0))*$E176*(1-$F176))</f>
        <v>15194.76923076923</v>
      </c>
      <c r="BB176" s="212">
        <f ca="1">(BB$129*INDEX('Term Pricing'!$G$1083:$G$1262,MATCH('Project 1'!BB$8,'Term Pricing'!$C$1083:$C$1262,0))*$E176*$F176)+(BB$129*INDEX('Term Pricing'!$H$1083:$H$1262,MATCH('Project 1'!BB$8,'Term Pricing'!$C$1083:$C$1262,0))*$E176*(1-$F176))</f>
        <v>15194.76923076923</v>
      </c>
      <c r="BC176" s="212">
        <f ca="1">(BC$129*INDEX('Term Pricing'!$G$1083:$G$1262,MATCH('Project 1'!BC$8,'Term Pricing'!$C$1083:$C$1262,0))*$E176*$F176)+(BC$129*INDEX('Term Pricing'!$H$1083:$H$1262,MATCH('Project 1'!BC$8,'Term Pricing'!$C$1083:$C$1262,0))*$E176*(1-$F176))</f>
        <v>14704.615384615385</v>
      </c>
      <c r="BD176" s="212">
        <f ca="1">(BD$129*INDEX('Term Pricing'!$G$1083:$G$1262,MATCH('Project 1'!BD$8,'Term Pricing'!$C$1083:$C$1262,0))*$E176*$F176)+(BD$129*INDEX('Term Pricing'!$H$1083:$H$1262,MATCH('Project 1'!BD$8,'Term Pricing'!$C$1083:$C$1262,0))*$E176*(1-$F176))</f>
        <v>15194.76923076923</v>
      </c>
      <c r="BE176" s="212">
        <f ca="1">(BE$129*INDEX('Term Pricing'!$G$1083:$G$1262,MATCH('Project 1'!BE$8,'Term Pricing'!$C$1083:$C$1262,0))*$E176*$F176)+(BE$129*INDEX('Term Pricing'!$H$1083:$H$1262,MATCH('Project 1'!BE$8,'Term Pricing'!$C$1083:$C$1262,0))*$E176*(1-$F176))</f>
        <v>14704.615384615385</v>
      </c>
      <c r="BF176" s="212">
        <f ca="1">(BF$129*INDEX('Term Pricing'!$G$1083:$G$1262,MATCH('Project 1'!BF$8,'Term Pricing'!$C$1083:$C$1262,0))*$E176*$F176)+(BF$129*INDEX('Term Pricing'!$H$1083:$H$1262,MATCH('Project 1'!BF$8,'Term Pricing'!$C$1083:$C$1262,0))*$E176*(1-$F176))</f>
        <v>15194.76923076923</v>
      </c>
      <c r="BG176" s="212">
        <f ca="1">(BG$129*INDEX('Term Pricing'!$G$1083:$G$1262,MATCH('Project 1'!BG$8,'Term Pricing'!$C$1083:$C$1262,0))*$E176*$F176)+(BG$129*INDEX('Term Pricing'!$H$1083:$H$1262,MATCH('Project 1'!BG$8,'Term Pricing'!$C$1083:$C$1262,0))*$E176*(1-$F176))</f>
        <v>15194.76923076923</v>
      </c>
      <c r="BH176" s="212">
        <f ca="1">(BH$129*INDEX('Term Pricing'!$G$1083:$G$1262,MATCH('Project 1'!BH$8,'Term Pricing'!$C$1083:$C$1262,0))*$E176*$F176)+(BH$129*INDEX('Term Pricing'!$H$1083:$H$1262,MATCH('Project 1'!BH$8,'Term Pricing'!$C$1083:$C$1262,0))*$E176*(1-$F176))</f>
        <v>13724.307692307691</v>
      </c>
      <c r="BI176" s="212">
        <f ca="1">(BI$129*INDEX('Term Pricing'!$G$1083:$G$1262,MATCH('Project 1'!BI$8,'Term Pricing'!$C$1083:$C$1262,0))*$E176*$F176)+(BI$129*INDEX('Term Pricing'!$H$1083:$H$1262,MATCH('Project 1'!BI$8,'Term Pricing'!$C$1083:$C$1262,0))*$E176*(1-$F176))</f>
        <v>15194.76923076923</v>
      </c>
      <c r="BJ176" s="212">
        <f ca="1">(BJ$129*INDEX('Term Pricing'!$G$1083:$G$1262,MATCH('Project 1'!BJ$8,'Term Pricing'!$C$1083:$C$1262,0))*$E176*$F176)+(BJ$129*INDEX('Term Pricing'!$H$1083:$H$1262,MATCH('Project 1'!BJ$8,'Term Pricing'!$C$1083:$C$1262,0))*$E176*(1-$F176))</f>
        <v>14704.615384615385</v>
      </c>
      <c r="BK176" s="212">
        <f ca="1">(BK$129*INDEX('Term Pricing'!$G$1083:$G$1262,MATCH('Project 1'!BK$8,'Term Pricing'!$C$1083:$C$1262,0))*$E176*$F176)+(BK$129*INDEX('Term Pricing'!$H$1083:$H$1262,MATCH('Project 1'!BK$8,'Term Pricing'!$C$1083:$C$1262,0))*$E176*(1-$F176))</f>
        <v>15194.76923076923</v>
      </c>
      <c r="BL176" s="212">
        <f ca="1">(BL$129*INDEX('Term Pricing'!$G$1083:$G$1262,MATCH('Project 1'!BL$8,'Term Pricing'!$C$1083:$C$1262,0))*$E176*$F176)+(BL$129*INDEX('Term Pricing'!$H$1083:$H$1262,MATCH('Project 1'!BL$8,'Term Pricing'!$C$1083:$C$1262,0))*$E176*(1-$F176))</f>
        <v>14704.615384615385</v>
      </c>
      <c r="BM176" s="212">
        <f ca="1">(BM$129*INDEX('Term Pricing'!$G$1083:$G$1262,MATCH('Project 1'!BM$8,'Term Pricing'!$C$1083:$C$1262,0))*$E176*$F176)+(BM$129*INDEX('Term Pricing'!$H$1083:$H$1262,MATCH('Project 1'!BM$8,'Term Pricing'!$C$1083:$C$1262,0))*$E176*(1-$F176))</f>
        <v>15194.76923076923</v>
      </c>
      <c r="BN176" s="212">
        <f ca="1">(BN$129*INDEX('Term Pricing'!$G$1083:$G$1262,MATCH('Project 1'!BN$8,'Term Pricing'!$C$1083:$C$1262,0))*$E176*$F176)+(BN$129*INDEX('Term Pricing'!$H$1083:$H$1262,MATCH('Project 1'!BN$8,'Term Pricing'!$C$1083:$C$1262,0))*$E176*(1-$F176))</f>
        <v>15194.76923076923</v>
      </c>
      <c r="BO176" s="212">
        <f ca="1">(BO$129*INDEX('Term Pricing'!$G$1083:$G$1262,MATCH('Project 1'!BO$8,'Term Pricing'!$C$1083:$C$1262,0))*$E176*$F176)+(BO$129*INDEX('Term Pricing'!$H$1083:$H$1262,MATCH('Project 1'!BO$8,'Term Pricing'!$C$1083:$C$1262,0))*$E176*(1-$F176))</f>
        <v>14704.615384615385</v>
      </c>
      <c r="BP176" s="212">
        <f ca="1">(BP$129*INDEX('Term Pricing'!$G$1083:$G$1262,MATCH('Project 1'!BP$8,'Term Pricing'!$C$1083:$C$1262,0))*$E176*$F176)+(BP$129*INDEX('Term Pricing'!$H$1083:$H$1262,MATCH('Project 1'!BP$8,'Term Pricing'!$C$1083:$C$1262,0))*$E176*(1-$F176))</f>
        <v>15194.76923076923</v>
      </c>
      <c r="BQ176" s="212">
        <f ca="1">(BQ$129*INDEX('Term Pricing'!$G$1083:$G$1262,MATCH('Project 1'!BQ$8,'Term Pricing'!$C$1083:$C$1262,0))*$E176*$F176)+(BQ$129*INDEX('Term Pricing'!$H$1083:$H$1262,MATCH('Project 1'!BQ$8,'Term Pricing'!$C$1083:$C$1262,0))*$E176*(1-$F176))</f>
        <v>14704.615384615385</v>
      </c>
      <c r="BR176" s="212">
        <f ca="1">(BR$129*INDEX('Term Pricing'!$G$1083:$G$1262,MATCH('Project 1'!BR$8,'Term Pricing'!$C$1083:$C$1262,0))*$E176*$F176)+(BR$129*INDEX('Term Pricing'!$H$1083:$H$1262,MATCH('Project 1'!BR$8,'Term Pricing'!$C$1083:$C$1262,0))*$E176*(1-$F176))</f>
        <v>15194.76923076923</v>
      </c>
      <c r="BS176" s="212">
        <f ca="1">(BS$129*INDEX('Term Pricing'!$G$1083:$G$1262,MATCH('Project 1'!BS$8,'Term Pricing'!$C$1083:$C$1262,0))*$E176*$F176)+(BS$129*INDEX('Term Pricing'!$H$1083:$H$1262,MATCH('Project 1'!BS$8,'Term Pricing'!$C$1083:$C$1262,0))*$E176*(1-$F176))</f>
        <v>15194.76923076923</v>
      </c>
      <c r="BT176" s="212">
        <f ca="1">(BT$129*INDEX('Term Pricing'!$G$1083:$G$1262,MATCH('Project 1'!BT$8,'Term Pricing'!$C$1083:$C$1262,0))*$E176*$F176)+(BT$129*INDEX('Term Pricing'!$H$1083:$H$1262,MATCH('Project 1'!BT$8,'Term Pricing'!$C$1083:$C$1262,0))*$E176*(1-$F176))</f>
        <v>13724.307692307691</v>
      </c>
      <c r="BU176" s="212">
        <f ca="1">(BU$129*INDEX('Term Pricing'!$G$1083:$G$1262,MATCH('Project 1'!BU$8,'Term Pricing'!$C$1083:$C$1262,0))*$E176*$F176)+(BU$129*INDEX('Term Pricing'!$H$1083:$H$1262,MATCH('Project 1'!BU$8,'Term Pricing'!$C$1083:$C$1262,0))*$E176*(1-$F176))</f>
        <v>15194.76923076923</v>
      </c>
      <c r="BV176" s="212">
        <f ca="1">(BV$129*INDEX('Term Pricing'!$G$1083:$G$1262,MATCH('Project 1'!BV$8,'Term Pricing'!$C$1083:$C$1262,0))*$E176*$F176)+(BV$129*INDEX('Term Pricing'!$H$1083:$H$1262,MATCH('Project 1'!BV$8,'Term Pricing'!$C$1083:$C$1262,0))*$E176*(1-$F176))</f>
        <v>14704.615384615385</v>
      </c>
      <c r="BW176" s="212">
        <f ca="1">(BW$129*INDEX('Term Pricing'!$G$1083:$G$1262,MATCH('Project 1'!BW$8,'Term Pricing'!$C$1083:$C$1262,0))*$E176*$F176)+(BW$129*INDEX('Term Pricing'!$H$1083:$H$1262,MATCH('Project 1'!BW$8,'Term Pricing'!$C$1083:$C$1262,0))*$E176*(1-$F176))</f>
        <v>15194.76923076923</v>
      </c>
      <c r="BX176" s="212">
        <f ca="1">(BX$129*INDEX('Term Pricing'!$G$1083:$G$1262,MATCH('Project 1'!BX$8,'Term Pricing'!$C$1083:$C$1262,0))*$E176*$F176)+(BX$129*INDEX('Term Pricing'!$H$1083:$H$1262,MATCH('Project 1'!BX$8,'Term Pricing'!$C$1083:$C$1262,0))*$E176*(1-$F176))</f>
        <v>14704.615384615385</v>
      </c>
      <c r="BY176" s="212">
        <f ca="1">(BY$129*INDEX('Term Pricing'!$G$1083:$G$1262,MATCH('Project 1'!BY$8,'Term Pricing'!$C$1083:$C$1262,0))*$E176*$F176)+(BY$129*INDEX('Term Pricing'!$H$1083:$H$1262,MATCH('Project 1'!BY$8,'Term Pricing'!$C$1083:$C$1262,0))*$E176*(1-$F176))</f>
        <v>15194.76923076923</v>
      </c>
      <c r="BZ176" s="212">
        <f ca="1">(BZ$129*INDEX('Term Pricing'!$G$1083:$G$1262,MATCH('Project 1'!BZ$8,'Term Pricing'!$C$1083:$C$1262,0))*$E176*$F176)+(BZ$129*INDEX('Term Pricing'!$H$1083:$H$1262,MATCH('Project 1'!BZ$8,'Term Pricing'!$C$1083:$C$1262,0))*$E176*(1-$F176))</f>
        <v>15194.76923076923</v>
      </c>
      <c r="CA176" s="212">
        <f ca="1">(CA$129*INDEX('Term Pricing'!$G$1083:$G$1262,MATCH('Project 1'!CA$8,'Term Pricing'!$C$1083:$C$1262,0))*$E176*$F176)+(CA$129*INDEX('Term Pricing'!$H$1083:$H$1262,MATCH('Project 1'!CA$8,'Term Pricing'!$C$1083:$C$1262,0))*$E176*(1-$F176))</f>
        <v>14704.615384615385</v>
      </c>
      <c r="CB176" s="212">
        <f ca="1">(CB$129*INDEX('Term Pricing'!$G$1083:$G$1262,MATCH('Project 1'!CB$8,'Term Pricing'!$C$1083:$C$1262,0))*$E176*$F176)+(CB$129*INDEX('Term Pricing'!$H$1083:$H$1262,MATCH('Project 1'!CB$8,'Term Pricing'!$C$1083:$C$1262,0))*$E176*(1-$F176))</f>
        <v>15194.76923076923</v>
      </c>
      <c r="CC176" s="212">
        <f ca="1">(CC$129*INDEX('Term Pricing'!$G$1083:$G$1262,MATCH('Project 1'!CC$8,'Term Pricing'!$C$1083:$C$1262,0))*$E176*$F176)+(CC$129*INDEX('Term Pricing'!$H$1083:$H$1262,MATCH('Project 1'!CC$8,'Term Pricing'!$C$1083:$C$1262,0))*$E176*(1-$F176))</f>
        <v>14704.615384615385</v>
      </c>
      <c r="CD176" s="212">
        <f ca="1">(CD$129*INDEX('Term Pricing'!$G$1083:$G$1262,MATCH('Project 1'!CD$8,'Term Pricing'!$C$1083:$C$1262,0))*$E176*$F176)+(CD$129*INDEX('Term Pricing'!$H$1083:$H$1262,MATCH('Project 1'!CD$8,'Term Pricing'!$C$1083:$C$1262,0))*$E176*(1-$F176))</f>
        <v>15194.76923076923</v>
      </c>
      <c r="CE176" s="212">
        <f ca="1">(CE$129*INDEX('Term Pricing'!$G$1083:$G$1262,MATCH('Project 1'!CE$8,'Term Pricing'!$C$1083:$C$1262,0))*$E176*$F176)+(CE$129*INDEX('Term Pricing'!$H$1083:$H$1262,MATCH('Project 1'!CE$8,'Term Pricing'!$C$1083:$C$1262,0))*$E176*(1-$F176))</f>
        <v>15194.76923076923</v>
      </c>
      <c r="CF176" s="212">
        <f ca="1">(CF$129*INDEX('Term Pricing'!$G$1083:$G$1262,MATCH('Project 1'!CF$8,'Term Pricing'!$C$1083:$C$1262,0))*$E176*$F176)+(CF$129*INDEX('Term Pricing'!$H$1083:$H$1262,MATCH('Project 1'!CF$8,'Term Pricing'!$C$1083:$C$1262,0))*$E176*(1-$F176))</f>
        <v>14214.461538461539</v>
      </c>
      <c r="CG176" s="212">
        <f ca="1">(CG$129*INDEX('Term Pricing'!$G$1083:$G$1262,MATCH('Project 1'!CG$8,'Term Pricing'!$C$1083:$C$1262,0))*$E176*$F176)+(CG$129*INDEX('Term Pricing'!$H$1083:$H$1262,MATCH('Project 1'!CG$8,'Term Pricing'!$C$1083:$C$1262,0))*$E176*(1-$F176))</f>
        <v>15194.76923076923</v>
      </c>
      <c r="CH176" s="212">
        <f ca="1">(CH$129*INDEX('Term Pricing'!$G$1083:$G$1262,MATCH('Project 1'!CH$8,'Term Pricing'!$C$1083:$C$1262,0))*$E176*$F176)+(CH$129*INDEX('Term Pricing'!$H$1083:$H$1262,MATCH('Project 1'!CH$8,'Term Pricing'!$C$1083:$C$1262,0))*$E176*(1-$F176))</f>
        <v>14704.615384615385</v>
      </c>
      <c r="CI176" s="212">
        <f ca="1">(CI$129*INDEX('Term Pricing'!$G$1083:$G$1262,MATCH('Project 1'!CI$8,'Term Pricing'!$C$1083:$C$1262,0))*$E176*$F176)+(CI$129*INDEX('Term Pricing'!$H$1083:$H$1262,MATCH('Project 1'!CI$8,'Term Pricing'!$C$1083:$C$1262,0))*$E176*(1-$F176))</f>
        <v>15194.76923076923</v>
      </c>
      <c r="CJ176" s="212">
        <f ca="1">(CJ$129*INDEX('Term Pricing'!$G$1083:$G$1262,MATCH('Project 1'!CJ$8,'Term Pricing'!$C$1083:$C$1262,0))*$E176*$F176)+(CJ$129*INDEX('Term Pricing'!$H$1083:$H$1262,MATCH('Project 1'!CJ$8,'Term Pricing'!$C$1083:$C$1262,0))*$E176*(1-$F176))</f>
        <v>14704.615384615385</v>
      </c>
      <c r="CK176" s="212">
        <f ca="1">(CK$129*INDEX('Term Pricing'!$G$1083:$G$1262,MATCH('Project 1'!CK$8,'Term Pricing'!$C$1083:$C$1262,0))*$E176*$F176)+(CK$129*INDEX('Term Pricing'!$H$1083:$H$1262,MATCH('Project 1'!CK$8,'Term Pricing'!$C$1083:$C$1262,0))*$E176*(1-$F176))</f>
        <v>15194.76923076923</v>
      </c>
      <c r="CL176" s="212">
        <f ca="1">(CL$129*INDEX('Term Pricing'!$G$1083:$G$1262,MATCH('Project 1'!CL$8,'Term Pricing'!$C$1083:$C$1262,0))*$E176*$F176)+(CL$129*INDEX('Term Pricing'!$H$1083:$H$1262,MATCH('Project 1'!CL$8,'Term Pricing'!$C$1083:$C$1262,0))*$E176*(1-$F176))</f>
        <v>15194.76923076923</v>
      </c>
      <c r="CM176" s="212">
        <f ca="1">(CM$129*INDEX('Term Pricing'!$G$1083:$G$1262,MATCH('Project 1'!CM$8,'Term Pricing'!$C$1083:$C$1262,0))*$E176*$F176)+(CM$129*INDEX('Term Pricing'!$H$1083:$H$1262,MATCH('Project 1'!CM$8,'Term Pricing'!$C$1083:$C$1262,0))*$E176*(1-$F176))</f>
        <v>14704.615384615385</v>
      </c>
      <c r="CN176" s="212">
        <f ca="1">(CN$129*INDEX('Term Pricing'!$G$1083:$G$1262,MATCH('Project 1'!CN$8,'Term Pricing'!$C$1083:$C$1262,0))*$E176*$F176)+(CN$129*INDEX('Term Pricing'!$H$1083:$H$1262,MATCH('Project 1'!CN$8,'Term Pricing'!$C$1083:$C$1262,0))*$E176*(1-$F176))</f>
        <v>15194.76923076923</v>
      </c>
      <c r="CO176" s="212">
        <f ca="1">(CO$129*INDEX('Term Pricing'!$G$1083:$G$1262,MATCH('Project 1'!CO$8,'Term Pricing'!$C$1083:$C$1262,0))*$E176*$F176)+(CO$129*INDEX('Term Pricing'!$H$1083:$H$1262,MATCH('Project 1'!CO$8,'Term Pricing'!$C$1083:$C$1262,0))*$E176*(1-$F176))</f>
        <v>14704.615384615385</v>
      </c>
      <c r="CP176" s="212">
        <f ca="1">(CP$129*INDEX('Term Pricing'!$G$1083:$G$1262,MATCH('Project 1'!CP$8,'Term Pricing'!$C$1083:$C$1262,0))*$E176*$F176)+(CP$129*INDEX('Term Pricing'!$H$1083:$H$1262,MATCH('Project 1'!CP$8,'Term Pricing'!$C$1083:$C$1262,0))*$E176*(1-$F176))</f>
        <v>15194.76923076923</v>
      </c>
      <c r="CQ176" s="212">
        <f ca="1">(CQ$129*INDEX('Term Pricing'!$G$1083:$G$1262,MATCH('Project 1'!CQ$8,'Term Pricing'!$C$1083:$C$1262,0))*$E176*$F176)+(CQ$129*INDEX('Term Pricing'!$H$1083:$H$1262,MATCH('Project 1'!CQ$8,'Term Pricing'!$C$1083:$C$1262,0))*$E176*(1-$F176))</f>
        <v>15194.76923076923</v>
      </c>
      <c r="CR176" s="212">
        <f ca="1">(CR$129*INDEX('Term Pricing'!$G$1083:$G$1262,MATCH('Project 1'!CR$8,'Term Pricing'!$C$1083:$C$1262,0))*$E176*$F176)+(CR$129*INDEX('Term Pricing'!$H$1083:$H$1262,MATCH('Project 1'!CR$8,'Term Pricing'!$C$1083:$C$1262,0))*$E176*(1-$F176))</f>
        <v>13724.307692307691</v>
      </c>
      <c r="CS176" s="212">
        <f ca="1">(CS$129*INDEX('Term Pricing'!$G$1083:$G$1262,MATCH('Project 1'!CS$8,'Term Pricing'!$C$1083:$C$1262,0))*$E176*$F176)+(CS$129*INDEX('Term Pricing'!$H$1083:$H$1262,MATCH('Project 1'!CS$8,'Term Pricing'!$C$1083:$C$1262,0))*$E176*(1-$F176))</f>
        <v>15194.76923076923</v>
      </c>
      <c r="CT176" s="212">
        <f ca="1">(CT$129*INDEX('Term Pricing'!$G$1083:$G$1262,MATCH('Project 1'!CT$8,'Term Pricing'!$C$1083:$C$1262,0))*$E176*$F176)+(CT$129*INDEX('Term Pricing'!$H$1083:$H$1262,MATCH('Project 1'!CT$8,'Term Pricing'!$C$1083:$C$1262,0))*$E176*(1-$F176))</f>
        <v>14704.615384615385</v>
      </c>
      <c r="CU176" s="212">
        <f ca="1">(CU$129*INDEX('Term Pricing'!$G$1083:$G$1262,MATCH('Project 1'!CU$8,'Term Pricing'!$C$1083:$C$1262,0))*$E176*$F176)+(CU$129*INDEX('Term Pricing'!$H$1083:$H$1262,MATCH('Project 1'!CU$8,'Term Pricing'!$C$1083:$C$1262,0))*$E176*(1-$F176))</f>
        <v>15194.76923076923</v>
      </c>
      <c r="CV176" s="212">
        <f ca="1">(CV$129*INDEX('Term Pricing'!$G$1083:$G$1262,MATCH('Project 1'!CV$8,'Term Pricing'!$C$1083:$C$1262,0))*$E176*$F176)+(CV$129*INDEX('Term Pricing'!$H$1083:$H$1262,MATCH('Project 1'!CV$8,'Term Pricing'!$C$1083:$C$1262,0))*$E176*(1-$F176))</f>
        <v>14704.615384615385</v>
      </c>
      <c r="CW176" s="212">
        <f ca="1">(CW$129*INDEX('Term Pricing'!$G$1083:$G$1262,MATCH('Project 1'!CW$8,'Term Pricing'!$C$1083:$C$1262,0))*$E176*$F176)+(CW$129*INDEX('Term Pricing'!$H$1083:$H$1262,MATCH('Project 1'!CW$8,'Term Pricing'!$C$1083:$C$1262,0))*$E176*(1-$F176))</f>
        <v>15194.76923076923</v>
      </c>
      <c r="CX176" s="212">
        <f ca="1">(CX$129*INDEX('Term Pricing'!$G$1083:$G$1262,MATCH('Project 1'!CX$8,'Term Pricing'!$C$1083:$C$1262,0))*$E176*$F176)+(CX$129*INDEX('Term Pricing'!$H$1083:$H$1262,MATCH('Project 1'!CX$8,'Term Pricing'!$C$1083:$C$1262,0))*$E176*(1-$F176))</f>
        <v>15194.76923076923</v>
      </c>
      <c r="CY176" s="212">
        <f ca="1">(CY$129*INDEX('Term Pricing'!$G$1083:$G$1262,MATCH('Project 1'!CY$8,'Term Pricing'!$C$1083:$C$1262,0))*$E176*$F176)+(CY$129*INDEX('Term Pricing'!$H$1083:$H$1262,MATCH('Project 1'!CY$8,'Term Pricing'!$C$1083:$C$1262,0))*$E176*(1-$F176))</f>
        <v>14704.615384615385</v>
      </c>
      <c r="CZ176" s="212">
        <f ca="1">(CZ$129*INDEX('Term Pricing'!$G$1083:$G$1262,MATCH('Project 1'!CZ$8,'Term Pricing'!$C$1083:$C$1262,0))*$E176*$F176)+(CZ$129*INDEX('Term Pricing'!$H$1083:$H$1262,MATCH('Project 1'!CZ$8,'Term Pricing'!$C$1083:$C$1262,0))*$E176*(1-$F176))</f>
        <v>15194.76923076923</v>
      </c>
      <c r="DA176" s="212">
        <f ca="1">(DA$129*INDEX('Term Pricing'!$G$1083:$G$1262,MATCH('Project 1'!DA$8,'Term Pricing'!$C$1083:$C$1262,0))*$E176*$F176)+(DA$129*INDEX('Term Pricing'!$H$1083:$H$1262,MATCH('Project 1'!DA$8,'Term Pricing'!$C$1083:$C$1262,0))*$E176*(1-$F176))</f>
        <v>14704.615384615385</v>
      </c>
      <c r="DB176" s="212">
        <f ca="1">(DB$129*INDEX('Term Pricing'!$G$1083:$G$1262,MATCH('Project 1'!DB$8,'Term Pricing'!$C$1083:$C$1262,0))*$E176*$F176)+(DB$129*INDEX('Term Pricing'!$H$1083:$H$1262,MATCH('Project 1'!DB$8,'Term Pricing'!$C$1083:$C$1262,0))*$E176*(1-$F176))</f>
        <v>15194.76923076923</v>
      </c>
      <c r="DC176" s="212">
        <f ca="1">(DC$129*INDEX('Term Pricing'!$G$1083:$G$1262,MATCH('Project 1'!DC$8,'Term Pricing'!$C$1083:$C$1262,0))*$E176*$F176)+(DC$129*INDEX('Term Pricing'!$H$1083:$H$1262,MATCH('Project 1'!DC$8,'Term Pricing'!$C$1083:$C$1262,0))*$E176*(1-$F176))</f>
        <v>15194.76923076923</v>
      </c>
      <c r="DD176" s="212">
        <f ca="1">(DD$129*INDEX('Term Pricing'!$G$1083:$G$1262,MATCH('Project 1'!DD$8,'Term Pricing'!$C$1083:$C$1262,0))*$E176*$F176)+(DD$129*INDEX('Term Pricing'!$H$1083:$H$1262,MATCH('Project 1'!DD$8,'Term Pricing'!$C$1083:$C$1262,0))*$E176*(1-$F176))</f>
        <v>13724.307692307691</v>
      </c>
      <c r="DE176" s="212">
        <f ca="1">(DE$129*INDEX('Term Pricing'!$G$1083:$G$1262,MATCH('Project 1'!DE$8,'Term Pricing'!$C$1083:$C$1262,0))*$E176*$F176)+(DE$129*INDEX('Term Pricing'!$H$1083:$H$1262,MATCH('Project 1'!DE$8,'Term Pricing'!$C$1083:$C$1262,0))*$E176*(1-$F176))</f>
        <v>15194.76923076923</v>
      </c>
      <c r="DF176" s="212">
        <f ca="1">(DF$129*INDEX('Term Pricing'!$G$1083:$G$1262,MATCH('Project 1'!DF$8,'Term Pricing'!$C$1083:$C$1262,0))*$E176*$F176)+(DF$129*INDEX('Term Pricing'!$H$1083:$H$1262,MATCH('Project 1'!DF$8,'Term Pricing'!$C$1083:$C$1262,0))*$E176*(1-$F176))</f>
        <v>14704.615384615385</v>
      </c>
      <c r="DG176" s="212">
        <f ca="1">(DG$129*INDEX('Term Pricing'!$G$1083:$G$1262,MATCH('Project 1'!DG$8,'Term Pricing'!$C$1083:$C$1262,0))*$E176*$F176)+(DG$129*INDEX('Term Pricing'!$H$1083:$H$1262,MATCH('Project 1'!DG$8,'Term Pricing'!$C$1083:$C$1262,0))*$E176*(1-$F176))</f>
        <v>15194.76923076923</v>
      </c>
      <c r="DH176" s="212">
        <f ca="1">(DH$129*INDEX('Term Pricing'!$G$1083:$G$1262,MATCH('Project 1'!DH$8,'Term Pricing'!$C$1083:$C$1262,0))*$E176*$F176)+(DH$129*INDEX('Term Pricing'!$H$1083:$H$1262,MATCH('Project 1'!DH$8,'Term Pricing'!$C$1083:$C$1262,0))*$E176*(1-$F176))</f>
        <v>14704.615384615385</v>
      </c>
      <c r="DI176" s="212">
        <f ca="1">(DI$129*INDEX('Term Pricing'!$G$1083:$G$1262,MATCH('Project 1'!DI$8,'Term Pricing'!$C$1083:$C$1262,0))*$E176*$F176)+(DI$129*INDEX('Term Pricing'!$H$1083:$H$1262,MATCH('Project 1'!DI$8,'Term Pricing'!$C$1083:$C$1262,0))*$E176*(1-$F176))</f>
        <v>15194.76923076923</v>
      </c>
      <c r="DJ176" s="212">
        <f ca="1">(DJ$129*INDEX('Term Pricing'!$G$1083:$G$1262,MATCH('Project 1'!DJ$8,'Term Pricing'!$C$1083:$C$1262,0))*$E176*$F176)+(DJ$129*INDEX('Term Pricing'!$H$1083:$H$1262,MATCH('Project 1'!DJ$8,'Term Pricing'!$C$1083:$C$1262,0))*$E176*(1-$F176))</f>
        <v>15194.76923076923</v>
      </c>
      <c r="DK176" s="212">
        <f ca="1">(DK$129*INDEX('Term Pricing'!$G$1083:$G$1262,MATCH('Project 1'!DK$8,'Term Pricing'!$C$1083:$C$1262,0))*$E176*$F176)+(DK$129*INDEX('Term Pricing'!$H$1083:$H$1262,MATCH('Project 1'!DK$8,'Term Pricing'!$C$1083:$C$1262,0))*$E176*(1-$F176))</f>
        <v>14704.615384615385</v>
      </c>
      <c r="DL176" s="212">
        <f ca="1">(DL$129*INDEX('Term Pricing'!$G$1083:$G$1262,MATCH('Project 1'!DL$8,'Term Pricing'!$C$1083:$C$1262,0))*$E176*$F176)+(DL$129*INDEX('Term Pricing'!$H$1083:$H$1262,MATCH('Project 1'!DL$8,'Term Pricing'!$C$1083:$C$1262,0))*$E176*(1-$F176))</f>
        <v>15194.76923076923</v>
      </c>
      <c r="DM176" s="212">
        <f ca="1">(DM$129*INDEX('Term Pricing'!$G$1083:$G$1262,MATCH('Project 1'!DM$8,'Term Pricing'!$C$1083:$C$1262,0))*$E176*$F176)+(DM$129*INDEX('Term Pricing'!$H$1083:$H$1262,MATCH('Project 1'!DM$8,'Term Pricing'!$C$1083:$C$1262,0))*$E176*(1-$F176))</f>
        <v>14704.615384615385</v>
      </c>
      <c r="DN176" s="212">
        <f ca="1">(DN$129*INDEX('Term Pricing'!$G$1083:$G$1262,MATCH('Project 1'!DN$8,'Term Pricing'!$C$1083:$C$1262,0))*$E176*$F176)+(DN$129*INDEX('Term Pricing'!$H$1083:$H$1262,MATCH('Project 1'!DN$8,'Term Pricing'!$C$1083:$C$1262,0))*$E176*(1-$F176))</f>
        <v>15194.76923076923</v>
      </c>
      <c r="DO176" s="212">
        <f ca="1">(DO$129*INDEX('Term Pricing'!$G$1083:$G$1262,MATCH('Project 1'!DO$8,'Term Pricing'!$C$1083:$C$1262,0))*$E176*$F176)+(DO$129*INDEX('Term Pricing'!$H$1083:$H$1262,MATCH('Project 1'!DO$8,'Term Pricing'!$C$1083:$C$1262,0))*$E176*(1-$F176))</f>
        <v>15194.76923076923</v>
      </c>
      <c r="DP176" s="212">
        <f ca="1">(DP$129*INDEX('Term Pricing'!$G$1083:$G$1262,MATCH('Project 1'!DP$8,'Term Pricing'!$C$1083:$C$1262,0))*$E176*$F176)+(DP$129*INDEX('Term Pricing'!$H$1083:$H$1262,MATCH('Project 1'!DP$8,'Term Pricing'!$C$1083:$C$1262,0))*$E176*(1-$F176))</f>
        <v>13724.307692307691</v>
      </c>
      <c r="DQ176" s="212">
        <f ca="1">(DQ$129*INDEX('Term Pricing'!$G$1083:$G$1262,MATCH('Project 1'!DQ$8,'Term Pricing'!$C$1083:$C$1262,0))*$E176*$F176)+(DQ$129*INDEX('Term Pricing'!$H$1083:$H$1262,MATCH('Project 1'!DQ$8,'Term Pricing'!$C$1083:$C$1262,0))*$E176*(1-$F176))</f>
        <v>15194.76923076923</v>
      </c>
      <c r="DR176" s="212">
        <f ca="1">(DR$129*INDEX('Term Pricing'!$G$1083:$G$1262,MATCH('Project 1'!DR$8,'Term Pricing'!$C$1083:$C$1262,0))*$E176*$F176)+(DR$129*INDEX('Term Pricing'!$H$1083:$H$1262,MATCH('Project 1'!DR$8,'Term Pricing'!$C$1083:$C$1262,0))*$E176*(1-$F176))</f>
        <v>14704.615384615385</v>
      </c>
      <c r="DS176" s="212">
        <f ca="1">(DS$129*INDEX('Term Pricing'!$G$1083:$G$1262,MATCH('Project 1'!DS$8,'Term Pricing'!$C$1083:$C$1262,0))*$E176*$F176)+(DS$129*INDEX('Term Pricing'!$H$1083:$H$1262,MATCH('Project 1'!DS$8,'Term Pricing'!$C$1083:$C$1262,0))*$E176*(1-$F176))</f>
        <v>15194.76923076923</v>
      </c>
      <c r="DT176" s="212">
        <f ca="1">(DT$129*INDEX('Term Pricing'!$G$1083:$G$1262,MATCH('Project 1'!DT$8,'Term Pricing'!$C$1083:$C$1262,0))*$E176*$F176)+(DT$129*INDEX('Term Pricing'!$H$1083:$H$1262,MATCH('Project 1'!DT$8,'Term Pricing'!$C$1083:$C$1262,0))*$E176*(1-$F176))</f>
        <v>14704.615384615385</v>
      </c>
      <c r="DU176" s="212">
        <f ca="1">(DU$129*INDEX('Term Pricing'!$G$1083:$G$1262,MATCH('Project 1'!DU$8,'Term Pricing'!$C$1083:$C$1262,0))*$E176*$F176)+(DU$129*INDEX('Term Pricing'!$H$1083:$H$1262,MATCH('Project 1'!DU$8,'Term Pricing'!$C$1083:$C$1262,0))*$E176*(1-$F176))</f>
        <v>15194.76923076923</v>
      </c>
      <c r="DV176" s="212">
        <f ca="1">(DV$129*INDEX('Term Pricing'!$G$1083:$G$1262,MATCH('Project 1'!DV$8,'Term Pricing'!$C$1083:$C$1262,0))*$E176*$F176)+(DV$129*INDEX('Term Pricing'!$H$1083:$H$1262,MATCH('Project 1'!DV$8,'Term Pricing'!$C$1083:$C$1262,0))*$E176*(1-$F176))</f>
        <v>15194.76923076923</v>
      </c>
      <c r="DW176" s="212">
        <f ca="1">(DW$129*INDEX('Term Pricing'!$G$1083:$G$1262,MATCH('Project 1'!DW$8,'Term Pricing'!$C$1083:$C$1262,0))*$E176*$F176)+(DW$129*INDEX('Term Pricing'!$H$1083:$H$1262,MATCH('Project 1'!DW$8,'Term Pricing'!$C$1083:$C$1262,0))*$E176*(1-$F176))</f>
        <v>14704.615384615385</v>
      </c>
      <c r="DX176" s="212">
        <f ca="1">(DX$129*INDEX('Term Pricing'!$G$1083:$G$1262,MATCH('Project 1'!DX$8,'Term Pricing'!$C$1083:$C$1262,0))*$E176*$F176)+(DX$129*INDEX('Term Pricing'!$H$1083:$H$1262,MATCH('Project 1'!DX$8,'Term Pricing'!$C$1083:$C$1262,0))*$E176*(1-$F176))</f>
        <v>15194.76923076923</v>
      </c>
      <c r="DY176" s="212">
        <f ca="1">(DY$129*INDEX('Term Pricing'!$G$1083:$G$1262,MATCH('Project 1'!DY$8,'Term Pricing'!$C$1083:$C$1262,0))*$E176*$F176)+(DY$129*INDEX('Term Pricing'!$H$1083:$H$1262,MATCH('Project 1'!DY$8,'Term Pricing'!$C$1083:$C$1262,0))*$E176*(1-$F176))</f>
        <v>14704.615384615385</v>
      </c>
      <c r="DZ176" s="212">
        <f ca="1">(DZ$129*INDEX('Term Pricing'!$G$1083:$G$1262,MATCH('Project 1'!DZ$8,'Term Pricing'!$C$1083:$C$1262,0))*$E176*$F176)+(DZ$129*INDEX('Term Pricing'!$H$1083:$H$1262,MATCH('Project 1'!DZ$8,'Term Pricing'!$C$1083:$C$1262,0))*$E176*(1-$F176))</f>
        <v>15194.76923076923</v>
      </c>
    </row>
    <row r="177" spans="1:130">
      <c r="A177" s="151"/>
      <c r="C177" s="34" t="s">
        <v>263</v>
      </c>
      <c r="E177" s="70">
        <f>Inputs!H115</f>
        <v>0.2</v>
      </c>
      <c r="F177" s="70">
        <f>Inputs!I115</f>
        <v>0.6</v>
      </c>
      <c r="G177" s="54" t="s">
        <v>83</v>
      </c>
      <c r="H177" s="272">
        <f ca="1">IFERROR(SUM($J177:$DZ177)/(SUM($J$129:$DZ$129)*E177),0)</f>
        <v>1.1346153846153859</v>
      </c>
      <c r="I177" s="29"/>
      <c r="J177" s="212">
        <f ca="1">(J$129*INDEX('Term Pricing'!$G$1268:$G$1447,MATCH('Project 1'!J$8,'Term Pricing'!$C$1268:$C$1447,0))*$E177*$F177)+(J$129*INDEX('Term Pricing'!$H$1268:$H$1447,MATCH('Project 1'!J$8,'Term Pricing'!$C$1268:$C$1447,0))*$E177*(1-$F177))</f>
        <v>0</v>
      </c>
      <c r="K177" s="212">
        <f ca="1">(K$129*INDEX('Term Pricing'!$G$1268:$G$1447,MATCH('Project 1'!K$8,'Term Pricing'!$C$1268:$C$1447,0))*$E177*$F177)+(K$129*INDEX('Term Pricing'!$H$1268:$H$1447,MATCH('Project 1'!K$8,'Term Pricing'!$C$1268:$C$1447,0))*$E177*(1-$F177))</f>
        <v>0</v>
      </c>
      <c r="L177" s="212">
        <f ca="1">(L$129*INDEX('Term Pricing'!$G$1268:$G$1447,MATCH('Project 1'!L$8,'Term Pricing'!$C$1268:$C$1447,0))*$E177*$F177)+(L$129*INDEX('Term Pricing'!$H$1268:$H$1447,MATCH('Project 1'!L$8,'Term Pricing'!$C$1268:$C$1447,0))*$E177*(1-$F177))</f>
        <v>0</v>
      </c>
      <c r="M177" s="212">
        <f ca="1">(M$129*INDEX('Term Pricing'!$G$1268:$G$1447,MATCH('Project 1'!M$8,'Term Pricing'!$C$1268:$C$1447,0))*$E177*$F177)+(M$129*INDEX('Term Pricing'!$H$1268:$H$1447,MATCH('Project 1'!M$8,'Term Pricing'!$C$1268:$C$1447,0))*$E177*(1-$F177))</f>
        <v>0</v>
      </c>
      <c r="N177" s="212">
        <f ca="1">(N$129*INDEX('Term Pricing'!$G$1268:$G$1447,MATCH('Project 1'!N$8,'Term Pricing'!$C$1268:$C$1447,0))*$E177*$F177)+(N$129*INDEX('Term Pricing'!$H$1268:$H$1447,MATCH('Project 1'!N$8,'Term Pricing'!$C$1268:$C$1447,0))*$E177*(1-$F177))</f>
        <v>8822.7692307692305</v>
      </c>
      <c r="O177" s="212">
        <f ca="1">(O$129*INDEX('Term Pricing'!$G$1268:$G$1447,MATCH('Project 1'!O$8,'Term Pricing'!$C$1268:$C$1447,0))*$E177*$F177)+(O$129*INDEX('Term Pricing'!$H$1268:$H$1447,MATCH('Project 1'!O$8,'Term Pricing'!$C$1268:$C$1447,0))*$E177*(1-$F177))</f>
        <v>9116.8615384615387</v>
      </c>
      <c r="P177" s="212">
        <f ca="1">(P$129*INDEX('Term Pricing'!$G$1268:$G$1447,MATCH('Project 1'!P$8,'Term Pricing'!$C$1268:$C$1447,0))*$E177*$F177)+(P$129*INDEX('Term Pricing'!$H$1268:$H$1447,MATCH('Project 1'!P$8,'Term Pricing'!$C$1268:$C$1447,0))*$E177*(1-$F177))</f>
        <v>8822.7692307692305</v>
      </c>
      <c r="Q177" s="212">
        <f ca="1">(Q$129*INDEX('Term Pricing'!$G$1268:$G$1447,MATCH('Project 1'!Q$8,'Term Pricing'!$C$1268:$C$1447,0))*$E177*$F177)+(Q$129*INDEX('Term Pricing'!$H$1268:$H$1447,MATCH('Project 1'!Q$8,'Term Pricing'!$C$1268:$C$1447,0))*$E177*(1-$F177))</f>
        <v>9116.8615384615387</v>
      </c>
      <c r="R177" s="212">
        <f ca="1">(R$129*INDEX('Term Pricing'!$G$1268:$G$1447,MATCH('Project 1'!R$8,'Term Pricing'!$C$1268:$C$1447,0))*$E177*$F177)+(R$129*INDEX('Term Pricing'!$H$1268:$H$1447,MATCH('Project 1'!R$8,'Term Pricing'!$C$1268:$C$1447,0))*$E177*(1-$F177))</f>
        <v>9116.8615384615387</v>
      </c>
      <c r="S177" s="212">
        <f ca="1">(S$129*INDEX('Term Pricing'!$G$1268:$G$1447,MATCH('Project 1'!S$8,'Term Pricing'!$C$1268:$C$1447,0))*$E177*$F177)+(S$129*INDEX('Term Pricing'!$H$1268:$H$1447,MATCH('Project 1'!S$8,'Term Pricing'!$C$1268:$C$1447,0))*$E177*(1-$F177))</f>
        <v>8822.7692307692305</v>
      </c>
      <c r="T177" s="212">
        <f ca="1">(T$129*INDEX('Term Pricing'!$G$1268:$G$1447,MATCH('Project 1'!T$8,'Term Pricing'!$C$1268:$C$1447,0))*$E177*$F177)+(T$129*INDEX('Term Pricing'!$H$1268:$H$1447,MATCH('Project 1'!T$8,'Term Pricing'!$C$1268:$C$1447,0))*$E177*(1-$F177))</f>
        <v>9116.8615384615387</v>
      </c>
      <c r="U177" s="212">
        <f ca="1">(U$129*INDEX('Term Pricing'!$G$1268:$G$1447,MATCH('Project 1'!U$8,'Term Pricing'!$C$1268:$C$1447,0))*$E177*$F177)+(U$129*INDEX('Term Pricing'!$H$1268:$H$1447,MATCH('Project 1'!U$8,'Term Pricing'!$C$1268:$C$1447,0))*$E177*(1-$F177))</f>
        <v>8822.7692307692305</v>
      </c>
      <c r="V177" s="212">
        <f ca="1">(V$129*INDEX('Term Pricing'!$G$1268:$G$1447,MATCH('Project 1'!V$8,'Term Pricing'!$C$1268:$C$1447,0))*$E177*$F177)+(V$129*INDEX('Term Pricing'!$H$1268:$H$1447,MATCH('Project 1'!V$8,'Term Pricing'!$C$1268:$C$1447,0))*$E177*(1-$F177))</f>
        <v>9116.8615384615387</v>
      </c>
      <c r="W177" s="212">
        <f ca="1">(W$129*INDEX('Term Pricing'!$G$1268:$G$1447,MATCH('Project 1'!W$8,'Term Pricing'!$C$1268:$C$1447,0))*$E177*$F177)+(W$129*INDEX('Term Pricing'!$H$1268:$H$1447,MATCH('Project 1'!W$8,'Term Pricing'!$C$1268:$C$1447,0))*$E177*(1-$F177))</f>
        <v>9116.8615384615387</v>
      </c>
      <c r="X177" s="212">
        <f ca="1">(X$129*INDEX('Term Pricing'!$G$1268:$G$1447,MATCH('Project 1'!X$8,'Term Pricing'!$C$1268:$C$1447,0))*$E177*$F177)+(X$129*INDEX('Term Pricing'!$H$1268:$H$1447,MATCH('Project 1'!X$8,'Term Pricing'!$C$1268:$C$1447,0))*$E177*(1-$F177))</f>
        <v>8234.5846153846142</v>
      </c>
      <c r="Y177" s="212">
        <f ca="1">(Y$129*INDEX('Term Pricing'!$G$1268:$G$1447,MATCH('Project 1'!Y$8,'Term Pricing'!$C$1268:$C$1447,0))*$E177*$F177)+(Y$129*INDEX('Term Pricing'!$H$1268:$H$1447,MATCH('Project 1'!Y$8,'Term Pricing'!$C$1268:$C$1447,0))*$E177*(1-$F177))</f>
        <v>9116.8615384615387</v>
      </c>
      <c r="Z177" s="212">
        <f ca="1">(Z$129*INDEX('Term Pricing'!$G$1268:$G$1447,MATCH('Project 1'!Z$8,'Term Pricing'!$C$1268:$C$1447,0))*$E177*$F177)+(Z$129*INDEX('Term Pricing'!$H$1268:$H$1447,MATCH('Project 1'!Z$8,'Term Pricing'!$C$1268:$C$1447,0))*$E177*(1-$F177))</f>
        <v>8822.7692307692305</v>
      </c>
      <c r="AA177" s="212">
        <f ca="1">(AA$129*INDEX('Term Pricing'!$G$1268:$G$1447,MATCH('Project 1'!AA$8,'Term Pricing'!$C$1268:$C$1447,0))*$E177*$F177)+(AA$129*INDEX('Term Pricing'!$H$1268:$H$1447,MATCH('Project 1'!AA$8,'Term Pricing'!$C$1268:$C$1447,0))*$E177*(1-$F177))</f>
        <v>9116.8615384615387</v>
      </c>
      <c r="AB177" s="212">
        <f ca="1">(AB$129*INDEX('Term Pricing'!$G$1268:$G$1447,MATCH('Project 1'!AB$8,'Term Pricing'!$C$1268:$C$1447,0))*$E177*$F177)+(AB$129*INDEX('Term Pricing'!$H$1268:$H$1447,MATCH('Project 1'!AB$8,'Term Pricing'!$C$1268:$C$1447,0))*$E177*(1-$F177))</f>
        <v>8822.7692307692305</v>
      </c>
      <c r="AC177" s="212">
        <f ca="1">(AC$129*INDEX('Term Pricing'!$G$1268:$G$1447,MATCH('Project 1'!AC$8,'Term Pricing'!$C$1268:$C$1447,0))*$E177*$F177)+(AC$129*INDEX('Term Pricing'!$H$1268:$H$1447,MATCH('Project 1'!AC$8,'Term Pricing'!$C$1268:$C$1447,0))*$E177*(1-$F177))</f>
        <v>9116.8615384615387</v>
      </c>
      <c r="AD177" s="212">
        <f ca="1">(AD$129*INDEX('Term Pricing'!$G$1268:$G$1447,MATCH('Project 1'!AD$8,'Term Pricing'!$C$1268:$C$1447,0))*$E177*$F177)+(AD$129*INDEX('Term Pricing'!$H$1268:$H$1447,MATCH('Project 1'!AD$8,'Term Pricing'!$C$1268:$C$1447,0))*$E177*(1-$F177))</f>
        <v>9116.8615384615387</v>
      </c>
      <c r="AE177" s="212">
        <f ca="1">(AE$129*INDEX('Term Pricing'!$G$1268:$G$1447,MATCH('Project 1'!AE$8,'Term Pricing'!$C$1268:$C$1447,0))*$E177*$F177)+(AE$129*INDEX('Term Pricing'!$H$1268:$H$1447,MATCH('Project 1'!AE$8,'Term Pricing'!$C$1268:$C$1447,0))*$E177*(1-$F177))</f>
        <v>8822.7692307692305</v>
      </c>
      <c r="AF177" s="212">
        <f ca="1">(AF$129*INDEX('Term Pricing'!$G$1268:$G$1447,MATCH('Project 1'!AF$8,'Term Pricing'!$C$1268:$C$1447,0))*$E177*$F177)+(AF$129*INDEX('Term Pricing'!$H$1268:$H$1447,MATCH('Project 1'!AF$8,'Term Pricing'!$C$1268:$C$1447,0))*$E177*(1-$F177))</f>
        <v>9116.8615384615387</v>
      </c>
      <c r="AG177" s="212">
        <f ca="1">(AG$129*INDEX('Term Pricing'!$G$1268:$G$1447,MATCH('Project 1'!AG$8,'Term Pricing'!$C$1268:$C$1447,0))*$E177*$F177)+(AG$129*INDEX('Term Pricing'!$H$1268:$H$1447,MATCH('Project 1'!AG$8,'Term Pricing'!$C$1268:$C$1447,0))*$E177*(1-$F177))</f>
        <v>8822.7692307692305</v>
      </c>
      <c r="AH177" s="212">
        <f ca="1">(AH$129*INDEX('Term Pricing'!$G$1268:$G$1447,MATCH('Project 1'!AH$8,'Term Pricing'!$C$1268:$C$1447,0))*$E177*$F177)+(AH$129*INDEX('Term Pricing'!$H$1268:$H$1447,MATCH('Project 1'!AH$8,'Term Pricing'!$C$1268:$C$1447,0))*$E177*(1-$F177))</f>
        <v>9116.8615384615387</v>
      </c>
      <c r="AI177" s="212">
        <f ca="1">(AI$129*INDEX('Term Pricing'!$G$1268:$G$1447,MATCH('Project 1'!AI$8,'Term Pricing'!$C$1268:$C$1447,0))*$E177*$F177)+(AI$129*INDEX('Term Pricing'!$H$1268:$H$1447,MATCH('Project 1'!AI$8,'Term Pricing'!$C$1268:$C$1447,0))*$E177*(1-$F177))</f>
        <v>9116.8615384615387</v>
      </c>
      <c r="AJ177" s="212">
        <f ca="1">(AJ$129*INDEX('Term Pricing'!$G$1268:$G$1447,MATCH('Project 1'!AJ$8,'Term Pricing'!$C$1268:$C$1447,0))*$E177*$F177)+(AJ$129*INDEX('Term Pricing'!$H$1268:$H$1447,MATCH('Project 1'!AJ$8,'Term Pricing'!$C$1268:$C$1447,0))*$E177*(1-$F177))</f>
        <v>8528.6769230769223</v>
      </c>
      <c r="AK177" s="212">
        <f ca="1">(AK$129*INDEX('Term Pricing'!$G$1268:$G$1447,MATCH('Project 1'!AK$8,'Term Pricing'!$C$1268:$C$1447,0))*$E177*$F177)+(AK$129*INDEX('Term Pricing'!$H$1268:$H$1447,MATCH('Project 1'!AK$8,'Term Pricing'!$C$1268:$C$1447,0))*$E177*(1-$F177))</f>
        <v>9116.8615384615387</v>
      </c>
      <c r="AL177" s="212">
        <f ca="1">(AL$129*INDEX('Term Pricing'!$G$1268:$G$1447,MATCH('Project 1'!AL$8,'Term Pricing'!$C$1268:$C$1447,0))*$E177*$F177)+(AL$129*INDEX('Term Pricing'!$H$1268:$H$1447,MATCH('Project 1'!AL$8,'Term Pricing'!$C$1268:$C$1447,0))*$E177*(1-$F177))</f>
        <v>8822.7692307692305</v>
      </c>
      <c r="AM177" s="212">
        <f ca="1">(AM$129*INDEX('Term Pricing'!$G$1268:$G$1447,MATCH('Project 1'!AM$8,'Term Pricing'!$C$1268:$C$1447,0))*$E177*$F177)+(AM$129*INDEX('Term Pricing'!$H$1268:$H$1447,MATCH('Project 1'!AM$8,'Term Pricing'!$C$1268:$C$1447,0))*$E177*(1-$F177))</f>
        <v>9116.8615384615387</v>
      </c>
      <c r="AN177" s="212">
        <f ca="1">(AN$129*INDEX('Term Pricing'!$G$1268:$G$1447,MATCH('Project 1'!AN$8,'Term Pricing'!$C$1268:$C$1447,0))*$E177*$F177)+(AN$129*INDEX('Term Pricing'!$H$1268:$H$1447,MATCH('Project 1'!AN$8,'Term Pricing'!$C$1268:$C$1447,0))*$E177*(1-$F177))</f>
        <v>8822.7692307692305</v>
      </c>
      <c r="AO177" s="212">
        <f ca="1">(AO$129*INDEX('Term Pricing'!$G$1268:$G$1447,MATCH('Project 1'!AO$8,'Term Pricing'!$C$1268:$C$1447,0))*$E177*$F177)+(AO$129*INDEX('Term Pricing'!$H$1268:$H$1447,MATCH('Project 1'!AO$8,'Term Pricing'!$C$1268:$C$1447,0))*$E177*(1-$F177))</f>
        <v>9116.8615384615387</v>
      </c>
      <c r="AP177" s="212">
        <f ca="1">(AP$129*INDEX('Term Pricing'!$G$1268:$G$1447,MATCH('Project 1'!AP$8,'Term Pricing'!$C$1268:$C$1447,0))*$E177*$F177)+(AP$129*INDEX('Term Pricing'!$H$1268:$H$1447,MATCH('Project 1'!AP$8,'Term Pricing'!$C$1268:$C$1447,0))*$E177*(1-$F177))</f>
        <v>9116.8615384615387</v>
      </c>
      <c r="AQ177" s="212">
        <f ca="1">(AQ$129*INDEX('Term Pricing'!$G$1268:$G$1447,MATCH('Project 1'!AQ$8,'Term Pricing'!$C$1268:$C$1447,0))*$E177*$F177)+(AQ$129*INDEX('Term Pricing'!$H$1268:$H$1447,MATCH('Project 1'!AQ$8,'Term Pricing'!$C$1268:$C$1447,0))*$E177*(1-$F177))</f>
        <v>8822.7692307692305</v>
      </c>
      <c r="AR177" s="212">
        <f ca="1">(AR$129*INDEX('Term Pricing'!$G$1268:$G$1447,MATCH('Project 1'!AR$8,'Term Pricing'!$C$1268:$C$1447,0))*$E177*$F177)+(AR$129*INDEX('Term Pricing'!$H$1268:$H$1447,MATCH('Project 1'!AR$8,'Term Pricing'!$C$1268:$C$1447,0))*$E177*(1-$F177))</f>
        <v>9116.8615384615387</v>
      </c>
      <c r="AS177" s="212">
        <f ca="1">(AS$129*INDEX('Term Pricing'!$G$1268:$G$1447,MATCH('Project 1'!AS$8,'Term Pricing'!$C$1268:$C$1447,0))*$E177*$F177)+(AS$129*INDEX('Term Pricing'!$H$1268:$H$1447,MATCH('Project 1'!AS$8,'Term Pricing'!$C$1268:$C$1447,0))*$E177*(1-$F177))</f>
        <v>8822.7692307692305</v>
      </c>
      <c r="AT177" s="212">
        <f ca="1">(AT$129*INDEX('Term Pricing'!$G$1268:$G$1447,MATCH('Project 1'!AT$8,'Term Pricing'!$C$1268:$C$1447,0))*$E177*$F177)+(AT$129*INDEX('Term Pricing'!$H$1268:$H$1447,MATCH('Project 1'!AT$8,'Term Pricing'!$C$1268:$C$1447,0))*$E177*(1-$F177))</f>
        <v>9116.8615384615387</v>
      </c>
      <c r="AU177" s="212">
        <f ca="1">(AU$129*INDEX('Term Pricing'!$G$1268:$G$1447,MATCH('Project 1'!AU$8,'Term Pricing'!$C$1268:$C$1447,0))*$E177*$F177)+(AU$129*INDEX('Term Pricing'!$H$1268:$H$1447,MATCH('Project 1'!AU$8,'Term Pricing'!$C$1268:$C$1447,0))*$E177*(1-$F177))</f>
        <v>9116.8615384615387</v>
      </c>
      <c r="AV177" s="212">
        <f ca="1">(AV$129*INDEX('Term Pricing'!$G$1268:$G$1447,MATCH('Project 1'!AV$8,'Term Pricing'!$C$1268:$C$1447,0))*$E177*$F177)+(AV$129*INDEX('Term Pricing'!$H$1268:$H$1447,MATCH('Project 1'!AV$8,'Term Pricing'!$C$1268:$C$1447,0))*$E177*(1-$F177))</f>
        <v>8234.5846153846142</v>
      </c>
      <c r="AW177" s="212">
        <f ca="1">(AW$129*INDEX('Term Pricing'!$G$1268:$G$1447,MATCH('Project 1'!AW$8,'Term Pricing'!$C$1268:$C$1447,0))*$E177*$F177)+(AW$129*INDEX('Term Pricing'!$H$1268:$H$1447,MATCH('Project 1'!AW$8,'Term Pricing'!$C$1268:$C$1447,0))*$E177*(1-$F177))</f>
        <v>9116.8615384615387</v>
      </c>
      <c r="AX177" s="212">
        <f ca="1">(AX$129*INDEX('Term Pricing'!$G$1268:$G$1447,MATCH('Project 1'!AX$8,'Term Pricing'!$C$1268:$C$1447,0))*$E177*$F177)+(AX$129*INDEX('Term Pricing'!$H$1268:$H$1447,MATCH('Project 1'!AX$8,'Term Pricing'!$C$1268:$C$1447,0))*$E177*(1-$F177))</f>
        <v>14704.615384615385</v>
      </c>
      <c r="AY177" s="212">
        <f ca="1">(AY$129*INDEX('Term Pricing'!$G$1268:$G$1447,MATCH('Project 1'!AY$8,'Term Pricing'!$C$1268:$C$1447,0))*$E177*$F177)+(AY$129*INDEX('Term Pricing'!$H$1268:$H$1447,MATCH('Project 1'!AY$8,'Term Pricing'!$C$1268:$C$1447,0))*$E177*(1-$F177))</f>
        <v>15194.76923076923</v>
      </c>
      <c r="AZ177" s="212">
        <f ca="1">(AZ$129*INDEX('Term Pricing'!$G$1268:$G$1447,MATCH('Project 1'!AZ$8,'Term Pricing'!$C$1268:$C$1447,0))*$E177*$F177)+(AZ$129*INDEX('Term Pricing'!$H$1268:$H$1447,MATCH('Project 1'!AZ$8,'Term Pricing'!$C$1268:$C$1447,0))*$E177*(1-$F177))</f>
        <v>14704.615384615385</v>
      </c>
      <c r="BA177" s="212">
        <f ca="1">(BA$129*INDEX('Term Pricing'!$G$1268:$G$1447,MATCH('Project 1'!BA$8,'Term Pricing'!$C$1268:$C$1447,0))*$E177*$F177)+(BA$129*INDEX('Term Pricing'!$H$1268:$H$1447,MATCH('Project 1'!BA$8,'Term Pricing'!$C$1268:$C$1447,0))*$E177*(1-$F177))</f>
        <v>15194.76923076923</v>
      </c>
      <c r="BB177" s="212">
        <f ca="1">(BB$129*INDEX('Term Pricing'!$G$1268:$G$1447,MATCH('Project 1'!BB$8,'Term Pricing'!$C$1268:$C$1447,0))*$E177*$F177)+(BB$129*INDEX('Term Pricing'!$H$1268:$H$1447,MATCH('Project 1'!BB$8,'Term Pricing'!$C$1268:$C$1447,0))*$E177*(1-$F177))</f>
        <v>15194.76923076923</v>
      </c>
      <c r="BC177" s="212">
        <f ca="1">(BC$129*INDEX('Term Pricing'!$G$1268:$G$1447,MATCH('Project 1'!BC$8,'Term Pricing'!$C$1268:$C$1447,0))*$E177*$F177)+(BC$129*INDEX('Term Pricing'!$H$1268:$H$1447,MATCH('Project 1'!BC$8,'Term Pricing'!$C$1268:$C$1447,0))*$E177*(1-$F177))</f>
        <v>14704.615384615385</v>
      </c>
      <c r="BD177" s="212">
        <f ca="1">(BD$129*INDEX('Term Pricing'!$G$1268:$G$1447,MATCH('Project 1'!BD$8,'Term Pricing'!$C$1268:$C$1447,0))*$E177*$F177)+(BD$129*INDEX('Term Pricing'!$H$1268:$H$1447,MATCH('Project 1'!BD$8,'Term Pricing'!$C$1268:$C$1447,0))*$E177*(1-$F177))</f>
        <v>15194.76923076923</v>
      </c>
      <c r="BE177" s="212">
        <f ca="1">(BE$129*INDEX('Term Pricing'!$G$1268:$G$1447,MATCH('Project 1'!BE$8,'Term Pricing'!$C$1268:$C$1447,0))*$E177*$F177)+(BE$129*INDEX('Term Pricing'!$H$1268:$H$1447,MATCH('Project 1'!BE$8,'Term Pricing'!$C$1268:$C$1447,0))*$E177*(1-$F177))</f>
        <v>14704.615384615385</v>
      </c>
      <c r="BF177" s="212">
        <f ca="1">(BF$129*INDEX('Term Pricing'!$G$1268:$G$1447,MATCH('Project 1'!BF$8,'Term Pricing'!$C$1268:$C$1447,0))*$E177*$F177)+(BF$129*INDEX('Term Pricing'!$H$1268:$H$1447,MATCH('Project 1'!BF$8,'Term Pricing'!$C$1268:$C$1447,0))*$E177*(1-$F177))</f>
        <v>15194.76923076923</v>
      </c>
      <c r="BG177" s="212">
        <f ca="1">(BG$129*INDEX('Term Pricing'!$G$1268:$G$1447,MATCH('Project 1'!BG$8,'Term Pricing'!$C$1268:$C$1447,0))*$E177*$F177)+(BG$129*INDEX('Term Pricing'!$H$1268:$H$1447,MATCH('Project 1'!BG$8,'Term Pricing'!$C$1268:$C$1447,0))*$E177*(1-$F177))</f>
        <v>15194.76923076923</v>
      </c>
      <c r="BH177" s="212">
        <f ca="1">(BH$129*INDEX('Term Pricing'!$G$1268:$G$1447,MATCH('Project 1'!BH$8,'Term Pricing'!$C$1268:$C$1447,0))*$E177*$F177)+(BH$129*INDEX('Term Pricing'!$H$1268:$H$1447,MATCH('Project 1'!BH$8,'Term Pricing'!$C$1268:$C$1447,0))*$E177*(1-$F177))</f>
        <v>13724.307692307691</v>
      </c>
      <c r="BI177" s="212">
        <f ca="1">(BI$129*INDEX('Term Pricing'!$G$1268:$G$1447,MATCH('Project 1'!BI$8,'Term Pricing'!$C$1268:$C$1447,0))*$E177*$F177)+(BI$129*INDEX('Term Pricing'!$H$1268:$H$1447,MATCH('Project 1'!BI$8,'Term Pricing'!$C$1268:$C$1447,0))*$E177*(1-$F177))</f>
        <v>15194.76923076923</v>
      </c>
      <c r="BJ177" s="212">
        <f ca="1">(BJ$129*INDEX('Term Pricing'!$G$1268:$G$1447,MATCH('Project 1'!BJ$8,'Term Pricing'!$C$1268:$C$1447,0))*$E177*$F177)+(BJ$129*INDEX('Term Pricing'!$H$1268:$H$1447,MATCH('Project 1'!BJ$8,'Term Pricing'!$C$1268:$C$1447,0))*$E177*(1-$F177))</f>
        <v>14704.615384615385</v>
      </c>
      <c r="BK177" s="212">
        <f ca="1">(BK$129*INDEX('Term Pricing'!$G$1268:$G$1447,MATCH('Project 1'!BK$8,'Term Pricing'!$C$1268:$C$1447,0))*$E177*$F177)+(BK$129*INDEX('Term Pricing'!$H$1268:$H$1447,MATCH('Project 1'!BK$8,'Term Pricing'!$C$1268:$C$1447,0))*$E177*(1-$F177))</f>
        <v>15194.76923076923</v>
      </c>
      <c r="BL177" s="212">
        <f ca="1">(BL$129*INDEX('Term Pricing'!$G$1268:$G$1447,MATCH('Project 1'!BL$8,'Term Pricing'!$C$1268:$C$1447,0))*$E177*$F177)+(BL$129*INDEX('Term Pricing'!$H$1268:$H$1447,MATCH('Project 1'!BL$8,'Term Pricing'!$C$1268:$C$1447,0))*$E177*(1-$F177))</f>
        <v>14704.615384615385</v>
      </c>
      <c r="BM177" s="212">
        <f ca="1">(BM$129*INDEX('Term Pricing'!$G$1268:$G$1447,MATCH('Project 1'!BM$8,'Term Pricing'!$C$1268:$C$1447,0))*$E177*$F177)+(BM$129*INDEX('Term Pricing'!$H$1268:$H$1447,MATCH('Project 1'!BM$8,'Term Pricing'!$C$1268:$C$1447,0))*$E177*(1-$F177))</f>
        <v>15194.76923076923</v>
      </c>
      <c r="BN177" s="212">
        <f ca="1">(BN$129*INDEX('Term Pricing'!$G$1268:$G$1447,MATCH('Project 1'!BN$8,'Term Pricing'!$C$1268:$C$1447,0))*$E177*$F177)+(BN$129*INDEX('Term Pricing'!$H$1268:$H$1447,MATCH('Project 1'!BN$8,'Term Pricing'!$C$1268:$C$1447,0))*$E177*(1-$F177))</f>
        <v>15194.76923076923</v>
      </c>
      <c r="BO177" s="212">
        <f ca="1">(BO$129*INDEX('Term Pricing'!$G$1268:$G$1447,MATCH('Project 1'!BO$8,'Term Pricing'!$C$1268:$C$1447,0))*$E177*$F177)+(BO$129*INDEX('Term Pricing'!$H$1268:$H$1447,MATCH('Project 1'!BO$8,'Term Pricing'!$C$1268:$C$1447,0))*$E177*(1-$F177))</f>
        <v>14704.615384615385</v>
      </c>
      <c r="BP177" s="212">
        <f ca="1">(BP$129*INDEX('Term Pricing'!$G$1268:$G$1447,MATCH('Project 1'!BP$8,'Term Pricing'!$C$1268:$C$1447,0))*$E177*$F177)+(BP$129*INDEX('Term Pricing'!$H$1268:$H$1447,MATCH('Project 1'!BP$8,'Term Pricing'!$C$1268:$C$1447,0))*$E177*(1-$F177))</f>
        <v>15194.76923076923</v>
      </c>
      <c r="BQ177" s="212">
        <f ca="1">(BQ$129*INDEX('Term Pricing'!$G$1268:$G$1447,MATCH('Project 1'!BQ$8,'Term Pricing'!$C$1268:$C$1447,0))*$E177*$F177)+(BQ$129*INDEX('Term Pricing'!$H$1268:$H$1447,MATCH('Project 1'!BQ$8,'Term Pricing'!$C$1268:$C$1447,0))*$E177*(1-$F177))</f>
        <v>14704.615384615385</v>
      </c>
      <c r="BR177" s="212">
        <f ca="1">(BR$129*INDEX('Term Pricing'!$G$1268:$G$1447,MATCH('Project 1'!BR$8,'Term Pricing'!$C$1268:$C$1447,0))*$E177*$F177)+(BR$129*INDEX('Term Pricing'!$H$1268:$H$1447,MATCH('Project 1'!BR$8,'Term Pricing'!$C$1268:$C$1447,0))*$E177*(1-$F177))</f>
        <v>15194.76923076923</v>
      </c>
      <c r="BS177" s="212">
        <f ca="1">(BS$129*INDEX('Term Pricing'!$G$1268:$G$1447,MATCH('Project 1'!BS$8,'Term Pricing'!$C$1268:$C$1447,0))*$E177*$F177)+(BS$129*INDEX('Term Pricing'!$H$1268:$H$1447,MATCH('Project 1'!BS$8,'Term Pricing'!$C$1268:$C$1447,0))*$E177*(1-$F177))</f>
        <v>15194.76923076923</v>
      </c>
      <c r="BT177" s="212">
        <f ca="1">(BT$129*INDEX('Term Pricing'!$G$1268:$G$1447,MATCH('Project 1'!BT$8,'Term Pricing'!$C$1268:$C$1447,0))*$E177*$F177)+(BT$129*INDEX('Term Pricing'!$H$1268:$H$1447,MATCH('Project 1'!BT$8,'Term Pricing'!$C$1268:$C$1447,0))*$E177*(1-$F177))</f>
        <v>13724.307692307691</v>
      </c>
      <c r="BU177" s="212">
        <f ca="1">(BU$129*INDEX('Term Pricing'!$G$1268:$G$1447,MATCH('Project 1'!BU$8,'Term Pricing'!$C$1268:$C$1447,0))*$E177*$F177)+(BU$129*INDEX('Term Pricing'!$H$1268:$H$1447,MATCH('Project 1'!BU$8,'Term Pricing'!$C$1268:$C$1447,0))*$E177*(1-$F177))</f>
        <v>15194.76923076923</v>
      </c>
      <c r="BV177" s="212">
        <f ca="1">(BV$129*INDEX('Term Pricing'!$G$1268:$G$1447,MATCH('Project 1'!BV$8,'Term Pricing'!$C$1268:$C$1447,0))*$E177*$F177)+(BV$129*INDEX('Term Pricing'!$H$1268:$H$1447,MATCH('Project 1'!BV$8,'Term Pricing'!$C$1268:$C$1447,0))*$E177*(1-$F177))</f>
        <v>14704.615384615385</v>
      </c>
      <c r="BW177" s="212">
        <f ca="1">(BW$129*INDEX('Term Pricing'!$G$1268:$G$1447,MATCH('Project 1'!BW$8,'Term Pricing'!$C$1268:$C$1447,0))*$E177*$F177)+(BW$129*INDEX('Term Pricing'!$H$1268:$H$1447,MATCH('Project 1'!BW$8,'Term Pricing'!$C$1268:$C$1447,0))*$E177*(1-$F177))</f>
        <v>15194.76923076923</v>
      </c>
      <c r="BX177" s="212">
        <f ca="1">(BX$129*INDEX('Term Pricing'!$G$1268:$G$1447,MATCH('Project 1'!BX$8,'Term Pricing'!$C$1268:$C$1447,0))*$E177*$F177)+(BX$129*INDEX('Term Pricing'!$H$1268:$H$1447,MATCH('Project 1'!BX$8,'Term Pricing'!$C$1268:$C$1447,0))*$E177*(1-$F177))</f>
        <v>14704.615384615385</v>
      </c>
      <c r="BY177" s="212">
        <f ca="1">(BY$129*INDEX('Term Pricing'!$G$1268:$G$1447,MATCH('Project 1'!BY$8,'Term Pricing'!$C$1268:$C$1447,0))*$E177*$F177)+(BY$129*INDEX('Term Pricing'!$H$1268:$H$1447,MATCH('Project 1'!BY$8,'Term Pricing'!$C$1268:$C$1447,0))*$E177*(1-$F177))</f>
        <v>15194.76923076923</v>
      </c>
      <c r="BZ177" s="212">
        <f ca="1">(BZ$129*INDEX('Term Pricing'!$G$1268:$G$1447,MATCH('Project 1'!BZ$8,'Term Pricing'!$C$1268:$C$1447,0))*$E177*$F177)+(BZ$129*INDEX('Term Pricing'!$H$1268:$H$1447,MATCH('Project 1'!BZ$8,'Term Pricing'!$C$1268:$C$1447,0))*$E177*(1-$F177))</f>
        <v>15194.76923076923</v>
      </c>
      <c r="CA177" s="212">
        <f ca="1">(CA$129*INDEX('Term Pricing'!$G$1268:$G$1447,MATCH('Project 1'!CA$8,'Term Pricing'!$C$1268:$C$1447,0))*$E177*$F177)+(CA$129*INDEX('Term Pricing'!$H$1268:$H$1447,MATCH('Project 1'!CA$8,'Term Pricing'!$C$1268:$C$1447,0))*$E177*(1-$F177))</f>
        <v>14704.615384615385</v>
      </c>
      <c r="CB177" s="212">
        <f ca="1">(CB$129*INDEX('Term Pricing'!$G$1268:$G$1447,MATCH('Project 1'!CB$8,'Term Pricing'!$C$1268:$C$1447,0))*$E177*$F177)+(CB$129*INDEX('Term Pricing'!$H$1268:$H$1447,MATCH('Project 1'!CB$8,'Term Pricing'!$C$1268:$C$1447,0))*$E177*(1-$F177))</f>
        <v>15194.76923076923</v>
      </c>
      <c r="CC177" s="212">
        <f ca="1">(CC$129*INDEX('Term Pricing'!$G$1268:$G$1447,MATCH('Project 1'!CC$8,'Term Pricing'!$C$1268:$C$1447,0))*$E177*$F177)+(CC$129*INDEX('Term Pricing'!$H$1268:$H$1447,MATCH('Project 1'!CC$8,'Term Pricing'!$C$1268:$C$1447,0))*$E177*(1-$F177))</f>
        <v>14704.615384615385</v>
      </c>
      <c r="CD177" s="212">
        <f ca="1">(CD$129*INDEX('Term Pricing'!$G$1268:$G$1447,MATCH('Project 1'!CD$8,'Term Pricing'!$C$1268:$C$1447,0))*$E177*$F177)+(CD$129*INDEX('Term Pricing'!$H$1268:$H$1447,MATCH('Project 1'!CD$8,'Term Pricing'!$C$1268:$C$1447,0))*$E177*(1-$F177))</f>
        <v>15194.76923076923</v>
      </c>
      <c r="CE177" s="212">
        <f ca="1">(CE$129*INDEX('Term Pricing'!$G$1268:$G$1447,MATCH('Project 1'!CE$8,'Term Pricing'!$C$1268:$C$1447,0))*$E177*$F177)+(CE$129*INDEX('Term Pricing'!$H$1268:$H$1447,MATCH('Project 1'!CE$8,'Term Pricing'!$C$1268:$C$1447,0))*$E177*(1-$F177))</f>
        <v>15194.76923076923</v>
      </c>
      <c r="CF177" s="212">
        <f ca="1">(CF$129*INDEX('Term Pricing'!$G$1268:$G$1447,MATCH('Project 1'!CF$8,'Term Pricing'!$C$1268:$C$1447,0))*$E177*$F177)+(CF$129*INDEX('Term Pricing'!$H$1268:$H$1447,MATCH('Project 1'!CF$8,'Term Pricing'!$C$1268:$C$1447,0))*$E177*(1-$F177))</f>
        <v>14214.461538461539</v>
      </c>
      <c r="CG177" s="212">
        <f ca="1">(CG$129*INDEX('Term Pricing'!$G$1268:$G$1447,MATCH('Project 1'!CG$8,'Term Pricing'!$C$1268:$C$1447,0))*$E177*$F177)+(CG$129*INDEX('Term Pricing'!$H$1268:$H$1447,MATCH('Project 1'!CG$8,'Term Pricing'!$C$1268:$C$1447,0))*$E177*(1-$F177))</f>
        <v>15194.76923076923</v>
      </c>
      <c r="CH177" s="212">
        <f ca="1">(CH$129*INDEX('Term Pricing'!$G$1268:$G$1447,MATCH('Project 1'!CH$8,'Term Pricing'!$C$1268:$C$1447,0))*$E177*$F177)+(CH$129*INDEX('Term Pricing'!$H$1268:$H$1447,MATCH('Project 1'!CH$8,'Term Pricing'!$C$1268:$C$1447,0))*$E177*(1-$F177))</f>
        <v>14704.615384615385</v>
      </c>
      <c r="CI177" s="212">
        <f ca="1">(CI$129*INDEX('Term Pricing'!$G$1268:$G$1447,MATCH('Project 1'!CI$8,'Term Pricing'!$C$1268:$C$1447,0))*$E177*$F177)+(CI$129*INDEX('Term Pricing'!$H$1268:$H$1447,MATCH('Project 1'!CI$8,'Term Pricing'!$C$1268:$C$1447,0))*$E177*(1-$F177))</f>
        <v>15194.76923076923</v>
      </c>
      <c r="CJ177" s="212">
        <f ca="1">(CJ$129*INDEX('Term Pricing'!$G$1268:$G$1447,MATCH('Project 1'!CJ$8,'Term Pricing'!$C$1268:$C$1447,0))*$E177*$F177)+(CJ$129*INDEX('Term Pricing'!$H$1268:$H$1447,MATCH('Project 1'!CJ$8,'Term Pricing'!$C$1268:$C$1447,0))*$E177*(1-$F177))</f>
        <v>14704.615384615385</v>
      </c>
      <c r="CK177" s="212">
        <f ca="1">(CK$129*INDEX('Term Pricing'!$G$1268:$G$1447,MATCH('Project 1'!CK$8,'Term Pricing'!$C$1268:$C$1447,0))*$E177*$F177)+(CK$129*INDEX('Term Pricing'!$H$1268:$H$1447,MATCH('Project 1'!CK$8,'Term Pricing'!$C$1268:$C$1447,0))*$E177*(1-$F177))</f>
        <v>15194.76923076923</v>
      </c>
      <c r="CL177" s="212">
        <f ca="1">(CL$129*INDEX('Term Pricing'!$G$1268:$G$1447,MATCH('Project 1'!CL$8,'Term Pricing'!$C$1268:$C$1447,0))*$E177*$F177)+(CL$129*INDEX('Term Pricing'!$H$1268:$H$1447,MATCH('Project 1'!CL$8,'Term Pricing'!$C$1268:$C$1447,0))*$E177*(1-$F177))</f>
        <v>15194.76923076923</v>
      </c>
      <c r="CM177" s="212">
        <f ca="1">(CM$129*INDEX('Term Pricing'!$G$1268:$G$1447,MATCH('Project 1'!CM$8,'Term Pricing'!$C$1268:$C$1447,0))*$E177*$F177)+(CM$129*INDEX('Term Pricing'!$H$1268:$H$1447,MATCH('Project 1'!CM$8,'Term Pricing'!$C$1268:$C$1447,0))*$E177*(1-$F177))</f>
        <v>14704.615384615385</v>
      </c>
      <c r="CN177" s="212">
        <f ca="1">(CN$129*INDEX('Term Pricing'!$G$1268:$G$1447,MATCH('Project 1'!CN$8,'Term Pricing'!$C$1268:$C$1447,0))*$E177*$F177)+(CN$129*INDEX('Term Pricing'!$H$1268:$H$1447,MATCH('Project 1'!CN$8,'Term Pricing'!$C$1268:$C$1447,0))*$E177*(1-$F177))</f>
        <v>15194.76923076923</v>
      </c>
      <c r="CO177" s="212">
        <f ca="1">(CO$129*INDEX('Term Pricing'!$G$1268:$G$1447,MATCH('Project 1'!CO$8,'Term Pricing'!$C$1268:$C$1447,0))*$E177*$F177)+(CO$129*INDEX('Term Pricing'!$H$1268:$H$1447,MATCH('Project 1'!CO$8,'Term Pricing'!$C$1268:$C$1447,0))*$E177*(1-$F177))</f>
        <v>14704.615384615385</v>
      </c>
      <c r="CP177" s="212">
        <f ca="1">(CP$129*INDEX('Term Pricing'!$G$1268:$G$1447,MATCH('Project 1'!CP$8,'Term Pricing'!$C$1268:$C$1447,0))*$E177*$F177)+(CP$129*INDEX('Term Pricing'!$H$1268:$H$1447,MATCH('Project 1'!CP$8,'Term Pricing'!$C$1268:$C$1447,0))*$E177*(1-$F177))</f>
        <v>15194.76923076923</v>
      </c>
      <c r="CQ177" s="212">
        <f ca="1">(CQ$129*INDEX('Term Pricing'!$G$1268:$G$1447,MATCH('Project 1'!CQ$8,'Term Pricing'!$C$1268:$C$1447,0))*$E177*$F177)+(CQ$129*INDEX('Term Pricing'!$H$1268:$H$1447,MATCH('Project 1'!CQ$8,'Term Pricing'!$C$1268:$C$1447,0))*$E177*(1-$F177))</f>
        <v>15194.76923076923</v>
      </c>
      <c r="CR177" s="212">
        <f ca="1">(CR$129*INDEX('Term Pricing'!$G$1268:$G$1447,MATCH('Project 1'!CR$8,'Term Pricing'!$C$1268:$C$1447,0))*$E177*$F177)+(CR$129*INDEX('Term Pricing'!$H$1268:$H$1447,MATCH('Project 1'!CR$8,'Term Pricing'!$C$1268:$C$1447,0))*$E177*(1-$F177))</f>
        <v>13724.307692307691</v>
      </c>
      <c r="CS177" s="212">
        <f ca="1">(CS$129*INDEX('Term Pricing'!$G$1268:$G$1447,MATCH('Project 1'!CS$8,'Term Pricing'!$C$1268:$C$1447,0))*$E177*$F177)+(CS$129*INDEX('Term Pricing'!$H$1268:$H$1447,MATCH('Project 1'!CS$8,'Term Pricing'!$C$1268:$C$1447,0))*$E177*(1-$F177))</f>
        <v>15194.76923076923</v>
      </c>
      <c r="CT177" s="212">
        <f ca="1">(CT$129*INDEX('Term Pricing'!$G$1268:$G$1447,MATCH('Project 1'!CT$8,'Term Pricing'!$C$1268:$C$1447,0))*$E177*$F177)+(CT$129*INDEX('Term Pricing'!$H$1268:$H$1447,MATCH('Project 1'!CT$8,'Term Pricing'!$C$1268:$C$1447,0))*$E177*(1-$F177))</f>
        <v>14704.615384615385</v>
      </c>
      <c r="CU177" s="212">
        <f ca="1">(CU$129*INDEX('Term Pricing'!$G$1268:$G$1447,MATCH('Project 1'!CU$8,'Term Pricing'!$C$1268:$C$1447,0))*$E177*$F177)+(CU$129*INDEX('Term Pricing'!$H$1268:$H$1447,MATCH('Project 1'!CU$8,'Term Pricing'!$C$1268:$C$1447,0))*$E177*(1-$F177))</f>
        <v>15194.76923076923</v>
      </c>
      <c r="CV177" s="212">
        <f ca="1">(CV$129*INDEX('Term Pricing'!$G$1268:$G$1447,MATCH('Project 1'!CV$8,'Term Pricing'!$C$1268:$C$1447,0))*$E177*$F177)+(CV$129*INDEX('Term Pricing'!$H$1268:$H$1447,MATCH('Project 1'!CV$8,'Term Pricing'!$C$1268:$C$1447,0))*$E177*(1-$F177))</f>
        <v>14704.615384615385</v>
      </c>
      <c r="CW177" s="212">
        <f ca="1">(CW$129*INDEX('Term Pricing'!$G$1268:$G$1447,MATCH('Project 1'!CW$8,'Term Pricing'!$C$1268:$C$1447,0))*$E177*$F177)+(CW$129*INDEX('Term Pricing'!$H$1268:$H$1447,MATCH('Project 1'!CW$8,'Term Pricing'!$C$1268:$C$1447,0))*$E177*(1-$F177))</f>
        <v>15194.76923076923</v>
      </c>
      <c r="CX177" s="212">
        <f ca="1">(CX$129*INDEX('Term Pricing'!$G$1268:$G$1447,MATCH('Project 1'!CX$8,'Term Pricing'!$C$1268:$C$1447,0))*$E177*$F177)+(CX$129*INDEX('Term Pricing'!$H$1268:$H$1447,MATCH('Project 1'!CX$8,'Term Pricing'!$C$1268:$C$1447,0))*$E177*(1-$F177))</f>
        <v>15194.76923076923</v>
      </c>
      <c r="CY177" s="212">
        <f ca="1">(CY$129*INDEX('Term Pricing'!$G$1268:$G$1447,MATCH('Project 1'!CY$8,'Term Pricing'!$C$1268:$C$1447,0))*$E177*$F177)+(CY$129*INDEX('Term Pricing'!$H$1268:$H$1447,MATCH('Project 1'!CY$8,'Term Pricing'!$C$1268:$C$1447,0))*$E177*(1-$F177))</f>
        <v>14704.615384615385</v>
      </c>
      <c r="CZ177" s="212">
        <f ca="1">(CZ$129*INDEX('Term Pricing'!$G$1268:$G$1447,MATCH('Project 1'!CZ$8,'Term Pricing'!$C$1268:$C$1447,0))*$E177*$F177)+(CZ$129*INDEX('Term Pricing'!$H$1268:$H$1447,MATCH('Project 1'!CZ$8,'Term Pricing'!$C$1268:$C$1447,0))*$E177*(1-$F177))</f>
        <v>15194.76923076923</v>
      </c>
      <c r="DA177" s="212">
        <f ca="1">(DA$129*INDEX('Term Pricing'!$G$1268:$G$1447,MATCH('Project 1'!DA$8,'Term Pricing'!$C$1268:$C$1447,0))*$E177*$F177)+(DA$129*INDEX('Term Pricing'!$H$1268:$H$1447,MATCH('Project 1'!DA$8,'Term Pricing'!$C$1268:$C$1447,0))*$E177*(1-$F177))</f>
        <v>14704.615384615385</v>
      </c>
      <c r="DB177" s="212">
        <f ca="1">(DB$129*INDEX('Term Pricing'!$G$1268:$G$1447,MATCH('Project 1'!DB$8,'Term Pricing'!$C$1268:$C$1447,0))*$E177*$F177)+(DB$129*INDEX('Term Pricing'!$H$1268:$H$1447,MATCH('Project 1'!DB$8,'Term Pricing'!$C$1268:$C$1447,0))*$E177*(1-$F177))</f>
        <v>15194.76923076923</v>
      </c>
      <c r="DC177" s="212">
        <f ca="1">(DC$129*INDEX('Term Pricing'!$G$1268:$G$1447,MATCH('Project 1'!DC$8,'Term Pricing'!$C$1268:$C$1447,0))*$E177*$F177)+(DC$129*INDEX('Term Pricing'!$H$1268:$H$1447,MATCH('Project 1'!DC$8,'Term Pricing'!$C$1268:$C$1447,0))*$E177*(1-$F177))</f>
        <v>15194.76923076923</v>
      </c>
      <c r="DD177" s="212">
        <f ca="1">(DD$129*INDEX('Term Pricing'!$G$1268:$G$1447,MATCH('Project 1'!DD$8,'Term Pricing'!$C$1268:$C$1447,0))*$E177*$F177)+(DD$129*INDEX('Term Pricing'!$H$1268:$H$1447,MATCH('Project 1'!DD$8,'Term Pricing'!$C$1268:$C$1447,0))*$E177*(1-$F177))</f>
        <v>13724.307692307691</v>
      </c>
      <c r="DE177" s="212">
        <f ca="1">(DE$129*INDEX('Term Pricing'!$G$1268:$G$1447,MATCH('Project 1'!DE$8,'Term Pricing'!$C$1268:$C$1447,0))*$E177*$F177)+(DE$129*INDEX('Term Pricing'!$H$1268:$H$1447,MATCH('Project 1'!DE$8,'Term Pricing'!$C$1268:$C$1447,0))*$E177*(1-$F177))</f>
        <v>15194.76923076923</v>
      </c>
      <c r="DF177" s="212">
        <f ca="1">(DF$129*INDEX('Term Pricing'!$G$1268:$G$1447,MATCH('Project 1'!DF$8,'Term Pricing'!$C$1268:$C$1447,0))*$E177*$F177)+(DF$129*INDEX('Term Pricing'!$H$1268:$H$1447,MATCH('Project 1'!DF$8,'Term Pricing'!$C$1268:$C$1447,0))*$E177*(1-$F177))</f>
        <v>14704.615384615385</v>
      </c>
      <c r="DG177" s="212">
        <f ca="1">(DG$129*INDEX('Term Pricing'!$G$1268:$G$1447,MATCH('Project 1'!DG$8,'Term Pricing'!$C$1268:$C$1447,0))*$E177*$F177)+(DG$129*INDEX('Term Pricing'!$H$1268:$H$1447,MATCH('Project 1'!DG$8,'Term Pricing'!$C$1268:$C$1447,0))*$E177*(1-$F177))</f>
        <v>15194.76923076923</v>
      </c>
      <c r="DH177" s="212">
        <f ca="1">(DH$129*INDEX('Term Pricing'!$G$1268:$G$1447,MATCH('Project 1'!DH$8,'Term Pricing'!$C$1268:$C$1447,0))*$E177*$F177)+(DH$129*INDEX('Term Pricing'!$H$1268:$H$1447,MATCH('Project 1'!DH$8,'Term Pricing'!$C$1268:$C$1447,0))*$E177*(1-$F177))</f>
        <v>14704.615384615385</v>
      </c>
      <c r="DI177" s="212">
        <f ca="1">(DI$129*INDEX('Term Pricing'!$G$1268:$G$1447,MATCH('Project 1'!DI$8,'Term Pricing'!$C$1268:$C$1447,0))*$E177*$F177)+(DI$129*INDEX('Term Pricing'!$H$1268:$H$1447,MATCH('Project 1'!DI$8,'Term Pricing'!$C$1268:$C$1447,0))*$E177*(1-$F177))</f>
        <v>15194.76923076923</v>
      </c>
      <c r="DJ177" s="212">
        <f ca="1">(DJ$129*INDEX('Term Pricing'!$G$1268:$G$1447,MATCH('Project 1'!DJ$8,'Term Pricing'!$C$1268:$C$1447,0))*$E177*$F177)+(DJ$129*INDEX('Term Pricing'!$H$1268:$H$1447,MATCH('Project 1'!DJ$8,'Term Pricing'!$C$1268:$C$1447,0))*$E177*(1-$F177))</f>
        <v>15194.76923076923</v>
      </c>
      <c r="DK177" s="212">
        <f ca="1">(DK$129*INDEX('Term Pricing'!$G$1268:$G$1447,MATCH('Project 1'!DK$8,'Term Pricing'!$C$1268:$C$1447,0))*$E177*$F177)+(DK$129*INDEX('Term Pricing'!$H$1268:$H$1447,MATCH('Project 1'!DK$8,'Term Pricing'!$C$1268:$C$1447,0))*$E177*(1-$F177))</f>
        <v>14704.615384615385</v>
      </c>
      <c r="DL177" s="212">
        <f ca="1">(DL$129*INDEX('Term Pricing'!$G$1268:$G$1447,MATCH('Project 1'!DL$8,'Term Pricing'!$C$1268:$C$1447,0))*$E177*$F177)+(DL$129*INDEX('Term Pricing'!$H$1268:$H$1447,MATCH('Project 1'!DL$8,'Term Pricing'!$C$1268:$C$1447,0))*$E177*(1-$F177))</f>
        <v>15194.76923076923</v>
      </c>
      <c r="DM177" s="212">
        <f ca="1">(DM$129*INDEX('Term Pricing'!$G$1268:$G$1447,MATCH('Project 1'!DM$8,'Term Pricing'!$C$1268:$C$1447,0))*$E177*$F177)+(DM$129*INDEX('Term Pricing'!$H$1268:$H$1447,MATCH('Project 1'!DM$8,'Term Pricing'!$C$1268:$C$1447,0))*$E177*(1-$F177))</f>
        <v>14704.615384615385</v>
      </c>
      <c r="DN177" s="212">
        <f ca="1">(DN$129*INDEX('Term Pricing'!$G$1268:$G$1447,MATCH('Project 1'!DN$8,'Term Pricing'!$C$1268:$C$1447,0))*$E177*$F177)+(DN$129*INDEX('Term Pricing'!$H$1268:$H$1447,MATCH('Project 1'!DN$8,'Term Pricing'!$C$1268:$C$1447,0))*$E177*(1-$F177))</f>
        <v>15194.76923076923</v>
      </c>
      <c r="DO177" s="212">
        <f ca="1">(DO$129*INDEX('Term Pricing'!$G$1268:$G$1447,MATCH('Project 1'!DO$8,'Term Pricing'!$C$1268:$C$1447,0))*$E177*$F177)+(DO$129*INDEX('Term Pricing'!$H$1268:$H$1447,MATCH('Project 1'!DO$8,'Term Pricing'!$C$1268:$C$1447,0))*$E177*(1-$F177))</f>
        <v>15194.76923076923</v>
      </c>
      <c r="DP177" s="212">
        <f ca="1">(DP$129*INDEX('Term Pricing'!$G$1268:$G$1447,MATCH('Project 1'!DP$8,'Term Pricing'!$C$1268:$C$1447,0))*$E177*$F177)+(DP$129*INDEX('Term Pricing'!$H$1268:$H$1447,MATCH('Project 1'!DP$8,'Term Pricing'!$C$1268:$C$1447,0))*$E177*(1-$F177))</f>
        <v>13724.307692307691</v>
      </c>
      <c r="DQ177" s="212">
        <f ca="1">(DQ$129*INDEX('Term Pricing'!$G$1268:$G$1447,MATCH('Project 1'!DQ$8,'Term Pricing'!$C$1268:$C$1447,0))*$E177*$F177)+(DQ$129*INDEX('Term Pricing'!$H$1268:$H$1447,MATCH('Project 1'!DQ$8,'Term Pricing'!$C$1268:$C$1447,0))*$E177*(1-$F177))</f>
        <v>15194.76923076923</v>
      </c>
      <c r="DR177" s="212">
        <f ca="1">(DR$129*INDEX('Term Pricing'!$G$1268:$G$1447,MATCH('Project 1'!DR$8,'Term Pricing'!$C$1268:$C$1447,0))*$E177*$F177)+(DR$129*INDEX('Term Pricing'!$H$1268:$H$1447,MATCH('Project 1'!DR$8,'Term Pricing'!$C$1268:$C$1447,0))*$E177*(1-$F177))</f>
        <v>14704.615384615385</v>
      </c>
      <c r="DS177" s="212">
        <f ca="1">(DS$129*INDEX('Term Pricing'!$G$1268:$G$1447,MATCH('Project 1'!DS$8,'Term Pricing'!$C$1268:$C$1447,0))*$E177*$F177)+(DS$129*INDEX('Term Pricing'!$H$1268:$H$1447,MATCH('Project 1'!DS$8,'Term Pricing'!$C$1268:$C$1447,0))*$E177*(1-$F177))</f>
        <v>15194.76923076923</v>
      </c>
      <c r="DT177" s="212">
        <f ca="1">(DT$129*INDEX('Term Pricing'!$G$1268:$G$1447,MATCH('Project 1'!DT$8,'Term Pricing'!$C$1268:$C$1447,0))*$E177*$F177)+(DT$129*INDEX('Term Pricing'!$H$1268:$H$1447,MATCH('Project 1'!DT$8,'Term Pricing'!$C$1268:$C$1447,0))*$E177*(1-$F177))</f>
        <v>14704.615384615385</v>
      </c>
      <c r="DU177" s="212">
        <f ca="1">(DU$129*INDEX('Term Pricing'!$G$1268:$G$1447,MATCH('Project 1'!DU$8,'Term Pricing'!$C$1268:$C$1447,0))*$E177*$F177)+(DU$129*INDEX('Term Pricing'!$H$1268:$H$1447,MATCH('Project 1'!DU$8,'Term Pricing'!$C$1268:$C$1447,0))*$E177*(1-$F177))</f>
        <v>15194.76923076923</v>
      </c>
      <c r="DV177" s="212">
        <f ca="1">(DV$129*INDEX('Term Pricing'!$G$1268:$G$1447,MATCH('Project 1'!DV$8,'Term Pricing'!$C$1268:$C$1447,0))*$E177*$F177)+(DV$129*INDEX('Term Pricing'!$H$1268:$H$1447,MATCH('Project 1'!DV$8,'Term Pricing'!$C$1268:$C$1447,0))*$E177*(1-$F177))</f>
        <v>15194.76923076923</v>
      </c>
      <c r="DW177" s="212">
        <f ca="1">(DW$129*INDEX('Term Pricing'!$G$1268:$G$1447,MATCH('Project 1'!DW$8,'Term Pricing'!$C$1268:$C$1447,0))*$E177*$F177)+(DW$129*INDEX('Term Pricing'!$H$1268:$H$1447,MATCH('Project 1'!DW$8,'Term Pricing'!$C$1268:$C$1447,0))*$E177*(1-$F177))</f>
        <v>14704.615384615385</v>
      </c>
      <c r="DX177" s="212">
        <f ca="1">(DX$129*INDEX('Term Pricing'!$G$1268:$G$1447,MATCH('Project 1'!DX$8,'Term Pricing'!$C$1268:$C$1447,0))*$E177*$F177)+(DX$129*INDEX('Term Pricing'!$H$1268:$H$1447,MATCH('Project 1'!DX$8,'Term Pricing'!$C$1268:$C$1447,0))*$E177*(1-$F177))</f>
        <v>15194.76923076923</v>
      </c>
      <c r="DY177" s="212">
        <f ca="1">(DY$129*INDEX('Term Pricing'!$G$1268:$G$1447,MATCH('Project 1'!DY$8,'Term Pricing'!$C$1268:$C$1447,0))*$E177*$F177)+(DY$129*INDEX('Term Pricing'!$H$1268:$H$1447,MATCH('Project 1'!DY$8,'Term Pricing'!$C$1268:$C$1447,0))*$E177*(1-$F177))</f>
        <v>14704.615384615385</v>
      </c>
      <c r="DZ177" s="212">
        <f ca="1">(DZ$129*INDEX('Term Pricing'!$G$1268:$G$1447,MATCH('Project 1'!DZ$8,'Term Pricing'!$C$1268:$C$1447,0))*$E177*$F177)+(DZ$129*INDEX('Term Pricing'!$H$1268:$H$1447,MATCH('Project 1'!DZ$8,'Term Pricing'!$C$1268:$C$1447,0))*$E177*(1-$F177))</f>
        <v>15194.76923076923</v>
      </c>
    </row>
    <row r="178" spans="1:130">
      <c r="A178" s="151"/>
      <c r="C178" s="34" t="s">
        <v>264</v>
      </c>
      <c r="E178" s="70">
        <f>Inputs!H116</f>
        <v>0.2</v>
      </c>
      <c r="F178" s="70">
        <f>Inputs!I116</f>
        <v>0.6</v>
      </c>
      <c r="G178" s="54" t="s">
        <v>83</v>
      </c>
      <c r="H178" s="272">
        <f ca="1">IFERROR(SUM($J178:$DZ178)/(SUM($J$129:$DZ$129)*E178),0)</f>
        <v>1.1346153846153859</v>
      </c>
      <c r="I178" s="29"/>
      <c r="J178" s="212">
        <f ca="1">(J$129*INDEX('Term Pricing'!$G$1453:$G$1632,MATCH('Project 1'!J$8,'Term Pricing'!$C$1453:$C$1632,0))*$E178*$F178)+(J$129*INDEX('Term Pricing'!$H$1453:$H$1632,MATCH('Project 1'!J$8,'Term Pricing'!$C$1453:$C$1632,0))*$E178*(1-$F178))</f>
        <v>0</v>
      </c>
      <c r="K178" s="212">
        <f ca="1">(K$129*INDEX('Term Pricing'!$G$1453:$G$1632,MATCH('Project 1'!K$8,'Term Pricing'!$C$1453:$C$1632,0))*$E178*$F178)+(K$129*INDEX('Term Pricing'!$H$1453:$H$1632,MATCH('Project 1'!K$8,'Term Pricing'!$C$1453:$C$1632,0))*$E178*(1-$F178))</f>
        <v>0</v>
      </c>
      <c r="L178" s="212">
        <f ca="1">(L$129*INDEX('Term Pricing'!$G$1453:$G$1632,MATCH('Project 1'!L$8,'Term Pricing'!$C$1453:$C$1632,0))*$E178*$F178)+(L$129*INDEX('Term Pricing'!$H$1453:$H$1632,MATCH('Project 1'!L$8,'Term Pricing'!$C$1453:$C$1632,0))*$E178*(1-$F178))</f>
        <v>0</v>
      </c>
      <c r="M178" s="212">
        <f ca="1">(M$129*INDEX('Term Pricing'!$G$1453:$G$1632,MATCH('Project 1'!M$8,'Term Pricing'!$C$1453:$C$1632,0))*$E178*$F178)+(M$129*INDEX('Term Pricing'!$H$1453:$H$1632,MATCH('Project 1'!M$8,'Term Pricing'!$C$1453:$C$1632,0))*$E178*(1-$F178))</f>
        <v>0</v>
      </c>
      <c r="N178" s="212">
        <f ca="1">(N$129*INDEX('Term Pricing'!$G$1453:$G$1632,MATCH('Project 1'!N$8,'Term Pricing'!$C$1453:$C$1632,0))*$E178*$F178)+(N$129*INDEX('Term Pricing'!$H$1453:$H$1632,MATCH('Project 1'!N$8,'Term Pricing'!$C$1453:$C$1632,0))*$E178*(1-$F178))</f>
        <v>8822.7692307692305</v>
      </c>
      <c r="O178" s="212">
        <f ca="1">(O$129*INDEX('Term Pricing'!$G$1453:$G$1632,MATCH('Project 1'!O$8,'Term Pricing'!$C$1453:$C$1632,0))*$E178*$F178)+(O$129*INDEX('Term Pricing'!$H$1453:$H$1632,MATCH('Project 1'!O$8,'Term Pricing'!$C$1453:$C$1632,0))*$E178*(1-$F178))</f>
        <v>9116.8615384615387</v>
      </c>
      <c r="P178" s="212">
        <f ca="1">(P$129*INDEX('Term Pricing'!$G$1453:$G$1632,MATCH('Project 1'!P$8,'Term Pricing'!$C$1453:$C$1632,0))*$E178*$F178)+(P$129*INDEX('Term Pricing'!$H$1453:$H$1632,MATCH('Project 1'!P$8,'Term Pricing'!$C$1453:$C$1632,0))*$E178*(1-$F178))</f>
        <v>8822.7692307692305</v>
      </c>
      <c r="Q178" s="212">
        <f ca="1">(Q$129*INDEX('Term Pricing'!$G$1453:$G$1632,MATCH('Project 1'!Q$8,'Term Pricing'!$C$1453:$C$1632,0))*$E178*$F178)+(Q$129*INDEX('Term Pricing'!$H$1453:$H$1632,MATCH('Project 1'!Q$8,'Term Pricing'!$C$1453:$C$1632,0))*$E178*(1-$F178))</f>
        <v>9116.8615384615387</v>
      </c>
      <c r="R178" s="212">
        <f ca="1">(R$129*INDEX('Term Pricing'!$G$1453:$G$1632,MATCH('Project 1'!R$8,'Term Pricing'!$C$1453:$C$1632,0))*$E178*$F178)+(R$129*INDEX('Term Pricing'!$H$1453:$H$1632,MATCH('Project 1'!R$8,'Term Pricing'!$C$1453:$C$1632,0))*$E178*(1-$F178))</f>
        <v>9116.8615384615387</v>
      </c>
      <c r="S178" s="212">
        <f ca="1">(S$129*INDEX('Term Pricing'!$G$1453:$G$1632,MATCH('Project 1'!S$8,'Term Pricing'!$C$1453:$C$1632,0))*$E178*$F178)+(S$129*INDEX('Term Pricing'!$H$1453:$H$1632,MATCH('Project 1'!S$8,'Term Pricing'!$C$1453:$C$1632,0))*$E178*(1-$F178))</f>
        <v>8822.7692307692305</v>
      </c>
      <c r="T178" s="212">
        <f ca="1">(T$129*INDEX('Term Pricing'!$G$1453:$G$1632,MATCH('Project 1'!T$8,'Term Pricing'!$C$1453:$C$1632,0))*$E178*$F178)+(T$129*INDEX('Term Pricing'!$H$1453:$H$1632,MATCH('Project 1'!T$8,'Term Pricing'!$C$1453:$C$1632,0))*$E178*(1-$F178))</f>
        <v>9116.8615384615387</v>
      </c>
      <c r="U178" s="212">
        <f ca="1">(U$129*INDEX('Term Pricing'!$G$1453:$G$1632,MATCH('Project 1'!U$8,'Term Pricing'!$C$1453:$C$1632,0))*$E178*$F178)+(U$129*INDEX('Term Pricing'!$H$1453:$H$1632,MATCH('Project 1'!U$8,'Term Pricing'!$C$1453:$C$1632,0))*$E178*(1-$F178))</f>
        <v>8822.7692307692305</v>
      </c>
      <c r="V178" s="212">
        <f ca="1">(V$129*INDEX('Term Pricing'!$G$1453:$G$1632,MATCH('Project 1'!V$8,'Term Pricing'!$C$1453:$C$1632,0))*$E178*$F178)+(V$129*INDEX('Term Pricing'!$H$1453:$H$1632,MATCH('Project 1'!V$8,'Term Pricing'!$C$1453:$C$1632,0))*$E178*(1-$F178))</f>
        <v>9116.8615384615387</v>
      </c>
      <c r="W178" s="212">
        <f ca="1">(W$129*INDEX('Term Pricing'!$G$1453:$G$1632,MATCH('Project 1'!W$8,'Term Pricing'!$C$1453:$C$1632,0))*$E178*$F178)+(W$129*INDEX('Term Pricing'!$H$1453:$H$1632,MATCH('Project 1'!W$8,'Term Pricing'!$C$1453:$C$1632,0))*$E178*(1-$F178))</f>
        <v>9116.8615384615387</v>
      </c>
      <c r="X178" s="212">
        <f ca="1">(X$129*INDEX('Term Pricing'!$G$1453:$G$1632,MATCH('Project 1'!X$8,'Term Pricing'!$C$1453:$C$1632,0))*$E178*$F178)+(X$129*INDEX('Term Pricing'!$H$1453:$H$1632,MATCH('Project 1'!X$8,'Term Pricing'!$C$1453:$C$1632,0))*$E178*(1-$F178))</f>
        <v>8234.5846153846142</v>
      </c>
      <c r="Y178" s="212">
        <f ca="1">(Y$129*INDEX('Term Pricing'!$G$1453:$G$1632,MATCH('Project 1'!Y$8,'Term Pricing'!$C$1453:$C$1632,0))*$E178*$F178)+(Y$129*INDEX('Term Pricing'!$H$1453:$H$1632,MATCH('Project 1'!Y$8,'Term Pricing'!$C$1453:$C$1632,0))*$E178*(1-$F178))</f>
        <v>9116.8615384615387</v>
      </c>
      <c r="Z178" s="212">
        <f ca="1">(Z$129*INDEX('Term Pricing'!$G$1453:$G$1632,MATCH('Project 1'!Z$8,'Term Pricing'!$C$1453:$C$1632,0))*$E178*$F178)+(Z$129*INDEX('Term Pricing'!$H$1453:$H$1632,MATCH('Project 1'!Z$8,'Term Pricing'!$C$1453:$C$1632,0))*$E178*(1-$F178))</f>
        <v>8822.7692307692305</v>
      </c>
      <c r="AA178" s="212">
        <f ca="1">(AA$129*INDEX('Term Pricing'!$G$1453:$G$1632,MATCH('Project 1'!AA$8,'Term Pricing'!$C$1453:$C$1632,0))*$E178*$F178)+(AA$129*INDEX('Term Pricing'!$H$1453:$H$1632,MATCH('Project 1'!AA$8,'Term Pricing'!$C$1453:$C$1632,0))*$E178*(1-$F178))</f>
        <v>9116.8615384615387</v>
      </c>
      <c r="AB178" s="212">
        <f ca="1">(AB$129*INDEX('Term Pricing'!$G$1453:$G$1632,MATCH('Project 1'!AB$8,'Term Pricing'!$C$1453:$C$1632,0))*$E178*$F178)+(AB$129*INDEX('Term Pricing'!$H$1453:$H$1632,MATCH('Project 1'!AB$8,'Term Pricing'!$C$1453:$C$1632,0))*$E178*(1-$F178))</f>
        <v>8822.7692307692305</v>
      </c>
      <c r="AC178" s="212">
        <f ca="1">(AC$129*INDEX('Term Pricing'!$G$1453:$G$1632,MATCH('Project 1'!AC$8,'Term Pricing'!$C$1453:$C$1632,0))*$E178*$F178)+(AC$129*INDEX('Term Pricing'!$H$1453:$H$1632,MATCH('Project 1'!AC$8,'Term Pricing'!$C$1453:$C$1632,0))*$E178*(1-$F178))</f>
        <v>9116.8615384615387</v>
      </c>
      <c r="AD178" s="212">
        <f ca="1">(AD$129*INDEX('Term Pricing'!$G$1453:$G$1632,MATCH('Project 1'!AD$8,'Term Pricing'!$C$1453:$C$1632,0))*$E178*$F178)+(AD$129*INDEX('Term Pricing'!$H$1453:$H$1632,MATCH('Project 1'!AD$8,'Term Pricing'!$C$1453:$C$1632,0))*$E178*(1-$F178))</f>
        <v>9116.8615384615387</v>
      </c>
      <c r="AE178" s="212">
        <f ca="1">(AE$129*INDEX('Term Pricing'!$G$1453:$G$1632,MATCH('Project 1'!AE$8,'Term Pricing'!$C$1453:$C$1632,0))*$E178*$F178)+(AE$129*INDEX('Term Pricing'!$H$1453:$H$1632,MATCH('Project 1'!AE$8,'Term Pricing'!$C$1453:$C$1632,0))*$E178*(1-$F178))</f>
        <v>8822.7692307692305</v>
      </c>
      <c r="AF178" s="212">
        <f ca="1">(AF$129*INDEX('Term Pricing'!$G$1453:$G$1632,MATCH('Project 1'!AF$8,'Term Pricing'!$C$1453:$C$1632,0))*$E178*$F178)+(AF$129*INDEX('Term Pricing'!$H$1453:$H$1632,MATCH('Project 1'!AF$8,'Term Pricing'!$C$1453:$C$1632,0))*$E178*(1-$F178))</f>
        <v>9116.8615384615387</v>
      </c>
      <c r="AG178" s="212">
        <f ca="1">(AG$129*INDEX('Term Pricing'!$G$1453:$G$1632,MATCH('Project 1'!AG$8,'Term Pricing'!$C$1453:$C$1632,0))*$E178*$F178)+(AG$129*INDEX('Term Pricing'!$H$1453:$H$1632,MATCH('Project 1'!AG$8,'Term Pricing'!$C$1453:$C$1632,0))*$E178*(1-$F178))</f>
        <v>8822.7692307692305</v>
      </c>
      <c r="AH178" s="212">
        <f ca="1">(AH$129*INDEX('Term Pricing'!$G$1453:$G$1632,MATCH('Project 1'!AH$8,'Term Pricing'!$C$1453:$C$1632,0))*$E178*$F178)+(AH$129*INDEX('Term Pricing'!$H$1453:$H$1632,MATCH('Project 1'!AH$8,'Term Pricing'!$C$1453:$C$1632,0))*$E178*(1-$F178))</f>
        <v>9116.8615384615387</v>
      </c>
      <c r="AI178" s="212">
        <f ca="1">(AI$129*INDEX('Term Pricing'!$G$1453:$G$1632,MATCH('Project 1'!AI$8,'Term Pricing'!$C$1453:$C$1632,0))*$E178*$F178)+(AI$129*INDEX('Term Pricing'!$H$1453:$H$1632,MATCH('Project 1'!AI$8,'Term Pricing'!$C$1453:$C$1632,0))*$E178*(1-$F178))</f>
        <v>9116.8615384615387</v>
      </c>
      <c r="AJ178" s="212">
        <f ca="1">(AJ$129*INDEX('Term Pricing'!$G$1453:$G$1632,MATCH('Project 1'!AJ$8,'Term Pricing'!$C$1453:$C$1632,0))*$E178*$F178)+(AJ$129*INDEX('Term Pricing'!$H$1453:$H$1632,MATCH('Project 1'!AJ$8,'Term Pricing'!$C$1453:$C$1632,0))*$E178*(1-$F178))</f>
        <v>8528.6769230769223</v>
      </c>
      <c r="AK178" s="212">
        <f ca="1">(AK$129*INDEX('Term Pricing'!$G$1453:$G$1632,MATCH('Project 1'!AK$8,'Term Pricing'!$C$1453:$C$1632,0))*$E178*$F178)+(AK$129*INDEX('Term Pricing'!$H$1453:$H$1632,MATCH('Project 1'!AK$8,'Term Pricing'!$C$1453:$C$1632,0))*$E178*(1-$F178))</f>
        <v>9116.8615384615387</v>
      </c>
      <c r="AL178" s="212">
        <f ca="1">(AL$129*INDEX('Term Pricing'!$G$1453:$G$1632,MATCH('Project 1'!AL$8,'Term Pricing'!$C$1453:$C$1632,0))*$E178*$F178)+(AL$129*INDEX('Term Pricing'!$H$1453:$H$1632,MATCH('Project 1'!AL$8,'Term Pricing'!$C$1453:$C$1632,0))*$E178*(1-$F178))</f>
        <v>8822.7692307692305</v>
      </c>
      <c r="AM178" s="212">
        <f ca="1">(AM$129*INDEX('Term Pricing'!$G$1453:$G$1632,MATCH('Project 1'!AM$8,'Term Pricing'!$C$1453:$C$1632,0))*$E178*$F178)+(AM$129*INDEX('Term Pricing'!$H$1453:$H$1632,MATCH('Project 1'!AM$8,'Term Pricing'!$C$1453:$C$1632,0))*$E178*(1-$F178))</f>
        <v>9116.8615384615387</v>
      </c>
      <c r="AN178" s="212">
        <f ca="1">(AN$129*INDEX('Term Pricing'!$G$1453:$G$1632,MATCH('Project 1'!AN$8,'Term Pricing'!$C$1453:$C$1632,0))*$E178*$F178)+(AN$129*INDEX('Term Pricing'!$H$1453:$H$1632,MATCH('Project 1'!AN$8,'Term Pricing'!$C$1453:$C$1632,0))*$E178*(1-$F178))</f>
        <v>8822.7692307692305</v>
      </c>
      <c r="AO178" s="212">
        <f ca="1">(AO$129*INDEX('Term Pricing'!$G$1453:$G$1632,MATCH('Project 1'!AO$8,'Term Pricing'!$C$1453:$C$1632,0))*$E178*$F178)+(AO$129*INDEX('Term Pricing'!$H$1453:$H$1632,MATCH('Project 1'!AO$8,'Term Pricing'!$C$1453:$C$1632,0))*$E178*(1-$F178))</f>
        <v>9116.8615384615387</v>
      </c>
      <c r="AP178" s="212">
        <f ca="1">(AP$129*INDEX('Term Pricing'!$G$1453:$G$1632,MATCH('Project 1'!AP$8,'Term Pricing'!$C$1453:$C$1632,0))*$E178*$F178)+(AP$129*INDEX('Term Pricing'!$H$1453:$H$1632,MATCH('Project 1'!AP$8,'Term Pricing'!$C$1453:$C$1632,0))*$E178*(1-$F178))</f>
        <v>9116.8615384615387</v>
      </c>
      <c r="AQ178" s="212">
        <f ca="1">(AQ$129*INDEX('Term Pricing'!$G$1453:$G$1632,MATCH('Project 1'!AQ$8,'Term Pricing'!$C$1453:$C$1632,0))*$E178*$F178)+(AQ$129*INDEX('Term Pricing'!$H$1453:$H$1632,MATCH('Project 1'!AQ$8,'Term Pricing'!$C$1453:$C$1632,0))*$E178*(1-$F178))</f>
        <v>8822.7692307692305</v>
      </c>
      <c r="AR178" s="212">
        <f ca="1">(AR$129*INDEX('Term Pricing'!$G$1453:$G$1632,MATCH('Project 1'!AR$8,'Term Pricing'!$C$1453:$C$1632,0))*$E178*$F178)+(AR$129*INDEX('Term Pricing'!$H$1453:$H$1632,MATCH('Project 1'!AR$8,'Term Pricing'!$C$1453:$C$1632,0))*$E178*(1-$F178))</f>
        <v>9116.8615384615387</v>
      </c>
      <c r="AS178" s="212">
        <f ca="1">(AS$129*INDEX('Term Pricing'!$G$1453:$G$1632,MATCH('Project 1'!AS$8,'Term Pricing'!$C$1453:$C$1632,0))*$E178*$F178)+(AS$129*INDEX('Term Pricing'!$H$1453:$H$1632,MATCH('Project 1'!AS$8,'Term Pricing'!$C$1453:$C$1632,0))*$E178*(1-$F178))</f>
        <v>8822.7692307692305</v>
      </c>
      <c r="AT178" s="212">
        <f ca="1">(AT$129*INDEX('Term Pricing'!$G$1453:$G$1632,MATCH('Project 1'!AT$8,'Term Pricing'!$C$1453:$C$1632,0))*$E178*$F178)+(AT$129*INDEX('Term Pricing'!$H$1453:$H$1632,MATCH('Project 1'!AT$8,'Term Pricing'!$C$1453:$C$1632,0))*$E178*(1-$F178))</f>
        <v>9116.8615384615387</v>
      </c>
      <c r="AU178" s="212">
        <f ca="1">(AU$129*INDEX('Term Pricing'!$G$1453:$G$1632,MATCH('Project 1'!AU$8,'Term Pricing'!$C$1453:$C$1632,0))*$E178*$F178)+(AU$129*INDEX('Term Pricing'!$H$1453:$H$1632,MATCH('Project 1'!AU$8,'Term Pricing'!$C$1453:$C$1632,0))*$E178*(1-$F178))</f>
        <v>9116.8615384615387</v>
      </c>
      <c r="AV178" s="212">
        <f ca="1">(AV$129*INDEX('Term Pricing'!$G$1453:$G$1632,MATCH('Project 1'!AV$8,'Term Pricing'!$C$1453:$C$1632,0))*$E178*$F178)+(AV$129*INDEX('Term Pricing'!$H$1453:$H$1632,MATCH('Project 1'!AV$8,'Term Pricing'!$C$1453:$C$1632,0))*$E178*(1-$F178))</f>
        <v>8234.5846153846142</v>
      </c>
      <c r="AW178" s="212">
        <f ca="1">(AW$129*INDEX('Term Pricing'!$G$1453:$G$1632,MATCH('Project 1'!AW$8,'Term Pricing'!$C$1453:$C$1632,0))*$E178*$F178)+(AW$129*INDEX('Term Pricing'!$H$1453:$H$1632,MATCH('Project 1'!AW$8,'Term Pricing'!$C$1453:$C$1632,0))*$E178*(1-$F178))</f>
        <v>9116.8615384615387</v>
      </c>
      <c r="AX178" s="212">
        <f ca="1">(AX$129*INDEX('Term Pricing'!$G$1453:$G$1632,MATCH('Project 1'!AX$8,'Term Pricing'!$C$1453:$C$1632,0))*$E178*$F178)+(AX$129*INDEX('Term Pricing'!$H$1453:$H$1632,MATCH('Project 1'!AX$8,'Term Pricing'!$C$1453:$C$1632,0))*$E178*(1-$F178))</f>
        <v>14704.615384615385</v>
      </c>
      <c r="AY178" s="212">
        <f ca="1">(AY$129*INDEX('Term Pricing'!$G$1453:$G$1632,MATCH('Project 1'!AY$8,'Term Pricing'!$C$1453:$C$1632,0))*$E178*$F178)+(AY$129*INDEX('Term Pricing'!$H$1453:$H$1632,MATCH('Project 1'!AY$8,'Term Pricing'!$C$1453:$C$1632,0))*$E178*(1-$F178))</f>
        <v>15194.76923076923</v>
      </c>
      <c r="AZ178" s="212">
        <f ca="1">(AZ$129*INDEX('Term Pricing'!$G$1453:$G$1632,MATCH('Project 1'!AZ$8,'Term Pricing'!$C$1453:$C$1632,0))*$E178*$F178)+(AZ$129*INDEX('Term Pricing'!$H$1453:$H$1632,MATCH('Project 1'!AZ$8,'Term Pricing'!$C$1453:$C$1632,0))*$E178*(1-$F178))</f>
        <v>14704.615384615385</v>
      </c>
      <c r="BA178" s="212">
        <f ca="1">(BA$129*INDEX('Term Pricing'!$G$1453:$G$1632,MATCH('Project 1'!BA$8,'Term Pricing'!$C$1453:$C$1632,0))*$E178*$F178)+(BA$129*INDEX('Term Pricing'!$H$1453:$H$1632,MATCH('Project 1'!BA$8,'Term Pricing'!$C$1453:$C$1632,0))*$E178*(1-$F178))</f>
        <v>15194.76923076923</v>
      </c>
      <c r="BB178" s="212">
        <f ca="1">(BB$129*INDEX('Term Pricing'!$G$1453:$G$1632,MATCH('Project 1'!BB$8,'Term Pricing'!$C$1453:$C$1632,0))*$E178*$F178)+(BB$129*INDEX('Term Pricing'!$H$1453:$H$1632,MATCH('Project 1'!BB$8,'Term Pricing'!$C$1453:$C$1632,0))*$E178*(1-$F178))</f>
        <v>15194.76923076923</v>
      </c>
      <c r="BC178" s="212">
        <f ca="1">(BC$129*INDEX('Term Pricing'!$G$1453:$G$1632,MATCH('Project 1'!BC$8,'Term Pricing'!$C$1453:$C$1632,0))*$E178*$F178)+(BC$129*INDEX('Term Pricing'!$H$1453:$H$1632,MATCH('Project 1'!BC$8,'Term Pricing'!$C$1453:$C$1632,0))*$E178*(1-$F178))</f>
        <v>14704.615384615385</v>
      </c>
      <c r="BD178" s="212">
        <f ca="1">(BD$129*INDEX('Term Pricing'!$G$1453:$G$1632,MATCH('Project 1'!BD$8,'Term Pricing'!$C$1453:$C$1632,0))*$E178*$F178)+(BD$129*INDEX('Term Pricing'!$H$1453:$H$1632,MATCH('Project 1'!BD$8,'Term Pricing'!$C$1453:$C$1632,0))*$E178*(1-$F178))</f>
        <v>15194.76923076923</v>
      </c>
      <c r="BE178" s="212">
        <f ca="1">(BE$129*INDEX('Term Pricing'!$G$1453:$G$1632,MATCH('Project 1'!BE$8,'Term Pricing'!$C$1453:$C$1632,0))*$E178*$F178)+(BE$129*INDEX('Term Pricing'!$H$1453:$H$1632,MATCH('Project 1'!BE$8,'Term Pricing'!$C$1453:$C$1632,0))*$E178*(1-$F178))</f>
        <v>14704.615384615385</v>
      </c>
      <c r="BF178" s="212">
        <f ca="1">(BF$129*INDEX('Term Pricing'!$G$1453:$G$1632,MATCH('Project 1'!BF$8,'Term Pricing'!$C$1453:$C$1632,0))*$E178*$F178)+(BF$129*INDEX('Term Pricing'!$H$1453:$H$1632,MATCH('Project 1'!BF$8,'Term Pricing'!$C$1453:$C$1632,0))*$E178*(1-$F178))</f>
        <v>15194.76923076923</v>
      </c>
      <c r="BG178" s="212">
        <f ca="1">(BG$129*INDEX('Term Pricing'!$G$1453:$G$1632,MATCH('Project 1'!BG$8,'Term Pricing'!$C$1453:$C$1632,0))*$E178*$F178)+(BG$129*INDEX('Term Pricing'!$H$1453:$H$1632,MATCH('Project 1'!BG$8,'Term Pricing'!$C$1453:$C$1632,0))*$E178*(1-$F178))</f>
        <v>15194.76923076923</v>
      </c>
      <c r="BH178" s="212">
        <f ca="1">(BH$129*INDEX('Term Pricing'!$G$1453:$G$1632,MATCH('Project 1'!BH$8,'Term Pricing'!$C$1453:$C$1632,0))*$E178*$F178)+(BH$129*INDEX('Term Pricing'!$H$1453:$H$1632,MATCH('Project 1'!BH$8,'Term Pricing'!$C$1453:$C$1632,0))*$E178*(1-$F178))</f>
        <v>13724.307692307691</v>
      </c>
      <c r="BI178" s="212">
        <f ca="1">(BI$129*INDEX('Term Pricing'!$G$1453:$G$1632,MATCH('Project 1'!BI$8,'Term Pricing'!$C$1453:$C$1632,0))*$E178*$F178)+(BI$129*INDEX('Term Pricing'!$H$1453:$H$1632,MATCH('Project 1'!BI$8,'Term Pricing'!$C$1453:$C$1632,0))*$E178*(1-$F178))</f>
        <v>15194.76923076923</v>
      </c>
      <c r="BJ178" s="212">
        <f ca="1">(BJ$129*INDEX('Term Pricing'!$G$1453:$G$1632,MATCH('Project 1'!BJ$8,'Term Pricing'!$C$1453:$C$1632,0))*$E178*$F178)+(BJ$129*INDEX('Term Pricing'!$H$1453:$H$1632,MATCH('Project 1'!BJ$8,'Term Pricing'!$C$1453:$C$1632,0))*$E178*(1-$F178))</f>
        <v>14704.615384615385</v>
      </c>
      <c r="BK178" s="212">
        <f ca="1">(BK$129*INDEX('Term Pricing'!$G$1453:$G$1632,MATCH('Project 1'!BK$8,'Term Pricing'!$C$1453:$C$1632,0))*$E178*$F178)+(BK$129*INDEX('Term Pricing'!$H$1453:$H$1632,MATCH('Project 1'!BK$8,'Term Pricing'!$C$1453:$C$1632,0))*$E178*(1-$F178))</f>
        <v>15194.76923076923</v>
      </c>
      <c r="BL178" s="212">
        <f ca="1">(BL$129*INDEX('Term Pricing'!$G$1453:$G$1632,MATCH('Project 1'!BL$8,'Term Pricing'!$C$1453:$C$1632,0))*$E178*$F178)+(BL$129*INDEX('Term Pricing'!$H$1453:$H$1632,MATCH('Project 1'!BL$8,'Term Pricing'!$C$1453:$C$1632,0))*$E178*(1-$F178))</f>
        <v>14704.615384615385</v>
      </c>
      <c r="BM178" s="212">
        <f ca="1">(BM$129*INDEX('Term Pricing'!$G$1453:$G$1632,MATCH('Project 1'!BM$8,'Term Pricing'!$C$1453:$C$1632,0))*$E178*$F178)+(BM$129*INDEX('Term Pricing'!$H$1453:$H$1632,MATCH('Project 1'!BM$8,'Term Pricing'!$C$1453:$C$1632,0))*$E178*(1-$F178))</f>
        <v>15194.76923076923</v>
      </c>
      <c r="BN178" s="212">
        <f ca="1">(BN$129*INDEX('Term Pricing'!$G$1453:$G$1632,MATCH('Project 1'!BN$8,'Term Pricing'!$C$1453:$C$1632,0))*$E178*$F178)+(BN$129*INDEX('Term Pricing'!$H$1453:$H$1632,MATCH('Project 1'!BN$8,'Term Pricing'!$C$1453:$C$1632,0))*$E178*(1-$F178))</f>
        <v>15194.76923076923</v>
      </c>
      <c r="BO178" s="212">
        <f ca="1">(BO$129*INDEX('Term Pricing'!$G$1453:$G$1632,MATCH('Project 1'!BO$8,'Term Pricing'!$C$1453:$C$1632,0))*$E178*$F178)+(BO$129*INDEX('Term Pricing'!$H$1453:$H$1632,MATCH('Project 1'!BO$8,'Term Pricing'!$C$1453:$C$1632,0))*$E178*(1-$F178))</f>
        <v>14704.615384615385</v>
      </c>
      <c r="BP178" s="212">
        <f ca="1">(BP$129*INDEX('Term Pricing'!$G$1453:$G$1632,MATCH('Project 1'!BP$8,'Term Pricing'!$C$1453:$C$1632,0))*$E178*$F178)+(BP$129*INDEX('Term Pricing'!$H$1453:$H$1632,MATCH('Project 1'!BP$8,'Term Pricing'!$C$1453:$C$1632,0))*$E178*(1-$F178))</f>
        <v>15194.76923076923</v>
      </c>
      <c r="BQ178" s="212">
        <f ca="1">(BQ$129*INDEX('Term Pricing'!$G$1453:$G$1632,MATCH('Project 1'!BQ$8,'Term Pricing'!$C$1453:$C$1632,0))*$E178*$F178)+(BQ$129*INDEX('Term Pricing'!$H$1453:$H$1632,MATCH('Project 1'!BQ$8,'Term Pricing'!$C$1453:$C$1632,0))*$E178*(1-$F178))</f>
        <v>14704.615384615385</v>
      </c>
      <c r="BR178" s="212">
        <f ca="1">(BR$129*INDEX('Term Pricing'!$G$1453:$G$1632,MATCH('Project 1'!BR$8,'Term Pricing'!$C$1453:$C$1632,0))*$E178*$F178)+(BR$129*INDEX('Term Pricing'!$H$1453:$H$1632,MATCH('Project 1'!BR$8,'Term Pricing'!$C$1453:$C$1632,0))*$E178*(1-$F178))</f>
        <v>15194.76923076923</v>
      </c>
      <c r="BS178" s="212">
        <f ca="1">(BS$129*INDEX('Term Pricing'!$G$1453:$G$1632,MATCH('Project 1'!BS$8,'Term Pricing'!$C$1453:$C$1632,0))*$E178*$F178)+(BS$129*INDEX('Term Pricing'!$H$1453:$H$1632,MATCH('Project 1'!BS$8,'Term Pricing'!$C$1453:$C$1632,0))*$E178*(1-$F178))</f>
        <v>15194.76923076923</v>
      </c>
      <c r="BT178" s="212">
        <f ca="1">(BT$129*INDEX('Term Pricing'!$G$1453:$G$1632,MATCH('Project 1'!BT$8,'Term Pricing'!$C$1453:$C$1632,0))*$E178*$F178)+(BT$129*INDEX('Term Pricing'!$H$1453:$H$1632,MATCH('Project 1'!BT$8,'Term Pricing'!$C$1453:$C$1632,0))*$E178*(1-$F178))</f>
        <v>13724.307692307691</v>
      </c>
      <c r="BU178" s="212">
        <f ca="1">(BU$129*INDEX('Term Pricing'!$G$1453:$G$1632,MATCH('Project 1'!BU$8,'Term Pricing'!$C$1453:$C$1632,0))*$E178*$F178)+(BU$129*INDEX('Term Pricing'!$H$1453:$H$1632,MATCH('Project 1'!BU$8,'Term Pricing'!$C$1453:$C$1632,0))*$E178*(1-$F178))</f>
        <v>15194.76923076923</v>
      </c>
      <c r="BV178" s="212">
        <f ca="1">(BV$129*INDEX('Term Pricing'!$G$1453:$G$1632,MATCH('Project 1'!BV$8,'Term Pricing'!$C$1453:$C$1632,0))*$E178*$F178)+(BV$129*INDEX('Term Pricing'!$H$1453:$H$1632,MATCH('Project 1'!BV$8,'Term Pricing'!$C$1453:$C$1632,0))*$E178*(1-$F178))</f>
        <v>14704.615384615385</v>
      </c>
      <c r="BW178" s="212">
        <f ca="1">(BW$129*INDEX('Term Pricing'!$G$1453:$G$1632,MATCH('Project 1'!BW$8,'Term Pricing'!$C$1453:$C$1632,0))*$E178*$F178)+(BW$129*INDEX('Term Pricing'!$H$1453:$H$1632,MATCH('Project 1'!BW$8,'Term Pricing'!$C$1453:$C$1632,0))*$E178*(1-$F178))</f>
        <v>15194.76923076923</v>
      </c>
      <c r="BX178" s="212">
        <f ca="1">(BX$129*INDEX('Term Pricing'!$G$1453:$G$1632,MATCH('Project 1'!BX$8,'Term Pricing'!$C$1453:$C$1632,0))*$E178*$F178)+(BX$129*INDEX('Term Pricing'!$H$1453:$H$1632,MATCH('Project 1'!BX$8,'Term Pricing'!$C$1453:$C$1632,0))*$E178*(1-$F178))</f>
        <v>14704.615384615385</v>
      </c>
      <c r="BY178" s="212">
        <f ca="1">(BY$129*INDEX('Term Pricing'!$G$1453:$G$1632,MATCH('Project 1'!BY$8,'Term Pricing'!$C$1453:$C$1632,0))*$E178*$F178)+(BY$129*INDEX('Term Pricing'!$H$1453:$H$1632,MATCH('Project 1'!BY$8,'Term Pricing'!$C$1453:$C$1632,0))*$E178*(1-$F178))</f>
        <v>15194.76923076923</v>
      </c>
      <c r="BZ178" s="212">
        <f ca="1">(BZ$129*INDEX('Term Pricing'!$G$1453:$G$1632,MATCH('Project 1'!BZ$8,'Term Pricing'!$C$1453:$C$1632,0))*$E178*$F178)+(BZ$129*INDEX('Term Pricing'!$H$1453:$H$1632,MATCH('Project 1'!BZ$8,'Term Pricing'!$C$1453:$C$1632,0))*$E178*(1-$F178))</f>
        <v>15194.76923076923</v>
      </c>
      <c r="CA178" s="212">
        <f ca="1">(CA$129*INDEX('Term Pricing'!$G$1453:$G$1632,MATCH('Project 1'!CA$8,'Term Pricing'!$C$1453:$C$1632,0))*$E178*$F178)+(CA$129*INDEX('Term Pricing'!$H$1453:$H$1632,MATCH('Project 1'!CA$8,'Term Pricing'!$C$1453:$C$1632,0))*$E178*(1-$F178))</f>
        <v>14704.615384615385</v>
      </c>
      <c r="CB178" s="212">
        <f ca="1">(CB$129*INDEX('Term Pricing'!$G$1453:$G$1632,MATCH('Project 1'!CB$8,'Term Pricing'!$C$1453:$C$1632,0))*$E178*$F178)+(CB$129*INDEX('Term Pricing'!$H$1453:$H$1632,MATCH('Project 1'!CB$8,'Term Pricing'!$C$1453:$C$1632,0))*$E178*(1-$F178))</f>
        <v>15194.76923076923</v>
      </c>
      <c r="CC178" s="212">
        <f ca="1">(CC$129*INDEX('Term Pricing'!$G$1453:$G$1632,MATCH('Project 1'!CC$8,'Term Pricing'!$C$1453:$C$1632,0))*$E178*$F178)+(CC$129*INDEX('Term Pricing'!$H$1453:$H$1632,MATCH('Project 1'!CC$8,'Term Pricing'!$C$1453:$C$1632,0))*$E178*(1-$F178))</f>
        <v>14704.615384615385</v>
      </c>
      <c r="CD178" s="212">
        <f ca="1">(CD$129*INDEX('Term Pricing'!$G$1453:$G$1632,MATCH('Project 1'!CD$8,'Term Pricing'!$C$1453:$C$1632,0))*$E178*$F178)+(CD$129*INDEX('Term Pricing'!$H$1453:$H$1632,MATCH('Project 1'!CD$8,'Term Pricing'!$C$1453:$C$1632,0))*$E178*(1-$F178))</f>
        <v>15194.76923076923</v>
      </c>
      <c r="CE178" s="212">
        <f ca="1">(CE$129*INDEX('Term Pricing'!$G$1453:$G$1632,MATCH('Project 1'!CE$8,'Term Pricing'!$C$1453:$C$1632,0))*$E178*$F178)+(CE$129*INDEX('Term Pricing'!$H$1453:$H$1632,MATCH('Project 1'!CE$8,'Term Pricing'!$C$1453:$C$1632,0))*$E178*(1-$F178))</f>
        <v>15194.76923076923</v>
      </c>
      <c r="CF178" s="212">
        <f ca="1">(CF$129*INDEX('Term Pricing'!$G$1453:$G$1632,MATCH('Project 1'!CF$8,'Term Pricing'!$C$1453:$C$1632,0))*$E178*$F178)+(CF$129*INDEX('Term Pricing'!$H$1453:$H$1632,MATCH('Project 1'!CF$8,'Term Pricing'!$C$1453:$C$1632,0))*$E178*(1-$F178))</f>
        <v>14214.461538461539</v>
      </c>
      <c r="CG178" s="212">
        <f ca="1">(CG$129*INDEX('Term Pricing'!$G$1453:$G$1632,MATCH('Project 1'!CG$8,'Term Pricing'!$C$1453:$C$1632,0))*$E178*$F178)+(CG$129*INDEX('Term Pricing'!$H$1453:$H$1632,MATCH('Project 1'!CG$8,'Term Pricing'!$C$1453:$C$1632,0))*$E178*(1-$F178))</f>
        <v>15194.76923076923</v>
      </c>
      <c r="CH178" s="212">
        <f ca="1">(CH$129*INDEX('Term Pricing'!$G$1453:$G$1632,MATCH('Project 1'!CH$8,'Term Pricing'!$C$1453:$C$1632,0))*$E178*$F178)+(CH$129*INDEX('Term Pricing'!$H$1453:$H$1632,MATCH('Project 1'!CH$8,'Term Pricing'!$C$1453:$C$1632,0))*$E178*(1-$F178))</f>
        <v>14704.615384615385</v>
      </c>
      <c r="CI178" s="212">
        <f ca="1">(CI$129*INDEX('Term Pricing'!$G$1453:$G$1632,MATCH('Project 1'!CI$8,'Term Pricing'!$C$1453:$C$1632,0))*$E178*$F178)+(CI$129*INDEX('Term Pricing'!$H$1453:$H$1632,MATCH('Project 1'!CI$8,'Term Pricing'!$C$1453:$C$1632,0))*$E178*(1-$F178))</f>
        <v>15194.76923076923</v>
      </c>
      <c r="CJ178" s="212">
        <f ca="1">(CJ$129*INDEX('Term Pricing'!$G$1453:$G$1632,MATCH('Project 1'!CJ$8,'Term Pricing'!$C$1453:$C$1632,0))*$E178*$F178)+(CJ$129*INDEX('Term Pricing'!$H$1453:$H$1632,MATCH('Project 1'!CJ$8,'Term Pricing'!$C$1453:$C$1632,0))*$E178*(1-$F178))</f>
        <v>14704.615384615385</v>
      </c>
      <c r="CK178" s="212">
        <f ca="1">(CK$129*INDEX('Term Pricing'!$G$1453:$G$1632,MATCH('Project 1'!CK$8,'Term Pricing'!$C$1453:$C$1632,0))*$E178*$F178)+(CK$129*INDEX('Term Pricing'!$H$1453:$H$1632,MATCH('Project 1'!CK$8,'Term Pricing'!$C$1453:$C$1632,0))*$E178*(1-$F178))</f>
        <v>15194.76923076923</v>
      </c>
      <c r="CL178" s="212">
        <f ca="1">(CL$129*INDEX('Term Pricing'!$G$1453:$G$1632,MATCH('Project 1'!CL$8,'Term Pricing'!$C$1453:$C$1632,0))*$E178*$F178)+(CL$129*INDEX('Term Pricing'!$H$1453:$H$1632,MATCH('Project 1'!CL$8,'Term Pricing'!$C$1453:$C$1632,0))*$E178*(1-$F178))</f>
        <v>15194.76923076923</v>
      </c>
      <c r="CM178" s="212">
        <f ca="1">(CM$129*INDEX('Term Pricing'!$G$1453:$G$1632,MATCH('Project 1'!CM$8,'Term Pricing'!$C$1453:$C$1632,0))*$E178*$F178)+(CM$129*INDEX('Term Pricing'!$H$1453:$H$1632,MATCH('Project 1'!CM$8,'Term Pricing'!$C$1453:$C$1632,0))*$E178*(1-$F178))</f>
        <v>14704.615384615385</v>
      </c>
      <c r="CN178" s="212">
        <f ca="1">(CN$129*INDEX('Term Pricing'!$G$1453:$G$1632,MATCH('Project 1'!CN$8,'Term Pricing'!$C$1453:$C$1632,0))*$E178*$F178)+(CN$129*INDEX('Term Pricing'!$H$1453:$H$1632,MATCH('Project 1'!CN$8,'Term Pricing'!$C$1453:$C$1632,0))*$E178*(1-$F178))</f>
        <v>15194.76923076923</v>
      </c>
      <c r="CO178" s="212">
        <f ca="1">(CO$129*INDEX('Term Pricing'!$G$1453:$G$1632,MATCH('Project 1'!CO$8,'Term Pricing'!$C$1453:$C$1632,0))*$E178*$F178)+(CO$129*INDEX('Term Pricing'!$H$1453:$H$1632,MATCH('Project 1'!CO$8,'Term Pricing'!$C$1453:$C$1632,0))*$E178*(1-$F178))</f>
        <v>14704.615384615385</v>
      </c>
      <c r="CP178" s="212">
        <f ca="1">(CP$129*INDEX('Term Pricing'!$G$1453:$G$1632,MATCH('Project 1'!CP$8,'Term Pricing'!$C$1453:$C$1632,0))*$E178*$F178)+(CP$129*INDEX('Term Pricing'!$H$1453:$H$1632,MATCH('Project 1'!CP$8,'Term Pricing'!$C$1453:$C$1632,0))*$E178*(1-$F178))</f>
        <v>15194.76923076923</v>
      </c>
      <c r="CQ178" s="212">
        <f ca="1">(CQ$129*INDEX('Term Pricing'!$G$1453:$G$1632,MATCH('Project 1'!CQ$8,'Term Pricing'!$C$1453:$C$1632,0))*$E178*$F178)+(CQ$129*INDEX('Term Pricing'!$H$1453:$H$1632,MATCH('Project 1'!CQ$8,'Term Pricing'!$C$1453:$C$1632,0))*$E178*(1-$F178))</f>
        <v>15194.76923076923</v>
      </c>
      <c r="CR178" s="212">
        <f ca="1">(CR$129*INDEX('Term Pricing'!$G$1453:$G$1632,MATCH('Project 1'!CR$8,'Term Pricing'!$C$1453:$C$1632,0))*$E178*$F178)+(CR$129*INDEX('Term Pricing'!$H$1453:$H$1632,MATCH('Project 1'!CR$8,'Term Pricing'!$C$1453:$C$1632,0))*$E178*(1-$F178))</f>
        <v>13724.307692307691</v>
      </c>
      <c r="CS178" s="212">
        <f ca="1">(CS$129*INDEX('Term Pricing'!$G$1453:$G$1632,MATCH('Project 1'!CS$8,'Term Pricing'!$C$1453:$C$1632,0))*$E178*$F178)+(CS$129*INDEX('Term Pricing'!$H$1453:$H$1632,MATCH('Project 1'!CS$8,'Term Pricing'!$C$1453:$C$1632,0))*$E178*(1-$F178))</f>
        <v>15194.76923076923</v>
      </c>
      <c r="CT178" s="212">
        <f ca="1">(CT$129*INDEX('Term Pricing'!$G$1453:$G$1632,MATCH('Project 1'!CT$8,'Term Pricing'!$C$1453:$C$1632,0))*$E178*$F178)+(CT$129*INDEX('Term Pricing'!$H$1453:$H$1632,MATCH('Project 1'!CT$8,'Term Pricing'!$C$1453:$C$1632,0))*$E178*(1-$F178))</f>
        <v>14704.615384615385</v>
      </c>
      <c r="CU178" s="212">
        <f ca="1">(CU$129*INDEX('Term Pricing'!$G$1453:$G$1632,MATCH('Project 1'!CU$8,'Term Pricing'!$C$1453:$C$1632,0))*$E178*$F178)+(CU$129*INDEX('Term Pricing'!$H$1453:$H$1632,MATCH('Project 1'!CU$8,'Term Pricing'!$C$1453:$C$1632,0))*$E178*(1-$F178))</f>
        <v>15194.76923076923</v>
      </c>
      <c r="CV178" s="212">
        <f ca="1">(CV$129*INDEX('Term Pricing'!$G$1453:$G$1632,MATCH('Project 1'!CV$8,'Term Pricing'!$C$1453:$C$1632,0))*$E178*$F178)+(CV$129*INDEX('Term Pricing'!$H$1453:$H$1632,MATCH('Project 1'!CV$8,'Term Pricing'!$C$1453:$C$1632,0))*$E178*(1-$F178))</f>
        <v>14704.615384615385</v>
      </c>
      <c r="CW178" s="212">
        <f ca="1">(CW$129*INDEX('Term Pricing'!$G$1453:$G$1632,MATCH('Project 1'!CW$8,'Term Pricing'!$C$1453:$C$1632,0))*$E178*$F178)+(CW$129*INDEX('Term Pricing'!$H$1453:$H$1632,MATCH('Project 1'!CW$8,'Term Pricing'!$C$1453:$C$1632,0))*$E178*(1-$F178))</f>
        <v>15194.76923076923</v>
      </c>
      <c r="CX178" s="212">
        <f ca="1">(CX$129*INDEX('Term Pricing'!$G$1453:$G$1632,MATCH('Project 1'!CX$8,'Term Pricing'!$C$1453:$C$1632,0))*$E178*$F178)+(CX$129*INDEX('Term Pricing'!$H$1453:$H$1632,MATCH('Project 1'!CX$8,'Term Pricing'!$C$1453:$C$1632,0))*$E178*(1-$F178))</f>
        <v>15194.76923076923</v>
      </c>
      <c r="CY178" s="212">
        <f ca="1">(CY$129*INDEX('Term Pricing'!$G$1453:$G$1632,MATCH('Project 1'!CY$8,'Term Pricing'!$C$1453:$C$1632,0))*$E178*$F178)+(CY$129*INDEX('Term Pricing'!$H$1453:$H$1632,MATCH('Project 1'!CY$8,'Term Pricing'!$C$1453:$C$1632,0))*$E178*(1-$F178))</f>
        <v>14704.615384615385</v>
      </c>
      <c r="CZ178" s="212">
        <f ca="1">(CZ$129*INDEX('Term Pricing'!$G$1453:$G$1632,MATCH('Project 1'!CZ$8,'Term Pricing'!$C$1453:$C$1632,0))*$E178*$F178)+(CZ$129*INDEX('Term Pricing'!$H$1453:$H$1632,MATCH('Project 1'!CZ$8,'Term Pricing'!$C$1453:$C$1632,0))*$E178*(1-$F178))</f>
        <v>15194.76923076923</v>
      </c>
      <c r="DA178" s="212">
        <f ca="1">(DA$129*INDEX('Term Pricing'!$G$1453:$G$1632,MATCH('Project 1'!DA$8,'Term Pricing'!$C$1453:$C$1632,0))*$E178*$F178)+(DA$129*INDEX('Term Pricing'!$H$1453:$H$1632,MATCH('Project 1'!DA$8,'Term Pricing'!$C$1453:$C$1632,0))*$E178*(1-$F178))</f>
        <v>14704.615384615385</v>
      </c>
      <c r="DB178" s="212">
        <f ca="1">(DB$129*INDEX('Term Pricing'!$G$1453:$G$1632,MATCH('Project 1'!DB$8,'Term Pricing'!$C$1453:$C$1632,0))*$E178*$F178)+(DB$129*INDEX('Term Pricing'!$H$1453:$H$1632,MATCH('Project 1'!DB$8,'Term Pricing'!$C$1453:$C$1632,0))*$E178*(1-$F178))</f>
        <v>15194.76923076923</v>
      </c>
      <c r="DC178" s="212">
        <f ca="1">(DC$129*INDEX('Term Pricing'!$G$1453:$G$1632,MATCH('Project 1'!DC$8,'Term Pricing'!$C$1453:$C$1632,0))*$E178*$F178)+(DC$129*INDEX('Term Pricing'!$H$1453:$H$1632,MATCH('Project 1'!DC$8,'Term Pricing'!$C$1453:$C$1632,0))*$E178*(1-$F178))</f>
        <v>15194.76923076923</v>
      </c>
      <c r="DD178" s="212">
        <f ca="1">(DD$129*INDEX('Term Pricing'!$G$1453:$G$1632,MATCH('Project 1'!DD$8,'Term Pricing'!$C$1453:$C$1632,0))*$E178*$F178)+(DD$129*INDEX('Term Pricing'!$H$1453:$H$1632,MATCH('Project 1'!DD$8,'Term Pricing'!$C$1453:$C$1632,0))*$E178*(1-$F178))</f>
        <v>13724.307692307691</v>
      </c>
      <c r="DE178" s="212">
        <f ca="1">(DE$129*INDEX('Term Pricing'!$G$1453:$G$1632,MATCH('Project 1'!DE$8,'Term Pricing'!$C$1453:$C$1632,0))*$E178*$F178)+(DE$129*INDEX('Term Pricing'!$H$1453:$H$1632,MATCH('Project 1'!DE$8,'Term Pricing'!$C$1453:$C$1632,0))*$E178*(1-$F178))</f>
        <v>15194.76923076923</v>
      </c>
      <c r="DF178" s="212">
        <f ca="1">(DF$129*INDEX('Term Pricing'!$G$1453:$G$1632,MATCH('Project 1'!DF$8,'Term Pricing'!$C$1453:$C$1632,0))*$E178*$F178)+(DF$129*INDEX('Term Pricing'!$H$1453:$H$1632,MATCH('Project 1'!DF$8,'Term Pricing'!$C$1453:$C$1632,0))*$E178*(1-$F178))</f>
        <v>14704.615384615385</v>
      </c>
      <c r="DG178" s="212">
        <f ca="1">(DG$129*INDEX('Term Pricing'!$G$1453:$G$1632,MATCH('Project 1'!DG$8,'Term Pricing'!$C$1453:$C$1632,0))*$E178*$F178)+(DG$129*INDEX('Term Pricing'!$H$1453:$H$1632,MATCH('Project 1'!DG$8,'Term Pricing'!$C$1453:$C$1632,0))*$E178*(1-$F178))</f>
        <v>15194.76923076923</v>
      </c>
      <c r="DH178" s="212">
        <f ca="1">(DH$129*INDEX('Term Pricing'!$G$1453:$G$1632,MATCH('Project 1'!DH$8,'Term Pricing'!$C$1453:$C$1632,0))*$E178*$F178)+(DH$129*INDEX('Term Pricing'!$H$1453:$H$1632,MATCH('Project 1'!DH$8,'Term Pricing'!$C$1453:$C$1632,0))*$E178*(1-$F178))</f>
        <v>14704.615384615385</v>
      </c>
      <c r="DI178" s="212">
        <f ca="1">(DI$129*INDEX('Term Pricing'!$G$1453:$G$1632,MATCH('Project 1'!DI$8,'Term Pricing'!$C$1453:$C$1632,0))*$E178*$F178)+(DI$129*INDEX('Term Pricing'!$H$1453:$H$1632,MATCH('Project 1'!DI$8,'Term Pricing'!$C$1453:$C$1632,0))*$E178*(1-$F178))</f>
        <v>15194.76923076923</v>
      </c>
      <c r="DJ178" s="212">
        <f ca="1">(DJ$129*INDEX('Term Pricing'!$G$1453:$G$1632,MATCH('Project 1'!DJ$8,'Term Pricing'!$C$1453:$C$1632,0))*$E178*$F178)+(DJ$129*INDEX('Term Pricing'!$H$1453:$H$1632,MATCH('Project 1'!DJ$8,'Term Pricing'!$C$1453:$C$1632,0))*$E178*(1-$F178))</f>
        <v>15194.76923076923</v>
      </c>
      <c r="DK178" s="212">
        <f ca="1">(DK$129*INDEX('Term Pricing'!$G$1453:$G$1632,MATCH('Project 1'!DK$8,'Term Pricing'!$C$1453:$C$1632,0))*$E178*$F178)+(DK$129*INDEX('Term Pricing'!$H$1453:$H$1632,MATCH('Project 1'!DK$8,'Term Pricing'!$C$1453:$C$1632,0))*$E178*(1-$F178))</f>
        <v>14704.615384615385</v>
      </c>
      <c r="DL178" s="212">
        <f ca="1">(DL$129*INDEX('Term Pricing'!$G$1453:$G$1632,MATCH('Project 1'!DL$8,'Term Pricing'!$C$1453:$C$1632,0))*$E178*$F178)+(DL$129*INDEX('Term Pricing'!$H$1453:$H$1632,MATCH('Project 1'!DL$8,'Term Pricing'!$C$1453:$C$1632,0))*$E178*(1-$F178))</f>
        <v>15194.76923076923</v>
      </c>
      <c r="DM178" s="212">
        <f ca="1">(DM$129*INDEX('Term Pricing'!$G$1453:$G$1632,MATCH('Project 1'!DM$8,'Term Pricing'!$C$1453:$C$1632,0))*$E178*$F178)+(DM$129*INDEX('Term Pricing'!$H$1453:$H$1632,MATCH('Project 1'!DM$8,'Term Pricing'!$C$1453:$C$1632,0))*$E178*(1-$F178))</f>
        <v>14704.615384615385</v>
      </c>
      <c r="DN178" s="212">
        <f ca="1">(DN$129*INDEX('Term Pricing'!$G$1453:$G$1632,MATCH('Project 1'!DN$8,'Term Pricing'!$C$1453:$C$1632,0))*$E178*$F178)+(DN$129*INDEX('Term Pricing'!$H$1453:$H$1632,MATCH('Project 1'!DN$8,'Term Pricing'!$C$1453:$C$1632,0))*$E178*(1-$F178))</f>
        <v>15194.76923076923</v>
      </c>
      <c r="DO178" s="212">
        <f ca="1">(DO$129*INDEX('Term Pricing'!$G$1453:$G$1632,MATCH('Project 1'!DO$8,'Term Pricing'!$C$1453:$C$1632,0))*$E178*$F178)+(DO$129*INDEX('Term Pricing'!$H$1453:$H$1632,MATCH('Project 1'!DO$8,'Term Pricing'!$C$1453:$C$1632,0))*$E178*(1-$F178))</f>
        <v>15194.76923076923</v>
      </c>
      <c r="DP178" s="212">
        <f ca="1">(DP$129*INDEX('Term Pricing'!$G$1453:$G$1632,MATCH('Project 1'!DP$8,'Term Pricing'!$C$1453:$C$1632,0))*$E178*$F178)+(DP$129*INDEX('Term Pricing'!$H$1453:$H$1632,MATCH('Project 1'!DP$8,'Term Pricing'!$C$1453:$C$1632,0))*$E178*(1-$F178))</f>
        <v>13724.307692307691</v>
      </c>
      <c r="DQ178" s="212">
        <f ca="1">(DQ$129*INDEX('Term Pricing'!$G$1453:$G$1632,MATCH('Project 1'!DQ$8,'Term Pricing'!$C$1453:$C$1632,0))*$E178*$F178)+(DQ$129*INDEX('Term Pricing'!$H$1453:$H$1632,MATCH('Project 1'!DQ$8,'Term Pricing'!$C$1453:$C$1632,0))*$E178*(1-$F178))</f>
        <v>15194.76923076923</v>
      </c>
      <c r="DR178" s="212">
        <f ca="1">(DR$129*INDEX('Term Pricing'!$G$1453:$G$1632,MATCH('Project 1'!DR$8,'Term Pricing'!$C$1453:$C$1632,0))*$E178*$F178)+(DR$129*INDEX('Term Pricing'!$H$1453:$H$1632,MATCH('Project 1'!DR$8,'Term Pricing'!$C$1453:$C$1632,0))*$E178*(1-$F178))</f>
        <v>14704.615384615385</v>
      </c>
      <c r="DS178" s="212">
        <f ca="1">(DS$129*INDEX('Term Pricing'!$G$1453:$G$1632,MATCH('Project 1'!DS$8,'Term Pricing'!$C$1453:$C$1632,0))*$E178*$F178)+(DS$129*INDEX('Term Pricing'!$H$1453:$H$1632,MATCH('Project 1'!DS$8,'Term Pricing'!$C$1453:$C$1632,0))*$E178*(1-$F178))</f>
        <v>15194.76923076923</v>
      </c>
      <c r="DT178" s="212">
        <f ca="1">(DT$129*INDEX('Term Pricing'!$G$1453:$G$1632,MATCH('Project 1'!DT$8,'Term Pricing'!$C$1453:$C$1632,0))*$E178*$F178)+(DT$129*INDEX('Term Pricing'!$H$1453:$H$1632,MATCH('Project 1'!DT$8,'Term Pricing'!$C$1453:$C$1632,0))*$E178*(1-$F178))</f>
        <v>14704.615384615385</v>
      </c>
      <c r="DU178" s="212">
        <f ca="1">(DU$129*INDEX('Term Pricing'!$G$1453:$G$1632,MATCH('Project 1'!DU$8,'Term Pricing'!$C$1453:$C$1632,0))*$E178*$F178)+(DU$129*INDEX('Term Pricing'!$H$1453:$H$1632,MATCH('Project 1'!DU$8,'Term Pricing'!$C$1453:$C$1632,0))*$E178*(1-$F178))</f>
        <v>15194.76923076923</v>
      </c>
      <c r="DV178" s="212">
        <f ca="1">(DV$129*INDEX('Term Pricing'!$G$1453:$G$1632,MATCH('Project 1'!DV$8,'Term Pricing'!$C$1453:$C$1632,0))*$E178*$F178)+(DV$129*INDEX('Term Pricing'!$H$1453:$H$1632,MATCH('Project 1'!DV$8,'Term Pricing'!$C$1453:$C$1632,0))*$E178*(1-$F178))</f>
        <v>15194.76923076923</v>
      </c>
      <c r="DW178" s="212">
        <f ca="1">(DW$129*INDEX('Term Pricing'!$G$1453:$G$1632,MATCH('Project 1'!DW$8,'Term Pricing'!$C$1453:$C$1632,0))*$E178*$F178)+(DW$129*INDEX('Term Pricing'!$H$1453:$H$1632,MATCH('Project 1'!DW$8,'Term Pricing'!$C$1453:$C$1632,0))*$E178*(1-$F178))</f>
        <v>14704.615384615385</v>
      </c>
      <c r="DX178" s="212">
        <f ca="1">(DX$129*INDEX('Term Pricing'!$G$1453:$G$1632,MATCH('Project 1'!DX$8,'Term Pricing'!$C$1453:$C$1632,0))*$E178*$F178)+(DX$129*INDEX('Term Pricing'!$H$1453:$H$1632,MATCH('Project 1'!DX$8,'Term Pricing'!$C$1453:$C$1632,0))*$E178*(1-$F178))</f>
        <v>15194.76923076923</v>
      </c>
      <c r="DY178" s="212">
        <f ca="1">(DY$129*INDEX('Term Pricing'!$G$1453:$G$1632,MATCH('Project 1'!DY$8,'Term Pricing'!$C$1453:$C$1632,0))*$E178*$F178)+(DY$129*INDEX('Term Pricing'!$H$1453:$H$1632,MATCH('Project 1'!DY$8,'Term Pricing'!$C$1453:$C$1632,0))*$E178*(1-$F178))</f>
        <v>14704.615384615385</v>
      </c>
      <c r="DZ178" s="212">
        <f ca="1">(DZ$129*INDEX('Term Pricing'!$G$1453:$G$1632,MATCH('Project 1'!DZ$8,'Term Pricing'!$C$1453:$C$1632,0))*$E178*$F178)+(DZ$129*INDEX('Term Pricing'!$H$1453:$H$1632,MATCH('Project 1'!DZ$8,'Term Pricing'!$C$1453:$C$1632,0))*$E178*(1-$F178))</f>
        <v>15194.76923076923</v>
      </c>
    </row>
    <row r="179" spans="1:130" ht="13">
      <c r="A179" s="151"/>
      <c r="C179" s="22" t="s">
        <v>72</v>
      </c>
      <c r="E179" s="72">
        <f>SUM(E174:E178)</f>
        <v>1</v>
      </c>
      <c r="F179" s="71"/>
      <c r="G179" s="54" t="s">
        <v>83</v>
      </c>
      <c r="H179" s="273">
        <f ca="1">SUM(J179:DZ179)</f>
        <v>7655222.7692307653</v>
      </c>
      <c r="I179" s="274"/>
      <c r="J179" s="275">
        <f t="shared" ref="J179:AO179" ca="1" si="372">SUM(J174:J178)</f>
        <v>0</v>
      </c>
      <c r="K179" s="275">
        <f t="shared" ca="1" si="372"/>
        <v>0</v>
      </c>
      <c r="L179" s="275">
        <f t="shared" ca="1" si="372"/>
        <v>0</v>
      </c>
      <c r="M179" s="275">
        <f t="shared" ca="1" si="372"/>
        <v>0</v>
      </c>
      <c r="N179" s="275">
        <f t="shared" ca="1" si="372"/>
        <v>44113.846153846156</v>
      </c>
      <c r="O179" s="275">
        <f t="shared" ca="1" si="372"/>
        <v>45584.307692307695</v>
      </c>
      <c r="P179" s="275">
        <f t="shared" ca="1" si="372"/>
        <v>44113.846153846156</v>
      </c>
      <c r="Q179" s="275">
        <f t="shared" ca="1" si="372"/>
        <v>45584.307692307695</v>
      </c>
      <c r="R179" s="275">
        <f t="shared" ca="1" si="372"/>
        <v>45584.307692307695</v>
      </c>
      <c r="S179" s="275">
        <f t="shared" ca="1" si="372"/>
        <v>44113.846153846156</v>
      </c>
      <c r="T179" s="275">
        <f t="shared" ca="1" si="372"/>
        <v>45584.307692307695</v>
      </c>
      <c r="U179" s="275">
        <f t="shared" ca="1" si="372"/>
        <v>44113.846153846156</v>
      </c>
      <c r="V179" s="275">
        <f t="shared" ca="1" si="372"/>
        <v>45584.307692307695</v>
      </c>
      <c r="W179" s="275">
        <f t="shared" ca="1" si="372"/>
        <v>45584.307692307695</v>
      </c>
      <c r="X179" s="275">
        <f t="shared" ca="1" si="372"/>
        <v>41172.923076923071</v>
      </c>
      <c r="Y179" s="275">
        <f t="shared" ca="1" si="372"/>
        <v>45584.307692307695</v>
      </c>
      <c r="Z179" s="275">
        <f t="shared" ca="1" si="372"/>
        <v>44113.846153846156</v>
      </c>
      <c r="AA179" s="275">
        <f t="shared" ca="1" si="372"/>
        <v>45584.307692307695</v>
      </c>
      <c r="AB179" s="275">
        <f t="shared" ca="1" si="372"/>
        <v>44113.846153846156</v>
      </c>
      <c r="AC179" s="275">
        <f t="shared" ca="1" si="372"/>
        <v>45584.307692307695</v>
      </c>
      <c r="AD179" s="275">
        <f t="shared" ca="1" si="372"/>
        <v>45584.307692307695</v>
      </c>
      <c r="AE179" s="275">
        <f t="shared" ca="1" si="372"/>
        <v>44113.846153846156</v>
      </c>
      <c r="AF179" s="275">
        <f t="shared" ca="1" si="372"/>
        <v>45584.307692307695</v>
      </c>
      <c r="AG179" s="275">
        <f t="shared" ca="1" si="372"/>
        <v>44113.846153846156</v>
      </c>
      <c r="AH179" s="275">
        <f t="shared" ca="1" si="372"/>
        <v>45584.307692307695</v>
      </c>
      <c r="AI179" s="275">
        <f t="shared" ca="1" si="372"/>
        <v>45584.307692307695</v>
      </c>
      <c r="AJ179" s="275">
        <f t="shared" ca="1" si="372"/>
        <v>42643.38461538461</v>
      </c>
      <c r="AK179" s="275">
        <f t="shared" ca="1" si="372"/>
        <v>45584.307692307695</v>
      </c>
      <c r="AL179" s="275">
        <f t="shared" ca="1" si="372"/>
        <v>44113.846153846156</v>
      </c>
      <c r="AM179" s="275">
        <f t="shared" ca="1" si="372"/>
        <v>45584.307692307695</v>
      </c>
      <c r="AN179" s="275">
        <f t="shared" ca="1" si="372"/>
        <v>44113.846153846156</v>
      </c>
      <c r="AO179" s="275">
        <f t="shared" ca="1" si="372"/>
        <v>45584.307692307695</v>
      </c>
      <c r="AP179" s="275">
        <f t="shared" ref="AP179:BU179" ca="1" si="373">SUM(AP174:AP178)</f>
        <v>45584.307692307695</v>
      </c>
      <c r="AQ179" s="275">
        <f t="shared" ca="1" si="373"/>
        <v>44113.846153846156</v>
      </c>
      <c r="AR179" s="275">
        <f t="shared" ca="1" si="373"/>
        <v>45584.307692307695</v>
      </c>
      <c r="AS179" s="275">
        <f t="shared" ca="1" si="373"/>
        <v>44113.846153846156</v>
      </c>
      <c r="AT179" s="275">
        <f t="shared" ca="1" si="373"/>
        <v>45584.307692307695</v>
      </c>
      <c r="AU179" s="275">
        <f t="shared" ca="1" si="373"/>
        <v>45584.307692307695</v>
      </c>
      <c r="AV179" s="275">
        <f t="shared" ca="1" si="373"/>
        <v>41172.923076923071</v>
      </c>
      <c r="AW179" s="275">
        <f t="shared" ca="1" si="373"/>
        <v>45584.307692307695</v>
      </c>
      <c r="AX179" s="275">
        <f t="shared" ca="1" si="373"/>
        <v>73523.076923076922</v>
      </c>
      <c r="AY179" s="275">
        <f t="shared" ca="1" si="373"/>
        <v>75973.846153846156</v>
      </c>
      <c r="AZ179" s="275">
        <f t="shared" ca="1" si="373"/>
        <v>73523.076923076922</v>
      </c>
      <c r="BA179" s="275">
        <f t="shared" ca="1" si="373"/>
        <v>75973.846153846156</v>
      </c>
      <c r="BB179" s="275">
        <f t="shared" ca="1" si="373"/>
        <v>75973.846153846156</v>
      </c>
      <c r="BC179" s="275">
        <f t="shared" ca="1" si="373"/>
        <v>73523.076923076922</v>
      </c>
      <c r="BD179" s="275">
        <f t="shared" ca="1" si="373"/>
        <v>75973.846153846156</v>
      </c>
      <c r="BE179" s="275">
        <f t="shared" ca="1" si="373"/>
        <v>73523.076923076922</v>
      </c>
      <c r="BF179" s="275">
        <f t="shared" ca="1" si="373"/>
        <v>75973.846153846156</v>
      </c>
      <c r="BG179" s="275">
        <f t="shared" ca="1" si="373"/>
        <v>75973.846153846156</v>
      </c>
      <c r="BH179" s="275">
        <f t="shared" ca="1" si="373"/>
        <v>68621.538461538454</v>
      </c>
      <c r="BI179" s="275">
        <f t="shared" ca="1" si="373"/>
        <v>75973.846153846156</v>
      </c>
      <c r="BJ179" s="275">
        <f t="shared" ca="1" si="373"/>
        <v>73523.076923076922</v>
      </c>
      <c r="BK179" s="275">
        <f t="shared" ca="1" si="373"/>
        <v>75973.846153846156</v>
      </c>
      <c r="BL179" s="275">
        <f t="shared" ca="1" si="373"/>
        <v>73523.076923076922</v>
      </c>
      <c r="BM179" s="275">
        <f t="shared" ca="1" si="373"/>
        <v>75973.846153846156</v>
      </c>
      <c r="BN179" s="275">
        <f t="shared" ca="1" si="373"/>
        <v>75973.846153846156</v>
      </c>
      <c r="BO179" s="275">
        <f t="shared" ca="1" si="373"/>
        <v>73523.076923076922</v>
      </c>
      <c r="BP179" s="275">
        <f t="shared" ca="1" si="373"/>
        <v>75973.846153846156</v>
      </c>
      <c r="BQ179" s="275">
        <f t="shared" ca="1" si="373"/>
        <v>73523.076923076922</v>
      </c>
      <c r="BR179" s="275">
        <f t="shared" ca="1" si="373"/>
        <v>75973.846153846156</v>
      </c>
      <c r="BS179" s="275">
        <f t="shared" ca="1" si="373"/>
        <v>75973.846153846156</v>
      </c>
      <c r="BT179" s="275">
        <f t="shared" ca="1" si="373"/>
        <v>68621.538461538454</v>
      </c>
      <c r="BU179" s="275">
        <f t="shared" ca="1" si="373"/>
        <v>75973.846153846156</v>
      </c>
      <c r="BV179" s="275">
        <f t="shared" ref="BV179:CC179" ca="1" si="374">SUM(BV174:BV178)</f>
        <v>73523.076923076922</v>
      </c>
      <c r="BW179" s="275">
        <f t="shared" ca="1" si="374"/>
        <v>75973.846153846156</v>
      </c>
      <c r="BX179" s="275">
        <f t="shared" ca="1" si="374"/>
        <v>73523.076923076922</v>
      </c>
      <c r="BY179" s="275">
        <f t="shared" ca="1" si="374"/>
        <v>75973.846153846156</v>
      </c>
      <c r="BZ179" s="275">
        <f t="shared" ca="1" si="374"/>
        <v>75973.846153846156</v>
      </c>
      <c r="CA179" s="275">
        <f t="shared" ca="1" si="374"/>
        <v>73523.076923076922</v>
      </c>
      <c r="CB179" s="275">
        <f t="shared" ca="1" si="374"/>
        <v>75973.846153846156</v>
      </c>
      <c r="CC179" s="275">
        <f t="shared" ca="1" si="374"/>
        <v>73523.076923076922</v>
      </c>
      <c r="CD179" s="275">
        <f t="shared" ref="CD179:DL179" ca="1" si="375">SUM(CD174:CD178)</f>
        <v>75973.846153846156</v>
      </c>
      <c r="CE179" s="275">
        <f t="shared" ca="1" si="375"/>
        <v>75973.846153846156</v>
      </c>
      <c r="CF179" s="275">
        <f t="shared" ca="1" si="375"/>
        <v>71072.307692307688</v>
      </c>
      <c r="CG179" s="275">
        <f t="shared" ca="1" si="375"/>
        <v>75973.846153846156</v>
      </c>
      <c r="CH179" s="275">
        <f t="shared" ca="1" si="375"/>
        <v>73523.076923076922</v>
      </c>
      <c r="CI179" s="275">
        <f t="shared" ca="1" si="375"/>
        <v>75973.846153846156</v>
      </c>
      <c r="CJ179" s="275">
        <f t="shared" ca="1" si="375"/>
        <v>73523.076923076922</v>
      </c>
      <c r="CK179" s="275">
        <f t="shared" ca="1" si="375"/>
        <v>75973.846153846156</v>
      </c>
      <c r="CL179" s="275">
        <f t="shared" ca="1" si="375"/>
        <v>75973.846153846156</v>
      </c>
      <c r="CM179" s="275">
        <f t="shared" ca="1" si="375"/>
        <v>73523.076923076922</v>
      </c>
      <c r="CN179" s="275">
        <f t="shared" ca="1" si="375"/>
        <v>75973.846153846156</v>
      </c>
      <c r="CO179" s="275">
        <f t="shared" ca="1" si="375"/>
        <v>73523.076923076922</v>
      </c>
      <c r="CP179" s="275">
        <f t="shared" ca="1" si="375"/>
        <v>75973.846153846156</v>
      </c>
      <c r="CQ179" s="275">
        <f t="shared" ca="1" si="375"/>
        <v>75973.846153846156</v>
      </c>
      <c r="CR179" s="275">
        <f t="shared" ca="1" si="375"/>
        <v>68621.538461538454</v>
      </c>
      <c r="CS179" s="275">
        <f t="shared" ca="1" si="375"/>
        <v>75973.846153846156</v>
      </c>
      <c r="CT179" s="275">
        <f t="shared" ca="1" si="375"/>
        <v>73523.076923076922</v>
      </c>
      <c r="CU179" s="275">
        <f t="shared" ca="1" si="375"/>
        <v>75973.846153846156</v>
      </c>
      <c r="CV179" s="275">
        <f t="shared" ca="1" si="375"/>
        <v>73523.076923076922</v>
      </c>
      <c r="CW179" s="275">
        <f t="shared" ca="1" si="375"/>
        <v>75973.846153846156</v>
      </c>
      <c r="CX179" s="275">
        <f t="shared" ca="1" si="375"/>
        <v>75973.846153846156</v>
      </c>
      <c r="CY179" s="275">
        <f t="shared" ca="1" si="375"/>
        <v>73523.076923076922</v>
      </c>
      <c r="CZ179" s="275">
        <f t="shared" ca="1" si="375"/>
        <v>75973.846153846156</v>
      </c>
      <c r="DA179" s="275">
        <f t="shared" ca="1" si="375"/>
        <v>73523.076923076922</v>
      </c>
      <c r="DB179" s="275">
        <f t="shared" ca="1" si="375"/>
        <v>75973.846153846156</v>
      </c>
      <c r="DC179" s="275">
        <f t="shared" ca="1" si="375"/>
        <v>75973.846153846156</v>
      </c>
      <c r="DD179" s="275">
        <f t="shared" ca="1" si="375"/>
        <v>68621.538461538454</v>
      </c>
      <c r="DE179" s="275">
        <f t="shared" ca="1" si="375"/>
        <v>75973.846153846156</v>
      </c>
      <c r="DF179" s="275">
        <f t="shared" ca="1" si="375"/>
        <v>73523.076923076922</v>
      </c>
      <c r="DG179" s="275">
        <f t="shared" ca="1" si="375"/>
        <v>75973.846153846156</v>
      </c>
      <c r="DH179" s="275">
        <f t="shared" ca="1" si="375"/>
        <v>73523.076923076922</v>
      </c>
      <c r="DI179" s="275">
        <f t="shared" ca="1" si="375"/>
        <v>75973.846153846156</v>
      </c>
      <c r="DJ179" s="275">
        <f t="shared" ca="1" si="375"/>
        <v>75973.846153846156</v>
      </c>
      <c r="DK179" s="275">
        <f t="shared" ca="1" si="375"/>
        <v>73523.076923076922</v>
      </c>
      <c r="DL179" s="275">
        <f t="shared" ca="1" si="375"/>
        <v>75973.846153846156</v>
      </c>
      <c r="DM179" s="275">
        <f t="shared" ref="DM179:DZ179" ca="1" si="376">SUM(DM174:DM178)</f>
        <v>73523.076923076922</v>
      </c>
      <c r="DN179" s="275">
        <f t="shared" ca="1" si="376"/>
        <v>75973.846153846156</v>
      </c>
      <c r="DO179" s="275">
        <f t="shared" ca="1" si="376"/>
        <v>75973.846153846156</v>
      </c>
      <c r="DP179" s="275">
        <f t="shared" ca="1" si="376"/>
        <v>68621.538461538454</v>
      </c>
      <c r="DQ179" s="275">
        <f t="shared" ca="1" si="376"/>
        <v>75973.846153846156</v>
      </c>
      <c r="DR179" s="275">
        <f t="shared" ca="1" si="376"/>
        <v>73523.076923076922</v>
      </c>
      <c r="DS179" s="275">
        <f t="shared" ca="1" si="376"/>
        <v>75973.846153846156</v>
      </c>
      <c r="DT179" s="275">
        <f t="shared" ca="1" si="376"/>
        <v>73523.076923076922</v>
      </c>
      <c r="DU179" s="275">
        <f t="shared" ca="1" si="376"/>
        <v>75973.846153846156</v>
      </c>
      <c r="DV179" s="275">
        <f t="shared" ca="1" si="376"/>
        <v>75973.846153846156</v>
      </c>
      <c r="DW179" s="275">
        <f t="shared" ca="1" si="376"/>
        <v>73523.076923076922</v>
      </c>
      <c r="DX179" s="275">
        <f t="shared" ca="1" si="376"/>
        <v>75973.846153846156</v>
      </c>
      <c r="DY179" s="275">
        <f t="shared" ca="1" si="376"/>
        <v>73523.076923076922</v>
      </c>
      <c r="DZ179" s="275">
        <f t="shared" ca="1" si="376"/>
        <v>75973.846153846156</v>
      </c>
    </row>
    <row r="180" spans="1:130" ht="13">
      <c r="A180" s="151"/>
      <c r="C180" s="14"/>
      <c r="E180" s="276"/>
      <c r="G180" s="12"/>
      <c r="H180" s="264"/>
      <c r="I180" s="29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  <c r="AF180" s="271"/>
      <c r="AG180" s="271"/>
      <c r="AH180" s="271"/>
      <c r="AI180" s="271"/>
      <c r="AJ180" s="271"/>
      <c r="AK180" s="271"/>
      <c r="AL180" s="271"/>
      <c r="AM180" s="271"/>
      <c r="AN180" s="271"/>
      <c r="AO180" s="271"/>
      <c r="AP180" s="271"/>
      <c r="AQ180" s="271"/>
      <c r="AR180" s="271"/>
      <c r="AS180" s="271"/>
      <c r="AT180" s="271"/>
      <c r="AU180" s="271"/>
      <c r="AV180" s="271"/>
      <c r="AW180" s="271"/>
      <c r="AX180" s="271"/>
      <c r="AY180" s="271"/>
      <c r="AZ180" s="271"/>
      <c r="BA180" s="271"/>
      <c r="BB180" s="271"/>
      <c r="BC180" s="271"/>
      <c r="BD180" s="271"/>
      <c r="BE180" s="271"/>
      <c r="BF180" s="271"/>
      <c r="BG180" s="271"/>
      <c r="BH180" s="271"/>
      <c r="BI180" s="271"/>
      <c r="BJ180" s="271"/>
      <c r="BK180" s="271"/>
      <c r="BL180" s="271"/>
      <c r="BM180" s="271"/>
      <c r="BN180" s="271"/>
      <c r="BO180" s="271"/>
      <c r="BP180" s="271"/>
      <c r="BQ180" s="271"/>
      <c r="BR180" s="271"/>
      <c r="BS180" s="271"/>
      <c r="BT180" s="271"/>
      <c r="BU180" s="271"/>
      <c r="BV180" s="271"/>
      <c r="BW180" s="271"/>
      <c r="BX180" s="271"/>
      <c r="BY180" s="271"/>
      <c r="BZ180" s="271"/>
      <c r="CA180" s="271"/>
      <c r="CB180" s="271"/>
      <c r="CC180" s="271"/>
      <c r="CD180" s="271"/>
      <c r="CE180" s="271"/>
      <c r="CF180" s="271"/>
      <c r="CG180" s="271"/>
      <c r="CH180" s="271"/>
      <c r="CI180" s="271"/>
      <c r="CJ180" s="271"/>
      <c r="CK180" s="271"/>
      <c r="CL180" s="271"/>
      <c r="CM180" s="271"/>
      <c r="CN180" s="271"/>
      <c r="CO180" s="271"/>
      <c r="CP180" s="271"/>
      <c r="CQ180" s="271"/>
      <c r="CR180" s="271"/>
      <c r="CS180" s="271"/>
      <c r="CT180" s="271"/>
      <c r="CU180" s="271"/>
      <c r="CV180" s="271"/>
      <c r="CW180" s="271"/>
      <c r="CX180" s="271"/>
      <c r="CY180" s="271"/>
      <c r="CZ180" s="271"/>
      <c r="DA180" s="271"/>
      <c r="DB180" s="271"/>
      <c r="DC180" s="271"/>
      <c r="DD180" s="271"/>
      <c r="DE180" s="271"/>
      <c r="DF180" s="271"/>
      <c r="DG180" s="271"/>
      <c r="DH180" s="271"/>
      <c r="DI180" s="271"/>
      <c r="DJ180" s="271"/>
      <c r="DK180" s="271"/>
      <c r="DL180" s="271"/>
      <c r="DM180" s="271"/>
      <c r="DN180" s="271"/>
      <c r="DO180" s="271"/>
      <c r="DP180" s="271"/>
      <c r="DQ180" s="271"/>
      <c r="DR180" s="271"/>
      <c r="DS180" s="271"/>
      <c r="DT180" s="271"/>
      <c r="DU180" s="271"/>
      <c r="DV180" s="271"/>
      <c r="DW180" s="271"/>
      <c r="DX180" s="271"/>
      <c r="DY180" s="271"/>
      <c r="DZ180" s="271"/>
    </row>
    <row r="181" spans="1:130" ht="13">
      <c r="A181" s="151"/>
      <c r="B181" s="40"/>
      <c r="C181" s="23" t="str">
        <f>C57</f>
        <v>H100</v>
      </c>
      <c r="H181" s="264"/>
      <c r="I181" s="29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  <c r="BA181" s="153"/>
      <c r="BB181" s="153"/>
      <c r="BC181" s="153"/>
      <c r="BD181" s="153"/>
      <c r="BE181" s="153"/>
      <c r="BF181" s="153"/>
      <c r="BG181" s="153"/>
      <c r="BH181" s="153"/>
      <c r="BI181" s="153"/>
      <c r="BJ181" s="153"/>
      <c r="BK181" s="153"/>
      <c r="BL181" s="153"/>
      <c r="BM181" s="153"/>
      <c r="BN181" s="153"/>
      <c r="BO181" s="153"/>
      <c r="BP181" s="153"/>
      <c r="BQ181" s="153"/>
      <c r="BR181" s="153"/>
      <c r="BS181" s="153"/>
      <c r="BT181" s="153"/>
      <c r="BU181" s="153"/>
      <c r="BV181" s="153"/>
      <c r="BW181" s="153"/>
      <c r="BX181" s="153"/>
      <c r="BY181" s="153"/>
      <c r="BZ181" s="153"/>
      <c r="CA181" s="153"/>
      <c r="CB181" s="153"/>
      <c r="CC181" s="153"/>
      <c r="CD181" s="153"/>
      <c r="CE181" s="153"/>
      <c r="CF181" s="153"/>
      <c r="CG181" s="153"/>
      <c r="CH181" s="153"/>
      <c r="CI181" s="153"/>
      <c r="CJ181" s="153"/>
      <c r="CK181" s="153"/>
      <c r="CL181" s="153"/>
      <c r="CM181" s="153"/>
      <c r="CN181" s="153"/>
      <c r="CO181" s="153"/>
      <c r="CP181" s="153"/>
      <c r="CQ181" s="153"/>
      <c r="CR181" s="153"/>
      <c r="CS181" s="153"/>
      <c r="CT181" s="153"/>
      <c r="CU181" s="153"/>
      <c r="CV181" s="153"/>
      <c r="CW181" s="153"/>
      <c r="CX181" s="153"/>
      <c r="CY181" s="153"/>
      <c r="CZ181" s="153"/>
      <c r="DA181" s="153"/>
      <c r="DB181" s="153"/>
      <c r="DC181" s="153"/>
      <c r="DD181" s="153"/>
      <c r="DE181" s="153"/>
      <c r="DF181" s="153"/>
      <c r="DG181" s="153"/>
      <c r="DH181" s="153"/>
      <c r="DI181" s="153"/>
      <c r="DJ181" s="153"/>
      <c r="DK181" s="153"/>
      <c r="DL181" s="153"/>
      <c r="DM181" s="153"/>
      <c r="DN181" s="153"/>
      <c r="DO181" s="153"/>
      <c r="DP181" s="153"/>
      <c r="DQ181" s="153"/>
      <c r="DR181" s="153"/>
      <c r="DS181" s="153"/>
      <c r="DT181" s="153"/>
      <c r="DU181" s="153"/>
      <c r="DV181" s="153"/>
      <c r="DW181" s="153"/>
      <c r="DX181" s="153"/>
      <c r="DY181" s="153"/>
      <c r="DZ181" s="153"/>
    </row>
    <row r="182" spans="1:130" ht="13">
      <c r="A182" s="151"/>
      <c r="C182" s="14"/>
      <c r="G182" s="12"/>
      <c r="H182" s="264"/>
      <c r="I182" s="29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  <c r="AA182" s="271"/>
      <c r="AB182" s="271"/>
      <c r="AC182" s="271"/>
      <c r="AD182" s="271"/>
      <c r="AE182" s="271"/>
      <c r="AF182" s="271"/>
      <c r="AG182" s="271"/>
      <c r="AH182" s="271"/>
      <c r="AI182" s="271"/>
      <c r="AJ182" s="271"/>
      <c r="AK182" s="271"/>
      <c r="AL182" s="271"/>
      <c r="AM182" s="271"/>
      <c r="AN182" s="271"/>
      <c r="AO182" s="271"/>
      <c r="AP182" s="271"/>
      <c r="AQ182" s="271"/>
      <c r="AR182" s="271"/>
      <c r="AS182" s="271"/>
      <c r="AT182" s="271"/>
      <c r="AU182" s="271"/>
      <c r="AV182" s="271"/>
      <c r="AW182" s="271"/>
      <c r="AX182" s="271"/>
      <c r="AY182" s="271"/>
      <c r="AZ182" s="271"/>
      <c r="BA182" s="271"/>
      <c r="BB182" s="271"/>
      <c r="BC182" s="271"/>
      <c r="BD182" s="271"/>
      <c r="BE182" s="271"/>
      <c r="BF182" s="271"/>
      <c r="BG182" s="271"/>
      <c r="BH182" s="271"/>
      <c r="BI182" s="271"/>
      <c r="BJ182" s="271"/>
      <c r="BK182" s="271"/>
      <c r="BL182" s="271"/>
      <c r="BM182" s="271"/>
      <c r="BN182" s="271"/>
      <c r="BO182" s="271"/>
      <c r="BP182" s="271"/>
      <c r="BQ182" s="271"/>
      <c r="BR182" s="271"/>
      <c r="BS182" s="271"/>
      <c r="BT182" s="271"/>
      <c r="BU182" s="271"/>
      <c r="BV182" s="271"/>
      <c r="BW182" s="271"/>
      <c r="BX182" s="271"/>
      <c r="BY182" s="271"/>
      <c r="BZ182" s="271"/>
      <c r="CA182" s="271"/>
      <c r="CB182" s="271"/>
      <c r="CC182" s="271"/>
      <c r="CD182" s="271"/>
      <c r="CE182" s="271"/>
      <c r="CF182" s="271"/>
      <c r="CG182" s="271"/>
      <c r="CH182" s="271"/>
      <c r="CI182" s="271"/>
      <c r="CJ182" s="271"/>
      <c r="CK182" s="271"/>
      <c r="CL182" s="271"/>
      <c r="CM182" s="271"/>
      <c r="CN182" s="271"/>
      <c r="CO182" s="271"/>
      <c r="CP182" s="271"/>
      <c r="CQ182" s="271"/>
      <c r="CR182" s="271"/>
      <c r="CS182" s="271"/>
      <c r="CT182" s="271"/>
      <c r="CU182" s="271"/>
      <c r="CV182" s="271"/>
      <c r="CW182" s="271"/>
      <c r="CX182" s="271"/>
      <c r="CY182" s="271"/>
      <c r="CZ182" s="271"/>
      <c r="DA182" s="271"/>
      <c r="DB182" s="271"/>
      <c r="DC182" s="271"/>
      <c r="DD182" s="271"/>
      <c r="DE182" s="271"/>
      <c r="DF182" s="271"/>
      <c r="DG182" s="271"/>
      <c r="DH182" s="271"/>
      <c r="DI182" s="271"/>
      <c r="DJ182" s="271"/>
      <c r="DK182" s="271"/>
      <c r="DL182" s="271"/>
      <c r="DM182" s="271"/>
      <c r="DN182" s="271"/>
      <c r="DO182" s="271"/>
      <c r="DP182" s="271"/>
      <c r="DQ182" s="271"/>
      <c r="DR182" s="271"/>
      <c r="DS182" s="271"/>
      <c r="DT182" s="271"/>
      <c r="DU182" s="271"/>
      <c r="DV182" s="271"/>
      <c r="DW182" s="271"/>
      <c r="DX182" s="271"/>
      <c r="DY182" s="271"/>
      <c r="DZ182" s="271"/>
    </row>
    <row r="183" spans="1:130">
      <c r="A183" s="151"/>
      <c r="C183" s="22" t="s">
        <v>85</v>
      </c>
      <c r="E183" s="54" t="s">
        <v>267</v>
      </c>
      <c r="F183" s="54" t="s">
        <v>271</v>
      </c>
      <c r="G183" s="54"/>
      <c r="H183" s="264" t="s">
        <v>287</v>
      </c>
      <c r="I183" s="29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  <c r="BJ183" s="247"/>
      <c r="BK183" s="247"/>
      <c r="BL183" s="247"/>
      <c r="BM183" s="247"/>
      <c r="BN183" s="247"/>
      <c r="BO183" s="247"/>
      <c r="BP183" s="247"/>
      <c r="BQ183" s="247"/>
      <c r="BR183" s="247"/>
      <c r="BS183" s="247"/>
      <c r="BT183" s="247"/>
      <c r="BU183" s="247"/>
      <c r="BV183" s="247"/>
      <c r="BW183" s="247"/>
      <c r="BX183" s="247"/>
      <c r="BY183" s="247"/>
      <c r="BZ183" s="247"/>
      <c r="CA183" s="247"/>
      <c r="CB183" s="247"/>
      <c r="CC183" s="247"/>
      <c r="CD183" s="247"/>
      <c r="CE183" s="247"/>
      <c r="CF183" s="247"/>
      <c r="CG183" s="247"/>
      <c r="CH183" s="247"/>
      <c r="CI183" s="247"/>
      <c r="CJ183" s="247"/>
      <c r="CK183" s="247"/>
      <c r="CL183" s="247"/>
      <c r="CM183" s="247"/>
      <c r="CN183" s="247"/>
      <c r="CO183" s="247"/>
      <c r="CP183" s="247"/>
      <c r="CQ183" s="247"/>
      <c r="CR183" s="247"/>
      <c r="CS183" s="247"/>
      <c r="CT183" s="247"/>
      <c r="CU183" s="247"/>
      <c r="CV183" s="247"/>
      <c r="CW183" s="247"/>
      <c r="CX183" s="247"/>
      <c r="CY183" s="247"/>
      <c r="CZ183" s="247"/>
      <c r="DA183" s="247"/>
      <c r="DB183" s="247"/>
      <c r="DC183" s="247"/>
      <c r="DD183" s="247"/>
      <c r="DE183" s="247"/>
      <c r="DF183" s="247"/>
      <c r="DG183" s="247"/>
      <c r="DH183" s="247"/>
      <c r="DI183" s="247"/>
      <c r="DJ183" s="247"/>
      <c r="DK183" s="247"/>
      <c r="DL183" s="247"/>
      <c r="DM183" s="247"/>
      <c r="DN183" s="247"/>
      <c r="DO183" s="247"/>
      <c r="DP183" s="247"/>
      <c r="DQ183" s="247"/>
      <c r="DR183" s="247"/>
      <c r="DS183" s="247"/>
      <c r="DT183" s="247"/>
      <c r="DU183" s="247"/>
      <c r="DV183" s="247"/>
      <c r="DW183" s="247"/>
      <c r="DX183" s="247"/>
      <c r="DY183" s="247"/>
      <c r="DZ183" s="247"/>
    </row>
    <row r="184" spans="1:130">
      <c r="A184" s="151"/>
      <c r="C184" s="34" t="s">
        <v>316</v>
      </c>
      <c r="E184" s="70">
        <f>Inputs!H120</f>
        <v>0.2</v>
      </c>
      <c r="F184" s="70">
        <v>0.6</v>
      </c>
      <c r="G184" s="54" t="s">
        <v>83</v>
      </c>
      <c r="H184" s="272">
        <f ca="1">IFERROR(SUM($J184:$DZ184)/(SUM($J$130:$DZ$130)*E184),0)</f>
        <v>1.6280623496088753</v>
      </c>
      <c r="I184" s="29"/>
      <c r="J184" s="212">
        <f ca="1">(J$130*INDEX('Term Pricing'!$I$713:$I$892,MATCH('Project 1'!J$8,'Term Pricing'!$C$713:$C$892,0))*$E184*$F184)+(J$130*INDEX('Term Pricing'!$J$713:$J$892,MATCH('Project 1'!J$8,'Term Pricing'!$C$713:$C$892,0))*$E184*(1-$F184))</f>
        <v>0</v>
      </c>
      <c r="K184" s="212">
        <f ca="1">(K$130*INDEX('Term Pricing'!$I$713:$I$892,MATCH('Project 1'!K$8,'Term Pricing'!$C$713:$C$892,0))*$E184*$F184)+(K$130*INDEX('Term Pricing'!$J$713:$J$892,MATCH('Project 1'!K$8,'Term Pricing'!$C$713:$C$892,0))*$E184*(1-$F184))</f>
        <v>0</v>
      </c>
      <c r="L184" s="212">
        <f ca="1">(L$130*INDEX('Term Pricing'!$I$713:$I$892,MATCH('Project 1'!L$8,'Term Pricing'!$C$713:$C$892,0))*$E184*$F184)+(L$130*INDEX('Term Pricing'!$J$713:$J$892,MATCH('Project 1'!L$8,'Term Pricing'!$C$713:$C$892,0))*$E184*(1-$F184))</f>
        <v>0</v>
      </c>
      <c r="M184" s="212">
        <f ca="1">(M$130*INDEX('Term Pricing'!$I$713:$I$892,MATCH('Project 1'!M$8,'Term Pricing'!$C$713:$C$892,0))*$E184*$F184)+(M$130*INDEX('Term Pricing'!$J$713:$J$892,MATCH('Project 1'!M$8,'Term Pricing'!$C$713:$C$892,0))*$E184*(1-$F184))</f>
        <v>0</v>
      </c>
      <c r="N184" s="212">
        <f ca="1">(N$130*INDEX('Term Pricing'!$I$713:$I$892,MATCH('Project 1'!N$8,'Term Pricing'!$C$713:$C$892,0))*$E184*$F184)+(N$130*INDEX('Term Pricing'!$J$713:$J$892,MATCH('Project 1'!N$8,'Term Pricing'!$C$713:$C$892,0))*$E184*(1-$F184))</f>
        <v>141047.3807937894</v>
      </c>
      <c r="O184" s="212">
        <f ca="1">(O$130*INDEX('Term Pricing'!$I$713:$I$892,MATCH('Project 1'!O$8,'Term Pricing'!$C$713:$C$892,0))*$E184*$F184)+(O$130*INDEX('Term Pricing'!$J$713:$J$892,MATCH('Project 1'!O$8,'Term Pricing'!$C$713:$C$892,0))*$E184*(1-$F184))</f>
        <v>143288.66262632719</v>
      </c>
      <c r="P184" s="212">
        <f ca="1">(P$130*INDEX('Term Pricing'!$I$713:$I$892,MATCH('Project 1'!P$8,'Term Pricing'!$C$713:$C$892,0))*$E184*$F184)+(P$130*INDEX('Term Pricing'!$J$713:$J$892,MATCH('Project 1'!P$8,'Term Pricing'!$C$713:$C$892,0))*$E184*(1-$F184))</f>
        <v>136205.83352838887</v>
      </c>
      <c r="Q184" s="212">
        <f ca="1">(Q$130*INDEX('Term Pricing'!$I$713:$I$892,MATCH('Project 1'!Q$8,'Term Pricing'!$C$713:$C$892,0))*$E184*$F184)+(Q$130*INDEX('Term Pricing'!$J$713:$J$892,MATCH('Project 1'!Q$8,'Term Pricing'!$C$713:$C$892,0))*$E184*(1-$F184))</f>
        <v>138218.57684409351</v>
      </c>
      <c r="R184" s="212">
        <f ca="1">(R$130*INDEX('Term Pricing'!$I$713:$I$892,MATCH('Project 1'!R$8,'Term Pricing'!$C$713:$C$892,0))*$E184*$F184)+(R$130*INDEX('Term Pricing'!$J$713:$J$892,MATCH('Project 1'!R$8,'Term Pricing'!$C$713:$C$892,0))*$E184*(1-$F184))</f>
        <v>135683.68599635072</v>
      </c>
      <c r="S184" s="212">
        <f ca="1">(S$130*INDEX('Term Pricing'!$I$713:$I$892,MATCH('Project 1'!S$8,'Term Pricing'!$C$713:$C$892,0))*$E184*$F184)+(S$130*INDEX('Term Pricing'!$J$713:$J$892,MATCH('Project 1'!S$8,'Term Pricing'!$C$713:$C$892,0))*$E184*(1-$F184))</f>
        <v>128834.49001131979</v>
      </c>
      <c r="T184" s="212">
        <f ca="1">(T$130*INDEX('Term Pricing'!$I$713:$I$892,MATCH('Project 1'!T$8,'Term Pricing'!$C$713:$C$892,0))*$E184*$F184)+(T$130*INDEX('Term Pricing'!$J$713:$J$892,MATCH('Project 1'!T$8,'Term Pricing'!$C$713:$C$892,0))*$E184*(1-$F184))</f>
        <v>130574.54726322947</v>
      </c>
      <c r="U184" s="212">
        <f ca="1">(U$130*INDEX('Term Pricing'!$I$713:$I$892,MATCH('Project 1'!U$8,'Term Pricing'!$C$713:$C$892,0))*$E184*$F184)+(U$130*INDEX('Term Pricing'!$J$713:$J$892,MATCH('Project 1'!U$8,'Term Pricing'!$C$713:$C$892,0))*$E184*(1-$F184))</f>
        <v>123886.10183929751</v>
      </c>
      <c r="V184" s="212">
        <f ca="1">(V$130*INDEX('Term Pricing'!$I$713:$I$892,MATCH('Project 1'!V$8,'Term Pricing'!$C$713:$C$892,0))*$E184*$F184)+(V$130*INDEX('Term Pricing'!$J$713:$J$892,MATCH('Project 1'!V$8,'Term Pricing'!$C$713:$C$892,0))*$E184*(1-$F184))</f>
        <v>125453.21030973927</v>
      </c>
      <c r="W184" s="212">
        <f ca="1">(W$130*INDEX('Term Pricing'!$I$713:$I$892,MATCH('Project 1'!W$8,'Term Pricing'!$C$713:$C$892,0))*$E184*$F184)+(W$130*INDEX('Term Pricing'!$J$713:$J$892,MATCH('Project 1'!W$8,'Term Pricing'!$C$713:$C$892,0))*$E184*(1-$F184))</f>
        <v>122892.49330196735</v>
      </c>
      <c r="X184" s="212">
        <f ca="1">(X$130*INDEX('Term Pricing'!$I$713:$I$892,MATCH('Project 1'!X$8,'Term Pricing'!$C$713:$C$892,0))*$E184*$F184)+(X$130*INDEX('Term Pricing'!$J$713:$J$892,MATCH('Project 1'!X$8,'Term Pricing'!$C$713:$C$892,0))*$E184*(1-$F184))</f>
        <v>108688.72345680265</v>
      </c>
      <c r="Y184" s="212">
        <f ca="1">(Y$130*INDEX('Term Pricing'!$I$713:$I$892,MATCH('Project 1'!Y$8,'Term Pricing'!$C$713:$C$892,0))*$E184*$F184)+(Y$130*INDEX('Term Pricing'!$J$713:$J$892,MATCH('Project 1'!Y$8,'Term Pricing'!$C$713:$C$892,0))*$E184*(1-$F184))</f>
        <v>117779.68631234925</v>
      </c>
      <c r="Z184" s="212">
        <f ca="1">(Z$130*INDEX('Term Pricing'!$I$713:$I$892,MATCH('Project 1'!Z$8,'Term Pricing'!$C$713:$C$892,0))*$E184*$F184)+(Z$130*INDEX('Term Pricing'!$J$713:$J$892,MATCH('Project 1'!Z$8,'Term Pricing'!$C$713:$C$892,0))*$E184*(1-$F184))</f>
        <v>111515.04068140074</v>
      </c>
      <c r="AA184" s="212">
        <f ca="1">(AA$130*INDEX('Term Pricing'!$I$713:$I$892,MATCH('Project 1'!AA$8,'Term Pricing'!$C$713:$C$892,0))*$E184*$F184)+(AA$130*INDEX('Term Pricing'!$J$713:$J$892,MATCH('Project 1'!AA$8,'Term Pricing'!$C$713:$C$892,0))*$E184*(1-$F184))</f>
        <v>112693.11586143813</v>
      </c>
      <c r="AB184" s="212">
        <f ca="1">(AB$130*INDEX('Term Pricing'!$I$713:$I$892,MATCH('Project 1'!AB$8,'Term Pricing'!$C$713:$C$892,0))*$E184*$F184)+(AB$130*INDEX('Term Pricing'!$J$713:$J$892,MATCH('Project 1'!AB$8,'Term Pricing'!$C$713:$C$892,0))*$E184*(1-$F184))</f>
        <v>106610.68382463168</v>
      </c>
      <c r="AC184" s="212">
        <f ca="1">(AC$130*INDEX('Term Pricing'!$I$713:$I$892,MATCH('Project 1'!AC$8,'Term Pricing'!$C$713:$C$892,0))*$E184*$F184)+(AC$130*INDEX('Term Pricing'!$J$713:$J$892,MATCH('Project 1'!AC$8,'Term Pricing'!$C$713:$C$892,0))*$E184*(1-$F184))</f>
        <v>107647.88929721955</v>
      </c>
      <c r="AD184" s="212">
        <f ca="1">(AD$130*INDEX('Term Pricing'!$I$713:$I$892,MATCH('Project 1'!AD$8,'Term Pricing'!$C$713:$C$892,0))*$E184*$F184)+(AD$130*INDEX('Term Pricing'!$J$713:$J$892,MATCH('Project 1'!AD$8,'Term Pricing'!$C$713:$C$892,0))*$E184*(1-$F184))</f>
        <v>105145.3814228339</v>
      </c>
      <c r="AE184" s="212">
        <f ca="1">(AE$130*INDEX('Term Pricing'!$I$713:$I$892,MATCH('Project 1'!AE$8,'Term Pricing'!$C$713:$C$892,0))*$E184*$F184)+(AE$130*INDEX('Term Pricing'!$J$713:$J$892,MATCH('Project 1'!AE$8,'Term Pricing'!$C$713:$C$892,0))*$E184*(1-$F184))</f>
        <v>99347.029581254537</v>
      </c>
      <c r="AF184" s="212">
        <f ca="1">(AF$130*INDEX('Term Pricing'!$I$713:$I$892,MATCH('Project 1'!AF$8,'Term Pricing'!$C$713:$C$892,0))*$E184*$F184)+(AF$130*INDEX('Term Pricing'!$J$713:$J$892,MATCH('Project 1'!AF$8,'Term Pricing'!$C$713:$C$892,0))*$E184*(1-$F184))</f>
        <v>100189.20921147204</v>
      </c>
      <c r="AG184" s="212">
        <f ca="1">(AG$130*INDEX('Term Pricing'!$I$713:$I$892,MATCH('Project 1'!AG$8,'Term Pricing'!$C$713:$C$892,0))*$E184*$F184)+(AG$130*INDEX('Term Pricing'!$J$713:$J$892,MATCH('Project 1'!AG$8,'Term Pricing'!$C$713:$C$892,0))*$E184*(1-$F184))</f>
        <v>94585.944544030484</v>
      </c>
      <c r="AH184" s="212">
        <f ca="1">(AH$130*INDEX('Term Pricing'!$I$713:$I$892,MATCH('Project 1'!AH$8,'Term Pricing'!$C$713:$C$892,0))*$E184*$F184)+(AH$130*INDEX('Term Pricing'!$J$713:$J$892,MATCH('Project 1'!AH$8,'Term Pricing'!$C$713:$C$892,0))*$E184*(1-$F184))</f>
        <v>95308.944522426827</v>
      </c>
      <c r="AI184" s="212">
        <f ca="1">(AI$130*INDEX('Term Pricing'!$I$713:$I$892,MATCH('Project 1'!AI$8,'Term Pricing'!$C$713:$C$892,0))*$E184*$F184)+(AI$130*INDEX('Term Pricing'!$J$713:$J$892,MATCH('Project 1'!AI$8,'Term Pricing'!$C$713:$C$892,0))*$E184*(1-$F184))</f>
        <v>92901.092705860967</v>
      </c>
      <c r="AJ184" s="212">
        <f ca="1">(AJ$130*INDEX('Term Pricing'!$I$713:$I$892,MATCH('Project 1'!AJ$8,'Term Pricing'!$C$713:$C$892,0))*$E184*$F184)+(AJ$130*INDEX('Term Pricing'!$J$713:$J$892,MATCH('Project 1'!AJ$8,'Term Pricing'!$C$713:$C$892,0))*$E184*(1-$F184))</f>
        <v>84676.880501081177</v>
      </c>
      <c r="AK184" s="212">
        <f ca="1">(AK$130*INDEX('Term Pricing'!$I$713:$I$892,MATCH('Project 1'!AK$8,'Term Pricing'!$C$713:$C$892,0))*$E184*$F184)+(AK$130*INDEX('Term Pricing'!$J$713:$J$892,MATCH('Project 1'!AK$8,'Term Pricing'!$C$713:$C$892,0))*$E184*(1-$F184))</f>
        <v>88157.012049197278</v>
      </c>
      <c r="AL184" s="212">
        <f ca="1">(AL$130*INDEX('Term Pricing'!$I$713:$I$892,MATCH('Project 1'!AL$8,'Term Pricing'!$C$713:$C$892,0))*$E184*$F184)+(AL$130*INDEX('Term Pricing'!$J$713:$J$892,MATCH('Project 1'!AL$8,'Term Pricing'!$C$713:$C$892,0))*$E184*(1-$F184))</f>
        <v>83054.918114121887</v>
      </c>
      <c r="AM184" s="212">
        <f ca="1">(AM$130*INDEX('Term Pricing'!$I$713:$I$892,MATCH('Project 1'!AM$8,'Term Pricing'!$C$713:$C$892,0))*$E184*$F184)+(AM$130*INDEX('Term Pricing'!$J$713:$J$892,MATCH('Project 1'!AM$8,'Term Pricing'!$C$713:$C$892,0))*$E184*(1-$F184))</f>
        <v>83517.091922081308</v>
      </c>
      <c r="AN184" s="212">
        <f ca="1">(AN$130*INDEX('Term Pricing'!$I$713:$I$892,MATCH('Project 1'!AN$8,'Term Pricing'!$C$713:$C$892,0))*$E184*$F184)+(AN$130*INDEX('Term Pricing'!$J$713:$J$892,MATCH('Project 1'!AN$8,'Term Pricing'!$C$713:$C$892,0))*$E184*(1-$F184))</f>
        <v>78618.573453289311</v>
      </c>
      <c r="AO184" s="212">
        <f ca="1">(AO$130*INDEX('Term Pricing'!$I$713:$I$892,MATCH('Project 1'!AO$8,'Term Pricing'!$C$713:$C$892,0))*$E184*$F184)+(AO$130*INDEX('Term Pricing'!$J$713:$J$892,MATCH('Project 1'!AO$8,'Term Pricing'!$C$713:$C$892,0))*$E184*(1-$F184))</f>
        <v>78990.801667094755</v>
      </c>
      <c r="AP184" s="212">
        <f ca="1">(AP$130*INDEX('Term Pricing'!$I$713:$I$892,MATCH('Project 1'!AP$8,'Term Pricing'!$C$713:$C$892,0))*$E184*$F184)+(AP$130*INDEX('Term Pricing'!$J$713:$J$892,MATCH('Project 1'!AP$8,'Term Pricing'!$C$713:$C$892,0))*$E184*(1-$F184))</f>
        <v>76772.937384377597</v>
      </c>
      <c r="AQ184" s="212">
        <f ca="1">(AQ$130*INDEX('Term Pricing'!$I$713:$I$892,MATCH('Project 1'!AQ$8,'Term Pricing'!$C$713:$C$892,0))*$E184*$F184)+(AQ$130*INDEX('Term Pricing'!$J$713:$J$892,MATCH('Project 1'!AQ$8,'Term Pricing'!$C$713:$C$892,0))*$E184*(1-$F184))</f>
        <v>72180.534138089308</v>
      </c>
      <c r="AR184" s="212">
        <f ca="1">(AR$130*INDEX('Term Pricing'!$I$713:$I$892,MATCH('Project 1'!AR$8,'Term Pricing'!$C$713:$C$892,0))*$E184*$F184)+(AR$130*INDEX('Term Pricing'!$J$713:$J$892,MATCH('Project 1'!AR$8,'Term Pricing'!$C$713:$C$892,0))*$E184*(1-$F184))</f>
        <v>72432.531794490031</v>
      </c>
      <c r="AS184" s="212">
        <f ca="1">(AS$130*INDEX('Term Pricing'!$I$713:$I$892,MATCH('Project 1'!AS$8,'Term Pricing'!$C$713:$C$892,0))*$E184*$F184)+(AS$130*INDEX('Term Pricing'!$J$713:$J$892,MATCH('Project 1'!AS$8,'Term Pricing'!$C$713:$C$892,0))*$E184*(1-$F184))</f>
        <v>68043.57884379258</v>
      </c>
      <c r="AT184" s="212">
        <f ca="1">(AT$130*INDEX('Term Pricing'!$I$713:$I$892,MATCH('Project 1'!AT$8,'Term Pricing'!$C$713:$C$892,0))*$E184*$F184)+(AT$130*INDEX('Term Pricing'!$J$713:$J$892,MATCH('Project 1'!AT$8,'Term Pricing'!$C$713:$C$892,0))*$E184*(1-$F184))</f>
        <v>68224.807475577574</v>
      </c>
      <c r="AU184" s="212">
        <f ca="1">(AU$130*INDEX('Term Pricing'!$I$713:$I$892,MATCH('Project 1'!AU$8,'Term Pricing'!$C$713:$C$892,0))*$E184*$F184)+(AU$130*INDEX('Term Pricing'!$J$713:$J$892,MATCH('Project 1'!AU$8,'Term Pricing'!$C$713:$C$892,0))*$E184*(1-$F184))</f>
        <v>66172.552262109966</v>
      </c>
      <c r="AV184" s="212">
        <f ca="1">(AV$130*INDEX('Term Pricing'!$I$713:$I$892,MATCH('Project 1'!AV$8,'Term Pricing'!$C$713:$C$892,0))*$E184*$F184)+(AV$130*INDEX('Term Pricing'!$J$713:$J$892,MATCH('Project 1'!AV$8,'Term Pricing'!$C$713:$C$892,0))*$E184*(1-$F184))</f>
        <v>57946.958966683989</v>
      </c>
      <c r="AW184" s="212">
        <f ca="1">(AW$130*INDEX('Term Pricing'!$I$713:$I$892,MATCH('Project 1'!AW$8,'Term Pricing'!$C$713:$C$892,0))*$E184*$F184)+(AW$130*INDEX('Term Pricing'!$J$713:$J$892,MATCH('Project 1'!AW$8,'Term Pricing'!$C$713:$C$892,0))*$E184*(1-$F184))</f>
        <v>62174.40269022045</v>
      </c>
      <c r="AX184" s="212">
        <f ca="1">(AX$130*INDEX('Term Pricing'!$I$713:$I$892,MATCH('Project 1'!AX$8,'Term Pricing'!$C$713:$C$892,0))*$E184*$F184)+(AX$130*INDEX('Term Pricing'!$J$713:$J$892,MATCH('Project 1'!AX$8,'Term Pricing'!$C$713:$C$892,0))*$E184*(1-$F184))</f>
        <v>97144.484984776122</v>
      </c>
      <c r="AY184" s="212">
        <f ca="1">(AY$130*INDEX('Term Pricing'!$I$713:$I$892,MATCH('Project 1'!AY$8,'Term Pricing'!$C$713:$C$892,0))*$E184*$F184)+(AY$130*INDEX('Term Pricing'!$J$713:$J$892,MATCH('Project 1'!AY$8,'Term Pricing'!$C$713:$C$892,0))*$E184*(1-$F184))</f>
        <v>97202.568226436619</v>
      </c>
      <c r="AZ184" s="212">
        <f ca="1">(AZ$130*INDEX('Term Pricing'!$I$713:$I$892,MATCH('Project 1'!AZ$8,'Term Pricing'!$C$713:$C$892,0))*$E184*$F184)+(AZ$130*INDEX('Term Pricing'!$J$713:$J$892,MATCH('Project 1'!AZ$8,'Term Pricing'!$C$713:$C$892,0))*$E184*(1-$F184))</f>
        <v>91289.2409050391</v>
      </c>
      <c r="BA184" s="212">
        <f ca="1">(BA$130*INDEX('Term Pricing'!$I$713:$I$892,MATCH('Project 1'!BA$8,'Term Pricing'!$C$713:$C$892,0))*$E184*$F184)+(BA$130*INDEX('Term Pricing'!$J$713:$J$892,MATCH('Project 1'!BA$8,'Term Pricing'!$C$713:$C$892,0))*$E184*(1-$F184))</f>
        <v>92404.800000000003</v>
      </c>
      <c r="BB184" s="212">
        <f ca="1">(BB$130*INDEX('Term Pricing'!$I$713:$I$892,MATCH('Project 1'!BB$8,'Term Pricing'!$C$713:$C$892,0))*$E184*$F184)+(BB$130*INDEX('Term Pricing'!$J$713:$J$892,MATCH('Project 1'!BB$8,'Term Pricing'!$C$713:$C$892,0))*$E184*(1-$F184))</f>
        <v>92404.800000000003</v>
      </c>
      <c r="BC184" s="212">
        <f ca="1">(BC$130*INDEX('Term Pricing'!$I$713:$I$892,MATCH('Project 1'!BC$8,'Term Pricing'!$C$713:$C$892,0))*$E184*$F184)+(BC$130*INDEX('Term Pricing'!$J$713:$J$892,MATCH('Project 1'!BC$8,'Term Pricing'!$C$713:$C$892,0))*$E184*(1-$F184))</f>
        <v>89424</v>
      </c>
      <c r="BD184" s="212">
        <f ca="1">(BD$130*INDEX('Term Pricing'!$I$713:$I$892,MATCH('Project 1'!BD$8,'Term Pricing'!$C$713:$C$892,0))*$E184*$F184)+(BD$130*INDEX('Term Pricing'!$J$713:$J$892,MATCH('Project 1'!BD$8,'Term Pricing'!$C$713:$C$892,0))*$E184*(1-$F184))</f>
        <v>92404.800000000003</v>
      </c>
      <c r="BE184" s="212">
        <f ca="1">(BE$130*INDEX('Term Pricing'!$I$713:$I$892,MATCH('Project 1'!BE$8,'Term Pricing'!$C$713:$C$892,0))*$E184*$F184)+(BE$130*INDEX('Term Pricing'!$J$713:$J$892,MATCH('Project 1'!BE$8,'Term Pricing'!$C$713:$C$892,0))*$E184*(1-$F184))</f>
        <v>89424</v>
      </c>
      <c r="BF184" s="212">
        <f ca="1">(BF$130*INDEX('Term Pricing'!$I$713:$I$892,MATCH('Project 1'!BF$8,'Term Pricing'!$C$713:$C$892,0))*$E184*$F184)+(BF$130*INDEX('Term Pricing'!$J$713:$J$892,MATCH('Project 1'!BF$8,'Term Pricing'!$C$713:$C$892,0))*$E184*(1-$F184))</f>
        <v>92404.800000000003</v>
      </c>
      <c r="BG184" s="212">
        <f ca="1">(BG$130*INDEX('Term Pricing'!$I$713:$I$892,MATCH('Project 1'!BG$8,'Term Pricing'!$C$713:$C$892,0))*$E184*$F184)+(BG$130*INDEX('Term Pricing'!$J$713:$J$892,MATCH('Project 1'!BG$8,'Term Pricing'!$C$713:$C$892,0))*$E184*(1-$F184))</f>
        <v>92404.800000000003</v>
      </c>
      <c r="BH184" s="212">
        <f ca="1">(BH$130*INDEX('Term Pricing'!$I$713:$I$892,MATCH('Project 1'!BH$8,'Term Pricing'!$C$713:$C$892,0))*$E184*$F184)+(BH$130*INDEX('Term Pricing'!$J$713:$J$892,MATCH('Project 1'!BH$8,'Term Pricing'!$C$713:$C$892,0))*$E184*(1-$F184))</f>
        <v>83462.399999999994</v>
      </c>
      <c r="BI184" s="212">
        <f ca="1">(BI$130*INDEX('Term Pricing'!$I$713:$I$892,MATCH('Project 1'!BI$8,'Term Pricing'!$C$713:$C$892,0))*$E184*$F184)+(BI$130*INDEX('Term Pricing'!$J$713:$J$892,MATCH('Project 1'!BI$8,'Term Pricing'!$C$713:$C$892,0))*$E184*(1-$F184))</f>
        <v>92404.800000000003</v>
      </c>
      <c r="BJ184" s="212">
        <f ca="1">(BJ$130*INDEX('Term Pricing'!$I$713:$I$892,MATCH('Project 1'!BJ$8,'Term Pricing'!$C$713:$C$892,0))*$E184*$F184)+(BJ$130*INDEX('Term Pricing'!$J$713:$J$892,MATCH('Project 1'!BJ$8,'Term Pricing'!$C$713:$C$892,0))*$E184*(1-$F184))</f>
        <v>89424</v>
      </c>
      <c r="BK184" s="212">
        <f ca="1">(BK$130*INDEX('Term Pricing'!$I$713:$I$892,MATCH('Project 1'!BK$8,'Term Pricing'!$C$713:$C$892,0))*$E184*$F184)+(BK$130*INDEX('Term Pricing'!$J$713:$J$892,MATCH('Project 1'!BK$8,'Term Pricing'!$C$713:$C$892,0))*$E184*(1-$F184))</f>
        <v>92404.800000000003</v>
      </c>
      <c r="BL184" s="212">
        <f ca="1">(BL$130*INDEX('Term Pricing'!$I$713:$I$892,MATCH('Project 1'!BL$8,'Term Pricing'!$C$713:$C$892,0))*$E184*$F184)+(BL$130*INDEX('Term Pricing'!$J$713:$J$892,MATCH('Project 1'!BL$8,'Term Pricing'!$C$713:$C$892,0))*$E184*(1-$F184))</f>
        <v>89424</v>
      </c>
      <c r="BM184" s="212">
        <f ca="1">(BM$130*INDEX('Term Pricing'!$I$713:$I$892,MATCH('Project 1'!BM$8,'Term Pricing'!$C$713:$C$892,0))*$E184*$F184)+(BM$130*INDEX('Term Pricing'!$J$713:$J$892,MATCH('Project 1'!BM$8,'Term Pricing'!$C$713:$C$892,0))*$E184*(1-$F184))</f>
        <v>92404.800000000003</v>
      </c>
      <c r="BN184" s="212">
        <f ca="1">(BN$130*INDEX('Term Pricing'!$I$713:$I$892,MATCH('Project 1'!BN$8,'Term Pricing'!$C$713:$C$892,0))*$E184*$F184)+(BN$130*INDEX('Term Pricing'!$J$713:$J$892,MATCH('Project 1'!BN$8,'Term Pricing'!$C$713:$C$892,0))*$E184*(1-$F184))</f>
        <v>92404.800000000003</v>
      </c>
      <c r="BO184" s="212">
        <f ca="1">(BO$130*INDEX('Term Pricing'!$I$713:$I$892,MATCH('Project 1'!BO$8,'Term Pricing'!$C$713:$C$892,0))*$E184*$F184)+(BO$130*INDEX('Term Pricing'!$J$713:$J$892,MATCH('Project 1'!BO$8,'Term Pricing'!$C$713:$C$892,0))*$E184*(1-$F184))</f>
        <v>89424</v>
      </c>
      <c r="BP184" s="212">
        <f ca="1">(BP$130*INDEX('Term Pricing'!$I$713:$I$892,MATCH('Project 1'!BP$8,'Term Pricing'!$C$713:$C$892,0))*$E184*$F184)+(BP$130*INDEX('Term Pricing'!$J$713:$J$892,MATCH('Project 1'!BP$8,'Term Pricing'!$C$713:$C$892,0))*$E184*(1-$F184))</f>
        <v>92404.800000000003</v>
      </c>
      <c r="BQ184" s="212">
        <f ca="1">(BQ$130*INDEX('Term Pricing'!$I$713:$I$892,MATCH('Project 1'!BQ$8,'Term Pricing'!$C$713:$C$892,0))*$E184*$F184)+(BQ$130*INDEX('Term Pricing'!$J$713:$J$892,MATCH('Project 1'!BQ$8,'Term Pricing'!$C$713:$C$892,0))*$E184*(1-$F184))</f>
        <v>89424</v>
      </c>
      <c r="BR184" s="212">
        <f ca="1">(BR$130*INDEX('Term Pricing'!$I$713:$I$892,MATCH('Project 1'!BR$8,'Term Pricing'!$C$713:$C$892,0))*$E184*$F184)+(BR$130*INDEX('Term Pricing'!$J$713:$J$892,MATCH('Project 1'!BR$8,'Term Pricing'!$C$713:$C$892,0))*$E184*(1-$F184))</f>
        <v>92404.800000000003</v>
      </c>
      <c r="BS184" s="212">
        <f ca="1">(BS$130*INDEX('Term Pricing'!$I$713:$I$892,MATCH('Project 1'!BS$8,'Term Pricing'!$C$713:$C$892,0))*$E184*$F184)+(BS$130*INDEX('Term Pricing'!$J$713:$J$892,MATCH('Project 1'!BS$8,'Term Pricing'!$C$713:$C$892,0))*$E184*(1-$F184))</f>
        <v>92404.800000000003</v>
      </c>
      <c r="BT184" s="212">
        <f ca="1">(BT$130*INDEX('Term Pricing'!$I$713:$I$892,MATCH('Project 1'!BT$8,'Term Pricing'!$C$713:$C$892,0))*$E184*$F184)+(BT$130*INDEX('Term Pricing'!$J$713:$J$892,MATCH('Project 1'!BT$8,'Term Pricing'!$C$713:$C$892,0))*$E184*(1-$F184))</f>
        <v>83462.399999999994</v>
      </c>
      <c r="BU184" s="212">
        <f ca="1">(BU$130*INDEX('Term Pricing'!$I$713:$I$892,MATCH('Project 1'!BU$8,'Term Pricing'!$C$713:$C$892,0))*$E184*$F184)+(BU$130*INDEX('Term Pricing'!$J$713:$J$892,MATCH('Project 1'!BU$8,'Term Pricing'!$C$713:$C$892,0))*$E184*(1-$F184))</f>
        <v>92404.800000000003</v>
      </c>
      <c r="BV184" s="212">
        <f ca="1">(BV$130*INDEX('Term Pricing'!$I$713:$I$892,MATCH('Project 1'!BV$8,'Term Pricing'!$C$713:$C$892,0))*$E184*$F184)+(BV$130*INDEX('Term Pricing'!$J$713:$J$892,MATCH('Project 1'!BV$8,'Term Pricing'!$C$713:$C$892,0))*$E184*(1-$F184))</f>
        <v>89424</v>
      </c>
      <c r="BW184" s="212">
        <f ca="1">(BW$130*INDEX('Term Pricing'!$I$713:$I$892,MATCH('Project 1'!BW$8,'Term Pricing'!$C$713:$C$892,0))*$E184*$F184)+(BW$130*INDEX('Term Pricing'!$J$713:$J$892,MATCH('Project 1'!BW$8,'Term Pricing'!$C$713:$C$892,0))*$E184*(1-$F184))</f>
        <v>92404.800000000003</v>
      </c>
      <c r="BX184" s="212">
        <f ca="1">(BX$130*INDEX('Term Pricing'!$I$713:$I$892,MATCH('Project 1'!BX$8,'Term Pricing'!$C$713:$C$892,0))*$E184*$F184)+(BX$130*INDEX('Term Pricing'!$J$713:$J$892,MATCH('Project 1'!BX$8,'Term Pricing'!$C$713:$C$892,0))*$E184*(1-$F184))</f>
        <v>89424</v>
      </c>
      <c r="BY184" s="212">
        <f ca="1">(BY$130*INDEX('Term Pricing'!$I$713:$I$892,MATCH('Project 1'!BY$8,'Term Pricing'!$C$713:$C$892,0))*$E184*$F184)+(BY$130*INDEX('Term Pricing'!$J$713:$J$892,MATCH('Project 1'!BY$8,'Term Pricing'!$C$713:$C$892,0))*$E184*(1-$F184))</f>
        <v>92404.800000000003</v>
      </c>
      <c r="BZ184" s="212">
        <f ca="1">(BZ$130*INDEX('Term Pricing'!$I$713:$I$892,MATCH('Project 1'!BZ$8,'Term Pricing'!$C$713:$C$892,0))*$E184*$F184)+(BZ$130*INDEX('Term Pricing'!$J$713:$J$892,MATCH('Project 1'!BZ$8,'Term Pricing'!$C$713:$C$892,0))*$E184*(1-$F184))</f>
        <v>92404.800000000003</v>
      </c>
      <c r="CA184" s="212">
        <f ca="1">(CA$130*INDEX('Term Pricing'!$I$713:$I$892,MATCH('Project 1'!CA$8,'Term Pricing'!$C$713:$C$892,0))*$E184*$F184)+(CA$130*INDEX('Term Pricing'!$J$713:$J$892,MATCH('Project 1'!CA$8,'Term Pricing'!$C$713:$C$892,0))*$E184*(1-$F184))</f>
        <v>89424</v>
      </c>
      <c r="CB184" s="212">
        <f ca="1">(CB$130*INDEX('Term Pricing'!$I$713:$I$892,MATCH('Project 1'!CB$8,'Term Pricing'!$C$713:$C$892,0))*$E184*$F184)+(CB$130*INDEX('Term Pricing'!$J$713:$J$892,MATCH('Project 1'!CB$8,'Term Pricing'!$C$713:$C$892,0))*$E184*(1-$F184))</f>
        <v>92404.800000000003</v>
      </c>
      <c r="CC184" s="212">
        <f ca="1">(CC$130*INDEX('Term Pricing'!$I$713:$I$892,MATCH('Project 1'!CC$8,'Term Pricing'!$C$713:$C$892,0))*$E184*$F184)+(CC$130*INDEX('Term Pricing'!$J$713:$J$892,MATCH('Project 1'!CC$8,'Term Pricing'!$C$713:$C$892,0))*$E184*(1-$F184))</f>
        <v>89424</v>
      </c>
      <c r="CD184" s="212">
        <f ca="1">(CD$130*INDEX('Term Pricing'!$I$713:$I$892,MATCH('Project 1'!CD$8,'Term Pricing'!$C$713:$C$892,0))*$E184*$F184)+(CD$130*INDEX('Term Pricing'!$J$713:$J$892,MATCH('Project 1'!CD$8,'Term Pricing'!$C$713:$C$892,0))*$E184*(1-$F184))</f>
        <v>92404.800000000003</v>
      </c>
      <c r="CE184" s="212">
        <f ca="1">(CE$130*INDEX('Term Pricing'!$I$713:$I$892,MATCH('Project 1'!CE$8,'Term Pricing'!$C$713:$C$892,0))*$E184*$F184)+(CE$130*INDEX('Term Pricing'!$J$713:$J$892,MATCH('Project 1'!CE$8,'Term Pricing'!$C$713:$C$892,0))*$E184*(1-$F184))</f>
        <v>92404.800000000003</v>
      </c>
      <c r="CF184" s="212">
        <f ca="1">(CF$130*INDEX('Term Pricing'!$I$713:$I$892,MATCH('Project 1'!CF$8,'Term Pricing'!$C$713:$C$892,0))*$E184*$F184)+(CF$130*INDEX('Term Pricing'!$J$713:$J$892,MATCH('Project 1'!CF$8,'Term Pricing'!$C$713:$C$892,0))*$E184*(1-$F184))</f>
        <v>86443.199999999997</v>
      </c>
      <c r="CG184" s="212">
        <f ca="1">(CG$130*INDEX('Term Pricing'!$I$713:$I$892,MATCH('Project 1'!CG$8,'Term Pricing'!$C$713:$C$892,0))*$E184*$F184)+(CG$130*INDEX('Term Pricing'!$J$713:$J$892,MATCH('Project 1'!CG$8,'Term Pricing'!$C$713:$C$892,0))*$E184*(1-$F184))</f>
        <v>92404.800000000003</v>
      </c>
      <c r="CH184" s="212">
        <f ca="1">(CH$130*INDEX('Term Pricing'!$I$713:$I$892,MATCH('Project 1'!CH$8,'Term Pricing'!$C$713:$C$892,0))*$E184*$F184)+(CH$130*INDEX('Term Pricing'!$J$713:$J$892,MATCH('Project 1'!CH$8,'Term Pricing'!$C$713:$C$892,0))*$E184*(1-$F184))</f>
        <v>89424</v>
      </c>
      <c r="CI184" s="212">
        <f ca="1">(CI$130*INDEX('Term Pricing'!$I$713:$I$892,MATCH('Project 1'!CI$8,'Term Pricing'!$C$713:$C$892,0))*$E184*$F184)+(CI$130*INDEX('Term Pricing'!$J$713:$J$892,MATCH('Project 1'!CI$8,'Term Pricing'!$C$713:$C$892,0))*$E184*(1-$F184))</f>
        <v>92404.800000000003</v>
      </c>
      <c r="CJ184" s="212">
        <f ca="1">(CJ$130*INDEX('Term Pricing'!$I$713:$I$892,MATCH('Project 1'!CJ$8,'Term Pricing'!$C$713:$C$892,0))*$E184*$F184)+(CJ$130*INDEX('Term Pricing'!$J$713:$J$892,MATCH('Project 1'!CJ$8,'Term Pricing'!$C$713:$C$892,0))*$E184*(1-$F184))</f>
        <v>89424</v>
      </c>
      <c r="CK184" s="212">
        <f ca="1">(CK$130*INDEX('Term Pricing'!$I$713:$I$892,MATCH('Project 1'!CK$8,'Term Pricing'!$C$713:$C$892,0))*$E184*$F184)+(CK$130*INDEX('Term Pricing'!$J$713:$J$892,MATCH('Project 1'!CK$8,'Term Pricing'!$C$713:$C$892,0))*$E184*(1-$F184))</f>
        <v>92404.800000000003</v>
      </c>
      <c r="CL184" s="212">
        <f ca="1">(CL$130*INDEX('Term Pricing'!$I$713:$I$892,MATCH('Project 1'!CL$8,'Term Pricing'!$C$713:$C$892,0))*$E184*$F184)+(CL$130*INDEX('Term Pricing'!$J$713:$J$892,MATCH('Project 1'!CL$8,'Term Pricing'!$C$713:$C$892,0))*$E184*(1-$F184))</f>
        <v>92404.800000000003</v>
      </c>
      <c r="CM184" s="212">
        <f ca="1">(CM$130*INDEX('Term Pricing'!$I$713:$I$892,MATCH('Project 1'!CM$8,'Term Pricing'!$C$713:$C$892,0))*$E184*$F184)+(CM$130*INDEX('Term Pricing'!$J$713:$J$892,MATCH('Project 1'!CM$8,'Term Pricing'!$C$713:$C$892,0))*$E184*(1-$F184))</f>
        <v>89424</v>
      </c>
      <c r="CN184" s="212">
        <f ca="1">(CN$130*INDEX('Term Pricing'!$I$713:$I$892,MATCH('Project 1'!CN$8,'Term Pricing'!$C$713:$C$892,0))*$E184*$F184)+(CN$130*INDEX('Term Pricing'!$J$713:$J$892,MATCH('Project 1'!CN$8,'Term Pricing'!$C$713:$C$892,0))*$E184*(1-$F184))</f>
        <v>92404.800000000003</v>
      </c>
      <c r="CO184" s="212">
        <f ca="1">(CO$130*INDEX('Term Pricing'!$I$713:$I$892,MATCH('Project 1'!CO$8,'Term Pricing'!$C$713:$C$892,0))*$E184*$F184)+(CO$130*INDEX('Term Pricing'!$J$713:$J$892,MATCH('Project 1'!CO$8,'Term Pricing'!$C$713:$C$892,0))*$E184*(1-$F184))</f>
        <v>89424</v>
      </c>
      <c r="CP184" s="212">
        <f ca="1">(CP$130*INDEX('Term Pricing'!$I$713:$I$892,MATCH('Project 1'!CP$8,'Term Pricing'!$C$713:$C$892,0))*$E184*$F184)+(CP$130*INDEX('Term Pricing'!$J$713:$J$892,MATCH('Project 1'!CP$8,'Term Pricing'!$C$713:$C$892,0))*$E184*(1-$F184))</f>
        <v>92404.800000000003</v>
      </c>
      <c r="CQ184" s="212">
        <f ca="1">(CQ$130*INDEX('Term Pricing'!$I$713:$I$892,MATCH('Project 1'!CQ$8,'Term Pricing'!$C$713:$C$892,0))*$E184*$F184)+(CQ$130*INDEX('Term Pricing'!$J$713:$J$892,MATCH('Project 1'!CQ$8,'Term Pricing'!$C$713:$C$892,0))*$E184*(1-$F184))</f>
        <v>92404.800000000003</v>
      </c>
      <c r="CR184" s="212">
        <f ca="1">(CR$130*INDEX('Term Pricing'!$I$713:$I$892,MATCH('Project 1'!CR$8,'Term Pricing'!$C$713:$C$892,0))*$E184*$F184)+(CR$130*INDEX('Term Pricing'!$J$713:$J$892,MATCH('Project 1'!CR$8,'Term Pricing'!$C$713:$C$892,0))*$E184*(1-$F184))</f>
        <v>83462.399999999994</v>
      </c>
      <c r="CS184" s="212">
        <f ca="1">(CS$130*INDEX('Term Pricing'!$I$713:$I$892,MATCH('Project 1'!CS$8,'Term Pricing'!$C$713:$C$892,0))*$E184*$F184)+(CS$130*INDEX('Term Pricing'!$J$713:$J$892,MATCH('Project 1'!CS$8,'Term Pricing'!$C$713:$C$892,0))*$E184*(1-$F184))</f>
        <v>92404.800000000003</v>
      </c>
      <c r="CT184" s="212">
        <f ca="1">(CT$130*INDEX('Term Pricing'!$I$713:$I$892,MATCH('Project 1'!CT$8,'Term Pricing'!$C$713:$C$892,0))*$E184*$F184)+(CT$130*INDEX('Term Pricing'!$J$713:$J$892,MATCH('Project 1'!CT$8,'Term Pricing'!$C$713:$C$892,0))*$E184*(1-$F184))</f>
        <v>89424</v>
      </c>
      <c r="CU184" s="212">
        <f ca="1">(CU$130*INDEX('Term Pricing'!$I$713:$I$892,MATCH('Project 1'!CU$8,'Term Pricing'!$C$713:$C$892,0))*$E184*$F184)+(CU$130*INDEX('Term Pricing'!$J$713:$J$892,MATCH('Project 1'!CU$8,'Term Pricing'!$C$713:$C$892,0))*$E184*(1-$F184))</f>
        <v>92404.800000000003</v>
      </c>
      <c r="CV184" s="212">
        <f ca="1">(CV$130*INDEX('Term Pricing'!$I$713:$I$892,MATCH('Project 1'!CV$8,'Term Pricing'!$C$713:$C$892,0))*$E184*$F184)+(CV$130*INDEX('Term Pricing'!$J$713:$J$892,MATCH('Project 1'!CV$8,'Term Pricing'!$C$713:$C$892,0))*$E184*(1-$F184))</f>
        <v>89424</v>
      </c>
      <c r="CW184" s="212">
        <f ca="1">(CW$130*INDEX('Term Pricing'!$I$713:$I$892,MATCH('Project 1'!CW$8,'Term Pricing'!$C$713:$C$892,0))*$E184*$F184)+(CW$130*INDEX('Term Pricing'!$J$713:$J$892,MATCH('Project 1'!CW$8,'Term Pricing'!$C$713:$C$892,0))*$E184*(1-$F184))</f>
        <v>92404.800000000003</v>
      </c>
      <c r="CX184" s="212">
        <f ca="1">(CX$130*INDEX('Term Pricing'!$I$713:$I$892,MATCH('Project 1'!CX$8,'Term Pricing'!$C$713:$C$892,0))*$E184*$F184)+(CX$130*INDEX('Term Pricing'!$J$713:$J$892,MATCH('Project 1'!CX$8,'Term Pricing'!$C$713:$C$892,0))*$E184*(1-$F184))</f>
        <v>92404.800000000003</v>
      </c>
      <c r="CY184" s="212">
        <f ca="1">(CY$130*INDEX('Term Pricing'!$I$713:$I$892,MATCH('Project 1'!CY$8,'Term Pricing'!$C$713:$C$892,0))*$E184*$F184)+(CY$130*INDEX('Term Pricing'!$J$713:$J$892,MATCH('Project 1'!CY$8,'Term Pricing'!$C$713:$C$892,0))*$E184*(1-$F184))</f>
        <v>89424</v>
      </c>
      <c r="CZ184" s="212">
        <f ca="1">(CZ$130*INDEX('Term Pricing'!$I$713:$I$892,MATCH('Project 1'!CZ$8,'Term Pricing'!$C$713:$C$892,0))*$E184*$F184)+(CZ$130*INDEX('Term Pricing'!$J$713:$J$892,MATCH('Project 1'!CZ$8,'Term Pricing'!$C$713:$C$892,0))*$E184*(1-$F184))</f>
        <v>92404.800000000003</v>
      </c>
      <c r="DA184" s="212">
        <f ca="1">(DA$130*INDEX('Term Pricing'!$I$713:$I$892,MATCH('Project 1'!DA$8,'Term Pricing'!$C$713:$C$892,0))*$E184*$F184)+(DA$130*INDEX('Term Pricing'!$J$713:$J$892,MATCH('Project 1'!DA$8,'Term Pricing'!$C$713:$C$892,0))*$E184*(1-$F184))</f>
        <v>89424</v>
      </c>
      <c r="DB184" s="212">
        <f ca="1">(DB$130*INDEX('Term Pricing'!$I$713:$I$892,MATCH('Project 1'!DB$8,'Term Pricing'!$C$713:$C$892,0))*$E184*$F184)+(DB$130*INDEX('Term Pricing'!$J$713:$J$892,MATCH('Project 1'!DB$8,'Term Pricing'!$C$713:$C$892,0))*$E184*(1-$F184))</f>
        <v>92404.800000000003</v>
      </c>
      <c r="DC184" s="212">
        <f ca="1">(DC$130*INDEX('Term Pricing'!$I$713:$I$892,MATCH('Project 1'!DC$8,'Term Pricing'!$C$713:$C$892,0))*$E184*$F184)+(DC$130*INDEX('Term Pricing'!$J$713:$J$892,MATCH('Project 1'!DC$8,'Term Pricing'!$C$713:$C$892,0))*$E184*(1-$F184))</f>
        <v>92404.800000000003</v>
      </c>
      <c r="DD184" s="212">
        <f ca="1">(DD$130*INDEX('Term Pricing'!$I$713:$I$892,MATCH('Project 1'!DD$8,'Term Pricing'!$C$713:$C$892,0))*$E184*$F184)+(DD$130*INDEX('Term Pricing'!$J$713:$J$892,MATCH('Project 1'!DD$8,'Term Pricing'!$C$713:$C$892,0))*$E184*(1-$F184))</f>
        <v>83462.399999999994</v>
      </c>
      <c r="DE184" s="212">
        <f ca="1">(DE$130*INDEX('Term Pricing'!$I$713:$I$892,MATCH('Project 1'!DE$8,'Term Pricing'!$C$713:$C$892,0))*$E184*$F184)+(DE$130*INDEX('Term Pricing'!$J$713:$J$892,MATCH('Project 1'!DE$8,'Term Pricing'!$C$713:$C$892,0))*$E184*(1-$F184))</f>
        <v>92404.800000000003</v>
      </c>
      <c r="DF184" s="212">
        <f ca="1">(DF$130*INDEX('Term Pricing'!$I$713:$I$892,MATCH('Project 1'!DF$8,'Term Pricing'!$C$713:$C$892,0))*$E184*$F184)+(DF$130*INDEX('Term Pricing'!$J$713:$J$892,MATCH('Project 1'!DF$8,'Term Pricing'!$C$713:$C$892,0))*$E184*(1-$F184))</f>
        <v>89424</v>
      </c>
      <c r="DG184" s="212">
        <f ca="1">(DG$130*INDEX('Term Pricing'!$I$713:$I$892,MATCH('Project 1'!DG$8,'Term Pricing'!$C$713:$C$892,0))*$E184*$F184)+(DG$130*INDEX('Term Pricing'!$J$713:$J$892,MATCH('Project 1'!DG$8,'Term Pricing'!$C$713:$C$892,0))*$E184*(1-$F184))</f>
        <v>92404.800000000003</v>
      </c>
      <c r="DH184" s="212">
        <f ca="1">(DH$130*INDEX('Term Pricing'!$I$713:$I$892,MATCH('Project 1'!DH$8,'Term Pricing'!$C$713:$C$892,0))*$E184*$F184)+(DH$130*INDEX('Term Pricing'!$J$713:$J$892,MATCH('Project 1'!DH$8,'Term Pricing'!$C$713:$C$892,0))*$E184*(1-$F184))</f>
        <v>89424</v>
      </c>
      <c r="DI184" s="212">
        <f ca="1">(DI$130*INDEX('Term Pricing'!$I$713:$I$892,MATCH('Project 1'!DI$8,'Term Pricing'!$C$713:$C$892,0))*$E184*$F184)+(DI$130*INDEX('Term Pricing'!$J$713:$J$892,MATCH('Project 1'!DI$8,'Term Pricing'!$C$713:$C$892,0))*$E184*(1-$F184))</f>
        <v>92404.800000000003</v>
      </c>
      <c r="DJ184" s="212">
        <f ca="1">(DJ$130*INDEX('Term Pricing'!$I$713:$I$892,MATCH('Project 1'!DJ$8,'Term Pricing'!$C$713:$C$892,0))*$E184*$F184)+(DJ$130*INDEX('Term Pricing'!$J$713:$J$892,MATCH('Project 1'!DJ$8,'Term Pricing'!$C$713:$C$892,0))*$E184*(1-$F184))</f>
        <v>92404.800000000003</v>
      </c>
      <c r="DK184" s="212">
        <f ca="1">(DK$130*INDEX('Term Pricing'!$I$713:$I$892,MATCH('Project 1'!DK$8,'Term Pricing'!$C$713:$C$892,0))*$E184*$F184)+(DK$130*INDEX('Term Pricing'!$J$713:$J$892,MATCH('Project 1'!DK$8,'Term Pricing'!$C$713:$C$892,0))*$E184*(1-$F184))</f>
        <v>89424</v>
      </c>
      <c r="DL184" s="212">
        <f ca="1">(DL$130*INDEX('Term Pricing'!$I$713:$I$892,MATCH('Project 1'!DL$8,'Term Pricing'!$C$713:$C$892,0))*$E184*$F184)+(DL$130*INDEX('Term Pricing'!$J$713:$J$892,MATCH('Project 1'!DL$8,'Term Pricing'!$C$713:$C$892,0))*$E184*(1-$F184))</f>
        <v>92404.800000000003</v>
      </c>
      <c r="DM184" s="212">
        <f ca="1">(DM$130*INDEX('Term Pricing'!$I$713:$I$892,MATCH('Project 1'!DM$8,'Term Pricing'!$C$713:$C$892,0))*$E184*$F184)+(DM$130*INDEX('Term Pricing'!$J$713:$J$892,MATCH('Project 1'!DM$8,'Term Pricing'!$C$713:$C$892,0))*$E184*(1-$F184))</f>
        <v>89424</v>
      </c>
      <c r="DN184" s="212">
        <f ca="1">(DN$130*INDEX('Term Pricing'!$I$713:$I$892,MATCH('Project 1'!DN$8,'Term Pricing'!$C$713:$C$892,0))*$E184*$F184)+(DN$130*INDEX('Term Pricing'!$J$713:$J$892,MATCH('Project 1'!DN$8,'Term Pricing'!$C$713:$C$892,0))*$E184*(1-$F184))</f>
        <v>92404.800000000003</v>
      </c>
      <c r="DO184" s="212">
        <f ca="1">(DO$130*INDEX('Term Pricing'!$I$713:$I$892,MATCH('Project 1'!DO$8,'Term Pricing'!$C$713:$C$892,0))*$E184*$F184)+(DO$130*INDEX('Term Pricing'!$J$713:$J$892,MATCH('Project 1'!DO$8,'Term Pricing'!$C$713:$C$892,0))*$E184*(1-$F184))</f>
        <v>92404.800000000003</v>
      </c>
      <c r="DP184" s="212">
        <f ca="1">(DP$130*INDEX('Term Pricing'!$I$713:$I$892,MATCH('Project 1'!DP$8,'Term Pricing'!$C$713:$C$892,0))*$E184*$F184)+(DP$130*INDEX('Term Pricing'!$J$713:$J$892,MATCH('Project 1'!DP$8,'Term Pricing'!$C$713:$C$892,0))*$E184*(1-$F184))</f>
        <v>83462.399999999994</v>
      </c>
      <c r="DQ184" s="212">
        <f ca="1">(DQ$130*INDEX('Term Pricing'!$I$713:$I$892,MATCH('Project 1'!DQ$8,'Term Pricing'!$C$713:$C$892,0))*$E184*$F184)+(DQ$130*INDEX('Term Pricing'!$J$713:$J$892,MATCH('Project 1'!DQ$8,'Term Pricing'!$C$713:$C$892,0))*$E184*(1-$F184))</f>
        <v>92404.800000000003</v>
      </c>
      <c r="DR184" s="212">
        <f ca="1">(DR$130*INDEX('Term Pricing'!$I$713:$I$892,MATCH('Project 1'!DR$8,'Term Pricing'!$C$713:$C$892,0))*$E184*$F184)+(DR$130*INDEX('Term Pricing'!$J$713:$J$892,MATCH('Project 1'!DR$8,'Term Pricing'!$C$713:$C$892,0))*$E184*(1-$F184))</f>
        <v>89424</v>
      </c>
      <c r="DS184" s="212">
        <f ca="1">(DS$130*INDEX('Term Pricing'!$I$713:$I$892,MATCH('Project 1'!DS$8,'Term Pricing'!$C$713:$C$892,0))*$E184*$F184)+(DS$130*INDEX('Term Pricing'!$J$713:$J$892,MATCH('Project 1'!DS$8,'Term Pricing'!$C$713:$C$892,0))*$E184*(1-$F184))</f>
        <v>92404.800000000003</v>
      </c>
      <c r="DT184" s="212">
        <f ca="1">(DT$130*INDEX('Term Pricing'!$I$713:$I$892,MATCH('Project 1'!DT$8,'Term Pricing'!$C$713:$C$892,0))*$E184*$F184)+(DT$130*INDEX('Term Pricing'!$J$713:$J$892,MATCH('Project 1'!DT$8,'Term Pricing'!$C$713:$C$892,0))*$E184*(1-$F184))</f>
        <v>89424</v>
      </c>
      <c r="DU184" s="212">
        <f ca="1">(DU$130*INDEX('Term Pricing'!$I$713:$I$892,MATCH('Project 1'!DU$8,'Term Pricing'!$C$713:$C$892,0))*$E184*$F184)+(DU$130*INDEX('Term Pricing'!$J$713:$J$892,MATCH('Project 1'!DU$8,'Term Pricing'!$C$713:$C$892,0))*$E184*(1-$F184))</f>
        <v>92404.800000000003</v>
      </c>
      <c r="DV184" s="212">
        <f ca="1">(DV$130*INDEX('Term Pricing'!$I$713:$I$892,MATCH('Project 1'!DV$8,'Term Pricing'!$C$713:$C$892,0))*$E184*$F184)+(DV$130*INDEX('Term Pricing'!$J$713:$J$892,MATCH('Project 1'!DV$8,'Term Pricing'!$C$713:$C$892,0))*$E184*(1-$F184))</f>
        <v>92404.800000000003</v>
      </c>
      <c r="DW184" s="212">
        <f ca="1">(DW$130*INDEX('Term Pricing'!$I$713:$I$892,MATCH('Project 1'!DW$8,'Term Pricing'!$C$713:$C$892,0))*$E184*$F184)+(DW$130*INDEX('Term Pricing'!$J$713:$J$892,MATCH('Project 1'!DW$8,'Term Pricing'!$C$713:$C$892,0))*$E184*(1-$F184))</f>
        <v>89424</v>
      </c>
      <c r="DX184" s="212">
        <f ca="1">(DX$130*INDEX('Term Pricing'!$I$713:$I$892,MATCH('Project 1'!DX$8,'Term Pricing'!$C$713:$C$892,0))*$E184*$F184)+(DX$130*INDEX('Term Pricing'!$J$713:$J$892,MATCH('Project 1'!DX$8,'Term Pricing'!$C$713:$C$892,0))*$E184*(1-$F184))</f>
        <v>92404.800000000003</v>
      </c>
      <c r="DY184" s="212">
        <f ca="1">(DY$130*INDEX('Term Pricing'!$I$713:$I$892,MATCH('Project 1'!DY$8,'Term Pricing'!$C$713:$C$892,0))*$E184*$F184)+(DY$130*INDEX('Term Pricing'!$J$713:$J$892,MATCH('Project 1'!DY$8,'Term Pricing'!$C$713:$C$892,0))*$E184*(1-$F184))</f>
        <v>89424</v>
      </c>
      <c r="DZ184" s="212">
        <f ca="1">(DZ$130*INDEX('Term Pricing'!$I$713:$I$892,MATCH('Project 1'!DZ$8,'Term Pricing'!$C$713:$C$892,0))*$E184*$F184)+(DZ$130*INDEX('Term Pricing'!$J$713:$J$892,MATCH('Project 1'!DZ$8,'Term Pricing'!$C$713:$C$892,0))*$E184*(1-$F184))</f>
        <v>92404.800000000003</v>
      </c>
    </row>
    <row r="185" spans="1:130">
      <c r="A185" s="151"/>
      <c r="C185" s="34" t="s">
        <v>84</v>
      </c>
      <c r="E185" s="70">
        <f>Inputs!H121</f>
        <v>0.2</v>
      </c>
      <c r="F185" s="70">
        <f>Inputs!I121</f>
        <v>0.6</v>
      </c>
      <c r="G185" s="54" t="s">
        <v>83</v>
      </c>
      <c r="H185" s="272">
        <f ca="1">IFERROR(SUM($J185:$DZ185)/(SUM($J$130:$DZ$130)*E185),0)</f>
        <v>1.3799999999999997</v>
      </c>
      <c r="I185" s="29"/>
      <c r="J185" s="212">
        <f ca="1">(J$130*INDEX('Term Pricing'!$I$898:$I$1077,MATCH('Project 1'!J$8,'Term Pricing'!$C$898:$C$1077,0))*$E185*$F185)+(J$130*INDEX('Term Pricing'!$J$898:$J$1077,MATCH('Project 1'!J$8,'Term Pricing'!$C$898:$C$1077,0))*$E185*(1-$F185))</f>
        <v>0</v>
      </c>
      <c r="K185" s="212">
        <f ca="1">(K$130*INDEX('Term Pricing'!$I$898:$I$1077,MATCH('Project 1'!K$8,'Term Pricing'!$C$898:$C$1077,0))*$E185*$F185)+(K$130*INDEX('Term Pricing'!$J$898:$J$1077,MATCH('Project 1'!K$8,'Term Pricing'!$C$898:$C$1077,0))*$E185*(1-$F185))</f>
        <v>0</v>
      </c>
      <c r="L185" s="212">
        <f ca="1">(L$130*INDEX('Term Pricing'!$I$898:$I$1077,MATCH('Project 1'!L$8,'Term Pricing'!$C$898:$C$1077,0))*$E185*$F185)+(L$130*INDEX('Term Pricing'!$J$898:$J$1077,MATCH('Project 1'!L$8,'Term Pricing'!$C$898:$C$1077,0))*$E185*(1-$F185))</f>
        <v>0</v>
      </c>
      <c r="M185" s="212">
        <f ca="1">(M$130*INDEX('Term Pricing'!$I$898:$I$1077,MATCH('Project 1'!M$8,'Term Pricing'!$C$898:$C$1077,0))*$E185*$F185)+(M$130*INDEX('Term Pricing'!$J$898:$J$1077,MATCH('Project 1'!M$8,'Term Pricing'!$C$898:$C$1077,0))*$E185*(1-$F185))</f>
        <v>0</v>
      </c>
      <c r="N185" s="212">
        <f ca="1">(N$130*INDEX('Term Pricing'!$I$898:$I$1077,MATCH('Project 1'!N$8,'Term Pricing'!$C$898:$C$1077,0))*$E185*$F185)+(N$130*INDEX('Term Pricing'!$J$898:$J$1077,MATCH('Project 1'!N$8,'Term Pricing'!$C$898:$C$1077,0))*$E185*(1-$F185))</f>
        <v>53654.400000000001</v>
      </c>
      <c r="O185" s="212">
        <f ca="1">(O$130*INDEX('Term Pricing'!$I$898:$I$1077,MATCH('Project 1'!O$8,'Term Pricing'!$C$898:$C$1077,0))*$E185*$F185)+(O$130*INDEX('Term Pricing'!$J$898:$J$1077,MATCH('Project 1'!O$8,'Term Pricing'!$C$898:$C$1077,0))*$E185*(1-$F185))</f>
        <v>55442.880000000005</v>
      </c>
      <c r="P185" s="212">
        <f ca="1">(P$130*INDEX('Term Pricing'!$I$898:$I$1077,MATCH('Project 1'!P$8,'Term Pricing'!$C$898:$C$1077,0))*$E185*$F185)+(P$130*INDEX('Term Pricing'!$J$898:$J$1077,MATCH('Project 1'!P$8,'Term Pricing'!$C$898:$C$1077,0))*$E185*(1-$F185))</f>
        <v>53654.400000000001</v>
      </c>
      <c r="Q185" s="212">
        <f ca="1">(Q$130*INDEX('Term Pricing'!$I$898:$I$1077,MATCH('Project 1'!Q$8,'Term Pricing'!$C$898:$C$1077,0))*$E185*$F185)+(Q$130*INDEX('Term Pricing'!$J$898:$J$1077,MATCH('Project 1'!Q$8,'Term Pricing'!$C$898:$C$1077,0))*$E185*(1-$F185))</f>
        <v>55442.880000000005</v>
      </c>
      <c r="R185" s="212">
        <f ca="1">(R$130*INDEX('Term Pricing'!$I$898:$I$1077,MATCH('Project 1'!R$8,'Term Pricing'!$C$898:$C$1077,0))*$E185*$F185)+(R$130*INDEX('Term Pricing'!$J$898:$J$1077,MATCH('Project 1'!R$8,'Term Pricing'!$C$898:$C$1077,0))*$E185*(1-$F185))</f>
        <v>55442.880000000005</v>
      </c>
      <c r="S185" s="212">
        <f ca="1">(S$130*INDEX('Term Pricing'!$I$898:$I$1077,MATCH('Project 1'!S$8,'Term Pricing'!$C$898:$C$1077,0))*$E185*$F185)+(S$130*INDEX('Term Pricing'!$J$898:$J$1077,MATCH('Project 1'!S$8,'Term Pricing'!$C$898:$C$1077,0))*$E185*(1-$F185))</f>
        <v>53654.400000000001</v>
      </c>
      <c r="T185" s="212">
        <f ca="1">(T$130*INDEX('Term Pricing'!$I$898:$I$1077,MATCH('Project 1'!T$8,'Term Pricing'!$C$898:$C$1077,0))*$E185*$F185)+(T$130*INDEX('Term Pricing'!$J$898:$J$1077,MATCH('Project 1'!T$8,'Term Pricing'!$C$898:$C$1077,0))*$E185*(1-$F185))</f>
        <v>55442.880000000005</v>
      </c>
      <c r="U185" s="212">
        <f ca="1">(U$130*INDEX('Term Pricing'!$I$898:$I$1077,MATCH('Project 1'!U$8,'Term Pricing'!$C$898:$C$1077,0))*$E185*$F185)+(U$130*INDEX('Term Pricing'!$J$898:$J$1077,MATCH('Project 1'!U$8,'Term Pricing'!$C$898:$C$1077,0))*$E185*(1-$F185))</f>
        <v>53654.400000000001</v>
      </c>
      <c r="V185" s="212">
        <f ca="1">(V$130*INDEX('Term Pricing'!$I$898:$I$1077,MATCH('Project 1'!V$8,'Term Pricing'!$C$898:$C$1077,0))*$E185*$F185)+(V$130*INDEX('Term Pricing'!$J$898:$J$1077,MATCH('Project 1'!V$8,'Term Pricing'!$C$898:$C$1077,0))*$E185*(1-$F185))</f>
        <v>55442.880000000005</v>
      </c>
      <c r="W185" s="212">
        <f ca="1">(W$130*INDEX('Term Pricing'!$I$898:$I$1077,MATCH('Project 1'!W$8,'Term Pricing'!$C$898:$C$1077,0))*$E185*$F185)+(W$130*INDEX('Term Pricing'!$J$898:$J$1077,MATCH('Project 1'!W$8,'Term Pricing'!$C$898:$C$1077,0))*$E185*(1-$F185))</f>
        <v>55442.880000000005</v>
      </c>
      <c r="X185" s="212">
        <f ca="1">(X$130*INDEX('Term Pricing'!$I$898:$I$1077,MATCH('Project 1'!X$8,'Term Pricing'!$C$898:$C$1077,0))*$E185*$F185)+(X$130*INDEX('Term Pricing'!$J$898:$J$1077,MATCH('Project 1'!X$8,'Term Pricing'!$C$898:$C$1077,0))*$E185*(1-$F185))</f>
        <v>50077.440000000002</v>
      </c>
      <c r="Y185" s="212">
        <f ca="1">(Y$130*INDEX('Term Pricing'!$I$898:$I$1077,MATCH('Project 1'!Y$8,'Term Pricing'!$C$898:$C$1077,0))*$E185*$F185)+(Y$130*INDEX('Term Pricing'!$J$898:$J$1077,MATCH('Project 1'!Y$8,'Term Pricing'!$C$898:$C$1077,0))*$E185*(1-$F185))</f>
        <v>55442.880000000005</v>
      </c>
      <c r="Z185" s="212">
        <f ca="1">(Z$130*INDEX('Term Pricing'!$I$898:$I$1077,MATCH('Project 1'!Z$8,'Term Pricing'!$C$898:$C$1077,0))*$E185*$F185)+(Z$130*INDEX('Term Pricing'!$J$898:$J$1077,MATCH('Project 1'!Z$8,'Term Pricing'!$C$898:$C$1077,0))*$E185*(1-$F185))</f>
        <v>53654.400000000001</v>
      </c>
      <c r="AA185" s="212">
        <f ca="1">(AA$130*INDEX('Term Pricing'!$I$898:$I$1077,MATCH('Project 1'!AA$8,'Term Pricing'!$C$898:$C$1077,0))*$E185*$F185)+(AA$130*INDEX('Term Pricing'!$J$898:$J$1077,MATCH('Project 1'!AA$8,'Term Pricing'!$C$898:$C$1077,0))*$E185*(1-$F185))</f>
        <v>55442.880000000005</v>
      </c>
      <c r="AB185" s="212">
        <f ca="1">(AB$130*INDEX('Term Pricing'!$I$898:$I$1077,MATCH('Project 1'!AB$8,'Term Pricing'!$C$898:$C$1077,0))*$E185*$F185)+(AB$130*INDEX('Term Pricing'!$J$898:$J$1077,MATCH('Project 1'!AB$8,'Term Pricing'!$C$898:$C$1077,0))*$E185*(1-$F185))</f>
        <v>53654.400000000001</v>
      </c>
      <c r="AC185" s="212">
        <f ca="1">(AC$130*INDEX('Term Pricing'!$I$898:$I$1077,MATCH('Project 1'!AC$8,'Term Pricing'!$C$898:$C$1077,0))*$E185*$F185)+(AC$130*INDEX('Term Pricing'!$J$898:$J$1077,MATCH('Project 1'!AC$8,'Term Pricing'!$C$898:$C$1077,0))*$E185*(1-$F185))</f>
        <v>55442.880000000005</v>
      </c>
      <c r="AD185" s="212">
        <f ca="1">(AD$130*INDEX('Term Pricing'!$I$898:$I$1077,MATCH('Project 1'!AD$8,'Term Pricing'!$C$898:$C$1077,0))*$E185*$F185)+(AD$130*INDEX('Term Pricing'!$J$898:$J$1077,MATCH('Project 1'!AD$8,'Term Pricing'!$C$898:$C$1077,0))*$E185*(1-$F185))</f>
        <v>55442.880000000005</v>
      </c>
      <c r="AE185" s="212">
        <f ca="1">(AE$130*INDEX('Term Pricing'!$I$898:$I$1077,MATCH('Project 1'!AE$8,'Term Pricing'!$C$898:$C$1077,0))*$E185*$F185)+(AE$130*INDEX('Term Pricing'!$J$898:$J$1077,MATCH('Project 1'!AE$8,'Term Pricing'!$C$898:$C$1077,0))*$E185*(1-$F185))</f>
        <v>53654.400000000001</v>
      </c>
      <c r="AF185" s="212">
        <f ca="1">(AF$130*INDEX('Term Pricing'!$I$898:$I$1077,MATCH('Project 1'!AF$8,'Term Pricing'!$C$898:$C$1077,0))*$E185*$F185)+(AF$130*INDEX('Term Pricing'!$J$898:$J$1077,MATCH('Project 1'!AF$8,'Term Pricing'!$C$898:$C$1077,0))*$E185*(1-$F185))</f>
        <v>55442.880000000005</v>
      </c>
      <c r="AG185" s="212">
        <f ca="1">(AG$130*INDEX('Term Pricing'!$I$898:$I$1077,MATCH('Project 1'!AG$8,'Term Pricing'!$C$898:$C$1077,0))*$E185*$F185)+(AG$130*INDEX('Term Pricing'!$J$898:$J$1077,MATCH('Project 1'!AG$8,'Term Pricing'!$C$898:$C$1077,0))*$E185*(1-$F185))</f>
        <v>53654.400000000001</v>
      </c>
      <c r="AH185" s="212">
        <f ca="1">(AH$130*INDEX('Term Pricing'!$I$898:$I$1077,MATCH('Project 1'!AH$8,'Term Pricing'!$C$898:$C$1077,0))*$E185*$F185)+(AH$130*INDEX('Term Pricing'!$J$898:$J$1077,MATCH('Project 1'!AH$8,'Term Pricing'!$C$898:$C$1077,0))*$E185*(1-$F185))</f>
        <v>55442.880000000005</v>
      </c>
      <c r="AI185" s="212">
        <f ca="1">(AI$130*INDEX('Term Pricing'!$I$898:$I$1077,MATCH('Project 1'!AI$8,'Term Pricing'!$C$898:$C$1077,0))*$E185*$F185)+(AI$130*INDEX('Term Pricing'!$J$898:$J$1077,MATCH('Project 1'!AI$8,'Term Pricing'!$C$898:$C$1077,0))*$E185*(1-$F185))</f>
        <v>55442.880000000005</v>
      </c>
      <c r="AJ185" s="212">
        <f ca="1">(AJ$130*INDEX('Term Pricing'!$I$898:$I$1077,MATCH('Project 1'!AJ$8,'Term Pricing'!$C$898:$C$1077,0))*$E185*$F185)+(AJ$130*INDEX('Term Pricing'!$J$898:$J$1077,MATCH('Project 1'!AJ$8,'Term Pricing'!$C$898:$C$1077,0))*$E185*(1-$F185))</f>
        <v>51865.919999999998</v>
      </c>
      <c r="AK185" s="212">
        <f ca="1">(AK$130*INDEX('Term Pricing'!$I$898:$I$1077,MATCH('Project 1'!AK$8,'Term Pricing'!$C$898:$C$1077,0))*$E185*$F185)+(AK$130*INDEX('Term Pricing'!$J$898:$J$1077,MATCH('Project 1'!AK$8,'Term Pricing'!$C$898:$C$1077,0))*$E185*(1-$F185))</f>
        <v>55442.880000000005</v>
      </c>
      <c r="AL185" s="212">
        <f ca="1">(AL$130*INDEX('Term Pricing'!$I$898:$I$1077,MATCH('Project 1'!AL$8,'Term Pricing'!$C$898:$C$1077,0))*$E185*$F185)+(AL$130*INDEX('Term Pricing'!$J$898:$J$1077,MATCH('Project 1'!AL$8,'Term Pricing'!$C$898:$C$1077,0))*$E185*(1-$F185))</f>
        <v>53654.400000000001</v>
      </c>
      <c r="AM185" s="212">
        <f ca="1">(AM$130*INDEX('Term Pricing'!$I$898:$I$1077,MATCH('Project 1'!AM$8,'Term Pricing'!$C$898:$C$1077,0))*$E185*$F185)+(AM$130*INDEX('Term Pricing'!$J$898:$J$1077,MATCH('Project 1'!AM$8,'Term Pricing'!$C$898:$C$1077,0))*$E185*(1-$F185))</f>
        <v>55442.880000000005</v>
      </c>
      <c r="AN185" s="212">
        <f ca="1">(AN$130*INDEX('Term Pricing'!$I$898:$I$1077,MATCH('Project 1'!AN$8,'Term Pricing'!$C$898:$C$1077,0))*$E185*$F185)+(AN$130*INDEX('Term Pricing'!$J$898:$J$1077,MATCH('Project 1'!AN$8,'Term Pricing'!$C$898:$C$1077,0))*$E185*(1-$F185))</f>
        <v>53654.400000000001</v>
      </c>
      <c r="AO185" s="212">
        <f ca="1">(AO$130*INDEX('Term Pricing'!$I$898:$I$1077,MATCH('Project 1'!AO$8,'Term Pricing'!$C$898:$C$1077,0))*$E185*$F185)+(AO$130*INDEX('Term Pricing'!$J$898:$J$1077,MATCH('Project 1'!AO$8,'Term Pricing'!$C$898:$C$1077,0))*$E185*(1-$F185))</f>
        <v>55442.880000000005</v>
      </c>
      <c r="AP185" s="212">
        <f ca="1">(AP$130*INDEX('Term Pricing'!$I$898:$I$1077,MATCH('Project 1'!AP$8,'Term Pricing'!$C$898:$C$1077,0))*$E185*$F185)+(AP$130*INDEX('Term Pricing'!$J$898:$J$1077,MATCH('Project 1'!AP$8,'Term Pricing'!$C$898:$C$1077,0))*$E185*(1-$F185))</f>
        <v>55442.880000000005</v>
      </c>
      <c r="AQ185" s="212">
        <f ca="1">(AQ$130*INDEX('Term Pricing'!$I$898:$I$1077,MATCH('Project 1'!AQ$8,'Term Pricing'!$C$898:$C$1077,0))*$E185*$F185)+(AQ$130*INDEX('Term Pricing'!$J$898:$J$1077,MATCH('Project 1'!AQ$8,'Term Pricing'!$C$898:$C$1077,0))*$E185*(1-$F185))</f>
        <v>53654.400000000001</v>
      </c>
      <c r="AR185" s="212">
        <f ca="1">(AR$130*INDEX('Term Pricing'!$I$898:$I$1077,MATCH('Project 1'!AR$8,'Term Pricing'!$C$898:$C$1077,0))*$E185*$F185)+(AR$130*INDEX('Term Pricing'!$J$898:$J$1077,MATCH('Project 1'!AR$8,'Term Pricing'!$C$898:$C$1077,0))*$E185*(1-$F185))</f>
        <v>55442.880000000005</v>
      </c>
      <c r="AS185" s="212">
        <f ca="1">(AS$130*INDEX('Term Pricing'!$I$898:$I$1077,MATCH('Project 1'!AS$8,'Term Pricing'!$C$898:$C$1077,0))*$E185*$F185)+(AS$130*INDEX('Term Pricing'!$J$898:$J$1077,MATCH('Project 1'!AS$8,'Term Pricing'!$C$898:$C$1077,0))*$E185*(1-$F185))</f>
        <v>53654.400000000001</v>
      </c>
      <c r="AT185" s="212">
        <f ca="1">(AT$130*INDEX('Term Pricing'!$I$898:$I$1077,MATCH('Project 1'!AT$8,'Term Pricing'!$C$898:$C$1077,0))*$E185*$F185)+(AT$130*INDEX('Term Pricing'!$J$898:$J$1077,MATCH('Project 1'!AT$8,'Term Pricing'!$C$898:$C$1077,0))*$E185*(1-$F185))</f>
        <v>55442.880000000005</v>
      </c>
      <c r="AU185" s="212">
        <f ca="1">(AU$130*INDEX('Term Pricing'!$I$898:$I$1077,MATCH('Project 1'!AU$8,'Term Pricing'!$C$898:$C$1077,0))*$E185*$F185)+(AU$130*INDEX('Term Pricing'!$J$898:$J$1077,MATCH('Project 1'!AU$8,'Term Pricing'!$C$898:$C$1077,0))*$E185*(1-$F185))</f>
        <v>55442.880000000005</v>
      </c>
      <c r="AV185" s="212">
        <f ca="1">(AV$130*INDEX('Term Pricing'!$I$898:$I$1077,MATCH('Project 1'!AV$8,'Term Pricing'!$C$898:$C$1077,0))*$E185*$F185)+(AV$130*INDEX('Term Pricing'!$J$898:$J$1077,MATCH('Project 1'!AV$8,'Term Pricing'!$C$898:$C$1077,0))*$E185*(1-$F185))</f>
        <v>50077.440000000002</v>
      </c>
      <c r="AW185" s="212">
        <f ca="1">(AW$130*INDEX('Term Pricing'!$I$898:$I$1077,MATCH('Project 1'!AW$8,'Term Pricing'!$C$898:$C$1077,0))*$E185*$F185)+(AW$130*INDEX('Term Pricing'!$J$898:$J$1077,MATCH('Project 1'!AW$8,'Term Pricing'!$C$898:$C$1077,0))*$E185*(1-$F185))</f>
        <v>55442.880000000005</v>
      </c>
      <c r="AX185" s="212">
        <f ca="1">(AX$130*INDEX('Term Pricing'!$I$898:$I$1077,MATCH('Project 1'!AX$8,'Term Pricing'!$C$898:$C$1077,0))*$E185*$F185)+(AX$130*INDEX('Term Pricing'!$J$898:$J$1077,MATCH('Project 1'!AX$8,'Term Pricing'!$C$898:$C$1077,0))*$E185*(1-$F185))</f>
        <v>89424</v>
      </c>
      <c r="AY185" s="212">
        <f ca="1">(AY$130*INDEX('Term Pricing'!$I$898:$I$1077,MATCH('Project 1'!AY$8,'Term Pricing'!$C$898:$C$1077,0))*$E185*$F185)+(AY$130*INDEX('Term Pricing'!$J$898:$J$1077,MATCH('Project 1'!AY$8,'Term Pricing'!$C$898:$C$1077,0))*$E185*(1-$F185))</f>
        <v>92404.800000000003</v>
      </c>
      <c r="AZ185" s="212">
        <f ca="1">(AZ$130*INDEX('Term Pricing'!$I$898:$I$1077,MATCH('Project 1'!AZ$8,'Term Pricing'!$C$898:$C$1077,0))*$E185*$F185)+(AZ$130*INDEX('Term Pricing'!$J$898:$J$1077,MATCH('Project 1'!AZ$8,'Term Pricing'!$C$898:$C$1077,0))*$E185*(1-$F185))</f>
        <v>89424</v>
      </c>
      <c r="BA185" s="212">
        <f ca="1">(BA$130*INDEX('Term Pricing'!$I$898:$I$1077,MATCH('Project 1'!BA$8,'Term Pricing'!$C$898:$C$1077,0))*$E185*$F185)+(BA$130*INDEX('Term Pricing'!$J$898:$J$1077,MATCH('Project 1'!BA$8,'Term Pricing'!$C$898:$C$1077,0))*$E185*(1-$F185))</f>
        <v>92404.800000000003</v>
      </c>
      <c r="BB185" s="212">
        <f ca="1">(BB$130*INDEX('Term Pricing'!$I$898:$I$1077,MATCH('Project 1'!BB$8,'Term Pricing'!$C$898:$C$1077,0))*$E185*$F185)+(BB$130*INDEX('Term Pricing'!$J$898:$J$1077,MATCH('Project 1'!BB$8,'Term Pricing'!$C$898:$C$1077,0))*$E185*(1-$F185))</f>
        <v>92404.800000000003</v>
      </c>
      <c r="BC185" s="212">
        <f ca="1">(BC$130*INDEX('Term Pricing'!$I$898:$I$1077,MATCH('Project 1'!BC$8,'Term Pricing'!$C$898:$C$1077,0))*$E185*$F185)+(BC$130*INDEX('Term Pricing'!$J$898:$J$1077,MATCH('Project 1'!BC$8,'Term Pricing'!$C$898:$C$1077,0))*$E185*(1-$F185))</f>
        <v>89424</v>
      </c>
      <c r="BD185" s="212">
        <f ca="1">(BD$130*INDEX('Term Pricing'!$I$898:$I$1077,MATCH('Project 1'!BD$8,'Term Pricing'!$C$898:$C$1077,0))*$E185*$F185)+(BD$130*INDEX('Term Pricing'!$J$898:$J$1077,MATCH('Project 1'!BD$8,'Term Pricing'!$C$898:$C$1077,0))*$E185*(1-$F185))</f>
        <v>92404.800000000003</v>
      </c>
      <c r="BE185" s="212">
        <f ca="1">(BE$130*INDEX('Term Pricing'!$I$898:$I$1077,MATCH('Project 1'!BE$8,'Term Pricing'!$C$898:$C$1077,0))*$E185*$F185)+(BE$130*INDEX('Term Pricing'!$J$898:$J$1077,MATCH('Project 1'!BE$8,'Term Pricing'!$C$898:$C$1077,0))*$E185*(1-$F185))</f>
        <v>89424</v>
      </c>
      <c r="BF185" s="212">
        <f ca="1">(BF$130*INDEX('Term Pricing'!$I$898:$I$1077,MATCH('Project 1'!BF$8,'Term Pricing'!$C$898:$C$1077,0))*$E185*$F185)+(BF$130*INDEX('Term Pricing'!$J$898:$J$1077,MATCH('Project 1'!BF$8,'Term Pricing'!$C$898:$C$1077,0))*$E185*(1-$F185))</f>
        <v>92404.800000000003</v>
      </c>
      <c r="BG185" s="212">
        <f ca="1">(BG$130*INDEX('Term Pricing'!$I$898:$I$1077,MATCH('Project 1'!BG$8,'Term Pricing'!$C$898:$C$1077,0))*$E185*$F185)+(BG$130*INDEX('Term Pricing'!$J$898:$J$1077,MATCH('Project 1'!BG$8,'Term Pricing'!$C$898:$C$1077,0))*$E185*(1-$F185))</f>
        <v>92404.800000000003</v>
      </c>
      <c r="BH185" s="212">
        <f ca="1">(BH$130*INDEX('Term Pricing'!$I$898:$I$1077,MATCH('Project 1'!BH$8,'Term Pricing'!$C$898:$C$1077,0))*$E185*$F185)+(BH$130*INDEX('Term Pricing'!$J$898:$J$1077,MATCH('Project 1'!BH$8,'Term Pricing'!$C$898:$C$1077,0))*$E185*(1-$F185))</f>
        <v>83462.399999999994</v>
      </c>
      <c r="BI185" s="212">
        <f ca="1">(BI$130*INDEX('Term Pricing'!$I$898:$I$1077,MATCH('Project 1'!BI$8,'Term Pricing'!$C$898:$C$1077,0))*$E185*$F185)+(BI$130*INDEX('Term Pricing'!$J$898:$J$1077,MATCH('Project 1'!BI$8,'Term Pricing'!$C$898:$C$1077,0))*$E185*(1-$F185))</f>
        <v>92404.800000000003</v>
      </c>
      <c r="BJ185" s="212">
        <f ca="1">(BJ$130*INDEX('Term Pricing'!$I$898:$I$1077,MATCH('Project 1'!BJ$8,'Term Pricing'!$C$898:$C$1077,0))*$E185*$F185)+(BJ$130*INDEX('Term Pricing'!$J$898:$J$1077,MATCH('Project 1'!BJ$8,'Term Pricing'!$C$898:$C$1077,0))*$E185*(1-$F185))</f>
        <v>89424</v>
      </c>
      <c r="BK185" s="212">
        <f ca="1">(BK$130*INDEX('Term Pricing'!$I$898:$I$1077,MATCH('Project 1'!BK$8,'Term Pricing'!$C$898:$C$1077,0))*$E185*$F185)+(BK$130*INDEX('Term Pricing'!$J$898:$J$1077,MATCH('Project 1'!BK$8,'Term Pricing'!$C$898:$C$1077,0))*$E185*(1-$F185))</f>
        <v>92404.800000000003</v>
      </c>
      <c r="BL185" s="212">
        <f ca="1">(BL$130*INDEX('Term Pricing'!$I$898:$I$1077,MATCH('Project 1'!BL$8,'Term Pricing'!$C$898:$C$1077,0))*$E185*$F185)+(BL$130*INDEX('Term Pricing'!$J$898:$J$1077,MATCH('Project 1'!BL$8,'Term Pricing'!$C$898:$C$1077,0))*$E185*(1-$F185))</f>
        <v>89424</v>
      </c>
      <c r="BM185" s="212">
        <f ca="1">(BM$130*INDEX('Term Pricing'!$I$898:$I$1077,MATCH('Project 1'!BM$8,'Term Pricing'!$C$898:$C$1077,0))*$E185*$F185)+(BM$130*INDEX('Term Pricing'!$J$898:$J$1077,MATCH('Project 1'!BM$8,'Term Pricing'!$C$898:$C$1077,0))*$E185*(1-$F185))</f>
        <v>92404.800000000003</v>
      </c>
      <c r="BN185" s="212">
        <f ca="1">(BN$130*INDEX('Term Pricing'!$I$898:$I$1077,MATCH('Project 1'!BN$8,'Term Pricing'!$C$898:$C$1077,0))*$E185*$F185)+(BN$130*INDEX('Term Pricing'!$J$898:$J$1077,MATCH('Project 1'!BN$8,'Term Pricing'!$C$898:$C$1077,0))*$E185*(1-$F185))</f>
        <v>92404.800000000003</v>
      </c>
      <c r="BO185" s="212">
        <f ca="1">(BO$130*INDEX('Term Pricing'!$I$898:$I$1077,MATCH('Project 1'!BO$8,'Term Pricing'!$C$898:$C$1077,0))*$E185*$F185)+(BO$130*INDEX('Term Pricing'!$J$898:$J$1077,MATCH('Project 1'!BO$8,'Term Pricing'!$C$898:$C$1077,0))*$E185*(1-$F185))</f>
        <v>89424</v>
      </c>
      <c r="BP185" s="212">
        <f ca="1">(BP$130*INDEX('Term Pricing'!$I$898:$I$1077,MATCH('Project 1'!BP$8,'Term Pricing'!$C$898:$C$1077,0))*$E185*$F185)+(BP$130*INDEX('Term Pricing'!$J$898:$J$1077,MATCH('Project 1'!BP$8,'Term Pricing'!$C$898:$C$1077,0))*$E185*(1-$F185))</f>
        <v>92404.800000000003</v>
      </c>
      <c r="BQ185" s="212">
        <f ca="1">(BQ$130*INDEX('Term Pricing'!$I$898:$I$1077,MATCH('Project 1'!BQ$8,'Term Pricing'!$C$898:$C$1077,0))*$E185*$F185)+(BQ$130*INDEX('Term Pricing'!$J$898:$J$1077,MATCH('Project 1'!BQ$8,'Term Pricing'!$C$898:$C$1077,0))*$E185*(1-$F185))</f>
        <v>89424</v>
      </c>
      <c r="BR185" s="212">
        <f ca="1">(BR$130*INDEX('Term Pricing'!$I$898:$I$1077,MATCH('Project 1'!BR$8,'Term Pricing'!$C$898:$C$1077,0))*$E185*$F185)+(BR$130*INDEX('Term Pricing'!$J$898:$J$1077,MATCH('Project 1'!BR$8,'Term Pricing'!$C$898:$C$1077,0))*$E185*(1-$F185))</f>
        <v>92404.800000000003</v>
      </c>
      <c r="BS185" s="212">
        <f ca="1">(BS$130*INDEX('Term Pricing'!$I$898:$I$1077,MATCH('Project 1'!BS$8,'Term Pricing'!$C$898:$C$1077,0))*$E185*$F185)+(BS$130*INDEX('Term Pricing'!$J$898:$J$1077,MATCH('Project 1'!BS$8,'Term Pricing'!$C$898:$C$1077,0))*$E185*(1-$F185))</f>
        <v>92404.800000000003</v>
      </c>
      <c r="BT185" s="212">
        <f ca="1">(BT$130*INDEX('Term Pricing'!$I$898:$I$1077,MATCH('Project 1'!BT$8,'Term Pricing'!$C$898:$C$1077,0))*$E185*$F185)+(BT$130*INDEX('Term Pricing'!$J$898:$J$1077,MATCH('Project 1'!BT$8,'Term Pricing'!$C$898:$C$1077,0))*$E185*(1-$F185))</f>
        <v>83462.399999999994</v>
      </c>
      <c r="BU185" s="212">
        <f ca="1">(BU$130*INDEX('Term Pricing'!$I$898:$I$1077,MATCH('Project 1'!BU$8,'Term Pricing'!$C$898:$C$1077,0))*$E185*$F185)+(BU$130*INDEX('Term Pricing'!$J$898:$J$1077,MATCH('Project 1'!BU$8,'Term Pricing'!$C$898:$C$1077,0))*$E185*(1-$F185))</f>
        <v>92404.800000000003</v>
      </c>
      <c r="BV185" s="212">
        <f ca="1">(BV$130*INDEX('Term Pricing'!$I$898:$I$1077,MATCH('Project 1'!BV$8,'Term Pricing'!$C$898:$C$1077,0))*$E185*$F185)+(BV$130*INDEX('Term Pricing'!$J$898:$J$1077,MATCH('Project 1'!BV$8,'Term Pricing'!$C$898:$C$1077,0))*$E185*(1-$F185))</f>
        <v>89424</v>
      </c>
      <c r="BW185" s="212">
        <f ca="1">(BW$130*INDEX('Term Pricing'!$I$898:$I$1077,MATCH('Project 1'!BW$8,'Term Pricing'!$C$898:$C$1077,0))*$E185*$F185)+(BW$130*INDEX('Term Pricing'!$J$898:$J$1077,MATCH('Project 1'!BW$8,'Term Pricing'!$C$898:$C$1077,0))*$E185*(1-$F185))</f>
        <v>92404.800000000003</v>
      </c>
      <c r="BX185" s="212">
        <f ca="1">(BX$130*INDEX('Term Pricing'!$I$898:$I$1077,MATCH('Project 1'!BX$8,'Term Pricing'!$C$898:$C$1077,0))*$E185*$F185)+(BX$130*INDEX('Term Pricing'!$J$898:$J$1077,MATCH('Project 1'!BX$8,'Term Pricing'!$C$898:$C$1077,0))*$E185*(1-$F185))</f>
        <v>89424</v>
      </c>
      <c r="BY185" s="212">
        <f ca="1">(BY$130*INDEX('Term Pricing'!$I$898:$I$1077,MATCH('Project 1'!BY$8,'Term Pricing'!$C$898:$C$1077,0))*$E185*$F185)+(BY$130*INDEX('Term Pricing'!$J$898:$J$1077,MATCH('Project 1'!BY$8,'Term Pricing'!$C$898:$C$1077,0))*$E185*(1-$F185))</f>
        <v>92404.800000000003</v>
      </c>
      <c r="BZ185" s="212">
        <f ca="1">(BZ$130*INDEX('Term Pricing'!$I$898:$I$1077,MATCH('Project 1'!BZ$8,'Term Pricing'!$C$898:$C$1077,0))*$E185*$F185)+(BZ$130*INDEX('Term Pricing'!$J$898:$J$1077,MATCH('Project 1'!BZ$8,'Term Pricing'!$C$898:$C$1077,0))*$E185*(1-$F185))</f>
        <v>92404.800000000003</v>
      </c>
      <c r="CA185" s="212">
        <f ca="1">(CA$130*INDEX('Term Pricing'!$I$898:$I$1077,MATCH('Project 1'!CA$8,'Term Pricing'!$C$898:$C$1077,0))*$E185*$F185)+(CA$130*INDEX('Term Pricing'!$J$898:$J$1077,MATCH('Project 1'!CA$8,'Term Pricing'!$C$898:$C$1077,0))*$E185*(1-$F185))</f>
        <v>89424</v>
      </c>
      <c r="CB185" s="212">
        <f ca="1">(CB$130*INDEX('Term Pricing'!$I$898:$I$1077,MATCH('Project 1'!CB$8,'Term Pricing'!$C$898:$C$1077,0))*$E185*$F185)+(CB$130*INDEX('Term Pricing'!$J$898:$J$1077,MATCH('Project 1'!CB$8,'Term Pricing'!$C$898:$C$1077,0))*$E185*(1-$F185))</f>
        <v>92404.800000000003</v>
      </c>
      <c r="CC185" s="212">
        <f ca="1">(CC$130*INDEX('Term Pricing'!$I$898:$I$1077,MATCH('Project 1'!CC$8,'Term Pricing'!$C$898:$C$1077,0))*$E185*$F185)+(CC$130*INDEX('Term Pricing'!$J$898:$J$1077,MATCH('Project 1'!CC$8,'Term Pricing'!$C$898:$C$1077,0))*$E185*(1-$F185))</f>
        <v>89424</v>
      </c>
      <c r="CD185" s="212">
        <f ca="1">(CD$130*INDEX('Term Pricing'!$I$898:$I$1077,MATCH('Project 1'!CD$8,'Term Pricing'!$C$898:$C$1077,0))*$E185*$F185)+(CD$130*INDEX('Term Pricing'!$J$898:$J$1077,MATCH('Project 1'!CD$8,'Term Pricing'!$C$898:$C$1077,0))*$E185*(1-$F185))</f>
        <v>92404.800000000003</v>
      </c>
      <c r="CE185" s="212">
        <f ca="1">(CE$130*INDEX('Term Pricing'!$I$898:$I$1077,MATCH('Project 1'!CE$8,'Term Pricing'!$C$898:$C$1077,0))*$E185*$F185)+(CE$130*INDEX('Term Pricing'!$J$898:$J$1077,MATCH('Project 1'!CE$8,'Term Pricing'!$C$898:$C$1077,0))*$E185*(1-$F185))</f>
        <v>92404.800000000003</v>
      </c>
      <c r="CF185" s="212">
        <f ca="1">(CF$130*INDEX('Term Pricing'!$I$898:$I$1077,MATCH('Project 1'!CF$8,'Term Pricing'!$C$898:$C$1077,0))*$E185*$F185)+(CF$130*INDEX('Term Pricing'!$J$898:$J$1077,MATCH('Project 1'!CF$8,'Term Pricing'!$C$898:$C$1077,0))*$E185*(1-$F185))</f>
        <v>86443.199999999997</v>
      </c>
      <c r="CG185" s="212">
        <f ca="1">(CG$130*INDEX('Term Pricing'!$I$898:$I$1077,MATCH('Project 1'!CG$8,'Term Pricing'!$C$898:$C$1077,0))*$E185*$F185)+(CG$130*INDEX('Term Pricing'!$J$898:$J$1077,MATCH('Project 1'!CG$8,'Term Pricing'!$C$898:$C$1077,0))*$E185*(1-$F185))</f>
        <v>92404.800000000003</v>
      </c>
      <c r="CH185" s="212">
        <f ca="1">(CH$130*INDEX('Term Pricing'!$I$898:$I$1077,MATCH('Project 1'!CH$8,'Term Pricing'!$C$898:$C$1077,0))*$E185*$F185)+(CH$130*INDEX('Term Pricing'!$J$898:$J$1077,MATCH('Project 1'!CH$8,'Term Pricing'!$C$898:$C$1077,0))*$E185*(1-$F185))</f>
        <v>89424</v>
      </c>
      <c r="CI185" s="212">
        <f ca="1">(CI$130*INDEX('Term Pricing'!$I$898:$I$1077,MATCH('Project 1'!CI$8,'Term Pricing'!$C$898:$C$1077,0))*$E185*$F185)+(CI$130*INDEX('Term Pricing'!$J$898:$J$1077,MATCH('Project 1'!CI$8,'Term Pricing'!$C$898:$C$1077,0))*$E185*(1-$F185))</f>
        <v>92404.800000000003</v>
      </c>
      <c r="CJ185" s="212">
        <f ca="1">(CJ$130*INDEX('Term Pricing'!$I$898:$I$1077,MATCH('Project 1'!CJ$8,'Term Pricing'!$C$898:$C$1077,0))*$E185*$F185)+(CJ$130*INDEX('Term Pricing'!$J$898:$J$1077,MATCH('Project 1'!CJ$8,'Term Pricing'!$C$898:$C$1077,0))*$E185*(1-$F185))</f>
        <v>89424</v>
      </c>
      <c r="CK185" s="212">
        <f ca="1">(CK$130*INDEX('Term Pricing'!$I$898:$I$1077,MATCH('Project 1'!CK$8,'Term Pricing'!$C$898:$C$1077,0))*$E185*$F185)+(CK$130*INDEX('Term Pricing'!$J$898:$J$1077,MATCH('Project 1'!CK$8,'Term Pricing'!$C$898:$C$1077,0))*$E185*(1-$F185))</f>
        <v>92404.800000000003</v>
      </c>
      <c r="CL185" s="212">
        <f ca="1">(CL$130*INDEX('Term Pricing'!$I$898:$I$1077,MATCH('Project 1'!CL$8,'Term Pricing'!$C$898:$C$1077,0))*$E185*$F185)+(CL$130*INDEX('Term Pricing'!$J$898:$J$1077,MATCH('Project 1'!CL$8,'Term Pricing'!$C$898:$C$1077,0))*$E185*(1-$F185))</f>
        <v>92404.800000000003</v>
      </c>
      <c r="CM185" s="212">
        <f ca="1">(CM$130*INDEX('Term Pricing'!$I$898:$I$1077,MATCH('Project 1'!CM$8,'Term Pricing'!$C$898:$C$1077,0))*$E185*$F185)+(CM$130*INDEX('Term Pricing'!$J$898:$J$1077,MATCH('Project 1'!CM$8,'Term Pricing'!$C$898:$C$1077,0))*$E185*(1-$F185))</f>
        <v>89424</v>
      </c>
      <c r="CN185" s="212">
        <f ca="1">(CN$130*INDEX('Term Pricing'!$I$898:$I$1077,MATCH('Project 1'!CN$8,'Term Pricing'!$C$898:$C$1077,0))*$E185*$F185)+(CN$130*INDEX('Term Pricing'!$J$898:$J$1077,MATCH('Project 1'!CN$8,'Term Pricing'!$C$898:$C$1077,0))*$E185*(1-$F185))</f>
        <v>92404.800000000003</v>
      </c>
      <c r="CO185" s="212">
        <f ca="1">(CO$130*INDEX('Term Pricing'!$I$898:$I$1077,MATCH('Project 1'!CO$8,'Term Pricing'!$C$898:$C$1077,0))*$E185*$F185)+(CO$130*INDEX('Term Pricing'!$J$898:$J$1077,MATCH('Project 1'!CO$8,'Term Pricing'!$C$898:$C$1077,0))*$E185*(1-$F185))</f>
        <v>89424</v>
      </c>
      <c r="CP185" s="212">
        <f ca="1">(CP$130*INDEX('Term Pricing'!$I$898:$I$1077,MATCH('Project 1'!CP$8,'Term Pricing'!$C$898:$C$1077,0))*$E185*$F185)+(CP$130*INDEX('Term Pricing'!$J$898:$J$1077,MATCH('Project 1'!CP$8,'Term Pricing'!$C$898:$C$1077,0))*$E185*(1-$F185))</f>
        <v>92404.800000000003</v>
      </c>
      <c r="CQ185" s="212">
        <f ca="1">(CQ$130*INDEX('Term Pricing'!$I$898:$I$1077,MATCH('Project 1'!CQ$8,'Term Pricing'!$C$898:$C$1077,0))*$E185*$F185)+(CQ$130*INDEX('Term Pricing'!$J$898:$J$1077,MATCH('Project 1'!CQ$8,'Term Pricing'!$C$898:$C$1077,0))*$E185*(1-$F185))</f>
        <v>92404.800000000003</v>
      </c>
      <c r="CR185" s="212">
        <f ca="1">(CR$130*INDEX('Term Pricing'!$I$898:$I$1077,MATCH('Project 1'!CR$8,'Term Pricing'!$C$898:$C$1077,0))*$E185*$F185)+(CR$130*INDEX('Term Pricing'!$J$898:$J$1077,MATCH('Project 1'!CR$8,'Term Pricing'!$C$898:$C$1077,0))*$E185*(1-$F185))</f>
        <v>83462.399999999994</v>
      </c>
      <c r="CS185" s="212">
        <f ca="1">(CS$130*INDEX('Term Pricing'!$I$898:$I$1077,MATCH('Project 1'!CS$8,'Term Pricing'!$C$898:$C$1077,0))*$E185*$F185)+(CS$130*INDEX('Term Pricing'!$J$898:$J$1077,MATCH('Project 1'!CS$8,'Term Pricing'!$C$898:$C$1077,0))*$E185*(1-$F185))</f>
        <v>92404.800000000003</v>
      </c>
      <c r="CT185" s="212">
        <f ca="1">(CT$130*INDEX('Term Pricing'!$I$898:$I$1077,MATCH('Project 1'!CT$8,'Term Pricing'!$C$898:$C$1077,0))*$E185*$F185)+(CT$130*INDEX('Term Pricing'!$J$898:$J$1077,MATCH('Project 1'!CT$8,'Term Pricing'!$C$898:$C$1077,0))*$E185*(1-$F185))</f>
        <v>89424</v>
      </c>
      <c r="CU185" s="212">
        <f ca="1">(CU$130*INDEX('Term Pricing'!$I$898:$I$1077,MATCH('Project 1'!CU$8,'Term Pricing'!$C$898:$C$1077,0))*$E185*$F185)+(CU$130*INDEX('Term Pricing'!$J$898:$J$1077,MATCH('Project 1'!CU$8,'Term Pricing'!$C$898:$C$1077,0))*$E185*(1-$F185))</f>
        <v>92404.800000000003</v>
      </c>
      <c r="CV185" s="212">
        <f ca="1">(CV$130*INDEX('Term Pricing'!$I$898:$I$1077,MATCH('Project 1'!CV$8,'Term Pricing'!$C$898:$C$1077,0))*$E185*$F185)+(CV$130*INDEX('Term Pricing'!$J$898:$J$1077,MATCH('Project 1'!CV$8,'Term Pricing'!$C$898:$C$1077,0))*$E185*(1-$F185))</f>
        <v>89424</v>
      </c>
      <c r="CW185" s="212">
        <f ca="1">(CW$130*INDEX('Term Pricing'!$I$898:$I$1077,MATCH('Project 1'!CW$8,'Term Pricing'!$C$898:$C$1077,0))*$E185*$F185)+(CW$130*INDEX('Term Pricing'!$J$898:$J$1077,MATCH('Project 1'!CW$8,'Term Pricing'!$C$898:$C$1077,0))*$E185*(1-$F185))</f>
        <v>92404.800000000003</v>
      </c>
      <c r="CX185" s="212">
        <f ca="1">(CX$130*INDEX('Term Pricing'!$I$898:$I$1077,MATCH('Project 1'!CX$8,'Term Pricing'!$C$898:$C$1077,0))*$E185*$F185)+(CX$130*INDEX('Term Pricing'!$J$898:$J$1077,MATCH('Project 1'!CX$8,'Term Pricing'!$C$898:$C$1077,0))*$E185*(1-$F185))</f>
        <v>92404.800000000003</v>
      </c>
      <c r="CY185" s="212">
        <f ca="1">(CY$130*INDEX('Term Pricing'!$I$898:$I$1077,MATCH('Project 1'!CY$8,'Term Pricing'!$C$898:$C$1077,0))*$E185*$F185)+(CY$130*INDEX('Term Pricing'!$J$898:$J$1077,MATCH('Project 1'!CY$8,'Term Pricing'!$C$898:$C$1077,0))*$E185*(1-$F185))</f>
        <v>89424</v>
      </c>
      <c r="CZ185" s="212">
        <f ca="1">(CZ$130*INDEX('Term Pricing'!$I$898:$I$1077,MATCH('Project 1'!CZ$8,'Term Pricing'!$C$898:$C$1077,0))*$E185*$F185)+(CZ$130*INDEX('Term Pricing'!$J$898:$J$1077,MATCH('Project 1'!CZ$8,'Term Pricing'!$C$898:$C$1077,0))*$E185*(1-$F185))</f>
        <v>92404.800000000003</v>
      </c>
      <c r="DA185" s="212">
        <f ca="1">(DA$130*INDEX('Term Pricing'!$I$898:$I$1077,MATCH('Project 1'!DA$8,'Term Pricing'!$C$898:$C$1077,0))*$E185*$F185)+(DA$130*INDEX('Term Pricing'!$J$898:$J$1077,MATCH('Project 1'!DA$8,'Term Pricing'!$C$898:$C$1077,0))*$E185*(1-$F185))</f>
        <v>89424</v>
      </c>
      <c r="DB185" s="212">
        <f ca="1">(DB$130*INDEX('Term Pricing'!$I$898:$I$1077,MATCH('Project 1'!DB$8,'Term Pricing'!$C$898:$C$1077,0))*$E185*$F185)+(DB$130*INDEX('Term Pricing'!$J$898:$J$1077,MATCH('Project 1'!DB$8,'Term Pricing'!$C$898:$C$1077,0))*$E185*(1-$F185))</f>
        <v>92404.800000000003</v>
      </c>
      <c r="DC185" s="212">
        <f ca="1">(DC$130*INDEX('Term Pricing'!$I$898:$I$1077,MATCH('Project 1'!DC$8,'Term Pricing'!$C$898:$C$1077,0))*$E185*$F185)+(DC$130*INDEX('Term Pricing'!$J$898:$J$1077,MATCH('Project 1'!DC$8,'Term Pricing'!$C$898:$C$1077,0))*$E185*(1-$F185))</f>
        <v>92404.800000000003</v>
      </c>
      <c r="DD185" s="212">
        <f ca="1">(DD$130*INDEX('Term Pricing'!$I$898:$I$1077,MATCH('Project 1'!DD$8,'Term Pricing'!$C$898:$C$1077,0))*$E185*$F185)+(DD$130*INDEX('Term Pricing'!$J$898:$J$1077,MATCH('Project 1'!DD$8,'Term Pricing'!$C$898:$C$1077,0))*$E185*(1-$F185))</f>
        <v>83462.399999999994</v>
      </c>
      <c r="DE185" s="212">
        <f ca="1">(DE$130*INDEX('Term Pricing'!$I$898:$I$1077,MATCH('Project 1'!DE$8,'Term Pricing'!$C$898:$C$1077,0))*$E185*$F185)+(DE$130*INDEX('Term Pricing'!$J$898:$J$1077,MATCH('Project 1'!DE$8,'Term Pricing'!$C$898:$C$1077,0))*$E185*(1-$F185))</f>
        <v>92404.800000000003</v>
      </c>
      <c r="DF185" s="212">
        <f ca="1">(DF$130*INDEX('Term Pricing'!$I$898:$I$1077,MATCH('Project 1'!DF$8,'Term Pricing'!$C$898:$C$1077,0))*$E185*$F185)+(DF$130*INDEX('Term Pricing'!$J$898:$J$1077,MATCH('Project 1'!DF$8,'Term Pricing'!$C$898:$C$1077,0))*$E185*(1-$F185))</f>
        <v>89424</v>
      </c>
      <c r="DG185" s="212">
        <f ca="1">(DG$130*INDEX('Term Pricing'!$I$898:$I$1077,MATCH('Project 1'!DG$8,'Term Pricing'!$C$898:$C$1077,0))*$E185*$F185)+(DG$130*INDEX('Term Pricing'!$J$898:$J$1077,MATCH('Project 1'!DG$8,'Term Pricing'!$C$898:$C$1077,0))*$E185*(1-$F185))</f>
        <v>92404.800000000003</v>
      </c>
      <c r="DH185" s="212">
        <f ca="1">(DH$130*INDEX('Term Pricing'!$I$898:$I$1077,MATCH('Project 1'!DH$8,'Term Pricing'!$C$898:$C$1077,0))*$E185*$F185)+(DH$130*INDEX('Term Pricing'!$J$898:$J$1077,MATCH('Project 1'!DH$8,'Term Pricing'!$C$898:$C$1077,0))*$E185*(1-$F185))</f>
        <v>89424</v>
      </c>
      <c r="DI185" s="212">
        <f ca="1">(DI$130*INDEX('Term Pricing'!$I$898:$I$1077,MATCH('Project 1'!DI$8,'Term Pricing'!$C$898:$C$1077,0))*$E185*$F185)+(DI$130*INDEX('Term Pricing'!$J$898:$J$1077,MATCH('Project 1'!DI$8,'Term Pricing'!$C$898:$C$1077,0))*$E185*(1-$F185))</f>
        <v>92404.800000000003</v>
      </c>
      <c r="DJ185" s="212">
        <f ca="1">(DJ$130*INDEX('Term Pricing'!$I$898:$I$1077,MATCH('Project 1'!DJ$8,'Term Pricing'!$C$898:$C$1077,0))*$E185*$F185)+(DJ$130*INDEX('Term Pricing'!$J$898:$J$1077,MATCH('Project 1'!DJ$8,'Term Pricing'!$C$898:$C$1077,0))*$E185*(1-$F185))</f>
        <v>92404.800000000003</v>
      </c>
      <c r="DK185" s="212">
        <f ca="1">(DK$130*INDEX('Term Pricing'!$I$898:$I$1077,MATCH('Project 1'!DK$8,'Term Pricing'!$C$898:$C$1077,0))*$E185*$F185)+(DK$130*INDEX('Term Pricing'!$J$898:$J$1077,MATCH('Project 1'!DK$8,'Term Pricing'!$C$898:$C$1077,0))*$E185*(1-$F185))</f>
        <v>89424</v>
      </c>
      <c r="DL185" s="212">
        <f ca="1">(DL$130*INDEX('Term Pricing'!$I$898:$I$1077,MATCH('Project 1'!DL$8,'Term Pricing'!$C$898:$C$1077,0))*$E185*$F185)+(DL$130*INDEX('Term Pricing'!$J$898:$J$1077,MATCH('Project 1'!DL$8,'Term Pricing'!$C$898:$C$1077,0))*$E185*(1-$F185))</f>
        <v>92404.800000000003</v>
      </c>
      <c r="DM185" s="212">
        <f ca="1">(DM$130*INDEX('Term Pricing'!$I$898:$I$1077,MATCH('Project 1'!DM$8,'Term Pricing'!$C$898:$C$1077,0))*$E185*$F185)+(DM$130*INDEX('Term Pricing'!$J$898:$J$1077,MATCH('Project 1'!DM$8,'Term Pricing'!$C$898:$C$1077,0))*$E185*(1-$F185))</f>
        <v>89424</v>
      </c>
      <c r="DN185" s="212">
        <f ca="1">(DN$130*INDEX('Term Pricing'!$I$898:$I$1077,MATCH('Project 1'!DN$8,'Term Pricing'!$C$898:$C$1077,0))*$E185*$F185)+(DN$130*INDEX('Term Pricing'!$J$898:$J$1077,MATCH('Project 1'!DN$8,'Term Pricing'!$C$898:$C$1077,0))*$E185*(1-$F185))</f>
        <v>92404.800000000003</v>
      </c>
      <c r="DO185" s="212">
        <f ca="1">(DO$130*INDEX('Term Pricing'!$I$898:$I$1077,MATCH('Project 1'!DO$8,'Term Pricing'!$C$898:$C$1077,0))*$E185*$F185)+(DO$130*INDEX('Term Pricing'!$J$898:$J$1077,MATCH('Project 1'!DO$8,'Term Pricing'!$C$898:$C$1077,0))*$E185*(1-$F185))</f>
        <v>92404.800000000003</v>
      </c>
      <c r="DP185" s="212">
        <f ca="1">(DP$130*INDEX('Term Pricing'!$I$898:$I$1077,MATCH('Project 1'!DP$8,'Term Pricing'!$C$898:$C$1077,0))*$E185*$F185)+(DP$130*INDEX('Term Pricing'!$J$898:$J$1077,MATCH('Project 1'!DP$8,'Term Pricing'!$C$898:$C$1077,0))*$E185*(1-$F185))</f>
        <v>83462.399999999994</v>
      </c>
      <c r="DQ185" s="212">
        <f ca="1">(DQ$130*INDEX('Term Pricing'!$I$898:$I$1077,MATCH('Project 1'!DQ$8,'Term Pricing'!$C$898:$C$1077,0))*$E185*$F185)+(DQ$130*INDEX('Term Pricing'!$J$898:$J$1077,MATCH('Project 1'!DQ$8,'Term Pricing'!$C$898:$C$1077,0))*$E185*(1-$F185))</f>
        <v>92404.800000000003</v>
      </c>
      <c r="DR185" s="212">
        <f ca="1">(DR$130*INDEX('Term Pricing'!$I$898:$I$1077,MATCH('Project 1'!DR$8,'Term Pricing'!$C$898:$C$1077,0))*$E185*$F185)+(DR$130*INDEX('Term Pricing'!$J$898:$J$1077,MATCH('Project 1'!DR$8,'Term Pricing'!$C$898:$C$1077,0))*$E185*(1-$F185))</f>
        <v>89424</v>
      </c>
      <c r="DS185" s="212">
        <f ca="1">(DS$130*INDEX('Term Pricing'!$I$898:$I$1077,MATCH('Project 1'!DS$8,'Term Pricing'!$C$898:$C$1077,0))*$E185*$F185)+(DS$130*INDEX('Term Pricing'!$J$898:$J$1077,MATCH('Project 1'!DS$8,'Term Pricing'!$C$898:$C$1077,0))*$E185*(1-$F185))</f>
        <v>92404.800000000003</v>
      </c>
      <c r="DT185" s="212">
        <f ca="1">(DT$130*INDEX('Term Pricing'!$I$898:$I$1077,MATCH('Project 1'!DT$8,'Term Pricing'!$C$898:$C$1077,0))*$E185*$F185)+(DT$130*INDEX('Term Pricing'!$J$898:$J$1077,MATCH('Project 1'!DT$8,'Term Pricing'!$C$898:$C$1077,0))*$E185*(1-$F185))</f>
        <v>89424</v>
      </c>
      <c r="DU185" s="212">
        <f ca="1">(DU$130*INDEX('Term Pricing'!$I$898:$I$1077,MATCH('Project 1'!DU$8,'Term Pricing'!$C$898:$C$1077,0))*$E185*$F185)+(DU$130*INDEX('Term Pricing'!$J$898:$J$1077,MATCH('Project 1'!DU$8,'Term Pricing'!$C$898:$C$1077,0))*$E185*(1-$F185))</f>
        <v>92404.800000000003</v>
      </c>
      <c r="DV185" s="212">
        <f ca="1">(DV$130*INDEX('Term Pricing'!$I$898:$I$1077,MATCH('Project 1'!DV$8,'Term Pricing'!$C$898:$C$1077,0))*$E185*$F185)+(DV$130*INDEX('Term Pricing'!$J$898:$J$1077,MATCH('Project 1'!DV$8,'Term Pricing'!$C$898:$C$1077,0))*$E185*(1-$F185))</f>
        <v>92404.800000000003</v>
      </c>
      <c r="DW185" s="212">
        <f ca="1">(DW$130*INDEX('Term Pricing'!$I$898:$I$1077,MATCH('Project 1'!DW$8,'Term Pricing'!$C$898:$C$1077,0))*$E185*$F185)+(DW$130*INDEX('Term Pricing'!$J$898:$J$1077,MATCH('Project 1'!DW$8,'Term Pricing'!$C$898:$C$1077,0))*$E185*(1-$F185))</f>
        <v>89424</v>
      </c>
      <c r="DX185" s="212">
        <f ca="1">(DX$130*INDEX('Term Pricing'!$I$898:$I$1077,MATCH('Project 1'!DX$8,'Term Pricing'!$C$898:$C$1077,0))*$E185*$F185)+(DX$130*INDEX('Term Pricing'!$J$898:$J$1077,MATCH('Project 1'!DX$8,'Term Pricing'!$C$898:$C$1077,0))*$E185*(1-$F185))</f>
        <v>92404.800000000003</v>
      </c>
      <c r="DY185" s="212">
        <f ca="1">(DY$130*INDEX('Term Pricing'!$I$898:$I$1077,MATCH('Project 1'!DY$8,'Term Pricing'!$C$898:$C$1077,0))*$E185*$F185)+(DY$130*INDEX('Term Pricing'!$J$898:$J$1077,MATCH('Project 1'!DY$8,'Term Pricing'!$C$898:$C$1077,0))*$E185*(1-$F185))</f>
        <v>89424</v>
      </c>
      <c r="DZ185" s="212">
        <f ca="1">(DZ$130*INDEX('Term Pricing'!$I$898:$I$1077,MATCH('Project 1'!DZ$8,'Term Pricing'!$C$898:$C$1077,0))*$E185*$F185)+(DZ$130*INDEX('Term Pricing'!$J$898:$J$1077,MATCH('Project 1'!DZ$8,'Term Pricing'!$C$898:$C$1077,0))*$E185*(1-$F185))</f>
        <v>92404.800000000003</v>
      </c>
    </row>
    <row r="186" spans="1:130">
      <c r="A186" s="151"/>
      <c r="C186" s="34" t="s">
        <v>260</v>
      </c>
      <c r="E186" s="70">
        <f>Inputs!H122</f>
        <v>0.2</v>
      </c>
      <c r="F186" s="70">
        <f>Inputs!I122</f>
        <v>0.6</v>
      </c>
      <c r="G186" s="54" t="s">
        <v>83</v>
      </c>
      <c r="H186" s="272">
        <f ca="1">IFERROR(SUM($J186:$DZ186)/(SUM($J$130:$DZ$130)*E186),0)</f>
        <v>1.4391871234180398</v>
      </c>
      <c r="I186" s="277"/>
      <c r="J186" s="212">
        <f ca="1">(J$130*INDEX('Term Pricing'!$I$1083:$I$1262,MATCH('Project 1'!J$8,'Term Pricing'!$C$1083:$C$1262,0))*$E186*$F186)+(J$130*INDEX('Term Pricing'!$J$1083:$J$1262,MATCH('Project 1'!J$8,'Term Pricing'!$C$1083:$C$1262,0))*$E186*(1-$F186))</f>
        <v>0</v>
      </c>
      <c r="K186" s="212">
        <f ca="1">(K$130*INDEX('Term Pricing'!$I$1083:$I$1262,MATCH('Project 1'!K$8,'Term Pricing'!$C$1083:$C$1262,0))*$E186*$F186)+(K$130*INDEX('Term Pricing'!$J$1083:$J$1262,MATCH('Project 1'!K$8,'Term Pricing'!$C$1083:$C$1262,0))*$E186*(1-$F186))</f>
        <v>0</v>
      </c>
      <c r="L186" s="212">
        <f ca="1">(L$130*INDEX('Term Pricing'!$I$1083:$I$1262,MATCH('Project 1'!L$8,'Term Pricing'!$C$1083:$C$1262,0))*$E186*$F186)+(L$130*INDEX('Term Pricing'!$J$1083:$J$1262,MATCH('Project 1'!L$8,'Term Pricing'!$C$1083:$C$1262,0))*$E186*(1-$F186))</f>
        <v>0</v>
      </c>
      <c r="M186" s="212">
        <f ca="1">(M$130*INDEX('Term Pricing'!$I$1083:$I$1262,MATCH('Project 1'!M$8,'Term Pricing'!$C$1083:$C$1262,0))*$E186*$F186)+(M$130*INDEX('Term Pricing'!$J$1083:$J$1262,MATCH('Project 1'!M$8,'Term Pricing'!$C$1083:$C$1262,0))*$E186*(1-$F186))</f>
        <v>0</v>
      </c>
      <c r="N186" s="212">
        <f ca="1">(N$130*INDEX('Term Pricing'!$I$1083:$I$1262,MATCH('Project 1'!N$8,'Term Pricing'!$C$1083:$C$1262,0))*$E186*$F186)+(N$130*INDEX('Term Pricing'!$J$1083:$J$1262,MATCH('Project 1'!N$8,'Term Pricing'!$C$1083:$C$1262,0))*$E186*(1-$F186))</f>
        <v>87460.538697152631</v>
      </c>
      <c r="O186" s="212">
        <f ca="1">(O$130*INDEX('Term Pricing'!$I$1083:$I$1262,MATCH('Project 1'!O$8,'Term Pricing'!$C$1083:$C$1262,0))*$E186*$F186)+(O$130*INDEX('Term Pricing'!$J$1083:$J$1262,MATCH('Project 1'!O$8,'Term Pricing'!$C$1083:$C$1262,0))*$E186*(1-$F186))</f>
        <v>88814.946952078899</v>
      </c>
      <c r="P186" s="212">
        <f ca="1">(P$130*INDEX('Term Pricing'!$I$1083:$I$1262,MATCH('Project 1'!P$8,'Term Pricing'!$C$1083:$C$1262,0))*$E186*$F186)+(P$130*INDEX('Term Pricing'!$J$1083:$J$1262,MATCH('Project 1'!P$8,'Term Pricing'!$C$1083:$C$1262,0))*$E186*(1-$F186))</f>
        <v>84443.74525754631</v>
      </c>
      <c r="Q186" s="212">
        <f ca="1">(Q$130*INDEX('Term Pricing'!$I$1083:$I$1262,MATCH('Project 1'!Q$8,'Term Pricing'!$C$1083:$C$1262,0))*$E186*$F186)+(Q$130*INDEX('Term Pricing'!$J$1083:$J$1262,MATCH('Project 1'!Q$8,'Term Pricing'!$C$1083:$C$1262,0))*$E186*(1-$F186))</f>
        <v>85690.214528826997</v>
      </c>
      <c r="R186" s="212">
        <f ca="1">(R$130*INDEX('Term Pricing'!$I$1083:$I$1262,MATCH('Project 1'!R$8,'Term Pricing'!$C$1083:$C$1262,0))*$E186*$F186)+(R$130*INDEX('Term Pricing'!$J$1083:$J$1262,MATCH('Project 1'!R$8,'Term Pricing'!$C$1083:$C$1262,0))*$E186*(1-$F186))</f>
        <v>84113.17608672069</v>
      </c>
      <c r="S186" s="212">
        <f ca="1">(S$130*INDEX('Term Pricing'!$I$1083:$I$1262,MATCH('Project 1'!S$8,'Term Pricing'!$C$1083:$C$1262,0))*$E186*$F186)+(S$130*INDEX('Term Pricing'!$J$1083:$J$1262,MATCH('Project 1'!S$8,'Term Pricing'!$C$1083:$C$1262,0))*$E186*(1-$F186))</f>
        <v>79871.165633093027</v>
      </c>
      <c r="T186" s="212">
        <f ca="1">(T$130*INDEX('Term Pricing'!$I$1083:$I$1262,MATCH('Project 1'!T$8,'Term Pricing'!$C$1083:$C$1262,0))*$E186*$F186)+(T$130*INDEX('Term Pricing'!$J$1083:$J$1262,MATCH('Project 1'!T$8,'Term Pricing'!$C$1083:$C$1262,0))*$E186*(1-$F186))</f>
        <v>80949.021318715822</v>
      </c>
      <c r="U186" s="212">
        <f ca="1">(U$130*INDEX('Term Pricing'!$I$1083:$I$1262,MATCH('Project 1'!U$8,'Term Pricing'!$C$1083:$C$1262,0))*$E186*$F186)+(U$130*INDEX('Term Pricing'!$J$1083:$J$1262,MATCH('Project 1'!U$8,'Term Pricing'!$C$1083:$C$1262,0))*$E186*(1-$F186))</f>
        <v>76801.835380741919</v>
      </c>
      <c r="V186" s="212">
        <f ca="1">(V$130*INDEX('Term Pricing'!$I$1083:$I$1262,MATCH('Project 1'!V$8,'Term Pricing'!$C$1083:$C$1262,0))*$E186*$F186)+(V$130*INDEX('Term Pricing'!$J$1083:$J$1262,MATCH('Project 1'!V$8,'Term Pricing'!$C$1083:$C$1262,0))*$E186*(1-$F186))</f>
        <v>77774.129464315134</v>
      </c>
      <c r="W186" s="212">
        <f ca="1">(W$130*INDEX('Term Pricing'!$I$1083:$I$1262,MATCH('Project 1'!W$8,'Term Pricing'!$C$1083:$C$1262,0))*$E186*$F186)+(W$130*INDEX('Term Pricing'!$J$1083:$J$1262,MATCH('Project 1'!W$8,'Term Pricing'!$C$1083:$C$1262,0))*$E186*(1-$F186))</f>
        <v>76186.351282107993</v>
      </c>
      <c r="X186" s="212">
        <f ca="1">(X$130*INDEX('Term Pricing'!$I$1083:$I$1262,MATCH('Project 1'!X$8,'Term Pricing'!$C$1083:$C$1262,0))*$E186*$F186)+(X$130*INDEX('Term Pricing'!$J$1083:$J$1262,MATCH('Project 1'!X$8,'Term Pricing'!$C$1083:$C$1262,0))*$E186*(1-$F186))</f>
        <v>67380.754879157088</v>
      </c>
      <c r="Y186" s="212">
        <f ca="1">(Y$130*INDEX('Term Pricing'!$I$1083:$I$1262,MATCH('Project 1'!Y$8,'Term Pricing'!$C$1083:$C$1262,0))*$E186*$F186)+(Y$130*INDEX('Term Pricing'!$J$1083:$J$1262,MATCH('Project 1'!Y$8,'Term Pricing'!$C$1083:$C$1262,0))*$E186*(1-$F186))</f>
        <v>73016.767320386236</v>
      </c>
      <c r="Z186" s="212">
        <f ca="1">(Z$130*INDEX('Term Pricing'!$I$1083:$I$1262,MATCH('Project 1'!Z$8,'Term Pricing'!$C$1083:$C$1262,0))*$E186*$F186)+(Z$130*INDEX('Term Pricing'!$J$1083:$J$1262,MATCH('Project 1'!Z$8,'Term Pricing'!$C$1083:$C$1262,0))*$E186*(1-$F186))</f>
        <v>69132.975318442885</v>
      </c>
      <c r="AA186" s="212">
        <f ca="1">(AA$130*INDEX('Term Pricing'!$I$1083:$I$1262,MATCH('Project 1'!AA$8,'Term Pricing'!$C$1083:$C$1262,0))*$E186*$F186)+(AA$130*INDEX('Term Pricing'!$J$1083:$J$1262,MATCH('Project 1'!AA$8,'Term Pricing'!$C$1083:$C$1262,0))*$E186*(1-$F186))</f>
        <v>69863.313828870683</v>
      </c>
      <c r="AB186" s="212">
        <f ca="1">(AB$130*INDEX('Term Pricing'!$I$1083:$I$1262,MATCH('Project 1'!AB$8,'Term Pricing'!$C$1083:$C$1262,0))*$E186*$F186)+(AB$130*INDEX('Term Pricing'!$J$1083:$J$1262,MATCH('Project 1'!AB$8,'Term Pricing'!$C$1083:$C$1262,0))*$E186*(1-$F186))</f>
        <v>66092.574121310274</v>
      </c>
      <c r="AC186" s="212">
        <f ca="1">(AC$130*INDEX('Term Pricing'!$I$1083:$I$1262,MATCH('Project 1'!AC$8,'Term Pricing'!$C$1083:$C$1262,0))*$E186*$F186)+(AC$130*INDEX('Term Pricing'!$J$1083:$J$1262,MATCH('Project 1'!AC$8,'Term Pricing'!$C$1083:$C$1262,0))*$E186*(1-$F186))</f>
        <v>66735.568179655762</v>
      </c>
      <c r="AD186" s="212">
        <f ca="1">(AD$130*INDEX('Term Pricing'!$I$1083:$I$1262,MATCH('Project 1'!AD$8,'Term Pricing'!$C$1083:$C$1262,0))*$E186*$F186)+(AD$130*INDEX('Term Pricing'!$J$1083:$J$1262,MATCH('Project 1'!AD$8,'Term Pricing'!$C$1083:$C$1262,0))*$E186*(1-$F186))</f>
        <v>65184.157863070293</v>
      </c>
      <c r="AE186" s="212">
        <f ca="1">(AE$130*INDEX('Term Pricing'!$I$1083:$I$1262,MATCH('Project 1'!AE$8,'Term Pricing'!$C$1083:$C$1262,0))*$E186*$F186)+(AE$130*INDEX('Term Pricing'!$J$1083:$J$1262,MATCH('Project 1'!AE$8,'Term Pricing'!$C$1083:$C$1262,0))*$E186*(1-$F186))</f>
        <v>61589.512561758747</v>
      </c>
      <c r="AF186" s="212">
        <f ca="1">(AF$130*INDEX('Term Pricing'!$I$1083:$I$1262,MATCH('Project 1'!AF$8,'Term Pricing'!$C$1083:$C$1262,0))*$E186*$F186)+(AF$130*INDEX('Term Pricing'!$J$1083:$J$1262,MATCH('Project 1'!AF$8,'Term Pricing'!$C$1083:$C$1262,0))*$E186*(1-$F186))</f>
        <v>62111.613212562297</v>
      </c>
      <c r="AG186" s="212">
        <f ca="1">(AG$130*INDEX('Term Pricing'!$I$1083:$I$1262,MATCH('Project 1'!AG$8,'Term Pricing'!$C$1083:$C$1262,0))*$E186*$F186)+(AG$130*INDEX('Term Pricing'!$J$1083:$J$1262,MATCH('Project 1'!AG$8,'Term Pricing'!$C$1083:$C$1262,0))*$E186*(1-$F186))</f>
        <v>58637.908505808286</v>
      </c>
      <c r="AH186" s="212">
        <f ca="1">(AH$130*INDEX('Term Pricing'!$I$1083:$I$1262,MATCH('Project 1'!AH$8,'Term Pricing'!$C$1083:$C$1262,0))*$E186*$F186)+(AH$130*INDEX('Term Pricing'!$J$1083:$J$1262,MATCH('Project 1'!AH$8,'Term Pricing'!$C$1083:$C$1262,0))*$E186*(1-$F186))</f>
        <v>59086.127775782312</v>
      </c>
      <c r="AI186" s="212">
        <f ca="1">(AI$130*INDEX('Term Pricing'!$I$1083:$I$1262,MATCH('Project 1'!AI$8,'Term Pricing'!$C$1083:$C$1262,0))*$E186*$F186)+(AI$130*INDEX('Term Pricing'!$J$1083:$J$1262,MATCH('Project 1'!AI$8,'Term Pricing'!$C$1083:$C$1262,0))*$E186*(1-$F186))</f>
        <v>57593.396001768415</v>
      </c>
      <c r="AJ186" s="212">
        <f ca="1">(AJ$130*INDEX('Term Pricing'!$I$1083:$I$1262,MATCH('Project 1'!AJ$8,'Term Pricing'!$C$1083:$C$1262,0))*$E186*$F186)+(AJ$130*INDEX('Term Pricing'!$J$1083:$J$1262,MATCH('Project 1'!AJ$8,'Term Pricing'!$C$1083:$C$1262,0))*$E186*(1-$F186))</f>
        <v>52740.307040678497</v>
      </c>
      <c r="AK186" s="212">
        <f ca="1">(AK$130*INDEX('Term Pricing'!$I$1083:$I$1262,MATCH('Project 1'!AK$8,'Term Pricing'!$C$1083:$C$1262,0))*$E186*$F186)+(AK$130*INDEX('Term Pricing'!$J$1083:$J$1262,MATCH('Project 1'!AK$8,'Term Pricing'!$C$1083:$C$1262,0))*$E186*(1-$F186))</f>
        <v>55442.880000000005</v>
      </c>
      <c r="AL186" s="212">
        <f ca="1">(AL$130*INDEX('Term Pricing'!$I$1083:$I$1262,MATCH('Project 1'!AL$8,'Term Pricing'!$C$1083:$C$1262,0))*$E186*$F186)+(AL$130*INDEX('Term Pricing'!$J$1083:$J$1262,MATCH('Project 1'!AL$8,'Term Pricing'!$C$1083:$C$1262,0))*$E186*(1-$F186))</f>
        <v>53654.400000000001</v>
      </c>
      <c r="AM186" s="212">
        <f ca="1">(AM$130*INDEX('Term Pricing'!$I$1083:$I$1262,MATCH('Project 1'!AM$8,'Term Pricing'!$C$1083:$C$1262,0))*$E186*$F186)+(AM$130*INDEX('Term Pricing'!$J$1083:$J$1262,MATCH('Project 1'!AM$8,'Term Pricing'!$C$1083:$C$1262,0))*$E186*(1-$F186))</f>
        <v>55442.880000000005</v>
      </c>
      <c r="AN186" s="212">
        <f ca="1">(AN$130*INDEX('Term Pricing'!$I$1083:$I$1262,MATCH('Project 1'!AN$8,'Term Pricing'!$C$1083:$C$1262,0))*$E186*$F186)+(AN$130*INDEX('Term Pricing'!$J$1083:$J$1262,MATCH('Project 1'!AN$8,'Term Pricing'!$C$1083:$C$1262,0))*$E186*(1-$F186))</f>
        <v>53654.400000000001</v>
      </c>
      <c r="AO186" s="212">
        <f ca="1">(AO$130*INDEX('Term Pricing'!$I$1083:$I$1262,MATCH('Project 1'!AO$8,'Term Pricing'!$C$1083:$C$1262,0))*$E186*$F186)+(AO$130*INDEX('Term Pricing'!$J$1083:$J$1262,MATCH('Project 1'!AO$8,'Term Pricing'!$C$1083:$C$1262,0))*$E186*(1-$F186))</f>
        <v>55442.880000000005</v>
      </c>
      <c r="AP186" s="212">
        <f ca="1">(AP$130*INDEX('Term Pricing'!$I$1083:$I$1262,MATCH('Project 1'!AP$8,'Term Pricing'!$C$1083:$C$1262,0))*$E186*$F186)+(AP$130*INDEX('Term Pricing'!$J$1083:$J$1262,MATCH('Project 1'!AP$8,'Term Pricing'!$C$1083:$C$1262,0))*$E186*(1-$F186))</f>
        <v>55442.880000000005</v>
      </c>
      <c r="AQ186" s="212">
        <f ca="1">(AQ$130*INDEX('Term Pricing'!$I$1083:$I$1262,MATCH('Project 1'!AQ$8,'Term Pricing'!$C$1083:$C$1262,0))*$E186*$F186)+(AQ$130*INDEX('Term Pricing'!$J$1083:$J$1262,MATCH('Project 1'!AQ$8,'Term Pricing'!$C$1083:$C$1262,0))*$E186*(1-$F186))</f>
        <v>53654.400000000001</v>
      </c>
      <c r="AR186" s="212">
        <f ca="1">(AR$130*INDEX('Term Pricing'!$I$1083:$I$1262,MATCH('Project 1'!AR$8,'Term Pricing'!$C$1083:$C$1262,0))*$E186*$F186)+(AR$130*INDEX('Term Pricing'!$J$1083:$J$1262,MATCH('Project 1'!AR$8,'Term Pricing'!$C$1083:$C$1262,0))*$E186*(1-$F186))</f>
        <v>55442.880000000005</v>
      </c>
      <c r="AS186" s="212">
        <f ca="1">(AS$130*INDEX('Term Pricing'!$I$1083:$I$1262,MATCH('Project 1'!AS$8,'Term Pricing'!$C$1083:$C$1262,0))*$E186*$F186)+(AS$130*INDEX('Term Pricing'!$J$1083:$J$1262,MATCH('Project 1'!AS$8,'Term Pricing'!$C$1083:$C$1262,0))*$E186*(1-$F186))</f>
        <v>53654.400000000001</v>
      </c>
      <c r="AT186" s="212">
        <f ca="1">(AT$130*INDEX('Term Pricing'!$I$1083:$I$1262,MATCH('Project 1'!AT$8,'Term Pricing'!$C$1083:$C$1262,0))*$E186*$F186)+(AT$130*INDEX('Term Pricing'!$J$1083:$J$1262,MATCH('Project 1'!AT$8,'Term Pricing'!$C$1083:$C$1262,0))*$E186*(1-$F186))</f>
        <v>55442.880000000005</v>
      </c>
      <c r="AU186" s="212">
        <f ca="1">(AU$130*INDEX('Term Pricing'!$I$1083:$I$1262,MATCH('Project 1'!AU$8,'Term Pricing'!$C$1083:$C$1262,0))*$E186*$F186)+(AU$130*INDEX('Term Pricing'!$J$1083:$J$1262,MATCH('Project 1'!AU$8,'Term Pricing'!$C$1083:$C$1262,0))*$E186*(1-$F186))</f>
        <v>55442.880000000005</v>
      </c>
      <c r="AV186" s="212">
        <f ca="1">(AV$130*INDEX('Term Pricing'!$I$1083:$I$1262,MATCH('Project 1'!AV$8,'Term Pricing'!$C$1083:$C$1262,0))*$E186*$F186)+(AV$130*INDEX('Term Pricing'!$J$1083:$J$1262,MATCH('Project 1'!AV$8,'Term Pricing'!$C$1083:$C$1262,0))*$E186*(1-$F186))</f>
        <v>50077.440000000002</v>
      </c>
      <c r="AW186" s="212">
        <f ca="1">(AW$130*INDEX('Term Pricing'!$I$1083:$I$1262,MATCH('Project 1'!AW$8,'Term Pricing'!$C$1083:$C$1262,0))*$E186*$F186)+(AW$130*INDEX('Term Pricing'!$J$1083:$J$1262,MATCH('Project 1'!AW$8,'Term Pricing'!$C$1083:$C$1262,0))*$E186*(1-$F186))</f>
        <v>55442.880000000005</v>
      </c>
      <c r="AX186" s="212">
        <f ca="1">(AX$130*INDEX('Term Pricing'!$I$1083:$I$1262,MATCH('Project 1'!AX$8,'Term Pricing'!$C$1083:$C$1262,0))*$E186*$F186)+(AX$130*INDEX('Term Pricing'!$J$1083:$J$1262,MATCH('Project 1'!AX$8,'Term Pricing'!$C$1083:$C$1262,0))*$E186*(1-$F186))</f>
        <v>89424</v>
      </c>
      <c r="AY186" s="212">
        <f ca="1">(AY$130*INDEX('Term Pricing'!$I$1083:$I$1262,MATCH('Project 1'!AY$8,'Term Pricing'!$C$1083:$C$1262,0))*$E186*$F186)+(AY$130*INDEX('Term Pricing'!$J$1083:$J$1262,MATCH('Project 1'!AY$8,'Term Pricing'!$C$1083:$C$1262,0))*$E186*(1-$F186))</f>
        <v>92404.800000000003</v>
      </c>
      <c r="AZ186" s="212">
        <f ca="1">(AZ$130*INDEX('Term Pricing'!$I$1083:$I$1262,MATCH('Project 1'!AZ$8,'Term Pricing'!$C$1083:$C$1262,0))*$E186*$F186)+(AZ$130*INDEX('Term Pricing'!$J$1083:$J$1262,MATCH('Project 1'!AZ$8,'Term Pricing'!$C$1083:$C$1262,0))*$E186*(1-$F186))</f>
        <v>89424</v>
      </c>
      <c r="BA186" s="212">
        <f ca="1">(BA$130*INDEX('Term Pricing'!$I$1083:$I$1262,MATCH('Project 1'!BA$8,'Term Pricing'!$C$1083:$C$1262,0))*$E186*$F186)+(BA$130*INDEX('Term Pricing'!$J$1083:$J$1262,MATCH('Project 1'!BA$8,'Term Pricing'!$C$1083:$C$1262,0))*$E186*(1-$F186))</f>
        <v>92404.800000000003</v>
      </c>
      <c r="BB186" s="212">
        <f ca="1">(BB$130*INDEX('Term Pricing'!$I$1083:$I$1262,MATCH('Project 1'!BB$8,'Term Pricing'!$C$1083:$C$1262,0))*$E186*$F186)+(BB$130*INDEX('Term Pricing'!$J$1083:$J$1262,MATCH('Project 1'!BB$8,'Term Pricing'!$C$1083:$C$1262,0))*$E186*(1-$F186))</f>
        <v>92404.800000000003</v>
      </c>
      <c r="BC186" s="212">
        <f ca="1">(BC$130*INDEX('Term Pricing'!$I$1083:$I$1262,MATCH('Project 1'!BC$8,'Term Pricing'!$C$1083:$C$1262,0))*$E186*$F186)+(BC$130*INDEX('Term Pricing'!$J$1083:$J$1262,MATCH('Project 1'!BC$8,'Term Pricing'!$C$1083:$C$1262,0))*$E186*(1-$F186))</f>
        <v>89424</v>
      </c>
      <c r="BD186" s="212">
        <f ca="1">(BD$130*INDEX('Term Pricing'!$I$1083:$I$1262,MATCH('Project 1'!BD$8,'Term Pricing'!$C$1083:$C$1262,0))*$E186*$F186)+(BD$130*INDEX('Term Pricing'!$J$1083:$J$1262,MATCH('Project 1'!BD$8,'Term Pricing'!$C$1083:$C$1262,0))*$E186*(1-$F186))</f>
        <v>92404.800000000003</v>
      </c>
      <c r="BE186" s="212">
        <f ca="1">(BE$130*INDEX('Term Pricing'!$I$1083:$I$1262,MATCH('Project 1'!BE$8,'Term Pricing'!$C$1083:$C$1262,0))*$E186*$F186)+(BE$130*INDEX('Term Pricing'!$J$1083:$J$1262,MATCH('Project 1'!BE$8,'Term Pricing'!$C$1083:$C$1262,0))*$E186*(1-$F186))</f>
        <v>89424</v>
      </c>
      <c r="BF186" s="212">
        <f ca="1">(BF$130*INDEX('Term Pricing'!$I$1083:$I$1262,MATCH('Project 1'!BF$8,'Term Pricing'!$C$1083:$C$1262,0))*$E186*$F186)+(BF$130*INDEX('Term Pricing'!$J$1083:$J$1262,MATCH('Project 1'!BF$8,'Term Pricing'!$C$1083:$C$1262,0))*$E186*(1-$F186))</f>
        <v>92404.800000000003</v>
      </c>
      <c r="BG186" s="212">
        <f ca="1">(BG$130*INDEX('Term Pricing'!$I$1083:$I$1262,MATCH('Project 1'!BG$8,'Term Pricing'!$C$1083:$C$1262,0))*$E186*$F186)+(BG$130*INDEX('Term Pricing'!$J$1083:$J$1262,MATCH('Project 1'!BG$8,'Term Pricing'!$C$1083:$C$1262,0))*$E186*(1-$F186))</f>
        <v>92404.800000000003</v>
      </c>
      <c r="BH186" s="212">
        <f ca="1">(BH$130*INDEX('Term Pricing'!$I$1083:$I$1262,MATCH('Project 1'!BH$8,'Term Pricing'!$C$1083:$C$1262,0))*$E186*$F186)+(BH$130*INDEX('Term Pricing'!$J$1083:$J$1262,MATCH('Project 1'!BH$8,'Term Pricing'!$C$1083:$C$1262,0))*$E186*(1-$F186))</f>
        <v>83462.399999999994</v>
      </c>
      <c r="BI186" s="212">
        <f ca="1">(BI$130*INDEX('Term Pricing'!$I$1083:$I$1262,MATCH('Project 1'!BI$8,'Term Pricing'!$C$1083:$C$1262,0))*$E186*$F186)+(BI$130*INDEX('Term Pricing'!$J$1083:$J$1262,MATCH('Project 1'!BI$8,'Term Pricing'!$C$1083:$C$1262,0))*$E186*(1-$F186))</f>
        <v>92404.800000000003</v>
      </c>
      <c r="BJ186" s="212">
        <f ca="1">(BJ$130*INDEX('Term Pricing'!$I$1083:$I$1262,MATCH('Project 1'!BJ$8,'Term Pricing'!$C$1083:$C$1262,0))*$E186*$F186)+(BJ$130*INDEX('Term Pricing'!$J$1083:$J$1262,MATCH('Project 1'!BJ$8,'Term Pricing'!$C$1083:$C$1262,0))*$E186*(1-$F186))</f>
        <v>89424</v>
      </c>
      <c r="BK186" s="212">
        <f ca="1">(BK$130*INDEX('Term Pricing'!$I$1083:$I$1262,MATCH('Project 1'!BK$8,'Term Pricing'!$C$1083:$C$1262,0))*$E186*$F186)+(BK$130*INDEX('Term Pricing'!$J$1083:$J$1262,MATCH('Project 1'!BK$8,'Term Pricing'!$C$1083:$C$1262,0))*$E186*(1-$F186))</f>
        <v>92404.800000000003</v>
      </c>
      <c r="BL186" s="212">
        <f ca="1">(BL$130*INDEX('Term Pricing'!$I$1083:$I$1262,MATCH('Project 1'!BL$8,'Term Pricing'!$C$1083:$C$1262,0))*$E186*$F186)+(BL$130*INDEX('Term Pricing'!$J$1083:$J$1262,MATCH('Project 1'!BL$8,'Term Pricing'!$C$1083:$C$1262,0))*$E186*(1-$F186))</f>
        <v>89424</v>
      </c>
      <c r="BM186" s="212">
        <f ca="1">(BM$130*INDEX('Term Pricing'!$I$1083:$I$1262,MATCH('Project 1'!BM$8,'Term Pricing'!$C$1083:$C$1262,0))*$E186*$F186)+(BM$130*INDEX('Term Pricing'!$J$1083:$J$1262,MATCH('Project 1'!BM$8,'Term Pricing'!$C$1083:$C$1262,0))*$E186*(1-$F186))</f>
        <v>92404.800000000003</v>
      </c>
      <c r="BN186" s="212">
        <f ca="1">(BN$130*INDEX('Term Pricing'!$I$1083:$I$1262,MATCH('Project 1'!BN$8,'Term Pricing'!$C$1083:$C$1262,0))*$E186*$F186)+(BN$130*INDEX('Term Pricing'!$J$1083:$J$1262,MATCH('Project 1'!BN$8,'Term Pricing'!$C$1083:$C$1262,0))*$E186*(1-$F186))</f>
        <v>92404.800000000003</v>
      </c>
      <c r="BO186" s="212">
        <f ca="1">(BO$130*INDEX('Term Pricing'!$I$1083:$I$1262,MATCH('Project 1'!BO$8,'Term Pricing'!$C$1083:$C$1262,0))*$E186*$F186)+(BO$130*INDEX('Term Pricing'!$J$1083:$J$1262,MATCH('Project 1'!BO$8,'Term Pricing'!$C$1083:$C$1262,0))*$E186*(1-$F186))</f>
        <v>89424</v>
      </c>
      <c r="BP186" s="212">
        <f ca="1">(BP$130*INDEX('Term Pricing'!$I$1083:$I$1262,MATCH('Project 1'!BP$8,'Term Pricing'!$C$1083:$C$1262,0))*$E186*$F186)+(BP$130*INDEX('Term Pricing'!$J$1083:$J$1262,MATCH('Project 1'!BP$8,'Term Pricing'!$C$1083:$C$1262,0))*$E186*(1-$F186))</f>
        <v>92404.800000000003</v>
      </c>
      <c r="BQ186" s="212">
        <f ca="1">(BQ$130*INDEX('Term Pricing'!$I$1083:$I$1262,MATCH('Project 1'!BQ$8,'Term Pricing'!$C$1083:$C$1262,0))*$E186*$F186)+(BQ$130*INDEX('Term Pricing'!$J$1083:$J$1262,MATCH('Project 1'!BQ$8,'Term Pricing'!$C$1083:$C$1262,0))*$E186*(1-$F186))</f>
        <v>89424</v>
      </c>
      <c r="BR186" s="212">
        <f ca="1">(BR$130*INDEX('Term Pricing'!$I$1083:$I$1262,MATCH('Project 1'!BR$8,'Term Pricing'!$C$1083:$C$1262,0))*$E186*$F186)+(BR$130*INDEX('Term Pricing'!$J$1083:$J$1262,MATCH('Project 1'!BR$8,'Term Pricing'!$C$1083:$C$1262,0))*$E186*(1-$F186))</f>
        <v>92404.800000000003</v>
      </c>
      <c r="BS186" s="212">
        <f ca="1">(BS$130*INDEX('Term Pricing'!$I$1083:$I$1262,MATCH('Project 1'!BS$8,'Term Pricing'!$C$1083:$C$1262,0))*$E186*$F186)+(BS$130*INDEX('Term Pricing'!$J$1083:$J$1262,MATCH('Project 1'!BS$8,'Term Pricing'!$C$1083:$C$1262,0))*$E186*(1-$F186))</f>
        <v>92404.800000000003</v>
      </c>
      <c r="BT186" s="212">
        <f ca="1">(BT$130*INDEX('Term Pricing'!$I$1083:$I$1262,MATCH('Project 1'!BT$8,'Term Pricing'!$C$1083:$C$1262,0))*$E186*$F186)+(BT$130*INDEX('Term Pricing'!$J$1083:$J$1262,MATCH('Project 1'!BT$8,'Term Pricing'!$C$1083:$C$1262,0))*$E186*(1-$F186))</f>
        <v>83462.399999999994</v>
      </c>
      <c r="BU186" s="212">
        <f ca="1">(BU$130*INDEX('Term Pricing'!$I$1083:$I$1262,MATCH('Project 1'!BU$8,'Term Pricing'!$C$1083:$C$1262,0))*$E186*$F186)+(BU$130*INDEX('Term Pricing'!$J$1083:$J$1262,MATCH('Project 1'!BU$8,'Term Pricing'!$C$1083:$C$1262,0))*$E186*(1-$F186))</f>
        <v>92404.800000000003</v>
      </c>
      <c r="BV186" s="212">
        <f ca="1">(BV$130*INDEX('Term Pricing'!$I$1083:$I$1262,MATCH('Project 1'!BV$8,'Term Pricing'!$C$1083:$C$1262,0))*$E186*$F186)+(BV$130*INDEX('Term Pricing'!$J$1083:$J$1262,MATCH('Project 1'!BV$8,'Term Pricing'!$C$1083:$C$1262,0))*$E186*(1-$F186))</f>
        <v>89424</v>
      </c>
      <c r="BW186" s="212">
        <f ca="1">(BW$130*INDEX('Term Pricing'!$I$1083:$I$1262,MATCH('Project 1'!BW$8,'Term Pricing'!$C$1083:$C$1262,0))*$E186*$F186)+(BW$130*INDEX('Term Pricing'!$J$1083:$J$1262,MATCH('Project 1'!BW$8,'Term Pricing'!$C$1083:$C$1262,0))*$E186*(1-$F186))</f>
        <v>92404.800000000003</v>
      </c>
      <c r="BX186" s="212">
        <f ca="1">(BX$130*INDEX('Term Pricing'!$I$1083:$I$1262,MATCH('Project 1'!BX$8,'Term Pricing'!$C$1083:$C$1262,0))*$E186*$F186)+(BX$130*INDEX('Term Pricing'!$J$1083:$J$1262,MATCH('Project 1'!BX$8,'Term Pricing'!$C$1083:$C$1262,0))*$E186*(1-$F186))</f>
        <v>89424</v>
      </c>
      <c r="BY186" s="212">
        <f ca="1">(BY$130*INDEX('Term Pricing'!$I$1083:$I$1262,MATCH('Project 1'!BY$8,'Term Pricing'!$C$1083:$C$1262,0))*$E186*$F186)+(BY$130*INDEX('Term Pricing'!$J$1083:$J$1262,MATCH('Project 1'!BY$8,'Term Pricing'!$C$1083:$C$1262,0))*$E186*(1-$F186))</f>
        <v>92404.800000000003</v>
      </c>
      <c r="BZ186" s="212">
        <f ca="1">(BZ$130*INDEX('Term Pricing'!$I$1083:$I$1262,MATCH('Project 1'!BZ$8,'Term Pricing'!$C$1083:$C$1262,0))*$E186*$F186)+(BZ$130*INDEX('Term Pricing'!$J$1083:$J$1262,MATCH('Project 1'!BZ$8,'Term Pricing'!$C$1083:$C$1262,0))*$E186*(1-$F186))</f>
        <v>92404.800000000003</v>
      </c>
      <c r="CA186" s="212">
        <f ca="1">(CA$130*INDEX('Term Pricing'!$I$1083:$I$1262,MATCH('Project 1'!CA$8,'Term Pricing'!$C$1083:$C$1262,0))*$E186*$F186)+(CA$130*INDEX('Term Pricing'!$J$1083:$J$1262,MATCH('Project 1'!CA$8,'Term Pricing'!$C$1083:$C$1262,0))*$E186*(1-$F186))</f>
        <v>89424</v>
      </c>
      <c r="CB186" s="212">
        <f ca="1">(CB$130*INDEX('Term Pricing'!$I$1083:$I$1262,MATCH('Project 1'!CB$8,'Term Pricing'!$C$1083:$C$1262,0))*$E186*$F186)+(CB$130*INDEX('Term Pricing'!$J$1083:$J$1262,MATCH('Project 1'!CB$8,'Term Pricing'!$C$1083:$C$1262,0))*$E186*(1-$F186))</f>
        <v>92404.800000000003</v>
      </c>
      <c r="CC186" s="212">
        <f ca="1">(CC$130*INDEX('Term Pricing'!$I$1083:$I$1262,MATCH('Project 1'!CC$8,'Term Pricing'!$C$1083:$C$1262,0))*$E186*$F186)+(CC$130*INDEX('Term Pricing'!$J$1083:$J$1262,MATCH('Project 1'!CC$8,'Term Pricing'!$C$1083:$C$1262,0))*$E186*(1-$F186))</f>
        <v>89424</v>
      </c>
      <c r="CD186" s="212">
        <f ca="1">(CD$130*INDEX('Term Pricing'!$I$1083:$I$1262,MATCH('Project 1'!CD$8,'Term Pricing'!$C$1083:$C$1262,0))*$E186*$F186)+(CD$130*INDEX('Term Pricing'!$J$1083:$J$1262,MATCH('Project 1'!CD$8,'Term Pricing'!$C$1083:$C$1262,0))*$E186*(1-$F186))</f>
        <v>92404.800000000003</v>
      </c>
      <c r="CE186" s="212">
        <f ca="1">(CE$130*INDEX('Term Pricing'!$I$1083:$I$1262,MATCH('Project 1'!CE$8,'Term Pricing'!$C$1083:$C$1262,0))*$E186*$F186)+(CE$130*INDEX('Term Pricing'!$J$1083:$J$1262,MATCH('Project 1'!CE$8,'Term Pricing'!$C$1083:$C$1262,0))*$E186*(1-$F186))</f>
        <v>92404.800000000003</v>
      </c>
      <c r="CF186" s="212">
        <f ca="1">(CF$130*INDEX('Term Pricing'!$I$1083:$I$1262,MATCH('Project 1'!CF$8,'Term Pricing'!$C$1083:$C$1262,0))*$E186*$F186)+(CF$130*INDEX('Term Pricing'!$J$1083:$J$1262,MATCH('Project 1'!CF$8,'Term Pricing'!$C$1083:$C$1262,0))*$E186*(1-$F186))</f>
        <v>86443.199999999997</v>
      </c>
      <c r="CG186" s="212">
        <f ca="1">(CG$130*INDEX('Term Pricing'!$I$1083:$I$1262,MATCH('Project 1'!CG$8,'Term Pricing'!$C$1083:$C$1262,0))*$E186*$F186)+(CG$130*INDEX('Term Pricing'!$J$1083:$J$1262,MATCH('Project 1'!CG$8,'Term Pricing'!$C$1083:$C$1262,0))*$E186*(1-$F186))</f>
        <v>92404.800000000003</v>
      </c>
      <c r="CH186" s="212">
        <f ca="1">(CH$130*INDEX('Term Pricing'!$I$1083:$I$1262,MATCH('Project 1'!CH$8,'Term Pricing'!$C$1083:$C$1262,0))*$E186*$F186)+(CH$130*INDEX('Term Pricing'!$J$1083:$J$1262,MATCH('Project 1'!CH$8,'Term Pricing'!$C$1083:$C$1262,0))*$E186*(1-$F186))</f>
        <v>89424</v>
      </c>
      <c r="CI186" s="212">
        <f ca="1">(CI$130*INDEX('Term Pricing'!$I$1083:$I$1262,MATCH('Project 1'!CI$8,'Term Pricing'!$C$1083:$C$1262,0))*$E186*$F186)+(CI$130*INDEX('Term Pricing'!$J$1083:$J$1262,MATCH('Project 1'!CI$8,'Term Pricing'!$C$1083:$C$1262,0))*$E186*(1-$F186))</f>
        <v>92404.800000000003</v>
      </c>
      <c r="CJ186" s="212">
        <f ca="1">(CJ$130*INDEX('Term Pricing'!$I$1083:$I$1262,MATCH('Project 1'!CJ$8,'Term Pricing'!$C$1083:$C$1262,0))*$E186*$F186)+(CJ$130*INDEX('Term Pricing'!$J$1083:$J$1262,MATCH('Project 1'!CJ$8,'Term Pricing'!$C$1083:$C$1262,0))*$E186*(1-$F186))</f>
        <v>89424</v>
      </c>
      <c r="CK186" s="212">
        <f ca="1">(CK$130*INDEX('Term Pricing'!$I$1083:$I$1262,MATCH('Project 1'!CK$8,'Term Pricing'!$C$1083:$C$1262,0))*$E186*$F186)+(CK$130*INDEX('Term Pricing'!$J$1083:$J$1262,MATCH('Project 1'!CK$8,'Term Pricing'!$C$1083:$C$1262,0))*$E186*(1-$F186))</f>
        <v>92404.800000000003</v>
      </c>
      <c r="CL186" s="212">
        <f ca="1">(CL$130*INDEX('Term Pricing'!$I$1083:$I$1262,MATCH('Project 1'!CL$8,'Term Pricing'!$C$1083:$C$1262,0))*$E186*$F186)+(CL$130*INDEX('Term Pricing'!$J$1083:$J$1262,MATCH('Project 1'!CL$8,'Term Pricing'!$C$1083:$C$1262,0))*$E186*(1-$F186))</f>
        <v>92404.800000000003</v>
      </c>
      <c r="CM186" s="212">
        <f ca="1">(CM$130*INDEX('Term Pricing'!$I$1083:$I$1262,MATCH('Project 1'!CM$8,'Term Pricing'!$C$1083:$C$1262,0))*$E186*$F186)+(CM$130*INDEX('Term Pricing'!$J$1083:$J$1262,MATCH('Project 1'!CM$8,'Term Pricing'!$C$1083:$C$1262,0))*$E186*(1-$F186))</f>
        <v>89424</v>
      </c>
      <c r="CN186" s="212">
        <f ca="1">(CN$130*INDEX('Term Pricing'!$I$1083:$I$1262,MATCH('Project 1'!CN$8,'Term Pricing'!$C$1083:$C$1262,0))*$E186*$F186)+(CN$130*INDEX('Term Pricing'!$J$1083:$J$1262,MATCH('Project 1'!CN$8,'Term Pricing'!$C$1083:$C$1262,0))*$E186*(1-$F186))</f>
        <v>92404.800000000003</v>
      </c>
      <c r="CO186" s="212">
        <f ca="1">(CO$130*INDEX('Term Pricing'!$I$1083:$I$1262,MATCH('Project 1'!CO$8,'Term Pricing'!$C$1083:$C$1262,0))*$E186*$F186)+(CO$130*INDEX('Term Pricing'!$J$1083:$J$1262,MATCH('Project 1'!CO$8,'Term Pricing'!$C$1083:$C$1262,0))*$E186*(1-$F186))</f>
        <v>89424</v>
      </c>
      <c r="CP186" s="212">
        <f ca="1">(CP$130*INDEX('Term Pricing'!$I$1083:$I$1262,MATCH('Project 1'!CP$8,'Term Pricing'!$C$1083:$C$1262,0))*$E186*$F186)+(CP$130*INDEX('Term Pricing'!$J$1083:$J$1262,MATCH('Project 1'!CP$8,'Term Pricing'!$C$1083:$C$1262,0))*$E186*(1-$F186))</f>
        <v>92404.800000000003</v>
      </c>
      <c r="CQ186" s="212">
        <f ca="1">(CQ$130*INDEX('Term Pricing'!$I$1083:$I$1262,MATCH('Project 1'!CQ$8,'Term Pricing'!$C$1083:$C$1262,0))*$E186*$F186)+(CQ$130*INDEX('Term Pricing'!$J$1083:$J$1262,MATCH('Project 1'!CQ$8,'Term Pricing'!$C$1083:$C$1262,0))*$E186*(1-$F186))</f>
        <v>92404.800000000003</v>
      </c>
      <c r="CR186" s="212">
        <f ca="1">(CR$130*INDEX('Term Pricing'!$I$1083:$I$1262,MATCH('Project 1'!CR$8,'Term Pricing'!$C$1083:$C$1262,0))*$E186*$F186)+(CR$130*INDEX('Term Pricing'!$J$1083:$J$1262,MATCH('Project 1'!CR$8,'Term Pricing'!$C$1083:$C$1262,0))*$E186*(1-$F186))</f>
        <v>83462.399999999994</v>
      </c>
      <c r="CS186" s="212">
        <f ca="1">(CS$130*INDEX('Term Pricing'!$I$1083:$I$1262,MATCH('Project 1'!CS$8,'Term Pricing'!$C$1083:$C$1262,0))*$E186*$F186)+(CS$130*INDEX('Term Pricing'!$J$1083:$J$1262,MATCH('Project 1'!CS$8,'Term Pricing'!$C$1083:$C$1262,0))*$E186*(1-$F186))</f>
        <v>92404.800000000003</v>
      </c>
      <c r="CT186" s="212">
        <f ca="1">(CT$130*INDEX('Term Pricing'!$I$1083:$I$1262,MATCH('Project 1'!CT$8,'Term Pricing'!$C$1083:$C$1262,0))*$E186*$F186)+(CT$130*INDEX('Term Pricing'!$J$1083:$J$1262,MATCH('Project 1'!CT$8,'Term Pricing'!$C$1083:$C$1262,0))*$E186*(1-$F186))</f>
        <v>89424</v>
      </c>
      <c r="CU186" s="212">
        <f ca="1">(CU$130*INDEX('Term Pricing'!$I$1083:$I$1262,MATCH('Project 1'!CU$8,'Term Pricing'!$C$1083:$C$1262,0))*$E186*$F186)+(CU$130*INDEX('Term Pricing'!$J$1083:$J$1262,MATCH('Project 1'!CU$8,'Term Pricing'!$C$1083:$C$1262,0))*$E186*(1-$F186))</f>
        <v>92404.800000000003</v>
      </c>
      <c r="CV186" s="212">
        <f ca="1">(CV$130*INDEX('Term Pricing'!$I$1083:$I$1262,MATCH('Project 1'!CV$8,'Term Pricing'!$C$1083:$C$1262,0))*$E186*$F186)+(CV$130*INDEX('Term Pricing'!$J$1083:$J$1262,MATCH('Project 1'!CV$8,'Term Pricing'!$C$1083:$C$1262,0))*$E186*(1-$F186))</f>
        <v>89424</v>
      </c>
      <c r="CW186" s="212">
        <f ca="1">(CW$130*INDEX('Term Pricing'!$I$1083:$I$1262,MATCH('Project 1'!CW$8,'Term Pricing'!$C$1083:$C$1262,0))*$E186*$F186)+(CW$130*INDEX('Term Pricing'!$J$1083:$J$1262,MATCH('Project 1'!CW$8,'Term Pricing'!$C$1083:$C$1262,0))*$E186*(1-$F186))</f>
        <v>92404.800000000003</v>
      </c>
      <c r="CX186" s="212">
        <f ca="1">(CX$130*INDEX('Term Pricing'!$I$1083:$I$1262,MATCH('Project 1'!CX$8,'Term Pricing'!$C$1083:$C$1262,0))*$E186*$F186)+(CX$130*INDEX('Term Pricing'!$J$1083:$J$1262,MATCH('Project 1'!CX$8,'Term Pricing'!$C$1083:$C$1262,0))*$E186*(1-$F186))</f>
        <v>92404.800000000003</v>
      </c>
      <c r="CY186" s="212">
        <f ca="1">(CY$130*INDEX('Term Pricing'!$I$1083:$I$1262,MATCH('Project 1'!CY$8,'Term Pricing'!$C$1083:$C$1262,0))*$E186*$F186)+(CY$130*INDEX('Term Pricing'!$J$1083:$J$1262,MATCH('Project 1'!CY$8,'Term Pricing'!$C$1083:$C$1262,0))*$E186*(1-$F186))</f>
        <v>89424</v>
      </c>
      <c r="CZ186" s="212">
        <f ca="1">(CZ$130*INDEX('Term Pricing'!$I$1083:$I$1262,MATCH('Project 1'!CZ$8,'Term Pricing'!$C$1083:$C$1262,0))*$E186*$F186)+(CZ$130*INDEX('Term Pricing'!$J$1083:$J$1262,MATCH('Project 1'!CZ$8,'Term Pricing'!$C$1083:$C$1262,0))*$E186*(1-$F186))</f>
        <v>92404.800000000003</v>
      </c>
      <c r="DA186" s="212">
        <f ca="1">(DA$130*INDEX('Term Pricing'!$I$1083:$I$1262,MATCH('Project 1'!DA$8,'Term Pricing'!$C$1083:$C$1262,0))*$E186*$F186)+(DA$130*INDEX('Term Pricing'!$J$1083:$J$1262,MATCH('Project 1'!DA$8,'Term Pricing'!$C$1083:$C$1262,0))*$E186*(1-$F186))</f>
        <v>89424</v>
      </c>
      <c r="DB186" s="212">
        <f ca="1">(DB$130*INDEX('Term Pricing'!$I$1083:$I$1262,MATCH('Project 1'!DB$8,'Term Pricing'!$C$1083:$C$1262,0))*$E186*$F186)+(DB$130*INDEX('Term Pricing'!$J$1083:$J$1262,MATCH('Project 1'!DB$8,'Term Pricing'!$C$1083:$C$1262,0))*$E186*(1-$F186))</f>
        <v>92404.800000000003</v>
      </c>
      <c r="DC186" s="212">
        <f ca="1">(DC$130*INDEX('Term Pricing'!$I$1083:$I$1262,MATCH('Project 1'!DC$8,'Term Pricing'!$C$1083:$C$1262,0))*$E186*$F186)+(DC$130*INDEX('Term Pricing'!$J$1083:$J$1262,MATCH('Project 1'!DC$8,'Term Pricing'!$C$1083:$C$1262,0))*$E186*(1-$F186))</f>
        <v>92404.800000000003</v>
      </c>
      <c r="DD186" s="212">
        <f ca="1">(DD$130*INDEX('Term Pricing'!$I$1083:$I$1262,MATCH('Project 1'!DD$8,'Term Pricing'!$C$1083:$C$1262,0))*$E186*$F186)+(DD$130*INDEX('Term Pricing'!$J$1083:$J$1262,MATCH('Project 1'!DD$8,'Term Pricing'!$C$1083:$C$1262,0))*$E186*(1-$F186))</f>
        <v>83462.399999999994</v>
      </c>
      <c r="DE186" s="212">
        <f ca="1">(DE$130*INDEX('Term Pricing'!$I$1083:$I$1262,MATCH('Project 1'!DE$8,'Term Pricing'!$C$1083:$C$1262,0))*$E186*$F186)+(DE$130*INDEX('Term Pricing'!$J$1083:$J$1262,MATCH('Project 1'!DE$8,'Term Pricing'!$C$1083:$C$1262,0))*$E186*(1-$F186))</f>
        <v>92404.800000000003</v>
      </c>
      <c r="DF186" s="212">
        <f ca="1">(DF$130*INDEX('Term Pricing'!$I$1083:$I$1262,MATCH('Project 1'!DF$8,'Term Pricing'!$C$1083:$C$1262,0))*$E186*$F186)+(DF$130*INDEX('Term Pricing'!$J$1083:$J$1262,MATCH('Project 1'!DF$8,'Term Pricing'!$C$1083:$C$1262,0))*$E186*(1-$F186))</f>
        <v>89424</v>
      </c>
      <c r="DG186" s="212">
        <f ca="1">(DG$130*INDEX('Term Pricing'!$I$1083:$I$1262,MATCH('Project 1'!DG$8,'Term Pricing'!$C$1083:$C$1262,0))*$E186*$F186)+(DG$130*INDEX('Term Pricing'!$J$1083:$J$1262,MATCH('Project 1'!DG$8,'Term Pricing'!$C$1083:$C$1262,0))*$E186*(1-$F186))</f>
        <v>92404.800000000003</v>
      </c>
      <c r="DH186" s="212">
        <f ca="1">(DH$130*INDEX('Term Pricing'!$I$1083:$I$1262,MATCH('Project 1'!DH$8,'Term Pricing'!$C$1083:$C$1262,0))*$E186*$F186)+(DH$130*INDEX('Term Pricing'!$J$1083:$J$1262,MATCH('Project 1'!DH$8,'Term Pricing'!$C$1083:$C$1262,0))*$E186*(1-$F186))</f>
        <v>89424</v>
      </c>
      <c r="DI186" s="212">
        <f ca="1">(DI$130*INDEX('Term Pricing'!$I$1083:$I$1262,MATCH('Project 1'!DI$8,'Term Pricing'!$C$1083:$C$1262,0))*$E186*$F186)+(DI$130*INDEX('Term Pricing'!$J$1083:$J$1262,MATCH('Project 1'!DI$8,'Term Pricing'!$C$1083:$C$1262,0))*$E186*(1-$F186))</f>
        <v>92404.800000000003</v>
      </c>
      <c r="DJ186" s="212">
        <f ca="1">(DJ$130*INDEX('Term Pricing'!$I$1083:$I$1262,MATCH('Project 1'!DJ$8,'Term Pricing'!$C$1083:$C$1262,0))*$E186*$F186)+(DJ$130*INDEX('Term Pricing'!$J$1083:$J$1262,MATCH('Project 1'!DJ$8,'Term Pricing'!$C$1083:$C$1262,0))*$E186*(1-$F186))</f>
        <v>92404.800000000003</v>
      </c>
      <c r="DK186" s="212">
        <f ca="1">(DK$130*INDEX('Term Pricing'!$I$1083:$I$1262,MATCH('Project 1'!DK$8,'Term Pricing'!$C$1083:$C$1262,0))*$E186*$F186)+(DK$130*INDEX('Term Pricing'!$J$1083:$J$1262,MATCH('Project 1'!DK$8,'Term Pricing'!$C$1083:$C$1262,0))*$E186*(1-$F186))</f>
        <v>89424</v>
      </c>
      <c r="DL186" s="212">
        <f ca="1">(DL$130*INDEX('Term Pricing'!$I$1083:$I$1262,MATCH('Project 1'!DL$8,'Term Pricing'!$C$1083:$C$1262,0))*$E186*$F186)+(DL$130*INDEX('Term Pricing'!$J$1083:$J$1262,MATCH('Project 1'!DL$8,'Term Pricing'!$C$1083:$C$1262,0))*$E186*(1-$F186))</f>
        <v>92404.800000000003</v>
      </c>
      <c r="DM186" s="212">
        <f ca="1">(DM$130*INDEX('Term Pricing'!$I$1083:$I$1262,MATCH('Project 1'!DM$8,'Term Pricing'!$C$1083:$C$1262,0))*$E186*$F186)+(DM$130*INDEX('Term Pricing'!$J$1083:$J$1262,MATCH('Project 1'!DM$8,'Term Pricing'!$C$1083:$C$1262,0))*$E186*(1-$F186))</f>
        <v>89424</v>
      </c>
      <c r="DN186" s="212">
        <f ca="1">(DN$130*INDEX('Term Pricing'!$I$1083:$I$1262,MATCH('Project 1'!DN$8,'Term Pricing'!$C$1083:$C$1262,0))*$E186*$F186)+(DN$130*INDEX('Term Pricing'!$J$1083:$J$1262,MATCH('Project 1'!DN$8,'Term Pricing'!$C$1083:$C$1262,0))*$E186*(1-$F186))</f>
        <v>92404.800000000003</v>
      </c>
      <c r="DO186" s="212">
        <f ca="1">(DO$130*INDEX('Term Pricing'!$I$1083:$I$1262,MATCH('Project 1'!DO$8,'Term Pricing'!$C$1083:$C$1262,0))*$E186*$F186)+(DO$130*INDEX('Term Pricing'!$J$1083:$J$1262,MATCH('Project 1'!DO$8,'Term Pricing'!$C$1083:$C$1262,0))*$E186*(1-$F186))</f>
        <v>92404.800000000003</v>
      </c>
      <c r="DP186" s="212">
        <f ca="1">(DP$130*INDEX('Term Pricing'!$I$1083:$I$1262,MATCH('Project 1'!DP$8,'Term Pricing'!$C$1083:$C$1262,0))*$E186*$F186)+(DP$130*INDEX('Term Pricing'!$J$1083:$J$1262,MATCH('Project 1'!DP$8,'Term Pricing'!$C$1083:$C$1262,0))*$E186*(1-$F186))</f>
        <v>83462.399999999994</v>
      </c>
      <c r="DQ186" s="212">
        <f ca="1">(DQ$130*INDEX('Term Pricing'!$I$1083:$I$1262,MATCH('Project 1'!DQ$8,'Term Pricing'!$C$1083:$C$1262,0))*$E186*$F186)+(DQ$130*INDEX('Term Pricing'!$J$1083:$J$1262,MATCH('Project 1'!DQ$8,'Term Pricing'!$C$1083:$C$1262,0))*$E186*(1-$F186))</f>
        <v>92404.800000000003</v>
      </c>
      <c r="DR186" s="212">
        <f ca="1">(DR$130*INDEX('Term Pricing'!$I$1083:$I$1262,MATCH('Project 1'!DR$8,'Term Pricing'!$C$1083:$C$1262,0))*$E186*$F186)+(DR$130*INDEX('Term Pricing'!$J$1083:$J$1262,MATCH('Project 1'!DR$8,'Term Pricing'!$C$1083:$C$1262,0))*$E186*(1-$F186))</f>
        <v>89424</v>
      </c>
      <c r="DS186" s="212">
        <f ca="1">(DS$130*INDEX('Term Pricing'!$I$1083:$I$1262,MATCH('Project 1'!DS$8,'Term Pricing'!$C$1083:$C$1262,0))*$E186*$F186)+(DS$130*INDEX('Term Pricing'!$J$1083:$J$1262,MATCH('Project 1'!DS$8,'Term Pricing'!$C$1083:$C$1262,0))*$E186*(1-$F186))</f>
        <v>92404.800000000003</v>
      </c>
      <c r="DT186" s="212">
        <f ca="1">(DT$130*INDEX('Term Pricing'!$I$1083:$I$1262,MATCH('Project 1'!DT$8,'Term Pricing'!$C$1083:$C$1262,0))*$E186*$F186)+(DT$130*INDEX('Term Pricing'!$J$1083:$J$1262,MATCH('Project 1'!DT$8,'Term Pricing'!$C$1083:$C$1262,0))*$E186*(1-$F186))</f>
        <v>89424</v>
      </c>
      <c r="DU186" s="212">
        <f ca="1">(DU$130*INDEX('Term Pricing'!$I$1083:$I$1262,MATCH('Project 1'!DU$8,'Term Pricing'!$C$1083:$C$1262,0))*$E186*$F186)+(DU$130*INDEX('Term Pricing'!$J$1083:$J$1262,MATCH('Project 1'!DU$8,'Term Pricing'!$C$1083:$C$1262,0))*$E186*(1-$F186))</f>
        <v>92404.800000000003</v>
      </c>
      <c r="DV186" s="212">
        <f ca="1">(DV$130*INDEX('Term Pricing'!$I$1083:$I$1262,MATCH('Project 1'!DV$8,'Term Pricing'!$C$1083:$C$1262,0))*$E186*$F186)+(DV$130*INDEX('Term Pricing'!$J$1083:$J$1262,MATCH('Project 1'!DV$8,'Term Pricing'!$C$1083:$C$1262,0))*$E186*(1-$F186))</f>
        <v>92404.800000000003</v>
      </c>
      <c r="DW186" s="212">
        <f ca="1">(DW$130*INDEX('Term Pricing'!$I$1083:$I$1262,MATCH('Project 1'!DW$8,'Term Pricing'!$C$1083:$C$1262,0))*$E186*$F186)+(DW$130*INDEX('Term Pricing'!$J$1083:$J$1262,MATCH('Project 1'!DW$8,'Term Pricing'!$C$1083:$C$1262,0))*$E186*(1-$F186))</f>
        <v>89424</v>
      </c>
      <c r="DX186" s="212">
        <f ca="1">(DX$130*INDEX('Term Pricing'!$I$1083:$I$1262,MATCH('Project 1'!DX$8,'Term Pricing'!$C$1083:$C$1262,0))*$E186*$F186)+(DX$130*INDEX('Term Pricing'!$J$1083:$J$1262,MATCH('Project 1'!DX$8,'Term Pricing'!$C$1083:$C$1262,0))*$E186*(1-$F186))</f>
        <v>92404.800000000003</v>
      </c>
      <c r="DY186" s="212">
        <f ca="1">(DY$130*INDEX('Term Pricing'!$I$1083:$I$1262,MATCH('Project 1'!DY$8,'Term Pricing'!$C$1083:$C$1262,0))*$E186*$F186)+(DY$130*INDEX('Term Pricing'!$J$1083:$J$1262,MATCH('Project 1'!DY$8,'Term Pricing'!$C$1083:$C$1262,0))*$E186*(1-$F186))</f>
        <v>89424</v>
      </c>
      <c r="DZ186" s="212">
        <f ca="1">(DZ$130*INDEX('Term Pricing'!$I$1083:$I$1262,MATCH('Project 1'!DZ$8,'Term Pricing'!$C$1083:$C$1262,0))*$E186*$F186)+(DZ$130*INDEX('Term Pricing'!$J$1083:$J$1262,MATCH('Project 1'!DZ$8,'Term Pricing'!$C$1083:$C$1262,0))*$E186*(1-$F186))</f>
        <v>92404.800000000003</v>
      </c>
    </row>
    <row r="187" spans="1:130">
      <c r="A187" s="151"/>
      <c r="C187" s="34" t="s">
        <v>263</v>
      </c>
      <c r="E187" s="70">
        <f>Inputs!H123</f>
        <v>0.2</v>
      </c>
      <c r="F187" s="70">
        <f>Inputs!I123</f>
        <v>0.6</v>
      </c>
      <c r="G187" s="54" t="s">
        <v>83</v>
      </c>
      <c r="H187" s="272">
        <f ca="1">IFERROR(SUM($J187:$DZ187)/(SUM($J$130:$DZ$130)*E187),0)</f>
        <v>1.4201228355053086</v>
      </c>
      <c r="I187" s="29"/>
      <c r="J187" s="212">
        <f ca="1">(J$130*INDEX('Term Pricing'!$I$1268:$I$1447,MATCH('Project 1'!J$8,'Term Pricing'!$C$1268:$C$1447,0))*$E187*$F187)+(J$130*INDEX('Term Pricing'!$J$1268:$J$1447,MATCH('Project 1'!J$8,'Term Pricing'!$C$1268:$C$1447,0))*$E187*(1-$F187))</f>
        <v>0</v>
      </c>
      <c r="K187" s="212">
        <f ca="1">(K$130*INDEX('Term Pricing'!$I$1268:$I$1447,MATCH('Project 1'!K$8,'Term Pricing'!$C$1268:$C$1447,0))*$E187*$F187)+(K$130*INDEX('Term Pricing'!$J$1268:$J$1447,MATCH('Project 1'!K$8,'Term Pricing'!$C$1268:$C$1447,0))*$E187*(1-$F187))</f>
        <v>0</v>
      </c>
      <c r="L187" s="212">
        <f ca="1">(L$130*INDEX('Term Pricing'!$I$1268:$I$1447,MATCH('Project 1'!L$8,'Term Pricing'!$C$1268:$C$1447,0))*$E187*$F187)+(L$130*INDEX('Term Pricing'!$J$1268:$J$1447,MATCH('Project 1'!L$8,'Term Pricing'!$C$1268:$C$1447,0))*$E187*(1-$F187))</f>
        <v>0</v>
      </c>
      <c r="M187" s="212">
        <f ca="1">(M$130*INDEX('Term Pricing'!$I$1268:$I$1447,MATCH('Project 1'!M$8,'Term Pricing'!$C$1268:$C$1447,0))*$E187*$F187)+(M$130*INDEX('Term Pricing'!$J$1268:$J$1447,MATCH('Project 1'!M$8,'Term Pricing'!$C$1268:$C$1447,0))*$E187*(1-$F187))</f>
        <v>0</v>
      </c>
      <c r="N187" s="212">
        <f ca="1">(N$130*INDEX('Term Pricing'!$I$1268:$I$1447,MATCH('Project 1'!N$8,'Term Pricing'!$C$1268:$C$1447,0))*$E187*$F187)+(N$130*INDEX('Term Pricing'!$J$1268:$J$1447,MATCH('Project 1'!N$8,'Term Pricing'!$C$1268:$C$1447,0))*$E187*(1-$F187))</f>
        <v>80250.667397730518</v>
      </c>
      <c r="O187" s="212">
        <f ca="1">(O$130*INDEX('Term Pricing'!$I$1268:$I$1447,MATCH('Project 1'!O$8,'Term Pricing'!$C$1268:$C$1447,0))*$E187*$F187)+(O$130*INDEX('Term Pricing'!$J$1268:$J$1447,MATCH('Project 1'!O$8,'Term Pricing'!$C$1268:$C$1447,0))*$E187*(1-$F187))</f>
        <v>81482.346867413158</v>
      </c>
      <c r="P187" s="212">
        <f ca="1">(P$130*INDEX('Term Pricing'!$I$1268:$I$1447,MATCH('Project 1'!P$8,'Term Pricing'!$C$1268:$C$1447,0))*$E187*$F187)+(P$130*INDEX('Term Pricing'!$J$1268:$J$1447,MATCH('Project 1'!P$8,'Term Pricing'!$C$1268:$C$1447,0))*$E187*(1-$F187))</f>
        <v>77461.9571914064</v>
      </c>
      <c r="Q187" s="212">
        <f ca="1">(Q$130*INDEX('Term Pricing'!$I$1268:$I$1447,MATCH('Project 1'!Q$8,'Term Pricing'!$C$1268:$C$1447,0))*$E187*$F187)+(Q$130*INDEX('Term Pricing'!$J$1268:$J$1447,MATCH('Project 1'!Q$8,'Term Pricing'!$C$1268:$C$1447,0))*$E187*(1-$F187))</f>
        <v>78615.870180266618</v>
      </c>
      <c r="R187" s="212">
        <f ca="1">(R$130*INDEX('Term Pricing'!$I$1268:$I$1447,MATCH('Project 1'!R$8,'Term Pricing'!$C$1268:$C$1447,0))*$E187*$F187)+(R$130*INDEX('Term Pricing'!$J$1268:$J$1447,MATCH('Project 1'!R$8,'Term Pricing'!$C$1268:$C$1447,0))*$E187*(1-$F187))</f>
        <v>77165.499304937941</v>
      </c>
      <c r="S187" s="212">
        <f ca="1">(S$130*INDEX('Term Pricing'!$I$1268:$I$1447,MATCH('Project 1'!S$8,'Term Pricing'!$C$1268:$C$1447,0))*$E187*$F187)+(S$130*INDEX('Term Pricing'!$J$1268:$J$1447,MATCH('Project 1'!S$8,'Term Pricing'!$C$1268:$C$1447,0))*$E187*(1-$F187))</f>
        <v>73272.806790525414</v>
      </c>
      <c r="T187" s="212">
        <f ca="1">(T$130*INDEX('Term Pricing'!$I$1268:$I$1447,MATCH('Project 1'!T$8,'Term Pricing'!$C$1268:$C$1447,0))*$E187*$F187)+(T$130*INDEX('Term Pricing'!$J$1268:$J$1447,MATCH('Project 1'!T$8,'Term Pricing'!$C$1268:$C$1447,0))*$E187*(1-$F187))</f>
        <v>74263.49992145368</v>
      </c>
      <c r="U187" s="212">
        <f ca="1">(U$130*INDEX('Term Pricing'!$I$1268:$I$1447,MATCH('Project 1'!U$8,'Term Pricing'!$C$1268:$C$1447,0))*$E187*$F187)+(U$130*INDEX('Term Pricing'!$J$1268:$J$1447,MATCH('Project 1'!U$8,'Term Pricing'!$C$1268:$C$1447,0))*$E187*(1-$F187))</f>
        <v>70457.974438409059</v>
      </c>
      <c r="V187" s="212">
        <f ca="1">(V$130*INDEX('Term Pricing'!$I$1268:$I$1447,MATCH('Project 1'!V$8,'Term Pricing'!$C$1268:$C$1447,0))*$E187*$F187)+(V$130*INDEX('Term Pricing'!$J$1268:$J$1447,MATCH('Project 1'!V$8,'Term Pricing'!$C$1268:$C$1447,0))*$E187*(1-$F187))</f>
        <v>71349.923449252587</v>
      </c>
      <c r="W187" s="212">
        <f ca="1">(W$130*INDEX('Term Pricing'!$I$1268:$I$1447,MATCH('Project 1'!W$8,'Term Pricing'!$C$1268:$C$1447,0))*$E187*$F187)+(W$130*INDEX('Term Pricing'!$J$1268:$J$1447,MATCH('Project 1'!W$8,'Term Pricing'!$C$1268:$C$1447,0))*$E187*(1-$F187))</f>
        <v>69893.606511227234</v>
      </c>
      <c r="X187" s="212">
        <f ca="1">(X$130*INDEX('Term Pricing'!$I$1268:$I$1447,MATCH('Project 1'!X$8,'Term Pricing'!$C$1268:$C$1447,0))*$E187*$F187)+(X$130*INDEX('Term Pricing'!$J$1268:$J$1447,MATCH('Project 1'!X$8,'Term Pricing'!$C$1268:$C$1447,0))*$E187*(1-$F187))</f>
        <v>61815.149174482154</v>
      </c>
      <c r="Y187" s="212">
        <f ca="1">(Y$130*INDEX('Term Pricing'!$I$1268:$I$1447,MATCH('Project 1'!Y$8,'Term Pricing'!$C$1268:$C$1447,0))*$E187*$F187)+(Y$130*INDEX('Term Pricing'!$J$1268:$J$1447,MATCH('Project 1'!Y$8,'Term Pricing'!$C$1268:$C$1447,0))*$E187*(1-$F187))</f>
        <v>66985.657207845594</v>
      </c>
      <c r="Z187" s="212">
        <f ca="1">(Z$130*INDEX('Term Pricing'!$I$1268:$I$1447,MATCH('Project 1'!Z$8,'Term Pricing'!$C$1268:$C$1447,0))*$E187*$F187)+(Z$130*INDEX('Term Pricing'!$J$1268:$J$1447,MATCH('Project 1'!Z$8,'Term Pricing'!$C$1268:$C$1447,0))*$E187*(1-$F187))</f>
        <v>63422.706513060737</v>
      </c>
      <c r="AA187" s="212">
        <f ca="1">(AA$130*INDEX('Term Pricing'!$I$1268:$I$1447,MATCH('Project 1'!AA$8,'Term Pricing'!$C$1268:$C$1447,0))*$E187*$F187)+(AA$130*INDEX('Term Pricing'!$J$1268:$J$1447,MATCH('Project 1'!AA$8,'Term Pricing'!$C$1268:$C$1447,0))*$E187*(1-$F187))</f>
        <v>64092.68163502567</v>
      </c>
      <c r="AB187" s="212">
        <f ca="1">(AB$130*INDEX('Term Pricing'!$I$1268:$I$1447,MATCH('Project 1'!AB$8,'Term Pricing'!$C$1268:$C$1447,0))*$E187*$F187)+(AB$130*INDEX('Term Pricing'!$J$1268:$J$1447,MATCH('Project 1'!AB$8,'Term Pricing'!$C$1268:$C$1447,0))*$E187*(1-$F187))</f>
        <v>60633.411128417443</v>
      </c>
      <c r="AC187" s="212">
        <f ca="1">(AC$130*INDEX('Term Pricing'!$I$1268:$I$1447,MATCH('Project 1'!AC$8,'Term Pricing'!$C$1268:$C$1447,0))*$E187*$F187)+(AC$130*INDEX('Term Pricing'!$J$1268:$J$1447,MATCH('Project 1'!AC$8,'Term Pricing'!$C$1268:$C$1447,0))*$E187*(1-$F187))</f>
        <v>61223.300270433741</v>
      </c>
      <c r="AD187" s="212">
        <f ca="1">(AD$130*INDEX('Term Pricing'!$I$1268:$I$1447,MATCH('Project 1'!AD$8,'Term Pricing'!$C$1268:$C$1447,0))*$E187*$F187)+(AD$130*INDEX('Term Pricing'!$J$1268:$J$1447,MATCH('Project 1'!AD$8,'Term Pricing'!$C$1268:$C$1447,0))*$E187*(1-$F187))</f>
        <v>59800.02721973593</v>
      </c>
      <c r="AE187" s="212">
        <f ca="1">(AE$130*INDEX('Term Pricing'!$I$1268:$I$1447,MATCH('Project 1'!AE$8,'Term Pricing'!$C$1268:$C$1447,0))*$E187*$F187)+(AE$130*INDEX('Term Pricing'!$J$1268:$J$1447,MATCH('Project 1'!AE$8,'Term Pricing'!$C$1268:$C$1447,0))*$E187*(1-$F187))</f>
        <v>56502.297954062757</v>
      </c>
      <c r="AF187" s="212">
        <f ca="1">(AF$130*INDEX('Term Pricing'!$I$1268:$I$1447,MATCH('Project 1'!AF$8,'Term Pricing'!$C$1268:$C$1447,0))*$E187*$F187)+(AF$130*INDEX('Term Pricing'!$J$1268:$J$1447,MATCH('Project 1'!AF$8,'Term Pricing'!$C$1268:$C$1447,0))*$E187*(1-$F187))</f>
        <v>56981.274183921167</v>
      </c>
      <c r="AG187" s="212">
        <f ca="1">(AG$130*INDEX('Term Pricing'!$I$1268:$I$1447,MATCH('Project 1'!AG$8,'Term Pricing'!$C$1268:$C$1447,0))*$E187*$F187)+(AG$130*INDEX('Term Pricing'!$J$1268:$J$1447,MATCH('Project 1'!AG$8,'Term Pricing'!$C$1268:$C$1447,0))*$E187*(1-$F187))</f>
        <v>54221.470866658434</v>
      </c>
      <c r="AH187" s="212">
        <f ca="1">(AH$130*INDEX('Term Pricing'!$I$1268:$I$1447,MATCH('Project 1'!AH$8,'Term Pricing'!$C$1268:$C$1447,0))*$E187*$F187)+(AH$130*INDEX('Term Pricing'!$J$1268:$J$1447,MATCH('Project 1'!AH$8,'Term Pricing'!$C$1268:$C$1447,0))*$E187*(1-$F187))</f>
        <v>55442.880000000005</v>
      </c>
      <c r="AI187" s="212">
        <f ca="1">(AI$130*INDEX('Term Pricing'!$I$1268:$I$1447,MATCH('Project 1'!AI$8,'Term Pricing'!$C$1268:$C$1447,0))*$E187*$F187)+(AI$130*INDEX('Term Pricing'!$J$1268:$J$1447,MATCH('Project 1'!AI$8,'Term Pricing'!$C$1268:$C$1447,0))*$E187*(1-$F187))</f>
        <v>55442.880000000005</v>
      </c>
      <c r="AJ187" s="212">
        <f ca="1">(AJ$130*INDEX('Term Pricing'!$I$1268:$I$1447,MATCH('Project 1'!AJ$8,'Term Pricing'!$C$1268:$C$1447,0))*$E187*$F187)+(AJ$130*INDEX('Term Pricing'!$J$1268:$J$1447,MATCH('Project 1'!AJ$8,'Term Pricing'!$C$1268:$C$1447,0))*$E187*(1-$F187))</f>
        <v>51865.919999999998</v>
      </c>
      <c r="AK187" s="212">
        <f ca="1">(AK$130*INDEX('Term Pricing'!$I$1268:$I$1447,MATCH('Project 1'!AK$8,'Term Pricing'!$C$1268:$C$1447,0))*$E187*$F187)+(AK$130*INDEX('Term Pricing'!$J$1268:$J$1447,MATCH('Project 1'!AK$8,'Term Pricing'!$C$1268:$C$1447,0))*$E187*(1-$F187))</f>
        <v>55442.880000000005</v>
      </c>
      <c r="AL187" s="212">
        <f ca="1">(AL$130*INDEX('Term Pricing'!$I$1268:$I$1447,MATCH('Project 1'!AL$8,'Term Pricing'!$C$1268:$C$1447,0))*$E187*$F187)+(AL$130*INDEX('Term Pricing'!$J$1268:$J$1447,MATCH('Project 1'!AL$8,'Term Pricing'!$C$1268:$C$1447,0))*$E187*(1-$F187))</f>
        <v>53654.400000000001</v>
      </c>
      <c r="AM187" s="212">
        <f ca="1">(AM$130*INDEX('Term Pricing'!$I$1268:$I$1447,MATCH('Project 1'!AM$8,'Term Pricing'!$C$1268:$C$1447,0))*$E187*$F187)+(AM$130*INDEX('Term Pricing'!$J$1268:$J$1447,MATCH('Project 1'!AM$8,'Term Pricing'!$C$1268:$C$1447,0))*$E187*(1-$F187))</f>
        <v>55442.880000000005</v>
      </c>
      <c r="AN187" s="212">
        <f ca="1">(AN$130*INDEX('Term Pricing'!$I$1268:$I$1447,MATCH('Project 1'!AN$8,'Term Pricing'!$C$1268:$C$1447,0))*$E187*$F187)+(AN$130*INDEX('Term Pricing'!$J$1268:$J$1447,MATCH('Project 1'!AN$8,'Term Pricing'!$C$1268:$C$1447,0))*$E187*(1-$F187))</f>
        <v>53654.400000000001</v>
      </c>
      <c r="AO187" s="212">
        <f ca="1">(AO$130*INDEX('Term Pricing'!$I$1268:$I$1447,MATCH('Project 1'!AO$8,'Term Pricing'!$C$1268:$C$1447,0))*$E187*$F187)+(AO$130*INDEX('Term Pricing'!$J$1268:$J$1447,MATCH('Project 1'!AO$8,'Term Pricing'!$C$1268:$C$1447,0))*$E187*(1-$F187))</f>
        <v>55442.880000000005</v>
      </c>
      <c r="AP187" s="212">
        <f ca="1">(AP$130*INDEX('Term Pricing'!$I$1268:$I$1447,MATCH('Project 1'!AP$8,'Term Pricing'!$C$1268:$C$1447,0))*$E187*$F187)+(AP$130*INDEX('Term Pricing'!$J$1268:$J$1447,MATCH('Project 1'!AP$8,'Term Pricing'!$C$1268:$C$1447,0))*$E187*(1-$F187))</f>
        <v>55442.880000000005</v>
      </c>
      <c r="AQ187" s="212">
        <f ca="1">(AQ$130*INDEX('Term Pricing'!$I$1268:$I$1447,MATCH('Project 1'!AQ$8,'Term Pricing'!$C$1268:$C$1447,0))*$E187*$F187)+(AQ$130*INDEX('Term Pricing'!$J$1268:$J$1447,MATCH('Project 1'!AQ$8,'Term Pricing'!$C$1268:$C$1447,0))*$E187*(1-$F187))</f>
        <v>53654.400000000001</v>
      </c>
      <c r="AR187" s="212">
        <f ca="1">(AR$130*INDEX('Term Pricing'!$I$1268:$I$1447,MATCH('Project 1'!AR$8,'Term Pricing'!$C$1268:$C$1447,0))*$E187*$F187)+(AR$130*INDEX('Term Pricing'!$J$1268:$J$1447,MATCH('Project 1'!AR$8,'Term Pricing'!$C$1268:$C$1447,0))*$E187*(1-$F187))</f>
        <v>55442.880000000005</v>
      </c>
      <c r="AS187" s="212">
        <f ca="1">(AS$130*INDEX('Term Pricing'!$I$1268:$I$1447,MATCH('Project 1'!AS$8,'Term Pricing'!$C$1268:$C$1447,0))*$E187*$F187)+(AS$130*INDEX('Term Pricing'!$J$1268:$J$1447,MATCH('Project 1'!AS$8,'Term Pricing'!$C$1268:$C$1447,0))*$E187*(1-$F187))</f>
        <v>53654.400000000001</v>
      </c>
      <c r="AT187" s="212">
        <f ca="1">(AT$130*INDEX('Term Pricing'!$I$1268:$I$1447,MATCH('Project 1'!AT$8,'Term Pricing'!$C$1268:$C$1447,0))*$E187*$F187)+(AT$130*INDEX('Term Pricing'!$J$1268:$J$1447,MATCH('Project 1'!AT$8,'Term Pricing'!$C$1268:$C$1447,0))*$E187*(1-$F187))</f>
        <v>55442.880000000005</v>
      </c>
      <c r="AU187" s="212">
        <f ca="1">(AU$130*INDEX('Term Pricing'!$I$1268:$I$1447,MATCH('Project 1'!AU$8,'Term Pricing'!$C$1268:$C$1447,0))*$E187*$F187)+(AU$130*INDEX('Term Pricing'!$J$1268:$J$1447,MATCH('Project 1'!AU$8,'Term Pricing'!$C$1268:$C$1447,0))*$E187*(1-$F187))</f>
        <v>55442.880000000005</v>
      </c>
      <c r="AV187" s="212">
        <f ca="1">(AV$130*INDEX('Term Pricing'!$I$1268:$I$1447,MATCH('Project 1'!AV$8,'Term Pricing'!$C$1268:$C$1447,0))*$E187*$F187)+(AV$130*INDEX('Term Pricing'!$J$1268:$J$1447,MATCH('Project 1'!AV$8,'Term Pricing'!$C$1268:$C$1447,0))*$E187*(1-$F187))</f>
        <v>50077.440000000002</v>
      </c>
      <c r="AW187" s="212">
        <f ca="1">(AW$130*INDEX('Term Pricing'!$I$1268:$I$1447,MATCH('Project 1'!AW$8,'Term Pricing'!$C$1268:$C$1447,0))*$E187*$F187)+(AW$130*INDEX('Term Pricing'!$J$1268:$J$1447,MATCH('Project 1'!AW$8,'Term Pricing'!$C$1268:$C$1447,0))*$E187*(1-$F187))</f>
        <v>55442.880000000005</v>
      </c>
      <c r="AX187" s="212">
        <f ca="1">(AX$130*INDEX('Term Pricing'!$I$1268:$I$1447,MATCH('Project 1'!AX$8,'Term Pricing'!$C$1268:$C$1447,0))*$E187*$F187)+(AX$130*INDEX('Term Pricing'!$J$1268:$J$1447,MATCH('Project 1'!AX$8,'Term Pricing'!$C$1268:$C$1447,0))*$E187*(1-$F187))</f>
        <v>89424</v>
      </c>
      <c r="AY187" s="212">
        <f ca="1">(AY$130*INDEX('Term Pricing'!$I$1268:$I$1447,MATCH('Project 1'!AY$8,'Term Pricing'!$C$1268:$C$1447,0))*$E187*$F187)+(AY$130*INDEX('Term Pricing'!$J$1268:$J$1447,MATCH('Project 1'!AY$8,'Term Pricing'!$C$1268:$C$1447,0))*$E187*(1-$F187))</f>
        <v>92404.800000000003</v>
      </c>
      <c r="AZ187" s="212">
        <f ca="1">(AZ$130*INDEX('Term Pricing'!$I$1268:$I$1447,MATCH('Project 1'!AZ$8,'Term Pricing'!$C$1268:$C$1447,0))*$E187*$F187)+(AZ$130*INDEX('Term Pricing'!$J$1268:$J$1447,MATCH('Project 1'!AZ$8,'Term Pricing'!$C$1268:$C$1447,0))*$E187*(1-$F187))</f>
        <v>89424</v>
      </c>
      <c r="BA187" s="212">
        <f ca="1">(BA$130*INDEX('Term Pricing'!$I$1268:$I$1447,MATCH('Project 1'!BA$8,'Term Pricing'!$C$1268:$C$1447,0))*$E187*$F187)+(BA$130*INDEX('Term Pricing'!$J$1268:$J$1447,MATCH('Project 1'!BA$8,'Term Pricing'!$C$1268:$C$1447,0))*$E187*(1-$F187))</f>
        <v>92404.800000000003</v>
      </c>
      <c r="BB187" s="212">
        <f ca="1">(BB$130*INDEX('Term Pricing'!$I$1268:$I$1447,MATCH('Project 1'!BB$8,'Term Pricing'!$C$1268:$C$1447,0))*$E187*$F187)+(BB$130*INDEX('Term Pricing'!$J$1268:$J$1447,MATCH('Project 1'!BB$8,'Term Pricing'!$C$1268:$C$1447,0))*$E187*(1-$F187))</f>
        <v>92404.800000000003</v>
      </c>
      <c r="BC187" s="212">
        <f ca="1">(BC$130*INDEX('Term Pricing'!$I$1268:$I$1447,MATCH('Project 1'!BC$8,'Term Pricing'!$C$1268:$C$1447,0))*$E187*$F187)+(BC$130*INDEX('Term Pricing'!$J$1268:$J$1447,MATCH('Project 1'!BC$8,'Term Pricing'!$C$1268:$C$1447,0))*$E187*(1-$F187))</f>
        <v>89424</v>
      </c>
      <c r="BD187" s="212">
        <f ca="1">(BD$130*INDEX('Term Pricing'!$I$1268:$I$1447,MATCH('Project 1'!BD$8,'Term Pricing'!$C$1268:$C$1447,0))*$E187*$F187)+(BD$130*INDEX('Term Pricing'!$J$1268:$J$1447,MATCH('Project 1'!BD$8,'Term Pricing'!$C$1268:$C$1447,0))*$E187*(1-$F187))</f>
        <v>92404.800000000003</v>
      </c>
      <c r="BE187" s="212">
        <f ca="1">(BE$130*INDEX('Term Pricing'!$I$1268:$I$1447,MATCH('Project 1'!BE$8,'Term Pricing'!$C$1268:$C$1447,0))*$E187*$F187)+(BE$130*INDEX('Term Pricing'!$J$1268:$J$1447,MATCH('Project 1'!BE$8,'Term Pricing'!$C$1268:$C$1447,0))*$E187*(1-$F187))</f>
        <v>89424</v>
      </c>
      <c r="BF187" s="212">
        <f ca="1">(BF$130*INDEX('Term Pricing'!$I$1268:$I$1447,MATCH('Project 1'!BF$8,'Term Pricing'!$C$1268:$C$1447,0))*$E187*$F187)+(BF$130*INDEX('Term Pricing'!$J$1268:$J$1447,MATCH('Project 1'!BF$8,'Term Pricing'!$C$1268:$C$1447,0))*$E187*(1-$F187))</f>
        <v>92404.800000000003</v>
      </c>
      <c r="BG187" s="212">
        <f ca="1">(BG$130*INDEX('Term Pricing'!$I$1268:$I$1447,MATCH('Project 1'!BG$8,'Term Pricing'!$C$1268:$C$1447,0))*$E187*$F187)+(BG$130*INDEX('Term Pricing'!$J$1268:$J$1447,MATCH('Project 1'!BG$8,'Term Pricing'!$C$1268:$C$1447,0))*$E187*(1-$F187))</f>
        <v>92404.800000000003</v>
      </c>
      <c r="BH187" s="212">
        <f ca="1">(BH$130*INDEX('Term Pricing'!$I$1268:$I$1447,MATCH('Project 1'!BH$8,'Term Pricing'!$C$1268:$C$1447,0))*$E187*$F187)+(BH$130*INDEX('Term Pricing'!$J$1268:$J$1447,MATCH('Project 1'!BH$8,'Term Pricing'!$C$1268:$C$1447,0))*$E187*(1-$F187))</f>
        <v>83462.399999999994</v>
      </c>
      <c r="BI187" s="212">
        <f ca="1">(BI$130*INDEX('Term Pricing'!$I$1268:$I$1447,MATCH('Project 1'!BI$8,'Term Pricing'!$C$1268:$C$1447,0))*$E187*$F187)+(BI$130*INDEX('Term Pricing'!$J$1268:$J$1447,MATCH('Project 1'!BI$8,'Term Pricing'!$C$1268:$C$1447,0))*$E187*(1-$F187))</f>
        <v>92404.800000000003</v>
      </c>
      <c r="BJ187" s="212">
        <f ca="1">(BJ$130*INDEX('Term Pricing'!$I$1268:$I$1447,MATCH('Project 1'!BJ$8,'Term Pricing'!$C$1268:$C$1447,0))*$E187*$F187)+(BJ$130*INDEX('Term Pricing'!$J$1268:$J$1447,MATCH('Project 1'!BJ$8,'Term Pricing'!$C$1268:$C$1447,0))*$E187*(1-$F187))</f>
        <v>89424</v>
      </c>
      <c r="BK187" s="212">
        <f ca="1">(BK$130*INDEX('Term Pricing'!$I$1268:$I$1447,MATCH('Project 1'!BK$8,'Term Pricing'!$C$1268:$C$1447,0))*$E187*$F187)+(BK$130*INDEX('Term Pricing'!$J$1268:$J$1447,MATCH('Project 1'!BK$8,'Term Pricing'!$C$1268:$C$1447,0))*$E187*(1-$F187))</f>
        <v>92404.800000000003</v>
      </c>
      <c r="BL187" s="212">
        <f ca="1">(BL$130*INDEX('Term Pricing'!$I$1268:$I$1447,MATCH('Project 1'!BL$8,'Term Pricing'!$C$1268:$C$1447,0))*$E187*$F187)+(BL$130*INDEX('Term Pricing'!$J$1268:$J$1447,MATCH('Project 1'!BL$8,'Term Pricing'!$C$1268:$C$1447,0))*$E187*(1-$F187))</f>
        <v>89424</v>
      </c>
      <c r="BM187" s="212">
        <f ca="1">(BM$130*INDEX('Term Pricing'!$I$1268:$I$1447,MATCH('Project 1'!BM$8,'Term Pricing'!$C$1268:$C$1447,0))*$E187*$F187)+(BM$130*INDEX('Term Pricing'!$J$1268:$J$1447,MATCH('Project 1'!BM$8,'Term Pricing'!$C$1268:$C$1447,0))*$E187*(1-$F187))</f>
        <v>92404.800000000003</v>
      </c>
      <c r="BN187" s="212">
        <f ca="1">(BN$130*INDEX('Term Pricing'!$I$1268:$I$1447,MATCH('Project 1'!BN$8,'Term Pricing'!$C$1268:$C$1447,0))*$E187*$F187)+(BN$130*INDEX('Term Pricing'!$J$1268:$J$1447,MATCH('Project 1'!BN$8,'Term Pricing'!$C$1268:$C$1447,0))*$E187*(1-$F187))</f>
        <v>92404.800000000003</v>
      </c>
      <c r="BO187" s="212">
        <f ca="1">(BO$130*INDEX('Term Pricing'!$I$1268:$I$1447,MATCH('Project 1'!BO$8,'Term Pricing'!$C$1268:$C$1447,0))*$E187*$F187)+(BO$130*INDEX('Term Pricing'!$J$1268:$J$1447,MATCH('Project 1'!BO$8,'Term Pricing'!$C$1268:$C$1447,0))*$E187*(1-$F187))</f>
        <v>89424</v>
      </c>
      <c r="BP187" s="212">
        <f ca="1">(BP$130*INDEX('Term Pricing'!$I$1268:$I$1447,MATCH('Project 1'!BP$8,'Term Pricing'!$C$1268:$C$1447,0))*$E187*$F187)+(BP$130*INDEX('Term Pricing'!$J$1268:$J$1447,MATCH('Project 1'!BP$8,'Term Pricing'!$C$1268:$C$1447,0))*$E187*(1-$F187))</f>
        <v>92404.800000000003</v>
      </c>
      <c r="BQ187" s="212">
        <f ca="1">(BQ$130*INDEX('Term Pricing'!$I$1268:$I$1447,MATCH('Project 1'!BQ$8,'Term Pricing'!$C$1268:$C$1447,0))*$E187*$F187)+(BQ$130*INDEX('Term Pricing'!$J$1268:$J$1447,MATCH('Project 1'!BQ$8,'Term Pricing'!$C$1268:$C$1447,0))*$E187*(1-$F187))</f>
        <v>89424</v>
      </c>
      <c r="BR187" s="212">
        <f ca="1">(BR$130*INDEX('Term Pricing'!$I$1268:$I$1447,MATCH('Project 1'!BR$8,'Term Pricing'!$C$1268:$C$1447,0))*$E187*$F187)+(BR$130*INDEX('Term Pricing'!$J$1268:$J$1447,MATCH('Project 1'!BR$8,'Term Pricing'!$C$1268:$C$1447,0))*$E187*(1-$F187))</f>
        <v>92404.800000000003</v>
      </c>
      <c r="BS187" s="212">
        <f ca="1">(BS$130*INDEX('Term Pricing'!$I$1268:$I$1447,MATCH('Project 1'!BS$8,'Term Pricing'!$C$1268:$C$1447,0))*$E187*$F187)+(BS$130*INDEX('Term Pricing'!$J$1268:$J$1447,MATCH('Project 1'!BS$8,'Term Pricing'!$C$1268:$C$1447,0))*$E187*(1-$F187))</f>
        <v>92404.800000000003</v>
      </c>
      <c r="BT187" s="212">
        <f ca="1">(BT$130*INDEX('Term Pricing'!$I$1268:$I$1447,MATCH('Project 1'!BT$8,'Term Pricing'!$C$1268:$C$1447,0))*$E187*$F187)+(BT$130*INDEX('Term Pricing'!$J$1268:$J$1447,MATCH('Project 1'!BT$8,'Term Pricing'!$C$1268:$C$1447,0))*$E187*(1-$F187))</f>
        <v>83462.399999999994</v>
      </c>
      <c r="BU187" s="212">
        <f ca="1">(BU$130*INDEX('Term Pricing'!$I$1268:$I$1447,MATCH('Project 1'!BU$8,'Term Pricing'!$C$1268:$C$1447,0))*$E187*$F187)+(BU$130*INDEX('Term Pricing'!$J$1268:$J$1447,MATCH('Project 1'!BU$8,'Term Pricing'!$C$1268:$C$1447,0))*$E187*(1-$F187))</f>
        <v>92404.800000000003</v>
      </c>
      <c r="BV187" s="212">
        <f ca="1">(BV$130*INDEX('Term Pricing'!$I$1268:$I$1447,MATCH('Project 1'!BV$8,'Term Pricing'!$C$1268:$C$1447,0))*$E187*$F187)+(BV$130*INDEX('Term Pricing'!$J$1268:$J$1447,MATCH('Project 1'!BV$8,'Term Pricing'!$C$1268:$C$1447,0))*$E187*(1-$F187))</f>
        <v>89424</v>
      </c>
      <c r="BW187" s="212">
        <f ca="1">(BW$130*INDEX('Term Pricing'!$I$1268:$I$1447,MATCH('Project 1'!BW$8,'Term Pricing'!$C$1268:$C$1447,0))*$E187*$F187)+(BW$130*INDEX('Term Pricing'!$J$1268:$J$1447,MATCH('Project 1'!BW$8,'Term Pricing'!$C$1268:$C$1447,0))*$E187*(1-$F187))</f>
        <v>92404.800000000003</v>
      </c>
      <c r="BX187" s="212">
        <f ca="1">(BX$130*INDEX('Term Pricing'!$I$1268:$I$1447,MATCH('Project 1'!BX$8,'Term Pricing'!$C$1268:$C$1447,0))*$E187*$F187)+(BX$130*INDEX('Term Pricing'!$J$1268:$J$1447,MATCH('Project 1'!BX$8,'Term Pricing'!$C$1268:$C$1447,0))*$E187*(1-$F187))</f>
        <v>89424</v>
      </c>
      <c r="BY187" s="212">
        <f ca="1">(BY$130*INDEX('Term Pricing'!$I$1268:$I$1447,MATCH('Project 1'!BY$8,'Term Pricing'!$C$1268:$C$1447,0))*$E187*$F187)+(BY$130*INDEX('Term Pricing'!$J$1268:$J$1447,MATCH('Project 1'!BY$8,'Term Pricing'!$C$1268:$C$1447,0))*$E187*(1-$F187))</f>
        <v>92404.800000000003</v>
      </c>
      <c r="BZ187" s="212">
        <f ca="1">(BZ$130*INDEX('Term Pricing'!$I$1268:$I$1447,MATCH('Project 1'!BZ$8,'Term Pricing'!$C$1268:$C$1447,0))*$E187*$F187)+(BZ$130*INDEX('Term Pricing'!$J$1268:$J$1447,MATCH('Project 1'!BZ$8,'Term Pricing'!$C$1268:$C$1447,0))*$E187*(1-$F187))</f>
        <v>92404.800000000003</v>
      </c>
      <c r="CA187" s="212">
        <f ca="1">(CA$130*INDEX('Term Pricing'!$I$1268:$I$1447,MATCH('Project 1'!CA$8,'Term Pricing'!$C$1268:$C$1447,0))*$E187*$F187)+(CA$130*INDEX('Term Pricing'!$J$1268:$J$1447,MATCH('Project 1'!CA$8,'Term Pricing'!$C$1268:$C$1447,0))*$E187*(1-$F187))</f>
        <v>89424</v>
      </c>
      <c r="CB187" s="212">
        <f ca="1">(CB$130*INDEX('Term Pricing'!$I$1268:$I$1447,MATCH('Project 1'!CB$8,'Term Pricing'!$C$1268:$C$1447,0))*$E187*$F187)+(CB$130*INDEX('Term Pricing'!$J$1268:$J$1447,MATCH('Project 1'!CB$8,'Term Pricing'!$C$1268:$C$1447,0))*$E187*(1-$F187))</f>
        <v>92404.800000000003</v>
      </c>
      <c r="CC187" s="212">
        <f ca="1">(CC$130*INDEX('Term Pricing'!$I$1268:$I$1447,MATCH('Project 1'!CC$8,'Term Pricing'!$C$1268:$C$1447,0))*$E187*$F187)+(CC$130*INDEX('Term Pricing'!$J$1268:$J$1447,MATCH('Project 1'!CC$8,'Term Pricing'!$C$1268:$C$1447,0))*$E187*(1-$F187))</f>
        <v>89424</v>
      </c>
      <c r="CD187" s="212">
        <f ca="1">(CD$130*INDEX('Term Pricing'!$I$1268:$I$1447,MATCH('Project 1'!CD$8,'Term Pricing'!$C$1268:$C$1447,0))*$E187*$F187)+(CD$130*INDEX('Term Pricing'!$J$1268:$J$1447,MATCH('Project 1'!CD$8,'Term Pricing'!$C$1268:$C$1447,0))*$E187*(1-$F187))</f>
        <v>92404.800000000003</v>
      </c>
      <c r="CE187" s="212">
        <f ca="1">(CE$130*INDEX('Term Pricing'!$I$1268:$I$1447,MATCH('Project 1'!CE$8,'Term Pricing'!$C$1268:$C$1447,0))*$E187*$F187)+(CE$130*INDEX('Term Pricing'!$J$1268:$J$1447,MATCH('Project 1'!CE$8,'Term Pricing'!$C$1268:$C$1447,0))*$E187*(1-$F187))</f>
        <v>92404.800000000003</v>
      </c>
      <c r="CF187" s="212">
        <f ca="1">(CF$130*INDEX('Term Pricing'!$I$1268:$I$1447,MATCH('Project 1'!CF$8,'Term Pricing'!$C$1268:$C$1447,0))*$E187*$F187)+(CF$130*INDEX('Term Pricing'!$J$1268:$J$1447,MATCH('Project 1'!CF$8,'Term Pricing'!$C$1268:$C$1447,0))*$E187*(1-$F187))</f>
        <v>86443.199999999997</v>
      </c>
      <c r="CG187" s="212">
        <f ca="1">(CG$130*INDEX('Term Pricing'!$I$1268:$I$1447,MATCH('Project 1'!CG$8,'Term Pricing'!$C$1268:$C$1447,0))*$E187*$F187)+(CG$130*INDEX('Term Pricing'!$J$1268:$J$1447,MATCH('Project 1'!CG$8,'Term Pricing'!$C$1268:$C$1447,0))*$E187*(1-$F187))</f>
        <v>92404.800000000003</v>
      </c>
      <c r="CH187" s="212">
        <f ca="1">(CH$130*INDEX('Term Pricing'!$I$1268:$I$1447,MATCH('Project 1'!CH$8,'Term Pricing'!$C$1268:$C$1447,0))*$E187*$F187)+(CH$130*INDEX('Term Pricing'!$J$1268:$J$1447,MATCH('Project 1'!CH$8,'Term Pricing'!$C$1268:$C$1447,0))*$E187*(1-$F187))</f>
        <v>89424</v>
      </c>
      <c r="CI187" s="212">
        <f ca="1">(CI$130*INDEX('Term Pricing'!$I$1268:$I$1447,MATCH('Project 1'!CI$8,'Term Pricing'!$C$1268:$C$1447,0))*$E187*$F187)+(CI$130*INDEX('Term Pricing'!$J$1268:$J$1447,MATCH('Project 1'!CI$8,'Term Pricing'!$C$1268:$C$1447,0))*$E187*(1-$F187))</f>
        <v>92404.800000000003</v>
      </c>
      <c r="CJ187" s="212">
        <f ca="1">(CJ$130*INDEX('Term Pricing'!$I$1268:$I$1447,MATCH('Project 1'!CJ$8,'Term Pricing'!$C$1268:$C$1447,0))*$E187*$F187)+(CJ$130*INDEX('Term Pricing'!$J$1268:$J$1447,MATCH('Project 1'!CJ$8,'Term Pricing'!$C$1268:$C$1447,0))*$E187*(1-$F187))</f>
        <v>89424</v>
      </c>
      <c r="CK187" s="212">
        <f ca="1">(CK$130*INDEX('Term Pricing'!$I$1268:$I$1447,MATCH('Project 1'!CK$8,'Term Pricing'!$C$1268:$C$1447,0))*$E187*$F187)+(CK$130*INDEX('Term Pricing'!$J$1268:$J$1447,MATCH('Project 1'!CK$8,'Term Pricing'!$C$1268:$C$1447,0))*$E187*(1-$F187))</f>
        <v>92404.800000000003</v>
      </c>
      <c r="CL187" s="212">
        <f ca="1">(CL$130*INDEX('Term Pricing'!$I$1268:$I$1447,MATCH('Project 1'!CL$8,'Term Pricing'!$C$1268:$C$1447,0))*$E187*$F187)+(CL$130*INDEX('Term Pricing'!$J$1268:$J$1447,MATCH('Project 1'!CL$8,'Term Pricing'!$C$1268:$C$1447,0))*$E187*(1-$F187))</f>
        <v>92404.800000000003</v>
      </c>
      <c r="CM187" s="212">
        <f ca="1">(CM$130*INDEX('Term Pricing'!$I$1268:$I$1447,MATCH('Project 1'!CM$8,'Term Pricing'!$C$1268:$C$1447,0))*$E187*$F187)+(CM$130*INDEX('Term Pricing'!$J$1268:$J$1447,MATCH('Project 1'!CM$8,'Term Pricing'!$C$1268:$C$1447,0))*$E187*(1-$F187))</f>
        <v>89424</v>
      </c>
      <c r="CN187" s="212">
        <f ca="1">(CN$130*INDEX('Term Pricing'!$I$1268:$I$1447,MATCH('Project 1'!CN$8,'Term Pricing'!$C$1268:$C$1447,0))*$E187*$F187)+(CN$130*INDEX('Term Pricing'!$J$1268:$J$1447,MATCH('Project 1'!CN$8,'Term Pricing'!$C$1268:$C$1447,0))*$E187*(1-$F187))</f>
        <v>92404.800000000003</v>
      </c>
      <c r="CO187" s="212">
        <f ca="1">(CO$130*INDEX('Term Pricing'!$I$1268:$I$1447,MATCH('Project 1'!CO$8,'Term Pricing'!$C$1268:$C$1447,0))*$E187*$F187)+(CO$130*INDEX('Term Pricing'!$J$1268:$J$1447,MATCH('Project 1'!CO$8,'Term Pricing'!$C$1268:$C$1447,0))*$E187*(1-$F187))</f>
        <v>89424</v>
      </c>
      <c r="CP187" s="212">
        <f ca="1">(CP$130*INDEX('Term Pricing'!$I$1268:$I$1447,MATCH('Project 1'!CP$8,'Term Pricing'!$C$1268:$C$1447,0))*$E187*$F187)+(CP$130*INDEX('Term Pricing'!$J$1268:$J$1447,MATCH('Project 1'!CP$8,'Term Pricing'!$C$1268:$C$1447,0))*$E187*(1-$F187))</f>
        <v>92404.800000000003</v>
      </c>
      <c r="CQ187" s="212">
        <f ca="1">(CQ$130*INDEX('Term Pricing'!$I$1268:$I$1447,MATCH('Project 1'!CQ$8,'Term Pricing'!$C$1268:$C$1447,0))*$E187*$F187)+(CQ$130*INDEX('Term Pricing'!$J$1268:$J$1447,MATCH('Project 1'!CQ$8,'Term Pricing'!$C$1268:$C$1447,0))*$E187*(1-$F187))</f>
        <v>92404.800000000003</v>
      </c>
      <c r="CR187" s="212">
        <f ca="1">(CR$130*INDEX('Term Pricing'!$I$1268:$I$1447,MATCH('Project 1'!CR$8,'Term Pricing'!$C$1268:$C$1447,0))*$E187*$F187)+(CR$130*INDEX('Term Pricing'!$J$1268:$J$1447,MATCH('Project 1'!CR$8,'Term Pricing'!$C$1268:$C$1447,0))*$E187*(1-$F187))</f>
        <v>83462.399999999994</v>
      </c>
      <c r="CS187" s="212">
        <f ca="1">(CS$130*INDEX('Term Pricing'!$I$1268:$I$1447,MATCH('Project 1'!CS$8,'Term Pricing'!$C$1268:$C$1447,0))*$E187*$F187)+(CS$130*INDEX('Term Pricing'!$J$1268:$J$1447,MATCH('Project 1'!CS$8,'Term Pricing'!$C$1268:$C$1447,0))*$E187*(1-$F187))</f>
        <v>92404.800000000003</v>
      </c>
      <c r="CT187" s="212">
        <f ca="1">(CT$130*INDEX('Term Pricing'!$I$1268:$I$1447,MATCH('Project 1'!CT$8,'Term Pricing'!$C$1268:$C$1447,0))*$E187*$F187)+(CT$130*INDEX('Term Pricing'!$J$1268:$J$1447,MATCH('Project 1'!CT$8,'Term Pricing'!$C$1268:$C$1447,0))*$E187*(1-$F187))</f>
        <v>89424</v>
      </c>
      <c r="CU187" s="212">
        <f ca="1">(CU$130*INDEX('Term Pricing'!$I$1268:$I$1447,MATCH('Project 1'!CU$8,'Term Pricing'!$C$1268:$C$1447,0))*$E187*$F187)+(CU$130*INDEX('Term Pricing'!$J$1268:$J$1447,MATCH('Project 1'!CU$8,'Term Pricing'!$C$1268:$C$1447,0))*$E187*(1-$F187))</f>
        <v>92404.800000000003</v>
      </c>
      <c r="CV187" s="212">
        <f ca="1">(CV$130*INDEX('Term Pricing'!$I$1268:$I$1447,MATCH('Project 1'!CV$8,'Term Pricing'!$C$1268:$C$1447,0))*$E187*$F187)+(CV$130*INDEX('Term Pricing'!$J$1268:$J$1447,MATCH('Project 1'!CV$8,'Term Pricing'!$C$1268:$C$1447,0))*$E187*(1-$F187))</f>
        <v>89424</v>
      </c>
      <c r="CW187" s="212">
        <f ca="1">(CW$130*INDEX('Term Pricing'!$I$1268:$I$1447,MATCH('Project 1'!CW$8,'Term Pricing'!$C$1268:$C$1447,0))*$E187*$F187)+(CW$130*INDEX('Term Pricing'!$J$1268:$J$1447,MATCH('Project 1'!CW$8,'Term Pricing'!$C$1268:$C$1447,0))*$E187*(1-$F187))</f>
        <v>92404.800000000003</v>
      </c>
      <c r="CX187" s="212">
        <f ca="1">(CX$130*INDEX('Term Pricing'!$I$1268:$I$1447,MATCH('Project 1'!CX$8,'Term Pricing'!$C$1268:$C$1447,0))*$E187*$F187)+(CX$130*INDEX('Term Pricing'!$J$1268:$J$1447,MATCH('Project 1'!CX$8,'Term Pricing'!$C$1268:$C$1447,0))*$E187*(1-$F187))</f>
        <v>92404.800000000003</v>
      </c>
      <c r="CY187" s="212">
        <f ca="1">(CY$130*INDEX('Term Pricing'!$I$1268:$I$1447,MATCH('Project 1'!CY$8,'Term Pricing'!$C$1268:$C$1447,0))*$E187*$F187)+(CY$130*INDEX('Term Pricing'!$J$1268:$J$1447,MATCH('Project 1'!CY$8,'Term Pricing'!$C$1268:$C$1447,0))*$E187*(1-$F187))</f>
        <v>89424</v>
      </c>
      <c r="CZ187" s="212">
        <f ca="1">(CZ$130*INDEX('Term Pricing'!$I$1268:$I$1447,MATCH('Project 1'!CZ$8,'Term Pricing'!$C$1268:$C$1447,0))*$E187*$F187)+(CZ$130*INDEX('Term Pricing'!$J$1268:$J$1447,MATCH('Project 1'!CZ$8,'Term Pricing'!$C$1268:$C$1447,0))*$E187*(1-$F187))</f>
        <v>92404.800000000003</v>
      </c>
      <c r="DA187" s="212">
        <f ca="1">(DA$130*INDEX('Term Pricing'!$I$1268:$I$1447,MATCH('Project 1'!DA$8,'Term Pricing'!$C$1268:$C$1447,0))*$E187*$F187)+(DA$130*INDEX('Term Pricing'!$J$1268:$J$1447,MATCH('Project 1'!DA$8,'Term Pricing'!$C$1268:$C$1447,0))*$E187*(1-$F187))</f>
        <v>89424</v>
      </c>
      <c r="DB187" s="212">
        <f ca="1">(DB$130*INDEX('Term Pricing'!$I$1268:$I$1447,MATCH('Project 1'!DB$8,'Term Pricing'!$C$1268:$C$1447,0))*$E187*$F187)+(DB$130*INDEX('Term Pricing'!$J$1268:$J$1447,MATCH('Project 1'!DB$8,'Term Pricing'!$C$1268:$C$1447,0))*$E187*(1-$F187))</f>
        <v>92404.800000000003</v>
      </c>
      <c r="DC187" s="212">
        <f ca="1">(DC$130*INDEX('Term Pricing'!$I$1268:$I$1447,MATCH('Project 1'!DC$8,'Term Pricing'!$C$1268:$C$1447,0))*$E187*$F187)+(DC$130*INDEX('Term Pricing'!$J$1268:$J$1447,MATCH('Project 1'!DC$8,'Term Pricing'!$C$1268:$C$1447,0))*$E187*(1-$F187))</f>
        <v>92404.800000000003</v>
      </c>
      <c r="DD187" s="212">
        <f ca="1">(DD$130*INDEX('Term Pricing'!$I$1268:$I$1447,MATCH('Project 1'!DD$8,'Term Pricing'!$C$1268:$C$1447,0))*$E187*$F187)+(DD$130*INDEX('Term Pricing'!$J$1268:$J$1447,MATCH('Project 1'!DD$8,'Term Pricing'!$C$1268:$C$1447,0))*$E187*(1-$F187))</f>
        <v>83462.399999999994</v>
      </c>
      <c r="DE187" s="212">
        <f ca="1">(DE$130*INDEX('Term Pricing'!$I$1268:$I$1447,MATCH('Project 1'!DE$8,'Term Pricing'!$C$1268:$C$1447,0))*$E187*$F187)+(DE$130*INDEX('Term Pricing'!$J$1268:$J$1447,MATCH('Project 1'!DE$8,'Term Pricing'!$C$1268:$C$1447,0))*$E187*(1-$F187))</f>
        <v>92404.800000000003</v>
      </c>
      <c r="DF187" s="212">
        <f ca="1">(DF$130*INDEX('Term Pricing'!$I$1268:$I$1447,MATCH('Project 1'!DF$8,'Term Pricing'!$C$1268:$C$1447,0))*$E187*$F187)+(DF$130*INDEX('Term Pricing'!$J$1268:$J$1447,MATCH('Project 1'!DF$8,'Term Pricing'!$C$1268:$C$1447,0))*$E187*(1-$F187))</f>
        <v>89424</v>
      </c>
      <c r="DG187" s="212">
        <f ca="1">(DG$130*INDEX('Term Pricing'!$I$1268:$I$1447,MATCH('Project 1'!DG$8,'Term Pricing'!$C$1268:$C$1447,0))*$E187*$F187)+(DG$130*INDEX('Term Pricing'!$J$1268:$J$1447,MATCH('Project 1'!DG$8,'Term Pricing'!$C$1268:$C$1447,0))*$E187*(1-$F187))</f>
        <v>92404.800000000003</v>
      </c>
      <c r="DH187" s="212">
        <f ca="1">(DH$130*INDEX('Term Pricing'!$I$1268:$I$1447,MATCH('Project 1'!DH$8,'Term Pricing'!$C$1268:$C$1447,0))*$E187*$F187)+(DH$130*INDEX('Term Pricing'!$J$1268:$J$1447,MATCH('Project 1'!DH$8,'Term Pricing'!$C$1268:$C$1447,0))*$E187*(1-$F187))</f>
        <v>89424</v>
      </c>
      <c r="DI187" s="212">
        <f ca="1">(DI$130*INDEX('Term Pricing'!$I$1268:$I$1447,MATCH('Project 1'!DI$8,'Term Pricing'!$C$1268:$C$1447,0))*$E187*$F187)+(DI$130*INDEX('Term Pricing'!$J$1268:$J$1447,MATCH('Project 1'!DI$8,'Term Pricing'!$C$1268:$C$1447,0))*$E187*(1-$F187))</f>
        <v>92404.800000000003</v>
      </c>
      <c r="DJ187" s="212">
        <f ca="1">(DJ$130*INDEX('Term Pricing'!$I$1268:$I$1447,MATCH('Project 1'!DJ$8,'Term Pricing'!$C$1268:$C$1447,0))*$E187*$F187)+(DJ$130*INDEX('Term Pricing'!$J$1268:$J$1447,MATCH('Project 1'!DJ$8,'Term Pricing'!$C$1268:$C$1447,0))*$E187*(1-$F187))</f>
        <v>92404.800000000003</v>
      </c>
      <c r="DK187" s="212">
        <f ca="1">(DK$130*INDEX('Term Pricing'!$I$1268:$I$1447,MATCH('Project 1'!DK$8,'Term Pricing'!$C$1268:$C$1447,0))*$E187*$F187)+(DK$130*INDEX('Term Pricing'!$J$1268:$J$1447,MATCH('Project 1'!DK$8,'Term Pricing'!$C$1268:$C$1447,0))*$E187*(1-$F187))</f>
        <v>89424</v>
      </c>
      <c r="DL187" s="212">
        <f ca="1">(DL$130*INDEX('Term Pricing'!$I$1268:$I$1447,MATCH('Project 1'!DL$8,'Term Pricing'!$C$1268:$C$1447,0))*$E187*$F187)+(DL$130*INDEX('Term Pricing'!$J$1268:$J$1447,MATCH('Project 1'!DL$8,'Term Pricing'!$C$1268:$C$1447,0))*$E187*(1-$F187))</f>
        <v>92404.800000000003</v>
      </c>
      <c r="DM187" s="212">
        <f ca="1">(DM$130*INDEX('Term Pricing'!$I$1268:$I$1447,MATCH('Project 1'!DM$8,'Term Pricing'!$C$1268:$C$1447,0))*$E187*$F187)+(DM$130*INDEX('Term Pricing'!$J$1268:$J$1447,MATCH('Project 1'!DM$8,'Term Pricing'!$C$1268:$C$1447,0))*$E187*(1-$F187))</f>
        <v>89424</v>
      </c>
      <c r="DN187" s="212">
        <f ca="1">(DN$130*INDEX('Term Pricing'!$I$1268:$I$1447,MATCH('Project 1'!DN$8,'Term Pricing'!$C$1268:$C$1447,0))*$E187*$F187)+(DN$130*INDEX('Term Pricing'!$J$1268:$J$1447,MATCH('Project 1'!DN$8,'Term Pricing'!$C$1268:$C$1447,0))*$E187*(1-$F187))</f>
        <v>92404.800000000003</v>
      </c>
      <c r="DO187" s="212">
        <f ca="1">(DO$130*INDEX('Term Pricing'!$I$1268:$I$1447,MATCH('Project 1'!DO$8,'Term Pricing'!$C$1268:$C$1447,0))*$E187*$F187)+(DO$130*INDEX('Term Pricing'!$J$1268:$J$1447,MATCH('Project 1'!DO$8,'Term Pricing'!$C$1268:$C$1447,0))*$E187*(1-$F187))</f>
        <v>92404.800000000003</v>
      </c>
      <c r="DP187" s="212">
        <f ca="1">(DP$130*INDEX('Term Pricing'!$I$1268:$I$1447,MATCH('Project 1'!DP$8,'Term Pricing'!$C$1268:$C$1447,0))*$E187*$F187)+(DP$130*INDEX('Term Pricing'!$J$1268:$J$1447,MATCH('Project 1'!DP$8,'Term Pricing'!$C$1268:$C$1447,0))*$E187*(1-$F187))</f>
        <v>83462.399999999994</v>
      </c>
      <c r="DQ187" s="212">
        <f ca="1">(DQ$130*INDEX('Term Pricing'!$I$1268:$I$1447,MATCH('Project 1'!DQ$8,'Term Pricing'!$C$1268:$C$1447,0))*$E187*$F187)+(DQ$130*INDEX('Term Pricing'!$J$1268:$J$1447,MATCH('Project 1'!DQ$8,'Term Pricing'!$C$1268:$C$1447,0))*$E187*(1-$F187))</f>
        <v>92404.800000000003</v>
      </c>
      <c r="DR187" s="212">
        <f ca="1">(DR$130*INDEX('Term Pricing'!$I$1268:$I$1447,MATCH('Project 1'!DR$8,'Term Pricing'!$C$1268:$C$1447,0))*$E187*$F187)+(DR$130*INDEX('Term Pricing'!$J$1268:$J$1447,MATCH('Project 1'!DR$8,'Term Pricing'!$C$1268:$C$1447,0))*$E187*(1-$F187))</f>
        <v>89424</v>
      </c>
      <c r="DS187" s="212">
        <f ca="1">(DS$130*INDEX('Term Pricing'!$I$1268:$I$1447,MATCH('Project 1'!DS$8,'Term Pricing'!$C$1268:$C$1447,0))*$E187*$F187)+(DS$130*INDEX('Term Pricing'!$J$1268:$J$1447,MATCH('Project 1'!DS$8,'Term Pricing'!$C$1268:$C$1447,0))*$E187*(1-$F187))</f>
        <v>92404.800000000003</v>
      </c>
      <c r="DT187" s="212">
        <f ca="1">(DT$130*INDEX('Term Pricing'!$I$1268:$I$1447,MATCH('Project 1'!DT$8,'Term Pricing'!$C$1268:$C$1447,0))*$E187*$F187)+(DT$130*INDEX('Term Pricing'!$J$1268:$J$1447,MATCH('Project 1'!DT$8,'Term Pricing'!$C$1268:$C$1447,0))*$E187*(1-$F187))</f>
        <v>89424</v>
      </c>
      <c r="DU187" s="212">
        <f ca="1">(DU$130*INDEX('Term Pricing'!$I$1268:$I$1447,MATCH('Project 1'!DU$8,'Term Pricing'!$C$1268:$C$1447,0))*$E187*$F187)+(DU$130*INDEX('Term Pricing'!$J$1268:$J$1447,MATCH('Project 1'!DU$8,'Term Pricing'!$C$1268:$C$1447,0))*$E187*(1-$F187))</f>
        <v>92404.800000000003</v>
      </c>
      <c r="DV187" s="212">
        <f ca="1">(DV$130*INDEX('Term Pricing'!$I$1268:$I$1447,MATCH('Project 1'!DV$8,'Term Pricing'!$C$1268:$C$1447,0))*$E187*$F187)+(DV$130*INDEX('Term Pricing'!$J$1268:$J$1447,MATCH('Project 1'!DV$8,'Term Pricing'!$C$1268:$C$1447,0))*$E187*(1-$F187))</f>
        <v>92404.800000000003</v>
      </c>
      <c r="DW187" s="212">
        <f ca="1">(DW$130*INDEX('Term Pricing'!$I$1268:$I$1447,MATCH('Project 1'!DW$8,'Term Pricing'!$C$1268:$C$1447,0))*$E187*$F187)+(DW$130*INDEX('Term Pricing'!$J$1268:$J$1447,MATCH('Project 1'!DW$8,'Term Pricing'!$C$1268:$C$1447,0))*$E187*(1-$F187))</f>
        <v>89424</v>
      </c>
      <c r="DX187" s="212">
        <f ca="1">(DX$130*INDEX('Term Pricing'!$I$1268:$I$1447,MATCH('Project 1'!DX$8,'Term Pricing'!$C$1268:$C$1447,0))*$E187*$F187)+(DX$130*INDEX('Term Pricing'!$J$1268:$J$1447,MATCH('Project 1'!DX$8,'Term Pricing'!$C$1268:$C$1447,0))*$E187*(1-$F187))</f>
        <v>92404.800000000003</v>
      </c>
      <c r="DY187" s="212">
        <f ca="1">(DY$130*INDEX('Term Pricing'!$I$1268:$I$1447,MATCH('Project 1'!DY$8,'Term Pricing'!$C$1268:$C$1447,0))*$E187*$F187)+(DY$130*INDEX('Term Pricing'!$J$1268:$J$1447,MATCH('Project 1'!DY$8,'Term Pricing'!$C$1268:$C$1447,0))*$E187*(1-$F187))</f>
        <v>89424</v>
      </c>
      <c r="DZ187" s="212">
        <f ca="1">(DZ$130*INDEX('Term Pricing'!$I$1268:$I$1447,MATCH('Project 1'!DZ$8,'Term Pricing'!$C$1268:$C$1447,0))*$E187*$F187)+(DZ$130*INDEX('Term Pricing'!$J$1268:$J$1447,MATCH('Project 1'!DZ$8,'Term Pricing'!$C$1268:$C$1447,0))*$E187*(1-$F187))</f>
        <v>92404.800000000003</v>
      </c>
    </row>
    <row r="188" spans="1:130">
      <c r="A188" s="151"/>
      <c r="C188" s="34" t="s">
        <v>264</v>
      </c>
      <c r="E188" s="70">
        <f>Inputs!H124</f>
        <v>0.2</v>
      </c>
      <c r="F188" s="70">
        <f>Inputs!I124</f>
        <v>0.6</v>
      </c>
      <c r="G188" s="54" t="s">
        <v>83</v>
      </c>
      <c r="H188" s="272">
        <f ca="1">IFERROR(SUM($J188:$DZ188)/(SUM($J$130:$DZ$130)*E188),0)</f>
        <v>1.3988973503194508</v>
      </c>
      <c r="I188" s="29"/>
      <c r="J188" s="212">
        <f ca="1">(J$130*INDEX('Term Pricing'!$I$1453:$I$1632,MATCH('Project 1'!J$8,'Term Pricing'!$C$1453:$C$1632,0))*$E188*$F188)+(J$130*INDEX('Term Pricing'!$J$1453:$J$1632,MATCH('Project 1'!J$8,'Term Pricing'!$C$1453:$C$1632,0))*$E188*(1-$F188))</f>
        <v>0</v>
      </c>
      <c r="K188" s="212">
        <f ca="1">(K$130*INDEX('Term Pricing'!$I$1453:$I$1632,MATCH('Project 1'!K$8,'Term Pricing'!$C$1453:$C$1632,0))*$E188*$F188)+(K$130*INDEX('Term Pricing'!$J$1453:$J$1632,MATCH('Project 1'!K$8,'Term Pricing'!$C$1453:$C$1632,0))*$E188*(1-$F188))</f>
        <v>0</v>
      </c>
      <c r="L188" s="212">
        <f ca="1">(L$130*INDEX('Term Pricing'!$I$1453:$I$1632,MATCH('Project 1'!L$8,'Term Pricing'!$C$1453:$C$1632,0))*$E188*$F188)+(L$130*INDEX('Term Pricing'!$J$1453:$J$1632,MATCH('Project 1'!L$8,'Term Pricing'!$C$1453:$C$1632,0))*$E188*(1-$F188))</f>
        <v>0</v>
      </c>
      <c r="M188" s="212">
        <f ca="1">(M$130*INDEX('Term Pricing'!$I$1453:$I$1632,MATCH('Project 1'!M$8,'Term Pricing'!$C$1453:$C$1632,0))*$E188*$F188)+(M$130*INDEX('Term Pricing'!$J$1453:$J$1632,MATCH('Project 1'!M$8,'Term Pricing'!$C$1453:$C$1632,0))*$E188*(1-$F188))</f>
        <v>0</v>
      </c>
      <c r="N188" s="212">
        <f ca="1">(N$130*INDEX('Term Pricing'!$I$1453:$I$1632,MATCH('Project 1'!N$8,'Term Pricing'!$C$1453:$C$1632,0))*$E188*$F188)+(N$130*INDEX('Term Pricing'!$J$1453:$J$1632,MATCH('Project 1'!N$8,'Term Pricing'!$C$1453:$C$1632,0))*$E188*(1-$F188))</f>
        <v>70573.032668625441</v>
      </c>
      <c r="O188" s="212">
        <f ca="1">(O$130*INDEX('Term Pricing'!$I$1453:$I$1632,MATCH('Project 1'!O$8,'Term Pricing'!$C$1453:$C$1632,0))*$E188*$F188)+(O$130*INDEX('Term Pricing'!$J$1453:$J$1632,MATCH('Project 1'!O$8,'Term Pricing'!$C$1453:$C$1632,0))*$E188*(1-$F188))</f>
        <v>71684.380579066623</v>
      </c>
      <c r="P188" s="212">
        <f ca="1">(P$130*INDEX('Term Pricing'!$I$1453:$I$1632,MATCH('Project 1'!P$8,'Term Pricing'!$C$1453:$C$1632,0))*$E188*$F188)+(P$130*INDEX('Term Pricing'!$J$1453:$J$1632,MATCH('Project 1'!P$8,'Term Pricing'!$C$1453:$C$1632,0))*$E188*(1-$F188))</f>
        <v>68149.618419765291</v>
      </c>
      <c r="Q188" s="212">
        <f ca="1">(Q$130*INDEX('Term Pricing'!$I$1453:$I$1632,MATCH('Project 1'!Q$8,'Term Pricing'!$C$1453:$C$1632,0))*$E188*$F188)+(Q$130*INDEX('Term Pricing'!$J$1453:$J$1632,MATCH('Project 1'!Q$8,'Term Pricing'!$C$1453:$C$1632,0))*$E188*(1-$F188))</f>
        <v>69154.08563404037</v>
      </c>
      <c r="R188" s="212">
        <f ca="1">(R$130*INDEX('Term Pricing'!$I$1453:$I$1632,MATCH('Project 1'!R$8,'Term Pricing'!$C$1453:$C$1632,0))*$E188*$F188)+(R$130*INDEX('Term Pricing'!$J$1453:$J$1632,MATCH('Project 1'!R$8,'Term Pricing'!$C$1453:$C$1632,0))*$E188*(1-$F188))</f>
        <v>67884.61391029376</v>
      </c>
      <c r="S188" s="212">
        <f ca="1">(S$130*INDEX('Term Pricing'!$I$1453:$I$1632,MATCH('Project 1'!S$8,'Term Pricing'!$C$1453:$C$1632,0))*$E188*$F188)+(S$130*INDEX('Term Pricing'!$J$1453:$J$1632,MATCH('Project 1'!S$8,'Term Pricing'!$C$1453:$C$1632,0))*$E188*(1-$F188))</f>
        <v>64459.447369549343</v>
      </c>
      <c r="T188" s="212">
        <f ca="1">(T$130*INDEX('Term Pricing'!$I$1453:$I$1632,MATCH('Project 1'!T$8,'Term Pricing'!$C$1453:$C$1632,0))*$E188*$F188)+(T$130*INDEX('Term Pricing'!$J$1453:$J$1632,MATCH('Project 1'!T$8,'Term Pricing'!$C$1453:$C$1632,0))*$E188*(1-$F188))</f>
        <v>65329.354942241931</v>
      </c>
      <c r="U188" s="212">
        <f ca="1">(U$130*INDEX('Term Pricing'!$I$1453:$I$1632,MATCH('Project 1'!U$8,'Term Pricing'!$C$1453:$C$1632,0))*$E188*$F188)+(U$130*INDEX('Term Pricing'!$J$1453:$J$1632,MATCH('Project 1'!U$8,'Term Pricing'!$C$1453:$C$1632,0))*$E188*(1-$F188))</f>
        <v>61982.898399540005</v>
      </c>
      <c r="V188" s="212">
        <f ca="1">(V$130*INDEX('Term Pricing'!$I$1453:$I$1632,MATCH('Project 1'!V$8,'Term Pricing'!$C$1453:$C$1632,0))*$E188*$F188)+(V$130*INDEX('Term Pricing'!$J$1453:$J$1632,MATCH('Project 1'!V$8,'Term Pricing'!$C$1453:$C$1632,0))*$E188*(1-$F188))</f>
        <v>62767.235706982246</v>
      </c>
      <c r="W188" s="212">
        <f ca="1">(W$130*INDEX('Term Pricing'!$I$1453:$I$1632,MATCH('Project 1'!W$8,'Term Pricing'!$C$1453:$C$1632,0))*$E188*$F188)+(W$130*INDEX('Term Pricing'!$J$1453:$J$1632,MATCH('Project 1'!W$8,'Term Pricing'!$C$1453:$C$1632,0))*$E188*(1-$F188))</f>
        <v>61485.890230897421</v>
      </c>
      <c r="X188" s="212">
        <f ca="1">(X$130*INDEX('Term Pricing'!$I$1453:$I$1632,MATCH('Project 1'!X$8,'Term Pricing'!$C$1453:$C$1632,0))*$E188*$F188)+(X$130*INDEX('Term Pricing'!$J$1453:$J$1632,MATCH('Project 1'!X$8,'Term Pricing'!$C$1453:$C$1632,0))*$E188*(1-$F188))</f>
        <v>54379.435018092961</v>
      </c>
      <c r="Y188" s="212">
        <f ca="1">(Y$130*INDEX('Term Pricing'!$I$1453:$I$1632,MATCH('Project 1'!Y$8,'Term Pricing'!$C$1453:$C$1632,0))*$E188*$F188)+(Y$130*INDEX('Term Pricing'!$J$1453:$J$1632,MATCH('Project 1'!Y$8,'Term Pricing'!$C$1453:$C$1632,0))*$E188*(1-$F188))</f>
        <v>58927.892942565319</v>
      </c>
      <c r="Z188" s="212">
        <f ca="1">(Z$130*INDEX('Term Pricing'!$I$1453:$I$1632,MATCH('Project 1'!Z$8,'Term Pricing'!$C$1453:$C$1632,0))*$E188*$F188)+(Z$130*INDEX('Term Pricing'!$J$1453:$J$1632,MATCH('Project 1'!Z$8,'Term Pricing'!$C$1453:$C$1632,0))*$E188*(1-$F188))</f>
        <v>55793.514841784629</v>
      </c>
      <c r="AA188" s="212">
        <f ca="1">(AA$130*INDEX('Term Pricing'!$I$1453:$I$1632,MATCH('Project 1'!AA$8,'Term Pricing'!$C$1453:$C$1632,0))*$E188*$F188)+(AA$130*INDEX('Term Pricing'!$J$1453:$J$1632,MATCH('Project 1'!AA$8,'Term Pricing'!$C$1453:$C$1632,0))*$E188*(1-$F188))</f>
        <v>56554.559061927393</v>
      </c>
      <c r="AB188" s="212">
        <f ca="1">(AB$130*INDEX('Term Pricing'!$I$1453:$I$1632,MATCH('Project 1'!AB$8,'Term Pricing'!$C$1453:$C$1632,0))*$E188*$F188)+(AB$130*INDEX('Term Pricing'!$J$1453:$J$1632,MATCH('Project 1'!AB$8,'Term Pricing'!$C$1453:$C$1632,0))*$E188*(1-$F188))</f>
        <v>53920.889343556701</v>
      </c>
      <c r="AC188" s="212">
        <f ca="1">(AC$130*INDEX('Term Pricing'!$I$1453:$I$1632,MATCH('Project 1'!AC$8,'Term Pricing'!$C$1453:$C$1632,0))*$E188*$F188)+(AC$130*INDEX('Term Pricing'!$J$1453:$J$1632,MATCH('Project 1'!AC$8,'Term Pricing'!$C$1453:$C$1632,0))*$E188*(1-$F188))</f>
        <v>55442.880000000005</v>
      </c>
      <c r="AD188" s="212">
        <f ca="1">(AD$130*INDEX('Term Pricing'!$I$1453:$I$1632,MATCH('Project 1'!AD$8,'Term Pricing'!$C$1453:$C$1632,0))*$E188*$F188)+(AD$130*INDEX('Term Pricing'!$J$1453:$J$1632,MATCH('Project 1'!AD$8,'Term Pricing'!$C$1453:$C$1632,0))*$E188*(1-$F188))</f>
        <v>55442.880000000005</v>
      </c>
      <c r="AE188" s="212">
        <f ca="1">(AE$130*INDEX('Term Pricing'!$I$1453:$I$1632,MATCH('Project 1'!AE$8,'Term Pricing'!$C$1453:$C$1632,0))*$E188*$F188)+(AE$130*INDEX('Term Pricing'!$J$1453:$J$1632,MATCH('Project 1'!AE$8,'Term Pricing'!$C$1453:$C$1632,0))*$E188*(1-$F188))</f>
        <v>53654.400000000001</v>
      </c>
      <c r="AF188" s="212">
        <f ca="1">(AF$130*INDEX('Term Pricing'!$I$1453:$I$1632,MATCH('Project 1'!AF$8,'Term Pricing'!$C$1453:$C$1632,0))*$E188*$F188)+(AF$130*INDEX('Term Pricing'!$J$1453:$J$1632,MATCH('Project 1'!AF$8,'Term Pricing'!$C$1453:$C$1632,0))*$E188*(1-$F188))</f>
        <v>55442.880000000005</v>
      </c>
      <c r="AG188" s="212">
        <f ca="1">(AG$130*INDEX('Term Pricing'!$I$1453:$I$1632,MATCH('Project 1'!AG$8,'Term Pricing'!$C$1453:$C$1632,0))*$E188*$F188)+(AG$130*INDEX('Term Pricing'!$J$1453:$J$1632,MATCH('Project 1'!AG$8,'Term Pricing'!$C$1453:$C$1632,0))*$E188*(1-$F188))</f>
        <v>53654.400000000001</v>
      </c>
      <c r="AH188" s="212">
        <f ca="1">(AH$130*INDEX('Term Pricing'!$I$1453:$I$1632,MATCH('Project 1'!AH$8,'Term Pricing'!$C$1453:$C$1632,0))*$E188*$F188)+(AH$130*INDEX('Term Pricing'!$J$1453:$J$1632,MATCH('Project 1'!AH$8,'Term Pricing'!$C$1453:$C$1632,0))*$E188*(1-$F188))</f>
        <v>55442.880000000005</v>
      </c>
      <c r="AI188" s="212">
        <f ca="1">(AI$130*INDEX('Term Pricing'!$I$1453:$I$1632,MATCH('Project 1'!AI$8,'Term Pricing'!$C$1453:$C$1632,0))*$E188*$F188)+(AI$130*INDEX('Term Pricing'!$J$1453:$J$1632,MATCH('Project 1'!AI$8,'Term Pricing'!$C$1453:$C$1632,0))*$E188*(1-$F188))</f>
        <v>55442.880000000005</v>
      </c>
      <c r="AJ188" s="212">
        <f ca="1">(AJ$130*INDEX('Term Pricing'!$I$1453:$I$1632,MATCH('Project 1'!AJ$8,'Term Pricing'!$C$1453:$C$1632,0))*$E188*$F188)+(AJ$130*INDEX('Term Pricing'!$J$1453:$J$1632,MATCH('Project 1'!AJ$8,'Term Pricing'!$C$1453:$C$1632,0))*$E188*(1-$F188))</f>
        <v>51865.919999999998</v>
      </c>
      <c r="AK188" s="212">
        <f ca="1">(AK$130*INDEX('Term Pricing'!$I$1453:$I$1632,MATCH('Project 1'!AK$8,'Term Pricing'!$C$1453:$C$1632,0))*$E188*$F188)+(AK$130*INDEX('Term Pricing'!$J$1453:$J$1632,MATCH('Project 1'!AK$8,'Term Pricing'!$C$1453:$C$1632,0))*$E188*(1-$F188))</f>
        <v>55442.880000000005</v>
      </c>
      <c r="AL188" s="212">
        <f ca="1">(AL$130*INDEX('Term Pricing'!$I$1453:$I$1632,MATCH('Project 1'!AL$8,'Term Pricing'!$C$1453:$C$1632,0))*$E188*$F188)+(AL$130*INDEX('Term Pricing'!$J$1453:$J$1632,MATCH('Project 1'!AL$8,'Term Pricing'!$C$1453:$C$1632,0))*$E188*(1-$F188))</f>
        <v>53654.400000000001</v>
      </c>
      <c r="AM188" s="212">
        <f ca="1">(AM$130*INDEX('Term Pricing'!$I$1453:$I$1632,MATCH('Project 1'!AM$8,'Term Pricing'!$C$1453:$C$1632,0))*$E188*$F188)+(AM$130*INDEX('Term Pricing'!$J$1453:$J$1632,MATCH('Project 1'!AM$8,'Term Pricing'!$C$1453:$C$1632,0))*$E188*(1-$F188))</f>
        <v>55442.880000000005</v>
      </c>
      <c r="AN188" s="212">
        <f ca="1">(AN$130*INDEX('Term Pricing'!$I$1453:$I$1632,MATCH('Project 1'!AN$8,'Term Pricing'!$C$1453:$C$1632,0))*$E188*$F188)+(AN$130*INDEX('Term Pricing'!$J$1453:$J$1632,MATCH('Project 1'!AN$8,'Term Pricing'!$C$1453:$C$1632,0))*$E188*(1-$F188))</f>
        <v>53654.400000000001</v>
      </c>
      <c r="AO188" s="212">
        <f ca="1">(AO$130*INDEX('Term Pricing'!$I$1453:$I$1632,MATCH('Project 1'!AO$8,'Term Pricing'!$C$1453:$C$1632,0))*$E188*$F188)+(AO$130*INDEX('Term Pricing'!$J$1453:$J$1632,MATCH('Project 1'!AO$8,'Term Pricing'!$C$1453:$C$1632,0))*$E188*(1-$F188))</f>
        <v>55442.880000000005</v>
      </c>
      <c r="AP188" s="212">
        <f ca="1">(AP$130*INDEX('Term Pricing'!$I$1453:$I$1632,MATCH('Project 1'!AP$8,'Term Pricing'!$C$1453:$C$1632,0))*$E188*$F188)+(AP$130*INDEX('Term Pricing'!$J$1453:$J$1632,MATCH('Project 1'!AP$8,'Term Pricing'!$C$1453:$C$1632,0))*$E188*(1-$F188))</f>
        <v>55442.880000000005</v>
      </c>
      <c r="AQ188" s="212">
        <f ca="1">(AQ$130*INDEX('Term Pricing'!$I$1453:$I$1632,MATCH('Project 1'!AQ$8,'Term Pricing'!$C$1453:$C$1632,0))*$E188*$F188)+(AQ$130*INDEX('Term Pricing'!$J$1453:$J$1632,MATCH('Project 1'!AQ$8,'Term Pricing'!$C$1453:$C$1632,0))*$E188*(1-$F188))</f>
        <v>53654.400000000001</v>
      </c>
      <c r="AR188" s="212">
        <f ca="1">(AR$130*INDEX('Term Pricing'!$I$1453:$I$1632,MATCH('Project 1'!AR$8,'Term Pricing'!$C$1453:$C$1632,0))*$E188*$F188)+(AR$130*INDEX('Term Pricing'!$J$1453:$J$1632,MATCH('Project 1'!AR$8,'Term Pricing'!$C$1453:$C$1632,0))*$E188*(1-$F188))</f>
        <v>55442.880000000005</v>
      </c>
      <c r="AS188" s="212">
        <f ca="1">(AS$130*INDEX('Term Pricing'!$I$1453:$I$1632,MATCH('Project 1'!AS$8,'Term Pricing'!$C$1453:$C$1632,0))*$E188*$F188)+(AS$130*INDEX('Term Pricing'!$J$1453:$J$1632,MATCH('Project 1'!AS$8,'Term Pricing'!$C$1453:$C$1632,0))*$E188*(1-$F188))</f>
        <v>53654.400000000001</v>
      </c>
      <c r="AT188" s="212">
        <f ca="1">(AT$130*INDEX('Term Pricing'!$I$1453:$I$1632,MATCH('Project 1'!AT$8,'Term Pricing'!$C$1453:$C$1632,0))*$E188*$F188)+(AT$130*INDEX('Term Pricing'!$J$1453:$J$1632,MATCH('Project 1'!AT$8,'Term Pricing'!$C$1453:$C$1632,0))*$E188*(1-$F188))</f>
        <v>55442.880000000005</v>
      </c>
      <c r="AU188" s="212">
        <f ca="1">(AU$130*INDEX('Term Pricing'!$I$1453:$I$1632,MATCH('Project 1'!AU$8,'Term Pricing'!$C$1453:$C$1632,0))*$E188*$F188)+(AU$130*INDEX('Term Pricing'!$J$1453:$J$1632,MATCH('Project 1'!AU$8,'Term Pricing'!$C$1453:$C$1632,0))*$E188*(1-$F188))</f>
        <v>55442.880000000005</v>
      </c>
      <c r="AV188" s="212">
        <f ca="1">(AV$130*INDEX('Term Pricing'!$I$1453:$I$1632,MATCH('Project 1'!AV$8,'Term Pricing'!$C$1453:$C$1632,0))*$E188*$F188)+(AV$130*INDEX('Term Pricing'!$J$1453:$J$1632,MATCH('Project 1'!AV$8,'Term Pricing'!$C$1453:$C$1632,0))*$E188*(1-$F188))</f>
        <v>50077.440000000002</v>
      </c>
      <c r="AW188" s="212">
        <f ca="1">(AW$130*INDEX('Term Pricing'!$I$1453:$I$1632,MATCH('Project 1'!AW$8,'Term Pricing'!$C$1453:$C$1632,0))*$E188*$F188)+(AW$130*INDEX('Term Pricing'!$J$1453:$J$1632,MATCH('Project 1'!AW$8,'Term Pricing'!$C$1453:$C$1632,0))*$E188*(1-$F188))</f>
        <v>55442.880000000005</v>
      </c>
      <c r="AX188" s="212">
        <f ca="1">(AX$130*INDEX('Term Pricing'!$I$1453:$I$1632,MATCH('Project 1'!AX$8,'Term Pricing'!$C$1453:$C$1632,0))*$E188*$F188)+(AX$130*INDEX('Term Pricing'!$J$1453:$J$1632,MATCH('Project 1'!AX$8,'Term Pricing'!$C$1453:$C$1632,0))*$E188*(1-$F188))</f>
        <v>89424</v>
      </c>
      <c r="AY188" s="212">
        <f ca="1">(AY$130*INDEX('Term Pricing'!$I$1453:$I$1632,MATCH('Project 1'!AY$8,'Term Pricing'!$C$1453:$C$1632,0))*$E188*$F188)+(AY$130*INDEX('Term Pricing'!$J$1453:$J$1632,MATCH('Project 1'!AY$8,'Term Pricing'!$C$1453:$C$1632,0))*$E188*(1-$F188))</f>
        <v>92404.800000000003</v>
      </c>
      <c r="AZ188" s="212">
        <f ca="1">(AZ$130*INDEX('Term Pricing'!$I$1453:$I$1632,MATCH('Project 1'!AZ$8,'Term Pricing'!$C$1453:$C$1632,0))*$E188*$F188)+(AZ$130*INDEX('Term Pricing'!$J$1453:$J$1632,MATCH('Project 1'!AZ$8,'Term Pricing'!$C$1453:$C$1632,0))*$E188*(1-$F188))</f>
        <v>89424</v>
      </c>
      <c r="BA188" s="212">
        <f ca="1">(BA$130*INDEX('Term Pricing'!$I$1453:$I$1632,MATCH('Project 1'!BA$8,'Term Pricing'!$C$1453:$C$1632,0))*$E188*$F188)+(BA$130*INDEX('Term Pricing'!$J$1453:$J$1632,MATCH('Project 1'!BA$8,'Term Pricing'!$C$1453:$C$1632,0))*$E188*(1-$F188))</f>
        <v>92404.800000000003</v>
      </c>
      <c r="BB188" s="212">
        <f ca="1">(BB$130*INDEX('Term Pricing'!$I$1453:$I$1632,MATCH('Project 1'!BB$8,'Term Pricing'!$C$1453:$C$1632,0))*$E188*$F188)+(BB$130*INDEX('Term Pricing'!$J$1453:$J$1632,MATCH('Project 1'!BB$8,'Term Pricing'!$C$1453:$C$1632,0))*$E188*(1-$F188))</f>
        <v>92404.800000000003</v>
      </c>
      <c r="BC188" s="212">
        <f ca="1">(BC$130*INDEX('Term Pricing'!$I$1453:$I$1632,MATCH('Project 1'!BC$8,'Term Pricing'!$C$1453:$C$1632,0))*$E188*$F188)+(BC$130*INDEX('Term Pricing'!$J$1453:$J$1632,MATCH('Project 1'!BC$8,'Term Pricing'!$C$1453:$C$1632,0))*$E188*(1-$F188))</f>
        <v>89424</v>
      </c>
      <c r="BD188" s="212">
        <f ca="1">(BD$130*INDEX('Term Pricing'!$I$1453:$I$1632,MATCH('Project 1'!BD$8,'Term Pricing'!$C$1453:$C$1632,0))*$E188*$F188)+(BD$130*INDEX('Term Pricing'!$J$1453:$J$1632,MATCH('Project 1'!BD$8,'Term Pricing'!$C$1453:$C$1632,0))*$E188*(1-$F188))</f>
        <v>92404.800000000003</v>
      </c>
      <c r="BE188" s="212">
        <f ca="1">(BE$130*INDEX('Term Pricing'!$I$1453:$I$1632,MATCH('Project 1'!BE$8,'Term Pricing'!$C$1453:$C$1632,0))*$E188*$F188)+(BE$130*INDEX('Term Pricing'!$J$1453:$J$1632,MATCH('Project 1'!BE$8,'Term Pricing'!$C$1453:$C$1632,0))*$E188*(1-$F188))</f>
        <v>89424</v>
      </c>
      <c r="BF188" s="212">
        <f ca="1">(BF$130*INDEX('Term Pricing'!$I$1453:$I$1632,MATCH('Project 1'!BF$8,'Term Pricing'!$C$1453:$C$1632,0))*$E188*$F188)+(BF$130*INDEX('Term Pricing'!$J$1453:$J$1632,MATCH('Project 1'!BF$8,'Term Pricing'!$C$1453:$C$1632,0))*$E188*(1-$F188))</f>
        <v>92404.800000000003</v>
      </c>
      <c r="BG188" s="212">
        <f ca="1">(BG$130*INDEX('Term Pricing'!$I$1453:$I$1632,MATCH('Project 1'!BG$8,'Term Pricing'!$C$1453:$C$1632,0))*$E188*$F188)+(BG$130*INDEX('Term Pricing'!$J$1453:$J$1632,MATCH('Project 1'!BG$8,'Term Pricing'!$C$1453:$C$1632,0))*$E188*(1-$F188))</f>
        <v>92404.800000000003</v>
      </c>
      <c r="BH188" s="212">
        <f ca="1">(BH$130*INDEX('Term Pricing'!$I$1453:$I$1632,MATCH('Project 1'!BH$8,'Term Pricing'!$C$1453:$C$1632,0))*$E188*$F188)+(BH$130*INDEX('Term Pricing'!$J$1453:$J$1632,MATCH('Project 1'!BH$8,'Term Pricing'!$C$1453:$C$1632,0))*$E188*(1-$F188))</f>
        <v>83462.399999999994</v>
      </c>
      <c r="BI188" s="212">
        <f ca="1">(BI$130*INDEX('Term Pricing'!$I$1453:$I$1632,MATCH('Project 1'!BI$8,'Term Pricing'!$C$1453:$C$1632,0))*$E188*$F188)+(BI$130*INDEX('Term Pricing'!$J$1453:$J$1632,MATCH('Project 1'!BI$8,'Term Pricing'!$C$1453:$C$1632,0))*$E188*(1-$F188))</f>
        <v>92404.800000000003</v>
      </c>
      <c r="BJ188" s="212">
        <f ca="1">(BJ$130*INDEX('Term Pricing'!$I$1453:$I$1632,MATCH('Project 1'!BJ$8,'Term Pricing'!$C$1453:$C$1632,0))*$E188*$F188)+(BJ$130*INDEX('Term Pricing'!$J$1453:$J$1632,MATCH('Project 1'!BJ$8,'Term Pricing'!$C$1453:$C$1632,0))*$E188*(1-$F188))</f>
        <v>89424</v>
      </c>
      <c r="BK188" s="212">
        <f ca="1">(BK$130*INDEX('Term Pricing'!$I$1453:$I$1632,MATCH('Project 1'!BK$8,'Term Pricing'!$C$1453:$C$1632,0))*$E188*$F188)+(BK$130*INDEX('Term Pricing'!$J$1453:$J$1632,MATCH('Project 1'!BK$8,'Term Pricing'!$C$1453:$C$1632,0))*$E188*(1-$F188))</f>
        <v>92404.800000000003</v>
      </c>
      <c r="BL188" s="212">
        <f ca="1">(BL$130*INDEX('Term Pricing'!$I$1453:$I$1632,MATCH('Project 1'!BL$8,'Term Pricing'!$C$1453:$C$1632,0))*$E188*$F188)+(BL$130*INDEX('Term Pricing'!$J$1453:$J$1632,MATCH('Project 1'!BL$8,'Term Pricing'!$C$1453:$C$1632,0))*$E188*(1-$F188))</f>
        <v>89424</v>
      </c>
      <c r="BM188" s="212">
        <f ca="1">(BM$130*INDEX('Term Pricing'!$I$1453:$I$1632,MATCH('Project 1'!BM$8,'Term Pricing'!$C$1453:$C$1632,0))*$E188*$F188)+(BM$130*INDEX('Term Pricing'!$J$1453:$J$1632,MATCH('Project 1'!BM$8,'Term Pricing'!$C$1453:$C$1632,0))*$E188*(1-$F188))</f>
        <v>92404.800000000003</v>
      </c>
      <c r="BN188" s="212">
        <f ca="1">(BN$130*INDEX('Term Pricing'!$I$1453:$I$1632,MATCH('Project 1'!BN$8,'Term Pricing'!$C$1453:$C$1632,0))*$E188*$F188)+(BN$130*INDEX('Term Pricing'!$J$1453:$J$1632,MATCH('Project 1'!BN$8,'Term Pricing'!$C$1453:$C$1632,0))*$E188*(1-$F188))</f>
        <v>92404.800000000003</v>
      </c>
      <c r="BO188" s="212">
        <f ca="1">(BO$130*INDEX('Term Pricing'!$I$1453:$I$1632,MATCH('Project 1'!BO$8,'Term Pricing'!$C$1453:$C$1632,0))*$E188*$F188)+(BO$130*INDEX('Term Pricing'!$J$1453:$J$1632,MATCH('Project 1'!BO$8,'Term Pricing'!$C$1453:$C$1632,0))*$E188*(1-$F188))</f>
        <v>89424</v>
      </c>
      <c r="BP188" s="212">
        <f ca="1">(BP$130*INDEX('Term Pricing'!$I$1453:$I$1632,MATCH('Project 1'!BP$8,'Term Pricing'!$C$1453:$C$1632,0))*$E188*$F188)+(BP$130*INDEX('Term Pricing'!$J$1453:$J$1632,MATCH('Project 1'!BP$8,'Term Pricing'!$C$1453:$C$1632,0))*$E188*(1-$F188))</f>
        <v>92404.800000000003</v>
      </c>
      <c r="BQ188" s="212">
        <f ca="1">(BQ$130*INDEX('Term Pricing'!$I$1453:$I$1632,MATCH('Project 1'!BQ$8,'Term Pricing'!$C$1453:$C$1632,0))*$E188*$F188)+(BQ$130*INDEX('Term Pricing'!$J$1453:$J$1632,MATCH('Project 1'!BQ$8,'Term Pricing'!$C$1453:$C$1632,0))*$E188*(1-$F188))</f>
        <v>89424</v>
      </c>
      <c r="BR188" s="212">
        <f ca="1">(BR$130*INDEX('Term Pricing'!$I$1453:$I$1632,MATCH('Project 1'!BR$8,'Term Pricing'!$C$1453:$C$1632,0))*$E188*$F188)+(BR$130*INDEX('Term Pricing'!$J$1453:$J$1632,MATCH('Project 1'!BR$8,'Term Pricing'!$C$1453:$C$1632,0))*$E188*(1-$F188))</f>
        <v>92404.800000000003</v>
      </c>
      <c r="BS188" s="212">
        <f ca="1">(BS$130*INDEX('Term Pricing'!$I$1453:$I$1632,MATCH('Project 1'!BS$8,'Term Pricing'!$C$1453:$C$1632,0))*$E188*$F188)+(BS$130*INDEX('Term Pricing'!$J$1453:$J$1632,MATCH('Project 1'!BS$8,'Term Pricing'!$C$1453:$C$1632,0))*$E188*(1-$F188))</f>
        <v>92404.800000000003</v>
      </c>
      <c r="BT188" s="212">
        <f ca="1">(BT$130*INDEX('Term Pricing'!$I$1453:$I$1632,MATCH('Project 1'!BT$8,'Term Pricing'!$C$1453:$C$1632,0))*$E188*$F188)+(BT$130*INDEX('Term Pricing'!$J$1453:$J$1632,MATCH('Project 1'!BT$8,'Term Pricing'!$C$1453:$C$1632,0))*$E188*(1-$F188))</f>
        <v>83462.399999999994</v>
      </c>
      <c r="BU188" s="212">
        <f ca="1">(BU$130*INDEX('Term Pricing'!$I$1453:$I$1632,MATCH('Project 1'!BU$8,'Term Pricing'!$C$1453:$C$1632,0))*$E188*$F188)+(BU$130*INDEX('Term Pricing'!$J$1453:$J$1632,MATCH('Project 1'!BU$8,'Term Pricing'!$C$1453:$C$1632,0))*$E188*(1-$F188))</f>
        <v>92404.800000000003</v>
      </c>
      <c r="BV188" s="212">
        <f ca="1">(BV$130*INDEX('Term Pricing'!$I$1453:$I$1632,MATCH('Project 1'!BV$8,'Term Pricing'!$C$1453:$C$1632,0))*$E188*$F188)+(BV$130*INDEX('Term Pricing'!$J$1453:$J$1632,MATCH('Project 1'!BV$8,'Term Pricing'!$C$1453:$C$1632,0))*$E188*(1-$F188))</f>
        <v>89424</v>
      </c>
      <c r="BW188" s="212">
        <f ca="1">(BW$130*INDEX('Term Pricing'!$I$1453:$I$1632,MATCH('Project 1'!BW$8,'Term Pricing'!$C$1453:$C$1632,0))*$E188*$F188)+(BW$130*INDEX('Term Pricing'!$J$1453:$J$1632,MATCH('Project 1'!BW$8,'Term Pricing'!$C$1453:$C$1632,0))*$E188*(1-$F188))</f>
        <v>92404.800000000003</v>
      </c>
      <c r="BX188" s="212">
        <f ca="1">(BX$130*INDEX('Term Pricing'!$I$1453:$I$1632,MATCH('Project 1'!BX$8,'Term Pricing'!$C$1453:$C$1632,0))*$E188*$F188)+(BX$130*INDEX('Term Pricing'!$J$1453:$J$1632,MATCH('Project 1'!BX$8,'Term Pricing'!$C$1453:$C$1632,0))*$E188*(1-$F188))</f>
        <v>89424</v>
      </c>
      <c r="BY188" s="212">
        <f ca="1">(BY$130*INDEX('Term Pricing'!$I$1453:$I$1632,MATCH('Project 1'!BY$8,'Term Pricing'!$C$1453:$C$1632,0))*$E188*$F188)+(BY$130*INDEX('Term Pricing'!$J$1453:$J$1632,MATCH('Project 1'!BY$8,'Term Pricing'!$C$1453:$C$1632,0))*$E188*(1-$F188))</f>
        <v>92404.800000000003</v>
      </c>
      <c r="BZ188" s="212">
        <f ca="1">(BZ$130*INDEX('Term Pricing'!$I$1453:$I$1632,MATCH('Project 1'!BZ$8,'Term Pricing'!$C$1453:$C$1632,0))*$E188*$F188)+(BZ$130*INDEX('Term Pricing'!$J$1453:$J$1632,MATCH('Project 1'!BZ$8,'Term Pricing'!$C$1453:$C$1632,0))*$E188*(1-$F188))</f>
        <v>92404.800000000003</v>
      </c>
      <c r="CA188" s="212">
        <f ca="1">(CA$130*INDEX('Term Pricing'!$I$1453:$I$1632,MATCH('Project 1'!CA$8,'Term Pricing'!$C$1453:$C$1632,0))*$E188*$F188)+(CA$130*INDEX('Term Pricing'!$J$1453:$J$1632,MATCH('Project 1'!CA$8,'Term Pricing'!$C$1453:$C$1632,0))*$E188*(1-$F188))</f>
        <v>89424</v>
      </c>
      <c r="CB188" s="212">
        <f ca="1">(CB$130*INDEX('Term Pricing'!$I$1453:$I$1632,MATCH('Project 1'!CB$8,'Term Pricing'!$C$1453:$C$1632,0))*$E188*$F188)+(CB$130*INDEX('Term Pricing'!$J$1453:$J$1632,MATCH('Project 1'!CB$8,'Term Pricing'!$C$1453:$C$1632,0))*$E188*(1-$F188))</f>
        <v>92404.800000000003</v>
      </c>
      <c r="CC188" s="212">
        <f ca="1">(CC$130*INDEX('Term Pricing'!$I$1453:$I$1632,MATCH('Project 1'!CC$8,'Term Pricing'!$C$1453:$C$1632,0))*$E188*$F188)+(CC$130*INDEX('Term Pricing'!$J$1453:$J$1632,MATCH('Project 1'!CC$8,'Term Pricing'!$C$1453:$C$1632,0))*$E188*(1-$F188))</f>
        <v>89424</v>
      </c>
      <c r="CD188" s="212">
        <f ca="1">(CD$130*INDEX('Term Pricing'!$I$1453:$I$1632,MATCH('Project 1'!CD$8,'Term Pricing'!$C$1453:$C$1632,0))*$E188*$F188)+(CD$130*INDEX('Term Pricing'!$J$1453:$J$1632,MATCH('Project 1'!CD$8,'Term Pricing'!$C$1453:$C$1632,0))*$E188*(1-$F188))</f>
        <v>92404.800000000003</v>
      </c>
      <c r="CE188" s="212">
        <f ca="1">(CE$130*INDEX('Term Pricing'!$I$1453:$I$1632,MATCH('Project 1'!CE$8,'Term Pricing'!$C$1453:$C$1632,0))*$E188*$F188)+(CE$130*INDEX('Term Pricing'!$J$1453:$J$1632,MATCH('Project 1'!CE$8,'Term Pricing'!$C$1453:$C$1632,0))*$E188*(1-$F188))</f>
        <v>92404.800000000003</v>
      </c>
      <c r="CF188" s="212">
        <f ca="1">(CF$130*INDEX('Term Pricing'!$I$1453:$I$1632,MATCH('Project 1'!CF$8,'Term Pricing'!$C$1453:$C$1632,0))*$E188*$F188)+(CF$130*INDEX('Term Pricing'!$J$1453:$J$1632,MATCH('Project 1'!CF$8,'Term Pricing'!$C$1453:$C$1632,0))*$E188*(1-$F188))</f>
        <v>86443.199999999997</v>
      </c>
      <c r="CG188" s="212">
        <f ca="1">(CG$130*INDEX('Term Pricing'!$I$1453:$I$1632,MATCH('Project 1'!CG$8,'Term Pricing'!$C$1453:$C$1632,0))*$E188*$F188)+(CG$130*INDEX('Term Pricing'!$J$1453:$J$1632,MATCH('Project 1'!CG$8,'Term Pricing'!$C$1453:$C$1632,0))*$E188*(1-$F188))</f>
        <v>92404.800000000003</v>
      </c>
      <c r="CH188" s="212">
        <f ca="1">(CH$130*INDEX('Term Pricing'!$I$1453:$I$1632,MATCH('Project 1'!CH$8,'Term Pricing'!$C$1453:$C$1632,0))*$E188*$F188)+(CH$130*INDEX('Term Pricing'!$J$1453:$J$1632,MATCH('Project 1'!CH$8,'Term Pricing'!$C$1453:$C$1632,0))*$E188*(1-$F188))</f>
        <v>89424</v>
      </c>
      <c r="CI188" s="212">
        <f ca="1">(CI$130*INDEX('Term Pricing'!$I$1453:$I$1632,MATCH('Project 1'!CI$8,'Term Pricing'!$C$1453:$C$1632,0))*$E188*$F188)+(CI$130*INDEX('Term Pricing'!$J$1453:$J$1632,MATCH('Project 1'!CI$8,'Term Pricing'!$C$1453:$C$1632,0))*$E188*(1-$F188))</f>
        <v>92404.800000000003</v>
      </c>
      <c r="CJ188" s="212">
        <f ca="1">(CJ$130*INDEX('Term Pricing'!$I$1453:$I$1632,MATCH('Project 1'!CJ$8,'Term Pricing'!$C$1453:$C$1632,0))*$E188*$F188)+(CJ$130*INDEX('Term Pricing'!$J$1453:$J$1632,MATCH('Project 1'!CJ$8,'Term Pricing'!$C$1453:$C$1632,0))*$E188*(1-$F188))</f>
        <v>89424</v>
      </c>
      <c r="CK188" s="212">
        <f ca="1">(CK$130*INDEX('Term Pricing'!$I$1453:$I$1632,MATCH('Project 1'!CK$8,'Term Pricing'!$C$1453:$C$1632,0))*$E188*$F188)+(CK$130*INDEX('Term Pricing'!$J$1453:$J$1632,MATCH('Project 1'!CK$8,'Term Pricing'!$C$1453:$C$1632,0))*$E188*(1-$F188))</f>
        <v>92404.800000000003</v>
      </c>
      <c r="CL188" s="212">
        <f ca="1">(CL$130*INDEX('Term Pricing'!$I$1453:$I$1632,MATCH('Project 1'!CL$8,'Term Pricing'!$C$1453:$C$1632,0))*$E188*$F188)+(CL$130*INDEX('Term Pricing'!$J$1453:$J$1632,MATCH('Project 1'!CL$8,'Term Pricing'!$C$1453:$C$1632,0))*$E188*(1-$F188))</f>
        <v>92404.800000000003</v>
      </c>
      <c r="CM188" s="212">
        <f ca="1">(CM$130*INDEX('Term Pricing'!$I$1453:$I$1632,MATCH('Project 1'!CM$8,'Term Pricing'!$C$1453:$C$1632,0))*$E188*$F188)+(CM$130*INDEX('Term Pricing'!$J$1453:$J$1632,MATCH('Project 1'!CM$8,'Term Pricing'!$C$1453:$C$1632,0))*$E188*(1-$F188))</f>
        <v>89424</v>
      </c>
      <c r="CN188" s="212">
        <f ca="1">(CN$130*INDEX('Term Pricing'!$I$1453:$I$1632,MATCH('Project 1'!CN$8,'Term Pricing'!$C$1453:$C$1632,0))*$E188*$F188)+(CN$130*INDEX('Term Pricing'!$J$1453:$J$1632,MATCH('Project 1'!CN$8,'Term Pricing'!$C$1453:$C$1632,0))*$E188*(1-$F188))</f>
        <v>92404.800000000003</v>
      </c>
      <c r="CO188" s="212">
        <f ca="1">(CO$130*INDEX('Term Pricing'!$I$1453:$I$1632,MATCH('Project 1'!CO$8,'Term Pricing'!$C$1453:$C$1632,0))*$E188*$F188)+(CO$130*INDEX('Term Pricing'!$J$1453:$J$1632,MATCH('Project 1'!CO$8,'Term Pricing'!$C$1453:$C$1632,0))*$E188*(1-$F188))</f>
        <v>89424</v>
      </c>
      <c r="CP188" s="212">
        <f ca="1">(CP$130*INDEX('Term Pricing'!$I$1453:$I$1632,MATCH('Project 1'!CP$8,'Term Pricing'!$C$1453:$C$1632,0))*$E188*$F188)+(CP$130*INDEX('Term Pricing'!$J$1453:$J$1632,MATCH('Project 1'!CP$8,'Term Pricing'!$C$1453:$C$1632,0))*$E188*(1-$F188))</f>
        <v>92404.800000000003</v>
      </c>
      <c r="CQ188" s="212">
        <f ca="1">(CQ$130*INDEX('Term Pricing'!$I$1453:$I$1632,MATCH('Project 1'!CQ$8,'Term Pricing'!$C$1453:$C$1632,0))*$E188*$F188)+(CQ$130*INDEX('Term Pricing'!$J$1453:$J$1632,MATCH('Project 1'!CQ$8,'Term Pricing'!$C$1453:$C$1632,0))*$E188*(1-$F188))</f>
        <v>92404.800000000003</v>
      </c>
      <c r="CR188" s="212">
        <f ca="1">(CR$130*INDEX('Term Pricing'!$I$1453:$I$1632,MATCH('Project 1'!CR$8,'Term Pricing'!$C$1453:$C$1632,0))*$E188*$F188)+(CR$130*INDEX('Term Pricing'!$J$1453:$J$1632,MATCH('Project 1'!CR$8,'Term Pricing'!$C$1453:$C$1632,0))*$E188*(1-$F188))</f>
        <v>83462.399999999994</v>
      </c>
      <c r="CS188" s="212">
        <f ca="1">(CS$130*INDEX('Term Pricing'!$I$1453:$I$1632,MATCH('Project 1'!CS$8,'Term Pricing'!$C$1453:$C$1632,0))*$E188*$F188)+(CS$130*INDEX('Term Pricing'!$J$1453:$J$1632,MATCH('Project 1'!CS$8,'Term Pricing'!$C$1453:$C$1632,0))*$E188*(1-$F188))</f>
        <v>92404.800000000003</v>
      </c>
      <c r="CT188" s="212">
        <f ca="1">(CT$130*INDEX('Term Pricing'!$I$1453:$I$1632,MATCH('Project 1'!CT$8,'Term Pricing'!$C$1453:$C$1632,0))*$E188*$F188)+(CT$130*INDEX('Term Pricing'!$J$1453:$J$1632,MATCH('Project 1'!CT$8,'Term Pricing'!$C$1453:$C$1632,0))*$E188*(1-$F188))</f>
        <v>89424</v>
      </c>
      <c r="CU188" s="212">
        <f ca="1">(CU$130*INDEX('Term Pricing'!$I$1453:$I$1632,MATCH('Project 1'!CU$8,'Term Pricing'!$C$1453:$C$1632,0))*$E188*$F188)+(CU$130*INDEX('Term Pricing'!$J$1453:$J$1632,MATCH('Project 1'!CU$8,'Term Pricing'!$C$1453:$C$1632,0))*$E188*(1-$F188))</f>
        <v>92404.800000000003</v>
      </c>
      <c r="CV188" s="212">
        <f ca="1">(CV$130*INDEX('Term Pricing'!$I$1453:$I$1632,MATCH('Project 1'!CV$8,'Term Pricing'!$C$1453:$C$1632,0))*$E188*$F188)+(CV$130*INDEX('Term Pricing'!$J$1453:$J$1632,MATCH('Project 1'!CV$8,'Term Pricing'!$C$1453:$C$1632,0))*$E188*(1-$F188))</f>
        <v>89424</v>
      </c>
      <c r="CW188" s="212">
        <f ca="1">(CW$130*INDEX('Term Pricing'!$I$1453:$I$1632,MATCH('Project 1'!CW$8,'Term Pricing'!$C$1453:$C$1632,0))*$E188*$F188)+(CW$130*INDEX('Term Pricing'!$J$1453:$J$1632,MATCH('Project 1'!CW$8,'Term Pricing'!$C$1453:$C$1632,0))*$E188*(1-$F188))</f>
        <v>92404.800000000003</v>
      </c>
      <c r="CX188" s="212">
        <f ca="1">(CX$130*INDEX('Term Pricing'!$I$1453:$I$1632,MATCH('Project 1'!CX$8,'Term Pricing'!$C$1453:$C$1632,0))*$E188*$F188)+(CX$130*INDEX('Term Pricing'!$J$1453:$J$1632,MATCH('Project 1'!CX$8,'Term Pricing'!$C$1453:$C$1632,0))*$E188*(1-$F188))</f>
        <v>92404.800000000003</v>
      </c>
      <c r="CY188" s="212">
        <f ca="1">(CY$130*INDEX('Term Pricing'!$I$1453:$I$1632,MATCH('Project 1'!CY$8,'Term Pricing'!$C$1453:$C$1632,0))*$E188*$F188)+(CY$130*INDEX('Term Pricing'!$J$1453:$J$1632,MATCH('Project 1'!CY$8,'Term Pricing'!$C$1453:$C$1632,0))*$E188*(1-$F188))</f>
        <v>89424</v>
      </c>
      <c r="CZ188" s="212">
        <f ca="1">(CZ$130*INDEX('Term Pricing'!$I$1453:$I$1632,MATCH('Project 1'!CZ$8,'Term Pricing'!$C$1453:$C$1632,0))*$E188*$F188)+(CZ$130*INDEX('Term Pricing'!$J$1453:$J$1632,MATCH('Project 1'!CZ$8,'Term Pricing'!$C$1453:$C$1632,0))*$E188*(1-$F188))</f>
        <v>92404.800000000003</v>
      </c>
      <c r="DA188" s="212">
        <f ca="1">(DA$130*INDEX('Term Pricing'!$I$1453:$I$1632,MATCH('Project 1'!DA$8,'Term Pricing'!$C$1453:$C$1632,0))*$E188*$F188)+(DA$130*INDEX('Term Pricing'!$J$1453:$J$1632,MATCH('Project 1'!DA$8,'Term Pricing'!$C$1453:$C$1632,0))*$E188*(1-$F188))</f>
        <v>89424</v>
      </c>
      <c r="DB188" s="212">
        <f ca="1">(DB$130*INDEX('Term Pricing'!$I$1453:$I$1632,MATCH('Project 1'!DB$8,'Term Pricing'!$C$1453:$C$1632,0))*$E188*$F188)+(DB$130*INDEX('Term Pricing'!$J$1453:$J$1632,MATCH('Project 1'!DB$8,'Term Pricing'!$C$1453:$C$1632,0))*$E188*(1-$F188))</f>
        <v>92404.800000000003</v>
      </c>
      <c r="DC188" s="212">
        <f ca="1">(DC$130*INDEX('Term Pricing'!$I$1453:$I$1632,MATCH('Project 1'!DC$8,'Term Pricing'!$C$1453:$C$1632,0))*$E188*$F188)+(DC$130*INDEX('Term Pricing'!$J$1453:$J$1632,MATCH('Project 1'!DC$8,'Term Pricing'!$C$1453:$C$1632,0))*$E188*(1-$F188))</f>
        <v>92404.800000000003</v>
      </c>
      <c r="DD188" s="212">
        <f ca="1">(DD$130*INDEX('Term Pricing'!$I$1453:$I$1632,MATCH('Project 1'!DD$8,'Term Pricing'!$C$1453:$C$1632,0))*$E188*$F188)+(DD$130*INDEX('Term Pricing'!$J$1453:$J$1632,MATCH('Project 1'!DD$8,'Term Pricing'!$C$1453:$C$1632,0))*$E188*(1-$F188))</f>
        <v>83462.399999999994</v>
      </c>
      <c r="DE188" s="212">
        <f ca="1">(DE$130*INDEX('Term Pricing'!$I$1453:$I$1632,MATCH('Project 1'!DE$8,'Term Pricing'!$C$1453:$C$1632,0))*$E188*$F188)+(DE$130*INDEX('Term Pricing'!$J$1453:$J$1632,MATCH('Project 1'!DE$8,'Term Pricing'!$C$1453:$C$1632,0))*$E188*(1-$F188))</f>
        <v>92404.800000000003</v>
      </c>
      <c r="DF188" s="212">
        <f ca="1">(DF$130*INDEX('Term Pricing'!$I$1453:$I$1632,MATCH('Project 1'!DF$8,'Term Pricing'!$C$1453:$C$1632,0))*$E188*$F188)+(DF$130*INDEX('Term Pricing'!$J$1453:$J$1632,MATCH('Project 1'!DF$8,'Term Pricing'!$C$1453:$C$1632,0))*$E188*(1-$F188))</f>
        <v>89424</v>
      </c>
      <c r="DG188" s="212">
        <f ca="1">(DG$130*INDEX('Term Pricing'!$I$1453:$I$1632,MATCH('Project 1'!DG$8,'Term Pricing'!$C$1453:$C$1632,0))*$E188*$F188)+(DG$130*INDEX('Term Pricing'!$J$1453:$J$1632,MATCH('Project 1'!DG$8,'Term Pricing'!$C$1453:$C$1632,0))*$E188*(1-$F188))</f>
        <v>92404.800000000003</v>
      </c>
      <c r="DH188" s="212">
        <f ca="1">(DH$130*INDEX('Term Pricing'!$I$1453:$I$1632,MATCH('Project 1'!DH$8,'Term Pricing'!$C$1453:$C$1632,0))*$E188*$F188)+(DH$130*INDEX('Term Pricing'!$J$1453:$J$1632,MATCH('Project 1'!DH$8,'Term Pricing'!$C$1453:$C$1632,0))*$E188*(1-$F188))</f>
        <v>89424</v>
      </c>
      <c r="DI188" s="212">
        <f ca="1">(DI$130*INDEX('Term Pricing'!$I$1453:$I$1632,MATCH('Project 1'!DI$8,'Term Pricing'!$C$1453:$C$1632,0))*$E188*$F188)+(DI$130*INDEX('Term Pricing'!$J$1453:$J$1632,MATCH('Project 1'!DI$8,'Term Pricing'!$C$1453:$C$1632,0))*$E188*(1-$F188))</f>
        <v>92404.800000000003</v>
      </c>
      <c r="DJ188" s="212">
        <f ca="1">(DJ$130*INDEX('Term Pricing'!$I$1453:$I$1632,MATCH('Project 1'!DJ$8,'Term Pricing'!$C$1453:$C$1632,0))*$E188*$F188)+(DJ$130*INDEX('Term Pricing'!$J$1453:$J$1632,MATCH('Project 1'!DJ$8,'Term Pricing'!$C$1453:$C$1632,0))*$E188*(1-$F188))</f>
        <v>92404.800000000003</v>
      </c>
      <c r="DK188" s="212">
        <f ca="1">(DK$130*INDEX('Term Pricing'!$I$1453:$I$1632,MATCH('Project 1'!DK$8,'Term Pricing'!$C$1453:$C$1632,0))*$E188*$F188)+(DK$130*INDEX('Term Pricing'!$J$1453:$J$1632,MATCH('Project 1'!DK$8,'Term Pricing'!$C$1453:$C$1632,0))*$E188*(1-$F188))</f>
        <v>89424</v>
      </c>
      <c r="DL188" s="212">
        <f ca="1">(DL$130*INDEX('Term Pricing'!$I$1453:$I$1632,MATCH('Project 1'!DL$8,'Term Pricing'!$C$1453:$C$1632,0))*$E188*$F188)+(DL$130*INDEX('Term Pricing'!$J$1453:$J$1632,MATCH('Project 1'!DL$8,'Term Pricing'!$C$1453:$C$1632,0))*$E188*(1-$F188))</f>
        <v>92404.800000000003</v>
      </c>
      <c r="DM188" s="212">
        <f ca="1">(DM$130*INDEX('Term Pricing'!$I$1453:$I$1632,MATCH('Project 1'!DM$8,'Term Pricing'!$C$1453:$C$1632,0))*$E188*$F188)+(DM$130*INDEX('Term Pricing'!$J$1453:$J$1632,MATCH('Project 1'!DM$8,'Term Pricing'!$C$1453:$C$1632,0))*$E188*(1-$F188))</f>
        <v>89424</v>
      </c>
      <c r="DN188" s="212">
        <f ca="1">(DN$130*INDEX('Term Pricing'!$I$1453:$I$1632,MATCH('Project 1'!DN$8,'Term Pricing'!$C$1453:$C$1632,0))*$E188*$F188)+(DN$130*INDEX('Term Pricing'!$J$1453:$J$1632,MATCH('Project 1'!DN$8,'Term Pricing'!$C$1453:$C$1632,0))*$E188*(1-$F188))</f>
        <v>92404.800000000003</v>
      </c>
      <c r="DO188" s="212">
        <f ca="1">(DO$130*INDEX('Term Pricing'!$I$1453:$I$1632,MATCH('Project 1'!DO$8,'Term Pricing'!$C$1453:$C$1632,0))*$E188*$F188)+(DO$130*INDEX('Term Pricing'!$J$1453:$J$1632,MATCH('Project 1'!DO$8,'Term Pricing'!$C$1453:$C$1632,0))*$E188*(1-$F188))</f>
        <v>92404.800000000003</v>
      </c>
      <c r="DP188" s="212">
        <f ca="1">(DP$130*INDEX('Term Pricing'!$I$1453:$I$1632,MATCH('Project 1'!DP$8,'Term Pricing'!$C$1453:$C$1632,0))*$E188*$F188)+(DP$130*INDEX('Term Pricing'!$J$1453:$J$1632,MATCH('Project 1'!DP$8,'Term Pricing'!$C$1453:$C$1632,0))*$E188*(1-$F188))</f>
        <v>83462.399999999994</v>
      </c>
      <c r="DQ188" s="212">
        <f ca="1">(DQ$130*INDEX('Term Pricing'!$I$1453:$I$1632,MATCH('Project 1'!DQ$8,'Term Pricing'!$C$1453:$C$1632,0))*$E188*$F188)+(DQ$130*INDEX('Term Pricing'!$J$1453:$J$1632,MATCH('Project 1'!DQ$8,'Term Pricing'!$C$1453:$C$1632,0))*$E188*(1-$F188))</f>
        <v>92404.800000000003</v>
      </c>
      <c r="DR188" s="212">
        <f ca="1">(DR$130*INDEX('Term Pricing'!$I$1453:$I$1632,MATCH('Project 1'!DR$8,'Term Pricing'!$C$1453:$C$1632,0))*$E188*$F188)+(DR$130*INDEX('Term Pricing'!$J$1453:$J$1632,MATCH('Project 1'!DR$8,'Term Pricing'!$C$1453:$C$1632,0))*$E188*(1-$F188))</f>
        <v>89424</v>
      </c>
      <c r="DS188" s="212">
        <f ca="1">(DS$130*INDEX('Term Pricing'!$I$1453:$I$1632,MATCH('Project 1'!DS$8,'Term Pricing'!$C$1453:$C$1632,0))*$E188*$F188)+(DS$130*INDEX('Term Pricing'!$J$1453:$J$1632,MATCH('Project 1'!DS$8,'Term Pricing'!$C$1453:$C$1632,0))*$E188*(1-$F188))</f>
        <v>92404.800000000003</v>
      </c>
      <c r="DT188" s="212">
        <f ca="1">(DT$130*INDEX('Term Pricing'!$I$1453:$I$1632,MATCH('Project 1'!DT$8,'Term Pricing'!$C$1453:$C$1632,0))*$E188*$F188)+(DT$130*INDEX('Term Pricing'!$J$1453:$J$1632,MATCH('Project 1'!DT$8,'Term Pricing'!$C$1453:$C$1632,0))*$E188*(1-$F188))</f>
        <v>89424</v>
      </c>
      <c r="DU188" s="212">
        <f ca="1">(DU$130*INDEX('Term Pricing'!$I$1453:$I$1632,MATCH('Project 1'!DU$8,'Term Pricing'!$C$1453:$C$1632,0))*$E188*$F188)+(DU$130*INDEX('Term Pricing'!$J$1453:$J$1632,MATCH('Project 1'!DU$8,'Term Pricing'!$C$1453:$C$1632,0))*$E188*(1-$F188))</f>
        <v>92404.800000000003</v>
      </c>
      <c r="DV188" s="212">
        <f ca="1">(DV$130*INDEX('Term Pricing'!$I$1453:$I$1632,MATCH('Project 1'!DV$8,'Term Pricing'!$C$1453:$C$1632,0))*$E188*$F188)+(DV$130*INDEX('Term Pricing'!$J$1453:$J$1632,MATCH('Project 1'!DV$8,'Term Pricing'!$C$1453:$C$1632,0))*$E188*(1-$F188))</f>
        <v>92404.800000000003</v>
      </c>
      <c r="DW188" s="212">
        <f ca="1">(DW$130*INDEX('Term Pricing'!$I$1453:$I$1632,MATCH('Project 1'!DW$8,'Term Pricing'!$C$1453:$C$1632,0))*$E188*$F188)+(DW$130*INDEX('Term Pricing'!$J$1453:$J$1632,MATCH('Project 1'!DW$8,'Term Pricing'!$C$1453:$C$1632,0))*$E188*(1-$F188))</f>
        <v>89424</v>
      </c>
      <c r="DX188" s="212">
        <f ca="1">(DX$130*INDEX('Term Pricing'!$I$1453:$I$1632,MATCH('Project 1'!DX$8,'Term Pricing'!$C$1453:$C$1632,0))*$E188*$F188)+(DX$130*INDEX('Term Pricing'!$J$1453:$J$1632,MATCH('Project 1'!DX$8,'Term Pricing'!$C$1453:$C$1632,0))*$E188*(1-$F188))</f>
        <v>92404.800000000003</v>
      </c>
      <c r="DY188" s="212">
        <f ca="1">(DY$130*INDEX('Term Pricing'!$I$1453:$I$1632,MATCH('Project 1'!DY$8,'Term Pricing'!$C$1453:$C$1632,0))*$E188*$F188)+(DY$130*INDEX('Term Pricing'!$J$1453:$J$1632,MATCH('Project 1'!DY$8,'Term Pricing'!$C$1453:$C$1632,0))*$E188*(1-$F188))</f>
        <v>89424</v>
      </c>
      <c r="DZ188" s="212">
        <f ca="1">(DZ$130*INDEX('Term Pricing'!$I$1453:$I$1632,MATCH('Project 1'!DZ$8,'Term Pricing'!$C$1453:$C$1632,0))*$E188*$F188)+(DZ$130*INDEX('Term Pricing'!$J$1453:$J$1632,MATCH('Project 1'!DZ$8,'Term Pricing'!$C$1453:$C$1632,0))*$E188*(1-$F188))</f>
        <v>92404.800000000003</v>
      </c>
    </row>
    <row r="189" spans="1:130" ht="13">
      <c r="A189" s="151"/>
      <c r="C189" s="22" t="s">
        <v>72</v>
      </c>
      <c r="E189" s="72">
        <f>SUM(E184:E188)</f>
        <v>1</v>
      </c>
      <c r="F189" s="71"/>
      <c r="G189" s="54" t="s">
        <v>83</v>
      </c>
      <c r="H189" s="273">
        <f ca="1">SUM(J189:DZ189)</f>
        <v>49025346.997800432</v>
      </c>
      <c r="I189" s="274"/>
      <c r="J189" s="275">
        <f t="shared" ref="J189:AO189" ca="1" si="377">SUM(J184:J188)</f>
        <v>0</v>
      </c>
      <c r="K189" s="275">
        <f t="shared" ca="1" si="377"/>
        <v>0</v>
      </c>
      <c r="L189" s="275">
        <f t="shared" ca="1" si="377"/>
        <v>0</v>
      </c>
      <c r="M189" s="275">
        <f t="shared" ca="1" si="377"/>
        <v>0</v>
      </c>
      <c r="N189" s="275">
        <f t="shared" ca="1" si="377"/>
        <v>432986.01955729804</v>
      </c>
      <c r="O189" s="275">
        <f t="shared" ca="1" si="377"/>
        <v>440713.21702488587</v>
      </c>
      <c r="P189" s="275">
        <f t="shared" ca="1" si="377"/>
        <v>419915.55439710687</v>
      </c>
      <c r="Q189" s="275">
        <f t="shared" ca="1" si="377"/>
        <v>427121.62718722748</v>
      </c>
      <c r="R189" s="275">
        <f t="shared" ca="1" si="377"/>
        <v>420289.85529830307</v>
      </c>
      <c r="S189" s="275">
        <f t="shared" ca="1" si="377"/>
        <v>400092.30980448757</v>
      </c>
      <c r="T189" s="275">
        <f t="shared" ca="1" si="377"/>
        <v>406559.30344564083</v>
      </c>
      <c r="U189" s="275">
        <f t="shared" ca="1" si="377"/>
        <v>386783.21005798847</v>
      </c>
      <c r="V189" s="275">
        <f t="shared" ca="1" si="377"/>
        <v>392787.37893028924</v>
      </c>
      <c r="W189" s="275">
        <f t="shared" ca="1" si="377"/>
        <v>385901.2213262</v>
      </c>
      <c r="X189" s="275">
        <f t="shared" ca="1" si="377"/>
        <v>342341.50252853485</v>
      </c>
      <c r="Y189" s="275">
        <f t="shared" ca="1" si="377"/>
        <v>372152.88378314639</v>
      </c>
      <c r="Z189" s="275">
        <f t="shared" ca="1" si="377"/>
        <v>353518.63735468895</v>
      </c>
      <c r="AA189" s="275">
        <f t="shared" ca="1" si="377"/>
        <v>358646.55038726184</v>
      </c>
      <c r="AB189" s="275">
        <f t="shared" ca="1" si="377"/>
        <v>340911.95841791609</v>
      </c>
      <c r="AC189" s="275">
        <f t="shared" ca="1" si="377"/>
        <v>346492.51774730906</v>
      </c>
      <c r="AD189" s="275">
        <f t="shared" ca="1" si="377"/>
        <v>341015.32650564011</v>
      </c>
      <c r="AE189" s="275">
        <f t="shared" ca="1" si="377"/>
        <v>324747.64009707607</v>
      </c>
      <c r="AF189" s="275">
        <f t="shared" ca="1" si="377"/>
        <v>330167.85660795553</v>
      </c>
      <c r="AG189" s="275">
        <f t="shared" ca="1" si="377"/>
        <v>314754.12391649722</v>
      </c>
      <c r="AH189" s="275">
        <f t="shared" ca="1" si="377"/>
        <v>320723.71229820914</v>
      </c>
      <c r="AI189" s="275">
        <f t="shared" ca="1" si="377"/>
        <v>316823.1287076294</v>
      </c>
      <c r="AJ189" s="275">
        <f t="shared" ca="1" si="377"/>
        <v>293014.94754175964</v>
      </c>
      <c r="AK189" s="275">
        <f t="shared" ca="1" si="377"/>
        <v>309928.5320491973</v>
      </c>
      <c r="AL189" s="275">
        <f t="shared" ca="1" si="377"/>
        <v>297672.51811412186</v>
      </c>
      <c r="AM189" s="275">
        <f t="shared" ca="1" si="377"/>
        <v>305288.61192208133</v>
      </c>
      <c r="AN189" s="275">
        <f t="shared" ca="1" si="377"/>
        <v>293236.17345328932</v>
      </c>
      <c r="AO189" s="275">
        <f t="shared" ca="1" si="377"/>
        <v>300762.32166709477</v>
      </c>
      <c r="AP189" s="275">
        <f t="shared" ref="AP189:BU189" ca="1" si="378">SUM(AP184:AP188)</f>
        <v>298544.4573843776</v>
      </c>
      <c r="AQ189" s="275">
        <f t="shared" ca="1" si="378"/>
        <v>286798.13413808931</v>
      </c>
      <c r="AR189" s="275">
        <f t="shared" ca="1" si="378"/>
        <v>294204.05179449008</v>
      </c>
      <c r="AS189" s="275">
        <f t="shared" ca="1" si="378"/>
        <v>282661.17884379259</v>
      </c>
      <c r="AT189" s="275">
        <f t="shared" ca="1" si="378"/>
        <v>289996.32747557759</v>
      </c>
      <c r="AU189" s="275">
        <f t="shared" ca="1" si="378"/>
        <v>287944.07226210996</v>
      </c>
      <c r="AV189" s="275">
        <f t="shared" ca="1" si="378"/>
        <v>258256.71896668401</v>
      </c>
      <c r="AW189" s="275">
        <f t="shared" ca="1" si="378"/>
        <v>283945.92269022047</v>
      </c>
      <c r="AX189" s="275">
        <f t="shared" ca="1" si="378"/>
        <v>454840.48498477612</v>
      </c>
      <c r="AY189" s="275">
        <f t="shared" ca="1" si="378"/>
        <v>466821.76822643657</v>
      </c>
      <c r="AZ189" s="275">
        <f t="shared" ca="1" si="378"/>
        <v>448985.24090503913</v>
      </c>
      <c r="BA189" s="275">
        <f t="shared" ca="1" si="378"/>
        <v>462024</v>
      </c>
      <c r="BB189" s="275">
        <f t="shared" ca="1" si="378"/>
        <v>462024</v>
      </c>
      <c r="BC189" s="275">
        <f t="shared" ca="1" si="378"/>
        <v>447120</v>
      </c>
      <c r="BD189" s="275">
        <f t="shared" ca="1" si="378"/>
        <v>462024</v>
      </c>
      <c r="BE189" s="275">
        <f t="shared" ca="1" si="378"/>
        <v>447120</v>
      </c>
      <c r="BF189" s="275">
        <f t="shared" ca="1" si="378"/>
        <v>462024</v>
      </c>
      <c r="BG189" s="275">
        <f t="shared" ca="1" si="378"/>
        <v>462024</v>
      </c>
      <c r="BH189" s="275">
        <f t="shared" ca="1" si="378"/>
        <v>417312</v>
      </c>
      <c r="BI189" s="275">
        <f t="shared" ca="1" si="378"/>
        <v>462024</v>
      </c>
      <c r="BJ189" s="275">
        <f t="shared" ca="1" si="378"/>
        <v>447120</v>
      </c>
      <c r="BK189" s="275">
        <f t="shared" ca="1" si="378"/>
        <v>462024</v>
      </c>
      <c r="BL189" s="275">
        <f t="shared" ca="1" si="378"/>
        <v>447120</v>
      </c>
      <c r="BM189" s="275">
        <f t="shared" ca="1" si="378"/>
        <v>462024</v>
      </c>
      <c r="BN189" s="275">
        <f t="shared" ca="1" si="378"/>
        <v>462024</v>
      </c>
      <c r="BO189" s="275">
        <f t="shared" ca="1" si="378"/>
        <v>447120</v>
      </c>
      <c r="BP189" s="275">
        <f t="shared" ca="1" si="378"/>
        <v>462024</v>
      </c>
      <c r="BQ189" s="275">
        <f t="shared" ca="1" si="378"/>
        <v>447120</v>
      </c>
      <c r="BR189" s="275">
        <f t="shared" ca="1" si="378"/>
        <v>462024</v>
      </c>
      <c r="BS189" s="275">
        <f t="shared" ca="1" si="378"/>
        <v>462024</v>
      </c>
      <c r="BT189" s="275">
        <f t="shared" ca="1" si="378"/>
        <v>417312</v>
      </c>
      <c r="BU189" s="275">
        <f t="shared" ca="1" si="378"/>
        <v>462024</v>
      </c>
      <c r="BV189" s="275">
        <f t="shared" ref="BV189:CC189" ca="1" si="379">SUM(BV184:BV188)</f>
        <v>447120</v>
      </c>
      <c r="BW189" s="275">
        <f t="shared" ca="1" si="379"/>
        <v>462024</v>
      </c>
      <c r="BX189" s="275">
        <f t="shared" ca="1" si="379"/>
        <v>447120</v>
      </c>
      <c r="BY189" s="275">
        <f t="shared" ca="1" si="379"/>
        <v>462024</v>
      </c>
      <c r="BZ189" s="275">
        <f t="shared" ca="1" si="379"/>
        <v>462024</v>
      </c>
      <c r="CA189" s="275">
        <f t="shared" ca="1" si="379"/>
        <v>447120</v>
      </c>
      <c r="CB189" s="275">
        <f t="shared" ca="1" si="379"/>
        <v>462024</v>
      </c>
      <c r="CC189" s="275">
        <f t="shared" ca="1" si="379"/>
        <v>447120</v>
      </c>
      <c r="CD189" s="275">
        <f t="shared" ref="CD189:DL189" ca="1" si="380">SUM(CD184:CD188)</f>
        <v>462024</v>
      </c>
      <c r="CE189" s="275">
        <f t="shared" ca="1" si="380"/>
        <v>462024</v>
      </c>
      <c r="CF189" s="275">
        <f t="shared" ca="1" si="380"/>
        <v>432216</v>
      </c>
      <c r="CG189" s="275">
        <f t="shared" ca="1" si="380"/>
        <v>462024</v>
      </c>
      <c r="CH189" s="275">
        <f t="shared" ca="1" si="380"/>
        <v>447120</v>
      </c>
      <c r="CI189" s="275">
        <f t="shared" ca="1" si="380"/>
        <v>462024</v>
      </c>
      <c r="CJ189" s="275">
        <f t="shared" ca="1" si="380"/>
        <v>447120</v>
      </c>
      <c r="CK189" s="275">
        <f t="shared" ca="1" si="380"/>
        <v>462024</v>
      </c>
      <c r="CL189" s="275">
        <f t="shared" ca="1" si="380"/>
        <v>462024</v>
      </c>
      <c r="CM189" s="275">
        <f t="shared" ca="1" si="380"/>
        <v>447120</v>
      </c>
      <c r="CN189" s="275">
        <f t="shared" ca="1" si="380"/>
        <v>462024</v>
      </c>
      <c r="CO189" s="275">
        <f t="shared" ca="1" si="380"/>
        <v>447120</v>
      </c>
      <c r="CP189" s="275">
        <f t="shared" ca="1" si="380"/>
        <v>462024</v>
      </c>
      <c r="CQ189" s="275">
        <f t="shared" ca="1" si="380"/>
        <v>462024</v>
      </c>
      <c r="CR189" s="275">
        <f t="shared" ca="1" si="380"/>
        <v>417312</v>
      </c>
      <c r="CS189" s="275">
        <f t="shared" ca="1" si="380"/>
        <v>462024</v>
      </c>
      <c r="CT189" s="275">
        <f t="shared" ca="1" si="380"/>
        <v>447120</v>
      </c>
      <c r="CU189" s="275">
        <f t="shared" ca="1" si="380"/>
        <v>462024</v>
      </c>
      <c r="CV189" s="275">
        <f t="shared" ca="1" si="380"/>
        <v>447120</v>
      </c>
      <c r="CW189" s="275">
        <f t="shared" ca="1" si="380"/>
        <v>462024</v>
      </c>
      <c r="CX189" s="275">
        <f t="shared" ca="1" si="380"/>
        <v>462024</v>
      </c>
      <c r="CY189" s="275">
        <f t="shared" ca="1" si="380"/>
        <v>447120</v>
      </c>
      <c r="CZ189" s="275">
        <f t="shared" ca="1" si="380"/>
        <v>462024</v>
      </c>
      <c r="DA189" s="275">
        <f t="shared" ca="1" si="380"/>
        <v>447120</v>
      </c>
      <c r="DB189" s="275">
        <f t="shared" ca="1" si="380"/>
        <v>462024</v>
      </c>
      <c r="DC189" s="275">
        <f t="shared" ca="1" si="380"/>
        <v>462024</v>
      </c>
      <c r="DD189" s="275">
        <f t="shared" ca="1" si="380"/>
        <v>417312</v>
      </c>
      <c r="DE189" s="275">
        <f t="shared" ca="1" si="380"/>
        <v>462024</v>
      </c>
      <c r="DF189" s="275">
        <f t="shared" ca="1" si="380"/>
        <v>447120</v>
      </c>
      <c r="DG189" s="275">
        <f t="shared" ca="1" si="380"/>
        <v>462024</v>
      </c>
      <c r="DH189" s="275">
        <f t="shared" ca="1" si="380"/>
        <v>447120</v>
      </c>
      <c r="DI189" s="275">
        <f t="shared" ca="1" si="380"/>
        <v>462024</v>
      </c>
      <c r="DJ189" s="275">
        <f t="shared" ca="1" si="380"/>
        <v>462024</v>
      </c>
      <c r="DK189" s="275">
        <f t="shared" ca="1" si="380"/>
        <v>447120</v>
      </c>
      <c r="DL189" s="275">
        <f t="shared" ca="1" si="380"/>
        <v>462024</v>
      </c>
      <c r="DM189" s="275">
        <f t="shared" ref="DM189:DZ189" ca="1" si="381">SUM(DM184:DM188)</f>
        <v>447120</v>
      </c>
      <c r="DN189" s="275">
        <f t="shared" ca="1" si="381"/>
        <v>462024</v>
      </c>
      <c r="DO189" s="275">
        <f t="shared" ca="1" si="381"/>
        <v>462024</v>
      </c>
      <c r="DP189" s="275">
        <f t="shared" ca="1" si="381"/>
        <v>417312</v>
      </c>
      <c r="DQ189" s="275">
        <f t="shared" ca="1" si="381"/>
        <v>462024</v>
      </c>
      <c r="DR189" s="275">
        <f t="shared" ca="1" si="381"/>
        <v>447120</v>
      </c>
      <c r="DS189" s="275">
        <f t="shared" ca="1" si="381"/>
        <v>462024</v>
      </c>
      <c r="DT189" s="275">
        <f t="shared" ca="1" si="381"/>
        <v>447120</v>
      </c>
      <c r="DU189" s="275">
        <f t="shared" ca="1" si="381"/>
        <v>462024</v>
      </c>
      <c r="DV189" s="275">
        <f t="shared" ca="1" si="381"/>
        <v>462024</v>
      </c>
      <c r="DW189" s="275">
        <f t="shared" ca="1" si="381"/>
        <v>447120</v>
      </c>
      <c r="DX189" s="275">
        <f t="shared" ca="1" si="381"/>
        <v>462024</v>
      </c>
      <c r="DY189" s="275">
        <f t="shared" ca="1" si="381"/>
        <v>447120</v>
      </c>
      <c r="DZ189" s="275">
        <f t="shared" ca="1" si="381"/>
        <v>462024</v>
      </c>
    </row>
    <row r="190" spans="1:130">
      <c r="A190" s="151"/>
      <c r="C190" s="34"/>
      <c r="E190" s="69"/>
      <c r="F190" s="69"/>
      <c r="G190" s="54"/>
      <c r="H190" s="264"/>
      <c r="I190" s="29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5"/>
      <c r="BN190" s="205"/>
      <c r="BO190" s="205"/>
      <c r="BP190" s="247"/>
      <c r="BQ190" s="247"/>
      <c r="BR190" s="247"/>
      <c r="BS190" s="247"/>
      <c r="BT190" s="247"/>
      <c r="BU190" s="247"/>
      <c r="BV190" s="247"/>
      <c r="BW190" s="247"/>
      <c r="BX190" s="247"/>
      <c r="BY190" s="247"/>
      <c r="BZ190" s="247"/>
      <c r="CA190" s="247"/>
      <c r="CB190" s="247"/>
      <c r="CC190" s="247"/>
      <c r="CD190" s="247"/>
      <c r="CE190" s="247"/>
      <c r="CF190" s="247"/>
      <c r="CG190" s="247"/>
      <c r="CH190" s="247"/>
      <c r="CI190" s="247"/>
      <c r="CJ190" s="247"/>
      <c r="CK190" s="247"/>
      <c r="CL190" s="247"/>
      <c r="CM190" s="247"/>
      <c r="CN190" s="247"/>
      <c r="CO190" s="247"/>
      <c r="CP190" s="247"/>
      <c r="CQ190" s="247"/>
      <c r="CR190" s="247"/>
      <c r="CS190" s="247"/>
      <c r="CT190" s="247"/>
      <c r="CU190" s="247"/>
      <c r="CV190" s="247"/>
      <c r="CW190" s="247"/>
      <c r="CX190" s="247"/>
      <c r="CY190" s="247"/>
      <c r="CZ190" s="247"/>
      <c r="DA190" s="247"/>
      <c r="DB190" s="247"/>
      <c r="DC190" s="247"/>
      <c r="DD190" s="247"/>
      <c r="DE190" s="247"/>
      <c r="DF190" s="247"/>
      <c r="DG190" s="247"/>
      <c r="DH190" s="247"/>
      <c r="DI190" s="247"/>
      <c r="DJ190" s="247"/>
      <c r="DK190" s="247"/>
      <c r="DL190" s="247"/>
      <c r="DM190" s="247"/>
      <c r="DN190" s="247"/>
      <c r="DO190" s="247"/>
      <c r="DP190" s="247"/>
      <c r="DQ190" s="247"/>
      <c r="DR190" s="247"/>
      <c r="DS190" s="247"/>
      <c r="DT190" s="247"/>
      <c r="DU190" s="247"/>
      <c r="DV190" s="247"/>
      <c r="DW190" s="247"/>
      <c r="DX190" s="247"/>
      <c r="DY190" s="247"/>
      <c r="DZ190" s="247"/>
    </row>
    <row r="191" spans="1:130" ht="13">
      <c r="A191" s="151"/>
      <c r="C191" s="23" t="str">
        <f>C58</f>
        <v>B200</v>
      </c>
      <c r="H191" s="264"/>
      <c r="I191" s="29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153"/>
      <c r="BI191" s="153"/>
      <c r="BJ191" s="153"/>
      <c r="BK191" s="153"/>
      <c r="BL191" s="153"/>
      <c r="BM191" s="153"/>
      <c r="BN191" s="153"/>
      <c r="BO191" s="153"/>
      <c r="BP191" s="153"/>
      <c r="BQ191" s="153"/>
      <c r="BR191" s="153"/>
      <c r="BS191" s="153"/>
      <c r="BT191" s="153"/>
      <c r="BU191" s="153"/>
      <c r="BV191" s="153"/>
      <c r="BW191" s="153"/>
      <c r="BX191" s="153"/>
      <c r="BY191" s="153"/>
      <c r="BZ191" s="153"/>
      <c r="CA191" s="153"/>
      <c r="CB191" s="153"/>
      <c r="CC191" s="153"/>
      <c r="CD191" s="153"/>
      <c r="CE191" s="153"/>
      <c r="CF191" s="153"/>
      <c r="CG191" s="153"/>
      <c r="CH191" s="153"/>
      <c r="CI191" s="153"/>
      <c r="CJ191" s="153"/>
      <c r="CK191" s="153"/>
      <c r="CL191" s="153"/>
      <c r="CM191" s="153"/>
      <c r="CN191" s="153"/>
      <c r="CO191" s="153"/>
      <c r="CP191" s="153"/>
      <c r="CQ191" s="153"/>
      <c r="CR191" s="153"/>
      <c r="CS191" s="153"/>
      <c r="CT191" s="153"/>
      <c r="CU191" s="153"/>
      <c r="CV191" s="153"/>
      <c r="CW191" s="153"/>
      <c r="CX191" s="153"/>
      <c r="CY191" s="153"/>
      <c r="CZ191" s="153"/>
      <c r="DA191" s="153"/>
      <c r="DB191" s="153"/>
      <c r="DC191" s="153"/>
      <c r="DD191" s="153"/>
      <c r="DE191" s="153"/>
      <c r="DF191" s="153"/>
      <c r="DG191" s="153"/>
      <c r="DH191" s="153"/>
      <c r="DI191" s="153"/>
      <c r="DJ191" s="153"/>
      <c r="DK191" s="153"/>
      <c r="DL191" s="153"/>
      <c r="DM191" s="153"/>
      <c r="DN191" s="153"/>
      <c r="DO191" s="153"/>
      <c r="DP191" s="153"/>
      <c r="DQ191" s="153"/>
      <c r="DR191" s="153"/>
      <c r="DS191" s="153"/>
      <c r="DT191" s="153"/>
      <c r="DU191" s="153"/>
      <c r="DV191" s="153"/>
      <c r="DW191" s="153"/>
      <c r="DX191" s="153"/>
      <c r="DY191" s="153"/>
      <c r="DZ191" s="153"/>
    </row>
    <row r="192" spans="1:130" ht="13">
      <c r="A192" s="151"/>
      <c r="C192" s="14"/>
      <c r="G192" s="12"/>
      <c r="H192" s="264"/>
      <c r="I192" s="29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1"/>
      <c r="AL192" s="271"/>
      <c r="AM192" s="271"/>
      <c r="AN192" s="271"/>
      <c r="AO192" s="271"/>
      <c r="AP192" s="271"/>
      <c r="AQ192" s="271"/>
      <c r="AR192" s="271"/>
      <c r="AS192" s="271"/>
      <c r="AT192" s="271"/>
      <c r="AU192" s="271"/>
      <c r="AV192" s="271"/>
      <c r="AW192" s="271"/>
      <c r="AX192" s="271"/>
      <c r="AY192" s="271"/>
      <c r="AZ192" s="271"/>
      <c r="BA192" s="271"/>
      <c r="BB192" s="271"/>
      <c r="BC192" s="271"/>
      <c r="BD192" s="271"/>
      <c r="BE192" s="271"/>
      <c r="BF192" s="271"/>
      <c r="BG192" s="271"/>
      <c r="BH192" s="271"/>
      <c r="BI192" s="271"/>
      <c r="BJ192" s="271"/>
      <c r="BK192" s="271"/>
      <c r="BL192" s="271"/>
      <c r="BM192" s="271"/>
      <c r="BN192" s="271"/>
      <c r="BO192" s="271"/>
      <c r="BP192" s="271"/>
      <c r="BQ192" s="271"/>
      <c r="BR192" s="271"/>
      <c r="BS192" s="271"/>
      <c r="BT192" s="271"/>
      <c r="BU192" s="271"/>
      <c r="BV192" s="271"/>
      <c r="BW192" s="271"/>
      <c r="BX192" s="271"/>
      <c r="BY192" s="271"/>
      <c r="BZ192" s="271"/>
      <c r="CA192" s="271"/>
      <c r="CB192" s="271"/>
      <c r="CC192" s="271"/>
      <c r="CD192" s="271"/>
      <c r="CE192" s="271"/>
      <c r="CF192" s="271"/>
      <c r="CG192" s="271"/>
      <c r="CH192" s="271"/>
      <c r="CI192" s="271"/>
      <c r="CJ192" s="271"/>
      <c r="CK192" s="271"/>
      <c r="CL192" s="271"/>
      <c r="CM192" s="271"/>
      <c r="CN192" s="271"/>
      <c r="CO192" s="271"/>
      <c r="CP192" s="271"/>
      <c r="CQ192" s="271"/>
      <c r="CR192" s="271"/>
      <c r="CS192" s="271"/>
      <c r="CT192" s="271"/>
      <c r="CU192" s="271"/>
      <c r="CV192" s="271"/>
      <c r="CW192" s="271"/>
      <c r="CX192" s="271"/>
      <c r="CY192" s="271"/>
      <c r="CZ192" s="271"/>
      <c r="DA192" s="271"/>
      <c r="DB192" s="271"/>
      <c r="DC192" s="271"/>
      <c r="DD192" s="271"/>
      <c r="DE192" s="271"/>
      <c r="DF192" s="271"/>
      <c r="DG192" s="271"/>
      <c r="DH192" s="271"/>
      <c r="DI192" s="271"/>
      <c r="DJ192" s="271"/>
      <c r="DK192" s="271"/>
      <c r="DL192" s="271"/>
      <c r="DM192" s="271"/>
      <c r="DN192" s="271"/>
      <c r="DO192" s="271"/>
      <c r="DP192" s="271"/>
      <c r="DQ192" s="271"/>
      <c r="DR192" s="271"/>
      <c r="DS192" s="271"/>
      <c r="DT192" s="271"/>
      <c r="DU192" s="271"/>
      <c r="DV192" s="271"/>
      <c r="DW192" s="271"/>
      <c r="DX192" s="271"/>
      <c r="DY192" s="271"/>
      <c r="DZ192" s="271"/>
    </row>
    <row r="193" spans="1:130">
      <c r="A193" s="151"/>
      <c r="C193" s="22" t="s">
        <v>85</v>
      </c>
      <c r="E193" s="54" t="s">
        <v>267</v>
      </c>
      <c r="F193" s="54" t="s">
        <v>271</v>
      </c>
      <c r="G193" s="54"/>
      <c r="H193" s="264" t="s">
        <v>287</v>
      </c>
      <c r="I193" s="29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  <c r="BO193" s="247"/>
      <c r="BP193" s="247"/>
      <c r="BQ193" s="247"/>
      <c r="BR193" s="247"/>
      <c r="BS193" s="247"/>
      <c r="BT193" s="247"/>
      <c r="BU193" s="247"/>
      <c r="BV193" s="247"/>
      <c r="BW193" s="247"/>
      <c r="BX193" s="247"/>
      <c r="BY193" s="247"/>
      <c r="BZ193" s="247"/>
      <c r="CA193" s="247"/>
      <c r="CB193" s="247"/>
      <c r="CC193" s="247"/>
      <c r="CD193" s="247"/>
      <c r="CE193" s="247"/>
      <c r="CF193" s="247"/>
      <c r="CG193" s="247"/>
      <c r="CH193" s="247"/>
      <c r="CI193" s="247"/>
      <c r="CJ193" s="247"/>
      <c r="CK193" s="247"/>
      <c r="CL193" s="247"/>
      <c r="CM193" s="247"/>
      <c r="CN193" s="247"/>
      <c r="CO193" s="247"/>
      <c r="CP193" s="247"/>
      <c r="CQ193" s="247"/>
      <c r="CR193" s="247"/>
      <c r="CS193" s="247"/>
      <c r="CT193" s="247"/>
      <c r="CU193" s="247"/>
      <c r="CV193" s="247"/>
      <c r="CW193" s="247"/>
      <c r="CX193" s="247"/>
      <c r="CY193" s="247"/>
      <c r="CZ193" s="247"/>
      <c r="DA193" s="247"/>
      <c r="DB193" s="247"/>
      <c r="DC193" s="247"/>
      <c r="DD193" s="247"/>
      <c r="DE193" s="247"/>
      <c r="DF193" s="247"/>
      <c r="DG193" s="247"/>
      <c r="DH193" s="247"/>
      <c r="DI193" s="247"/>
      <c r="DJ193" s="247"/>
      <c r="DK193" s="247"/>
      <c r="DL193" s="247"/>
      <c r="DM193" s="247"/>
      <c r="DN193" s="247"/>
      <c r="DO193" s="247"/>
      <c r="DP193" s="247"/>
      <c r="DQ193" s="247"/>
      <c r="DR193" s="247"/>
      <c r="DS193" s="247"/>
      <c r="DT193" s="247"/>
      <c r="DU193" s="247"/>
      <c r="DV193" s="247"/>
      <c r="DW193" s="247"/>
      <c r="DX193" s="247"/>
      <c r="DY193" s="247"/>
      <c r="DZ193" s="247"/>
    </row>
    <row r="194" spans="1:130">
      <c r="A194" s="151"/>
      <c r="C194" s="34" t="s">
        <v>316</v>
      </c>
      <c r="E194" s="70">
        <f>Inputs!H128</f>
        <v>0.2</v>
      </c>
      <c r="F194" s="70">
        <f>Inputs!I128</f>
        <v>0.6</v>
      </c>
      <c r="G194" s="54" t="s">
        <v>83</v>
      </c>
      <c r="H194" s="272">
        <f ca="1">IFERROR(SUM($J194:$DZ194)/(SUM($J$131:$DZ$131)*E194),0)</f>
        <v>3.2052797423785679</v>
      </c>
      <c r="I194" s="29"/>
      <c r="J194" s="212">
        <f ca="1">(J$131*INDEX('Term Pricing'!$K$713:$K$892,MATCH('Project 1'!J$8,'Term Pricing'!$C$713:$C$892,0))*$E194*$F194)+(J$131*INDEX('Term Pricing'!$L$713:$L$892,MATCH('Project 1'!J$8,'Term Pricing'!$C$713:$C$892,0))*$E194*(1-$F194))</f>
        <v>0</v>
      </c>
      <c r="K194" s="212">
        <f ca="1">(K$131*INDEX('Term Pricing'!$K$713:$K$892,MATCH('Project 1'!K$8,'Term Pricing'!$C$713:$C$892,0))*$E194*$F194)+(K$131*INDEX('Term Pricing'!$L$713:$L$892,MATCH('Project 1'!K$8,'Term Pricing'!$C$713:$C$892,0))*$E194*(1-$F194))</f>
        <v>0</v>
      </c>
      <c r="L194" s="212">
        <f ca="1">(L$131*INDEX('Term Pricing'!$K$713:$K$892,MATCH('Project 1'!L$8,'Term Pricing'!$C$713:$C$892,0))*$E194*$F194)+(L$131*INDEX('Term Pricing'!$L$713:$L$892,MATCH('Project 1'!L$8,'Term Pricing'!$C$713:$C$892,0))*$E194*(1-$F194))</f>
        <v>0</v>
      </c>
      <c r="M194" s="212">
        <f ca="1">(M$131*INDEX('Term Pricing'!$K$713:$K$892,MATCH('Project 1'!M$8,'Term Pricing'!$C$713:$C$892,0))*$E194*$F194)+(M$131*INDEX('Term Pricing'!$L$713:$L$892,MATCH('Project 1'!M$8,'Term Pricing'!$C$713:$C$892,0))*$E194*(1-$F194))</f>
        <v>0</v>
      </c>
      <c r="N194" s="212">
        <f ca="1">(N$131*INDEX('Term Pricing'!$K$713:$K$892,MATCH('Project 1'!N$8,'Term Pricing'!$C$713:$C$892,0))*$E194*$F194)+(N$131*INDEX('Term Pricing'!$L$713:$L$892,MATCH('Project 1'!N$8,'Term Pricing'!$C$713:$C$892,0))*$E194*(1-$F194))</f>
        <v>216270.83361441336</v>
      </c>
      <c r="O194" s="212">
        <f ca="1">(O$131*INDEX('Term Pricing'!$K$713:$K$892,MATCH('Project 1'!O$8,'Term Pricing'!$C$713:$C$892,0))*$E194*$F194)+(O$131*INDEX('Term Pricing'!$L$713:$L$892,MATCH('Project 1'!O$8,'Term Pricing'!$C$713:$C$892,0))*$E194*(1-$F194))</f>
        <v>218625.67353937565</v>
      </c>
      <c r="P194" s="212">
        <f ca="1">(P$131*INDEX('Term Pricing'!$K$713:$K$892,MATCH('Project 1'!P$8,'Term Pricing'!$C$713:$C$892,0))*$E194*$F194)+(P$131*INDEX('Term Pricing'!$L$713:$L$892,MATCH('Project 1'!P$8,'Term Pricing'!$C$713:$C$892,0))*$E194*(1-$F194))</f>
        <v>206718.05015139258</v>
      </c>
      <c r="Q194" s="212">
        <f ca="1">(Q$131*INDEX('Term Pricing'!$K$713:$K$892,MATCH('Project 1'!Q$8,'Term Pricing'!$C$713:$C$892,0))*$E194*$F194)+(Q$131*INDEX('Term Pricing'!$L$713:$L$892,MATCH('Project 1'!Q$8,'Term Pricing'!$C$713:$C$892,0))*$E194*(1-$F194))</f>
        <v>208431.97195994444</v>
      </c>
      <c r="R194" s="212">
        <f ca="1">(R$131*INDEX('Term Pricing'!$K$713:$K$892,MATCH('Project 1'!R$8,'Term Pricing'!$C$713:$C$892,0))*$E194*$F194)+(R$131*INDEX('Term Pricing'!$L$713:$L$892,MATCH('Project 1'!R$8,'Term Pricing'!$C$713:$C$892,0))*$E194*(1-$F194))</f>
        <v>203140.21109967149</v>
      </c>
      <c r="S194" s="212">
        <f ca="1">(S$131*INDEX('Term Pricing'!$K$713:$K$892,MATCH('Project 1'!S$8,'Term Pricing'!$C$713:$C$892,0))*$E194*$F194)+(S$131*INDEX('Term Pricing'!$L$713:$L$892,MATCH('Project 1'!S$8,'Term Pricing'!$C$713:$C$892,0))*$E194*(1-$F194))</f>
        <v>191356.62471604638</v>
      </c>
      <c r="T194" s="212">
        <f ca="1">(T$131*INDEX('Term Pricing'!$K$713:$K$892,MATCH('Project 1'!T$8,'Term Pricing'!$C$713:$C$892,0))*$E194*$F194)+(T$131*INDEX('Term Pricing'!$L$713:$L$892,MATCH('Project 1'!T$8,'Term Pricing'!$C$713:$C$892,0))*$E194*(1-$F194))</f>
        <v>192233.45620272457</v>
      </c>
      <c r="U194" s="212">
        <f ca="1">(U$131*INDEX('Term Pricing'!$K$713:$K$892,MATCH('Project 1'!U$8,'Term Pricing'!$C$713:$C$892,0))*$E194*$F194)+(U$131*INDEX('Term Pricing'!$L$713:$L$892,MATCH('Project 1'!U$8,'Term Pricing'!$C$713:$C$892,0))*$E194*(1-$F194))</f>
        <v>180634.53066330924</v>
      </c>
      <c r="V194" s="212">
        <f ca="1">(V$131*INDEX('Term Pricing'!$K$713:$K$892,MATCH('Project 1'!V$8,'Term Pricing'!$C$713:$C$892,0))*$E194*$F194)+(V$131*INDEX('Term Pricing'!$L$713:$L$892,MATCH('Project 1'!V$8,'Term Pricing'!$C$713:$C$892,0))*$E194*(1-$F194))</f>
        <v>181014.77690937612</v>
      </c>
      <c r="W194" s="212">
        <f ca="1">(W$131*INDEX('Term Pricing'!$K$713:$K$892,MATCH('Project 1'!W$8,'Term Pricing'!$C$713:$C$892,0))*$E194*$F194)+(W$131*INDEX('Term Pricing'!$L$713:$L$892,MATCH('Project 1'!W$8,'Term Pricing'!$C$713:$C$892,0))*$E194*(1-$F194))</f>
        <v>175327.01716039795</v>
      </c>
      <c r="X194" s="212">
        <f ca="1">(X$131*INDEX('Term Pricing'!$K$713:$K$892,MATCH('Project 1'!X$8,'Term Pricing'!$C$713:$C$892,0))*$E194*$F194)+(X$131*INDEX('Term Pricing'!$L$713:$L$892,MATCH('Project 1'!X$8,'Term Pricing'!$C$713:$C$892,0))*$E194*(1-$F194))</f>
        <v>153194.7041111298</v>
      </c>
      <c r="Y194" s="212">
        <f ca="1">(Y$131*INDEX('Term Pricing'!$K$713:$K$892,MATCH('Project 1'!Y$8,'Term Pricing'!$C$713:$C$892,0))*$E194*$F194)+(Y$131*INDEX('Term Pricing'!$L$713:$L$892,MATCH('Project 1'!Y$8,'Term Pricing'!$C$713:$C$892,0))*$E194*(1-$F194))</f>
        <v>163873.41566882591</v>
      </c>
      <c r="Z194" s="212">
        <f ca="1">(Z$131*INDEX('Term Pricing'!$K$713:$K$892,MATCH('Project 1'!Z$8,'Term Pricing'!$C$713:$C$892,0))*$E194*$F194)+(Z$131*INDEX('Term Pricing'!$L$713:$L$892,MATCH('Project 1'!Z$8,'Term Pricing'!$C$713:$C$892,0))*$E194*(1-$F194))</f>
        <v>153035.55875397031</v>
      </c>
      <c r="AA194" s="212">
        <f ca="1">(AA$131*INDEX('Term Pricing'!$K$713:$K$892,MATCH('Project 1'!AA$8,'Term Pricing'!$C$713:$C$892,0))*$E194*$F194)+(AA$131*INDEX('Term Pricing'!$L$713:$L$892,MATCH('Project 1'!AA$8,'Term Pricing'!$C$713:$C$892,0))*$E194*(1-$F194))</f>
        <v>152412.53455153911</v>
      </c>
      <c r="AB194" s="212">
        <f ca="1">(AB$131*INDEX('Term Pricing'!$K$713:$K$892,MATCH('Project 1'!AB$8,'Term Pricing'!$C$713:$C$892,0))*$E194*$F194)+(AB$131*INDEX('Term Pricing'!$L$713:$L$892,MATCH('Project 1'!AB$8,'Term Pricing'!$C$713:$C$892,0))*$E194*(1-$F194))</f>
        <v>141981.47237801569</v>
      </c>
      <c r="AC194" s="212">
        <f ca="1">(AC$131*INDEX('Term Pricing'!$K$713:$K$892,MATCH('Project 1'!AC$8,'Term Pricing'!$C$713:$C$892,0))*$E194*$F194)+(AC$131*INDEX('Term Pricing'!$L$713:$L$892,MATCH('Project 1'!AC$8,'Term Pricing'!$C$713:$C$892,0))*$E194*(1-$F194))</f>
        <v>141054.65645771479</v>
      </c>
      <c r="AD194" s="212">
        <f ca="1">(AD$131*INDEX('Term Pricing'!$K$713:$K$892,MATCH('Project 1'!AD$8,'Term Pricing'!$C$713:$C$892,0))*$E194*$F194)+(AD$131*INDEX('Term Pricing'!$L$713:$L$892,MATCH('Project 1'!AD$8,'Term Pricing'!$C$713:$C$892,0))*$E194*(1-$F194))</f>
        <v>135446.20881762443</v>
      </c>
      <c r="AE194" s="212">
        <f ca="1">(AE$131*INDEX('Term Pricing'!$K$713:$K$892,MATCH('Project 1'!AE$8,'Term Pricing'!$C$713:$C$892,0))*$E194*$F194)+(AE$131*INDEX('Term Pricing'!$L$713:$L$892,MATCH('Project 1'!AE$8,'Term Pricing'!$C$713:$C$892,0))*$E194*(1-$F194))</f>
        <v>125710.0844655624</v>
      </c>
      <c r="AF194" s="212">
        <f ca="1">(AF$131*INDEX('Term Pricing'!$K$713:$K$892,MATCH('Project 1'!AF$8,'Term Pricing'!$C$713:$C$892,0))*$E194*$F194)+(AF$131*INDEX('Term Pricing'!$L$713:$L$892,MATCH('Project 1'!AF$8,'Term Pricing'!$C$713:$C$892,0))*$E194*(1-$F194))</f>
        <v>124428.19116209581</v>
      </c>
      <c r="AG194" s="212">
        <f ca="1">(AG$131*INDEX('Term Pricing'!$K$713:$K$892,MATCH('Project 1'!AG$8,'Term Pricing'!$C$713:$C$892,0))*$E194*$F194)+(AG$131*INDEX('Term Pricing'!$L$713:$L$892,MATCH('Project 1'!AG$8,'Term Pricing'!$C$713:$C$892,0))*$E194*(1-$F194))</f>
        <v>115199.69236215529</v>
      </c>
      <c r="AH194" s="212">
        <f ca="1">(AH$131*INDEX('Term Pricing'!$K$713:$K$892,MATCH('Project 1'!AH$8,'Term Pricing'!$C$713:$C$892,0))*$E194*$F194)+(AH$131*INDEX('Term Pricing'!$L$713:$L$892,MATCH('Project 1'!AH$8,'Term Pricing'!$C$713:$C$892,0))*$E194*(1-$F194))</f>
        <v>113744.309124055</v>
      </c>
      <c r="AI194" s="212">
        <f ca="1">(AI$131*INDEX('Term Pricing'!$K$713:$K$892,MATCH('Project 1'!AI$8,'Term Pricing'!$C$713:$C$892,0))*$E194*$F194)+(AI$131*INDEX('Term Pricing'!$L$713:$L$892,MATCH('Project 1'!AI$8,'Term Pricing'!$C$713:$C$892,0))*$E194*(1-$F194))</f>
        <v>108550.73474204008</v>
      </c>
      <c r="AJ194" s="212">
        <f ca="1">(AJ$131*INDEX('Term Pricing'!$K$713:$K$892,MATCH('Project 1'!AJ$8,'Term Pricing'!$C$713:$C$892,0))*$E194*$F194)+(AJ$131*INDEX('Term Pricing'!$L$713:$L$892,MATCH('Project 1'!AJ$8,'Term Pricing'!$C$713:$C$892,0))*$E194*(1-$F194))</f>
        <v>96791.572907985057</v>
      </c>
      <c r="AK194" s="212">
        <f ca="1">(AK$131*INDEX('Term Pricing'!$K$713:$K$892,MATCH('Project 1'!AK$8,'Term Pricing'!$C$713:$C$892,0))*$E194*$F194)+(AK$131*INDEX('Term Pricing'!$L$713:$L$892,MATCH('Project 1'!AK$8,'Term Pricing'!$C$713:$C$892,0))*$E194*(1-$F194))</f>
        <v>98499.793386978432</v>
      </c>
      <c r="AL194" s="212">
        <f ca="1">(AL$131*INDEX('Term Pricing'!$K$713:$K$892,MATCH('Project 1'!AL$8,'Term Pricing'!$C$713:$C$892,0))*$E194*$F194)+(AL$131*INDEX('Term Pricing'!$L$713:$L$892,MATCH('Project 1'!AL$8,'Term Pricing'!$C$713:$C$892,0))*$E194*(1-$F194))</f>
        <v>90634.756812355525</v>
      </c>
      <c r="AM194" s="212">
        <f ca="1">(AM$131*INDEX('Term Pricing'!$K$713:$K$892,MATCH('Project 1'!AM$8,'Term Pricing'!$C$713:$C$892,0))*$E194*$F194)+(AM$131*INDEX('Term Pricing'!$L$713:$L$892,MATCH('Project 1'!AM$8,'Term Pricing'!$C$713:$C$892,0))*$E194*(1-$F194))</f>
        <v>88940.821846253675</v>
      </c>
      <c r="AN194" s="212">
        <f ca="1">(AN$131*INDEX('Term Pricing'!$K$713:$K$892,MATCH('Project 1'!AN$8,'Term Pricing'!$C$713:$C$892,0))*$E194*$F194)+(AN$131*INDEX('Term Pricing'!$L$713:$L$892,MATCH('Project 1'!AN$8,'Term Pricing'!$C$713:$C$892,0))*$E194*(1-$F194))</f>
        <v>81638.09668338779</v>
      </c>
      <c r="AO194" s="212">
        <f ca="1">(AO$131*INDEX('Term Pricing'!$K$713:$K$892,MATCH('Project 1'!AO$8,'Term Pricing'!$C$713:$C$892,0))*$E194*$F194)+(AO$131*INDEX('Term Pricing'!$L$713:$L$892,MATCH('Project 1'!AO$8,'Term Pricing'!$C$713:$C$892,0))*$E194*(1-$F194))</f>
        <v>79915.669780134907</v>
      </c>
      <c r="AP194" s="212">
        <f ca="1">(AP$131*INDEX('Term Pricing'!$K$713:$K$892,MATCH('Project 1'!AP$8,'Term Pricing'!$C$713:$C$892,0))*$E194*$F194)+(AP$131*INDEX('Term Pricing'!$L$713:$L$892,MATCH('Project 1'!AP$8,'Term Pricing'!$C$713:$C$892,0))*$E194*(1-$F194))</f>
        <v>75994.332343317219</v>
      </c>
      <c r="AQ194" s="212">
        <f ca="1">(AQ$131*INDEX('Term Pricing'!$K$713:$K$892,MATCH('Project 1'!AQ$8,'Term Pricing'!$C$713:$C$892,0))*$E194*$F194)+(AQ$131*INDEX('Term Pricing'!$L$713:$L$892,MATCH('Project 1'!AQ$8,'Term Pricing'!$C$713:$C$892,0))*$E194*(1-$F194))</f>
        <v>70524.521328961273</v>
      </c>
      <c r="AR194" s="212">
        <f ca="1">(AR$131*INDEX('Term Pricing'!$K$713:$K$892,MATCH('Project 1'!AR$8,'Term Pricing'!$C$713:$C$892,0))*$E194*$F194)+(AR$131*INDEX('Term Pricing'!$L$713:$L$892,MATCH('Project 1'!AR$8,'Term Pricing'!$C$713:$C$892,0))*$E194*(1-$F194))</f>
        <v>69865.783761992774</v>
      </c>
      <c r="AS194" s="212">
        <f ca="1">(AS$131*INDEX('Term Pricing'!$K$713:$K$892,MATCH('Project 1'!AS$8,'Term Pricing'!$C$713:$C$892,0))*$E194*$F194)+(AS$131*INDEX('Term Pricing'!$L$713:$L$892,MATCH('Project 1'!AS$8,'Term Pricing'!$C$713:$C$892,0))*$E194*(1-$F194))</f>
        <v>64806.502251824306</v>
      </c>
      <c r="AT194" s="212">
        <f ca="1">(AT$131*INDEX('Term Pricing'!$K$713:$K$892,MATCH('Project 1'!AT$8,'Term Pricing'!$C$713:$C$892,0))*$E194*$F194)+(AT$131*INDEX('Term Pricing'!$L$713:$L$892,MATCH('Project 1'!AT$8,'Term Pricing'!$C$713:$C$892,0))*$E194*(1-$F194))</f>
        <v>64178.737354073957</v>
      </c>
      <c r="AU194" s="212">
        <f ca="1">(AU$131*INDEX('Term Pricing'!$K$713:$K$892,MATCH('Project 1'!AU$8,'Term Pricing'!$C$713:$C$892,0))*$E194*$F194)+(AU$131*INDEX('Term Pricing'!$L$713:$L$892,MATCH('Project 1'!AU$8,'Term Pricing'!$C$713:$C$892,0))*$E194*(1-$F194))</f>
        <v>62674.560000000005</v>
      </c>
      <c r="AV194" s="212">
        <f ca="1">(AV$131*INDEX('Term Pricing'!$K$713:$K$892,MATCH('Project 1'!AV$8,'Term Pricing'!$C$713:$C$892,0))*$E194*$F194)+(AV$131*INDEX('Term Pricing'!$L$713:$L$892,MATCH('Project 1'!AV$8,'Term Pricing'!$C$713:$C$892,0))*$E194*(1-$F194))</f>
        <v>56609.279999999999</v>
      </c>
      <c r="AW194" s="212">
        <f ca="1">(AW$131*INDEX('Term Pricing'!$K$713:$K$892,MATCH('Project 1'!AW$8,'Term Pricing'!$C$713:$C$892,0))*$E194*$F194)+(AW$131*INDEX('Term Pricing'!$L$713:$L$892,MATCH('Project 1'!AW$8,'Term Pricing'!$C$713:$C$892,0))*$E194*(1-$F194))</f>
        <v>62674.560000000005</v>
      </c>
      <c r="AX194" s="212">
        <f ca="1">(AX$131*INDEX('Term Pricing'!$K$713:$K$892,MATCH('Project 1'!AX$8,'Term Pricing'!$C$713:$C$892,0))*$E194*$F194)+(AX$131*INDEX('Term Pricing'!$L$713:$L$892,MATCH('Project 1'!AX$8,'Term Pricing'!$C$713:$C$892,0))*$E194*(1-$F194))</f>
        <v>101088</v>
      </c>
      <c r="AY194" s="212">
        <f ca="1">(AY$131*INDEX('Term Pricing'!$K$713:$K$892,MATCH('Project 1'!AY$8,'Term Pricing'!$C$713:$C$892,0))*$E194*$F194)+(AY$131*INDEX('Term Pricing'!$L$713:$L$892,MATCH('Project 1'!AY$8,'Term Pricing'!$C$713:$C$892,0))*$E194*(1-$F194))</f>
        <v>104457.60000000001</v>
      </c>
      <c r="AZ194" s="212">
        <f ca="1">(AZ$131*INDEX('Term Pricing'!$K$713:$K$892,MATCH('Project 1'!AZ$8,'Term Pricing'!$C$713:$C$892,0))*$E194*$F194)+(AZ$131*INDEX('Term Pricing'!$L$713:$L$892,MATCH('Project 1'!AZ$8,'Term Pricing'!$C$713:$C$892,0))*$E194*(1-$F194))</f>
        <v>101088</v>
      </c>
      <c r="BA194" s="212">
        <f ca="1">(BA$131*INDEX('Term Pricing'!$K$713:$K$892,MATCH('Project 1'!BA$8,'Term Pricing'!$C$713:$C$892,0))*$E194*$F194)+(BA$131*INDEX('Term Pricing'!$L$713:$L$892,MATCH('Project 1'!BA$8,'Term Pricing'!$C$713:$C$892,0))*$E194*(1-$F194))</f>
        <v>104457.60000000001</v>
      </c>
      <c r="BB194" s="212">
        <f ca="1">(BB$131*INDEX('Term Pricing'!$K$713:$K$892,MATCH('Project 1'!BB$8,'Term Pricing'!$C$713:$C$892,0))*$E194*$F194)+(BB$131*INDEX('Term Pricing'!$L$713:$L$892,MATCH('Project 1'!BB$8,'Term Pricing'!$C$713:$C$892,0))*$E194*(1-$F194))</f>
        <v>104457.60000000001</v>
      </c>
      <c r="BC194" s="212">
        <f ca="1">(BC$131*INDEX('Term Pricing'!$K$713:$K$892,MATCH('Project 1'!BC$8,'Term Pricing'!$C$713:$C$892,0))*$E194*$F194)+(BC$131*INDEX('Term Pricing'!$L$713:$L$892,MATCH('Project 1'!BC$8,'Term Pricing'!$C$713:$C$892,0))*$E194*(1-$F194))</f>
        <v>101088</v>
      </c>
      <c r="BD194" s="212">
        <f ca="1">(BD$131*INDEX('Term Pricing'!$K$713:$K$892,MATCH('Project 1'!BD$8,'Term Pricing'!$C$713:$C$892,0))*$E194*$F194)+(BD$131*INDEX('Term Pricing'!$L$713:$L$892,MATCH('Project 1'!BD$8,'Term Pricing'!$C$713:$C$892,0))*$E194*(1-$F194))</f>
        <v>104457.60000000001</v>
      </c>
      <c r="BE194" s="212">
        <f ca="1">(BE$131*INDEX('Term Pricing'!$K$713:$K$892,MATCH('Project 1'!BE$8,'Term Pricing'!$C$713:$C$892,0))*$E194*$F194)+(BE$131*INDEX('Term Pricing'!$L$713:$L$892,MATCH('Project 1'!BE$8,'Term Pricing'!$C$713:$C$892,0))*$E194*(1-$F194))</f>
        <v>101088</v>
      </c>
      <c r="BF194" s="212">
        <f ca="1">(BF$131*INDEX('Term Pricing'!$K$713:$K$892,MATCH('Project 1'!BF$8,'Term Pricing'!$C$713:$C$892,0))*$E194*$F194)+(BF$131*INDEX('Term Pricing'!$L$713:$L$892,MATCH('Project 1'!BF$8,'Term Pricing'!$C$713:$C$892,0))*$E194*(1-$F194))</f>
        <v>104457.60000000001</v>
      </c>
      <c r="BG194" s="212">
        <f ca="1">(BG$131*INDEX('Term Pricing'!$K$713:$K$892,MATCH('Project 1'!BG$8,'Term Pricing'!$C$713:$C$892,0))*$E194*$F194)+(BG$131*INDEX('Term Pricing'!$L$713:$L$892,MATCH('Project 1'!BG$8,'Term Pricing'!$C$713:$C$892,0))*$E194*(1-$F194))</f>
        <v>104457.60000000001</v>
      </c>
      <c r="BH194" s="212">
        <f ca="1">(BH$131*INDEX('Term Pricing'!$K$713:$K$892,MATCH('Project 1'!BH$8,'Term Pricing'!$C$713:$C$892,0))*$E194*$F194)+(BH$131*INDEX('Term Pricing'!$L$713:$L$892,MATCH('Project 1'!BH$8,'Term Pricing'!$C$713:$C$892,0))*$E194*(1-$F194))</f>
        <v>94348.799999999988</v>
      </c>
      <c r="BI194" s="212">
        <f ca="1">(BI$131*INDEX('Term Pricing'!$K$713:$K$892,MATCH('Project 1'!BI$8,'Term Pricing'!$C$713:$C$892,0))*$E194*$F194)+(BI$131*INDEX('Term Pricing'!$L$713:$L$892,MATCH('Project 1'!BI$8,'Term Pricing'!$C$713:$C$892,0))*$E194*(1-$F194))</f>
        <v>104457.60000000001</v>
      </c>
      <c r="BJ194" s="212">
        <f ca="1">(BJ$131*INDEX('Term Pricing'!$K$713:$K$892,MATCH('Project 1'!BJ$8,'Term Pricing'!$C$713:$C$892,0))*$E194*$F194)+(BJ$131*INDEX('Term Pricing'!$L$713:$L$892,MATCH('Project 1'!BJ$8,'Term Pricing'!$C$713:$C$892,0))*$E194*(1-$F194))</f>
        <v>101088</v>
      </c>
      <c r="BK194" s="212">
        <f ca="1">(BK$131*INDEX('Term Pricing'!$K$713:$K$892,MATCH('Project 1'!BK$8,'Term Pricing'!$C$713:$C$892,0))*$E194*$F194)+(BK$131*INDEX('Term Pricing'!$L$713:$L$892,MATCH('Project 1'!BK$8,'Term Pricing'!$C$713:$C$892,0))*$E194*(1-$F194))</f>
        <v>104457.60000000001</v>
      </c>
      <c r="BL194" s="212">
        <f ca="1">(BL$131*INDEX('Term Pricing'!$K$713:$K$892,MATCH('Project 1'!BL$8,'Term Pricing'!$C$713:$C$892,0))*$E194*$F194)+(BL$131*INDEX('Term Pricing'!$L$713:$L$892,MATCH('Project 1'!BL$8,'Term Pricing'!$C$713:$C$892,0))*$E194*(1-$F194))</f>
        <v>101088</v>
      </c>
      <c r="BM194" s="212">
        <f ca="1">(BM$131*INDEX('Term Pricing'!$K$713:$K$892,MATCH('Project 1'!BM$8,'Term Pricing'!$C$713:$C$892,0))*$E194*$F194)+(BM$131*INDEX('Term Pricing'!$L$713:$L$892,MATCH('Project 1'!BM$8,'Term Pricing'!$C$713:$C$892,0))*$E194*(1-$F194))</f>
        <v>104457.60000000001</v>
      </c>
      <c r="BN194" s="212">
        <f ca="1">(BN$131*INDEX('Term Pricing'!$K$713:$K$892,MATCH('Project 1'!BN$8,'Term Pricing'!$C$713:$C$892,0))*$E194*$F194)+(BN$131*INDEX('Term Pricing'!$L$713:$L$892,MATCH('Project 1'!BN$8,'Term Pricing'!$C$713:$C$892,0))*$E194*(1-$F194))</f>
        <v>104457.60000000001</v>
      </c>
      <c r="BO194" s="212">
        <f ca="1">(BO$131*INDEX('Term Pricing'!$K$713:$K$892,MATCH('Project 1'!BO$8,'Term Pricing'!$C$713:$C$892,0))*$E194*$F194)+(BO$131*INDEX('Term Pricing'!$L$713:$L$892,MATCH('Project 1'!BO$8,'Term Pricing'!$C$713:$C$892,0))*$E194*(1-$F194))</f>
        <v>101088</v>
      </c>
      <c r="BP194" s="212">
        <f ca="1">(BP$131*INDEX('Term Pricing'!$K$713:$K$892,MATCH('Project 1'!BP$8,'Term Pricing'!$C$713:$C$892,0))*$E194*$F194)+(BP$131*INDEX('Term Pricing'!$L$713:$L$892,MATCH('Project 1'!BP$8,'Term Pricing'!$C$713:$C$892,0))*$E194*(1-$F194))</f>
        <v>104457.60000000001</v>
      </c>
      <c r="BQ194" s="212">
        <f ca="1">(BQ$131*INDEX('Term Pricing'!$K$713:$K$892,MATCH('Project 1'!BQ$8,'Term Pricing'!$C$713:$C$892,0))*$E194*$F194)+(BQ$131*INDEX('Term Pricing'!$L$713:$L$892,MATCH('Project 1'!BQ$8,'Term Pricing'!$C$713:$C$892,0))*$E194*(1-$F194))</f>
        <v>101088</v>
      </c>
      <c r="BR194" s="212">
        <f ca="1">(BR$131*INDEX('Term Pricing'!$K$713:$K$892,MATCH('Project 1'!BR$8,'Term Pricing'!$C$713:$C$892,0))*$E194*$F194)+(BR$131*INDEX('Term Pricing'!$L$713:$L$892,MATCH('Project 1'!BR$8,'Term Pricing'!$C$713:$C$892,0))*$E194*(1-$F194))</f>
        <v>104457.60000000001</v>
      </c>
      <c r="BS194" s="212">
        <f ca="1">(BS$131*INDEX('Term Pricing'!$K$713:$K$892,MATCH('Project 1'!BS$8,'Term Pricing'!$C$713:$C$892,0))*$E194*$F194)+(BS$131*INDEX('Term Pricing'!$L$713:$L$892,MATCH('Project 1'!BS$8,'Term Pricing'!$C$713:$C$892,0))*$E194*(1-$F194))</f>
        <v>104457.60000000001</v>
      </c>
      <c r="BT194" s="212">
        <f ca="1">(BT$131*INDEX('Term Pricing'!$K$713:$K$892,MATCH('Project 1'!BT$8,'Term Pricing'!$C$713:$C$892,0))*$E194*$F194)+(BT$131*INDEX('Term Pricing'!$L$713:$L$892,MATCH('Project 1'!BT$8,'Term Pricing'!$C$713:$C$892,0))*$E194*(1-$F194))</f>
        <v>94348.799999999988</v>
      </c>
      <c r="BU194" s="212">
        <f ca="1">(BU$131*INDEX('Term Pricing'!$K$713:$K$892,MATCH('Project 1'!BU$8,'Term Pricing'!$C$713:$C$892,0))*$E194*$F194)+(BU$131*INDEX('Term Pricing'!$L$713:$L$892,MATCH('Project 1'!BU$8,'Term Pricing'!$C$713:$C$892,0))*$E194*(1-$F194))</f>
        <v>104457.60000000001</v>
      </c>
      <c r="BV194" s="212">
        <f ca="1">(BV$131*INDEX('Term Pricing'!$K$713:$K$892,MATCH('Project 1'!BV$8,'Term Pricing'!$C$713:$C$892,0))*$E194*$F194)+(BV$131*INDEX('Term Pricing'!$L$713:$L$892,MATCH('Project 1'!BV$8,'Term Pricing'!$C$713:$C$892,0))*$E194*(1-$F194))</f>
        <v>101088</v>
      </c>
      <c r="BW194" s="212">
        <f ca="1">(BW$131*INDEX('Term Pricing'!$K$713:$K$892,MATCH('Project 1'!BW$8,'Term Pricing'!$C$713:$C$892,0))*$E194*$F194)+(BW$131*INDEX('Term Pricing'!$L$713:$L$892,MATCH('Project 1'!BW$8,'Term Pricing'!$C$713:$C$892,0))*$E194*(1-$F194))</f>
        <v>104457.60000000001</v>
      </c>
      <c r="BX194" s="212">
        <f ca="1">(BX$131*INDEX('Term Pricing'!$K$713:$K$892,MATCH('Project 1'!BX$8,'Term Pricing'!$C$713:$C$892,0))*$E194*$F194)+(BX$131*INDEX('Term Pricing'!$L$713:$L$892,MATCH('Project 1'!BX$8,'Term Pricing'!$C$713:$C$892,0))*$E194*(1-$F194))</f>
        <v>101088</v>
      </c>
      <c r="BY194" s="212">
        <f ca="1">(BY$131*INDEX('Term Pricing'!$K$713:$K$892,MATCH('Project 1'!BY$8,'Term Pricing'!$C$713:$C$892,0))*$E194*$F194)+(BY$131*INDEX('Term Pricing'!$L$713:$L$892,MATCH('Project 1'!BY$8,'Term Pricing'!$C$713:$C$892,0))*$E194*(1-$F194))</f>
        <v>104457.60000000001</v>
      </c>
      <c r="BZ194" s="212">
        <f ca="1">(BZ$131*INDEX('Term Pricing'!$K$713:$K$892,MATCH('Project 1'!BZ$8,'Term Pricing'!$C$713:$C$892,0))*$E194*$F194)+(BZ$131*INDEX('Term Pricing'!$L$713:$L$892,MATCH('Project 1'!BZ$8,'Term Pricing'!$C$713:$C$892,0))*$E194*(1-$F194))</f>
        <v>104457.60000000001</v>
      </c>
      <c r="CA194" s="212">
        <f ca="1">(CA$131*INDEX('Term Pricing'!$K$713:$K$892,MATCH('Project 1'!CA$8,'Term Pricing'!$C$713:$C$892,0))*$E194*$F194)+(CA$131*INDEX('Term Pricing'!$L$713:$L$892,MATCH('Project 1'!CA$8,'Term Pricing'!$C$713:$C$892,0))*$E194*(1-$F194))</f>
        <v>101088</v>
      </c>
      <c r="CB194" s="212">
        <f ca="1">(CB$131*INDEX('Term Pricing'!$K$713:$K$892,MATCH('Project 1'!CB$8,'Term Pricing'!$C$713:$C$892,0))*$E194*$F194)+(CB$131*INDEX('Term Pricing'!$L$713:$L$892,MATCH('Project 1'!CB$8,'Term Pricing'!$C$713:$C$892,0))*$E194*(1-$F194))</f>
        <v>104457.60000000001</v>
      </c>
      <c r="CC194" s="212">
        <f ca="1">(CC$131*INDEX('Term Pricing'!$K$713:$K$892,MATCH('Project 1'!CC$8,'Term Pricing'!$C$713:$C$892,0))*$E194*$F194)+(CC$131*INDEX('Term Pricing'!$L$713:$L$892,MATCH('Project 1'!CC$8,'Term Pricing'!$C$713:$C$892,0))*$E194*(1-$F194))</f>
        <v>101088</v>
      </c>
      <c r="CD194" s="212">
        <f ca="1">(CD$131*INDEX('Term Pricing'!$K$713:$K$892,MATCH('Project 1'!CD$8,'Term Pricing'!$C$713:$C$892,0))*$E194*$F194)+(CD$131*INDEX('Term Pricing'!$L$713:$L$892,MATCH('Project 1'!CD$8,'Term Pricing'!$C$713:$C$892,0))*$E194*(1-$F194))</f>
        <v>104457.60000000001</v>
      </c>
      <c r="CE194" s="212">
        <f ca="1">(CE$131*INDEX('Term Pricing'!$K$713:$K$892,MATCH('Project 1'!CE$8,'Term Pricing'!$C$713:$C$892,0))*$E194*$F194)+(CE$131*INDEX('Term Pricing'!$L$713:$L$892,MATCH('Project 1'!CE$8,'Term Pricing'!$C$713:$C$892,0))*$E194*(1-$F194))</f>
        <v>104457.60000000001</v>
      </c>
      <c r="CF194" s="212">
        <f ca="1">(CF$131*INDEX('Term Pricing'!$K$713:$K$892,MATCH('Project 1'!CF$8,'Term Pricing'!$C$713:$C$892,0))*$E194*$F194)+(CF$131*INDEX('Term Pricing'!$L$713:$L$892,MATCH('Project 1'!CF$8,'Term Pricing'!$C$713:$C$892,0))*$E194*(1-$F194))</f>
        <v>97718.399999999994</v>
      </c>
      <c r="CG194" s="212">
        <f ca="1">(CG$131*INDEX('Term Pricing'!$K$713:$K$892,MATCH('Project 1'!CG$8,'Term Pricing'!$C$713:$C$892,0))*$E194*$F194)+(CG$131*INDEX('Term Pricing'!$L$713:$L$892,MATCH('Project 1'!CG$8,'Term Pricing'!$C$713:$C$892,0))*$E194*(1-$F194))</f>
        <v>104457.60000000001</v>
      </c>
      <c r="CH194" s="212">
        <f ca="1">(CH$131*INDEX('Term Pricing'!$K$713:$K$892,MATCH('Project 1'!CH$8,'Term Pricing'!$C$713:$C$892,0))*$E194*$F194)+(CH$131*INDEX('Term Pricing'!$L$713:$L$892,MATCH('Project 1'!CH$8,'Term Pricing'!$C$713:$C$892,0))*$E194*(1-$F194))</f>
        <v>101088</v>
      </c>
      <c r="CI194" s="212">
        <f ca="1">(CI$131*INDEX('Term Pricing'!$K$713:$K$892,MATCH('Project 1'!CI$8,'Term Pricing'!$C$713:$C$892,0))*$E194*$F194)+(CI$131*INDEX('Term Pricing'!$L$713:$L$892,MATCH('Project 1'!CI$8,'Term Pricing'!$C$713:$C$892,0))*$E194*(1-$F194))</f>
        <v>104457.60000000001</v>
      </c>
      <c r="CJ194" s="212">
        <f ca="1">(CJ$131*INDEX('Term Pricing'!$K$713:$K$892,MATCH('Project 1'!CJ$8,'Term Pricing'!$C$713:$C$892,0))*$E194*$F194)+(CJ$131*INDEX('Term Pricing'!$L$713:$L$892,MATCH('Project 1'!CJ$8,'Term Pricing'!$C$713:$C$892,0))*$E194*(1-$F194))</f>
        <v>101088</v>
      </c>
      <c r="CK194" s="212">
        <f ca="1">(CK$131*INDEX('Term Pricing'!$K$713:$K$892,MATCH('Project 1'!CK$8,'Term Pricing'!$C$713:$C$892,0))*$E194*$F194)+(CK$131*INDEX('Term Pricing'!$L$713:$L$892,MATCH('Project 1'!CK$8,'Term Pricing'!$C$713:$C$892,0))*$E194*(1-$F194))</f>
        <v>104457.60000000001</v>
      </c>
      <c r="CL194" s="212">
        <f ca="1">(CL$131*INDEX('Term Pricing'!$K$713:$K$892,MATCH('Project 1'!CL$8,'Term Pricing'!$C$713:$C$892,0))*$E194*$F194)+(CL$131*INDEX('Term Pricing'!$L$713:$L$892,MATCH('Project 1'!CL$8,'Term Pricing'!$C$713:$C$892,0))*$E194*(1-$F194))</f>
        <v>104457.60000000001</v>
      </c>
      <c r="CM194" s="212">
        <f ca="1">(CM$131*INDEX('Term Pricing'!$K$713:$K$892,MATCH('Project 1'!CM$8,'Term Pricing'!$C$713:$C$892,0))*$E194*$F194)+(CM$131*INDEX('Term Pricing'!$L$713:$L$892,MATCH('Project 1'!CM$8,'Term Pricing'!$C$713:$C$892,0))*$E194*(1-$F194))</f>
        <v>101088</v>
      </c>
      <c r="CN194" s="212">
        <f ca="1">(CN$131*INDEX('Term Pricing'!$K$713:$K$892,MATCH('Project 1'!CN$8,'Term Pricing'!$C$713:$C$892,0))*$E194*$F194)+(CN$131*INDEX('Term Pricing'!$L$713:$L$892,MATCH('Project 1'!CN$8,'Term Pricing'!$C$713:$C$892,0))*$E194*(1-$F194))</f>
        <v>104457.60000000001</v>
      </c>
      <c r="CO194" s="212">
        <f ca="1">(CO$131*INDEX('Term Pricing'!$K$713:$K$892,MATCH('Project 1'!CO$8,'Term Pricing'!$C$713:$C$892,0))*$E194*$F194)+(CO$131*INDEX('Term Pricing'!$L$713:$L$892,MATCH('Project 1'!CO$8,'Term Pricing'!$C$713:$C$892,0))*$E194*(1-$F194))</f>
        <v>101088</v>
      </c>
      <c r="CP194" s="212">
        <f ca="1">(CP$131*INDEX('Term Pricing'!$K$713:$K$892,MATCH('Project 1'!CP$8,'Term Pricing'!$C$713:$C$892,0))*$E194*$F194)+(CP$131*INDEX('Term Pricing'!$L$713:$L$892,MATCH('Project 1'!CP$8,'Term Pricing'!$C$713:$C$892,0))*$E194*(1-$F194))</f>
        <v>104457.60000000001</v>
      </c>
      <c r="CQ194" s="212">
        <f ca="1">(CQ$131*INDEX('Term Pricing'!$K$713:$K$892,MATCH('Project 1'!CQ$8,'Term Pricing'!$C$713:$C$892,0))*$E194*$F194)+(CQ$131*INDEX('Term Pricing'!$L$713:$L$892,MATCH('Project 1'!CQ$8,'Term Pricing'!$C$713:$C$892,0))*$E194*(1-$F194))</f>
        <v>104457.60000000001</v>
      </c>
      <c r="CR194" s="212">
        <f ca="1">(CR$131*INDEX('Term Pricing'!$K$713:$K$892,MATCH('Project 1'!CR$8,'Term Pricing'!$C$713:$C$892,0))*$E194*$F194)+(CR$131*INDEX('Term Pricing'!$L$713:$L$892,MATCH('Project 1'!CR$8,'Term Pricing'!$C$713:$C$892,0))*$E194*(1-$F194))</f>
        <v>94348.799999999988</v>
      </c>
      <c r="CS194" s="212">
        <f ca="1">(CS$131*INDEX('Term Pricing'!$K$713:$K$892,MATCH('Project 1'!CS$8,'Term Pricing'!$C$713:$C$892,0))*$E194*$F194)+(CS$131*INDEX('Term Pricing'!$L$713:$L$892,MATCH('Project 1'!CS$8,'Term Pricing'!$C$713:$C$892,0))*$E194*(1-$F194))</f>
        <v>104457.60000000001</v>
      </c>
      <c r="CT194" s="212">
        <f ca="1">(CT$131*INDEX('Term Pricing'!$K$713:$K$892,MATCH('Project 1'!CT$8,'Term Pricing'!$C$713:$C$892,0))*$E194*$F194)+(CT$131*INDEX('Term Pricing'!$L$713:$L$892,MATCH('Project 1'!CT$8,'Term Pricing'!$C$713:$C$892,0))*$E194*(1-$F194))</f>
        <v>101088</v>
      </c>
      <c r="CU194" s="212">
        <f ca="1">(CU$131*INDEX('Term Pricing'!$K$713:$K$892,MATCH('Project 1'!CU$8,'Term Pricing'!$C$713:$C$892,0))*$E194*$F194)+(CU$131*INDEX('Term Pricing'!$L$713:$L$892,MATCH('Project 1'!CU$8,'Term Pricing'!$C$713:$C$892,0))*$E194*(1-$F194))</f>
        <v>104457.60000000001</v>
      </c>
      <c r="CV194" s="212">
        <f ca="1">(CV$131*INDEX('Term Pricing'!$K$713:$K$892,MATCH('Project 1'!CV$8,'Term Pricing'!$C$713:$C$892,0))*$E194*$F194)+(CV$131*INDEX('Term Pricing'!$L$713:$L$892,MATCH('Project 1'!CV$8,'Term Pricing'!$C$713:$C$892,0))*$E194*(1-$F194))</f>
        <v>101088</v>
      </c>
      <c r="CW194" s="212">
        <f ca="1">(CW$131*INDEX('Term Pricing'!$K$713:$K$892,MATCH('Project 1'!CW$8,'Term Pricing'!$C$713:$C$892,0))*$E194*$F194)+(CW$131*INDEX('Term Pricing'!$L$713:$L$892,MATCH('Project 1'!CW$8,'Term Pricing'!$C$713:$C$892,0))*$E194*(1-$F194))</f>
        <v>104457.60000000001</v>
      </c>
      <c r="CX194" s="212">
        <f ca="1">(CX$131*INDEX('Term Pricing'!$K$713:$K$892,MATCH('Project 1'!CX$8,'Term Pricing'!$C$713:$C$892,0))*$E194*$F194)+(CX$131*INDEX('Term Pricing'!$L$713:$L$892,MATCH('Project 1'!CX$8,'Term Pricing'!$C$713:$C$892,0))*$E194*(1-$F194))</f>
        <v>104457.60000000001</v>
      </c>
      <c r="CY194" s="212">
        <f ca="1">(CY$131*INDEX('Term Pricing'!$K$713:$K$892,MATCH('Project 1'!CY$8,'Term Pricing'!$C$713:$C$892,0))*$E194*$F194)+(CY$131*INDEX('Term Pricing'!$L$713:$L$892,MATCH('Project 1'!CY$8,'Term Pricing'!$C$713:$C$892,0))*$E194*(1-$F194))</f>
        <v>101088</v>
      </c>
      <c r="CZ194" s="212">
        <f ca="1">(CZ$131*INDEX('Term Pricing'!$K$713:$K$892,MATCH('Project 1'!CZ$8,'Term Pricing'!$C$713:$C$892,0))*$E194*$F194)+(CZ$131*INDEX('Term Pricing'!$L$713:$L$892,MATCH('Project 1'!CZ$8,'Term Pricing'!$C$713:$C$892,0))*$E194*(1-$F194))</f>
        <v>104457.60000000001</v>
      </c>
      <c r="DA194" s="212">
        <f ca="1">(DA$131*INDEX('Term Pricing'!$K$713:$K$892,MATCH('Project 1'!DA$8,'Term Pricing'!$C$713:$C$892,0))*$E194*$F194)+(DA$131*INDEX('Term Pricing'!$L$713:$L$892,MATCH('Project 1'!DA$8,'Term Pricing'!$C$713:$C$892,0))*$E194*(1-$F194))</f>
        <v>101088</v>
      </c>
      <c r="DB194" s="212">
        <f ca="1">(DB$131*INDEX('Term Pricing'!$K$713:$K$892,MATCH('Project 1'!DB$8,'Term Pricing'!$C$713:$C$892,0))*$E194*$F194)+(DB$131*INDEX('Term Pricing'!$L$713:$L$892,MATCH('Project 1'!DB$8,'Term Pricing'!$C$713:$C$892,0))*$E194*(1-$F194))</f>
        <v>104457.60000000001</v>
      </c>
      <c r="DC194" s="212">
        <f ca="1">(DC$131*INDEX('Term Pricing'!$K$713:$K$892,MATCH('Project 1'!DC$8,'Term Pricing'!$C$713:$C$892,0))*$E194*$F194)+(DC$131*INDEX('Term Pricing'!$L$713:$L$892,MATCH('Project 1'!DC$8,'Term Pricing'!$C$713:$C$892,0))*$E194*(1-$F194))</f>
        <v>104457.60000000001</v>
      </c>
      <c r="DD194" s="212">
        <f ca="1">(DD$131*INDEX('Term Pricing'!$K$713:$K$892,MATCH('Project 1'!DD$8,'Term Pricing'!$C$713:$C$892,0))*$E194*$F194)+(DD$131*INDEX('Term Pricing'!$L$713:$L$892,MATCH('Project 1'!DD$8,'Term Pricing'!$C$713:$C$892,0))*$E194*(1-$F194))</f>
        <v>94348.799999999988</v>
      </c>
      <c r="DE194" s="212">
        <f ca="1">(DE$131*INDEX('Term Pricing'!$K$713:$K$892,MATCH('Project 1'!DE$8,'Term Pricing'!$C$713:$C$892,0))*$E194*$F194)+(DE$131*INDEX('Term Pricing'!$L$713:$L$892,MATCH('Project 1'!DE$8,'Term Pricing'!$C$713:$C$892,0))*$E194*(1-$F194))</f>
        <v>104457.60000000001</v>
      </c>
      <c r="DF194" s="212">
        <f ca="1">(DF$131*INDEX('Term Pricing'!$K$713:$K$892,MATCH('Project 1'!DF$8,'Term Pricing'!$C$713:$C$892,0))*$E194*$F194)+(DF$131*INDEX('Term Pricing'!$L$713:$L$892,MATCH('Project 1'!DF$8,'Term Pricing'!$C$713:$C$892,0))*$E194*(1-$F194))</f>
        <v>101088</v>
      </c>
      <c r="DG194" s="212">
        <f ca="1">(DG$131*INDEX('Term Pricing'!$K$713:$K$892,MATCH('Project 1'!DG$8,'Term Pricing'!$C$713:$C$892,0))*$E194*$F194)+(DG$131*INDEX('Term Pricing'!$L$713:$L$892,MATCH('Project 1'!DG$8,'Term Pricing'!$C$713:$C$892,0))*$E194*(1-$F194))</f>
        <v>104457.60000000001</v>
      </c>
      <c r="DH194" s="212">
        <f ca="1">(DH$131*INDEX('Term Pricing'!$K$713:$K$892,MATCH('Project 1'!DH$8,'Term Pricing'!$C$713:$C$892,0))*$E194*$F194)+(DH$131*INDEX('Term Pricing'!$L$713:$L$892,MATCH('Project 1'!DH$8,'Term Pricing'!$C$713:$C$892,0))*$E194*(1-$F194))</f>
        <v>101088</v>
      </c>
      <c r="DI194" s="212">
        <f ca="1">(DI$131*INDEX('Term Pricing'!$K$713:$K$892,MATCH('Project 1'!DI$8,'Term Pricing'!$C$713:$C$892,0))*$E194*$F194)+(DI$131*INDEX('Term Pricing'!$L$713:$L$892,MATCH('Project 1'!DI$8,'Term Pricing'!$C$713:$C$892,0))*$E194*(1-$F194))</f>
        <v>104457.60000000001</v>
      </c>
      <c r="DJ194" s="212">
        <f ca="1">(DJ$131*INDEX('Term Pricing'!$K$713:$K$892,MATCH('Project 1'!DJ$8,'Term Pricing'!$C$713:$C$892,0))*$E194*$F194)+(DJ$131*INDEX('Term Pricing'!$L$713:$L$892,MATCH('Project 1'!DJ$8,'Term Pricing'!$C$713:$C$892,0))*$E194*(1-$F194))</f>
        <v>104457.60000000001</v>
      </c>
      <c r="DK194" s="212">
        <f ca="1">(DK$131*INDEX('Term Pricing'!$K$713:$K$892,MATCH('Project 1'!DK$8,'Term Pricing'!$C$713:$C$892,0))*$E194*$F194)+(DK$131*INDEX('Term Pricing'!$L$713:$L$892,MATCH('Project 1'!DK$8,'Term Pricing'!$C$713:$C$892,0))*$E194*(1-$F194))</f>
        <v>101088</v>
      </c>
      <c r="DL194" s="212">
        <f ca="1">(DL$131*INDEX('Term Pricing'!$K$713:$K$892,MATCH('Project 1'!DL$8,'Term Pricing'!$C$713:$C$892,0))*$E194*$F194)+(DL$131*INDEX('Term Pricing'!$L$713:$L$892,MATCH('Project 1'!DL$8,'Term Pricing'!$C$713:$C$892,0))*$E194*(1-$F194))</f>
        <v>104457.60000000001</v>
      </c>
      <c r="DM194" s="212">
        <f ca="1">(DM$131*INDEX('Term Pricing'!$K$713:$K$892,MATCH('Project 1'!DM$8,'Term Pricing'!$C$713:$C$892,0))*$E194*$F194)+(DM$131*INDEX('Term Pricing'!$L$713:$L$892,MATCH('Project 1'!DM$8,'Term Pricing'!$C$713:$C$892,0))*$E194*(1-$F194))</f>
        <v>101088</v>
      </c>
      <c r="DN194" s="212">
        <f ca="1">(DN$131*INDEX('Term Pricing'!$K$713:$K$892,MATCH('Project 1'!DN$8,'Term Pricing'!$C$713:$C$892,0))*$E194*$F194)+(DN$131*INDEX('Term Pricing'!$L$713:$L$892,MATCH('Project 1'!DN$8,'Term Pricing'!$C$713:$C$892,0))*$E194*(1-$F194))</f>
        <v>104457.60000000001</v>
      </c>
      <c r="DO194" s="212">
        <f ca="1">(DO$131*INDEX('Term Pricing'!$K$713:$K$892,MATCH('Project 1'!DO$8,'Term Pricing'!$C$713:$C$892,0))*$E194*$F194)+(DO$131*INDEX('Term Pricing'!$L$713:$L$892,MATCH('Project 1'!DO$8,'Term Pricing'!$C$713:$C$892,0))*$E194*(1-$F194))</f>
        <v>104457.60000000001</v>
      </c>
      <c r="DP194" s="212">
        <f ca="1">(DP$131*INDEX('Term Pricing'!$K$713:$K$892,MATCH('Project 1'!DP$8,'Term Pricing'!$C$713:$C$892,0))*$E194*$F194)+(DP$131*INDEX('Term Pricing'!$L$713:$L$892,MATCH('Project 1'!DP$8,'Term Pricing'!$C$713:$C$892,0))*$E194*(1-$F194))</f>
        <v>94348.799999999988</v>
      </c>
      <c r="DQ194" s="212">
        <f ca="1">(DQ$131*INDEX('Term Pricing'!$K$713:$K$892,MATCH('Project 1'!DQ$8,'Term Pricing'!$C$713:$C$892,0))*$E194*$F194)+(DQ$131*INDEX('Term Pricing'!$L$713:$L$892,MATCH('Project 1'!DQ$8,'Term Pricing'!$C$713:$C$892,0))*$E194*(1-$F194))</f>
        <v>104457.60000000001</v>
      </c>
      <c r="DR194" s="212">
        <f ca="1">(DR$131*INDEX('Term Pricing'!$K$713:$K$892,MATCH('Project 1'!DR$8,'Term Pricing'!$C$713:$C$892,0))*$E194*$F194)+(DR$131*INDEX('Term Pricing'!$L$713:$L$892,MATCH('Project 1'!DR$8,'Term Pricing'!$C$713:$C$892,0))*$E194*(1-$F194))</f>
        <v>101088</v>
      </c>
      <c r="DS194" s="212">
        <f ca="1">(DS$131*INDEX('Term Pricing'!$K$713:$K$892,MATCH('Project 1'!DS$8,'Term Pricing'!$C$713:$C$892,0))*$E194*$F194)+(DS$131*INDEX('Term Pricing'!$L$713:$L$892,MATCH('Project 1'!DS$8,'Term Pricing'!$C$713:$C$892,0))*$E194*(1-$F194))</f>
        <v>104457.60000000001</v>
      </c>
      <c r="DT194" s="212">
        <f ca="1">(DT$131*INDEX('Term Pricing'!$K$713:$K$892,MATCH('Project 1'!DT$8,'Term Pricing'!$C$713:$C$892,0))*$E194*$F194)+(DT$131*INDEX('Term Pricing'!$L$713:$L$892,MATCH('Project 1'!DT$8,'Term Pricing'!$C$713:$C$892,0))*$E194*(1-$F194))</f>
        <v>101088</v>
      </c>
      <c r="DU194" s="212">
        <f ca="1">(DU$131*INDEX('Term Pricing'!$K$713:$K$892,MATCH('Project 1'!DU$8,'Term Pricing'!$C$713:$C$892,0))*$E194*$F194)+(DU$131*INDEX('Term Pricing'!$L$713:$L$892,MATCH('Project 1'!DU$8,'Term Pricing'!$C$713:$C$892,0))*$E194*(1-$F194))</f>
        <v>104457.60000000001</v>
      </c>
      <c r="DV194" s="212">
        <f ca="1">(DV$131*INDEX('Term Pricing'!$K$713:$K$892,MATCH('Project 1'!DV$8,'Term Pricing'!$C$713:$C$892,0))*$E194*$F194)+(DV$131*INDEX('Term Pricing'!$L$713:$L$892,MATCH('Project 1'!DV$8,'Term Pricing'!$C$713:$C$892,0))*$E194*(1-$F194))</f>
        <v>104457.60000000001</v>
      </c>
      <c r="DW194" s="212">
        <f ca="1">(DW$131*INDEX('Term Pricing'!$K$713:$K$892,MATCH('Project 1'!DW$8,'Term Pricing'!$C$713:$C$892,0))*$E194*$F194)+(DW$131*INDEX('Term Pricing'!$L$713:$L$892,MATCH('Project 1'!DW$8,'Term Pricing'!$C$713:$C$892,0))*$E194*(1-$F194))</f>
        <v>101088</v>
      </c>
      <c r="DX194" s="212">
        <f ca="1">(DX$131*INDEX('Term Pricing'!$K$713:$K$892,MATCH('Project 1'!DX$8,'Term Pricing'!$C$713:$C$892,0))*$E194*$F194)+(DX$131*INDEX('Term Pricing'!$L$713:$L$892,MATCH('Project 1'!DX$8,'Term Pricing'!$C$713:$C$892,0))*$E194*(1-$F194))</f>
        <v>104457.60000000001</v>
      </c>
      <c r="DY194" s="212">
        <f ca="1">(DY$131*INDEX('Term Pricing'!$K$713:$K$892,MATCH('Project 1'!DY$8,'Term Pricing'!$C$713:$C$892,0))*$E194*$F194)+(DY$131*INDEX('Term Pricing'!$L$713:$L$892,MATCH('Project 1'!DY$8,'Term Pricing'!$C$713:$C$892,0))*$E194*(1-$F194))</f>
        <v>101088</v>
      </c>
      <c r="DZ194" s="212">
        <f ca="1">(DZ$131*INDEX('Term Pricing'!$K$713:$K$892,MATCH('Project 1'!DZ$8,'Term Pricing'!$C$713:$C$892,0))*$E194*$F194)+(DZ$131*INDEX('Term Pricing'!$L$713:$L$892,MATCH('Project 1'!DZ$8,'Term Pricing'!$C$713:$C$892,0))*$E194*(1-$F194))</f>
        <v>104457.60000000001</v>
      </c>
    </row>
    <row r="195" spans="1:130">
      <c r="A195" s="151"/>
      <c r="C195" s="34" t="s">
        <v>84</v>
      </c>
      <c r="E195" s="70">
        <f>Inputs!H129</f>
        <v>0.2</v>
      </c>
      <c r="F195" s="70">
        <f>Inputs!I129</f>
        <v>0.6</v>
      </c>
      <c r="G195" s="54" t="s">
        <v>83</v>
      </c>
      <c r="H195" s="272">
        <f ca="1">IFERROR(SUM($J195:$DZ195)/(SUM($J$131:$DZ$131)*E195),0)</f>
        <v>2.6273438626411356</v>
      </c>
      <c r="I195" s="29"/>
      <c r="J195" s="212">
        <f ca="1">(J$131*INDEX('Term Pricing'!$K$898:$K$1077,MATCH('Project 1'!J$8,'Term Pricing'!$C$898:$C$1077,0))*$E195*$F195)+(J$131*INDEX('Term Pricing'!$L$898:$L$1077,MATCH('Project 1'!J$8,'Term Pricing'!$C$898:$C$1077,0))*$E195*(1-$F195))</f>
        <v>0</v>
      </c>
      <c r="K195" s="212">
        <f ca="1">(K$131*INDEX('Term Pricing'!$K$898:$K$1077,MATCH('Project 1'!K$8,'Term Pricing'!$C$898:$C$1077,0))*$E195*$F195)+(K$131*INDEX('Term Pricing'!$L$898:$L$1077,MATCH('Project 1'!K$8,'Term Pricing'!$C$898:$C$1077,0))*$E195*(1-$F195))</f>
        <v>0</v>
      </c>
      <c r="L195" s="212">
        <f ca="1">(L$131*INDEX('Term Pricing'!$K$898:$K$1077,MATCH('Project 1'!L$8,'Term Pricing'!$C$898:$C$1077,0))*$E195*$F195)+(L$131*INDEX('Term Pricing'!$L$898:$L$1077,MATCH('Project 1'!L$8,'Term Pricing'!$C$898:$C$1077,0))*$E195*(1-$F195))</f>
        <v>0</v>
      </c>
      <c r="M195" s="212">
        <f ca="1">(M$131*INDEX('Term Pricing'!$K$898:$K$1077,MATCH('Project 1'!M$8,'Term Pricing'!$C$898:$C$1077,0))*$E195*$F195)+(M$131*INDEX('Term Pricing'!$L$898:$L$1077,MATCH('Project 1'!M$8,'Term Pricing'!$C$898:$C$1077,0))*$E195*(1-$F195))</f>
        <v>0</v>
      </c>
      <c r="N195" s="212">
        <f ca="1">(N$131*INDEX('Term Pricing'!$K$898:$K$1077,MATCH('Project 1'!N$8,'Term Pricing'!$C$898:$C$1077,0))*$E195*$F195)+(N$131*INDEX('Term Pricing'!$L$898:$L$1077,MATCH('Project 1'!N$8,'Term Pricing'!$C$898:$C$1077,0))*$E195*(1-$F195))</f>
        <v>78084.316055586198</v>
      </c>
      <c r="O195" s="212">
        <f ca="1">(O$131*INDEX('Term Pricing'!$K$898:$K$1077,MATCH('Project 1'!O$8,'Term Pricing'!$C$898:$C$1077,0))*$E195*$F195)+(O$131*INDEX('Term Pricing'!$L$898:$L$1077,MATCH('Project 1'!O$8,'Term Pricing'!$C$898:$C$1077,0))*$E195*(1-$F195))</f>
        <v>78925.805589032781</v>
      </c>
      <c r="P195" s="212">
        <f ca="1">(P$131*INDEX('Term Pricing'!$K$898:$K$1077,MATCH('Project 1'!P$8,'Term Pricing'!$C$898:$C$1077,0))*$E195*$F195)+(P$131*INDEX('Term Pricing'!$L$898:$L$1077,MATCH('Project 1'!P$8,'Term Pricing'!$C$898:$C$1077,0))*$E195*(1-$F195))</f>
        <v>74632.677296984446</v>
      </c>
      <c r="Q195" s="212">
        <f ca="1">(Q$131*INDEX('Term Pricing'!$K$898:$K$1077,MATCH('Project 1'!Q$8,'Term Pricing'!$C$898:$C$1077,0))*$E195*$F195)+(Q$131*INDEX('Term Pricing'!$L$898:$L$1077,MATCH('Project 1'!Q$8,'Term Pricing'!$C$898:$C$1077,0))*$E195*(1-$F195))</f>
        <v>75720.944510748464</v>
      </c>
      <c r="R195" s="212">
        <f ca="1">(R$131*INDEX('Term Pricing'!$K$898:$K$1077,MATCH('Project 1'!R$8,'Term Pricing'!$C$898:$C$1077,0))*$E195*$F195)+(R$131*INDEX('Term Pricing'!$L$898:$L$1077,MATCH('Project 1'!R$8,'Term Pricing'!$C$898:$C$1077,0))*$E195*(1-$F195))</f>
        <v>74286.712537793937</v>
      </c>
      <c r="S195" s="212">
        <f ca="1">(S$131*INDEX('Term Pricing'!$K$898:$K$1077,MATCH('Project 1'!S$8,'Term Pricing'!$C$898:$C$1077,0))*$E195*$F195)+(S$131*INDEX('Term Pricing'!$L$898:$L$1077,MATCH('Project 1'!S$8,'Term Pricing'!$C$898:$C$1077,0))*$E195*(1-$F195))</f>
        <v>70474.33010970024</v>
      </c>
      <c r="T195" s="212">
        <f ca="1">(T$131*INDEX('Term Pricing'!$K$898:$K$1077,MATCH('Project 1'!T$8,'Term Pricing'!$C$898:$C$1077,0))*$E195*$F195)+(T$131*INDEX('Term Pricing'!$L$898:$L$1077,MATCH('Project 1'!T$8,'Term Pricing'!$C$898:$C$1077,0))*$E195*(1-$F195))</f>
        <v>71334.124914629821</v>
      </c>
      <c r="U195" s="212">
        <f ca="1">(U$131*INDEX('Term Pricing'!$K$898:$K$1077,MATCH('Project 1'!U$8,'Term Pricing'!$C$898:$C$1077,0))*$E195*$F195)+(U$131*INDEX('Term Pricing'!$L$898:$L$1077,MATCH('Project 1'!U$8,'Term Pricing'!$C$898:$C$1077,0))*$E195*(1-$F195))</f>
        <v>67571.225018127516</v>
      </c>
      <c r="V195" s="212">
        <f ca="1">(V$131*INDEX('Term Pricing'!$K$898:$K$1077,MATCH('Project 1'!V$8,'Term Pricing'!$C$898:$C$1077,0))*$E195*$F195)+(V$131*INDEX('Term Pricing'!$L$898:$L$1077,MATCH('Project 1'!V$8,'Term Pricing'!$C$898:$C$1077,0))*$E195*(1-$F195))</f>
        <v>68296.341902434855</v>
      </c>
      <c r="W195" s="212">
        <f ca="1">(W$131*INDEX('Term Pricing'!$K$898:$K$1077,MATCH('Project 1'!W$8,'Term Pricing'!$C$898:$C$1077,0))*$E195*$F195)+(W$131*INDEX('Term Pricing'!$L$898:$L$1077,MATCH('Project 1'!W$8,'Term Pricing'!$C$898:$C$1077,0))*$E195*(1-$F195))</f>
        <v>66756.349465804728</v>
      </c>
      <c r="X195" s="212">
        <f ca="1">(X$131*INDEX('Term Pricing'!$K$898:$K$1077,MATCH('Project 1'!X$8,'Term Pricing'!$C$898:$C$1077,0))*$E195*$F195)+(X$131*INDEX('Term Pricing'!$L$898:$L$1077,MATCH('Project 1'!X$8,'Term Pricing'!$C$898:$C$1077,0))*$E195*(1-$F195))</f>
        <v>58897.479027427456</v>
      </c>
      <c r="Y195" s="212">
        <f ca="1">(Y$131*INDEX('Term Pricing'!$K$898:$K$1077,MATCH('Project 1'!Y$8,'Term Pricing'!$C$898:$C$1077,0))*$E195*$F195)+(Y$131*INDEX('Term Pricing'!$L$898:$L$1077,MATCH('Project 1'!Y$8,'Term Pricing'!$C$898:$C$1077,0))*$E195*(1-$F195))</f>
        <v>63655.124563964484</v>
      </c>
      <c r="Z195" s="212">
        <f ca="1">(Z$131*INDEX('Term Pricing'!$K$898:$K$1077,MATCH('Project 1'!Z$8,'Term Pricing'!$C$898:$C$1077,0))*$E195*$F195)+(Z$131*INDEX('Term Pricing'!$L$898:$L$1077,MATCH('Project 1'!Z$8,'Term Pricing'!$C$898:$C$1077,0))*$E195*(1-$F195))</f>
        <v>60652.800000000003</v>
      </c>
      <c r="AA195" s="212">
        <f ca="1">(AA$131*INDEX('Term Pricing'!$K$898:$K$1077,MATCH('Project 1'!AA$8,'Term Pricing'!$C$898:$C$1077,0))*$E195*$F195)+(AA$131*INDEX('Term Pricing'!$L$898:$L$1077,MATCH('Project 1'!AA$8,'Term Pricing'!$C$898:$C$1077,0))*$E195*(1-$F195))</f>
        <v>62674.560000000005</v>
      </c>
      <c r="AB195" s="212">
        <f ca="1">(AB$131*INDEX('Term Pricing'!$K$898:$K$1077,MATCH('Project 1'!AB$8,'Term Pricing'!$C$898:$C$1077,0))*$E195*$F195)+(AB$131*INDEX('Term Pricing'!$L$898:$L$1077,MATCH('Project 1'!AB$8,'Term Pricing'!$C$898:$C$1077,0))*$E195*(1-$F195))</f>
        <v>60652.800000000003</v>
      </c>
      <c r="AC195" s="212">
        <f ca="1">(AC$131*INDEX('Term Pricing'!$K$898:$K$1077,MATCH('Project 1'!AC$8,'Term Pricing'!$C$898:$C$1077,0))*$E195*$F195)+(AC$131*INDEX('Term Pricing'!$L$898:$L$1077,MATCH('Project 1'!AC$8,'Term Pricing'!$C$898:$C$1077,0))*$E195*(1-$F195))</f>
        <v>62674.560000000005</v>
      </c>
      <c r="AD195" s="212">
        <f ca="1">(AD$131*INDEX('Term Pricing'!$K$898:$K$1077,MATCH('Project 1'!AD$8,'Term Pricing'!$C$898:$C$1077,0))*$E195*$F195)+(AD$131*INDEX('Term Pricing'!$L$898:$L$1077,MATCH('Project 1'!AD$8,'Term Pricing'!$C$898:$C$1077,0))*$E195*(1-$F195))</f>
        <v>62674.560000000005</v>
      </c>
      <c r="AE195" s="212">
        <f ca="1">(AE$131*INDEX('Term Pricing'!$K$898:$K$1077,MATCH('Project 1'!AE$8,'Term Pricing'!$C$898:$C$1077,0))*$E195*$F195)+(AE$131*INDEX('Term Pricing'!$L$898:$L$1077,MATCH('Project 1'!AE$8,'Term Pricing'!$C$898:$C$1077,0))*$E195*(1-$F195))</f>
        <v>60652.800000000003</v>
      </c>
      <c r="AF195" s="212">
        <f ca="1">(AF$131*INDEX('Term Pricing'!$K$898:$K$1077,MATCH('Project 1'!AF$8,'Term Pricing'!$C$898:$C$1077,0))*$E195*$F195)+(AF$131*INDEX('Term Pricing'!$L$898:$L$1077,MATCH('Project 1'!AF$8,'Term Pricing'!$C$898:$C$1077,0))*$E195*(1-$F195))</f>
        <v>62674.560000000005</v>
      </c>
      <c r="AG195" s="212">
        <f ca="1">(AG$131*INDEX('Term Pricing'!$K$898:$K$1077,MATCH('Project 1'!AG$8,'Term Pricing'!$C$898:$C$1077,0))*$E195*$F195)+(AG$131*INDEX('Term Pricing'!$L$898:$L$1077,MATCH('Project 1'!AG$8,'Term Pricing'!$C$898:$C$1077,0))*$E195*(1-$F195))</f>
        <v>60652.800000000003</v>
      </c>
      <c r="AH195" s="212">
        <f ca="1">(AH$131*INDEX('Term Pricing'!$K$898:$K$1077,MATCH('Project 1'!AH$8,'Term Pricing'!$C$898:$C$1077,0))*$E195*$F195)+(AH$131*INDEX('Term Pricing'!$L$898:$L$1077,MATCH('Project 1'!AH$8,'Term Pricing'!$C$898:$C$1077,0))*$E195*(1-$F195))</f>
        <v>62674.560000000005</v>
      </c>
      <c r="AI195" s="212">
        <f ca="1">(AI$131*INDEX('Term Pricing'!$K$898:$K$1077,MATCH('Project 1'!AI$8,'Term Pricing'!$C$898:$C$1077,0))*$E195*$F195)+(AI$131*INDEX('Term Pricing'!$L$898:$L$1077,MATCH('Project 1'!AI$8,'Term Pricing'!$C$898:$C$1077,0))*$E195*(1-$F195))</f>
        <v>62674.560000000005</v>
      </c>
      <c r="AJ195" s="212">
        <f ca="1">(AJ$131*INDEX('Term Pricing'!$K$898:$K$1077,MATCH('Project 1'!AJ$8,'Term Pricing'!$C$898:$C$1077,0))*$E195*$F195)+(AJ$131*INDEX('Term Pricing'!$L$898:$L$1077,MATCH('Project 1'!AJ$8,'Term Pricing'!$C$898:$C$1077,0))*$E195*(1-$F195))</f>
        <v>58631.039999999994</v>
      </c>
      <c r="AK195" s="212">
        <f ca="1">(AK$131*INDEX('Term Pricing'!$K$898:$K$1077,MATCH('Project 1'!AK$8,'Term Pricing'!$C$898:$C$1077,0))*$E195*$F195)+(AK$131*INDEX('Term Pricing'!$L$898:$L$1077,MATCH('Project 1'!AK$8,'Term Pricing'!$C$898:$C$1077,0))*$E195*(1-$F195))</f>
        <v>62674.560000000005</v>
      </c>
      <c r="AL195" s="212">
        <f ca="1">(AL$131*INDEX('Term Pricing'!$K$898:$K$1077,MATCH('Project 1'!AL$8,'Term Pricing'!$C$898:$C$1077,0))*$E195*$F195)+(AL$131*INDEX('Term Pricing'!$L$898:$L$1077,MATCH('Project 1'!AL$8,'Term Pricing'!$C$898:$C$1077,0))*$E195*(1-$F195))</f>
        <v>60652.800000000003</v>
      </c>
      <c r="AM195" s="212">
        <f ca="1">(AM$131*INDEX('Term Pricing'!$K$898:$K$1077,MATCH('Project 1'!AM$8,'Term Pricing'!$C$898:$C$1077,0))*$E195*$F195)+(AM$131*INDEX('Term Pricing'!$L$898:$L$1077,MATCH('Project 1'!AM$8,'Term Pricing'!$C$898:$C$1077,0))*$E195*(1-$F195))</f>
        <v>62674.560000000005</v>
      </c>
      <c r="AN195" s="212">
        <f ca="1">(AN$131*INDEX('Term Pricing'!$K$898:$K$1077,MATCH('Project 1'!AN$8,'Term Pricing'!$C$898:$C$1077,0))*$E195*$F195)+(AN$131*INDEX('Term Pricing'!$L$898:$L$1077,MATCH('Project 1'!AN$8,'Term Pricing'!$C$898:$C$1077,0))*$E195*(1-$F195))</f>
        <v>60652.800000000003</v>
      </c>
      <c r="AO195" s="212">
        <f ca="1">(AO$131*INDEX('Term Pricing'!$K$898:$K$1077,MATCH('Project 1'!AO$8,'Term Pricing'!$C$898:$C$1077,0))*$E195*$F195)+(AO$131*INDEX('Term Pricing'!$L$898:$L$1077,MATCH('Project 1'!AO$8,'Term Pricing'!$C$898:$C$1077,0))*$E195*(1-$F195))</f>
        <v>62674.560000000005</v>
      </c>
      <c r="AP195" s="212">
        <f ca="1">(AP$131*INDEX('Term Pricing'!$K$898:$K$1077,MATCH('Project 1'!AP$8,'Term Pricing'!$C$898:$C$1077,0))*$E195*$F195)+(AP$131*INDEX('Term Pricing'!$L$898:$L$1077,MATCH('Project 1'!AP$8,'Term Pricing'!$C$898:$C$1077,0))*$E195*(1-$F195))</f>
        <v>62674.560000000005</v>
      </c>
      <c r="AQ195" s="212">
        <f ca="1">(AQ$131*INDEX('Term Pricing'!$K$898:$K$1077,MATCH('Project 1'!AQ$8,'Term Pricing'!$C$898:$C$1077,0))*$E195*$F195)+(AQ$131*INDEX('Term Pricing'!$L$898:$L$1077,MATCH('Project 1'!AQ$8,'Term Pricing'!$C$898:$C$1077,0))*$E195*(1-$F195))</f>
        <v>60652.800000000003</v>
      </c>
      <c r="AR195" s="212">
        <f ca="1">(AR$131*INDEX('Term Pricing'!$K$898:$K$1077,MATCH('Project 1'!AR$8,'Term Pricing'!$C$898:$C$1077,0))*$E195*$F195)+(AR$131*INDEX('Term Pricing'!$L$898:$L$1077,MATCH('Project 1'!AR$8,'Term Pricing'!$C$898:$C$1077,0))*$E195*(1-$F195))</f>
        <v>62674.560000000005</v>
      </c>
      <c r="AS195" s="212">
        <f ca="1">(AS$131*INDEX('Term Pricing'!$K$898:$K$1077,MATCH('Project 1'!AS$8,'Term Pricing'!$C$898:$C$1077,0))*$E195*$F195)+(AS$131*INDEX('Term Pricing'!$L$898:$L$1077,MATCH('Project 1'!AS$8,'Term Pricing'!$C$898:$C$1077,0))*$E195*(1-$F195))</f>
        <v>60652.800000000003</v>
      </c>
      <c r="AT195" s="212">
        <f ca="1">(AT$131*INDEX('Term Pricing'!$K$898:$K$1077,MATCH('Project 1'!AT$8,'Term Pricing'!$C$898:$C$1077,0))*$E195*$F195)+(AT$131*INDEX('Term Pricing'!$L$898:$L$1077,MATCH('Project 1'!AT$8,'Term Pricing'!$C$898:$C$1077,0))*$E195*(1-$F195))</f>
        <v>62674.560000000005</v>
      </c>
      <c r="AU195" s="212">
        <f ca="1">(AU$131*INDEX('Term Pricing'!$K$898:$K$1077,MATCH('Project 1'!AU$8,'Term Pricing'!$C$898:$C$1077,0))*$E195*$F195)+(AU$131*INDEX('Term Pricing'!$L$898:$L$1077,MATCH('Project 1'!AU$8,'Term Pricing'!$C$898:$C$1077,0))*$E195*(1-$F195))</f>
        <v>62674.560000000005</v>
      </c>
      <c r="AV195" s="212">
        <f ca="1">(AV$131*INDEX('Term Pricing'!$K$898:$K$1077,MATCH('Project 1'!AV$8,'Term Pricing'!$C$898:$C$1077,0))*$E195*$F195)+(AV$131*INDEX('Term Pricing'!$L$898:$L$1077,MATCH('Project 1'!AV$8,'Term Pricing'!$C$898:$C$1077,0))*$E195*(1-$F195))</f>
        <v>56609.279999999999</v>
      </c>
      <c r="AW195" s="212">
        <f ca="1">(AW$131*INDEX('Term Pricing'!$K$898:$K$1077,MATCH('Project 1'!AW$8,'Term Pricing'!$C$898:$C$1077,0))*$E195*$F195)+(AW$131*INDEX('Term Pricing'!$L$898:$L$1077,MATCH('Project 1'!AW$8,'Term Pricing'!$C$898:$C$1077,0))*$E195*(1-$F195))</f>
        <v>62674.560000000005</v>
      </c>
      <c r="AX195" s="212">
        <f ca="1">(AX$131*INDEX('Term Pricing'!$K$898:$K$1077,MATCH('Project 1'!AX$8,'Term Pricing'!$C$898:$C$1077,0))*$E195*$F195)+(AX$131*INDEX('Term Pricing'!$L$898:$L$1077,MATCH('Project 1'!AX$8,'Term Pricing'!$C$898:$C$1077,0))*$E195*(1-$F195))</f>
        <v>101088</v>
      </c>
      <c r="AY195" s="212">
        <f ca="1">(AY$131*INDEX('Term Pricing'!$K$898:$K$1077,MATCH('Project 1'!AY$8,'Term Pricing'!$C$898:$C$1077,0))*$E195*$F195)+(AY$131*INDEX('Term Pricing'!$L$898:$L$1077,MATCH('Project 1'!AY$8,'Term Pricing'!$C$898:$C$1077,0))*$E195*(1-$F195))</f>
        <v>104457.60000000001</v>
      </c>
      <c r="AZ195" s="212">
        <f ca="1">(AZ$131*INDEX('Term Pricing'!$K$898:$K$1077,MATCH('Project 1'!AZ$8,'Term Pricing'!$C$898:$C$1077,0))*$E195*$F195)+(AZ$131*INDEX('Term Pricing'!$L$898:$L$1077,MATCH('Project 1'!AZ$8,'Term Pricing'!$C$898:$C$1077,0))*$E195*(1-$F195))</f>
        <v>101088</v>
      </c>
      <c r="BA195" s="212">
        <f ca="1">(BA$131*INDEX('Term Pricing'!$K$898:$K$1077,MATCH('Project 1'!BA$8,'Term Pricing'!$C$898:$C$1077,0))*$E195*$F195)+(BA$131*INDEX('Term Pricing'!$L$898:$L$1077,MATCH('Project 1'!BA$8,'Term Pricing'!$C$898:$C$1077,0))*$E195*(1-$F195))</f>
        <v>104457.60000000001</v>
      </c>
      <c r="BB195" s="212">
        <f ca="1">(BB$131*INDEX('Term Pricing'!$K$898:$K$1077,MATCH('Project 1'!BB$8,'Term Pricing'!$C$898:$C$1077,0))*$E195*$F195)+(BB$131*INDEX('Term Pricing'!$L$898:$L$1077,MATCH('Project 1'!BB$8,'Term Pricing'!$C$898:$C$1077,0))*$E195*(1-$F195))</f>
        <v>104457.60000000001</v>
      </c>
      <c r="BC195" s="212">
        <f ca="1">(BC$131*INDEX('Term Pricing'!$K$898:$K$1077,MATCH('Project 1'!BC$8,'Term Pricing'!$C$898:$C$1077,0))*$E195*$F195)+(BC$131*INDEX('Term Pricing'!$L$898:$L$1077,MATCH('Project 1'!BC$8,'Term Pricing'!$C$898:$C$1077,0))*$E195*(1-$F195))</f>
        <v>101088</v>
      </c>
      <c r="BD195" s="212">
        <f ca="1">(BD$131*INDEX('Term Pricing'!$K$898:$K$1077,MATCH('Project 1'!BD$8,'Term Pricing'!$C$898:$C$1077,0))*$E195*$F195)+(BD$131*INDEX('Term Pricing'!$L$898:$L$1077,MATCH('Project 1'!BD$8,'Term Pricing'!$C$898:$C$1077,0))*$E195*(1-$F195))</f>
        <v>104457.60000000001</v>
      </c>
      <c r="BE195" s="212">
        <f ca="1">(BE$131*INDEX('Term Pricing'!$K$898:$K$1077,MATCH('Project 1'!BE$8,'Term Pricing'!$C$898:$C$1077,0))*$E195*$F195)+(BE$131*INDEX('Term Pricing'!$L$898:$L$1077,MATCH('Project 1'!BE$8,'Term Pricing'!$C$898:$C$1077,0))*$E195*(1-$F195))</f>
        <v>101088</v>
      </c>
      <c r="BF195" s="212">
        <f ca="1">(BF$131*INDEX('Term Pricing'!$K$898:$K$1077,MATCH('Project 1'!BF$8,'Term Pricing'!$C$898:$C$1077,0))*$E195*$F195)+(BF$131*INDEX('Term Pricing'!$L$898:$L$1077,MATCH('Project 1'!BF$8,'Term Pricing'!$C$898:$C$1077,0))*$E195*(1-$F195))</f>
        <v>104457.60000000001</v>
      </c>
      <c r="BG195" s="212">
        <f ca="1">(BG$131*INDEX('Term Pricing'!$K$898:$K$1077,MATCH('Project 1'!BG$8,'Term Pricing'!$C$898:$C$1077,0))*$E195*$F195)+(BG$131*INDEX('Term Pricing'!$L$898:$L$1077,MATCH('Project 1'!BG$8,'Term Pricing'!$C$898:$C$1077,0))*$E195*(1-$F195))</f>
        <v>104457.60000000001</v>
      </c>
      <c r="BH195" s="212">
        <f ca="1">(BH$131*INDEX('Term Pricing'!$K$898:$K$1077,MATCH('Project 1'!BH$8,'Term Pricing'!$C$898:$C$1077,0))*$E195*$F195)+(BH$131*INDEX('Term Pricing'!$L$898:$L$1077,MATCH('Project 1'!BH$8,'Term Pricing'!$C$898:$C$1077,0))*$E195*(1-$F195))</f>
        <v>94348.799999999988</v>
      </c>
      <c r="BI195" s="212">
        <f ca="1">(BI$131*INDEX('Term Pricing'!$K$898:$K$1077,MATCH('Project 1'!BI$8,'Term Pricing'!$C$898:$C$1077,0))*$E195*$F195)+(BI$131*INDEX('Term Pricing'!$L$898:$L$1077,MATCH('Project 1'!BI$8,'Term Pricing'!$C$898:$C$1077,0))*$E195*(1-$F195))</f>
        <v>104457.60000000001</v>
      </c>
      <c r="BJ195" s="212">
        <f ca="1">(BJ$131*INDEX('Term Pricing'!$K$898:$K$1077,MATCH('Project 1'!BJ$8,'Term Pricing'!$C$898:$C$1077,0))*$E195*$F195)+(BJ$131*INDEX('Term Pricing'!$L$898:$L$1077,MATCH('Project 1'!BJ$8,'Term Pricing'!$C$898:$C$1077,0))*$E195*(1-$F195))</f>
        <v>101088</v>
      </c>
      <c r="BK195" s="212">
        <f ca="1">(BK$131*INDEX('Term Pricing'!$K$898:$K$1077,MATCH('Project 1'!BK$8,'Term Pricing'!$C$898:$C$1077,0))*$E195*$F195)+(BK$131*INDEX('Term Pricing'!$L$898:$L$1077,MATCH('Project 1'!BK$8,'Term Pricing'!$C$898:$C$1077,0))*$E195*(1-$F195))</f>
        <v>104457.60000000001</v>
      </c>
      <c r="BL195" s="212">
        <f ca="1">(BL$131*INDEX('Term Pricing'!$K$898:$K$1077,MATCH('Project 1'!BL$8,'Term Pricing'!$C$898:$C$1077,0))*$E195*$F195)+(BL$131*INDEX('Term Pricing'!$L$898:$L$1077,MATCH('Project 1'!BL$8,'Term Pricing'!$C$898:$C$1077,0))*$E195*(1-$F195))</f>
        <v>101088</v>
      </c>
      <c r="BM195" s="212">
        <f ca="1">(BM$131*INDEX('Term Pricing'!$K$898:$K$1077,MATCH('Project 1'!BM$8,'Term Pricing'!$C$898:$C$1077,0))*$E195*$F195)+(BM$131*INDEX('Term Pricing'!$L$898:$L$1077,MATCH('Project 1'!BM$8,'Term Pricing'!$C$898:$C$1077,0))*$E195*(1-$F195))</f>
        <v>104457.60000000001</v>
      </c>
      <c r="BN195" s="212">
        <f ca="1">(BN$131*INDEX('Term Pricing'!$K$898:$K$1077,MATCH('Project 1'!BN$8,'Term Pricing'!$C$898:$C$1077,0))*$E195*$F195)+(BN$131*INDEX('Term Pricing'!$L$898:$L$1077,MATCH('Project 1'!BN$8,'Term Pricing'!$C$898:$C$1077,0))*$E195*(1-$F195))</f>
        <v>104457.60000000001</v>
      </c>
      <c r="BO195" s="212">
        <f ca="1">(BO$131*INDEX('Term Pricing'!$K$898:$K$1077,MATCH('Project 1'!BO$8,'Term Pricing'!$C$898:$C$1077,0))*$E195*$F195)+(BO$131*INDEX('Term Pricing'!$L$898:$L$1077,MATCH('Project 1'!BO$8,'Term Pricing'!$C$898:$C$1077,0))*$E195*(1-$F195))</f>
        <v>101088</v>
      </c>
      <c r="BP195" s="212">
        <f ca="1">(BP$131*INDEX('Term Pricing'!$K$898:$K$1077,MATCH('Project 1'!BP$8,'Term Pricing'!$C$898:$C$1077,0))*$E195*$F195)+(BP$131*INDEX('Term Pricing'!$L$898:$L$1077,MATCH('Project 1'!BP$8,'Term Pricing'!$C$898:$C$1077,0))*$E195*(1-$F195))</f>
        <v>104457.60000000001</v>
      </c>
      <c r="BQ195" s="212">
        <f ca="1">(BQ$131*INDEX('Term Pricing'!$K$898:$K$1077,MATCH('Project 1'!BQ$8,'Term Pricing'!$C$898:$C$1077,0))*$E195*$F195)+(BQ$131*INDEX('Term Pricing'!$L$898:$L$1077,MATCH('Project 1'!BQ$8,'Term Pricing'!$C$898:$C$1077,0))*$E195*(1-$F195))</f>
        <v>101088</v>
      </c>
      <c r="BR195" s="212">
        <f ca="1">(BR$131*INDEX('Term Pricing'!$K$898:$K$1077,MATCH('Project 1'!BR$8,'Term Pricing'!$C$898:$C$1077,0))*$E195*$F195)+(BR$131*INDEX('Term Pricing'!$L$898:$L$1077,MATCH('Project 1'!BR$8,'Term Pricing'!$C$898:$C$1077,0))*$E195*(1-$F195))</f>
        <v>104457.60000000001</v>
      </c>
      <c r="BS195" s="212">
        <f ca="1">(BS$131*INDEX('Term Pricing'!$K$898:$K$1077,MATCH('Project 1'!BS$8,'Term Pricing'!$C$898:$C$1077,0))*$E195*$F195)+(BS$131*INDEX('Term Pricing'!$L$898:$L$1077,MATCH('Project 1'!BS$8,'Term Pricing'!$C$898:$C$1077,0))*$E195*(1-$F195))</f>
        <v>104457.60000000001</v>
      </c>
      <c r="BT195" s="212">
        <f ca="1">(BT$131*INDEX('Term Pricing'!$K$898:$K$1077,MATCH('Project 1'!BT$8,'Term Pricing'!$C$898:$C$1077,0))*$E195*$F195)+(BT$131*INDEX('Term Pricing'!$L$898:$L$1077,MATCH('Project 1'!BT$8,'Term Pricing'!$C$898:$C$1077,0))*$E195*(1-$F195))</f>
        <v>94348.799999999988</v>
      </c>
      <c r="BU195" s="212">
        <f ca="1">(BU$131*INDEX('Term Pricing'!$K$898:$K$1077,MATCH('Project 1'!BU$8,'Term Pricing'!$C$898:$C$1077,0))*$E195*$F195)+(BU$131*INDEX('Term Pricing'!$L$898:$L$1077,MATCH('Project 1'!BU$8,'Term Pricing'!$C$898:$C$1077,0))*$E195*(1-$F195))</f>
        <v>104457.60000000001</v>
      </c>
      <c r="BV195" s="212">
        <f ca="1">(BV$131*INDEX('Term Pricing'!$K$898:$K$1077,MATCH('Project 1'!BV$8,'Term Pricing'!$C$898:$C$1077,0))*$E195*$F195)+(BV$131*INDEX('Term Pricing'!$L$898:$L$1077,MATCH('Project 1'!BV$8,'Term Pricing'!$C$898:$C$1077,0))*$E195*(1-$F195))</f>
        <v>101088</v>
      </c>
      <c r="BW195" s="212">
        <f ca="1">(BW$131*INDEX('Term Pricing'!$K$898:$K$1077,MATCH('Project 1'!BW$8,'Term Pricing'!$C$898:$C$1077,0))*$E195*$F195)+(BW$131*INDEX('Term Pricing'!$L$898:$L$1077,MATCH('Project 1'!BW$8,'Term Pricing'!$C$898:$C$1077,0))*$E195*(1-$F195))</f>
        <v>104457.60000000001</v>
      </c>
      <c r="BX195" s="212">
        <f ca="1">(BX$131*INDEX('Term Pricing'!$K$898:$K$1077,MATCH('Project 1'!BX$8,'Term Pricing'!$C$898:$C$1077,0))*$E195*$F195)+(BX$131*INDEX('Term Pricing'!$L$898:$L$1077,MATCH('Project 1'!BX$8,'Term Pricing'!$C$898:$C$1077,0))*$E195*(1-$F195))</f>
        <v>101088</v>
      </c>
      <c r="BY195" s="212">
        <f ca="1">(BY$131*INDEX('Term Pricing'!$K$898:$K$1077,MATCH('Project 1'!BY$8,'Term Pricing'!$C$898:$C$1077,0))*$E195*$F195)+(BY$131*INDEX('Term Pricing'!$L$898:$L$1077,MATCH('Project 1'!BY$8,'Term Pricing'!$C$898:$C$1077,0))*$E195*(1-$F195))</f>
        <v>104457.60000000001</v>
      </c>
      <c r="BZ195" s="212">
        <f ca="1">(BZ$131*INDEX('Term Pricing'!$K$898:$K$1077,MATCH('Project 1'!BZ$8,'Term Pricing'!$C$898:$C$1077,0))*$E195*$F195)+(BZ$131*INDEX('Term Pricing'!$L$898:$L$1077,MATCH('Project 1'!BZ$8,'Term Pricing'!$C$898:$C$1077,0))*$E195*(1-$F195))</f>
        <v>104457.60000000001</v>
      </c>
      <c r="CA195" s="212">
        <f ca="1">(CA$131*INDEX('Term Pricing'!$K$898:$K$1077,MATCH('Project 1'!CA$8,'Term Pricing'!$C$898:$C$1077,0))*$E195*$F195)+(CA$131*INDEX('Term Pricing'!$L$898:$L$1077,MATCH('Project 1'!CA$8,'Term Pricing'!$C$898:$C$1077,0))*$E195*(1-$F195))</f>
        <v>101088</v>
      </c>
      <c r="CB195" s="212">
        <f ca="1">(CB$131*INDEX('Term Pricing'!$K$898:$K$1077,MATCH('Project 1'!CB$8,'Term Pricing'!$C$898:$C$1077,0))*$E195*$F195)+(CB$131*INDEX('Term Pricing'!$L$898:$L$1077,MATCH('Project 1'!CB$8,'Term Pricing'!$C$898:$C$1077,0))*$E195*(1-$F195))</f>
        <v>104457.60000000001</v>
      </c>
      <c r="CC195" s="212">
        <f ca="1">(CC$131*INDEX('Term Pricing'!$K$898:$K$1077,MATCH('Project 1'!CC$8,'Term Pricing'!$C$898:$C$1077,0))*$E195*$F195)+(CC$131*INDEX('Term Pricing'!$L$898:$L$1077,MATCH('Project 1'!CC$8,'Term Pricing'!$C$898:$C$1077,0))*$E195*(1-$F195))</f>
        <v>101088</v>
      </c>
      <c r="CD195" s="212">
        <f ca="1">(CD$131*INDEX('Term Pricing'!$K$898:$K$1077,MATCH('Project 1'!CD$8,'Term Pricing'!$C$898:$C$1077,0))*$E195*$F195)+(CD$131*INDEX('Term Pricing'!$L$898:$L$1077,MATCH('Project 1'!CD$8,'Term Pricing'!$C$898:$C$1077,0))*$E195*(1-$F195))</f>
        <v>104457.60000000001</v>
      </c>
      <c r="CE195" s="212">
        <f ca="1">(CE$131*INDEX('Term Pricing'!$K$898:$K$1077,MATCH('Project 1'!CE$8,'Term Pricing'!$C$898:$C$1077,0))*$E195*$F195)+(CE$131*INDEX('Term Pricing'!$L$898:$L$1077,MATCH('Project 1'!CE$8,'Term Pricing'!$C$898:$C$1077,0))*$E195*(1-$F195))</f>
        <v>104457.60000000001</v>
      </c>
      <c r="CF195" s="212">
        <f ca="1">(CF$131*INDEX('Term Pricing'!$K$898:$K$1077,MATCH('Project 1'!CF$8,'Term Pricing'!$C$898:$C$1077,0))*$E195*$F195)+(CF$131*INDEX('Term Pricing'!$L$898:$L$1077,MATCH('Project 1'!CF$8,'Term Pricing'!$C$898:$C$1077,0))*$E195*(1-$F195))</f>
        <v>97718.399999999994</v>
      </c>
      <c r="CG195" s="212">
        <f ca="1">(CG$131*INDEX('Term Pricing'!$K$898:$K$1077,MATCH('Project 1'!CG$8,'Term Pricing'!$C$898:$C$1077,0))*$E195*$F195)+(CG$131*INDEX('Term Pricing'!$L$898:$L$1077,MATCH('Project 1'!CG$8,'Term Pricing'!$C$898:$C$1077,0))*$E195*(1-$F195))</f>
        <v>104457.60000000001</v>
      </c>
      <c r="CH195" s="212">
        <f ca="1">(CH$131*INDEX('Term Pricing'!$K$898:$K$1077,MATCH('Project 1'!CH$8,'Term Pricing'!$C$898:$C$1077,0))*$E195*$F195)+(CH$131*INDEX('Term Pricing'!$L$898:$L$1077,MATCH('Project 1'!CH$8,'Term Pricing'!$C$898:$C$1077,0))*$E195*(1-$F195))</f>
        <v>101088</v>
      </c>
      <c r="CI195" s="212">
        <f ca="1">(CI$131*INDEX('Term Pricing'!$K$898:$K$1077,MATCH('Project 1'!CI$8,'Term Pricing'!$C$898:$C$1077,0))*$E195*$F195)+(CI$131*INDEX('Term Pricing'!$L$898:$L$1077,MATCH('Project 1'!CI$8,'Term Pricing'!$C$898:$C$1077,0))*$E195*(1-$F195))</f>
        <v>104457.60000000001</v>
      </c>
      <c r="CJ195" s="212">
        <f ca="1">(CJ$131*INDEX('Term Pricing'!$K$898:$K$1077,MATCH('Project 1'!CJ$8,'Term Pricing'!$C$898:$C$1077,0))*$E195*$F195)+(CJ$131*INDEX('Term Pricing'!$L$898:$L$1077,MATCH('Project 1'!CJ$8,'Term Pricing'!$C$898:$C$1077,0))*$E195*(1-$F195))</f>
        <v>101088</v>
      </c>
      <c r="CK195" s="212">
        <f ca="1">(CK$131*INDEX('Term Pricing'!$K$898:$K$1077,MATCH('Project 1'!CK$8,'Term Pricing'!$C$898:$C$1077,0))*$E195*$F195)+(CK$131*INDEX('Term Pricing'!$L$898:$L$1077,MATCH('Project 1'!CK$8,'Term Pricing'!$C$898:$C$1077,0))*$E195*(1-$F195))</f>
        <v>104457.60000000001</v>
      </c>
      <c r="CL195" s="212">
        <f ca="1">(CL$131*INDEX('Term Pricing'!$K$898:$K$1077,MATCH('Project 1'!CL$8,'Term Pricing'!$C$898:$C$1077,0))*$E195*$F195)+(CL$131*INDEX('Term Pricing'!$L$898:$L$1077,MATCH('Project 1'!CL$8,'Term Pricing'!$C$898:$C$1077,0))*$E195*(1-$F195))</f>
        <v>104457.60000000001</v>
      </c>
      <c r="CM195" s="212">
        <f ca="1">(CM$131*INDEX('Term Pricing'!$K$898:$K$1077,MATCH('Project 1'!CM$8,'Term Pricing'!$C$898:$C$1077,0))*$E195*$F195)+(CM$131*INDEX('Term Pricing'!$L$898:$L$1077,MATCH('Project 1'!CM$8,'Term Pricing'!$C$898:$C$1077,0))*$E195*(1-$F195))</f>
        <v>101088</v>
      </c>
      <c r="CN195" s="212">
        <f ca="1">(CN$131*INDEX('Term Pricing'!$K$898:$K$1077,MATCH('Project 1'!CN$8,'Term Pricing'!$C$898:$C$1077,0))*$E195*$F195)+(CN$131*INDEX('Term Pricing'!$L$898:$L$1077,MATCH('Project 1'!CN$8,'Term Pricing'!$C$898:$C$1077,0))*$E195*(1-$F195))</f>
        <v>104457.60000000001</v>
      </c>
      <c r="CO195" s="212">
        <f ca="1">(CO$131*INDEX('Term Pricing'!$K$898:$K$1077,MATCH('Project 1'!CO$8,'Term Pricing'!$C$898:$C$1077,0))*$E195*$F195)+(CO$131*INDEX('Term Pricing'!$L$898:$L$1077,MATCH('Project 1'!CO$8,'Term Pricing'!$C$898:$C$1077,0))*$E195*(1-$F195))</f>
        <v>101088</v>
      </c>
      <c r="CP195" s="212">
        <f ca="1">(CP$131*INDEX('Term Pricing'!$K$898:$K$1077,MATCH('Project 1'!CP$8,'Term Pricing'!$C$898:$C$1077,0))*$E195*$F195)+(CP$131*INDEX('Term Pricing'!$L$898:$L$1077,MATCH('Project 1'!CP$8,'Term Pricing'!$C$898:$C$1077,0))*$E195*(1-$F195))</f>
        <v>104457.60000000001</v>
      </c>
      <c r="CQ195" s="212">
        <f ca="1">(CQ$131*INDEX('Term Pricing'!$K$898:$K$1077,MATCH('Project 1'!CQ$8,'Term Pricing'!$C$898:$C$1077,0))*$E195*$F195)+(CQ$131*INDEX('Term Pricing'!$L$898:$L$1077,MATCH('Project 1'!CQ$8,'Term Pricing'!$C$898:$C$1077,0))*$E195*(1-$F195))</f>
        <v>104457.60000000001</v>
      </c>
      <c r="CR195" s="212">
        <f ca="1">(CR$131*INDEX('Term Pricing'!$K$898:$K$1077,MATCH('Project 1'!CR$8,'Term Pricing'!$C$898:$C$1077,0))*$E195*$F195)+(CR$131*INDEX('Term Pricing'!$L$898:$L$1077,MATCH('Project 1'!CR$8,'Term Pricing'!$C$898:$C$1077,0))*$E195*(1-$F195))</f>
        <v>94348.799999999988</v>
      </c>
      <c r="CS195" s="212">
        <f ca="1">(CS$131*INDEX('Term Pricing'!$K$898:$K$1077,MATCH('Project 1'!CS$8,'Term Pricing'!$C$898:$C$1077,0))*$E195*$F195)+(CS$131*INDEX('Term Pricing'!$L$898:$L$1077,MATCH('Project 1'!CS$8,'Term Pricing'!$C$898:$C$1077,0))*$E195*(1-$F195))</f>
        <v>104457.60000000001</v>
      </c>
      <c r="CT195" s="212">
        <f ca="1">(CT$131*INDEX('Term Pricing'!$K$898:$K$1077,MATCH('Project 1'!CT$8,'Term Pricing'!$C$898:$C$1077,0))*$E195*$F195)+(CT$131*INDEX('Term Pricing'!$L$898:$L$1077,MATCH('Project 1'!CT$8,'Term Pricing'!$C$898:$C$1077,0))*$E195*(1-$F195))</f>
        <v>101088</v>
      </c>
      <c r="CU195" s="212">
        <f ca="1">(CU$131*INDEX('Term Pricing'!$K$898:$K$1077,MATCH('Project 1'!CU$8,'Term Pricing'!$C$898:$C$1077,0))*$E195*$F195)+(CU$131*INDEX('Term Pricing'!$L$898:$L$1077,MATCH('Project 1'!CU$8,'Term Pricing'!$C$898:$C$1077,0))*$E195*(1-$F195))</f>
        <v>104457.60000000001</v>
      </c>
      <c r="CV195" s="212">
        <f ca="1">(CV$131*INDEX('Term Pricing'!$K$898:$K$1077,MATCH('Project 1'!CV$8,'Term Pricing'!$C$898:$C$1077,0))*$E195*$F195)+(CV$131*INDEX('Term Pricing'!$L$898:$L$1077,MATCH('Project 1'!CV$8,'Term Pricing'!$C$898:$C$1077,0))*$E195*(1-$F195))</f>
        <v>101088</v>
      </c>
      <c r="CW195" s="212">
        <f ca="1">(CW$131*INDEX('Term Pricing'!$K$898:$K$1077,MATCH('Project 1'!CW$8,'Term Pricing'!$C$898:$C$1077,0))*$E195*$F195)+(CW$131*INDEX('Term Pricing'!$L$898:$L$1077,MATCH('Project 1'!CW$8,'Term Pricing'!$C$898:$C$1077,0))*$E195*(1-$F195))</f>
        <v>104457.60000000001</v>
      </c>
      <c r="CX195" s="212">
        <f ca="1">(CX$131*INDEX('Term Pricing'!$K$898:$K$1077,MATCH('Project 1'!CX$8,'Term Pricing'!$C$898:$C$1077,0))*$E195*$F195)+(CX$131*INDEX('Term Pricing'!$L$898:$L$1077,MATCH('Project 1'!CX$8,'Term Pricing'!$C$898:$C$1077,0))*$E195*(1-$F195))</f>
        <v>104457.60000000001</v>
      </c>
      <c r="CY195" s="212">
        <f ca="1">(CY$131*INDEX('Term Pricing'!$K$898:$K$1077,MATCH('Project 1'!CY$8,'Term Pricing'!$C$898:$C$1077,0))*$E195*$F195)+(CY$131*INDEX('Term Pricing'!$L$898:$L$1077,MATCH('Project 1'!CY$8,'Term Pricing'!$C$898:$C$1077,0))*$E195*(1-$F195))</f>
        <v>101088</v>
      </c>
      <c r="CZ195" s="212">
        <f ca="1">(CZ$131*INDEX('Term Pricing'!$K$898:$K$1077,MATCH('Project 1'!CZ$8,'Term Pricing'!$C$898:$C$1077,0))*$E195*$F195)+(CZ$131*INDEX('Term Pricing'!$L$898:$L$1077,MATCH('Project 1'!CZ$8,'Term Pricing'!$C$898:$C$1077,0))*$E195*(1-$F195))</f>
        <v>104457.60000000001</v>
      </c>
      <c r="DA195" s="212">
        <f ca="1">(DA$131*INDEX('Term Pricing'!$K$898:$K$1077,MATCH('Project 1'!DA$8,'Term Pricing'!$C$898:$C$1077,0))*$E195*$F195)+(DA$131*INDEX('Term Pricing'!$L$898:$L$1077,MATCH('Project 1'!DA$8,'Term Pricing'!$C$898:$C$1077,0))*$E195*(1-$F195))</f>
        <v>101088</v>
      </c>
      <c r="DB195" s="212">
        <f ca="1">(DB$131*INDEX('Term Pricing'!$K$898:$K$1077,MATCH('Project 1'!DB$8,'Term Pricing'!$C$898:$C$1077,0))*$E195*$F195)+(DB$131*INDEX('Term Pricing'!$L$898:$L$1077,MATCH('Project 1'!DB$8,'Term Pricing'!$C$898:$C$1077,0))*$E195*(1-$F195))</f>
        <v>104457.60000000001</v>
      </c>
      <c r="DC195" s="212">
        <f ca="1">(DC$131*INDEX('Term Pricing'!$K$898:$K$1077,MATCH('Project 1'!DC$8,'Term Pricing'!$C$898:$C$1077,0))*$E195*$F195)+(DC$131*INDEX('Term Pricing'!$L$898:$L$1077,MATCH('Project 1'!DC$8,'Term Pricing'!$C$898:$C$1077,0))*$E195*(1-$F195))</f>
        <v>104457.60000000001</v>
      </c>
      <c r="DD195" s="212">
        <f ca="1">(DD$131*INDEX('Term Pricing'!$K$898:$K$1077,MATCH('Project 1'!DD$8,'Term Pricing'!$C$898:$C$1077,0))*$E195*$F195)+(DD$131*INDEX('Term Pricing'!$L$898:$L$1077,MATCH('Project 1'!DD$8,'Term Pricing'!$C$898:$C$1077,0))*$E195*(1-$F195))</f>
        <v>94348.799999999988</v>
      </c>
      <c r="DE195" s="212">
        <f ca="1">(DE$131*INDEX('Term Pricing'!$K$898:$K$1077,MATCH('Project 1'!DE$8,'Term Pricing'!$C$898:$C$1077,0))*$E195*$F195)+(DE$131*INDEX('Term Pricing'!$L$898:$L$1077,MATCH('Project 1'!DE$8,'Term Pricing'!$C$898:$C$1077,0))*$E195*(1-$F195))</f>
        <v>104457.60000000001</v>
      </c>
      <c r="DF195" s="212">
        <f ca="1">(DF$131*INDEX('Term Pricing'!$K$898:$K$1077,MATCH('Project 1'!DF$8,'Term Pricing'!$C$898:$C$1077,0))*$E195*$F195)+(DF$131*INDEX('Term Pricing'!$L$898:$L$1077,MATCH('Project 1'!DF$8,'Term Pricing'!$C$898:$C$1077,0))*$E195*(1-$F195))</f>
        <v>101088</v>
      </c>
      <c r="DG195" s="212">
        <f ca="1">(DG$131*INDEX('Term Pricing'!$K$898:$K$1077,MATCH('Project 1'!DG$8,'Term Pricing'!$C$898:$C$1077,0))*$E195*$F195)+(DG$131*INDEX('Term Pricing'!$L$898:$L$1077,MATCH('Project 1'!DG$8,'Term Pricing'!$C$898:$C$1077,0))*$E195*(1-$F195))</f>
        <v>104457.60000000001</v>
      </c>
      <c r="DH195" s="212">
        <f ca="1">(DH$131*INDEX('Term Pricing'!$K$898:$K$1077,MATCH('Project 1'!DH$8,'Term Pricing'!$C$898:$C$1077,0))*$E195*$F195)+(DH$131*INDEX('Term Pricing'!$L$898:$L$1077,MATCH('Project 1'!DH$8,'Term Pricing'!$C$898:$C$1077,0))*$E195*(1-$F195))</f>
        <v>101088</v>
      </c>
      <c r="DI195" s="212">
        <f ca="1">(DI$131*INDEX('Term Pricing'!$K$898:$K$1077,MATCH('Project 1'!DI$8,'Term Pricing'!$C$898:$C$1077,0))*$E195*$F195)+(DI$131*INDEX('Term Pricing'!$L$898:$L$1077,MATCH('Project 1'!DI$8,'Term Pricing'!$C$898:$C$1077,0))*$E195*(1-$F195))</f>
        <v>104457.60000000001</v>
      </c>
      <c r="DJ195" s="212">
        <f ca="1">(DJ$131*INDEX('Term Pricing'!$K$898:$K$1077,MATCH('Project 1'!DJ$8,'Term Pricing'!$C$898:$C$1077,0))*$E195*$F195)+(DJ$131*INDEX('Term Pricing'!$L$898:$L$1077,MATCH('Project 1'!DJ$8,'Term Pricing'!$C$898:$C$1077,0))*$E195*(1-$F195))</f>
        <v>104457.60000000001</v>
      </c>
      <c r="DK195" s="212">
        <f ca="1">(DK$131*INDEX('Term Pricing'!$K$898:$K$1077,MATCH('Project 1'!DK$8,'Term Pricing'!$C$898:$C$1077,0))*$E195*$F195)+(DK$131*INDEX('Term Pricing'!$L$898:$L$1077,MATCH('Project 1'!DK$8,'Term Pricing'!$C$898:$C$1077,0))*$E195*(1-$F195))</f>
        <v>101088</v>
      </c>
      <c r="DL195" s="212">
        <f ca="1">(DL$131*INDEX('Term Pricing'!$K$898:$K$1077,MATCH('Project 1'!DL$8,'Term Pricing'!$C$898:$C$1077,0))*$E195*$F195)+(DL$131*INDEX('Term Pricing'!$L$898:$L$1077,MATCH('Project 1'!DL$8,'Term Pricing'!$C$898:$C$1077,0))*$E195*(1-$F195))</f>
        <v>104457.60000000001</v>
      </c>
      <c r="DM195" s="212">
        <f ca="1">(DM$131*INDEX('Term Pricing'!$K$898:$K$1077,MATCH('Project 1'!DM$8,'Term Pricing'!$C$898:$C$1077,0))*$E195*$F195)+(DM$131*INDEX('Term Pricing'!$L$898:$L$1077,MATCH('Project 1'!DM$8,'Term Pricing'!$C$898:$C$1077,0))*$E195*(1-$F195))</f>
        <v>101088</v>
      </c>
      <c r="DN195" s="212">
        <f ca="1">(DN$131*INDEX('Term Pricing'!$K$898:$K$1077,MATCH('Project 1'!DN$8,'Term Pricing'!$C$898:$C$1077,0))*$E195*$F195)+(DN$131*INDEX('Term Pricing'!$L$898:$L$1077,MATCH('Project 1'!DN$8,'Term Pricing'!$C$898:$C$1077,0))*$E195*(1-$F195))</f>
        <v>104457.60000000001</v>
      </c>
      <c r="DO195" s="212">
        <f ca="1">(DO$131*INDEX('Term Pricing'!$K$898:$K$1077,MATCH('Project 1'!DO$8,'Term Pricing'!$C$898:$C$1077,0))*$E195*$F195)+(DO$131*INDEX('Term Pricing'!$L$898:$L$1077,MATCH('Project 1'!DO$8,'Term Pricing'!$C$898:$C$1077,0))*$E195*(1-$F195))</f>
        <v>104457.60000000001</v>
      </c>
      <c r="DP195" s="212">
        <f ca="1">(DP$131*INDEX('Term Pricing'!$K$898:$K$1077,MATCH('Project 1'!DP$8,'Term Pricing'!$C$898:$C$1077,0))*$E195*$F195)+(DP$131*INDEX('Term Pricing'!$L$898:$L$1077,MATCH('Project 1'!DP$8,'Term Pricing'!$C$898:$C$1077,0))*$E195*(1-$F195))</f>
        <v>94348.799999999988</v>
      </c>
      <c r="DQ195" s="212">
        <f ca="1">(DQ$131*INDEX('Term Pricing'!$K$898:$K$1077,MATCH('Project 1'!DQ$8,'Term Pricing'!$C$898:$C$1077,0))*$E195*$F195)+(DQ$131*INDEX('Term Pricing'!$L$898:$L$1077,MATCH('Project 1'!DQ$8,'Term Pricing'!$C$898:$C$1077,0))*$E195*(1-$F195))</f>
        <v>104457.60000000001</v>
      </c>
      <c r="DR195" s="212">
        <f ca="1">(DR$131*INDEX('Term Pricing'!$K$898:$K$1077,MATCH('Project 1'!DR$8,'Term Pricing'!$C$898:$C$1077,0))*$E195*$F195)+(DR$131*INDEX('Term Pricing'!$L$898:$L$1077,MATCH('Project 1'!DR$8,'Term Pricing'!$C$898:$C$1077,0))*$E195*(1-$F195))</f>
        <v>101088</v>
      </c>
      <c r="DS195" s="212">
        <f ca="1">(DS$131*INDEX('Term Pricing'!$K$898:$K$1077,MATCH('Project 1'!DS$8,'Term Pricing'!$C$898:$C$1077,0))*$E195*$F195)+(DS$131*INDEX('Term Pricing'!$L$898:$L$1077,MATCH('Project 1'!DS$8,'Term Pricing'!$C$898:$C$1077,0))*$E195*(1-$F195))</f>
        <v>104457.60000000001</v>
      </c>
      <c r="DT195" s="212">
        <f ca="1">(DT$131*INDEX('Term Pricing'!$K$898:$K$1077,MATCH('Project 1'!DT$8,'Term Pricing'!$C$898:$C$1077,0))*$E195*$F195)+(DT$131*INDEX('Term Pricing'!$L$898:$L$1077,MATCH('Project 1'!DT$8,'Term Pricing'!$C$898:$C$1077,0))*$E195*(1-$F195))</f>
        <v>101088</v>
      </c>
      <c r="DU195" s="212">
        <f ca="1">(DU$131*INDEX('Term Pricing'!$K$898:$K$1077,MATCH('Project 1'!DU$8,'Term Pricing'!$C$898:$C$1077,0))*$E195*$F195)+(DU$131*INDEX('Term Pricing'!$L$898:$L$1077,MATCH('Project 1'!DU$8,'Term Pricing'!$C$898:$C$1077,0))*$E195*(1-$F195))</f>
        <v>104457.60000000001</v>
      </c>
      <c r="DV195" s="212">
        <f ca="1">(DV$131*INDEX('Term Pricing'!$K$898:$K$1077,MATCH('Project 1'!DV$8,'Term Pricing'!$C$898:$C$1077,0))*$E195*$F195)+(DV$131*INDEX('Term Pricing'!$L$898:$L$1077,MATCH('Project 1'!DV$8,'Term Pricing'!$C$898:$C$1077,0))*$E195*(1-$F195))</f>
        <v>104457.60000000001</v>
      </c>
      <c r="DW195" s="212">
        <f ca="1">(DW$131*INDEX('Term Pricing'!$K$898:$K$1077,MATCH('Project 1'!DW$8,'Term Pricing'!$C$898:$C$1077,0))*$E195*$F195)+(DW$131*INDEX('Term Pricing'!$L$898:$L$1077,MATCH('Project 1'!DW$8,'Term Pricing'!$C$898:$C$1077,0))*$E195*(1-$F195))</f>
        <v>101088</v>
      </c>
      <c r="DX195" s="212">
        <f ca="1">(DX$131*INDEX('Term Pricing'!$K$898:$K$1077,MATCH('Project 1'!DX$8,'Term Pricing'!$C$898:$C$1077,0))*$E195*$F195)+(DX$131*INDEX('Term Pricing'!$L$898:$L$1077,MATCH('Project 1'!DX$8,'Term Pricing'!$C$898:$C$1077,0))*$E195*(1-$F195))</f>
        <v>104457.60000000001</v>
      </c>
      <c r="DY195" s="212">
        <f ca="1">(DY$131*INDEX('Term Pricing'!$K$898:$K$1077,MATCH('Project 1'!DY$8,'Term Pricing'!$C$898:$C$1077,0))*$E195*$F195)+(DY$131*INDEX('Term Pricing'!$L$898:$L$1077,MATCH('Project 1'!DY$8,'Term Pricing'!$C$898:$C$1077,0))*$E195*(1-$F195))</f>
        <v>101088</v>
      </c>
      <c r="DZ195" s="212">
        <f ca="1">(DZ$131*INDEX('Term Pricing'!$K$898:$K$1077,MATCH('Project 1'!DZ$8,'Term Pricing'!$C$898:$C$1077,0))*$E195*$F195)+(DZ$131*INDEX('Term Pricing'!$L$898:$L$1077,MATCH('Project 1'!DZ$8,'Term Pricing'!$C$898:$C$1077,0))*$E195*(1-$F195))</f>
        <v>104457.60000000001</v>
      </c>
    </row>
    <row r="196" spans="1:130">
      <c r="A196" s="151"/>
      <c r="C196" s="34" t="s">
        <v>260</v>
      </c>
      <c r="E196" s="70">
        <f>Inputs!H130</f>
        <v>0.2</v>
      </c>
      <c r="F196" s="70">
        <f>Inputs!I130</f>
        <v>0.6</v>
      </c>
      <c r="G196" s="54" t="s">
        <v>83</v>
      </c>
      <c r="H196" s="272">
        <f ca="1">IFERROR(SUM($J196:$DZ196)/(SUM($J$131:$DZ$131)*E196),0)</f>
        <v>2.8138834702255728</v>
      </c>
      <c r="I196" s="29"/>
      <c r="J196" s="212">
        <f ca="1">(J$131*INDEX('Term Pricing'!$K$1083:$K$1262,MATCH('Project 1'!J$8,'Term Pricing'!$C$1083:$C$1262,0))*$E196*$F196)+(J$131*INDEX('Term Pricing'!$L$1083:$L$1262,MATCH('Project 1'!J$8,'Term Pricing'!$C$1083:$C$1262,0))*$E196*(1-$F196))</f>
        <v>0</v>
      </c>
      <c r="K196" s="212">
        <f ca="1">(K$131*INDEX('Term Pricing'!$K$1083:$K$1262,MATCH('Project 1'!K$8,'Term Pricing'!$C$1083:$C$1262,0))*$E196*$F196)+(K$131*INDEX('Term Pricing'!$L$1083:$L$1262,MATCH('Project 1'!K$8,'Term Pricing'!$C$1083:$C$1262,0))*$E196*(1-$F196))</f>
        <v>0</v>
      </c>
      <c r="L196" s="212">
        <f ca="1">(L$131*INDEX('Term Pricing'!$K$1083:$K$1262,MATCH('Project 1'!L$8,'Term Pricing'!$C$1083:$C$1262,0))*$E196*$F196)+(L$131*INDEX('Term Pricing'!$L$1083:$L$1262,MATCH('Project 1'!L$8,'Term Pricing'!$C$1083:$C$1262,0))*$E196*(1-$F196))</f>
        <v>0</v>
      </c>
      <c r="M196" s="212">
        <f ca="1">(M$131*INDEX('Term Pricing'!$K$1083:$K$1262,MATCH('Project 1'!M$8,'Term Pricing'!$C$1083:$C$1262,0))*$E196*$F196)+(M$131*INDEX('Term Pricing'!$L$1083:$L$1262,MATCH('Project 1'!M$8,'Term Pricing'!$C$1083:$C$1262,0))*$E196*(1-$F196))</f>
        <v>0</v>
      </c>
      <c r="N196" s="212">
        <f ca="1">(N$131*INDEX('Term Pricing'!$K$1083:$K$1262,MATCH('Project 1'!N$8,'Term Pricing'!$C$1083:$C$1262,0))*$E196*$F196)+(N$131*INDEX('Term Pricing'!$L$1083:$L$1262,MATCH('Project 1'!N$8,'Term Pricing'!$C$1083:$C$1262,0))*$E196*(1-$F196))</f>
        <v>132743.33729449654</v>
      </c>
      <c r="O196" s="212">
        <f ca="1">(O$131*INDEX('Term Pricing'!$K$1083:$K$1262,MATCH('Project 1'!O$8,'Term Pricing'!$C$1083:$C$1262,0))*$E196*$F196)+(O$131*INDEX('Term Pricing'!$L$1083:$L$1262,MATCH('Project 1'!O$8,'Term Pricing'!$C$1083:$C$1262,0))*$E196*(1-$F196))</f>
        <v>134173.86950135574</v>
      </c>
      <c r="P196" s="212">
        <f ca="1">(P$131*INDEX('Term Pricing'!$K$1083:$K$1262,MATCH('Project 1'!P$8,'Term Pricing'!$C$1083:$C$1262,0))*$E196*$F196)+(P$131*INDEX('Term Pricing'!$L$1083:$L$1262,MATCH('Project 1'!P$8,'Term Pricing'!$C$1083:$C$1262,0))*$E196*(1-$F196))</f>
        <v>126865.96187316478</v>
      </c>
      <c r="Q196" s="212">
        <f ca="1">(Q$131*INDEX('Term Pricing'!$K$1083:$K$1262,MATCH('Project 1'!Q$8,'Term Pricing'!$C$1083:$C$1262,0))*$E196*$F196)+(Q$131*INDEX('Term Pricing'!$L$1083:$L$1262,MATCH('Project 1'!Q$8,'Term Pricing'!$C$1083:$C$1262,0))*$E196*(1-$F196))</f>
        <v>127922.65289102988</v>
      </c>
      <c r="R196" s="212">
        <f ca="1">(R$131*INDEX('Term Pricing'!$K$1083:$K$1262,MATCH('Project 1'!R$8,'Term Pricing'!$C$1083:$C$1262,0))*$E196*$F196)+(R$131*INDEX('Term Pricing'!$L$1083:$L$1262,MATCH('Project 1'!R$8,'Term Pricing'!$C$1083:$C$1262,0))*$E196*(1-$F196))</f>
        <v>124671.72708566625</v>
      </c>
      <c r="S196" s="212">
        <f ca="1">(S$131*INDEX('Term Pricing'!$K$1083:$K$1262,MATCH('Project 1'!S$8,'Term Pricing'!$C$1083:$C$1262,0))*$E196*$F196)+(S$131*INDEX('Term Pricing'!$L$1083:$L$1262,MATCH('Project 1'!S$8,'Term Pricing'!$C$1083:$C$1262,0))*$E196*(1-$F196))</f>
        <v>117440.37491532057</v>
      </c>
      <c r="T196" s="212">
        <f ca="1">(T$131*INDEX('Term Pricing'!$K$1083:$K$1262,MATCH('Project 1'!T$8,'Term Pricing'!$C$1083:$C$1262,0))*$E196*$F196)+(T$131*INDEX('Term Pricing'!$L$1083:$L$1262,MATCH('Project 1'!T$8,'Term Pricing'!$C$1083:$C$1262,0))*$E196*(1-$F196))</f>
        <v>117979.19513982761</v>
      </c>
      <c r="U196" s="212">
        <f ca="1">(U$131*INDEX('Term Pricing'!$K$1083:$K$1262,MATCH('Project 1'!U$8,'Term Pricing'!$C$1083:$C$1262,0))*$E196*$F196)+(U$131*INDEX('Term Pricing'!$L$1083:$L$1262,MATCH('Project 1'!U$8,'Term Pricing'!$C$1083:$C$1262,0))*$E196*(1-$F196))</f>
        <v>110860.00337442236</v>
      </c>
      <c r="V196" s="212">
        <f ca="1">(V$131*INDEX('Term Pricing'!$K$1083:$K$1262,MATCH('Project 1'!V$8,'Term Pricing'!$C$1083:$C$1262,0))*$E196*$F196)+(V$131*INDEX('Term Pricing'!$L$1083:$L$1262,MATCH('Project 1'!V$8,'Term Pricing'!$C$1083:$C$1262,0))*$E196*(1-$F196))</f>
        <v>111093.553645519</v>
      </c>
      <c r="W196" s="212">
        <f ca="1">(W$131*INDEX('Term Pricing'!$K$1083:$K$1262,MATCH('Project 1'!W$8,'Term Pricing'!$C$1083:$C$1262,0))*$E196*$F196)+(W$131*INDEX('Term Pricing'!$L$1083:$L$1262,MATCH('Project 1'!W$8,'Term Pricing'!$C$1083:$C$1262,0))*$E196*(1-$F196))</f>
        <v>107602.9041224907</v>
      </c>
      <c r="X196" s="212">
        <f ca="1">(X$131*INDEX('Term Pricing'!$K$1083:$K$1262,MATCH('Project 1'!X$8,'Term Pricing'!$C$1083:$C$1262,0))*$E196*$F196)+(X$131*INDEX('Term Pricing'!$L$1083:$L$1262,MATCH('Project 1'!X$8,'Term Pricing'!$C$1083:$C$1262,0))*$E196*(1-$F196))</f>
        <v>94019.608462168922</v>
      </c>
      <c r="Y196" s="212">
        <f ca="1">(Y$131*INDEX('Term Pricing'!$K$1083:$K$1262,MATCH('Project 1'!Y$8,'Term Pricing'!$C$1083:$C$1262,0))*$E196*$F196)+(Y$131*INDEX('Term Pricing'!$L$1083:$L$1262,MATCH('Project 1'!Y$8,'Term Pricing'!$C$1083:$C$1262,0))*$E196*(1-$F196))</f>
        <v>100573.46101165283</v>
      </c>
      <c r="Z196" s="212">
        <f ca="1">(Z$131*INDEX('Term Pricing'!$K$1083:$K$1262,MATCH('Project 1'!Z$8,'Term Pricing'!$C$1083:$C$1262,0))*$E196*$F196)+(Z$131*INDEX('Term Pricing'!$L$1083:$L$1262,MATCH('Project 1'!Z$8,'Term Pricing'!$C$1083:$C$1262,0))*$E196*(1-$F196))</f>
        <v>93921.985423120597</v>
      </c>
      <c r="AA196" s="212">
        <f ca="1">(AA$131*INDEX('Term Pricing'!$K$1083:$K$1262,MATCH('Project 1'!AA$8,'Term Pricing'!$C$1083:$C$1262,0))*$E196*$F196)+(AA$131*INDEX('Term Pricing'!$L$1083:$L$1262,MATCH('Project 1'!AA$8,'Term Pricing'!$C$1083:$C$1262,0))*$E196*(1-$F196))</f>
        <v>93539.600684781777</v>
      </c>
      <c r="AB196" s="212">
        <f ca="1">(AB$131*INDEX('Term Pricing'!$K$1083:$K$1262,MATCH('Project 1'!AB$8,'Term Pricing'!$C$1083:$C$1262,0))*$E196*$F196)+(AB$131*INDEX('Term Pricing'!$L$1083:$L$1262,MATCH('Project 1'!AB$8,'Term Pricing'!$C$1083:$C$1262,0))*$E196*(1-$F196))</f>
        <v>87137.792195532267</v>
      </c>
      <c r="AC196" s="212">
        <f ca="1">(AC$131*INDEX('Term Pricing'!$K$1083:$K$1262,MATCH('Project 1'!AC$8,'Term Pricing'!$C$1083:$C$1262,0))*$E196*$F196)+(AC$131*INDEX('Term Pricing'!$L$1083:$L$1262,MATCH('Project 1'!AC$8,'Term Pricing'!$C$1083:$C$1262,0))*$E196*(1-$F196))</f>
        <v>86568.979757499619</v>
      </c>
      <c r="AD196" s="212">
        <f ca="1">(AD$131*INDEX('Term Pricing'!$K$1083:$K$1262,MATCH('Project 1'!AD$8,'Term Pricing'!$C$1083:$C$1262,0))*$E196*$F196)+(AD$131*INDEX('Term Pricing'!$L$1083:$L$1262,MATCH('Project 1'!AD$8,'Term Pricing'!$C$1083:$C$1262,0))*$E196*(1-$F196))</f>
        <v>83126.9241466526</v>
      </c>
      <c r="AE196" s="212">
        <f ca="1">(AE$131*INDEX('Term Pricing'!$K$1083:$K$1262,MATCH('Project 1'!AE$8,'Term Pricing'!$C$1083:$C$1262,0))*$E196*$F196)+(AE$131*INDEX('Term Pricing'!$L$1083:$L$1262,MATCH('Project 1'!AE$8,'Term Pricing'!$C$1083:$C$1262,0))*$E196*(1-$F196))</f>
        <v>77151.608877334147</v>
      </c>
      <c r="AF196" s="212">
        <f ca="1">(AF$131*INDEX('Term Pricing'!$K$1083:$K$1262,MATCH('Project 1'!AF$8,'Term Pricing'!$C$1083:$C$1262,0))*$E196*$F196)+(AF$131*INDEX('Term Pricing'!$L$1083:$L$1262,MATCH('Project 1'!AF$8,'Term Pricing'!$C$1083:$C$1262,0))*$E196*(1-$F196))</f>
        <v>76558.137386894989</v>
      </c>
      <c r="AG196" s="212">
        <f ca="1">(AG$131*INDEX('Term Pricing'!$K$1083:$K$1262,MATCH('Project 1'!AG$8,'Term Pricing'!$C$1083:$C$1262,0))*$E196*$F196)+(AG$131*INDEX('Term Pricing'!$L$1083:$L$1262,MATCH('Project 1'!AG$8,'Term Pricing'!$C$1083:$C$1262,0))*$E196*(1-$F196))</f>
        <v>71688.226533855544</v>
      </c>
      <c r="AH196" s="212">
        <f ca="1">(AH$131*INDEX('Term Pricing'!$K$1083:$K$1262,MATCH('Project 1'!AH$8,'Term Pricing'!$C$1083:$C$1262,0))*$E196*$F196)+(AH$131*INDEX('Term Pricing'!$L$1083:$L$1262,MATCH('Project 1'!AH$8,'Term Pricing'!$C$1083:$C$1262,0))*$E196*(1-$F196))</f>
        <v>71640.401389367675</v>
      </c>
      <c r="AI196" s="212">
        <f ca="1">(AI$131*INDEX('Term Pricing'!$K$1083:$K$1262,MATCH('Project 1'!AI$8,'Term Pricing'!$C$1083:$C$1262,0))*$E196*$F196)+(AI$131*INDEX('Term Pricing'!$L$1083:$L$1262,MATCH('Project 1'!AI$8,'Term Pricing'!$C$1083:$C$1262,0))*$E196*(1-$F196))</f>
        <v>69249.82566913942</v>
      </c>
      <c r="AJ196" s="212">
        <f ca="1">(AJ$131*INDEX('Term Pricing'!$K$1083:$K$1262,MATCH('Project 1'!AJ$8,'Term Pricing'!$C$1083:$C$1262,0))*$E196*$F196)+(AJ$131*INDEX('Term Pricing'!$L$1083:$L$1262,MATCH('Project 1'!AJ$8,'Term Pricing'!$C$1083:$C$1262,0))*$E196*(1-$F196))</f>
        <v>62592.983852005476</v>
      </c>
      <c r="AK196" s="212">
        <f ca="1">(AK$131*INDEX('Term Pricing'!$K$1083:$K$1262,MATCH('Project 1'!AK$8,'Term Pricing'!$C$1083:$C$1262,0))*$E196*$F196)+(AK$131*INDEX('Term Pricing'!$L$1083:$L$1262,MATCH('Project 1'!AK$8,'Term Pricing'!$C$1083:$C$1262,0))*$E196*(1-$F196))</f>
        <v>64623.429011906934</v>
      </c>
      <c r="AL196" s="212">
        <f ca="1">(AL$131*INDEX('Term Pricing'!$K$1083:$K$1262,MATCH('Project 1'!AL$8,'Term Pricing'!$C$1083:$C$1262,0))*$E196*$F196)+(AL$131*INDEX('Term Pricing'!$L$1083:$L$1262,MATCH('Project 1'!AL$8,'Term Pricing'!$C$1083:$C$1262,0))*$E196*(1-$F196))</f>
        <v>60652.800000000003</v>
      </c>
      <c r="AM196" s="212">
        <f ca="1">(AM$131*INDEX('Term Pricing'!$K$1083:$K$1262,MATCH('Project 1'!AM$8,'Term Pricing'!$C$1083:$C$1262,0))*$E196*$F196)+(AM$131*INDEX('Term Pricing'!$L$1083:$L$1262,MATCH('Project 1'!AM$8,'Term Pricing'!$C$1083:$C$1262,0))*$E196*(1-$F196))</f>
        <v>62674.560000000005</v>
      </c>
      <c r="AN196" s="212">
        <f ca="1">(AN$131*INDEX('Term Pricing'!$K$1083:$K$1262,MATCH('Project 1'!AN$8,'Term Pricing'!$C$1083:$C$1262,0))*$E196*$F196)+(AN$131*INDEX('Term Pricing'!$L$1083:$L$1262,MATCH('Project 1'!AN$8,'Term Pricing'!$C$1083:$C$1262,0))*$E196*(1-$F196))</f>
        <v>60652.800000000003</v>
      </c>
      <c r="AO196" s="212">
        <f ca="1">(AO$131*INDEX('Term Pricing'!$K$1083:$K$1262,MATCH('Project 1'!AO$8,'Term Pricing'!$C$1083:$C$1262,0))*$E196*$F196)+(AO$131*INDEX('Term Pricing'!$L$1083:$L$1262,MATCH('Project 1'!AO$8,'Term Pricing'!$C$1083:$C$1262,0))*$E196*(1-$F196))</f>
        <v>62674.560000000005</v>
      </c>
      <c r="AP196" s="212">
        <f ca="1">(AP$131*INDEX('Term Pricing'!$K$1083:$K$1262,MATCH('Project 1'!AP$8,'Term Pricing'!$C$1083:$C$1262,0))*$E196*$F196)+(AP$131*INDEX('Term Pricing'!$L$1083:$L$1262,MATCH('Project 1'!AP$8,'Term Pricing'!$C$1083:$C$1262,0))*$E196*(1-$F196))</f>
        <v>62674.560000000005</v>
      </c>
      <c r="AQ196" s="212">
        <f ca="1">(AQ$131*INDEX('Term Pricing'!$K$1083:$K$1262,MATCH('Project 1'!AQ$8,'Term Pricing'!$C$1083:$C$1262,0))*$E196*$F196)+(AQ$131*INDEX('Term Pricing'!$L$1083:$L$1262,MATCH('Project 1'!AQ$8,'Term Pricing'!$C$1083:$C$1262,0))*$E196*(1-$F196))</f>
        <v>60652.800000000003</v>
      </c>
      <c r="AR196" s="212">
        <f ca="1">(AR$131*INDEX('Term Pricing'!$K$1083:$K$1262,MATCH('Project 1'!AR$8,'Term Pricing'!$C$1083:$C$1262,0))*$E196*$F196)+(AR$131*INDEX('Term Pricing'!$L$1083:$L$1262,MATCH('Project 1'!AR$8,'Term Pricing'!$C$1083:$C$1262,0))*$E196*(1-$F196))</f>
        <v>62674.560000000005</v>
      </c>
      <c r="AS196" s="212">
        <f ca="1">(AS$131*INDEX('Term Pricing'!$K$1083:$K$1262,MATCH('Project 1'!AS$8,'Term Pricing'!$C$1083:$C$1262,0))*$E196*$F196)+(AS$131*INDEX('Term Pricing'!$L$1083:$L$1262,MATCH('Project 1'!AS$8,'Term Pricing'!$C$1083:$C$1262,0))*$E196*(1-$F196))</f>
        <v>60652.800000000003</v>
      </c>
      <c r="AT196" s="212">
        <f ca="1">(AT$131*INDEX('Term Pricing'!$K$1083:$K$1262,MATCH('Project 1'!AT$8,'Term Pricing'!$C$1083:$C$1262,0))*$E196*$F196)+(AT$131*INDEX('Term Pricing'!$L$1083:$L$1262,MATCH('Project 1'!AT$8,'Term Pricing'!$C$1083:$C$1262,0))*$E196*(1-$F196))</f>
        <v>62674.560000000005</v>
      </c>
      <c r="AU196" s="212">
        <f ca="1">(AU$131*INDEX('Term Pricing'!$K$1083:$K$1262,MATCH('Project 1'!AU$8,'Term Pricing'!$C$1083:$C$1262,0))*$E196*$F196)+(AU$131*INDEX('Term Pricing'!$L$1083:$L$1262,MATCH('Project 1'!AU$8,'Term Pricing'!$C$1083:$C$1262,0))*$E196*(1-$F196))</f>
        <v>62674.560000000005</v>
      </c>
      <c r="AV196" s="212">
        <f ca="1">(AV$131*INDEX('Term Pricing'!$K$1083:$K$1262,MATCH('Project 1'!AV$8,'Term Pricing'!$C$1083:$C$1262,0))*$E196*$F196)+(AV$131*INDEX('Term Pricing'!$L$1083:$L$1262,MATCH('Project 1'!AV$8,'Term Pricing'!$C$1083:$C$1262,0))*$E196*(1-$F196))</f>
        <v>56609.279999999999</v>
      </c>
      <c r="AW196" s="212">
        <f ca="1">(AW$131*INDEX('Term Pricing'!$K$1083:$K$1262,MATCH('Project 1'!AW$8,'Term Pricing'!$C$1083:$C$1262,0))*$E196*$F196)+(AW$131*INDEX('Term Pricing'!$L$1083:$L$1262,MATCH('Project 1'!AW$8,'Term Pricing'!$C$1083:$C$1262,0))*$E196*(1-$F196))</f>
        <v>62674.560000000005</v>
      </c>
      <c r="AX196" s="212">
        <f ca="1">(AX$131*INDEX('Term Pricing'!$K$1083:$K$1262,MATCH('Project 1'!AX$8,'Term Pricing'!$C$1083:$C$1262,0))*$E196*$F196)+(AX$131*INDEX('Term Pricing'!$L$1083:$L$1262,MATCH('Project 1'!AX$8,'Term Pricing'!$C$1083:$C$1262,0))*$E196*(1-$F196))</f>
        <v>101088</v>
      </c>
      <c r="AY196" s="212">
        <f ca="1">(AY$131*INDEX('Term Pricing'!$K$1083:$K$1262,MATCH('Project 1'!AY$8,'Term Pricing'!$C$1083:$C$1262,0))*$E196*$F196)+(AY$131*INDEX('Term Pricing'!$L$1083:$L$1262,MATCH('Project 1'!AY$8,'Term Pricing'!$C$1083:$C$1262,0))*$E196*(1-$F196))</f>
        <v>104457.60000000001</v>
      </c>
      <c r="AZ196" s="212">
        <f ca="1">(AZ$131*INDEX('Term Pricing'!$K$1083:$K$1262,MATCH('Project 1'!AZ$8,'Term Pricing'!$C$1083:$C$1262,0))*$E196*$F196)+(AZ$131*INDEX('Term Pricing'!$L$1083:$L$1262,MATCH('Project 1'!AZ$8,'Term Pricing'!$C$1083:$C$1262,0))*$E196*(1-$F196))</f>
        <v>101088</v>
      </c>
      <c r="BA196" s="212">
        <f ca="1">(BA$131*INDEX('Term Pricing'!$K$1083:$K$1262,MATCH('Project 1'!BA$8,'Term Pricing'!$C$1083:$C$1262,0))*$E196*$F196)+(BA$131*INDEX('Term Pricing'!$L$1083:$L$1262,MATCH('Project 1'!BA$8,'Term Pricing'!$C$1083:$C$1262,0))*$E196*(1-$F196))</f>
        <v>104457.60000000001</v>
      </c>
      <c r="BB196" s="212">
        <f ca="1">(BB$131*INDEX('Term Pricing'!$K$1083:$K$1262,MATCH('Project 1'!BB$8,'Term Pricing'!$C$1083:$C$1262,0))*$E196*$F196)+(BB$131*INDEX('Term Pricing'!$L$1083:$L$1262,MATCH('Project 1'!BB$8,'Term Pricing'!$C$1083:$C$1262,0))*$E196*(1-$F196))</f>
        <v>104457.60000000001</v>
      </c>
      <c r="BC196" s="212">
        <f ca="1">(BC$131*INDEX('Term Pricing'!$K$1083:$K$1262,MATCH('Project 1'!BC$8,'Term Pricing'!$C$1083:$C$1262,0))*$E196*$F196)+(BC$131*INDEX('Term Pricing'!$L$1083:$L$1262,MATCH('Project 1'!BC$8,'Term Pricing'!$C$1083:$C$1262,0))*$E196*(1-$F196))</f>
        <v>101088</v>
      </c>
      <c r="BD196" s="212">
        <f ca="1">(BD$131*INDEX('Term Pricing'!$K$1083:$K$1262,MATCH('Project 1'!BD$8,'Term Pricing'!$C$1083:$C$1262,0))*$E196*$F196)+(BD$131*INDEX('Term Pricing'!$L$1083:$L$1262,MATCH('Project 1'!BD$8,'Term Pricing'!$C$1083:$C$1262,0))*$E196*(1-$F196))</f>
        <v>104457.60000000001</v>
      </c>
      <c r="BE196" s="212">
        <f ca="1">(BE$131*INDEX('Term Pricing'!$K$1083:$K$1262,MATCH('Project 1'!BE$8,'Term Pricing'!$C$1083:$C$1262,0))*$E196*$F196)+(BE$131*INDEX('Term Pricing'!$L$1083:$L$1262,MATCH('Project 1'!BE$8,'Term Pricing'!$C$1083:$C$1262,0))*$E196*(1-$F196))</f>
        <v>101088</v>
      </c>
      <c r="BF196" s="212">
        <f ca="1">(BF$131*INDEX('Term Pricing'!$K$1083:$K$1262,MATCH('Project 1'!BF$8,'Term Pricing'!$C$1083:$C$1262,0))*$E196*$F196)+(BF$131*INDEX('Term Pricing'!$L$1083:$L$1262,MATCH('Project 1'!BF$8,'Term Pricing'!$C$1083:$C$1262,0))*$E196*(1-$F196))</f>
        <v>104457.60000000001</v>
      </c>
      <c r="BG196" s="212">
        <f ca="1">(BG$131*INDEX('Term Pricing'!$K$1083:$K$1262,MATCH('Project 1'!BG$8,'Term Pricing'!$C$1083:$C$1262,0))*$E196*$F196)+(BG$131*INDEX('Term Pricing'!$L$1083:$L$1262,MATCH('Project 1'!BG$8,'Term Pricing'!$C$1083:$C$1262,0))*$E196*(1-$F196))</f>
        <v>104457.60000000001</v>
      </c>
      <c r="BH196" s="212">
        <f ca="1">(BH$131*INDEX('Term Pricing'!$K$1083:$K$1262,MATCH('Project 1'!BH$8,'Term Pricing'!$C$1083:$C$1262,0))*$E196*$F196)+(BH$131*INDEX('Term Pricing'!$L$1083:$L$1262,MATCH('Project 1'!BH$8,'Term Pricing'!$C$1083:$C$1262,0))*$E196*(1-$F196))</f>
        <v>94348.799999999988</v>
      </c>
      <c r="BI196" s="212">
        <f ca="1">(BI$131*INDEX('Term Pricing'!$K$1083:$K$1262,MATCH('Project 1'!BI$8,'Term Pricing'!$C$1083:$C$1262,0))*$E196*$F196)+(BI$131*INDEX('Term Pricing'!$L$1083:$L$1262,MATCH('Project 1'!BI$8,'Term Pricing'!$C$1083:$C$1262,0))*$E196*(1-$F196))</f>
        <v>104457.60000000001</v>
      </c>
      <c r="BJ196" s="212">
        <f ca="1">(BJ$131*INDEX('Term Pricing'!$K$1083:$K$1262,MATCH('Project 1'!BJ$8,'Term Pricing'!$C$1083:$C$1262,0))*$E196*$F196)+(BJ$131*INDEX('Term Pricing'!$L$1083:$L$1262,MATCH('Project 1'!BJ$8,'Term Pricing'!$C$1083:$C$1262,0))*$E196*(1-$F196))</f>
        <v>101088</v>
      </c>
      <c r="BK196" s="212">
        <f ca="1">(BK$131*INDEX('Term Pricing'!$K$1083:$K$1262,MATCH('Project 1'!BK$8,'Term Pricing'!$C$1083:$C$1262,0))*$E196*$F196)+(BK$131*INDEX('Term Pricing'!$L$1083:$L$1262,MATCH('Project 1'!BK$8,'Term Pricing'!$C$1083:$C$1262,0))*$E196*(1-$F196))</f>
        <v>104457.60000000001</v>
      </c>
      <c r="BL196" s="212">
        <f ca="1">(BL$131*INDEX('Term Pricing'!$K$1083:$K$1262,MATCH('Project 1'!BL$8,'Term Pricing'!$C$1083:$C$1262,0))*$E196*$F196)+(BL$131*INDEX('Term Pricing'!$L$1083:$L$1262,MATCH('Project 1'!BL$8,'Term Pricing'!$C$1083:$C$1262,0))*$E196*(1-$F196))</f>
        <v>101088</v>
      </c>
      <c r="BM196" s="212">
        <f ca="1">(BM$131*INDEX('Term Pricing'!$K$1083:$K$1262,MATCH('Project 1'!BM$8,'Term Pricing'!$C$1083:$C$1262,0))*$E196*$F196)+(BM$131*INDEX('Term Pricing'!$L$1083:$L$1262,MATCH('Project 1'!BM$8,'Term Pricing'!$C$1083:$C$1262,0))*$E196*(1-$F196))</f>
        <v>104457.60000000001</v>
      </c>
      <c r="BN196" s="212">
        <f ca="1">(BN$131*INDEX('Term Pricing'!$K$1083:$K$1262,MATCH('Project 1'!BN$8,'Term Pricing'!$C$1083:$C$1262,0))*$E196*$F196)+(BN$131*INDEX('Term Pricing'!$L$1083:$L$1262,MATCH('Project 1'!BN$8,'Term Pricing'!$C$1083:$C$1262,0))*$E196*(1-$F196))</f>
        <v>104457.60000000001</v>
      </c>
      <c r="BO196" s="212">
        <f ca="1">(BO$131*INDEX('Term Pricing'!$K$1083:$K$1262,MATCH('Project 1'!BO$8,'Term Pricing'!$C$1083:$C$1262,0))*$E196*$F196)+(BO$131*INDEX('Term Pricing'!$L$1083:$L$1262,MATCH('Project 1'!BO$8,'Term Pricing'!$C$1083:$C$1262,0))*$E196*(1-$F196))</f>
        <v>101088</v>
      </c>
      <c r="BP196" s="212">
        <f ca="1">(BP$131*INDEX('Term Pricing'!$K$1083:$K$1262,MATCH('Project 1'!BP$8,'Term Pricing'!$C$1083:$C$1262,0))*$E196*$F196)+(BP$131*INDEX('Term Pricing'!$L$1083:$L$1262,MATCH('Project 1'!BP$8,'Term Pricing'!$C$1083:$C$1262,0))*$E196*(1-$F196))</f>
        <v>104457.60000000001</v>
      </c>
      <c r="BQ196" s="212">
        <f ca="1">(BQ$131*INDEX('Term Pricing'!$K$1083:$K$1262,MATCH('Project 1'!BQ$8,'Term Pricing'!$C$1083:$C$1262,0))*$E196*$F196)+(BQ$131*INDEX('Term Pricing'!$L$1083:$L$1262,MATCH('Project 1'!BQ$8,'Term Pricing'!$C$1083:$C$1262,0))*$E196*(1-$F196))</f>
        <v>101088</v>
      </c>
      <c r="BR196" s="212">
        <f ca="1">(BR$131*INDEX('Term Pricing'!$K$1083:$K$1262,MATCH('Project 1'!BR$8,'Term Pricing'!$C$1083:$C$1262,0))*$E196*$F196)+(BR$131*INDEX('Term Pricing'!$L$1083:$L$1262,MATCH('Project 1'!BR$8,'Term Pricing'!$C$1083:$C$1262,0))*$E196*(1-$F196))</f>
        <v>104457.60000000001</v>
      </c>
      <c r="BS196" s="212">
        <f ca="1">(BS$131*INDEX('Term Pricing'!$K$1083:$K$1262,MATCH('Project 1'!BS$8,'Term Pricing'!$C$1083:$C$1262,0))*$E196*$F196)+(BS$131*INDEX('Term Pricing'!$L$1083:$L$1262,MATCH('Project 1'!BS$8,'Term Pricing'!$C$1083:$C$1262,0))*$E196*(1-$F196))</f>
        <v>104457.60000000001</v>
      </c>
      <c r="BT196" s="212">
        <f ca="1">(BT$131*INDEX('Term Pricing'!$K$1083:$K$1262,MATCH('Project 1'!BT$8,'Term Pricing'!$C$1083:$C$1262,0))*$E196*$F196)+(BT$131*INDEX('Term Pricing'!$L$1083:$L$1262,MATCH('Project 1'!BT$8,'Term Pricing'!$C$1083:$C$1262,0))*$E196*(1-$F196))</f>
        <v>94348.799999999988</v>
      </c>
      <c r="BU196" s="212">
        <f ca="1">(BU$131*INDEX('Term Pricing'!$K$1083:$K$1262,MATCH('Project 1'!BU$8,'Term Pricing'!$C$1083:$C$1262,0))*$E196*$F196)+(BU$131*INDEX('Term Pricing'!$L$1083:$L$1262,MATCH('Project 1'!BU$8,'Term Pricing'!$C$1083:$C$1262,0))*$E196*(1-$F196))</f>
        <v>104457.60000000001</v>
      </c>
      <c r="BV196" s="212">
        <f ca="1">(BV$131*INDEX('Term Pricing'!$K$1083:$K$1262,MATCH('Project 1'!BV$8,'Term Pricing'!$C$1083:$C$1262,0))*$E196*$F196)+(BV$131*INDEX('Term Pricing'!$L$1083:$L$1262,MATCH('Project 1'!BV$8,'Term Pricing'!$C$1083:$C$1262,0))*$E196*(1-$F196))</f>
        <v>101088</v>
      </c>
      <c r="BW196" s="212">
        <f ca="1">(BW$131*INDEX('Term Pricing'!$K$1083:$K$1262,MATCH('Project 1'!BW$8,'Term Pricing'!$C$1083:$C$1262,0))*$E196*$F196)+(BW$131*INDEX('Term Pricing'!$L$1083:$L$1262,MATCH('Project 1'!BW$8,'Term Pricing'!$C$1083:$C$1262,0))*$E196*(1-$F196))</f>
        <v>104457.60000000001</v>
      </c>
      <c r="BX196" s="212">
        <f ca="1">(BX$131*INDEX('Term Pricing'!$K$1083:$K$1262,MATCH('Project 1'!BX$8,'Term Pricing'!$C$1083:$C$1262,0))*$E196*$F196)+(BX$131*INDEX('Term Pricing'!$L$1083:$L$1262,MATCH('Project 1'!BX$8,'Term Pricing'!$C$1083:$C$1262,0))*$E196*(1-$F196))</f>
        <v>101088</v>
      </c>
      <c r="BY196" s="212">
        <f ca="1">(BY$131*INDEX('Term Pricing'!$K$1083:$K$1262,MATCH('Project 1'!BY$8,'Term Pricing'!$C$1083:$C$1262,0))*$E196*$F196)+(BY$131*INDEX('Term Pricing'!$L$1083:$L$1262,MATCH('Project 1'!BY$8,'Term Pricing'!$C$1083:$C$1262,0))*$E196*(1-$F196))</f>
        <v>104457.60000000001</v>
      </c>
      <c r="BZ196" s="212">
        <f ca="1">(BZ$131*INDEX('Term Pricing'!$K$1083:$K$1262,MATCH('Project 1'!BZ$8,'Term Pricing'!$C$1083:$C$1262,0))*$E196*$F196)+(BZ$131*INDEX('Term Pricing'!$L$1083:$L$1262,MATCH('Project 1'!BZ$8,'Term Pricing'!$C$1083:$C$1262,0))*$E196*(1-$F196))</f>
        <v>104457.60000000001</v>
      </c>
      <c r="CA196" s="212">
        <f ca="1">(CA$131*INDEX('Term Pricing'!$K$1083:$K$1262,MATCH('Project 1'!CA$8,'Term Pricing'!$C$1083:$C$1262,0))*$E196*$F196)+(CA$131*INDEX('Term Pricing'!$L$1083:$L$1262,MATCH('Project 1'!CA$8,'Term Pricing'!$C$1083:$C$1262,0))*$E196*(1-$F196))</f>
        <v>101088</v>
      </c>
      <c r="CB196" s="212">
        <f ca="1">(CB$131*INDEX('Term Pricing'!$K$1083:$K$1262,MATCH('Project 1'!CB$8,'Term Pricing'!$C$1083:$C$1262,0))*$E196*$F196)+(CB$131*INDEX('Term Pricing'!$L$1083:$L$1262,MATCH('Project 1'!CB$8,'Term Pricing'!$C$1083:$C$1262,0))*$E196*(1-$F196))</f>
        <v>104457.60000000001</v>
      </c>
      <c r="CC196" s="212">
        <f ca="1">(CC$131*INDEX('Term Pricing'!$K$1083:$K$1262,MATCH('Project 1'!CC$8,'Term Pricing'!$C$1083:$C$1262,0))*$E196*$F196)+(CC$131*INDEX('Term Pricing'!$L$1083:$L$1262,MATCH('Project 1'!CC$8,'Term Pricing'!$C$1083:$C$1262,0))*$E196*(1-$F196))</f>
        <v>101088</v>
      </c>
      <c r="CD196" s="212">
        <f ca="1">(CD$131*INDEX('Term Pricing'!$K$1083:$K$1262,MATCH('Project 1'!CD$8,'Term Pricing'!$C$1083:$C$1262,0))*$E196*$F196)+(CD$131*INDEX('Term Pricing'!$L$1083:$L$1262,MATCH('Project 1'!CD$8,'Term Pricing'!$C$1083:$C$1262,0))*$E196*(1-$F196))</f>
        <v>104457.60000000001</v>
      </c>
      <c r="CE196" s="212">
        <f ca="1">(CE$131*INDEX('Term Pricing'!$K$1083:$K$1262,MATCH('Project 1'!CE$8,'Term Pricing'!$C$1083:$C$1262,0))*$E196*$F196)+(CE$131*INDEX('Term Pricing'!$L$1083:$L$1262,MATCH('Project 1'!CE$8,'Term Pricing'!$C$1083:$C$1262,0))*$E196*(1-$F196))</f>
        <v>104457.60000000001</v>
      </c>
      <c r="CF196" s="212">
        <f ca="1">(CF$131*INDEX('Term Pricing'!$K$1083:$K$1262,MATCH('Project 1'!CF$8,'Term Pricing'!$C$1083:$C$1262,0))*$E196*$F196)+(CF$131*INDEX('Term Pricing'!$L$1083:$L$1262,MATCH('Project 1'!CF$8,'Term Pricing'!$C$1083:$C$1262,0))*$E196*(1-$F196))</f>
        <v>97718.399999999994</v>
      </c>
      <c r="CG196" s="212">
        <f ca="1">(CG$131*INDEX('Term Pricing'!$K$1083:$K$1262,MATCH('Project 1'!CG$8,'Term Pricing'!$C$1083:$C$1262,0))*$E196*$F196)+(CG$131*INDEX('Term Pricing'!$L$1083:$L$1262,MATCH('Project 1'!CG$8,'Term Pricing'!$C$1083:$C$1262,0))*$E196*(1-$F196))</f>
        <v>104457.60000000001</v>
      </c>
      <c r="CH196" s="212">
        <f ca="1">(CH$131*INDEX('Term Pricing'!$K$1083:$K$1262,MATCH('Project 1'!CH$8,'Term Pricing'!$C$1083:$C$1262,0))*$E196*$F196)+(CH$131*INDEX('Term Pricing'!$L$1083:$L$1262,MATCH('Project 1'!CH$8,'Term Pricing'!$C$1083:$C$1262,0))*$E196*(1-$F196))</f>
        <v>101088</v>
      </c>
      <c r="CI196" s="212">
        <f ca="1">(CI$131*INDEX('Term Pricing'!$K$1083:$K$1262,MATCH('Project 1'!CI$8,'Term Pricing'!$C$1083:$C$1262,0))*$E196*$F196)+(CI$131*INDEX('Term Pricing'!$L$1083:$L$1262,MATCH('Project 1'!CI$8,'Term Pricing'!$C$1083:$C$1262,0))*$E196*(1-$F196))</f>
        <v>104457.60000000001</v>
      </c>
      <c r="CJ196" s="212">
        <f ca="1">(CJ$131*INDEX('Term Pricing'!$K$1083:$K$1262,MATCH('Project 1'!CJ$8,'Term Pricing'!$C$1083:$C$1262,0))*$E196*$F196)+(CJ$131*INDEX('Term Pricing'!$L$1083:$L$1262,MATCH('Project 1'!CJ$8,'Term Pricing'!$C$1083:$C$1262,0))*$E196*(1-$F196))</f>
        <v>101088</v>
      </c>
      <c r="CK196" s="212">
        <f ca="1">(CK$131*INDEX('Term Pricing'!$K$1083:$K$1262,MATCH('Project 1'!CK$8,'Term Pricing'!$C$1083:$C$1262,0))*$E196*$F196)+(CK$131*INDEX('Term Pricing'!$L$1083:$L$1262,MATCH('Project 1'!CK$8,'Term Pricing'!$C$1083:$C$1262,0))*$E196*(1-$F196))</f>
        <v>104457.60000000001</v>
      </c>
      <c r="CL196" s="212">
        <f ca="1">(CL$131*INDEX('Term Pricing'!$K$1083:$K$1262,MATCH('Project 1'!CL$8,'Term Pricing'!$C$1083:$C$1262,0))*$E196*$F196)+(CL$131*INDEX('Term Pricing'!$L$1083:$L$1262,MATCH('Project 1'!CL$8,'Term Pricing'!$C$1083:$C$1262,0))*$E196*(1-$F196))</f>
        <v>104457.60000000001</v>
      </c>
      <c r="CM196" s="212">
        <f ca="1">(CM$131*INDEX('Term Pricing'!$K$1083:$K$1262,MATCH('Project 1'!CM$8,'Term Pricing'!$C$1083:$C$1262,0))*$E196*$F196)+(CM$131*INDEX('Term Pricing'!$L$1083:$L$1262,MATCH('Project 1'!CM$8,'Term Pricing'!$C$1083:$C$1262,0))*$E196*(1-$F196))</f>
        <v>101088</v>
      </c>
      <c r="CN196" s="212">
        <f ca="1">(CN$131*INDEX('Term Pricing'!$K$1083:$K$1262,MATCH('Project 1'!CN$8,'Term Pricing'!$C$1083:$C$1262,0))*$E196*$F196)+(CN$131*INDEX('Term Pricing'!$L$1083:$L$1262,MATCH('Project 1'!CN$8,'Term Pricing'!$C$1083:$C$1262,0))*$E196*(1-$F196))</f>
        <v>104457.60000000001</v>
      </c>
      <c r="CO196" s="212">
        <f ca="1">(CO$131*INDEX('Term Pricing'!$K$1083:$K$1262,MATCH('Project 1'!CO$8,'Term Pricing'!$C$1083:$C$1262,0))*$E196*$F196)+(CO$131*INDEX('Term Pricing'!$L$1083:$L$1262,MATCH('Project 1'!CO$8,'Term Pricing'!$C$1083:$C$1262,0))*$E196*(1-$F196))</f>
        <v>101088</v>
      </c>
      <c r="CP196" s="212">
        <f ca="1">(CP$131*INDEX('Term Pricing'!$K$1083:$K$1262,MATCH('Project 1'!CP$8,'Term Pricing'!$C$1083:$C$1262,0))*$E196*$F196)+(CP$131*INDEX('Term Pricing'!$L$1083:$L$1262,MATCH('Project 1'!CP$8,'Term Pricing'!$C$1083:$C$1262,0))*$E196*(1-$F196))</f>
        <v>104457.60000000001</v>
      </c>
      <c r="CQ196" s="212">
        <f ca="1">(CQ$131*INDEX('Term Pricing'!$K$1083:$K$1262,MATCH('Project 1'!CQ$8,'Term Pricing'!$C$1083:$C$1262,0))*$E196*$F196)+(CQ$131*INDEX('Term Pricing'!$L$1083:$L$1262,MATCH('Project 1'!CQ$8,'Term Pricing'!$C$1083:$C$1262,0))*$E196*(1-$F196))</f>
        <v>104457.60000000001</v>
      </c>
      <c r="CR196" s="212">
        <f ca="1">(CR$131*INDEX('Term Pricing'!$K$1083:$K$1262,MATCH('Project 1'!CR$8,'Term Pricing'!$C$1083:$C$1262,0))*$E196*$F196)+(CR$131*INDEX('Term Pricing'!$L$1083:$L$1262,MATCH('Project 1'!CR$8,'Term Pricing'!$C$1083:$C$1262,0))*$E196*(1-$F196))</f>
        <v>94348.799999999988</v>
      </c>
      <c r="CS196" s="212">
        <f ca="1">(CS$131*INDEX('Term Pricing'!$K$1083:$K$1262,MATCH('Project 1'!CS$8,'Term Pricing'!$C$1083:$C$1262,0))*$E196*$F196)+(CS$131*INDEX('Term Pricing'!$L$1083:$L$1262,MATCH('Project 1'!CS$8,'Term Pricing'!$C$1083:$C$1262,0))*$E196*(1-$F196))</f>
        <v>104457.60000000001</v>
      </c>
      <c r="CT196" s="212">
        <f ca="1">(CT$131*INDEX('Term Pricing'!$K$1083:$K$1262,MATCH('Project 1'!CT$8,'Term Pricing'!$C$1083:$C$1262,0))*$E196*$F196)+(CT$131*INDEX('Term Pricing'!$L$1083:$L$1262,MATCH('Project 1'!CT$8,'Term Pricing'!$C$1083:$C$1262,0))*$E196*(1-$F196))</f>
        <v>101088</v>
      </c>
      <c r="CU196" s="212">
        <f ca="1">(CU$131*INDEX('Term Pricing'!$K$1083:$K$1262,MATCH('Project 1'!CU$8,'Term Pricing'!$C$1083:$C$1262,0))*$E196*$F196)+(CU$131*INDEX('Term Pricing'!$L$1083:$L$1262,MATCH('Project 1'!CU$8,'Term Pricing'!$C$1083:$C$1262,0))*$E196*(1-$F196))</f>
        <v>104457.60000000001</v>
      </c>
      <c r="CV196" s="212">
        <f ca="1">(CV$131*INDEX('Term Pricing'!$K$1083:$K$1262,MATCH('Project 1'!CV$8,'Term Pricing'!$C$1083:$C$1262,0))*$E196*$F196)+(CV$131*INDEX('Term Pricing'!$L$1083:$L$1262,MATCH('Project 1'!CV$8,'Term Pricing'!$C$1083:$C$1262,0))*$E196*(1-$F196))</f>
        <v>101088</v>
      </c>
      <c r="CW196" s="212">
        <f ca="1">(CW$131*INDEX('Term Pricing'!$K$1083:$K$1262,MATCH('Project 1'!CW$8,'Term Pricing'!$C$1083:$C$1262,0))*$E196*$F196)+(CW$131*INDEX('Term Pricing'!$L$1083:$L$1262,MATCH('Project 1'!CW$8,'Term Pricing'!$C$1083:$C$1262,0))*$E196*(1-$F196))</f>
        <v>104457.60000000001</v>
      </c>
      <c r="CX196" s="212">
        <f ca="1">(CX$131*INDEX('Term Pricing'!$K$1083:$K$1262,MATCH('Project 1'!CX$8,'Term Pricing'!$C$1083:$C$1262,0))*$E196*$F196)+(CX$131*INDEX('Term Pricing'!$L$1083:$L$1262,MATCH('Project 1'!CX$8,'Term Pricing'!$C$1083:$C$1262,0))*$E196*(1-$F196))</f>
        <v>104457.60000000001</v>
      </c>
      <c r="CY196" s="212">
        <f ca="1">(CY$131*INDEX('Term Pricing'!$K$1083:$K$1262,MATCH('Project 1'!CY$8,'Term Pricing'!$C$1083:$C$1262,0))*$E196*$F196)+(CY$131*INDEX('Term Pricing'!$L$1083:$L$1262,MATCH('Project 1'!CY$8,'Term Pricing'!$C$1083:$C$1262,0))*$E196*(1-$F196))</f>
        <v>101088</v>
      </c>
      <c r="CZ196" s="212">
        <f ca="1">(CZ$131*INDEX('Term Pricing'!$K$1083:$K$1262,MATCH('Project 1'!CZ$8,'Term Pricing'!$C$1083:$C$1262,0))*$E196*$F196)+(CZ$131*INDEX('Term Pricing'!$L$1083:$L$1262,MATCH('Project 1'!CZ$8,'Term Pricing'!$C$1083:$C$1262,0))*$E196*(1-$F196))</f>
        <v>104457.60000000001</v>
      </c>
      <c r="DA196" s="212">
        <f ca="1">(DA$131*INDEX('Term Pricing'!$K$1083:$K$1262,MATCH('Project 1'!DA$8,'Term Pricing'!$C$1083:$C$1262,0))*$E196*$F196)+(DA$131*INDEX('Term Pricing'!$L$1083:$L$1262,MATCH('Project 1'!DA$8,'Term Pricing'!$C$1083:$C$1262,0))*$E196*(1-$F196))</f>
        <v>101088</v>
      </c>
      <c r="DB196" s="212">
        <f ca="1">(DB$131*INDEX('Term Pricing'!$K$1083:$K$1262,MATCH('Project 1'!DB$8,'Term Pricing'!$C$1083:$C$1262,0))*$E196*$F196)+(DB$131*INDEX('Term Pricing'!$L$1083:$L$1262,MATCH('Project 1'!DB$8,'Term Pricing'!$C$1083:$C$1262,0))*$E196*(1-$F196))</f>
        <v>104457.60000000001</v>
      </c>
      <c r="DC196" s="212">
        <f ca="1">(DC$131*INDEX('Term Pricing'!$K$1083:$K$1262,MATCH('Project 1'!DC$8,'Term Pricing'!$C$1083:$C$1262,0))*$E196*$F196)+(DC$131*INDEX('Term Pricing'!$L$1083:$L$1262,MATCH('Project 1'!DC$8,'Term Pricing'!$C$1083:$C$1262,0))*$E196*(1-$F196))</f>
        <v>104457.60000000001</v>
      </c>
      <c r="DD196" s="212">
        <f ca="1">(DD$131*INDEX('Term Pricing'!$K$1083:$K$1262,MATCH('Project 1'!DD$8,'Term Pricing'!$C$1083:$C$1262,0))*$E196*$F196)+(DD$131*INDEX('Term Pricing'!$L$1083:$L$1262,MATCH('Project 1'!DD$8,'Term Pricing'!$C$1083:$C$1262,0))*$E196*(1-$F196))</f>
        <v>94348.799999999988</v>
      </c>
      <c r="DE196" s="212">
        <f ca="1">(DE$131*INDEX('Term Pricing'!$K$1083:$K$1262,MATCH('Project 1'!DE$8,'Term Pricing'!$C$1083:$C$1262,0))*$E196*$F196)+(DE$131*INDEX('Term Pricing'!$L$1083:$L$1262,MATCH('Project 1'!DE$8,'Term Pricing'!$C$1083:$C$1262,0))*$E196*(1-$F196))</f>
        <v>104457.60000000001</v>
      </c>
      <c r="DF196" s="212">
        <f ca="1">(DF$131*INDEX('Term Pricing'!$K$1083:$K$1262,MATCH('Project 1'!DF$8,'Term Pricing'!$C$1083:$C$1262,0))*$E196*$F196)+(DF$131*INDEX('Term Pricing'!$L$1083:$L$1262,MATCH('Project 1'!DF$8,'Term Pricing'!$C$1083:$C$1262,0))*$E196*(1-$F196))</f>
        <v>101088</v>
      </c>
      <c r="DG196" s="212">
        <f ca="1">(DG$131*INDEX('Term Pricing'!$K$1083:$K$1262,MATCH('Project 1'!DG$8,'Term Pricing'!$C$1083:$C$1262,0))*$E196*$F196)+(DG$131*INDEX('Term Pricing'!$L$1083:$L$1262,MATCH('Project 1'!DG$8,'Term Pricing'!$C$1083:$C$1262,0))*$E196*(1-$F196))</f>
        <v>104457.60000000001</v>
      </c>
      <c r="DH196" s="212">
        <f ca="1">(DH$131*INDEX('Term Pricing'!$K$1083:$K$1262,MATCH('Project 1'!DH$8,'Term Pricing'!$C$1083:$C$1262,0))*$E196*$F196)+(DH$131*INDEX('Term Pricing'!$L$1083:$L$1262,MATCH('Project 1'!DH$8,'Term Pricing'!$C$1083:$C$1262,0))*$E196*(1-$F196))</f>
        <v>101088</v>
      </c>
      <c r="DI196" s="212">
        <f ca="1">(DI$131*INDEX('Term Pricing'!$K$1083:$K$1262,MATCH('Project 1'!DI$8,'Term Pricing'!$C$1083:$C$1262,0))*$E196*$F196)+(DI$131*INDEX('Term Pricing'!$L$1083:$L$1262,MATCH('Project 1'!DI$8,'Term Pricing'!$C$1083:$C$1262,0))*$E196*(1-$F196))</f>
        <v>104457.60000000001</v>
      </c>
      <c r="DJ196" s="212">
        <f ca="1">(DJ$131*INDEX('Term Pricing'!$K$1083:$K$1262,MATCH('Project 1'!DJ$8,'Term Pricing'!$C$1083:$C$1262,0))*$E196*$F196)+(DJ$131*INDEX('Term Pricing'!$L$1083:$L$1262,MATCH('Project 1'!DJ$8,'Term Pricing'!$C$1083:$C$1262,0))*$E196*(1-$F196))</f>
        <v>104457.60000000001</v>
      </c>
      <c r="DK196" s="212">
        <f ca="1">(DK$131*INDEX('Term Pricing'!$K$1083:$K$1262,MATCH('Project 1'!DK$8,'Term Pricing'!$C$1083:$C$1262,0))*$E196*$F196)+(DK$131*INDEX('Term Pricing'!$L$1083:$L$1262,MATCH('Project 1'!DK$8,'Term Pricing'!$C$1083:$C$1262,0))*$E196*(1-$F196))</f>
        <v>101088</v>
      </c>
      <c r="DL196" s="212">
        <f ca="1">(DL$131*INDEX('Term Pricing'!$K$1083:$K$1262,MATCH('Project 1'!DL$8,'Term Pricing'!$C$1083:$C$1262,0))*$E196*$F196)+(DL$131*INDEX('Term Pricing'!$L$1083:$L$1262,MATCH('Project 1'!DL$8,'Term Pricing'!$C$1083:$C$1262,0))*$E196*(1-$F196))</f>
        <v>104457.60000000001</v>
      </c>
      <c r="DM196" s="212">
        <f ca="1">(DM$131*INDEX('Term Pricing'!$K$1083:$K$1262,MATCH('Project 1'!DM$8,'Term Pricing'!$C$1083:$C$1262,0))*$E196*$F196)+(DM$131*INDEX('Term Pricing'!$L$1083:$L$1262,MATCH('Project 1'!DM$8,'Term Pricing'!$C$1083:$C$1262,0))*$E196*(1-$F196))</f>
        <v>101088</v>
      </c>
      <c r="DN196" s="212">
        <f ca="1">(DN$131*INDEX('Term Pricing'!$K$1083:$K$1262,MATCH('Project 1'!DN$8,'Term Pricing'!$C$1083:$C$1262,0))*$E196*$F196)+(DN$131*INDEX('Term Pricing'!$L$1083:$L$1262,MATCH('Project 1'!DN$8,'Term Pricing'!$C$1083:$C$1262,0))*$E196*(1-$F196))</f>
        <v>104457.60000000001</v>
      </c>
      <c r="DO196" s="212">
        <f ca="1">(DO$131*INDEX('Term Pricing'!$K$1083:$K$1262,MATCH('Project 1'!DO$8,'Term Pricing'!$C$1083:$C$1262,0))*$E196*$F196)+(DO$131*INDEX('Term Pricing'!$L$1083:$L$1262,MATCH('Project 1'!DO$8,'Term Pricing'!$C$1083:$C$1262,0))*$E196*(1-$F196))</f>
        <v>104457.60000000001</v>
      </c>
      <c r="DP196" s="212">
        <f ca="1">(DP$131*INDEX('Term Pricing'!$K$1083:$K$1262,MATCH('Project 1'!DP$8,'Term Pricing'!$C$1083:$C$1262,0))*$E196*$F196)+(DP$131*INDEX('Term Pricing'!$L$1083:$L$1262,MATCH('Project 1'!DP$8,'Term Pricing'!$C$1083:$C$1262,0))*$E196*(1-$F196))</f>
        <v>94348.799999999988</v>
      </c>
      <c r="DQ196" s="212">
        <f ca="1">(DQ$131*INDEX('Term Pricing'!$K$1083:$K$1262,MATCH('Project 1'!DQ$8,'Term Pricing'!$C$1083:$C$1262,0))*$E196*$F196)+(DQ$131*INDEX('Term Pricing'!$L$1083:$L$1262,MATCH('Project 1'!DQ$8,'Term Pricing'!$C$1083:$C$1262,0))*$E196*(1-$F196))</f>
        <v>104457.60000000001</v>
      </c>
      <c r="DR196" s="212">
        <f ca="1">(DR$131*INDEX('Term Pricing'!$K$1083:$K$1262,MATCH('Project 1'!DR$8,'Term Pricing'!$C$1083:$C$1262,0))*$E196*$F196)+(DR$131*INDEX('Term Pricing'!$L$1083:$L$1262,MATCH('Project 1'!DR$8,'Term Pricing'!$C$1083:$C$1262,0))*$E196*(1-$F196))</f>
        <v>101088</v>
      </c>
      <c r="DS196" s="212">
        <f ca="1">(DS$131*INDEX('Term Pricing'!$K$1083:$K$1262,MATCH('Project 1'!DS$8,'Term Pricing'!$C$1083:$C$1262,0))*$E196*$F196)+(DS$131*INDEX('Term Pricing'!$L$1083:$L$1262,MATCH('Project 1'!DS$8,'Term Pricing'!$C$1083:$C$1262,0))*$E196*(1-$F196))</f>
        <v>104457.60000000001</v>
      </c>
      <c r="DT196" s="212">
        <f ca="1">(DT$131*INDEX('Term Pricing'!$K$1083:$K$1262,MATCH('Project 1'!DT$8,'Term Pricing'!$C$1083:$C$1262,0))*$E196*$F196)+(DT$131*INDEX('Term Pricing'!$L$1083:$L$1262,MATCH('Project 1'!DT$8,'Term Pricing'!$C$1083:$C$1262,0))*$E196*(1-$F196))</f>
        <v>101088</v>
      </c>
      <c r="DU196" s="212">
        <f ca="1">(DU$131*INDEX('Term Pricing'!$K$1083:$K$1262,MATCH('Project 1'!DU$8,'Term Pricing'!$C$1083:$C$1262,0))*$E196*$F196)+(DU$131*INDEX('Term Pricing'!$L$1083:$L$1262,MATCH('Project 1'!DU$8,'Term Pricing'!$C$1083:$C$1262,0))*$E196*(1-$F196))</f>
        <v>104457.60000000001</v>
      </c>
      <c r="DV196" s="212">
        <f ca="1">(DV$131*INDEX('Term Pricing'!$K$1083:$K$1262,MATCH('Project 1'!DV$8,'Term Pricing'!$C$1083:$C$1262,0))*$E196*$F196)+(DV$131*INDEX('Term Pricing'!$L$1083:$L$1262,MATCH('Project 1'!DV$8,'Term Pricing'!$C$1083:$C$1262,0))*$E196*(1-$F196))</f>
        <v>104457.60000000001</v>
      </c>
      <c r="DW196" s="212">
        <f ca="1">(DW$131*INDEX('Term Pricing'!$K$1083:$K$1262,MATCH('Project 1'!DW$8,'Term Pricing'!$C$1083:$C$1262,0))*$E196*$F196)+(DW$131*INDEX('Term Pricing'!$L$1083:$L$1262,MATCH('Project 1'!DW$8,'Term Pricing'!$C$1083:$C$1262,0))*$E196*(1-$F196))</f>
        <v>101088</v>
      </c>
      <c r="DX196" s="212">
        <f ca="1">(DX$131*INDEX('Term Pricing'!$K$1083:$K$1262,MATCH('Project 1'!DX$8,'Term Pricing'!$C$1083:$C$1262,0))*$E196*$F196)+(DX$131*INDEX('Term Pricing'!$L$1083:$L$1262,MATCH('Project 1'!DX$8,'Term Pricing'!$C$1083:$C$1262,0))*$E196*(1-$F196))</f>
        <v>104457.60000000001</v>
      </c>
      <c r="DY196" s="212">
        <f ca="1">(DY$131*INDEX('Term Pricing'!$K$1083:$K$1262,MATCH('Project 1'!DY$8,'Term Pricing'!$C$1083:$C$1262,0))*$E196*$F196)+(DY$131*INDEX('Term Pricing'!$L$1083:$L$1262,MATCH('Project 1'!DY$8,'Term Pricing'!$C$1083:$C$1262,0))*$E196*(1-$F196))</f>
        <v>101088</v>
      </c>
      <c r="DZ196" s="212">
        <f ca="1">(DZ$131*INDEX('Term Pricing'!$K$1083:$K$1262,MATCH('Project 1'!DZ$8,'Term Pricing'!$C$1083:$C$1262,0))*$E196*$F196)+(DZ$131*INDEX('Term Pricing'!$L$1083:$L$1262,MATCH('Project 1'!DZ$8,'Term Pricing'!$C$1083:$C$1262,0))*$E196*(1-$F196))</f>
        <v>104457.60000000001</v>
      </c>
    </row>
    <row r="197" spans="1:130">
      <c r="A197" s="151"/>
      <c r="C197" s="34" t="s">
        <v>263</v>
      </c>
      <c r="E197" s="70">
        <f>Inputs!H131</f>
        <v>0.2</v>
      </c>
      <c r="F197" s="70">
        <f>Inputs!I131</f>
        <v>0.6</v>
      </c>
      <c r="G197" s="54" t="s">
        <v>83</v>
      </c>
      <c r="H197" s="272">
        <f ca="1">IFERROR(SUM($J197:$DZ197)/(SUM($J$131:$DZ$131)*E197),0)</f>
        <v>2.7029802870965178</v>
      </c>
      <c r="I197" s="29"/>
      <c r="J197" s="212">
        <f ca="1">(J$131*INDEX('Term Pricing'!$K$1268:$K$1447,MATCH('Project 1'!J$8,'Term Pricing'!$C$1268:$C$1447,0))*$E197*$F197)+(J$131*INDEX('Term Pricing'!$L$1268:$L$1447,MATCH('Project 1'!J$8,'Term Pricing'!$C$1268:$C$1447,0))*$E197*(1-$F197))</f>
        <v>0</v>
      </c>
      <c r="K197" s="212">
        <f ca="1">(K$131*INDEX('Term Pricing'!$K$1268:$K$1447,MATCH('Project 1'!K$8,'Term Pricing'!$C$1268:$C$1447,0))*$E197*$F197)+(K$131*INDEX('Term Pricing'!$L$1268:$L$1447,MATCH('Project 1'!K$8,'Term Pricing'!$C$1268:$C$1447,0))*$E197*(1-$F197))</f>
        <v>0</v>
      </c>
      <c r="L197" s="212">
        <f ca="1">(L$131*INDEX('Term Pricing'!$K$1268:$K$1447,MATCH('Project 1'!L$8,'Term Pricing'!$C$1268:$C$1447,0))*$E197*$F197)+(L$131*INDEX('Term Pricing'!$L$1268:$L$1447,MATCH('Project 1'!L$8,'Term Pricing'!$C$1268:$C$1447,0))*$E197*(1-$F197))</f>
        <v>0</v>
      </c>
      <c r="M197" s="212">
        <f ca="1">(M$131*INDEX('Term Pricing'!$K$1268:$K$1447,MATCH('Project 1'!M$8,'Term Pricing'!$C$1268:$C$1447,0))*$E197*$F197)+(M$131*INDEX('Term Pricing'!$L$1268:$L$1447,MATCH('Project 1'!M$8,'Term Pricing'!$C$1268:$C$1447,0))*$E197*(1-$F197))</f>
        <v>0</v>
      </c>
      <c r="N197" s="212">
        <f ca="1">(N$131*INDEX('Term Pricing'!$K$1268:$K$1447,MATCH('Project 1'!N$8,'Term Pricing'!$C$1268:$C$1447,0))*$E197*$F197)+(N$131*INDEX('Term Pricing'!$L$1268:$L$1447,MATCH('Project 1'!N$8,'Term Pricing'!$C$1268:$C$1447,0))*$E197*(1-$F197))</f>
        <v>104112.42140744829</v>
      </c>
      <c r="O197" s="212">
        <f ca="1">(O$131*INDEX('Term Pricing'!$K$1268:$K$1447,MATCH('Project 1'!O$8,'Term Pricing'!$C$1268:$C$1447,0))*$E197*$F197)+(O$131*INDEX('Term Pricing'!$L$1268:$L$1447,MATCH('Project 1'!O$8,'Term Pricing'!$C$1268:$C$1447,0))*$E197*(1-$F197))</f>
        <v>105234.40745204377</v>
      </c>
      <c r="P197" s="212">
        <f ca="1">(P$131*INDEX('Term Pricing'!$K$1268:$K$1447,MATCH('Project 1'!P$8,'Term Pricing'!$C$1268:$C$1447,0))*$E197*$F197)+(P$131*INDEX('Term Pricing'!$L$1268:$L$1447,MATCH('Project 1'!P$8,'Term Pricing'!$C$1268:$C$1447,0))*$E197*(1-$F197))</f>
        <v>99502.715194639037</v>
      </c>
      <c r="Q197" s="212">
        <f ca="1">(Q$131*INDEX('Term Pricing'!$K$1268:$K$1447,MATCH('Project 1'!Q$8,'Term Pricing'!$C$1268:$C$1447,0))*$E197*$F197)+(Q$131*INDEX('Term Pricing'!$L$1268:$L$1447,MATCH('Project 1'!Q$8,'Term Pricing'!$C$1268:$C$1447,0))*$E197*(1-$F197))</f>
        <v>100331.49246355284</v>
      </c>
      <c r="R197" s="212">
        <f ca="1">(R$131*INDEX('Term Pricing'!$K$1268:$K$1447,MATCH('Project 1'!R$8,'Term Pricing'!$C$1268:$C$1447,0))*$E197*$F197)+(R$131*INDEX('Term Pricing'!$L$1268:$L$1447,MATCH('Project 1'!R$8,'Term Pricing'!$C$1268:$C$1447,0))*$E197*(1-$F197))</f>
        <v>97781.746733855951</v>
      </c>
      <c r="S197" s="212">
        <f ca="1">(S$131*INDEX('Term Pricing'!$K$1268:$K$1447,MATCH('Project 1'!S$8,'Term Pricing'!$C$1268:$C$1447,0))*$E197*$F197)+(S$131*INDEX('Term Pricing'!$L$1268:$L$1447,MATCH('Project 1'!S$8,'Term Pricing'!$C$1268:$C$1447,0))*$E197*(1-$F197))</f>
        <v>92110.097972800475</v>
      </c>
      <c r="T197" s="212">
        <f ca="1">(T$131*INDEX('Term Pricing'!$K$1268:$K$1447,MATCH('Project 1'!T$8,'Term Pricing'!$C$1268:$C$1447,0))*$E197*$F197)+(T$131*INDEX('Term Pricing'!$L$1268:$L$1447,MATCH('Project 1'!T$8,'Term Pricing'!$C$1268:$C$1447,0))*$E197*(1-$F197))</f>
        <v>92532.702070453073</v>
      </c>
      <c r="U197" s="212">
        <f ca="1">(U$131*INDEX('Term Pricing'!$K$1268:$K$1447,MATCH('Project 1'!U$8,'Term Pricing'!$C$1268:$C$1447,0))*$E197*$F197)+(U$131*INDEX('Term Pricing'!$L$1268:$L$1447,MATCH('Project 1'!U$8,'Term Pricing'!$C$1268:$C$1447,0))*$E197*(1-$F197))</f>
        <v>86949.022254448966</v>
      </c>
      <c r="V197" s="212">
        <f ca="1">(V$131*INDEX('Term Pricing'!$K$1268:$K$1447,MATCH('Project 1'!V$8,'Term Pricing'!$C$1268:$C$1447,0))*$E197*$F197)+(V$131*INDEX('Term Pricing'!$L$1268:$L$1447,MATCH('Project 1'!V$8,'Term Pricing'!$C$1268:$C$1447,0))*$E197*(1-$F197))</f>
        <v>87132.198937662004</v>
      </c>
      <c r="W197" s="212">
        <f ca="1">(W$131*INDEX('Term Pricing'!$K$1268:$K$1447,MATCH('Project 1'!W$8,'Term Pricing'!$C$1268:$C$1447,0))*$E197*$F197)+(W$131*INDEX('Term Pricing'!$L$1268:$L$1447,MATCH('Project 1'!W$8,'Term Pricing'!$C$1268:$C$1447,0))*$E197*(1-$F197))</f>
        <v>84394.434605875096</v>
      </c>
      <c r="X197" s="212">
        <f ca="1">(X$131*INDEX('Term Pricing'!$K$1268:$K$1447,MATCH('Project 1'!X$8,'Term Pricing'!$C$1268:$C$1447,0))*$E197*$F197)+(X$131*INDEX('Term Pricing'!$L$1268:$L$1447,MATCH('Project 1'!X$8,'Term Pricing'!$C$1268:$C$1447,0))*$E197*(1-$F197))</f>
        <v>73740.869382093297</v>
      </c>
      <c r="Y197" s="212">
        <f ca="1">(Y$131*INDEX('Term Pricing'!$K$1268:$K$1447,MATCH('Project 1'!Y$8,'Term Pricing'!$C$1268:$C$1447,0))*$E197*$F197)+(Y$131*INDEX('Term Pricing'!$L$1268:$L$1447,MATCH('Project 1'!Y$8,'Term Pricing'!$C$1268:$C$1447,0))*$E197*(1-$F197))</f>
        <v>78881.145891492473</v>
      </c>
      <c r="Z197" s="212">
        <f ca="1">(Z$131*INDEX('Term Pricing'!$K$1268:$K$1447,MATCH('Project 1'!Z$8,'Term Pricing'!$C$1268:$C$1447,0))*$E197*$F197)+(Z$131*INDEX('Term Pricing'!$L$1268:$L$1447,MATCH('Project 1'!Z$8,'Term Pricing'!$C$1268:$C$1447,0))*$E197*(1-$F197))</f>
        <v>73910.626719482738</v>
      </c>
      <c r="AA197" s="212">
        <f ca="1">(AA$131*INDEX('Term Pricing'!$K$1268:$K$1447,MATCH('Project 1'!AA$8,'Term Pricing'!$C$1268:$C$1447,0))*$E197*$F197)+(AA$131*INDEX('Term Pricing'!$L$1268:$L$1447,MATCH('Project 1'!AA$8,'Term Pricing'!$C$1268:$C$1447,0))*$E197*(1-$F197))</f>
        <v>74307.774520459876</v>
      </c>
      <c r="AB197" s="212">
        <f ca="1">(AB$131*INDEX('Term Pricing'!$K$1268:$K$1447,MATCH('Project 1'!AB$8,'Term Pricing'!$C$1268:$C$1447,0))*$E197*$F197)+(AB$131*INDEX('Term Pricing'!$L$1268:$L$1447,MATCH('Project 1'!AB$8,'Term Pricing'!$C$1268:$C$1447,0))*$E197*(1-$F197))</f>
        <v>69919.92482090136</v>
      </c>
      <c r="AC197" s="212">
        <f ca="1">(AC$131*INDEX('Term Pricing'!$K$1268:$K$1447,MATCH('Project 1'!AC$8,'Term Pricing'!$C$1268:$C$1447,0))*$E197*$F197)+(AC$131*INDEX('Term Pricing'!$L$1268:$L$1447,MATCH('Project 1'!AC$8,'Term Pricing'!$C$1268:$C$1447,0))*$E197*(1-$F197))</f>
        <v>70207.409269117445</v>
      </c>
      <c r="AD197" s="212">
        <f ca="1">(AD$131*INDEX('Term Pricing'!$K$1268:$K$1447,MATCH('Project 1'!AD$8,'Term Pricing'!$C$1268:$C$1447,0))*$E197*$F197)+(AD$131*INDEX('Term Pricing'!$L$1268:$L$1447,MATCH('Project 1'!AD$8,'Term Pricing'!$C$1268:$C$1447,0))*$E197*(1-$F197))</f>
        <v>68182.670674501569</v>
      </c>
      <c r="AE197" s="212">
        <f ca="1">(AE$131*INDEX('Term Pricing'!$K$1268:$K$1447,MATCH('Project 1'!AE$8,'Term Pricing'!$C$1268:$C$1447,0))*$E197*$F197)+(AE$131*INDEX('Term Pricing'!$L$1268:$L$1447,MATCH('Project 1'!AE$8,'Term Pricing'!$C$1268:$C$1447,0))*$E197*(1-$F197))</f>
        <v>64045.699339608356</v>
      </c>
      <c r="AF197" s="212">
        <f ca="1">(AF$131*INDEX('Term Pricing'!$K$1268:$K$1447,MATCH('Project 1'!AF$8,'Term Pricing'!$C$1268:$C$1447,0))*$E197*$F197)+(AF$131*INDEX('Term Pricing'!$L$1268:$L$1447,MATCH('Project 1'!AF$8,'Term Pricing'!$C$1268:$C$1447,0))*$E197*(1-$F197))</f>
        <v>64204.99559756471</v>
      </c>
      <c r="AG197" s="212">
        <f ca="1">(AG$131*INDEX('Term Pricing'!$K$1268:$K$1447,MATCH('Project 1'!AG$8,'Term Pricing'!$C$1268:$C$1447,0))*$E197*$F197)+(AG$131*INDEX('Term Pricing'!$L$1268:$L$1447,MATCH('Project 1'!AG$8,'Term Pricing'!$C$1268:$C$1447,0))*$E197*(1-$F197))</f>
        <v>60652.800000000003</v>
      </c>
      <c r="AH197" s="212">
        <f ca="1">(AH$131*INDEX('Term Pricing'!$K$1268:$K$1447,MATCH('Project 1'!AH$8,'Term Pricing'!$C$1268:$C$1447,0))*$E197*$F197)+(AH$131*INDEX('Term Pricing'!$L$1268:$L$1447,MATCH('Project 1'!AH$8,'Term Pricing'!$C$1268:$C$1447,0))*$E197*(1-$F197))</f>
        <v>62674.560000000005</v>
      </c>
      <c r="AI197" s="212">
        <f ca="1">(AI$131*INDEX('Term Pricing'!$K$1268:$K$1447,MATCH('Project 1'!AI$8,'Term Pricing'!$C$1268:$C$1447,0))*$E197*$F197)+(AI$131*INDEX('Term Pricing'!$L$1268:$L$1447,MATCH('Project 1'!AI$8,'Term Pricing'!$C$1268:$C$1447,0))*$E197*(1-$F197))</f>
        <v>62674.560000000005</v>
      </c>
      <c r="AJ197" s="212">
        <f ca="1">(AJ$131*INDEX('Term Pricing'!$K$1268:$K$1447,MATCH('Project 1'!AJ$8,'Term Pricing'!$C$1268:$C$1447,0))*$E197*$F197)+(AJ$131*INDEX('Term Pricing'!$L$1268:$L$1447,MATCH('Project 1'!AJ$8,'Term Pricing'!$C$1268:$C$1447,0))*$E197*(1-$F197))</f>
        <v>58631.039999999994</v>
      </c>
      <c r="AK197" s="212">
        <f ca="1">(AK$131*INDEX('Term Pricing'!$K$1268:$K$1447,MATCH('Project 1'!AK$8,'Term Pricing'!$C$1268:$C$1447,0))*$E197*$F197)+(AK$131*INDEX('Term Pricing'!$L$1268:$L$1447,MATCH('Project 1'!AK$8,'Term Pricing'!$C$1268:$C$1447,0))*$E197*(1-$F197))</f>
        <v>62674.560000000005</v>
      </c>
      <c r="AL197" s="212">
        <f ca="1">(AL$131*INDEX('Term Pricing'!$K$1268:$K$1447,MATCH('Project 1'!AL$8,'Term Pricing'!$C$1268:$C$1447,0))*$E197*$F197)+(AL$131*INDEX('Term Pricing'!$L$1268:$L$1447,MATCH('Project 1'!AL$8,'Term Pricing'!$C$1268:$C$1447,0))*$E197*(1-$F197))</f>
        <v>60652.800000000003</v>
      </c>
      <c r="AM197" s="212">
        <f ca="1">(AM$131*INDEX('Term Pricing'!$K$1268:$K$1447,MATCH('Project 1'!AM$8,'Term Pricing'!$C$1268:$C$1447,0))*$E197*$F197)+(AM$131*INDEX('Term Pricing'!$L$1268:$L$1447,MATCH('Project 1'!AM$8,'Term Pricing'!$C$1268:$C$1447,0))*$E197*(1-$F197))</f>
        <v>62674.560000000005</v>
      </c>
      <c r="AN197" s="212">
        <f ca="1">(AN$131*INDEX('Term Pricing'!$K$1268:$K$1447,MATCH('Project 1'!AN$8,'Term Pricing'!$C$1268:$C$1447,0))*$E197*$F197)+(AN$131*INDEX('Term Pricing'!$L$1268:$L$1447,MATCH('Project 1'!AN$8,'Term Pricing'!$C$1268:$C$1447,0))*$E197*(1-$F197))</f>
        <v>60652.800000000003</v>
      </c>
      <c r="AO197" s="212">
        <f ca="1">(AO$131*INDEX('Term Pricing'!$K$1268:$K$1447,MATCH('Project 1'!AO$8,'Term Pricing'!$C$1268:$C$1447,0))*$E197*$F197)+(AO$131*INDEX('Term Pricing'!$L$1268:$L$1447,MATCH('Project 1'!AO$8,'Term Pricing'!$C$1268:$C$1447,0))*$E197*(1-$F197))</f>
        <v>62674.560000000005</v>
      </c>
      <c r="AP197" s="212">
        <f ca="1">(AP$131*INDEX('Term Pricing'!$K$1268:$K$1447,MATCH('Project 1'!AP$8,'Term Pricing'!$C$1268:$C$1447,0))*$E197*$F197)+(AP$131*INDEX('Term Pricing'!$L$1268:$L$1447,MATCH('Project 1'!AP$8,'Term Pricing'!$C$1268:$C$1447,0))*$E197*(1-$F197))</f>
        <v>62674.560000000005</v>
      </c>
      <c r="AQ197" s="212">
        <f ca="1">(AQ$131*INDEX('Term Pricing'!$K$1268:$K$1447,MATCH('Project 1'!AQ$8,'Term Pricing'!$C$1268:$C$1447,0))*$E197*$F197)+(AQ$131*INDEX('Term Pricing'!$L$1268:$L$1447,MATCH('Project 1'!AQ$8,'Term Pricing'!$C$1268:$C$1447,0))*$E197*(1-$F197))</f>
        <v>60652.800000000003</v>
      </c>
      <c r="AR197" s="212">
        <f ca="1">(AR$131*INDEX('Term Pricing'!$K$1268:$K$1447,MATCH('Project 1'!AR$8,'Term Pricing'!$C$1268:$C$1447,0))*$E197*$F197)+(AR$131*INDEX('Term Pricing'!$L$1268:$L$1447,MATCH('Project 1'!AR$8,'Term Pricing'!$C$1268:$C$1447,0))*$E197*(1-$F197))</f>
        <v>62674.560000000005</v>
      </c>
      <c r="AS197" s="212">
        <f ca="1">(AS$131*INDEX('Term Pricing'!$K$1268:$K$1447,MATCH('Project 1'!AS$8,'Term Pricing'!$C$1268:$C$1447,0))*$E197*$F197)+(AS$131*INDEX('Term Pricing'!$L$1268:$L$1447,MATCH('Project 1'!AS$8,'Term Pricing'!$C$1268:$C$1447,0))*$E197*(1-$F197))</f>
        <v>60652.800000000003</v>
      </c>
      <c r="AT197" s="212">
        <f ca="1">(AT$131*INDEX('Term Pricing'!$K$1268:$K$1447,MATCH('Project 1'!AT$8,'Term Pricing'!$C$1268:$C$1447,0))*$E197*$F197)+(AT$131*INDEX('Term Pricing'!$L$1268:$L$1447,MATCH('Project 1'!AT$8,'Term Pricing'!$C$1268:$C$1447,0))*$E197*(1-$F197))</f>
        <v>62674.560000000005</v>
      </c>
      <c r="AU197" s="212">
        <f ca="1">(AU$131*INDEX('Term Pricing'!$K$1268:$K$1447,MATCH('Project 1'!AU$8,'Term Pricing'!$C$1268:$C$1447,0))*$E197*$F197)+(AU$131*INDEX('Term Pricing'!$L$1268:$L$1447,MATCH('Project 1'!AU$8,'Term Pricing'!$C$1268:$C$1447,0))*$E197*(1-$F197))</f>
        <v>62674.560000000005</v>
      </c>
      <c r="AV197" s="212">
        <f ca="1">(AV$131*INDEX('Term Pricing'!$K$1268:$K$1447,MATCH('Project 1'!AV$8,'Term Pricing'!$C$1268:$C$1447,0))*$E197*$F197)+(AV$131*INDEX('Term Pricing'!$L$1268:$L$1447,MATCH('Project 1'!AV$8,'Term Pricing'!$C$1268:$C$1447,0))*$E197*(1-$F197))</f>
        <v>56609.279999999999</v>
      </c>
      <c r="AW197" s="212">
        <f ca="1">(AW$131*INDEX('Term Pricing'!$K$1268:$K$1447,MATCH('Project 1'!AW$8,'Term Pricing'!$C$1268:$C$1447,0))*$E197*$F197)+(AW$131*INDEX('Term Pricing'!$L$1268:$L$1447,MATCH('Project 1'!AW$8,'Term Pricing'!$C$1268:$C$1447,0))*$E197*(1-$F197))</f>
        <v>62674.560000000005</v>
      </c>
      <c r="AX197" s="212">
        <f ca="1">(AX$131*INDEX('Term Pricing'!$K$1268:$K$1447,MATCH('Project 1'!AX$8,'Term Pricing'!$C$1268:$C$1447,0))*$E197*$F197)+(AX$131*INDEX('Term Pricing'!$L$1268:$L$1447,MATCH('Project 1'!AX$8,'Term Pricing'!$C$1268:$C$1447,0))*$E197*(1-$F197))</f>
        <v>101088</v>
      </c>
      <c r="AY197" s="212">
        <f ca="1">(AY$131*INDEX('Term Pricing'!$K$1268:$K$1447,MATCH('Project 1'!AY$8,'Term Pricing'!$C$1268:$C$1447,0))*$E197*$F197)+(AY$131*INDEX('Term Pricing'!$L$1268:$L$1447,MATCH('Project 1'!AY$8,'Term Pricing'!$C$1268:$C$1447,0))*$E197*(1-$F197))</f>
        <v>104457.60000000001</v>
      </c>
      <c r="AZ197" s="212">
        <f ca="1">(AZ$131*INDEX('Term Pricing'!$K$1268:$K$1447,MATCH('Project 1'!AZ$8,'Term Pricing'!$C$1268:$C$1447,0))*$E197*$F197)+(AZ$131*INDEX('Term Pricing'!$L$1268:$L$1447,MATCH('Project 1'!AZ$8,'Term Pricing'!$C$1268:$C$1447,0))*$E197*(1-$F197))</f>
        <v>101088</v>
      </c>
      <c r="BA197" s="212">
        <f ca="1">(BA$131*INDEX('Term Pricing'!$K$1268:$K$1447,MATCH('Project 1'!BA$8,'Term Pricing'!$C$1268:$C$1447,0))*$E197*$F197)+(BA$131*INDEX('Term Pricing'!$L$1268:$L$1447,MATCH('Project 1'!BA$8,'Term Pricing'!$C$1268:$C$1447,0))*$E197*(1-$F197))</f>
        <v>104457.60000000001</v>
      </c>
      <c r="BB197" s="212">
        <f ca="1">(BB$131*INDEX('Term Pricing'!$K$1268:$K$1447,MATCH('Project 1'!BB$8,'Term Pricing'!$C$1268:$C$1447,0))*$E197*$F197)+(BB$131*INDEX('Term Pricing'!$L$1268:$L$1447,MATCH('Project 1'!BB$8,'Term Pricing'!$C$1268:$C$1447,0))*$E197*(1-$F197))</f>
        <v>104457.60000000001</v>
      </c>
      <c r="BC197" s="212">
        <f ca="1">(BC$131*INDEX('Term Pricing'!$K$1268:$K$1447,MATCH('Project 1'!BC$8,'Term Pricing'!$C$1268:$C$1447,0))*$E197*$F197)+(BC$131*INDEX('Term Pricing'!$L$1268:$L$1447,MATCH('Project 1'!BC$8,'Term Pricing'!$C$1268:$C$1447,0))*$E197*(1-$F197))</f>
        <v>101088</v>
      </c>
      <c r="BD197" s="212">
        <f ca="1">(BD$131*INDEX('Term Pricing'!$K$1268:$K$1447,MATCH('Project 1'!BD$8,'Term Pricing'!$C$1268:$C$1447,0))*$E197*$F197)+(BD$131*INDEX('Term Pricing'!$L$1268:$L$1447,MATCH('Project 1'!BD$8,'Term Pricing'!$C$1268:$C$1447,0))*$E197*(1-$F197))</f>
        <v>104457.60000000001</v>
      </c>
      <c r="BE197" s="212">
        <f ca="1">(BE$131*INDEX('Term Pricing'!$K$1268:$K$1447,MATCH('Project 1'!BE$8,'Term Pricing'!$C$1268:$C$1447,0))*$E197*$F197)+(BE$131*INDEX('Term Pricing'!$L$1268:$L$1447,MATCH('Project 1'!BE$8,'Term Pricing'!$C$1268:$C$1447,0))*$E197*(1-$F197))</f>
        <v>101088</v>
      </c>
      <c r="BF197" s="212">
        <f ca="1">(BF$131*INDEX('Term Pricing'!$K$1268:$K$1447,MATCH('Project 1'!BF$8,'Term Pricing'!$C$1268:$C$1447,0))*$E197*$F197)+(BF$131*INDEX('Term Pricing'!$L$1268:$L$1447,MATCH('Project 1'!BF$8,'Term Pricing'!$C$1268:$C$1447,0))*$E197*(1-$F197))</f>
        <v>104457.60000000001</v>
      </c>
      <c r="BG197" s="212">
        <f ca="1">(BG$131*INDEX('Term Pricing'!$K$1268:$K$1447,MATCH('Project 1'!BG$8,'Term Pricing'!$C$1268:$C$1447,0))*$E197*$F197)+(BG$131*INDEX('Term Pricing'!$L$1268:$L$1447,MATCH('Project 1'!BG$8,'Term Pricing'!$C$1268:$C$1447,0))*$E197*(1-$F197))</f>
        <v>104457.60000000001</v>
      </c>
      <c r="BH197" s="212">
        <f ca="1">(BH$131*INDEX('Term Pricing'!$K$1268:$K$1447,MATCH('Project 1'!BH$8,'Term Pricing'!$C$1268:$C$1447,0))*$E197*$F197)+(BH$131*INDEX('Term Pricing'!$L$1268:$L$1447,MATCH('Project 1'!BH$8,'Term Pricing'!$C$1268:$C$1447,0))*$E197*(1-$F197))</f>
        <v>94348.799999999988</v>
      </c>
      <c r="BI197" s="212">
        <f ca="1">(BI$131*INDEX('Term Pricing'!$K$1268:$K$1447,MATCH('Project 1'!BI$8,'Term Pricing'!$C$1268:$C$1447,0))*$E197*$F197)+(BI$131*INDEX('Term Pricing'!$L$1268:$L$1447,MATCH('Project 1'!BI$8,'Term Pricing'!$C$1268:$C$1447,0))*$E197*(1-$F197))</f>
        <v>104457.60000000001</v>
      </c>
      <c r="BJ197" s="212">
        <f ca="1">(BJ$131*INDEX('Term Pricing'!$K$1268:$K$1447,MATCH('Project 1'!BJ$8,'Term Pricing'!$C$1268:$C$1447,0))*$E197*$F197)+(BJ$131*INDEX('Term Pricing'!$L$1268:$L$1447,MATCH('Project 1'!BJ$8,'Term Pricing'!$C$1268:$C$1447,0))*$E197*(1-$F197))</f>
        <v>101088</v>
      </c>
      <c r="BK197" s="212">
        <f ca="1">(BK$131*INDEX('Term Pricing'!$K$1268:$K$1447,MATCH('Project 1'!BK$8,'Term Pricing'!$C$1268:$C$1447,0))*$E197*$F197)+(BK$131*INDEX('Term Pricing'!$L$1268:$L$1447,MATCH('Project 1'!BK$8,'Term Pricing'!$C$1268:$C$1447,0))*$E197*(1-$F197))</f>
        <v>104457.60000000001</v>
      </c>
      <c r="BL197" s="212">
        <f ca="1">(BL$131*INDEX('Term Pricing'!$K$1268:$K$1447,MATCH('Project 1'!BL$8,'Term Pricing'!$C$1268:$C$1447,0))*$E197*$F197)+(BL$131*INDEX('Term Pricing'!$L$1268:$L$1447,MATCH('Project 1'!BL$8,'Term Pricing'!$C$1268:$C$1447,0))*$E197*(1-$F197))</f>
        <v>101088</v>
      </c>
      <c r="BM197" s="212">
        <f ca="1">(BM$131*INDEX('Term Pricing'!$K$1268:$K$1447,MATCH('Project 1'!BM$8,'Term Pricing'!$C$1268:$C$1447,0))*$E197*$F197)+(BM$131*INDEX('Term Pricing'!$L$1268:$L$1447,MATCH('Project 1'!BM$8,'Term Pricing'!$C$1268:$C$1447,0))*$E197*(1-$F197))</f>
        <v>104457.60000000001</v>
      </c>
      <c r="BN197" s="212">
        <f ca="1">(BN$131*INDEX('Term Pricing'!$K$1268:$K$1447,MATCH('Project 1'!BN$8,'Term Pricing'!$C$1268:$C$1447,0))*$E197*$F197)+(BN$131*INDEX('Term Pricing'!$L$1268:$L$1447,MATCH('Project 1'!BN$8,'Term Pricing'!$C$1268:$C$1447,0))*$E197*(1-$F197))</f>
        <v>104457.60000000001</v>
      </c>
      <c r="BO197" s="212">
        <f ca="1">(BO$131*INDEX('Term Pricing'!$K$1268:$K$1447,MATCH('Project 1'!BO$8,'Term Pricing'!$C$1268:$C$1447,0))*$E197*$F197)+(BO$131*INDEX('Term Pricing'!$L$1268:$L$1447,MATCH('Project 1'!BO$8,'Term Pricing'!$C$1268:$C$1447,0))*$E197*(1-$F197))</f>
        <v>101088</v>
      </c>
      <c r="BP197" s="212">
        <f ca="1">(BP$131*INDEX('Term Pricing'!$K$1268:$K$1447,MATCH('Project 1'!BP$8,'Term Pricing'!$C$1268:$C$1447,0))*$E197*$F197)+(BP$131*INDEX('Term Pricing'!$L$1268:$L$1447,MATCH('Project 1'!BP$8,'Term Pricing'!$C$1268:$C$1447,0))*$E197*(1-$F197))</f>
        <v>104457.60000000001</v>
      </c>
      <c r="BQ197" s="212">
        <f ca="1">(BQ$131*INDEX('Term Pricing'!$K$1268:$K$1447,MATCH('Project 1'!BQ$8,'Term Pricing'!$C$1268:$C$1447,0))*$E197*$F197)+(BQ$131*INDEX('Term Pricing'!$L$1268:$L$1447,MATCH('Project 1'!BQ$8,'Term Pricing'!$C$1268:$C$1447,0))*$E197*(1-$F197))</f>
        <v>101088</v>
      </c>
      <c r="BR197" s="212">
        <f ca="1">(BR$131*INDEX('Term Pricing'!$K$1268:$K$1447,MATCH('Project 1'!BR$8,'Term Pricing'!$C$1268:$C$1447,0))*$E197*$F197)+(BR$131*INDEX('Term Pricing'!$L$1268:$L$1447,MATCH('Project 1'!BR$8,'Term Pricing'!$C$1268:$C$1447,0))*$E197*(1-$F197))</f>
        <v>104457.60000000001</v>
      </c>
      <c r="BS197" s="212">
        <f ca="1">(BS$131*INDEX('Term Pricing'!$K$1268:$K$1447,MATCH('Project 1'!BS$8,'Term Pricing'!$C$1268:$C$1447,0))*$E197*$F197)+(BS$131*INDEX('Term Pricing'!$L$1268:$L$1447,MATCH('Project 1'!BS$8,'Term Pricing'!$C$1268:$C$1447,0))*$E197*(1-$F197))</f>
        <v>104457.60000000001</v>
      </c>
      <c r="BT197" s="212">
        <f ca="1">(BT$131*INDEX('Term Pricing'!$K$1268:$K$1447,MATCH('Project 1'!BT$8,'Term Pricing'!$C$1268:$C$1447,0))*$E197*$F197)+(BT$131*INDEX('Term Pricing'!$L$1268:$L$1447,MATCH('Project 1'!BT$8,'Term Pricing'!$C$1268:$C$1447,0))*$E197*(1-$F197))</f>
        <v>94348.799999999988</v>
      </c>
      <c r="BU197" s="212">
        <f ca="1">(BU$131*INDEX('Term Pricing'!$K$1268:$K$1447,MATCH('Project 1'!BU$8,'Term Pricing'!$C$1268:$C$1447,0))*$E197*$F197)+(BU$131*INDEX('Term Pricing'!$L$1268:$L$1447,MATCH('Project 1'!BU$8,'Term Pricing'!$C$1268:$C$1447,0))*$E197*(1-$F197))</f>
        <v>104457.60000000001</v>
      </c>
      <c r="BV197" s="212">
        <f ca="1">(BV$131*INDEX('Term Pricing'!$K$1268:$K$1447,MATCH('Project 1'!BV$8,'Term Pricing'!$C$1268:$C$1447,0))*$E197*$F197)+(BV$131*INDEX('Term Pricing'!$L$1268:$L$1447,MATCH('Project 1'!BV$8,'Term Pricing'!$C$1268:$C$1447,0))*$E197*(1-$F197))</f>
        <v>101088</v>
      </c>
      <c r="BW197" s="212">
        <f ca="1">(BW$131*INDEX('Term Pricing'!$K$1268:$K$1447,MATCH('Project 1'!BW$8,'Term Pricing'!$C$1268:$C$1447,0))*$E197*$F197)+(BW$131*INDEX('Term Pricing'!$L$1268:$L$1447,MATCH('Project 1'!BW$8,'Term Pricing'!$C$1268:$C$1447,0))*$E197*(1-$F197))</f>
        <v>104457.60000000001</v>
      </c>
      <c r="BX197" s="212">
        <f ca="1">(BX$131*INDEX('Term Pricing'!$K$1268:$K$1447,MATCH('Project 1'!BX$8,'Term Pricing'!$C$1268:$C$1447,0))*$E197*$F197)+(BX$131*INDEX('Term Pricing'!$L$1268:$L$1447,MATCH('Project 1'!BX$8,'Term Pricing'!$C$1268:$C$1447,0))*$E197*(1-$F197))</f>
        <v>101088</v>
      </c>
      <c r="BY197" s="212">
        <f ca="1">(BY$131*INDEX('Term Pricing'!$K$1268:$K$1447,MATCH('Project 1'!BY$8,'Term Pricing'!$C$1268:$C$1447,0))*$E197*$F197)+(BY$131*INDEX('Term Pricing'!$L$1268:$L$1447,MATCH('Project 1'!BY$8,'Term Pricing'!$C$1268:$C$1447,0))*$E197*(1-$F197))</f>
        <v>104457.60000000001</v>
      </c>
      <c r="BZ197" s="212">
        <f ca="1">(BZ$131*INDEX('Term Pricing'!$K$1268:$K$1447,MATCH('Project 1'!BZ$8,'Term Pricing'!$C$1268:$C$1447,0))*$E197*$F197)+(BZ$131*INDEX('Term Pricing'!$L$1268:$L$1447,MATCH('Project 1'!BZ$8,'Term Pricing'!$C$1268:$C$1447,0))*$E197*(1-$F197))</f>
        <v>104457.60000000001</v>
      </c>
      <c r="CA197" s="212">
        <f ca="1">(CA$131*INDEX('Term Pricing'!$K$1268:$K$1447,MATCH('Project 1'!CA$8,'Term Pricing'!$C$1268:$C$1447,0))*$E197*$F197)+(CA$131*INDEX('Term Pricing'!$L$1268:$L$1447,MATCH('Project 1'!CA$8,'Term Pricing'!$C$1268:$C$1447,0))*$E197*(1-$F197))</f>
        <v>101088</v>
      </c>
      <c r="CB197" s="212">
        <f ca="1">(CB$131*INDEX('Term Pricing'!$K$1268:$K$1447,MATCH('Project 1'!CB$8,'Term Pricing'!$C$1268:$C$1447,0))*$E197*$F197)+(CB$131*INDEX('Term Pricing'!$L$1268:$L$1447,MATCH('Project 1'!CB$8,'Term Pricing'!$C$1268:$C$1447,0))*$E197*(1-$F197))</f>
        <v>104457.60000000001</v>
      </c>
      <c r="CC197" s="212">
        <f ca="1">(CC$131*INDEX('Term Pricing'!$K$1268:$K$1447,MATCH('Project 1'!CC$8,'Term Pricing'!$C$1268:$C$1447,0))*$E197*$F197)+(CC$131*INDEX('Term Pricing'!$L$1268:$L$1447,MATCH('Project 1'!CC$8,'Term Pricing'!$C$1268:$C$1447,0))*$E197*(1-$F197))</f>
        <v>101088</v>
      </c>
      <c r="CD197" s="212">
        <f ca="1">(CD$131*INDEX('Term Pricing'!$K$1268:$K$1447,MATCH('Project 1'!CD$8,'Term Pricing'!$C$1268:$C$1447,0))*$E197*$F197)+(CD$131*INDEX('Term Pricing'!$L$1268:$L$1447,MATCH('Project 1'!CD$8,'Term Pricing'!$C$1268:$C$1447,0))*$E197*(1-$F197))</f>
        <v>104457.60000000001</v>
      </c>
      <c r="CE197" s="212">
        <f ca="1">(CE$131*INDEX('Term Pricing'!$K$1268:$K$1447,MATCH('Project 1'!CE$8,'Term Pricing'!$C$1268:$C$1447,0))*$E197*$F197)+(CE$131*INDEX('Term Pricing'!$L$1268:$L$1447,MATCH('Project 1'!CE$8,'Term Pricing'!$C$1268:$C$1447,0))*$E197*(1-$F197))</f>
        <v>104457.60000000001</v>
      </c>
      <c r="CF197" s="212">
        <f ca="1">(CF$131*INDEX('Term Pricing'!$K$1268:$K$1447,MATCH('Project 1'!CF$8,'Term Pricing'!$C$1268:$C$1447,0))*$E197*$F197)+(CF$131*INDEX('Term Pricing'!$L$1268:$L$1447,MATCH('Project 1'!CF$8,'Term Pricing'!$C$1268:$C$1447,0))*$E197*(1-$F197))</f>
        <v>97718.399999999994</v>
      </c>
      <c r="CG197" s="212">
        <f ca="1">(CG$131*INDEX('Term Pricing'!$K$1268:$K$1447,MATCH('Project 1'!CG$8,'Term Pricing'!$C$1268:$C$1447,0))*$E197*$F197)+(CG$131*INDEX('Term Pricing'!$L$1268:$L$1447,MATCH('Project 1'!CG$8,'Term Pricing'!$C$1268:$C$1447,0))*$E197*(1-$F197))</f>
        <v>104457.60000000001</v>
      </c>
      <c r="CH197" s="212">
        <f ca="1">(CH$131*INDEX('Term Pricing'!$K$1268:$K$1447,MATCH('Project 1'!CH$8,'Term Pricing'!$C$1268:$C$1447,0))*$E197*$F197)+(CH$131*INDEX('Term Pricing'!$L$1268:$L$1447,MATCH('Project 1'!CH$8,'Term Pricing'!$C$1268:$C$1447,0))*$E197*(1-$F197))</f>
        <v>101088</v>
      </c>
      <c r="CI197" s="212">
        <f ca="1">(CI$131*INDEX('Term Pricing'!$K$1268:$K$1447,MATCH('Project 1'!CI$8,'Term Pricing'!$C$1268:$C$1447,0))*$E197*$F197)+(CI$131*INDEX('Term Pricing'!$L$1268:$L$1447,MATCH('Project 1'!CI$8,'Term Pricing'!$C$1268:$C$1447,0))*$E197*(1-$F197))</f>
        <v>104457.60000000001</v>
      </c>
      <c r="CJ197" s="212">
        <f ca="1">(CJ$131*INDEX('Term Pricing'!$K$1268:$K$1447,MATCH('Project 1'!CJ$8,'Term Pricing'!$C$1268:$C$1447,0))*$E197*$F197)+(CJ$131*INDEX('Term Pricing'!$L$1268:$L$1447,MATCH('Project 1'!CJ$8,'Term Pricing'!$C$1268:$C$1447,0))*$E197*(1-$F197))</f>
        <v>101088</v>
      </c>
      <c r="CK197" s="212">
        <f ca="1">(CK$131*INDEX('Term Pricing'!$K$1268:$K$1447,MATCH('Project 1'!CK$8,'Term Pricing'!$C$1268:$C$1447,0))*$E197*$F197)+(CK$131*INDEX('Term Pricing'!$L$1268:$L$1447,MATCH('Project 1'!CK$8,'Term Pricing'!$C$1268:$C$1447,0))*$E197*(1-$F197))</f>
        <v>104457.60000000001</v>
      </c>
      <c r="CL197" s="212">
        <f ca="1">(CL$131*INDEX('Term Pricing'!$K$1268:$K$1447,MATCH('Project 1'!CL$8,'Term Pricing'!$C$1268:$C$1447,0))*$E197*$F197)+(CL$131*INDEX('Term Pricing'!$L$1268:$L$1447,MATCH('Project 1'!CL$8,'Term Pricing'!$C$1268:$C$1447,0))*$E197*(1-$F197))</f>
        <v>104457.60000000001</v>
      </c>
      <c r="CM197" s="212">
        <f ca="1">(CM$131*INDEX('Term Pricing'!$K$1268:$K$1447,MATCH('Project 1'!CM$8,'Term Pricing'!$C$1268:$C$1447,0))*$E197*$F197)+(CM$131*INDEX('Term Pricing'!$L$1268:$L$1447,MATCH('Project 1'!CM$8,'Term Pricing'!$C$1268:$C$1447,0))*$E197*(1-$F197))</f>
        <v>101088</v>
      </c>
      <c r="CN197" s="212">
        <f ca="1">(CN$131*INDEX('Term Pricing'!$K$1268:$K$1447,MATCH('Project 1'!CN$8,'Term Pricing'!$C$1268:$C$1447,0))*$E197*$F197)+(CN$131*INDEX('Term Pricing'!$L$1268:$L$1447,MATCH('Project 1'!CN$8,'Term Pricing'!$C$1268:$C$1447,0))*$E197*(1-$F197))</f>
        <v>104457.60000000001</v>
      </c>
      <c r="CO197" s="212">
        <f ca="1">(CO$131*INDEX('Term Pricing'!$K$1268:$K$1447,MATCH('Project 1'!CO$8,'Term Pricing'!$C$1268:$C$1447,0))*$E197*$F197)+(CO$131*INDEX('Term Pricing'!$L$1268:$L$1447,MATCH('Project 1'!CO$8,'Term Pricing'!$C$1268:$C$1447,0))*$E197*(1-$F197))</f>
        <v>101088</v>
      </c>
      <c r="CP197" s="212">
        <f ca="1">(CP$131*INDEX('Term Pricing'!$K$1268:$K$1447,MATCH('Project 1'!CP$8,'Term Pricing'!$C$1268:$C$1447,0))*$E197*$F197)+(CP$131*INDEX('Term Pricing'!$L$1268:$L$1447,MATCH('Project 1'!CP$8,'Term Pricing'!$C$1268:$C$1447,0))*$E197*(1-$F197))</f>
        <v>104457.60000000001</v>
      </c>
      <c r="CQ197" s="212">
        <f ca="1">(CQ$131*INDEX('Term Pricing'!$K$1268:$K$1447,MATCH('Project 1'!CQ$8,'Term Pricing'!$C$1268:$C$1447,0))*$E197*$F197)+(CQ$131*INDEX('Term Pricing'!$L$1268:$L$1447,MATCH('Project 1'!CQ$8,'Term Pricing'!$C$1268:$C$1447,0))*$E197*(1-$F197))</f>
        <v>104457.60000000001</v>
      </c>
      <c r="CR197" s="212">
        <f ca="1">(CR$131*INDEX('Term Pricing'!$K$1268:$K$1447,MATCH('Project 1'!CR$8,'Term Pricing'!$C$1268:$C$1447,0))*$E197*$F197)+(CR$131*INDEX('Term Pricing'!$L$1268:$L$1447,MATCH('Project 1'!CR$8,'Term Pricing'!$C$1268:$C$1447,0))*$E197*(1-$F197))</f>
        <v>94348.799999999988</v>
      </c>
      <c r="CS197" s="212">
        <f ca="1">(CS$131*INDEX('Term Pricing'!$K$1268:$K$1447,MATCH('Project 1'!CS$8,'Term Pricing'!$C$1268:$C$1447,0))*$E197*$F197)+(CS$131*INDEX('Term Pricing'!$L$1268:$L$1447,MATCH('Project 1'!CS$8,'Term Pricing'!$C$1268:$C$1447,0))*$E197*(1-$F197))</f>
        <v>104457.60000000001</v>
      </c>
      <c r="CT197" s="212">
        <f ca="1">(CT$131*INDEX('Term Pricing'!$K$1268:$K$1447,MATCH('Project 1'!CT$8,'Term Pricing'!$C$1268:$C$1447,0))*$E197*$F197)+(CT$131*INDEX('Term Pricing'!$L$1268:$L$1447,MATCH('Project 1'!CT$8,'Term Pricing'!$C$1268:$C$1447,0))*$E197*(1-$F197))</f>
        <v>101088</v>
      </c>
      <c r="CU197" s="212">
        <f ca="1">(CU$131*INDEX('Term Pricing'!$K$1268:$K$1447,MATCH('Project 1'!CU$8,'Term Pricing'!$C$1268:$C$1447,0))*$E197*$F197)+(CU$131*INDEX('Term Pricing'!$L$1268:$L$1447,MATCH('Project 1'!CU$8,'Term Pricing'!$C$1268:$C$1447,0))*$E197*(1-$F197))</f>
        <v>104457.60000000001</v>
      </c>
      <c r="CV197" s="212">
        <f ca="1">(CV$131*INDEX('Term Pricing'!$K$1268:$K$1447,MATCH('Project 1'!CV$8,'Term Pricing'!$C$1268:$C$1447,0))*$E197*$F197)+(CV$131*INDEX('Term Pricing'!$L$1268:$L$1447,MATCH('Project 1'!CV$8,'Term Pricing'!$C$1268:$C$1447,0))*$E197*(1-$F197))</f>
        <v>101088</v>
      </c>
      <c r="CW197" s="212">
        <f ca="1">(CW$131*INDEX('Term Pricing'!$K$1268:$K$1447,MATCH('Project 1'!CW$8,'Term Pricing'!$C$1268:$C$1447,0))*$E197*$F197)+(CW$131*INDEX('Term Pricing'!$L$1268:$L$1447,MATCH('Project 1'!CW$8,'Term Pricing'!$C$1268:$C$1447,0))*$E197*(1-$F197))</f>
        <v>104457.60000000001</v>
      </c>
      <c r="CX197" s="212">
        <f ca="1">(CX$131*INDEX('Term Pricing'!$K$1268:$K$1447,MATCH('Project 1'!CX$8,'Term Pricing'!$C$1268:$C$1447,0))*$E197*$F197)+(CX$131*INDEX('Term Pricing'!$L$1268:$L$1447,MATCH('Project 1'!CX$8,'Term Pricing'!$C$1268:$C$1447,0))*$E197*(1-$F197))</f>
        <v>104457.60000000001</v>
      </c>
      <c r="CY197" s="212">
        <f ca="1">(CY$131*INDEX('Term Pricing'!$K$1268:$K$1447,MATCH('Project 1'!CY$8,'Term Pricing'!$C$1268:$C$1447,0))*$E197*$F197)+(CY$131*INDEX('Term Pricing'!$L$1268:$L$1447,MATCH('Project 1'!CY$8,'Term Pricing'!$C$1268:$C$1447,0))*$E197*(1-$F197))</f>
        <v>101088</v>
      </c>
      <c r="CZ197" s="212">
        <f ca="1">(CZ$131*INDEX('Term Pricing'!$K$1268:$K$1447,MATCH('Project 1'!CZ$8,'Term Pricing'!$C$1268:$C$1447,0))*$E197*$F197)+(CZ$131*INDEX('Term Pricing'!$L$1268:$L$1447,MATCH('Project 1'!CZ$8,'Term Pricing'!$C$1268:$C$1447,0))*$E197*(1-$F197))</f>
        <v>104457.60000000001</v>
      </c>
      <c r="DA197" s="212">
        <f ca="1">(DA$131*INDEX('Term Pricing'!$K$1268:$K$1447,MATCH('Project 1'!DA$8,'Term Pricing'!$C$1268:$C$1447,0))*$E197*$F197)+(DA$131*INDEX('Term Pricing'!$L$1268:$L$1447,MATCH('Project 1'!DA$8,'Term Pricing'!$C$1268:$C$1447,0))*$E197*(1-$F197))</f>
        <v>101088</v>
      </c>
      <c r="DB197" s="212">
        <f ca="1">(DB$131*INDEX('Term Pricing'!$K$1268:$K$1447,MATCH('Project 1'!DB$8,'Term Pricing'!$C$1268:$C$1447,0))*$E197*$F197)+(DB$131*INDEX('Term Pricing'!$L$1268:$L$1447,MATCH('Project 1'!DB$8,'Term Pricing'!$C$1268:$C$1447,0))*$E197*(1-$F197))</f>
        <v>104457.60000000001</v>
      </c>
      <c r="DC197" s="212">
        <f ca="1">(DC$131*INDEX('Term Pricing'!$K$1268:$K$1447,MATCH('Project 1'!DC$8,'Term Pricing'!$C$1268:$C$1447,0))*$E197*$F197)+(DC$131*INDEX('Term Pricing'!$L$1268:$L$1447,MATCH('Project 1'!DC$8,'Term Pricing'!$C$1268:$C$1447,0))*$E197*(1-$F197))</f>
        <v>104457.60000000001</v>
      </c>
      <c r="DD197" s="212">
        <f ca="1">(DD$131*INDEX('Term Pricing'!$K$1268:$K$1447,MATCH('Project 1'!DD$8,'Term Pricing'!$C$1268:$C$1447,0))*$E197*$F197)+(DD$131*INDEX('Term Pricing'!$L$1268:$L$1447,MATCH('Project 1'!DD$8,'Term Pricing'!$C$1268:$C$1447,0))*$E197*(1-$F197))</f>
        <v>94348.799999999988</v>
      </c>
      <c r="DE197" s="212">
        <f ca="1">(DE$131*INDEX('Term Pricing'!$K$1268:$K$1447,MATCH('Project 1'!DE$8,'Term Pricing'!$C$1268:$C$1447,0))*$E197*$F197)+(DE$131*INDEX('Term Pricing'!$L$1268:$L$1447,MATCH('Project 1'!DE$8,'Term Pricing'!$C$1268:$C$1447,0))*$E197*(1-$F197))</f>
        <v>104457.60000000001</v>
      </c>
      <c r="DF197" s="212">
        <f ca="1">(DF$131*INDEX('Term Pricing'!$K$1268:$K$1447,MATCH('Project 1'!DF$8,'Term Pricing'!$C$1268:$C$1447,0))*$E197*$F197)+(DF$131*INDEX('Term Pricing'!$L$1268:$L$1447,MATCH('Project 1'!DF$8,'Term Pricing'!$C$1268:$C$1447,0))*$E197*(1-$F197))</f>
        <v>101088</v>
      </c>
      <c r="DG197" s="212">
        <f ca="1">(DG$131*INDEX('Term Pricing'!$K$1268:$K$1447,MATCH('Project 1'!DG$8,'Term Pricing'!$C$1268:$C$1447,0))*$E197*$F197)+(DG$131*INDEX('Term Pricing'!$L$1268:$L$1447,MATCH('Project 1'!DG$8,'Term Pricing'!$C$1268:$C$1447,0))*$E197*(1-$F197))</f>
        <v>104457.60000000001</v>
      </c>
      <c r="DH197" s="212">
        <f ca="1">(DH$131*INDEX('Term Pricing'!$K$1268:$K$1447,MATCH('Project 1'!DH$8,'Term Pricing'!$C$1268:$C$1447,0))*$E197*$F197)+(DH$131*INDEX('Term Pricing'!$L$1268:$L$1447,MATCH('Project 1'!DH$8,'Term Pricing'!$C$1268:$C$1447,0))*$E197*(1-$F197))</f>
        <v>101088</v>
      </c>
      <c r="DI197" s="212">
        <f ca="1">(DI$131*INDEX('Term Pricing'!$K$1268:$K$1447,MATCH('Project 1'!DI$8,'Term Pricing'!$C$1268:$C$1447,0))*$E197*$F197)+(DI$131*INDEX('Term Pricing'!$L$1268:$L$1447,MATCH('Project 1'!DI$8,'Term Pricing'!$C$1268:$C$1447,0))*$E197*(1-$F197))</f>
        <v>104457.60000000001</v>
      </c>
      <c r="DJ197" s="212">
        <f ca="1">(DJ$131*INDEX('Term Pricing'!$K$1268:$K$1447,MATCH('Project 1'!DJ$8,'Term Pricing'!$C$1268:$C$1447,0))*$E197*$F197)+(DJ$131*INDEX('Term Pricing'!$L$1268:$L$1447,MATCH('Project 1'!DJ$8,'Term Pricing'!$C$1268:$C$1447,0))*$E197*(1-$F197))</f>
        <v>104457.60000000001</v>
      </c>
      <c r="DK197" s="212">
        <f ca="1">(DK$131*INDEX('Term Pricing'!$K$1268:$K$1447,MATCH('Project 1'!DK$8,'Term Pricing'!$C$1268:$C$1447,0))*$E197*$F197)+(DK$131*INDEX('Term Pricing'!$L$1268:$L$1447,MATCH('Project 1'!DK$8,'Term Pricing'!$C$1268:$C$1447,0))*$E197*(1-$F197))</f>
        <v>101088</v>
      </c>
      <c r="DL197" s="212">
        <f ca="1">(DL$131*INDEX('Term Pricing'!$K$1268:$K$1447,MATCH('Project 1'!DL$8,'Term Pricing'!$C$1268:$C$1447,0))*$E197*$F197)+(DL$131*INDEX('Term Pricing'!$L$1268:$L$1447,MATCH('Project 1'!DL$8,'Term Pricing'!$C$1268:$C$1447,0))*$E197*(1-$F197))</f>
        <v>104457.60000000001</v>
      </c>
      <c r="DM197" s="212">
        <f ca="1">(DM$131*INDEX('Term Pricing'!$K$1268:$K$1447,MATCH('Project 1'!DM$8,'Term Pricing'!$C$1268:$C$1447,0))*$E197*$F197)+(DM$131*INDEX('Term Pricing'!$L$1268:$L$1447,MATCH('Project 1'!DM$8,'Term Pricing'!$C$1268:$C$1447,0))*$E197*(1-$F197))</f>
        <v>101088</v>
      </c>
      <c r="DN197" s="212">
        <f ca="1">(DN$131*INDEX('Term Pricing'!$K$1268:$K$1447,MATCH('Project 1'!DN$8,'Term Pricing'!$C$1268:$C$1447,0))*$E197*$F197)+(DN$131*INDEX('Term Pricing'!$L$1268:$L$1447,MATCH('Project 1'!DN$8,'Term Pricing'!$C$1268:$C$1447,0))*$E197*(1-$F197))</f>
        <v>104457.60000000001</v>
      </c>
      <c r="DO197" s="212">
        <f ca="1">(DO$131*INDEX('Term Pricing'!$K$1268:$K$1447,MATCH('Project 1'!DO$8,'Term Pricing'!$C$1268:$C$1447,0))*$E197*$F197)+(DO$131*INDEX('Term Pricing'!$L$1268:$L$1447,MATCH('Project 1'!DO$8,'Term Pricing'!$C$1268:$C$1447,0))*$E197*(1-$F197))</f>
        <v>104457.60000000001</v>
      </c>
      <c r="DP197" s="212">
        <f ca="1">(DP$131*INDEX('Term Pricing'!$K$1268:$K$1447,MATCH('Project 1'!DP$8,'Term Pricing'!$C$1268:$C$1447,0))*$E197*$F197)+(DP$131*INDEX('Term Pricing'!$L$1268:$L$1447,MATCH('Project 1'!DP$8,'Term Pricing'!$C$1268:$C$1447,0))*$E197*(1-$F197))</f>
        <v>94348.799999999988</v>
      </c>
      <c r="DQ197" s="212">
        <f ca="1">(DQ$131*INDEX('Term Pricing'!$K$1268:$K$1447,MATCH('Project 1'!DQ$8,'Term Pricing'!$C$1268:$C$1447,0))*$E197*$F197)+(DQ$131*INDEX('Term Pricing'!$L$1268:$L$1447,MATCH('Project 1'!DQ$8,'Term Pricing'!$C$1268:$C$1447,0))*$E197*(1-$F197))</f>
        <v>104457.60000000001</v>
      </c>
      <c r="DR197" s="212">
        <f ca="1">(DR$131*INDEX('Term Pricing'!$K$1268:$K$1447,MATCH('Project 1'!DR$8,'Term Pricing'!$C$1268:$C$1447,0))*$E197*$F197)+(DR$131*INDEX('Term Pricing'!$L$1268:$L$1447,MATCH('Project 1'!DR$8,'Term Pricing'!$C$1268:$C$1447,0))*$E197*(1-$F197))</f>
        <v>101088</v>
      </c>
      <c r="DS197" s="212">
        <f ca="1">(DS$131*INDEX('Term Pricing'!$K$1268:$K$1447,MATCH('Project 1'!DS$8,'Term Pricing'!$C$1268:$C$1447,0))*$E197*$F197)+(DS$131*INDEX('Term Pricing'!$L$1268:$L$1447,MATCH('Project 1'!DS$8,'Term Pricing'!$C$1268:$C$1447,0))*$E197*(1-$F197))</f>
        <v>104457.60000000001</v>
      </c>
      <c r="DT197" s="212">
        <f ca="1">(DT$131*INDEX('Term Pricing'!$K$1268:$K$1447,MATCH('Project 1'!DT$8,'Term Pricing'!$C$1268:$C$1447,0))*$E197*$F197)+(DT$131*INDEX('Term Pricing'!$L$1268:$L$1447,MATCH('Project 1'!DT$8,'Term Pricing'!$C$1268:$C$1447,0))*$E197*(1-$F197))</f>
        <v>101088</v>
      </c>
      <c r="DU197" s="212">
        <f ca="1">(DU$131*INDEX('Term Pricing'!$K$1268:$K$1447,MATCH('Project 1'!DU$8,'Term Pricing'!$C$1268:$C$1447,0))*$E197*$F197)+(DU$131*INDEX('Term Pricing'!$L$1268:$L$1447,MATCH('Project 1'!DU$8,'Term Pricing'!$C$1268:$C$1447,0))*$E197*(1-$F197))</f>
        <v>104457.60000000001</v>
      </c>
      <c r="DV197" s="212">
        <f ca="1">(DV$131*INDEX('Term Pricing'!$K$1268:$K$1447,MATCH('Project 1'!DV$8,'Term Pricing'!$C$1268:$C$1447,0))*$E197*$F197)+(DV$131*INDEX('Term Pricing'!$L$1268:$L$1447,MATCH('Project 1'!DV$8,'Term Pricing'!$C$1268:$C$1447,0))*$E197*(1-$F197))</f>
        <v>104457.60000000001</v>
      </c>
      <c r="DW197" s="212">
        <f ca="1">(DW$131*INDEX('Term Pricing'!$K$1268:$K$1447,MATCH('Project 1'!DW$8,'Term Pricing'!$C$1268:$C$1447,0))*$E197*$F197)+(DW$131*INDEX('Term Pricing'!$L$1268:$L$1447,MATCH('Project 1'!DW$8,'Term Pricing'!$C$1268:$C$1447,0))*$E197*(1-$F197))</f>
        <v>101088</v>
      </c>
      <c r="DX197" s="212">
        <f ca="1">(DX$131*INDEX('Term Pricing'!$K$1268:$K$1447,MATCH('Project 1'!DX$8,'Term Pricing'!$C$1268:$C$1447,0))*$E197*$F197)+(DX$131*INDEX('Term Pricing'!$L$1268:$L$1447,MATCH('Project 1'!DX$8,'Term Pricing'!$C$1268:$C$1447,0))*$E197*(1-$F197))</f>
        <v>104457.60000000001</v>
      </c>
      <c r="DY197" s="212">
        <f ca="1">(DY$131*INDEX('Term Pricing'!$K$1268:$K$1447,MATCH('Project 1'!DY$8,'Term Pricing'!$C$1268:$C$1447,0))*$E197*$F197)+(DY$131*INDEX('Term Pricing'!$L$1268:$L$1447,MATCH('Project 1'!DY$8,'Term Pricing'!$C$1268:$C$1447,0))*$E197*(1-$F197))</f>
        <v>101088</v>
      </c>
      <c r="DZ197" s="212">
        <f ca="1">(DZ$131*INDEX('Term Pricing'!$K$1268:$K$1447,MATCH('Project 1'!DZ$8,'Term Pricing'!$C$1268:$C$1447,0))*$E197*$F197)+(DZ$131*INDEX('Term Pricing'!$L$1268:$L$1447,MATCH('Project 1'!DZ$8,'Term Pricing'!$C$1268:$C$1447,0))*$E197*(1-$F197))</f>
        <v>104457.60000000001</v>
      </c>
    </row>
    <row r="198" spans="1:130">
      <c r="A198" s="151"/>
      <c r="C198" s="34" t="s">
        <v>264</v>
      </c>
      <c r="E198" s="70">
        <f>Inputs!H132</f>
        <v>0.2</v>
      </c>
      <c r="F198" s="70">
        <f>Inputs!I132</f>
        <v>0.6</v>
      </c>
      <c r="G198" s="54" t="s">
        <v>83</v>
      </c>
      <c r="H198" s="272">
        <f ca="1">IFERROR(SUM($J198:$DZ198)/(SUM($J$131:$DZ$131)*E198),0)</f>
        <v>2.6210764319468525</v>
      </c>
      <c r="I198" s="29"/>
      <c r="J198" s="212">
        <f ca="1">(J$131*INDEX('Term Pricing'!$K$1453:$K$1632,MATCH('Project 1'!J$8,'Term Pricing'!$C$1453:$C$1632,0))*$E198*$F198)+(J$131*INDEX('Term Pricing'!$L$1453:$L$1632,MATCH('Project 1'!J$8,'Term Pricing'!$C$1453:$C$1632,0))*$E198*(1-$F198))</f>
        <v>0</v>
      </c>
      <c r="K198" s="212">
        <f ca="1">(K$131*INDEX('Term Pricing'!$K$1453:$K$1632,MATCH('Project 1'!K$8,'Term Pricing'!$C$1453:$C$1632,0))*$E198*$F198)+(K$131*INDEX('Term Pricing'!$L$1453:$L$1632,MATCH('Project 1'!K$8,'Term Pricing'!$C$1453:$C$1632,0))*$E198*(1-$F198))</f>
        <v>0</v>
      </c>
      <c r="L198" s="212">
        <f ca="1">(L$131*INDEX('Term Pricing'!$K$1453:$K$1632,MATCH('Project 1'!L$8,'Term Pricing'!$C$1453:$C$1632,0))*$E198*$F198)+(L$131*INDEX('Term Pricing'!$L$1453:$L$1632,MATCH('Project 1'!L$8,'Term Pricing'!$C$1453:$C$1632,0))*$E198*(1-$F198))</f>
        <v>0</v>
      </c>
      <c r="M198" s="212">
        <f ca="1">(M$131*INDEX('Term Pricing'!$K$1453:$K$1632,MATCH('Project 1'!M$8,'Term Pricing'!$C$1453:$C$1632,0))*$E198*$F198)+(M$131*INDEX('Term Pricing'!$L$1453:$L$1632,MATCH('Project 1'!M$8,'Term Pricing'!$C$1453:$C$1632,0))*$E198*(1-$F198))</f>
        <v>0</v>
      </c>
      <c r="N198" s="212">
        <f ca="1">(N$131*INDEX('Term Pricing'!$K$1453:$K$1632,MATCH('Project 1'!N$8,'Term Pricing'!$C$1453:$C$1632,0))*$E198*$F198)+(N$131*INDEX('Term Pricing'!$L$1453:$L$1632,MATCH('Project 1'!N$8,'Term Pricing'!$C$1453:$C$1632,0))*$E198*(1-$F198))</f>
        <v>74947.187967804028</v>
      </c>
      <c r="O198" s="212">
        <f ca="1">(O$131*INDEX('Term Pricing'!$K$1453:$K$1632,MATCH('Project 1'!O$8,'Term Pricing'!$C$1453:$C$1632,0))*$E198*$F198)+(O$131*INDEX('Term Pricing'!$L$1453:$L$1632,MATCH('Project 1'!O$8,'Term Pricing'!$C$1453:$C$1632,0))*$E198*(1-$F198))</f>
        <v>76096.745484691564</v>
      </c>
      <c r="P198" s="212">
        <f ca="1">(P$131*INDEX('Term Pricing'!$K$1453:$K$1632,MATCH('Project 1'!P$8,'Term Pricing'!$C$1453:$C$1632,0))*$E198*$F198)+(P$131*INDEX('Term Pricing'!$L$1453:$L$1632,MATCH('Project 1'!P$8,'Term Pricing'!$C$1453:$C$1632,0))*$E198*(1-$F198))</f>
        <v>72381.839088419569</v>
      </c>
      <c r="Q198" s="212">
        <f ca="1">(Q$131*INDEX('Term Pricing'!$K$1453:$K$1632,MATCH('Project 1'!Q$8,'Term Pricing'!$C$1453:$C$1632,0))*$E198*$F198)+(Q$131*INDEX('Term Pricing'!$L$1453:$L$1632,MATCH('Project 1'!Q$8,'Term Pricing'!$C$1453:$C$1632,0))*$E198*(1-$F198))</f>
        <v>73451.596623179765</v>
      </c>
      <c r="R198" s="212">
        <f ca="1">(R$131*INDEX('Term Pricing'!$K$1453:$K$1632,MATCH('Project 1'!R$8,'Term Pricing'!$C$1453:$C$1632,0))*$E198*$F198)+(R$131*INDEX('Term Pricing'!$L$1453:$L$1632,MATCH('Project 1'!R$8,'Term Pricing'!$C$1453:$C$1632,0))*$E198*(1-$F198))</f>
        <v>72074.373980037679</v>
      </c>
      <c r="S198" s="212">
        <f ca="1">(S$131*INDEX('Term Pricing'!$K$1453:$K$1632,MATCH('Project 1'!S$8,'Term Pricing'!$C$1453:$C$1632,0))*$E198*$F198)+(S$131*INDEX('Term Pricing'!$L$1453:$L$1632,MATCH('Project 1'!S$8,'Term Pricing'!$C$1453:$C$1632,0))*$E198*(1-$F198))</f>
        <v>68390.660530733177</v>
      </c>
      <c r="T198" s="212">
        <f ca="1">(T$131*INDEX('Term Pricing'!$K$1453:$K$1632,MATCH('Project 1'!T$8,'Term Pricing'!$C$1453:$C$1632,0))*$E198*$F198)+(T$131*INDEX('Term Pricing'!$L$1453:$L$1632,MATCH('Project 1'!T$8,'Term Pricing'!$C$1453:$C$1632,0))*$E198*(1-$F198))</f>
        <v>69240.874677404121</v>
      </c>
      <c r="U198" s="212">
        <f ca="1">(U$131*INDEX('Term Pricing'!$K$1453:$K$1632,MATCH('Project 1'!U$8,'Term Pricing'!$C$1453:$C$1632,0))*$E198*$F198)+(U$131*INDEX('Term Pricing'!$L$1453:$L$1632,MATCH('Project 1'!U$8,'Term Pricing'!$C$1453:$C$1632,0))*$E198*(1-$F198))</f>
        <v>65604.18847095294</v>
      </c>
      <c r="V198" s="212">
        <f ca="1">(V$131*INDEX('Term Pricing'!$K$1453:$K$1632,MATCH('Project 1'!V$8,'Term Pricing'!$C$1453:$C$1632,0))*$E198*$F198)+(V$131*INDEX('Term Pricing'!$L$1453:$L$1632,MATCH('Project 1'!V$8,'Term Pricing'!$C$1453:$C$1632,0))*$E198*(1-$F198))</f>
        <v>66325.235043181165</v>
      </c>
      <c r="W198" s="212">
        <f ca="1">(W$131*INDEX('Term Pricing'!$K$1453:$K$1632,MATCH('Project 1'!W$8,'Term Pricing'!$C$1453:$C$1632,0))*$E198*$F198)+(W$131*INDEX('Term Pricing'!$L$1453:$L$1632,MATCH('Project 1'!W$8,'Term Pricing'!$C$1453:$C$1632,0))*$E198*(1-$F198))</f>
        <v>64847.161031337957</v>
      </c>
      <c r="X198" s="212">
        <f ca="1">(X$131*INDEX('Term Pricing'!$K$1453:$K$1632,MATCH('Project 1'!X$8,'Term Pricing'!$C$1453:$C$1632,0))*$E198*$F198)+(X$131*INDEX('Term Pricing'!$L$1453:$L$1632,MATCH('Project 1'!X$8,'Term Pricing'!$C$1453:$C$1632,0))*$E198*(1-$F198))</f>
        <v>57229.285408897224</v>
      </c>
      <c r="Y198" s="212">
        <f ca="1">(Y$131*INDEX('Term Pricing'!$K$1453:$K$1632,MATCH('Project 1'!Y$8,'Term Pricing'!$C$1453:$C$1632,0))*$E198*$F198)+(Y$131*INDEX('Term Pricing'!$L$1453:$L$1632,MATCH('Project 1'!Y$8,'Term Pricing'!$C$1453:$C$1632,0))*$E198*(1-$F198))</f>
        <v>62674.560000000005</v>
      </c>
      <c r="Z198" s="212">
        <f ca="1">(Z$131*INDEX('Term Pricing'!$K$1453:$K$1632,MATCH('Project 1'!Z$8,'Term Pricing'!$C$1453:$C$1632,0))*$E198*$F198)+(Z$131*INDEX('Term Pricing'!$L$1453:$L$1632,MATCH('Project 1'!Z$8,'Term Pricing'!$C$1453:$C$1632,0))*$E198*(1-$F198))</f>
        <v>60652.800000000003</v>
      </c>
      <c r="AA198" s="212">
        <f ca="1">(AA$131*INDEX('Term Pricing'!$K$1453:$K$1632,MATCH('Project 1'!AA$8,'Term Pricing'!$C$1453:$C$1632,0))*$E198*$F198)+(AA$131*INDEX('Term Pricing'!$L$1453:$L$1632,MATCH('Project 1'!AA$8,'Term Pricing'!$C$1453:$C$1632,0))*$E198*(1-$F198))</f>
        <v>62674.560000000005</v>
      </c>
      <c r="AB198" s="212">
        <f ca="1">(AB$131*INDEX('Term Pricing'!$K$1453:$K$1632,MATCH('Project 1'!AB$8,'Term Pricing'!$C$1453:$C$1632,0))*$E198*$F198)+(AB$131*INDEX('Term Pricing'!$L$1453:$L$1632,MATCH('Project 1'!AB$8,'Term Pricing'!$C$1453:$C$1632,0))*$E198*(1-$F198))</f>
        <v>60652.800000000003</v>
      </c>
      <c r="AC198" s="212">
        <f ca="1">(AC$131*INDEX('Term Pricing'!$K$1453:$K$1632,MATCH('Project 1'!AC$8,'Term Pricing'!$C$1453:$C$1632,0))*$E198*$F198)+(AC$131*INDEX('Term Pricing'!$L$1453:$L$1632,MATCH('Project 1'!AC$8,'Term Pricing'!$C$1453:$C$1632,0))*$E198*(1-$F198))</f>
        <v>62674.560000000005</v>
      </c>
      <c r="AD198" s="212">
        <f ca="1">(AD$131*INDEX('Term Pricing'!$K$1453:$K$1632,MATCH('Project 1'!AD$8,'Term Pricing'!$C$1453:$C$1632,0))*$E198*$F198)+(AD$131*INDEX('Term Pricing'!$L$1453:$L$1632,MATCH('Project 1'!AD$8,'Term Pricing'!$C$1453:$C$1632,0))*$E198*(1-$F198))</f>
        <v>62674.560000000005</v>
      </c>
      <c r="AE198" s="212">
        <f ca="1">(AE$131*INDEX('Term Pricing'!$K$1453:$K$1632,MATCH('Project 1'!AE$8,'Term Pricing'!$C$1453:$C$1632,0))*$E198*$F198)+(AE$131*INDEX('Term Pricing'!$L$1453:$L$1632,MATCH('Project 1'!AE$8,'Term Pricing'!$C$1453:$C$1632,0))*$E198*(1-$F198))</f>
        <v>60652.800000000003</v>
      </c>
      <c r="AF198" s="212">
        <f ca="1">(AF$131*INDEX('Term Pricing'!$K$1453:$K$1632,MATCH('Project 1'!AF$8,'Term Pricing'!$C$1453:$C$1632,0))*$E198*$F198)+(AF$131*INDEX('Term Pricing'!$L$1453:$L$1632,MATCH('Project 1'!AF$8,'Term Pricing'!$C$1453:$C$1632,0))*$E198*(1-$F198))</f>
        <v>62674.560000000005</v>
      </c>
      <c r="AG198" s="212">
        <f ca="1">(AG$131*INDEX('Term Pricing'!$K$1453:$K$1632,MATCH('Project 1'!AG$8,'Term Pricing'!$C$1453:$C$1632,0))*$E198*$F198)+(AG$131*INDEX('Term Pricing'!$L$1453:$L$1632,MATCH('Project 1'!AG$8,'Term Pricing'!$C$1453:$C$1632,0))*$E198*(1-$F198))</f>
        <v>60652.800000000003</v>
      </c>
      <c r="AH198" s="212">
        <f ca="1">(AH$131*INDEX('Term Pricing'!$K$1453:$K$1632,MATCH('Project 1'!AH$8,'Term Pricing'!$C$1453:$C$1632,0))*$E198*$F198)+(AH$131*INDEX('Term Pricing'!$L$1453:$L$1632,MATCH('Project 1'!AH$8,'Term Pricing'!$C$1453:$C$1632,0))*$E198*(1-$F198))</f>
        <v>62674.560000000005</v>
      </c>
      <c r="AI198" s="212">
        <f ca="1">(AI$131*INDEX('Term Pricing'!$K$1453:$K$1632,MATCH('Project 1'!AI$8,'Term Pricing'!$C$1453:$C$1632,0))*$E198*$F198)+(AI$131*INDEX('Term Pricing'!$L$1453:$L$1632,MATCH('Project 1'!AI$8,'Term Pricing'!$C$1453:$C$1632,0))*$E198*(1-$F198))</f>
        <v>62674.560000000005</v>
      </c>
      <c r="AJ198" s="212">
        <f ca="1">(AJ$131*INDEX('Term Pricing'!$K$1453:$K$1632,MATCH('Project 1'!AJ$8,'Term Pricing'!$C$1453:$C$1632,0))*$E198*$F198)+(AJ$131*INDEX('Term Pricing'!$L$1453:$L$1632,MATCH('Project 1'!AJ$8,'Term Pricing'!$C$1453:$C$1632,0))*$E198*(1-$F198))</f>
        <v>58631.039999999994</v>
      </c>
      <c r="AK198" s="212">
        <f ca="1">(AK$131*INDEX('Term Pricing'!$K$1453:$K$1632,MATCH('Project 1'!AK$8,'Term Pricing'!$C$1453:$C$1632,0))*$E198*$F198)+(AK$131*INDEX('Term Pricing'!$L$1453:$L$1632,MATCH('Project 1'!AK$8,'Term Pricing'!$C$1453:$C$1632,0))*$E198*(1-$F198))</f>
        <v>62674.560000000005</v>
      </c>
      <c r="AL198" s="212">
        <f ca="1">(AL$131*INDEX('Term Pricing'!$K$1453:$K$1632,MATCH('Project 1'!AL$8,'Term Pricing'!$C$1453:$C$1632,0))*$E198*$F198)+(AL$131*INDEX('Term Pricing'!$L$1453:$L$1632,MATCH('Project 1'!AL$8,'Term Pricing'!$C$1453:$C$1632,0))*$E198*(1-$F198))</f>
        <v>60652.800000000003</v>
      </c>
      <c r="AM198" s="212">
        <f ca="1">(AM$131*INDEX('Term Pricing'!$K$1453:$K$1632,MATCH('Project 1'!AM$8,'Term Pricing'!$C$1453:$C$1632,0))*$E198*$F198)+(AM$131*INDEX('Term Pricing'!$L$1453:$L$1632,MATCH('Project 1'!AM$8,'Term Pricing'!$C$1453:$C$1632,0))*$E198*(1-$F198))</f>
        <v>62674.560000000005</v>
      </c>
      <c r="AN198" s="212">
        <f ca="1">(AN$131*INDEX('Term Pricing'!$K$1453:$K$1632,MATCH('Project 1'!AN$8,'Term Pricing'!$C$1453:$C$1632,0))*$E198*$F198)+(AN$131*INDEX('Term Pricing'!$L$1453:$L$1632,MATCH('Project 1'!AN$8,'Term Pricing'!$C$1453:$C$1632,0))*$E198*(1-$F198))</f>
        <v>60652.800000000003</v>
      </c>
      <c r="AO198" s="212">
        <f ca="1">(AO$131*INDEX('Term Pricing'!$K$1453:$K$1632,MATCH('Project 1'!AO$8,'Term Pricing'!$C$1453:$C$1632,0))*$E198*$F198)+(AO$131*INDEX('Term Pricing'!$L$1453:$L$1632,MATCH('Project 1'!AO$8,'Term Pricing'!$C$1453:$C$1632,0))*$E198*(1-$F198))</f>
        <v>62674.560000000005</v>
      </c>
      <c r="AP198" s="212">
        <f ca="1">(AP$131*INDEX('Term Pricing'!$K$1453:$K$1632,MATCH('Project 1'!AP$8,'Term Pricing'!$C$1453:$C$1632,0))*$E198*$F198)+(AP$131*INDEX('Term Pricing'!$L$1453:$L$1632,MATCH('Project 1'!AP$8,'Term Pricing'!$C$1453:$C$1632,0))*$E198*(1-$F198))</f>
        <v>62674.560000000005</v>
      </c>
      <c r="AQ198" s="212">
        <f ca="1">(AQ$131*INDEX('Term Pricing'!$K$1453:$K$1632,MATCH('Project 1'!AQ$8,'Term Pricing'!$C$1453:$C$1632,0))*$E198*$F198)+(AQ$131*INDEX('Term Pricing'!$L$1453:$L$1632,MATCH('Project 1'!AQ$8,'Term Pricing'!$C$1453:$C$1632,0))*$E198*(1-$F198))</f>
        <v>60652.800000000003</v>
      </c>
      <c r="AR198" s="212">
        <f ca="1">(AR$131*INDEX('Term Pricing'!$K$1453:$K$1632,MATCH('Project 1'!AR$8,'Term Pricing'!$C$1453:$C$1632,0))*$E198*$F198)+(AR$131*INDEX('Term Pricing'!$L$1453:$L$1632,MATCH('Project 1'!AR$8,'Term Pricing'!$C$1453:$C$1632,0))*$E198*(1-$F198))</f>
        <v>62674.560000000005</v>
      </c>
      <c r="AS198" s="212">
        <f ca="1">(AS$131*INDEX('Term Pricing'!$K$1453:$K$1632,MATCH('Project 1'!AS$8,'Term Pricing'!$C$1453:$C$1632,0))*$E198*$F198)+(AS$131*INDEX('Term Pricing'!$L$1453:$L$1632,MATCH('Project 1'!AS$8,'Term Pricing'!$C$1453:$C$1632,0))*$E198*(1-$F198))</f>
        <v>60652.800000000003</v>
      </c>
      <c r="AT198" s="212">
        <f ca="1">(AT$131*INDEX('Term Pricing'!$K$1453:$K$1632,MATCH('Project 1'!AT$8,'Term Pricing'!$C$1453:$C$1632,0))*$E198*$F198)+(AT$131*INDEX('Term Pricing'!$L$1453:$L$1632,MATCH('Project 1'!AT$8,'Term Pricing'!$C$1453:$C$1632,0))*$E198*(1-$F198))</f>
        <v>62674.560000000005</v>
      </c>
      <c r="AU198" s="212">
        <f ca="1">(AU$131*INDEX('Term Pricing'!$K$1453:$K$1632,MATCH('Project 1'!AU$8,'Term Pricing'!$C$1453:$C$1632,0))*$E198*$F198)+(AU$131*INDEX('Term Pricing'!$L$1453:$L$1632,MATCH('Project 1'!AU$8,'Term Pricing'!$C$1453:$C$1632,0))*$E198*(1-$F198))</f>
        <v>62674.560000000005</v>
      </c>
      <c r="AV198" s="212">
        <f ca="1">(AV$131*INDEX('Term Pricing'!$K$1453:$K$1632,MATCH('Project 1'!AV$8,'Term Pricing'!$C$1453:$C$1632,0))*$E198*$F198)+(AV$131*INDEX('Term Pricing'!$L$1453:$L$1632,MATCH('Project 1'!AV$8,'Term Pricing'!$C$1453:$C$1632,0))*$E198*(1-$F198))</f>
        <v>56609.279999999999</v>
      </c>
      <c r="AW198" s="212">
        <f ca="1">(AW$131*INDEX('Term Pricing'!$K$1453:$K$1632,MATCH('Project 1'!AW$8,'Term Pricing'!$C$1453:$C$1632,0))*$E198*$F198)+(AW$131*INDEX('Term Pricing'!$L$1453:$L$1632,MATCH('Project 1'!AW$8,'Term Pricing'!$C$1453:$C$1632,0))*$E198*(1-$F198))</f>
        <v>62674.560000000005</v>
      </c>
      <c r="AX198" s="212">
        <f ca="1">(AX$131*INDEX('Term Pricing'!$K$1453:$K$1632,MATCH('Project 1'!AX$8,'Term Pricing'!$C$1453:$C$1632,0))*$E198*$F198)+(AX$131*INDEX('Term Pricing'!$L$1453:$L$1632,MATCH('Project 1'!AX$8,'Term Pricing'!$C$1453:$C$1632,0))*$E198*(1-$F198))</f>
        <v>101088</v>
      </c>
      <c r="AY198" s="212">
        <f ca="1">(AY$131*INDEX('Term Pricing'!$K$1453:$K$1632,MATCH('Project 1'!AY$8,'Term Pricing'!$C$1453:$C$1632,0))*$E198*$F198)+(AY$131*INDEX('Term Pricing'!$L$1453:$L$1632,MATCH('Project 1'!AY$8,'Term Pricing'!$C$1453:$C$1632,0))*$E198*(1-$F198))</f>
        <v>104457.60000000001</v>
      </c>
      <c r="AZ198" s="212">
        <f ca="1">(AZ$131*INDEX('Term Pricing'!$K$1453:$K$1632,MATCH('Project 1'!AZ$8,'Term Pricing'!$C$1453:$C$1632,0))*$E198*$F198)+(AZ$131*INDEX('Term Pricing'!$L$1453:$L$1632,MATCH('Project 1'!AZ$8,'Term Pricing'!$C$1453:$C$1632,0))*$E198*(1-$F198))</f>
        <v>101088</v>
      </c>
      <c r="BA198" s="212">
        <f ca="1">(BA$131*INDEX('Term Pricing'!$K$1453:$K$1632,MATCH('Project 1'!BA$8,'Term Pricing'!$C$1453:$C$1632,0))*$E198*$F198)+(BA$131*INDEX('Term Pricing'!$L$1453:$L$1632,MATCH('Project 1'!BA$8,'Term Pricing'!$C$1453:$C$1632,0))*$E198*(1-$F198))</f>
        <v>104457.60000000001</v>
      </c>
      <c r="BB198" s="212">
        <f ca="1">(BB$131*INDEX('Term Pricing'!$K$1453:$K$1632,MATCH('Project 1'!BB$8,'Term Pricing'!$C$1453:$C$1632,0))*$E198*$F198)+(BB$131*INDEX('Term Pricing'!$L$1453:$L$1632,MATCH('Project 1'!BB$8,'Term Pricing'!$C$1453:$C$1632,0))*$E198*(1-$F198))</f>
        <v>104457.60000000001</v>
      </c>
      <c r="BC198" s="212">
        <f ca="1">(BC$131*INDEX('Term Pricing'!$K$1453:$K$1632,MATCH('Project 1'!BC$8,'Term Pricing'!$C$1453:$C$1632,0))*$E198*$F198)+(BC$131*INDEX('Term Pricing'!$L$1453:$L$1632,MATCH('Project 1'!BC$8,'Term Pricing'!$C$1453:$C$1632,0))*$E198*(1-$F198))</f>
        <v>101088</v>
      </c>
      <c r="BD198" s="212">
        <f ca="1">(BD$131*INDEX('Term Pricing'!$K$1453:$K$1632,MATCH('Project 1'!BD$8,'Term Pricing'!$C$1453:$C$1632,0))*$E198*$F198)+(BD$131*INDEX('Term Pricing'!$L$1453:$L$1632,MATCH('Project 1'!BD$8,'Term Pricing'!$C$1453:$C$1632,0))*$E198*(1-$F198))</f>
        <v>104457.60000000001</v>
      </c>
      <c r="BE198" s="212">
        <f ca="1">(BE$131*INDEX('Term Pricing'!$K$1453:$K$1632,MATCH('Project 1'!BE$8,'Term Pricing'!$C$1453:$C$1632,0))*$E198*$F198)+(BE$131*INDEX('Term Pricing'!$L$1453:$L$1632,MATCH('Project 1'!BE$8,'Term Pricing'!$C$1453:$C$1632,0))*$E198*(1-$F198))</f>
        <v>101088</v>
      </c>
      <c r="BF198" s="212">
        <f ca="1">(BF$131*INDEX('Term Pricing'!$K$1453:$K$1632,MATCH('Project 1'!BF$8,'Term Pricing'!$C$1453:$C$1632,0))*$E198*$F198)+(BF$131*INDEX('Term Pricing'!$L$1453:$L$1632,MATCH('Project 1'!BF$8,'Term Pricing'!$C$1453:$C$1632,0))*$E198*(1-$F198))</f>
        <v>104457.60000000001</v>
      </c>
      <c r="BG198" s="212">
        <f ca="1">(BG$131*INDEX('Term Pricing'!$K$1453:$K$1632,MATCH('Project 1'!BG$8,'Term Pricing'!$C$1453:$C$1632,0))*$E198*$F198)+(BG$131*INDEX('Term Pricing'!$L$1453:$L$1632,MATCH('Project 1'!BG$8,'Term Pricing'!$C$1453:$C$1632,0))*$E198*(1-$F198))</f>
        <v>104457.60000000001</v>
      </c>
      <c r="BH198" s="212">
        <f ca="1">(BH$131*INDEX('Term Pricing'!$K$1453:$K$1632,MATCH('Project 1'!BH$8,'Term Pricing'!$C$1453:$C$1632,0))*$E198*$F198)+(BH$131*INDEX('Term Pricing'!$L$1453:$L$1632,MATCH('Project 1'!BH$8,'Term Pricing'!$C$1453:$C$1632,0))*$E198*(1-$F198))</f>
        <v>94348.799999999988</v>
      </c>
      <c r="BI198" s="212">
        <f ca="1">(BI$131*INDEX('Term Pricing'!$K$1453:$K$1632,MATCH('Project 1'!BI$8,'Term Pricing'!$C$1453:$C$1632,0))*$E198*$F198)+(BI$131*INDEX('Term Pricing'!$L$1453:$L$1632,MATCH('Project 1'!BI$8,'Term Pricing'!$C$1453:$C$1632,0))*$E198*(1-$F198))</f>
        <v>104457.60000000001</v>
      </c>
      <c r="BJ198" s="212">
        <f ca="1">(BJ$131*INDEX('Term Pricing'!$K$1453:$K$1632,MATCH('Project 1'!BJ$8,'Term Pricing'!$C$1453:$C$1632,0))*$E198*$F198)+(BJ$131*INDEX('Term Pricing'!$L$1453:$L$1632,MATCH('Project 1'!BJ$8,'Term Pricing'!$C$1453:$C$1632,0))*$E198*(1-$F198))</f>
        <v>101088</v>
      </c>
      <c r="BK198" s="212">
        <f ca="1">(BK$131*INDEX('Term Pricing'!$K$1453:$K$1632,MATCH('Project 1'!BK$8,'Term Pricing'!$C$1453:$C$1632,0))*$E198*$F198)+(BK$131*INDEX('Term Pricing'!$L$1453:$L$1632,MATCH('Project 1'!BK$8,'Term Pricing'!$C$1453:$C$1632,0))*$E198*(1-$F198))</f>
        <v>104457.60000000001</v>
      </c>
      <c r="BL198" s="212">
        <f ca="1">(BL$131*INDEX('Term Pricing'!$K$1453:$K$1632,MATCH('Project 1'!BL$8,'Term Pricing'!$C$1453:$C$1632,0))*$E198*$F198)+(BL$131*INDEX('Term Pricing'!$L$1453:$L$1632,MATCH('Project 1'!BL$8,'Term Pricing'!$C$1453:$C$1632,0))*$E198*(1-$F198))</f>
        <v>101088</v>
      </c>
      <c r="BM198" s="212">
        <f ca="1">(BM$131*INDEX('Term Pricing'!$K$1453:$K$1632,MATCH('Project 1'!BM$8,'Term Pricing'!$C$1453:$C$1632,0))*$E198*$F198)+(BM$131*INDEX('Term Pricing'!$L$1453:$L$1632,MATCH('Project 1'!BM$8,'Term Pricing'!$C$1453:$C$1632,0))*$E198*(1-$F198))</f>
        <v>104457.60000000001</v>
      </c>
      <c r="BN198" s="212">
        <f ca="1">(BN$131*INDEX('Term Pricing'!$K$1453:$K$1632,MATCH('Project 1'!BN$8,'Term Pricing'!$C$1453:$C$1632,0))*$E198*$F198)+(BN$131*INDEX('Term Pricing'!$L$1453:$L$1632,MATCH('Project 1'!BN$8,'Term Pricing'!$C$1453:$C$1632,0))*$E198*(1-$F198))</f>
        <v>104457.60000000001</v>
      </c>
      <c r="BO198" s="212">
        <f ca="1">(BO$131*INDEX('Term Pricing'!$K$1453:$K$1632,MATCH('Project 1'!BO$8,'Term Pricing'!$C$1453:$C$1632,0))*$E198*$F198)+(BO$131*INDEX('Term Pricing'!$L$1453:$L$1632,MATCH('Project 1'!BO$8,'Term Pricing'!$C$1453:$C$1632,0))*$E198*(1-$F198))</f>
        <v>101088</v>
      </c>
      <c r="BP198" s="212">
        <f ca="1">(BP$131*INDEX('Term Pricing'!$K$1453:$K$1632,MATCH('Project 1'!BP$8,'Term Pricing'!$C$1453:$C$1632,0))*$E198*$F198)+(BP$131*INDEX('Term Pricing'!$L$1453:$L$1632,MATCH('Project 1'!BP$8,'Term Pricing'!$C$1453:$C$1632,0))*$E198*(1-$F198))</f>
        <v>104457.60000000001</v>
      </c>
      <c r="BQ198" s="212">
        <f ca="1">(BQ$131*INDEX('Term Pricing'!$K$1453:$K$1632,MATCH('Project 1'!BQ$8,'Term Pricing'!$C$1453:$C$1632,0))*$E198*$F198)+(BQ$131*INDEX('Term Pricing'!$L$1453:$L$1632,MATCH('Project 1'!BQ$8,'Term Pricing'!$C$1453:$C$1632,0))*$E198*(1-$F198))</f>
        <v>101088</v>
      </c>
      <c r="BR198" s="212">
        <f ca="1">(BR$131*INDEX('Term Pricing'!$K$1453:$K$1632,MATCH('Project 1'!BR$8,'Term Pricing'!$C$1453:$C$1632,0))*$E198*$F198)+(BR$131*INDEX('Term Pricing'!$L$1453:$L$1632,MATCH('Project 1'!BR$8,'Term Pricing'!$C$1453:$C$1632,0))*$E198*(1-$F198))</f>
        <v>104457.60000000001</v>
      </c>
      <c r="BS198" s="212">
        <f ca="1">(BS$131*INDEX('Term Pricing'!$K$1453:$K$1632,MATCH('Project 1'!BS$8,'Term Pricing'!$C$1453:$C$1632,0))*$E198*$F198)+(BS$131*INDEX('Term Pricing'!$L$1453:$L$1632,MATCH('Project 1'!BS$8,'Term Pricing'!$C$1453:$C$1632,0))*$E198*(1-$F198))</f>
        <v>104457.60000000001</v>
      </c>
      <c r="BT198" s="212">
        <f ca="1">(BT$131*INDEX('Term Pricing'!$K$1453:$K$1632,MATCH('Project 1'!BT$8,'Term Pricing'!$C$1453:$C$1632,0))*$E198*$F198)+(BT$131*INDEX('Term Pricing'!$L$1453:$L$1632,MATCH('Project 1'!BT$8,'Term Pricing'!$C$1453:$C$1632,0))*$E198*(1-$F198))</f>
        <v>94348.799999999988</v>
      </c>
      <c r="BU198" s="212">
        <f ca="1">(BU$131*INDEX('Term Pricing'!$K$1453:$K$1632,MATCH('Project 1'!BU$8,'Term Pricing'!$C$1453:$C$1632,0))*$E198*$F198)+(BU$131*INDEX('Term Pricing'!$L$1453:$L$1632,MATCH('Project 1'!BU$8,'Term Pricing'!$C$1453:$C$1632,0))*$E198*(1-$F198))</f>
        <v>104457.60000000001</v>
      </c>
      <c r="BV198" s="212">
        <f ca="1">(BV$131*INDEX('Term Pricing'!$K$1453:$K$1632,MATCH('Project 1'!BV$8,'Term Pricing'!$C$1453:$C$1632,0))*$E198*$F198)+(BV$131*INDEX('Term Pricing'!$L$1453:$L$1632,MATCH('Project 1'!BV$8,'Term Pricing'!$C$1453:$C$1632,0))*$E198*(1-$F198))</f>
        <v>101088</v>
      </c>
      <c r="BW198" s="212">
        <f ca="1">(BW$131*INDEX('Term Pricing'!$K$1453:$K$1632,MATCH('Project 1'!BW$8,'Term Pricing'!$C$1453:$C$1632,0))*$E198*$F198)+(BW$131*INDEX('Term Pricing'!$L$1453:$L$1632,MATCH('Project 1'!BW$8,'Term Pricing'!$C$1453:$C$1632,0))*$E198*(1-$F198))</f>
        <v>104457.60000000001</v>
      </c>
      <c r="BX198" s="212">
        <f ca="1">(BX$131*INDEX('Term Pricing'!$K$1453:$K$1632,MATCH('Project 1'!BX$8,'Term Pricing'!$C$1453:$C$1632,0))*$E198*$F198)+(BX$131*INDEX('Term Pricing'!$L$1453:$L$1632,MATCH('Project 1'!BX$8,'Term Pricing'!$C$1453:$C$1632,0))*$E198*(1-$F198))</f>
        <v>101088</v>
      </c>
      <c r="BY198" s="212">
        <f ca="1">(BY$131*INDEX('Term Pricing'!$K$1453:$K$1632,MATCH('Project 1'!BY$8,'Term Pricing'!$C$1453:$C$1632,0))*$E198*$F198)+(BY$131*INDEX('Term Pricing'!$L$1453:$L$1632,MATCH('Project 1'!BY$8,'Term Pricing'!$C$1453:$C$1632,0))*$E198*(1-$F198))</f>
        <v>104457.60000000001</v>
      </c>
      <c r="BZ198" s="212">
        <f ca="1">(BZ$131*INDEX('Term Pricing'!$K$1453:$K$1632,MATCH('Project 1'!BZ$8,'Term Pricing'!$C$1453:$C$1632,0))*$E198*$F198)+(BZ$131*INDEX('Term Pricing'!$L$1453:$L$1632,MATCH('Project 1'!BZ$8,'Term Pricing'!$C$1453:$C$1632,0))*$E198*(1-$F198))</f>
        <v>104457.60000000001</v>
      </c>
      <c r="CA198" s="212">
        <f ca="1">(CA$131*INDEX('Term Pricing'!$K$1453:$K$1632,MATCH('Project 1'!CA$8,'Term Pricing'!$C$1453:$C$1632,0))*$E198*$F198)+(CA$131*INDEX('Term Pricing'!$L$1453:$L$1632,MATCH('Project 1'!CA$8,'Term Pricing'!$C$1453:$C$1632,0))*$E198*(1-$F198))</f>
        <v>101088</v>
      </c>
      <c r="CB198" s="212">
        <f ca="1">(CB$131*INDEX('Term Pricing'!$K$1453:$K$1632,MATCH('Project 1'!CB$8,'Term Pricing'!$C$1453:$C$1632,0))*$E198*$F198)+(CB$131*INDEX('Term Pricing'!$L$1453:$L$1632,MATCH('Project 1'!CB$8,'Term Pricing'!$C$1453:$C$1632,0))*$E198*(1-$F198))</f>
        <v>104457.60000000001</v>
      </c>
      <c r="CC198" s="212">
        <f ca="1">(CC$131*INDEX('Term Pricing'!$K$1453:$K$1632,MATCH('Project 1'!CC$8,'Term Pricing'!$C$1453:$C$1632,0))*$E198*$F198)+(CC$131*INDEX('Term Pricing'!$L$1453:$L$1632,MATCH('Project 1'!CC$8,'Term Pricing'!$C$1453:$C$1632,0))*$E198*(1-$F198))</f>
        <v>101088</v>
      </c>
      <c r="CD198" s="212">
        <f ca="1">(CD$131*INDEX('Term Pricing'!$K$1453:$K$1632,MATCH('Project 1'!CD$8,'Term Pricing'!$C$1453:$C$1632,0))*$E198*$F198)+(CD$131*INDEX('Term Pricing'!$L$1453:$L$1632,MATCH('Project 1'!CD$8,'Term Pricing'!$C$1453:$C$1632,0))*$E198*(1-$F198))</f>
        <v>104457.60000000001</v>
      </c>
      <c r="CE198" s="212">
        <f ca="1">(CE$131*INDEX('Term Pricing'!$K$1453:$K$1632,MATCH('Project 1'!CE$8,'Term Pricing'!$C$1453:$C$1632,0))*$E198*$F198)+(CE$131*INDEX('Term Pricing'!$L$1453:$L$1632,MATCH('Project 1'!CE$8,'Term Pricing'!$C$1453:$C$1632,0))*$E198*(1-$F198))</f>
        <v>104457.60000000001</v>
      </c>
      <c r="CF198" s="212">
        <f ca="1">(CF$131*INDEX('Term Pricing'!$K$1453:$K$1632,MATCH('Project 1'!CF$8,'Term Pricing'!$C$1453:$C$1632,0))*$E198*$F198)+(CF$131*INDEX('Term Pricing'!$L$1453:$L$1632,MATCH('Project 1'!CF$8,'Term Pricing'!$C$1453:$C$1632,0))*$E198*(1-$F198))</f>
        <v>97718.399999999994</v>
      </c>
      <c r="CG198" s="212">
        <f ca="1">(CG$131*INDEX('Term Pricing'!$K$1453:$K$1632,MATCH('Project 1'!CG$8,'Term Pricing'!$C$1453:$C$1632,0))*$E198*$F198)+(CG$131*INDEX('Term Pricing'!$L$1453:$L$1632,MATCH('Project 1'!CG$8,'Term Pricing'!$C$1453:$C$1632,0))*$E198*(1-$F198))</f>
        <v>104457.60000000001</v>
      </c>
      <c r="CH198" s="212">
        <f ca="1">(CH$131*INDEX('Term Pricing'!$K$1453:$K$1632,MATCH('Project 1'!CH$8,'Term Pricing'!$C$1453:$C$1632,0))*$E198*$F198)+(CH$131*INDEX('Term Pricing'!$L$1453:$L$1632,MATCH('Project 1'!CH$8,'Term Pricing'!$C$1453:$C$1632,0))*$E198*(1-$F198))</f>
        <v>101088</v>
      </c>
      <c r="CI198" s="212">
        <f ca="1">(CI$131*INDEX('Term Pricing'!$K$1453:$K$1632,MATCH('Project 1'!CI$8,'Term Pricing'!$C$1453:$C$1632,0))*$E198*$F198)+(CI$131*INDEX('Term Pricing'!$L$1453:$L$1632,MATCH('Project 1'!CI$8,'Term Pricing'!$C$1453:$C$1632,0))*$E198*(1-$F198))</f>
        <v>104457.60000000001</v>
      </c>
      <c r="CJ198" s="212">
        <f ca="1">(CJ$131*INDEX('Term Pricing'!$K$1453:$K$1632,MATCH('Project 1'!CJ$8,'Term Pricing'!$C$1453:$C$1632,0))*$E198*$F198)+(CJ$131*INDEX('Term Pricing'!$L$1453:$L$1632,MATCH('Project 1'!CJ$8,'Term Pricing'!$C$1453:$C$1632,0))*$E198*(1-$F198))</f>
        <v>101088</v>
      </c>
      <c r="CK198" s="212">
        <f ca="1">(CK$131*INDEX('Term Pricing'!$K$1453:$K$1632,MATCH('Project 1'!CK$8,'Term Pricing'!$C$1453:$C$1632,0))*$E198*$F198)+(CK$131*INDEX('Term Pricing'!$L$1453:$L$1632,MATCH('Project 1'!CK$8,'Term Pricing'!$C$1453:$C$1632,0))*$E198*(1-$F198))</f>
        <v>104457.60000000001</v>
      </c>
      <c r="CL198" s="212">
        <f ca="1">(CL$131*INDEX('Term Pricing'!$K$1453:$K$1632,MATCH('Project 1'!CL$8,'Term Pricing'!$C$1453:$C$1632,0))*$E198*$F198)+(CL$131*INDEX('Term Pricing'!$L$1453:$L$1632,MATCH('Project 1'!CL$8,'Term Pricing'!$C$1453:$C$1632,0))*$E198*(1-$F198))</f>
        <v>104457.60000000001</v>
      </c>
      <c r="CM198" s="212">
        <f ca="1">(CM$131*INDEX('Term Pricing'!$K$1453:$K$1632,MATCH('Project 1'!CM$8,'Term Pricing'!$C$1453:$C$1632,0))*$E198*$F198)+(CM$131*INDEX('Term Pricing'!$L$1453:$L$1632,MATCH('Project 1'!CM$8,'Term Pricing'!$C$1453:$C$1632,0))*$E198*(1-$F198))</f>
        <v>101088</v>
      </c>
      <c r="CN198" s="212">
        <f ca="1">(CN$131*INDEX('Term Pricing'!$K$1453:$K$1632,MATCH('Project 1'!CN$8,'Term Pricing'!$C$1453:$C$1632,0))*$E198*$F198)+(CN$131*INDEX('Term Pricing'!$L$1453:$L$1632,MATCH('Project 1'!CN$8,'Term Pricing'!$C$1453:$C$1632,0))*$E198*(1-$F198))</f>
        <v>104457.60000000001</v>
      </c>
      <c r="CO198" s="212">
        <f ca="1">(CO$131*INDEX('Term Pricing'!$K$1453:$K$1632,MATCH('Project 1'!CO$8,'Term Pricing'!$C$1453:$C$1632,0))*$E198*$F198)+(CO$131*INDEX('Term Pricing'!$L$1453:$L$1632,MATCH('Project 1'!CO$8,'Term Pricing'!$C$1453:$C$1632,0))*$E198*(1-$F198))</f>
        <v>101088</v>
      </c>
      <c r="CP198" s="212">
        <f ca="1">(CP$131*INDEX('Term Pricing'!$K$1453:$K$1632,MATCH('Project 1'!CP$8,'Term Pricing'!$C$1453:$C$1632,0))*$E198*$F198)+(CP$131*INDEX('Term Pricing'!$L$1453:$L$1632,MATCH('Project 1'!CP$8,'Term Pricing'!$C$1453:$C$1632,0))*$E198*(1-$F198))</f>
        <v>104457.60000000001</v>
      </c>
      <c r="CQ198" s="212">
        <f ca="1">(CQ$131*INDEX('Term Pricing'!$K$1453:$K$1632,MATCH('Project 1'!CQ$8,'Term Pricing'!$C$1453:$C$1632,0))*$E198*$F198)+(CQ$131*INDEX('Term Pricing'!$L$1453:$L$1632,MATCH('Project 1'!CQ$8,'Term Pricing'!$C$1453:$C$1632,0))*$E198*(1-$F198))</f>
        <v>104457.60000000001</v>
      </c>
      <c r="CR198" s="212">
        <f ca="1">(CR$131*INDEX('Term Pricing'!$K$1453:$K$1632,MATCH('Project 1'!CR$8,'Term Pricing'!$C$1453:$C$1632,0))*$E198*$F198)+(CR$131*INDEX('Term Pricing'!$L$1453:$L$1632,MATCH('Project 1'!CR$8,'Term Pricing'!$C$1453:$C$1632,0))*$E198*(1-$F198))</f>
        <v>94348.799999999988</v>
      </c>
      <c r="CS198" s="212">
        <f ca="1">(CS$131*INDEX('Term Pricing'!$K$1453:$K$1632,MATCH('Project 1'!CS$8,'Term Pricing'!$C$1453:$C$1632,0))*$E198*$F198)+(CS$131*INDEX('Term Pricing'!$L$1453:$L$1632,MATCH('Project 1'!CS$8,'Term Pricing'!$C$1453:$C$1632,0))*$E198*(1-$F198))</f>
        <v>104457.60000000001</v>
      </c>
      <c r="CT198" s="212">
        <f ca="1">(CT$131*INDEX('Term Pricing'!$K$1453:$K$1632,MATCH('Project 1'!CT$8,'Term Pricing'!$C$1453:$C$1632,0))*$E198*$F198)+(CT$131*INDEX('Term Pricing'!$L$1453:$L$1632,MATCH('Project 1'!CT$8,'Term Pricing'!$C$1453:$C$1632,0))*$E198*(1-$F198))</f>
        <v>101088</v>
      </c>
      <c r="CU198" s="212">
        <f ca="1">(CU$131*INDEX('Term Pricing'!$K$1453:$K$1632,MATCH('Project 1'!CU$8,'Term Pricing'!$C$1453:$C$1632,0))*$E198*$F198)+(CU$131*INDEX('Term Pricing'!$L$1453:$L$1632,MATCH('Project 1'!CU$8,'Term Pricing'!$C$1453:$C$1632,0))*$E198*(1-$F198))</f>
        <v>104457.60000000001</v>
      </c>
      <c r="CV198" s="212">
        <f ca="1">(CV$131*INDEX('Term Pricing'!$K$1453:$K$1632,MATCH('Project 1'!CV$8,'Term Pricing'!$C$1453:$C$1632,0))*$E198*$F198)+(CV$131*INDEX('Term Pricing'!$L$1453:$L$1632,MATCH('Project 1'!CV$8,'Term Pricing'!$C$1453:$C$1632,0))*$E198*(1-$F198))</f>
        <v>101088</v>
      </c>
      <c r="CW198" s="212">
        <f ca="1">(CW$131*INDEX('Term Pricing'!$K$1453:$K$1632,MATCH('Project 1'!CW$8,'Term Pricing'!$C$1453:$C$1632,0))*$E198*$F198)+(CW$131*INDEX('Term Pricing'!$L$1453:$L$1632,MATCH('Project 1'!CW$8,'Term Pricing'!$C$1453:$C$1632,0))*$E198*(1-$F198))</f>
        <v>104457.60000000001</v>
      </c>
      <c r="CX198" s="212">
        <f ca="1">(CX$131*INDEX('Term Pricing'!$K$1453:$K$1632,MATCH('Project 1'!CX$8,'Term Pricing'!$C$1453:$C$1632,0))*$E198*$F198)+(CX$131*INDEX('Term Pricing'!$L$1453:$L$1632,MATCH('Project 1'!CX$8,'Term Pricing'!$C$1453:$C$1632,0))*$E198*(1-$F198))</f>
        <v>104457.60000000001</v>
      </c>
      <c r="CY198" s="212">
        <f ca="1">(CY$131*INDEX('Term Pricing'!$K$1453:$K$1632,MATCH('Project 1'!CY$8,'Term Pricing'!$C$1453:$C$1632,0))*$E198*$F198)+(CY$131*INDEX('Term Pricing'!$L$1453:$L$1632,MATCH('Project 1'!CY$8,'Term Pricing'!$C$1453:$C$1632,0))*$E198*(1-$F198))</f>
        <v>101088</v>
      </c>
      <c r="CZ198" s="212">
        <f ca="1">(CZ$131*INDEX('Term Pricing'!$K$1453:$K$1632,MATCH('Project 1'!CZ$8,'Term Pricing'!$C$1453:$C$1632,0))*$E198*$F198)+(CZ$131*INDEX('Term Pricing'!$L$1453:$L$1632,MATCH('Project 1'!CZ$8,'Term Pricing'!$C$1453:$C$1632,0))*$E198*(1-$F198))</f>
        <v>104457.60000000001</v>
      </c>
      <c r="DA198" s="212">
        <f ca="1">(DA$131*INDEX('Term Pricing'!$K$1453:$K$1632,MATCH('Project 1'!DA$8,'Term Pricing'!$C$1453:$C$1632,0))*$E198*$F198)+(DA$131*INDEX('Term Pricing'!$L$1453:$L$1632,MATCH('Project 1'!DA$8,'Term Pricing'!$C$1453:$C$1632,0))*$E198*(1-$F198))</f>
        <v>101088</v>
      </c>
      <c r="DB198" s="212">
        <f ca="1">(DB$131*INDEX('Term Pricing'!$K$1453:$K$1632,MATCH('Project 1'!DB$8,'Term Pricing'!$C$1453:$C$1632,0))*$E198*$F198)+(DB$131*INDEX('Term Pricing'!$L$1453:$L$1632,MATCH('Project 1'!DB$8,'Term Pricing'!$C$1453:$C$1632,0))*$E198*(1-$F198))</f>
        <v>104457.60000000001</v>
      </c>
      <c r="DC198" s="212">
        <f ca="1">(DC$131*INDEX('Term Pricing'!$K$1453:$K$1632,MATCH('Project 1'!DC$8,'Term Pricing'!$C$1453:$C$1632,0))*$E198*$F198)+(DC$131*INDEX('Term Pricing'!$L$1453:$L$1632,MATCH('Project 1'!DC$8,'Term Pricing'!$C$1453:$C$1632,0))*$E198*(1-$F198))</f>
        <v>104457.60000000001</v>
      </c>
      <c r="DD198" s="212">
        <f ca="1">(DD$131*INDEX('Term Pricing'!$K$1453:$K$1632,MATCH('Project 1'!DD$8,'Term Pricing'!$C$1453:$C$1632,0))*$E198*$F198)+(DD$131*INDEX('Term Pricing'!$L$1453:$L$1632,MATCH('Project 1'!DD$8,'Term Pricing'!$C$1453:$C$1632,0))*$E198*(1-$F198))</f>
        <v>94348.799999999988</v>
      </c>
      <c r="DE198" s="212">
        <f ca="1">(DE$131*INDEX('Term Pricing'!$K$1453:$K$1632,MATCH('Project 1'!DE$8,'Term Pricing'!$C$1453:$C$1632,0))*$E198*$F198)+(DE$131*INDEX('Term Pricing'!$L$1453:$L$1632,MATCH('Project 1'!DE$8,'Term Pricing'!$C$1453:$C$1632,0))*$E198*(1-$F198))</f>
        <v>104457.60000000001</v>
      </c>
      <c r="DF198" s="212">
        <f ca="1">(DF$131*INDEX('Term Pricing'!$K$1453:$K$1632,MATCH('Project 1'!DF$8,'Term Pricing'!$C$1453:$C$1632,0))*$E198*$F198)+(DF$131*INDEX('Term Pricing'!$L$1453:$L$1632,MATCH('Project 1'!DF$8,'Term Pricing'!$C$1453:$C$1632,0))*$E198*(1-$F198))</f>
        <v>101088</v>
      </c>
      <c r="DG198" s="212">
        <f ca="1">(DG$131*INDEX('Term Pricing'!$K$1453:$K$1632,MATCH('Project 1'!DG$8,'Term Pricing'!$C$1453:$C$1632,0))*$E198*$F198)+(DG$131*INDEX('Term Pricing'!$L$1453:$L$1632,MATCH('Project 1'!DG$8,'Term Pricing'!$C$1453:$C$1632,0))*$E198*(1-$F198))</f>
        <v>104457.60000000001</v>
      </c>
      <c r="DH198" s="212">
        <f ca="1">(DH$131*INDEX('Term Pricing'!$K$1453:$K$1632,MATCH('Project 1'!DH$8,'Term Pricing'!$C$1453:$C$1632,0))*$E198*$F198)+(DH$131*INDEX('Term Pricing'!$L$1453:$L$1632,MATCH('Project 1'!DH$8,'Term Pricing'!$C$1453:$C$1632,0))*$E198*(1-$F198))</f>
        <v>101088</v>
      </c>
      <c r="DI198" s="212">
        <f ca="1">(DI$131*INDEX('Term Pricing'!$K$1453:$K$1632,MATCH('Project 1'!DI$8,'Term Pricing'!$C$1453:$C$1632,0))*$E198*$F198)+(DI$131*INDEX('Term Pricing'!$L$1453:$L$1632,MATCH('Project 1'!DI$8,'Term Pricing'!$C$1453:$C$1632,0))*$E198*(1-$F198))</f>
        <v>104457.60000000001</v>
      </c>
      <c r="DJ198" s="212">
        <f ca="1">(DJ$131*INDEX('Term Pricing'!$K$1453:$K$1632,MATCH('Project 1'!DJ$8,'Term Pricing'!$C$1453:$C$1632,0))*$E198*$F198)+(DJ$131*INDEX('Term Pricing'!$L$1453:$L$1632,MATCH('Project 1'!DJ$8,'Term Pricing'!$C$1453:$C$1632,0))*$E198*(1-$F198))</f>
        <v>104457.60000000001</v>
      </c>
      <c r="DK198" s="212">
        <f ca="1">(DK$131*INDEX('Term Pricing'!$K$1453:$K$1632,MATCH('Project 1'!DK$8,'Term Pricing'!$C$1453:$C$1632,0))*$E198*$F198)+(DK$131*INDEX('Term Pricing'!$L$1453:$L$1632,MATCH('Project 1'!DK$8,'Term Pricing'!$C$1453:$C$1632,0))*$E198*(1-$F198))</f>
        <v>101088</v>
      </c>
      <c r="DL198" s="212">
        <f ca="1">(DL$131*INDEX('Term Pricing'!$K$1453:$K$1632,MATCH('Project 1'!DL$8,'Term Pricing'!$C$1453:$C$1632,0))*$E198*$F198)+(DL$131*INDEX('Term Pricing'!$L$1453:$L$1632,MATCH('Project 1'!DL$8,'Term Pricing'!$C$1453:$C$1632,0))*$E198*(1-$F198))</f>
        <v>104457.60000000001</v>
      </c>
      <c r="DM198" s="212">
        <f ca="1">(DM$131*INDEX('Term Pricing'!$K$1453:$K$1632,MATCH('Project 1'!DM$8,'Term Pricing'!$C$1453:$C$1632,0))*$E198*$F198)+(DM$131*INDEX('Term Pricing'!$L$1453:$L$1632,MATCH('Project 1'!DM$8,'Term Pricing'!$C$1453:$C$1632,0))*$E198*(1-$F198))</f>
        <v>101088</v>
      </c>
      <c r="DN198" s="212">
        <f ca="1">(DN$131*INDEX('Term Pricing'!$K$1453:$K$1632,MATCH('Project 1'!DN$8,'Term Pricing'!$C$1453:$C$1632,0))*$E198*$F198)+(DN$131*INDEX('Term Pricing'!$L$1453:$L$1632,MATCH('Project 1'!DN$8,'Term Pricing'!$C$1453:$C$1632,0))*$E198*(1-$F198))</f>
        <v>104457.60000000001</v>
      </c>
      <c r="DO198" s="212">
        <f ca="1">(DO$131*INDEX('Term Pricing'!$K$1453:$K$1632,MATCH('Project 1'!DO$8,'Term Pricing'!$C$1453:$C$1632,0))*$E198*$F198)+(DO$131*INDEX('Term Pricing'!$L$1453:$L$1632,MATCH('Project 1'!DO$8,'Term Pricing'!$C$1453:$C$1632,0))*$E198*(1-$F198))</f>
        <v>104457.60000000001</v>
      </c>
      <c r="DP198" s="212">
        <f ca="1">(DP$131*INDEX('Term Pricing'!$K$1453:$K$1632,MATCH('Project 1'!DP$8,'Term Pricing'!$C$1453:$C$1632,0))*$E198*$F198)+(DP$131*INDEX('Term Pricing'!$L$1453:$L$1632,MATCH('Project 1'!DP$8,'Term Pricing'!$C$1453:$C$1632,0))*$E198*(1-$F198))</f>
        <v>94348.799999999988</v>
      </c>
      <c r="DQ198" s="212">
        <f ca="1">(DQ$131*INDEX('Term Pricing'!$K$1453:$K$1632,MATCH('Project 1'!DQ$8,'Term Pricing'!$C$1453:$C$1632,0))*$E198*$F198)+(DQ$131*INDEX('Term Pricing'!$L$1453:$L$1632,MATCH('Project 1'!DQ$8,'Term Pricing'!$C$1453:$C$1632,0))*$E198*(1-$F198))</f>
        <v>104457.60000000001</v>
      </c>
      <c r="DR198" s="212">
        <f ca="1">(DR$131*INDEX('Term Pricing'!$K$1453:$K$1632,MATCH('Project 1'!DR$8,'Term Pricing'!$C$1453:$C$1632,0))*$E198*$F198)+(DR$131*INDEX('Term Pricing'!$L$1453:$L$1632,MATCH('Project 1'!DR$8,'Term Pricing'!$C$1453:$C$1632,0))*$E198*(1-$F198))</f>
        <v>101088</v>
      </c>
      <c r="DS198" s="212">
        <f ca="1">(DS$131*INDEX('Term Pricing'!$K$1453:$K$1632,MATCH('Project 1'!DS$8,'Term Pricing'!$C$1453:$C$1632,0))*$E198*$F198)+(DS$131*INDEX('Term Pricing'!$L$1453:$L$1632,MATCH('Project 1'!DS$8,'Term Pricing'!$C$1453:$C$1632,0))*$E198*(1-$F198))</f>
        <v>104457.60000000001</v>
      </c>
      <c r="DT198" s="212">
        <f ca="1">(DT$131*INDEX('Term Pricing'!$K$1453:$K$1632,MATCH('Project 1'!DT$8,'Term Pricing'!$C$1453:$C$1632,0))*$E198*$F198)+(DT$131*INDEX('Term Pricing'!$L$1453:$L$1632,MATCH('Project 1'!DT$8,'Term Pricing'!$C$1453:$C$1632,0))*$E198*(1-$F198))</f>
        <v>101088</v>
      </c>
      <c r="DU198" s="212">
        <f ca="1">(DU$131*INDEX('Term Pricing'!$K$1453:$K$1632,MATCH('Project 1'!DU$8,'Term Pricing'!$C$1453:$C$1632,0))*$E198*$F198)+(DU$131*INDEX('Term Pricing'!$L$1453:$L$1632,MATCH('Project 1'!DU$8,'Term Pricing'!$C$1453:$C$1632,0))*$E198*(1-$F198))</f>
        <v>104457.60000000001</v>
      </c>
      <c r="DV198" s="212">
        <f ca="1">(DV$131*INDEX('Term Pricing'!$K$1453:$K$1632,MATCH('Project 1'!DV$8,'Term Pricing'!$C$1453:$C$1632,0))*$E198*$F198)+(DV$131*INDEX('Term Pricing'!$L$1453:$L$1632,MATCH('Project 1'!DV$8,'Term Pricing'!$C$1453:$C$1632,0))*$E198*(1-$F198))</f>
        <v>104457.60000000001</v>
      </c>
      <c r="DW198" s="212">
        <f ca="1">(DW$131*INDEX('Term Pricing'!$K$1453:$K$1632,MATCH('Project 1'!DW$8,'Term Pricing'!$C$1453:$C$1632,0))*$E198*$F198)+(DW$131*INDEX('Term Pricing'!$L$1453:$L$1632,MATCH('Project 1'!DW$8,'Term Pricing'!$C$1453:$C$1632,0))*$E198*(1-$F198))</f>
        <v>101088</v>
      </c>
      <c r="DX198" s="212">
        <f ca="1">(DX$131*INDEX('Term Pricing'!$K$1453:$K$1632,MATCH('Project 1'!DX$8,'Term Pricing'!$C$1453:$C$1632,0))*$E198*$F198)+(DX$131*INDEX('Term Pricing'!$L$1453:$L$1632,MATCH('Project 1'!DX$8,'Term Pricing'!$C$1453:$C$1632,0))*$E198*(1-$F198))</f>
        <v>104457.60000000001</v>
      </c>
      <c r="DY198" s="212">
        <f ca="1">(DY$131*INDEX('Term Pricing'!$K$1453:$K$1632,MATCH('Project 1'!DY$8,'Term Pricing'!$C$1453:$C$1632,0))*$E198*$F198)+(DY$131*INDEX('Term Pricing'!$L$1453:$L$1632,MATCH('Project 1'!DY$8,'Term Pricing'!$C$1453:$C$1632,0))*$E198*(1-$F198))</f>
        <v>101088</v>
      </c>
      <c r="DZ198" s="212">
        <f ca="1">(DZ$131*INDEX('Term Pricing'!$K$1453:$K$1632,MATCH('Project 1'!DZ$8,'Term Pricing'!$C$1453:$C$1632,0))*$E198*$F198)+(DZ$131*INDEX('Term Pricing'!$L$1453:$L$1632,MATCH('Project 1'!DZ$8,'Term Pricing'!$C$1453:$C$1632,0))*$E198*(1-$F198))</f>
        <v>104457.60000000001</v>
      </c>
    </row>
    <row r="199" spans="1:130" ht="13">
      <c r="A199" s="151"/>
      <c r="C199" s="22" t="s">
        <v>72</v>
      </c>
      <c r="E199" s="72">
        <f>SUM(E194:E198)</f>
        <v>1</v>
      </c>
      <c r="F199" s="71"/>
      <c r="G199" s="54" t="s">
        <v>83</v>
      </c>
      <c r="H199" s="273">
        <f ca="1">SUM(J199:DZ199)</f>
        <v>56555435.175920725</v>
      </c>
      <c r="I199" s="274"/>
      <c r="J199" s="275">
        <f ca="1">SUM(J194:J198)</f>
        <v>0</v>
      </c>
      <c r="K199" s="275">
        <f t="shared" ref="K199:AO199" ca="1" si="382">SUM(K194:K198)</f>
        <v>0</v>
      </c>
      <c r="L199" s="275">
        <f t="shared" ca="1" si="382"/>
        <v>0</v>
      </c>
      <c r="M199" s="275">
        <f t="shared" ca="1" si="382"/>
        <v>0</v>
      </c>
      <c r="N199" s="275">
        <f t="shared" ca="1" si="382"/>
        <v>606158.09633974836</v>
      </c>
      <c r="O199" s="275">
        <f t="shared" ca="1" si="382"/>
        <v>613056.50156649947</v>
      </c>
      <c r="P199" s="275">
        <f t="shared" ca="1" si="382"/>
        <v>580101.24360460043</v>
      </c>
      <c r="Q199" s="275">
        <f t="shared" ca="1" si="382"/>
        <v>585858.65844845539</v>
      </c>
      <c r="R199" s="275">
        <f t="shared" ca="1" si="382"/>
        <v>571954.77143702528</v>
      </c>
      <c r="S199" s="275">
        <f t="shared" ca="1" si="382"/>
        <v>539772.08824460092</v>
      </c>
      <c r="T199" s="275">
        <f t="shared" ca="1" si="382"/>
        <v>543320.35300503927</v>
      </c>
      <c r="U199" s="275">
        <f t="shared" ca="1" si="382"/>
        <v>511618.96978126105</v>
      </c>
      <c r="V199" s="275">
        <f t="shared" ca="1" si="382"/>
        <v>513862.10643817316</v>
      </c>
      <c r="W199" s="275">
        <f t="shared" ca="1" si="382"/>
        <v>498927.86638590647</v>
      </c>
      <c r="X199" s="275">
        <f t="shared" ca="1" si="382"/>
        <v>437081.94639171672</v>
      </c>
      <c r="Y199" s="275">
        <f t="shared" ca="1" si="382"/>
        <v>469657.70713593572</v>
      </c>
      <c r="Z199" s="275">
        <f t="shared" ca="1" si="382"/>
        <v>442173.77089657361</v>
      </c>
      <c r="AA199" s="275">
        <f t="shared" ca="1" si="382"/>
        <v>445609.02975678077</v>
      </c>
      <c r="AB199" s="275">
        <f t="shared" ca="1" si="382"/>
        <v>420344.78939444927</v>
      </c>
      <c r="AC199" s="275">
        <f t="shared" ca="1" si="382"/>
        <v>423180.1654843319</v>
      </c>
      <c r="AD199" s="275">
        <f t="shared" ca="1" si="382"/>
        <v>412104.92363877856</v>
      </c>
      <c r="AE199" s="275">
        <f t="shared" ca="1" si="382"/>
        <v>388212.99268250493</v>
      </c>
      <c r="AF199" s="275">
        <f t="shared" ca="1" si="382"/>
        <v>390540.44414655556</v>
      </c>
      <c r="AG199" s="275">
        <f t="shared" ca="1" si="382"/>
        <v>368846.31889601081</v>
      </c>
      <c r="AH199" s="275">
        <f t="shared" ca="1" si="382"/>
        <v>373408.39051342267</v>
      </c>
      <c r="AI199" s="275">
        <f t="shared" ca="1" si="382"/>
        <v>365824.24041117949</v>
      </c>
      <c r="AJ199" s="275">
        <f t="shared" ca="1" si="382"/>
        <v>335277.67675999051</v>
      </c>
      <c r="AK199" s="275">
        <f t="shared" ca="1" si="382"/>
        <v>351146.9023988854</v>
      </c>
      <c r="AL199" s="275">
        <f t="shared" ca="1" si="382"/>
        <v>333245.95681235549</v>
      </c>
      <c r="AM199" s="275">
        <f t="shared" ca="1" si="382"/>
        <v>339639.06184625369</v>
      </c>
      <c r="AN199" s="275">
        <f t="shared" ca="1" si="382"/>
        <v>324249.29668338777</v>
      </c>
      <c r="AO199" s="275">
        <f t="shared" ca="1" si="382"/>
        <v>330613.90978013491</v>
      </c>
      <c r="AP199" s="275">
        <f t="shared" ref="AP199:BU199" ca="1" si="383">SUM(AP194:AP198)</f>
        <v>326692.57234331721</v>
      </c>
      <c r="AQ199" s="275">
        <f t="shared" ca="1" si="383"/>
        <v>313135.72132896126</v>
      </c>
      <c r="AR199" s="275">
        <f t="shared" ca="1" si="383"/>
        <v>320564.02376199281</v>
      </c>
      <c r="AS199" s="275">
        <f t="shared" ca="1" si="383"/>
        <v>307417.70225182432</v>
      </c>
      <c r="AT199" s="275">
        <f t="shared" ca="1" si="383"/>
        <v>314876.97735407396</v>
      </c>
      <c r="AU199" s="275">
        <f t="shared" ca="1" si="383"/>
        <v>313372.80000000005</v>
      </c>
      <c r="AV199" s="275">
        <f t="shared" ca="1" si="383"/>
        <v>283046.40000000002</v>
      </c>
      <c r="AW199" s="275">
        <f t="shared" ca="1" si="383"/>
        <v>313372.80000000005</v>
      </c>
      <c r="AX199" s="275">
        <f t="shared" ca="1" si="383"/>
        <v>505440</v>
      </c>
      <c r="AY199" s="275">
        <f t="shared" ca="1" si="383"/>
        <v>522288</v>
      </c>
      <c r="AZ199" s="275">
        <f t="shared" ca="1" si="383"/>
        <v>505440</v>
      </c>
      <c r="BA199" s="275">
        <f t="shared" ca="1" si="383"/>
        <v>522288</v>
      </c>
      <c r="BB199" s="275">
        <f t="shared" ca="1" si="383"/>
        <v>522288</v>
      </c>
      <c r="BC199" s="275">
        <f t="shared" ca="1" si="383"/>
        <v>505440</v>
      </c>
      <c r="BD199" s="275">
        <f t="shared" ca="1" si="383"/>
        <v>522288</v>
      </c>
      <c r="BE199" s="275">
        <f t="shared" ca="1" si="383"/>
        <v>505440</v>
      </c>
      <c r="BF199" s="275">
        <f t="shared" ca="1" si="383"/>
        <v>522288</v>
      </c>
      <c r="BG199" s="275">
        <f t="shared" ca="1" si="383"/>
        <v>522288</v>
      </c>
      <c r="BH199" s="275">
        <f t="shared" ca="1" si="383"/>
        <v>471743.99999999994</v>
      </c>
      <c r="BI199" s="275">
        <f t="shared" ca="1" si="383"/>
        <v>522288</v>
      </c>
      <c r="BJ199" s="275">
        <f t="shared" ca="1" si="383"/>
        <v>505440</v>
      </c>
      <c r="BK199" s="275">
        <f t="shared" ca="1" si="383"/>
        <v>522288</v>
      </c>
      <c r="BL199" s="275">
        <f t="shared" ca="1" si="383"/>
        <v>505440</v>
      </c>
      <c r="BM199" s="275">
        <f t="shared" ca="1" si="383"/>
        <v>522288</v>
      </c>
      <c r="BN199" s="275">
        <f t="shared" ca="1" si="383"/>
        <v>522288</v>
      </c>
      <c r="BO199" s="275">
        <f t="shared" ca="1" si="383"/>
        <v>505440</v>
      </c>
      <c r="BP199" s="275">
        <f t="shared" ca="1" si="383"/>
        <v>522288</v>
      </c>
      <c r="BQ199" s="275">
        <f t="shared" ca="1" si="383"/>
        <v>505440</v>
      </c>
      <c r="BR199" s="275">
        <f t="shared" ca="1" si="383"/>
        <v>522288</v>
      </c>
      <c r="BS199" s="275">
        <f t="shared" ca="1" si="383"/>
        <v>522288</v>
      </c>
      <c r="BT199" s="275">
        <f t="shared" ca="1" si="383"/>
        <v>471743.99999999994</v>
      </c>
      <c r="BU199" s="275">
        <f t="shared" ca="1" si="383"/>
        <v>522288</v>
      </c>
      <c r="BV199" s="275">
        <f t="shared" ref="BV199:CC199" ca="1" si="384">SUM(BV194:BV198)</f>
        <v>505440</v>
      </c>
      <c r="BW199" s="275">
        <f t="shared" ca="1" si="384"/>
        <v>522288</v>
      </c>
      <c r="BX199" s="275">
        <f t="shared" ca="1" si="384"/>
        <v>505440</v>
      </c>
      <c r="BY199" s="275">
        <f t="shared" ca="1" si="384"/>
        <v>522288</v>
      </c>
      <c r="BZ199" s="275">
        <f t="shared" ca="1" si="384"/>
        <v>522288</v>
      </c>
      <c r="CA199" s="275">
        <f t="shared" ca="1" si="384"/>
        <v>505440</v>
      </c>
      <c r="CB199" s="275">
        <f t="shared" ca="1" si="384"/>
        <v>522288</v>
      </c>
      <c r="CC199" s="275">
        <f t="shared" ca="1" si="384"/>
        <v>505440</v>
      </c>
      <c r="CD199" s="275">
        <f t="shared" ref="CD199:DL199" ca="1" si="385">SUM(CD194:CD198)</f>
        <v>522288</v>
      </c>
      <c r="CE199" s="275">
        <f t="shared" ca="1" si="385"/>
        <v>522288</v>
      </c>
      <c r="CF199" s="275">
        <f t="shared" ca="1" si="385"/>
        <v>488592</v>
      </c>
      <c r="CG199" s="275">
        <f t="shared" ca="1" si="385"/>
        <v>522288</v>
      </c>
      <c r="CH199" s="275">
        <f t="shared" ca="1" si="385"/>
        <v>505440</v>
      </c>
      <c r="CI199" s="275">
        <f t="shared" ca="1" si="385"/>
        <v>522288</v>
      </c>
      <c r="CJ199" s="275">
        <f t="shared" ca="1" si="385"/>
        <v>505440</v>
      </c>
      <c r="CK199" s="275">
        <f t="shared" ca="1" si="385"/>
        <v>522288</v>
      </c>
      <c r="CL199" s="275">
        <f t="shared" ca="1" si="385"/>
        <v>522288</v>
      </c>
      <c r="CM199" s="275">
        <f t="shared" ca="1" si="385"/>
        <v>505440</v>
      </c>
      <c r="CN199" s="275">
        <f t="shared" ca="1" si="385"/>
        <v>522288</v>
      </c>
      <c r="CO199" s="275">
        <f t="shared" ca="1" si="385"/>
        <v>505440</v>
      </c>
      <c r="CP199" s="275">
        <f t="shared" ca="1" si="385"/>
        <v>522288</v>
      </c>
      <c r="CQ199" s="275">
        <f t="shared" ca="1" si="385"/>
        <v>522288</v>
      </c>
      <c r="CR199" s="275">
        <f t="shared" ca="1" si="385"/>
        <v>471743.99999999994</v>
      </c>
      <c r="CS199" s="275">
        <f t="shared" ca="1" si="385"/>
        <v>522288</v>
      </c>
      <c r="CT199" s="275">
        <f t="shared" ca="1" si="385"/>
        <v>505440</v>
      </c>
      <c r="CU199" s="275">
        <f t="shared" ca="1" si="385"/>
        <v>522288</v>
      </c>
      <c r="CV199" s="275">
        <f t="shared" ca="1" si="385"/>
        <v>505440</v>
      </c>
      <c r="CW199" s="275">
        <f t="shared" ca="1" si="385"/>
        <v>522288</v>
      </c>
      <c r="CX199" s="275">
        <f t="shared" ca="1" si="385"/>
        <v>522288</v>
      </c>
      <c r="CY199" s="275">
        <f t="shared" ca="1" si="385"/>
        <v>505440</v>
      </c>
      <c r="CZ199" s="275">
        <f t="shared" ca="1" si="385"/>
        <v>522288</v>
      </c>
      <c r="DA199" s="275">
        <f t="shared" ca="1" si="385"/>
        <v>505440</v>
      </c>
      <c r="DB199" s="275">
        <f t="shared" ca="1" si="385"/>
        <v>522288</v>
      </c>
      <c r="DC199" s="275">
        <f t="shared" ca="1" si="385"/>
        <v>522288</v>
      </c>
      <c r="DD199" s="275">
        <f t="shared" ca="1" si="385"/>
        <v>471743.99999999994</v>
      </c>
      <c r="DE199" s="275">
        <f t="shared" ca="1" si="385"/>
        <v>522288</v>
      </c>
      <c r="DF199" s="275">
        <f t="shared" ca="1" si="385"/>
        <v>505440</v>
      </c>
      <c r="DG199" s="275">
        <f t="shared" ca="1" si="385"/>
        <v>522288</v>
      </c>
      <c r="DH199" s="275">
        <f t="shared" ca="1" si="385"/>
        <v>505440</v>
      </c>
      <c r="DI199" s="275">
        <f t="shared" ca="1" si="385"/>
        <v>522288</v>
      </c>
      <c r="DJ199" s="275">
        <f t="shared" ca="1" si="385"/>
        <v>522288</v>
      </c>
      <c r="DK199" s="275">
        <f t="shared" ca="1" si="385"/>
        <v>505440</v>
      </c>
      <c r="DL199" s="275">
        <f t="shared" ca="1" si="385"/>
        <v>522288</v>
      </c>
      <c r="DM199" s="275">
        <f t="shared" ref="DM199:DZ199" ca="1" si="386">SUM(DM194:DM198)</f>
        <v>505440</v>
      </c>
      <c r="DN199" s="275">
        <f t="shared" ca="1" si="386"/>
        <v>522288</v>
      </c>
      <c r="DO199" s="275">
        <f t="shared" ca="1" si="386"/>
        <v>522288</v>
      </c>
      <c r="DP199" s="275">
        <f t="shared" ca="1" si="386"/>
        <v>471743.99999999994</v>
      </c>
      <c r="DQ199" s="275">
        <f t="shared" ca="1" si="386"/>
        <v>522288</v>
      </c>
      <c r="DR199" s="275">
        <f t="shared" ca="1" si="386"/>
        <v>505440</v>
      </c>
      <c r="DS199" s="275">
        <f t="shared" ca="1" si="386"/>
        <v>522288</v>
      </c>
      <c r="DT199" s="275">
        <f t="shared" ca="1" si="386"/>
        <v>505440</v>
      </c>
      <c r="DU199" s="275">
        <f t="shared" ca="1" si="386"/>
        <v>522288</v>
      </c>
      <c r="DV199" s="275">
        <f t="shared" ca="1" si="386"/>
        <v>522288</v>
      </c>
      <c r="DW199" s="275">
        <f t="shared" ca="1" si="386"/>
        <v>505440</v>
      </c>
      <c r="DX199" s="275">
        <f t="shared" ca="1" si="386"/>
        <v>522288</v>
      </c>
      <c r="DY199" s="275">
        <f t="shared" ca="1" si="386"/>
        <v>505440</v>
      </c>
      <c r="DZ199" s="275">
        <f t="shared" ca="1" si="386"/>
        <v>522288</v>
      </c>
    </row>
    <row r="200" spans="1:130">
      <c r="A200" s="151"/>
      <c r="C200" s="22"/>
      <c r="G200" s="54"/>
      <c r="H200" s="264"/>
      <c r="I200" s="29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  <c r="BJ200" s="247"/>
      <c r="BK200" s="247"/>
      <c r="BL200" s="247"/>
      <c r="BM200" s="247"/>
      <c r="BN200" s="247"/>
      <c r="BO200" s="247"/>
      <c r="BP200" s="247"/>
      <c r="BQ200" s="247"/>
      <c r="BR200" s="247"/>
      <c r="BS200" s="247"/>
      <c r="BT200" s="247"/>
      <c r="BU200" s="247"/>
      <c r="BV200" s="247"/>
      <c r="BW200" s="247"/>
      <c r="BX200" s="247"/>
      <c r="BY200" s="247"/>
      <c r="BZ200" s="247"/>
      <c r="CA200" s="247"/>
      <c r="CB200" s="247"/>
      <c r="CC200" s="247"/>
      <c r="CD200" s="247"/>
      <c r="CE200" s="247"/>
      <c r="CF200" s="247"/>
      <c r="CG200" s="247"/>
      <c r="CH200" s="247"/>
      <c r="CI200" s="247"/>
      <c r="CJ200" s="247"/>
      <c r="CK200" s="247"/>
      <c r="CL200" s="247"/>
      <c r="CM200" s="247"/>
      <c r="CN200" s="247"/>
      <c r="CO200" s="247"/>
      <c r="CP200" s="247"/>
      <c r="CQ200" s="247"/>
      <c r="CR200" s="247"/>
      <c r="CS200" s="247"/>
      <c r="CT200" s="247"/>
      <c r="CU200" s="247"/>
      <c r="CV200" s="247"/>
      <c r="CW200" s="247"/>
      <c r="CX200" s="247"/>
      <c r="CY200" s="247"/>
      <c r="CZ200" s="247"/>
      <c r="DA200" s="247"/>
      <c r="DB200" s="247"/>
      <c r="DC200" s="247"/>
      <c r="DD200" s="247"/>
      <c r="DE200" s="247"/>
      <c r="DF200" s="247"/>
      <c r="DG200" s="247"/>
      <c r="DH200" s="247"/>
      <c r="DI200" s="247"/>
      <c r="DJ200" s="247"/>
      <c r="DK200" s="247"/>
      <c r="DL200" s="247"/>
      <c r="DM200" s="247"/>
      <c r="DN200" s="247"/>
      <c r="DO200" s="247"/>
      <c r="DP200" s="247"/>
      <c r="DQ200" s="247"/>
      <c r="DR200" s="247"/>
      <c r="DS200" s="247"/>
      <c r="DT200" s="247"/>
      <c r="DU200" s="247"/>
      <c r="DV200" s="247"/>
      <c r="DW200" s="247"/>
      <c r="DX200" s="247"/>
      <c r="DY200" s="247"/>
      <c r="DZ200" s="247"/>
    </row>
    <row r="201" spans="1:130" ht="13">
      <c r="A201" s="151"/>
      <c r="C201" s="23" t="str">
        <f>C59</f>
        <v>R100</v>
      </c>
      <c r="H201" s="264"/>
      <c r="I201" s="29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  <c r="DO201" s="153"/>
      <c r="DP201" s="153"/>
      <c r="DQ201" s="153"/>
      <c r="DR201" s="153"/>
      <c r="DS201" s="153"/>
      <c r="DT201" s="153"/>
      <c r="DU201" s="153"/>
      <c r="DV201" s="153"/>
      <c r="DW201" s="153"/>
      <c r="DX201" s="153"/>
      <c r="DY201" s="153"/>
      <c r="DZ201" s="153"/>
    </row>
    <row r="202" spans="1:130" ht="13">
      <c r="A202" s="151"/>
      <c r="C202" s="14"/>
      <c r="G202" s="12"/>
      <c r="H202" s="264"/>
      <c r="I202" s="29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  <c r="AJ202" s="271"/>
      <c r="AK202" s="271"/>
      <c r="AL202" s="271"/>
      <c r="AM202" s="271"/>
      <c r="AN202" s="271"/>
      <c r="AO202" s="271"/>
      <c r="AP202" s="271"/>
      <c r="AQ202" s="271"/>
      <c r="AR202" s="271"/>
      <c r="AS202" s="271"/>
      <c r="AT202" s="271"/>
      <c r="AU202" s="271"/>
      <c r="AV202" s="271"/>
      <c r="AW202" s="271"/>
      <c r="AX202" s="271"/>
      <c r="AY202" s="271"/>
      <c r="AZ202" s="271"/>
      <c r="BA202" s="271"/>
      <c r="BB202" s="271"/>
      <c r="BC202" s="271"/>
      <c r="BD202" s="271"/>
      <c r="BE202" s="271"/>
      <c r="BF202" s="271"/>
      <c r="BG202" s="271"/>
      <c r="BH202" s="271"/>
      <c r="BI202" s="271"/>
      <c r="BJ202" s="271"/>
      <c r="BK202" s="271"/>
      <c r="BL202" s="271"/>
      <c r="BM202" s="271"/>
      <c r="BN202" s="271"/>
      <c r="BO202" s="271"/>
      <c r="BP202" s="271"/>
      <c r="BQ202" s="271"/>
      <c r="BR202" s="271"/>
      <c r="BS202" s="271"/>
      <c r="BT202" s="271"/>
      <c r="BU202" s="271"/>
      <c r="BV202" s="271"/>
      <c r="BW202" s="271"/>
      <c r="BX202" s="271"/>
      <c r="BY202" s="271"/>
      <c r="BZ202" s="271"/>
      <c r="CA202" s="271"/>
      <c r="CB202" s="271"/>
      <c r="CC202" s="271"/>
      <c r="CD202" s="271"/>
      <c r="CE202" s="271"/>
      <c r="CF202" s="271"/>
      <c r="CG202" s="271"/>
      <c r="CH202" s="271"/>
      <c r="CI202" s="271"/>
      <c r="CJ202" s="271"/>
      <c r="CK202" s="271"/>
      <c r="CL202" s="271"/>
      <c r="CM202" s="271"/>
      <c r="CN202" s="271"/>
      <c r="CO202" s="271"/>
      <c r="CP202" s="271"/>
      <c r="CQ202" s="271"/>
      <c r="CR202" s="271"/>
      <c r="CS202" s="271"/>
      <c r="CT202" s="271"/>
      <c r="CU202" s="271"/>
      <c r="CV202" s="271"/>
      <c r="CW202" s="271"/>
      <c r="CX202" s="271"/>
      <c r="CY202" s="271"/>
      <c r="CZ202" s="271"/>
      <c r="DA202" s="271"/>
      <c r="DB202" s="271"/>
      <c r="DC202" s="271"/>
      <c r="DD202" s="271"/>
      <c r="DE202" s="271"/>
      <c r="DF202" s="271"/>
      <c r="DG202" s="271"/>
      <c r="DH202" s="271"/>
      <c r="DI202" s="271"/>
      <c r="DJ202" s="271"/>
      <c r="DK202" s="271"/>
      <c r="DL202" s="271"/>
      <c r="DM202" s="271"/>
      <c r="DN202" s="271"/>
      <c r="DO202" s="271"/>
      <c r="DP202" s="271"/>
      <c r="DQ202" s="271"/>
      <c r="DR202" s="271"/>
      <c r="DS202" s="271"/>
      <c r="DT202" s="271"/>
      <c r="DU202" s="271"/>
      <c r="DV202" s="271"/>
      <c r="DW202" s="271"/>
      <c r="DX202" s="271"/>
      <c r="DY202" s="271"/>
      <c r="DZ202" s="271"/>
    </row>
    <row r="203" spans="1:130">
      <c r="A203" s="151"/>
      <c r="C203" s="22" t="s">
        <v>85</v>
      </c>
      <c r="E203" s="54" t="s">
        <v>267</v>
      </c>
      <c r="F203" s="54" t="s">
        <v>271</v>
      </c>
      <c r="G203" s="54"/>
      <c r="H203" s="264" t="s">
        <v>287</v>
      </c>
      <c r="I203" s="29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  <c r="BJ203" s="247"/>
      <c r="BK203" s="247"/>
      <c r="BL203" s="247"/>
      <c r="BM203" s="247"/>
      <c r="BN203" s="247"/>
      <c r="BO203" s="247"/>
      <c r="BP203" s="247"/>
      <c r="BQ203" s="247"/>
      <c r="BR203" s="247"/>
      <c r="BS203" s="247"/>
      <c r="BT203" s="247"/>
      <c r="BU203" s="247"/>
      <c r="BV203" s="247"/>
      <c r="BW203" s="247"/>
      <c r="BX203" s="247"/>
      <c r="BY203" s="247"/>
      <c r="BZ203" s="247"/>
      <c r="CA203" s="247"/>
      <c r="CB203" s="247"/>
      <c r="CC203" s="247"/>
      <c r="CD203" s="247"/>
      <c r="CE203" s="247"/>
      <c r="CF203" s="247"/>
      <c r="CG203" s="247"/>
      <c r="CH203" s="247"/>
      <c r="CI203" s="247"/>
      <c r="CJ203" s="247"/>
      <c r="CK203" s="247"/>
      <c r="CL203" s="247"/>
      <c r="CM203" s="247"/>
      <c r="CN203" s="247"/>
      <c r="CO203" s="247"/>
      <c r="CP203" s="247"/>
      <c r="CQ203" s="247"/>
      <c r="CR203" s="247"/>
      <c r="CS203" s="247"/>
      <c r="CT203" s="247"/>
      <c r="CU203" s="247"/>
      <c r="CV203" s="247"/>
      <c r="CW203" s="247"/>
      <c r="CX203" s="247"/>
      <c r="CY203" s="247"/>
      <c r="CZ203" s="247"/>
      <c r="DA203" s="247"/>
      <c r="DB203" s="247"/>
      <c r="DC203" s="247"/>
      <c r="DD203" s="247"/>
      <c r="DE203" s="247"/>
      <c r="DF203" s="247"/>
      <c r="DG203" s="247"/>
      <c r="DH203" s="247"/>
      <c r="DI203" s="247"/>
      <c r="DJ203" s="247"/>
      <c r="DK203" s="247"/>
      <c r="DL203" s="247"/>
      <c r="DM203" s="247"/>
      <c r="DN203" s="247"/>
      <c r="DO203" s="247"/>
      <c r="DP203" s="247"/>
      <c r="DQ203" s="247"/>
      <c r="DR203" s="247"/>
      <c r="DS203" s="247"/>
      <c r="DT203" s="247"/>
      <c r="DU203" s="247"/>
      <c r="DV203" s="247"/>
      <c r="DW203" s="247"/>
      <c r="DX203" s="247"/>
      <c r="DY203" s="247"/>
      <c r="DZ203" s="247"/>
    </row>
    <row r="204" spans="1:130">
      <c r="A204" s="151"/>
      <c r="C204" s="34" t="s">
        <v>316</v>
      </c>
      <c r="E204" s="70">
        <f>Inputs!H136</f>
        <v>0.2</v>
      </c>
      <c r="F204" s="70">
        <f>Inputs!I136</f>
        <v>0.6</v>
      </c>
      <c r="G204" s="54" t="s">
        <v>83</v>
      </c>
      <c r="H204" s="272">
        <f ca="1">IFERROR(SUM($J204:$DZ204)/(SUM($J$132:$DZ$132)*E204),0)</f>
        <v>7.3451039629858679</v>
      </c>
      <c r="I204" s="29"/>
      <c r="J204" s="212">
        <f>(J$132*INDEX('Term Pricing'!$M$713:$M$892,MATCH('Project 1'!J$8,'Term Pricing'!$C$713:$C$892,0))*$E204*$F204)+(J$132*INDEX('Term Pricing'!$N$713:$N$892,MATCH('Project 1'!J$8,'Term Pricing'!$C$713:$C$892,0))*$E204*(1-$F204))</f>
        <v>0</v>
      </c>
      <c r="K204" s="212">
        <f>(K$132*INDEX('Term Pricing'!$M$713:$M$892,MATCH('Project 1'!K$8,'Term Pricing'!$C$713:$C$892,0))*$E204*$F204)+(K$132*INDEX('Term Pricing'!$N$713:$N$892,MATCH('Project 1'!K$8,'Term Pricing'!$C$713:$C$892,0))*$E204*(1-$F204))</f>
        <v>0</v>
      </c>
      <c r="L204" s="212">
        <f>(L$132*INDEX('Term Pricing'!$M$713:$M$892,MATCH('Project 1'!L$8,'Term Pricing'!$C$713:$C$892,0))*$E204*$F204)+(L$132*INDEX('Term Pricing'!$N$713:$N$892,MATCH('Project 1'!L$8,'Term Pricing'!$C$713:$C$892,0))*$E204*(1-$F204))</f>
        <v>0</v>
      </c>
      <c r="M204" s="212">
        <f>(M$132*INDEX('Term Pricing'!$M$713:$M$892,MATCH('Project 1'!M$8,'Term Pricing'!$C$713:$C$892,0))*$E204*$F204)+(M$132*INDEX('Term Pricing'!$N$713:$N$892,MATCH('Project 1'!M$8,'Term Pricing'!$C$713:$C$892,0))*$E204*(1-$F204))</f>
        <v>0</v>
      </c>
      <c r="N204" s="212">
        <f>(N$132*INDEX('Term Pricing'!$M$713:$M$892,MATCH('Project 1'!N$8,'Term Pricing'!$C$713:$C$892,0))*$E204*$F204)+(N$132*INDEX('Term Pricing'!$N$713:$N$892,MATCH('Project 1'!N$8,'Term Pricing'!$C$713:$C$892,0))*$E204*(1-$F204))</f>
        <v>93312</v>
      </c>
      <c r="O204" s="212">
        <f>(O$132*INDEX('Term Pricing'!$M$713:$M$892,MATCH('Project 1'!O$8,'Term Pricing'!$C$713:$C$892,0))*$E204*$F204)+(O$132*INDEX('Term Pricing'!$N$713:$N$892,MATCH('Project 1'!O$8,'Term Pricing'!$C$713:$C$892,0))*$E204*(1-$F204))</f>
        <v>96422.399999999994</v>
      </c>
      <c r="P204" s="212">
        <f>(P$132*INDEX('Term Pricing'!$M$713:$M$892,MATCH('Project 1'!P$8,'Term Pricing'!$C$713:$C$892,0))*$E204*$F204)+(P$132*INDEX('Term Pricing'!$N$713:$N$892,MATCH('Project 1'!P$8,'Term Pricing'!$C$713:$C$892,0))*$E204*(1-$F204))</f>
        <v>124416</v>
      </c>
      <c r="Q204" s="212">
        <f ca="1">(Q$132*INDEX('Term Pricing'!$M$713:$M$892,MATCH('Project 1'!Q$8,'Term Pricing'!$C$713:$C$892,0))*$E204*$F204)+(Q$132*INDEX('Term Pricing'!$N$713:$N$892,MATCH('Project 1'!Q$8,'Term Pricing'!$C$713:$C$892,0))*$E204*(1-$F204))</f>
        <v>127815.43111299537</v>
      </c>
      <c r="R204" s="212">
        <f ca="1">(R$132*INDEX('Term Pricing'!$M$713:$M$892,MATCH('Project 1'!R$8,'Term Pricing'!$C$713:$C$892,0))*$E204*$F204)+(R$132*INDEX('Term Pricing'!$N$713:$N$892,MATCH('Project 1'!R$8,'Term Pricing'!$C$713:$C$892,0))*$E204*(1-$F204))</f>
        <v>127461.36250799648</v>
      </c>
      <c r="S204" s="212">
        <f ca="1">(S$132*INDEX('Term Pricing'!$M$713:$M$892,MATCH('Project 1'!S$8,'Term Pricing'!$C$713:$C$892,0))*$E204*$F204)+(S$132*INDEX('Term Pricing'!$N$713:$N$892,MATCH('Project 1'!S$8,'Term Pricing'!$C$713:$C$892,0))*$E204*(1-$F204))</f>
        <v>122894.18136465599</v>
      </c>
      <c r="T204" s="212">
        <f ca="1">(T$132*INDEX('Term Pricing'!$M$713:$M$892,MATCH('Project 1'!T$8,'Term Pricing'!$C$713:$C$892,0))*$E204*$F204)+(T$132*INDEX('Term Pricing'!$N$713:$N$892,MATCH('Project 1'!T$8,'Term Pricing'!$C$713:$C$892,0))*$E204*(1-$F204))</f>
        <v>126365.04067189171</v>
      </c>
      <c r="U204" s="212">
        <f ca="1">(U$132*INDEX('Term Pricing'!$M$713:$M$892,MATCH('Project 1'!U$8,'Term Pricing'!$C$713:$C$892,0))*$E204*$F204)+(U$132*INDEX('Term Pricing'!$N$713:$N$892,MATCH('Project 1'!U$8,'Term Pricing'!$C$713:$C$892,0))*$E204*(1-$F204))</f>
        <v>121723.28550371694</v>
      </c>
      <c r="V204" s="212">
        <f ca="1">(V$132*INDEX('Term Pricing'!$M$713:$M$892,MATCH('Project 1'!V$8,'Term Pricing'!$C$713:$C$892,0))*$E204*$F204)+(V$132*INDEX('Term Pricing'!$N$713:$N$892,MATCH('Project 1'!V$8,'Term Pricing'!$C$713:$C$892,0))*$E204*(1-$F204))</f>
        <v>125121.31755364256</v>
      </c>
      <c r="W204" s="212">
        <f ca="1">(W$132*INDEX('Term Pricing'!$M$713:$M$892,MATCH('Project 1'!W$8,'Term Pricing'!$C$713:$C$892,0))*$E204*$F204)+(W$132*INDEX('Term Pricing'!$N$713:$N$892,MATCH('Project 1'!W$8,'Term Pricing'!$C$713:$C$892,0))*$E204*(1-$F204))</f>
        <v>124400.69499646394</v>
      </c>
      <c r="X204" s="212">
        <f ca="1">(X$132*INDEX('Term Pricing'!$M$713:$M$892,MATCH('Project 1'!X$8,'Term Pricing'!$C$713:$C$892,0))*$E204*$F204)+(X$132*INDEX('Term Pricing'!$N$713:$N$892,MATCH('Project 1'!X$8,'Term Pricing'!$C$713:$C$892,0))*$E204*(1-$F204))</f>
        <v>111683.76599016931</v>
      </c>
      <c r="Y204" s="212">
        <f ca="1">(Y$132*INDEX('Term Pricing'!$M$713:$M$892,MATCH('Project 1'!Y$8,'Term Pricing'!$C$713:$C$892,0))*$E204*$F204)+(Y$132*INDEX('Term Pricing'!$N$713:$N$892,MATCH('Project 1'!Y$8,'Term Pricing'!$C$713:$C$892,0))*$E204*(1-$F204))</f>
        <v>122845.42685957061</v>
      </c>
      <c r="Z204" s="212">
        <f ca="1">(Z$132*INDEX('Term Pricing'!$M$713:$M$892,MATCH('Project 1'!Z$8,'Term Pricing'!$C$713:$C$892,0))*$E204*$F204)+(Z$132*INDEX('Term Pricing'!$N$713:$N$892,MATCH('Project 1'!Z$8,'Term Pricing'!$C$713:$C$892,0))*$E204*(1-$F204))</f>
        <v>118059.20904836344</v>
      </c>
      <c r="AA204" s="212">
        <f ca="1">(AA$132*INDEX('Term Pricing'!$M$713:$M$892,MATCH('Project 1'!AA$8,'Term Pricing'!$C$713:$C$892,0))*$E204*$F204)+(AA$132*INDEX('Term Pricing'!$N$713:$N$892,MATCH('Project 1'!AA$8,'Term Pricing'!$C$713:$C$892,0))*$E204*(1-$F204))</f>
        <v>121102.11901357751</v>
      </c>
      <c r="AB204" s="212">
        <f ca="1">(AB$132*INDEX('Term Pricing'!$M$713:$M$892,MATCH('Project 1'!AB$8,'Term Pricing'!$C$713:$C$892,0))*$E204*$F204)+(AB$132*INDEX('Term Pricing'!$N$713:$N$892,MATCH('Project 1'!AB$8,'Term Pricing'!$C$713:$C$892,0))*$E204*(1-$F204))</f>
        <v>116288.3530227727</v>
      </c>
      <c r="AC204" s="212">
        <f ca="1">(AC$132*INDEX('Term Pricing'!$M$713:$M$892,MATCH('Project 1'!AC$8,'Term Pricing'!$C$713:$C$892,0))*$E204*$F204)+(AC$132*INDEX('Term Pricing'!$N$713:$N$892,MATCH('Project 1'!AC$8,'Term Pricing'!$C$713:$C$892,0))*$E204*(1-$F204))</f>
        <v>119184.97472980793</v>
      </c>
      <c r="AD204" s="212">
        <f ca="1">(AD$132*INDEX('Term Pricing'!$M$713:$M$892,MATCH('Project 1'!AD$8,'Term Pricing'!$C$713:$C$892,0))*$E204*$F204)+(AD$132*INDEX('Term Pricing'!$N$713:$N$892,MATCH('Project 1'!AD$8,'Term Pricing'!$C$713:$C$892,0))*$E204*(1-$F204))</f>
        <v>118164.66073840023</v>
      </c>
      <c r="AE204" s="212">
        <f ca="1">(AE$132*INDEX('Term Pricing'!$M$713:$M$892,MATCH('Project 1'!AE$8,'Term Pricing'!$C$713:$C$892,0))*$E204*$F204)+(AE$132*INDEX('Term Pricing'!$N$713:$N$892,MATCH('Project 1'!AE$8,'Term Pricing'!$C$713:$C$892,0))*$E204*(1-$F204))</f>
        <v>113326.51408905903</v>
      </c>
      <c r="AF204" s="212">
        <f ca="1">(AF$132*INDEX('Term Pricing'!$M$713:$M$892,MATCH('Project 1'!AF$8,'Term Pricing'!$C$713:$C$892,0))*$E204*$F204)+(AF$132*INDEX('Term Pricing'!$N$713:$N$892,MATCH('Project 1'!AF$8,'Term Pricing'!$C$713:$C$892,0))*$E204*(1-$F204))</f>
        <v>116004.86258092296</v>
      </c>
      <c r="AG204" s="212">
        <f ca="1">(AG$132*INDEX('Term Pricing'!$M$713:$M$892,MATCH('Project 1'!AG$8,'Term Pricing'!$C$713:$C$892,0))*$E204*$F204)+(AG$132*INDEX('Term Pricing'!$N$713:$N$892,MATCH('Project 1'!AG$8,'Term Pricing'!$C$713:$C$892,0))*$E204*(1-$F204))</f>
        <v>111162.88902616757</v>
      </c>
      <c r="AH204" s="212">
        <f ca="1">(AH$132*INDEX('Term Pricing'!$M$713:$M$892,MATCH('Project 1'!AH$8,'Term Pricing'!$C$713:$C$892,0))*$E204*$F204)+(AH$132*INDEX('Term Pricing'!$N$713:$N$892,MATCH('Project 1'!AH$8,'Term Pricing'!$C$713:$C$892,0))*$E204*(1-$F204))</f>
        <v>113695.61155802978</v>
      </c>
      <c r="AI204" s="212">
        <f ca="1">(AI$132*INDEX('Term Pricing'!$M$713:$M$892,MATCH('Project 1'!AI$8,'Term Pricing'!$C$713:$C$892,0))*$E204*$F204)+(AI$132*INDEX('Term Pricing'!$N$713:$N$892,MATCH('Project 1'!AI$8,'Term Pricing'!$C$713:$C$892,0))*$E204*(1-$F204))</f>
        <v>112488.17863682529</v>
      </c>
      <c r="AJ204" s="212">
        <f ca="1">(AJ$132*INDEX('Term Pricing'!$M$713:$M$892,MATCH('Project 1'!AJ$8,'Term Pricing'!$C$713:$C$892,0))*$E204*$F204)+(AJ$132*INDEX('Term Pricing'!$N$713:$N$892,MATCH('Project 1'!AJ$8,'Term Pricing'!$C$713:$C$892,0))*$E204*(1-$F204))</f>
        <v>104070.12467779929</v>
      </c>
      <c r="AK204" s="212">
        <f ca="1">(AK$132*INDEX('Term Pricing'!$M$713:$M$892,MATCH('Project 1'!AK$8,'Term Pricing'!$C$713:$C$892,0))*$E204*$F204)+(AK$132*INDEX('Term Pricing'!$N$713:$N$892,MATCH('Project 1'!AK$8,'Term Pricing'!$C$713:$C$892,0))*$E204*(1-$F204))</f>
        <v>109974.57963336669</v>
      </c>
      <c r="AL204" s="212">
        <f ca="1">(AL$132*INDEX('Term Pricing'!$M$713:$M$892,MATCH('Project 1'!AL$8,'Term Pricing'!$C$713:$C$892,0))*$E204*$F204)+(AL$132*INDEX('Term Pricing'!$N$713:$N$892,MATCH('Project 1'!AL$8,'Term Pricing'!$C$713:$C$892,0))*$E204*(1-$F204))</f>
        <v>105165.71097251364</v>
      </c>
      <c r="AM204" s="212">
        <f ca="1">(AM$132*INDEX('Term Pricing'!$M$713:$M$892,MATCH('Project 1'!AM$8,'Term Pricing'!$C$713:$C$892,0))*$E204*$F204)+(AM$132*INDEX('Term Pricing'!$N$713:$N$892,MATCH('Project 1'!AM$8,'Term Pricing'!$C$713:$C$892,0))*$E204*(1-$F204))</f>
        <v>107338.7774224116</v>
      </c>
      <c r="AN204" s="212">
        <f ca="1">(AN$132*INDEX('Term Pricing'!$M$713:$M$892,MATCH('Project 1'!AN$8,'Term Pricing'!$C$713:$C$892,0))*$E204*$F204)+(AN$132*INDEX('Term Pricing'!$N$713:$N$892,MATCH('Project 1'!AN$8,'Term Pricing'!$C$713:$C$892,0))*$E204*(1-$F204))</f>
        <v>102560.00112265121</v>
      </c>
      <c r="AO204" s="212">
        <f ca="1">(AO$132*INDEX('Term Pricing'!$M$713:$M$892,MATCH('Project 1'!AO$8,'Term Pricing'!$C$713:$C$892,0))*$E204*$F204)+(AO$132*INDEX('Term Pricing'!$N$713:$N$892,MATCH('Project 1'!AO$8,'Term Pricing'!$C$713:$C$892,0))*$E204*(1-$F204))</f>
        <v>104592.38704644487</v>
      </c>
      <c r="AP204" s="212">
        <f ca="1">(AP$132*INDEX('Term Pricing'!$M$713:$M$892,MATCH('Project 1'!AP$8,'Term Pricing'!$C$713:$C$892,0))*$E204*$F204)+(AP$132*INDEX('Term Pricing'!$N$713:$N$892,MATCH('Project 1'!AP$8,'Term Pricing'!$C$713:$C$892,0))*$E204*(1-$F204))</f>
        <v>103181.42442849005</v>
      </c>
      <c r="AQ204" s="212">
        <f ca="1">(AQ$132*INDEX('Term Pricing'!$M$713:$M$892,MATCH('Project 1'!AQ$8,'Term Pricing'!$C$713:$C$892,0))*$E204*$F204)+(AQ$132*INDEX('Term Pricing'!$N$713:$N$892,MATCH('Project 1'!AQ$8,'Term Pricing'!$C$713:$C$892,0))*$E204*(1-$F204))</f>
        <v>98465.110871282493</v>
      </c>
      <c r="AR204" s="212">
        <f ca="1">(AR$132*INDEX('Term Pricing'!$M$713:$M$892,MATCH('Project 1'!AR$8,'Term Pricing'!$C$713:$C$892,0))*$E204*$F204)+(AR$132*INDEX('Term Pricing'!$N$713:$N$892,MATCH('Project 1'!AR$8,'Term Pricing'!$C$713:$C$892,0))*$E204*(1-$F204))</f>
        <v>100291.4672150432</v>
      </c>
      <c r="AS204" s="212">
        <f ca="1">(AS$132*INDEX('Term Pricing'!$M$713:$M$892,MATCH('Project 1'!AS$8,'Term Pricing'!$C$713:$C$892,0))*$E204*$F204)+(AS$132*INDEX('Term Pricing'!$N$713:$N$892,MATCH('Project 1'!AS$8,'Term Pricing'!$C$713:$C$892,0))*$E204*(1-$F204))</f>
        <v>95627.899791767995</v>
      </c>
      <c r="AT204" s="212">
        <f ca="1">(AT$132*INDEX('Term Pricing'!$M$713:$M$892,MATCH('Project 1'!AT$8,'Term Pricing'!$C$713:$C$892,0))*$E204*$F204)+(AT$132*INDEX('Term Pricing'!$N$713:$N$892,MATCH('Project 1'!AT$8,'Term Pricing'!$C$713:$C$892,0))*$E204*(1-$F204))</f>
        <v>97320.88607083456</v>
      </c>
      <c r="AU204" s="212">
        <f ca="1">(AU$132*INDEX('Term Pricing'!$M$713:$M$892,MATCH('Project 1'!AU$8,'Term Pricing'!$C$713:$C$892,0))*$E204*$F204)+(AU$132*INDEX('Term Pricing'!$N$713:$N$892,MATCH('Project 1'!AU$8,'Term Pricing'!$C$713:$C$892,0))*$E204*(1-$F204))</f>
        <v>95809.153361562232</v>
      </c>
      <c r="AV204" s="212">
        <f ca="1">(AV$132*INDEX('Term Pricing'!$M$713:$M$892,MATCH('Project 1'!AV$8,'Term Pricing'!$C$713:$C$892,0))*$E204*$F204)+(AV$132*INDEX('Term Pricing'!$N$713:$N$892,MATCH('Project 1'!AV$8,'Term Pricing'!$C$713:$C$892,0))*$E204*(1-$F204))</f>
        <v>85157.76664488492</v>
      </c>
      <c r="AW204" s="212">
        <f ca="1">(AW$132*INDEX('Term Pricing'!$M$713:$M$892,MATCH('Project 1'!AW$8,'Term Pricing'!$C$713:$C$892,0))*$E204*$F204)+(AW$132*INDEX('Term Pricing'!$N$713:$N$892,MATCH('Project 1'!AW$8,'Term Pricing'!$C$713:$C$892,0))*$E204*(1-$F204))</f>
        <v>92740.375190336941</v>
      </c>
      <c r="AX204" s="212">
        <f ca="1">(AX$132*INDEX('Term Pricing'!$M$713:$M$892,MATCH('Project 1'!AX$8,'Term Pricing'!$C$713:$C$892,0))*$E204*$F204)+(AX$132*INDEX('Term Pricing'!$N$713:$N$892,MATCH('Project 1'!AX$8,'Term Pricing'!$C$713:$C$892,0))*$E204*(1-$F204))</f>
        <v>147074.74588102856</v>
      </c>
      <c r="AY204" s="212">
        <f ca="1">(AY$132*INDEX('Term Pricing'!$M$713:$M$892,MATCH('Project 1'!AY$8,'Term Pricing'!$C$713:$C$892,0))*$E204*$F204)+(AY$132*INDEX('Term Pricing'!$N$713:$N$892,MATCH('Project 1'!AY$8,'Term Pricing'!$C$713:$C$892,0))*$E204*(1-$F204))</f>
        <v>149368.6798837441</v>
      </c>
      <c r="AZ204" s="212">
        <f ca="1">(AZ$132*INDEX('Term Pricing'!$M$713:$M$892,MATCH('Project 1'!AZ$8,'Term Pricing'!$C$713:$C$892,0))*$E204*$F204)+(AZ$132*INDEX('Term Pricing'!$N$713:$N$892,MATCH('Project 1'!AZ$8,'Term Pricing'!$C$713:$C$892,0))*$E204*(1-$F204))</f>
        <v>142010.40781362585</v>
      </c>
      <c r="BA204" s="212">
        <f ca="1">(BA$132*INDEX('Term Pricing'!$M$713:$M$892,MATCH('Project 1'!BA$8,'Term Pricing'!$C$713:$C$892,0))*$E204*$F204)+(BA$132*INDEX('Term Pricing'!$N$713:$N$892,MATCH('Project 1'!BA$8,'Term Pricing'!$C$713:$C$892,0))*$E204*(1-$F204))</f>
        <v>144105.90707823803</v>
      </c>
      <c r="BB204" s="212">
        <f ca="1">(BB$132*INDEX('Term Pricing'!$M$713:$M$892,MATCH('Project 1'!BB$8,'Term Pricing'!$C$713:$C$892,0))*$E204*$F204)+(BB$132*INDEX('Term Pricing'!$N$713:$N$892,MATCH('Project 1'!BB$8,'Term Pricing'!$C$713:$C$892,0))*$E204*(1-$F204))</f>
        <v>141456.55481619207</v>
      </c>
      <c r="BC204" s="212">
        <f ca="1">(BC$132*INDEX('Term Pricing'!$M$713:$M$892,MATCH('Project 1'!BC$8,'Term Pricing'!$C$713:$C$892,0))*$E204*$F204)+(BC$132*INDEX('Term Pricing'!$N$713:$N$892,MATCH('Project 1'!BC$8,'Term Pricing'!$C$713:$C$892,0))*$E204*(1-$F204))</f>
        <v>134321.05021736017</v>
      </c>
      <c r="BD204" s="212">
        <f ca="1">(BD$132*INDEX('Term Pricing'!$M$713:$M$892,MATCH('Project 1'!BD$8,'Term Pricing'!$C$713:$C$892,0))*$E204*$F204)+(BD$132*INDEX('Term Pricing'!$N$713:$N$892,MATCH('Project 1'!BD$8,'Term Pricing'!$C$713:$C$892,0))*$E204*(1-$F204))</f>
        <v>136133.85155880786</v>
      </c>
      <c r="BE204" s="212">
        <f ca="1">(BE$132*INDEX('Term Pricing'!$M$713:$M$892,MATCH('Project 1'!BE$8,'Term Pricing'!$C$713:$C$892,0))*$E204*$F204)+(BE$132*INDEX('Term Pricing'!$N$713:$N$892,MATCH('Project 1'!BE$8,'Term Pricing'!$C$713:$C$892,0))*$E204*(1-$F204))</f>
        <v>129159.84177858051</v>
      </c>
      <c r="BF204" s="212">
        <f ca="1">(BF$132*INDEX('Term Pricing'!$M$713:$M$892,MATCH('Project 1'!BF$8,'Term Pricing'!$C$713:$C$892,0))*$E204*$F204)+(BF$132*INDEX('Term Pricing'!$N$713:$N$892,MATCH('Project 1'!BF$8,'Term Pricing'!$C$713:$C$892,0))*$E204*(1-$F204))</f>
        <v>130794.6490950791</v>
      </c>
      <c r="BG204" s="212">
        <f ca="1">(BG$132*INDEX('Term Pricing'!$M$713:$M$892,MATCH('Project 1'!BG$8,'Term Pricing'!$C$713:$C$892,0))*$E204*$F204)+(BG$132*INDEX('Term Pricing'!$N$713:$N$892,MATCH('Project 1'!BG$8,'Term Pricing'!$C$713:$C$892,0))*$E204*(1-$F204))</f>
        <v>128124.52176912158</v>
      </c>
      <c r="BH204" s="212">
        <f ca="1">(BH$132*INDEX('Term Pricing'!$M$713:$M$892,MATCH('Project 1'!BH$8,'Term Pricing'!$C$713:$C$892,0))*$E204*$F204)+(BH$132*INDEX('Term Pricing'!$N$713:$N$892,MATCH('Project 1'!BH$8,'Term Pricing'!$C$713:$C$892,0))*$E204*(1-$F204))</f>
        <v>113315.97673776349</v>
      </c>
      <c r="BI204" s="212">
        <f ca="1">(BI$132*INDEX('Term Pricing'!$M$713:$M$892,MATCH('Project 1'!BI$8,'Term Pricing'!$C$713:$C$892,0))*$E204*$F204)+(BI$132*INDEX('Term Pricing'!$N$713:$N$892,MATCH('Project 1'!BI$8,'Term Pricing'!$C$713:$C$892,0))*$E204*(1-$F204))</f>
        <v>122794.14421557302</v>
      </c>
      <c r="BJ204" s="212">
        <f ca="1">(BJ$132*INDEX('Term Pricing'!$M$713:$M$892,MATCH('Project 1'!BJ$8,'Term Pricing'!$C$713:$C$892,0))*$E204*$F204)+(BJ$132*INDEX('Term Pricing'!$N$713:$N$892,MATCH('Project 1'!BJ$8,'Term Pricing'!$C$713:$C$892,0))*$E204*(1-$F204))</f>
        <v>116262.6950247495</v>
      </c>
      <c r="BK204" s="212">
        <f ca="1">(BK$132*INDEX('Term Pricing'!$M$713:$M$892,MATCH('Project 1'!BK$8,'Term Pricing'!$C$713:$C$892,0))*$E204*$F204)+(BK$132*INDEX('Term Pricing'!$N$713:$N$892,MATCH('Project 1'!BK$8,'Term Pricing'!$C$713:$C$892,0))*$E204*(1-$F204))</f>
        <v>117490.92918181053</v>
      </c>
      <c r="BL204" s="212">
        <f ca="1">(BL$132*INDEX('Term Pricing'!$M$713:$M$892,MATCH('Project 1'!BL$8,'Term Pricing'!$C$713:$C$892,0))*$E204*$F204)+(BL$132*INDEX('Term Pricing'!$N$713:$N$892,MATCH('Project 1'!BL$8,'Term Pricing'!$C$713:$C$892,0))*$E204*(1-$F204))</f>
        <v>111149.56888836458</v>
      </c>
      <c r="BM204" s="212">
        <f ca="1">(BM$132*INDEX('Term Pricing'!$M$713:$M$892,MATCH('Project 1'!BM$8,'Term Pricing'!$C$713:$C$892,0))*$E204*$F204)+(BM$132*INDEX('Term Pricing'!$N$713:$N$892,MATCH('Project 1'!BM$8,'Term Pricing'!$C$713:$C$892,0))*$E204*(1-$F204))</f>
        <v>112230.91385730461</v>
      </c>
      <c r="BN204" s="212">
        <f ca="1">(BN$132*INDEX('Term Pricing'!$M$713:$M$892,MATCH('Project 1'!BN$8,'Term Pricing'!$C$713:$C$892,0))*$E204*$F204)+(BN$132*INDEX('Term Pricing'!$N$713:$N$892,MATCH('Project 1'!BN$8,'Term Pricing'!$C$713:$C$892,0))*$E204*(1-$F204))</f>
        <v>109621.86733845598</v>
      </c>
      <c r="BO204" s="212">
        <f ca="1">(BO$132*INDEX('Term Pricing'!$M$713:$M$892,MATCH('Project 1'!BO$8,'Term Pricing'!$C$713:$C$892,0))*$E204*$F204)+(BO$132*INDEX('Term Pricing'!$N$713:$N$892,MATCH('Project 1'!BO$8,'Term Pricing'!$C$713:$C$892,0))*$E204*(1-$F204))</f>
        <v>103576.65861845261</v>
      </c>
      <c r="BP204" s="212">
        <f ca="1">(BP$132*INDEX('Term Pricing'!$M$713:$M$892,MATCH('Project 1'!BP$8,'Term Pricing'!$C$713:$C$892,0))*$E204*$F204)+(BP$132*INDEX('Term Pricing'!$N$713:$N$892,MATCH('Project 1'!BP$8,'Term Pricing'!$C$713:$C$892,0))*$E204*(1-$F204))</f>
        <v>104454.68979728215</v>
      </c>
      <c r="BQ204" s="212">
        <f ca="1">(BQ$132*INDEX('Term Pricing'!$M$713:$M$892,MATCH('Project 1'!BQ$8,'Term Pricing'!$C$713:$C$892,0))*$E204*$F204)+(BQ$132*INDEX('Term Pricing'!$N$713:$N$892,MATCH('Project 1'!BQ$8,'Term Pricing'!$C$713:$C$892,0))*$E204*(1-$F204))</f>
        <v>98612.871481713548</v>
      </c>
      <c r="BR204" s="212">
        <f ca="1">(BR$132*INDEX('Term Pricing'!$M$713:$M$892,MATCH('Project 1'!BR$8,'Term Pricing'!$C$713:$C$892,0))*$E204*$F204)+(BR$132*INDEX('Term Pricing'!$N$713:$N$892,MATCH('Project 1'!BR$8,'Term Pricing'!$C$713:$C$892,0))*$E204*(1-$F204))</f>
        <v>99366.653054920607</v>
      </c>
      <c r="BS204" s="212">
        <f ca="1">(BS$132*INDEX('Term Pricing'!$M$713:$M$892,MATCH('Project 1'!BS$8,'Term Pricing'!$C$713:$C$892,0))*$E204*$F204)+(BS$132*INDEX('Term Pricing'!$N$713:$N$892,MATCH('Project 1'!BS$8,'Term Pricing'!$C$713:$C$892,0))*$E204*(1-$F204))</f>
        <v>96856.288058765174</v>
      </c>
      <c r="BT204" s="212">
        <f ca="1">(BT$132*INDEX('Term Pricing'!$M$713:$M$892,MATCH('Project 1'!BT$8,'Term Pricing'!$C$713:$C$892,0))*$E204*$F204)+(BT$132*INDEX('Term Pricing'!$N$713:$N$892,MATCH('Project 1'!BT$8,'Term Pricing'!$C$713:$C$892,0))*$E204*(1-$F204))</f>
        <v>85237.731674173003</v>
      </c>
      <c r="BU204" s="212">
        <f ca="1">(BU$132*INDEX('Term Pricing'!$M$713:$M$892,MATCH('Project 1'!BU$8,'Term Pricing'!$C$713:$C$892,0))*$E204*$F204)+(BU$132*INDEX('Term Pricing'!$N$713:$N$892,MATCH('Project 1'!BU$8,'Term Pricing'!$C$713:$C$892,0))*$E204*(1-$F204))</f>
        <v>91910.23198029786</v>
      </c>
      <c r="BV204" s="212">
        <f ca="1">(BV$132*INDEX('Term Pricing'!$M$713:$M$892,MATCH('Project 1'!BV$8,'Term Pricing'!$C$713:$C$892,0))*$E204*$F204)+(BV$132*INDEX('Term Pricing'!$N$713:$N$892,MATCH('Project 1'!BV$8,'Term Pricing'!$C$713:$C$892,0))*$E204*(1-$F204))</f>
        <v>86590.920046163519</v>
      </c>
      <c r="BW204" s="212">
        <f ca="1">(BW$132*INDEX('Term Pricing'!$M$713:$M$892,MATCH('Project 1'!BW$8,'Term Pricing'!$C$713:$C$892,0))*$E204*$F204)+(BW$132*INDEX('Term Pricing'!$N$713:$N$892,MATCH('Project 1'!BW$8,'Term Pricing'!$C$713:$C$892,0))*$E204*(1-$F204))</f>
        <v>87072.770628548693</v>
      </c>
      <c r="BX204" s="212">
        <f ca="1">(BX$132*INDEX('Term Pricing'!$M$713:$M$892,MATCH('Project 1'!BX$8,'Term Pricing'!$C$713:$C$892,0))*$E204*$F204)+(BX$132*INDEX('Term Pricing'!$N$713:$N$892,MATCH('Project 1'!BX$8,'Term Pricing'!$C$713:$C$892,0))*$E204*(1-$F204))</f>
        <v>81965.701334115598</v>
      </c>
      <c r="BY204" s="212">
        <f ca="1">(BY$132*INDEX('Term Pricing'!$M$713:$M$892,MATCH('Project 1'!BY$8,'Term Pricing'!$C$713:$C$892,0))*$E204*$F204)+(BY$132*INDEX('Term Pricing'!$N$713:$N$892,MATCH('Project 1'!BY$8,'Term Pricing'!$C$713:$C$892,0))*$E204*(1-$F204))</f>
        <v>82353.77687435066</v>
      </c>
      <c r="BZ204" s="212">
        <f ca="1">(BZ$132*INDEX('Term Pricing'!$M$713:$M$892,MATCH('Project 1'!BZ$8,'Term Pricing'!$C$713:$C$892,0))*$E204*$F204)+(BZ$132*INDEX('Term Pricing'!$N$713:$N$892,MATCH('Project 1'!BZ$8,'Term Pricing'!$C$713:$C$892,0))*$E204*(1-$F204))</f>
        <v>80041.488666148958</v>
      </c>
      <c r="CA204" s="212">
        <f ca="1">(CA$132*INDEX('Term Pricing'!$M$713:$M$892,MATCH('Project 1'!CA$8,'Term Pricing'!$C$713:$C$892,0))*$E204*$F204)+(CA$132*INDEX('Term Pricing'!$N$713:$N$892,MATCH('Project 1'!CA$8,'Term Pricing'!$C$713:$C$892,0))*$E204*(1-$F204))</f>
        <v>75253.567229676148</v>
      </c>
      <c r="CB204" s="212">
        <f ca="1">(CB$132*INDEX('Term Pricing'!$M$713:$M$892,MATCH('Project 1'!CB$8,'Term Pricing'!$C$713:$C$892,0))*$E204*$F204)+(CB$132*INDEX('Term Pricing'!$N$713:$N$892,MATCH('Project 1'!CB$8,'Term Pricing'!$C$713:$C$892,0))*$E204*(1-$F204))</f>
        <v>75516.293498801257</v>
      </c>
      <c r="CC204" s="212">
        <f ca="1">(CC$132*INDEX('Term Pricing'!$M$713:$M$892,MATCH('Project 1'!CC$8,'Term Pricing'!$C$713:$C$892,0))*$E204*$F204)+(CC$132*INDEX('Term Pricing'!$N$713:$N$892,MATCH('Project 1'!CC$8,'Term Pricing'!$C$713:$C$892,0))*$E204*(1-$F204))</f>
        <v>70940.484110412217</v>
      </c>
      <c r="CD204" s="212">
        <f ca="1">(CD$132*INDEX('Term Pricing'!$M$713:$M$892,MATCH('Project 1'!CD$8,'Term Pricing'!$C$713:$C$892,0))*$E204*$F204)+(CD$132*INDEX('Term Pricing'!$N$713:$N$892,MATCH('Project 1'!CD$8,'Term Pricing'!$C$713:$C$892,0))*$E204*(1-$F204))</f>
        <v>71129.42841681205</v>
      </c>
      <c r="CE204" s="212">
        <f ca="1">(CE$132*INDEX('Term Pricing'!$M$713:$M$892,MATCH('Project 1'!CE$8,'Term Pricing'!$C$713:$C$892,0))*$E204*$F204)+(CE$132*INDEX('Term Pricing'!$N$713:$N$892,MATCH('Project 1'!CE$8,'Term Pricing'!$C$713:$C$892,0))*$E204*(1-$F204))</f>
        <v>68989.79994864529</v>
      </c>
      <c r="CF204" s="212">
        <f ca="1">(CF$132*INDEX('Term Pricing'!$M$713:$M$892,MATCH('Project 1'!CF$8,'Term Pricing'!$C$713:$C$892,0))*$E204*$F204)+(CF$132*INDEX('Term Pricing'!$N$713:$N$892,MATCH('Project 1'!CF$8,'Term Pricing'!$C$713:$C$892,0))*$E204*(1-$F204))</f>
        <v>62571.651221500098</v>
      </c>
      <c r="CG204" s="212">
        <f ca="1">(CG$132*INDEX('Term Pricing'!$M$713:$M$892,MATCH('Project 1'!CG$8,'Term Pricing'!$C$713:$C$892,0))*$E204*$F204)+(CG$132*INDEX('Term Pricing'!$N$713:$N$892,MATCH('Project 1'!CG$8,'Term Pricing'!$C$713:$C$892,0))*$E204*(1-$F204))</f>
        <v>64821.432102938677</v>
      </c>
      <c r="CH204" s="212">
        <f ca="1">(CH$132*INDEX('Term Pricing'!$M$713:$M$892,MATCH('Project 1'!CH$8,'Term Pricing'!$C$713:$C$892,0))*$E204*$F204)+(CH$132*INDEX('Term Pricing'!$N$713:$N$892,MATCH('Project 1'!CH$8,'Term Pricing'!$C$713:$C$892,0))*$E204*(1-$F204))</f>
        <v>61128.152955518839</v>
      </c>
      <c r="CI204" s="212">
        <f ca="1">(CI$132*INDEX('Term Pricing'!$M$713:$M$892,MATCH('Project 1'!CI$8,'Term Pricing'!$C$713:$C$892,0))*$E204*$F204)+(CI$132*INDEX('Term Pricing'!$N$713:$N$892,MATCH('Project 1'!CI$8,'Term Pricing'!$C$713:$C$892,0))*$E204*(1-$F204))</f>
        <v>61673.80319737293</v>
      </c>
      <c r="CJ204" s="212">
        <f ca="1">(CJ$132*INDEX('Term Pricing'!$M$713:$M$892,MATCH('Project 1'!CJ$8,'Term Pricing'!$C$713:$C$892,0))*$E204*$F204)+(CJ$132*INDEX('Term Pricing'!$N$713:$N$892,MATCH('Project 1'!CJ$8,'Term Pricing'!$C$713:$C$892,0))*$E204*(1-$F204))</f>
        <v>58268.62396096094</v>
      </c>
      <c r="CK204" s="212">
        <f ca="1">(CK$132*INDEX('Term Pricing'!$M$713:$M$892,MATCH('Project 1'!CK$8,'Term Pricing'!$C$713:$C$892,0))*$E204*$F204)+(CK$132*INDEX('Term Pricing'!$N$713:$N$892,MATCH('Project 1'!CK$8,'Term Pricing'!$C$713:$C$892,0))*$E204*(1-$F204))</f>
        <v>58777.339430401044</v>
      </c>
      <c r="CL204" s="212">
        <f ca="1">(CL$132*INDEX('Term Pricing'!$M$713:$M$892,MATCH('Project 1'!CL$8,'Term Pricing'!$C$713:$C$892,0))*$E204*$F204)+(CL$132*INDEX('Term Pricing'!$N$713:$N$892,MATCH('Project 1'!CL$8,'Term Pricing'!$C$713:$C$892,0))*$E204*(1-$F204))</f>
        <v>57373.299713671389</v>
      </c>
      <c r="CM204" s="212">
        <f ca="1">(CM$132*INDEX('Term Pricing'!$M$713:$M$892,MATCH('Project 1'!CM$8,'Term Pricing'!$C$713:$C$892,0))*$E204*$F204)+(CM$132*INDEX('Term Pricing'!$N$713:$N$892,MATCH('Project 1'!CM$8,'Term Pricing'!$C$713:$C$892,0))*$E204*(1-$F204))</f>
        <v>54192.543575746342</v>
      </c>
      <c r="CN204" s="212">
        <f ca="1">(CN$132*INDEX('Term Pricing'!$M$713:$M$892,MATCH('Project 1'!CN$8,'Term Pricing'!$C$713:$C$892,0))*$E204*$F204)+(CN$132*INDEX('Term Pricing'!$N$713:$N$892,MATCH('Project 1'!CN$8,'Term Pricing'!$C$713:$C$892,0))*$E204*(1-$F204))</f>
        <v>54654.45285933563</v>
      </c>
      <c r="CO204" s="212">
        <f ca="1">(CO$132*INDEX('Term Pricing'!$M$713:$M$892,MATCH('Project 1'!CO$8,'Term Pricing'!$C$713:$C$892,0))*$E204*$F204)+(CO$132*INDEX('Term Pricing'!$N$713:$N$892,MATCH('Project 1'!CO$8,'Term Pricing'!$C$713:$C$892,0))*$E204*(1-$F204))</f>
        <v>51619.219313098256</v>
      </c>
      <c r="CP204" s="212">
        <f ca="1">(CP$132*INDEX('Term Pricing'!$M$713:$M$892,MATCH('Project 1'!CP$8,'Term Pricing'!$C$713:$C$892,0))*$E204*$F204)+(CP$132*INDEX('Term Pricing'!$N$713:$N$892,MATCH('Project 1'!CP$8,'Term Pricing'!$C$713:$C$892,0))*$E204*(1-$F204))</f>
        <v>52055.230243359518</v>
      </c>
      <c r="CQ204" s="212">
        <f ca="1">(CQ$132*INDEX('Term Pricing'!$M$713:$M$892,MATCH('Project 1'!CQ$8,'Term Pricing'!$C$713:$C$892,0))*$E204*$F204)+(CQ$132*INDEX('Term Pricing'!$N$713:$N$892,MATCH('Project 1'!CQ$8,'Term Pricing'!$C$713:$C$892,0))*$E204*(1-$F204))</f>
        <v>50800.57275934839</v>
      </c>
      <c r="CR204" s="212">
        <f ca="1">(CR$132*INDEX('Term Pricing'!$M$713:$M$892,MATCH('Project 1'!CR$8,'Term Pricing'!$C$713:$C$892,0))*$E204*$F204)+(CR$132*INDEX('Term Pricing'!$N$713:$N$892,MATCH('Project 1'!CR$8,'Term Pricing'!$C$713:$C$892,0))*$E204*(1-$F204))</f>
        <v>44778.195806124808</v>
      </c>
      <c r="CS204" s="212">
        <f ca="1">(CS$132*INDEX('Term Pricing'!$M$713:$M$892,MATCH('Project 1'!CS$8,'Term Pricing'!$C$713:$C$892,0))*$E204*$F204)+(CS$132*INDEX('Term Pricing'!$N$713:$N$892,MATCH('Project 1'!CS$8,'Term Pricing'!$C$713:$C$892,0))*$E204*(1-$F204))</f>
        <v>48381.027469130204</v>
      </c>
      <c r="CT204" s="212">
        <f ca="1">(CT$132*INDEX('Term Pricing'!$M$713:$M$892,MATCH('Project 1'!CT$8,'Term Pricing'!$C$713:$C$892,0))*$E204*$F204)+(CT$132*INDEX('Term Pricing'!$N$713:$N$892,MATCH('Project 1'!CT$8,'Term Pricing'!$C$713:$C$892,0))*$E204*(1-$F204))</f>
        <v>45692.882536102959</v>
      </c>
      <c r="CU204" s="212">
        <f ca="1">(CU$132*INDEX('Term Pricing'!$M$713:$M$892,MATCH('Project 1'!CU$8,'Term Pricing'!$C$713:$C$892,0))*$E204*$F204)+(CU$132*INDEX('Term Pricing'!$N$713:$N$892,MATCH('Project 1'!CU$8,'Term Pricing'!$C$713:$C$892,0))*$E204*(1-$F204))</f>
        <v>46202.400000000001</v>
      </c>
      <c r="CV204" s="212">
        <f ca="1">(CV$132*INDEX('Term Pricing'!$M$713:$M$892,MATCH('Project 1'!CV$8,'Term Pricing'!$C$713:$C$892,0))*$E204*$F204)+(CV$132*INDEX('Term Pricing'!$N$713:$N$892,MATCH('Project 1'!CV$8,'Term Pricing'!$C$713:$C$892,0))*$E204*(1-$F204))</f>
        <v>44712</v>
      </c>
      <c r="CW204" s="212">
        <f ca="1">(CW$132*INDEX('Term Pricing'!$M$713:$M$892,MATCH('Project 1'!CW$8,'Term Pricing'!$C$713:$C$892,0))*$E204*$F204)+(CW$132*INDEX('Term Pricing'!$N$713:$N$892,MATCH('Project 1'!CW$8,'Term Pricing'!$C$713:$C$892,0))*$E204*(1-$F204))</f>
        <v>46202.400000000001</v>
      </c>
      <c r="CX204" s="212">
        <f ca="1">(CX$132*INDEX('Term Pricing'!$M$713:$M$892,MATCH('Project 1'!CX$8,'Term Pricing'!$C$713:$C$892,0))*$E204*$F204)+(CX$132*INDEX('Term Pricing'!$N$713:$N$892,MATCH('Project 1'!CX$8,'Term Pricing'!$C$713:$C$892,0))*$E204*(1-$F204))</f>
        <v>46202.400000000001</v>
      </c>
      <c r="CY204" s="212">
        <f ca="1">(CY$132*INDEX('Term Pricing'!$M$713:$M$892,MATCH('Project 1'!CY$8,'Term Pricing'!$C$713:$C$892,0))*$E204*$F204)+(CY$132*INDEX('Term Pricing'!$N$713:$N$892,MATCH('Project 1'!CY$8,'Term Pricing'!$C$713:$C$892,0))*$E204*(1-$F204))</f>
        <v>44712</v>
      </c>
      <c r="CZ204" s="212">
        <f ca="1">(CZ$132*INDEX('Term Pricing'!$M$713:$M$892,MATCH('Project 1'!CZ$8,'Term Pricing'!$C$713:$C$892,0))*$E204*$F204)+(CZ$132*INDEX('Term Pricing'!$N$713:$N$892,MATCH('Project 1'!CZ$8,'Term Pricing'!$C$713:$C$892,0))*$E204*(1-$F204))</f>
        <v>46202.400000000001</v>
      </c>
      <c r="DA204" s="212">
        <f ca="1">(DA$132*INDEX('Term Pricing'!$M$713:$M$892,MATCH('Project 1'!DA$8,'Term Pricing'!$C$713:$C$892,0))*$E204*$F204)+(DA$132*INDEX('Term Pricing'!$N$713:$N$892,MATCH('Project 1'!DA$8,'Term Pricing'!$C$713:$C$892,0))*$E204*(1-$F204))</f>
        <v>44712</v>
      </c>
      <c r="DB204" s="212">
        <f ca="1">(DB$132*INDEX('Term Pricing'!$M$713:$M$892,MATCH('Project 1'!DB$8,'Term Pricing'!$C$713:$C$892,0))*$E204*$F204)+(DB$132*INDEX('Term Pricing'!$N$713:$N$892,MATCH('Project 1'!DB$8,'Term Pricing'!$C$713:$C$892,0))*$E204*(1-$F204))</f>
        <v>46202.400000000001</v>
      </c>
      <c r="DC204" s="212">
        <f ca="1">(DC$132*INDEX('Term Pricing'!$M$713:$M$892,MATCH('Project 1'!DC$8,'Term Pricing'!$C$713:$C$892,0))*$E204*$F204)+(DC$132*INDEX('Term Pricing'!$N$713:$N$892,MATCH('Project 1'!DC$8,'Term Pricing'!$C$713:$C$892,0))*$E204*(1-$F204))</f>
        <v>46202.400000000001</v>
      </c>
      <c r="DD204" s="212">
        <f ca="1">(DD$132*INDEX('Term Pricing'!$M$713:$M$892,MATCH('Project 1'!DD$8,'Term Pricing'!$C$713:$C$892,0))*$E204*$F204)+(DD$132*INDEX('Term Pricing'!$N$713:$N$892,MATCH('Project 1'!DD$8,'Term Pricing'!$C$713:$C$892,0))*$E204*(1-$F204))</f>
        <v>41731.199999999997</v>
      </c>
      <c r="DE204" s="212">
        <f ca="1">(DE$132*INDEX('Term Pricing'!$M$713:$M$892,MATCH('Project 1'!DE$8,'Term Pricing'!$C$713:$C$892,0))*$E204*$F204)+(DE$132*INDEX('Term Pricing'!$N$713:$N$892,MATCH('Project 1'!DE$8,'Term Pricing'!$C$713:$C$892,0))*$E204*(1-$F204))</f>
        <v>46202.400000000001</v>
      </c>
      <c r="DF204" s="212">
        <f ca="1">(DF$132*INDEX('Term Pricing'!$M$713:$M$892,MATCH('Project 1'!DF$8,'Term Pricing'!$C$713:$C$892,0))*$E204*$F204)+(DF$132*INDEX('Term Pricing'!$N$713:$N$892,MATCH('Project 1'!DF$8,'Term Pricing'!$C$713:$C$892,0))*$E204*(1-$F204))</f>
        <v>44712</v>
      </c>
      <c r="DG204" s="212">
        <f ca="1">(DG$132*INDEX('Term Pricing'!$M$713:$M$892,MATCH('Project 1'!DG$8,'Term Pricing'!$C$713:$C$892,0))*$E204*$F204)+(DG$132*INDEX('Term Pricing'!$N$713:$N$892,MATCH('Project 1'!DG$8,'Term Pricing'!$C$713:$C$892,0))*$E204*(1-$F204))</f>
        <v>46202.400000000001</v>
      </c>
      <c r="DH204" s="212">
        <f ca="1">(DH$132*INDEX('Term Pricing'!$M$713:$M$892,MATCH('Project 1'!DH$8,'Term Pricing'!$C$713:$C$892,0))*$E204*$F204)+(DH$132*INDEX('Term Pricing'!$N$713:$N$892,MATCH('Project 1'!DH$8,'Term Pricing'!$C$713:$C$892,0))*$E204*(1-$F204))</f>
        <v>44712</v>
      </c>
      <c r="DI204" s="212">
        <f ca="1">(DI$132*INDEX('Term Pricing'!$M$713:$M$892,MATCH('Project 1'!DI$8,'Term Pricing'!$C$713:$C$892,0))*$E204*$F204)+(DI$132*INDEX('Term Pricing'!$N$713:$N$892,MATCH('Project 1'!DI$8,'Term Pricing'!$C$713:$C$892,0))*$E204*(1-$F204))</f>
        <v>46202.400000000001</v>
      </c>
      <c r="DJ204" s="212">
        <f ca="1">(DJ$132*INDEX('Term Pricing'!$M$713:$M$892,MATCH('Project 1'!DJ$8,'Term Pricing'!$C$713:$C$892,0))*$E204*$F204)+(DJ$132*INDEX('Term Pricing'!$N$713:$N$892,MATCH('Project 1'!DJ$8,'Term Pricing'!$C$713:$C$892,0))*$E204*(1-$F204))</f>
        <v>46202.400000000001</v>
      </c>
      <c r="DK204" s="212">
        <f ca="1">(DK$132*INDEX('Term Pricing'!$M$713:$M$892,MATCH('Project 1'!DK$8,'Term Pricing'!$C$713:$C$892,0))*$E204*$F204)+(DK$132*INDEX('Term Pricing'!$N$713:$N$892,MATCH('Project 1'!DK$8,'Term Pricing'!$C$713:$C$892,0))*$E204*(1-$F204))</f>
        <v>44712</v>
      </c>
      <c r="DL204" s="212">
        <f ca="1">(DL$132*INDEX('Term Pricing'!$M$713:$M$892,MATCH('Project 1'!DL$8,'Term Pricing'!$C$713:$C$892,0))*$E204*$F204)+(DL$132*INDEX('Term Pricing'!$N$713:$N$892,MATCH('Project 1'!DL$8,'Term Pricing'!$C$713:$C$892,0))*$E204*(1-$F204))</f>
        <v>46202.400000000001</v>
      </c>
      <c r="DM204" s="212">
        <f ca="1">(DM$132*INDEX('Term Pricing'!$M$713:$M$892,MATCH('Project 1'!DM$8,'Term Pricing'!$C$713:$C$892,0))*$E204*$F204)+(DM$132*INDEX('Term Pricing'!$N$713:$N$892,MATCH('Project 1'!DM$8,'Term Pricing'!$C$713:$C$892,0))*$E204*(1-$F204))</f>
        <v>44712</v>
      </c>
      <c r="DN204" s="212">
        <f ca="1">(DN$132*INDEX('Term Pricing'!$M$713:$M$892,MATCH('Project 1'!DN$8,'Term Pricing'!$C$713:$C$892,0))*$E204*$F204)+(DN$132*INDEX('Term Pricing'!$N$713:$N$892,MATCH('Project 1'!DN$8,'Term Pricing'!$C$713:$C$892,0))*$E204*(1-$F204))</f>
        <v>46202.400000000001</v>
      </c>
      <c r="DO204" s="212">
        <f ca="1">(DO$132*INDEX('Term Pricing'!$M$713:$M$892,MATCH('Project 1'!DO$8,'Term Pricing'!$C$713:$C$892,0))*$E204*$F204)+(DO$132*INDEX('Term Pricing'!$N$713:$N$892,MATCH('Project 1'!DO$8,'Term Pricing'!$C$713:$C$892,0))*$E204*(1-$F204))</f>
        <v>46202.400000000001</v>
      </c>
      <c r="DP204" s="212">
        <f ca="1">(DP$132*INDEX('Term Pricing'!$M$713:$M$892,MATCH('Project 1'!DP$8,'Term Pricing'!$C$713:$C$892,0))*$E204*$F204)+(DP$132*INDEX('Term Pricing'!$N$713:$N$892,MATCH('Project 1'!DP$8,'Term Pricing'!$C$713:$C$892,0))*$E204*(1-$F204))</f>
        <v>41731.199999999997</v>
      </c>
      <c r="DQ204" s="212">
        <f ca="1">(DQ$132*INDEX('Term Pricing'!$M$713:$M$892,MATCH('Project 1'!DQ$8,'Term Pricing'!$C$713:$C$892,0))*$E204*$F204)+(DQ$132*INDEX('Term Pricing'!$N$713:$N$892,MATCH('Project 1'!DQ$8,'Term Pricing'!$C$713:$C$892,0))*$E204*(1-$F204))</f>
        <v>46202.400000000001</v>
      </c>
      <c r="DR204" s="212">
        <f ca="1">(DR$132*INDEX('Term Pricing'!$M$713:$M$892,MATCH('Project 1'!DR$8,'Term Pricing'!$C$713:$C$892,0))*$E204*$F204)+(DR$132*INDEX('Term Pricing'!$N$713:$N$892,MATCH('Project 1'!DR$8,'Term Pricing'!$C$713:$C$892,0))*$E204*(1-$F204))</f>
        <v>44712</v>
      </c>
      <c r="DS204" s="212">
        <f ca="1">(DS$132*INDEX('Term Pricing'!$M$713:$M$892,MATCH('Project 1'!DS$8,'Term Pricing'!$C$713:$C$892,0))*$E204*$F204)+(DS$132*INDEX('Term Pricing'!$N$713:$N$892,MATCH('Project 1'!DS$8,'Term Pricing'!$C$713:$C$892,0))*$E204*(1-$F204))</f>
        <v>46202.400000000001</v>
      </c>
      <c r="DT204" s="212">
        <f ca="1">(DT$132*INDEX('Term Pricing'!$M$713:$M$892,MATCH('Project 1'!DT$8,'Term Pricing'!$C$713:$C$892,0))*$E204*$F204)+(DT$132*INDEX('Term Pricing'!$N$713:$N$892,MATCH('Project 1'!DT$8,'Term Pricing'!$C$713:$C$892,0))*$E204*(1-$F204))</f>
        <v>44712</v>
      </c>
      <c r="DU204" s="212">
        <f ca="1">(DU$132*INDEX('Term Pricing'!$M$713:$M$892,MATCH('Project 1'!DU$8,'Term Pricing'!$C$713:$C$892,0))*$E204*$F204)+(DU$132*INDEX('Term Pricing'!$N$713:$N$892,MATCH('Project 1'!DU$8,'Term Pricing'!$C$713:$C$892,0))*$E204*(1-$F204))</f>
        <v>46202.400000000001</v>
      </c>
      <c r="DV204" s="212">
        <f ca="1">(DV$132*INDEX('Term Pricing'!$M$713:$M$892,MATCH('Project 1'!DV$8,'Term Pricing'!$C$713:$C$892,0))*$E204*$F204)+(DV$132*INDEX('Term Pricing'!$N$713:$N$892,MATCH('Project 1'!DV$8,'Term Pricing'!$C$713:$C$892,0))*$E204*(1-$F204))</f>
        <v>46202.400000000001</v>
      </c>
      <c r="DW204" s="212">
        <f ca="1">(DW$132*INDEX('Term Pricing'!$M$713:$M$892,MATCH('Project 1'!DW$8,'Term Pricing'!$C$713:$C$892,0))*$E204*$F204)+(DW$132*INDEX('Term Pricing'!$N$713:$N$892,MATCH('Project 1'!DW$8,'Term Pricing'!$C$713:$C$892,0))*$E204*(1-$F204))</f>
        <v>44712</v>
      </c>
      <c r="DX204" s="212">
        <f ca="1">(DX$132*INDEX('Term Pricing'!$M$713:$M$892,MATCH('Project 1'!DX$8,'Term Pricing'!$C$713:$C$892,0))*$E204*$F204)+(DX$132*INDEX('Term Pricing'!$N$713:$N$892,MATCH('Project 1'!DX$8,'Term Pricing'!$C$713:$C$892,0))*$E204*(1-$F204))</f>
        <v>46202.400000000001</v>
      </c>
      <c r="DY204" s="212">
        <f ca="1">(DY$132*INDEX('Term Pricing'!$M$713:$M$892,MATCH('Project 1'!DY$8,'Term Pricing'!$C$713:$C$892,0))*$E204*$F204)+(DY$132*INDEX('Term Pricing'!$N$713:$N$892,MATCH('Project 1'!DY$8,'Term Pricing'!$C$713:$C$892,0))*$E204*(1-$F204))</f>
        <v>44712</v>
      </c>
      <c r="DZ204" s="212">
        <f ca="1">(DZ$132*INDEX('Term Pricing'!$M$713:$M$892,MATCH('Project 1'!DZ$8,'Term Pricing'!$C$713:$C$892,0))*$E204*$F204)+(DZ$132*INDEX('Term Pricing'!$N$713:$N$892,MATCH('Project 1'!DZ$8,'Term Pricing'!$C$713:$C$892,0))*$E204*(1-$F204))</f>
        <v>46202.400000000001</v>
      </c>
    </row>
    <row r="205" spans="1:130">
      <c r="A205" s="151"/>
      <c r="C205" s="34" t="s">
        <v>84</v>
      </c>
      <c r="E205" s="70">
        <f>Inputs!H137</f>
        <v>0.2</v>
      </c>
      <c r="F205" s="70">
        <f>Inputs!I137</f>
        <v>0.6</v>
      </c>
      <c r="G205" s="54" t="s">
        <v>83</v>
      </c>
      <c r="H205" s="272">
        <f ca="1">IFERROR(SUM($J205:$DZ205)/(SUM($J$132:$DZ$132)*E205),0)</f>
        <v>4.0636466251453651</v>
      </c>
      <c r="I205" s="29"/>
      <c r="J205" s="212">
        <f>(J$132*INDEX('Term Pricing'!$M$898:$M$1077,MATCH('Project 1'!J$8,'Term Pricing'!$C$898:$C$1077,0))*$E205*$F205)+(J$132*INDEX('Term Pricing'!$N$898:$N$1077,MATCH('Project 1'!J$8,'Term Pricing'!$C$898:$C$1077,0))*$E205*(1-$F205))</f>
        <v>0</v>
      </c>
      <c r="K205" s="212">
        <f>(K$132*INDEX('Term Pricing'!$M$898:$M$1077,MATCH('Project 1'!K$8,'Term Pricing'!$C$898:$C$1077,0))*$E205*$F205)+(K$132*INDEX('Term Pricing'!$N$898:$N$1077,MATCH('Project 1'!K$8,'Term Pricing'!$C$898:$C$1077,0))*$E205*(1-$F205))</f>
        <v>0</v>
      </c>
      <c r="L205" s="212">
        <f>(L$132*INDEX('Term Pricing'!$M$898:$M$1077,MATCH('Project 1'!L$8,'Term Pricing'!$C$898:$C$1077,0))*$E205*$F205)+(L$132*INDEX('Term Pricing'!$N$898:$N$1077,MATCH('Project 1'!L$8,'Term Pricing'!$C$898:$C$1077,0))*$E205*(1-$F205))</f>
        <v>0</v>
      </c>
      <c r="M205" s="212">
        <f>(M$132*INDEX('Term Pricing'!$M$898:$M$1077,MATCH('Project 1'!M$8,'Term Pricing'!$C$898:$C$1077,0))*$E205*$F205)+(M$132*INDEX('Term Pricing'!$N$898:$N$1077,MATCH('Project 1'!M$8,'Term Pricing'!$C$898:$C$1077,0))*$E205*(1-$F205))</f>
        <v>0</v>
      </c>
      <c r="N205" s="212">
        <f>(N$132*INDEX('Term Pricing'!$M$898:$M$1077,MATCH('Project 1'!N$8,'Term Pricing'!$C$898:$C$1077,0))*$E205*$F205)+(N$132*INDEX('Term Pricing'!$N$898:$N$1077,MATCH('Project 1'!N$8,'Term Pricing'!$C$898:$C$1077,0))*$E205*(1-$F205))</f>
        <v>0</v>
      </c>
      <c r="O205" s="212">
        <f>(O$132*INDEX('Term Pricing'!$M$898:$M$1077,MATCH('Project 1'!O$8,'Term Pricing'!$C$898:$C$1077,0))*$E205*$F205)+(O$132*INDEX('Term Pricing'!$N$898:$N$1077,MATCH('Project 1'!O$8,'Term Pricing'!$C$898:$C$1077,0))*$E205*(1-$F205))</f>
        <v>0</v>
      </c>
      <c r="P205" s="212">
        <f>(P$132*INDEX('Term Pricing'!$M$898:$M$1077,MATCH('Project 1'!P$8,'Term Pricing'!$C$898:$C$1077,0))*$E205*$F205)+(P$132*INDEX('Term Pricing'!$N$898:$N$1077,MATCH('Project 1'!P$8,'Term Pricing'!$C$898:$C$1077,0))*$E205*(1-$F205))</f>
        <v>49766.399999999994</v>
      </c>
      <c r="Q205" s="212">
        <f>(Q$132*INDEX('Term Pricing'!$M$898:$M$1077,MATCH('Project 1'!Q$8,'Term Pricing'!$C$898:$C$1077,0))*$E205*$F205)+(Q$132*INDEX('Term Pricing'!$N$898:$N$1077,MATCH('Project 1'!Q$8,'Term Pricing'!$C$898:$C$1077,0))*$E205*(1-$F205))</f>
        <v>51425.279999999999</v>
      </c>
      <c r="R205" s="212">
        <f ca="1">(R$132*INDEX('Term Pricing'!$M$898:$M$1077,MATCH('Project 1'!R$8,'Term Pricing'!$C$898:$C$1077,0))*$E205*$F205)+(R$132*INDEX('Term Pricing'!$N$898:$N$1077,MATCH('Project 1'!R$8,'Term Pricing'!$C$898:$C$1077,0))*$E205*(1-$F205))</f>
        <v>51296.877370163653</v>
      </c>
      <c r="S205" s="212">
        <f ca="1">(S$132*INDEX('Term Pricing'!$M$898:$M$1077,MATCH('Project 1'!S$8,'Term Pricing'!$C$898:$C$1077,0))*$E205*$F205)+(S$132*INDEX('Term Pricing'!$N$898:$N$1077,MATCH('Project 1'!S$8,'Term Pricing'!$C$898:$C$1077,0))*$E205*(1-$F205))</f>
        <v>49559.505807369962</v>
      </c>
      <c r="T205" s="212">
        <f ca="1">(T$132*INDEX('Term Pricing'!$M$898:$M$1077,MATCH('Project 1'!T$8,'Term Pricing'!$C$898:$C$1077,0))*$E205*$F205)+(T$132*INDEX('Term Pricing'!$N$898:$N$1077,MATCH('Project 1'!T$8,'Term Pricing'!$C$898:$C$1077,0))*$E205*(1-$F205))</f>
        <v>51097.863628491134</v>
      </c>
      <c r="U205" s="212">
        <f ca="1">(U$132*INDEX('Term Pricing'!$M$898:$M$1077,MATCH('Project 1'!U$8,'Term Pricing'!$C$898:$C$1077,0))*$E205*$F205)+(U$132*INDEX('Term Pricing'!$N$898:$N$1077,MATCH('Project 1'!U$8,'Term Pricing'!$C$898:$C$1077,0))*$E205*(1-$F205))</f>
        <v>49303.263246134818</v>
      </c>
      <c r="V205" s="212">
        <f ca="1">(V$132*INDEX('Term Pricing'!$M$898:$M$1077,MATCH('Project 1'!V$8,'Term Pricing'!$C$898:$C$1077,0))*$E205*$F205)+(V$132*INDEX('Term Pricing'!$N$898:$N$1077,MATCH('Project 1'!V$8,'Term Pricing'!$C$898:$C$1077,0))*$E205*(1-$F205))</f>
        <v>50788.222354142104</v>
      </c>
      <c r="W205" s="212">
        <f ca="1">(W$132*INDEX('Term Pricing'!$M$898:$M$1077,MATCH('Project 1'!W$8,'Term Pricing'!$C$898:$C$1077,0))*$E205*$F205)+(W$132*INDEX('Term Pricing'!$N$898:$N$1077,MATCH('Project 1'!W$8,'Term Pricing'!$C$898:$C$1077,0))*$E205*(1-$F205))</f>
        <v>50605.764936969463</v>
      </c>
      <c r="X205" s="212">
        <f ca="1">(X$132*INDEX('Term Pricing'!$M$898:$M$1077,MATCH('Project 1'!X$8,'Term Pricing'!$C$898:$C$1077,0))*$E205*$F205)+(X$132*INDEX('Term Pricing'!$N$898:$N$1077,MATCH('Project 1'!X$8,'Term Pricing'!$C$898:$C$1077,0))*$E205*(1-$F205))</f>
        <v>45523.306640358147</v>
      </c>
      <c r="Y205" s="212">
        <f ca="1">(Y$132*INDEX('Term Pricing'!$M$898:$M$1077,MATCH('Project 1'!Y$8,'Term Pricing'!$C$898:$C$1077,0))*$E205*$F205)+(Y$132*INDEX('Term Pricing'!$N$898:$N$1077,MATCH('Project 1'!Y$8,'Term Pricing'!$C$898:$C$1077,0))*$E205*(1-$F205))</f>
        <v>50178.363507154223</v>
      </c>
      <c r="Z205" s="212">
        <f ca="1">(Z$132*INDEX('Term Pricing'!$M$898:$M$1077,MATCH('Project 1'!Z$8,'Term Pricing'!$C$898:$C$1077,0))*$E205*$F205)+(Z$132*INDEX('Term Pricing'!$N$898:$N$1077,MATCH('Project 1'!Z$8,'Term Pricing'!$C$898:$C$1077,0))*$E205*(1-$F205))</f>
        <v>48324.323499565682</v>
      </c>
      <c r="AA205" s="212">
        <f ca="1">(AA$132*INDEX('Term Pricing'!$M$898:$M$1077,MATCH('Project 1'!AA$8,'Term Pricing'!$C$898:$C$1077,0))*$E205*$F205)+(AA$132*INDEX('Term Pricing'!$N$898:$N$1077,MATCH('Project 1'!AA$8,'Term Pricing'!$C$898:$C$1077,0))*$E205*(1-$F205))</f>
        <v>49672.219748893869</v>
      </c>
      <c r="AB205" s="212">
        <f ca="1">(AB$132*INDEX('Term Pricing'!$M$898:$M$1077,MATCH('Project 1'!AB$8,'Term Pricing'!$C$898:$C$1077,0))*$E205*$F205)+(AB$132*INDEX('Term Pricing'!$N$898:$N$1077,MATCH('Project 1'!AB$8,'Term Pricing'!$C$898:$C$1077,0))*$E205*(1-$F205))</f>
        <v>47797.353802342775</v>
      </c>
      <c r="AC205" s="212">
        <f ca="1">(AC$132*INDEX('Term Pricing'!$M$898:$M$1077,MATCH('Project 1'!AC$8,'Term Pricing'!$C$898:$C$1077,0))*$E205*$F205)+(AC$132*INDEX('Term Pricing'!$N$898:$N$1077,MATCH('Project 1'!AC$8,'Term Pricing'!$C$898:$C$1077,0))*$E205*(1-$F205))</f>
        <v>49089.914776332349</v>
      </c>
      <c r="AD205" s="212">
        <f ca="1">(AD$132*INDEX('Term Pricing'!$M$898:$M$1077,MATCH('Project 1'!AD$8,'Term Pricing'!$C$898:$C$1077,0))*$E205*$F205)+(AD$132*INDEX('Term Pricing'!$N$898:$N$1077,MATCH('Project 1'!AD$8,'Term Pricing'!$C$898:$C$1077,0))*$E205*(1-$F205))</f>
        <v>48770.783547322484</v>
      </c>
      <c r="AE205" s="212">
        <f ca="1">(AE$132*INDEX('Term Pricing'!$M$898:$M$1077,MATCH('Project 1'!AE$8,'Term Pricing'!$C$898:$C$1077,0))*$E205*$F205)+(AE$132*INDEX('Term Pricing'!$N$898:$N$1077,MATCH('Project 1'!AE$8,'Term Pricing'!$C$898:$C$1077,0))*$E205*(1-$F205))</f>
        <v>46871.283111919118</v>
      </c>
      <c r="AF205" s="212">
        <f ca="1">(AF$132*INDEX('Term Pricing'!$M$898:$M$1077,MATCH('Project 1'!AF$8,'Term Pricing'!$C$898:$C$1077,0))*$E205*$F205)+(AF$132*INDEX('Term Pricing'!$N$898:$N$1077,MATCH('Project 1'!AF$8,'Term Pricing'!$C$898:$C$1077,0))*$E205*(1-$F205))</f>
        <v>48078.821764914435</v>
      </c>
      <c r="AG205" s="212">
        <f ca="1">(AG$132*INDEX('Term Pricing'!$M$898:$M$1077,MATCH('Project 1'!AG$8,'Term Pricing'!$C$898:$C$1077,0))*$E205*$F205)+(AG$132*INDEX('Term Pricing'!$N$898:$N$1077,MATCH('Project 1'!AG$8,'Term Pricing'!$C$898:$C$1077,0))*$E205*(1-$F205))</f>
        <v>46167.831777719774</v>
      </c>
      <c r="AH205" s="212">
        <f ca="1">(AH$132*INDEX('Term Pricing'!$M$898:$M$1077,MATCH('Project 1'!AH$8,'Term Pricing'!$C$898:$C$1077,0))*$E205*$F205)+(AH$132*INDEX('Term Pricing'!$N$898:$N$1077,MATCH('Project 1'!AH$8,'Term Pricing'!$C$898:$C$1077,0))*$E205*(1-$F205))</f>
        <v>47317.917208422048</v>
      </c>
      <c r="AI205" s="212">
        <f ca="1">(AI$132*INDEX('Term Pricing'!$M$898:$M$1077,MATCH('Project 1'!AI$8,'Term Pricing'!$C$898:$C$1077,0))*$E205*$F205)+(AI$132*INDEX('Term Pricing'!$N$898:$N$1077,MATCH('Project 1'!AI$8,'Term Pricing'!$C$898:$C$1077,0))*$E205*(1-$F205))</f>
        <v>46912.735231371793</v>
      </c>
      <c r="AJ205" s="212">
        <f ca="1">(AJ$132*INDEX('Term Pricing'!$M$898:$M$1077,MATCH('Project 1'!AJ$8,'Term Pricing'!$C$898:$C$1077,0))*$E205*$F205)+(AJ$132*INDEX('Term Pricing'!$N$898:$N$1077,MATCH('Project 1'!AJ$8,'Term Pricing'!$C$898:$C$1077,0))*$E205*(1-$F205))</f>
        <v>43492.240214529782</v>
      </c>
      <c r="AK205" s="212">
        <f ca="1">(AK$132*INDEX('Term Pricing'!$M$898:$M$1077,MATCH('Project 1'!AK$8,'Term Pricing'!$C$898:$C$1077,0))*$E205*$F205)+(AK$132*INDEX('Term Pricing'!$N$898:$N$1077,MATCH('Project 1'!AK$8,'Term Pricing'!$C$898:$C$1077,0))*$E205*(1-$F205))</f>
        <v>46055.317640159417</v>
      </c>
      <c r="AL205" s="212">
        <f ca="1">(AL$132*INDEX('Term Pricing'!$M$898:$M$1077,MATCH('Project 1'!AL$8,'Term Pricing'!$C$898:$C$1077,0))*$E205*$F205)+(AL$132*INDEX('Term Pricing'!$N$898:$N$1077,MATCH('Project 1'!AL$8,'Term Pricing'!$C$898:$C$1077,0))*$E205*(1-$F205))</f>
        <v>44132.978194759926</v>
      </c>
      <c r="AM205" s="212">
        <f ca="1">(AM$132*INDEX('Term Pricing'!$M$898:$M$1077,MATCH('Project 1'!AM$8,'Term Pricing'!$C$898:$C$1077,0))*$E205*$F205)+(AM$132*INDEX('Term Pricing'!$N$898:$N$1077,MATCH('Project 1'!AM$8,'Term Pricing'!$C$898:$C$1077,0))*$E205*(1-$F205))</f>
        <v>45138.508365863687</v>
      </c>
      <c r="AN205" s="212">
        <f ca="1">(AN$132*INDEX('Term Pricing'!$M$898:$M$1077,MATCH('Project 1'!AN$8,'Term Pricing'!$C$898:$C$1077,0))*$E205*$F205)+(AN$132*INDEX('Term Pricing'!$N$898:$N$1077,MATCH('Project 1'!AN$8,'Term Pricing'!$C$898:$C$1077,0))*$E205*(1-$F205))</f>
        <v>43218.525518015944</v>
      </c>
      <c r="AO205" s="212">
        <f ca="1">(AO$132*INDEX('Term Pricing'!$M$898:$M$1077,MATCH('Project 1'!AO$8,'Term Pricing'!$C$898:$C$1077,0))*$E205*$F205)+(AO$132*INDEX('Term Pricing'!$N$898:$N$1077,MATCH('Project 1'!AO$8,'Term Pricing'!$C$898:$C$1077,0))*$E205*(1-$F205))</f>
        <v>44166.526080341748</v>
      </c>
      <c r="AP205" s="212">
        <f ca="1">(AP$132*INDEX('Term Pricing'!$M$898:$M$1077,MATCH('Project 1'!AP$8,'Term Pricing'!$C$898:$C$1077,0))*$E205*$F205)+(AP$132*INDEX('Term Pricing'!$N$898:$N$1077,MATCH('Project 1'!AP$8,'Term Pricing'!$C$898:$C$1077,0))*$E205*(1-$F205))</f>
        <v>43661.213424037705</v>
      </c>
      <c r="AQ205" s="212">
        <f ca="1">(AQ$132*INDEX('Term Pricing'!$M$898:$M$1077,MATCH('Project 1'!AQ$8,'Term Pricing'!$C$898:$C$1077,0))*$E205*$F205)+(AQ$132*INDEX('Term Pricing'!$N$898:$N$1077,MATCH('Project 1'!AQ$8,'Term Pricing'!$C$898:$C$1077,0))*$E205*(1-$F205))</f>
        <v>41752.035140972948</v>
      </c>
      <c r="AR205" s="212">
        <f ca="1">(AR$132*INDEX('Term Pricing'!$M$898:$M$1077,MATCH('Project 1'!AR$8,'Term Pricing'!$C$898:$C$1077,0))*$E205*$F205)+(AR$132*INDEX('Term Pricing'!$N$898:$N$1077,MATCH('Project 1'!AR$8,'Term Pricing'!$C$898:$C$1077,0))*$E205*(1-$F205))</f>
        <v>42614.76786965791</v>
      </c>
      <c r="AS205" s="212">
        <f ca="1">(AS$132*INDEX('Term Pricing'!$M$898:$M$1077,MATCH('Project 1'!AS$8,'Term Pricing'!$C$898:$C$1077,0))*$E205*$F205)+(AS$132*INDEX('Term Pricing'!$N$898:$N$1077,MATCH('Project 1'!AS$8,'Term Pricing'!$C$898:$C$1077,0))*$E205*(1-$F205))</f>
        <v>40717.537388194658</v>
      </c>
      <c r="AT205" s="212">
        <f ca="1">(AT$132*INDEX('Term Pricing'!$M$898:$M$1077,MATCH('Project 1'!AT$8,'Term Pricing'!$C$898:$C$1077,0))*$E205*$F205)+(AT$132*INDEX('Term Pricing'!$N$898:$N$1077,MATCH('Project 1'!AT$8,'Term Pricing'!$C$898:$C$1077,0))*$E205*(1-$F205))</f>
        <v>41524.418589451467</v>
      </c>
      <c r="AU205" s="212">
        <f ca="1">(AU$132*INDEX('Term Pricing'!$M$898:$M$1077,MATCH('Project 1'!AU$8,'Term Pricing'!$C$898:$C$1077,0))*$E205*$F205)+(AU$132*INDEX('Term Pricing'!$N$898:$N$1077,MATCH('Project 1'!AU$8,'Term Pricing'!$C$898:$C$1077,0))*$E205*(1-$F205))</f>
        <v>40964.249639276299</v>
      </c>
      <c r="AV205" s="212">
        <f ca="1">(AV$132*INDEX('Term Pricing'!$M$898:$M$1077,MATCH('Project 1'!AV$8,'Term Pricing'!$C$898:$C$1077,0))*$E205*$F205)+(AV$132*INDEX('Term Pricing'!$N$898:$N$1077,MATCH('Project 1'!AV$8,'Term Pricing'!$C$898:$C$1077,0))*$E205*(1-$F205))</f>
        <v>36485.696123647132</v>
      </c>
      <c r="AW205" s="212">
        <f ca="1">(AW$132*INDEX('Term Pricing'!$M$898:$M$1077,MATCH('Project 1'!AW$8,'Term Pricing'!$C$898:$C$1077,0))*$E205*$F205)+(AW$132*INDEX('Term Pricing'!$N$898:$N$1077,MATCH('Project 1'!AW$8,'Term Pricing'!$C$898:$C$1077,0))*$E205*(1-$F205))</f>
        <v>39816.902380040054</v>
      </c>
      <c r="AX205" s="212">
        <f ca="1">(AX$132*INDEX('Term Pricing'!$M$898:$M$1077,MATCH('Project 1'!AX$8,'Term Pricing'!$C$898:$C$1077,0))*$E205*$F205)+(AX$132*INDEX('Term Pricing'!$N$898:$N$1077,MATCH('Project 1'!AX$8,'Term Pricing'!$C$898:$C$1077,0))*$E205*(1-$F205))</f>
        <v>63275.684633305929</v>
      </c>
      <c r="AY205" s="212">
        <f ca="1">(AY$132*INDEX('Term Pricing'!$M$898:$M$1077,MATCH('Project 1'!AY$8,'Term Pricing'!$C$898:$C$1077,0))*$E205*$F205)+(AY$132*INDEX('Term Pricing'!$N$898:$N$1077,MATCH('Project 1'!AY$8,'Term Pricing'!$C$898:$C$1077,0))*$E205*(1-$F205))</f>
        <v>64395.910719346946</v>
      </c>
      <c r="AZ205" s="212">
        <f ca="1">(AZ$132*INDEX('Term Pricing'!$M$898:$M$1077,MATCH('Project 1'!AZ$8,'Term Pricing'!$C$898:$C$1077,0))*$E205*$F205)+(AZ$132*INDEX('Term Pricing'!$N$898:$N$1077,MATCH('Project 1'!AZ$8,'Term Pricing'!$C$898:$C$1077,0))*$E205*(1-$F205))</f>
        <v>61564.948309661144</v>
      </c>
      <c r="BA205" s="212">
        <f ca="1">(BA$132*INDEX('Term Pricing'!$M$898:$M$1077,MATCH('Project 1'!BA$8,'Term Pricing'!$C$898:$C$1077,0))*$E205*$F205)+(BA$132*INDEX('Term Pricing'!$N$898:$N$1077,MATCH('Project 1'!BA$8,'Term Pricing'!$C$898:$C$1077,0))*$E205*(1-$F205))</f>
        <v>62859.147983938383</v>
      </c>
      <c r="BB205" s="212">
        <f ca="1">(BB$132*INDEX('Term Pricing'!$M$898:$M$1077,MATCH('Project 1'!BB$8,'Term Pricing'!$C$898:$C$1077,0))*$E205*$F205)+(BB$132*INDEX('Term Pricing'!$N$898:$N$1077,MATCH('Project 1'!BB$8,'Term Pricing'!$C$898:$C$1077,0))*$E205*(1-$F205))</f>
        <v>62094.186577699635</v>
      </c>
      <c r="BC205" s="212">
        <f ca="1">(BC$132*INDEX('Term Pricing'!$M$898:$M$1077,MATCH('Project 1'!BC$8,'Term Pricing'!$C$898:$C$1077,0))*$E205*$F205)+(BC$132*INDEX('Term Pricing'!$N$898:$N$1077,MATCH('Project 1'!BC$8,'Term Pricing'!$C$898:$C$1077,0))*$E205*(1-$F205))</f>
        <v>59344.814302634783</v>
      </c>
      <c r="BD205" s="212">
        <f ca="1">(BD$132*INDEX('Term Pricing'!$M$898:$M$1077,MATCH('Project 1'!BD$8,'Term Pricing'!$C$898:$C$1077,0))*$E205*$F205)+(BD$132*INDEX('Term Pricing'!$N$898:$N$1077,MATCH('Project 1'!BD$8,'Term Pricing'!$C$898:$C$1077,0))*$E205*(1-$F205))</f>
        <v>60546.253564550949</v>
      </c>
      <c r="BE205" s="212">
        <f ca="1">(BE$132*INDEX('Term Pricing'!$M$898:$M$1077,MATCH('Project 1'!BE$8,'Term Pricing'!$C$898:$C$1077,0))*$E205*$F205)+(BE$132*INDEX('Term Pricing'!$N$898:$N$1077,MATCH('Project 1'!BE$8,'Term Pricing'!$C$898:$C$1077,0))*$E205*(1-$F205))</f>
        <v>57836.862579773129</v>
      </c>
      <c r="BF205" s="212">
        <f ca="1">(BF$132*INDEX('Term Pricing'!$M$898:$M$1077,MATCH('Project 1'!BF$8,'Term Pricing'!$C$898:$C$1077,0))*$E205*$F205)+(BF$132*INDEX('Term Pricing'!$N$898:$N$1077,MATCH('Project 1'!BF$8,'Term Pricing'!$C$898:$C$1077,0))*$E205*(1-$F205))</f>
        <v>58979.216131861067</v>
      </c>
      <c r="BG205" s="212">
        <f ca="1">(BG$132*INDEX('Term Pricing'!$M$898:$M$1077,MATCH('Project 1'!BG$8,'Term Pricing'!$C$898:$C$1077,0))*$E205*$F205)+(BG$132*INDEX('Term Pricing'!$N$898:$N$1077,MATCH('Project 1'!BG$8,'Term Pricing'!$C$898:$C$1077,0))*$E205*(1-$F205))</f>
        <v>58190.347921210443</v>
      </c>
      <c r="BH205" s="212">
        <f ca="1">(BH$132*INDEX('Term Pricing'!$M$898:$M$1077,MATCH('Project 1'!BH$8,'Term Pricing'!$C$898:$C$1077,0))*$E205*$F205)+(BH$132*INDEX('Term Pricing'!$N$898:$N$1077,MATCH('Project 1'!BH$8,'Term Pricing'!$C$898:$C$1077,0))*$E205*(1-$F205))</f>
        <v>51844.135404117245</v>
      </c>
      <c r="BI205" s="212">
        <f ca="1">(BI$132*INDEX('Term Pricing'!$M$898:$M$1077,MATCH('Project 1'!BI$8,'Term Pricing'!$C$898:$C$1077,0))*$E205*$F205)+(BI$132*INDEX('Term Pricing'!$N$898:$N$1077,MATCH('Project 1'!BI$8,'Term Pricing'!$C$898:$C$1077,0))*$E205*(1-$F205))</f>
        <v>56605.465663209572</v>
      </c>
      <c r="BJ205" s="212">
        <f ca="1">(BJ$132*INDEX('Term Pricing'!$M$898:$M$1077,MATCH('Project 1'!BJ$8,'Term Pricing'!$C$898:$C$1077,0))*$E205*$F205)+(BJ$132*INDEX('Term Pricing'!$N$898:$N$1077,MATCH('Project 1'!BJ$8,'Term Pricing'!$C$898:$C$1077,0))*$E205*(1-$F205))</f>
        <v>54010.492194258826</v>
      </c>
      <c r="BK205" s="212">
        <f ca="1">(BK$132*INDEX('Term Pricing'!$M$898:$M$1077,MATCH('Project 1'!BK$8,'Term Pricing'!$C$898:$C$1077,0))*$E205*$F205)+(BK$132*INDEX('Term Pricing'!$N$898:$N$1077,MATCH('Project 1'!BK$8,'Term Pricing'!$C$898:$C$1077,0))*$E205*(1-$F205))</f>
        <v>55015.670619772522</v>
      </c>
      <c r="BL205" s="212">
        <f ca="1">(BL$132*INDEX('Term Pricing'!$M$898:$M$1077,MATCH('Project 1'!BL$8,'Term Pricing'!$C$898:$C$1077,0))*$E205*$F205)+(BL$132*INDEX('Term Pricing'!$N$898:$N$1077,MATCH('Project 1'!BL$8,'Term Pricing'!$C$898:$C$1077,0))*$E205*(1-$F205))</f>
        <v>52471.564305319516</v>
      </c>
      <c r="BM205" s="212">
        <f ca="1">(BM$132*INDEX('Term Pricing'!$M$898:$M$1077,MATCH('Project 1'!BM$8,'Term Pricing'!$C$898:$C$1077,0))*$E205*$F205)+(BM$132*INDEX('Term Pricing'!$N$898:$N$1077,MATCH('Project 1'!BM$8,'Term Pricing'!$C$898:$C$1077,0))*$E205*(1-$F205))</f>
        <v>53426.330436970995</v>
      </c>
      <c r="BN205" s="212">
        <f ca="1">(BN$132*INDEX('Term Pricing'!$M$898:$M$1077,MATCH('Project 1'!BN$8,'Term Pricing'!$C$898:$C$1077,0))*$E205*$F205)+(BN$132*INDEX('Term Pricing'!$N$898:$N$1077,MATCH('Project 1'!BN$8,'Term Pricing'!$C$898:$C$1077,0))*$E205*(1-$F205))</f>
        <v>52633.44910089967</v>
      </c>
      <c r="BO205" s="212">
        <f ca="1">(BO$132*INDEX('Term Pricing'!$M$898:$M$1077,MATCH('Project 1'!BO$8,'Term Pricing'!$C$898:$C$1077,0))*$E205*$F205)+(BO$132*INDEX('Term Pricing'!$N$898:$N$1077,MATCH('Project 1'!BO$8,'Term Pricing'!$C$898:$C$1077,0))*$E205*(1-$F205))</f>
        <v>50170.251985452262</v>
      </c>
      <c r="BP205" s="212">
        <f ca="1">(BP$132*INDEX('Term Pricing'!$M$898:$M$1077,MATCH('Project 1'!BP$8,'Term Pricing'!$C$898:$C$1077,0))*$E205*$F205)+(BP$132*INDEX('Term Pricing'!$N$898:$N$1077,MATCH('Project 1'!BP$8,'Term Pricing'!$C$898:$C$1077,0))*$E205*(1-$F205))</f>
        <v>51054.369634930314</v>
      </c>
      <c r="BQ205" s="212">
        <f ca="1">(BQ$132*INDEX('Term Pricing'!$M$898:$M$1077,MATCH('Project 1'!BQ$8,'Term Pricing'!$C$898:$C$1077,0))*$E205*$F205)+(BQ$132*INDEX('Term Pricing'!$N$898:$N$1077,MATCH('Project 1'!BQ$8,'Term Pricing'!$C$898:$C$1077,0))*$E205*(1-$F205))</f>
        <v>48647.773180148499</v>
      </c>
      <c r="BR205" s="212">
        <f ca="1">(BR$132*INDEX('Term Pricing'!$M$898:$M$1077,MATCH('Project 1'!BR$8,'Term Pricing'!$C$898:$C$1077,0))*$E205*$F205)+(BR$132*INDEX('Term Pricing'!$N$898:$N$1077,MATCH('Project 1'!BR$8,'Term Pricing'!$C$898:$C$1077,0))*$E205*(1-$F205))</f>
        <v>49488.153266796086</v>
      </c>
      <c r="BS205" s="212">
        <f ca="1">(BS$132*INDEX('Term Pricing'!$M$898:$M$1077,MATCH('Project 1'!BS$8,'Term Pricing'!$C$898:$C$1077,0))*$E205*$F205)+(BS$132*INDEX('Term Pricing'!$N$898:$N$1077,MATCH('Project 1'!BS$8,'Term Pricing'!$C$898:$C$1077,0))*$E205*(1-$F205))</f>
        <v>48711.286449696971</v>
      </c>
      <c r="BT205" s="212">
        <f ca="1">(BT$132*INDEX('Term Pricing'!$M$898:$M$1077,MATCH('Project 1'!BT$8,'Term Pricing'!$C$898:$C$1077,0))*$E205*$F205)+(BT$132*INDEX('Term Pricing'!$N$898:$N$1077,MATCH('Project 1'!BT$8,'Term Pricing'!$C$898:$C$1077,0))*$E205*(1-$F205))</f>
        <v>43300.01364374689</v>
      </c>
      <c r="BU205" s="212">
        <f ca="1">(BU$132*INDEX('Term Pricing'!$M$898:$M$1077,MATCH('Project 1'!BU$8,'Term Pricing'!$C$898:$C$1077,0))*$E205*$F205)+(BU$132*INDEX('Term Pricing'!$N$898:$N$1077,MATCH('Project 1'!BU$8,'Term Pricing'!$C$898:$C$1077,0))*$E205*(1-$F205))</f>
        <v>47172.713357649998</v>
      </c>
      <c r="BV205" s="212">
        <f ca="1">(BV$132*INDEX('Term Pricing'!$M$898:$M$1077,MATCH('Project 1'!BV$8,'Term Pricing'!$C$898:$C$1077,0))*$E205*$F205)+(BV$132*INDEX('Term Pricing'!$N$898:$N$1077,MATCH('Project 1'!BV$8,'Term Pricing'!$C$898:$C$1077,0))*$E205*(1-$F205))</f>
        <v>44914.859971862461</v>
      </c>
      <c r="BW205" s="212">
        <f ca="1">(BW$132*INDEX('Term Pricing'!$M$898:$M$1077,MATCH('Project 1'!BW$8,'Term Pricing'!$C$898:$C$1077,0))*$E205*$F205)+(BW$132*INDEX('Term Pricing'!$N$898:$N$1077,MATCH('Project 1'!BW$8,'Term Pricing'!$C$898:$C$1077,0))*$E205*(1-$F205))</f>
        <v>46202.400000000001</v>
      </c>
      <c r="BX205" s="212">
        <f ca="1">(BX$132*INDEX('Term Pricing'!$M$898:$M$1077,MATCH('Project 1'!BX$8,'Term Pricing'!$C$898:$C$1077,0))*$E205*$F205)+(BX$132*INDEX('Term Pricing'!$N$898:$N$1077,MATCH('Project 1'!BX$8,'Term Pricing'!$C$898:$C$1077,0))*$E205*(1-$F205))</f>
        <v>44712</v>
      </c>
      <c r="BY205" s="212">
        <f ca="1">(BY$132*INDEX('Term Pricing'!$M$898:$M$1077,MATCH('Project 1'!BY$8,'Term Pricing'!$C$898:$C$1077,0))*$E205*$F205)+(BY$132*INDEX('Term Pricing'!$N$898:$N$1077,MATCH('Project 1'!BY$8,'Term Pricing'!$C$898:$C$1077,0))*$E205*(1-$F205))</f>
        <v>46202.400000000001</v>
      </c>
      <c r="BZ205" s="212">
        <f ca="1">(BZ$132*INDEX('Term Pricing'!$M$898:$M$1077,MATCH('Project 1'!BZ$8,'Term Pricing'!$C$898:$C$1077,0))*$E205*$F205)+(BZ$132*INDEX('Term Pricing'!$N$898:$N$1077,MATCH('Project 1'!BZ$8,'Term Pricing'!$C$898:$C$1077,0))*$E205*(1-$F205))</f>
        <v>46202.400000000001</v>
      </c>
      <c r="CA205" s="212">
        <f ca="1">(CA$132*INDEX('Term Pricing'!$M$898:$M$1077,MATCH('Project 1'!CA$8,'Term Pricing'!$C$898:$C$1077,0))*$E205*$F205)+(CA$132*INDEX('Term Pricing'!$N$898:$N$1077,MATCH('Project 1'!CA$8,'Term Pricing'!$C$898:$C$1077,0))*$E205*(1-$F205))</f>
        <v>44712</v>
      </c>
      <c r="CB205" s="212">
        <f ca="1">(CB$132*INDEX('Term Pricing'!$M$898:$M$1077,MATCH('Project 1'!CB$8,'Term Pricing'!$C$898:$C$1077,0))*$E205*$F205)+(CB$132*INDEX('Term Pricing'!$N$898:$N$1077,MATCH('Project 1'!CB$8,'Term Pricing'!$C$898:$C$1077,0))*$E205*(1-$F205))</f>
        <v>46202.400000000001</v>
      </c>
      <c r="CC205" s="212">
        <f ca="1">(CC$132*INDEX('Term Pricing'!$M$898:$M$1077,MATCH('Project 1'!CC$8,'Term Pricing'!$C$898:$C$1077,0))*$E205*$F205)+(CC$132*INDEX('Term Pricing'!$N$898:$N$1077,MATCH('Project 1'!CC$8,'Term Pricing'!$C$898:$C$1077,0))*$E205*(1-$F205))</f>
        <v>44712</v>
      </c>
      <c r="CD205" s="212">
        <f ca="1">(CD$132*INDEX('Term Pricing'!$M$898:$M$1077,MATCH('Project 1'!CD$8,'Term Pricing'!$C$898:$C$1077,0))*$E205*$F205)+(CD$132*INDEX('Term Pricing'!$N$898:$N$1077,MATCH('Project 1'!CD$8,'Term Pricing'!$C$898:$C$1077,0))*$E205*(1-$F205))</f>
        <v>46202.400000000001</v>
      </c>
      <c r="CE205" s="212">
        <f ca="1">(CE$132*INDEX('Term Pricing'!$M$898:$M$1077,MATCH('Project 1'!CE$8,'Term Pricing'!$C$898:$C$1077,0))*$E205*$F205)+(CE$132*INDEX('Term Pricing'!$N$898:$N$1077,MATCH('Project 1'!CE$8,'Term Pricing'!$C$898:$C$1077,0))*$E205*(1-$F205))</f>
        <v>46202.400000000001</v>
      </c>
      <c r="CF205" s="212">
        <f ca="1">(CF$132*INDEX('Term Pricing'!$M$898:$M$1077,MATCH('Project 1'!CF$8,'Term Pricing'!$C$898:$C$1077,0))*$E205*$F205)+(CF$132*INDEX('Term Pricing'!$N$898:$N$1077,MATCH('Project 1'!CF$8,'Term Pricing'!$C$898:$C$1077,0))*$E205*(1-$F205))</f>
        <v>43221.599999999999</v>
      </c>
      <c r="CG205" s="212">
        <f ca="1">(CG$132*INDEX('Term Pricing'!$M$898:$M$1077,MATCH('Project 1'!CG$8,'Term Pricing'!$C$898:$C$1077,0))*$E205*$F205)+(CG$132*INDEX('Term Pricing'!$N$898:$N$1077,MATCH('Project 1'!CG$8,'Term Pricing'!$C$898:$C$1077,0))*$E205*(1-$F205))</f>
        <v>46202.400000000001</v>
      </c>
      <c r="CH205" s="212">
        <f ca="1">(CH$132*INDEX('Term Pricing'!$M$898:$M$1077,MATCH('Project 1'!CH$8,'Term Pricing'!$C$898:$C$1077,0))*$E205*$F205)+(CH$132*INDEX('Term Pricing'!$N$898:$N$1077,MATCH('Project 1'!CH$8,'Term Pricing'!$C$898:$C$1077,0))*$E205*(1-$F205))</f>
        <v>44712</v>
      </c>
      <c r="CI205" s="212">
        <f ca="1">(CI$132*INDEX('Term Pricing'!$M$898:$M$1077,MATCH('Project 1'!CI$8,'Term Pricing'!$C$898:$C$1077,0))*$E205*$F205)+(CI$132*INDEX('Term Pricing'!$N$898:$N$1077,MATCH('Project 1'!CI$8,'Term Pricing'!$C$898:$C$1077,0))*$E205*(1-$F205))</f>
        <v>46202.400000000001</v>
      </c>
      <c r="CJ205" s="212">
        <f ca="1">(CJ$132*INDEX('Term Pricing'!$M$898:$M$1077,MATCH('Project 1'!CJ$8,'Term Pricing'!$C$898:$C$1077,0))*$E205*$F205)+(CJ$132*INDEX('Term Pricing'!$N$898:$N$1077,MATCH('Project 1'!CJ$8,'Term Pricing'!$C$898:$C$1077,0))*$E205*(1-$F205))</f>
        <v>44712</v>
      </c>
      <c r="CK205" s="212">
        <f ca="1">(CK$132*INDEX('Term Pricing'!$M$898:$M$1077,MATCH('Project 1'!CK$8,'Term Pricing'!$C$898:$C$1077,0))*$E205*$F205)+(CK$132*INDEX('Term Pricing'!$N$898:$N$1077,MATCH('Project 1'!CK$8,'Term Pricing'!$C$898:$C$1077,0))*$E205*(1-$F205))</f>
        <v>46202.400000000001</v>
      </c>
      <c r="CL205" s="212">
        <f ca="1">(CL$132*INDEX('Term Pricing'!$M$898:$M$1077,MATCH('Project 1'!CL$8,'Term Pricing'!$C$898:$C$1077,0))*$E205*$F205)+(CL$132*INDEX('Term Pricing'!$N$898:$N$1077,MATCH('Project 1'!CL$8,'Term Pricing'!$C$898:$C$1077,0))*$E205*(1-$F205))</f>
        <v>46202.400000000001</v>
      </c>
      <c r="CM205" s="212">
        <f ca="1">(CM$132*INDEX('Term Pricing'!$M$898:$M$1077,MATCH('Project 1'!CM$8,'Term Pricing'!$C$898:$C$1077,0))*$E205*$F205)+(CM$132*INDEX('Term Pricing'!$N$898:$N$1077,MATCH('Project 1'!CM$8,'Term Pricing'!$C$898:$C$1077,0))*$E205*(1-$F205))</f>
        <v>44712</v>
      </c>
      <c r="CN205" s="212">
        <f ca="1">(CN$132*INDEX('Term Pricing'!$M$898:$M$1077,MATCH('Project 1'!CN$8,'Term Pricing'!$C$898:$C$1077,0))*$E205*$F205)+(CN$132*INDEX('Term Pricing'!$N$898:$N$1077,MATCH('Project 1'!CN$8,'Term Pricing'!$C$898:$C$1077,0))*$E205*(1-$F205))</f>
        <v>46202.400000000001</v>
      </c>
      <c r="CO205" s="212">
        <f ca="1">(CO$132*INDEX('Term Pricing'!$M$898:$M$1077,MATCH('Project 1'!CO$8,'Term Pricing'!$C$898:$C$1077,0))*$E205*$F205)+(CO$132*INDEX('Term Pricing'!$N$898:$N$1077,MATCH('Project 1'!CO$8,'Term Pricing'!$C$898:$C$1077,0))*$E205*(1-$F205))</f>
        <v>44712</v>
      </c>
      <c r="CP205" s="212">
        <f ca="1">(CP$132*INDEX('Term Pricing'!$M$898:$M$1077,MATCH('Project 1'!CP$8,'Term Pricing'!$C$898:$C$1077,0))*$E205*$F205)+(CP$132*INDEX('Term Pricing'!$N$898:$N$1077,MATCH('Project 1'!CP$8,'Term Pricing'!$C$898:$C$1077,0))*$E205*(1-$F205))</f>
        <v>46202.400000000001</v>
      </c>
      <c r="CQ205" s="212">
        <f ca="1">(CQ$132*INDEX('Term Pricing'!$M$898:$M$1077,MATCH('Project 1'!CQ$8,'Term Pricing'!$C$898:$C$1077,0))*$E205*$F205)+(CQ$132*INDEX('Term Pricing'!$N$898:$N$1077,MATCH('Project 1'!CQ$8,'Term Pricing'!$C$898:$C$1077,0))*$E205*(1-$F205))</f>
        <v>46202.400000000001</v>
      </c>
      <c r="CR205" s="212">
        <f ca="1">(CR$132*INDEX('Term Pricing'!$M$898:$M$1077,MATCH('Project 1'!CR$8,'Term Pricing'!$C$898:$C$1077,0))*$E205*$F205)+(CR$132*INDEX('Term Pricing'!$N$898:$N$1077,MATCH('Project 1'!CR$8,'Term Pricing'!$C$898:$C$1077,0))*$E205*(1-$F205))</f>
        <v>41731.199999999997</v>
      </c>
      <c r="CS205" s="212">
        <f ca="1">(CS$132*INDEX('Term Pricing'!$M$898:$M$1077,MATCH('Project 1'!CS$8,'Term Pricing'!$C$898:$C$1077,0))*$E205*$F205)+(CS$132*INDEX('Term Pricing'!$N$898:$N$1077,MATCH('Project 1'!CS$8,'Term Pricing'!$C$898:$C$1077,0))*$E205*(1-$F205))</f>
        <v>46202.400000000001</v>
      </c>
      <c r="CT205" s="212">
        <f ca="1">(CT$132*INDEX('Term Pricing'!$M$898:$M$1077,MATCH('Project 1'!CT$8,'Term Pricing'!$C$898:$C$1077,0))*$E205*$F205)+(CT$132*INDEX('Term Pricing'!$N$898:$N$1077,MATCH('Project 1'!CT$8,'Term Pricing'!$C$898:$C$1077,0))*$E205*(1-$F205))</f>
        <v>44712</v>
      </c>
      <c r="CU205" s="212">
        <f ca="1">(CU$132*INDEX('Term Pricing'!$M$898:$M$1077,MATCH('Project 1'!CU$8,'Term Pricing'!$C$898:$C$1077,0))*$E205*$F205)+(CU$132*INDEX('Term Pricing'!$N$898:$N$1077,MATCH('Project 1'!CU$8,'Term Pricing'!$C$898:$C$1077,0))*$E205*(1-$F205))</f>
        <v>46202.400000000001</v>
      </c>
      <c r="CV205" s="212">
        <f ca="1">(CV$132*INDEX('Term Pricing'!$M$898:$M$1077,MATCH('Project 1'!CV$8,'Term Pricing'!$C$898:$C$1077,0))*$E205*$F205)+(CV$132*INDEX('Term Pricing'!$N$898:$N$1077,MATCH('Project 1'!CV$8,'Term Pricing'!$C$898:$C$1077,0))*$E205*(1-$F205))</f>
        <v>44712</v>
      </c>
      <c r="CW205" s="212">
        <f ca="1">(CW$132*INDEX('Term Pricing'!$M$898:$M$1077,MATCH('Project 1'!CW$8,'Term Pricing'!$C$898:$C$1077,0))*$E205*$F205)+(CW$132*INDEX('Term Pricing'!$N$898:$N$1077,MATCH('Project 1'!CW$8,'Term Pricing'!$C$898:$C$1077,0))*$E205*(1-$F205))</f>
        <v>46202.400000000001</v>
      </c>
      <c r="CX205" s="212">
        <f ca="1">(CX$132*INDEX('Term Pricing'!$M$898:$M$1077,MATCH('Project 1'!CX$8,'Term Pricing'!$C$898:$C$1077,0))*$E205*$F205)+(CX$132*INDEX('Term Pricing'!$N$898:$N$1077,MATCH('Project 1'!CX$8,'Term Pricing'!$C$898:$C$1077,0))*$E205*(1-$F205))</f>
        <v>46202.400000000001</v>
      </c>
      <c r="CY205" s="212">
        <f ca="1">(CY$132*INDEX('Term Pricing'!$M$898:$M$1077,MATCH('Project 1'!CY$8,'Term Pricing'!$C$898:$C$1077,0))*$E205*$F205)+(CY$132*INDEX('Term Pricing'!$N$898:$N$1077,MATCH('Project 1'!CY$8,'Term Pricing'!$C$898:$C$1077,0))*$E205*(1-$F205))</f>
        <v>44712</v>
      </c>
      <c r="CZ205" s="212">
        <f ca="1">(CZ$132*INDEX('Term Pricing'!$M$898:$M$1077,MATCH('Project 1'!CZ$8,'Term Pricing'!$C$898:$C$1077,0))*$E205*$F205)+(CZ$132*INDEX('Term Pricing'!$N$898:$N$1077,MATCH('Project 1'!CZ$8,'Term Pricing'!$C$898:$C$1077,0))*$E205*(1-$F205))</f>
        <v>46202.400000000001</v>
      </c>
      <c r="DA205" s="212">
        <f ca="1">(DA$132*INDEX('Term Pricing'!$M$898:$M$1077,MATCH('Project 1'!DA$8,'Term Pricing'!$C$898:$C$1077,0))*$E205*$F205)+(DA$132*INDEX('Term Pricing'!$N$898:$N$1077,MATCH('Project 1'!DA$8,'Term Pricing'!$C$898:$C$1077,0))*$E205*(1-$F205))</f>
        <v>44712</v>
      </c>
      <c r="DB205" s="212">
        <f ca="1">(DB$132*INDEX('Term Pricing'!$M$898:$M$1077,MATCH('Project 1'!DB$8,'Term Pricing'!$C$898:$C$1077,0))*$E205*$F205)+(DB$132*INDEX('Term Pricing'!$N$898:$N$1077,MATCH('Project 1'!DB$8,'Term Pricing'!$C$898:$C$1077,0))*$E205*(1-$F205))</f>
        <v>46202.400000000001</v>
      </c>
      <c r="DC205" s="212">
        <f ca="1">(DC$132*INDEX('Term Pricing'!$M$898:$M$1077,MATCH('Project 1'!DC$8,'Term Pricing'!$C$898:$C$1077,0))*$E205*$F205)+(DC$132*INDEX('Term Pricing'!$N$898:$N$1077,MATCH('Project 1'!DC$8,'Term Pricing'!$C$898:$C$1077,0))*$E205*(1-$F205))</f>
        <v>46202.400000000001</v>
      </c>
      <c r="DD205" s="212">
        <f ca="1">(DD$132*INDEX('Term Pricing'!$M$898:$M$1077,MATCH('Project 1'!DD$8,'Term Pricing'!$C$898:$C$1077,0))*$E205*$F205)+(DD$132*INDEX('Term Pricing'!$N$898:$N$1077,MATCH('Project 1'!DD$8,'Term Pricing'!$C$898:$C$1077,0))*$E205*(1-$F205))</f>
        <v>41731.199999999997</v>
      </c>
      <c r="DE205" s="212">
        <f ca="1">(DE$132*INDEX('Term Pricing'!$M$898:$M$1077,MATCH('Project 1'!DE$8,'Term Pricing'!$C$898:$C$1077,0))*$E205*$F205)+(DE$132*INDEX('Term Pricing'!$N$898:$N$1077,MATCH('Project 1'!DE$8,'Term Pricing'!$C$898:$C$1077,0))*$E205*(1-$F205))</f>
        <v>46202.400000000001</v>
      </c>
      <c r="DF205" s="212">
        <f ca="1">(DF$132*INDEX('Term Pricing'!$M$898:$M$1077,MATCH('Project 1'!DF$8,'Term Pricing'!$C$898:$C$1077,0))*$E205*$F205)+(DF$132*INDEX('Term Pricing'!$N$898:$N$1077,MATCH('Project 1'!DF$8,'Term Pricing'!$C$898:$C$1077,0))*$E205*(1-$F205))</f>
        <v>44712</v>
      </c>
      <c r="DG205" s="212">
        <f ca="1">(DG$132*INDEX('Term Pricing'!$M$898:$M$1077,MATCH('Project 1'!DG$8,'Term Pricing'!$C$898:$C$1077,0))*$E205*$F205)+(DG$132*INDEX('Term Pricing'!$N$898:$N$1077,MATCH('Project 1'!DG$8,'Term Pricing'!$C$898:$C$1077,0))*$E205*(1-$F205))</f>
        <v>46202.400000000001</v>
      </c>
      <c r="DH205" s="212">
        <f ca="1">(DH$132*INDEX('Term Pricing'!$M$898:$M$1077,MATCH('Project 1'!DH$8,'Term Pricing'!$C$898:$C$1077,0))*$E205*$F205)+(DH$132*INDEX('Term Pricing'!$N$898:$N$1077,MATCH('Project 1'!DH$8,'Term Pricing'!$C$898:$C$1077,0))*$E205*(1-$F205))</f>
        <v>44712</v>
      </c>
      <c r="DI205" s="212">
        <f ca="1">(DI$132*INDEX('Term Pricing'!$M$898:$M$1077,MATCH('Project 1'!DI$8,'Term Pricing'!$C$898:$C$1077,0))*$E205*$F205)+(DI$132*INDEX('Term Pricing'!$N$898:$N$1077,MATCH('Project 1'!DI$8,'Term Pricing'!$C$898:$C$1077,0))*$E205*(1-$F205))</f>
        <v>46202.400000000001</v>
      </c>
      <c r="DJ205" s="212">
        <f ca="1">(DJ$132*INDEX('Term Pricing'!$M$898:$M$1077,MATCH('Project 1'!DJ$8,'Term Pricing'!$C$898:$C$1077,0))*$E205*$F205)+(DJ$132*INDEX('Term Pricing'!$N$898:$N$1077,MATCH('Project 1'!DJ$8,'Term Pricing'!$C$898:$C$1077,0))*$E205*(1-$F205))</f>
        <v>46202.400000000001</v>
      </c>
      <c r="DK205" s="212">
        <f ca="1">(DK$132*INDEX('Term Pricing'!$M$898:$M$1077,MATCH('Project 1'!DK$8,'Term Pricing'!$C$898:$C$1077,0))*$E205*$F205)+(DK$132*INDEX('Term Pricing'!$N$898:$N$1077,MATCH('Project 1'!DK$8,'Term Pricing'!$C$898:$C$1077,0))*$E205*(1-$F205))</f>
        <v>44712</v>
      </c>
      <c r="DL205" s="212">
        <f ca="1">(DL$132*INDEX('Term Pricing'!$M$898:$M$1077,MATCH('Project 1'!DL$8,'Term Pricing'!$C$898:$C$1077,0))*$E205*$F205)+(DL$132*INDEX('Term Pricing'!$N$898:$N$1077,MATCH('Project 1'!DL$8,'Term Pricing'!$C$898:$C$1077,0))*$E205*(1-$F205))</f>
        <v>46202.400000000001</v>
      </c>
      <c r="DM205" s="212">
        <f ca="1">(DM$132*INDEX('Term Pricing'!$M$898:$M$1077,MATCH('Project 1'!DM$8,'Term Pricing'!$C$898:$C$1077,0))*$E205*$F205)+(DM$132*INDEX('Term Pricing'!$N$898:$N$1077,MATCH('Project 1'!DM$8,'Term Pricing'!$C$898:$C$1077,0))*$E205*(1-$F205))</f>
        <v>44712</v>
      </c>
      <c r="DN205" s="212">
        <f ca="1">(DN$132*INDEX('Term Pricing'!$M$898:$M$1077,MATCH('Project 1'!DN$8,'Term Pricing'!$C$898:$C$1077,0))*$E205*$F205)+(DN$132*INDEX('Term Pricing'!$N$898:$N$1077,MATCH('Project 1'!DN$8,'Term Pricing'!$C$898:$C$1077,0))*$E205*(1-$F205))</f>
        <v>46202.400000000001</v>
      </c>
      <c r="DO205" s="212">
        <f ca="1">(DO$132*INDEX('Term Pricing'!$M$898:$M$1077,MATCH('Project 1'!DO$8,'Term Pricing'!$C$898:$C$1077,0))*$E205*$F205)+(DO$132*INDEX('Term Pricing'!$N$898:$N$1077,MATCH('Project 1'!DO$8,'Term Pricing'!$C$898:$C$1077,0))*$E205*(1-$F205))</f>
        <v>46202.400000000001</v>
      </c>
      <c r="DP205" s="212">
        <f ca="1">(DP$132*INDEX('Term Pricing'!$M$898:$M$1077,MATCH('Project 1'!DP$8,'Term Pricing'!$C$898:$C$1077,0))*$E205*$F205)+(DP$132*INDEX('Term Pricing'!$N$898:$N$1077,MATCH('Project 1'!DP$8,'Term Pricing'!$C$898:$C$1077,0))*$E205*(1-$F205))</f>
        <v>41731.199999999997</v>
      </c>
      <c r="DQ205" s="212">
        <f ca="1">(DQ$132*INDEX('Term Pricing'!$M$898:$M$1077,MATCH('Project 1'!DQ$8,'Term Pricing'!$C$898:$C$1077,0))*$E205*$F205)+(DQ$132*INDEX('Term Pricing'!$N$898:$N$1077,MATCH('Project 1'!DQ$8,'Term Pricing'!$C$898:$C$1077,0))*$E205*(1-$F205))</f>
        <v>46202.400000000001</v>
      </c>
      <c r="DR205" s="212">
        <f ca="1">(DR$132*INDEX('Term Pricing'!$M$898:$M$1077,MATCH('Project 1'!DR$8,'Term Pricing'!$C$898:$C$1077,0))*$E205*$F205)+(DR$132*INDEX('Term Pricing'!$N$898:$N$1077,MATCH('Project 1'!DR$8,'Term Pricing'!$C$898:$C$1077,0))*$E205*(1-$F205))</f>
        <v>44712</v>
      </c>
      <c r="DS205" s="212">
        <f ca="1">(DS$132*INDEX('Term Pricing'!$M$898:$M$1077,MATCH('Project 1'!DS$8,'Term Pricing'!$C$898:$C$1077,0))*$E205*$F205)+(DS$132*INDEX('Term Pricing'!$N$898:$N$1077,MATCH('Project 1'!DS$8,'Term Pricing'!$C$898:$C$1077,0))*$E205*(1-$F205))</f>
        <v>46202.400000000001</v>
      </c>
      <c r="DT205" s="212">
        <f ca="1">(DT$132*INDEX('Term Pricing'!$M$898:$M$1077,MATCH('Project 1'!DT$8,'Term Pricing'!$C$898:$C$1077,0))*$E205*$F205)+(DT$132*INDEX('Term Pricing'!$N$898:$N$1077,MATCH('Project 1'!DT$8,'Term Pricing'!$C$898:$C$1077,0))*$E205*(1-$F205))</f>
        <v>44712</v>
      </c>
      <c r="DU205" s="212">
        <f ca="1">(DU$132*INDEX('Term Pricing'!$M$898:$M$1077,MATCH('Project 1'!DU$8,'Term Pricing'!$C$898:$C$1077,0))*$E205*$F205)+(DU$132*INDEX('Term Pricing'!$N$898:$N$1077,MATCH('Project 1'!DU$8,'Term Pricing'!$C$898:$C$1077,0))*$E205*(1-$F205))</f>
        <v>46202.400000000001</v>
      </c>
      <c r="DV205" s="212">
        <f ca="1">(DV$132*INDEX('Term Pricing'!$M$898:$M$1077,MATCH('Project 1'!DV$8,'Term Pricing'!$C$898:$C$1077,0))*$E205*$F205)+(DV$132*INDEX('Term Pricing'!$N$898:$N$1077,MATCH('Project 1'!DV$8,'Term Pricing'!$C$898:$C$1077,0))*$E205*(1-$F205))</f>
        <v>46202.400000000001</v>
      </c>
      <c r="DW205" s="212">
        <f ca="1">(DW$132*INDEX('Term Pricing'!$M$898:$M$1077,MATCH('Project 1'!DW$8,'Term Pricing'!$C$898:$C$1077,0))*$E205*$F205)+(DW$132*INDEX('Term Pricing'!$N$898:$N$1077,MATCH('Project 1'!DW$8,'Term Pricing'!$C$898:$C$1077,0))*$E205*(1-$F205))</f>
        <v>44712</v>
      </c>
      <c r="DX205" s="212">
        <f ca="1">(DX$132*INDEX('Term Pricing'!$M$898:$M$1077,MATCH('Project 1'!DX$8,'Term Pricing'!$C$898:$C$1077,0))*$E205*$F205)+(DX$132*INDEX('Term Pricing'!$N$898:$N$1077,MATCH('Project 1'!DX$8,'Term Pricing'!$C$898:$C$1077,0))*$E205*(1-$F205))</f>
        <v>46202.400000000001</v>
      </c>
      <c r="DY205" s="212">
        <f ca="1">(DY$132*INDEX('Term Pricing'!$M$898:$M$1077,MATCH('Project 1'!DY$8,'Term Pricing'!$C$898:$C$1077,0))*$E205*$F205)+(DY$132*INDEX('Term Pricing'!$N$898:$N$1077,MATCH('Project 1'!DY$8,'Term Pricing'!$C$898:$C$1077,0))*$E205*(1-$F205))</f>
        <v>44712</v>
      </c>
      <c r="DZ205" s="212">
        <f ca="1">(DZ$132*INDEX('Term Pricing'!$M$898:$M$1077,MATCH('Project 1'!DZ$8,'Term Pricing'!$C$898:$C$1077,0))*$E205*$F205)+(DZ$132*INDEX('Term Pricing'!$N$898:$N$1077,MATCH('Project 1'!DZ$8,'Term Pricing'!$C$898:$C$1077,0))*$E205*(1-$F205))</f>
        <v>46202.400000000001</v>
      </c>
    </row>
    <row r="206" spans="1:130">
      <c r="A206" s="151"/>
      <c r="C206" s="34" t="s">
        <v>260</v>
      </c>
      <c r="E206" s="70">
        <f>Inputs!H138</f>
        <v>0.2</v>
      </c>
      <c r="F206" s="70">
        <f>Inputs!I138</f>
        <v>0.6</v>
      </c>
      <c r="G206" s="54" t="s">
        <v>83</v>
      </c>
      <c r="H206" s="272">
        <f ca="1">IFERROR(SUM($J206:$DZ206)/(SUM($J$132:$DZ$132)*E206),0)</f>
        <v>6.0695022982272482</v>
      </c>
      <c r="I206" s="29"/>
      <c r="J206" s="212">
        <f>(J$132*INDEX('Term Pricing'!$M$1083:$M$1262,MATCH('Project 1'!J$8,'Term Pricing'!$C$1083:$C$1262,0))*$E206*$F206)+(J$132*INDEX('Term Pricing'!$N$1083:$N$1262,MATCH('Project 1'!J$8,'Term Pricing'!$C$1083:$C$1262,0))*$E206*(1-$F206))</f>
        <v>0</v>
      </c>
      <c r="K206" s="212">
        <f>(K$132*INDEX('Term Pricing'!$M$1083:$M$1262,MATCH('Project 1'!K$8,'Term Pricing'!$C$1083:$C$1262,0))*$E206*$F206)+(K$132*INDEX('Term Pricing'!$N$1083:$N$1262,MATCH('Project 1'!K$8,'Term Pricing'!$C$1083:$C$1262,0))*$E206*(1-$F206))</f>
        <v>0</v>
      </c>
      <c r="L206" s="212">
        <f>(L$132*INDEX('Term Pricing'!$M$1083:$M$1262,MATCH('Project 1'!L$8,'Term Pricing'!$C$1083:$C$1262,0))*$E206*$F206)+(L$132*INDEX('Term Pricing'!$N$1083:$N$1262,MATCH('Project 1'!L$8,'Term Pricing'!$C$1083:$C$1262,0))*$E206*(1-$F206))</f>
        <v>0</v>
      </c>
      <c r="M206" s="212">
        <f>(M$132*INDEX('Term Pricing'!$M$1083:$M$1262,MATCH('Project 1'!M$8,'Term Pricing'!$C$1083:$C$1262,0))*$E206*$F206)+(M$132*INDEX('Term Pricing'!$N$1083:$N$1262,MATCH('Project 1'!M$8,'Term Pricing'!$C$1083:$C$1262,0))*$E206*(1-$F206))</f>
        <v>0</v>
      </c>
      <c r="N206" s="212">
        <f>(N$132*INDEX('Term Pricing'!$M$1083:$M$1262,MATCH('Project 1'!N$8,'Term Pricing'!$C$1083:$C$1262,0))*$E206*$F206)+(N$132*INDEX('Term Pricing'!$N$1083:$N$1262,MATCH('Project 1'!N$8,'Term Pricing'!$C$1083:$C$1262,0))*$E206*(1-$F206))</f>
        <v>0</v>
      </c>
      <c r="O206" s="212">
        <f>(O$132*INDEX('Term Pricing'!$M$1083:$M$1262,MATCH('Project 1'!O$8,'Term Pricing'!$C$1083:$C$1262,0))*$E206*$F206)+(O$132*INDEX('Term Pricing'!$N$1083:$N$1262,MATCH('Project 1'!O$8,'Term Pricing'!$C$1083:$C$1262,0))*$E206*(1-$F206))</f>
        <v>0</v>
      </c>
      <c r="P206" s="212">
        <f>(P$132*INDEX('Term Pricing'!$M$1083:$M$1262,MATCH('Project 1'!P$8,'Term Pricing'!$C$1083:$C$1262,0))*$E206*$F206)+(P$132*INDEX('Term Pricing'!$N$1083:$N$1262,MATCH('Project 1'!P$8,'Term Pricing'!$C$1083:$C$1262,0))*$E206*(1-$F206))</f>
        <v>93312</v>
      </c>
      <c r="Q206" s="212">
        <f>(Q$132*INDEX('Term Pricing'!$M$1083:$M$1262,MATCH('Project 1'!Q$8,'Term Pricing'!$C$1083:$C$1262,0))*$E206*$F206)+(Q$132*INDEX('Term Pricing'!$N$1083:$N$1262,MATCH('Project 1'!Q$8,'Term Pricing'!$C$1083:$C$1262,0))*$E206*(1-$F206))</f>
        <v>96422.400000000009</v>
      </c>
      <c r="R206" s="212">
        <f ca="1">(R$132*INDEX('Term Pricing'!$M$1083:$M$1262,MATCH('Project 1'!R$8,'Term Pricing'!$C$1083:$C$1262,0))*$E206*$F206)+(R$132*INDEX('Term Pricing'!$N$1083:$N$1262,MATCH('Project 1'!R$8,'Term Pricing'!$C$1083:$C$1262,0))*$E206*(1-$F206))</f>
        <v>96181.645069056831</v>
      </c>
      <c r="S206" s="212">
        <f ca="1">(S$132*INDEX('Term Pricing'!$M$1083:$M$1262,MATCH('Project 1'!S$8,'Term Pricing'!$C$1083:$C$1262,0))*$E206*$F206)+(S$132*INDEX('Term Pricing'!$N$1083:$N$1262,MATCH('Project 1'!S$8,'Term Pricing'!$C$1083:$C$1262,0))*$E206*(1-$F206))</f>
        <v>92924.073388818681</v>
      </c>
      <c r="T206" s="212">
        <f ca="1">(T$132*INDEX('Term Pricing'!$M$1083:$M$1262,MATCH('Project 1'!T$8,'Term Pricing'!$C$1083:$C$1262,0))*$E206*$F206)+(T$132*INDEX('Term Pricing'!$N$1083:$N$1262,MATCH('Project 1'!T$8,'Term Pricing'!$C$1083:$C$1262,0))*$E206*(1-$F206))</f>
        <v>95808.49430342087</v>
      </c>
      <c r="U206" s="212">
        <f ca="1">(U$132*INDEX('Term Pricing'!$M$1083:$M$1262,MATCH('Project 1'!U$8,'Term Pricing'!$C$1083:$C$1262,0))*$E206*$F206)+(U$132*INDEX('Term Pricing'!$N$1083:$N$1262,MATCH('Project 1'!U$8,'Term Pricing'!$C$1083:$C$1262,0))*$E206*(1-$F206))</f>
        <v>92443.61858650278</v>
      </c>
      <c r="V206" s="212">
        <f ca="1">(V$132*INDEX('Term Pricing'!$M$1083:$M$1262,MATCH('Project 1'!V$8,'Term Pricing'!$C$1083:$C$1262,0))*$E206*$F206)+(V$132*INDEX('Term Pricing'!$N$1083:$N$1262,MATCH('Project 1'!V$8,'Term Pricing'!$C$1083:$C$1262,0))*$E206*(1-$F206))</f>
        <v>95227.916914016416</v>
      </c>
      <c r="W206" s="212">
        <f ca="1">(W$132*INDEX('Term Pricing'!$M$1083:$M$1262,MATCH('Project 1'!W$8,'Term Pricing'!$C$1083:$C$1262,0))*$E206*$F206)+(W$132*INDEX('Term Pricing'!$N$1083:$N$1262,MATCH('Project 1'!W$8,'Term Pricing'!$C$1083:$C$1262,0))*$E206*(1-$F206))</f>
        <v>94885.809256817738</v>
      </c>
      <c r="X206" s="212">
        <f ca="1">(X$132*INDEX('Term Pricing'!$M$1083:$M$1262,MATCH('Project 1'!X$8,'Term Pricing'!$C$1083:$C$1262,0))*$E206*$F206)+(X$132*INDEX('Term Pricing'!$N$1083:$N$1262,MATCH('Project 1'!X$8,'Term Pricing'!$C$1083:$C$1262,0))*$E206*(1-$F206))</f>
        <v>85356.199950671536</v>
      </c>
      <c r="Y206" s="212">
        <f ca="1">(Y$132*INDEX('Term Pricing'!$M$1083:$M$1262,MATCH('Project 1'!Y$8,'Term Pricing'!$C$1083:$C$1262,0))*$E206*$F206)+(Y$132*INDEX('Term Pricing'!$N$1083:$N$1262,MATCH('Project 1'!Y$8,'Term Pricing'!$C$1083:$C$1262,0))*$E206*(1-$F206))</f>
        <v>94084.43157591419</v>
      </c>
      <c r="Z206" s="212">
        <f ca="1">(Z$132*INDEX('Term Pricing'!$M$1083:$M$1262,MATCH('Project 1'!Z$8,'Term Pricing'!$C$1083:$C$1262,0))*$E206*$F206)+(Z$132*INDEX('Term Pricing'!$N$1083:$N$1262,MATCH('Project 1'!Z$8,'Term Pricing'!$C$1083:$C$1262,0))*$E206*(1-$F206))</f>
        <v>90608.106561685665</v>
      </c>
      <c r="AA206" s="212">
        <f ca="1">(AA$132*INDEX('Term Pricing'!$M$1083:$M$1262,MATCH('Project 1'!AA$8,'Term Pricing'!$C$1083:$C$1262,0))*$E206*$F206)+(AA$132*INDEX('Term Pricing'!$N$1083:$N$1262,MATCH('Project 1'!AA$8,'Term Pricing'!$C$1083:$C$1262,0))*$E206*(1-$F206))</f>
        <v>93135.412029176005</v>
      </c>
      <c r="AB206" s="212">
        <f ca="1">(AB$132*INDEX('Term Pricing'!$M$1083:$M$1262,MATCH('Project 1'!AB$8,'Term Pricing'!$C$1083:$C$1262,0))*$E206*$F206)+(AB$132*INDEX('Term Pricing'!$N$1083:$N$1262,MATCH('Project 1'!AB$8,'Term Pricing'!$C$1083:$C$1262,0))*$E206*(1-$F206))</f>
        <v>89620.038379392703</v>
      </c>
      <c r="AC206" s="212">
        <f ca="1">(AC$132*INDEX('Term Pricing'!$M$1083:$M$1262,MATCH('Project 1'!AC$8,'Term Pricing'!$C$1083:$C$1262,0))*$E206*$F206)+(AC$132*INDEX('Term Pricing'!$N$1083:$N$1262,MATCH('Project 1'!AC$8,'Term Pricing'!$C$1083:$C$1262,0))*$E206*(1-$F206))</f>
        <v>92043.590205623128</v>
      </c>
      <c r="AD206" s="212">
        <f ca="1">(AD$132*INDEX('Term Pricing'!$M$1083:$M$1262,MATCH('Project 1'!AD$8,'Term Pricing'!$C$1083:$C$1262,0))*$E206*$F206)+(AD$132*INDEX('Term Pricing'!$N$1083:$N$1262,MATCH('Project 1'!AD$8,'Term Pricing'!$C$1083:$C$1262,0))*$E206*(1-$F206))</f>
        <v>91445.219151229641</v>
      </c>
      <c r="AE206" s="212">
        <f ca="1">(AE$132*INDEX('Term Pricing'!$M$1083:$M$1262,MATCH('Project 1'!AE$8,'Term Pricing'!$C$1083:$C$1262,0))*$E206*$F206)+(AE$132*INDEX('Term Pricing'!$N$1083:$N$1262,MATCH('Project 1'!AE$8,'Term Pricing'!$C$1083:$C$1262,0))*$E206*(1-$F206))</f>
        <v>87883.655834848338</v>
      </c>
      <c r="AF206" s="212">
        <f ca="1">(AF$132*INDEX('Term Pricing'!$M$1083:$M$1262,MATCH('Project 1'!AF$8,'Term Pricing'!$C$1083:$C$1262,0))*$E206*$F206)+(AF$132*INDEX('Term Pricing'!$N$1083:$N$1262,MATCH('Project 1'!AF$8,'Term Pricing'!$C$1083:$C$1262,0))*$E206*(1-$F206))</f>
        <v>90147.790809214581</v>
      </c>
      <c r="AG206" s="212">
        <f ca="1">(AG$132*INDEX('Term Pricing'!$M$1083:$M$1262,MATCH('Project 1'!AG$8,'Term Pricing'!$C$1083:$C$1262,0))*$E206*$F206)+(AG$132*INDEX('Term Pricing'!$N$1083:$N$1262,MATCH('Project 1'!AG$8,'Term Pricing'!$C$1083:$C$1262,0))*$E206*(1-$F206))</f>
        <v>86564.68458322456</v>
      </c>
      <c r="AH206" s="212">
        <f ca="1">(AH$132*INDEX('Term Pricing'!$M$1083:$M$1262,MATCH('Project 1'!AH$8,'Term Pricing'!$C$1083:$C$1262,0))*$E206*$F206)+(AH$132*INDEX('Term Pricing'!$N$1083:$N$1262,MATCH('Project 1'!AH$8,'Term Pricing'!$C$1083:$C$1262,0))*$E206*(1-$F206))</f>
        <v>88721.09476579132</v>
      </c>
      <c r="AI206" s="212">
        <f ca="1">(AI$132*INDEX('Term Pricing'!$M$1083:$M$1262,MATCH('Project 1'!AI$8,'Term Pricing'!$C$1083:$C$1262,0))*$E206*$F206)+(AI$132*INDEX('Term Pricing'!$N$1083:$N$1262,MATCH('Project 1'!AI$8,'Term Pricing'!$C$1083:$C$1262,0))*$E206*(1-$F206))</f>
        <v>87961.378558822122</v>
      </c>
      <c r="AJ206" s="212">
        <f ca="1">(AJ$132*INDEX('Term Pricing'!$M$1083:$M$1262,MATCH('Project 1'!AJ$8,'Term Pricing'!$C$1083:$C$1262,0))*$E206*$F206)+(AJ$132*INDEX('Term Pricing'!$N$1083:$N$1262,MATCH('Project 1'!AJ$8,'Term Pricing'!$C$1083:$C$1262,0))*$E206*(1-$F206))</f>
        <v>81547.950402243325</v>
      </c>
      <c r="AK206" s="212">
        <f ca="1">(AK$132*INDEX('Term Pricing'!$M$1083:$M$1262,MATCH('Project 1'!AK$8,'Term Pricing'!$C$1083:$C$1262,0))*$E206*$F206)+(AK$132*INDEX('Term Pricing'!$N$1083:$N$1262,MATCH('Project 1'!AK$8,'Term Pricing'!$C$1083:$C$1262,0))*$E206*(1-$F206))</f>
        <v>86353.720575298881</v>
      </c>
      <c r="AL206" s="212">
        <f ca="1">(AL$132*INDEX('Term Pricing'!$M$1083:$M$1262,MATCH('Project 1'!AL$8,'Term Pricing'!$C$1083:$C$1262,0))*$E206*$F206)+(AL$132*INDEX('Term Pricing'!$N$1083:$N$1262,MATCH('Project 1'!AL$8,'Term Pricing'!$C$1083:$C$1262,0))*$E206*(1-$F206))</f>
        <v>82749.334115174846</v>
      </c>
      <c r="AM206" s="212">
        <f ca="1">(AM$132*INDEX('Term Pricing'!$M$1083:$M$1262,MATCH('Project 1'!AM$8,'Term Pricing'!$C$1083:$C$1262,0))*$E206*$F206)+(AM$132*INDEX('Term Pricing'!$N$1083:$N$1262,MATCH('Project 1'!AM$8,'Term Pricing'!$C$1083:$C$1262,0))*$E206*(1-$F206))</f>
        <v>84634.703185994367</v>
      </c>
      <c r="AN206" s="212">
        <f ca="1">(AN$132*INDEX('Term Pricing'!$M$1083:$M$1262,MATCH('Project 1'!AN$8,'Term Pricing'!$C$1083:$C$1262,0))*$E206*$F206)+(AN$132*INDEX('Term Pricing'!$N$1083:$N$1262,MATCH('Project 1'!AN$8,'Term Pricing'!$C$1083:$C$1262,0))*$E206*(1-$F206))</f>
        <v>81034.735346279864</v>
      </c>
      <c r="AO206" s="212">
        <f ca="1">(AO$132*INDEX('Term Pricing'!$M$1083:$M$1262,MATCH('Project 1'!AO$8,'Term Pricing'!$C$1083:$C$1262,0))*$E206*$F206)+(AO$132*INDEX('Term Pricing'!$N$1083:$N$1262,MATCH('Project 1'!AO$8,'Term Pricing'!$C$1083:$C$1262,0))*$E206*(1-$F206))</f>
        <v>82812.236400640759</v>
      </c>
      <c r="AP206" s="212">
        <f ca="1">(AP$132*INDEX('Term Pricing'!$M$1083:$M$1262,MATCH('Project 1'!AP$8,'Term Pricing'!$C$1083:$C$1262,0))*$E206*$F206)+(AP$132*INDEX('Term Pricing'!$N$1083:$N$1262,MATCH('Project 1'!AP$8,'Term Pricing'!$C$1083:$C$1262,0))*$E206*(1-$F206))</f>
        <v>81864.775170070687</v>
      </c>
      <c r="AQ206" s="212">
        <f ca="1">(AQ$132*INDEX('Term Pricing'!$M$1083:$M$1262,MATCH('Project 1'!AQ$8,'Term Pricing'!$C$1083:$C$1262,0))*$E206*$F206)+(AQ$132*INDEX('Term Pricing'!$N$1083:$N$1262,MATCH('Project 1'!AQ$8,'Term Pricing'!$C$1083:$C$1262,0))*$E206*(1-$F206))</f>
        <v>78285.065889324251</v>
      </c>
      <c r="AR206" s="212">
        <f ca="1">(AR$132*INDEX('Term Pricing'!$M$1083:$M$1262,MATCH('Project 1'!AR$8,'Term Pricing'!$C$1083:$C$1262,0))*$E206*$F206)+(AR$132*INDEX('Term Pricing'!$N$1083:$N$1262,MATCH('Project 1'!AR$8,'Term Pricing'!$C$1083:$C$1262,0))*$E206*(1-$F206))</f>
        <v>79902.689755608561</v>
      </c>
      <c r="AS206" s="212">
        <f ca="1">(AS$132*INDEX('Term Pricing'!$M$1083:$M$1262,MATCH('Project 1'!AS$8,'Term Pricing'!$C$1083:$C$1262,0))*$E206*$F206)+(AS$132*INDEX('Term Pricing'!$N$1083:$N$1262,MATCH('Project 1'!AS$8,'Term Pricing'!$C$1083:$C$1262,0))*$E206*(1-$F206))</f>
        <v>76345.382602864949</v>
      </c>
      <c r="AT206" s="212">
        <f ca="1">(AT$132*INDEX('Term Pricing'!$M$1083:$M$1262,MATCH('Project 1'!AT$8,'Term Pricing'!$C$1083:$C$1262,0))*$E206*$F206)+(AT$132*INDEX('Term Pricing'!$N$1083:$N$1262,MATCH('Project 1'!AT$8,'Term Pricing'!$C$1083:$C$1262,0))*$E206*(1-$F206))</f>
        <v>77858.284855221485</v>
      </c>
      <c r="AU206" s="212">
        <f ca="1">(AU$132*INDEX('Term Pricing'!$M$1083:$M$1262,MATCH('Project 1'!AU$8,'Term Pricing'!$C$1083:$C$1262,0))*$E206*$F206)+(AU$132*INDEX('Term Pricing'!$N$1083:$N$1262,MATCH('Project 1'!AU$8,'Term Pricing'!$C$1083:$C$1262,0))*$E206*(1-$F206))</f>
        <v>76807.968073643031</v>
      </c>
      <c r="AV206" s="212">
        <f ca="1">(AV$132*INDEX('Term Pricing'!$M$1083:$M$1262,MATCH('Project 1'!AV$8,'Term Pricing'!$C$1083:$C$1262,0))*$E206*$F206)+(AV$132*INDEX('Term Pricing'!$N$1083:$N$1262,MATCH('Project 1'!AV$8,'Term Pricing'!$C$1083:$C$1262,0))*$E206*(1-$F206))</f>
        <v>68410.680231838342</v>
      </c>
      <c r="AW206" s="212">
        <f ca="1">(AW$132*INDEX('Term Pricing'!$M$1083:$M$1262,MATCH('Project 1'!AW$8,'Term Pricing'!$C$1083:$C$1262,0))*$E206*$F206)+(AW$132*INDEX('Term Pricing'!$N$1083:$N$1262,MATCH('Project 1'!AW$8,'Term Pricing'!$C$1083:$C$1262,0))*$E206*(1-$F206))</f>
        <v>74656.691962575074</v>
      </c>
      <c r="AX206" s="212">
        <f ca="1">(AX$132*INDEX('Term Pricing'!$M$1083:$M$1262,MATCH('Project 1'!AX$8,'Term Pricing'!$C$1083:$C$1262,0))*$E206*$F206)+(AX$132*INDEX('Term Pricing'!$N$1083:$N$1262,MATCH('Project 1'!AX$8,'Term Pricing'!$C$1083:$C$1262,0))*$E206*(1-$F206))</f>
        <v>118641.90868744858</v>
      </c>
      <c r="AY206" s="212">
        <f ca="1">(AY$132*INDEX('Term Pricing'!$M$1083:$M$1262,MATCH('Project 1'!AY$8,'Term Pricing'!$C$1083:$C$1262,0))*$E206*$F206)+(AY$132*INDEX('Term Pricing'!$N$1083:$N$1262,MATCH('Project 1'!AY$8,'Term Pricing'!$C$1083:$C$1262,0))*$E206*(1-$F206))</f>
        <v>120742.33259877544</v>
      </c>
      <c r="AZ206" s="212">
        <f ca="1">(AZ$132*INDEX('Term Pricing'!$M$1083:$M$1262,MATCH('Project 1'!AZ$8,'Term Pricing'!$C$1083:$C$1262,0))*$E206*$F206)+(AZ$132*INDEX('Term Pricing'!$N$1083:$N$1262,MATCH('Project 1'!AZ$8,'Term Pricing'!$C$1083:$C$1262,0))*$E206*(1-$F206))</f>
        <v>115032.37077415283</v>
      </c>
      <c r="BA206" s="212">
        <f ca="1">(BA$132*INDEX('Term Pricing'!$M$1083:$M$1262,MATCH('Project 1'!BA$8,'Term Pricing'!$C$1083:$C$1262,0))*$E206*$F206)+(BA$132*INDEX('Term Pricing'!$N$1083:$N$1262,MATCH('Project 1'!BA$8,'Term Pricing'!$C$1083:$C$1262,0))*$E206*(1-$F206))</f>
        <v>116971.86995984594</v>
      </c>
      <c r="BB206" s="212">
        <f ca="1">(BB$132*INDEX('Term Pricing'!$M$1083:$M$1262,MATCH('Project 1'!BB$8,'Term Pricing'!$C$1083:$C$1262,0))*$E206*$F206)+(BB$132*INDEX('Term Pricing'!$N$1083:$N$1262,MATCH('Project 1'!BB$8,'Term Pricing'!$C$1083:$C$1262,0))*$E206*(1-$F206))</f>
        <v>115059.46644424906</v>
      </c>
      <c r="BC206" s="212">
        <f ca="1">(BC$132*INDEX('Term Pricing'!$M$1083:$M$1262,MATCH('Project 1'!BC$8,'Term Pricing'!$C$1083:$C$1262,0))*$E206*$F206)+(BC$132*INDEX('Term Pricing'!$N$1083:$N$1262,MATCH('Project 1'!BC$8,'Term Pricing'!$C$1083:$C$1262,0))*$E206*(1-$F206))</f>
        <v>109482.03575658693</v>
      </c>
      <c r="BD206" s="212">
        <f ca="1">(BD$132*INDEX('Term Pricing'!$M$1083:$M$1262,MATCH('Project 1'!BD$8,'Term Pricing'!$C$1083:$C$1262,0))*$E206*$F206)+(BD$132*INDEX('Term Pricing'!$N$1083:$N$1262,MATCH('Project 1'!BD$8,'Term Pricing'!$C$1083:$C$1262,0))*$E206*(1-$F206))</f>
        <v>111189.63391137734</v>
      </c>
      <c r="BE206" s="212">
        <f ca="1">(BE$132*INDEX('Term Pricing'!$M$1083:$M$1262,MATCH('Project 1'!BE$8,'Term Pricing'!$C$1083:$C$1262,0))*$E206*$F206)+(BE$132*INDEX('Term Pricing'!$N$1083:$N$1262,MATCH('Project 1'!BE$8,'Term Pricing'!$C$1083:$C$1262,0))*$E206*(1-$F206))</f>
        <v>105712.15644943278</v>
      </c>
      <c r="BF206" s="212">
        <f ca="1">(BF$132*INDEX('Term Pricing'!$M$1083:$M$1262,MATCH('Project 1'!BF$8,'Term Pricing'!$C$1083:$C$1262,0))*$E206*$F206)+(BF$132*INDEX('Term Pricing'!$N$1083:$N$1262,MATCH('Project 1'!BF$8,'Term Pricing'!$C$1083:$C$1262,0))*$E206*(1-$F206))</f>
        <v>107272.04032965263</v>
      </c>
      <c r="BG206" s="212">
        <f ca="1">(BG$132*INDEX('Term Pricing'!$M$1083:$M$1262,MATCH('Project 1'!BG$8,'Term Pricing'!$C$1083:$C$1262,0))*$E206*$F206)+(BG$132*INDEX('Term Pricing'!$N$1083:$N$1262,MATCH('Project 1'!BG$8,'Term Pricing'!$C$1083:$C$1262,0))*$E206*(1-$F206))</f>
        <v>105299.86980302607</v>
      </c>
      <c r="BH206" s="212">
        <f ca="1">(BH$132*INDEX('Term Pricing'!$M$1083:$M$1262,MATCH('Project 1'!BH$8,'Term Pricing'!$C$1083:$C$1262,0))*$E206*$F206)+(BH$132*INDEX('Term Pricing'!$N$1083:$N$1262,MATCH('Project 1'!BH$8,'Term Pricing'!$C$1083:$C$1262,0))*$E206*(1-$F206))</f>
        <v>93322.338510293077</v>
      </c>
      <c r="BI206" s="212">
        <f ca="1">(BI$132*INDEX('Term Pricing'!$M$1083:$M$1262,MATCH('Project 1'!BI$8,'Term Pricing'!$C$1083:$C$1262,0))*$E206*$F206)+(BI$132*INDEX('Term Pricing'!$N$1083:$N$1262,MATCH('Project 1'!BI$8,'Term Pricing'!$C$1083:$C$1262,0))*$E206*(1-$F206))</f>
        <v>101337.66415802388</v>
      </c>
      <c r="BJ206" s="212">
        <f ca="1">(BJ$132*INDEX('Term Pricing'!$M$1083:$M$1262,MATCH('Project 1'!BJ$8,'Term Pricing'!$C$1083:$C$1262,0))*$E206*$F206)+(BJ$132*INDEX('Term Pricing'!$N$1083:$N$1262,MATCH('Project 1'!BJ$8,'Term Pricing'!$C$1083:$C$1262,0))*$E206*(1-$F206))</f>
        <v>96146.230485647015</v>
      </c>
      <c r="BK206" s="212">
        <f ca="1">(BK$132*INDEX('Term Pricing'!$M$1083:$M$1262,MATCH('Project 1'!BK$8,'Term Pricing'!$C$1083:$C$1262,0))*$E206*$F206)+(BK$132*INDEX('Term Pricing'!$N$1083:$N$1262,MATCH('Project 1'!BK$8,'Term Pricing'!$C$1083:$C$1262,0))*$E206*(1-$F206))</f>
        <v>97363.176549431271</v>
      </c>
      <c r="BL206" s="212">
        <f ca="1">(BL$132*INDEX('Term Pricing'!$M$1083:$M$1262,MATCH('Project 1'!BL$8,'Term Pricing'!$C$1083:$C$1262,0))*$E206*$F206)+(BL$132*INDEX('Term Pricing'!$N$1083:$N$1262,MATCH('Project 1'!BL$8,'Term Pricing'!$C$1083:$C$1262,0))*$E206*(1-$F206))</f>
        <v>92298.910763298787</v>
      </c>
      <c r="BM206" s="212">
        <f ca="1">(BM$132*INDEX('Term Pricing'!$M$1083:$M$1262,MATCH('Project 1'!BM$8,'Term Pricing'!$C$1083:$C$1262,0))*$E206*$F206)+(BM$132*INDEX('Term Pricing'!$N$1083:$N$1262,MATCH('Project 1'!BM$8,'Term Pricing'!$C$1083:$C$1262,0))*$E206*(1-$F206))</f>
        <v>93389.826092427465</v>
      </c>
      <c r="BN206" s="212">
        <f ca="1">(BN$132*INDEX('Term Pricing'!$M$1083:$M$1262,MATCH('Project 1'!BN$8,'Term Pricing'!$C$1083:$C$1262,0))*$E206*$F206)+(BN$132*INDEX('Term Pricing'!$N$1083:$N$1262,MATCH('Project 1'!BN$8,'Term Pricing'!$C$1083:$C$1262,0))*$E206*(1-$F206))</f>
        <v>91407.622752249168</v>
      </c>
      <c r="BO206" s="212">
        <f ca="1">(BO$132*INDEX('Term Pricing'!$M$1083:$M$1262,MATCH('Project 1'!BO$8,'Term Pricing'!$C$1083:$C$1262,0))*$E206*$F206)+(BO$132*INDEX('Term Pricing'!$N$1083:$N$1262,MATCH('Project 1'!BO$8,'Term Pricing'!$C$1083:$C$1262,0))*$E206*(1-$F206))</f>
        <v>86545.62996363065</v>
      </c>
      <c r="BP206" s="212">
        <f ca="1">(BP$132*INDEX('Term Pricing'!$M$1083:$M$1262,MATCH('Project 1'!BP$8,'Term Pricing'!$C$1083:$C$1262,0))*$E206*$F206)+(BP$132*INDEX('Term Pricing'!$N$1083:$N$1262,MATCH('Project 1'!BP$8,'Term Pricing'!$C$1083:$C$1262,0))*$E206*(1-$F206))</f>
        <v>87459.924087325751</v>
      </c>
      <c r="BQ206" s="212">
        <f ca="1">(BQ$132*INDEX('Term Pricing'!$M$1083:$M$1262,MATCH('Project 1'!BQ$8,'Term Pricing'!$C$1083:$C$1262,0))*$E206*$F206)+(BQ$132*INDEX('Term Pricing'!$N$1083:$N$1262,MATCH('Project 1'!BQ$8,'Term Pricing'!$C$1083:$C$1262,0))*$E206*(1-$F206))</f>
        <v>82739.432950371222</v>
      </c>
      <c r="BR206" s="212">
        <f ca="1">(BR$132*INDEX('Term Pricing'!$M$1083:$M$1262,MATCH('Project 1'!BR$8,'Term Pricing'!$C$1083:$C$1262,0))*$E206*$F206)+(BR$132*INDEX('Term Pricing'!$N$1083:$N$1262,MATCH('Project 1'!BR$8,'Term Pricing'!$C$1083:$C$1262,0))*$E206*(1-$F206))</f>
        <v>83544.383166990199</v>
      </c>
      <c r="BS206" s="212">
        <f ca="1">(BS$132*INDEX('Term Pricing'!$M$1083:$M$1262,MATCH('Project 1'!BS$8,'Term Pricing'!$C$1083:$C$1262,0))*$E206*$F206)+(BS$132*INDEX('Term Pricing'!$N$1083:$N$1262,MATCH('Project 1'!BS$8,'Term Pricing'!$C$1083:$C$1262,0))*$E206*(1-$F206))</f>
        <v>81602.216124242404</v>
      </c>
      <c r="BT206" s="212">
        <f ca="1">(BT$132*INDEX('Term Pricing'!$M$1083:$M$1262,MATCH('Project 1'!BT$8,'Term Pricing'!$C$1083:$C$1262,0))*$E206*$F206)+(BT$132*INDEX('Term Pricing'!$N$1083:$N$1262,MATCH('Project 1'!BT$8,'Term Pricing'!$C$1083:$C$1262,0))*$E206*(1-$F206))</f>
        <v>71962.034109367189</v>
      </c>
      <c r="BU206" s="212">
        <f ca="1">(BU$132*INDEX('Term Pricing'!$M$1083:$M$1262,MATCH('Project 1'!BU$8,'Term Pricing'!$C$1083:$C$1262,0))*$E206*$F206)+(BU$132*INDEX('Term Pricing'!$N$1083:$N$1262,MATCH('Project 1'!BU$8,'Term Pricing'!$C$1083:$C$1262,0))*$E206*(1-$F206))</f>
        <v>77755.78339412497</v>
      </c>
      <c r="BV206" s="212">
        <f ca="1">(BV$132*INDEX('Term Pricing'!$M$1083:$M$1262,MATCH('Project 1'!BV$8,'Term Pricing'!$C$1083:$C$1262,0))*$E206*$F206)+(BV$132*INDEX('Term Pricing'!$N$1083:$N$1262,MATCH('Project 1'!BV$8,'Term Pricing'!$C$1083:$C$1262,0))*$E206*(1-$F206))</f>
        <v>73407.149929656109</v>
      </c>
      <c r="BW206" s="212">
        <f ca="1">(BW$132*INDEX('Term Pricing'!$M$1083:$M$1262,MATCH('Project 1'!BW$8,'Term Pricing'!$C$1083:$C$1262,0))*$E206*$F206)+(BW$132*INDEX('Term Pricing'!$N$1083:$N$1262,MATCH('Project 1'!BW$8,'Term Pricing'!$C$1083:$C$1262,0))*$E206*(1-$F206))</f>
        <v>73968.262856672722</v>
      </c>
      <c r="BX206" s="212">
        <f ca="1">(BX$132*INDEX('Term Pricing'!$M$1083:$M$1262,MATCH('Project 1'!BX$8,'Term Pricing'!$C$1083:$C$1262,0))*$E206*$F206)+(BX$132*INDEX('Term Pricing'!$N$1083:$N$1262,MATCH('Project 1'!BX$8,'Term Pricing'!$C$1083:$C$1262,0))*$E206*(1-$F206))</f>
        <v>69773.762000929099</v>
      </c>
      <c r="BY206" s="212">
        <f ca="1">(BY$132*INDEX('Term Pricing'!$M$1083:$M$1262,MATCH('Project 1'!BY$8,'Term Pricing'!$C$1083:$C$1262,0))*$E206*$F206)+(BY$132*INDEX('Term Pricing'!$N$1083:$N$1262,MATCH('Project 1'!BY$8,'Term Pricing'!$C$1083:$C$1262,0))*$E206*(1-$F206))</f>
        <v>70249.025483718739</v>
      </c>
      <c r="BZ206" s="212">
        <f ca="1">(BZ$132*INDEX('Term Pricing'!$M$1083:$M$1262,MATCH('Project 1'!BZ$8,'Term Pricing'!$C$1083:$C$1262,0))*$E206*$F206)+(BZ$132*INDEX('Term Pricing'!$N$1083:$N$1262,MATCH('Project 1'!BZ$8,'Term Pricing'!$C$1083:$C$1262,0))*$E206*(1-$F206))</f>
        <v>68417.72354533161</v>
      </c>
      <c r="CA206" s="212">
        <f ca="1">(CA$132*INDEX('Term Pricing'!$M$1083:$M$1262,MATCH('Project 1'!CA$8,'Term Pricing'!$C$1083:$C$1262,0))*$E206*$F206)+(CA$132*INDEX('Term Pricing'!$N$1083:$N$1262,MATCH('Project 1'!CA$8,'Term Pricing'!$C$1083:$C$1262,0))*$E206*(1-$F206))</f>
        <v>64458.042392105934</v>
      </c>
      <c r="CB206" s="212">
        <f ca="1">(CB$132*INDEX('Term Pricing'!$M$1083:$M$1262,MATCH('Project 1'!CB$8,'Term Pricing'!$C$1083:$C$1262,0))*$E206*$F206)+(CB$132*INDEX('Term Pricing'!$N$1083:$N$1262,MATCH('Project 1'!CB$8,'Term Pricing'!$C$1083:$C$1262,0))*$E206*(1-$F206))</f>
        <v>64816.730638511974</v>
      </c>
      <c r="CC206" s="212">
        <f ca="1">(CC$132*INDEX('Term Pricing'!$M$1083:$M$1262,MATCH('Project 1'!CC$8,'Term Pricing'!$C$1083:$C$1262,0))*$E206*$F206)+(CC$132*INDEX('Term Pricing'!$N$1083:$N$1262,MATCH('Project 1'!CC$8,'Term Pricing'!$C$1083:$C$1262,0))*$E206*(1-$F206))</f>
        <v>61313.281741288061</v>
      </c>
      <c r="CD206" s="212">
        <f ca="1">(CD$132*INDEX('Term Pricing'!$M$1083:$M$1262,MATCH('Project 1'!CD$8,'Term Pricing'!$C$1083:$C$1262,0))*$E206*$F206)+(CD$132*INDEX('Term Pricing'!$N$1083:$N$1262,MATCH('Project 1'!CD$8,'Term Pricing'!$C$1083:$C$1262,0))*$E206*(1-$F206))</f>
        <v>62048.343513767875</v>
      </c>
      <c r="CE206" s="212">
        <f ca="1">(CE$132*INDEX('Term Pricing'!$M$1083:$M$1262,MATCH('Project 1'!CE$8,'Term Pricing'!$C$1083:$C$1262,0))*$E206*$F206)+(CE$132*INDEX('Term Pricing'!$N$1083:$N$1262,MATCH('Project 1'!CE$8,'Term Pricing'!$C$1083:$C$1262,0))*$E206*(1-$F206))</f>
        <v>60757.397783537956</v>
      </c>
      <c r="CF206" s="212">
        <f ca="1">(CF$132*INDEX('Term Pricing'!$M$1083:$M$1262,MATCH('Project 1'!CF$8,'Term Pricing'!$C$1083:$C$1262,0))*$E206*$F206)+(CF$132*INDEX('Term Pricing'!$N$1083:$N$1262,MATCH('Project 1'!CF$8,'Term Pricing'!$C$1083:$C$1262,0))*$E206*(1-$F206))</f>
        <v>55647.047431262923</v>
      </c>
      <c r="CG206" s="212">
        <f ca="1">(CG$132*INDEX('Term Pricing'!$M$1083:$M$1262,MATCH('Project 1'!CG$8,'Term Pricing'!$C$1083:$C$1262,0))*$E206*$F206)+(CG$132*INDEX('Term Pricing'!$N$1083:$N$1262,MATCH('Project 1'!CG$8,'Term Pricing'!$C$1083:$C$1262,0))*$E206*(1-$F206))</f>
        <v>58230.99066913774</v>
      </c>
      <c r="CH206" s="212">
        <f ca="1">(CH$132*INDEX('Term Pricing'!$M$1083:$M$1262,MATCH('Project 1'!CH$8,'Term Pricing'!$C$1083:$C$1262,0))*$E206*$F206)+(CH$132*INDEX('Term Pricing'!$N$1083:$N$1262,MATCH('Project 1'!CH$8,'Term Pricing'!$C$1083:$C$1262,0))*$E206*(1-$F206))</f>
        <v>55157.925739682069</v>
      </c>
      <c r="CI206" s="212">
        <f ca="1">(CI$132*INDEX('Term Pricing'!$M$1083:$M$1262,MATCH('Project 1'!CI$8,'Term Pricing'!$C$1083:$C$1262,0))*$E206*$F206)+(CI$132*INDEX('Term Pricing'!$N$1083:$N$1262,MATCH('Project 1'!CI$8,'Term Pricing'!$C$1083:$C$1262,0))*$E206*(1-$F206))</f>
        <v>55781.812955649781</v>
      </c>
      <c r="CJ206" s="212">
        <f ca="1">(CJ$132*INDEX('Term Pricing'!$M$1083:$M$1262,MATCH('Project 1'!CJ$8,'Term Pricing'!$C$1083:$C$1262,0))*$E206*$F206)+(CJ$132*INDEX('Term Pricing'!$N$1083:$N$1262,MATCH('Project 1'!CJ$8,'Term Pricing'!$C$1083:$C$1262,0))*$E206*(1-$F206))</f>
        <v>52826.383356410784</v>
      </c>
      <c r="CK206" s="212">
        <f ca="1">(CK$132*INDEX('Term Pricing'!$M$1083:$M$1262,MATCH('Project 1'!CK$8,'Term Pricing'!$C$1083:$C$1262,0))*$E206*$F206)+(CK$132*INDEX('Term Pricing'!$N$1083:$N$1262,MATCH('Project 1'!CK$8,'Term Pricing'!$C$1083:$C$1262,0))*$E206*(1-$F206))</f>
        <v>53413.23904740758</v>
      </c>
      <c r="CL206" s="212">
        <f ca="1">(CL$132*INDEX('Term Pricing'!$M$1083:$M$1262,MATCH('Project 1'!CL$8,'Term Pricing'!$C$1083:$C$1262,0))*$E206*$F206)+(CL$132*INDEX('Term Pricing'!$N$1083:$N$1262,MATCH('Project 1'!CL$8,'Term Pricing'!$C$1083:$C$1262,0))*$E206*(1-$F206))</f>
        <v>52260.071643811338</v>
      </c>
      <c r="CM206" s="212">
        <f ca="1">(CM$132*INDEX('Term Pricing'!$M$1083:$M$1262,MATCH('Project 1'!CM$8,'Term Pricing'!$C$1083:$C$1262,0))*$E206*$F206)+(CM$132*INDEX('Term Pricing'!$N$1083:$N$1262,MATCH('Project 1'!CM$8,'Term Pricing'!$C$1083:$C$1262,0))*$E206*(1-$F206))</f>
        <v>49478.762733433927</v>
      </c>
      <c r="CN206" s="212">
        <f ca="1">(CN$132*INDEX('Term Pricing'!$M$1083:$M$1262,MATCH('Project 1'!CN$8,'Term Pricing'!$C$1083:$C$1262,0))*$E206*$F206)+(CN$132*INDEX('Term Pricing'!$N$1083:$N$1262,MATCH('Project 1'!CN$8,'Term Pricing'!$C$1083:$C$1262,0))*$E206*(1-$F206))</f>
        <v>50017.447738417017</v>
      </c>
      <c r="CO206" s="212">
        <f ca="1">(CO$132*INDEX('Term Pricing'!$M$1083:$M$1262,MATCH('Project 1'!CO$8,'Term Pricing'!$C$1083:$C$1262,0))*$E206*$F206)+(CO$132*INDEX('Term Pricing'!$N$1083:$N$1262,MATCH('Project 1'!CO$8,'Term Pricing'!$C$1083:$C$1262,0))*$E206*(1-$F206))</f>
        <v>47350.137225650855</v>
      </c>
      <c r="CP206" s="212">
        <f ca="1">(CP$132*INDEX('Term Pricing'!$M$1083:$M$1262,MATCH('Project 1'!CP$8,'Term Pricing'!$C$1083:$C$1262,0))*$E206*$F206)+(CP$132*INDEX('Term Pricing'!$N$1083:$N$1262,MATCH('Project 1'!CP$8,'Term Pricing'!$C$1083:$C$1262,0))*$E206*(1-$F206))</f>
        <v>47861.328087775379</v>
      </c>
      <c r="CQ206" s="212">
        <f ca="1">(CQ$132*INDEX('Term Pricing'!$M$1083:$M$1262,MATCH('Project 1'!CQ$8,'Term Pricing'!$C$1083:$C$1262,0))*$E206*$F206)+(CQ$132*INDEX('Term Pricing'!$N$1083:$N$1262,MATCH('Project 1'!CQ$8,'Term Pricing'!$C$1083:$C$1262,0))*$E206*(1-$F206))</f>
        <v>46816.164789673079</v>
      </c>
      <c r="CR206" s="212">
        <f ca="1">(CR$132*INDEX('Term Pricing'!$M$1083:$M$1262,MATCH('Project 1'!CR$8,'Term Pricing'!$C$1083:$C$1262,0))*$E206*$F206)+(CR$132*INDEX('Term Pricing'!$N$1083:$N$1262,MATCH('Project 1'!CR$8,'Term Pricing'!$C$1083:$C$1262,0))*$E206*(1-$F206))</f>
        <v>41731.199999999997</v>
      </c>
      <c r="CS206" s="212">
        <f ca="1">(CS$132*INDEX('Term Pricing'!$M$1083:$M$1262,MATCH('Project 1'!CS$8,'Term Pricing'!$C$1083:$C$1262,0))*$E206*$F206)+(CS$132*INDEX('Term Pricing'!$N$1083:$N$1262,MATCH('Project 1'!CS$8,'Term Pricing'!$C$1083:$C$1262,0))*$E206*(1-$F206))</f>
        <v>46202.400000000001</v>
      </c>
      <c r="CT206" s="212">
        <f ca="1">(CT$132*INDEX('Term Pricing'!$M$1083:$M$1262,MATCH('Project 1'!CT$8,'Term Pricing'!$C$1083:$C$1262,0))*$E206*$F206)+(CT$132*INDEX('Term Pricing'!$N$1083:$N$1262,MATCH('Project 1'!CT$8,'Term Pricing'!$C$1083:$C$1262,0))*$E206*(1-$F206))</f>
        <v>44712</v>
      </c>
      <c r="CU206" s="212">
        <f ca="1">(CU$132*INDEX('Term Pricing'!$M$1083:$M$1262,MATCH('Project 1'!CU$8,'Term Pricing'!$C$1083:$C$1262,0))*$E206*$F206)+(CU$132*INDEX('Term Pricing'!$N$1083:$N$1262,MATCH('Project 1'!CU$8,'Term Pricing'!$C$1083:$C$1262,0))*$E206*(1-$F206))</f>
        <v>46202.400000000001</v>
      </c>
      <c r="CV206" s="212">
        <f ca="1">(CV$132*INDEX('Term Pricing'!$M$1083:$M$1262,MATCH('Project 1'!CV$8,'Term Pricing'!$C$1083:$C$1262,0))*$E206*$F206)+(CV$132*INDEX('Term Pricing'!$N$1083:$N$1262,MATCH('Project 1'!CV$8,'Term Pricing'!$C$1083:$C$1262,0))*$E206*(1-$F206))</f>
        <v>44712</v>
      </c>
      <c r="CW206" s="212">
        <f ca="1">(CW$132*INDEX('Term Pricing'!$M$1083:$M$1262,MATCH('Project 1'!CW$8,'Term Pricing'!$C$1083:$C$1262,0))*$E206*$F206)+(CW$132*INDEX('Term Pricing'!$N$1083:$N$1262,MATCH('Project 1'!CW$8,'Term Pricing'!$C$1083:$C$1262,0))*$E206*(1-$F206))</f>
        <v>46202.400000000001</v>
      </c>
      <c r="CX206" s="212">
        <f ca="1">(CX$132*INDEX('Term Pricing'!$M$1083:$M$1262,MATCH('Project 1'!CX$8,'Term Pricing'!$C$1083:$C$1262,0))*$E206*$F206)+(CX$132*INDEX('Term Pricing'!$N$1083:$N$1262,MATCH('Project 1'!CX$8,'Term Pricing'!$C$1083:$C$1262,0))*$E206*(1-$F206))</f>
        <v>46202.400000000001</v>
      </c>
      <c r="CY206" s="212">
        <f ca="1">(CY$132*INDEX('Term Pricing'!$M$1083:$M$1262,MATCH('Project 1'!CY$8,'Term Pricing'!$C$1083:$C$1262,0))*$E206*$F206)+(CY$132*INDEX('Term Pricing'!$N$1083:$N$1262,MATCH('Project 1'!CY$8,'Term Pricing'!$C$1083:$C$1262,0))*$E206*(1-$F206))</f>
        <v>44712</v>
      </c>
      <c r="CZ206" s="212">
        <f ca="1">(CZ$132*INDEX('Term Pricing'!$M$1083:$M$1262,MATCH('Project 1'!CZ$8,'Term Pricing'!$C$1083:$C$1262,0))*$E206*$F206)+(CZ$132*INDEX('Term Pricing'!$N$1083:$N$1262,MATCH('Project 1'!CZ$8,'Term Pricing'!$C$1083:$C$1262,0))*$E206*(1-$F206))</f>
        <v>46202.400000000001</v>
      </c>
      <c r="DA206" s="212">
        <f ca="1">(DA$132*INDEX('Term Pricing'!$M$1083:$M$1262,MATCH('Project 1'!DA$8,'Term Pricing'!$C$1083:$C$1262,0))*$E206*$F206)+(DA$132*INDEX('Term Pricing'!$N$1083:$N$1262,MATCH('Project 1'!DA$8,'Term Pricing'!$C$1083:$C$1262,0))*$E206*(1-$F206))</f>
        <v>44712</v>
      </c>
      <c r="DB206" s="212">
        <f ca="1">(DB$132*INDEX('Term Pricing'!$M$1083:$M$1262,MATCH('Project 1'!DB$8,'Term Pricing'!$C$1083:$C$1262,0))*$E206*$F206)+(DB$132*INDEX('Term Pricing'!$N$1083:$N$1262,MATCH('Project 1'!DB$8,'Term Pricing'!$C$1083:$C$1262,0))*$E206*(1-$F206))</f>
        <v>46202.400000000001</v>
      </c>
      <c r="DC206" s="212">
        <f ca="1">(DC$132*INDEX('Term Pricing'!$M$1083:$M$1262,MATCH('Project 1'!DC$8,'Term Pricing'!$C$1083:$C$1262,0))*$E206*$F206)+(DC$132*INDEX('Term Pricing'!$N$1083:$N$1262,MATCH('Project 1'!DC$8,'Term Pricing'!$C$1083:$C$1262,0))*$E206*(1-$F206))</f>
        <v>46202.400000000001</v>
      </c>
      <c r="DD206" s="212">
        <f ca="1">(DD$132*INDEX('Term Pricing'!$M$1083:$M$1262,MATCH('Project 1'!DD$8,'Term Pricing'!$C$1083:$C$1262,0))*$E206*$F206)+(DD$132*INDEX('Term Pricing'!$N$1083:$N$1262,MATCH('Project 1'!DD$8,'Term Pricing'!$C$1083:$C$1262,0))*$E206*(1-$F206))</f>
        <v>41731.199999999997</v>
      </c>
      <c r="DE206" s="212">
        <f ca="1">(DE$132*INDEX('Term Pricing'!$M$1083:$M$1262,MATCH('Project 1'!DE$8,'Term Pricing'!$C$1083:$C$1262,0))*$E206*$F206)+(DE$132*INDEX('Term Pricing'!$N$1083:$N$1262,MATCH('Project 1'!DE$8,'Term Pricing'!$C$1083:$C$1262,0))*$E206*(1-$F206))</f>
        <v>46202.400000000001</v>
      </c>
      <c r="DF206" s="212">
        <f ca="1">(DF$132*INDEX('Term Pricing'!$M$1083:$M$1262,MATCH('Project 1'!DF$8,'Term Pricing'!$C$1083:$C$1262,0))*$E206*$F206)+(DF$132*INDEX('Term Pricing'!$N$1083:$N$1262,MATCH('Project 1'!DF$8,'Term Pricing'!$C$1083:$C$1262,0))*$E206*(1-$F206))</f>
        <v>44712</v>
      </c>
      <c r="DG206" s="212">
        <f ca="1">(DG$132*INDEX('Term Pricing'!$M$1083:$M$1262,MATCH('Project 1'!DG$8,'Term Pricing'!$C$1083:$C$1262,0))*$E206*$F206)+(DG$132*INDEX('Term Pricing'!$N$1083:$N$1262,MATCH('Project 1'!DG$8,'Term Pricing'!$C$1083:$C$1262,0))*$E206*(1-$F206))</f>
        <v>46202.400000000001</v>
      </c>
      <c r="DH206" s="212">
        <f ca="1">(DH$132*INDEX('Term Pricing'!$M$1083:$M$1262,MATCH('Project 1'!DH$8,'Term Pricing'!$C$1083:$C$1262,0))*$E206*$F206)+(DH$132*INDEX('Term Pricing'!$N$1083:$N$1262,MATCH('Project 1'!DH$8,'Term Pricing'!$C$1083:$C$1262,0))*$E206*(1-$F206))</f>
        <v>44712</v>
      </c>
      <c r="DI206" s="212">
        <f ca="1">(DI$132*INDEX('Term Pricing'!$M$1083:$M$1262,MATCH('Project 1'!DI$8,'Term Pricing'!$C$1083:$C$1262,0))*$E206*$F206)+(DI$132*INDEX('Term Pricing'!$N$1083:$N$1262,MATCH('Project 1'!DI$8,'Term Pricing'!$C$1083:$C$1262,0))*$E206*(1-$F206))</f>
        <v>46202.400000000001</v>
      </c>
      <c r="DJ206" s="212">
        <f ca="1">(DJ$132*INDEX('Term Pricing'!$M$1083:$M$1262,MATCH('Project 1'!DJ$8,'Term Pricing'!$C$1083:$C$1262,0))*$E206*$F206)+(DJ$132*INDEX('Term Pricing'!$N$1083:$N$1262,MATCH('Project 1'!DJ$8,'Term Pricing'!$C$1083:$C$1262,0))*$E206*(1-$F206))</f>
        <v>46202.400000000001</v>
      </c>
      <c r="DK206" s="212">
        <f ca="1">(DK$132*INDEX('Term Pricing'!$M$1083:$M$1262,MATCH('Project 1'!DK$8,'Term Pricing'!$C$1083:$C$1262,0))*$E206*$F206)+(DK$132*INDEX('Term Pricing'!$N$1083:$N$1262,MATCH('Project 1'!DK$8,'Term Pricing'!$C$1083:$C$1262,0))*$E206*(1-$F206))</f>
        <v>44712</v>
      </c>
      <c r="DL206" s="212">
        <f ca="1">(DL$132*INDEX('Term Pricing'!$M$1083:$M$1262,MATCH('Project 1'!DL$8,'Term Pricing'!$C$1083:$C$1262,0))*$E206*$F206)+(DL$132*INDEX('Term Pricing'!$N$1083:$N$1262,MATCH('Project 1'!DL$8,'Term Pricing'!$C$1083:$C$1262,0))*$E206*(1-$F206))</f>
        <v>46202.400000000001</v>
      </c>
      <c r="DM206" s="212">
        <f ca="1">(DM$132*INDEX('Term Pricing'!$M$1083:$M$1262,MATCH('Project 1'!DM$8,'Term Pricing'!$C$1083:$C$1262,0))*$E206*$F206)+(DM$132*INDEX('Term Pricing'!$N$1083:$N$1262,MATCH('Project 1'!DM$8,'Term Pricing'!$C$1083:$C$1262,0))*$E206*(1-$F206))</f>
        <v>44712</v>
      </c>
      <c r="DN206" s="212">
        <f ca="1">(DN$132*INDEX('Term Pricing'!$M$1083:$M$1262,MATCH('Project 1'!DN$8,'Term Pricing'!$C$1083:$C$1262,0))*$E206*$F206)+(DN$132*INDEX('Term Pricing'!$N$1083:$N$1262,MATCH('Project 1'!DN$8,'Term Pricing'!$C$1083:$C$1262,0))*$E206*(1-$F206))</f>
        <v>46202.400000000001</v>
      </c>
      <c r="DO206" s="212">
        <f ca="1">(DO$132*INDEX('Term Pricing'!$M$1083:$M$1262,MATCH('Project 1'!DO$8,'Term Pricing'!$C$1083:$C$1262,0))*$E206*$F206)+(DO$132*INDEX('Term Pricing'!$N$1083:$N$1262,MATCH('Project 1'!DO$8,'Term Pricing'!$C$1083:$C$1262,0))*$E206*(1-$F206))</f>
        <v>46202.400000000001</v>
      </c>
      <c r="DP206" s="212">
        <f ca="1">(DP$132*INDEX('Term Pricing'!$M$1083:$M$1262,MATCH('Project 1'!DP$8,'Term Pricing'!$C$1083:$C$1262,0))*$E206*$F206)+(DP$132*INDEX('Term Pricing'!$N$1083:$N$1262,MATCH('Project 1'!DP$8,'Term Pricing'!$C$1083:$C$1262,0))*$E206*(1-$F206))</f>
        <v>41731.199999999997</v>
      </c>
      <c r="DQ206" s="212">
        <f ca="1">(DQ$132*INDEX('Term Pricing'!$M$1083:$M$1262,MATCH('Project 1'!DQ$8,'Term Pricing'!$C$1083:$C$1262,0))*$E206*$F206)+(DQ$132*INDEX('Term Pricing'!$N$1083:$N$1262,MATCH('Project 1'!DQ$8,'Term Pricing'!$C$1083:$C$1262,0))*$E206*(1-$F206))</f>
        <v>46202.400000000001</v>
      </c>
      <c r="DR206" s="212">
        <f ca="1">(DR$132*INDEX('Term Pricing'!$M$1083:$M$1262,MATCH('Project 1'!DR$8,'Term Pricing'!$C$1083:$C$1262,0))*$E206*$F206)+(DR$132*INDEX('Term Pricing'!$N$1083:$N$1262,MATCH('Project 1'!DR$8,'Term Pricing'!$C$1083:$C$1262,0))*$E206*(1-$F206))</f>
        <v>44712</v>
      </c>
      <c r="DS206" s="212">
        <f ca="1">(DS$132*INDEX('Term Pricing'!$M$1083:$M$1262,MATCH('Project 1'!DS$8,'Term Pricing'!$C$1083:$C$1262,0))*$E206*$F206)+(DS$132*INDEX('Term Pricing'!$N$1083:$N$1262,MATCH('Project 1'!DS$8,'Term Pricing'!$C$1083:$C$1262,0))*$E206*(1-$F206))</f>
        <v>46202.400000000001</v>
      </c>
      <c r="DT206" s="212">
        <f ca="1">(DT$132*INDEX('Term Pricing'!$M$1083:$M$1262,MATCH('Project 1'!DT$8,'Term Pricing'!$C$1083:$C$1262,0))*$E206*$F206)+(DT$132*INDEX('Term Pricing'!$N$1083:$N$1262,MATCH('Project 1'!DT$8,'Term Pricing'!$C$1083:$C$1262,0))*$E206*(1-$F206))</f>
        <v>44712</v>
      </c>
      <c r="DU206" s="212">
        <f ca="1">(DU$132*INDEX('Term Pricing'!$M$1083:$M$1262,MATCH('Project 1'!DU$8,'Term Pricing'!$C$1083:$C$1262,0))*$E206*$F206)+(DU$132*INDEX('Term Pricing'!$N$1083:$N$1262,MATCH('Project 1'!DU$8,'Term Pricing'!$C$1083:$C$1262,0))*$E206*(1-$F206))</f>
        <v>46202.400000000001</v>
      </c>
      <c r="DV206" s="212">
        <f ca="1">(DV$132*INDEX('Term Pricing'!$M$1083:$M$1262,MATCH('Project 1'!DV$8,'Term Pricing'!$C$1083:$C$1262,0))*$E206*$F206)+(DV$132*INDEX('Term Pricing'!$N$1083:$N$1262,MATCH('Project 1'!DV$8,'Term Pricing'!$C$1083:$C$1262,0))*$E206*(1-$F206))</f>
        <v>46202.400000000001</v>
      </c>
      <c r="DW206" s="212">
        <f ca="1">(DW$132*INDEX('Term Pricing'!$M$1083:$M$1262,MATCH('Project 1'!DW$8,'Term Pricing'!$C$1083:$C$1262,0))*$E206*$F206)+(DW$132*INDEX('Term Pricing'!$N$1083:$N$1262,MATCH('Project 1'!DW$8,'Term Pricing'!$C$1083:$C$1262,0))*$E206*(1-$F206))</f>
        <v>44712</v>
      </c>
      <c r="DX206" s="212">
        <f ca="1">(DX$132*INDEX('Term Pricing'!$M$1083:$M$1262,MATCH('Project 1'!DX$8,'Term Pricing'!$C$1083:$C$1262,0))*$E206*$F206)+(DX$132*INDEX('Term Pricing'!$N$1083:$N$1262,MATCH('Project 1'!DX$8,'Term Pricing'!$C$1083:$C$1262,0))*$E206*(1-$F206))</f>
        <v>46202.400000000001</v>
      </c>
      <c r="DY206" s="212">
        <f ca="1">(DY$132*INDEX('Term Pricing'!$M$1083:$M$1262,MATCH('Project 1'!DY$8,'Term Pricing'!$C$1083:$C$1262,0))*$E206*$F206)+(DY$132*INDEX('Term Pricing'!$N$1083:$N$1262,MATCH('Project 1'!DY$8,'Term Pricing'!$C$1083:$C$1262,0))*$E206*(1-$F206))</f>
        <v>44712</v>
      </c>
      <c r="DZ206" s="212">
        <f ca="1">(DZ$132*INDEX('Term Pricing'!$M$1083:$M$1262,MATCH('Project 1'!DZ$8,'Term Pricing'!$C$1083:$C$1262,0))*$E206*$F206)+(DZ$132*INDEX('Term Pricing'!$N$1083:$N$1262,MATCH('Project 1'!DZ$8,'Term Pricing'!$C$1083:$C$1262,0))*$E206*(1-$F206))</f>
        <v>46202.400000000001</v>
      </c>
    </row>
    <row r="207" spans="1:130">
      <c r="A207" s="151"/>
      <c r="C207" s="34" t="s">
        <v>263</v>
      </c>
      <c r="E207" s="70">
        <f>Inputs!H139</f>
        <v>0.2</v>
      </c>
      <c r="F207" s="70">
        <f>Inputs!I139</f>
        <v>0.6</v>
      </c>
      <c r="G207" s="54" t="s">
        <v>83</v>
      </c>
      <c r="H207" s="272">
        <f ca="1">IFERROR(SUM($J207:$DZ207)/(SUM($J$132:$DZ$132)*E207),0)</f>
        <v>5.7575091966304788</v>
      </c>
      <c r="I207" s="29"/>
      <c r="J207" s="212">
        <f>(J$132*INDEX('Term Pricing'!$M$1268:$M$1447,MATCH('Project 1'!J$8,'Term Pricing'!$C$1268:$C$1447,0))*$E207*$F207)+(J$132*INDEX('Term Pricing'!$N$1268:$N$1447,MATCH('Project 1'!J$8,'Term Pricing'!$C$1268:$C$1447,0))*$E207*(1-$F207))</f>
        <v>0</v>
      </c>
      <c r="K207" s="212">
        <f>(K$132*INDEX('Term Pricing'!$M$1268:$M$1447,MATCH('Project 1'!K$8,'Term Pricing'!$C$1268:$C$1447,0))*$E207*$F207)+(K$132*INDEX('Term Pricing'!$N$1268:$N$1447,MATCH('Project 1'!K$8,'Term Pricing'!$C$1268:$C$1447,0))*$E207*(1-$F207))</f>
        <v>0</v>
      </c>
      <c r="L207" s="212">
        <f>(L$132*INDEX('Term Pricing'!$M$1268:$M$1447,MATCH('Project 1'!L$8,'Term Pricing'!$C$1268:$C$1447,0))*$E207*$F207)+(L$132*INDEX('Term Pricing'!$N$1268:$N$1447,MATCH('Project 1'!L$8,'Term Pricing'!$C$1268:$C$1447,0))*$E207*(1-$F207))</f>
        <v>0</v>
      </c>
      <c r="M207" s="212">
        <f>(M$132*INDEX('Term Pricing'!$M$1268:$M$1447,MATCH('Project 1'!M$8,'Term Pricing'!$C$1268:$C$1447,0))*$E207*$F207)+(M$132*INDEX('Term Pricing'!$N$1268:$N$1447,MATCH('Project 1'!M$8,'Term Pricing'!$C$1268:$C$1447,0))*$E207*(1-$F207))</f>
        <v>0</v>
      </c>
      <c r="N207" s="212">
        <f>(N$132*INDEX('Term Pricing'!$M$1268:$M$1447,MATCH('Project 1'!N$8,'Term Pricing'!$C$1268:$C$1447,0))*$E207*$F207)+(N$132*INDEX('Term Pricing'!$N$1268:$N$1447,MATCH('Project 1'!N$8,'Term Pricing'!$C$1268:$C$1447,0))*$E207*(1-$F207))</f>
        <v>0</v>
      </c>
      <c r="O207" s="212">
        <f>(O$132*INDEX('Term Pricing'!$M$1268:$M$1447,MATCH('Project 1'!O$8,'Term Pricing'!$C$1268:$C$1447,0))*$E207*$F207)+(O$132*INDEX('Term Pricing'!$N$1268:$N$1447,MATCH('Project 1'!O$8,'Term Pricing'!$C$1268:$C$1447,0))*$E207*(1-$F207))</f>
        <v>0</v>
      </c>
      <c r="P207" s="212">
        <f>(P$132*INDEX('Term Pricing'!$M$1268:$M$1447,MATCH('Project 1'!P$8,'Term Pricing'!$C$1268:$C$1447,0))*$E207*$F207)+(P$132*INDEX('Term Pricing'!$N$1268:$N$1447,MATCH('Project 1'!P$8,'Term Pricing'!$C$1268:$C$1447,0))*$E207*(1-$F207))</f>
        <v>87091.199999999997</v>
      </c>
      <c r="Q207" s="212">
        <f>(Q$132*INDEX('Term Pricing'!$M$1268:$M$1447,MATCH('Project 1'!Q$8,'Term Pricing'!$C$1268:$C$1447,0))*$E207*$F207)+(Q$132*INDEX('Term Pricing'!$N$1268:$N$1447,MATCH('Project 1'!Q$8,'Term Pricing'!$C$1268:$C$1447,0))*$E207*(1-$F207))</f>
        <v>89994.239999999991</v>
      </c>
      <c r="R207" s="212">
        <f ca="1">(R$132*INDEX('Term Pricing'!$M$1268:$M$1447,MATCH('Project 1'!R$8,'Term Pricing'!$C$1268:$C$1447,0))*$E207*$F207)+(R$132*INDEX('Term Pricing'!$N$1268:$N$1447,MATCH('Project 1'!R$8,'Term Pricing'!$C$1268:$C$1447,0))*$E207*(1-$F207))</f>
        <v>89769.535397786414</v>
      </c>
      <c r="S207" s="212">
        <f ca="1">(S$132*INDEX('Term Pricing'!$M$1268:$M$1447,MATCH('Project 1'!S$8,'Term Pricing'!$C$1268:$C$1447,0))*$E207*$F207)+(S$132*INDEX('Term Pricing'!$N$1268:$N$1447,MATCH('Project 1'!S$8,'Term Pricing'!$C$1268:$C$1447,0))*$E207*(1-$F207))</f>
        <v>86729.135162897437</v>
      </c>
      <c r="T207" s="212">
        <f ca="1">(T$132*INDEX('Term Pricing'!$M$1268:$M$1447,MATCH('Project 1'!T$8,'Term Pricing'!$C$1268:$C$1447,0))*$E207*$F207)+(T$132*INDEX('Term Pricing'!$N$1268:$N$1447,MATCH('Project 1'!T$8,'Term Pricing'!$C$1268:$C$1447,0))*$E207*(1-$F207))</f>
        <v>89421.261349859458</v>
      </c>
      <c r="U207" s="212">
        <f ca="1">(U$132*INDEX('Term Pricing'!$M$1268:$M$1447,MATCH('Project 1'!U$8,'Term Pricing'!$C$1268:$C$1447,0))*$E207*$F207)+(U$132*INDEX('Term Pricing'!$N$1268:$N$1447,MATCH('Project 1'!U$8,'Term Pricing'!$C$1268:$C$1447,0))*$E207*(1-$F207))</f>
        <v>86280.710680735938</v>
      </c>
      <c r="V207" s="212">
        <f ca="1">(V$132*INDEX('Term Pricing'!$M$1268:$M$1447,MATCH('Project 1'!V$8,'Term Pricing'!$C$1268:$C$1447,0))*$E207*$F207)+(V$132*INDEX('Term Pricing'!$N$1268:$N$1447,MATCH('Project 1'!V$8,'Term Pricing'!$C$1268:$C$1447,0))*$E207*(1-$F207))</f>
        <v>88879.389119748666</v>
      </c>
      <c r="W207" s="212">
        <f ca="1">(W$132*INDEX('Term Pricing'!$M$1268:$M$1447,MATCH('Project 1'!W$8,'Term Pricing'!$C$1268:$C$1447,0))*$E207*$F207)+(W$132*INDEX('Term Pricing'!$N$1268:$N$1447,MATCH('Project 1'!W$8,'Term Pricing'!$C$1268:$C$1447,0))*$E207*(1-$F207))</f>
        <v>88560.088639696536</v>
      </c>
      <c r="X207" s="212">
        <f ca="1">(X$132*INDEX('Term Pricing'!$M$1268:$M$1447,MATCH('Project 1'!X$8,'Term Pricing'!$C$1268:$C$1447,0))*$E207*$F207)+(X$132*INDEX('Term Pricing'!$N$1268:$N$1447,MATCH('Project 1'!X$8,'Term Pricing'!$C$1268:$C$1447,0))*$E207*(1-$F207))</f>
        <v>79665.786620626779</v>
      </c>
      <c r="Y207" s="212">
        <f ca="1">(Y$132*INDEX('Term Pricing'!$M$1268:$M$1447,MATCH('Project 1'!Y$8,'Term Pricing'!$C$1268:$C$1447,0))*$E207*$F207)+(Y$132*INDEX('Term Pricing'!$N$1268:$N$1447,MATCH('Project 1'!Y$8,'Term Pricing'!$C$1268:$C$1447,0))*$E207*(1-$F207))</f>
        <v>87812.13613751989</v>
      </c>
      <c r="Z207" s="212">
        <f ca="1">(Z$132*INDEX('Term Pricing'!$M$1268:$M$1447,MATCH('Project 1'!Z$8,'Term Pricing'!$C$1268:$C$1447,0))*$E207*$F207)+(Z$132*INDEX('Term Pricing'!$N$1268:$N$1447,MATCH('Project 1'!Z$8,'Term Pricing'!$C$1268:$C$1447,0))*$E207*(1-$F207))</f>
        <v>84567.566124239936</v>
      </c>
      <c r="AA207" s="212">
        <f ca="1">(AA$132*INDEX('Term Pricing'!$M$1268:$M$1447,MATCH('Project 1'!AA$8,'Term Pricing'!$C$1268:$C$1447,0))*$E207*$F207)+(AA$132*INDEX('Term Pricing'!$N$1268:$N$1447,MATCH('Project 1'!AA$8,'Term Pricing'!$C$1268:$C$1447,0))*$E207*(1-$F207))</f>
        <v>86926.384560564256</v>
      </c>
      <c r="AB207" s="212">
        <f ca="1">(AB$132*INDEX('Term Pricing'!$M$1268:$M$1447,MATCH('Project 1'!AB$8,'Term Pricing'!$C$1268:$C$1447,0))*$E207*$F207)+(AB$132*INDEX('Term Pricing'!$N$1268:$N$1447,MATCH('Project 1'!AB$8,'Term Pricing'!$C$1268:$C$1447,0))*$E207*(1-$F207))</f>
        <v>83645.369154099841</v>
      </c>
      <c r="AC207" s="212">
        <f ca="1">(AC$132*INDEX('Term Pricing'!$M$1268:$M$1447,MATCH('Project 1'!AC$8,'Term Pricing'!$C$1268:$C$1447,0))*$E207*$F207)+(AC$132*INDEX('Term Pricing'!$N$1268:$N$1447,MATCH('Project 1'!AC$8,'Term Pricing'!$C$1268:$C$1447,0))*$E207*(1-$F207))</f>
        <v>85907.350858581587</v>
      </c>
      <c r="AD207" s="212">
        <f ca="1">(AD$132*INDEX('Term Pricing'!$M$1268:$M$1447,MATCH('Project 1'!AD$8,'Term Pricing'!$C$1268:$C$1447,0))*$E207*$F207)+(AD$132*INDEX('Term Pricing'!$N$1268:$N$1447,MATCH('Project 1'!AD$8,'Term Pricing'!$C$1268:$C$1447,0))*$E207*(1-$F207))</f>
        <v>85348.871207814344</v>
      </c>
      <c r="AE207" s="212">
        <f ca="1">(AE$132*INDEX('Term Pricing'!$M$1268:$M$1447,MATCH('Project 1'!AE$8,'Term Pricing'!$C$1268:$C$1447,0))*$E207*$F207)+(AE$132*INDEX('Term Pricing'!$N$1268:$N$1447,MATCH('Project 1'!AE$8,'Term Pricing'!$C$1268:$C$1447,0))*$E207*(1-$F207))</f>
        <v>82024.745445858454</v>
      </c>
      <c r="AF207" s="212">
        <f ca="1">(AF$132*INDEX('Term Pricing'!$M$1268:$M$1447,MATCH('Project 1'!AF$8,'Term Pricing'!$C$1268:$C$1447,0))*$E207*$F207)+(AF$132*INDEX('Term Pricing'!$N$1268:$N$1447,MATCH('Project 1'!AF$8,'Term Pricing'!$C$1268:$C$1447,0))*$E207*(1-$F207))</f>
        <v>84137.938088600262</v>
      </c>
      <c r="AG207" s="212">
        <f ca="1">(AG$132*INDEX('Term Pricing'!$M$1268:$M$1447,MATCH('Project 1'!AG$8,'Term Pricing'!$C$1268:$C$1447,0))*$E207*$F207)+(AG$132*INDEX('Term Pricing'!$N$1268:$N$1447,MATCH('Project 1'!AG$8,'Term Pricing'!$C$1268:$C$1447,0))*$E207*(1-$F207))</f>
        <v>80793.705611009587</v>
      </c>
      <c r="AH207" s="212">
        <f ca="1">(AH$132*INDEX('Term Pricing'!$M$1268:$M$1447,MATCH('Project 1'!AH$8,'Term Pricing'!$C$1268:$C$1447,0))*$E207*$F207)+(AH$132*INDEX('Term Pricing'!$N$1268:$N$1447,MATCH('Project 1'!AH$8,'Term Pricing'!$C$1268:$C$1447,0))*$E207*(1-$F207))</f>
        <v>82806.355114738559</v>
      </c>
      <c r="AI207" s="212">
        <f ca="1">(AI$132*INDEX('Term Pricing'!$M$1268:$M$1447,MATCH('Project 1'!AI$8,'Term Pricing'!$C$1268:$C$1447,0))*$E207*$F207)+(AI$132*INDEX('Term Pricing'!$N$1268:$N$1447,MATCH('Project 1'!AI$8,'Term Pricing'!$C$1268:$C$1447,0))*$E207*(1-$F207))</f>
        <v>82097.286654900643</v>
      </c>
      <c r="AJ207" s="212">
        <f ca="1">(AJ$132*INDEX('Term Pricing'!$M$1268:$M$1447,MATCH('Project 1'!AJ$8,'Term Pricing'!$C$1268:$C$1447,0))*$E207*$F207)+(AJ$132*INDEX('Term Pricing'!$N$1268:$N$1447,MATCH('Project 1'!AJ$8,'Term Pricing'!$C$1268:$C$1447,0))*$E207*(1-$F207))</f>
        <v>76111.4203754271</v>
      </c>
      <c r="AK207" s="212">
        <f ca="1">(AK$132*INDEX('Term Pricing'!$M$1268:$M$1447,MATCH('Project 1'!AK$8,'Term Pricing'!$C$1268:$C$1447,0))*$E207*$F207)+(AK$132*INDEX('Term Pricing'!$N$1268:$N$1447,MATCH('Project 1'!AK$8,'Term Pricing'!$C$1268:$C$1447,0))*$E207*(1-$F207))</f>
        <v>80596.805870278971</v>
      </c>
      <c r="AL207" s="212">
        <f ca="1">(AL$132*INDEX('Term Pricing'!$M$1268:$M$1447,MATCH('Project 1'!AL$8,'Term Pricing'!$C$1268:$C$1447,0))*$E207*$F207)+(AL$132*INDEX('Term Pricing'!$N$1268:$N$1447,MATCH('Project 1'!AL$8,'Term Pricing'!$C$1268:$C$1447,0))*$E207*(1-$F207))</f>
        <v>77232.711840829856</v>
      </c>
      <c r="AM207" s="212">
        <f ca="1">(AM$132*INDEX('Term Pricing'!$M$1268:$M$1447,MATCH('Project 1'!AM$8,'Term Pricing'!$C$1268:$C$1447,0))*$E207*$F207)+(AM$132*INDEX('Term Pricing'!$N$1268:$N$1447,MATCH('Project 1'!AM$8,'Term Pricing'!$C$1268:$C$1447,0))*$E207*(1-$F207))</f>
        <v>78992.389640261419</v>
      </c>
      <c r="AN207" s="212">
        <f ca="1">(AN$132*INDEX('Term Pricing'!$M$1268:$M$1447,MATCH('Project 1'!AN$8,'Term Pricing'!$C$1268:$C$1447,0))*$E207*$F207)+(AN$132*INDEX('Term Pricing'!$N$1268:$N$1447,MATCH('Project 1'!AN$8,'Term Pricing'!$C$1268:$C$1447,0))*$E207*(1-$F207))</f>
        <v>75632.419656527913</v>
      </c>
      <c r="AO207" s="212">
        <f ca="1">(AO$132*INDEX('Term Pricing'!$M$1268:$M$1447,MATCH('Project 1'!AO$8,'Term Pricing'!$C$1268:$C$1447,0))*$E207*$F207)+(AO$132*INDEX('Term Pricing'!$N$1268:$N$1447,MATCH('Project 1'!AO$8,'Term Pricing'!$C$1268:$C$1447,0))*$E207*(1-$F207))</f>
        <v>77291.420640598051</v>
      </c>
      <c r="AP207" s="212">
        <f ca="1">(AP$132*INDEX('Term Pricing'!$M$1268:$M$1447,MATCH('Project 1'!AP$8,'Term Pricing'!$C$1268:$C$1447,0))*$E207*$F207)+(AP$132*INDEX('Term Pricing'!$N$1268:$N$1447,MATCH('Project 1'!AP$8,'Term Pricing'!$C$1268:$C$1447,0))*$E207*(1-$F207))</f>
        <v>76407.123492066006</v>
      </c>
      <c r="AQ207" s="212">
        <f ca="1">(AQ$132*INDEX('Term Pricing'!$M$1268:$M$1447,MATCH('Project 1'!AQ$8,'Term Pricing'!$C$1268:$C$1447,0))*$E207*$F207)+(AQ$132*INDEX('Term Pricing'!$N$1268:$N$1447,MATCH('Project 1'!AQ$8,'Term Pricing'!$C$1268:$C$1447,0))*$E207*(1-$F207))</f>
        <v>73066.061496702634</v>
      </c>
      <c r="AR207" s="212">
        <f ca="1">(AR$132*INDEX('Term Pricing'!$M$1268:$M$1447,MATCH('Project 1'!AR$8,'Term Pricing'!$C$1268:$C$1447,0))*$E207*$F207)+(AR$132*INDEX('Term Pricing'!$N$1268:$N$1447,MATCH('Project 1'!AR$8,'Term Pricing'!$C$1268:$C$1447,0))*$E207*(1-$F207))</f>
        <v>74575.843771901345</v>
      </c>
      <c r="AS207" s="212">
        <f ca="1">(AS$132*INDEX('Term Pricing'!$M$1268:$M$1447,MATCH('Project 1'!AS$8,'Term Pricing'!$C$1268:$C$1447,0))*$E207*$F207)+(AS$132*INDEX('Term Pricing'!$N$1268:$N$1447,MATCH('Project 1'!AS$8,'Term Pricing'!$C$1268:$C$1447,0))*$E207*(1-$F207))</f>
        <v>71255.690429340626</v>
      </c>
      <c r="AT207" s="212">
        <f ca="1">(AT$132*INDEX('Term Pricing'!$M$1268:$M$1447,MATCH('Project 1'!AT$8,'Term Pricing'!$C$1268:$C$1447,0))*$E207*$F207)+(AT$132*INDEX('Term Pricing'!$N$1268:$N$1447,MATCH('Project 1'!AT$8,'Term Pricing'!$C$1268:$C$1447,0))*$E207*(1-$F207))</f>
        <v>72667.732531540067</v>
      </c>
      <c r="AU207" s="212">
        <f ca="1">(AU$132*INDEX('Term Pricing'!$M$1268:$M$1447,MATCH('Project 1'!AU$8,'Term Pricing'!$C$1268:$C$1447,0))*$E207*$F207)+(AU$132*INDEX('Term Pricing'!$N$1268:$N$1447,MATCH('Project 1'!AU$8,'Term Pricing'!$C$1268:$C$1447,0))*$E207*(1-$F207))</f>
        <v>71687.436868733523</v>
      </c>
      <c r="AV207" s="212">
        <f ca="1">(AV$132*INDEX('Term Pricing'!$M$1268:$M$1447,MATCH('Project 1'!AV$8,'Term Pricing'!$C$1268:$C$1447,0))*$E207*$F207)+(AV$132*INDEX('Term Pricing'!$N$1268:$N$1447,MATCH('Project 1'!AV$8,'Term Pricing'!$C$1268:$C$1447,0))*$E207*(1-$F207))</f>
        <v>63849.968216382462</v>
      </c>
      <c r="AW207" s="212">
        <f ca="1">(AW$132*INDEX('Term Pricing'!$M$1268:$M$1447,MATCH('Project 1'!AW$8,'Term Pricing'!$C$1268:$C$1447,0))*$E207*$F207)+(AW$132*INDEX('Term Pricing'!$N$1268:$N$1447,MATCH('Project 1'!AW$8,'Term Pricing'!$C$1268:$C$1447,0))*$E207*(1-$F207))</f>
        <v>69679.579165070085</v>
      </c>
      <c r="AX207" s="212">
        <f ca="1">(AX$132*INDEX('Term Pricing'!$M$1268:$M$1447,MATCH('Project 1'!AX$8,'Term Pricing'!$C$1268:$C$1447,0))*$E207*$F207)+(AX$132*INDEX('Term Pricing'!$N$1268:$N$1447,MATCH('Project 1'!AX$8,'Term Pricing'!$C$1268:$C$1447,0))*$E207*(1-$F207))</f>
        <v>110732.44810828535</v>
      </c>
      <c r="AY207" s="212">
        <f ca="1">(AY$132*INDEX('Term Pricing'!$M$1268:$M$1447,MATCH('Project 1'!AY$8,'Term Pricing'!$C$1268:$C$1447,0))*$E207*$F207)+(AY$132*INDEX('Term Pricing'!$N$1268:$N$1447,MATCH('Project 1'!AY$8,'Term Pricing'!$C$1268:$C$1447,0))*$E207*(1-$F207))</f>
        <v>112692.84375885711</v>
      </c>
      <c r="AZ207" s="212">
        <f ca="1">(AZ$132*INDEX('Term Pricing'!$M$1268:$M$1447,MATCH('Project 1'!AZ$8,'Term Pricing'!$C$1268:$C$1447,0))*$E207*$F207)+(AZ$132*INDEX('Term Pricing'!$N$1268:$N$1447,MATCH('Project 1'!AZ$8,'Term Pricing'!$C$1268:$C$1447,0))*$E207*(1-$F207))</f>
        <v>107363.54605587598</v>
      </c>
      <c r="BA207" s="212">
        <f ca="1">(BA$132*INDEX('Term Pricing'!$M$1268:$M$1447,MATCH('Project 1'!BA$8,'Term Pricing'!$C$1268:$C$1447,0))*$E207*$F207)+(BA$132*INDEX('Term Pricing'!$N$1268:$N$1447,MATCH('Project 1'!BA$8,'Term Pricing'!$C$1268:$C$1447,0))*$E207*(1-$F207))</f>
        <v>109173.74529585621</v>
      </c>
      <c r="BB207" s="212">
        <f ca="1">(BB$132*INDEX('Term Pricing'!$M$1268:$M$1447,MATCH('Project 1'!BB$8,'Term Pricing'!$C$1268:$C$1447,0))*$E207*$F207)+(BB$132*INDEX('Term Pricing'!$N$1268:$N$1447,MATCH('Project 1'!BB$8,'Term Pricing'!$C$1268:$C$1447,0))*$E207*(1-$F207))</f>
        <v>107388.83534796581</v>
      </c>
      <c r="BC207" s="212">
        <f ca="1">(BC$132*INDEX('Term Pricing'!$M$1268:$M$1447,MATCH('Project 1'!BC$8,'Term Pricing'!$C$1268:$C$1447,0))*$E207*$F207)+(BC$132*INDEX('Term Pricing'!$N$1268:$N$1447,MATCH('Project 1'!BC$8,'Term Pricing'!$C$1268:$C$1447,0))*$E207*(1-$F207))</f>
        <v>102183.23337281449</v>
      </c>
      <c r="BD207" s="212">
        <f ca="1">(BD$132*INDEX('Term Pricing'!$M$1268:$M$1447,MATCH('Project 1'!BD$8,'Term Pricing'!$C$1268:$C$1447,0))*$E207*$F207)+(BD$132*INDEX('Term Pricing'!$N$1268:$N$1447,MATCH('Project 1'!BD$8,'Term Pricing'!$C$1268:$C$1447,0))*$E207*(1-$F207))</f>
        <v>103776.99165061889</v>
      </c>
      <c r="BE207" s="212">
        <f ca="1">(BE$132*INDEX('Term Pricing'!$M$1268:$M$1447,MATCH('Project 1'!BE$8,'Term Pricing'!$C$1268:$C$1447,0))*$E207*$F207)+(BE$132*INDEX('Term Pricing'!$N$1268:$N$1447,MATCH('Project 1'!BE$8,'Term Pricing'!$C$1268:$C$1447,0))*$E207*(1-$F207))</f>
        <v>98664.679352803956</v>
      </c>
      <c r="BF207" s="212">
        <f ca="1">(BF$132*INDEX('Term Pricing'!$M$1268:$M$1447,MATCH('Project 1'!BF$8,'Term Pricing'!$C$1268:$C$1447,0))*$E207*$F207)+(BF$132*INDEX('Term Pricing'!$N$1268:$N$1447,MATCH('Project 1'!BF$8,'Term Pricing'!$C$1268:$C$1447,0))*$E207*(1-$F207))</f>
        <v>100120.57097434247</v>
      </c>
      <c r="BG207" s="212">
        <f ca="1">(BG$132*INDEX('Term Pricing'!$M$1268:$M$1447,MATCH('Project 1'!BG$8,'Term Pricing'!$C$1268:$C$1447,0))*$E207*$F207)+(BG$132*INDEX('Term Pricing'!$N$1268:$N$1447,MATCH('Project 1'!BG$8,'Term Pricing'!$C$1268:$C$1447,0))*$E207*(1-$F207))</f>
        <v>98279.878482824352</v>
      </c>
      <c r="BH207" s="212">
        <f ca="1">(BH$132*INDEX('Term Pricing'!$M$1268:$M$1447,MATCH('Project 1'!BH$8,'Term Pricing'!$C$1268:$C$1447,0))*$E207*$F207)+(BH$132*INDEX('Term Pricing'!$N$1268:$N$1447,MATCH('Project 1'!BH$8,'Term Pricing'!$C$1268:$C$1447,0))*$E207*(1-$F207))</f>
        <v>87100.849276273555</v>
      </c>
      <c r="BI207" s="212">
        <f ca="1">(BI$132*INDEX('Term Pricing'!$M$1268:$M$1447,MATCH('Project 1'!BI$8,'Term Pricing'!$C$1268:$C$1447,0))*$E207*$F207)+(BI$132*INDEX('Term Pricing'!$N$1268:$N$1447,MATCH('Project 1'!BI$8,'Term Pricing'!$C$1268:$C$1447,0))*$E207*(1-$F207))</f>
        <v>94581.819880822324</v>
      </c>
      <c r="BJ207" s="212">
        <f ca="1">(BJ$132*INDEX('Term Pricing'!$M$1268:$M$1447,MATCH('Project 1'!BJ$8,'Term Pricing'!$C$1268:$C$1447,0))*$E207*$F207)+(BJ$132*INDEX('Term Pricing'!$N$1268:$N$1447,MATCH('Project 1'!BJ$8,'Term Pricing'!$C$1268:$C$1447,0))*$E207*(1-$F207))</f>
        <v>89736.481786603908</v>
      </c>
      <c r="BK207" s="212">
        <f ca="1">(BK$132*INDEX('Term Pricing'!$M$1268:$M$1447,MATCH('Project 1'!BK$8,'Term Pricing'!$C$1268:$C$1447,0))*$E207*$F207)+(BK$132*INDEX('Term Pricing'!$N$1268:$N$1447,MATCH('Project 1'!BK$8,'Term Pricing'!$C$1268:$C$1447,0))*$E207*(1-$F207))</f>
        <v>90872.298112802542</v>
      </c>
      <c r="BL207" s="212">
        <f ca="1">(BL$132*INDEX('Term Pricing'!$M$1268:$M$1447,MATCH('Project 1'!BL$8,'Term Pricing'!$C$1268:$C$1447,0))*$E207*$F207)+(BL$132*INDEX('Term Pricing'!$N$1268:$N$1447,MATCH('Project 1'!BL$8,'Term Pricing'!$C$1268:$C$1447,0))*$E207*(1-$F207))</f>
        <v>86145.65004574554</v>
      </c>
      <c r="BM207" s="212">
        <f ca="1">(BM$132*INDEX('Term Pricing'!$M$1268:$M$1447,MATCH('Project 1'!BM$8,'Term Pricing'!$C$1268:$C$1447,0))*$E207*$F207)+(BM$132*INDEX('Term Pricing'!$N$1268:$N$1447,MATCH('Project 1'!BM$8,'Term Pricing'!$C$1268:$C$1447,0))*$E207*(1-$F207))</f>
        <v>87163.837686265659</v>
      </c>
      <c r="BN207" s="212">
        <f ca="1">(BN$132*INDEX('Term Pricing'!$M$1268:$M$1447,MATCH('Project 1'!BN$8,'Term Pricing'!$C$1268:$C$1447,0))*$E207*$F207)+(BN$132*INDEX('Term Pricing'!$N$1268:$N$1447,MATCH('Project 1'!BN$8,'Term Pricing'!$C$1268:$C$1447,0))*$E207*(1-$F207))</f>
        <v>85313.781235432572</v>
      </c>
      <c r="BO207" s="212">
        <f ca="1">(BO$132*INDEX('Term Pricing'!$M$1268:$M$1447,MATCH('Project 1'!BO$8,'Term Pricing'!$C$1268:$C$1447,0))*$E207*$F207)+(BO$132*INDEX('Term Pricing'!$N$1268:$N$1447,MATCH('Project 1'!BO$8,'Term Pricing'!$C$1268:$C$1447,0))*$E207*(1-$F207))</f>
        <v>80775.921299388603</v>
      </c>
      <c r="BP207" s="212">
        <f ca="1">(BP$132*INDEX('Term Pricing'!$M$1268:$M$1447,MATCH('Project 1'!BP$8,'Term Pricing'!$C$1268:$C$1447,0))*$E207*$F207)+(BP$132*INDEX('Term Pricing'!$N$1268:$N$1447,MATCH('Project 1'!BP$8,'Term Pricing'!$C$1268:$C$1447,0))*$E207*(1-$F207))</f>
        <v>81629.262481504062</v>
      </c>
      <c r="BQ207" s="212">
        <f ca="1">(BQ$132*INDEX('Term Pricing'!$M$1268:$M$1447,MATCH('Project 1'!BQ$8,'Term Pricing'!$C$1268:$C$1447,0))*$E207*$F207)+(BQ$132*INDEX('Term Pricing'!$N$1268:$N$1447,MATCH('Project 1'!BQ$8,'Term Pricing'!$C$1268:$C$1447,0))*$E207*(1-$F207))</f>
        <v>77223.470753679838</v>
      </c>
      <c r="BR207" s="212">
        <f ca="1">(BR$132*INDEX('Term Pricing'!$M$1268:$M$1447,MATCH('Project 1'!BR$8,'Term Pricing'!$C$1268:$C$1447,0))*$E207*$F207)+(BR$132*INDEX('Term Pricing'!$N$1268:$N$1447,MATCH('Project 1'!BR$8,'Term Pricing'!$C$1268:$C$1447,0))*$E207*(1-$F207))</f>
        <v>77974.757622524208</v>
      </c>
      <c r="BS207" s="212">
        <f ca="1">(BS$132*INDEX('Term Pricing'!$M$1268:$M$1447,MATCH('Project 1'!BS$8,'Term Pricing'!$C$1268:$C$1447,0))*$E207*$F207)+(BS$132*INDEX('Term Pricing'!$N$1268:$N$1447,MATCH('Project 1'!BS$8,'Term Pricing'!$C$1268:$C$1447,0))*$E207*(1-$F207))</f>
        <v>76162.068382626254</v>
      </c>
      <c r="BT207" s="212">
        <f ca="1">(BT$132*INDEX('Term Pricing'!$M$1268:$M$1447,MATCH('Project 1'!BT$8,'Term Pricing'!$C$1268:$C$1447,0))*$E207*$F207)+(BT$132*INDEX('Term Pricing'!$N$1268:$N$1447,MATCH('Project 1'!BT$8,'Term Pricing'!$C$1268:$C$1447,0))*$E207*(1-$F207))</f>
        <v>67164.565168742745</v>
      </c>
      <c r="BU207" s="212">
        <f ca="1">(BU$132*INDEX('Term Pricing'!$M$1268:$M$1447,MATCH('Project 1'!BU$8,'Term Pricing'!$C$1268:$C$1447,0))*$E207*$F207)+(BU$132*INDEX('Term Pricing'!$N$1268:$N$1447,MATCH('Project 1'!BU$8,'Term Pricing'!$C$1268:$C$1447,0))*$E207*(1-$F207))</f>
        <v>72572.064501183311</v>
      </c>
      <c r="BV207" s="212">
        <f ca="1">(BV$132*INDEX('Term Pricing'!$M$1268:$M$1447,MATCH('Project 1'!BV$8,'Term Pricing'!$C$1268:$C$1447,0))*$E207*$F207)+(BV$132*INDEX('Term Pricing'!$N$1268:$N$1447,MATCH('Project 1'!BV$8,'Term Pricing'!$C$1268:$C$1447,0))*$E207*(1-$F207))</f>
        <v>68513.339934345713</v>
      </c>
      <c r="BW207" s="212">
        <f ca="1">(BW$132*INDEX('Term Pricing'!$M$1268:$M$1447,MATCH('Project 1'!BW$8,'Term Pricing'!$C$1268:$C$1447,0))*$E207*$F207)+(BW$132*INDEX('Term Pricing'!$N$1268:$N$1447,MATCH('Project 1'!BW$8,'Term Pricing'!$C$1268:$C$1447,0))*$E207*(1-$F207))</f>
        <v>69037.045332894573</v>
      </c>
      <c r="BX207" s="212">
        <f ca="1">(BX$132*INDEX('Term Pricing'!$M$1268:$M$1447,MATCH('Project 1'!BX$8,'Term Pricing'!$C$1268:$C$1447,0))*$E207*$F207)+(BX$132*INDEX('Term Pricing'!$N$1268:$N$1447,MATCH('Project 1'!BX$8,'Term Pricing'!$C$1268:$C$1447,0))*$E207*(1-$F207))</f>
        <v>65122.177867533843</v>
      </c>
      <c r="BY207" s="212">
        <f ca="1">(BY$132*INDEX('Term Pricing'!$M$1268:$M$1447,MATCH('Project 1'!BY$8,'Term Pricing'!$C$1268:$C$1447,0))*$E207*$F207)+(BY$132*INDEX('Term Pricing'!$N$1268:$N$1447,MATCH('Project 1'!BY$8,'Term Pricing'!$C$1268:$C$1447,0))*$E207*(1-$F207))</f>
        <v>65565.75711813751</v>
      </c>
      <c r="BZ207" s="212">
        <f ca="1">(BZ$132*INDEX('Term Pricing'!$M$1268:$M$1447,MATCH('Project 1'!BZ$8,'Term Pricing'!$C$1268:$C$1447,0))*$E207*$F207)+(BZ$132*INDEX('Term Pricing'!$N$1268:$N$1447,MATCH('Project 1'!BZ$8,'Term Pricing'!$C$1268:$C$1447,0))*$E207*(1-$F207))</f>
        <v>63962.806481732143</v>
      </c>
      <c r="CA207" s="212">
        <f ca="1">(CA$132*INDEX('Term Pricing'!$M$1268:$M$1447,MATCH('Project 1'!CA$8,'Term Pricing'!$C$1268:$C$1447,0))*$E207*$F207)+(CA$132*INDEX('Term Pricing'!$N$1268:$N$1447,MATCH('Project 1'!CA$8,'Term Pricing'!$C$1268:$C$1447,0))*$E207*(1-$F207))</f>
        <v>60672.629674474178</v>
      </c>
      <c r="CB207" s="212">
        <f ca="1">(CB$132*INDEX('Term Pricing'!$M$1268:$M$1447,MATCH('Project 1'!CB$8,'Term Pricing'!$C$1268:$C$1447,0))*$E207*$F207)+(CB$132*INDEX('Term Pricing'!$N$1268:$N$1447,MATCH('Project 1'!CB$8,'Term Pricing'!$C$1268:$C$1447,0))*$E207*(1-$F207))</f>
        <v>61442.111446958399</v>
      </c>
      <c r="CC207" s="212">
        <f ca="1">(CC$132*INDEX('Term Pricing'!$M$1268:$M$1447,MATCH('Project 1'!CC$8,'Term Pricing'!$C$1268:$C$1447,0))*$E207*$F207)+(CC$132*INDEX('Term Pricing'!$N$1268:$N$1447,MATCH('Project 1'!CC$8,'Term Pricing'!$C$1268:$C$1447,0))*$E207*(1-$F207))</f>
        <v>58262.529625202209</v>
      </c>
      <c r="CD207" s="212">
        <f ca="1">(CD$132*INDEX('Term Pricing'!$M$1268:$M$1447,MATCH('Project 1'!CD$8,'Term Pricing'!$C$1268:$C$1447,0))*$E207*$F207)+(CD$132*INDEX('Term Pricing'!$N$1268:$N$1447,MATCH('Project 1'!CD$8,'Term Pricing'!$C$1268:$C$1447,0))*$E207*(1-$F207))</f>
        <v>58983.147279516692</v>
      </c>
      <c r="CE207" s="212">
        <f ca="1">(CE$132*INDEX('Term Pricing'!$M$1268:$M$1447,MATCH('Project 1'!CE$8,'Term Pricing'!$C$1268:$C$1447,0))*$E207*$F207)+(CE$132*INDEX('Term Pricing'!$N$1268:$N$1447,MATCH('Project 1'!CE$8,'Term Pricing'!$C$1268:$C$1447,0))*$E207*(1-$F207))</f>
        <v>57778.26459796878</v>
      </c>
      <c r="CF207" s="212">
        <f ca="1">(CF$132*INDEX('Term Pricing'!$M$1268:$M$1447,MATCH('Project 1'!CF$8,'Term Pricing'!$C$1268:$C$1447,0))*$E207*$F207)+(CF$132*INDEX('Term Pricing'!$N$1268:$N$1447,MATCH('Project 1'!CF$8,'Term Pricing'!$C$1268:$C$1447,0))*$E207*(1-$F207))</f>
        <v>52939.484269178734</v>
      </c>
      <c r="CG207" s="212">
        <f ca="1">(CG$132*INDEX('Term Pricing'!$M$1268:$M$1447,MATCH('Project 1'!CG$8,'Term Pricing'!$C$1268:$C$1447,0))*$E207*$F207)+(CG$132*INDEX('Term Pricing'!$N$1268:$N$1447,MATCH('Project 1'!CG$8,'Term Pricing'!$C$1268:$C$1447,0))*$E207*(1-$F207))</f>
        <v>55420.284624528569</v>
      </c>
      <c r="CH207" s="212">
        <f ca="1">(CH$132*INDEX('Term Pricing'!$M$1268:$M$1447,MATCH('Project 1'!CH$8,'Term Pricing'!$C$1268:$C$1447,0))*$E207*$F207)+(CH$132*INDEX('Term Pricing'!$N$1268:$N$1447,MATCH('Project 1'!CH$8,'Term Pricing'!$C$1268:$C$1447,0))*$E207*(1-$F207))</f>
        <v>52517.530690369946</v>
      </c>
      <c r="CI207" s="212">
        <f ca="1">(CI$132*INDEX('Term Pricing'!$M$1268:$M$1447,MATCH('Project 1'!CI$8,'Term Pricing'!$C$1268:$C$1447,0))*$E207*$F207)+(CI$132*INDEX('Term Pricing'!$N$1268:$N$1447,MATCH('Project 1'!CI$8,'Term Pricing'!$C$1268:$C$1447,0))*$E207*(1-$F207))</f>
        <v>53134.38542527314</v>
      </c>
      <c r="CJ207" s="212">
        <f ca="1">(CJ$132*INDEX('Term Pricing'!$M$1268:$M$1447,MATCH('Project 1'!CJ$8,'Term Pricing'!$C$1268:$C$1447,0))*$E207*$F207)+(CJ$132*INDEX('Term Pricing'!$N$1268:$N$1447,MATCH('Project 1'!CJ$8,'Term Pricing'!$C$1268:$C$1447,0))*$E207*(1-$F207))</f>
        <v>50341.4244659834</v>
      </c>
      <c r="CK207" s="212">
        <f ca="1">(CK$132*INDEX('Term Pricing'!$M$1268:$M$1447,MATCH('Project 1'!CK$8,'Term Pricing'!$C$1268:$C$1447,0))*$E207*$F207)+(CK$132*INDEX('Term Pricing'!$N$1268:$N$1447,MATCH('Project 1'!CK$8,'Term Pricing'!$C$1268:$C$1447,0))*$E207*(1-$F207))</f>
        <v>50923.716444247082</v>
      </c>
      <c r="CL207" s="212">
        <f ca="1">(CL$132*INDEX('Term Pricing'!$M$1268:$M$1447,MATCH('Project 1'!CL$8,'Term Pricing'!$C$1268:$C$1447,0))*$E207*$F207)+(CL$132*INDEX('Term Pricing'!$N$1268:$N$1447,MATCH('Project 1'!CL$8,'Term Pricing'!$C$1268:$C$1447,0))*$E207*(1-$F207))</f>
        <v>49847.42686755726</v>
      </c>
      <c r="CM207" s="212">
        <f ca="1">(CM$132*INDEX('Term Pricing'!$M$1268:$M$1447,MATCH('Project 1'!CM$8,'Term Pricing'!$C$1268:$C$1447,0))*$E207*$F207)+(CM$132*INDEX('Term Pricing'!$N$1268:$N$1447,MATCH('Project 1'!CM$8,'Term Pricing'!$C$1268:$C$1447,0))*$E207*(1-$F207))</f>
        <v>47216.978551205008</v>
      </c>
      <c r="CN207" s="212">
        <f ca="1">(CN$132*INDEX('Term Pricing'!$M$1268:$M$1447,MATCH('Project 1'!CN$8,'Term Pricing'!$C$1268:$C$1447,0))*$E207*$F207)+(CN$132*INDEX('Term Pricing'!$N$1268:$N$1447,MATCH('Project 1'!CN$8,'Term Pricing'!$C$1268:$C$1447,0))*$E207*(1-$F207))</f>
        <v>47754.311222522563</v>
      </c>
      <c r="CO207" s="212">
        <f ca="1">(CO$132*INDEX('Term Pricing'!$M$1268:$M$1447,MATCH('Project 1'!CO$8,'Term Pricing'!$C$1268:$C$1447,0))*$E207*$F207)+(CO$132*INDEX('Term Pricing'!$N$1268:$N$1447,MATCH('Project 1'!CO$8,'Term Pricing'!$C$1268:$C$1447,0))*$E207*(1-$F207))</f>
        <v>45230.261410607476</v>
      </c>
      <c r="CP207" s="212">
        <f ca="1">(CP$132*INDEX('Term Pricing'!$M$1268:$M$1447,MATCH('Project 1'!CP$8,'Term Pricing'!$C$1268:$C$1447,0))*$E207*$F207)+(CP$132*INDEX('Term Pricing'!$N$1268:$N$1447,MATCH('Project 1'!CP$8,'Term Pricing'!$C$1268:$C$1447,0))*$E207*(1-$F207))</f>
        <v>46202.400000000001</v>
      </c>
      <c r="CQ207" s="212">
        <f ca="1">(CQ$132*INDEX('Term Pricing'!$M$1268:$M$1447,MATCH('Project 1'!CQ$8,'Term Pricing'!$C$1268:$C$1447,0))*$E207*$F207)+(CQ$132*INDEX('Term Pricing'!$N$1268:$N$1447,MATCH('Project 1'!CQ$8,'Term Pricing'!$C$1268:$C$1447,0))*$E207*(1-$F207))</f>
        <v>46202.400000000001</v>
      </c>
      <c r="CR207" s="212">
        <f ca="1">(CR$132*INDEX('Term Pricing'!$M$1268:$M$1447,MATCH('Project 1'!CR$8,'Term Pricing'!$C$1268:$C$1447,0))*$E207*$F207)+(CR$132*INDEX('Term Pricing'!$N$1268:$N$1447,MATCH('Project 1'!CR$8,'Term Pricing'!$C$1268:$C$1447,0))*$E207*(1-$F207))</f>
        <v>41731.199999999997</v>
      </c>
      <c r="CS207" s="212">
        <f ca="1">(CS$132*INDEX('Term Pricing'!$M$1268:$M$1447,MATCH('Project 1'!CS$8,'Term Pricing'!$C$1268:$C$1447,0))*$E207*$F207)+(CS$132*INDEX('Term Pricing'!$N$1268:$N$1447,MATCH('Project 1'!CS$8,'Term Pricing'!$C$1268:$C$1447,0))*$E207*(1-$F207))</f>
        <v>46202.400000000001</v>
      </c>
      <c r="CT207" s="212">
        <f ca="1">(CT$132*INDEX('Term Pricing'!$M$1268:$M$1447,MATCH('Project 1'!CT$8,'Term Pricing'!$C$1268:$C$1447,0))*$E207*$F207)+(CT$132*INDEX('Term Pricing'!$N$1268:$N$1447,MATCH('Project 1'!CT$8,'Term Pricing'!$C$1268:$C$1447,0))*$E207*(1-$F207))</f>
        <v>44712</v>
      </c>
      <c r="CU207" s="212">
        <f ca="1">(CU$132*INDEX('Term Pricing'!$M$1268:$M$1447,MATCH('Project 1'!CU$8,'Term Pricing'!$C$1268:$C$1447,0))*$E207*$F207)+(CU$132*INDEX('Term Pricing'!$N$1268:$N$1447,MATCH('Project 1'!CU$8,'Term Pricing'!$C$1268:$C$1447,0))*$E207*(1-$F207))</f>
        <v>46202.400000000001</v>
      </c>
      <c r="CV207" s="212">
        <f ca="1">(CV$132*INDEX('Term Pricing'!$M$1268:$M$1447,MATCH('Project 1'!CV$8,'Term Pricing'!$C$1268:$C$1447,0))*$E207*$F207)+(CV$132*INDEX('Term Pricing'!$N$1268:$N$1447,MATCH('Project 1'!CV$8,'Term Pricing'!$C$1268:$C$1447,0))*$E207*(1-$F207))</f>
        <v>44712</v>
      </c>
      <c r="CW207" s="212">
        <f ca="1">(CW$132*INDEX('Term Pricing'!$M$1268:$M$1447,MATCH('Project 1'!CW$8,'Term Pricing'!$C$1268:$C$1447,0))*$E207*$F207)+(CW$132*INDEX('Term Pricing'!$N$1268:$N$1447,MATCH('Project 1'!CW$8,'Term Pricing'!$C$1268:$C$1447,0))*$E207*(1-$F207))</f>
        <v>46202.400000000001</v>
      </c>
      <c r="CX207" s="212">
        <f ca="1">(CX$132*INDEX('Term Pricing'!$M$1268:$M$1447,MATCH('Project 1'!CX$8,'Term Pricing'!$C$1268:$C$1447,0))*$E207*$F207)+(CX$132*INDEX('Term Pricing'!$N$1268:$N$1447,MATCH('Project 1'!CX$8,'Term Pricing'!$C$1268:$C$1447,0))*$E207*(1-$F207))</f>
        <v>46202.400000000001</v>
      </c>
      <c r="CY207" s="212">
        <f ca="1">(CY$132*INDEX('Term Pricing'!$M$1268:$M$1447,MATCH('Project 1'!CY$8,'Term Pricing'!$C$1268:$C$1447,0))*$E207*$F207)+(CY$132*INDEX('Term Pricing'!$N$1268:$N$1447,MATCH('Project 1'!CY$8,'Term Pricing'!$C$1268:$C$1447,0))*$E207*(1-$F207))</f>
        <v>44712</v>
      </c>
      <c r="CZ207" s="212">
        <f ca="1">(CZ$132*INDEX('Term Pricing'!$M$1268:$M$1447,MATCH('Project 1'!CZ$8,'Term Pricing'!$C$1268:$C$1447,0))*$E207*$F207)+(CZ$132*INDEX('Term Pricing'!$N$1268:$N$1447,MATCH('Project 1'!CZ$8,'Term Pricing'!$C$1268:$C$1447,0))*$E207*(1-$F207))</f>
        <v>46202.400000000001</v>
      </c>
      <c r="DA207" s="212">
        <f ca="1">(DA$132*INDEX('Term Pricing'!$M$1268:$M$1447,MATCH('Project 1'!DA$8,'Term Pricing'!$C$1268:$C$1447,0))*$E207*$F207)+(DA$132*INDEX('Term Pricing'!$N$1268:$N$1447,MATCH('Project 1'!DA$8,'Term Pricing'!$C$1268:$C$1447,0))*$E207*(1-$F207))</f>
        <v>44712</v>
      </c>
      <c r="DB207" s="212">
        <f ca="1">(DB$132*INDEX('Term Pricing'!$M$1268:$M$1447,MATCH('Project 1'!DB$8,'Term Pricing'!$C$1268:$C$1447,0))*$E207*$F207)+(DB$132*INDEX('Term Pricing'!$N$1268:$N$1447,MATCH('Project 1'!DB$8,'Term Pricing'!$C$1268:$C$1447,0))*$E207*(1-$F207))</f>
        <v>46202.400000000001</v>
      </c>
      <c r="DC207" s="212">
        <f ca="1">(DC$132*INDEX('Term Pricing'!$M$1268:$M$1447,MATCH('Project 1'!DC$8,'Term Pricing'!$C$1268:$C$1447,0))*$E207*$F207)+(DC$132*INDEX('Term Pricing'!$N$1268:$N$1447,MATCH('Project 1'!DC$8,'Term Pricing'!$C$1268:$C$1447,0))*$E207*(1-$F207))</f>
        <v>46202.400000000001</v>
      </c>
      <c r="DD207" s="212">
        <f ca="1">(DD$132*INDEX('Term Pricing'!$M$1268:$M$1447,MATCH('Project 1'!DD$8,'Term Pricing'!$C$1268:$C$1447,0))*$E207*$F207)+(DD$132*INDEX('Term Pricing'!$N$1268:$N$1447,MATCH('Project 1'!DD$8,'Term Pricing'!$C$1268:$C$1447,0))*$E207*(1-$F207))</f>
        <v>41731.199999999997</v>
      </c>
      <c r="DE207" s="212">
        <f ca="1">(DE$132*INDEX('Term Pricing'!$M$1268:$M$1447,MATCH('Project 1'!DE$8,'Term Pricing'!$C$1268:$C$1447,0))*$E207*$F207)+(DE$132*INDEX('Term Pricing'!$N$1268:$N$1447,MATCH('Project 1'!DE$8,'Term Pricing'!$C$1268:$C$1447,0))*$E207*(1-$F207))</f>
        <v>46202.400000000001</v>
      </c>
      <c r="DF207" s="212">
        <f ca="1">(DF$132*INDEX('Term Pricing'!$M$1268:$M$1447,MATCH('Project 1'!DF$8,'Term Pricing'!$C$1268:$C$1447,0))*$E207*$F207)+(DF$132*INDEX('Term Pricing'!$N$1268:$N$1447,MATCH('Project 1'!DF$8,'Term Pricing'!$C$1268:$C$1447,0))*$E207*(1-$F207))</f>
        <v>44712</v>
      </c>
      <c r="DG207" s="212">
        <f ca="1">(DG$132*INDEX('Term Pricing'!$M$1268:$M$1447,MATCH('Project 1'!DG$8,'Term Pricing'!$C$1268:$C$1447,0))*$E207*$F207)+(DG$132*INDEX('Term Pricing'!$N$1268:$N$1447,MATCH('Project 1'!DG$8,'Term Pricing'!$C$1268:$C$1447,0))*$E207*(1-$F207))</f>
        <v>46202.400000000001</v>
      </c>
      <c r="DH207" s="212">
        <f ca="1">(DH$132*INDEX('Term Pricing'!$M$1268:$M$1447,MATCH('Project 1'!DH$8,'Term Pricing'!$C$1268:$C$1447,0))*$E207*$F207)+(DH$132*INDEX('Term Pricing'!$N$1268:$N$1447,MATCH('Project 1'!DH$8,'Term Pricing'!$C$1268:$C$1447,0))*$E207*(1-$F207))</f>
        <v>44712</v>
      </c>
      <c r="DI207" s="212">
        <f ca="1">(DI$132*INDEX('Term Pricing'!$M$1268:$M$1447,MATCH('Project 1'!DI$8,'Term Pricing'!$C$1268:$C$1447,0))*$E207*$F207)+(DI$132*INDEX('Term Pricing'!$N$1268:$N$1447,MATCH('Project 1'!DI$8,'Term Pricing'!$C$1268:$C$1447,0))*$E207*(1-$F207))</f>
        <v>46202.400000000001</v>
      </c>
      <c r="DJ207" s="212">
        <f ca="1">(DJ$132*INDEX('Term Pricing'!$M$1268:$M$1447,MATCH('Project 1'!DJ$8,'Term Pricing'!$C$1268:$C$1447,0))*$E207*$F207)+(DJ$132*INDEX('Term Pricing'!$N$1268:$N$1447,MATCH('Project 1'!DJ$8,'Term Pricing'!$C$1268:$C$1447,0))*$E207*(1-$F207))</f>
        <v>46202.400000000001</v>
      </c>
      <c r="DK207" s="212">
        <f ca="1">(DK$132*INDEX('Term Pricing'!$M$1268:$M$1447,MATCH('Project 1'!DK$8,'Term Pricing'!$C$1268:$C$1447,0))*$E207*$F207)+(DK$132*INDEX('Term Pricing'!$N$1268:$N$1447,MATCH('Project 1'!DK$8,'Term Pricing'!$C$1268:$C$1447,0))*$E207*(1-$F207))</f>
        <v>44712</v>
      </c>
      <c r="DL207" s="212">
        <f ca="1">(DL$132*INDEX('Term Pricing'!$M$1268:$M$1447,MATCH('Project 1'!DL$8,'Term Pricing'!$C$1268:$C$1447,0))*$E207*$F207)+(DL$132*INDEX('Term Pricing'!$N$1268:$N$1447,MATCH('Project 1'!DL$8,'Term Pricing'!$C$1268:$C$1447,0))*$E207*(1-$F207))</f>
        <v>46202.400000000001</v>
      </c>
      <c r="DM207" s="212">
        <f ca="1">(DM$132*INDEX('Term Pricing'!$M$1268:$M$1447,MATCH('Project 1'!DM$8,'Term Pricing'!$C$1268:$C$1447,0))*$E207*$F207)+(DM$132*INDEX('Term Pricing'!$N$1268:$N$1447,MATCH('Project 1'!DM$8,'Term Pricing'!$C$1268:$C$1447,0))*$E207*(1-$F207))</f>
        <v>44712</v>
      </c>
      <c r="DN207" s="212">
        <f ca="1">(DN$132*INDEX('Term Pricing'!$M$1268:$M$1447,MATCH('Project 1'!DN$8,'Term Pricing'!$C$1268:$C$1447,0))*$E207*$F207)+(DN$132*INDEX('Term Pricing'!$N$1268:$N$1447,MATCH('Project 1'!DN$8,'Term Pricing'!$C$1268:$C$1447,0))*$E207*(1-$F207))</f>
        <v>46202.400000000001</v>
      </c>
      <c r="DO207" s="212">
        <f ca="1">(DO$132*INDEX('Term Pricing'!$M$1268:$M$1447,MATCH('Project 1'!DO$8,'Term Pricing'!$C$1268:$C$1447,0))*$E207*$F207)+(DO$132*INDEX('Term Pricing'!$N$1268:$N$1447,MATCH('Project 1'!DO$8,'Term Pricing'!$C$1268:$C$1447,0))*$E207*(1-$F207))</f>
        <v>46202.400000000001</v>
      </c>
      <c r="DP207" s="212">
        <f ca="1">(DP$132*INDEX('Term Pricing'!$M$1268:$M$1447,MATCH('Project 1'!DP$8,'Term Pricing'!$C$1268:$C$1447,0))*$E207*$F207)+(DP$132*INDEX('Term Pricing'!$N$1268:$N$1447,MATCH('Project 1'!DP$8,'Term Pricing'!$C$1268:$C$1447,0))*$E207*(1-$F207))</f>
        <v>41731.199999999997</v>
      </c>
      <c r="DQ207" s="212">
        <f ca="1">(DQ$132*INDEX('Term Pricing'!$M$1268:$M$1447,MATCH('Project 1'!DQ$8,'Term Pricing'!$C$1268:$C$1447,0))*$E207*$F207)+(DQ$132*INDEX('Term Pricing'!$N$1268:$N$1447,MATCH('Project 1'!DQ$8,'Term Pricing'!$C$1268:$C$1447,0))*$E207*(1-$F207))</f>
        <v>46202.400000000001</v>
      </c>
      <c r="DR207" s="212">
        <f ca="1">(DR$132*INDEX('Term Pricing'!$M$1268:$M$1447,MATCH('Project 1'!DR$8,'Term Pricing'!$C$1268:$C$1447,0))*$E207*$F207)+(DR$132*INDEX('Term Pricing'!$N$1268:$N$1447,MATCH('Project 1'!DR$8,'Term Pricing'!$C$1268:$C$1447,0))*$E207*(1-$F207))</f>
        <v>44712</v>
      </c>
      <c r="DS207" s="212">
        <f ca="1">(DS$132*INDEX('Term Pricing'!$M$1268:$M$1447,MATCH('Project 1'!DS$8,'Term Pricing'!$C$1268:$C$1447,0))*$E207*$F207)+(DS$132*INDEX('Term Pricing'!$N$1268:$N$1447,MATCH('Project 1'!DS$8,'Term Pricing'!$C$1268:$C$1447,0))*$E207*(1-$F207))</f>
        <v>46202.400000000001</v>
      </c>
      <c r="DT207" s="212">
        <f ca="1">(DT$132*INDEX('Term Pricing'!$M$1268:$M$1447,MATCH('Project 1'!DT$8,'Term Pricing'!$C$1268:$C$1447,0))*$E207*$F207)+(DT$132*INDEX('Term Pricing'!$N$1268:$N$1447,MATCH('Project 1'!DT$8,'Term Pricing'!$C$1268:$C$1447,0))*$E207*(1-$F207))</f>
        <v>44712</v>
      </c>
      <c r="DU207" s="212">
        <f ca="1">(DU$132*INDEX('Term Pricing'!$M$1268:$M$1447,MATCH('Project 1'!DU$8,'Term Pricing'!$C$1268:$C$1447,0))*$E207*$F207)+(DU$132*INDEX('Term Pricing'!$N$1268:$N$1447,MATCH('Project 1'!DU$8,'Term Pricing'!$C$1268:$C$1447,0))*$E207*(1-$F207))</f>
        <v>46202.400000000001</v>
      </c>
      <c r="DV207" s="212">
        <f ca="1">(DV$132*INDEX('Term Pricing'!$M$1268:$M$1447,MATCH('Project 1'!DV$8,'Term Pricing'!$C$1268:$C$1447,0))*$E207*$F207)+(DV$132*INDEX('Term Pricing'!$N$1268:$N$1447,MATCH('Project 1'!DV$8,'Term Pricing'!$C$1268:$C$1447,0))*$E207*(1-$F207))</f>
        <v>46202.400000000001</v>
      </c>
      <c r="DW207" s="212">
        <f ca="1">(DW$132*INDEX('Term Pricing'!$M$1268:$M$1447,MATCH('Project 1'!DW$8,'Term Pricing'!$C$1268:$C$1447,0))*$E207*$F207)+(DW$132*INDEX('Term Pricing'!$N$1268:$N$1447,MATCH('Project 1'!DW$8,'Term Pricing'!$C$1268:$C$1447,0))*$E207*(1-$F207))</f>
        <v>44712</v>
      </c>
      <c r="DX207" s="212">
        <f ca="1">(DX$132*INDEX('Term Pricing'!$M$1268:$M$1447,MATCH('Project 1'!DX$8,'Term Pricing'!$C$1268:$C$1447,0))*$E207*$F207)+(DX$132*INDEX('Term Pricing'!$N$1268:$N$1447,MATCH('Project 1'!DX$8,'Term Pricing'!$C$1268:$C$1447,0))*$E207*(1-$F207))</f>
        <v>46202.400000000001</v>
      </c>
      <c r="DY207" s="212">
        <f ca="1">(DY$132*INDEX('Term Pricing'!$M$1268:$M$1447,MATCH('Project 1'!DY$8,'Term Pricing'!$C$1268:$C$1447,0))*$E207*$F207)+(DY$132*INDEX('Term Pricing'!$N$1268:$N$1447,MATCH('Project 1'!DY$8,'Term Pricing'!$C$1268:$C$1447,0))*$E207*(1-$F207))</f>
        <v>44712</v>
      </c>
      <c r="DZ207" s="212">
        <f ca="1">(DZ$132*INDEX('Term Pricing'!$M$1268:$M$1447,MATCH('Project 1'!DZ$8,'Term Pricing'!$C$1268:$C$1447,0))*$E207*$F207)+(DZ$132*INDEX('Term Pricing'!$N$1268:$N$1447,MATCH('Project 1'!DZ$8,'Term Pricing'!$C$1268:$C$1447,0))*$E207*(1-$F207))</f>
        <v>46202.400000000001</v>
      </c>
    </row>
    <row r="208" spans="1:130">
      <c r="A208" s="151"/>
      <c r="C208" s="34" t="s">
        <v>264</v>
      </c>
      <c r="E208" s="70">
        <f>Inputs!H140</f>
        <v>0.2</v>
      </c>
      <c r="F208" s="70">
        <f>Inputs!I140</f>
        <v>0.6</v>
      </c>
      <c r="G208" s="54" t="s">
        <v>83</v>
      </c>
      <c r="H208" s="272">
        <f ca="1">IFERROR(SUM($J208:$DZ208)/(SUM($J$132:$DZ$132)*E208),0)</f>
        <v>4.5416796109593633</v>
      </c>
      <c r="I208" s="29"/>
      <c r="J208" s="212">
        <f>(J$132*INDEX('Term Pricing'!$M$1453:$M$1632,MATCH('Project 1'!J$8,'Term Pricing'!$C$1453:$C$1632,0))*$E208*$F208)+(J$132*INDEX('Term Pricing'!$N$1453:$N$1632,MATCH('Project 1'!J$8,'Term Pricing'!$C$1453:$C$1632,0))*$E208*(1-$F208))</f>
        <v>0</v>
      </c>
      <c r="K208" s="212">
        <f>(K$132*INDEX('Term Pricing'!$M$1453:$M$1632,MATCH('Project 1'!K$8,'Term Pricing'!$C$1453:$C$1632,0))*$E208*$F208)+(K$132*INDEX('Term Pricing'!$N$1453:$N$1632,MATCH('Project 1'!K$8,'Term Pricing'!$C$1453:$C$1632,0))*$E208*(1-$F208))</f>
        <v>0</v>
      </c>
      <c r="L208" s="212">
        <f>(L$132*INDEX('Term Pricing'!$M$1453:$M$1632,MATCH('Project 1'!L$8,'Term Pricing'!$C$1453:$C$1632,0))*$E208*$F208)+(L$132*INDEX('Term Pricing'!$N$1453:$N$1632,MATCH('Project 1'!L$8,'Term Pricing'!$C$1453:$C$1632,0))*$E208*(1-$F208))</f>
        <v>0</v>
      </c>
      <c r="M208" s="212">
        <f>(M$132*INDEX('Term Pricing'!$M$1453:$M$1632,MATCH('Project 1'!M$8,'Term Pricing'!$C$1453:$C$1632,0))*$E208*$F208)+(M$132*INDEX('Term Pricing'!$N$1453:$N$1632,MATCH('Project 1'!M$8,'Term Pricing'!$C$1453:$C$1632,0))*$E208*(1-$F208))</f>
        <v>0</v>
      </c>
      <c r="N208" s="212">
        <f>(N$132*INDEX('Term Pricing'!$M$1453:$M$1632,MATCH('Project 1'!N$8,'Term Pricing'!$C$1453:$C$1632,0))*$E208*$F208)+(N$132*INDEX('Term Pricing'!$N$1453:$N$1632,MATCH('Project 1'!N$8,'Term Pricing'!$C$1453:$C$1632,0))*$E208*(1-$F208))</f>
        <v>69984</v>
      </c>
      <c r="O208" s="212">
        <f>(O$132*INDEX('Term Pricing'!$M$1453:$M$1632,MATCH('Project 1'!O$8,'Term Pricing'!$C$1453:$C$1632,0))*$E208*$F208)+(O$132*INDEX('Term Pricing'!$N$1453:$N$1632,MATCH('Project 1'!O$8,'Term Pricing'!$C$1453:$C$1632,0))*$E208*(1-$F208))</f>
        <v>72316.800000000003</v>
      </c>
      <c r="P208" s="212">
        <f>(P$132*INDEX('Term Pricing'!$M$1453:$M$1632,MATCH('Project 1'!P$8,'Term Pricing'!$C$1453:$C$1632,0))*$E208*$F208)+(P$132*INDEX('Term Pricing'!$N$1453:$N$1632,MATCH('Project 1'!P$8,'Term Pricing'!$C$1453:$C$1632,0))*$E208*(1-$F208))</f>
        <v>69984</v>
      </c>
      <c r="Q208" s="212">
        <f>(Q$132*INDEX('Term Pricing'!$M$1453:$M$1632,MATCH('Project 1'!Q$8,'Term Pricing'!$C$1453:$C$1632,0))*$E208*$F208)+(Q$132*INDEX('Term Pricing'!$N$1453:$N$1632,MATCH('Project 1'!Q$8,'Term Pricing'!$C$1453:$C$1632,0))*$E208*(1-$F208))</f>
        <v>72316.800000000003</v>
      </c>
      <c r="R208" s="212">
        <f ca="1">(R$132*INDEX('Term Pricing'!$M$1453:$M$1632,MATCH('Project 1'!R$8,'Term Pricing'!$C$1453:$C$1632,0))*$E208*$F208)+(R$132*INDEX('Term Pricing'!$N$1453:$N$1632,MATCH('Project 1'!R$8,'Term Pricing'!$C$1453:$C$1632,0))*$E208*(1-$F208))</f>
        <v>63854.481310883624</v>
      </c>
      <c r="S208" s="212">
        <f ca="1">(S$132*INDEX('Term Pricing'!$M$1453:$M$1632,MATCH('Project 1'!S$8,'Term Pricing'!$C$1453:$C$1632,0))*$E208*$F208)+(S$132*INDEX('Term Pricing'!$N$1453:$N$1632,MATCH('Project 1'!S$8,'Term Pricing'!$C$1453:$C$1632,0))*$E208*(1-$F208))</f>
        <v>61606.434498161361</v>
      </c>
      <c r="T208" s="212">
        <f ca="1">(T$132*INDEX('Term Pricing'!$M$1453:$M$1632,MATCH('Project 1'!T$8,'Term Pricing'!$C$1453:$C$1632,0))*$E208*$F208)+(T$132*INDEX('Term Pricing'!$N$1453:$N$1632,MATCH('Project 1'!T$8,'Term Pricing'!$C$1453:$C$1632,0))*$E208*(1-$F208))</f>
        <v>63401.468073535179</v>
      </c>
      <c r="U208" s="212">
        <f ca="1">(U$132*INDEX('Term Pricing'!$M$1453:$M$1632,MATCH('Project 1'!U$8,'Term Pricing'!$C$1453:$C$1632,0))*$E208*$F208)+(U$132*INDEX('Term Pricing'!$N$1453:$N$1632,MATCH('Project 1'!U$8,'Term Pricing'!$C$1453:$C$1632,0))*$E208*(1-$F208))</f>
        <v>61023.827632183238</v>
      </c>
      <c r="V208" s="212">
        <f ca="1">(V$132*INDEX('Term Pricing'!$M$1453:$M$1632,MATCH('Project 1'!V$8,'Term Pricing'!$C$1453:$C$1632,0))*$E208*$F208)+(V$132*INDEX('Term Pricing'!$N$1453:$N$1632,MATCH('Project 1'!V$8,'Term Pricing'!$C$1453:$C$1632,0))*$E208*(1-$F208))</f>
        <v>62742.561971637821</v>
      </c>
      <c r="W208" s="212">
        <f ca="1">(W$132*INDEX('Term Pricing'!$M$1453:$M$1632,MATCH('Project 1'!W$8,'Term Pricing'!$C$1453:$C$1632,0))*$E208*$F208)+(W$132*INDEX('Term Pricing'!$N$1453:$N$1632,MATCH('Project 1'!W$8,'Term Pricing'!$C$1453:$C$1632,0))*$E208*(1-$F208))</f>
        <v>62387.786528355384</v>
      </c>
      <c r="X208" s="212">
        <f ca="1">(X$132*INDEX('Term Pricing'!$M$1453:$M$1632,MATCH('Project 1'!X$8,'Term Pricing'!$C$1453:$C$1632,0))*$E208*$F208)+(X$132*INDEX('Term Pricing'!$N$1453:$N$1632,MATCH('Project 1'!X$8,'Term Pricing'!$C$1453:$C$1632,0))*$E208*(1-$F208))</f>
        <v>56001.665279926929</v>
      </c>
      <c r="Y208" s="212">
        <f ca="1">(Y$132*INDEX('Term Pricing'!$M$1453:$M$1632,MATCH('Project 1'!Y$8,'Term Pricing'!$C$1453:$C$1632,0))*$E208*$F208)+(Y$132*INDEX('Term Pricing'!$N$1453:$N$1632,MATCH('Project 1'!Y$8,'Term Pricing'!$C$1453:$C$1632,0))*$E208*(1-$F208))</f>
        <v>61602.532925736421</v>
      </c>
      <c r="Z208" s="212">
        <f ca="1">(Z$132*INDEX('Term Pricing'!$M$1453:$M$1632,MATCH('Project 1'!Z$8,'Term Pricing'!$C$1453:$C$1632,0))*$E208*$F208)+(Z$132*INDEX('Term Pricing'!$N$1453:$N$1632,MATCH('Project 1'!Z$8,'Term Pricing'!$C$1453:$C$1632,0))*$E208*(1-$F208))</f>
        <v>59202.815177653465</v>
      </c>
      <c r="AA208" s="212">
        <f ca="1">(AA$132*INDEX('Term Pricing'!$M$1453:$M$1632,MATCH('Project 1'!AA$8,'Term Pricing'!$C$1453:$C$1632,0))*$E208*$F208)+(AA$132*INDEX('Term Pricing'!$N$1453:$N$1632,MATCH('Project 1'!AA$8,'Term Pricing'!$C$1453:$C$1632,0))*$E208*(1-$F208))</f>
        <v>60727.116171266258</v>
      </c>
      <c r="AB208" s="212">
        <f ca="1">(AB$132*INDEX('Term Pricing'!$M$1453:$M$1632,MATCH('Project 1'!AB$8,'Term Pricing'!$C$1453:$C$1632,0))*$E208*$F208)+(AB$132*INDEX('Term Pricing'!$N$1453:$N$1632,MATCH('Project 1'!AB$8,'Term Pricing'!$C$1453:$C$1632,0))*$E208*(1-$F208))</f>
        <v>58314.14343618846</v>
      </c>
      <c r="AC208" s="212">
        <f ca="1">(AC$132*INDEX('Term Pricing'!$M$1453:$M$1632,MATCH('Project 1'!AC$8,'Term Pricing'!$C$1453:$C$1632,0))*$E208*$F208)+(AC$132*INDEX('Term Pricing'!$N$1453:$N$1632,MATCH('Project 1'!AC$8,'Term Pricing'!$C$1453:$C$1632,0))*$E208*(1-$F208))</f>
        <v>59766.599809497799</v>
      </c>
      <c r="AD208" s="212">
        <f ca="1">(AD$132*INDEX('Term Pricing'!$M$1453:$M$1632,MATCH('Project 1'!AD$8,'Term Pricing'!$C$1453:$C$1632,0))*$E208*$F208)+(AD$132*INDEX('Term Pricing'!$N$1453:$N$1632,MATCH('Project 1'!AD$8,'Term Pricing'!$C$1453:$C$1632,0))*$E208*(1-$F208))</f>
        <v>59254.700656546687</v>
      </c>
      <c r="AE208" s="212">
        <f ca="1">(AE$132*INDEX('Term Pricing'!$M$1453:$M$1632,MATCH('Project 1'!AE$8,'Term Pricing'!$C$1453:$C$1632,0))*$E208*$F208)+(AE$132*INDEX('Term Pricing'!$N$1453:$N$1632,MATCH('Project 1'!AE$8,'Term Pricing'!$C$1453:$C$1632,0))*$E208*(1-$F208))</f>
        <v>56828.759524882647</v>
      </c>
      <c r="AF208" s="212">
        <f ca="1">(AF$132*INDEX('Term Pricing'!$M$1453:$M$1632,MATCH('Project 1'!AF$8,'Term Pricing'!$C$1453:$C$1632,0))*$E208*$F208)+(AF$132*INDEX('Term Pricing'!$N$1453:$N$1632,MATCH('Project 1'!AF$8,'Term Pricing'!$C$1453:$C$1632,0))*$E208*(1-$F208))</f>
        <v>58171.798245696235</v>
      </c>
      <c r="AG208" s="212">
        <f ca="1">(AG$132*INDEX('Term Pricing'!$M$1453:$M$1632,MATCH('Project 1'!AG$8,'Term Pricing'!$C$1453:$C$1632,0))*$E208*$F208)+(AG$132*INDEX('Term Pricing'!$N$1453:$N$1632,MATCH('Project 1'!AG$8,'Term Pricing'!$C$1453:$C$1632,0))*$E208*(1-$F208))</f>
        <v>55743.709746771834</v>
      </c>
      <c r="AH208" s="212">
        <f ca="1">(AH$132*INDEX('Term Pricing'!$M$1453:$M$1632,MATCH('Project 1'!AH$8,'Term Pricing'!$C$1453:$C$1632,0))*$E208*$F208)+(AH$132*INDEX('Term Pricing'!$N$1453:$N$1632,MATCH('Project 1'!AH$8,'Term Pricing'!$C$1453:$C$1632,0))*$E208*(1-$F208))</f>
        <v>57013.805776535199</v>
      </c>
      <c r="AI208" s="212">
        <f ca="1">(AI$132*INDEX('Term Pricing'!$M$1453:$M$1632,MATCH('Project 1'!AI$8,'Term Pricing'!$C$1453:$C$1632,0))*$E208*$F208)+(AI$132*INDEX('Term Pricing'!$N$1453:$N$1632,MATCH('Project 1'!AI$8,'Term Pricing'!$C$1453:$C$1632,0))*$E208*(1-$F208))</f>
        <v>56408.312458038214</v>
      </c>
      <c r="AJ208" s="212">
        <f ca="1">(AJ$132*INDEX('Term Pricing'!$M$1453:$M$1632,MATCH('Project 1'!AJ$8,'Term Pricing'!$C$1453:$C$1632,0))*$E208*$F208)+(AJ$132*INDEX('Term Pricing'!$N$1453:$N$1632,MATCH('Project 1'!AJ$8,'Term Pricing'!$C$1453:$C$1632,0))*$E208*(1-$F208))</f>
        <v>52186.992860892336</v>
      </c>
      <c r="AK208" s="212">
        <f ca="1">(AK$132*INDEX('Term Pricing'!$M$1453:$M$1632,MATCH('Project 1'!AK$8,'Term Pricing'!$C$1453:$C$1632,0))*$E208*$F208)+(AK$132*INDEX('Term Pricing'!$N$1453:$N$1632,MATCH('Project 1'!AK$8,'Term Pricing'!$C$1453:$C$1632,0))*$E208*(1-$F208))</f>
        <v>55147.846877340256</v>
      </c>
      <c r="AL208" s="212">
        <f ca="1">(AL$132*INDEX('Term Pricing'!$M$1453:$M$1632,MATCH('Project 1'!AL$8,'Term Pricing'!$C$1453:$C$1632,0))*$E208*$F208)+(AL$132*INDEX('Term Pricing'!$N$1453:$N$1632,MATCH('Project 1'!AL$8,'Term Pricing'!$C$1453:$C$1632,0))*$E208*(1-$F208))</f>
        <v>52736.388567316608</v>
      </c>
      <c r="AM208" s="212">
        <f ca="1">(AM$132*INDEX('Term Pricing'!$M$1453:$M$1632,MATCH('Project 1'!AM$8,'Term Pricing'!$C$1453:$C$1632,0))*$E208*$F208)+(AM$132*INDEX('Term Pricing'!$N$1453:$N$1632,MATCH('Project 1'!AM$8,'Term Pricing'!$C$1453:$C$1632,0))*$E208*(1-$F208))</f>
        <v>53826.094327764578</v>
      </c>
      <c r="AN208" s="212">
        <f ca="1">(AN$132*INDEX('Term Pricing'!$M$1453:$M$1632,MATCH('Project 1'!AN$8,'Term Pricing'!$C$1453:$C$1632,0))*$E208*$F208)+(AN$132*INDEX('Term Pricing'!$N$1453:$N$1632,MATCH('Project 1'!AN$8,'Term Pricing'!$C$1453:$C$1632,0))*$E208*(1-$F208))</f>
        <v>51429.730619641632</v>
      </c>
      <c r="AO208" s="212">
        <f ca="1">(AO$132*INDEX('Term Pricing'!$M$1453:$M$1632,MATCH('Project 1'!AO$8,'Term Pricing'!$C$1453:$C$1632,0))*$E208*$F208)+(AO$132*INDEX('Term Pricing'!$N$1453:$N$1632,MATCH('Project 1'!AO$8,'Term Pricing'!$C$1453:$C$1632,0))*$E208*(1-$F208))</f>
        <v>52448.889980389111</v>
      </c>
      <c r="AP208" s="212">
        <f ca="1">(AP$132*INDEX('Term Pricing'!$M$1453:$M$1632,MATCH('Project 1'!AP$8,'Term Pricing'!$C$1453:$C$1632,0))*$E208*$F208)+(AP$132*INDEX('Term Pricing'!$N$1453:$N$1632,MATCH('Project 1'!AP$8,'Term Pricing'!$C$1453:$C$1632,0))*$E208*(1-$F208))</f>
        <v>51741.348908080559</v>
      </c>
      <c r="AQ208" s="212">
        <f ca="1">(AQ$132*INDEX('Term Pricing'!$M$1453:$M$1632,MATCH('Project 1'!AQ$8,'Term Pricing'!$C$1453:$C$1632,0))*$E208*$F208)+(AQ$132*INDEX('Term Pricing'!$N$1453:$N$1632,MATCH('Project 1'!AQ$8,'Term Pricing'!$C$1453:$C$1632,0))*$E208*(1-$F208))</f>
        <v>49376.306837374752</v>
      </c>
      <c r="AR208" s="212">
        <f ca="1">(AR$132*INDEX('Term Pricing'!$M$1453:$M$1632,MATCH('Project 1'!AR$8,'Term Pricing'!$C$1453:$C$1632,0))*$E208*$F208)+(AR$132*INDEX('Term Pricing'!$N$1453:$N$1632,MATCH('Project 1'!AR$8,'Term Pricing'!$C$1453:$C$1632,0))*$E208*(1-$F208))</f>
        <v>50292.151201660105</v>
      </c>
      <c r="AS208" s="212">
        <f ca="1">(AS$132*INDEX('Term Pricing'!$M$1453:$M$1632,MATCH('Project 1'!AS$8,'Term Pricing'!$C$1453:$C$1632,0))*$E208*$F208)+(AS$132*INDEX('Term Pricing'!$N$1453:$N$1632,MATCH('Project 1'!AS$8,'Term Pricing'!$C$1453:$C$1632,0))*$E208*(1-$F208))</f>
        <v>47953.55909474301</v>
      </c>
      <c r="AT208" s="212">
        <f ca="1">(AT$132*INDEX('Term Pricing'!$M$1453:$M$1632,MATCH('Project 1'!AT$8,'Term Pricing'!$C$1453:$C$1632,0))*$E208*$F208)+(AT$132*INDEX('Term Pricing'!$N$1453:$N$1632,MATCH('Project 1'!AT$8,'Term Pricing'!$C$1453:$C$1632,0))*$E208*(1-$F208))</f>
        <v>48802.523878906461</v>
      </c>
      <c r="AU208" s="212">
        <f ca="1">(AU$132*INDEX('Term Pricing'!$M$1453:$M$1632,MATCH('Project 1'!AU$8,'Term Pricing'!$C$1453:$C$1632,0))*$E208*$F208)+(AU$132*INDEX('Term Pricing'!$N$1453:$N$1632,MATCH('Project 1'!AU$8,'Term Pricing'!$C$1453:$C$1632,0))*$E208*(1-$F208))</f>
        <v>48044.450486636226</v>
      </c>
      <c r="AV208" s="212">
        <f ca="1">(AV$132*INDEX('Term Pricing'!$M$1453:$M$1632,MATCH('Project 1'!AV$8,'Term Pricing'!$C$1453:$C$1632,0))*$E208*$F208)+(AV$132*INDEX('Term Pricing'!$N$1453:$N$1632,MATCH('Project 1'!AV$8,'Term Pricing'!$C$1453:$C$1632,0))*$E208*(1-$F208))</f>
        <v>42703.206954544803</v>
      </c>
      <c r="AW208" s="212">
        <f ca="1">(AW$132*INDEX('Term Pricing'!$M$1453:$M$1632,MATCH('Project 1'!AW$8,'Term Pricing'!$C$1453:$C$1632,0))*$E208*$F208)+(AW$132*INDEX('Term Pricing'!$N$1453:$N$1632,MATCH('Project 1'!AW$8,'Term Pricing'!$C$1453:$C$1632,0))*$E208*(1-$F208))</f>
        <v>46505.581239522013</v>
      </c>
      <c r="AX208" s="212">
        <f ca="1">(AX$132*INDEX('Term Pricing'!$M$1453:$M$1632,MATCH('Project 1'!AX$8,'Term Pricing'!$C$1453:$C$1632,0))*$E208*$F208)+(AX$132*INDEX('Term Pricing'!$N$1453:$N$1632,MATCH('Project 1'!AX$8,'Term Pricing'!$C$1453:$C$1632,0))*$E208*(1-$F208))</f>
        <v>73752.090479909166</v>
      </c>
      <c r="AY208" s="212">
        <f ca="1">(AY$132*INDEX('Term Pricing'!$M$1453:$M$1632,MATCH('Project 1'!AY$8,'Term Pricing'!$C$1453:$C$1632,0))*$E208*$F208)+(AY$132*INDEX('Term Pricing'!$N$1453:$N$1632,MATCH('Project 1'!AY$8,'Term Pricing'!$C$1453:$C$1632,0))*$E208*(1-$F208))</f>
        <v>74902.406448563474</v>
      </c>
      <c r="AZ208" s="212">
        <f ca="1">(AZ$132*INDEX('Term Pricing'!$M$1453:$M$1632,MATCH('Project 1'!AZ$8,'Term Pricing'!$C$1453:$C$1632,0))*$E208*$F208)+(AZ$132*INDEX('Term Pricing'!$N$1453:$N$1632,MATCH('Project 1'!AZ$8,'Term Pricing'!$C$1453:$C$1632,0))*$E208*(1-$F208))</f>
        <v>71212.527915456594</v>
      </c>
      <c r="BA208" s="212">
        <f ca="1">(BA$132*INDEX('Term Pricing'!$M$1453:$M$1632,MATCH('Project 1'!BA$8,'Term Pricing'!$C$1453:$C$1632,0))*$E208*$F208)+(BA$132*INDEX('Term Pricing'!$N$1453:$N$1632,MATCH('Project 1'!BA$8,'Term Pricing'!$C$1453:$C$1632,0))*$E208*(1-$F208))</f>
        <v>72263.336810476103</v>
      </c>
      <c r="BB208" s="212">
        <f ca="1">(BB$132*INDEX('Term Pricing'!$M$1453:$M$1632,MATCH('Project 1'!BB$8,'Term Pricing'!$C$1453:$C$1632,0))*$E208*$F208)+(BB$132*INDEX('Term Pricing'!$N$1453:$N$1632,MATCH('Project 1'!BB$8,'Term Pricing'!$C$1453:$C$1632,0))*$E208*(1-$F208))</f>
        <v>70934.792834776323</v>
      </c>
      <c r="BC208" s="212">
        <f ca="1">(BC$132*INDEX('Term Pricing'!$M$1453:$M$1632,MATCH('Project 1'!BC$8,'Term Pricing'!$C$1453:$C$1632,0))*$E208*$F208)+(BC$132*INDEX('Term Pricing'!$N$1453:$N$1632,MATCH('Project 1'!BC$8,'Term Pricing'!$C$1453:$C$1632,0))*$E208*(1-$F208))</f>
        <v>67356.623260534674</v>
      </c>
      <c r="BD208" s="212">
        <f ca="1">(BD$132*INDEX('Term Pricing'!$M$1453:$M$1632,MATCH('Project 1'!BD$8,'Term Pricing'!$C$1453:$C$1632,0))*$E208*$F208)+(BD$132*INDEX('Term Pricing'!$N$1453:$N$1632,MATCH('Project 1'!BD$8,'Term Pricing'!$C$1453:$C$1632,0))*$E208*(1-$F208))</f>
        <v>68265.670478261396</v>
      </c>
      <c r="BE208" s="212">
        <f ca="1">(BE$132*INDEX('Term Pricing'!$M$1453:$M$1632,MATCH('Project 1'!BE$8,'Term Pricing'!$C$1453:$C$1632,0))*$E208*$F208)+(BE$132*INDEX('Term Pricing'!$N$1453:$N$1632,MATCH('Project 1'!BE$8,'Term Pricing'!$C$1453:$C$1632,0))*$E208*(1-$F208))</f>
        <v>64768.484083435629</v>
      </c>
      <c r="BF208" s="212">
        <f ca="1">(BF$132*INDEX('Term Pricing'!$M$1453:$M$1632,MATCH('Project 1'!BF$8,'Term Pricing'!$C$1453:$C$1632,0))*$E208*$F208)+(BF$132*INDEX('Term Pricing'!$N$1453:$N$1632,MATCH('Project 1'!BF$8,'Term Pricing'!$C$1453:$C$1632,0))*$E208*(1-$F208))</f>
        <v>65588.274431517202</v>
      </c>
      <c r="BG208" s="212">
        <f ca="1">(BG$132*INDEX('Term Pricing'!$M$1453:$M$1632,MATCH('Project 1'!BG$8,'Term Pricing'!$C$1453:$C$1632,0))*$E208*$F208)+(BG$132*INDEX('Term Pricing'!$N$1453:$N$1632,MATCH('Project 1'!BG$8,'Term Pricing'!$C$1453:$C$1632,0))*$E208*(1-$F208))</f>
        <v>64257.384444731782</v>
      </c>
      <c r="BH208" s="212">
        <f ca="1">(BH$132*INDEX('Term Pricing'!$M$1453:$M$1632,MATCH('Project 1'!BH$8,'Term Pricing'!$C$1453:$C$1632,0))*$E208*$F208)+(BH$132*INDEX('Term Pricing'!$N$1453:$N$1632,MATCH('Project 1'!BH$8,'Term Pricing'!$C$1453:$C$1632,0))*$E208*(1-$F208))</f>
        <v>57132.765576121761</v>
      </c>
      <c r="BI208" s="212">
        <f ca="1">(BI$132*INDEX('Term Pricing'!$M$1453:$M$1632,MATCH('Project 1'!BI$8,'Term Pricing'!$C$1453:$C$1632,0))*$E208*$F208)+(BI$132*INDEX('Term Pricing'!$N$1453:$N$1632,MATCH('Project 1'!BI$8,'Term Pricing'!$C$1453:$C$1632,0))*$E208*(1-$F208))</f>
        <v>62252.656413676879</v>
      </c>
      <c r="BJ208" s="212">
        <f ca="1">(BJ$132*INDEX('Term Pricing'!$M$1453:$M$1632,MATCH('Project 1'!BJ$8,'Term Pricing'!$C$1453:$C$1632,0))*$E208*$F208)+(BJ$132*INDEX('Term Pricing'!$N$1453:$N$1632,MATCH('Project 1'!BJ$8,'Term Pricing'!$C$1453:$C$1632,0))*$E208*(1-$F208))</f>
        <v>59277.811416153723</v>
      </c>
      <c r="BK208" s="212">
        <f ca="1">(BK$132*INDEX('Term Pricing'!$M$1453:$M$1632,MATCH('Project 1'!BK$8,'Term Pricing'!$C$1453:$C$1632,0))*$E208*$F208)+(BK$132*INDEX('Term Pricing'!$N$1453:$N$1632,MATCH('Project 1'!BK$8,'Term Pricing'!$C$1453:$C$1632,0))*$E208*(1-$F208))</f>
        <v>60258.144068889058</v>
      </c>
      <c r="BL208" s="212">
        <f ca="1">(BL$132*INDEX('Term Pricing'!$M$1453:$M$1632,MATCH('Project 1'!BL$8,'Term Pricing'!$C$1453:$C$1632,0))*$E208*$F208)+(BL$132*INDEX('Term Pricing'!$N$1453:$N$1632,MATCH('Project 1'!BL$8,'Term Pricing'!$C$1453:$C$1632,0))*$E208*(1-$F208))</f>
        <v>57354.790543991207</v>
      </c>
      <c r="BM208" s="212">
        <f ca="1">(BM$132*INDEX('Term Pricing'!$M$1453:$M$1632,MATCH('Project 1'!BM$8,'Term Pricing'!$C$1453:$C$1632,0))*$E208*$F208)+(BM$132*INDEX('Term Pricing'!$N$1453:$N$1632,MATCH('Project 1'!BM$8,'Term Pricing'!$C$1453:$C$1632,0))*$E208*(1-$F208))</f>
        <v>58279.878916195783</v>
      </c>
      <c r="BN208" s="212">
        <f ca="1">(BN$132*INDEX('Term Pricing'!$M$1453:$M$1632,MATCH('Project 1'!BN$8,'Term Pricing'!$C$1453:$C$1632,0))*$E208*$F208)+(BN$132*INDEX('Term Pricing'!$N$1453:$N$1632,MATCH('Project 1'!BN$8,'Term Pricing'!$C$1453:$C$1632,0))*$E208*(1-$F208))</f>
        <v>57298.629719840857</v>
      </c>
      <c r="BO208" s="212">
        <f ca="1">(BO$132*INDEX('Term Pricing'!$M$1453:$M$1632,MATCH('Project 1'!BO$8,'Term Pricing'!$C$1453:$C$1632,0))*$E208*$F208)+(BO$132*INDEX('Term Pricing'!$N$1453:$N$1632,MATCH('Project 1'!BO$8,'Term Pricing'!$C$1453:$C$1632,0))*$E208*(1-$F208))</f>
        <v>54506.657303461281</v>
      </c>
      <c r="BP208" s="212">
        <f ca="1">(BP$132*INDEX('Term Pricing'!$M$1453:$M$1632,MATCH('Project 1'!BP$8,'Term Pricing'!$C$1453:$C$1632,0))*$E208*$F208)+(BP$132*INDEX('Term Pricing'!$N$1453:$N$1632,MATCH('Project 1'!BP$8,'Term Pricing'!$C$1453:$C$1632,0))*$E208*(1-$F208))</f>
        <v>55355.280387786399</v>
      </c>
      <c r="BQ208" s="212">
        <f ca="1">(BQ$132*INDEX('Term Pricing'!$M$1453:$M$1632,MATCH('Project 1'!BQ$8,'Term Pricing'!$C$1453:$C$1632,0))*$E208*$F208)+(BQ$132*INDEX('Term Pricing'!$N$1453:$N$1632,MATCH('Project 1'!BQ$8,'Term Pricing'!$C$1453:$C$1632,0))*$E208*(1-$F208))</f>
        <v>52639.802073546278</v>
      </c>
      <c r="BR208" s="212">
        <f ca="1">(BR$132*INDEX('Term Pricing'!$M$1453:$M$1632,MATCH('Project 1'!BR$8,'Term Pricing'!$C$1453:$C$1632,0))*$E208*$F208)+(BR$132*INDEX('Term Pricing'!$N$1453:$N$1632,MATCH('Project 1'!BR$8,'Term Pricing'!$C$1453:$C$1632,0))*$E208*(1-$F208))</f>
        <v>53441.695509785641</v>
      </c>
      <c r="BS208" s="212">
        <f ca="1">(BS$132*INDEX('Term Pricing'!$M$1453:$M$1632,MATCH('Project 1'!BS$8,'Term Pricing'!$C$1453:$C$1632,0))*$E208*$F208)+(BS$132*INDEX('Term Pricing'!$N$1453:$N$1632,MATCH('Project 1'!BS$8,'Term Pricing'!$C$1453:$C$1632,0))*$E208*(1-$F208))</f>
        <v>52497.559934877128</v>
      </c>
      <c r="BT208" s="212">
        <f ca="1">(BT$132*INDEX('Term Pricing'!$M$1453:$M$1632,MATCH('Project 1'!BT$8,'Term Pricing'!$C$1453:$C$1632,0))*$E208*$F208)+(BT$132*INDEX('Term Pricing'!$N$1453:$N$1632,MATCH('Project 1'!BT$8,'Term Pricing'!$C$1453:$C$1632,0))*$E208*(1-$F208))</f>
        <v>46572.679657875982</v>
      </c>
      <c r="BU208" s="212">
        <f ca="1">(BU$132*INDEX('Term Pricing'!$M$1453:$M$1632,MATCH('Project 1'!BU$8,'Term Pricing'!$C$1453:$C$1632,0))*$E208*$F208)+(BU$132*INDEX('Term Pricing'!$N$1453:$N$1632,MATCH('Project 1'!BU$8,'Term Pricing'!$C$1453:$C$1632,0))*$E208*(1-$F208))</f>
        <v>50637.373266274997</v>
      </c>
      <c r="BV208" s="212">
        <f ca="1">(BV$132*INDEX('Term Pricing'!$M$1453:$M$1632,MATCH('Project 1'!BV$8,'Term Pricing'!$C$1453:$C$1632,0))*$E208*$F208)+(BV$132*INDEX('Term Pricing'!$N$1453:$N$1632,MATCH('Project 1'!BV$8,'Term Pricing'!$C$1453:$C$1632,0))*$E208*(1-$F208))</f>
        <v>48118.406958688989</v>
      </c>
      <c r="BW208" s="212">
        <f ca="1">(BW$132*INDEX('Term Pricing'!$M$1453:$M$1632,MATCH('Project 1'!BW$8,'Term Pricing'!$C$1453:$C$1632,0))*$E208*$F208)+(BW$132*INDEX('Term Pricing'!$N$1453:$N$1632,MATCH('Project 1'!BW$8,'Term Pricing'!$C$1453:$C$1632,0))*$E208*(1-$F208))</f>
        <v>48818.028525001835</v>
      </c>
      <c r="BX208" s="212">
        <f ca="1">(BX$132*INDEX('Term Pricing'!$M$1453:$M$1632,MATCH('Project 1'!BX$8,'Term Pricing'!$C$1453:$C$1632,0))*$E208*$F208)+(BX$132*INDEX('Term Pricing'!$N$1453:$N$1632,MATCH('Project 1'!BX$8,'Term Pricing'!$C$1453:$C$1632,0))*$E208*(1-$F208))</f>
        <v>46378.885600454261</v>
      </c>
      <c r="BY208" s="212">
        <f ca="1">(BY$132*INDEX('Term Pricing'!$M$1453:$M$1632,MATCH('Project 1'!BY$8,'Term Pricing'!$C$1453:$C$1632,0))*$E208*$F208)+(BY$132*INDEX('Term Pricing'!$N$1453:$N$1632,MATCH('Project 1'!BY$8,'Term Pricing'!$C$1453:$C$1632,0))*$E208*(1-$F208))</f>
        <v>47043.238847830216</v>
      </c>
      <c r="BZ208" s="212">
        <f ca="1">(BZ$132*INDEX('Term Pricing'!$M$1453:$M$1632,MATCH('Project 1'!BZ$8,'Term Pricing'!$C$1453:$C$1632,0))*$E208*$F208)+(BZ$132*INDEX('Term Pricing'!$N$1453:$N$1632,MATCH('Project 1'!BZ$8,'Term Pricing'!$C$1453:$C$1632,0))*$E208*(1-$F208))</f>
        <v>46202.400000000001</v>
      </c>
      <c r="CA208" s="212">
        <f ca="1">(CA$132*INDEX('Term Pricing'!$M$1453:$M$1632,MATCH('Project 1'!CA$8,'Term Pricing'!$C$1453:$C$1632,0))*$E208*$F208)+(CA$132*INDEX('Term Pricing'!$N$1453:$N$1632,MATCH('Project 1'!CA$8,'Term Pricing'!$C$1453:$C$1632,0))*$E208*(1-$F208))</f>
        <v>44712</v>
      </c>
      <c r="CB208" s="212">
        <f ca="1">(CB$132*INDEX('Term Pricing'!$M$1453:$M$1632,MATCH('Project 1'!CB$8,'Term Pricing'!$C$1453:$C$1632,0))*$E208*$F208)+(CB$132*INDEX('Term Pricing'!$N$1453:$N$1632,MATCH('Project 1'!CB$8,'Term Pricing'!$C$1453:$C$1632,0))*$E208*(1-$F208))</f>
        <v>46202.400000000001</v>
      </c>
      <c r="CC208" s="212">
        <f ca="1">(CC$132*INDEX('Term Pricing'!$M$1453:$M$1632,MATCH('Project 1'!CC$8,'Term Pricing'!$C$1453:$C$1632,0))*$E208*$F208)+(CC$132*INDEX('Term Pricing'!$N$1453:$N$1632,MATCH('Project 1'!CC$8,'Term Pricing'!$C$1453:$C$1632,0))*$E208*(1-$F208))</f>
        <v>44712</v>
      </c>
      <c r="CD208" s="212">
        <f ca="1">(CD$132*INDEX('Term Pricing'!$M$1453:$M$1632,MATCH('Project 1'!CD$8,'Term Pricing'!$C$1453:$C$1632,0))*$E208*$F208)+(CD$132*INDEX('Term Pricing'!$N$1453:$N$1632,MATCH('Project 1'!CD$8,'Term Pricing'!$C$1453:$C$1632,0))*$E208*(1-$F208))</f>
        <v>46202.400000000001</v>
      </c>
      <c r="CE208" s="212">
        <f ca="1">(CE$132*INDEX('Term Pricing'!$M$1453:$M$1632,MATCH('Project 1'!CE$8,'Term Pricing'!$C$1453:$C$1632,0))*$E208*$F208)+(CE$132*INDEX('Term Pricing'!$N$1453:$N$1632,MATCH('Project 1'!CE$8,'Term Pricing'!$C$1453:$C$1632,0))*$E208*(1-$F208))</f>
        <v>46202.400000000001</v>
      </c>
      <c r="CF208" s="212">
        <f ca="1">(CF$132*INDEX('Term Pricing'!$M$1453:$M$1632,MATCH('Project 1'!CF$8,'Term Pricing'!$C$1453:$C$1632,0))*$E208*$F208)+(CF$132*INDEX('Term Pricing'!$N$1453:$N$1632,MATCH('Project 1'!CF$8,'Term Pricing'!$C$1453:$C$1632,0))*$E208*(1-$F208))</f>
        <v>43221.599999999999</v>
      </c>
      <c r="CG208" s="212">
        <f ca="1">(CG$132*INDEX('Term Pricing'!$M$1453:$M$1632,MATCH('Project 1'!CG$8,'Term Pricing'!$C$1453:$C$1632,0))*$E208*$F208)+(CG$132*INDEX('Term Pricing'!$N$1453:$N$1632,MATCH('Project 1'!CG$8,'Term Pricing'!$C$1453:$C$1632,0))*$E208*(1-$F208))</f>
        <v>46202.400000000001</v>
      </c>
      <c r="CH208" s="212">
        <f ca="1">(CH$132*INDEX('Term Pricing'!$M$1453:$M$1632,MATCH('Project 1'!CH$8,'Term Pricing'!$C$1453:$C$1632,0))*$E208*$F208)+(CH$132*INDEX('Term Pricing'!$N$1453:$N$1632,MATCH('Project 1'!CH$8,'Term Pricing'!$C$1453:$C$1632,0))*$E208*(1-$F208))</f>
        <v>44712</v>
      </c>
      <c r="CI208" s="212">
        <f ca="1">(CI$132*INDEX('Term Pricing'!$M$1453:$M$1632,MATCH('Project 1'!CI$8,'Term Pricing'!$C$1453:$C$1632,0))*$E208*$F208)+(CI$132*INDEX('Term Pricing'!$N$1453:$N$1632,MATCH('Project 1'!CI$8,'Term Pricing'!$C$1453:$C$1632,0))*$E208*(1-$F208))</f>
        <v>46202.400000000001</v>
      </c>
      <c r="CJ208" s="212">
        <f ca="1">(CJ$132*INDEX('Term Pricing'!$M$1453:$M$1632,MATCH('Project 1'!CJ$8,'Term Pricing'!$C$1453:$C$1632,0))*$E208*$F208)+(CJ$132*INDEX('Term Pricing'!$N$1453:$N$1632,MATCH('Project 1'!CJ$8,'Term Pricing'!$C$1453:$C$1632,0))*$E208*(1-$F208))</f>
        <v>44712</v>
      </c>
      <c r="CK208" s="212">
        <f ca="1">(CK$132*INDEX('Term Pricing'!$M$1453:$M$1632,MATCH('Project 1'!CK$8,'Term Pricing'!$C$1453:$C$1632,0))*$E208*$F208)+(CK$132*INDEX('Term Pricing'!$N$1453:$N$1632,MATCH('Project 1'!CK$8,'Term Pricing'!$C$1453:$C$1632,0))*$E208*(1-$F208))</f>
        <v>46202.400000000001</v>
      </c>
      <c r="CL208" s="212">
        <f ca="1">(CL$132*INDEX('Term Pricing'!$M$1453:$M$1632,MATCH('Project 1'!CL$8,'Term Pricing'!$C$1453:$C$1632,0))*$E208*$F208)+(CL$132*INDEX('Term Pricing'!$N$1453:$N$1632,MATCH('Project 1'!CL$8,'Term Pricing'!$C$1453:$C$1632,0))*$E208*(1-$F208))</f>
        <v>46202.400000000001</v>
      </c>
      <c r="CM208" s="212">
        <f ca="1">(CM$132*INDEX('Term Pricing'!$M$1453:$M$1632,MATCH('Project 1'!CM$8,'Term Pricing'!$C$1453:$C$1632,0))*$E208*$F208)+(CM$132*INDEX('Term Pricing'!$N$1453:$N$1632,MATCH('Project 1'!CM$8,'Term Pricing'!$C$1453:$C$1632,0))*$E208*(1-$F208))</f>
        <v>44712</v>
      </c>
      <c r="CN208" s="212">
        <f ca="1">(CN$132*INDEX('Term Pricing'!$M$1453:$M$1632,MATCH('Project 1'!CN$8,'Term Pricing'!$C$1453:$C$1632,0))*$E208*$F208)+(CN$132*INDEX('Term Pricing'!$N$1453:$N$1632,MATCH('Project 1'!CN$8,'Term Pricing'!$C$1453:$C$1632,0))*$E208*(1-$F208))</f>
        <v>46202.400000000001</v>
      </c>
      <c r="CO208" s="212">
        <f ca="1">(CO$132*INDEX('Term Pricing'!$M$1453:$M$1632,MATCH('Project 1'!CO$8,'Term Pricing'!$C$1453:$C$1632,0))*$E208*$F208)+(CO$132*INDEX('Term Pricing'!$N$1453:$N$1632,MATCH('Project 1'!CO$8,'Term Pricing'!$C$1453:$C$1632,0))*$E208*(1-$F208))</f>
        <v>44712</v>
      </c>
      <c r="CP208" s="212">
        <f ca="1">(CP$132*INDEX('Term Pricing'!$M$1453:$M$1632,MATCH('Project 1'!CP$8,'Term Pricing'!$C$1453:$C$1632,0))*$E208*$F208)+(CP$132*INDEX('Term Pricing'!$N$1453:$N$1632,MATCH('Project 1'!CP$8,'Term Pricing'!$C$1453:$C$1632,0))*$E208*(1-$F208))</f>
        <v>46202.400000000001</v>
      </c>
      <c r="CQ208" s="212">
        <f ca="1">(CQ$132*INDEX('Term Pricing'!$M$1453:$M$1632,MATCH('Project 1'!CQ$8,'Term Pricing'!$C$1453:$C$1632,0))*$E208*$F208)+(CQ$132*INDEX('Term Pricing'!$N$1453:$N$1632,MATCH('Project 1'!CQ$8,'Term Pricing'!$C$1453:$C$1632,0))*$E208*(1-$F208))</f>
        <v>46202.400000000001</v>
      </c>
      <c r="CR208" s="212">
        <f ca="1">(CR$132*INDEX('Term Pricing'!$M$1453:$M$1632,MATCH('Project 1'!CR$8,'Term Pricing'!$C$1453:$C$1632,0))*$E208*$F208)+(CR$132*INDEX('Term Pricing'!$N$1453:$N$1632,MATCH('Project 1'!CR$8,'Term Pricing'!$C$1453:$C$1632,0))*$E208*(1-$F208))</f>
        <v>41731.199999999997</v>
      </c>
      <c r="CS208" s="212">
        <f ca="1">(CS$132*INDEX('Term Pricing'!$M$1453:$M$1632,MATCH('Project 1'!CS$8,'Term Pricing'!$C$1453:$C$1632,0))*$E208*$F208)+(CS$132*INDEX('Term Pricing'!$N$1453:$N$1632,MATCH('Project 1'!CS$8,'Term Pricing'!$C$1453:$C$1632,0))*$E208*(1-$F208))</f>
        <v>46202.400000000001</v>
      </c>
      <c r="CT208" s="212">
        <f ca="1">(CT$132*INDEX('Term Pricing'!$M$1453:$M$1632,MATCH('Project 1'!CT$8,'Term Pricing'!$C$1453:$C$1632,0))*$E208*$F208)+(CT$132*INDEX('Term Pricing'!$N$1453:$N$1632,MATCH('Project 1'!CT$8,'Term Pricing'!$C$1453:$C$1632,0))*$E208*(1-$F208))</f>
        <v>44712</v>
      </c>
      <c r="CU208" s="212">
        <f ca="1">(CU$132*INDEX('Term Pricing'!$M$1453:$M$1632,MATCH('Project 1'!CU$8,'Term Pricing'!$C$1453:$C$1632,0))*$E208*$F208)+(CU$132*INDEX('Term Pricing'!$N$1453:$N$1632,MATCH('Project 1'!CU$8,'Term Pricing'!$C$1453:$C$1632,0))*$E208*(1-$F208))</f>
        <v>46202.400000000001</v>
      </c>
      <c r="CV208" s="212">
        <f ca="1">(CV$132*INDEX('Term Pricing'!$M$1453:$M$1632,MATCH('Project 1'!CV$8,'Term Pricing'!$C$1453:$C$1632,0))*$E208*$F208)+(CV$132*INDEX('Term Pricing'!$N$1453:$N$1632,MATCH('Project 1'!CV$8,'Term Pricing'!$C$1453:$C$1632,0))*$E208*(1-$F208))</f>
        <v>44712</v>
      </c>
      <c r="CW208" s="212">
        <f ca="1">(CW$132*INDEX('Term Pricing'!$M$1453:$M$1632,MATCH('Project 1'!CW$8,'Term Pricing'!$C$1453:$C$1632,0))*$E208*$F208)+(CW$132*INDEX('Term Pricing'!$N$1453:$N$1632,MATCH('Project 1'!CW$8,'Term Pricing'!$C$1453:$C$1632,0))*$E208*(1-$F208))</f>
        <v>46202.400000000001</v>
      </c>
      <c r="CX208" s="212">
        <f ca="1">(CX$132*INDEX('Term Pricing'!$M$1453:$M$1632,MATCH('Project 1'!CX$8,'Term Pricing'!$C$1453:$C$1632,0))*$E208*$F208)+(CX$132*INDEX('Term Pricing'!$N$1453:$N$1632,MATCH('Project 1'!CX$8,'Term Pricing'!$C$1453:$C$1632,0))*$E208*(1-$F208))</f>
        <v>46202.400000000001</v>
      </c>
      <c r="CY208" s="212">
        <f ca="1">(CY$132*INDEX('Term Pricing'!$M$1453:$M$1632,MATCH('Project 1'!CY$8,'Term Pricing'!$C$1453:$C$1632,0))*$E208*$F208)+(CY$132*INDEX('Term Pricing'!$N$1453:$N$1632,MATCH('Project 1'!CY$8,'Term Pricing'!$C$1453:$C$1632,0))*$E208*(1-$F208))</f>
        <v>44712</v>
      </c>
      <c r="CZ208" s="212">
        <f ca="1">(CZ$132*INDEX('Term Pricing'!$M$1453:$M$1632,MATCH('Project 1'!CZ$8,'Term Pricing'!$C$1453:$C$1632,0))*$E208*$F208)+(CZ$132*INDEX('Term Pricing'!$N$1453:$N$1632,MATCH('Project 1'!CZ$8,'Term Pricing'!$C$1453:$C$1632,0))*$E208*(1-$F208))</f>
        <v>46202.400000000001</v>
      </c>
      <c r="DA208" s="212">
        <f ca="1">(DA$132*INDEX('Term Pricing'!$M$1453:$M$1632,MATCH('Project 1'!DA$8,'Term Pricing'!$C$1453:$C$1632,0))*$E208*$F208)+(DA$132*INDEX('Term Pricing'!$N$1453:$N$1632,MATCH('Project 1'!DA$8,'Term Pricing'!$C$1453:$C$1632,0))*$E208*(1-$F208))</f>
        <v>44712</v>
      </c>
      <c r="DB208" s="212">
        <f ca="1">(DB$132*INDEX('Term Pricing'!$M$1453:$M$1632,MATCH('Project 1'!DB$8,'Term Pricing'!$C$1453:$C$1632,0))*$E208*$F208)+(DB$132*INDEX('Term Pricing'!$N$1453:$N$1632,MATCH('Project 1'!DB$8,'Term Pricing'!$C$1453:$C$1632,0))*$E208*(1-$F208))</f>
        <v>46202.400000000001</v>
      </c>
      <c r="DC208" s="212">
        <f ca="1">(DC$132*INDEX('Term Pricing'!$M$1453:$M$1632,MATCH('Project 1'!DC$8,'Term Pricing'!$C$1453:$C$1632,0))*$E208*$F208)+(DC$132*INDEX('Term Pricing'!$N$1453:$N$1632,MATCH('Project 1'!DC$8,'Term Pricing'!$C$1453:$C$1632,0))*$E208*(1-$F208))</f>
        <v>46202.400000000001</v>
      </c>
      <c r="DD208" s="212">
        <f ca="1">(DD$132*INDEX('Term Pricing'!$M$1453:$M$1632,MATCH('Project 1'!DD$8,'Term Pricing'!$C$1453:$C$1632,0))*$E208*$F208)+(DD$132*INDEX('Term Pricing'!$N$1453:$N$1632,MATCH('Project 1'!DD$8,'Term Pricing'!$C$1453:$C$1632,0))*$E208*(1-$F208))</f>
        <v>41731.199999999997</v>
      </c>
      <c r="DE208" s="212">
        <f ca="1">(DE$132*INDEX('Term Pricing'!$M$1453:$M$1632,MATCH('Project 1'!DE$8,'Term Pricing'!$C$1453:$C$1632,0))*$E208*$F208)+(DE$132*INDEX('Term Pricing'!$N$1453:$N$1632,MATCH('Project 1'!DE$8,'Term Pricing'!$C$1453:$C$1632,0))*$E208*(1-$F208))</f>
        <v>46202.400000000001</v>
      </c>
      <c r="DF208" s="212">
        <f ca="1">(DF$132*INDEX('Term Pricing'!$M$1453:$M$1632,MATCH('Project 1'!DF$8,'Term Pricing'!$C$1453:$C$1632,0))*$E208*$F208)+(DF$132*INDEX('Term Pricing'!$N$1453:$N$1632,MATCH('Project 1'!DF$8,'Term Pricing'!$C$1453:$C$1632,0))*$E208*(1-$F208))</f>
        <v>44712</v>
      </c>
      <c r="DG208" s="212">
        <f ca="1">(DG$132*INDEX('Term Pricing'!$M$1453:$M$1632,MATCH('Project 1'!DG$8,'Term Pricing'!$C$1453:$C$1632,0))*$E208*$F208)+(DG$132*INDEX('Term Pricing'!$N$1453:$N$1632,MATCH('Project 1'!DG$8,'Term Pricing'!$C$1453:$C$1632,0))*$E208*(1-$F208))</f>
        <v>46202.400000000001</v>
      </c>
      <c r="DH208" s="212">
        <f ca="1">(DH$132*INDEX('Term Pricing'!$M$1453:$M$1632,MATCH('Project 1'!DH$8,'Term Pricing'!$C$1453:$C$1632,0))*$E208*$F208)+(DH$132*INDEX('Term Pricing'!$N$1453:$N$1632,MATCH('Project 1'!DH$8,'Term Pricing'!$C$1453:$C$1632,0))*$E208*(1-$F208))</f>
        <v>44712</v>
      </c>
      <c r="DI208" s="212">
        <f ca="1">(DI$132*INDEX('Term Pricing'!$M$1453:$M$1632,MATCH('Project 1'!DI$8,'Term Pricing'!$C$1453:$C$1632,0))*$E208*$F208)+(DI$132*INDEX('Term Pricing'!$N$1453:$N$1632,MATCH('Project 1'!DI$8,'Term Pricing'!$C$1453:$C$1632,0))*$E208*(1-$F208))</f>
        <v>46202.400000000001</v>
      </c>
      <c r="DJ208" s="212">
        <f ca="1">(DJ$132*INDEX('Term Pricing'!$M$1453:$M$1632,MATCH('Project 1'!DJ$8,'Term Pricing'!$C$1453:$C$1632,0))*$E208*$F208)+(DJ$132*INDEX('Term Pricing'!$N$1453:$N$1632,MATCH('Project 1'!DJ$8,'Term Pricing'!$C$1453:$C$1632,0))*$E208*(1-$F208))</f>
        <v>46202.400000000001</v>
      </c>
      <c r="DK208" s="212">
        <f ca="1">(DK$132*INDEX('Term Pricing'!$M$1453:$M$1632,MATCH('Project 1'!DK$8,'Term Pricing'!$C$1453:$C$1632,0))*$E208*$F208)+(DK$132*INDEX('Term Pricing'!$N$1453:$N$1632,MATCH('Project 1'!DK$8,'Term Pricing'!$C$1453:$C$1632,0))*$E208*(1-$F208))</f>
        <v>44712</v>
      </c>
      <c r="DL208" s="212">
        <f ca="1">(DL$132*INDEX('Term Pricing'!$M$1453:$M$1632,MATCH('Project 1'!DL$8,'Term Pricing'!$C$1453:$C$1632,0))*$E208*$F208)+(DL$132*INDEX('Term Pricing'!$N$1453:$N$1632,MATCH('Project 1'!DL$8,'Term Pricing'!$C$1453:$C$1632,0))*$E208*(1-$F208))</f>
        <v>46202.400000000001</v>
      </c>
      <c r="DM208" s="212">
        <f ca="1">(DM$132*INDEX('Term Pricing'!$M$1453:$M$1632,MATCH('Project 1'!DM$8,'Term Pricing'!$C$1453:$C$1632,0))*$E208*$F208)+(DM$132*INDEX('Term Pricing'!$N$1453:$N$1632,MATCH('Project 1'!DM$8,'Term Pricing'!$C$1453:$C$1632,0))*$E208*(1-$F208))</f>
        <v>44712</v>
      </c>
      <c r="DN208" s="212">
        <f ca="1">(DN$132*INDEX('Term Pricing'!$M$1453:$M$1632,MATCH('Project 1'!DN$8,'Term Pricing'!$C$1453:$C$1632,0))*$E208*$F208)+(DN$132*INDEX('Term Pricing'!$N$1453:$N$1632,MATCH('Project 1'!DN$8,'Term Pricing'!$C$1453:$C$1632,0))*$E208*(1-$F208))</f>
        <v>46202.400000000001</v>
      </c>
      <c r="DO208" s="212">
        <f ca="1">(DO$132*INDEX('Term Pricing'!$M$1453:$M$1632,MATCH('Project 1'!DO$8,'Term Pricing'!$C$1453:$C$1632,0))*$E208*$F208)+(DO$132*INDEX('Term Pricing'!$N$1453:$N$1632,MATCH('Project 1'!DO$8,'Term Pricing'!$C$1453:$C$1632,0))*$E208*(1-$F208))</f>
        <v>46202.400000000001</v>
      </c>
      <c r="DP208" s="212">
        <f ca="1">(DP$132*INDEX('Term Pricing'!$M$1453:$M$1632,MATCH('Project 1'!DP$8,'Term Pricing'!$C$1453:$C$1632,0))*$E208*$F208)+(DP$132*INDEX('Term Pricing'!$N$1453:$N$1632,MATCH('Project 1'!DP$8,'Term Pricing'!$C$1453:$C$1632,0))*$E208*(1-$F208))</f>
        <v>41731.199999999997</v>
      </c>
      <c r="DQ208" s="212">
        <f ca="1">(DQ$132*INDEX('Term Pricing'!$M$1453:$M$1632,MATCH('Project 1'!DQ$8,'Term Pricing'!$C$1453:$C$1632,0))*$E208*$F208)+(DQ$132*INDEX('Term Pricing'!$N$1453:$N$1632,MATCH('Project 1'!DQ$8,'Term Pricing'!$C$1453:$C$1632,0))*$E208*(1-$F208))</f>
        <v>46202.400000000001</v>
      </c>
      <c r="DR208" s="212">
        <f ca="1">(DR$132*INDEX('Term Pricing'!$M$1453:$M$1632,MATCH('Project 1'!DR$8,'Term Pricing'!$C$1453:$C$1632,0))*$E208*$F208)+(DR$132*INDEX('Term Pricing'!$N$1453:$N$1632,MATCH('Project 1'!DR$8,'Term Pricing'!$C$1453:$C$1632,0))*$E208*(1-$F208))</f>
        <v>44712</v>
      </c>
      <c r="DS208" s="212">
        <f ca="1">(DS$132*INDEX('Term Pricing'!$M$1453:$M$1632,MATCH('Project 1'!DS$8,'Term Pricing'!$C$1453:$C$1632,0))*$E208*$F208)+(DS$132*INDEX('Term Pricing'!$N$1453:$N$1632,MATCH('Project 1'!DS$8,'Term Pricing'!$C$1453:$C$1632,0))*$E208*(1-$F208))</f>
        <v>46202.400000000001</v>
      </c>
      <c r="DT208" s="212">
        <f ca="1">(DT$132*INDEX('Term Pricing'!$M$1453:$M$1632,MATCH('Project 1'!DT$8,'Term Pricing'!$C$1453:$C$1632,0))*$E208*$F208)+(DT$132*INDEX('Term Pricing'!$N$1453:$N$1632,MATCH('Project 1'!DT$8,'Term Pricing'!$C$1453:$C$1632,0))*$E208*(1-$F208))</f>
        <v>44712</v>
      </c>
      <c r="DU208" s="212">
        <f ca="1">(DU$132*INDEX('Term Pricing'!$M$1453:$M$1632,MATCH('Project 1'!DU$8,'Term Pricing'!$C$1453:$C$1632,0))*$E208*$F208)+(DU$132*INDEX('Term Pricing'!$N$1453:$N$1632,MATCH('Project 1'!DU$8,'Term Pricing'!$C$1453:$C$1632,0))*$E208*(1-$F208))</f>
        <v>46202.400000000001</v>
      </c>
      <c r="DV208" s="212">
        <f ca="1">(DV$132*INDEX('Term Pricing'!$M$1453:$M$1632,MATCH('Project 1'!DV$8,'Term Pricing'!$C$1453:$C$1632,0))*$E208*$F208)+(DV$132*INDEX('Term Pricing'!$N$1453:$N$1632,MATCH('Project 1'!DV$8,'Term Pricing'!$C$1453:$C$1632,0))*$E208*(1-$F208))</f>
        <v>46202.400000000001</v>
      </c>
      <c r="DW208" s="212">
        <f ca="1">(DW$132*INDEX('Term Pricing'!$M$1453:$M$1632,MATCH('Project 1'!DW$8,'Term Pricing'!$C$1453:$C$1632,0))*$E208*$F208)+(DW$132*INDEX('Term Pricing'!$N$1453:$N$1632,MATCH('Project 1'!DW$8,'Term Pricing'!$C$1453:$C$1632,0))*$E208*(1-$F208))</f>
        <v>44712</v>
      </c>
      <c r="DX208" s="212">
        <f ca="1">(DX$132*INDEX('Term Pricing'!$M$1453:$M$1632,MATCH('Project 1'!DX$8,'Term Pricing'!$C$1453:$C$1632,0))*$E208*$F208)+(DX$132*INDEX('Term Pricing'!$N$1453:$N$1632,MATCH('Project 1'!DX$8,'Term Pricing'!$C$1453:$C$1632,0))*$E208*(1-$F208))</f>
        <v>46202.400000000001</v>
      </c>
      <c r="DY208" s="212">
        <f ca="1">(DY$132*INDEX('Term Pricing'!$M$1453:$M$1632,MATCH('Project 1'!DY$8,'Term Pricing'!$C$1453:$C$1632,0))*$E208*$F208)+(DY$132*INDEX('Term Pricing'!$N$1453:$N$1632,MATCH('Project 1'!DY$8,'Term Pricing'!$C$1453:$C$1632,0))*$E208*(1-$F208))</f>
        <v>44712</v>
      </c>
      <c r="DZ208" s="212">
        <f ca="1">(DZ$132*INDEX('Term Pricing'!$M$1453:$M$1632,MATCH('Project 1'!DZ$8,'Term Pricing'!$C$1453:$C$1632,0))*$E208*$F208)+(DZ$132*INDEX('Term Pricing'!$N$1453:$N$1632,MATCH('Project 1'!DZ$8,'Term Pricing'!$C$1453:$C$1632,0))*$E208*(1-$F208))</f>
        <v>46202.400000000001</v>
      </c>
    </row>
    <row r="209" spans="1:130" ht="13">
      <c r="A209" s="151"/>
      <c r="C209" s="22" t="s">
        <v>72</v>
      </c>
      <c r="E209" s="72">
        <f>SUM(E204:E208)</f>
        <v>1</v>
      </c>
      <c r="F209" s="71"/>
      <c r="G209" s="54" t="s">
        <v>83</v>
      </c>
      <c r="H209" s="273">
        <f ca="1">SUM(J209:DZ209)</f>
        <v>37482746.490093693</v>
      </c>
      <c r="I209" s="274"/>
      <c r="J209" s="275">
        <f t="shared" ref="J209:AO209" si="387">SUM(J204:J208)</f>
        <v>0</v>
      </c>
      <c r="K209" s="275">
        <f t="shared" si="387"/>
        <v>0</v>
      </c>
      <c r="L209" s="275">
        <f t="shared" si="387"/>
        <v>0</v>
      </c>
      <c r="M209" s="275">
        <f t="shared" si="387"/>
        <v>0</v>
      </c>
      <c r="N209" s="275">
        <f t="shared" si="387"/>
        <v>163296</v>
      </c>
      <c r="O209" s="275">
        <f t="shared" si="387"/>
        <v>168739.20000000001</v>
      </c>
      <c r="P209" s="275">
        <f t="shared" si="387"/>
        <v>424569.60000000003</v>
      </c>
      <c r="Q209" s="275">
        <f t="shared" ca="1" si="387"/>
        <v>437974.15111299534</v>
      </c>
      <c r="R209" s="275">
        <f t="shared" ca="1" si="387"/>
        <v>428563.90165588702</v>
      </c>
      <c r="S209" s="275">
        <f t="shared" ca="1" si="387"/>
        <v>413713.33022190345</v>
      </c>
      <c r="T209" s="275">
        <f t="shared" ca="1" si="387"/>
        <v>426094.12802719837</v>
      </c>
      <c r="U209" s="275">
        <f t="shared" ca="1" si="387"/>
        <v>410774.7056492737</v>
      </c>
      <c r="V209" s="275">
        <f t="shared" ca="1" si="387"/>
        <v>422759.40791318758</v>
      </c>
      <c r="W209" s="275">
        <f t="shared" ca="1" si="387"/>
        <v>420840.14435830305</v>
      </c>
      <c r="X209" s="275">
        <f t="shared" ca="1" si="387"/>
        <v>378230.72448175267</v>
      </c>
      <c r="Y209" s="275">
        <f t="shared" ca="1" si="387"/>
        <v>416522.89100589533</v>
      </c>
      <c r="Z209" s="275">
        <f t="shared" ca="1" si="387"/>
        <v>400762.02041150816</v>
      </c>
      <c r="AA209" s="275">
        <f t="shared" ca="1" si="387"/>
        <v>411563.2515234779</v>
      </c>
      <c r="AB209" s="275">
        <f t="shared" ca="1" si="387"/>
        <v>395665.25779479649</v>
      </c>
      <c r="AC209" s="275">
        <f t="shared" ca="1" si="387"/>
        <v>405992.43037984276</v>
      </c>
      <c r="AD209" s="275">
        <f t="shared" ca="1" si="387"/>
        <v>402984.2353013134</v>
      </c>
      <c r="AE209" s="275">
        <f t="shared" ca="1" si="387"/>
        <v>386934.95800656761</v>
      </c>
      <c r="AF209" s="275">
        <f t="shared" ca="1" si="387"/>
        <v>396541.21148934844</v>
      </c>
      <c r="AG209" s="275">
        <f t="shared" ca="1" si="387"/>
        <v>380432.82074489334</v>
      </c>
      <c r="AH209" s="275">
        <f t="shared" ca="1" si="387"/>
        <v>389554.78442351689</v>
      </c>
      <c r="AI209" s="275">
        <f t="shared" ca="1" si="387"/>
        <v>385867.89153995807</v>
      </c>
      <c r="AJ209" s="275">
        <f t="shared" ca="1" si="387"/>
        <v>357408.72853089182</v>
      </c>
      <c r="AK209" s="275">
        <f t="shared" ca="1" si="387"/>
        <v>378128.27059644426</v>
      </c>
      <c r="AL209" s="275">
        <f t="shared" ca="1" si="387"/>
        <v>362017.12369059492</v>
      </c>
      <c r="AM209" s="275">
        <f t="shared" ca="1" si="387"/>
        <v>369930.47294229566</v>
      </c>
      <c r="AN209" s="275">
        <f t="shared" ca="1" si="387"/>
        <v>353875.41226311657</v>
      </c>
      <c r="AO209" s="275">
        <f t="shared" ca="1" si="387"/>
        <v>361311.46014841454</v>
      </c>
      <c r="AP209" s="275">
        <f t="shared" ref="AP209:BU209" ca="1" si="388">SUM(AP204:AP208)</f>
        <v>356855.88542274496</v>
      </c>
      <c r="AQ209" s="275">
        <f t="shared" ca="1" si="388"/>
        <v>340944.58023565711</v>
      </c>
      <c r="AR209" s="275">
        <f t="shared" ca="1" si="388"/>
        <v>347676.91981387109</v>
      </c>
      <c r="AS209" s="275">
        <f t="shared" ca="1" si="388"/>
        <v>331900.0693069112</v>
      </c>
      <c r="AT209" s="275">
        <f t="shared" ca="1" si="388"/>
        <v>338173.845925954</v>
      </c>
      <c r="AU209" s="275">
        <f t="shared" ca="1" si="388"/>
        <v>333313.25842985138</v>
      </c>
      <c r="AV209" s="275">
        <f t="shared" ca="1" si="388"/>
        <v>296607.31817129767</v>
      </c>
      <c r="AW209" s="275">
        <f t="shared" ca="1" si="388"/>
        <v>323399.12993754417</v>
      </c>
      <c r="AX209" s="275">
        <f t="shared" ca="1" si="388"/>
        <v>513476.87778997753</v>
      </c>
      <c r="AY209" s="275">
        <f t="shared" ca="1" si="388"/>
        <v>522102.17340928712</v>
      </c>
      <c r="AZ209" s="275">
        <f t="shared" ca="1" si="388"/>
        <v>497183.80086877232</v>
      </c>
      <c r="BA209" s="275">
        <f t="shared" ca="1" si="388"/>
        <v>505374.00712835463</v>
      </c>
      <c r="BB209" s="275">
        <f t="shared" ca="1" si="388"/>
        <v>496933.83602088294</v>
      </c>
      <c r="BC209" s="275">
        <f t="shared" ca="1" si="388"/>
        <v>472687.75690993102</v>
      </c>
      <c r="BD209" s="275">
        <f t="shared" ca="1" si="388"/>
        <v>479912.40116361645</v>
      </c>
      <c r="BE209" s="275">
        <f t="shared" ca="1" si="388"/>
        <v>456142.02424402599</v>
      </c>
      <c r="BF209" s="275">
        <f t="shared" ca="1" si="388"/>
        <v>462754.7509624525</v>
      </c>
      <c r="BG209" s="275">
        <f t="shared" ca="1" si="388"/>
        <v>454152.00242091424</v>
      </c>
      <c r="BH209" s="275">
        <f t="shared" ca="1" si="388"/>
        <v>402716.06550456909</v>
      </c>
      <c r="BI209" s="275">
        <f t="shared" ca="1" si="388"/>
        <v>437571.75033130567</v>
      </c>
      <c r="BJ209" s="275">
        <f t="shared" ca="1" si="388"/>
        <v>415433.71090741298</v>
      </c>
      <c r="BK209" s="275">
        <f t="shared" ca="1" si="388"/>
        <v>421000.21853270591</v>
      </c>
      <c r="BL209" s="275">
        <f t="shared" ca="1" si="388"/>
        <v>399420.48454671964</v>
      </c>
      <c r="BM209" s="275">
        <f t="shared" ca="1" si="388"/>
        <v>404490.78698916448</v>
      </c>
      <c r="BN209" s="275">
        <f t="shared" ca="1" si="388"/>
        <v>396275.35014687828</v>
      </c>
      <c r="BO209" s="275">
        <f t="shared" ca="1" si="388"/>
        <v>375575.11917038535</v>
      </c>
      <c r="BP209" s="275">
        <f t="shared" ca="1" si="388"/>
        <v>379953.5263888287</v>
      </c>
      <c r="BQ209" s="275">
        <f t="shared" ca="1" si="388"/>
        <v>359863.35043945938</v>
      </c>
      <c r="BR209" s="275">
        <f t="shared" ca="1" si="388"/>
        <v>363815.64262101671</v>
      </c>
      <c r="BS209" s="275">
        <f t="shared" ca="1" si="388"/>
        <v>355829.41895020794</v>
      </c>
      <c r="BT209" s="275">
        <f t="shared" ca="1" si="388"/>
        <v>314237.02425390581</v>
      </c>
      <c r="BU209" s="275">
        <f t="shared" ca="1" si="388"/>
        <v>340048.16649953113</v>
      </c>
      <c r="BV209" s="275">
        <f t="shared" ref="BV209:CC209" ca="1" si="389">SUM(BV204:BV208)</f>
        <v>321544.67684071674</v>
      </c>
      <c r="BW209" s="275">
        <f t="shared" ca="1" si="389"/>
        <v>325098.50734311785</v>
      </c>
      <c r="BX209" s="275">
        <f t="shared" ca="1" si="389"/>
        <v>307952.52680303279</v>
      </c>
      <c r="BY209" s="275">
        <f t="shared" ca="1" si="389"/>
        <v>311414.19832403713</v>
      </c>
      <c r="BZ209" s="275">
        <f t="shared" ca="1" si="389"/>
        <v>304826.8186932127</v>
      </c>
      <c r="CA209" s="275">
        <f t="shared" ca="1" si="389"/>
        <v>289808.23929625627</v>
      </c>
      <c r="CB209" s="275">
        <f t="shared" ca="1" si="389"/>
        <v>294179.93558427168</v>
      </c>
      <c r="CC209" s="275">
        <f t="shared" ca="1" si="389"/>
        <v>279940.29547690251</v>
      </c>
      <c r="CD209" s="275">
        <f t="shared" ref="CD209:DL209" ca="1" si="390">SUM(CD204:CD208)</f>
        <v>284565.71921009663</v>
      </c>
      <c r="CE209" s="275">
        <f t="shared" ca="1" si="390"/>
        <v>279930.26233015204</v>
      </c>
      <c r="CF209" s="275">
        <f t="shared" ca="1" si="390"/>
        <v>257601.38292194175</v>
      </c>
      <c r="CG209" s="275">
        <f t="shared" ca="1" si="390"/>
        <v>270877.50739660498</v>
      </c>
      <c r="CH209" s="275">
        <f t="shared" ca="1" si="390"/>
        <v>258227.60938557086</v>
      </c>
      <c r="CI209" s="275">
        <f t="shared" ca="1" si="390"/>
        <v>262994.80157829588</v>
      </c>
      <c r="CJ209" s="275">
        <f t="shared" ca="1" si="390"/>
        <v>250860.43178335513</v>
      </c>
      <c r="CK209" s="275">
        <f t="shared" ca="1" si="390"/>
        <v>255519.09492205569</v>
      </c>
      <c r="CL209" s="275">
        <f t="shared" ca="1" si="390"/>
        <v>251885.59822503998</v>
      </c>
      <c r="CM209" s="275">
        <f t="shared" ca="1" si="390"/>
        <v>240312.28486038529</v>
      </c>
      <c r="CN209" s="275">
        <f t="shared" ca="1" si="390"/>
        <v>244831.01182027519</v>
      </c>
      <c r="CO209" s="275">
        <f t="shared" ca="1" si="390"/>
        <v>233623.61794935662</v>
      </c>
      <c r="CP209" s="275">
        <f t="shared" ca="1" si="390"/>
        <v>238523.75833113489</v>
      </c>
      <c r="CQ209" s="275">
        <f t="shared" ca="1" si="390"/>
        <v>236223.93754902147</v>
      </c>
      <c r="CR209" s="275">
        <f t="shared" ca="1" si="390"/>
        <v>211702.99580612482</v>
      </c>
      <c r="CS209" s="275">
        <f t="shared" ca="1" si="390"/>
        <v>233190.62746913018</v>
      </c>
      <c r="CT209" s="275">
        <f t="shared" ca="1" si="390"/>
        <v>224540.88253610296</v>
      </c>
      <c r="CU209" s="275">
        <f t="shared" ca="1" si="390"/>
        <v>231012</v>
      </c>
      <c r="CV209" s="275">
        <f t="shared" ca="1" si="390"/>
        <v>223560</v>
      </c>
      <c r="CW209" s="275">
        <f t="shared" ca="1" si="390"/>
        <v>231012</v>
      </c>
      <c r="CX209" s="275">
        <f t="shared" ca="1" si="390"/>
        <v>231012</v>
      </c>
      <c r="CY209" s="275">
        <f t="shared" ca="1" si="390"/>
        <v>223560</v>
      </c>
      <c r="CZ209" s="275">
        <f t="shared" ca="1" si="390"/>
        <v>231012</v>
      </c>
      <c r="DA209" s="275">
        <f t="shared" ca="1" si="390"/>
        <v>223560</v>
      </c>
      <c r="DB209" s="275">
        <f t="shared" ca="1" si="390"/>
        <v>231012</v>
      </c>
      <c r="DC209" s="275">
        <f t="shared" ca="1" si="390"/>
        <v>231012</v>
      </c>
      <c r="DD209" s="275">
        <f t="shared" ca="1" si="390"/>
        <v>208656</v>
      </c>
      <c r="DE209" s="275">
        <f t="shared" ca="1" si="390"/>
        <v>231012</v>
      </c>
      <c r="DF209" s="275">
        <f t="shared" ca="1" si="390"/>
        <v>223560</v>
      </c>
      <c r="DG209" s="275">
        <f t="shared" ca="1" si="390"/>
        <v>231012</v>
      </c>
      <c r="DH209" s="275">
        <f t="shared" ca="1" si="390"/>
        <v>223560</v>
      </c>
      <c r="DI209" s="275">
        <f t="shared" ca="1" si="390"/>
        <v>231012</v>
      </c>
      <c r="DJ209" s="275">
        <f t="shared" ca="1" si="390"/>
        <v>231012</v>
      </c>
      <c r="DK209" s="275">
        <f t="shared" ca="1" si="390"/>
        <v>223560</v>
      </c>
      <c r="DL209" s="275">
        <f t="shared" ca="1" si="390"/>
        <v>231012</v>
      </c>
      <c r="DM209" s="275">
        <f t="shared" ref="DM209:DZ209" ca="1" si="391">SUM(DM204:DM208)</f>
        <v>223560</v>
      </c>
      <c r="DN209" s="275">
        <f t="shared" ca="1" si="391"/>
        <v>231012</v>
      </c>
      <c r="DO209" s="275">
        <f t="shared" ca="1" si="391"/>
        <v>231012</v>
      </c>
      <c r="DP209" s="275">
        <f t="shared" ca="1" si="391"/>
        <v>208656</v>
      </c>
      <c r="DQ209" s="275">
        <f t="shared" ca="1" si="391"/>
        <v>231012</v>
      </c>
      <c r="DR209" s="275">
        <f t="shared" ca="1" si="391"/>
        <v>223560</v>
      </c>
      <c r="DS209" s="275">
        <f t="shared" ca="1" si="391"/>
        <v>231012</v>
      </c>
      <c r="DT209" s="275">
        <f t="shared" ca="1" si="391"/>
        <v>223560</v>
      </c>
      <c r="DU209" s="275">
        <f t="shared" ca="1" si="391"/>
        <v>231012</v>
      </c>
      <c r="DV209" s="275">
        <f t="shared" ca="1" si="391"/>
        <v>231012</v>
      </c>
      <c r="DW209" s="275">
        <f t="shared" ca="1" si="391"/>
        <v>223560</v>
      </c>
      <c r="DX209" s="275">
        <f t="shared" ca="1" si="391"/>
        <v>231012</v>
      </c>
      <c r="DY209" s="275">
        <f t="shared" ca="1" si="391"/>
        <v>223560</v>
      </c>
      <c r="DZ209" s="275">
        <f t="shared" ca="1" si="391"/>
        <v>231012</v>
      </c>
    </row>
    <row r="210" spans="1:130">
      <c r="A210" s="151"/>
      <c r="C210" s="22"/>
      <c r="G210" s="54"/>
      <c r="H210" s="264"/>
      <c r="I210" s="29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7"/>
      <c r="BM210" s="247"/>
      <c r="BN210" s="247"/>
      <c r="BO210" s="247"/>
      <c r="BP210" s="247"/>
      <c r="BQ210" s="247"/>
      <c r="BR210" s="247"/>
      <c r="BS210" s="247"/>
      <c r="BT210" s="247"/>
      <c r="BU210" s="247"/>
      <c r="BV210" s="247"/>
      <c r="BW210" s="247"/>
      <c r="BX210" s="247"/>
      <c r="BY210" s="247"/>
      <c r="BZ210" s="247"/>
      <c r="CA210" s="247"/>
      <c r="CB210" s="247"/>
      <c r="CC210" s="247"/>
      <c r="CD210" s="247"/>
      <c r="CE210" s="247"/>
      <c r="CF210" s="247"/>
      <c r="CG210" s="247"/>
      <c r="CH210" s="247"/>
      <c r="CI210" s="247"/>
      <c r="CJ210" s="247"/>
      <c r="CK210" s="247"/>
      <c r="CL210" s="247"/>
      <c r="CM210" s="247"/>
      <c r="CN210" s="247"/>
      <c r="CO210" s="247"/>
      <c r="CP210" s="247"/>
      <c r="CQ210" s="247"/>
      <c r="CR210" s="247"/>
      <c r="CS210" s="247"/>
      <c r="CT210" s="247"/>
      <c r="CU210" s="247"/>
      <c r="CV210" s="247"/>
      <c r="CW210" s="247"/>
      <c r="CX210" s="247"/>
      <c r="CY210" s="247"/>
      <c r="CZ210" s="247"/>
      <c r="DA210" s="247"/>
      <c r="DB210" s="247"/>
      <c r="DC210" s="247"/>
      <c r="DD210" s="247"/>
      <c r="DE210" s="247"/>
      <c r="DF210" s="247"/>
      <c r="DG210" s="247"/>
      <c r="DH210" s="247"/>
      <c r="DI210" s="247"/>
      <c r="DJ210" s="247"/>
      <c r="DK210" s="247"/>
      <c r="DL210" s="247"/>
      <c r="DM210" s="247"/>
      <c r="DN210" s="247"/>
      <c r="DO210" s="247"/>
      <c r="DP210" s="247"/>
      <c r="DQ210" s="247"/>
      <c r="DR210" s="247"/>
      <c r="DS210" s="247"/>
      <c r="DT210" s="247"/>
      <c r="DU210" s="247"/>
      <c r="DV210" s="247"/>
      <c r="DW210" s="247"/>
      <c r="DX210" s="247"/>
      <c r="DY210" s="247"/>
      <c r="DZ210" s="247"/>
    </row>
    <row r="211" spans="1:130" ht="13">
      <c r="A211" s="151"/>
      <c r="C211" s="23" t="str">
        <f>C60</f>
        <v>R300</v>
      </c>
      <c r="H211" s="264"/>
      <c r="I211" s="29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3"/>
      <c r="BU211" s="153"/>
      <c r="BV211" s="153"/>
      <c r="BW211" s="153"/>
      <c r="BX211" s="153"/>
      <c r="BY211" s="153"/>
      <c r="BZ211" s="153"/>
      <c r="CA211" s="153"/>
      <c r="CB211" s="153"/>
      <c r="CC211" s="153"/>
      <c r="CD211" s="153"/>
      <c r="CE211" s="153"/>
      <c r="CF211" s="153"/>
      <c r="CG211" s="153"/>
      <c r="CH211" s="153"/>
      <c r="CI211" s="153"/>
      <c r="CJ211" s="153"/>
      <c r="CK211" s="153"/>
      <c r="CL211" s="153"/>
      <c r="CM211" s="153"/>
      <c r="CN211" s="153"/>
      <c r="CO211" s="153"/>
      <c r="CP211" s="153"/>
      <c r="CQ211" s="153"/>
      <c r="CR211" s="153"/>
      <c r="CS211" s="153"/>
      <c r="CT211" s="153"/>
      <c r="CU211" s="153"/>
      <c r="CV211" s="153"/>
      <c r="CW211" s="153"/>
      <c r="CX211" s="153"/>
      <c r="CY211" s="153"/>
      <c r="CZ211" s="153"/>
      <c r="DA211" s="153"/>
      <c r="DB211" s="153"/>
      <c r="DC211" s="153"/>
      <c r="DD211" s="153"/>
      <c r="DE211" s="153"/>
      <c r="DF211" s="153"/>
      <c r="DG211" s="153"/>
      <c r="DH211" s="153"/>
      <c r="DI211" s="153"/>
      <c r="DJ211" s="153"/>
      <c r="DK211" s="153"/>
      <c r="DL211" s="153"/>
      <c r="DM211" s="153"/>
      <c r="DN211" s="153"/>
      <c r="DO211" s="153"/>
      <c r="DP211" s="153"/>
      <c r="DQ211" s="153"/>
      <c r="DR211" s="153"/>
      <c r="DS211" s="153"/>
      <c r="DT211" s="153"/>
      <c r="DU211" s="153"/>
      <c r="DV211" s="153"/>
      <c r="DW211" s="153"/>
      <c r="DX211" s="153"/>
      <c r="DY211" s="153"/>
      <c r="DZ211" s="153"/>
    </row>
    <row r="212" spans="1:130" ht="13">
      <c r="A212" s="151"/>
      <c r="C212" s="14"/>
      <c r="G212" s="12"/>
      <c r="H212" s="264"/>
      <c r="I212" s="29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1"/>
      <c r="CP212" s="271"/>
      <c r="CQ212" s="271"/>
      <c r="CR212" s="271"/>
      <c r="CS212" s="271"/>
      <c r="CT212" s="271"/>
      <c r="CU212" s="271"/>
      <c r="CV212" s="271"/>
      <c r="CW212" s="271"/>
      <c r="CX212" s="271"/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  <c r="DO212" s="271"/>
      <c r="DP212" s="271"/>
      <c r="DQ212" s="271"/>
      <c r="DR212" s="271"/>
      <c r="DS212" s="271"/>
      <c r="DT212" s="271"/>
      <c r="DU212" s="271"/>
      <c r="DV212" s="271"/>
      <c r="DW212" s="271"/>
      <c r="DX212" s="271"/>
      <c r="DY212" s="271"/>
      <c r="DZ212" s="271"/>
    </row>
    <row r="213" spans="1:130">
      <c r="A213" s="151"/>
      <c r="C213" s="22" t="s">
        <v>85</v>
      </c>
      <c r="E213" s="54" t="s">
        <v>267</v>
      </c>
      <c r="F213" s="54" t="s">
        <v>271</v>
      </c>
      <c r="G213" s="54"/>
      <c r="H213" s="264" t="s">
        <v>287</v>
      </c>
      <c r="I213" s="29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  <c r="BJ213" s="247"/>
      <c r="BK213" s="247"/>
      <c r="BL213" s="247"/>
      <c r="BM213" s="247"/>
      <c r="BN213" s="247"/>
      <c r="BO213" s="247"/>
      <c r="BP213" s="247"/>
      <c r="BQ213" s="247"/>
      <c r="BR213" s="247"/>
      <c r="BS213" s="247"/>
      <c r="BT213" s="247"/>
      <c r="BU213" s="247"/>
      <c r="BV213" s="247"/>
      <c r="BW213" s="247"/>
      <c r="BX213" s="247"/>
      <c r="BY213" s="247"/>
      <c r="BZ213" s="247"/>
      <c r="CA213" s="247"/>
      <c r="CB213" s="247"/>
      <c r="CC213" s="247"/>
      <c r="CD213" s="247"/>
      <c r="CE213" s="247"/>
      <c r="CF213" s="247"/>
      <c r="CG213" s="247"/>
      <c r="CH213" s="247"/>
      <c r="CI213" s="247"/>
      <c r="CJ213" s="247"/>
      <c r="CK213" s="247"/>
      <c r="CL213" s="247"/>
      <c r="CM213" s="247"/>
      <c r="CN213" s="247"/>
      <c r="CO213" s="247"/>
      <c r="CP213" s="247"/>
      <c r="CQ213" s="247"/>
      <c r="CR213" s="247"/>
      <c r="CS213" s="247"/>
      <c r="CT213" s="247"/>
      <c r="CU213" s="247"/>
      <c r="CV213" s="247"/>
      <c r="CW213" s="247"/>
      <c r="CX213" s="247"/>
      <c r="CY213" s="247"/>
      <c r="CZ213" s="247"/>
      <c r="DA213" s="247"/>
      <c r="DB213" s="247"/>
      <c r="DC213" s="247"/>
      <c r="DD213" s="247"/>
      <c r="DE213" s="247"/>
      <c r="DF213" s="247"/>
      <c r="DG213" s="247"/>
      <c r="DH213" s="247"/>
      <c r="DI213" s="247"/>
      <c r="DJ213" s="247"/>
      <c r="DK213" s="247"/>
      <c r="DL213" s="247"/>
      <c r="DM213" s="247"/>
      <c r="DN213" s="247"/>
      <c r="DO213" s="247"/>
      <c r="DP213" s="247"/>
      <c r="DQ213" s="247"/>
      <c r="DR213" s="247"/>
      <c r="DS213" s="247"/>
      <c r="DT213" s="247"/>
      <c r="DU213" s="247"/>
      <c r="DV213" s="247"/>
      <c r="DW213" s="247"/>
      <c r="DX213" s="247"/>
      <c r="DY213" s="247"/>
      <c r="DZ213" s="247"/>
    </row>
    <row r="214" spans="1:130">
      <c r="A214" s="151"/>
      <c r="C214" s="34" t="s">
        <v>316</v>
      </c>
      <c r="E214" s="70">
        <f>Inputs!H144</f>
        <v>0.2</v>
      </c>
      <c r="F214" s="70">
        <f>Inputs!I144</f>
        <v>0.6</v>
      </c>
      <c r="G214" s="54" t="s">
        <v>83</v>
      </c>
      <c r="H214" s="272">
        <f ca="1">IFERROR(SUM($J214:$DZ214)/(SUM($J$133:$DZ$133)*E214),0)</f>
        <v>0</v>
      </c>
      <c r="I214" s="29"/>
      <c r="J214" s="212">
        <f>(J$133*INDEX('Term Pricing'!$O$713:$O$892,MATCH('Project 1'!J$8,'Term Pricing'!$C$713:$C$892,0))*$E214*$F214)+(J$133*INDEX('Term Pricing'!$P$713:$P$892,MATCH('Project 1'!J$8,'Term Pricing'!$C$713:$C$892,0))*$E214*(1-$F214))</f>
        <v>0</v>
      </c>
      <c r="K214" s="212">
        <f>(K$133*INDEX('Term Pricing'!$O$713:$O$892,MATCH('Project 1'!K$8,'Term Pricing'!$C$713:$C$892,0))*$E214*$F214)+(K$133*INDEX('Term Pricing'!$P$713:$P$892,MATCH('Project 1'!K$8,'Term Pricing'!$C$713:$C$892,0))*$E214*(1-$F214))</f>
        <v>0</v>
      </c>
      <c r="L214" s="212">
        <f>(L$133*INDEX('Term Pricing'!$O$713:$O$892,MATCH('Project 1'!L$8,'Term Pricing'!$C$713:$C$892,0))*$E214*$F214)+(L$133*INDEX('Term Pricing'!$P$713:$P$892,MATCH('Project 1'!L$8,'Term Pricing'!$C$713:$C$892,0))*$E214*(1-$F214))</f>
        <v>0</v>
      </c>
      <c r="M214" s="212">
        <f>(M$133*INDEX('Term Pricing'!$O$713:$O$892,MATCH('Project 1'!M$8,'Term Pricing'!$C$713:$C$892,0))*$E214*$F214)+(M$133*INDEX('Term Pricing'!$P$713:$P$892,MATCH('Project 1'!M$8,'Term Pricing'!$C$713:$C$892,0))*$E214*(1-$F214))</f>
        <v>0</v>
      </c>
      <c r="N214" s="212">
        <f>(N$133*INDEX('Term Pricing'!$O$713:$O$892,MATCH('Project 1'!N$8,'Term Pricing'!$C$713:$C$892,0))*$E214*$F214)+(N$133*INDEX('Term Pricing'!$P$713:$P$892,MATCH('Project 1'!N$8,'Term Pricing'!$C$713:$C$892,0))*$E214*(1-$F214))</f>
        <v>0</v>
      </c>
      <c r="O214" s="212">
        <f>(O$133*INDEX('Term Pricing'!$O$713:$O$892,MATCH('Project 1'!O$8,'Term Pricing'!$C$713:$C$892,0))*$E214*$F214)+(O$133*INDEX('Term Pricing'!$P$713:$P$892,MATCH('Project 1'!O$8,'Term Pricing'!$C$713:$C$892,0))*$E214*(1-$F214))</f>
        <v>0</v>
      </c>
      <c r="P214" s="212">
        <f>(P$133*INDEX('Term Pricing'!$O$713:$O$892,MATCH('Project 1'!P$8,'Term Pricing'!$C$713:$C$892,0))*$E214*$F214)+(P$133*INDEX('Term Pricing'!$P$713:$P$892,MATCH('Project 1'!P$8,'Term Pricing'!$C$713:$C$892,0))*$E214*(1-$F214))</f>
        <v>0</v>
      </c>
      <c r="Q214" s="212">
        <f>(Q$133*INDEX('Term Pricing'!$O$713:$O$892,MATCH('Project 1'!Q$8,'Term Pricing'!$C$713:$C$892,0))*$E214*$F214)+(Q$133*INDEX('Term Pricing'!$P$713:$P$892,MATCH('Project 1'!Q$8,'Term Pricing'!$C$713:$C$892,0))*$E214*(1-$F214))</f>
        <v>0</v>
      </c>
      <c r="R214" s="212">
        <f>(R$133*INDEX('Term Pricing'!$O$713:$O$892,MATCH('Project 1'!R$8,'Term Pricing'!$C$713:$C$892,0))*$E214*$F214)+(R$133*INDEX('Term Pricing'!$P$713:$P$892,MATCH('Project 1'!R$8,'Term Pricing'!$C$713:$C$892,0))*$E214*(1-$F214))</f>
        <v>0</v>
      </c>
      <c r="S214" s="212">
        <f>(S$133*INDEX('Term Pricing'!$O$713:$O$892,MATCH('Project 1'!S$8,'Term Pricing'!$C$713:$C$892,0))*$E214*$F214)+(S$133*INDEX('Term Pricing'!$P$713:$P$892,MATCH('Project 1'!S$8,'Term Pricing'!$C$713:$C$892,0))*$E214*(1-$F214))</f>
        <v>0</v>
      </c>
      <c r="T214" s="212">
        <f>(T$133*INDEX('Term Pricing'!$O$713:$O$892,MATCH('Project 1'!T$8,'Term Pricing'!$C$713:$C$892,0))*$E214*$F214)+(T$133*INDEX('Term Pricing'!$P$713:$P$892,MATCH('Project 1'!T$8,'Term Pricing'!$C$713:$C$892,0))*$E214*(1-$F214))</f>
        <v>0</v>
      </c>
      <c r="U214" s="212">
        <f>(U$133*INDEX('Term Pricing'!$O$713:$O$892,MATCH('Project 1'!U$8,'Term Pricing'!$C$713:$C$892,0))*$E214*$F214)+(U$133*INDEX('Term Pricing'!$P$713:$P$892,MATCH('Project 1'!U$8,'Term Pricing'!$C$713:$C$892,0))*$E214*(1-$F214))</f>
        <v>0</v>
      </c>
      <c r="V214" s="212">
        <f>(V$133*INDEX('Term Pricing'!$O$713:$O$892,MATCH('Project 1'!V$8,'Term Pricing'!$C$713:$C$892,0))*$E214*$F214)+(V$133*INDEX('Term Pricing'!$P$713:$P$892,MATCH('Project 1'!V$8,'Term Pricing'!$C$713:$C$892,0))*$E214*(1-$F214))</f>
        <v>0</v>
      </c>
      <c r="W214" s="212">
        <f>(W$133*INDEX('Term Pricing'!$O$713:$O$892,MATCH('Project 1'!W$8,'Term Pricing'!$C$713:$C$892,0))*$E214*$F214)+(W$133*INDEX('Term Pricing'!$P$713:$P$892,MATCH('Project 1'!W$8,'Term Pricing'!$C$713:$C$892,0))*$E214*(1-$F214))</f>
        <v>0</v>
      </c>
      <c r="X214" s="212">
        <f>(X$133*INDEX('Term Pricing'!$O$713:$O$892,MATCH('Project 1'!X$8,'Term Pricing'!$C$713:$C$892,0))*$E214*$F214)+(X$133*INDEX('Term Pricing'!$P$713:$P$892,MATCH('Project 1'!X$8,'Term Pricing'!$C$713:$C$892,0))*$E214*(1-$F214))</f>
        <v>0</v>
      </c>
      <c r="Y214" s="212">
        <f>(Y$133*INDEX('Term Pricing'!$O$713:$O$892,MATCH('Project 1'!Y$8,'Term Pricing'!$C$713:$C$892,0))*$E214*$F214)+(Y$133*INDEX('Term Pricing'!$P$713:$P$892,MATCH('Project 1'!Y$8,'Term Pricing'!$C$713:$C$892,0))*$E214*(1-$F214))</f>
        <v>0</v>
      </c>
      <c r="Z214" s="212">
        <f>(Z$133*INDEX('Term Pricing'!$O$713:$O$892,MATCH('Project 1'!Z$8,'Term Pricing'!$C$713:$C$892,0))*$E214*$F214)+(Z$133*INDEX('Term Pricing'!$P$713:$P$892,MATCH('Project 1'!Z$8,'Term Pricing'!$C$713:$C$892,0))*$E214*(1-$F214))</f>
        <v>0</v>
      </c>
      <c r="AA214" s="212">
        <f>(AA$133*INDEX('Term Pricing'!$O$713:$O$892,MATCH('Project 1'!AA$8,'Term Pricing'!$C$713:$C$892,0))*$E214*$F214)+(AA$133*INDEX('Term Pricing'!$P$713:$P$892,MATCH('Project 1'!AA$8,'Term Pricing'!$C$713:$C$892,0))*$E214*(1-$F214))</f>
        <v>0</v>
      </c>
      <c r="AB214" s="212">
        <f>(AB$133*INDEX('Term Pricing'!$O$713:$O$892,MATCH('Project 1'!AB$8,'Term Pricing'!$C$713:$C$892,0))*$E214*$F214)+(AB$133*INDEX('Term Pricing'!$P$713:$P$892,MATCH('Project 1'!AB$8,'Term Pricing'!$C$713:$C$892,0))*$E214*(1-$F214))</f>
        <v>0</v>
      </c>
      <c r="AC214" s="212">
        <f ca="1">(AC$133*INDEX('Term Pricing'!$O$713:$O$892,MATCH('Project 1'!AC$8,'Term Pricing'!$C$713:$C$892,0))*$E214*$F214)+(AC$133*INDEX('Term Pricing'!$P$713:$P$892,MATCH('Project 1'!AC$8,'Term Pricing'!$C$713:$C$892,0))*$E214*(1-$F214))</f>
        <v>0</v>
      </c>
      <c r="AD214" s="212">
        <f ca="1">(AD$133*INDEX('Term Pricing'!$O$713:$O$892,MATCH('Project 1'!AD$8,'Term Pricing'!$C$713:$C$892,0))*$E214*$F214)+(AD$133*INDEX('Term Pricing'!$P$713:$P$892,MATCH('Project 1'!AD$8,'Term Pricing'!$C$713:$C$892,0))*$E214*(1-$F214))</f>
        <v>0</v>
      </c>
      <c r="AE214" s="212">
        <f ca="1">(AE$133*INDEX('Term Pricing'!$O$713:$O$892,MATCH('Project 1'!AE$8,'Term Pricing'!$C$713:$C$892,0))*$E214*$F214)+(AE$133*INDEX('Term Pricing'!$P$713:$P$892,MATCH('Project 1'!AE$8,'Term Pricing'!$C$713:$C$892,0))*$E214*(1-$F214))</f>
        <v>0</v>
      </c>
      <c r="AF214" s="212">
        <f ca="1">(AF$133*INDEX('Term Pricing'!$O$713:$O$892,MATCH('Project 1'!AF$8,'Term Pricing'!$C$713:$C$892,0))*$E214*$F214)+(AF$133*INDEX('Term Pricing'!$P$713:$P$892,MATCH('Project 1'!AF$8,'Term Pricing'!$C$713:$C$892,0))*$E214*(1-$F214))</f>
        <v>0</v>
      </c>
      <c r="AG214" s="212">
        <f ca="1">(AG$133*INDEX('Term Pricing'!$O$713:$O$892,MATCH('Project 1'!AG$8,'Term Pricing'!$C$713:$C$892,0))*$E214*$F214)+(AG$133*INDEX('Term Pricing'!$P$713:$P$892,MATCH('Project 1'!AG$8,'Term Pricing'!$C$713:$C$892,0))*$E214*(1-$F214))</f>
        <v>0</v>
      </c>
      <c r="AH214" s="212">
        <f ca="1">(AH$133*INDEX('Term Pricing'!$O$713:$O$892,MATCH('Project 1'!AH$8,'Term Pricing'!$C$713:$C$892,0))*$E214*$F214)+(AH$133*INDEX('Term Pricing'!$P$713:$P$892,MATCH('Project 1'!AH$8,'Term Pricing'!$C$713:$C$892,0))*$E214*(1-$F214))</f>
        <v>0</v>
      </c>
      <c r="AI214" s="212">
        <f ca="1">(AI$133*INDEX('Term Pricing'!$O$713:$O$892,MATCH('Project 1'!AI$8,'Term Pricing'!$C$713:$C$892,0))*$E214*$F214)+(AI$133*INDEX('Term Pricing'!$P$713:$P$892,MATCH('Project 1'!AI$8,'Term Pricing'!$C$713:$C$892,0))*$E214*(1-$F214))</f>
        <v>0</v>
      </c>
      <c r="AJ214" s="212">
        <f ca="1">(AJ$133*INDEX('Term Pricing'!$O$713:$O$892,MATCH('Project 1'!AJ$8,'Term Pricing'!$C$713:$C$892,0))*$E214*$F214)+(AJ$133*INDEX('Term Pricing'!$P$713:$P$892,MATCH('Project 1'!AJ$8,'Term Pricing'!$C$713:$C$892,0))*$E214*(1-$F214))</f>
        <v>0</v>
      </c>
      <c r="AK214" s="212">
        <f ca="1">(AK$133*INDEX('Term Pricing'!$O$713:$O$892,MATCH('Project 1'!AK$8,'Term Pricing'!$C$713:$C$892,0))*$E214*$F214)+(AK$133*INDEX('Term Pricing'!$P$713:$P$892,MATCH('Project 1'!AK$8,'Term Pricing'!$C$713:$C$892,0))*$E214*(1-$F214))</f>
        <v>0</v>
      </c>
      <c r="AL214" s="212">
        <f ca="1">(AL$133*INDEX('Term Pricing'!$O$713:$O$892,MATCH('Project 1'!AL$8,'Term Pricing'!$C$713:$C$892,0))*$E214*$F214)+(AL$133*INDEX('Term Pricing'!$P$713:$P$892,MATCH('Project 1'!AL$8,'Term Pricing'!$C$713:$C$892,0))*$E214*(1-$F214))</f>
        <v>0</v>
      </c>
      <c r="AM214" s="212">
        <f ca="1">(AM$133*INDEX('Term Pricing'!$O$713:$O$892,MATCH('Project 1'!AM$8,'Term Pricing'!$C$713:$C$892,0))*$E214*$F214)+(AM$133*INDEX('Term Pricing'!$P$713:$P$892,MATCH('Project 1'!AM$8,'Term Pricing'!$C$713:$C$892,0))*$E214*(1-$F214))</f>
        <v>0</v>
      </c>
      <c r="AN214" s="212">
        <f ca="1">(AN$133*INDEX('Term Pricing'!$O$713:$O$892,MATCH('Project 1'!AN$8,'Term Pricing'!$C$713:$C$892,0))*$E214*$F214)+(AN$133*INDEX('Term Pricing'!$P$713:$P$892,MATCH('Project 1'!AN$8,'Term Pricing'!$C$713:$C$892,0))*$E214*(1-$F214))</f>
        <v>0</v>
      </c>
      <c r="AO214" s="212">
        <f ca="1">(AO$133*INDEX('Term Pricing'!$O$713:$O$892,MATCH('Project 1'!AO$8,'Term Pricing'!$C$713:$C$892,0))*$E214*$F214)+(AO$133*INDEX('Term Pricing'!$P$713:$P$892,MATCH('Project 1'!AO$8,'Term Pricing'!$C$713:$C$892,0))*$E214*(1-$F214))</f>
        <v>0</v>
      </c>
      <c r="AP214" s="212">
        <f ca="1">(AP$133*INDEX('Term Pricing'!$O$713:$O$892,MATCH('Project 1'!AP$8,'Term Pricing'!$C$713:$C$892,0))*$E214*$F214)+(AP$133*INDEX('Term Pricing'!$P$713:$P$892,MATCH('Project 1'!AP$8,'Term Pricing'!$C$713:$C$892,0))*$E214*(1-$F214))</f>
        <v>0</v>
      </c>
      <c r="AQ214" s="212">
        <f ca="1">(AQ$133*INDEX('Term Pricing'!$O$713:$O$892,MATCH('Project 1'!AQ$8,'Term Pricing'!$C$713:$C$892,0))*$E214*$F214)+(AQ$133*INDEX('Term Pricing'!$P$713:$P$892,MATCH('Project 1'!AQ$8,'Term Pricing'!$C$713:$C$892,0))*$E214*(1-$F214))</f>
        <v>0</v>
      </c>
      <c r="AR214" s="212">
        <f ca="1">(AR$133*INDEX('Term Pricing'!$O$713:$O$892,MATCH('Project 1'!AR$8,'Term Pricing'!$C$713:$C$892,0))*$E214*$F214)+(AR$133*INDEX('Term Pricing'!$P$713:$P$892,MATCH('Project 1'!AR$8,'Term Pricing'!$C$713:$C$892,0))*$E214*(1-$F214))</f>
        <v>0</v>
      </c>
      <c r="AS214" s="212">
        <f ca="1">(AS$133*INDEX('Term Pricing'!$O$713:$O$892,MATCH('Project 1'!AS$8,'Term Pricing'!$C$713:$C$892,0))*$E214*$F214)+(AS$133*INDEX('Term Pricing'!$P$713:$P$892,MATCH('Project 1'!AS$8,'Term Pricing'!$C$713:$C$892,0))*$E214*(1-$F214))</f>
        <v>0</v>
      </c>
      <c r="AT214" s="212">
        <f ca="1">(AT$133*INDEX('Term Pricing'!$O$713:$O$892,MATCH('Project 1'!AT$8,'Term Pricing'!$C$713:$C$892,0))*$E214*$F214)+(AT$133*INDEX('Term Pricing'!$P$713:$P$892,MATCH('Project 1'!AT$8,'Term Pricing'!$C$713:$C$892,0))*$E214*(1-$F214))</f>
        <v>0</v>
      </c>
      <c r="AU214" s="212">
        <f ca="1">(AU$133*INDEX('Term Pricing'!$O$713:$O$892,MATCH('Project 1'!AU$8,'Term Pricing'!$C$713:$C$892,0))*$E214*$F214)+(AU$133*INDEX('Term Pricing'!$P$713:$P$892,MATCH('Project 1'!AU$8,'Term Pricing'!$C$713:$C$892,0))*$E214*(1-$F214))</f>
        <v>0</v>
      </c>
      <c r="AV214" s="212">
        <f ca="1">(AV$133*INDEX('Term Pricing'!$O$713:$O$892,MATCH('Project 1'!AV$8,'Term Pricing'!$C$713:$C$892,0))*$E214*$F214)+(AV$133*INDEX('Term Pricing'!$P$713:$P$892,MATCH('Project 1'!AV$8,'Term Pricing'!$C$713:$C$892,0))*$E214*(1-$F214))</f>
        <v>0</v>
      </c>
      <c r="AW214" s="212">
        <f ca="1">(AW$133*INDEX('Term Pricing'!$O$713:$O$892,MATCH('Project 1'!AW$8,'Term Pricing'!$C$713:$C$892,0))*$E214*$F214)+(AW$133*INDEX('Term Pricing'!$P$713:$P$892,MATCH('Project 1'!AW$8,'Term Pricing'!$C$713:$C$892,0))*$E214*(1-$F214))</f>
        <v>0</v>
      </c>
      <c r="AX214" s="212">
        <f ca="1">(AX$133*INDEX('Term Pricing'!$O$713:$O$892,MATCH('Project 1'!AX$8,'Term Pricing'!$C$713:$C$892,0))*$E214*$F214)+(AX$133*INDEX('Term Pricing'!$P$713:$P$892,MATCH('Project 1'!AX$8,'Term Pricing'!$C$713:$C$892,0))*$E214*(1-$F214))</f>
        <v>0</v>
      </c>
      <c r="AY214" s="212">
        <f ca="1">(AY$133*INDEX('Term Pricing'!$O$713:$O$892,MATCH('Project 1'!AY$8,'Term Pricing'!$C$713:$C$892,0))*$E214*$F214)+(AY$133*INDEX('Term Pricing'!$P$713:$P$892,MATCH('Project 1'!AY$8,'Term Pricing'!$C$713:$C$892,0))*$E214*(1-$F214))</f>
        <v>0</v>
      </c>
      <c r="AZ214" s="212">
        <f ca="1">(AZ$133*INDEX('Term Pricing'!$O$713:$O$892,MATCH('Project 1'!AZ$8,'Term Pricing'!$C$713:$C$892,0))*$E214*$F214)+(AZ$133*INDEX('Term Pricing'!$P$713:$P$892,MATCH('Project 1'!AZ$8,'Term Pricing'!$C$713:$C$892,0))*$E214*(1-$F214))</f>
        <v>0</v>
      </c>
      <c r="BA214" s="212">
        <f ca="1">(BA$133*INDEX('Term Pricing'!$O$713:$O$892,MATCH('Project 1'!BA$8,'Term Pricing'!$C$713:$C$892,0))*$E214*$F214)+(BA$133*INDEX('Term Pricing'!$P$713:$P$892,MATCH('Project 1'!BA$8,'Term Pricing'!$C$713:$C$892,0))*$E214*(1-$F214))</f>
        <v>0</v>
      </c>
      <c r="BB214" s="212">
        <f ca="1">(BB$133*INDEX('Term Pricing'!$O$713:$O$892,MATCH('Project 1'!BB$8,'Term Pricing'!$C$713:$C$892,0))*$E214*$F214)+(BB$133*INDEX('Term Pricing'!$P$713:$P$892,MATCH('Project 1'!BB$8,'Term Pricing'!$C$713:$C$892,0))*$E214*(1-$F214))</f>
        <v>0</v>
      </c>
      <c r="BC214" s="212">
        <f ca="1">(BC$133*INDEX('Term Pricing'!$O$713:$O$892,MATCH('Project 1'!BC$8,'Term Pricing'!$C$713:$C$892,0))*$E214*$F214)+(BC$133*INDEX('Term Pricing'!$P$713:$P$892,MATCH('Project 1'!BC$8,'Term Pricing'!$C$713:$C$892,0))*$E214*(1-$F214))</f>
        <v>0</v>
      </c>
      <c r="BD214" s="212">
        <f ca="1">(BD$133*INDEX('Term Pricing'!$O$713:$O$892,MATCH('Project 1'!BD$8,'Term Pricing'!$C$713:$C$892,0))*$E214*$F214)+(BD$133*INDEX('Term Pricing'!$P$713:$P$892,MATCH('Project 1'!BD$8,'Term Pricing'!$C$713:$C$892,0))*$E214*(1-$F214))</f>
        <v>0</v>
      </c>
      <c r="BE214" s="212">
        <f ca="1">(BE$133*INDEX('Term Pricing'!$O$713:$O$892,MATCH('Project 1'!BE$8,'Term Pricing'!$C$713:$C$892,0))*$E214*$F214)+(BE$133*INDEX('Term Pricing'!$P$713:$P$892,MATCH('Project 1'!BE$8,'Term Pricing'!$C$713:$C$892,0))*$E214*(1-$F214))</f>
        <v>0</v>
      </c>
      <c r="BF214" s="212">
        <f ca="1">(BF$133*INDEX('Term Pricing'!$O$713:$O$892,MATCH('Project 1'!BF$8,'Term Pricing'!$C$713:$C$892,0))*$E214*$F214)+(BF$133*INDEX('Term Pricing'!$P$713:$P$892,MATCH('Project 1'!BF$8,'Term Pricing'!$C$713:$C$892,0))*$E214*(1-$F214))</f>
        <v>0</v>
      </c>
      <c r="BG214" s="212">
        <f ca="1">(BG$133*INDEX('Term Pricing'!$O$713:$O$892,MATCH('Project 1'!BG$8,'Term Pricing'!$C$713:$C$892,0))*$E214*$F214)+(BG$133*INDEX('Term Pricing'!$P$713:$P$892,MATCH('Project 1'!BG$8,'Term Pricing'!$C$713:$C$892,0))*$E214*(1-$F214))</f>
        <v>0</v>
      </c>
      <c r="BH214" s="212">
        <f ca="1">(BH$133*INDEX('Term Pricing'!$O$713:$O$892,MATCH('Project 1'!BH$8,'Term Pricing'!$C$713:$C$892,0))*$E214*$F214)+(BH$133*INDEX('Term Pricing'!$P$713:$P$892,MATCH('Project 1'!BH$8,'Term Pricing'!$C$713:$C$892,0))*$E214*(1-$F214))</f>
        <v>0</v>
      </c>
      <c r="BI214" s="212">
        <f ca="1">(BI$133*INDEX('Term Pricing'!$O$713:$O$892,MATCH('Project 1'!BI$8,'Term Pricing'!$C$713:$C$892,0))*$E214*$F214)+(BI$133*INDEX('Term Pricing'!$P$713:$P$892,MATCH('Project 1'!BI$8,'Term Pricing'!$C$713:$C$892,0))*$E214*(1-$F214))</f>
        <v>0</v>
      </c>
      <c r="BJ214" s="212">
        <f ca="1">(BJ$133*INDEX('Term Pricing'!$O$713:$O$892,MATCH('Project 1'!BJ$8,'Term Pricing'!$C$713:$C$892,0))*$E214*$F214)+(BJ$133*INDEX('Term Pricing'!$P$713:$P$892,MATCH('Project 1'!BJ$8,'Term Pricing'!$C$713:$C$892,0))*$E214*(1-$F214))</f>
        <v>0</v>
      </c>
      <c r="BK214" s="212">
        <f ca="1">(BK$133*INDEX('Term Pricing'!$O$713:$O$892,MATCH('Project 1'!BK$8,'Term Pricing'!$C$713:$C$892,0))*$E214*$F214)+(BK$133*INDEX('Term Pricing'!$P$713:$P$892,MATCH('Project 1'!BK$8,'Term Pricing'!$C$713:$C$892,0))*$E214*(1-$F214))</f>
        <v>0</v>
      </c>
      <c r="BL214" s="212">
        <f ca="1">(BL$133*INDEX('Term Pricing'!$O$713:$O$892,MATCH('Project 1'!BL$8,'Term Pricing'!$C$713:$C$892,0))*$E214*$F214)+(BL$133*INDEX('Term Pricing'!$P$713:$P$892,MATCH('Project 1'!BL$8,'Term Pricing'!$C$713:$C$892,0))*$E214*(1-$F214))</f>
        <v>0</v>
      </c>
      <c r="BM214" s="212">
        <f ca="1">(BM$133*INDEX('Term Pricing'!$O$713:$O$892,MATCH('Project 1'!BM$8,'Term Pricing'!$C$713:$C$892,0))*$E214*$F214)+(BM$133*INDEX('Term Pricing'!$P$713:$P$892,MATCH('Project 1'!BM$8,'Term Pricing'!$C$713:$C$892,0))*$E214*(1-$F214))</f>
        <v>0</v>
      </c>
      <c r="BN214" s="212">
        <f ca="1">(BN$133*INDEX('Term Pricing'!$O$713:$O$892,MATCH('Project 1'!BN$8,'Term Pricing'!$C$713:$C$892,0))*$E214*$F214)+(BN$133*INDEX('Term Pricing'!$P$713:$P$892,MATCH('Project 1'!BN$8,'Term Pricing'!$C$713:$C$892,0))*$E214*(1-$F214))</f>
        <v>0</v>
      </c>
      <c r="BO214" s="212">
        <f ca="1">(BO$133*INDEX('Term Pricing'!$O$713:$O$892,MATCH('Project 1'!BO$8,'Term Pricing'!$C$713:$C$892,0))*$E214*$F214)+(BO$133*INDEX('Term Pricing'!$P$713:$P$892,MATCH('Project 1'!BO$8,'Term Pricing'!$C$713:$C$892,0))*$E214*(1-$F214))</f>
        <v>0</v>
      </c>
      <c r="BP214" s="212">
        <f ca="1">(BP$133*INDEX('Term Pricing'!$O$713:$O$892,MATCH('Project 1'!BP$8,'Term Pricing'!$C$713:$C$892,0))*$E214*$F214)+(BP$133*INDEX('Term Pricing'!$P$713:$P$892,MATCH('Project 1'!BP$8,'Term Pricing'!$C$713:$C$892,0))*$E214*(1-$F214))</f>
        <v>0</v>
      </c>
      <c r="BQ214" s="212">
        <f ca="1">(BQ$133*INDEX('Term Pricing'!$O$713:$O$892,MATCH('Project 1'!BQ$8,'Term Pricing'!$C$713:$C$892,0))*$E214*$F214)+(BQ$133*INDEX('Term Pricing'!$P$713:$P$892,MATCH('Project 1'!BQ$8,'Term Pricing'!$C$713:$C$892,0))*$E214*(1-$F214))</f>
        <v>0</v>
      </c>
      <c r="BR214" s="212">
        <f ca="1">(BR$133*INDEX('Term Pricing'!$O$713:$O$892,MATCH('Project 1'!BR$8,'Term Pricing'!$C$713:$C$892,0))*$E214*$F214)+(BR$133*INDEX('Term Pricing'!$P$713:$P$892,MATCH('Project 1'!BR$8,'Term Pricing'!$C$713:$C$892,0))*$E214*(1-$F214))</f>
        <v>0</v>
      </c>
      <c r="BS214" s="212">
        <f ca="1">(BS$133*INDEX('Term Pricing'!$O$713:$O$892,MATCH('Project 1'!BS$8,'Term Pricing'!$C$713:$C$892,0))*$E214*$F214)+(BS$133*INDEX('Term Pricing'!$P$713:$P$892,MATCH('Project 1'!BS$8,'Term Pricing'!$C$713:$C$892,0))*$E214*(1-$F214))</f>
        <v>0</v>
      </c>
      <c r="BT214" s="212">
        <f ca="1">(BT$133*INDEX('Term Pricing'!$O$713:$O$892,MATCH('Project 1'!BT$8,'Term Pricing'!$C$713:$C$892,0))*$E214*$F214)+(BT$133*INDEX('Term Pricing'!$P$713:$P$892,MATCH('Project 1'!BT$8,'Term Pricing'!$C$713:$C$892,0))*$E214*(1-$F214))</f>
        <v>0</v>
      </c>
      <c r="BU214" s="212">
        <f ca="1">(BU$133*INDEX('Term Pricing'!$O$713:$O$892,MATCH('Project 1'!BU$8,'Term Pricing'!$C$713:$C$892,0))*$E214*$F214)+(BU$133*INDEX('Term Pricing'!$P$713:$P$892,MATCH('Project 1'!BU$8,'Term Pricing'!$C$713:$C$892,0))*$E214*(1-$F214))</f>
        <v>0</v>
      </c>
      <c r="BV214" s="212">
        <f ca="1">(BV$133*INDEX('Term Pricing'!$O$713:$O$892,MATCH('Project 1'!BV$8,'Term Pricing'!$C$713:$C$892,0))*$E214*$F214)+(BV$133*INDEX('Term Pricing'!$P$713:$P$892,MATCH('Project 1'!BV$8,'Term Pricing'!$C$713:$C$892,0))*$E214*(1-$F214))</f>
        <v>0</v>
      </c>
      <c r="BW214" s="212">
        <f ca="1">(BW$133*INDEX('Term Pricing'!$O$713:$O$892,MATCH('Project 1'!BW$8,'Term Pricing'!$C$713:$C$892,0))*$E214*$F214)+(BW$133*INDEX('Term Pricing'!$P$713:$P$892,MATCH('Project 1'!BW$8,'Term Pricing'!$C$713:$C$892,0))*$E214*(1-$F214))</f>
        <v>0</v>
      </c>
      <c r="BX214" s="212">
        <f ca="1">(BX$133*INDEX('Term Pricing'!$O$713:$O$892,MATCH('Project 1'!BX$8,'Term Pricing'!$C$713:$C$892,0))*$E214*$F214)+(BX$133*INDEX('Term Pricing'!$P$713:$P$892,MATCH('Project 1'!BX$8,'Term Pricing'!$C$713:$C$892,0))*$E214*(1-$F214))</f>
        <v>0</v>
      </c>
      <c r="BY214" s="212">
        <f ca="1">(BY$133*INDEX('Term Pricing'!$O$713:$O$892,MATCH('Project 1'!BY$8,'Term Pricing'!$C$713:$C$892,0))*$E214*$F214)+(BY$133*INDEX('Term Pricing'!$P$713:$P$892,MATCH('Project 1'!BY$8,'Term Pricing'!$C$713:$C$892,0))*$E214*(1-$F214))</f>
        <v>0</v>
      </c>
      <c r="BZ214" s="212">
        <f ca="1">(BZ$133*INDEX('Term Pricing'!$O$713:$O$892,MATCH('Project 1'!BZ$8,'Term Pricing'!$C$713:$C$892,0))*$E214*$F214)+(BZ$133*INDEX('Term Pricing'!$P$713:$P$892,MATCH('Project 1'!BZ$8,'Term Pricing'!$C$713:$C$892,0))*$E214*(1-$F214))</f>
        <v>0</v>
      </c>
      <c r="CA214" s="212">
        <f ca="1">(CA$133*INDEX('Term Pricing'!$O$713:$O$892,MATCH('Project 1'!CA$8,'Term Pricing'!$C$713:$C$892,0))*$E214*$F214)+(CA$133*INDEX('Term Pricing'!$P$713:$P$892,MATCH('Project 1'!CA$8,'Term Pricing'!$C$713:$C$892,0))*$E214*(1-$F214))</f>
        <v>0</v>
      </c>
      <c r="CB214" s="212">
        <f ca="1">(CB$133*INDEX('Term Pricing'!$O$713:$O$892,MATCH('Project 1'!CB$8,'Term Pricing'!$C$713:$C$892,0))*$E214*$F214)+(CB$133*INDEX('Term Pricing'!$P$713:$P$892,MATCH('Project 1'!CB$8,'Term Pricing'!$C$713:$C$892,0))*$E214*(1-$F214))</f>
        <v>0</v>
      </c>
      <c r="CC214" s="212">
        <f ca="1">(CC$133*INDEX('Term Pricing'!$O$713:$O$892,MATCH('Project 1'!CC$8,'Term Pricing'!$C$713:$C$892,0))*$E214*$F214)+(CC$133*INDEX('Term Pricing'!$P$713:$P$892,MATCH('Project 1'!CC$8,'Term Pricing'!$C$713:$C$892,0))*$E214*(1-$F214))</f>
        <v>0</v>
      </c>
      <c r="CD214" s="212">
        <f ca="1">(CD$133*INDEX('Term Pricing'!$O$713:$O$892,MATCH('Project 1'!CD$8,'Term Pricing'!$C$713:$C$892,0))*$E214*$F214)+(CD$133*INDEX('Term Pricing'!$P$713:$P$892,MATCH('Project 1'!CD$8,'Term Pricing'!$C$713:$C$892,0))*$E214*(1-$F214))</f>
        <v>0</v>
      </c>
      <c r="CE214" s="212">
        <f ca="1">(CE$133*INDEX('Term Pricing'!$O$713:$O$892,MATCH('Project 1'!CE$8,'Term Pricing'!$C$713:$C$892,0))*$E214*$F214)+(CE$133*INDEX('Term Pricing'!$P$713:$P$892,MATCH('Project 1'!CE$8,'Term Pricing'!$C$713:$C$892,0))*$E214*(1-$F214))</f>
        <v>0</v>
      </c>
      <c r="CF214" s="212">
        <f ca="1">(CF$133*INDEX('Term Pricing'!$O$713:$O$892,MATCH('Project 1'!CF$8,'Term Pricing'!$C$713:$C$892,0))*$E214*$F214)+(CF$133*INDEX('Term Pricing'!$P$713:$P$892,MATCH('Project 1'!CF$8,'Term Pricing'!$C$713:$C$892,0))*$E214*(1-$F214))</f>
        <v>0</v>
      </c>
      <c r="CG214" s="212">
        <f ca="1">(CG$133*INDEX('Term Pricing'!$O$713:$O$892,MATCH('Project 1'!CG$8,'Term Pricing'!$C$713:$C$892,0))*$E214*$F214)+(CG$133*INDEX('Term Pricing'!$P$713:$P$892,MATCH('Project 1'!CG$8,'Term Pricing'!$C$713:$C$892,0))*$E214*(1-$F214))</f>
        <v>0</v>
      </c>
      <c r="CH214" s="212">
        <f ca="1">(CH$133*INDEX('Term Pricing'!$O$713:$O$892,MATCH('Project 1'!CH$8,'Term Pricing'!$C$713:$C$892,0))*$E214*$F214)+(CH$133*INDEX('Term Pricing'!$P$713:$P$892,MATCH('Project 1'!CH$8,'Term Pricing'!$C$713:$C$892,0))*$E214*(1-$F214))</f>
        <v>0</v>
      </c>
      <c r="CI214" s="212">
        <f ca="1">(CI$133*INDEX('Term Pricing'!$O$713:$O$892,MATCH('Project 1'!CI$8,'Term Pricing'!$C$713:$C$892,0))*$E214*$F214)+(CI$133*INDEX('Term Pricing'!$P$713:$P$892,MATCH('Project 1'!CI$8,'Term Pricing'!$C$713:$C$892,0))*$E214*(1-$F214))</f>
        <v>0</v>
      </c>
      <c r="CJ214" s="212">
        <f ca="1">(CJ$133*INDEX('Term Pricing'!$O$713:$O$892,MATCH('Project 1'!CJ$8,'Term Pricing'!$C$713:$C$892,0))*$E214*$F214)+(CJ$133*INDEX('Term Pricing'!$P$713:$P$892,MATCH('Project 1'!CJ$8,'Term Pricing'!$C$713:$C$892,0))*$E214*(1-$F214))</f>
        <v>0</v>
      </c>
      <c r="CK214" s="212">
        <f ca="1">(CK$133*INDEX('Term Pricing'!$O$713:$O$892,MATCH('Project 1'!CK$8,'Term Pricing'!$C$713:$C$892,0))*$E214*$F214)+(CK$133*INDEX('Term Pricing'!$P$713:$P$892,MATCH('Project 1'!CK$8,'Term Pricing'!$C$713:$C$892,0))*$E214*(1-$F214))</f>
        <v>0</v>
      </c>
      <c r="CL214" s="212">
        <f ca="1">(CL$133*INDEX('Term Pricing'!$O$713:$O$892,MATCH('Project 1'!CL$8,'Term Pricing'!$C$713:$C$892,0))*$E214*$F214)+(CL$133*INDEX('Term Pricing'!$P$713:$P$892,MATCH('Project 1'!CL$8,'Term Pricing'!$C$713:$C$892,0))*$E214*(1-$F214))</f>
        <v>0</v>
      </c>
      <c r="CM214" s="212">
        <f ca="1">(CM$133*INDEX('Term Pricing'!$O$713:$O$892,MATCH('Project 1'!CM$8,'Term Pricing'!$C$713:$C$892,0))*$E214*$F214)+(CM$133*INDEX('Term Pricing'!$P$713:$P$892,MATCH('Project 1'!CM$8,'Term Pricing'!$C$713:$C$892,0))*$E214*(1-$F214))</f>
        <v>0</v>
      </c>
      <c r="CN214" s="212">
        <f ca="1">(CN$133*INDEX('Term Pricing'!$O$713:$O$892,MATCH('Project 1'!CN$8,'Term Pricing'!$C$713:$C$892,0))*$E214*$F214)+(CN$133*INDEX('Term Pricing'!$P$713:$P$892,MATCH('Project 1'!CN$8,'Term Pricing'!$C$713:$C$892,0))*$E214*(1-$F214))</f>
        <v>0</v>
      </c>
      <c r="CO214" s="212">
        <f ca="1">(CO$133*INDEX('Term Pricing'!$O$713:$O$892,MATCH('Project 1'!CO$8,'Term Pricing'!$C$713:$C$892,0))*$E214*$F214)+(CO$133*INDEX('Term Pricing'!$P$713:$P$892,MATCH('Project 1'!CO$8,'Term Pricing'!$C$713:$C$892,0))*$E214*(1-$F214))</f>
        <v>0</v>
      </c>
      <c r="CP214" s="212">
        <f ca="1">(CP$133*INDEX('Term Pricing'!$O$713:$O$892,MATCH('Project 1'!CP$8,'Term Pricing'!$C$713:$C$892,0))*$E214*$F214)+(CP$133*INDEX('Term Pricing'!$P$713:$P$892,MATCH('Project 1'!CP$8,'Term Pricing'!$C$713:$C$892,0))*$E214*(1-$F214))</f>
        <v>0</v>
      </c>
      <c r="CQ214" s="212">
        <f ca="1">(CQ$133*INDEX('Term Pricing'!$O$713:$O$892,MATCH('Project 1'!CQ$8,'Term Pricing'!$C$713:$C$892,0))*$E214*$F214)+(CQ$133*INDEX('Term Pricing'!$P$713:$P$892,MATCH('Project 1'!CQ$8,'Term Pricing'!$C$713:$C$892,0))*$E214*(1-$F214))</f>
        <v>0</v>
      </c>
      <c r="CR214" s="212">
        <f ca="1">(CR$133*INDEX('Term Pricing'!$O$713:$O$892,MATCH('Project 1'!CR$8,'Term Pricing'!$C$713:$C$892,0))*$E214*$F214)+(CR$133*INDEX('Term Pricing'!$P$713:$P$892,MATCH('Project 1'!CR$8,'Term Pricing'!$C$713:$C$892,0))*$E214*(1-$F214))</f>
        <v>0</v>
      </c>
      <c r="CS214" s="212">
        <f ca="1">(CS$133*INDEX('Term Pricing'!$O$713:$O$892,MATCH('Project 1'!CS$8,'Term Pricing'!$C$713:$C$892,0))*$E214*$F214)+(CS$133*INDEX('Term Pricing'!$P$713:$P$892,MATCH('Project 1'!CS$8,'Term Pricing'!$C$713:$C$892,0))*$E214*(1-$F214))</f>
        <v>0</v>
      </c>
      <c r="CT214" s="212">
        <f ca="1">(CT$133*INDEX('Term Pricing'!$O$713:$O$892,MATCH('Project 1'!CT$8,'Term Pricing'!$C$713:$C$892,0))*$E214*$F214)+(CT$133*INDEX('Term Pricing'!$P$713:$P$892,MATCH('Project 1'!CT$8,'Term Pricing'!$C$713:$C$892,0))*$E214*(1-$F214))</f>
        <v>0</v>
      </c>
      <c r="CU214" s="212">
        <f ca="1">(CU$133*INDEX('Term Pricing'!$O$713:$O$892,MATCH('Project 1'!CU$8,'Term Pricing'!$C$713:$C$892,0))*$E214*$F214)+(CU$133*INDEX('Term Pricing'!$P$713:$P$892,MATCH('Project 1'!CU$8,'Term Pricing'!$C$713:$C$892,0))*$E214*(1-$F214))</f>
        <v>0</v>
      </c>
      <c r="CV214" s="212">
        <f ca="1">(CV$133*INDEX('Term Pricing'!$O$713:$O$892,MATCH('Project 1'!CV$8,'Term Pricing'!$C$713:$C$892,0))*$E214*$F214)+(CV$133*INDEX('Term Pricing'!$P$713:$P$892,MATCH('Project 1'!CV$8,'Term Pricing'!$C$713:$C$892,0))*$E214*(1-$F214))</f>
        <v>0</v>
      </c>
      <c r="CW214" s="212">
        <f ca="1">(CW$133*INDEX('Term Pricing'!$O$713:$O$892,MATCH('Project 1'!CW$8,'Term Pricing'!$C$713:$C$892,0))*$E214*$F214)+(CW$133*INDEX('Term Pricing'!$P$713:$P$892,MATCH('Project 1'!CW$8,'Term Pricing'!$C$713:$C$892,0))*$E214*(1-$F214))</f>
        <v>0</v>
      </c>
      <c r="CX214" s="212">
        <f ca="1">(CX$133*INDEX('Term Pricing'!$O$713:$O$892,MATCH('Project 1'!CX$8,'Term Pricing'!$C$713:$C$892,0))*$E214*$F214)+(CX$133*INDEX('Term Pricing'!$P$713:$P$892,MATCH('Project 1'!CX$8,'Term Pricing'!$C$713:$C$892,0))*$E214*(1-$F214))</f>
        <v>0</v>
      </c>
      <c r="CY214" s="212">
        <f ca="1">(CY$133*INDEX('Term Pricing'!$O$713:$O$892,MATCH('Project 1'!CY$8,'Term Pricing'!$C$713:$C$892,0))*$E214*$F214)+(CY$133*INDEX('Term Pricing'!$P$713:$P$892,MATCH('Project 1'!CY$8,'Term Pricing'!$C$713:$C$892,0))*$E214*(1-$F214))</f>
        <v>0</v>
      </c>
      <c r="CZ214" s="212">
        <f ca="1">(CZ$133*INDEX('Term Pricing'!$O$713:$O$892,MATCH('Project 1'!CZ$8,'Term Pricing'!$C$713:$C$892,0))*$E214*$F214)+(CZ$133*INDEX('Term Pricing'!$P$713:$P$892,MATCH('Project 1'!CZ$8,'Term Pricing'!$C$713:$C$892,0))*$E214*(1-$F214))</f>
        <v>0</v>
      </c>
      <c r="DA214" s="212">
        <f ca="1">(DA$133*INDEX('Term Pricing'!$O$713:$O$892,MATCH('Project 1'!DA$8,'Term Pricing'!$C$713:$C$892,0))*$E214*$F214)+(DA$133*INDEX('Term Pricing'!$P$713:$P$892,MATCH('Project 1'!DA$8,'Term Pricing'!$C$713:$C$892,0))*$E214*(1-$F214))</f>
        <v>0</v>
      </c>
      <c r="DB214" s="212">
        <f ca="1">(DB$133*INDEX('Term Pricing'!$O$713:$O$892,MATCH('Project 1'!DB$8,'Term Pricing'!$C$713:$C$892,0))*$E214*$F214)+(DB$133*INDEX('Term Pricing'!$P$713:$P$892,MATCH('Project 1'!DB$8,'Term Pricing'!$C$713:$C$892,0))*$E214*(1-$F214))</f>
        <v>0</v>
      </c>
      <c r="DC214" s="212">
        <f ca="1">(DC$133*INDEX('Term Pricing'!$O$713:$O$892,MATCH('Project 1'!DC$8,'Term Pricing'!$C$713:$C$892,0))*$E214*$F214)+(DC$133*INDEX('Term Pricing'!$P$713:$P$892,MATCH('Project 1'!DC$8,'Term Pricing'!$C$713:$C$892,0))*$E214*(1-$F214))</f>
        <v>0</v>
      </c>
      <c r="DD214" s="212">
        <f ca="1">(DD$133*INDEX('Term Pricing'!$O$713:$O$892,MATCH('Project 1'!DD$8,'Term Pricing'!$C$713:$C$892,0))*$E214*$F214)+(DD$133*INDEX('Term Pricing'!$P$713:$P$892,MATCH('Project 1'!DD$8,'Term Pricing'!$C$713:$C$892,0))*$E214*(1-$F214))</f>
        <v>0</v>
      </c>
      <c r="DE214" s="212">
        <f ca="1">(DE$133*INDEX('Term Pricing'!$O$713:$O$892,MATCH('Project 1'!DE$8,'Term Pricing'!$C$713:$C$892,0))*$E214*$F214)+(DE$133*INDEX('Term Pricing'!$P$713:$P$892,MATCH('Project 1'!DE$8,'Term Pricing'!$C$713:$C$892,0))*$E214*(1-$F214))</f>
        <v>0</v>
      </c>
      <c r="DF214" s="212">
        <f ca="1">(DF$133*INDEX('Term Pricing'!$O$713:$O$892,MATCH('Project 1'!DF$8,'Term Pricing'!$C$713:$C$892,0))*$E214*$F214)+(DF$133*INDEX('Term Pricing'!$P$713:$P$892,MATCH('Project 1'!DF$8,'Term Pricing'!$C$713:$C$892,0))*$E214*(1-$F214))</f>
        <v>0</v>
      </c>
      <c r="DG214" s="212">
        <f ca="1">(DG$133*INDEX('Term Pricing'!$O$713:$O$892,MATCH('Project 1'!DG$8,'Term Pricing'!$C$713:$C$892,0))*$E214*$F214)+(DG$133*INDEX('Term Pricing'!$P$713:$P$892,MATCH('Project 1'!DG$8,'Term Pricing'!$C$713:$C$892,0))*$E214*(1-$F214))</f>
        <v>0</v>
      </c>
      <c r="DH214" s="212">
        <f ca="1">(DH$133*INDEX('Term Pricing'!$O$713:$O$892,MATCH('Project 1'!DH$8,'Term Pricing'!$C$713:$C$892,0))*$E214*$F214)+(DH$133*INDEX('Term Pricing'!$P$713:$P$892,MATCH('Project 1'!DH$8,'Term Pricing'!$C$713:$C$892,0))*$E214*(1-$F214))</f>
        <v>0</v>
      </c>
      <c r="DI214" s="212">
        <f ca="1">(DI$133*INDEX('Term Pricing'!$O$713:$O$892,MATCH('Project 1'!DI$8,'Term Pricing'!$C$713:$C$892,0))*$E214*$F214)+(DI$133*INDEX('Term Pricing'!$P$713:$P$892,MATCH('Project 1'!DI$8,'Term Pricing'!$C$713:$C$892,0))*$E214*(1-$F214))</f>
        <v>0</v>
      </c>
      <c r="DJ214" s="212">
        <f ca="1">(DJ$133*INDEX('Term Pricing'!$O$713:$O$892,MATCH('Project 1'!DJ$8,'Term Pricing'!$C$713:$C$892,0))*$E214*$F214)+(DJ$133*INDEX('Term Pricing'!$P$713:$P$892,MATCH('Project 1'!DJ$8,'Term Pricing'!$C$713:$C$892,0))*$E214*(1-$F214))</f>
        <v>0</v>
      </c>
      <c r="DK214" s="212">
        <f ca="1">(DK$133*INDEX('Term Pricing'!$O$713:$O$892,MATCH('Project 1'!DK$8,'Term Pricing'!$C$713:$C$892,0))*$E214*$F214)+(DK$133*INDEX('Term Pricing'!$P$713:$P$892,MATCH('Project 1'!DK$8,'Term Pricing'!$C$713:$C$892,0))*$E214*(1-$F214))</f>
        <v>0</v>
      </c>
      <c r="DL214" s="212">
        <f ca="1">(DL$133*INDEX('Term Pricing'!$O$713:$O$892,MATCH('Project 1'!DL$8,'Term Pricing'!$C$713:$C$892,0))*$E214*$F214)+(DL$133*INDEX('Term Pricing'!$P$713:$P$892,MATCH('Project 1'!DL$8,'Term Pricing'!$C$713:$C$892,0))*$E214*(1-$F214))</f>
        <v>0</v>
      </c>
      <c r="DM214" s="212">
        <f ca="1">(DM$133*INDEX('Term Pricing'!$O$713:$O$892,MATCH('Project 1'!DM$8,'Term Pricing'!$C$713:$C$892,0))*$E214*$F214)+(DM$133*INDEX('Term Pricing'!$P$713:$P$892,MATCH('Project 1'!DM$8,'Term Pricing'!$C$713:$C$892,0))*$E214*(1-$F214))</f>
        <v>0</v>
      </c>
      <c r="DN214" s="212">
        <f ca="1">(DN$133*INDEX('Term Pricing'!$O$713:$O$892,MATCH('Project 1'!DN$8,'Term Pricing'!$C$713:$C$892,0))*$E214*$F214)+(DN$133*INDEX('Term Pricing'!$P$713:$P$892,MATCH('Project 1'!DN$8,'Term Pricing'!$C$713:$C$892,0))*$E214*(1-$F214))</f>
        <v>0</v>
      </c>
      <c r="DO214" s="212">
        <f ca="1">(DO$133*INDEX('Term Pricing'!$O$713:$O$892,MATCH('Project 1'!DO$8,'Term Pricing'!$C$713:$C$892,0))*$E214*$F214)+(DO$133*INDEX('Term Pricing'!$P$713:$P$892,MATCH('Project 1'!DO$8,'Term Pricing'!$C$713:$C$892,0))*$E214*(1-$F214))</f>
        <v>0</v>
      </c>
      <c r="DP214" s="212">
        <f ca="1">(DP$133*INDEX('Term Pricing'!$O$713:$O$892,MATCH('Project 1'!DP$8,'Term Pricing'!$C$713:$C$892,0))*$E214*$F214)+(DP$133*INDEX('Term Pricing'!$P$713:$P$892,MATCH('Project 1'!DP$8,'Term Pricing'!$C$713:$C$892,0))*$E214*(1-$F214))</f>
        <v>0</v>
      </c>
      <c r="DQ214" s="212">
        <f ca="1">(DQ$133*INDEX('Term Pricing'!$O$713:$O$892,MATCH('Project 1'!DQ$8,'Term Pricing'!$C$713:$C$892,0))*$E214*$F214)+(DQ$133*INDEX('Term Pricing'!$P$713:$P$892,MATCH('Project 1'!DQ$8,'Term Pricing'!$C$713:$C$892,0))*$E214*(1-$F214))</f>
        <v>0</v>
      </c>
      <c r="DR214" s="212">
        <f ca="1">(DR$133*INDEX('Term Pricing'!$O$713:$O$892,MATCH('Project 1'!DR$8,'Term Pricing'!$C$713:$C$892,0))*$E214*$F214)+(DR$133*INDEX('Term Pricing'!$P$713:$P$892,MATCH('Project 1'!DR$8,'Term Pricing'!$C$713:$C$892,0))*$E214*(1-$F214))</f>
        <v>0</v>
      </c>
      <c r="DS214" s="212">
        <f ca="1">(DS$133*INDEX('Term Pricing'!$O$713:$O$892,MATCH('Project 1'!DS$8,'Term Pricing'!$C$713:$C$892,0))*$E214*$F214)+(DS$133*INDEX('Term Pricing'!$P$713:$P$892,MATCH('Project 1'!DS$8,'Term Pricing'!$C$713:$C$892,0))*$E214*(1-$F214))</f>
        <v>0</v>
      </c>
      <c r="DT214" s="212">
        <f ca="1">(DT$133*INDEX('Term Pricing'!$O$713:$O$892,MATCH('Project 1'!DT$8,'Term Pricing'!$C$713:$C$892,0))*$E214*$F214)+(DT$133*INDEX('Term Pricing'!$P$713:$P$892,MATCH('Project 1'!DT$8,'Term Pricing'!$C$713:$C$892,0))*$E214*(1-$F214))</f>
        <v>0</v>
      </c>
      <c r="DU214" s="212">
        <f ca="1">(DU$133*INDEX('Term Pricing'!$O$713:$O$892,MATCH('Project 1'!DU$8,'Term Pricing'!$C$713:$C$892,0))*$E214*$F214)+(DU$133*INDEX('Term Pricing'!$P$713:$P$892,MATCH('Project 1'!DU$8,'Term Pricing'!$C$713:$C$892,0))*$E214*(1-$F214))</f>
        <v>0</v>
      </c>
      <c r="DV214" s="212">
        <f ca="1">(DV$133*INDEX('Term Pricing'!$O$713:$O$892,MATCH('Project 1'!DV$8,'Term Pricing'!$C$713:$C$892,0))*$E214*$F214)+(DV$133*INDEX('Term Pricing'!$P$713:$P$892,MATCH('Project 1'!DV$8,'Term Pricing'!$C$713:$C$892,0))*$E214*(1-$F214))</f>
        <v>0</v>
      </c>
      <c r="DW214" s="212">
        <f ca="1">(DW$133*INDEX('Term Pricing'!$O$713:$O$892,MATCH('Project 1'!DW$8,'Term Pricing'!$C$713:$C$892,0))*$E214*$F214)+(DW$133*INDEX('Term Pricing'!$P$713:$P$892,MATCH('Project 1'!DW$8,'Term Pricing'!$C$713:$C$892,0))*$E214*(1-$F214))</f>
        <v>0</v>
      </c>
      <c r="DX214" s="212">
        <f ca="1">(DX$133*INDEX('Term Pricing'!$O$713:$O$892,MATCH('Project 1'!DX$8,'Term Pricing'!$C$713:$C$892,0))*$E214*$F214)+(DX$133*INDEX('Term Pricing'!$P$713:$P$892,MATCH('Project 1'!DX$8,'Term Pricing'!$C$713:$C$892,0))*$E214*(1-$F214))</f>
        <v>0</v>
      </c>
      <c r="DY214" s="212">
        <f ca="1">(DY$133*INDEX('Term Pricing'!$O$713:$O$892,MATCH('Project 1'!DY$8,'Term Pricing'!$C$713:$C$892,0))*$E214*$F214)+(DY$133*INDEX('Term Pricing'!$P$713:$P$892,MATCH('Project 1'!DY$8,'Term Pricing'!$C$713:$C$892,0))*$E214*(1-$F214))</f>
        <v>0</v>
      </c>
      <c r="DZ214" s="212">
        <f ca="1">(DZ$133*INDEX('Term Pricing'!$O$713:$O$892,MATCH('Project 1'!DZ$8,'Term Pricing'!$C$713:$C$892,0))*$E214*$F214)+(DZ$133*INDEX('Term Pricing'!$P$713:$P$892,MATCH('Project 1'!DZ$8,'Term Pricing'!$C$713:$C$892,0))*$E214*(1-$F214))</f>
        <v>0</v>
      </c>
    </row>
    <row r="215" spans="1:130">
      <c r="A215" s="151"/>
      <c r="C215" s="34" t="s">
        <v>84</v>
      </c>
      <c r="E215" s="70">
        <f>Inputs!H145</f>
        <v>0.2</v>
      </c>
      <c r="F215" s="70">
        <f>Inputs!I145</f>
        <v>0.6</v>
      </c>
      <c r="G215" s="54" t="s">
        <v>83</v>
      </c>
      <c r="H215" s="272">
        <f ca="1">IFERROR(SUM($J215:$DZ215)/(SUM($J$133:$DZ$133)*E215),0)</f>
        <v>0</v>
      </c>
      <c r="I215" s="29"/>
      <c r="J215" s="212">
        <f>(J$133*INDEX('Term Pricing'!$O$898:$O$1077,MATCH('Project 1'!J$8,'Term Pricing'!$C$898:$C$1077,0))*$E215*$F215)+(J$133*INDEX('Term Pricing'!$P$898:$P$1077,MATCH('Project 1'!J$8,'Term Pricing'!$C$898:$C$1077,0))*$E215*(1-$F215))</f>
        <v>0</v>
      </c>
      <c r="K215" s="212">
        <f>(K$133*INDEX('Term Pricing'!$O$898:$O$1077,MATCH('Project 1'!K$8,'Term Pricing'!$C$898:$C$1077,0))*$E215*$F215)+(K$133*INDEX('Term Pricing'!$P$898:$P$1077,MATCH('Project 1'!K$8,'Term Pricing'!$C$898:$C$1077,0))*$E215*(1-$F215))</f>
        <v>0</v>
      </c>
      <c r="L215" s="212">
        <f>(L$133*INDEX('Term Pricing'!$O$898:$O$1077,MATCH('Project 1'!L$8,'Term Pricing'!$C$898:$C$1077,0))*$E215*$F215)+(L$133*INDEX('Term Pricing'!$P$898:$P$1077,MATCH('Project 1'!L$8,'Term Pricing'!$C$898:$C$1077,0))*$E215*(1-$F215))</f>
        <v>0</v>
      </c>
      <c r="M215" s="212">
        <f>(M$133*INDEX('Term Pricing'!$O$898:$O$1077,MATCH('Project 1'!M$8,'Term Pricing'!$C$898:$C$1077,0))*$E215*$F215)+(M$133*INDEX('Term Pricing'!$P$898:$P$1077,MATCH('Project 1'!M$8,'Term Pricing'!$C$898:$C$1077,0))*$E215*(1-$F215))</f>
        <v>0</v>
      </c>
      <c r="N215" s="212">
        <f>(N$133*INDEX('Term Pricing'!$O$898:$O$1077,MATCH('Project 1'!N$8,'Term Pricing'!$C$898:$C$1077,0))*$E215*$F215)+(N$133*INDEX('Term Pricing'!$P$898:$P$1077,MATCH('Project 1'!N$8,'Term Pricing'!$C$898:$C$1077,0))*$E215*(1-$F215))</f>
        <v>0</v>
      </c>
      <c r="O215" s="212">
        <f>(O$133*INDEX('Term Pricing'!$O$898:$O$1077,MATCH('Project 1'!O$8,'Term Pricing'!$C$898:$C$1077,0))*$E215*$F215)+(O$133*INDEX('Term Pricing'!$P$898:$P$1077,MATCH('Project 1'!O$8,'Term Pricing'!$C$898:$C$1077,0))*$E215*(1-$F215))</f>
        <v>0</v>
      </c>
      <c r="P215" s="212">
        <f>(P$133*INDEX('Term Pricing'!$O$898:$O$1077,MATCH('Project 1'!P$8,'Term Pricing'!$C$898:$C$1077,0))*$E215*$F215)+(P$133*INDEX('Term Pricing'!$P$898:$P$1077,MATCH('Project 1'!P$8,'Term Pricing'!$C$898:$C$1077,0))*$E215*(1-$F215))</f>
        <v>0</v>
      </c>
      <c r="Q215" s="212">
        <f>(Q$133*INDEX('Term Pricing'!$O$898:$O$1077,MATCH('Project 1'!Q$8,'Term Pricing'!$C$898:$C$1077,0))*$E215*$F215)+(Q$133*INDEX('Term Pricing'!$P$898:$P$1077,MATCH('Project 1'!Q$8,'Term Pricing'!$C$898:$C$1077,0))*$E215*(1-$F215))</f>
        <v>0</v>
      </c>
      <c r="R215" s="212">
        <f>(R$133*INDEX('Term Pricing'!$O$898:$O$1077,MATCH('Project 1'!R$8,'Term Pricing'!$C$898:$C$1077,0))*$E215*$F215)+(R$133*INDEX('Term Pricing'!$P$898:$P$1077,MATCH('Project 1'!R$8,'Term Pricing'!$C$898:$C$1077,0))*$E215*(1-$F215))</f>
        <v>0</v>
      </c>
      <c r="S215" s="212">
        <f>(S$133*INDEX('Term Pricing'!$O$898:$O$1077,MATCH('Project 1'!S$8,'Term Pricing'!$C$898:$C$1077,0))*$E215*$F215)+(S$133*INDEX('Term Pricing'!$P$898:$P$1077,MATCH('Project 1'!S$8,'Term Pricing'!$C$898:$C$1077,0))*$E215*(1-$F215))</f>
        <v>0</v>
      </c>
      <c r="T215" s="212">
        <f>(T$133*INDEX('Term Pricing'!$O$898:$O$1077,MATCH('Project 1'!T$8,'Term Pricing'!$C$898:$C$1077,0))*$E215*$F215)+(T$133*INDEX('Term Pricing'!$P$898:$P$1077,MATCH('Project 1'!T$8,'Term Pricing'!$C$898:$C$1077,0))*$E215*(1-$F215))</f>
        <v>0</v>
      </c>
      <c r="U215" s="212">
        <f>(U$133*INDEX('Term Pricing'!$O$898:$O$1077,MATCH('Project 1'!U$8,'Term Pricing'!$C$898:$C$1077,0))*$E215*$F215)+(U$133*INDEX('Term Pricing'!$P$898:$P$1077,MATCH('Project 1'!U$8,'Term Pricing'!$C$898:$C$1077,0))*$E215*(1-$F215))</f>
        <v>0</v>
      </c>
      <c r="V215" s="212">
        <f>(V$133*INDEX('Term Pricing'!$O$898:$O$1077,MATCH('Project 1'!V$8,'Term Pricing'!$C$898:$C$1077,0))*$E215*$F215)+(V$133*INDEX('Term Pricing'!$P$898:$P$1077,MATCH('Project 1'!V$8,'Term Pricing'!$C$898:$C$1077,0))*$E215*(1-$F215))</f>
        <v>0</v>
      </c>
      <c r="W215" s="212">
        <f>(W$133*INDEX('Term Pricing'!$O$898:$O$1077,MATCH('Project 1'!W$8,'Term Pricing'!$C$898:$C$1077,0))*$E215*$F215)+(W$133*INDEX('Term Pricing'!$P$898:$P$1077,MATCH('Project 1'!W$8,'Term Pricing'!$C$898:$C$1077,0))*$E215*(1-$F215))</f>
        <v>0</v>
      </c>
      <c r="X215" s="212">
        <f>(X$133*INDEX('Term Pricing'!$O$898:$O$1077,MATCH('Project 1'!X$8,'Term Pricing'!$C$898:$C$1077,0))*$E215*$F215)+(X$133*INDEX('Term Pricing'!$P$898:$P$1077,MATCH('Project 1'!X$8,'Term Pricing'!$C$898:$C$1077,0))*$E215*(1-$F215))</f>
        <v>0</v>
      </c>
      <c r="Y215" s="212">
        <f>(Y$133*INDEX('Term Pricing'!$O$898:$O$1077,MATCH('Project 1'!Y$8,'Term Pricing'!$C$898:$C$1077,0))*$E215*$F215)+(Y$133*INDEX('Term Pricing'!$P$898:$P$1077,MATCH('Project 1'!Y$8,'Term Pricing'!$C$898:$C$1077,0))*$E215*(1-$F215))</f>
        <v>0</v>
      </c>
      <c r="Z215" s="212">
        <f>(Z$133*INDEX('Term Pricing'!$O$898:$O$1077,MATCH('Project 1'!Z$8,'Term Pricing'!$C$898:$C$1077,0))*$E215*$F215)+(Z$133*INDEX('Term Pricing'!$P$898:$P$1077,MATCH('Project 1'!Z$8,'Term Pricing'!$C$898:$C$1077,0))*$E215*(1-$F215))</f>
        <v>0</v>
      </c>
      <c r="AA215" s="212">
        <f>(AA$133*INDEX('Term Pricing'!$O$898:$O$1077,MATCH('Project 1'!AA$8,'Term Pricing'!$C$898:$C$1077,0))*$E215*$F215)+(AA$133*INDEX('Term Pricing'!$P$898:$P$1077,MATCH('Project 1'!AA$8,'Term Pricing'!$C$898:$C$1077,0))*$E215*(1-$F215))</f>
        <v>0</v>
      </c>
      <c r="AB215" s="212">
        <f>(AB$133*INDEX('Term Pricing'!$O$898:$O$1077,MATCH('Project 1'!AB$8,'Term Pricing'!$C$898:$C$1077,0))*$E215*$F215)+(AB$133*INDEX('Term Pricing'!$P$898:$P$1077,MATCH('Project 1'!AB$8,'Term Pricing'!$C$898:$C$1077,0))*$E215*(1-$F215))</f>
        <v>0</v>
      </c>
      <c r="AC215" s="212">
        <f>(AC$133*INDEX('Term Pricing'!$O$898:$O$1077,MATCH('Project 1'!AC$8,'Term Pricing'!$C$898:$C$1077,0))*$E215*$F215)+(AC$133*INDEX('Term Pricing'!$P$898:$P$1077,MATCH('Project 1'!AC$8,'Term Pricing'!$C$898:$C$1077,0))*$E215*(1-$F215))</f>
        <v>0</v>
      </c>
      <c r="AD215" s="212">
        <f ca="1">(AD$133*INDEX('Term Pricing'!$O$898:$O$1077,MATCH('Project 1'!AD$8,'Term Pricing'!$C$898:$C$1077,0))*$E215*$F215)+(AD$133*INDEX('Term Pricing'!$P$898:$P$1077,MATCH('Project 1'!AD$8,'Term Pricing'!$C$898:$C$1077,0))*$E215*(1-$F215))</f>
        <v>0</v>
      </c>
      <c r="AE215" s="212">
        <f ca="1">(AE$133*INDEX('Term Pricing'!$O$898:$O$1077,MATCH('Project 1'!AE$8,'Term Pricing'!$C$898:$C$1077,0))*$E215*$F215)+(AE$133*INDEX('Term Pricing'!$P$898:$P$1077,MATCH('Project 1'!AE$8,'Term Pricing'!$C$898:$C$1077,0))*$E215*(1-$F215))</f>
        <v>0</v>
      </c>
      <c r="AF215" s="212">
        <f ca="1">(AF$133*INDEX('Term Pricing'!$O$898:$O$1077,MATCH('Project 1'!AF$8,'Term Pricing'!$C$898:$C$1077,0))*$E215*$F215)+(AF$133*INDEX('Term Pricing'!$P$898:$P$1077,MATCH('Project 1'!AF$8,'Term Pricing'!$C$898:$C$1077,0))*$E215*(1-$F215))</f>
        <v>0</v>
      </c>
      <c r="AG215" s="212">
        <f ca="1">(AG$133*INDEX('Term Pricing'!$O$898:$O$1077,MATCH('Project 1'!AG$8,'Term Pricing'!$C$898:$C$1077,0))*$E215*$F215)+(AG$133*INDEX('Term Pricing'!$P$898:$P$1077,MATCH('Project 1'!AG$8,'Term Pricing'!$C$898:$C$1077,0))*$E215*(1-$F215))</f>
        <v>0</v>
      </c>
      <c r="AH215" s="212">
        <f ca="1">(AH$133*INDEX('Term Pricing'!$O$898:$O$1077,MATCH('Project 1'!AH$8,'Term Pricing'!$C$898:$C$1077,0))*$E215*$F215)+(AH$133*INDEX('Term Pricing'!$P$898:$P$1077,MATCH('Project 1'!AH$8,'Term Pricing'!$C$898:$C$1077,0))*$E215*(1-$F215))</f>
        <v>0</v>
      </c>
      <c r="AI215" s="212">
        <f ca="1">(AI$133*INDEX('Term Pricing'!$O$898:$O$1077,MATCH('Project 1'!AI$8,'Term Pricing'!$C$898:$C$1077,0))*$E215*$F215)+(AI$133*INDEX('Term Pricing'!$P$898:$P$1077,MATCH('Project 1'!AI$8,'Term Pricing'!$C$898:$C$1077,0))*$E215*(1-$F215))</f>
        <v>0</v>
      </c>
      <c r="AJ215" s="212">
        <f ca="1">(AJ$133*INDEX('Term Pricing'!$O$898:$O$1077,MATCH('Project 1'!AJ$8,'Term Pricing'!$C$898:$C$1077,0))*$E215*$F215)+(AJ$133*INDEX('Term Pricing'!$P$898:$P$1077,MATCH('Project 1'!AJ$8,'Term Pricing'!$C$898:$C$1077,0))*$E215*(1-$F215))</f>
        <v>0</v>
      </c>
      <c r="AK215" s="212">
        <f ca="1">(AK$133*INDEX('Term Pricing'!$O$898:$O$1077,MATCH('Project 1'!AK$8,'Term Pricing'!$C$898:$C$1077,0))*$E215*$F215)+(AK$133*INDEX('Term Pricing'!$P$898:$P$1077,MATCH('Project 1'!AK$8,'Term Pricing'!$C$898:$C$1077,0))*$E215*(1-$F215))</f>
        <v>0</v>
      </c>
      <c r="AL215" s="212">
        <f ca="1">(AL$133*INDEX('Term Pricing'!$O$898:$O$1077,MATCH('Project 1'!AL$8,'Term Pricing'!$C$898:$C$1077,0))*$E215*$F215)+(AL$133*INDEX('Term Pricing'!$P$898:$P$1077,MATCH('Project 1'!AL$8,'Term Pricing'!$C$898:$C$1077,0))*$E215*(1-$F215))</f>
        <v>0</v>
      </c>
      <c r="AM215" s="212">
        <f ca="1">(AM$133*INDEX('Term Pricing'!$O$898:$O$1077,MATCH('Project 1'!AM$8,'Term Pricing'!$C$898:$C$1077,0))*$E215*$F215)+(AM$133*INDEX('Term Pricing'!$P$898:$P$1077,MATCH('Project 1'!AM$8,'Term Pricing'!$C$898:$C$1077,0))*$E215*(1-$F215))</f>
        <v>0</v>
      </c>
      <c r="AN215" s="212">
        <f ca="1">(AN$133*INDEX('Term Pricing'!$O$898:$O$1077,MATCH('Project 1'!AN$8,'Term Pricing'!$C$898:$C$1077,0))*$E215*$F215)+(AN$133*INDEX('Term Pricing'!$P$898:$P$1077,MATCH('Project 1'!AN$8,'Term Pricing'!$C$898:$C$1077,0))*$E215*(1-$F215))</f>
        <v>0</v>
      </c>
      <c r="AO215" s="212">
        <f ca="1">(AO$133*INDEX('Term Pricing'!$O$898:$O$1077,MATCH('Project 1'!AO$8,'Term Pricing'!$C$898:$C$1077,0))*$E215*$F215)+(AO$133*INDEX('Term Pricing'!$P$898:$P$1077,MATCH('Project 1'!AO$8,'Term Pricing'!$C$898:$C$1077,0))*$E215*(1-$F215))</f>
        <v>0</v>
      </c>
      <c r="AP215" s="212">
        <f ca="1">(AP$133*INDEX('Term Pricing'!$O$898:$O$1077,MATCH('Project 1'!AP$8,'Term Pricing'!$C$898:$C$1077,0))*$E215*$F215)+(AP$133*INDEX('Term Pricing'!$P$898:$P$1077,MATCH('Project 1'!AP$8,'Term Pricing'!$C$898:$C$1077,0))*$E215*(1-$F215))</f>
        <v>0</v>
      </c>
      <c r="AQ215" s="212">
        <f ca="1">(AQ$133*INDEX('Term Pricing'!$O$898:$O$1077,MATCH('Project 1'!AQ$8,'Term Pricing'!$C$898:$C$1077,0))*$E215*$F215)+(AQ$133*INDEX('Term Pricing'!$P$898:$P$1077,MATCH('Project 1'!AQ$8,'Term Pricing'!$C$898:$C$1077,0))*$E215*(1-$F215))</f>
        <v>0</v>
      </c>
      <c r="AR215" s="212">
        <f ca="1">(AR$133*INDEX('Term Pricing'!$O$898:$O$1077,MATCH('Project 1'!AR$8,'Term Pricing'!$C$898:$C$1077,0))*$E215*$F215)+(AR$133*INDEX('Term Pricing'!$P$898:$P$1077,MATCH('Project 1'!AR$8,'Term Pricing'!$C$898:$C$1077,0))*$E215*(1-$F215))</f>
        <v>0</v>
      </c>
      <c r="AS215" s="212">
        <f ca="1">(AS$133*INDEX('Term Pricing'!$O$898:$O$1077,MATCH('Project 1'!AS$8,'Term Pricing'!$C$898:$C$1077,0))*$E215*$F215)+(AS$133*INDEX('Term Pricing'!$P$898:$P$1077,MATCH('Project 1'!AS$8,'Term Pricing'!$C$898:$C$1077,0))*$E215*(1-$F215))</f>
        <v>0</v>
      </c>
      <c r="AT215" s="212">
        <f ca="1">(AT$133*INDEX('Term Pricing'!$O$898:$O$1077,MATCH('Project 1'!AT$8,'Term Pricing'!$C$898:$C$1077,0))*$E215*$F215)+(AT$133*INDEX('Term Pricing'!$P$898:$P$1077,MATCH('Project 1'!AT$8,'Term Pricing'!$C$898:$C$1077,0))*$E215*(1-$F215))</f>
        <v>0</v>
      </c>
      <c r="AU215" s="212">
        <f ca="1">(AU$133*INDEX('Term Pricing'!$O$898:$O$1077,MATCH('Project 1'!AU$8,'Term Pricing'!$C$898:$C$1077,0))*$E215*$F215)+(AU$133*INDEX('Term Pricing'!$P$898:$P$1077,MATCH('Project 1'!AU$8,'Term Pricing'!$C$898:$C$1077,0))*$E215*(1-$F215))</f>
        <v>0</v>
      </c>
      <c r="AV215" s="212">
        <f ca="1">(AV$133*INDEX('Term Pricing'!$O$898:$O$1077,MATCH('Project 1'!AV$8,'Term Pricing'!$C$898:$C$1077,0))*$E215*$F215)+(AV$133*INDEX('Term Pricing'!$P$898:$P$1077,MATCH('Project 1'!AV$8,'Term Pricing'!$C$898:$C$1077,0))*$E215*(1-$F215))</f>
        <v>0</v>
      </c>
      <c r="AW215" s="212">
        <f ca="1">(AW$133*INDEX('Term Pricing'!$O$898:$O$1077,MATCH('Project 1'!AW$8,'Term Pricing'!$C$898:$C$1077,0))*$E215*$F215)+(AW$133*INDEX('Term Pricing'!$P$898:$P$1077,MATCH('Project 1'!AW$8,'Term Pricing'!$C$898:$C$1077,0))*$E215*(1-$F215))</f>
        <v>0</v>
      </c>
      <c r="AX215" s="212">
        <f ca="1">(AX$133*INDEX('Term Pricing'!$O$898:$O$1077,MATCH('Project 1'!AX$8,'Term Pricing'!$C$898:$C$1077,0))*$E215*$F215)+(AX$133*INDEX('Term Pricing'!$P$898:$P$1077,MATCH('Project 1'!AX$8,'Term Pricing'!$C$898:$C$1077,0))*$E215*(1-$F215))</f>
        <v>0</v>
      </c>
      <c r="AY215" s="212">
        <f ca="1">(AY$133*INDEX('Term Pricing'!$O$898:$O$1077,MATCH('Project 1'!AY$8,'Term Pricing'!$C$898:$C$1077,0))*$E215*$F215)+(AY$133*INDEX('Term Pricing'!$P$898:$P$1077,MATCH('Project 1'!AY$8,'Term Pricing'!$C$898:$C$1077,0))*$E215*(1-$F215))</f>
        <v>0</v>
      </c>
      <c r="AZ215" s="212">
        <f ca="1">(AZ$133*INDEX('Term Pricing'!$O$898:$O$1077,MATCH('Project 1'!AZ$8,'Term Pricing'!$C$898:$C$1077,0))*$E215*$F215)+(AZ$133*INDEX('Term Pricing'!$P$898:$P$1077,MATCH('Project 1'!AZ$8,'Term Pricing'!$C$898:$C$1077,0))*$E215*(1-$F215))</f>
        <v>0</v>
      </c>
      <c r="BA215" s="212">
        <f ca="1">(BA$133*INDEX('Term Pricing'!$O$898:$O$1077,MATCH('Project 1'!BA$8,'Term Pricing'!$C$898:$C$1077,0))*$E215*$F215)+(BA$133*INDEX('Term Pricing'!$P$898:$P$1077,MATCH('Project 1'!BA$8,'Term Pricing'!$C$898:$C$1077,0))*$E215*(1-$F215))</f>
        <v>0</v>
      </c>
      <c r="BB215" s="212">
        <f ca="1">(BB$133*INDEX('Term Pricing'!$O$898:$O$1077,MATCH('Project 1'!BB$8,'Term Pricing'!$C$898:$C$1077,0))*$E215*$F215)+(BB$133*INDEX('Term Pricing'!$P$898:$P$1077,MATCH('Project 1'!BB$8,'Term Pricing'!$C$898:$C$1077,0))*$E215*(1-$F215))</f>
        <v>0</v>
      </c>
      <c r="BC215" s="212">
        <f ca="1">(BC$133*INDEX('Term Pricing'!$O$898:$O$1077,MATCH('Project 1'!BC$8,'Term Pricing'!$C$898:$C$1077,0))*$E215*$F215)+(BC$133*INDEX('Term Pricing'!$P$898:$P$1077,MATCH('Project 1'!BC$8,'Term Pricing'!$C$898:$C$1077,0))*$E215*(1-$F215))</f>
        <v>0</v>
      </c>
      <c r="BD215" s="212">
        <f ca="1">(BD$133*INDEX('Term Pricing'!$O$898:$O$1077,MATCH('Project 1'!BD$8,'Term Pricing'!$C$898:$C$1077,0))*$E215*$F215)+(BD$133*INDEX('Term Pricing'!$P$898:$P$1077,MATCH('Project 1'!BD$8,'Term Pricing'!$C$898:$C$1077,0))*$E215*(1-$F215))</f>
        <v>0</v>
      </c>
      <c r="BE215" s="212">
        <f ca="1">(BE$133*INDEX('Term Pricing'!$O$898:$O$1077,MATCH('Project 1'!BE$8,'Term Pricing'!$C$898:$C$1077,0))*$E215*$F215)+(BE$133*INDEX('Term Pricing'!$P$898:$P$1077,MATCH('Project 1'!BE$8,'Term Pricing'!$C$898:$C$1077,0))*$E215*(1-$F215))</f>
        <v>0</v>
      </c>
      <c r="BF215" s="212">
        <f ca="1">(BF$133*INDEX('Term Pricing'!$O$898:$O$1077,MATCH('Project 1'!BF$8,'Term Pricing'!$C$898:$C$1077,0))*$E215*$F215)+(BF$133*INDEX('Term Pricing'!$P$898:$P$1077,MATCH('Project 1'!BF$8,'Term Pricing'!$C$898:$C$1077,0))*$E215*(1-$F215))</f>
        <v>0</v>
      </c>
      <c r="BG215" s="212">
        <f ca="1">(BG$133*INDEX('Term Pricing'!$O$898:$O$1077,MATCH('Project 1'!BG$8,'Term Pricing'!$C$898:$C$1077,0))*$E215*$F215)+(BG$133*INDEX('Term Pricing'!$P$898:$P$1077,MATCH('Project 1'!BG$8,'Term Pricing'!$C$898:$C$1077,0))*$E215*(1-$F215))</f>
        <v>0</v>
      </c>
      <c r="BH215" s="212">
        <f ca="1">(BH$133*INDEX('Term Pricing'!$O$898:$O$1077,MATCH('Project 1'!BH$8,'Term Pricing'!$C$898:$C$1077,0))*$E215*$F215)+(BH$133*INDEX('Term Pricing'!$P$898:$P$1077,MATCH('Project 1'!BH$8,'Term Pricing'!$C$898:$C$1077,0))*$E215*(1-$F215))</f>
        <v>0</v>
      </c>
      <c r="BI215" s="212">
        <f ca="1">(BI$133*INDEX('Term Pricing'!$O$898:$O$1077,MATCH('Project 1'!BI$8,'Term Pricing'!$C$898:$C$1077,0))*$E215*$F215)+(BI$133*INDEX('Term Pricing'!$P$898:$P$1077,MATCH('Project 1'!BI$8,'Term Pricing'!$C$898:$C$1077,0))*$E215*(1-$F215))</f>
        <v>0</v>
      </c>
      <c r="BJ215" s="212">
        <f ca="1">(BJ$133*INDEX('Term Pricing'!$O$898:$O$1077,MATCH('Project 1'!BJ$8,'Term Pricing'!$C$898:$C$1077,0))*$E215*$F215)+(BJ$133*INDEX('Term Pricing'!$P$898:$P$1077,MATCH('Project 1'!BJ$8,'Term Pricing'!$C$898:$C$1077,0))*$E215*(1-$F215))</f>
        <v>0</v>
      </c>
      <c r="BK215" s="212">
        <f ca="1">(BK$133*INDEX('Term Pricing'!$O$898:$O$1077,MATCH('Project 1'!BK$8,'Term Pricing'!$C$898:$C$1077,0))*$E215*$F215)+(BK$133*INDEX('Term Pricing'!$P$898:$P$1077,MATCH('Project 1'!BK$8,'Term Pricing'!$C$898:$C$1077,0))*$E215*(1-$F215))</f>
        <v>0</v>
      </c>
      <c r="BL215" s="212">
        <f ca="1">(BL$133*INDEX('Term Pricing'!$O$898:$O$1077,MATCH('Project 1'!BL$8,'Term Pricing'!$C$898:$C$1077,0))*$E215*$F215)+(BL$133*INDEX('Term Pricing'!$P$898:$P$1077,MATCH('Project 1'!BL$8,'Term Pricing'!$C$898:$C$1077,0))*$E215*(1-$F215))</f>
        <v>0</v>
      </c>
      <c r="BM215" s="212">
        <f ca="1">(BM$133*INDEX('Term Pricing'!$O$898:$O$1077,MATCH('Project 1'!BM$8,'Term Pricing'!$C$898:$C$1077,0))*$E215*$F215)+(BM$133*INDEX('Term Pricing'!$P$898:$P$1077,MATCH('Project 1'!BM$8,'Term Pricing'!$C$898:$C$1077,0))*$E215*(1-$F215))</f>
        <v>0</v>
      </c>
      <c r="BN215" s="212">
        <f ca="1">(BN$133*INDEX('Term Pricing'!$O$898:$O$1077,MATCH('Project 1'!BN$8,'Term Pricing'!$C$898:$C$1077,0))*$E215*$F215)+(BN$133*INDEX('Term Pricing'!$P$898:$P$1077,MATCH('Project 1'!BN$8,'Term Pricing'!$C$898:$C$1077,0))*$E215*(1-$F215))</f>
        <v>0</v>
      </c>
      <c r="BO215" s="212">
        <f ca="1">(BO$133*INDEX('Term Pricing'!$O$898:$O$1077,MATCH('Project 1'!BO$8,'Term Pricing'!$C$898:$C$1077,0))*$E215*$F215)+(BO$133*INDEX('Term Pricing'!$P$898:$P$1077,MATCH('Project 1'!BO$8,'Term Pricing'!$C$898:$C$1077,0))*$E215*(1-$F215))</f>
        <v>0</v>
      </c>
      <c r="BP215" s="212">
        <f ca="1">(BP$133*INDEX('Term Pricing'!$O$898:$O$1077,MATCH('Project 1'!BP$8,'Term Pricing'!$C$898:$C$1077,0))*$E215*$F215)+(BP$133*INDEX('Term Pricing'!$P$898:$P$1077,MATCH('Project 1'!BP$8,'Term Pricing'!$C$898:$C$1077,0))*$E215*(1-$F215))</f>
        <v>0</v>
      </c>
      <c r="BQ215" s="212">
        <f ca="1">(BQ$133*INDEX('Term Pricing'!$O$898:$O$1077,MATCH('Project 1'!BQ$8,'Term Pricing'!$C$898:$C$1077,0))*$E215*$F215)+(BQ$133*INDEX('Term Pricing'!$P$898:$P$1077,MATCH('Project 1'!BQ$8,'Term Pricing'!$C$898:$C$1077,0))*$E215*(1-$F215))</f>
        <v>0</v>
      </c>
      <c r="BR215" s="212">
        <f ca="1">(BR$133*INDEX('Term Pricing'!$O$898:$O$1077,MATCH('Project 1'!BR$8,'Term Pricing'!$C$898:$C$1077,0))*$E215*$F215)+(BR$133*INDEX('Term Pricing'!$P$898:$P$1077,MATCH('Project 1'!BR$8,'Term Pricing'!$C$898:$C$1077,0))*$E215*(1-$F215))</f>
        <v>0</v>
      </c>
      <c r="BS215" s="212">
        <f ca="1">(BS$133*INDEX('Term Pricing'!$O$898:$O$1077,MATCH('Project 1'!BS$8,'Term Pricing'!$C$898:$C$1077,0))*$E215*$F215)+(BS$133*INDEX('Term Pricing'!$P$898:$P$1077,MATCH('Project 1'!BS$8,'Term Pricing'!$C$898:$C$1077,0))*$E215*(1-$F215))</f>
        <v>0</v>
      </c>
      <c r="BT215" s="212">
        <f ca="1">(BT$133*INDEX('Term Pricing'!$O$898:$O$1077,MATCH('Project 1'!BT$8,'Term Pricing'!$C$898:$C$1077,0))*$E215*$F215)+(BT$133*INDEX('Term Pricing'!$P$898:$P$1077,MATCH('Project 1'!BT$8,'Term Pricing'!$C$898:$C$1077,0))*$E215*(1-$F215))</f>
        <v>0</v>
      </c>
      <c r="BU215" s="212">
        <f ca="1">(BU$133*INDEX('Term Pricing'!$O$898:$O$1077,MATCH('Project 1'!BU$8,'Term Pricing'!$C$898:$C$1077,0))*$E215*$F215)+(BU$133*INDEX('Term Pricing'!$P$898:$P$1077,MATCH('Project 1'!BU$8,'Term Pricing'!$C$898:$C$1077,0))*$E215*(1-$F215))</f>
        <v>0</v>
      </c>
      <c r="BV215" s="212">
        <f ca="1">(BV$133*INDEX('Term Pricing'!$O$898:$O$1077,MATCH('Project 1'!BV$8,'Term Pricing'!$C$898:$C$1077,0))*$E215*$F215)+(BV$133*INDEX('Term Pricing'!$P$898:$P$1077,MATCH('Project 1'!BV$8,'Term Pricing'!$C$898:$C$1077,0))*$E215*(1-$F215))</f>
        <v>0</v>
      </c>
      <c r="BW215" s="212">
        <f ca="1">(BW$133*INDEX('Term Pricing'!$O$898:$O$1077,MATCH('Project 1'!BW$8,'Term Pricing'!$C$898:$C$1077,0))*$E215*$F215)+(BW$133*INDEX('Term Pricing'!$P$898:$P$1077,MATCH('Project 1'!BW$8,'Term Pricing'!$C$898:$C$1077,0))*$E215*(1-$F215))</f>
        <v>0</v>
      </c>
      <c r="BX215" s="212">
        <f ca="1">(BX$133*INDEX('Term Pricing'!$O$898:$O$1077,MATCH('Project 1'!BX$8,'Term Pricing'!$C$898:$C$1077,0))*$E215*$F215)+(BX$133*INDEX('Term Pricing'!$P$898:$P$1077,MATCH('Project 1'!BX$8,'Term Pricing'!$C$898:$C$1077,0))*$E215*(1-$F215))</f>
        <v>0</v>
      </c>
      <c r="BY215" s="212">
        <f ca="1">(BY$133*INDEX('Term Pricing'!$O$898:$O$1077,MATCH('Project 1'!BY$8,'Term Pricing'!$C$898:$C$1077,0))*$E215*$F215)+(BY$133*INDEX('Term Pricing'!$P$898:$P$1077,MATCH('Project 1'!BY$8,'Term Pricing'!$C$898:$C$1077,0))*$E215*(1-$F215))</f>
        <v>0</v>
      </c>
      <c r="BZ215" s="212">
        <f ca="1">(BZ$133*INDEX('Term Pricing'!$O$898:$O$1077,MATCH('Project 1'!BZ$8,'Term Pricing'!$C$898:$C$1077,0))*$E215*$F215)+(BZ$133*INDEX('Term Pricing'!$P$898:$P$1077,MATCH('Project 1'!BZ$8,'Term Pricing'!$C$898:$C$1077,0))*$E215*(1-$F215))</f>
        <v>0</v>
      </c>
      <c r="CA215" s="212">
        <f ca="1">(CA$133*INDEX('Term Pricing'!$O$898:$O$1077,MATCH('Project 1'!CA$8,'Term Pricing'!$C$898:$C$1077,0))*$E215*$F215)+(CA$133*INDEX('Term Pricing'!$P$898:$P$1077,MATCH('Project 1'!CA$8,'Term Pricing'!$C$898:$C$1077,0))*$E215*(1-$F215))</f>
        <v>0</v>
      </c>
      <c r="CB215" s="212">
        <f ca="1">(CB$133*INDEX('Term Pricing'!$O$898:$O$1077,MATCH('Project 1'!CB$8,'Term Pricing'!$C$898:$C$1077,0))*$E215*$F215)+(CB$133*INDEX('Term Pricing'!$P$898:$P$1077,MATCH('Project 1'!CB$8,'Term Pricing'!$C$898:$C$1077,0))*$E215*(1-$F215))</f>
        <v>0</v>
      </c>
      <c r="CC215" s="212">
        <f ca="1">(CC$133*INDEX('Term Pricing'!$O$898:$O$1077,MATCH('Project 1'!CC$8,'Term Pricing'!$C$898:$C$1077,0))*$E215*$F215)+(CC$133*INDEX('Term Pricing'!$P$898:$P$1077,MATCH('Project 1'!CC$8,'Term Pricing'!$C$898:$C$1077,0))*$E215*(1-$F215))</f>
        <v>0</v>
      </c>
      <c r="CD215" s="212">
        <f ca="1">(CD$133*INDEX('Term Pricing'!$O$898:$O$1077,MATCH('Project 1'!CD$8,'Term Pricing'!$C$898:$C$1077,0))*$E215*$F215)+(CD$133*INDEX('Term Pricing'!$P$898:$P$1077,MATCH('Project 1'!CD$8,'Term Pricing'!$C$898:$C$1077,0))*$E215*(1-$F215))</f>
        <v>0</v>
      </c>
      <c r="CE215" s="212">
        <f ca="1">(CE$133*INDEX('Term Pricing'!$O$898:$O$1077,MATCH('Project 1'!CE$8,'Term Pricing'!$C$898:$C$1077,0))*$E215*$F215)+(CE$133*INDEX('Term Pricing'!$P$898:$P$1077,MATCH('Project 1'!CE$8,'Term Pricing'!$C$898:$C$1077,0))*$E215*(1-$F215))</f>
        <v>0</v>
      </c>
      <c r="CF215" s="212">
        <f ca="1">(CF$133*INDEX('Term Pricing'!$O$898:$O$1077,MATCH('Project 1'!CF$8,'Term Pricing'!$C$898:$C$1077,0))*$E215*$F215)+(CF$133*INDEX('Term Pricing'!$P$898:$P$1077,MATCH('Project 1'!CF$8,'Term Pricing'!$C$898:$C$1077,0))*$E215*(1-$F215))</f>
        <v>0</v>
      </c>
      <c r="CG215" s="212">
        <f ca="1">(CG$133*INDEX('Term Pricing'!$O$898:$O$1077,MATCH('Project 1'!CG$8,'Term Pricing'!$C$898:$C$1077,0))*$E215*$F215)+(CG$133*INDEX('Term Pricing'!$P$898:$P$1077,MATCH('Project 1'!CG$8,'Term Pricing'!$C$898:$C$1077,0))*$E215*(1-$F215))</f>
        <v>0</v>
      </c>
      <c r="CH215" s="212">
        <f ca="1">(CH$133*INDEX('Term Pricing'!$O$898:$O$1077,MATCH('Project 1'!CH$8,'Term Pricing'!$C$898:$C$1077,0))*$E215*$F215)+(CH$133*INDEX('Term Pricing'!$P$898:$P$1077,MATCH('Project 1'!CH$8,'Term Pricing'!$C$898:$C$1077,0))*$E215*(1-$F215))</f>
        <v>0</v>
      </c>
      <c r="CI215" s="212">
        <f ca="1">(CI$133*INDEX('Term Pricing'!$O$898:$O$1077,MATCH('Project 1'!CI$8,'Term Pricing'!$C$898:$C$1077,0))*$E215*$F215)+(CI$133*INDEX('Term Pricing'!$P$898:$P$1077,MATCH('Project 1'!CI$8,'Term Pricing'!$C$898:$C$1077,0))*$E215*(1-$F215))</f>
        <v>0</v>
      </c>
      <c r="CJ215" s="212">
        <f ca="1">(CJ$133*INDEX('Term Pricing'!$O$898:$O$1077,MATCH('Project 1'!CJ$8,'Term Pricing'!$C$898:$C$1077,0))*$E215*$F215)+(CJ$133*INDEX('Term Pricing'!$P$898:$P$1077,MATCH('Project 1'!CJ$8,'Term Pricing'!$C$898:$C$1077,0))*$E215*(1-$F215))</f>
        <v>0</v>
      </c>
      <c r="CK215" s="212">
        <f ca="1">(CK$133*INDEX('Term Pricing'!$O$898:$O$1077,MATCH('Project 1'!CK$8,'Term Pricing'!$C$898:$C$1077,0))*$E215*$F215)+(CK$133*INDEX('Term Pricing'!$P$898:$P$1077,MATCH('Project 1'!CK$8,'Term Pricing'!$C$898:$C$1077,0))*$E215*(1-$F215))</f>
        <v>0</v>
      </c>
      <c r="CL215" s="212">
        <f ca="1">(CL$133*INDEX('Term Pricing'!$O$898:$O$1077,MATCH('Project 1'!CL$8,'Term Pricing'!$C$898:$C$1077,0))*$E215*$F215)+(CL$133*INDEX('Term Pricing'!$P$898:$P$1077,MATCH('Project 1'!CL$8,'Term Pricing'!$C$898:$C$1077,0))*$E215*(1-$F215))</f>
        <v>0</v>
      </c>
      <c r="CM215" s="212">
        <f ca="1">(CM$133*INDEX('Term Pricing'!$O$898:$O$1077,MATCH('Project 1'!CM$8,'Term Pricing'!$C$898:$C$1077,0))*$E215*$F215)+(CM$133*INDEX('Term Pricing'!$P$898:$P$1077,MATCH('Project 1'!CM$8,'Term Pricing'!$C$898:$C$1077,0))*$E215*(1-$F215))</f>
        <v>0</v>
      </c>
      <c r="CN215" s="212">
        <f ca="1">(CN$133*INDEX('Term Pricing'!$O$898:$O$1077,MATCH('Project 1'!CN$8,'Term Pricing'!$C$898:$C$1077,0))*$E215*$F215)+(CN$133*INDEX('Term Pricing'!$P$898:$P$1077,MATCH('Project 1'!CN$8,'Term Pricing'!$C$898:$C$1077,0))*$E215*(1-$F215))</f>
        <v>0</v>
      </c>
      <c r="CO215" s="212">
        <f ca="1">(CO$133*INDEX('Term Pricing'!$O$898:$O$1077,MATCH('Project 1'!CO$8,'Term Pricing'!$C$898:$C$1077,0))*$E215*$F215)+(CO$133*INDEX('Term Pricing'!$P$898:$P$1077,MATCH('Project 1'!CO$8,'Term Pricing'!$C$898:$C$1077,0))*$E215*(1-$F215))</f>
        <v>0</v>
      </c>
      <c r="CP215" s="212">
        <f ca="1">(CP$133*INDEX('Term Pricing'!$O$898:$O$1077,MATCH('Project 1'!CP$8,'Term Pricing'!$C$898:$C$1077,0))*$E215*$F215)+(CP$133*INDEX('Term Pricing'!$P$898:$P$1077,MATCH('Project 1'!CP$8,'Term Pricing'!$C$898:$C$1077,0))*$E215*(1-$F215))</f>
        <v>0</v>
      </c>
      <c r="CQ215" s="212">
        <f ca="1">(CQ$133*INDEX('Term Pricing'!$O$898:$O$1077,MATCH('Project 1'!CQ$8,'Term Pricing'!$C$898:$C$1077,0))*$E215*$F215)+(CQ$133*INDEX('Term Pricing'!$P$898:$P$1077,MATCH('Project 1'!CQ$8,'Term Pricing'!$C$898:$C$1077,0))*$E215*(1-$F215))</f>
        <v>0</v>
      </c>
      <c r="CR215" s="212">
        <f ca="1">(CR$133*INDEX('Term Pricing'!$O$898:$O$1077,MATCH('Project 1'!CR$8,'Term Pricing'!$C$898:$C$1077,0))*$E215*$F215)+(CR$133*INDEX('Term Pricing'!$P$898:$P$1077,MATCH('Project 1'!CR$8,'Term Pricing'!$C$898:$C$1077,0))*$E215*(1-$F215))</f>
        <v>0</v>
      </c>
      <c r="CS215" s="212">
        <f ca="1">(CS$133*INDEX('Term Pricing'!$O$898:$O$1077,MATCH('Project 1'!CS$8,'Term Pricing'!$C$898:$C$1077,0))*$E215*$F215)+(CS$133*INDEX('Term Pricing'!$P$898:$P$1077,MATCH('Project 1'!CS$8,'Term Pricing'!$C$898:$C$1077,0))*$E215*(1-$F215))</f>
        <v>0</v>
      </c>
      <c r="CT215" s="212">
        <f ca="1">(CT$133*INDEX('Term Pricing'!$O$898:$O$1077,MATCH('Project 1'!CT$8,'Term Pricing'!$C$898:$C$1077,0))*$E215*$F215)+(CT$133*INDEX('Term Pricing'!$P$898:$P$1077,MATCH('Project 1'!CT$8,'Term Pricing'!$C$898:$C$1077,0))*$E215*(1-$F215))</f>
        <v>0</v>
      </c>
      <c r="CU215" s="212">
        <f ca="1">(CU$133*INDEX('Term Pricing'!$O$898:$O$1077,MATCH('Project 1'!CU$8,'Term Pricing'!$C$898:$C$1077,0))*$E215*$F215)+(CU$133*INDEX('Term Pricing'!$P$898:$P$1077,MATCH('Project 1'!CU$8,'Term Pricing'!$C$898:$C$1077,0))*$E215*(1-$F215))</f>
        <v>0</v>
      </c>
      <c r="CV215" s="212">
        <f ca="1">(CV$133*INDEX('Term Pricing'!$O$898:$O$1077,MATCH('Project 1'!CV$8,'Term Pricing'!$C$898:$C$1077,0))*$E215*$F215)+(CV$133*INDEX('Term Pricing'!$P$898:$P$1077,MATCH('Project 1'!CV$8,'Term Pricing'!$C$898:$C$1077,0))*$E215*(1-$F215))</f>
        <v>0</v>
      </c>
      <c r="CW215" s="212">
        <f ca="1">(CW$133*INDEX('Term Pricing'!$O$898:$O$1077,MATCH('Project 1'!CW$8,'Term Pricing'!$C$898:$C$1077,0))*$E215*$F215)+(CW$133*INDEX('Term Pricing'!$P$898:$P$1077,MATCH('Project 1'!CW$8,'Term Pricing'!$C$898:$C$1077,0))*$E215*(1-$F215))</f>
        <v>0</v>
      </c>
      <c r="CX215" s="212">
        <f ca="1">(CX$133*INDEX('Term Pricing'!$O$898:$O$1077,MATCH('Project 1'!CX$8,'Term Pricing'!$C$898:$C$1077,0))*$E215*$F215)+(CX$133*INDEX('Term Pricing'!$P$898:$P$1077,MATCH('Project 1'!CX$8,'Term Pricing'!$C$898:$C$1077,0))*$E215*(1-$F215))</f>
        <v>0</v>
      </c>
      <c r="CY215" s="212">
        <f ca="1">(CY$133*INDEX('Term Pricing'!$O$898:$O$1077,MATCH('Project 1'!CY$8,'Term Pricing'!$C$898:$C$1077,0))*$E215*$F215)+(CY$133*INDEX('Term Pricing'!$P$898:$P$1077,MATCH('Project 1'!CY$8,'Term Pricing'!$C$898:$C$1077,0))*$E215*(1-$F215))</f>
        <v>0</v>
      </c>
      <c r="CZ215" s="212">
        <f ca="1">(CZ$133*INDEX('Term Pricing'!$O$898:$O$1077,MATCH('Project 1'!CZ$8,'Term Pricing'!$C$898:$C$1077,0))*$E215*$F215)+(CZ$133*INDEX('Term Pricing'!$P$898:$P$1077,MATCH('Project 1'!CZ$8,'Term Pricing'!$C$898:$C$1077,0))*$E215*(1-$F215))</f>
        <v>0</v>
      </c>
      <c r="DA215" s="212">
        <f ca="1">(DA$133*INDEX('Term Pricing'!$O$898:$O$1077,MATCH('Project 1'!DA$8,'Term Pricing'!$C$898:$C$1077,0))*$E215*$F215)+(DA$133*INDEX('Term Pricing'!$P$898:$P$1077,MATCH('Project 1'!DA$8,'Term Pricing'!$C$898:$C$1077,0))*$E215*(1-$F215))</f>
        <v>0</v>
      </c>
      <c r="DB215" s="212">
        <f ca="1">(DB$133*INDEX('Term Pricing'!$O$898:$O$1077,MATCH('Project 1'!DB$8,'Term Pricing'!$C$898:$C$1077,0))*$E215*$F215)+(DB$133*INDEX('Term Pricing'!$P$898:$P$1077,MATCH('Project 1'!DB$8,'Term Pricing'!$C$898:$C$1077,0))*$E215*(1-$F215))</f>
        <v>0</v>
      </c>
      <c r="DC215" s="212">
        <f ca="1">(DC$133*INDEX('Term Pricing'!$O$898:$O$1077,MATCH('Project 1'!DC$8,'Term Pricing'!$C$898:$C$1077,0))*$E215*$F215)+(DC$133*INDEX('Term Pricing'!$P$898:$P$1077,MATCH('Project 1'!DC$8,'Term Pricing'!$C$898:$C$1077,0))*$E215*(1-$F215))</f>
        <v>0</v>
      </c>
      <c r="DD215" s="212">
        <f ca="1">(DD$133*INDEX('Term Pricing'!$O$898:$O$1077,MATCH('Project 1'!DD$8,'Term Pricing'!$C$898:$C$1077,0))*$E215*$F215)+(DD$133*INDEX('Term Pricing'!$P$898:$P$1077,MATCH('Project 1'!DD$8,'Term Pricing'!$C$898:$C$1077,0))*$E215*(1-$F215))</f>
        <v>0</v>
      </c>
      <c r="DE215" s="212">
        <f ca="1">(DE$133*INDEX('Term Pricing'!$O$898:$O$1077,MATCH('Project 1'!DE$8,'Term Pricing'!$C$898:$C$1077,0))*$E215*$F215)+(DE$133*INDEX('Term Pricing'!$P$898:$P$1077,MATCH('Project 1'!DE$8,'Term Pricing'!$C$898:$C$1077,0))*$E215*(1-$F215))</f>
        <v>0</v>
      </c>
      <c r="DF215" s="212">
        <f ca="1">(DF$133*INDEX('Term Pricing'!$O$898:$O$1077,MATCH('Project 1'!DF$8,'Term Pricing'!$C$898:$C$1077,0))*$E215*$F215)+(DF$133*INDEX('Term Pricing'!$P$898:$P$1077,MATCH('Project 1'!DF$8,'Term Pricing'!$C$898:$C$1077,0))*$E215*(1-$F215))</f>
        <v>0</v>
      </c>
      <c r="DG215" s="212">
        <f ca="1">(DG$133*INDEX('Term Pricing'!$O$898:$O$1077,MATCH('Project 1'!DG$8,'Term Pricing'!$C$898:$C$1077,0))*$E215*$F215)+(DG$133*INDEX('Term Pricing'!$P$898:$P$1077,MATCH('Project 1'!DG$8,'Term Pricing'!$C$898:$C$1077,0))*$E215*(1-$F215))</f>
        <v>0</v>
      </c>
      <c r="DH215" s="212">
        <f ca="1">(DH$133*INDEX('Term Pricing'!$O$898:$O$1077,MATCH('Project 1'!DH$8,'Term Pricing'!$C$898:$C$1077,0))*$E215*$F215)+(DH$133*INDEX('Term Pricing'!$P$898:$P$1077,MATCH('Project 1'!DH$8,'Term Pricing'!$C$898:$C$1077,0))*$E215*(1-$F215))</f>
        <v>0</v>
      </c>
      <c r="DI215" s="212">
        <f ca="1">(DI$133*INDEX('Term Pricing'!$O$898:$O$1077,MATCH('Project 1'!DI$8,'Term Pricing'!$C$898:$C$1077,0))*$E215*$F215)+(DI$133*INDEX('Term Pricing'!$P$898:$P$1077,MATCH('Project 1'!DI$8,'Term Pricing'!$C$898:$C$1077,0))*$E215*(1-$F215))</f>
        <v>0</v>
      </c>
      <c r="DJ215" s="212">
        <f ca="1">(DJ$133*INDEX('Term Pricing'!$O$898:$O$1077,MATCH('Project 1'!DJ$8,'Term Pricing'!$C$898:$C$1077,0))*$E215*$F215)+(DJ$133*INDEX('Term Pricing'!$P$898:$P$1077,MATCH('Project 1'!DJ$8,'Term Pricing'!$C$898:$C$1077,0))*$E215*(1-$F215))</f>
        <v>0</v>
      </c>
      <c r="DK215" s="212">
        <f ca="1">(DK$133*INDEX('Term Pricing'!$O$898:$O$1077,MATCH('Project 1'!DK$8,'Term Pricing'!$C$898:$C$1077,0))*$E215*$F215)+(DK$133*INDEX('Term Pricing'!$P$898:$P$1077,MATCH('Project 1'!DK$8,'Term Pricing'!$C$898:$C$1077,0))*$E215*(1-$F215))</f>
        <v>0</v>
      </c>
      <c r="DL215" s="212">
        <f ca="1">(DL$133*INDEX('Term Pricing'!$O$898:$O$1077,MATCH('Project 1'!DL$8,'Term Pricing'!$C$898:$C$1077,0))*$E215*$F215)+(DL$133*INDEX('Term Pricing'!$P$898:$P$1077,MATCH('Project 1'!DL$8,'Term Pricing'!$C$898:$C$1077,0))*$E215*(1-$F215))</f>
        <v>0</v>
      </c>
      <c r="DM215" s="212">
        <f ca="1">(DM$133*INDEX('Term Pricing'!$O$898:$O$1077,MATCH('Project 1'!DM$8,'Term Pricing'!$C$898:$C$1077,0))*$E215*$F215)+(DM$133*INDEX('Term Pricing'!$P$898:$P$1077,MATCH('Project 1'!DM$8,'Term Pricing'!$C$898:$C$1077,0))*$E215*(1-$F215))</f>
        <v>0</v>
      </c>
      <c r="DN215" s="212">
        <f ca="1">(DN$133*INDEX('Term Pricing'!$O$898:$O$1077,MATCH('Project 1'!DN$8,'Term Pricing'!$C$898:$C$1077,0))*$E215*$F215)+(DN$133*INDEX('Term Pricing'!$P$898:$P$1077,MATCH('Project 1'!DN$8,'Term Pricing'!$C$898:$C$1077,0))*$E215*(1-$F215))</f>
        <v>0</v>
      </c>
      <c r="DO215" s="212">
        <f ca="1">(DO$133*INDEX('Term Pricing'!$O$898:$O$1077,MATCH('Project 1'!DO$8,'Term Pricing'!$C$898:$C$1077,0))*$E215*$F215)+(DO$133*INDEX('Term Pricing'!$P$898:$P$1077,MATCH('Project 1'!DO$8,'Term Pricing'!$C$898:$C$1077,0))*$E215*(1-$F215))</f>
        <v>0</v>
      </c>
      <c r="DP215" s="212">
        <f ca="1">(DP$133*INDEX('Term Pricing'!$O$898:$O$1077,MATCH('Project 1'!DP$8,'Term Pricing'!$C$898:$C$1077,0))*$E215*$F215)+(DP$133*INDEX('Term Pricing'!$P$898:$P$1077,MATCH('Project 1'!DP$8,'Term Pricing'!$C$898:$C$1077,0))*$E215*(1-$F215))</f>
        <v>0</v>
      </c>
      <c r="DQ215" s="212">
        <f ca="1">(DQ$133*INDEX('Term Pricing'!$O$898:$O$1077,MATCH('Project 1'!DQ$8,'Term Pricing'!$C$898:$C$1077,0))*$E215*$F215)+(DQ$133*INDEX('Term Pricing'!$P$898:$P$1077,MATCH('Project 1'!DQ$8,'Term Pricing'!$C$898:$C$1077,0))*$E215*(1-$F215))</f>
        <v>0</v>
      </c>
      <c r="DR215" s="212">
        <f ca="1">(DR$133*INDEX('Term Pricing'!$O$898:$O$1077,MATCH('Project 1'!DR$8,'Term Pricing'!$C$898:$C$1077,0))*$E215*$F215)+(DR$133*INDEX('Term Pricing'!$P$898:$P$1077,MATCH('Project 1'!DR$8,'Term Pricing'!$C$898:$C$1077,0))*$E215*(1-$F215))</f>
        <v>0</v>
      </c>
      <c r="DS215" s="212">
        <f ca="1">(DS$133*INDEX('Term Pricing'!$O$898:$O$1077,MATCH('Project 1'!DS$8,'Term Pricing'!$C$898:$C$1077,0))*$E215*$F215)+(DS$133*INDEX('Term Pricing'!$P$898:$P$1077,MATCH('Project 1'!DS$8,'Term Pricing'!$C$898:$C$1077,0))*$E215*(1-$F215))</f>
        <v>0</v>
      </c>
      <c r="DT215" s="212">
        <f ca="1">(DT$133*INDEX('Term Pricing'!$O$898:$O$1077,MATCH('Project 1'!DT$8,'Term Pricing'!$C$898:$C$1077,0))*$E215*$F215)+(DT$133*INDEX('Term Pricing'!$P$898:$P$1077,MATCH('Project 1'!DT$8,'Term Pricing'!$C$898:$C$1077,0))*$E215*(1-$F215))</f>
        <v>0</v>
      </c>
      <c r="DU215" s="212">
        <f ca="1">(DU$133*INDEX('Term Pricing'!$O$898:$O$1077,MATCH('Project 1'!DU$8,'Term Pricing'!$C$898:$C$1077,0))*$E215*$F215)+(DU$133*INDEX('Term Pricing'!$P$898:$P$1077,MATCH('Project 1'!DU$8,'Term Pricing'!$C$898:$C$1077,0))*$E215*(1-$F215))</f>
        <v>0</v>
      </c>
      <c r="DV215" s="212">
        <f ca="1">(DV$133*INDEX('Term Pricing'!$O$898:$O$1077,MATCH('Project 1'!DV$8,'Term Pricing'!$C$898:$C$1077,0))*$E215*$F215)+(DV$133*INDEX('Term Pricing'!$P$898:$P$1077,MATCH('Project 1'!DV$8,'Term Pricing'!$C$898:$C$1077,0))*$E215*(1-$F215))</f>
        <v>0</v>
      </c>
      <c r="DW215" s="212">
        <f ca="1">(DW$133*INDEX('Term Pricing'!$O$898:$O$1077,MATCH('Project 1'!DW$8,'Term Pricing'!$C$898:$C$1077,0))*$E215*$F215)+(DW$133*INDEX('Term Pricing'!$P$898:$P$1077,MATCH('Project 1'!DW$8,'Term Pricing'!$C$898:$C$1077,0))*$E215*(1-$F215))</f>
        <v>0</v>
      </c>
      <c r="DX215" s="212">
        <f ca="1">(DX$133*INDEX('Term Pricing'!$O$898:$O$1077,MATCH('Project 1'!DX$8,'Term Pricing'!$C$898:$C$1077,0))*$E215*$F215)+(DX$133*INDEX('Term Pricing'!$P$898:$P$1077,MATCH('Project 1'!DX$8,'Term Pricing'!$C$898:$C$1077,0))*$E215*(1-$F215))</f>
        <v>0</v>
      </c>
      <c r="DY215" s="212">
        <f ca="1">(DY$133*INDEX('Term Pricing'!$O$898:$O$1077,MATCH('Project 1'!DY$8,'Term Pricing'!$C$898:$C$1077,0))*$E215*$F215)+(DY$133*INDEX('Term Pricing'!$P$898:$P$1077,MATCH('Project 1'!DY$8,'Term Pricing'!$C$898:$C$1077,0))*$E215*(1-$F215))</f>
        <v>0</v>
      </c>
      <c r="DZ215" s="212">
        <f ca="1">(DZ$133*INDEX('Term Pricing'!$O$898:$O$1077,MATCH('Project 1'!DZ$8,'Term Pricing'!$C$898:$C$1077,0))*$E215*$F215)+(DZ$133*INDEX('Term Pricing'!$P$898:$P$1077,MATCH('Project 1'!DZ$8,'Term Pricing'!$C$898:$C$1077,0))*$E215*(1-$F215))</f>
        <v>0</v>
      </c>
    </row>
    <row r="216" spans="1:130">
      <c r="A216" s="151"/>
      <c r="C216" s="34" t="s">
        <v>260</v>
      </c>
      <c r="E216" s="70">
        <f>Inputs!H146</f>
        <v>0.2</v>
      </c>
      <c r="F216" s="70">
        <f>Inputs!I146</f>
        <v>0.6</v>
      </c>
      <c r="G216" s="54" t="s">
        <v>83</v>
      </c>
      <c r="H216" s="272">
        <f ca="1">IFERROR(SUM($J216:$DZ216)/(SUM($J$133:$DZ$133)*E216),0)</f>
        <v>0</v>
      </c>
      <c r="I216" s="29"/>
      <c r="J216" s="212">
        <f>(J$133*INDEX('Term Pricing'!$O$1083:$O$1262,MATCH('Project 1'!J$8,'Term Pricing'!$C$1083:$C$1262,0))*$E216*$F216)+(J$133*INDEX('Term Pricing'!$P$1083:$P$1262,MATCH('Project 1'!J$8,'Term Pricing'!$C$1083:$C$1262,0))*$E216*(1-$F216))</f>
        <v>0</v>
      </c>
      <c r="K216" s="212">
        <f>(K$133*INDEX('Term Pricing'!$O$1083:$O$1262,MATCH('Project 1'!K$8,'Term Pricing'!$C$1083:$C$1262,0))*$E216*$F216)+(K$133*INDEX('Term Pricing'!$P$1083:$P$1262,MATCH('Project 1'!K$8,'Term Pricing'!$C$1083:$C$1262,0))*$E216*(1-$F216))</f>
        <v>0</v>
      </c>
      <c r="L216" s="212">
        <f>(L$133*INDEX('Term Pricing'!$O$1083:$O$1262,MATCH('Project 1'!L$8,'Term Pricing'!$C$1083:$C$1262,0))*$E216*$F216)+(L$133*INDEX('Term Pricing'!$P$1083:$P$1262,MATCH('Project 1'!L$8,'Term Pricing'!$C$1083:$C$1262,0))*$E216*(1-$F216))</f>
        <v>0</v>
      </c>
      <c r="M216" s="212">
        <f>(M$133*INDEX('Term Pricing'!$O$1083:$O$1262,MATCH('Project 1'!M$8,'Term Pricing'!$C$1083:$C$1262,0))*$E216*$F216)+(M$133*INDEX('Term Pricing'!$P$1083:$P$1262,MATCH('Project 1'!M$8,'Term Pricing'!$C$1083:$C$1262,0))*$E216*(1-$F216))</f>
        <v>0</v>
      </c>
      <c r="N216" s="212">
        <f>(N$133*INDEX('Term Pricing'!$O$1083:$O$1262,MATCH('Project 1'!N$8,'Term Pricing'!$C$1083:$C$1262,0))*$E216*$F216)+(N$133*INDEX('Term Pricing'!$P$1083:$P$1262,MATCH('Project 1'!N$8,'Term Pricing'!$C$1083:$C$1262,0))*$E216*(1-$F216))</f>
        <v>0</v>
      </c>
      <c r="O216" s="212">
        <f>(O$133*INDEX('Term Pricing'!$O$1083:$O$1262,MATCH('Project 1'!O$8,'Term Pricing'!$C$1083:$C$1262,0))*$E216*$F216)+(O$133*INDEX('Term Pricing'!$P$1083:$P$1262,MATCH('Project 1'!O$8,'Term Pricing'!$C$1083:$C$1262,0))*$E216*(1-$F216))</f>
        <v>0</v>
      </c>
      <c r="P216" s="212">
        <f>(P$133*INDEX('Term Pricing'!$O$1083:$O$1262,MATCH('Project 1'!P$8,'Term Pricing'!$C$1083:$C$1262,0))*$E216*$F216)+(P$133*INDEX('Term Pricing'!$P$1083:$P$1262,MATCH('Project 1'!P$8,'Term Pricing'!$C$1083:$C$1262,0))*$E216*(1-$F216))</f>
        <v>0</v>
      </c>
      <c r="Q216" s="212">
        <f>(Q$133*INDEX('Term Pricing'!$O$1083:$O$1262,MATCH('Project 1'!Q$8,'Term Pricing'!$C$1083:$C$1262,0))*$E216*$F216)+(Q$133*INDEX('Term Pricing'!$P$1083:$P$1262,MATCH('Project 1'!Q$8,'Term Pricing'!$C$1083:$C$1262,0))*$E216*(1-$F216))</f>
        <v>0</v>
      </c>
      <c r="R216" s="212">
        <f>(R$133*INDEX('Term Pricing'!$O$1083:$O$1262,MATCH('Project 1'!R$8,'Term Pricing'!$C$1083:$C$1262,0))*$E216*$F216)+(R$133*INDEX('Term Pricing'!$P$1083:$P$1262,MATCH('Project 1'!R$8,'Term Pricing'!$C$1083:$C$1262,0))*$E216*(1-$F216))</f>
        <v>0</v>
      </c>
      <c r="S216" s="212">
        <f>(S$133*INDEX('Term Pricing'!$O$1083:$O$1262,MATCH('Project 1'!S$8,'Term Pricing'!$C$1083:$C$1262,0))*$E216*$F216)+(S$133*INDEX('Term Pricing'!$P$1083:$P$1262,MATCH('Project 1'!S$8,'Term Pricing'!$C$1083:$C$1262,0))*$E216*(1-$F216))</f>
        <v>0</v>
      </c>
      <c r="T216" s="212">
        <f>(T$133*INDEX('Term Pricing'!$O$1083:$O$1262,MATCH('Project 1'!T$8,'Term Pricing'!$C$1083:$C$1262,0))*$E216*$F216)+(T$133*INDEX('Term Pricing'!$P$1083:$P$1262,MATCH('Project 1'!T$8,'Term Pricing'!$C$1083:$C$1262,0))*$E216*(1-$F216))</f>
        <v>0</v>
      </c>
      <c r="U216" s="212">
        <f>(U$133*INDEX('Term Pricing'!$O$1083:$O$1262,MATCH('Project 1'!U$8,'Term Pricing'!$C$1083:$C$1262,0))*$E216*$F216)+(U$133*INDEX('Term Pricing'!$P$1083:$P$1262,MATCH('Project 1'!U$8,'Term Pricing'!$C$1083:$C$1262,0))*$E216*(1-$F216))</f>
        <v>0</v>
      </c>
      <c r="V216" s="212">
        <f>(V$133*INDEX('Term Pricing'!$O$1083:$O$1262,MATCH('Project 1'!V$8,'Term Pricing'!$C$1083:$C$1262,0))*$E216*$F216)+(V$133*INDEX('Term Pricing'!$P$1083:$P$1262,MATCH('Project 1'!V$8,'Term Pricing'!$C$1083:$C$1262,0))*$E216*(1-$F216))</f>
        <v>0</v>
      </c>
      <c r="W216" s="212">
        <f>(W$133*INDEX('Term Pricing'!$O$1083:$O$1262,MATCH('Project 1'!W$8,'Term Pricing'!$C$1083:$C$1262,0))*$E216*$F216)+(W$133*INDEX('Term Pricing'!$P$1083:$P$1262,MATCH('Project 1'!W$8,'Term Pricing'!$C$1083:$C$1262,0))*$E216*(1-$F216))</f>
        <v>0</v>
      </c>
      <c r="X216" s="212">
        <f>(X$133*INDEX('Term Pricing'!$O$1083:$O$1262,MATCH('Project 1'!X$8,'Term Pricing'!$C$1083:$C$1262,0))*$E216*$F216)+(X$133*INDEX('Term Pricing'!$P$1083:$P$1262,MATCH('Project 1'!X$8,'Term Pricing'!$C$1083:$C$1262,0))*$E216*(1-$F216))</f>
        <v>0</v>
      </c>
      <c r="Y216" s="212">
        <f>(Y$133*INDEX('Term Pricing'!$O$1083:$O$1262,MATCH('Project 1'!Y$8,'Term Pricing'!$C$1083:$C$1262,0))*$E216*$F216)+(Y$133*INDEX('Term Pricing'!$P$1083:$P$1262,MATCH('Project 1'!Y$8,'Term Pricing'!$C$1083:$C$1262,0))*$E216*(1-$F216))</f>
        <v>0</v>
      </c>
      <c r="Z216" s="212">
        <f>(Z$133*INDEX('Term Pricing'!$O$1083:$O$1262,MATCH('Project 1'!Z$8,'Term Pricing'!$C$1083:$C$1262,0))*$E216*$F216)+(Z$133*INDEX('Term Pricing'!$P$1083:$P$1262,MATCH('Project 1'!Z$8,'Term Pricing'!$C$1083:$C$1262,0))*$E216*(1-$F216))</f>
        <v>0</v>
      </c>
      <c r="AA216" s="212">
        <f>(AA$133*INDEX('Term Pricing'!$O$1083:$O$1262,MATCH('Project 1'!AA$8,'Term Pricing'!$C$1083:$C$1262,0))*$E216*$F216)+(AA$133*INDEX('Term Pricing'!$P$1083:$P$1262,MATCH('Project 1'!AA$8,'Term Pricing'!$C$1083:$C$1262,0))*$E216*(1-$F216))</f>
        <v>0</v>
      </c>
      <c r="AB216" s="212">
        <f>(AB$133*INDEX('Term Pricing'!$O$1083:$O$1262,MATCH('Project 1'!AB$8,'Term Pricing'!$C$1083:$C$1262,0))*$E216*$F216)+(AB$133*INDEX('Term Pricing'!$P$1083:$P$1262,MATCH('Project 1'!AB$8,'Term Pricing'!$C$1083:$C$1262,0))*$E216*(1-$F216))</f>
        <v>0</v>
      </c>
      <c r="AC216" s="212">
        <f>(AC$133*INDEX('Term Pricing'!$O$1083:$O$1262,MATCH('Project 1'!AC$8,'Term Pricing'!$C$1083:$C$1262,0))*$E216*$F216)+(AC$133*INDEX('Term Pricing'!$P$1083:$P$1262,MATCH('Project 1'!AC$8,'Term Pricing'!$C$1083:$C$1262,0))*$E216*(1-$F216))</f>
        <v>0</v>
      </c>
      <c r="AD216" s="212">
        <f ca="1">(AD$133*INDEX('Term Pricing'!$O$1083:$O$1262,MATCH('Project 1'!AD$8,'Term Pricing'!$C$1083:$C$1262,0))*$E216*$F216)+(AD$133*INDEX('Term Pricing'!$P$1083:$P$1262,MATCH('Project 1'!AD$8,'Term Pricing'!$C$1083:$C$1262,0))*$E216*(1-$F216))</f>
        <v>0</v>
      </c>
      <c r="AE216" s="212">
        <f ca="1">(AE$133*INDEX('Term Pricing'!$O$1083:$O$1262,MATCH('Project 1'!AE$8,'Term Pricing'!$C$1083:$C$1262,0))*$E216*$F216)+(AE$133*INDEX('Term Pricing'!$P$1083:$P$1262,MATCH('Project 1'!AE$8,'Term Pricing'!$C$1083:$C$1262,0))*$E216*(1-$F216))</f>
        <v>0</v>
      </c>
      <c r="AF216" s="212">
        <f ca="1">(AF$133*INDEX('Term Pricing'!$O$1083:$O$1262,MATCH('Project 1'!AF$8,'Term Pricing'!$C$1083:$C$1262,0))*$E216*$F216)+(AF$133*INDEX('Term Pricing'!$P$1083:$P$1262,MATCH('Project 1'!AF$8,'Term Pricing'!$C$1083:$C$1262,0))*$E216*(1-$F216))</f>
        <v>0</v>
      </c>
      <c r="AG216" s="212">
        <f ca="1">(AG$133*INDEX('Term Pricing'!$O$1083:$O$1262,MATCH('Project 1'!AG$8,'Term Pricing'!$C$1083:$C$1262,0))*$E216*$F216)+(AG$133*INDEX('Term Pricing'!$P$1083:$P$1262,MATCH('Project 1'!AG$8,'Term Pricing'!$C$1083:$C$1262,0))*$E216*(1-$F216))</f>
        <v>0</v>
      </c>
      <c r="AH216" s="212">
        <f ca="1">(AH$133*INDEX('Term Pricing'!$O$1083:$O$1262,MATCH('Project 1'!AH$8,'Term Pricing'!$C$1083:$C$1262,0))*$E216*$F216)+(AH$133*INDEX('Term Pricing'!$P$1083:$P$1262,MATCH('Project 1'!AH$8,'Term Pricing'!$C$1083:$C$1262,0))*$E216*(1-$F216))</f>
        <v>0</v>
      </c>
      <c r="AI216" s="212">
        <f ca="1">(AI$133*INDEX('Term Pricing'!$O$1083:$O$1262,MATCH('Project 1'!AI$8,'Term Pricing'!$C$1083:$C$1262,0))*$E216*$F216)+(AI$133*INDEX('Term Pricing'!$P$1083:$P$1262,MATCH('Project 1'!AI$8,'Term Pricing'!$C$1083:$C$1262,0))*$E216*(1-$F216))</f>
        <v>0</v>
      </c>
      <c r="AJ216" s="212">
        <f ca="1">(AJ$133*INDEX('Term Pricing'!$O$1083:$O$1262,MATCH('Project 1'!AJ$8,'Term Pricing'!$C$1083:$C$1262,0))*$E216*$F216)+(AJ$133*INDEX('Term Pricing'!$P$1083:$P$1262,MATCH('Project 1'!AJ$8,'Term Pricing'!$C$1083:$C$1262,0))*$E216*(1-$F216))</f>
        <v>0</v>
      </c>
      <c r="AK216" s="212">
        <f ca="1">(AK$133*INDEX('Term Pricing'!$O$1083:$O$1262,MATCH('Project 1'!AK$8,'Term Pricing'!$C$1083:$C$1262,0))*$E216*$F216)+(AK$133*INDEX('Term Pricing'!$P$1083:$P$1262,MATCH('Project 1'!AK$8,'Term Pricing'!$C$1083:$C$1262,0))*$E216*(1-$F216))</f>
        <v>0</v>
      </c>
      <c r="AL216" s="212">
        <f ca="1">(AL$133*INDEX('Term Pricing'!$O$1083:$O$1262,MATCH('Project 1'!AL$8,'Term Pricing'!$C$1083:$C$1262,0))*$E216*$F216)+(AL$133*INDEX('Term Pricing'!$P$1083:$P$1262,MATCH('Project 1'!AL$8,'Term Pricing'!$C$1083:$C$1262,0))*$E216*(1-$F216))</f>
        <v>0</v>
      </c>
      <c r="AM216" s="212">
        <f ca="1">(AM$133*INDEX('Term Pricing'!$O$1083:$O$1262,MATCH('Project 1'!AM$8,'Term Pricing'!$C$1083:$C$1262,0))*$E216*$F216)+(AM$133*INDEX('Term Pricing'!$P$1083:$P$1262,MATCH('Project 1'!AM$8,'Term Pricing'!$C$1083:$C$1262,0))*$E216*(1-$F216))</f>
        <v>0</v>
      </c>
      <c r="AN216" s="212">
        <f ca="1">(AN$133*INDEX('Term Pricing'!$O$1083:$O$1262,MATCH('Project 1'!AN$8,'Term Pricing'!$C$1083:$C$1262,0))*$E216*$F216)+(AN$133*INDEX('Term Pricing'!$P$1083:$P$1262,MATCH('Project 1'!AN$8,'Term Pricing'!$C$1083:$C$1262,0))*$E216*(1-$F216))</f>
        <v>0</v>
      </c>
      <c r="AO216" s="212">
        <f ca="1">(AO$133*INDEX('Term Pricing'!$O$1083:$O$1262,MATCH('Project 1'!AO$8,'Term Pricing'!$C$1083:$C$1262,0))*$E216*$F216)+(AO$133*INDEX('Term Pricing'!$P$1083:$P$1262,MATCH('Project 1'!AO$8,'Term Pricing'!$C$1083:$C$1262,0))*$E216*(1-$F216))</f>
        <v>0</v>
      </c>
      <c r="AP216" s="212">
        <f ca="1">(AP$133*INDEX('Term Pricing'!$O$1083:$O$1262,MATCH('Project 1'!AP$8,'Term Pricing'!$C$1083:$C$1262,0))*$E216*$F216)+(AP$133*INDEX('Term Pricing'!$P$1083:$P$1262,MATCH('Project 1'!AP$8,'Term Pricing'!$C$1083:$C$1262,0))*$E216*(1-$F216))</f>
        <v>0</v>
      </c>
      <c r="AQ216" s="212">
        <f ca="1">(AQ$133*INDEX('Term Pricing'!$O$1083:$O$1262,MATCH('Project 1'!AQ$8,'Term Pricing'!$C$1083:$C$1262,0))*$E216*$F216)+(AQ$133*INDEX('Term Pricing'!$P$1083:$P$1262,MATCH('Project 1'!AQ$8,'Term Pricing'!$C$1083:$C$1262,0))*$E216*(1-$F216))</f>
        <v>0</v>
      </c>
      <c r="AR216" s="212">
        <f ca="1">(AR$133*INDEX('Term Pricing'!$O$1083:$O$1262,MATCH('Project 1'!AR$8,'Term Pricing'!$C$1083:$C$1262,0))*$E216*$F216)+(AR$133*INDEX('Term Pricing'!$P$1083:$P$1262,MATCH('Project 1'!AR$8,'Term Pricing'!$C$1083:$C$1262,0))*$E216*(1-$F216))</f>
        <v>0</v>
      </c>
      <c r="AS216" s="212">
        <f ca="1">(AS$133*INDEX('Term Pricing'!$O$1083:$O$1262,MATCH('Project 1'!AS$8,'Term Pricing'!$C$1083:$C$1262,0))*$E216*$F216)+(AS$133*INDEX('Term Pricing'!$P$1083:$P$1262,MATCH('Project 1'!AS$8,'Term Pricing'!$C$1083:$C$1262,0))*$E216*(1-$F216))</f>
        <v>0</v>
      </c>
      <c r="AT216" s="212">
        <f ca="1">(AT$133*INDEX('Term Pricing'!$O$1083:$O$1262,MATCH('Project 1'!AT$8,'Term Pricing'!$C$1083:$C$1262,0))*$E216*$F216)+(AT$133*INDEX('Term Pricing'!$P$1083:$P$1262,MATCH('Project 1'!AT$8,'Term Pricing'!$C$1083:$C$1262,0))*$E216*(1-$F216))</f>
        <v>0</v>
      </c>
      <c r="AU216" s="212">
        <f ca="1">(AU$133*INDEX('Term Pricing'!$O$1083:$O$1262,MATCH('Project 1'!AU$8,'Term Pricing'!$C$1083:$C$1262,0))*$E216*$F216)+(AU$133*INDEX('Term Pricing'!$P$1083:$P$1262,MATCH('Project 1'!AU$8,'Term Pricing'!$C$1083:$C$1262,0))*$E216*(1-$F216))</f>
        <v>0</v>
      </c>
      <c r="AV216" s="212">
        <f ca="1">(AV$133*INDEX('Term Pricing'!$O$1083:$O$1262,MATCH('Project 1'!AV$8,'Term Pricing'!$C$1083:$C$1262,0))*$E216*$F216)+(AV$133*INDEX('Term Pricing'!$P$1083:$P$1262,MATCH('Project 1'!AV$8,'Term Pricing'!$C$1083:$C$1262,0))*$E216*(1-$F216))</f>
        <v>0</v>
      </c>
      <c r="AW216" s="212">
        <f ca="1">(AW$133*INDEX('Term Pricing'!$O$1083:$O$1262,MATCH('Project 1'!AW$8,'Term Pricing'!$C$1083:$C$1262,0))*$E216*$F216)+(AW$133*INDEX('Term Pricing'!$P$1083:$P$1262,MATCH('Project 1'!AW$8,'Term Pricing'!$C$1083:$C$1262,0))*$E216*(1-$F216))</f>
        <v>0</v>
      </c>
      <c r="AX216" s="212">
        <f ca="1">(AX$133*INDEX('Term Pricing'!$O$1083:$O$1262,MATCH('Project 1'!AX$8,'Term Pricing'!$C$1083:$C$1262,0))*$E216*$F216)+(AX$133*INDEX('Term Pricing'!$P$1083:$P$1262,MATCH('Project 1'!AX$8,'Term Pricing'!$C$1083:$C$1262,0))*$E216*(1-$F216))</f>
        <v>0</v>
      </c>
      <c r="AY216" s="212">
        <f ca="1">(AY$133*INDEX('Term Pricing'!$O$1083:$O$1262,MATCH('Project 1'!AY$8,'Term Pricing'!$C$1083:$C$1262,0))*$E216*$F216)+(AY$133*INDEX('Term Pricing'!$P$1083:$P$1262,MATCH('Project 1'!AY$8,'Term Pricing'!$C$1083:$C$1262,0))*$E216*(1-$F216))</f>
        <v>0</v>
      </c>
      <c r="AZ216" s="212">
        <f ca="1">(AZ$133*INDEX('Term Pricing'!$O$1083:$O$1262,MATCH('Project 1'!AZ$8,'Term Pricing'!$C$1083:$C$1262,0))*$E216*$F216)+(AZ$133*INDEX('Term Pricing'!$P$1083:$P$1262,MATCH('Project 1'!AZ$8,'Term Pricing'!$C$1083:$C$1262,0))*$E216*(1-$F216))</f>
        <v>0</v>
      </c>
      <c r="BA216" s="212">
        <f ca="1">(BA$133*INDEX('Term Pricing'!$O$1083:$O$1262,MATCH('Project 1'!BA$8,'Term Pricing'!$C$1083:$C$1262,0))*$E216*$F216)+(BA$133*INDEX('Term Pricing'!$P$1083:$P$1262,MATCH('Project 1'!BA$8,'Term Pricing'!$C$1083:$C$1262,0))*$E216*(1-$F216))</f>
        <v>0</v>
      </c>
      <c r="BB216" s="212">
        <f ca="1">(BB$133*INDEX('Term Pricing'!$O$1083:$O$1262,MATCH('Project 1'!BB$8,'Term Pricing'!$C$1083:$C$1262,0))*$E216*$F216)+(BB$133*INDEX('Term Pricing'!$P$1083:$P$1262,MATCH('Project 1'!BB$8,'Term Pricing'!$C$1083:$C$1262,0))*$E216*(1-$F216))</f>
        <v>0</v>
      </c>
      <c r="BC216" s="212">
        <f ca="1">(BC$133*INDEX('Term Pricing'!$O$1083:$O$1262,MATCH('Project 1'!BC$8,'Term Pricing'!$C$1083:$C$1262,0))*$E216*$F216)+(BC$133*INDEX('Term Pricing'!$P$1083:$P$1262,MATCH('Project 1'!BC$8,'Term Pricing'!$C$1083:$C$1262,0))*$E216*(1-$F216))</f>
        <v>0</v>
      </c>
      <c r="BD216" s="212">
        <f ca="1">(BD$133*INDEX('Term Pricing'!$O$1083:$O$1262,MATCH('Project 1'!BD$8,'Term Pricing'!$C$1083:$C$1262,0))*$E216*$F216)+(BD$133*INDEX('Term Pricing'!$P$1083:$P$1262,MATCH('Project 1'!BD$8,'Term Pricing'!$C$1083:$C$1262,0))*$E216*(1-$F216))</f>
        <v>0</v>
      </c>
      <c r="BE216" s="212">
        <f ca="1">(BE$133*INDEX('Term Pricing'!$O$1083:$O$1262,MATCH('Project 1'!BE$8,'Term Pricing'!$C$1083:$C$1262,0))*$E216*$F216)+(BE$133*INDEX('Term Pricing'!$P$1083:$P$1262,MATCH('Project 1'!BE$8,'Term Pricing'!$C$1083:$C$1262,0))*$E216*(1-$F216))</f>
        <v>0</v>
      </c>
      <c r="BF216" s="212">
        <f ca="1">(BF$133*INDEX('Term Pricing'!$O$1083:$O$1262,MATCH('Project 1'!BF$8,'Term Pricing'!$C$1083:$C$1262,0))*$E216*$F216)+(BF$133*INDEX('Term Pricing'!$P$1083:$P$1262,MATCH('Project 1'!BF$8,'Term Pricing'!$C$1083:$C$1262,0))*$E216*(1-$F216))</f>
        <v>0</v>
      </c>
      <c r="BG216" s="212">
        <f ca="1">(BG$133*INDEX('Term Pricing'!$O$1083:$O$1262,MATCH('Project 1'!BG$8,'Term Pricing'!$C$1083:$C$1262,0))*$E216*$F216)+(BG$133*INDEX('Term Pricing'!$P$1083:$P$1262,MATCH('Project 1'!BG$8,'Term Pricing'!$C$1083:$C$1262,0))*$E216*(1-$F216))</f>
        <v>0</v>
      </c>
      <c r="BH216" s="212">
        <f ca="1">(BH$133*INDEX('Term Pricing'!$O$1083:$O$1262,MATCH('Project 1'!BH$8,'Term Pricing'!$C$1083:$C$1262,0))*$E216*$F216)+(BH$133*INDEX('Term Pricing'!$P$1083:$P$1262,MATCH('Project 1'!BH$8,'Term Pricing'!$C$1083:$C$1262,0))*$E216*(1-$F216))</f>
        <v>0</v>
      </c>
      <c r="BI216" s="212">
        <f ca="1">(BI$133*INDEX('Term Pricing'!$O$1083:$O$1262,MATCH('Project 1'!BI$8,'Term Pricing'!$C$1083:$C$1262,0))*$E216*$F216)+(BI$133*INDEX('Term Pricing'!$P$1083:$P$1262,MATCH('Project 1'!BI$8,'Term Pricing'!$C$1083:$C$1262,0))*$E216*(1-$F216))</f>
        <v>0</v>
      </c>
      <c r="BJ216" s="212">
        <f ca="1">(BJ$133*INDEX('Term Pricing'!$O$1083:$O$1262,MATCH('Project 1'!BJ$8,'Term Pricing'!$C$1083:$C$1262,0))*$E216*$F216)+(BJ$133*INDEX('Term Pricing'!$P$1083:$P$1262,MATCH('Project 1'!BJ$8,'Term Pricing'!$C$1083:$C$1262,0))*$E216*(1-$F216))</f>
        <v>0</v>
      </c>
      <c r="BK216" s="212">
        <f ca="1">(BK$133*INDEX('Term Pricing'!$O$1083:$O$1262,MATCH('Project 1'!BK$8,'Term Pricing'!$C$1083:$C$1262,0))*$E216*$F216)+(BK$133*INDEX('Term Pricing'!$P$1083:$P$1262,MATCH('Project 1'!BK$8,'Term Pricing'!$C$1083:$C$1262,0))*$E216*(1-$F216))</f>
        <v>0</v>
      </c>
      <c r="BL216" s="212">
        <f ca="1">(BL$133*INDEX('Term Pricing'!$O$1083:$O$1262,MATCH('Project 1'!BL$8,'Term Pricing'!$C$1083:$C$1262,0))*$E216*$F216)+(BL$133*INDEX('Term Pricing'!$P$1083:$P$1262,MATCH('Project 1'!BL$8,'Term Pricing'!$C$1083:$C$1262,0))*$E216*(1-$F216))</f>
        <v>0</v>
      </c>
      <c r="BM216" s="212">
        <f ca="1">(BM$133*INDEX('Term Pricing'!$O$1083:$O$1262,MATCH('Project 1'!BM$8,'Term Pricing'!$C$1083:$C$1262,0))*$E216*$F216)+(BM$133*INDEX('Term Pricing'!$P$1083:$P$1262,MATCH('Project 1'!BM$8,'Term Pricing'!$C$1083:$C$1262,0))*$E216*(1-$F216))</f>
        <v>0</v>
      </c>
      <c r="BN216" s="212">
        <f ca="1">(BN$133*INDEX('Term Pricing'!$O$1083:$O$1262,MATCH('Project 1'!BN$8,'Term Pricing'!$C$1083:$C$1262,0))*$E216*$F216)+(BN$133*INDEX('Term Pricing'!$P$1083:$P$1262,MATCH('Project 1'!BN$8,'Term Pricing'!$C$1083:$C$1262,0))*$E216*(1-$F216))</f>
        <v>0</v>
      </c>
      <c r="BO216" s="212">
        <f ca="1">(BO$133*INDEX('Term Pricing'!$O$1083:$O$1262,MATCH('Project 1'!BO$8,'Term Pricing'!$C$1083:$C$1262,0))*$E216*$F216)+(BO$133*INDEX('Term Pricing'!$P$1083:$P$1262,MATCH('Project 1'!BO$8,'Term Pricing'!$C$1083:$C$1262,0))*$E216*(1-$F216))</f>
        <v>0</v>
      </c>
      <c r="BP216" s="212">
        <f ca="1">(BP$133*INDEX('Term Pricing'!$O$1083:$O$1262,MATCH('Project 1'!BP$8,'Term Pricing'!$C$1083:$C$1262,0))*$E216*$F216)+(BP$133*INDEX('Term Pricing'!$P$1083:$P$1262,MATCH('Project 1'!BP$8,'Term Pricing'!$C$1083:$C$1262,0))*$E216*(1-$F216))</f>
        <v>0</v>
      </c>
      <c r="BQ216" s="212">
        <f ca="1">(BQ$133*INDEX('Term Pricing'!$O$1083:$O$1262,MATCH('Project 1'!BQ$8,'Term Pricing'!$C$1083:$C$1262,0))*$E216*$F216)+(BQ$133*INDEX('Term Pricing'!$P$1083:$P$1262,MATCH('Project 1'!BQ$8,'Term Pricing'!$C$1083:$C$1262,0))*$E216*(1-$F216))</f>
        <v>0</v>
      </c>
      <c r="BR216" s="212">
        <f ca="1">(BR$133*INDEX('Term Pricing'!$O$1083:$O$1262,MATCH('Project 1'!BR$8,'Term Pricing'!$C$1083:$C$1262,0))*$E216*$F216)+(BR$133*INDEX('Term Pricing'!$P$1083:$P$1262,MATCH('Project 1'!BR$8,'Term Pricing'!$C$1083:$C$1262,0))*$E216*(1-$F216))</f>
        <v>0</v>
      </c>
      <c r="BS216" s="212">
        <f ca="1">(BS$133*INDEX('Term Pricing'!$O$1083:$O$1262,MATCH('Project 1'!BS$8,'Term Pricing'!$C$1083:$C$1262,0))*$E216*$F216)+(BS$133*INDEX('Term Pricing'!$P$1083:$P$1262,MATCH('Project 1'!BS$8,'Term Pricing'!$C$1083:$C$1262,0))*$E216*(1-$F216))</f>
        <v>0</v>
      </c>
      <c r="BT216" s="212">
        <f ca="1">(BT$133*INDEX('Term Pricing'!$O$1083:$O$1262,MATCH('Project 1'!BT$8,'Term Pricing'!$C$1083:$C$1262,0))*$E216*$F216)+(BT$133*INDEX('Term Pricing'!$P$1083:$P$1262,MATCH('Project 1'!BT$8,'Term Pricing'!$C$1083:$C$1262,0))*$E216*(1-$F216))</f>
        <v>0</v>
      </c>
      <c r="BU216" s="212">
        <f ca="1">(BU$133*INDEX('Term Pricing'!$O$1083:$O$1262,MATCH('Project 1'!BU$8,'Term Pricing'!$C$1083:$C$1262,0))*$E216*$F216)+(BU$133*INDEX('Term Pricing'!$P$1083:$P$1262,MATCH('Project 1'!BU$8,'Term Pricing'!$C$1083:$C$1262,0))*$E216*(1-$F216))</f>
        <v>0</v>
      </c>
      <c r="BV216" s="212">
        <f ca="1">(BV$133*INDEX('Term Pricing'!$O$1083:$O$1262,MATCH('Project 1'!BV$8,'Term Pricing'!$C$1083:$C$1262,0))*$E216*$F216)+(BV$133*INDEX('Term Pricing'!$P$1083:$P$1262,MATCH('Project 1'!BV$8,'Term Pricing'!$C$1083:$C$1262,0))*$E216*(1-$F216))</f>
        <v>0</v>
      </c>
      <c r="BW216" s="212">
        <f ca="1">(BW$133*INDEX('Term Pricing'!$O$1083:$O$1262,MATCH('Project 1'!BW$8,'Term Pricing'!$C$1083:$C$1262,0))*$E216*$F216)+(BW$133*INDEX('Term Pricing'!$P$1083:$P$1262,MATCH('Project 1'!BW$8,'Term Pricing'!$C$1083:$C$1262,0))*$E216*(1-$F216))</f>
        <v>0</v>
      </c>
      <c r="BX216" s="212">
        <f ca="1">(BX$133*INDEX('Term Pricing'!$O$1083:$O$1262,MATCH('Project 1'!BX$8,'Term Pricing'!$C$1083:$C$1262,0))*$E216*$F216)+(BX$133*INDEX('Term Pricing'!$P$1083:$P$1262,MATCH('Project 1'!BX$8,'Term Pricing'!$C$1083:$C$1262,0))*$E216*(1-$F216))</f>
        <v>0</v>
      </c>
      <c r="BY216" s="212">
        <f ca="1">(BY$133*INDEX('Term Pricing'!$O$1083:$O$1262,MATCH('Project 1'!BY$8,'Term Pricing'!$C$1083:$C$1262,0))*$E216*$F216)+(BY$133*INDEX('Term Pricing'!$P$1083:$P$1262,MATCH('Project 1'!BY$8,'Term Pricing'!$C$1083:$C$1262,0))*$E216*(1-$F216))</f>
        <v>0</v>
      </c>
      <c r="BZ216" s="212">
        <f ca="1">(BZ$133*INDEX('Term Pricing'!$O$1083:$O$1262,MATCH('Project 1'!BZ$8,'Term Pricing'!$C$1083:$C$1262,0))*$E216*$F216)+(BZ$133*INDEX('Term Pricing'!$P$1083:$P$1262,MATCH('Project 1'!BZ$8,'Term Pricing'!$C$1083:$C$1262,0))*$E216*(1-$F216))</f>
        <v>0</v>
      </c>
      <c r="CA216" s="212">
        <f ca="1">(CA$133*INDEX('Term Pricing'!$O$1083:$O$1262,MATCH('Project 1'!CA$8,'Term Pricing'!$C$1083:$C$1262,0))*$E216*$F216)+(CA$133*INDEX('Term Pricing'!$P$1083:$P$1262,MATCH('Project 1'!CA$8,'Term Pricing'!$C$1083:$C$1262,0))*$E216*(1-$F216))</f>
        <v>0</v>
      </c>
      <c r="CB216" s="212">
        <f ca="1">(CB$133*INDEX('Term Pricing'!$O$1083:$O$1262,MATCH('Project 1'!CB$8,'Term Pricing'!$C$1083:$C$1262,0))*$E216*$F216)+(CB$133*INDEX('Term Pricing'!$P$1083:$P$1262,MATCH('Project 1'!CB$8,'Term Pricing'!$C$1083:$C$1262,0))*$E216*(1-$F216))</f>
        <v>0</v>
      </c>
      <c r="CC216" s="212">
        <f ca="1">(CC$133*INDEX('Term Pricing'!$O$1083:$O$1262,MATCH('Project 1'!CC$8,'Term Pricing'!$C$1083:$C$1262,0))*$E216*$F216)+(CC$133*INDEX('Term Pricing'!$P$1083:$P$1262,MATCH('Project 1'!CC$8,'Term Pricing'!$C$1083:$C$1262,0))*$E216*(1-$F216))</f>
        <v>0</v>
      </c>
      <c r="CD216" s="212">
        <f ca="1">(CD$133*INDEX('Term Pricing'!$O$1083:$O$1262,MATCH('Project 1'!CD$8,'Term Pricing'!$C$1083:$C$1262,0))*$E216*$F216)+(CD$133*INDEX('Term Pricing'!$P$1083:$P$1262,MATCH('Project 1'!CD$8,'Term Pricing'!$C$1083:$C$1262,0))*$E216*(1-$F216))</f>
        <v>0</v>
      </c>
      <c r="CE216" s="212">
        <f ca="1">(CE$133*INDEX('Term Pricing'!$O$1083:$O$1262,MATCH('Project 1'!CE$8,'Term Pricing'!$C$1083:$C$1262,0))*$E216*$F216)+(CE$133*INDEX('Term Pricing'!$P$1083:$P$1262,MATCH('Project 1'!CE$8,'Term Pricing'!$C$1083:$C$1262,0))*$E216*(1-$F216))</f>
        <v>0</v>
      </c>
      <c r="CF216" s="212">
        <f ca="1">(CF$133*INDEX('Term Pricing'!$O$1083:$O$1262,MATCH('Project 1'!CF$8,'Term Pricing'!$C$1083:$C$1262,0))*$E216*$F216)+(CF$133*INDEX('Term Pricing'!$P$1083:$P$1262,MATCH('Project 1'!CF$8,'Term Pricing'!$C$1083:$C$1262,0))*$E216*(1-$F216))</f>
        <v>0</v>
      </c>
      <c r="CG216" s="212">
        <f ca="1">(CG$133*INDEX('Term Pricing'!$O$1083:$O$1262,MATCH('Project 1'!CG$8,'Term Pricing'!$C$1083:$C$1262,0))*$E216*$F216)+(CG$133*INDEX('Term Pricing'!$P$1083:$P$1262,MATCH('Project 1'!CG$8,'Term Pricing'!$C$1083:$C$1262,0))*$E216*(1-$F216))</f>
        <v>0</v>
      </c>
      <c r="CH216" s="212">
        <f ca="1">(CH$133*INDEX('Term Pricing'!$O$1083:$O$1262,MATCH('Project 1'!CH$8,'Term Pricing'!$C$1083:$C$1262,0))*$E216*$F216)+(CH$133*INDEX('Term Pricing'!$P$1083:$P$1262,MATCH('Project 1'!CH$8,'Term Pricing'!$C$1083:$C$1262,0))*$E216*(1-$F216))</f>
        <v>0</v>
      </c>
      <c r="CI216" s="212">
        <f ca="1">(CI$133*INDEX('Term Pricing'!$O$1083:$O$1262,MATCH('Project 1'!CI$8,'Term Pricing'!$C$1083:$C$1262,0))*$E216*$F216)+(CI$133*INDEX('Term Pricing'!$P$1083:$P$1262,MATCH('Project 1'!CI$8,'Term Pricing'!$C$1083:$C$1262,0))*$E216*(1-$F216))</f>
        <v>0</v>
      </c>
      <c r="CJ216" s="212">
        <f ca="1">(CJ$133*INDEX('Term Pricing'!$O$1083:$O$1262,MATCH('Project 1'!CJ$8,'Term Pricing'!$C$1083:$C$1262,0))*$E216*$F216)+(CJ$133*INDEX('Term Pricing'!$P$1083:$P$1262,MATCH('Project 1'!CJ$8,'Term Pricing'!$C$1083:$C$1262,0))*$E216*(1-$F216))</f>
        <v>0</v>
      </c>
      <c r="CK216" s="212">
        <f ca="1">(CK$133*INDEX('Term Pricing'!$O$1083:$O$1262,MATCH('Project 1'!CK$8,'Term Pricing'!$C$1083:$C$1262,0))*$E216*$F216)+(CK$133*INDEX('Term Pricing'!$P$1083:$P$1262,MATCH('Project 1'!CK$8,'Term Pricing'!$C$1083:$C$1262,0))*$E216*(1-$F216))</f>
        <v>0</v>
      </c>
      <c r="CL216" s="212">
        <f ca="1">(CL$133*INDEX('Term Pricing'!$O$1083:$O$1262,MATCH('Project 1'!CL$8,'Term Pricing'!$C$1083:$C$1262,0))*$E216*$F216)+(CL$133*INDEX('Term Pricing'!$P$1083:$P$1262,MATCH('Project 1'!CL$8,'Term Pricing'!$C$1083:$C$1262,0))*$E216*(1-$F216))</f>
        <v>0</v>
      </c>
      <c r="CM216" s="212">
        <f ca="1">(CM$133*INDEX('Term Pricing'!$O$1083:$O$1262,MATCH('Project 1'!CM$8,'Term Pricing'!$C$1083:$C$1262,0))*$E216*$F216)+(CM$133*INDEX('Term Pricing'!$P$1083:$P$1262,MATCH('Project 1'!CM$8,'Term Pricing'!$C$1083:$C$1262,0))*$E216*(1-$F216))</f>
        <v>0</v>
      </c>
      <c r="CN216" s="212">
        <f ca="1">(CN$133*INDEX('Term Pricing'!$O$1083:$O$1262,MATCH('Project 1'!CN$8,'Term Pricing'!$C$1083:$C$1262,0))*$E216*$F216)+(CN$133*INDEX('Term Pricing'!$P$1083:$P$1262,MATCH('Project 1'!CN$8,'Term Pricing'!$C$1083:$C$1262,0))*$E216*(1-$F216))</f>
        <v>0</v>
      </c>
      <c r="CO216" s="212">
        <f ca="1">(CO$133*INDEX('Term Pricing'!$O$1083:$O$1262,MATCH('Project 1'!CO$8,'Term Pricing'!$C$1083:$C$1262,0))*$E216*$F216)+(CO$133*INDEX('Term Pricing'!$P$1083:$P$1262,MATCH('Project 1'!CO$8,'Term Pricing'!$C$1083:$C$1262,0))*$E216*(1-$F216))</f>
        <v>0</v>
      </c>
      <c r="CP216" s="212">
        <f ca="1">(CP$133*INDEX('Term Pricing'!$O$1083:$O$1262,MATCH('Project 1'!CP$8,'Term Pricing'!$C$1083:$C$1262,0))*$E216*$F216)+(CP$133*INDEX('Term Pricing'!$P$1083:$P$1262,MATCH('Project 1'!CP$8,'Term Pricing'!$C$1083:$C$1262,0))*$E216*(1-$F216))</f>
        <v>0</v>
      </c>
      <c r="CQ216" s="212">
        <f ca="1">(CQ$133*INDEX('Term Pricing'!$O$1083:$O$1262,MATCH('Project 1'!CQ$8,'Term Pricing'!$C$1083:$C$1262,0))*$E216*$F216)+(CQ$133*INDEX('Term Pricing'!$P$1083:$P$1262,MATCH('Project 1'!CQ$8,'Term Pricing'!$C$1083:$C$1262,0))*$E216*(1-$F216))</f>
        <v>0</v>
      </c>
      <c r="CR216" s="212">
        <f ca="1">(CR$133*INDEX('Term Pricing'!$O$1083:$O$1262,MATCH('Project 1'!CR$8,'Term Pricing'!$C$1083:$C$1262,0))*$E216*$F216)+(CR$133*INDEX('Term Pricing'!$P$1083:$P$1262,MATCH('Project 1'!CR$8,'Term Pricing'!$C$1083:$C$1262,0))*$E216*(1-$F216))</f>
        <v>0</v>
      </c>
      <c r="CS216" s="212">
        <f ca="1">(CS$133*INDEX('Term Pricing'!$O$1083:$O$1262,MATCH('Project 1'!CS$8,'Term Pricing'!$C$1083:$C$1262,0))*$E216*$F216)+(CS$133*INDEX('Term Pricing'!$P$1083:$P$1262,MATCH('Project 1'!CS$8,'Term Pricing'!$C$1083:$C$1262,0))*$E216*(1-$F216))</f>
        <v>0</v>
      </c>
      <c r="CT216" s="212">
        <f ca="1">(CT$133*INDEX('Term Pricing'!$O$1083:$O$1262,MATCH('Project 1'!CT$8,'Term Pricing'!$C$1083:$C$1262,0))*$E216*$F216)+(CT$133*INDEX('Term Pricing'!$P$1083:$P$1262,MATCH('Project 1'!CT$8,'Term Pricing'!$C$1083:$C$1262,0))*$E216*(1-$F216))</f>
        <v>0</v>
      </c>
      <c r="CU216" s="212">
        <f ca="1">(CU$133*INDEX('Term Pricing'!$O$1083:$O$1262,MATCH('Project 1'!CU$8,'Term Pricing'!$C$1083:$C$1262,0))*$E216*$F216)+(CU$133*INDEX('Term Pricing'!$P$1083:$P$1262,MATCH('Project 1'!CU$8,'Term Pricing'!$C$1083:$C$1262,0))*$E216*(1-$F216))</f>
        <v>0</v>
      </c>
      <c r="CV216" s="212">
        <f ca="1">(CV$133*INDEX('Term Pricing'!$O$1083:$O$1262,MATCH('Project 1'!CV$8,'Term Pricing'!$C$1083:$C$1262,0))*$E216*$F216)+(CV$133*INDEX('Term Pricing'!$P$1083:$P$1262,MATCH('Project 1'!CV$8,'Term Pricing'!$C$1083:$C$1262,0))*$E216*(1-$F216))</f>
        <v>0</v>
      </c>
      <c r="CW216" s="212">
        <f ca="1">(CW$133*INDEX('Term Pricing'!$O$1083:$O$1262,MATCH('Project 1'!CW$8,'Term Pricing'!$C$1083:$C$1262,0))*$E216*$F216)+(CW$133*INDEX('Term Pricing'!$P$1083:$P$1262,MATCH('Project 1'!CW$8,'Term Pricing'!$C$1083:$C$1262,0))*$E216*(1-$F216))</f>
        <v>0</v>
      </c>
      <c r="CX216" s="212">
        <f ca="1">(CX$133*INDEX('Term Pricing'!$O$1083:$O$1262,MATCH('Project 1'!CX$8,'Term Pricing'!$C$1083:$C$1262,0))*$E216*$F216)+(CX$133*INDEX('Term Pricing'!$P$1083:$P$1262,MATCH('Project 1'!CX$8,'Term Pricing'!$C$1083:$C$1262,0))*$E216*(1-$F216))</f>
        <v>0</v>
      </c>
      <c r="CY216" s="212">
        <f ca="1">(CY$133*INDEX('Term Pricing'!$O$1083:$O$1262,MATCH('Project 1'!CY$8,'Term Pricing'!$C$1083:$C$1262,0))*$E216*$F216)+(CY$133*INDEX('Term Pricing'!$P$1083:$P$1262,MATCH('Project 1'!CY$8,'Term Pricing'!$C$1083:$C$1262,0))*$E216*(1-$F216))</f>
        <v>0</v>
      </c>
      <c r="CZ216" s="212">
        <f ca="1">(CZ$133*INDEX('Term Pricing'!$O$1083:$O$1262,MATCH('Project 1'!CZ$8,'Term Pricing'!$C$1083:$C$1262,0))*$E216*$F216)+(CZ$133*INDEX('Term Pricing'!$P$1083:$P$1262,MATCH('Project 1'!CZ$8,'Term Pricing'!$C$1083:$C$1262,0))*$E216*(1-$F216))</f>
        <v>0</v>
      </c>
      <c r="DA216" s="212">
        <f ca="1">(DA$133*INDEX('Term Pricing'!$O$1083:$O$1262,MATCH('Project 1'!DA$8,'Term Pricing'!$C$1083:$C$1262,0))*$E216*$F216)+(DA$133*INDEX('Term Pricing'!$P$1083:$P$1262,MATCH('Project 1'!DA$8,'Term Pricing'!$C$1083:$C$1262,0))*$E216*(1-$F216))</f>
        <v>0</v>
      </c>
      <c r="DB216" s="212">
        <f ca="1">(DB$133*INDEX('Term Pricing'!$O$1083:$O$1262,MATCH('Project 1'!DB$8,'Term Pricing'!$C$1083:$C$1262,0))*$E216*$F216)+(DB$133*INDEX('Term Pricing'!$P$1083:$P$1262,MATCH('Project 1'!DB$8,'Term Pricing'!$C$1083:$C$1262,0))*$E216*(1-$F216))</f>
        <v>0</v>
      </c>
      <c r="DC216" s="212">
        <f ca="1">(DC$133*INDEX('Term Pricing'!$O$1083:$O$1262,MATCH('Project 1'!DC$8,'Term Pricing'!$C$1083:$C$1262,0))*$E216*$F216)+(DC$133*INDEX('Term Pricing'!$P$1083:$P$1262,MATCH('Project 1'!DC$8,'Term Pricing'!$C$1083:$C$1262,0))*$E216*(1-$F216))</f>
        <v>0</v>
      </c>
      <c r="DD216" s="212">
        <f ca="1">(DD$133*INDEX('Term Pricing'!$O$1083:$O$1262,MATCH('Project 1'!DD$8,'Term Pricing'!$C$1083:$C$1262,0))*$E216*$F216)+(DD$133*INDEX('Term Pricing'!$P$1083:$P$1262,MATCH('Project 1'!DD$8,'Term Pricing'!$C$1083:$C$1262,0))*$E216*(1-$F216))</f>
        <v>0</v>
      </c>
      <c r="DE216" s="212">
        <f ca="1">(DE$133*INDEX('Term Pricing'!$O$1083:$O$1262,MATCH('Project 1'!DE$8,'Term Pricing'!$C$1083:$C$1262,0))*$E216*$F216)+(DE$133*INDEX('Term Pricing'!$P$1083:$P$1262,MATCH('Project 1'!DE$8,'Term Pricing'!$C$1083:$C$1262,0))*$E216*(1-$F216))</f>
        <v>0</v>
      </c>
      <c r="DF216" s="212">
        <f ca="1">(DF$133*INDEX('Term Pricing'!$O$1083:$O$1262,MATCH('Project 1'!DF$8,'Term Pricing'!$C$1083:$C$1262,0))*$E216*$F216)+(DF$133*INDEX('Term Pricing'!$P$1083:$P$1262,MATCH('Project 1'!DF$8,'Term Pricing'!$C$1083:$C$1262,0))*$E216*(1-$F216))</f>
        <v>0</v>
      </c>
      <c r="DG216" s="212">
        <f ca="1">(DG$133*INDEX('Term Pricing'!$O$1083:$O$1262,MATCH('Project 1'!DG$8,'Term Pricing'!$C$1083:$C$1262,0))*$E216*$F216)+(DG$133*INDEX('Term Pricing'!$P$1083:$P$1262,MATCH('Project 1'!DG$8,'Term Pricing'!$C$1083:$C$1262,0))*$E216*(1-$F216))</f>
        <v>0</v>
      </c>
      <c r="DH216" s="212">
        <f ca="1">(DH$133*INDEX('Term Pricing'!$O$1083:$O$1262,MATCH('Project 1'!DH$8,'Term Pricing'!$C$1083:$C$1262,0))*$E216*$F216)+(DH$133*INDEX('Term Pricing'!$P$1083:$P$1262,MATCH('Project 1'!DH$8,'Term Pricing'!$C$1083:$C$1262,0))*$E216*(1-$F216))</f>
        <v>0</v>
      </c>
      <c r="DI216" s="212">
        <f ca="1">(DI$133*INDEX('Term Pricing'!$O$1083:$O$1262,MATCH('Project 1'!DI$8,'Term Pricing'!$C$1083:$C$1262,0))*$E216*$F216)+(DI$133*INDEX('Term Pricing'!$P$1083:$P$1262,MATCH('Project 1'!DI$8,'Term Pricing'!$C$1083:$C$1262,0))*$E216*(1-$F216))</f>
        <v>0</v>
      </c>
      <c r="DJ216" s="212">
        <f ca="1">(DJ$133*INDEX('Term Pricing'!$O$1083:$O$1262,MATCH('Project 1'!DJ$8,'Term Pricing'!$C$1083:$C$1262,0))*$E216*$F216)+(DJ$133*INDEX('Term Pricing'!$P$1083:$P$1262,MATCH('Project 1'!DJ$8,'Term Pricing'!$C$1083:$C$1262,0))*$E216*(1-$F216))</f>
        <v>0</v>
      </c>
      <c r="DK216" s="212">
        <f ca="1">(DK$133*INDEX('Term Pricing'!$O$1083:$O$1262,MATCH('Project 1'!DK$8,'Term Pricing'!$C$1083:$C$1262,0))*$E216*$F216)+(DK$133*INDEX('Term Pricing'!$P$1083:$P$1262,MATCH('Project 1'!DK$8,'Term Pricing'!$C$1083:$C$1262,0))*$E216*(1-$F216))</f>
        <v>0</v>
      </c>
      <c r="DL216" s="212">
        <f ca="1">(DL$133*INDEX('Term Pricing'!$O$1083:$O$1262,MATCH('Project 1'!DL$8,'Term Pricing'!$C$1083:$C$1262,0))*$E216*$F216)+(DL$133*INDEX('Term Pricing'!$P$1083:$P$1262,MATCH('Project 1'!DL$8,'Term Pricing'!$C$1083:$C$1262,0))*$E216*(1-$F216))</f>
        <v>0</v>
      </c>
      <c r="DM216" s="212">
        <f ca="1">(DM$133*INDEX('Term Pricing'!$O$1083:$O$1262,MATCH('Project 1'!DM$8,'Term Pricing'!$C$1083:$C$1262,0))*$E216*$F216)+(DM$133*INDEX('Term Pricing'!$P$1083:$P$1262,MATCH('Project 1'!DM$8,'Term Pricing'!$C$1083:$C$1262,0))*$E216*(1-$F216))</f>
        <v>0</v>
      </c>
      <c r="DN216" s="212">
        <f ca="1">(DN$133*INDEX('Term Pricing'!$O$1083:$O$1262,MATCH('Project 1'!DN$8,'Term Pricing'!$C$1083:$C$1262,0))*$E216*$F216)+(DN$133*INDEX('Term Pricing'!$P$1083:$P$1262,MATCH('Project 1'!DN$8,'Term Pricing'!$C$1083:$C$1262,0))*$E216*(1-$F216))</f>
        <v>0</v>
      </c>
      <c r="DO216" s="212">
        <f ca="1">(DO$133*INDEX('Term Pricing'!$O$1083:$O$1262,MATCH('Project 1'!DO$8,'Term Pricing'!$C$1083:$C$1262,0))*$E216*$F216)+(DO$133*INDEX('Term Pricing'!$P$1083:$P$1262,MATCH('Project 1'!DO$8,'Term Pricing'!$C$1083:$C$1262,0))*$E216*(1-$F216))</f>
        <v>0</v>
      </c>
      <c r="DP216" s="212">
        <f ca="1">(DP$133*INDEX('Term Pricing'!$O$1083:$O$1262,MATCH('Project 1'!DP$8,'Term Pricing'!$C$1083:$C$1262,0))*$E216*$F216)+(DP$133*INDEX('Term Pricing'!$P$1083:$P$1262,MATCH('Project 1'!DP$8,'Term Pricing'!$C$1083:$C$1262,0))*$E216*(1-$F216))</f>
        <v>0</v>
      </c>
      <c r="DQ216" s="212">
        <f ca="1">(DQ$133*INDEX('Term Pricing'!$O$1083:$O$1262,MATCH('Project 1'!DQ$8,'Term Pricing'!$C$1083:$C$1262,0))*$E216*$F216)+(DQ$133*INDEX('Term Pricing'!$P$1083:$P$1262,MATCH('Project 1'!DQ$8,'Term Pricing'!$C$1083:$C$1262,0))*$E216*(1-$F216))</f>
        <v>0</v>
      </c>
      <c r="DR216" s="212">
        <f ca="1">(DR$133*INDEX('Term Pricing'!$O$1083:$O$1262,MATCH('Project 1'!DR$8,'Term Pricing'!$C$1083:$C$1262,0))*$E216*$F216)+(DR$133*INDEX('Term Pricing'!$P$1083:$P$1262,MATCH('Project 1'!DR$8,'Term Pricing'!$C$1083:$C$1262,0))*$E216*(1-$F216))</f>
        <v>0</v>
      </c>
      <c r="DS216" s="212">
        <f ca="1">(DS$133*INDEX('Term Pricing'!$O$1083:$O$1262,MATCH('Project 1'!DS$8,'Term Pricing'!$C$1083:$C$1262,0))*$E216*$F216)+(DS$133*INDEX('Term Pricing'!$P$1083:$P$1262,MATCH('Project 1'!DS$8,'Term Pricing'!$C$1083:$C$1262,0))*$E216*(1-$F216))</f>
        <v>0</v>
      </c>
      <c r="DT216" s="212">
        <f ca="1">(DT$133*INDEX('Term Pricing'!$O$1083:$O$1262,MATCH('Project 1'!DT$8,'Term Pricing'!$C$1083:$C$1262,0))*$E216*$F216)+(DT$133*INDEX('Term Pricing'!$P$1083:$P$1262,MATCH('Project 1'!DT$8,'Term Pricing'!$C$1083:$C$1262,0))*$E216*(1-$F216))</f>
        <v>0</v>
      </c>
      <c r="DU216" s="212">
        <f ca="1">(DU$133*INDEX('Term Pricing'!$O$1083:$O$1262,MATCH('Project 1'!DU$8,'Term Pricing'!$C$1083:$C$1262,0))*$E216*$F216)+(DU$133*INDEX('Term Pricing'!$P$1083:$P$1262,MATCH('Project 1'!DU$8,'Term Pricing'!$C$1083:$C$1262,0))*$E216*(1-$F216))</f>
        <v>0</v>
      </c>
      <c r="DV216" s="212">
        <f ca="1">(DV$133*INDEX('Term Pricing'!$O$1083:$O$1262,MATCH('Project 1'!DV$8,'Term Pricing'!$C$1083:$C$1262,0))*$E216*$F216)+(DV$133*INDEX('Term Pricing'!$P$1083:$P$1262,MATCH('Project 1'!DV$8,'Term Pricing'!$C$1083:$C$1262,0))*$E216*(1-$F216))</f>
        <v>0</v>
      </c>
      <c r="DW216" s="212">
        <f ca="1">(DW$133*INDEX('Term Pricing'!$O$1083:$O$1262,MATCH('Project 1'!DW$8,'Term Pricing'!$C$1083:$C$1262,0))*$E216*$F216)+(DW$133*INDEX('Term Pricing'!$P$1083:$P$1262,MATCH('Project 1'!DW$8,'Term Pricing'!$C$1083:$C$1262,0))*$E216*(1-$F216))</f>
        <v>0</v>
      </c>
      <c r="DX216" s="212">
        <f ca="1">(DX$133*INDEX('Term Pricing'!$O$1083:$O$1262,MATCH('Project 1'!DX$8,'Term Pricing'!$C$1083:$C$1262,0))*$E216*$F216)+(DX$133*INDEX('Term Pricing'!$P$1083:$P$1262,MATCH('Project 1'!DX$8,'Term Pricing'!$C$1083:$C$1262,0))*$E216*(1-$F216))</f>
        <v>0</v>
      </c>
      <c r="DY216" s="212">
        <f ca="1">(DY$133*INDEX('Term Pricing'!$O$1083:$O$1262,MATCH('Project 1'!DY$8,'Term Pricing'!$C$1083:$C$1262,0))*$E216*$F216)+(DY$133*INDEX('Term Pricing'!$P$1083:$P$1262,MATCH('Project 1'!DY$8,'Term Pricing'!$C$1083:$C$1262,0))*$E216*(1-$F216))</f>
        <v>0</v>
      </c>
      <c r="DZ216" s="212">
        <f ca="1">(DZ$133*INDEX('Term Pricing'!$O$1083:$O$1262,MATCH('Project 1'!DZ$8,'Term Pricing'!$C$1083:$C$1262,0))*$E216*$F216)+(DZ$133*INDEX('Term Pricing'!$P$1083:$P$1262,MATCH('Project 1'!DZ$8,'Term Pricing'!$C$1083:$C$1262,0))*$E216*(1-$F216))</f>
        <v>0</v>
      </c>
    </row>
    <row r="217" spans="1:130">
      <c r="A217" s="151"/>
      <c r="C217" s="34" t="s">
        <v>263</v>
      </c>
      <c r="E217" s="70">
        <f>Inputs!H147</f>
        <v>0.2</v>
      </c>
      <c r="F217" s="70">
        <f>Inputs!I147</f>
        <v>0.6</v>
      </c>
      <c r="G217" s="54" t="s">
        <v>83</v>
      </c>
      <c r="H217" s="272">
        <f ca="1">IFERROR(SUM($J217:$DZ217)/(SUM($J$133:$DZ$133)*E217),0)</f>
        <v>0</v>
      </c>
      <c r="I217" s="29"/>
      <c r="J217" s="212">
        <f>(J$133*INDEX('Term Pricing'!$O$1268:$O$1447,MATCH('Project 1'!J$8,'Term Pricing'!$C$1268:$C$1447,0))*$E217*$F217)+(J$133*INDEX('Term Pricing'!$P$1268:$P$1447,MATCH('Project 1'!J$8,'Term Pricing'!$C$1268:$C$1447,0))*$E217*(1-$F217))</f>
        <v>0</v>
      </c>
      <c r="K217" s="212">
        <f>(K$133*INDEX('Term Pricing'!$O$1268:$O$1447,MATCH('Project 1'!K$8,'Term Pricing'!$C$1268:$C$1447,0))*$E217*$F217)+(K$133*INDEX('Term Pricing'!$P$1268:$P$1447,MATCH('Project 1'!K$8,'Term Pricing'!$C$1268:$C$1447,0))*$E217*(1-$F217))</f>
        <v>0</v>
      </c>
      <c r="L217" s="212">
        <f>(L$133*INDEX('Term Pricing'!$O$1268:$O$1447,MATCH('Project 1'!L$8,'Term Pricing'!$C$1268:$C$1447,0))*$E217*$F217)+(L$133*INDEX('Term Pricing'!$P$1268:$P$1447,MATCH('Project 1'!L$8,'Term Pricing'!$C$1268:$C$1447,0))*$E217*(1-$F217))</f>
        <v>0</v>
      </c>
      <c r="M217" s="212">
        <f>(M$133*INDEX('Term Pricing'!$O$1268:$O$1447,MATCH('Project 1'!M$8,'Term Pricing'!$C$1268:$C$1447,0))*$E217*$F217)+(M$133*INDEX('Term Pricing'!$P$1268:$P$1447,MATCH('Project 1'!M$8,'Term Pricing'!$C$1268:$C$1447,0))*$E217*(1-$F217))</f>
        <v>0</v>
      </c>
      <c r="N217" s="212">
        <f>(N$133*INDEX('Term Pricing'!$O$1268:$O$1447,MATCH('Project 1'!N$8,'Term Pricing'!$C$1268:$C$1447,0))*$E217*$F217)+(N$133*INDEX('Term Pricing'!$P$1268:$P$1447,MATCH('Project 1'!N$8,'Term Pricing'!$C$1268:$C$1447,0))*$E217*(1-$F217))</f>
        <v>0</v>
      </c>
      <c r="O217" s="212">
        <f>(O$133*INDEX('Term Pricing'!$O$1268:$O$1447,MATCH('Project 1'!O$8,'Term Pricing'!$C$1268:$C$1447,0))*$E217*$F217)+(O$133*INDEX('Term Pricing'!$P$1268:$P$1447,MATCH('Project 1'!O$8,'Term Pricing'!$C$1268:$C$1447,0))*$E217*(1-$F217))</f>
        <v>0</v>
      </c>
      <c r="P217" s="212">
        <f>(P$133*INDEX('Term Pricing'!$O$1268:$O$1447,MATCH('Project 1'!P$8,'Term Pricing'!$C$1268:$C$1447,0))*$E217*$F217)+(P$133*INDEX('Term Pricing'!$P$1268:$P$1447,MATCH('Project 1'!P$8,'Term Pricing'!$C$1268:$C$1447,0))*$E217*(1-$F217))</f>
        <v>0</v>
      </c>
      <c r="Q217" s="212">
        <f>(Q$133*INDEX('Term Pricing'!$O$1268:$O$1447,MATCH('Project 1'!Q$8,'Term Pricing'!$C$1268:$C$1447,0))*$E217*$F217)+(Q$133*INDEX('Term Pricing'!$P$1268:$P$1447,MATCH('Project 1'!Q$8,'Term Pricing'!$C$1268:$C$1447,0))*$E217*(1-$F217))</f>
        <v>0</v>
      </c>
      <c r="R217" s="212">
        <f>(R$133*INDEX('Term Pricing'!$O$1268:$O$1447,MATCH('Project 1'!R$8,'Term Pricing'!$C$1268:$C$1447,0))*$E217*$F217)+(R$133*INDEX('Term Pricing'!$P$1268:$P$1447,MATCH('Project 1'!R$8,'Term Pricing'!$C$1268:$C$1447,0))*$E217*(1-$F217))</f>
        <v>0</v>
      </c>
      <c r="S217" s="212">
        <f>(S$133*INDEX('Term Pricing'!$O$1268:$O$1447,MATCH('Project 1'!S$8,'Term Pricing'!$C$1268:$C$1447,0))*$E217*$F217)+(S$133*INDEX('Term Pricing'!$P$1268:$P$1447,MATCH('Project 1'!S$8,'Term Pricing'!$C$1268:$C$1447,0))*$E217*(1-$F217))</f>
        <v>0</v>
      </c>
      <c r="T217" s="212">
        <f>(T$133*INDEX('Term Pricing'!$O$1268:$O$1447,MATCH('Project 1'!T$8,'Term Pricing'!$C$1268:$C$1447,0))*$E217*$F217)+(T$133*INDEX('Term Pricing'!$P$1268:$P$1447,MATCH('Project 1'!T$8,'Term Pricing'!$C$1268:$C$1447,0))*$E217*(1-$F217))</f>
        <v>0</v>
      </c>
      <c r="U217" s="212">
        <f>(U$133*INDEX('Term Pricing'!$O$1268:$O$1447,MATCH('Project 1'!U$8,'Term Pricing'!$C$1268:$C$1447,0))*$E217*$F217)+(U$133*INDEX('Term Pricing'!$P$1268:$P$1447,MATCH('Project 1'!U$8,'Term Pricing'!$C$1268:$C$1447,0))*$E217*(1-$F217))</f>
        <v>0</v>
      </c>
      <c r="V217" s="212">
        <f>(V$133*INDEX('Term Pricing'!$O$1268:$O$1447,MATCH('Project 1'!V$8,'Term Pricing'!$C$1268:$C$1447,0))*$E217*$F217)+(V$133*INDEX('Term Pricing'!$P$1268:$P$1447,MATCH('Project 1'!V$8,'Term Pricing'!$C$1268:$C$1447,0))*$E217*(1-$F217))</f>
        <v>0</v>
      </c>
      <c r="W217" s="212">
        <f>(W$133*INDEX('Term Pricing'!$O$1268:$O$1447,MATCH('Project 1'!W$8,'Term Pricing'!$C$1268:$C$1447,0))*$E217*$F217)+(W$133*INDEX('Term Pricing'!$P$1268:$P$1447,MATCH('Project 1'!W$8,'Term Pricing'!$C$1268:$C$1447,0))*$E217*(1-$F217))</f>
        <v>0</v>
      </c>
      <c r="X217" s="212">
        <f>(X$133*INDEX('Term Pricing'!$O$1268:$O$1447,MATCH('Project 1'!X$8,'Term Pricing'!$C$1268:$C$1447,0))*$E217*$F217)+(X$133*INDEX('Term Pricing'!$P$1268:$P$1447,MATCH('Project 1'!X$8,'Term Pricing'!$C$1268:$C$1447,0))*$E217*(1-$F217))</f>
        <v>0</v>
      </c>
      <c r="Y217" s="212">
        <f>(Y$133*INDEX('Term Pricing'!$O$1268:$O$1447,MATCH('Project 1'!Y$8,'Term Pricing'!$C$1268:$C$1447,0))*$E217*$F217)+(Y$133*INDEX('Term Pricing'!$P$1268:$P$1447,MATCH('Project 1'!Y$8,'Term Pricing'!$C$1268:$C$1447,0))*$E217*(1-$F217))</f>
        <v>0</v>
      </c>
      <c r="Z217" s="212">
        <f>(Z$133*INDEX('Term Pricing'!$O$1268:$O$1447,MATCH('Project 1'!Z$8,'Term Pricing'!$C$1268:$C$1447,0))*$E217*$F217)+(Z$133*INDEX('Term Pricing'!$P$1268:$P$1447,MATCH('Project 1'!Z$8,'Term Pricing'!$C$1268:$C$1447,0))*$E217*(1-$F217))</f>
        <v>0</v>
      </c>
      <c r="AA217" s="212">
        <f>(AA$133*INDEX('Term Pricing'!$O$1268:$O$1447,MATCH('Project 1'!AA$8,'Term Pricing'!$C$1268:$C$1447,0))*$E217*$F217)+(AA$133*INDEX('Term Pricing'!$P$1268:$P$1447,MATCH('Project 1'!AA$8,'Term Pricing'!$C$1268:$C$1447,0))*$E217*(1-$F217))</f>
        <v>0</v>
      </c>
      <c r="AB217" s="212">
        <f>(AB$133*INDEX('Term Pricing'!$O$1268:$O$1447,MATCH('Project 1'!AB$8,'Term Pricing'!$C$1268:$C$1447,0))*$E217*$F217)+(AB$133*INDEX('Term Pricing'!$P$1268:$P$1447,MATCH('Project 1'!AB$8,'Term Pricing'!$C$1268:$C$1447,0))*$E217*(1-$F217))</f>
        <v>0</v>
      </c>
      <c r="AC217" s="212">
        <f>(AC$133*INDEX('Term Pricing'!$O$1268:$O$1447,MATCH('Project 1'!AC$8,'Term Pricing'!$C$1268:$C$1447,0))*$E217*$F217)+(AC$133*INDEX('Term Pricing'!$P$1268:$P$1447,MATCH('Project 1'!AC$8,'Term Pricing'!$C$1268:$C$1447,0))*$E217*(1-$F217))</f>
        <v>0</v>
      </c>
      <c r="AD217" s="212">
        <f ca="1">(AD$133*INDEX('Term Pricing'!$O$1268:$O$1447,MATCH('Project 1'!AD$8,'Term Pricing'!$C$1268:$C$1447,0))*$E217*$F217)+(AD$133*INDEX('Term Pricing'!$P$1268:$P$1447,MATCH('Project 1'!AD$8,'Term Pricing'!$C$1268:$C$1447,0))*$E217*(1-$F217))</f>
        <v>0</v>
      </c>
      <c r="AE217" s="212">
        <f ca="1">(AE$133*INDEX('Term Pricing'!$O$1268:$O$1447,MATCH('Project 1'!AE$8,'Term Pricing'!$C$1268:$C$1447,0))*$E217*$F217)+(AE$133*INDEX('Term Pricing'!$P$1268:$P$1447,MATCH('Project 1'!AE$8,'Term Pricing'!$C$1268:$C$1447,0))*$E217*(1-$F217))</f>
        <v>0</v>
      </c>
      <c r="AF217" s="212">
        <f ca="1">(AF$133*INDEX('Term Pricing'!$O$1268:$O$1447,MATCH('Project 1'!AF$8,'Term Pricing'!$C$1268:$C$1447,0))*$E217*$F217)+(AF$133*INDEX('Term Pricing'!$P$1268:$P$1447,MATCH('Project 1'!AF$8,'Term Pricing'!$C$1268:$C$1447,0))*$E217*(1-$F217))</f>
        <v>0</v>
      </c>
      <c r="AG217" s="212">
        <f ca="1">(AG$133*INDEX('Term Pricing'!$O$1268:$O$1447,MATCH('Project 1'!AG$8,'Term Pricing'!$C$1268:$C$1447,0))*$E217*$F217)+(AG$133*INDEX('Term Pricing'!$P$1268:$P$1447,MATCH('Project 1'!AG$8,'Term Pricing'!$C$1268:$C$1447,0))*$E217*(1-$F217))</f>
        <v>0</v>
      </c>
      <c r="AH217" s="212">
        <f ca="1">(AH$133*INDEX('Term Pricing'!$O$1268:$O$1447,MATCH('Project 1'!AH$8,'Term Pricing'!$C$1268:$C$1447,0))*$E217*$F217)+(AH$133*INDEX('Term Pricing'!$P$1268:$P$1447,MATCH('Project 1'!AH$8,'Term Pricing'!$C$1268:$C$1447,0))*$E217*(1-$F217))</f>
        <v>0</v>
      </c>
      <c r="AI217" s="212">
        <f ca="1">(AI$133*INDEX('Term Pricing'!$O$1268:$O$1447,MATCH('Project 1'!AI$8,'Term Pricing'!$C$1268:$C$1447,0))*$E217*$F217)+(AI$133*INDEX('Term Pricing'!$P$1268:$P$1447,MATCH('Project 1'!AI$8,'Term Pricing'!$C$1268:$C$1447,0))*$E217*(1-$F217))</f>
        <v>0</v>
      </c>
      <c r="AJ217" s="212">
        <f ca="1">(AJ$133*INDEX('Term Pricing'!$O$1268:$O$1447,MATCH('Project 1'!AJ$8,'Term Pricing'!$C$1268:$C$1447,0))*$E217*$F217)+(AJ$133*INDEX('Term Pricing'!$P$1268:$P$1447,MATCH('Project 1'!AJ$8,'Term Pricing'!$C$1268:$C$1447,0))*$E217*(1-$F217))</f>
        <v>0</v>
      </c>
      <c r="AK217" s="212">
        <f ca="1">(AK$133*INDEX('Term Pricing'!$O$1268:$O$1447,MATCH('Project 1'!AK$8,'Term Pricing'!$C$1268:$C$1447,0))*$E217*$F217)+(AK$133*INDEX('Term Pricing'!$P$1268:$P$1447,MATCH('Project 1'!AK$8,'Term Pricing'!$C$1268:$C$1447,0))*$E217*(1-$F217))</f>
        <v>0</v>
      </c>
      <c r="AL217" s="212">
        <f ca="1">(AL$133*INDEX('Term Pricing'!$O$1268:$O$1447,MATCH('Project 1'!AL$8,'Term Pricing'!$C$1268:$C$1447,0))*$E217*$F217)+(AL$133*INDEX('Term Pricing'!$P$1268:$P$1447,MATCH('Project 1'!AL$8,'Term Pricing'!$C$1268:$C$1447,0))*$E217*(1-$F217))</f>
        <v>0</v>
      </c>
      <c r="AM217" s="212">
        <f ca="1">(AM$133*INDEX('Term Pricing'!$O$1268:$O$1447,MATCH('Project 1'!AM$8,'Term Pricing'!$C$1268:$C$1447,0))*$E217*$F217)+(AM$133*INDEX('Term Pricing'!$P$1268:$P$1447,MATCH('Project 1'!AM$8,'Term Pricing'!$C$1268:$C$1447,0))*$E217*(1-$F217))</f>
        <v>0</v>
      </c>
      <c r="AN217" s="212">
        <f ca="1">(AN$133*INDEX('Term Pricing'!$O$1268:$O$1447,MATCH('Project 1'!AN$8,'Term Pricing'!$C$1268:$C$1447,0))*$E217*$F217)+(AN$133*INDEX('Term Pricing'!$P$1268:$P$1447,MATCH('Project 1'!AN$8,'Term Pricing'!$C$1268:$C$1447,0))*$E217*(1-$F217))</f>
        <v>0</v>
      </c>
      <c r="AO217" s="212">
        <f ca="1">(AO$133*INDEX('Term Pricing'!$O$1268:$O$1447,MATCH('Project 1'!AO$8,'Term Pricing'!$C$1268:$C$1447,0))*$E217*$F217)+(AO$133*INDEX('Term Pricing'!$P$1268:$P$1447,MATCH('Project 1'!AO$8,'Term Pricing'!$C$1268:$C$1447,0))*$E217*(1-$F217))</f>
        <v>0</v>
      </c>
      <c r="AP217" s="212">
        <f ca="1">(AP$133*INDEX('Term Pricing'!$O$1268:$O$1447,MATCH('Project 1'!AP$8,'Term Pricing'!$C$1268:$C$1447,0))*$E217*$F217)+(AP$133*INDEX('Term Pricing'!$P$1268:$P$1447,MATCH('Project 1'!AP$8,'Term Pricing'!$C$1268:$C$1447,0))*$E217*(1-$F217))</f>
        <v>0</v>
      </c>
      <c r="AQ217" s="212">
        <f ca="1">(AQ$133*INDEX('Term Pricing'!$O$1268:$O$1447,MATCH('Project 1'!AQ$8,'Term Pricing'!$C$1268:$C$1447,0))*$E217*$F217)+(AQ$133*INDEX('Term Pricing'!$P$1268:$P$1447,MATCH('Project 1'!AQ$8,'Term Pricing'!$C$1268:$C$1447,0))*$E217*(1-$F217))</f>
        <v>0</v>
      </c>
      <c r="AR217" s="212">
        <f ca="1">(AR$133*INDEX('Term Pricing'!$O$1268:$O$1447,MATCH('Project 1'!AR$8,'Term Pricing'!$C$1268:$C$1447,0))*$E217*$F217)+(AR$133*INDEX('Term Pricing'!$P$1268:$P$1447,MATCH('Project 1'!AR$8,'Term Pricing'!$C$1268:$C$1447,0))*$E217*(1-$F217))</f>
        <v>0</v>
      </c>
      <c r="AS217" s="212">
        <f ca="1">(AS$133*INDEX('Term Pricing'!$O$1268:$O$1447,MATCH('Project 1'!AS$8,'Term Pricing'!$C$1268:$C$1447,0))*$E217*$F217)+(AS$133*INDEX('Term Pricing'!$P$1268:$P$1447,MATCH('Project 1'!AS$8,'Term Pricing'!$C$1268:$C$1447,0))*$E217*(1-$F217))</f>
        <v>0</v>
      </c>
      <c r="AT217" s="212">
        <f ca="1">(AT$133*INDEX('Term Pricing'!$O$1268:$O$1447,MATCH('Project 1'!AT$8,'Term Pricing'!$C$1268:$C$1447,0))*$E217*$F217)+(AT$133*INDEX('Term Pricing'!$P$1268:$P$1447,MATCH('Project 1'!AT$8,'Term Pricing'!$C$1268:$C$1447,0))*$E217*(1-$F217))</f>
        <v>0</v>
      </c>
      <c r="AU217" s="212">
        <f ca="1">(AU$133*INDEX('Term Pricing'!$O$1268:$O$1447,MATCH('Project 1'!AU$8,'Term Pricing'!$C$1268:$C$1447,0))*$E217*$F217)+(AU$133*INDEX('Term Pricing'!$P$1268:$P$1447,MATCH('Project 1'!AU$8,'Term Pricing'!$C$1268:$C$1447,0))*$E217*(1-$F217))</f>
        <v>0</v>
      </c>
      <c r="AV217" s="212">
        <f ca="1">(AV$133*INDEX('Term Pricing'!$O$1268:$O$1447,MATCH('Project 1'!AV$8,'Term Pricing'!$C$1268:$C$1447,0))*$E217*$F217)+(AV$133*INDEX('Term Pricing'!$P$1268:$P$1447,MATCH('Project 1'!AV$8,'Term Pricing'!$C$1268:$C$1447,0))*$E217*(1-$F217))</f>
        <v>0</v>
      </c>
      <c r="AW217" s="212">
        <f ca="1">(AW$133*INDEX('Term Pricing'!$O$1268:$O$1447,MATCH('Project 1'!AW$8,'Term Pricing'!$C$1268:$C$1447,0))*$E217*$F217)+(AW$133*INDEX('Term Pricing'!$P$1268:$P$1447,MATCH('Project 1'!AW$8,'Term Pricing'!$C$1268:$C$1447,0))*$E217*(1-$F217))</f>
        <v>0</v>
      </c>
      <c r="AX217" s="212">
        <f ca="1">(AX$133*INDEX('Term Pricing'!$O$1268:$O$1447,MATCH('Project 1'!AX$8,'Term Pricing'!$C$1268:$C$1447,0))*$E217*$F217)+(AX$133*INDEX('Term Pricing'!$P$1268:$P$1447,MATCH('Project 1'!AX$8,'Term Pricing'!$C$1268:$C$1447,0))*$E217*(1-$F217))</f>
        <v>0</v>
      </c>
      <c r="AY217" s="212">
        <f ca="1">(AY$133*INDEX('Term Pricing'!$O$1268:$O$1447,MATCH('Project 1'!AY$8,'Term Pricing'!$C$1268:$C$1447,0))*$E217*$F217)+(AY$133*INDEX('Term Pricing'!$P$1268:$P$1447,MATCH('Project 1'!AY$8,'Term Pricing'!$C$1268:$C$1447,0))*$E217*(1-$F217))</f>
        <v>0</v>
      </c>
      <c r="AZ217" s="212">
        <f ca="1">(AZ$133*INDEX('Term Pricing'!$O$1268:$O$1447,MATCH('Project 1'!AZ$8,'Term Pricing'!$C$1268:$C$1447,0))*$E217*$F217)+(AZ$133*INDEX('Term Pricing'!$P$1268:$P$1447,MATCH('Project 1'!AZ$8,'Term Pricing'!$C$1268:$C$1447,0))*$E217*(1-$F217))</f>
        <v>0</v>
      </c>
      <c r="BA217" s="212">
        <f ca="1">(BA$133*INDEX('Term Pricing'!$O$1268:$O$1447,MATCH('Project 1'!BA$8,'Term Pricing'!$C$1268:$C$1447,0))*$E217*$F217)+(BA$133*INDEX('Term Pricing'!$P$1268:$P$1447,MATCH('Project 1'!BA$8,'Term Pricing'!$C$1268:$C$1447,0))*$E217*(1-$F217))</f>
        <v>0</v>
      </c>
      <c r="BB217" s="212">
        <f ca="1">(BB$133*INDEX('Term Pricing'!$O$1268:$O$1447,MATCH('Project 1'!BB$8,'Term Pricing'!$C$1268:$C$1447,0))*$E217*$F217)+(BB$133*INDEX('Term Pricing'!$P$1268:$P$1447,MATCH('Project 1'!BB$8,'Term Pricing'!$C$1268:$C$1447,0))*$E217*(1-$F217))</f>
        <v>0</v>
      </c>
      <c r="BC217" s="212">
        <f ca="1">(BC$133*INDEX('Term Pricing'!$O$1268:$O$1447,MATCH('Project 1'!BC$8,'Term Pricing'!$C$1268:$C$1447,0))*$E217*$F217)+(BC$133*INDEX('Term Pricing'!$P$1268:$P$1447,MATCH('Project 1'!BC$8,'Term Pricing'!$C$1268:$C$1447,0))*$E217*(1-$F217))</f>
        <v>0</v>
      </c>
      <c r="BD217" s="212">
        <f ca="1">(BD$133*INDEX('Term Pricing'!$O$1268:$O$1447,MATCH('Project 1'!BD$8,'Term Pricing'!$C$1268:$C$1447,0))*$E217*$F217)+(BD$133*INDEX('Term Pricing'!$P$1268:$P$1447,MATCH('Project 1'!BD$8,'Term Pricing'!$C$1268:$C$1447,0))*$E217*(1-$F217))</f>
        <v>0</v>
      </c>
      <c r="BE217" s="212">
        <f ca="1">(BE$133*INDEX('Term Pricing'!$O$1268:$O$1447,MATCH('Project 1'!BE$8,'Term Pricing'!$C$1268:$C$1447,0))*$E217*$F217)+(BE$133*INDEX('Term Pricing'!$P$1268:$P$1447,MATCH('Project 1'!BE$8,'Term Pricing'!$C$1268:$C$1447,0))*$E217*(1-$F217))</f>
        <v>0</v>
      </c>
      <c r="BF217" s="212">
        <f ca="1">(BF$133*INDEX('Term Pricing'!$O$1268:$O$1447,MATCH('Project 1'!BF$8,'Term Pricing'!$C$1268:$C$1447,0))*$E217*$F217)+(BF$133*INDEX('Term Pricing'!$P$1268:$P$1447,MATCH('Project 1'!BF$8,'Term Pricing'!$C$1268:$C$1447,0))*$E217*(1-$F217))</f>
        <v>0</v>
      </c>
      <c r="BG217" s="212">
        <f ca="1">(BG$133*INDEX('Term Pricing'!$O$1268:$O$1447,MATCH('Project 1'!BG$8,'Term Pricing'!$C$1268:$C$1447,0))*$E217*$F217)+(BG$133*INDEX('Term Pricing'!$P$1268:$P$1447,MATCH('Project 1'!BG$8,'Term Pricing'!$C$1268:$C$1447,0))*$E217*(1-$F217))</f>
        <v>0</v>
      </c>
      <c r="BH217" s="212">
        <f ca="1">(BH$133*INDEX('Term Pricing'!$O$1268:$O$1447,MATCH('Project 1'!BH$8,'Term Pricing'!$C$1268:$C$1447,0))*$E217*$F217)+(BH$133*INDEX('Term Pricing'!$P$1268:$P$1447,MATCH('Project 1'!BH$8,'Term Pricing'!$C$1268:$C$1447,0))*$E217*(1-$F217))</f>
        <v>0</v>
      </c>
      <c r="BI217" s="212">
        <f ca="1">(BI$133*INDEX('Term Pricing'!$O$1268:$O$1447,MATCH('Project 1'!BI$8,'Term Pricing'!$C$1268:$C$1447,0))*$E217*$F217)+(BI$133*INDEX('Term Pricing'!$P$1268:$P$1447,MATCH('Project 1'!BI$8,'Term Pricing'!$C$1268:$C$1447,0))*$E217*(1-$F217))</f>
        <v>0</v>
      </c>
      <c r="BJ217" s="212">
        <f ca="1">(BJ$133*INDEX('Term Pricing'!$O$1268:$O$1447,MATCH('Project 1'!BJ$8,'Term Pricing'!$C$1268:$C$1447,0))*$E217*$F217)+(BJ$133*INDEX('Term Pricing'!$P$1268:$P$1447,MATCH('Project 1'!BJ$8,'Term Pricing'!$C$1268:$C$1447,0))*$E217*(1-$F217))</f>
        <v>0</v>
      </c>
      <c r="BK217" s="212">
        <f ca="1">(BK$133*INDEX('Term Pricing'!$O$1268:$O$1447,MATCH('Project 1'!BK$8,'Term Pricing'!$C$1268:$C$1447,0))*$E217*$F217)+(BK$133*INDEX('Term Pricing'!$P$1268:$P$1447,MATCH('Project 1'!BK$8,'Term Pricing'!$C$1268:$C$1447,0))*$E217*(1-$F217))</f>
        <v>0</v>
      </c>
      <c r="BL217" s="212">
        <f ca="1">(BL$133*INDEX('Term Pricing'!$O$1268:$O$1447,MATCH('Project 1'!BL$8,'Term Pricing'!$C$1268:$C$1447,0))*$E217*$F217)+(BL$133*INDEX('Term Pricing'!$P$1268:$P$1447,MATCH('Project 1'!BL$8,'Term Pricing'!$C$1268:$C$1447,0))*$E217*(1-$F217))</f>
        <v>0</v>
      </c>
      <c r="BM217" s="212">
        <f ca="1">(BM$133*INDEX('Term Pricing'!$O$1268:$O$1447,MATCH('Project 1'!BM$8,'Term Pricing'!$C$1268:$C$1447,0))*$E217*$F217)+(BM$133*INDEX('Term Pricing'!$P$1268:$P$1447,MATCH('Project 1'!BM$8,'Term Pricing'!$C$1268:$C$1447,0))*$E217*(1-$F217))</f>
        <v>0</v>
      </c>
      <c r="BN217" s="212">
        <f ca="1">(BN$133*INDEX('Term Pricing'!$O$1268:$O$1447,MATCH('Project 1'!BN$8,'Term Pricing'!$C$1268:$C$1447,0))*$E217*$F217)+(BN$133*INDEX('Term Pricing'!$P$1268:$P$1447,MATCH('Project 1'!BN$8,'Term Pricing'!$C$1268:$C$1447,0))*$E217*(1-$F217))</f>
        <v>0</v>
      </c>
      <c r="BO217" s="212">
        <f ca="1">(BO$133*INDEX('Term Pricing'!$O$1268:$O$1447,MATCH('Project 1'!BO$8,'Term Pricing'!$C$1268:$C$1447,0))*$E217*$F217)+(BO$133*INDEX('Term Pricing'!$P$1268:$P$1447,MATCH('Project 1'!BO$8,'Term Pricing'!$C$1268:$C$1447,0))*$E217*(1-$F217))</f>
        <v>0</v>
      </c>
      <c r="BP217" s="212">
        <f ca="1">(BP$133*INDEX('Term Pricing'!$O$1268:$O$1447,MATCH('Project 1'!BP$8,'Term Pricing'!$C$1268:$C$1447,0))*$E217*$F217)+(BP$133*INDEX('Term Pricing'!$P$1268:$P$1447,MATCH('Project 1'!BP$8,'Term Pricing'!$C$1268:$C$1447,0))*$E217*(1-$F217))</f>
        <v>0</v>
      </c>
      <c r="BQ217" s="212">
        <f ca="1">(BQ$133*INDEX('Term Pricing'!$O$1268:$O$1447,MATCH('Project 1'!BQ$8,'Term Pricing'!$C$1268:$C$1447,0))*$E217*$F217)+(BQ$133*INDEX('Term Pricing'!$P$1268:$P$1447,MATCH('Project 1'!BQ$8,'Term Pricing'!$C$1268:$C$1447,0))*$E217*(1-$F217))</f>
        <v>0</v>
      </c>
      <c r="BR217" s="212">
        <f ca="1">(BR$133*INDEX('Term Pricing'!$O$1268:$O$1447,MATCH('Project 1'!BR$8,'Term Pricing'!$C$1268:$C$1447,0))*$E217*$F217)+(BR$133*INDEX('Term Pricing'!$P$1268:$P$1447,MATCH('Project 1'!BR$8,'Term Pricing'!$C$1268:$C$1447,0))*$E217*(1-$F217))</f>
        <v>0</v>
      </c>
      <c r="BS217" s="212">
        <f ca="1">(BS$133*INDEX('Term Pricing'!$O$1268:$O$1447,MATCH('Project 1'!BS$8,'Term Pricing'!$C$1268:$C$1447,0))*$E217*$F217)+(BS$133*INDEX('Term Pricing'!$P$1268:$P$1447,MATCH('Project 1'!BS$8,'Term Pricing'!$C$1268:$C$1447,0))*$E217*(1-$F217))</f>
        <v>0</v>
      </c>
      <c r="BT217" s="212">
        <f ca="1">(BT$133*INDEX('Term Pricing'!$O$1268:$O$1447,MATCH('Project 1'!BT$8,'Term Pricing'!$C$1268:$C$1447,0))*$E217*$F217)+(BT$133*INDEX('Term Pricing'!$P$1268:$P$1447,MATCH('Project 1'!BT$8,'Term Pricing'!$C$1268:$C$1447,0))*$E217*(1-$F217))</f>
        <v>0</v>
      </c>
      <c r="BU217" s="212">
        <f ca="1">(BU$133*INDEX('Term Pricing'!$O$1268:$O$1447,MATCH('Project 1'!BU$8,'Term Pricing'!$C$1268:$C$1447,0))*$E217*$F217)+(BU$133*INDEX('Term Pricing'!$P$1268:$P$1447,MATCH('Project 1'!BU$8,'Term Pricing'!$C$1268:$C$1447,0))*$E217*(1-$F217))</f>
        <v>0</v>
      </c>
      <c r="BV217" s="212">
        <f ca="1">(BV$133*INDEX('Term Pricing'!$O$1268:$O$1447,MATCH('Project 1'!BV$8,'Term Pricing'!$C$1268:$C$1447,0))*$E217*$F217)+(BV$133*INDEX('Term Pricing'!$P$1268:$P$1447,MATCH('Project 1'!BV$8,'Term Pricing'!$C$1268:$C$1447,0))*$E217*(1-$F217))</f>
        <v>0</v>
      </c>
      <c r="BW217" s="212">
        <f ca="1">(BW$133*INDEX('Term Pricing'!$O$1268:$O$1447,MATCH('Project 1'!BW$8,'Term Pricing'!$C$1268:$C$1447,0))*$E217*$F217)+(BW$133*INDEX('Term Pricing'!$P$1268:$P$1447,MATCH('Project 1'!BW$8,'Term Pricing'!$C$1268:$C$1447,0))*$E217*(1-$F217))</f>
        <v>0</v>
      </c>
      <c r="BX217" s="212">
        <f ca="1">(BX$133*INDEX('Term Pricing'!$O$1268:$O$1447,MATCH('Project 1'!BX$8,'Term Pricing'!$C$1268:$C$1447,0))*$E217*$F217)+(BX$133*INDEX('Term Pricing'!$P$1268:$P$1447,MATCH('Project 1'!BX$8,'Term Pricing'!$C$1268:$C$1447,0))*$E217*(1-$F217))</f>
        <v>0</v>
      </c>
      <c r="BY217" s="212">
        <f ca="1">(BY$133*INDEX('Term Pricing'!$O$1268:$O$1447,MATCH('Project 1'!BY$8,'Term Pricing'!$C$1268:$C$1447,0))*$E217*$F217)+(BY$133*INDEX('Term Pricing'!$P$1268:$P$1447,MATCH('Project 1'!BY$8,'Term Pricing'!$C$1268:$C$1447,0))*$E217*(1-$F217))</f>
        <v>0</v>
      </c>
      <c r="BZ217" s="212">
        <f ca="1">(BZ$133*INDEX('Term Pricing'!$O$1268:$O$1447,MATCH('Project 1'!BZ$8,'Term Pricing'!$C$1268:$C$1447,0))*$E217*$F217)+(BZ$133*INDEX('Term Pricing'!$P$1268:$P$1447,MATCH('Project 1'!BZ$8,'Term Pricing'!$C$1268:$C$1447,0))*$E217*(1-$F217))</f>
        <v>0</v>
      </c>
      <c r="CA217" s="212">
        <f ca="1">(CA$133*INDEX('Term Pricing'!$O$1268:$O$1447,MATCH('Project 1'!CA$8,'Term Pricing'!$C$1268:$C$1447,0))*$E217*$F217)+(CA$133*INDEX('Term Pricing'!$P$1268:$P$1447,MATCH('Project 1'!CA$8,'Term Pricing'!$C$1268:$C$1447,0))*$E217*(1-$F217))</f>
        <v>0</v>
      </c>
      <c r="CB217" s="212">
        <f ca="1">(CB$133*INDEX('Term Pricing'!$O$1268:$O$1447,MATCH('Project 1'!CB$8,'Term Pricing'!$C$1268:$C$1447,0))*$E217*$F217)+(CB$133*INDEX('Term Pricing'!$P$1268:$P$1447,MATCH('Project 1'!CB$8,'Term Pricing'!$C$1268:$C$1447,0))*$E217*(1-$F217))</f>
        <v>0</v>
      </c>
      <c r="CC217" s="212">
        <f ca="1">(CC$133*INDEX('Term Pricing'!$O$1268:$O$1447,MATCH('Project 1'!CC$8,'Term Pricing'!$C$1268:$C$1447,0))*$E217*$F217)+(CC$133*INDEX('Term Pricing'!$P$1268:$P$1447,MATCH('Project 1'!CC$8,'Term Pricing'!$C$1268:$C$1447,0))*$E217*(1-$F217))</f>
        <v>0</v>
      </c>
      <c r="CD217" s="212">
        <f ca="1">(CD$133*INDEX('Term Pricing'!$O$1268:$O$1447,MATCH('Project 1'!CD$8,'Term Pricing'!$C$1268:$C$1447,0))*$E217*$F217)+(CD$133*INDEX('Term Pricing'!$P$1268:$P$1447,MATCH('Project 1'!CD$8,'Term Pricing'!$C$1268:$C$1447,0))*$E217*(1-$F217))</f>
        <v>0</v>
      </c>
      <c r="CE217" s="212">
        <f ca="1">(CE$133*INDEX('Term Pricing'!$O$1268:$O$1447,MATCH('Project 1'!CE$8,'Term Pricing'!$C$1268:$C$1447,0))*$E217*$F217)+(CE$133*INDEX('Term Pricing'!$P$1268:$P$1447,MATCH('Project 1'!CE$8,'Term Pricing'!$C$1268:$C$1447,0))*$E217*(1-$F217))</f>
        <v>0</v>
      </c>
      <c r="CF217" s="212">
        <f ca="1">(CF$133*INDEX('Term Pricing'!$O$1268:$O$1447,MATCH('Project 1'!CF$8,'Term Pricing'!$C$1268:$C$1447,0))*$E217*$F217)+(CF$133*INDEX('Term Pricing'!$P$1268:$P$1447,MATCH('Project 1'!CF$8,'Term Pricing'!$C$1268:$C$1447,0))*$E217*(1-$F217))</f>
        <v>0</v>
      </c>
      <c r="CG217" s="212">
        <f ca="1">(CG$133*INDEX('Term Pricing'!$O$1268:$O$1447,MATCH('Project 1'!CG$8,'Term Pricing'!$C$1268:$C$1447,0))*$E217*$F217)+(CG$133*INDEX('Term Pricing'!$P$1268:$P$1447,MATCH('Project 1'!CG$8,'Term Pricing'!$C$1268:$C$1447,0))*$E217*(1-$F217))</f>
        <v>0</v>
      </c>
      <c r="CH217" s="212">
        <f ca="1">(CH$133*INDEX('Term Pricing'!$O$1268:$O$1447,MATCH('Project 1'!CH$8,'Term Pricing'!$C$1268:$C$1447,0))*$E217*$F217)+(CH$133*INDEX('Term Pricing'!$P$1268:$P$1447,MATCH('Project 1'!CH$8,'Term Pricing'!$C$1268:$C$1447,0))*$E217*(1-$F217))</f>
        <v>0</v>
      </c>
      <c r="CI217" s="212">
        <f ca="1">(CI$133*INDEX('Term Pricing'!$O$1268:$O$1447,MATCH('Project 1'!CI$8,'Term Pricing'!$C$1268:$C$1447,0))*$E217*$F217)+(CI$133*INDEX('Term Pricing'!$P$1268:$P$1447,MATCH('Project 1'!CI$8,'Term Pricing'!$C$1268:$C$1447,0))*$E217*(1-$F217))</f>
        <v>0</v>
      </c>
      <c r="CJ217" s="212">
        <f ca="1">(CJ$133*INDEX('Term Pricing'!$O$1268:$O$1447,MATCH('Project 1'!CJ$8,'Term Pricing'!$C$1268:$C$1447,0))*$E217*$F217)+(CJ$133*INDEX('Term Pricing'!$P$1268:$P$1447,MATCH('Project 1'!CJ$8,'Term Pricing'!$C$1268:$C$1447,0))*$E217*(1-$F217))</f>
        <v>0</v>
      </c>
      <c r="CK217" s="212">
        <f ca="1">(CK$133*INDEX('Term Pricing'!$O$1268:$O$1447,MATCH('Project 1'!CK$8,'Term Pricing'!$C$1268:$C$1447,0))*$E217*$F217)+(CK$133*INDEX('Term Pricing'!$P$1268:$P$1447,MATCH('Project 1'!CK$8,'Term Pricing'!$C$1268:$C$1447,0))*$E217*(1-$F217))</f>
        <v>0</v>
      </c>
      <c r="CL217" s="212">
        <f ca="1">(CL$133*INDEX('Term Pricing'!$O$1268:$O$1447,MATCH('Project 1'!CL$8,'Term Pricing'!$C$1268:$C$1447,0))*$E217*$F217)+(CL$133*INDEX('Term Pricing'!$P$1268:$P$1447,MATCH('Project 1'!CL$8,'Term Pricing'!$C$1268:$C$1447,0))*$E217*(1-$F217))</f>
        <v>0</v>
      </c>
      <c r="CM217" s="212">
        <f ca="1">(CM$133*INDEX('Term Pricing'!$O$1268:$O$1447,MATCH('Project 1'!CM$8,'Term Pricing'!$C$1268:$C$1447,0))*$E217*$F217)+(CM$133*INDEX('Term Pricing'!$P$1268:$P$1447,MATCH('Project 1'!CM$8,'Term Pricing'!$C$1268:$C$1447,0))*$E217*(1-$F217))</f>
        <v>0</v>
      </c>
      <c r="CN217" s="212">
        <f ca="1">(CN$133*INDEX('Term Pricing'!$O$1268:$O$1447,MATCH('Project 1'!CN$8,'Term Pricing'!$C$1268:$C$1447,0))*$E217*$F217)+(CN$133*INDEX('Term Pricing'!$P$1268:$P$1447,MATCH('Project 1'!CN$8,'Term Pricing'!$C$1268:$C$1447,0))*$E217*(1-$F217))</f>
        <v>0</v>
      </c>
      <c r="CO217" s="212">
        <f ca="1">(CO$133*INDEX('Term Pricing'!$O$1268:$O$1447,MATCH('Project 1'!CO$8,'Term Pricing'!$C$1268:$C$1447,0))*$E217*$F217)+(CO$133*INDEX('Term Pricing'!$P$1268:$P$1447,MATCH('Project 1'!CO$8,'Term Pricing'!$C$1268:$C$1447,0))*$E217*(1-$F217))</f>
        <v>0</v>
      </c>
      <c r="CP217" s="212">
        <f ca="1">(CP$133*INDEX('Term Pricing'!$O$1268:$O$1447,MATCH('Project 1'!CP$8,'Term Pricing'!$C$1268:$C$1447,0))*$E217*$F217)+(CP$133*INDEX('Term Pricing'!$P$1268:$P$1447,MATCH('Project 1'!CP$8,'Term Pricing'!$C$1268:$C$1447,0))*$E217*(1-$F217))</f>
        <v>0</v>
      </c>
      <c r="CQ217" s="212">
        <f ca="1">(CQ$133*INDEX('Term Pricing'!$O$1268:$O$1447,MATCH('Project 1'!CQ$8,'Term Pricing'!$C$1268:$C$1447,0))*$E217*$F217)+(CQ$133*INDEX('Term Pricing'!$P$1268:$P$1447,MATCH('Project 1'!CQ$8,'Term Pricing'!$C$1268:$C$1447,0))*$E217*(1-$F217))</f>
        <v>0</v>
      </c>
      <c r="CR217" s="212">
        <f ca="1">(CR$133*INDEX('Term Pricing'!$O$1268:$O$1447,MATCH('Project 1'!CR$8,'Term Pricing'!$C$1268:$C$1447,0))*$E217*$F217)+(CR$133*INDEX('Term Pricing'!$P$1268:$P$1447,MATCH('Project 1'!CR$8,'Term Pricing'!$C$1268:$C$1447,0))*$E217*(1-$F217))</f>
        <v>0</v>
      </c>
      <c r="CS217" s="212">
        <f ca="1">(CS$133*INDEX('Term Pricing'!$O$1268:$O$1447,MATCH('Project 1'!CS$8,'Term Pricing'!$C$1268:$C$1447,0))*$E217*$F217)+(CS$133*INDEX('Term Pricing'!$P$1268:$P$1447,MATCH('Project 1'!CS$8,'Term Pricing'!$C$1268:$C$1447,0))*$E217*(1-$F217))</f>
        <v>0</v>
      </c>
      <c r="CT217" s="212">
        <f ca="1">(CT$133*INDEX('Term Pricing'!$O$1268:$O$1447,MATCH('Project 1'!CT$8,'Term Pricing'!$C$1268:$C$1447,0))*$E217*$F217)+(CT$133*INDEX('Term Pricing'!$P$1268:$P$1447,MATCH('Project 1'!CT$8,'Term Pricing'!$C$1268:$C$1447,0))*$E217*(1-$F217))</f>
        <v>0</v>
      </c>
      <c r="CU217" s="212">
        <f ca="1">(CU$133*INDEX('Term Pricing'!$O$1268:$O$1447,MATCH('Project 1'!CU$8,'Term Pricing'!$C$1268:$C$1447,0))*$E217*$F217)+(CU$133*INDEX('Term Pricing'!$P$1268:$P$1447,MATCH('Project 1'!CU$8,'Term Pricing'!$C$1268:$C$1447,0))*$E217*(1-$F217))</f>
        <v>0</v>
      </c>
      <c r="CV217" s="212">
        <f ca="1">(CV$133*INDEX('Term Pricing'!$O$1268:$O$1447,MATCH('Project 1'!CV$8,'Term Pricing'!$C$1268:$C$1447,0))*$E217*$F217)+(CV$133*INDEX('Term Pricing'!$P$1268:$P$1447,MATCH('Project 1'!CV$8,'Term Pricing'!$C$1268:$C$1447,0))*$E217*(1-$F217))</f>
        <v>0</v>
      </c>
      <c r="CW217" s="212">
        <f ca="1">(CW$133*INDEX('Term Pricing'!$O$1268:$O$1447,MATCH('Project 1'!CW$8,'Term Pricing'!$C$1268:$C$1447,0))*$E217*$F217)+(CW$133*INDEX('Term Pricing'!$P$1268:$P$1447,MATCH('Project 1'!CW$8,'Term Pricing'!$C$1268:$C$1447,0))*$E217*(1-$F217))</f>
        <v>0</v>
      </c>
      <c r="CX217" s="212">
        <f ca="1">(CX$133*INDEX('Term Pricing'!$O$1268:$O$1447,MATCH('Project 1'!CX$8,'Term Pricing'!$C$1268:$C$1447,0))*$E217*$F217)+(CX$133*INDEX('Term Pricing'!$P$1268:$P$1447,MATCH('Project 1'!CX$8,'Term Pricing'!$C$1268:$C$1447,0))*$E217*(1-$F217))</f>
        <v>0</v>
      </c>
      <c r="CY217" s="212">
        <f ca="1">(CY$133*INDEX('Term Pricing'!$O$1268:$O$1447,MATCH('Project 1'!CY$8,'Term Pricing'!$C$1268:$C$1447,0))*$E217*$F217)+(CY$133*INDEX('Term Pricing'!$P$1268:$P$1447,MATCH('Project 1'!CY$8,'Term Pricing'!$C$1268:$C$1447,0))*$E217*(1-$F217))</f>
        <v>0</v>
      </c>
      <c r="CZ217" s="212">
        <f ca="1">(CZ$133*INDEX('Term Pricing'!$O$1268:$O$1447,MATCH('Project 1'!CZ$8,'Term Pricing'!$C$1268:$C$1447,0))*$E217*$F217)+(CZ$133*INDEX('Term Pricing'!$P$1268:$P$1447,MATCH('Project 1'!CZ$8,'Term Pricing'!$C$1268:$C$1447,0))*$E217*(1-$F217))</f>
        <v>0</v>
      </c>
      <c r="DA217" s="212">
        <f ca="1">(DA$133*INDEX('Term Pricing'!$O$1268:$O$1447,MATCH('Project 1'!DA$8,'Term Pricing'!$C$1268:$C$1447,0))*$E217*$F217)+(DA$133*INDEX('Term Pricing'!$P$1268:$P$1447,MATCH('Project 1'!DA$8,'Term Pricing'!$C$1268:$C$1447,0))*$E217*(1-$F217))</f>
        <v>0</v>
      </c>
      <c r="DB217" s="212">
        <f ca="1">(DB$133*INDEX('Term Pricing'!$O$1268:$O$1447,MATCH('Project 1'!DB$8,'Term Pricing'!$C$1268:$C$1447,0))*$E217*$F217)+(DB$133*INDEX('Term Pricing'!$P$1268:$P$1447,MATCH('Project 1'!DB$8,'Term Pricing'!$C$1268:$C$1447,0))*$E217*(1-$F217))</f>
        <v>0</v>
      </c>
      <c r="DC217" s="212">
        <f ca="1">(DC$133*INDEX('Term Pricing'!$O$1268:$O$1447,MATCH('Project 1'!DC$8,'Term Pricing'!$C$1268:$C$1447,0))*$E217*$F217)+(DC$133*INDEX('Term Pricing'!$P$1268:$P$1447,MATCH('Project 1'!DC$8,'Term Pricing'!$C$1268:$C$1447,0))*$E217*(1-$F217))</f>
        <v>0</v>
      </c>
      <c r="DD217" s="212">
        <f ca="1">(DD$133*INDEX('Term Pricing'!$O$1268:$O$1447,MATCH('Project 1'!DD$8,'Term Pricing'!$C$1268:$C$1447,0))*$E217*$F217)+(DD$133*INDEX('Term Pricing'!$P$1268:$P$1447,MATCH('Project 1'!DD$8,'Term Pricing'!$C$1268:$C$1447,0))*$E217*(1-$F217))</f>
        <v>0</v>
      </c>
      <c r="DE217" s="212">
        <f ca="1">(DE$133*INDEX('Term Pricing'!$O$1268:$O$1447,MATCH('Project 1'!DE$8,'Term Pricing'!$C$1268:$C$1447,0))*$E217*$F217)+(DE$133*INDEX('Term Pricing'!$P$1268:$P$1447,MATCH('Project 1'!DE$8,'Term Pricing'!$C$1268:$C$1447,0))*$E217*(1-$F217))</f>
        <v>0</v>
      </c>
      <c r="DF217" s="212">
        <f ca="1">(DF$133*INDEX('Term Pricing'!$O$1268:$O$1447,MATCH('Project 1'!DF$8,'Term Pricing'!$C$1268:$C$1447,0))*$E217*$F217)+(DF$133*INDEX('Term Pricing'!$P$1268:$P$1447,MATCH('Project 1'!DF$8,'Term Pricing'!$C$1268:$C$1447,0))*$E217*(1-$F217))</f>
        <v>0</v>
      </c>
      <c r="DG217" s="212">
        <f ca="1">(DG$133*INDEX('Term Pricing'!$O$1268:$O$1447,MATCH('Project 1'!DG$8,'Term Pricing'!$C$1268:$C$1447,0))*$E217*$F217)+(DG$133*INDEX('Term Pricing'!$P$1268:$P$1447,MATCH('Project 1'!DG$8,'Term Pricing'!$C$1268:$C$1447,0))*$E217*(1-$F217))</f>
        <v>0</v>
      </c>
      <c r="DH217" s="212">
        <f ca="1">(DH$133*INDEX('Term Pricing'!$O$1268:$O$1447,MATCH('Project 1'!DH$8,'Term Pricing'!$C$1268:$C$1447,0))*$E217*$F217)+(DH$133*INDEX('Term Pricing'!$P$1268:$P$1447,MATCH('Project 1'!DH$8,'Term Pricing'!$C$1268:$C$1447,0))*$E217*(1-$F217))</f>
        <v>0</v>
      </c>
      <c r="DI217" s="212">
        <f ca="1">(DI$133*INDEX('Term Pricing'!$O$1268:$O$1447,MATCH('Project 1'!DI$8,'Term Pricing'!$C$1268:$C$1447,0))*$E217*$F217)+(DI$133*INDEX('Term Pricing'!$P$1268:$P$1447,MATCH('Project 1'!DI$8,'Term Pricing'!$C$1268:$C$1447,0))*$E217*(1-$F217))</f>
        <v>0</v>
      </c>
      <c r="DJ217" s="212">
        <f ca="1">(DJ$133*INDEX('Term Pricing'!$O$1268:$O$1447,MATCH('Project 1'!DJ$8,'Term Pricing'!$C$1268:$C$1447,0))*$E217*$F217)+(DJ$133*INDEX('Term Pricing'!$P$1268:$P$1447,MATCH('Project 1'!DJ$8,'Term Pricing'!$C$1268:$C$1447,0))*$E217*(1-$F217))</f>
        <v>0</v>
      </c>
      <c r="DK217" s="212">
        <f ca="1">(DK$133*INDEX('Term Pricing'!$O$1268:$O$1447,MATCH('Project 1'!DK$8,'Term Pricing'!$C$1268:$C$1447,0))*$E217*$F217)+(DK$133*INDEX('Term Pricing'!$P$1268:$P$1447,MATCH('Project 1'!DK$8,'Term Pricing'!$C$1268:$C$1447,0))*$E217*(1-$F217))</f>
        <v>0</v>
      </c>
      <c r="DL217" s="212">
        <f ca="1">(DL$133*INDEX('Term Pricing'!$O$1268:$O$1447,MATCH('Project 1'!DL$8,'Term Pricing'!$C$1268:$C$1447,0))*$E217*$F217)+(DL$133*INDEX('Term Pricing'!$P$1268:$P$1447,MATCH('Project 1'!DL$8,'Term Pricing'!$C$1268:$C$1447,0))*$E217*(1-$F217))</f>
        <v>0</v>
      </c>
      <c r="DM217" s="212">
        <f ca="1">(DM$133*INDEX('Term Pricing'!$O$1268:$O$1447,MATCH('Project 1'!DM$8,'Term Pricing'!$C$1268:$C$1447,0))*$E217*$F217)+(DM$133*INDEX('Term Pricing'!$P$1268:$P$1447,MATCH('Project 1'!DM$8,'Term Pricing'!$C$1268:$C$1447,0))*$E217*(1-$F217))</f>
        <v>0</v>
      </c>
      <c r="DN217" s="212">
        <f ca="1">(DN$133*INDEX('Term Pricing'!$O$1268:$O$1447,MATCH('Project 1'!DN$8,'Term Pricing'!$C$1268:$C$1447,0))*$E217*$F217)+(DN$133*INDEX('Term Pricing'!$P$1268:$P$1447,MATCH('Project 1'!DN$8,'Term Pricing'!$C$1268:$C$1447,0))*$E217*(1-$F217))</f>
        <v>0</v>
      </c>
      <c r="DO217" s="212">
        <f ca="1">(DO$133*INDEX('Term Pricing'!$O$1268:$O$1447,MATCH('Project 1'!DO$8,'Term Pricing'!$C$1268:$C$1447,0))*$E217*$F217)+(DO$133*INDEX('Term Pricing'!$P$1268:$P$1447,MATCH('Project 1'!DO$8,'Term Pricing'!$C$1268:$C$1447,0))*$E217*(1-$F217))</f>
        <v>0</v>
      </c>
      <c r="DP217" s="212">
        <f ca="1">(DP$133*INDEX('Term Pricing'!$O$1268:$O$1447,MATCH('Project 1'!DP$8,'Term Pricing'!$C$1268:$C$1447,0))*$E217*$F217)+(DP$133*INDEX('Term Pricing'!$P$1268:$P$1447,MATCH('Project 1'!DP$8,'Term Pricing'!$C$1268:$C$1447,0))*$E217*(1-$F217))</f>
        <v>0</v>
      </c>
      <c r="DQ217" s="212">
        <f ca="1">(DQ$133*INDEX('Term Pricing'!$O$1268:$O$1447,MATCH('Project 1'!DQ$8,'Term Pricing'!$C$1268:$C$1447,0))*$E217*$F217)+(DQ$133*INDEX('Term Pricing'!$P$1268:$P$1447,MATCH('Project 1'!DQ$8,'Term Pricing'!$C$1268:$C$1447,0))*$E217*(1-$F217))</f>
        <v>0</v>
      </c>
      <c r="DR217" s="212">
        <f ca="1">(DR$133*INDEX('Term Pricing'!$O$1268:$O$1447,MATCH('Project 1'!DR$8,'Term Pricing'!$C$1268:$C$1447,0))*$E217*$F217)+(DR$133*INDEX('Term Pricing'!$P$1268:$P$1447,MATCH('Project 1'!DR$8,'Term Pricing'!$C$1268:$C$1447,0))*$E217*(1-$F217))</f>
        <v>0</v>
      </c>
      <c r="DS217" s="212">
        <f ca="1">(DS$133*INDEX('Term Pricing'!$O$1268:$O$1447,MATCH('Project 1'!DS$8,'Term Pricing'!$C$1268:$C$1447,0))*$E217*$F217)+(DS$133*INDEX('Term Pricing'!$P$1268:$P$1447,MATCH('Project 1'!DS$8,'Term Pricing'!$C$1268:$C$1447,0))*$E217*(1-$F217))</f>
        <v>0</v>
      </c>
      <c r="DT217" s="212">
        <f ca="1">(DT$133*INDEX('Term Pricing'!$O$1268:$O$1447,MATCH('Project 1'!DT$8,'Term Pricing'!$C$1268:$C$1447,0))*$E217*$F217)+(DT$133*INDEX('Term Pricing'!$P$1268:$P$1447,MATCH('Project 1'!DT$8,'Term Pricing'!$C$1268:$C$1447,0))*$E217*(1-$F217))</f>
        <v>0</v>
      </c>
      <c r="DU217" s="212">
        <f ca="1">(DU$133*INDEX('Term Pricing'!$O$1268:$O$1447,MATCH('Project 1'!DU$8,'Term Pricing'!$C$1268:$C$1447,0))*$E217*$F217)+(DU$133*INDEX('Term Pricing'!$P$1268:$P$1447,MATCH('Project 1'!DU$8,'Term Pricing'!$C$1268:$C$1447,0))*$E217*(1-$F217))</f>
        <v>0</v>
      </c>
      <c r="DV217" s="212">
        <f ca="1">(DV$133*INDEX('Term Pricing'!$O$1268:$O$1447,MATCH('Project 1'!DV$8,'Term Pricing'!$C$1268:$C$1447,0))*$E217*$F217)+(DV$133*INDEX('Term Pricing'!$P$1268:$P$1447,MATCH('Project 1'!DV$8,'Term Pricing'!$C$1268:$C$1447,0))*$E217*(1-$F217))</f>
        <v>0</v>
      </c>
      <c r="DW217" s="212">
        <f ca="1">(DW$133*INDEX('Term Pricing'!$O$1268:$O$1447,MATCH('Project 1'!DW$8,'Term Pricing'!$C$1268:$C$1447,0))*$E217*$F217)+(DW$133*INDEX('Term Pricing'!$P$1268:$P$1447,MATCH('Project 1'!DW$8,'Term Pricing'!$C$1268:$C$1447,0))*$E217*(1-$F217))</f>
        <v>0</v>
      </c>
      <c r="DX217" s="212">
        <f ca="1">(DX$133*INDEX('Term Pricing'!$O$1268:$O$1447,MATCH('Project 1'!DX$8,'Term Pricing'!$C$1268:$C$1447,0))*$E217*$F217)+(DX$133*INDEX('Term Pricing'!$P$1268:$P$1447,MATCH('Project 1'!DX$8,'Term Pricing'!$C$1268:$C$1447,0))*$E217*(1-$F217))</f>
        <v>0</v>
      </c>
      <c r="DY217" s="212">
        <f ca="1">(DY$133*INDEX('Term Pricing'!$O$1268:$O$1447,MATCH('Project 1'!DY$8,'Term Pricing'!$C$1268:$C$1447,0))*$E217*$F217)+(DY$133*INDEX('Term Pricing'!$P$1268:$P$1447,MATCH('Project 1'!DY$8,'Term Pricing'!$C$1268:$C$1447,0))*$E217*(1-$F217))</f>
        <v>0</v>
      </c>
      <c r="DZ217" s="212">
        <f ca="1">(DZ$133*INDEX('Term Pricing'!$O$1268:$O$1447,MATCH('Project 1'!DZ$8,'Term Pricing'!$C$1268:$C$1447,0))*$E217*$F217)+(DZ$133*INDEX('Term Pricing'!$P$1268:$P$1447,MATCH('Project 1'!DZ$8,'Term Pricing'!$C$1268:$C$1447,0))*$E217*(1-$F217))</f>
        <v>0</v>
      </c>
    </row>
    <row r="218" spans="1:130">
      <c r="A218" s="151"/>
      <c r="C218" s="34" t="s">
        <v>264</v>
      </c>
      <c r="E218" s="70">
        <f>Inputs!H148</f>
        <v>0.2</v>
      </c>
      <c r="F218" s="70">
        <f>Inputs!I148</f>
        <v>0.6</v>
      </c>
      <c r="G218" s="54" t="s">
        <v>83</v>
      </c>
      <c r="H218" s="272">
        <f ca="1">IFERROR(SUM($J218:$DZ218)/(SUM($J$133:$DZ$133)*E218),0)</f>
        <v>0</v>
      </c>
      <c r="I218" s="29"/>
      <c r="J218" s="212">
        <f>(J$133*INDEX('Term Pricing'!$O$1453:$O$1632,MATCH('Project 1'!J$8,'Term Pricing'!$C$1453:$C$1632,0))*$E218*$F218)+(J$133*INDEX('Term Pricing'!$P$1453:$P$1632,MATCH('Project 1'!J$8,'Term Pricing'!$C$1453:$C$1632,0))*$E218*(1-$F218))</f>
        <v>0</v>
      </c>
      <c r="K218" s="212">
        <f>(K$133*INDEX('Term Pricing'!$O$1453:$O$1632,MATCH('Project 1'!K$8,'Term Pricing'!$C$1453:$C$1632,0))*$E218*$F218)+(K$133*INDEX('Term Pricing'!$P$1453:$P$1632,MATCH('Project 1'!K$8,'Term Pricing'!$C$1453:$C$1632,0))*$E218*(1-$F218))</f>
        <v>0</v>
      </c>
      <c r="L218" s="212">
        <f>(L$133*INDEX('Term Pricing'!$O$1453:$O$1632,MATCH('Project 1'!L$8,'Term Pricing'!$C$1453:$C$1632,0))*$E218*$F218)+(L$133*INDEX('Term Pricing'!$P$1453:$P$1632,MATCH('Project 1'!L$8,'Term Pricing'!$C$1453:$C$1632,0))*$E218*(1-$F218))</f>
        <v>0</v>
      </c>
      <c r="M218" s="212">
        <f>(M$133*INDEX('Term Pricing'!$O$1453:$O$1632,MATCH('Project 1'!M$8,'Term Pricing'!$C$1453:$C$1632,0))*$E218*$F218)+(M$133*INDEX('Term Pricing'!$P$1453:$P$1632,MATCH('Project 1'!M$8,'Term Pricing'!$C$1453:$C$1632,0))*$E218*(1-$F218))</f>
        <v>0</v>
      </c>
      <c r="N218" s="212">
        <f>(N$133*INDEX('Term Pricing'!$O$1453:$O$1632,MATCH('Project 1'!N$8,'Term Pricing'!$C$1453:$C$1632,0))*$E218*$F218)+(N$133*INDEX('Term Pricing'!$P$1453:$P$1632,MATCH('Project 1'!N$8,'Term Pricing'!$C$1453:$C$1632,0))*$E218*(1-$F218))</f>
        <v>0</v>
      </c>
      <c r="O218" s="212">
        <f>(O$133*INDEX('Term Pricing'!$O$1453:$O$1632,MATCH('Project 1'!O$8,'Term Pricing'!$C$1453:$C$1632,0))*$E218*$F218)+(O$133*INDEX('Term Pricing'!$P$1453:$P$1632,MATCH('Project 1'!O$8,'Term Pricing'!$C$1453:$C$1632,0))*$E218*(1-$F218))</f>
        <v>0</v>
      </c>
      <c r="P218" s="212">
        <f>(P$133*INDEX('Term Pricing'!$O$1453:$O$1632,MATCH('Project 1'!P$8,'Term Pricing'!$C$1453:$C$1632,0))*$E218*$F218)+(P$133*INDEX('Term Pricing'!$P$1453:$P$1632,MATCH('Project 1'!P$8,'Term Pricing'!$C$1453:$C$1632,0))*$E218*(1-$F218))</f>
        <v>0</v>
      </c>
      <c r="Q218" s="212">
        <f>(Q$133*INDEX('Term Pricing'!$O$1453:$O$1632,MATCH('Project 1'!Q$8,'Term Pricing'!$C$1453:$C$1632,0))*$E218*$F218)+(Q$133*INDEX('Term Pricing'!$P$1453:$P$1632,MATCH('Project 1'!Q$8,'Term Pricing'!$C$1453:$C$1632,0))*$E218*(1-$F218))</f>
        <v>0</v>
      </c>
      <c r="R218" s="212">
        <f>(R$133*INDEX('Term Pricing'!$O$1453:$O$1632,MATCH('Project 1'!R$8,'Term Pricing'!$C$1453:$C$1632,0))*$E218*$F218)+(R$133*INDEX('Term Pricing'!$P$1453:$P$1632,MATCH('Project 1'!R$8,'Term Pricing'!$C$1453:$C$1632,0))*$E218*(1-$F218))</f>
        <v>0</v>
      </c>
      <c r="S218" s="212">
        <f>(S$133*INDEX('Term Pricing'!$O$1453:$O$1632,MATCH('Project 1'!S$8,'Term Pricing'!$C$1453:$C$1632,0))*$E218*$F218)+(S$133*INDEX('Term Pricing'!$P$1453:$P$1632,MATCH('Project 1'!S$8,'Term Pricing'!$C$1453:$C$1632,0))*$E218*(1-$F218))</f>
        <v>0</v>
      </c>
      <c r="T218" s="212">
        <f>(T$133*INDEX('Term Pricing'!$O$1453:$O$1632,MATCH('Project 1'!T$8,'Term Pricing'!$C$1453:$C$1632,0))*$E218*$F218)+(T$133*INDEX('Term Pricing'!$P$1453:$P$1632,MATCH('Project 1'!T$8,'Term Pricing'!$C$1453:$C$1632,0))*$E218*(1-$F218))</f>
        <v>0</v>
      </c>
      <c r="U218" s="212">
        <f>(U$133*INDEX('Term Pricing'!$O$1453:$O$1632,MATCH('Project 1'!U$8,'Term Pricing'!$C$1453:$C$1632,0))*$E218*$F218)+(U$133*INDEX('Term Pricing'!$P$1453:$P$1632,MATCH('Project 1'!U$8,'Term Pricing'!$C$1453:$C$1632,0))*$E218*(1-$F218))</f>
        <v>0</v>
      </c>
      <c r="V218" s="212">
        <f>(V$133*INDEX('Term Pricing'!$O$1453:$O$1632,MATCH('Project 1'!V$8,'Term Pricing'!$C$1453:$C$1632,0))*$E218*$F218)+(V$133*INDEX('Term Pricing'!$P$1453:$P$1632,MATCH('Project 1'!V$8,'Term Pricing'!$C$1453:$C$1632,0))*$E218*(1-$F218))</f>
        <v>0</v>
      </c>
      <c r="W218" s="212">
        <f>(W$133*INDEX('Term Pricing'!$O$1453:$O$1632,MATCH('Project 1'!W$8,'Term Pricing'!$C$1453:$C$1632,0))*$E218*$F218)+(W$133*INDEX('Term Pricing'!$P$1453:$P$1632,MATCH('Project 1'!W$8,'Term Pricing'!$C$1453:$C$1632,0))*$E218*(1-$F218))</f>
        <v>0</v>
      </c>
      <c r="X218" s="212">
        <f>(X$133*INDEX('Term Pricing'!$O$1453:$O$1632,MATCH('Project 1'!X$8,'Term Pricing'!$C$1453:$C$1632,0))*$E218*$F218)+(X$133*INDEX('Term Pricing'!$P$1453:$P$1632,MATCH('Project 1'!X$8,'Term Pricing'!$C$1453:$C$1632,0))*$E218*(1-$F218))</f>
        <v>0</v>
      </c>
      <c r="Y218" s="212">
        <f>(Y$133*INDEX('Term Pricing'!$O$1453:$O$1632,MATCH('Project 1'!Y$8,'Term Pricing'!$C$1453:$C$1632,0))*$E218*$F218)+(Y$133*INDEX('Term Pricing'!$P$1453:$P$1632,MATCH('Project 1'!Y$8,'Term Pricing'!$C$1453:$C$1632,0))*$E218*(1-$F218))</f>
        <v>0</v>
      </c>
      <c r="Z218" s="212">
        <f>(Z$133*INDEX('Term Pricing'!$O$1453:$O$1632,MATCH('Project 1'!Z$8,'Term Pricing'!$C$1453:$C$1632,0))*$E218*$F218)+(Z$133*INDEX('Term Pricing'!$P$1453:$P$1632,MATCH('Project 1'!Z$8,'Term Pricing'!$C$1453:$C$1632,0))*$E218*(1-$F218))</f>
        <v>0</v>
      </c>
      <c r="AA218" s="212">
        <f>(AA$133*INDEX('Term Pricing'!$O$1453:$O$1632,MATCH('Project 1'!AA$8,'Term Pricing'!$C$1453:$C$1632,0))*$E218*$F218)+(AA$133*INDEX('Term Pricing'!$P$1453:$P$1632,MATCH('Project 1'!AA$8,'Term Pricing'!$C$1453:$C$1632,0))*$E218*(1-$F218))</f>
        <v>0</v>
      </c>
      <c r="AB218" s="212">
        <f>(AB$133*INDEX('Term Pricing'!$O$1453:$O$1632,MATCH('Project 1'!AB$8,'Term Pricing'!$C$1453:$C$1632,0))*$E218*$F218)+(AB$133*INDEX('Term Pricing'!$P$1453:$P$1632,MATCH('Project 1'!AB$8,'Term Pricing'!$C$1453:$C$1632,0))*$E218*(1-$F218))</f>
        <v>0</v>
      </c>
      <c r="AC218" s="212">
        <f>(AC$133*INDEX('Term Pricing'!$O$1453:$O$1632,MATCH('Project 1'!AC$8,'Term Pricing'!$C$1453:$C$1632,0))*$E218*$F218)+(AC$133*INDEX('Term Pricing'!$P$1453:$P$1632,MATCH('Project 1'!AC$8,'Term Pricing'!$C$1453:$C$1632,0))*$E218*(1-$F218))</f>
        <v>0</v>
      </c>
      <c r="AD218" s="212">
        <f ca="1">(AD$133*INDEX('Term Pricing'!$O$1453:$O$1632,MATCH('Project 1'!AD$8,'Term Pricing'!$C$1453:$C$1632,0))*$E218*$F218)+(AD$133*INDEX('Term Pricing'!$P$1453:$P$1632,MATCH('Project 1'!AD$8,'Term Pricing'!$C$1453:$C$1632,0))*$E218*(1-$F218))</f>
        <v>0</v>
      </c>
      <c r="AE218" s="212">
        <f ca="1">(AE$133*INDEX('Term Pricing'!$O$1453:$O$1632,MATCH('Project 1'!AE$8,'Term Pricing'!$C$1453:$C$1632,0))*$E218*$F218)+(AE$133*INDEX('Term Pricing'!$P$1453:$P$1632,MATCH('Project 1'!AE$8,'Term Pricing'!$C$1453:$C$1632,0))*$E218*(1-$F218))</f>
        <v>0</v>
      </c>
      <c r="AF218" s="212">
        <f ca="1">(AF$133*INDEX('Term Pricing'!$O$1453:$O$1632,MATCH('Project 1'!AF$8,'Term Pricing'!$C$1453:$C$1632,0))*$E218*$F218)+(AF$133*INDEX('Term Pricing'!$P$1453:$P$1632,MATCH('Project 1'!AF$8,'Term Pricing'!$C$1453:$C$1632,0))*$E218*(1-$F218))</f>
        <v>0</v>
      </c>
      <c r="AG218" s="212">
        <f ca="1">(AG$133*INDEX('Term Pricing'!$O$1453:$O$1632,MATCH('Project 1'!AG$8,'Term Pricing'!$C$1453:$C$1632,0))*$E218*$F218)+(AG$133*INDEX('Term Pricing'!$P$1453:$P$1632,MATCH('Project 1'!AG$8,'Term Pricing'!$C$1453:$C$1632,0))*$E218*(1-$F218))</f>
        <v>0</v>
      </c>
      <c r="AH218" s="212">
        <f ca="1">(AH$133*INDEX('Term Pricing'!$O$1453:$O$1632,MATCH('Project 1'!AH$8,'Term Pricing'!$C$1453:$C$1632,0))*$E218*$F218)+(AH$133*INDEX('Term Pricing'!$P$1453:$P$1632,MATCH('Project 1'!AH$8,'Term Pricing'!$C$1453:$C$1632,0))*$E218*(1-$F218))</f>
        <v>0</v>
      </c>
      <c r="AI218" s="212">
        <f ca="1">(AI$133*INDEX('Term Pricing'!$O$1453:$O$1632,MATCH('Project 1'!AI$8,'Term Pricing'!$C$1453:$C$1632,0))*$E218*$F218)+(AI$133*INDEX('Term Pricing'!$P$1453:$P$1632,MATCH('Project 1'!AI$8,'Term Pricing'!$C$1453:$C$1632,0))*$E218*(1-$F218))</f>
        <v>0</v>
      </c>
      <c r="AJ218" s="212">
        <f ca="1">(AJ$133*INDEX('Term Pricing'!$O$1453:$O$1632,MATCH('Project 1'!AJ$8,'Term Pricing'!$C$1453:$C$1632,0))*$E218*$F218)+(AJ$133*INDEX('Term Pricing'!$P$1453:$P$1632,MATCH('Project 1'!AJ$8,'Term Pricing'!$C$1453:$C$1632,0))*$E218*(1-$F218))</f>
        <v>0</v>
      </c>
      <c r="AK218" s="212">
        <f ca="1">(AK$133*INDEX('Term Pricing'!$O$1453:$O$1632,MATCH('Project 1'!AK$8,'Term Pricing'!$C$1453:$C$1632,0))*$E218*$F218)+(AK$133*INDEX('Term Pricing'!$P$1453:$P$1632,MATCH('Project 1'!AK$8,'Term Pricing'!$C$1453:$C$1632,0))*$E218*(1-$F218))</f>
        <v>0</v>
      </c>
      <c r="AL218" s="212">
        <f ca="1">(AL$133*INDEX('Term Pricing'!$O$1453:$O$1632,MATCH('Project 1'!AL$8,'Term Pricing'!$C$1453:$C$1632,0))*$E218*$F218)+(AL$133*INDEX('Term Pricing'!$P$1453:$P$1632,MATCH('Project 1'!AL$8,'Term Pricing'!$C$1453:$C$1632,0))*$E218*(1-$F218))</f>
        <v>0</v>
      </c>
      <c r="AM218" s="212">
        <f ca="1">(AM$133*INDEX('Term Pricing'!$O$1453:$O$1632,MATCH('Project 1'!AM$8,'Term Pricing'!$C$1453:$C$1632,0))*$E218*$F218)+(AM$133*INDEX('Term Pricing'!$P$1453:$P$1632,MATCH('Project 1'!AM$8,'Term Pricing'!$C$1453:$C$1632,0))*$E218*(1-$F218))</f>
        <v>0</v>
      </c>
      <c r="AN218" s="212">
        <f ca="1">(AN$133*INDEX('Term Pricing'!$O$1453:$O$1632,MATCH('Project 1'!AN$8,'Term Pricing'!$C$1453:$C$1632,0))*$E218*$F218)+(AN$133*INDEX('Term Pricing'!$P$1453:$P$1632,MATCH('Project 1'!AN$8,'Term Pricing'!$C$1453:$C$1632,0))*$E218*(1-$F218))</f>
        <v>0</v>
      </c>
      <c r="AO218" s="212">
        <f ca="1">(AO$133*INDEX('Term Pricing'!$O$1453:$O$1632,MATCH('Project 1'!AO$8,'Term Pricing'!$C$1453:$C$1632,0))*$E218*$F218)+(AO$133*INDEX('Term Pricing'!$P$1453:$P$1632,MATCH('Project 1'!AO$8,'Term Pricing'!$C$1453:$C$1632,0))*$E218*(1-$F218))</f>
        <v>0</v>
      </c>
      <c r="AP218" s="212">
        <f ca="1">(AP$133*INDEX('Term Pricing'!$O$1453:$O$1632,MATCH('Project 1'!AP$8,'Term Pricing'!$C$1453:$C$1632,0))*$E218*$F218)+(AP$133*INDEX('Term Pricing'!$P$1453:$P$1632,MATCH('Project 1'!AP$8,'Term Pricing'!$C$1453:$C$1632,0))*$E218*(1-$F218))</f>
        <v>0</v>
      </c>
      <c r="AQ218" s="212">
        <f ca="1">(AQ$133*INDEX('Term Pricing'!$O$1453:$O$1632,MATCH('Project 1'!AQ$8,'Term Pricing'!$C$1453:$C$1632,0))*$E218*$F218)+(AQ$133*INDEX('Term Pricing'!$P$1453:$P$1632,MATCH('Project 1'!AQ$8,'Term Pricing'!$C$1453:$C$1632,0))*$E218*(1-$F218))</f>
        <v>0</v>
      </c>
      <c r="AR218" s="212">
        <f ca="1">(AR$133*INDEX('Term Pricing'!$O$1453:$O$1632,MATCH('Project 1'!AR$8,'Term Pricing'!$C$1453:$C$1632,0))*$E218*$F218)+(AR$133*INDEX('Term Pricing'!$P$1453:$P$1632,MATCH('Project 1'!AR$8,'Term Pricing'!$C$1453:$C$1632,0))*$E218*(1-$F218))</f>
        <v>0</v>
      </c>
      <c r="AS218" s="212">
        <f ca="1">(AS$133*INDEX('Term Pricing'!$O$1453:$O$1632,MATCH('Project 1'!AS$8,'Term Pricing'!$C$1453:$C$1632,0))*$E218*$F218)+(AS$133*INDEX('Term Pricing'!$P$1453:$P$1632,MATCH('Project 1'!AS$8,'Term Pricing'!$C$1453:$C$1632,0))*$E218*(1-$F218))</f>
        <v>0</v>
      </c>
      <c r="AT218" s="212">
        <f ca="1">(AT$133*INDEX('Term Pricing'!$O$1453:$O$1632,MATCH('Project 1'!AT$8,'Term Pricing'!$C$1453:$C$1632,0))*$E218*$F218)+(AT$133*INDEX('Term Pricing'!$P$1453:$P$1632,MATCH('Project 1'!AT$8,'Term Pricing'!$C$1453:$C$1632,0))*$E218*(1-$F218))</f>
        <v>0</v>
      </c>
      <c r="AU218" s="212">
        <f ca="1">(AU$133*INDEX('Term Pricing'!$O$1453:$O$1632,MATCH('Project 1'!AU$8,'Term Pricing'!$C$1453:$C$1632,0))*$E218*$F218)+(AU$133*INDEX('Term Pricing'!$P$1453:$P$1632,MATCH('Project 1'!AU$8,'Term Pricing'!$C$1453:$C$1632,0))*$E218*(1-$F218))</f>
        <v>0</v>
      </c>
      <c r="AV218" s="212">
        <f ca="1">(AV$133*INDEX('Term Pricing'!$O$1453:$O$1632,MATCH('Project 1'!AV$8,'Term Pricing'!$C$1453:$C$1632,0))*$E218*$F218)+(AV$133*INDEX('Term Pricing'!$P$1453:$P$1632,MATCH('Project 1'!AV$8,'Term Pricing'!$C$1453:$C$1632,0))*$E218*(1-$F218))</f>
        <v>0</v>
      </c>
      <c r="AW218" s="212">
        <f ca="1">(AW$133*INDEX('Term Pricing'!$O$1453:$O$1632,MATCH('Project 1'!AW$8,'Term Pricing'!$C$1453:$C$1632,0))*$E218*$F218)+(AW$133*INDEX('Term Pricing'!$P$1453:$P$1632,MATCH('Project 1'!AW$8,'Term Pricing'!$C$1453:$C$1632,0))*$E218*(1-$F218))</f>
        <v>0</v>
      </c>
      <c r="AX218" s="212">
        <f ca="1">(AX$133*INDEX('Term Pricing'!$O$1453:$O$1632,MATCH('Project 1'!AX$8,'Term Pricing'!$C$1453:$C$1632,0))*$E218*$F218)+(AX$133*INDEX('Term Pricing'!$P$1453:$P$1632,MATCH('Project 1'!AX$8,'Term Pricing'!$C$1453:$C$1632,0))*$E218*(1-$F218))</f>
        <v>0</v>
      </c>
      <c r="AY218" s="212">
        <f ca="1">(AY$133*INDEX('Term Pricing'!$O$1453:$O$1632,MATCH('Project 1'!AY$8,'Term Pricing'!$C$1453:$C$1632,0))*$E218*$F218)+(AY$133*INDEX('Term Pricing'!$P$1453:$P$1632,MATCH('Project 1'!AY$8,'Term Pricing'!$C$1453:$C$1632,0))*$E218*(1-$F218))</f>
        <v>0</v>
      </c>
      <c r="AZ218" s="212">
        <f ca="1">(AZ$133*INDEX('Term Pricing'!$O$1453:$O$1632,MATCH('Project 1'!AZ$8,'Term Pricing'!$C$1453:$C$1632,0))*$E218*$F218)+(AZ$133*INDEX('Term Pricing'!$P$1453:$P$1632,MATCH('Project 1'!AZ$8,'Term Pricing'!$C$1453:$C$1632,0))*$E218*(1-$F218))</f>
        <v>0</v>
      </c>
      <c r="BA218" s="212">
        <f ca="1">(BA$133*INDEX('Term Pricing'!$O$1453:$O$1632,MATCH('Project 1'!BA$8,'Term Pricing'!$C$1453:$C$1632,0))*$E218*$F218)+(BA$133*INDEX('Term Pricing'!$P$1453:$P$1632,MATCH('Project 1'!BA$8,'Term Pricing'!$C$1453:$C$1632,0))*$E218*(1-$F218))</f>
        <v>0</v>
      </c>
      <c r="BB218" s="212">
        <f ca="1">(BB$133*INDEX('Term Pricing'!$O$1453:$O$1632,MATCH('Project 1'!BB$8,'Term Pricing'!$C$1453:$C$1632,0))*$E218*$F218)+(BB$133*INDEX('Term Pricing'!$P$1453:$P$1632,MATCH('Project 1'!BB$8,'Term Pricing'!$C$1453:$C$1632,0))*$E218*(1-$F218))</f>
        <v>0</v>
      </c>
      <c r="BC218" s="212">
        <f ca="1">(BC$133*INDEX('Term Pricing'!$O$1453:$O$1632,MATCH('Project 1'!BC$8,'Term Pricing'!$C$1453:$C$1632,0))*$E218*$F218)+(BC$133*INDEX('Term Pricing'!$P$1453:$P$1632,MATCH('Project 1'!BC$8,'Term Pricing'!$C$1453:$C$1632,0))*$E218*(1-$F218))</f>
        <v>0</v>
      </c>
      <c r="BD218" s="212">
        <f ca="1">(BD$133*INDEX('Term Pricing'!$O$1453:$O$1632,MATCH('Project 1'!BD$8,'Term Pricing'!$C$1453:$C$1632,0))*$E218*$F218)+(BD$133*INDEX('Term Pricing'!$P$1453:$P$1632,MATCH('Project 1'!BD$8,'Term Pricing'!$C$1453:$C$1632,0))*$E218*(1-$F218))</f>
        <v>0</v>
      </c>
      <c r="BE218" s="212">
        <f ca="1">(BE$133*INDEX('Term Pricing'!$O$1453:$O$1632,MATCH('Project 1'!BE$8,'Term Pricing'!$C$1453:$C$1632,0))*$E218*$F218)+(BE$133*INDEX('Term Pricing'!$P$1453:$P$1632,MATCH('Project 1'!BE$8,'Term Pricing'!$C$1453:$C$1632,0))*$E218*(1-$F218))</f>
        <v>0</v>
      </c>
      <c r="BF218" s="212">
        <f ca="1">(BF$133*INDEX('Term Pricing'!$O$1453:$O$1632,MATCH('Project 1'!BF$8,'Term Pricing'!$C$1453:$C$1632,0))*$E218*$F218)+(BF$133*INDEX('Term Pricing'!$P$1453:$P$1632,MATCH('Project 1'!BF$8,'Term Pricing'!$C$1453:$C$1632,0))*$E218*(1-$F218))</f>
        <v>0</v>
      </c>
      <c r="BG218" s="212">
        <f ca="1">(BG$133*INDEX('Term Pricing'!$O$1453:$O$1632,MATCH('Project 1'!BG$8,'Term Pricing'!$C$1453:$C$1632,0))*$E218*$F218)+(BG$133*INDEX('Term Pricing'!$P$1453:$P$1632,MATCH('Project 1'!BG$8,'Term Pricing'!$C$1453:$C$1632,0))*$E218*(1-$F218))</f>
        <v>0</v>
      </c>
      <c r="BH218" s="212">
        <f ca="1">(BH$133*INDEX('Term Pricing'!$O$1453:$O$1632,MATCH('Project 1'!BH$8,'Term Pricing'!$C$1453:$C$1632,0))*$E218*$F218)+(BH$133*INDEX('Term Pricing'!$P$1453:$P$1632,MATCH('Project 1'!BH$8,'Term Pricing'!$C$1453:$C$1632,0))*$E218*(1-$F218))</f>
        <v>0</v>
      </c>
      <c r="BI218" s="212">
        <f ca="1">(BI$133*INDEX('Term Pricing'!$O$1453:$O$1632,MATCH('Project 1'!BI$8,'Term Pricing'!$C$1453:$C$1632,0))*$E218*$F218)+(BI$133*INDEX('Term Pricing'!$P$1453:$P$1632,MATCH('Project 1'!BI$8,'Term Pricing'!$C$1453:$C$1632,0))*$E218*(1-$F218))</f>
        <v>0</v>
      </c>
      <c r="BJ218" s="212">
        <f ca="1">(BJ$133*INDEX('Term Pricing'!$O$1453:$O$1632,MATCH('Project 1'!BJ$8,'Term Pricing'!$C$1453:$C$1632,0))*$E218*$F218)+(BJ$133*INDEX('Term Pricing'!$P$1453:$P$1632,MATCH('Project 1'!BJ$8,'Term Pricing'!$C$1453:$C$1632,0))*$E218*(1-$F218))</f>
        <v>0</v>
      </c>
      <c r="BK218" s="212">
        <f ca="1">(BK$133*INDEX('Term Pricing'!$O$1453:$O$1632,MATCH('Project 1'!BK$8,'Term Pricing'!$C$1453:$C$1632,0))*$E218*$F218)+(BK$133*INDEX('Term Pricing'!$P$1453:$P$1632,MATCH('Project 1'!BK$8,'Term Pricing'!$C$1453:$C$1632,0))*$E218*(1-$F218))</f>
        <v>0</v>
      </c>
      <c r="BL218" s="212">
        <f ca="1">(BL$133*INDEX('Term Pricing'!$O$1453:$O$1632,MATCH('Project 1'!BL$8,'Term Pricing'!$C$1453:$C$1632,0))*$E218*$F218)+(BL$133*INDEX('Term Pricing'!$P$1453:$P$1632,MATCH('Project 1'!BL$8,'Term Pricing'!$C$1453:$C$1632,0))*$E218*(1-$F218))</f>
        <v>0</v>
      </c>
      <c r="BM218" s="212">
        <f ca="1">(BM$133*INDEX('Term Pricing'!$O$1453:$O$1632,MATCH('Project 1'!BM$8,'Term Pricing'!$C$1453:$C$1632,0))*$E218*$F218)+(BM$133*INDEX('Term Pricing'!$P$1453:$P$1632,MATCH('Project 1'!BM$8,'Term Pricing'!$C$1453:$C$1632,0))*$E218*(1-$F218))</f>
        <v>0</v>
      </c>
      <c r="BN218" s="212">
        <f ca="1">(BN$133*INDEX('Term Pricing'!$O$1453:$O$1632,MATCH('Project 1'!BN$8,'Term Pricing'!$C$1453:$C$1632,0))*$E218*$F218)+(BN$133*INDEX('Term Pricing'!$P$1453:$P$1632,MATCH('Project 1'!BN$8,'Term Pricing'!$C$1453:$C$1632,0))*$E218*(1-$F218))</f>
        <v>0</v>
      </c>
      <c r="BO218" s="212">
        <f ca="1">(BO$133*INDEX('Term Pricing'!$O$1453:$O$1632,MATCH('Project 1'!BO$8,'Term Pricing'!$C$1453:$C$1632,0))*$E218*$F218)+(BO$133*INDEX('Term Pricing'!$P$1453:$P$1632,MATCH('Project 1'!BO$8,'Term Pricing'!$C$1453:$C$1632,0))*$E218*(1-$F218))</f>
        <v>0</v>
      </c>
      <c r="BP218" s="212">
        <f ca="1">(BP$133*INDEX('Term Pricing'!$O$1453:$O$1632,MATCH('Project 1'!BP$8,'Term Pricing'!$C$1453:$C$1632,0))*$E218*$F218)+(BP$133*INDEX('Term Pricing'!$P$1453:$P$1632,MATCH('Project 1'!BP$8,'Term Pricing'!$C$1453:$C$1632,0))*$E218*(1-$F218))</f>
        <v>0</v>
      </c>
      <c r="BQ218" s="212">
        <f ca="1">(BQ$133*INDEX('Term Pricing'!$O$1453:$O$1632,MATCH('Project 1'!BQ$8,'Term Pricing'!$C$1453:$C$1632,0))*$E218*$F218)+(BQ$133*INDEX('Term Pricing'!$P$1453:$P$1632,MATCH('Project 1'!BQ$8,'Term Pricing'!$C$1453:$C$1632,0))*$E218*(1-$F218))</f>
        <v>0</v>
      </c>
      <c r="BR218" s="212">
        <f ca="1">(BR$133*INDEX('Term Pricing'!$O$1453:$O$1632,MATCH('Project 1'!BR$8,'Term Pricing'!$C$1453:$C$1632,0))*$E218*$F218)+(BR$133*INDEX('Term Pricing'!$P$1453:$P$1632,MATCH('Project 1'!BR$8,'Term Pricing'!$C$1453:$C$1632,0))*$E218*(1-$F218))</f>
        <v>0</v>
      </c>
      <c r="BS218" s="212">
        <f ca="1">(BS$133*INDEX('Term Pricing'!$O$1453:$O$1632,MATCH('Project 1'!BS$8,'Term Pricing'!$C$1453:$C$1632,0))*$E218*$F218)+(BS$133*INDEX('Term Pricing'!$P$1453:$P$1632,MATCH('Project 1'!BS$8,'Term Pricing'!$C$1453:$C$1632,0))*$E218*(1-$F218))</f>
        <v>0</v>
      </c>
      <c r="BT218" s="212">
        <f ca="1">(BT$133*INDEX('Term Pricing'!$O$1453:$O$1632,MATCH('Project 1'!BT$8,'Term Pricing'!$C$1453:$C$1632,0))*$E218*$F218)+(BT$133*INDEX('Term Pricing'!$P$1453:$P$1632,MATCH('Project 1'!BT$8,'Term Pricing'!$C$1453:$C$1632,0))*$E218*(1-$F218))</f>
        <v>0</v>
      </c>
      <c r="BU218" s="212">
        <f ca="1">(BU$133*INDEX('Term Pricing'!$O$1453:$O$1632,MATCH('Project 1'!BU$8,'Term Pricing'!$C$1453:$C$1632,0))*$E218*$F218)+(BU$133*INDEX('Term Pricing'!$P$1453:$P$1632,MATCH('Project 1'!BU$8,'Term Pricing'!$C$1453:$C$1632,0))*$E218*(1-$F218))</f>
        <v>0</v>
      </c>
      <c r="BV218" s="212">
        <f ca="1">(BV$133*INDEX('Term Pricing'!$O$1453:$O$1632,MATCH('Project 1'!BV$8,'Term Pricing'!$C$1453:$C$1632,0))*$E218*$F218)+(BV$133*INDEX('Term Pricing'!$P$1453:$P$1632,MATCH('Project 1'!BV$8,'Term Pricing'!$C$1453:$C$1632,0))*$E218*(1-$F218))</f>
        <v>0</v>
      </c>
      <c r="BW218" s="212">
        <f ca="1">(BW$133*INDEX('Term Pricing'!$O$1453:$O$1632,MATCH('Project 1'!BW$8,'Term Pricing'!$C$1453:$C$1632,0))*$E218*$F218)+(BW$133*INDEX('Term Pricing'!$P$1453:$P$1632,MATCH('Project 1'!BW$8,'Term Pricing'!$C$1453:$C$1632,0))*$E218*(1-$F218))</f>
        <v>0</v>
      </c>
      <c r="BX218" s="212">
        <f ca="1">(BX$133*INDEX('Term Pricing'!$O$1453:$O$1632,MATCH('Project 1'!BX$8,'Term Pricing'!$C$1453:$C$1632,0))*$E218*$F218)+(BX$133*INDEX('Term Pricing'!$P$1453:$P$1632,MATCH('Project 1'!BX$8,'Term Pricing'!$C$1453:$C$1632,0))*$E218*(1-$F218))</f>
        <v>0</v>
      </c>
      <c r="BY218" s="212">
        <f ca="1">(BY$133*INDEX('Term Pricing'!$O$1453:$O$1632,MATCH('Project 1'!BY$8,'Term Pricing'!$C$1453:$C$1632,0))*$E218*$F218)+(BY$133*INDEX('Term Pricing'!$P$1453:$P$1632,MATCH('Project 1'!BY$8,'Term Pricing'!$C$1453:$C$1632,0))*$E218*(1-$F218))</f>
        <v>0</v>
      </c>
      <c r="BZ218" s="212">
        <f ca="1">(BZ$133*INDEX('Term Pricing'!$O$1453:$O$1632,MATCH('Project 1'!BZ$8,'Term Pricing'!$C$1453:$C$1632,0))*$E218*$F218)+(BZ$133*INDEX('Term Pricing'!$P$1453:$P$1632,MATCH('Project 1'!BZ$8,'Term Pricing'!$C$1453:$C$1632,0))*$E218*(1-$F218))</f>
        <v>0</v>
      </c>
      <c r="CA218" s="212">
        <f ca="1">(CA$133*INDEX('Term Pricing'!$O$1453:$O$1632,MATCH('Project 1'!CA$8,'Term Pricing'!$C$1453:$C$1632,0))*$E218*$F218)+(CA$133*INDEX('Term Pricing'!$P$1453:$P$1632,MATCH('Project 1'!CA$8,'Term Pricing'!$C$1453:$C$1632,0))*$E218*(1-$F218))</f>
        <v>0</v>
      </c>
      <c r="CB218" s="212">
        <f ca="1">(CB$133*INDEX('Term Pricing'!$O$1453:$O$1632,MATCH('Project 1'!CB$8,'Term Pricing'!$C$1453:$C$1632,0))*$E218*$F218)+(CB$133*INDEX('Term Pricing'!$P$1453:$P$1632,MATCH('Project 1'!CB$8,'Term Pricing'!$C$1453:$C$1632,0))*$E218*(1-$F218))</f>
        <v>0</v>
      </c>
      <c r="CC218" s="212">
        <f ca="1">(CC$133*INDEX('Term Pricing'!$O$1453:$O$1632,MATCH('Project 1'!CC$8,'Term Pricing'!$C$1453:$C$1632,0))*$E218*$F218)+(CC$133*INDEX('Term Pricing'!$P$1453:$P$1632,MATCH('Project 1'!CC$8,'Term Pricing'!$C$1453:$C$1632,0))*$E218*(1-$F218))</f>
        <v>0</v>
      </c>
      <c r="CD218" s="212">
        <f ca="1">(CD$133*INDEX('Term Pricing'!$O$1453:$O$1632,MATCH('Project 1'!CD$8,'Term Pricing'!$C$1453:$C$1632,0))*$E218*$F218)+(CD$133*INDEX('Term Pricing'!$P$1453:$P$1632,MATCH('Project 1'!CD$8,'Term Pricing'!$C$1453:$C$1632,0))*$E218*(1-$F218))</f>
        <v>0</v>
      </c>
      <c r="CE218" s="212">
        <f ca="1">(CE$133*INDEX('Term Pricing'!$O$1453:$O$1632,MATCH('Project 1'!CE$8,'Term Pricing'!$C$1453:$C$1632,0))*$E218*$F218)+(CE$133*INDEX('Term Pricing'!$P$1453:$P$1632,MATCH('Project 1'!CE$8,'Term Pricing'!$C$1453:$C$1632,0))*$E218*(1-$F218))</f>
        <v>0</v>
      </c>
      <c r="CF218" s="212">
        <f ca="1">(CF$133*INDEX('Term Pricing'!$O$1453:$O$1632,MATCH('Project 1'!CF$8,'Term Pricing'!$C$1453:$C$1632,0))*$E218*$F218)+(CF$133*INDEX('Term Pricing'!$P$1453:$P$1632,MATCH('Project 1'!CF$8,'Term Pricing'!$C$1453:$C$1632,0))*$E218*(1-$F218))</f>
        <v>0</v>
      </c>
      <c r="CG218" s="212">
        <f ca="1">(CG$133*INDEX('Term Pricing'!$O$1453:$O$1632,MATCH('Project 1'!CG$8,'Term Pricing'!$C$1453:$C$1632,0))*$E218*$F218)+(CG$133*INDEX('Term Pricing'!$P$1453:$P$1632,MATCH('Project 1'!CG$8,'Term Pricing'!$C$1453:$C$1632,0))*$E218*(1-$F218))</f>
        <v>0</v>
      </c>
      <c r="CH218" s="212">
        <f ca="1">(CH$133*INDEX('Term Pricing'!$O$1453:$O$1632,MATCH('Project 1'!CH$8,'Term Pricing'!$C$1453:$C$1632,0))*$E218*$F218)+(CH$133*INDEX('Term Pricing'!$P$1453:$P$1632,MATCH('Project 1'!CH$8,'Term Pricing'!$C$1453:$C$1632,0))*$E218*(1-$F218))</f>
        <v>0</v>
      </c>
      <c r="CI218" s="212">
        <f ca="1">(CI$133*INDEX('Term Pricing'!$O$1453:$O$1632,MATCH('Project 1'!CI$8,'Term Pricing'!$C$1453:$C$1632,0))*$E218*$F218)+(CI$133*INDEX('Term Pricing'!$P$1453:$P$1632,MATCH('Project 1'!CI$8,'Term Pricing'!$C$1453:$C$1632,0))*$E218*(1-$F218))</f>
        <v>0</v>
      </c>
      <c r="CJ218" s="212">
        <f ca="1">(CJ$133*INDEX('Term Pricing'!$O$1453:$O$1632,MATCH('Project 1'!CJ$8,'Term Pricing'!$C$1453:$C$1632,0))*$E218*$F218)+(CJ$133*INDEX('Term Pricing'!$P$1453:$P$1632,MATCH('Project 1'!CJ$8,'Term Pricing'!$C$1453:$C$1632,0))*$E218*(1-$F218))</f>
        <v>0</v>
      </c>
      <c r="CK218" s="212">
        <f ca="1">(CK$133*INDEX('Term Pricing'!$O$1453:$O$1632,MATCH('Project 1'!CK$8,'Term Pricing'!$C$1453:$C$1632,0))*$E218*$F218)+(CK$133*INDEX('Term Pricing'!$P$1453:$P$1632,MATCH('Project 1'!CK$8,'Term Pricing'!$C$1453:$C$1632,0))*$E218*(1-$F218))</f>
        <v>0</v>
      </c>
      <c r="CL218" s="212">
        <f ca="1">(CL$133*INDEX('Term Pricing'!$O$1453:$O$1632,MATCH('Project 1'!CL$8,'Term Pricing'!$C$1453:$C$1632,0))*$E218*$F218)+(CL$133*INDEX('Term Pricing'!$P$1453:$P$1632,MATCH('Project 1'!CL$8,'Term Pricing'!$C$1453:$C$1632,0))*$E218*(1-$F218))</f>
        <v>0</v>
      </c>
      <c r="CM218" s="212">
        <f ca="1">(CM$133*INDEX('Term Pricing'!$O$1453:$O$1632,MATCH('Project 1'!CM$8,'Term Pricing'!$C$1453:$C$1632,0))*$E218*$F218)+(CM$133*INDEX('Term Pricing'!$P$1453:$P$1632,MATCH('Project 1'!CM$8,'Term Pricing'!$C$1453:$C$1632,0))*$E218*(1-$F218))</f>
        <v>0</v>
      </c>
      <c r="CN218" s="212">
        <f ca="1">(CN$133*INDEX('Term Pricing'!$O$1453:$O$1632,MATCH('Project 1'!CN$8,'Term Pricing'!$C$1453:$C$1632,0))*$E218*$F218)+(CN$133*INDEX('Term Pricing'!$P$1453:$P$1632,MATCH('Project 1'!CN$8,'Term Pricing'!$C$1453:$C$1632,0))*$E218*(1-$F218))</f>
        <v>0</v>
      </c>
      <c r="CO218" s="212">
        <f ca="1">(CO$133*INDEX('Term Pricing'!$O$1453:$O$1632,MATCH('Project 1'!CO$8,'Term Pricing'!$C$1453:$C$1632,0))*$E218*$F218)+(CO$133*INDEX('Term Pricing'!$P$1453:$P$1632,MATCH('Project 1'!CO$8,'Term Pricing'!$C$1453:$C$1632,0))*$E218*(1-$F218))</f>
        <v>0</v>
      </c>
      <c r="CP218" s="212">
        <f ca="1">(CP$133*INDEX('Term Pricing'!$O$1453:$O$1632,MATCH('Project 1'!CP$8,'Term Pricing'!$C$1453:$C$1632,0))*$E218*$F218)+(CP$133*INDEX('Term Pricing'!$P$1453:$P$1632,MATCH('Project 1'!CP$8,'Term Pricing'!$C$1453:$C$1632,0))*$E218*(1-$F218))</f>
        <v>0</v>
      </c>
      <c r="CQ218" s="212">
        <f ca="1">(CQ$133*INDEX('Term Pricing'!$O$1453:$O$1632,MATCH('Project 1'!CQ$8,'Term Pricing'!$C$1453:$C$1632,0))*$E218*$F218)+(CQ$133*INDEX('Term Pricing'!$P$1453:$P$1632,MATCH('Project 1'!CQ$8,'Term Pricing'!$C$1453:$C$1632,0))*$E218*(1-$F218))</f>
        <v>0</v>
      </c>
      <c r="CR218" s="212">
        <f ca="1">(CR$133*INDEX('Term Pricing'!$O$1453:$O$1632,MATCH('Project 1'!CR$8,'Term Pricing'!$C$1453:$C$1632,0))*$E218*$F218)+(CR$133*INDEX('Term Pricing'!$P$1453:$P$1632,MATCH('Project 1'!CR$8,'Term Pricing'!$C$1453:$C$1632,0))*$E218*(1-$F218))</f>
        <v>0</v>
      </c>
      <c r="CS218" s="212">
        <f ca="1">(CS$133*INDEX('Term Pricing'!$O$1453:$O$1632,MATCH('Project 1'!CS$8,'Term Pricing'!$C$1453:$C$1632,0))*$E218*$F218)+(CS$133*INDEX('Term Pricing'!$P$1453:$P$1632,MATCH('Project 1'!CS$8,'Term Pricing'!$C$1453:$C$1632,0))*$E218*(1-$F218))</f>
        <v>0</v>
      </c>
      <c r="CT218" s="212">
        <f ca="1">(CT$133*INDEX('Term Pricing'!$O$1453:$O$1632,MATCH('Project 1'!CT$8,'Term Pricing'!$C$1453:$C$1632,0))*$E218*$F218)+(CT$133*INDEX('Term Pricing'!$P$1453:$P$1632,MATCH('Project 1'!CT$8,'Term Pricing'!$C$1453:$C$1632,0))*$E218*(1-$F218))</f>
        <v>0</v>
      </c>
      <c r="CU218" s="212">
        <f ca="1">(CU$133*INDEX('Term Pricing'!$O$1453:$O$1632,MATCH('Project 1'!CU$8,'Term Pricing'!$C$1453:$C$1632,0))*$E218*$F218)+(CU$133*INDEX('Term Pricing'!$P$1453:$P$1632,MATCH('Project 1'!CU$8,'Term Pricing'!$C$1453:$C$1632,0))*$E218*(1-$F218))</f>
        <v>0</v>
      </c>
      <c r="CV218" s="212">
        <f ca="1">(CV$133*INDEX('Term Pricing'!$O$1453:$O$1632,MATCH('Project 1'!CV$8,'Term Pricing'!$C$1453:$C$1632,0))*$E218*$F218)+(CV$133*INDEX('Term Pricing'!$P$1453:$P$1632,MATCH('Project 1'!CV$8,'Term Pricing'!$C$1453:$C$1632,0))*$E218*(1-$F218))</f>
        <v>0</v>
      </c>
      <c r="CW218" s="212">
        <f ca="1">(CW$133*INDEX('Term Pricing'!$O$1453:$O$1632,MATCH('Project 1'!CW$8,'Term Pricing'!$C$1453:$C$1632,0))*$E218*$F218)+(CW$133*INDEX('Term Pricing'!$P$1453:$P$1632,MATCH('Project 1'!CW$8,'Term Pricing'!$C$1453:$C$1632,0))*$E218*(1-$F218))</f>
        <v>0</v>
      </c>
      <c r="CX218" s="212">
        <f ca="1">(CX$133*INDEX('Term Pricing'!$O$1453:$O$1632,MATCH('Project 1'!CX$8,'Term Pricing'!$C$1453:$C$1632,0))*$E218*$F218)+(CX$133*INDEX('Term Pricing'!$P$1453:$P$1632,MATCH('Project 1'!CX$8,'Term Pricing'!$C$1453:$C$1632,0))*$E218*(1-$F218))</f>
        <v>0</v>
      </c>
      <c r="CY218" s="212">
        <f ca="1">(CY$133*INDEX('Term Pricing'!$O$1453:$O$1632,MATCH('Project 1'!CY$8,'Term Pricing'!$C$1453:$C$1632,0))*$E218*$F218)+(CY$133*INDEX('Term Pricing'!$P$1453:$P$1632,MATCH('Project 1'!CY$8,'Term Pricing'!$C$1453:$C$1632,0))*$E218*(1-$F218))</f>
        <v>0</v>
      </c>
      <c r="CZ218" s="212">
        <f ca="1">(CZ$133*INDEX('Term Pricing'!$O$1453:$O$1632,MATCH('Project 1'!CZ$8,'Term Pricing'!$C$1453:$C$1632,0))*$E218*$F218)+(CZ$133*INDEX('Term Pricing'!$P$1453:$P$1632,MATCH('Project 1'!CZ$8,'Term Pricing'!$C$1453:$C$1632,0))*$E218*(1-$F218))</f>
        <v>0</v>
      </c>
      <c r="DA218" s="212">
        <f ca="1">(DA$133*INDEX('Term Pricing'!$O$1453:$O$1632,MATCH('Project 1'!DA$8,'Term Pricing'!$C$1453:$C$1632,0))*$E218*$F218)+(DA$133*INDEX('Term Pricing'!$P$1453:$P$1632,MATCH('Project 1'!DA$8,'Term Pricing'!$C$1453:$C$1632,0))*$E218*(1-$F218))</f>
        <v>0</v>
      </c>
      <c r="DB218" s="212">
        <f ca="1">(DB$133*INDEX('Term Pricing'!$O$1453:$O$1632,MATCH('Project 1'!DB$8,'Term Pricing'!$C$1453:$C$1632,0))*$E218*$F218)+(DB$133*INDEX('Term Pricing'!$P$1453:$P$1632,MATCH('Project 1'!DB$8,'Term Pricing'!$C$1453:$C$1632,0))*$E218*(1-$F218))</f>
        <v>0</v>
      </c>
      <c r="DC218" s="212">
        <f ca="1">(DC$133*INDEX('Term Pricing'!$O$1453:$O$1632,MATCH('Project 1'!DC$8,'Term Pricing'!$C$1453:$C$1632,0))*$E218*$F218)+(DC$133*INDEX('Term Pricing'!$P$1453:$P$1632,MATCH('Project 1'!DC$8,'Term Pricing'!$C$1453:$C$1632,0))*$E218*(1-$F218))</f>
        <v>0</v>
      </c>
      <c r="DD218" s="212">
        <f ca="1">(DD$133*INDEX('Term Pricing'!$O$1453:$O$1632,MATCH('Project 1'!DD$8,'Term Pricing'!$C$1453:$C$1632,0))*$E218*$F218)+(DD$133*INDEX('Term Pricing'!$P$1453:$P$1632,MATCH('Project 1'!DD$8,'Term Pricing'!$C$1453:$C$1632,0))*$E218*(1-$F218))</f>
        <v>0</v>
      </c>
      <c r="DE218" s="212">
        <f ca="1">(DE$133*INDEX('Term Pricing'!$O$1453:$O$1632,MATCH('Project 1'!DE$8,'Term Pricing'!$C$1453:$C$1632,0))*$E218*$F218)+(DE$133*INDEX('Term Pricing'!$P$1453:$P$1632,MATCH('Project 1'!DE$8,'Term Pricing'!$C$1453:$C$1632,0))*$E218*(1-$F218))</f>
        <v>0</v>
      </c>
      <c r="DF218" s="212">
        <f ca="1">(DF$133*INDEX('Term Pricing'!$O$1453:$O$1632,MATCH('Project 1'!DF$8,'Term Pricing'!$C$1453:$C$1632,0))*$E218*$F218)+(DF$133*INDEX('Term Pricing'!$P$1453:$P$1632,MATCH('Project 1'!DF$8,'Term Pricing'!$C$1453:$C$1632,0))*$E218*(1-$F218))</f>
        <v>0</v>
      </c>
      <c r="DG218" s="212">
        <f ca="1">(DG$133*INDEX('Term Pricing'!$O$1453:$O$1632,MATCH('Project 1'!DG$8,'Term Pricing'!$C$1453:$C$1632,0))*$E218*$F218)+(DG$133*INDEX('Term Pricing'!$P$1453:$P$1632,MATCH('Project 1'!DG$8,'Term Pricing'!$C$1453:$C$1632,0))*$E218*(1-$F218))</f>
        <v>0</v>
      </c>
      <c r="DH218" s="212">
        <f ca="1">(DH$133*INDEX('Term Pricing'!$O$1453:$O$1632,MATCH('Project 1'!DH$8,'Term Pricing'!$C$1453:$C$1632,0))*$E218*$F218)+(DH$133*INDEX('Term Pricing'!$P$1453:$P$1632,MATCH('Project 1'!DH$8,'Term Pricing'!$C$1453:$C$1632,0))*$E218*(1-$F218))</f>
        <v>0</v>
      </c>
      <c r="DI218" s="212">
        <f ca="1">(DI$133*INDEX('Term Pricing'!$O$1453:$O$1632,MATCH('Project 1'!DI$8,'Term Pricing'!$C$1453:$C$1632,0))*$E218*$F218)+(DI$133*INDEX('Term Pricing'!$P$1453:$P$1632,MATCH('Project 1'!DI$8,'Term Pricing'!$C$1453:$C$1632,0))*$E218*(1-$F218))</f>
        <v>0</v>
      </c>
      <c r="DJ218" s="212">
        <f ca="1">(DJ$133*INDEX('Term Pricing'!$O$1453:$O$1632,MATCH('Project 1'!DJ$8,'Term Pricing'!$C$1453:$C$1632,0))*$E218*$F218)+(DJ$133*INDEX('Term Pricing'!$P$1453:$P$1632,MATCH('Project 1'!DJ$8,'Term Pricing'!$C$1453:$C$1632,0))*$E218*(1-$F218))</f>
        <v>0</v>
      </c>
      <c r="DK218" s="212">
        <f ca="1">(DK$133*INDEX('Term Pricing'!$O$1453:$O$1632,MATCH('Project 1'!DK$8,'Term Pricing'!$C$1453:$C$1632,0))*$E218*$F218)+(DK$133*INDEX('Term Pricing'!$P$1453:$P$1632,MATCH('Project 1'!DK$8,'Term Pricing'!$C$1453:$C$1632,0))*$E218*(1-$F218))</f>
        <v>0</v>
      </c>
      <c r="DL218" s="212">
        <f ca="1">(DL$133*INDEX('Term Pricing'!$O$1453:$O$1632,MATCH('Project 1'!DL$8,'Term Pricing'!$C$1453:$C$1632,0))*$E218*$F218)+(DL$133*INDEX('Term Pricing'!$P$1453:$P$1632,MATCH('Project 1'!DL$8,'Term Pricing'!$C$1453:$C$1632,0))*$E218*(1-$F218))</f>
        <v>0</v>
      </c>
      <c r="DM218" s="212">
        <f ca="1">(DM$133*INDEX('Term Pricing'!$O$1453:$O$1632,MATCH('Project 1'!DM$8,'Term Pricing'!$C$1453:$C$1632,0))*$E218*$F218)+(DM$133*INDEX('Term Pricing'!$P$1453:$P$1632,MATCH('Project 1'!DM$8,'Term Pricing'!$C$1453:$C$1632,0))*$E218*(1-$F218))</f>
        <v>0</v>
      </c>
      <c r="DN218" s="212">
        <f ca="1">(DN$133*INDEX('Term Pricing'!$O$1453:$O$1632,MATCH('Project 1'!DN$8,'Term Pricing'!$C$1453:$C$1632,0))*$E218*$F218)+(DN$133*INDEX('Term Pricing'!$P$1453:$P$1632,MATCH('Project 1'!DN$8,'Term Pricing'!$C$1453:$C$1632,0))*$E218*(1-$F218))</f>
        <v>0</v>
      </c>
      <c r="DO218" s="212">
        <f ca="1">(DO$133*INDEX('Term Pricing'!$O$1453:$O$1632,MATCH('Project 1'!DO$8,'Term Pricing'!$C$1453:$C$1632,0))*$E218*$F218)+(DO$133*INDEX('Term Pricing'!$P$1453:$P$1632,MATCH('Project 1'!DO$8,'Term Pricing'!$C$1453:$C$1632,0))*$E218*(1-$F218))</f>
        <v>0</v>
      </c>
      <c r="DP218" s="212">
        <f ca="1">(DP$133*INDEX('Term Pricing'!$O$1453:$O$1632,MATCH('Project 1'!DP$8,'Term Pricing'!$C$1453:$C$1632,0))*$E218*$F218)+(DP$133*INDEX('Term Pricing'!$P$1453:$P$1632,MATCH('Project 1'!DP$8,'Term Pricing'!$C$1453:$C$1632,0))*$E218*(1-$F218))</f>
        <v>0</v>
      </c>
      <c r="DQ218" s="212">
        <f ca="1">(DQ$133*INDEX('Term Pricing'!$O$1453:$O$1632,MATCH('Project 1'!DQ$8,'Term Pricing'!$C$1453:$C$1632,0))*$E218*$F218)+(DQ$133*INDEX('Term Pricing'!$P$1453:$P$1632,MATCH('Project 1'!DQ$8,'Term Pricing'!$C$1453:$C$1632,0))*$E218*(1-$F218))</f>
        <v>0</v>
      </c>
      <c r="DR218" s="212">
        <f ca="1">(DR$133*INDEX('Term Pricing'!$O$1453:$O$1632,MATCH('Project 1'!DR$8,'Term Pricing'!$C$1453:$C$1632,0))*$E218*$F218)+(DR$133*INDEX('Term Pricing'!$P$1453:$P$1632,MATCH('Project 1'!DR$8,'Term Pricing'!$C$1453:$C$1632,0))*$E218*(1-$F218))</f>
        <v>0</v>
      </c>
      <c r="DS218" s="212">
        <f ca="1">(DS$133*INDEX('Term Pricing'!$O$1453:$O$1632,MATCH('Project 1'!DS$8,'Term Pricing'!$C$1453:$C$1632,0))*$E218*$F218)+(DS$133*INDEX('Term Pricing'!$P$1453:$P$1632,MATCH('Project 1'!DS$8,'Term Pricing'!$C$1453:$C$1632,0))*$E218*(1-$F218))</f>
        <v>0</v>
      </c>
      <c r="DT218" s="212">
        <f ca="1">(DT$133*INDEX('Term Pricing'!$O$1453:$O$1632,MATCH('Project 1'!DT$8,'Term Pricing'!$C$1453:$C$1632,0))*$E218*$F218)+(DT$133*INDEX('Term Pricing'!$P$1453:$P$1632,MATCH('Project 1'!DT$8,'Term Pricing'!$C$1453:$C$1632,0))*$E218*(1-$F218))</f>
        <v>0</v>
      </c>
      <c r="DU218" s="212">
        <f ca="1">(DU$133*INDEX('Term Pricing'!$O$1453:$O$1632,MATCH('Project 1'!DU$8,'Term Pricing'!$C$1453:$C$1632,0))*$E218*$F218)+(DU$133*INDEX('Term Pricing'!$P$1453:$P$1632,MATCH('Project 1'!DU$8,'Term Pricing'!$C$1453:$C$1632,0))*$E218*(1-$F218))</f>
        <v>0</v>
      </c>
      <c r="DV218" s="212">
        <f ca="1">(DV$133*INDEX('Term Pricing'!$O$1453:$O$1632,MATCH('Project 1'!DV$8,'Term Pricing'!$C$1453:$C$1632,0))*$E218*$F218)+(DV$133*INDEX('Term Pricing'!$P$1453:$P$1632,MATCH('Project 1'!DV$8,'Term Pricing'!$C$1453:$C$1632,0))*$E218*(1-$F218))</f>
        <v>0</v>
      </c>
      <c r="DW218" s="212">
        <f ca="1">(DW$133*INDEX('Term Pricing'!$O$1453:$O$1632,MATCH('Project 1'!DW$8,'Term Pricing'!$C$1453:$C$1632,0))*$E218*$F218)+(DW$133*INDEX('Term Pricing'!$P$1453:$P$1632,MATCH('Project 1'!DW$8,'Term Pricing'!$C$1453:$C$1632,0))*$E218*(1-$F218))</f>
        <v>0</v>
      </c>
      <c r="DX218" s="212">
        <f ca="1">(DX$133*INDEX('Term Pricing'!$O$1453:$O$1632,MATCH('Project 1'!DX$8,'Term Pricing'!$C$1453:$C$1632,0))*$E218*$F218)+(DX$133*INDEX('Term Pricing'!$P$1453:$P$1632,MATCH('Project 1'!DX$8,'Term Pricing'!$C$1453:$C$1632,0))*$E218*(1-$F218))</f>
        <v>0</v>
      </c>
      <c r="DY218" s="212">
        <f ca="1">(DY$133*INDEX('Term Pricing'!$O$1453:$O$1632,MATCH('Project 1'!DY$8,'Term Pricing'!$C$1453:$C$1632,0))*$E218*$F218)+(DY$133*INDEX('Term Pricing'!$P$1453:$P$1632,MATCH('Project 1'!DY$8,'Term Pricing'!$C$1453:$C$1632,0))*$E218*(1-$F218))</f>
        <v>0</v>
      </c>
      <c r="DZ218" s="212">
        <f ca="1">(DZ$133*INDEX('Term Pricing'!$O$1453:$O$1632,MATCH('Project 1'!DZ$8,'Term Pricing'!$C$1453:$C$1632,0))*$E218*$F218)+(DZ$133*INDEX('Term Pricing'!$P$1453:$P$1632,MATCH('Project 1'!DZ$8,'Term Pricing'!$C$1453:$C$1632,0))*$E218*(1-$F218))</f>
        <v>0</v>
      </c>
    </row>
    <row r="219" spans="1:130" ht="13">
      <c r="A219" s="151"/>
      <c r="C219" s="22" t="s">
        <v>72</v>
      </c>
      <c r="E219" s="72">
        <f>SUM(E214:E218)</f>
        <v>1</v>
      </c>
      <c r="F219" s="71"/>
      <c r="G219" s="54" t="s">
        <v>83</v>
      </c>
      <c r="H219" s="278">
        <f ca="1">SUM(J219:DZ219)</f>
        <v>0</v>
      </c>
      <c r="I219" s="274"/>
      <c r="J219" s="275">
        <f t="shared" ref="J219:AO219" si="392">SUM(J214:J218)</f>
        <v>0</v>
      </c>
      <c r="K219" s="275">
        <f t="shared" si="392"/>
        <v>0</v>
      </c>
      <c r="L219" s="275">
        <f t="shared" si="392"/>
        <v>0</v>
      </c>
      <c r="M219" s="275">
        <f t="shared" si="392"/>
        <v>0</v>
      </c>
      <c r="N219" s="275">
        <f t="shared" si="392"/>
        <v>0</v>
      </c>
      <c r="O219" s="275">
        <f t="shared" si="392"/>
        <v>0</v>
      </c>
      <c r="P219" s="275">
        <f t="shared" si="392"/>
        <v>0</v>
      </c>
      <c r="Q219" s="275">
        <f t="shared" si="392"/>
        <v>0</v>
      </c>
      <c r="R219" s="275">
        <f t="shared" si="392"/>
        <v>0</v>
      </c>
      <c r="S219" s="275">
        <f t="shared" si="392"/>
        <v>0</v>
      </c>
      <c r="T219" s="275">
        <f t="shared" si="392"/>
        <v>0</v>
      </c>
      <c r="U219" s="275">
        <f t="shared" si="392"/>
        <v>0</v>
      </c>
      <c r="V219" s="275">
        <f t="shared" si="392"/>
        <v>0</v>
      </c>
      <c r="W219" s="275">
        <f t="shared" si="392"/>
        <v>0</v>
      </c>
      <c r="X219" s="275">
        <f t="shared" si="392"/>
        <v>0</v>
      </c>
      <c r="Y219" s="275">
        <f t="shared" si="392"/>
        <v>0</v>
      </c>
      <c r="Z219" s="275">
        <f t="shared" si="392"/>
        <v>0</v>
      </c>
      <c r="AA219" s="275">
        <f t="shared" si="392"/>
        <v>0</v>
      </c>
      <c r="AB219" s="275">
        <f t="shared" si="392"/>
        <v>0</v>
      </c>
      <c r="AC219" s="275">
        <f t="shared" ca="1" si="392"/>
        <v>0</v>
      </c>
      <c r="AD219" s="275">
        <f t="shared" ca="1" si="392"/>
        <v>0</v>
      </c>
      <c r="AE219" s="275">
        <f t="shared" ca="1" si="392"/>
        <v>0</v>
      </c>
      <c r="AF219" s="275">
        <f t="shared" ca="1" si="392"/>
        <v>0</v>
      </c>
      <c r="AG219" s="275">
        <f t="shared" ca="1" si="392"/>
        <v>0</v>
      </c>
      <c r="AH219" s="275">
        <f t="shared" ca="1" si="392"/>
        <v>0</v>
      </c>
      <c r="AI219" s="275">
        <f t="shared" ca="1" si="392"/>
        <v>0</v>
      </c>
      <c r="AJ219" s="275">
        <f t="shared" ca="1" si="392"/>
        <v>0</v>
      </c>
      <c r="AK219" s="275">
        <f t="shared" ca="1" si="392"/>
        <v>0</v>
      </c>
      <c r="AL219" s="275">
        <f t="shared" ca="1" si="392"/>
        <v>0</v>
      </c>
      <c r="AM219" s="275">
        <f t="shared" ca="1" si="392"/>
        <v>0</v>
      </c>
      <c r="AN219" s="275">
        <f t="shared" ca="1" si="392"/>
        <v>0</v>
      </c>
      <c r="AO219" s="275">
        <f t="shared" ca="1" si="392"/>
        <v>0</v>
      </c>
      <c r="AP219" s="275">
        <f t="shared" ref="AP219:BU219" ca="1" si="393">SUM(AP214:AP218)</f>
        <v>0</v>
      </c>
      <c r="AQ219" s="275">
        <f t="shared" ca="1" si="393"/>
        <v>0</v>
      </c>
      <c r="AR219" s="275">
        <f t="shared" ca="1" si="393"/>
        <v>0</v>
      </c>
      <c r="AS219" s="275">
        <f t="shared" ca="1" si="393"/>
        <v>0</v>
      </c>
      <c r="AT219" s="275">
        <f t="shared" ca="1" si="393"/>
        <v>0</v>
      </c>
      <c r="AU219" s="275">
        <f t="shared" ca="1" si="393"/>
        <v>0</v>
      </c>
      <c r="AV219" s="275">
        <f t="shared" ca="1" si="393"/>
        <v>0</v>
      </c>
      <c r="AW219" s="275">
        <f t="shared" ca="1" si="393"/>
        <v>0</v>
      </c>
      <c r="AX219" s="275">
        <f t="shared" ca="1" si="393"/>
        <v>0</v>
      </c>
      <c r="AY219" s="275">
        <f t="shared" ca="1" si="393"/>
        <v>0</v>
      </c>
      <c r="AZ219" s="275">
        <f t="shared" ca="1" si="393"/>
        <v>0</v>
      </c>
      <c r="BA219" s="275">
        <f t="shared" ca="1" si="393"/>
        <v>0</v>
      </c>
      <c r="BB219" s="275">
        <f t="shared" ca="1" si="393"/>
        <v>0</v>
      </c>
      <c r="BC219" s="275">
        <f t="shared" ca="1" si="393"/>
        <v>0</v>
      </c>
      <c r="BD219" s="275">
        <f t="shared" ca="1" si="393"/>
        <v>0</v>
      </c>
      <c r="BE219" s="275">
        <f t="shared" ca="1" si="393"/>
        <v>0</v>
      </c>
      <c r="BF219" s="275">
        <f t="shared" ca="1" si="393"/>
        <v>0</v>
      </c>
      <c r="BG219" s="275">
        <f t="shared" ca="1" si="393"/>
        <v>0</v>
      </c>
      <c r="BH219" s="275">
        <f t="shared" ca="1" si="393"/>
        <v>0</v>
      </c>
      <c r="BI219" s="275">
        <f t="shared" ca="1" si="393"/>
        <v>0</v>
      </c>
      <c r="BJ219" s="275">
        <f t="shared" ca="1" si="393"/>
        <v>0</v>
      </c>
      <c r="BK219" s="275">
        <f t="shared" ca="1" si="393"/>
        <v>0</v>
      </c>
      <c r="BL219" s="275">
        <f t="shared" ca="1" si="393"/>
        <v>0</v>
      </c>
      <c r="BM219" s="275">
        <f t="shared" ca="1" si="393"/>
        <v>0</v>
      </c>
      <c r="BN219" s="275">
        <f t="shared" ca="1" si="393"/>
        <v>0</v>
      </c>
      <c r="BO219" s="275">
        <f t="shared" ca="1" si="393"/>
        <v>0</v>
      </c>
      <c r="BP219" s="275">
        <f t="shared" ca="1" si="393"/>
        <v>0</v>
      </c>
      <c r="BQ219" s="275">
        <f t="shared" ca="1" si="393"/>
        <v>0</v>
      </c>
      <c r="BR219" s="275">
        <f t="shared" ca="1" si="393"/>
        <v>0</v>
      </c>
      <c r="BS219" s="275">
        <f t="shared" ca="1" si="393"/>
        <v>0</v>
      </c>
      <c r="BT219" s="275">
        <f t="shared" ca="1" si="393"/>
        <v>0</v>
      </c>
      <c r="BU219" s="275">
        <f t="shared" ca="1" si="393"/>
        <v>0</v>
      </c>
      <c r="BV219" s="275">
        <f t="shared" ref="BV219:CC219" ca="1" si="394">SUM(BV214:BV218)</f>
        <v>0</v>
      </c>
      <c r="BW219" s="275">
        <f t="shared" ca="1" si="394"/>
        <v>0</v>
      </c>
      <c r="BX219" s="275">
        <f t="shared" ca="1" si="394"/>
        <v>0</v>
      </c>
      <c r="BY219" s="275">
        <f t="shared" ca="1" si="394"/>
        <v>0</v>
      </c>
      <c r="BZ219" s="275">
        <f t="shared" ca="1" si="394"/>
        <v>0</v>
      </c>
      <c r="CA219" s="275">
        <f t="shared" ca="1" si="394"/>
        <v>0</v>
      </c>
      <c r="CB219" s="275">
        <f t="shared" ca="1" si="394"/>
        <v>0</v>
      </c>
      <c r="CC219" s="275">
        <f t="shared" ca="1" si="394"/>
        <v>0</v>
      </c>
      <c r="CD219" s="275">
        <f t="shared" ref="CD219:DL219" ca="1" si="395">SUM(CD214:CD218)</f>
        <v>0</v>
      </c>
      <c r="CE219" s="275">
        <f t="shared" ca="1" si="395"/>
        <v>0</v>
      </c>
      <c r="CF219" s="275">
        <f t="shared" ca="1" si="395"/>
        <v>0</v>
      </c>
      <c r="CG219" s="275">
        <f t="shared" ca="1" si="395"/>
        <v>0</v>
      </c>
      <c r="CH219" s="275">
        <f t="shared" ca="1" si="395"/>
        <v>0</v>
      </c>
      <c r="CI219" s="275">
        <f t="shared" ca="1" si="395"/>
        <v>0</v>
      </c>
      <c r="CJ219" s="275">
        <f t="shared" ca="1" si="395"/>
        <v>0</v>
      </c>
      <c r="CK219" s="275">
        <f t="shared" ca="1" si="395"/>
        <v>0</v>
      </c>
      <c r="CL219" s="275">
        <f t="shared" ca="1" si="395"/>
        <v>0</v>
      </c>
      <c r="CM219" s="275">
        <f t="shared" ca="1" si="395"/>
        <v>0</v>
      </c>
      <c r="CN219" s="275">
        <f t="shared" ca="1" si="395"/>
        <v>0</v>
      </c>
      <c r="CO219" s="275">
        <f t="shared" ca="1" si="395"/>
        <v>0</v>
      </c>
      <c r="CP219" s="275">
        <f t="shared" ca="1" si="395"/>
        <v>0</v>
      </c>
      <c r="CQ219" s="275">
        <f t="shared" ca="1" si="395"/>
        <v>0</v>
      </c>
      <c r="CR219" s="275">
        <f t="shared" ca="1" si="395"/>
        <v>0</v>
      </c>
      <c r="CS219" s="275">
        <f t="shared" ca="1" si="395"/>
        <v>0</v>
      </c>
      <c r="CT219" s="275">
        <f t="shared" ca="1" si="395"/>
        <v>0</v>
      </c>
      <c r="CU219" s="275">
        <f t="shared" ca="1" si="395"/>
        <v>0</v>
      </c>
      <c r="CV219" s="275">
        <f t="shared" ca="1" si="395"/>
        <v>0</v>
      </c>
      <c r="CW219" s="275">
        <f t="shared" ca="1" si="395"/>
        <v>0</v>
      </c>
      <c r="CX219" s="275">
        <f t="shared" ca="1" si="395"/>
        <v>0</v>
      </c>
      <c r="CY219" s="275">
        <f t="shared" ca="1" si="395"/>
        <v>0</v>
      </c>
      <c r="CZ219" s="275">
        <f t="shared" ca="1" si="395"/>
        <v>0</v>
      </c>
      <c r="DA219" s="275">
        <f t="shared" ca="1" si="395"/>
        <v>0</v>
      </c>
      <c r="DB219" s="275">
        <f t="shared" ca="1" si="395"/>
        <v>0</v>
      </c>
      <c r="DC219" s="275">
        <f t="shared" ca="1" si="395"/>
        <v>0</v>
      </c>
      <c r="DD219" s="275">
        <f t="shared" ca="1" si="395"/>
        <v>0</v>
      </c>
      <c r="DE219" s="275">
        <f t="shared" ca="1" si="395"/>
        <v>0</v>
      </c>
      <c r="DF219" s="275">
        <f t="shared" ca="1" si="395"/>
        <v>0</v>
      </c>
      <c r="DG219" s="275">
        <f t="shared" ca="1" si="395"/>
        <v>0</v>
      </c>
      <c r="DH219" s="275">
        <f t="shared" ca="1" si="395"/>
        <v>0</v>
      </c>
      <c r="DI219" s="275">
        <f t="shared" ca="1" si="395"/>
        <v>0</v>
      </c>
      <c r="DJ219" s="275">
        <f t="shared" ca="1" si="395"/>
        <v>0</v>
      </c>
      <c r="DK219" s="275">
        <f t="shared" ca="1" si="395"/>
        <v>0</v>
      </c>
      <c r="DL219" s="275">
        <f t="shared" ca="1" si="395"/>
        <v>0</v>
      </c>
      <c r="DM219" s="275">
        <f t="shared" ref="DM219:DZ219" ca="1" si="396">SUM(DM214:DM218)</f>
        <v>0</v>
      </c>
      <c r="DN219" s="275">
        <f t="shared" ca="1" si="396"/>
        <v>0</v>
      </c>
      <c r="DO219" s="275">
        <f t="shared" ca="1" si="396"/>
        <v>0</v>
      </c>
      <c r="DP219" s="275">
        <f t="shared" ca="1" si="396"/>
        <v>0</v>
      </c>
      <c r="DQ219" s="275">
        <f t="shared" ca="1" si="396"/>
        <v>0</v>
      </c>
      <c r="DR219" s="275">
        <f t="shared" ca="1" si="396"/>
        <v>0</v>
      </c>
      <c r="DS219" s="275">
        <f t="shared" ca="1" si="396"/>
        <v>0</v>
      </c>
      <c r="DT219" s="275">
        <f t="shared" ca="1" si="396"/>
        <v>0</v>
      </c>
      <c r="DU219" s="275">
        <f t="shared" ca="1" si="396"/>
        <v>0</v>
      </c>
      <c r="DV219" s="275">
        <f t="shared" ca="1" si="396"/>
        <v>0</v>
      </c>
      <c r="DW219" s="275">
        <f t="shared" ca="1" si="396"/>
        <v>0</v>
      </c>
      <c r="DX219" s="275">
        <f t="shared" ca="1" si="396"/>
        <v>0</v>
      </c>
      <c r="DY219" s="275">
        <f t="shared" ca="1" si="396"/>
        <v>0</v>
      </c>
      <c r="DZ219" s="275">
        <f t="shared" ca="1" si="396"/>
        <v>0</v>
      </c>
    </row>
    <row r="220" spans="1:130">
      <c r="A220" s="151"/>
      <c r="C220" s="22"/>
      <c r="G220" s="54"/>
      <c r="H220" s="264"/>
      <c r="I220" s="29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  <c r="BJ220" s="247"/>
      <c r="BK220" s="247"/>
      <c r="BL220" s="247"/>
      <c r="BM220" s="247"/>
      <c r="BN220" s="247"/>
      <c r="BO220" s="247"/>
      <c r="BP220" s="247"/>
      <c r="BQ220" s="247"/>
      <c r="BR220" s="247"/>
      <c r="BS220" s="247"/>
      <c r="BT220" s="247"/>
      <c r="BU220" s="247"/>
      <c r="BV220" s="247"/>
      <c r="BW220" s="247"/>
      <c r="BX220" s="247"/>
      <c r="BY220" s="247"/>
      <c r="BZ220" s="247"/>
      <c r="CA220" s="247"/>
      <c r="CB220" s="247"/>
      <c r="CC220" s="247"/>
      <c r="CD220" s="247"/>
      <c r="CE220" s="247"/>
      <c r="CF220" s="247"/>
      <c r="CG220" s="247"/>
      <c r="CH220" s="247"/>
      <c r="CI220" s="247"/>
      <c r="CJ220" s="247"/>
      <c r="CK220" s="247"/>
      <c r="CL220" s="247"/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  <c r="CY220" s="247"/>
      <c r="CZ220" s="247"/>
      <c r="DA220" s="247"/>
      <c r="DB220" s="247"/>
      <c r="DC220" s="247"/>
      <c r="DD220" s="247"/>
      <c r="DE220" s="247"/>
      <c r="DF220" s="247"/>
      <c r="DG220" s="247"/>
      <c r="DH220" s="247"/>
      <c r="DI220" s="247"/>
      <c r="DJ220" s="247"/>
      <c r="DK220" s="247"/>
      <c r="DL220" s="247"/>
      <c r="DM220" s="247"/>
      <c r="DN220" s="247"/>
      <c r="DO220" s="247"/>
      <c r="DP220" s="247"/>
      <c r="DQ220" s="247"/>
      <c r="DR220" s="247"/>
      <c r="DS220" s="247"/>
      <c r="DT220" s="247"/>
      <c r="DU220" s="247"/>
      <c r="DV220" s="247"/>
      <c r="DW220" s="247"/>
      <c r="DX220" s="247"/>
      <c r="DY220" s="247"/>
      <c r="DZ220" s="247"/>
    </row>
    <row r="221" spans="1:130" ht="13" outlineLevel="1">
      <c r="A221" s="151"/>
      <c r="C221" s="50" t="str">
        <f>C61</f>
        <v>Groq LPU</v>
      </c>
      <c r="D221" s="28"/>
      <c r="E221" s="28"/>
      <c r="F221" s="28"/>
      <c r="G221" s="28"/>
      <c r="H221" s="264"/>
      <c r="I221" s="29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  <c r="BG221" s="153"/>
      <c r="BH221" s="153"/>
      <c r="BI221" s="153"/>
      <c r="BJ221" s="153"/>
      <c r="BK221" s="153"/>
      <c r="BL221" s="153"/>
      <c r="BM221" s="153"/>
      <c r="BN221" s="153"/>
      <c r="BO221" s="153"/>
      <c r="BP221" s="153"/>
      <c r="BQ221" s="153"/>
      <c r="BR221" s="153"/>
      <c r="BS221" s="153"/>
      <c r="BT221" s="153"/>
      <c r="BU221" s="153"/>
      <c r="BV221" s="153"/>
      <c r="BW221" s="153"/>
      <c r="BX221" s="153"/>
      <c r="BY221" s="153"/>
      <c r="BZ221" s="153"/>
      <c r="CA221" s="153"/>
      <c r="CB221" s="153"/>
      <c r="CC221" s="153"/>
      <c r="CD221" s="153"/>
      <c r="CE221" s="153"/>
      <c r="CF221" s="153"/>
      <c r="CG221" s="153"/>
      <c r="CH221" s="153"/>
      <c r="CI221" s="153"/>
      <c r="CJ221" s="153"/>
      <c r="CK221" s="153"/>
      <c r="CL221" s="153"/>
      <c r="CM221" s="153"/>
      <c r="CN221" s="153"/>
      <c r="CO221" s="153"/>
      <c r="CP221" s="153"/>
      <c r="CQ221" s="153"/>
      <c r="CR221" s="153"/>
      <c r="CS221" s="153"/>
      <c r="CT221" s="153"/>
      <c r="CU221" s="153"/>
      <c r="CV221" s="153"/>
      <c r="CW221" s="153"/>
      <c r="CX221" s="153"/>
      <c r="CY221" s="153"/>
      <c r="CZ221" s="153"/>
      <c r="DA221" s="153"/>
      <c r="DB221" s="153"/>
      <c r="DC221" s="153"/>
      <c r="DD221" s="153"/>
      <c r="DE221" s="153"/>
      <c r="DF221" s="153"/>
      <c r="DG221" s="153"/>
      <c r="DH221" s="153"/>
      <c r="DI221" s="153"/>
      <c r="DJ221" s="153"/>
      <c r="DK221" s="153"/>
      <c r="DL221" s="153"/>
      <c r="DM221" s="153"/>
      <c r="DN221" s="153"/>
      <c r="DO221" s="153"/>
      <c r="DP221" s="153"/>
      <c r="DQ221" s="153"/>
      <c r="DR221" s="153"/>
      <c r="DS221" s="153"/>
      <c r="DT221" s="153"/>
      <c r="DU221" s="153"/>
      <c r="DV221" s="153"/>
      <c r="DW221" s="153"/>
      <c r="DX221" s="153"/>
      <c r="DY221" s="153"/>
      <c r="DZ221" s="153"/>
    </row>
    <row r="222" spans="1:130" ht="13" outlineLevel="1">
      <c r="A222" s="151"/>
      <c r="C222" s="14"/>
      <c r="G222" s="12"/>
      <c r="H222" s="264"/>
      <c r="I222" s="29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  <c r="AA222" s="271"/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  <c r="AW222" s="271"/>
      <c r="AX222" s="271"/>
      <c r="AY222" s="271"/>
      <c r="AZ222" s="271"/>
      <c r="BA222" s="271"/>
      <c r="BB222" s="271"/>
      <c r="BC222" s="271"/>
      <c r="BD222" s="271"/>
      <c r="BE222" s="271"/>
      <c r="BF222" s="271"/>
      <c r="BG222" s="271"/>
      <c r="BH222" s="271"/>
      <c r="BI222" s="271"/>
      <c r="BJ222" s="271"/>
      <c r="BK222" s="271"/>
      <c r="BL222" s="271"/>
      <c r="BM222" s="271"/>
      <c r="BN222" s="271"/>
      <c r="BO222" s="271"/>
      <c r="BP222" s="271"/>
      <c r="BQ222" s="271"/>
      <c r="BR222" s="271"/>
      <c r="BS222" s="271"/>
      <c r="BT222" s="271"/>
      <c r="BU222" s="271"/>
      <c r="BV222" s="271"/>
      <c r="BW222" s="271"/>
      <c r="BX222" s="271"/>
      <c r="BY222" s="271"/>
      <c r="BZ222" s="271"/>
      <c r="CA222" s="271"/>
      <c r="CB222" s="271"/>
      <c r="CC222" s="271"/>
      <c r="CD222" s="271"/>
      <c r="CE222" s="271"/>
      <c r="CF222" s="271"/>
      <c r="CG222" s="271"/>
      <c r="CH222" s="271"/>
      <c r="CI222" s="271"/>
      <c r="CJ222" s="271"/>
      <c r="CK222" s="271"/>
      <c r="CL222" s="271"/>
      <c r="CM222" s="271"/>
      <c r="CN222" s="271"/>
      <c r="CO222" s="271"/>
      <c r="CP222" s="271"/>
      <c r="CQ222" s="271"/>
      <c r="CR222" s="271"/>
      <c r="CS222" s="271"/>
      <c r="CT222" s="271"/>
      <c r="CU222" s="271"/>
      <c r="CV222" s="271"/>
      <c r="CW222" s="271"/>
      <c r="CX222" s="271"/>
      <c r="CY222" s="271"/>
      <c r="CZ222" s="271"/>
      <c r="DA222" s="271"/>
      <c r="DB222" s="271"/>
      <c r="DC222" s="271"/>
      <c r="DD222" s="271"/>
      <c r="DE222" s="271"/>
      <c r="DF222" s="271"/>
      <c r="DG222" s="271"/>
      <c r="DH222" s="271"/>
      <c r="DI222" s="271"/>
      <c r="DJ222" s="271"/>
      <c r="DK222" s="271"/>
      <c r="DL222" s="271"/>
      <c r="DM222" s="271"/>
      <c r="DN222" s="271"/>
      <c r="DO222" s="271"/>
      <c r="DP222" s="271"/>
      <c r="DQ222" s="271"/>
      <c r="DR222" s="271"/>
      <c r="DS222" s="271"/>
      <c r="DT222" s="271"/>
      <c r="DU222" s="271"/>
      <c r="DV222" s="271"/>
      <c r="DW222" s="271"/>
      <c r="DX222" s="271"/>
      <c r="DY222" s="271"/>
      <c r="DZ222" s="271"/>
    </row>
    <row r="223" spans="1:130" outlineLevel="1">
      <c r="A223" s="151"/>
      <c r="C223" s="22" t="s">
        <v>85</v>
      </c>
      <c r="E223" s="54" t="s">
        <v>267</v>
      </c>
      <c r="F223" s="54" t="s">
        <v>271</v>
      </c>
      <c r="G223" s="54"/>
      <c r="H223" s="264" t="s">
        <v>287</v>
      </c>
      <c r="I223" s="29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  <c r="BO223" s="247"/>
      <c r="BP223" s="247"/>
      <c r="BQ223" s="247"/>
      <c r="BR223" s="247"/>
      <c r="BS223" s="247"/>
      <c r="BT223" s="247"/>
      <c r="BU223" s="247"/>
      <c r="BV223" s="247"/>
      <c r="BW223" s="247"/>
      <c r="BX223" s="247"/>
      <c r="BY223" s="247"/>
      <c r="BZ223" s="247"/>
      <c r="CA223" s="247"/>
      <c r="CB223" s="247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47"/>
      <c r="CM223" s="247"/>
      <c r="CN223" s="247"/>
      <c r="CO223" s="247"/>
      <c r="CP223" s="247"/>
      <c r="CQ223" s="247"/>
      <c r="CR223" s="247"/>
      <c r="CS223" s="247"/>
      <c r="CT223" s="247"/>
      <c r="CU223" s="247"/>
      <c r="CV223" s="247"/>
      <c r="CW223" s="247"/>
      <c r="CX223" s="247"/>
      <c r="CY223" s="247"/>
      <c r="CZ223" s="247"/>
      <c r="DA223" s="247"/>
      <c r="DB223" s="247"/>
      <c r="DC223" s="247"/>
      <c r="DD223" s="247"/>
      <c r="DE223" s="247"/>
      <c r="DF223" s="247"/>
      <c r="DG223" s="247"/>
      <c r="DH223" s="247"/>
      <c r="DI223" s="247"/>
      <c r="DJ223" s="247"/>
      <c r="DK223" s="247"/>
      <c r="DL223" s="247"/>
      <c r="DM223" s="247"/>
      <c r="DN223" s="247"/>
      <c r="DO223" s="247"/>
      <c r="DP223" s="247"/>
      <c r="DQ223" s="247"/>
      <c r="DR223" s="247"/>
      <c r="DS223" s="247"/>
      <c r="DT223" s="247"/>
      <c r="DU223" s="247"/>
      <c r="DV223" s="247"/>
      <c r="DW223" s="247"/>
      <c r="DX223" s="247"/>
      <c r="DY223" s="247"/>
      <c r="DZ223" s="247"/>
    </row>
    <row r="224" spans="1:130" outlineLevel="1">
      <c r="A224" s="151"/>
      <c r="C224" s="34" t="s">
        <v>316</v>
      </c>
      <c r="E224" s="70">
        <f>Inputs!H152</f>
        <v>0</v>
      </c>
      <c r="F224" s="70">
        <f>Inputs!I152</f>
        <v>0</v>
      </c>
      <c r="G224" s="54" t="s">
        <v>83</v>
      </c>
      <c r="H224" s="279">
        <f ca="1">IFERROR(SUM($J224:$DZ224)/(SUM($J$134:$DZ$134)*E224),0)</f>
        <v>0</v>
      </c>
      <c r="I224" s="29"/>
      <c r="J224" s="212">
        <f ca="1">(J$134*INDEX('Term Pricing'!$Q$713:$Q$892,MATCH('Project 1'!J$8,'Term Pricing'!$C$713:$C$892,0))*$E224*$F224)+(J$134*INDEX('Term Pricing'!$R$713:$R$892,MATCH('Project 1'!J$8,'Term Pricing'!$C$713:$C$892,0))*$E224*(1-$F224))</f>
        <v>0</v>
      </c>
      <c r="K224" s="212">
        <f ca="1">(K$134*INDEX('Term Pricing'!$Q$713:$Q$892,MATCH('Project 1'!K$8,'Term Pricing'!$C$713:$C$892,0))*$E224*$F224)+(K$134*INDEX('Term Pricing'!$R$713:$R$892,MATCH('Project 1'!K$8,'Term Pricing'!$C$713:$C$892,0))*$E224*(1-$F224))</f>
        <v>0</v>
      </c>
      <c r="L224" s="212">
        <f ca="1">(L$134*INDEX('Term Pricing'!$Q$713:$Q$892,MATCH('Project 1'!L$8,'Term Pricing'!$C$713:$C$892,0))*$E224*$F224)+(L$134*INDEX('Term Pricing'!$R$713:$R$892,MATCH('Project 1'!L$8,'Term Pricing'!$C$713:$C$892,0))*$E224*(1-$F224))</f>
        <v>0</v>
      </c>
      <c r="M224" s="212">
        <f ca="1">(M$134*INDEX('Term Pricing'!$Q$713:$Q$892,MATCH('Project 1'!M$8,'Term Pricing'!$C$713:$C$892,0))*$E224*$F224)+(M$134*INDEX('Term Pricing'!$R$713:$R$892,MATCH('Project 1'!M$8,'Term Pricing'!$C$713:$C$892,0))*$E224*(1-$F224))</f>
        <v>0</v>
      </c>
      <c r="N224" s="212">
        <f ca="1">(N$134*INDEX('Term Pricing'!$Q$713:$Q$892,MATCH('Project 1'!N$8,'Term Pricing'!$C$713:$C$892,0))*$E224*$F224)+(N$134*INDEX('Term Pricing'!$R$713:$R$892,MATCH('Project 1'!N$8,'Term Pricing'!$C$713:$C$892,0))*$E224*(1-$F224))</f>
        <v>0</v>
      </c>
      <c r="O224" s="212">
        <f ca="1">(O$134*INDEX('Term Pricing'!$Q$713:$Q$892,MATCH('Project 1'!O$8,'Term Pricing'!$C$713:$C$892,0))*$E224*$F224)+(O$134*INDEX('Term Pricing'!$R$713:$R$892,MATCH('Project 1'!O$8,'Term Pricing'!$C$713:$C$892,0))*$E224*(1-$F224))</f>
        <v>0</v>
      </c>
      <c r="P224" s="212">
        <f ca="1">(P$134*INDEX('Term Pricing'!$Q$713:$Q$892,MATCH('Project 1'!P$8,'Term Pricing'!$C$713:$C$892,0))*$E224*$F224)+(P$134*INDEX('Term Pricing'!$R$713:$R$892,MATCH('Project 1'!P$8,'Term Pricing'!$C$713:$C$892,0))*$E224*(1-$F224))</f>
        <v>0</v>
      </c>
      <c r="Q224" s="212">
        <f ca="1">(Q$134*INDEX('Term Pricing'!$Q$713:$Q$892,MATCH('Project 1'!Q$8,'Term Pricing'!$C$713:$C$892,0))*$E224*$F224)+(Q$134*INDEX('Term Pricing'!$R$713:$R$892,MATCH('Project 1'!Q$8,'Term Pricing'!$C$713:$C$892,0))*$E224*(1-$F224))</f>
        <v>0</v>
      </c>
      <c r="R224" s="212">
        <f ca="1">(R$134*INDEX('Term Pricing'!$Q$713:$Q$892,MATCH('Project 1'!R$8,'Term Pricing'!$C$713:$C$892,0))*$E224*$F224)+(R$134*INDEX('Term Pricing'!$R$713:$R$892,MATCH('Project 1'!R$8,'Term Pricing'!$C$713:$C$892,0))*$E224*(1-$F224))</f>
        <v>0</v>
      </c>
      <c r="S224" s="212">
        <f ca="1">(S$134*INDEX('Term Pricing'!$Q$713:$Q$892,MATCH('Project 1'!S$8,'Term Pricing'!$C$713:$C$892,0))*$E224*$F224)+(S$134*INDEX('Term Pricing'!$R$713:$R$892,MATCH('Project 1'!S$8,'Term Pricing'!$C$713:$C$892,0))*$E224*(1-$F224))</f>
        <v>0</v>
      </c>
      <c r="T224" s="212">
        <f ca="1">(T$134*INDEX('Term Pricing'!$Q$713:$Q$892,MATCH('Project 1'!T$8,'Term Pricing'!$C$713:$C$892,0))*$E224*$F224)+(T$134*INDEX('Term Pricing'!$R$713:$R$892,MATCH('Project 1'!T$8,'Term Pricing'!$C$713:$C$892,0))*$E224*(1-$F224))</f>
        <v>0</v>
      </c>
      <c r="U224" s="212">
        <f ca="1">(U$134*INDEX('Term Pricing'!$Q$713:$Q$892,MATCH('Project 1'!U$8,'Term Pricing'!$C$713:$C$892,0))*$E224*$F224)+(U$134*INDEX('Term Pricing'!$R$713:$R$892,MATCH('Project 1'!U$8,'Term Pricing'!$C$713:$C$892,0))*$E224*(1-$F224))</f>
        <v>0</v>
      </c>
      <c r="V224" s="212">
        <f ca="1">(V$134*INDEX('Term Pricing'!$Q$713:$Q$892,MATCH('Project 1'!V$8,'Term Pricing'!$C$713:$C$892,0))*$E224*$F224)+(V$134*INDEX('Term Pricing'!$R$713:$R$892,MATCH('Project 1'!V$8,'Term Pricing'!$C$713:$C$892,0))*$E224*(1-$F224))</f>
        <v>0</v>
      </c>
      <c r="W224" s="212">
        <f ca="1">(W$134*INDEX('Term Pricing'!$Q$713:$Q$892,MATCH('Project 1'!W$8,'Term Pricing'!$C$713:$C$892,0))*$E224*$F224)+(W$134*INDEX('Term Pricing'!$R$713:$R$892,MATCH('Project 1'!W$8,'Term Pricing'!$C$713:$C$892,0))*$E224*(1-$F224))</f>
        <v>0</v>
      </c>
      <c r="X224" s="212">
        <f ca="1">(X$134*INDEX('Term Pricing'!$Q$713:$Q$892,MATCH('Project 1'!X$8,'Term Pricing'!$C$713:$C$892,0))*$E224*$F224)+(X$134*INDEX('Term Pricing'!$R$713:$R$892,MATCH('Project 1'!X$8,'Term Pricing'!$C$713:$C$892,0))*$E224*(1-$F224))</f>
        <v>0</v>
      </c>
      <c r="Y224" s="212">
        <f ca="1">(Y$134*INDEX('Term Pricing'!$Q$713:$Q$892,MATCH('Project 1'!Y$8,'Term Pricing'!$C$713:$C$892,0))*$E224*$F224)+(Y$134*INDEX('Term Pricing'!$R$713:$R$892,MATCH('Project 1'!Y$8,'Term Pricing'!$C$713:$C$892,0))*$E224*(1-$F224))</f>
        <v>0</v>
      </c>
      <c r="Z224" s="212">
        <f ca="1">(Z$134*INDEX('Term Pricing'!$Q$713:$Q$892,MATCH('Project 1'!Z$8,'Term Pricing'!$C$713:$C$892,0))*$E224*$F224)+(Z$134*INDEX('Term Pricing'!$R$713:$R$892,MATCH('Project 1'!Z$8,'Term Pricing'!$C$713:$C$892,0))*$E224*(1-$F224))</f>
        <v>0</v>
      </c>
      <c r="AA224" s="212">
        <f ca="1">(AA$134*INDEX('Term Pricing'!$Q$713:$Q$892,MATCH('Project 1'!AA$8,'Term Pricing'!$C$713:$C$892,0))*$E224*$F224)+(AA$134*INDEX('Term Pricing'!$R$713:$R$892,MATCH('Project 1'!AA$8,'Term Pricing'!$C$713:$C$892,0))*$E224*(1-$F224))</f>
        <v>0</v>
      </c>
      <c r="AB224" s="212">
        <f ca="1">(AB$134*INDEX('Term Pricing'!$Q$713:$Q$892,MATCH('Project 1'!AB$8,'Term Pricing'!$C$713:$C$892,0))*$E224*$F224)+(AB$134*INDEX('Term Pricing'!$R$713:$R$892,MATCH('Project 1'!AB$8,'Term Pricing'!$C$713:$C$892,0))*$E224*(1-$F224))</f>
        <v>0</v>
      </c>
      <c r="AC224" s="212">
        <f ca="1">(AC$134*INDEX('Term Pricing'!$Q$713:$Q$892,MATCH('Project 1'!AC$8,'Term Pricing'!$C$713:$C$892,0))*$E224*$F224)+(AC$134*INDEX('Term Pricing'!$R$713:$R$892,MATCH('Project 1'!AC$8,'Term Pricing'!$C$713:$C$892,0))*$E224*(1-$F224))</f>
        <v>0</v>
      </c>
      <c r="AD224" s="212">
        <f ca="1">(AD$134*INDEX('Term Pricing'!$Q$713:$Q$892,MATCH('Project 1'!AD$8,'Term Pricing'!$C$713:$C$892,0))*$E224*$F224)+(AD$134*INDEX('Term Pricing'!$R$713:$R$892,MATCH('Project 1'!AD$8,'Term Pricing'!$C$713:$C$892,0))*$E224*(1-$F224))</f>
        <v>0</v>
      </c>
      <c r="AE224" s="212">
        <f ca="1">(AE$134*INDEX('Term Pricing'!$Q$713:$Q$892,MATCH('Project 1'!AE$8,'Term Pricing'!$C$713:$C$892,0))*$E224*$F224)+(AE$134*INDEX('Term Pricing'!$R$713:$R$892,MATCH('Project 1'!AE$8,'Term Pricing'!$C$713:$C$892,0))*$E224*(1-$F224))</f>
        <v>0</v>
      </c>
      <c r="AF224" s="212">
        <f ca="1">(AF$134*INDEX('Term Pricing'!$Q$713:$Q$892,MATCH('Project 1'!AF$8,'Term Pricing'!$C$713:$C$892,0))*$E224*$F224)+(AF$134*INDEX('Term Pricing'!$R$713:$R$892,MATCH('Project 1'!AF$8,'Term Pricing'!$C$713:$C$892,0))*$E224*(1-$F224))</f>
        <v>0</v>
      </c>
      <c r="AG224" s="212">
        <f ca="1">(AG$134*INDEX('Term Pricing'!$Q$713:$Q$892,MATCH('Project 1'!AG$8,'Term Pricing'!$C$713:$C$892,0))*$E224*$F224)+(AG$134*INDEX('Term Pricing'!$R$713:$R$892,MATCH('Project 1'!AG$8,'Term Pricing'!$C$713:$C$892,0))*$E224*(1-$F224))</f>
        <v>0</v>
      </c>
      <c r="AH224" s="212">
        <f ca="1">(AH$134*INDEX('Term Pricing'!$Q$713:$Q$892,MATCH('Project 1'!AH$8,'Term Pricing'!$C$713:$C$892,0))*$E224*$F224)+(AH$134*INDEX('Term Pricing'!$R$713:$R$892,MATCH('Project 1'!AH$8,'Term Pricing'!$C$713:$C$892,0))*$E224*(1-$F224))</f>
        <v>0</v>
      </c>
      <c r="AI224" s="212">
        <f ca="1">(AI$134*INDEX('Term Pricing'!$Q$713:$Q$892,MATCH('Project 1'!AI$8,'Term Pricing'!$C$713:$C$892,0))*$E224*$F224)+(AI$134*INDEX('Term Pricing'!$R$713:$R$892,MATCH('Project 1'!AI$8,'Term Pricing'!$C$713:$C$892,0))*$E224*(1-$F224))</f>
        <v>0</v>
      </c>
      <c r="AJ224" s="212">
        <f ca="1">(AJ$134*INDEX('Term Pricing'!$Q$713:$Q$892,MATCH('Project 1'!AJ$8,'Term Pricing'!$C$713:$C$892,0))*$E224*$F224)+(AJ$134*INDEX('Term Pricing'!$R$713:$R$892,MATCH('Project 1'!AJ$8,'Term Pricing'!$C$713:$C$892,0))*$E224*(1-$F224))</f>
        <v>0</v>
      </c>
      <c r="AK224" s="212">
        <f ca="1">(AK$134*INDEX('Term Pricing'!$Q$713:$Q$892,MATCH('Project 1'!AK$8,'Term Pricing'!$C$713:$C$892,0))*$E224*$F224)+(AK$134*INDEX('Term Pricing'!$R$713:$R$892,MATCH('Project 1'!AK$8,'Term Pricing'!$C$713:$C$892,0))*$E224*(1-$F224))</f>
        <v>0</v>
      </c>
      <c r="AL224" s="212">
        <f ca="1">(AL$134*INDEX('Term Pricing'!$Q$713:$Q$892,MATCH('Project 1'!AL$8,'Term Pricing'!$C$713:$C$892,0))*$E224*$F224)+(AL$134*INDEX('Term Pricing'!$R$713:$R$892,MATCH('Project 1'!AL$8,'Term Pricing'!$C$713:$C$892,0))*$E224*(1-$F224))</f>
        <v>0</v>
      </c>
      <c r="AM224" s="212">
        <f ca="1">(AM$134*INDEX('Term Pricing'!$Q$713:$Q$892,MATCH('Project 1'!AM$8,'Term Pricing'!$C$713:$C$892,0))*$E224*$F224)+(AM$134*INDEX('Term Pricing'!$R$713:$R$892,MATCH('Project 1'!AM$8,'Term Pricing'!$C$713:$C$892,0))*$E224*(1-$F224))</f>
        <v>0</v>
      </c>
      <c r="AN224" s="212">
        <f ca="1">(AN$134*INDEX('Term Pricing'!$Q$713:$Q$892,MATCH('Project 1'!AN$8,'Term Pricing'!$C$713:$C$892,0))*$E224*$F224)+(AN$134*INDEX('Term Pricing'!$R$713:$R$892,MATCH('Project 1'!AN$8,'Term Pricing'!$C$713:$C$892,0))*$E224*(1-$F224))</f>
        <v>0</v>
      </c>
      <c r="AO224" s="212">
        <f ca="1">(AO$134*INDEX('Term Pricing'!$Q$713:$Q$892,MATCH('Project 1'!AO$8,'Term Pricing'!$C$713:$C$892,0))*$E224*$F224)+(AO$134*INDEX('Term Pricing'!$R$713:$R$892,MATCH('Project 1'!AO$8,'Term Pricing'!$C$713:$C$892,0))*$E224*(1-$F224))</f>
        <v>0</v>
      </c>
      <c r="AP224" s="212">
        <f ca="1">(AP$134*INDEX('Term Pricing'!$Q$713:$Q$892,MATCH('Project 1'!AP$8,'Term Pricing'!$C$713:$C$892,0))*$E224*$F224)+(AP$134*INDEX('Term Pricing'!$R$713:$R$892,MATCH('Project 1'!AP$8,'Term Pricing'!$C$713:$C$892,0))*$E224*(1-$F224))</f>
        <v>0</v>
      </c>
      <c r="AQ224" s="212">
        <f ca="1">(AQ$134*INDEX('Term Pricing'!$Q$713:$Q$892,MATCH('Project 1'!AQ$8,'Term Pricing'!$C$713:$C$892,0))*$E224*$F224)+(AQ$134*INDEX('Term Pricing'!$R$713:$R$892,MATCH('Project 1'!AQ$8,'Term Pricing'!$C$713:$C$892,0))*$E224*(1-$F224))</f>
        <v>0</v>
      </c>
      <c r="AR224" s="212">
        <f ca="1">(AR$134*INDEX('Term Pricing'!$Q$713:$Q$892,MATCH('Project 1'!AR$8,'Term Pricing'!$C$713:$C$892,0))*$E224*$F224)+(AR$134*INDEX('Term Pricing'!$R$713:$R$892,MATCH('Project 1'!AR$8,'Term Pricing'!$C$713:$C$892,0))*$E224*(1-$F224))</f>
        <v>0</v>
      </c>
      <c r="AS224" s="212">
        <f ca="1">(AS$134*INDEX('Term Pricing'!$Q$713:$Q$892,MATCH('Project 1'!AS$8,'Term Pricing'!$C$713:$C$892,0))*$E224*$F224)+(AS$134*INDEX('Term Pricing'!$R$713:$R$892,MATCH('Project 1'!AS$8,'Term Pricing'!$C$713:$C$892,0))*$E224*(1-$F224))</f>
        <v>0</v>
      </c>
      <c r="AT224" s="212">
        <f ca="1">(AT$134*INDEX('Term Pricing'!$Q$713:$Q$892,MATCH('Project 1'!AT$8,'Term Pricing'!$C$713:$C$892,0))*$E224*$F224)+(AT$134*INDEX('Term Pricing'!$R$713:$R$892,MATCH('Project 1'!AT$8,'Term Pricing'!$C$713:$C$892,0))*$E224*(1-$F224))</f>
        <v>0</v>
      </c>
      <c r="AU224" s="212">
        <f ca="1">(AU$134*INDEX('Term Pricing'!$Q$713:$Q$892,MATCH('Project 1'!AU$8,'Term Pricing'!$C$713:$C$892,0))*$E224*$F224)+(AU$134*INDEX('Term Pricing'!$R$713:$R$892,MATCH('Project 1'!AU$8,'Term Pricing'!$C$713:$C$892,0))*$E224*(1-$F224))</f>
        <v>0</v>
      </c>
      <c r="AV224" s="212">
        <f ca="1">(AV$134*INDEX('Term Pricing'!$Q$713:$Q$892,MATCH('Project 1'!AV$8,'Term Pricing'!$C$713:$C$892,0))*$E224*$F224)+(AV$134*INDEX('Term Pricing'!$R$713:$R$892,MATCH('Project 1'!AV$8,'Term Pricing'!$C$713:$C$892,0))*$E224*(1-$F224))</f>
        <v>0</v>
      </c>
      <c r="AW224" s="212">
        <f ca="1">(AW$134*INDEX('Term Pricing'!$Q$713:$Q$892,MATCH('Project 1'!AW$8,'Term Pricing'!$C$713:$C$892,0))*$E224*$F224)+(AW$134*INDEX('Term Pricing'!$R$713:$R$892,MATCH('Project 1'!AW$8,'Term Pricing'!$C$713:$C$892,0))*$E224*(1-$F224))</f>
        <v>0</v>
      </c>
      <c r="AX224" s="212">
        <f ca="1">(AX$134*INDEX('Term Pricing'!$Q$713:$Q$892,MATCH('Project 1'!AX$8,'Term Pricing'!$C$713:$C$892,0))*$E224*$F224)+(AX$134*INDEX('Term Pricing'!$R$713:$R$892,MATCH('Project 1'!AX$8,'Term Pricing'!$C$713:$C$892,0))*$E224*(1-$F224))</f>
        <v>0</v>
      </c>
      <c r="AY224" s="212">
        <f ca="1">(AY$134*INDEX('Term Pricing'!$Q$713:$Q$892,MATCH('Project 1'!AY$8,'Term Pricing'!$C$713:$C$892,0))*$E224*$F224)+(AY$134*INDEX('Term Pricing'!$R$713:$R$892,MATCH('Project 1'!AY$8,'Term Pricing'!$C$713:$C$892,0))*$E224*(1-$F224))</f>
        <v>0</v>
      </c>
      <c r="AZ224" s="212">
        <f ca="1">(AZ$134*INDEX('Term Pricing'!$Q$713:$Q$892,MATCH('Project 1'!AZ$8,'Term Pricing'!$C$713:$C$892,0))*$E224*$F224)+(AZ$134*INDEX('Term Pricing'!$R$713:$R$892,MATCH('Project 1'!AZ$8,'Term Pricing'!$C$713:$C$892,0))*$E224*(1-$F224))</f>
        <v>0</v>
      </c>
      <c r="BA224" s="212">
        <f ca="1">(BA$134*INDEX('Term Pricing'!$Q$713:$Q$892,MATCH('Project 1'!BA$8,'Term Pricing'!$C$713:$C$892,0))*$E224*$F224)+(BA$134*INDEX('Term Pricing'!$R$713:$R$892,MATCH('Project 1'!BA$8,'Term Pricing'!$C$713:$C$892,0))*$E224*(1-$F224))</f>
        <v>0</v>
      </c>
      <c r="BB224" s="212">
        <f ca="1">(BB$134*INDEX('Term Pricing'!$Q$713:$Q$892,MATCH('Project 1'!BB$8,'Term Pricing'!$C$713:$C$892,0))*$E224*$F224)+(BB$134*INDEX('Term Pricing'!$R$713:$R$892,MATCH('Project 1'!BB$8,'Term Pricing'!$C$713:$C$892,0))*$E224*(1-$F224))</f>
        <v>0</v>
      </c>
      <c r="BC224" s="212">
        <f ca="1">(BC$134*INDEX('Term Pricing'!$Q$713:$Q$892,MATCH('Project 1'!BC$8,'Term Pricing'!$C$713:$C$892,0))*$E224*$F224)+(BC$134*INDEX('Term Pricing'!$R$713:$R$892,MATCH('Project 1'!BC$8,'Term Pricing'!$C$713:$C$892,0))*$E224*(1-$F224))</f>
        <v>0</v>
      </c>
      <c r="BD224" s="212">
        <f ca="1">(BD$134*INDEX('Term Pricing'!$Q$713:$Q$892,MATCH('Project 1'!BD$8,'Term Pricing'!$C$713:$C$892,0))*$E224*$F224)+(BD$134*INDEX('Term Pricing'!$R$713:$R$892,MATCH('Project 1'!BD$8,'Term Pricing'!$C$713:$C$892,0))*$E224*(1-$F224))</f>
        <v>0</v>
      </c>
      <c r="BE224" s="212">
        <f ca="1">(BE$134*INDEX('Term Pricing'!$Q$713:$Q$892,MATCH('Project 1'!BE$8,'Term Pricing'!$C$713:$C$892,0))*$E224*$F224)+(BE$134*INDEX('Term Pricing'!$R$713:$R$892,MATCH('Project 1'!BE$8,'Term Pricing'!$C$713:$C$892,0))*$E224*(1-$F224))</f>
        <v>0</v>
      </c>
      <c r="BF224" s="212">
        <f ca="1">(BF$134*INDEX('Term Pricing'!$Q$713:$Q$892,MATCH('Project 1'!BF$8,'Term Pricing'!$C$713:$C$892,0))*$E224*$F224)+(BF$134*INDEX('Term Pricing'!$R$713:$R$892,MATCH('Project 1'!BF$8,'Term Pricing'!$C$713:$C$892,0))*$E224*(1-$F224))</f>
        <v>0</v>
      </c>
      <c r="BG224" s="212">
        <f ca="1">(BG$134*INDEX('Term Pricing'!$Q$713:$Q$892,MATCH('Project 1'!BG$8,'Term Pricing'!$C$713:$C$892,0))*$E224*$F224)+(BG$134*INDEX('Term Pricing'!$R$713:$R$892,MATCH('Project 1'!BG$8,'Term Pricing'!$C$713:$C$892,0))*$E224*(1-$F224))</f>
        <v>0</v>
      </c>
      <c r="BH224" s="212">
        <f ca="1">(BH$134*INDEX('Term Pricing'!$Q$713:$Q$892,MATCH('Project 1'!BH$8,'Term Pricing'!$C$713:$C$892,0))*$E224*$F224)+(BH$134*INDEX('Term Pricing'!$R$713:$R$892,MATCH('Project 1'!BH$8,'Term Pricing'!$C$713:$C$892,0))*$E224*(1-$F224))</f>
        <v>0</v>
      </c>
      <c r="BI224" s="212">
        <f ca="1">(BI$134*INDEX('Term Pricing'!$Q$713:$Q$892,MATCH('Project 1'!BI$8,'Term Pricing'!$C$713:$C$892,0))*$E224*$F224)+(BI$134*INDEX('Term Pricing'!$R$713:$R$892,MATCH('Project 1'!BI$8,'Term Pricing'!$C$713:$C$892,0))*$E224*(1-$F224))</f>
        <v>0</v>
      </c>
      <c r="BJ224" s="212">
        <f ca="1">(BJ$134*INDEX('Term Pricing'!$Q$713:$Q$892,MATCH('Project 1'!BJ$8,'Term Pricing'!$C$713:$C$892,0))*$E224*$F224)+(BJ$134*INDEX('Term Pricing'!$R$713:$R$892,MATCH('Project 1'!BJ$8,'Term Pricing'!$C$713:$C$892,0))*$E224*(1-$F224))</f>
        <v>0</v>
      </c>
      <c r="BK224" s="212">
        <f ca="1">(BK$134*INDEX('Term Pricing'!$Q$713:$Q$892,MATCH('Project 1'!BK$8,'Term Pricing'!$C$713:$C$892,0))*$E224*$F224)+(BK$134*INDEX('Term Pricing'!$R$713:$R$892,MATCH('Project 1'!BK$8,'Term Pricing'!$C$713:$C$892,0))*$E224*(1-$F224))</f>
        <v>0</v>
      </c>
      <c r="BL224" s="212">
        <f ca="1">(BL$134*INDEX('Term Pricing'!$Q$713:$Q$892,MATCH('Project 1'!BL$8,'Term Pricing'!$C$713:$C$892,0))*$E224*$F224)+(BL$134*INDEX('Term Pricing'!$R$713:$R$892,MATCH('Project 1'!BL$8,'Term Pricing'!$C$713:$C$892,0))*$E224*(1-$F224))</f>
        <v>0</v>
      </c>
      <c r="BM224" s="212">
        <f ca="1">(BM$134*INDEX('Term Pricing'!$Q$713:$Q$892,MATCH('Project 1'!BM$8,'Term Pricing'!$C$713:$C$892,0))*$E224*$F224)+(BM$134*INDEX('Term Pricing'!$R$713:$R$892,MATCH('Project 1'!BM$8,'Term Pricing'!$C$713:$C$892,0))*$E224*(1-$F224))</f>
        <v>0</v>
      </c>
      <c r="BN224" s="212">
        <f ca="1">(BN$134*INDEX('Term Pricing'!$Q$713:$Q$892,MATCH('Project 1'!BN$8,'Term Pricing'!$C$713:$C$892,0))*$E224*$F224)+(BN$134*INDEX('Term Pricing'!$R$713:$R$892,MATCH('Project 1'!BN$8,'Term Pricing'!$C$713:$C$892,0))*$E224*(1-$F224))</f>
        <v>0</v>
      </c>
      <c r="BO224" s="212">
        <f ca="1">(BO$134*INDEX('Term Pricing'!$Q$713:$Q$892,MATCH('Project 1'!BO$8,'Term Pricing'!$C$713:$C$892,0))*$E224*$F224)+(BO$134*INDEX('Term Pricing'!$R$713:$R$892,MATCH('Project 1'!BO$8,'Term Pricing'!$C$713:$C$892,0))*$E224*(1-$F224))</f>
        <v>0</v>
      </c>
      <c r="BP224" s="212">
        <f ca="1">(BP$134*INDEX('Term Pricing'!$Q$713:$Q$892,MATCH('Project 1'!BP$8,'Term Pricing'!$C$713:$C$892,0))*$E224*$F224)+(BP$134*INDEX('Term Pricing'!$R$713:$R$892,MATCH('Project 1'!BP$8,'Term Pricing'!$C$713:$C$892,0))*$E224*(1-$F224))</f>
        <v>0</v>
      </c>
      <c r="BQ224" s="212">
        <f ca="1">(BQ$134*INDEX('Term Pricing'!$Q$713:$Q$892,MATCH('Project 1'!BQ$8,'Term Pricing'!$C$713:$C$892,0))*$E224*$F224)+(BQ$134*INDEX('Term Pricing'!$R$713:$R$892,MATCH('Project 1'!BQ$8,'Term Pricing'!$C$713:$C$892,0))*$E224*(1-$F224))</f>
        <v>0</v>
      </c>
      <c r="BR224" s="212">
        <f ca="1">(BR$134*INDEX('Term Pricing'!$Q$713:$Q$892,MATCH('Project 1'!BR$8,'Term Pricing'!$C$713:$C$892,0))*$E224*$F224)+(BR$134*INDEX('Term Pricing'!$R$713:$R$892,MATCH('Project 1'!BR$8,'Term Pricing'!$C$713:$C$892,0))*$E224*(1-$F224))</f>
        <v>0</v>
      </c>
      <c r="BS224" s="212">
        <f ca="1">(BS$134*INDEX('Term Pricing'!$Q$713:$Q$892,MATCH('Project 1'!BS$8,'Term Pricing'!$C$713:$C$892,0))*$E224*$F224)+(BS$134*INDEX('Term Pricing'!$R$713:$R$892,MATCH('Project 1'!BS$8,'Term Pricing'!$C$713:$C$892,0))*$E224*(1-$F224))</f>
        <v>0</v>
      </c>
      <c r="BT224" s="212">
        <f ca="1">(BT$134*INDEX('Term Pricing'!$Q$713:$Q$892,MATCH('Project 1'!BT$8,'Term Pricing'!$C$713:$C$892,0))*$E224*$F224)+(BT$134*INDEX('Term Pricing'!$R$713:$R$892,MATCH('Project 1'!BT$8,'Term Pricing'!$C$713:$C$892,0))*$E224*(1-$F224))</f>
        <v>0</v>
      </c>
      <c r="BU224" s="212">
        <f ca="1">(BU$134*INDEX('Term Pricing'!$Q$713:$Q$892,MATCH('Project 1'!BU$8,'Term Pricing'!$C$713:$C$892,0))*$E224*$F224)+(BU$134*INDEX('Term Pricing'!$R$713:$R$892,MATCH('Project 1'!BU$8,'Term Pricing'!$C$713:$C$892,0))*$E224*(1-$F224))</f>
        <v>0</v>
      </c>
      <c r="BV224" s="212">
        <f ca="1">(BV$134*INDEX('Term Pricing'!$Q$713:$Q$892,MATCH('Project 1'!BV$8,'Term Pricing'!$C$713:$C$892,0))*$E224*$F224)+(BV$134*INDEX('Term Pricing'!$R$713:$R$892,MATCH('Project 1'!BV$8,'Term Pricing'!$C$713:$C$892,0))*$E224*(1-$F224))</f>
        <v>0</v>
      </c>
      <c r="BW224" s="212">
        <f ca="1">(BW$134*INDEX('Term Pricing'!$Q$713:$Q$892,MATCH('Project 1'!BW$8,'Term Pricing'!$C$713:$C$892,0))*$E224*$F224)+(BW$134*INDEX('Term Pricing'!$R$713:$R$892,MATCH('Project 1'!BW$8,'Term Pricing'!$C$713:$C$892,0))*$E224*(1-$F224))</f>
        <v>0</v>
      </c>
      <c r="BX224" s="212">
        <f ca="1">(BX$134*INDEX('Term Pricing'!$Q$713:$Q$892,MATCH('Project 1'!BX$8,'Term Pricing'!$C$713:$C$892,0))*$E224*$F224)+(BX$134*INDEX('Term Pricing'!$R$713:$R$892,MATCH('Project 1'!BX$8,'Term Pricing'!$C$713:$C$892,0))*$E224*(1-$F224))</f>
        <v>0</v>
      </c>
      <c r="BY224" s="212">
        <f ca="1">(BY$134*INDEX('Term Pricing'!$Q$713:$Q$892,MATCH('Project 1'!BY$8,'Term Pricing'!$C$713:$C$892,0))*$E224*$F224)+(BY$134*INDEX('Term Pricing'!$R$713:$R$892,MATCH('Project 1'!BY$8,'Term Pricing'!$C$713:$C$892,0))*$E224*(1-$F224))</f>
        <v>0</v>
      </c>
      <c r="BZ224" s="212">
        <f ca="1">(BZ$134*INDEX('Term Pricing'!$Q$713:$Q$892,MATCH('Project 1'!BZ$8,'Term Pricing'!$C$713:$C$892,0))*$E224*$F224)+(BZ$134*INDEX('Term Pricing'!$R$713:$R$892,MATCH('Project 1'!BZ$8,'Term Pricing'!$C$713:$C$892,0))*$E224*(1-$F224))</f>
        <v>0</v>
      </c>
      <c r="CA224" s="212">
        <f ca="1">(CA$134*INDEX('Term Pricing'!$Q$713:$Q$892,MATCH('Project 1'!CA$8,'Term Pricing'!$C$713:$C$892,0))*$E224*$F224)+(CA$134*INDEX('Term Pricing'!$R$713:$R$892,MATCH('Project 1'!CA$8,'Term Pricing'!$C$713:$C$892,0))*$E224*(1-$F224))</f>
        <v>0</v>
      </c>
      <c r="CB224" s="212">
        <f ca="1">(CB$134*INDEX('Term Pricing'!$Q$713:$Q$892,MATCH('Project 1'!CB$8,'Term Pricing'!$C$713:$C$892,0))*$E224*$F224)+(CB$134*INDEX('Term Pricing'!$R$713:$R$892,MATCH('Project 1'!CB$8,'Term Pricing'!$C$713:$C$892,0))*$E224*(1-$F224))</f>
        <v>0</v>
      </c>
      <c r="CC224" s="212">
        <f ca="1">(CC$134*INDEX('Term Pricing'!$Q$713:$Q$892,MATCH('Project 1'!CC$8,'Term Pricing'!$C$713:$C$892,0))*$E224*$F224)+(CC$134*INDEX('Term Pricing'!$R$713:$R$892,MATCH('Project 1'!CC$8,'Term Pricing'!$C$713:$C$892,0))*$E224*(1-$F224))</f>
        <v>0</v>
      </c>
      <c r="CD224" s="212">
        <f ca="1">(CD$134*INDEX('Term Pricing'!$Q$713:$Q$892,MATCH('Project 1'!CD$8,'Term Pricing'!$C$713:$C$892,0))*$E224*$F224)+(CD$134*INDEX('Term Pricing'!$R$713:$R$892,MATCH('Project 1'!CD$8,'Term Pricing'!$C$713:$C$892,0))*$E224*(1-$F224))</f>
        <v>0</v>
      </c>
      <c r="CE224" s="212">
        <f ca="1">(CE$134*INDEX('Term Pricing'!$Q$713:$Q$892,MATCH('Project 1'!CE$8,'Term Pricing'!$C$713:$C$892,0))*$E224*$F224)+(CE$134*INDEX('Term Pricing'!$R$713:$R$892,MATCH('Project 1'!CE$8,'Term Pricing'!$C$713:$C$892,0))*$E224*(1-$F224))</f>
        <v>0</v>
      </c>
      <c r="CF224" s="212">
        <f ca="1">(CF$134*INDEX('Term Pricing'!$Q$713:$Q$892,MATCH('Project 1'!CF$8,'Term Pricing'!$C$713:$C$892,0))*$E224*$F224)+(CF$134*INDEX('Term Pricing'!$R$713:$R$892,MATCH('Project 1'!CF$8,'Term Pricing'!$C$713:$C$892,0))*$E224*(1-$F224))</f>
        <v>0</v>
      </c>
      <c r="CG224" s="212">
        <f ca="1">(CG$134*INDEX('Term Pricing'!$Q$713:$Q$892,MATCH('Project 1'!CG$8,'Term Pricing'!$C$713:$C$892,0))*$E224*$F224)+(CG$134*INDEX('Term Pricing'!$R$713:$R$892,MATCH('Project 1'!CG$8,'Term Pricing'!$C$713:$C$892,0))*$E224*(1-$F224))</f>
        <v>0</v>
      </c>
      <c r="CH224" s="212">
        <f ca="1">(CH$134*INDEX('Term Pricing'!$Q$713:$Q$892,MATCH('Project 1'!CH$8,'Term Pricing'!$C$713:$C$892,0))*$E224*$F224)+(CH$134*INDEX('Term Pricing'!$R$713:$R$892,MATCH('Project 1'!CH$8,'Term Pricing'!$C$713:$C$892,0))*$E224*(1-$F224))</f>
        <v>0</v>
      </c>
      <c r="CI224" s="212">
        <f ca="1">(CI$134*INDEX('Term Pricing'!$Q$713:$Q$892,MATCH('Project 1'!CI$8,'Term Pricing'!$C$713:$C$892,0))*$E224*$F224)+(CI$134*INDEX('Term Pricing'!$R$713:$R$892,MATCH('Project 1'!CI$8,'Term Pricing'!$C$713:$C$892,0))*$E224*(1-$F224))</f>
        <v>0</v>
      </c>
      <c r="CJ224" s="212">
        <f ca="1">(CJ$134*INDEX('Term Pricing'!$Q$713:$Q$892,MATCH('Project 1'!CJ$8,'Term Pricing'!$C$713:$C$892,0))*$E224*$F224)+(CJ$134*INDEX('Term Pricing'!$R$713:$R$892,MATCH('Project 1'!CJ$8,'Term Pricing'!$C$713:$C$892,0))*$E224*(1-$F224))</f>
        <v>0</v>
      </c>
      <c r="CK224" s="212">
        <f ca="1">(CK$134*INDEX('Term Pricing'!$Q$713:$Q$892,MATCH('Project 1'!CK$8,'Term Pricing'!$C$713:$C$892,0))*$E224*$F224)+(CK$134*INDEX('Term Pricing'!$R$713:$R$892,MATCH('Project 1'!CK$8,'Term Pricing'!$C$713:$C$892,0))*$E224*(1-$F224))</f>
        <v>0</v>
      </c>
      <c r="CL224" s="212">
        <f ca="1">(CL$134*INDEX('Term Pricing'!$Q$713:$Q$892,MATCH('Project 1'!CL$8,'Term Pricing'!$C$713:$C$892,0))*$E224*$F224)+(CL$134*INDEX('Term Pricing'!$R$713:$R$892,MATCH('Project 1'!CL$8,'Term Pricing'!$C$713:$C$892,0))*$E224*(1-$F224))</f>
        <v>0</v>
      </c>
      <c r="CM224" s="212">
        <f ca="1">(CM$134*INDEX('Term Pricing'!$Q$713:$Q$892,MATCH('Project 1'!CM$8,'Term Pricing'!$C$713:$C$892,0))*$E224*$F224)+(CM$134*INDEX('Term Pricing'!$R$713:$R$892,MATCH('Project 1'!CM$8,'Term Pricing'!$C$713:$C$892,0))*$E224*(1-$F224))</f>
        <v>0</v>
      </c>
      <c r="CN224" s="212">
        <f ca="1">(CN$134*INDEX('Term Pricing'!$Q$713:$Q$892,MATCH('Project 1'!CN$8,'Term Pricing'!$C$713:$C$892,0))*$E224*$F224)+(CN$134*INDEX('Term Pricing'!$R$713:$R$892,MATCH('Project 1'!CN$8,'Term Pricing'!$C$713:$C$892,0))*$E224*(1-$F224))</f>
        <v>0</v>
      </c>
      <c r="CO224" s="212">
        <f ca="1">(CO$134*INDEX('Term Pricing'!$Q$713:$Q$892,MATCH('Project 1'!CO$8,'Term Pricing'!$C$713:$C$892,0))*$E224*$F224)+(CO$134*INDEX('Term Pricing'!$R$713:$R$892,MATCH('Project 1'!CO$8,'Term Pricing'!$C$713:$C$892,0))*$E224*(1-$F224))</f>
        <v>0</v>
      </c>
      <c r="CP224" s="212">
        <f ca="1">(CP$134*INDEX('Term Pricing'!$Q$713:$Q$892,MATCH('Project 1'!CP$8,'Term Pricing'!$C$713:$C$892,0))*$E224*$F224)+(CP$134*INDEX('Term Pricing'!$R$713:$R$892,MATCH('Project 1'!CP$8,'Term Pricing'!$C$713:$C$892,0))*$E224*(1-$F224))</f>
        <v>0</v>
      </c>
      <c r="CQ224" s="212">
        <f ca="1">(CQ$134*INDEX('Term Pricing'!$Q$713:$Q$892,MATCH('Project 1'!CQ$8,'Term Pricing'!$C$713:$C$892,0))*$E224*$F224)+(CQ$134*INDEX('Term Pricing'!$R$713:$R$892,MATCH('Project 1'!CQ$8,'Term Pricing'!$C$713:$C$892,0))*$E224*(1-$F224))</f>
        <v>0</v>
      </c>
      <c r="CR224" s="212">
        <f ca="1">(CR$134*INDEX('Term Pricing'!$Q$713:$Q$892,MATCH('Project 1'!CR$8,'Term Pricing'!$C$713:$C$892,0))*$E224*$F224)+(CR$134*INDEX('Term Pricing'!$R$713:$R$892,MATCH('Project 1'!CR$8,'Term Pricing'!$C$713:$C$892,0))*$E224*(1-$F224))</f>
        <v>0</v>
      </c>
      <c r="CS224" s="212">
        <f ca="1">(CS$134*INDEX('Term Pricing'!$Q$713:$Q$892,MATCH('Project 1'!CS$8,'Term Pricing'!$C$713:$C$892,0))*$E224*$F224)+(CS$134*INDEX('Term Pricing'!$R$713:$R$892,MATCH('Project 1'!CS$8,'Term Pricing'!$C$713:$C$892,0))*$E224*(1-$F224))</f>
        <v>0</v>
      </c>
      <c r="CT224" s="212">
        <f ca="1">(CT$134*INDEX('Term Pricing'!$Q$713:$Q$892,MATCH('Project 1'!CT$8,'Term Pricing'!$C$713:$C$892,0))*$E224*$F224)+(CT$134*INDEX('Term Pricing'!$R$713:$R$892,MATCH('Project 1'!CT$8,'Term Pricing'!$C$713:$C$892,0))*$E224*(1-$F224))</f>
        <v>0</v>
      </c>
      <c r="CU224" s="212">
        <f ca="1">(CU$134*INDEX('Term Pricing'!$Q$713:$Q$892,MATCH('Project 1'!CU$8,'Term Pricing'!$C$713:$C$892,0))*$E224*$F224)+(CU$134*INDEX('Term Pricing'!$R$713:$R$892,MATCH('Project 1'!CU$8,'Term Pricing'!$C$713:$C$892,0))*$E224*(1-$F224))</f>
        <v>0</v>
      </c>
      <c r="CV224" s="212">
        <f ca="1">(CV$134*INDEX('Term Pricing'!$Q$713:$Q$892,MATCH('Project 1'!CV$8,'Term Pricing'!$C$713:$C$892,0))*$E224*$F224)+(CV$134*INDEX('Term Pricing'!$R$713:$R$892,MATCH('Project 1'!CV$8,'Term Pricing'!$C$713:$C$892,0))*$E224*(1-$F224))</f>
        <v>0</v>
      </c>
      <c r="CW224" s="212">
        <f ca="1">(CW$134*INDEX('Term Pricing'!$Q$713:$Q$892,MATCH('Project 1'!CW$8,'Term Pricing'!$C$713:$C$892,0))*$E224*$F224)+(CW$134*INDEX('Term Pricing'!$R$713:$R$892,MATCH('Project 1'!CW$8,'Term Pricing'!$C$713:$C$892,0))*$E224*(1-$F224))</f>
        <v>0</v>
      </c>
      <c r="CX224" s="212">
        <f ca="1">(CX$134*INDEX('Term Pricing'!$Q$713:$Q$892,MATCH('Project 1'!CX$8,'Term Pricing'!$C$713:$C$892,0))*$E224*$F224)+(CX$134*INDEX('Term Pricing'!$R$713:$R$892,MATCH('Project 1'!CX$8,'Term Pricing'!$C$713:$C$892,0))*$E224*(1-$F224))</f>
        <v>0</v>
      </c>
      <c r="CY224" s="212">
        <f ca="1">(CY$134*INDEX('Term Pricing'!$Q$713:$Q$892,MATCH('Project 1'!CY$8,'Term Pricing'!$C$713:$C$892,0))*$E224*$F224)+(CY$134*INDEX('Term Pricing'!$R$713:$R$892,MATCH('Project 1'!CY$8,'Term Pricing'!$C$713:$C$892,0))*$E224*(1-$F224))</f>
        <v>0</v>
      </c>
      <c r="CZ224" s="212">
        <f ca="1">(CZ$134*INDEX('Term Pricing'!$Q$713:$Q$892,MATCH('Project 1'!CZ$8,'Term Pricing'!$C$713:$C$892,0))*$E224*$F224)+(CZ$134*INDEX('Term Pricing'!$R$713:$R$892,MATCH('Project 1'!CZ$8,'Term Pricing'!$C$713:$C$892,0))*$E224*(1-$F224))</f>
        <v>0</v>
      </c>
      <c r="DA224" s="212">
        <f ca="1">(DA$134*INDEX('Term Pricing'!$Q$713:$Q$892,MATCH('Project 1'!DA$8,'Term Pricing'!$C$713:$C$892,0))*$E224*$F224)+(DA$134*INDEX('Term Pricing'!$R$713:$R$892,MATCH('Project 1'!DA$8,'Term Pricing'!$C$713:$C$892,0))*$E224*(1-$F224))</f>
        <v>0</v>
      </c>
      <c r="DB224" s="212">
        <f ca="1">(DB$134*INDEX('Term Pricing'!$Q$713:$Q$892,MATCH('Project 1'!DB$8,'Term Pricing'!$C$713:$C$892,0))*$E224*$F224)+(DB$134*INDEX('Term Pricing'!$R$713:$R$892,MATCH('Project 1'!DB$8,'Term Pricing'!$C$713:$C$892,0))*$E224*(1-$F224))</f>
        <v>0</v>
      </c>
      <c r="DC224" s="212">
        <f ca="1">(DC$134*INDEX('Term Pricing'!$Q$713:$Q$892,MATCH('Project 1'!DC$8,'Term Pricing'!$C$713:$C$892,0))*$E224*$F224)+(DC$134*INDEX('Term Pricing'!$R$713:$R$892,MATCH('Project 1'!DC$8,'Term Pricing'!$C$713:$C$892,0))*$E224*(1-$F224))</f>
        <v>0</v>
      </c>
      <c r="DD224" s="212">
        <f ca="1">(DD$134*INDEX('Term Pricing'!$Q$713:$Q$892,MATCH('Project 1'!DD$8,'Term Pricing'!$C$713:$C$892,0))*$E224*$F224)+(DD$134*INDEX('Term Pricing'!$R$713:$R$892,MATCH('Project 1'!DD$8,'Term Pricing'!$C$713:$C$892,0))*$E224*(1-$F224))</f>
        <v>0</v>
      </c>
      <c r="DE224" s="212">
        <f ca="1">(DE$134*INDEX('Term Pricing'!$Q$713:$Q$892,MATCH('Project 1'!DE$8,'Term Pricing'!$C$713:$C$892,0))*$E224*$F224)+(DE$134*INDEX('Term Pricing'!$R$713:$R$892,MATCH('Project 1'!DE$8,'Term Pricing'!$C$713:$C$892,0))*$E224*(1-$F224))</f>
        <v>0</v>
      </c>
      <c r="DF224" s="212">
        <f ca="1">(DF$134*INDEX('Term Pricing'!$Q$713:$Q$892,MATCH('Project 1'!DF$8,'Term Pricing'!$C$713:$C$892,0))*$E224*$F224)+(DF$134*INDEX('Term Pricing'!$R$713:$R$892,MATCH('Project 1'!DF$8,'Term Pricing'!$C$713:$C$892,0))*$E224*(1-$F224))</f>
        <v>0</v>
      </c>
      <c r="DG224" s="212">
        <f ca="1">(DG$134*INDEX('Term Pricing'!$Q$713:$Q$892,MATCH('Project 1'!DG$8,'Term Pricing'!$C$713:$C$892,0))*$E224*$F224)+(DG$134*INDEX('Term Pricing'!$R$713:$R$892,MATCH('Project 1'!DG$8,'Term Pricing'!$C$713:$C$892,0))*$E224*(1-$F224))</f>
        <v>0</v>
      </c>
      <c r="DH224" s="212">
        <f ca="1">(DH$134*INDEX('Term Pricing'!$Q$713:$Q$892,MATCH('Project 1'!DH$8,'Term Pricing'!$C$713:$C$892,0))*$E224*$F224)+(DH$134*INDEX('Term Pricing'!$R$713:$R$892,MATCH('Project 1'!DH$8,'Term Pricing'!$C$713:$C$892,0))*$E224*(1-$F224))</f>
        <v>0</v>
      </c>
      <c r="DI224" s="212">
        <f ca="1">(DI$134*INDEX('Term Pricing'!$Q$713:$Q$892,MATCH('Project 1'!DI$8,'Term Pricing'!$C$713:$C$892,0))*$E224*$F224)+(DI$134*INDEX('Term Pricing'!$R$713:$R$892,MATCH('Project 1'!DI$8,'Term Pricing'!$C$713:$C$892,0))*$E224*(1-$F224))</f>
        <v>0</v>
      </c>
      <c r="DJ224" s="212">
        <f ca="1">(DJ$134*INDEX('Term Pricing'!$Q$713:$Q$892,MATCH('Project 1'!DJ$8,'Term Pricing'!$C$713:$C$892,0))*$E224*$F224)+(DJ$134*INDEX('Term Pricing'!$R$713:$R$892,MATCH('Project 1'!DJ$8,'Term Pricing'!$C$713:$C$892,0))*$E224*(1-$F224))</f>
        <v>0</v>
      </c>
      <c r="DK224" s="212">
        <f ca="1">(DK$134*INDEX('Term Pricing'!$Q$713:$Q$892,MATCH('Project 1'!DK$8,'Term Pricing'!$C$713:$C$892,0))*$E224*$F224)+(DK$134*INDEX('Term Pricing'!$R$713:$R$892,MATCH('Project 1'!DK$8,'Term Pricing'!$C$713:$C$892,0))*$E224*(1-$F224))</f>
        <v>0</v>
      </c>
      <c r="DL224" s="212">
        <f ca="1">(DL$134*INDEX('Term Pricing'!$Q$713:$Q$892,MATCH('Project 1'!DL$8,'Term Pricing'!$C$713:$C$892,0))*$E224*$F224)+(DL$134*INDEX('Term Pricing'!$R$713:$R$892,MATCH('Project 1'!DL$8,'Term Pricing'!$C$713:$C$892,0))*$E224*(1-$F224))</f>
        <v>0</v>
      </c>
      <c r="DM224" s="212">
        <f ca="1">(DM$134*INDEX('Term Pricing'!$Q$713:$Q$892,MATCH('Project 1'!DM$8,'Term Pricing'!$C$713:$C$892,0))*$E224*$F224)+(DM$134*INDEX('Term Pricing'!$R$713:$R$892,MATCH('Project 1'!DM$8,'Term Pricing'!$C$713:$C$892,0))*$E224*(1-$F224))</f>
        <v>0</v>
      </c>
      <c r="DN224" s="212">
        <f ca="1">(DN$134*INDEX('Term Pricing'!$Q$713:$Q$892,MATCH('Project 1'!DN$8,'Term Pricing'!$C$713:$C$892,0))*$E224*$F224)+(DN$134*INDEX('Term Pricing'!$R$713:$R$892,MATCH('Project 1'!DN$8,'Term Pricing'!$C$713:$C$892,0))*$E224*(1-$F224))</f>
        <v>0</v>
      </c>
      <c r="DO224" s="212">
        <f ca="1">(DO$134*INDEX('Term Pricing'!$Q$713:$Q$892,MATCH('Project 1'!DO$8,'Term Pricing'!$C$713:$C$892,0))*$E224*$F224)+(DO$134*INDEX('Term Pricing'!$R$713:$R$892,MATCH('Project 1'!DO$8,'Term Pricing'!$C$713:$C$892,0))*$E224*(1-$F224))</f>
        <v>0</v>
      </c>
      <c r="DP224" s="212">
        <f ca="1">(DP$134*INDEX('Term Pricing'!$Q$713:$Q$892,MATCH('Project 1'!DP$8,'Term Pricing'!$C$713:$C$892,0))*$E224*$F224)+(DP$134*INDEX('Term Pricing'!$R$713:$R$892,MATCH('Project 1'!DP$8,'Term Pricing'!$C$713:$C$892,0))*$E224*(1-$F224))</f>
        <v>0</v>
      </c>
      <c r="DQ224" s="212">
        <f ca="1">(DQ$134*INDEX('Term Pricing'!$Q$713:$Q$892,MATCH('Project 1'!DQ$8,'Term Pricing'!$C$713:$C$892,0))*$E224*$F224)+(DQ$134*INDEX('Term Pricing'!$R$713:$R$892,MATCH('Project 1'!DQ$8,'Term Pricing'!$C$713:$C$892,0))*$E224*(1-$F224))</f>
        <v>0</v>
      </c>
      <c r="DR224" s="212">
        <f ca="1">(DR$134*INDEX('Term Pricing'!$Q$713:$Q$892,MATCH('Project 1'!DR$8,'Term Pricing'!$C$713:$C$892,0))*$E224*$F224)+(DR$134*INDEX('Term Pricing'!$R$713:$R$892,MATCH('Project 1'!DR$8,'Term Pricing'!$C$713:$C$892,0))*$E224*(1-$F224))</f>
        <v>0</v>
      </c>
      <c r="DS224" s="212">
        <f ca="1">(DS$134*INDEX('Term Pricing'!$Q$713:$Q$892,MATCH('Project 1'!DS$8,'Term Pricing'!$C$713:$C$892,0))*$E224*$F224)+(DS$134*INDEX('Term Pricing'!$R$713:$R$892,MATCH('Project 1'!DS$8,'Term Pricing'!$C$713:$C$892,0))*$E224*(1-$F224))</f>
        <v>0</v>
      </c>
      <c r="DT224" s="212">
        <f ca="1">(DT$134*INDEX('Term Pricing'!$Q$713:$Q$892,MATCH('Project 1'!DT$8,'Term Pricing'!$C$713:$C$892,0))*$E224*$F224)+(DT$134*INDEX('Term Pricing'!$R$713:$R$892,MATCH('Project 1'!DT$8,'Term Pricing'!$C$713:$C$892,0))*$E224*(1-$F224))</f>
        <v>0</v>
      </c>
      <c r="DU224" s="212">
        <f ca="1">(DU$134*INDEX('Term Pricing'!$Q$713:$Q$892,MATCH('Project 1'!DU$8,'Term Pricing'!$C$713:$C$892,0))*$E224*$F224)+(DU$134*INDEX('Term Pricing'!$R$713:$R$892,MATCH('Project 1'!DU$8,'Term Pricing'!$C$713:$C$892,0))*$E224*(1-$F224))</f>
        <v>0</v>
      </c>
      <c r="DV224" s="212">
        <f ca="1">(DV$134*INDEX('Term Pricing'!$Q$713:$Q$892,MATCH('Project 1'!DV$8,'Term Pricing'!$C$713:$C$892,0))*$E224*$F224)+(DV$134*INDEX('Term Pricing'!$R$713:$R$892,MATCH('Project 1'!DV$8,'Term Pricing'!$C$713:$C$892,0))*$E224*(1-$F224))</f>
        <v>0</v>
      </c>
      <c r="DW224" s="212">
        <f ca="1">(DW$134*INDEX('Term Pricing'!$Q$713:$Q$892,MATCH('Project 1'!DW$8,'Term Pricing'!$C$713:$C$892,0))*$E224*$F224)+(DW$134*INDEX('Term Pricing'!$R$713:$R$892,MATCH('Project 1'!DW$8,'Term Pricing'!$C$713:$C$892,0))*$E224*(1-$F224))</f>
        <v>0</v>
      </c>
      <c r="DX224" s="212">
        <f ca="1">(DX$134*INDEX('Term Pricing'!$Q$713:$Q$892,MATCH('Project 1'!DX$8,'Term Pricing'!$C$713:$C$892,0))*$E224*$F224)+(DX$134*INDEX('Term Pricing'!$R$713:$R$892,MATCH('Project 1'!DX$8,'Term Pricing'!$C$713:$C$892,0))*$E224*(1-$F224))</f>
        <v>0</v>
      </c>
      <c r="DY224" s="212">
        <f ca="1">(DY$134*INDEX('Term Pricing'!$Q$713:$Q$892,MATCH('Project 1'!DY$8,'Term Pricing'!$C$713:$C$892,0))*$E224*$F224)+(DY$134*INDEX('Term Pricing'!$R$713:$R$892,MATCH('Project 1'!DY$8,'Term Pricing'!$C$713:$C$892,0))*$E224*(1-$F224))</f>
        <v>0</v>
      </c>
      <c r="DZ224" s="212">
        <f ca="1">(DZ$134*INDEX('Term Pricing'!$Q$713:$Q$892,MATCH('Project 1'!DZ$8,'Term Pricing'!$C$713:$C$892,0))*$E224*$F224)+(DZ$134*INDEX('Term Pricing'!$R$713:$R$892,MATCH('Project 1'!DZ$8,'Term Pricing'!$C$713:$C$892,0))*$E224*(1-$F224))</f>
        <v>0</v>
      </c>
    </row>
    <row r="225" spans="1:130" outlineLevel="1">
      <c r="A225" s="151"/>
      <c r="C225" s="34" t="s">
        <v>84</v>
      </c>
      <c r="E225" s="70">
        <f>Inputs!H153</f>
        <v>0</v>
      </c>
      <c r="F225" s="70">
        <f>Inputs!I153</f>
        <v>0</v>
      </c>
      <c r="G225" s="54" t="s">
        <v>83</v>
      </c>
      <c r="H225" s="279">
        <f ca="1">IFERROR(SUM($J225:$DZ225)/(SUM($J$134:$DZ$134)*E225),0)</f>
        <v>0</v>
      </c>
      <c r="I225" s="29"/>
      <c r="J225" s="212">
        <f ca="1">(J$134*INDEX('Term Pricing'!$Q$898:$Q$1077,MATCH('Project 1'!J$8,'Term Pricing'!$C$898:$C$1077,0))*$E225*$F225)+(J$134*INDEX('Term Pricing'!$R$898:$R$1077,MATCH('Project 1'!J$8,'Term Pricing'!$C$898:$C$1077,0))*$E225*(1-$F225))</f>
        <v>0</v>
      </c>
      <c r="K225" s="212">
        <f ca="1">(K$134*INDEX('Term Pricing'!$Q$898:$Q$1077,MATCH('Project 1'!K$8,'Term Pricing'!$C$898:$C$1077,0))*$E225*$F225)+(K$134*INDEX('Term Pricing'!$R$898:$R$1077,MATCH('Project 1'!K$8,'Term Pricing'!$C$898:$C$1077,0))*$E225*(1-$F225))</f>
        <v>0</v>
      </c>
      <c r="L225" s="212">
        <f ca="1">(L$134*INDEX('Term Pricing'!$Q$898:$Q$1077,MATCH('Project 1'!L$8,'Term Pricing'!$C$898:$C$1077,0))*$E225*$F225)+(L$134*INDEX('Term Pricing'!$R$898:$R$1077,MATCH('Project 1'!L$8,'Term Pricing'!$C$898:$C$1077,0))*$E225*(1-$F225))</f>
        <v>0</v>
      </c>
      <c r="M225" s="212">
        <f ca="1">(M$134*INDEX('Term Pricing'!$Q$898:$Q$1077,MATCH('Project 1'!M$8,'Term Pricing'!$C$898:$C$1077,0))*$E225*$F225)+(M$134*INDEX('Term Pricing'!$R$898:$R$1077,MATCH('Project 1'!M$8,'Term Pricing'!$C$898:$C$1077,0))*$E225*(1-$F225))</f>
        <v>0</v>
      </c>
      <c r="N225" s="212">
        <f ca="1">(N$134*INDEX('Term Pricing'!$Q$898:$Q$1077,MATCH('Project 1'!N$8,'Term Pricing'!$C$898:$C$1077,0))*$E225*$F225)+(N$134*INDEX('Term Pricing'!$R$898:$R$1077,MATCH('Project 1'!N$8,'Term Pricing'!$C$898:$C$1077,0))*$E225*(1-$F225))</f>
        <v>0</v>
      </c>
      <c r="O225" s="212">
        <f ca="1">(O$134*INDEX('Term Pricing'!$Q$898:$Q$1077,MATCH('Project 1'!O$8,'Term Pricing'!$C$898:$C$1077,0))*$E225*$F225)+(O$134*INDEX('Term Pricing'!$R$898:$R$1077,MATCH('Project 1'!O$8,'Term Pricing'!$C$898:$C$1077,0))*$E225*(1-$F225))</f>
        <v>0</v>
      </c>
      <c r="P225" s="212">
        <f ca="1">(P$134*INDEX('Term Pricing'!$Q$898:$Q$1077,MATCH('Project 1'!P$8,'Term Pricing'!$C$898:$C$1077,0))*$E225*$F225)+(P$134*INDEX('Term Pricing'!$R$898:$R$1077,MATCH('Project 1'!P$8,'Term Pricing'!$C$898:$C$1077,0))*$E225*(1-$F225))</f>
        <v>0</v>
      </c>
      <c r="Q225" s="212">
        <f ca="1">(Q$134*INDEX('Term Pricing'!$Q$898:$Q$1077,MATCH('Project 1'!Q$8,'Term Pricing'!$C$898:$C$1077,0))*$E225*$F225)+(Q$134*INDEX('Term Pricing'!$R$898:$R$1077,MATCH('Project 1'!Q$8,'Term Pricing'!$C$898:$C$1077,0))*$E225*(1-$F225))</f>
        <v>0</v>
      </c>
      <c r="R225" s="212">
        <f ca="1">(R$134*INDEX('Term Pricing'!$Q$898:$Q$1077,MATCH('Project 1'!R$8,'Term Pricing'!$C$898:$C$1077,0))*$E225*$F225)+(R$134*INDEX('Term Pricing'!$R$898:$R$1077,MATCH('Project 1'!R$8,'Term Pricing'!$C$898:$C$1077,0))*$E225*(1-$F225))</f>
        <v>0</v>
      </c>
      <c r="S225" s="212">
        <f ca="1">(S$134*INDEX('Term Pricing'!$Q$898:$Q$1077,MATCH('Project 1'!S$8,'Term Pricing'!$C$898:$C$1077,0))*$E225*$F225)+(S$134*INDEX('Term Pricing'!$R$898:$R$1077,MATCH('Project 1'!S$8,'Term Pricing'!$C$898:$C$1077,0))*$E225*(1-$F225))</f>
        <v>0</v>
      </c>
      <c r="T225" s="212">
        <f ca="1">(T$134*INDEX('Term Pricing'!$Q$898:$Q$1077,MATCH('Project 1'!T$8,'Term Pricing'!$C$898:$C$1077,0))*$E225*$F225)+(T$134*INDEX('Term Pricing'!$R$898:$R$1077,MATCH('Project 1'!T$8,'Term Pricing'!$C$898:$C$1077,0))*$E225*(1-$F225))</f>
        <v>0</v>
      </c>
      <c r="U225" s="212">
        <f ca="1">(U$134*INDEX('Term Pricing'!$Q$898:$Q$1077,MATCH('Project 1'!U$8,'Term Pricing'!$C$898:$C$1077,0))*$E225*$F225)+(U$134*INDEX('Term Pricing'!$R$898:$R$1077,MATCH('Project 1'!U$8,'Term Pricing'!$C$898:$C$1077,0))*$E225*(1-$F225))</f>
        <v>0</v>
      </c>
      <c r="V225" s="212">
        <f ca="1">(V$134*INDEX('Term Pricing'!$Q$898:$Q$1077,MATCH('Project 1'!V$8,'Term Pricing'!$C$898:$C$1077,0))*$E225*$F225)+(V$134*INDEX('Term Pricing'!$R$898:$R$1077,MATCH('Project 1'!V$8,'Term Pricing'!$C$898:$C$1077,0))*$E225*(1-$F225))</f>
        <v>0</v>
      </c>
      <c r="W225" s="212">
        <f ca="1">(W$134*INDEX('Term Pricing'!$Q$898:$Q$1077,MATCH('Project 1'!W$8,'Term Pricing'!$C$898:$C$1077,0))*$E225*$F225)+(W$134*INDEX('Term Pricing'!$R$898:$R$1077,MATCH('Project 1'!W$8,'Term Pricing'!$C$898:$C$1077,0))*$E225*(1-$F225))</f>
        <v>0</v>
      </c>
      <c r="X225" s="212">
        <f ca="1">(X$134*INDEX('Term Pricing'!$Q$898:$Q$1077,MATCH('Project 1'!X$8,'Term Pricing'!$C$898:$C$1077,0))*$E225*$F225)+(X$134*INDEX('Term Pricing'!$R$898:$R$1077,MATCH('Project 1'!X$8,'Term Pricing'!$C$898:$C$1077,0))*$E225*(1-$F225))</f>
        <v>0</v>
      </c>
      <c r="Y225" s="212">
        <f ca="1">(Y$134*INDEX('Term Pricing'!$Q$898:$Q$1077,MATCH('Project 1'!Y$8,'Term Pricing'!$C$898:$C$1077,0))*$E225*$F225)+(Y$134*INDEX('Term Pricing'!$R$898:$R$1077,MATCH('Project 1'!Y$8,'Term Pricing'!$C$898:$C$1077,0))*$E225*(1-$F225))</f>
        <v>0</v>
      </c>
      <c r="Z225" s="212">
        <f ca="1">(Z$134*INDEX('Term Pricing'!$Q$898:$Q$1077,MATCH('Project 1'!Z$8,'Term Pricing'!$C$898:$C$1077,0))*$E225*$F225)+(Z$134*INDEX('Term Pricing'!$R$898:$R$1077,MATCH('Project 1'!Z$8,'Term Pricing'!$C$898:$C$1077,0))*$E225*(1-$F225))</f>
        <v>0</v>
      </c>
      <c r="AA225" s="212">
        <f ca="1">(AA$134*INDEX('Term Pricing'!$Q$898:$Q$1077,MATCH('Project 1'!AA$8,'Term Pricing'!$C$898:$C$1077,0))*$E225*$F225)+(AA$134*INDEX('Term Pricing'!$R$898:$R$1077,MATCH('Project 1'!AA$8,'Term Pricing'!$C$898:$C$1077,0))*$E225*(1-$F225))</f>
        <v>0</v>
      </c>
      <c r="AB225" s="212">
        <f ca="1">(AB$134*INDEX('Term Pricing'!$Q$898:$Q$1077,MATCH('Project 1'!AB$8,'Term Pricing'!$C$898:$C$1077,0))*$E225*$F225)+(AB$134*INDEX('Term Pricing'!$R$898:$R$1077,MATCH('Project 1'!AB$8,'Term Pricing'!$C$898:$C$1077,0))*$E225*(1-$F225))</f>
        <v>0</v>
      </c>
      <c r="AC225" s="212">
        <f ca="1">(AC$134*INDEX('Term Pricing'!$Q$898:$Q$1077,MATCH('Project 1'!AC$8,'Term Pricing'!$C$898:$C$1077,0))*$E225*$F225)+(AC$134*INDEX('Term Pricing'!$R$898:$R$1077,MATCH('Project 1'!AC$8,'Term Pricing'!$C$898:$C$1077,0))*$E225*(1-$F225))</f>
        <v>0</v>
      </c>
      <c r="AD225" s="212">
        <f ca="1">(AD$134*INDEX('Term Pricing'!$Q$898:$Q$1077,MATCH('Project 1'!AD$8,'Term Pricing'!$C$898:$C$1077,0))*$E225*$F225)+(AD$134*INDEX('Term Pricing'!$R$898:$R$1077,MATCH('Project 1'!AD$8,'Term Pricing'!$C$898:$C$1077,0))*$E225*(1-$F225))</f>
        <v>0</v>
      </c>
      <c r="AE225" s="212">
        <f ca="1">(AE$134*INDEX('Term Pricing'!$Q$898:$Q$1077,MATCH('Project 1'!AE$8,'Term Pricing'!$C$898:$C$1077,0))*$E225*$F225)+(AE$134*INDEX('Term Pricing'!$R$898:$R$1077,MATCH('Project 1'!AE$8,'Term Pricing'!$C$898:$C$1077,0))*$E225*(1-$F225))</f>
        <v>0</v>
      </c>
      <c r="AF225" s="212">
        <f ca="1">(AF$134*INDEX('Term Pricing'!$Q$898:$Q$1077,MATCH('Project 1'!AF$8,'Term Pricing'!$C$898:$C$1077,0))*$E225*$F225)+(AF$134*INDEX('Term Pricing'!$R$898:$R$1077,MATCH('Project 1'!AF$8,'Term Pricing'!$C$898:$C$1077,0))*$E225*(1-$F225))</f>
        <v>0</v>
      </c>
      <c r="AG225" s="212">
        <f ca="1">(AG$134*INDEX('Term Pricing'!$Q$898:$Q$1077,MATCH('Project 1'!AG$8,'Term Pricing'!$C$898:$C$1077,0))*$E225*$F225)+(AG$134*INDEX('Term Pricing'!$R$898:$R$1077,MATCH('Project 1'!AG$8,'Term Pricing'!$C$898:$C$1077,0))*$E225*(1-$F225))</f>
        <v>0</v>
      </c>
      <c r="AH225" s="212">
        <f ca="1">(AH$134*INDEX('Term Pricing'!$Q$898:$Q$1077,MATCH('Project 1'!AH$8,'Term Pricing'!$C$898:$C$1077,0))*$E225*$F225)+(AH$134*INDEX('Term Pricing'!$R$898:$R$1077,MATCH('Project 1'!AH$8,'Term Pricing'!$C$898:$C$1077,0))*$E225*(1-$F225))</f>
        <v>0</v>
      </c>
      <c r="AI225" s="212">
        <f ca="1">(AI$134*INDEX('Term Pricing'!$Q$898:$Q$1077,MATCH('Project 1'!AI$8,'Term Pricing'!$C$898:$C$1077,0))*$E225*$F225)+(AI$134*INDEX('Term Pricing'!$R$898:$R$1077,MATCH('Project 1'!AI$8,'Term Pricing'!$C$898:$C$1077,0))*$E225*(1-$F225))</f>
        <v>0</v>
      </c>
      <c r="AJ225" s="212">
        <f ca="1">(AJ$134*INDEX('Term Pricing'!$Q$898:$Q$1077,MATCH('Project 1'!AJ$8,'Term Pricing'!$C$898:$C$1077,0))*$E225*$F225)+(AJ$134*INDEX('Term Pricing'!$R$898:$R$1077,MATCH('Project 1'!AJ$8,'Term Pricing'!$C$898:$C$1077,0))*$E225*(1-$F225))</f>
        <v>0</v>
      </c>
      <c r="AK225" s="212">
        <f ca="1">(AK$134*INDEX('Term Pricing'!$Q$898:$Q$1077,MATCH('Project 1'!AK$8,'Term Pricing'!$C$898:$C$1077,0))*$E225*$F225)+(AK$134*INDEX('Term Pricing'!$R$898:$R$1077,MATCH('Project 1'!AK$8,'Term Pricing'!$C$898:$C$1077,0))*$E225*(1-$F225))</f>
        <v>0</v>
      </c>
      <c r="AL225" s="212">
        <f ca="1">(AL$134*INDEX('Term Pricing'!$Q$898:$Q$1077,MATCH('Project 1'!AL$8,'Term Pricing'!$C$898:$C$1077,0))*$E225*$F225)+(AL$134*INDEX('Term Pricing'!$R$898:$R$1077,MATCH('Project 1'!AL$8,'Term Pricing'!$C$898:$C$1077,0))*$E225*(1-$F225))</f>
        <v>0</v>
      </c>
      <c r="AM225" s="212">
        <f ca="1">(AM$134*INDEX('Term Pricing'!$Q$898:$Q$1077,MATCH('Project 1'!AM$8,'Term Pricing'!$C$898:$C$1077,0))*$E225*$F225)+(AM$134*INDEX('Term Pricing'!$R$898:$R$1077,MATCH('Project 1'!AM$8,'Term Pricing'!$C$898:$C$1077,0))*$E225*(1-$F225))</f>
        <v>0</v>
      </c>
      <c r="AN225" s="212">
        <f ca="1">(AN$134*INDEX('Term Pricing'!$Q$898:$Q$1077,MATCH('Project 1'!AN$8,'Term Pricing'!$C$898:$C$1077,0))*$E225*$F225)+(AN$134*INDEX('Term Pricing'!$R$898:$R$1077,MATCH('Project 1'!AN$8,'Term Pricing'!$C$898:$C$1077,0))*$E225*(1-$F225))</f>
        <v>0</v>
      </c>
      <c r="AO225" s="212">
        <f ca="1">(AO$134*INDEX('Term Pricing'!$Q$898:$Q$1077,MATCH('Project 1'!AO$8,'Term Pricing'!$C$898:$C$1077,0))*$E225*$F225)+(AO$134*INDEX('Term Pricing'!$R$898:$R$1077,MATCH('Project 1'!AO$8,'Term Pricing'!$C$898:$C$1077,0))*$E225*(1-$F225))</f>
        <v>0</v>
      </c>
      <c r="AP225" s="212">
        <f ca="1">(AP$134*INDEX('Term Pricing'!$Q$898:$Q$1077,MATCH('Project 1'!AP$8,'Term Pricing'!$C$898:$C$1077,0))*$E225*$F225)+(AP$134*INDEX('Term Pricing'!$R$898:$R$1077,MATCH('Project 1'!AP$8,'Term Pricing'!$C$898:$C$1077,0))*$E225*(1-$F225))</f>
        <v>0</v>
      </c>
      <c r="AQ225" s="212">
        <f ca="1">(AQ$134*INDEX('Term Pricing'!$Q$898:$Q$1077,MATCH('Project 1'!AQ$8,'Term Pricing'!$C$898:$C$1077,0))*$E225*$F225)+(AQ$134*INDEX('Term Pricing'!$R$898:$R$1077,MATCH('Project 1'!AQ$8,'Term Pricing'!$C$898:$C$1077,0))*$E225*(1-$F225))</f>
        <v>0</v>
      </c>
      <c r="AR225" s="212">
        <f ca="1">(AR$134*INDEX('Term Pricing'!$Q$898:$Q$1077,MATCH('Project 1'!AR$8,'Term Pricing'!$C$898:$C$1077,0))*$E225*$F225)+(AR$134*INDEX('Term Pricing'!$R$898:$R$1077,MATCH('Project 1'!AR$8,'Term Pricing'!$C$898:$C$1077,0))*$E225*(1-$F225))</f>
        <v>0</v>
      </c>
      <c r="AS225" s="212">
        <f ca="1">(AS$134*INDEX('Term Pricing'!$Q$898:$Q$1077,MATCH('Project 1'!AS$8,'Term Pricing'!$C$898:$C$1077,0))*$E225*$F225)+(AS$134*INDEX('Term Pricing'!$R$898:$R$1077,MATCH('Project 1'!AS$8,'Term Pricing'!$C$898:$C$1077,0))*$E225*(1-$F225))</f>
        <v>0</v>
      </c>
      <c r="AT225" s="212">
        <f ca="1">(AT$134*INDEX('Term Pricing'!$Q$898:$Q$1077,MATCH('Project 1'!AT$8,'Term Pricing'!$C$898:$C$1077,0))*$E225*$F225)+(AT$134*INDEX('Term Pricing'!$R$898:$R$1077,MATCH('Project 1'!AT$8,'Term Pricing'!$C$898:$C$1077,0))*$E225*(1-$F225))</f>
        <v>0</v>
      </c>
      <c r="AU225" s="212">
        <f ca="1">(AU$134*INDEX('Term Pricing'!$Q$898:$Q$1077,MATCH('Project 1'!AU$8,'Term Pricing'!$C$898:$C$1077,0))*$E225*$F225)+(AU$134*INDEX('Term Pricing'!$R$898:$R$1077,MATCH('Project 1'!AU$8,'Term Pricing'!$C$898:$C$1077,0))*$E225*(1-$F225))</f>
        <v>0</v>
      </c>
      <c r="AV225" s="212">
        <f ca="1">(AV$134*INDEX('Term Pricing'!$Q$898:$Q$1077,MATCH('Project 1'!AV$8,'Term Pricing'!$C$898:$C$1077,0))*$E225*$F225)+(AV$134*INDEX('Term Pricing'!$R$898:$R$1077,MATCH('Project 1'!AV$8,'Term Pricing'!$C$898:$C$1077,0))*$E225*(1-$F225))</f>
        <v>0</v>
      </c>
      <c r="AW225" s="212">
        <f ca="1">(AW$134*INDEX('Term Pricing'!$Q$898:$Q$1077,MATCH('Project 1'!AW$8,'Term Pricing'!$C$898:$C$1077,0))*$E225*$F225)+(AW$134*INDEX('Term Pricing'!$R$898:$R$1077,MATCH('Project 1'!AW$8,'Term Pricing'!$C$898:$C$1077,0))*$E225*(1-$F225))</f>
        <v>0</v>
      </c>
      <c r="AX225" s="212">
        <f ca="1">(AX$134*INDEX('Term Pricing'!$Q$898:$Q$1077,MATCH('Project 1'!AX$8,'Term Pricing'!$C$898:$C$1077,0))*$E225*$F225)+(AX$134*INDEX('Term Pricing'!$R$898:$R$1077,MATCH('Project 1'!AX$8,'Term Pricing'!$C$898:$C$1077,0))*$E225*(1-$F225))</f>
        <v>0</v>
      </c>
      <c r="AY225" s="212">
        <f ca="1">(AY$134*INDEX('Term Pricing'!$Q$898:$Q$1077,MATCH('Project 1'!AY$8,'Term Pricing'!$C$898:$C$1077,0))*$E225*$F225)+(AY$134*INDEX('Term Pricing'!$R$898:$R$1077,MATCH('Project 1'!AY$8,'Term Pricing'!$C$898:$C$1077,0))*$E225*(1-$F225))</f>
        <v>0</v>
      </c>
      <c r="AZ225" s="212">
        <f ca="1">(AZ$134*INDEX('Term Pricing'!$Q$898:$Q$1077,MATCH('Project 1'!AZ$8,'Term Pricing'!$C$898:$C$1077,0))*$E225*$F225)+(AZ$134*INDEX('Term Pricing'!$R$898:$R$1077,MATCH('Project 1'!AZ$8,'Term Pricing'!$C$898:$C$1077,0))*$E225*(1-$F225))</f>
        <v>0</v>
      </c>
      <c r="BA225" s="212">
        <f ca="1">(BA$134*INDEX('Term Pricing'!$Q$898:$Q$1077,MATCH('Project 1'!BA$8,'Term Pricing'!$C$898:$C$1077,0))*$E225*$F225)+(BA$134*INDEX('Term Pricing'!$R$898:$R$1077,MATCH('Project 1'!BA$8,'Term Pricing'!$C$898:$C$1077,0))*$E225*(1-$F225))</f>
        <v>0</v>
      </c>
      <c r="BB225" s="212">
        <f ca="1">(BB$134*INDEX('Term Pricing'!$Q$898:$Q$1077,MATCH('Project 1'!BB$8,'Term Pricing'!$C$898:$C$1077,0))*$E225*$F225)+(BB$134*INDEX('Term Pricing'!$R$898:$R$1077,MATCH('Project 1'!BB$8,'Term Pricing'!$C$898:$C$1077,0))*$E225*(1-$F225))</f>
        <v>0</v>
      </c>
      <c r="BC225" s="212">
        <f ca="1">(BC$134*INDEX('Term Pricing'!$Q$898:$Q$1077,MATCH('Project 1'!BC$8,'Term Pricing'!$C$898:$C$1077,0))*$E225*$F225)+(BC$134*INDEX('Term Pricing'!$R$898:$R$1077,MATCH('Project 1'!BC$8,'Term Pricing'!$C$898:$C$1077,0))*$E225*(1-$F225))</f>
        <v>0</v>
      </c>
      <c r="BD225" s="212">
        <f ca="1">(BD$134*INDEX('Term Pricing'!$Q$898:$Q$1077,MATCH('Project 1'!BD$8,'Term Pricing'!$C$898:$C$1077,0))*$E225*$F225)+(BD$134*INDEX('Term Pricing'!$R$898:$R$1077,MATCH('Project 1'!BD$8,'Term Pricing'!$C$898:$C$1077,0))*$E225*(1-$F225))</f>
        <v>0</v>
      </c>
      <c r="BE225" s="212">
        <f ca="1">(BE$134*INDEX('Term Pricing'!$Q$898:$Q$1077,MATCH('Project 1'!BE$8,'Term Pricing'!$C$898:$C$1077,0))*$E225*$F225)+(BE$134*INDEX('Term Pricing'!$R$898:$R$1077,MATCH('Project 1'!BE$8,'Term Pricing'!$C$898:$C$1077,0))*$E225*(1-$F225))</f>
        <v>0</v>
      </c>
      <c r="BF225" s="212">
        <f ca="1">(BF$134*INDEX('Term Pricing'!$Q$898:$Q$1077,MATCH('Project 1'!BF$8,'Term Pricing'!$C$898:$C$1077,0))*$E225*$F225)+(BF$134*INDEX('Term Pricing'!$R$898:$R$1077,MATCH('Project 1'!BF$8,'Term Pricing'!$C$898:$C$1077,0))*$E225*(1-$F225))</f>
        <v>0</v>
      </c>
      <c r="BG225" s="212">
        <f ca="1">(BG$134*INDEX('Term Pricing'!$Q$898:$Q$1077,MATCH('Project 1'!BG$8,'Term Pricing'!$C$898:$C$1077,0))*$E225*$F225)+(BG$134*INDEX('Term Pricing'!$R$898:$R$1077,MATCH('Project 1'!BG$8,'Term Pricing'!$C$898:$C$1077,0))*$E225*(1-$F225))</f>
        <v>0</v>
      </c>
      <c r="BH225" s="212">
        <f ca="1">(BH$134*INDEX('Term Pricing'!$Q$898:$Q$1077,MATCH('Project 1'!BH$8,'Term Pricing'!$C$898:$C$1077,0))*$E225*$F225)+(BH$134*INDEX('Term Pricing'!$R$898:$R$1077,MATCH('Project 1'!BH$8,'Term Pricing'!$C$898:$C$1077,0))*$E225*(1-$F225))</f>
        <v>0</v>
      </c>
      <c r="BI225" s="212">
        <f ca="1">(BI$134*INDEX('Term Pricing'!$Q$898:$Q$1077,MATCH('Project 1'!BI$8,'Term Pricing'!$C$898:$C$1077,0))*$E225*$F225)+(BI$134*INDEX('Term Pricing'!$R$898:$R$1077,MATCH('Project 1'!BI$8,'Term Pricing'!$C$898:$C$1077,0))*$E225*(1-$F225))</f>
        <v>0</v>
      </c>
      <c r="BJ225" s="212">
        <f ca="1">(BJ$134*INDEX('Term Pricing'!$Q$898:$Q$1077,MATCH('Project 1'!BJ$8,'Term Pricing'!$C$898:$C$1077,0))*$E225*$F225)+(BJ$134*INDEX('Term Pricing'!$R$898:$R$1077,MATCH('Project 1'!BJ$8,'Term Pricing'!$C$898:$C$1077,0))*$E225*(1-$F225))</f>
        <v>0</v>
      </c>
      <c r="BK225" s="212">
        <f ca="1">(BK$134*INDEX('Term Pricing'!$Q$898:$Q$1077,MATCH('Project 1'!BK$8,'Term Pricing'!$C$898:$C$1077,0))*$E225*$F225)+(BK$134*INDEX('Term Pricing'!$R$898:$R$1077,MATCH('Project 1'!BK$8,'Term Pricing'!$C$898:$C$1077,0))*$E225*(1-$F225))</f>
        <v>0</v>
      </c>
      <c r="BL225" s="212">
        <f ca="1">(BL$134*INDEX('Term Pricing'!$Q$898:$Q$1077,MATCH('Project 1'!BL$8,'Term Pricing'!$C$898:$C$1077,0))*$E225*$F225)+(BL$134*INDEX('Term Pricing'!$R$898:$R$1077,MATCH('Project 1'!BL$8,'Term Pricing'!$C$898:$C$1077,0))*$E225*(1-$F225))</f>
        <v>0</v>
      </c>
      <c r="BM225" s="212">
        <f ca="1">(BM$134*INDEX('Term Pricing'!$Q$898:$Q$1077,MATCH('Project 1'!BM$8,'Term Pricing'!$C$898:$C$1077,0))*$E225*$F225)+(BM$134*INDEX('Term Pricing'!$R$898:$R$1077,MATCH('Project 1'!BM$8,'Term Pricing'!$C$898:$C$1077,0))*$E225*(1-$F225))</f>
        <v>0</v>
      </c>
      <c r="BN225" s="212">
        <f ca="1">(BN$134*INDEX('Term Pricing'!$Q$898:$Q$1077,MATCH('Project 1'!BN$8,'Term Pricing'!$C$898:$C$1077,0))*$E225*$F225)+(BN$134*INDEX('Term Pricing'!$R$898:$R$1077,MATCH('Project 1'!BN$8,'Term Pricing'!$C$898:$C$1077,0))*$E225*(1-$F225))</f>
        <v>0</v>
      </c>
      <c r="BO225" s="212">
        <f ca="1">(BO$134*INDEX('Term Pricing'!$Q$898:$Q$1077,MATCH('Project 1'!BO$8,'Term Pricing'!$C$898:$C$1077,0))*$E225*$F225)+(BO$134*INDEX('Term Pricing'!$R$898:$R$1077,MATCH('Project 1'!BO$8,'Term Pricing'!$C$898:$C$1077,0))*$E225*(1-$F225))</f>
        <v>0</v>
      </c>
      <c r="BP225" s="212">
        <f ca="1">(BP$134*INDEX('Term Pricing'!$Q$898:$Q$1077,MATCH('Project 1'!BP$8,'Term Pricing'!$C$898:$C$1077,0))*$E225*$F225)+(BP$134*INDEX('Term Pricing'!$R$898:$R$1077,MATCH('Project 1'!BP$8,'Term Pricing'!$C$898:$C$1077,0))*$E225*(1-$F225))</f>
        <v>0</v>
      </c>
      <c r="BQ225" s="212">
        <f ca="1">(BQ$134*INDEX('Term Pricing'!$Q$898:$Q$1077,MATCH('Project 1'!BQ$8,'Term Pricing'!$C$898:$C$1077,0))*$E225*$F225)+(BQ$134*INDEX('Term Pricing'!$R$898:$R$1077,MATCH('Project 1'!BQ$8,'Term Pricing'!$C$898:$C$1077,0))*$E225*(1-$F225))</f>
        <v>0</v>
      </c>
      <c r="BR225" s="212">
        <f ca="1">(BR$134*INDEX('Term Pricing'!$Q$898:$Q$1077,MATCH('Project 1'!BR$8,'Term Pricing'!$C$898:$C$1077,0))*$E225*$F225)+(BR$134*INDEX('Term Pricing'!$R$898:$R$1077,MATCH('Project 1'!BR$8,'Term Pricing'!$C$898:$C$1077,0))*$E225*(1-$F225))</f>
        <v>0</v>
      </c>
      <c r="BS225" s="212">
        <f ca="1">(BS$134*INDEX('Term Pricing'!$Q$898:$Q$1077,MATCH('Project 1'!BS$8,'Term Pricing'!$C$898:$C$1077,0))*$E225*$F225)+(BS$134*INDEX('Term Pricing'!$R$898:$R$1077,MATCH('Project 1'!BS$8,'Term Pricing'!$C$898:$C$1077,0))*$E225*(1-$F225))</f>
        <v>0</v>
      </c>
      <c r="BT225" s="212">
        <f ca="1">(BT$134*INDEX('Term Pricing'!$Q$898:$Q$1077,MATCH('Project 1'!BT$8,'Term Pricing'!$C$898:$C$1077,0))*$E225*$F225)+(BT$134*INDEX('Term Pricing'!$R$898:$R$1077,MATCH('Project 1'!BT$8,'Term Pricing'!$C$898:$C$1077,0))*$E225*(1-$F225))</f>
        <v>0</v>
      </c>
      <c r="BU225" s="212">
        <f ca="1">(BU$134*INDEX('Term Pricing'!$Q$898:$Q$1077,MATCH('Project 1'!BU$8,'Term Pricing'!$C$898:$C$1077,0))*$E225*$F225)+(BU$134*INDEX('Term Pricing'!$R$898:$R$1077,MATCH('Project 1'!BU$8,'Term Pricing'!$C$898:$C$1077,0))*$E225*(1-$F225))</f>
        <v>0</v>
      </c>
      <c r="BV225" s="212">
        <f ca="1">(BV$134*INDEX('Term Pricing'!$Q$898:$Q$1077,MATCH('Project 1'!BV$8,'Term Pricing'!$C$898:$C$1077,0))*$E225*$F225)+(BV$134*INDEX('Term Pricing'!$R$898:$R$1077,MATCH('Project 1'!BV$8,'Term Pricing'!$C$898:$C$1077,0))*$E225*(1-$F225))</f>
        <v>0</v>
      </c>
      <c r="BW225" s="212">
        <f ca="1">(BW$134*INDEX('Term Pricing'!$Q$898:$Q$1077,MATCH('Project 1'!BW$8,'Term Pricing'!$C$898:$C$1077,0))*$E225*$F225)+(BW$134*INDEX('Term Pricing'!$R$898:$R$1077,MATCH('Project 1'!BW$8,'Term Pricing'!$C$898:$C$1077,0))*$E225*(1-$F225))</f>
        <v>0</v>
      </c>
      <c r="BX225" s="212">
        <f ca="1">(BX$134*INDEX('Term Pricing'!$Q$898:$Q$1077,MATCH('Project 1'!BX$8,'Term Pricing'!$C$898:$C$1077,0))*$E225*$F225)+(BX$134*INDEX('Term Pricing'!$R$898:$R$1077,MATCH('Project 1'!BX$8,'Term Pricing'!$C$898:$C$1077,0))*$E225*(1-$F225))</f>
        <v>0</v>
      </c>
      <c r="BY225" s="212">
        <f ca="1">(BY$134*INDEX('Term Pricing'!$Q$898:$Q$1077,MATCH('Project 1'!BY$8,'Term Pricing'!$C$898:$C$1077,0))*$E225*$F225)+(BY$134*INDEX('Term Pricing'!$R$898:$R$1077,MATCH('Project 1'!BY$8,'Term Pricing'!$C$898:$C$1077,0))*$E225*(1-$F225))</f>
        <v>0</v>
      </c>
      <c r="BZ225" s="212">
        <f ca="1">(BZ$134*INDEX('Term Pricing'!$Q$898:$Q$1077,MATCH('Project 1'!BZ$8,'Term Pricing'!$C$898:$C$1077,0))*$E225*$F225)+(BZ$134*INDEX('Term Pricing'!$R$898:$R$1077,MATCH('Project 1'!BZ$8,'Term Pricing'!$C$898:$C$1077,0))*$E225*(1-$F225))</f>
        <v>0</v>
      </c>
      <c r="CA225" s="212">
        <f ca="1">(CA$134*INDEX('Term Pricing'!$Q$898:$Q$1077,MATCH('Project 1'!CA$8,'Term Pricing'!$C$898:$C$1077,0))*$E225*$F225)+(CA$134*INDEX('Term Pricing'!$R$898:$R$1077,MATCH('Project 1'!CA$8,'Term Pricing'!$C$898:$C$1077,0))*$E225*(1-$F225))</f>
        <v>0</v>
      </c>
      <c r="CB225" s="212">
        <f ca="1">(CB$134*INDEX('Term Pricing'!$Q$898:$Q$1077,MATCH('Project 1'!CB$8,'Term Pricing'!$C$898:$C$1077,0))*$E225*$F225)+(CB$134*INDEX('Term Pricing'!$R$898:$R$1077,MATCH('Project 1'!CB$8,'Term Pricing'!$C$898:$C$1077,0))*$E225*(1-$F225))</f>
        <v>0</v>
      </c>
      <c r="CC225" s="212">
        <f ca="1">(CC$134*INDEX('Term Pricing'!$Q$898:$Q$1077,MATCH('Project 1'!CC$8,'Term Pricing'!$C$898:$C$1077,0))*$E225*$F225)+(CC$134*INDEX('Term Pricing'!$R$898:$R$1077,MATCH('Project 1'!CC$8,'Term Pricing'!$C$898:$C$1077,0))*$E225*(1-$F225))</f>
        <v>0</v>
      </c>
      <c r="CD225" s="212">
        <f ca="1">(CD$134*INDEX('Term Pricing'!$Q$898:$Q$1077,MATCH('Project 1'!CD$8,'Term Pricing'!$C$898:$C$1077,0))*$E225*$F225)+(CD$134*INDEX('Term Pricing'!$R$898:$R$1077,MATCH('Project 1'!CD$8,'Term Pricing'!$C$898:$C$1077,0))*$E225*(1-$F225))</f>
        <v>0</v>
      </c>
      <c r="CE225" s="212">
        <f ca="1">(CE$134*INDEX('Term Pricing'!$Q$898:$Q$1077,MATCH('Project 1'!CE$8,'Term Pricing'!$C$898:$C$1077,0))*$E225*$F225)+(CE$134*INDEX('Term Pricing'!$R$898:$R$1077,MATCH('Project 1'!CE$8,'Term Pricing'!$C$898:$C$1077,0))*$E225*(1-$F225))</f>
        <v>0</v>
      </c>
      <c r="CF225" s="212">
        <f ca="1">(CF$134*INDEX('Term Pricing'!$Q$898:$Q$1077,MATCH('Project 1'!CF$8,'Term Pricing'!$C$898:$C$1077,0))*$E225*$F225)+(CF$134*INDEX('Term Pricing'!$R$898:$R$1077,MATCH('Project 1'!CF$8,'Term Pricing'!$C$898:$C$1077,0))*$E225*(1-$F225))</f>
        <v>0</v>
      </c>
      <c r="CG225" s="212">
        <f ca="1">(CG$134*INDEX('Term Pricing'!$Q$898:$Q$1077,MATCH('Project 1'!CG$8,'Term Pricing'!$C$898:$C$1077,0))*$E225*$F225)+(CG$134*INDEX('Term Pricing'!$R$898:$R$1077,MATCH('Project 1'!CG$8,'Term Pricing'!$C$898:$C$1077,0))*$E225*(1-$F225))</f>
        <v>0</v>
      </c>
      <c r="CH225" s="212">
        <f ca="1">(CH$134*INDEX('Term Pricing'!$Q$898:$Q$1077,MATCH('Project 1'!CH$8,'Term Pricing'!$C$898:$C$1077,0))*$E225*$F225)+(CH$134*INDEX('Term Pricing'!$R$898:$R$1077,MATCH('Project 1'!CH$8,'Term Pricing'!$C$898:$C$1077,0))*$E225*(1-$F225))</f>
        <v>0</v>
      </c>
      <c r="CI225" s="212">
        <f ca="1">(CI$134*INDEX('Term Pricing'!$Q$898:$Q$1077,MATCH('Project 1'!CI$8,'Term Pricing'!$C$898:$C$1077,0))*$E225*$F225)+(CI$134*INDEX('Term Pricing'!$R$898:$R$1077,MATCH('Project 1'!CI$8,'Term Pricing'!$C$898:$C$1077,0))*$E225*(1-$F225))</f>
        <v>0</v>
      </c>
      <c r="CJ225" s="212">
        <f ca="1">(CJ$134*INDEX('Term Pricing'!$Q$898:$Q$1077,MATCH('Project 1'!CJ$8,'Term Pricing'!$C$898:$C$1077,0))*$E225*$F225)+(CJ$134*INDEX('Term Pricing'!$R$898:$R$1077,MATCH('Project 1'!CJ$8,'Term Pricing'!$C$898:$C$1077,0))*$E225*(1-$F225))</f>
        <v>0</v>
      </c>
      <c r="CK225" s="212">
        <f ca="1">(CK$134*INDEX('Term Pricing'!$Q$898:$Q$1077,MATCH('Project 1'!CK$8,'Term Pricing'!$C$898:$C$1077,0))*$E225*$F225)+(CK$134*INDEX('Term Pricing'!$R$898:$R$1077,MATCH('Project 1'!CK$8,'Term Pricing'!$C$898:$C$1077,0))*$E225*(1-$F225))</f>
        <v>0</v>
      </c>
      <c r="CL225" s="212">
        <f ca="1">(CL$134*INDEX('Term Pricing'!$Q$898:$Q$1077,MATCH('Project 1'!CL$8,'Term Pricing'!$C$898:$C$1077,0))*$E225*$F225)+(CL$134*INDEX('Term Pricing'!$R$898:$R$1077,MATCH('Project 1'!CL$8,'Term Pricing'!$C$898:$C$1077,0))*$E225*(1-$F225))</f>
        <v>0</v>
      </c>
      <c r="CM225" s="212">
        <f ca="1">(CM$134*INDEX('Term Pricing'!$Q$898:$Q$1077,MATCH('Project 1'!CM$8,'Term Pricing'!$C$898:$C$1077,0))*$E225*$F225)+(CM$134*INDEX('Term Pricing'!$R$898:$R$1077,MATCH('Project 1'!CM$8,'Term Pricing'!$C$898:$C$1077,0))*$E225*(1-$F225))</f>
        <v>0</v>
      </c>
      <c r="CN225" s="212">
        <f ca="1">(CN$134*INDEX('Term Pricing'!$Q$898:$Q$1077,MATCH('Project 1'!CN$8,'Term Pricing'!$C$898:$C$1077,0))*$E225*$F225)+(CN$134*INDEX('Term Pricing'!$R$898:$R$1077,MATCH('Project 1'!CN$8,'Term Pricing'!$C$898:$C$1077,0))*$E225*(1-$F225))</f>
        <v>0</v>
      </c>
      <c r="CO225" s="212">
        <f ca="1">(CO$134*INDEX('Term Pricing'!$Q$898:$Q$1077,MATCH('Project 1'!CO$8,'Term Pricing'!$C$898:$C$1077,0))*$E225*$F225)+(CO$134*INDEX('Term Pricing'!$R$898:$R$1077,MATCH('Project 1'!CO$8,'Term Pricing'!$C$898:$C$1077,0))*$E225*(1-$F225))</f>
        <v>0</v>
      </c>
      <c r="CP225" s="212">
        <f ca="1">(CP$134*INDEX('Term Pricing'!$Q$898:$Q$1077,MATCH('Project 1'!CP$8,'Term Pricing'!$C$898:$C$1077,0))*$E225*$F225)+(CP$134*INDEX('Term Pricing'!$R$898:$R$1077,MATCH('Project 1'!CP$8,'Term Pricing'!$C$898:$C$1077,0))*$E225*(1-$F225))</f>
        <v>0</v>
      </c>
      <c r="CQ225" s="212">
        <f ca="1">(CQ$134*INDEX('Term Pricing'!$Q$898:$Q$1077,MATCH('Project 1'!CQ$8,'Term Pricing'!$C$898:$C$1077,0))*$E225*$F225)+(CQ$134*INDEX('Term Pricing'!$R$898:$R$1077,MATCH('Project 1'!CQ$8,'Term Pricing'!$C$898:$C$1077,0))*$E225*(1-$F225))</f>
        <v>0</v>
      </c>
      <c r="CR225" s="212">
        <f ca="1">(CR$134*INDEX('Term Pricing'!$Q$898:$Q$1077,MATCH('Project 1'!CR$8,'Term Pricing'!$C$898:$C$1077,0))*$E225*$F225)+(CR$134*INDEX('Term Pricing'!$R$898:$R$1077,MATCH('Project 1'!CR$8,'Term Pricing'!$C$898:$C$1077,0))*$E225*(1-$F225))</f>
        <v>0</v>
      </c>
      <c r="CS225" s="212">
        <f ca="1">(CS$134*INDEX('Term Pricing'!$Q$898:$Q$1077,MATCH('Project 1'!CS$8,'Term Pricing'!$C$898:$C$1077,0))*$E225*$F225)+(CS$134*INDEX('Term Pricing'!$R$898:$R$1077,MATCH('Project 1'!CS$8,'Term Pricing'!$C$898:$C$1077,0))*$E225*(1-$F225))</f>
        <v>0</v>
      </c>
      <c r="CT225" s="212">
        <f ca="1">(CT$134*INDEX('Term Pricing'!$Q$898:$Q$1077,MATCH('Project 1'!CT$8,'Term Pricing'!$C$898:$C$1077,0))*$E225*$F225)+(CT$134*INDEX('Term Pricing'!$R$898:$R$1077,MATCH('Project 1'!CT$8,'Term Pricing'!$C$898:$C$1077,0))*$E225*(1-$F225))</f>
        <v>0</v>
      </c>
      <c r="CU225" s="212">
        <f ca="1">(CU$134*INDEX('Term Pricing'!$Q$898:$Q$1077,MATCH('Project 1'!CU$8,'Term Pricing'!$C$898:$C$1077,0))*$E225*$F225)+(CU$134*INDEX('Term Pricing'!$R$898:$R$1077,MATCH('Project 1'!CU$8,'Term Pricing'!$C$898:$C$1077,0))*$E225*(1-$F225))</f>
        <v>0</v>
      </c>
      <c r="CV225" s="212">
        <f ca="1">(CV$134*INDEX('Term Pricing'!$Q$898:$Q$1077,MATCH('Project 1'!CV$8,'Term Pricing'!$C$898:$C$1077,0))*$E225*$F225)+(CV$134*INDEX('Term Pricing'!$R$898:$R$1077,MATCH('Project 1'!CV$8,'Term Pricing'!$C$898:$C$1077,0))*$E225*(1-$F225))</f>
        <v>0</v>
      </c>
      <c r="CW225" s="212">
        <f ca="1">(CW$134*INDEX('Term Pricing'!$Q$898:$Q$1077,MATCH('Project 1'!CW$8,'Term Pricing'!$C$898:$C$1077,0))*$E225*$F225)+(CW$134*INDEX('Term Pricing'!$R$898:$R$1077,MATCH('Project 1'!CW$8,'Term Pricing'!$C$898:$C$1077,0))*$E225*(1-$F225))</f>
        <v>0</v>
      </c>
      <c r="CX225" s="212">
        <f ca="1">(CX$134*INDEX('Term Pricing'!$Q$898:$Q$1077,MATCH('Project 1'!CX$8,'Term Pricing'!$C$898:$C$1077,0))*$E225*$F225)+(CX$134*INDEX('Term Pricing'!$R$898:$R$1077,MATCH('Project 1'!CX$8,'Term Pricing'!$C$898:$C$1077,0))*$E225*(1-$F225))</f>
        <v>0</v>
      </c>
      <c r="CY225" s="212">
        <f ca="1">(CY$134*INDEX('Term Pricing'!$Q$898:$Q$1077,MATCH('Project 1'!CY$8,'Term Pricing'!$C$898:$C$1077,0))*$E225*$F225)+(CY$134*INDEX('Term Pricing'!$R$898:$R$1077,MATCH('Project 1'!CY$8,'Term Pricing'!$C$898:$C$1077,0))*$E225*(1-$F225))</f>
        <v>0</v>
      </c>
      <c r="CZ225" s="212">
        <f ca="1">(CZ$134*INDEX('Term Pricing'!$Q$898:$Q$1077,MATCH('Project 1'!CZ$8,'Term Pricing'!$C$898:$C$1077,0))*$E225*$F225)+(CZ$134*INDEX('Term Pricing'!$R$898:$R$1077,MATCH('Project 1'!CZ$8,'Term Pricing'!$C$898:$C$1077,0))*$E225*(1-$F225))</f>
        <v>0</v>
      </c>
      <c r="DA225" s="212">
        <f ca="1">(DA$134*INDEX('Term Pricing'!$Q$898:$Q$1077,MATCH('Project 1'!DA$8,'Term Pricing'!$C$898:$C$1077,0))*$E225*$F225)+(DA$134*INDEX('Term Pricing'!$R$898:$R$1077,MATCH('Project 1'!DA$8,'Term Pricing'!$C$898:$C$1077,0))*$E225*(1-$F225))</f>
        <v>0</v>
      </c>
      <c r="DB225" s="212">
        <f ca="1">(DB$134*INDEX('Term Pricing'!$Q$898:$Q$1077,MATCH('Project 1'!DB$8,'Term Pricing'!$C$898:$C$1077,0))*$E225*$F225)+(DB$134*INDEX('Term Pricing'!$R$898:$R$1077,MATCH('Project 1'!DB$8,'Term Pricing'!$C$898:$C$1077,0))*$E225*(1-$F225))</f>
        <v>0</v>
      </c>
      <c r="DC225" s="212">
        <f ca="1">(DC$134*INDEX('Term Pricing'!$Q$898:$Q$1077,MATCH('Project 1'!DC$8,'Term Pricing'!$C$898:$C$1077,0))*$E225*$F225)+(DC$134*INDEX('Term Pricing'!$R$898:$R$1077,MATCH('Project 1'!DC$8,'Term Pricing'!$C$898:$C$1077,0))*$E225*(1-$F225))</f>
        <v>0</v>
      </c>
      <c r="DD225" s="212">
        <f ca="1">(DD$134*INDEX('Term Pricing'!$Q$898:$Q$1077,MATCH('Project 1'!DD$8,'Term Pricing'!$C$898:$C$1077,0))*$E225*$F225)+(DD$134*INDEX('Term Pricing'!$R$898:$R$1077,MATCH('Project 1'!DD$8,'Term Pricing'!$C$898:$C$1077,0))*$E225*(1-$F225))</f>
        <v>0</v>
      </c>
      <c r="DE225" s="212">
        <f ca="1">(DE$134*INDEX('Term Pricing'!$Q$898:$Q$1077,MATCH('Project 1'!DE$8,'Term Pricing'!$C$898:$C$1077,0))*$E225*$F225)+(DE$134*INDEX('Term Pricing'!$R$898:$R$1077,MATCH('Project 1'!DE$8,'Term Pricing'!$C$898:$C$1077,0))*$E225*(1-$F225))</f>
        <v>0</v>
      </c>
      <c r="DF225" s="212">
        <f ca="1">(DF$134*INDEX('Term Pricing'!$Q$898:$Q$1077,MATCH('Project 1'!DF$8,'Term Pricing'!$C$898:$C$1077,0))*$E225*$F225)+(DF$134*INDEX('Term Pricing'!$R$898:$R$1077,MATCH('Project 1'!DF$8,'Term Pricing'!$C$898:$C$1077,0))*$E225*(1-$F225))</f>
        <v>0</v>
      </c>
      <c r="DG225" s="212">
        <f ca="1">(DG$134*INDEX('Term Pricing'!$Q$898:$Q$1077,MATCH('Project 1'!DG$8,'Term Pricing'!$C$898:$C$1077,0))*$E225*$F225)+(DG$134*INDEX('Term Pricing'!$R$898:$R$1077,MATCH('Project 1'!DG$8,'Term Pricing'!$C$898:$C$1077,0))*$E225*(1-$F225))</f>
        <v>0</v>
      </c>
      <c r="DH225" s="212">
        <f ca="1">(DH$134*INDEX('Term Pricing'!$Q$898:$Q$1077,MATCH('Project 1'!DH$8,'Term Pricing'!$C$898:$C$1077,0))*$E225*$F225)+(DH$134*INDEX('Term Pricing'!$R$898:$R$1077,MATCH('Project 1'!DH$8,'Term Pricing'!$C$898:$C$1077,0))*$E225*(1-$F225))</f>
        <v>0</v>
      </c>
      <c r="DI225" s="212">
        <f ca="1">(DI$134*INDEX('Term Pricing'!$Q$898:$Q$1077,MATCH('Project 1'!DI$8,'Term Pricing'!$C$898:$C$1077,0))*$E225*$F225)+(DI$134*INDEX('Term Pricing'!$R$898:$R$1077,MATCH('Project 1'!DI$8,'Term Pricing'!$C$898:$C$1077,0))*$E225*(1-$F225))</f>
        <v>0</v>
      </c>
      <c r="DJ225" s="212">
        <f ca="1">(DJ$134*INDEX('Term Pricing'!$Q$898:$Q$1077,MATCH('Project 1'!DJ$8,'Term Pricing'!$C$898:$C$1077,0))*$E225*$F225)+(DJ$134*INDEX('Term Pricing'!$R$898:$R$1077,MATCH('Project 1'!DJ$8,'Term Pricing'!$C$898:$C$1077,0))*$E225*(1-$F225))</f>
        <v>0</v>
      </c>
      <c r="DK225" s="212">
        <f ca="1">(DK$134*INDEX('Term Pricing'!$Q$898:$Q$1077,MATCH('Project 1'!DK$8,'Term Pricing'!$C$898:$C$1077,0))*$E225*$F225)+(DK$134*INDEX('Term Pricing'!$R$898:$R$1077,MATCH('Project 1'!DK$8,'Term Pricing'!$C$898:$C$1077,0))*$E225*(1-$F225))</f>
        <v>0</v>
      </c>
      <c r="DL225" s="212">
        <f ca="1">(DL$134*INDEX('Term Pricing'!$Q$898:$Q$1077,MATCH('Project 1'!DL$8,'Term Pricing'!$C$898:$C$1077,0))*$E225*$F225)+(DL$134*INDEX('Term Pricing'!$R$898:$R$1077,MATCH('Project 1'!DL$8,'Term Pricing'!$C$898:$C$1077,0))*$E225*(1-$F225))</f>
        <v>0</v>
      </c>
      <c r="DM225" s="212">
        <f ca="1">(DM$134*INDEX('Term Pricing'!$Q$898:$Q$1077,MATCH('Project 1'!DM$8,'Term Pricing'!$C$898:$C$1077,0))*$E225*$F225)+(DM$134*INDEX('Term Pricing'!$R$898:$R$1077,MATCH('Project 1'!DM$8,'Term Pricing'!$C$898:$C$1077,0))*$E225*(1-$F225))</f>
        <v>0</v>
      </c>
      <c r="DN225" s="212">
        <f ca="1">(DN$134*INDEX('Term Pricing'!$Q$898:$Q$1077,MATCH('Project 1'!DN$8,'Term Pricing'!$C$898:$C$1077,0))*$E225*$F225)+(DN$134*INDEX('Term Pricing'!$R$898:$R$1077,MATCH('Project 1'!DN$8,'Term Pricing'!$C$898:$C$1077,0))*$E225*(1-$F225))</f>
        <v>0</v>
      </c>
      <c r="DO225" s="212">
        <f ca="1">(DO$134*INDEX('Term Pricing'!$Q$898:$Q$1077,MATCH('Project 1'!DO$8,'Term Pricing'!$C$898:$C$1077,0))*$E225*$F225)+(DO$134*INDEX('Term Pricing'!$R$898:$R$1077,MATCH('Project 1'!DO$8,'Term Pricing'!$C$898:$C$1077,0))*$E225*(1-$F225))</f>
        <v>0</v>
      </c>
      <c r="DP225" s="212">
        <f ca="1">(DP$134*INDEX('Term Pricing'!$Q$898:$Q$1077,MATCH('Project 1'!DP$8,'Term Pricing'!$C$898:$C$1077,0))*$E225*$F225)+(DP$134*INDEX('Term Pricing'!$R$898:$R$1077,MATCH('Project 1'!DP$8,'Term Pricing'!$C$898:$C$1077,0))*$E225*(1-$F225))</f>
        <v>0</v>
      </c>
      <c r="DQ225" s="212">
        <f ca="1">(DQ$134*INDEX('Term Pricing'!$Q$898:$Q$1077,MATCH('Project 1'!DQ$8,'Term Pricing'!$C$898:$C$1077,0))*$E225*$F225)+(DQ$134*INDEX('Term Pricing'!$R$898:$R$1077,MATCH('Project 1'!DQ$8,'Term Pricing'!$C$898:$C$1077,0))*$E225*(1-$F225))</f>
        <v>0</v>
      </c>
      <c r="DR225" s="212">
        <f ca="1">(DR$134*INDEX('Term Pricing'!$Q$898:$Q$1077,MATCH('Project 1'!DR$8,'Term Pricing'!$C$898:$C$1077,0))*$E225*$F225)+(DR$134*INDEX('Term Pricing'!$R$898:$R$1077,MATCH('Project 1'!DR$8,'Term Pricing'!$C$898:$C$1077,0))*$E225*(1-$F225))</f>
        <v>0</v>
      </c>
      <c r="DS225" s="212">
        <f ca="1">(DS$134*INDEX('Term Pricing'!$Q$898:$Q$1077,MATCH('Project 1'!DS$8,'Term Pricing'!$C$898:$C$1077,0))*$E225*$F225)+(DS$134*INDEX('Term Pricing'!$R$898:$R$1077,MATCH('Project 1'!DS$8,'Term Pricing'!$C$898:$C$1077,0))*$E225*(1-$F225))</f>
        <v>0</v>
      </c>
      <c r="DT225" s="212">
        <f ca="1">(DT$134*INDEX('Term Pricing'!$Q$898:$Q$1077,MATCH('Project 1'!DT$8,'Term Pricing'!$C$898:$C$1077,0))*$E225*$F225)+(DT$134*INDEX('Term Pricing'!$R$898:$R$1077,MATCH('Project 1'!DT$8,'Term Pricing'!$C$898:$C$1077,0))*$E225*(1-$F225))</f>
        <v>0</v>
      </c>
      <c r="DU225" s="212">
        <f ca="1">(DU$134*INDEX('Term Pricing'!$Q$898:$Q$1077,MATCH('Project 1'!DU$8,'Term Pricing'!$C$898:$C$1077,0))*$E225*$F225)+(DU$134*INDEX('Term Pricing'!$R$898:$R$1077,MATCH('Project 1'!DU$8,'Term Pricing'!$C$898:$C$1077,0))*$E225*(1-$F225))</f>
        <v>0</v>
      </c>
      <c r="DV225" s="212">
        <f ca="1">(DV$134*INDEX('Term Pricing'!$Q$898:$Q$1077,MATCH('Project 1'!DV$8,'Term Pricing'!$C$898:$C$1077,0))*$E225*$F225)+(DV$134*INDEX('Term Pricing'!$R$898:$R$1077,MATCH('Project 1'!DV$8,'Term Pricing'!$C$898:$C$1077,0))*$E225*(1-$F225))</f>
        <v>0</v>
      </c>
      <c r="DW225" s="212">
        <f ca="1">(DW$134*INDEX('Term Pricing'!$Q$898:$Q$1077,MATCH('Project 1'!DW$8,'Term Pricing'!$C$898:$C$1077,0))*$E225*$F225)+(DW$134*INDEX('Term Pricing'!$R$898:$R$1077,MATCH('Project 1'!DW$8,'Term Pricing'!$C$898:$C$1077,0))*$E225*(1-$F225))</f>
        <v>0</v>
      </c>
      <c r="DX225" s="212">
        <f ca="1">(DX$134*INDEX('Term Pricing'!$Q$898:$Q$1077,MATCH('Project 1'!DX$8,'Term Pricing'!$C$898:$C$1077,0))*$E225*$F225)+(DX$134*INDEX('Term Pricing'!$R$898:$R$1077,MATCH('Project 1'!DX$8,'Term Pricing'!$C$898:$C$1077,0))*$E225*(1-$F225))</f>
        <v>0</v>
      </c>
      <c r="DY225" s="212">
        <f ca="1">(DY$134*INDEX('Term Pricing'!$Q$898:$Q$1077,MATCH('Project 1'!DY$8,'Term Pricing'!$C$898:$C$1077,0))*$E225*$F225)+(DY$134*INDEX('Term Pricing'!$R$898:$R$1077,MATCH('Project 1'!DY$8,'Term Pricing'!$C$898:$C$1077,0))*$E225*(1-$F225))</f>
        <v>0</v>
      </c>
      <c r="DZ225" s="212">
        <f ca="1">(DZ$134*INDEX('Term Pricing'!$Q$898:$Q$1077,MATCH('Project 1'!DZ$8,'Term Pricing'!$C$898:$C$1077,0))*$E225*$F225)+(DZ$134*INDEX('Term Pricing'!$R$898:$R$1077,MATCH('Project 1'!DZ$8,'Term Pricing'!$C$898:$C$1077,0))*$E225*(1-$F225))</f>
        <v>0</v>
      </c>
    </row>
    <row r="226" spans="1:130" outlineLevel="1">
      <c r="A226" s="151"/>
      <c r="C226" s="34" t="s">
        <v>260</v>
      </c>
      <c r="E226" s="70">
        <f>Inputs!H154</f>
        <v>0</v>
      </c>
      <c r="F226" s="70">
        <f>Inputs!I154</f>
        <v>0</v>
      </c>
      <c r="G226" s="54" t="s">
        <v>83</v>
      </c>
      <c r="H226" s="279">
        <f ca="1">IFERROR(SUM($J226:$DZ226)/(SUM($J$134:$DZ$134)*E226),0)</f>
        <v>0</v>
      </c>
      <c r="I226" s="29"/>
      <c r="J226" s="212">
        <f ca="1">(J$134*INDEX('Term Pricing'!$Q$1083:$Q$1262,MATCH('Project 1'!J$8,'Term Pricing'!$C$1083:$C$1262,0))*$E226*$F226)+(J$134*INDEX('Term Pricing'!$R$1083:$R$1262,MATCH('Project 1'!J$8,'Term Pricing'!$C$1083:$C$1262,0))*$E226*(1-$F226))</f>
        <v>0</v>
      </c>
      <c r="K226" s="212">
        <f ca="1">(K$134*INDEX('Term Pricing'!$Q$1083:$Q$1262,MATCH('Project 1'!K$8,'Term Pricing'!$C$1083:$C$1262,0))*$E226*$F226)+(K$134*INDEX('Term Pricing'!$R$1083:$R$1262,MATCH('Project 1'!K$8,'Term Pricing'!$C$1083:$C$1262,0))*$E226*(1-$F226))</f>
        <v>0</v>
      </c>
      <c r="L226" s="212">
        <f ca="1">(L$134*INDEX('Term Pricing'!$Q$1083:$Q$1262,MATCH('Project 1'!L$8,'Term Pricing'!$C$1083:$C$1262,0))*$E226*$F226)+(L$134*INDEX('Term Pricing'!$R$1083:$R$1262,MATCH('Project 1'!L$8,'Term Pricing'!$C$1083:$C$1262,0))*$E226*(1-$F226))</f>
        <v>0</v>
      </c>
      <c r="M226" s="212">
        <f ca="1">(M$134*INDEX('Term Pricing'!$Q$1083:$Q$1262,MATCH('Project 1'!M$8,'Term Pricing'!$C$1083:$C$1262,0))*$E226*$F226)+(M$134*INDEX('Term Pricing'!$R$1083:$R$1262,MATCH('Project 1'!M$8,'Term Pricing'!$C$1083:$C$1262,0))*$E226*(1-$F226))</f>
        <v>0</v>
      </c>
      <c r="N226" s="212">
        <f ca="1">(N$134*INDEX('Term Pricing'!$Q$1083:$Q$1262,MATCH('Project 1'!N$8,'Term Pricing'!$C$1083:$C$1262,0))*$E226*$F226)+(N$134*INDEX('Term Pricing'!$R$1083:$R$1262,MATCH('Project 1'!N$8,'Term Pricing'!$C$1083:$C$1262,0))*$E226*(1-$F226))</f>
        <v>0</v>
      </c>
      <c r="O226" s="212">
        <f ca="1">(O$134*INDEX('Term Pricing'!$Q$1083:$Q$1262,MATCH('Project 1'!O$8,'Term Pricing'!$C$1083:$C$1262,0))*$E226*$F226)+(O$134*INDEX('Term Pricing'!$R$1083:$R$1262,MATCH('Project 1'!O$8,'Term Pricing'!$C$1083:$C$1262,0))*$E226*(1-$F226))</f>
        <v>0</v>
      </c>
      <c r="P226" s="212">
        <f ca="1">(P$134*INDEX('Term Pricing'!$Q$1083:$Q$1262,MATCH('Project 1'!P$8,'Term Pricing'!$C$1083:$C$1262,0))*$E226*$F226)+(P$134*INDEX('Term Pricing'!$R$1083:$R$1262,MATCH('Project 1'!P$8,'Term Pricing'!$C$1083:$C$1262,0))*$E226*(1-$F226))</f>
        <v>0</v>
      </c>
      <c r="Q226" s="212">
        <f ca="1">(Q$134*INDEX('Term Pricing'!$Q$1083:$Q$1262,MATCH('Project 1'!Q$8,'Term Pricing'!$C$1083:$C$1262,0))*$E226*$F226)+(Q$134*INDEX('Term Pricing'!$R$1083:$R$1262,MATCH('Project 1'!Q$8,'Term Pricing'!$C$1083:$C$1262,0))*$E226*(1-$F226))</f>
        <v>0</v>
      </c>
      <c r="R226" s="212">
        <f ca="1">(R$134*INDEX('Term Pricing'!$Q$1083:$Q$1262,MATCH('Project 1'!R$8,'Term Pricing'!$C$1083:$C$1262,0))*$E226*$F226)+(R$134*INDEX('Term Pricing'!$R$1083:$R$1262,MATCH('Project 1'!R$8,'Term Pricing'!$C$1083:$C$1262,0))*$E226*(1-$F226))</f>
        <v>0</v>
      </c>
      <c r="S226" s="212">
        <f ca="1">(S$134*INDEX('Term Pricing'!$Q$1083:$Q$1262,MATCH('Project 1'!S$8,'Term Pricing'!$C$1083:$C$1262,0))*$E226*$F226)+(S$134*INDEX('Term Pricing'!$R$1083:$R$1262,MATCH('Project 1'!S$8,'Term Pricing'!$C$1083:$C$1262,0))*$E226*(1-$F226))</f>
        <v>0</v>
      </c>
      <c r="T226" s="212">
        <f ca="1">(T$134*INDEX('Term Pricing'!$Q$1083:$Q$1262,MATCH('Project 1'!T$8,'Term Pricing'!$C$1083:$C$1262,0))*$E226*$F226)+(T$134*INDEX('Term Pricing'!$R$1083:$R$1262,MATCH('Project 1'!T$8,'Term Pricing'!$C$1083:$C$1262,0))*$E226*(1-$F226))</f>
        <v>0</v>
      </c>
      <c r="U226" s="212">
        <f ca="1">(U$134*INDEX('Term Pricing'!$Q$1083:$Q$1262,MATCH('Project 1'!U$8,'Term Pricing'!$C$1083:$C$1262,0))*$E226*$F226)+(U$134*INDEX('Term Pricing'!$R$1083:$R$1262,MATCH('Project 1'!U$8,'Term Pricing'!$C$1083:$C$1262,0))*$E226*(1-$F226))</f>
        <v>0</v>
      </c>
      <c r="V226" s="212">
        <f ca="1">(V$134*INDEX('Term Pricing'!$Q$1083:$Q$1262,MATCH('Project 1'!V$8,'Term Pricing'!$C$1083:$C$1262,0))*$E226*$F226)+(V$134*INDEX('Term Pricing'!$R$1083:$R$1262,MATCH('Project 1'!V$8,'Term Pricing'!$C$1083:$C$1262,0))*$E226*(1-$F226))</f>
        <v>0</v>
      </c>
      <c r="W226" s="212">
        <f ca="1">(W$134*INDEX('Term Pricing'!$Q$1083:$Q$1262,MATCH('Project 1'!W$8,'Term Pricing'!$C$1083:$C$1262,0))*$E226*$F226)+(W$134*INDEX('Term Pricing'!$R$1083:$R$1262,MATCH('Project 1'!W$8,'Term Pricing'!$C$1083:$C$1262,0))*$E226*(1-$F226))</f>
        <v>0</v>
      </c>
      <c r="X226" s="212">
        <f ca="1">(X$134*INDEX('Term Pricing'!$Q$1083:$Q$1262,MATCH('Project 1'!X$8,'Term Pricing'!$C$1083:$C$1262,0))*$E226*$F226)+(X$134*INDEX('Term Pricing'!$R$1083:$R$1262,MATCH('Project 1'!X$8,'Term Pricing'!$C$1083:$C$1262,0))*$E226*(1-$F226))</f>
        <v>0</v>
      </c>
      <c r="Y226" s="212">
        <f ca="1">(Y$134*INDEX('Term Pricing'!$Q$1083:$Q$1262,MATCH('Project 1'!Y$8,'Term Pricing'!$C$1083:$C$1262,0))*$E226*$F226)+(Y$134*INDEX('Term Pricing'!$R$1083:$R$1262,MATCH('Project 1'!Y$8,'Term Pricing'!$C$1083:$C$1262,0))*$E226*(1-$F226))</f>
        <v>0</v>
      </c>
      <c r="Z226" s="212">
        <f ca="1">(Z$134*INDEX('Term Pricing'!$Q$1083:$Q$1262,MATCH('Project 1'!Z$8,'Term Pricing'!$C$1083:$C$1262,0))*$E226*$F226)+(Z$134*INDEX('Term Pricing'!$R$1083:$R$1262,MATCH('Project 1'!Z$8,'Term Pricing'!$C$1083:$C$1262,0))*$E226*(1-$F226))</f>
        <v>0</v>
      </c>
      <c r="AA226" s="212">
        <f ca="1">(AA$134*INDEX('Term Pricing'!$Q$1083:$Q$1262,MATCH('Project 1'!AA$8,'Term Pricing'!$C$1083:$C$1262,0))*$E226*$F226)+(AA$134*INDEX('Term Pricing'!$R$1083:$R$1262,MATCH('Project 1'!AA$8,'Term Pricing'!$C$1083:$C$1262,0))*$E226*(1-$F226))</f>
        <v>0</v>
      </c>
      <c r="AB226" s="212">
        <f ca="1">(AB$134*INDEX('Term Pricing'!$Q$1083:$Q$1262,MATCH('Project 1'!AB$8,'Term Pricing'!$C$1083:$C$1262,0))*$E226*$F226)+(AB$134*INDEX('Term Pricing'!$R$1083:$R$1262,MATCH('Project 1'!AB$8,'Term Pricing'!$C$1083:$C$1262,0))*$E226*(1-$F226))</f>
        <v>0</v>
      </c>
      <c r="AC226" s="212">
        <f ca="1">(AC$134*INDEX('Term Pricing'!$Q$1083:$Q$1262,MATCH('Project 1'!AC$8,'Term Pricing'!$C$1083:$C$1262,0))*$E226*$F226)+(AC$134*INDEX('Term Pricing'!$R$1083:$R$1262,MATCH('Project 1'!AC$8,'Term Pricing'!$C$1083:$C$1262,0))*$E226*(1-$F226))</f>
        <v>0</v>
      </c>
      <c r="AD226" s="212">
        <f ca="1">(AD$134*INDEX('Term Pricing'!$Q$1083:$Q$1262,MATCH('Project 1'!AD$8,'Term Pricing'!$C$1083:$C$1262,0))*$E226*$F226)+(AD$134*INDEX('Term Pricing'!$R$1083:$R$1262,MATCH('Project 1'!AD$8,'Term Pricing'!$C$1083:$C$1262,0))*$E226*(1-$F226))</f>
        <v>0</v>
      </c>
      <c r="AE226" s="212">
        <f ca="1">(AE$134*INDEX('Term Pricing'!$Q$1083:$Q$1262,MATCH('Project 1'!AE$8,'Term Pricing'!$C$1083:$C$1262,0))*$E226*$F226)+(AE$134*INDEX('Term Pricing'!$R$1083:$R$1262,MATCH('Project 1'!AE$8,'Term Pricing'!$C$1083:$C$1262,0))*$E226*(1-$F226))</f>
        <v>0</v>
      </c>
      <c r="AF226" s="212">
        <f ca="1">(AF$134*INDEX('Term Pricing'!$Q$1083:$Q$1262,MATCH('Project 1'!AF$8,'Term Pricing'!$C$1083:$C$1262,0))*$E226*$F226)+(AF$134*INDEX('Term Pricing'!$R$1083:$R$1262,MATCH('Project 1'!AF$8,'Term Pricing'!$C$1083:$C$1262,0))*$E226*(1-$F226))</f>
        <v>0</v>
      </c>
      <c r="AG226" s="212">
        <f ca="1">(AG$134*INDEX('Term Pricing'!$Q$1083:$Q$1262,MATCH('Project 1'!AG$8,'Term Pricing'!$C$1083:$C$1262,0))*$E226*$F226)+(AG$134*INDEX('Term Pricing'!$R$1083:$R$1262,MATCH('Project 1'!AG$8,'Term Pricing'!$C$1083:$C$1262,0))*$E226*(1-$F226))</f>
        <v>0</v>
      </c>
      <c r="AH226" s="212">
        <f ca="1">(AH$134*INDEX('Term Pricing'!$Q$1083:$Q$1262,MATCH('Project 1'!AH$8,'Term Pricing'!$C$1083:$C$1262,0))*$E226*$F226)+(AH$134*INDEX('Term Pricing'!$R$1083:$R$1262,MATCH('Project 1'!AH$8,'Term Pricing'!$C$1083:$C$1262,0))*$E226*(1-$F226))</f>
        <v>0</v>
      </c>
      <c r="AI226" s="212">
        <f ca="1">(AI$134*INDEX('Term Pricing'!$Q$1083:$Q$1262,MATCH('Project 1'!AI$8,'Term Pricing'!$C$1083:$C$1262,0))*$E226*$F226)+(AI$134*INDEX('Term Pricing'!$R$1083:$R$1262,MATCH('Project 1'!AI$8,'Term Pricing'!$C$1083:$C$1262,0))*$E226*(1-$F226))</f>
        <v>0</v>
      </c>
      <c r="AJ226" s="212">
        <f ca="1">(AJ$134*INDEX('Term Pricing'!$Q$1083:$Q$1262,MATCH('Project 1'!AJ$8,'Term Pricing'!$C$1083:$C$1262,0))*$E226*$F226)+(AJ$134*INDEX('Term Pricing'!$R$1083:$R$1262,MATCH('Project 1'!AJ$8,'Term Pricing'!$C$1083:$C$1262,0))*$E226*(1-$F226))</f>
        <v>0</v>
      </c>
      <c r="AK226" s="212">
        <f ca="1">(AK$134*INDEX('Term Pricing'!$Q$1083:$Q$1262,MATCH('Project 1'!AK$8,'Term Pricing'!$C$1083:$C$1262,0))*$E226*$F226)+(AK$134*INDEX('Term Pricing'!$R$1083:$R$1262,MATCH('Project 1'!AK$8,'Term Pricing'!$C$1083:$C$1262,0))*$E226*(1-$F226))</f>
        <v>0</v>
      </c>
      <c r="AL226" s="212">
        <f ca="1">(AL$134*INDEX('Term Pricing'!$Q$1083:$Q$1262,MATCH('Project 1'!AL$8,'Term Pricing'!$C$1083:$C$1262,0))*$E226*$F226)+(AL$134*INDEX('Term Pricing'!$R$1083:$R$1262,MATCH('Project 1'!AL$8,'Term Pricing'!$C$1083:$C$1262,0))*$E226*(1-$F226))</f>
        <v>0</v>
      </c>
      <c r="AM226" s="212">
        <f ca="1">(AM$134*INDEX('Term Pricing'!$Q$1083:$Q$1262,MATCH('Project 1'!AM$8,'Term Pricing'!$C$1083:$C$1262,0))*$E226*$F226)+(AM$134*INDEX('Term Pricing'!$R$1083:$R$1262,MATCH('Project 1'!AM$8,'Term Pricing'!$C$1083:$C$1262,0))*$E226*(1-$F226))</f>
        <v>0</v>
      </c>
      <c r="AN226" s="212">
        <f ca="1">(AN$134*INDEX('Term Pricing'!$Q$1083:$Q$1262,MATCH('Project 1'!AN$8,'Term Pricing'!$C$1083:$C$1262,0))*$E226*$F226)+(AN$134*INDEX('Term Pricing'!$R$1083:$R$1262,MATCH('Project 1'!AN$8,'Term Pricing'!$C$1083:$C$1262,0))*$E226*(1-$F226))</f>
        <v>0</v>
      </c>
      <c r="AO226" s="212">
        <f ca="1">(AO$134*INDEX('Term Pricing'!$Q$1083:$Q$1262,MATCH('Project 1'!AO$8,'Term Pricing'!$C$1083:$C$1262,0))*$E226*$F226)+(AO$134*INDEX('Term Pricing'!$R$1083:$R$1262,MATCH('Project 1'!AO$8,'Term Pricing'!$C$1083:$C$1262,0))*$E226*(1-$F226))</f>
        <v>0</v>
      </c>
      <c r="AP226" s="212">
        <f ca="1">(AP$134*INDEX('Term Pricing'!$Q$1083:$Q$1262,MATCH('Project 1'!AP$8,'Term Pricing'!$C$1083:$C$1262,0))*$E226*$F226)+(AP$134*INDEX('Term Pricing'!$R$1083:$R$1262,MATCH('Project 1'!AP$8,'Term Pricing'!$C$1083:$C$1262,0))*$E226*(1-$F226))</f>
        <v>0</v>
      </c>
      <c r="AQ226" s="212">
        <f ca="1">(AQ$134*INDEX('Term Pricing'!$Q$1083:$Q$1262,MATCH('Project 1'!AQ$8,'Term Pricing'!$C$1083:$C$1262,0))*$E226*$F226)+(AQ$134*INDEX('Term Pricing'!$R$1083:$R$1262,MATCH('Project 1'!AQ$8,'Term Pricing'!$C$1083:$C$1262,0))*$E226*(1-$F226))</f>
        <v>0</v>
      </c>
      <c r="AR226" s="212">
        <f ca="1">(AR$134*INDEX('Term Pricing'!$Q$1083:$Q$1262,MATCH('Project 1'!AR$8,'Term Pricing'!$C$1083:$C$1262,0))*$E226*$F226)+(AR$134*INDEX('Term Pricing'!$R$1083:$R$1262,MATCH('Project 1'!AR$8,'Term Pricing'!$C$1083:$C$1262,0))*$E226*(1-$F226))</f>
        <v>0</v>
      </c>
      <c r="AS226" s="212">
        <f ca="1">(AS$134*INDEX('Term Pricing'!$Q$1083:$Q$1262,MATCH('Project 1'!AS$8,'Term Pricing'!$C$1083:$C$1262,0))*$E226*$F226)+(AS$134*INDEX('Term Pricing'!$R$1083:$R$1262,MATCH('Project 1'!AS$8,'Term Pricing'!$C$1083:$C$1262,0))*$E226*(1-$F226))</f>
        <v>0</v>
      </c>
      <c r="AT226" s="212">
        <f ca="1">(AT$134*INDEX('Term Pricing'!$Q$1083:$Q$1262,MATCH('Project 1'!AT$8,'Term Pricing'!$C$1083:$C$1262,0))*$E226*$F226)+(AT$134*INDEX('Term Pricing'!$R$1083:$R$1262,MATCH('Project 1'!AT$8,'Term Pricing'!$C$1083:$C$1262,0))*$E226*(1-$F226))</f>
        <v>0</v>
      </c>
      <c r="AU226" s="212">
        <f ca="1">(AU$134*INDEX('Term Pricing'!$Q$1083:$Q$1262,MATCH('Project 1'!AU$8,'Term Pricing'!$C$1083:$C$1262,0))*$E226*$F226)+(AU$134*INDEX('Term Pricing'!$R$1083:$R$1262,MATCH('Project 1'!AU$8,'Term Pricing'!$C$1083:$C$1262,0))*$E226*(1-$F226))</f>
        <v>0</v>
      </c>
      <c r="AV226" s="212">
        <f ca="1">(AV$134*INDEX('Term Pricing'!$Q$1083:$Q$1262,MATCH('Project 1'!AV$8,'Term Pricing'!$C$1083:$C$1262,0))*$E226*$F226)+(AV$134*INDEX('Term Pricing'!$R$1083:$R$1262,MATCH('Project 1'!AV$8,'Term Pricing'!$C$1083:$C$1262,0))*$E226*(1-$F226))</f>
        <v>0</v>
      </c>
      <c r="AW226" s="212">
        <f ca="1">(AW$134*INDEX('Term Pricing'!$Q$1083:$Q$1262,MATCH('Project 1'!AW$8,'Term Pricing'!$C$1083:$C$1262,0))*$E226*$F226)+(AW$134*INDEX('Term Pricing'!$R$1083:$R$1262,MATCH('Project 1'!AW$8,'Term Pricing'!$C$1083:$C$1262,0))*$E226*(1-$F226))</f>
        <v>0</v>
      </c>
      <c r="AX226" s="212">
        <f ca="1">(AX$134*INDEX('Term Pricing'!$Q$1083:$Q$1262,MATCH('Project 1'!AX$8,'Term Pricing'!$C$1083:$C$1262,0))*$E226*$F226)+(AX$134*INDEX('Term Pricing'!$R$1083:$R$1262,MATCH('Project 1'!AX$8,'Term Pricing'!$C$1083:$C$1262,0))*$E226*(1-$F226))</f>
        <v>0</v>
      </c>
      <c r="AY226" s="212">
        <f ca="1">(AY$134*INDEX('Term Pricing'!$Q$1083:$Q$1262,MATCH('Project 1'!AY$8,'Term Pricing'!$C$1083:$C$1262,0))*$E226*$F226)+(AY$134*INDEX('Term Pricing'!$R$1083:$R$1262,MATCH('Project 1'!AY$8,'Term Pricing'!$C$1083:$C$1262,0))*$E226*(1-$F226))</f>
        <v>0</v>
      </c>
      <c r="AZ226" s="212">
        <f ca="1">(AZ$134*INDEX('Term Pricing'!$Q$1083:$Q$1262,MATCH('Project 1'!AZ$8,'Term Pricing'!$C$1083:$C$1262,0))*$E226*$F226)+(AZ$134*INDEX('Term Pricing'!$R$1083:$R$1262,MATCH('Project 1'!AZ$8,'Term Pricing'!$C$1083:$C$1262,0))*$E226*(1-$F226))</f>
        <v>0</v>
      </c>
      <c r="BA226" s="212">
        <f ca="1">(BA$134*INDEX('Term Pricing'!$Q$1083:$Q$1262,MATCH('Project 1'!BA$8,'Term Pricing'!$C$1083:$C$1262,0))*$E226*$F226)+(BA$134*INDEX('Term Pricing'!$R$1083:$R$1262,MATCH('Project 1'!BA$8,'Term Pricing'!$C$1083:$C$1262,0))*$E226*(1-$F226))</f>
        <v>0</v>
      </c>
      <c r="BB226" s="212">
        <f ca="1">(BB$134*INDEX('Term Pricing'!$Q$1083:$Q$1262,MATCH('Project 1'!BB$8,'Term Pricing'!$C$1083:$C$1262,0))*$E226*$F226)+(BB$134*INDEX('Term Pricing'!$R$1083:$R$1262,MATCH('Project 1'!BB$8,'Term Pricing'!$C$1083:$C$1262,0))*$E226*(1-$F226))</f>
        <v>0</v>
      </c>
      <c r="BC226" s="212">
        <f ca="1">(BC$134*INDEX('Term Pricing'!$Q$1083:$Q$1262,MATCH('Project 1'!BC$8,'Term Pricing'!$C$1083:$C$1262,0))*$E226*$F226)+(BC$134*INDEX('Term Pricing'!$R$1083:$R$1262,MATCH('Project 1'!BC$8,'Term Pricing'!$C$1083:$C$1262,0))*$E226*(1-$F226))</f>
        <v>0</v>
      </c>
      <c r="BD226" s="212">
        <f ca="1">(BD$134*INDEX('Term Pricing'!$Q$1083:$Q$1262,MATCH('Project 1'!BD$8,'Term Pricing'!$C$1083:$C$1262,0))*$E226*$F226)+(BD$134*INDEX('Term Pricing'!$R$1083:$R$1262,MATCH('Project 1'!BD$8,'Term Pricing'!$C$1083:$C$1262,0))*$E226*(1-$F226))</f>
        <v>0</v>
      </c>
      <c r="BE226" s="212">
        <f ca="1">(BE$134*INDEX('Term Pricing'!$Q$1083:$Q$1262,MATCH('Project 1'!BE$8,'Term Pricing'!$C$1083:$C$1262,0))*$E226*$F226)+(BE$134*INDEX('Term Pricing'!$R$1083:$R$1262,MATCH('Project 1'!BE$8,'Term Pricing'!$C$1083:$C$1262,0))*$E226*(1-$F226))</f>
        <v>0</v>
      </c>
      <c r="BF226" s="212">
        <f ca="1">(BF$134*INDEX('Term Pricing'!$Q$1083:$Q$1262,MATCH('Project 1'!BF$8,'Term Pricing'!$C$1083:$C$1262,0))*$E226*$F226)+(BF$134*INDEX('Term Pricing'!$R$1083:$R$1262,MATCH('Project 1'!BF$8,'Term Pricing'!$C$1083:$C$1262,0))*$E226*(1-$F226))</f>
        <v>0</v>
      </c>
      <c r="BG226" s="212">
        <f ca="1">(BG$134*INDEX('Term Pricing'!$Q$1083:$Q$1262,MATCH('Project 1'!BG$8,'Term Pricing'!$C$1083:$C$1262,0))*$E226*$F226)+(BG$134*INDEX('Term Pricing'!$R$1083:$R$1262,MATCH('Project 1'!BG$8,'Term Pricing'!$C$1083:$C$1262,0))*$E226*(1-$F226))</f>
        <v>0</v>
      </c>
      <c r="BH226" s="212">
        <f ca="1">(BH$134*INDEX('Term Pricing'!$Q$1083:$Q$1262,MATCH('Project 1'!BH$8,'Term Pricing'!$C$1083:$C$1262,0))*$E226*$F226)+(BH$134*INDEX('Term Pricing'!$R$1083:$R$1262,MATCH('Project 1'!BH$8,'Term Pricing'!$C$1083:$C$1262,0))*$E226*(1-$F226))</f>
        <v>0</v>
      </c>
      <c r="BI226" s="212">
        <f ca="1">(BI$134*INDEX('Term Pricing'!$Q$1083:$Q$1262,MATCH('Project 1'!BI$8,'Term Pricing'!$C$1083:$C$1262,0))*$E226*$F226)+(BI$134*INDEX('Term Pricing'!$R$1083:$R$1262,MATCH('Project 1'!BI$8,'Term Pricing'!$C$1083:$C$1262,0))*$E226*(1-$F226))</f>
        <v>0</v>
      </c>
      <c r="BJ226" s="212">
        <f ca="1">(BJ$134*INDEX('Term Pricing'!$Q$1083:$Q$1262,MATCH('Project 1'!BJ$8,'Term Pricing'!$C$1083:$C$1262,0))*$E226*$F226)+(BJ$134*INDEX('Term Pricing'!$R$1083:$R$1262,MATCH('Project 1'!BJ$8,'Term Pricing'!$C$1083:$C$1262,0))*$E226*(1-$F226))</f>
        <v>0</v>
      </c>
      <c r="BK226" s="212">
        <f ca="1">(BK$134*INDEX('Term Pricing'!$Q$1083:$Q$1262,MATCH('Project 1'!BK$8,'Term Pricing'!$C$1083:$C$1262,0))*$E226*$F226)+(BK$134*INDEX('Term Pricing'!$R$1083:$R$1262,MATCH('Project 1'!BK$8,'Term Pricing'!$C$1083:$C$1262,0))*$E226*(1-$F226))</f>
        <v>0</v>
      </c>
      <c r="BL226" s="212">
        <f ca="1">(BL$134*INDEX('Term Pricing'!$Q$1083:$Q$1262,MATCH('Project 1'!BL$8,'Term Pricing'!$C$1083:$C$1262,0))*$E226*$F226)+(BL$134*INDEX('Term Pricing'!$R$1083:$R$1262,MATCH('Project 1'!BL$8,'Term Pricing'!$C$1083:$C$1262,0))*$E226*(1-$F226))</f>
        <v>0</v>
      </c>
      <c r="BM226" s="212">
        <f ca="1">(BM$134*INDEX('Term Pricing'!$Q$1083:$Q$1262,MATCH('Project 1'!BM$8,'Term Pricing'!$C$1083:$C$1262,0))*$E226*$F226)+(BM$134*INDEX('Term Pricing'!$R$1083:$R$1262,MATCH('Project 1'!BM$8,'Term Pricing'!$C$1083:$C$1262,0))*$E226*(1-$F226))</f>
        <v>0</v>
      </c>
      <c r="BN226" s="212">
        <f ca="1">(BN$134*INDEX('Term Pricing'!$Q$1083:$Q$1262,MATCH('Project 1'!BN$8,'Term Pricing'!$C$1083:$C$1262,0))*$E226*$F226)+(BN$134*INDEX('Term Pricing'!$R$1083:$R$1262,MATCH('Project 1'!BN$8,'Term Pricing'!$C$1083:$C$1262,0))*$E226*(1-$F226))</f>
        <v>0</v>
      </c>
      <c r="BO226" s="212">
        <f ca="1">(BO$134*INDEX('Term Pricing'!$Q$1083:$Q$1262,MATCH('Project 1'!BO$8,'Term Pricing'!$C$1083:$C$1262,0))*$E226*$F226)+(BO$134*INDEX('Term Pricing'!$R$1083:$R$1262,MATCH('Project 1'!BO$8,'Term Pricing'!$C$1083:$C$1262,0))*$E226*(1-$F226))</f>
        <v>0</v>
      </c>
      <c r="BP226" s="212">
        <f ca="1">(BP$134*INDEX('Term Pricing'!$Q$1083:$Q$1262,MATCH('Project 1'!BP$8,'Term Pricing'!$C$1083:$C$1262,0))*$E226*$F226)+(BP$134*INDEX('Term Pricing'!$R$1083:$R$1262,MATCH('Project 1'!BP$8,'Term Pricing'!$C$1083:$C$1262,0))*$E226*(1-$F226))</f>
        <v>0</v>
      </c>
      <c r="BQ226" s="212">
        <f ca="1">(BQ$134*INDEX('Term Pricing'!$Q$1083:$Q$1262,MATCH('Project 1'!BQ$8,'Term Pricing'!$C$1083:$C$1262,0))*$E226*$F226)+(BQ$134*INDEX('Term Pricing'!$R$1083:$R$1262,MATCH('Project 1'!BQ$8,'Term Pricing'!$C$1083:$C$1262,0))*$E226*(1-$F226))</f>
        <v>0</v>
      </c>
      <c r="BR226" s="212">
        <f ca="1">(BR$134*INDEX('Term Pricing'!$Q$1083:$Q$1262,MATCH('Project 1'!BR$8,'Term Pricing'!$C$1083:$C$1262,0))*$E226*$F226)+(BR$134*INDEX('Term Pricing'!$R$1083:$R$1262,MATCH('Project 1'!BR$8,'Term Pricing'!$C$1083:$C$1262,0))*$E226*(1-$F226))</f>
        <v>0</v>
      </c>
      <c r="BS226" s="212">
        <f ca="1">(BS$134*INDEX('Term Pricing'!$Q$1083:$Q$1262,MATCH('Project 1'!BS$8,'Term Pricing'!$C$1083:$C$1262,0))*$E226*$F226)+(BS$134*INDEX('Term Pricing'!$R$1083:$R$1262,MATCH('Project 1'!BS$8,'Term Pricing'!$C$1083:$C$1262,0))*$E226*(1-$F226))</f>
        <v>0</v>
      </c>
      <c r="BT226" s="212">
        <f ca="1">(BT$134*INDEX('Term Pricing'!$Q$1083:$Q$1262,MATCH('Project 1'!BT$8,'Term Pricing'!$C$1083:$C$1262,0))*$E226*$F226)+(BT$134*INDEX('Term Pricing'!$R$1083:$R$1262,MATCH('Project 1'!BT$8,'Term Pricing'!$C$1083:$C$1262,0))*$E226*(1-$F226))</f>
        <v>0</v>
      </c>
      <c r="BU226" s="212">
        <f ca="1">(BU$134*INDEX('Term Pricing'!$Q$1083:$Q$1262,MATCH('Project 1'!BU$8,'Term Pricing'!$C$1083:$C$1262,0))*$E226*$F226)+(BU$134*INDEX('Term Pricing'!$R$1083:$R$1262,MATCH('Project 1'!BU$8,'Term Pricing'!$C$1083:$C$1262,0))*$E226*(1-$F226))</f>
        <v>0</v>
      </c>
      <c r="BV226" s="212">
        <f ca="1">(BV$134*INDEX('Term Pricing'!$Q$1083:$Q$1262,MATCH('Project 1'!BV$8,'Term Pricing'!$C$1083:$C$1262,0))*$E226*$F226)+(BV$134*INDEX('Term Pricing'!$R$1083:$R$1262,MATCH('Project 1'!BV$8,'Term Pricing'!$C$1083:$C$1262,0))*$E226*(1-$F226))</f>
        <v>0</v>
      </c>
      <c r="BW226" s="212">
        <f ca="1">(BW$134*INDEX('Term Pricing'!$Q$1083:$Q$1262,MATCH('Project 1'!BW$8,'Term Pricing'!$C$1083:$C$1262,0))*$E226*$F226)+(BW$134*INDEX('Term Pricing'!$R$1083:$R$1262,MATCH('Project 1'!BW$8,'Term Pricing'!$C$1083:$C$1262,0))*$E226*(1-$F226))</f>
        <v>0</v>
      </c>
      <c r="BX226" s="212">
        <f ca="1">(BX$134*INDEX('Term Pricing'!$Q$1083:$Q$1262,MATCH('Project 1'!BX$8,'Term Pricing'!$C$1083:$C$1262,0))*$E226*$F226)+(BX$134*INDEX('Term Pricing'!$R$1083:$R$1262,MATCH('Project 1'!BX$8,'Term Pricing'!$C$1083:$C$1262,0))*$E226*(1-$F226))</f>
        <v>0</v>
      </c>
      <c r="BY226" s="212">
        <f ca="1">(BY$134*INDEX('Term Pricing'!$Q$1083:$Q$1262,MATCH('Project 1'!BY$8,'Term Pricing'!$C$1083:$C$1262,0))*$E226*$F226)+(BY$134*INDEX('Term Pricing'!$R$1083:$R$1262,MATCH('Project 1'!BY$8,'Term Pricing'!$C$1083:$C$1262,0))*$E226*(1-$F226))</f>
        <v>0</v>
      </c>
      <c r="BZ226" s="212">
        <f ca="1">(BZ$134*INDEX('Term Pricing'!$Q$1083:$Q$1262,MATCH('Project 1'!BZ$8,'Term Pricing'!$C$1083:$C$1262,0))*$E226*$F226)+(BZ$134*INDEX('Term Pricing'!$R$1083:$R$1262,MATCH('Project 1'!BZ$8,'Term Pricing'!$C$1083:$C$1262,0))*$E226*(1-$F226))</f>
        <v>0</v>
      </c>
      <c r="CA226" s="212">
        <f ca="1">(CA$134*INDEX('Term Pricing'!$Q$1083:$Q$1262,MATCH('Project 1'!CA$8,'Term Pricing'!$C$1083:$C$1262,0))*$E226*$F226)+(CA$134*INDEX('Term Pricing'!$R$1083:$R$1262,MATCH('Project 1'!CA$8,'Term Pricing'!$C$1083:$C$1262,0))*$E226*(1-$F226))</f>
        <v>0</v>
      </c>
      <c r="CB226" s="212">
        <f ca="1">(CB$134*INDEX('Term Pricing'!$Q$1083:$Q$1262,MATCH('Project 1'!CB$8,'Term Pricing'!$C$1083:$C$1262,0))*$E226*$F226)+(CB$134*INDEX('Term Pricing'!$R$1083:$R$1262,MATCH('Project 1'!CB$8,'Term Pricing'!$C$1083:$C$1262,0))*$E226*(1-$F226))</f>
        <v>0</v>
      </c>
      <c r="CC226" s="212">
        <f ca="1">(CC$134*INDEX('Term Pricing'!$Q$1083:$Q$1262,MATCH('Project 1'!CC$8,'Term Pricing'!$C$1083:$C$1262,0))*$E226*$F226)+(CC$134*INDEX('Term Pricing'!$R$1083:$R$1262,MATCH('Project 1'!CC$8,'Term Pricing'!$C$1083:$C$1262,0))*$E226*(1-$F226))</f>
        <v>0</v>
      </c>
      <c r="CD226" s="212">
        <f ca="1">(CD$134*INDEX('Term Pricing'!$Q$1083:$Q$1262,MATCH('Project 1'!CD$8,'Term Pricing'!$C$1083:$C$1262,0))*$E226*$F226)+(CD$134*INDEX('Term Pricing'!$R$1083:$R$1262,MATCH('Project 1'!CD$8,'Term Pricing'!$C$1083:$C$1262,0))*$E226*(1-$F226))</f>
        <v>0</v>
      </c>
      <c r="CE226" s="212">
        <f ca="1">(CE$134*INDEX('Term Pricing'!$Q$1083:$Q$1262,MATCH('Project 1'!CE$8,'Term Pricing'!$C$1083:$C$1262,0))*$E226*$F226)+(CE$134*INDEX('Term Pricing'!$R$1083:$R$1262,MATCH('Project 1'!CE$8,'Term Pricing'!$C$1083:$C$1262,0))*$E226*(1-$F226))</f>
        <v>0</v>
      </c>
      <c r="CF226" s="212">
        <f ca="1">(CF$134*INDEX('Term Pricing'!$Q$1083:$Q$1262,MATCH('Project 1'!CF$8,'Term Pricing'!$C$1083:$C$1262,0))*$E226*$F226)+(CF$134*INDEX('Term Pricing'!$R$1083:$R$1262,MATCH('Project 1'!CF$8,'Term Pricing'!$C$1083:$C$1262,0))*$E226*(1-$F226))</f>
        <v>0</v>
      </c>
      <c r="CG226" s="212">
        <f ca="1">(CG$134*INDEX('Term Pricing'!$Q$1083:$Q$1262,MATCH('Project 1'!CG$8,'Term Pricing'!$C$1083:$C$1262,0))*$E226*$F226)+(CG$134*INDEX('Term Pricing'!$R$1083:$R$1262,MATCH('Project 1'!CG$8,'Term Pricing'!$C$1083:$C$1262,0))*$E226*(1-$F226))</f>
        <v>0</v>
      </c>
      <c r="CH226" s="212">
        <f ca="1">(CH$134*INDEX('Term Pricing'!$Q$1083:$Q$1262,MATCH('Project 1'!CH$8,'Term Pricing'!$C$1083:$C$1262,0))*$E226*$F226)+(CH$134*INDEX('Term Pricing'!$R$1083:$R$1262,MATCH('Project 1'!CH$8,'Term Pricing'!$C$1083:$C$1262,0))*$E226*(1-$F226))</f>
        <v>0</v>
      </c>
      <c r="CI226" s="212">
        <f ca="1">(CI$134*INDEX('Term Pricing'!$Q$1083:$Q$1262,MATCH('Project 1'!CI$8,'Term Pricing'!$C$1083:$C$1262,0))*$E226*$F226)+(CI$134*INDEX('Term Pricing'!$R$1083:$R$1262,MATCH('Project 1'!CI$8,'Term Pricing'!$C$1083:$C$1262,0))*$E226*(1-$F226))</f>
        <v>0</v>
      </c>
      <c r="CJ226" s="212">
        <f ca="1">(CJ$134*INDEX('Term Pricing'!$Q$1083:$Q$1262,MATCH('Project 1'!CJ$8,'Term Pricing'!$C$1083:$C$1262,0))*$E226*$F226)+(CJ$134*INDEX('Term Pricing'!$R$1083:$R$1262,MATCH('Project 1'!CJ$8,'Term Pricing'!$C$1083:$C$1262,0))*$E226*(1-$F226))</f>
        <v>0</v>
      </c>
      <c r="CK226" s="212">
        <f ca="1">(CK$134*INDEX('Term Pricing'!$Q$1083:$Q$1262,MATCH('Project 1'!CK$8,'Term Pricing'!$C$1083:$C$1262,0))*$E226*$F226)+(CK$134*INDEX('Term Pricing'!$R$1083:$R$1262,MATCH('Project 1'!CK$8,'Term Pricing'!$C$1083:$C$1262,0))*$E226*(1-$F226))</f>
        <v>0</v>
      </c>
      <c r="CL226" s="212">
        <f ca="1">(CL$134*INDEX('Term Pricing'!$Q$1083:$Q$1262,MATCH('Project 1'!CL$8,'Term Pricing'!$C$1083:$C$1262,0))*$E226*$F226)+(CL$134*INDEX('Term Pricing'!$R$1083:$R$1262,MATCH('Project 1'!CL$8,'Term Pricing'!$C$1083:$C$1262,0))*$E226*(1-$F226))</f>
        <v>0</v>
      </c>
      <c r="CM226" s="212">
        <f ca="1">(CM$134*INDEX('Term Pricing'!$Q$1083:$Q$1262,MATCH('Project 1'!CM$8,'Term Pricing'!$C$1083:$C$1262,0))*$E226*$F226)+(CM$134*INDEX('Term Pricing'!$R$1083:$R$1262,MATCH('Project 1'!CM$8,'Term Pricing'!$C$1083:$C$1262,0))*$E226*(1-$F226))</f>
        <v>0</v>
      </c>
      <c r="CN226" s="212">
        <f ca="1">(CN$134*INDEX('Term Pricing'!$Q$1083:$Q$1262,MATCH('Project 1'!CN$8,'Term Pricing'!$C$1083:$C$1262,0))*$E226*$F226)+(CN$134*INDEX('Term Pricing'!$R$1083:$R$1262,MATCH('Project 1'!CN$8,'Term Pricing'!$C$1083:$C$1262,0))*$E226*(1-$F226))</f>
        <v>0</v>
      </c>
      <c r="CO226" s="212">
        <f ca="1">(CO$134*INDEX('Term Pricing'!$Q$1083:$Q$1262,MATCH('Project 1'!CO$8,'Term Pricing'!$C$1083:$C$1262,0))*$E226*$F226)+(CO$134*INDEX('Term Pricing'!$R$1083:$R$1262,MATCH('Project 1'!CO$8,'Term Pricing'!$C$1083:$C$1262,0))*$E226*(1-$F226))</f>
        <v>0</v>
      </c>
      <c r="CP226" s="212">
        <f ca="1">(CP$134*INDEX('Term Pricing'!$Q$1083:$Q$1262,MATCH('Project 1'!CP$8,'Term Pricing'!$C$1083:$C$1262,0))*$E226*$F226)+(CP$134*INDEX('Term Pricing'!$R$1083:$R$1262,MATCH('Project 1'!CP$8,'Term Pricing'!$C$1083:$C$1262,0))*$E226*(1-$F226))</f>
        <v>0</v>
      </c>
      <c r="CQ226" s="212">
        <f ca="1">(CQ$134*INDEX('Term Pricing'!$Q$1083:$Q$1262,MATCH('Project 1'!CQ$8,'Term Pricing'!$C$1083:$C$1262,0))*$E226*$F226)+(CQ$134*INDEX('Term Pricing'!$R$1083:$R$1262,MATCH('Project 1'!CQ$8,'Term Pricing'!$C$1083:$C$1262,0))*$E226*(1-$F226))</f>
        <v>0</v>
      </c>
      <c r="CR226" s="212">
        <f ca="1">(CR$134*INDEX('Term Pricing'!$Q$1083:$Q$1262,MATCH('Project 1'!CR$8,'Term Pricing'!$C$1083:$C$1262,0))*$E226*$F226)+(CR$134*INDEX('Term Pricing'!$R$1083:$R$1262,MATCH('Project 1'!CR$8,'Term Pricing'!$C$1083:$C$1262,0))*$E226*(1-$F226))</f>
        <v>0</v>
      </c>
      <c r="CS226" s="212">
        <f ca="1">(CS$134*INDEX('Term Pricing'!$Q$1083:$Q$1262,MATCH('Project 1'!CS$8,'Term Pricing'!$C$1083:$C$1262,0))*$E226*$F226)+(CS$134*INDEX('Term Pricing'!$R$1083:$R$1262,MATCH('Project 1'!CS$8,'Term Pricing'!$C$1083:$C$1262,0))*$E226*(1-$F226))</f>
        <v>0</v>
      </c>
      <c r="CT226" s="212">
        <f ca="1">(CT$134*INDEX('Term Pricing'!$Q$1083:$Q$1262,MATCH('Project 1'!CT$8,'Term Pricing'!$C$1083:$C$1262,0))*$E226*$F226)+(CT$134*INDEX('Term Pricing'!$R$1083:$R$1262,MATCH('Project 1'!CT$8,'Term Pricing'!$C$1083:$C$1262,0))*$E226*(1-$F226))</f>
        <v>0</v>
      </c>
      <c r="CU226" s="212">
        <f ca="1">(CU$134*INDEX('Term Pricing'!$Q$1083:$Q$1262,MATCH('Project 1'!CU$8,'Term Pricing'!$C$1083:$C$1262,0))*$E226*$F226)+(CU$134*INDEX('Term Pricing'!$R$1083:$R$1262,MATCH('Project 1'!CU$8,'Term Pricing'!$C$1083:$C$1262,0))*$E226*(1-$F226))</f>
        <v>0</v>
      </c>
      <c r="CV226" s="212">
        <f ca="1">(CV$134*INDEX('Term Pricing'!$Q$1083:$Q$1262,MATCH('Project 1'!CV$8,'Term Pricing'!$C$1083:$C$1262,0))*$E226*$F226)+(CV$134*INDEX('Term Pricing'!$R$1083:$R$1262,MATCH('Project 1'!CV$8,'Term Pricing'!$C$1083:$C$1262,0))*$E226*(1-$F226))</f>
        <v>0</v>
      </c>
      <c r="CW226" s="212">
        <f ca="1">(CW$134*INDEX('Term Pricing'!$Q$1083:$Q$1262,MATCH('Project 1'!CW$8,'Term Pricing'!$C$1083:$C$1262,0))*$E226*$F226)+(CW$134*INDEX('Term Pricing'!$R$1083:$R$1262,MATCH('Project 1'!CW$8,'Term Pricing'!$C$1083:$C$1262,0))*$E226*(1-$F226))</f>
        <v>0</v>
      </c>
      <c r="CX226" s="212">
        <f ca="1">(CX$134*INDEX('Term Pricing'!$Q$1083:$Q$1262,MATCH('Project 1'!CX$8,'Term Pricing'!$C$1083:$C$1262,0))*$E226*$F226)+(CX$134*INDEX('Term Pricing'!$R$1083:$R$1262,MATCH('Project 1'!CX$8,'Term Pricing'!$C$1083:$C$1262,0))*$E226*(1-$F226))</f>
        <v>0</v>
      </c>
      <c r="CY226" s="212">
        <f ca="1">(CY$134*INDEX('Term Pricing'!$Q$1083:$Q$1262,MATCH('Project 1'!CY$8,'Term Pricing'!$C$1083:$C$1262,0))*$E226*$F226)+(CY$134*INDEX('Term Pricing'!$R$1083:$R$1262,MATCH('Project 1'!CY$8,'Term Pricing'!$C$1083:$C$1262,0))*$E226*(1-$F226))</f>
        <v>0</v>
      </c>
      <c r="CZ226" s="212">
        <f ca="1">(CZ$134*INDEX('Term Pricing'!$Q$1083:$Q$1262,MATCH('Project 1'!CZ$8,'Term Pricing'!$C$1083:$C$1262,0))*$E226*$F226)+(CZ$134*INDEX('Term Pricing'!$R$1083:$R$1262,MATCH('Project 1'!CZ$8,'Term Pricing'!$C$1083:$C$1262,0))*$E226*(1-$F226))</f>
        <v>0</v>
      </c>
      <c r="DA226" s="212">
        <f ca="1">(DA$134*INDEX('Term Pricing'!$Q$1083:$Q$1262,MATCH('Project 1'!DA$8,'Term Pricing'!$C$1083:$C$1262,0))*$E226*$F226)+(DA$134*INDEX('Term Pricing'!$R$1083:$R$1262,MATCH('Project 1'!DA$8,'Term Pricing'!$C$1083:$C$1262,0))*$E226*(1-$F226))</f>
        <v>0</v>
      </c>
      <c r="DB226" s="212">
        <f ca="1">(DB$134*INDEX('Term Pricing'!$Q$1083:$Q$1262,MATCH('Project 1'!DB$8,'Term Pricing'!$C$1083:$C$1262,0))*$E226*$F226)+(DB$134*INDEX('Term Pricing'!$R$1083:$R$1262,MATCH('Project 1'!DB$8,'Term Pricing'!$C$1083:$C$1262,0))*$E226*(1-$F226))</f>
        <v>0</v>
      </c>
      <c r="DC226" s="212">
        <f ca="1">(DC$134*INDEX('Term Pricing'!$Q$1083:$Q$1262,MATCH('Project 1'!DC$8,'Term Pricing'!$C$1083:$C$1262,0))*$E226*$F226)+(DC$134*INDEX('Term Pricing'!$R$1083:$R$1262,MATCH('Project 1'!DC$8,'Term Pricing'!$C$1083:$C$1262,0))*$E226*(1-$F226))</f>
        <v>0</v>
      </c>
      <c r="DD226" s="212">
        <f ca="1">(DD$134*INDEX('Term Pricing'!$Q$1083:$Q$1262,MATCH('Project 1'!DD$8,'Term Pricing'!$C$1083:$C$1262,0))*$E226*$F226)+(DD$134*INDEX('Term Pricing'!$R$1083:$R$1262,MATCH('Project 1'!DD$8,'Term Pricing'!$C$1083:$C$1262,0))*$E226*(1-$F226))</f>
        <v>0</v>
      </c>
      <c r="DE226" s="212">
        <f ca="1">(DE$134*INDEX('Term Pricing'!$Q$1083:$Q$1262,MATCH('Project 1'!DE$8,'Term Pricing'!$C$1083:$C$1262,0))*$E226*$F226)+(DE$134*INDEX('Term Pricing'!$R$1083:$R$1262,MATCH('Project 1'!DE$8,'Term Pricing'!$C$1083:$C$1262,0))*$E226*(1-$F226))</f>
        <v>0</v>
      </c>
      <c r="DF226" s="212">
        <f ca="1">(DF$134*INDEX('Term Pricing'!$Q$1083:$Q$1262,MATCH('Project 1'!DF$8,'Term Pricing'!$C$1083:$C$1262,0))*$E226*$F226)+(DF$134*INDEX('Term Pricing'!$R$1083:$R$1262,MATCH('Project 1'!DF$8,'Term Pricing'!$C$1083:$C$1262,0))*$E226*(1-$F226))</f>
        <v>0</v>
      </c>
      <c r="DG226" s="212">
        <f ca="1">(DG$134*INDEX('Term Pricing'!$Q$1083:$Q$1262,MATCH('Project 1'!DG$8,'Term Pricing'!$C$1083:$C$1262,0))*$E226*$F226)+(DG$134*INDEX('Term Pricing'!$R$1083:$R$1262,MATCH('Project 1'!DG$8,'Term Pricing'!$C$1083:$C$1262,0))*$E226*(1-$F226))</f>
        <v>0</v>
      </c>
      <c r="DH226" s="212">
        <f ca="1">(DH$134*INDEX('Term Pricing'!$Q$1083:$Q$1262,MATCH('Project 1'!DH$8,'Term Pricing'!$C$1083:$C$1262,0))*$E226*$F226)+(DH$134*INDEX('Term Pricing'!$R$1083:$R$1262,MATCH('Project 1'!DH$8,'Term Pricing'!$C$1083:$C$1262,0))*$E226*(1-$F226))</f>
        <v>0</v>
      </c>
      <c r="DI226" s="212">
        <f ca="1">(DI$134*INDEX('Term Pricing'!$Q$1083:$Q$1262,MATCH('Project 1'!DI$8,'Term Pricing'!$C$1083:$C$1262,0))*$E226*$F226)+(DI$134*INDEX('Term Pricing'!$R$1083:$R$1262,MATCH('Project 1'!DI$8,'Term Pricing'!$C$1083:$C$1262,0))*$E226*(1-$F226))</f>
        <v>0</v>
      </c>
      <c r="DJ226" s="212">
        <f ca="1">(DJ$134*INDEX('Term Pricing'!$Q$1083:$Q$1262,MATCH('Project 1'!DJ$8,'Term Pricing'!$C$1083:$C$1262,0))*$E226*$F226)+(DJ$134*INDEX('Term Pricing'!$R$1083:$R$1262,MATCH('Project 1'!DJ$8,'Term Pricing'!$C$1083:$C$1262,0))*$E226*(1-$F226))</f>
        <v>0</v>
      </c>
      <c r="DK226" s="212">
        <f ca="1">(DK$134*INDEX('Term Pricing'!$Q$1083:$Q$1262,MATCH('Project 1'!DK$8,'Term Pricing'!$C$1083:$C$1262,0))*$E226*$F226)+(DK$134*INDEX('Term Pricing'!$R$1083:$R$1262,MATCH('Project 1'!DK$8,'Term Pricing'!$C$1083:$C$1262,0))*$E226*(1-$F226))</f>
        <v>0</v>
      </c>
      <c r="DL226" s="212">
        <f ca="1">(DL$134*INDEX('Term Pricing'!$Q$1083:$Q$1262,MATCH('Project 1'!DL$8,'Term Pricing'!$C$1083:$C$1262,0))*$E226*$F226)+(DL$134*INDEX('Term Pricing'!$R$1083:$R$1262,MATCH('Project 1'!DL$8,'Term Pricing'!$C$1083:$C$1262,0))*$E226*(1-$F226))</f>
        <v>0</v>
      </c>
      <c r="DM226" s="212">
        <f ca="1">(DM$134*INDEX('Term Pricing'!$Q$1083:$Q$1262,MATCH('Project 1'!DM$8,'Term Pricing'!$C$1083:$C$1262,0))*$E226*$F226)+(DM$134*INDEX('Term Pricing'!$R$1083:$R$1262,MATCH('Project 1'!DM$8,'Term Pricing'!$C$1083:$C$1262,0))*$E226*(1-$F226))</f>
        <v>0</v>
      </c>
      <c r="DN226" s="212">
        <f ca="1">(DN$134*INDEX('Term Pricing'!$Q$1083:$Q$1262,MATCH('Project 1'!DN$8,'Term Pricing'!$C$1083:$C$1262,0))*$E226*$F226)+(DN$134*INDEX('Term Pricing'!$R$1083:$R$1262,MATCH('Project 1'!DN$8,'Term Pricing'!$C$1083:$C$1262,0))*$E226*(1-$F226))</f>
        <v>0</v>
      </c>
      <c r="DO226" s="212">
        <f ca="1">(DO$134*INDEX('Term Pricing'!$Q$1083:$Q$1262,MATCH('Project 1'!DO$8,'Term Pricing'!$C$1083:$C$1262,0))*$E226*$F226)+(DO$134*INDEX('Term Pricing'!$R$1083:$R$1262,MATCH('Project 1'!DO$8,'Term Pricing'!$C$1083:$C$1262,0))*$E226*(1-$F226))</f>
        <v>0</v>
      </c>
      <c r="DP226" s="212">
        <f ca="1">(DP$134*INDEX('Term Pricing'!$Q$1083:$Q$1262,MATCH('Project 1'!DP$8,'Term Pricing'!$C$1083:$C$1262,0))*$E226*$F226)+(DP$134*INDEX('Term Pricing'!$R$1083:$R$1262,MATCH('Project 1'!DP$8,'Term Pricing'!$C$1083:$C$1262,0))*$E226*(1-$F226))</f>
        <v>0</v>
      </c>
      <c r="DQ226" s="212">
        <f ca="1">(DQ$134*INDEX('Term Pricing'!$Q$1083:$Q$1262,MATCH('Project 1'!DQ$8,'Term Pricing'!$C$1083:$C$1262,0))*$E226*$F226)+(DQ$134*INDEX('Term Pricing'!$R$1083:$R$1262,MATCH('Project 1'!DQ$8,'Term Pricing'!$C$1083:$C$1262,0))*$E226*(1-$F226))</f>
        <v>0</v>
      </c>
      <c r="DR226" s="212">
        <f ca="1">(DR$134*INDEX('Term Pricing'!$Q$1083:$Q$1262,MATCH('Project 1'!DR$8,'Term Pricing'!$C$1083:$C$1262,0))*$E226*$F226)+(DR$134*INDEX('Term Pricing'!$R$1083:$R$1262,MATCH('Project 1'!DR$8,'Term Pricing'!$C$1083:$C$1262,0))*$E226*(1-$F226))</f>
        <v>0</v>
      </c>
      <c r="DS226" s="212">
        <f ca="1">(DS$134*INDEX('Term Pricing'!$Q$1083:$Q$1262,MATCH('Project 1'!DS$8,'Term Pricing'!$C$1083:$C$1262,0))*$E226*$F226)+(DS$134*INDEX('Term Pricing'!$R$1083:$R$1262,MATCH('Project 1'!DS$8,'Term Pricing'!$C$1083:$C$1262,0))*$E226*(1-$F226))</f>
        <v>0</v>
      </c>
      <c r="DT226" s="212">
        <f ca="1">(DT$134*INDEX('Term Pricing'!$Q$1083:$Q$1262,MATCH('Project 1'!DT$8,'Term Pricing'!$C$1083:$C$1262,0))*$E226*$F226)+(DT$134*INDEX('Term Pricing'!$R$1083:$R$1262,MATCH('Project 1'!DT$8,'Term Pricing'!$C$1083:$C$1262,0))*$E226*(1-$F226))</f>
        <v>0</v>
      </c>
      <c r="DU226" s="212">
        <f ca="1">(DU$134*INDEX('Term Pricing'!$Q$1083:$Q$1262,MATCH('Project 1'!DU$8,'Term Pricing'!$C$1083:$C$1262,0))*$E226*$F226)+(DU$134*INDEX('Term Pricing'!$R$1083:$R$1262,MATCH('Project 1'!DU$8,'Term Pricing'!$C$1083:$C$1262,0))*$E226*(1-$F226))</f>
        <v>0</v>
      </c>
      <c r="DV226" s="212">
        <f ca="1">(DV$134*INDEX('Term Pricing'!$Q$1083:$Q$1262,MATCH('Project 1'!DV$8,'Term Pricing'!$C$1083:$C$1262,0))*$E226*$F226)+(DV$134*INDEX('Term Pricing'!$R$1083:$R$1262,MATCH('Project 1'!DV$8,'Term Pricing'!$C$1083:$C$1262,0))*$E226*(1-$F226))</f>
        <v>0</v>
      </c>
      <c r="DW226" s="212">
        <f ca="1">(DW$134*INDEX('Term Pricing'!$Q$1083:$Q$1262,MATCH('Project 1'!DW$8,'Term Pricing'!$C$1083:$C$1262,0))*$E226*$F226)+(DW$134*INDEX('Term Pricing'!$R$1083:$R$1262,MATCH('Project 1'!DW$8,'Term Pricing'!$C$1083:$C$1262,0))*$E226*(1-$F226))</f>
        <v>0</v>
      </c>
      <c r="DX226" s="212">
        <f ca="1">(DX$134*INDEX('Term Pricing'!$Q$1083:$Q$1262,MATCH('Project 1'!DX$8,'Term Pricing'!$C$1083:$C$1262,0))*$E226*$F226)+(DX$134*INDEX('Term Pricing'!$R$1083:$R$1262,MATCH('Project 1'!DX$8,'Term Pricing'!$C$1083:$C$1262,0))*$E226*(1-$F226))</f>
        <v>0</v>
      </c>
      <c r="DY226" s="212">
        <f ca="1">(DY$134*INDEX('Term Pricing'!$Q$1083:$Q$1262,MATCH('Project 1'!DY$8,'Term Pricing'!$C$1083:$C$1262,0))*$E226*$F226)+(DY$134*INDEX('Term Pricing'!$R$1083:$R$1262,MATCH('Project 1'!DY$8,'Term Pricing'!$C$1083:$C$1262,0))*$E226*(1-$F226))</f>
        <v>0</v>
      </c>
      <c r="DZ226" s="212">
        <f ca="1">(DZ$134*INDEX('Term Pricing'!$Q$1083:$Q$1262,MATCH('Project 1'!DZ$8,'Term Pricing'!$C$1083:$C$1262,0))*$E226*$F226)+(DZ$134*INDEX('Term Pricing'!$R$1083:$R$1262,MATCH('Project 1'!DZ$8,'Term Pricing'!$C$1083:$C$1262,0))*$E226*(1-$F226))</f>
        <v>0</v>
      </c>
    </row>
    <row r="227" spans="1:130" outlineLevel="1">
      <c r="A227" s="151"/>
      <c r="C227" s="34" t="s">
        <v>263</v>
      </c>
      <c r="E227" s="70">
        <f>Inputs!H155</f>
        <v>0</v>
      </c>
      <c r="F227" s="70">
        <f>Inputs!I155</f>
        <v>0</v>
      </c>
      <c r="G227" s="54" t="s">
        <v>83</v>
      </c>
      <c r="H227" s="279">
        <f ca="1">IFERROR(SUM($J227:$DZ227)/(SUM($J$134:$DZ$134)*E227),0)</f>
        <v>0</v>
      </c>
      <c r="I227" s="29"/>
      <c r="J227" s="212">
        <f ca="1">(J$134*INDEX('Term Pricing'!$Q$1268:$Q$1447,MATCH('Project 1'!J$8,'Term Pricing'!$C$1268:$C$1447,0))*$E227*$F227)+(J$134*INDEX('Term Pricing'!$R$1268:$R$1447,MATCH('Project 1'!J$8,'Term Pricing'!$C$1268:$C$1447,0))*$E227*(1-$F227))</f>
        <v>0</v>
      </c>
      <c r="K227" s="212">
        <f ca="1">(K$134*INDEX('Term Pricing'!$Q$1268:$Q$1447,MATCH('Project 1'!K$8,'Term Pricing'!$C$1268:$C$1447,0))*$E227*$F227)+(K$134*INDEX('Term Pricing'!$R$1268:$R$1447,MATCH('Project 1'!K$8,'Term Pricing'!$C$1268:$C$1447,0))*$E227*(1-$F227))</f>
        <v>0</v>
      </c>
      <c r="L227" s="212">
        <f ca="1">(L$134*INDEX('Term Pricing'!$Q$1268:$Q$1447,MATCH('Project 1'!L$8,'Term Pricing'!$C$1268:$C$1447,0))*$E227*$F227)+(L$134*INDEX('Term Pricing'!$R$1268:$R$1447,MATCH('Project 1'!L$8,'Term Pricing'!$C$1268:$C$1447,0))*$E227*(1-$F227))</f>
        <v>0</v>
      </c>
      <c r="M227" s="212">
        <f ca="1">(M$134*INDEX('Term Pricing'!$Q$1268:$Q$1447,MATCH('Project 1'!M$8,'Term Pricing'!$C$1268:$C$1447,0))*$E227*$F227)+(M$134*INDEX('Term Pricing'!$R$1268:$R$1447,MATCH('Project 1'!M$8,'Term Pricing'!$C$1268:$C$1447,0))*$E227*(1-$F227))</f>
        <v>0</v>
      </c>
      <c r="N227" s="212">
        <f ca="1">(N$134*INDEX('Term Pricing'!$Q$1268:$Q$1447,MATCH('Project 1'!N$8,'Term Pricing'!$C$1268:$C$1447,0))*$E227*$F227)+(N$134*INDEX('Term Pricing'!$R$1268:$R$1447,MATCH('Project 1'!N$8,'Term Pricing'!$C$1268:$C$1447,0))*$E227*(1-$F227))</f>
        <v>0</v>
      </c>
      <c r="O227" s="212">
        <f ca="1">(O$134*INDEX('Term Pricing'!$Q$1268:$Q$1447,MATCH('Project 1'!O$8,'Term Pricing'!$C$1268:$C$1447,0))*$E227*$F227)+(O$134*INDEX('Term Pricing'!$R$1268:$R$1447,MATCH('Project 1'!O$8,'Term Pricing'!$C$1268:$C$1447,0))*$E227*(1-$F227))</f>
        <v>0</v>
      </c>
      <c r="P227" s="212">
        <f ca="1">(P$134*INDEX('Term Pricing'!$Q$1268:$Q$1447,MATCH('Project 1'!P$8,'Term Pricing'!$C$1268:$C$1447,0))*$E227*$F227)+(P$134*INDEX('Term Pricing'!$R$1268:$R$1447,MATCH('Project 1'!P$8,'Term Pricing'!$C$1268:$C$1447,0))*$E227*(1-$F227))</f>
        <v>0</v>
      </c>
      <c r="Q227" s="212">
        <f ca="1">(Q$134*INDEX('Term Pricing'!$Q$1268:$Q$1447,MATCH('Project 1'!Q$8,'Term Pricing'!$C$1268:$C$1447,0))*$E227*$F227)+(Q$134*INDEX('Term Pricing'!$R$1268:$R$1447,MATCH('Project 1'!Q$8,'Term Pricing'!$C$1268:$C$1447,0))*$E227*(1-$F227))</f>
        <v>0</v>
      </c>
      <c r="R227" s="212">
        <f ca="1">(R$134*INDEX('Term Pricing'!$Q$1268:$Q$1447,MATCH('Project 1'!R$8,'Term Pricing'!$C$1268:$C$1447,0))*$E227*$F227)+(R$134*INDEX('Term Pricing'!$R$1268:$R$1447,MATCH('Project 1'!R$8,'Term Pricing'!$C$1268:$C$1447,0))*$E227*(1-$F227))</f>
        <v>0</v>
      </c>
      <c r="S227" s="212">
        <f ca="1">(S$134*INDEX('Term Pricing'!$Q$1268:$Q$1447,MATCH('Project 1'!S$8,'Term Pricing'!$C$1268:$C$1447,0))*$E227*$F227)+(S$134*INDEX('Term Pricing'!$R$1268:$R$1447,MATCH('Project 1'!S$8,'Term Pricing'!$C$1268:$C$1447,0))*$E227*(1-$F227))</f>
        <v>0</v>
      </c>
      <c r="T227" s="212">
        <f ca="1">(T$134*INDEX('Term Pricing'!$Q$1268:$Q$1447,MATCH('Project 1'!T$8,'Term Pricing'!$C$1268:$C$1447,0))*$E227*$F227)+(T$134*INDEX('Term Pricing'!$R$1268:$R$1447,MATCH('Project 1'!T$8,'Term Pricing'!$C$1268:$C$1447,0))*$E227*(1-$F227))</f>
        <v>0</v>
      </c>
      <c r="U227" s="212">
        <f ca="1">(U$134*INDEX('Term Pricing'!$Q$1268:$Q$1447,MATCH('Project 1'!U$8,'Term Pricing'!$C$1268:$C$1447,0))*$E227*$F227)+(U$134*INDEX('Term Pricing'!$R$1268:$R$1447,MATCH('Project 1'!U$8,'Term Pricing'!$C$1268:$C$1447,0))*$E227*(1-$F227))</f>
        <v>0</v>
      </c>
      <c r="V227" s="212">
        <f ca="1">(V$134*INDEX('Term Pricing'!$Q$1268:$Q$1447,MATCH('Project 1'!V$8,'Term Pricing'!$C$1268:$C$1447,0))*$E227*$F227)+(V$134*INDEX('Term Pricing'!$R$1268:$R$1447,MATCH('Project 1'!V$8,'Term Pricing'!$C$1268:$C$1447,0))*$E227*(1-$F227))</f>
        <v>0</v>
      </c>
      <c r="W227" s="212">
        <f ca="1">(W$134*INDEX('Term Pricing'!$Q$1268:$Q$1447,MATCH('Project 1'!W$8,'Term Pricing'!$C$1268:$C$1447,0))*$E227*$F227)+(W$134*INDEX('Term Pricing'!$R$1268:$R$1447,MATCH('Project 1'!W$8,'Term Pricing'!$C$1268:$C$1447,0))*$E227*(1-$F227))</f>
        <v>0</v>
      </c>
      <c r="X227" s="212">
        <f ca="1">(X$134*INDEX('Term Pricing'!$Q$1268:$Q$1447,MATCH('Project 1'!X$8,'Term Pricing'!$C$1268:$C$1447,0))*$E227*$F227)+(X$134*INDEX('Term Pricing'!$R$1268:$R$1447,MATCH('Project 1'!X$8,'Term Pricing'!$C$1268:$C$1447,0))*$E227*(1-$F227))</f>
        <v>0</v>
      </c>
      <c r="Y227" s="212">
        <f ca="1">(Y$134*INDEX('Term Pricing'!$Q$1268:$Q$1447,MATCH('Project 1'!Y$8,'Term Pricing'!$C$1268:$C$1447,0))*$E227*$F227)+(Y$134*INDEX('Term Pricing'!$R$1268:$R$1447,MATCH('Project 1'!Y$8,'Term Pricing'!$C$1268:$C$1447,0))*$E227*(1-$F227))</f>
        <v>0</v>
      </c>
      <c r="Z227" s="212">
        <f ca="1">(Z$134*INDEX('Term Pricing'!$Q$1268:$Q$1447,MATCH('Project 1'!Z$8,'Term Pricing'!$C$1268:$C$1447,0))*$E227*$F227)+(Z$134*INDEX('Term Pricing'!$R$1268:$R$1447,MATCH('Project 1'!Z$8,'Term Pricing'!$C$1268:$C$1447,0))*$E227*(1-$F227))</f>
        <v>0</v>
      </c>
      <c r="AA227" s="212">
        <f ca="1">(AA$134*INDEX('Term Pricing'!$Q$1268:$Q$1447,MATCH('Project 1'!AA$8,'Term Pricing'!$C$1268:$C$1447,0))*$E227*$F227)+(AA$134*INDEX('Term Pricing'!$R$1268:$R$1447,MATCH('Project 1'!AA$8,'Term Pricing'!$C$1268:$C$1447,0))*$E227*(1-$F227))</f>
        <v>0</v>
      </c>
      <c r="AB227" s="212">
        <f ca="1">(AB$134*INDEX('Term Pricing'!$Q$1268:$Q$1447,MATCH('Project 1'!AB$8,'Term Pricing'!$C$1268:$C$1447,0))*$E227*$F227)+(AB$134*INDEX('Term Pricing'!$R$1268:$R$1447,MATCH('Project 1'!AB$8,'Term Pricing'!$C$1268:$C$1447,0))*$E227*(1-$F227))</f>
        <v>0</v>
      </c>
      <c r="AC227" s="212">
        <f ca="1">(AC$134*INDEX('Term Pricing'!$Q$1268:$Q$1447,MATCH('Project 1'!AC$8,'Term Pricing'!$C$1268:$C$1447,0))*$E227*$F227)+(AC$134*INDEX('Term Pricing'!$R$1268:$R$1447,MATCH('Project 1'!AC$8,'Term Pricing'!$C$1268:$C$1447,0))*$E227*(1-$F227))</f>
        <v>0</v>
      </c>
      <c r="AD227" s="212">
        <f ca="1">(AD$134*INDEX('Term Pricing'!$Q$1268:$Q$1447,MATCH('Project 1'!AD$8,'Term Pricing'!$C$1268:$C$1447,0))*$E227*$F227)+(AD$134*INDEX('Term Pricing'!$R$1268:$R$1447,MATCH('Project 1'!AD$8,'Term Pricing'!$C$1268:$C$1447,0))*$E227*(1-$F227))</f>
        <v>0</v>
      </c>
      <c r="AE227" s="212">
        <f ca="1">(AE$134*INDEX('Term Pricing'!$Q$1268:$Q$1447,MATCH('Project 1'!AE$8,'Term Pricing'!$C$1268:$C$1447,0))*$E227*$F227)+(AE$134*INDEX('Term Pricing'!$R$1268:$R$1447,MATCH('Project 1'!AE$8,'Term Pricing'!$C$1268:$C$1447,0))*$E227*(1-$F227))</f>
        <v>0</v>
      </c>
      <c r="AF227" s="212">
        <f ca="1">(AF$134*INDEX('Term Pricing'!$Q$1268:$Q$1447,MATCH('Project 1'!AF$8,'Term Pricing'!$C$1268:$C$1447,0))*$E227*$F227)+(AF$134*INDEX('Term Pricing'!$R$1268:$R$1447,MATCH('Project 1'!AF$8,'Term Pricing'!$C$1268:$C$1447,0))*$E227*(1-$F227))</f>
        <v>0</v>
      </c>
      <c r="AG227" s="212">
        <f ca="1">(AG$134*INDEX('Term Pricing'!$Q$1268:$Q$1447,MATCH('Project 1'!AG$8,'Term Pricing'!$C$1268:$C$1447,0))*$E227*$F227)+(AG$134*INDEX('Term Pricing'!$R$1268:$R$1447,MATCH('Project 1'!AG$8,'Term Pricing'!$C$1268:$C$1447,0))*$E227*(1-$F227))</f>
        <v>0</v>
      </c>
      <c r="AH227" s="212">
        <f ca="1">(AH$134*INDEX('Term Pricing'!$Q$1268:$Q$1447,MATCH('Project 1'!AH$8,'Term Pricing'!$C$1268:$C$1447,0))*$E227*$F227)+(AH$134*INDEX('Term Pricing'!$R$1268:$R$1447,MATCH('Project 1'!AH$8,'Term Pricing'!$C$1268:$C$1447,0))*$E227*(1-$F227))</f>
        <v>0</v>
      </c>
      <c r="AI227" s="212">
        <f ca="1">(AI$134*INDEX('Term Pricing'!$Q$1268:$Q$1447,MATCH('Project 1'!AI$8,'Term Pricing'!$C$1268:$C$1447,0))*$E227*$F227)+(AI$134*INDEX('Term Pricing'!$R$1268:$R$1447,MATCH('Project 1'!AI$8,'Term Pricing'!$C$1268:$C$1447,0))*$E227*(1-$F227))</f>
        <v>0</v>
      </c>
      <c r="AJ227" s="212">
        <f ca="1">(AJ$134*INDEX('Term Pricing'!$Q$1268:$Q$1447,MATCH('Project 1'!AJ$8,'Term Pricing'!$C$1268:$C$1447,0))*$E227*$F227)+(AJ$134*INDEX('Term Pricing'!$R$1268:$R$1447,MATCH('Project 1'!AJ$8,'Term Pricing'!$C$1268:$C$1447,0))*$E227*(1-$F227))</f>
        <v>0</v>
      </c>
      <c r="AK227" s="212">
        <f ca="1">(AK$134*INDEX('Term Pricing'!$Q$1268:$Q$1447,MATCH('Project 1'!AK$8,'Term Pricing'!$C$1268:$C$1447,0))*$E227*$F227)+(AK$134*INDEX('Term Pricing'!$R$1268:$R$1447,MATCH('Project 1'!AK$8,'Term Pricing'!$C$1268:$C$1447,0))*$E227*(1-$F227))</f>
        <v>0</v>
      </c>
      <c r="AL227" s="212">
        <f ca="1">(AL$134*INDEX('Term Pricing'!$Q$1268:$Q$1447,MATCH('Project 1'!AL$8,'Term Pricing'!$C$1268:$C$1447,0))*$E227*$F227)+(AL$134*INDEX('Term Pricing'!$R$1268:$R$1447,MATCH('Project 1'!AL$8,'Term Pricing'!$C$1268:$C$1447,0))*$E227*(1-$F227))</f>
        <v>0</v>
      </c>
      <c r="AM227" s="212">
        <f ca="1">(AM$134*INDEX('Term Pricing'!$Q$1268:$Q$1447,MATCH('Project 1'!AM$8,'Term Pricing'!$C$1268:$C$1447,0))*$E227*$F227)+(AM$134*INDEX('Term Pricing'!$R$1268:$R$1447,MATCH('Project 1'!AM$8,'Term Pricing'!$C$1268:$C$1447,0))*$E227*(1-$F227))</f>
        <v>0</v>
      </c>
      <c r="AN227" s="212">
        <f ca="1">(AN$134*INDEX('Term Pricing'!$Q$1268:$Q$1447,MATCH('Project 1'!AN$8,'Term Pricing'!$C$1268:$C$1447,0))*$E227*$F227)+(AN$134*INDEX('Term Pricing'!$R$1268:$R$1447,MATCH('Project 1'!AN$8,'Term Pricing'!$C$1268:$C$1447,0))*$E227*(1-$F227))</f>
        <v>0</v>
      </c>
      <c r="AO227" s="212">
        <f ca="1">(AO$134*INDEX('Term Pricing'!$Q$1268:$Q$1447,MATCH('Project 1'!AO$8,'Term Pricing'!$C$1268:$C$1447,0))*$E227*$F227)+(AO$134*INDEX('Term Pricing'!$R$1268:$R$1447,MATCH('Project 1'!AO$8,'Term Pricing'!$C$1268:$C$1447,0))*$E227*(1-$F227))</f>
        <v>0</v>
      </c>
      <c r="AP227" s="212">
        <f ca="1">(AP$134*INDEX('Term Pricing'!$Q$1268:$Q$1447,MATCH('Project 1'!AP$8,'Term Pricing'!$C$1268:$C$1447,0))*$E227*$F227)+(AP$134*INDEX('Term Pricing'!$R$1268:$R$1447,MATCH('Project 1'!AP$8,'Term Pricing'!$C$1268:$C$1447,0))*$E227*(1-$F227))</f>
        <v>0</v>
      </c>
      <c r="AQ227" s="212">
        <f ca="1">(AQ$134*INDEX('Term Pricing'!$Q$1268:$Q$1447,MATCH('Project 1'!AQ$8,'Term Pricing'!$C$1268:$C$1447,0))*$E227*$F227)+(AQ$134*INDEX('Term Pricing'!$R$1268:$R$1447,MATCH('Project 1'!AQ$8,'Term Pricing'!$C$1268:$C$1447,0))*$E227*(1-$F227))</f>
        <v>0</v>
      </c>
      <c r="AR227" s="212">
        <f ca="1">(AR$134*INDEX('Term Pricing'!$Q$1268:$Q$1447,MATCH('Project 1'!AR$8,'Term Pricing'!$C$1268:$C$1447,0))*$E227*$F227)+(AR$134*INDEX('Term Pricing'!$R$1268:$R$1447,MATCH('Project 1'!AR$8,'Term Pricing'!$C$1268:$C$1447,0))*$E227*(1-$F227))</f>
        <v>0</v>
      </c>
      <c r="AS227" s="212">
        <f ca="1">(AS$134*INDEX('Term Pricing'!$Q$1268:$Q$1447,MATCH('Project 1'!AS$8,'Term Pricing'!$C$1268:$C$1447,0))*$E227*$F227)+(AS$134*INDEX('Term Pricing'!$R$1268:$R$1447,MATCH('Project 1'!AS$8,'Term Pricing'!$C$1268:$C$1447,0))*$E227*(1-$F227))</f>
        <v>0</v>
      </c>
      <c r="AT227" s="212">
        <f ca="1">(AT$134*INDEX('Term Pricing'!$Q$1268:$Q$1447,MATCH('Project 1'!AT$8,'Term Pricing'!$C$1268:$C$1447,0))*$E227*$F227)+(AT$134*INDEX('Term Pricing'!$R$1268:$R$1447,MATCH('Project 1'!AT$8,'Term Pricing'!$C$1268:$C$1447,0))*$E227*(1-$F227))</f>
        <v>0</v>
      </c>
      <c r="AU227" s="212">
        <f ca="1">(AU$134*INDEX('Term Pricing'!$Q$1268:$Q$1447,MATCH('Project 1'!AU$8,'Term Pricing'!$C$1268:$C$1447,0))*$E227*$F227)+(AU$134*INDEX('Term Pricing'!$R$1268:$R$1447,MATCH('Project 1'!AU$8,'Term Pricing'!$C$1268:$C$1447,0))*$E227*(1-$F227))</f>
        <v>0</v>
      </c>
      <c r="AV227" s="212">
        <f ca="1">(AV$134*INDEX('Term Pricing'!$Q$1268:$Q$1447,MATCH('Project 1'!AV$8,'Term Pricing'!$C$1268:$C$1447,0))*$E227*$F227)+(AV$134*INDEX('Term Pricing'!$R$1268:$R$1447,MATCH('Project 1'!AV$8,'Term Pricing'!$C$1268:$C$1447,0))*$E227*(1-$F227))</f>
        <v>0</v>
      </c>
      <c r="AW227" s="212">
        <f ca="1">(AW$134*INDEX('Term Pricing'!$Q$1268:$Q$1447,MATCH('Project 1'!AW$8,'Term Pricing'!$C$1268:$C$1447,0))*$E227*$F227)+(AW$134*INDEX('Term Pricing'!$R$1268:$R$1447,MATCH('Project 1'!AW$8,'Term Pricing'!$C$1268:$C$1447,0))*$E227*(1-$F227))</f>
        <v>0</v>
      </c>
      <c r="AX227" s="212">
        <f ca="1">(AX$134*INDEX('Term Pricing'!$Q$1268:$Q$1447,MATCH('Project 1'!AX$8,'Term Pricing'!$C$1268:$C$1447,0))*$E227*$F227)+(AX$134*INDEX('Term Pricing'!$R$1268:$R$1447,MATCH('Project 1'!AX$8,'Term Pricing'!$C$1268:$C$1447,0))*$E227*(1-$F227))</f>
        <v>0</v>
      </c>
      <c r="AY227" s="212">
        <f ca="1">(AY$134*INDEX('Term Pricing'!$Q$1268:$Q$1447,MATCH('Project 1'!AY$8,'Term Pricing'!$C$1268:$C$1447,0))*$E227*$F227)+(AY$134*INDEX('Term Pricing'!$R$1268:$R$1447,MATCH('Project 1'!AY$8,'Term Pricing'!$C$1268:$C$1447,0))*$E227*(1-$F227))</f>
        <v>0</v>
      </c>
      <c r="AZ227" s="212">
        <f ca="1">(AZ$134*INDEX('Term Pricing'!$Q$1268:$Q$1447,MATCH('Project 1'!AZ$8,'Term Pricing'!$C$1268:$C$1447,0))*$E227*$F227)+(AZ$134*INDEX('Term Pricing'!$R$1268:$R$1447,MATCH('Project 1'!AZ$8,'Term Pricing'!$C$1268:$C$1447,0))*$E227*(1-$F227))</f>
        <v>0</v>
      </c>
      <c r="BA227" s="212">
        <f ca="1">(BA$134*INDEX('Term Pricing'!$Q$1268:$Q$1447,MATCH('Project 1'!BA$8,'Term Pricing'!$C$1268:$C$1447,0))*$E227*$F227)+(BA$134*INDEX('Term Pricing'!$R$1268:$R$1447,MATCH('Project 1'!BA$8,'Term Pricing'!$C$1268:$C$1447,0))*$E227*(1-$F227))</f>
        <v>0</v>
      </c>
      <c r="BB227" s="212">
        <f ca="1">(BB$134*INDEX('Term Pricing'!$Q$1268:$Q$1447,MATCH('Project 1'!BB$8,'Term Pricing'!$C$1268:$C$1447,0))*$E227*$F227)+(BB$134*INDEX('Term Pricing'!$R$1268:$R$1447,MATCH('Project 1'!BB$8,'Term Pricing'!$C$1268:$C$1447,0))*$E227*(1-$F227))</f>
        <v>0</v>
      </c>
      <c r="BC227" s="212">
        <f ca="1">(BC$134*INDEX('Term Pricing'!$Q$1268:$Q$1447,MATCH('Project 1'!BC$8,'Term Pricing'!$C$1268:$C$1447,0))*$E227*$F227)+(BC$134*INDEX('Term Pricing'!$R$1268:$R$1447,MATCH('Project 1'!BC$8,'Term Pricing'!$C$1268:$C$1447,0))*$E227*(1-$F227))</f>
        <v>0</v>
      </c>
      <c r="BD227" s="212">
        <f ca="1">(BD$134*INDEX('Term Pricing'!$Q$1268:$Q$1447,MATCH('Project 1'!BD$8,'Term Pricing'!$C$1268:$C$1447,0))*$E227*$F227)+(BD$134*INDEX('Term Pricing'!$R$1268:$R$1447,MATCH('Project 1'!BD$8,'Term Pricing'!$C$1268:$C$1447,0))*$E227*(1-$F227))</f>
        <v>0</v>
      </c>
      <c r="BE227" s="212">
        <f ca="1">(BE$134*INDEX('Term Pricing'!$Q$1268:$Q$1447,MATCH('Project 1'!BE$8,'Term Pricing'!$C$1268:$C$1447,0))*$E227*$F227)+(BE$134*INDEX('Term Pricing'!$R$1268:$R$1447,MATCH('Project 1'!BE$8,'Term Pricing'!$C$1268:$C$1447,0))*$E227*(1-$F227))</f>
        <v>0</v>
      </c>
      <c r="BF227" s="212">
        <f ca="1">(BF$134*INDEX('Term Pricing'!$Q$1268:$Q$1447,MATCH('Project 1'!BF$8,'Term Pricing'!$C$1268:$C$1447,0))*$E227*$F227)+(BF$134*INDEX('Term Pricing'!$R$1268:$R$1447,MATCH('Project 1'!BF$8,'Term Pricing'!$C$1268:$C$1447,0))*$E227*(1-$F227))</f>
        <v>0</v>
      </c>
      <c r="BG227" s="212">
        <f ca="1">(BG$134*INDEX('Term Pricing'!$Q$1268:$Q$1447,MATCH('Project 1'!BG$8,'Term Pricing'!$C$1268:$C$1447,0))*$E227*$F227)+(BG$134*INDEX('Term Pricing'!$R$1268:$R$1447,MATCH('Project 1'!BG$8,'Term Pricing'!$C$1268:$C$1447,0))*$E227*(1-$F227))</f>
        <v>0</v>
      </c>
      <c r="BH227" s="212">
        <f ca="1">(BH$134*INDEX('Term Pricing'!$Q$1268:$Q$1447,MATCH('Project 1'!BH$8,'Term Pricing'!$C$1268:$C$1447,0))*$E227*$F227)+(BH$134*INDEX('Term Pricing'!$R$1268:$R$1447,MATCH('Project 1'!BH$8,'Term Pricing'!$C$1268:$C$1447,0))*$E227*(1-$F227))</f>
        <v>0</v>
      </c>
      <c r="BI227" s="212">
        <f ca="1">(BI$134*INDEX('Term Pricing'!$Q$1268:$Q$1447,MATCH('Project 1'!BI$8,'Term Pricing'!$C$1268:$C$1447,0))*$E227*$F227)+(BI$134*INDEX('Term Pricing'!$R$1268:$R$1447,MATCH('Project 1'!BI$8,'Term Pricing'!$C$1268:$C$1447,0))*$E227*(1-$F227))</f>
        <v>0</v>
      </c>
      <c r="BJ227" s="212">
        <f ca="1">(BJ$134*INDEX('Term Pricing'!$Q$1268:$Q$1447,MATCH('Project 1'!BJ$8,'Term Pricing'!$C$1268:$C$1447,0))*$E227*$F227)+(BJ$134*INDEX('Term Pricing'!$R$1268:$R$1447,MATCH('Project 1'!BJ$8,'Term Pricing'!$C$1268:$C$1447,0))*$E227*(1-$F227))</f>
        <v>0</v>
      </c>
      <c r="BK227" s="212">
        <f ca="1">(BK$134*INDEX('Term Pricing'!$Q$1268:$Q$1447,MATCH('Project 1'!BK$8,'Term Pricing'!$C$1268:$C$1447,0))*$E227*$F227)+(BK$134*INDEX('Term Pricing'!$R$1268:$R$1447,MATCH('Project 1'!BK$8,'Term Pricing'!$C$1268:$C$1447,0))*$E227*(1-$F227))</f>
        <v>0</v>
      </c>
      <c r="BL227" s="212">
        <f ca="1">(BL$134*INDEX('Term Pricing'!$Q$1268:$Q$1447,MATCH('Project 1'!BL$8,'Term Pricing'!$C$1268:$C$1447,0))*$E227*$F227)+(BL$134*INDEX('Term Pricing'!$R$1268:$R$1447,MATCH('Project 1'!BL$8,'Term Pricing'!$C$1268:$C$1447,0))*$E227*(1-$F227))</f>
        <v>0</v>
      </c>
      <c r="BM227" s="212">
        <f ca="1">(BM$134*INDEX('Term Pricing'!$Q$1268:$Q$1447,MATCH('Project 1'!BM$8,'Term Pricing'!$C$1268:$C$1447,0))*$E227*$F227)+(BM$134*INDEX('Term Pricing'!$R$1268:$R$1447,MATCH('Project 1'!BM$8,'Term Pricing'!$C$1268:$C$1447,0))*$E227*(1-$F227))</f>
        <v>0</v>
      </c>
      <c r="BN227" s="212">
        <f ca="1">(BN$134*INDEX('Term Pricing'!$Q$1268:$Q$1447,MATCH('Project 1'!BN$8,'Term Pricing'!$C$1268:$C$1447,0))*$E227*$F227)+(BN$134*INDEX('Term Pricing'!$R$1268:$R$1447,MATCH('Project 1'!BN$8,'Term Pricing'!$C$1268:$C$1447,0))*$E227*(1-$F227))</f>
        <v>0</v>
      </c>
      <c r="BO227" s="212">
        <f ca="1">(BO$134*INDEX('Term Pricing'!$Q$1268:$Q$1447,MATCH('Project 1'!BO$8,'Term Pricing'!$C$1268:$C$1447,0))*$E227*$F227)+(BO$134*INDEX('Term Pricing'!$R$1268:$R$1447,MATCH('Project 1'!BO$8,'Term Pricing'!$C$1268:$C$1447,0))*$E227*(1-$F227))</f>
        <v>0</v>
      </c>
      <c r="BP227" s="212">
        <f ca="1">(BP$134*INDEX('Term Pricing'!$Q$1268:$Q$1447,MATCH('Project 1'!BP$8,'Term Pricing'!$C$1268:$C$1447,0))*$E227*$F227)+(BP$134*INDEX('Term Pricing'!$R$1268:$R$1447,MATCH('Project 1'!BP$8,'Term Pricing'!$C$1268:$C$1447,0))*$E227*(1-$F227))</f>
        <v>0</v>
      </c>
      <c r="BQ227" s="212">
        <f ca="1">(BQ$134*INDEX('Term Pricing'!$Q$1268:$Q$1447,MATCH('Project 1'!BQ$8,'Term Pricing'!$C$1268:$C$1447,0))*$E227*$F227)+(BQ$134*INDEX('Term Pricing'!$R$1268:$R$1447,MATCH('Project 1'!BQ$8,'Term Pricing'!$C$1268:$C$1447,0))*$E227*(1-$F227))</f>
        <v>0</v>
      </c>
      <c r="BR227" s="212">
        <f ca="1">(BR$134*INDEX('Term Pricing'!$Q$1268:$Q$1447,MATCH('Project 1'!BR$8,'Term Pricing'!$C$1268:$C$1447,0))*$E227*$F227)+(BR$134*INDEX('Term Pricing'!$R$1268:$R$1447,MATCH('Project 1'!BR$8,'Term Pricing'!$C$1268:$C$1447,0))*$E227*(1-$F227))</f>
        <v>0</v>
      </c>
      <c r="BS227" s="212">
        <f ca="1">(BS$134*INDEX('Term Pricing'!$Q$1268:$Q$1447,MATCH('Project 1'!BS$8,'Term Pricing'!$C$1268:$C$1447,0))*$E227*$F227)+(BS$134*INDEX('Term Pricing'!$R$1268:$R$1447,MATCH('Project 1'!BS$8,'Term Pricing'!$C$1268:$C$1447,0))*$E227*(1-$F227))</f>
        <v>0</v>
      </c>
      <c r="BT227" s="212">
        <f ca="1">(BT$134*INDEX('Term Pricing'!$Q$1268:$Q$1447,MATCH('Project 1'!BT$8,'Term Pricing'!$C$1268:$C$1447,0))*$E227*$F227)+(BT$134*INDEX('Term Pricing'!$R$1268:$R$1447,MATCH('Project 1'!BT$8,'Term Pricing'!$C$1268:$C$1447,0))*$E227*(1-$F227))</f>
        <v>0</v>
      </c>
      <c r="BU227" s="212">
        <f ca="1">(BU$134*INDEX('Term Pricing'!$Q$1268:$Q$1447,MATCH('Project 1'!BU$8,'Term Pricing'!$C$1268:$C$1447,0))*$E227*$F227)+(BU$134*INDEX('Term Pricing'!$R$1268:$R$1447,MATCH('Project 1'!BU$8,'Term Pricing'!$C$1268:$C$1447,0))*$E227*(1-$F227))</f>
        <v>0</v>
      </c>
      <c r="BV227" s="212">
        <f ca="1">(BV$134*INDEX('Term Pricing'!$Q$1268:$Q$1447,MATCH('Project 1'!BV$8,'Term Pricing'!$C$1268:$C$1447,0))*$E227*$F227)+(BV$134*INDEX('Term Pricing'!$R$1268:$R$1447,MATCH('Project 1'!BV$8,'Term Pricing'!$C$1268:$C$1447,0))*$E227*(1-$F227))</f>
        <v>0</v>
      </c>
      <c r="BW227" s="212">
        <f ca="1">(BW$134*INDEX('Term Pricing'!$Q$1268:$Q$1447,MATCH('Project 1'!BW$8,'Term Pricing'!$C$1268:$C$1447,0))*$E227*$F227)+(BW$134*INDEX('Term Pricing'!$R$1268:$R$1447,MATCH('Project 1'!BW$8,'Term Pricing'!$C$1268:$C$1447,0))*$E227*(1-$F227))</f>
        <v>0</v>
      </c>
      <c r="BX227" s="212">
        <f ca="1">(BX$134*INDEX('Term Pricing'!$Q$1268:$Q$1447,MATCH('Project 1'!BX$8,'Term Pricing'!$C$1268:$C$1447,0))*$E227*$F227)+(BX$134*INDEX('Term Pricing'!$R$1268:$R$1447,MATCH('Project 1'!BX$8,'Term Pricing'!$C$1268:$C$1447,0))*$E227*(1-$F227))</f>
        <v>0</v>
      </c>
      <c r="BY227" s="212">
        <f ca="1">(BY$134*INDEX('Term Pricing'!$Q$1268:$Q$1447,MATCH('Project 1'!BY$8,'Term Pricing'!$C$1268:$C$1447,0))*$E227*$F227)+(BY$134*INDEX('Term Pricing'!$R$1268:$R$1447,MATCH('Project 1'!BY$8,'Term Pricing'!$C$1268:$C$1447,0))*$E227*(1-$F227))</f>
        <v>0</v>
      </c>
      <c r="BZ227" s="212">
        <f ca="1">(BZ$134*INDEX('Term Pricing'!$Q$1268:$Q$1447,MATCH('Project 1'!BZ$8,'Term Pricing'!$C$1268:$C$1447,0))*$E227*$F227)+(BZ$134*INDEX('Term Pricing'!$R$1268:$R$1447,MATCH('Project 1'!BZ$8,'Term Pricing'!$C$1268:$C$1447,0))*$E227*(1-$F227))</f>
        <v>0</v>
      </c>
      <c r="CA227" s="212">
        <f ca="1">(CA$134*INDEX('Term Pricing'!$Q$1268:$Q$1447,MATCH('Project 1'!CA$8,'Term Pricing'!$C$1268:$C$1447,0))*$E227*$F227)+(CA$134*INDEX('Term Pricing'!$R$1268:$R$1447,MATCH('Project 1'!CA$8,'Term Pricing'!$C$1268:$C$1447,0))*$E227*(1-$F227))</f>
        <v>0</v>
      </c>
      <c r="CB227" s="212">
        <f ca="1">(CB$134*INDEX('Term Pricing'!$Q$1268:$Q$1447,MATCH('Project 1'!CB$8,'Term Pricing'!$C$1268:$C$1447,0))*$E227*$F227)+(CB$134*INDEX('Term Pricing'!$R$1268:$R$1447,MATCH('Project 1'!CB$8,'Term Pricing'!$C$1268:$C$1447,0))*$E227*(1-$F227))</f>
        <v>0</v>
      </c>
      <c r="CC227" s="212">
        <f ca="1">(CC$134*INDEX('Term Pricing'!$Q$1268:$Q$1447,MATCH('Project 1'!CC$8,'Term Pricing'!$C$1268:$C$1447,0))*$E227*$F227)+(CC$134*INDEX('Term Pricing'!$R$1268:$R$1447,MATCH('Project 1'!CC$8,'Term Pricing'!$C$1268:$C$1447,0))*$E227*(1-$F227))</f>
        <v>0</v>
      </c>
      <c r="CD227" s="212">
        <f ca="1">(CD$134*INDEX('Term Pricing'!$Q$1268:$Q$1447,MATCH('Project 1'!CD$8,'Term Pricing'!$C$1268:$C$1447,0))*$E227*$F227)+(CD$134*INDEX('Term Pricing'!$R$1268:$R$1447,MATCH('Project 1'!CD$8,'Term Pricing'!$C$1268:$C$1447,0))*$E227*(1-$F227))</f>
        <v>0</v>
      </c>
      <c r="CE227" s="212">
        <f ca="1">(CE$134*INDEX('Term Pricing'!$Q$1268:$Q$1447,MATCH('Project 1'!CE$8,'Term Pricing'!$C$1268:$C$1447,0))*$E227*$F227)+(CE$134*INDEX('Term Pricing'!$R$1268:$R$1447,MATCH('Project 1'!CE$8,'Term Pricing'!$C$1268:$C$1447,0))*$E227*(1-$F227))</f>
        <v>0</v>
      </c>
      <c r="CF227" s="212">
        <f ca="1">(CF$134*INDEX('Term Pricing'!$Q$1268:$Q$1447,MATCH('Project 1'!CF$8,'Term Pricing'!$C$1268:$C$1447,0))*$E227*$F227)+(CF$134*INDEX('Term Pricing'!$R$1268:$R$1447,MATCH('Project 1'!CF$8,'Term Pricing'!$C$1268:$C$1447,0))*$E227*(1-$F227))</f>
        <v>0</v>
      </c>
      <c r="CG227" s="212">
        <f ca="1">(CG$134*INDEX('Term Pricing'!$Q$1268:$Q$1447,MATCH('Project 1'!CG$8,'Term Pricing'!$C$1268:$C$1447,0))*$E227*$F227)+(CG$134*INDEX('Term Pricing'!$R$1268:$R$1447,MATCH('Project 1'!CG$8,'Term Pricing'!$C$1268:$C$1447,0))*$E227*(1-$F227))</f>
        <v>0</v>
      </c>
      <c r="CH227" s="212">
        <f ca="1">(CH$134*INDEX('Term Pricing'!$Q$1268:$Q$1447,MATCH('Project 1'!CH$8,'Term Pricing'!$C$1268:$C$1447,0))*$E227*$F227)+(CH$134*INDEX('Term Pricing'!$R$1268:$R$1447,MATCH('Project 1'!CH$8,'Term Pricing'!$C$1268:$C$1447,0))*$E227*(1-$F227))</f>
        <v>0</v>
      </c>
      <c r="CI227" s="212">
        <f ca="1">(CI$134*INDEX('Term Pricing'!$Q$1268:$Q$1447,MATCH('Project 1'!CI$8,'Term Pricing'!$C$1268:$C$1447,0))*$E227*$F227)+(CI$134*INDEX('Term Pricing'!$R$1268:$R$1447,MATCH('Project 1'!CI$8,'Term Pricing'!$C$1268:$C$1447,0))*$E227*(1-$F227))</f>
        <v>0</v>
      </c>
      <c r="CJ227" s="212">
        <f ca="1">(CJ$134*INDEX('Term Pricing'!$Q$1268:$Q$1447,MATCH('Project 1'!CJ$8,'Term Pricing'!$C$1268:$C$1447,0))*$E227*$F227)+(CJ$134*INDEX('Term Pricing'!$R$1268:$R$1447,MATCH('Project 1'!CJ$8,'Term Pricing'!$C$1268:$C$1447,0))*$E227*(1-$F227))</f>
        <v>0</v>
      </c>
      <c r="CK227" s="212">
        <f ca="1">(CK$134*INDEX('Term Pricing'!$Q$1268:$Q$1447,MATCH('Project 1'!CK$8,'Term Pricing'!$C$1268:$C$1447,0))*$E227*$F227)+(CK$134*INDEX('Term Pricing'!$R$1268:$R$1447,MATCH('Project 1'!CK$8,'Term Pricing'!$C$1268:$C$1447,0))*$E227*(1-$F227))</f>
        <v>0</v>
      </c>
      <c r="CL227" s="212">
        <f ca="1">(CL$134*INDEX('Term Pricing'!$Q$1268:$Q$1447,MATCH('Project 1'!CL$8,'Term Pricing'!$C$1268:$C$1447,0))*$E227*$F227)+(CL$134*INDEX('Term Pricing'!$R$1268:$R$1447,MATCH('Project 1'!CL$8,'Term Pricing'!$C$1268:$C$1447,0))*$E227*(1-$F227))</f>
        <v>0</v>
      </c>
      <c r="CM227" s="212">
        <f ca="1">(CM$134*INDEX('Term Pricing'!$Q$1268:$Q$1447,MATCH('Project 1'!CM$8,'Term Pricing'!$C$1268:$C$1447,0))*$E227*$F227)+(CM$134*INDEX('Term Pricing'!$R$1268:$R$1447,MATCH('Project 1'!CM$8,'Term Pricing'!$C$1268:$C$1447,0))*$E227*(1-$F227))</f>
        <v>0</v>
      </c>
      <c r="CN227" s="212">
        <f ca="1">(CN$134*INDEX('Term Pricing'!$Q$1268:$Q$1447,MATCH('Project 1'!CN$8,'Term Pricing'!$C$1268:$C$1447,0))*$E227*$F227)+(CN$134*INDEX('Term Pricing'!$R$1268:$R$1447,MATCH('Project 1'!CN$8,'Term Pricing'!$C$1268:$C$1447,0))*$E227*(1-$F227))</f>
        <v>0</v>
      </c>
      <c r="CO227" s="212">
        <f ca="1">(CO$134*INDEX('Term Pricing'!$Q$1268:$Q$1447,MATCH('Project 1'!CO$8,'Term Pricing'!$C$1268:$C$1447,0))*$E227*$F227)+(CO$134*INDEX('Term Pricing'!$R$1268:$R$1447,MATCH('Project 1'!CO$8,'Term Pricing'!$C$1268:$C$1447,0))*$E227*(1-$F227))</f>
        <v>0</v>
      </c>
      <c r="CP227" s="212">
        <f ca="1">(CP$134*INDEX('Term Pricing'!$Q$1268:$Q$1447,MATCH('Project 1'!CP$8,'Term Pricing'!$C$1268:$C$1447,0))*$E227*$F227)+(CP$134*INDEX('Term Pricing'!$R$1268:$R$1447,MATCH('Project 1'!CP$8,'Term Pricing'!$C$1268:$C$1447,0))*$E227*(1-$F227))</f>
        <v>0</v>
      </c>
      <c r="CQ227" s="212">
        <f ca="1">(CQ$134*INDEX('Term Pricing'!$Q$1268:$Q$1447,MATCH('Project 1'!CQ$8,'Term Pricing'!$C$1268:$C$1447,0))*$E227*$F227)+(CQ$134*INDEX('Term Pricing'!$R$1268:$R$1447,MATCH('Project 1'!CQ$8,'Term Pricing'!$C$1268:$C$1447,0))*$E227*(1-$F227))</f>
        <v>0</v>
      </c>
      <c r="CR227" s="212">
        <f ca="1">(CR$134*INDEX('Term Pricing'!$Q$1268:$Q$1447,MATCH('Project 1'!CR$8,'Term Pricing'!$C$1268:$C$1447,0))*$E227*$F227)+(CR$134*INDEX('Term Pricing'!$R$1268:$R$1447,MATCH('Project 1'!CR$8,'Term Pricing'!$C$1268:$C$1447,0))*$E227*(1-$F227))</f>
        <v>0</v>
      </c>
      <c r="CS227" s="212">
        <f ca="1">(CS$134*INDEX('Term Pricing'!$Q$1268:$Q$1447,MATCH('Project 1'!CS$8,'Term Pricing'!$C$1268:$C$1447,0))*$E227*$F227)+(CS$134*INDEX('Term Pricing'!$R$1268:$R$1447,MATCH('Project 1'!CS$8,'Term Pricing'!$C$1268:$C$1447,0))*$E227*(1-$F227))</f>
        <v>0</v>
      </c>
      <c r="CT227" s="212">
        <f ca="1">(CT$134*INDEX('Term Pricing'!$Q$1268:$Q$1447,MATCH('Project 1'!CT$8,'Term Pricing'!$C$1268:$C$1447,0))*$E227*$F227)+(CT$134*INDEX('Term Pricing'!$R$1268:$R$1447,MATCH('Project 1'!CT$8,'Term Pricing'!$C$1268:$C$1447,0))*$E227*(1-$F227))</f>
        <v>0</v>
      </c>
      <c r="CU227" s="212">
        <f ca="1">(CU$134*INDEX('Term Pricing'!$Q$1268:$Q$1447,MATCH('Project 1'!CU$8,'Term Pricing'!$C$1268:$C$1447,0))*$E227*$F227)+(CU$134*INDEX('Term Pricing'!$R$1268:$R$1447,MATCH('Project 1'!CU$8,'Term Pricing'!$C$1268:$C$1447,0))*$E227*(1-$F227))</f>
        <v>0</v>
      </c>
      <c r="CV227" s="212">
        <f ca="1">(CV$134*INDEX('Term Pricing'!$Q$1268:$Q$1447,MATCH('Project 1'!CV$8,'Term Pricing'!$C$1268:$C$1447,0))*$E227*$F227)+(CV$134*INDEX('Term Pricing'!$R$1268:$R$1447,MATCH('Project 1'!CV$8,'Term Pricing'!$C$1268:$C$1447,0))*$E227*(1-$F227))</f>
        <v>0</v>
      </c>
      <c r="CW227" s="212">
        <f ca="1">(CW$134*INDEX('Term Pricing'!$Q$1268:$Q$1447,MATCH('Project 1'!CW$8,'Term Pricing'!$C$1268:$C$1447,0))*$E227*$F227)+(CW$134*INDEX('Term Pricing'!$R$1268:$R$1447,MATCH('Project 1'!CW$8,'Term Pricing'!$C$1268:$C$1447,0))*$E227*(1-$F227))</f>
        <v>0</v>
      </c>
      <c r="CX227" s="212">
        <f ca="1">(CX$134*INDEX('Term Pricing'!$Q$1268:$Q$1447,MATCH('Project 1'!CX$8,'Term Pricing'!$C$1268:$C$1447,0))*$E227*$F227)+(CX$134*INDEX('Term Pricing'!$R$1268:$R$1447,MATCH('Project 1'!CX$8,'Term Pricing'!$C$1268:$C$1447,0))*$E227*(1-$F227))</f>
        <v>0</v>
      </c>
      <c r="CY227" s="212">
        <f ca="1">(CY$134*INDEX('Term Pricing'!$Q$1268:$Q$1447,MATCH('Project 1'!CY$8,'Term Pricing'!$C$1268:$C$1447,0))*$E227*$F227)+(CY$134*INDEX('Term Pricing'!$R$1268:$R$1447,MATCH('Project 1'!CY$8,'Term Pricing'!$C$1268:$C$1447,0))*$E227*(1-$F227))</f>
        <v>0</v>
      </c>
      <c r="CZ227" s="212">
        <f ca="1">(CZ$134*INDEX('Term Pricing'!$Q$1268:$Q$1447,MATCH('Project 1'!CZ$8,'Term Pricing'!$C$1268:$C$1447,0))*$E227*$F227)+(CZ$134*INDEX('Term Pricing'!$R$1268:$R$1447,MATCH('Project 1'!CZ$8,'Term Pricing'!$C$1268:$C$1447,0))*$E227*(1-$F227))</f>
        <v>0</v>
      </c>
      <c r="DA227" s="212">
        <f ca="1">(DA$134*INDEX('Term Pricing'!$Q$1268:$Q$1447,MATCH('Project 1'!DA$8,'Term Pricing'!$C$1268:$C$1447,0))*$E227*$F227)+(DA$134*INDEX('Term Pricing'!$R$1268:$R$1447,MATCH('Project 1'!DA$8,'Term Pricing'!$C$1268:$C$1447,0))*$E227*(1-$F227))</f>
        <v>0</v>
      </c>
      <c r="DB227" s="212">
        <f ca="1">(DB$134*INDEX('Term Pricing'!$Q$1268:$Q$1447,MATCH('Project 1'!DB$8,'Term Pricing'!$C$1268:$C$1447,0))*$E227*$F227)+(DB$134*INDEX('Term Pricing'!$R$1268:$R$1447,MATCH('Project 1'!DB$8,'Term Pricing'!$C$1268:$C$1447,0))*$E227*(1-$F227))</f>
        <v>0</v>
      </c>
      <c r="DC227" s="212">
        <f ca="1">(DC$134*INDEX('Term Pricing'!$Q$1268:$Q$1447,MATCH('Project 1'!DC$8,'Term Pricing'!$C$1268:$C$1447,0))*$E227*$F227)+(DC$134*INDEX('Term Pricing'!$R$1268:$R$1447,MATCH('Project 1'!DC$8,'Term Pricing'!$C$1268:$C$1447,0))*$E227*(1-$F227))</f>
        <v>0</v>
      </c>
      <c r="DD227" s="212">
        <f ca="1">(DD$134*INDEX('Term Pricing'!$Q$1268:$Q$1447,MATCH('Project 1'!DD$8,'Term Pricing'!$C$1268:$C$1447,0))*$E227*$F227)+(DD$134*INDEX('Term Pricing'!$R$1268:$R$1447,MATCH('Project 1'!DD$8,'Term Pricing'!$C$1268:$C$1447,0))*$E227*(1-$F227))</f>
        <v>0</v>
      </c>
      <c r="DE227" s="212">
        <f ca="1">(DE$134*INDEX('Term Pricing'!$Q$1268:$Q$1447,MATCH('Project 1'!DE$8,'Term Pricing'!$C$1268:$C$1447,0))*$E227*$F227)+(DE$134*INDEX('Term Pricing'!$R$1268:$R$1447,MATCH('Project 1'!DE$8,'Term Pricing'!$C$1268:$C$1447,0))*$E227*(1-$F227))</f>
        <v>0</v>
      </c>
      <c r="DF227" s="212">
        <f ca="1">(DF$134*INDEX('Term Pricing'!$Q$1268:$Q$1447,MATCH('Project 1'!DF$8,'Term Pricing'!$C$1268:$C$1447,0))*$E227*$F227)+(DF$134*INDEX('Term Pricing'!$R$1268:$R$1447,MATCH('Project 1'!DF$8,'Term Pricing'!$C$1268:$C$1447,0))*$E227*(1-$F227))</f>
        <v>0</v>
      </c>
      <c r="DG227" s="212">
        <f ca="1">(DG$134*INDEX('Term Pricing'!$Q$1268:$Q$1447,MATCH('Project 1'!DG$8,'Term Pricing'!$C$1268:$C$1447,0))*$E227*$F227)+(DG$134*INDEX('Term Pricing'!$R$1268:$R$1447,MATCH('Project 1'!DG$8,'Term Pricing'!$C$1268:$C$1447,0))*$E227*(1-$F227))</f>
        <v>0</v>
      </c>
      <c r="DH227" s="212">
        <f ca="1">(DH$134*INDEX('Term Pricing'!$Q$1268:$Q$1447,MATCH('Project 1'!DH$8,'Term Pricing'!$C$1268:$C$1447,0))*$E227*$F227)+(DH$134*INDEX('Term Pricing'!$R$1268:$R$1447,MATCH('Project 1'!DH$8,'Term Pricing'!$C$1268:$C$1447,0))*$E227*(1-$F227))</f>
        <v>0</v>
      </c>
      <c r="DI227" s="212">
        <f ca="1">(DI$134*INDEX('Term Pricing'!$Q$1268:$Q$1447,MATCH('Project 1'!DI$8,'Term Pricing'!$C$1268:$C$1447,0))*$E227*$F227)+(DI$134*INDEX('Term Pricing'!$R$1268:$R$1447,MATCH('Project 1'!DI$8,'Term Pricing'!$C$1268:$C$1447,0))*$E227*(1-$F227))</f>
        <v>0</v>
      </c>
      <c r="DJ227" s="212">
        <f ca="1">(DJ$134*INDEX('Term Pricing'!$Q$1268:$Q$1447,MATCH('Project 1'!DJ$8,'Term Pricing'!$C$1268:$C$1447,0))*$E227*$F227)+(DJ$134*INDEX('Term Pricing'!$R$1268:$R$1447,MATCH('Project 1'!DJ$8,'Term Pricing'!$C$1268:$C$1447,0))*$E227*(1-$F227))</f>
        <v>0</v>
      </c>
      <c r="DK227" s="212">
        <f ca="1">(DK$134*INDEX('Term Pricing'!$Q$1268:$Q$1447,MATCH('Project 1'!DK$8,'Term Pricing'!$C$1268:$C$1447,0))*$E227*$F227)+(DK$134*INDEX('Term Pricing'!$R$1268:$R$1447,MATCH('Project 1'!DK$8,'Term Pricing'!$C$1268:$C$1447,0))*$E227*(1-$F227))</f>
        <v>0</v>
      </c>
      <c r="DL227" s="212">
        <f ca="1">(DL$134*INDEX('Term Pricing'!$Q$1268:$Q$1447,MATCH('Project 1'!DL$8,'Term Pricing'!$C$1268:$C$1447,0))*$E227*$F227)+(DL$134*INDEX('Term Pricing'!$R$1268:$R$1447,MATCH('Project 1'!DL$8,'Term Pricing'!$C$1268:$C$1447,0))*$E227*(1-$F227))</f>
        <v>0</v>
      </c>
      <c r="DM227" s="212">
        <f ca="1">(DM$134*INDEX('Term Pricing'!$Q$1268:$Q$1447,MATCH('Project 1'!DM$8,'Term Pricing'!$C$1268:$C$1447,0))*$E227*$F227)+(DM$134*INDEX('Term Pricing'!$R$1268:$R$1447,MATCH('Project 1'!DM$8,'Term Pricing'!$C$1268:$C$1447,0))*$E227*(1-$F227))</f>
        <v>0</v>
      </c>
      <c r="DN227" s="212">
        <f ca="1">(DN$134*INDEX('Term Pricing'!$Q$1268:$Q$1447,MATCH('Project 1'!DN$8,'Term Pricing'!$C$1268:$C$1447,0))*$E227*$F227)+(DN$134*INDEX('Term Pricing'!$R$1268:$R$1447,MATCH('Project 1'!DN$8,'Term Pricing'!$C$1268:$C$1447,0))*$E227*(1-$F227))</f>
        <v>0</v>
      </c>
      <c r="DO227" s="212">
        <f ca="1">(DO$134*INDEX('Term Pricing'!$Q$1268:$Q$1447,MATCH('Project 1'!DO$8,'Term Pricing'!$C$1268:$C$1447,0))*$E227*$F227)+(DO$134*INDEX('Term Pricing'!$R$1268:$R$1447,MATCH('Project 1'!DO$8,'Term Pricing'!$C$1268:$C$1447,0))*$E227*(1-$F227))</f>
        <v>0</v>
      </c>
      <c r="DP227" s="212">
        <f ca="1">(DP$134*INDEX('Term Pricing'!$Q$1268:$Q$1447,MATCH('Project 1'!DP$8,'Term Pricing'!$C$1268:$C$1447,0))*$E227*$F227)+(DP$134*INDEX('Term Pricing'!$R$1268:$R$1447,MATCH('Project 1'!DP$8,'Term Pricing'!$C$1268:$C$1447,0))*$E227*(1-$F227))</f>
        <v>0</v>
      </c>
      <c r="DQ227" s="212">
        <f ca="1">(DQ$134*INDEX('Term Pricing'!$Q$1268:$Q$1447,MATCH('Project 1'!DQ$8,'Term Pricing'!$C$1268:$C$1447,0))*$E227*$F227)+(DQ$134*INDEX('Term Pricing'!$R$1268:$R$1447,MATCH('Project 1'!DQ$8,'Term Pricing'!$C$1268:$C$1447,0))*$E227*(1-$F227))</f>
        <v>0</v>
      </c>
      <c r="DR227" s="212">
        <f ca="1">(DR$134*INDEX('Term Pricing'!$Q$1268:$Q$1447,MATCH('Project 1'!DR$8,'Term Pricing'!$C$1268:$C$1447,0))*$E227*$F227)+(DR$134*INDEX('Term Pricing'!$R$1268:$R$1447,MATCH('Project 1'!DR$8,'Term Pricing'!$C$1268:$C$1447,0))*$E227*(1-$F227))</f>
        <v>0</v>
      </c>
      <c r="DS227" s="212">
        <f ca="1">(DS$134*INDEX('Term Pricing'!$Q$1268:$Q$1447,MATCH('Project 1'!DS$8,'Term Pricing'!$C$1268:$C$1447,0))*$E227*$F227)+(DS$134*INDEX('Term Pricing'!$R$1268:$R$1447,MATCH('Project 1'!DS$8,'Term Pricing'!$C$1268:$C$1447,0))*$E227*(1-$F227))</f>
        <v>0</v>
      </c>
      <c r="DT227" s="212">
        <f ca="1">(DT$134*INDEX('Term Pricing'!$Q$1268:$Q$1447,MATCH('Project 1'!DT$8,'Term Pricing'!$C$1268:$C$1447,0))*$E227*$F227)+(DT$134*INDEX('Term Pricing'!$R$1268:$R$1447,MATCH('Project 1'!DT$8,'Term Pricing'!$C$1268:$C$1447,0))*$E227*(1-$F227))</f>
        <v>0</v>
      </c>
      <c r="DU227" s="212">
        <f ca="1">(DU$134*INDEX('Term Pricing'!$Q$1268:$Q$1447,MATCH('Project 1'!DU$8,'Term Pricing'!$C$1268:$C$1447,0))*$E227*$F227)+(DU$134*INDEX('Term Pricing'!$R$1268:$R$1447,MATCH('Project 1'!DU$8,'Term Pricing'!$C$1268:$C$1447,0))*$E227*(1-$F227))</f>
        <v>0</v>
      </c>
      <c r="DV227" s="212">
        <f ca="1">(DV$134*INDEX('Term Pricing'!$Q$1268:$Q$1447,MATCH('Project 1'!DV$8,'Term Pricing'!$C$1268:$C$1447,0))*$E227*$F227)+(DV$134*INDEX('Term Pricing'!$R$1268:$R$1447,MATCH('Project 1'!DV$8,'Term Pricing'!$C$1268:$C$1447,0))*$E227*(1-$F227))</f>
        <v>0</v>
      </c>
      <c r="DW227" s="212">
        <f ca="1">(DW$134*INDEX('Term Pricing'!$Q$1268:$Q$1447,MATCH('Project 1'!DW$8,'Term Pricing'!$C$1268:$C$1447,0))*$E227*$F227)+(DW$134*INDEX('Term Pricing'!$R$1268:$R$1447,MATCH('Project 1'!DW$8,'Term Pricing'!$C$1268:$C$1447,0))*$E227*(1-$F227))</f>
        <v>0</v>
      </c>
      <c r="DX227" s="212">
        <f ca="1">(DX$134*INDEX('Term Pricing'!$Q$1268:$Q$1447,MATCH('Project 1'!DX$8,'Term Pricing'!$C$1268:$C$1447,0))*$E227*$F227)+(DX$134*INDEX('Term Pricing'!$R$1268:$R$1447,MATCH('Project 1'!DX$8,'Term Pricing'!$C$1268:$C$1447,0))*$E227*(1-$F227))</f>
        <v>0</v>
      </c>
      <c r="DY227" s="212">
        <f ca="1">(DY$134*INDEX('Term Pricing'!$Q$1268:$Q$1447,MATCH('Project 1'!DY$8,'Term Pricing'!$C$1268:$C$1447,0))*$E227*$F227)+(DY$134*INDEX('Term Pricing'!$R$1268:$R$1447,MATCH('Project 1'!DY$8,'Term Pricing'!$C$1268:$C$1447,0))*$E227*(1-$F227))</f>
        <v>0</v>
      </c>
      <c r="DZ227" s="212">
        <f ca="1">(DZ$134*INDEX('Term Pricing'!$Q$1268:$Q$1447,MATCH('Project 1'!DZ$8,'Term Pricing'!$C$1268:$C$1447,0))*$E227*$F227)+(DZ$134*INDEX('Term Pricing'!$R$1268:$R$1447,MATCH('Project 1'!DZ$8,'Term Pricing'!$C$1268:$C$1447,0))*$E227*(1-$F227))</f>
        <v>0</v>
      </c>
    </row>
    <row r="228" spans="1:130" outlineLevel="1">
      <c r="A228" s="151"/>
      <c r="C228" s="34" t="s">
        <v>264</v>
      </c>
      <c r="E228" s="70">
        <f>Inputs!H156</f>
        <v>0</v>
      </c>
      <c r="F228" s="70">
        <f>Inputs!I156</f>
        <v>0</v>
      </c>
      <c r="G228" s="54" t="s">
        <v>83</v>
      </c>
      <c r="H228" s="279">
        <f ca="1">IFERROR(SUM($J228:$DZ228)/(SUM($J$134:$DZ$134)*E228),0)</f>
        <v>0</v>
      </c>
      <c r="I228" s="29"/>
      <c r="J228" s="212">
        <f ca="1">(J$134*INDEX('Term Pricing'!$Q$1453:$Q$1632,MATCH('Project 1'!J$8,'Term Pricing'!$C$1453:$C$1632,0))*$E228*$F228)+(J$134*INDEX('Term Pricing'!$R$1453:$R$1632,MATCH('Project 1'!J$8,'Term Pricing'!$C$1453:$C$1632,0))*$E228*(1-$F228))</f>
        <v>0</v>
      </c>
      <c r="K228" s="212">
        <f ca="1">(K$134*INDEX('Term Pricing'!$Q$1453:$Q$1632,MATCH('Project 1'!K$8,'Term Pricing'!$C$1453:$C$1632,0))*$E228*$F228)+(K$134*INDEX('Term Pricing'!$R$1453:$R$1632,MATCH('Project 1'!K$8,'Term Pricing'!$C$1453:$C$1632,0))*$E228*(1-$F228))</f>
        <v>0</v>
      </c>
      <c r="L228" s="212">
        <f ca="1">(L$134*INDEX('Term Pricing'!$Q$1453:$Q$1632,MATCH('Project 1'!L$8,'Term Pricing'!$C$1453:$C$1632,0))*$E228*$F228)+(L$134*INDEX('Term Pricing'!$R$1453:$R$1632,MATCH('Project 1'!L$8,'Term Pricing'!$C$1453:$C$1632,0))*$E228*(1-$F228))</f>
        <v>0</v>
      </c>
      <c r="M228" s="212">
        <f ca="1">(M$134*INDEX('Term Pricing'!$Q$1453:$Q$1632,MATCH('Project 1'!M$8,'Term Pricing'!$C$1453:$C$1632,0))*$E228*$F228)+(M$134*INDEX('Term Pricing'!$R$1453:$R$1632,MATCH('Project 1'!M$8,'Term Pricing'!$C$1453:$C$1632,0))*$E228*(1-$F228))</f>
        <v>0</v>
      </c>
      <c r="N228" s="212">
        <f ca="1">(N$134*INDEX('Term Pricing'!$Q$1453:$Q$1632,MATCH('Project 1'!N$8,'Term Pricing'!$C$1453:$C$1632,0))*$E228*$F228)+(N$134*INDEX('Term Pricing'!$R$1453:$R$1632,MATCH('Project 1'!N$8,'Term Pricing'!$C$1453:$C$1632,0))*$E228*(1-$F228))</f>
        <v>0</v>
      </c>
      <c r="O228" s="212">
        <f ca="1">(O$134*INDEX('Term Pricing'!$Q$1453:$Q$1632,MATCH('Project 1'!O$8,'Term Pricing'!$C$1453:$C$1632,0))*$E228*$F228)+(O$134*INDEX('Term Pricing'!$R$1453:$R$1632,MATCH('Project 1'!O$8,'Term Pricing'!$C$1453:$C$1632,0))*$E228*(1-$F228))</f>
        <v>0</v>
      </c>
      <c r="P228" s="212">
        <f ca="1">(P$134*INDEX('Term Pricing'!$Q$1453:$Q$1632,MATCH('Project 1'!P$8,'Term Pricing'!$C$1453:$C$1632,0))*$E228*$F228)+(P$134*INDEX('Term Pricing'!$R$1453:$R$1632,MATCH('Project 1'!P$8,'Term Pricing'!$C$1453:$C$1632,0))*$E228*(1-$F228))</f>
        <v>0</v>
      </c>
      <c r="Q228" s="212">
        <f ca="1">(Q$134*INDEX('Term Pricing'!$Q$1453:$Q$1632,MATCH('Project 1'!Q$8,'Term Pricing'!$C$1453:$C$1632,0))*$E228*$F228)+(Q$134*INDEX('Term Pricing'!$R$1453:$R$1632,MATCH('Project 1'!Q$8,'Term Pricing'!$C$1453:$C$1632,0))*$E228*(1-$F228))</f>
        <v>0</v>
      </c>
      <c r="R228" s="212">
        <f ca="1">(R$134*INDEX('Term Pricing'!$Q$1453:$Q$1632,MATCH('Project 1'!R$8,'Term Pricing'!$C$1453:$C$1632,0))*$E228*$F228)+(R$134*INDEX('Term Pricing'!$R$1453:$R$1632,MATCH('Project 1'!R$8,'Term Pricing'!$C$1453:$C$1632,0))*$E228*(1-$F228))</f>
        <v>0</v>
      </c>
      <c r="S228" s="212">
        <f ca="1">(S$134*INDEX('Term Pricing'!$Q$1453:$Q$1632,MATCH('Project 1'!S$8,'Term Pricing'!$C$1453:$C$1632,0))*$E228*$F228)+(S$134*INDEX('Term Pricing'!$R$1453:$R$1632,MATCH('Project 1'!S$8,'Term Pricing'!$C$1453:$C$1632,0))*$E228*(1-$F228))</f>
        <v>0</v>
      </c>
      <c r="T228" s="212">
        <f ca="1">(T$134*INDEX('Term Pricing'!$Q$1453:$Q$1632,MATCH('Project 1'!T$8,'Term Pricing'!$C$1453:$C$1632,0))*$E228*$F228)+(T$134*INDEX('Term Pricing'!$R$1453:$R$1632,MATCH('Project 1'!T$8,'Term Pricing'!$C$1453:$C$1632,0))*$E228*(1-$F228))</f>
        <v>0</v>
      </c>
      <c r="U228" s="212">
        <f ca="1">(U$134*INDEX('Term Pricing'!$Q$1453:$Q$1632,MATCH('Project 1'!U$8,'Term Pricing'!$C$1453:$C$1632,0))*$E228*$F228)+(U$134*INDEX('Term Pricing'!$R$1453:$R$1632,MATCH('Project 1'!U$8,'Term Pricing'!$C$1453:$C$1632,0))*$E228*(1-$F228))</f>
        <v>0</v>
      </c>
      <c r="V228" s="212">
        <f ca="1">(V$134*INDEX('Term Pricing'!$Q$1453:$Q$1632,MATCH('Project 1'!V$8,'Term Pricing'!$C$1453:$C$1632,0))*$E228*$F228)+(V$134*INDEX('Term Pricing'!$R$1453:$R$1632,MATCH('Project 1'!V$8,'Term Pricing'!$C$1453:$C$1632,0))*$E228*(1-$F228))</f>
        <v>0</v>
      </c>
      <c r="W228" s="212">
        <f ca="1">(W$134*INDEX('Term Pricing'!$Q$1453:$Q$1632,MATCH('Project 1'!W$8,'Term Pricing'!$C$1453:$C$1632,0))*$E228*$F228)+(W$134*INDEX('Term Pricing'!$R$1453:$R$1632,MATCH('Project 1'!W$8,'Term Pricing'!$C$1453:$C$1632,0))*$E228*(1-$F228))</f>
        <v>0</v>
      </c>
      <c r="X228" s="212">
        <f ca="1">(X$134*INDEX('Term Pricing'!$Q$1453:$Q$1632,MATCH('Project 1'!X$8,'Term Pricing'!$C$1453:$C$1632,0))*$E228*$F228)+(X$134*INDEX('Term Pricing'!$R$1453:$R$1632,MATCH('Project 1'!X$8,'Term Pricing'!$C$1453:$C$1632,0))*$E228*(1-$F228))</f>
        <v>0</v>
      </c>
      <c r="Y228" s="212">
        <f ca="1">(Y$134*INDEX('Term Pricing'!$Q$1453:$Q$1632,MATCH('Project 1'!Y$8,'Term Pricing'!$C$1453:$C$1632,0))*$E228*$F228)+(Y$134*INDEX('Term Pricing'!$R$1453:$R$1632,MATCH('Project 1'!Y$8,'Term Pricing'!$C$1453:$C$1632,0))*$E228*(1-$F228))</f>
        <v>0</v>
      </c>
      <c r="Z228" s="212">
        <f ca="1">(Z$134*INDEX('Term Pricing'!$Q$1453:$Q$1632,MATCH('Project 1'!Z$8,'Term Pricing'!$C$1453:$C$1632,0))*$E228*$F228)+(Z$134*INDEX('Term Pricing'!$R$1453:$R$1632,MATCH('Project 1'!Z$8,'Term Pricing'!$C$1453:$C$1632,0))*$E228*(1-$F228))</f>
        <v>0</v>
      </c>
      <c r="AA228" s="212">
        <f ca="1">(AA$134*INDEX('Term Pricing'!$Q$1453:$Q$1632,MATCH('Project 1'!AA$8,'Term Pricing'!$C$1453:$C$1632,0))*$E228*$F228)+(AA$134*INDEX('Term Pricing'!$R$1453:$R$1632,MATCH('Project 1'!AA$8,'Term Pricing'!$C$1453:$C$1632,0))*$E228*(1-$F228))</f>
        <v>0</v>
      </c>
      <c r="AB228" s="212">
        <f ca="1">(AB$134*INDEX('Term Pricing'!$Q$1453:$Q$1632,MATCH('Project 1'!AB$8,'Term Pricing'!$C$1453:$C$1632,0))*$E228*$F228)+(AB$134*INDEX('Term Pricing'!$R$1453:$R$1632,MATCH('Project 1'!AB$8,'Term Pricing'!$C$1453:$C$1632,0))*$E228*(1-$F228))</f>
        <v>0</v>
      </c>
      <c r="AC228" s="212">
        <f ca="1">(AC$134*INDEX('Term Pricing'!$Q$1453:$Q$1632,MATCH('Project 1'!AC$8,'Term Pricing'!$C$1453:$C$1632,0))*$E228*$F228)+(AC$134*INDEX('Term Pricing'!$R$1453:$R$1632,MATCH('Project 1'!AC$8,'Term Pricing'!$C$1453:$C$1632,0))*$E228*(1-$F228))</f>
        <v>0</v>
      </c>
      <c r="AD228" s="212">
        <f ca="1">(AD$134*INDEX('Term Pricing'!$Q$1453:$Q$1632,MATCH('Project 1'!AD$8,'Term Pricing'!$C$1453:$C$1632,0))*$E228*$F228)+(AD$134*INDEX('Term Pricing'!$R$1453:$R$1632,MATCH('Project 1'!AD$8,'Term Pricing'!$C$1453:$C$1632,0))*$E228*(1-$F228))</f>
        <v>0</v>
      </c>
      <c r="AE228" s="212">
        <f ca="1">(AE$134*INDEX('Term Pricing'!$Q$1453:$Q$1632,MATCH('Project 1'!AE$8,'Term Pricing'!$C$1453:$C$1632,0))*$E228*$F228)+(AE$134*INDEX('Term Pricing'!$R$1453:$R$1632,MATCH('Project 1'!AE$8,'Term Pricing'!$C$1453:$C$1632,0))*$E228*(1-$F228))</f>
        <v>0</v>
      </c>
      <c r="AF228" s="212">
        <f ca="1">(AF$134*INDEX('Term Pricing'!$Q$1453:$Q$1632,MATCH('Project 1'!AF$8,'Term Pricing'!$C$1453:$C$1632,0))*$E228*$F228)+(AF$134*INDEX('Term Pricing'!$R$1453:$R$1632,MATCH('Project 1'!AF$8,'Term Pricing'!$C$1453:$C$1632,0))*$E228*(1-$F228))</f>
        <v>0</v>
      </c>
      <c r="AG228" s="212">
        <f ca="1">(AG$134*INDEX('Term Pricing'!$Q$1453:$Q$1632,MATCH('Project 1'!AG$8,'Term Pricing'!$C$1453:$C$1632,0))*$E228*$F228)+(AG$134*INDEX('Term Pricing'!$R$1453:$R$1632,MATCH('Project 1'!AG$8,'Term Pricing'!$C$1453:$C$1632,0))*$E228*(1-$F228))</f>
        <v>0</v>
      </c>
      <c r="AH228" s="212">
        <f ca="1">(AH$134*INDEX('Term Pricing'!$Q$1453:$Q$1632,MATCH('Project 1'!AH$8,'Term Pricing'!$C$1453:$C$1632,0))*$E228*$F228)+(AH$134*INDEX('Term Pricing'!$R$1453:$R$1632,MATCH('Project 1'!AH$8,'Term Pricing'!$C$1453:$C$1632,0))*$E228*(1-$F228))</f>
        <v>0</v>
      </c>
      <c r="AI228" s="212">
        <f ca="1">(AI$134*INDEX('Term Pricing'!$Q$1453:$Q$1632,MATCH('Project 1'!AI$8,'Term Pricing'!$C$1453:$C$1632,0))*$E228*$F228)+(AI$134*INDEX('Term Pricing'!$R$1453:$R$1632,MATCH('Project 1'!AI$8,'Term Pricing'!$C$1453:$C$1632,0))*$E228*(1-$F228))</f>
        <v>0</v>
      </c>
      <c r="AJ228" s="212">
        <f ca="1">(AJ$134*INDEX('Term Pricing'!$Q$1453:$Q$1632,MATCH('Project 1'!AJ$8,'Term Pricing'!$C$1453:$C$1632,0))*$E228*$F228)+(AJ$134*INDEX('Term Pricing'!$R$1453:$R$1632,MATCH('Project 1'!AJ$8,'Term Pricing'!$C$1453:$C$1632,0))*$E228*(1-$F228))</f>
        <v>0</v>
      </c>
      <c r="AK228" s="212">
        <f ca="1">(AK$134*INDEX('Term Pricing'!$Q$1453:$Q$1632,MATCH('Project 1'!AK$8,'Term Pricing'!$C$1453:$C$1632,0))*$E228*$F228)+(AK$134*INDEX('Term Pricing'!$R$1453:$R$1632,MATCH('Project 1'!AK$8,'Term Pricing'!$C$1453:$C$1632,0))*$E228*(1-$F228))</f>
        <v>0</v>
      </c>
      <c r="AL228" s="212">
        <f ca="1">(AL$134*INDEX('Term Pricing'!$Q$1453:$Q$1632,MATCH('Project 1'!AL$8,'Term Pricing'!$C$1453:$C$1632,0))*$E228*$F228)+(AL$134*INDEX('Term Pricing'!$R$1453:$R$1632,MATCH('Project 1'!AL$8,'Term Pricing'!$C$1453:$C$1632,0))*$E228*(1-$F228))</f>
        <v>0</v>
      </c>
      <c r="AM228" s="212">
        <f ca="1">(AM$134*INDEX('Term Pricing'!$Q$1453:$Q$1632,MATCH('Project 1'!AM$8,'Term Pricing'!$C$1453:$C$1632,0))*$E228*$F228)+(AM$134*INDEX('Term Pricing'!$R$1453:$R$1632,MATCH('Project 1'!AM$8,'Term Pricing'!$C$1453:$C$1632,0))*$E228*(1-$F228))</f>
        <v>0</v>
      </c>
      <c r="AN228" s="212">
        <f ca="1">(AN$134*INDEX('Term Pricing'!$Q$1453:$Q$1632,MATCH('Project 1'!AN$8,'Term Pricing'!$C$1453:$C$1632,0))*$E228*$F228)+(AN$134*INDEX('Term Pricing'!$R$1453:$R$1632,MATCH('Project 1'!AN$8,'Term Pricing'!$C$1453:$C$1632,0))*$E228*(1-$F228))</f>
        <v>0</v>
      </c>
      <c r="AO228" s="212">
        <f ca="1">(AO$134*INDEX('Term Pricing'!$Q$1453:$Q$1632,MATCH('Project 1'!AO$8,'Term Pricing'!$C$1453:$C$1632,0))*$E228*$F228)+(AO$134*INDEX('Term Pricing'!$R$1453:$R$1632,MATCH('Project 1'!AO$8,'Term Pricing'!$C$1453:$C$1632,0))*$E228*(1-$F228))</f>
        <v>0</v>
      </c>
      <c r="AP228" s="212">
        <f ca="1">(AP$134*INDEX('Term Pricing'!$Q$1453:$Q$1632,MATCH('Project 1'!AP$8,'Term Pricing'!$C$1453:$C$1632,0))*$E228*$F228)+(AP$134*INDEX('Term Pricing'!$R$1453:$R$1632,MATCH('Project 1'!AP$8,'Term Pricing'!$C$1453:$C$1632,0))*$E228*(1-$F228))</f>
        <v>0</v>
      </c>
      <c r="AQ228" s="212">
        <f ca="1">(AQ$134*INDEX('Term Pricing'!$Q$1453:$Q$1632,MATCH('Project 1'!AQ$8,'Term Pricing'!$C$1453:$C$1632,0))*$E228*$F228)+(AQ$134*INDEX('Term Pricing'!$R$1453:$R$1632,MATCH('Project 1'!AQ$8,'Term Pricing'!$C$1453:$C$1632,0))*$E228*(1-$F228))</f>
        <v>0</v>
      </c>
      <c r="AR228" s="212">
        <f ca="1">(AR$134*INDEX('Term Pricing'!$Q$1453:$Q$1632,MATCH('Project 1'!AR$8,'Term Pricing'!$C$1453:$C$1632,0))*$E228*$F228)+(AR$134*INDEX('Term Pricing'!$R$1453:$R$1632,MATCH('Project 1'!AR$8,'Term Pricing'!$C$1453:$C$1632,0))*$E228*(1-$F228))</f>
        <v>0</v>
      </c>
      <c r="AS228" s="212">
        <f ca="1">(AS$134*INDEX('Term Pricing'!$Q$1453:$Q$1632,MATCH('Project 1'!AS$8,'Term Pricing'!$C$1453:$C$1632,0))*$E228*$F228)+(AS$134*INDEX('Term Pricing'!$R$1453:$R$1632,MATCH('Project 1'!AS$8,'Term Pricing'!$C$1453:$C$1632,0))*$E228*(1-$F228))</f>
        <v>0</v>
      </c>
      <c r="AT228" s="212">
        <f ca="1">(AT$134*INDEX('Term Pricing'!$Q$1453:$Q$1632,MATCH('Project 1'!AT$8,'Term Pricing'!$C$1453:$C$1632,0))*$E228*$F228)+(AT$134*INDEX('Term Pricing'!$R$1453:$R$1632,MATCH('Project 1'!AT$8,'Term Pricing'!$C$1453:$C$1632,0))*$E228*(1-$F228))</f>
        <v>0</v>
      </c>
      <c r="AU228" s="212">
        <f ca="1">(AU$134*INDEX('Term Pricing'!$Q$1453:$Q$1632,MATCH('Project 1'!AU$8,'Term Pricing'!$C$1453:$C$1632,0))*$E228*$F228)+(AU$134*INDEX('Term Pricing'!$R$1453:$R$1632,MATCH('Project 1'!AU$8,'Term Pricing'!$C$1453:$C$1632,0))*$E228*(1-$F228))</f>
        <v>0</v>
      </c>
      <c r="AV228" s="212">
        <f ca="1">(AV$134*INDEX('Term Pricing'!$Q$1453:$Q$1632,MATCH('Project 1'!AV$8,'Term Pricing'!$C$1453:$C$1632,0))*$E228*$F228)+(AV$134*INDEX('Term Pricing'!$R$1453:$R$1632,MATCH('Project 1'!AV$8,'Term Pricing'!$C$1453:$C$1632,0))*$E228*(1-$F228))</f>
        <v>0</v>
      </c>
      <c r="AW228" s="212">
        <f ca="1">(AW$134*INDEX('Term Pricing'!$Q$1453:$Q$1632,MATCH('Project 1'!AW$8,'Term Pricing'!$C$1453:$C$1632,0))*$E228*$F228)+(AW$134*INDEX('Term Pricing'!$R$1453:$R$1632,MATCH('Project 1'!AW$8,'Term Pricing'!$C$1453:$C$1632,0))*$E228*(1-$F228))</f>
        <v>0</v>
      </c>
      <c r="AX228" s="212">
        <f ca="1">(AX$134*INDEX('Term Pricing'!$Q$1453:$Q$1632,MATCH('Project 1'!AX$8,'Term Pricing'!$C$1453:$C$1632,0))*$E228*$F228)+(AX$134*INDEX('Term Pricing'!$R$1453:$R$1632,MATCH('Project 1'!AX$8,'Term Pricing'!$C$1453:$C$1632,0))*$E228*(1-$F228))</f>
        <v>0</v>
      </c>
      <c r="AY228" s="212">
        <f ca="1">(AY$134*INDEX('Term Pricing'!$Q$1453:$Q$1632,MATCH('Project 1'!AY$8,'Term Pricing'!$C$1453:$C$1632,0))*$E228*$F228)+(AY$134*INDEX('Term Pricing'!$R$1453:$R$1632,MATCH('Project 1'!AY$8,'Term Pricing'!$C$1453:$C$1632,0))*$E228*(1-$F228))</f>
        <v>0</v>
      </c>
      <c r="AZ228" s="212">
        <f ca="1">(AZ$134*INDEX('Term Pricing'!$Q$1453:$Q$1632,MATCH('Project 1'!AZ$8,'Term Pricing'!$C$1453:$C$1632,0))*$E228*$F228)+(AZ$134*INDEX('Term Pricing'!$R$1453:$R$1632,MATCH('Project 1'!AZ$8,'Term Pricing'!$C$1453:$C$1632,0))*$E228*(1-$F228))</f>
        <v>0</v>
      </c>
      <c r="BA228" s="212">
        <f ca="1">(BA$134*INDEX('Term Pricing'!$Q$1453:$Q$1632,MATCH('Project 1'!BA$8,'Term Pricing'!$C$1453:$C$1632,0))*$E228*$F228)+(BA$134*INDEX('Term Pricing'!$R$1453:$R$1632,MATCH('Project 1'!BA$8,'Term Pricing'!$C$1453:$C$1632,0))*$E228*(1-$F228))</f>
        <v>0</v>
      </c>
      <c r="BB228" s="212">
        <f ca="1">(BB$134*INDEX('Term Pricing'!$Q$1453:$Q$1632,MATCH('Project 1'!BB$8,'Term Pricing'!$C$1453:$C$1632,0))*$E228*$F228)+(BB$134*INDEX('Term Pricing'!$R$1453:$R$1632,MATCH('Project 1'!BB$8,'Term Pricing'!$C$1453:$C$1632,0))*$E228*(1-$F228))</f>
        <v>0</v>
      </c>
      <c r="BC228" s="212">
        <f ca="1">(BC$134*INDEX('Term Pricing'!$Q$1453:$Q$1632,MATCH('Project 1'!BC$8,'Term Pricing'!$C$1453:$C$1632,0))*$E228*$F228)+(BC$134*INDEX('Term Pricing'!$R$1453:$R$1632,MATCH('Project 1'!BC$8,'Term Pricing'!$C$1453:$C$1632,0))*$E228*(1-$F228))</f>
        <v>0</v>
      </c>
      <c r="BD228" s="212">
        <f ca="1">(BD$134*INDEX('Term Pricing'!$Q$1453:$Q$1632,MATCH('Project 1'!BD$8,'Term Pricing'!$C$1453:$C$1632,0))*$E228*$F228)+(BD$134*INDEX('Term Pricing'!$R$1453:$R$1632,MATCH('Project 1'!BD$8,'Term Pricing'!$C$1453:$C$1632,0))*$E228*(1-$F228))</f>
        <v>0</v>
      </c>
      <c r="BE228" s="212">
        <f ca="1">(BE$134*INDEX('Term Pricing'!$Q$1453:$Q$1632,MATCH('Project 1'!BE$8,'Term Pricing'!$C$1453:$C$1632,0))*$E228*$F228)+(BE$134*INDEX('Term Pricing'!$R$1453:$R$1632,MATCH('Project 1'!BE$8,'Term Pricing'!$C$1453:$C$1632,0))*$E228*(1-$F228))</f>
        <v>0</v>
      </c>
      <c r="BF228" s="212">
        <f ca="1">(BF$134*INDEX('Term Pricing'!$Q$1453:$Q$1632,MATCH('Project 1'!BF$8,'Term Pricing'!$C$1453:$C$1632,0))*$E228*$F228)+(BF$134*INDEX('Term Pricing'!$R$1453:$R$1632,MATCH('Project 1'!BF$8,'Term Pricing'!$C$1453:$C$1632,0))*$E228*(1-$F228))</f>
        <v>0</v>
      </c>
      <c r="BG228" s="212">
        <f ca="1">(BG$134*INDEX('Term Pricing'!$Q$1453:$Q$1632,MATCH('Project 1'!BG$8,'Term Pricing'!$C$1453:$C$1632,0))*$E228*$F228)+(BG$134*INDEX('Term Pricing'!$R$1453:$R$1632,MATCH('Project 1'!BG$8,'Term Pricing'!$C$1453:$C$1632,0))*$E228*(1-$F228))</f>
        <v>0</v>
      </c>
      <c r="BH228" s="212">
        <f ca="1">(BH$134*INDEX('Term Pricing'!$Q$1453:$Q$1632,MATCH('Project 1'!BH$8,'Term Pricing'!$C$1453:$C$1632,0))*$E228*$F228)+(BH$134*INDEX('Term Pricing'!$R$1453:$R$1632,MATCH('Project 1'!BH$8,'Term Pricing'!$C$1453:$C$1632,0))*$E228*(1-$F228))</f>
        <v>0</v>
      </c>
      <c r="BI228" s="212">
        <f ca="1">(BI$134*INDEX('Term Pricing'!$Q$1453:$Q$1632,MATCH('Project 1'!BI$8,'Term Pricing'!$C$1453:$C$1632,0))*$E228*$F228)+(BI$134*INDEX('Term Pricing'!$R$1453:$R$1632,MATCH('Project 1'!BI$8,'Term Pricing'!$C$1453:$C$1632,0))*$E228*(1-$F228))</f>
        <v>0</v>
      </c>
      <c r="BJ228" s="212">
        <f ca="1">(BJ$134*INDEX('Term Pricing'!$Q$1453:$Q$1632,MATCH('Project 1'!BJ$8,'Term Pricing'!$C$1453:$C$1632,0))*$E228*$F228)+(BJ$134*INDEX('Term Pricing'!$R$1453:$R$1632,MATCH('Project 1'!BJ$8,'Term Pricing'!$C$1453:$C$1632,0))*$E228*(1-$F228))</f>
        <v>0</v>
      </c>
      <c r="BK228" s="212">
        <f ca="1">(BK$134*INDEX('Term Pricing'!$Q$1453:$Q$1632,MATCH('Project 1'!BK$8,'Term Pricing'!$C$1453:$C$1632,0))*$E228*$F228)+(BK$134*INDEX('Term Pricing'!$R$1453:$R$1632,MATCH('Project 1'!BK$8,'Term Pricing'!$C$1453:$C$1632,0))*$E228*(1-$F228))</f>
        <v>0</v>
      </c>
      <c r="BL228" s="212">
        <f ca="1">(BL$134*INDEX('Term Pricing'!$Q$1453:$Q$1632,MATCH('Project 1'!BL$8,'Term Pricing'!$C$1453:$C$1632,0))*$E228*$F228)+(BL$134*INDEX('Term Pricing'!$R$1453:$R$1632,MATCH('Project 1'!BL$8,'Term Pricing'!$C$1453:$C$1632,0))*$E228*(1-$F228))</f>
        <v>0</v>
      </c>
      <c r="BM228" s="212">
        <f ca="1">(BM$134*INDEX('Term Pricing'!$Q$1453:$Q$1632,MATCH('Project 1'!BM$8,'Term Pricing'!$C$1453:$C$1632,0))*$E228*$F228)+(BM$134*INDEX('Term Pricing'!$R$1453:$R$1632,MATCH('Project 1'!BM$8,'Term Pricing'!$C$1453:$C$1632,0))*$E228*(1-$F228))</f>
        <v>0</v>
      </c>
      <c r="BN228" s="212">
        <f ca="1">(BN$134*INDEX('Term Pricing'!$Q$1453:$Q$1632,MATCH('Project 1'!BN$8,'Term Pricing'!$C$1453:$C$1632,0))*$E228*$F228)+(BN$134*INDEX('Term Pricing'!$R$1453:$R$1632,MATCH('Project 1'!BN$8,'Term Pricing'!$C$1453:$C$1632,0))*$E228*(1-$F228))</f>
        <v>0</v>
      </c>
      <c r="BO228" s="212">
        <f ca="1">(BO$134*INDEX('Term Pricing'!$Q$1453:$Q$1632,MATCH('Project 1'!BO$8,'Term Pricing'!$C$1453:$C$1632,0))*$E228*$F228)+(BO$134*INDEX('Term Pricing'!$R$1453:$R$1632,MATCH('Project 1'!BO$8,'Term Pricing'!$C$1453:$C$1632,0))*$E228*(1-$F228))</f>
        <v>0</v>
      </c>
      <c r="BP228" s="212">
        <f ca="1">(BP$134*INDEX('Term Pricing'!$Q$1453:$Q$1632,MATCH('Project 1'!BP$8,'Term Pricing'!$C$1453:$C$1632,0))*$E228*$F228)+(BP$134*INDEX('Term Pricing'!$R$1453:$R$1632,MATCH('Project 1'!BP$8,'Term Pricing'!$C$1453:$C$1632,0))*$E228*(1-$F228))</f>
        <v>0</v>
      </c>
      <c r="BQ228" s="212">
        <f ca="1">(BQ$134*INDEX('Term Pricing'!$Q$1453:$Q$1632,MATCH('Project 1'!BQ$8,'Term Pricing'!$C$1453:$C$1632,0))*$E228*$F228)+(BQ$134*INDEX('Term Pricing'!$R$1453:$R$1632,MATCH('Project 1'!BQ$8,'Term Pricing'!$C$1453:$C$1632,0))*$E228*(1-$F228))</f>
        <v>0</v>
      </c>
      <c r="BR228" s="212">
        <f ca="1">(BR$134*INDEX('Term Pricing'!$Q$1453:$Q$1632,MATCH('Project 1'!BR$8,'Term Pricing'!$C$1453:$C$1632,0))*$E228*$F228)+(BR$134*INDEX('Term Pricing'!$R$1453:$R$1632,MATCH('Project 1'!BR$8,'Term Pricing'!$C$1453:$C$1632,0))*$E228*(1-$F228))</f>
        <v>0</v>
      </c>
      <c r="BS228" s="212">
        <f ca="1">(BS$134*INDEX('Term Pricing'!$Q$1453:$Q$1632,MATCH('Project 1'!BS$8,'Term Pricing'!$C$1453:$C$1632,0))*$E228*$F228)+(BS$134*INDEX('Term Pricing'!$R$1453:$R$1632,MATCH('Project 1'!BS$8,'Term Pricing'!$C$1453:$C$1632,0))*$E228*(1-$F228))</f>
        <v>0</v>
      </c>
      <c r="BT228" s="212">
        <f ca="1">(BT$134*INDEX('Term Pricing'!$Q$1453:$Q$1632,MATCH('Project 1'!BT$8,'Term Pricing'!$C$1453:$C$1632,0))*$E228*$F228)+(BT$134*INDEX('Term Pricing'!$R$1453:$R$1632,MATCH('Project 1'!BT$8,'Term Pricing'!$C$1453:$C$1632,0))*$E228*(1-$F228))</f>
        <v>0</v>
      </c>
      <c r="BU228" s="212">
        <f ca="1">(BU$134*INDEX('Term Pricing'!$Q$1453:$Q$1632,MATCH('Project 1'!BU$8,'Term Pricing'!$C$1453:$C$1632,0))*$E228*$F228)+(BU$134*INDEX('Term Pricing'!$R$1453:$R$1632,MATCH('Project 1'!BU$8,'Term Pricing'!$C$1453:$C$1632,0))*$E228*(1-$F228))</f>
        <v>0</v>
      </c>
      <c r="BV228" s="212">
        <f ca="1">(BV$134*INDEX('Term Pricing'!$Q$1453:$Q$1632,MATCH('Project 1'!BV$8,'Term Pricing'!$C$1453:$C$1632,0))*$E228*$F228)+(BV$134*INDEX('Term Pricing'!$R$1453:$R$1632,MATCH('Project 1'!BV$8,'Term Pricing'!$C$1453:$C$1632,0))*$E228*(1-$F228))</f>
        <v>0</v>
      </c>
      <c r="BW228" s="212">
        <f ca="1">(BW$134*INDEX('Term Pricing'!$Q$1453:$Q$1632,MATCH('Project 1'!BW$8,'Term Pricing'!$C$1453:$C$1632,0))*$E228*$F228)+(BW$134*INDEX('Term Pricing'!$R$1453:$R$1632,MATCH('Project 1'!BW$8,'Term Pricing'!$C$1453:$C$1632,0))*$E228*(1-$F228))</f>
        <v>0</v>
      </c>
      <c r="BX228" s="212">
        <f ca="1">(BX$134*INDEX('Term Pricing'!$Q$1453:$Q$1632,MATCH('Project 1'!BX$8,'Term Pricing'!$C$1453:$C$1632,0))*$E228*$F228)+(BX$134*INDEX('Term Pricing'!$R$1453:$R$1632,MATCH('Project 1'!BX$8,'Term Pricing'!$C$1453:$C$1632,0))*$E228*(1-$F228))</f>
        <v>0</v>
      </c>
      <c r="BY228" s="212">
        <f ca="1">(BY$134*INDEX('Term Pricing'!$Q$1453:$Q$1632,MATCH('Project 1'!BY$8,'Term Pricing'!$C$1453:$C$1632,0))*$E228*$F228)+(BY$134*INDEX('Term Pricing'!$R$1453:$R$1632,MATCH('Project 1'!BY$8,'Term Pricing'!$C$1453:$C$1632,0))*$E228*(1-$F228))</f>
        <v>0</v>
      </c>
      <c r="BZ228" s="212">
        <f ca="1">(BZ$134*INDEX('Term Pricing'!$Q$1453:$Q$1632,MATCH('Project 1'!BZ$8,'Term Pricing'!$C$1453:$C$1632,0))*$E228*$F228)+(BZ$134*INDEX('Term Pricing'!$R$1453:$R$1632,MATCH('Project 1'!BZ$8,'Term Pricing'!$C$1453:$C$1632,0))*$E228*(1-$F228))</f>
        <v>0</v>
      </c>
      <c r="CA228" s="212">
        <f ca="1">(CA$134*INDEX('Term Pricing'!$Q$1453:$Q$1632,MATCH('Project 1'!CA$8,'Term Pricing'!$C$1453:$C$1632,0))*$E228*$F228)+(CA$134*INDEX('Term Pricing'!$R$1453:$R$1632,MATCH('Project 1'!CA$8,'Term Pricing'!$C$1453:$C$1632,0))*$E228*(1-$F228))</f>
        <v>0</v>
      </c>
      <c r="CB228" s="212">
        <f ca="1">(CB$134*INDEX('Term Pricing'!$Q$1453:$Q$1632,MATCH('Project 1'!CB$8,'Term Pricing'!$C$1453:$C$1632,0))*$E228*$F228)+(CB$134*INDEX('Term Pricing'!$R$1453:$R$1632,MATCH('Project 1'!CB$8,'Term Pricing'!$C$1453:$C$1632,0))*$E228*(1-$F228))</f>
        <v>0</v>
      </c>
      <c r="CC228" s="212">
        <f ca="1">(CC$134*INDEX('Term Pricing'!$Q$1453:$Q$1632,MATCH('Project 1'!CC$8,'Term Pricing'!$C$1453:$C$1632,0))*$E228*$F228)+(CC$134*INDEX('Term Pricing'!$R$1453:$R$1632,MATCH('Project 1'!CC$8,'Term Pricing'!$C$1453:$C$1632,0))*$E228*(1-$F228))</f>
        <v>0</v>
      </c>
      <c r="CD228" s="212">
        <f ca="1">(CD$134*INDEX('Term Pricing'!$Q$1453:$Q$1632,MATCH('Project 1'!CD$8,'Term Pricing'!$C$1453:$C$1632,0))*$E228*$F228)+(CD$134*INDEX('Term Pricing'!$R$1453:$R$1632,MATCH('Project 1'!CD$8,'Term Pricing'!$C$1453:$C$1632,0))*$E228*(1-$F228))</f>
        <v>0</v>
      </c>
      <c r="CE228" s="212">
        <f ca="1">(CE$134*INDEX('Term Pricing'!$Q$1453:$Q$1632,MATCH('Project 1'!CE$8,'Term Pricing'!$C$1453:$C$1632,0))*$E228*$F228)+(CE$134*INDEX('Term Pricing'!$R$1453:$R$1632,MATCH('Project 1'!CE$8,'Term Pricing'!$C$1453:$C$1632,0))*$E228*(1-$F228))</f>
        <v>0</v>
      </c>
      <c r="CF228" s="212">
        <f ca="1">(CF$134*INDEX('Term Pricing'!$Q$1453:$Q$1632,MATCH('Project 1'!CF$8,'Term Pricing'!$C$1453:$C$1632,0))*$E228*$F228)+(CF$134*INDEX('Term Pricing'!$R$1453:$R$1632,MATCH('Project 1'!CF$8,'Term Pricing'!$C$1453:$C$1632,0))*$E228*(1-$F228))</f>
        <v>0</v>
      </c>
      <c r="CG228" s="212">
        <f ca="1">(CG$134*INDEX('Term Pricing'!$Q$1453:$Q$1632,MATCH('Project 1'!CG$8,'Term Pricing'!$C$1453:$C$1632,0))*$E228*$F228)+(CG$134*INDEX('Term Pricing'!$R$1453:$R$1632,MATCH('Project 1'!CG$8,'Term Pricing'!$C$1453:$C$1632,0))*$E228*(1-$F228))</f>
        <v>0</v>
      </c>
      <c r="CH228" s="212">
        <f ca="1">(CH$134*INDEX('Term Pricing'!$Q$1453:$Q$1632,MATCH('Project 1'!CH$8,'Term Pricing'!$C$1453:$C$1632,0))*$E228*$F228)+(CH$134*INDEX('Term Pricing'!$R$1453:$R$1632,MATCH('Project 1'!CH$8,'Term Pricing'!$C$1453:$C$1632,0))*$E228*(1-$F228))</f>
        <v>0</v>
      </c>
      <c r="CI228" s="212">
        <f ca="1">(CI$134*INDEX('Term Pricing'!$Q$1453:$Q$1632,MATCH('Project 1'!CI$8,'Term Pricing'!$C$1453:$C$1632,0))*$E228*$F228)+(CI$134*INDEX('Term Pricing'!$R$1453:$R$1632,MATCH('Project 1'!CI$8,'Term Pricing'!$C$1453:$C$1632,0))*$E228*(1-$F228))</f>
        <v>0</v>
      </c>
      <c r="CJ228" s="212">
        <f ca="1">(CJ$134*INDEX('Term Pricing'!$Q$1453:$Q$1632,MATCH('Project 1'!CJ$8,'Term Pricing'!$C$1453:$C$1632,0))*$E228*$F228)+(CJ$134*INDEX('Term Pricing'!$R$1453:$R$1632,MATCH('Project 1'!CJ$8,'Term Pricing'!$C$1453:$C$1632,0))*$E228*(1-$F228))</f>
        <v>0</v>
      </c>
      <c r="CK228" s="212">
        <f ca="1">(CK$134*INDEX('Term Pricing'!$Q$1453:$Q$1632,MATCH('Project 1'!CK$8,'Term Pricing'!$C$1453:$C$1632,0))*$E228*$F228)+(CK$134*INDEX('Term Pricing'!$R$1453:$R$1632,MATCH('Project 1'!CK$8,'Term Pricing'!$C$1453:$C$1632,0))*$E228*(1-$F228))</f>
        <v>0</v>
      </c>
      <c r="CL228" s="212">
        <f ca="1">(CL$134*INDEX('Term Pricing'!$Q$1453:$Q$1632,MATCH('Project 1'!CL$8,'Term Pricing'!$C$1453:$C$1632,0))*$E228*$F228)+(CL$134*INDEX('Term Pricing'!$R$1453:$R$1632,MATCH('Project 1'!CL$8,'Term Pricing'!$C$1453:$C$1632,0))*$E228*(1-$F228))</f>
        <v>0</v>
      </c>
      <c r="CM228" s="212">
        <f ca="1">(CM$134*INDEX('Term Pricing'!$Q$1453:$Q$1632,MATCH('Project 1'!CM$8,'Term Pricing'!$C$1453:$C$1632,0))*$E228*$F228)+(CM$134*INDEX('Term Pricing'!$R$1453:$R$1632,MATCH('Project 1'!CM$8,'Term Pricing'!$C$1453:$C$1632,0))*$E228*(1-$F228))</f>
        <v>0</v>
      </c>
      <c r="CN228" s="212">
        <f ca="1">(CN$134*INDEX('Term Pricing'!$Q$1453:$Q$1632,MATCH('Project 1'!CN$8,'Term Pricing'!$C$1453:$C$1632,0))*$E228*$F228)+(CN$134*INDEX('Term Pricing'!$R$1453:$R$1632,MATCH('Project 1'!CN$8,'Term Pricing'!$C$1453:$C$1632,0))*$E228*(1-$F228))</f>
        <v>0</v>
      </c>
      <c r="CO228" s="212">
        <f ca="1">(CO$134*INDEX('Term Pricing'!$Q$1453:$Q$1632,MATCH('Project 1'!CO$8,'Term Pricing'!$C$1453:$C$1632,0))*$E228*$F228)+(CO$134*INDEX('Term Pricing'!$R$1453:$R$1632,MATCH('Project 1'!CO$8,'Term Pricing'!$C$1453:$C$1632,0))*$E228*(1-$F228))</f>
        <v>0</v>
      </c>
      <c r="CP228" s="212">
        <f ca="1">(CP$134*INDEX('Term Pricing'!$Q$1453:$Q$1632,MATCH('Project 1'!CP$8,'Term Pricing'!$C$1453:$C$1632,0))*$E228*$F228)+(CP$134*INDEX('Term Pricing'!$R$1453:$R$1632,MATCH('Project 1'!CP$8,'Term Pricing'!$C$1453:$C$1632,0))*$E228*(1-$F228))</f>
        <v>0</v>
      </c>
      <c r="CQ228" s="212">
        <f ca="1">(CQ$134*INDEX('Term Pricing'!$Q$1453:$Q$1632,MATCH('Project 1'!CQ$8,'Term Pricing'!$C$1453:$C$1632,0))*$E228*$F228)+(CQ$134*INDEX('Term Pricing'!$R$1453:$R$1632,MATCH('Project 1'!CQ$8,'Term Pricing'!$C$1453:$C$1632,0))*$E228*(1-$F228))</f>
        <v>0</v>
      </c>
      <c r="CR228" s="212">
        <f ca="1">(CR$134*INDEX('Term Pricing'!$Q$1453:$Q$1632,MATCH('Project 1'!CR$8,'Term Pricing'!$C$1453:$C$1632,0))*$E228*$F228)+(CR$134*INDEX('Term Pricing'!$R$1453:$R$1632,MATCH('Project 1'!CR$8,'Term Pricing'!$C$1453:$C$1632,0))*$E228*(1-$F228))</f>
        <v>0</v>
      </c>
      <c r="CS228" s="212">
        <f ca="1">(CS$134*INDEX('Term Pricing'!$Q$1453:$Q$1632,MATCH('Project 1'!CS$8,'Term Pricing'!$C$1453:$C$1632,0))*$E228*$F228)+(CS$134*INDEX('Term Pricing'!$R$1453:$R$1632,MATCH('Project 1'!CS$8,'Term Pricing'!$C$1453:$C$1632,0))*$E228*(1-$F228))</f>
        <v>0</v>
      </c>
      <c r="CT228" s="212">
        <f ca="1">(CT$134*INDEX('Term Pricing'!$Q$1453:$Q$1632,MATCH('Project 1'!CT$8,'Term Pricing'!$C$1453:$C$1632,0))*$E228*$F228)+(CT$134*INDEX('Term Pricing'!$R$1453:$R$1632,MATCH('Project 1'!CT$8,'Term Pricing'!$C$1453:$C$1632,0))*$E228*(1-$F228))</f>
        <v>0</v>
      </c>
      <c r="CU228" s="212">
        <f ca="1">(CU$134*INDEX('Term Pricing'!$Q$1453:$Q$1632,MATCH('Project 1'!CU$8,'Term Pricing'!$C$1453:$C$1632,0))*$E228*$F228)+(CU$134*INDEX('Term Pricing'!$R$1453:$R$1632,MATCH('Project 1'!CU$8,'Term Pricing'!$C$1453:$C$1632,0))*$E228*(1-$F228))</f>
        <v>0</v>
      </c>
      <c r="CV228" s="212">
        <f ca="1">(CV$134*INDEX('Term Pricing'!$Q$1453:$Q$1632,MATCH('Project 1'!CV$8,'Term Pricing'!$C$1453:$C$1632,0))*$E228*$F228)+(CV$134*INDEX('Term Pricing'!$R$1453:$R$1632,MATCH('Project 1'!CV$8,'Term Pricing'!$C$1453:$C$1632,0))*$E228*(1-$F228))</f>
        <v>0</v>
      </c>
      <c r="CW228" s="212">
        <f ca="1">(CW$134*INDEX('Term Pricing'!$Q$1453:$Q$1632,MATCH('Project 1'!CW$8,'Term Pricing'!$C$1453:$C$1632,0))*$E228*$F228)+(CW$134*INDEX('Term Pricing'!$R$1453:$R$1632,MATCH('Project 1'!CW$8,'Term Pricing'!$C$1453:$C$1632,0))*$E228*(1-$F228))</f>
        <v>0</v>
      </c>
      <c r="CX228" s="212">
        <f ca="1">(CX$134*INDEX('Term Pricing'!$Q$1453:$Q$1632,MATCH('Project 1'!CX$8,'Term Pricing'!$C$1453:$C$1632,0))*$E228*$F228)+(CX$134*INDEX('Term Pricing'!$R$1453:$R$1632,MATCH('Project 1'!CX$8,'Term Pricing'!$C$1453:$C$1632,0))*$E228*(1-$F228))</f>
        <v>0</v>
      </c>
      <c r="CY228" s="212">
        <f ca="1">(CY$134*INDEX('Term Pricing'!$Q$1453:$Q$1632,MATCH('Project 1'!CY$8,'Term Pricing'!$C$1453:$C$1632,0))*$E228*$F228)+(CY$134*INDEX('Term Pricing'!$R$1453:$R$1632,MATCH('Project 1'!CY$8,'Term Pricing'!$C$1453:$C$1632,0))*$E228*(1-$F228))</f>
        <v>0</v>
      </c>
      <c r="CZ228" s="212">
        <f ca="1">(CZ$134*INDEX('Term Pricing'!$Q$1453:$Q$1632,MATCH('Project 1'!CZ$8,'Term Pricing'!$C$1453:$C$1632,0))*$E228*$F228)+(CZ$134*INDEX('Term Pricing'!$R$1453:$R$1632,MATCH('Project 1'!CZ$8,'Term Pricing'!$C$1453:$C$1632,0))*$E228*(1-$F228))</f>
        <v>0</v>
      </c>
      <c r="DA228" s="212">
        <f ca="1">(DA$134*INDEX('Term Pricing'!$Q$1453:$Q$1632,MATCH('Project 1'!DA$8,'Term Pricing'!$C$1453:$C$1632,0))*$E228*$F228)+(DA$134*INDEX('Term Pricing'!$R$1453:$R$1632,MATCH('Project 1'!DA$8,'Term Pricing'!$C$1453:$C$1632,0))*$E228*(1-$F228))</f>
        <v>0</v>
      </c>
      <c r="DB228" s="212">
        <f ca="1">(DB$134*INDEX('Term Pricing'!$Q$1453:$Q$1632,MATCH('Project 1'!DB$8,'Term Pricing'!$C$1453:$C$1632,0))*$E228*$F228)+(DB$134*INDEX('Term Pricing'!$R$1453:$R$1632,MATCH('Project 1'!DB$8,'Term Pricing'!$C$1453:$C$1632,0))*$E228*(1-$F228))</f>
        <v>0</v>
      </c>
      <c r="DC228" s="212">
        <f ca="1">(DC$134*INDEX('Term Pricing'!$Q$1453:$Q$1632,MATCH('Project 1'!DC$8,'Term Pricing'!$C$1453:$C$1632,0))*$E228*$F228)+(DC$134*INDEX('Term Pricing'!$R$1453:$R$1632,MATCH('Project 1'!DC$8,'Term Pricing'!$C$1453:$C$1632,0))*$E228*(1-$F228))</f>
        <v>0</v>
      </c>
      <c r="DD228" s="212">
        <f ca="1">(DD$134*INDEX('Term Pricing'!$Q$1453:$Q$1632,MATCH('Project 1'!DD$8,'Term Pricing'!$C$1453:$C$1632,0))*$E228*$F228)+(DD$134*INDEX('Term Pricing'!$R$1453:$R$1632,MATCH('Project 1'!DD$8,'Term Pricing'!$C$1453:$C$1632,0))*$E228*(1-$F228))</f>
        <v>0</v>
      </c>
      <c r="DE228" s="212">
        <f ca="1">(DE$134*INDEX('Term Pricing'!$Q$1453:$Q$1632,MATCH('Project 1'!DE$8,'Term Pricing'!$C$1453:$C$1632,0))*$E228*$F228)+(DE$134*INDEX('Term Pricing'!$R$1453:$R$1632,MATCH('Project 1'!DE$8,'Term Pricing'!$C$1453:$C$1632,0))*$E228*(1-$F228))</f>
        <v>0</v>
      </c>
      <c r="DF228" s="212">
        <f ca="1">(DF$134*INDEX('Term Pricing'!$Q$1453:$Q$1632,MATCH('Project 1'!DF$8,'Term Pricing'!$C$1453:$C$1632,0))*$E228*$F228)+(DF$134*INDEX('Term Pricing'!$R$1453:$R$1632,MATCH('Project 1'!DF$8,'Term Pricing'!$C$1453:$C$1632,0))*$E228*(1-$F228))</f>
        <v>0</v>
      </c>
      <c r="DG228" s="212">
        <f ca="1">(DG$134*INDEX('Term Pricing'!$Q$1453:$Q$1632,MATCH('Project 1'!DG$8,'Term Pricing'!$C$1453:$C$1632,0))*$E228*$F228)+(DG$134*INDEX('Term Pricing'!$R$1453:$R$1632,MATCH('Project 1'!DG$8,'Term Pricing'!$C$1453:$C$1632,0))*$E228*(1-$F228))</f>
        <v>0</v>
      </c>
      <c r="DH228" s="212">
        <f ca="1">(DH$134*INDEX('Term Pricing'!$Q$1453:$Q$1632,MATCH('Project 1'!DH$8,'Term Pricing'!$C$1453:$C$1632,0))*$E228*$F228)+(DH$134*INDEX('Term Pricing'!$R$1453:$R$1632,MATCH('Project 1'!DH$8,'Term Pricing'!$C$1453:$C$1632,0))*$E228*(1-$F228))</f>
        <v>0</v>
      </c>
      <c r="DI228" s="212">
        <f ca="1">(DI$134*INDEX('Term Pricing'!$Q$1453:$Q$1632,MATCH('Project 1'!DI$8,'Term Pricing'!$C$1453:$C$1632,0))*$E228*$F228)+(DI$134*INDEX('Term Pricing'!$R$1453:$R$1632,MATCH('Project 1'!DI$8,'Term Pricing'!$C$1453:$C$1632,0))*$E228*(1-$F228))</f>
        <v>0</v>
      </c>
      <c r="DJ228" s="212">
        <f ca="1">(DJ$134*INDEX('Term Pricing'!$Q$1453:$Q$1632,MATCH('Project 1'!DJ$8,'Term Pricing'!$C$1453:$C$1632,0))*$E228*$F228)+(DJ$134*INDEX('Term Pricing'!$R$1453:$R$1632,MATCH('Project 1'!DJ$8,'Term Pricing'!$C$1453:$C$1632,0))*$E228*(1-$F228))</f>
        <v>0</v>
      </c>
      <c r="DK228" s="212">
        <f ca="1">(DK$134*INDEX('Term Pricing'!$Q$1453:$Q$1632,MATCH('Project 1'!DK$8,'Term Pricing'!$C$1453:$C$1632,0))*$E228*$F228)+(DK$134*INDEX('Term Pricing'!$R$1453:$R$1632,MATCH('Project 1'!DK$8,'Term Pricing'!$C$1453:$C$1632,0))*$E228*(1-$F228))</f>
        <v>0</v>
      </c>
      <c r="DL228" s="212">
        <f ca="1">(DL$134*INDEX('Term Pricing'!$Q$1453:$Q$1632,MATCH('Project 1'!DL$8,'Term Pricing'!$C$1453:$C$1632,0))*$E228*$F228)+(DL$134*INDEX('Term Pricing'!$R$1453:$R$1632,MATCH('Project 1'!DL$8,'Term Pricing'!$C$1453:$C$1632,0))*$E228*(1-$F228))</f>
        <v>0</v>
      </c>
      <c r="DM228" s="212">
        <f ca="1">(DM$134*INDEX('Term Pricing'!$Q$1453:$Q$1632,MATCH('Project 1'!DM$8,'Term Pricing'!$C$1453:$C$1632,0))*$E228*$F228)+(DM$134*INDEX('Term Pricing'!$R$1453:$R$1632,MATCH('Project 1'!DM$8,'Term Pricing'!$C$1453:$C$1632,0))*$E228*(1-$F228))</f>
        <v>0</v>
      </c>
      <c r="DN228" s="212">
        <f ca="1">(DN$134*INDEX('Term Pricing'!$Q$1453:$Q$1632,MATCH('Project 1'!DN$8,'Term Pricing'!$C$1453:$C$1632,0))*$E228*$F228)+(DN$134*INDEX('Term Pricing'!$R$1453:$R$1632,MATCH('Project 1'!DN$8,'Term Pricing'!$C$1453:$C$1632,0))*$E228*(1-$F228))</f>
        <v>0</v>
      </c>
      <c r="DO228" s="212">
        <f ca="1">(DO$134*INDEX('Term Pricing'!$Q$1453:$Q$1632,MATCH('Project 1'!DO$8,'Term Pricing'!$C$1453:$C$1632,0))*$E228*$F228)+(DO$134*INDEX('Term Pricing'!$R$1453:$R$1632,MATCH('Project 1'!DO$8,'Term Pricing'!$C$1453:$C$1632,0))*$E228*(1-$F228))</f>
        <v>0</v>
      </c>
      <c r="DP228" s="212">
        <f ca="1">(DP$134*INDEX('Term Pricing'!$Q$1453:$Q$1632,MATCH('Project 1'!DP$8,'Term Pricing'!$C$1453:$C$1632,0))*$E228*$F228)+(DP$134*INDEX('Term Pricing'!$R$1453:$R$1632,MATCH('Project 1'!DP$8,'Term Pricing'!$C$1453:$C$1632,0))*$E228*(1-$F228))</f>
        <v>0</v>
      </c>
      <c r="DQ228" s="212">
        <f ca="1">(DQ$134*INDEX('Term Pricing'!$Q$1453:$Q$1632,MATCH('Project 1'!DQ$8,'Term Pricing'!$C$1453:$C$1632,0))*$E228*$F228)+(DQ$134*INDEX('Term Pricing'!$R$1453:$R$1632,MATCH('Project 1'!DQ$8,'Term Pricing'!$C$1453:$C$1632,0))*$E228*(1-$F228))</f>
        <v>0</v>
      </c>
      <c r="DR228" s="212">
        <f ca="1">(DR$134*INDEX('Term Pricing'!$Q$1453:$Q$1632,MATCH('Project 1'!DR$8,'Term Pricing'!$C$1453:$C$1632,0))*$E228*$F228)+(DR$134*INDEX('Term Pricing'!$R$1453:$R$1632,MATCH('Project 1'!DR$8,'Term Pricing'!$C$1453:$C$1632,0))*$E228*(1-$F228))</f>
        <v>0</v>
      </c>
      <c r="DS228" s="212">
        <f ca="1">(DS$134*INDEX('Term Pricing'!$Q$1453:$Q$1632,MATCH('Project 1'!DS$8,'Term Pricing'!$C$1453:$C$1632,0))*$E228*$F228)+(DS$134*INDEX('Term Pricing'!$R$1453:$R$1632,MATCH('Project 1'!DS$8,'Term Pricing'!$C$1453:$C$1632,0))*$E228*(1-$F228))</f>
        <v>0</v>
      </c>
      <c r="DT228" s="212">
        <f ca="1">(DT$134*INDEX('Term Pricing'!$Q$1453:$Q$1632,MATCH('Project 1'!DT$8,'Term Pricing'!$C$1453:$C$1632,0))*$E228*$F228)+(DT$134*INDEX('Term Pricing'!$R$1453:$R$1632,MATCH('Project 1'!DT$8,'Term Pricing'!$C$1453:$C$1632,0))*$E228*(1-$F228))</f>
        <v>0</v>
      </c>
      <c r="DU228" s="212">
        <f ca="1">(DU$134*INDEX('Term Pricing'!$Q$1453:$Q$1632,MATCH('Project 1'!DU$8,'Term Pricing'!$C$1453:$C$1632,0))*$E228*$F228)+(DU$134*INDEX('Term Pricing'!$R$1453:$R$1632,MATCH('Project 1'!DU$8,'Term Pricing'!$C$1453:$C$1632,0))*$E228*(1-$F228))</f>
        <v>0</v>
      </c>
      <c r="DV228" s="212">
        <f ca="1">(DV$134*INDEX('Term Pricing'!$Q$1453:$Q$1632,MATCH('Project 1'!DV$8,'Term Pricing'!$C$1453:$C$1632,0))*$E228*$F228)+(DV$134*INDEX('Term Pricing'!$R$1453:$R$1632,MATCH('Project 1'!DV$8,'Term Pricing'!$C$1453:$C$1632,0))*$E228*(1-$F228))</f>
        <v>0</v>
      </c>
      <c r="DW228" s="212">
        <f ca="1">(DW$134*INDEX('Term Pricing'!$Q$1453:$Q$1632,MATCH('Project 1'!DW$8,'Term Pricing'!$C$1453:$C$1632,0))*$E228*$F228)+(DW$134*INDEX('Term Pricing'!$R$1453:$R$1632,MATCH('Project 1'!DW$8,'Term Pricing'!$C$1453:$C$1632,0))*$E228*(1-$F228))</f>
        <v>0</v>
      </c>
      <c r="DX228" s="212">
        <f ca="1">(DX$134*INDEX('Term Pricing'!$Q$1453:$Q$1632,MATCH('Project 1'!DX$8,'Term Pricing'!$C$1453:$C$1632,0))*$E228*$F228)+(DX$134*INDEX('Term Pricing'!$R$1453:$R$1632,MATCH('Project 1'!DX$8,'Term Pricing'!$C$1453:$C$1632,0))*$E228*(1-$F228))</f>
        <v>0</v>
      </c>
      <c r="DY228" s="212">
        <f ca="1">(DY$134*INDEX('Term Pricing'!$Q$1453:$Q$1632,MATCH('Project 1'!DY$8,'Term Pricing'!$C$1453:$C$1632,0))*$E228*$F228)+(DY$134*INDEX('Term Pricing'!$R$1453:$R$1632,MATCH('Project 1'!DY$8,'Term Pricing'!$C$1453:$C$1632,0))*$E228*(1-$F228))</f>
        <v>0</v>
      </c>
      <c r="DZ228" s="212">
        <f ca="1">(DZ$134*INDEX('Term Pricing'!$Q$1453:$Q$1632,MATCH('Project 1'!DZ$8,'Term Pricing'!$C$1453:$C$1632,0))*$E228*$F228)+(DZ$134*INDEX('Term Pricing'!$R$1453:$R$1632,MATCH('Project 1'!DZ$8,'Term Pricing'!$C$1453:$C$1632,0))*$E228*(1-$F228))</f>
        <v>0</v>
      </c>
    </row>
    <row r="229" spans="1:130" ht="13" outlineLevel="1">
      <c r="A229" s="151"/>
      <c r="C229" s="22" t="s">
        <v>72</v>
      </c>
      <c r="E229" s="72">
        <f>SUM(E224:E228)</f>
        <v>0</v>
      </c>
      <c r="F229" s="71"/>
      <c r="G229" s="54" t="s">
        <v>83</v>
      </c>
      <c r="H229" s="278">
        <f ca="1">SUM(J229:CA229)</f>
        <v>0</v>
      </c>
      <c r="I229" s="274"/>
      <c r="J229" s="275">
        <f t="shared" ref="J229:AO229" ca="1" si="397">SUM(J224:J228)</f>
        <v>0</v>
      </c>
      <c r="K229" s="275">
        <f t="shared" ca="1" si="397"/>
        <v>0</v>
      </c>
      <c r="L229" s="275">
        <f t="shared" ca="1" si="397"/>
        <v>0</v>
      </c>
      <c r="M229" s="275">
        <f t="shared" ca="1" si="397"/>
        <v>0</v>
      </c>
      <c r="N229" s="275">
        <f t="shared" ca="1" si="397"/>
        <v>0</v>
      </c>
      <c r="O229" s="275">
        <f t="shared" ca="1" si="397"/>
        <v>0</v>
      </c>
      <c r="P229" s="275">
        <f t="shared" ca="1" si="397"/>
        <v>0</v>
      </c>
      <c r="Q229" s="275">
        <f t="shared" ca="1" si="397"/>
        <v>0</v>
      </c>
      <c r="R229" s="275">
        <f t="shared" ca="1" si="397"/>
        <v>0</v>
      </c>
      <c r="S229" s="275">
        <f t="shared" ca="1" si="397"/>
        <v>0</v>
      </c>
      <c r="T229" s="275">
        <f t="shared" ca="1" si="397"/>
        <v>0</v>
      </c>
      <c r="U229" s="275">
        <f t="shared" ca="1" si="397"/>
        <v>0</v>
      </c>
      <c r="V229" s="275">
        <f t="shared" ca="1" si="397"/>
        <v>0</v>
      </c>
      <c r="W229" s="275">
        <f t="shared" ca="1" si="397"/>
        <v>0</v>
      </c>
      <c r="X229" s="275">
        <f t="shared" ca="1" si="397"/>
        <v>0</v>
      </c>
      <c r="Y229" s="275">
        <f t="shared" ca="1" si="397"/>
        <v>0</v>
      </c>
      <c r="Z229" s="275">
        <f t="shared" ca="1" si="397"/>
        <v>0</v>
      </c>
      <c r="AA229" s="275">
        <f t="shared" ca="1" si="397"/>
        <v>0</v>
      </c>
      <c r="AB229" s="275">
        <f t="shared" ca="1" si="397"/>
        <v>0</v>
      </c>
      <c r="AC229" s="275">
        <f t="shared" ca="1" si="397"/>
        <v>0</v>
      </c>
      <c r="AD229" s="275">
        <f t="shared" ca="1" si="397"/>
        <v>0</v>
      </c>
      <c r="AE229" s="275">
        <f t="shared" ca="1" si="397"/>
        <v>0</v>
      </c>
      <c r="AF229" s="275">
        <f t="shared" ca="1" si="397"/>
        <v>0</v>
      </c>
      <c r="AG229" s="275">
        <f t="shared" ca="1" si="397"/>
        <v>0</v>
      </c>
      <c r="AH229" s="275">
        <f t="shared" ca="1" si="397"/>
        <v>0</v>
      </c>
      <c r="AI229" s="275">
        <f t="shared" ca="1" si="397"/>
        <v>0</v>
      </c>
      <c r="AJ229" s="275">
        <f t="shared" ca="1" si="397"/>
        <v>0</v>
      </c>
      <c r="AK229" s="275">
        <f t="shared" ca="1" si="397"/>
        <v>0</v>
      </c>
      <c r="AL229" s="275">
        <f t="shared" ca="1" si="397"/>
        <v>0</v>
      </c>
      <c r="AM229" s="275">
        <f t="shared" ca="1" si="397"/>
        <v>0</v>
      </c>
      <c r="AN229" s="275">
        <f t="shared" ca="1" si="397"/>
        <v>0</v>
      </c>
      <c r="AO229" s="275">
        <f t="shared" ca="1" si="397"/>
        <v>0</v>
      </c>
      <c r="AP229" s="275">
        <f t="shared" ref="AP229:BU229" ca="1" si="398">SUM(AP224:AP228)</f>
        <v>0</v>
      </c>
      <c r="AQ229" s="275">
        <f t="shared" ca="1" si="398"/>
        <v>0</v>
      </c>
      <c r="AR229" s="275">
        <f t="shared" ca="1" si="398"/>
        <v>0</v>
      </c>
      <c r="AS229" s="275">
        <f t="shared" ca="1" si="398"/>
        <v>0</v>
      </c>
      <c r="AT229" s="275">
        <f t="shared" ca="1" si="398"/>
        <v>0</v>
      </c>
      <c r="AU229" s="275">
        <f t="shared" ca="1" si="398"/>
        <v>0</v>
      </c>
      <c r="AV229" s="275">
        <f t="shared" ca="1" si="398"/>
        <v>0</v>
      </c>
      <c r="AW229" s="275">
        <f t="shared" ca="1" si="398"/>
        <v>0</v>
      </c>
      <c r="AX229" s="275">
        <f t="shared" ca="1" si="398"/>
        <v>0</v>
      </c>
      <c r="AY229" s="275">
        <f t="shared" ca="1" si="398"/>
        <v>0</v>
      </c>
      <c r="AZ229" s="275">
        <f t="shared" ca="1" si="398"/>
        <v>0</v>
      </c>
      <c r="BA229" s="275">
        <f t="shared" ca="1" si="398"/>
        <v>0</v>
      </c>
      <c r="BB229" s="275">
        <f t="shared" ca="1" si="398"/>
        <v>0</v>
      </c>
      <c r="BC229" s="275">
        <f t="shared" ca="1" si="398"/>
        <v>0</v>
      </c>
      <c r="BD229" s="275">
        <f t="shared" ca="1" si="398"/>
        <v>0</v>
      </c>
      <c r="BE229" s="275">
        <f t="shared" ca="1" si="398"/>
        <v>0</v>
      </c>
      <c r="BF229" s="275">
        <f t="shared" ca="1" si="398"/>
        <v>0</v>
      </c>
      <c r="BG229" s="275">
        <f t="shared" ca="1" si="398"/>
        <v>0</v>
      </c>
      <c r="BH229" s="275">
        <f t="shared" ca="1" si="398"/>
        <v>0</v>
      </c>
      <c r="BI229" s="275">
        <f t="shared" ca="1" si="398"/>
        <v>0</v>
      </c>
      <c r="BJ229" s="275">
        <f t="shared" ca="1" si="398"/>
        <v>0</v>
      </c>
      <c r="BK229" s="275">
        <f t="shared" ca="1" si="398"/>
        <v>0</v>
      </c>
      <c r="BL229" s="275">
        <f t="shared" ca="1" si="398"/>
        <v>0</v>
      </c>
      <c r="BM229" s="275">
        <f t="shared" ca="1" si="398"/>
        <v>0</v>
      </c>
      <c r="BN229" s="275">
        <f t="shared" ca="1" si="398"/>
        <v>0</v>
      </c>
      <c r="BO229" s="275">
        <f t="shared" ca="1" si="398"/>
        <v>0</v>
      </c>
      <c r="BP229" s="275">
        <f t="shared" ca="1" si="398"/>
        <v>0</v>
      </c>
      <c r="BQ229" s="275">
        <f t="shared" ca="1" si="398"/>
        <v>0</v>
      </c>
      <c r="BR229" s="275">
        <f t="shared" ca="1" si="398"/>
        <v>0</v>
      </c>
      <c r="BS229" s="275">
        <f t="shared" ca="1" si="398"/>
        <v>0</v>
      </c>
      <c r="BT229" s="275">
        <f t="shared" ca="1" si="398"/>
        <v>0</v>
      </c>
      <c r="BU229" s="275">
        <f t="shared" ca="1" si="398"/>
        <v>0</v>
      </c>
      <c r="BV229" s="275">
        <f t="shared" ref="BV229:CC229" ca="1" si="399">SUM(BV224:BV228)</f>
        <v>0</v>
      </c>
      <c r="BW229" s="275">
        <f t="shared" ca="1" si="399"/>
        <v>0</v>
      </c>
      <c r="BX229" s="275">
        <f t="shared" ca="1" si="399"/>
        <v>0</v>
      </c>
      <c r="BY229" s="275">
        <f t="shared" ca="1" si="399"/>
        <v>0</v>
      </c>
      <c r="BZ229" s="275">
        <f t="shared" ca="1" si="399"/>
        <v>0</v>
      </c>
      <c r="CA229" s="275">
        <f t="shared" ca="1" si="399"/>
        <v>0</v>
      </c>
      <c r="CB229" s="275">
        <f t="shared" ca="1" si="399"/>
        <v>0</v>
      </c>
      <c r="CC229" s="275">
        <f t="shared" ca="1" si="399"/>
        <v>0</v>
      </c>
      <c r="CD229" s="275">
        <f t="shared" ref="CD229:DL229" ca="1" si="400">SUM(CD224:CD228)</f>
        <v>0</v>
      </c>
      <c r="CE229" s="275">
        <f t="shared" ca="1" si="400"/>
        <v>0</v>
      </c>
      <c r="CF229" s="275">
        <f t="shared" ca="1" si="400"/>
        <v>0</v>
      </c>
      <c r="CG229" s="275">
        <f t="shared" ca="1" si="400"/>
        <v>0</v>
      </c>
      <c r="CH229" s="275">
        <f t="shared" ca="1" si="400"/>
        <v>0</v>
      </c>
      <c r="CI229" s="275">
        <f t="shared" ca="1" si="400"/>
        <v>0</v>
      </c>
      <c r="CJ229" s="275">
        <f t="shared" ca="1" si="400"/>
        <v>0</v>
      </c>
      <c r="CK229" s="275">
        <f t="shared" ca="1" si="400"/>
        <v>0</v>
      </c>
      <c r="CL229" s="275">
        <f t="shared" ca="1" si="400"/>
        <v>0</v>
      </c>
      <c r="CM229" s="275">
        <f t="shared" ca="1" si="400"/>
        <v>0</v>
      </c>
      <c r="CN229" s="275">
        <f t="shared" ca="1" si="400"/>
        <v>0</v>
      </c>
      <c r="CO229" s="275">
        <f t="shared" ca="1" si="400"/>
        <v>0</v>
      </c>
      <c r="CP229" s="275">
        <f t="shared" ca="1" si="400"/>
        <v>0</v>
      </c>
      <c r="CQ229" s="275">
        <f t="shared" ca="1" si="400"/>
        <v>0</v>
      </c>
      <c r="CR229" s="275">
        <f t="shared" ca="1" si="400"/>
        <v>0</v>
      </c>
      <c r="CS229" s="275">
        <f t="shared" ca="1" si="400"/>
        <v>0</v>
      </c>
      <c r="CT229" s="275">
        <f t="shared" ca="1" si="400"/>
        <v>0</v>
      </c>
      <c r="CU229" s="275">
        <f t="shared" ca="1" si="400"/>
        <v>0</v>
      </c>
      <c r="CV229" s="275">
        <f t="shared" ca="1" si="400"/>
        <v>0</v>
      </c>
      <c r="CW229" s="275">
        <f t="shared" ca="1" si="400"/>
        <v>0</v>
      </c>
      <c r="CX229" s="275">
        <f t="shared" ca="1" si="400"/>
        <v>0</v>
      </c>
      <c r="CY229" s="275">
        <f t="shared" ca="1" si="400"/>
        <v>0</v>
      </c>
      <c r="CZ229" s="275">
        <f t="shared" ca="1" si="400"/>
        <v>0</v>
      </c>
      <c r="DA229" s="275">
        <f t="shared" ca="1" si="400"/>
        <v>0</v>
      </c>
      <c r="DB229" s="275">
        <f t="shared" ca="1" si="400"/>
        <v>0</v>
      </c>
      <c r="DC229" s="275">
        <f t="shared" ca="1" si="400"/>
        <v>0</v>
      </c>
      <c r="DD229" s="275">
        <f t="shared" ca="1" si="400"/>
        <v>0</v>
      </c>
      <c r="DE229" s="275">
        <f t="shared" ca="1" si="400"/>
        <v>0</v>
      </c>
      <c r="DF229" s="275">
        <f t="shared" ca="1" si="400"/>
        <v>0</v>
      </c>
      <c r="DG229" s="275">
        <f t="shared" ca="1" si="400"/>
        <v>0</v>
      </c>
      <c r="DH229" s="275">
        <f t="shared" ca="1" si="400"/>
        <v>0</v>
      </c>
      <c r="DI229" s="275">
        <f t="shared" ca="1" si="400"/>
        <v>0</v>
      </c>
      <c r="DJ229" s="275">
        <f t="shared" ca="1" si="400"/>
        <v>0</v>
      </c>
      <c r="DK229" s="275">
        <f t="shared" ca="1" si="400"/>
        <v>0</v>
      </c>
      <c r="DL229" s="275">
        <f t="shared" ca="1" si="400"/>
        <v>0</v>
      </c>
      <c r="DM229" s="275">
        <f t="shared" ref="DM229:DZ229" ca="1" si="401">SUM(DM224:DM228)</f>
        <v>0</v>
      </c>
      <c r="DN229" s="275">
        <f t="shared" ca="1" si="401"/>
        <v>0</v>
      </c>
      <c r="DO229" s="275">
        <f t="shared" ca="1" si="401"/>
        <v>0</v>
      </c>
      <c r="DP229" s="275">
        <f t="shared" ca="1" si="401"/>
        <v>0</v>
      </c>
      <c r="DQ229" s="275">
        <f t="shared" ca="1" si="401"/>
        <v>0</v>
      </c>
      <c r="DR229" s="275">
        <f t="shared" ca="1" si="401"/>
        <v>0</v>
      </c>
      <c r="DS229" s="275">
        <f t="shared" ca="1" si="401"/>
        <v>0</v>
      </c>
      <c r="DT229" s="275">
        <f t="shared" ca="1" si="401"/>
        <v>0</v>
      </c>
      <c r="DU229" s="275">
        <f t="shared" ca="1" si="401"/>
        <v>0</v>
      </c>
      <c r="DV229" s="275">
        <f t="shared" ca="1" si="401"/>
        <v>0</v>
      </c>
      <c r="DW229" s="275">
        <f t="shared" ca="1" si="401"/>
        <v>0</v>
      </c>
      <c r="DX229" s="275">
        <f t="shared" ca="1" si="401"/>
        <v>0</v>
      </c>
      <c r="DY229" s="275">
        <f t="shared" ca="1" si="401"/>
        <v>0</v>
      </c>
      <c r="DZ229" s="275">
        <f t="shared" ca="1" si="401"/>
        <v>0</v>
      </c>
    </row>
    <row r="230" spans="1:130" outlineLevel="1">
      <c r="A230" s="151"/>
      <c r="C230" s="22"/>
      <c r="G230" s="54"/>
      <c r="H230" s="264"/>
      <c r="I230" s="29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  <c r="BJ230" s="247"/>
      <c r="BK230" s="247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247"/>
      <c r="BY230" s="247"/>
      <c r="BZ230" s="247"/>
      <c r="CA230" s="247"/>
      <c r="CB230" s="247"/>
      <c r="CC230" s="247"/>
      <c r="CD230" s="247"/>
      <c r="CE230" s="247"/>
      <c r="CF230" s="247"/>
      <c r="CG230" s="247"/>
      <c r="CH230" s="247"/>
      <c r="CI230" s="247"/>
      <c r="CJ230" s="247"/>
      <c r="CK230" s="247"/>
      <c r="CL230" s="247"/>
      <c r="CM230" s="247"/>
      <c r="CN230" s="247"/>
      <c r="CO230" s="247"/>
      <c r="CP230" s="247"/>
      <c r="CQ230" s="247"/>
      <c r="CR230" s="247"/>
      <c r="CS230" s="247"/>
      <c r="CT230" s="247"/>
      <c r="CU230" s="247"/>
      <c r="CV230" s="247"/>
      <c r="CW230" s="247"/>
      <c r="CX230" s="247"/>
      <c r="CY230" s="247"/>
      <c r="CZ230" s="247"/>
      <c r="DA230" s="247"/>
      <c r="DB230" s="247"/>
      <c r="DC230" s="247"/>
      <c r="DD230" s="247"/>
      <c r="DE230" s="247"/>
      <c r="DF230" s="247"/>
      <c r="DG230" s="247"/>
      <c r="DH230" s="247"/>
      <c r="DI230" s="247"/>
      <c r="DJ230" s="247"/>
      <c r="DK230" s="247"/>
      <c r="DL230" s="247"/>
      <c r="DM230" s="247"/>
      <c r="DN230" s="247"/>
      <c r="DO230" s="247"/>
      <c r="DP230" s="247"/>
      <c r="DQ230" s="247"/>
      <c r="DR230" s="247"/>
      <c r="DS230" s="247"/>
      <c r="DT230" s="247"/>
      <c r="DU230" s="247"/>
      <c r="DV230" s="247"/>
      <c r="DW230" s="247"/>
      <c r="DX230" s="247"/>
      <c r="DY230" s="247"/>
      <c r="DZ230" s="247"/>
    </row>
    <row r="231" spans="1:130" ht="13" outlineLevel="1">
      <c r="A231" s="151"/>
      <c r="C231" s="50" t="str">
        <f>C62</f>
        <v>MI300X</v>
      </c>
      <c r="D231" s="28"/>
      <c r="E231" s="28"/>
      <c r="F231" s="28"/>
      <c r="G231" s="28"/>
      <c r="H231" s="264"/>
      <c r="I231" s="29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  <c r="BG231" s="153"/>
      <c r="BH231" s="153"/>
      <c r="BI231" s="153"/>
      <c r="BJ231" s="153"/>
      <c r="BK231" s="153"/>
      <c r="BL231" s="153"/>
      <c r="BM231" s="153"/>
      <c r="BN231" s="153"/>
      <c r="BO231" s="153"/>
      <c r="BP231" s="153"/>
      <c r="BQ231" s="153"/>
      <c r="BR231" s="153"/>
      <c r="BS231" s="153"/>
      <c r="BT231" s="153"/>
      <c r="BU231" s="153"/>
      <c r="BV231" s="153"/>
      <c r="BW231" s="153"/>
      <c r="BX231" s="153"/>
      <c r="BY231" s="153"/>
      <c r="BZ231" s="153"/>
      <c r="CA231" s="153"/>
      <c r="CB231" s="153"/>
      <c r="CC231" s="153"/>
      <c r="CD231" s="153"/>
      <c r="CE231" s="153"/>
      <c r="CF231" s="153"/>
      <c r="CG231" s="153"/>
      <c r="CH231" s="153"/>
      <c r="CI231" s="153"/>
      <c r="CJ231" s="153"/>
      <c r="CK231" s="153"/>
      <c r="CL231" s="153"/>
      <c r="CM231" s="153"/>
      <c r="CN231" s="153"/>
      <c r="CO231" s="153"/>
      <c r="CP231" s="153"/>
      <c r="CQ231" s="153"/>
      <c r="CR231" s="153"/>
      <c r="CS231" s="153"/>
      <c r="CT231" s="153"/>
      <c r="CU231" s="153"/>
      <c r="CV231" s="153"/>
      <c r="CW231" s="153"/>
      <c r="CX231" s="153"/>
      <c r="CY231" s="153"/>
      <c r="CZ231" s="153"/>
      <c r="DA231" s="153"/>
      <c r="DB231" s="153"/>
      <c r="DC231" s="153"/>
      <c r="DD231" s="153"/>
      <c r="DE231" s="153"/>
      <c r="DF231" s="153"/>
      <c r="DG231" s="153"/>
      <c r="DH231" s="153"/>
      <c r="DI231" s="153"/>
      <c r="DJ231" s="153"/>
      <c r="DK231" s="153"/>
      <c r="DL231" s="153"/>
      <c r="DM231" s="153"/>
      <c r="DN231" s="153"/>
      <c r="DO231" s="153"/>
      <c r="DP231" s="153"/>
      <c r="DQ231" s="153"/>
      <c r="DR231" s="153"/>
      <c r="DS231" s="153"/>
      <c r="DT231" s="153"/>
      <c r="DU231" s="153"/>
      <c r="DV231" s="153"/>
      <c r="DW231" s="153"/>
      <c r="DX231" s="153"/>
      <c r="DY231" s="153"/>
      <c r="DZ231" s="153"/>
    </row>
    <row r="232" spans="1:130" ht="13" outlineLevel="1">
      <c r="A232" s="151"/>
      <c r="C232" s="14"/>
      <c r="G232" s="12"/>
      <c r="H232" s="264"/>
      <c r="I232" s="29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  <c r="AA232" s="271"/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  <c r="AW232" s="271"/>
      <c r="AX232" s="271"/>
      <c r="AY232" s="271"/>
      <c r="AZ232" s="271"/>
      <c r="BA232" s="271"/>
      <c r="BB232" s="271"/>
      <c r="BC232" s="271"/>
      <c r="BD232" s="271"/>
      <c r="BE232" s="271"/>
      <c r="BF232" s="271"/>
      <c r="BG232" s="271"/>
      <c r="BH232" s="271"/>
      <c r="BI232" s="271"/>
      <c r="BJ232" s="271"/>
      <c r="BK232" s="271"/>
      <c r="BL232" s="271"/>
      <c r="BM232" s="271"/>
      <c r="BN232" s="271"/>
      <c r="BO232" s="271"/>
      <c r="BP232" s="271"/>
      <c r="BQ232" s="271"/>
      <c r="BR232" s="271"/>
      <c r="BS232" s="271"/>
      <c r="BT232" s="271"/>
      <c r="BU232" s="271"/>
      <c r="BV232" s="271"/>
      <c r="BW232" s="271"/>
      <c r="BX232" s="271"/>
      <c r="BY232" s="271"/>
      <c r="BZ232" s="271"/>
      <c r="CA232" s="271"/>
      <c r="CB232" s="271"/>
      <c r="CC232" s="271"/>
      <c r="CD232" s="271"/>
      <c r="CE232" s="271"/>
      <c r="CF232" s="271"/>
      <c r="CG232" s="271"/>
      <c r="CH232" s="271"/>
      <c r="CI232" s="271"/>
      <c r="CJ232" s="271"/>
      <c r="CK232" s="271"/>
      <c r="CL232" s="271"/>
      <c r="CM232" s="271"/>
      <c r="CN232" s="271"/>
      <c r="CO232" s="271"/>
      <c r="CP232" s="271"/>
      <c r="CQ232" s="271"/>
      <c r="CR232" s="271"/>
      <c r="CS232" s="271"/>
      <c r="CT232" s="271"/>
      <c r="CU232" s="271"/>
      <c r="CV232" s="271"/>
      <c r="CW232" s="271"/>
      <c r="CX232" s="271"/>
      <c r="CY232" s="271"/>
      <c r="CZ232" s="271"/>
      <c r="DA232" s="271"/>
      <c r="DB232" s="271"/>
      <c r="DC232" s="271"/>
      <c r="DD232" s="271"/>
      <c r="DE232" s="271"/>
      <c r="DF232" s="271"/>
      <c r="DG232" s="271"/>
      <c r="DH232" s="271"/>
      <c r="DI232" s="271"/>
      <c r="DJ232" s="271"/>
      <c r="DK232" s="271"/>
      <c r="DL232" s="271"/>
      <c r="DM232" s="271"/>
      <c r="DN232" s="271"/>
      <c r="DO232" s="271"/>
      <c r="DP232" s="271"/>
      <c r="DQ232" s="271"/>
      <c r="DR232" s="271"/>
      <c r="DS232" s="271"/>
      <c r="DT232" s="271"/>
      <c r="DU232" s="271"/>
      <c r="DV232" s="271"/>
      <c r="DW232" s="271"/>
      <c r="DX232" s="271"/>
      <c r="DY232" s="271"/>
      <c r="DZ232" s="271"/>
    </row>
    <row r="233" spans="1:130" outlineLevel="1">
      <c r="A233" s="151"/>
      <c r="C233" s="22" t="s">
        <v>85</v>
      </c>
      <c r="E233" s="54" t="s">
        <v>267</v>
      </c>
      <c r="F233" s="54" t="s">
        <v>271</v>
      </c>
      <c r="G233" s="54"/>
      <c r="H233" s="264" t="s">
        <v>287</v>
      </c>
      <c r="I233" s="29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  <c r="BJ233" s="247"/>
      <c r="BK233" s="247"/>
      <c r="BL233" s="247"/>
      <c r="BM233" s="247"/>
      <c r="BN233" s="247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247"/>
      <c r="CB233" s="247"/>
      <c r="CC233" s="247"/>
      <c r="CD233" s="247"/>
      <c r="CE233" s="247"/>
      <c r="CF233" s="247"/>
      <c r="CG233" s="247"/>
      <c r="CH233" s="247"/>
      <c r="CI233" s="247"/>
      <c r="CJ233" s="247"/>
      <c r="CK233" s="247"/>
      <c r="CL233" s="247"/>
      <c r="CM233" s="247"/>
      <c r="CN233" s="247"/>
      <c r="CO233" s="247"/>
      <c r="CP233" s="247"/>
      <c r="CQ233" s="247"/>
      <c r="CR233" s="247"/>
      <c r="CS233" s="247"/>
      <c r="CT233" s="247"/>
      <c r="CU233" s="247"/>
      <c r="CV233" s="247"/>
      <c r="CW233" s="247"/>
      <c r="CX233" s="247"/>
      <c r="CY233" s="247"/>
      <c r="CZ233" s="247"/>
      <c r="DA233" s="247"/>
      <c r="DB233" s="247"/>
      <c r="DC233" s="247"/>
      <c r="DD233" s="247"/>
      <c r="DE233" s="247"/>
      <c r="DF233" s="247"/>
      <c r="DG233" s="247"/>
      <c r="DH233" s="247"/>
      <c r="DI233" s="247"/>
      <c r="DJ233" s="247"/>
      <c r="DK233" s="247"/>
      <c r="DL233" s="247"/>
      <c r="DM233" s="247"/>
      <c r="DN233" s="247"/>
      <c r="DO233" s="247"/>
      <c r="DP233" s="247"/>
      <c r="DQ233" s="247"/>
      <c r="DR233" s="247"/>
      <c r="DS233" s="247"/>
      <c r="DT233" s="247"/>
      <c r="DU233" s="247"/>
      <c r="DV233" s="247"/>
      <c r="DW233" s="247"/>
      <c r="DX233" s="247"/>
      <c r="DY233" s="247"/>
      <c r="DZ233" s="247"/>
    </row>
    <row r="234" spans="1:130" outlineLevel="1">
      <c r="A234" s="151"/>
      <c r="C234" s="34" t="s">
        <v>316</v>
      </c>
      <c r="E234" s="70">
        <f>Inputs!H160</f>
        <v>0</v>
      </c>
      <c r="F234" s="70">
        <f>Inputs!I160</f>
        <v>0</v>
      </c>
      <c r="G234" s="54" t="s">
        <v>83</v>
      </c>
      <c r="H234" s="279">
        <f ca="1">IFERROR(SUM($J234:$DZ234)/(SUM($J$135:$DZ$135)*E234),0)</f>
        <v>0</v>
      </c>
      <c r="I234" s="29"/>
      <c r="J234" s="212">
        <f ca="1">(J$135*INDEX('Term Pricing'!$S$713:$S$892,MATCH('Project 1'!J$8,'Term Pricing'!$C$713:$C$892,0))*$E234*$F234)+(J$135*INDEX('Term Pricing'!$T$713:$T$892,MATCH('Project 1'!J$8,'Term Pricing'!$C$713:$C$892,0))*$E234*(1-$F234))</f>
        <v>0</v>
      </c>
      <c r="K234" s="212">
        <f ca="1">(K$135*INDEX('Term Pricing'!$S$713:$S$892,MATCH('Project 1'!K$8,'Term Pricing'!$C$713:$C$892,0))*$E234*$F234)+(K$135*INDEX('Term Pricing'!$T$713:$T$892,MATCH('Project 1'!K$8,'Term Pricing'!$C$713:$C$892,0))*$E234*(1-$F234))</f>
        <v>0</v>
      </c>
      <c r="L234" s="212">
        <f ca="1">(L$135*INDEX('Term Pricing'!$S$713:$S$892,MATCH('Project 1'!L$8,'Term Pricing'!$C$713:$C$892,0))*$E234*$F234)+(L$135*INDEX('Term Pricing'!$T$713:$T$892,MATCH('Project 1'!L$8,'Term Pricing'!$C$713:$C$892,0))*$E234*(1-$F234))</f>
        <v>0</v>
      </c>
      <c r="M234" s="212">
        <f ca="1">(M$135*INDEX('Term Pricing'!$S$713:$S$892,MATCH('Project 1'!M$8,'Term Pricing'!$C$713:$C$892,0))*$E234*$F234)+(M$135*INDEX('Term Pricing'!$T$713:$T$892,MATCH('Project 1'!M$8,'Term Pricing'!$C$713:$C$892,0))*$E234*(1-$F234))</f>
        <v>0</v>
      </c>
      <c r="N234" s="212">
        <f ca="1">(N$135*INDEX('Term Pricing'!$S$713:$S$892,MATCH('Project 1'!N$8,'Term Pricing'!$C$713:$C$892,0))*$E234*$F234)+(N$135*INDEX('Term Pricing'!$T$713:$T$892,MATCH('Project 1'!N$8,'Term Pricing'!$C$713:$C$892,0))*$E234*(1-$F234))</f>
        <v>0</v>
      </c>
      <c r="O234" s="212">
        <f ca="1">(O$135*INDEX('Term Pricing'!$S$713:$S$892,MATCH('Project 1'!O$8,'Term Pricing'!$C$713:$C$892,0))*$E234*$F234)+(O$135*INDEX('Term Pricing'!$T$713:$T$892,MATCH('Project 1'!O$8,'Term Pricing'!$C$713:$C$892,0))*$E234*(1-$F234))</f>
        <v>0</v>
      </c>
      <c r="P234" s="212">
        <f ca="1">(P$135*INDEX('Term Pricing'!$S$713:$S$892,MATCH('Project 1'!P$8,'Term Pricing'!$C$713:$C$892,0))*$E234*$F234)+(P$135*INDEX('Term Pricing'!$T$713:$T$892,MATCH('Project 1'!P$8,'Term Pricing'!$C$713:$C$892,0))*$E234*(1-$F234))</f>
        <v>0</v>
      </c>
      <c r="Q234" s="212">
        <f ca="1">(Q$135*INDEX('Term Pricing'!$S$713:$S$892,MATCH('Project 1'!Q$8,'Term Pricing'!$C$713:$C$892,0))*$E234*$F234)+(Q$135*INDEX('Term Pricing'!$T$713:$T$892,MATCH('Project 1'!Q$8,'Term Pricing'!$C$713:$C$892,0))*$E234*(1-$F234))</f>
        <v>0</v>
      </c>
      <c r="R234" s="212">
        <f ca="1">(R$135*INDEX('Term Pricing'!$S$713:$S$892,MATCH('Project 1'!R$8,'Term Pricing'!$C$713:$C$892,0))*$E234*$F234)+(R$135*INDEX('Term Pricing'!$T$713:$T$892,MATCH('Project 1'!R$8,'Term Pricing'!$C$713:$C$892,0))*$E234*(1-$F234))</f>
        <v>0</v>
      </c>
      <c r="S234" s="212">
        <f ca="1">(S$135*INDEX('Term Pricing'!$S$713:$S$892,MATCH('Project 1'!S$8,'Term Pricing'!$C$713:$C$892,0))*$E234*$F234)+(S$135*INDEX('Term Pricing'!$T$713:$T$892,MATCH('Project 1'!S$8,'Term Pricing'!$C$713:$C$892,0))*$E234*(1-$F234))</f>
        <v>0</v>
      </c>
      <c r="T234" s="212">
        <f ca="1">(T$135*INDEX('Term Pricing'!$S$713:$S$892,MATCH('Project 1'!T$8,'Term Pricing'!$C$713:$C$892,0))*$E234*$F234)+(T$135*INDEX('Term Pricing'!$T$713:$T$892,MATCH('Project 1'!T$8,'Term Pricing'!$C$713:$C$892,0))*$E234*(1-$F234))</f>
        <v>0</v>
      </c>
      <c r="U234" s="212">
        <f ca="1">(U$135*INDEX('Term Pricing'!$S$713:$S$892,MATCH('Project 1'!U$8,'Term Pricing'!$C$713:$C$892,0))*$E234*$F234)+(U$135*INDEX('Term Pricing'!$T$713:$T$892,MATCH('Project 1'!U$8,'Term Pricing'!$C$713:$C$892,0))*$E234*(1-$F234))</f>
        <v>0</v>
      </c>
      <c r="V234" s="212">
        <f ca="1">(V$135*INDEX('Term Pricing'!$S$713:$S$892,MATCH('Project 1'!V$8,'Term Pricing'!$C$713:$C$892,0))*$E234*$F234)+(V$135*INDEX('Term Pricing'!$T$713:$T$892,MATCH('Project 1'!V$8,'Term Pricing'!$C$713:$C$892,0))*$E234*(1-$F234))</f>
        <v>0</v>
      </c>
      <c r="W234" s="212">
        <f ca="1">(W$135*INDEX('Term Pricing'!$S$713:$S$892,MATCH('Project 1'!W$8,'Term Pricing'!$C$713:$C$892,0))*$E234*$F234)+(W$135*INDEX('Term Pricing'!$T$713:$T$892,MATCH('Project 1'!W$8,'Term Pricing'!$C$713:$C$892,0))*$E234*(1-$F234))</f>
        <v>0</v>
      </c>
      <c r="X234" s="212">
        <f ca="1">(X$135*INDEX('Term Pricing'!$S$713:$S$892,MATCH('Project 1'!X$8,'Term Pricing'!$C$713:$C$892,0))*$E234*$F234)+(X$135*INDEX('Term Pricing'!$T$713:$T$892,MATCH('Project 1'!X$8,'Term Pricing'!$C$713:$C$892,0))*$E234*(1-$F234))</f>
        <v>0</v>
      </c>
      <c r="Y234" s="212">
        <f ca="1">(Y$135*INDEX('Term Pricing'!$S$713:$S$892,MATCH('Project 1'!Y$8,'Term Pricing'!$C$713:$C$892,0))*$E234*$F234)+(Y$135*INDEX('Term Pricing'!$T$713:$T$892,MATCH('Project 1'!Y$8,'Term Pricing'!$C$713:$C$892,0))*$E234*(1-$F234))</f>
        <v>0</v>
      </c>
      <c r="Z234" s="212">
        <f ca="1">(Z$135*INDEX('Term Pricing'!$S$713:$S$892,MATCH('Project 1'!Z$8,'Term Pricing'!$C$713:$C$892,0))*$E234*$F234)+(Z$135*INDEX('Term Pricing'!$T$713:$T$892,MATCH('Project 1'!Z$8,'Term Pricing'!$C$713:$C$892,0))*$E234*(1-$F234))</f>
        <v>0</v>
      </c>
      <c r="AA234" s="212">
        <f ca="1">(AA$135*INDEX('Term Pricing'!$S$713:$S$892,MATCH('Project 1'!AA$8,'Term Pricing'!$C$713:$C$892,0))*$E234*$F234)+(AA$135*INDEX('Term Pricing'!$T$713:$T$892,MATCH('Project 1'!AA$8,'Term Pricing'!$C$713:$C$892,0))*$E234*(1-$F234))</f>
        <v>0</v>
      </c>
      <c r="AB234" s="212">
        <f ca="1">(AB$135*INDEX('Term Pricing'!$S$713:$S$892,MATCH('Project 1'!AB$8,'Term Pricing'!$C$713:$C$892,0))*$E234*$F234)+(AB$135*INDEX('Term Pricing'!$T$713:$T$892,MATCH('Project 1'!AB$8,'Term Pricing'!$C$713:$C$892,0))*$E234*(1-$F234))</f>
        <v>0</v>
      </c>
      <c r="AC234" s="212">
        <f ca="1">(AC$135*INDEX('Term Pricing'!$S$713:$S$892,MATCH('Project 1'!AC$8,'Term Pricing'!$C$713:$C$892,0))*$E234*$F234)+(AC$135*INDEX('Term Pricing'!$T$713:$T$892,MATCH('Project 1'!AC$8,'Term Pricing'!$C$713:$C$892,0))*$E234*(1-$F234))</f>
        <v>0</v>
      </c>
      <c r="AD234" s="212">
        <f ca="1">(AD$135*INDEX('Term Pricing'!$S$713:$S$892,MATCH('Project 1'!AD$8,'Term Pricing'!$C$713:$C$892,0))*$E234*$F234)+(AD$135*INDEX('Term Pricing'!$T$713:$T$892,MATCH('Project 1'!AD$8,'Term Pricing'!$C$713:$C$892,0))*$E234*(1-$F234))</f>
        <v>0</v>
      </c>
      <c r="AE234" s="212">
        <f ca="1">(AE$135*INDEX('Term Pricing'!$S$713:$S$892,MATCH('Project 1'!AE$8,'Term Pricing'!$C$713:$C$892,0))*$E234*$F234)+(AE$135*INDEX('Term Pricing'!$T$713:$T$892,MATCH('Project 1'!AE$8,'Term Pricing'!$C$713:$C$892,0))*$E234*(1-$F234))</f>
        <v>0</v>
      </c>
      <c r="AF234" s="212">
        <f ca="1">(AF$135*INDEX('Term Pricing'!$S$713:$S$892,MATCH('Project 1'!AF$8,'Term Pricing'!$C$713:$C$892,0))*$E234*$F234)+(AF$135*INDEX('Term Pricing'!$T$713:$T$892,MATCH('Project 1'!AF$8,'Term Pricing'!$C$713:$C$892,0))*$E234*(1-$F234))</f>
        <v>0</v>
      </c>
      <c r="AG234" s="212">
        <f ca="1">(AG$135*INDEX('Term Pricing'!$S$713:$S$892,MATCH('Project 1'!AG$8,'Term Pricing'!$C$713:$C$892,0))*$E234*$F234)+(AG$135*INDEX('Term Pricing'!$T$713:$T$892,MATCH('Project 1'!AG$8,'Term Pricing'!$C$713:$C$892,0))*$E234*(1-$F234))</f>
        <v>0</v>
      </c>
      <c r="AH234" s="212">
        <f ca="1">(AH$135*INDEX('Term Pricing'!$S$713:$S$892,MATCH('Project 1'!AH$8,'Term Pricing'!$C$713:$C$892,0))*$E234*$F234)+(AH$135*INDEX('Term Pricing'!$T$713:$T$892,MATCH('Project 1'!AH$8,'Term Pricing'!$C$713:$C$892,0))*$E234*(1-$F234))</f>
        <v>0</v>
      </c>
      <c r="AI234" s="212">
        <f ca="1">(AI$135*INDEX('Term Pricing'!$S$713:$S$892,MATCH('Project 1'!AI$8,'Term Pricing'!$C$713:$C$892,0))*$E234*$F234)+(AI$135*INDEX('Term Pricing'!$T$713:$T$892,MATCH('Project 1'!AI$8,'Term Pricing'!$C$713:$C$892,0))*$E234*(1-$F234))</f>
        <v>0</v>
      </c>
      <c r="AJ234" s="212">
        <f ca="1">(AJ$135*INDEX('Term Pricing'!$S$713:$S$892,MATCH('Project 1'!AJ$8,'Term Pricing'!$C$713:$C$892,0))*$E234*$F234)+(AJ$135*INDEX('Term Pricing'!$T$713:$T$892,MATCH('Project 1'!AJ$8,'Term Pricing'!$C$713:$C$892,0))*$E234*(1-$F234))</f>
        <v>0</v>
      </c>
      <c r="AK234" s="212">
        <f ca="1">(AK$135*INDEX('Term Pricing'!$S$713:$S$892,MATCH('Project 1'!AK$8,'Term Pricing'!$C$713:$C$892,0))*$E234*$F234)+(AK$135*INDEX('Term Pricing'!$T$713:$T$892,MATCH('Project 1'!AK$8,'Term Pricing'!$C$713:$C$892,0))*$E234*(1-$F234))</f>
        <v>0</v>
      </c>
      <c r="AL234" s="212">
        <f ca="1">(AL$135*INDEX('Term Pricing'!$S$713:$S$892,MATCH('Project 1'!AL$8,'Term Pricing'!$C$713:$C$892,0))*$E234*$F234)+(AL$135*INDEX('Term Pricing'!$T$713:$T$892,MATCH('Project 1'!AL$8,'Term Pricing'!$C$713:$C$892,0))*$E234*(1-$F234))</f>
        <v>0</v>
      </c>
      <c r="AM234" s="212">
        <f ca="1">(AM$135*INDEX('Term Pricing'!$S$713:$S$892,MATCH('Project 1'!AM$8,'Term Pricing'!$C$713:$C$892,0))*$E234*$F234)+(AM$135*INDEX('Term Pricing'!$T$713:$T$892,MATCH('Project 1'!AM$8,'Term Pricing'!$C$713:$C$892,0))*$E234*(1-$F234))</f>
        <v>0</v>
      </c>
      <c r="AN234" s="212">
        <f ca="1">(AN$135*INDEX('Term Pricing'!$S$713:$S$892,MATCH('Project 1'!AN$8,'Term Pricing'!$C$713:$C$892,0))*$E234*$F234)+(AN$135*INDEX('Term Pricing'!$T$713:$T$892,MATCH('Project 1'!AN$8,'Term Pricing'!$C$713:$C$892,0))*$E234*(1-$F234))</f>
        <v>0</v>
      </c>
      <c r="AO234" s="212">
        <f ca="1">(AO$135*INDEX('Term Pricing'!$S$713:$S$892,MATCH('Project 1'!AO$8,'Term Pricing'!$C$713:$C$892,0))*$E234*$F234)+(AO$135*INDEX('Term Pricing'!$T$713:$T$892,MATCH('Project 1'!AO$8,'Term Pricing'!$C$713:$C$892,0))*$E234*(1-$F234))</f>
        <v>0</v>
      </c>
      <c r="AP234" s="212">
        <f ca="1">(AP$135*INDEX('Term Pricing'!$S$713:$S$892,MATCH('Project 1'!AP$8,'Term Pricing'!$C$713:$C$892,0))*$E234*$F234)+(AP$135*INDEX('Term Pricing'!$T$713:$T$892,MATCH('Project 1'!AP$8,'Term Pricing'!$C$713:$C$892,0))*$E234*(1-$F234))</f>
        <v>0</v>
      </c>
      <c r="AQ234" s="212">
        <f ca="1">(AQ$135*INDEX('Term Pricing'!$S$713:$S$892,MATCH('Project 1'!AQ$8,'Term Pricing'!$C$713:$C$892,0))*$E234*$F234)+(AQ$135*INDEX('Term Pricing'!$T$713:$T$892,MATCH('Project 1'!AQ$8,'Term Pricing'!$C$713:$C$892,0))*$E234*(1-$F234))</f>
        <v>0</v>
      </c>
      <c r="AR234" s="212">
        <f ca="1">(AR$135*INDEX('Term Pricing'!$S$713:$S$892,MATCH('Project 1'!AR$8,'Term Pricing'!$C$713:$C$892,0))*$E234*$F234)+(AR$135*INDEX('Term Pricing'!$T$713:$T$892,MATCH('Project 1'!AR$8,'Term Pricing'!$C$713:$C$892,0))*$E234*(1-$F234))</f>
        <v>0</v>
      </c>
      <c r="AS234" s="212">
        <f ca="1">(AS$135*INDEX('Term Pricing'!$S$713:$S$892,MATCH('Project 1'!AS$8,'Term Pricing'!$C$713:$C$892,0))*$E234*$F234)+(AS$135*INDEX('Term Pricing'!$T$713:$T$892,MATCH('Project 1'!AS$8,'Term Pricing'!$C$713:$C$892,0))*$E234*(1-$F234))</f>
        <v>0</v>
      </c>
      <c r="AT234" s="212">
        <f ca="1">(AT$135*INDEX('Term Pricing'!$S$713:$S$892,MATCH('Project 1'!AT$8,'Term Pricing'!$C$713:$C$892,0))*$E234*$F234)+(AT$135*INDEX('Term Pricing'!$T$713:$T$892,MATCH('Project 1'!AT$8,'Term Pricing'!$C$713:$C$892,0))*$E234*(1-$F234))</f>
        <v>0</v>
      </c>
      <c r="AU234" s="212">
        <f ca="1">(AU$135*INDEX('Term Pricing'!$S$713:$S$892,MATCH('Project 1'!AU$8,'Term Pricing'!$C$713:$C$892,0))*$E234*$F234)+(AU$135*INDEX('Term Pricing'!$T$713:$T$892,MATCH('Project 1'!AU$8,'Term Pricing'!$C$713:$C$892,0))*$E234*(1-$F234))</f>
        <v>0</v>
      </c>
      <c r="AV234" s="212">
        <f ca="1">(AV$135*INDEX('Term Pricing'!$S$713:$S$892,MATCH('Project 1'!AV$8,'Term Pricing'!$C$713:$C$892,0))*$E234*$F234)+(AV$135*INDEX('Term Pricing'!$T$713:$T$892,MATCH('Project 1'!AV$8,'Term Pricing'!$C$713:$C$892,0))*$E234*(1-$F234))</f>
        <v>0</v>
      </c>
      <c r="AW234" s="212">
        <f ca="1">(AW$135*INDEX('Term Pricing'!$S$713:$S$892,MATCH('Project 1'!AW$8,'Term Pricing'!$C$713:$C$892,0))*$E234*$F234)+(AW$135*INDEX('Term Pricing'!$T$713:$T$892,MATCH('Project 1'!AW$8,'Term Pricing'!$C$713:$C$892,0))*$E234*(1-$F234))</f>
        <v>0</v>
      </c>
      <c r="AX234" s="212">
        <f ca="1">(AX$135*INDEX('Term Pricing'!$S$713:$S$892,MATCH('Project 1'!AX$8,'Term Pricing'!$C$713:$C$892,0))*$E234*$F234)+(AX$135*INDEX('Term Pricing'!$T$713:$T$892,MATCH('Project 1'!AX$8,'Term Pricing'!$C$713:$C$892,0))*$E234*(1-$F234))</f>
        <v>0</v>
      </c>
      <c r="AY234" s="212">
        <f ca="1">(AY$135*INDEX('Term Pricing'!$S$713:$S$892,MATCH('Project 1'!AY$8,'Term Pricing'!$C$713:$C$892,0))*$E234*$F234)+(AY$135*INDEX('Term Pricing'!$T$713:$T$892,MATCH('Project 1'!AY$8,'Term Pricing'!$C$713:$C$892,0))*$E234*(1-$F234))</f>
        <v>0</v>
      </c>
      <c r="AZ234" s="212">
        <f ca="1">(AZ$135*INDEX('Term Pricing'!$S$713:$S$892,MATCH('Project 1'!AZ$8,'Term Pricing'!$C$713:$C$892,0))*$E234*$F234)+(AZ$135*INDEX('Term Pricing'!$T$713:$T$892,MATCH('Project 1'!AZ$8,'Term Pricing'!$C$713:$C$892,0))*$E234*(1-$F234))</f>
        <v>0</v>
      </c>
      <c r="BA234" s="212">
        <f ca="1">(BA$135*INDEX('Term Pricing'!$S$713:$S$892,MATCH('Project 1'!BA$8,'Term Pricing'!$C$713:$C$892,0))*$E234*$F234)+(BA$135*INDEX('Term Pricing'!$T$713:$T$892,MATCH('Project 1'!BA$8,'Term Pricing'!$C$713:$C$892,0))*$E234*(1-$F234))</f>
        <v>0</v>
      </c>
      <c r="BB234" s="212">
        <f ca="1">(BB$135*INDEX('Term Pricing'!$S$713:$S$892,MATCH('Project 1'!BB$8,'Term Pricing'!$C$713:$C$892,0))*$E234*$F234)+(BB$135*INDEX('Term Pricing'!$T$713:$T$892,MATCH('Project 1'!BB$8,'Term Pricing'!$C$713:$C$892,0))*$E234*(1-$F234))</f>
        <v>0</v>
      </c>
      <c r="BC234" s="212">
        <f ca="1">(BC$135*INDEX('Term Pricing'!$S$713:$S$892,MATCH('Project 1'!BC$8,'Term Pricing'!$C$713:$C$892,0))*$E234*$F234)+(BC$135*INDEX('Term Pricing'!$T$713:$T$892,MATCH('Project 1'!BC$8,'Term Pricing'!$C$713:$C$892,0))*$E234*(1-$F234))</f>
        <v>0</v>
      </c>
      <c r="BD234" s="212">
        <f ca="1">(BD$135*INDEX('Term Pricing'!$S$713:$S$892,MATCH('Project 1'!BD$8,'Term Pricing'!$C$713:$C$892,0))*$E234*$F234)+(BD$135*INDEX('Term Pricing'!$T$713:$T$892,MATCH('Project 1'!BD$8,'Term Pricing'!$C$713:$C$892,0))*$E234*(1-$F234))</f>
        <v>0</v>
      </c>
      <c r="BE234" s="212">
        <f ca="1">(BE$135*INDEX('Term Pricing'!$S$713:$S$892,MATCH('Project 1'!BE$8,'Term Pricing'!$C$713:$C$892,0))*$E234*$F234)+(BE$135*INDEX('Term Pricing'!$T$713:$T$892,MATCH('Project 1'!BE$8,'Term Pricing'!$C$713:$C$892,0))*$E234*(1-$F234))</f>
        <v>0</v>
      </c>
      <c r="BF234" s="212">
        <f ca="1">(BF$135*INDEX('Term Pricing'!$S$713:$S$892,MATCH('Project 1'!BF$8,'Term Pricing'!$C$713:$C$892,0))*$E234*$F234)+(BF$135*INDEX('Term Pricing'!$T$713:$T$892,MATCH('Project 1'!BF$8,'Term Pricing'!$C$713:$C$892,0))*$E234*(1-$F234))</f>
        <v>0</v>
      </c>
      <c r="BG234" s="212">
        <f ca="1">(BG$135*INDEX('Term Pricing'!$S$713:$S$892,MATCH('Project 1'!BG$8,'Term Pricing'!$C$713:$C$892,0))*$E234*$F234)+(BG$135*INDEX('Term Pricing'!$T$713:$T$892,MATCH('Project 1'!BG$8,'Term Pricing'!$C$713:$C$892,0))*$E234*(1-$F234))</f>
        <v>0</v>
      </c>
      <c r="BH234" s="212">
        <f ca="1">(BH$135*INDEX('Term Pricing'!$S$713:$S$892,MATCH('Project 1'!BH$8,'Term Pricing'!$C$713:$C$892,0))*$E234*$F234)+(BH$135*INDEX('Term Pricing'!$T$713:$T$892,MATCH('Project 1'!BH$8,'Term Pricing'!$C$713:$C$892,0))*$E234*(1-$F234))</f>
        <v>0</v>
      </c>
      <c r="BI234" s="212">
        <f ca="1">(BI$135*INDEX('Term Pricing'!$S$713:$S$892,MATCH('Project 1'!BI$8,'Term Pricing'!$C$713:$C$892,0))*$E234*$F234)+(BI$135*INDEX('Term Pricing'!$T$713:$T$892,MATCH('Project 1'!BI$8,'Term Pricing'!$C$713:$C$892,0))*$E234*(1-$F234))</f>
        <v>0</v>
      </c>
      <c r="BJ234" s="212">
        <f ca="1">(BJ$135*INDEX('Term Pricing'!$S$713:$S$892,MATCH('Project 1'!BJ$8,'Term Pricing'!$C$713:$C$892,0))*$E234*$F234)+(BJ$135*INDEX('Term Pricing'!$T$713:$T$892,MATCH('Project 1'!BJ$8,'Term Pricing'!$C$713:$C$892,0))*$E234*(1-$F234))</f>
        <v>0</v>
      </c>
      <c r="BK234" s="212">
        <f ca="1">(BK$135*INDEX('Term Pricing'!$S$713:$S$892,MATCH('Project 1'!BK$8,'Term Pricing'!$C$713:$C$892,0))*$E234*$F234)+(BK$135*INDEX('Term Pricing'!$T$713:$T$892,MATCH('Project 1'!BK$8,'Term Pricing'!$C$713:$C$892,0))*$E234*(1-$F234))</f>
        <v>0</v>
      </c>
      <c r="BL234" s="212">
        <f ca="1">(BL$135*INDEX('Term Pricing'!$S$713:$S$892,MATCH('Project 1'!BL$8,'Term Pricing'!$C$713:$C$892,0))*$E234*$F234)+(BL$135*INDEX('Term Pricing'!$T$713:$T$892,MATCH('Project 1'!BL$8,'Term Pricing'!$C$713:$C$892,0))*$E234*(1-$F234))</f>
        <v>0</v>
      </c>
      <c r="BM234" s="212">
        <f ca="1">(BM$135*INDEX('Term Pricing'!$S$713:$S$892,MATCH('Project 1'!BM$8,'Term Pricing'!$C$713:$C$892,0))*$E234*$F234)+(BM$135*INDEX('Term Pricing'!$T$713:$T$892,MATCH('Project 1'!BM$8,'Term Pricing'!$C$713:$C$892,0))*$E234*(1-$F234))</f>
        <v>0</v>
      </c>
      <c r="BN234" s="212">
        <f ca="1">(BN$135*INDEX('Term Pricing'!$S$713:$S$892,MATCH('Project 1'!BN$8,'Term Pricing'!$C$713:$C$892,0))*$E234*$F234)+(BN$135*INDEX('Term Pricing'!$T$713:$T$892,MATCH('Project 1'!BN$8,'Term Pricing'!$C$713:$C$892,0))*$E234*(1-$F234))</f>
        <v>0</v>
      </c>
      <c r="BO234" s="212">
        <f ca="1">(BO$135*INDEX('Term Pricing'!$S$713:$S$892,MATCH('Project 1'!BO$8,'Term Pricing'!$C$713:$C$892,0))*$E234*$F234)+(BO$135*INDEX('Term Pricing'!$T$713:$T$892,MATCH('Project 1'!BO$8,'Term Pricing'!$C$713:$C$892,0))*$E234*(1-$F234))</f>
        <v>0</v>
      </c>
      <c r="BP234" s="212">
        <f ca="1">(BP$135*INDEX('Term Pricing'!$S$713:$S$892,MATCH('Project 1'!BP$8,'Term Pricing'!$C$713:$C$892,0))*$E234*$F234)+(BP$135*INDEX('Term Pricing'!$T$713:$T$892,MATCH('Project 1'!BP$8,'Term Pricing'!$C$713:$C$892,0))*$E234*(1-$F234))</f>
        <v>0</v>
      </c>
      <c r="BQ234" s="212">
        <f ca="1">(BQ$135*INDEX('Term Pricing'!$S$713:$S$892,MATCH('Project 1'!BQ$8,'Term Pricing'!$C$713:$C$892,0))*$E234*$F234)+(BQ$135*INDEX('Term Pricing'!$T$713:$T$892,MATCH('Project 1'!BQ$8,'Term Pricing'!$C$713:$C$892,0))*$E234*(1-$F234))</f>
        <v>0</v>
      </c>
      <c r="BR234" s="212">
        <f ca="1">(BR$135*INDEX('Term Pricing'!$S$713:$S$892,MATCH('Project 1'!BR$8,'Term Pricing'!$C$713:$C$892,0))*$E234*$F234)+(BR$135*INDEX('Term Pricing'!$T$713:$T$892,MATCH('Project 1'!BR$8,'Term Pricing'!$C$713:$C$892,0))*$E234*(1-$F234))</f>
        <v>0</v>
      </c>
      <c r="BS234" s="212">
        <f ca="1">(BS$135*INDEX('Term Pricing'!$S$713:$S$892,MATCH('Project 1'!BS$8,'Term Pricing'!$C$713:$C$892,0))*$E234*$F234)+(BS$135*INDEX('Term Pricing'!$T$713:$T$892,MATCH('Project 1'!BS$8,'Term Pricing'!$C$713:$C$892,0))*$E234*(1-$F234))</f>
        <v>0</v>
      </c>
      <c r="BT234" s="212">
        <f ca="1">(BT$135*INDEX('Term Pricing'!$S$713:$S$892,MATCH('Project 1'!BT$8,'Term Pricing'!$C$713:$C$892,0))*$E234*$F234)+(BT$135*INDEX('Term Pricing'!$T$713:$T$892,MATCH('Project 1'!BT$8,'Term Pricing'!$C$713:$C$892,0))*$E234*(1-$F234))</f>
        <v>0</v>
      </c>
      <c r="BU234" s="212">
        <f ca="1">(BU$135*INDEX('Term Pricing'!$S$713:$S$892,MATCH('Project 1'!BU$8,'Term Pricing'!$C$713:$C$892,0))*$E234*$F234)+(BU$135*INDEX('Term Pricing'!$T$713:$T$892,MATCH('Project 1'!BU$8,'Term Pricing'!$C$713:$C$892,0))*$E234*(1-$F234))</f>
        <v>0</v>
      </c>
      <c r="BV234" s="212">
        <f ca="1">(BV$135*INDEX('Term Pricing'!$S$713:$S$892,MATCH('Project 1'!BV$8,'Term Pricing'!$C$713:$C$892,0))*$E234*$F234)+(BV$135*INDEX('Term Pricing'!$T$713:$T$892,MATCH('Project 1'!BV$8,'Term Pricing'!$C$713:$C$892,0))*$E234*(1-$F234))</f>
        <v>0</v>
      </c>
      <c r="BW234" s="212">
        <f ca="1">(BW$135*INDEX('Term Pricing'!$S$713:$S$892,MATCH('Project 1'!BW$8,'Term Pricing'!$C$713:$C$892,0))*$E234*$F234)+(BW$135*INDEX('Term Pricing'!$T$713:$T$892,MATCH('Project 1'!BW$8,'Term Pricing'!$C$713:$C$892,0))*$E234*(1-$F234))</f>
        <v>0</v>
      </c>
      <c r="BX234" s="212">
        <f ca="1">(BX$135*INDEX('Term Pricing'!$S$713:$S$892,MATCH('Project 1'!BX$8,'Term Pricing'!$C$713:$C$892,0))*$E234*$F234)+(BX$135*INDEX('Term Pricing'!$T$713:$T$892,MATCH('Project 1'!BX$8,'Term Pricing'!$C$713:$C$892,0))*$E234*(1-$F234))</f>
        <v>0</v>
      </c>
      <c r="BY234" s="212">
        <f ca="1">(BY$135*INDEX('Term Pricing'!$S$713:$S$892,MATCH('Project 1'!BY$8,'Term Pricing'!$C$713:$C$892,0))*$E234*$F234)+(BY$135*INDEX('Term Pricing'!$T$713:$T$892,MATCH('Project 1'!BY$8,'Term Pricing'!$C$713:$C$892,0))*$E234*(1-$F234))</f>
        <v>0</v>
      </c>
      <c r="BZ234" s="212">
        <f ca="1">(BZ$135*INDEX('Term Pricing'!$S$713:$S$892,MATCH('Project 1'!BZ$8,'Term Pricing'!$C$713:$C$892,0))*$E234*$F234)+(BZ$135*INDEX('Term Pricing'!$T$713:$T$892,MATCH('Project 1'!BZ$8,'Term Pricing'!$C$713:$C$892,0))*$E234*(1-$F234))</f>
        <v>0</v>
      </c>
      <c r="CA234" s="212">
        <f ca="1">(CA$135*INDEX('Term Pricing'!$S$713:$S$892,MATCH('Project 1'!CA$8,'Term Pricing'!$C$713:$C$892,0))*$E234*$F234)+(CA$135*INDEX('Term Pricing'!$T$713:$T$892,MATCH('Project 1'!CA$8,'Term Pricing'!$C$713:$C$892,0))*$E234*(1-$F234))</f>
        <v>0</v>
      </c>
      <c r="CB234" s="212">
        <f ca="1">(CB$135*INDEX('Term Pricing'!$S$713:$S$892,MATCH('Project 1'!CB$8,'Term Pricing'!$C$713:$C$892,0))*$E234*$F234)+(CB$135*INDEX('Term Pricing'!$T$713:$T$892,MATCH('Project 1'!CB$8,'Term Pricing'!$C$713:$C$892,0))*$E234*(1-$F234))</f>
        <v>0</v>
      </c>
      <c r="CC234" s="212">
        <f ca="1">(CC$135*INDEX('Term Pricing'!$S$713:$S$892,MATCH('Project 1'!CC$8,'Term Pricing'!$C$713:$C$892,0))*$E234*$F234)+(CC$135*INDEX('Term Pricing'!$T$713:$T$892,MATCH('Project 1'!CC$8,'Term Pricing'!$C$713:$C$892,0))*$E234*(1-$F234))</f>
        <v>0</v>
      </c>
      <c r="CD234" s="212">
        <f ca="1">(CD$135*INDEX('Term Pricing'!$S$713:$S$892,MATCH('Project 1'!CD$8,'Term Pricing'!$C$713:$C$892,0))*$E234*$F234)+(CD$135*INDEX('Term Pricing'!$T$713:$T$892,MATCH('Project 1'!CD$8,'Term Pricing'!$C$713:$C$892,0))*$E234*(1-$F234))</f>
        <v>0</v>
      </c>
      <c r="CE234" s="212">
        <f ca="1">(CE$135*INDEX('Term Pricing'!$S$713:$S$892,MATCH('Project 1'!CE$8,'Term Pricing'!$C$713:$C$892,0))*$E234*$F234)+(CE$135*INDEX('Term Pricing'!$T$713:$T$892,MATCH('Project 1'!CE$8,'Term Pricing'!$C$713:$C$892,0))*$E234*(1-$F234))</f>
        <v>0</v>
      </c>
      <c r="CF234" s="212">
        <f ca="1">(CF$135*INDEX('Term Pricing'!$S$713:$S$892,MATCH('Project 1'!CF$8,'Term Pricing'!$C$713:$C$892,0))*$E234*$F234)+(CF$135*INDEX('Term Pricing'!$T$713:$T$892,MATCH('Project 1'!CF$8,'Term Pricing'!$C$713:$C$892,0))*$E234*(1-$F234))</f>
        <v>0</v>
      </c>
      <c r="CG234" s="212">
        <f ca="1">(CG$135*INDEX('Term Pricing'!$S$713:$S$892,MATCH('Project 1'!CG$8,'Term Pricing'!$C$713:$C$892,0))*$E234*$F234)+(CG$135*INDEX('Term Pricing'!$T$713:$T$892,MATCH('Project 1'!CG$8,'Term Pricing'!$C$713:$C$892,0))*$E234*(1-$F234))</f>
        <v>0</v>
      </c>
      <c r="CH234" s="212">
        <f ca="1">(CH$135*INDEX('Term Pricing'!$S$713:$S$892,MATCH('Project 1'!CH$8,'Term Pricing'!$C$713:$C$892,0))*$E234*$F234)+(CH$135*INDEX('Term Pricing'!$T$713:$T$892,MATCH('Project 1'!CH$8,'Term Pricing'!$C$713:$C$892,0))*$E234*(1-$F234))</f>
        <v>0</v>
      </c>
      <c r="CI234" s="212">
        <f ca="1">(CI$135*INDEX('Term Pricing'!$S$713:$S$892,MATCH('Project 1'!CI$8,'Term Pricing'!$C$713:$C$892,0))*$E234*$F234)+(CI$135*INDEX('Term Pricing'!$T$713:$T$892,MATCH('Project 1'!CI$8,'Term Pricing'!$C$713:$C$892,0))*$E234*(1-$F234))</f>
        <v>0</v>
      </c>
      <c r="CJ234" s="212">
        <f ca="1">(CJ$135*INDEX('Term Pricing'!$S$713:$S$892,MATCH('Project 1'!CJ$8,'Term Pricing'!$C$713:$C$892,0))*$E234*$F234)+(CJ$135*INDEX('Term Pricing'!$T$713:$T$892,MATCH('Project 1'!CJ$8,'Term Pricing'!$C$713:$C$892,0))*$E234*(1-$F234))</f>
        <v>0</v>
      </c>
      <c r="CK234" s="212">
        <f ca="1">(CK$135*INDEX('Term Pricing'!$S$713:$S$892,MATCH('Project 1'!CK$8,'Term Pricing'!$C$713:$C$892,0))*$E234*$F234)+(CK$135*INDEX('Term Pricing'!$T$713:$T$892,MATCH('Project 1'!CK$8,'Term Pricing'!$C$713:$C$892,0))*$E234*(1-$F234))</f>
        <v>0</v>
      </c>
      <c r="CL234" s="212">
        <f ca="1">(CL$135*INDEX('Term Pricing'!$S$713:$S$892,MATCH('Project 1'!CL$8,'Term Pricing'!$C$713:$C$892,0))*$E234*$F234)+(CL$135*INDEX('Term Pricing'!$T$713:$T$892,MATCH('Project 1'!CL$8,'Term Pricing'!$C$713:$C$892,0))*$E234*(1-$F234))</f>
        <v>0</v>
      </c>
      <c r="CM234" s="212">
        <f ca="1">(CM$135*INDEX('Term Pricing'!$S$713:$S$892,MATCH('Project 1'!CM$8,'Term Pricing'!$C$713:$C$892,0))*$E234*$F234)+(CM$135*INDEX('Term Pricing'!$T$713:$T$892,MATCH('Project 1'!CM$8,'Term Pricing'!$C$713:$C$892,0))*$E234*(1-$F234))</f>
        <v>0</v>
      </c>
      <c r="CN234" s="212">
        <f ca="1">(CN$135*INDEX('Term Pricing'!$S$713:$S$892,MATCH('Project 1'!CN$8,'Term Pricing'!$C$713:$C$892,0))*$E234*$F234)+(CN$135*INDEX('Term Pricing'!$T$713:$T$892,MATCH('Project 1'!CN$8,'Term Pricing'!$C$713:$C$892,0))*$E234*(1-$F234))</f>
        <v>0</v>
      </c>
      <c r="CO234" s="212">
        <f ca="1">(CO$135*INDEX('Term Pricing'!$S$713:$S$892,MATCH('Project 1'!CO$8,'Term Pricing'!$C$713:$C$892,0))*$E234*$F234)+(CO$135*INDEX('Term Pricing'!$T$713:$T$892,MATCH('Project 1'!CO$8,'Term Pricing'!$C$713:$C$892,0))*$E234*(1-$F234))</f>
        <v>0</v>
      </c>
      <c r="CP234" s="212">
        <f ca="1">(CP$135*INDEX('Term Pricing'!$S$713:$S$892,MATCH('Project 1'!CP$8,'Term Pricing'!$C$713:$C$892,0))*$E234*$F234)+(CP$135*INDEX('Term Pricing'!$T$713:$T$892,MATCH('Project 1'!CP$8,'Term Pricing'!$C$713:$C$892,0))*$E234*(1-$F234))</f>
        <v>0</v>
      </c>
      <c r="CQ234" s="212">
        <f ca="1">(CQ$135*INDEX('Term Pricing'!$S$713:$S$892,MATCH('Project 1'!CQ$8,'Term Pricing'!$C$713:$C$892,0))*$E234*$F234)+(CQ$135*INDEX('Term Pricing'!$T$713:$T$892,MATCH('Project 1'!CQ$8,'Term Pricing'!$C$713:$C$892,0))*$E234*(1-$F234))</f>
        <v>0</v>
      </c>
      <c r="CR234" s="212">
        <f ca="1">(CR$135*INDEX('Term Pricing'!$S$713:$S$892,MATCH('Project 1'!CR$8,'Term Pricing'!$C$713:$C$892,0))*$E234*$F234)+(CR$135*INDEX('Term Pricing'!$T$713:$T$892,MATCH('Project 1'!CR$8,'Term Pricing'!$C$713:$C$892,0))*$E234*(1-$F234))</f>
        <v>0</v>
      </c>
      <c r="CS234" s="212">
        <f ca="1">(CS$135*INDEX('Term Pricing'!$S$713:$S$892,MATCH('Project 1'!CS$8,'Term Pricing'!$C$713:$C$892,0))*$E234*$F234)+(CS$135*INDEX('Term Pricing'!$T$713:$T$892,MATCH('Project 1'!CS$8,'Term Pricing'!$C$713:$C$892,0))*$E234*(1-$F234))</f>
        <v>0</v>
      </c>
      <c r="CT234" s="212">
        <f ca="1">(CT$135*INDEX('Term Pricing'!$S$713:$S$892,MATCH('Project 1'!CT$8,'Term Pricing'!$C$713:$C$892,0))*$E234*$F234)+(CT$135*INDEX('Term Pricing'!$T$713:$T$892,MATCH('Project 1'!CT$8,'Term Pricing'!$C$713:$C$892,0))*$E234*(1-$F234))</f>
        <v>0</v>
      </c>
      <c r="CU234" s="212">
        <f ca="1">(CU$135*INDEX('Term Pricing'!$S$713:$S$892,MATCH('Project 1'!CU$8,'Term Pricing'!$C$713:$C$892,0))*$E234*$F234)+(CU$135*INDEX('Term Pricing'!$T$713:$T$892,MATCH('Project 1'!CU$8,'Term Pricing'!$C$713:$C$892,0))*$E234*(1-$F234))</f>
        <v>0</v>
      </c>
      <c r="CV234" s="212">
        <f ca="1">(CV$135*INDEX('Term Pricing'!$S$713:$S$892,MATCH('Project 1'!CV$8,'Term Pricing'!$C$713:$C$892,0))*$E234*$F234)+(CV$135*INDEX('Term Pricing'!$T$713:$T$892,MATCH('Project 1'!CV$8,'Term Pricing'!$C$713:$C$892,0))*$E234*(1-$F234))</f>
        <v>0</v>
      </c>
      <c r="CW234" s="212">
        <f ca="1">(CW$135*INDEX('Term Pricing'!$S$713:$S$892,MATCH('Project 1'!CW$8,'Term Pricing'!$C$713:$C$892,0))*$E234*$F234)+(CW$135*INDEX('Term Pricing'!$T$713:$T$892,MATCH('Project 1'!CW$8,'Term Pricing'!$C$713:$C$892,0))*$E234*(1-$F234))</f>
        <v>0</v>
      </c>
      <c r="CX234" s="212">
        <f ca="1">(CX$135*INDEX('Term Pricing'!$S$713:$S$892,MATCH('Project 1'!CX$8,'Term Pricing'!$C$713:$C$892,0))*$E234*$F234)+(CX$135*INDEX('Term Pricing'!$T$713:$T$892,MATCH('Project 1'!CX$8,'Term Pricing'!$C$713:$C$892,0))*$E234*(1-$F234))</f>
        <v>0</v>
      </c>
      <c r="CY234" s="212">
        <f ca="1">(CY$135*INDEX('Term Pricing'!$S$713:$S$892,MATCH('Project 1'!CY$8,'Term Pricing'!$C$713:$C$892,0))*$E234*$F234)+(CY$135*INDEX('Term Pricing'!$T$713:$T$892,MATCH('Project 1'!CY$8,'Term Pricing'!$C$713:$C$892,0))*$E234*(1-$F234))</f>
        <v>0</v>
      </c>
      <c r="CZ234" s="212">
        <f ca="1">(CZ$135*INDEX('Term Pricing'!$S$713:$S$892,MATCH('Project 1'!CZ$8,'Term Pricing'!$C$713:$C$892,0))*$E234*$F234)+(CZ$135*INDEX('Term Pricing'!$T$713:$T$892,MATCH('Project 1'!CZ$8,'Term Pricing'!$C$713:$C$892,0))*$E234*(1-$F234))</f>
        <v>0</v>
      </c>
      <c r="DA234" s="212">
        <f ca="1">(DA$135*INDEX('Term Pricing'!$S$713:$S$892,MATCH('Project 1'!DA$8,'Term Pricing'!$C$713:$C$892,0))*$E234*$F234)+(DA$135*INDEX('Term Pricing'!$T$713:$T$892,MATCH('Project 1'!DA$8,'Term Pricing'!$C$713:$C$892,0))*$E234*(1-$F234))</f>
        <v>0</v>
      </c>
      <c r="DB234" s="212">
        <f ca="1">(DB$135*INDEX('Term Pricing'!$S$713:$S$892,MATCH('Project 1'!DB$8,'Term Pricing'!$C$713:$C$892,0))*$E234*$F234)+(DB$135*INDEX('Term Pricing'!$T$713:$T$892,MATCH('Project 1'!DB$8,'Term Pricing'!$C$713:$C$892,0))*$E234*(1-$F234))</f>
        <v>0</v>
      </c>
      <c r="DC234" s="212">
        <f ca="1">(DC$135*INDEX('Term Pricing'!$S$713:$S$892,MATCH('Project 1'!DC$8,'Term Pricing'!$C$713:$C$892,0))*$E234*$F234)+(DC$135*INDEX('Term Pricing'!$T$713:$T$892,MATCH('Project 1'!DC$8,'Term Pricing'!$C$713:$C$892,0))*$E234*(1-$F234))</f>
        <v>0</v>
      </c>
      <c r="DD234" s="212">
        <f ca="1">(DD$135*INDEX('Term Pricing'!$S$713:$S$892,MATCH('Project 1'!DD$8,'Term Pricing'!$C$713:$C$892,0))*$E234*$F234)+(DD$135*INDEX('Term Pricing'!$T$713:$T$892,MATCH('Project 1'!DD$8,'Term Pricing'!$C$713:$C$892,0))*$E234*(1-$F234))</f>
        <v>0</v>
      </c>
      <c r="DE234" s="212">
        <f ca="1">(DE$135*INDEX('Term Pricing'!$S$713:$S$892,MATCH('Project 1'!DE$8,'Term Pricing'!$C$713:$C$892,0))*$E234*$F234)+(DE$135*INDEX('Term Pricing'!$T$713:$T$892,MATCH('Project 1'!DE$8,'Term Pricing'!$C$713:$C$892,0))*$E234*(1-$F234))</f>
        <v>0</v>
      </c>
      <c r="DF234" s="212">
        <f ca="1">(DF$135*INDEX('Term Pricing'!$S$713:$S$892,MATCH('Project 1'!DF$8,'Term Pricing'!$C$713:$C$892,0))*$E234*$F234)+(DF$135*INDEX('Term Pricing'!$T$713:$T$892,MATCH('Project 1'!DF$8,'Term Pricing'!$C$713:$C$892,0))*$E234*(1-$F234))</f>
        <v>0</v>
      </c>
      <c r="DG234" s="212">
        <f ca="1">(DG$135*INDEX('Term Pricing'!$S$713:$S$892,MATCH('Project 1'!DG$8,'Term Pricing'!$C$713:$C$892,0))*$E234*$F234)+(DG$135*INDEX('Term Pricing'!$T$713:$T$892,MATCH('Project 1'!DG$8,'Term Pricing'!$C$713:$C$892,0))*$E234*(1-$F234))</f>
        <v>0</v>
      </c>
      <c r="DH234" s="212">
        <f ca="1">(DH$135*INDEX('Term Pricing'!$S$713:$S$892,MATCH('Project 1'!DH$8,'Term Pricing'!$C$713:$C$892,0))*$E234*$F234)+(DH$135*INDEX('Term Pricing'!$T$713:$T$892,MATCH('Project 1'!DH$8,'Term Pricing'!$C$713:$C$892,0))*$E234*(1-$F234))</f>
        <v>0</v>
      </c>
      <c r="DI234" s="212">
        <f ca="1">(DI$135*INDEX('Term Pricing'!$S$713:$S$892,MATCH('Project 1'!DI$8,'Term Pricing'!$C$713:$C$892,0))*$E234*$F234)+(DI$135*INDEX('Term Pricing'!$T$713:$T$892,MATCH('Project 1'!DI$8,'Term Pricing'!$C$713:$C$892,0))*$E234*(1-$F234))</f>
        <v>0</v>
      </c>
      <c r="DJ234" s="212">
        <f ca="1">(DJ$135*INDEX('Term Pricing'!$S$713:$S$892,MATCH('Project 1'!DJ$8,'Term Pricing'!$C$713:$C$892,0))*$E234*$F234)+(DJ$135*INDEX('Term Pricing'!$T$713:$T$892,MATCH('Project 1'!DJ$8,'Term Pricing'!$C$713:$C$892,0))*$E234*(1-$F234))</f>
        <v>0</v>
      </c>
      <c r="DK234" s="212">
        <f ca="1">(DK$135*INDEX('Term Pricing'!$S$713:$S$892,MATCH('Project 1'!DK$8,'Term Pricing'!$C$713:$C$892,0))*$E234*$F234)+(DK$135*INDEX('Term Pricing'!$T$713:$T$892,MATCH('Project 1'!DK$8,'Term Pricing'!$C$713:$C$892,0))*$E234*(1-$F234))</f>
        <v>0</v>
      </c>
      <c r="DL234" s="212">
        <f ca="1">(DL$135*INDEX('Term Pricing'!$S$713:$S$892,MATCH('Project 1'!DL$8,'Term Pricing'!$C$713:$C$892,0))*$E234*$F234)+(DL$135*INDEX('Term Pricing'!$T$713:$T$892,MATCH('Project 1'!DL$8,'Term Pricing'!$C$713:$C$892,0))*$E234*(1-$F234))</f>
        <v>0</v>
      </c>
      <c r="DM234" s="212">
        <f ca="1">(DM$135*INDEX('Term Pricing'!$S$713:$S$892,MATCH('Project 1'!DM$8,'Term Pricing'!$C$713:$C$892,0))*$E234*$F234)+(DM$135*INDEX('Term Pricing'!$T$713:$T$892,MATCH('Project 1'!DM$8,'Term Pricing'!$C$713:$C$892,0))*$E234*(1-$F234))</f>
        <v>0</v>
      </c>
      <c r="DN234" s="212">
        <f ca="1">(DN$135*INDEX('Term Pricing'!$S$713:$S$892,MATCH('Project 1'!DN$8,'Term Pricing'!$C$713:$C$892,0))*$E234*$F234)+(DN$135*INDEX('Term Pricing'!$T$713:$T$892,MATCH('Project 1'!DN$8,'Term Pricing'!$C$713:$C$892,0))*$E234*(1-$F234))</f>
        <v>0</v>
      </c>
      <c r="DO234" s="212">
        <f ca="1">(DO$135*INDEX('Term Pricing'!$S$713:$S$892,MATCH('Project 1'!DO$8,'Term Pricing'!$C$713:$C$892,0))*$E234*$F234)+(DO$135*INDEX('Term Pricing'!$T$713:$T$892,MATCH('Project 1'!DO$8,'Term Pricing'!$C$713:$C$892,0))*$E234*(1-$F234))</f>
        <v>0</v>
      </c>
      <c r="DP234" s="212">
        <f ca="1">(DP$135*INDEX('Term Pricing'!$S$713:$S$892,MATCH('Project 1'!DP$8,'Term Pricing'!$C$713:$C$892,0))*$E234*$F234)+(DP$135*INDEX('Term Pricing'!$T$713:$T$892,MATCH('Project 1'!DP$8,'Term Pricing'!$C$713:$C$892,0))*$E234*(1-$F234))</f>
        <v>0</v>
      </c>
      <c r="DQ234" s="212">
        <f ca="1">(DQ$135*INDEX('Term Pricing'!$S$713:$S$892,MATCH('Project 1'!DQ$8,'Term Pricing'!$C$713:$C$892,0))*$E234*$F234)+(DQ$135*INDEX('Term Pricing'!$T$713:$T$892,MATCH('Project 1'!DQ$8,'Term Pricing'!$C$713:$C$892,0))*$E234*(1-$F234))</f>
        <v>0</v>
      </c>
      <c r="DR234" s="212">
        <f ca="1">(DR$135*INDEX('Term Pricing'!$S$713:$S$892,MATCH('Project 1'!DR$8,'Term Pricing'!$C$713:$C$892,0))*$E234*$F234)+(DR$135*INDEX('Term Pricing'!$T$713:$T$892,MATCH('Project 1'!DR$8,'Term Pricing'!$C$713:$C$892,0))*$E234*(1-$F234))</f>
        <v>0</v>
      </c>
      <c r="DS234" s="212">
        <f ca="1">(DS$135*INDEX('Term Pricing'!$S$713:$S$892,MATCH('Project 1'!DS$8,'Term Pricing'!$C$713:$C$892,0))*$E234*$F234)+(DS$135*INDEX('Term Pricing'!$T$713:$T$892,MATCH('Project 1'!DS$8,'Term Pricing'!$C$713:$C$892,0))*$E234*(1-$F234))</f>
        <v>0</v>
      </c>
      <c r="DT234" s="212">
        <f ca="1">(DT$135*INDEX('Term Pricing'!$S$713:$S$892,MATCH('Project 1'!DT$8,'Term Pricing'!$C$713:$C$892,0))*$E234*$F234)+(DT$135*INDEX('Term Pricing'!$T$713:$T$892,MATCH('Project 1'!DT$8,'Term Pricing'!$C$713:$C$892,0))*$E234*(1-$F234))</f>
        <v>0</v>
      </c>
      <c r="DU234" s="212">
        <f ca="1">(DU$135*INDEX('Term Pricing'!$S$713:$S$892,MATCH('Project 1'!DU$8,'Term Pricing'!$C$713:$C$892,0))*$E234*$F234)+(DU$135*INDEX('Term Pricing'!$T$713:$T$892,MATCH('Project 1'!DU$8,'Term Pricing'!$C$713:$C$892,0))*$E234*(1-$F234))</f>
        <v>0</v>
      </c>
      <c r="DV234" s="212">
        <f ca="1">(DV$135*INDEX('Term Pricing'!$S$713:$S$892,MATCH('Project 1'!DV$8,'Term Pricing'!$C$713:$C$892,0))*$E234*$F234)+(DV$135*INDEX('Term Pricing'!$T$713:$T$892,MATCH('Project 1'!DV$8,'Term Pricing'!$C$713:$C$892,0))*$E234*(1-$F234))</f>
        <v>0</v>
      </c>
      <c r="DW234" s="212">
        <f ca="1">(DW$135*INDEX('Term Pricing'!$S$713:$S$892,MATCH('Project 1'!DW$8,'Term Pricing'!$C$713:$C$892,0))*$E234*$F234)+(DW$135*INDEX('Term Pricing'!$T$713:$T$892,MATCH('Project 1'!DW$8,'Term Pricing'!$C$713:$C$892,0))*$E234*(1-$F234))</f>
        <v>0</v>
      </c>
      <c r="DX234" s="212">
        <f ca="1">(DX$135*INDEX('Term Pricing'!$S$713:$S$892,MATCH('Project 1'!DX$8,'Term Pricing'!$C$713:$C$892,0))*$E234*$F234)+(DX$135*INDEX('Term Pricing'!$T$713:$T$892,MATCH('Project 1'!DX$8,'Term Pricing'!$C$713:$C$892,0))*$E234*(1-$F234))</f>
        <v>0</v>
      </c>
      <c r="DY234" s="212">
        <f ca="1">(DY$135*INDEX('Term Pricing'!$S$713:$S$892,MATCH('Project 1'!DY$8,'Term Pricing'!$C$713:$C$892,0))*$E234*$F234)+(DY$135*INDEX('Term Pricing'!$T$713:$T$892,MATCH('Project 1'!DY$8,'Term Pricing'!$C$713:$C$892,0))*$E234*(1-$F234))</f>
        <v>0</v>
      </c>
      <c r="DZ234" s="212">
        <f ca="1">(DZ$135*INDEX('Term Pricing'!$S$713:$S$892,MATCH('Project 1'!DZ$8,'Term Pricing'!$C$713:$C$892,0))*$E234*$F234)+(DZ$135*INDEX('Term Pricing'!$T$713:$T$892,MATCH('Project 1'!DZ$8,'Term Pricing'!$C$713:$C$892,0))*$E234*(1-$F234))</f>
        <v>0</v>
      </c>
    </row>
    <row r="235" spans="1:130" outlineLevel="1">
      <c r="A235" s="151"/>
      <c r="C235" s="34" t="s">
        <v>84</v>
      </c>
      <c r="E235" s="70">
        <f>Inputs!H161</f>
        <v>0</v>
      </c>
      <c r="F235" s="70">
        <f>Inputs!I161</f>
        <v>0</v>
      </c>
      <c r="G235" s="54" t="s">
        <v>83</v>
      </c>
      <c r="H235" s="279">
        <f ca="1">IFERROR(SUM($J235:$DZ235)/(SUM($J$135:$DZ$135)*E235),0)</f>
        <v>0</v>
      </c>
      <c r="I235" s="29"/>
      <c r="J235" s="212">
        <f ca="1">(J$135*INDEX('Term Pricing'!$S$898:$S$1077,MATCH('Project 1'!J$8,'Term Pricing'!$C$898:$C$1077,0))*$E235*$F235)+(J$135*INDEX('Term Pricing'!$T$898:$T$1077,MATCH('Project 1'!J$8,'Term Pricing'!$C$898:$C$1077,0))*$E235*(1-$F235))</f>
        <v>0</v>
      </c>
      <c r="K235" s="212">
        <f ca="1">(K$135*INDEX('Term Pricing'!$S$898:$S$1077,MATCH('Project 1'!K$8,'Term Pricing'!$C$898:$C$1077,0))*$E235*$F235)+(K$135*INDEX('Term Pricing'!$T$898:$T$1077,MATCH('Project 1'!K$8,'Term Pricing'!$C$898:$C$1077,0))*$E235*(1-$F235))</f>
        <v>0</v>
      </c>
      <c r="L235" s="212">
        <f ca="1">(L$135*INDEX('Term Pricing'!$S$898:$S$1077,MATCH('Project 1'!L$8,'Term Pricing'!$C$898:$C$1077,0))*$E235*$F235)+(L$135*INDEX('Term Pricing'!$T$898:$T$1077,MATCH('Project 1'!L$8,'Term Pricing'!$C$898:$C$1077,0))*$E235*(1-$F235))</f>
        <v>0</v>
      </c>
      <c r="M235" s="212">
        <f ca="1">(M$135*INDEX('Term Pricing'!$S$898:$S$1077,MATCH('Project 1'!M$8,'Term Pricing'!$C$898:$C$1077,0))*$E235*$F235)+(M$135*INDEX('Term Pricing'!$T$898:$T$1077,MATCH('Project 1'!M$8,'Term Pricing'!$C$898:$C$1077,0))*$E235*(1-$F235))</f>
        <v>0</v>
      </c>
      <c r="N235" s="212">
        <f ca="1">(N$135*INDEX('Term Pricing'!$S$898:$S$1077,MATCH('Project 1'!N$8,'Term Pricing'!$C$898:$C$1077,0))*$E235*$F235)+(N$135*INDEX('Term Pricing'!$T$898:$T$1077,MATCH('Project 1'!N$8,'Term Pricing'!$C$898:$C$1077,0))*$E235*(1-$F235))</f>
        <v>0</v>
      </c>
      <c r="O235" s="212">
        <f ca="1">(O$135*INDEX('Term Pricing'!$S$898:$S$1077,MATCH('Project 1'!O$8,'Term Pricing'!$C$898:$C$1077,0))*$E235*$F235)+(O$135*INDEX('Term Pricing'!$T$898:$T$1077,MATCH('Project 1'!O$8,'Term Pricing'!$C$898:$C$1077,0))*$E235*(1-$F235))</f>
        <v>0</v>
      </c>
      <c r="P235" s="212">
        <f ca="1">(P$135*INDEX('Term Pricing'!$S$898:$S$1077,MATCH('Project 1'!P$8,'Term Pricing'!$C$898:$C$1077,0))*$E235*$F235)+(P$135*INDEX('Term Pricing'!$T$898:$T$1077,MATCH('Project 1'!P$8,'Term Pricing'!$C$898:$C$1077,0))*$E235*(1-$F235))</f>
        <v>0</v>
      </c>
      <c r="Q235" s="212">
        <f ca="1">(Q$135*INDEX('Term Pricing'!$S$898:$S$1077,MATCH('Project 1'!Q$8,'Term Pricing'!$C$898:$C$1077,0))*$E235*$F235)+(Q$135*INDEX('Term Pricing'!$T$898:$T$1077,MATCH('Project 1'!Q$8,'Term Pricing'!$C$898:$C$1077,0))*$E235*(1-$F235))</f>
        <v>0</v>
      </c>
      <c r="R235" s="212">
        <f ca="1">(R$135*INDEX('Term Pricing'!$S$898:$S$1077,MATCH('Project 1'!R$8,'Term Pricing'!$C$898:$C$1077,0))*$E235*$F235)+(R$135*INDEX('Term Pricing'!$T$898:$T$1077,MATCH('Project 1'!R$8,'Term Pricing'!$C$898:$C$1077,0))*$E235*(1-$F235))</f>
        <v>0</v>
      </c>
      <c r="S235" s="212">
        <f ca="1">(S$135*INDEX('Term Pricing'!$S$898:$S$1077,MATCH('Project 1'!S$8,'Term Pricing'!$C$898:$C$1077,0))*$E235*$F235)+(S$135*INDEX('Term Pricing'!$T$898:$T$1077,MATCH('Project 1'!S$8,'Term Pricing'!$C$898:$C$1077,0))*$E235*(1-$F235))</f>
        <v>0</v>
      </c>
      <c r="T235" s="212">
        <f ca="1">(T$135*INDEX('Term Pricing'!$S$898:$S$1077,MATCH('Project 1'!T$8,'Term Pricing'!$C$898:$C$1077,0))*$E235*$F235)+(T$135*INDEX('Term Pricing'!$T$898:$T$1077,MATCH('Project 1'!T$8,'Term Pricing'!$C$898:$C$1077,0))*$E235*(1-$F235))</f>
        <v>0</v>
      </c>
      <c r="U235" s="212">
        <f ca="1">(U$135*INDEX('Term Pricing'!$S$898:$S$1077,MATCH('Project 1'!U$8,'Term Pricing'!$C$898:$C$1077,0))*$E235*$F235)+(U$135*INDEX('Term Pricing'!$T$898:$T$1077,MATCH('Project 1'!U$8,'Term Pricing'!$C$898:$C$1077,0))*$E235*(1-$F235))</f>
        <v>0</v>
      </c>
      <c r="V235" s="212">
        <f ca="1">(V$135*INDEX('Term Pricing'!$S$898:$S$1077,MATCH('Project 1'!V$8,'Term Pricing'!$C$898:$C$1077,0))*$E235*$F235)+(V$135*INDEX('Term Pricing'!$T$898:$T$1077,MATCH('Project 1'!V$8,'Term Pricing'!$C$898:$C$1077,0))*$E235*(1-$F235))</f>
        <v>0</v>
      </c>
      <c r="W235" s="212">
        <f ca="1">(W$135*INDEX('Term Pricing'!$S$898:$S$1077,MATCH('Project 1'!W$8,'Term Pricing'!$C$898:$C$1077,0))*$E235*$F235)+(W$135*INDEX('Term Pricing'!$T$898:$T$1077,MATCH('Project 1'!W$8,'Term Pricing'!$C$898:$C$1077,0))*$E235*(1-$F235))</f>
        <v>0</v>
      </c>
      <c r="X235" s="212">
        <f ca="1">(X$135*INDEX('Term Pricing'!$S$898:$S$1077,MATCH('Project 1'!X$8,'Term Pricing'!$C$898:$C$1077,0))*$E235*$F235)+(X$135*INDEX('Term Pricing'!$T$898:$T$1077,MATCH('Project 1'!X$8,'Term Pricing'!$C$898:$C$1077,0))*$E235*(1-$F235))</f>
        <v>0</v>
      </c>
      <c r="Y235" s="212">
        <f ca="1">(Y$135*INDEX('Term Pricing'!$S$898:$S$1077,MATCH('Project 1'!Y$8,'Term Pricing'!$C$898:$C$1077,0))*$E235*$F235)+(Y$135*INDEX('Term Pricing'!$T$898:$T$1077,MATCH('Project 1'!Y$8,'Term Pricing'!$C$898:$C$1077,0))*$E235*(1-$F235))</f>
        <v>0</v>
      </c>
      <c r="Z235" s="212">
        <f ca="1">(Z$135*INDEX('Term Pricing'!$S$898:$S$1077,MATCH('Project 1'!Z$8,'Term Pricing'!$C$898:$C$1077,0))*$E235*$F235)+(Z$135*INDEX('Term Pricing'!$T$898:$T$1077,MATCH('Project 1'!Z$8,'Term Pricing'!$C$898:$C$1077,0))*$E235*(1-$F235))</f>
        <v>0</v>
      </c>
      <c r="AA235" s="212">
        <f ca="1">(AA$135*INDEX('Term Pricing'!$S$898:$S$1077,MATCH('Project 1'!AA$8,'Term Pricing'!$C$898:$C$1077,0))*$E235*$F235)+(AA$135*INDEX('Term Pricing'!$T$898:$T$1077,MATCH('Project 1'!AA$8,'Term Pricing'!$C$898:$C$1077,0))*$E235*(1-$F235))</f>
        <v>0</v>
      </c>
      <c r="AB235" s="212">
        <f ca="1">(AB$135*INDEX('Term Pricing'!$S$898:$S$1077,MATCH('Project 1'!AB$8,'Term Pricing'!$C$898:$C$1077,0))*$E235*$F235)+(AB$135*INDEX('Term Pricing'!$T$898:$T$1077,MATCH('Project 1'!AB$8,'Term Pricing'!$C$898:$C$1077,0))*$E235*(1-$F235))</f>
        <v>0</v>
      </c>
      <c r="AC235" s="212">
        <f ca="1">(AC$135*INDEX('Term Pricing'!$S$898:$S$1077,MATCH('Project 1'!AC$8,'Term Pricing'!$C$898:$C$1077,0))*$E235*$F235)+(AC$135*INDEX('Term Pricing'!$T$898:$T$1077,MATCH('Project 1'!AC$8,'Term Pricing'!$C$898:$C$1077,0))*$E235*(1-$F235))</f>
        <v>0</v>
      </c>
      <c r="AD235" s="212">
        <f ca="1">(AD$135*INDEX('Term Pricing'!$S$898:$S$1077,MATCH('Project 1'!AD$8,'Term Pricing'!$C$898:$C$1077,0))*$E235*$F235)+(AD$135*INDEX('Term Pricing'!$T$898:$T$1077,MATCH('Project 1'!AD$8,'Term Pricing'!$C$898:$C$1077,0))*$E235*(1-$F235))</f>
        <v>0</v>
      </c>
      <c r="AE235" s="212">
        <f ca="1">(AE$135*INDEX('Term Pricing'!$S$898:$S$1077,MATCH('Project 1'!AE$8,'Term Pricing'!$C$898:$C$1077,0))*$E235*$F235)+(AE$135*INDEX('Term Pricing'!$T$898:$T$1077,MATCH('Project 1'!AE$8,'Term Pricing'!$C$898:$C$1077,0))*$E235*(1-$F235))</f>
        <v>0</v>
      </c>
      <c r="AF235" s="212">
        <f ca="1">(AF$135*INDEX('Term Pricing'!$S$898:$S$1077,MATCH('Project 1'!AF$8,'Term Pricing'!$C$898:$C$1077,0))*$E235*$F235)+(AF$135*INDEX('Term Pricing'!$T$898:$T$1077,MATCH('Project 1'!AF$8,'Term Pricing'!$C$898:$C$1077,0))*$E235*(1-$F235))</f>
        <v>0</v>
      </c>
      <c r="AG235" s="212">
        <f ca="1">(AG$135*INDEX('Term Pricing'!$S$898:$S$1077,MATCH('Project 1'!AG$8,'Term Pricing'!$C$898:$C$1077,0))*$E235*$F235)+(AG$135*INDEX('Term Pricing'!$T$898:$T$1077,MATCH('Project 1'!AG$8,'Term Pricing'!$C$898:$C$1077,0))*$E235*(1-$F235))</f>
        <v>0</v>
      </c>
      <c r="AH235" s="212">
        <f ca="1">(AH$135*INDEX('Term Pricing'!$S$898:$S$1077,MATCH('Project 1'!AH$8,'Term Pricing'!$C$898:$C$1077,0))*$E235*$F235)+(AH$135*INDEX('Term Pricing'!$T$898:$T$1077,MATCH('Project 1'!AH$8,'Term Pricing'!$C$898:$C$1077,0))*$E235*(1-$F235))</f>
        <v>0</v>
      </c>
      <c r="AI235" s="212">
        <f ca="1">(AI$135*INDEX('Term Pricing'!$S$898:$S$1077,MATCH('Project 1'!AI$8,'Term Pricing'!$C$898:$C$1077,0))*$E235*$F235)+(AI$135*INDEX('Term Pricing'!$T$898:$T$1077,MATCH('Project 1'!AI$8,'Term Pricing'!$C$898:$C$1077,0))*$E235*(1-$F235))</f>
        <v>0</v>
      </c>
      <c r="AJ235" s="212">
        <f ca="1">(AJ$135*INDEX('Term Pricing'!$S$898:$S$1077,MATCH('Project 1'!AJ$8,'Term Pricing'!$C$898:$C$1077,0))*$E235*$F235)+(AJ$135*INDEX('Term Pricing'!$T$898:$T$1077,MATCH('Project 1'!AJ$8,'Term Pricing'!$C$898:$C$1077,0))*$E235*(1-$F235))</f>
        <v>0</v>
      </c>
      <c r="AK235" s="212">
        <f ca="1">(AK$135*INDEX('Term Pricing'!$S$898:$S$1077,MATCH('Project 1'!AK$8,'Term Pricing'!$C$898:$C$1077,0))*$E235*$F235)+(AK$135*INDEX('Term Pricing'!$T$898:$T$1077,MATCH('Project 1'!AK$8,'Term Pricing'!$C$898:$C$1077,0))*$E235*(1-$F235))</f>
        <v>0</v>
      </c>
      <c r="AL235" s="212">
        <f ca="1">(AL$135*INDEX('Term Pricing'!$S$898:$S$1077,MATCH('Project 1'!AL$8,'Term Pricing'!$C$898:$C$1077,0))*$E235*$F235)+(AL$135*INDEX('Term Pricing'!$T$898:$T$1077,MATCH('Project 1'!AL$8,'Term Pricing'!$C$898:$C$1077,0))*$E235*(1-$F235))</f>
        <v>0</v>
      </c>
      <c r="AM235" s="212">
        <f ca="1">(AM$135*INDEX('Term Pricing'!$S$898:$S$1077,MATCH('Project 1'!AM$8,'Term Pricing'!$C$898:$C$1077,0))*$E235*$F235)+(AM$135*INDEX('Term Pricing'!$T$898:$T$1077,MATCH('Project 1'!AM$8,'Term Pricing'!$C$898:$C$1077,0))*$E235*(1-$F235))</f>
        <v>0</v>
      </c>
      <c r="AN235" s="212">
        <f ca="1">(AN$135*INDEX('Term Pricing'!$S$898:$S$1077,MATCH('Project 1'!AN$8,'Term Pricing'!$C$898:$C$1077,0))*$E235*$F235)+(AN$135*INDEX('Term Pricing'!$T$898:$T$1077,MATCH('Project 1'!AN$8,'Term Pricing'!$C$898:$C$1077,0))*$E235*(1-$F235))</f>
        <v>0</v>
      </c>
      <c r="AO235" s="212">
        <f ca="1">(AO$135*INDEX('Term Pricing'!$S$898:$S$1077,MATCH('Project 1'!AO$8,'Term Pricing'!$C$898:$C$1077,0))*$E235*$F235)+(AO$135*INDEX('Term Pricing'!$T$898:$T$1077,MATCH('Project 1'!AO$8,'Term Pricing'!$C$898:$C$1077,0))*$E235*(1-$F235))</f>
        <v>0</v>
      </c>
      <c r="AP235" s="212">
        <f ca="1">(AP$135*INDEX('Term Pricing'!$S$898:$S$1077,MATCH('Project 1'!AP$8,'Term Pricing'!$C$898:$C$1077,0))*$E235*$F235)+(AP$135*INDEX('Term Pricing'!$T$898:$T$1077,MATCH('Project 1'!AP$8,'Term Pricing'!$C$898:$C$1077,0))*$E235*(1-$F235))</f>
        <v>0</v>
      </c>
      <c r="AQ235" s="212">
        <f ca="1">(AQ$135*INDEX('Term Pricing'!$S$898:$S$1077,MATCH('Project 1'!AQ$8,'Term Pricing'!$C$898:$C$1077,0))*$E235*$F235)+(AQ$135*INDEX('Term Pricing'!$T$898:$T$1077,MATCH('Project 1'!AQ$8,'Term Pricing'!$C$898:$C$1077,0))*$E235*(1-$F235))</f>
        <v>0</v>
      </c>
      <c r="AR235" s="212">
        <f ca="1">(AR$135*INDEX('Term Pricing'!$S$898:$S$1077,MATCH('Project 1'!AR$8,'Term Pricing'!$C$898:$C$1077,0))*$E235*$F235)+(AR$135*INDEX('Term Pricing'!$T$898:$T$1077,MATCH('Project 1'!AR$8,'Term Pricing'!$C$898:$C$1077,0))*$E235*(1-$F235))</f>
        <v>0</v>
      </c>
      <c r="AS235" s="212">
        <f ca="1">(AS$135*INDEX('Term Pricing'!$S$898:$S$1077,MATCH('Project 1'!AS$8,'Term Pricing'!$C$898:$C$1077,0))*$E235*$F235)+(AS$135*INDEX('Term Pricing'!$T$898:$T$1077,MATCH('Project 1'!AS$8,'Term Pricing'!$C$898:$C$1077,0))*$E235*(1-$F235))</f>
        <v>0</v>
      </c>
      <c r="AT235" s="212">
        <f ca="1">(AT$135*INDEX('Term Pricing'!$S$898:$S$1077,MATCH('Project 1'!AT$8,'Term Pricing'!$C$898:$C$1077,0))*$E235*$F235)+(AT$135*INDEX('Term Pricing'!$T$898:$T$1077,MATCH('Project 1'!AT$8,'Term Pricing'!$C$898:$C$1077,0))*$E235*(1-$F235))</f>
        <v>0</v>
      </c>
      <c r="AU235" s="212">
        <f ca="1">(AU$135*INDEX('Term Pricing'!$S$898:$S$1077,MATCH('Project 1'!AU$8,'Term Pricing'!$C$898:$C$1077,0))*$E235*$F235)+(AU$135*INDEX('Term Pricing'!$T$898:$T$1077,MATCH('Project 1'!AU$8,'Term Pricing'!$C$898:$C$1077,0))*$E235*(1-$F235))</f>
        <v>0</v>
      </c>
      <c r="AV235" s="212">
        <f ca="1">(AV$135*INDEX('Term Pricing'!$S$898:$S$1077,MATCH('Project 1'!AV$8,'Term Pricing'!$C$898:$C$1077,0))*$E235*$F235)+(AV$135*INDEX('Term Pricing'!$T$898:$T$1077,MATCH('Project 1'!AV$8,'Term Pricing'!$C$898:$C$1077,0))*$E235*(1-$F235))</f>
        <v>0</v>
      </c>
      <c r="AW235" s="212">
        <f ca="1">(AW$135*INDEX('Term Pricing'!$S$898:$S$1077,MATCH('Project 1'!AW$8,'Term Pricing'!$C$898:$C$1077,0))*$E235*$F235)+(AW$135*INDEX('Term Pricing'!$T$898:$T$1077,MATCH('Project 1'!AW$8,'Term Pricing'!$C$898:$C$1077,0))*$E235*(1-$F235))</f>
        <v>0</v>
      </c>
      <c r="AX235" s="212">
        <f ca="1">(AX$135*INDEX('Term Pricing'!$S$898:$S$1077,MATCH('Project 1'!AX$8,'Term Pricing'!$C$898:$C$1077,0))*$E235*$F235)+(AX$135*INDEX('Term Pricing'!$T$898:$T$1077,MATCH('Project 1'!AX$8,'Term Pricing'!$C$898:$C$1077,0))*$E235*(1-$F235))</f>
        <v>0</v>
      </c>
      <c r="AY235" s="212">
        <f ca="1">(AY$135*INDEX('Term Pricing'!$S$898:$S$1077,MATCH('Project 1'!AY$8,'Term Pricing'!$C$898:$C$1077,0))*$E235*$F235)+(AY$135*INDEX('Term Pricing'!$T$898:$T$1077,MATCH('Project 1'!AY$8,'Term Pricing'!$C$898:$C$1077,0))*$E235*(1-$F235))</f>
        <v>0</v>
      </c>
      <c r="AZ235" s="212">
        <f ca="1">(AZ$135*INDEX('Term Pricing'!$S$898:$S$1077,MATCH('Project 1'!AZ$8,'Term Pricing'!$C$898:$C$1077,0))*$E235*$F235)+(AZ$135*INDEX('Term Pricing'!$T$898:$T$1077,MATCH('Project 1'!AZ$8,'Term Pricing'!$C$898:$C$1077,0))*$E235*(1-$F235))</f>
        <v>0</v>
      </c>
      <c r="BA235" s="212">
        <f ca="1">(BA$135*INDEX('Term Pricing'!$S$898:$S$1077,MATCH('Project 1'!BA$8,'Term Pricing'!$C$898:$C$1077,0))*$E235*$F235)+(BA$135*INDEX('Term Pricing'!$T$898:$T$1077,MATCH('Project 1'!BA$8,'Term Pricing'!$C$898:$C$1077,0))*$E235*(1-$F235))</f>
        <v>0</v>
      </c>
      <c r="BB235" s="212">
        <f ca="1">(BB$135*INDEX('Term Pricing'!$S$898:$S$1077,MATCH('Project 1'!BB$8,'Term Pricing'!$C$898:$C$1077,0))*$E235*$F235)+(BB$135*INDEX('Term Pricing'!$T$898:$T$1077,MATCH('Project 1'!BB$8,'Term Pricing'!$C$898:$C$1077,0))*$E235*(1-$F235))</f>
        <v>0</v>
      </c>
      <c r="BC235" s="212">
        <f ca="1">(BC$135*INDEX('Term Pricing'!$S$898:$S$1077,MATCH('Project 1'!BC$8,'Term Pricing'!$C$898:$C$1077,0))*$E235*$F235)+(BC$135*INDEX('Term Pricing'!$T$898:$T$1077,MATCH('Project 1'!BC$8,'Term Pricing'!$C$898:$C$1077,0))*$E235*(1-$F235))</f>
        <v>0</v>
      </c>
      <c r="BD235" s="212">
        <f ca="1">(BD$135*INDEX('Term Pricing'!$S$898:$S$1077,MATCH('Project 1'!BD$8,'Term Pricing'!$C$898:$C$1077,0))*$E235*$F235)+(BD$135*INDEX('Term Pricing'!$T$898:$T$1077,MATCH('Project 1'!BD$8,'Term Pricing'!$C$898:$C$1077,0))*$E235*(1-$F235))</f>
        <v>0</v>
      </c>
      <c r="BE235" s="212">
        <f ca="1">(BE$135*INDEX('Term Pricing'!$S$898:$S$1077,MATCH('Project 1'!BE$8,'Term Pricing'!$C$898:$C$1077,0))*$E235*$F235)+(BE$135*INDEX('Term Pricing'!$T$898:$T$1077,MATCH('Project 1'!BE$8,'Term Pricing'!$C$898:$C$1077,0))*$E235*(1-$F235))</f>
        <v>0</v>
      </c>
      <c r="BF235" s="212">
        <f ca="1">(BF$135*INDEX('Term Pricing'!$S$898:$S$1077,MATCH('Project 1'!BF$8,'Term Pricing'!$C$898:$C$1077,0))*$E235*$F235)+(BF$135*INDEX('Term Pricing'!$T$898:$T$1077,MATCH('Project 1'!BF$8,'Term Pricing'!$C$898:$C$1077,0))*$E235*(1-$F235))</f>
        <v>0</v>
      </c>
      <c r="BG235" s="212">
        <f ca="1">(BG$135*INDEX('Term Pricing'!$S$898:$S$1077,MATCH('Project 1'!BG$8,'Term Pricing'!$C$898:$C$1077,0))*$E235*$F235)+(BG$135*INDEX('Term Pricing'!$T$898:$T$1077,MATCH('Project 1'!BG$8,'Term Pricing'!$C$898:$C$1077,0))*$E235*(1-$F235))</f>
        <v>0</v>
      </c>
      <c r="BH235" s="212">
        <f ca="1">(BH$135*INDEX('Term Pricing'!$S$898:$S$1077,MATCH('Project 1'!BH$8,'Term Pricing'!$C$898:$C$1077,0))*$E235*$F235)+(BH$135*INDEX('Term Pricing'!$T$898:$T$1077,MATCH('Project 1'!BH$8,'Term Pricing'!$C$898:$C$1077,0))*$E235*(1-$F235))</f>
        <v>0</v>
      </c>
      <c r="BI235" s="212">
        <f ca="1">(BI$135*INDEX('Term Pricing'!$S$898:$S$1077,MATCH('Project 1'!BI$8,'Term Pricing'!$C$898:$C$1077,0))*$E235*$F235)+(BI$135*INDEX('Term Pricing'!$T$898:$T$1077,MATCH('Project 1'!BI$8,'Term Pricing'!$C$898:$C$1077,0))*$E235*(1-$F235))</f>
        <v>0</v>
      </c>
      <c r="BJ235" s="212">
        <f ca="1">(BJ$135*INDEX('Term Pricing'!$S$898:$S$1077,MATCH('Project 1'!BJ$8,'Term Pricing'!$C$898:$C$1077,0))*$E235*$F235)+(BJ$135*INDEX('Term Pricing'!$T$898:$T$1077,MATCH('Project 1'!BJ$8,'Term Pricing'!$C$898:$C$1077,0))*$E235*(1-$F235))</f>
        <v>0</v>
      </c>
      <c r="BK235" s="212">
        <f ca="1">(BK$135*INDEX('Term Pricing'!$S$898:$S$1077,MATCH('Project 1'!BK$8,'Term Pricing'!$C$898:$C$1077,0))*$E235*$F235)+(BK$135*INDEX('Term Pricing'!$T$898:$T$1077,MATCH('Project 1'!BK$8,'Term Pricing'!$C$898:$C$1077,0))*$E235*(1-$F235))</f>
        <v>0</v>
      </c>
      <c r="BL235" s="212">
        <f ca="1">(BL$135*INDEX('Term Pricing'!$S$898:$S$1077,MATCH('Project 1'!BL$8,'Term Pricing'!$C$898:$C$1077,0))*$E235*$F235)+(BL$135*INDEX('Term Pricing'!$T$898:$T$1077,MATCH('Project 1'!BL$8,'Term Pricing'!$C$898:$C$1077,0))*$E235*(1-$F235))</f>
        <v>0</v>
      </c>
      <c r="BM235" s="212">
        <f ca="1">(BM$135*INDEX('Term Pricing'!$S$898:$S$1077,MATCH('Project 1'!BM$8,'Term Pricing'!$C$898:$C$1077,0))*$E235*$F235)+(BM$135*INDEX('Term Pricing'!$T$898:$T$1077,MATCH('Project 1'!BM$8,'Term Pricing'!$C$898:$C$1077,0))*$E235*(1-$F235))</f>
        <v>0</v>
      </c>
      <c r="BN235" s="212">
        <f ca="1">(BN$135*INDEX('Term Pricing'!$S$898:$S$1077,MATCH('Project 1'!BN$8,'Term Pricing'!$C$898:$C$1077,0))*$E235*$F235)+(BN$135*INDEX('Term Pricing'!$T$898:$T$1077,MATCH('Project 1'!BN$8,'Term Pricing'!$C$898:$C$1077,0))*$E235*(1-$F235))</f>
        <v>0</v>
      </c>
      <c r="BO235" s="212">
        <f ca="1">(BO$135*INDEX('Term Pricing'!$S$898:$S$1077,MATCH('Project 1'!BO$8,'Term Pricing'!$C$898:$C$1077,0))*$E235*$F235)+(BO$135*INDEX('Term Pricing'!$T$898:$T$1077,MATCH('Project 1'!BO$8,'Term Pricing'!$C$898:$C$1077,0))*$E235*(1-$F235))</f>
        <v>0</v>
      </c>
      <c r="BP235" s="212">
        <f ca="1">(BP$135*INDEX('Term Pricing'!$S$898:$S$1077,MATCH('Project 1'!BP$8,'Term Pricing'!$C$898:$C$1077,0))*$E235*$F235)+(BP$135*INDEX('Term Pricing'!$T$898:$T$1077,MATCH('Project 1'!BP$8,'Term Pricing'!$C$898:$C$1077,0))*$E235*(1-$F235))</f>
        <v>0</v>
      </c>
      <c r="BQ235" s="212">
        <f ca="1">(BQ$135*INDEX('Term Pricing'!$S$898:$S$1077,MATCH('Project 1'!BQ$8,'Term Pricing'!$C$898:$C$1077,0))*$E235*$F235)+(BQ$135*INDEX('Term Pricing'!$T$898:$T$1077,MATCH('Project 1'!BQ$8,'Term Pricing'!$C$898:$C$1077,0))*$E235*(1-$F235))</f>
        <v>0</v>
      </c>
      <c r="BR235" s="212">
        <f ca="1">(BR$135*INDEX('Term Pricing'!$S$898:$S$1077,MATCH('Project 1'!BR$8,'Term Pricing'!$C$898:$C$1077,0))*$E235*$F235)+(BR$135*INDEX('Term Pricing'!$T$898:$T$1077,MATCH('Project 1'!BR$8,'Term Pricing'!$C$898:$C$1077,0))*$E235*(1-$F235))</f>
        <v>0</v>
      </c>
      <c r="BS235" s="212">
        <f ca="1">(BS$135*INDEX('Term Pricing'!$S$898:$S$1077,MATCH('Project 1'!BS$8,'Term Pricing'!$C$898:$C$1077,0))*$E235*$F235)+(BS$135*INDEX('Term Pricing'!$T$898:$T$1077,MATCH('Project 1'!BS$8,'Term Pricing'!$C$898:$C$1077,0))*$E235*(1-$F235))</f>
        <v>0</v>
      </c>
      <c r="BT235" s="212">
        <f ca="1">(BT$135*INDEX('Term Pricing'!$S$898:$S$1077,MATCH('Project 1'!BT$8,'Term Pricing'!$C$898:$C$1077,0))*$E235*$F235)+(BT$135*INDEX('Term Pricing'!$T$898:$T$1077,MATCH('Project 1'!BT$8,'Term Pricing'!$C$898:$C$1077,0))*$E235*(1-$F235))</f>
        <v>0</v>
      </c>
      <c r="BU235" s="212">
        <f ca="1">(BU$135*INDEX('Term Pricing'!$S$898:$S$1077,MATCH('Project 1'!BU$8,'Term Pricing'!$C$898:$C$1077,0))*$E235*$F235)+(BU$135*INDEX('Term Pricing'!$T$898:$T$1077,MATCH('Project 1'!BU$8,'Term Pricing'!$C$898:$C$1077,0))*$E235*(1-$F235))</f>
        <v>0</v>
      </c>
      <c r="BV235" s="212">
        <f ca="1">(BV$135*INDEX('Term Pricing'!$S$898:$S$1077,MATCH('Project 1'!BV$8,'Term Pricing'!$C$898:$C$1077,0))*$E235*$F235)+(BV$135*INDEX('Term Pricing'!$T$898:$T$1077,MATCH('Project 1'!BV$8,'Term Pricing'!$C$898:$C$1077,0))*$E235*(1-$F235))</f>
        <v>0</v>
      </c>
      <c r="BW235" s="212">
        <f ca="1">(BW$135*INDEX('Term Pricing'!$S$898:$S$1077,MATCH('Project 1'!BW$8,'Term Pricing'!$C$898:$C$1077,0))*$E235*$F235)+(BW$135*INDEX('Term Pricing'!$T$898:$T$1077,MATCH('Project 1'!BW$8,'Term Pricing'!$C$898:$C$1077,0))*$E235*(1-$F235))</f>
        <v>0</v>
      </c>
      <c r="BX235" s="212">
        <f ca="1">(BX$135*INDEX('Term Pricing'!$S$898:$S$1077,MATCH('Project 1'!BX$8,'Term Pricing'!$C$898:$C$1077,0))*$E235*$F235)+(BX$135*INDEX('Term Pricing'!$T$898:$T$1077,MATCH('Project 1'!BX$8,'Term Pricing'!$C$898:$C$1077,0))*$E235*(1-$F235))</f>
        <v>0</v>
      </c>
      <c r="BY235" s="212">
        <f ca="1">(BY$135*INDEX('Term Pricing'!$S$898:$S$1077,MATCH('Project 1'!BY$8,'Term Pricing'!$C$898:$C$1077,0))*$E235*$F235)+(BY$135*INDEX('Term Pricing'!$T$898:$T$1077,MATCH('Project 1'!BY$8,'Term Pricing'!$C$898:$C$1077,0))*$E235*(1-$F235))</f>
        <v>0</v>
      </c>
      <c r="BZ235" s="212">
        <f ca="1">(BZ$135*INDEX('Term Pricing'!$S$898:$S$1077,MATCH('Project 1'!BZ$8,'Term Pricing'!$C$898:$C$1077,0))*$E235*$F235)+(BZ$135*INDEX('Term Pricing'!$T$898:$T$1077,MATCH('Project 1'!BZ$8,'Term Pricing'!$C$898:$C$1077,0))*$E235*(1-$F235))</f>
        <v>0</v>
      </c>
      <c r="CA235" s="212">
        <f ca="1">(CA$135*INDEX('Term Pricing'!$S$898:$S$1077,MATCH('Project 1'!CA$8,'Term Pricing'!$C$898:$C$1077,0))*$E235*$F235)+(CA$135*INDEX('Term Pricing'!$T$898:$T$1077,MATCH('Project 1'!CA$8,'Term Pricing'!$C$898:$C$1077,0))*$E235*(1-$F235))</f>
        <v>0</v>
      </c>
      <c r="CB235" s="212">
        <f ca="1">(CB$135*INDEX('Term Pricing'!$S$898:$S$1077,MATCH('Project 1'!CB$8,'Term Pricing'!$C$898:$C$1077,0))*$E235*$F235)+(CB$135*INDEX('Term Pricing'!$T$898:$T$1077,MATCH('Project 1'!CB$8,'Term Pricing'!$C$898:$C$1077,0))*$E235*(1-$F235))</f>
        <v>0</v>
      </c>
      <c r="CC235" s="212">
        <f ca="1">(CC$135*INDEX('Term Pricing'!$S$898:$S$1077,MATCH('Project 1'!CC$8,'Term Pricing'!$C$898:$C$1077,0))*$E235*$F235)+(CC$135*INDEX('Term Pricing'!$T$898:$T$1077,MATCH('Project 1'!CC$8,'Term Pricing'!$C$898:$C$1077,0))*$E235*(1-$F235))</f>
        <v>0</v>
      </c>
      <c r="CD235" s="212">
        <f ca="1">(CD$135*INDEX('Term Pricing'!$S$898:$S$1077,MATCH('Project 1'!CD$8,'Term Pricing'!$C$898:$C$1077,0))*$E235*$F235)+(CD$135*INDEX('Term Pricing'!$T$898:$T$1077,MATCH('Project 1'!CD$8,'Term Pricing'!$C$898:$C$1077,0))*$E235*(1-$F235))</f>
        <v>0</v>
      </c>
      <c r="CE235" s="212">
        <f ca="1">(CE$135*INDEX('Term Pricing'!$S$898:$S$1077,MATCH('Project 1'!CE$8,'Term Pricing'!$C$898:$C$1077,0))*$E235*$F235)+(CE$135*INDEX('Term Pricing'!$T$898:$T$1077,MATCH('Project 1'!CE$8,'Term Pricing'!$C$898:$C$1077,0))*$E235*(1-$F235))</f>
        <v>0</v>
      </c>
      <c r="CF235" s="212">
        <f ca="1">(CF$135*INDEX('Term Pricing'!$S$898:$S$1077,MATCH('Project 1'!CF$8,'Term Pricing'!$C$898:$C$1077,0))*$E235*$F235)+(CF$135*INDEX('Term Pricing'!$T$898:$T$1077,MATCH('Project 1'!CF$8,'Term Pricing'!$C$898:$C$1077,0))*$E235*(1-$F235))</f>
        <v>0</v>
      </c>
      <c r="CG235" s="212">
        <f ca="1">(CG$135*INDEX('Term Pricing'!$S$898:$S$1077,MATCH('Project 1'!CG$8,'Term Pricing'!$C$898:$C$1077,0))*$E235*$F235)+(CG$135*INDEX('Term Pricing'!$T$898:$T$1077,MATCH('Project 1'!CG$8,'Term Pricing'!$C$898:$C$1077,0))*$E235*(1-$F235))</f>
        <v>0</v>
      </c>
      <c r="CH235" s="212">
        <f ca="1">(CH$135*INDEX('Term Pricing'!$S$898:$S$1077,MATCH('Project 1'!CH$8,'Term Pricing'!$C$898:$C$1077,0))*$E235*$F235)+(CH$135*INDEX('Term Pricing'!$T$898:$T$1077,MATCH('Project 1'!CH$8,'Term Pricing'!$C$898:$C$1077,0))*$E235*(1-$F235))</f>
        <v>0</v>
      </c>
      <c r="CI235" s="212">
        <f ca="1">(CI$135*INDEX('Term Pricing'!$S$898:$S$1077,MATCH('Project 1'!CI$8,'Term Pricing'!$C$898:$C$1077,0))*$E235*$F235)+(CI$135*INDEX('Term Pricing'!$T$898:$T$1077,MATCH('Project 1'!CI$8,'Term Pricing'!$C$898:$C$1077,0))*$E235*(1-$F235))</f>
        <v>0</v>
      </c>
      <c r="CJ235" s="212">
        <f ca="1">(CJ$135*INDEX('Term Pricing'!$S$898:$S$1077,MATCH('Project 1'!CJ$8,'Term Pricing'!$C$898:$C$1077,0))*$E235*$F235)+(CJ$135*INDEX('Term Pricing'!$T$898:$T$1077,MATCH('Project 1'!CJ$8,'Term Pricing'!$C$898:$C$1077,0))*$E235*(1-$F235))</f>
        <v>0</v>
      </c>
      <c r="CK235" s="212">
        <f ca="1">(CK$135*INDEX('Term Pricing'!$S$898:$S$1077,MATCH('Project 1'!CK$8,'Term Pricing'!$C$898:$C$1077,0))*$E235*$F235)+(CK$135*INDEX('Term Pricing'!$T$898:$T$1077,MATCH('Project 1'!CK$8,'Term Pricing'!$C$898:$C$1077,0))*$E235*(1-$F235))</f>
        <v>0</v>
      </c>
      <c r="CL235" s="212">
        <f ca="1">(CL$135*INDEX('Term Pricing'!$S$898:$S$1077,MATCH('Project 1'!CL$8,'Term Pricing'!$C$898:$C$1077,0))*$E235*$F235)+(CL$135*INDEX('Term Pricing'!$T$898:$T$1077,MATCH('Project 1'!CL$8,'Term Pricing'!$C$898:$C$1077,0))*$E235*(1-$F235))</f>
        <v>0</v>
      </c>
      <c r="CM235" s="212">
        <f ca="1">(CM$135*INDEX('Term Pricing'!$S$898:$S$1077,MATCH('Project 1'!CM$8,'Term Pricing'!$C$898:$C$1077,0))*$E235*$F235)+(CM$135*INDEX('Term Pricing'!$T$898:$T$1077,MATCH('Project 1'!CM$8,'Term Pricing'!$C$898:$C$1077,0))*$E235*(1-$F235))</f>
        <v>0</v>
      </c>
      <c r="CN235" s="212">
        <f ca="1">(CN$135*INDEX('Term Pricing'!$S$898:$S$1077,MATCH('Project 1'!CN$8,'Term Pricing'!$C$898:$C$1077,0))*$E235*$F235)+(CN$135*INDEX('Term Pricing'!$T$898:$T$1077,MATCH('Project 1'!CN$8,'Term Pricing'!$C$898:$C$1077,0))*$E235*(1-$F235))</f>
        <v>0</v>
      </c>
      <c r="CO235" s="212">
        <f ca="1">(CO$135*INDEX('Term Pricing'!$S$898:$S$1077,MATCH('Project 1'!CO$8,'Term Pricing'!$C$898:$C$1077,0))*$E235*$F235)+(CO$135*INDEX('Term Pricing'!$T$898:$T$1077,MATCH('Project 1'!CO$8,'Term Pricing'!$C$898:$C$1077,0))*$E235*(1-$F235))</f>
        <v>0</v>
      </c>
      <c r="CP235" s="212">
        <f ca="1">(CP$135*INDEX('Term Pricing'!$S$898:$S$1077,MATCH('Project 1'!CP$8,'Term Pricing'!$C$898:$C$1077,0))*$E235*$F235)+(CP$135*INDEX('Term Pricing'!$T$898:$T$1077,MATCH('Project 1'!CP$8,'Term Pricing'!$C$898:$C$1077,0))*$E235*(1-$F235))</f>
        <v>0</v>
      </c>
      <c r="CQ235" s="212">
        <f ca="1">(CQ$135*INDEX('Term Pricing'!$S$898:$S$1077,MATCH('Project 1'!CQ$8,'Term Pricing'!$C$898:$C$1077,0))*$E235*$F235)+(CQ$135*INDEX('Term Pricing'!$T$898:$T$1077,MATCH('Project 1'!CQ$8,'Term Pricing'!$C$898:$C$1077,0))*$E235*(1-$F235))</f>
        <v>0</v>
      </c>
      <c r="CR235" s="212">
        <f ca="1">(CR$135*INDEX('Term Pricing'!$S$898:$S$1077,MATCH('Project 1'!CR$8,'Term Pricing'!$C$898:$C$1077,0))*$E235*$F235)+(CR$135*INDEX('Term Pricing'!$T$898:$T$1077,MATCH('Project 1'!CR$8,'Term Pricing'!$C$898:$C$1077,0))*$E235*(1-$F235))</f>
        <v>0</v>
      </c>
      <c r="CS235" s="212">
        <f ca="1">(CS$135*INDEX('Term Pricing'!$S$898:$S$1077,MATCH('Project 1'!CS$8,'Term Pricing'!$C$898:$C$1077,0))*$E235*$F235)+(CS$135*INDEX('Term Pricing'!$T$898:$T$1077,MATCH('Project 1'!CS$8,'Term Pricing'!$C$898:$C$1077,0))*$E235*(1-$F235))</f>
        <v>0</v>
      </c>
      <c r="CT235" s="212">
        <f ca="1">(CT$135*INDEX('Term Pricing'!$S$898:$S$1077,MATCH('Project 1'!CT$8,'Term Pricing'!$C$898:$C$1077,0))*$E235*$F235)+(CT$135*INDEX('Term Pricing'!$T$898:$T$1077,MATCH('Project 1'!CT$8,'Term Pricing'!$C$898:$C$1077,0))*$E235*(1-$F235))</f>
        <v>0</v>
      </c>
      <c r="CU235" s="212">
        <f ca="1">(CU$135*INDEX('Term Pricing'!$S$898:$S$1077,MATCH('Project 1'!CU$8,'Term Pricing'!$C$898:$C$1077,0))*$E235*$F235)+(CU$135*INDEX('Term Pricing'!$T$898:$T$1077,MATCH('Project 1'!CU$8,'Term Pricing'!$C$898:$C$1077,0))*$E235*(1-$F235))</f>
        <v>0</v>
      </c>
      <c r="CV235" s="212">
        <f ca="1">(CV$135*INDEX('Term Pricing'!$S$898:$S$1077,MATCH('Project 1'!CV$8,'Term Pricing'!$C$898:$C$1077,0))*$E235*$F235)+(CV$135*INDEX('Term Pricing'!$T$898:$T$1077,MATCH('Project 1'!CV$8,'Term Pricing'!$C$898:$C$1077,0))*$E235*(1-$F235))</f>
        <v>0</v>
      </c>
      <c r="CW235" s="212">
        <f ca="1">(CW$135*INDEX('Term Pricing'!$S$898:$S$1077,MATCH('Project 1'!CW$8,'Term Pricing'!$C$898:$C$1077,0))*$E235*$F235)+(CW$135*INDEX('Term Pricing'!$T$898:$T$1077,MATCH('Project 1'!CW$8,'Term Pricing'!$C$898:$C$1077,0))*$E235*(1-$F235))</f>
        <v>0</v>
      </c>
      <c r="CX235" s="212">
        <f ca="1">(CX$135*INDEX('Term Pricing'!$S$898:$S$1077,MATCH('Project 1'!CX$8,'Term Pricing'!$C$898:$C$1077,0))*$E235*$F235)+(CX$135*INDEX('Term Pricing'!$T$898:$T$1077,MATCH('Project 1'!CX$8,'Term Pricing'!$C$898:$C$1077,0))*$E235*(1-$F235))</f>
        <v>0</v>
      </c>
      <c r="CY235" s="212">
        <f ca="1">(CY$135*INDEX('Term Pricing'!$S$898:$S$1077,MATCH('Project 1'!CY$8,'Term Pricing'!$C$898:$C$1077,0))*$E235*$F235)+(CY$135*INDEX('Term Pricing'!$T$898:$T$1077,MATCH('Project 1'!CY$8,'Term Pricing'!$C$898:$C$1077,0))*$E235*(1-$F235))</f>
        <v>0</v>
      </c>
      <c r="CZ235" s="212">
        <f ca="1">(CZ$135*INDEX('Term Pricing'!$S$898:$S$1077,MATCH('Project 1'!CZ$8,'Term Pricing'!$C$898:$C$1077,0))*$E235*$F235)+(CZ$135*INDEX('Term Pricing'!$T$898:$T$1077,MATCH('Project 1'!CZ$8,'Term Pricing'!$C$898:$C$1077,0))*$E235*(1-$F235))</f>
        <v>0</v>
      </c>
      <c r="DA235" s="212">
        <f ca="1">(DA$135*INDEX('Term Pricing'!$S$898:$S$1077,MATCH('Project 1'!DA$8,'Term Pricing'!$C$898:$C$1077,0))*$E235*$F235)+(DA$135*INDEX('Term Pricing'!$T$898:$T$1077,MATCH('Project 1'!DA$8,'Term Pricing'!$C$898:$C$1077,0))*$E235*(1-$F235))</f>
        <v>0</v>
      </c>
      <c r="DB235" s="212">
        <f ca="1">(DB$135*INDEX('Term Pricing'!$S$898:$S$1077,MATCH('Project 1'!DB$8,'Term Pricing'!$C$898:$C$1077,0))*$E235*$F235)+(DB$135*INDEX('Term Pricing'!$T$898:$T$1077,MATCH('Project 1'!DB$8,'Term Pricing'!$C$898:$C$1077,0))*$E235*(1-$F235))</f>
        <v>0</v>
      </c>
      <c r="DC235" s="212">
        <f ca="1">(DC$135*INDEX('Term Pricing'!$S$898:$S$1077,MATCH('Project 1'!DC$8,'Term Pricing'!$C$898:$C$1077,0))*$E235*$F235)+(DC$135*INDEX('Term Pricing'!$T$898:$T$1077,MATCH('Project 1'!DC$8,'Term Pricing'!$C$898:$C$1077,0))*$E235*(1-$F235))</f>
        <v>0</v>
      </c>
      <c r="DD235" s="212">
        <f ca="1">(DD$135*INDEX('Term Pricing'!$S$898:$S$1077,MATCH('Project 1'!DD$8,'Term Pricing'!$C$898:$C$1077,0))*$E235*$F235)+(DD$135*INDEX('Term Pricing'!$T$898:$T$1077,MATCH('Project 1'!DD$8,'Term Pricing'!$C$898:$C$1077,0))*$E235*(1-$F235))</f>
        <v>0</v>
      </c>
      <c r="DE235" s="212">
        <f ca="1">(DE$135*INDEX('Term Pricing'!$S$898:$S$1077,MATCH('Project 1'!DE$8,'Term Pricing'!$C$898:$C$1077,0))*$E235*$F235)+(DE$135*INDEX('Term Pricing'!$T$898:$T$1077,MATCH('Project 1'!DE$8,'Term Pricing'!$C$898:$C$1077,0))*$E235*(1-$F235))</f>
        <v>0</v>
      </c>
      <c r="DF235" s="212">
        <f ca="1">(DF$135*INDEX('Term Pricing'!$S$898:$S$1077,MATCH('Project 1'!DF$8,'Term Pricing'!$C$898:$C$1077,0))*$E235*$F235)+(DF$135*INDEX('Term Pricing'!$T$898:$T$1077,MATCH('Project 1'!DF$8,'Term Pricing'!$C$898:$C$1077,0))*$E235*(1-$F235))</f>
        <v>0</v>
      </c>
      <c r="DG235" s="212">
        <f ca="1">(DG$135*INDEX('Term Pricing'!$S$898:$S$1077,MATCH('Project 1'!DG$8,'Term Pricing'!$C$898:$C$1077,0))*$E235*$F235)+(DG$135*INDEX('Term Pricing'!$T$898:$T$1077,MATCH('Project 1'!DG$8,'Term Pricing'!$C$898:$C$1077,0))*$E235*(1-$F235))</f>
        <v>0</v>
      </c>
      <c r="DH235" s="212">
        <f ca="1">(DH$135*INDEX('Term Pricing'!$S$898:$S$1077,MATCH('Project 1'!DH$8,'Term Pricing'!$C$898:$C$1077,0))*$E235*$F235)+(DH$135*INDEX('Term Pricing'!$T$898:$T$1077,MATCH('Project 1'!DH$8,'Term Pricing'!$C$898:$C$1077,0))*$E235*(1-$F235))</f>
        <v>0</v>
      </c>
      <c r="DI235" s="212">
        <f ca="1">(DI$135*INDEX('Term Pricing'!$S$898:$S$1077,MATCH('Project 1'!DI$8,'Term Pricing'!$C$898:$C$1077,0))*$E235*$F235)+(DI$135*INDEX('Term Pricing'!$T$898:$T$1077,MATCH('Project 1'!DI$8,'Term Pricing'!$C$898:$C$1077,0))*$E235*(1-$F235))</f>
        <v>0</v>
      </c>
      <c r="DJ235" s="212">
        <f ca="1">(DJ$135*INDEX('Term Pricing'!$S$898:$S$1077,MATCH('Project 1'!DJ$8,'Term Pricing'!$C$898:$C$1077,0))*$E235*$F235)+(DJ$135*INDEX('Term Pricing'!$T$898:$T$1077,MATCH('Project 1'!DJ$8,'Term Pricing'!$C$898:$C$1077,0))*$E235*(1-$F235))</f>
        <v>0</v>
      </c>
      <c r="DK235" s="212">
        <f ca="1">(DK$135*INDEX('Term Pricing'!$S$898:$S$1077,MATCH('Project 1'!DK$8,'Term Pricing'!$C$898:$C$1077,0))*$E235*$F235)+(DK$135*INDEX('Term Pricing'!$T$898:$T$1077,MATCH('Project 1'!DK$8,'Term Pricing'!$C$898:$C$1077,0))*$E235*(1-$F235))</f>
        <v>0</v>
      </c>
      <c r="DL235" s="212">
        <f ca="1">(DL$135*INDEX('Term Pricing'!$S$898:$S$1077,MATCH('Project 1'!DL$8,'Term Pricing'!$C$898:$C$1077,0))*$E235*$F235)+(DL$135*INDEX('Term Pricing'!$T$898:$T$1077,MATCH('Project 1'!DL$8,'Term Pricing'!$C$898:$C$1077,0))*$E235*(1-$F235))</f>
        <v>0</v>
      </c>
      <c r="DM235" s="212">
        <f ca="1">(DM$135*INDEX('Term Pricing'!$S$898:$S$1077,MATCH('Project 1'!DM$8,'Term Pricing'!$C$898:$C$1077,0))*$E235*$F235)+(DM$135*INDEX('Term Pricing'!$T$898:$T$1077,MATCH('Project 1'!DM$8,'Term Pricing'!$C$898:$C$1077,0))*$E235*(1-$F235))</f>
        <v>0</v>
      </c>
      <c r="DN235" s="212">
        <f ca="1">(DN$135*INDEX('Term Pricing'!$S$898:$S$1077,MATCH('Project 1'!DN$8,'Term Pricing'!$C$898:$C$1077,0))*$E235*$F235)+(DN$135*INDEX('Term Pricing'!$T$898:$T$1077,MATCH('Project 1'!DN$8,'Term Pricing'!$C$898:$C$1077,0))*$E235*(1-$F235))</f>
        <v>0</v>
      </c>
      <c r="DO235" s="212">
        <f ca="1">(DO$135*INDEX('Term Pricing'!$S$898:$S$1077,MATCH('Project 1'!DO$8,'Term Pricing'!$C$898:$C$1077,0))*$E235*$F235)+(DO$135*INDEX('Term Pricing'!$T$898:$T$1077,MATCH('Project 1'!DO$8,'Term Pricing'!$C$898:$C$1077,0))*$E235*(1-$F235))</f>
        <v>0</v>
      </c>
      <c r="DP235" s="212">
        <f ca="1">(DP$135*INDEX('Term Pricing'!$S$898:$S$1077,MATCH('Project 1'!DP$8,'Term Pricing'!$C$898:$C$1077,0))*$E235*$F235)+(DP$135*INDEX('Term Pricing'!$T$898:$T$1077,MATCH('Project 1'!DP$8,'Term Pricing'!$C$898:$C$1077,0))*$E235*(1-$F235))</f>
        <v>0</v>
      </c>
      <c r="DQ235" s="212">
        <f ca="1">(DQ$135*INDEX('Term Pricing'!$S$898:$S$1077,MATCH('Project 1'!DQ$8,'Term Pricing'!$C$898:$C$1077,0))*$E235*$F235)+(DQ$135*INDEX('Term Pricing'!$T$898:$T$1077,MATCH('Project 1'!DQ$8,'Term Pricing'!$C$898:$C$1077,0))*$E235*(1-$F235))</f>
        <v>0</v>
      </c>
      <c r="DR235" s="212">
        <f ca="1">(DR$135*INDEX('Term Pricing'!$S$898:$S$1077,MATCH('Project 1'!DR$8,'Term Pricing'!$C$898:$C$1077,0))*$E235*$F235)+(DR$135*INDEX('Term Pricing'!$T$898:$T$1077,MATCH('Project 1'!DR$8,'Term Pricing'!$C$898:$C$1077,0))*$E235*(1-$F235))</f>
        <v>0</v>
      </c>
      <c r="DS235" s="212">
        <f ca="1">(DS$135*INDEX('Term Pricing'!$S$898:$S$1077,MATCH('Project 1'!DS$8,'Term Pricing'!$C$898:$C$1077,0))*$E235*$F235)+(DS$135*INDEX('Term Pricing'!$T$898:$T$1077,MATCH('Project 1'!DS$8,'Term Pricing'!$C$898:$C$1077,0))*$E235*(1-$F235))</f>
        <v>0</v>
      </c>
      <c r="DT235" s="212">
        <f ca="1">(DT$135*INDEX('Term Pricing'!$S$898:$S$1077,MATCH('Project 1'!DT$8,'Term Pricing'!$C$898:$C$1077,0))*$E235*$F235)+(DT$135*INDEX('Term Pricing'!$T$898:$T$1077,MATCH('Project 1'!DT$8,'Term Pricing'!$C$898:$C$1077,0))*$E235*(1-$F235))</f>
        <v>0</v>
      </c>
      <c r="DU235" s="212">
        <f ca="1">(DU$135*INDEX('Term Pricing'!$S$898:$S$1077,MATCH('Project 1'!DU$8,'Term Pricing'!$C$898:$C$1077,0))*$E235*$F235)+(DU$135*INDEX('Term Pricing'!$T$898:$T$1077,MATCH('Project 1'!DU$8,'Term Pricing'!$C$898:$C$1077,0))*$E235*(1-$F235))</f>
        <v>0</v>
      </c>
      <c r="DV235" s="212">
        <f ca="1">(DV$135*INDEX('Term Pricing'!$S$898:$S$1077,MATCH('Project 1'!DV$8,'Term Pricing'!$C$898:$C$1077,0))*$E235*$F235)+(DV$135*INDEX('Term Pricing'!$T$898:$T$1077,MATCH('Project 1'!DV$8,'Term Pricing'!$C$898:$C$1077,0))*$E235*(1-$F235))</f>
        <v>0</v>
      </c>
      <c r="DW235" s="212">
        <f ca="1">(DW$135*INDEX('Term Pricing'!$S$898:$S$1077,MATCH('Project 1'!DW$8,'Term Pricing'!$C$898:$C$1077,0))*$E235*$F235)+(DW$135*INDEX('Term Pricing'!$T$898:$T$1077,MATCH('Project 1'!DW$8,'Term Pricing'!$C$898:$C$1077,0))*$E235*(1-$F235))</f>
        <v>0</v>
      </c>
      <c r="DX235" s="212">
        <f ca="1">(DX$135*INDEX('Term Pricing'!$S$898:$S$1077,MATCH('Project 1'!DX$8,'Term Pricing'!$C$898:$C$1077,0))*$E235*$F235)+(DX$135*INDEX('Term Pricing'!$T$898:$T$1077,MATCH('Project 1'!DX$8,'Term Pricing'!$C$898:$C$1077,0))*$E235*(1-$F235))</f>
        <v>0</v>
      </c>
      <c r="DY235" s="212">
        <f ca="1">(DY$135*INDEX('Term Pricing'!$S$898:$S$1077,MATCH('Project 1'!DY$8,'Term Pricing'!$C$898:$C$1077,0))*$E235*$F235)+(DY$135*INDEX('Term Pricing'!$T$898:$T$1077,MATCH('Project 1'!DY$8,'Term Pricing'!$C$898:$C$1077,0))*$E235*(1-$F235))</f>
        <v>0</v>
      </c>
      <c r="DZ235" s="212">
        <f ca="1">(DZ$135*INDEX('Term Pricing'!$S$898:$S$1077,MATCH('Project 1'!DZ$8,'Term Pricing'!$C$898:$C$1077,0))*$E235*$F235)+(DZ$135*INDEX('Term Pricing'!$T$898:$T$1077,MATCH('Project 1'!DZ$8,'Term Pricing'!$C$898:$C$1077,0))*$E235*(1-$F235))</f>
        <v>0</v>
      </c>
    </row>
    <row r="236" spans="1:130" outlineLevel="1">
      <c r="A236" s="151"/>
      <c r="C236" s="34" t="s">
        <v>260</v>
      </c>
      <c r="E236" s="70">
        <f>Inputs!H162</f>
        <v>0</v>
      </c>
      <c r="F236" s="70">
        <f>Inputs!I162</f>
        <v>0</v>
      </c>
      <c r="G236" s="54" t="s">
        <v>83</v>
      </c>
      <c r="H236" s="279">
        <f ca="1">IFERROR(SUM($J236:$DZ236)/(SUM($J$135:$DZ$135)*E236),0)</f>
        <v>0</v>
      </c>
      <c r="I236" s="29"/>
      <c r="J236" s="212">
        <f ca="1">(J$135*INDEX('Term Pricing'!$S$1083:$S$1262,MATCH('Project 1'!J$8,'Term Pricing'!$C$1083:$C$1262,0))*$E236*$F236)+(J$135*INDEX('Term Pricing'!$T$1083:$T$1262,MATCH('Project 1'!J$8,'Term Pricing'!$C$1083:$C$1262,0))*$E236*(1-$F236))</f>
        <v>0</v>
      </c>
      <c r="K236" s="212">
        <f ca="1">(K$135*INDEX('Term Pricing'!$S$1083:$S$1262,MATCH('Project 1'!K$8,'Term Pricing'!$C$1083:$C$1262,0))*$E236*$F236)+(K$135*INDEX('Term Pricing'!$T$1083:$T$1262,MATCH('Project 1'!K$8,'Term Pricing'!$C$1083:$C$1262,0))*$E236*(1-$F236))</f>
        <v>0</v>
      </c>
      <c r="L236" s="212">
        <f ca="1">(L$135*INDEX('Term Pricing'!$S$1083:$S$1262,MATCH('Project 1'!L$8,'Term Pricing'!$C$1083:$C$1262,0))*$E236*$F236)+(L$135*INDEX('Term Pricing'!$T$1083:$T$1262,MATCH('Project 1'!L$8,'Term Pricing'!$C$1083:$C$1262,0))*$E236*(1-$F236))</f>
        <v>0</v>
      </c>
      <c r="M236" s="212">
        <f ca="1">(M$135*INDEX('Term Pricing'!$S$1083:$S$1262,MATCH('Project 1'!M$8,'Term Pricing'!$C$1083:$C$1262,0))*$E236*$F236)+(M$135*INDEX('Term Pricing'!$T$1083:$T$1262,MATCH('Project 1'!M$8,'Term Pricing'!$C$1083:$C$1262,0))*$E236*(1-$F236))</f>
        <v>0</v>
      </c>
      <c r="N236" s="212">
        <f ca="1">(N$135*INDEX('Term Pricing'!$S$1083:$S$1262,MATCH('Project 1'!N$8,'Term Pricing'!$C$1083:$C$1262,0))*$E236*$F236)+(N$135*INDEX('Term Pricing'!$T$1083:$T$1262,MATCH('Project 1'!N$8,'Term Pricing'!$C$1083:$C$1262,0))*$E236*(1-$F236))</f>
        <v>0</v>
      </c>
      <c r="O236" s="212">
        <f ca="1">(O$135*INDEX('Term Pricing'!$S$1083:$S$1262,MATCH('Project 1'!O$8,'Term Pricing'!$C$1083:$C$1262,0))*$E236*$F236)+(O$135*INDEX('Term Pricing'!$T$1083:$T$1262,MATCH('Project 1'!O$8,'Term Pricing'!$C$1083:$C$1262,0))*$E236*(1-$F236))</f>
        <v>0</v>
      </c>
      <c r="P236" s="212">
        <f ca="1">(P$135*INDEX('Term Pricing'!$S$1083:$S$1262,MATCH('Project 1'!P$8,'Term Pricing'!$C$1083:$C$1262,0))*$E236*$F236)+(P$135*INDEX('Term Pricing'!$T$1083:$T$1262,MATCH('Project 1'!P$8,'Term Pricing'!$C$1083:$C$1262,0))*$E236*(1-$F236))</f>
        <v>0</v>
      </c>
      <c r="Q236" s="212">
        <f ca="1">(Q$135*INDEX('Term Pricing'!$S$1083:$S$1262,MATCH('Project 1'!Q$8,'Term Pricing'!$C$1083:$C$1262,0))*$E236*$F236)+(Q$135*INDEX('Term Pricing'!$T$1083:$T$1262,MATCH('Project 1'!Q$8,'Term Pricing'!$C$1083:$C$1262,0))*$E236*(1-$F236))</f>
        <v>0</v>
      </c>
      <c r="R236" s="212">
        <f ca="1">(R$135*INDEX('Term Pricing'!$S$1083:$S$1262,MATCH('Project 1'!R$8,'Term Pricing'!$C$1083:$C$1262,0))*$E236*$F236)+(R$135*INDEX('Term Pricing'!$T$1083:$T$1262,MATCH('Project 1'!R$8,'Term Pricing'!$C$1083:$C$1262,0))*$E236*(1-$F236))</f>
        <v>0</v>
      </c>
      <c r="S236" s="212">
        <f ca="1">(S$135*INDEX('Term Pricing'!$S$1083:$S$1262,MATCH('Project 1'!S$8,'Term Pricing'!$C$1083:$C$1262,0))*$E236*$F236)+(S$135*INDEX('Term Pricing'!$T$1083:$T$1262,MATCH('Project 1'!S$8,'Term Pricing'!$C$1083:$C$1262,0))*$E236*(1-$F236))</f>
        <v>0</v>
      </c>
      <c r="T236" s="212">
        <f ca="1">(T$135*INDEX('Term Pricing'!$S$1083:$S$1262,MATCH('Project 1'!T$8,'Term Pricing'!$C$1083:$C$1262,0))*$E236*$F236)+(T$135*INDEX('Term Pricing'!$T$1083:$T$1262,MATCH('Project 1'!T$8,'Term Pricing'!$C$1083:$C$1262,0))*$E236*(1-$F236))</f>
        <v>0</v>
      </c>
      <c r="U236" s="212">
        <f ca="1">(U$135*INDEX('Term Pricing'!$S$1083:$S$1262,MATCH('Project 1'!U$8,'Term Pricing'!$C$1083:$C$1262,0))*$E236*$F236)+(U$135*INDEX('Term Pricing'!$T$1083:$T$1262,MATCH('Project 1'!U$8,'Term Pricing'!$C$1083:$C$1262,0))*$E236*(1-$F236))</f>
        <v>0</v>
      </c>
      <c r="V236" s="212">
        <f ca="1">(V$135*INDEX('Term Pricing'!$S$1083:$S$1262,MATCH('Project 1'!V$8,'Term Pricing'!$C$1083:$C$1262,0))*$E236*$F236)+(V$135*INDEX('Term Pricing'!$T$1083:$T$1262,MATCH('Project 1'!V$8,'Term Pricing'!$C$1083:$C$1262,0))*$E236*(1-$F236))</f>
        <v>0</v>
      </c>
      <c r="W236" s="212">
        <f ca="1">(W$135*INDEX('Term Pricing'!$S$1083:$S$1262,MATCH('Project 1'!W$8,'Term Pricing'!$C$1083:$C$1262,0))*$E236*$F236)+(W$135*INDEX('Term Pricing'!$T$1083:$T$1262,MATCH('Project 1'!W$8,'Term Pricing'!$C$1083:$C$1262,0))*$E236*(1-$F236))</f>
        <v>0</v>
      </c>
      <c r="X236" s="212">
        <f ca="1">(X$135*INDEX('Term Pricing'!$S$1083:$S$1262,MATCH('Project 1'!X$8,'Term Pricing'!$C$1083:$C$1262,0))*$E236*$F236)+(X$135*INDEX('Term Pricing'!$T$1083:$T$1262,MATCH('Project 1'!X$8,'Term Pricing'!$C$1083:$C$1262,0))*$E236*(1-$F236))</f>
        <v>0</v>
      </c>
      <c r="Y236" s="212">
        <f ca="1">(Y$135*INDEX('Term Pricing'!$S$1083:$S$1262,MATCH('Project 1'!Y$8,'Term Pricing'!$C$1083:$C$1262,0))*$E236*$F236)+(Y$135*INDEX('Term Pricing'!$T$1083:$T$1262,MATCH('Project 1'!Y$8,'Term Pricing'!$C$1083:$C$1262,0))*$E236*(1-$F236))</f>
        <v>0</v>
      </c>
      <c r="Z236" s="212">
        <f ca="1">(Z$135*INDEX('Term Pricing'!$S$1083:$S$1262,MATCH('Project 1'!Z$8,'Term Pricing'!$C$1083:$C$1262,0))*$E236*$F236)+(Z$135*INDEX('Term Pricing'!$T$1083:$T$1262,MATCH('Project 1'!Z$8,'Term Pricing'!$C$1083:$C$1262,0))*$E236*(1-$F236))</f>
        <v>0</v>
      </c>
      <c r="AA236" s="212">
        <f ca="1">(AA$135*INDEX('Term Pricing'!$S$1083:$S$1262,MATCH('Project 1'!AA$8,'Term Pricing'!$C$1083:$C$1262,0))*$E236*$F236)+(AA$135*INDEX('Term Pricing'!$T$1083:$T$1262,MATCH('Project 1'!AA$8,'Term Pricing'!$C$1083:$C$1262,0))*$E236*(1-$F236))</f>
        <v>0</v>
      </c>
      <c r="AB236" s="212">
        <f ca="1">(AB$135*INDEX('Term Pricing'!$S$1083:$S$1262,MATCH('Project 1'!AB$8,'Term Pricing'!$C$1083:$C$1262,0))*$E236*$F236)+(AB$135*INDEX('Term Pricing'!$T$1083:$T$1262,MATCH('Project 1'!AB$8,'Term Pricing'!$C$1083:$C$1262,0))*$E236*(1-$F236))</f>
        <v>0</v>
      </c>
      <c r="AC236" s="212">
        <f ca="1">(AC$135*INDEX('Term Pricing'!$S$1083:$S$1262,MATCH('Project 1'!AC$8,'Term Pricing'!$C$1083:$C$1262,0))*$E236*$F236)+(AC$135*INDEX('Term Pricing'!$T$1083:$T$1262,MATCH('Project 1'!AC$8,'Term Pricing'!$C$1083:$C$1262,0))*$E236*(1-$F236))</f>
        <v>0</v>
      </c>
      <c r="AD236" s="212">
        <f ca="1">(AD$135*INDEX('Term Pricing'!$S$1083:$S$1262,MATCH('Project 1'!AD$8,'Term Pricing'!$C$1083:$C$1262,0))*$E236*$F236)+(AD$135*INDEX('Term Pricing'!$T$1083:$T$1262,MATCH('Project 1'!AD$8,'Term Pricing'!$C$1083:$C$1262,0))*$E236*(1-$F236))</f>
        <v>0</v>
      </c>
      <c r="AE236" s="212">
        <f ca="1">(AE$135*INDEX('Term Pricing'!$S$1083:$S$1262,MATCH('Project 1'!AE$8,'Term Pricing'!$C$1083:$C$1262,0))*$E236*$F236)+(AE$135*INDEX('Term Pricing'!$T$1083:$T$1262,MATCH('Project 1'!AE$8,'Term Pricing'!$C$1083:$C$1262,0))*$E236*(1-$F236))</f>
        <v>0</v>
      </c>
      <c r="AF236" s="212">
        <f ca="1">(AF$135*INDEX('Term Pricing'!$S$1083:$S$1262,MATCH('Project 1'!AF$8,'Term Pricing'!$C$1083:$C$1262,0))*$E236*$F236)+(AF$135*INDEX('Term Pricing'!$T$1083:$T$1262,MATCH('Project 1'!AF$8,'Term Pricing'!$C$1083:$C$1262,0))*$E236*(1-$F236))</f>
        <v>0</v>
      </c>
      <c r="AG236" s="212">
        <f ca="1">(AG$135*INDEX('Term Pricing'!$S$1083:$S$1262,MATCH('Project 1'!AG$8,'Term Pricing'!$C$1083:$C$1262,0))*$E236*$F236)+(AG$135*INDEX('Term Pricing'!$T$1083:$T$1262,MATCH('Project 1'!AG$8,'Term Pricing'!$C$1083:$C$1262,0))*$E236*(1-$F236))</f>
        <v>0</v>
      </c>
      <c r="AH236" s="212">
        <f ca="1">(AH$135*INDEX('Term Pricing'!$S$1083:$S$1262,MATCH('Project 1'!AH$8,'Term Pricing'!$C$1083:$C$1262,0))*$E236*$F236)+(AH$135*INDEX('Term Pricing'!$T$1083:$T$1262,MATCH('Project 1'!AH$8,'Term Pricing'!$C$1083:$C$1262,0))*$E236*(1-$F236))</f>
        <v>0</v>
      </c>
      <c r="AI236" s="212">
        <f ca="1">(AI$135*INDEX('Term Pricing'!$S$1083:$S$1262,MATCH('Project 1'!AI$8,'Term Pricing'!$C$1083:$C$1262,0))*$E236*$F236)+(AI$135*INDEX('Term Pricing'!$T$1083:$T$1262,MATCH('Project 1'!AI$8,'Term Pricing'!$C$1083:$C$1262,0))*$E236*(1-$F236))</f>
        <v>0</v>
      </c>
      <c r="AJ236" s="212">
        <f ca="1">(AJ$135*INDEX('Term Pricing'!$S$1083:$S$1262,MATCH('Project 1'!AJ$8,'Term Pricing'!$C$1083:$C$1262,0))*$E236*$F236)+(AJ$135*INDEX('Term Pricing'!$T$1083:$T$1262,MATCH('Project 1'!AJ$8,'Term Pricing'!$C$1083:$C$1262,0))*$E236*(1-$F236))</f>
        <v>0</v>
      </c>
      <c r="AK236" s="212">
        <f ca="1">(AK$135*INDEX('Term Pricing'!$S$1083:$S$1262,MATCH('Project 1'!AK$8,'Term Pricing'!$C$1083:$C$1262,0))*$E236*$F236)+(AK$135*INDEX('Term Pricing'!$T$1083:$T$1262,MATCH('Project 1'!AK$8,'Term Pricing'!$C$1083:$C$1262,0))*$E236*(1-$F236))</f>
        <v>0</v>
      </c>
      <c r="AL236" s="212">
        <f ca="1">(AL$135*INDEX('Term Pricing'!$S$1083:$S$1262,MATCH('Project 1'!AL$8,'Term Pricing'!$C$1083:$C$1262,0))*$E236*$F236)+(AL$135*INDEX('Term Pricing'!$T$1083:$T$1262,MATCH('Project 1'!AL$8,'Term Pricing'!$C$1083:$C$1262,0))*$E236*(1-$F236))</f>
        <v>0</v>
      </c>
      <c r="AM236" s="212">
        <f ca="1">(AM$135*INDEX('Term Pricing'!$S$1083:$S$1262,MATCH('Project 1'!AM$8,'Term Pricing'!$C$1083:$C$1262,0))*$E236*$F236)+(AM$135*INDEX('Term Pricing'!$T$1083:$T$1262,MATCH('Project 1'!AM$8,'Term Pricing'!$C$1083:$C$1262,0))*$E236*(1-$F236))</f>
        <v>0</v>
      </c>
      <c r="AN236" s="212">
        <f ca="1">(AN$135*INDEX('Term Pricing'!$S$1083:$S$1262,MATCH('Project 1'!AN$8,'Term Pricing'!$C$1083:$C$1262,0))*$E236*$F236)+(AN$135*INDEX('Term Pricing'!$T$1083:$T$1262,MATCH('Project 1'!AN$8,'Term Pricing'!$C$1083:$C$1262,0))*$E236*(1-$F236))</f>
        <v>0</v>
      </c>
      <c r="AO236" s="212">
        <f ca="1">(AO$135*INDEX('Term Pricing'!$S$1083:$S$1262,MATCH('Project 1'!AO$8,'Term Pricing'!$C$1083:$C$1262,0))*$E236*$F236)+(AO$135*INDEX('Term Pricing'!$T$1083:$T$1262,MATCH('Project 1'!AO$8,'Term Pricing'!$C$1083:$C$1262,0))*$E236*(1-$F236))</f>
        <v>0</v>
      </c>
      <c r="AP236" s="212">
        <f ca="1">(AP$135*INDEX('Term Pricing'!$S$1083:$S$1262,MATCH('Project 1'!AP$8,'Term Pricing'!$C$1083:$C$1262,0))*$E236*$F236)+(AP$135*INDEX('Term Pricing'!$T$1083:$T$1262,MATCH('Project 1'!AP$8,'Term Pricing'!$C$1083:$C$1262,0))*$E236*(1-$F236))</f>
        <v>0</v>
      </c>
      <c r="AQ236" s="212">
        <f ca="1">(AQ$135*INDEX('Term Pricing'!$S$1083:$S$1262,MATCH('Project 1'!AQ$8,'Term Pricing'!$C$1083:$C$1262,0))*$E236*$F236)+(AQ$135*INDEX('Term Pricing'!$T$1083:$T$1262,MATCH('Project 1'!AQ$8,'Term Pricing'!$C$1083:$C$1262,0))*$E236*(1-$F236))</f>
        <v>0</v>
      </c>
      <c r="AR236" s="212">
        <f ca="1">(AR$135*INDEX('Term Pricing'!$S$1083:$S$1262,MATCH('Project 1'!AR$8,'Term Pricing'!$C$1083:$C$1262,0))*$E236*$F236)+(AR$135*INDEX('Term Pricing'!$T$1083:$T$1262,MATCH('Project 1'!AR$8,'Term Pricing'!$C$1083:$C$1262,0))*$E236*(1-$F236))</f>
        <v>0</v>
      </c>
      <c r="AS236" s="212">
        <f ca="1">(AS$135*INDEX('Term Pricing'!$S$1083:$S$1262,MATCH('Project 1'!AS$8,'Term Pricing'!$C$1083:$C$1262,0))*$E236*$F236)+(AS$135*INDEX('Term Pricing'!$T$1083:$T$1262,MATCH('Project 1'!AS$8,'Term Pricing'!$C$1083:$C$1262,0))*$E236*(1-$F236))</f>
        <v>0</v>
      </c>
      <c r="AT236" s="212">
        <f ca="1">(AT$135*INDEX('Term Pricing'!$S$1083:$S$1262,MATCH('Project 1'!AT$8,'Term Pricing'!$C$1083:$C$1262,0))*$E236*$F236)+(AT$135*INDEX('Term Pricing'!$T$1083:$T$1262,MATCH('Project 1'!AT$8,'Term Pricing'!$C$1083:$C$1262,0))*$E236*(1-$F236))</f>
        <v>0</v>
      </c>
      <c r="AU236" s="212">
        <f ca="1">(AU$135*INDEX('Term Pricing'!$S$1083:$S$1262,MATCH('Project 1'!AU$8,'Term Pricing'!$C$1083:$C$1262,0))*$E236*$F236)+(AU$135*INDEX('Term Pricing'!$T$1083:$T$1262,MATCH('Project 1'!AU$8,'Term Pricing'!$C$1083:$C$1262,0))*$E236*(1-$F236))</f>
        <v>0</v>
      </c>
      <c r="AV236" s="212">
        <f ca="1">(AV$135*INDEX('Term Pricing'!$S$1083:$S$1262,MATCH('Project 1'!AV$8,'Term Pricing'!$C$1083:$C$1262,0))*$E236*$F236)+(AV$135*INDEX('Term Pricing'!$T$1083:$T$1262,MATCH('Project 1'!AV$8,'Term Pricing'!$C$1083:$C$1262,0))*$E236*(1-$F236))</f>
        <v>0</v>
      </c>
      <c r="AW236" s="212">
        <f ca="1">(AW$135*INDEX('Term Pricing'!$S$1083:$S$1262,MATCH('Project 1'!AW$8,'Term Pricing'!$C$1083:$C$1262,0))*$E236*$F236)+(AW$135*INDEX('Term Pricing'!$T$1083:$T$1262,MATCH('Project 1'!AW$8,'Term Pricing'!$C$1083:$C$1262,0))*$E236*(1-$F236))</f>
        <v>0</v>
      </c>
      <c r="AX236" s="212">
        <f ca="1">(AX$135*INDEX('Term Pricing'!$S$1083:$S$1262,MATCH('Project 1'!AX$8,'Term Pricing'!$C$1083:$C$1262,0))*$E236*$F236)+(AX$135*INDEX('Term Pricing'!$T$1083:$T$1262,MATCH('Project 1'!AX$8,'Term Pricing'!$C$1083:$C$1262,0))*$E236*(1-$F236))</f>
        <v>0</v>
      </c>
      <c r="AY236" s="212">
        <f ca="1">(AY$135*INDEX('Term Pricing'!$S$1083:$S$1262,MATCH('Project 1'!AY$8,'Term Pricing'!$C$1083:$C$1262,0))*$E236*$F236)+(AY$135*INDEX('Term Pricing'!$T$1083:$T$1262,MATCH('Project 1'!AY$8,'Term Pricing'!$C$1083:$C$1262,0))*$E236*(1-$F236))</f>
        <v>0</v>
      </c>
      <c r="AZ236" s="212">
        <f ca="1">(AZ$135*INDEX('Term Pricing'!$S$1083:$S$1262,MATCH('Project 1'!AZ$8,'Term Pricing'!$C$1083:$C$1262,0))*$E236*$F236)+(AZ$135*INDEX('Term Pricing'!$T$1083:$T$1262,MATCH('Project 1'!AZ$8,'Term Pricing'!$C$1083:$C$1262,0))*$E236*(1-$F236))</f>
        <v>0</v>
      </c>
      <c r="BA236" s="212">
        <f ca="1">(BA$135*INDEX('Term Pricing'!$S$1083:$S$1262,MATCH('Project 1'!BA$8,'Term Pricing'!$C$1083:$C$1262,0))*$E236*$F236)+(BA$135*INDEX('Term Pricing'!$T$1083:$T$1262,MATCH('Project 1'!BA$8,'Term Pricing'!$C$1083:$C$1262,0))*$E236*(1-$F236))</f>
        <v>0</v>
      </c>
      <c r="BB236" s="212">
        <f ca="1">(BB$135*INDEX('Term Pricing'!$S$1083:$S$1262,MATCH('Project 1'!BB$8,'Term Pricing'!$C$1083:$C$1262,0))*$E236*$F236)+(BB$135*INDEX('Term Pricing'!$T$1083:$T$1262,MATCH('Project 1'!BB$8,'Term Pricing'!$C$1083:$C$1262,0))*$E236*(1-$F236))</f>
        <v>0</v>
      </c>
      <c r="BC236" s="212">
        <f ca="1">(BC$135*INDEX('Term Pricing'!$S$1083:$S$1262,MATCH('Project 1'!BC$8,'Term Pricing'!$C$1083:$C$1262,0))*$E236*$F236)+(BC$135*INDEX('Term Pricing'!$T$1083:$T$1262,MATCH('Project 1'!BC$8,'Term Pricing'!$C$1083:$C$1262,0))*$E236*(1-$F236))</f>
        <v>0</v>
      </c>
      <c r="BD236" s="212">
        <f ca="1">(BD$135*INDEX('Term Pricing'!$S$1083:$S$1262,MATCH('Project 1'!BD$8,'Term Pricing'!$C$1083:$C$1262,0))*$E236*$F236)+(BD$135*INDEX('Term Pricing'!$T$1083:$T$1262,MATCH('Project 1'!BD$8,'Term Pricing'!$C$1083:$C$1262,0))*$E236*(1-$F236))</f>
        <v>0</v>
      </c>
      <c r="BE236" s="212">
        <f ca="1">(BE$135*INDEX('Term Pricing'!$S$1083:$S$1262,MATCH('Project 1'!BE$8,'Term Pricing'!$C$1083:$C$1262,0))*$E236*$F236)+(BE$135*INDEX('Term Pricing'!$T$1083:$T$1262,MATCH('Project 1'!BE$8,'Term Pricing'!$C$1083:$C$1262,0))*$E236*(1-$F236))</f>
        <v>0</v>
      </c>
      <c r="BF236" s="212">
        <f ca="1">(BF$135*INDEX('Term Pricing'!$S$1083:$S$1262,MATCH('Project 1'!BF$8,'Term Pricing'!$C$1083:$C$1262,0))*$E236*$F236)+(BF$135*INDEX('Term Pricing'!$T$1083:$T$1262,MATCH('Project 1'!BF$8,'Term Pricing'!$C$1083:$C$1262,0))*$E236*(1-$F236))</f>
        <v>0</v>
      </c>
      <c r="BG236" s="212">
        <f ca="1">(BG$135*INDEX('Term Pricing'!$S$1083:$S$1262,MATCH('Project 1'!BG$8,'Term Pricing'!$C$1083:$C$1262,0))*$E236*$F236)+(BG$135*INDEX('Term Pricing'!$T$1083:$T$1262,MATCH('Project 1'!BG$8,'Term Pricing'!$C$1083:$C$1262,0))*$E236*(1-$F236))</f>
        <v>0</v>
      </c>
      <c r="BH236" s="212">
        <f ca="1">(BH$135*INDEX('Term Pricing'!$S$1083:$S$1262,MATCH('Project 1'!BH$8,'Term Pricing'!$C$1083:$C$1262,0))*$E236*$F236)+(BH$135*INDEX('Term Pricing'!$T$1083:$T$1262,MATCH('Project 1'!BH$8,'Term Pricing'!$C$1083:$C$1262,0))*$E236*(1-$F236))</f>
        <v>0</v>
      </c>
      <c r="BI236" s="212">
        <f ca="1">(BI$135*INDEX('Term Pricing'!$S$1083:$S$1262,MATCH('Project 1'!BI$8,'Term Pricing'!$C$1083:$C$1262,0))*$E236*$F236)+(BI$135*INDEX('Term Pricing'!$T$1083:$T$1262,MATCH('Project 1'!BI$8,'Term Pricing'!$C$1083:$C$1262,0))*$E236*(1-$F236))</f>
        <v>0</v>
      </c>
      <c r="BJ236" s="212">
        <f ca="1">(BJ$135*INDEX('Term Pricing'!$S$1083:$S$1262,MATCH('Project 1'!BJ$8,'Term Pricing'!$C$1083:$C$1262,0))*$E236*$F236)+(BJ$135*INDEX('Term Pricing'!$T$1083:$T$1262,MATCH('Project 1'!BJ$8,'Term Pricing'!$C$1083:$C$1262,0))*$E236*(1-$F236))</f>
        <v>0</v>
      </c>
      <c r="BK236" s="212">
        <f ca="1">(BK$135*INDEX('Term Pricing'!$S$1083:$S$1262,MATCH('Project 1'!BK$8,'Term Pricing'!$C$1083:$C$1262,0))*$E236*$F236)+(BK$135*INDEX('Term Pricing'!$T$1083:$T$1262,MATCH('Project 1'!BK$8,'Term Pricing'!$C$1083:$C$1262,0))*$E236*(1-$F236))</f>
        <v>0</v>
      </c>
      <c r="BL236" s="212">
        <f ca="1">(BL$135*INDEX('Term Pricing'!$S$1083:$S$1262,MATCH('Project 1'!BL$8,'Term Pricing'!$C$1083:$C$1262,0))*$E236*$F236)+(BL$135*INDEX('Term Pricing'!$T$1083:$T$1262,MATCH('Project 1'!BL$8,'Term Pricing'!$C$1083:$C$1262,0))*$E236*(1-$F236))</f>
        <v>0</v>
      </c>
      <c r="BM236" s="212">
        <f ca="1">(BM$135*INDEX('Term Pricing'!$S$1083:$S$1262,MATCH('Project 1'!BM$8,'Term Pricing'!$C$1083:$C$1262,0))*$E236*$F236)+(BM$135*INDEX('Term Pricing'!$T$1083:$T$1262,MATCH('Project 1'!BM$8,'Term Pricing'!$C$1083:$C$1262,0))*$E236*(1-$F236))</f>
        <v>0</v>
      </c>
      <c r="BN236" s="212">
        <f ca="1">(BN$135*INDEX('Term Pricing'!$S$1083:$S$1262,MATCH('Project 1'!BN$8,'Term Pricing'!$C$1083:$C$1262,0))*$E236*$F236)+(BN$135*INDEX('Term Pricing'!$T$1083:$T$1262,MATCH('Project 1'!BN$8,'Term Pricing'!$C$1083:$C$1262,0))*$E236*(1-$F236))</f>
        <v>0</v>
      </c>
      <c r="BO236" s="212">
        <f ca="1">(BO$135*INDEX('Term Pricing'!$S$1083:$S$1262,MATCH('Project 1'!BO$8,'Term Pricing'!$C$1083:$C$1262,0))*$E236*$F236)+(BO$135*INDEX('Term Pricing'!$T$1083:$T$1262,MATCH('Project 1'!BO$8,'Term Pricing'!$C$1083:$C$1262,0))*$E236*(1-$F236))</f>
        <v>0</v>
      </c>
      <c r="BP236" s="212">
        <f ca="1">(BP$135*INDEX('Term Pricing'!$S$1083:$S$1262,MATCH('Project 1'!BP$8,'Term Pricing'!$C$1083:$C$1262,0))*$E236*$F236)+(BP$135*INDEX('Term Pricing'!$T$1083:$T$1262,MATCH('Project 1'!BP$8,'Term Pricing'!$C$1083:$C$1262,0))*$E236*(1-$F236))</f>
        <v>0</v>
      </c>
      <c r="BQ236" s="212">
        <f ca="1">(BQ$135*INDEX('Term Pricing'!$S$1083:$S$1262,MATCH('Project 1'!BQ$8,'Term Pricing'!$C$1083:$C$1262,0))*$E236*$F236)+(BQ$135*INDEX('Term Pricing'!$T$1083:$T$1262,MATCH('Project 1'!BQ$8,'Term Pricing'!$C$1083:$C$1262,0))*$E236*(1-$F236))</f>
        <v>0</v>
      </c>
      <c r="BR236" s="212">
        <f ca="1">(BR$135*INDEX('Term Pricing'!$S$1083:$S$1262,MATCH('Project 1'!BR$8,'Term Pricing'!$C$1083:$C$1262,0))*$E236*$F236)+(BR$135*INDEX('Term Pricing'!$T$1083:$T$1262,MATCH('Project 1'!BR$8,'Term Pricing'!$C$1083:$C$1262,0))*$E236*(1-$F236))</f>
        <v>0</v>
      </c>
      <c r="BS236" s="212">
        <f ca="1">(BS$135*INDEX('Term Pricing'!$S$1083:$S$1262,MATCH('Project 1'!BS$8,'Term Pricing'!$C$1083:$C$1262,0))*$E236*$F236)+(BS$135*INDEX('Term Pricing'!$T$1083:$T$1262,MATCH('Project 1'!BS$8,'Term Pricing'!$C$1083:$C$1262,0))*$E236*(1-$F236))</f>
        <v>0</v>
      </c>
      <c r="BT236" s="212">
        <f ca="1">(BT$135*INDEX('Term Pricing'!$S$1083:$S$1262,MATCH('Project 1'!BT$8,'Term Pricing'!$C$1083:$C$1262,0))*$E236*$F236)+(BT$135*INDEX('Term Pricing'!$T$1083:$T$1262,MATCH('Project 1'!BT$8,'Term Pricing'!$C$1083:$C$1262,0))*$E236*(1-$F236))</f>
        <v>0</v>
      </c>
      <c r="BU236" s="212">
        <f ca="1">(BU$135*INDEX('Term Pricing'!$S$1083:$S$1262,MATCH('Project 1'!BU$8,'Term Pricing'!$C$1083:$C$1262,0))*$E236*$F236)+(BU$135*INDEX('Term Pricing'!$T$1083:$T$1262,MATCH('Project 1'!BU$8,'Term Pricing'!$C$1083:$C$1262,0))*$E236*(1-$F236))</f>
        <v>0</v>
      </c>
      <c r="BV236" s="212">
        <f ca="1">(BV$135*INDEX('Term Pricing'!$S$1083:$S$1262,MATCH('Project 1'!BV$8,'Term Pricing'!$C$1083:$C$1262,0))*$E236*$F236)+(BV$135*INDEX('Term Pricing'!$T$1083:$T$1262,MATCH('Project 1'!BV$8,'Term Pricing'!$C$1083:$C$1262,0))*$E236*(1-$F236))</f>
        <v>0</v>
      </c>
      <c r="BW236" s="212">
        <f ca="1">(BW$135*INDEX('Term Pricing'!$S$1083:$S$1262,MATCH('Project 1'!BW$8,'Term Pricing'!$C$1083:$C$1262,0))*$E236*$F236)+(BW$135*INDEX('Term Pricing'!$T$1083:$T$1262,MATCH('Project 1'!BW$8,'Term Pricing'!$C$1083:$C$1262,0))*$E236*(1-$F236))</f>
        <v>0</v>
      </c>
      <c r="BX236" s="212">
        <f ca="1">(BX$135*INDEX('Term Pricing'!$S$1083:$S$1262,MATCH('Project 1'!BX$8,'Term Pricing'!$C$1083:$C$1262,0))*$E236*$F236)+(BX$135*INDEX('Term Pricing'!$T$1083:$T$1262,MATCH('Project 1'!BX$8,'Term Pricing'!$C$1083:$C$1262,0))*$E236*(1-$F236))</f>
        <v>0</v>
      </c>
      <c r="BY236" s="212">
        <f ca="1">(BY$135*INDEX('Term Pricing'!$S$1083:$S$1262,MATCH('Project 1'!BY$8,'Term Pricing'!$C$1083:$C$1262,0))*$E236*$F236)+(BY$135*INDEX('Term Pricing'!$T$1083:$T$1262,MATCH('Project 1'!BY$8,'Term Pricing'!$C$1083:$C$1262,0))*$E236*(1-$F236))</f>
        <v>0</v>
      </c>
      <c r="BZ236" s="212">
        <f ca="1">(BZ$135*INDEX('Term Pricing'!$S$1083:$S$1262,MATCH('Project 1'!BZ$8,'Term Pricing'!$C$1083:$C$1262,0))*$E236*$F236)+(BZ$135*INDEX('Term Pricing'!$T$1083:$T$1262,MATCH('Project 1'!BZ$8,'Term Pricing'!$C$1083:$C$1262,0))*$E236*(1-$F236))</f>
        <v>0</v>
      </c>
      <c r="CA236" s="212">
        <f ca="1">(CA$135*INDEX('Term Pricing'!$S$1083:$S$1262,MATCH('Project 1'!CA$8,'Term Pricing'!$C$1083:$C$1262,0))*$E236*$F236)+(CA$135*INDEX('Term Pricing'!$T$1083:$T$1262,MATCH('Project 1'!CA$8,'Term Pricing'!$C$1083:$C$1262,0))*$E236*(1-$F236))</f>
        <v>0</v>
      </c>
      <c r="CB236" s="212">
        <f ca="1">(CB$135*INDEX('Term Pricing'!$S$1083:$S$1262,MATCH('Project 1'!CB$8,'Term Pricing'!$C$1083:$C$1262,0))*$E236*$F236)+(CB$135*INDEX('Term Pricing'!$T$1083:$T$1262,MATCH('Project 1'!CB$8,'Term Pricing'!$C$1083:$C$1262,0))*$E236*(1-$F236))</f>
        <v>0</v>
      </c>
      <c r="CC236" s="212">
        <f ca="1">(CC$135*INDEX('Term Pricing'!$S$1083:$S$1262,MATCH('Project 1'!CC$8,'Term Pricing'!$C$1083:$C$1262,0))*$E236*$F236)+(CC$135*INDEX('Term Pricing'!$T$1083:$T$1262,MATCH('Project 1'!CC$8,'Term Pricing'!$C$1083:$C$1262,0))*$E236*(1-$F236))</f>
        <v>0</v>
      </c>
      <c r="CD236" s="212">
        <f ca="1">(CD$135*INDEX('Term Pricing'!$S$1083:$S$1262,MATCH('Project 1'!CD$8,'Term Pricing'!$C$1083:$C$1262,0))*$E236*$F236)+(CD$135*INDEX('Term Pricing'!$T$1083:$T$1262,MATCH('Project 1'!CD$8,'Term Pricing'!$C$1083:$C$1262,0))*$E236*(1-$F236))</f>
        <v>0</v>
      </c>
      <c r="CE236" s="212">
        <f ca="1">(CE$135*INDEX('Term Pricing'!$S$1083:$S$1262,MATCH('Project 1'!CE$8,'Term Pricing'!$C$1083:$C$1262,0))*$E236*$F236)+(CE$135*INDEX('Term Pricing'!$T$1083:$T$1262,MATCH('Project 1'!CE$8,'Term Pricing'!$C$1083:$C$1262,0))*$E236*(1-$F236))</f>
        <v>0</v>
      </c>
      <c r="CF236" s="212">
        <f ca="1">(CF$135*INDEX('Term Pricing'!$S$1083:$S$1262,MATCH('Project 1'!CF$8,'Term Pricing'!$C$1083:$C$1262,0))*$E236*$F236)+(CF$135*INDEX('Term Pricing'!$T$1083:$T$1262,MATCH('Project 1'!CF$8,'Term Pricing'!$C$1083:$C$1262,0))*$E236*(1-$F236))</f>
        <v>0</v>
      </c>
      <c r="CG236" s="212">
        <f ca="1">(CG$135*INDEX('Term Pricing'!$S$1083:$S$1262,MATCH('Project 1'!CG$8,'Term Pricing'!$C$1083:$C$1262,0))*$E236*$F236)+(CG$135*INDEX('Term Pricing'!$T$1083:$T$1262,MATCH('Project 1'!CG$8,'Term Pricing'!$C$1083:$C$1262,0))*$E236*(1-$F236))</f>
        <v>0</v>
      </c>
      <c r="CH236" s="212">
        <f ca="1">(CH$135*INDEX('Term Pricing'!$S$1083:$S$1262,MATCH('Project 1'!CH$8,'Term Pricing'!$C$1083:$C$1262,0))*$E236*$F236)+(CH$135*INDEX('Term Pricing'!$T$1083:$T$1262,MATCH('Project 1'!CH$8,'Term Pricing'!$C$1083:$C$1262,0))*$E236*(1-$F236))</f>
        <v>0</v>
      </c>
      <c r="CI236" s="212">
        <f ca="1">(CI$135*INDEX('Term Pricing'!$S$1083:$S$1262,MATCH('Project 1'!CI$8,'Term Pricing'!$C$1083:$C$1262,0))*$E236*$F236)+(CI$135*INDEX('Term Pricing'!$T$1083:$T$1262,MATCH('Project 1'!CI$8,'Term Pricing'!$C$1083:$C$1262,0))*$E236*(1-$F236))</f>
        <v>0</v>
      </c>
      <c r="CJ236" s="212">
        <f ca="1">(CJ$135*INDEX('Term Pricing'!$S$1083:$S$1262,MATCH('Project 1'!CJ$8,'Term Pricing'!$C$1083:$C$1262,0))*$E236*$F236)+(CJ$135*INDEX('Term Pricing'!$T$1083:$T$1262,MATCH('Project 1'!CJ$8,'Term Pricing'!$C$1083:$C$1262,0))*$E236*(1-$F236))</f>
        <v>0</v>
      </c>
      <c r="CK236" s="212">
        <f ca="1">(CK$135*INDEX('Term Pricing'!$S$1083:$S$1262,MATCH('Project 1'!CK$8,'Term Pricing'!$C$1083:$C$1262,0))*$E236*$F236)+(CK$135*INDEX('Term Pricing'!$T$1083:$T$1262,MATCH('Project 1'!CK$8,'Term Pricing'!$C$1083:$C$1262,0))*$E236*(1-$F236))</f>
        <v>0</v>
      </c>
      <c r="CL236" s="212">
        <f ca="1">(CL$135*INDEX('Term Pricing'!$S$1083:$S$1262,MATCH('Project 1'!CL$8,'Term Pricing'!$C$1083:$C$1262,0))*$E236*$F236)+(CL$135*INDEX('Term Pricing'!$T$1083:$T$1262,MATCH('Project 1'!CL$8,'Term Pricing'!$C$1083:$C$1262,0))*$E236*(1-$F236))</f>
        <v>0</v>
      </c>
      <c r="CM236" s="212">
        <f ca="1">(CM$135*INDEX('Term Pricing'!$S$1083:$S$1262,MATCH('Project 1'!CM$8,'Term Pricing'!$C$1083:$C$1262,0))*$E236*$F236)+(CM$135*INDEX('Term Pricing'!$T$1083:$T$1262,MATCH('Project 1'!CM$8,'Term Pricing'!$C$1083:$C$1262,0))*$E236*(1-$F236))</f>
        <v>0</v>
      </c>
      <c r="CN236" s="212">
        <f ca="1">(CN$135*INDEX('Term Pricing'!$S$1083:$S$1262,MATCH('Project 1'!CN$8,'Term Pricing'!$C$1083:$C$1262,0))*$E236*$F236)+(CN$135*INDEX('Term Pricing'!$T$1083:$T$1262,MATCH('Project 1'!CN$8,'Term Pricing'!$C$1083:$C$1262,0))*$E236*(1-$F236))</f>
        <v>0</v>
      </c>
      <c r="CO236" s="212">
        <f ca="1">(CO$135*INDEX('Term Pricing'!$S$1083:$S$1262,MATCH('Project 1'!CO$8,'Term Pricing'!$C$1083:$C$1262,0))*$E236*$F236)+(CO$135*INDEX('Term Pricing'!$T$1083:$T$1262,MATCH('Project 1'!CO$8,'Term Pricing'!$C$1083:$C$1262,0))*$E236*(1-$F236))</f>
        <v>0</v>
      </c>
      <c r="CP236" s="212">
        <f ca="1">(CP$135*INDEX('Term Pricing'!$S$1083:$S$1262,MATCH('Project 1'!CP$8,'Term Pricing'!$C$1083:$C$1262,0))*$E236*$F236)+(CP$135*INDEX('Term Pricing'!$T$1083:$T$1262,MATCH('Project 1'!CP$8,'Term Pricing'!$C$1083:$C$1262,0))*$E236*(1-$F236))</f>
        <v>0</v>
      </c>
      <c r="CQ236" s="212">
        <f ca="1">(CQ$135*INDEX('Term Pricing'!$S$1083:$S$1262,MATCH('Project 1'!CQ$8,'Term Pricing'!$C$1083:$C$1262,0))*$E236*$F236)+(CQ$135*INDEX('Term Pricing'!$T$1083:$T$1262,MATCH('Project 1'!CQ$8,'Term Pricing'!$C$1083:$C$1262,0))*$E236*(1-$F236))</f>
        <v>0</v>
      </c>
      <c r="CR236" s="212">
        <f ca="1">(CR$135*INDEX('Term Pricing'!$S$1083:$S$1262,MATCH('Project 1'!CR$8,'Term Pricing'!$C$1083:$C$1262,0))*$E236*$F236)+(CR$135*INDEX('Term Pricing'!$T$1083:$T$1262,MATCH('Project 1'!CR$8,'Term Pricing'!$C$1083:$C$1262,0))*$E236*(1-$F236))</f>
        <v>0</v>
      </c>
      <c r="CS236" s="212">
        <f ca="1">(CS$135*INDEX('Term Pricing'!$S$1083:$S$1262,MATCH('Project 1'!CS$8,'Term Pricing'!$C$1083:$C$1262,0))*$E236*$F236)+(CS$135*INDEX('Term Pricing'!$T$1083:$T$1262,MATCH('Project 1'!CS$8,'Term Pricing'!$C$1083:$C$1262,0))*$E236*(1-$F236))</f>
        <v>0</v>
      </c>
      <c r="CT236" s="212">
        <f ca="1">(CT$135*INDEX('Term Pricing'!$S$1083:$S$1262,MATCH('Project 1'!CT$8,'Term Pricing'!$C$1083:$C$1262,0))*$E236*$F236)+(CT$135*INDEX('Term Pricing'!$T$1083:$T$1262,MATCH('Project 1'!CT$8,'Term Pricing'!$C$1083:$C$1262,0))*$E236*(1-$F236))</f>
        <v>0</v>
      </c>
      <c r="CU236" s="212">
        <f ca="1">(CU$135*INDEX('Term Pricing'!$S$1083:$S$1262,MATCH('Project 1'!CU$8,'Term Pricing'!$C$1083:$C$1262,0))*$E236*$F236)+(CU$135*INDEX('Term Pricing'!$T$1083:$T$1262,MATCH('Project 1'!CU$8,'Term Pricing'!$C$1083:$C$1262,0))*$E236*(1-$F236))</f>
        <v>0</v>
      </c>
      <c r="CV236" s="212">
        <f ca="1">(CV$135*INDEX('Term Pricing'!$S$1083:$S$1262,MATCH('Project 1'!CV$8,'Term Pricing'!$C$1083:$C$1262,0))*$E236*$F236)+(CV$135*INDEX('Term Pricing'!$T$1083:$T$1262,MATCH('Project 1'!CV$8,'Term Pricing'!$C$1083:$C$1262,0))*$E236*(1-$F236))</f>
        <v>0</v>
      </c>
      <c r="CW236" s="212">
        <f ca="1">(CW$135*INDEX('Term Pricing'!$S$1083:$S$1262,MATCH('Project 1'!CW$8,'Term Pricing'!$C$1083:$C$1262,0))*$E236*$F236)+(CW$135*INDEX('Term Pricing'!$T$1083:$T$1262,MATCH('Project 1'!CW$8,'Term Pricing'!$C$1083:$C$1262,0))*$E236*(1-$F236))</f>
        <v>0</v>
      </c>
      <c r="CX236" s="212">
        <f ca="1">(CX$135*INDEX('Term Pricing'!$S$1083:$S$1262,MATCH('Project 1'!CX$8,'Term Pricing'!$C$1083:$C$1262,0))*$E236*$F236)+(CX$135*INDEX('Term Pricing'!$T$1083:$T$1262,MATCH('Project 1'!CX$8,'Term Pricing'!$C$1083:$C$1262,0))*$E236*(1-$F236))</f>
        <v>0</v>
      </c>
      <c r="CY236" s="212">
        <f ca="1">(CY$135*INDEX('Term Pricing'!$S$1083:$S$1262,MATCH('Project 1'!CY$8,'Term Pricing'!$C$1083:$C$1262,0))*$E236*$F236)+(CY$135*INDEX('Term Pricing'!$T$1083:$T$1262,MATCH('Project 1'!CY$8,'Term Pricing'!$C$1083:$C$1262,0))*$E236*(1-$F236))</f>
        <v>0</v>
      </c>
      <c r="CZ236" s="212">
        <f ca="1">(CZ$135*INDEX('Term Pricing'!$S$1083:$S$1262,MATCH('Project 1'!CZ$8,'Term Pricing'!$C$1083:$C$1262,0))*$E236*$F236)+(CZ$135*INDEX('Term Pricing'!$T$1083:$T$1262,MATCH('Project 1'!CZ$8,'Term Pricing'!$C$1083:$C$1262,0))*$E236*(1-$F236))</f>
        <v>0</v>
      </c>
      <c r="DA236" s="212">
        <f ca="1">(DA$135*INDEX('Term Pricing'!$S$1083:$S$1262,MATCH('Project 1'!DA$8,'Term Pricing'!$C$1083:$C$1262,0))*$E236*$F236)+(DA$135*INDEX('Term Pricing'!$T$1083:$T$1262,MATCH('Project 1'!DA$8,'Term Pricing'!$C$1083:$C$1262,0))*$E236*(1-$F236))</f>
        <v>0</v>
      </c>
      <c r="DB236" s="212">
        <f ca="1">(DB$135*INDEX('Term Pricing'!$S$1083:$S$1262,MATCH('Project 1'!DB$8,'Term Pricing'!$C$1083:$C$1262,0))*$E236*$F236)+(DB$135*INDEX('Term Pricing'!$T$1083:$T$1262,MATCH('Project 1'!DB$8,'Term Pricing'!$C$1083:$C$1262,0))*$E236*(1-$F236))</f>
        <v>0</v>
      </c>
      <c r="DC236" s="212">
        <f ca="1">(DC$135*INDEX('Term Pricing'!$S$1083:$S$1262,MATCH('Project 1'!DC$8,'Term Pricing'!$C$1083:$C$1262,0))*$E236*$F236)+(DC$135*INDEX('Term Pricing'!$T$1083:$T$1262,MATCH('Project 1'!DC$8,'Term Pricing'!$C$1083:$C$1262,0))*$E236*(1-$F236))</f>
        <v>0</v>
      </c>
      <c r="DD236" s="212">
        <f ca="1">(DD$135*INDEX('Term Pricing'!$S$1083:$S$1262,MATCH('Project 1'!DD$8,'Term Pricing'!$C$1083:$C$1262,0))*$E236*$F236)+(DD$135*INDEX('Term Pricing'!$T$1083:$T$1262,MATCH('Project 1'!DD$8,'Term Pricing'!$C$1083:$C$1262,0))*$E236*(1-$F236))</f>
        <v>0</v>
      </c>
      <c r="DE236" s="212">
        <f ca="1">(DE$135*INDEX('Term Pricing'!$S$1083:$S$1262,MATCH('Project 1'!DE$8,'Term Pricing'!$C$1083:$C$1262,0))*$E236*$F236)+(DE$135*INDEX('Term Pricing'!$T$1083:$T$1262,MATCH('Project 1'!DE$8,'Term Pricing'!$C$1083:$C$1262,0))*$E236*(1-$F236))</f>
        <v>0</v>
      </c>
      <c r="DF236" s="212">
        <f ca="1">(DF$135*INDEX('Term Pricing'!$S$1083:$S$1262,MATCH('Project 1'!DF$8,'Term Pricing'!$C$1083:$C$1262,0))*$E236*$F236)+(DF$135*INDEX('Term Pricing'!$T$1083:$T$1262,MATCH('Project 1'!DF$8,'Term Pricing'!$C$1083:$C$1262,0))*$E236*(1-$F236))</f>
        <v>0</v>
      </c>
      <c r="DG236" s="212">
        <f ca="1">(DG$135*INDEX('Term Pricing'!$S$1083:$S$1262,MATCH('Project 1'!DG$8,'Term Pricing'!$C$1083:$C$1262,0))*$E236*$F236)+(DG$135*INDEX('Term Pricing'!$T$1083:$T$1262,MATCH('Project 1'!DG$8,'Term Pricing'!$C$1083:$C$1262,0))*$E236*(1-$F236))</f>
        <v>0</v>
      </c>
      <c r="DH236" s="212">
        <f ca="1">(DH$135*INDEX('Term Pricing'!$S$1083:$S$1262,MATCH('Project 1'!DH$8,'Term Pricing'!$C$1083:$C$1262,0))*$E236*$F236)+(DH$135*INDEX('Term Pricing'!$T$1083:$T$1262,MATCH('Project 1'!DH$8,'Term Pricing'!$C$1083:$C$1262,0))*$E236*(1-$F236))</f>
        <v>0</v>
      </c>
      <c r="DI236" s="212">
        <f ca="1">(DI$135*INDEX('Term Pricing'!$S$1083:$S$1262,MATCH('Project 1'!DI$8,'Term Pricing'!$C$1083:$C$1262,0))*$E236*$F236)+(DI$135*INDEX('Term Pricing'!$T$1083:$T$1262,MATCH('Project 1'!DI$8,'Term Pricing'!$C$1083:$C$1262,0))*$E236*(1-$F236))</f>
        <v>0</v>
      </c>
      <c r="DJ236" s="212">
        <f ca="1">(DJ$135*INDEX('Term Pricing'!$S$1083:$S$1262,MATCH('Project 1'!DJ$8,'Term Pricing'!$C$1083:$C$1262,0))*$E236*$F236)+(DJ$135*INDEX('Term Pricing'!$T$1083:$T$1262,MATCH('Project 1'!DJ$8,'Term Pricing'!$C$1083:$C$1262,0))*$E236*(1-$F236))</f>
        <v>0</v>
      </c>
      <c r="DK236" s="212">
        <f ca="1">(DK$135*INDEX('Term Pricing'!$S$1083:$S$1262,MATCH('Project 1'!DK$8,'Term Pricing'!$C$1083:$C$1262,0))*$E236*$F236)+(DK$135*INDEX('Term Pricing'!$T$1083:$T$1262,MATCH('Project 1'!DK$8,'Term Pricing'!$C$1083:$C$1262,0))*$E236*(1-$F236))</f>
        <v>0</v>
      </c>
      <c r="DL236" s="212">
        <f ca="1">(DL$135*INDEX('Term Pricing'!$S$1083:$S$1262,MATCH('Project 1'!DL$8,'Term Pricing'!$C$1083:$C$1262,0))*$E236*$F236)+(DL$135*INDEX('Term Pricing'!$T$1083:$T$1262,MATCH('Project 1'!DL$8,'Term Pricing'!$C$1083:$C$1262,0))*$E236*(1-$F236))</f>
        <v>0</v>
      </c>
      <c r="DM236" s="212">
        <f ca="1">(DM$135*INDEX('Term Pricing'!$S$1083:$S$1262,MATCH('Project 1'!DM$8,'Term Pricing'!$C$1083:$C$1262,0))*$E236*$F236)+(DM$135*INDEX('Term Pricing'!$T$1083:$T$1262,MATCH('Project 1'!DM$8,'Term Pricing'!$C$1083:$C$1262,0))*$E236*(1-$F236))</f>
        <v>0</v>
      </c>
      <c r="DN236" s="212">
        <f ca="1">(DN$135*INDEX('Term Pricing'!$S$1083:$S$1262,MATCH('Project 1'!DN$8,'Term Pricing'!$C$1083:$C$1262,0))*$E236*$F236)+(DN$135*INDEX('Term Pricing'!$T$1083:$T$1262,MATCH('Project 1'!DN$8,'Term Pricing'!$C$1083:$C$1262,0))*$E236*(1-$F236))</f>
        <v>0</v>
      </c>
      <c r="DO236" s="212">
        <f ca="1">(DO$135*INDEX('Term Pricing'!$S$1083:$S$1262,MATCH('Project 1'!DO$8,'Term Pricing'!$C$1083:$C$1262,0))*$E236*$F236)+(DO$135*INDEX('Term Pricing'!$T$1083:$T$1262,MATCH('Project 1'!DO$8,'Term Pricing'!$C$1083:$C$1262,0))*$E236*(1-$F236))</f>
        <v>0</v>
      </c>
      <c r="DP236" s="212">
        <f ca="1">(DP$135*INDEX('Term Pricing'!$S$1083:$S$1262,MATCH('Project 1'!DP$8,'Term Pricing'!$C$1083:$C$1262,0))*$E236*$F236)+(DP$135*INDEX('Term Pricing'!$T$1083:$T$1262,MATCH('Project 1'!DP$8,'Term Pricing'!$C$1083:$C$1262,0))*$E236*(1-$F236))</f>
        <v>0</v>
      </c>
      <c r="DQ236" s="212">
        <f ca="1">(DQ$135*INDEX('Term Pricing'!$S$1083:$S$1262,MATCH('Project 1'!DQ$8,'Term Pricing'!$C$1083:$C$1262,0))*$E236*$F236)+(DQ$135*INDEX('Term Pricing'!$T$1083:$T$1262,MATCH('Project 1'!DQ$8,'Term Pricing'!$C$1083:$C$1262,0))*$E236*(1-$F236))</f>
        <v>0</v>
      </c>
      <c r="DR236" s="212">
        <f ca="1">(DR$135*INDEX('Term Pricing'!$S$1083:$S$1262,MATCH('Project 1'!DR$8,'Term Pricing'!$C$1083:$C$1262,0))*$E236*$F236)+(DR$135*INDEX('Term Pricing'!$T$1083:$T$1262,MATCH('Project 1'!DR$8,'Term Pricing'!$C$1083:$C$1262,0))*$E236*(1-$F236))</f>
        <v>0</v>
      </c>
      <c r="DS236" s="212">
        <f ca="1">(DS$135*INDEX('Term Pricing'!$S$1083:$S$1262,MATCH('Project 1'!DS$8,'Term Pricing'!$C$1083:$C$1262,0))*$E236*$F236)+(DS$135*INDEX('Term Pricing'!$T$1083:$T$1262,MATCH('Project 1'!DS$8,'Term Pricing'!$C$1083:$C$1262,0))*$E236*(1-$F236))</f>
        <v>0</v>
      </c>
      <c r="DT236" s="212">
        <f ca="1">(DT$135*INDEX('Term Pricing'!$S$1083:$S$1262,MATCH('Project 1'!DT$8,'Term Pricing'!$C$1083:$C$1262,0))*$E236*$F236)+(DT$135*INDEX('Term Pricing'!$T$1083:$T$1262,MATCH('Project 1'!DT$8,'Term Pricing'!$C$1083:$C$1262,0))*$E236*(1-$F236))</f>
        <v>0</v>
      </c>
      <c r="DU236" s="212">
        <f ca="1">(DU$135*INDEX('Term Pricing'!$S$1083:$S$1262,MATCH('Project 1'!DU$8,'Term Pricing'!$C$1083:$C$1262,0))*$E236*$F236)+(DU$135*INDEX('Term Pricing'!$T$1083:$T$1262,MATCH('Project 1'!DU$8,'Term Pricing'!$C$1083:$C$1262,0))*$E236*(1-$F236))</f>
        <v>0</v>
      </c>
      <c r="DV236" s="212">
        <f ca="1">(DV$135*INDEX('Term Pricing'!$S$1083:$S$1262,MATCH('Project 1'!DV$8,'Term Pricing'!$C$1083:$C$1262,0))*$E236*$F236)+(DV$135*INDEX('Term Pricing'!$T$1083:$T$1262,MATCH('Project 1'!DV$8,'Term Pricing'!$C$1083:$C$1262,0))*$E236*(1-$F236))</f>
        <v>0</v>
      </c>
      <c r="DW236" s="212">
        <f ca="1">(DW$135*INDEX('Term Pricing'!$S$1083:$S$1262,MATCH('Project 1'!DW$8,'Term Pricing'!$C$1083:$C$1262,0))*$E236*$F236)+(DW$135*INDEX('Term Pricing'!$T$1083:$T$1262,MATCH('Project 1'!DW$8,'Term Pricing'!$C$1083:$C$1262,0))*$E236*(1-$F236))</f>
        <v>0</v>
      </c>
      <c r="DX236" s="212">
        <f ca="1">(DX$135*INDEX('Term Pricing'!$S$1083:$S$1262,MATCH('Project 1'!DX$8,'Term Pricing'!$C$1083:$C$1262,0))*$E236*$F236)+(DX$135*INDEX('Term Pricing'!$T$1083:$T$1262,MATCH('Project 1'!DX$8,'Term Pricing'!$C$1083:$C$1262,0))*$E236*(1-$F236))</f>
        <v>0</v>
      </c>
      <c r="DY236" s="212">
        <f ca="1">(DY$135*INDEX('Term Pricing'!$S$1083:$S$1262,MATCH('Project 1'!DY$8,'Term Pricing'!$C$1083:$C$1262,0))*$E236*$F236)+(DY$135*INDEX('Term Pricing'!$T$1083:$T$1262,MATCH('Project 1'!DY$8,'Term Pricing'!$C$1083:$C$1262,0))*$E236*(1-$F236))</f>
        <v>0</v>
      </c>
      <c r="DZ236" s="212">
        <f ca="1">(DZ$135*INDEX('Term Pricing'!$S$1083:$S$1262,MATCH('Project 1'!DZ$8,'Term Pricing'!$C$1083:$C$1262,0))*$E236*$F236)+(DZ$135*INDEX('Term Pricing'!$T$1083:$T$1262,MATCH('Project 1'!DZ$8,'Term Pricing'!$C$1083:$C$1262,0))*$E236*(1-$F236))</f>
        <v>0</v>
      </c>
    </row>
    <row r="237" spans="1:130" outlineLevel="1">
      <c r="A237" s="151"/>
      <c r="C237" s="34" t="s">
        <v>263</v>
      </c>
      <c r="E237" s="70">
        <f>Inputs!H163</f>
        <v>0</v>
      </c>
      <c r="F237" s="70">
        <f>Inputs!I163</f>
        <v>0</v>
      </c>
      <c r="G237" s="54" t="s">
        <v>83</v>
      </c>
      <c r="H237" s="279">
        <f ca="1">IFERROR(SUM($J237:$DZ237)/(SUM($J$135:$DZ$135)*E237),0)</f>
        <v>0</v>
      </c>
      <c r="I237" s="29"/>
      <c r="J237" s="212">
        <f ca="1">(J$135*INDEX('Term Pricing'!$S$1268:$S$1447,MATCH('Project 1'!J$8,'Term Pricing'!$C$1268:$C$1447,0))*$E237*$F237)+(J$135*INDEX('Term Pricing'!$T$1268:$T$1447,MATCH('Project 1'!J$8,'Term Pricing'!$C$1268:$C$1447,0))*$E237*(1-$F237))</f>
        <v>0</v>
      </c>
      <c r="K237" s="212">
        <f ca="1">(K$135*INDEX('Term Pricing'!$S$1268:$S$1447,MATCH('Project 1'!K$8,'Term Pricing'!$C$1268:$C$1447,0))*$E237*$F237)+(K$135*INDEX('Term Pricing'!$T$1268:$T$1447,MATCH('Project 1'!K$8,'Term Pricing'!$C$1268:$C$1447,0))*$E237*(1-$F237))</f>
        <v>0</v>
      </c>
      <c r="L237" s="212">
        <f ca="1">(L$135*INDEX('Term Pricing'!$S$1268:$S$1447,MATCH('Project 1'!L$8,'Term Pricing'!$C$1268:$C$1447,0))*$E237*$F237)+(L$135*INDEX('Term Pricing'!$T$1268:$T$1447,MATCH('Project 1'!L$8,'Term Pricing'!$C$1268:$C$1447,0))*$E237*(1-$F237))</f>
        <v>0</v>
      </c>
      <c r="M237" s="212">
        <f ca="1">(M$135*INDEX('Term Pricing'!$S$1268:$S$1447,MATCH('Project 1'!M$8,'Term Pricing'!$C$1268:$C$1447,0))*$E237*$F237)+(M$135*INDEX('Term Pricing'!$T$1268:$T$1447,MATCH('Project 1'!M$8,'Term Pricing'!$C$1268:$C$1447,0))*$E237*(1-$F237))</f>
        <v>0</v>
      </c>
      <c r="N237" s="212">
        <f ca="1">(N$135*INDEX('Term Pricing'!$S$1268:$S$1447,MATCH('Project 1'!N$8,'Term Pricing'!$C$1268:$C$1447,0))*$E237*$F237)+(N$135*INDEX('Term Pricing'!$T$1268:$T$1447,MATCH('Project 1'!N$8,'Term Pricing'!$C$1268:$C$1447,0))*$E237*(1-$F237))</f>
        <v>0</v>
      </c>
      <c r="O237" s="212">
        <f ca="1">(O$135*INDEX('Term Pricing'!$S$1268:$S$1447,MATCH('Project 1'!O$8,'Term Pricing'!$C$1268:$C$1447,0))*$E237*$F237)+(O$135*INDEX('Term Pricing'!$T$1268:$T$1447,MATCH('Project 1'!O$8,'Term Pricing'!$C$1268:$C$1447,0))*$E237*(1-$F237))</f>
        <v>0</v>
      </c>
      <c r="P237" s="212">
        <f ca="1">(P$135*INDEX('Term Pricing'!$S$1268:$S$1447,MATCH('Project 1'!P$8,'Term Pricing'!$C$1268:$C$1447,0))*$E237*$F237)+(P$135*INDEX('Term Pricing'!$T$1268:$T$1447,MATCH('Project 1'!P$8,'Term Pricing'!$C$1268:$C$1447,0))*$E237*(1-$F237))</f>
        <v>0</v>
      </c>
      <c r="Q237" s="212">
        <f ca="1">(Q$135*INDEX('Term Pricing'!$S$1268:$S$1447,MATCH('Project 1'!Q$8,'Term Pricing'!$C$1268:$C$1447,0))*$E237*$F237)+(Q$135*INDEX('Term Pricing'!$T$1268:$T$1447,MATCH('Project 1'!Q$8,'Term Pricing'!$C$1268:$C$1447,0))*$E237*(1-$F237))</f>
        <v>0</v>
      </c>
      <c r="R237" s="212">
        <f ca="1">(R$135*INDEX('Term Pricing'!$S$1268:$S$1447,MATCH('Project 1'!R$8,'Term Pricing'!$C$1268:$C$1447,0))*$E237*$F237)+(R$135*INDEX('Term Pricing'!$T$1268:$T$1447,MATCH('Project 1'!R$8,'Term Pricing'!$C$1268:$C$1447,0))*$E237*(1-$F237))</f>
        <v>0</v>
      </c>
      <c r="S237" s="212">
        <f ca="1">(S$135*INDEX('Term Pricing'!$S$1268:$S$1447,MATCH('Project 1'!S$8,'Term Pricing'!$C$1268:$C$1447,0))*$E237*$F237)+(S$135*INDEX('Term Pricing'!$T$1268:$T$1447,MATCH('Project 1'!S$8,'Term Pricing'!$C$1268:$C$1447,0))*$E237*(1-$F237))</f>
        <v>0</v>
      </c>
      <c r="T237" s="212">
        <f ca="1">(T$135*INDEX('Term Pricing'!$S$1268:$S$1447,MATCH('Project 1'!T$8,'Term Pricing'!$C$1268:$C$1447,0))*$E237*$F237)+(T$135*INDEX('Term Pricing'!$T$1268:$T$1447,MATCH('Project 1'!T$8,'Term Pricing'!$C$1268:$C$1447,0))*$E237*(1-$F237))</f>
        <v>0</v>
      </c>
      <c r="U237" s="212">
        <f ca="1">(U$135*INDEX('Term Pricing'!$S$1268:$S$1447,MATCH('Project 1'!U$8,'Term Pricing'!$C$1268:$C$1447,0))*$E237*$F237)+(U$135*INDEX('Term Pricing'!$T$1268:$T$1447,MATCH('Project 1'!U$8,'Term Pricing'!$C$1268:$C$1447,0))*$E237*(1-$F237))</f>
        <v>0</v>
      </c>
      <c r="V237" s="212">
        <f ca="1">(V$135*INDEX('Term Pricing'!$S$1268:$S$1447,MATCH('Project 1'!V$8,'Term Pricing'!$C$1268:$C$1447,0))*$E237*$F237)+(V$135*INDEX('Term Pricing'!$T$1268:$T$1447,MATCH('Project 1'!V$8,'Term Pricing'!$C$1268:$C$1447,0))*$E237*(1-$F237))</f>
        <v>0</v>
      </c>
      <c r="W237" s="212">
        <f ca="1">(W$135*INDEX('Term Pricing'!$S$1268:$S$1447,MATCH('Project 1'!W$8,'Term Pricing'!$C$1268:$C$1447,0))*$E237*$F237)+(W$135*INDEX('Term Pricing'!$T$1268:$T$1447,MATCH('Project 1'!W$8,'Term Pricing'!$C$1268:$C$1447,0))*$E237*(1-$F237))</f>
        <v>0</v>
      </c>
      <c r="X237" s="212">
        <f ca="1">(X$135*INDEX('Term Pricing'!$S$1268:$S$1447,MATCH('Project 1'!X$8,'Term Pricing'!$C$1268:$C$1447,0))*$E237*$F237)+(X$135*INDEX('Term Pricing'!$T$1268:$T$1447,MATCH('Project 1'!X$8,'Term Pricing'!$C$1268:$C$1447,0))*$E237*(1-$F237))</f>
        <v>0</v>
      </c>
      <c r="Y237" s="212">
        <f ca="1">(Y$135*INDEX('Term Pricing'!$S$1268:$S$1447,MATCH('Project 1'!Y$8,'Term Pricing'!$C$1268:$C$1447,0))*$E237*$F237)+(Y$135*INDEX('Term Pricing'!$T$1268:$T$1447,MATCH('Project 1'!Y$8,'Term Pricing'!$C$1268:$C$1447,0))*$E237*(1-$F237))</f>
        <v>0</v>
      </c>
      <c r="Z237" s="212">
        <f ca="1">(Z$135*INDEX('Term Pricing'!$S$1268:$S$1447,MATCH('Project 1'!Z$8,'Term Pricing'!$C$1268:$C$1447,0))*$E237*$F237)+(Z$135*INDEX('Term Pricing'!$T$1268:$T$1447,MATCH('Project 1'!Z$8,'Term Pricing'!$C$1268:$C$1447,0))*$E237*(1-$F237))</f>
        <v>0</v>
      </c>
      <c r="AA237" s="212">
        <f ca="1">(AA$135*INDEX('Term Pricing'!$S$1268:$S$1447,MATCH('Project 1'!AA$8,'Term Pricing'!$C$1268:$C$1447,0))*$E237*$F237)+(AA$135*INDEX('Term Pricing'!$T$1268:$T$1447,MATCH('Project 1'!AA$8,'Term Pricing'!$C$1268:$C$1447,0))*$E237*(1-$F237))</f>
        <v>0</v>
      </c>
      <c r="AB237" s="212">
        <f ca="1">(AB$135*INDEX('Term Pricing'!$S$1268:$S$1447,MATCH('Project 1'!AB$8,'Term Pricing'!$C$1268:$C$1447,0))*$E237*$F237)+(AB$135*INDEX('Term Pricing'!$T$1268:$T$1447,MATCH('Project 1'!AB$8,'Term Pricing'!$C$1268:$C$1447,0))*$E237*(1-$F237))</f>
        <v>0</v>
      </c>
      <c r="AC237" s="212">
        <f ca="1">(AC$135*INDEX('Term Pricing'!$S$1268:$S$1447,MATCH('Project 1'!AC$8,'Term Pricing'!$C$1268:$C$1447,0))*$E237*$F237)+(AC$135*INDEX('Term Pricing'!$T$1268:$T$1447,MATCH('Project 1'!AC$8,'Term Pricing'!$C$1268:$C$1447,0))*$E237*(1-$F237))</f>
        <v>0</v>
      </c>
      <c r="AD237" s="212">
        <f ca="1">(AD$135*INDEX('Term Pricing'!$S$1268:$S$1447,MATCH('Project 1'!AD$8,'Term Pricing'!$C$1268:$C$1447,0))*$E237*$F237)+(AD$135*INDEX('Term Pricing'!$T$1268:$T$1447,MATCH('Project 1'!AD$8,'Term Pricing'!$C$1268:$C$1447,0))*$E237*(1-$F237))</f>
        <v>0</v>
      </c>
      <c r="AE237" s="212">
        <f ca="1">(AE$135*INDEX('Term Pricing'!$S$1268:$S$1447,MATCH('Project 1'!AE$8,'Term Pricing'!$C$1268:$C$1447,0))*$E237*$F237)+(AE$135*INDEX('Term Pricing'!$T$1268:$T$1447,MATCH('Project 1'!AE$8,'Term Pricing'!$C$1268:$C$1447,0))*$E237*(1-$F237))</f>
        <v>0</v>
      </c>
      <c r="AF237" s="212">
        <f ca="1">(AF$135*INDEX('Term Pricing'!$S$1268:$S$1447,MATCH('Project 1'!AF$8,'Term Pricing'!$C$1268:$C$1447,0))*$E237*$F237)+(AF$135*INDEX('Term Pricing'!$T$1268:$T$1447,MATCH('Project 1'!AF$8,'Term Pricing'!$C$1268:$C$1447,0))*$E237*(1-$F237))</f>
        <v>0</v>
      </c>
      <c r="AG237" s="212">
        <f ca="1">(AG$135*INDEX('Term Pricing'!$S$1268:$S$1447,MATCH('Project 1'!AG$8,'Term Pricing'!$C$1268:$C$1447,0))*$E237*$F237)+(AG$135*INDEX('Term Pricing'!$T$1268:$T$1447,MATCH('Project 1'!AG$8,'Term Pricing'!$C$1268:$C$1447,0))*$E237*(1-$F237))</f>
        <v>0</v>
      </c>
      <c r="AH237" s="212">
        <f ca="1">(AH$135*INDEX('Term Pricing'!$S$1268:$S$1447,MATCH('Project 1'!AH$8,'Term Pricing'!$C$1268:$C$1447,0))*$E237*$F237)+(AH$135*INDEX('Term Pricing'!$T$1268:$T$1447,MATCH('Project 1'!AH$8,'Term Pricing'!$C$1268:$C$1447,0))*$E237*(1-$F237))</f>
        <v>0</v>
      </c>
      <c r="AI237" s="212">
        <f ca="1">(AI$135*INDEX('Term Pricing'!$S$1268:$S$1447,MATCH('Project 1'!AI$8,'Term Pricing'!$C$1268:$C$1447,0))*$E237*$F237)+(AI$135*INDEX('Term Pricing'!$T$1268:$T$1447,MATCH('Project 1'!AI$8,'Term Pricing'!$C$1268:$C$1447,0))*$E237*(1-$F237))</f>
        <v>0</v>
      </c>
      <c r="AJ237" s="212">
        <f ca="1">(AJ$135*INDEX('Term Pricing'!$S$1268:$S$1447,MATCH('Project 1'!AJ$8,'Term Pricing'!$C$1268:$C$1447,0))*$E237*$F237)+(AJ$135*INDEX('Term Pricing'!$T$1268:$T$1447,MATCH('Project 1'!AJ$8,'Term Pricing'!$C$1268:$C$1447,0))*$E237*(1-$F237))</f>
        <v>0</v>
      </c>
      <c r="AK237" s="212">
        <f ca="1">(AK$135*INDEX('Term Pricing'!$S$1268:$S$1447,MATCH('Project 1'!AK$8,'Term Pricing'!$C$1268:$C$1447,0))*$E237*$F237)+(AK$135*INDEX('Term Pricing'!$T$1268:$T$1447,MATCH('Project 1'!AK$8,'Term Pricing'!$C$1268:$C$1447,0))*$E237*(1-$F237))</f>
        <v>0</v>
      </c>
      <c r="AL237" s="212">
        <f ca="1">(AL$135*INDEX('Term Pricing'!$S$1268:$S$1447,MATCH('Project 1'!AL$8,'Term Pricing'!$C$1268:$C$1447,0))*$E237*$F237)+(AL$135*INDEX('Term Pricing'!$T$1268:$T$1447,MATCH('Project 1'!AL$8,'Term Pricing'!$C$1268:$C$1447,0))*$E237*(1-$F237))</f>
        <v>0</v>
      </c>
      <c r="AM237" s="212">
        <f ca="1">(AM$135*INDEX('Term Pricing'!$S$1268:$S$1447,MATCH('Project 1'!AM$8,'Term Pricing'!$C$1268:$C$1447,0))*$E237*$F237)+(AM$135*INDEX('Term Pricing'!$T$1268:$T$1447,MATCH('Project 1'!AM$8,'Term Pricing'!$C$1268:$C$1447,0))*$E237*(1-$F237))</f>
        <v>0</v>
      </c>
      <c r="AN237" s="212">
        <f ca="1">(AN$135*INDEX('Term Pricing'!$S$1268:$S$1447,MATCH('Project 1'!AN$8,'Term Pricing'!$C$1268:$C$1447,0))*$E237*$F237)+(AN$135*INDEX('Term Pricing'!$T$1268:$T$1447,MATCH('Project 1'!AN$8,'Term Pricing'!$C$1268:$C$1447,0))*$E237*(1-$F237))</f>
        <v>0</v>
      </c>
      <c r="AO237" s="212">
        <f ca="1">(AO$135*INDEX('Term Pricing'!$S$1268:$S$1447,MATCH('Project 1'!AO$8,'Term Pricing'!$C$1268:$C$1447,0))*$E237*$F237)+(AO$135*INDEX('Term Pricing'!$T$1268:$T$1447,MATCH('Project 1'!AO$8,'Term Pricing'!$C$1268:$C$1447,0))*$E237*(1-$F237))</f>
        <v>0</v>
      </c>
      <c r="AP237" s="212">
        <f ca="1">(AP$135*INDEX('Term Pricing'!$S$1268:$S$1447,MATCH('Project 1'!AP$8,'Term Pricing'!$C$1268:$C$1447,0))*$E237*$F237)+(AP$135*INDEX('Term Pricing'!$T$1268:$T$1447,MATCH('Project 1'!AP$8,'Term Pricing'!$C$1268:$C$1447,0))*$E237*(1-$F237))</f>
        <v>0</v>
      </c>
      <c r="AQ237" s="212">
        <f ca="1">(AQ$135*INDEX('Term Pricing'!$S$1268:$S$1447,MATCH('Project 1'!AQ$8,'Term Pricing'!$C$1268:$C$1447,0))*$E237*$F237)+(AQ$135*INDEX('Term Pricing'!$T$1268:$T$1447,MATCH('Project 1'!AQ$8,'Term Pricing'!$C$1268:$C$1447,0))*$E237*(1-$F237))</f>
        <v>0</v>
      </c>
      <c r="AR237" s="212">
        <f ca="1">(AR$135*INDEX('Term Pricing'!$S$1268:$S$1447,MATCH('Project 1'!AR$8,'Term Pricing'!$C$1268:$C$1447,0))*$E237*$F237)+(AR$135*INDEX('Term Pricing'!$T$1268:$T$1447,MATCH('Project 1'!AR$8,'Term Pricing'!$C$1268:$C$1447,0))*$E237*(1-$F237))</f>
        <v>0</v>
      </c>
      <c r="AS237" s="212">
        <f ca="1">(AS$135*INDEX('Term Pricing'!$S$1268:$S$1447,MATCH('Project 1'!AS$8,'Term Pricing'!$C$1268:$C$1447,0))*$E237*$F237)+(AS$135*INDEX('Term Pricing'!$T$1268:$T$1447,MATCH('Project 1'!AS$8,'Term Pricing'!$C$1268:$C$1447,0))*$E237*(1-$F237))</f>
        <v>0</v>
      </c>
      <c r="AT237" s="212">
        <f ca="1">(AT$135*INDEX('Term Pricing'!$S$1268:$S$1447,MATCH('Project 1'!AT$8,'Term Pricing'!$C$1268:$C$1447,0))*$E237*$F237)+(AT$135*INDEX('Term Pricing'!$T$1268:$T$1447,MATCH('Project 1'!AT$8,'Term Pricing'!$C$1268:$C$1447,0))*$E237*(1-$F237))</f>
        <v>0</v>
      </c>
      <c r="AU237" s="212">
        <f ca="1">(AU$135*INDEX('Term Pricing'!$S$1268:$S$1447,MATCH('Project 1'!AU$8,'Term Pricing'!$C$1268:$C$1447,0))*$E237*$F237)+(AU$135*INDEX('Term Pricing'!$T$1268:$T$1447,MATCH('Project 1'!AU$8,'Term Pricing'!$C$1268:$C$1447,0))*$E237*(1-$F237))</f>
        <v>0</v>
      </c>
      <c r="AV237" s="212">
        <f ca="1">(AV$135*INDEX('Term Pricing'!$S$1268:$S$1447,MATCH('Project 1'!AV$8,'Term Pricing'!$C$1268:$C$1447,0))*$E237*$F237)+(AV$135*INDEX('Term Pricing'!$T$1268:$T$1447,MATCH('Project 1'!AV$8,'Term Pricing'!$C$1268:$C$1447,0))*$E237*(1-$F237))</f>
        <v>0</v>
      </c>
      <c r="AW237" s="212">
        <f ca="1">(AW$135*INDEX('Term Pricing'!$S$1268:$S$1447,MATCH('Project 1'!AW$8,'Term Pricing'!$C$1268:$C$1447,0))*$E237*$F237)+(AW$135*INDEX('Term Pricing'!$T$1268:$T$1447,MATCH('Project 1'!AW$8,'Term Pricing'!$C$1268:$C$1447,0))*$E237*(1-$F237))</f>
        <v>0</v>
      </c>
      <c r="AX237" s="212">
        <f ca="1">(AX$135*INDEX('Term Pricing'!$S$1268:$S$1447,MATCH('Project 1'!AX$8,'Term Pricing'!$C$1268:$C$1447,0))*$E237*$F237)+(AX$135*INDEX('Term Pricing'!$T$1268:$T$1447,MATCH('Project 1'!AX$8,'Term Pricing'!$C$1268:$C$1447,0))*$E237*(1-$F237))</f>
        <v>0</v>
      </c>
      <c r="AY237" s="212">
        <f ca="1">(AY$135*INDEX('Term Pricing'!$S$1268:$S$1447,MATCH('Project 1'!AY$8,'Term Pricing'!$C$1268:$C$1447,0))*$E237*$F237)+(AY$135*INDEX('Term Pricing'!$T$1268:$T$1447,MATCH('Project 1'!AY$8,'Term Pricing'!$C$1268:$C$1447,0))*$E237*(1-$F237))</f>
        <v>0</v>
      </c>
      <c r="AZ237" s="212">
        <f ca="1">(AZ$135*INDEX('Term Pricing'!$S$1268:$S$1447,MATCH('Project 1'!AZ$8,'Term Pricing'!$C$1268:$C$1447,0))*$E237*$F237)+(AZ$135*INDEX('Term Pricing'!$T$1268:$T$1447,MATCH('Project 1'!AZ$8,'Term Pricing'!$C$1268:$C$1447,0))*$E237*(1-$F237))</f>
        <v>0</v>
      </c>
      <c r="BA237" s="212">
        <f ca="1">(BA$135*INDEX('Term Pricing'!$S$1268:$S$1447,MATCH('Project 1'!BA$8,'Term Pricing'!$C$1268:$C$1447,0))*$E237*$F237)+(BA$135*INDEX('Term Pricing'!$T$1268:$T$1447,MATCH('Project 1'!BA$8,'Term Pricing'!$C$1268:$C$1447,0))*$E237*(1-$F237))</f>
        <v>0</v>
      </c>
      <c r="BB237" s="212">
        <f ca="1">(BB$135*INDEX('Term Pricing'!$S$1268:$S$1447,MATCH('Project 1'!BB$8,'Term Pricing'!$C$1268:$C$1447,0))*$E237*$F237)+(BB$135*INDEX('Term Pricing'!$T$1268:$T$1447,MATCH('Project 1'!BB$8,'Term Pricing'!$C$1268:$C$1447,0))*$E237*(1-$F237))</f>
        <v>0</v>
      </c>
      <c r="BC237" s="212">
        <f ca="1">(BC$135*INDEX('Term Pricing'!$S$1268:$S$1447,MATCH('Project 1'!BC$8,'Term Pricing'!$C$1268:$C$1447,0))*$E237*$F237)+(BC$135*INDEX('Term Pricing'!$T$1268:$T$1447,MATCH('Project 1'!BC$8,'Term Pricing'!$C$1268:$C$1447,0))*$E237*(1-$F237))</f>
        <v>0</v>
      </c>
      <c r="BD237" s="212">
        <f ca="1">(BD$135*INDEX('Term Pricing'!$S$1268:$S$1447,MATCH('Project 1'!BD$8,'Term Pricing'!$C$1268:$C$1447,0))*$E237*$F237)+(BD$135*INDEX('Term Pricing'!$T$1268:$T$1447,MATCH('Project 1'!BD$8,'Term Pricing'!$C$1268:$C$1447,0))*$E237*(1-$F237))</f>
        <v>0</v>
      </c>
      <c r="BE237" s="212">
        <f ca="1">(BE$135*INDEX('Term Pricing'!$S$1268:$S$1447,MATCH('Project 1'!BE$8,'Term Pricing'!$C$1268:$C$1447,0))*$E237*$F237)+(BE$135*INDEX('Term Pricing'!$T$1268:$T$1447,MATCH('Project 1'!BE$8,'Term Pricing'!$C$1268:$C$1447,0))*$E237*(1-$F237))</f>
        <v>0</v>
      </c>
      <c r="BF237" s="212">
        <f ca="1">(BF$135*INDEX('Term Pricing'!$S$1268:$S$1447,MATCH('Project 1'!BF$8,'Term Pricing'!$C$1268:$C$1447,0))*$E237*$F237)+(BF$135*INDEX('Term Pricing'!$T$1268:$T$1447,MATCH('Project 1'!BF$8,'Term Pricing'!$C$1268:$C$1447,0))*$E237*(1-$F237))</f>
        <v>0</v>
      </c>
      <c r="BG237" s="212">
        <f ca="1">(BG$135*INDEX('Term Pricing'!$S$1268:$S$1447,MATCH('Project 1'!BG$8,'Term Pricing'!$C$1268:$C$1447,0))*$E237*$F237)+(BG$135*INDEX('Term Pricing'!$T$1268:$T$1447,MATCH('Project 1'!BG$8,'Term Pricing'!$C$1268:$C$1447,0))*$E237*(1-$F237))</f>
        <v>0</v>
      </c>
      <c r="BH237" s="212">
        <f ca="1">(BH$135*INDEX('Term Pricing'!$S$1268:$S$1447,MATCH('Project 1'!BH$8,'Term Pricing'!$C$1268:$C$1447,0))*$E237*$F237)+(BH$135*INDEX('Term Pricing'!$T$1268:$T$1447,MATCH('Project 1'!BH$8,'Term Pricing'!$C$1268:$C$1447,0))*$E237*(1-$F237))</f>
        <v>0</v>
      </c>
      <c r="BI237" s="212">
        <f ca="1">(BI$135*INDEX('Term Pricing'!$S$1268:$S$1447,MATCH('Project 1'!BI$8,'Term Pricing'!$C$1268:$C$1447,0))*$E237*$F237)+(BI$135*INDEX('Term Pricing'!$T$1268:$T$1447,MATCH('Project 1'!BI$8,'Term Pricing'!$C$1268:$C$1447,0))*$E237*(1-$F237))</f>
        <v>0</v>
      </c>
      <c r="BJ237" s="212">
        <f ca="1">(BJ$135*INDEX('Term Pricing'!$S$1268:$S$1447,MATCH('Project 1'!BJ$8,'Term Pricing'!$C$1268:$C$1447,0))*$E237*$F237)+(BJ$135*INDEX('Term Pricing'!$T$1268:$T$1447,MATCH('Project 1'!BJ$8,'Term Pricing'!$C$1268:$C$1447,0))*$E237*(1-$F237))</f>
        <v>0</v>
      </c>
      <c r="BK237" s="212">
        <f ca="1">(BK$135*INDEX('Term Pricing'!$S$1268:$S$1447,MATCH('Project 1'!BK$8,'Term Pricing'!$C$1268:$C$1447,0))*$E237*$F237)+(BK$135*INDEX('Term Pricing'!$T$1268:$T$1447,MATCH('Project 1'!BK$8,'Term Pricing'!$C$1268:$C$1447,0))*$E237*(1-$F237))</f>
        <v>0</v>
      </c>
      <c r="BL237" s="212">
        <f ca="1">(BL$135*INDEX('Term Pricing'!$S$1268:$S$1447,MATCH('Project 1'!BL$8,'Term Pricing'!$C$1268:$C$1447,0))*$E237*$F237)+(BL$135*INDEX('Term Pricing'!$T$1268:$T$1447,MATCH('Project 1'!BL$8,'Term Pricing'!$C$1268:$C$1447,0))*$E237*(1-$F237))</f>
        <v>0</v>
      </c>
      <c r="BM237" s="212">
        <f ca="1">(BM$135*INDEX('Term Pricing'!$S$1268:$S$1447,MATCH('Project 1'!BM$8,'Term Pricing'!$C$1268:$C$1447,0))*$E237*$F237)+(BM$135*INDEX('Term Pricing'!$T$1268:$T$1447,MATCH('Project 1'!BM$8,'Term Pricing'!$C$1268:$C$1447,0))*$E237*(1-$F237))</f>
        <v>0</v>
      </c>
      <c r="BN237" s="212">
        <f ca="1">(BN$135*INDEX('Term Pricing'!$S$1268:$S$1447,MATCH('Project 1'!BN$8,'Term Pricing'!$C$1268:$C$1447,0))*$E237*$F237)+(BN$135*INDEX('Term Pricing'!$T$1268:$T$1447,MATCH('Project 1'!BN$8,'Term Pricing'!$C$1268:$C$1447,0))*$E237*(1-$F237))</f>
        <v>0</v>
      </c>
      <c r="BO237" s="212">
        <f ca="1">(BO$135*INDEX('Term Pricing'!$S$1268:$S$1447,MATCH('Project 1'!BO$8,'Term Pricing'!$C$1268:$C$1447,0))*$E237*$F237)+(BO$135*INDEX('Term Pricing'!$T$1268:$T$1447,MATCH('Project 1'!BO$8,'Term Pricing'!$C$1268:$C$1447,0))*$E237*(1-$F237))</f>
        <v>0</v>
      </c>
      <c r="BP237" s="212">
        <f ca="1">(BP$135*INDEX('Term Pricing'!$S$1268:$S$1447,MATCH('Project 1'!BP$8,'Term Pricing'!$C$1268:$C$1447,0))*$E237*$F237)+(BP$135*INDEX('Term Pricing'!$T$1268:$T$1447,MATCH('Project 1'!BP$8,'Term Pricing'!$C$1268:$C$1447,0))*$E237*(1-$F237))</f>
        <v>0</v>
      </c>
      <c r="BQ237" s="212">
        <f ca="1">(BQ$135*INDEX('Term Pricing'!$S$1268:$S$1447,MATCH('Project 1'!BQ$8,'Term Pricing'!$C$1268:$C$1447,0))*$E237*$F237)+(BQ$135*INDEX('Term Pricing'!$T$1268:$T$1447,MATCH('Project 1'!BQ$8,'Term Pricing'!$C$1268:$C$1447,0))*$E237*(1-$F237))</f>
        <v>0</v>
      </c>
      <c r="BR237" s="212">
        <f ca="1">(BR$135*INDEX('Term Pricing'!$S$1268:$S$1447,MATCH('Project 1'!BR$8,'Term Pricing'!$C$1268:$C$1447,0))*$E237*$F237)+(BR$135*INDEX('Term Pricing'!$T$1268:$T$1447,MATCH('Project 1'!BR$8,'Term Pricing'!$C$1268:$C$1447,0))*$E237*(1-$F237))</f>
        <v>0</v>
      </c>
      <c r="BS237" s="212">
        <f ca="1">(BS$135*INDEX('Term Pricing'!$S$1268:$S$1447,MATCH('Project 1'!BS$8,'Term Pricing'!$C$1268:$C$1447,0))*$E237*$F237)+(BS$135*INDEX('Term Pricing'!$T$1268:$T$1447,MATCH('Project 1'!BS$8,'Term Pricing'!$C$1268:$C$1447,0))*$E237*(1-$F237))</f>
        <v>0</v>
      </c>
      <c r="BT237" s="212">
        <f ca="1">(BT$135*INDEX('Term Pricing'!$S$1268:$S$1447,MATCH('Project 1'!BT$8,'Term Pricing'!$C$1268:$C$1447,0))*$E237*$F237)+(BT$135*INDEX('Term Pricing'!$T$1268:$T$1447,MATCH('Project 1'!BT$8,'Term Pricing'!$C$1268:$C$1447,0))*$E237*(1-$F237))</f>
        <v>0</v>
      </c>
      <c r="BU237" s="212">
        <f ca="1">(BU$135*INDEX('Term Pricing'!$S$1268:$S$1447,MATCH('Project 1'!BU$8,'Term Pricing'!$C$1268:$C$1447,0))*$E237*$F237)+(BU$135*INDEX('Term Pricing'!$T$1268:$T$1447,MATCH('Project 1'!BU$8,'Term Pricing'!$C$1268:$C$1447,0))*$E237*(1-$F237))</f>
        <v>0</v>
      </c>
      <c r="BV237" s="212">
        <f ca="1">(BV$135*INDEX('Term Pricing'!$S$1268:$S$1447,MATCH('Project 1'!BV$8,'Term Pricing'!$C$1268:$C$1447,0))*$E237*$F237)+(BV$135*INDEX('Term Pricing'!$T$1268:$T$1447,MATCH('Project 1'!BV$8,'Term Pricing'!$C$1268:$C$1447,0))*$E237*(1-$F237))</f>
        <v>0</v>
      </c>
      <c r="BW237" s="212">
        <f ca="1">(BW$135*INDEX('Term Pricing'!$S$1268:$S$1447,MATCH('Project 1'!BW$8,'Term Pricing'!$C$1268:$C$1447,0))*$E237*$F237)+(BW$135*INDEX('Term Pricing'!$T$1268:$T$1447,MATCH('Project 1'!BW$8,'Term Pricing'!$C$1268:$C$1447,0))*$E237*(1-$F237))</f>
        <v>0</v>
      </c>
      <c r="BX237" s="212">
        <f ca="1">(BX$135*INDEX('Term Pricing'!$S$1268:$S$1447,MATCH('Project 1'!BX$8,'Term Pricing'!$C$1268:$C$1447,0))*$E237*$F237)+(BX$135*INDEX('Term Pricing'!$T$1268:$T$1447,MATCH('Project 1'!BX$8,'Term Pricing'!$C$1268:$C$1447,0))*$E237*(1-$F237))</f>
        <v>0</v>
      </c>
      <c r="BY237" s="212">
        <f ca="1">(BY$135*INDEX('Term Pricing'!$S$1268:$S$1447,MATCH('Project 1'!BY$8,'Term Pricing'!$C$1268:$C$1447,0))*$E237*$F237)+(BY$135*INDEX('Term Pricing'!$T$1268:$T$1447,MATCH('Project 1'!BY$8,'Term Pricing'!$C$1268:$C$1447,0))*$E237*(1-$F237))</f>
        <v>0</v>
      </c>
      <c r="BZ237" s="212">
        <f ca="1">(BZ$135*INDEX('Term Pricing'!$S$1268:$S$1447,MATCH('Project 1'!BZ$8,'Term Pricing'!$C$1268:$C$1447,0))*$E237*$F237)+(BZ$135*INDEX('Term Pricing'!$T$1268:$T$1447,MATCH('Project 1'!BZ$8,'Term Pricing'!$C$1268:$C$1447,0))*$E237*(1-$F237))</f>
        <v>0</v>
      </c>
      <c r="CA237" s="212">
        <f ca="1">(CA$135*INDEX('Term Pricing'!$S$1268:$S$1447,MATCH('Project 1'!CA$8,'Term Pricing'!$C$1268:$C$1447,0))*$E237*$F237)+(CA$135*INDEX('Term Pricing'!$T$1268:$T$1447,MATCH('Project 1'!CA$8,'Term Pricing'!$C$1268:$C$1447,0))*$E237*(1-$F237))</f>
        <v>0</v>
      </c>
      <c r="CB237" s="212">
        <f ca="1">(CB$135*INDEX('Term Pricing'!$S$1268:$S$1447,MATCH('Project 1'!CB$8,'Term Pricing'!$C$1268:$C$1447,0))*$E237*$F237)+(CB$135*INDEX('Term Pricing'!$T$1268:$T$1447,MATCH('Project 1'!CB$8,'Term Pricing'!$C$1268:$C$1447,0))*$E237*(1-$F237))</f>
        <v>0</v>
      </c>
      <c r="CC237" s="212">
        <f ca="1">(CC$135*INDEX('Term Pricing'!$S$1268:$S$1447,MATCH('Project 1'!CC$8,'Term Pricing'!$C$1268:$C$1447,0))*$E237*$F237)+(CC$135*INDEX('Term Pricing'!$T$1268:$T$1447,MATCH('Project 1'!CC$8,'Term Pricing'!$C$1268:$C$1447,0))*$E237*(1-$F237))</f>
        <v>0</v>
      </c>
      <c r="CD237" s="212">
        <f ca="1">(CD$135*INDEX('Term Pricing'!$S$1268:$S$1447,MATCH('Project 1'!CD$8,'Term Pricing'!$C$1268:$C$1447,0))*$E237*$F237)+(CD$135*INDEX('Term Pricing'!$T$1268:$T$1447,MATCH('Project 1'!CD$8,'Term Pricing'!$C$1268:$C$1447,0))*$E237*(1-$F237))</f>
        <v>0</v>
      </c>
      <c r="CE237" s="212">
        <f ca="1">(CE$135*INDEX('Term Pricing'!$S$1268:$S$1447,MATCH('Project 1'!CE$8,'Term Pricing'!$C$1268:$C$1447,0))*$E237*$F237)+(CE$135*INDEX('Term Pricing'!$T$1268:$T$1447,MATCH('Project 1'!CE$8,'Term Pricing'!$C$1268:$C$1447,0))*$E237*(1-$F237))</f>
        <v>0</v>
      </c>
      <c r="CF237" s="212">
        <f ca="1">(CF$135*INDEX('Term Pricing'!$S$1268:$S$1447,MATCH('Project 1'!CF$8,'Term Pricing'!$C$1268:$C$1447,0))*$E237*$F237)+(CF$135*INDEX('Term Pricing'!$T$1268:$T$1447,MATCH('Project 1'!CF$8,'Term Pricing'!$C$1268:$C$1447,0))*$E237*(1-$F237))</f>
        <v>0</v>
      </c>
      <c r="CG237" s="212">
        <f ca="1">(CG$135*INDEX('Term Pricing'!$S$1268:$S$1447,MATCH('Project 1'!CG$8,'Term Pricing'!$C$1268:$C$1447,0))*$E237*$F237)+(CG$135*INDEX('Term Pricing'!$T$1268:$T$1447,MATCH('Project 1'!CG$8,'Term Pricing'!$C$1268:$C$1447,0))*$E237*(1-$F237))</f>
        <v>0</v>
      </c>
      <c r="CH237" s="212">
        <f ca="1">(CH$135*INDEX('Term Pricing'!$S$1268:$S$1447,MATCH('Project 1'!CH$8,'Term Pricing'!$C$1268:$C$1447,0))*$E237*$F237)+(CH$135*INDEX('Term Pricing'!$T$1268:$T$1447,MATCH('Project 1'!CH$8,'Term Pricing'!$C$1268:$C$1447,0))*$E237*(1-$F237))</f>
        <v>0</v>
      </c>
      <c r="CI237" s="212">
        <f ca="1">(CI$135*INDEX('Term Pricing'!$S$1268:$S$1447,MATCH('Project 1'!CI$8,'Term Pricing'!$C$1268:$C$1447,0))*$E237*$F237)+(CI$135*INDEX('Term Pricing'!$T$1268:$T$1447,MATCH('Project 1'!CI$8,'Term Pricing'!$C$1268:$C$1447,0))*$E237*(1-$F237))</f>
        <v>0</v>
      </c>
      <c r="CJ237" s="212">
        <f ca="1">(CJ$135*INDEX('Term Pricing'!$S$1268:$S$1447,MATCH('Project 1'!CJ$8,'Term Pricing'!$C$1268:$C$1447,0))*$E237*$F237)+(CJ$135*INDEX('Term Pricing'!$T$1268:$T$1447,MATCH('Project 1'!CJ$8,'Term Pricing'!$C$1268:$C$1447,0))*$E237*(1-$F237))</f>
        <v>0</v>
      </c>
      <c r="CK237" s="212">
        <f ca="1">(CK$135*INDEX('Term Pricing'!$S$1268:$S$1447,MATCH('Project 1'!CK$8,'Term Pricing'!$C$1268:$C$1447,0))*$E237*$F237)+(CK$135*INDEX('Term Pricing'!$T$1268:$T$1447,MATCH('Project 1'!CK$8,'Term Pricing'!$C$1268:$C$1447,0))*$E237*(1-$F237))</f>
        <v>0</v>
      </c>
      <c r="CL237" s="212">
        <f ca="1">(CL$135*INDEX('Term Pricing'!$S$1268:$S$1447,MATCH('Project 1'!CL$8,'Term Pricing'!$C$1268:$C$1447,0))*$E237*$F237)+(CL$135*INDEX('Term Pricing'!$T$1268:$T$1447,MATCH('Project 1'!CL$8,'Term Pricing'!$C$1268:$C$1447,0))*$E237*(1-$F237))</f>
        <v>0</v>
      </c>
      <c r="CM237" s="212">
        <f ca="1">(CM$135*INDEX('Term Pricing'!$S$1268:$S$1447,MATCH('Project 1'!CM$8,'Term Pricing'!$C$1268:$C$1447,0))*$E237*$F237)+(CM$135*INDEX('Term Pricing'!$T$1268:$T$1447,MATCH('Project 1'!CM$8,'Term Pricing'!$C$1268:$C$1447,0))*$E237*(1-$F237))</f>
        <v>0</v>
      </c>
      <c r="CN237" s="212">
        <f ca="1">(CN$135*INDEX('Term Pricing'!$S$1268:$S$1447,MATCH('Project 1'!CN$8,'Term Pricing'!$C$1268:$C$1447,0))*$E237*$F237)+(CN$135*INDEX('Term Pricing'!$T$1268:$T$1447,MATCH('Project 1'!CN$8,'Term Pricing'!$C$1268:$C$1447,0))*$E237*(1-$F237))</f>
        <v>0</v>
      </c>
      <c r="CO237" s="212">
        <f ca="1">(CO$135*INDEX('Term Pricing'!$S$1268:$S$1447,MATCH('Project 1'!CO$8,'Term Pricing'!$C$1268:$C$1447,0))*$E237*$F237)+(CO$135*INDEX('Term Pricing'!$T$1268:$T$1447,MATCH('Project 1'!CO$8,'Term Pricing'!$C$1268:$C$1447,0))*$E237*(1-$F237))</f>
        <v>0</v>
      </c>
      <c r="CP237" s="212">
        <f ca="1">(CP$135*INDEX('Term Pricing'!$S$1268:$S$1447,MATCH('Project 1'!CP$8,'Term Pricing'!$C$1268:$C$1447,0))*$E237*$F237)+(CP$135*INDEX('Term Pricing'!$T$1268:$T$1447,MATCH('Project 1'!CP$8,'Term Pricing'!$C$1268:$C$1447,0))*$E237*(1-$F237))</f>
        <v>0</v>
      </c>
      <c r="CQ237" s="212">
        <f ca="1">(CQ$135*INDEX('Term Pricing'!$S$1268:$S$1447,MATCH('Project 1'!CQ$8,'Term Pricing'!$C$1268:$C$1447,0))*$E237*$F237)+(CQ$135*INDEX('Term Pricing'!$T$1268:$T$1447,MATCH('Project 1'!CQ$8,'Term Pricing'!$C$1268:$C$1447,0))*$E237*(1-$F237))</f>
        <v>0</v>
      </c>
      <c r="CR237" s="212">
        <f ca="1">(CR$135*INDEX('Term Pricing'!$S$1268:$S$1447,MATCH('Project 1'!CR$8,'Term Pricing'!$C$1268:$C$1447,0))*$E237*$F237)+(CR$135*INDEX('Term Pricing'!$T$1268:$T$1447,MATCH('Project 1'!CR$8,'Term Pricing'!$C$1268:$C$1447,0))*$E237*(1-$F237))</f>
        <v>0</v>
      </c>
      <c r="CS237" s="212">
        <f ca="1">(CS$135*INDEX('Term Pricing'!$S$1268:$S$1447,MATCH('Project 1'!CS$8,'Term Pricing'!$C$1268:$C$1447,0))*$E237*$F237)+(CS$135*INDEX('Term Pricing'!$T$1268:$T$1447,MATCH('Project 1'!CS$8,'Term Pricing'!$C$1268:$C$1447,0))*$E237*(1-$F237))</f>
        <v>0</v>
      </c>
      <c r="CT237" s="212">
        <f ca="1">(CT$135*INDEX('Term Pricing'!$S$1268:$S$1447,MATCH('Project 1'!CT$8,'Term Pricing'!$C$1268:$C$1447,0))*$E237*$F237)+(CT$135*INDEX('Term Pricing'!$T$1268:$T$1447,MATCH('Project 1'!CT$8,'Term Pricing'!$C$1268:$C$1447,0))*$E237*(1-$F237))</f>
        <v>0</v>
      </c>
      <c r="CU237" s="212">
        <f ca="1">(CU$135*INDEX('Term Pricing'!$S$1268:$S$1447,MATCH('Project 1'!CU$8,'Term Pricing'!$C$1268:$C$1447,0))*$E237*$F237)+(CU$135*INDEX('Term Pricing'!$T$1268:$T$1447,MATCH('Project 1'!CU$8,'Term Pricing'!$C$1268:$C$1447,0))*$E237*(1-$F237))</f>
        <v>0</v>
      </c>
      <c r="CV237" s="212">
        <f ca="1">(CV$135*INDEX('Term Pricing'!$S$1268:$S$1447,MATCH('Project 1'!CV$8,'Term Pricing'!$C$1268:$C$1447,0))*$E237*$F237)+(CV$135*INDEX('Term Pricing'!$T$1268:$T$1447,MATCH('Project 1'!CV$8,'Term Pricing'!$C$1268:$C$1447,0))*$E237*(1-$F237))</f>
        <v>0</v>
      </c>
      <c r="CW237" s="212">
        <f ca="1">(CW$135*INDEX('Term Pricing'!$S$1268:$S$1447,MATCH('Project 1'!CW$8,'Term Pricing'!$C$1268:$C$1447,0))*$E237*$F237)+(CW$135*INDEX('Term Pricing'!$T$1268:$T$1447,MATCH('Project 1'!CW$8,'Term Pricing'!$C$1268:$C$1447,0))*$E237*(1-$F237))</f>
        <v>0</v>
      </c>
      <c r="CX237" s="212">
        <f ca="1">(CX$135*INDEX('Term Pricing'!$S$1268:$S$1447,MATCH('Project 1'!CX$8,'Term Pricing'!$C$1268:$C$1447,0))*$E237*$F237)+(CX$135*INDEX('Term Pricing'!$T$1268:$T$1447,MATCH('Project 1'!CX$8,'Term Pricing'!$C$1268:$C$1447,0))*$E237*(1-$F237))</f>
        <v>0</v>
      </c>
      <c r="CY237" s="212">
        <f ca="1">(CY$135*INDEX('Term Pricing'!$S$1268:$S$1447,MATCH('Project 1'!CY$8,'Term Pricing'!$C$1268:$C$1447,0))*$E237*$F237)+(CY$135*INDEX('Term Pricing'!$T$1268:$T$1447,MATCH('Project 1'!CY$8,'Term Pricing'!$C$1268:$C$1447,0))*$E237*(1-$F237))</f>
        <v>0</v>
      </c>
      <c r="CZ237" s="212">
        <f ca="1">(CZ$135*INDEX('Term Pricing'!$S$1268:$S$1447,MATCH('Project 1'!CZ$8,'Term Pricing'!$C$1268:$C$1447,0))*$E237*$F237)+(CZ$135*INDEX('Term Pricing'!$T$1268:$T$1447,MATCH('Project 1'!CZ$8,'Term Pricing'!$C$1268:$C$1447,0))*$E237*(1-$F237))</f>
        <v>0</v>
      </c>
      <c r="DA237" s="212">
        <f ca="1">(DA$135*INDEX('Term Pricing'!$S$1268:$S$1447,MATCH('Project 1'!DA$8,'Term Pricing'!$C$1268:$C$1447,0))*$E237*$F237)+(DA$135*INDEX('Term Pricing'!$T$1268:$T$1447,MATCH('Project 1'!DA$8,'Term Pricing'!$C$1268:$C$1447,0))*$E237*(1-$F237))</f>
        <v>0</v>
      </c>
      <c r="DB237" s="212">
        <f ca="1">(DB$135*INDEX('Term Pricing'!$S$1268:$S$1447,MATCH('Project 1'!DB$8,'Term Pricing'!$C$1268:$C$1447,0))*$E237*$F237)+(DB$135*INDEX('Term Pricing'!$T$1268:$T$1447,MATCH('Project 1'!DB$8,'Term Pricing'!$C$1268:$C$1447,0))*$E237*(1-$F237))</f>
        <v>0</v>
      </c>
      <c r="DC237" s="212">
        <f ca="1">(DC$135*INDEX('Term Pricing'!$S$1268:$S$1447,MATCH('Project 1'!DC$8,'Term Pricing'!$C$1268:$C$1447,0))*$E237*$F237)+(DC$135*INDEX('Term Pricing'!$T$1268:$T$1447,MATCH('Project 1'!DC$8,'Term Pricing'!$C$1268:$C$1447,0))*$E237*(1-$F237))</f>
        <v>0</v>
      </c>
      <c r="DD237" s="212">
        <f ca="1">(DD$135*INDEX('Term Pricing'!$S$1268:$S$1447,MATCH('Project 1'!DD$8,'Term Pricing'!$C$1268:$C$1447,0))*$E237*$F237)+(DD$135*INDEX('Term Pricing'!$T$1268:$T$1447,MATCH('Project 1'!DD$8,'Term Pricing'!$C$1268:$C$1447,0))*$E237*(1-$F237))</f>
        <v>0</v>
      </c>
      <c r="DE237" s="212">
        <f ca="1">(DE$135*INDEX('Term Pricing'!$S$1268:$S$1447,MATCH('Project 1'!DE$8,'Term Pricing'!$C$1268:$C$1447,0))*$E237*$F237)+(DE$135*INDEX('Term Pricing'!$T$1268:$T$1447,MATCH('Project 1'!DE$8,'Term Pricing'!$C$1268:$C$1447,0))*$E237*(1-$F237))</f>
        <v>0</v>
      </c>
      <c r="DF237" s="212">
        <f ca="1">(DF$135*INDEX('Term Pricing'!$S$1268:$S$1447,MATCH('Project 1'!DF$8,'Term Pricing'!$C$1268:$C$1447,0))*$E237*$F237)+(DF$135*INDEX('Term Pricing'!$T$1268:$T$1447,MATCH('Project 1'!DF$8,'Term Pricing'!$C$1268:$C$1447,0))*$E237*(1-$F237))</f>
        <v>0</v>
      </c>
      <c r="DG237" s="212">
        <f ca="1">(DG$135*INDEX('Term Pricing'!$S$1268:$S$1447,MATCH('Project 1'!DG$8,'Term Pricing'!$C$1268:$C$1447,0))*$E237*$F237)+(DG$135*INDEX('Term Pricing'!$T$1268:$T$1447,MATCH('Project 1'!DG$8,'Term Pricing'!$C$1268:$C$1447,0))*$E237*(1-$F237))</f>
        <v>0</v>
      </c>
      <c r="DH237" s="212">
        <f ca="1">(DH$135*INDEX('Term Pricing'!$S$1268:$S$1447,MATCH('Project 1'!DH$8,'Term Pricing'!$C$1268:$C$1447,0))*$E237*$F237)+(DH$135*INDEX('Term Pricing'!$T$1268:$T$1447,MATCH('Project 1'!DH$8,'Term Pricing'!$C$1268:$C$1447,0))*$E237*(1-$F237))</f>
        <v>0</v>
      </c>
      <c r="DI237" s="212">
        <f ca="1">(DI$135*INDEX('Term Pricing'!$S$1268:$S$1447,MATCH('Project 1'!DI$8,'Term Pricing'!$C$1268:$C$1447,0))*$E237*$F237)+(DI$135*INDEX('Term Pricing'!$T$1268:$T$1447,MATCH('Project 1'!DI$8,'Term Pricing'!$C$1268:$C$1447,0))*$E237*(1-$F237))</f>
        <v>0</v>
      </c>
      <c r="DJ237" s="212">
        <f ca="1">(DJ$135*INDEX('Term Pricing'!$S$1268:$S$1447,MATCH('Project 1'!DJ$8,'Term Pricing'!$C$1268:$C$1447,0))*$E237*$F237)+(DJ$135*INDEX('Term Pricing'!$T$1268:$T$1447,MATCH('Project 1'!DJ$8,'Term Pricing'!$C$1268:$C$1447,0))*$E237*(1-$F237))</f>
        <v>0</v>
      </c>
      <c r="DK237" s="212">
        <f ca="1">(DK$135*INDEX('Term Pricing'!$S$1268:$S$1447,MATCH('Project 1'!DK$8,'Term Pricing'!$C$1268:$C$1447,0))*$E237*$F237)+(DK$135*INDEX('Term Pricing'!$T$1268:$T$1447,MATCH('Project 1'!DK$8,'Term Pricing'!$C$1268:$C$1447,0))*$E237*(1-$F237))</f>
        <v>0</v>
      </c>
      <c r="DL237" s="212">
        <f ca="1">(DL$135*INDEX('Term Pricing'!$S$1268:$S$1447,MATCH('Project 1'!DL$8,'Term Pricing'!$C$1268:$C$1447,0))*$E237*$F237)+(DL$135*INDEX('Term Pricing'!$T$1268:$T$1447,MATCH('Project 1'!DL$8,'Term Pricing'!$C$1268:$C$1447,0))*$E237*(1-$F237))</f>
        <v>0</v>
      </c>
      <c r="DM237" s="212">
        <f ca="1">(DM$135*INDEX('Term Pricing'!$S$1268:$S$1447,MATCH('Project 1'!DM$8,'Term Pricing'!$C$1268:$C$1447,0))*$E237*$F237)+(DM$135*INDEX('Term Pricing'!$T$1268:$T$1447,MATCH('Project 1'!DM$8,'Term Pricing'!$C$1268:$C$1447,0))*$E237*(1-$F237))</f>
        <v>0</v>
      </c>
      <c r="DN237" s="212">
        <f ca="1">(DN$135*INDEX('Term Pricing'!$S$1268:$S$1447,MATCH('Project 1'!DN$8,'Term Pricing'!$C$1268:$C$1447,0))*$E237*$F237)+(DN$135*INDEX('Term Pricing'!$T$1268:$T$1447,MATCH('Project 1'!DN$8,'Term Pricing'!$C$1268:$C$1447,0))*$E237*(1-$F237))</f>
        <v>0</v>
      </c>
      <c r="DO237" s="212">
        <f ca="1">(DO$135*INDEX('Term Pricing'!$S$1268:$S$1447,MATCH('Project 1'!DO$8,'Term Pricing'!$C$1268:$C$1447,0))*$E237*$F237)+(DO$135*INDEX('Term Pricing'!$T$1268:$T$1447,MATCH('Project 1'!DO$8,'Term Pricing'!$C$1268:$C$1447,0))*$E237*(1-$F237))</f>
        <v>0</v>
      </c>
      <c r="DP237" s="212">
        <f ca="1">(DP$135*INDEX('Term Pricing'!$S$1268:$S$1447,MATCH('Project 1'!DP$8,'Term Pricing'!$C$1268:$C$1447,0))*$E237*$F237)+(DP$135*INDEX('Term Pricing'!$T$1268:$T$1447,MATCH('Project 1'!DP$8,'Term Pricing'!$C$1268:$C$1447,0))*$E237*(1-$F237))</f>
        <v>0</v>
      </c>
      <c r="DQ237" s="212">
        <f ca="1">(DQ$135*INDEX('Term Pricing'!$S$1268:$S$1447,MATCH('Project 1'!DQ$8,'Term Pricing'!$C$1268:$C$1447,0))*$E237*$F237)+(DQ$135*INDEX('Term Pricing'!$T$1268:$T$1447,MATCH('Project 1'!DQ$8,'Term Pricing'!$C$1268:$C$1447,0))*$E237*(1-$F237))</f>
        <v>0</v>
      </c>
      <c r="DR237" s="212">
        <f ca="1">(DR$135*INDEX('Term Pricing'!$S$1268:$S$1447,MATCH('Project 1'!DR$8,'Term Pricing'!$C$1268:$C$1447,0))*$E237*$F237)+(DR$135*INDEX('Term Pricing'!$T$1268:$T$1447,MATCH('Project 1'!DR$8,'Term Pricing'!$C$1268:$C$1447,0))*$E237*(1-$F237))</f>
        <v>0</v>
      </c>
      <c r="DS237" s="212">
        <f ca="1">(DS$135*INDEX('Term Pricing'!$S$1268:$S$1447,MATCH('Project 1'!DS$8,'Term Pricing'!$C$1268:$C$1447,0))*$E237*$F237)+(DS$135*INDEX('Term Pricing'!$T$1268:$T$1447,MATCH('Project 1'!DS$8,'Term Pricing'!$C$1268:$C$1447,0))*$E237*(1-$F237))</f>
        <v>0</v>
      </c>
      <c r="DT237" s="212">
        <f ca="1">(DT$135*INDEX('Term Pricing'!$S$1268:$S$1447,MATCH('Project 1'!DT$8,'Term Pricing'!$C$1268:$C$1447,0))*$E237*$F237)+(DT$135*INDEX('Term Pricing'!$T$1268:$T$1447,MATCH('Project 1'!DT$8,'Term Pricing'!$C$1268:$C$1447,0))*$E237*(1-$F237))</f>
        <v>0</v>
      </c>
      <c r="DU237" s="212">
        <f ca="1">(DU$135*INDEX('Term Pricing'!$S$1268:$S$1447,MATCH('Project 1'!DU$8,'Term Pricing'!$C$1268:$C$1447,0))*$E237*$F237)+(DU$135*INDEX('Term Pricing'!$T$1268:$T$1447,MATCH('Project 1'!DU$8,'Term Pricing'!$C$1268:$C$1447,0))*$E237*(1-$F237))</f>
        <v>0</v>
      </c>
      <c r="DV237" s="212">
        <f ca="1">(DV$135*INDEX('Term Pricing'!$S$1268:$S$1447,MATCH('Project 1'!DV$8,'Term Pricing'!$C$1268:$C$1447,0))*$E237*$F237)+(DV$135*INDEX('Term Pricing'!$T$1268:$T$1447,MATCH('Project 1'!DV$8,'Term Pricing'!$C$1268:$C$1447,0))*$E237*(1-$F237))</f>
        <v>0</v>
      </c>
      <c r="DW237" s="212">
        <f ca="1">(DW$135*INDEX('Term Pricing'!$S$1268:$S$1447,MATCH('Project 1'!DW$8,'Term Pricing'!$C$1268:$C$1447,0))*$E237*$F237)+(DW$135*INDEX('Term Pricing'!$T$1268:$T$1447,MATCH('Project 1'!DW$8,'Term Pricing'!$C$1268:$C$1447,0))*$E237*(1-$F237))</f>
        <v>0</v>
      </c>
      <c r="DX237" s="212">
        <f ca="1">(DX$135*INDEX('Term Pricing'!$S$1268:$S$1447,MATCH('Project 1'!DX$8,'Term Pricing'!$C$1268:$C$1447,0))*$E237*$F237)+(DX$135*INDEX('Term Pricing'!$T$1268:$T$1447,MATCH('Project 1'!DX$8,'Term Pricing'!$C$1268:$C$1447,0))*$E237*(1-$F237))</f>
        <v>0</v>
      </c>
      <c r="DY237" s="212">
        <f ca="1">(DY$135*INDEX('Term Pricing'!$S$1268:$S$1447,MATCH('Project 1'!DY$8,'Term Pricing'!$C$1268:$C$1447,0))*$E237*$F237)+(DY$135*INDEX('Term Pricing'!$T$1268:$T$1447,MATCH('Project 1'!DY$8,'Term Pricing'!$C$1268:$C$1447,0))*$E237*(1-$F237))</f>
        <v>0</v>
      </c>
      <c r="DZ237" s="212">
        <f ca="1">(DZ$135*INDEX('Term Pricing'!$S$1268:$S$1447,MATCH('Project 1'!DZ$8,'Term Pricing'!$C$1268:$C$1447,0))*$E237*$F237)+(DZ$135*INDEX('Term Pricing'!$T$1268:$T$1447,MATCH('Project 1'!DZ$8,'Term Pricing'!$C$1268:$C$1447,0))*$E237*(1-$F237))</f>
        <v>0</v>
      </c>
    </row>
    <row r="238" spans="1:130" outlineLevel="1">
      <c r="A238" s="151"/>
      <c r="C238" s="34" t="s">
        <v>264</v>
      </c>
      <c r="E238" s="70">
        <f>Inputs!H164</f>
        <v>0</v>
      </c>
      <c r="F238" s="70">
        <f>Inputs!I164</f>
        <v>0</v>
      </c>
      <c r="G238" s="54" t="s">
        <v>83</v>
      </c>
      <c r="H238" s="279">
        <f ca="1">IFERROR(SUM($J238:$DZ238)/(SUM($J$135:$DZ$135)*E238),0)</f>
        <v>0</v>
      </c>
      <c r="I238" s="29"/>
      <c r="J238" s="212">
        <f ca="1">(J$135*INDEX('Term Pricing'!$S$1453:$S$1632,MATCH('Project 1'!J$8,'Term Pricing'!$C$1453:$C$1632,0))*$E238*$F238)+(J$135*INDEX('Term Pricing'!$T$1453:$T$1632,MATCH('Project 1'!J$8,'Term Pricing'!$C$1453:$C$1632,0))*$E238*(1-$F238))</f>
        <v>0</v>
      </c>
      <c r="K238" s="212">
        <f ca="1">(K$135*INDEX('Term Pricing'!$S$1453:$S$1632,MATCH('Project 1'!K$8,'Term Pricing'!$C$1453:$C$1632,0))*$E238*$F238)+(K$135*INDEX('Term Pricing'!$T$1453:$T$1632,MATCH('Project 1'!K$8,'Term Pricing'!$C$1453:$C$1632,0))*$E238*(1-$F238))</f>
        <v>0</v>
      </c>
      <c r="L238" s="212">
        <f ca="1">(L$135*INDEX('Term Pricing'!$S$1453:$S$1632,MATCH('Project 1'!L$8,'Term Pricing'!$C$1453:$C$1632,0))*$E238*$F238)+(L$135*INDEX('Term Pricing'!$T$1453:$T$1632,MATCH('Project 1'!L$8,'Term Pricing'!$C$1453:$C$1632,0))*$E238*(1-$F238))</f>
        <v>0</v>
      </c>
      <c r="M238" s="212">
        <f ca="1">(M$135*INDEX('Term Pricing'!$S$1453:$S$1632,MATCH('Project 1'!M$8,'Term Pricing'!$C$1453:$C$1632,0))*$E238*$F238)+(M$135*INDEX('Term Pricing'!$T$1453:$T$1632,MATCH('Project 1'!M$8,'Term Pricing'!$C$1453:$C$1632,0))*$E238*(1-$F238))</f>
        <v>0</v>
      </c>
      <c r="N238" s="212">
        <f ca="1">(N$135*INDEX('Term Pricing'!$S$1453:$S$1632,MATCH('Project 1'!N$8,'Term Pricing'!$C$1453:$C$1632,0))*$E238*$F238)+(N$135*INDEX('Term Pricing'!$T$1453:$T$1632,MATCH('Project 1'!N$8,'Term Pricing'!$C$1453:$C$1632,0))*$E238*(1-$F238))</f>
        <v>0</v>
      </c>
      <c r="O238" s="212">
        <f ca="1">(O$135*INDEX('Term Pricing'!$S$1453:$S$1632,MATCH('Project 1'!O$8,'Term Pricing'!$C$1453:$C$1632,0))*$E238*$F238)+(O$135*INDEX('Term Pricing'!$T$1453:$T$1632,MATCH('Project 1'!O$8,'Term Pricing'!$C$1453:$C$1632,0))*$E238*(1-$F238))</f>
        <v>0</v>
      </c>
      <c r="P238" s="212">
        <f ca="1">(P$135*INDEX('Term Pricing'!$S$1453:$S$1632,MATCH('Project 1'!P$8,'Term Pricing'!$C$1453:$C$1632,0))*$E238*$F238)+(P$135*INDEX('Term Pricing'!$T$1453:$T$1632,MATCH('Project 1'!P$8,'Term Pricing'!$C$1453:$C$1632,0))*$E238*(1-$F238))</f>
        <v>0</v>
      </c>
      <c r="Q238" s="212">
        <f ca="1">(Q$135*INDEX('Term Pricing'!$S$1453:$S$1632,MATCH('Project 1'!Q$8,'Term Pricing'!$C$1453:$C$1632,0))*$E238*$F238)+(Q$135*INDEX('Term Pricing'!$T$1453:$T$1632,MATCH('Project 1'!Q$8,'Term Pricing'!$C$1453:$C$1632,0))*$E238*(1-$F238))</f>
        <v>0</v>
      </c>
      <c r="R238" s="212">
        <f ca="1">(R$135*INDEX('Term Pricing'!$S$1453:$S$1632,MATCH('Project 1'!R$8,'Term Pricing'!$C$1453:$C$1632,0))*$E238*$F238)+(R$135*INDEX('Term Pricing'!$T$1453:$T$1632,MATCH('Project 1'!R$8,'Term Pricing'!$C$1453:$C$1632,0))*$E238*(1-$F238))</f>
        <v>0</v>
      </c>
      <c r="S238" s="212">
        <f ca="1">(S$135*INDEX('Term Pricing'!$S$1453:$S$1632,MATCH('Project 1'!S$8,'Term Pricing'!$C$1453:$C$1632,0))*$E238*$F238)+(S$135*INDEX('Term Pricing'!$T$1453:$T$1632,MATCH('Project 1'!S$8,'Term Pricing'!$C$1453:$C$1632,0))*$E238*(1-$F238))</f>
        <v>0</v>
      </c>
      <c r="T238" s="212">
        <f ca="1">(T$135*INDEX('Term Pricing'!$S$1453:$S$1632,MATCH('Project 1'!T$8,'Term Pricing'!$C$1453:$C$1632,0))*$E238*$F238)+(T$135*INDEX('Term Pricing'!$T$1453:$T$1632,MATCH('Project 1'!T$8,'Term Pricing'!$C$1453:$C$1632,0))*$E238*(1-$F238))</f>
        <v>0</v>
      </c>
      <c r="U238" s="212">
        <f ca="1">(U$135*INDEX('Term Pricing'!$S$1453:$S$1632,MATCH('Project 1'!U$8,'Term Pricing'!$C$1453:$C$1632,0))*$E238*$F238)+(U$135*INDEX('Term Pricing'!$T$1453:$T$1632,MATCH('Project 1'!U$8,'Term Pricing'!$C$1453:$C$1632,0))*$E238*(1-$F238))</f>
        <v>0</v>
      </c>
      <c r="V238" s="212">
        <f ca="1">(V$135*INDEX('Term Pricing'!$S$1453:$S$1632,MATCH('Project 1'!V$8,'Term Pricing'!$C$1453:$C$1632,0))*$E238*$F238)+(V$135*INDEX('Term Pricing'!$T$1453:$T$1632,MATCH('Project 1'!V$8,'Term Pricing'!$C$1453:$C$1632,0))*$E238*(1-$F238))</f>
        <v>0</v>
      </c>
      <c r="W238" s="212">
        <f ca="1">(W$135*INDEX('Term Pricing'!$S$1453:$S$1632,MATCH('Project 1'!W$8,'Term Pricing'!$C$1453:$C$1632,0))*$E238*$F238)+(W$135*INDEX('Term Pricing'!$T$1453:$T$1632,MATCH('Project 1'!W$8,'Term Pricing'!$C$1453:$C$1632,0))*$E238*(1-$F238))</f>
        <v>0</v>
      </c>
      <c r="X238" s="212">
        <f ca="1">(X$135*INDEX('Term Pricing'!$S$1453:$S$1632,MATCH('Project 1'!X$8,'Term Pricing'!$C$1453:$C$1632,0))*$E238*$F238)+(X$135*INDEX('Term Pricing'!$T$1453:$T$1632,MATCH('Project 1'!X$8,'Term Pricing'!$C$1453:$C$1632,0))*$E238*(1-$F238))</f>
        <v>0</v>
      </c>
      <c r="Y238" s="212">
        <f ca="1">(Y$135*INDEX('Term Pricing'!$S$1453:$S$1632,MATCH('Project 1'!Y$8,'Term Pricing'!$C$1453:$C$1632,0))*$E238*$F238)+(Y$135*INDEX('Term Pricing'!$T$1453:$T$1632,MATCH('Project 1'!Y$8,'Term Pricing'!$C$1453:$C$1632,0))*$E238*(1-$F238))</f>
        <v>0</v>
      </c>
      <c r="Z238" s="212">
        <f ca="1">(Z$135*INDEX('Term Pricing'!$S$1453:$S$1632,MATCH('Project 1'!Z$8,'Term Pricing'!$C$1453:$C$1632,0))*$E238*$F238)+(Z$135*INDEX('Term Pricing'!$T$1453:$T$1632,MATCH('Project 1'!Z$8,'Term Pricing'!$C$1453:$C$1632,0))*$E238*(1-$F238))</f>
        <v>0</v>
      </c>
      <c r="AA238" s="212">
        <f ca="1">(AA$135*INDEX('Term Pricing'!$S$1453:$S$1632,MATCH('Project 1'!AA$8,'Term Pricing'!$C$1453:$C$1632,0))*$E238*$F238)+(AA$135*INDEX('Term Pricing'!$T$1453:$T$1632,MATCH('Project 1'!AA$8,'Term Pricing'!$C$1453:$C$1632,0))*$E238*(1-$F238))</f>
        <v>0</v>
      </c>
      <c r="AB238" s="212">
        <f ca="1">(AB$135*INDEX('Term Pricing'!$S$1453:$S$1632,MATCH('Project 1'!AB$8,'Term Pricing'!$C$1453:$C$1632,0))*$E238*$F238)+(AB$135*INDEX('Term Pricing'!$T$1453:$T$1632,MATCH('Project 1'!AB$8,'Term Pricing'!$C$1453:$C$1632,0))*$E238*(1-$F238))</f>
        <v>0</v>
      </c>
      <c r="AC238" s="212">
        <f ca="1">(AC$135*INDEX('Term Pricing'!$S$1453:$S$1632,MATCH('Project 1'!AC$8,'Term Pricing'!$C$1453:$C$1632,0))*$E238*$F238)+(AC$135*INDEX('Term Pricing'!$T$1453:$T$1632,MATCH('Project 1'!AC$8,'Term Pricing'!$C$1453:$C$1632,0))*$E238*(1-$F238))</f>
        <v>0</v>
      </c>
      <c r="AD238" s="212">
        <f ca="1">(AD$135*INDEX('Term Pricing'!$S$1453:$S$1632,MATCH('Project 1'!AD$8,'Term Pricing'!$C$1453:$C$1632,0))*$E238*$F238)+(AD$135*INDEX('Term Pricing'!$T$1453:$T$1632,MATCH('Project 1'!AD$8,'Term Pricing'!$C$1453:$C$1632,0))*$E238*(1-$F238))</f>
        <v>0</v>
      </c>
      <c r="AE238" s="212">
        <f ca="1">(AE$135*INDEX('Term Pricing'!$S$1453:$S$1632,MATCH('Project 1'!AE$8,'Term Pricing'!$C$1453:$C$1632,0))*$E238*$F238)+(AE$135*INDEX('Term Pricing'!$T$1453:$T$1632,MATCH('Project 1'!AE$8,'Term Pricing'!$C$1453:$C$1632,0))*$E238*(1-$F238))</f>
        <v>0</v>
      </c>
      <c r="AF238" s="212">
        <f ca="1">(AF$135*INDEX('Term Pricing'!$S$1453:$S$1632,MATCH('Project 1'!AF$8,'Term Pricing'!$C$1453:$C$1632,0))*$E238*$F238)+(AF$135*INDEX('Term Pricing'!$T$1453:$T$1632,MATCH('Project 1'!AF$8,'Term Pricing'!$C$1453:$C$1632,0))*$E238*(1-$F238))</f>
        <v>0</v>
      </c>
      <c r="AG238" s="212">
        <f ca="1">(AG$135*INDEX('Term Pricing'!$S$1453:$S$1632,MATCH('Project 1'!AG$8,'Term Pricing'!$C$1453:$C$1632,0))*$E238*$F238)+(AG$135*INDEX('Term Pricing'!$T$1453:$T$1632,MATCH('Project 1'!AG$8,'Term Pricing'!$C$1453:$C$1632,0))*$E238*(1-$F238))</f>
        <v>0</v>
      </c>
      <c r="AH238" s="212">
        <f ca="1">(AH$135*INDEX('Term Pricing'!$S$1453:$S$1632,MATCH('Project 1'!AH$8,'Term Pricing'!$C$1453:$C$1632,0))*$E238*$F238)+(AH$135*INDEX('Term Pricing'!$T$1453:$T$1632,MATCH('Project 1'!AH$8,'Term Pricing'!$C$1453:$C$1632,0))*$E238*(1-$F238))</f>
        <v>0</v>
      </c>
      <c r="AI238" s="212">
        <f ca="1">(AI$135*INDEX('Term Pricing'!$S$1453:$S$1632,MATCH('Project 1'!AI$8,'Term Pricing'!$C$1453:$C$1632,0))*$E238*$F238)+(AI$135*INDEX('Term Pricing'!$T$1453:$T$1632,MATCH('Project 1'!AI$8,'Term Pricing'!$C$1453:$C$1632,0))*$E238*(1-$F238))</f>
        <v>0</v>
      </c>
      <c r="AJ238" s="212">
        <f ca="1">(AJ$135*INDEX('Term Pricing'!$S$1453:$S$1632,MATCH('Project 1'!AJ$8,'Term Pricing'!$C$1453:$C$1632,0))*$E238*$F238)+(AJ$135*INDEX('Term Pricing'!$T$1453:$T$1632,MATCH('Project 1'!AJ$8,'Term Pricing'!$C$1453:$C$1632,0))*$E238*(1-$F238))</f>
        <v>0</v>
      </c>
      <c r="AK238" s="212">
        <f ca="1">(AK$135*INDEX('Term Pricing'!$S$1453:$S$1632,MATCH('Project 1'!AK$8,'Term Pricing'!$C$1453:$C$1632,0))*$E238*$F238)+(AK$135*INDEX('Term Pricing'!$T$1453:$T$1632,MATCH('Project 1'!AK$8,'Term Pricing'!$C$1453:$C$1632,0))*$E238*(1-$F238))</f>
        <v>0</v>
      </c>
      <c r="AL238" s="212">
        <f ca="1">(AL$135*INDEX('Term Pricing'!$S$1453:$S$1632,MATCH('Project 1'!AL$8,'Term Pricing'!$C$1453:$C$1632,0))*$E238*$F238)+(AL$135*INDEX('Term Pricing'!$T$1453:$T$1632,MATCH('Project 1'!AL$8,'Term Pricing'!$C$1453:$C$1632,0))*$E238*(1-$F238))</f>
        <v>0</v>
      </c>
      <c r="AM238" s="212">
        <f ca="1">(AM$135*INDEX('Term Pricing'!$S$1453:$S$1632,MATCH('Project 1'!AM$8,'Term Pricing'!$C$1453:$C$1632,0))*$E238*$F238)+(AM$135*INDEX('Term Pricing'!$T$1453:$T$1632,MATCH('Project 1'!AM$8,'Term Pricing'!$C$1453:$C$1632,0))*$E238*(1-$F238))</f>
        <v>0</v>
      </c>
      <c r="AN238" s="212">
        <f ca="1">(AN$135*INDEX('Term Pricing'!$S$1453:$S$1632,MATCH('Project 1'!AN$8,'Term Pricing'!$C$1453:$C$1632,0))*$E238*$F238)+(AN$135*INDEX('Term Pricing'!$T$1453:$T$1632,MATCH('Project 1'!AN$8,'Term Pricing'!$C$1453:$C$1632,0))*$E238*(1-$F238))</f>
        <v>0</v>
      </c>
      <c r="AO238" s="212">
        <f ca="1">(AO$135*INDEX('Term Pricing'!$S$1453:$S$1632,MATCH('Project 1'!AO$8,'Term Pricing'!$C$1453:$C$1632,0))*$E238*$F238)+(AO$135*INDEX('Term Pricing'!$T$1453:$T$1632,MATCH('Project 1'!AO$8,'Term Pricing'!$C$1453:$C$1632,0))*$E238*(1-$F238))</f>
        <v>0</v>
      </c>
      <c r="AP238" s="212">
        <f ca="1">(AP$135*INDEX('Term Pricing'!$S$1453:$S$1632,MATCH('Project 1'!AP$8,'Term Pricing'!$C$1453:$C$1632,0))*$E238*$F238)+(AP$135*INDEX('Term Pricing'!$T$1453:$T$1632,MATCH('Project 1'!AP$8,'Term Pricing'!$C$1453:$C$1632,0))*$E238*(1-$F238))</f>
        <v>0</v>
      </c>
      <c r="AQ238" s="212">
        <f ca="1">(AQ$135*INDEX('Term Pricing'!$S$1453:$S$1632,MATCH('Project 1'!AQ$8,'Term Pricing'!$C$1453:$C$1632,0))*$E238*$F238)+(AQ$135*INDEX('Term Pricing'!$T$1453:$T$1632,MATCH('Project 1'!AQ$8,'Term Pricing'!$C$1453:$C$1632,0))*$E238*(1-$F238))</f>
        <v>0</v>
      </c>
      <c r="AR238" s="212">
        <f ca="1">(AR$135*INDEX('Term Pricing'!$S$1453:$S$1632,MATCH('Project 1'!AR$8,'Term Pricing'!$C$1453:$C$1632,0))*$E238*$F238)+(AR$135*INDEX('Term Pricing'!$T$1453:$T$1632,MATCH('Project 1'!AR$8,'Term Pricing'!$C$1453:$C$1632,0))*$E238*(1-$F238))</f>
        <v>0</v>
      </c>
      <c r="AS238" s="212">
        <f ca="1">(AS$135*INDEX('Term Pricing'!$S$1453:$S$1632,MATCH('Project 1'!AS$8,'Term Pricing'!$C$1453:$C$1632,0))*$E238*$F238)+(AS$135*INDEX('Term Pricing'!$T$1453:$T$1632,MATCH('Project 1'!AS$8,'Term Pricing'!$C$1453:$C$1632,0))*$E238*(1-$F238))</f>
        <v>0</v>
      </c>
      <c r="AT238" s="212">
        <f ca="1">(AT$135*INDEX('Term Pricing'!$S$1453:$S$1632,MATCH('Project 1'!AT$8,'Term Pricing'!$C$1453:$C$1632,0))*$E238*$F238)+(AT$135*INDEX('Term Pricing'!$T$1453:$T$1632,MATCH('Project 1'!AT$8,'Term Pricing'!$C$1453:$C$1632,0))*$E238*(1-$F238))</f>
        <v>0</v>
      </c>
      <c r="AU238" s="212">
        <f ca="1">(AU$135*INDEX('Term Pricing'!$S$1453:$S$1632,MATCH('Project 1'!AU$8,'Term Pricing'!$C$1453:$C$1632,0))*$E238*$F238)+(AU$135*INDEX('Term Pricing'!$T$1453:$T$1632,MATCH('Project 1'!AU$8,'Term Pricing'!$C$1453:$C$1632,0))*$E238*(1-$F238))</f>
        <v>0</v>
      </c>
      <c r="AV238" s="212">
        <f ca="1">(AV$135*INDEX('Term Pricing'!$S$1453:$S$1632,MATCH('Project 1'!AV$8,'Term Pricing'!$C$1453:$C$1632,0))*$E238*$F238)+(AV$135*INDEX('Term Pricing'!$T$1453:$T$1632,MATCH('Project 1'!AV$8,'Term Pricing'!$C$1453:$C$1632,0))*$E238*(1-$F238))</f>
        <v>0</v>
      </c>
      <c r="AW238" s="212">
        <f ca="1">(AW$135*INDEX('Term Pricing'!$S$1453:$S$1632,MATCH('Project 1'!AW$8,'Term Pricing'!$C$1453:$C$1632,0))*$E238*$F238)+(AW$135*INDEX('Term Pricing'!$T$1453:$T$1632,MATCH('Project 1'!AW$8,'Term Pricing'!$C$1453:$C$1632,0))*$E238*(1-$F238))</f>
        <v>0</v>
      </c>
      <c r="AX238" s="212">
        <f ca="1">(AX$135*INDEX('Term Pricing'!$S$1453:$S$1632,MATCH('Project 1'!AX$8,'Term Pricing'!$C$1453:$C$1632,0))*$E238*$F238)+(AX$135*INDEX('Term Pricing'!$T$1453:$T$1632,MATCH('Project 1'!AX$8,'Term Pricing'!$C$1453:$C$1632,0))*$E238*(1-$F238))</f>
        <v>0</v>
      </c>
      <c r="AY238" s="212">
        <f ca="1">(AY$135*INDEX('Term Pricing'!$S$1453:$S$1632,MATCH('Project 1'!AY$8,'Term Pricing'!$C$1453:$C$1632,0))*$E238*$F238)+(AY$135*INDEX('Term Pricing'!$T$1453:$T$1632,MATCH('Project 1'!AY$8,'Term Pricing'!$C$1453:$C$1632,0))*$E238*(1-$F238))</f>
        <v>0</v>
      </c>
      <c r="AZ238" s="212">
        <f ca="1">(AZ$135*INDEX('Term Pricing'!$S$1453:$S$1632,MATCH('Project 1'!AZ$8,'Term Pricing'!$C$1453:$C$1632,0))*$E238*$F238)+(AZ$135*INDEX('Term Pricing'!$T$1453:$T$1632,MATCH('Project 1'!AZ$8,'Term Pricing'!$C$1453:$C$1632,0))*$E238*(1-$F238))</f>
        <v>0</v>
      </c>
      <c r="BA238" s="212">
        <f ca="1">(BA$135*INDEX('Term Pricing'!$S$1453:$S$1632,MATCH('Project 1'!BA$8,'Term Pricing'!$C$1453:$C$1632,0))*$E238*$F238)+(BA$135*INDEX('Term Pricing'!$T$1453:$T$1632,MATCH('Project 1'!BA$8,'Term Pricing'!$C$1453:$C$1632,0))*$E238*(1-$F238))</f>
        <v>0</v>
      </c>
      <c r="BB238" s="212">
        <f ca="1">(BB$135*INDEX('Term Pricing'!$S$1453:$S$1632,MATCH('Project 1'!BB$8,'Term Pricing'!$C$1453:$C$1632,0))*$E238*$F238)+(BB$135*INDEX('Term Pricing'!$T$1453:$T$1632,MATCH('Project 1'!BB$8,'Term Pricing'!$C$1453:$C$1632,0))*$E238*(1-$F238))</f>
        <v>0</v>
      </c>
      <c r="BC238" s="212">
        <f ca="1">(BC$135*INDEX('Term Pricing'!$S$1453:$S$1632,MATCH('Project 1'!BC$8,'Term Pricing'!$C$1453:$C$1632,0))*$E238*$F238)+(BC$135*INDEX('Term Pricing'!$T$1453:$T$1632,MATCH('Project 1'!BC$8,'Term Pricing'!$C$1453:$C$1632,0))*$E238*(1-$F238))</f>
        <v>0</v>
      </c>
      <c r="BD238" s="212">
        <f ca="1">(BD$135*INDEX('Term Pricing'!$S$1453:$S$1632,MATCH('Project 1'!BD$8,'Term Pricing'!$C$1453:$C$1632,0))*$E238*$F238)+(BD$135*INDEX('Term Pricing'!$T$1453:$T$1632,MATCH('Project 1'!BD$8,'Term Pricing'!$C$1453:$C$1632,0))*$E238*(1-$F238))</f>
        <v>0</v>
      </c>
      <c r="BE238" s="212">
        <f ca="1">(BE$135*INDEX('Term Pricing'!$S$1453:$S$1632,MATCH('Project 1'!BE$8,'Term Pricing'!$C$1453:$C$1632,0))*$E238*$F238)+(BE$135*INDEX('Term Pricing'!$T$1453:$T$1632,MATCH('Project 1'!BE$8,'Term Pricing'!$C$1453:$C$1632,0))*$E238*(1-$F238))</f>
        <v>0</v>
      </c>
      <c r="BF238" s="212">
        <f ca="1">(BF$135*INDEX('Term Pricing'!$S$1453:$S$1632,MATCH('Project 1'!BF$8,'Term Pricing'!$C$1453:$C$1632,0))*$E238*$F238)+(BF$135*INDEX('Term Pricing'!$T$1453:$T$1632,MATCH('Project 1'!BF$8,'Term Pricing'!$C$1453:$C$1632,0))*$E238*(1-$F238))</f>
        <v>0</v>
      </c>
      <c r="BG238" s="212">
        <f ca="1">(BG$135*INDEX('Term Pricing'!$S$1453:$S$1632,MATCH('Project 1'!BG$8,'Term Pricing'!$C$1453:$C$1632,0))*$E238*$F238)+(BG$135*INDEX('Term Pricing'!$T$1453:$T$1632,MATCH('Project 1'!BG$8,'Term Pricing'!$C$1453:$C$1632,0))*$E238*(1-$F238))</f>
        <v>0</v>
      </c>
      <c r="BH238" s="212">
        <f ca="1">(BH$135*INDEX('Term Pricing'!$S$1453:$S$1632,MATCH('Project 1'!BH$8,'Term Pricing'!$C$1453:$C$1632,0))*$E238*$F238)+(BH$135*INDEX('Term Pricing'!$T$1453:$T$1632,MATCH('Project 1'!BH$8,'Term Pricing'!$C$1453:$C$1632,0))*$E238*(1-$F238))</f>
        <v>0</v>
      </c>
      <c r="BI238" s="212">
        <f ca="1">(BI$135*INDEX('Term Pricing'!$S$1453:$S$1632,MATCH('Project 1'!BI$8,'Term Pricing'!$C$1453:$C$1632,0))*$E238*$F238)+(BI$135*INDEX('Term Pricing'!$T$1453:$T$1632,MATCH('Project 1'!BI$8,'Term Pricing'!$C$1453:$C$1632,0))*$E238*(1-$F238))</f>
        <v>0</v>
      </c>
      <c r="BJ238" s="212">
        <f ca="1">(BJ$135*INDEX('Term Pricing'!$S$1453:$S$1632,MATCH('Project 1'!BJ$8,'Term Pricing'!$C$1453:$C$1632,0))*$E238*$F238)+(BJ$135*INDEX('Term Pricing'!$T$1453:$T$1632,MATCH('Project 1'!BJ$8,'Term Pricing'!$C$1453:$C$1632,0))*$E238*(1-$F238))</f>
        <v>0</v>
      </c>
      <c r="BK238" s="212">
        <f ca="1">(BK$135*INDEX('Term Pricing'!$S$1453:$S$1632,MATCH('Project 1'!BK$8,'Term Pricing'!$C$1453:$C$1632,0))*$E238*$F238)+(BK$135*INDEX('Term Pricing'!$T$1453:$T$1632,MATCH('Project 1'!BK$8,'Term Pricing'!$C$1453:$C$1632,0))*$E238*(1-$F238))</f>
        <v>0</v>
      </c>
      <c r="BL238" s="212">
        <f ca="1">(BL$135*INDEX('Term Pricing'!$S$1453:$S$1632,MATCH('Project 1'!BL$8,'Term Pricing'!$C$1453:$C$1632,0))*$E238*$F238)+(BL$135*INDEX('Term Pricing'!$T$1453:$T$1632,MATCH('Project 1'!BL$8,'Term Pricing'!$C$1453:$C$1632,0))*$E238*(1-$F238))</f>
        <v>0</v>
      </c>
      <c r="BM238" s="212">
        <f ca="1">(BM$135*INDEX('Term Pricing'!$S$1453:$S$1632,MATCH('Project 1'!BM$8,'Term Pricing'!$C$1453:$C$1632,0))*$E238*$F238)+(BM$135*INDEX('Term Pricing'!$T$1453:$T$1632,MATCH('Project 1'!BM$8,'Term Pricing'!$C$1453:$C$1632,0))*$E238*(1-$F238))</f>
        <v>0</v>
      </c>
      <c r="BN238" s="212">
        <f ca="1">(BN$135*INDEX('Term Pricing'!$S$1453:$S$1632,MATCH('Project 1'!BN$8,'Term Pricing'!$C$1453:$C$1632,0))*$E238*$F238)+(BN$135*INDEX('Term Pricing'!$T$1453:$T$1632,MATCH('Project 1'!BN$8,'Term Pricing'!$C$1453:$C$1632,0))*$E238*(1-$F238))</f>
        <v>0</v>
      </c>
      <c r="BO238" s="212">
        <f ca="1">(BO$135*INDEX('Term Pricing'!$S$1453:$S$1632,MATCH('Project 1'!BO$8,'Term Pricing'!$C$1453:$C$1632,0))*$E238*$F238)+(BO$135*INDEX('Term Pricing'!$T$1453:$T$1632,MATCH('Project 1'!BO$8,'Term Pricing'!$C$1453:$C$1632,0))*$E238*(1-$F238))</f>
        <v>0</v>
      </c>
      <c r="BP238" s="212">
        <f ca="1">(BP$135*INDEX('Term Pricing'!$S$1453:$S$1632,MATCH('Project 1'!BP$8,'Term Pricing'!$C$1453:$C$1632,0))*$E238*$F238)+(BP$135*INDEX('Term Pricing'!$T$1453:$T$1632,MATCH('Project 1'!BP$8,'Term Pricing'!$C$1453:$C$1632,0))*$E238*(1-$F238))</f>
        <v>0</v>
      </c>
      <c r="BQ238" s="212">
        <f ca="1">(BQ$135*INDEX('Term Pricing'!$S$1453:$S$1632,MATCH('Project 1'!BQ$8,'Term Pricing'!$C$1453:$C$1632,0))*$E238*$F238)+(BQ$135*INDEX('Term Pricing'!$T$1453:$T$1632,MATCH('Project 1'!BQ$8,'Term Pricing'!$C$1453:$C$1632,0))*$E238*(1-$F238))</f>
        <v>0</v>
      </c>
      <c r="BR238" s="212">
        <f ca="1">(BR$135*INDEX('Term Pricing'!$S$1453:$S$1632,MATCH('Project 1'!BR$8,'Term Pricing'!$C$1453:$C$1632,0))*$E238*$F238)+(BR$135*INDEX('Term Pricing'!$T$1453:$T$1632,MATCH('Project 1'!BR$8,'Term Pricing'!$C$1453:$C$1632,0))*$E238*(1-$F238))</f>
        <v>0</v>
      </c>
      <c r="BS238" s="212">
        <f ca="1">(BS$135*INDEX('Term Pricing'!$S$1453:$S$1632,MATCH('Project 1'!BS$8,'Term Pricing'!$C$1453:$C$1632,0))*$E238*$F238)+(BS$135*INDEX('Term Pricing'!$T$1453:$T$1632,MATCH('Project 1'!BS$8,'Term Pricing'!$C$1453:$C$1632,0))*$E238*(1-$F238))</f>
        <v>0</v>
      </c>
      <c r="BT238" s="212">
        <f ca="1">(BT$135*INDEX('Term Pricing'!$S$1453:$S$1632,MATCH('Project 1'!BT$8,'Term Pricing'!$C$1453:$C$1632,0))*$E238*$F238)+(BT$135*INDEX('Term Pricing'!$T$1453:$T$1632,MATCH('Project 1'!BT$8,'Term Pricing'!$C$1453:$C$1632,0))*$E238*(1-$F238))</f>
        <v>0</v>
      </c>
      <c r="BU238" s="212">
        <f ca="1">(BU$135*INDEX('Term Pricing'!$S$1453:$S$1632,MATCH('Project 1'!BU$8,'Term Pricing'!$C$1453:$C$1632,0))*$E238*$F238)+(BU$135*INDEX('Term Pricing'!$T$1453:$T$1632,MATCH('Project 1'!BU$8,'Term Pricing'!$C$1453:$C$1632,0))*$E238*(1-$F238))</f>
        <v>0</v>
      </c>
      <c r="BV238" s="212">
        <f ca="1">(BV$135*INDEX('Term Pricing'!$S$1453:$S$1632,MATCH('Project 1'!BV$8,'Term Pricing'!$C$1453:$C$1632,0))*$E238*$F238)+(BV$135*INDEX('Term Pricing'!$T$1453:$T$1632,MATCH('Project 1'!BV$8,'Term Pricing'!$C$1453:$C$1632,0))*$E238*(1-$F238))</f>
        <v>0</v>
      </c>
      <c r="BW238" s="212">
        <f ca="1">(BW$135*INDEX('Term Pricing'!$S$1453:$S$1632,MATCH('Project 1'!BW$8,'Term Pricing'!$C$1453:$C$1632,0))*$E238*$F238)+(BW$135*INDEX('Term Pricing'!$T$1453:$T$1632,MATCH('Project 1'!BW$8,'Term Pricing'!$C$1453:$C$1632,0))*$E238*(1-$F238))</f>
        <v>0</v>
      </c>
      <c r="BX238" s="212">
        <f ca="1">(BX$135*INDEX('Term Pricing'!$S$1453:$S$1632,MATCH('Project 1'!BX$8,'Term Pricing'!$C$1453:$C$1632,0))*$E238*$F238)+(BX$135*INDEX('Term Pricing'!$T$1453:$T$1632,MATCH('Project 1'!BX$8,'Term Pricing'!$C$1453:$C$1632,0))*$E238*(1-$F238))</f>
        <v>0</v>
      </c>
      <c r="BY238" s="212">
        <f ca="1">(BY$135*INDEX('Term Pricing'!$S$1453:$S$1632,MATCH('Project 1'!BY$8,'Term Pricing'!$C$1453:$C$1632,0))*$E238*$F238)+(BY$135*INDEX('Term Pricing'!$T$1453:$T$1632,MATCH('Project 1'!BY$8,'Term Pricing'!$C$1453:$C$1632,0))*$E238*(1-$F238))</f>
        <v>0</v>
      </c>
      <c r="BZ238" s="212">
        <f ca="1">(BZ$135*INDEX('Term Pricing'!$S$1453:$S$1632,MATCH('Project 1'!BZ$8,'Term Pricing'!$C$1453:$C$1632,0))*$E238*$F238)+(BZ$135*INDEX('Term Pricing'!$T$1453:$T$1632,MATCH('Project 1'!BZ$8,'Term Pricing'!$C$1453:$C$1632,0))*$E238*(1-$F238))</f>
        <v>0</v>
      </c>
      <c r="CA238" s="212">
        <f ca="1">(CA$135*INDEX('Term Pricing'!$S$1453:$S$1632,MATCH('Project 1'!CA$8,'Term Pricing'!$C$1453:$C$1632,0))*$E238*$F238)+(CA$135*INDEX('Term Pricing'!$T$1453:$T$1632,MATCH('Project 1'!CA$8,'Term Pricing'!$C$1453:$C$1632,0))*$E238*(1-$F238))</f>
        <v>0</v>
      </c>
      <c r="CB238" s="212">
        <f ca="1">(CB$135*INDEX('Term Pricing'!$S$1453:$S$1632,MATCH('Project 1'!CB$8,'Term Pricing'!$C$1453:$C$1632,0))*$E238*$F238)+(CB$135*INDEX('Term Pricing'!$T$1453:$T$1632,MATCH('Project 1'!CB$8,'Term Pricing'!$C$1453:$C$1632,0))*$E238*(1-$F238))</f>
        <v>0</v>
      </c>
      <c r="CC238" s="212">
        <f ca="1">(CC$135*INDEX('Term Pricing'!$S$1453:$S$1632,MATCH('Project 1'!CC$8,'Term Pricing'!$C$1453:$C$1632,0))*$E238*$F238)+(CC$135*INDEX('Term Pricing'!$T$1453:$T$1632,MATCH('Project 1'!CC$8,'Term Pricing'!$C$1453:$C$1632,0))*$E238*(1-$F238))</f>
        <v>0</v>
      </c>
      <c r="CD238" s="212">
        <f ca="1">(CD$135*INDEX('Term Pricing'!$S$1453:$S$1632,MATCH('Project 1'!CD$8,'Term Pricing'!$C$1453:$C$1632,0))*$E238*$F238)+(CD$135*INDEX('Term Pricing'!$T$1453:$T$1632,MATCH('Project 1'!CD$8,'Term Pricing'!$C$1453:$C$1632,0))*$E238*(1-$F238))</f>
        <v>0</v>
      </c>
      <c r="CE238" s="212">
        <f ca="1">(CE$135*INDEX('Term Pricing'!$S$1453:$S$1632,MATCH('Project 1'!CE$8,'Term Pricing'!$C$1453:$C$1632,0))*$E238*$F238)+(CE$135*INDEX('Term Pricing'!$T$1453:$T$1632,MATCH('Project 1'!CE$8,'Term Pricing'!$C$1453:$C$1632,0))*$E238*(1-$F238))</f>
        <v>0</v>
      </c>
      <c r="CF238" s="212">
        <f ca="1">(CF$135*INDEX('Term Pricing'!$S$1453:$S$1632,MATCH('Project 1'!CF$8,'Term Pricing'!$C$1453:$C$1632,0))*$E238*$F238)+(CF$135*INDEX('Term Pricing'!$T$1453:$T$1632,MATCH('Project 1'!CF$8,'Term Pricing'!$C$1453:$C$1632,0))*$E238*(1-$F238))</f>
        <v>0</v>
      </c>
      <c r="CG238" s="212">
        <f ca="1">(CG$135*INDEX('Term Pricing'!$S$1453:$S$1632,MATCH('Project 1'!CG$8,'Term Pricing'!$C$1453:$C$1632,0))*$E238*$F238)+(CG$135*INDEX('Term Pricing'!$T$1453:$T$1632,MATCH('Project 1'!CG$8,'Term Pricing'!$C$1453:$C$1632,0))*$E238*(1-$F238))</f>
        <v>0</v>
      </c>
      <c r="CH238" s="212">
        <f ca="1">(CH$135*INDEX('Term Pricing'!$S$1453:$S$1632,MATCH('Project 1'!CH$8,'Term Pricing'!$C$1453:$C$1632,0))*$E238*$F238)+(CH$135*INDEX('Term Pricing'!$T$1453:$T$1632,MATCH('Project 1'!CH$8,'Term Pricing'!$C$1453:$C$1632,0))*$E238*(1-$F238))</f>
        <v>0</v>
      </c>
      <c r="CI238" s="212">
        <f ca="1">(CI$135*INDEX('Term Pricing'!$S$1453:$S$1632,MATCH('Project 1'!CI$8,'Term Pricing'!$C$1453:$C$1632,0))*$E238*$F238)+(CI$135*INDEX('Term Pricing'!$T$1453:$T$1632,MATCH('Project 1'!CI$8,'Term Pricing'!$C$1453:$C$1632,0))*$E238*(1-$F238))</f>
        <v>0</v>
      </c>
      <c r="CJ238" s="212">
        <f ca="1">(CJ$135*INDEX('Term Pricing'!$S$1453:$S$1632,MATCH('Project 1'!CJ$8,'Term Pricing'!$C$1453:$C$1632,0))*$E238*$F238)+(CJ$135*INDEX('Term Pricing'!$T$1453:$T$1632,MATCH('Project 1'!CJ$8,'Term Pricing'!$C$1453:$C$1632,0))*$E238*(1-$F238))</f>
        <v>0</v>
      </c>
      <c r="CK238" s="212">
        <f ca="1">(CK$135*INDEX('Term Pricing'!$S$1453:$S$1632,MATCH('Project 1'!CK$8,'Term Pricing'!$C$1453:$C$1632,0))*$E238*$F238)+(CK$135*INDEX('Term Pricing'!$T$1453:$T$1632,MATCH('Project 1'!CK$8,'Term Pricing'!$C$1453:$C$1632,0))*$E238*(1-$F238))</f>
        <v>0</v>
      </c>
      <c r="CL238" s="212">
        <f ca="1">(CL$135*INDEX('Term Pricing'!$S$1453:$S$1632,MATCH('Project 1'!CL$8,'Term Pricing'!$C$1453:$C$1632,0))*$E238*$F238)+(CL$135*INDEX('Term Pricing'!$T$1453:$T$1632,MATCH('Project 1'!CL$8,'Term Pricing'!$C$1453:$C$1632,0))*$E238*(1-$F238))</f>
        <v>0</v>
      </c>
      <c r="CM238" s="212">
        <f ca="1">(CM$135*INDEX('Term Pricing'!$S$1453:$S$1632,MATCH('Project 1'!CM$8,'Term Pricing'!$C$1453:$C$1632,0))*$E238*$F238)+(CM$135*INDEX('Term Pricing'!$T$1453:$T$1632,MATCH('Project 1'!CM$8,'Term Pricing'!$C$1453:$C$1632,0))*$E238*(1-$F238))</f>
        <v>0</v>
      </c>
      <c r="CN238" s="212">
        <f ca="1">(CN$135*INDEX('Term Pricing'!$S$1453:$S$1632,MATCH('Project 1'!CN$8,'Term Pricing'!$C$1453:$C$1632,0))*$E238*$F238)+(CN$135*INDEX('Term Pricing'!$T$1453:$T$1632,MATCH('Project 1'!CN$8,'Term Pricing'!$C$1453:$C$1632,0))*$E238*(1-$F238))</f>
        <v>0</v>
      </c>
      <c r="CO238" s="212">
        <f ca="1">(CO$135*INDEX('Term Pricing'!$S$1453:$S$1632,MATCH('Project 1'!CO$8,'Term Pricing'!$C$1453:$C$1632,0))*$E238*$F238)+(CO$135*INDEX('Term Pricing'!$T$1453:$T$1632,MATCH('Project 1'!CO$8,'Term Pricing'!$C$1453:$C$1632,0))*$E238*(1-$F238))</f>
        <v>0</v>
      </c>
      <c r="CP238" s="212">
        <f ca="1">(CP$135*INDEX('Term Pricing'!$S$1453:$S$1632,MATCH('Project 1'!CP$8,'Term Pricing'!$C$1453:$C$1632,0))*$E238*$F238)+(CP$135*INDEX('Term Pricing'!$T$1453:$T$1632,MATCH('Project 1'!CP$8,'Term Pricing'!$C$1453:$C$1632,0))*$E238*(1-$F238))</f>
        <v>0</v>
      </c>
      <c r="CQ238" s="212">
        <f ca="1">(CQ$135*INDEX('Term Pricing'!$S$1453:$S$1632,MATCH('Project 1'!CQ$8,'Term Pricing'!$C$1453:$C$1632,0))*$E238*$F238)+(CQ$135*INDEX('Term Pricing'!$T$1453:$T$1632,MATCH('Project 1'!CQ$8,'Term Pricing'!$C$1453:$C$1632,0))*$E238*(1-$F238))</f>
        <v>0</v>
      </c>
      <c r="CR238" s="212">
        <f ca="1">(CR$135*INDEX('Term Pricing'!$S$1453:$S$1632,MATCH('Project 1'!CR$8,'Term Pricing'!$C$1453:$C$1632,0))*$E238*$F238)+(CR$135*INDEX('Term Pricing'!$T$1453:$T$1632,MATCH('Project 1'!CR$8,'Term Pricing'!$C$1453:$C$1632,0))*$E238*(1-$F238))</f>
        <v>0</v>
      </c>
      <c r="CS238" s="212">
        <f ca="1">(CS$135*INDEX('Term Pricing'!$S$1453:$S$1632,MATCH('Project 1'!CS$8,'Term Pricing'!$C$1453:$C$1632,0))*$E238*$F238)+(CS$135*INDEX('Term Pricing'!$T$1453:$T$1632,MATCH('Project 1'!CS$8,'Term Pricing'!$C$1453:$C$1632,0))*$E238*(1-$F238))</f>
        <v>0</v>
      </c>
      <c r="CT238" s="212">
        <f ca="1">(CT$135*INDEX('Term Pricing'!$S$1453:$S$1632,MATCH('Project 1'!CT$8,'Term Pricing'!$C$1453:$C$1632,0))*$E238*$F238)+(CT$135*INDEX('Term Pricing'!$T$1453:$T$1632,MATCH('Project 1'!CT$8,'Term Pricing'!$C$1453:$C$1632,0))*$E238*(1-$F238))</f>
        <v>0</v>
      </c>
      <c r="CU238" s="212">
        <f ca="1">(CU$135*INDEX('Term Pricing'!$S$1453:$S$1632,MATCH('Project 1'!CU$8,'Term Pricing'!$C$1453:$C$1632,0))*$E238*$F238)+(CU$135*INDEX('Term Pricing'!$T$1453:$T$1632,MATCH('Project 1'!CU$8,'Term Pricing'!$C$1453:$C$1632,0))*$E238*(1-$F238))</f>
        <v>0</v>
      </c>
      <c r="CV238" s="212">
        <f ca="1">(CV$135*INDEX('Term Pricing'!$S$1453:$S$1632,MATCH('Project 1'!CV$8,'Term Pricing'!$C$1453:$C$1632,0))*$E238*$F238)+(CV$135*INDEX('Term Pricing'!$T$1453:$T$1632,MATCH('Project 1'!CV$8,'Term Pricing'!$C$1453:$C$1632,0))*$E238*(1-$F238))</f>
        <v>0</v>
      </c>
      <c r="CW238" s="212">
        <f ca="1">(CW$135*INDEX('Term Pricing'!$S$1453:$S$1632,MATCH('Project 1'!CW$8,'Term Pricing'!$C$1453:$C$1632,0))*$E238*$F238)+(CW$135*INDEX('Term Pricing'!$T$1453:$T$1632,MATCH('Project 1'!CW$8,'Term Pricing'!$C$1453:$C$1632,0))*$E238*(1-$F238))</f>
        <v>0</v>
      </c>
      <c r="CX238" s="212">
        <f ca="1">(CX$135*INDEX('Term Pricing'!$S$1453:$S$1632,MATCH('Project 1'!CX$8,'Term Pricing'!$C$1453:$C$1632,0))*$E238*$F238)+(CX$135*INDEX('Term Pricing'!$T$1453:$T$1632,MATCH('Project 1'!CX$8,'Term Pricing'!$C$1453:$C$1632,0))*$E238*(1-$F238))</f>
        <v>0</v>
      </c>
      <c r="CY238" s="212">
        <f ca="1">(CY$135*INDEX('Term Pricing'!$S$1453:$S$1632,MATCH('Project 1'!CY$8,'Term Pricing'!$C$1453:$C$1632,0))*$E238*$F238)+(CY$135*INDEX('Term Pricing'!$T$1453:$T$1632,MATCH('Project 1'!CY$8,'Term Pricing'!$C$1453:$C$1632,0))*$E238*(1-$F238))</f>
        <v>0</v>
      </c>
      <c r="CZ238" s="212">
        <f ca="1">(CZ$135*INDEX('Term Pricing'!$S$1453:$S$1632,MATCH('Project 1'!CZ$8,'Term Pricing'!$C$1453:$C$1632,0))*$E238*$F238)+(CZ$135*INDEX('Term Pricing'!$T$1453:$T$1632,MATCH('Project 1'!CZ$8,'Term Pricing'!$C$1453:$C$1632,0))*$E238*(1-$F238))</f>
        <v>0</v>
      </c>
      <c r="DA238" s="212">
        <f ca="1">(DA$135*INDEX('Term Pricing'!$S$1453:$S$1632,MATCH('Project 1'!DA$8,'Term Pricing'!$C$1453:$C$1632,0))*$E238*$F238)+(DA$135*INDEX('Term Pricing'!$T$1453:$T$1632,MATCH('Project 1'!DA$8,'Term Pricing'!$C$1453:$C$1632,0))*$E238*(1-$F238))</f>
        <v>0</v>
      </c>
      <c r="DB238" s="212">
        <f ca="1">(DB$135*INDEX('Term Pricing'!$S$1453:$S$1632,MATCH('Project 1'!DB$8,'Term Pricing'!$C$1453:$C$1632,0))*$E238*$F238)+(DB$135*INDEX('Term Pricing'!$T$1453:$T$1632,MATCH('Project 1'!DB$8,'Term Pricing'!$C$1453:$C$1632,0))*$E238*(1-$F238))</f>
        <v>0</v>
      </c>
      <c r="DC238" s="212">
        <f ca="1">(DC$135*INDEX('Term Pricing'!$S$1453:$S$1632,MATCH('Project 1'!DC$8,'Term Pricing'!$C$1453:$C$1632,0))*$E238*$F238)+(DC$135*INDEX('Term Pricing'!$T$1453:$T$1632,MATCH('Project 1'!DC$8,'Term Pricing'!$C$1453:$C$1632,0))*$E238*(1-$F238))</f>
        <v>0</v>
      </c>
      <c r="DD238" s="212">
        <f ca="1">(DD$135*INDEX('Term Pricing'!$S$1453:$S$1632,MATCH('Project 1'!DD$8,'Term Pricing'!$C$1453:$C$1632,0))*$E238*$F238)+(DD$135*INDEX('Term Pricing'!$T$1453:$T$1632,MATCH('Project 1'!DD$8,'Term Pricing'!$C$1453:$C$1632,0))*$E238*(1-$F238))</f>
        <v>0</v>
      </c>
      <c r="DE238" s="212">
        <f ca="1">(DE$135*INDEX('Term Pricing'!$S$1453:$S$1632,MATCH('Project 1'!DE$8,'Term Pricing'!$C$1453:$C$1632,0))*$E238*$F238)+(DE$135*INDEX('Term Pricing'!$T$1453:$T$1632,MATCH('Project 1'!DE$8,'Term Pricing'!$C$1453:$C$1632,0))*$E238*(1-$F238))</f>
        <v>0</v>
      </c>
      <c r="DF238" s="212">
        <f ca="1">(DF$135*INDEX('Term Pricing'!$S$1453:$S$1632,MATCH('Project 1'!DF$8,'Term Pricing'!$C$1453:$C$1632,0))*$E238*$F238)+(DF$135*INDEX('Term Pricing'!$T$1453:$T$1632,MATCH('Project 1'!DF$8,'Term Pricing'!$C$1453:$C$1632,0))*$E238*(1-$F238))</f>
        <v>0</v>
      </c>
      <c r="DG238" s="212">
        <f ca="1">(DG$135*INDEX('Term Pricing'!$S$1453:$S$1632,MATCH('Project 1'!DG$8,'Term Pricing'!$C$1453:$C$1632,0))*$E238*$F238)+(DG$135*INDEX('Term Pricing'!$T$1453:$T$1632,MATCH('Project 1'!DG$8,'Term Pricing'!$C$1453:$C$1632,0))*$E238*(1-$F238))</f>
        <v>0</v>
      </c>
      <c r="DH238" s="212">
        <f ca="1">(DH$135*INDEX('Term Pricing'!$S$1453:$S$1632,MATCH('Project 1'!DH$8,'Term Pricing'!$C$1453:$C$1632,0))*$E238*$F238)+(DH$135*INDEX('Term Pricing'!$T$1453:$T$1632,MATCH('Project 1'!DH$8,'Term Pricing'!$C$1453:$C$1632,0))*$E238*(1-$F238))</f>
        <v>0</v>
      </c>
      <c r="DI238" s="212">
        <f ca="1">(DI$135*INDEX('Term Pricing'!$S$1453:$S$1632,MATCH('Project 1'!DI$8,'Term Pricing'!$C$1453:$C$1632,0))*$E238*$F238)+(DI$135*INDEX('Term Pricing'!$T$1453:$T$1632,MATCH('Project 1'!DI$8,'Term Pricing'!$C$1453:$C$1632,0))*$E238*(1-$F238))</f>
        <v>0</v>
      </c>
      <c r="DJ238" s="212">
        <f ca="1">(DJ$135*INDEX('Term Pricing'!$S$1453:$S$1632,MATCH('Project 1'!DJ$8,'Term Pricing'!$C$1453:$C$1632,0))*$E238*$F238)+(DJ$135*INDEX('Term Pricing'!$T$1453:$T$1632,MATCH('Project 1'!DJ$8,'Term Pricing'!$C$1453:$C$1632,0))*$E238*(1-$F238))</f>
        <v>0</v>
      </c>
      <c r="DK238" s="212">
        <f ca="1">(DK$135*INDEX('Term Pricing'!$S$1453:$S$1632,MATCH('Project 1'!DK$8,'Term Pricing'!$C$1453:$C$1632,0))*$E238*$F238)+(DK$135*INDEX('Term Pricing'!$T$1453:$T$1632,MATCH('Project 1'!DK$8,'Term Pricing'!$C$1453:$C$1632,0))*$E238*(1-$F238))</f>
        <v>0</v>
      </c>
      <c r="DL238" s="212">
        <f ca="1">(DL$135*INDEX('Term Pricing'!$S$1453:$S$1632,MATCH('Project 1'!DL$8,'Term Pricing'!$C$1453:$C$1632,0))*$E238*$F238)+(DL$135*INDEX('Term Pricing'!$T$1453:$T$1632,MATCH('Project 1'!DL$8,'Term Pricing'!$C$1453:$C$1632,0))*$E238*(1-$F238))</f>
        <v>0</v>
      </c>
      <c r="DM238" s="212">
        <f ca="1">(DM$135*INDEX('Term Pricing'!$S$1453:$S$1632,MATCH('Project 1'!DM$8,'Term Pricing'!$C$1453:$C$1632,0))*$E238*$F238)+(DM$135*INDEX('Term Pricing'!$T$1453:$T$1632,MATCH('Project 1'!DM$8,'Term Pricing'!$C$1453:$C$1632,0))*$E238*(1-$F238))</f>
        <v>0</v>
      </c>
      <c r="DN238" s="212">
        <f ca="1">(DN$135*INDEX('Term Pricing'!$S$1453:$S$1632,MATCH('Project 1'!DN$8,'Term Pricing'!$C$1453:$C$1632,0))*$E238*$F238)+(DN$135*INDEX('Term Pricing'!$T$1453:$T$1632,MATCH('Project 1'!DN$8,'Term Pricing'!$C$1453:$C$1632,0))*$E238*(1-$F238))</f>
        <v>0</v>
      </c>
      <c r="DO238" s="212">
        <f ca="1">(DO$135*INDEX('Term Pricing'!$S$1453:$S$1632,MATCH('Project 1'!DO$8,'Term Pricing'!$C$1453:$C$1632,0))*$E238*$F238)+(DO$135*INDEX('Term Pricing'!$T$1453:$T$1632,MATCH('Project 1'!DO$8,'Term Pricing'!$C$1453:$C$1632,0))*$E238*(1-$F238))</f>
        <v>0</v>
      </c>
      <c r="DP238" s="212">
        <f ca="1">(DP$135*INDEX('Term Pricing'!$S$1453:$S$1632,MATCH('Project 1'!DP$8,'Term Pricing'!$C$1453:$C$1632,0))*$E238*$F238)+(DP$135*INDEX('Term Pricing'!$T$1453:$T$1632,MATCH('Project 1'!DP$8,'Term Pricing'!$C$1453:$C$1632,0))*$E238*(1-$F238))</f>
        <v>0</v>
      </c>
      <c r="DQ238" s="212">
        <f ca="1">(DQ$135*INDEX('Term Pricing'!$S$1453:$S$1632,MATCH('Project 1'!DQ$8,'Term Pricing'!$C$1453:$C$1632,0))*$E238*$F238)+(DQ$135*INDEX('Term Pricing'!$T$1453:$T$1632,MATCH('Project 1'!DQ$8,'Term Pricing'!$C$1453:$C$1632,0))*$E238*(1-$F238))</f>
        <v>0</v>
      </c>
      <c r="DR238" s="212">
        <f ca="1">(DR$135*INDEX('Term Pricing'!$S$1453:$S$1632,MATCH('Project 1'!DR$8,'Term Pricing'!$C$1453:$C$1632,0))*$E238*$F238)+(DR$135*INDEX('Term Pricing'!$T$1453:$T$1632,MATCH('Project 1'!DR$8,'Term Pricing'!$C$1453:$C$1632,0))*$E238*(1-$F238))</f>
        <v>0</v>
      </c>
      <c r="DS238" s="212">
        <f ca="1">(DS$135*INDEX('Term Pricing'!$S$1453:$S$1632,MATCH('Project 1'!DS$8,'Term Pricing'!$C$1453:$C$1632,0))*$E238*$F238)+(DS$135*INDEX('Term Pricing'!$T$1453:$T$1632,MATCH('Project 1'!DS$8,'Term Pricing'!$C$1453:$C$1632,0))*$E238*(1-$F238))</f>
        <v>0</v>
      </c>
      <c r="DT238" s="212">
        <f ca="1">(DT$135*INDEX('Term Pricing'!$S$1453:$S$1632,MATCH('Project 1'!DT$8,'Term Pricing'!$C$1453:$C$1632,0))*$E238*$F238)+(DT$135*INDEX('Term Pricing'!$T$1453:$T$1632,MATCH('Project 1'!DT$8,'Term Pricing'!$C$1453:$C$1632,0))*$E238*(1-$F238))</f>
        <v>0</v>
      </c>
      <c r="DU238" s="212">
        <f ca="1">(DU$135*INDEX('Term Pricing'!$S$1453:$S$1632,MATCH('Project 1'!DU$8,'Term Pricing'!$C$1453:$C$1632,0))*$E238*$F238)+(DU$135*INDEX('Term Pricing'!$T$1453:$T$1632,MATCH('Project 1'!DU$8,'Term Pricing'!$C$1453:$C$1632,0))*$E238*(1-$F238))</f>
        <v>0</v>
      </c>
      <c r="DV238" s="212">
        <f ca="1">(DV$135*INDEX('Term Pricing'!$S$1453:$S$1632,MATCH('Project 1'!DV$8,'Term Pricing'!$C$1453:$C$1632,0))*$E238*$F238)+(DV$135*INDEX('Term Pricing'!$T$1453:$T$1632,MATCH('Project 1'!DV$8,'Term Pricing'!$C$1453:$C$1632,0))*$E238*(1-$F238))</f>
        <v>0</v>
      </c>
      <c r="DW238" s="212">
        <f ca="1">(DW$135*INDEX('Term Pricing'!$S$1453:$S$1632,MATCH('Project 1'!DW$8,'Term Pricing'!$C$1453:$C$1632,0))*$E238*$F238)+(DW$135*INDEX('Term Pricing'!$T$1453:$T$1632,MATCH('Project 1'!DW$8,'Term Pricing'!$C$1453:$C$1632,0))*$E238*(1-$F238))</f>
        <v>0</v>
      </c>
      <c r="DX238" s="212">
        <f ca="1">(DX$135*INDEX('Term Pricing'!$S$1453:$S$1632,MATCH('Project 1'!DX$8,'Term Pricing'!$C$1453:$C$1632,0))*$E238*$F238)+(DX$135*INDEX('Term Pricing'!$T$1453:$T$1632,MATCH('Project 1'!DX$8,'Term Pricing'!$C$1453:$C$1632,0))*$E238*(1-$F238))</f>
        <v>0</v>
      </c>
      <c r="DY238" s="212">
        <f ca="1">(DY$135*INDEX('Term Pricing'!$S$1453:$S$1632,MATCH('Project 1'!DY$8,'Term Pricing'!$C$1453:$C$1632,0))*$E238*$F238)+(DY$135*INDEX('Term Pricing'!$T$1453:$T$1632,MATCH('Project 1'!DY$8,'Term Pricing'!$C$1453:$C$1632,0))*$E238*(1-$F238))</f>
        <v>0</v>
      </c>
      <c r="DZ238" s="212">
        <f ca="1">(DZ$135*INDEX('Term Pricing'!$S$1453:$S$1632,MATCH('Project 1'!DZ$8,'Term Pricing'!$C$1453:$C$1632,0))*$E238*$F238)+(DZ$135*INDEX('Term Pricing'!$T$1453:$T$1632,MATCH('Project 1'!DZ$8,'Term Pricing'!$C$1453:$C$1632,0))*$E238*(1-$F238))</f>
        <v>0</v>
      </c>
    </row>
    <row r="239" spans="1:130" ht="13" outlineLevel="1">
      <c r="A239" s="151"/>
      <c r="C239" s="22" t="s">
        <v>72</v>
      </c>
      <c r="E239" s="72">
        <f>SUM(E234:E238)</f>
        <v>0</v>
      </c>
      <c r="F239" s="71"/>
      <c r="G239" s="54" t="s">
        <v>83</v>
      </c>
      <c r="H239" s="278">
        <f ca="1">SUM(J239:CA239)</f>
        <v>0</v>
      </c>
      <c r="I239" s="274"/>
      <c r="J239" s="275">
        <f t="shared" ref="J239:AO239" ca="1" si="402">SUM(J234:J238)</f>
        <v>0</v>
      </c>
      <c r="K239" s="275">
        <f t="shared" ca="1" si="402"/>
        <v>0</v>
      </c>
      <c r="L239" s="275">
        <f t="shared" ca="1" si="402"/>
        <v>0</v>
      </c>
      <c r="M239" s="275">
        <f t="shared" ca="1" si="402"/>
        <v>0</v>
      </c>
      <c r="N239" s="275">
        <f t="shared" ca="1" si="402"/>
        <v>0</v>
      </c>
      <c r="O239" s="275">
        <f t="shared" ca="1" si="402"/>
        <v>0</v>
      </c>
      <c r="P239" s="275">
        <f t="shared" ca="1" si="402"/>
        <v>0</v>
      </c>
      <c r="Q239" s="275">
        <f t="shared" ca="1" si="402"/>
        <v>0</v>
      </c>
      <c r="R239" s="275">
        <f t="shared" ca="1" si="402"/>
        <v>0</v>
      </c>
      <c r="S239" s="275">
        <f t="shared" ca="1" si="402"/>
        <v>0</v>
      </c>
      <c r="T239" s="275">
        <f t="shared" ca="1" si="402"/>
        <v>0</v>
      </c>
      <c r="U239" s="275">
        <f t="shared" ca="1" si="402"/>
        <v>0</v>
      </c>
      <c r="V239" s="275">
        <f t="shared" ca="1" si="402"/>
        <v>0</v>
      </c>
      <c r="W239" s="275">
        <f t="shared" ca="1" si="402"/>
        <v>0</v>
      </c>
      <c r="X239" s="275">
        <f t="shared" ca="1" si="402"/>
        <v>0</v>
      </c>
      <c r="Y239" s="275">
        <f t="shared" ca="1" si="402"/>
        <v>0</v>
      </c>
      <c r="Z239" s="275">
        <f t="shared" ca="1" si="402"/>
        <v>0</v>
      </c>
      <c r="AA239" s="275">
        <f t="shared" ca="1" si="402"/>
        <v>0</v>
      </c>
      <c r="AB239" s="275">
        <f t="shared" ca="1" si="402"/>
        <v>0</v>
      </c>
      <c r="AC239" s="275">
        <f t="shared" ca="1" si="402"/>
        <v>0</v>
      </c>
      <c r="AD239" s="275">
        <f t="shared" ca="1" si="402"/>
        <v>0</v>
      </c>
      <c r="AE239" s="275">
        <f t="shared" ca="1" si="402"/>
        <v>0</v>
      </c>
      <c r="AF239" s="275">
        <f t="shared" ca="1" si="402"/>
        <v>0</v>
      </c>
      <c r="AG239" s="275">
        <f t="shared" ca="1" si="402"/>
        <v>0</v>
      </c>
      <c r="AH239" s="275">
        <f t="shared" ca="1" si="402"/>
        <v>0</v>
      </c>
      <c r="AI239" s="275">
        <f t="shared" ca="1" si="402"/>
        <v>0</v>
      </c>
      <c r="AJ239" s="275">
        <f t="shared" ca="1" si="402"/>
        <v>0</v>
      </c>
      <c r="AK239" s="275">
        <f t="shared" ca="1" si="402"/>
        <v>0</v>
      </c>
      <c r="AL239" s="275">
        <f t="shared" ca="1" si="402"/>
        <v>0</v>
      </c>
      <c r="AM239" s="275">
        <f t="shared" ca="1" si="402"/>
        <v>0</v>
      </c>
      <c r="AN239" s="275">
        <f t="shared" ca="1" si="402"/>
        <v>0</v>
      </c>
      <c r="AO239" s="275">
        <f t="shared" ca="1" si="402"/>
        <v>0</v>
      </c>
      <c r="AP239" s="275">
        <f t="shared" ref="AP239:BU239" ca="1" si="403">SUM(AP234:AP238)</f>
        <v>0</v>
      </c>
      <c r="AQ239" s="275">
        <f t="shared" ca="1" si="403"/>
        <v>0</v>
      </c>
      <c r="AR239" s="275">
        <f t="shared" ca="1" si="403"/>
        <v>0</v>
      </c>
      <c r="AS239" s="275">
        <f t="shared" ca="1" si="403"/>
        <v>0</v>
      </c>
      <c r="AT239" s="275">
        <f t="shared" ca="1" si="403"/>
        <v>0</v>
      </c>
      <c r="AU239" s="275">
        <f t="shared" ca="1" si="403"/>
        <v>0</v>
      </c>
      <c r="AV239" s="275">
        <f t="shared" ca="1" si="403"/>
        <v>0</v>
      </c>
      <c r="AW239" s="275">
        <f t="shared" ca="1" si="403"/>
        <v>0</v>
      </c>
      <c r="AX239" s="275">
        <f t="shared" ca="1" si="403"/>
        <v>0</v>
      </c>
      <c r="AY239" s="275">
        <f t="shared" ca="1" si="403"/>
        <v>0</v>
      </c>
      <c r="AZ239" s="275">
        <f t="shared" ca="1" si="403"/>
        <v>0</v>
      </c>
      <c r="BA239" s="275">
        <f t="shared" ca="1" si="403"/>
        <v>0</v>
      </c>
      <c r="BB239" s="275">
        <f t="shared" ca="1" si="403"/>
        <v>0</v>
      </c>
      <c r="BC239" s="275">
        <f t="shared" ca="1" si="403"/>
        <v>0</v>
      </c>
      <c r="BD239" s="275">
        <f t="shared" ca="1" si="403"/>
        <v>0</v>
      </c>
      <c r="BE239" s="275">
        <f t="shared" ca="1" si="403"/>
        <v>0</v>
      </c>
      <c r="BF239" s="275">
        <f t="shared" ca="1" si="403"/>
        <v>0</v>
      </c>
      <c r="BG239" s="275">
        <f t="shared" ca="1" si="403"/>
        <v>0</v>
      </c>
      <c r="BH239" s="275">
        <f t="shared" ca="1" si="403"/>
        <v>0</v>
      </c>
      <c r="BI239" s="275">
        <f t="shared" ca="1" si="403"/>
        <v>0</v>
      </c>
      <c r="BJ239" s="275">
        <f t="shared" ca="1" si="403"/>
        <v>0</v>
      </c>
      <c r="BK239" s="275">
        <f t="shared" ca="1" si="403"/>
        <v>0</v>
      </c>
      <c r="BL239" s="275">
        <f t="shared" ca="1" si="403"/>
        <v>0</v>
      </c>
      <c r="BM239" s="275">
        <f t="shared" ca="1" si="403"/>
        <v>0</v>
      </c>
      <c r="BN239" s="275">
        <f t="shared" ca="1" si="403"/>
        <v>0</v>
      </c>
      <c r="BO239" s="275">
        <f t="shared" ca="1" si="403"/>
        <v>0</v>
      </c>
      <c r="BP239" s="275">
        <f t="shared" ca="1" si="403"/>
        <v>0</v>
      </c>
      <c r="BQ239" s="275">
        <f t="shared" ca="1" si="403"/>
        <v>0</v>
      </c>
      <c r="BR239" s="275">
        <f t="shared" ca="1" si="403"/>
        <v>0</v>
      </c>
      <c r="BS239" s="275">
        <f t="shared" ca="1" si="403"/>
        <v>0</v>
      </c>
      <c r="BT239" s="275">
        <f t="shared" ca="1" si="403"/>
        <v>0</v>
      </c>
      <c r="BU239" s="275">
        <f t="shared" ca="1" si="403"/>
        <v>0</v>
      </c>
      <c r="BV239" s="275">
        <f t="shared" ref="BV239:CC239" ca="1" si="404">SUM(BV234:BV238)</f>
        <v>0</v>
      </c>
      <c r="BW239" s="275">
        <f t="shared" ca="1" si="404"/>
        <v>0</v>
      </c>
      <c r="BX239" s="275">
        <f t="shared" ca="1" si="404"/>
        <v>0</v>
      </c>
      <c r="BY239" s="275">
        <f t="shared" ca="1" si="404"/>
        <v>0</v>
      </c>
      <c r="BZ239" s="275">
        <f t="shared" ca="1" si="404"/>
        <v>0</v>
      </c>
      <c r="CA239" s="275">
        <f t="shared" ca="1" si="404"/>
        <v>0</v>
      </c>
      <c r="CB239" s="275">
        <f t="shared" ca="1" si="404"/>
        <v>0</v>
      </c>
      <c r="CC239" s="275">
        <f t="shared" ca="1" si="404"/>
        <v>0</v>
      </c>
      <c r="CD239" s="275">
        <f t="shared" ref="CD239:DL239" ca="1" si="405">SUM(CD234:CD238)</f>
        <v>0</v>
      </c>
      <c r="CE239" s="275">
        <f t="shared" ca="1" si="405"/>
        <v>0</v>
      </c>
      <c r="CF239" s="275">
        <f t="shared" ca="1" si="405"/>
        <v>0</v>
      </c>
      <c r="CG239" s="275">
        <f t="shared" ca="1" si="405"/>
        <v>0</v>
      </c>
      <c r="CH239" s="275">
        <f t="shared" ca="1" si="405"/>
        <v>0</v>
      </c>
      <c r="CI239" s="275">
        <f t="shared" ca="1" si="405"/>
        <v>0</v>
      </c>
      <c r="CJ239" s="275">
        <f t="shared" ca="1" si="405"/>
        <v>0</v>
      </c>
      <c r="CK239" s="275">
        <f t="shared" ca="1" si="405"/>
        <v>0</v>
      </c>
      <c r="CL239" s="275">
        <f t="shared" ca="1" si="405"/>
        <v>0</v>
      </c>
      <c r="CM239" s="275">
        <f t="shared" ca="1" si="405"/>
        <v>0</v>
      </c>
      <c r="CN239" s="275">
        <f t="shared" ca="1" si="405"/>
        <v>0</v>
      </c>
      <c r="CO239" s="275">
        <f t="shared" ca="1" si="405"/>
        <v>0</v>
      </c>
      <c r="CP239" s="275">
        <f t="shared" ca="1" si="405"/>
        <v>0</v>
      </c>
      <c r="CQ239" s="275">
        <f t="shared" ca="1" si="405"/>
        <v>0</v>
      </c>
      <c r="CR239" s="275">
        <f t="shared" ca="1" si="405"/>
        <v>0</v>
      </c>
      <c r="CS239" s="275">
        <f t="shared" ca="1" si="405"/>
        <v>0</v>
      </c>
      <c r="CT239" s="275">
        <f t="shared" ca="1" si="405"/>
        <v>0</v>
      </c>
      <c r="CU239" s="275">
        <f t="shared" ca="1" si="405"/>
        <v>0</v>
      </c>
      <c r="CV239" s="275">
        <f t="shared" ca="1" si="405"/>
        <v>0</v>
      </c>
      <c r="CW239" s="275">
        <f t="shared" ca="1" si="405"/>
        <v>0</v>
      </c>
      <c r="CX239" s="275">
        <f t="shared" ca="1" si="405"/>
        <v>0</v>
      </c>
      <c r="CY239" s="275">
        <f t="shared" ca="1" si="405"/>
        <v>0</v>
      </c>
      <c r="CZ239" s="275">
        <f t="shared" ca="1" si="405"/>
        <v>0</v>
      </c>
      <c r="DA239" s="275">
        <f t="shared" ca="1" si="405"/>
        <v>0</v>
      </c>
      <c r="DB239" s="275">
        <f t="shared" ca="1" si="405"/>
        <v>0</v>
      </c>
      <c r="DC239" s="275">
        <f t="shared" ca="1" si="405"/>
        <v>0</v>
      </c>
      <c r="DD239" s="275">
        <f t="shared" ca="1" si="405"/>
        <v>0</v>
      </c>
      <c r="DE239" s="275">
        <f t="shared" ca="1" si="405"/>
        <v>0</v>
      </c>
      <c r="DF239" s="275">
        <f t="shared" ca="1" si="405"/>
        <v>0</v>
      </c>
      <c r="DG239" s="275">
        <f t="shared" ca="1" si="405"/>
        <v>0</v>
      </c>
      <c r="DH239" s="275">
        <f t="shared" ca="1" si="405"/>
        <v>0</v>
      </c>
      <c r="DI239" s="275">
        <f t="shared" ca="1" si="405"/>
        <v>0</v>
      </c>
      <c r="DJ239" s="275">
        <f t="shared" ca="1" si="405"/>
        <v>0</v>
      </c>
      <c r="DK239" s="275">
        <f t="shared" ca="1" si="405"/>
        <v>0</v>
      </c>
      <c r="DL239" s="275">
        <f t="shared" ca="1" si="405"/>
        <v>0</v>
      </c>
      <c r="DM239" s="275">
        <f t="shared" ref="DM239:DZ239" ca="1" si="406">SUM(DM234:DM238)</f>
        <v>0</v>
      </c>
      <c r="DN239" s="275">
        <f t="shared" ca="1" si="406"/>
        <v>0</v>
      </c>
      <c r="DO239" s="275">
        <f t="shared" ca="1" si="406"/>
        <v>0</v>
      </c>
      <c r="DP239" s="275">
        <f t="shared" ca="1" si="406"/>
        <v>0</v>
      </c>
      <c r="DQ239" s="275">
        <f t="shared" ca="1" si="406"/>
        <v>0</v>
      </c>
      <c r="DR239" s="275">
        <f t="shared" ca="1" si="406"/>
        <v>0</v>
      </c>
      <c r="DS239" s="275">
        <f t="shared" ca="1" si="406"/>
        <v>0</v>
      </c>
      <c r="DT239" s="275">
        <f t="shared" ca="1" si="406"/>
        <v>0</v>
      </c>
      <c r="DU239" s="275">
        <f t="shared" ca="1" si="406"/>
        <v>0</v>
      </c>
      <c r="DV239" s="275">
        <f t="shared" ca="1" si="406"/>
        <v>0</v>
      </c>
      <c r="DW239" s="275">
        <f t="shared" ca="1" si="406"/>
        <v>0</v>
      </c>
      <c r="DX239" s="275">
        <f t="shared" ca="1" si="406"/>
        <v>0</v>
      </c>
      <c r="DY239" s="275">
        <f t="shared" ca="1" si="406"/>
        <v>0</v>
      </c>
      <c r="DZ239" s="275">
        <f t="shared" ca="1" si="406"/>
        <v>0</v>
      </c>
    </row>
    <row r="240" spans="1:130" outlineLevel="1">
      <c r="A240" s="151"/>
      <c r="C240" s="22"/>
      <c r="G240" s="54"/>
      <c r="H240" s="264"/>
      <c r="I240" s="29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  <c r="BM240" s="247"/>
      <c r="BN240" s="247"/>
      <c r="BO240" s="247"/>
      <c r="BP240" s="247"/>
      <c r="BQ240" s="247"/>
      <c r="BR240" s="247"/>
      <c r="BS240" s="247"/>
      <c r="BT240" s="247"/>
      <c r="BU240" s="247"/>
      <c r="BV240" s="247"/>
      <c r="BW240" s="247"/>
      <c r="BX240" s="247"/>
      <c r="BY240" s="247"/>
      <c r="BZ240" s="247"/>
      <c r="CA240" s="247"/>
      <c r="CB240" s="247"/>
      <c r="CC240" s="247"/>
      <c r="CD240" s="247"/>
      <c r="CE240" s="247"/>
      <c r="CF240" s="247"/>
      <c r="CG240" s="247"/>
      <c r="CH240" s="247"/>
      <c r="CI240" s="247"/>
      <c r="CJ240" s="247"/>
      <c r="CK240" s="247"/>
      <c r="CL240" s="247"/>
      <c r="CM240" s="247"/>
      <c r="CN240" s="247"/>
      <c r="CO240" s="247"/>
      <c r="CP240" s="247"/>
      <c r="CQ240" s="247"/>
      <c r="CR240" s="247"/>
      <c r="CS240" s="247"/>
      <c r="CT240" s="247"/>
      <c r="CU240" s="247"/>
      <c r="CV240" s="247"/>
      <c r="CW240" s="247"/>
      <c r="CX240" s="247"/>
      <c r="CY240" s="247"/>
      <c r="CZ240" s="247"/>
      <c r="DA240" s="247"/>
      <c r="DB240" s="247"/>
      <c r="DC240" s="247"/>
      <c r="DD240" s="247"/>
      <c r="DE240" s="247"/>
      <c r="DF240" s="247"/>
      <c r="DG240" s="247"/>
      <c r="DH240" s="247"/>
      <c r="DI240" s="247"/>
      <c r="DJ240" s="247"/>
      <c r="DK240" s="247"/>
      <c r="DL240" s="247"/>
      <c r="DM240" s="247"/>
      <c r="DN240" s="247"/>
      <c r="DO240" s="247"/>
      <c r="DP240" s="247"/>
      <c r="DQ240" s="247"/>
      <c r="DR240" s="247"/>
      <c r="DS240" s="247"/>
      <c r="DT240" s="247"/>
      <c r="DU240" s="247"/>
      <c r="DV240" s="247"/>
      <c r="DW240" s="247"/>
      <c r="DX240" s="247"/>
      <c r="DY240" s="247"/>
      <c r="DZ240" s="247"/>
    </row>
    <row r="241" spans="1:130" ht="13" outlineLevel="1">
      <c r="A241" s="151"/>
      <c r="C241" s="50" t="str">
        <f>C63</f>
        <v>MI400</v>
      </c>
      <c r="D241" s="28"/>
      <c r="E241" s="28"/>
      <c r="F241" s="28"/>
      <c r="G241" s="28"/>
      <c r="H241" s="264"/>
      <c r="I241" s="29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  <c r="BA241" s="153"/>
      <c r="BB241" s="153"/>
      <c r="BC241" s="153"/>
      <c r="BD241" s="153"/>
      <c r="BE241" s="153"/>
      <c r="BF241" s="153"/>
      <c r="BG241" s="153"/>
      <c r="BH241" s="153"/>
      <c r="BI241" s="153"/>
      <c r="BJ241" s="153"/>
      <c r="BK241" s="153"/>
      <c r="BL241" s="153"/>
      <c r="BM241" s="153"/>
      <c r="BN241" s="153"/>
      <c r="BO241" s="153"/>
      <c r="BP241" s="153"/>
      <c r="BQ241" s="153"/>
      <c r="BR241" s="153"/>
      <c r="BS241" s="153"/>
      <c r="BT241" s="153"/>
      <c r="BU241" s="153"/>
      <c r="BV241" s="153"/>
      <c r="BW241" s="153"/>
      <c r="BX241" s="153"/>
      <c r="BY241" s="153"/>
      <c r="BZ241" s="153"/>
      <c r="CA241" s="153"/>
      <c r="CB241" s="153"/>
      <c r="CC241" s="153"/>
      <c r="CD241" s="153"/>
      <c r="CE241" s="153"/>
      <c r="CF241" s="153"/>
      <c r="CG241" s="153"/>
      <c r="CH241" s="153"/>
      <c r="CI241" s="153"/>
      <c r="CJ241" s="153"/>
      <c r="CK241" s="153"/>
      <c r="CL241" s="153"/>
      <c r="CM241" s="153"/>
      <c r="CN241" s="153"/>
      <c r="CO241" s="153"/>
      <c r="CP241" s="153"/>
      <c r="CQ241" s="153"/>
      <c r="CR241" s="153"/>
      <c r="CS241" s="153"/>
      <c r="CT241" s="153"/>
      <c r="CU241" s="153"/>
      <c r="CV241" s="153"/>
      <c r="CW241" s="153"/>
      <c r="CX241" s="153"/>
      <c r="CY241" s="153"/>
      <c r="CZ241" s="153"/>
      <c r="DA241" s="153"/>
      <c r="DB241" s="153"/>
      <c r="DC241" s="153"/>
      <c r="DD241" s="153"/>
      <c r="DE241" s="153"/>
      <c r="DF241" s="153"/>
      <c r="DG241" s="153"/>
      <c r="DH241" s="153"/>
      <c r="DI241" s="153"/>
      <c r="DJ241" s="153"/>
      <c r="DK241" s="153"/>
      <c r="DL241" s="153"/>
      <c r="DM241" s="153"/>
      <c r="DN241" s="153"/>
      <c r="DO241" s="153"/>
      <c r="DP241" s="153"/>
      <c r="DQ241" s="153"/>
      <c r="DR241" s="153"/>
      <c r="DS241" s="153"/>
      <c r="DT241" s="153"/>
      <c r="DU241" s="153"/>
      <c r="DV241" s="153"/>
      <c r="DW241" s="153"/>
      <c r="DX241" s="153"/>
      <c r="DY241" s="153"/>
      <c r="DZ241" s="153"/>
    </row>
    <row r="242" spans="1:130" ht="13" outlineLevel="1">
      <c r="A242" s="151"/>
      <c r="C242" s="14"/>
      <c r="G242" s="12"/>
      <c r="H242" s="264"/>
      <c r="I242" s="29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  <c r="AA242" s="271"/>
      <c r="AB242" s="271"/>
      <c r="AC242" s="271"/>
      <c r="AD242" s="271"/>
      <c r="AE242" s="271"/>
      <c r="AF242" s="271"/>
      <c r="AG242" s="271"/>
      <c r="AH242" s="271"/>
      <c r="AI242" s="271"/>
      <c r="AJ242" s="271"/>
      <c r="AK242" s="271"/>
      <c r="AL242" s="271"/>
      <c r="AM242" s="271"/>
      <c r="AN242" s="271"/>
      <c r="AO242" s="271"/>
      <c r="AP242" s="271"/>
      <c r="AQ242" s="271"/>
      <c r="AR242" s="271"/>
      <c r="AS242" s="271"/>
      <c r="AT242" s="271"/>
      <c r="AU242" s="271"/>
      <c r="AV242" s="271"/>
      <c r="AW242" s="271"/>
      <c r="AX242" s="271"/>
      <c r="AY242" s="271"/>
      <c r="AZ242" s="271"/>
      <c r="BA242" s="271"/>
      <c r="BB242" s="271"/>
      <c r="BC242" s="271"/>
      <c r="BD242" s="271"/>
      <c r="BE242" s="271"/>
      <c r="BF242" s="271"/>
      <c r="BG242" s="271"/>
      <c r="BH242" s="271"/>
      <c r="BI242" s="271"/>
      <c r="BJ242" s="271"/>
      <c r="BK242" s="271"/>
      <c r="BL242" s="271"/>
      <c r="BM242" s="271"/>
      <c r="BN242" s="271"/>
      <c r="BO242" s="271"/>
      <c r="BP242" s="271"/>
      <c r="BQ242" s="271"/>
      <c r="BR242" s="271"/>
      <c r="BS242" s="271"/>
      <c r="BT242" s="271"/>
      <c r="BU242" s="271"/>
      <c r="BV242" s="271"/>
      <c r="BW242" s="271"/>
      <c r="BX242" s="271"/>
      <c r="BY242" s="271"/>
      <c r="BZ242" s="271"/>
      <c r="CA242" s="271"/>
      <c r="CB242" s="271"/>
      <c r="CC242" s="271"/>
      <c r="CD242" s="271"/>
      <c r="CE242" s="271"/>
      <c r="CF242" s="271"/>
      <c r="CG242" s="271"/>
      <c r="CH242" s="271"/>
      <c r="CI242" s="271"/>
      <c r="CJ242" s="271"/>
      <c r="CK242" s="271"/>
      <c r="CL242" s="271"/>
      <c r="CM242" s="271"/>
      <c r="CN242" s="271"/>
      <c r="CO242" s="271"/>
      <c r="CP242" s="271"/>
      <c r="CQ242" s="271"/>
      <c r="CR242" s="271"/>
      <c r="CS242" s="271"/>
      <c r="CT242" s="271"/>
      <c r="CU242" s="271"/>
      <c r="CV242" s="271"/>
      <c r="CW242" s="271"/>
      <c r="CX242" s="271"/>
      <c r="CY242" s="271"/>
      <c r="CZ242" s="271"/>
      <c r="DA242" s="271"/>
      <c r="DB242" s="271"/>
      <c r="DC242" s="271"/>
      <c r="DD242" s="271"/>
      <c r="DE242" s="271"/>
      <c r="DF242" s="271"/>
      <c r="DG242" s="271"/>
      <c r="DH242" s="271"/>
      <c r="DI242" s="271"/>
      <c r="DJ242" s="271"/>
      <c r="DK242" s="271"/>
      <c r="DL242" s="271"/>
      <c r="DM242" s="271"/>
      <c r="DN242" s="271"/>
      <c r="DO242" s="271"/>
      <c r="DP242" s="271"/>
      <c r="DQ242" s="271"/>
      <c r="DR242" s="271"/>
      <c r="DS242" s="271"/>
      <c r="DT242" s="271"/>
      <c r="DU242" s="271"/>
      <c r="DV242" s="271"/>
      <c r="DW242" s="271"/>
      <c r="DX242" s="271"/>
      <c r="DY242" s="271"/>
      <c r="DZ242" s="271"/>
    </row>
    <row r="243" spans="1:130" outlineLevel="1">
      <c r="A243" s="151"/>
      <c r="C243" s="22" t="s">
        <v>85</v>
      </c>
      <c r="E243" s="54" t="s">
        <v>267</v>
      </c>
      <c r="F243" s="54" t="s">
        <v>271</v>
      </c>
      <c r="G243" s="54"/>
      <c r="H243" s="264" t="s">
        <v>287</v>
      </c>
      <c r="I243" s="29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  <c r="BM243" s="247"/>
      <c r="BN243" s="247"/>
      <c r="BO243" s="247"/>
      <c r="BP243" s="247"/>
      <c r="BQ243" s="247"/>
      <c r="BR243" s="247"/>
      <c r="BS243" s="247"/>
      <c r="BT243" s="247"/>
      <c r="BU243" s="247"/>
      <c r="BV243" s="247"/>
      <c r="BW243" s="247"/>
      <c r="BX243" s="247"/>
      <c r="BY243" s="247"/>
      <c r="BZ243" s="247"/>
      <c r="CA243" s="247"/>
      <c r="CB243" s="247"/>
      <c r="CC243" s="247"/>
      <c r="CD243" s="247"/>
      <c r="CE243" s="247"/>
      <c r="CF243" s="247"/>
      <c r="CG243" s="247"/>
      <c r="CH243" s="247"/>
      <c r="CI243" s="247"/>
      <c r="CJ243" s="247"/>
      <c r="CK243" s="247"/>
      <c r="CL243" s="247"/>
      <c r="CM243" s="247"/>
      <c r="CN243" s="247"/>
      <c r="CO243" s="247"/>
      <c r="CP243" s="247"/>
      <c r="CQ243" s="247"/>
      <c r="CR243" s="247"/>
      <c r="CS243" s="247"/>
      <c r="CT243" s="247"/>
      <c r="CU243" s="247"/>
      <c r="CV243" s="247"/>
      <c r="CW243" s="247"/>
      <c r="CX243" s="247"/>
      <c r="CY243" s="247"/>
      <c r="CZ243" s="247"/>
      <c r="DA243" s="247"/>
      <c r="DB243" s="247"/>
      <c r="DC243" s="247"/>
      <c r="DD243" s="247"/>
      <c r="DE243" s="247"/>
      <c r="DF243" s="247"/>
      <c r="DG243" s="247"/>
      <c r="DH243" s="247"/>
      <c r="DI243" s="247"/>
      <c r="DJ243" s="247"/>
      <c r="DK243" s="247"/>
      <c r="DL243" s="247"/>
      <c r="DM243" s="247"/>
      <c r="DN243" s="247"/>
      <c r="DO243" s="247"/>
      <c r="DP243" s="247"/>
      <c r="DQ243" s="247"/>
      <c r="DR243" s="247"/>
      <c r="DS243" s="247"/>
      <c r="DT243" s="247"/>
      <c r="DU243" s="247"/>
      <c r="DV243" s="247"/>
      <c r="DW243" s="247"/>
      <c r="DX243" s="247"/>
      <c r="DY243" s="247"/>
      <c r="DZ243" s="247"/>
    </row>
    <row r="244" spans="1:130" outlineLevel="1">
      <c r="A244" s="151"/>
      <c r="C244" s="34" t="s">
        <v>316</v>
      </c>
      <c r="E244" s="70">
        <f>Inputs!H168</f>
        <v>0</v>
      </c>
      <c r="F244" s="70">
        <f>Inputs!I168</f>
        <v>0</v>
      </c>
      <c r="G244" s="54" t="s">
        <v>83</v>
      </c>
      <c r="H244" s="279">
        <f ca="1">IFERROR(SUM($J244:$DZ244)/(SUM($J$136:$DZ$136)*E244),0)</f>
        <v>0</v>
      </c>
      <c r="I244" s="29"/>
      <c r="J244" s="212">
        <f>(J$136*INDEX('Term Pricing'!$U$713:$U$892,MATCH('Project 1'!J$8,'Term Pricing'!$C$713:$C$892,0))*$E244*$F244)+(J$136*INDEX('Term Pricing'!$V$713:$V$892,MATCH('Project 1'!J$8,'Term Pricing'!$C$713:$C$892,0))*$E244*(1-$F244))</f>
        <v>0</v>
      </c>
      <c r="K244" s="212">
        <f>(K$136*INDEX('Term Pricing'!$U$713:$U$892,MATCH('Project 1'!K$8,'Term Pricing'!$C$713:$C$892,0))*$E244*$F244)+(K$136*INDEX('Term Pricing'!$V$713:$V$892,MATCH('Project 1'!K$8,'Term Pricing'!$C$713:$C$892,0))*$E244*(1-$F244))</f>
        <v>0</v>
      </c>
      <c r="L244" s="212">
        <f ca="1">(L$136*INDEX('Term Pricing'!$U$713:$U$892,MATCH('Project 1'!L$8,'Term Pricing'!$C$713:$C$892,0))*$E244*$F244)+(L$136*INDEX('Term Pricing'!$V$713:$V$892,MATCH('Project 1'!L$8,'Term Pricing'!$C$713:$C$892,0))*$E244*(1-$F244))</f>
        <v>0</v>
      </c>
      <c r="M244" s="212">
        <f ca="1">(M$136*INDEX('Term Pricing'!$U$713:$U$892,MATCH('Project 1'!M$8,'Term Pricing'!$C$713:$C$892,0))*$E244*$F244)+(M$136*INDEX('Term Pricing'!$V$713:$V$892,MATCH('Project 1'!M$8,'Term Pricing'!$C$713:$C$892,0))*$E244*(1-$F244))</f>
        <v>0</v>
      </c>
      <c r="N244" s="212">
        <f ca="1">(N$136*INDEX('Term Pricing'!$U$713:$U$892,MATCH('Project 1'!N$8,'Term Pricing'!$C$713:$C$892,0))*$E244*$F244)+(N$136*INDEX('Term Pricing'!$V$713:$V$892,MATCH('Project 1'!N$8,'Term Pricing'!$C$713:$C$892,0))*$E244*(1-$F244))</f>
        <v>0</v>
      </c>
      <c r="O244" s="212">
        <f ca="1">(O$136*INDEX('Term Pricing'!$U$713:$U$892,MATCH('Project 1'!O$8,'Term Pricing'!$C$713:$C$892,0))*$E244*$F244)+(O$136*INDEX('Term Pricing'!$V$713:$V$892,MATCH('Project 1'!O$8,'Term Pricing'!$C$713:$C$892,0))*$E244*(1-$F244))</f>
        <v>0</v>
      </c>
      <c r="P244" s="212">
        <f ca="1">(P$136*INDEX('Term Pricing'!$U$713:$U$892,MATCH('Project 1'!P$8,'Term Pricing'!$C$713:$C$892,0))*$E244*$F244)+(P$136*INDEX('Term Pricing'!$V$713:$V$892,MATCH('Project 1'!P$8,'Term Pricing'!$C$713:$C$892,0))*$E244*(1-$F244))</f>
        <v>0</v>
      </c>
      <c r="Q244" s="212">
        <f ca="1">(Q$136*INDEX('Term Pricing'!$U$713:$U$892,MATCH('Project 1'!Q$8,'Term Pricing'!$C$713:$C$892,0))*$E244*$F244)+(Q$136*INDEX('Term Pricing'!$V$713:$V$892,MATCH('Project 1'!Q$8,'Term Pricing'!$C$713:$C$892,0))*$E244*(1-$F244))</f>
        <v>0</v>
      </c>
      <c r="R244" s="212">
        <f ca="1">(R$136*INDEX('Term Pricing'!$U$713:$U$892,MATCH('Project 1'!R$8,'Term Pricing'!$C$713:$C$892,0))*$E244*$F244)+(R$136*INDEX('Term Pricing'!$V$713:$V$892,MATCH('Project 1'!R$8,'Term Pricing'!$C$713:$C$892,0))*$E244*(1-$F244))</f>
        <v>0</v>
      </c>
      <c r="S244" s="212">
        <f ca="1">(S$136*INDEX('Term Pricing'!$U$713:$U$892,MATCH('Project 1'!S$8,'Term Pricing'!$C$713:$C$892,0))*$E244*$F244)+(S$136*INDEX('Term Pricing'!$V$713:$V$892,MATCH('Project 1'!S$8,'Term Pricing'!$C$713:$C$892,0))*$E244*(1-$F244))</f>
        <v>0</v>
      </c>
      <c r="T244" s="212">
        <f ca="1">(T$136*INDEX('Term Pricing'!$U$713:$U$892,MATCH('Project 1'!T$8,'Term Pricing'!$C$713:$C$892,0))*$E244*$F244)+(T$136*INDEX('Term Pricing'!$V$713:$V$892,MATCH('Project 1'!T$8,'Term Pricing'!$C$713:$C$892,0))*$E244*(1-$F244))</f>
        <v>0</v>
      </c>
      <c r="U244" s="212">
        <f ca="1">(U$136*INDEX('Term Pricing'!$U$713:$U$892,MATCH('Project 1'!U$8,'Term Pricing'!$C$713:$C$892,0))*$E244*$F244)+(U$136*INDEX('Term Pricing'!$V$713:$V$892,MATCH('Project 1'!U$8,'Term Pricing'!$C$713:$C$892,0))*$E244*(1-$F244))</f>
        <v>0</v>
      </c>
      <c r="V244" s="212">
        <f ca="1">(V$136*INDEX('Term Pricing'!$U$713:$U$892,MATCH('Project 1'!V$8,'Term Pricing'!$C$713:$C$892,0))*$E244*$F244)+(V$136*INDEX('Term Pricing'!$V$713:$V$892,MATCH('Project 1'!V$8,'Term Pricing'!$C$713:$C$892,0))*$E244*(1-$F244))</f>
        <v>0</v>
      </c>
      <c r="W244" s="212">
        <f ca="1">(W$136*INDEX('Term Pricing'!$U$713:$U$892,MATCH('Project 1'!W$8,'Term Pricing'!$C$713:$C$892,0))*$E244*$F244)+(W$136*INDEX('Term Pricing'!$V$713:$V$892,MATCH('Project 1'!W$8,'Term Pricing'!$C$713:$C$892,0))*$E244*(1-$F244))</f>
        <v>0</v>
      </c>
      <c r="X244" s="212">
        <f ca="1">(X$136*INDEX('Term Pricing'!$U$713:$U$892,MATCH('Project 1'!X$8,'Term Pricing'!$C$713:$C$892,0))*$E244*$F244)+(X$136*INDEX('Term Pricing'!$V$713:$V$892,MATCH('Project 1'!X$8,'Term Pricing'!$C$713:$C$892,0))*$E244*(1-$F244))</f>
        <v>0</v>
      </c>
      <c r="Y244" s="212">
        <f ca="1">(Y$136*INDEX('Term Pricing'!$U$713:$U$892,MATCH('Project 1'!Y$8,'Term Pricing'!$C$713:$C$892,0))*$E244*$F244)+(Y$136*INDEX('Term Pricing'!$V$713:$V$892,MATCH('Project 1'!Y$8,'Term Pricing'!$C$713:$C$892,0))*$E244*(1-$F244))</f>
        <v>0</v>
      </c>
      <c r="Z244" s="212">
        <f ca="1">(Z$136*INDEX('Term Pricing'!$U$713:$U$892,MATCH('Project 1'!Z$8,'Term Pricing'!$C$713:$C$892,0))*$E244*$F244)+(Z$136*INDEX('Term Pricing'!$V$713:$V$892,MATCH('Project 1'!Z$8,'Term Pricing'!$C$713:$C$892,0))*$E244*(1-$F244))</f>
        <v>0</v>
      </c>
      <c r="AA244" s="212">
        <f ca="1">(AA$136*INDEX('Term Pricing'!$U$713:$U$892,MATCH('Project 1'!AA$8,'Term Pricing'!$C$713:$C$892,0))*$E244*$F244)+(AA$136*INDEX('Term Pricing'!$V$713:$V$892,MATCH('Project 1'!AA$8,'Term Pricing'!$C$713:$C$892,0))*$E244*(1-$F244))</f>
        <v>0</v>
      </c>
      <c r="AB244" s="212">
        <f ca="1">(AB$136*INDEX('Term Pricing'!$U$713:$U$892,MATCH('Project 1'!AB$8,'Term Pricing'!$C$713:$C$892,0))*$E244*$F244)+(AB$136*INDEX('Term Pricing'!$V$713:$V$892,MATCH('Project 1'!AB$8,'Term Pricing'!$C$713:$C$892,0))*$E244*(1-$F244))</f>
        <v>0</v>
      </c>
      <c r="AC244" s="212">
        <f ca="1">(AC$136*INDEX('Term Pricing'!$U$713:$U$892,MATCH('Project 1'!AC$8,'Term Pricing'!$C$713:$C$892,0))*$E244*$F244)+(AC$136*INDEX('Term Pricing'!$V$713:$V$892,MATCH('Project 1'!AC$8,'Term Pricing'!$C$713:$C$892,0))*$E244*(1-$F244))</f>
        <v>0</v>
      </c>
      <c r="AD244" s="212">
        <f ca="1">(AD$136*INDEX('Term Pricing'!$U$713:$U$892,MATCH('Project 1'!AD$8,'Term Pricing'!$C$713:$C$892,0))*$E244*$F244)+(AD$136*INDEX('Term Pricing'!$V$713:$V$892,MATCH('Project 1'!AD$8,'Term Pricing'!$C$713:$C$892,0))*$E244*(1-$F244))</f>
        <v>0</v>
      </c>
      <c r="AE244" s="212">
        <f ca="1">(AE$136*INDEX('Term Pricing'!$U$713:$U$892,MATCH('Project 1'!AE$8,'Term Pricing'!$C$713:$C$892,0))*$E244*$F244)+(AE$136*INDEX('Term Pricing'!$V$713:$V$892,MATCH('Project 1'!AE$8,'Term Pricing'!$C$713:$C$892,0))*$E244*(1-$F244))</f>
        <v>0</v>
      </c>
      <c r="AF244" s="212">
        <f ca="1">(AF$136*INDEX('Term Pricing'!$U$713:$U$892,MATCH('Project 1'!AF$8,'Term Pricing'!$C$713:$C$892,0))*$E244*$F244)+(AF$136*INDEX('Term Pricing'!$V$713:$V$892,MATCH('Project 1'!AF$8,'Term Pricing'!$C$713:$C$892,0))*$E244*(1-$F244))</f>
        <v>0</v>
      </c>
      <c r="AG244" s="212">
        <f ca="1">(AG$136*INDEX('Term Pricing'!$U$713:$U$892,MATCH('Project 1'!AG$8,'Term Pricing'!$C$713:$C$892,0))*$E244*$F244)+(AG$136*INDEX('Term Pricing'!$V$713:$V$892,MATCH('Project 1'!AG$8,'Term Pricing'!$C$713:$C$892,0))*$E244*(1-$F244))</f>
        <v>0</v>
      </c>
      <c r="AH244" s="212">
        <f ca="1">(AH$136*INDEX('Term Pricing'!$U$713:$U$892,MATCH('Project 1'!AH$8,'Term Pricing'!$C$713:$C$892,0))*$E244*$F244)+(AH$136*INDEX('Term Pricing'!$V$713:$V$892,MATCH('Project 1'!AH$8,'Term Pricing'!$C$713:$C$892,0))*$E244*(1-$F244))</f>
        <v>0</v>
      </c>
      <c r="AI244" s="212">
        <f ca="1">(AI$136*INDEX('Term Pricing'!$U$713:$U$892,MATCH('Project 1'!AI$8,'Term Pricing'!$C$713:$C$892,0))*$E244*$F244)+(AI$136*INDEX('Term Pricing'!$V$713:$V$892,MATCH('Project 1'!AI$8,'Term Pricing'!$C$713:$C$892,0))*$E244*(1-$F244))</f>
        <v>0</v>
      </c>
      <c r="AJ244" s="212">
        <f ca="1">(AJ$136*INDEX('Term Pricing'!$U$713:$U$892,MATCH('Project 1'!AJ$8,'Term Pricing'!$C$713:$C$892,0))*$E244*$F244)+(AJ$136*INDEX('Term Pricing'!$V$713:$V$892,MATCH('Project 1'!AJ$8,'Term Pricing'!$C$713:$C$892,0))*$E244*(1-$F244))</f>
        <v>0</v>
      </c>
      <c r="AK244" s="212">
        <f ca="1">(AK$136*INDEX('Term Pricing'!$U$713:$U$892,MATCH('Project 1'!AK$8,'Term Pricing'!$C$713:$C$892,0))*$E244*$F244)+(AK$136*INDEX('Term Pricing'!$V$713:$V$892,MATCH('Project 1'!AK$8,'Term Pricing'!$C$713:$C$892,0))*$E244*(1-$F244))</f>
        <v>0</v>
      </c>
      <c r="AL244" s="212">
        <f ca="1">(AL$136*INDEX('Term Pricing'!$U$713:$U$892,MATCH('Project 1'!AL$8,'Term Pricing'!$C$713:$C$892,0))*$E244*$F244)+(AL$136*INDEX('Term Pricing'!$V$713:$V$892,MATCH('Project 1'!AL$8,'Term Pricing'!$C$713:$C$892,0))*$E244*(1-$F244))</f>
        <v>0</v>
      </c>
      <c r="AM244" s="212">
        <f ca="1">(AM$136*INDEX('Term Pricing'!$U$713:$U$892,MATCH('Project 1'!AM$8,'Term Pricing'!$C$713:$C$892,0))*$E244*$F244)+(AM$136*INDEX('Term Pricing'!$V$713:$V$892,MATCH('Project 1'!AM$8,'Term Pricing'!$C$713:$C$892,0))*$E244*(1-$F244))</f>
        <v>0</v>
      </c>
      <c r="AN244" s="212">
        <f ca="1">(AN$136*INDEX('Term Pricing'!$U$713:$U$892,MATCH('Project 1'!AN$8,'Term Pricing'!$C$713:$C$892,0))*$E244*$F244)+(AN$136*INDEX('Term Pricing'!$V$713:$V$892,MATCH('Project 1'!AN$8,'Term Pricing'!$C$713:$C$892,0))*$E244*(1-$F244))</f>
        <v>0</v>
      </c>
      <c r="AO244" s="212">
        <f ca="1">(AO$136*INDEX('Term Pricing'!$U$713:$U$892,MATCH('Project 1'!AO$8,'Term Pricing'!$C$713:$C$892,0))*$E244*$F244)+(AO$136*INDEX('Term Pricing'!$V$713:$V$892,MATCH('Project 1'!AO$8,'Term Pricing'!$C$713:$C$892,0))*$E244*(1-$F244))</f>
        <v>0</v>
      </c>
      <c r="AP244" s="212">
        <f ca="1">(AP$136*INDEX('Term Pricing'!$U$713:$U$892,MATCH('Project 1'!AP$8,'Term Pricing'!$C$713:$C$892,0))*$E244*$F244)+(AP$136*INDEX('Term Pricing'!$V$713:$V$892,MATCH('Project 1'!AP$8,'Term Pricing'!$C$713:$C$892,0))*$E244*(1-$F244))</f>
        <v>0</v>
      </c>
      <c r="AQ244" s="212">
        <f ca="1">(AQ$136*INDEX('Term Pricing'!$U$713:$U$892,MATCH('Project 1'!AQ$8,'Term Pricing'!$C$713:$C$892,0))*$E244*$F244)+(AQ$136*INDEX('Term Pricing'!$V$713:$V$892,MATCH('Project 1'!AQ$8,'Term Pricing'!$C$713:$C$892,0))*$E244*(1-$F244))</f>
        <v>0</v>
      </c>
      <c r="AR244" s="212">
        <f ca="1">(AR$136*INDEX('Term Pricing'!$U$713:$U$892,MATCH('Project 1'!AR$8,'Term Pricing'!$C$713:$C$892,0))*$E244*$F244)+(AR$136*INDEX('Term Pricing'!$V$713:$V$892,MATCH('Project 1'!AR$8,'Term Pricing'!$C$713:$C$892,0))*$E244*(1-$F244))</f>
        <v>0</v>
      </c>
      <c r="AS244" s="212">
        <f ca="1">(AS$136*INDEX('Term Pricing'!$U$713:$U$892,MATCH('Project 1'!AS$8,'Term Pricing'!$C$713:$C$892,0))*$E244*$F244)+(AS$136*INDEX('Term Pricing'!$V$713:$V$892,MATCH('Project 1'!AS$8,'Term Pricing'!$C$713:$C$892,0))*$E244*(1-$F244))</f>
        <v>0</v>
      </c>
      <c r="AT244" s="212">
        <f ca="1">(AT$136*INDEX('Term Pricing'!$U$713:$U$892,MATCH('Project 1'!AT$8,'Term Pricing'!$C$713:$C$892,0))*$E244*$F244)+(AT$136*INDEX('Term Pricing'!$V$713:$V$892,MATCH('Project 1'!AT$8,'Term Pricing'!$C$713:$C$892,0))*$E244*(1-$F244))</f>
        <v>0</v>
      </c>
      <c r="AU244" s="212">
        <f ca="1">(AU$136*INDEX('Term Pricing'!$U$713:$U$892,MATCH('Project 1'!AU$8,'Term Pricing'!$C$713:$C$892,0))*$E244*$F244)+(AU$136*INDEX('Term Pricing'!$V$713:$V$892,MATCH('Project 1'!AU$8,'Term Pricing'!$C$713:$C$892,0))*$E244*(1-$F244))</f>
        <v>0</v>
      </c>
      <c r="AV244" s="212">
        <f ca="1">(AV$136*INDEX('Term Pricing'!$U$713:$U$892,MATCH('Project 1'!AV$8,'Term Pricing'!$C$713:$C$892,0))*$E244*$F244)+(AV$136*INDEX('Term Pricing'!$V$713:$V$892,MATCH('Project 1'!AV$8,'Term Pricing'!$C$713:$C$892,0))*$E244*(1-$F244))</f>
        <v>0</v>
      </c>
      <c r="AW244" s="212">
        <f ca="1">(AW$136*INDEX('Term Pricing'!$U$713:$U$892,MATCH('Project 1'!AW$8,'Term Pricing'!$C$713:$C$892,0))*$E244*$F244)+(AW$136*INDEX('Term Pricing'!$V$713:$V$892,MATCH('Project 1'!AW$8,'Term Pricing'!$C$713:$C$892,0))*$E244*(1-$F244))</f>
        <v>0</v>
      </c>
      <c r="AX244" s="212">
        <f ca="1">(AX$136*INDEX('Term Pricing'!$U$713:$U$892,MATCH('Project 1'!AX$8,'Term Pricing'!$C$713:$C$892,0))*$E244*$F244)+(AX$136*INDEX('Term Pricing'!$V$713:$V$892,MATCH('Project 1'!AX$8,'Term Pricing'!$C$713:$C$892,0))*$E244*(1-$F244))</f>
        <v>0</v>
      </c>
      <c r="AY244" s="212">
        <f ca="1">(AY$136*INDEX('Term Pricing'!$U$713:$U$892,MATCH('Project 1'!AY$8,'Term Pricing'!$C$713:$C$892,0))*$E244*$F244)+(AY$136*INDEX('Term Pricing'!$V$713:$V$892,MATCH('Project 1'!AY$8,'Term Pricing'!$C$713:$C$892,0))*$E244*(1-$F244))</f>
        <v>0</v>
      </c>
      <c r="AZ244" s="212">
        <f ca="1">(AZ$136*INDEX('Term Pricing'!$U$713:$U$892,MATCH('Project 1'!AZ$8,'Term Pricing'!$C$713:$C$892,0))*$E244*$F244)+(AZ$136*INDEX('Term Pricing'!$V$713:$V$892,MATCH('Project 1'!AZ$8,'Term Pricing'!$C$713:$C$892,0))*$E244*(1-$F244))</f>
        <v>0</v>
      </c>
      <c r="BA244" s="212">
        <f ca="1">(BA$136*INDEX('Term Pricing'!$U$713:$U$892,MATCH('Project 1'!BA$8,'Term Pricing'!$C$713:$C$892,0))*$E244*$F244)+(BA$136*INDEX('Term Pricing'!$V$713:$V$892,MATCH('Project 1'!BA$8,'Term Pricing'!$C$713:$C$892,0))*$E244*(1-$F244))</f>
        <v>0</v>
      </c>
      <c r="BB244" s="212">
        <f ca="1">(BB$136*INDEX('Term Pricing'!$U$713:$U$892,MATCH('Project 1'!BB$8,'Term Pricing'!$C$713:$C$892,0))*$E244*$F244)+(BB$136*INDEX('Term Pricing'!$V$713:$V$892,MATCH('Project 1'!BB$8,'Term Pricing'!$C$713:$C$892,0))*$E244*(1-$F244))</f>
        <v>0</v>
      </c>
      <c r="BC244" s="212">
        <f ca="1">(BC$136*INDEX('Term Pricing'!$U$713:$U$892,MATCH('Project 1'!BC$8,'Term Pricing'!$C$713:$C$892,0))*$E244*$F244)+(BC$136*INDEX('Term Pricing'!$V$713:$V$892,MATCH('Project 1'!BC$8,'Term Pricing'!$C$713:$C$892,0))*$E244*(1-$F244))</f>
        <v>0</v>
      </c>
      <c r="BD244" s="212">
        <f ca="1">(BD$136*INDEX('Term Pricing'!$U$713:$U$892,MATCH('Project 1'!BD$8,'Term Pricing'!$C$713:$C$892,0))*$E244*$F244)+(BD$136*INDEX('Term Pricing'!$V$713:$V$892,MATCH('Project 1'!BD$8,'Term Pricing'!$C$713:$C$892,0))*$E244*(1-$F244))</f>
        <v>0</v>
      </c>
      <c r="BE244" s="212">
        <f ca="1">(BE$136*INDEX('Term Pricing'!$U$713:$U$892,MATCH('Project 1'!BE$8,'Term Pricing'!$C$713:$C$892,0))*$E244*$F244)+(BE$136*INDEX('Term Pricing'!$V$713:$V$892,MATCH('Project 1'!BE$8,'Term Pricing'!$C$713:$C$892,0))*$E244*(1-$F244))</f>
        <v>0</v>
      </c>
      <c r="BF244" s="212">
        <f ca="1">(BF$136*INDEX('Term Pricing'!$U$713:$U$892,MATCH('Project 1'!BF$8,'Term Pricing'!$C$713:$C$892,0))*$E244*$F244)+(BF$136*INDEX('Term Pricing'!$V$713:$V$892,MATCH('Project 1'!BF$8,'Term Pricing'!$C$713:$C$892,0))*$E244*(1-$F244))</f>
        <v>0</v>
      </c>
      <c r="BG244" s="212">
        <f ca="1">(BG$136*INDEX('Term Pricing'!$U$713:$U$892,MATCH('Project 1'!BG$8,'Term Pricing'!$C$713:$C$892,0))*$E244*$F244)+(BG$136*INDEX('Term Pricing'!$V$713:$V$892,MATCH('Project 1'!BG$8,'Term Pricing'!$C$713:$C$892,0))*$E244*(1-$F244))</f>
        <v>0</v>
      </c>
      <c r="BH244" s="212">
        <f ca="1">(BH$136*INDEX('Term Pricing'!$U$713:$U$892,MATCH('Project 1'!BH$8,'Term Pricing'!$C$713:$C$892,0))*$E244*$F244)+(BH$136*INDEX('Term Pricing'!$V$713:$V$892,MATCH('Project 1'!BH$8,'Term Pricing'!$C$713:$C$892,0))*$E244*(1-$F244))</f>
        <v>0</v>
      </c>
      <c r="BI244" s="212">
        <f ca="1">(BI$136*INDEX('Term Pricing'!$U$713:$U$892,MATCH('Project 1'!BI$8,'Term Pricing'!$C$713:$C$892,0))*$E244*$F244)+(BI$136*INDEX('Term Pricing'!$V$713:$V$892,MATCH('Project 1'!BI$8,'Term Pricing'!$C$713:$C$892,0))*$E244*(1-$F244))</f>
        <v>0</v>
      </c>
      <c r="BJ244" s="212">
        <f ca="1">(BJ$136*INDEX('Term Pricing'!$U$713:$U$892,MATCH('Project 1'!BJ$8,'Term Pricing'!$C$713:$C$892,0))*$E244*$F244)+(BJ$136*INDEX('Term Pricing'!$V$713:$V$892,MATCH('Project 1'!BJ$8,'Term Pricing'!$C$713:$C$892,0))*$E244*(1-$F244))</f>
        <v>0</v>
      </c>
      <c r="BK244" s="212">
        <f ca="1">(BK$136*INDEX('Term Pricing'!$U$713:$U$892,MATCH('Project 1'!BK$8,'Term Pricing'!$C$713:$C$892,0))*$E244*$F244)+(BK$136*INDEX('Term Pricing'!$V$713:$V$892,MATCH('Project 1'!BK$8,'Term Pricing'!$C$713:$C$892,0))*$E244*(1-$F244))</f>
        <v>0</v>
      </c>
      <c r="BL244" s="212">
        <f ca="1">(BL$136*INDEX('Term Pricing'!$U$713:$U$892,MATCH('Project 1'!BL$8,'Term Pricing'!$C$713:$C$892,0))*$E244*$F244)+(BL$136*INDEX('Term Pricing'!$V$713:$V$892,MATCH('Project 1'!BL$8,'Term Pricing'!$C$713:$C$892,0))*$E244*(1-$F244))</f>
        <v>0</v>
      </c>
      <c r="BM244" s="212">
        <f ca="1">(BM$136*INDEX('Term Pricing'!$U$713:$U$892,MATCH('Project 1'!BM$8,'Term Pricing'!$C$713:$C$892,0))*$E244*$F244)+(BM$136*INDEX('Term Pricing'!$V$713:$V$892,MATCH('Project 1'!BM$8,'Term Pricing'!$C$713:$C$892,0))*$E244*(1-$F244))</f>
        <v>0</v>
      </c>
      <c r="BN244" s="212">
        <f ca="1">(BN$136*INDEX('Term Pricing'!$U$713:$U$892,MATCH('Project 1'!BN$8,'Term Pricing'!$C$713:$C$892,0))*$E244*$F244)+(BN$136*INDEX('Term Pricing'!$V$713:$V$892,MATCH('Project 1'!BN$8,'Term Pricing'!$C$713:$C$892,0))*$E244*(1-$F244))</f>
        <v>0</v>
      </c>
      <c r="BO244" s="212">
        <f ca="1">(BO$136*INDEX('Term Pricing'!$U$713:$U$892,MATCH('Project 1'!BO$8,'Term Pricing'!$C$713:$C$892,0))*$E244*$F244)+(BO$136*INDEX('Term Pricing'!$V$713:$V$892,MATCH('Project 1'!BO$8,'Term Pricing'!$C$713:$C$892,0))*$E244*(1-$F244))</f>
        <v>0</v>
      </c>
      <c r="BP244" s="212">
        <f ca="1">(BP$136*INDEX('Term Pricing'!$U$713:$U$892,MATCH('Project 1'!BP$8,'Term Pricing'!$C$713:$C$892,0))*$E244*$F244)+(BP$136*INDEX('Term Pricing'!$V$713:$V$892,MATCH('Project 1'!BP$8,'Term Pricing'!$C$713:$C$892,0))*$E244*(1-$F244))</f>
        <v>0</v>
      </c>
      <c r="BQ244" s="212">
        <f ca="1">(BQ$136*INDEX('Term Pricing'!$U$713:$U$892,MATCH('Project 1'!BQ$8,'Term Pricing'!$C$713:$C$892,0))*$E244*$F244)+(BQ$136*INDEX('Term Pricing'!$V$713:$V$892,MATCH('Project 1'!BQ$8,'Term Pricing'!$C$713:$C$892,0))*$E244*(1-$F244))</f>
        <v>0</v>
      </c>
      <c r="BR244" s="212">
        <f ca="1">(BR$136*INDEX('Term Pricing'!$U$713:$U$892,MATCH('Project 1'!BR$8,'Term Pricing'!$C$713:$C$892,0))*$E244*$F244)+(BR$136*INDEX('Term Pricing'!$V$713:$V$892,MATCH('Project 1'!BR$8,'Term Pricing'!$C$713:$C$892,0))*$E244*(1-$F244))</f>
        <v>0</v>
      </c>
      <c r="BS244" s="212">
        <f ca="1">(BS$136*INDEX('Term Pricing'!$U$713:$U$892,MATCH('Project 1'!BS$8,'Term Pricing'!$C$713:$C$892,0))*$E244*$F244)+(BS$136*INDEX('Term Pricing'!$V$713:$V$892,MATCH('Project 1'!BS$8,'Term Pricing'!$C$713:$C$892,0))*$E244*(1-$F244))</f>
        <v>0</v>
      </c>
      <c r="BT244" s="212">
        <f ca="1">(BT$136*INDEX('Term Pricing'!$U$713:$U$892,MATCH('Project 1'!BT$8,'Term Pricing'!$C$713:$C$892,0))*$E244*$F244)+(BT$136*INDEX('Term Pricing'!$V$713:$V$892,MATCH('Project 1'!BT$8,'Term Pricing'!$C$713:$C$892,0))*$E244*(1-$F244))</f>
        <v>0</v>
      </c>
      <c r="BU244" s="212">
        <f ca="1">(BU$136*INDEX('Term Pricing'!$U$713:$U$892,MATCH('Project 1'!BU$8,'Term Pricing'!$C$713:$C$892,0))*$E244*$F244)+(BU$136*INDEX('Term Pricing'!$V$713:$V$892,MATCH('Project 1'!BU$8,'Term Pricing'!$C$713:$C$892,0))*$E244*(1-$F244))</f>
        <v>0</v>
      </c>
      <c r="BV244" s="212">
        <f ca="1">(BV$136*INDEX('Term Pricing'!$U$713:$U$892,MATCH('Project 1'!BV$8,'Term Pricing'!$C$713:$C$892,0))*$E244*$F244)+(BV$136*INDEX('Term Pricing'!$V$713:$V$892,MATCH('Project 1'!BV$8,'Term Pricing'!$C$713:$C$892,0))*$E244*(1-$F244))</f>
        <v>0</v>
      </c>
      <c r="BW244" s="212">
        <f ca="1">(BW$136*INDEX('Term Pricing'!$U$713:$U$892,MATCH('Project 1'!BW$8,'Term Pricing'!$C$713:$C$892,0))*$E244*$F244)+(BW$136*INDEX('Term Pricing'!$V$713:$V$892,MATCH('Project 1'!BW$8,'Term Pricing'!$C$713:$C$892,0))*$E244*(1-$F244))</f>
        <v>0</v>
      </c>
      <c r="BX244" s="212">
        <f ca="1">(BX$136*INDEX('Term Pricing'!$U$713:$U$892,MATCH('Project 1'!BX$8,'Term Pricing'!$C$713:$C$892,0))*$E244*$F244)+(BX$136*INDEX('Term Pricing'!$V$713:$V$892,MATCH('Project 1'!BX$8,'Term Pricing'!$C$713:$C$892,0))*$E244*(1-$F244))</f>
        <v>0</v>
      </c>
      <c r="BY244" s="212">
        <f ca="1">(BY$136*INDEX('Term Pricing'!$U$713:$U$892,MATCH('Project 1'!BY$8,'Term Pricing'!$C$713:$C$892,0))*$E244*$F244)+(BY$136*INDEX('Term Pricing'!$V$713:$V$892,MATCH('Project 1'!BY$8,'Term Pricing'!$C$713:$C$892,0))*$E244*(1-$F244))</f>
        <v>0</v>
      </c>
      <c r="BZ244" s="212">
        <f ca="1">(BZ$136*INDEX('Term Pricing'!$U$713:$U$892,MATCH('Project 1'!BZ$8,'Term Pricing'!$C$713:$C$892,0))*$E244*$F244)+(BZ$136*INDEX('Term Pricing'!$V$713:$V$892,MATCH('Project 1'!BZ$8,'Term Pricing'!$C$713:$C$892,0))*$E244*(1-$F244))</f>
        <v>0</v>
      </c>
      <c r="CA244" s="212">
        <f ca="1">(CA$136*INDEX('Term Pricing'!$U$713:$U$892,MATCH('Project 1'!CA$8,'Term Pricing'!$C$713:$C$892,0))*$E244*$F244)+(CA$136*INDEX('Term Pricing'!$V$713:$V$892,MATCH('Project 1'!CA$8,'Term Pricing'!$C$713:$C$892,0))*$E244*(1-$F244))</f>
        <v>0</v>
      </c>
      <c r="CB244" s="212">
        <f ca="1">(CB$136*INDEX('Term Pricing'!$U$713:$U$892,MATCH('Project 1'!CB$8,'Term Pricing'!$C$713:$C$892,0))*$E244*$F244)+(CB$136*INDEX('Term Pricing'!$V$713:$V$892,MATCH('Project 1'!CB$8,'Term Pricing'!$C$713:$C$892,0))*$E244*(1-$F244))</f>
        <v>0</v>
      </c>
      <c r="CC244" s="212">
        <f ca="1">(CC$136*INDEX('Term Pricing'!$U$713:$U$892,MATCH('Project 1'!CC$8,'Term Pricing'!$C$713:$C$892,0))*$E244*$F244)+(CC$136*INDEX('Term Pricing'!$V$713:$V$892,MATCH('Project 1'!CC$8,'Term Pricing'!$C$713:$C$892,0))*$E244*(1-$F244))</f>
        <v>0</v>
      </c>
      <c r="CD244" s="212">
        <f ca="1">(CD$136*INDEX('Term Pricing'!$U$713:$U$892,MATCH('Project 1'!CD$8,'Term Pricing'!$C$713:$C$892,0))*$E244*$F244)+(CD$136*INDEX('Term Pricing'!$V$713:$V$892,MATCH('Project 1'!CD$8,'Term Pricing'!$C$713:$C$892,0))*$E244*(1-$F244))</f>
        <v>0</v>
      </c>
      <c r="CE244" s="212">
        <f ca="1">(CE$136*INDEX('Term Pricing'!$U$713:$U$892,MATCH('Project 1'!CE$8,'Term Pricing'!$C$713:$C$892,0))*$E244*$F244)+(CE$136*INDEX('Term Pricing'!$V$713:$V$892,MATCH('Project 1'!CE$8,'Term Pricing'!$C$713:$C$892,0))*$E244*(1-$F244))</f>
        <v>0</v>
      </c>
      <c r="CF244" s="212">
        <f ca="1">(CF$136*INDEX('Term Pricing'!$U$713:$U$892,MATCH('Project 1'!CF$8,'Term Pricing'!$C$713:$C$892,0))*$E244*$F244)+(CF$136*INDEX('Term Pricing'!$V$713:$V$892,MATCH('Project 1'!CF$8,'Term Pricing'!$C$713:$C$892,0))*$E244*(1-$F244))</f>
        <v>0</v>
      </c>
      <c r="CG244" s="212">
        <f ca="1">(CG$136*INDEX('Term Pricing'!$U$713:$U$892,MATCH('Project 1'!CG$8,'Term Pricing'!$C$713:$C$892,0))*$E244*$F244)+(CG$136*INDEX('Term Pricing'!$V$713:$V$892,MATCH('Project 1'!CG$8,'Term Pricing'!$C$713:$C$892,0))*$E244*(1-$F244))</f>
        <v>0</v>
      </c>
      <c r="CH244" s="212">
        <f ca="1">(CH$136*INDEX('Term Pricing'!$U$713:$U$892,MATCH('Project 1'!CH$8,'Term Pricing'!$C$713:$C$892,0))*$E244*$F244)+(CH$136*INDEX('Term Pricing'!$V$713:$V$892,MATCH('Project 1'!CH$8,'Term Pricing'!$C$713:$C$892,0))*$E244*(1-$F244))</f>
        <v>0</v>
      </c>
      <c r="CI244" s="212">
        <f ca="1">(CI$136*INDEX('Term Pricing'!$U$713:$U$892,MATCH('Project 1'!CI$8,'Term Pricing'!$C$713:$C$892,0))*$E244*$F244)+(CI$136*INDEX('Term Pricing'!$V$713:$V$892,MATCH('Project 1'!CI$8,'Term Pricing'!$C$713:$C$892,0))*$E244*(1-$F244))</f>
        <v>0</v>
      </c>
      <c r="CJ244" s="212">
        <f ca="1">(CJ$136*INDEX('Term Pricing'!$U$713:$U$892,MATCH('Project 1'!CJ$8,'Term Pricing'!$C$713:$C$892,0))*$E244*$F244)+(CJ$136*INDEX('Term Pricing'!$V$713:$V$892,MATCH('Project 1'!CJ$8,'Term Pricing'!$C$713:$C$892,0))*$E244*(1-$F244))</f>
        <v>0</v>
      </c>
      <c r="CK244" s="212">
        <f ca="1">(CK$136*INDEX('Term Pricing'!$U$713:$U$892,MATCH('Project 1'!CK$8,'Term Pricing'!$C$713:$C$892,0))*$E244*$F244)+(CK$136*INDEX('Term Pricing'!$V$713:$V$892,MATCH('Project 1'!CK$8,'Term Pricing'!$C$713:$C$892,0))*$E244*(1-$F244))</f>
        <v>0</v>
      </c>
      <c r="CL244" s="212">
        <f ca="1">(CL$136*INDEX('Term Pricing'!$U$713:$U$892,MATCH('Project 1'!CL$8,'Term Pricing'!$C$713:$C$892,0))*$E244*$F244)+(CL$136*INDEX('Term Pricing'!$V$713:$V$892,MATCH('Project 1'!CL$8,'Term Pricing'!$C$713:$C$892,0))*$E244*(1-$F244))</f>
        <v>0</v>
      </c>
      <c r="CM244" s="212">
        <f ca="1">(CM$136*INDEX('Term Pricing'!$U$713:$U$892,MATCH('Project 1'!CM$8,'Term Pricing'!$C$713:$C$892,0))*$E244*$F244)+(CM$136*INDEX('Term Pricing'!$V$713:$V$892,MATCH('Project 1'!CM$8,'Term Pricing'!$C$713:$C$892,0))*$E244*(1-$F244))</f>
        <v>0</v>
      </c>
      <c r="CN244" s="212">
        <f ca="1">(CN$136*INDEX('Term Pricing'!$U$713:$U$892,MATCH('Project 1'!CN$8,'Term Pricing'!$C$713:$C$892,0))*$E244*$F244)+(CN$136*INDEX('Term Pricing'!$V$713:$V$892,MATCH('Project 1'!CN$8,'Term Pricing'!$C$713:$C$892,0))*$E244*(1-$F244))</f>
        <v>0</v>
      </c>
      <c r="CO244" s="212">
        <f ca="1">(CO$136*INDEX('Term Pricing'!$U$713:$U$892,MATCH('Project 1'!CO$8,'Term Pricing'!$C$713:$C$892,0))*$E244*$F244)+(CO$136*INDEX('Term Pricing'!$V$713:$V$892,MATCH('Project 1'!CO$8,'Term Pricing'!$C$713:$C$892,0))*$E244*(1-$F244))</f>
        <v>0</v>
      </c>
      <c r="CP244" s="212">
        <f ca="1">(CP$136*INDEX('Term Pricing'!$U$713:$U$892,MATCH('Project 1'!CP$8,'Term Pricing'!$C$713:$C$892,0))*$E244*$F244)+(CP$136*INDEX('Term Pricing'!$V$713:$V$892,MATCH('Project 1'!CP$8,'Term Pricing'!$C$713:$C$892,0))*$E244*(1-$F244))</f>
        <v>0</v>
      </c>
      <c r="CQ244" s="212">
        <f ca="1">(CQ$136*INDEX('Term Pricing'!$U$713:$U$892,MATCH('Project 1'!CQ$8,'Term Pricing'!$C$713:$C$892,0))*$E244*$F244)+(CQ$136*INDEX('Term Pricing'!$V$713:$V$892,MATCH('Project 1'!CQ$8,'Term Pricing'!$C$713:$C$892,0))*$E244*(1-$F244))</f>
        <v>0</v>
      </c>
      <c r="CR244" s="212">
        <f ca="1">(CR$136*INDEX('Term Pricing'!$U$713:$U$892,MATCH('Project 1'!CR$8,'Term Pricing'!$C$713:$C$892,0))*$E244*$F244)+(CR$136*INDEX('Term Pricing'!$V$713:$V$892,MATCH('Project 1'!CR$8,'Term Pricing'!$C$713:$C$892,0))*$E244*(1-$F244))</f>
        <v>0</v>
      </c>
      <c r="CS244" s="212">
        <f ca="1">(CS$136*INDEX('Term Pricing'!$U$713:$U$892,MATCH('Project 1'!CS$8,'Term Pricing'!$C$713:$C$892,0))*$E244*$F244)+(CS$136*INDEX('Term Pricing'!$V$713:$V$892,MATCH('Project 1'!CS$8,'Term Pricing'!$C$713:$C$892,0))*$E244*(1-$F244))</f>
        <v>0</v>
      </c>
      <c r="CT244" s="212">
        <f ca="1">(CT$136*INDEX('Term Pricing'!$U$713:$U$892,MATCH('Project 1'!CT$8,'Term Pricing'!$C$713:$C$892,0))*$E244*$F244)+(CT$136*INDEX('Term Pricing'!$V$713:$V$892,MATCH('Project 1'!CT$8,'Term Pricing'!$C$713:$C$892,0))*$E244*(1-$F244))</f>
        <v>0</v>
      </c>
      <c r="CU244" s="212">
        <f ca="1">(CU$136*INDEX('Term Pricing'!$U$713:$U$892,MATCH('Project 1'!CU$8,'Term Pricing'!$C$713:$C$892,0))*$E244*$F244)+(CU$136*INDEX('Term Pricing'!$V$713:$V$892,MATCH('Project 1'!CU$8,'Term Pricing'!$C$713:$C$892,0))*$E244*(1-$F244))</f>
        <v>0</v>
      </c>
      <c r="CV244" s="212">
        <f ca="1">(CV$136*INDEX('Term Pricing'!$U$713:$U$892,MATCH('Project 1'!CV$8,'Term Pricing'!$C$713:$C$892,0))*$E244*$F244)+(CV$136*INDEX('Term Pricing'!$V$713:$V$892,MATCH('Project 1'!CV$8,'Term Pricing'!$C$713:$C$892,0))*$E244*(1-$F244))</f>
        <v>0</v>
      </c>
      <c r="CW244" s="212">
        <f ca="1">(CW$136*INDEX('Term Pricing'!$U$713:$U$892,MATCH('Project 1'!CW$8,'Term Pricing'!$C$713:$C$892,0))*$E244*$F244)+(CW$136*INDEX('Term Pricing'!$V$713:$V$892,MATCH('Project 1'!CW$8,'Term Pricing'!$C$713:$C$892,0))*$E244*(1-$F244))</f>
        <v>0</v>
      </c>
      <c r="CX244" s="212">
        <f ca="1">(CX$136*INDEX('Term Pricing'!$U$713:$U$892,MATCH('Project 1'!CX$8,'Term Pricing'!$C$713:$C$892,0))*$E244*$F244)+(CX$136*INDEX('Term Pricing'!$V$713:$V$892,MATCH('Project 1'!CX$8,'Term Pricing'!$C$713:$C$892,0))*$E244*(1-$F244))</f>
        <v>0</v>
      </c>
      <c r="CY244" s="212">
        <f ca="1">(CY$136*INDEX('Term Pricing'!$U$713:$U$892,MATCH('Project 1'!CY$8,'Term Pricing'!$C$713:$C$892,0))*$E244*$F244)+(CY$136*INDEX('Term Pricing'!$V$713:$V$892,MATCH('Project 1'!CY$8,'Term Pricing'!$C$713:$C$892,0))*$E244*(1-$F244))</f>
        <v>0</v>
      </c>
      <c r="CZ244" s="212">
        <f ca="1">(CZ$136*INDEX('Term Pricing'!$U$713:$U$892,MATCH('Project 1'!CZ$8,'Term Pricing'!$C$713:$C$892,0))*$E244*$F244)+(CZ$136*INDEX('Term Pricing'!$V$713:$V$892,MATCH('Project 1'!CZ$8,'Term Pricing'!$C$713:$C$892,0))*$E244*(1-$F244))</f>
        <v>0</v>
      </c>
      <c r="DA244" s="212">
        <f ca="1">(DA$136*INDEX('Term Pricing'!$U$713:$U$892,MATCH('Project 1'!DA$8,'Term Pricing'!$C$713:$C$892,0))*$E244*$F244)+(DA$136*INDEX('Term Pricing'!$V$713:$V$892,MATCH('Project 1'!DA$8,'Term Pricing'!$C$713:$C$892,0))*$E244*(1-$F244))</f>
        <v>0</v>
      </c>
      <c r="DB244" s="212">
        <f ca="1">(DB$136*INDEX('Term Pricing'!$U$713:$U$892,MATCH('Project 1'!DB$8,'Term Pricing'!$C$713:$C$892,0))*$E244*$F244)+(DB$136*INDEX('Term Pricing'!$V$713:$V$892,MATCH('Project 1'!DB$8,'Term Pricing'!$C$713:$C$892,0))*$E244*(1-$F244))</f>
        <v>0</v>
      </c>
      <c r="DC244" s="212">
        <f ca="1">(DC$136*INDEX('Term Pricing'!$U$713:$U$892,MATCH('Project 1'!DC$8,'Term Pricing'!$C$713:$C$892,0))*$E244*$F244)+(DC$136*INDEX('Term Pricing'!$V$713:$V$892,MATCH('Project 1'!DC$8,'Term Pricing'!$C$713:$C$892,0))*$E244*(1-$F244))</f>
        <v>0</v>
      </c>
      <c r="DD244" s="212">
        <f ca="1">(DD$136*INDEX('Term Pricing'!$U$713:$U$892,MATCH('Project 1'!DD$8,'Term Pricing'!$C$713:$C$892,0))*$E244*$F244)+(DD$136*INDEX('Term Pricing'!$V$713:$V$892,MATCH('Project 1'!DD$8,'Term Pricing'!$C$713:$C$892,0))*$E244*(1-$F244))</f>
        <v>0</v>
      </c>
      <c r="DE244" s="212">
        <f ca="1">(DE$136*INDEX('Term Pricing'!$U$713:$U$892,MATCH('Project 1'!DE$8,'Term Pricing'!$C$713:$C$892,0))*$E244*$F244)+(DE$136*INDEX('Term Pricing'!$V$713:$V$892,MATCH('Project 1'!DE$8,'Term Pricing'!$C$713:$C$892,0))*$E244*(1-$F244))</f>
        <v>0</v>
      </c>
      <c r="DF244" s="212">
        <f ca="1">(DF$136*INDEX('Term Pricing'!$U$713:$U$892,MATCH('Project 1'!DF$8,'Term Pricing'!$C$713:$C$892,0))*$E244*$F244)+(DF$136*INDEX('Term Pricing'!$V$713:$V$892,MATCH('Project 1'!DF$8,'Term Pricing'!$C$713:$C$892,0))*$E244*(1-$F244))</f>
        <v>0</v>
      </c>
      <c r="DG244" s="212">
        <f ca="1">(DG$136*INDEX('Term Pricing'!$U$713:$U$892,MATCH('Project 1'!DG$8,'Term Pricing'!$C$713:$C$892,0))*$E244*$F244)+(DG$136*INDEX('Term Pricing'!$V$713:$V$892,MATCH('Project 1'!DG$8,'Term Pricing'!$C$713:$C$892,0))*$E244*(1-$F244))</f>
        <v>0</v>
      </c>
      <c r="DH244" s="212">
        <f ca="1">(DH$136*INDEX('Term Pricing'!$U$713:$U$892,MATCH('Project 1'!DH$8,'Term Pricing'!$C$713:$C$892,0))*$E244*$F244)+(DH$136*INDEX('Term Pricing'!$V$713:$V$892,MATCH('Project 1'!DH$8,'Term Pricing'!$C$713:$C$892,0))*$E244*(1-$F244))</f>
        <v>0</v>
      </c>
      <c r="DI244" s="212">
        <f ca="1">(DI$136*INDEX('Term Pricing'!$U$713:$U$892,MATCH('Project 1'!DI$8,'Term Pricing'!$C$713:$C$892,0))*$E244*$F244)+(DI$136*INDEX('Term Pricing'!$V$713:$V$892,MATCH('Project 1'!DI$8,'Term Pricing'!$C$713:$C$892,0))*$E244*(1-$F244))</f>
        <v>0</v>
      </c>
      <c r="DJ244" s="212">
        <f ca="1">(DJ$136*INDEX('Term Pricing'!$U$713:$U$892,MATCH('Project 1'!DJ$8,'Term Pricing'!$C$713:$C$892,0))*$E244*$F244)+(DJ$136*INDEX('Term Pricing'!$V$713:$V$892,MATCH('Project 1'!DJ$8,'Term Pricing'!$C$713:$C$892,0))*$E244*(1-$F244))</f>
        <v>0</v>
      </c>
      <c r="DK244" s="212">
        <f ca="1">(DK$136*INDEX('Term Pricing'!$U$713:$U$892,MATCH('Project 1'!DK$8,'Term Pricing'!$C$713:$C$892,0))*$E244*$F244)+(DK$136*INDEX('Term Pricing'!$V$713:$V$892,MATCH('Project 1'!DK$8,'Term Pricing'!$C$713:$C$892,0))*$E244*(1-$F244))</f>
        <v>0</v>
      </c>
      <c r="DL244" s="212">
        <f ca="1">(DL$136*INDEX('Term Pricing'!$U$713:$U$892,MATCH('Project 1'!DL$8,'Term Pricing'!$C$713:$C$892,0))*$E244*$F244)+(DL$136*INDEX('Term Pricing'!$V$713:$V$892,MATCH('Project 1'!DL$8,'Term Pricing'!$C$713:$C$892,0))*$E244*(1-$F244))</f>
        <v>0</v>
      </c>
      <c r="DM244" s="212">
        <f ca="1">(DM$136*INDEX('Term Pricing'!$U$713:$U$892,MATCH('Project 1'!DM$8,'Term Pricing'!$C$713:$C$892,0))*$E244*$F244)+(DM$136*INDEX('Term Pricing'!$V$713:$V$892,MATCH('Project 1'!DM$8,'Term Pricing'!$C$713:$C$892,0))*$E244*(1-$F244))</f>
        <v>0</v>
      </c>
      <c r="DN244" s="212">
        <f ca="1">(DN$136*INDEX('Term Pricing'!$U$713:$U$892,MATCH('Project 1'!DN$8,'Term Pricing'!$C$713:$C$892,0))*$E244*$F244)+(DN$136*INDEX('Term Pricing'!$V$713:$V$892,MATCH('Project 1'!DN$8,'Term Pricing'!$C$713:$C$892,0))*$E244*(1-$F244))</f>
        <v>0</v>
      </c>
      <c r="DO244" s="212">
        <f ca="1">(DO$136*INDEX('Term Pricing'!$U$713:$U$892,MATCH('Project 1'!DO$8,'Term Pricing'!$C$713:$C$892,0))*$E244*$F244)+(DO$136*INDEX('Term Pricing'!$V$713:$V$892,MATCH('Project 1'!DO$8,'Term Pricing'!$C$713:$C$892,0))*$E244*(1-$F244))</f>
        <v>0</v>
      </c>
      <c r="DP244" s="212">
        <f ca="1">(DP$136*INDEX('Term Pricing'!$U$713:$U$892,MATCH('Project 1'!DP$8,'Term Pricing'!$C$713:$C$892,0))*$E244*$F244)+(DP$136*INDEX('Term Pricing'!$V$713:$V$892,MATCH('Project 1'!DP$8,'Term Pricing'!$C$713:$C$892,0))*$E244*(1-$F244))</f>
        <v>0</v>
      </c>
      <c r="DQ244" s="212">
        <f ca="1">(DQ$136*INDEX('Term Pricing'!$U$713:$U$892,MATCH('Project 1'!DQ$8,'Term Pricing'!$C$713:$C$892,0))*$E244*$F244)+(DQ$136*INDEX('Term Pricing'!$V$713:$V$892,MATCH('Project 1'!DQ$8,'Term Pricing'!$C$713:$C$892,0))*$E244*(1-$F244))</f>
        <v>0</v>
      </c>
      <c r="DR244" s="212">
        <f ca="1">(DR$136*INDEX('Term Pricing'!$U$713:$U$892,MATCH('Project 1'!DR$8,'Term Pricing'!$C$713:$C$892,0))*$E244*$F244)+(DR$136*INDEX('Term Pricing'!$V$713:$V$892,MATCH('Project 1'!DR$8,'Term Pricing'!$C$713:$C$892,0))*$E244*(1-$F244))</f>
        <v>0</v>
      </c>
      <c r="DS244" s="212">
        <f ca="1">(DS$136*INDEX('Term Pricing'!$U$713:$U$892,MATCH('Project 1'!DS$8,'Term Pricing'!$C$713:$C$892,0))*$E244*$F244)+(DS$136*INDEX('Term Pricing'!$V$713:$V$892,MATCH('Project 1'!DS$8,'Term Pricing'!$C$713:$C$892,0))*$E244*(1-$F244))</f>
        <v>0</v>
      </c>
      <c r="DT244" s="212">
        <f ca="1">(DT$136*INDEX('Term Pricing'!$U$713:$U$892,MATCH('Project 1'!DT$8,'Term Pricing'!$C$713:$C$892,0))*$E244*$F244)+(DT$136*INDEX('Term Pricing'!$V$713:$V$892,MATCH('Project 1'!DT$8,'Term Pricing'!$C$713:$C$892,0))*$E244*(1-$F244))</f>
        <v>0</v>
      </c>
      <c r="DU244" s="212">
        <f ca="1">(DU$136*INDEX('Term Pricing'!$U$713:$U$892,MATCH('Project 1'!DU$8,'Term Pricing'!$C$713:$C$892,0))*$E244*$F244)+(DU$136*INDEX('Term Pricing'!$V$713:$V$892,MATCH('Project 1'!DU$8,'Term Pricing'!$C$713:$C$892,0))*$E244*(1-$F244))</f>
        <v>0</v>
      </c>
      <c r="DV244" s="212">
        <f ca="1">(DV$136*INDEX('Term Pricing'!$U$713:$U$892,MATCH('Project 1'!DV$8,'Term Pricing'!$C$713:$C$892,0))*$E244*$F244)+(DV$136*INDEX('Term Pricing'!$V$713:$V$892,MATCH('Project 1'!DV$8,'Term Pricing'!$C$713:$C$892,0))*$E244*(1-$F244))</f>
        <v>0</v>
      </c>
      <c r="DW244" s="212">
        <f ca="1">(DW$136*INDEX('Term Pricing'!$U$713:$U$892,MATCH('Project 1'!DW$8,'Term Pricing'!$C$713:$C$892,0))*$E244*$F244)+(DW$136*INDEX('Term Pricing'!$V$713:$V$892,MATCH('Project 1'!DW$8,'Term Pricing'!$C$713:$C$892,0))*$E244*(1-$F244))</f>
        <v>0</v>
      </c>
      <c r="DX244" s="212">
        <f ca="1">(DX$136*INDEX('Term Pricing'!$U$713:$U$892,MATCH('Project 1'!DX$8,'Term Pricing'!$C$713:$C$892,0))*$E244*$F244)+(DX$136*INDEX('Term Pricing'!$V$713:$V$892,MATCH('Project 1'!DX$8,'Term Pricing'!$C$713:$C$892,0))*$E244*(1-$F244))</f>
        <v>0</v>
      </c>
      <c r="DY244" s="212">
        <f ca="1">(DY$136*INDEX('Term Pricing'!$U$713:$U$892,MATCH('Project 1'!DY$8,'Term Pricing'!$C$713:$C$892,0))*$E244*$F244)+(DY$136*INDEX('Term Pricing'!$V$713:$V$892,MATCH('Project 1'!DY$8,'Term Pricing'!$C$713:$C$892,0))*$E244*(1-$F244))</f>
        <v>0</v>
      </c>
      <c r="DZ244" s="212">
        <f ca="1">(DZ$136*INDEX('Term Pricing'!$U$713:$U$892,MATCH('Project 1'!DZ$8,'Term Pricing'!$C$713:$C$892,0))*$E244*$F244)+(DZ$136*INDEX('Term Pricing'!$V$713:$V$892,MATCH('Project 1'!DZ$8,'Term Pricing'!$C$713:$C$892,0))*$E244*(1-$F244))</f>
        <v>0</v>
      </c>
    </row>
    <row r="245" spans="1:130" outlineLevel="1">
      <c r="A245" s="151"/>
      <c r="C245" s="34" t="s">
        <v>84</v>
      </c>
      <c r="E245" s="70">
        <f>Inputs!H169</f>
        <v>0</v>
      </c>
      <c r="F245" s="70">
        <f>Inputs!I169</f>
        <v>0</v>
      </c>
      <c r="G245" s="54" t="s">
        <v>83</v>
      </c>
      <c r="H245" s="279">
        <f ca="1">IFERROR(SUM($J245:$DZ245)/(SUM($J$136:$DZ$136)*E245),0)</f>
        <v>0</v>
      </c>
      <c r="I245" s="29"/>
      <c r="J245" s="212">
        <f>(J$136*INDEX('Term Pricing'!$U$898:$U$1077,MATCH('Project 1'!J$8,'Term Pricing'!$C$898:$C$1077,0))*$E245*$F245)+(J$136*INDEX('Term Pricing'!$V$898:$V$1077,MATCH('Project 1'!J$8,'Term Pricing'!$C$898:$C$1077,0))*$E245*(1-$F245))</f>
        <v>0</v>
      </c>
      <c r="K245" s="212">
        <f>(K$136*INDEX('Term Pricing'!$U$898:$U$1077,MATCH('Project 1'!K$8,'Term Pricing'!$C$898:$C$1077,0))*$E245*$F245)+(K$136*INDEX('Term Pricing'!$V$898:$V$1077,MATCH('Project 1'!K$8,'Term Pricing'!$C$898:$C$1077,0))*$E245*(1-$F245))</f>
        <v>0</v>
      </c>
      <c r="L245" s="212">
        <f>(L$136*INDEX('Term Pricing'!$U$898:$U$1077,MATCH('Project 1'!L$8,'Term Pricing'!$C$898:$C$1077,0))*$E245*$F245)+(L$136*INDEX('Term Pricing'!$V$898:$V$1077,MATCH('Project 1'!L$8,'Term Pricing'!$C$898:$C$1077,0))*$E245*(1-$F245))</f>
        <v>0</v>
      </c>
      <c r="M245" s="212">
        <f>(M$136*INDEX('Term Pricing'!$U$898:$U$1077,MATCH('Project 1'!M$8,'Term Pricing'!$C$898:$C$1077,0))*$E245*$F245)+(M$136*INDEX('Term Pricing'!$V$898:$V$1077,MATCH('Project 1'!M$8,'Term Pricing'!$C$898:$C$1077,0))*$E245*(1-$F245))</f>
        <v>0</v>
      </c>
      <c r="N245" s="212">
        <f>(N$136*INDEX('Term Pricing'!$U$898:$U$1077,MATCH('Project 1'!N$8,'Term Pricing'!$C$898:$C$1077,0))*$E245*$F245)+(N$136*INDEX('Term Pricing'!$V$898:$V$1077,MATCH('Project 1'!N$8,'Term Pricing'!$C$898:$C$1077,0))*$E245*(1-$F245))</f>
        <v>0</v>
      </c>
      <c r="O245" s="212">
        <f>(O$136*INDEX('Term Pricing'!$U$898:$U$1077,MATCH('Project 1'!O$8,'Term Pricing'!$C$898:$C$1077,0))*$E245*$F245)+(O$136*INDEX('Term Pricing'!$V$898:$V$1077,MATCH('Project 1'!O$8,'Term Pricing'!$C$898:$C$1077,0))*$E245*(1-$F245))</f>
        <v>0</v>
      </c>
      <c r="P245" s="212">
        <f>(P$136*INDEX('Term Pricing'!$U$898:$U$1077,MATCH('Project 1'!P$8,'Term Pricing'!$C$898:$C$1077,0))*$E245*$F245)+(P$136*INDEX('Term Pricing'!$V$898:$V$1077,MATCH('Project 1'!P$8,'Term Pricing'!$C$898:$C$1077,0))*$E245*(1-$F245))</f>
        <v>0</v>
      </c>
      <c r="Q245" s="212">
        <f>(Q$136*INDEX('Term Pricing'!$U$898:$U$1077,MATCH('Project 1'!Q$8,'Term Pricing'!$C$898:$C$1077,0))*$E245*$F245)+(Q$136*INDEX('Term Pricing'!$V$898:$V$1077,MATCH('Project 1'!Q$8,'Term Pricing'!$C$898:$C$1077,0))*$E245*(1-$F245))</f>
        <v>0</v>
      </c>
      <c r="R245" s="212">
        <f ca="1">(R$136*INDEX('Term Pricing'!$U$898:$U$1077,MATCH('Project 1'!R$8,'Term Pricing'!$C$898:$C$1077,0))*$E245*$F245)+(R$136*INDEX('Term Pricing'!$V$898:$V$1077,MATCH('Project 1'!R$8,'Term Pricing'!$C$898:$C$1077,0))*$E245*(1-$F245))</f>
        <v>0</v>
      </c>
      <c r="S245" s="212">
        <f ca="1">(S$136*INDEX('Term Pricing'!$U$898:$U$1077,MATCH('Project 1'!S$8,'Term Pricing'!$C$898:$C$1077,0))*$E245*$F245)+(S$136*INDEX('Term Pricing'!$V$898:$V$1077,MATCH('Project 1'!S$8,'Term Pricing'!$C$898:$C$1077,0))*$E245*(1-$F245))</f>
        <v>0</v>
      </c>
      <c r="T245" s="212">
        <f ca="1">(T$136*INDEX('Term Pricing'!$U$898:$U$1077,MATCH('Project 1'!T$8,'Term Pricing'!$C$898:$C$1077,0))*$E245*$F245)+(T$136*INDEX('Term Pricing'!$V$898:$V$1077,MATCH('Project 1'!T$8,'Term Pricing'!$C$898:$C$1077,0))*$E245*(1-$F245))</f>
        <v>0</v>
      </c>
      <c r="U245" s="212">
        <f ca="1">(U$136*INDEX('Term Pricing'!$U$898:$U$1077,MATCH('Project 1'!U$8,'Term Pricing'!$C$898:$C$1077,0))*$E245*$F245)+(U$136*INDEX('Term Pricing'!$V$898:$V$1077,MATCH('Project 1'!U$8,'Term Pricing'!$C$898:$C$1077,0))*$E245*(1-$F245))</f>
        <v>0</v>
      </c>
      <c r="V245" s="212">
        <f ca="1">(V$136*INDEX('Term Pricing'!$U$898:$U$1077,MATCH('Project 1'!V$8,'Term Pricing'!$C$898:$C$1077,0))*$E245*$F245)+(V$136*INDEX('Term Pricing'!$V$898:$V$1077,MATCH('Project 1'!V$8,'Term Pricing'!$C$898:$C$1077,0))*$E245*(1-$F245))</f>
        <v>0</v>
      </c>
      <c r="W245" s="212">
        <f ca="1">(W$136*INDEX('Term Pricing'!$U$898:$U$1077,MATCH('Project 1'!W$8,'Term Pricing'!$C$898:$C$1077,0))*$E245*$F245)+(W$136*INDEX('Term Pricing'!$V$898:$V$1077,MATCH('Project 1'!W$8,'Term Pricing'!$C$898:$C$1077,0))*$E245*(1-$F245))</f>
        <v>0</v>
      </c>
      <c r="X245" s="212">
        <f ca="1">(X$136*INDEX('Term Pricing'!$U$898:$U$1077,MATCH('Project 1'!X$8,'Term Pricing'!$C$898:$C$1077,0))*$E245*$F245)+(X$136*INDEX('Term Pricing'!$V$898:$V$1077,MATCH('Project 1'!X$8,'Term Pricing'!$C$898:$C$1077,0))*$E245*(1-$F245))</f>
        <v>0</v>
      </c>
      <c r="Y245" s="212">
        <f ca="1">(Y$136*INDEX('Term Pricing'!$U$898:$U$1077,MATCH('Project 1'!Y$8,'Term Pricing'!$C$898:$C$1077,0))*$E245*$F245)+(Y$136*INDEX('Term Pricing'!$V$898:$V$1077,MATCH('Project 1'!Y$8,'Term Pricing'!$C$898:$C$1077,0))*$E245*(1-$F245))</f>
        <v>0</v>
      </c>
      <c r="Z245" s="212">
        <f ca="1">(Z$136*INDEX('Term Pricing'!$U$898:$U$1077,MATCH('Project 1'!Z$8,'Term Pricing'!$C$898:$C$1077,0))*$E245*$F245)+(Z$136*INDEX('Term Pricing'!$V$898:$V$1077,MATCH('Project 1'!Z$8,'Term Pricing'!$C$898:$C$1077,0))*$E245*(1-$F245))</f>
        <v>0</v>
      </c>
      <c r="AA245" s="212">
        <f ca="1">(AA$136*INDEX('Term Pricing'!$U$898:$U$1077,MATCH('Project 1'!AA$8,'Term Pricing'!$C$898:$C$1077,0))*$E245*$F245)+(AA$136*INDEX('Term Pricing'!$V$898:$V$1077,MATCH('Project 1'!AA$8,'Term Pricing'!$C$898:$C$1077,0))*$E245*(1-$F245))</f>
        <v>0</v>
      </c>
      <c r="AB245" s="212">
        <f ca="1">(AB$136*INDEX('Term Pricing'!$U$898:$U$1077,MATCH('Project 1'!AB$8,'Term Pricing'!$C$898:$C$1077,0))*$E245*$F245)+(AB$136*INDEX('Term Pricing'!$V$898:$V$1077,MATCH('Project 1'!AB$8,'Term Pricing'!$C$898:$C$1077,0))*$E245*(1-$F245))</f>
        <v>0</v>
      </c>
      <c r="AC245" s="212">
        <f ca="1">(AC$136*INDEX('Term Pricing'!$U$898:$U$1077,MATCH('Project 1'!AC$8,'Term Pricing'!$C$898:$C$1077,0))*$E245*$F245)+(AC$136*INDEX('Term Pricing'!$V$898:$V$1077,MATCH('Project 1'!AC$8,'Term Pricing'!$C$898:$C$1077,0))*$E245*(1-$F245))</f>
        <v>0</v>
      </c>
      <c r="AD245" s="212">
        <f ca="1">(AD$136*INDEX('Term Pricing'!$U$898:$U$1077,MATCH('Project 1'!AD$8,'Term Pricing'!$C$898:$C$1077,0))*$E245*$F245)+(AD$136*INDEX('Term Pricing'!$V$898:$V$1077,MATCH('Project 1'!AD$8,'Term Pricing'!$C$898:$C$1077,0))*$E245*(1-$F245))</f>
        <v>0</v>
      </c>
      <c r="AE245" s="212">
        <f ca="1">(AE$136*INDEX('Term Pricing'!$U$898:$U$1077,MATCH('Project 1'!AE$8,'Term Pricing'!$C$898:$C$1077,0))*$E245*$F245)+(AE$136*INDEX('Term Pricing'!$V$898:$V$1077,MATCH('Project 1'!AE$8,'Term Pricing'!$C$898:$C$1077,0))*$E245*(1-$F245))</f>
        <v>0</v>
      </c>
      <c r="AF245" s="212">
        <f ca="1">(AF$136*INDEX('Term Pricing'!$U$898:$U$1077,MATCH('Project 1'!AF$8,'Term Pricing'!$C$898:$C$1077,0))*$E245*$F245)+(AF$136*INDEX('Term Pricing'!$V$898:$V$1077,MATCH('Project 1'!AF$8,'Term Pricing'!$C$898:$C$1077,0))*$E245*(1-$F245))</f>
        <v>0</v>
      </c>
      <c r="AG245" s="212">
        <f ca="1">(AG$136*INDEX('Term Pricing'!$U$898:$U$1077,MATCH('Project 1'!AG$8,'Term Pricing'!$C$898:$C$1077,0))*$E245*$F245)+(AG$136*INDEX('Term Pricing'!$V$898:$V$1077,MATCH('Project 1'!AG$8,'Term Pricing'!$C$898:$C$1077,0))*$E245*(1-$F245))</f>
        <v>0</v>
      </c>
      <c r="AH245" s="212">
        <f ca="1">(AH$136*INDEX('Term Pricing'!$U$898:$U$1077,MATCH('Project 1'!AH$8,'Term Pricing'!$C$898:$C$1077,0))*$E245*$F245)+(AH$136*INDEX('Term Pricing'!$V$898:$V$1077,MATCH('Project 1'!AH$8,'Term Pricing'!$C$898:$C$1077,0))*$E245*(1-$F245))</f>
        <v>0</v>
      </c>
      <c r="AI245" s="212">
        <f ca="1">(AI$136*INDEX('Term Pricing'!$U$898:$U$1077,MATCH('Project 1'!AI$8,'Term Pricing'!$C$898:$C$1077,0))*$E245*$F245)+(AI$136*INDEX('Term Pricing'!$V$898:$V$1077,MATCH('Project 1'!AI$8,'Term Pricing'!$C$898:$C$1077,0))*$E245*(1-$F245))</f>
        <v>0</v>
      </c>
      <c r="AJ245" s="212">
        <f ca="1">(AJ$136*INDEX('Term Pricing'!$U$898:$U$1077,MATCH('Project 1'!AJ$8,'Term Pricing'!$C$898:$C$1077,0))*$E245*$F245)+(AJ$136*INDEX('Term Pricing'!$V$898:$V$1077,MATCH('Project 1'!AJ$8,'Term Pricing'!$C$898:$C$1077,0))*$E245*(1-$F245))</f>
        <v>0</v>
      </c>
      <c r="AK245" s="212">
        <f ca="1">(AK$136*INDEX('Term Pricing'!$U$898:$U$1077,MATCH('Project 1'!AK$8,'Term Pricing'!$C$898:$C$1077,0))*$E245*$F245)+(AK$136*INDEX('Term Pricing'!$V$898:$V$1077,MATCH('Project 1'!AK$8,'Term Pricing'!$C$898:$C$1077,0))*$E245*(1-$F245))</f>
        <v>0</v>
      </c>
      <c r="AL245" s="212">
        <f ca="1">(AL$136*INDEX('Term Pricing'!$U$898:$U$1077,MATCH('Project 1'!AL$8,'Term Pricing'!$C$898:$C$1077,0))*$E245*$F245)+(AL$136*INDEX('Term Pricing'!$V$898:$V$1077,MATCH('Project 1'!AL$8,'Term Pricing'!$C$898:$C$1077,0))*$E245*(1-$F245))</f>
        <v>0</v>
      </c>
      <c r="AM245" s="212">
        <f ca="1">(AM$136*INDEX('Term Pricing'!$U$898:$U$1077,MATCH('Project 1'!AM$8,'Term Pricing'!$C$898:$C$1077,0))*$E245*$F245)+(AM$136*INDEX('Term Pricing'!$V$898:$V$1077,MATCH('Project 1'!AM$8,'Term Pricing'!$C$898:$C$1077,0))*$E245*(1-$F245))</f>
        <v>0</v>
      </c>
      <c r="AN245" s="212">
        <f ca="1">(AN$136*INDEX('Term Pricing'!$U$898:$U$1077,MATCH('Project 1'!AN$8,'Term Pricing'!$C$898:$C$1077,0))*$E245*$F245)+(AN$136*INDEX('Term Pricing'!$V$898:$V$1077,MATCH('Project 1'!AN$8,'Term Pricing'!$C$898:$C$1077,0))*$E245*(1-$F245))</f>
        <v>0</v>
      </c>
      <c r="AO245" s="212">
        <f ca="1">(AO$136*INDEX('Term Pricing'!$U$898:$U$1077,MATCH('Project 1'!AO$8,'Term Pricing'!$C$898:$C$1077,0))*$E245*$F245)+(AO$136*INDEX('Term Pricing'!$V$898:$V$1077,MATCH('Project 1'!AO$8,'Term Pricing'!$C$898:$C$1077,0))*$E245*(1-$F245))</f>
        <v>0</v>
      </c>
      <c r="AP245" s="212">
        <f ca="1">(AP$136*INDEX('Term Pricing'!$U$898:$U$1077,MATCH('Project 1'!AP$8,'Term Pricing'!$C$898:$C$1077,0))*$E245*$F245)+(AP$136*INDEX('Term Pricing'!$V$898:$V$1077,MATCH('Project 1'!AP$8,'Term Pricing'!$C$898:$C$1077,0))*$E245*(1-$F245))</f>
        <v>0</v>
      </c>
      <c r="AQ245" s="212">
        <f ca="1">(AQ$136*INDEX('Term Pricing'!$U$898:$U$1077,MATCH('Project 1'!AQ$8,'Term Pricing'!$C$898:$C$1077,0))*$E245*$F245)+(AQ$136*INDEX('Term Pricing'!$V$898:$V$1077,MATCH('Project 1'!AQ$8,'Term Pricing'!$C$898:$C$1077,0))*$E245*(1-$F245))</f>
        <v>0</v>
      </c>
      <c r="AR245" s="212">
        <f ca="1">(AR$136*INDEX('Term Pricing'!$U$898:$U$1077,MATCH('Project 1'!AR$8,'Term Pricing'!$C$898:$C$1077,0))*$E245*$F245)+(AR$136*INDEX('Term Pricing'!$V$898:$V$1077,MATCH('Project 1'!AR$8,'Term Pricing'!$C$898:$C$1077,0))*$E245*(1-$F245))</f>
        <v>0</v>
      </c>
      <c r="AS245" s="212">
        <f ca="1">(AS$136*INDEX('Term Pricing'!$U$898:$U$1077,MATCH('Project 1'!AS$8,'Term Pricing'!$C$898:$C$1077,0))*$E245*$F245)+(AS$136*INDEX('Term Pricing'!$V$898:$V$1077,MATCH('Project 1'!AS$8,'Term Pricing'!$C$898:$C$1077,0))*$E245*(1-$F245))</f>
        <v>0</v>
      </c>
      <c r="AT245" s="212">
        <f ca="1">(AT$136*INDEX('Term Pricing'!$U$898:$U$1077,MATCH('Project 1'!AT$8,'Term Pricing'!$C$898:$C$1077,0))*$E245*$F245)+(AT$136*INDEX('Term Pricing'!$V$898:$V$1077,MATCH('Project 1'!AT$8,'Term Pricing'!$C$898:$C$1077,0))*$E245*(1-$F245))</f>
        <v>0</v>
      </c>
      <c r="AU245" s="212">
        <f ca="1">(AU$136*INDEX('Term Pricing'!$U$898:$U$1077,MATCH('Project 1'!AU$8,'Term Pricing'!$C$898:$C$1077,0))*$E245*$F245)+(AU$136*INDEX('Term Pricing'!$V$898:$V$1077,MATCH('Project 1'!AU$8,'Term Pricing'!$C$898:$C$1077,0))*$E245*(1-$F245))</f>
        <v>0</v>
      </c>
      <c r="AV245" s="212">
        <f ca="1">(AV$136*INDEX('Term Pricing'!$U$898:$U$1077,MATCH('Project 1'!AV$8,'Term Pricing'!$C$898:$C$1077,0))*$E245*$F245)+(AV$136*INDEX('Term Pricing'!$V$898:$V$1077,MATCH('Project 1'!AV$8,'Term Pricing'!$C$898:$C$1077,0))*$E245*(1-$F245))</f>
        <v>0</v>
      </c>
      <c r="AW245" s="212">
        <f ca="1">(AW$136*INDEX('Term Pricing'!$U$898:$U$1077,MATCH('Project 1'!AW$8,'Term Pricing'!$C$898:$C$1077,0))*$E245*$F245)+(AW$136*INDEX('Term Pricing'!$V$898:$V$1077,MATCH('Project 1'!AW$8,'Term Pricing'!$C$898:$C$1077,0))*$E245*(1-$F245))</f>
        <v>0</v>
      </c>
      <c r="AX245" s="212">
        <f ca="1">(AX$136*INDEX('Term Pricing'!$U$898:$U$1077,MATCH('Project 1'!AX$8,'Term Pricing'!$C$898:$C$1077,0))*$E245*$F245)+(AX$136*INDEX('Term Pricing'!$V$898:$V$1077,MATCH('Project 1'!AX$8,'Term Pricing'!$C$898:$C$1077,0))*$E245*(1-$F245))</f>
        <v>0</v>
      </c>
      <c r="AY245" s="212">
        <f ca="1">(AY$136*INDEX('Term Pricing'!$U$898:$U$1077,MATCH('Project 1'!AY$8,'Term Pricing'!$C$898:$C$1077,0))*$E245*$F245)+(AY$136*INDEX('Term Pricing'!$V$898:$V$1077,MATCH('Project 1'!AY$8,'Term Pricing'!$C$898:$C$1077,0))*$E245*(1-$F245))</f>
        <v>0</v>
      </c>
      <c r="AZ245" s="212">
        <f ca="1">(AZ$136*INDEX('Term Pricing'!$U$898:$U$1077,MATCH('Project 1'!AZ$8,'Term Pricing'!$C$898:$C$1077,0))*$E245*$F245)+(AZ$136*INDEX('Term Pricing'!$V$898:$V$1077,MATCH('Project 1'!AZ$8,'Term Pricing'!$C$898:$C$1077,0))*$E245*(1-$F245))</f>
        <v>0</v>
      </c>
      <c r="BA245" s="212">
        <f ca="1">(BA$136*INDEX('Term Pricing'!$U$898:$U$1077,MATCH('Project 1'!BA$8,'Term Pricing'!$C$898:$C$1077,0))*$E245*$F245)+(BA$136*INDEX('Term Pricing'!$V$898:$V$1077,MATCH('Project 1'!BA$8,'Term Pricing'!$C$898:$C$1077,0))*$E245*(1-$F245))</f>
        <v>0</v>
      </c>
      <c r="BB245" s="212">
        <f ca="1">(BB$136*INDEX('Term Pricing'!$U$898:$U$1077,MATCH('Project 1'!BB$8,'Term Pricing'!$C$898:$C$1077,0))*$E245*$F245)+(BB$136*INDEX('Term Pricing'!$V$898:$V$1077,MATCH('Project 1'!BB$8,'Term Pricing'!$C$898:$C$1077,0))*$E245*(1-$F245))</f>
        <v>0</v>
      </c>
      <c r="BC245" s="212">
        <f ca="1">(BC$136*INDEX('Term Pricing'!$U$898:$U$1077,MATCH('Project 1'!BC$8,'Term Pricing'!$C$898:$C$1077,0))*$E245*$F245)+(BC$136*INDEX('Term Pricing'!$V$898:$V$1077,MATCH('Project 1'!BC$8,'Term Pricing'!$C$898:$C$1077,0))*$E245*(1-$F245))</f>
        <v>0</v>
      </c>
      <c r="BD245" s="212">
        <f ca="1">(BD$136*INDEX('Term Pricing'!$U$898:$U$1077,MATCH('Project 1'!BD$8,'Term Pricing'!$C$898:$C$1077,0))*$E245*$F245)+(BD$136*INDEX('Term Pricing'!$V$898:$V$1077,MATCH('Project 1'!BD$8,'Term Pricing'!$C$898:$C$1077,0))*$E245*(1-$F245))</f>
        <v>0</v>
      </c>
      <c r="BE245" s="212">
        <f ca="1">(BE$136*INDEX('Term Pricing'!$U$898:$U$1077,MATCH('Project 1'!BE$8,'Term Pricing'!$C$898:$C$1077,0))*$E245*$F245)+(BE$136*INDEX('Term Pricing'!$V$898:$V$1077,MATCH('Project 1'!BE$8,'Term Pricing'!$C$898:$C$1077,0))*$E245*(1-$F245))</f>
        <v>0</v>
      </c>
      <c r="BF245" s="212">
        <f ca="1">(BF$136*INDEX('Term Pricing'!$U$898:$U$1077,MATCH('Project 1'!BF$8,'Term Pricing'!$C$898:$C$1077,0))*$E245*$F245)+(BF$136*INDEX('Term Pricing'!$V$898:$V$1077,MATCH('Project 1'!BF$8,'Term Pricing'!$C$898:$C$1077,0))*$E245*(1-$F245))</f>
        <v>0</v>
      </c>
      <c r="BG245" s="212">
        <f ca="1">(BG$136*INDEX('Term Pricing'!$U$898:$U$1077,MATCH('Project 1'!BG$8,'Term Pricing'!$C$898:$C$1077,0))*$E245*$F245)+(BG$136*INDEX('Term Pricing'!$V$898:$V$1077,MATCH('Project 1'!BG$8,'Term Pricing'!$C$898:$C$1077,0))*$E245*(1-$F245))</f>
        <v>0</v>
      </c>
      <c r="BH245" s="212">
        <f ca="1">(BH$136*INDEX('Term Pricing'!$U$898:$U$1077,MATCH('Project 1'!BH$8,'Term Pricing'!$C$898:$C$1077,0))*$E245*$F245)+(BH$136*INDEX('Term Pricing'!$V$898:$V$1077,MATCH('Project 1'!BH$8,'Term Pricing'!$C$898:$C$1077,0))*$E245*(1-$F245))</f>
        <v>0</v>
      </c>
      <c r="BI245" s="212">
        <f ca="1">(BI$136*INDEX('Term Pricing'!$U$898:$U$1077,MATCH('Project 1'!BI$8,'Term Pricing'!$C$898:$C$1077,0))*$E245*$F245)+(BI$136*INDEX('Term Pricing'!$V$898:$V$1077,MATCH('Project 1'!BI$8,'Term Pricing'!$C$898:$C$1077,0))*$E245*(1-$F245))</f>
        <v>0</v>
      </c>
      <c r="BJ245" s="212">
        <f ca="1">(BJ$136*INDEX('Term Pricing'!$U$898:$U$1077,MATCH('Project 1'!BJ$8,'Term Pricing'!$C$898:$C$1077,0))*$E245*$F245)+(BJ$136*INDEX('Term Pricing'!$V$898:$V$1077,MATCH('Project 1'!BJ$8,'Term Pricing'!$C$898:$C$1077,0))*$E245*(1-$F245))</f>
        <v>0</v>
      </c>
      <c r="BK245" s="212">
        <f ca="1">(BK$136*INDEX('Term Pricing'!$U$898:$U$1077,MATCH('Project 1'!BK$8,'Term Pricing'!$C$898:$C$1077,0))*$E245*$F245)+(BK$136*INDEX('Term Pricing'!$V$898:$V$1077,MATCH('Project 1'!BK$8,'Term Pricing'!$C$898:$C$1077,0))*$E245*(1-$F245))</f>
        <v>0</v>
      </c>
      <c r="BL245" s="212">
        <f ca="1">(BL$136*INDEX('Term Pricing'!$U$898:$U$1077,MATCH('Project 1'!BL$8,'Term Pricing'!$C$898:$C$1077,0))*$E245*$F245)+(BL$136*INDEX('Term Pricing'!$V$898:$V$1077,MATCH('Project 1'!BL$8,'Term Pricing'!$C$898:$C$1077,0))*$E245*(1-$F245))</f>
        <v>0</v>
      </c>
      <c r="BM245" s="212">
        <f ca="1">(BM$136*INDEX('Term Pricing'!$U$898:$U$1077,MATCH('Project 1'!BM$8,'Term Pricing'!$C$898:$C$1077,0))*$E245*$F245)+(BM$136*INDEX('Term Pricing'!$V$898:$V$1077,MATCH('Project 1'!BM$8,'Term Pricing'!$C$898:$C$1077,0))*$E245*(1-$F245))</f>
        <v>0</v>
      </c>
      <c r="BN245" s="212">
        <f ca="1">(BN$136*INDEX('Term Pricing'!$U$898:$U$1077,MATCH('Project 1'!BN$8,'Term Pricing'!$C$898:$C$1077,0))*$E245*$F245)+(BN$136*INDEX('Term Pricing'!$V$898:$V$1077,MATCH('Project 1'!BN$8,'Term Pricing'!$C$898:$C$1077,0))*$E245*(1-$F245))</f>
        <v>0</v>
      </c>
      <c r="BO245" s="212">
        <f ca="1">(BO$136*INDEX('Term Pricing'!$U$898:$U$1077,MATCH('Project 1'!BO$8,'Term Pricing'!$C$898:$C$1077,0))*$E245*$F245)+(BO$136*INDEX('Term Pricing'!$V$898:$V$1077,MATCH('Project 1'!BO$8,'Term Pricing'!$C$898:$C$1077,0))*$E245*(1-$F245))</f>
        <v>0</v>
      </c>
      <c r="BP245" s="212">
        <f ca="1">(BP$136*INDEX('Term Pricing'!$U$898:$U$1077,MATCH('Project 1'!BP$8,'Term Pricing'!$C$898:$C$1077,0))*$E245*$F245)+(BP$136*INDEX('Term Pricing'!$V$898:$V$1077,MATCH('Project 1'!BP$8,'Term Pricing'!$C$898:$C$1077,0))*$E245*(1-$F245))</f>
        <v>0</v>
      </c>
      <c r="BQ245" s="212">
        <f ca="1">(BQ$136*INDEX('Term Pricing'!$U$898:$U$1077,MATCH('Project 1'!BQ$8,'Term Pricing'!$C$898:$C$1077,0))*$E245*$F245)+(BQ$136*INDEX('Term Pricing'!$V$898:$V$1077,MATCH('Project 1'!BQ$8,'Term Pricing'!$C$898:$C$1077,0))*$E245*(1-$F245))</f>
        <v>0</v>
      </c>
      <c r="BR245" s="212">
        <f ca="1">(BR$136*INDEX('Term Pricing'!$U$898:$U$1077,MATCH('Project 1'!BR$8,'Term Pricing'!$C$898:$C$1077,0))*$E245*$F245)+(BR$136*INDEX('Term Pricing'!$V$898:$V$1077,MATCH('Project 1'!BR$8,'Term Pricing'!$C$898:$C$1077,0))*$E245*(1-$F245))</f>
        <v>0</v>
      </c>
      <c r="BS245" s="212">
        <f ca="1">(BS$136*INDEX('Term Pricing'!$U$898:$U$1077,MATCH('Project 1'!BS$8,'Term Pricing'!$C$898:$C$1077,0))*$E245*$F245)+(BS$136*INDEX('Term Pricing'!$V$898:$V$1077,MATCH('Project 1'!BS$8,'Term Pricing'!$C$898:$C$1077,0))*$E245*(1-$F245))</f>
        <v>0</v>
      </c>
      <c r="BT245" s="212">
        <f ca="1">(BT$136*INDEX('Term Pricing'!$U$898:$U$1077,MATCH('Project 1'!BT$8,'Term Pricing'!$C$898:$C$1077,0))*$E245*$F245)+(BT$136*INDEX('Term Pricing'!$V$898:$V$1077,MATCH('Project 1'!BT$8,'Term Pricing'!$C$898:$C$1077,0))*$E245*(1-$F245))</f>
        <v>0</v>
      </c>
      <c r="BU245" s="212">
        <f ca="1">(BU$136*INDEX('Term Pricing'!$U$898:$U$1077,MATCH('Project 1'!BU$8,'Term Pricing'!$C$898:$C$1077,0))*$E245*$F245)+(BU$136*INDEX('Term Pricing'!$V$898:$V$1077,MATCH('Project 1'!BU$8,'Term Pricing'!$C$898:$C$1077,0))*$E245*(1-$F245))</f>
        <v>0</v>
      </c>
      <c r="BV245" s="212">
        <f ca="1">(BV$136*INDEX('Term Pricing'!$U$898:$U$1077,MATCH('Project 1'!BV$8,'Term Pricing'!$C$898:$C$1077,0))*$E245*$F245)+(BV$136*INDEX('Term Pricing'!$V$898:$V$1077,MATCH('Project 1'!BV$8,'Term Pricing'!$C$898:$C$1077,0))*$E245*(1-$F245))</f>
        <v>0</v>
      </c>
      <c r="BW245" s="212">
        <f ca="1">(BW$136*INDEX('Term Pricing'!$U$898:$U$1077,MATCH('Project 1'!BW$8,'Term Pricing'!$C$898:$C$1077,0))*$E245*$F245)+(BW$136*INDEX('Term Pricing'!$V$898:$V$1077,MATCH('Project 1'!BW$8,'Term Pricing'!$C$898:$C$1077,0))*$E245*(1-$F245))</f>
        <v>0</v>
      </c>
      <c r="BX245" s="212">
        <f ca="1">(BX$136*INDEX('Term Pricing'!$U$898:$U$1077,MATCH('Project 1'!BX$8,'Term Pricing'!$C$898:$C$1077,0))*$E245*$F245)+(BX$136*INDEX('Term Pricing'!$V$898:$V$1077,MATCH('Project 1'!BX$8,'Term Pricing'!$C$898:$C$1077,0))*$E245*(1-$F245))</f>
        <v>0</v>
      </c>
      <c r="BY245" s="212">
        <f ca="1">(BY$136*INDEX('Term Pricing'!$U$898:$U$1077,MATCH('Project 1'!BY$8,'Term Pricing'!$C$898:$C$1077,0))*$E245*$F245)+(BY$136*INDEX('Term Pricing'!$V$898:$V$1077,MATCH('Project 1'!BY$8,'Term Pricing'!$C$898:$C$1077,0))*$E245*(1-$F245))</f>
        <v>0</v>
      </c>
      <c r="BZ245" s="212">
        <f ca="1">(BZ$136*INDEX('Term Pricing'!$U$898:$U$1077,MATCH('Project 1'!BZ$8,'Term Pricing'!$C$898:$C$1077,0))*$E245*$F245)+(BZ$136*INDEX('Term Pricing'!$V$898:$V$1077,MATCH('Project 1'!BZ$8,'Term Pricing'!$C$898:$C$1077,0))*$E245*(1-$F245))</f>
        <v>0</v>
      </c>
      <c r="CA245" s="212">
        <f ca="1">(CA$136*INDEX('Term Pricing'!$U$898:$U$1077,MATCH('Project 1'!CA$8,'Term Pricing'!$C$898:$C$1077,0))*$E245*$F245)+(CA$136*INDEX('Term Pricing'!$V$898:$V$1077,MATCH('Project 1'!CA$8,'Term Pricing'!$C$898:$C$1077,0))*$E245*(1-$F245))</f>
        <v>0</v>
      </c>
      <c r="CB245" s="212">
        <f ca="1">(CB$136*INDEX('Term Pricing'!$U$898:$U$1077,MATCH('Project 1'!CB$8,'Term Pricing'!$C$898:$C$1077,0))*$E245*$F245)+(CB$136*INDEX('Term Pricing'!$V$898:$V$1077,MATCH('Project 1'!CB$8,'Term Pricing'!$C$898:$C$1077,0))*$E245*(1-$F245))</f>
        <v>0</v>
      </c>
      <c r="CC245" s="212">
        <f ca="1">(CC$136*INDEX('Term Pricing'!$U$898:$U$1077,MATCH('Project 1'!CC$8,'Term Pricing'!$C$898:$C$1077,0))*$E245*$F245)+(CC$136*INDEX('Term Pricing'!$V$898:$V$1077,MATCH('Project 1'!CC$8,'Term Pricing'!$C$898:$C$1077,0))*$E245*(1-$F245))</f>
        <v>0</v>
      </c>
      <c r="CD245" s="212">
        <f ca="1">(CD$136*INDEX('Term Pricing'!$U$898:$U$1077,MATCH('Project 1'!CD$8,'Term Pricing'!$C$898:$C$1077,0))*$E245*$F245)+(CD$136*INDEX('Term Pricing'!$V$898:$V$1077,MATCH('Project 1'!CD$8,'Term Pricing'!$C$898:$C$1077,0))*$E245*(1-$F245))</f>
        <v>0</v>
      </c>
      <c r="CE245" s="212">
        <f ca="1">(CE$136*INDEX('Term Pricing'!$U$898:$U$1077,MATCH('Project 1'!CE$8,'Term Pricing'!$C$898:$C$1077,0))*$E245*$F245)+(CE$136*INDEX('Term Pricing'!$V$898:$V$1077,MATCH('Project 1'!CE$8,'Term Pricing'!$C$898:$C$1077,0))*$E245*(1-$F245))</f>
        <v>0</v>
      </c>
      <c r="CF245" s="212">
        <f ca="1">(CF$136*INDEX('Term Pricing'!$U$898:$U$1077,MATCH('Project 1'!CF$8,'Term Pricing'!$C$898:$C$1077,0))*$E245*$F245)+(CF$136*INDEX('Term Pricing'!$V$898:$V$1077,MATCH('Project 1'!CF$8,'Term Pricing'!$C$898:$C$1077,0))*$E245*(1-$F245))</f>
        <v>0</v>
      </c>
      <c r="CG245" s="212">
        <f ca="1">(CG$136*INDEX('Term Pricing'!$U$898:$U$1077,MATCH('Project 1'!CG$8,'Term Pricing'!$C$898:$C$1077,0))*$E245*$F245)+(CG$136*INDEX('Term Pricing'!$V$898:$V$1077,MATCH('Project 1'!CG$8,'Term Pricing'!$C$898:$C$1077,0))*$E245*(1-$F245))</f>
        <v>0</v>
      </c>
      <c r="CH245" s="212">
        <f ca="1">(CH$136*INDEX('Term Pricing'!$U$898:$U$1077,MATCH('Project 1'!CH$8,'Term Pricing'!$C$898:$C$1077,0))*$E245*$F245)+(CH$136*INDEX('Term Pricing'!$V$898:$V$1077,MATCH('Project 1'!CH$8,'Term Pricing'!$C$898:$C$1077,0))*$E245*(1-$F245))</f>
        <v>0</v>
      </c>
      <c r="CI245" s="212">
        <f ca="1">(CI$136*INDEX('Term Pricing'!$U$898:$U$1077,MATCH('Project 1'!CI$8,'Term Pricing'!$C$898:$C$1077,0))*$E245*$F245)+(CI$136*INDEX('Term Pricing'!$V$898:$V$1077,MATCH('Project 1'!CI$8,'Term Pricing'!$C$898:$C$1077,0))*$E245*(1-$F245))</f>
        <v>0</v>
      </c>
      <c r="CJ245" s="212">
        <f ca="1">(CJ$136*INDEX('Term Pricing'!$U$898:$U$1077,MATCH('Project 1'!CJ$8,'Term Pricing'!$C$898:$C$1077,0))*$E245*$F245)+(CJ$136*INDEX('Term Pricing'!$V$898:$V$1077,MATCH('Project 1'!CJ$8,'Term Pricing'!$C$898:$C$1077,0))*$E245*(1-$F245))</f>
        <v>0</v>
      </c>
      <c r="CK245" s="212">
        <f ca="1">(CK$136*INDEX('Term Pricing'!$U$898:$U$1077,MATCH('Project 1'!CK$8,'Term Pricing'!$C$898:$C$1077,0))*$E245*$F245)+(CK$136*INDEX('Term Pricing'!$V$898:$V$1077,MATCH('Project 1'!CK$8,'Term Pricing'!$C$898:$C$1077,0))*$E245*(1-$F245))</f>
        <v>0</v>
      </c>
      <c r="CL245" s="212">
        <f ca="1">(CL$136*INDEX('Term Pricing'!$U$898:$U$1077,MATCH('Project 1'!CL$8,'Term Pricing'!$C$898:$C$1077,0))*$E245*$F245)+(CL$136*INDEX('Term Pricing'!$V$898:$V$1077,MATCH('Project 1'!CL$8,'Term Pricing'!$C$898:$C$1077,0))*$E245*(1-$F245))</f>
        <v>0</v>
      </c>
      <c r="CM245" s="212">
        <f ca="1">(CM$136*INDEX('Term Pricing'!$U$898:$U$1077,MATCH('Project 1'!CM$8,'Term Pricing'!$C$898:$C$1077,0))*$E245*$F245)+(CM$136*INDEX('Term Pricing'!$V$898:$V$1077,MATCH('Project 1'!CM$8,'Term Pricing'!$C$898:$C$1077,0))*$E245*(1-$F245))</f>
        <v>0</v>
      </c>
      <c r="CN245" s="212">
        <f ca="1">(CN$136*INDEX('Term Pricing'!$U$898:$U$1077,MATCH('Project 1'!CN$8,'Term Pricing'!$C$898:$C$1077,0))*$E245*$F245)+(CN$136*INDEX('Term Pricing'!$V$898:$V$1077,MATCH('Project 1'!CN$8,'Term Pricing'!$C$898:$C$1077,0))*$E245*(1-$F245))</f>
        <v>0</v>
      </c>
      <c r="CO245" s="212">
        <f ca="1">(CO$136*INDEX('Term Pricing'!$U$898:$U$1077,MATCH('Project 1'!CO$8,'Term Pricing'!$C$898:$C$1077,0))*$E245*$F245)+(CO$136*INDEX('Term Pricing'!$V$898:$V$1077,MATCH('Project 1'!CO$8,'Term Pricing'!$C$898:$C$1077,0))*$E245*(1-$F245))</f>
        <v>0</v>
      </c>
      <c r="CP245" s="212">
        <f ca="1">(CP$136*INDEX('Term Pricing'!$U$898:$U$1077,MATCH('Project 1'!CP$8,'Term Pricing'!$C$898:$C$1077,0))*$E245*$F245)+(CP$136*INDEX('Term Pricing'!$V$898:$V$1077,MATCH('Project 1'!CP$8,'Term Pricing'!$C$898:$C$1077,0))*$E245*(1-$F245))</f>
        <v>0</v>
      </c>
      <c r="CQ245" s="212">
        <f ca="1">(CQ$136*INDEX('Term Pricing'!$U$898:$U$1077,MATCH('Project 1'!CQ$8,'Term Pricing'!$C$898:$C$1077,0))*$E245*$F245)+(CQ$136*INDEX('Term Pricing'!$V$898:$V$1077,MATCH('Project 1'!CQ$8,'Term Pricing'!$C$898:$C$1077,0))*$E245*(1-$F245))</f>
        <v>0</v>
      </c>
      <c r="CR245" s="212">
        <f ca="1">(CR$136*INDEX('Term Pricing'!$U$898:$U$1077,MATCH('Project 1'!CR$8,'Term Pricing'!$C$898:$C$1077,0))*$E245*$F245)+(CR$136*INDEX('Term Pricing'!$V$898:$V$1077,MATCH('Project 1'!CR$8,'Term Pricing'!$C$898:$C$1077,0))*$E245*(1-$F245))</f>
        <v>0</v>
      </c>
      <c r="CS245" s="212">
        <f ca="1">(CS$136*INDEX('Term Pricing'!$U$898:$U$1077,MATCH('Project 1'!CS$8,'Term Pricing'!$C$898:$C$1077,0))*$E245*$F245)+(CS$136*INDEX('Term Pricing'!$V$898:$V$1077,MATCH('Project 1'!CS$8,'Term Pricing'!$C$898:$C$1077,0))*$E245*(1-$F245))</f>
        <v>0</v>
      </c>
      <c r="CT245" s="212">
        <f ca="1">(CT$136*INDEX('Term Pricing'!$U$898:$U$1077,MATCH('Project 1'!CT$8,'Term Pricing'!$C$898:$C$1077,0))*$E245*$F245)+(CT$136*INDEX('Term Pricing'!$V$898:$V$1077,MATCH('Project 1'!CT$8,'Term Pricing'!$C$898:$C$1077,0))*$E245*(1-$F245))</f>
        <v>0</v>
      </c>
      <c r="CU245" s="212">
        <f ca="1">(CU$136*INDEX('Term Pricing'!$U$898:$U$1077,MATCH('Project 1'!CU$8,'Term Pricing'!$C$898:$C$1077,0))*$E245*$F245)+(CU$136*INDEX('Term Pricing'!$V$898:$V$1077,MATCH('Project 1'!CU$8,'Term Pricing'!$C$898:$C$1077,0))*$E245*(1-$F245))</f>
        <v>0</v>
      </c>
      <c r="CV245" s="212">
        <f ca="1">(CV$136*INDEX('Term Pricing'!$U$898:$U$1077,MATCH('Project 1'!CV$8,'Term Pricing'!$C$898:$C$1077,0))*$E245*$F245)+(CV$136*INDEX('Term Pricing'!$V$898:$V$1077,MATCH('Project 1'!CV$8,'Term Pricing'!$C$898:$C$1077,0))*$E245*(1-$F245))</f>
        <v>0</v>
      </c>
      <c r="CW245" s="212">
        <f ca="1">(CW$136*INDEX('Term Pricing'!$U$898:$U$1077,MATCH('Project 1'!CW$8,'Term Pricing'!$C$898:$C$1077,0))*$E245*$F245)+(CW$136*INDEX('Term Pricing'!$V$898:$V$1077,MATCH('Project 1'!CW$8,'Term Pricing'!$C$898:$C$1077,0))*$E245*(1-$F245))</f>
        <v>0</v>
      </c>
      <c r="CX245" s="212">
        <f ca="1">(CX$136*INDEX('Term Pricing'!$U$898:$U$1077,MATCH('Project 1'!CX$8,'Term Pricing'!$C$898:$C$1077,0))*$E245*$F245)+(CX$136*INDEX('Term Pricing'!$V$898:$V$1077,MATCH('Project 1'!CX$8,'Term Pricing'!$C$898:$C$1077,0))*$E245*(1-$F245))</f>
        <v>0</v>
      </c>
      <c r="CY245" s="212">
        <f ca="1">(CY$136*INDEX('Term Pricing'!$U$898:$U$1077,MATCH('Project 1'!CY$8,'Term Pricing'!$C$898:$C$1077,0))*$E245*$F245)+(CY$136*INDEX('Term Pricing'!$V$898:$V$1077,MATCH('Project 1'!CY$8,'Term Pricing'!$C$898:$C$1077,0))*$E245*(1-$F245))</f>
        <v>0</v>
      </c>
      <c r="CZ245" s="212">
        <f ca="1">(CZ$136*INDEX('Term Pricing'!$U$898:$U$1077,MATCH('Project 1'!CZ$8,'Term Pricing'!$C$898:$C$1077,0))*$E245*$F245)+(CZ$136*INDEX('Term Pricing'!$V$898:$V$1077,MATCH('Project 1'!CZ$8,'Term Pricing'!$C$898:$C$1077,0))*$E245*(1-$F245))</f>
        <v>0</v>
      </c>
      <c r="DA245" s="212">
        <f ca="1">(DA$136*INDEX('Term Pricing'!$U$898:$U$1077,MATCH('Project 1'!DA$8,'Term Pricing'!$C$898:$C$1077,0))*$E245*$F245)+(DA$136*INDEX('Term Pricing'!$V$898:$V$1077,MATCH('Project 1'!DA$8,'Term Pricing'!$C$898:$C$1077,0))*$E245*(1-$F245))</f>
        <v>0</v>
      </c>
      <c r="DB245" s="212">
        <f ca="1">(DB$136*INDEX('Term Pricing'!$U$898:$U$1077,MATCH('Project 1'!DB$8,'Term Pricing'!$C$898:$C$1077,0))*$E245*$F245)+(DB$136*INDEX('Term Pricing'!$V$898:$V$1077,MATCH('Project 1'!DB$8,'Term Pricing'!$C$898:$C$1077,0))*$E245*(1-$F245))</f>
        <v>0</v>
      </c>
      <c r="DC245" s="212">
        <f ca="1">(DC$136*INDEX('Term Pricing'!$U$898:$U$1077,MATCH('Project 1'!DC$8,'Term Pricing'!$C$898:$C$1077,0))*$E245*$F245)+(DC$136*INDEX('Term Pricing'!$V$898:$V$1077,MATCH('Project 1'!DC$8,'Term Pricing'!$C$898:$C$1077,0))*$E245*(1-$F245))</f>
        <v>0</v>
      </c>
      <c r="DD245" s="212">
        <f ca="1">(DD$136*INDEX('Term Pricing'!$U$898:$U$1077,MATCH('Project 1'!DD$8,'Term Pricing'!$C$898:$C$1077,0))*$E245*$F245)+(DD$136*INDEX('Term Pricing'!$V$898:$V$1077,MATCH('Project 1'!DD$8,'Term Pricing'!$C$898:$C$1077,0))*$E245*(1-$F245))</f>
        <v>0</v>
      </c>
      <c r="DE245" s="212">
        <f ca="1">(DE$136*INDEX('Term Pricing'!$U$898:$U$1077,MATCH('Project 1'!DE$8,'Term Pricing'!$C$898:$C$1077,0))*$E245*$F245)+(DE$136*INDEX('Term Pricing'!$V$898:$V$1077,MATCH('Project 1'!DE$8,'Term Pricing'!$C$898:$C$1077,0))*$E245*(1-$F245))</f>
        <v>0</v>
      </c>
      <c r="DF245" s="212">
        <f ca="1">(DF$136*INDEX('Term Pricing'!$U$898:$U$1077,MATCH('Project 1'!DF$8,'Term Pricing'!$C$898:$C$1077,0))*$E245*$F245)+(DF$136*INDEX('Term Pricing'!$V$898:$V$1077,MATCH('Project 1'!DF$8,'Term Pricing'!$C$898:$C$1077,0))*$E245*(1-$F245))</f>
        <v>0</v>
      </c>
      <c r="DG245" s="212">
        <f ca="1">(DG$136*INDEX('Term Pricing'!$U$898:$U$1077,MATCH('Project 1'!DG$8,'Term Pricing'!$C$898:$C$1077,0))*$E245*$F245)+(DG$136*INDEX('Term Pricing'!$V$898:$V$1077,MATCH('Project 1'!DG$8,'Term Pricing'!$C$898:$C$1077,0))*$E245*(1-$F245))</f>
        <v>0</v>
      </c>
      <c r="DH245" s="212">
        <f ca="1">(DH$136*INDEX('Term Pricing'!$U$898:$U$1077,MATCH('Project 1'!DH$8,'Term Pricing'!$C$898:$C$1077,0))*$E245*$F245)+(DH$136*INDEX('Term Pricing'!$V$898:$V$1077,MATCH('Project 1'!DH$8,'Term Pricing'!$C$898:$C$1077,0))*$E245*(1-$F245))</f>
        <v>0</v>
      </c>
      <c r="DI245" s="212">
        <f ca="1">(DI$136*INDEX('Term Pricing'!$U$898:$U$1077,MATCH('Project 1'!DI$8,'Term Pricing'!$C$898:$C$1077,0))*$E245*$F245)+(DI$136*INDEX('Term Pricing'!$V$898:$V$1077,MATCH('Project 1'!DI$8,'Term Pricing'!$C$898:$C$1077,0))*$E245*(1-$F245))</f>
        <v>0</v>
      </c>
      <c r="DJ245" s="212">
        <f ca="1">(DJ$136*INDEX('Term Pricing'!$U$898:$U$1077,MATCH('Project 1'!DJ$8,'Term Pricing'!$C$898:$C$1077,0))*$E245*$F245)+(DJ$136*INDEX('Term Pricing'!$V$898:$V$1077,MATCH('Project 1'!DJ$8,'Term Pricing'!$C$898:$C$1077,0))*$E245*(1-$F245))</f>
        <v>0</v>
      </c>
      <c r="DK245" s="212">
        <f ca="1">(DK$136*INDEX('Term Pricing'!$U$898:$U$1077,MATCH('Project 1'!DK$8,'Term Pricing'!$C$898:$C$1077,0))*$E245*$F245)+(DK$136*INDEX('Term Pricing'!$V$898:$V$1077,MATCH('Project 1'!DK$8,'Term Pricing'!$C$898:$C$1077,0))*$E245*(1-$F245))</f>
        <v>0</v>
      </c>
      <c r="DL245" s="212">
        <f ca="1">(DL$136*INDEX('Term Pricing'!$U$898:$U$1077,MATCH('Project 1'!DL$8,'Term Pricing'!$C$898:$C$1077,0))*$E245*$F245)+(DL$136*INDEX('Term Pricing'!$V$898:$V$1077,MATCH('Project 1'!DL$8,'Term Pricing'!$C$898:$C$1077,0))*$E245*(1-$F245))</f>
        <v>0</v>
      </c>
      <c r="DM245" s="212">
        <f ca="1">(DM$136*INDEX('Term Pricing'!$U$898:$U$1077,MATCH('Project 1'!DM$8,'Term Pricing'!$C$898:$C$1077,0))*$E245*$F245)+(DM$136*INDEX('Term Pricing'!$V$898:$V$1077,MATCH('Project 1'!DM$8,'Term Pricing'!$C$898:$C$1077,0))*$E245*(1-$F245))</f>
        <v>0</v>
      </c>
      <c r="DN245" s="212">
        <f ca="1">(DN$136*INDEX('Term Pricing'!$U$898:$U$1077,MATCH('Project 1'!DN$8,'Term Pricing'!$C$898:$C$1077,0))*$E245*$F245)+(DN$136*INDEX('Term Pricing'!$V$898:$V$1077,MATCH('Project 1'!DN$8,'Term Pricing'!$C$898:$C$1077,0))*$E245*(1-$F245))</f>
        <v>0</v>
      </c>
      <c r="DO245" s="212">
        <f ca="1">(DO$136*INDEX('Term Pricing'!$U$898:$U$1077,MATCH('Project 1'!DO$8,'Term Pricing'!$C$898:$C$1077,0))*$E245*$F245)+(DO$136*INDEX('Term Pricing'!$V$898:$V$1077,MATCH('Project 1'!DO$8,'Term Pricing'!$C$898:$C$1077,0))*$E245*(1-$F245))</f>
        <v>0</v>
      </c>
      <c r="DP245" s="212">
        <f ca="1">(DP$136*INDEX('Term Pricing'!$U$898:$U$1077,MATCH('Project 1'!DP$8,'Term Pricing'!$C$898:$C$1077,0))*$E245*$F245)+(DP$136*INDEX('Term Pricing'!$V$898:$V$1077,MATCH('Project 1'!DP$8,'Term Pricing'!$C$898:$C$1077,0))*$E245*(1-$F245))</f>
        <v>0</v>
      </c>
      <c r="DQ245" s="212">
        <f ca="1">(DQ$136*INDEX('Term Pricing'!$U$898:$U$1077,MATCH('Project 1'!DQ$8,'Term Pricing'!$C$898:$C$1077,0))*$E245*$F245)+(DQ$136*INDEX('Term Pricing'!$V$898:$V$1077,MATCH('Project 1'!DQ$8,'Term Pricing'!$C$898:$C$1077,0))*$E245*(1-$F245))</f>
        <v>0</v>
      </c>
      <c r="DR245" s="212">
        <f ca="1">(DR$136*INDEX('Term Pricing'!$U$898:$U$1077,MATCH('Project 1'!DR$8,'Term Pricing'!$C$898:$C$1077,0))*$E245*$F245)+(DR$136*INDEX('Term Pricing'!$V$898:$V$1077,MATCH('Project 1'!DR$8,'Term Pricing'!$C$898:$C$1077,0))*$E245*(1-$F245))</f>
        <v>0</v>
      </c>
      <c r="DS245" s="212">
        <f ca="1">(DS$136*INDEX('Term Pricing'!$U$898:$U$1077,MATCH('Project 1'!DS$8,'Term Pricing'!$C$898:$C$1077,0))*$E245*$F245)+(DS$136*INDEX('Term Pricing'!$V$898:$V$1077,MATCH('Project 1'!DS$8,'Term Pricing'!$C$898:$C$1077,0))*$E245*(1-$F245))</f>
        <v>0</v>
      </c>
      <c r="DT245" s="212">
        <f ca="1">(DT$136*INDEX('Term Pricing'!$U$898:$U$1077,MATCH('Project 1'!DT$8,'Term Pricing'!$C$898:$C$1077,0))*$E245*$F245)+(DT$136*INDEX('Term Pricing'!$V$898:$V$1077,MATCH('Project 1'!DT$8,'Term Pricing'!$C$898:$C$1077,0))*$E245*(1-$F245))</f>
        <v>0</v>
      </c>
      <c r="DU245" s="212">
        <f ca="1">(DU$136*INDEX('Term Pricing'!$U$898:$U$1077,MATCH('Project 1'!DU$8,'Term Pricing'!$C$898:$C$1077,0))*$E245*$F245)+(DU$136*INDEX('Term Pricing'!$V$898:$V$1077,MATCH('Project 1'!DU$8,'Term Pricing'!$C$898:$C$1077,0))*$E245*(1-$F245))</f>
        <v>0</v>
      </c>
      <c r="DV245" s="212">
        <f ca="1">(DV$136*INDEX('Term Pricing'!$U$898:$U$1077,MATCH('Project 1'!DV$8,'Term Pricing'!$C$898:$C$1077,0))*$E245*$F245)+(DV$136*INDEX('Term Pricing'!$V$898:$V$1077,MATCH('Project 1'!DV$8,'Term Pricing'!$C$898:$C$1077,0))*$E245*(1-$F245))</f>
        <v>0</v>
      </c>
      <c r="DW245" s="212">
        <f ca="1">(DW$136*INDEX('Term Pricing'!$U$898:$U$1077,MATCH('Project 1'!DW$8,'Term Pricing'!$C$898:$C$1077,0))*$E245*$F245)+(DW$136*INDEX('Term Pricing'!$V$898:$V$1077,MATCH('Project 1'!DW$8,'Term Pricing'!$C$898:$C$1077,0))*$E245*(1-$F245))</f>
        <v>0</v>
      </c>
      <c r="DX245" s="212">
        <f ca="1">(DX$136*INDEX('Term Pricing'!$U$898:$U$1077,MATCH('Project 1'!DX$8,'Term Pricing'!$C$898:$C$1077,0))*$E245*$F245)+(DX$136*INDEX('Term Pricing'!$V$898:$V$1077,MATCH('Project 1'!DX$8,'Term Pricing'!$C$898:$C$1077,0))*$E245*(1-$F245))</f>
        <v>0</v>
      </c>
      <c r="DY245" s="212">
        <f ca="1">(DY$136*INDEX('Term Pricing'!$U$898:$U$1077,MATCH('Project 1'!DY$8,'Term Pricing'!$C$898:$C$1077,0))*$E245*$F245)+(DY$136*INDEX('Term Pricing'!$V$898:$V$1077,MATCH('Project 1'!DY$8,'Term Pricing'!$C$898:$C$1077,0))*$E245*(1-$F245))</f>
        <v>0</v>
      </c>
      <c r="DZ245" s="212">
        <f ca="1">(DZ$136*INDEX('Term Pricing'!$U$898:$U$1077,MATCH('Project 1'!DZ$8,'Term Pricing'!$C$898:$C$1077,0))*$E245*$F245)+(DZ$136*INDEX('Term Pricing'!$V$898:$V$1077,MATCH('Project 1'!DZ$8,'Term Pricing'!$C$898:$C$1077,0))*$E245*(1-$F245))</f>
        <v>0</v>
      </c>
    </row>
    <row r="246" spans="1:130" outlineLevel="1">
      <c r="A246" s="151"/>
      <c r="C246" s="34" t="s">
        <v>260</v>
      </c>
      <c r="E246" s="70">
        <f>Inputs!H170</f>
        <v>0</v>
      </c>
      <c r="F246" s="70">
        <f>Inputs!I170</f>
        <v>0</v>
      </c>
      <c r="G246" s="54" t="s">
        <v>83</v>
      </c>
      <c r="H246" s="279">
        <f ca="1">IFERROR(SUM($J246:$DZ246)/(SUM($J$136:$DZ$136)*E246),0)</f>
        <v>0</v>
      </c>
      <c r="I246" s="29"/>
      <c r="J246" s="212">
        <f>(J$136*INDEX('Term Pricing'!$U$1083:$U$1262,MATCH('Project 1'!J$8,'Term Pricing'!$C$1083:$C$1262,0))*$E246*$F246)+(J$136*INDEX('Term Pricing'!$V$1083:$V$1262,MATCH('Project 1'!J$8,'Term Pricing'!$C$1083:$C$1262,0))*$E246*(1-$F246))</f>
        <v>0</v>
      </c>
      <c r="K246" s="212">
        <f>(K$136*INDEX('Term Pricing'!$U$1083:$U$1262,MATCH('Project 1'!K$8,'Term Pricing'!$C$1083:$C$1262,0))*$E246*$F246)+(K$136*INDEX('Term Pricing'!$V$1083:$V$1262,MATCH('Project 1'!K$8,'Term Pricing'!$C$1083:$C$1262,0))*$E246*(1-$F246))</f>
        <v>0</v>
      </c>
      <c r="L246" s="212">
        <f>(L$136*INDEX('Term Pricing'!$U$1083:$U$1262,MATCH('Project 1'!L$8,'Term Pricing'!$C$1083:$C$1262,0))*$E246*$F246)+(L$136*INDEX('Term Pricing'!$V$1083:$V$1262,MATCH('Project 1'!L$8,'Term Pricing'!$C$1083:$C$1262,0))*$E246*(1-$F246))</f>
        <v>0</v>
      </c>
      <c r="M246" s="212">
        <f>(M$136*INDEX('Term Pricing'!$U$1083:$U$1262,MATCH('Project 1'!M$8,'Term Pricing'!$C$1083:$C$1262,0))*$E246*$F246)+(M$136*INDEX('Term Pricing'!$V$1083:$V$1262,MATCH('Project 1'!M$8,'Term Pricing'!$C$1083:$C$1262,0))*$E246*(1-$F246))</f>
        <v>0</v>
      </c>
      <c r="N246" s="212">
        <f>(N$136*INDEX('Term Pricing'!$U$1083:$U$1262,MATCH('Project 1'!N$8,'Term Pricing'!$C$1083:$C$1262,0))*$E246*$F246)+(N$136*INDEX('Term Pricing'!$V$1083:$V$1262,MATCH('Project 1'!N$8,'Term Pricing'!$C$1083:$C$1262,0))*$E246*(1-$F246))</f>
        <v>0</v>
      </c>
      <c r="O246" s="212">
        <f>(O$136*INDEX('Term Pricing'!$U$1083:$U$1262,MATCH('Project 1'!O$8,'Term Pricing'!$C$1083:$C$1262,0))*$E246*$F246)+(O$136*INDEX('Term Pricing'!$V$1083:$V$1262,MATCH('Project 1'!O$8,'Term Pricing'!$C$1083:$C$1262,0))*$E246*(1-$F246))</f>
        <v>0</v>
      </c>
      <c r="P246" s="212">
        <f>(P$136*INDEX('Term Pricing'!$U$1083:$U$1262,MATCH('Project 1'!P$8,'Term Pricing'!$C$1083:$C$1262,0))*$E246*$F246)+(P$136*INDEX('Term Pricing'!$V$1083:$V$1262,MATCH('Project 1'!P$8,'Term Pricing'!$C$1083:$C$1262,0))*$E246*(1-$F246))</f>
        <v>0</v>
      </c>
      <c r="Q246" s="212">
        <f>(Q$136*INDEX('Term Pricing'!$U$1083:$U$1262,MATCH('Project 1'!Q$8,'Term Pricing'!$C$1083:$C$1262,0))*$E246*$F246)+(Q$136*INDEX('Term Pricing'!$V$1083:$V$1262,MATCH('Project 1'!Q$8,'Term Pricing'!$C$1083:$C$1262,0))*$E246*(1-$F246))</f>
        <v>0</v>
      </c>
      <c r="R246" s="212">
        <f ca="1">(R$136*INDEX('Term Pricing'!$U$1083:$U$1262,MATCH('Project 1'!R$8,'Term Pricing'!$C$1083:$C$1262,0))*$E246*$F246)+(R$136*INDEX('Term Pricing'!$V$1083:$V$1262,MATCH('Project 1'!R$8,'Term Pricing'!$C$1083:$C$1262,0))*$E246*(1-$F246))</f>
        <v>0</v>
      </c>
      <c r="S246" s="212">
        <f ca="1">(S$136*INDEX('Term Pricing'!$U$1083:$U$1262,MATCH('Project 1'!S$8,'Term Pricing'!$C$1083:$C$1262,0))*$E246*$F246)+(S$136*INDEX('Term Pricing'!$V$1083:$V$1262,MATCH('Project 1'!S$8,'Term Pricing'!$C$1083:$C$1262,0))*$E246*(1-$F246))</f>
        <v>0</v>
      </c>
      <c r="T246" s="212">
        <f ca="1">(T$136*INDEX('Term Pricing'!$U$1083:$U$1262,MATCH('Project 1'!T$8,'Term Pricing'!$C$1083:$C$1262,0))*$E246*$F246)+(T$136*INDEX('Term Pricing'!$V$1083:$V$1262,MATCH('Project 1'!T$8,'Term Pricing'!$C$1083:$C$1262,0))*$E246*(1-$F246))</f>
        <v>0</v>
      </c>
      <c r="U246" s="212">
        <f ca="1">(U$136*INDEX('Term Pricing'!$U$1083:$U$1262,MATCH('Project 1'!U$8,'Term Pricing'!$C$1083:$C$1262,0))*$E246*$F246)+(U$136*INDEX('Term Pricing'!$V$1083:$V$1262,MATCH('Project 1'!U$8,'Term Pricing'!$C$1083:$C$1262,0))*$E246*(1-$F246))</f>
        <v>0</v>
      </c>
      <c r="V246" s="212">
        <f ca="1">(V$136*INDEX('Term Pricing'!$U$1083:$U$1262,MATCH('Project 1'!V$8,'Term Pricing'!$C$1083:$C$1262,0))*$E246*$F246)+(V$136*INDEX('Term Pricing'!$V$1083:$V$1262,MATCH('Project 1'!V$8,'Term Pricing'!$C$1083:$C$1262,0))*$E246*(1-$F246))</f>
        <v>0</v>
      </c>
      <c r="W246" s="212">
        <f ca="1">(W$136*INDEX('Term Pricing'!$U$1083:$U$1262,MATCH('Project 1'!W$8,'Term Pricing'!$C$1083:$C$1262,0))*$E246*$F246)+(W$136*INDEX('Term Pricing'!$V$1083:$V$1262,MATCH('Project 1'!W$8,'Term Pricing'!$C$1083:$C$1262,0))*$E246*(1-$F246))</f>
        <v>0</v>
      </c>
      <c r="X246" s="212">
        <f ca="1">(X$136*INDEX('Term Pricing'!$U$1083:$U$1262,MATCH('Project 1'!X$8,'Term Pricing'!$C$1083:$C$1262,0))*$E246*$F246)+(X$136*INDEX('Term Pricing'!$V$1083:$V$1262,MATCH('Project 1'!X$8,'Term Pricing'!$C$1083:$C$1262,0))*$E246*(1-$F246))</f>
        <v>0</v>
      </c>
      <c r="Y246" s="212">
        <f ca="1">(Y$136*INDEX('Term Pricing'!$U$1083:$U$1262,MATCH('Project 1'!Y$8,'Term Pricing'!$C$1083:$C$1262,0))*$E246*$F246)+(Y$136*INDEX('Term Pricing'!$V$1083:$V$1262,MATCH('Project 1'!Y$8,'Term Pricing'!$C$1083:$C$1262,0))*$E246*(1-$F246))</f>
        <v>0</v>
      </c>
      <c r="Z246" s="212">
        <f ca="1">(Z$136*INDEX('Term Pricing'!$U$1083:$U$1262,MATCH('Project 1'!Z$8,'Term Pricing'!$C$1083:$C$1262,0))*$E246*$F246)+(Z$136*INDEX('Term Pricing'!$V$1083:$V$1262,MATCH('Project 1'!Z$8,'Term Pricing'!$C$1083:$C$1262,0))*$E246*(1-$F246))</f>
        <v>0</v>
      </c>
      <c r="AA246" s="212">
        <f ca="1">(AA$136*INDEX('Term Pricing'!$U$1083:$U$1262,MATCH('Project 1'!AA$8,'Term Pricing'!$C$1083:$C$1262,0))*$E246*$F246)+(AA$136*INDEX('Term Pricing'!$V$1083:$V$1262,MATCH('Project 1'!AA$8,'Term Pricing'!$C$1083:$C$1262,0))*$E246*(1-$F246))</f>
        <v>0</v>
      </c>
      <c r="AB246" s="212">
        <f ca="1">(AB$136*INDEX('Term Pricing'!$U$1083:$U$1262,MATCH('Project 1'!AB$8,'Term Pricing'!$C$1083:$C$1262,0))*$E246*$F246)+(AB$136*INDEX('Term Pricing'!$V$1083:$V$1262,MATCH('Project 1'!AB$8,'Term Pricing'!$C$1083:$C$1262,0))*$E246*(1-$F246))</f>
        <v>0</v>
      </c>
      <c r="AC246" s="212">
        <f ca="1">(AC$136*INDEX('Term Pricing'!$U$1083:$U$1262,MATCH('Project 1'!AC$8,'Term Pricing'!$C$1083:$C$1262,0))*$E246*$F246)+(AC$136*INDEX('Term Pricing'!$V$1083:$V$1262,MATCH('Project 1'!AC$8,'Term Pricing'!$C$1083:$C$1262,0))*$E246*(1-$F246))</f>
        <v>0</v>
      </c>
      <c r="AD246" s="212">
        <f ca="1">(AD$136*INDEX('Term Pricing'!$U$1083:$U$1262,MATCH('Project 1'!AD$8,'Term Pricing'!$C$1083:$C$1262,0))*$E246*$F246)+(AD$136*INDEX('Term Pricing'!$V$1083:$V$1262,MATCH('Project 1'!AD$8,'Term Pricing'!$C$1083:$C$1262,0))*$E246*(1-$F246))</f>
        <v>0</v>
      </c>
      <c r="AE246" s="212">
        <f ca="1">(AE$136*INDEX('Term Pricing'!$U$1083:$U$1262,MATCH('Project 1'!AE$8,'Term Pricing'!$C$1083:$C$1262,0))*$E246*$F246)+(AE$136*INDEX('Term Pricing'!$V$1083:$V$1262,MATCH('Project 1'!AE$8,'Term Pricing'!$C$1083:$C$1262,0))*$E246*(1-$F246))</f>
        <v>0</v>
      </c>
      <c r="AF246" s="212">
        <f ca="1">(AF$136*INDEX('Term Pricing'!$U$1083:$U$1262,MATCH('Project 1'!AF$8,'Term Pricing'!$C$1083:$C$1262,0))*$E246*$F246)+(AF$136*INDEX('Term Pricing'!$V$1083:$V$1262,MATCH('Project 1'!AF$8,'Term Pricing'!$C$1083:$C$1262,0))*$E246*(1-$F246))</f>
        <v>0</v>
      </c>
      <c r="AG246" s="212">
        <f ca="1">(AG$136*INDEX('Term Pricing'!$U$1083:$U$1262,MATCH('Project 1'!AG$8,'Term Pricing'!$C$1083:$C$1262,0))*$E246*$F246)+(AG$136*INDEX('Term Pricing'!$V$1083:$V$1262,MATCH('Project 1'!AG$8,'Term Pricing'!$C$1083:$C$1262,0))*$E246*(1-$F246))</f>
        <v>0</v>
      </c>
      <c r="AH246" s="212">
        <f ca="1">(AH$136*INDEX('Term Pricing'!$U$1083:$U$1262,MATCH('Project 1'!AH$8,'Term Pricing'!$C$1083:$C$1262,0))*$E246*$F246)+(AH$136*INDEX('Term Pricing'!$V$1083:$V$1262,MATCH('Project 1'!AH$8,'Term Pricing'!$C$1083:$C$1262,0))*$E246*(1-$F246))</f>
        <v>0</v>
      </c>
      <c r="AI246" s="212">
        <f ca="1">(AI$136*INDEX('Term Pricing'!$U$1083:$U$1262,MATCH('Project 1'!AI$8,'Term Pricing'!$C$1083:$C$1262,0))*$E246*$F246)+(AI$136*INDEX('Term Pricing'!$V$1083:$V$1262,MATCH('Project 1'!AI$8,'Term Pricing'!$C$1083:$C$1262,0))*$E246*(1-$F246))</f>
        <v>0</v>
      </c>
      <c r="AJ246" s="212">
        <f ca="1">(AJ$136*INDEX('Term Pricing'!$U$1083:$U$1262,MATCH('Project 1'!AJ$8,'Term Pricing'!$C$1083:$C$1262,0))*$E246*$F246)+(AJ$136*INDEX('Term Pricing'!$V$1083:$V$1262,MATCH('Project 1'!AJ$8,'Term Pricing'!$C$1083:$C$1262,0))*$E246*(1-$F246))</f>
        <v>0</v>
      </c>
      <c r="AK246" s="212">
        <f ca="1">(AK$136*INDEX('Term Pricing'!$U$1083:$U$1262,MATCH('Project 1'!AK$8,'Term Pricing'!$C$1083:$C$1262,0))*$E246*$F246)+(AK$136*INDEX('Term Pricing'!$V$1083:$V$1262,MATCH('Project 1'!AK$8,'Term Pricing'!$C$1083:$C$1262,0))*$E246*(1-$F246))</f>
        <v>0</v>
      </c>
      <c r="AL246" s="212">
        <f ca="1">(AL$136*INDEX('Term Pricing'!$U$1083:$U$1262,MATCH('Project 1'!AL$8,'Term Pricing'!$C$1083:$C$1262,0))*$E246*$F246)+(AL$136*INDEX('Term Pricing'!$V$1083:$V$1262,MATCH('Project 1'!AL$8,'Term Pricing'!$C$1083:$C$1262,0))*$E246*(1-$F246))</f>
        <v>0</v>
      </c>
      <c r="AM246" s="212">
        <f ca="1">(AM$136*INDEX('Term Pricing'!$U$1083:$U$1262,MATCH('Project 1'!AM$8,'Term Pricing'!$C$1083:$C$1262,0))*$E246*$F246)+(AM$136*INDEX('Term Pricing'!$V$1083:$V$1262,MATCH('Project 1'!AM$8,'Term Pricing'!$C$1083:$C$1262,0))*$E246*(1-$F246))</f>
        <v>0</v>
      </c>
      <c r="AN246" s="212">
        <f ca="1">(AN$136*INDEX('Term Pricing'!$U$1083:$U$1262,MATCH('Project 1'!AN$8,'Term Pricing'!$C$1083:$C$1262,0))*$E246*$F246)+(AN$136*INDEX('Term Pricing'!$V$1083:$V$1262,MATCH('Project 1'!AN$8,'Term Pricing'!$C$1083:$C$1262,0))*$E246*(1-$F246))</f>
        <v>0</v>
      </c>
      <c r="AO246" s="212">
        <f ca="1">(AO$136*INDEX('Term Pricing'!$U$1083:$U$1262,MATCH('Project 1'!AO$8,'Term Pricing'!$C$1083:$C$1262,0))*$E246*$F246)+(AO$136*INDEX('Term Pricing'!$V$1083:$V$1262,MATCH('Project 1'!AO$8,'Term Pricing'!$C$1083:$C$1262,0))*$E246*(1-$F246))</f>
        <v>0</v>
      </c>
      <c r="AP246" s="212">
        <f ca="1">(AP$136*INDEX('Term Pricing'!$U$1083:$U$1262,MATCH('Project 1'!AP$8,'Term Pricing'!$C$1083:$C$1262,0))*$E246*$F246)+(AP$136*INDEX('Term Pricing'!$V$1083:$V$1262,MATCH('Project 1'!AP$8,'Term Pricing'!$C$1083:$C$1262,0))*$E246*(1-$F246))</f>
        <v>0</v>
      </c>
      <c r="AQ246" s="212">
        <f ca="1">(AQ$136*INDEX('Term Pricing'!$U$1083:$U$1262,MATCH('Project 1'!AQ$8,'Term Pricing'!$C$1083:$C$1262,0))*$E246*$F246)+(AQ$136*INDEX('Term Pricing'!$V$1083:$V$1262,MATCH('Project 1'!AQ$8,'Term Pricing'!$C$1083:$C$1262,0))*$E246*(1-$F246))</f>
        <v>0</v>
      </c>
      <c r="AR246" s="212">
        <f ca="1">(AR$136*INDEX('Term Pricing'!$U$1083:$U$1262,MATCH('Project 1'!AR$8,'Term Pricing'!$C$1083:$C$1262,0))*$E246*$F246)+(AR$136*INDEX('Term Pricing'!$V$1083:$V$1262,MATCH('Project 1'!AR$8,'Term Pricing'!$C$1083:$C$1262,0))*$E246*(1-$F246))</f>
        <v>0</v>
      </c>
      <c r="AS246" s="212">
        <f ca="1">(AS$136*INDEX('Term Pricing'!$U$1083:$U$1262,MATCH('Project 1'!AS$8,'Term Pricing'!$C$1083:$C$1262,0))*$E246*$F246)+(AS$136*INDEX('Term Pricing'!$V$1083:$V$1262,MATCH('Project 1'!AS$8,'Term Pricing'!$C$1083:$C$1262,0))*$E246*(1-$F246))</f>
        <v>0</v>
      </c>
      <c r="AT246" s="212">
        <f ca="1">(AT$136*INDEX('Term Pricing'!$U$1083:$U$1262,MATCH('Project 1'!AT$8,'Term Pricing'!$C$1083:$C$1262,0))*$E246*$F246)+(AT$136*INDEX('Term Pricing'!$V$1083:$V$1262,MATCH('Project 1'!AT$8,'Term Pricing'!$C$1083:$C$1262,0))*$E246*(1-$F246))</f>
        <v>0</v>
      </c>
      <c r="AU246" s="212">
        <f ca="1">(AU$136*INDEX('Term Pricing'!$U$1083:$U$1262,MATCH('Project 1'!AU$8,'Term Pricing'!$C$1083:$C$1262,0))*$E246*$F246)+(AU$136*INDEX('Term Pricing'!$V$1083:$V$1262,MATCH('Project 1'!AU$8,'Term Pricing'!$C$1083:$C$1262,0))*$E246*(1-$F246))</f>
        <v>0</v>
      </c>
      <c r="AV246" s="212">
        <f ca="1">(AV$136*INDEX('Term Pricing'!$U$1083:$U$1262,MATCH('Project 1'!AV$8,'Term Pricing'!$C$1083:$C$1262,0))*$E246*$F246)+(AV$136*INDEX('Term Pricing'!$V$1083:$V$1262,MATCH('Project 1'!AV$8,'Term Pricing'!$C$1083:$C$1262,0))*$E246*(1-$F246))</f>
        <v>0</v>
      </c>
      <c r="AW246" s="212">
        <f ca="1">(AW$136*INDEX('Term Pricing'!$U$1083:$U$1262,MATCH('Project 1'!AW$8,'Term Pricing'!$C$1083:$C$1262,0))*$E246*$F246)+(AW$136*INDEX('Term Pricing'!$V$1083:$V$1262,MATCH('Project 1'!AW$8,'Term Pricing'!$C$1083:$C$1262,0))*$E246*(1-$F246))</f>
        <v>0</v>
      </c>
      <c r="AX246" s="212">
        <f ca="1">(AX$136*INDEX('Term Pricing'!$U$1083:$U$1262,MATCH('Project 1'!AX$8,'Term Pricing'!$C$1083:$C$1262,0))*$E246*$F246)+(AX$136*INDEX('Term Pricing'!$V$1083:$V$1262,MATCH('Project 1'!AX$8,'Term Pricing'!$C$1083:$C$1262,0))*$E246*(1-$F246))</f>
        <v>0</v>
      </c>
      <c r="AY246" s="212">
        <f ca="1">(AY$136*INDEX('Term Pricing'!$U$1083:$U$1262,MATCH('Project 1'!AY$8,'Term Pricing'!$C$1083:$C$1262,0))*$E246*$F246)+(AY$136*INDEX('Term Pricing'!$V$1083:$V$1262,MATCH('Project 1'!AY$8,'Term Pricing'!$C$1083:$C$1262,0))*$E246*(1-$F246))</f>
        <v>0</v>
      </c>
      <c r="AZ246" s="212">
        <f ca="1">(AZ$136*INDEX('Term Pricing'!$U$1083:$U$1262,MATCH('Project 1'!AZ$8,'Term Pricing'!$C$1083:$C$1262,0))*$E246*$F246)+(AZ$136*INDEX('Term Pricing'!$V$1083:$V$1262,MATCH('Project 1'!AZ$8,'Term Pricing'!$C$1083:$C$1262,0))*$E246*(1-$F246))</f>
        <v>0</v>
      </c>
      <c r="BA246" s="212">
        <f ca="1">(BA$136*INDEX('Term Pricing'!$U$1083:$U$1262,MATCH('Project 1'!BA$8,'Term Pricing'!$C$1083:$C$1262,0))*$E246*$F246)+(BA$136*INDEX('Term Pricing'!$V$1083:$V$1262,MATCH('Project 1'!BA$8,'Term Pricing'!$C$1083:$C$1262,0))*$E246*(1-$F246))</f>
        <v>0</v>
      </c>
      <c r="BB246" s="212">
        <f ca="1">(BB$136*INDEX('Term Pricing'!$U$1083:$U$1262,MATCH('Project 1'!BB$8,'Term Pricing'!$C$1083:$C$1262,0))*$E246*$F246)+(BB$136*INDEX('Term Pricing'!$V$1083:$V$1262,MATCH('Project 1'!BB$8,'Term Pricing'!$C$1083:$C$1262,0))*$E246*(1-$F246))</f>
        <v>0</v>
      </c>
      <c r="BC246" s="212">
        <f ca="1">(BC$136*INDEX('Term Pricing'!$U$1083:$U$1262,MATCH('Project 1'!BC$8,'Term Pricing'!$C$1083:$C$1262,0))*$E246*$F246)+(BC$136*INDEX('Term Pricing'!$V$1083:$V$1262,MATCH('Project 1'!BC$8,'Term Pricing'!$C$1083:$C$1262,0))*$E246*(1-$F246))</f>
        <v>0</v>
      </c>
      <c r="BD246" s="212">
        <f ca="1">(BD$136*INDEX('Term Pricing'!$U$1083:$U$1262,MATCH('Project 1'!BD$8,'Term Pricing'!$C$1083:$C$1262,0))*$E246*$F246)+(BD$136*INDEX('Term Pricing'!$V$1083:$V$1262,MATCH('Project 1'!BD$8,'Term Pricing'!$C$1083:$C$1262,0))*$E246*(1-$F246))</f>
        <v>0</v>
      </c>
      <c r="BE246" s="212">
        <f ca="1">(BE$136*INDEX('Term Pricing'!$U$1083:$U$1262,MATCH('Project 1'!BE$8,'Term Pricing'!$C$1083:$C$1262,0))*$E246*$F246)+(BE$136*INDEX('Term Pricing'!$V$1083:$V$1262,MATCH('Project 1'!BE$8,'Term Pricing'!$C$1083:$C$1262,0))*$E246*(1-$F246))</f>
        <v>0</v>
      </c>
      <c r="BF246" s="212">
        <f ca="1">(BF$136*INDEX('Term Pricing'!$U$1083:$U$1262,MATCH('Project 1'!BF$8,'Term Pricing'!$C$1083:$C$1262,0))*$E246*$F246)+(BF$136*INDEX('Term Pricing'!$V$1083:$V$1262,MATCH('Project 1'!BF$8,'Term Pricing'!$C$1083:$C$1262,0))*$E246*(1-$F246))</f>
        <v>0</v>
      </c>
      <c r="BG246" s="212">
        <f ca="1">(BG$136*INDEX('Term Pricing'!$U$1083:$U$1262,MATCH('Project 1'!BG$8,'Term Pricing'!$C$1083:$C$1262,0))*$E246*$F246)+(BG$136*INDEX('Term Pricing'!$V$1083:$V$1262,MATCH('Project 1'!BG$8,'Term Pricing'!$C$1083:$C$1262,0))*$E246*(1-$F246))</f>
        <v>0</v>
      </c>
      <c r="BH246" s="212">
        <f ca="1">(BH$136*INDEX('Term Pricing'!$U$1083:$U$1262,MATCH('Project 1'!BH$8,'Term Pricing'!$C$1083:$C$1262,0))*$E246*$F246)+(BH$136*INDEX('Term Pricing'!$V$1083:$V$1262,MATCH('Project 1'!BH$8,'Term Pricing'!$C$1083:$C$1262,0))*$E246*(1-$F246))</f>
        <v>0</v>
      </c>
      <c r="BI246" s="212">
        <f ca="1">(BI$136*INDEX('Term Pricing'!$U$1083:$U$1262,MATCH('Project 1'!BI$8,'Term Pricing'!$C$1083:$C$1262,0))*$E246*$F246)+(BI$136*INDEX('Term Pricing'!$V$1083:$V$1262,MATCH('Project 1'!BI$8,'Term Pricing'!$C$1083:$C$1262,0))*$E246*(1-$F246))</f>
        <v>0</v>
      </c>
      <c r="BJ246" s="212">
        <f ca="1">(BJ$136*INDEX('Term Pricing'!$U$1083:$U$1262,MATCH('Project 1'!BJ$8,'Term Pricing'!$C$1083:$C$1262,0))*$E246*$F246)+(BJ$136*INDEX('Term Pricing'!$V$1083:$V$1262,MATCH('Project 1'!BJ$8,'Term Pricing'!$C$1083:$C$1262,0))*$E246*(1-$F246))</f>
        <v>0</v>
      </c>
      <c r="BK246" s="212">
        <f ca="1">(BK$136*INDEX('Term Pricing'!$U$1083:$U$1262,MATCH('Project 1'!BK$8,'Term Pricing'!$C$1083:$C$1262,0))*$E246*$F246)+(BK$136*INDEX('Term Pricing'!$V$1083:$V$1262,MATCH('Project 1'!BK$8,'Term Pricing'!$C$1083:$C$1262,0))*$E246*(1-$F246))</f>
        <v>0</v>
      </c>
      <c r="BL246" s="212">
        <f ca="1">(BL$136*INDEX('Term Pricing'!$U$1083:$U$1262,MATCH('Project 1'!BL$8,'Term Pricing'!$C$1083:$C$1262,0))*$E246*$F246)+(BL$136*INDEX('Term Pricing'!$V$1083:$V$1262,MATCH('Project 1'!BL$8,'Term Pricing'!$C$1083:$C$1262,0))*$E246*(1-$F246))</f>
        <v>0</v>
      </c>
      <c r="BM246" s="212">
        <f ca="1">(BM$136*INDEX('Term Pricing'!$U$1083:$U$1262,MATCH('Project 1'!BM$8,'Term Pricing'!$C$1083:$C$1262,0))*$E246*$F246)+(BM$136*INDEX('Term Pricing'!$V$1083:$V$1262,MATCH('Project 1'!BM$8,'Term Pricing'!$C$1083:$C$1262,0))*$E246*(1-$F246))</f>
        <v>0</v>
      </c>
      <c r="BN246" s="212">
        <f ca="1">(BN$136*INDEX('Term Pricing'!$U$1083:$U$1262,MATCH('Project 1'!BN$8,'Term Pricing'!$C$1083:$C$1262,0))*$E246*$F246)+(BN$136*INDEX('Term Pricing'!$V$1083:$V$1262,MATCH('Project 1'!BN$8,'Term Pricing'!$C$1083:$C$1262,0))*$E246*(1-$F246))</f>
        <v>0</v>
      </c>
      <c r="BO246" s="212">
        <f ca="1">(BO$136*INDEX('Term Pricing'!$U$1083:$U$1262,MATCH('Project 1'!BO$8,'Term Pricing'!$C$1083:$C$1262,0))*$E246*$F246)+(BO$136*INDEX('Term Pricing'!$V$1083:$V$1262,MATCH('Project 1'!BO$8,'Term Pricing'!$C$1083:$C$1262,0))*$E246*(1-$F246))</f>
        <v>0</v>
      </c>
      <c r="BP246" s="212">
        <f ca="1">(BP$136*INDEX('Term Pricing'!$U$1083:$U$1262,MATCH('Project 1'!BP$8,'Term Pricing'!$C$1083:$C$1262,0))*$E246*$F246)+(BP$136*INDEX('Term Pricing'!$V$1083:$V$1262,MATCH('Project 1'!BP$8,'Term Pricing'!$C$1083:$C$1262,0))*$E246*(1-$F246))</f>
        <v>0</v>
      </c>
      <c r="BQ246" s="212">
        <f ca="1">(BQ$136*INDEX('Term Pricing'!$U$1083:$U$1262,MATCH('Project 1'!BQ$8,'Term Pricing'!$C$1083:$C$1262,0))*$E246*$F246)+(BQ$136*INDEX('Term Pricing'!$V$1083:$V$1262,MATCH('Project 1'!BQ$8,'Term Pricing'!$C$1083:$C$1262,0))*$E246*(1-$F246))</f>
        <v>0</v>
      </c>
      <c r="BR246" s="212">
        <f ca="1">(BR$136*INDEX('Term Pricing'!$U$1083:$U$1262,MATCH('Project 1'!BR$8,'Term Pricing'!$C$1083:$C$1262,0))*$E246*$F246)+(BR$136*INDEX('Term Pricing'!$V$1083:$V$1262,MATCH('Project 1'!BR$8,'Term Pricing'!$C$1083:$C$1262,0))*$E246*(1-$F246))</f>
        <v>0</v>
      </c>
      <c r="BS246" s="212">
        <f ca="1">(BS$136*INDEX('Term Pricing'!$U$1083:$U$1262,MATCH('Project 1'!BS$8,'Term Pricing'!$C$1083:$C$1262,0))*$E246*$F246)+(BS$136*INDEX('Term Pricing'!$V$1083:$V$1262,MATCH('Project 1'!BS$8,'Term Pricing'!$C$1083:$C$1262,0))*$E246*(1-$F246))</f>
        <v>0</v>
      </c>
      <c r="BT246" s="212">
        <f ca="1">(BT$136*INDEX('Term Pricing'!$U$1083:$U$1262,MATCH('Project 1'!BT$8,'Term Pricing'!$C$1083:$C$1262,0))*$E246*$F246)+(BT$136*INDEX('Term Pricing'!$V$1083:$V$1262,MATCH('Project 1'!BT$8,'Term Pricing'!$C$1083:$C$1262,0))*$E246*(1-$F246))</f>
        <v>0</v>
      </c>
      <c r="BU246" s="212">
        <f ca="1">(BU$136*INDEX('Term Pricing'!$U$1083:$U$1262,MATCH('Project 1'!BU$8,'Term Pricing'!$C$1083:$C$1262,0))*$E246*$F246)+(BU$136*INDEX('Term Pricing'!$V$1083:$V$1262,MATCH('Project 1'!BU$8,'Term Pricing'!$C$1083:$C$1262,0))*$E246*(1-$F246))</f>
        <v>0</v>
      </c>
      <c r="BV246" s="212">
        <f ca="1">(BV$136*INDEX('Term Pricing'!$U$1083:$U$1262,MATCH('Project 1'!BV$8,'Term Pricing'!$C$1083:$C$1262,0))*$E246*$F246)+(BV$136*INDEX('Term Pricing'!$V$1083:$V$1262,MATCH('Project 1'!BV$8,'Term Pricing'!$C$1083:$C$1262,0))*$E246*(1-$F246))</f>
        <v>0</v>
      </c>
      <c r="BW246" s="212">
        <f ca="1">(BW$136*INDEX('Term Pricing'!$U$1083:$U$1262,MATCH('Project 1'!BW$8,'Term Pricing'!$C$1083:$C$1262,0))*$E246*$F246)+(BW$136*INDEX('Term Pricing'!$V$1083:$V$1262,MATCH('Project 1'!BW$8,'Term Pricing'!$C$1083:$C$1262,0))*$E246*(1-$F246))</f>
        <v>0</v>
      </c>
      <c r="BX246" s="212">
        <f ca="1">(BX$136*INDEX('Term Pricing'!$U$1083:$U$1262,MATCH('Project 1'!BX$8,'Term Pricing'!$C$1083:$C$1262,0))*$E246*$F246)+(BX$136*INDEX('Term Pricing'!$V$1083:$V$1262,MATCH('Project 1'!BX$8,'Term Pricing'!$C$1083:$C$1262,0))*$E246*(1-$F246))</f>
        <v>0</v>
      </c>
      <c r="BY246" s="212">
        <f ca="1">(BY$136*INDEX('Term Pricing'!$U$1083:$U$1262,MATCH('Project 1'!BY$8,'Term Pricing'!$C$1083:$C$1262,0))*$E246*$F246)+(BY$136*INDEX('Term Pricing'!$V$1083:$V$1262,MATCH('Project 1'!BY$8,'Term Pricing'!$C$1083:$C$1262,0))*$E246*(1-$F246))</f>
        <v>0</v>
      </c>
      <c r="BZ246" s="212">
        <f ca="1">(BZ$136*INDEX('Term Pricing'!$U$1083:$U$1262,MATCH('Project 1'!BZ$8,'Term Pricing'!$C$1083:$C$1262,0))*$E246*$F246)+(BZ$136*INDEX('Term Pricing'!$V$1083:$V$1262,MATCH('Project 1'!BZ$8,'Term Pricing'!$C$1083:$C$1262,0))*$E246*(1-$F246))</f>
        <v>0</v>
      </c>
      <c r="CA246" s="212">
        <f ca="1">(CA$136*INDEX('Term Pricing'!$U$1083:$U$1262,MATCH('Project 1'!CA$8,'Term Pricing'!$C$1083:$C$1262,0))*$E246*$F246)+(CA$136*INDEX('Term Pricing'!$V$1083:$V$1262,MATCH('Project 1'!CA$8,'Term Pricing'!$C$1083:$C$1262,0))*$E246*(1-$F246))</f>
        <v>0</v>
      </c>
      <c r="CB246" s="212">
        <f ca="1">(CB$136*INDEX('Term Pricing'!$U$1083:$U$1262,MATCH('Project 1'!CB$8,'Term Pricing'!$C$1083:$C$1262,0))*$E246*$F246)+(CB$136*INDEX('Term Pricing'!$V$1083:$V$1262,MATCH('Project 1'!CB$8,'Term Pricing'!$C$1083:$C$1262,0))*$E246*(1-$F246))</f>
        <v>0</v>
      </c>
      <c r="CC246" s="212">
        <f ca="1">(CC$136*INDEX('Term Pricing'!$U$1083:$U$1262,MATCH('Project 1'!CC$8,'Term Pricing'!$C$1083:$C$1262,0))*$E246*$F246)+(CC$136*INDEX('Term Pricing'!$V$1083:$V$1262,MATCH('Project 1'!CC$8,'Term Pricing'!$C$1083:$C$1262,0))*$E246*(1-$F246))</f>
        <v>0</v>
      </c>
      <c r="CD246" s="212">
        <f ca="1">(CD$136*INDEX('Term Pricing'!$U$1083:$U$1262,MATCH('Project 1'!CD$8,'Term Pricing'!$C$1083:$C$1262,0))*$E246*$F246)+(CD$136*INDEX('Term Pricing'!$V$1083:$V$1262,MATCH('Project 1'!CD$8,'Term Pricing'!$C$1083:$C$1262,0))*$E246*(1-$F246))</f>
        <v>0</v>
      </c>
      <c r="CE246" s="212">
        <f ca="1">(CE$136*INDEX('Term Pricing'!$U$1083:$U$1262,MATCH('Project 1'!CE$8,'Term Pricing'!$C$1083:$C$1262,0))*$E246*$F246)+(CE$136*INDEX('Term Pricing'!$V$1083:$V$1262,MATCH('Project 1'!CE$8,'Term Pricing'!$C$1083:$C$1262,0))*$E246*(1-$F246))</f>
        <v>0</v>
      </c>
      <c r="CF246" s="212">
        <f ca="1">(CF$136*INDEX('Term Pricing'!$U$1083:$U$1262,MATCH('Project 1'!CF$8,'Term Pricing'!$C$1083:$C$1262,0))*$E246*$F246)+(CF$136*INDEX('Term Pricing'!$V$1083:$V$1262,MATCH('Project 1'!CF$8,'Term Pricing'!$C$1083:$C$1262,0))*$E246*(1-$F246))</f>
        <v>0</v>
      </c>
      <c r="CG246" s="212">
        <f ca="1">(CG$136*INDEX('Term Pricing'!$U$1083:$U$1262,MATCH('Project 1'!CG$8,'Term Pricing'!$C$1083:$C$1262,0))*$E246*$F246)+(CG$136*INDEX('Term Pricing'!$V$1083:$V$1262,MATCH('Project 1'!CG$8,'Term Pricing'!$C$1083:$C$1262,0))*$E246*(1-$F246))</f>
        <v>0</v>
      </c>
      <c r="CH246" s="212">
        <f ca="1">(CH$136*INDEX('Term Pricing'!$U$1083:$U$1262,MATCH('Project 1'!CH$8,'Term Pricing'!$C$1083:$C$1262,0))*$E246*$F246)+(CH$136*INDEX('Term Pricing'!$V$1083:$V$1262,MATCH('Project 1'!CH$8,'Term Pricing'!$C$1083:$C$1262,0))*$E246*(1-$F246))</f>
        <v>0</v>
      </c>
      <c r="CI246" s="212">
        <f ca="1">(CI$136*INDEX('Term Pricing'!$U$1083:$U$1262,MATCH('Project 1'!CI$8,'Term Pricing'!$C$1083:$C$1262,0))*$E246*$F246)+(CI$136*INDEX('Term Pricing'!$V$1083:$V$1262,MATCH('Project 1'!CI$8,'Term Pricing'!$C$1083:$C$1262,0))*$E246*(1-$F246))</f>
        <v>0</v>
      </c>
      <c r="CJ246" s="212">
        <f ca="1">(CJ$136*INDEX('Term Pricing'!$U$1083:$U$1262,MATCH('Project 1'!CJ$8,'Term Pricing'!$C$1083:$C$1262,0))*$E246*$F246)+(CJ$136*INDEX('Term Pricing'!$V$1083:$V$1262,MATCH('Project 1'!CJ$8,'Term Pricing'!$C$1083:$C$1262,0))*$E246*(1-$F246))</f>
        <v>0</v>
      </c>
      <c r="CK246" s="212">
        <f ca="1">(CK$136*INDEX('Term Pricing'!$U$1083:$U$1262,MATCH('Project 1'!CK$8,'Term Pricing'!$C$1083:$C$1262,0))*$E246*$F246)+(CK$136*INDEX('Term Pricing'!$V$1083:$V$1262,MATCH('Project 1'!CK$8,'Term Pricing'!$C$1083:$C$1262,0))*$E246*(1-$F246))</f>
        <v>0</v>
      </c>
      <c r="CL246" s="212">
        <f ca="1">(CL$136*INDEX('Term Pricing'!$U$1083:$U$1262,MATCH('Project 1'!CL$8,'Term Pricing'!$C$1083:$C$1262,0))*$E246*$F246)+(CL$136*INDEX('Term Pricing'!$V$1083:$V$1262,MATCH('Project 1'!CL$8,'Term Pricing'!$C$1083:$C$1262,0))*$E246*(1-$F246))</f>
        <v>0</v>
      </c>
      <c r="CM246" s="212">
        <f ca="1">(CM$136*INDEX('Term Pricing'!$U$1083:$U$1262,MATCH('Project 1'!CM$8,'Term Pricing'!$C$1083:$C$1262,0))*$E246*$F246)+(CM$136*INDEX('Term Pricing'!$V$1083:$V$1262,MATCH('Project 1'!CM$8,'Term Pricing'!$C$1083:$C$1262,0))*$E246*(1-$F246))</f>
        <v>0</v>
      </c>
      <c r="CN246" s="212">
        <f ca="1">(CN$136*INDEX('Term Pricing'!$U$1083:$U$1262,MATCH('Project 1'!CN$8,'Term Pricing'!$C$1083:$C$1262,0))*$E246*$F246)+(CN$136*INDEX('Term Pricing'!$V$1083:$V$1262,MATCH('Project 1'!CN$8,'Term Pricing'!$C$1083:$C$1262,0))*$E246*(1-$F246))</f>
        <v>0</v>
      </c>
      <c r="CO246" s="212">
        <f ca="1">(CO$136*INDEX('Term Pricing'!$U$1083:$U$1262,MATCH('Project 1'!CO$8,'Term Pricing'!$C$1083:$C$1262,0))*$E246*$F246)+(CO$136*INDEX('Term Pricing'!$V$1083:$V$1262,MATCH('Project 1'!CO$8,'Term Pricing'!$C$1083:$C$1262,0))*$E246*(1-$F246))</f>
        <v>0</v>
      </c>
      <c r="CP246" s="212">
        <f ca="1">(CP$136*INDEX('Term Pricing'!$U$1083:$U$1262,MATCH('Project 1'!CP$8,'Term Pricing'!$C$1083:$C$1262,0))*$E246*$F246)+(CP$136*INDEX('Term Pricing'!$V$1083:$V$1262,MATCH('Project 1'!CP$8,'Term Pricing'!$C$1083:$C$1262,0))*$E246*(1-$F246))</f>
        <v>0</v>
      </c>
      <c r="CQ246" s="212">
        <f ca="1">(CQ$136*INDEX('Term Pricing'!$U$1083:$U$1262,MATCH('Project 1'!CQ$8,'Term Pricing'!$C$1083:$C$1262,0))*$E246*$F246)+(CQ$136*INDEX('Term Pricing'!$V$1083:$V$1262,MATCH('Project 1'!CQ$8,'Term Pricing'!$C$1083:$C$1262,0))*$E246*(1-$F246))</f>
        <v>0</v>
      </c>
      <c r="CR246" s="212">
        <f ca="1">(CR$136*INDEX('Term Pricing'!$U$1083:$U$1262,MATCH('Project 1'!CR$8,'Term Pricing'!$C$1083:$C$1262,0))*$E246*$F246)+(CR$136*INDEX('Term Pricing'!$V$1083:$V$1262,MATCH('Project 1'!CR$8,'Term Pricing'!$C$1083:$C$1262,0))*$E246*(1-$F246))</f>
        <v>0</v>
      </c>
      <c r="CS246" s="212">
        <f ca="1">(CS$136*INDEX('Term Pricing'!$U$1083:$U$1262,MATCH('Project 1'!CS$8,'Term Pricing'!$C$1083:$C$1262,0))*$E246*$F246)+(CS$136*INDEX('Term Pricing'!$V$1083:$V$1262,MATCH('Project 1'!CS$8,'Term Pricing'!$C$1083:$C$1262,0))*$E246*(1-$F246))</f>
        <v>0</v>
      </c>
      <c r="CT246" s="212">
        <f ca="1">(CT$136*INDEX('Term Pricing'!$U$1083:$U$1262,MATCH('Project 1'!CT$8,'Term Pricing'!$C$1083:$C$1262,0))*$E246*$F246)+(CT$136*INDEX('Term Pricing'!$V$1083:$V$1262,MATCH('Project 1'!CT$8,'Term Pricing'!$C$1083:$C$1262,0))*$E246*(1-$F246))</f>
        <v>0</v>
      </c>
      <c r="CU246" s="212">
        <f ca="1">(CU$136*INDEX('Term Pricing'!$U$1083:$U$1262,MATCH('Project 1'!CU$8,'Term Pricing'!$C$1083:$C$1262,0))*$E246*$F246)+(CU$136*INDEX('Term Pricing'!$V$1083:$V$1262,MATCH('Project 1'!CU$8,'Term Pricing'!$C$1083:$C$1262,0))*$E246*(1-$F246))</f>
        <v>0</v>
      </c>
      <c r="CV246" s="212">
        <f ca="1">(CV$136*INDEX('Term Pricing'!$U$1083:$U$1262,MATCH('Project 1'!CV$8,'Term Pricing'!$C$1083:$C$1262,0))*$E246*$F246)+(CV$136*INDEX('Term Pricing'!$V$1083:$V$1262,MATCH('Project 1'!CV$8,'Term Pricing'!$C$1083:$C$1262,0))*$E246*(1-$F246))</f>
        <v>0</v>
      </c>
      <c r="CW246" s="212">
        <f ca="1">(CW$136*INDEX('Term Pricing'!$U$1083:$U$1262,MATCH('Project 1'!CW$8,'Term Pricing'!$C$1083:$C$1262,0))*$E246*$F246)+(CW$136*INDEX('Term Pricing'!$V$1083:$V$1262,MATCH('Project 1'!CW$8,'Term Pricing'!$C$1083:$C$1262,0))*$E246*(1-$F246))</f>
        <v>0</v>
      </c>
      <c r="CX246" s="212">
        <f ca="1">(CX$136*INDEX('Term Pricing'!$U$1083:$U$1262,MATCH('Project 1'!CX$8,'Term Pricing'!$C$1083:$C$1262,0))*$E246*$F246)+(CX$136*INDEX('Term Pricing'!$V$1083:$V$1262,MATCH('Project 1'!CX$8,'Term Pricing'!$C$1083:$C$1262,0))*$E246*(1-$F246))</f>
        <v>0</v>
      </c>
      <c r="CY246" s="212">
        <f ca="1">(CY$136*INDEX('Term Pricing'!$U$1083:$U$1262,MATCH('Project 1'!CY$8,'Term Pricing'!$C$1083:$C$1262,0))*$E246*$F246)+(CY$136*INDEX('Term Pricing'!$V$1083:$V$1262,MATCH('Project 1'!CY$8,'Term Pricing'!$C$1083:$C$1262,0))*$E246*(1-$F246))</f>
        <v>0</v>
      </c>
      <c r="CZ246" s="212">
        <f ca="1">(CZ$136*INDEX('Term Pricing'!$U$1083:$U$1262,MATCH('Project 1'!CZ$8,'Term Pricing'!$C$1083:$C$1262,0))*$E246*$F246)+(CZ$136*INDEX('Term Pricing'!$V$1083:$V$1262,MATCH('Project 1'!CZ$8,'Term Pricing'!$C$1083:$C$1262,0))*$E246*(1-$F246))</f>
        <v>0</v>
      </c>
      <c r="DA246" s="212">
        <f ca="1">(DA$136*INDEX('Term Pricing'!$U$1083:$U$1262,MATCH('Project 1'!DA$8,'Term Pricing'!$C$1083:$C$1262,0))*$E246*$F246)+(DA$136*INDEX('Term Pricing'!$V$1083:$V$1262,MATCH('Project 1'!DA$8,'Term Pricing'!$C$1083:$C$1262,0))*$E246*(1-$F246))</f>
        <v>0</v>
      </c>
      <c r="DB246" s="212">
        <f ca="1">(DB$136*INDEX('Term Pricing'!$U$1083:$U$1262,MATCH('Project 1'!DB$8,'Term Pricing'!$C$1083:$C$1262,0))*$E246*$F246)+(DB$136*INDEX('Term Pricing'!$V$1083:$V$1262,MATCH('Project 1'!DB$8,'Term Pricing'!$C$1083:$C$1262,0))*$E246*(1-$F246))</f>
        <v>0</v>
      </c>
      <c r="DC246" s="212">
        <f ca="1">(DC$136*INDEX('Term Pricing'!$U$1083:$U$1262,MATCH('Project 1'!DC$8,'Term Pricing'!$C$1083:$C$1262,0))*$E246*$F246)+(DC$136*INDEX('Term Pricing'!$V$1083:$V$1262,MATCH('Project 1'!DC$8,'Term Pricing'!$C$1083:$C$1262,0))*$E246*(1-$F246))</f>
        <v>0</v>
      </c>
      <c r="DD246" s="212">
        <f ca="1">(DD$136*INDEX('Term Pricing'!$U$1083:$U$1262,MATCH('Project 1'!DD$8,'Term Pricing'!$C$1083:$C$1262,0))*$E246*$F246)+(DD$136*INDEX('Term Pricing'!$V$1083:$V$1262,MATCH('Project 1'!DD$8,'Term Pricing'!$C$1083:$C$1262,0))*$E246*(1-$F246))</f>
        <v>0</v>
      </c>
      <c r="DE246" s="212">
        <f ca="1">(DE$136*INDEX('Term Pricing'!$U$1083:$U$1262,MATCH('Project 1'!DE$8,'Term Pricing'!$C$1083:$C$1262,0))*$E246*$F246)+(DE$136*INDEX('Term Pricing'!$V$1083:$V$1262,MATCH('Project 1'!DE$8,'Term Pricing'!$C$1083:$C$1262,0))*$E246*(1-$F246))</f>
        <v>0</v>
      </c>
      <c r="DF246" s="212">
        <f ca="1">(DF$136*INDEX('Term Pricing'!$U$1083:$U$1262,MATCH('Project 1'!DF$8,'Term Pricing'!$C$1083:$C$1262,0))*$E246*$F246)+(DF$136*INDEX('Term Pricing'!$V$1083:$V$1262,MATCH('Project 1'!DF$8,'Term Pricing'!$C$1083:$C$1262,0))*$E246*(1-$F246))</f>
        <v>0</v>
      </c>
      <c r="DG246" s="212">
        <f ca="1">(DG$136*INDEX('Term Pricing'!$U$1083:$U$1262,MATCH('Project 1'!DG$8,'Term Pricing'!$C$1083:$C$1262,0))*$E246*$F246)+(DG$136*INDEX('Term Pricing'!$V$1083:$V$1262,MATCH('Project 1'!DG$8,'Term Pricing'!$C$1083:$C$1262,0))*$E246*(1-$F246))</f>
        <v>0</v>
      </c>
      <c r="DH246" s="212">
        <f ca="1">(DH$136*INDEX('Term Pricing'!$U$1083:$U$1262,MATCH('Project 1'!DH$8,'Term Pricing'!$C$1083:$C$1262,0))*$E246*$F246)+(DH$136*INDEX('Term Pricing'!$V$1083:$V$1262,MATCH('Project 1'!DH$8,'Term Pricing'!$C$1083:$C$1262,0))*$E246*(1-$F246))</f>
        <v>0</v>
      </c>
      <c r="DI246" s="212">
        <f ca="1">(DI$136*INDEX('Term Pricing'!$U$1083:$U$1262,MATCH('Project 1'!DI$8,'Term Pricing'!$C$1083:$C$1262,0))*$E246*$F246)+(DI$136*INDEX('Term Pricing'!$V$1083:$V$1262,MATCH('Project 1'!DI$8,'Term Pricing'!$C$1083:$C$1262,0))*$E246*(1-$F246))</f>
        <v>0</v>
      </c>
      <c r="DJ246" s="212">
        <f ca="1">(DJ$136*INDEX('Term Pricing'!$U$1083:$U$1262,MATCH('Project 1'!DJ$8,'Term Pricing'!$C$1083:$C$1262,0))*$E246*$F246)+(DJ$136*INDEX('Term Pricing'!$V$1083:$V$1262,MATCH('Project 1'!DJ$8,'Term Pricing'!$C$1083:$C$1262,0))*$E246*(1-$F246))</f>
        <v>0</v>
      </c>
      <c r="DK246" s="212">
        <f ca="1">(DK$136*INDEX('Term Pricing'!$U$1083:$U$1262,MATCH('Project 1'!DK$8,'Term Pricing'!$C$1083:$C$1262,0))*$E246*$F246)+(DK$136*INDEX('Term Pricing'!$V$1083:$V$1262,MATCH('Project 1'!DK$8,'Term Pricing'!$C$1083:$C$1262,0))*$E246*(1-$F246))</f>
        <v>0</v>
      </c>
      <c r="DL246" s="212">
        <f ca="1">(DL$136*INDEX('Term Pricing'!$U$1083:$U$1262,MATCH('Project 1'!DL$8,'Term Pricing'!$C$1083:$C$1262,0))*$E246*$F246)+(DL$136*INDEX('Term Pricing'!$V$1083:$V$1262,MATCH('Project 1'!DL$8,'Term Pricing'!$C$1083:$C$1262,0))*$E246*(1-$F246))</f>
        <v>0</v>
      </c>
      <c r="DM246" s="212">
        <f ca="1">(DM$136*INDEX('Term Pricing'!$U$1083:$U$1262,MATCH('Project 1'!DM$8,'Term Pricing'!$C$1083:$C$1262,0))*$E246*$F246)+(DM$136*INDEX('Term Pricing'!$V$1083:$V$1262,MATCH('Project 1'!DM$8,'Term Pricing'!$C$1083:$C$1262,0))*$E246*(1-$F246))</f>
        <v>0</v>
      </c>
      <c r="DN246" s="212">
        <f ca="1">(DN$136*INDEX('Term Pricing'!$U$1083:$U$1262,MATCH('Project 1'!DN$8,'Term Pricing'!$C$1083:$C$1262,0))*$E246*$F246)+(DN$136*INDEX('Term Pricing'!$V$1083:$V$1262,MATCH('Project 1'!DN$8,'Term Pricing'!$C$1083:$C$1262,0))*$E246*(1-$F246))</f>
        <v>0</v>
      </c>
      <c r="DO246" s="212">
        <f ca="1">(DO$136*INDEX('Term Pricing'!$U$1083:$U$1262,MATCH('Project 1'!DO$8,'Term Pricing'!$C$1083:$C$1262,0))*$E246*$F246)+(DO$136*INDEX('Term Pricing'!$V$1083:$V$1262,MATCH('Project 1'!DO$8,'Term Pricing'!$C$1083:$C$1262,0))*$E246*(1-$F246))</f>
        <v>0</v>
      </c>
      <c r="DP246" s="212">
        <f ca="1">(DP$136*INDEX('Term Pricing'!$U$1083:$U$1262,MATCH('Project 1'!DP$8,'Term Pricing'!$C$1083:$C$1262,0))*$E246*$F246)+(DP$136*INDEX('Term Pricing'!$V$1083:$V$1262,MATCH('Project 1'!DP$8,'Term Pricing'!$C$1083:$C$1262,0))*$E246*(1-$F246))</f>
        <v>0</v>
      </c>
      <c r="DQ246" s="212">
        <f ca="1">(DQ$136*INDEX('Term Pricing'!$U$1083:$U$1262,MATCH('Project 1'!DQ$8,'Term Pricing'!$C$1083:$C$1262,0))*$E246*$F246)+(DQ$136*INDEX('Term Pricing'!$V$1083:$V$1262,MATCH('Project 1'!DQ$8,'Term Pricing'!$C$1083:$C$1262,0))*$E246*(1-$F246))</f>
        <v>0</v>
      </c>
      <c r="DR246" s="212">
        <f ca="1">(DR$136*INDEX('Term Pricing'!$U$1083:$U$1262,MATCH('Project 1'!DR$8,'Term Pricing'!$C$1083:$C$1262,0))*$E246*$F246)+(DR$136*INDEX('Term Pricing'!$V$1083:$V$1262,MATCH('Project 1'!DR$8,'Term Pricing'!$C$1083:$C$1262,0))*$E246*(1-$F246))</f>
        <v>0</v>
      </c>
      <c r="DS246" s="212">
        <f ca="1">(DS$136*INDEX('Term Pricing'!$U$1083:$U$1262,MATCH('Project 1'!DS$8,'Term Pricing'!$C$1083:$C$1262,0))*$E246*$F246)+(DS$136*INDEX('Term Pricing'!$V$1083:$V$1262,MATCH('Project 1'!DS$8,'Term Pricing'!$C$1083:$C$1262,0))*$E246*(1-$F246))</f>
        <v>0</v>
      </c>
      <c r="DT246" s="212">
        <f ca="1">(DT$136*INDEX('Term Pricing'!$U$1083:$U$1262,MATCH('Project 1'!DT$8,'Term Pricing'!$C$1083:$C$1262,0))*$E246*$F246)+(DT$136*INDEX('Term Pricing'!$V$1083:$V$1262,MATCH('Project 1'!DT$8,'Term Pricing'!$C$1083:$C$1262,0))*$E246*(1-$F246))</f>
        <v>0</v>
      </c>
      <c r="DU246" s="212">
        <f ca="1">(DU$136*INDEX('Term Pricing'!$U$1083:$U$1262,MATCH('Project 1'!DU$8,'Term Pricing'!$C$1083:$C$1262,0))*$E246*$F246)+(DU$136*INDEX('Term Pricing'!$V$1083:$V$1262,MATCH('Project 1'!DU$8,'Term Pricing'!$C$1083:$C$1262,0))*$E246*(1-$F246))</f>
        <v>0</v>
      </c>
      <c r="DV246" s="212">
        <f ca="1">(DV$136*INDEX('Term Pricing'!$U$1083:$U$1262,MATCH('Project 1'!DV$8,'Term Pricing'!$C$1083:$C$1262,0))*$E246*$F246)+(DV$136*INDEX('Term Pricing'!$V$1083:$V$1262,MATCH('Project 1'!DV$8,'Term Pricing'!$C$1083:$C$1262,0))*$E246*(1-$F246))</f>
        <v>0</v>
      </c>
      <c r="DW246" s="212">
        <f ca="1">(DW$136*INDEX('Term Pricing'!$U$1083:$U$1262,MATCH('Project 1'!DW$8,'Term Pricing'!$C$1083:$C$1262,0))*$E246*$F246)+(DW$136*INDEX('Term Pricing'!$V$1083:$V$1262,MATCH('Project 1'!DW$8,'Term Pricing'!$C$1083:$C$1262,0))*$E246*(1-$F246))</f>
        <v>0</v>
      </c>
      <c r="DX246" s="212">
        <f ca="1">(DX$136*INDEX('Term Pricing'!$U$1083:$U$1262,MATCH('Project 1'!DX$8,'Term Pricing'!$C$1083:$C$1262,0))*$E246*$F246)+(DX$136*INDEX('Term Pricing'!$V$1083:$V$1262,MATCH('Project 1'!DX$8,'Term Pricing'!$C$1083:$C$1262,0))*$E246*(1-$F246))</f>
        <v>0</v>
      </c>
      <c r="DY246" s="212">
        <f ca="1">(DY$136*INDEX('Term Pricing'!$U$1083:$U$1262,MATCH('Project 1'!DY$8,'Term Pricing'!$C$1083:$C$1262,0))*$E246*$F246)+(DY$136*INDEX('Term Pricing'!$V$1083:$V$1262,MATCH('Project 1'!DY$8,'Term Pricing'!$C$1083:$C$1262,0))*$E246*(1-$F246))</f>
        <v>0</v>
      </c>
      <c r="DZ246" s="212">
        <f ca="1">(DZ$136*INDEX('Term Pricing'!$U$1083:$U$1262,MATCH('Project 1'!DZ$8,'Term Pricing'!$C$1083:$C$1262,0))*$E246*$F246)+(DZ$136*INDEX('Term Pricing'!$V$1083:$V$1262,MATCH('Project 1'!DZ$8,'Term Pricing'!$C$1083:$C$1262,0))*$E246*(1-$F246))</f>
        <v>0</v>
      </c>
    </row>
    <row r="247" spans="1:130" outlineLevel="1">
      <c r="A247" s="151"/>
      <c r="C247" s="34" t="s">
        <v>263</v>
      </c>
      <c r="E247" s="70">
        <f>Inputs!H171</f>
        <v>0</v>
      </c>
      <c r="F247" s="70">
        <f>Inputs!I171</f>
        <v>0</v>
      </c>
      <c r="G247" s="54" t="s">
        <v>83</v>
      </c>
      <c r="H247" s="279">
        <f ca="1">IFERROR(SUM($J247:$DZ247)/(SUM($J$136:$DZ$136)*E247),0)</f>
        <v>0</v>
      </c>
      <c r="I247" s="29"/>
      <c r="J247" s="212">
        <f>(J$136*INDEX('Term Pricing'!$U$1268:$U$1447,MATCH('Project 1'!J$8,'Term Pricing'!$C$1268:$C$1447,0))*$E247*$F247)+(J$136*INDEX('Term Pricing'!$V$1268:$V$1447,MATCH('Project 1'!J$8,'Term Pricing'!$C$1268:$C$1447,0))*$E247*(1-$F247))</f>
        <v>0</v>
      </c>
      <c r="K247" s="212">
        <f>(K$136*INDEX('Term Pricing'!$U$1268:$U$1447,MATCH('Project 1'!K$8,'Term Pricing'!$C$1268:$C$1447,0))*$E247*$F247)+(K$136*INDEX('Term Pricing'!$V$1268:$V$1447,MATCH('Project 1'!K$8,'Term Pricing'!$C$1268:$C$1447,0))*$E247*(1-$F247))</f>
        <v>0</v>
      </c>
      <c r="L247" s="212">
        <f>(L$136*INDEX('Term Pricing'!$U$1268:$U$1447,MATCH('Project 1'!L$8,'Term Pricing'!$C$1268:$C$1447,0))*$E247*$F247)+(L$136*INDEX('Term Pricing'!$V$1268:$V$1447,MATCH('Project 1'!L$8,'Term Pricing'!$C$1268:$C$1447,0))*$E247*(1-$F247))</f>
        <v>0</v>
      </c>
      <c r="M247" s="212">
        <f>(M$136*INDEX('Term Pricing'!$U$1268:$U$1447,MATCH('Project 1'!M$8,'Term Pricing'!$C$1268:$C$1447,0))*$E247*$F247)+(M$136*INDEX('Term Pricing'!$V$1268:$V$1447,MATCH('Project 1'!M$8,'Term Pricing'!$C$1268:$C$1447,0))*$E247*(1-$F247))</f>
        <v>0</v>
      </c>
      <c r="N247" s="212">
        <f>(N$136*INDEX('Term Pricing'!$U$1268:$U$1447,MATCH('Project 1'!N$8,'Term Pricing'!$C$1268:$C$1447,0))*$E247*$F247)+(N$136*INDEX('Term Pricing'!$V$1268:$V$1447,MATCH('Project 1'!N$8,'Term Pricing'!$C$1268:$C$1447,0))*$E247*(1-$F247))</f>
        <v>0</v>
      </c>
      <c r="O247" s="212">
        <f>(O$136*INDEX('Term Pricing'!$U$1268:$U$1447,MATCH('Project 1'!O$8,'Term Pricing'!$C$1268:$C$1447,0))*$E247*$F247)+(O$136*INDEX('Term Pricing'!$V$1268:$V$1447,MATCH('Project 1'!O$8,'Term Pricing'!$C$1268:$C$1447,0))*$E247*(1-$F247))</f>
        <v>0</v>
      </c>
      <c r="P247" s="212">
        <f>(P$136*INDEX('Term Pricing'!$U$1268:$U$1447,MATCH('Project 1'!P$8,'Term Pricing'!$C$1268:$C$1447,0))*$E247*$F247)+(P$136*INDEX('Term Pricing'!$V$1268:$V$1447,MATCH('Project 1'!P$8,'Term Pricing'!$C$1268:$C$1447,0))*$E247*(1-$F247))</f>
        <v>0</v>
      </c>
      <c r="Q247" s="212">
        <f>(Q$136*INDEX('Term Pricing'!$U$1268:$U$1447,MATCH('Project 1'!Q$8,'Term Pricing'!$C$1268:$C$1447,0))*$E247*$F247)+(Q$136*INDEX('Term Pricing'!$V$1268:$V$1447,MATCH('Project 1'!Q$8,'Term Pricing'!$C$1268:$C$1447,0))*$E247*(1-$F247))</f>
        <v>0</v>
      </c>
      <c r="R247" s="212">
        <f ca="1">(R$136*INDEX('Term Pricing'!$U$1268:$U$1447,MATCH('Project 1'!R$8,'Term Pricing'!$C$1268:$C$1447,0))*$E247*$F247)+(R$136*INDEX('Term Pricing'!$V$1268:$V$1447,MATCH('Project 1'!R$8,'Term Pricing'!$C$1268:$C$1447,0))*$E247*(1-$F247))</f>
        <v>0</v>
      </c>
      <c r="S247" s="212">
        <f ca="1">(S$136*INDEX('Term Pricing'!$U$1268:$U$1447,MATCH('Project 1'!S$8,'Term Pricing'!$C$1268:$C$1447,0))*$E247*$F247)+(S$136*INDEX('Term Pricing'!$V$1268:$V$1447,MATCH('Project 1'!S$8,'Term Pricing'!$C$1268:$C$1447,0))*$E247*(1-$F247))</f>
        <v>0</v>
      </c>
      <c r="T247" s="212">
        <f ca="1">(T$136*INDEX('Term Pricing'!$U$1268:$U$1447,MATCH('Project 1'!T$8,'Term Pricing'!$C$1268:$C$1447,0))*$E247*$F247)+(T$136*INDEX('Term Pricing'!$V$1268:$V$1447,MATCH('Project 1'!T$8,'Term Pricing'!$C$1268:$C$1447,0))*$E247*(1-$F247))</f>
        <v>0</v>
      </c>
      <c r="U247" s="212">
        <f ca="1">(U$136*INDEX('Term Pricing'!$U$1268:$U$1447,MATCH('Project 1'!U$8,'Term Pricing'!$C$1268:$C$1447,0))*$E247*$F247)+(U$136*INDEX('Term Pricing'!$V$1268:$V$1447,MATCH('Project 1'!U$8,'Term Pricing'!$C$1268:$C$1447,0))*$E247*(1-$F247))</f>
        <v>0</v>
      </c>
      <c r="V247" s="212">
        <f ca="1">(V$136*INDEX('Term Pricing'!$U$1268:$U$1447,MATCH('Project 1'!V$8,'Term Pricing'!$C$1268:$C$1447,0))*$E247*$F247)+(V$136*INDEX('Term Pricing'!$V$1268:$V$1447,MATCH('Project 1'!V$8,'Term Pricing'!$C$1268:$C$1447,0))*$E247*(1-$F247))</f>
        <v>0</v>
      </c>
      <c r="W247" s="212">
        <f ca="1">(W$136*INDEX('Term Pricing'!$U$1268:$U$1447,MATCH('Project 1'!W$8,'Term Pricing'!$C$1268:$C$1447,0))*$E247*$F247)+(W$136*INDEX('Term Pricing'!$V$1268:$V$1447,MATCH('Project 1'!W$8,'Term Pricing'!$C$1268:$C$1447,0))*$E247*(1-$F247))</f>
        <v>0</v>
      </c>
      <c r="X247" s="212">
        <f ca="1">(X$136*INDEX('Term Pricing'!$U$1268:$U$1447,MATCH('Project 1'!X$8,'Term Pricing'!$C$1268:$C$1447,0))*$E247*$F247)+(X$136*INDEX('Term Pricing'!$V$1268:$V$1447,MATCH('Project 1'!X$8,'Term Pricing'!$C$1268:$C$1447,0))*$E247*(1-$F247))</f>
        <v>0</v>
      </c>
      <c r="Y247" s="212">
        <f ca="1">(Y$136*INDEX('Term Pricing'!$U$1268:$U$1447,MATCH('Project 1'!Y$8,'Term Pricing'!$C$1268:$C$1447,0))*$E247*$F247)+(Y$136*INDEX('Term Pricing'!$V$1268:$V$1447,MATCH('Project 1'!Y$8,'Term Pricing'!$C$1268:$C$1447,0))*$E247*(1-$F247))</f>
        <v>0</v>
      </c>
      <c r="Z247" s="212">
        <f ca="1">(Z$136*INDEX('Term Pricing'!$U$1268:$U$1447,MATCH('Project 1'!Z$8,'Term Pricing'!$C$1268:$C$1447,0))*$E247*$F247)+(Z$136*INDEX('Term Pricing'!$V$1268:$V$1447,MATCH('Project 1'!Z$8,'Term Pricing'!$C$1268:$C$1447,0))*$E247*(1-$F247))</f>
        <v>0</v>
      </c>
      <c r="AA247" s="212">
        <f ca="1">(AA$136*INDEX('Term Pricing'!$U$1268:$U$1447,MATCH('Project 1'!AA$8,'Term Pricing'!$C$1268:$C$1447,0))*$E247*$F247)+(AA$136*INDEX('Term Pricing'!$V$1268:$V$1447,MATCH('Project 1'!AA$8,'Term Pricing'!$C$1268:$C$1447,0))*$E247*(1-$F247))</f>
        <v>0</v>
      </c>
      <c r="AB247" s="212">
        <f ca="1">(AB$136*INDEX('Term Pricing'!$U$1268:$U$1447,MATCH('Project 1'!AB$8,'Term Pricing'!$C$1268:$C$1447,0))*$E247*$F247)+(AB$136*INDEX('Term Pricing'!$V$1268:$V$1447,MATCH('Project 1'!AB$8,'Term Pricing'!$C$1268:$C$1447,0))*$E247*(1-$F247))</f>
        <v>0</v>
      </c>
      <c r="AC247" s="212">
        <f ca="1">(AC$136*INDEX('Term Pricing'!$U$1268:$U$1447,MATCH('Project 1'!AC$8,'Term Pricing'!$C$1268:$C$1447,0))*$E247*$F247)+(AC$136*INDEX('Term Pricing'!$V$1268:$V$1447,MATCH('Project 1'!AC$8,'Term Pricing'!$C$1268:$C$1447,0))*$E247*(1-$F247))</f>
        <v>0</v>
      </c>
      <c r="AD247" s="212">
        <f ca="1">(AD$136*INDEX('Term Pricing'!$U$1268:$U$1447,MATCH('Project 1'!AD$8,'Term Pricing'!$C$1268:$C$1447,0))*$E247*$F247)+(AD$136*INDEX('Term Pricing'!$V$1268:$V$1447,MATCH('Project 1'!AD$8,'Term Pricing'!$C$1268:$C$1447,0))*$E247*(1-$F247))</f>
        <v>0</v>
      </c>
      <c r="AE247" s="212">
        <f ca="1">(AE$136*INDEX('Term Pricing'!$U$1268:$U$1447,MATCH('Project 1'!AE$8,'Term Pricing'!$C$1268:$C$1447,0))*$E247*$F247)+(AE$136*INDEX('Term Pricing'!$V$1268:$V$1447,MATCH('Project 1'!AE$8,'Term Pricing'!$C$1268:$C$1447,0))*$E247*(1-$F247))</f>
        <v>0</v>
      </c>
      <c r="AF247" s="212">
        <f ca="1">(AF$136*INDEX('Term Pricing'!$U$1268:$U$1447,MATCH('Project 1'!AF$8,'Term Pricing'!$C$1268:$C$1447,0))*$E247*$F247)+(AF$136*INDEX('Term Pricing'!$V$1268:$V$1447,MATCH('Project 1'!AF$8,'Term Pricing'!$C$1268:$C$1447,0))*$E247*(1-$F247))</f>
        <v>0</v>
      </c>
      <c r="AG247" s="212">
        <f ca="1">(AG$136*INDEX('Term Pricing'!$U$1268:$U$1447,MATCH('Project 1'!AG$8,'Term Pricing'!$C$1268:$C$1447,0))*$E247*$F247)+(AG$136*INDEX('Term Pricing'!$V$1268:$V$1447,MATCH('Project 1'!AG$8,'Term Pricing'!$C$1268:$C$1447,0))*$E247*(1-$F247))</f>
        <v>0</v>
      </c>
      <c r="AH247" s="212">
        <f ca="1">(AH$136*INDEX('Term Pricing'!$U$1268:$U$1447,MATCH('Project 1'!AH$8,'Term Pricing'!$C$1268:$C$1447,0))*$E247*$F247)+(AH$136*INDEX('Term Pricing'!$V$1268:$V$1447,MATCH('Project 1'!AH$8,'Term Pricing'!$C$1268:$C$1447,0))*$E247*(1-$F247))</f>
        <v>0</v>
      </c>
      <c r="AI247" s="212">
        <f ca="1">(AI$136*INDEX('Term Pricing'!$U$1268:$U$1447,MATCH('Project 1'!AI$8,'Term Pricing'!$C$1268:$C$1447,0))*$E247*$F247)+(AI$136*INDEX('Term Pricing'!$V$1268:$V$1447,MATCH('Project 1'!AI$8,'Term Pricing'!$C$1268:$C$1447,0))*$E247*(1-$F247))</f>
        <v>0</v>
      </c>
      <c r="AJ247" s="212">
        <f ca="1">(AJ$136*INDEX('Term Pricing'!$U$1268:$U$1447,MATCH('Project 1'!AJ$8,'Term Pricing'!$C$1268:$C$1447,0))*$E247*$F247)+(AJ$136*INDEX('Term Pricing'!$V$1268:$V$1447,MATCH('Project 1'!AJ$8,'Term Pricing'!$C$1268:$C$1447,0))*$E247*(1-$F247))</f>
        <v>0</v>
      </c>
      <c r="AK247" s="212">
        <f ca="1">(AK$136*INDEX('Term Pricing'!$U$1268:$U$1447,MATCH('Project 1'!AK$8,'Term Pricing'!$C$1268:$C$1447,0))*$E247*$F247)+(AK$136*INDEX('Term Pricing'!$V$1268:$V$1447,MATCH('Project 1'!AK$8,'Term Pricing'!$C$1268:$C$1447,0))*$E247*(1-$F247))</f>
        <v>0</v>
      </c>
      <c r="AL247" s="212">
        <f ca="1">(AL$136*INDEX('Term Pricing'!$U$1268:$U$1447,MATCH('Project 1'!AL$8,'Term Pricing'!$C$1268:$C$1447,0))*$E247*$F247)+(AL$136*INDEX('Term Pricing'!$V$1268:$V$1447,MATCH('Project 1'!AL$8,'Term Pricing'!$C$1268:$C$1447,0))*$E247*(1-$F247))</f>
        <v>0</v>
      </c>
      <c r="AM247" s="212">
        <f ca="1">(AM$136*INDEX('Term Pricing'!$U$1268:$U$1447,MATCH('Project 1'!AM$8,'Term Pricing'!$C$1268:$C$1447,0))*$E247*$F247)+(AM$136*INDEX('Term Pricing'!$V$1268:$V$1447,MATCH('Project 1'!AM$8,'Term Pricing'!$C$1268:$C$1447,0))*$E247*(1-$F247))</f>
        <v>0</v>
      </c>
      <c r="AN247" s="212">
        <f ca="1">(AN$136*INDEX('Term Pricing'!$U$1268:$U$1447,MATCH('Project 1'!AN$8,'Term Pricing'!$C$1268:$C$1447,0))*$E247*$F247)+(AN$136*INDEX('Term Pricing'!$V$1268:$V$1447,MATCH('Project 1'!AN$8,'Term Pricing'!$C$1268:$C$1447,0))*$E247*(1-$F247))</f>
        <v>0</v>
      </c>
      <c r="AO247" s="212">
        <f ca="1">(AO$136*INDEX('Term Pricing'!$U$1268:$U$1447,MATCH('Project 1'!AO$8,'Term Pricing'!$C$1268:$C$1447,0))*$E247*$F247)+(AO$136*INDEX('Term Pricing'!$V$1268:$V$1447,MATCH('Project 1'!AO$8,'Term Pricing'!$C$1268:$C$1447,0))*$E247*(1-$F247))</f>
        <v>0</v>
      </c>
      <c r="AP247" s="212">
        <f ca="1">(AP$136*INDEX('Term Pricing'!$U$1268:$U$1447,MATCH('Project 1'!AP$8,'Term Pricing'!$C$1268:$C$1447,0))*$E247*$F247)+(AP$136*INDEX('Term Pricing'!$V$1268:$V$1447,MATCH('Project 1'!AP$8,'Term Pricing'!$C$1268:$C$1447,0))*$E247*(1-$F247))</f>
        <v>0</v>
      </c>
      <c r="AQ247" s="212">
        <f ca="1">(AQ$136*INDEX('Term Pricing'!$U$1268:$U$1447,MATCH('Project 1'!AQ$8,'Term Pricing'!$C$1268:$C$1447,0))*$E247*$F247)+(AQ$136*INDEX('Term Pricing'!$V$1268:$V$1447,MATCH('Project 1'!AQ$8,'Term Pricing'!$C$1268:$C$1447,0))*$E247*(1-$F247))</f>
        <v>0</v>
      </c>
      <c r="AR247" s="212">
        <f ca="1">(AR$136*INDEX('Term Pricing'!$U$1268:$U$1447,MATCH('Project 1'!AR$8,'Term Pricing'!$C$1268:$C$1447,0))*$E247*$F247)+(AR$136*INDEX('Term Pricing'!$V$1268:$V$1447,MATCH('Project 1'!AR$8,'Term Pricing'!$C$1268:$C$1447,0))*$E247*(1-$F247))</f>
        <v>0</v>
      </c>
      <c r="AS247" s="212">
        <f ca="1">(AS$136*INDEX('Term Pricing'!$U$1268:$U$1447,MATCH('Project 1'!AS$8,'Term Pricing'!$C$1268:$C$1447,0))*$E247*$F247)+(AS$136*INDEX('Term Pricing'!$V$1268:$V$1447,MATCH('Project 1'!AS$8,'Term Pricing'!$C$1268:$C$1447,0))*$E247*(1-$F247))</f>
        <v>0</v>
      </c>
      <c r="AT247" s="212">
        <f ca="1">(AT$136*INDEX('Term Pricing'!$U$1268:$U$1447,MATCH('Project 1'!AT$8,'Term Pricing'!$C$1268:$C$1447,0))*$E247*$F247)+(AT$136*INDEX('Term Pricing'!$V$1268:$V$1447,MATCH('Project 1'!AT$8,'Term Pricing'!$C$1268:$C$1447,0))*$E247*(1-$F247))</f>
        <v>0</v>
      </c>
      <c r="AU247" s="212">
        <f ca="1">(AU$136*INDEX('Term Pricing'!$U$1268:$U$1447,MATCH('Project 1'!AU$8,'Term Pricing'!$C$1268:$C$1447,0))*$E247*$F247)+(AU$136*INDEX('Term Pricing'!$V$1268:$V$1447,MATCH('Project 1'!AU$8,'Term Pricing'!$C$1268:$C$1447,0))*$E247*(1-$F247))</f>
        <v>0</v>
      </c>
      <c r="AV247" s="212">
        <f ca="1">(AV$136*INDEX('Term Pricing'!$U$1268:$U$1447,MATCH('Project 1'!AV$8,'Term Pricing'!$C$1268:$C$1447,0))*$E247*$F247)+(AV$136*INDEX('Term Pricing'!$V$1268:$V$1447,MATCH('Project 1'!AV$8,'Term Pricing'!$C$1268:$C$1447,0))*$E247*(1-$F247))</f>
        <v>0</v>
      </c>
      <c r="AW247" s="212">
        <f ca="1">(AW$136*INDEX('Term Pricing'!$U$1268:$U$1447,MATCH('Project 1'!AW$8,'Term Pricing'!$C$1268:$C$1447,0))*$E247*$F247)+(AW$136*INDEX('Term Pricing'!$V$1268:$V$1447,MATCH('Project 1'!AW$8,'Term Pricing'!$C$1268:$C$1447,0))*$E247*(1-$F247))</f>
        <v>0</v>
      </c>
      <c r="AX247" s="212">
        <f ca="1">(AX$136*INDEX('Term Pricing'!$U$1268:$U$1447,MATCH('Project 1'!AX$8,'Term Pricing'!$C$1268:$C$1447,0))*$E247*$F247)+(AX$136*INDEX('Term Pricing'!$V$1268:$V$1447,MATCH('Project 1'!AX$8,'Term Pricing'!$C$1268:$C$1447,0))*$E247*(1-$F247))</f>
        <v>0</v>
      </c>
      <c r="AY247" s="212">
        <f ca="1">(AY$136*INDEX('Term Pricing'!$U$1268:$U$1447,MATCH('Project 1'!AY$8,'Term Pricing'!$C$1268:$C$1447,0))*$E247*$F247)+(AY$136*INDEX('Term Pricing'!$V$1268:$V$1447,MATCH('Project 1'!AY$8,'Term Pricing'!$C$1268:$C$1447,0))*$E247*(1-$F247))</f>
        <v>0</v>
      </c>
      <c r="AZ247" s="212">
        <f ca="1">(AZ$136*INDEX('Term Pricing'!$U$1268:$U$1447,MATCH('Project 1'!AZ$8,'Term Pricing'!$C$1268:$C$1447,0))*$E247*$F247)+(AZ$136*INDEX('Term Pricing'!$V$1268:$V$1447,MATCH('Project 1'!AZ$8,'Term Pricing'!$C$1268:$C$1447,0))*$E247*(1-$F247))</f>
        <v>0</v>
      </c>
      <c r="BA247" s="212">
        <f ca="1">(BA$136*INDEX('Term Pricing'!$U$1268:$U$1447,MATCH('Project 1'!BA$8,'Term Pricing'!$C$1268:$C$1447,0))*$E247*$F247)+(BA$136*INDEX('Term Pricing'!$V$1268:$V$1447,MATCH('Project 1'!BA$8,'Term Pricing'!$C$1268:$C$1447,0))*$E247*(1-$F247))</f>
        <v>0</v>
      </c>
      <c r="BB247" s="212">
        <f ca="1">(BB$136*INDEX('Term Pricing'!$U$1268:$U$1447,MATCH('Project 1'!BB$8,'Term Pricing'!$C$1268:$C$1447,0))*$E247*$F247)+(BB$136*INDEX('Term Pricing'!$V$1268:$V$1447,MATCH('Project 1'!BB$8,'Term Pricing'!$C$1268:$C$1447,0))*$E247*(1-$F247))</f>
        <v>0</v>
      </c>
      <c r="BC247" s="212">
        <f ca="1">(BC$136*INDEX('Term Pricing'!$U$1268:$U$1447,MATCH('Project 1'!BC$8,'Term Pricing'!$C$1268:$C$1447,0))*$E247*$F247)+(BC$136*INDEX('Term Pricing'!$V$1268:$V$1447,MATCH('Project 1'!BC$8,'Term Pricing'!$C$1268:$C$1447,0))*$E247*(1-$F247))</f>
        <v>0</v>
      </c>
      <c r="BD247" s="212">
        <f ca="1">(BD$136*INDEX('Term Pricing'!$U$1268:$U$1447,MATCH('Project 1'!BD$8,'Term Pricing'!$C$1268:$C$1447,0))*$E247*$F247)+(BD$136*INDEX('Term Pricing'!$V$1268:$V$1447,MATCH('Project 1'!BD$8,'Term Pricing'!$C$1268:$C$1447,0))*$E247*(1-$F247))</f>
        <v>0</v>
      </c>
      <c r="BE247" s="212">
        <f ca="1">(BE$136*INDEX('Term Pricing'!$U$1268:$U$1447,MATCH('Project 1'!BE$8,'Term Pricing'!$C$1268:$C$1447,0))*$E247*$F247)+(BE$136*INDEX('Term Pricing'!$V$1268:$V$1447,MATCH('Project 1'!BE$8,'Term Pricing'!$C$1268:$C$1447,0))*$E247*(1-$F247))</f>
        <v>0</v>
      </c>
      <c r="BF247" s="212">
        <f ca="1">(BF$136*INDEX('Term Pricing'!$U$1268:$U$1447,MATCH('Project 1'!BF$8,'Term Pricing'!$C$1268:$C$1447,0))*$E247*$F247)+(BF$136*INDEX('Term Pricing'!$V$1268:$V$1447,MATCH('Project 1'!BF$8,'Term Pricing'!$C$1268:$C$1447,0))*$E247*(1-$F247))</f>
        <v>0</v>
      </c>
      <c r="BG247" s="212">
        <f ca="1">(BG$136*INDEX('Term Pricing'!$U$1268:$U$1447,MATCH('Project 1'!BG$8,'Term Pricing'!$C$1268:$C$1447,0))*$E247*$F247)+(BG$136*INDEX('Term Pricing'!$V$1268:$V$1447,MATCH('Project 1'!BG$8,'Term Pricing'!$C$1268:$C$1447,0))*$E247*(1-$F247))</f>
        <v>0</v>
      </c>
      <c r="BH247" s="212">
        <f ca="1">(BH$136*INDEX('Term Pricing'!$U$1268:$U$1447,MATCH('Project 1'!BH$8,'Term Pricing'!$C$1268:$C$1447,0))*$E247*$F247)+(BH$136*INDEX('Term Pricing'!$V$1268:$V$1447,MATCH('Project 1'!BH$8,'Term Pricing'!$C$1268:$C$1447,0))*$E247*(1-$F247))</f>
        <v>0</v>
      </c>
      <c r="BI247" s="212">
        <f ca="1">(BI$136*INDEX('Term Pricing'!$U$1268:$U$1447,MATCH('Project 1'!BI$8,'Term Pricing'!$C$1268:$C$1447,0))*$E247*$F247)+(BI$136*INDEX('Term Pricing'!$V$1268:$V$1447,MATCH('Project 1'!BI$8,'Term Pricing'!$C$1268:$C$1447,0))*$E247*(1-$F247))</f>
        <v>0</v>
      </c>
      <c r="BJ247" s="212">
        <f ca="1">(BJ$136*INDEX('Term Pricing'!$U$1268:$U$1447,MATCH('Project 1'!BJ$8,'Term Pricing'!$C$1268:$C$1447,0))*$E247*$F247)+(BJ$136*INDEX('Term Pricing'!$V$1268:$V$1447,MATCH('Project 1'!BJ$8,'Term Pricing'!$C$1268:$C$1447,0))*$E247*(1-$F247))</f>
        <v>0</v>
      </c>
      <c r="BK247" s="212">
        <f ca="1">(BK$136*INDEX('Term Pricing'!$U$1268:$U$1447,MATCH('Project 1'!BK$8,'Term Pricing'!$C$1268:$C$1447,0))*$E247*$F247)+(BK$136*INDEX('Term Pricing'!$V$1268:$V$1447,MATCH('Project 1'!BK$8,'Term Pricing'!$C$1268:$C$1447,0))*$E247*(1-$F247))</f>
        <v>0</v>
      </c>
      <c r="BL247" s="212">
        <f ca="1">(BL$136*INDEX('Term Pricing'!$U$1268:$U$1447,MATCH('Project 1'!BL$8,'Term Pricing'!$C$1268:$C$1447,0))*$E247*$F247)+(BL$136*INDEX('Term Pricing'!$V$1268:$V$1447,MATCH('Project 1'!BL$8,'Term Pricing'!$C$1268:$C$1447,0))*$E247*(1-$F247))</f>
        <v>0</v>
      </c>
      <c r="BM247" s="212">
        <f ca="1">(BM$136*INDEX('Term Pricing'!$U$1268:$U$1447,MATCH('Project 1'!BM$8,'Term Pricing'!$C$1268:$C$1447,0))*$E247*$F247)+(BM$136*INDEX('Term Pricing'!$V$1268:$V$1447,MATCH('Project 1'!BM$8,'Term Pricing'!$C$1268:$C$1447,0))*$E247*(1-$F247))</f>
        <v>0</v>
      </c>
      <c r="BN247" s="212">
        <f ca="1">(BN$136*INDEX('Term Pricing'!$U$1268:$U$1447,MATCH('Project 1'!BN$8,'Term Pricing'!$C$1268:$C$1447,0))*$E247*$F247)+(BN$136*INDEX('Term Pricing'!$V$1268:$V$1447,MATCH('Project 1'!BN$8,'Term Pricing'!$C$1268:$C$1447,0))*$E247*(1-$F247))</f>
        <v>0</v>
      </c>
      <c r="BO247" s="212">
        <f ca="1">(BO$136*INDEX('Term Pricing'!$U$1268:$U$1447,MATCH('Project 1'!BO$8,'Term Pricing'!$C$1268:$C$1447,0))*$E247*$F247)+(BO$136*INDEX('Term Pricing'!$V$1268:$V$1447,MATCH('Project 1'!BO$8,'Term Pricing'!$C$1268:$C$1447,0))*$E247*(1-$F247))</f>
        <v>0</v>
      </c>
      <c r="BP247" s="212">
        <f ca="1">(BP$136*INDEX('Term Pricing'!$U$1268:$U$1447,MATCH('Project 1'!BP$8,'Term Pricing'!$C$1268:$C$1447,0))*$E247*$F247)+(BP$136*INDEX('Term Pricing'!$V$1268:$V$1447,MATCH('Project 1'!BP$8,'Term Pricing'!$C$1268:$C$1447,0))*$E247*(1-$F247))</f>
        <v>0</v>
      </c>
      <c r="BQ247" s="212">
        <f ca="1">(BQ$136*INDEX('Term Pricing'!$U$1268:$U$1447,MATCH('Project 1'!BQ$8,'Term Pricing'!$C$1268:$C$1447,0))*$E247*$F247)+(BQ$136*INDEX('Term Pricing'!$V$1268:$V$1447,MATCH('Project 1'!BQ$8,'Term Pricing'!$C$1268:$C$1447,0))*$E247*(1-$F247))</f>
        <v>0</v>
      </c>
      <c r="BR247" s="212">
        <f ca="1">(BR$136*INDEX('Term Pricing'!$U$1268:$U$1447,MATCH('Project 1'!BR$8,'Term Pricing'!$C$1268:$C$1447,0))*$E247*$F247)+(BR$136*INDEX('Term Pricing'!$V$1268:$V$1447,MATCH('Project 1'!BR$8,'Term Pricing'!$C$1268:$C$1447,0))*$E247*(1-$F247))</f>
        <v>0</v>
      </c>
      <c r="BS247" s="212">
        <f ca="1">(BS$136*INDEX('Term Pricing'!$U$1268:$U$1447,MATCH('Project 1'!BS$8,'Term Pricing'!$C$1268:$C$1447,0))*$E247*$F247)+(BS$136*INDEX('Term Pricing'!$V$1268:$V$1447,MATCH('Project 1'!BS$8,'Term Pricing'!$C$1268:$C$1447,0))*$E247*(1-$F247))</f>
        <v>0</v>
      </c>
      <c r="BT247" s="212">
        <f ca="1">(BT$136*INDEX('Term Pricing'!$U$1268:$U$1447,MATCH('Project 1'!BT$8,'Term Pricing'!$C$1268:$C$1447,0))*$E247*$F247)+(BT$136*INDEX('Term Pricing'!$V$1268:$V$1447,MATCH('Project 1'!BT$8,'Term Pricing'!$C$1268:$C$1447,0))*$E247*(1-$F247))</f>
        <v>0</v>
      </c>
      <c r="BU247" s="212">
        <f ca="1">(BU$136*INDEX('Term Pricing'!$U$1268:$U$1447,MATCH('Project 1'!BU$8,'Term Pricing'!$C$1268:$C$1447,0))*$E247*$F247)+(BU$136*INDEX('Term Pricing'!$V$1268:$V$1447,MATCH('Project 1'!BU$8,'Term Pricing'!$C$1268:$C$1447,0))*$E247*(1-$F247))</f>
        <v>0</v>
      </c>
      <c r="BV247" s="212">
        <f ca="1">(BV$136*INDEX('Term Pricing'!$U$1268:$U$1447,MATCH('Project 1'!BV$8,'Term Pricing'!$C$1268:$C$1447,0))*$E247*$F247)+(BV$136*INDEX('Term Pricing'!$V$1268:$V$1447,MATCH('Project 1'!BV$8,'Term Pricing'!$C$1268:$C$1447,0))*$E247*(1-$F247))</f>
        <v>0</v>
      </c>
      <c r="BW247" s="212">
        <f ca="1">(BW$136*INDEX('Term Pricing'!$U$1268:$U$1447,MATCH('Project 1'!BW$8,'Term Pricing'!$C$1268:$C$1447,0))*$E247*$F247)+(BW$136*INDEX('Term Pricing'!$V$1268:$V$1447,MATCH('Project 1'!BW$8,'Term Pricing'!$C$1268:$C$1447,0))*$E247*(1-$F247))</f>
        <v>0</v>
      </c>
      <c r="BX247" s="212">
        <f ca="1">(BX$136*INDEX('Term Pricing'!$U$1268:$U$1447,MATCH('Project 1'!BX$8,'Term Pricing'!$C$1268:$C$1447,0))*$E247*$F247)+(BX$136*INDEX('Term Pricing'!$V$1268:$V$1447,MATCH('Project 1'!BX$8,'Term Pricing'!$C$1268:$C$1447,0))*$E247*(1-$F247))</f>
        <v>0</v>
      </c>
      <c r="BY247" s="212">
        <f ca="1">(BY$136*INDEX('Term Pricing'!$U$1268:$U$1447,MATCH('Project 1'!BY$8,'Term Pricing'!$C$1268:$C$1447,0))*$E247*$F247)+(BY$136*INDEX('Term Pricing'!$V$1268:$V$1447,MATCH('Project 1'!BY$8,'Term Pricing'!$C$1268:$C$1447,0))*$E247*(1-$F247))</f>
        <v>0</v>
      </c>
      <c r="BZ247" s="212">
        <f ca="1">(BZ$136*INDEX('Term Pricing'!$U$1268:$U$1447,MATCH('Project 1'!BZ$8,'Term Pricing'!$C$1268:$C$1447,0))*$E247*$F247)+(BZ$136*INDEX('Term Pricing'!$V$1268:$V$1447,MATCH('Project 1'!BZ$8,'Term Pricing'!$C$1268:$C$1447,0))*$E247*(1-$F247))</f>
        <v>0</v>
      </c>
      <c r="CA247" s="212">
        <f ca="1">(CA$136*INDEX('Term Pricing'!$U$1268:$U$1447,MATCH('Project 1'!CA$8,'Term Pricing'!$C$1268:$C$1447,0))*$E247*$F247)+(CA$136*INDEX('Term Pricing'!$V$1268:$V$1447,MATCH('Project 1'!CA$8,'Term Pricing'!$C$1268:$C$1447,0))*$E247*(1-$F247))</f>
        <v>0</v>
      </c>
      <c r="CB247" s="212">
        <f ca="1">(CB$136*INDEX('Term Pricing'!$U$1268:$U$1447,MATCH('Project 1'!CB$8,'Term Pricing'!$C$1268:$C$1447,0))*$E247*$F247)+(CB$136*INDEX('Term Pricing'!$V$1268:$V$1447,MATCH('Project 1'!CB$8,'Term Pricing'!$C$1268:$C$1447,0))*$E247*(1-$F247))</f>
        <v>0</v>
      </c>
      <c r="CC247" s="212">
        <f ca="1">(CC$136*INDEX('Term Pricing'!$U$1268:$U$1447,MATCH('Project 1'!CC$8,'Term Pricing'!$C$1268:$C$1447,0))*$E247*$F247)+(CC$136*INDEX('Term Pricing'!$V$1268:$V$1447,MATCH('Project 1'!CC$8,'Term Pricing'!$C$1268:$C$1447,0))*$E247*(1-$F247))</f>
        <v>0</v>
      </c>
      <c r="CD247" s="212">
        <f ca="1">(CD$136*INDEX('Term Pricing'!$U$1268:$U$1447,MATCH('Project 1'!CD$8,'Term Pricing'!$C$1268:$C$1447,0))*$E247*$F247)+(CD$136*INDEX('Term Pricing'!$V$1268:$V$1447,MATCH('Project 1'!CD$8,'Term Pricing'!$C$1268:$C$1447,0))*$E247*(1-$F247))</f>
        <v>0</v>
      </c>
      <c r="CE247" s="212">
        <f ca="1">(CE$136*INDEX('Term Pricing'!$U$1268:$U$1447,MATCH('Project 1'!CE$8,'Term Pricing'!$C$1268:$C$1447,0))*$E247*$F247)+(CE$136*INDEX('Term Pricing'!$V$1268:$V$1447,MATCH('Project 1'!CE$8,'Term Pricing'!$C$1268:$C$1447,0))*$E247*(1-$F247))</f>
        <v>0</v>
      </c>
      <c r="CF247" s="212">
        <f ca="1">(CF$136*INDEX('Term Pricing'!$U$1268:$U$1447,MATCH('Project 1'!CF$8,'Term Pricing'!$C$1268:$C$1447,0))*$E247*$F247)+(CF$136*INDEX('Term Pricing'!$V$1268:$V$1447,MATCH('Project 1'!CF$8,'Term Pricing'!$C$1268:$C$1447,0))*$E247*(1-$F247))</f>
        <v>0</v>
      </c>
      <c r="CG247" s="212">
        <f ca="1">(CG$136*INDEX('Term Pricing'!$U$1268:$U$1447,MATCH('Project 1'!CG$8,'Term Pricing'!$C$1268:$C$1447,0))*$E247*$F247)+(CG$136*INDEX('Term Pricing'!$V$1268:$V$1447,MATCH('Project 1'!CG$8,'Term Pricing'!$C$1268:$C$1447,0))*$E247*(1-$F247))</f>
        <v>0</v>
      </c>
      <c r="CH247" s="212">
        <f ca="1">(CH$136*INDEX('Term Pricing'!$U$1268:$U$1447,MATCH('Project 1'!CH$8,'Term Pricing'!$C$1268:$C$1447,0))*$E247*$F247)+(CH$136*INDEX('Term Pricing'!$V$1268:$V$1447,MATCH('Project 1'!CH$8,'Term Pricing'!$C$1268:$C$1447,0))*$E247*(1-$F247))</f>
        <v>0</v>
      </c>
      <c r="CI247" s="212">
        <f ca="1">(CI$136*INDEX('Term Pricing'!$U$1268:$U$1447,MATCH('Project 1'!CI$8,'Term Pricing'!$C$1268:$C$1447,0))*$E247*$F247)+(CI$136*INDEX('Term Pricing'!$V$1268:$V$1447,MATCH('Project 1'!CI$8,'Term Pricing'!$C$1268:$C$1447,0))*$E247*(1-$F247))</f>
        <v>0</v>
      </c>
      <c r="CJ247" s="212">
        <f ca="1">(CJ$136*INDEX('Term Pricing'!$U$1268:$U$1447,MATCH('Project 1'!CJ$8,'Term Pricing'!$C$1268:$C$1447,0))*$E247*$F247)+(CJ$136*INDEX('Term Pricing'!$V$1268:$V$1447,MATCH('Project 1'!CJ$8,'Term Pricing'!$C$1268:$C$1447,0))*$E247*(1-$F247))</f>
        <v>0</v>
      </c>
      <c r="CK247" s="212">
        <f ca="1">(CK$136*INDEX('Term Pricing'!$U$1268:$U$1447,MATCH('Project 1'!CK$8,'Term Pricing'!$C$1268:$C$1447,0))*$E247*$F247)+(CK$136*INDEX('Term Pricing'!$V$1268:$V$1447,MATCH('Project 1'!CK$8,'Term Pricing'!$C$1268:$C$1447,0))*$E247*(1-$F247))</f>
        <v>0</v>
      </c>
      <c r="CL247" s="212">
        <f ca="1">(CL$136*INDEX('Term Pricing'!$U$1268:$U$1447,MATCH('Project 1'!CL$8,'Term Pricing'!$C$1268:$C$1447,0))*$E247*$F247)+(CL$136*INDEX('Term Pricing'!$V$1268:$V$1447,MATCH('Project 1'!CL$8,'Term Pricing'!$C$1268:$C$1447,0))*$E247*(1-$F247))</f>
        <v>0</v>
      </c>
      <c r="CM247" s="212">
        <f ca="1">(CM$136*INDEX('Term Pricing'!$U$1268:$U$1447,MATCH('Project 1'!CM$8,'Term Pricing'!$C$1268:$C$1447,0))*$E247*$F247)+(CM$136*INDEX('Term Pricing'!$V$1268:$V$1447,MATCH('Project 1'!CM$8,'Term Pricing'!$C$1268:$C$1447,0))*$E247*(1-$F247))</f>
        <v>0</v>
      </c>
      <c r="CN247" s="212">
        <f ca="1">(CN$136*INDEX('Term Pricing'!$U$1268:$U$1447,MATCH('Project 1'!CN$8,'Term Pricing'!$C$1268:$C$1447,0))*$E247*$F247)+(CN$136*INDEX('Term Pricing'!$V$1268:$V$1447,MATCH('Project 1'!CN$8,'Term Pricing'!$C$1268:$C$1447,0))*$E247*(1-$F247))</f>
        <v>0</v>
      </c>
      <c r="CO247" s="212">
        <f ca="1">(CO$136*INDEX('Term Pricing'!$U$1268:$U$1447,MATCH('Project 1'!CO$8,'Term Pricing'!$C$1268:$C$1447,0))*$E247*$F247)+(CO$136*INDEX('Term Pricing'!$V$1268:$V$1447,MATCH('Project 1'!CO$8,'Term Pricing'!$C$1268:$C$1447,0))*$E247*(1-$F247))</f>
        <v>0</v>
      </c>
      <c r="CP247" s="212">
        <f ca="1">(CP$136*INDEX('Term Pricing'!$U$1268:$U$1447,MATCH('Project 1'!CP$8,'Term Pricing'!$C$1268:$C$1447,0))*$E247*$F247)+(CP$136*INDEX('Term Pricing'!$V$1268:$V$1447,MATCH('Project 1'!CP$8,'Term Pricing'!$C$1268:$C$1447,0))*$E247*(1-$F247))</f>
        <v>0</v>
      </c>
      <c r="CQ247" s="212">
        <f ca="1">(CQ$136*INDEX('Term Pricing'!$U$1268:$U$1447,MATCH('Project 1'!CQ$8,'Term Pricing'!$C$1268:$C$1447,0))*$E247*$F247)+(CQ$136*INDEX('Term Pricing'!$V$1268:$V$1447,MATCH('Project 1'!CQ$8,'Term Pricing'!$C$1268:$C$1447,0))*$E247*(1-$F247))</f>
        <v>0</v>
      </c>
      <c r="CR247" s="212">
        <f ca="1">(CR$136*INDEX('Term Pricing'!$U$1268:$U$1447,MATCH('Project 1'!CR$8,'Term Pricing'!$C$1268:$C$1447,0))*$E247*$F247)+(CR$136*INDEX('Term Pricing'!$V$1268:$V$1447,MATCH('Project 1'!CR$8,'Term Pricing'!$C$1268:$C$1447,0))*$E247*(1-$F247))</f>
        <v>0</v>
      </c>
      <c r="CS247" s="212">
        <f ca="1">(CS$136*INDEX('Term Pricing'!$U$1268:$U$1447,MATCH('Project 1'!CS$8,'Term Pricing'!$C$1268:$C$1447,0))*$E247*$F247)+(CS$136*INDEX('Term Pricing'!$V$1268:$V$1447,MATCH('Project 1'!CS$8,'Term Pricing'!$C$1268:$C$1447,0))*$E247*(1-$F247))</f>
        <v>0</v>
      </c>
      <c r="CT247" s="212">
        <f ca="1">(CT$136*INDEX('Term Pricing'!$U$1268:$U$1447,MATCH('Project 1'!CT$8,'Term Pricing'!$C$1268:$C$1447,0))*$E247*$F247)+(CT$136*INDEX('Term Pricing'!$V$1268:$V$1447,MATCH('Project 1'!CT$8,'Term Pricing'!$C$1268:$C$1447,0))*$E247*(1-$F247))</f>
        <v>0</v>
      </c>
      <c r="CU247" s="212">
        <f ca="1">(CU$136*INDEX('Term Pricing'!$U$1268:$U$1447,MATCH('Project 1'!CU$8,'Term Pricing'!$C$1268:$C$1447,0))*$E247*$F247)+(CU$136*INDEX('Term Pricing'!$V$1268:$V$1447,MATCH('Project 1'!CU$8,'Term Pricing'!$C$1268:$C$1447,0))*$E247*(1-$F247))</f>
        <v>0</v>
      </c>
      <c r="CV247" s="212">
        <f ca="1">(CV$136*INDEX('Term Pricing'!$U$1268:$U$1447,MATCH('Project 1'!CV$8,'Term Pricing'!$C$1268:$C$1447,0))*$E247*$F247)+(CV$136*INDEX('Term Pricing'!$V$1268:$V$1447,MATCH('Project 1'!CV$8,'Term Pricing'!$C$1268:$C$1447,0))*$E247*(1-$F247))</f>
        <v>0</v>
      </c>
      <c r="CW247" s="212">
        <f ca="1">(CW$136*INDEX('Term Pricing'!$U$1268:$U$1447,MATCH('Project 1'!CW$8,'Term Pricing'!$C$1268:$C$1447,0))*$E247*$F247)+(CW$136*INDEX('Term Pricing'!$V$1268:$V$1447,MATCH('Project 1'!CW$8,'Term Pricing'!$C$1268:$C$1447,0))*$E247*(1-$F247))</f>
        <v>0</v>
      </c>
      <c r="CX247" s="212">
        <f ca="1">(CX$136*INDEX('Term Pricing'!$U$1268:$U$1447,MATCH('Project 1'!CX$8,'Term Pricing'!$C$1268:$C$1447,0))*$E247*$F247)+(CX$136*INDEX('Term Pricing'!$V$1268:$V$1447,MATCH('Project 1'!CX$8,'Term Pricing'!$C$1268:$C$1447,0))*$E247*(1-$F247))</f>
        <v>0</v>
      </c>
      <c r="CY247" s="212">
        <f ca="1">(CY$136*INDEX('Term Pricing'!$U$1268:$U$1447,MATCH('Project 1'!CY$8,'Term Pricing'!$C$1268:$C$1447,0))*$E247*$F247)+(CY$136*INDEX('Term Pricing'!$V$1268:$V$1447,MATCH('Project 1'!CY$8,'Term Pricing'!$C$1268:$C$1447,0))*$E247*(1-$F247))</f>
        <v>0</v>
      </c>
      <c r="CZ247" s="212">
        <f ca="1">(CZ$136*INDEX('Term Pricing'!$U$1268:$U$1447,MATCH('Project 1'!CZ$8,'Term Pricing'!$C$1268:$C$1447,0))*$E247*$F247)+(CZ$136*INDEX('Term Pricing'!$V$1268:$V$1447,MATCH('Project 1'!CZ$8,'Term Pricing'!$C$1268:$C$1447,0))*$E247*(1-$F247))</f>
        <v>0</v>
      </c>
      <c r="DA247" s="212">
        <f ca="1">(DA$136*INDEX('Term Pricing'!$U$1268:$U$1447,MATCH('Project 1'!DA$8,'Term Pricing'!$C$1268:$C$1447,0))*$E247*$F247)+(DA$136*INDEX('Term Pricing'!$V$1268:$V$1447,MATCH('Project 1'!DA$8,'Term Pricing'!$C$1268:$C$1447,0))*$E247*(1-$F247))</f>
        <v>0</v>
      </c>
      <c r="DB247" s="212">
        <f ca="1">(DB$136*INDEX('Term Pricing'!$U$1268:$U$1447,MATCH('Project 1'!DB$8,'Term Pricing'!$C$1268:$C$1447,0))*$E247*$F247)+(DB$136*INDEX('Term Pricing'!$V$1268:$V$1447,MATCH('Project 1'!DB$8,'Term Pricing'!$C$1268:$C$1447,0))*$E247*(1-$F247))</f>
        <v>0</v>
      </c>
      <c r="DC247" s="212">
        <f ca="1">(DC$136*INDEX('Term Pricing'!$U$1268:$U$1447,MATCH('Project 1'!DC$8,'Term Pricing'!$C$1268:$C$1447,0))*$E247*$F247)+(DC$136*INDEX('Term Pricing'!$V$1268:$V$1447,MATCH('Project 1'!DC$8,'Term Pricing'!$C$1268:$C$1447,0))*$E247*(1-$F247))</f>
        <v>0</v>
      </c>
      <c r="DD247" s="212">
        <f ca="1">(DD$136*INDEX('Term Pricing'!$U$1268:$U$1447,MATCH('Project 1'!DD$8,'Term Pricing'!$C$1268:$C$1447,0))*$E247*$F247)+(DD$136*INDEX('Term Pricing'!$V$1268:$V$1447,MATCH('Project 1'!DD$8,'Term Pricing'!$C$1268:$C$1447,0))*$E247*(1-$F247))</f>
        <v>0</v>
      </c>
      <c r="DE247" s="212">
        <f ca="1">(DE$136*INDEX('Term Pricing'!$U$1268:$U$1447,MATCH('Project 1'!DE$8,'Term Pricing'!$C$1268:$C$1447,0))*$E247*$F247)+(DE$136*INDEX('Term Pricing'!$V$1268:$V$1447,MATCH('Project 1'!DE$8,'Term Pricing'!$C$1268:$C$1447,0))*$E247*(1-$F247))</f>
        <v>0</v>
      </c>
      <c r="DF247" s="212">
        <f ca="1">(DF$136*INDEX('Term Pricing'!$U$1268:$U$1447,MATCH('Project 1'!DF$8,'Term Pricing'!$C$1268:$C$1447,0))*$E247*$F247)+(DF$136*INDEX('Term Pricing'!$V$1268:$V$1447,MATCH('Project 1'!DF$8,'Term Pricing'!$C$1268:$C$1447,0))*$E247*(1-$F247))</f>
        <v>0</v>
      </c>
      <c r="DG247" s="212">
        <f ca="1">(DG$136*INDEX('Term Pricing'!$U$1268:$U$1447,MATCH('Project 1'!DG$8,'Term Pricing'!$C$1268:$C$1447,0))*$E247*$F247)+(DG$136*INDEX('Term Pricing'!$V$1268:$V$1447,MATCH('Project 1'!DG$8,'Term Pricing'!$C$1268:$C$1447,0))*$E247*(1-$F247))</f>
        <v>0</v>
      </c>
      <c r="DH247" s="212">
        <f ca="1">(DH$136*INDEX('Term Pricing'!$U$1268:$U$1447,MATCH('Project 1'!DH$8,'Term Pricing'!$C$1268:$C$1447,0))*$E247*$F247)+(DH$136*INDEX('Term Pricing'!$V$1268:$V$1447,MATCH('Project 1'!DH$8,'Term Pricing'!$C$1268:$C$1447,0))*$E247*(1-$F247))</f>
        <v>0</v>
      </c>
      <c r="DI247" s="212">
        <f ca="1">(DI$136*INDEX('Term Pricing'!$U$1268:$U$1447,MATCH('Project 1'!DI$8,'Term Pricing'!$C$1268:$C$1447,0))*$E247*$F247)+(DI$136*INDEX('Term Pricing'!$V$1268:$V$1447,MATCH('Project 1'!DI$8,'Term Pricing'!$C$1268:$C$1447,0))*$E247*(1-$F247))</f>
        <v>0</v>
      </c>
      <c r="DJ247" s="212">
        <f ca="1">(DJ$136*INDEX('Term Pricing'!$U$1268:$U$1447,MATCH('Project 1'!DJ$8,'Term Pricing'!$C$1268:$C$1447,0))*$E247*$F247)+(DJ$136*INDEX('Term Pricing'!$V$1268:$V$1447,MATCH('Project 1'!DJ$8,'Term Pricing'!$C$1268:$C$1447,0))*$E247*(1-$F247))</f>
        <v>0</v>
      </c>
      <c r="DK247" s="212">
        <f ca="1">(DK$136*INDEX('Term Pricing'!$U$1268:$U$1447,MATCH('Project 1'!DK$8,'Term Pricing'!$C$1268:$C$1447,0))*$E247*$F247)+(DK$136*INDEX('Term Pricing'!$V$1268:$V$1447,MATCH('Project 1'!DK$8,'Term Pricing'!$C$1268:$C$1447,0))*$E247*(1-$F247))</f>
        <v>0</v>
      </c>
      <c r="DL247" s="212">
        <f ca="1">(DL$136*INDEX('Term Pricing'!$U$1268:$U$1447,MATCH('Project 1'!DL$8,'Term Pricing'!$C$1268:$C$1447,0))*$E247*$F247)+(DL$136*INDEX('Term Pricing'!$V$1268:$V$1447,MATCH('Project 1'!DL$8,'Term Pricing'!$C$1268:$C$1447,0))*$E247*(1-$F247))</f>
        <v>0</v>
      </c>
      <c r="DM247" s="212">
        <f ca="1">(DM$136*INDEX('Term Pricing'!$U$1268:$U$1447,MATCH('Project 1'!DM$8,'Term Pricing'!$C$1268:$C$1447,0))*$E247*$F247)+(DM$136*INDEX('Term Pricing'!$V$1268:$V$1447,MATCH('Project 1'!DM$8,'Term Pricing'!$C$1268:$C$1447,0))*$E247*(1-$F247))</f>
        <v>0</v>
      </c>
      <c r="DN247" s="212">
        <f ca="1">(DN$136*INDEX('Term Pricing'!$U$1268:$U$1447,MATCH('Project 1'!DN$8,'Term Pricing'!$C$1268:$C$1447,0))*$E247*$F247)+(DN$136*INDEX('Term Pricing'!$V$1268:$V$1447,MATCH('Project 1'!DN$8,'Term Pricing'!$C$1268:$C$1447,0))*$E247*(1-$F247))</f>
        <v>0</v>
      </c>
      <c r="DO247" s="212">
        <f ca="1">(DO$136*INDEX('Term Pricing'!$U$1268:$U$1447,MATCH('Project 1'!DO$8,'Term Pricing'!$C$1268:$C$1447,0))*$E247*$F247)+(DO$136*INDEX('Term Pricing'!$V$1268:$V$1447,MATCH('Project 1'!DO$8,'Term Pricing'!$C$1268:$C$1447,0))*$E247*(1-$F247))</f>
        <v>0</v>
      </c>
      <c r="DP247" s="212">
        <f ca="1">(DP$136*INDEX('Term Pricing'!$U$1268:$U$1447,MATCH('Project 1'!DP$8,'Term Pricing'!$C$1268:$C$1447,0))*$E247*$F247)+(DP$136*INDEX('Term Pricing'!$V$1268:$V$1447,MATCH('Project 1'!DP$8,'Term Pricing'!$C$1268:$C$1447,0))*$E247*(1-$F247))</f>
        <v>0</v>
      </c>
      <c r="DQ247" s="212">
        <f ca="1">(DQ$136*INDEX('Term Pricing'!$U$1268:$U$1447,MATCH('Project 1'!DQ$8,'Term Pricing'!$C$1268:$C$1447,0))*$E247*$F247)+(DQ$136*INDEX('Term Pricing'!$V$1268:$V$1447,MATCH('Project 1'!DQ$8,'Term Pricing'!$C$1268:$C$1447,0))*$E247*(1-$F247))</f>
        <v>0</v>
      </c>
      <c r="DR247" s="212">
        <f ca="1">(DR$136*INDEX('Term Pricing'!$U$1268:$U$1447,MATCH('Project 1'!DR$8,'Term Pricing'!$C$1268:$C$1447,0))*$E247*$F247)+(DR$136*INDEX('Term Pricing'!$V$1268:$V$1447,MATCH('Project 1'!DR$8,'Term Pricing'!$C$1268:$C$1447,0))*$E247*(1-$F247))</f>
        <v>0</v>
      </c>
      <c r="DS247" s="212">
        <f ca="1">(DS$136*INDEX('Term Pricing'!$U$1268:$U$1447,MATCH('Project 1'!DS$8,'Term Pricing'!$C$1268:$C$1447,0))*$E247*$F247)+(DS$136*INDEX('Term Pricing'!$V$1268:$V$1447,MATCH('Project 1'!DS$8,'Term Pricing'!$C$1268:$C$1447,0))*$E247*(1-$F247))</f>
        <v>0</v>
      </c>
      <c r="DT247" s="212">
        <f ca="1">(DT$136*INDEX('Term Pricing'!$U$1268:$U$1447,MATCH('Project 1'!DT$8,'Term Pricing'!$C$1268:$C$1447,0))*$E247*$F247)+(DT$136*INDEX('Term Pricing'!$V$1268:$V$1447,MATCH('Project 1'!DT$8,'Term Pricing'!$C$1268:$C$1447,0))*$E247*(1-$F247))</f>
        <v>0</v>
      </c>
      <c r="DU247" s="212">
        <f ca="1">(DU$136*INDEX('Term Pricing'!$U$1268:$U$1447,MATCH('Project 1'!DU$8,'Term Pricing'!$C$1268:$C$1447,0))*$E247*$F247)+(DU$136*INDEX('Term Pricing'!$V$1268:$V$1447,MATCH('Project 1'!DU$8,'Term Pricing'!$C$1268:$C$1447,0))*$E247*(1-$F247))</f>
        <v>0</v>
      </c>
      <c r="DV247" s="212">
        <f ca="1">(DV$136*INDEX('Term Pricing'!$U$1268:$U$1447,MATCH('Project 1'!DV$8,'Term Pricing'!$C$1268:$C$1447,0))*$E247*$F247)+(DV$136*INDEX('Term Pricing'!$V$1268:$V$1447,MATCH('Project 1'!DV$8,'Term Pricing'!$C$1268:$C$1447,0))*$E247*(1-$F247))</f>
        <v>0</v>
      </c>
      <c r="DW247" s="212">
        <f ca="1">(DW$136*INDEX('Term Pricing'!$U$1268:$U$1447,MATCH('Project 1'!DW$8,'Term Pricing'!$C$1268:$C$1447,0))*$E247*$F247)+(DW$136*INDEX('Term Pricing'!$V$1268:$V$1447,MATCH('Project 1'!DW$8,'Term Pricing'!$C$1268:$C$1447,0))*$E247*(1-$F247))</f>
        <v>0</v>
      </c>
      <c r="DX247" s="212">
        <f ca="1">(DX$136*INDEX('Term Pricing'!$U$1268:$U$1447,MATCH('Project 1'!DX$8,'Term Pricing'!$C$1268:$C$1447,0))*$E247*$F247)+(DX$136*INDEX('Term Pricing'!$V$1268:$V$1447,MATCH('Project 1'!DX$8,'Term Pricing'!$C$1268:$C$1447,0))*$E247*(1-$F247))</f>
        <v>0</v>
      </c>
      <c r="DY247" s="212">
        <f ca="1">(DY$136*INDEX('Term Pricing'!$U$1268:$U$1447,MATCH('Project 1'!DY$8,'Term Pricing'!$C$1268:$C$1447,0))*$E247*$F247)+(DY$136*INDEX('Term Pricing'!$V$1268:$V$1447,MATCH('Project 1'!DY$8,'Term Pricing'!$C$1268:$C$1447,0))*$E247*(1-$F247))</f>
        <v>0</v>
      </c>
      <c r="DZ247" s="212">
        <f ca="1">(DZ$136*INDEX('Term Pricing'!$U$1268:$U$1447,MATCH('Project 1'!DZ$8,'Term Pricing'!$C$1268:$C$1447,0))*$E247*$F247)+(DZ$136*INDEX('Term Pricing'!$V$1268:$V$1447,MATCH('Project 1'!DZ$8,'Term Pricing'!$C$1268:$C$1447,0))*$E247*(1-$F247))</f>
        <v>0</v>
      </c>
    </row>
    <row r="248" spans="1:130" outlineLevel="1">
      <c r="A248" s="151"/>
      <c r="C248" s="34" t="s">
        <v>264</v>
      </c>
      <c r="E248" s="70">
        <f>Inputs!H172</f>
        <v>0</v>
      </c>
      <c r="F248" s="70">
        <f>Inputs!I172</f>
        <v>0</v>
      </c>
      <c r="G248" s="54" t="s">
        <v>83</v>
      </c>
      <c r="H248" s="279">
        <f ca="1">IFERROR(SUM($J248:$DZ248)/(SUM($J$136:$DZ$136)*E248),0)</f>
        <v>0</v>
      </c>
      <c r="I248" s="29"/>
      <c r="J248" s="212">
        <f>(J$136*INDEX('Term Pricing'!$U$1453:$U$1632,MATCH('Project 1'!J$8,'Term Pricing'!$C$1453:$C$1632,0))*$E248*$F248)+(J$136*INDEX('Term Pricing'!$V$1453:$V$1632,MATCH('Project 1'!J$8,'Term Pricing'!$C$1453:$C$1632,0))*$E248*(1-$F248))</f>
        <v>0</v>
      </c>
      <c r="K248" s="212">
        <f>(K$136*INDEX('Term Pricing'!$U$1453:$U$1632,MATCH('Project 1'!K$8,'Term Pricing'!$C$1453:$C$1632,0))*$E248*$F248)+(K$136*INDEX('Term Pricing'!$V$1453:$V$1632,MATCH('Project 1'!K$8,'Term Pricing'!$C$1453:$C$1632,0))*$E248*(1-$F248))</f>
        <v>0</v>
      </c>
      <c r="L248" s="212">
        <f>(L$136*INDEX('Term Pricing'!$U$1453:$U$1632,MATCH('Project 1'!L$8,'Term Pricing'!$C$1453:$C$1632,0))*$E248*$F248)+(L$136*INDEX('Term Pricing'!$V$1453:$V$1632,MATCH('Project 1'!L$8,'Term Pricing'!$C$1453:$C$1632,0))*$E248*(1-$F248))</f>
        <v>0</v>
      </c>
      <c r="M248" s="212">
        <f>(M$136*INDEX('Term Pricing'!$U$1453:$U$1632,MATCH('Project 1'!M$8,'Term Pricing'!$C$1453:$C$1632,0))*$E248*$F248)+(M$136*INDEX('Term Pricing'!$V$1453:$V$1632,MATCH('Project 1'!M$8,'Term Pricing'!$C$1453:$C$1632,0))*$E248*(1-$F248))</f>
        <v>0</v>
      </c>
      <c r="N248" s="212">
        <f>(N$136*INDEX('Term Pricing'!$U$1453:$U$1632,MATCH('Project 1'!N$8,'Term Pricing'!$C$1453:$C$1632,0))*$E248*$F248)+(N$136*INDEX('Term Pricing'!$V$1453:$V$1632,MATCH('Project 1'!N$8,'Term Pricing'!$C$1453:$C$1632,0))*$E248*(1-$F248))</f>
        <v>0</v>
      </c>
      <c r="O248" s="212">
        <f>(O$136*INDEX('Term Pricing'!$U$1453:$U$1632,MATCH('Project 1'!O$8,'Term Pricing'!$C$1453:$C$1632,0))*$E248*$F248)+(O$136*INDEX('Term Pricing'!$V$1453:$V$1632,MATCH('Project 1'!O$8,'Term Pricing'!$C$1453:$C$1632,0))*$E248*(1-$F248))</f>
        <v>0</v>
      </c>
      <c r="P248" s="212">
        <f>(P$136*INDEX('Term Pricing'!$U$1453:$U$1632,MATCH('Project 1'!P$8,'Term Pricing'!$C$1453:$C$1632,0))*$E248*$F248)+(P$136*INDEX('Term Pricing'!$V$1453:$V$1632,MATCH('Project 1'!P$8,'Term Pricing'!$C$1453:$C$1632,0))*$E248*(1-$F248))</f>
        <v>0</v>
      </c>
      <c r="Q248" s="212">
        <f>(Q$136*INDEX('Term Pricing'!$U$1453:$U$1632,MATCH('Project 1'!Q$8,'Term Pricing'!$C$1453:$C$1632,0))*$E248*$F248)+(Q$136*INDEX('Term Pricing'!$V$1453:$V$1632,MATCH('Project 1'!Q$8,'Term Pricing'!$C$1453:$C$1632,0))*$E248*(1-$F248))</f>
        <v>0</v>
      </c>
      <c r="R248" s="212">
        <f ca="1">(R$136*INDEX('Term Pricing'!$U$1453:$U$1632,MATCH('Project 1'!R$8,'Term Pricing'!$C$1453:$C$1632,0))*$E248*$F248)+(R$136*INDEX('Term Pricing'!$V$1453:$V$1632,MATCH('Project 1'!R$8,'Term Pricing'!$C$1453:$C$1632,0))*$E248*(1-$F248))</f>
        <v>0</v>
      </c>
      <c r="S248" s="212">
        <f ca="1">(S$136*INDEX('Term Pricing'!$U$1453:$U$1632,MATCH('Project 1'!S$8,'Term Pricing'!$C$1453:$C$1632,0))*$E248*$F248)+(S$136*INDEX('Term Pricing'!$V$1453:$V$1632,MATCH('Project 1'!S$8,'Term Pricing'!$C$1453:$C$1632,0))*$E248*(1-$F248))</f>
        <v>0</v>
      </c>
      <c r="T248" s="212">
        <f ca="1">(T$136*INDEX('Term Pricing'!$U$1453:$U$1632,MATCH('Project 1'!T$8,'Term Pricing'!$C$1453:$C$1632,0))*$E248*$F248)+(T$136*INDEX('Term Pricing'!$V$1453:$V$1632,MATCH('Project 1'!T$8,'Term Pricing'!$C$1453:$C$1632,0))*$E248*(1-$F248))</f>
        <v>0</v>
      </c>
      <c r="U248" s="212">
        <f ca="1">(U$136*INDEX('Term Pricing'!$U$1453:$U$1632,MATCH('Project 1'!U$8,'Term Pricing'!$C$1453:$C$1632,0))*$E248*$F248)+(U$136*INDEX('Term Pricing'!$V$1453:$V$1632,MATCH('Project 1'!U$8,'Term Pricing'!$C$1453:$C$1632,0))*$E248*(1-$F248))</f>
        <v>0</v>
      </c>
      <c r="V248" s="212">
        <f ca="1">(V$136*INDEX('Term Pricing'!$U$1453:$U$1632,MATCH('Project 1'!V$8,'Term Pricing'!$C$1453:$C$1632,0))*$E248*$F248)+(V$136*INDEX('Term Pricing'!$V$1453:$V$1632,MATCH('Project 1'!V$8,'Term Pricing'!$C$1453:$C$1632,0))*$E248*(1-$F248))</f>
        <v>0</v>
      </c>
      <c r="W248" s="212">
        <f ca="1">(W$136*INDEX('Term Pricing'!$U$1453:$U$1632,MATCH('Project 1'!W$8,'Term Pricing'!$C$1453:$C$1632,0))*$E248*$F248)+(W$136*INDEX('Term Pricing'!$V$1453:$V$1632,MATCH('Project 1'!W$8,'Term Pricing'!$C$1453:$C$1632,0))*$E248*(1-$F248))</f>
        <v>0</v>
      </c>
      <c r="X248" s="212">
        <f ca="1">(X$136*INDEX('Term Pricing'!$U$1453:$U$1632,MATCH('Project 1'!X$8,'Term Pricing'!$C$1453:$C$1632,0))*$E248*$F248)+(X$136*INDEX('Term Pricing'!$V$1453:$V$1632,MATCH('Project 1'!X$8,'Term Pricing'!$C$1453:$C$1632,0))*$E248*(1-$F248))</f>
        <v>0</v>
      </c>
      <c r="Y248" s="212">
        <f ca="1">(Y$136*INDEX('Term Pricing'!$U$1453:$U$1632,MATCH('Project 1'!Y$8,'Term Pricing'!$C$1453:$C$1632,0))*$E248*$F248)+(Y$136*INDEX('Term Pricing'!$V$1453:$V$1632,MATCH('Project 1'!Y$8,'Term Pricing'!$C$1453:$C$1632,0))*$E248*(1-$F248))</f>
        <v>0</v>
      </c>
      <c r="Z248" s="212">
        <f ca="1">(Z$136*INDEX('Term Pricing'!$U$1453:$U$1632,MATCH('Project 1'!Z$8,'Term Pricing'!$C$1453:$C$1632,0))*$E248*$F248)+(Z$136*INDEX('Term Pricing'!$V$1453:$V$1632,MATCH('Project 1'!Z$8,'Term Pricing'!$C$1453:$C$1632,0))*$E248*(1-$F248))</f>
        <v>0</v>
      </c>
      <c r="AA248" s="212">
        <f ca="1">(AA$136*INDEX('Term Pricing'!$U$1453:$U$1632,MATCH('Project 1'!AA$8,'Term Pricing'!$C$1453:$C$1632,0))*$E248*$F248)+(AA$136*INDEX('Term Pricing'!$V$1453:$V$1632,MATCH('Project 1'!AA$8,'Term Pricing'!$C$1453:$C$1632,0))*$E248*(1-$F248))</f>
        <v>0</v>
      </c>
      <c r="AB248" s="212">
        <f ca="1">(AB$136*INDEX('Term Pricing'!$U$1453:$U$1632,MATCH('Project 1'!AB$8,'Term Pricing'!$C$1453:$C$1632,0))*$E248*$F248)+(AB$136*INDEX('Term Pricing'!$V$1453:$V$1632,MATCH('Project 1'!AB$8,'Term Pricing'!$C$1453:$C$1632,0))*$E248*(1-$F248))</f>
        <v>0</v>
      </c>
      <c r="AC248" s="212">
        <f ca="1">(AC$136*INDEX('Term Pricing'!$U$1453:$U$1632,MATCH('Project 1'!AC$8,'Term Pricing'!$C$1453:$C$1632,0))*$E248*$F248)+(AC$136*INDEX('Term Pricing'!$V$1453:$V$1632,MATCH('Project 1'!AC$8,'Term Pricing'!$C$1453:$C$1632,0))*$E248*(1-$F248))</f>
        <v>0</v>
      </c>
      <c r="AD248" s="212">
        <f ca="1">(AD$136*INDEX('Term Pricing'!$U$1453:$U$1632,MATCH('Project 1'!AD$8,'Term Pricing'!$C$1453:$C$1632,0))*$E248*$F248)+(AD$136*INDEX('Term Pricing'!$V$1453:$V$1632,MATCH('Project 1'!AD$8,'Term Pricing'!$C$1453:$C$1632,0))*$E248*(1-$F248))</f>
        <v>0</v>
      </c>
      <c r="AE248" s="212">
        <f ca="1">(AE$136*INDEX('Term Pricing'!$U$1453:$U$1632,MATCH('Project 1'!AE$8,'Term Pricing'!$C$1453:$C$1632,0))*$E248*$F248)+(AE$136*INDEX('Term Pricing'!$V$1453:$V$1632,MATCH('Project 1'!AE$8,'Term Pricing'!$C$1453:$C$1632,0))*$E248*(1-$F248))</f>
        <v>0</v>
      </c>
      <c r="AF248" s="212">
        <f ca="1">(AF$136*INDEX('Term Pricing'!$U$1453:$U$1632,MATCH('Project 1'!AF$8,'Term Pricing'!$C$1453:$C$1632,0))*$E248*$F248)+(AF$136*INDEX('Term Pricing'!$V$1453:$V$1632,MATCH('Project 1'!AF$8,'Term Pricing'!$C$1453:$C$1632,0))*$E248*(1-$F248))</f>
        <v>0</v>
      </c>
      <c r="AG248" s="212">
        <f ca="1">(AG$136*INDEX('Term Pricing'!$U$1453:$U$1632,MATCH('Project 1'!AG$8,'Term Pricing'!$C$1453:$C$1632,0))*$E248*$F248)+(AG$136*INDEX('Term Pricing'!$V$1453:$V$1632,MATCH('Project 1'!AG$8,'Term Pricing'!$C$1453:$C$1632,0))*$E248*(1-$F248))</f>
        <v>0</v>
      </c>
      <c r="AH248" s="212">
        <f ca="1">(AH$136*INDEX('Term Pricing'!$U$1453:$U$1632,MATCH('Project 1'!AH$8,'Term Pricing'!$C$1453:$C$1632,0))*$E248*$F248)+(AH$136*INDEX('Term Pricing'!$V$1453:$V$1632,MATCH('Project 1'!AH$8,'Term Pricing'!$C$1453:$C$1632,0))*$E248*(1-$F248))</f>
        <v>0</v>
      </c>
      <c r="AI248" s="212">
        <f ca="1">(AI$136*INDEX('Term Pricing'!$U$1453:$U$1632,MATCH('Project 1'!AI$8,'Term Pricing'!$C$1453:$C$1632,0))*$E248*$F248)+(AI$136*INDEX('Term Pricing'!$V$1453:$V$1632,MATCH('Project 1'!AI$8,'Term Pricing'!$C$1453:$C$1632,0))*$E248*(1-$F248))</f>
        <v>0</v>
      </c>
      <c r="AJ248" s="212">
        <f ca="1">(AJ$136*INDEX('Term Pricing'!$U$1453:$U$1632,MATCH('Project 1'!AJ$8,'Term Pricing'!$C$1453:$C$1632,0))*$E248*$F248)+(AJ$136*INDEX('Term Pricing'!$V$1453:$V$1632,MATCH('Project 1'!AJ$8,'Term Pricing'!$C$1453:$C$1632,0))*$E248*(1-$F248))</f>
        <v>0</v>
      </c>
      <c r="AK248" s="212">
        <f ca="1">(AK$136*INDEX('Term Pricing'!$U$1453:$U$1632,MATCH('Project 1'!AK$8,'Term Pricing'!$C$1453:$C$1632,0))*$E248*$F248)+(AK$136*INDEX('Term Pricing'!$V$1453:$V$1632,MATCH('Project 1'!AK$8,'Term Pricing'!$C$1453:$C$1632,0))*$E248*(1-$F248))</f>
        <v>0</v>
      </c>
      <c r="AL248" s="212">
        <f ca="1">(AL$136*INDEX('Term Pricing'!$U$1453:$U$1632,MATCH('Project 1'!AL$8,'Term Pricing'!$C$1453:$C$1632,0))*$E248*$F248)+(AL$136*INDEX('Term Pricing'!$V$1453:$V$1632,MATCH('Project 1'!AL$8,'Term Pricing'!$C$1453:$C$1632,0))*$E248*(1-$F248))</f>
        <v>0</v>
      </c>
      <c r="AM248" s="212">
        <f ca="1">(AM$136*INDEX('Term Pricing'!$U$1453:$U$1632,MATCH('Project 1'!AM$8,'Term Pricing'!$C$1453:$C$1632,0))*$E248*$F248)+(AM$136*INDEX('Term Pricing'!$V$1453:$V$1632,MATCH('Project 1'!AM$8,'Term Pricing'!$C$1453:$C$1632,0))*$E248*(1-$F248))</f>
        <v>0</v>
      </c>
      <c r="AN248" s="212">
        <f ca="1">(AN$136*INDEX('Term Pricing'!$U$1453:$U$1632,MATCH('Project 1'!AN$8,'Term Pricing'!$C$1453:$C$1632,0))*$E248*$F248)+(AN$136*INDEX('Term Pricing'!$V$1453:$V$1632,MATCH('Project 1'!AN$8,'Term Pricing'!$C$1453:$C$1632,0))*$E248*(1-$F248))</f>
        <v>0</v>
      </c>
      <c r="AO248" s="212">
        <f ca="1">(AO$136*INDEX('Term Pricing'!$U$1453:$U$1632,MATCH('Project 1'!AO$8,'Term Pricing'!$C$1453:$C$1632,0))*$E248*$F248)+(AO$136*INDEX('Term Pricing'!$V$1453:$V$1632,MATCH('Project 1'!AO$8,'Term Pricing'!$C$1453:$C$1632,0))*$E248*(1-$F248))</f>
        <v>0</v>
      </c>
      <c r="AP248" s="212">
        <f ca="1">(AP$136*INDEX('Term Pricing'!$U$1453:$U$1632,MATCH('Project 1'!AP$8,'Term Pricing'!$C$1453:$C$1632,0))*$E248*$F248)+(AP$136*INDEX('Term Pricing'!$V$1453:$V$1632,MATCH('Project 1'!AP$8,'Term Pricing'!$C$1453:$C$1632,0))*$E248*(1-$F248))</f>
        <v>0</v>
      </c>
      <c r="AQ248" s="212">
        <f ca="1">(AQ$136*INDEX('Term Pricing'!$U$1453:$U$1632,MATCH('Project 1'!AQ$8,'Term Pricing'!$C$1453:$C$1632,0))*$E248*$F248)+(AQ$136*INDEX('Term Pricing'!$V$1453:$V$1632,MATCH('Project 1'!AQ$8,'Term Pricing'!$C$1453:$C$1632,0))*$E248*(1-$F248))</f>
        <v>0</v>
      </c>
      <c r="AR248" s="212">
        <f ca="1">(AR$136*INDEX('Term Pricing'!$U$1453:$U$1632,MATCH('Project 1'!AR$8,'Term Pricing'!$C$1453:$C$1632,0))*$E248*$F248)+(AR$136*INDEX('Term Pricing'!$V$1453:$V$1632,MATCH('Project 1'!AR$8,'Term Pricing'!$C$1453:$C$1632,0))*$E248*(1-$F248))</f>
        <v>0</v>
      </c>
      <c r="AS248" s="212">
        <f ca="1">(AS$136*INDEX('Term Pricing'!$U$1453:$U$1632,MATCH('Project 1'!AS$8,'Term Pricing'!$C$1453:$C$1632,0))*$E248*$F248)+(AS$136*INDEX('Term Pricing'!$V$1453:$V$1632,MATCH('Project 1'!AS$8,'Term Pricing'!$C$1453:$C$1632,0))*$E248*(1-$F248))</f>
        <v>0</v>
      </c>
      <c r="AT248" s="212">
        <f ca="1">(AT$136*INDEX('Term Pricing'!$U$1453:$U$1632,MATCH('Project 1'!AT$8,'Term Pricing'!$C$1453:$C$1632,0))*$E248*$F248)+(AT$136*INDEX('Term Pricing'!$V$1453:$V$1632,MATCH('Project 1'!AT$8,'Term Pricing'!$C$1453:$C$1632,0))*$E248*(1-$F248))</f>
        <v>0</v>
      </c>
      <c r="AU248" s="212">
        <f ca="1">(AU$136*INDEX('Term Pricing'!$U$1453:$U$1632,MATCH('Project 1'!AU$8,'Term Pricing'!$C$1453:$C$1632,0))*$E248*$F248)+(AU$136*INDEX('Term Pricing'!$V$1453:$V$1632,MATCH('Project 1'!AU$8,'Term Pricing'!$C$1453:$C$1632,0))*$E248*(1-$F248))</f>
        <v>0</v>
      </c>
      <c r="AV248" s="212">
        <f ca="1">(AV$136*INDEX('Term Pricing'!$U$1453:$U$1632,MATCH('Project 1'!AV$8,'Term Pricing'!$C$1453:$C$1632,0))*$E248*$F248)+(AV$136*INDEX('Term Pricing'!$V$1453:$V$1632,MATCH('Project 1'!AV$8,'Term Pricing'!$C$1453:$C$1632,0))*$E248*(1-$F248))</f>
        <v>0</v>
      </c>
      <c r="AW248" s="212">
        <f ca="1">(AW$136*INDEX('Term Pricing'!$U$1453:$U$1632,MATCH('Project 1'!AW$8,'Term Pricing'!$C$1453:$C$1632,0))*$E248*$F248)+(AW$136*INDEX('Term Pricing'!$V$1453:$V$1632,MATCH('Project 1'!AW$8,'Term Pricing'!$C$1453:$C$1632,0))*$E248*(1-$F248))</f>
        <v>0</v>
      </c>
      <c r="AX248" s="212">
        <f ca="1">(AX$136*INDEX('Term Pricing'!$U$1453:$U$1632,MATCH('Project 1'!AX$8,'Term Pricing'!$C$1453:$C$1632,0))*$E248*$F248)+(AX$136*INDEX('Term Pricing'!$V$1453:$V$1632,MATCH('Project 1'!AX$8,'Term Pricing'!$C$1453:$C$1632,0))*$E248*(1-$F248))</f>
        <v>0</v>
      </c>
      <c r="AY248" s="212">
        <f ca="1">(AY$136*INDEX('Term Pricing'!$U$1453:$U$1632,MATCH('Project 1'!AY$8,'Term Pricing'!$C$1453:$C$1632,0))*$E248*$F248)+(AY$136*INDEX('Term Pricing'!$V$1453:$V$1632,MATCH('Project 1'!AY$8,'Term Pricing'!$C$1453:$C$1632,0))*$E248*(1-$F248))</f>
        <v>0</v>
      </c>
      <c r="AZ248" s="212">
        <f ca="1">(AZ$136*INDEX('Term Pricing'!$U$1453:$U$1632,MATCH('Project 1'!AZ$8,'Term Pricing'!$C$1453:$C$1632,0))*$E248*$F248)+(AZ$136*INDEX('Term Pricing'!$V$1453:$V$1632,MATCH('Project 1'!AZ$8,'Term Pricing'!$C$1453:$C$1632,0))*$E248*(1-$F248))</f>
        <v>0</v>
      </c>
      <c r="BA248" s="212">
        <f ca="1">(BA$136*INDEX('Term Pricing'!$U$1453:$U$1632,MATCH('Project 1'!BA$8,'Term Pricing'!$C$1453:$C$1632,0))*$E248*$F248)+(BA$136*INDEX('Term Pricing'!$V$1453:$V$1632,MATCH('Project 1'!BA$8,'Term Pricing'!$C$1453:$C$1632,0))*$E248*(1-$F248))</f>
        <v>0</v>
      </c>
      <c r="BB248" s="212">
        <f ca="1">(BB$136*INDEX('Term Pricing'!$U$1453:$U$1632,MATCH('Project 1'!BB$8,'Term Pricing'!$C$1453:$C$1632,0))*$E248*$F248)+(BB$136*INDEX('Term Pricing'!$V$1453:$V$1632,MATCH('Project 1'!BB$8,'Term Pricing'!$C$1453:$C$1632,0))*$E248*(1-$F248))</f>
        <v>0</v>
      </c>
      <c r="BC248" s="212">
        <f ca="1">(BC$136*INDEX('Term Pricing'!$U$1453:$U$1632,MATCH('Project 1'!BC$8,'Term Pricing'!$C$1453:$C$1632,0))*$E248*$F248)+(BC$136*INDEX('Term Pricing'!$V$1453:$V$1632,MATCH('Project 1'!BC$8,'Term Pricing'!$C$1453:$C$1632,0))*$E248*(1-$F248))</f>
        <v>0</v>
      </c>
      <c r="BD248" s="212">
        <f ca="1">(BD$136*INDEX('Term Pricing'!$U$1453:$U$1632,MATCH('Project 1'!BD$8,'Term Pricing'!$C$1453:$C$1632,0))*$E248*$F248)+(BD$136*INDEX('Term Pricing'!$V$1453:$V$1632,MATCH('Project 1'!BD$8,'Term Pricing'!$C$1453:$C$1632,0))*$E248*(1-$F248))</f>
        <v>0</v>
      </c>
      <c r="BE248" s="212">
        <f ca="1">(BE$136*INDEX('Term Pricing'!$U$1453:$U$1632,MATCH('Project 1'!BE$8,'Term Pricing'!$C$1453:$C$1632,0))*$E248*$F248)+(BE$136*INDEX('Term Pricing'!$V$1453:$V$1632,MATCH('Project 1'!BE$8,'Term Pricing'!$C$1453:$C$1632,0))*$E248*(1-$F248))</f>
        <v>0</v>
      </c>
      <c r="BF248" s="212">
        <f ca="1">(BF$136*INDEX('Term Pricing'!$U$1453:$U$1632,MATCH('Project 1'!BF$8,'Term Pricing'!$C$1453:$C$1632,0))*$E248*$F248)+(BF$136*INDEX('Term Pricing'!$V$1453:$V$1632,MATCH('Project 1'!BF$8,'Term Pricing'!$C$1453:$C$1632,0))*$E248*(1-$F248))</f>
        <v>0</v>
      </c>
      <c r="BG248" s="212">
        <f ca="1">(BG$136*INDEX('Term Pricing'!$U$1453:$U$1632,MATCH('Project 1'!BG$8,'Term Pricing'!$C$1453:$C$1632,0))*$E248*$F248)+(BG$136*INDEX('Term Pricing'!$V$1453:$V$1632,MATCH('Project 1'!BG$8,'Term Pricing'!$C$1453:$C$1632,0))*$E248*(1-$F248))</f>
        <v>0</v>
      </c>
      <c r="BH248" s="212">
        <f ca="1">(BH$136*INDEX('Term Pricing'!$U$1453:$U$1632,MATCH('Project 1'!BH$8,'Term Pricing'!$C$1453:$C$1632,0))*$E248*$F248)+(BH$136*INDEX('Term Pricing'!$V$1453:$V$1632,MATCH('Project 1'!BH$8,'Term Pricing'!$C$1453:$C$1632,0))*$E248*(1-$F248))</f>
        <v>0</v>
      </c>
      <c r="BI248" s="212">
        <f ca="1">(BI$136*INDEX('Term Pricing'!$U$1453:$U$1632,MATCH('Project 1'!BI$8,'Term Pricing'!$C$1453:$C$1632,0))*$E248*$F248)+(BI$136*INDEX('Term Pricing'!$V$1453:$V$1632,MATCH('Project 1'!BI$8,'Term Pricing'!$C$1453:$C$1632,0))*$E248*(1-$F248))</f>
        <v>0</v>
      </c>
      <c r="BJ248" s="212">
        <f ca="1">(BJ$136*INDEX('Term Pricing'!$U$1453:$U$1632,MATCH('Project 1'!BJ$8,'Term Pricing'!$C$1453:$C$1632,0))*$E248*$F248)+(BJ$136*INDEX('Term Pricing'!$V$1453:$V$1632,MATCH('Project 1'!BJ$8,'Term Pricing'!$C$1453:$C$1632,0))*$E248*(1-$F248))</f>
        <v>0</v>
      </c>
      <c r="BK248" s="212">
        <f ca="1">(BK$136*INDEX('Term Pricing'!$U$1453:$U$1632,MATCH('Project 1'!BK$8,'Term Pricing'!$C$1453:$C$1632,0))*$E248*$F248)+(BK$136*INDEX('Term Pricing'!$V$1453:$V$1632,MATCH('Project 1'!BK$8,'Term Pricing'!$C$1453:$C$1632,0))*$E248*(1-$F248))</f>
        <v>0</v>
      </c>
      <c r="BL248" s="212">
        <f ca="1">(BL$136*INDEX('Term Pricing'!$U$1453:$U$1632,MATCH('Project 1'!BL$8,'Term Pricing'!$C$1453:$C$1632,0))*$E248*$F248)+(BL$136*INDEX('Term Pricing'!$V$1453:$V$1632,MATCH('Project 1'!BL$8,'Term Pricing'!$C$1453:$C$1632,0))*$E248*(1-$F248))</f>
        <v>0</v>
      </c>
      <c r="BM248" s="212">
        <f ca="1">(BM$136*INDEX('Term Pricing'!$U$1453:$U$1632,MATCH('Project 1'!BM$8,'Term Pricing'!$C$1453:$C$1632,0))*$E248*$F248)+(BM$136*INDEX('Term Pricing'!$V$1453:$V$1632,MATCH('Project 1'!BM$8,'Term Pricing'!$C$1453:$C$1632,0))*$E248*(1-$F248))</f>
        <v>0</v>
      </c>
      <c r="BN248" s="212">
        <f ca="1">(BN$136*INDEX('Term Pricing'!$U$1453:$U$1632,MATCH('Project 1'!BN$8,'Term Pricing'!$C$1453:$C$1632,0))*$E248*$F248)+(BN$136*INDEX('Term Pricing'!$V$1453:$V$1632,MATCH('Project 1'!BN$8,'Term Pricing'!$C$1453:$C$1632,0))*$E248*(1-$F248))</f>
        <v>0</v>
      </c>
      <c r="BO248" s="212">
        <f ca="1">(BO$136*INDEX('Term Pricing'!$U$1453:$U$1632,MATCH('Project 1'!BO$8,'Term Pricing'!$C$1453:$C$1632,0))*$E248*$F248)+(BO$136*INDEX('Term Pricing'!$V$1453:$V$1632,MATCH('Project 1'!BO$8,'Term Pricing'!$C$1453:$C$1632,0))*$E248*(1-$F248))</f>
        <v>0</v>
      </c>
      <c r="BP248" s="212">
        <f ca="1">(BP$136*INDEX('Term Pricing'!$U$1453:$U$1632,MATCH('Project 1'!BP$8,'Term Pricing'!$C$1453:$C$1632,0))*$E248*$F248)+(BP$136*INDEX('Term Pricing'!$V$1453:$V$1632,MATCH('Project 1'!BP$8,'Term Pricing'!$C$1453:$C$1632,0))*$E248*(1-$F248))</f>
        <v>0</v>
      </c>
      <c r="BQ248" s="212">
        <f ca="1">(BQ$136*INDEX('Term Pricing'!$U$1453:$U$1632,MATCH('Project 1'!BQ$8,'Term Pricing'!$C$1453:$C$1632,0))*$E248*$F248)+(BQ$136*INDEX('Term Pricing'!$V$1453:$V$1632,MATCH('Project 1'!BQ$8,'Term Pricing'!$C$1453:$C$1632,0))*$E248*(1-$F248))</f>
        <v>0</v>
      </c>
      <c r="BR248" s="212">
        <f ca="1">(BR$136*INDEX('Term Pricing'!$U$1453:$U$1632,MATCH('Project 1'!BR$8,'Term Pricing'!$C$1453:$C$1632,0))*$E248*$F248)+(BR$136*INDEX('Term Pricing'!$V$1453:$V$1632,MATCH('Project 1'!BR$8,'Term Pricing'!$C$1453:$C$1632,0))*$E248*(1-$F248))</f>
        <v>0</v>
      </c>
      <c r="BS248" s="212">
        <f ca="1">(BS$136*INDEX('Term Pricing'!$U$1453:$U$1632,MATCH('Project 1'!BS$8,'Term Pricing'!$C$1453:$C$1632,0))*$E248*$F248)+(BS$136*INDEX('Term Pricing'!$V$1453:$V$1632,MATCH('Project 1'!BS$8,'Term Pricing'!$C$1453:$C$1632,0))*$E248*(1-$F248))</f>
        <v>0</v>
      </c>
      <c r="BT248" s="212">
        <f ca="1">(BT$136*INDEX('Term Pricing'!$U$1453:$U$1632,MATCH('Project 1'!BT$8,'Term Pricing'!$C$1453:$C$1632,0))*$E248*$F248)+(BT$136*INDEX('Term Pricing'!$V$1453:$V$1632,MATCH('Project 1'!BT$8,'Term Pricing'!$C$1453:$C$1632,0))*$E248*(1-$F248))</f>
        <v>0</v>
      </c>
      <c r="BU248" s="212">
        <f ca="1">(BU$136*INDEX('Term Pricing'!$U$1453:$U$1632,MATCH('Project 1'!BU$8,'Term Pricing'!$C$1453:$C$1632,0))*$E248*$F248)+(BU$136*INDEX('Term Pricing'!$V$1453:$V$1632,MATCH('Project 1'!BU$8,'Term Pricing'!$C$1453:$C$1632,0))*$E248*(1-$F248))</f>
        <v>0</v>
      </c>
      <c r="BV248" s="212">
        <f ca="1">(BV$136*INDEX('Term Pricing'!$U$1453:$U$1632,MATCH('Project 1'!BV$8,'Term Pricing'!$C$1453:$C$1632,0))*$E248*$F248)+(BV$136*INDEX('Term Pricing'!$V$1453:$V$1632,MATCH('Project 1'!BV$8,'Term Pricing'!$C$1453:$C$1632,0))*$E248*(1-$F248))</f>
        <v>0</v>
      </c>
      <c r="BW248" s="212">
        <f ca="1">(BW$136*INDEX('Term Pricing'!$U$1453:$U$1632,MATCH('Project 1'!BW$8,'Term Pricing'!$C$1453:$C$1632,0))*$E248*$F248)+(BW$136*INDEX('Term Pricing'!$V$1453:$V$1632,MATCH('Project 1'!BW$8,'Term Pricing'!$C$1453:$C$1632,0))*$E248*(1-$F248))</f>
        <v>0</v>
      </c>
      <c r="BX248" s="212">
        <f ca="1">(BX$136*INDEX('Term Pricing'!$U$1453:$U$1632,MATCH('Project 1'!BX$8,'Term Pricing'!$C$1453:$C$1632,0))*$E248*$F248)+(BX$136*INDEX('Term Pricing'!$V$1453:$V$1632,MATCH('Project 1'!BX$8,'Term Pricing'!$C$1453:$C$1632,0))*$E248*(1-$F248))</f>
        <v>0</v>
      </c>
      <c r="BY248" s="212">
        <f ca="1">(BY$136*INDEX('Term Pricing'!$U$1453:$U$1632,MATCH('Project 1'!BY$8,'Term Pricing'!$C$1453:$C$1632,0))*$E248*$F248)+(BY$136*INDEX('Term Pricing'!$V$1453:$V$1632,MATCH('Project 1'!BY$8,'Term Pricing'!$C$1453:$C$1632,0))*$E248*(1-$F248))</f>
        <v>0</v>
      </c>
      <c r="BZ248" s="212">
        <f ca="1">(BZ$136*INDEX('Term Pricing'!$U$1453:$U$1632,MATCH('Project 1'!BZ$8,'Term Pricing'!$C$1453:$C$1632,0))*$E248*$F248)+(BZ$136*INDEX('Term Pricing'!$V$1453:$V$1632,MATCH('Project 1'!BZ$8,'Term Pricing'!$C$1453:$C$1632,0))*$E248*(1-$F248))</f>
        <v>0</v>
      </c>
      <c r="CA248" s="212">
        <f ca="1">(CA$136*INDEX('Term Pricing'!$U$1453:$U$1632,MATCH('Project 1'!CA$8,'Term Pricing'!$C$1453:$C$1632,0))*$E248*$F248)+(CA$136*INDEX('Term Pricing'!$V$1453:$V$1632,MATCH('Project 1'!CA$8,'Term Pricing'!$C$1453:$C$1632,0))*$E248*(1-$F248))</f>
        <v>0</v>
      </c>
      <c r="CB248" s="212">
        <f ca="1">(CB$136*INDEX('Term Pricing'!$U$1453:$U$1632,MATCH('Project 1'!CB$8,'Term Pricing'!$C$1453:$C$1632,0))*$E248*$F248)+(CB$136*INDEX('Term Pricing'!$V$1453:$V$1632,MATCH('Project 1'!CB$8,'Term Pricing'!$C$1453:$C$1632,0))*$E248*(1-$F248))</f>
        <v>0</v>
      </c>
      <c r="CC248" s="212">
        <f ca="1">(CC$136*INDEX('Term Pricing'!$U$1453:$U$1632,MATCH('Project 1'!CC$8,'Term Pricing'!$C$1453:$C$1632,0))*$E248*$F248)+(CC$136*INDEX('Term Pricing'!$V$1453:$V$1632,MATCH('Project 1'!CC$8,'Term Pricing'!$C$1453:$C$1632,0))*$E248*(1-$F248))</f>
        <v>0</v>
      </c>
      <c r="CD248" s="212">
        <f ca="1">(CD$136*INDEX('Term Pricing'!$U$1453:$U$1632,MATCH('Project 1'!CD$8,'Term Pricing'!$C$1453:$C$1632,0))*$E248*$F248)+(CD$136*INDEX('Term Pricing'!$V$1453:$V$1632,MATCH('Project 1'!CD$8,'Term Pricing'!$C$1453:$C$1632,0))*$E248*(1-$F248))</f>
        <v>0</v>
      </c>
      <c r="CE248" s="212">
        <f ca="1">(CE$136*INDEX('Term Pricing'!$U$1453:$U$1632,MATCH('Project 1'!CE$8,'Term Pricing'!$C$1453:$C$1632,0))*$E248*$F248)+(CE$136*INDEX('Term Pricing'!$V$1453:$V$1632,MATCH('Project 1'!CE$8,'Term Pricing'!$C$1453:$C$1632,0))*$E248*(1-$F248))</f>
        <v>0</v>
      </c>
      <c r="CF248" s="212">
        <f ca="1">(CF$136*INDEX('Term Pricing'!$U$1453:$U$1632,MATCH('Project 1'!CF$8,'Term Pricing'!$C$1453:$C$1632,0))*$E248*$F248)+(CF$136*INDEX('Term Pricing'!$V$1453:$V$1632,MATCH('Project 1'!CF$8,'Term Pricing'!$C$1453:$C$1632,0))*$E248*(1-$F248))</f>
        <v>0</v>
      </c>
      <c r="CG248" s="212">
        <f ca="1">(CG$136*INDEX('Term Pricing'!$U$1453:$U$1632,MATCH('Project 1'!CG$8,'Term Pricing'!$C$1453:$C$1632,0))*$E248*$F248)+(CG$136*INDEX('Term Pricing'!$V$1453:$V$1632,MATCH('Project 1'!CG$8,'Term Pricing'!$C$1453:$C$1632,0))*$E248*(1-$F248))</f>
        <v>0</v>
      </c>
      <c r="CH248" s="212">
        <f ca="1">(CH$136*INDEX('Term Pricing'!$U$1453:$U$1632,MATCH('Project 1'!CH$8,'Term Pricing'!$C$1453:$C$1632,0))*$E248*$F248)+(CH$136*INDEX('Term Pricing'!$V$1453:$V$1632,MATCH('Project 1'!CH$8,'Term Pricing'!$C$1453:$C$1632,0))*$E248*(1-$F248))</f>
        <v>0</v>
      </c>
      <c r="CI248" s="212">
        <f ca="1">(CI$136*INDEX('Term Pricing'!$U$1453:$U$1632,MATCH('Project 1'!CI$8,'Term Pricing'!$C$1453:$C$1632,0))*$E248*$F248)+(CI$136*INDEX('Term Pricing'!$V$1453:$V$1632,MATCH('Project 1'!CI$8,'Term Pricing'!$C$1453:$C$1632,0))*$E248*(1-$F248))</f>
        <v>0</v>
      </c>
      <c r="CJ248" s="212">
        <f ca="1">(CJ$136*INDEX('Term Pricing'!$U$1453:$U$1632,MATCH('Project 1'!CJ$8,'Term Pricing'!$C$1453:$C$1632,0))*$E248*$F248)+(CJ$136*INDEX('Term Pricing'!$V$1453:$V$1632,MATCH('Project 1'!CJ$8,'Term Pricing'!$C$1453:$C$1632,0))*$E248*(1-$F248))</f>
        <v>0</v>
      </c>
      <c r="CK248" s="212">
        <f ca="1">(CK$136*INDEX('Term Pricing'!$U$1453:$U$1632,MATCH('Project 1'!CK$8,'Term Pricing'!$C$1453:$C$1632,0))*$E248*$F248)+(CK$136*INDEX('Term Pricing'!$V$1453:$V$1632,MATCH('Project 1'!CK$8,'Term Pricing'!$C$1453:$C$1632,0))*$E248*(1-$F248))</f>
        <v>0</v>
      </c>
      <c r="CL248" s="212">
        <f ca="1">(CL$136*INDEX('Term Pricing'!$U$1453:$U$1632,MATCH('Project 1'!CL$8,'Term Pricing'!$C$1453:$C$1632,0))*$E248*$F248)+(CL$136*INDEX('Term Pricing'!$V$1453:$V$1632,MATCH('Project 1'!CL$8,'Term Pricing'!$C$1453:$C$1632,0))*$E248*(1-$F248))</f>
        <v>0</v>
      </c>
      <c r="CM248" s="212">
        <f ca="1">(CM$136*INDEX('Term Pricing'!$U$1453:$U$1632,MATCH('Project 1'!CM$8,'Term Pricing'!$C$1453:$C$1632,0))*$E248*$F248)+(CM$136*INDEX('Term Pricing'!$V$1453:$V$1632,MATCH('Project 1'!CM$8,'Term Pricing'!$C$1453:$C$1632,0))*$E248*(1-$F248))</f>
        <v>0</v>
      </c>
      <c r="CN248" s="212">
        <f ca="1">(CN$136*INDEX('Term Pricing'!$U$1453:$U$1632,MATCH('Project 1'!CN$8,'Term Pricing'!$C$1453:$C$1632,0))*$E248*$F248)+(CN$136*INDEX('Term Pricing'!$V$1453:$V$1632,MATCH('Project 1'!CN$8,'Term Pricing'!$C$1453:$C$1632,0))*$E248*(1-$F248))</f>
        <v>0</v>
      </c>
      <c r="CO248" s="212">
        <f ca="1">(CO$136*INDEX('Term Pricing'!$U$1453:$U$1632,MATCH('Project 1'!CO$8,'Term Pricing'!$C$1453:$C$1632,0))*$E248*$F248)+(CO$136*INDEX('Term Pricing'!$V$1453:$V$1632,MATCH('Project 1'!CO$8,'Term Pricing'!$C$1453:$C$1632,0))*$E248*(1-$F248))</f>
        <v>0</v>
      </c>
      <c r="CP248" s="212">
        <f ca="1">(CP$136*INDEX('Term Pricing'!$U$1453:$U$1632,MATCH('Project 1'!CP$8,'Term Pricing'!$C$1453:$C$1632,0))*$E248*$F248)+(CP$136*INDEX('Term Pricing'!$V$1453:$V$1632,MATCH('Project 1'!CP$8,'Term Pricing'!$C$1453:$C$1632,0))*$E248*(1-$F248))</f>
        <v>0</v>
      </c>
      <c r="CQ248" s="212">
        <f ca="1">(CQ$136*INDEX('Term Pricing'!$U$1453:$U$1632,MATCH('Project 1'!CQ$8,'Term Pricing'!$C$1453:$C$1632,0))*$E248*$F248)+(CQ$136*INDEX('Term Pricing'!$V$1453:$V$1632,MATCH('Project 1'!CQ$8,'Term Pricing'!$C$1453:$C$1632,0))*$E248*(1-$F248))</f>
        <v>0</v>
      </c>
      <c r="CR248" s="212">
        <f ca="1">(CR$136*INDEX('Term Pricing'!$U$1453:$U$1632,MATCH('Project 1'!CR$8,'Term Pricing'!$C$1453:$C$1632,0))*$E248*$F248)+(CR$136*INDEX('Term Pricing'!$V$1453:$V$1632,MATCH('Project 1'!CR$8,'Term Pricing'!$C$1453:$C$1632,0))*$E248*(1-$F248))</f>
        <v>0</v>
      </c>
      <c r="CS248" s="212">
        <f ca="1">(CS$136*INDEX('Term Pricing'!$U$1453:$U$1632,MATCH('Project 1'!CS$8,'Term Pricing'!$C$1453:$C$1632,0))*$E248*$F248)+(CS$136*INDEX('Term Pricing'!$V$1453:$V$1632,MATCH('Project 1'!CS$8,'Term Pricing'!$C$1453:$C$1632,0))*$E248*(1-$F248))</f>
        <v>0</v>
      </c>
      <c r="CT248" s="212">
        <f ca="1">(CT$136*INDEX('Term Pricing'!$U$1453:$U$1632,MATCH('Project 1'!CT$8,'Term Pricing'!$C$1453:$C$1632,0))*$E248*$F248)+(CT$136*INDEX('Term Pricing'!$V$1453:$V$1632,MATCH('Project 1'!CT$8,'Term Pricing'!$C$1453:$C$1632,0))*$E248*(1-$F248))</f>
        <v>0</v>
      </c>
      <c r="CU248" s="212">
        <f ca="1">(CU$136*INDEX('Term Pricing'!$U$1453:$U$1632,MATCH('Project 1'!CU$8,'Term Pricing'!$C$1453:$C$1632,0))*$E248*$F248)+(CU$136*INDEX('Term Pricing'!$V$1453:$V$1632,MATCH('Project 1'!CU$8,'Term Pricing'!$C$1453:$C$1632,0))*$E248*(1-$F248))</f>
        <v>0</v>
      </c>
      <c r="CV248" s="212">
        <f ca="1">(CV$136*INDEX('Term Pricing'!$U$1453:$U$1632,MATCH('Project 1'!CV$8,'Term Pricing'!$C$1453:$C$1632,0))*$E248*$F248)+(CV$136*INDEX('Term Pricing'!$V$1453:$V$1632,MATCH('Project 1'!CV$8,'Term Pricing'!$C$1453:$C$1632,0))*$E248*(1-$F248))</f>
        <v>0</v>
      </c>
      <c r="CW248" s="212">
        <f ca="1">(CW$136*INDEX('Term Pricing'!$U$1453:$U$1632,MATCH('Project 1'!CW$8,'Term Pricing'!$C$1453:$C$1632,0))*$E248*$F248)+(CW$136*INDEX('Term Pricing'!$V$1453:$V$1632,MATCH('Project 1'!CW$8,'Term Pricing'!$C$1453:$C$1632,0))*$E248*(1-$F248))</f>
        <v>0</v>
      </c>
      <c r="CX248" s="212">
        <f ca="1">(CX$136*INDEX('Term Pricing'!$U$1453:$U$1632,MATCH('Project 1'!CX$8,'Term Pricing'!$C$1453:$C$1632,0))*$E248*$F248)+(CX$136*INDEX('Term Pricing'!$V$1453:$V$1632,MATCH('Project 1'!CX$8,'Term Pricing'!$C$1453:$C$1632,0))*$E248*(1-$F248))</f>
        <v>0</v>
      </c>
      <c r="CY248" s="212">
        <f ca="1">(CY$136*INDEX('Term Pricing'!$U$1453:$U$1632,MATCH('Project 1'!CY$8,'Term Pricing'!$C$1453:$C$1632,0))*$E248*$F248)+(CY$136*INDEX('Term Pricing'!$V$1453:$V$1632,MATCH('Project 1'!CY$8,'Term Pricing'!$C$1453:$C$1632,0))*$E248*(1-$F248))</f>
        <v>0</v>
      </c>
      <c r="CZ248" s="212">
        <f ca="1">(CZ$136*INDEX('Term Pricing'!$U$1453:$U$1632,MATCH('Project 1'!CZ$8,'Term Pricing'!$C$1453:$C$1632,0))*$E248*$F248)+(CZ$136*INDEX('Term Pricing'!$V$1453:$V$1632,MATCH('Project 1'!CZ$8,'Term Pricing'!$C$1453:$C$1632,0))*$E248*(1-$F248))</f>
        <v>0</v>
      </c>
      <c r="DA248" s="212">
        <f ca="1">(DA$136*INDEX('Term Pricing'!$U$1453:$U$1632,MATCH('Project 1'!DA$8,'Term Pricing'!$C$1453:$C$1632,0))*$E248*$F248)+(DA$136*INDEX('Term Pricing'!$V$1453:$V$1632,MATCH('Project 1'!DA$8,'Term Pricing'!$C$1453:$C$1632,0))*$E248*(1-$F248))</f>
        <v>0</v>
      </c>
      <c r="DB248" s="212">
        <f ca="1">(DB$136*INDEX('Term Pricing'!$U$1453:$U$1632,MATCH('Project 1'!DB$8,'Term Pricing'!$C$1453:$C$1632,0))*$E248*$F248)+(DB$136*INDEX('Term Pricing'!$V$1453:$V$1632,MATCH('Project 1'!DB$8,'Term Pricing'!$C$1453:$C$1632,0))*$E248*(1-$F248))</f>
        <v>0</v>
      </c>
      <c r="DC248" s="212">
        <f ca="1">(DC$136*INDEX('Term Pricing'!$U$1453:$U$1632,MATCH('Project 1'!DC$8,'Term Pricing'!$C$1453:$C$1632,0))*$E248*$F248)+(DC$136*INDEX('Term Pricing'!$V$1453:$V$1632,MATCH('Project 1'!DC$8,'Term Pricing'!$C$1453:$C$1632,0))*$E248*(1-$F248))</f>
        <v>0</v>
      </c>
      <c r="DD248" s="212">
        <f ca="1">(DD$136*INDEX('Term Pricing'!$U$1453:$U$1632,MATCH('Project 1'!DD$8,'Term Pricing'!$C$1453:$C$1632,0))*$E248*$F248)+(DD$136*INDEX('Term Pricing'!$V$1453:$V$1632,MATCH('Project 1'!DD$8,'Term Pricing'!$C$1453:$C$1632,0))*$E248*(1-$F248))</f>
        <v>0</v>
      </c>
      <c r="DE248" s="212">
        <f ca="1">(DE$136*INDEX('Term Pricing'!$U$1453:$U$1632,MATCH('Project 1'!DE$8,'Term Pricing'!$C$1453:$C$1632,0))*$E248*$F248)+(DE$136*INDEX('Term Pricing'!$V$1453:$V$1632,MATCH('Project 1'!DE$8,'Term Pricing'!$C$1453:$C$1632,0))*$E248*(1-$F248))</f>
        <v>0</v>
      </c>
      <c r="DF248" s="212">
        <f ca="1">(DF$136*INDEX('Term Pricing'!$U$1453:$U$1632,MATCH('Project 1'!DF$8,'Term Pricing'!$C$1453:$C$1632,0))*$E248*$F248)+(DF$136*INDEX('Term Pricing'!$V$1453:$V$1632,MATCH('Project 1'!DF$8,'Term Pricing'!$C$1453:$C$1632,0))*$E248*(1-$F248))</f>
        <v>0</v>
      </c>
      <c r="DG248" s="212">
        <f ca="1">(DG$136*INDEX('Term Pricing'!$U$1453:$U$1632,MATCH('Project 1'!DG$8,'Term Pricing'!$C$1453:$C$1632,0))*$E248*$F248)+(DG$136*INDEX('Term Pricing'!$V$1453:$V$1632,MATCH('Project 1'!DG$8,'Term Pricing'!$C$1453:$C$1632,0))*$E248*(1-$F248))</f>
        <v>0</v>
      </c>
      <c r="DH248" s="212">
        <f ca="1">(DH$136*INDEX('Term Pricing'!$U$1453:$U$1632,MATCH('Project 1'!DH$8,'Term Pricing'!$C$1453:$C$1632,0))*$E248*$F248)+(DH$136*INDEX('Term Pricing'!$V$1453:$V$1632,MATCH('Project 1'!DH$8,'Term Pricing'!$C$1453:$C$1632,0))*$E248*(1-$F248))</f>
        <v>0</v>
      </c>
      <c r="DI248" s="212">
        <f ca="1">(DI$136*INDEX('Term Pricing'!$U$1453:$U$1632,MATCH('Project 1'!DI$8,'Term Pricing'!$C$1453:$C$1632,0))*$E248*$F248)+(DI$136*INDEX('Term Pricing'!$V$1453:$V$1632,MATCH('Project 1'!DI$8,'Term Pricing'!$C$1453:$C$1632,0))*$E248*(1-$F248))</f>
        <v>0</v>
      </c>
      <c r="DJ248" s="212">
        <f ca="1">(DJ$136*INDEX('Term Pricing'!$U$1453:$U$1632,MATCH('Project 1'!DJ$8,'Term Pricing'!$C$1453:$C$1632,0))*$E248*$F248)+(DJ$136*INDEX('Term Pricing'!$V$1453:$V$1632,MATCH('Project 1'!DJ$8,'Term Pricing'!$C$1453:$C$1632,0))*$E248*(1-$F248))</f>
        <v>0</v>
      </c>
      <c r="DK248" s="212">
        <f ca="1">(DK$136*INDEX('Term Pricing'!$U$1453:$U$1632,MATCH('Project 1'!DK$8,'Term Pricing'!$C$1453:$C$1632,0))*$E248*$F248)+(DK$136*INDEX('Term Pricing'!$V$1453:$V$1632,MATCH('Project 1'!DK$8,'Term Pricing'!$C$1453:$C$1632,0))*$E248*(1-$F248))</f>
        <v>0</v>
      </c>
      <c r="DL248" s="212">
        <f ca="1">(DL$136*INDEX('Term Pricing'!$U$1453:$U$1632,MATCH('Project 1'!DL$8,'Term Pricing'!$C$1453:$C$1632,0))*$E248*$F248)+(DL$136*INDEX('Term Pricing'!$V$1453:$V$1632,MATCH('Project 1'!DL$8,'Term Pricing'!$C$1453:$C$1632,0))*$E248*(1-$F248))</f>
        <v>0</v>
      </c>
      <c r="DM248" s="212">
        <f ca="1">(DM$136*INDEX('Term Pricing'!$U$1453:$U$1632,MATCH('Project 1'!DM$8,'Term Pricing'!$C$1453:$C$1632,0))*$E248*$F248)+(DM$136*INDEX('Term Pricing'!$V$1453:$V$1632,MATCH('Project 1'!DM$8,'Term Pricing'!$C$1453:$C$1632,0))*$E248*(1-$F248))</f>
        <v>0</v>
      </c>
      <c r="DN248" s="212">
        <f ca="1">(DN$136*INDEX('Term Pricing'!$U$1453:$U$1632,MATCH('Project 1'!DN$8,'Term Pricing'!$C$1453:$C$1632,0))*$E248*$F248)+(DN$136*INDEX('Term Pricing'!$V$1453:$V$1632,MATCH('Project 1'!DN$8,'Term Pricing'!$C$1453:$C$1632,0))*$E248*(1-$F248))</f>
        <v>0</v>
      </c>
      <c r="DO248" s="212">
        <f ca="1">(DO$136*INDEX('Term Pricing'!$U$1453:$U$1632,MATCH('Project 1'!DO$8,'Term Pricing'!$C$1453:$C$1632,0))*$E248*$F248)+(DO$136*INDEX('Term Pricing'!$V$1453:$V$1632,MATCH('Project 1'!DO$8,'Term Pricing'!$C$1453:$C$1632,0))*$E248*(1-$F248))</f>
        <v>0</v>
      </c>
      <c r="DP248" s="212">
        <f ca="1">(DP$136*INDEX('Term Pricing'!$U$1453:$U$1632,MATCH('Project 1'!DP$8,'Term Pricing'!$C$1453:$C$1632,0))*$E248*$F248)+(DP$136*INDEX('Term Pricing'!$V$1453:$V$1632,MATCH('Project 1'!DP$8,'Term Pricing'!$C$1453:$C$1632,0))*$E248*(1-$F248))</f>
        <v>0</v>
      </c>
      <c r="DQ248" s="212">
        <f ca="1">(DQ$136*INDEX('Term Pricing'!$U$1453:$U$1632,MATCH('Project 1'!DQ$8,'Term Pricing'!$C$1453:$C$1632,0))*$E248*$F248)+(DQ$136*INDEX('Term Pricing'!$V$1453:$V$1632,MATCH('Project 1'!DQ$8,'Term Pricing'!$C$1453:$C$1632,0))*$E248*(1-$F248))</f>
        <v>0</v>
      </c>
      <c r="DR248" s="212">
        <f ca="1">(DR$136*INDEX('Term Pricing'!$U$1453:$U$1632,MATCH('Project 1'!DR$8,'Term Pricing'!$C$1453:$C$1632,0))*$E248*$F248)+(DR$136*INDEX('Term Pricing'!$V$1453:$V$1632,MATCH('Project 1'!DR$8,'Term Pricing'!$C$1453:$C$1632,0))*$E248*(1-$F248))</f>
        <v>0</v>
      </c>
      <c r="DS248" s="212">
        <f ca="1">(DS$136*INDEX('Term Pricing'!$U$1453:$U$1632,MATCH('Project 1'!DS$8,'Term Pricing'!$C$1453:$C$1632,0))*$E248*$F248)+(DS$136*INDEX('Term Pricing'!$V$1453:$V$1632,MATCH('Project 1'!DS$8,'Term Pricing'!$C$1453:$C$1632,0))*$E248*(1-$F248))</f>
        <v>0</v>
      </c>
      <c r="DT248" s="212">
        <f ca="1">(DT$136*INDEX('Term Pricing'!$U$1453:$U$1632,MATCH('Project 1'!DT$8,'Term Pricing'!$C$1453:$C$1632,0))*$E248*$F248)+(DT$136*INDEX('Term Pricing'!$V$1453:$V$1632,MATCH('Project 1'!DT$8,'Term Pricing'!$C$1453:$C$1632,0))*$E248*(1-$F248))</f>
        <v>0</v>
      </c>
      <c r="DU248" s="212">
        <f ca="1">(DU$136*INDEX('Term Pricing'!$U$1453:$U$1632,MATCH('Project 1'!DU$8,'Term Pricing'!$C$1453:$C$1632,0))*$E248*$F248)+(DU$136*INDEX('Term Pricing'!$V$1453:$V$1632,MATCH('Project 1'!DU$8,'Term Pricing'!$C$1453:$C$1632,0))*$E248*(1-$F248))</f>
        <v>0</v>
      </c>
      <c r="DV248" s="212">
        <f ca="1">(DV$136*INDEX('Term Pricing'!$U$1453:$U$1632,MATCH('Project 1'!DV$8,'Term Pricing'!$C$1453:$C$1632,0))*$E248*$F248)+(DV$136*INDEX('Term Pricing'!$V$1453:$V$1632,MATCH('Project 1'!DV$8,'Term Pricing'!$C$1453:$C$1632,0))*$E248*(1-$F248))</f>
        <v>0</v>
      </c>
      <c r="DW248" s="212">
        <f ca="1">(DW$136*INDEX('Term Pricing'!$U$1453:$U$1632,MATCH('Project 1'!DW$8,'Term Pricing'!$C$1453:$C$1632,0))*$E248*$F248)+(DW$136*INDEX('Term Pricing'!$V$1453:$V$1632,MATCH('Project 1'!DW$8,'Term Pricing'!$C$1453:$C$1632,0))*$E248*(1-$F248))</f>
        <v>0</v>
      </c>
      <c r="DX248" s="212">
        <f ca="1">(DX$136*INDEX('Term Pricing'!$U$1453:$U$1632,MATCH('Project 1'!DX$8,'Term Pricing'!$C$1453:$C$1632,0))*$E248*$F248)+(DX$136*INDEX('Term Pricing'!$V$1453:$V$1632,MATCH('Project 1'!DX$8,'Term Pricing'!$C$1453:$C$1632,0))*$E248*(1-$F248))</f>
        <v>0</v>
      </c>
      <c r="DY248" s="212">
        <f ca="1">(DY$136*INDEX('Term Pricing'!$U$1453:$U$1632,MATCH('Project 1'!DY$8,'Term Pricing'!$C$1453:$C$1632,0))*$E248*$F248)+(DY$136*INDEX('Term Pricing'!$V$1453:$V$1632,MATCH('Project 1'!DY$8,'Term Pricing'!$C$1453:$C$1632,0))*$E248*(1-$F248))</f>
        <v>0</v>
      </c>
      <c r="DZ248" s="212">
        <f ca="1">(DZ$136*INDEX('Term Pricing'!$U$1453:$U$1632,MATCH('Project 1'!DZ$8,'Term Pricing'!$C$1453:$C$1632,0))*$E248*$F248)+(DZ$136*INDEX('Term Pricing'!$V$1453:$V$1632,MATCH('Project 1'!DZ$8,'Term Pricing'!$C$1453:$C$1632,0))*$E248*(1-$F248))</f>
        <v>0</v>
      </c>
    </row>
    <row r="249" spans="1:130" ht="13" outlineLevel="1">
      <c r="A249" s="151"/>
      <c r="C249" s="22" t="s">
        <v>72</v>
      </c>
      <c r="E249" s="72">
        <f>SUM(E244:E248)</f>
        <v>0</v>
      </c>
      <c r="F249" s="71"/>
      <c r="G249" s="54" t="s">
        <v>83</v>
      </c>
      <c r="H249" s="278">
        <f ca="1">SUM(J249:CA249)</f>
        <v>0</v>
      </c>
      <c r="I249" s="274"/>
      <c r="J249" s="280">
        <f t="shared" ref="J249:AO249" si="407">SUM(J244:J248)</f>
        <v>0</v>
      </c>
      <c r="K249" s="280">
        <f t="shared" si="407"/>
        <v>0</v>
      </c>
      <c r="L249" s="280">
        <f t="shared" ca="1" si="407"/>
        <v>0</v>
      </c>
      <c r="M249" s="280">
        <f t="shared" ca="1" si="407"/>
        <v>0</v>
      </c>
      <c r="N249" s="280">
        <f t="shared" ca="1" si="407"/>
        <v>0</v>
      </c>
      <c r="O249" s="280">
        <f t="shared" ca="1" si="407"/>
        <v>0</v>
      </c>
      <c r="P249" s="280">
        <f t="shared" ca="1" si="407"/>
        <v>0</v>
      </c>
      <c r="Q249" s="280">
        <f t="shared" ca="1" si="407"/>
        <v>0</v>
      </c>
      <c r="R249" s="280">
        <f t="shared" ca="1" si="407"/>
        <v>0</v>
      </c>
      <c r="S249" s="280">
        <f t="shared" ca="1" si="407"/>
        <v>0</v>
      </c>
      <c r="T249" s="280">
        <f t="shared" ca="1" si="407"/>
        <v>0</v>
      </c>
      <c r="U249" s="280">
        <f t="shared" ca="1" si="407"/>
        <v>0</v>
      </c>
      <c r="V249" s="280">
        <f t="shared" ca="1" si="407"/>
        <v>0</v>
      </c>
      <c r="W249" s="280">
        <f t="shared" ca="1" si="407"/>
        <v>0</v>
      </c>
      <c r="X249" s="280">
        <f t="shared" ca="1" si="407"/>
        <v>0</v>
      </c>
      <c r="Y249" s="280">
        <f t="shared" ca="1" si="407"/>
        <v>0</v>
      </c>
      <c r="Z249" s="280">
        <f t="shared" ca="1" si="407"/>
        <v>0</v>
      </c>
      <c r="AA249" s="280">
        <f t="shared" ca="1" si="407"/>
        <v>0</v>
      </c>
      <c r="AB249" s="280">
        <f t="shared" ca="1" si="407"/>
        <v>0</v>
      </c>
      <c r="AC249" s="280">
        <f t="shared" ca="1" si="407"/>
        <v>0</v>
      </c>
      <c r="AD249" s="280">
        <f t="shared" ca="1" si="407"/>
        <v>0</v>
      </c>
      <c r="AE249" s="280">
        <f t="shared" ca="1" si="407"/>
        <v>0</v>
      </c>
      <c r="AF249" s="280">
        <f t="shared" ca="1" si="407"/>
        <v>0</v>
      </c>
      <c r="AG249" s="280">
        <f t="shared" ca="1" si="407"/>
        <v>0</v>
      </c>
      <c r="AH249" s="280">
        <f t="shared" ca="1" si="407"/>
        <v>0</v>
      </c>
      <c r="AI249" s="280">
        <f t="shared" ca="1" si="407"/>
        <v>0</v>
      </c>
      <c r="AJ249" s="280">
        <f t="shared" ca="1" si="407"/>
        <v>0</v>
      </c>
      <c r="AK249" s="280">
        <f t="shared" ca="1" si="407"/>
        <v>0</v>
      </c>
      <c r="AL249" s="280">
        <f t="shared" ca="1" si="407"/>
        <v>0</v>
      </c>
      <c r="AM249" s="280">
        <f t="shared" ca="1" si="407"/>
        <v>0</v>
      </c>
      <c r="AN249" s="280">
        <f t="shared" ca="1" si="407"/>
        <v>0</v>
      </c>
      <c r="AO249" s="280">
        <f t="shared" ca="1" si="407"/>
        <v>0</v>
      </c>
      <c r="AP249" s="280">
        <f t="shared" ref="AP249:BU249" ca="1" si="408">SUM(AP244:AP248)</f>
        <v>0</v>
      </c>
      <c r="AQ249" s="280">
        <f t="shared" ca="1" si="408"/>
        <v>0</v>
      </c>
      <c r="AR249" s="280">
        <f t="shared" ca="1" si="408"/>
        <v>0</v>
      </c>
      <c r="AS249" s="280">
        <f t="shared" ca="1" si="408"/>
        <v>0</v>
      </c>
      <c r="AT249" s="280">
        <f t="shared" ca="1" si="408"/>
        <v>0</v>
      </c>
      <c r="AU249" s="280">
        <f t="shared" ca="1" si="408"/>
        <v>0</v>
      </c>
      <c r="AV249" s="280">
        <f t="shared" ca="1" si="408"/>
        <v>0</v>
      </c>
      <c r="AW249" s="280">
        <f t="shared" ca="1" si="408"/>
        <v>0</v>
      </c>
      <c r="AX249" s="280">
        <f t="shared" ca="1" si="408"/>
        <v>0</v>
      </c>
      <c r="AY249" s="280">
        <f t="shared" ca="1" si="408"/>
        <v>0</v>
      </c>
      <c r="AZ249" s="280">
        <f t="shared" ca="1" si="408"/>
        <v>0</v>
      </c>
      <c r="BA249" s="280">
        <f t="shared" ca="1" si="408"/>
        <v>0</v>
      </c>
      <c r="BB249" s="280">
        <f t="shared" ca="1" si="408"/>
        <v>0</v>
      </c>
      <c r="BC249" s="280">
        <f t="shared" ca="1" si="408"/>
        <v>0</v>
      </c>
      <c r="BD249" s="280">
        <f t="shared" ca="1" si="408"/>
        <v>0</v>
      </c>
      <c r="BE249" s="280">
        <f t="shared" ca="1" si="408"/>
        <v>0</v>
      </c>
      <c r="BF249" s="280">
        <f t="shared" ca="1" si="408"/>
        <v>0</v>
      </c>
      <c r="BG249" s="280">
        <f t="shared" ca="1" si="408"/>
        <v>0</v>
      </c>
      <c r="BH249" s="280">
        <f t="shared" ca="1" si="408"/>
        <v>0</v>
      </c>
      <c r="BI249" s="280">
        <f t="shared" ca="1" si="408"/>
        <v>0</v>
      </c>
      <c r="BJ249" s="280">
        <f t="shared" ca="1" si="408"/>
        <v>0</v>
      </c>
      <c r="BK249" s="280">
        <f t="shared" ca="1" si="408"/>
        <v>0</v>
      </c>
      <c r="BL249" s="280">
        <f t="shared" ca="1" si="408"/>
        <v>0</v>
      </c>
      <c r="BM249" s="280">
        <f t="shared" ca="1" si="408"/>
        <v>0</v>
      </c>
      <c r="BN249" s="280">
        <f t="shared" ca="1" si="408"/>
        <v>0</v>
      </c>
      <c r="BO249" s="280">
        <f t="shared" ca="1" si="408"/>
        <v>0</v>
      </c>
      <c r="BP249" s="280">
        <f t="shared" ca="1" si="408"/>
        <v>0</v>
      </c>
      <c r="BQ249" s="280">
        <f t="shared" ca="1" si="408"/>
        <v>0</v>
      </c>
      <c r="BR249" s="280">
        <f t="shared" ca="1" si="408"/>
        <v>0</v>
      </c>
      <c r="BS249" s="280">
        <f t="shared" ca="1" si="408"/>
        <v>0</v>
      </c>
      <c r="BT249" s="280">
        <f t="shared" ca="1" si="408"/>
        <v>0</v>
      </c>
      <c r="BU249" s="280">
        <f t="shared" ca="1" si="408"/>
        <v>0</v>
      </c>
      <c r="BV249" s="280">
        <f t="shared" ref="BV249:CC249" ca="1" si="409">SUM(BV244:BV248)</f>
        <v>0</v>
      </c>
      <c r="BW249" s="280">
        <f t="shared" ca="1" si="409"/>
        <v>0</v>
      </c>
      <c r="BX249" s="280">
        <f t="shared" ca="1" si="409"/>
        <v>0</v>
      </c>
      <c r="BY249" s="280">
        <f t="shared" ca="1" si="409"/>
        <v>0</v>
      </c>
      <c r="BZ249" s="280">
        <f t="shared" ca="1" si="409"/>
        <v>0</v>
      </c>
      <c r="CA249" s="280">
        <f t="shared" ca="1" si="409"/>
        <v>0</v>
      </c>
      <c r="CB249" s="280">
        <f t="shared" ca="1" si="409"/>
        <v>0</v>
      </c>
      <c r="CC249" s="280">
        <f t="shared" ca="1" si="409"/>
        <v>0</v>
      </c>
      <c r="CD249" s="280">
        <f t="shared" ref="CD249:DL249" ca="1" si="410">SUM(CD244:CD248)</f>
        <v>0</v>
      </c>
      <c r="CE249" s="280">
        <f t="shared" ca="1" si="410"/>
        <v>0</v>
      </c>
      <c r="CF249" s="280">
        <f t="shared" ca="1" si="410"/>
        <v>0</v>
      </c>
      <c r="CG249" s="280">
        <f t="shared" ca="1" si="410"/>
        <v>0</v>
      </c>
      <c r="CH249" s="280">
        <f t="shared" ca="1" si="410"/>
        <v>0</v>
      </c>
      <c r="CI249" s="280">
        <f t="shared" ca="1" si="410"/>
        <v>0</v>
      </c>
      <c r="CJ249" s="280">
        <f t="shared" ca="1" si="410"/>
        <v>0</v>
      </c>
      <c r="CK249" s="280">
        <f t="shared" ca="1" si="410"/>
        <v>0</v>
      </c>
      <c r="CL249" s="280">
        <f t="shared" ca="1" si="410"/>
        <v>0</v>
      </c>
      <c r="CM249" s="280">
        <f t="shared" ca="1" si="410"/>
        <v>0</v>
      </c>
      <c r="CN249" s="280">
        <f t="shared" ca="1" si="410"/>
        <v>0</v>
      </c>
      <c r="CO249" s="280">
        <f t="shared" ca="1" si="410"/>
        <v>0</v>
      </c>
      <c r="CP249" s="280">
        <f t="shared" ca="1" si="410"/>
        <v>0</v>
      </c>
      <c r="CQ249" s="280">
        <f t="shared" ca="1" si="410"/>
        <v>0</v>
      </c>
      <c r="CR249" s="280">
        <f t="shared" ca="1" si="410"/>
        <v>0</v>
      </c>
      <c r="CS249" s="280">
        <f t="shared" ca="1" si="410"/>
        <v>0</v>
      </c>
      <c r="CT249" s="280">
        <f t="shared" ca="1" si="410"/>
        <v>0</v>
      </c>
      <c r="CU249" s="280">
        <f t="shared" ca="1" si="410"/>
        <v>0</v>
      </c>
      <c r="CV249" s="280">
        <f t="shared" ca="1" si="410"/>
        <v>0</v>
      </c>
      <c r="CW249" s="280">
        <f t="shared" ca="1" si="410"/>
        <v>0</v>
      </c>
      <c r="CX249" s="280">
        <f t="shared" ca="1" si="410"/>
        <v>0</v>
      </c>
      <c r="CY249" s="280">
        <f t="shared" ca="1" si="410"/>
        <v>0</v>
      </c>
      <c r="CZ249" s="280">
        <f t="shared" ca="1" si="410"/>
        <v>0</v>
      </c>
      <c r="DA249" s="280">
        <f t="shared" ca="1" si="410"/>
        <v>0</v>
      </c>
      <c r="DB249" s="280">
        <f t="shared" ca="1" si="410"/>
        <v>0</v>
      </c>
      <c r="DC249" s="280">
        <f t="shared" ca="1" si="410"/>
        <v>0</v>
      </c>
      <c r="DD249" s="280">
        <f t="shared" ca="1" si="410"/>
        <v>0</v>
      </c>
      <c r="DE249" s="280">
        <f t="shared" ca="1" si="410"/>
        <v>0</v>
      </c>
      <c r="DF249" s="280">
        <f t="shared" ca="1" si="410"/>
        <v>0</v>
      </c>
      <c r="DG249" s="280">
        <f t="shared" ca="1" si="410"/>
        <v>0</v>
      </c>
      <c r="DH249" s="280">
        <f t="shared" ca="1" si="410"/>
        <v>0</v>
      </c>
      <c r="DI249" s="280">
        <f t="shared" ca="1" si="410"/>
        <v>0</v>
      </c>
      <c r="DJ249" s="280">
        <f t="shared" ca="1" si="410"/>
        <v>0</v>
      </c>
      <c r="DK249" s="280">
        <f t="shared" ca="1" si="410"/>
        <v>0</v>
      </c>
      <c r="DL249" s="280">
        <f t="shared" ca="1" si="410"/>
        <v>0</v>
      </c>
      <c r="DM249" s="280">
        <f t="shared" ref="DM249:DZ249" ca="1" si="411">SUM(DM244:DM248)</f>
        <v>0</v>
      </c>
      <c r="DN249" s="280">
        <f t="shared" ca="1" si="411"/>
        <v>0</v>
      </c>
      <c r="DO249" s="280">
        <f t="shared" ca="1" si="411"/>
        <v>0</v>
      </c>
      <c r="DP249" s="280">
        <f t="shared" ca="1" si="411"/>
        <v>0</v>
      </c>
      <c r="DQ249" s="280">
        <f t="shared" ca="1" si="411"/>
        <v>0</v>
      </c>
      <c r="DR249" s="280">
        <f t="shared" ca="1" si="411"/>
        <v>0</v>
      </c>
      <c r="DS249" s="280">
        <f t="shared" ca="1" si="411"/>
        <v>0</v>
      </c>
      <c r="DT249" s="280">
        <f t="shared" ca="1" si="411"/>
        <v>0</v>
      </c>
      <c r="DU249" s="280">
        <f t="shared" ca="1" si="411"/>
        <v>0</v>
      </c>
      <c r="DV249" s="280">
        <f t="shared" ca="1" si="411"/>
        <v>0</v>
      </c>
      <c r="DW249" s="280">
        <f t="shared" ca="1" si="411"/>
        <v>0</v>
      </c>
      <c r="DX249" s="280">
        <f t="shared" ca="1" si="411"/>
        <v>0</v>
      </c>
      <c r="DY249" s="280">
        <f t="shared" ca="1" si="411"/>
        <v>0</v>
      </c>
      <c r="DZ249" s="280">
        <f t="shared" ca="1" si="411"/>
        <v>0</v>
      </c>
    </row>
    <row r="250" spans="1:130" outlineLevel="1">
      <c r="A250" s="151"/>
      <c r="C250" s="22"/>
      <c r="G250" s="54"/>
      <c r="H250" s="264"/>
      <c r="I250" s="29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  <c r="BI250" s="247"/>
      <c r="BJ250" s="247"/>
      <c r="BK250" s="247"/>
      <c r="BL250" s="247"/>
      <c r="BM250" s="247"/>
      <c r="BN250" s="247"/>
      <c r="BO250" s="247"/>
      <c r="BP250" s="247"/>
      <c r="BQ250" s="247"/>
      <c r="BR250" s="247"/>
      <c r="BS250" s="247"/>
      <c r="BT250" s="247"/>
      <c r="BU250" s="247"/>
      <c r="BV250" s="247"/>
      <c r="BW250" s="247"/>
      <c r="BX250" s="247"/>
      <c r="BY250" s="247"/>
      <c r="BZ250" s="247"/>
      <c r="CA250" s="247"/>
      <c r="CB250" s="247"/>
      <c r="CC250" s="247"/>
      <c r="CD250" s="247"/>
      <c r="CE250" s="247"/>
      <c r="CF250" s="247"/>
      <c r="CG250" s="247"/>
      <c r="CH250" s="247"/>
      <c r="CI250" s="247"/>
      <c r="CJ250" s="247"/>
      <c r="CK250" s="247"/>
      <c r="CL250" s="247"/>
      <c r="CM250" s="247"/>
      <c r="CN250" s="247"/>
      <c r="CO250" s="247"/>
      <c r="CP250" s="247"/>
      <c r="CQ250" s="247"/>
      <c r="CR250" s="247"/>
      <c r="CS250" s="247"/>
      <c r="CT250" s="247"/>
      <c r="CU250" s="247"/>
      <c r="CV250" s="247"/>
      <c r="CW250" s="247"/>
      <c r="CX250" s="247"/>
      <c r="CY250" s="247"/>
      <c r="CZ250" s="247"/>
      <c r="DA250" s="247"/>
      <c r="DB250" s="247"/>
      <c r="DC250" s="247"/>
      <c r="DD250" s="247"/>
      <c r="DE250" s="247"/>
      <c r="DF250" s="247"/>
      <c r="DG250" s="247"/>
      <c r="DH250" s="247"/>
      <c r="DI250" s="247"/>
      <c r="DJ250" s="247"/>
      <c r="DK250" s="247"/>
      <c r="DL250" s="247"/>
      <c r="DM250" s="247"/>
      <c r="DN250" s="247"/>
      <c r="DO250" s="247"/>
      <c r="DP250" s="247"/>
      <c r="DQ250" s="247"/>
      <c r="DR250" s="247"/>
      <c r="DS250" s="247"/>
      <c r="DT250" s="247"/>
      <c r="DU250" s="247"/>
      <c r="DV250" s="247"/>
      <c r="DW250" s="247"/>
      <c r="DX250" s="247"/>
      <c r="DY250" s="247"/>
      <c r="DZ250" s="247"/>
    </row>
    <row r="251" spans="1:130" ht="13" outlineLevel="1">
      <c r="A251" s="151"/>
      <c r="C251" s="50" t="str">
        <f>C64</f>
        <v>L40S</v>
      </c>
      <c r="D251" s="28"/>
      <c r="E251" s="28"/>
      <c r="F251" s="28"/>
      <c r="G251" s="28"/>
      <c r="H251" s="264"/>
      <c r="I251" s="29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  <c r="BG251" s="153"/>
      <c r="BH251" s="153"/>
      <c r="BI251" s="153"/>
      <c r="BJ251" s="153"/>
      <c r="BK251" s="153"/>
      <c r="BL251" s="153"/>
      <c r="BM251" s="153"/>
      <c r="BN251" s="153"/>
      <c r="BO251" s="153"/>
      <c r="BP251" s="153"/>
      <c r="BQ251" s="153"/>
      <c r="BR251" s="153"/>
      <c r="BS251" s="153"/>
      <c r="BT251" s="153"/>
      <c r="BU251" s="153"/>
      <c r="BV251" s="153"/>
      <c r="BW251" s="153"/>
      <c r="BX251" s="153"/>
      <c r="BY251" s="153"/>
      <c r="BZ251" s="153"/>
      <c r="CA251" s="153"/>
      <c r="CB251" s="153"/>
      <c r="CC251" s="153"/>
      <c r="CD251" s="153"/>
      <c r="CE251" s="153"/>
      <c r="CF251" s="153"/>
      <c r="CG251" s="153"/>
      <c r="CH251" s="153"/>
      <c r="CI251" s="153"/>
      <c r="CJ251" s="153"/>
      <c r="CK251" s="153"/>
      <c r="CL251" s="153"/>
      <c r="CM251" s="153"/>
      <c r="CN251" s="153"/>
      <c r="CO251" s="153"/>
      <c r="CP251" s="153"/>
      <c r="CQ251" s="153"/>
      <c r="CR251" s="153"/>
      <c r="CS251" s="153"/>
      <c r="CT251" s="153"/>
      <c r="CU251" s="153"/>
      <c r="CV251" s="153"/>
      <c r="CW251" s="153"/>
      <c r="CX251" s="153"/>
      <c r="CY251" s="153"/>
      <c r="CZ251" s="153"/>
      <c r="DA251" s="153"/>
      <c r="DB251" s="153"/>
      <c r="DC251" s="153"/>
      <c r="DD251" s="153"/>
      <c r="DE251" s="153"/>
      <c r="DF251" s="153"/>
      <c r="DG251" s="153"/>
      <c r="DH251" s="153"/>
      <c r="DI251" s="153"/>
      <c r="DJ251" s="153"/>
      <c r="DK251" s="153"/>
      <c r="DL251" s="153"/>
      <c r="DM251" s="153"/>
      <c r="DN251" s="153"/>
      <c r="DO251" s="153"/>
      <c r="DP251" s="153"/>
      <c r="DQ251" s="153"/>
      <c r="DR251" s="153"/>
      <c r="DS251" s="153"/>
      <c r="DT251" s="153"/>
      <c r="DU251" s="153"/>
      <c r="DV251" s="153"/>
      <c r="DW251" s="153"/>
      <c r="DX251" s="153"/>
      <c r="DY251" s="153"/>
      <c r="DZ251" s="153"/>
    </row>
    <row r="252" spans="1:130" ht="13" outlineLevel="1">
      <c r="A252" s="151"/>
      <c r="C252" s="14"/>
      <c r="G252" s="12"/>
      <c r="H252" s="264"/>
      <c r="I252" s="29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  <c r="AA252" s="271"/>
      <c r="AB252" s="271"/>
      <c r="AC252" s="271"/>
      <c r="AD252" s="271"/>
      <c r="AE252" s="271"/>
      <c r="AF252" s="271"/>
      <c r="AG252" s="271"/>
      <c r="AH252" s="271"/>
      <c r="AI252" s="271"/>
      <c r="AJ252" s="271"/>
      <c r="AK252" s="271"/>
      <c r="AL252" s="271"/>
      <c r="AM252" s="271"/>
      <c r="AN252" s="271"/>
      <c r="AO252" s="271"/>
      <c r="AP252" s="271"/>
      <c r="AQ252" s="271"/>
      <c r="AR252" s="271"/>
      <c r="AS252" s="271"/>
      <c r="AT252" s="271"/>
      <c r="AU252" s="271"/>
      <c r="AV252" s="271"/>
      <c r="AW252" s="271"/>
      <c r="AX252" s="271"/>
      <c r="AY252" s="271"/>
      <c r="AZ252" s="271"/>
      <c r="BA252" s="271"/>
      <c r="BB252" s="271"/>
      <c r="BC252" s="271"/>
      <c r="BD252" s="271"/>
      <c r="BE252" s="271"/>
      <c r="BF252" s="271"/>
      <c r="BG252" s="271"/>
      <c r="BH252" s="271"/>
      <c r="BI252" s="271"/>
      <c r="BJ252" s="271"/>
      <c r="BK252" s="271"/>
      <c r="BL252" s="271"/>
      <c r="BM252" s="271"/>
      <c r="BN252" s="271"/>
      <c r="BO252" s="271"/>
      <c r="BP252" s="271"/>
      <c r="BQ252" s="271"/>
      <c r="BR252" s="271"/>
      <c r="BS252" s="271"/>
      <c r="BT252" s="271"/>
      <c r="BU252" s="271"/>
      <c r="BV252" s="271"/>
      <c r="BW252" s="271"/>
      <c r="BX252" s="271"/>
      <c r="BY252" s="271"/>
      <c r="BZ252" s="271"/>
      <c r="CA252" s="271"/>
      <c r="CB252" s="271"/>
      <c r="CC252" s="271"/>
      <c r="CD252" s="271"/>
      <c r="CE252" s="271"/>
      <c r="CF252" s="271"/>
      <c r="CG252" s="271"/>
      <c r="CH252" s="271"/>
      <c r="CI252" s="271"/>
      <c r="CJ252" s="271"/>
      <c r="CK252" s="271"/>
      <c r="CL252" s="271"/>
      <c r="CM252" s="271"/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  <c r="DC252" s="271"/>
      <c r="DD252" s="271"/>
      <c r="DE252" s="271"/>
      <c r="DF252" s="271"/>
      <c r="DG252" s="271"/>
      <c r="DH252" s="271"/>
      <c r="DI252" s="271"/>
      <c r="DJ252" s="271"/>
      <c r="DK252" s="271"/>
      <c r="DL252" s="271"/>
      <c r="DM252" s="271"/>
      <c r="DN252" s="271"/>
      <c r="DO252" s="271"/>
      <c r="DP252" s="271"/>
      <c r="DQ252" s="271"/>
      <c r="DR252" s="271"/>
      <c r="DS252" s="271"/>
      <c r="DT252" s="271"/>
      <c r="DU252" s="271"/>
      <c r="DV252" s="271"/>
      <c r="DW252" s="271"/>
      <c r="DX252" s="271"/>
      <c r="DY252" s="271"/>
      <c r="DZ252" s="271"/>
    </row>
    <row r="253" spans="1:130" outlineLevel="1">
      <c r="A253" s="151"/>
      <c r="C253" s="22" t="s">
        <v>85</v>
      </c>
      <c r="E253" s="54" t="s">
        <v>267</v>
      </c>
      <c r="F253" s="54" t="s">
        <v>271</v>
      </c>
      <c r="G253" s="54"/>
      <c r="H253" s="264" t="s">
        <v>287</v>
      </c>
      <c r="I253" s="29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G253" s="247"/>
      <c r="BH253" s="247"/>
      <c r="BI253" s="247"/>
      <c r="BJ253" s="247"/>
      <c r="BK253" s="247"/>
      <c r="BL253" s="247"/>
      <c r="BM253" s="247"/>
      <c r="BN253" s="247"/>
      <c r="BO253" s="247"/>
      <c r="BP253" s="247"/>
      <c r="BQ253" s="247"/>
      <c r="BR253" s="247"/>
      <c r="BS253" s="247"/>
      <c r="BT253" s="247"/>
      <c r="BU253" s="247"/>
      <c r="BV253" s="247"/>
      <c r="BW253" s="247"/>
      <c r="BX253" s="247"/>
      <c r="BY253" s="247"/>
      <c r="BZ253" s="247"/>
      <c r="CA253" s="247"/>
      <c r="CB253" s="247"/>
      <c r="CC253" s="247"/>
      <c r="CD253" s="247"/>
      <c r="CE253" s="247"/>
      <c r="CF253" s="247"/>
      <c r="CG253" s="247"/>
      <c r="CH253" s="247"/>
      <c r="CI253" s="247"/>
      <c r="CJ253" s="247"/>
      <c r="CK253" s="247"/>
      <c r="CL253" s="247"/>
      <c r="CM253" s="247"/>
      <c r="CN253" s="247"/>
      <c r="CO253" s="247"/>
      <c r="CP253" s="247"/>
      <c r="CQ253" s="247"/>
      <c r="CR253" s="247"/>
      <c r="CS253" s="247"/>
      <c r="CT253" s="247"/>
      <c r="CU253" s="247"/>
      <c r="CV253" s="247"/>
      <c r="CW253" s="247"/>
      <c r="CX253" s="247"/>
      <c r="CY253" s="247"/>
      <c r="CZ253" s="247"/>
      <c r="DA253" s="247"/>
      <c r="DB253" s="247"/>
      <c r="DC253" s="247"/>
      <c r="DD253" s="247"/>
      <c r="DE253" s="247"/>
      <c r="DF253" s="247"/>
      <c r="DG253" s="247"/>
      <c r="DH253" s="247"/>
      <c r="DI253" s="247"/>
      <c r="DJ253" s="247"/>
      <c r="DK253" s="247"/>
      <c r="DL253" s="247"/>
      <c r="DM253" s="247"/>
      <c r="DN253" s="247"/>
      <c r="DO253" s="247"/>
      <c r="DP253" s="247"/>
      <c r="DQ253" s="247"/>
      <c r="DR253" s="247"/>
      <c r="DS253" s="247"/>
      <c r="DT253" s="247"/>
      <c r="DU253" s="247"/>
      <c r="DV253" s="247"/>
      <c r="DW253" s="247"/>
      <c r="DX253" s="247"/>
      <c r="DY253" s="247"/>
      <c r="DZ253" s="247"/>
    </row>
    <row r="254" spans="1:130" outlineLevel="1">
      <c r="A254" s="151"/>
      <c r="C254" s="34" t="s">
        <v>316</v>
      </c>
      <c r="E254" s="70">
        <f>Inputs!H176</f>
        <v>0</v>
      </c>
      <c r="F254" s="70">
        <f>Inputs!I176</f>
        <v>0</v>
      </c>
      <c r="G254" s="54" t="s">
        <v>83</v>
      </c>
      <c r="H254" s="279">
        <f ca="1">IFERROR(SUM($J254:$DZ254)/(SUM($J$137:$DZ$137)*E254),0)</f>
        <v>0</v>
      </c>
      <c r="I254" s="29"/>
      <c r="J254" s="212">
        <f ca="1">(J$137*INDEX('Term Pricing'!$W$713:$W$892,MATCH('Project 1'!J$8,'Term Pricing'!$C$713:$C$892,0))*$E254*$F254)+(J$137*INDEX('Term Pricing'!$X$713:$X$892,MATCH('Project 1'!J$8,'Term Pricing'!$C$713:$C$892,0))*$E254*(1-$F254))</f>
        <v>0</v>
      </c>
      <c r="K254" s="212">
        <f ca="1">(K$137*INDEX('Term Pricing'!$W$713:$W$892,MATCH('Project 1'!K$8,'Term Pricing'!$C$713:$C$892,0))*$E254*$F254)+(K$137*INDEX('Term Pricing'!$X$713:$X$892,MATCH('Project 1'!K$8,'Term Pricing'!$C$713:$C$892,0))*$E254*(1-$F254))</f>
        <v>0</v>
      </c>
      <c r="L254" s="212">
        <f ca="1">(L$137*INDEX('Term Pricing'!$W$713:$W$892,MATCH('Project 1'!L$8,'Term Pricing'!$C$713:$C$892,0))*$E254*$F254)+(L$137*INDEX('Term Pricing'!$X$713:$X$892,MATCH('Project 1'!L$8,'Term Pricing'!$C$713:$C$892,0))*$E254*(1-$F254))</f>
        <v>0</v>
      </c>
      <c r="M254" s="212">
        <f ca="1">(M$137*INDEX('Term Pricing'!$W$713:$W$892,MATCH('Project 1'!M$8,'Term Pricing'!$C$713:$C$892,0))*$E254*$F254)+(M$137*INDEX('Term Pricing'!$X$713:$X$892,MATCH('Project 1'!M$8,'Term Pricing'!$C$713:$C$892,0))*$E254*(1-$F254))</f>
        <v>0</v>
      </c>
      <c r="N254" s="212">
        <f ca="1">(N$137*INDEX('Term Pricing'!$W$713:$W$892,MATCH('Project 1'!N$8,'Term Pricing'!$C$713:$C$892,0))*$E254*$F254)+(N$137*INDEX('Term Pricing'!$X$713:$X$892,MATCH('Project 1'!N$8,'Term Pricing'!$C$713:$C$892,0))*$E254*(1-$F254))</f>
        <v>0</v>
      </c>
      <c r="O254" s="212">
        <f ca="1">(O$137*INDEX('Term Pricing'!$W$713:$W$892,MATCH('Project 1'!O$8,'Term Pricing'!$C$713:$C$892,0))*$E254*$F254)+(O$137*INDEX('Term Pricing'!$X$713:$X$892,MATCH('Project 1'!O$8,'Term Pricing'!$C$713:$C$892,0))*$E254*(1-$F254))</f>
        <v>0</v>
      </c>
      <c r="P254" s="212">
        <f ca="1">(P$137*INDEX('Term Pricing'!$W$713:$W$892,MATCH('Project 1'!P$8,'Term Pricing'!$C$713:$C$892,0))*$E254*$F254)+(P$137*INDEX('Term Pricing'!$X$713:$X$892,MATCH('Project 1'!P$8,'Term Pricing'!$C$713:$C$892,0))*$E254*(1-$F254))</f>
        <v>0</v>
      </c>
      <c r="Q254" s="212">
        <f ca="1">(Q$137*INDEX('Term Pricing'!$W$713:$W$892,MATCH('Project 1'!Q$8,'Term Pricing'!$C$713:$C$892,0))*$E254*$F254)+(Q$137*INDEX('Term Pricing'!$X$713:$X$892,MATCH('Project 1'!Q$8,'Term Pricing'!$C$713:$C$892,0))*$E254*(1-$F254))</f>
        <v>0</v>
      </c>
      <c r="R254" s="212">
        <f ca="1">(R$137*INDEX('Term Pricing'!$W$713:$W$892,MATCH('Project 1'!R$8,'Term Pricing'!$C$713:$C$892,0))*$E254*$F254)+(R$137*INDEX('Term Pricing'!$X$713:$X$892,MATCH('Project 1'!R$8,'Term Pricing'!$C$713:$C$892,0))*$E254*(1-$F254))</f>
        <v>0</v>
      </c>
      <c r="S254" s="212">
        <f ca="1">(S$137*INDEX('Term Pricing'!$W$713:$W$892,MATCH('Project 1'!S$8,'Term Pricing'!$C$713:$C$892,0))*$E254*$F254)+(S$137*INDEX('Term Pricing'!$X$713:$X$892,MATCH('Project 1'!S$8,'Term Pricing'!$C$713:$C$892,0))*$E254*(1-$F254))</f>
        <v>0</v>
      </c>
      <c r="T254" s="212">
        <f ca="1">(T$137*INDEX('Term Pricing'!$W$713:$W$892,MATCH('Project 1'!T$8,'Term Pricing'!$C$713:$C$892,0))*$E254*$F254)+(T$137*INDEX('Term Pricing'!$X$713:$X$892,MATCH('Project 1'!T$8,'Term Pricing'!$C$713:$C$892,0))*$E254*(1-$F254))</f>
        <v>0</v>
      </c>
      <c r="U254" s="212">
        <f ca="1">(U$137*INDEX('Term Pricing'!$W$713:$W$892,MATCH('Project 1'!U$8,'Term Pricing'!$C$713:$C$892,0))*$E254*$F254)+(U$137*INDEX('Term Pricing'!$X$713:$X$892,MATCH('Project 1'!U$8,'Term Pricing'!$C$713:$C$892,0))*$E254*(1-$F254))</f>
        <v>0</v>
      </c>
      <c r="V254" s="212">
        <f ca="1">(V$137*INDEX('Term Pricing'!$W$713:$W$892,MATCH('Project 1'!V$8,'Term Pricing'!$C$713:$C$892,0))*$E254*$F254)+(V$137*INDEX('Term Pricing'!$X$713:$X$892,MATCH('Project 1'!V$8,'Term Pricing'!$C$713:$C$892,0))*$E254*(1-$F254))</f>
        <v>0</v>
      </c>
      <c r="W254" s="212">
        <f ca="1">(W$137*INDEX('Term Pricing'!$W$713:$W$892,MATCH('Project 1'!W$8,'Term Pricing'!$C$713:$C$892,0))*$E254*$F254)+(W$137*INDEX('Term Pricing'!$X$713:$X$892,MATCH('Project 1'!W$8,'Term Pricing'!$C$713:$C$892,0))*$E254*(1-$F254))</f>
        <v>0</v>
      </c>
      <c r="X254" s="212">
        <f ca="1">(X$137*INDEX('Term Pricing'!$W$713:$W$892,MATCH('Project 1'!X$8,'Term Pricing'!$C$713:$C$892,0))*$E254*$F254)+(X$137*INDEX('Term Pricing'!$X$713:$X$892,MATCH('Project 1'!X$8,'Term Pricing'!$C$713:$C$892,0))*$E254*(1-$F254))</f>
        <v>0</v>
      </c>
      <c r="Y254" s="212">
        <f ca="1">(Y$137*INDEX('Term Pricing'!$W$713:$W$892,MATCH('Project 1'!Y$8,'Term Pricing'!$C$713:$C$892,0))*$E254*$F254)+(Y$137*INDEX('Term Pricing'!$X$713:$X$892,MATCH('Project 1'!Y$8,'Term Pricing'!$C$713:$C$892,0))*$E254*(1-$F254))</f>
        <v>0</v>
      </c>
      <c r="Z254" s="212">
        <f ca="1">(Z$137*INDEX('Term Pricing'!$W$713:$W$892,MATCH('Project 1'!Z$8,'Term Pricing'!$C$713:$C$892,0))*$E254*$F254)+(Z$137*INDEX('Term Pricing'!$X$713:$X$892,MATCH('Project 1'!Z$8,'Term Pricing'!$C$713:$C$892,0))*$E254*(1-$F254))</f>
        <v>0</v>
      </c>
      <c r="AA254" s="212">
        <f ca="1">(AA$137*INDEX('Term Pricing'!$W$713:$W$892,MATCH('Project 1'!AA$8,'Term Pricing'!$C$713:$C$892,0))*$E254*$F254)+(AA$137*INDEX('Term Pricing'!$X$713:$X$892,MATCH('Project 1'!AA$8,'Term Pricing'!$C$713:$C$892,0))*$E254*(1-$F254))</f>
        <v>0</v>
      </c>
      <c r="AB254" s="212">
        <f ca="1">(AB$137*INDEX('Term Pricing'!$W$713:$W$892,MATCH('Project 1'!AB$8,'Term Pricing'!$C$713:$C$892,0))*$E254*$F254)+(AB$137*INDEX('Term Pricing'!$X$713:$X$892,MATCH('Project 1'!AB$8,'Term Pricing'!$C$713:$C$892,0))*$E254*(1-$F254))</f>
        <v>0</v>
      </c>
      <c r="AC254" s="212">
        <f ca="1">(AC$137*INDEX('Term Pricing'!$W$713:$W$892,MATCH('Project 1'!AC$8,'Term Pricing'!$C$713:$C$892,0))*$E254*$F254)+(AC$137*INDEX('Term Pricing'!$X$713:$X$892,MATCH('Project 1'!AC$8,'Term Pricing'!$C$713:$C$892,0))*$E254*(1-$F254))</f>
        <v>0</v>
      </c>
      <c r="AD254" s="212">
        <f ca="1">(AD$137*INDEX('Term Pricing'!$W$713:$W$892,MATCH('Project 1'!AD$8,'Term Pricing'!$C$713:$C$892,0))*$E254*$F254)+(AD$137*INDEX('Term Pricing'!$X$713:$X$892,MATCH('Project 1'!AD$8,'Term Pricing'!$C$713:$C$892,0))*$E254*(1-$F254))</f>
        <v>0</v>
      </c>
      <c r="AE254" s="212">
        <f ca="1">(AE$137*INDEX('Term Pricing'!$W$713:$W$892,MATCH('Project 1'!AE$8,'Term Pricing'!$C$713:$C$892,0))*$E254*$F254)+(AE$137*INDEX('Term Pricing'!$X$713:$X$892,MATCH('Project 1'!AE$8,'Term Pricing'!$C$713:$C$892,0))*$E254*(1-$F254))</f>
        <v>0</v>
      </c>
      <c r="AF254" s="212">
        <f ca="1">(AF$137*INDEX('Term Pricing'!$W$713:$W$892,MATCH('Project 1'!AF$8,'Term Pricing'!$C$713:$C$892,0))*$E254*$F254)+(AF$137*INDEX('Term Pricing'!$X$713:$X$892,MATCH('Project 1'!AF$8,'Term Pricing'!$C$713:$C$892,0))*$E254*(1-$F254))</f>
        <v>0</v>
      </c>
      <c r="AG254" s="212">
        <f ca="1">(AG$137*INDEX('Term Pricing'!$W$713:$W$892,MATCH('Project 1'!AG$8,'Term Pricing'!$C$713:$C$892,0))*$E254*$F254)+(AG$137*INDEX('Term Pricing'!$X$713:$X$892,MATCH('Project 1'!AG$8,'Term Pricing'!$C$713:$C$892,0))*$E254*(1-$F254))</f>
        <v>0</v>
      </c>
      <c r="AH254" s="212">
        <f ca="1">(AH$137*INDEX('Term Pricing'!$W$713:$W$892,MATCH('Project 1'!AH$8,'Term Pricing'!$C$713:$C$892,0))*$E254*$F254)+(AH$137*INDEX('Term Pricing'!$X$713:$X$892,MATCH('Project 1'!AH$8,'Term Pricing'!$C$713:$C$892,0))*$E254*(1-$F254))</f>
        <v>0</v>
      </c>
      <c r="AI254" s="212">
        <f ca="1">(AI$137*INDEX('Term Pricing'!$W$713:$W$892,MATCH('Project 1'!AI$8,'Term Pricing'!$C$713:$C$892,0))*$E254*$F254)+(AI$137*INDEX('Term Pricing'!$X$713:$X$892,MATCH('Project 1'!AI$8,'Term Pricing'!$C$713:$C$892,0))*$E254*(1-$F254))</f>
        <v>0</v>
      </c>
      <c r="AJ254" s="212">
        <f ca="1">(AJ$137*INDEX('Term Pricing'!$W$713:$W$892,MATCH('Project 1'!AJ$8,'Term Pricing'!$C$713:$C$892,0))*$E254*$F254)+(AJ$137*INDEX('Term Pricing'!$X$713:$X$892,MATCH('Project 1'!AJ$8,'Term Pricing'!$C$713:$C$892,0))*$E254*(1-$F254))</f>
        <v>0</v>
      </c>
      <c r="AK254" s="212">
        <f ca="1">(AK$137*INDEX('Term Pricing'!$W$713:$W$892,MATCH('Project 1'!AK$8,'Term Pricing'!$C$713:$C$892,0))*$E254*$F254)+(AK$137*INDEX('Term Pricing'!$X$713:$X$892,MATCH('Project 1'!AK$8,'Term Pricing'!$C$713:$C$892,0))*$E254*(1-$F254))</f>
        <v>0</v>
      </c>
      <c r="AL254" s="212">
        <f ca="1">(AL$137*INDEX('Term Pricing'!$W$713:$W$892,MATCH('Project 1'!AL$8,'Term Pricing'!$C$713:$C$892,0))*$E254*$F254)+(AL$137*INDEX('Term Pricing'!$X$713:$X$892,MATCH('Project 1'!AL$8,'Term Pricing'!$C$713:$C$892,0))*$E254*(1-$F254))</f>
        <v>0</v>
      </c>
      <c r="AM254" s="212">
        <f ca="1">(AM$137*INDEX('Term Pricing'!$W$713:$W$892,MATCH('Project 1'!AM$8,'Term Pricing'!$C$713:$C$892,0))*$E254*$F254)+(AM$137*INDEX('Term Pricing'!$X$713:$X$892,MATCH('Project 1'!AM$8,'Term Pricing'!$C$713:$C$892,0))*$E254*(1-$F254))</f>
        <v>0</v>
      </c>
      <c r="AN254" s="212">
        <f ca="1">(AN$137*INDEX('Term Pricing'!$W$713:$W$892,MATCH('Project 1'!AN$8,'Term Pricing'!$C$713:$C$892,0))*$E254*$F254)+(AN$137*INDEX('Term Pricing'!$X$713:$X$892,MATCH('Project 1'!AN$8,'Term Pricing'!$C$713:$C$892,0))*$E254*(1-$F254))</f>
        <v>0</v>
      </c>
      <c r="AO254" s="212">
        <f ca="1">(AO$137*INDEX('Term Pricing'!$W$713:$W$892,MATCH('Project 1'!AO$8,'Term Pricing'!$C$713:$C$892,0))*$E254*$F254)+(AO$137*INDEX('Term Pricing'!$X$713:$X$892,MATCH('Project 1'!AO$8,'Term Pricing'!$C$713:$C$892,0))*$E254*(1-$F254))</f>
        <v>0</v>
      </c>
      <c r="AP254" s="212">
        <f ca="1">(AP$137*INDEX('Term Pricing'!$W$713:$W$892,MATCH('Project 1'!AP$8,'Term Pricing'!$C$713:$C$892,0))*$E254*$F254)+(AP$137*INDEX('Term Pricing'!$X$713:$X$892,MATCH('Project 1'!AP$8,'Term Pricing'!$C$713:$C$892,0))*$E254*(1-$F254))</f>
        <v>0</v>
      </c>
      <c r="AQ254" s="212">
        <f ca="1">(AQ$137*INDEX('Term Pricing'!$W$713:$W$892,MATCH('Project 1'!AQ$8,'Term Pricing'!$C$713:$C$892,0))*$E254*$F254)+(AQ$137*INDEX('Term Pricing'!$X$713:$X$892,MATCH('Project 1'!AQ$8,'Term Pricing'!$C$713:$C$892,0))*$E254*(1-$F254))</f>
        <v>0</v>
      </c>
      <c r="AR254" s="212">
        <f ca="1">(AR$137*INDEX('Term Pricing'!$W$713:$W$892,MATCH('Project 1'!AR$8,'Term Pricing'!$C$713:$C$892,0))*$E254*$F254)+(AR$137*INDEX('Term Pricing'!$X$713:$X$892,MATCH('Project 1'!AR$8,'Term Pricing'!$C$713:$C$892,0))*$E254*(1-$F254))</f>
        <v>0</v>
      </c>
      <c r="AS254" s="212">
        <f ca="1">(AS$137*INDEX('Term Pricing'!$W$713:$W$892,MATCH('Project 1'!AS$8,'Term Pricing'!$C$713:$C$892,0))*$E254*$F254)+(AS$137*INDEX('Term Pricing'!$X$713:$X$892,MATCH('Project 1'!AS$8,'Term Pricing'!$C$713:$C$892,0))*$E254*(1-$F254))</f>
        <v>0</v>
      </c>
      <c r="AT254" s="212">
        <f ca="1">(AT$137*INDEX('Term Pricing'!$W$713:$W$892,MATCH('Project 1'!AT$8,'Term Pricing'!$C$713:$C$892,0))*$E254*$F254)+(AT$137*INDEX('Term Pricing'!$X$713:$X$892,MATCH('Project 1'!AT$8,'Term Pricing'!$C$713:$C$892,0))*$E254*(1-$F254))</f>
        <v>0</v>
      </c>
      <c r="AU254" s="212">
        <f ca="1">(AU$137*INDEX('Term Pricing'!$W$713:$W$892,MATCH('Project 1'!AU$8,'Term Pricing'!$C$713:$C$892,0))*$E254*$F254)+(AU$137*INDEX('Term Pricing'!$X$713:$X$892,MATCH('Project 1'!AU$8,'Term Pricing'!$C$713:$C$892,0))*$E254*(1-$F254))</f>
        <v>0</v>
      </c>
      <c r="AV254" s="212">
        <f ca="1">(AV$137*INDEX('Term Pricing'!$W$713:$W$892,MATCH('Project 1'!AV$8,'Term Pricing'!$C$713:$C$892,0))*$E254*$F254)+(AV$137*INDEX('Term Pricing'!$X$713:$X$892,MATCH('Project 1'!AV$8,'Term Pricing'!$C$713:$C$892,0))*$E254*(1-$F254))</f>
        <v>0</v>
      </c>
      <c r="AW254" s="212">
        <f ca="1">(AW$137*INDEX('Term Pricing'!$W$713:$W$892,MATCH('Project 1'!AW$8,'Term Pricing'!$C$713:$C$892,0))*$E254*$F254)+(AW$137*INDEX('Term Pricing'!$X$713:$X$892,MATCH('Project 1'!AW$8,'Term Pricing'!$C$713:$C$892,0))*$E254*(1-$F254))</f>
        <v>0</v>
      </c>
      <c r="AX254" s="212">
        <f ca="1">(AX$137*INDEX('Term Pricing'!$W$713:$W$892,MATCH('Project 1'!AX$8,'Term Pricing'!$C$713:$C$892,0))*$E254*$F254)+(AX$137*INDEX('Term Pricing'!$X$713:$X$892,MATCH('Project 1'!AX$8,'Term Pricing'!$C$713:$C$892,0))*$E254*(1-$F254))</f>
        <v>0</v>
      </c>
      <c r="AY254" s="212">
        <f ca="1">(AY$137*INDEX('Term Pricing'!$W$713:$W$892,MATCH('Project 1'!AY$8,'Term Pricing'!$C$713:$C$892,0))*$E254*$F254)+(AY$137*INDEX('Term Pricing'!$X$713:$X$892,MATCH('Project 1'!AY$8,'Term Pricing'!$C$713:$C$892,0))*$E254*(1-$F254))</f>
        <v>0</v>
      </c>
      <c r="AZ254" s="212">
        <f ca="1">(AZ$137*INDEX('Term Pricing'!$W$713:$W$892,MATCH('Project 1'!AZ$8,'Term Pricing'!$C$713:$C$892,0))*$E254*$F254)+(AZ$137*INDEX('Term Pricing'!$X$713:$X$892,MATCH('Project 1'!AZ$8,'Term Pricing'!$C$713:$C$892,0))*$E254*(1-$F254))</f>
        <v>0</v>
      </c>
      <c r="BA254" s="212">
        <f ca="1">(BA$137*INDEX('Term Pricing'!$W$713:$W$892,MATCH('Project 1'!BA$8,'Term Pricing'!$C$713:$C$892,0))*$E254*$F254)+(BA$137*INDEX('Term Pricing'!$X$713:$X$892,MATCH('Project 1'!BA$8,'Term Pricing'!$C$713:$C$892,0))*$E254*(1-$F254))</f>
        <v>0</v>
      </c>
      <c r="BB254" s="212">
        <f ca="1">(BB$137*INDEX('Term Pricing'!$W$713:$W$892,MATCH('Project 1'!BB$8,'Term Pricing'!$C$713:$C$892,0))*$E254*$F254)+(BB$137*INDEX('Term Pricing'!$X$713:$X$892,MATCH('Project 1'!BB$8,'Term Pricing'!$C$713:$C$892,0))*$E254*(1-$F254))</f>
        <v>0</v>
      </c>
      <c r="BC254" s="212">
        <f ca="1">(BC$137*INDEX('Term Pricing'!$W$713:$W$892,MATCH('Project 1'!BC$8,'Term Pricing'!$C$713:$C$892,0))*$E254*$F254)+(BC$137*INDEX('Term Pricing'!$X$713:$X$892,MATCH('Project 1'!BC$8,'Term Pricing'!$C$713:$C$892,0))*$E254*(1-$F254))</f>
        <v>0</v>
      </c>
      <c r="BD254" s="212">
        <f ca="1">(BD$137*INDEX('Term Pricing'!$W$713:$W$892,MATCH('Project 1'!BD$8,'Term Pricing'!$C$713:$C$892,0))*$E254*$F254)+(BD$137*INDEX('Term Pricing'!$X$713:$X$892,MATCH('Project 1'!BD$8,'Term Pricing'!$C$713:$C$892,0))*$E254*(1-$F254))</f>
        <v>0</v>
      </c>
      <c r="BE254" s="212">
        <f ca="1">(BE$137*INDEX('Term Pricing'!$W$713:$W$892,MATCH('Project 1'!BE$8,'Term Pricing'!$C$713:$C$892,0))*$E254*$F254)+(BE$137*INDEX('Term Pricing'!$X$713:$X$892,MATCH('Project 1'!BE$8,'Term Pricing'!$C$713:$C$892,0))*$E254*(1-$F254))</f>
        <v>0</v>
      </c>
      <c r="BF254" s="212">
        <f ca="1">(BF$137*INDEX('Term Pricing'!$W$713:$W$892,MATCH('Project 1'!BF$8,'Term Pricing'!$C$713:$C$892,0))*$E254*$F254)+(BF$137*INDEX('Term Pricing'!$X$713:$X$892,MATCH('Project 1'!BF$8,'Term Pricing'!$C$713:$C$892,0))*$E254*(1-$F254))</f>
        <v>0</v>
      </c>
      <c r="BG254" s="212">
        <f ca="1">(BG$137*INDEX('Term Pricing'!$W$713:$W$892,MATCH('Project 1'!BG$8,'Term Pricing'!$C$713:$C$892,0))*$E254*$F254)+(BG$137*INDEX('Term Pricing'!$X$713:$X$892,MATCH('Project 1'!BG$8,'Term Pricing'!$C$713:$C$892,0))*$E254*(1-$F254))</f>
        <v>0</v>
      </c>
      <c r="BH254" s="212">
        <f ca="1">(BH$137*INDEX('Term Pricing'!$W$713:$W$892,MATCH('Project 1'!BH$8,'Term Pricing'!$C$713:$C$892,0))*$E254*$F254)+(BH$137*INDEX('Term Pricing'!$X$713:$X$892,MATCH('Project 1'!BH$8,'Term Pricing'!$C$713:$C$892,0))*$E254*(1-$F254))</f>
        <v>0</v>
      </c>
      <c r="BI254" s="212">
        <f ca="1">(BI$137*INDEX('Term Pricing'!$W$713:$W$892,MATCH('Project 1'!BI$8,'Term Pricing'!$C$713:$C$892,0))*$E254*$F254)+(BI$137*INDEX('Term Pricing'!$X$713:$X$892,MATCH('Project 1'!BI$8,'Term Pricing'!$C$713:$C$892,0))*$E254*(1-$F254))</f>
        <v>0</v>
      </c>
      <c r="BJ254" s="212">
        <f ca="1">(BJ$137*INDEX('Term Pricing'!$W$713:$W$892,MATCH('Project 1'!BJ$8,'Term Pricing'!$C$713:$C$892,0))*$E254*$F254)+(BJ$137*INDEX('Term Pricing'!$X$713:$X$892,MATCH('Project 1'!BJ$8,'Term Pricing'!$C$713:$C$892,0))*$E254*(1-$F254))</f>
        <v>0</v>
      </c>
      <c r="BK254" s="212">
        <f ca="1">(BK$137*INDEX('Term Pricing'!$W$713:$W$892,MATCH('Project 1'!BK$8,'Term Pricing'!$C$713:$C$892,0))*$E254*$F254)+(BK$137*INDEX('Term Pricing'!$X$713:$X$892,MATCH('Project 1'!BK$8,'Term Pricing'!$C$713:$C$892,0))*$E254*(1-$F254))</f>
        <v>0</v>
      </c>
      <c r="BL254" s="212">
        <f ca="1">(BL$137*INDEX('Term Pricing'!$W$713:$W$892,MATCH('Project 1'!BL$8,'Term Pricing'!$C$713:$C$892,0))*$E254*$F254)+(BL$137*INDEX('Term Pricing'!$X$713:$X$892,MATCH('Project 1'!BL$8,'Term Pricing'!$C$713:$C$892,0))*$E254*(1-$F254))</f>
        <v>0</v>
      </c>
      <c r="BM254" s="212">
        <f ca="1">(BM$137*INDEX('Term Pricing'!$W$713:$W$892,MATCH('Project 1'!BM$8,'Term Pricing'!$C$713:$C$892,0))*$E254*$F254)+(BM$137*INDEX('Term Pricing'!$X$713:$X$892,MATCH('Project 1'!BM$8,'Term Pricing'!$C$713:$C$892,0))*$E254*(1-$F254))</f>
        <v>0</v>
      </c>
      <c r="BN254" s="212">
        <f ca="1">(BN$137*INDEX('Term Pricing'!$W$713:$W$892,MATCH('Project 1'!BN$8,'Term Pricing'!$C$713:$C$892,0))*$E254*$F254)+(BN$137*INDEX('Term Pricing'!$X$713:$X$892,MATCH('Project 1'!BN$8,'Term Pricing'!$C$713:$C$892,0))*$E254*(1-$F254))</f>
        <v>0</v>
      </c>
      <c r="BO254" s="212">
        <f ca="1">(BO$137*INDEX('Term Pricing'!$W$713:$W$892,MATCH('Project 1'!BO$8,'Term Pricing'!$C$713:$C$892,0))*$E254*$F254)+(BO$137*INDEX('Term Pricing'!$X$713:$X$892,MATCH('Project 1'!BO$8,'Term Pricing'!$C$713:$C$892,0))*$E254*(1-$F254))</f>
        <v>0</v>
      </c>
      <c r="BP254" s="212">
        <f ca="1">(BP$137*INDEX('Term Pricing'!$W$713:$W$892,MATCH('Project 1'!BP$8,'Term Pricing'!$C$713:$C$892,0))*$E254*$F254)+(BP$137*INDEX('Term Pricing'!$X$713:$X$892,MATCH('Project 1'!BP$8,'Term Pricing'!$C$713:$C$892,0))*$E254*(1-$F254))</f>
        <v>0</v>
      </c>
      <c r="BQ254" s="212">
        <f ca="1">(BQ$137*INDEX('Term Pricing'!$W$713:$W$892,MATCH('Project 1'!BQ$8,'Term Pricing'!$C$713:$C$892,0))*$E254*$F254)+(BQ$137*INDEX('Term Pricing'!$X$713:$X$892,MATCH('Project 1'!BQ$8,'Term Pricing'!$C$713:$C$892,0))*$E254*(1-$F254))</f>
        <v>0</v>
      </c>
      <c r="BR254" s="212">
        <f ca="1">(BR$137*INDEX('Term Pricing'!$W$713:$W$892,MATCH('Project 1'!BR$8,'Term Pricing'!$C$713:$C$892,0))*$E254*$F254)+(BR$137*INDEX('Term Pricing'!$X$713:$X$892,MATCH('Project 1'!BR$8,'Term Pricing'!$C$713:$C$892,0))*$E254*(1-$F254))</f>
        <v>0</v>
      </c>
      <c r="BS254" s="212">
        <f ca="1">(BS$137*INDEX('Term Pricing'!$W$713:$W$892,MATCH('Project 1'!BS$8,'Term Pricing'!$C$713:$C$892,0))*$E254*$F254)+(BS$137*INDEX('Term Pricing'!$X$713:$X$892,MATCH('Project 1'!BS$8,'Term Pricing'!$C$713:$C$892,0))*$E254*(1-$F254))</f>
        <v>0</v>
      </c>
      <c r="BT254" s="212">
        <f ca="1">(BT$137*INDEX('Term Pricing'!$W$713:$W$892,MATCH('Project 1'!BT$8,'Term Pricing'!$C$713:$C$892,0))*$E254*$F254)+(BT$137*INDEX('Term Pricing'!$X$713:$X$892,MATCH('Project 1'!BT$8,'Term Pricing'!$C$713:$C$892,0))*$E254*(1-$F254))</f>
        <v>0</v>
      </c>
      <c r="BU254" s="212">
        <f ca="1">(BU$137*INDEX('Term Pricing'!$W$713:$W$892,MATCH('Project 1'!BU$8,'Term Pricing'!$C$713:$C$892,0))*$E254*$F254)+(BU$137*INDEX('Term Pricing'!$X$713:$X$892,MATCH('Project 1'!BU$8,'Term Pricing'!$C$713:$C$892,0))*$E254*(1-$F254))</f>
        <v>0</v>
      </c>
      <c r="BV254" s="212">
        <f ca="1">(BV$137*INDEX('Term Pricing'!$W$713:$W$892,MATCH('Project 1'!BV$8,'Term Pricing'!$C$713:$C$892,0))*$E254*$F254)+(BV$137*INDEX('Term Pricing'!$X$713:$X$892,MATCH('Project 1'!BV$8,'Term Pricing'!$C$713:$C$892,0))*$E254*(1-$F254))</f>
        <v>0</v>
      </c>
      <c r="BW254" s="212">
        <f ca="1">(BW$137*INDEX('Term Pricing'!$W$713:$W$892,MATCH('Project 1'!BW$8,'Term Pricing'!$C$713:$C$892,0))*$E254*$F254)+(BW$137*INDEX('Term Pricing'!$X$713:$X$892,MATCH('Project 1'!BW$8,'Term Pricing'!$C$713:$C$892,0))*$E254*(1-$F254))</f>
        <v>0</v>
      </c>
      <c r="BX254" s="212">
        <f ca="1">(BX$137*INDEX('Term Pricing'!$W$713:$W$892,MATCH('Project 1'!BX$8,'Term Pricing'!$C$713:$C$892,0))*$E254*$F254)+(BX$137*INDEX('Term Pricing'!$X$713:$X$892,MATCH('Project 1'!BX$8,'Term Pricing'!$C$713:$C$892,0))*$E254*(1-$F254))</f>
        <v>0</v>
      </c>
      <c r="BY254" s="212">
        <f ca="1">(BY$137*INDEX('Term Pricing'!$W$713:$W$892,MATCH('Project 1'!BY$8,'Term Pricing'!$C$713:$C$892,0))*$E254*$F254)+(BY$137*INDEX('Term Pricing'!$X$713:$X$892,MATCH('Project 1'!BY$8,'Term Pricing'!$C$713:$C$892,0))*$E254*(1-$F254))</f>
        <v>0</v>
      </c>
      <c r="BZ254" s="212">
        <f ca="1">(BZ$137*INDEX('Term Pricing'!$W$713:$W$892,MATCH('Project 1'!BZ$8,'Term Pricing'!$C$713:$C$892,0))*$E254*$F254)+(BZ$137*INDEX('Term Pricing'!$X$713:$X$892,MATCH('Project 1'!BZ$8,'Term Pricing'!$C$713:$C$892,0))*$E254*(1-$F254))</f>
        <v>0</v>
      </c>
      <c r="CA254" s="212">
        <f ca="1">(CA$137*INDEX('Term Pricing'!$W$713:$W$892,MATCH('Project 1'!CA$8,'Term Pricing'!$C$713:$C$892,0))*$E254*$F254)+(CA$137*INDEX('Term Pricing'!$X$713:$X$892,MATCH('Project 1'!CA$8,'Term Pricing'!$C$713:$C$892,0))*$E254*(1-$F254))</f>
        <v>0</v>
      </c>
      <c r="CB254" s="212">
        <f ca="1">(CB$137*INDEX('Term Pricing'!$W$713:$W$892,MATCH('Project 1'!CB$8,'Term Pricing'!$C$713:$C$892,0))*$E254*$F254)+(CB$137*INDEX('Term Pricing'!$X$713:$X$892,MATCH('Project 1'!CB$8,'Term Pricing'!$C$713:$C$892,0))*$E254*(1-$F254))</f>
        <v>0</v>
      </c>
      <c r="CC254" s="212">
        <f ca="1">(CC$137*INDEX('Term Pricing'!$W$713:$W$892,MATCH('Project 1'!CC$8,'Term Pricing'!$C$713:$C$892,0))*$E254*$F254)+(CC$137*INDEX('Term Pricing'!$X$713:$X$892,MATCH('Project 1'!CC$8,'Term Pricing'!$C$713:$C$892,0))*$E254*(1-$F254))</f>
        <v>0</v>
      </c>
      <c r="CD254" s="212">
        <f ca="1">(CD$137*INDEX('Term Pricing'!$W$713:$W$892,MATCH('Project 1'!CD$8,'Term Pricing'!$C$713:$C$892,0))*$E254*$F254)+(CD$137*INDEX('Term Pricing'!$X$713:$X$892,MATCH('Project 1'!CD$8,'Term Pricing'!$C$713:$C$892,0))*$E254*(1-$F254))</f>
        <v>0</v>
      </c>
      <c r="CE254" s="212">
        <f ca="1">(CE$137*INDEX('Term Pricing'!$W$713:$W$892,MATCH('Project 1'!CE$8,'Term Pricing'!$C$713:$C$892,0))*$E254*$F254)+(CE$137*INDEX('Term Pricing'!$X$713:$X$892,MATCH('Project 1'!CE$8,'Term Pricing'!$C$713:$C$892,0))*$E254*(1-$F254))</f>
        <v>0</v>
      </c>
      <c r="CF254" s="212">
        <f ca="1">(CF$137*INDEX('Term Pricing'!$W$713:$W$892,MATCH('Project 1'!CF$8,'Term Pricing'!$C$713:$C$892,0))*$E254*$F254)+(CF$137*INDEX('Term Pricing'!$X$713:$X$892,MATCH('Project 1'!CF$8,'Term Pricing'!$C$713:$C$892,0))*$E254*(1-$F254))</f>
        <v>0</v>
      </c>
      <c r="CG254" s="212">
        <f ca="1">(CG$137*INDEX('Term Pricing'!$W$713:$W$892,MATCH('Project 1'!CG$8,'Term Pricing'!$C$713:$C$892,0))*$E254*$F254)+(CG$137*INDEX('Term Pricing'!$X$713:$X$892,MATCH('Project 1'!CG$8,'Term Pricing'!$C$713:$C$892,0))*$E254*(1-$F254))</f>
        <v>0</v>
      </c>
      <c r="CH254" s="212">
        <f ca="1">(CH$137*INDEX('Term Pricing'!$W$713:$W$892,MATCH('Project 1'!CH$8,'Term Pricing'!$C$713:$C$892,0))*$E254*$F254)+(CH$137*INDEX('Term Pricing'!$X$713:$X$892,MATCH('Project 1'!CH$8,'Term Pricing'!$C$713:$C$892,0))*$E254*(1-$F254))</f>
        <v>0</v>
      </c>
      <c r="CI254" s="212">
        <f ca="1">(CI$137*INDEX('Term Pricing'!$W$713:$W$892,MATCH('Project 1'!CI$8,'Term Pricing'!$C$713:$C$892,0))*$E254*$F254)+(CI$137*INDEX('Term Pricing'!$X$713:$X$892,MATCH('Project 1'!CI$8,'Term Pricing'!$C$713:$C$892,0))*$E254*(1-$F254))</f>
        <v>0</v>
      </c>
      <c r="CJ254" s="212">
        <f ca="1">(CJ$137*INDEX('Term Pricing'!$W$713:$W$892,MATCH('Project 1'!CJ$8,'Term Pricing'!$C$713:$C$892,0))*$E254*$F254)+(CJ$137*INDEX('Term Pricing'!$X$713:$X$892,MATCH('Project 1'!CJ$8,'Term Pricing'!$C$713:$C$892,0))*$E254*(1-$F254))</f>
        <v>0</v>
      </c>
      <c r="CK254" s="212">
        <f ca="1">(CK$137*INDEX('Term Pricing'!$W$713:$W$892,MATCH('Project 1'!CK$8,'Term Pricing'!$C$713:$C$892,0))*$E254*$F254)+(CK$137*INDEX('Term Pricing'!$X$713:$X$892,MATCH('Project 1'!CK$8,'Term Pricing'!$C$713:$C$892,0))*$E254*(1-$F254))</f>
        <v>0</v>
      </c>
      <c r="CL254" s="212">
        <f ca="1">(CL$137*INDEX('Term Pricing'!$W$713:$W$892,MATCH('Project 1'!CL$8,'Term Pricing'!$C$713:$C$892,0))*$E254*$F254)+(CL$137*INDEX('Term Pricing'!$X$713:$X$892,MATCH('Project 1'!CL$8,'Term Pricing'!$C$713:$C$892,0))*$E254*(1-$F254))</f>
        <v>0</v>
      </c>
      <c r="CM254" s="212">
        <f ca="1">(CM$137*INDEX('Term Pricing'!$W$713:$W$892,MATCH('Project 1'!CM$8,'Term Pricing'!$C$713:$C$892,0))*$E254*$F254)+(CM$137*INDEX('Term Pricing'!$X$713:$X$892,MATCH('Project 1'!CM$8,'Term Pricing'!$C$713:$C$892,0))*$E254*(1-$F254))</f>
        <v>0</v>
      </c>
      <c r="CN254" s="212">
        <f ca="1">(CN$137*INDEX('Term Pricing'!$W$713:$W$892,MATCH('Project 1'!CN$8,'Term Pricing'!$C$713:$C$892,0))*$E254*$F254)+(CN$137*INDEX('Term Pricing'!$X$713:$X$892,MATCH('Project 1'!CN$8,'Term Pricing'!$C$713:$C$892,0))*$E254*(1-$F254))</f>
        <v>0</v>
      </c>
      <c r="CO254" s="212">
        <f ca="1">(CO$137*INDEX('Term Pricing'!$W$713:$W$892,MATCH('Project 1'!CO$8,'Term Pricing'!$C$713:$C$892,0))*$E254*$F254)+(CO$137*INDEX('Term Pricing'!$X$713:$X$892,MATCH('Project 1'!CO$8,'Term Pricing'!$C$713:$C$892,0))*$E254*(1-$F254))</f>
        <v>0</v>
      </c>
      <c r="CP254" s="212">
        <f ca="1">(CP$137*INDEX('Term Pricing'!$W$713:$W$892,MATCH('Project 1'!CP$8,'Term Pricing'!$C$713:$C$892,0))*$E254*$F254)+(CP$137*INDEX('Term Pricing'!$X$713:$X$892,MATCH('Project 1'!CP$8,'Term Pricing'!$C$713:$C$892,0))*$E254*(1-$F254))</f>
        <v>0</v>
      </c>
      <c r="CQ254" s="212">
        <f ca="1">(CQ$137*INDEX('Term Pricing'!$W$713:$W$892,MATCH('Project 1'!CQ$8,'Term Pricing'!$C$713:$C$892,0))*$E254*$F254)+(CQ$137*INDEX('Term Pricing'!$X$713:$X$892,MATCH('Project 1'!CQ$8,'Term Pricing'!$C$713:$C$892,0))*$E254*(1-$F254))</f>
        <v>0</v>
      </c>
      <c r="CR254" s="212">
        <f ca="1">(CR$137*INDEX('Term Pricing'!$W$713:$W$892,MATCH('Project 1'!CR$8,'Term Pricing'!$C$713:$C$892,0))*$E254*$F254)+(CR$137*INDEX('Term Pricing'!$X$713:$X$892,MATCH('Project 1'!CR$8,'Term Pricing'!$C$713:$C$892,0))*$E254*(1-$F254))</f>
        <v>0</v>
      </c>
      <c r="CS254" s="212">
        <f ca="1">(CS$137*INDEX('Term Pricing'!$W$713:$W$892,MATCH('Project 1'!CS$8,'Term Pricing'!$C$713:$C$892,0))*$E254*$F254)+(CS$137*INDEX('Term Pricing'!$X$713:$X$892,MATCH('Project 1'!CS$8,'Term Pricing'!$C$713:$C$892,0))*$E254*(1-$F254))</f>
        <v>0</v>
      </c>
      <c r="CT254" s="212">
        <f ca="1">(CT$137*INDEX('Term Pricing'!$W$713:$W$892,MATCH('Project 1'!CT$8,'Term Pricing'!$C$713:$C$892,0))*$E254*$F254)+(CT$137*INDEX('Term Pricing'!$X$713:$X$892,MATCH('Project 1'!CT$8,'Term Pricing'!$C$713:$C$892,0))*$E254*(1-$F254))</f>
        <v>0</v>
      </c>
      <c r="CU254" s="212">
        <f ca="1">(CU$137*INDEX('Term Pricing'!$W$713:$W$892,MATCH('Project 1'!CU$8,'Term Pricing'!$C$713:$C$892,0))*$E254*$F254)+(CU$137*INDEX('Term Pricing'!$X$713:$X$892,MATCH('Project 1'!CU$8,'Term Pricing'!$C$713:$C$892,0))*$E254*(1-$F254))</f>
        <v>0</v>
      </c>
      <c r="CV254" s="212">
        <f ca="1">(CV$137*INDEX('Term Pricing'!$W$713:$W$892,MATCH('Project 1'!CV$8,'Term Pricing'!$C$713:$C$892,0))*$E254*$F254)+(CV$137*INDEX('Term Pricing'!$X$713:$X$892,MATCH('Project 1'!CV$8,'Term Pricing'!$C$713:$C$892,0))*$E254*(1-$F254))</f>
        <v>0</v>
      </c>
      <c r="CW254" s="212">
        <f ca="1">(CW$137*INDEX('Term Pricing'!$W$713:$W$892,MATCH('Project 1'!CW$8,'Term Pricing'!$C$713:$C$892,0))*$E254*$F254)+(CW$137*INDEX('Term Pricing'!$X$713:$X$892,MATCH('Project 1'!CW$8,'Term Pricing'!$C$713:$C$892,0))*$E254*(1-$F254))</f>
        <v>0</v>
      </c>
      <c r="CX254" s="212">
        <f ca="1">(CX$137*INDEX('Term Pricing'!$W$713:$W$892,MATCH('Project 1'!CX$8,'Term Pricing'!$C$713:$C$892,0))*$E254*$F254)+(CX$137*INDEX('Term Pricing'!$X$713:$X$892,MATCH('Project 1'!CX$8,'Term Pricing'!$C$713:$C$892,0))*$E254*(1-$F254))</f>
        <v>0</v>
      </c>
      <c r="CY254" s="212">
        <f ca="1">(CY$137*INDEX('Term Pricing'!$W$713:$W$892,MATCH('Project 1'!CY$8,'Term Pricing'!$C$713:$C$892,0))*$E254*$F254)+(CY$137*INDEX('Term Pricing'!$X$713:$X$892,MATCH('Project 1'!CY$8,'Term Pricing'!$C$713:$C$892,0))*$E254*(1-$F254))</f>
        <v>0</v>
      </c>
      <c r="CZ254" s="212">
        <f ca="1">(CZ$137*INDEX('Term Pricing'!$W$713:$W$892,MATCH('Project 1'!CZ$8,'Term Pricing'!$C$713:$C$892,0))*$E254*$F254)+(CZ$137*INDEX('Term Pricing'!$X$713:$X$892,MATCH('Project 1'!CZ$8,'Term Pricing'!$C$713:$C$892,0))*$E254*(1-$F254))</f>
        <v>0</v>
      </c>
      <c r="DA254" s="212">
        <f ca="1">(DA$137*INDEX('Term Pricing'!$W$713:$W$892,MATCH('Project 1'!DA$8,'Term Pricing'!$C$713:$C$892,0))*$E254*$F254)+(DA$137*INDEX('Term Pricing'!$X$713:$X$892,MATCH('Project 1'!DA$8,'Term Pricing'!$C$713:$C$892,0))*$E254*(1-$F254))</f>
        <v>0</v>
      </c>
      <c r="DB254" s="212">
        <f ca="1">(DB$137*INDEX('Term Pricing'!$W$713:$W$892,MATCH('Project 1'!DB$8,'Term Pricing'!$C$713:$C$892,0))*$E254*$F254)+(DB$137*INDEX('Term Pricing'!$X$713:$X$892,MATCH('Project 1'!DB$8,'Term Pricing'!$C$713:$C$892,0))*$E254*(1-$F254))</f>
        <v>0</v>
      </c>
      <c r="DC254" s="212">
        <f ca="1">(DC$137*INDEX('Term Pricing'!$W$713:$W$892,MATCH('Project 1'!DC$8,'Term Pricing'!$C$713:$C$892,0))*$E254*$F254)+(DC$137*INDEX('Term Pricing'!$X$713:$X$892,MATCH('Project 1'!DC$8,'Term Pricing'!$C$713:$C$892,0))*$E254*(1-$F254))</f>
        <v>0</v>
      </c>
      <c r="DD254" s="212">
        <f ca="1">(DD$137*INDEX('Term Pricing'!$W$713:$W$892,MATCH('Project 1'!DD$8,'Term Pricing'!$C$713:$C$892,0))*$E254*$F254)+(DD$137*INDEX('Term Pricing'!$X$713:$X$892,MATCH('Project 1'!DD$8,'Term Pricing'!$C$713:$C$892,0))*$E254*(1-$F254))</f>
        <v>0</v>
      </c>
      <c r="DE254" s="212">
        <f ca="1">(DE$137*INDEX('Term Pricing'!$W$713:$W$892,MATCH('Project 1'!DE$8,'Term Pricing'!$C$713:$C$892,0))*$E254*$F254)+(DE$137*INDEX('Term Pricing'!$X$713:$X$892,MATCH('Project 1'!DE$8,'Term Pricing'!$C$713:$C$892,0))*$E254*(1-$F254))</f>
        <v>0</v>
      </c>
      <c r="DF254" s="212">
        <f ca="1">(DF$137*INDEX('Term Pricing'!$W$713:$W$892,MATCH('Project 1'!DF$8,'Term Pricing'!$C$713:$C$892,0))*$E254*$F254)+(DF$137*INDEX('Term Pricing'!$X$713:$X$892,MATCH('Project 1'!DF$8,'Term Pricing'!$C$713:$C$892,0))*$E254*(1-$F254))</f>
        <v>0</v>
      </c>
      <c r="DG254" s="212">
        <f ca="1">(DG$137*INDEX('Term Pricing'!$W$713:$W$892,MATCH('Project 1'!DG$8,'Term Pricing'!$C$713:$C$892,0))*$E254*$F254)+(DG$137*INDEX('Term Pricing'!$X$713:$X$892,MATCH('Project 1'!DG$8,'Term Pricing'!$C$713:$C$892,0))*$E254*(1-$F254))</f>
        <v>0</v>
      </c>
      <c r="DH254" s="212">
        <f ca="1">(DH$137*INDEX('Term Pricing'!$W$713:$W$892,MATCH('Project 1'!DH$8,'Term Pricing'!$C$713:$C$892,0))*$E254*$F254)+(DH$137*INDEX('Term Pricing'!$X$713:$X$892,MATCH('Project 1'!DH$8,'Term Pricing'!$C$713:$C$892,0))*$E254*(1-$F254))</f>
        <v>0</v>
      </c>
      <c r="DI254" s="212">
        <f ca="1">(DI$137*INDEX('Term Pricing'!$W$713:$W$892,MATCH('Project 1'!DI$8,'Term Pricing'!$C$713:$C$892,0))*$E254*$F254)+(DI$137*INDEX('Term Pricing'!$X$713:$X$892,MATCH('Project 1'!DI$8,'Term Pricing'!$C$713:$C$892,0))*$E254*(1-$F254))</f>
        <v>0</v>
      </c>
      <c r="DJ254" s="212">
        <f ca="1">(DJ$137*INDEX('Term Pricing'!$W$713:$W$892,MATCH('Project 1'!DJ$8,'Term Pricing'!$C$713:$C$892,0))*$E254*$F254)+(DJ$137*INDEX('Term Pricing'!$X$713:$X$892,MATCH('Project 1'!DJ$8,'Term Pricing'!$C$713:$C$892,0))*$E254*(1-$F254))</f>
        <v>0</v>
      </c>
      <c r="DK254" s="212">
        <f ca="1">(DK$137*INDEX('Term Pricing'!$W$713:$W$892,MATCH('Project 1'!DK$8,'Term Pricing'!$C$713:$C$892,0))*$E254*$F254)+(DK$137*INDEX('Term Pricing'!$X$713:$X$892,MATCH('Project 1'!DK$8,'Term Pricing'!$C$713:$C$892,0))*$E254*(1-$F254))</f>
        <v>0</v>
      </c>
      <c r="DL254" s="212">
        <f ca="1">(DL$137*INDEX('Term Pricing'!$W$713:$W$892,MATCH('Project 1'!DL$8,'Term Pricing'!$C$713:$C$892,0))*$E254*$F254)+(DL$137*INDEX('Term Pricing'!$X$713:$X$892,MATCH('Project 1'!DL$8,'Term Pricing'!$C$713:$C$892,0))*$E254*(1-$F254))</f>
        <v>0</v>
      </c>
      <c r="DM254" s="212">
        <f ca="1">(DM$137*INDEX('Term Pricing'!$W$713:$W$892,MATCH('Project 1'!DM$8,'Term Pricing'!$C$713:$C$892,0))*$E254*$F254)+(DM$137*INDEX('Term Pricing'!$X$713:$X$892,MATCH('Project 1'!DM$8,'Term Pricing'!$C$713:$C$892,0))*$E254*(1-$F254))</f>
        <v>0</v>
      </c>
      <c r="DN254" s="212">
        <f ca="1">(DN$137*INDEX('Term Pricing'!$W$713:$W$892,MATCH('Project 1'!DN$8,'Term Pricing'!$C$713:$C$892,0))*$E254*$F254)+(DN$137*INDEX('Term Pricing'!$X$713:$X$892,MATCH('Project 1'!DN$8,'Term Pricing'!$C$713:$C$892,0))*$E254*(1-$F254))</f>
        <v>0</v>
      </c>
      <c r="DO254" s="212">
        <f ca="1">(DO$137*INDEX('Term Pricing'!$W$713:$W$892,MATCH('Project 1'!DO$8,'Term Pricing'!$C$713:$C$892,0))*$E254*$F254)+(DO$137*INDEX('Term Pricing'!$X$713:$X$892,MATCH('Project 1'!DO$8,'Term Pricing'!$C$713:$C$892,0))*$E254*(1-$F254))</f>
        <v>0</v>
      </c>
      <c r="DP254" s="212">
        <f ca="1">(DP$137*INDEX('Term Pricing'!$W$713:$W$892,MATCH('Project 1'!DP$8,'Term Pricing'!$C$713:$C$892,0))*$E254*$F254)+(DP$137*INDEX('Term Pricing'!$X$713:$X$892,MATCH('Project 1'!DP$8,'Term Pricing'!$C$713:$C$892,0))*$E254*(1-$F254))</f>
        <v>0</v>
      </c>
      <c r="DQ254" s="212">
        <f ca="1">(DQ$137*INDEX('Term Pricing'!$W$713:$W$892,MATCH('Project 1'!DQ$8,'Term Pricing'!$C$713:$C$892,0))*$E254*$F254)+(DQ$137*INDEX('Term Pricing'!$X$713:$X$892,MATCH('Project 1'!DQ$8,'Term Pricing'!$C$713:$C$892,0))*$E254*(1-$F254))</f>
        <v>0</v>
      </c>
      <c r="DR254" s="212">
        <f ca="1">(DR$137*INDEX('Term Pricing'!$W$713:$W$892,MATCH('Project 1'!DR$8,'Term Pricing'!$C$713:$C$892,0))*$E254*$F254)+(DR$137*INDEX('Term Pricing'!$X$713:$X$892,MATCH('Project 1'!DR$8,'Term Pricing'!$C$713:$C$892,0))*$E254*(1-$F254))</f>
        <v>0</v>
      </c>
      <c r="DS254" s="212">
        <f ca="1">(DS$137*INDEX('Term Pricing'!$W$713:$W$892,MATCH('Project 1'!DS$8,'Term Pricing'!$C$713:$C$892,0))*$E254*$F254)+(DS$137*INDEX('Term Pricing'!$X$713:$X$892,MATCH('Project 1'!DS$8,'Term Pricing'!$C$713:$C$892,0))*$E254*(1-$F254))</f>
        <v>0</v>
      </c>
      <c r="DT254" s="212">
        <f ca="1">(DT$137*INDEX('Term Pricing'!$W$713:$W$892,MATCH('Project 1'!DT$8,'Term Pricing'!$C$713:$C$892,0))*$E254*$F254)+(DT$137*INDEX('Term Pricing'!$X$713:$X$892,MATCH('Project 1'!DT$8,'Term Pricing'!$C$713:$C$892,0))*$E254*(1-$F254))</f>
        <v>0</v>
      </c>
      <c r="DU254" s="212">
        <f ca="1">(DU$137*INDEX('Term Pricing'!$W$713:$W$892,MATCH('Project 1'!DU$8,'Term Pricing'!$C$713:$C$892,0))*$E254*$F254)+(DU$137*INDEX('Term Pricing'!$X$713:$X$892,MATCH('Project 1'!DU$8,'Term Pricing'!$C$713:$C$892,0))*$E254*(1-$F254))</f>
        <v>0</v>
      </c>
      <c r="DV254" s="212">
        <f ca="1">(DV$137*INDEX('Term Pricing'!$W$713:$W$892,MATCH('Project 1'!DV$8,'Term Pricing'!$C$713:$C$892,0))*$E254*$F254)+(DV$137*INDEX('Term Pricing'!$X$713:$X$892,MATCH('Project 1'!DV$8,'Term Pricing'!$C$713:$C$892,0))*$E254*(1-$F254))</f>
        <v>0</v>
      </c>
      <c r="DW254" s="212">
        <f ca="1">(DW$137*INDEX('Term Pricing'!$W$713:$W$892,MATCH('Project 1'!DW$8,'Term Pricing'!$C$713:$C$892,0))*$E254*$F254)+(DW$137*INDEX('Term Pricing'!$X$713:$X$892,MATCH('Project 1'!DW$8,'Term Pricing'!$C$713:$C$892,0))*$E254*(1-$F254))</f>
        <v>0</v>
      </c>
      <c r="DX254" s="212">
        <f ca="1">(DX$137*INDEX('Term Pricing'!$W$713:$W$892,MATCH('Project 1'!DX$8,'Term Pricing'!$C$713:$C$892,0))*$E254*$F254)+(DX$137*INDEX('Term Pricing'!$X$713:$X$892,MATCH('Project 1'!DX$8,'Term Pricing'!$C$713:$C$892,0))*$E254*(1-$F254))</f>
        <v>0</v>
      </c>
      <c r="DY254" s="212">
        <f ca="1">(DY$137*INDEX('Term Pricing'!$W$713:$W$892,MATCH('Project 1'!DY$8,'Term Pricing'!$C$713:$C$892,0))*$E254*$F254)+(DY$137*INDEX('Term Pricing'!$X$713:$X$892,MATCH('Project 1'!DY$8,'Term Pricing'!$C$713:$C$892,0))*$E254*(1-$F254))</f>
        <v>0</v>
      </c>
      <c r="DZ254" s="212">
        <f ca="1">(DZ$137*INDEX('Term Pricing'!$W$713:$W$892,MATCH('Project 1'!DZ$8,'Term Pricing'!$C$713:$C$892,0))*$E254*$F254)+(DZ$137*INDEX('Term Pricing'!$X$713:$X$892,MATCH('Project 1'!DZ$8,'Term Pricing'!$C$713:$C$892,0))*$E254*(1-$F254))</f>
        <v>0</v>
      </c>
    </row>
    <row r="255" spans="1:130" outlineLevel="1">
      <c r="A255" s="151"/>
      <c r="C255" s="34" t="s">
        <v>84</v>
      </c>
      <c r="E255" s="70">
        <f>Inputs!H177</f>
        <v>0</v>
      </c>
      <c r="F255" s="70">
        <f>Inputs!I177</f>
        <v>0</v>
      </c>
      <c r="G255" s="54" t="s">
        <v>83</v>
      </c>
      <c r="H255" s="279">
        <f ca="1">IFERROR(SUM($J255:$DZ255)/(SUM($J$137:$DZ$137)*E255),0)</f>
        <v>0</v>
      </c>
      <c r="I255" s="29"/>
      <c r="J255" s="212">
        <f ca="1">(J$137*INDEX('Term Pricing'!$W$898:$W$1077,MATCH('Project 1'!J$8,'Term Pricing'!$C$898:$C$1077,0))*$E255*$F255)+(J$137*INDEX('Term Pricing'!$X$898:$X$1077,MATCH('Project 1'!J$8,'Term Pricing'!$C$898:$C$1077,0))*$E255*(1-$F255))</f>
        <v>0</v>
      </c>
      <c r="K255" s="212">
        <f ca="1">(K$137*INDEX('Term Pricing'!$W$898:$W$1077,MATCH('Project 1'!K$8,'Term Pricing'!$C$898:$C$1077,0))*$E255*$F255)+(K$137*INDEX('Term Pricing'!$X$898:$X$1077,MATCH('Project 1'!K$8,'Term Pricing'!$C$898:$C$1077,0))*$E255*(1-$F255))</f>
        <v>0</v>
      </c>
      <c r="L255" s="212">
        <f ca="1">(L$137*INDEX('Term Pricing'!$W$898:$W$1077,MATCH('Project 1'!L$8,'Term Pricing'!$C$898:$C$1077,0))*$E255*$F255)+(L$137*INDEX('Term Pricing'!$X$898:$X$1077,MATCH('Project 1'!L$8,'Term Pricing'!$C$898:$C$1077,0))*$E255*(1-$F255))</f>
        <v>0</v>
      </c>
      <c r="M255" s="212">
        <f ca="1">(M$137*INDEX('Term Pricing'!$W$898:$W$1077,MATCH('Project 1'!M$8,'Term Pricing'!$C$898:$C$1077,0))*$E255*$F255)+(M$137*INDEX('Term Pricing'!$X$898:$X$1077,MATCH('Project 1'!M$8,'Term Pricing'!$C$898:$C$1077,0))*$E255*(1-$F255))</f>
        <v>0</v>
      </c>
      <c r="N255" s="212">
        <f ca="1">(N$137*INDEX('Term Pricing'!$W$898:$W$1077,MATCH('Project 1'!N$8,'Term Pricing'!$C$898:$C$1077,0))*$E255*$F255)+(N$137*INDEX('Term Pricing'!$X$898:$X$1077,MATCH('Project 1'!N$8,'Term Pricing'!$C$898:$C$1077,0))*$E255*(1-$F255))</f>
        <v>0</v>
      </c>
      <c r="O255" s="212">
        <f ca="1">(O$137*INDEX('Term Pricing'!$W$898:$W$1077,MATCH('Project 1'!O$8,'Term Pricing'!$C$898:$C$1077,0))*$E255*$F255)+(O$137*INDEX('Term Pricing'!$X$898:$X$1077,MATCH('Project 1'!O$8,'Term Pricing'!$C$898:$C$1077,0))*$E255*(1-$F255))</f>
        <v>0</v>
      </c>
      <c r="P255" s="212">
        <f ca="1">(P$137*INDEX('Term Pricing'!$W$898:$W$1077,MATCH('Project 1'!P$8,'Term Pricing'!$C$898:$C$1077,0))*$E255*$F255)+(P$137*INDEX('Term Pricing'!$X$898:$X$1077,MATCH('Project 1'!P$8,'Term Pricing'!$C$898:$C$1077,0))*$E255*(1-$F255))</f>
        <v>0</v>
      </c>
      <c r="Q255" s="212">
        <f ca="1">(Q$137*INDEX('Term Pricing'!$W$898:$W$1077,MATCH('Project 1'!Q$8,'Term Pricing'!$C$898:$C$1077,0))*$E255*$F255)+(Q$137*INDEX('Term Pricing'!$X$898:$X$1077,MATCH('Project 1'!Q$8,'Term Pricing'!$C$898:$C$1077,0))*$E255*(1-$F255))</f>
        <v>0</v>
      </c>
      <c r="R255" s="212">
        <f ca="1">(R$137*INDEX('Term Pricing'!$W$898:$W$1077,MATCH('Project 1'!R$8,'Term Pricing'!$C$898:$C$1077,0))*$E255*$F255)+(R$137*INDEX('Term Pricing'!$X$898:$X$1077,MATCH('Project 1'!R$8,'Term Pricing'!$C$898:$C$1077,0))*$E255*(1-$F255))</f>
        <v>0</v>
      </c>
      <c r="S255" s="212">
        <f ca="1">(S$137*INDEX('Term Pricing'!$W$898:$W$1077,MATCH('Project 1'!S$8,'Term Pricing'!$C$898:$C$1077,0))*$E255*$F255)+(S$137*INDEX('Term Pricing'!$X$898:$X$1077,MATCH('Project 1'!S$8,'Term Pricing'!$C$898:$C$1077,0))*$E255*(1-$F255))</f>
        <v>0</v>
      </c>
      <c r="T255" s="212">
        <f ca="1">(T$137*INDEX('Term Pricing'!$W$898:$W$1077,MATCH('Project 1'!T$8,'Term Pricing'!$C$898:$C$1077,0))*$E255*$F255)+(T$137*INDEX('Term Pricing'!$X$898:$X$1077,MATCH('Project 1'!T$8,'Term Pricing'!$C$898:$C$1077,0))*$E255*(1-$F255))</f>
        <v>0</v>
      </c>
      <c r="U255" s="212">
        <f ca="1">(U$137*INDEX('Term Pricing'!$W$898:$W$1077,MATCH('Project 1'!U$8,'Term Pricing'!$C$898:$C$1077,0))*$E255*$F255)+(U$137*INDEX('Term Pricing'!$X$898:$X$1077,MATCH('Project 1'!U$8,'Term Pricing'!$C$898:$C$1077,0))*$E255*(1-$F255))</f>
        <v>0</v>
      </c>
      <c r="V255" s="212">
        <f ca="1">(V$137*INDEX('Term Pricing'!$W$898:$W$1077,MATCH('Project 1'!V$8,'Term Pricing'!$C$898:$C$1077,0))*$E255*$F255)+(V$137*INDEX('Term Pricing'!$X$898:$X$1077,MATCH('Project 1'!V$8,'Term Pricing'!$C$898:$C$1077,0))*$E255*(1-$F255))</f>
        <v>0</v>
      </c>
      <c r="W255" s="212">
        <f ca="1">(W$137*INDEX('Term Pricing'!$W$898:$W$1077,MATCH('Project 1'!W$8,'Term Pricing'!$C$898:$C$1077,0))*$E255*$F255)+(W$137*INDEX('Term Pricing'!$X$898:$X$1077,MATCH('Project 1'!W$8,'Term Pricing'!$C$898:$C$1077,0))*$E255*(1-$F255))</f>
        <v>0</v>
      </c>
      <c r="X255" s="212">
        <f ca="1">(X$137*INDEX('Term Pricing'!$W$898:$W$1077,MATCH('Project 1'!X$8,'Term Pricing'!$C$898:$C$1077,0))*$E255*$F255)+(X$137*INDEX('Term Pricing'!$X$898:$X$1077,MATCH('Project 1'!X$8,'Term Pricing'!$C$898:$C$1077,0))*$E255*(1-$F255))</f>
        <v>0</v>
      </c>
      <c r="Y255" s="212">
        <f ca="1">(Y$137*INDEX('Term Pricing'!$W$898:$W$1077,MATCH('Project 1'!Y$8,'Term Pricing'!$C$898:$C$1077,0))*$E255*$F255)+(Y$137*INDEX('Term Pricing'!$X$898:$X$1077,MATCH('Project 1'!Y$8,'Term Pricing'!$C$898:$C$1077,0))*$E255*(1-$F255))</f>
        <v>0</v>
      </c>
      <c r="Z255" s="212">
        <f ca="1">(Z$137*INDEX('Term Pricing'!$W$898:$W$1077,MATCH('Project 1'!Z$8,'Term Pricing'!$C$898:$C$1077,0))*$E255*$F255)+(Z$137*INDEX('Term Pricing'!$X$898:$X$1077,MATCH('Project 1'!Z$8,'Term Pricing'!$C$898:$C$1077,0))*$E255*(1-$F255))</f>
        <v>0</v>
      </c>
      <c r="AA255" s="212">
        <f ca="1">(AA$137*INDEX('Term Pricing'!$W$898:$W$1077,MATCH('Project 1'!AA$8,'Term Pricing'!$C$898:$C$1077,0))*$E255*$F255)+(AA$137*INDEX('Term Pricing'!$X$898:$X$1077,MATCH('Project 1'!AA$8,'Term Pricing'!$C$898:$C$1077,0))*$E255*(1-$F255))</f>
        <v>0</v>
      </c>
      <c r="AB255" s="212">
        <f ca="1">(AB$137*INDEX('Term Pricing'!$W$898:$W$1077,MATCH('Project 1'!AB$8,'Term Pricing'!$C$898:$C$1077,0))*$E255*$F255)+(AB$137*INDEX('Term Pricing'!$X$898:$X$1077,MATCH('Project 1'!AB$8,'Term Pricing'!$C$898:$C$1077,0))*$E255*(1-$F255))</f>
        <v>0</v>
      </c>
      <c r="AC255" s="212">
        <f ca="1">(AC$137*INDEX('Term Pricing'!$W$898:$W$1077,MATCH('Project 1'!AC$8,'Term Pricing'!$C$898:$C$1077,0))*$E255*$F255)+(AC$137*INDEX('Term Pricing'!$X$898:$X$1077,MATCH('Project 1'!AC$8,'Term Pricing'!$C$898:$C$1077,0))*$E255*(1-$F255))</f>
        <v>0</v>
      </c>
      <c r="AD255" s="212">
        <f ca="1">(AD$137*INDEX('Term Pricing'!$W$898:$W$1077,MATCH('Project 1'!AD$8,'Term Pricing'!$C$898:$C$1077,0))*$E255*$F255)+(AD$137*INDEX('Term Pricing'!$X$898:$X$1077,MATCH('Project 1'!AD$8,'Term Pricing'!$C$898:$C$1077,0))*$E255*(1-$F255))</f>
        <v>0</v>
      </c>
      <c r="AE255" s="212">
        <f ca="1">(AE$137*INDEX('Term Pricing'!$W$898:$W$1077,MATCH('Project 1'!AE$8,'Term Pricing'!$C$898:$C$1077,0))*$E255*$F255)+(AE$137*INDEX('Term Pricing'!$X$898:$X$1077,MATCH('Project 1'!AE$8,'Term Pricing'!$C$898:$C$1077,0))*$E255*(1-$F255))</f>
        <v>0</v>
      </c>
      <c r="AF255" s="212">
        <f ca="1">(AF$137*INDEX('Term Pricing'!$W$898:$W$1077,MATCH('Project 1'!AF$8,'Term Pricing'!$C$898:$C$1077,0))*$E255*$F255)+(AF$137*INDEX('Term Pricing'!$X$898:$X$1077,MATCH('Project 1'!AF$8,'Term Pricing'!$C$898:$C$1077,0))*$E255*(1-$F255))</f>
        <v>0</v>
      </c>
      <c r="AG255" s="212">
        <f ca="1">(AG$137*INDEX('Term Pricing'!$W$898:$W$1077,MATCH('Project 1'!AG$8,'Term Pricing'!$C$898:$C$1077,0))*$E255*$F255)+(AG$137*INDEX('Term Pricing'!$X$898:$X$1077,MATCH('Project 1'!AG$8,'Term Pricing'!$C$898:$C$1077,0))*$E255*(1-$F255))</f>
        <v>0</v>
      </c>
      <c r="AH255" s="212">
        <f ca="1">(AH$137*INDEX('Term Pricing'!$W$898:$W$1077,MATCH('Project 1'!AH$8,'Term Pricing'!$C$898:$C$1077,0))*$E255*$F255)+(AH$137*INDEX('Term Pricing'!$X$898:$X$1077,MATCH('Project 1'!AH$8,'Term Pricing'!$C$898:$C$1077,0))*$E255*(1-$F255))</f>
        <v>0</v>
      </c>
      <c r="AI255" s="212">
        <f ca="1">(AI$137*INDEX('Term Pricing'!$W$898:$W$1077,MATCH('Project 1'!AI$8,'Term Pricing'!$C$898:$C$1077,0))*$E255*$F255)+(AI$137*INDEX('Term Pricing'!$X$898:$X$1077,MATCH('Project 1'!AI$8,'Term Pricing'!$C$898:$C$1077,0))*$E255*(1-$F255))</f>
        <v>0</v>
      </c>
      <c r="AJ255" s="212">
        <f ca="1">(AJ$137*INDEX('Term Pricing'!$W$898:$W$1077,MATCH('Project 1'!AJ$8,'Term Pricing'!$C$898:$C$1077,0))*$E255*$F255)+(AJ$137*INDEX('Term Pricing'!$X$898:$X$1077,MATCH('Project 1'!AJ$8,'Term Pricing'!$C$898:$C$1077,0))*$E255*(1-$F255))</f>
        <v>0</v>
      </c>
      <c r="AK255" s="212">
        <f ca="1">(AK$137*INDEX('Term Pricing'!$W$898:$W$1077,MATCH('Project 1'!AK$8,'Term Pricing'!$C$898:$C$1077,0))*$E255*$F255)+(AK$137*INDEX('Term Pricing'!$X$898:$X$1077,MATCH('Project 1'!AK$8,'Term Pricing'!$C$898:$C$1077,0))*$E255*(1-$F255))</f>
        <v>0</v>
      </c>
      <c r="AL255" s="212">
        <f ca="1">(AL$137*INDEX('Term Pricing'!$W$898:$W$1077,MATCH('Project 1'!AL$8,'Term Pricing'!$C$898:$C$1077,0))*$E255*$F255)+(AL$137*INDEX('Term Pricing'!$X$898:$X$1077,MATCH('Project 1'!AL$8,'Term Pricing'!$C$898:$C$1077,0))*$E255*(1-$F255))</f>
        <v>0</v>
      </c>
      <c r="AM255" s="212">
        <f ca="1">(AM$137*INDEX('Term Pricing'!$W$898:$W$1077,MATCH('Project 1'!AM$8,'Term Pricing'!$C$898:$C$1077,0))*$E255*$F255)+(AM$137*INDEX('Term Pricing'!$X$898:$X$1077,MATCH('Project 1'!AM$8,'Term Pricing'!$C$898:$C$1077,0))*$E255*(1-$F255))</f>
        <v>0</v>
      </c>
      <c r="AN255" s="212">
        <f ca="1">(AN$137*INDEX('Term Pricing'!$W$898:$W$1077,MATCH('Project 1'!AN$8,'Term Pricing'!$C$898:$C$1077,0))*$E255*$F255)+(AN$137*INDEX('Term Pricing'!$X$898:$X$1077,MATCH('Project 1'!AN$8,'Term Pricing'!$C$898:$C$1077,0))*$E255*(1-$F255))</f>
        <v>0</v>
      </c>
      <c r="AO255" s="212">
        <f ca="1">(AO$137*INDEX('Term Pricing'!$W$898:$W$1077,MATCH('Project 1'!AO$8,'Term Pricing'!$C$898:$C$1077,0))*$E255*$F255)+(AO$137*INDEX('Term Pricing'!$X$898:$X$1077,MATCH('Project 1'!AO$8,'Term Pricing'!$C$898:$C$1077,0))*$E255*(1-$F255))</f>
        <v>0</v>
      </c>
      <c r="AP255" s="212">
        <f ca="1">(AP$137*INDEX('Term Pricing'!$W$898:$W$1077,MATCH('Project 1'!AP$8,'Term Pricing'!$C$898:$C$1077,0))*$E255*$F255)+(AP$137*INDEX('Term Pricing'!$X$898:$X$1077,MATCH('Project 1'!AP$8,'Term Pricing'!$C$898:$C$1077,0))*$E255*(1-$F255))</f>
        <v>0</v>
      </c>
      <c r="AQ255" s="212">
        <f ca="1">(AQ$137*INDEX('Term Pricing'!$W$898:$W$1077,MATCH('Project 1'!AQ$8,'Term Pricing'!$C$898:$C$1077,0))*$E255*$F255)+(AQ$137*INDEX('Term Pricing'!$X$898:$X$1077,MATCH('Project 1'!AQ$8,'Term Pricing'!$C$898:$C$1077,0))*$E255*(1-$F255))</f>
        <v>0</v>
      </c>
      <c r="AR255" s="212">
        <f ca="1">(AR$137*INDEX('Term Pricing'!$W$898:$W$1077,MATCH('Project 1'!AR$8,'Term Pricing'!$C$898:$C$1077,0))*$E255*$F255)+(AR$137*INDEX('Term Pricing'!$X$898:$X$1077,MATCH('Project 1'!AR$8,'Term Pricing'!$C$898:$C$1077,0))*$E255*(1-$F255))</f>
        <v>0</v>
      </c>
      <c r="AS255" s="212">
        <f ca="1">(AS$137*INDEX('Term Pricing'!$W$898:$W$1077,MATCH('Project 1'!AS$8,'Term Pricing'!$C$898:$C$1077,0))*$E255*$F255)+(AS$137*INDEX('Term Pricing'!$X$898:$X$1077,MATCH('Project 1'!AS$8,'Term Pricing'!$C$898:$C$1077,0))*$E255*(1-$F255))</f>
        <v>0</v>
      </c>
      <c r="AT255" s="212">
        <f ca="1">(AT$137*INDEX('Term Pricing'!$W$898:$W$1077,MATCH('Project 1'!AT$8,'Term Pricing'!$C$898:$C$1077,0))*$E255*$F255)+(AT$137*INDEX('Term Pricing'!$X$898:$X$1077,MATCH('Project 1'!AT$8,'Term Pricing'!$C$898:$C$1077,0))*$E255*(1-$F255))</f>
        <v>0</v>
      </c>
      <c r="AU255" s="212">
        <f ca="1">(AU$137*INDEX('Term Pricing'!$W$898:$W$1077,MATCH('Project 1'!AU$8,'Term Pricing'!$C$898:$C$1077,0))*$E255*$F255)+(AU$137*INDEX('Term Pricing'!$X$898:$X$1077,MATCH('Project 1'!AU$8,'Term Pricing'!$C$898:$C$1077,0))*$E255*(1-$F255))</f>
        <v>0</v>
      </c>
      <c r="AV255" s="212">
        <f ca="1">(AV$137*INDEX('Term Pricing'!$W$898:$W$1077,MATCH('Project 1'!AV$8,'Term Pricing'!$C$898:$C$1077,0))*$E255*$F255)+(AV$137*INDEX('Term Pricing'!$X$898:$X$1077,MATCH('Project 1'!AV$8,'Term Pricing'!$C$898:$C$1077,0))*$E255*(1-$F255))</f>
        <v>0</v>
      </c>
      <c r="AW255" s="212">
        <f ca="1">(AW$137*INDEX('Term Pricing'!$W$898:$W$1077,MATCH('Project 1'!AW$8,'Term Pricing'!$C$898:$C$1077,0))*$E255*$F255)+(AW$137*INDEX('Term Pricing'!$X$898:$X$1077,MATCH('Project 1'!AW$8,'Term Pricing'!$C$898:$C$1077,0))*$E255*(1-$F255))</f>
        <v>0</v>
      </c>
      <c r="AX255" s="212">
        <f ca="1">(AX$137*INDEX('Term Pricing'!$W$898:$W$1077,MATCH('Project 1'!AX$8,'Term Pricing'!$C$898:$C$1077,0))*$E255*$F255)+(AX$137*INDEX('Term Pricing'!$X$898:$X$1077,MATCH('Project 1'!AX$8,'Term Pricing'!$C$898:$C$1077,0))*$E255*(1-$F255))</f>
        <v>0</v>
      </c>
      <c r="AY255" s="212">
        <f ca="1">(AY$137*INDEX('Term Pricing'!$W$898:$W$1077,MATCH('Project 1'!AY$8,'Term Pricing'!$C$898:$C$1077,0))*$E255*$F255)+(AY$137*INDEX('Term Pricing'!$X$898:$X$1077,MATCH('Project 1'!AY$8,'Term Pricing'!$C$898:$C$1077,0))*$E255*(1-$F255))</f>
        <v>0</v>
      </c>
      <c r="AZ255" s="212">
        <f ca="1">(AZ$137*INDEX('Term Pricing'!$W$898:$W$1077,MATCH('Project 1'!AZ$8,'Term Pricing'!$C$898:$C$1077,0))*$E255*$F255)+(AZ$137*INDEX('Term Pricing'!$X$898:$X$1077,MATCH('Project 1'!AZ$8,'Term Pricing'!$C$898:$C$1077,0))*$E255*(1-$F255))</f>
        <v>0</v>
      </c>
      <c r="BA255" s="212">
        <f ca="1">(BA$137*INDEX('Term Pricing'!$W$898:$W$1077,MATCH('Project 1'!BA$8,'Term Pricing'!$C$898:$C$1077,0))*$E255*$F255)+(BA$137*INDEX('Term Pricing'!$X$898:$X$1077,MATCH('Project 1'!BA$8,'Term Pricing'!$C$898:$C$1077,0))*$E255*(1-$F255))</f>
        <v>0</v>
      </c>
      <c r="BB255" s="212">
        <f ca="1">(BB$137*INDEX('Term Pricing'!$W$898:$W$1077,MATCH('Project 1'!BB$8,'Term Pricing'!$C$898:$C$1077,0))*$E255*$F255)+(BB$137*INDEX('Term Pricing'!$X$898:$X$1077,MATCH('Project 1'!BB$8,'Term Pricing'!$C$898:$C$1077,0))*$E255*(1-$F255))</f>
        <v>0</v>
      </c>
      <c r="BC255" s="212">
        <f ca="1">(BC$137*INDEX('Term Pricing'!$W$898:$W$1077,MATCH('Project 1'!BC$8,'Term Pricing'!$C$898:$C$1077,0))*$E255*$F255)+(BC$137*INDEX('Term Pricing'!$X$898:$X$1077,MATCH('Project 1'!BC$8,'Term Pricing'!$C$898:$C$1077,0))*$E255*(1-$F255))</f>
        <v>0</v>
      </c>
      <c r="BD255" s="212">
        <f ca="1">(BD$137*INDEX('Term Pricing'!$W$898:$W$1077,MATCH('Project 1'!BD$8,'Term Pricing'!$C$898:$C$1077,0))*$E255*$F255)+(BD$137*INDEX('Term Pricing'!$X$898:$X$1077,MATCH('Project 1'!BD$8,'Term Pricing'!$C$898:$C$1077,0))*$E255*(1-$F255))</f>
        <v>0</v>
      </c>
      <c r="BE255" s="212">
        <f ca="1">(BE$137*INDEX('Term Pricing'!$W$898:$W$1077,MATCH('Project 1'!BE$8,'Term Pricing'!$C$898:$C$1077,0))*$E255*$F255)+(BE$137*INDEX('Term Pricing'!$X$898:$X$1077,MATCH('Project 1'!BE$8,'Term Pricing'!$C$898:$C$1077,0))*$E255*(1-$F255))</f>
        <v>0</v>
      </c>
      <c r="BF255" s="212">
        <f ca="1">(BF$137*INDEX('Term Pricing'!$W$898:$W$1077,MATCH('Project 1'!BF$8,'Term Pricing'!$C$898:$C$1077,0))*$E255*$F255)+(BF$137*INDEX('Term Pricing'!$X$898:$X$1077,MATCH('Project 1'!BF$8,'Term Pricing'!$C$898:$C$1077,0))*$E255*(1-$F255))</f>
        <v>0</v>
      </c>
      <c r="BG255" s="212">
        <f ca="1">(BG$137*INDEX('Term Pricing'!$W$898:$W$1077,MATCH('Project 1'!BG$8,'Term Pricing'!$C$898:$C$1077,0))*$E255*$F255)+(BG$137*INDEX('Term Pricing'!$X$898:$X$1077,MATCH('Project 1'!BG$8,'Term Pricing'!$C$898:$C$1077,0))*$E255*(1-$F255))</f>
        <v>0</v>
      </c>
      <c r="BH255" s="212">
        <f ca="1">(BH$137*INDEX('Term Pricing'!$W$898:$W$1077,MATCH('Project 1'!BH$8,'Term Pricing'!$C$898:$C$1077,0))*$E255*$F255)+(BH$137*INDEX('Term Pricing'!$X$898:$X$1077,MATCH('Project 1'!BH$8,'Term Pricing'!$C$898:$C$1077,0))*$E255*(1-$F255))</f>
        <v>0</v>
      </c>
      <c r="BI255" s="212">
        <f ca="1">(BI$137*INDEX('Term Pricing'!$W$898:$W$1077,MATCH('Project 1'!BI$8,'Term Pricing'!$C$898:$C$1077,0))*$E255*$F255)+(BI$137*INDEX('Term Pricing'!$X$898:$X$1077,MATCH('Project 1'!BI$8,'Term Pricing'!$C$898:$C$1077,0))*$E255*(1-$F255))</f>
        <v>0</v>
      </c>
      <c r="BJ255" s="212">
        <f ca="1">(BJ$137*INDEX('Term Pricing'!$W$898:$W$1077,MATCH('Project 1'!BJ$8,'Term Pricing'!$C$898:$C$1077,0))*$E255*$F255)+(BJ$137*INDEX('Term Pricing'!$X$898:$X$1077,MATCH('Project 1'!BJ$8,'Term Pricing'!$C$898:$C$1077,0))*$E255*(1-$F255))</f>
        <v>0</v>
      </c>
      <c r="BK255" s="212">
        <f ca="1">(BK$137*INDEX('Term Pricing'!$W$898:$W$1077,MATCH('Project 1'!BK$8,'Term Pricing'!$C$898:$C$1077,0))*$E255*$F255)+(BK$137*INDEX('Term Pricing'!$X$898:$X$1077,MATCH('Project 1'!BK$8,'Term Pricing'!$C$898:$C$1077,0))*$E255*(1-$F255))</f>
        <v>0</v>
      </c>
      <c r="BL255" s="212">
        <f ca="1">(BL$137*INDEX('Term Pricing'!$W$898:$W$1077,MATCH('Project 1'!BL$8,'Term Pricing'!$C$898:$C$1077,0))*$E255*$F255)+(BL$137*INDEX('Term Pricing'!$X$898:$X$1077,MATCH('Project 1'!BL$8,'Term Pricing'!$C$898:$C$1077,0))*$E255*(1-$F255))</f>
        <v>0</v>
      </c>
      <c r="BM255" s="212">
        <f ca="1">(BM$137*INDEX('Term Pricing'!$W$898:$W$1077,MATCH('Project 1'!BM$8,'Term Pricing'!$C$898:$C$1077,0))*$E255*$F255)+(BM$137*INDEX('Term Pricing'!$X$898:$X$1077,MATCH('Project 1'!BM$8,'Term Pricing'!$C$898:$C$1077,0))*$E255*(1-$F255))</f>
        <v>0</v>
      </c>
      <c r="BN255" s="212">
        <f ca="1">(BN$137*INDEX('Term Pricing'!$W$898:$W$1077,MATCH('Project 1'!BN$8,'Term Pricing'!$C$898:$C$1077,0))*$E255*$F255)+(BN$137*INDEX('Term Pricing'!$X$898:$X$1077,MATCH('Project 1'!BN$8,'Term Pricing'!$C$898:$C$1077,0))*$E255*(1-$F255))</f>
        <v>0</v>
      </c>
      <c r="BO255" s="212">
        <f ca="1">(BO$137*INDEX('Term Pricing'!$W$898:$W$1077,MATCH('Project 1'!BO$8,'Term Pricing'!$C$898:$C$1077,0))*$E255*$F255)+(BO$137*INDEX('Term Pricing'!$X$898:$X$1077,MATCH('Project 1'!BO$8,'Term Pricing'!$C$898:$C$1077,0))*$E255*(1-$F255))</f>
        <v>0</v>
      </c>
      <c r="BP255" s="212">
        <f ca="1">(BP$137*INDEX('Term Pricing'!$W$898:$W$1077,MATCH('Project 1'!BP$8,'Term Pricing'!$C$898:$C$1077,0))*$E255*$F255)+(BP$137*INDEX('Term Pricing'!$X$898:$X$1077,MATCH('Project 1'!BP$8,'Term Pricing'!$C$898:$C$1077,0))*$E255*(1-$F255))</f>
        <v>0</v>
      </c>
      <c r="BQ255" s="212">
        <f ca="1">(BQ$137*INDEX('Term Pricing'!$W$898:$W$1077,MATCH('Project 1'!BQ$8,'Term Pricing'!$C$898:$C$1077,0))*$E255*$F255)+(BQ$137*INDEX('Term Pricing'!$X$898:$X$1077,MATCH('Project 1'!BQ$8,'Term Pricing'!$C$898:$C$1077,0))*$E255*(1-$F255))</f>
        <v>0</v>
      </c>
      <c r="BR255" s="212">
        <f ca="1">(BR$137*INDEX('Term Pricing'!$W$898:$W$1077,MATCH('Project 1'!BR$8,'Term Pricing'!$C$898:$C$1077,0))*$E255*$F255)+(BR$137*INDEX('Term Pricing'!$X$898:$X$1077,MATCH('Project 1'!BR$8,'Term Pricing'!$C$898:$C$1077,0))*$E255*(1-$F255))</f>
        <v>0</v>
      </c>
      <c r="BS255" s="212">
        <f ca="1">(BS$137*INDEX('Term Pricing'!$W$898:$W$1077,MATCH('Project 1'!BS$8,'Term Pricing'!$C$898:$C$1077,0))*$E255*$F255)+(BS$137*INDEX('Term Pricing'!$X$898:$X$1077,MATCH('Project 1'!BS$8,'Term Pricing'!$C$898:$C$1077,0))*$E255*(1-$F255))</f>
        <v>0</v>
      </c>
      <c r="BT255" s="212">
        <f ca="1">(BT$137*INDEX('Term Pricing'!$W$898:$W$1077,MATCH('Project 1'!BT$8,'Term Pricing'!$C$898:$C$1077,0))*$E255*$F255)+(BT$137*INDEX('Term Pricing'!$X$898:$X$1077,MATCH('Project 1'!BT$8,'Term Pricing'!$C$898:$C$1077,0))*$E255*(1-$F255))</f>
        <v>0</v>
      </c>
      <c r="BU255" s="212">
        <f ca="1">(BU$137*INDEX('Term Pricing'!$W$898:$W$1077,MATCH('Project 1'!BU$8,'Term Pricing'!$C$898:$C$1077,0))*$E255*$F255)+(BU$137*INDEX('Term Pricing'!$X$898:$X$1077,MATCH('Project 1'!BU$8,'Term Pricing'!$C$898:$C$1077,0))*$E255*(1-$F255))</f>
        <v>0</v>
      </c>
      <c r="BV255" s="212">
        <f ca="1">(BV$137*INDEX('Term Pricing'!$W$898:$W$1077,MATCH('Project 1'!BV$8,'Term Pricing'!$C$898:$C$1077,0))*$E255*$F255)+(BV$137*INDEX('Term Pricing'!$X$898:$X$1077,MATCH('Project 1'!BV$8,'Term Pricing'!$C$898:$C$1077,0))*$E255*(1-$F255))</f>
        <v>0</v>
      </c>
      <c r="BW255" s="212">
        <f ca="1">(BW$137*INDEX('Term Pricing'!$W$898:$W$1077,MATCH('Project 1'!BW$8,'Term Pricing'!$C$898:$C$1077,0))*$E255*$F255)+(BW$137*INDEX('Term Pricing'!$X$898:$X$1077,MATCH('Project 1'!BW$8,'Term Pricing'!$C$898:$C$1077,0))*$E255*(1-$F255))</f>
        <v>0</v>
      </c>
      <c r="BX255" s="212">
        <f ca="1">(BX$137*INDEX('Term Pricing'!$W$898:$W$1077,MATCH('Project 1'!BX$8,'Term Pricing'!$C$898:$C$1077,0))*$E255*$F255)+(BX$137*INDEX('Term Pricing'!$X$898:$X$1077,MATCH('Project 1'!BX$8,'Term Pricing'!$C$898:$C$1077,0))*$E255*(1-$F255))</f>
        <v>0</v>
      </c>
      <c r="BY255" s="212">
        <f ca="1">(BY$137*INDEX('Term Pricing'!$W$898:$W$1077,MATCH('Project 1'!BY$8,'Term Pricing'!$C$898:$C$1077,0))*$E255*$F255)+(BY$137*INDEX('Term Pricing'!$X$898:$X$1077,MATCH('Project 1'!BY$8,'Term Pricing'!$C$898:$C$1077,0))*$E255*(1-$F255))</f>
        <v>0</v>
      </c>
      <c r="BZ255" s="212">
        <f ca="1">(BZ$137*INDEX('Term Pricing'!$W$898:$W$1077,MATCH('Project 1'!BZ$8,'Term Pricing'!$C$898:$C$1077,0))*$E255*$F255)+(BZ$137*INDEX('Term Pricing'!$X$898:$X$1077,MATCH('Project 1'!BZ$8,'Term Pricing'!$C$898:$C$1077,0))*$E255*(1-$F255))</f>
        <v>0</v>
      </c>
      <c r="CA255" s="212">
        <f ca="1">(CA$137*INDEX('Term Pricing'!$W$898:$W$1077,MATCH('Project 1'!CA$8,'Term Pricing'!$C$898:$C$1077,0))*$E255*$F255)+(CA$137*INDEX('Term Pricing'!$X$898:$X$1077,MATCH('Project 1'!CA$8,'Term Pricing'!$C$898:$C$1077,0))*$E255*(1-$F255))</f>
        <v>0</v>
      </c>
      <c r="CB255" s="212">
        <f ca="1">(CB$137*INDEX('Term Pricing'!$W$898:$W$1077,MATCH('Project 1'!CB$8,'Term Pricing'!$C$898:$C$1077,0))*$E255*$F255)+(CB$137*INDEX('Term Pricing'!$X$898:$X$1077,MATCH('Project 1'!CB$8,'Term Pricing'!$C$898:$C$1077,0))*$E255*(1-$F255))</f>
        <v>0</v>
      </c>
      <c r="CC255" s="212">
        <f ca="1">(CC$137*INDEX('Term Pricing'!$W$898:$W$1077,MATCH('Project 1'!CC$8,'Term Pricing'!$C$898:$C$1077,0))*$E255*$F255)+(CC$137*INDEX('Term Pricing'!$X$898:$X$1077,MATCH('Project 1'!CC$8,'Term Pricing'!$C$898:$C$1077,0))*$E255*(1-$F255))</f>
        <v>0</v>
      </c>
      <c r="CD255" s="212">
        <f ca="1">(CD$137*INDEX('Term Pricing'!$W$898:$W$1077,MATCH('Project 1'!CD$8,'Term Pricing'!$C$898:$C$1077,0))*$E255*$F255)+(CD$137*INDEX('Term Pricing'!$X$898:$X$1077,MATCH('Project 1'!CD$8,'Term Pricing'!$C$898:$C$1077,0))*$E255*(1-$F255))</f>
        <v>0</v>
      </c>
      <c r="CE255" s="212">
        <f ca="1">(CE$137*INDEX('Term Pricing'!$W$898:$W$1077,MATCH('Project 1'!CE$8,'Term Pricing'!$C$898:$C$1077,0))*$E255*$F255)+(CE$137*INDEX('Term Pricing'!$X$898:$X$1077,MATCH('Project 1'!CE$8,'Term Pricing'!$C$898:$C$1077,0))*$E255*(1-$F255))</f>
        <v>0</v>
      </c>
      <c r="CF255" s="212">
        <f ca="1">(CF$137*INDEX('Term Pricing'!$W$898:$W$1077,MATCH('Project 1'!CF$8,'Term Pricing'!$C$898:$C$1077,0))*$E255*$F255)+(CF$137*INDEX('Term Pricing'!$X$898:$X$1077,MATCH('Project 1'!CF$8,'Term Pricing'!$C$898:$C$1077,0))*$E255*(1-$F255))</f>
        <v>0</v>
      </c>
      <c r="CG255" s="212">
        <f ca="1">(CG$137*INDEX('Term Pricing'!$W$898:$W$1077,MATCH('Project 1'!CG$8,'Term Pricing'!$C$898:$C$1077,0))*$E255*$F255)+(CG$137*INDEX('Term Pricing'!$X$898:$X$1077,MATCH('Project 1'!CG$8,'Term Pricing'!$C$898:$C$1077,0))*$E255*(1-$F255))</f>
        <v>0</v>
      </c>
      <c r="CH255" s="212">
        <f ca="1">(CH$137*INDEX('Term Pricing'!$W$898:$W$1077,MATCH('Project 1'!CH$8,'Term Pricing'!$C$898:$C$1077,0))*$E255*$F255)+(CH$137*INDEX('Term Pricing'!$X$898:$X$1077,MATCH('Project 1'!CH$8,'Term Pricing'!$C$898:$C$1077,0))*$E255*(1-$F255))</f>
        <v>0</v>
      </c>
      <c r="CI255" s="212">
        <f ca="1">(CI$137*INDEX('Term Pricing'!$W$898:$W$1077,MATCH('Project 1'!CI$8,'Term Pricing'!$C$898:$C$1077,0))*$E255*$F255)+(CI$137*INDEX('Term Pricing'!$X$898:$X$1077,MATCH('Project 1'!CI$8,'Term Pricing'!$C$898:$C$1077,0))*$E255*(1-$F255))</f>
        <v>0</v>
      </c>
      <c r="CJ255" s="212">
        <f ca="1">(CJ$137*INDEX('Term Pricing'!$W$898:$W$1077,MATCH('Project 1'!CJ$8,'Term Pricing'!$C$898:$C$1077,0))*$E255*$F255)+(CJ$137*INDEX('Term Pricing'!$X$898:$X$1077,MATCH('Project 1'!CJ$8,'Term Pricing'!$C$898:$C$1077,0))*$E255*(1-$F255))</f>
        <v>0</v>
      </c>
      <c r="CK255" s="212">
        <f ca="1">(CK$137*INDEX('Term Pricing'!$W$898:$W$1077,MATCH('Project 1'!CK$8,'Term Pricing'!$C$898:$C$1077,0))*$E255*$F255)+(CK$137*INDEX('Term Pricing'!$X$898:$X$1077,MATCH('Project 1'!CK$8,'Term Pricing'!$C$898:$C$1077,0))*$E255*(1-$F255))</f>
        <v>0</v>
      </c>
      <c r="CL255" s="212">
        <f ca="1">(CL$137*INDEX('Term Pricing'!$W$898:$W$1077,MATCH('Project 1'!CL$8,'Term Pricing'!$C$898:$C$1077,0))*$E255*$F255)+(CL$137*INDEX('Term Pricing'!$X$898:$X$1077,MATCH('Project 1'!CL$8,'Term Pricing'!$C$898:$C$1077,0))*$E255*(1-$F255))</f>
        <v>0</v>
      </c>
      <c r="CM255" s="212">
        <f ca="1">(CM$137*INDEX('Term Pricing'!$W$898:$W$1077,MATCH('Project 1'!CM$8,'Term Pricing'!$C$898:$C$1077,0))*$E255*$F255)+(CM$137*INDEX('Term Pricing'!$X$898:$X$1077,MATCH('Project 1'!CM$8,'Term Pricing'!$C$898:$C$1077,0))*$E255*(1-$F255))</f>
        <v>0</v>
      </c>
      <c r="CN255" s="212">
        <f ca="1">(CN$137*INDEX('Term Pricing'!$W$898:$W$1077,MATCH('Project 1'!CN$8,'Term Pricing'!$C$898:$C$1077,0))*$E255*$F255)+(CN$137*INDEX('Term Pricing'!$X$898:$X$1077,MATCH('Project 1'!CN$8,'Term Pricing'!$C$898:$C$1077,0))*$E255*(1-$F255))</f>
        <v>0</v>
      </c>
      <c r="CO255" s="212">
        <f ca="1">(CO$137*INDEX('Term Pricing'!$W$898:$W$1077,MATCH('Project 1'!CO$8,'Term Pricing'!$C$898:$C$1077,0))*$E255*$F255)+(CO$137*INDEX('Term Pricing'!$X$898:$X$1077,MATCH('Project 1'!CO$8,'Term Pricing'!$C$898:$C$1077,0))*$E255*(1-$F255))</f>
        <v>0</v>
      </c>
      <c r="CP255" s="212">
        <f ca="1">(CP$137*INDEX('Term Pricing'!$W$898:$W$1077,MATCH('Project 1'!CP$8,'Term Pricing'!$C$898:$C$1077,0))*$E255*$F255)+(CP$137*INDEX('Term Pricing'!$X$898:$X$1077,MATCH('Project 1'!CP$8,'Term Pricing'!$C$898:$C$1077,0))*$E255*(1-$F255))</f>
        <v>0</v>
      </c>
      <c r="CQ255" s="212">
        <f ca="1">(CQ$137*INDEX('Term Pricing'!$W$898:$W$1077,MATCH('Project 1'!CQ$8,'Term Pricing'!$C$898:$C$1077,0))*$E255*$F255)+(CQ$137*INDEX('Term Pricing'!$X$898:$X$1077,MATCH('Project 1'!CQ$8,'Term Pricing'!$C$898:$C$1077,0))*$E255*(1-$F255))</f>
        <v>0</v>
      </c>
      <c r="CR255" s="212">
        <f ca="1">(CR$137*INDEX('Term Pricing'!$W$898:$W$1077,MATCH('Project 1'!CR$8,'Term Pricing'!$C$898:$C$1077,0))*$E255*$F255)+(CR$137*INDEX('Term Pricing'!$X$898:$X$1077,MATCH('Project 1'!CR$8,'Term Pricing'!$C$898:$C$1077,0))*$E255*(1-$F255))</f>
        <v>0</v>
      </c>
      <c r="CS255" s="212">
        <f ca="1">(CS$137*INDEX('Term Pricing'!$W$898:$W$1077,MATCH('Project 1'!CS$8,'Term Pricing'!$C$898:$C$1077,0))*$E255*$F255)+(CS$137*INDEX('Term Pricing'!$X$898:$X$1077,MATCH('Project 1'!CS$8,'Term Pricing'!$C$898:$C$1077,0))*$E255*(1-$F255))</f>
        <v>0</v>
      </c>
      <c r="CT255" s="212">
        <f ca="1">(CT$137*INDEX('Term Pricing'!$W$898:$W$1077,MATCH('Project 1'!CT$8,'Term Pricing'!$C$898:$C$1077,0))*$E255*$F255)+(CT$137*INDEX('Term Pricing'!$X$898:$X$1077,MATCH('Project 1'!CT$8,'Term Pricing'!$C$898:$C$1077,0))*$E255*(1-$F255))</f>
        <v>0</v>
      </c>
      <c r="CU255" s="212">
        <f ca="1">(CU$137*INDEX('Term Pricing'!$W$898:$W$1077,MATCH('Project 1'!CU$8,'Term Pricing'!$C$898:$C$1077,0))*$E255*$F255)+(CU$137*INDEX('Term Pricing'!$X$898:$X$1077,MATCH('Project 1'!CU$8,'Term Pricing'!$C$898:$C$1077,0))*$E255*(1-$F255))</f>
        <v>0</v>
      </c>
      <c r="CV255" s="212">
        <f ca="1">(CV$137*INDEX('Term Pricing'!$W$898:$W$1077,MATCH('Project 1'!CV$8,'Term Pricing'!$C$898:$C$1077,0))*$E255*$F255)+(CV$137*INDEX('Term Pricing'!$X$898:$X$1077,MATCH('Project 1'!CV$8,'Term Pricing'!$C$898:$C$1077,0))*$E255*(1-$F255))</f>
        <v>0</v>
      </c>
      <c r="CW255" s="212">
        <f ca="1">(CW$137*INDEX('Term Pricing'!$W$898:$W$1077,MATCH('Project 1'!CW$8,'Term Pricing'!$C$898:$C$1077,0))*$E255*$F255)+(CW$137*INDEX('Term Pricing'!$X$898:$X$1077,MATCH('Project 1'!CW$8,'Term Pricing'!$C$898:$C$1077,0))*$E255*(1-$F255))</f>
        <v>0</v>
      </c>
      <c r="CX255" s="212">
        <f ca="1">(CX$137*INDEX('Term Pricing'!$W$898:$W$1077,MATCH('Project 1'!CX$8,'Term Pricing'!$C$898:$C$1077,0))*$E255*$F255)+(CX$137*INDEX('Term Pricing'!$X$898:$X$1077,MATCH('Project 1'!CX$8,'Term Pricing'!$C$898:$C$1077,0))*$E255*(1-$F255))</f>
        <v>0</v>
      </c>
      <c r="CY255" s="212">
        <f ca="1">(CY$137*INDEX('Term Pricing'!$W$898:$W$1077,MATCH('Project 1'!CY$8,'Term Pricing'!$C$898:$C$1077,0))*$E255*$F255)+(CY$137*INDEX('Term Pricing'!$X$898:$X$1077,MATCH('Project 1'!CY$8,'Term Pricing'!$C$898:$C$1077,0))*$E255*(1-$F255))</f>
        <v>0</v>
      </c>
      <c r="CZ255" s="212">
        <f ca="1">(CZ$137*INDEX('Term Pricing'!$W$898:$W$1077,MATCH('Project 1'!CZ$8,'Term Pricing'!$C$898:$C$1077,0))*$E255*$F255)+(CZ$137*INDEX('Term Pricing'!$X$898:$X$1077,MATCH('Project 1'!CZ$8,'Term Pricing'!$C$898:$C$1077,0))*$E255*(1-$F255))</f>
        <v>0</v>
      </c>
      <c r="DA255" s="212">
        <f ca="1">(DA$137*INDEX('Term Pricing'!$W$898:$W$1077,MATCH('Project 1'!DA$8,'Term Pricing'!$C$898:$C$1077,0))*$E255*$F255)+(DA$137*INDEX('Term Pricing'!$X$898:$X$1077,MATCH('Project 1'!DA$8,'Term Pricing'!$C$898:$C$1077,0))*$E255*(1-$F255))</f>
        <v>0</v>
      </c>
      <c r="DB255" s="212">
        <f ca="1">(DB$137*INDEX('Term Pricing'!$W$898:$W$1077,MATCH('Project 1'!DB$8,'Term Pricing'!$C$898:$C$1077,0))*$E255*$F255)+(DB$137*INDEX('Term Pricing'!$X$898:$X$1077,MATCH('Project 1'!DB$8,'Term Pricing'!$C$898:$C$1077,0))*$E255*(1-$F255))</f>
        <v>0</v>
      </c>
      <c r="DC255" s="212">
        <f ca="1">(DC$137*INDEX('Term Pricing'!$W$898:$W$1077,MATCH('Project 1'!DC$8,'Term Pricing'!$C$898:$C$1077,0))*$E255*$F255)+(DC$137*INDEX('Term Pricing'!$X$898:$X$1077,MATCH('Project 1'!DC$8,'Term Pricing'!$C$898:$C$1077,0))*$E255*(1-$F255))</f>
        <v>0</v>
      </c>
      <c r="DD255" s="212">
        <f ca="1">(DD$137*INDEX('Term Pricing'!$W$898:$W$1077,MATCH('Project 1'!DD$8,'Term Pricing'!$C$898:$C$1077,0))*$E255*$F255)+(DD$137*INDEX('Term Pricing'!$X$898:$X$1077,MATCH('Project 1'!DD$8,'Term Pricing'!$C$898:$C$1077,0))*$E255*(1-$F255))</f>
        <v>0</v>
      </c>
      <c r="DE255" s="212">
        <f ca="1">(DE$137*INDEX('Term Pricing'!$W$898:$W$1077,MATCH('Project 1'!DE$8,'Term Pricing'!$C$898:$C$1077,0))*$E255*$F255)+(DE$137*INDEX('Term Pricing'!$X$898:$X$1077,MATCH('Project 1'!DE$8,'Term Pricing'!$C$898:$C$1077,0))*$E255*(1-$F255))</f>
        <v>0</v>
      </c>
      <c r="DF255" s="212">
        <f ca="1">(DF$137*INDEX('Term Pricing'!$W$898:$W$1077,MATCH('Project 1'!DF$8,'Term Pricing'!$C$898:$C$1077,0))*$E255*$F255)+(DF$137*INDEX('Term Pricing'!$X$898:$X$1077,MATCH('Project 1'!DF$8,'Term Pricing'!$C$898:$C$1077,0))*$E255*(1-$F255))</f>
        <v>0</v>
      </c>
      <c r="DG255" s="212">
        <f ca="1">(DG$137*INDEX('Term Pricing'!$W$898:$W$1077,MATCH('Project 1'!DG$8,'Term Pricing'!$C$898:$C$1077,0))*$E255*$F255)+(DG$137*INDEX('Term Pricing'!$X$898:$X$1077,MATCH('Project 1'!DG$8,'Term Pricing'!$C$898:$C$1077,0))*$E255*(1-$F255))</f>
        <v>0</v>
      </c>
      <c r="DH255" s="212">
        <f ca="1">(DH$137*INDEX('Term Pricing'!$W$898:$W$1077,MATCH('Project 1'!DH$8,'Term Pricing'!$C$898:$C$1077,0))*$E255*$F255)+(DH$137*INDEX('Term Pricing'!$X$898:$X$1077,MATCH('Project 1'!DH$8,'Term Pricing'!$C$898:$C$1077,0))*$E255*(1-$F255))</f>
        <v>0</v>
      </c>
      <c r="DI255" s="212">
        <f ca="1">(DI$137*INDEX('Term Pricing'!$W$898:$W$1077,MATCH('Project 1'!DI$8,'Term Pricing'!$C$898:$C$1077,0))*$E255*$F255)+(DI$137*INDEX('Term Pricing'!$X$898:$X$1077,MATCH('Project 1'!DI$8,'Term Pricing'!$C$898:$C$1077,0))*$E255*(1-$F255))</f>
        <v>0</v>
      </c>
      <c r="DJ255" s="212">
        <f ca="1">(DJ$137*INDEX('Term Pricing'!$W$898:$W$1077,MATCH('Project 1'!DJ$8,'Term Pricing'!$C$898:$C$1077,0))*$E255*$F255)+(DJ$137*INDEX('Term Pricing'!$X$898:$X$1077,MATCH('Project 1'!DJ$8,'Term Pricing'!$C$898:$C$1077,0))*$E255*(1-$F255))</f>
        <v>0</v>
      </c>
      <c r="DK255" s="212">
        <f ca="1">(DK$137*INDEX('Term Pricing'!$W$898:$W$1077,MATCH('Project 1'!DK$8,'Term Pricing'!$C$898:$C$1077,0))*$E255*$F255)+(DK$137*INDEX('Term Pricing'!$X$898:$X$1077,MATCH('Project 1'!DK$8,'Term Pricing'!$C$898:$C$1077,0))*$E255*(1-$F255))</f>
        <v>0</v>
      </c>
      <c r="DL255" s="212">
        <f ca="1">(DL$137*INDEX('Term Pricing'!$W$898:$W$1077,MATCH('Project 1'!DL$8,'Term Pricing'!$C$898:$C$1077,0))*$E255*$F255)+(DL$137*INDEX('Term Pricing'!$X$898:$X$1077,MATCH('Project 1'!DL$8,'Term Pricing'!$C$898:$C$1077,0))*$E255*(1-$F255))</f>
        <v>0</v>
      </c>
      <c r="DM255" s="212">
        <f ca="1">(DM$137*INDEX('Term Pricing'!$W$898:$W$1077,MATCH('Project 1'!DM$8,'Term Pricing'!$C$898:$C$1077,0))*$E255*$F255)+(DM$137*INDEX('Term Pricing'!$X$898:$X$1077,MATCH('Project 1'!DM$8,'Term Pricing'!$C$898:$C$1077,0))*$E255*(1-$F255))</f>
        <v>0</v>
      </c>
      <c r="DN255" s="212">
        <f ca="1">(DN$137*INDEX('Term Pricing'!$W$898:$W$1077,MATCH('Project 1'!DN$8,'Term Pricing'!$C$898:$C$1077,0))*$E255*$F255)+(DN$137*INDEX('Term Pricing'!$X$898:$X$1077,MATCH('Project 1'!DN$8,'Term Pricing'!$C$898:$C$1077,0))*$E255*(1-$F255))</f>
        <v>0</v>
      </c>
      <c r="DO255" s="212">
        <f ca="1">(DO$137*INDEX('Term Pricing'!$W$898:$W$1077,MATCH('Project 1'!DO$8,'Term Pricing'!$C$898:$C$1077,0))*$E255*$F255)+(DO$137*INDEX('Term Pricing'!$X$898:$X$1077,MATCH('Project 1'!DO$8,'Term Pricing'!$C$898:$C$1077,0))*$E255*(1-$F255))</f>
        <v>0</v>
      </c>
      <c r="DP255" s="212">
        <f ca="1">(DP$137*INDEX('Term Pricing'!$W$898:$W$1077,MATCH('Project 1'!DP$8,'Term Pricing'!$C$898:$C$1077,0))*$E255*$F255)+(DP$137*INDEX('Term Pricing'!$X$898:$X$1077,MATCH('Project 1'!DP$8,'Term Pricing'!$C$898:$C$1077,0))*$E255*(1-$F255))</f>
        <v>0</v>
      </c>
      <c r="DQ255" s="212">
        <f ca="1">(DQ$137*INDEX('Term Pricing'!$W$898:$W$1077,MATCH('Project 1'!DQ$8,'Term Pricing'!$C$898:$C$1077,0))*$E255*$F255)+(DQ$137*INDEX('Term Pricing'!$X$898:$X$1077,MATCH('Project 1'!DQ$8,'Term Pricing'!$C$898:$C$1077,0))*$E255*(1-$F255))</f>
        <v>0</v>
      </c>
      <c r="DR255" s="212">
        <f ca="1">(DR$137*INDEX('Term Pricing'!$W$898:$W$1077,MATCH('Project 1'!DR$8,'Term Pricing'!$C$898:$C$1077,0))*$E255*$F255)+(DR$137*INDEX('Term Pricing'!$X$898:$X$1077,MATCH('Project 1'!DR$8,'Term Pricing'!$C$898:$C$1077,0))*$E255*(1-$F255))</f>
        <v>0</v>
      </c>
      <c r="DS255" s="212">
        <f ca="1">(DS$137*INDEX('Term Pricing'!$W$898:$W$1077,MATCH('Project 1'!DS$8,'Term Pricing'!$C$898:$C$1077,0))*$E255*$F255)+(DS$137*INDEX('Term Pricing'!$X$898:$X$1077,MATCH('Project 1'!DS$8,'Term Pricing'!$C$898:$C$1077,0))*$E255*(1-$F255))</f>
        <v>0</v>
      </c>
      <c r="DT255" s="212">
        <f ca="1">(DT$137*INDEX('Term Pricing'!$W$898:$W$1077,MATCH('Project 1'!DT$8,'Term Pricing'!$C$898:$C$1077,0))*$E255*$F255)+(DT$137*INDEX('Term Pricing'!$X$898:$X$1077,MATCH('Project 1'!DT$8,'Term Pricing'!$C$898:$C$1077,0))*$E255*(1-$F255))</f>
        <v>0</v>
      </c>
      <c r="DU255" s="212">
        <f ca="1">(DU$137*INDEX('Term Pricing'!$W$898:$W$1077,MATCH('Project 1'!DU$8,'Term Pricing'!$C$898:$C$1077,0))*$E255*$F255)+(DU$137*INDEX('Term Pricing'!$X$898:$X$1077,MATCH('Project 1'!DU$8,'Term Pricing'!$C$898:$C$1077,0))*$E255*(1-$F255))</f>
        <v>0</v>
      </c>
      <c r="DV255" s="212">
        <f ca="1">(DV$137*INDEX('Term Pricing'!$W$898:$W$1077,MATCH('Project 1'!DV$8,'Term Pricing'!$C$898:$C$1077,0))*$E255*$F255)+(DV$137*INDEX('Term Pricing'!$X$898:$X$1077,MATCH('Project 1'!DV$8,'Term Pricing'!$C$898:$C$1077,0))*$E255*(1-$F255))</f>
        <v>0</v>
      </c>
      <c r="DW255" s="212">
        <f ca="1">(DW$137*INDEX('Term Pricing'!$W$898:$W$1077,MATCH('Project 1'!DW$8,'Term Pricing'!$C$898:$C$1077,0))*$E255*$F255)+(DW$137*INDEX('Term Pricing'!$X$898:$X$1077,MATCH('Project 1'!DW$8,'Term Pricing'!$C$898:$C$1077,0))*$E255*(1-$F255))</f>
        <v>0</v>
      </c>
      <c r="DX255" s="212">
        <f ca="1">(DX$137*INDEX('Term Pricing'!$W$898:$W$1077,MATCH('Project 1'!DX$8,'Term Pricing'!$C$898:$C$1077,0))*$E255*$F255)+(DX$137*INDEX('Term Pricing'!$X$898:$X$1077,MATCH('Project 1'!DX$8,'Term Pricing'!$C$898:$C$1077,0))*$E255*(1-$F255))</f>
        <v>0</v>
      </c>
      <c r="DY255" s="212">
        <f ca="1">(DY$137*INDEX('Term Pricing'!$W$898:$W$1077,MATCH('Project 1'!DY$8,'Term Pricing'!$C$898:$C$1077,0))*$E255*$F255)+(DY$137*INDEX('Term Pricing'!$X$898:$X$1077,MATCH('Project 1'!DY$8,'Term Pricing'!$C$898:$C$1077,0))*$E255*(1-$F255))</f>
        <v>0</v>
      </c>
      <c r="DZ255" s="212">
        <f ca="1">(DZ$137*INDEX('Term Pricing'!$W$898:$W$1077,MATCH('Project 1'!DZ$8,'Term Pricing'!$C$898:$C$1077,0))*$E255*$F255)+(DZ$137*INDEX('Term Pricing'!$X$898:$X$1077,MATCH('Project 1'!DZ$8,'Term Pricing'!$C$898:$C$1077,0))*$E255*(1-$F255))</f>
        <v>0</v>
      </c>
    </row>
    <row r="256" spans="1:130" outlineLevel="1">
      <c r="A256" s="151"/>
      <c r="C256" s="34" t="s">
        <v>260</v>
      </c>
      <c r="E256" s="70">
        <f>Inputs!H178</f>
        <v>0</v>
      </c>
      <c r="F256" s="70">
        <f>Inputs!I178</f>
        <v>0</v>
      </c>
      <c r="G256" s="54" t="s">
        <v>83</v>
      </c>
      <c r="H256" s="279">
        <f ca="1">IFERROR(SUM($J256:$DZ256)/(SUM($J$137:$DZ$137)*E256),0)</f>
        <v>0</v>
      </c>
      <c r="I256" s="29"/>
      <c r="J256" s="212">
        <f ca="1">(J$137*INDEX('Term Pricing'!$W$1083:$W$1262,MATCH('Project 1'!J$8,'Term Pricing'!$C$1083:$C$1262,0))*$E256*$F256)+(J$137*INDEX('Term Pricing'!$X$1083:$X$1262,MATCH('Project 1'!J$8,'Term Pricing'!$C$1083:$C$1262,0))*$E256*(1-$F256))</f>
        <v>0</v>
      </c>
      <c r="K256" s="212">
        <f ca="1">(K$137*INDEX('Term Pricing'!$W$1083:$W$1262,MATCH('Project 1'!K$8,'Term Pricing'!$C$1083:$C$1262,0))*$E256*$F256)+(K$137*INDEX('Term Pricing'!$X$1083:$X$1262,MATCH('Project 1'!K$8,'Term Pricing'!$C$1083:$C$1262,0))*$E256*(1-$F256))</f>
        <v>0</v>
      </c>
      <c r="L256" s="212">
        <f ca="1">(L$137*INDEX('Term Pricing'!$W$1083:$W$1262,MATCH('Project 1'!L$8,'Term Pricing'!$C$1083:$C$1262,0))*$E256*$F256)+(L$137*INDEX('Term Pricing'!$X$1083:$X$1262,MATCH('Project 1'!L$8,'Term Pricing'!$C$1083:$C$1262,0))*$E256*(1-$F256))</f>
        <v>0</v>
      </c>
      <c r="M256" s="212">
        <f ca="1">(M$137*INDEX('Term Pricing'!$W$1083:$W$1262,MATCH('Project 1'!M$8,'Term Pricing'!$C$1083:$C$1262,0))*$E256*$F256)+(M$137*INDEX('Term Pricing'!$X$1083:$X$1262,MATCH('Project 1'!M$8,'Term Pricing'!$C$1083:$C$1262,0))*$E256*(1-$F256))</f>
        <v>0</v>
      </c>
      <c r="N256" s="212">
        <f ca="1">(N$137*INDEX('Term Pricing'!$W$1083:$W$1262,MATCH('Project 1'!N$8,'Term Pricing'!$C$1083:$C$1262,0))*$E256*$F256)+(N$137*INDEX('Term Pricing'!$X$1083:$X$1262,MATCH('Project 1'!N$8,'Term Pricing'!$C$1083:$C$1262,0))*$E256*(1-$F256))</f>
        <v>0</v>
      </c>
      <c r="O256" s="212">
        <f ca="1">(O$137*INDEX('Term Pricing'!$W$1083:$W$1262,MATCH('Project 1'!O$8,'Term Pricing'!$C$1083:$C$1262,0))*$E256*$F256)+(O$137*INDEX('Term Pricing'!$X$1083:$X$1262,MATCH('Project 1'!O$8,'Term Pricing'!$C$1083:$C$1262,0))*$E256*(1-$F256))</f>
        <v>0</v>
      </c>
      <c r="P256" s="212">
        <f ca="1">(P$137*INDEX('Term Pricing'!$W$1083:$W$1262,MATCH('Project 1'!P$8,'Term Pricing'!$C$1083:$C$1262,0))*$E256*$F256)+(P$137*INDEX('Term Pricing'!$X$1083:$X$1262,MATCH('Project 1'!P$8,'Term Pricing'!$C$1083:$C$1262,0))*$E256*(1-$F256))</f>
        <v>0</v>
      </c>
      <c r="Q256" s="212">
        <f ca="1">(Q$137*INDEX('Term Pricing'!$W$1083:$W$1262,MATCH('Project 1'!Q$8,'Term Pricing'!$C$1083:$C$1262,0))*$E256*$F256)+(Q$137*INDEX('Term Pricing'!$X$1083:$X$1262,MATCH('Project 1'!Q$8,'Term Pricing'!$C$1083:$C$1262,0))*$E256*(1-$F256))</f>
        <v>0</v>
      </c>
      <c r="R256" s="212">
        <f ca="1">(R$137*INDEX('Term Pricing'!$W$1083:$W$1262,MATCH('Project 1'!R$8,'Term Pricing'!$C$1083:$C$1262,0))*$E256*$F256)+(R$137*INDEX('Term Pricing'!$X$1083:$X$1262,MATCH('Project 1'!R$8,'Term Pricing'!$C$1083:$C$1262,0))*$E256*(1-$F256))</f>
        <v>0</v>
      </c>
      <c r="S256" s="212">
        <f ca="1">(S$137*INDEX('Term Pricing'!$W$1083:$W$1262,MATCH('Project 1'!S$8,'Term Pricing'!$C$1083:$C$1262,0))*$E256*$F256)+(S$137*INDEX('Term Pricing'!$X$1083:$X$1262,MATCH('Project 1'!S$8,'Term Pricing'!$C$1083:$C$1262,0))*$E256*(1-$F256))</f>
        <v>0</v>
      </c>
      <c r="T256" s="212">
        <f ca="1">(T$137*INDEX('Term Pricing'!$W$1083:$W$1262,MATCH('Project 1'!T$8,'Term Pricing'!$C$1083:$C$1262,0))*$E256*$F256)+(T$137*INDEX('Term Pricing'!$X$1083:$X$1262,MATCH('Project 1'!T$8,'Term Pricing'!$C$1083:$C$1262,0))*$E256*(1-$F256))</f>
        <v>0</v>
      </c>
      <c r="U256" s="212">
        <f ca="1">(U$137*INDEX('Term Pricing'!$W$1083:$W$1262,MATCH('Project 1'!U$8,'Term Pricing'!$C$1083:$C$1262,0))*$E256*$F256)+(U$137*INDEX('Term Pricing'!$X$1083:$X$1262,MATCH('Project 1'!U$8,'Term Pricing'!$C$1083:$C$1262,0))*$E256*(1-$F256))</f>
        <v>0</v>
      </c>
      <c r="V256" s="212">
        <f ca="1">(V$137*INDEX('Term Pricing'!$W$1083:$W$1262,MATCH('Project 1'!V$8,'Term Pricing'!$C$1083:$C$1262,0))*$E256*$F256)+(V$137*INDEX('Term Pricing'!$X$1083:$X$1262,MATCH('Project 1'!V$8,'Term Pricing'!$C$1083:$C$1262,0))*$E256*(1-$F256))</f>
        <v>0</v>
      </c>
      <c r="W256" s="212">
        <f ca="1">(W$137*INDEX('Term Pricing'!$W$1083:$W$1262,MATCH('Project 1'!W$8,'Term Pricing'!$C$1083:$C$1262,0))*$E256*$F256)+(W$137*INDEX('Term Pricing'!$X$1083:$X$1262,MATCH('Project 1'!W$8,'Term Pricing'!$C$1083:$C$1262,0))*$E256*(1-$F256))</f>
        <v>0</v>
      </c>
      <c r="X256" s="212">
        <f ca="1">(X$137*INDEX('Term Pricing'!$W$1083:$W$1262,MATCH('Project 1'!X$8,'Term Pricing'!$C$1083:$C$1262,0))*$E256*$F256)+(X$137*INDEX('Term Pricing'!$X$1083:$X$1262,MATCH('Project 1'!X$8,'Term Pricing'!$C$1083:$C$1262,0))*$E256*(1-$F256))</f>
        <v>0</v>
      </c>
      <c r="Y256" s="212">
        <f ca="1">(Y$137*INDEX('Term Pricing'!$W$1083:$W$1262,MATCH('Project 1'!Y$8,'Term Pricing'!$C$1083:$C$1262,0))*$E256*$F256)+(Y$137*INDEX('Term Pricing'!$X$1083:$X$1262,MATCH('Project 1'!Y$8,'Term Pricing'!$C$1083:$C$1262,0))*$E256*(1-$F256))</f>
        <v>0</v>
      </c>
      <c r="Z256" s="212">
        <f ca="1">(Z$137*INDEX('Term Pricing'!$W$1083:$W$1262,MATCH('Project 1'!Z$8,'Term Pricing'!$C$1083:$C$1262,0))*$E256*$F256)+(Z$137*INDEX('Term Pricing'!$X$1083:$X$1262,MATCH('Project 1'!Z$8,'Term Pricing'!$C$1083:$C$1262,0))*$E256*(1-$F256))</f>
        <v>0</v>
      </c>
      <c r="AA256" s="212">
        <f ca="1">(AA$137*INDEX('Term Pricing'!$W$1083:$W$1262,MATCH('Project 1'!AA$8,'Term Pricing'!$C$1083:$C$1262,0))*$E256*$F256)+(AA$137*INDEX('Term Pricing'!$X$1083:$X$1262,MATCH('Project 1'!AA$8,'Term Pricing'!$C$1083:$C$1262,0))*$E256*(1-$F256))</f>
        <v>0</v>
      </c>
      <c r="AB256" s="212">
        <f ca="1">(AB$137*INDEX('Term Pricing'!$W$1083:$W$1262,MATCH('Project 1'!AB$8,'Term Pricing'!$C$1083:$C$1262,0))*$E256*$F256)+(AB$137*INDEX('Term Pricing'!$X$1083:$X$1262,MATCH('Project 1'!AB$8,'Term Pricing'!$C$1083:$C$1262,0))*$E256*(1-$F256))</f>
        <v>0</v>
      </c>
      <c r="AC256" s="212">
        <f ca="1">(AC$137*INDEX('Term Pricing'!$W$1083:$W$1262,MATCH('Project 1'!AC$8,'Term Pricing'!$C$1083:$C$1262,0))*$E256*$F256)+(AC$137*INDEX('Term Pricing'!$X$1083:$X$1262,MATCH('Project 1'!AC$8,'Term Pricing'!$C$1083:$C$1262,0))*$E256*(1-$F256))</f>
        <v>0</v>
      </c>
      <c r="AD256" s="212">
        <f ca="1">(AD$137*INDEX('Term Pricing'!$W$1083:$W$1262,MATCH('Project 1'!AD$8,'Term Pricing'!$C$1083:$C$1262,0))*$E256*$F256)+(AD$137*INDEX('Term Pricing'!$X$1083:$X$1262,MATCH('Project 1'!AD$8,'Term Pricing'!$C$1083:$C$1262,0))*$E256*(1-$F256))</f>
        <v>0</v>
      </c>
      <c r="AE256" s="212">
        <f ca="1">(AE$137*INDEX('Term Pricing'!$W$1083:$W$1262,MATCH('Project 1'!AE$8,'Term Pricing'!$C$1083:$C$1262,0))*$E256*$F256)+(AE$137*INDEX('Term Pricing'!$X$1083:$X$1262,MATCH('Project 1'!AE$8,'Term Pricing'!$C$1083:$C$1262,0))*$E256*(1-$F256))</f>
        <v>0</v>
      </c>
      <c r="AF256" s="212">
        <f ca="1">(AF$137*INDEX('Term Pricing'!$W$1083:$W$1262,MATCH('Project 1'!AF$8,'Term Pricing'!$C$1083:$C$1262,0))*$E256*$F256)+(AF$137*INDEX('Term Pricing'!$X$1083:$X$1262,MATCH('Project 1'!AF$8,'Term Pricing'!$C$1083:$C$1262,0))*$E256*(1-$F256))</f>
        <v>0</v>
      </c>
      <c r="AG256" s="212">
        <f ca="1">(AG$137*INDEX('Term Pricing'!$W$1083:$W$1262,MATCH('Project 1'!AG$8,'Term Pricing'!$C$1083:$C$1262,0))*$E256*$F256)+(AG$137*INDEX('Term Pricing'!$X$1083:$X$1262,MATCH('Project 1'!AG$8,'Term Pricing'!$C$1083:$C$1262,0))*$E256*(1-$F256))</f>
        <v>0</v>
      </c>
      <c r="AH256" s="212">
        <f ca="1">(AH$137*INDEX('Term Pricing'!$W$1083:$W$1262,MATCH('Project 1'!AH$8,'Term Pricing'!$C$1083:$C$1262,0))*$E256*$F256)+(AH$137*INDEX('Term Pricing'!$X$1083:$X$1262,MATCH('Project 1'!AH$8,'Term Pricing'!$C$1083:$C$1262,0))*$E256*(1-$F256))</f>
        <v>0</v>
      </c>
      <c r="AI256" s="212">
        <f ca="1">(AI$137*INDEX('Term Pricing'!$W$1083:$W$1262,MATCH('Project 1'!AI$8,'Term Pricing'!$C$1083:$C$1262,0))*$E256*$F256)+(AI$137*INDEX('Term Pricing'!$X$1083:$X$1262,MATCH('Project 1'!AI$8,'Term Pricing'!$C$1083:$C$1262,0))*$E256*(1-$F256))</f>
        <v>0</v>
      </c>
      <c r="AJ256" s="212">
        <f ca="1">(AJ$137*INDEX('Term Pricing'!$W$1083:$W$1262,MATCH('Project 1'!AJ$8,'Term Pricing'!$C$1083:$C$1262,0))*$E256*$F256)+(AJ$137*INDEX('Term Pricing'!$X$1083:$X$1262,MATCH('Project 1'!AJ$8,'Term Pricing'!$C$1083:$C$1262,0))*$E256*(1-$F256))</f>
        <v>0</v>
      </c>
      <c r="AK256" s="212">
        <f ca="1">(AK$137*INDEX('Term Pricing'!$W$1083:$W$1262,MATCH('Project 1'!AK$8,'Term Pricing'!$C$1083:$C$1262,0))*$E256*$F256)+(AK$137*INDEX('Term Pricing'!$X$1083:$X$1262,MATCH('Project 1'!AK$8,'Term Pricing'!$C$1083:$C$1262,0))*$E256*(1-$F256))</f>
        <v>0</v>
      </c>
      <c r="AL256" s="212">
        <f ca="1">(AL$137*INDEX('Term Pricing'!$W$1083:$W$1262,MATCH('Project 1'!AL$8,'Term Pricing'!$C$1083:$C$1262,0))*$E256*$F256)+(AL$137*INDEX('Term Pricing'!$X$1083:$X$1262,MATCH('Project 1'!AL$8,'Term Pricing'!$C$1083:$C$1262,0))*$E256*(1-$F256))</f>
        <v>0</v>
      </c>
      <c r="AM256" s="212">
        <f ca="1">(AM$137*INDEX('Term Pricing'!$W$1083:$W$1262,MATCH('Project 1'!AM$8,'Term Pricing'!$C$1083:$C$1262,0))*$E256*$F256)+(AM$137*INDEX('Term Pricing'!$X$1083:$X$1262,MATCH('Project 1'!AM$8,'Term Pricing'!$C$1083:$C$1262,0))*$E256*(1-$F256))</f>
        <v>0</v>
      </c>
      <c r="AN256" s="212">
        <f ca="1">(AN$137*INDEX('Term Pricing'!$W$1083:$W$1262,MATCH('Project 1'!AN$8,'Term Pricing'!$C$1083:$C$1262,0))*$E256*$F256)+(AN$137*INDEX('Term Pricing'!$X$1083:$X$1262,MATCH('Project 1'!AN$8,'Term Pricing'!$C$1083:$C$1262,0))*$E256*(1-$F256))</f>
        <v>0</v>
      </c>
      <c r="AO256" s="212">
        <f ca="1">(AO$137*INDEX('Term Pricing'!$W$1083:$W$1262,MATCH('Project 1'!AO$8,'Term Pricing'!$C$1083:$C$1262,0))*$E256*$F256)+(AO$137*INDEX('Term Pricing'!$X$1083:$X$1262,MATCH('Project 1'!AO$8,'Term Pricing'!$C$1083:$C$1262,0))*$E256*(1-$F256))</f>
        <v>0</v>
      </c>
      <c r="AP256" s="212">
        <f ca="1">(AP$137*INDEX('Term Pricing'!$W$1083:$W$1262,MATCH('Project 1'!AP$8,'Term Pricing'!$C$1083:$C$1262,0))*$E256*$F256)+(AP$137*INDEX('Term Pricing'!$X$1083:$X$1262,MATCH('Project 1'!AP$8,'Term Pricing'!$C$1083:$C$1262,0))*$E256*(1-$F256))</f>
        <v>0</v>
      </c>
      <c r="AQ256" s="212">
        <f ca="1">(AQ$137*INDEX('Term Pricing'!$W$1083:$W$1262,MATCH('Project 1'!AQ$8,'Term Pricing'!$C$1083:$C$1262,0))*$E256*$F256)+(AQ$137*INDEX('Term Pricing'!$X$1083:$X$1262,MATCH('Project 1'!AQ$8,'Term Pricing'!$C$1083:$C$1262,0))*$E256*(1-$F256))</f>
        <v>0</v>
      </c>
      <c r="AR256" s="212">
        <f ca="1">(AR$137*INDEX('Term Pricing'!$W$1083:$W$1262,MATCH('Project 1'!AR$8,'Term Pricing'!$C$1083:$C$1262,0))*$E256*$F256)+(AR$137*INDEX('Term Pricing'!$X$1083:$X$1262,MATCH('Project 1'!AR$8,'Term Pricing'!$C$1083:$C$1262,0))*$E256*(1-$F256))</f>
        <v>0</v>
      </c>
      <c r="AS256" s="212">
        <f ca="1">(AS$137*INDEX('Term Pricing'!$W$1083:$W$1262,MATCH('Project 1'!AS$8,'Term Pricing'!$C$1083:$C$1262,0))*$E256*$F256)+(AS$137*INDEX('Term Pricing'!$X$1083:$X$1262,MATCH('Project 1'!AS$8,'Term Pricing'!$C$1083:$C$1262,0))*$E256*(1-$F256))</f>
        <v>0</v>
      </c>
      <c r="AT256" s="212">
        <f ca="1">(AT$137*INDEX('Term Pricing'!$W$1083:$W$1262,MATCH('Project 1'!AT$8,'Term Pricing'!$C$1083:$C$1262,0))*$E256*$F256)+(AT$137*INDEX('Term Pricing'!$X$1083:$X$1262,MATCH('Project 1'!AT$8,'Term Pricing'!$C$1083:$C$1262,0))*$E256*(1-$F256))</f>
        <v>0</v>
      </c>
      <c r="AU256" s="212">
        <f ca="1">(AU$137*INDEX('Term Pricing'!$W$1083:$W$1262,MATCH('Project 1'!AU$8,'Term Pricing'!$C$1083:$C$1262,0))*$E256*$F256)+(AU$137*INDEX('Term Pricing'!$X$1083:$X$1262,MATCH('Project 1'!AU$8,'Term Pricing'!$C$1083:$C$1262,0))*$E256*(1-$F256))</f>
        <v>0</v>
      </c>
      <c r="AV256" s="212">
        <f ca="1">(AV$137*INDEX('Term Pricing'!$W$1083:$W$1262,MATCH('Project 1'!AV$8,'Term Pricing'!$C$1083:$C$1262,0))*$E256*$F256)+(AV$137*INDEX('Term Pricing'!$X$1083:$X$1262,MATCH('Project 1'!AV$8,'Term Pricing'!$C$1083:$C$1262,0))*$E256*(1-$F256))</f>
        <v>0</v>
      </c>
      <c r="AW256" s="212">
        <f ca="1">(AW$137*INDEX('Term Pricing'!$W$1083:$W$1262,MATCH('Project 1'!AW$8,'Term Pricing'!$C$1083:$C$1262,0))*$E256*$F256)+(AW$137*INDEX('Term Pricing'!$X$1083:$X$1262,MATCH('Project 1'!AW$8,'Term Pricing'!$C$1083:$C$1262,0))*$E256*(1-$F256))</f>
        <v>0</v>
      </c>
      <c r="AX256" s="212">
        <f ca="1">(AX$137*INDEX('Term Pricing'!$W$1083:$W$1262,MATCH('Project 1'!AX$8,'Term Pricing'!$C$1083:$C$1262,0))*$E256*$F256)+(AX$137*INDEX('Term Pricing'!$X$1083:$X$1262,MATCH('Project 1'!AX$8,'Term Pricing'!$C$1083:$C$1262,0))*$E256*(1-$F256))</f>
        <v>0</v>
      </c>
      <c r="AY256" s="212">
        <f ca="1">(AY$137*INDEX('Term Pricing'!$W$1083:$W$1262,MATCH('Project 1'!AY$8,'Term Pricing'!$C$1083:$C$1262,0))*$E256*$F256)+(AY$137*INDEX('Term Pricing'!$X$1083:$X$1262,MATCH('Project 1'!AY$8,'Term Pricing'!$C$1083:$C$1262,0))*$E256*(1-$F256))</f>
        <v>0</v>
      </c>
      <c r="AZ256" s="212">
        <f ca="1">(AZ$137*INDEX('Term Pricing'!$W$1083:$W$1262,MATCH('Project 1'!AZ$8,'Term Pricing'!$C$1083:$C$1262,0))*$E256*$F256)+(AZ$137*INDEX('Term Pricing'!$X$1083:$X$1262,MATCH('Project 1'!AZ$8,'Term Pricing'!$C$1083:$C$1262,0))*$E256*(1-$F256))</f>
        <v>0</v>
      </c>
      <c r="BA256" s="212">
        <f ca="1">(BA$137*INDEX('Term Pricing'!$W$1083:$W$1262,MATCH('Project 1'!BA$8,'Term Pricing'!$C$1083:$C$1262,0))*$E256*$F256)+(BA$137*INDEX('Term Pricing'!$X$1083:$X$1262,MATCH('Project 1'!BA$8,'Term Pricing'!$C$1083:$C$1262,0))*$E256*(1-$F256))</f>
        <v>0</v>
      </c>
      <c r="BB256" s="212">
        <f ca="1">(BB$137*INDEX('Term Pricing'!$W$1083:$W$1262,MATCH('Project 1'!BB$8,'Term Pricing'!$C$1083:$C$1262,0))*$E256*$F256)+(BB$137*INDEX('Term Pricing'!$X$1083:$X$1262,MATCH('Project 1'!BB$8,'Term Pricing'!$C$1083:$C$1262,0))*$E256*(1-$F256))</f>
        <v>0</v>
      </c>
      <c r="BC256" s="212">
        <f ca="1">(BC$137*INDEX('Term Pricing'!$W$1083:$W$1262,MATCH('Project 1'!BC$8,'Term Pricing'!$C$1083:$C$1262,0))*$E256*$F256)+(BC$137*INDEX('Term Pricing'!$X$1083:$X$1262,MATCH('Project 1'!BC$8,'Term Pricing'!$C$1083:$C$1262,0))*$E256*(1-$F256))</f>
        <v>0</v>
      </c>
      <c r="BD256" s="212">
        <f ca="1">(BD$137*INDEX('Term Pricing'!$W$1083:$W$1262,MATCH('Project 1'!BD$8,'Term Pricing'!$C$1083:$C$1262,0))*$E256*$F256)+(BD$137*INDEX('Term Pricing'!$X$1083:$X$1262,MATCH('Project 1'!BD$8,'Term Pricing'!$C$1083:$C$1262,0))*$E256*(1-$F256))</f>
        <v>0</v>
      </c>
      <c r="BE256" s="212">
        <f ca="1">(BE$137*INDEX('Term Pricing'!$W$1083:$W$1262,MATCH('Project 1'!BE$8,'Term Pricing'!$C$1083:$C$1262,0))*$E256*$F256)+(BE$137*INDEX('Term Pricing'!$X$1083:$X$1262,MATCH('Project 1'!BE$8,'Term Pricing'!$C$1083:$C$1262,0))*$E256*(1-$F256))</f>
        <v>0</v>
      </c>
      <c r="BF256" s="212">
        <f ca="1">(BF$137*INDEX('Term Pricing'!$W$1083:$W$1262,MATCH('Project 1'!BF$8,'Term Pricing'!$C$1083:$C$1262,0))*$E256*$F256)+(BF$137*INDEX('Term Pricing'!$X$1083:$X$1262,MATCH('Project 1'!BF$8,'Term Pricing'!$C$1083:$C$1262,0))*$E256*(1-$F256))</f>
        <v>0</v>
      </c>
      <c r="BG256" s="212">
        <f ca="1">(BG$137*INDEX('Term Pricing'!$W$1083:$W$1262,MATCH('Project 1'!BG$8,'Term Pricing'!$C$1083:$C$1262,0))*$E256*$F256)+(BG$137*INDEX('Term Pricing'!$X$1083:$X$1262,MATCH('Project 1'!BG$8,'Term Pricing'!$C$1083:$C$1262,0))*$E256*(1-$F256))</f>
        <v>0</v>
      </c>
      <c r="BH256" s="212">
        <f ca="1">(BH$137*INDEX('Term Pricing'!$W$1083:$W$1262,MATCH('Project 1'!BH$8,'Term Pricing'!$C$1083:$C$1262,0))*$E256*$F256)+(BH$137*INDEX('Term Pricing'!$X$1083:$X$1262,MATCH('Project 1'!BH$8,'Term Pricing'!$C$1083:$C$1262,0))*$E256*(1-$F256))</f>
        <v>0</v>
      </c>
      <c r="BI256" s="212">
        <f ca="1">(BI$137*INDEX('Term Pricing'!$W$1083:$W$1262,MATCH('Project 1'!BI$8,'Term Pricing'!$C$1083:$C$1262,0))*$E256*$F256)+(BI$137*INDEX('Term Pricing'!$X$1083:$X$1262,MATCH('Project 1'!BI$8,'Term Pricing'!$C$1083:$C$1262,0))*$E256*(1-$F256))</f>
        <v>0</v>
      </c>
      <c r="BJ256" s="212">
        <f ca="1">(BJ$137*INDEX('Term Pricing'!$W$1083:$W$1262,MATCH('Project 1'!BJ$8,'Term Pricing'!$C$1083:$C$1262,0))*$E256*$F256)+(BJ$137*INDEX('Term Pricing'!$X$1083:$X$1262,MATCH('Project 1'!BJ$8,'Term Pricing'!$C$1083:$C$1262,0))*$E256*(1-$F256))</f>
        <v>0</v>
      </c>
      <c r="BK256" s="212">
        <f ca="1">(BK$137*INDEX('Term Pricing'!$W$1083:$W$1262,MATCH('Project 1'!BK$8,'Term Pricing'!$C$1083:$C$1262,0))*$E256*$F256)+(BK$137*INDEX('Term Pricing'!$X$1083:$X$1262,MATCH('Project 1'!BK$8,'Term Pricing'!$C$1083:$C$1262,0))*$E256*(1-$F256))</f>
        <v>0</v>
      </c>
      <c r="BL256" s="212">
        <f ca="1">(BL$137*INDEX('Term Pricing'!$W$1083:$W$1262,MATCH('Project 1'!BL$8,'Term Pricing'!$C$1083:$C$1262,0))*$E256*$F256)+(BL$137*INDEX('Term Pricing'!$X$1083:$X$1262,MATCH('Project 1'!BL$8,'Term Pricing'!$C$1083:$C$1262,0))*$E256*(1-$F256))</f>
        <v>0</v>
      </c>
      <c r="BM256" s="212">
        <f ca="1">(BM$137*INDEX('Term Pricing'!$W$1083:$W$1262,MATCH('Project 1'!BM$8,'Term Pricing'!$C$1083:$C$1262,0))*$E256*$F256)+(BM$137*INDEX('Term Pricing'!$X$1083:$X$1262,MATCH('Project 1'!BM$8,'Term Pricing'!$C$1083:$C$1262,0))*$E256*(1-$F256))</f>
        <v>0</v>
      </c>
      <c r="BN256" s="212">
        <f ca="1">(BN$137*INDEX('Term Pricing'!$W$1083:$W$1262,MATCH('Project 1'!BN$8,'Term Pricing'!$C$1083:$C$1262,0))*$E256*$F256)+(BN$137*INDEX('Term Pricing'!$X$1083:$X$1262,MATCH('Project 1'!BN$8,'Term Pricing'!$C$1083:$C$1262,0))*$E256*(1-$F256))</f>
        <v>0</v>
      </c>
      <c r="BO256" s="212">
        <f ca="1">(BO$137*INDEX('Term Pricing'!$W$1083:$W$1262,MATCH('Project 1'!BO$8,'Term Pricing'!$C$1083:$C$1262,0))*$E256*$F256)+(BO$137*INDEX('Term Pricing'!$X$1083:$X$1262,MATCH('Project 1'!BO$8,'Term Pricing'!$C$1083:$C$1262,0))*$E256*(1-$F256))</f>
        <v>0</v>
      </c>
      <c r="BP256" s="212">
        <f ca="1">(BP$137*INDEX('Term Pricing'!$W$1083:$W$1262,MATCH('Project 1'!BP$8,'Term Pricing'!$C$1083:$C$1262,0))*$E256*$F256)+(BP$137*INDEX('Term Pricing'!$X$1083:$X$1262,MATCH('Project 1'!BP$8,'Term Pricing'!$C$1083:$C$1262,0))*$E256*(1-$F256))</f>
        <v>0</v>
      </c>
      <c r="BQ256" s="212">
        <f ca="1">(BQ$137*INDEX('Term Pricing'!$W$1083:$W$1262,MATCH('Project 1'!BQ$8,'Term Pricing'!$C$1083:$C$1262,0))*$E256*$F256)+(BQ$137*INDEX('Term Pricing'!$X$1083:$X$1262,MATCH('Project 1'!BQ$8,'Term Pricing'!$C$1083:$C$1262,0))*$E256*(1-$F256))</f>
        <v>0</v>
      </c>
      <c r="BR256" s="212">
        <f ca="1">(BR$137*INDEX('Term Pricing'!$W$1083:$W$1262,MATCH('Project 1'!BR$8,'Term Pricing'!$C$1083:$C$1262,0))*$E256*$F256)+(BR$137*INDEX('Term Pricing'!$X$1083:$X$1262,MATCH('Project 1'!BR$8,'Term Pricing'!$C$1083:$C$1262,0))*$E256*(1-$F256))</f>
        <v>0</v>
      </c>
      <c r="BS256" s="212">
        <f ca="1">(BS$137*INDEX('Term Pricing'!$W$1083:$W$1262,MATCH('Project 1'!BS$8,'Term Pricing'!$C$1083:$C$1262,0))*$E256*$F256)+(BS$137*INDEX('Term Pricing'!$X$1083:$X$1262,MATCH('Project 1'!BS$8,'Term Pricing'!$C$1083:$C$1262,0))*$E256*(1-$F256))</f>
        <v>0</v>
      </c>
      <c r="BT256" s="212">
        <f ca="1">(BT$137*INDEX('Term Pricing'!$W$1083:$W$1262,MATCH('Project 1'!BT$8,'Term Pricing'!$C$1083:$C$1262,0))*$E256*$F256)+(BT$137*INDEX('Term Pricing'!$X$1083:$X$1262,MATCH('Project 1'!BT$8,'Term Pricing'!$C$1083:$C$1262,0))*$E256*(1-$F256))</f>
        <v>0</v>
      </c>
      <c r="BU256" s="212">
        <f ca="1">(BU$137*INDEX('Term Pricing'!$W$1083:$W$1262,MATCH('Project 1'!BU$8,'Term Pricing'!$C$1083:$C$1262,0))*$E256*$F256)+(BU$137*INDEX('Term Pricing'!$X$1083:$X$1262,MATCH('Project 1'!BU$8,'Term Pricing'!$C$1083:$C$1262,0))*$E256*(1-$F256))</f>
        <v>0</v>
      </c>
      <c r="BV256" s="212">
        <f ca="1">(BV$137*INDEX('Term Pricing'!$W$1083:$W$1262,MATCH('Project 1'!BV$8,'Term Pricing'!$C$1083:$C$1262,0))*$E256*$F256)+(BV$137*INDEX('Term Pricing'!$X$1083:$X$1262,MATCH('Project 1'!BV$8,'Term Pricing'!$C$1083:$C$1262,0))*$E256*(1-$F256))</f>
        <v>0</v>
      </c>
      <c r="BW256" s="212">
        <f ca="1">(BW$137*INDEX('Term Pricing'!$W$1083:$W$1262,MATCH('Project 1'!BW$8,'Term Pricing'!$C$1083:$C$1262,0))*$E256*$F256)+(BW$137*INDEX('Term Pricing'!$X$1083:$X$1262,MATCH('Project 1'!BW$8,'Term Pricing'!$C$1083:$C$1262,0))*$E256*(1-$F256))</f>
        <v>0</v>
      </c>
      <c r="BX256" s="212">
        <f ca="1">(BX$137*INDEX('Term Pricing'!$W$1083:$W$1262,MATCH('Project 1'!BX$8,'Term Pricing'!$C$1083:$C$1262,0))*$E256*$F256)+(BX$137*INDEX('Term Pricing'!$X$1083:$X$1262,MATCH('Project 1'!BX$8,'Term Pricing'!$C$1083:$C$1262,0))*$E256*(1-$F256))</f>
        <v>0</v>
      </c>
      <c r="BY256" s="212">
        <f ca="1">(BY$137*INDEX('Term Pricing'!$W$1083:$W$1262,MATCH('Project 1'!BY$8,'Term Pricing'!$C$1083:$C$1262,0))*$E256*$F256)+(BY$137*INDEX('Term Pricing'!$X$1083:$X$1262,MATCH('Project 1'!BY$8,'Term Pricing'!$C$1083:$C$1262,0))*$E256*(1-$F256))</f>
        <v>0</v>
      </c>
      <c r="BZ256" s="212">
        <f ca="1">(BZ$137*INDEX('Term Pricing'!$W$1083:$W$1262,MATCH('Project 1'!BZ$8,'Term Pricing'!$C$1083:$C$1262,0))*$E256*$F256)+(BZ$137*INDEX('Term Pricing'!$X$1083:$X$1262,MATCH('Project 1'!BZ$8,'Term Pricing'!$C$1083:$C$1262,0))*$E256*(1-$F256))</f>
        <v>0</v>
      </c>
      <c r="CA256" s="212">
        <f ca="1">(CA$137*INDEX('Term Pricing'!$W$1083:$W$1262,MATCH('Project 1'!CA$8,'Term Pricing'!$C$1083:$C$1262,0))*$E256*$F256)+(CA$137*INDEX('Term Pricing'!$X$1083:$X$1262,MATCH('Project 1'!CA$8,'Term Pricing'!$C$1083:$C$1262,0))*$E256*(1-$F256))</f>
        <v>0</v>
      </c>
      <c r="CB256" s="212">
        <f ca="1">(CB$137*INDEX('Term Pricing'!$W$1083:$W$1262,MATCH('Project 1'!CB$8,'Term Pricing'!$C$1083:$C$1262,0))*$E256*$F256)+(CB$137*INDEX('Term Pricing'!$X$1083:$X$1262,MATCH('Project 1'!CB$8,'Term Pricing'!$C$1083:$C$1262,0))*$E256*(1-$F256))</f>
        <v>0</v>
      </c>
      <c r="CC256" s="212">
        <f ca="1">(CC$137*INDEX('Term Pricing'!$W$1083:$W$1262,MATCH('Project 1'!CC$8,'Term Pricing'!$C$1083:$C$1262,0))*$E256*$F256)+(CC$137*INDEX('Term Pricing'!$X$1083:$X$1262,MATCH('Project 1'!CC$8,'Term Pricing'!$C$1083:$C$1262,0))*$E256*(1-$F256))</f>
        <v>0</v>
      </c>
      <c r="CD256" s="212">
        <f ca="1">(CD$137*INDEX('Term Pricing'!$W$1083:$W$1262,MATCH('Project 1'!CD$8,'Term Pricing'!$C$1083:$C$1262,0))*$E256*$F256)+(CD$137*INDEX('Term Pricing'!$X$1083:$X$1262,MATCH('Project 1'!CD$8,'Term Pricing'!$C$1083:$C$1262,0))*$E256*(1-$F256))</f>
        <v>0</v>
      </c>
      <c r="CE256" s="212">
        <f ca="1">(CE$137*INDEX('Term Pricing'!$W$1083:$W$1262,MATCH('Project 1'!CE$8,'Term Pricing'!$C$1083:$C$1262,0))*$E256*$F256)+(CE$137*INDEX('Term Pricing'!$X$1083:$X$1262,MATCH('Project 1'!CE$8,'Term Pricing'!$C$1083:$C$1262,0))*$E256*(1-$F256))</f>
        <v>0</v>
      </c>
      <c r="CF256" s="212">
        <f ca="1">(CF$137*INDEX('Term Pricing'!$W$1083:$W$1262,MATCH('Project 1'!CF$8,'Term Pricing'!$C$1083:$C$1262,0))*$E256*$F256)+(CF$137*INDEX('Term Pricing'!$X$1083:$X$1262,MATCH('Project 1'!CF$8,'Term Pricing'!$C$1083:$C$1262,0))*$E256*(1-$F256))</f>
        <v>0</v>
      </c>
      <c r="CG256" s="212">
        <f ca="1">(CG$137*INDEX('Term Pricing'!$W$1083:$W$1262,MATCH('Project 1'!CG$8,'Term Pricing'!$C$1083:$C$1262,0))*$E256*$F256)+(CG$137*INDEX('Term Pricing'!$X$1083:$X$1262,MATCH('Project 1'!CG$8,'Term Pricing'!$C$1083:$C$1262,0))*$E256*(1-$F256))</f>
        <v>0</v>
      </c>
      <c r="CH256" s="212">
        <f ca="1">(CH$137*INDEX('Term Pricing'!$W$1083:$W$1262,MATCH('Project 1'!CH$8,'Term Pricing'!$C$1083:$C$1262,0))*$E256*$F256)+(CH$137*INDEX('Term Pricing'!$X$1083:$X$1262,MATCH('Project 1'!CH$8,'Term Pricing'!$C$1083:$C$1262,0))*$E256*(1-$F256))</f>
        <v>0</v>
      </c>
      <c r="CI256" s="212">
        <f ca="1">(CI$137*INDEX('Term Pricing'!$W$1083:$W$1262,MATCH('Project 1'!CI$8,'Term Pricing'!$C$1083:$C$1262,0))*$E256*$F256)+(CI$137*INDEX('Term Pricing'!$X$1083:$X$1262,MATCH('Project 1'!CI$8,'Term Pricing'!$C$1083:$C$1262,0))*$E256*(1-$F256))</f>
        <v>0</v>
      </c>
      <c r="CJ256" s="212">
        <f ca="1">(CJ$137*INDEX('Term Pricing'!$W$1083:$W$1262,MATCH('Project 1'!CJ$8,'Term Pricing'!$C$1083:$C$1262,0))*$E256*$F256)+(CJ$137*INDEX('Term Pricing'!$X$1083:$X$1262,MATCH('Project 1'!CJ$8,'Term Pricing'!$C$1083:$C$1262,0))*$E256*(1-$F256))</f>
        <v>0</v>
      </c>
      <c r="CK256" s="212">
        <f ca="1">(CK$137*INDEX('Term Pricing'!$W$1083:$W$1262,MATCH('Project 1'!CK$8,'Term Pricing'!$C$1083:$C$1262,0))*$E256*$F256)+(CK$137*INDEX('Term Pricing'!$X$1083:$X$1262,MATCH('Project 1'!CK$8,'Term Pricing'!$C$1083:$C$1262,0))*$E256*(1-$F256))</f>
        <v>0</v>
      </c>
      <c r="CL256" s="212">
        <f ca="1">(CL$137*INDEX('Term Pricing'!$W$1083:$W$1262,MATCH('Project 1'!CL$8,'Term Pricing'!$C$1083:$C$1262,0))*$E256*$F256)+(CL$137*INDEX('Term Pricing'!$X$1083:$X$1262,MATCH('Project 1'!CL$8,'Term Pricing'!$C$1083:$C$1262,0))*$E256*(1-$F256))</f>
        <v>0</v>
      </c>
      <c r="CM256" s="212">
        <f ca="1">(CM$137*INDEX('Term Pricing'!$W$1083:$W$1262,MATCH('Project 1'!CM$8,'Term Pricing'!$C$1083:$C$1262,0))*$E256*$F256)+(CM$137*INDEX('Term Pricing'!$X$1083:$X$1262,MATCH('Project 1'!CM$8,'Term Pricing'!$C$1083:$C$1262,0))*$E256*(1-$F256))</f>
        <v>0</v>
      </c>
      <c r="CN256" s="212">
        <f ca="1">(CN$137*INDEX('Term Pricing'!$W$1083:$W$1262,MATCH('Project 1'!CN$8,'Term Pricing'!$C$1083:$C$1262,0))*$E256*$F256)+(CN$137*INDEX('Term Pricing'!$X$1083:$X$1262,MATCH('Project 1'!CN$8,'Term Pricing'!$C$1083:$C$1262,0))*$E256*(1-$F256))</f>
        <v>0</v>
      </c>
      <c r="CO256" s="212">
        <f ca="1">(CO$137*INDEX('Term Pricing'!$W$1083:$W$1262,MATCH('Project 1'!CO$8,'Term Pricing'!$C$1083:$C$1262,0))*$E256*$F256)+(CO$137*INDEX('Term Pricing'!$X$1083:$X$1262,MATCH('Project 1'!CO$8,'Term Pricing'!$C$1083:$C$1262,0))*$E256*(1-$F256))</f>
        <v>0</v>
      </c>
      <c r="CP256" s="212">
        <f ca="1">(CP$137*INDEX('Term Pricing'!$W$1083:$W$1262,MATCH('Project 1'!CP$8,'Term Pricing'!$C$1083:$C$1262,0))*$E256*$F256)+(CP$137*INDEX('Term Pricing'!$X$1083:$X$1262,MATCH('Project 1'!CP$8,'Term Pricing'!$C$1083:$C$1262,0))*$E256*(1-$F256))</f>
        <v>0</v>
      </c>
      <c r="CQ256" s="212">
        <f ca="1">(CQ$137*INDEX('Term Pricing'!$W$1083:$W$1262,MATCH('Project 1'!CQ$8,'Term Pricing'!$C$1083:$C$1262,0))*$E256*$F256)+(CQ$137*INDEX('Term Pricing'!$X$1083:$X$1262,MATCH('Project 1'!CQ$8,'Term Pricing'!$C$1083:$C$1262,0))*$E256*(1-$F256))</f>
        <v>0</v>
      </c>
      <c r="CR256" s="212">
        <f ca="1">(CR$137*INDEX('Term Pricing'!$W$1083:$W$1262,MATCH('Project 1'!CR$8,'Term Pricing'!$C$1083:$C$1262,0))*$E256*$F256)+(CR$137*INDEX('Term Pricing'!$X$1083:$X$1262,MATCH('Project 1'!CR$8,'Term Pricing'!$C$1083:$C$1262,0))*$E256*(1-$F256))</f>
        <v>0</v>
      </c>
      <c r="CS256" s="212">
        <f ca="1">(CS$137*INDEX('Term Pricing'!$W$1083:$W$1262,MATCH('Project 1'!CS$8,'Term Pricing'!$C$1083:$C$1262,0))*$E256*$F256)+(CS$137*INDEX('Term Pricing'!$X$1083:$X$1262,MATCH('Project 1'!CS$8,'Term Pricing'!$C$1083:$C$1262,0))*$E256*(1-$F256))</f>
        <v>0</v>
      </c>
      <c r="CT256" s="212">
        <f ca="1">(CT$137*INDEX('Term Pricing'!$W$1083:$W$1262,MATCH('Project 1'!CT$8,'Term Pricing'!$C$1083:$C$1262,0))*$E256*$F256)+(CT$137*INDEX('Term Pricing'!$X$1083:$X$1262,MATCH('Project 1'!CT$8,'Term Pricing'!$C$1083:$C$1262,0))*$E256*(1-$F256))</f>
        <v>0</v>
      </c>
      <c r="CU256" s="212">
        <f ca="1">(CU$137*INDEX('Term Pricing'!$W$1083:$W$1262,MATCH('Project 1'!CU$8,'Term Pricing'!$C$1083:$C$1262,0))*$E256*$F256)+(CU$137*INDEX('Term Pricing'!$X$1083:$X$1262,MATCH('Project 1'!CU$8,'Term Pricing'!$C$1083:$C$1262,0))*$E256*(1-$F256))</f>
        <v>0</v>
      </c>
      <c r="CV256" s="212">
        <f ca="1">(CV$137*INDEX('Term Pricing'!$W$1083:$W$1262,MATCH('Project 1'!CV$8,'Term Pricing'!$C$1083:$C$1262,0))*$E256*$F256)+(CV$137*INDEX('Term Pricing'!$X$1083:$X$1262,MATCH('Project 1'!CV$8,'Term Pricing'!$C$1083:$C$1262,0))*$E256*(1-$F256))</f>
        <v>0</v>
      </c>
      <c r="CW256" s="212">
        <f ca="1">(CW$137*INDEX('Term Pricing'!$W$1083:$W$1262,MATCH('Project 1'!CW$8,'Term Pricing'!$C$1083:$C$1262,0))*$E256*$F256)+(CW$137*INDEX('Term Pricing'!$X$1083:$X$1262,MATCH('Project 1'!CW$8,'Term Pricing'!$C$1083:$C$1262,0))*$E256*(1-$F256))</f>
        <v>0</v>
      </c>
      <c r="CX256" s="212">
        <f ca="1">(CX$137*INDEX('Term Pricing'!$W$1083:$W$1262,MATCH('Project 1'!CX$8,'Term Pricing'!$C$1083:$C$1262,0))*$E256*$F256)+(CX$137*INDEX('Term Pricing'!$X$1083:$X$1262,MATCH('Project 1'!CX$8,'Term Pricing'!$C$1083:$C$1262,0))*$E256*(1-$F256))</f>
        <v>0</v>
      </c>
      <c r="CY256" s="212">
        <f ca="1">(CY$137*INDEX('Term Pricing'!$W$1083:$W$1262,MATCH('Project 1'!CY$8,'Term Pricing'!$C$1083:$C$1262,0))*$E256*$F256)+(CY$137*INDEX('Term Pricing'!$X$1083:$X$1262,MATCH('Project 1'!CY$8,'Term Pricing'!$C$1083:$C$1262,0))*$E256*(1-$F256))</f>
        <v>0</v>
      </c>
      <c r="CZ256" s="212">
        <f ca="1">(CZ$137*INDEX('Term Pricing'!$W$1083:$W$1262,MATCH('Project 1'!CZ$8,'Term Pricing'!$C$1083:$C$1262,0))*$E256*$F256)+(CZ$137*INDEX('Term Pricing'!$X$1083:$X$1262,MATCH('Project 1'!CZ$8,'Term Pricing'!$C$1083:$C$1262,0))*$E256*(1-$F256))</f>
        <v>0</v>
      </c>
      <c r="DA256" s="212">
        <f ca="1">(DA$137*INDEX('Term Pricing'!$W$1083:$W$1262,MATCH('Project 1'!DA$8,'Term Pricing'!$C$1083:$C$1262,0))*$E256*$F256)+(DA$137*INDEX('Term Pricing'!$X$1083:$X$1262,MATCH('Project 1'!DA$8,'Term Pricing'!$C$1083:$C$1262,0))*$E256*(1-$F256))</f>
        <v>0</v>
      </c>
      <c r="DB256" s="212">
        <f ca="1">(DB$137*INDEX('Term Pricing'!$W$1083:$W$1262,MATCH('Project 1'!DB$8,'Term Pricing'!$C$1083:$C$1262,0))*$E256*$F256)+(DB$137*INDEX('Term Pricing'!$X$1083:$X$1262,MATCH('Project 1'!DB$8,'Term Pricing'!$C$1083:$C$1262,0))*$E256*(1-$F256))</f>
        <v>0</v>
      </c>
      <c r="DC256" s="212">
        <f ca="1">(DC$137*INDEX('Term Pricing'!$W$1083:$W$1262,MATCH('Project 1'!DC$8,'Term Pricing'!$C$1083:$C$1262,0))*$E256*$F256)+(DC$137*INDEX('Term Pricing'!$X$1083:$X$1262,MATCH('Project 1'!DC$8,'Term Pricing'!$C$1083:$C$1262,0))*$E256*(1-$F256))</f>
        <v>0</v>
      </c>
      <c r="DD256" s="212">
        <f ca="1">(DD$137*INDEX('Term Pricing'!$W$1083:$W$1262,MATCH('Project 1'!DD$8,'Term Pricing'!$C$1083:$C$1262,0))*$E256*$F256)+(DD$137*INDEX('Term Pricing'!$X$1083:$X$1262,MATCH('Project 1'!DD$8,'Term Pricing'!$C$1083:$C$1262,0))*$E256*(1-$F256))</f>
        <v>0</v>
      </c>
      <c r="DE256" s="212">
        <f ca="1">(DE$137*INDEX('Term Pricing'!$W$1083:$W$1262,MATCH('Project 1'!DE$8,'Term Pricing'!$C$1083:$C$1262,0))*$E256*$F256)+(DE$137*INDEX('Term Pricing'!$X$1083:$X$1262,MATCH('Project 1'!DE$8,'Term Pricing'!$C$1083:$C$1262,0))*$E256*(1-$F256))</f>
        <v>0</v>
      </c>
      <c r="DF256" s="212">
        <f ca="1">(DF$137*INDEX('Term Pricing'!$W$1083:$W$1262,MATCH('Project 1'!DF$8,'Term Pricing'!$C$1083:$C$1262,0))*$E256*$F256)+(DF$137*INDEX('Term Pricing'!$X$1083:$X$1262,MATCH('Project 1'!DF$8,'Term Pricing'!$C$1083:$C$1262,0))*$E256*(1-$F256))</f>
        <v>0</v>
      </c>
      <c r="DG256" s="212">
        <f ca="1">(DG$137*INDEX('Term Pricing'!$W$1083:$W$1262,MATCH('Project 1'!DG$8,'Term Pricing'!$C$1083:$C$1262,0))*$E256*$F256)+(DG$137*INDEX('Term Pricing'!$X$1083:$X$1262,MATCH('Project 1'!DG$8,'Term Pricing'!$C$1083:$C$1262,0))*$E256*(1-$F256))</f>
        <v>0</v>
      </c>
      <c r="DH256" s="212">
        <f ca="1">(DH$137*INDEX('Term Pricing'!$W$1083:$W$1262,MATCH('Project 1'!DH$8,'Term Pricing'!$C$1083:$C$1262,0))*$E256*$F256)+(DH$137*INDEX('Term Pricing'!$X$1083:$X$1262,MATCH('Project 1'!DH$8,'Term Pricing'!$C$1083:$C$1262,0))*$E256*(1-$F256))</f>
        <v>0</v>
      </c>
      <c r="DI256" s="212">
        <f ca="1">(DI$137*INDEX('Term Pricing'!$W$1083:$W$1262,MATCH('Project 1'!DI$8,'Term Pricing'!$C$1083:$C$1262,0))*$E256*$F256)+(DI$137*INDEX('Term Pricing'!$X$1083:$X$1262,MATCH('Project 1'!DI$8,'Term Pricing'!$C$1083:$C$1262,0))*$E256*(1-$F256))</f>
        <v>0</v>
      </c>
      <c r="DJ256" s="212">
        <f ca="1">(DJ$137*INDEX('Term Pricing'!$W$1083:$W$1262,MATCH('Project 1'!DJ$8,'Term Pricing'!$C$1083:$C$1262,0))*$E256*$F256)+(DJ$137*INDEX('Term Pricing'!$X$1083:$X$1262,MATCH('Project 1'!DJ$8,'Term Pricing'!$C$1083:$C$1262,0))*$E256*(1-$F256))</f>
        <v>0</v>
      </c>
      <c r="DK256" s="212">
        <f ca="1">(DK$137*INDEX('Term Pricing'!$W$1083:$W$1262,MATCH('Project 1'!DK$8,'Term Pricing'!$C$1083:$C$1262,0))*$E256*$F256)+(DK$137*INDEX('Term Pricing'!$X$1083:$X$1262,MATCH('Project 1'!DK$8,'Term Pricing'!$C$1083:$C$1262,0))*$E256*(1-$F256))</f>
        <v>0</v>
      </c>
      <c r="DL256" s="212">
        <f ca="1">(DL$137*INDEX('Term Pricing'!$W$1083:$W$1262,MATCH('Project 1'!DL$8,'Term Pricing'!$C$1083:$C$1262,0))*$E256*$F256)+(DL$137*INDEX('Term Pricing'!$X$1083:$X$1262,MATCH('Project 1'!DL$8,'Term Pricing'!$C$1083:$C$1262,0))*$E256*(1-$F256))</f>
        <v>0</v>
      </c>
      <c r="DM256" s="212">
        <f ca="1">(DM$137*INDEX('Term Pricing'!$W$1083:$W$1262,MATCH('Project 1'!DM$8,'Term Pricing'!$C$1083:$C$1262,0))*$E256*$F256)+(DM$137*INDEX('Term Pricing'!$X$1083:$X$1262,MATCH('Project 1'!DM$8,'Term Pricing'!$C$1083:$C$1262,0))*$E256*(1-$F256))</f>
        <v>0</v>
      </c>
      <c r="DN256" s="212">
        <f ca="1">(DN$137*INDEX('Term Pricing'!$W$1083:$W$1262,MATCH('Project 1'!DN$8,'Term Pricing'!$C$1083:$C$1262,0))*$E256*$F256)+(DN$137*INDEX('Term Pricing'!$X$1083:$X$1262,MATCH('Project 1'!DN$8,'Term Pricing'!$C$1083:$C$1262,0))*$E256*(1-$F256))</f>
        <v>0</v>
      </c>
      <c r="DO256" s="212">
        <f ca="1">(DO$137*INDEX('Term Pricing'!$W$1083:$W$1262,MATCH('Project 1'!DO$8,'Term Pricing'!$C$1083:$C$1262,0))*$E256*$F256)+(DO$137*INDEX('Term Pricing'!$X$1083:$X$1262,MATCH('Project 1'!DO$8,'Term Pricing'!$C$1083:$C$1262,0))*$E256*(1-$F256))</f>
        <v>0</v>
      </c>
      <c r="DP256" s="212">
        <f ca="1">(DP$137*INDEX('Term Pricing'!$W$1083:$W$1262,MATCH('Project 1'!DP$8,'Term Pricing'!$C$1083:$C$1262,0))*$E256*$F256)+(DP$137*INDEX('Term Pricing'!$X$1083:$X$1262,MATCH('Project 1'!DP$8,'Term Pricing'!$C$1083:$C$1262,0))*$E256*(1-$F256))</f>
        <v>0</v>
      </c>
      <c r="DQ256" s="212">
        <f ca="1">(DQ$137*INDEX('Term Pricing'!$W$1083:$W$1262,MATCH('Project 1'!DQ$8,'Term Pricing'!$C$1083:$C$1262,0))*$E256*$F256)+(DQ$137*INDEX('Term Pricing'!$X$1083:$X$1262,MATCH('Project 1'!DQ$8,'Term Pricing'!$C$1083:$C$1262,0))*$E256*(1-$F256))</f>
        <v>0</v>
      </c>
      <c r="DR256" s="212">
        <f ca="1">(DR$137*INDEX('Term Pricing'!$W$1083:$W$1262,MATCH('Project 1'!DR$8,'Term Pricing'!$C$1083:$C$1262,0))*$E256*$F256)+(DR$137*INDEX('Term Pricing'!$X$1083:$X$1262,MATCH('Project 1'!DR$8,'Term Pricing'!$C$1083:$C$1262,0))*$E256*(1-$F256))</f>
        <v>0</v>
      </c>
      <c r="DS256" s="212">
        <f ca="1">(DS$137*INDEX('Term Pricing'!$W$1083:$W$1262,MATCH('Project 1'!DS$8,'Term Pricing'!$C$1083:$C$1262,0))*$E256*$F256)+(DS$137*INDEX('Term Pricing'!$X$1083:$X$1262,MATCH('Project 1'!DS$8,'Term Pricing'!$C$1083:$C$1262,0))*$E256*(1-$F256))</f>
        <v>0</v>
      </c>
      <c r="DT256" s="212">
        <f ca="1">(DT$137*INDEX('Term Pricing'!$W$1083:$W$1262,MATCH('Project 1'!DT$8,'Term Pricing'!$C$1083:$C$1262,0))*$E256*$F256)+(DT$137*INDEX('Term Pricing'!$X$1083:$X$1262,MATCH('Project 1'!DT$8,'Term Pricing'!$C$1083:$C$1262,0))*$E256*(1-$F256))</f>
        <v>0</v>
      </c>
      <c r="DU256" s="212">
        <f ca="1">(DU$137*INDEX('Term Pricing'!$W$1083:$W$1262,MATCH('Project 1'!DU$8,'Term Pricing'!$C$1083:$C$1262,0))*$E256*$F256)+(DU$137*INDEX('Term Pricing'!$X$1083:$X$1262,MATCH('Project 1'!DU$8,'Term Pricing'!$C$1083:$C$1262,0))*$E256*(1-$F256))</f>
        <v>0</v>
      </c>
      <c r="DV256" s="212">
        <f ca="1">(DV$137*INDEX('Term Pricing'!$W$1083:$W$1262,MATCH('Project 1'!DV$8,'Term Pricing'!$C$1083:$C$1262,0))*$E256*$F256)+(DV$137*INDEX('Term Pricing'!$X$1083:$X$1262,MATCH('Project 1'!DV$8,'Term Pricing'!$C$1083:$C$1262,0))*$E256*(1-$F256))</f>
        <v>0</v>
      </c>
      <c r="DW256" s="212">
        <f ca="1">(DW$137*INDEX('Term Pricing'!$W$1083:$W$1262,MATCH('Project 1'!DW$8,'Term Pricing'!$C$1083:$C$1262,0))*$E256*$F256)+(DW$137*INDEX('Term Pricing'!$X$1083:$X$1262,MATCH('Project 1'!DW$8,'Term Pricing'!$C$1083:$C$1262,0))*$E256*(1-$F256))</f>
        <v>0</v>
      </c>
      <c r="DX256" s="212">
        <f ca="1">(DX$137*INDEX('Term Pricing'!$W$1083:$W$1262,MATCH('Project 1'!DX$8,'Term Pricing'!$C$1083:$C$1262,0))*$E256*$F256)+(DX$137*INDEX('Term Pricing'!$X$1083:$X$1262,MATCH('Project 1'!DX$8,'Term Pricing'!$C$1083:$C$1262,0))*$E256*(1-$F256))</f>
        <v>0</v>
      </c>
      <c r="DY256" s="212">
        <f ca="1">(DY$137*INDEX('Term Pricing'!$W$1083:$W$1262,MATCH('Project 1'!DY$8,'Term Pricing'!$C$1083:$C$1262,0))*$E256*$F256)+(DY$137*INDEX('Term Pricing'!$X$1083:$X$1262,MATCH('Project 1'!DY$8,'Term Pricing'!$C$1083:$C$1262,0))*$E256*(1-$F256))</f>
        <v>0</v>
      </c>
      <c r="DZ256" s="212">
        <f ca="1">(DZ$137*INDEX('Term Pricing'!$W$1083:$W$1262,MATCH('Project 1'!DZ$8,'Term Pricing'!$C$1083:$C$1262,0))*$E256*$F256)+(DZ$137*INDEX('Term Pricing'!$X$1083:$X$1262,MATCH('Project 1'!DZ$8,'Term Pricing'!$C$1083:$C$1262,0))*$E256*(1-$F256))</f>
        <v>0</v>
      </c>
    </row>
    <row r="257" spans="1:130" outlineLevel="1">
      <c r="A257" s="151"/>
      <c r="C257" s="34" t="s">
        <v>263</v>
      </c>
      <c r="E257" s="70">
        <f>Inputs!H179</f>
        <v>0</v>
      </c>
      <c r="F257" s="70">
        <f>Inputs!I179</f>
        <v>0</v>
      </c>
      <c r="G257" s="54" t="s">
        <v>83</v>
      </c>
      <c r="H257" s="279">
        <f ca="1">IFERROR(SUM($J257:$DZ257)/(SUM($J$137:$DZ$137)*E257),0)</f>
        <v>0</v>
      </c>
      <c r="I257" s="29"/>
      <c r="J257" s="212">
        <f ca="1">(J$137*INDEX('Term Pricing'!$W$1268:$W$1447,MATCH('Project 1'!J$8,'Term Pricing'!$C$1268:$C$1447,0))*$E257*$F257)+(J$137*INDEX('Term Pricing'!$X$1268:$X$1447,MATCH('Project 1'!J$8,'Term Pricing'!$C$1268:$C$1447,0))*$E257*(1-$F257))</f>
        <v>0</v>
      </c>
      <c r="K257" s="212">
        <f ca="1">(K$137*INDEX('Term Pricing'!$W$1268:$W$1447,MATCH('Project 1'!K$8,'Term Pricing'!$C$1268:$C$1447,0))*$E257*$F257)+(K$137*INDEX('Term Pricing'!$X$1268:$X$1447,MATCH('Project 1'!K$8,'Term Pricing'!$C$1268:$C$1447,0))*$E257*(1-$F257))</f>
        <v>0</v>
      </c>
      <c r="L257" s="212">
        <f ca="1">(L$137*INDEX('Term Pricing'!$W$1268:$W$1447,MATCH('Project 1'!L$8,'Term Pricing'!$C$1268:$C$1447,0))*$E257*$F257)+(L$137*INDEX('Term Pricing'!$X$1268:$X$1447,MATCH('Project 1'!L$8,'Term Pricing'!$C$1268:$C$1447,0))*$E257*(1-$F257))</f>
        <v>0</v>
      </c>
      <c r="M257" s="212">
        <f ca="1">(M$137*INDEX('Term Pricing'!$W$1268:$W$1447,MATCH('Project 1'!M$8,'Term Pricing'!$C$1268:$C$1447,0))*$E257*$F257)+(M$137*INDEX('Term Pricing'!$X$1268:$X$1447,MATCH('Project 1'!M$8,'Term Pricing'!$C$1268:$C$1447,0))*$E257*(1-$F257))</f>
        <v>0</v>
      </c>
      <c r="N257" s="212">
        <f ca="1">(N$137*INDEX('Term Pricing'!$W$1268:$W$1447,MATCH('Project 1'!N$8,'Term Pricing'!$C$1268:$C$1447,0))*$E257*$F257)+(N$137*INDEX('Term Pricing'!$X$1268:$X$1447,MATCH('Project 1'!N$8,'Term Pricing'!$C$1268:$C$1447,0))*$E257*(1-$F257))</f>
        <v>0</v>
      </c>
      <c r="O257" s="212">
        <f ca="1">(O$137*INDEX('Term Pricing'!$W$1268:$W$1447,MATCH('Project 1'!O$8,'Term Pricing'!$C$1268:$C$1447,0))*$E257*$F257)+(O$137*INDEX('Term Pricing'!$X$1268:$X$1447,MATCH('Project 1'!O$8,'Term Pricing'!$C$1268:$C$1447,0))*$E257*(1-$F257))</f>
        <v>0</v>
      </c>
      <c r="P257" s="212">
        <f ca="1">(P$137*INDEX('Term Pricing'!$W$1268:$W$1447,MATCH('Project 1'!P$8,'Term Pricing'!$C$1268:$C$1447,0))*$E257*$F257)+(P$137*INDEX('Term Pricing'!$X$1268:$X$1447,MATCH('Project 1'!P$8,'Term Pricing'!$C$1268:$C$1447,0))*$E257*(1-$F257))</f>
        <v>0</v>
      </c>
      <c r="Q257" s="212">
        <f ca="1">(Q$137*INDEX('Term Pricing'!$W$1268:$W$1447,MATCH('Project 1'!Q$8,'Term Pricing'!$C$1268:$C$1447,0))*$E257*$F257)+(Q$137*INDEX('Term Pricing'!$X$1268:$X$1447,MATCH('Project 1'!Q$8,'Term Pricing'!$C$1268:$C$1447,0))*$E257*(1-$F257))</f>
        <v>0</v>
      </c>
      <c r="R257" s="212">
        <f ca="1">(R$137*INDEX('Term Pricing'!$W$1268:$W$1447,MATCH('Project 1'!R$8,'Term Pricing'!$C$1268:$C$1447,0))*$E257*$F257)+(R$137*INDEX('Term Pricing'!$X$1268:$X$1447,MATCH('Project 1'!R$8,'Term Pricing'!$C$1268:$C$1447,0))*$E257*(1-$F257))</f>
        <v>0</v>
      </c>
      <c r="S257" s="212">
        <f ca="1">(S$137*INDEX('Term Pricing'!$W$1268:$W$1447,MATCH('Project 1'!S$8,'Term Pricing'!$C$1268:$C$1447,0))*$E257*$F257)+(S$137*INDEX('Term Pricing'!$X$1268:$X$1447,MATCH('Project 1'!S$8,'Term Pricing'!$C$1268:$C$1447,0))*$E257*(1-$F257))</f>
        <v>0</v>
      </c>
      <c r="T257" s="212">
        <f ca="1">(T$137*INDEX('Term Pricing'!$W$1268:$W$1447,MATCH('Project 1'!T$8,'Term Pricing'!$C$1268:$C$1447,0))*$E257*$F257)+(T$137*INDEX('Term Pricing'!$X$1268:$X$1447,MATCH('Project 1'!T$8,'Term Pricing'!$C$1268:$C$1447,0))*$E257*(1-$F257))</f>
        <v>0</v>
      </c>
      <c r="U257" s="212">
        <f ca="1">(U$137*INDEX('Term Pricing'!$W$1268:$W$1447,MATCH('Project 1'!U$8,'Term Pricing'!$C$1268:$C$1447,0))*$E257*$F257)+(U$137*INDEX('Term Pricing'!$X$1268:$X$1447,MATCH('Project 1'!U$8,'Term Pricing'!$C$1268:$C$1447,0))*$E257*(1-$F257))</f>
        <v>0</v>
      </c>
      <c r="V257" s="212">
        <f ca="1">(V$137*INDEX('Term Pricing'!$W$1268:$W$1447,MATCH('Project 1'!V$8,'Term Pricing'!$C$1268:$C$1447,0))*$E257*$F257)+(V$137*INDEX('Term Pricing'!$X$1268:$X$1447,MATCH('Project 1'!V$8,'Term Pricing'!$C$1268:$C$1447,0))*$E257*(1-$F257))</f>
        <v>0</v>
      </c>
      <c r="W257" s="212">
        <f ca="1">(W$137*INDEX('Term Pricing'!$W$1268:$W$1447,MATCH('Project 1'!W$8,'Term Pricing'!$C$1268:$C$1447,0))*$E257*$F257)+(W$137*INDEX('Term Pricing'!$X$1268:$X$1447,MATCH('Project 1'!W$8,'Term Pricing'!$C$1268:$C$1447,0))*$E257*(1-$F257))</f>
        <v>0</v>
      </c>
      <c r="X257" s="212">
        <f ca="1">(X$137*INDEX('Term Pricing'!$W$1268:$W$1447,MATCH('Project 1'!X$8,'Term Pricing'!$C$1268:$C$1447,0))*$E257*$F257)+(X$137*INDEX('Term Pricing'!$X$1268:$X$1447,MATCH('Project 1'!X$8,'Term Pricing'!$C$1268:$C$1447,0))*$E257*(1-$F257))</f>
        <v>0</v>
      </c>
      <c r="Y257" s="212">
        <f ca="1">(Y$137*INDEX('Term Pricing'!$W$1268:$W$1447,MATCH('Project 1'!Y$8,'Term Pricing'!$C$1268:$C$1447,0))*$E257*$F257)+(Y$137*INDEX('Term Pricing'!$X$1268:$X$1447,MATCH('Project 1'!Y$8,'Term Pricing'!$C$1268:$C$1447,0))*$E257*(1-$F257))</f>
        <v>0</v>
      </c>
      <c r="Z257" s="212">
        <f ca="1">(Z$137*INDEX('Term Pricing'!$W$1268:$W$1447,MATCH('Project 1'!Z$8,'Term Pricing'!$C$1268:$C$1447,0))*$E257*$F257)+(Z$137*INDEX('Term Pricing'!$X$1268:$X$1447,MATCH('Project 1'!Z$8,'Term Pricing'!$C$1268:$C$1447,0))*$E257*(1-$F257))</f>
        <v>0</v>
      </c>
      <c r="AA257" s="212">
        <f ca="1">(AA$137*INDEX('Term Pricing'!$W$1268:$W$1447,MATCH('Project 1'!AA$8,'Term Pricing'!$C$1268:$C$1447,0))*$E257*$F257)+(AA$137*INDEX('Term Pricing'!$X$1268:$X$1447,MATCH('Project 1'!AA$8,'Term Pricing'!$C$1268:$C$1447,0))*$E257*(1-$F257))</f>
        <v>0</v>
      </c>
      <c r="AB257" s="212">
        <f ca="1">(AB$137*INDEX('Term Pricing'!$W$1268:$W$1447,MATCH('Project 1'!AB$8,'Term Pricing'!$C$1268:$C$1447,0))*$E257*$F257)+(AB$137*INDEX('Term Pricing'!$X$1268:$X$1447,MATCH('Project 1'!AB$8,'Term Pricing'!$C$1268:$C$1447,0))*$E257*(1-$F257))</f>
        <v>0</v>
      </c>
      <c r="AC257" s="212">
        <f ca="1">(AC$137*INDEX('Term Pricing'!$W$1268:$W$1447,MATCH('Project 1'!AC$8,'Term Pricing'!$C$1268:$C$1447,0))*$E257*$F257)+(AC$137*INDEX('Term Pricing'!$X$1268:$X$1447,MATCH('Project 1'!AC$8,'Term Pricing'!$C$1268:$C$1447,0))*$E257*(1-$F257))</f>
        <v>0</v>
      </c>
      <c r="AD257" s="212">
        <f ca="1">(AD$137*INDEX('Term Pricing'!$W$1268:$W$1447,MATCH('Project 1'!AD$8,'Term Pricing'!$C$1268:$C$1447,0))*$E257*$F257)+(AD$137*INDEX('Term Pricing'!$X$1268:$X$1447,MATCH('Project 1'!AD$8,'Term Pricing'!$C$1268:$C$1447,0))*$E257*(1-$F257))</f>
        <v>0</v>
      </c>
      <c r="AE257" s="212">
        <f ca="1">(AE$137*INDEX('Term Pricing'!$W$1268:$W$1447,MATCH('Project 1'!AE$8,'Term Pricing'!$C$1268:$C$1447,0))*$E257*$F257)+(AE$137*INDEX('Term Pricing'!$X$1268:$X$1447,MATCH('Project 1'!AE$8,'Term Pricing'!$C$1268:$C$1447,0))*$E257*(1-$F257))</f>
        <v>0</v>
      </c>
      <c r="AF257" s="212">
        <f ca="1">(AF$137*INDEX('Term Pricing'!$W$1268:$W$1447,MATCH('Project 1'!AF$8,'Term Pricing'!$C$1268:$C$1447,0))*$E257*$F257)+(AF$137*INDEX('Term Pricing'!$X$1268:$X$1447,MATCH('Project 1'!AF$8,'Term Pricing'!$C$1268:$C$1447,0))*$E257*(1-$F257))</f>
        <v>0</v>
      </c>
      <c r="AG257" s="212">
        <f ca="1">(AG$137*INDEX('Term Pricing'!$W$1268:$W$1447,MATCH('Project 1'!AG$8,'Term Pricing'!$C$1268:$C$1447,0))*$E257*$F257)+(AG$137*INDEX('Term Pricing'!$X$1268:$X$1447,MATCH('Project 1'!AG$8,'Term Pricing'!$C$1268:$C$1447,0))*$E257*(1-$F257))</f>
        <v>0</v>
      </c>
      <c r="AH257" s="212">
        <f ca="1">(AH$137*INDEX('Term Pricing'!$W$1268:$W$1447,MATCH('Project 1'!AH$8,'Term Pricing'!$C$1268:$C$1447,0))*$E257*$F257)+(AH$137*INDEX('Term Pricing'!$X$1268:$X$1447,MATCH('Project 1'!AH$8,'Term Pricing'!$C$1268:$C$1447,0))*$E257*(1-$F257))</f>
        <v>0</v>
      </c>
      <c r="AI257" s="212">
        <f ca="1">(AI$137*INDEX('Term Pricing'!$W$1268:$W$1447,MATCH('Project 1'!AI$8,'Term Pricing'!$C$1268:$C$1447,0))*$E257*$F257)+(AI$137*INDEX('Term Pricing'!$X$1268:$X$1447,MATCH('Project 1'!AI$8,'Term Pricing'!$C$1268:$C$1447,0))*$E257*(1-$F257))</f>
        <v>0</v>
      </c>
      <c r="AJ257" s="212">
        <f ca="1">(AJ$137*INDEX('Term Pricing'!$W$1268:$W$1447,MATCH('Project 1'!AJ$8,'Term Pricing'!$C$1268:$C$1447,0))*$E257*$F257)+(AJ$137*INDEX('Term Pricing'!$X$1268:$X$1447,MATCH('Project 1'!AJ$8,'Term Pricing'!$C$1268:$C$1447,0))*$E257*(1-$F257))</f>
        <v>0</v>
      </c>
      <c r="AK257" s="212">
        <f ca="1">(AK$137*INDEX('Term Pricing'!$W$1268:$W$1447,MATCH('Project 1'!AK$8,'Term Pricing'!$C$1268:$C$1447,0))*$E257*$F257)+(AK$137*INDEX('Term Pricing'!$X$1268:$X$1447,MATCH('Project 1'!AK$8,'Term Pricing'!$C$1268:$C$1447,0))*$E257*(1-$F257))</f>
        <v>0</v>
      </c>
      <c r="AL257" s="212">
        <f ca="1">(AL$137*INDEX('Term Pricing'!$W$1268:$W$1447,MATCH('Project 1'!AL$8,'Term Pricing'!$C$1268:$C$1447,0))*$E257*$F257)+(AL$137*INDEX('Term Pricing'!$X$1268:$X$1447,MATCH('Project 1'!AL$8,'Term Pricing'!$C$1268:$C$1447,0))*$E257*(1-$F257))</f>
        <v>0</v>
      </c>
      <c r="AM257" s="212">
        <f ca="1">(AM$137*INDEX('Term Pricing'!$W$1268:$W$1447,MATCH('Project 1'!AM$8,'Term Pricing'!$C$1268:$C$1447,0))*$E257*$F257)+(AM$137*INDEX('Term Pricing'!$X$1268:$X$1447,MATCH('Project 1'!AM$8,'Term Pricing'!$C$1268:$C$1447,0))*$E257*(1-$F257))</f>
        <v>0</v>
      </c>
      <c r="AN257" s="212">
        <f ca="1">(AN$137*INDEX('Term Pricing'!$W$1268:$W$1447,MATCH('Project 1'!AN$8,'Term Pricing'!$C$1268:$C$1447,0))*$E257*$F257)+(AN$137*INDEX('Term Pricing'!$X$1268:$X$1447,MATCH('Project 1'!AN$8,'Term Pricing'!$C$1268:$C$1447,0))*$E257*(1-$F257))</f>
        <v>0</v>
      </c>
      <c r="AO257" s="212">
        <f ca="1">(AO$137*INDEX('Term Pricing'!$W$1268:$W$1447,MATCH('Project 1'!AO$8,'Term Pricing'!$C$1268:$C$1447,0))*$E257*$F257)+(AO$137*INDEX('Term Pricing'!$X$1268:$X$1447,MATCH('Project 1'!AO$8,'Term Pricing'!$C$1268:$C$1447,0))*$E257*(1-$F257))</f>
        <v>0</v>
      </c>
      <c r="AP257" s="212">
        <f ca="1">(AP$137*INDEX('Term Pricing'!$W$1268:$W$1447,MATCH('Project 1'!AP$8,'Term Pricing'!$C$1268:$C$1447,0))*$E257*$F257)+(AP$137*INDEX('Term Pricing'!$X$1268:$X$1447,MATCH('Project 1'!AP$8,'Term Pricing'!$C$1268:$C$1447,0))*$E257*(1-$F257))</f>
        <v>0</v>
      </c>
      <c r="AQ257" s="212">
        <f ca="1">(AQ$137*INDEX('Term Pricing'!$W$1268:$W$1447,MATCH('Project 1'!AQ$8,'Term Pricing'!$C$1268:$C$1447,0))*$E257*$F257)+(AQ$137*INDEX('Term Pricing'!$X$1268:$X$1447,MATCH('Project 1'!AQ$8,'Term Pricing'!$C$1268:$C$1447,0))*$E257*(1-$F257))</f>
        <v>0</v>
      </c>
      <c r="AR257" s="212">
        <f ca="1">(AR$137*INDEX('Term Pricing'!$W$1268:$W$1447,MATCH('Project 1'!AR$8,'Term Pricing'!$C$1268:$C$1447,0))*$E257*$F257)+(AR$137*INDEX('Term Pricing'!$X$1268:$X$1447,MATCH('Project 1'!AR$8,'Term Pricing'!$C$1268:$C$1447,0))*$E257*(1-$F257))</f>
        <v>0</v>
      </c>
      <c r="AS257" s="212">
        <f ca="1">(AS$137*INDEX('Term Pricing'!$W$1268:$W$1447,MATCH('Project 1'!AS$8,'Term Pricing'!$C$1268:$C$1447,0))*$E257*$F257)+(AS$137*INDEX('Term Pricing'!$X$1268:$X$1447,MATCH('Project 1'!AS$8,'Term Pricing'!$C$1268:$C$1447,0))*$E257*(1-$F257))</f>
        <v>0</v>
      </c>
      <c r="AT257" s="212">
        <f ca="1">(AT$137*INDEX('Term Pricing'!$W$1268:$W$1447,MATCH('Project 1'!AT$8,'Term Pricing'!$C$1268:$C$1447,0))*$E257*$F257)+(AT$137*INDEX('Term Pricing'!$X$1268:$X$1447,MATCH('Project 1'!AT$8,'Term Pricing'!$C$1268:$C$1447,0))*$E257*(1-$F257))</f>
        <v>0</v>
      </c>
      <c r="AU257" s="212">
        <f ca="1">(AU$137*INDEX('Term Pricing'!$W$1268:$W$1447,MATCH('Project 1'!AU$8,'Term Pricing'!$C$1268:$C$1447,0))*$E257*$F257)+(AU$137*INDEX('Term Pricing'!$X$1268:$X$1447,MATCH('Project 1'!AU$8,'Term Pricing'!$C$1268:$C$1447,0))*$E257*(1-$F257))</f>
        <v>0</v>
      </c>
      <c r="AV257" s="212">
        <f ca="1">(AV$137*INDEX('Term Pricing'!$W$1268:$W$1447,MATCH('Project 1'!AV$8,'Term Pricing'!$C$1268:$C$1447,0))*$E257*$F257)+(AV$137*INDEX('Term Pricing'!$X$1268:$X$1447,MATCH('Project 1'!AV$8,'Term Pricing'!$C$1268:$C$1447,0))*$E257*(1-$F257))</f>
        <v>0</v>
      </c>
      <c r="AW257" s="212">
        <f ca="1">(AW$137*INDEX('Term Pricing'!$W$1268:$W$1447,MATCH('Project 1'!AW$8,'Term Pricing'!$C$1268:$C$1447,0))*$E257*$F257)+(AW$137*INDEX('Term Pricing'!$X$1268:$X$1447,MATCH('Project 1'!AW$8,'Term Pricing'!$C$1268:$C$1447,0))*$E257*(1-$F257))</f>
        <v>0</v>
      </c>
      <c r="AX257" s="212">
        <f ca="1">(AX$137*INDEX('Term Pricing'!$W$1268:$W$1447,MATCH('Project 1'!AX$8,'Term Pricing'!$C$1268:$C$1447,0))*$E257*$F257)+(AX$137*INDEX('Term Pricing'!$X$1268:$X$1447,MATCH('Project 1'!AX$8,'Term Pricing'!$C$1268:$C$1447,0))*$E257*(1-$F257))</f>
        <v>0</v>
      </c>
      <c r="AY257" s="212">
        <f ca="1">(AY$137*INDEX('Term Pricing'!$W$1268:$W$1447,MATCH('Project 1'!AY$8,'Term Pricing'!$C$1268:$C$1447,0))*$E257*$F257)+(AY$137*INDEX('Term Pricing'!$X$1268:$X$1447,MATCH('Project 1'!AY$8,'Term Pricing'!$C$1268:$C$1447,0))*$E257*(1-$F257))</f>
        <v>0</v>
      </c>
      <c r="AZ257" s="212">
        <f ca="1">(AZ$137*INDEX('Term Pricing'!$W$1268:$W$1447,MATCH('Project 1'!AZ$8,'Term Pricing'!$C$1268:$C$1447,0))*$E257*$F257)+(AZ$137*INDEX('Term Pricing'!$X$1268:$X$1447,MATCH('Project 1'!AZ$8,'Term Pricing'!$C$1268:$C$1447,0))*$E257*(1-$F257))</f>
        <v>0</v>
      </c>
      <c r="BA257" s="212">
        <f ca="1">(BA$137*INDEX('Term Pricing'!$W$1268:$W$1447,MATCH('Project 1'!BA$8,'Term Pricing'!$C$1268:$C$1447,0))*$E257*$F257)+(BA$137*INDEX('Term Pricing'!$X$1268:$X$1447,MATCH('Project 1'!BA$8,'Term Pricing'!$C$1268:$C$1447,0))*$E257*(1-$F257))</f>
        <v>0</v>
      </c>
      <c r="BB257" s="212">
        <f ca="1">(BB$137*INDEX('Term Pricing'!$W$1268:$W$1447,MATCH('Project 1'!BB$8,'Term Pricing'!$C$1268:$C$1447,0))*$E257*$F257)+(BB$137*INDEX('Term Pricing'!$X$1268:$X$1447,MATCH('Project 1'!BB$8,'Term Pricing'!$C$1268:$C$1447,0))*$E257*(1-$F257))</f>
        <v>0</v>
      </c>
      <c r="BC257" s="212">
        <f ca="1">(BC$137*INDEX('Term Pricing'!$W$1268:$W$1447,MATCH('Project 1'!BC$8,'Term Pricing'!$C$1268:$C$1447,0))*$E257*$F257)+(BC$137*INDEX('Term Pricing'!$X$1268:$X$1447,MATCH('Project 1'!BC$8,'Term Pricing'!$C$1268:$C$1447,0))*$E257*(1-$F257))</f>
        <v>0</v>
      </c>
      <c r="BD257" s="212">
        <f ca="1">(BD$137*INDEX('Term Pricing'!$W$1268:$W$1447,MATCH('Project 1'!BD$8,'Term Pricing'!$C$1268:$C$1447,0))*$E257*$F257)+(BD$137*INDEX('Term Pricing'!$X$1268:$X$1447,MATCH('Project 1'!BD$8,'Term Pricing'!$C$1268:$C$1447,0))*$E257*(1-$F257))</f>
        <v>0</v>
      </c>
      <c r="BE257" s="212">
        <f ca="1">(BE$137*INDEX('Term Pricing'!$W$1268:$W$1447,MATCH('Project 1'!BE$8,'Term Pricing'!$C$1268:$C$1447,0))*$E257*$F257)+(BE$137*INDEX('Term Pricing'!$X$1268:$X$1447,MATCH('Project 1'!BE$8,'Term Pricing'!$C$1268:$C$1447,0))*$E257*(1-$F257))</f>
        <v>0</v>
      </c>
      <c r="BF257" s="212">
        <f ca="1">(BF$137*INDEX('Term Pricing'!$W$1268:$W$1447,MATCH('Project 1'!BF$8,'Term Pricing'!$C$1268:$C$1447,0))*$E257*$F257)+(BF$137*INDEX('Term Pricing'!$X$1268:$X$1447,MATCH('Project 1'!BF$8,'Term Pricing'!$C$1268:$C$1447,0))*$E257*(1-$F257))</f>
        <v>0</v>
      </c>
      <c r="BG257" s="212">
        <f ca="1">(BG$137*INDEX('Term Pricing'!$W$1268:$W$1447,MATCH('Project 1'!BG$8,'Term Pricing'!$C$1268:$C$1447,0))*$E257*$F257)+(BG$137*INDEX('Term Pricing'!$X$1268:$X$1447,MATCH('Project 1'!BG$8,'Term Pricing'!$C$1268:$C$1447,0))*$E257*(1-$F257))</f>
        <v>0</v>
      </c>
      <c r="BH257" s="212">
        <f ca="1">(BH$137*INDEX('Term Pricing'!$W$1268:$W$1447,MATCH('Project 1'!BH$8,'Term Pricing'!$C$1268:$C$1447,0))*$E257*$F257)+(BH$137*INDEX('Term Pricing'!$X$1268:$X$1447,MATCH('Project 1'!BH$8,'Term Pricing'!$C$1268:$C$1447,0))*$E257*(1-$F257))</f>
        <v>0</v>
      </c>
      <c r="BI257" s="212">
        <f ca="1">(BI$137*INDEX('Term Pricing'!$W$1268:$W$1447,MATCH('Project 1'!BI$8,'Term Pricing'!$C$1268:$C$1447,0))*$E257*$F257)+(BI$137*INDEX('Term Pricing'!$X$1268:$X$1447,MATCH('Project 1'!BI$8,'Term Pricing'!$C$1268:$C$1447,0))*$E257*(1-$F257))</f>
        <v>0</v>
      </c>
      <c r="BJ257" s="212">
        <f ca="1">(BJ$137*INDEX('Term Pricing'!$W$1268:$W$1447,MATCH('Project 1'!BJ$8,'Term Pricing'!$C$1268:$C$1447,0))*$E257*$F257)+(BJ$137*INDEX('Term Pricing'!$X$1268:$X$1447,MATCH('Project 1'!BJ$8,'Term Pricing'!$C$1268:$C$1447,0))*$E257*(1-$F257))</f>
        <v>0</v>
      </c>
      <c r="BK257" s="212">
        <f ca="1">(BK$137*INDEX('Term Pricing'!$W$1268:$W$1447,MATCH('Project 1'!BK$8,'Term Pricing'!$C$1268:$C$1447,0))*$E257*$F257)+(BK$137*INDEX('Term Pricing'!$X$1268:$X$1447,MATCH('Project 1'!BK$8,'Term Pricing'!$C$1268:$C$1447,0))*$E257*(1-$F257))</f>
        <v>0</v>
      </c>
      <c r="BL257" s="212">
        <f ca="1">(BL$137*INDEX('Term Pricing'!$W$1268:$W$1447,MATCH('Project 1'!BL$8,'Term Pricing'!$C$1268:$C$1447,0))*$E257*$F257)+(BL$137*INDEX('Term Pricing'!$X$1268:$X$1447,MATCH('Project 1'!BL$8,'Term Pricing'!$C$1268:$C$1447,0))*$E257*(1-$F257))</f>
        <v>0</v>
      </c>
      <c r="BM257" s="212">
        <f ca="1">(BM$137*INDEX('Term Pricing'!$W$1268:$W$1447,MATCH('Project 1'!BM$8,'Term Pricing'!$C$1268:$C$1447,0))*$E257*$F257)+(BM$137*INDEX('Term Pricing'!$X$1268:$X$1447,MATCH('Project 1'!BM$8,'Term Pricing'!$C$1268:$C$1447,0))*$E257*(1-$F257))</f>
        <v>0</v>
      </c>
      <c r="BN257" s="212">
        <f ca="1">(BN$137*INDEX('Term Pricing'!$W$1268:$W$1447,MATCH('Project 1'!BN$8,'Term Pricing'!$C$1268:$C$1447,0))*$E257*$F257)+(BN$137*INDEX('Term Pricing'!$X$1268:$X$1447,MATCH('Project 1'!BN$8,'Term Pricing'!$C$1268:$C$1447,0))*$E257*(1-$F257))</f>
        <v>0</v>
      </c>
      <c r="BO257" s="212">
        <f ca="1">(BO$137*INDEX('Term Pricing'!$W$1268:$W$1447,MATCH('Project 1'!BO$8,'Term Pricing'!$C$1268:$C$1447,0))*$E257*$F257)+(BO$137*INDEX('Term Pricing'!$X$1268:$X$1447,MATCH('Project 1'!BO$8,'Term Pricing'!$C$1268:$C$1447,0))*$E257*(1-$F257))</f>
        <v>0</v>
      </c>
      <c r="BP257" s="212">
        <f ca="1">(BP$137*INDEX('Term Pricing'!$W$1268:$W$1447,MATCH('Project 1'!BP$8,'Term Pricing'!$C$1268:$C$1447,0))*$E257*$F257)+(BP$137*INDEX('Term Pricing'!$X$1268:$X$1447,MATCH('Project 1'!BP$8,'Term Pricing'!$C$1268:$C$1447,0))*$E257*(1-$F257))</f>
        <v>0</v>
      </c>
      <c r="BQ257" s="212">
        <f ca="1">(BQ$137*INDEX('Term Pricing'!$W$1268:$W$1447,MATCH('Project 1'!BQ$8,'Term Pricing'!$C$1268:$C$1447,0))*$E257*$F257)+(BQ$137*INDEX('Term Pricing'!$X$1268:$X$1447,MATCH('Project 1'!BQ$8,'Term Pricing'!$C$1268:$C$1447,0))*$E257*(1-$F257))</f>
        <v>0</v>
      </c>
      <c r="BR257" s="212">
        <f ca="1">(BR$137*INDEX('Term Pricing'!$W$1268:$W$1447,MATCH('Project 1'!BR$8,'Term Pricing'!$C$1268:$C$1447,0))*$E257*$F257)+(BR$137*INDEX('Term Pricing'!$X$1268:$X$1447,MATCH('Project 1'!BR$8,'Term Pricing'!$C$1268:$C$1447,0))*$E257*(1-$F257))</f>
        <v>0</v>
      </c>
      <c r="BS257" s="212">
        <f ca="1">(BS$137*INDEX('Term Pricing'!$W$1268:$W$1447,MATCH('Project 1'!BS$8,'Term Pricing'!$C$1268:$C$1447,0))*$E257*$F257)+(BS$137*INDEX('Term Pricing'!$X$1268:$X$1447,MATCH('Project 1'!BS$8,'Term Pricing'!$C$1268:$C$1447,0))*$E257*(1-$F257))</f>
        <v>0</v>
      </c>
      <c r="BT257" s="212">
        <f ca="1">(BT$137*INDEX('Term Pricing'!$W$1268:$W$1447,MATCH('Project 1'!BT$8,'Term Pricing'!$C$1268:$C$1447,0))*$E257*$F257)+(BT$137*INDEX('Term Pricing'!$X$1268:$X$1447,MATCH('Project 1'!BT$8,'Term Pricing'!$C$1268:$C$1447,0))*$E257*(1-$F257))</f>
        <v>0</v>
      </c>
      <c r="BU257" s="212">
        <f ca="1">(BU$137*INDEX('Term Pricing'!$W$1268:$W$1447,MATCH('Project 1'!BU$8,'Term Pricing'!$C$1268:$C$1447,0))*$E257*$F257)+(BU$137*INDEX('Term Pricing'!$X$1268:$X$1447,MATCH('Project 1'!BU$8,'Term Pricing'!$C$1268:$C$1447,0))*$E257*(1-$F257))</f>
        <v>0</v>
      </c>
      <c r="BV257" s="212">
        <f ca="1">(BV$137*INDEX('Term Pricing'!$W$1268:$W$1447,MATCH('Project 1'!BV$8,'Term Pricing'!$C$1268:$C$1447,0))*$E257*$F257)+(BV$137*INDEX('Term Pricing'!$X$1268:$X$1447,MATCH('Project 1'!BV$8,'Term Pricing'!$C$1268:$C$1447,0))*$E257*(1-$F257))</f>
        <v>0</v>
      </c>
      <c r="BW257" s="212">
        <f ca="1">(BW$137*INDEX('Term Pricing'!$W$1268:$W$1447,MATCH('Project 1'!BW$8,'Term Pricing'!$C$1268:$C$1447,0))*$E257*$F257)+(BW$137*INDEX('Term Pricing'!$X$1268:$X$1447,MATCH('Project 1'!BW$8,'Term Pricing'!$C$1268:$C$1447,0))*$E257*(1-$F257))</f>
        <v>0</v>
      </c>
      <c r="BX257" s="212">
        <f ca="1">(BX$137*INDEX('Term Pricing'!$W$1268:$W$1447,MATCH('Project 1'!BX$8,'Term Pricing'!$C$1268:$C$1447,0))*$E257*$F257)+(BX$137*INDEX('Term Pricing'!$X$1268:$X$1447,MATCH('Project 1'!BX$8,'Term Pricing'!$C$1268:$C$1447,0))*$E257*(1-$F257))</f>
        <v>0</v>
      </c>
      <c r="BY257" s="212">
        <f ca="1">(BY$137*INDEX('Term Pricing'!$W$1268:$W$1447,MATCH('Project 1'!BY$8,'Term Pricing'!$C$1268:$C$1447,0))*$E257*$F257)+(BY$137*INDEX('Term Pricing'!$X$1268:$X$1447,MATCH('Project 1'!BY$8,'Term Pricing'!$C$1268:$C$1447,0))*$E257*(1-$F257))</f>
        <v>0</v>
      </c>
      <c r="BZ257" s="212">
        <f ca="1">(BZ$137*INDEX('Term Pricing'!$W$1268:$W$1447,MATCH('Project 1'!BZ$8,'Term Pricing'!$C$1268:$C$1447,0))*$E257*$F257)+(BZ$137*INDEX('Term Pricing'!$X$1268:$X$1447,MATCH('Project 1'!BZ$8,'Term Pricing'!$C$1268:$C$1447,0))*$E257*(1-$F257))</f>
        <v>0</v>
      </c>
      <c r="CA257" s="212">
        <f ca="1">(CA$137*INDEX('Term Pricing'!$W$1268:$W$1447,MATCH('Project 1'!CA$8,'Term Pricing'!$C$1268:$C$1447,0))*$E257*$F257)+(CA$137*INDEX('Term Pricing'!$X$1268:$X$1447,MATCH('Project 1'!CA$8,'Term Pricing'!$C$1268:$C$1447,0))*$E257*(1-$F257))</f>
        <v>0</v>
      </c>
      <c r="CB257" s="212">
        <f ca="1">(CB$137*INDEX('Term Pricing'!$W$1268:$W$1447,MATCH('Project 1'!CB$8,'Term Pricing'!$C$1268:$C$1447,0))*$E257*$F257)+(CB$137*INDEX('Term Pricing'!$X$1268:$X$1447,MATCH('Project 1'!CB$8,'Term Pricing'!$C$1268:$C$1447,0))*$E257*(1-$F257))</f>
        <v>0</v>
      </c>
      <c r="CC257" s="212">
        <f ca="1">(CC$137*INDEX('Term Pricing'!$W$1268:$W$1447,MATCH('Project 1'!CC$8,'Term Pricing'!$C$1268:$C$1447,0))*$E257*$F257)+(CC$137*INDEX('Term Pricing'!$X$1268:$X$1447,MATCH('Project 1'!CC$8,'Term Pricing'!$C$1268:$C$1447,0))*$E257*(1-$F257))</f>
        <v>0</v>
      </c>
      <c r="CD257" s="212">
        <f ca="1">(CD$137*INDEX('Term Pricing'!$W$1268:$W$1447,MATCH('Project 1'!CD$8,'Term Pricing'!$C$1268:$C$1447,0))*$E257*$F257)+(CD$137*INDEX('Term Pricing'!$X$1268:$X$1447,MATCH('Project 1'!CD$8,'Term Pricing'!$C$1268:$C$1447,0))*$E257*(1-$F257))</f>
        <v>0</v>
      </c>
      <c r="CE257" s="212">
        <f ca="1">(CE$137*INDEX('Term Pricing'!$W$1268:$W$1447,MATCH('Project 1'!CE$8,'Term Pricing'!$C$1268:$C$1447,0))*$E257*$F257)+(CE$137*INDEX('Term Pricing'!$X$1268:$X$1447,MATCH('Project 1'!CE$8,'Term Pricing'!$C$1268:$C$1447,0))*$E257*(1-$F257))</f>
        <v>0</v>
      </c>
      <c r="CF257" s="212">
        <f ca="1">(CF$137*INDEX('Term Pricing'!$W$1268:$W$1447,MATCH('Project 1'!CF$8,'Term Pricing'!$C$1268:$C$1447,0))*$E257*$F257)+(CF$137*INDEX('Term Pricing'!$X$1268:$X$1447,MATCH('Project 1'!CF$8,'Term Pricing'!$C$1268:$C$1447,0))*$E257*(1-$F257))</f>
        <v>0</v>
      </c>
      <c r="CG257" s="212">
        <f ca="1">(CG$137*INDEX('Term Pricing'!$W$1268:$W$1447,MATCH('Project 1'!CG$8,'Term Pricing'!$C$1268:$C$1447,0))*$E257*$F257)+(CG$137*INDEX('Term Pricing'!$X$1268:$X$1447,MATCH('Project 1'!CG$8,'Term Pricing'!$C$1268:$C$1447,0))*$E257*(1-$F257))</f>
        <v>0</v>
      </c>
      <c r="CH257" s="212">
        <f ca="1">(CH$137*INDEX('Term Pricing'!$W$1268:$W$1447,MATCH('Project 1'!CH$8,'Term Pricing'!$C$1268:$C$1447,0))*$E257*$F257)+(CH$137*INDEX('Term Pricing'!$X$1268:$X$1447,MATCH('Project 1'!CH$8,'Term Pricing'!$C$1268:$C$1447,0))*$E257*(1-$F257))</f>
        <v>0</v>
      </c>
      <c r="CI257" s="212">
        <f ca="1">(CI$137*INDEX('Term Pricing'!$W$1268:$W$1447,MATCH('Project 1'!CI$8,'Term Pricing'!$C$1268:$C$1447,0))*$E257*$F257)+(CI$137*INDEX('Term Pricing'!$X$1268:$X$1447,MATCH('Project 1'!CI$8,'Term Pricing'!$C$1268:$C$1447,0))*$E257*(1-$F257))</f>
        <v>0</v>
      </c>
      <c r="CJ257" s="212">
        <f ca="1">(CJ$137*INDEX('Term Pricing'!$W$1268:$W$1447,MATCH('Project 1'!CJ$8,'Term Pricing'!$C$1268:$C$1447,0))*$E257*$F257)+(CJ$137*INDEX('Term Pricing'!$X$1268:$X$1447,MATCH('Project 1'!CJ$8,'Term Pricing'!$C$1268:$C$1447,0))*$E257*(1-$F257))</f>
        <v>0</v>
      </c>
      <c r="CK257" s="212">
        <f ca="1">(CK$137*INDEX('Term Pricing'!$W$1268:$W$1447,MATCH('Project 1'!CK$8,'Term Pricing'!$C$1268:$C$1447,0))*$E257*$F257)+(CK$137*INDEX('Term Pricing'!$X$1268:$X$1447,MATCH('Project 1'!CK$8,'Term Pricing'!$C$1268:$C$1447,0))*$E257*(1-$F257))</f>
        <v>0</v>
      </c>
      <c r="CL257" s="212">
        <f ca="1">(CL$137*INDEX('Term Pricing'!$W$1268:$W$1447,MATCH('Project 1'!CL$8,'Term Pricing'!$C$1268:$C$1447,0))*$E257*$F257)+(CL$137*INDEX('Term Pricing'!$X$1268:$X$1447,MATCH('Project 1'!CL$8,'Term Pricing'!$C$1268:$C$1447,0))*$E257*(1-$F257))</f>
        <v>0</v>
      </c>
      <c r="CM257" s="212">
        <f ca="1">(CM$137*INDEX('Term Pricing'!$W$1268:$W$1447,MATCH('Project 1'!CM$8,'Term Pricing'!$C$1268:$C$1447,0))*$E257*$F257)+(CM$137*INDEX('Term Pricing'!$X$1268:$X$1447,MATCH('Project 1'!CM$8,'Term Pricing'!$C$1268:$C$1447,0))*$E257*(1-$F257))</f>
        <v>0</v>
      </c>
      <c r="CN257" s="212">
        <f ca="1">(CN$137*INDEX('Term Pricing'!$W$1268:$W$1447,MATCH('Project 1'!CN$8,'Term Pricing'!$C$1268:$C$1447,0))*$E257*$F257)+(CN$137*INDEX('Term Pricing'!$X$1268:$X$1447,MATCH('Project 1'!CN$8,'Term Pricing'!$C$1268:$C$1447,0))*$E257*(1-$F257))</f>
        <v>0</v>
      </c>
      <c r="CO257" s="212">
        <f ca="1">(CO$137*INDEX('Term Pricing'!$W$1268:$W$1447,MATCH('Project 1'!CO$8,'Term Pricing'!$C$1268:$C$1447,0))*$E257*$F257)+(CO$137*INDEX('Term Pricing'!$X$1268:$X$1447,MATCH('Project 1'!CO$8,'Term Pricing'!$C$1268:$C$1447,0))*$E257*(1-$F257))</f>
        <v>0</v>
      </c>
      <c r="CP257" s="212">
        <f ca="1">(CP$137*INDEX('Term Pricing'!$W$1268:$W$1447,MATCH('Project 1'!CP$8,'Term Pricing'!$C$1268:$C$1447,0))*$E257*$F257)+(CP$137*INDEX('Term Pricing'!$X$1268:$X$1447,MATCH('Project 1'!CP$8,'Term Pricing'!$C$1268:$C$1447,0))*$E257*(1-$F257))</f>
        <v>0</v>
      </c>
      <c r="CQ257" s="212">
        <f ca="1">(CQ$137*INDEX('Term Pricing'!$W$1268:$W$1447,MATCH('Project 1'!CQ$8,'Term Pricing'!$C$1268:$C$1447,0))*$E257*$F257)+(CQ$137*INDEX('Term Pricing'!$X$1268:$X$1447,MATCH('Project 1'!CQ$8,'Term Pricing'!$C$1268:$C$1447,0))*$E257*(1-$F257))</f>
        <v>0</v>
      </c>
      <c r="CR257" s="212">
        <f ca="1">(CR$137*INDEX('Term Pricing'!$W$1268:$W$1447,MATCH('Project 1'!CR$8,'Term Pricing'!$C$1268:$C$1447,0))*$E257*$F257)+(CR$137*INDEX('Term Pricing'!$X$1268:$X$1447,MATCH('Project 1'!CR$8,'Term Pricing'!$C$1268:$C$1447,0))*$E257*(1-$F257))</f>
        <v>0</v>
      </c>
      <c r="CS257" s="212">
        <f ca="1">(CS$137*INDEX('Term Pricing'!$W$1268:$W$1447,MATCH('Project 1'!CS$8,'Term Pricing'!$C$1268:$C$1447,0))*$E257*$F257)+(CS$137*INDEX('Term Pricing'!$X$1268:$X$1447,MATCH('Project 1'!CS$8,'Term Pricing'!$C$1268:$C$1447,0))*$E257*(1-$F257))</f>
        <v>0</v>
      </c>
      <c r="CT257" s="212">
        <f ca="1">(CT$137*INDEX('Term Pricing'!$W$1268:$W$1447,MATCH('Project 1'!CT$8,'Term Pricing'!$C$1268:$C$1447,0))*$E257*$F257)+(CT$137*INDEX('Term Pricing'!$X$1268:$X$1447,MATCH('Project 1'!CT$8,'Term Pricing'!$C$1268:$C$1447,0))*$E257*(1-$F257))</f>
        <v>0</v>
      </c>
      <c r="CU257" s="212">
        <f ca="1">(CU$137*INDEX('Term Pricing'!$W$1268:$W$1447,MATCH('Project 1'!CU$8,'Term Pricing'!$C$1268:$C$1447,0))*$E257*$F257)+(CU$137*INDEX('Term Pricing'!$X$1268:$X$1447,MATCH('Project 1'!CU$8,'Term Pricing'!$C$1268:$C$1447,0))*$E257*(1-$F257))</f>
        <v>0</v>
      </c>
      <c r="CV257" s="212">
        <f ca="1">(CV$137*INDEX('Term Pricing'!$W$1268:$W$1447,MATCH('Project 1'!CV$8,'Term Pricing'!$C$1268:$C$1447,0))*$E257*$F257)+(CV$137*INDEX('Term Pricing'!$X$1268:$X$1447,MATCH('Project 1'!CV$8,'Term Pricing'!$C$1268:$C$1447,0))*$E257*(1-$F257))</f>
        <v>0</v>
      </c>
      <c r="CW257" s="212">
        <f ca="1">(CW$137*INDEX('Term Pricing'!$W$1268:$W$1447,MATCH('Project 1'!CW$8,'Term Pricing'!$C$1268:$C$1447,0))*$E257*$F257)+(CW$137*INDEX('Term Pricing'!$X$1268:$X$1447,MATCH('Project 1'!CW$8,'Term Pricing'!$C$1268:$C$1447,0))*$E257*(1-$F257))</f>
        <v>0</v>
      </c>
      <c r="CX257" s="212">
        <f ca="1">(CX$137*INDEX('Term Pricing'!$W$1268:$W$1447,MATCH('Project 1'!CX$8,'Term Pricing'!$C$1268:$C$1447,0))*$E257*$F257)+(CX$137*INDEX('Term Pricing'!$X$1268:$X$1447,MATCH('Project 1'!CX$8,'Term Pricing'!$C$1268:$C$1447,0))*$E257*(1-$F257))</f>
        <v>0</v>
      </c>
      <c r="CY257" s="212">
        <f ca="1">(CY$137*INDEX('Term Pricing'!$W$1268:$W$1447,MATCH('Project 1'!CY$8,'Term Pricing'!$C$1268:$C$1447,0))*$E257*$F257)+(CY$137*INDEX('Term Pricing'!$X$1268:$X$1447,MATCH('Project 1'!CY$8,'Term Pricing'!$C$1268:$C$1447,0))*$E257*(1-$F257))</f>
        <v>0</v>
      </c>
      <c r="CZ257" s="212">
        <f ca="1">(CZ$137*INDEX('Term Pricing'!$W$1268:$W$1447,MATCH('Project 1'!CZ$8,'Term Pricing'!$C$1268:$C$1447,0))*$E257*$F257)+(CZ$137*INDEX('Term Pricing'!$X$1268:$X$1447,MATCH('Project 1'!CZ$8,'Term Pricing'!$C$1268:$C$1447,0))*$E257*(1-$F257))</f>
        <v>0</v>
      </c>
      <c r="DA257" s="212">
        <f ca="1">(DA$137*INDEX('Term Pricing'!$W$1268:$W$1447,MATCH('Project 1'!DA$8,'Term Pricing'!$C$1268:$C$1447,0))*$E257*$F257)+(DA$137*INDEX('Term Pricing'!$X$1268:$X$1447,MATCH('Project 1'!DA$8,'Term Pricing'!$C$1268:$C$1447,0))*$E257*(1-$F257))</f>
        <v>0</v>
      </c>
      <c r="DB257" s="212">
        <f ca="1">(DB$137*INDEX('Term Pricing'!$W$1268:$W$1447,MATCH('Project 1'!DB$8,'Term Pricing'!$C$1268:$C$1447,0))*$E257*$F257)+(DB$137*INDEX('Term Pricing'!$X$1268:$X$1447,MATCH('Project 1'!DB$8,'Term Pricing'!$C$1268:$C$1447,0))*$E257*(1-$F257))</f>
        <v>0</v>
      </c>
      <c r="DC257" s="212">
        <f ca="1">(DC$137*INDEX('Term Pricing'!$W$1268:$W$1447,MATCH('Project 1'!DC$8,'Term Pricing'!$C$1268:$C$1447,0))*$E257*$F257)+(DC$137*INDEX('Term Pricing'!$X$1268:$X$1447,MATCH('Project 1'!DC$8,'Term Pricing'!$C$1268:$C$1447,0))*$E257*(1-$F257))</f>
        <v>0</v>
      </c>
      <c r="DD257" s="212">
        <f ca="1">(DD$137*INDEX('Term Pricing'!$W$1268:$W$1447,MATCH('Project 1'!DD$8,'Term Pricing'!$C$1268:$C$1447,0))*$E257*$F257)+(DD$137*INDEX('Term Pricing'!$X$1268:$X$1447,MATCH('Project 1'!DD$8,'Term Pricing'!$C$1268:$C$1447,0))*$E257*(1-$F257))</f>
        <v>0</v>
      </c>
      <c r="DE257" s="212">
        <f ca="1">(DE$137*INDEX('Term Pricing'!$W$1268:$W$1447,MATCH('Project 1'!DE$8,'Term Pricing'!$C$1268:$C$1447,0))*$E257*$F257)+(DE$137*INDEX('Term Pricing'!$X$1268:$X$1447,MATCH('Project 1'!DE$8,'Term Pricing'!$C$1268:$C$1447,0))*$E257*(1-$F257))</f>
        <v>0</v>
      </c>
      <c r="DF257" s="212">
        <f ca="1">(DF$137*INDEX('Term Pricing'!$W$1268:$W$1447,MATCH('Project 1'!DF$8,'Term Pricing'!$C$1268:$C$1447,0))*$E257*$F257)+(DF$137*INDEX('Term Pricing'!$X$1268:$X$1447,MATCH('Project 1'!DF$8,'Term Pricing'!$C$1268:$C$1447,0))*$E257*(1-$F257))</f>
        <v>0</v>
      </c>
      <c r="DG257" s="212">
        <f ca="1">(DG$137*INDEX('Term Pricing'!$W$1268:$W$1447,MATCH('Project 1'!DG$8,'Term Pricing'!$C$1268:$C$1447,0))*$E257*$F257)+(DG$137*INDEX('Term Pricing'!$X$1268:$X$1447,MATCH('Project 1'!DG$8,'Term Pricing'!$C$1268:$C$1447,0))*$E257*(1-$F257))</f>
        <v>0</v>
      </c>
      <c r="DH257" s="212">
        <f ca="1">(DH$137*INDEX('Term Pricing'!$W$1268:$W$1447,MATCH('Project 1'!DH$8,'Term Pricing'!$C$1268:$C$1447,0))*$E257*$F257)+(DH$137*INDEX('Term Pricing'!$X$1268:$X$1447,MATCH('Project 1'!DH$8,'Term Pricing'!$C$1268:$C$1447,0))*$E257*(1-$F257))</f>
        <v>0</v>
      </c>
      <c r="DI257" s="212">
        <f ca="1">(DI$137*INDEX('Term Pricing'!$W$1268:$W$1447,MATCH('Project 1'!DI$8,'Term Pricing'!$C$1268:$C$1447,0))*$E257*$F257)+(DI$137*INDEX('Term Pricing'!$X$1268:$X$1447,MATCH('Project 1'!DI$8,'Term Pricing'!$C$1268:$C$1447,0))*$E257*(1-$F257))</f>
        <v>0</v>
      </c>
      <c r="DJ257" s="212">
        <f ca="1">(DJ$137*INDEX('Term Pricing'!$W$1268:$W$1447,MATCH('Project 1'!DJ$8,'Term Pricing'!$C$1268:$C$1447,0))*$E257*$F257)+(DJ$137*INDEX('Term Pricing'!$X$1268:$X$1447,MATCH('Project 1'!DJ$8,'Term Pricing'!$C$1268:$C$1447,0))*$E257*(1-$F257))</f>
        <v>0</v>
      </c>
      <c r="DK257" s="212">
        <f ca="1">(DK$137*INDEX('Term Pricing'!$W$1268:$W$1447,MATCH('Project 1'!DK$8,'Term Pricing'!$C$1268:$C$1447,0))*$E257*$F257)+(DK$137*INDEX('Term Pricing'!$X$1268:$X$1447,MATCH('Project 1'!DK$8,'Term Pricing'!$C$1268:$C$1447,0))*$E257*(1-$F257))</f>
        <v>0</v>
      </c>
      <c r="DL257" s="212">
        <f ca="1">(DL$137*INDEX('Term Pricing'!$W$1268:$W$1447,MATCH('Project 1'!DL$8,'Term Pricing'!$C$1268:$C$1447,0))*$E257*$F257)+(DL$137*INDEX('Term Pricing'!$X$1268:$X$1447,MATCH('Project 1'!DL$8,'Term Pricing'!$C$1268:$C$1447,0))*$E257*(1-$F257))</f>
        <v>0</v>
      </c>
      <c r="DM257" s="212">
        <f ca="1">(DM$137*INDEX('Term Pricing'!$W$1268:$W$1447,MATCH('Project 1'!DM$8,'Term Pricing'!$C$1268:$C$1447,0))*$E257*$F257)+(DM$137*INDEX('Term Pricing'!$X$1268:$X$1447,MATCH('Project 1'!DM$8,'Term Pricing'!$C$1268:$C$1447,0))*$E257*(1-$F257))</f>
        <v>0</v>
      </c>
      <c r="DN257" s="212">
        <f ca="1">(DN$137*INDEX('Term Pricing'!$W$1268:$W$1447,MATCH('Project 1'!DN$8,'Term Pricing'!$C$1268:$C$1447,0))*$E257*$F257)+(DN$137*INDEX('Term Pricing'!$X$1268:$X$1447,MATCH('Project 1'!DN$8,'Term Pricing'!$C$1268:$C$1447,0))*$E257*(1-$F257))</f>
        <v>0</v>
      </c>
      <c r="DO257" s="212">
        <f ca="1">(DO$137*INDEX('Term Pricing'!$W$1268:$W$1447,MATCH('Project 1'!DO$8,'Term Pricing'!$C$1268:$C$1447,0))*$E257*$F257)+(DO$137*INDEX('Term Pricing'!$X$1268:$X$1447,MATCH('Project 1'!DO$8,'Term Pricing'!$C$1268:$C$1447,0))*$E257*(1-$F257))</f>
        <v>0</v>
      </c>
      <c r="DP257" s="212">
        <f ca="1">(DP$137*INDEX('Term Pricing'!$W$1268:$W$1447,MATCH('Project 1'!DP$8,'Term Pricing'!$C$1268:$C$1447,0))*$E257*$F257)+(DP$137*INDEX('Term Pricing'!$X$1268:$X$1447,MATCH('Project 1'!DP$8,'Term Pricing'!$C$1268:$C$1447,0))*$E257*(1-$F257))</f>
        <v>0</v>
      </c>
      <c r="DQ257" s="212">
        <f ca="1">(DQ$137*INDEX('Term Pricing'!$W$1268:$W$1447,MATCH('Project 1'!DQ$8,'Term Pricing'!$C$1268:$C$1447,0))*$E257*$F257)+(DQ$137*INDEX('Term Pricing'!$X$1268:$X$1447,MATCH('Project 1'!DQ$8,'Term Pricing'!$C$1268:$C$1447,0))*$E257*(1-$F257))</f>
        <v>0</v>
      </c>
      <c r="DR257" s="212">
        <f ca="1">(DR$137*INDEX('Term Pricing'!$W$1268:$W$1447,MATCH('Project 1'!DR$8,'Term Pricing'!$C$1268:$C$1447,0))*$E257*$F257)+(DR$137*INDEX('Term Pricing'!$X$1268:$X$1447,MATCH('Project 1'!DR$8,'Term Pricing'!$C$1268:$C$1447,0))*$E257*(1-$F257))</f>
        <v>0</v>
      </c>
      <c r="DS257" s="212">
        <f ca="1">(DS$137*INDEX('Term Pricing'!$W$1268:$W$1447,MATCH('Project 1'!DS$8,'Term Pricing'!$C$1268:$C$1447,0))*$E257*$F257)+(DS$137*INDEX('Term Pricing'!$X$1268:$X$1447,MATCH('Project 1'!DS$8,'Term Pricing'!$C$1268:$C$1447,0))*$E257*(1-$F257))</f>
        <v>0</v>
      </c>
      <c r="DT257" s="212">
        <f ca="1">(DT$137*INDEX('Term Pricing'!$W$1268:$W$1447,MATCH('Project 1'!DT$8,'Term Pricing'!$C$1268:$C$1447,0))*$E257*$F257)+(DT$137*INDEX('Term Pricing'!$X$1268:$X$1447,MATCH('Project 1'!DT$8,'Term Pricing'!$C$1268:$C$1447,0))*$E257*(1-$F257))</f>
        <v>0</v>
      </c>
      <c r="DU257" s="212">
        <f ca="1">(DU$137*INDEX('Term Pricing'!$W$1268:$W$1447,MATCH('Project 1'!DU$8,'Term Pricing'!$C$1268:$C$1447,0))*$E257*$F257)+(DU$137*INDEX('Term Pricing'!$X$1268:$X$1447,MATCH('Project 1'!DU$8,'Term Pricing'!$C$1268:$C$1447,0))*$E257*(1-$F257))</f>
        <v>0</v>
      </c>
      <c r="DV257" s="212">
        <f ca="1">(DV$137*INDEX('Term Pricing'!$W$1268:$W$1447,MATCH('Project 1'!DV$8,'Term Pricing'!$C$1268:$C$1447,0))*$E257*$F257)+(DV$137*INDEX('Term Pricing'!$X$1268:$X$1447,MATCH('Project 1'!DV$8,'Term Pricing'!$C$1268:$C$1447,0))*$E257*(1-$F257))</f>
        <v>0</v>
      </c>
      <c r="DW257" s="212">
        <f ca="1">(DW$137*INDEX('Term Pricing'!$W$1268:$W$1447,MATCH('Project 1'!DW$8,'Term Pricing'!$C$1268:$C$1447,0))*$E257*$F257)+(DW$137*INDEX('Term Pricing'!$X$1268:$X$1447,MATCH('Project 1'!DW$8,'Term Pricing'!$C$1268:$C$1447,0))*$E257*(1-$F257))</f>
        <v>0</v>
      </c>
      <c r="DX257" s="212">
        <f ca="1">(DX$137*INDEX('Term Pricing'!$W$1268:$W$1447,MATCH('Project 1'!DX$8,'Term Pricing'!$C$1268:$C$1447,0))*$E257*$F257)+(DX$137*INDEX('Term Pricing'!$X$1268:$X$1447,MATCH('Project 1'!DX$8,'Term Pricing'!$C$1268:$C$1447,0))*$E257*(1-$F257))</f>
        <v>0</v>
      </c>
      <c r="DY257" s="212">
        <f ca="1">(DY$137*INDEX('Term Pricing'!$W$1268:$W$1447,MATCH('Project 1'!DY$8,'Term Pricing'!$C$1268:$C$1447,0))*$E257*$F257)+(DY$137*INDEX('Term Pricing'!$X$1268:$X$1447,MATCH('Project 1'!DY$8,'Term Pricing'!$C$1268:$C$1447,0))*$E257*(1-$F257))</f>
        <v>0</v>
      </c>
      <c r="DZ257" s="212">
        <f ca="1">(DZ$137*INDEX('Term Pricing'!$W$1268:$W$1447,MATCH('Project 1'!DZ$8,'Term Pricing'!$C$1268:$C$1447,0))*$E257*$F257)+(DZ$137*INDEX('Term Pricing'!$X$1268:$X$1447,MATCH('Project 1'!DZ$8,'Term Pricing'!$C$1268:$C$1447,0))*$E257*(1-$F257))</f>
        <v>0</v>
      </c>
    </row>
    <row r="258" spans="1:130" outlineLevel="1">
      <c r="A258" s="151"/>
      <c r="C258" s="34" t="s">
        <v>264</v>
      </c>
      <c r="E258" s="70">
        <f>Inputs!H180</f>
        <v>0</v>
      </c>
      <c r="F258" s="70">
        <f>Inputs!I180</f>
        <v>0</v>
      </c>
      <c r="G258" s="54" t="s">
        <v>83</v>
      </c>
      <c r="H258" s="279">
        <f ca="1">IFERROR(SUM($J258:$DZ258)/(SUM($J$137:$DZ$137)*E258),0)</f>
        <v>0</v>
      </c>
      <c r="I258" s="29"/>
      <c r="J258" s="212">
        <f ca="1">(J$137*INDEX('Term Pricing'!$W$1453:$W$1632,MATCH('Project 1'!J$8,'Term Pricing'!$C$1453:$C$1632,0))*$E258*$F258)+(J$137*INDEX('Term Pricing'!$X$1453:$X$1632,MATCH('Project 1'!J$8,'Term Pricing'!$C$1453:$C$1632,0))*$E258*(1-$F258))</f>
        <v>0</v>
      </c>
      <c r="K258" s="212">
        <f ca="1">(K$137*INDEX('Term Pricing'!$W$1453:$W$1632,MATCH('Project 1'!K$8,'Term Pricing'!$C$1453:$C$1632,0))*$E258*$F258)+(K$137*INDEX('Term Pricing'!$X$1453:$X$1632,MATCH('Project 1'!K$8,'Term Pricing'!$C$1453:$C$1632,0))*$E258*(1-$F258))</f>
        <v>0</v>
      </c>
      <c r="L258" s="212">
        <f ca="1">(L$137*INDEX('Term Pricing'!$W$1453:$W$1632,MATCH('Project 1'!L$8,'Term Pricing'!$C$1453:$C$1632,0))*$E258*$F258)+(L$137*INDEX('Term Pricing'!$X$1453:$X$1632,MATCH('Project 1'!L$8,'Term Pricing'!$C$1453:$C$1632,0))*$E258*(1-$F258))</f>
        <v>0</v>
      </c>
      <c r="M258" s="212">
        <f ca="1">(M$137*INDEX('Term Pricing'!$W$1453:$W$1632,MATCH('Project 1'!M$8,'Term Pricing'!$C$1453:$C$1632,0))*$E258*$F258)+(M$137*INDEX('Term Pricing'!$X$1453:$X$1632,MATCH('Project 1'!M$8,'Term Pricing'!$C$1453:$C$1632,0))*$E258*(1-$F258))</f>
        <v>0</v>
      </c>
      <c r="N258" s="212">
        <f ca="1">(N$137*INDEX('Term Pricing'!$W$1453:$W$1632,MATCH('Project 1'!N$8,'Term Pricing'!$C$1453:$C$1632,0))*$E258*$F258)+(N$137*INDEX('Term Pricing'!$X$1453:$X$1632,MATCH('Project 1'!N$8,'Term Pricing'!$C$1453:$C$1632,0))*$E258*(1-$F258))</f>
        <v>0</v>
      </c>
      <c r="O258" s="212">
        <f ca="1">(O$137*INDEX('Term Pricing'!$W$1453:$W$1632,MATCH('Project 1'!O$8,'Term Pricing'!$C$1453:$C$1632,0))*$E258*$F258)+(O$137*INDEX('Term Pricing'!$X$1453:$X$1632,MATCH('Project 1'!O$8,'Term Pricing'!$C$1453:$C$1632,0))*$E258*(1-$F258))</f>
        <v>0</v>
      </c>
      <c r="P258" s="212">
        <f ca="1">(P$137*INDEX('Term Pricing'!$W$1453:$W$1632,MATCH('Project 1'!P$8,'Term Pricing'!$C$1453:$C$1632,0))*$E258*$F258)+(P$137*INDEX('Term Pricing'!$X$1453:$X$1632,MATCH('Project 1'!P$8,'Term Pricing'!$C$1453:$C$1632,0))*$E258*(1-$F258))</f>
        <v>0</v>
      </c>
      <c r="Q258" s="212">
        <f ca="1">(Q$137*INDEX('Term Pricing'!$W$1453:$W$1632,MATCH('Project 1'!Q$8,'Term Pricing'!$C$1453:$C$1632,0))*$E258*$F258)+(Q$137*INDEX('Term Pricing'!$X$1453:$X$1632,MATCH('Project 1'!Q$8,'Term Pricing'!$C$1453:$C$1632,0))*$E258*(1-$F258))</f>
        <v>0</v>
      </c>
      <c r="R258" s="212">
        <f ca="1">(R$137*INDEX('Term Pricing'!$W$1453:$W$1632,MATCH('Project 1'!R$8,'Term Pricing'!$C$1453:$C$1632,0))*$E258*$F258)+(R$137*INDEX('Term Pricing'!$X$1453:$X$1632,MATCH('Project 1'!R$8,'Term Pricing'!$C$1453:$C$1632,0))*$E258*(1-$F258))</f>
        <v>0</v>
      </c>
      <c r="S258" s="212">
        <f ca="1">(S$137*INDEX('Term Pricing'!$W$1453:$W$1632,MATCH('Project 1'!S$8,'Term Pricing'!$C$1453:$C$1632,0))*$E258*$F258)+(S$137*INDEX('Term Pricing'!$X$1453:$X$1632,MATCH('Project 1'!S$8,'Term Pricing'!$C$1453:$C$1632,0))*$E258*(1-$F258))</f>
        <v>0</v>
      </c>
      <c r="T258" s="212">
        <f ca="1">(T$137*INDEX('Term Pricing'!$W$1453:$W$1632,MATCH('Project 1'!T$8,'Term Pricing'!$C$1453:$C$1632,0))*$E258*$F258)+(T$137*INDEX('Term Pricing'!$X$1453:$X$1632,MATCH('Project 1'!T$8,'Term Pricing'!$C$1453:$C$1632,0))*$E258*(1-$F258))</f>
        <v>0</v>
      </c>
      <c r="U258" s="212">
        <f ca="1">(U$137*INDEX('Term Pricing'!$W$1453:$W$1632,MATCH('Project 1'!U$8,'Term Pricing'!$C$1453:$C$1632,0))*$E258*$F258)+(U$137*INDEX('Term Pricing'!$X$1453:$X$1632,MATCH('Project 1'!U$8,'Term Pricing'!$C$1453:$C$1632,0))*$E258*(1-$F258))</f>
        <v>0</v>
      </c>
      <c r="V258" s="212">
        <f ca="1">(V$137*INDEX('Term Pricing'!$W$1453:$W$1632,MATCH('Project 1'!V$8,'Term Pricing'!$C$1453:$C$1632,0))*$E258*$F258)+(V$137*INDEX('Term Pricing'!$X$1453:$X$1632,MATCH('Project 1'!V$8,'Term Pricing'!$C$1453:$C$1632,0))*$E258*(1-$F258))</f>
        <v>0</v>
      </c>
      <c r="W258" s="212">
        <f ca="1">(W$137*INDEX('Term Pricing'!$W$1453:$W$1632,MATCH('Project 1'!W$8,'Term Pricing'!$C$1453:$C$1632,0))*$E258*$F258)+(W$137*INDEX('Term Pricing'!$X$1453:$X$1632,MATCH('Project 1'!W$8,'Term Pricing'!$C$1453:$C$1632,0))*$E258*(1-$F258))</f>
        <v>0</v>
      </c>
      <c r="X258" s="212">
        <f ca="1">(X$137*INDEX('Term Pricing'!$W$1453:$W$1632,MATCH('Project 1'!X$8,'Term Pricing'!$C$1453:$C$1632,0))*$E258*$F258)+(X$137*INDEX('Term Pricing'!$X$1453:$X$1632,MATCH('Project 1'!X$8,'Term Pricing'!$C$1453:$C$1632,0))*$E258*(1-$F258))</f>
        <v>0</v>
      </c>
      <c r="Y258" s="212">
        <f ca="1">(Y$137*INDEX('Term Pricing'!$W$1453:$W$1632,MATCH('Project 1'!Y$8,'Term Pricing'!$C$1453:$C$1632,0))*$E258*$F258)+(Y$137*INDEX('Term Pricing'!$X$1453:$X$1632,MATCH('Project 1'!Y$8,'Term Pricing'!$C$1453:$C$1632,0))*$E258*(1-$F258))</f>
        <v>0</v>
      </c>
      <c r="Z258" s="212">
        <f ca="1">(Z$137*INDEX('Term Pricing'!$W$1453:$W$1632,MATCH('Project 1'!Z$8,'Term Pricing'!$C$1453:$C$1632,0))*$E258*$F258)+(Z$137*INDEX('Term Pricing'!$X$1453:$X$1632,MATCH('Project 1'!Z$8,'Term Pricing'!$C$1453:$C$1632,0))*$E258*(1-$F258))</f>
        <v>0</v>
      </c>
      <c r="AA258" s="212">
        <f ca="1">(AA$137*INDEX('Term Pricing'!$W$1453:$W$1632,MATCH('Project 1'!AA$8,'Term Pricing'!$C$1453:$C$1632,0))*$E258*$F258)+(AA$137*INDEX('Term Pricing'!$X$1453:$X$1632,MATCH('Project 1'!AA$8,'Term Pricing'!$C$1453:$C$1632,0))*$E258*(1-$F258))</f>
        <v>0</v>
      </c>
      <c r="AB258" s="212">
        <f ca="1">(AB$137*INDEX('Term Pricing'!$W$1453:$W$1632,MATCH('Project 1'!AB$8,'Term Pricing'!$C$1453:$C$1632,0))*$E258*$F258)+(AB$137*INDEX('Term Pricing'!$X$1453:$X$1632,MATCH('Project 1'!AB$8,'Term Pricing'!$C$1453:$C$1632,0))*$E258*(1-$F258))</f>
        <v>0</v>
      </c>
      <c r="AC258" s="212">
        <f ca="1">(AC$137*INDEX('Term Pricing'!$W$1453:$W$1632,MATCH('Project 1'!AC$8,'Term Pricing'!$C$1453:$C$1632,0))*$E258*$F258)+(AC$137*INDEX('Term Pricing'!$X$1453:$X$1632,MATCH('Project 1'!AC$8,'Term Pricing'!$C$1453:$C$1632,0))*$E258*(1-$F258))</f>
        <v>0</v>
      </c>
      <c r="AD258" s="212">
        <f ca="1">(AD$137*INDEX('Term Pricing'!$W$1453:$W$1632,MATCH('Project 1'!AD$8,'Term Pricing'!$C$1453:$C$1632,0))*$E258*$F258)+(AD$137*INDEX('Term Pricing'!$X$1453:$X$1632,MATCH('Project 1'!AD$8,'Term Pricing'!$C$1453:$C$1632,0))*$E258*(1-$F258))</f>
        <v>0</v>
      </c>
      <c r="AE258" s="212">
        <f ca="1">(AE$137*INDEX('Term Pricing'!$W$1453:$W$1632,MATCH('Project 1'!AE$8,'Term Pricing'!$C$1453:$C$1632,0))*$E258*$F258)+(AE$137*INDEX('Term Pricing'!$X$1453:$X$1632,MATCH('Project 1'!AE$8,'Term Pricing'!$C$1453:$C$1632,0))*$E258*(1-$F258))</f>
        <v>0</v>
      </c>
      <c r="AF258" s="212">
        <f ca="1">(AF$137*INDEX('Term Pricing'!$W$1453:$W$1632,MATCH('Project 1'!AF$8,'Term Pricing'!$C$1453:$C$1632,0))*$E258*$F258)+(AF$137*INDEX('Term Pricing'!$X$1453:$X$1632,MATCH('Project 1'!AF$8,'Term Pricing'!$C$1453:$C$1632,0))*$E258*(1-$F258))</f>
        <v>0</v>
      </c>
      <c r="AG258" s="212">
        <f ca="1">(AG$137*INDEX('Term Pricing'!$W$1453:$W$1632,MATCH('Project 1'!AG$8,'Term Pricing'!$C$1453:$C$1632,0))*$E258*$F258)+(AG$137*INDEX('Term Pricing'!$X$1453:$X$1632,MATCH('Project 1'!AG$8,'Term Pricing'!$C$1453:$C$1632,0))*$E258*(1-$F258))</f>
        <v>0</v>
      </c>
      <c r="AH258" s="212">
        <f ca="1">(AH$137*INDEX('Term Pricing'!$W$1453:$W$1632,MATCH('Project 1'!AH$8,'Term Pricing'!$C$1453:$C$1632,0))*$E258*$F258)+(AH$137*INDEX('Term Pricing'!$X$1453:$X$1632,MATCH('Project 1'!AH$8,'Term Pricing'!$C$1453:$C$1632,0))*$E258*(1-$F258))</f>
        <v>0</v>
      </c>
      <c r="AI258" s="212">
        <f ca="1">(AI$137*INDEX('Term Pricing'!$W$1453:$W$1632,MATCH('Project 1'!AI$8,'Term Pricing'!$C$1453:$C$1632,0))*$E258*$F258)+(AI$137*INDEX('Term Pricing'!$X$1453:$X$1632,MATCH('Project 1'!AI$8,'Term Pricing'!$C$1453:$C$1632,0))*$E258*(1-$F258))</f>
        <v>0</v>
      </c>
      <c r="AJ258" s="212">
        <f ca="1">(AJ$137*INDEX('Term Pricing'!$W$1453:$W$1632,MATCH('Project 1'!AJ$8,'Term Pricing'!$C$1453:$C$1632,0))*$E258*$F258)+(AJ$137*INDEX('Term Pricing'!$X$1453:$X$1632,MATCH('Project 1'!AJ$8,'Term Pricing'!$C$1453:$C$1632,0))*$E258*(1-$F258))</f>
        <v>0</v>
      </c>
      <c r="AK258" s="212">
        <f ca="1">(AK$137*INDEX('Term Pricing'!$W$1453:$W$1632,MATCH('Project 1'!AK$8,'Term Pricing'!$C$1453:$C$1632,0))*$E258*$F258)+(AK$137*INDEX('Term Pricing'!$X$1453:$X$1632,MATCH('Project 1'!AK$8,'Term Pricing'!$C$1453:$C$1632,0))*$E258*(1-$F258))</f>
        <v>0</v>
      </c>
      <c r="AL258" s="212">
        <f ca="1">(AL$137*INDEX('Term Pricing'!$W$1453:$W$1632,MATCH('Project 1'!AL$8,'Term Pricing'!$C$1453:$C$1632,0))*$E258*$F258)+(AL$137*INDEX('Term Pricing'!$X$1453:$X$1632,MATCH('Project 1'!AL$8,'Term Pricing'!$C$1453:$C$1632,0))*$E258*(1-$F258))</f>
        <v>0</v>
      </c>
      <c r="AM258" s="212">
        <f ca="1">(AM$137*INDEX('Term Pricing'!$W$1453:$W$1632,MATCH('Project 1'!AM$8,'Term Pricing'!$C$1453:$C$1632,0))*$E258*$F258)+(AM$137*INDEX('Term Pricing'!$X$1453:$X$1632,MATCH('Project 1'!AM$8,'Term Pricing'!$C$1453:$C$1632,0))*$E258*(1-$F258))</f>
        <v>0</v>
      </c>
      <c r="AN258" s="212">
        <f ca="1">(AN$137*INDEX('Term Pricing'!$W$1453:$W$1632,MATCH('Project 1'!AN$8,'Term Pricing'!$C$1453:$C$1632,0))*$E258*$F258)+(AN$137*INDEX('Term Pricing'!$X$1453:$X$1632,MATCH('Project 1'!AN$8,'Term Pricing'!$C$1453:$C$1632,0))*$E258*(1-$F258))</f>
        <v>0</v>
      </c>
      <c r="AO258" s="212">
        <f ca="1">(AO$137*INDEX('Term Pricing'!$W$1453:$W$1632,MATCH('Project 1'!AO$8,'Term Pricing'!$C$1453:$C$1632,0))*$E258*$F258)+(AO$137*INDEX('Term Pricing'!$X$1453:$X$1632,MATCH('Project 1'!AO$8,'Term Pricing'!$C$1453:$C$1632,0))*$E258*(1-$F258))</f>
        <v>0</v>
      </c>
      <c r="AP258" s="212">
        <f ca="1">(AP$137*INDEX('Term Pricing'!$W$1453:$W$1632,MATCH('Project 1'!AP$8,'Term Pricing'!$C$1453:$C$1632,0))*$E258*$F258)+(AP$137*INDEX('Term Pricing'!$X$1453:$X$1632,MATCH('Project 1'!AP$8,'Term Pricing'!$C$1453:$C$1632,0))*$E258*(1-$F258))</f>
        <v>0</v>
      </c>
      <c r="AQ258" s="212">
        <f ca="1">(AQ$137*INDEX('Term Pricing'!$W$1453:$W$1632,MATCH('Project 1'!AQ$8,'Term Pricing'!$C$1453:$C$1632,0))*$E258*$F258)+(AQ$137*INDEX('Term Pricing'!$X$1453:$X$1632,MATCH('Project 1'!AQ$8,'Term Pricing'!$C$1453:$C$1632,0))*$E258*(1-$F258))</f>
        <v>0</v>
      </c>
      <c r="AR258" s="212">
        <f ca="1">(AR$137*INDEX('Term Pricing'!$W$1453:$W$1632,MATCH('Project 1'!AR$8,'Term Pricing'!$C$1453:$C$1632,0))*$E258*$F258)+(AR$137*INDEX('Term Pricing'!$X$1453:$X$1632,MATCH('Project 1'!AR$8,'Term Pricing'!$C$1453:$C$1632,0))*$E258*(1-$F258))</f>
        <v>0</v>
      </c>
      <c r="AS258" s="212">
        <f ca="1">(AS$137*INDEX('Term Pricing'!$W$1453:$W$1632,MATCH('Project 1'!AS$8,'Term Pricing'!$C$1453:$C$1632,0))*$E258*$F258)+(AS$137*INDEX('Term Pricing'!$X$1453:$X$1632,MATCH('Project 1'!AS$8,'Term Pricing'!$C$1453:$C$1632,0))*$E258*(1-$F258))</f>
        <v>0</v>
      </c>
      <c r="AT258" s="212">
        <f ca="1">(AT$137*INDEX('Term Pricing'!$W$1453:$W$1632,MATCH('Project 1'!AT$8,'Term Pricing'!$C$1453:$C$1632,0))*$E258*$F258)+(AT$137*INDEX('Term Pricing'!$X$1453:$X$1632,MATCH('Project 1'!AT$8,'Term Pricing'!$C$1453:$C$1632,0))*$E258*(1-$F258))</f>
        <v>0</v>
      </c>
      <c r="AU258" s="212">
        <f ca="1">(AU$137*INDEX('Term Pricing'!$W$1453:$W$1632,MATCH('Project 1'!AU$8,'Term Pricing'!$C$1453:$C$1632,0))*$E258*$F258)+(AU$137*INDEX('Term Pricing'!$X$1453:$X$1632,MATCH('Project 1'!AU$8,'Term Pricing'!$C$1453:$C$1632,0))*$E258*(1-$F258))</f>
        <v>0</v>
      </c>
      <c r="AV258" s="212">
        <f ca="1">(AV$137*INDEX('Term Pricing'!$W$1453:$W$1632,MATCH('Project 1'!AV$8,'Term Pricing'!$C$1453:$C$1632,0))*$E258*$F258)+(AV$137*INDEX('Term Pricing'!$X$1453:$X$1632,MATCH('Project 1'!AV$8,'Term Pricing'!$C$1453:$C$1632,0))*$E258*(1-$F258))</f>
        <v>0</v>
      </c>
      <c r="AW258" s="212">
        <f ca="1">(AW$137*INDEX('Term Pricing'!$W$1453:$W$1632,MATCH('Project 1'!AW$8,'Term Pricing'!$C$1453:$C$1632,0))*$E258*$F258)+(AW$137*INDEX('Term Pricing'!$X$1453:$X$1632,MATCH('Project 1'!AW$8,'Term Pricing'!$C$1453:$C$1632,0))*$E258*(1-$F258))</f>
        <v>0</v>
      </c>
      <c r="AX258" s="212">
        <f ca="1">(AX$137*INDEX('Term Pricing'!$W$1453:$W$1632,MATCH('Project 1'!AX$8,'Term Pricing'!$C$1453:$C$1632,0))*$E258*$F258)+(AX$137*INDEX('Term Pricing'!$X$1453:$X$1632,MATCH('Project 1'!AX$8,'Term Pricing'!$C$1453:$C$1632,0))*$E258*(1-$F258))</f>
        <v>0</v>
      </c>
      <c r="AY258" s="212">
        <f ca="1">(AY$137*INDEX('Term Pricing'!$W$1453:$W$1632,MATCH('Project 1'!AY$8,'Term Pricing'!$C$1453:$C$1632,0))*$E258*$F258)+(AY$137*INDEX('Term Pricing'!$X$1453:$X$1632,MATCH('Project 1'!AY$8,'Term Pricing'!$C$1453:$C$1632,0))*$E258*(1-$F258))</f>
        <v>0</v>
      </c>
      <c r="AZ258" s="212">
        <f ca="1">(AZ$137*INDEX('Term Pricing'!$W$1453:$W$1632,MATCH('Project 1'!AZ$8,'Term Pricing'!$C$1453:$C$1632,0))*$E258*$F258)+(AZ$137*INDEX('Term Pricing'!$X$1453:$X$1632,MATCH('Project 1'!AZ$8,'Term Pricing'!$C$1453:$C$1632,0))*$E258*(1-$F258))</f>
        <v>0</v>
      </c>
      <c r="BA258" s="212">
        <f ca="1">(BA$137*INDEX('Term Pricing'!$W$1453:$W$1632,MATCH('Project 1'!BA$8,'Term Pricing'!$C$1453:$C$1632,0))*$E258*$F258)+(BA$137*INDEX('Term Pricing'!$X$1453:$X$1632,MATCH('Project 1'!BA$8,'Term Pricing'!$C$1453:$C$1632,0))*$E258*(1-$F258))</f>
        <v>0</v>
      </c>
      <c r="BB258" s="212">
        <f ca="1">(BB$137*INDEX('Term Pricing'!$W$1453:$W$1632,MATCH('Project 1'!BB$8,'Term Pricing'!$C$1453:$C$1632,0))*$E258*$F258)+(BB$137*INDEX('Term Pricing'!$X$1453:$X$1632,MATCH('Project 1'!BB$8,'Term Pricing'!$C$1453:$C$1632,0))*$E258*(1-$F258))</f>
        <v>0</v>
      </c>
      <c r="BC258" s="212">
        <f ca="1">(BC$137*INDEX('Term Pricing'!$W$1453:$W$1632,MATCH('Project 1'!BC$8,'Term Pricing'!$C$1453:$C$1632,0))*$E258*$F258)+(BC$137*INDEX('Term Pricing'!$X$1453:$X$1632,MATCH('Project 1'!BC$8,'Term Pricing'!$C$1453:$C$1632,0))*$E258*(1-$F258))</f>
        <v>0</v>
      </c>
      <c r="BD258" s="212">
        <f ca="1">(BD$137*INDEX('Term Pricing'!$W$1453:$W$1632,MATCH('Project 1'!BD$8,'Term Pricing'!$C$1453:$C$1632,0))*$E258*$F258)+(BD$137*INDEX('Term Pricing'!$X$1453:$X$1632,MATCH('Project 1'!BD$8,'Term Pricing'!$C$1453:$C$1632,0))*$E258*(1-$F258))</f>
        <v>0</v>
      </c>
      <c r="BE258" s="212">
        <f ca="1">(BE$137*INDEX('Term Pricing'!$W$1453:$W$1632,MATCH('Project 1'!BE$8,'Term Pricing'!$C$1453:$C$1632,0))*$E258*$F258)+(BE$137*INDEX('Term Pricing'!$X$1453:$X$1632,MATCH('Project 1'!BE$8,'Term Pricing'!$C$1453:$C$1632,0))*$E258*(1-$F258))</f>
        <v>0</v>
      </c>
      <c r="BF258" s="212">
        <f ca="1">(BF$137*INDEX('Term Pricing'!$W$1453:$W$1632,MATCH('Project 1'!BF$8,'Term Pricing'!$C$1453:$C$1632,0))*$E258*$F258)+(BF$137*INDEX('Term Pricing'!$X$1453:$X$1632,MATCH('Project 1'!BF$8,'Term Pricing'!$C$1453:$C$1632,0))*$E258*(1-$F258))</f>
        <v>0</v>
      </c>
      <c r="BG258" s="212">
        <f ca="1">(BG$137*INDEX('Term Pricing'!$W$1453:$W$1632,MATCH('Project 1'!BG$8,'Term Pricing'!$C$1453:$C$1632,0))*$E258*$F258)+(BG$137*INDEX('Term Pricing'!$X$1453:$X$1632,MATCH('Project 1'!BG$8,'Term Pricing'!$C$1453:$C$1632,0))*$E258*(1-$F258))</f>
        <v>0</v>
      </c>
      <c r="BH258" s="212">
        <f ca="1">(BH$137*INDEX('Term Pricing'!$W$1453:$W$1632,MATCH('Project 1'!BH$8,'Term Pricing'!$C$1453:$C$1632,0))*$E258*$F258)+(BH$137*INDEX('Term Pricing'!$X$1453:$X$1632,MATCH('Project 1'!BH$8,'Term Pricing'!$C$1453:$C$1632,0))*$E258*(1-$F258))</f>
        <v>0</v>
      </c>
      <c r="BI258" s="212">
        <f ca="1">(BI$137*INDEX('Term Pricing'!$W$1453:$W$1632,MATCH('Project 1'!BI$8,'Term Pricing'!$C$1453:$C$1632,0))*$E258*$F258)+(BI$137*INDEX('Term Pricing'!$X$1453:$X$1632,MATCH('Project 1'!BI$8,'Term Pricing'!$C$1453:$C$1632,0))*$E258*(1-$F258))</f>
        <v>0</v>
      </c>
      <c r="BJ258" s="212">
        <f ca="1">(BJ$137*INDEX('Term Pricing'!$W$1453:$W$1632,MATCH('Project 1'!BJ$8,'Term Pricing'!$C$1453:$C$1632,0))*$E258*$F258)+(BJ$137*INDEX('Term Pricing'!$X$1453:$X$1632,MATCH('Project 1'!BJ$8,'Term Pricing'!$C$1453:$C$1632,0))*$E258*(1-$F258))</f>
        <v>0</v>
      </c>
      <c r="BK258" s="212">
        <f ca="1">(BK$137*INDEX('Term Pricing'!$W$1453:$W$1632,MATCH('Project 1'!BK$8,'Term Pricing'!$C$1453:$C$1632,0))*$E258*$F258)+(BK$137*INDEX('Term Pricing'!$X$1453:$X$1632,MATCH('Project 1'!BK$8,'Term Pricing'!$C$1453:$C$1632,0))*$E258*(1-$F258))</f>
        <v>0</v>
      </c>
      <c r="BL258" s="212">
        <f ca="1">(BL$137*INDEX('Term Pricing'!$W$1453:$W$1632,MATCH('Project 1'!BL$8,'Term Pricing'!$C$1453:$C$1632,0))*$E258*$F258)+(BL$137*INDEX('Term Pricing'!$X$1453:$X$1632,MATCH('Project 1'!BL$8,'Term Pricing'!$C$1453:$C$1632,0))*$E258*(1-$F258))</f>
        <v>0</v>
      </c>
      <c r="BM258" s="212">
        <f ca="1">(BM$137*INDEX('Term Pricing'!$W$1453:$W$1632,MATCH('Project 1'!BM$8,'Term Pricing'!$C$1453:$C$1632,0))*$E258*$F258)+(BM$137*INDEX('Term Pricing'!$X$1453:$X$1632,MATCH('Project 1'!BM$8,'Term Pricing'!$C$1453:$C$1632,0))*$E258*(1-$F258))</f>
        <v>0</v>
      </c>
      <c r="BN258" s="212">
        <f ca="1">(BN$137*INDEX('Term Pricing'!$W$1453:$W$1632,MATCH('Project 1'!BN$8,'Term Pricing'!$C$1453:$C$1632,0))*$E258*$F258)+(BN$137*INDEX('Term Pricing'!$X$1453:$X$1632,MATCH('Project 1'!BN$8,'Term Pricing'!$C$1453:$C$1632,0))*$E258*(1-$F258))</f>
        <v>0</v>
      </c>
      <c r="BO258" s="212">
        <f ca="1">(BO$137*INDEX('Term Pricing'!$W$1453:$W$1632,MATCH('Project 1'!BO$8,'Term Pricing'!$C$1453:$C$1632,0))*$E258*$F258)+(BO$137*INDEX('Term Pricing'!$X$1453:$X$1632,MATCH('Project 1'!BO$8,'Term Pricing'!$C$1453:$C$1632,0))*$E258*(1-$F258))</f>
        <v>0</v>
      </c>
      <c r="BP258" s="212">
        <f ca="1">(BP$137*INDEX('Term Pricing'!$W$1453:$W$1632,MATCH('Project 1'!BP$8,'Term Pricing'!$C$1453:$C$1632,0))*$E258*$F258)+(BP$137*INDEX('Term Pricing'!$X$1453:$X$1632,MATCH('Project 1'!BP$8,'Term Pricing'!$C$1453:$C$1632,0))*$E258*(1-$F258))</f>
        <v>0</v>
      </c>
      <c r="BQ258" s="212">
        <f ca="1">(BQ$137*INDEX('Term Pricing'!$W$1453:$W$1632,MATCH('Project 1'!BQ$8,'Term Pricing'!$C$1453:$C$1632,0))*$E258*$F258)+(BQ$137*INDEX('Term Pricing'!$X$1453:$X$1632,MATCH('Project 1'!BQ$8,'Term Pricing'!$C$1453:$C$1632,0))*$E258*(1-$F258))</f>
        <v>0</v>
      </c>
      <c r="BR258" s="212">
        <f ca="1">(BR$137*INDEX('Term Pricing'!$W$1453:$W$1632,MATCH('Project 1'!BR$8,'Term Pricing'!$C$1453:$C$1632,0))*$E258*$F258)+(BR$137*INDEX('Term Pricing'!$X$1453:$X$1632,MATCH('Project 1'!BR$8,'Term Pricing'!$C$1453:$C$1632,0))*$E258*(1-$F258))</f>
        <v>0</v>
      </c>
      <c r="BS258" s="212">
        <f ca="1">(BS$137*INDEX('Term Pricing'!$W$1453:$W$1632,MATCH('Project 1'!BS$8,'Term Pricing'!$C$1453:$C$1632,0))*$E258*$F258)+(BS$137*INDEX('Term Pricing'!$X$1453:$X$1632,MATCH('Project 1'!BS$8,'Term Pricing'!$C$1453:$C$1632,0))*$E258*(1-$F258))</f>
        <v>0</v>
      </c>
      <c r="BT258" s="212">
        <f ca="1">(BT$137*INDEX('Term Pricing'!$W$1453:$W$1632,MATCH('Project 1'!BT$8,'Term Pricing'!$C$1453:$C$1632,0))*$E258*$F258)+(BT$137*INDEX('Term Pricing'!$X$1453:$X$1632,MATCH('Project 1'!BT$8,'Term Pricing'!$C$1453:$C$1632,0))*$E258*(1-$F258))</f>
        <v>0</v>
      </c>
      <c r="BU258" s="212">
        <f ca="1">(BU$137*INDEX('Term Pricing'!$W$1453:$W$1632,MATCH('Project 1'!BU$8,'Term Pricing'!$C$1453:$C$1632,0))*$E258*$F258)+(BU$137*INDEX('Term Pricing'!$X$1453:$X$1632,MATCH('Project 1'!BU$8,'Term Pricing'!$C$1453:$C$1632,0))*$E258*(1-$F258))</f>
        <v>0</v>
      </c>
      <c r="BV258" s="212">
        <f ca="1">(BV$137*INDEX('Term Pricing'!$W$1453:$W$1632,MATCH('Project 1'!BV$8,'Term Pricing'!$C$1453:$C$1632,0))*$E258*$F258)+(BV$137*INDEX('Term Pricing'!$X$1453:$X$1632,MATCH('Project 1'!BV$8,'Term Pricing'!$C$1453:$C$1632,0))*$E258*(1-$F258))</f>
        <v>0</v>
      </c>
      <c r="BW258" s="212">
        <f ca="1">(BW$137*INDEX('Term Pricing'!$W$1453:$W$1632,MATCH('Project 1'!BW$8,'Term Pricing'!$C$1453:$C$1632,0))*$E258*$F258)+(BW$137*INDEX('Term Pricing'!$X$1453:$X$1632,MATCH('Project 1'!BW$8,'Term Pricing'!$C$1453:$C$1632,0))*$E258*(1-$F258))</f>
        <v>0</v>
      </c>
      <c r="BX258" s="212">
        <f ca="1">(BX$137*INDEX('Term Pricing'!$W$1453:$W$1632,MATCH('Project 1'!BX$8,'Term Pricing'!$C$1453:$C$1632,0))*$E258*$F258)+(BX$137*INDEX('Term Pricing'!$X$1453:$X$1632,MATCH('Project 1'!BX$8,'Term Pricing'!$C$1453:$C$1632,0))*$E258*(1-$F258))</f>
        <v>0</v>
      </c>
      <c r="BY258" s="212">
        <f ca="1">(BY$137*INDEX('Term Pricing'!$W$1453:$W$1632,MATCH('Project 1'!BY$8,'Term Pricing'!$C$1453:$C$1632,0))*$E258*$F258)+(BY$137*INDEX('Term Pricing'!$X$1453:$X$1632,MATCH('Project 1'!BY$8,'Term Pricing'!$C$1453:$C$1632,0))*$E258*(1-$F258))</f>
        <v>0</v>
      </c>
      <c r="BZ258" s="212">
        <f ca="1">(BZ$137*INDEX('Term Pricing'!$W$1453:$W$1632,MATCH('Project 1'!BZ$8,'Term Pricing'!$C$1453:$C$1632,0))*$E258*$F258)+(BZ$137*INDEX('Term Pricing'!$X$1453:$X$1632,MATCH('Project 1'!BZ$8,'Term Pricing'!$C$1453:$C$1632,0))*$E258*(1-$F258))</f>
        <v>0</v>
      </c>
      <c r="CA258" s="212">
        <f ca="1">(CA$137*INDEX('Term Pricing'!$W$1453:$W$1632,MATCH('Project 1'!CA$8,'Term Pricing'!$C$1453:$C$1632,0))*$E258*$F258)+(CA$137*INDEX('Term Pricing'!$X$1453:$X$1632,MATCH('Project 1'!CA$8,'Term Pricing'!$C$1453:$C$1632,0))*$E258*(1-$F258))</f>
        <v>0</v>
      </c>
      <c r="CB258" s="212">
        <f ca="1">(CB$137*INDEX('Term Pricing'!$W$1453:$W$1632,MATCH('Project 1'!CB$8,'Term Pricing'!$C$1453:$C$1632,0))*$E258*$F258)+(CB$137*INDEX('Term Pricing'!$X$1453:$X$1632,MATCH('Project 1'!CB$8,'Term Pricing'!$C$1453:$C$1632,0))*$E258*(1-$F258))</f>
        <v>0</v>
      </c>
      <c r="CC258" s="212">
        <f ca="1">(CC$137*INDEX('Term Pricing'!$W$1453:$W$1632,MATCH('Project 1'!CC$8,'Term Pricing'!$C$1453:$C$1632,0))*$E258*$F258)+(CC$137*INDEX('Term Pricing'!$X$1453:$X$1632,MATCH('Project 1'!CC$8,'Term Pricing'!$C$1453:$C$1632,0))*$E258*(1-$F258))</f>
        <v>0</v>
      </c>
      <c r="CD258" s="212">
        <f ca="1">(CD$137*INDEX('Term Pricing'!$W$1453:$W$1632,MATCH('Project 1'!CD$8,'Term Pricing'!$C$1453:$C$1632,0))*$E258*$F258)+(CD$137*INDEX('Term Pricing'!$X$1453:$X$1632,MATCH('Project 1'!CD$8,'Term Pricing'!$C$1453:$C$1632,0))*$E258*(1-$F258))</f>
        <v>0</v>
      </c>
      <c r="CE258" s="212">
        <f ca="1">(CE$137*INDEX('Term Pricing'!$W$1453:$W$1632,MATCH('Project 1'!CE$8,'Term Pricing'!$C$1453:$C$1632,0))*$E258*$F258)+(CE$137*INDEX('Term Pricing'!$X$1453:$X$1632,MATCH('Project 1'!CE$8,'Term Pricing'!$C$1453:$C$1632,0))*$E258*(1-$F258))</f>
        <v>0</v>
      </c>
      <c r="CF258" s="212">
        <f ca="1">(CF$137*INDEX('Term Pricing'!$W$1453:$W$1632,MATCH('Project 1'!CF$8,'Term Pricing'!$C$1453:$C$1632,0))*$E258*$F258)+(CF$137*INDEX('Term Pricing'!$X$1453:$X$1632,MATCH('Project 1'!CF$8,'Term Pricing'!$C$1453:$C$1632,0))*$E258*(1-$F258))</f>
        <v>0</v>
      </c>
      <c r="CG258" s="212">
        <f ca="1">(CG$137*INDEX('Term Pricing'!$W$1453:$W$1632,MATCH('Project 1'!CG$8,'Term Pricing'!$C$1453:$C$1632,0))*$E258*$F258)+(CG$137*INDEX('Term Pricing'!$X$1453:$X$1632,MATCH('Project 1'!CG$8,'Term Pricing'!$C$1453:$C$1632,0))*$E258*(1-$F258))</f>
        <v>0</v>
      </c>
      <c r="CH258" s="212">
        <f ca="1">(CH$137*INDEX('Term Pricing'!$W$1453:$W$1632,MATCH('Project 1'!CH$8,'Term Pricing'!$C$1453:$C$1632,0))*$E258*$F258)+(CH$137*INDEX('Term Pricing'!$X$1453:$X$1632,MATCH('Project 1'!CH$8,'Term Pricing'!$C$1453:$C$1632,0))*$E258*(1-$F258))</f>
        <v>0</v>
      </c>
      <c r="CI258" s="212">
        <f ca="1">(CI$137*INDEX('Term Pricing'!$W$1453:$W$1632,MATCH('Project 1'!CI$8,'Term Pricing'!$C$1453:$C$1632,0))*$E258*$F258)+(CI$137*INDEX('Term Pricing'!$X$1453:$X$1632,MATCH('Project 1'!CI$8,'Term Pricing'!$C$1453:$C$1632,0))*$E258*(1-$F258))</f>
        <v>0</v>
      </c>
      <c r="CJ258" s="212">
        <f ca="1">(CJ$137*INDEX('Term Pricing'!$W$1453:$W$1632,MATCH('Project 1'!CJ$8,'Term Pricing'!$C$1453:$C$1632,0))*$E258*$F258)+(CJ$137*INDEX('Term Pricing'!$X$1453:$X$1632,MATCH('Project 1'!CJ$8,'Term Pricing'!$C$1453:$C$1632,0))*$E258*(1-$F258))</f>
        <v>0</v>
      </c>
      <c r="CK258" s="212">
        <f ca="1">(CK$137*INDEX('Term Pricing'!$W$1453:$W$1632,MATCH('Project 1'!CK$8,'Term Pricing'!$C$1453:$C$1632,0))*$E258*$F258)+(CK$137*INDEX('Term Pricing'!$X$1453:$X$1632,MATCH('Project 1'!CK$8,'Term Pricing'!$C$1453:$C$1632,0))*$E258*(1-$F258))</f>
        <v>0</v>
      </c>
      <c r="CL258" s="212">
        <f ca="1">(CL$137*INDEX('Term Pricing'!$W$1453:$W$1632,MATCH('Project 1'!CL$8,'Term Pricing'!$C$1453:$C$1632,0))*$E258*$F258)+(CL$137*INDEX('Term Pricing'!$X$1453:$X$1632,MATCH('Project 1'!CL$8,'Term Pricing'!$C$1453:$C$1632,0))*$E258*(1-$F258))</f>
        <v>0</v>
      </c>
      <c r="CM258" s="212">
        <f ca="1">(CM$137*INDEX('Term Pricing'!$W$1453:$W$1632,MATCH('Project 1'!CM$8,'Term Pricing'!$C$1453:$C$1632,0))*$E258*$F258)+(CM$137*INDEX('Term Pricing'!$X$1453:$X$1632,MATCH('Project 1'!CM$8,'Term Pricing'!$C$1453:$C$1632,0))*$E258*(1-$F258))</f>
        <v>0</v>
      </c>
      <c r="CN258" s="212">
        <f ca="1">(CN$137*INDEX('Term Pricing'!$W$1453:$W$1632,MATCH('Project 1'!CN$8,'Term Pricing'!$C$1453:$C$1632,0))*$E258*$F258)+(CN$137*INDEX('Term Pricing'!$X$1453:$X$1632,MATCH('Project 1'!CN$8,'Term Pricing'!$C$1453:$C$1632,0))*$E258*(1-$F258))</f>
        <v>0</v>
      </c>
      <c r="CO258" s="212">
        <f ca="1">(CO$137*INDEX('Term Pricing'!$W$1453:$W$1632,MATCH('Project 1'!CO$8,'Term Pricing'!$C$1453:$C$1632,0))*$E258*$F258)+(CO$137*INDEX('Term Pricing'!$X$1453:$X$1632,MATCH('Project 1'!CO$8,'Term Pricing'!$C$1453:$C$1632,0))*$E258*(1-$F258))</f>
        <v>0</v>
      </c>
      <c r="CP258" s="212">
        <f ca="1">(CP$137*INDEX('Term Pricing'!$W$1453:$W$1632,MATCH('Project 1'!CP$8,'Term Pricing'!$C$1453:$C$1632,0))*$E258*$F258)+(CP$137*INDEX('Term Pricing'!$X$1453:$X$1632,MATCH('Project 1'!CP$8,'Term Pricing'!$C$1453:$C$1632,0))*$E258*(1-$F258))</f>
        <v>0</v>
      </c>
      <c r="CQ258" s="212">
        <f ca="1">(CQ$137*INDEX('Term Pricing'!$W$1453:$W$1632,MATCH('Project 1'!CQ$8,'Term Pricing'!$C$1453:$C$1632,0))*$E258*$F258)+(CQ$137*INDEX('Term Pricing'!$X$1453:$X$1632,MATCH('Project 1'!CQ$8,'Term Pricing'!$C$1453:$C$1632,0))*$E258*(1-$F258))</f>
        <v>0</v>
      </c>
      <c r="CR258" s="212">
        <f ca="1">(CR$137*INDEX('Term Pricing'!$W$1453:$W$1632,MATCH('Project 1'!CR$8,'Term Pricing'!$C$1453:$C$1632,0))*$E258*$F258)+(CR$137*INDEX('Term Pricing'!$X$1453:$X$1632,MATCH('Project 1'!CR$8,'Term Pricing'!$C$1453:$C$1632,0))*$E258*(1-$F258))</f>
        <v>0</v>
      </c>
      <c r="CS258" s="212">
        <f ca="1">(CS$137*INDEX('Term Pricing'!$W$1453:$W$1632,MATCH('Project 1'!CS$8,'Term Pricing'!$C$1453:$C$1632,0))*$E258*$F258)+(CS$137*INDEX('Term Pricing'!$X$1453:$X$1632,MATCH('Project 1'!CS$8,'Term Pricing'!$C$1453:$C$1632,0))*$E258*(1-$F258))</f>
        <v>0</v>
      </c>
      <c r="CT258" s="212">
        <f ca="1">(CT$137*INDEX('Term Pricing'!$W$1453:$W$1632,MATCH('Project 1'!CT$8,'Term Pricing'!$C$1453:$C$1632,0))*$E258*$F258)+(CT$137*INDEX('Term Pricing'!$X$1453:$X$1632,MATCH('Project 1'!CT$8,'Term Pricing'!$C$1453:$C$1632,0))*$E258*(1-$F258))</f>
        <v>0</v>
      </c>
      <c r="CU258" s="212">
        <f ca="1">(CU$137*INDEX('Term Pricing'!$W$1453:$W$1632,MATCH('Project 1'!CU$8,'Term Pricing'!$C$1453:$C$1632,0))*$E258*$F258)+(CU$137*INDEX('Term Pricing'!$X$1453:$X$1632,MATCH('Project 1'!CU$8,'Term Pricing'!$C$1453:$C$1632,0))*$E258*(1-$F258))</f>
        <v>0</v>
      </c>
      <c r="CV258" s="212">
        <f ca="1">(CV$137*INDEX('Term Pricing'!$W$1453:$W$1632,MATCH('Project 1'!CV$8,'Term Pricing'!$C$1453:$C$1632,0))*$E258*$F258)+(CV$137*INDEX('Term Pricing'!$X$1453:$X$1632,MATCH('Project 1'!CV$8,'Term Pricing'!$C$1453:$C$1632,0))*$E258*(1-$F258))</f>
        <v>0</v>
      </c>
      <c r="CW258" s="212">
        <f ca="1">(CW$137*INDEX('Term Pricing'!$W$1453:$W$1632,MATCH('Project 1'!CW$8,'Term Pricing'!$C$1453:$C$1632,0))*$E258*$F258)+(CW$137*INDEX('Term Pricing'!$X$1453:$X$1632,MATCH('Project 1'!CW$8,'Term Pricing'!$C$1453:$C$1632,0))*$E258*(1-$F258))</f>
        <v>0</v>
      </c>
      <c r="CX258" s="212">
        <f ca="1">(CX$137*INDEX('Term Pricing'!$W$1453:$W$1632,MATCH('Project 1'!CX$8,'Term Pricing'!$C$1453:$C$1632,0))*$E258*$F258)+(CX$137*INDEX('Term Pricing'!$X$1453:$X$1632,MATCH('Project 1'!CX$8,'Term Pricing'!$C$1453:$C$1632,0))*$E258*(1-$F258))</f>
        <v>0</v>
      </c>
      <c r="CY258" s="212">
        <f ca="1">(CY$137*INDEX('Term Pricing'!$W$1453:$W$1632,MATCH('Project 1'!CY$8,'Term Pricing'!$C$1453:$C$1632,0))*$E258*$F258)+(CY$137*INDEX('Term Pricing'!$X$1453:$X$1632,MATCH('Project 1'!CY$8,'Term Pricing'!$C$1453:$C$1632,0))*$E258*(1-$F258))</f>
        <v>0</v>
      </c>
      <c r="CZ258" s="212">
        <f ca="1">(CZ$137*INDEX('Term Pricing'!$W$1453:$W$1632,MATCH('Project 1'!CZ$8,'Term Pricing'!$C$1453:$C$1632,0))*$E258*$F258)+(CZ$137*INDEX('Term Pricing'!$X$1453:$X$1632,MATCH('Project 1'!CZ$8,'Term Pricing'!$C$1453:$C$1632,0))*$E258*(1-$F258))</f>
        <v>0</v>
      </c>
      <c r="DA258" s="212">
        <f ca="1">(DA$137*INDEX('Term Pricing'!$W$1453:$W$1632,MATCH('Project 1'!DA$8,'Term Pricing'!$C$1453:$C$1632,0))*$E258*$F258)+(DA$137*INDEX('Term Pricing'!$X$1453:$X$1632,MATCH('Project 1'!DA$8,'Term Pricing'!$C$1453:$C$1632,0))*$E258*(1-$F258))</f>
        <v>0</v>
      </c>
      <c r="DB258" s="212">
        <f ca="1">(DB$137*INDEX('Term Pricing'!$W$1453:$W$1632,MATCH('Project 1'!DB$8,'Term Pricing'!$C$1453:$C$1632,0))*$E258*$F258)+(DB$137*INDEX('Term Pricing'!$X$1453:$X$1632,MATCH('Project 1'!DB$8,'Term Pricing'!$C$1453:$C$1632,0))*$E258*(1-$F258))</f>
        <v>0</v>
      </c>
      <c r="DC258" s="212">
        <f ca="1">(DC$137*INDEX('Term Pricing'!$W$1453:$W$1632,MATCH('Project 1'!DC$8,'Term Pricing'!$C$1453:$C$1632,0))*$E258*$F258)+(DC$137*INDEX('Term Pricing'!$X$1453:$X$1632,MATCH('Project 1'!DC$8,'Term Pricing'!$C$1453:$C$1632,0))*$E258*(1-$F258))</f>
        <v>0</v>
      </c>
      <c r="DD258" s="212">
        <f ca="1">(DD$137*INDEX('Term Pricing'!$W$1453:$W$1632,MATCH('Project 1'!DD$8,'Term Pricing'!$C$1453:$C$1632,0))*$E258*$F258)+(DD$137*INDEX('Term Pricing'!$X$1453:$X$1632,MATCH('Project 1'!DD$8,'Term Pricing'!$C$1453:$C$1632,0))*$E258*(1-$F258))</f>
        <v>0</v>
      </c>
      <c r="DE258" s="212">
        <f ca="1">(DE$137*INDEX('Term Pricing'!$W$1453:$W$1632,MATCH('Project 1'!DE$8,'Term Pricing'!$C$1453:$C$1632,0))*$E258*$F258)+(DE$137*INDEX('Term Pricing'!$X$1453:$X$1632,MATCH('Project 1'!DE$8,'Term Pricing'!$C$1453:$C$1632,0))*$E258*(1-$F258))</f>
        <v>0</v>
      </c>
      <c r="DF258" s="212">
        <f ca="1">(DF$137*INDEX('Term Pricing'!$W$1453:$W$1632,MATCH('Project 1'!DF$8,'Term Pricing'!$C$1453:$C$1632,0))*$E258*$F258)+(DF$137*INDEX('Term Pricing'!$X$1453:$X$1632,MATCH('Project 1'!DF$8,'Term Pricing'!$C$1453:$C$1632,0))*$E258*(1-$F258))</f>
        <v>0</v>
      </c>
      <c r="DG258" s="212">
        <f ca="1">(DG$137*INDEX('Term Pricing'!$W$1453:$W$1632,MATCH('Project 1'!DG$8,'Term Pricing'!$C$1453:$C$1632,0))*$E258*$F258)+(DG$137*INDEX('Term Pricing'!$X$1453:$X$1632,MATCH('Project 1'!DG$8,'Term Pricing'!$C$1453:$C$1632,0))*$E258*(1-$F258))</f>
        <v>0</v>
      </c>
      <c r="DH258" s="212">
        <f ca="1">(DH$137*INDEX('Term Pricing'!$W$1453:$W$1632,MATCH('Project 1'!DH$8,'Term Pricing'!$C$1453:$C$1632,0))*$E258*$F258)+(DH$137*INDEX('Term Pricing'!$X$1453:$X$1632,MATCH('Project 1'!DH$8,'Term Pricing'!$C$1453:$C$1632,0))*$E258*(1-$F258))</f>
        <v>0</v>
      </c>
      <c r="DI258" s="212">
        <f ca="1">(DI$137*INDEX('Term Pricing'!$W$1453:$W$1632,MATCH('Project 1'!DI$8,'Term Pricing'!$C$1453:$C$1632,0))*$E258*$F258)+(DI$137*INDEX('Term Pricing'!$X$1453:$X$1632,MATCH('Project 1'!DI$8,'Term Pricing'!$C$1453:$C$1632,0))*$E258*(1-$F258))</f>
        <v>0</v>
      </c>
      <c r="DJ258" s="212">
        <f ca="1">(DJ$137*INDEX('Term Pricing'!$W$1453:$W$1632,MATCH('Project 1'!DJ$8,'Term Pricing'!$C$1453:$C$1632,0))*$E258*$F258)+(DJ$137*INDEX('Term Pricing'!$X$1453:$X$1632,MATCH('Project 1'!DJ$8,'Term Pricing'!$C$1453:$C$1632,0))*$E258*(1-$F258))</f>
        <v>0</v>
      </c>
      <c r="DK258" s="212">
        <f ca="1">(DK$137*INDEX('Term Pricing'!$W$1453:$W$1632,MATCH('Project 1'!DK$8,'Term Pricing'!$C$1453:$C$1632,0))*$E258*$F258)+(DK$137*INDEX('Term Pricing'!$X$1453:$X$1632,MATCH('Project 1'!DK$8,'Term Pricing'!$C$1453:$C$1632,0))*$E258*(1-$F258))</f>
        <v>0</v>
      </c>
      <c r="DL258" s="212">
        <f ca="1">(DL$137*INDEX('Term Pricing'!$W$1453:$W$1632,MATCH('Project 1'!DL$8,'Term Pricing'!$C$1453:$C$1632,0))*$E258*$F258)+(DL$137*INDEX('Term Pricing'!$X$1453:$X$1632,MATCH('Project 1'!DL$8,'Term Pricing'!$C$1453:$C$1632,0))*$E258*(1-$F258))</f>
        <v>0</v>
      </c>
      <c r="DM258" s="212">
        <f ca="1">(DM$137*INDEX('Term Pricing'!$W$1453:$W$1632,MATCH('Project 1'!DM$8,'Term Pricing'!$C$1453:$C$1632,0))*$E258*$F258)+(DM$137*INDEX('Term Pricing'!$X$1453:$X$1632,MATCH('Project 1'!DM$8,'Term Pricing'!$C$1453:$C$1632,0))*$E258*(1-$F258))</f>
        <v>0</v>
      </c>
      <c r="DN258" s="212">
        <f ca="1">(DN$137*INDEX('Term Pricing'!$W$1453:$W$1632,MATCH('Project 1'!DN$8,'Term Pricing'!$C$1453:$C$1632,0))*$E258*$F258)+(DN$137*INDEX('Term Pricing'!$X$1453:$X$1632,MATCH('Project 1'!DN$8,'Term Pricing'!$C$1453:$C$1632,0))*$E258*(1-$F258))</f>
        <v>0</v>
      </c>
      <c r="DO258" s="212">
        <f ca="1">(DO$137*INDEX('Term Pricing'!$W$1453:$W$1632,MATCH('Project 1'!DO$8,'Term Pricing'!$C$1453:$C$1632,0))*$E258*$F258)+(DO$137*INDEX('Term Pricing'!$X$1453:$X$1632,MATCH('Project 1'!DO$8,'Term Pricing'!$C$1453:$C$1632,0))*$E258*(1-$F258))</f>
        <v>0</v>
      </c>
      <c r="DP258" s="212">
        <f ca="1">(DP$137*INDEX('Term Pricing'!$W$1453:$W$1632,MATCH('Project 1'!DP$8,'Term Pricing'!$C$1453:$C$1632,0))*$E258*$F258)+(DP$137*INDEX('Term Pricing'!$X$1453:$X$1632,MATCH('Project 1'!DP$8,'Term Pricing'!$C$1453:$C$1632,0))*$E258*(1-$F258))</f>
        <v>0</v>
      </c>
      <c r="DQ258" s="212">
        <f ca="1">(DQ$137*INDEX('Term Pricing'!$W$1453:$W$1632,MATCH('Project 1'!DQ$8,'Term Pricing'!$C$1453:$C$1632,0))*$E258*$F258)+(DQ$137*INDEX('Term Pricing'!$X$1453:$X$1632,MATCH('Project 1'!DQ$8,'Term Pricing'!$C$1453:$C$1632,0))*$E258*(1-$F258))</f>
        <v>0</v>
      </c>
      <c r="DR258" s="212">
        <f ca="1">(DR$137*INDEX('Term Pricing'!$W$1453:$W$1632,MATCH('Project 1'!DR$8,'Term Pricing'!$C$1453:$C$1632,0))*$E258*$F258)+(DR$137*INDEX('Term Pricing'!$X$1453:$X$1632,MATCH('Project 1'!DR$8,'Term Pricing'!$C$1453:$C$1632,0))*$E258*(1-$F258))</f>
        <v>0</v>
      </c>
      <c r="DS258" s="212">
        <f ca="1">(DS$137*INDEX('Term Pricing'!$W$1453:$W$1632,MATCH('Project 1'!DS$8,'Term Pricing'!$C$1453:$C$1632,0))*$E258*$F258)+(DS$137*INDEX('Term Pricing'!$X$1453:$X$1632,MATCH('Project 1'!DS$8,'Term Pricing'!$C$1453:$C$1632,0))*$E258*(1-$F258))</f>
        <v>0</v>
      </c>
      <c r="DT258" s="212">
        <f ca="1">(DT$137*INDEX('Term Pricing'!$W$1453:$W$1632,MATCH('Project 1'!DT$8,'Term Pricing'!$C$1453:$C$1632,0))*$E258*$F258)+(DT$137*INDEX('Term Pricing'!$X$1453:$X$1632,MATCH('Project 1'!DT$8,'Term Pricing'!$C$1453:$C$1632,0))*$E258*(1-$F258))</f>
        <v>0</v>
      </c>
      <c r="DU258" s="212">
        <f ca="1">(DU$137*INDEX('Term Pricing'!$W$1453:$W$1632,MATCH('Project 1'!DU$8,'Term Pricing'!$C$1453:$C$1632,0))*$E258*$F258)+(DU$137*INDEX('Term Pricing'!$X$1453:$X$1632,MATCH('Project 1'!DU$8,'Term Pricing'!$C$1453:$C$1632,0))*$E258*(1-$F258))</f>
        <v>0</v>
      </c>
      <c r="DV258" s="212">
        <f ca="1">(DV$137*INDEX('Term Pricing'!$W$1453:$W$1632,MATCH('Project 1'!DV$8,'Term Pricing'!$C$1453:$C$1632,0))*$E258*$F258)+(DV$137*INDEX('Term Pricing'!$X$1453:$X$1632,MATCH('Project 1'!DV$8,'Term Pricing'!$C$1453:$C$1632,0))*$E258*(1-$F258))</f>
        <v>0</v>
      </c>
      <c r="DW258" s="212">
        <f ca="1">(DW$137*INDEX('Term Pricing'!$W$1453:$W$1632,MATCH('Project 1'!DW$8,'Term Pricing'!$C$1453:$C$1632,0))*$E258*$F258)+(DW$137*INDEX('Term Pricing'!$X$1453:$X$1632,MATCH('Project 1'!DW$8,'Term Pricing'!$C$1453:$C$1632,0))*$E258*(1-$F258))</f>
        <v>0</v>
      </c>
      <c r="DX258" s="212">
        <f ca="1">(DX$137*INDEX('Term Pricing'!$W$1453:$W$1632,MATCH('Project 1'!DX$8,'Term Pricing'!$C$1453:$C$1632,0))*$E258*$F258)+(DX$137*INDEX('Term Pricing'!$X$1453:$X$1632,MATCH('Project 1'!DX$8,'Term Pricing'!$C$1453:$C$1632,0))*$E258*(1-$F258))</f>
        <v>0</v>
      </c>
      <c r="DY258" s="212">
        <f ca="1">(DY$137*INDEX('Term Pricing'!$W$1453:$W$1632,MATCH('Project 1'!DY$8,'Term Pricing'!$C$1453:$C$1632,0))*$E258*$F258)+(DY$137*INDEX('Term Pricing'!$X$1453:$X$1632,MATCH('Project 1'!DY$8,'Term Pricing'!$C$1453:$C$1632,0))*$E258*(1-$F258))</f>
        <v>0</v>
      </c>
      <c r="DZ258" s="212">
        <f ca="1">(DZ$137*INDEX('Term Pricing'!$W$1453:$W$1632,MATCH('Project 1'!DZ$8,'Term Pricing'!$C$1453:$C$1632,0))*$E258*$F258)+(DZ$137*INDEX('Term Pricing'!$X$1453:$X$1632,MATCH('Project 1'!DZ$8,'Term Pricing'!$C$1453:$C$1632,0))*$E258*(1-$F258))</f>
        <v>0</v>
      </c>
    </row>
    <row r="259" spans="1:130" ht="13" outlineLevel="1">
      <c r="A259" s="151"/>
      <c r="C259" s="22" t="s">
        <v>72</v>
      </c>
      <c r="E259" s="72">
        <f>SUM(E254:E258)</f>
        <v>0</v>
      </c>
      <c r="F259" s="71"/>
      <c r="G259" s="54" t="s">
        <v>83</v>
      </c>
      <c r="H259" s="278">
        <f ca="1">SUM(J259:CA259)</f>
        <v>0</v>
      </c>
      <c r="I259" s="274"/>
      <c r="J259" s="280">
        <f t="shared" ref="J259:AO259" ca="1" si="412">SUM(J254:J258)</f>
        <v>0</v>
      </c>
      <c r="K259" s="280">
        <f t="shared" ca="1" si="412"/>
        <v>0</v>
      </c>
      <c r="L259" s="280">
        <f t="shared" ca="1" si="412"/>
        <v>0</v>
      </c>
      <c r="M259" s="280">
        <f t="shared" ca="1" si="412"/>
        <v>0</v>
      </c>
      <c r="N259" s="280">
        <f t="shared" ca="1" si="412"/>
        <v>0</v>
      </c>
      <c r="O259" s="280">
        <f t="shared" ca="1" si="412"/>
        <v>0</v>
      </c>
      <c r="P259" s="280">
        <f t="shared" ca="1" si="412"/>
        <v>0</v>
      </c>
      <c r="Q259" s="280">
        <f t="shared" ca="1" si="412"/>
        <v>0</v>
      </c>
      <c r="R259" s="280">
        <f t="shared" ca="1" si="412"/>
        <v>0</v>
      </c>
      <c r="S259" s="280">
        <f t="shared" ca="1" si="412"/>
        <v>0</v>
      </c>
      <c r="T259" s="280">
        <f t="shared" ca="1" si="412"/>
        <v>0</v>
      </c>
      <c r="U259" s="280">
        <f t="shared" ca="1" si="412"/>
        <v>0</v>
      </c>
      <c r="V259" s="280">
        <f t="shared" ca="1" si="412"/>
        <v>0</v>
      </c>
      <c r="W259" s="280">
        <f t="shared" ca="1" si="412"/>
        <v>0</v>
      </c>
      <c r="X259" s="280">
        <f t="shared" ca="1" si="412"/>
        <v>0</v>
      </c>
      <c r="Y259" s="280">
        <f t="shared" ca="1" si="412"/>
        <v>0</v>
      </c>
      <c r="Z259" s="280">
        <f t="shared" ca="1" si="412"/>
        <v>0</v>
      </c>
      <c r="AA259" s="280">
        <f t="shared" ca="1" si="412"/>
        <v>0</v>
      </c>
      <c r="AB259" s="280">
        <f t="shared" ca="1" si="412"/>
        <v>0</v>
      </c>
      <c r="AC259" s="280">
        <f t="shared" ca="1" si="412"/>
        <v>0</v>
      </c>
      <c r="AD259" s="280">
        <f t="shared" ca="1" si="412"/>
        <v>0</v>
      </c>
      <c r="AE259" s="280">
        <f t="shared" ca="1" si="412"/>
        <v>0</v>
      </c>
      <c r="AF259" s="280">
        <f t="shared" ca="1" si="412"/>
        <v>0</v>
      </c>
      <c r="AG259" s="280">
        <f t="shared" ca="1" si="412"/>
        <v>0</v>
      </c>
      <c r="AH259" s="280">
        <f t="shared" ca="1" si="412"/>
        <v>0</v>
      </c>
      <c r="AI259" s="280">
        <f t="shared" ca="1" si="412"/>
        <v>0</v>
      </c>
      <c r="AJ259" s="280">
        <f t="shared" ca="1" si="412"/>
        <v>0</v>
      </c>
      <c r="AK259" s="280">
        <f t="shared" ca="1" si="412"/>
        <v>0</v>
      </c>
      <c r="AL259" s="280">
        <f t="shared" ca="1" si="412"/>
        <v>0</v>
      </c>
      <c r="AM259" s="280">
        <f t="shared" ca="1" si="412"/>
        <v>0</v>
      </c>
      <c r="AN259" s="280">
        <f t="shared" ca="1" si="412"/>
        <v>0</v>
      </c>
      <c r="AO259" s="280">
        <f t="shared" ca="1" si="412"/>
        <v>0</v>
      </c>
      <c r="AP259" s="280">
        <f t="shared" ref="AP259:BU259" ca="1" si="413">SUM(AP254:AP258)</f>
        <v>0</v>
      </c>
      <c r="AQ259" s="280">
        <f t="shared" ca="1" si="413"/>
        <v>0</v>
      </c>
      <c r="AR259" s="280">
        <f t="shared" ca="1" si="413"/>
        <v>0</v>
      </c>
      <c r="AS259" s="280">
        <f t="shared" ca="1" si="413"/>
        <v>0</v>
      </c>
      <c r="AT259" s="280">
        <f t="shared" ca="1" si="413"/>
        <v>0</v>
      </c>
      <c r="AU259" s="280">
        <f t="shared" ca="1" si="413"/>
        <v>0</v>
      </c>
      <c r="AV259" s="280">
        <f t="shared" ca="1" si="413"/>
        <v>0</v>
      </c>
      <c r="AW259" s="280">
        <f t="shared" ca="1" si="413"/>
        <v>0</v>
      </c>
      <c r="AX259" s="280">
        <f t="shared" ca="1" si="413"/>
        <v>0</v>
      </c>
      <c r="AY259" s="280">
        <f t="shared" ca="1" si="413"/>
        <v>0</v>
      </c>
      <c r="AZ259" s="280">
        <f t="shared" ca="1" si="413"/>
        <v>0</v>
      </c>
      <c r="BA259" s="280">
        <f t="shared" ca="1" si="413"/>
        <v>0</v>
      </c>
      <c r="BB259" s="280">
        <f t="shared" ca="1" si="413"/>
        <v>0</v>
      </c>
      <c r="BC259" s="280">
        <f t="shared" ca="1" si="413"/>
        <v>0</v>
      </c>
      <c r="BD259" s="280">
        <f t="shared" ca="1" si="413"/>
        <v>0</v>
      </c>
      <c r="BE259" s="280">
        <f t="shared" ca="1" si="413"/>
        <v>0</v>
      </c>
      <c r="BF259" s="280">
        <f t="shared" ca="1" si="413"/>
        <v>0</v>
      </c>
      <c r="BG259" s="280">
        <f t="shared" ca="1" si="413"/>
        <v>0</v>
      </c>
      <c r="BH259" s="280">
        <f t="shared" ca="1" si="413"/>
        <v>0</v>
      </c>
      <c r="BI259" s="280">
        <f t="shared" ca="1" si="413"/>
        <v>0</v>
      </c>
      <c r="BJ259" s="280">
        <f t="shared" ca="1" si="413"/>
        <v>0</v>
      </c>
      <c r="BK259" s="280">
        <f t="shared" ca="1" si="413"/>
        <v>0</v>
      </c>
      <c r="BL259" s="280">
        <f t="shared" ca="1" si="413"/>
        <v>0</v>
      </c>
      <c r="BM259" s="280">
        <f t="shared" ca="1" si="413"/>
        <v>0</v>
      </c>
      <c r="BN259" s="280">
        <f t="shared" ca="1" si="413"/>
        <v>0</v>
      </c>
      <c r="BO259" s="280">
        <f t="shared" ca="1" si="413"/>
        <v>0</v>
      </c>
      <c r="BP259" s="280">
        <f t="shared" ca="1" si="413"/>
        <v>0</v>
      </c>
      <c r="BQ259" s="280">
        <f t="shared" ca="1" si="413"/>
        <v>0</v>
      </c>
      <c r="BR259" s="280">
        <f t="shared" ca="1" si="413"/>
        <v>0</v>
      </c>
      <c r="BS259" s="280">
        <f t="shared" ca="1" si="413"/>
        <v>0</v>
      </c>
      <c r="BT259" s="280">
        <f t="shared" ca="1" si="413"/>
        <v>0</v>
      </c>
      <c r="BU259" s="280">
        <f t="shared" ca="1" si="413"/>
        <v>0</v>
      </c>
      <c r="BV259" s="280">
        <f t="shared" ref="BV259:CC259" ca="1" si="414">SUM(BV254:BV258)</f>
        <v>0</v>
      </c>
      <c r="BW259" s="280">
        <f t="shared" ca="1" si="414"/>
        <v>0</v>
      </c>
      <c r="BX259" s="280">
        <f t="shared" ca="1" si="414"/>
        <v>0</v>
      </c>
      <c r="BY259" s="280">
        <f t="shared" ca="1" si="414"/>
        <v>0</v>
      </c>
      <c r="BZ259" s="280">
        <f t="shared" ca="1" si="414"/>
        <v>0</v>
      </c>
      <c r="CA259" s="280">
        <f t="shared" ca="1" si="414"/>
        <v>0</v>
      </c>
      <c r="CB259" s="280">
        <f t="shared" ca="1" si="414"/>
        <v>0</v>
      </c>
      <c r="CC259" s="280">
        <f t="shared" ca="1" si="414"/>
        <v>0</v>
      </c>
      <c r="CD259" s="280">
        <f t="shared" ref="CD259:DL259" ca="1" si="415">SUM(CD254:CD258)</f>
        <v>0</v>
      </c>
      <c r="CE259" s="280">
        <f t="shared" ca="1" si="415"/>
        <v>0</v>
      </c>
      <c r="CF259" s="280">
        <f t="shared" ca="1" si="415"/>
        <v>0</v>
      </c>
      <c r="CG259" s="280">
        <f t="shared" ca="1" si="415"/>
        <v>0</v>
      </c>
      <c r="CH259" s="280">
        <f t="shared" ca="1" si="415"/>
        <v>0</v>
      </c>
      <c r="CI259" s="280">
        <f t="shared" ca="1" si="415"/>
        <v>0</v>
      </c>
      <c r="CJ259" s="280">
        <f t="shared" ca="1" si="415"/>
        <v>0</v>
      </c>
      <c r="CK259" s="280">
        <f t="shared" ca="1" si="415"/>
        <v>0</v>
      </c>
      <c r="CL259" s="280">
        <f t="shared" ca="1" si="415"/>
        <v>0</v>
      </c>
      <c r="CM259" s="280">
        <f t="shared" ca="1" si="415"/>
        <v>0</v>
      </c>
      <c r="CN259" s="280">
        <f t="shared" ca="1" si="415"/>
        <v>0</v>
      </c>
      <c r="CO259" s="280">
        <f t="shared" ca="1" si="415"/>
        <v>0</v>
      </c>
      <c r="CP259" s="280">
        <f t="shared" ca="1" si="415"/>
        <v>0</v>
      </c>
      <c r="CQ259" s="280">
        <f t="shared" ca="1" si="415"/>
        <v>0</v>
      </c>
      <c r="CR259" s="280">
        <f t="shared" ca="1" si="415"/>
        <v>0</v>
      </c>
      <c r="CS259" s="280">
        <f t="shared" ca="1" si="415"/>
        <v>0</v>
      </c>
      <c r="CT259" s="280">
        <f t="shared" ca="1" si="415"/>
        <v>0</v>
      </c>
      <c r="CU259" s="280">
        <f t="shared" ca="1" si="415"/>
        <v>0</v>
      </c>
      <c r="CV259" s="280">
        <f t="shared" ca="1" si="415"/>
        <v>0</v>
      </c>
      <c r="CW259" s="280">
        <f t="shared" ca="1" si="415"/>
        <v>0</v>
      </c>
      <c r="CX259" s="280">
        <f t="shared" ca="1" si="415"/>
        <v>0</v>
      </c>
      <c r="CY259" s="280">
        <f t="shared" ca="1" si="415"/>
        <v>0</v>
      </c>
      <c r="CZ259" s="280">
        <f t="shared" ca="1" si="415"/>
        <v>0</v>
      </c>
      <c r="DA259" s="280">
        <f t="shared" ca="1" si="415"/>
        <v>0</v>
      </c>
      <c r="DB259" s="280">
        <f t="shared" ca="1" si="415"/>
        <v>0</v>
      </c>
      <c r="DC259" s="280">
        <f t="shared" ca="1" si="415"/>
        <v>0</v>
      </c>
      <c r="DD259" s="280">
        <f t="shared" ca="1" si="415"/>
        <v>0</v>
      </c>
      <c r="DE259" s="280">
        <f t="shared" ca="1" si="415"/>
        <v>0</v>
      </c>
      <c r="DF259" s="280">
        <f t="shared" ca="1" si="415"/>
        <v>0</v>
      </c>
      <c r="DG259" s="280">
        <f t="shared" ca="1" si="415"/>
        <v>0</v>
      </c>
      <c r="DH259" s="280">
        <f t="shared" ca="1" si="415"/>
        <v>0</v>
      </c>
      <c r="DI259" s="280">
        <f t="shared" ca="1" si="415"/>
        <v>0</v>
      </c>
      <c r="DJ259" s="280">
        <f t="shared" ca="1" si="415"/>
        <v>0</v>
      </c>
      <c r="DK259" s="280">
        <f t="shared" ca="1" si="415"/>
        <v>0</v>
      </c>
      <c r="DL259" s="280">
        <f t="shared" ca="1" si="415"/>
        <v>0</v>
      </c>
      <c r="DM259" s="280">
        <f t="shared" ref="DM259:DZ259" ca="1" si="416">SUM(DM254:DM258)</f>
        <v>0</v>
      </c>
      <c r="DN259" s="280">
        <f t="shared" ca="1" si="416"/>
        <v>0</v>
      </c>
      <c r="DO259" s="280">
        <f t="shared" ca="1" si="416"/>
        <v>0</v>
      </c>
      <c r="DP259" s="280">
        <f t="shared" ca="1" si="416"/>
        <v>0</v>
      </c>
      <c r="DQ259" s="280">
        <f t="shared" ca="1" si="416"/>
        <v>0</v>
      </c>
      <c r="DR259" s="280">
        <f t="shared" ca="1" si="416"/>
        <v>0</v>
      </c>
      <c r="DS259" s="280">
        <f t="shared" ca="1" si="416"/>
        <v>0</v>
      </c>
      <c r="DT259" s="280">
        <f t="shared" ca="1" si="416"/>
        <v>0</v>
      </c>
      <c r="DU259" s="280">
        <f t="shared" ca="1" si="416"/>
        <v>0</v>
      </c>
      <c r="DV259" s="280">
        <f t="shared" ca="1" si="416"/>
        <v>0</v>
      </c>
      <c r="DW259" s="280">
        <f t="shared" ca="1" si="416"/>
        <v>0</v>
      </c>
      <c r="DX259" s="280">
        <f t="shared" ca="1" si="416"/>
        <v>0</v>
      </c>
      <c r="DY259" s="280">
        <f t="shared" ca="1" si="416"/>
        <v>0</v>
      </c>
      <c r="DZ259" s="280">
        <f t="shared" ca="1" si="416"/>
        <v>0</v>
      </c>
    </row>
    <row r="260" spans="1:130" outlineLevel="1">
      <c r="A260" s="151"/>
      <c r="C260" s="22"/>
      <c r="G260" s="54"/>
      <c r="H260" s="264"/>
      <c r="I260" s="29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G260" s="247"/>
      <c r="BH260" s="247"/>
      <c r="BI260" s="247"/>
      <c r="BJ260" s="247"/>
      <c r="BK260" s="247"/>
      <c r="BL260" s="247"/>
      <c r="BM260" s="247"/>
      <c r="BN260" s="247"/>
      <c r="BO260" s="247"/>
      <c r="BP260" s="247"/>
      <c r="BQ260" s="247"/>
      <c r="BR260" s="247"/>
      <c r="BS260" s="247"/>
      <c r="BT260" s="247"/>
      <c r="BU260" s="247"/>
      <c r="BV260" s="247"/>
      <c r="BW260" s="247"/>
      <c r="BX260" s="247"/>
      <c r="BY260" s="247"/>
      <c r="BZ260" s="247"/>
      <c r="CA260" s="247"/>
      <c r="CB260" s="247"/>
      <c r="CC260" s="247"/>
      <c r="CD260" s="247"/>
      <c r="CE260" s="247"/>
      <c r="CF260" s="247"/>
      <c r="CG260" s="247"/>
      <c r="CH260" s="247"/>
      <c r="CI260" s="247"/>
      <c r="CJ260" s="247"/>
      <c r="CK260" s="247"/>
      <c r="CL260" s="247"/>
      <c r="CM260" s="247"/>
      <c r="CN260" s="247"/>
      <c r="CO260" s="247"/>
      <c r="CP260" s="247"/>
      <c r="CQ260" s="247"/>
      <c r="CR260" s="247"/>
      <c r="CS260" s="247"/>
      <c r="CT260" s="247"/>
      <c r="CU260" s="247"/>
      <c r="CV260" s="247"/>
      <c r="CW260" s="247"/>
      <c r="CX260" s="247"/>
      <c r="CY260" s="247"/>
      <c r="CZ260" s="247"/>
      <c r="DA260" s="247"/>
      <c r="DB260" s="247"/>
      <c r="DC260" s="247"/>
      <c r="DD260" s="247"/>
      <c r="DE260" s="247"/>
      <c r="DF260" s="247"/>
      <c r="DG260" s="247"/>
      <c r="DH260" s="247"/>
      <c r="DI260" s="247"/>
      <c r="DJ260" s="247"/>
      <c r="DK260" s="247"/>
      <c r="DL260" s="247"/>
      <c r="DM260" s="247"/>
      <c r="DN260" s="247"/>
      <c r="DO260" s="247"/>
      <c r="DP260" s="247"/>
      <c r="DQ260" s="247"/>
      <c r="DR260" s="247"/>
      <c r="DS260" s="247"/>
      <c r="DT260" s="247"/>
      <c r="DU260" s="247"/>
      <c r="DV260" s="247"/>
      <c r="DW260" s="247"/>
      <c r="DX260" s="247"/>
      <c r="DY260" s="247"/>
      <c r="DZ260" s="247"/>
    </row>
    <row r="261" spans="1:130" ht="13" outlineLevel="1">
      <c r="A261" s="151"/>
      <c r="C261" s="50" t="str">
        <f>C65</f>
        <v>Cerebras WSE-2</v>
      </c>
      <c r="D261" s="28"/>
      <c r="E261" s="28"/>
      <c r="F261" s="28"/>
      <c r="G261" s="28"/>
      <c r="H261" s="264"/>
      <c r="I261" s="29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  <c r="BA261" s="153"/>
      <c r="BB261" s="153"/>
      <c r="BC261" s="153"/>
      <c r="BD261" s="153"/>
      <c r="BE261" s="153"/>
      <c r="BF261" s="153"/>
      <c r="BG261" s="153"/>
      <c r="BH261" s="153"/>
      <c r="BI261" s="153"/>
      <c r="BJ261" s="153"/>
      <c r="BK261" s="153"/>
      <c r="BL261" s="153"/>
      <c r="BM261" s="153"/>
      <c r="BN261" s="153"/>
      <c r="BO261" s="153"/>
      <c r="BP261" s="153"/>
      <c r="BQ261" s="153"/>
      <c r="BR261" s="153"/>
      <c r="BS261" s="153"/>
      <c r="BT261" s="153"/>
      <c r="BU261" s="153"/>
      <c r="BV261" s="153"/>
      <c r="BW261" s="153"/>
      <c r="BX261" s="153"/>
      <c r="BY261" s="153"/>
      <c r="BZ261" s="153"/>
      <c r="CA261" s="153"/>
      <c r="CB261" s="153"/>
      <c r="CC261" s="153"/>
      <c r="CD261" s="153"/>
      <c r="CE261" s="153"/>
      <c r="CF261" s="153"/>
      <c r="CG261" s="153"/>
      <c r="CH261" s="153"/>
      <c r="CI261" s="153"/>
      <c r="CJ261" s="153"/>
      <c r="CK261" s="153"/>
      <c r="CL261" s="153"/>
      <c r="CM261" s="153"/>
      <c r="CN261" s="153"/>
      <c r="CO261" s="153"/>
      <c r="CP261" s="153"/>
      <c r="CQ261" s="153"/>
      <c r="CR261" s="153"/>
      <c r="CS261" s="153"/>
      <c r="CT261" s="153"/>
      <c r="CU261" s="153"/>
      <c r="CV261" s="153"/>
      <c r="CW261" s="153"/>
      <c r="CX261" s="153"/>
      <c r="CY261" s="153"/>
      <c r="CZ261" s="153"/>
      <c r="DA261" s="153"/>
      <c r="DB261" s="153"/>
      <c r="DC261" s="153"/>
      <c r="DD261" s="153"/>
      <c r="DE261" s="153"/>
      <c r="DF261" s="153"/>
      <c r="DG261" s="153"/>
      <c r="DH261" s="153"/>
      <c r="DI261" s="153"/>
      <c r="DJ261" s="153"/>
      <c r="DK261" s="153"/>
      <c r="DL261" s="153"/>
      <c r="DM261" s="153"/>
      <c r="DN261" s="153"/>
      <c r="DO261" s="153"/>
      <c r="DP261" s="153"/>
      <c r="DQ261" s="153"/>
      <c r="DR261" s="153"/>
      <c r="DS261" s="153"/>
      <c r="DT261" s="153"/>
      <c r="DU261" s="153"/>
      <c r="DV261" s="153"/>
      <c r="DW261" s="153"/>
      <c r="DX261" s="153"/>
      <c r="DY261" s="153"/>
      <c r="DZ261" s="153"/>
    </row>
    <row r="262" spans="1:130" ht="13" outlineLevel="1">
      <c r="A262" s="151"/>
      <c r="C262" s="14"/>
      <c r="G262" s="12"/>
      <c r="H262" s="264"/>
      <c r="I262" s="29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  <c r="AA262" s="271"/>
      <c r="AB262" s="271"/>
      <c r="AC262" s="271"/>
      <c r="AD262" s="271"/>
      <c r="AE262" s="271"/>
      <c r="AF262" s="271"/>
      <c r="AG262" s="271"/>
      <c r="AH262" s="271"/>
      <c r="AI262" s="271"/>
      <c r="AJ262" s="271"/>
      <c r="AK262" s="271"/>
      <c r="AL262" s="271"/>
      <c r="AM262" s="271"/>
      <c r="AN262" s="271"/>
      <c r="AO262" s="271"/>
      <c r="AP262" s="271"/>
      <c r="AQ262" s="271"/>
      <c r="AR262" s="271"/>
      <c r="AS262" s="271"/>
      <c r="AT262" s="271"/>
      <c r="AU262" s="271"/>
      <c r="AV262" s="271"/>
      <c r="AW262" s="271"/>
      <c r="AX262" s="271"/>
      <c r="AY262" s="271"/>
      <c r="AZ262" s="271"/>
      <c r="BA262" s="271"/>
      <c r="BB262" s="271"/>
      <c r="BC262" s="271"/>
      <c r="BD262" s="271"/>
      <c r="BE262" s="271"/>
      <c r="BF262" s="271"/>
      <c r="BG262" s="271"/>
      <c r="BH262" s="271"/>
      <c r="BI262" s="271"/>
      <c r="BJ262" s="271"/>
      <c r="BK262" s="271"/>
      <c r="BL262" s="271"/>
      <c r="BM262" s="271"/>
      <c r="BN262" s="271"/>
      <c r="BO262" s="271"/>
      <c r="BP262" s="271"/>
      <c r="BQ262" s="271"/>
      <c r="BR262" s="271"/>
      <c r="BS262" s="271"/>
      <c r="BT262" s="271"/>
      <c r="BU262" s="271"/>
      <c r="BV262" s="271"/>
      <c r="BW262" s="271"/>
      <c r="BX262" s="271"/>
      <c r="BY262" s="271"/>
      <c r="BZ262" s="271"/>
      <c r="CA262" s="271"/>
      <c r="CB262" s="271"/>
      <c r="CC262" s="271"/>
      <c r="CD262" s="271"/>
      <c r="CE262" s="271"/>
      <c r="CF262" s="271"/>
      <c r="CG262" s="271"/>
      <c r="CH262" s="271"/>
      <c r="CI262" s="271"/>
      <c r="CJ262" s="271"/>
      <c r="CK262" s="271"/>
      <c r="CL262" s="271"/>
      <c r="CM262" s="271"/>
      <c r="CN262" s="271"/>
      <c r="CO262" s="271"/>
      <c r="CP262" s="271"/>
      <c r="CQ262" s="271"/>
      <c r="CR262" s="271"/>
      <c r="CS262" s="271"/>
      <c r="CT262" s="271"/>
      <c r="CU262" s="271"/>
      <c r="CV262" s="271"/>
      <c r="CW262" s="271"/>
      <c r="CX262" s="271"/>
      <c r="CY262" s="271"/>
      <c r="CZ262" s="271"/>
      <c r="DA262" s="271"/>
      <c r="DB262" s="271"/>
      <c r="DC262" s="271"/>
      <c r="DD262" s="271"/>
      <c r="DE262" s="271"/>
      <c r="DF262" s="271"/>
      <c r="DG262" s="271"/>
      <c r="DH262" s="271"/>
      <c r="DI262" s="271"/>
      <c r="DJ262" s="271"/>
      <c r="DK262" s="271"/>
      <c r="DL262" s="271"/>
      <c r="DM262" s="271"/>
      <c r="DN262" s="271"/>
      <c r="DO262" s="271"/>
      <c r="DP262" s="271"/>
      <c r="DQ262" s="271"/>
      <c r="DR262" s="271"/>
      <c r="DS262" s="271"/>
      <c r="DT262" s="271"/>
      <c r="DU262" s="271"/>
      <c r="DV262" s="271"/>
      <c r="DW262" s="271"/>
      <c r="DX262" s="271"/>
      <c r="DY262" s="271"/>
      <c r="DZ262" s="271"/>
    </row>
    <row r="263" spans="1:130" outlineLevel="1">
      <c r="A263" s="151"/>
      <c r="C263" s="22" t="s">
        <v>85</v>
      </c>
      <c r="E263" s="54" t="s">
        <v>267</v>
      </c>
      <c r="F263" s="54" t="s">
        <v>271</v>
      </c>
      <c r="G263" s="54"/>
      <c r="H263" s="264" t="s">
        <v>287</v>
      </c>
      <c r="I263" s="29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  <c r="BI263" s="247"/>
      <c r="BJ263" s="247"/>
      <c r="BK263" s="247"/>
      <c r="BL263" s="247"/>
      <c r="BM263" s="247"/>
      <c r="BN263" s="247"/>
      <c r="BO263" s="247"/>
      <c r="BP263" s="247"/>
      <c r="BQ263" s="247"/>
      <c r="BR263" s="247"/>
      <c r="BS263" s="247"/>
      <c r="BT263" s="247"/>
      <c r="BU263" s="247"/>
      <c r="BV263" s="247"/>
      <c r="BW263" s="247"/>
      <c r="BX263" s="247"/>
      <c r="BY263" s="247"/>
      <c r="BZ263" s="247"/>
      <c r="CA263" s="247"/>
      <c r="CB263" s="247"/>
      <c r="CC263" s="247"/>
      <c r="CD263" s="247"/>
      <c r="CE263" s="247"/>
      <c r="CF263" s="247"/>
      <c r="CG263" s="247"/>
      <c r="CH263" s="247"/>
      <c r="CI263" s="247"/>
      <c r="CJ263" s="247"/>
      <c r="CK263" s="247"/>
      <c r="CL263" s="247"/>
      <c r="CM263" s="247"/>
      <c r="CN263" s="247"/>
      <c r="CO263" s="247"/>
      <c r="CP263" s="247"/>
      <c r="CQ263" s="247"/>
      <c r="CR263" s="247"/>
      <c r="CS263" s="247"/>
      <c r="CT263" s="247"/>
      <c r="CU263" s="247"/>
      <c r="CV263" s="247"/>
      <c r="CW263" s="247"/>
      <c r="CX263" s="247"/>
      <c r="CY263" s="247"/>
      <c r="CZ263" s="247"/>
      <c r="DA263" s="247"/>
      <c r="DB263" s="247"/>
      <c r="DC263" s="247"/>
      <c r="DD263" s="247"/>
      <c r="DE263" s="247"/>
      <c r="DF263" s="247"/>
      <c r="DG263" s="247"/>
      <c r="DH263" s="247"/>
      <c r="DI263" s="247"/>
      <c r="DJ263" s="247"/>
      <c r="DK263" s="247"/>
      <c r="DL263" s="247"/>
      <c r="DM263" s="247"/>
      <c r="DN263" s="247"/>
      <c r="DO263" s="247"/>
      <c r="DP263" s="247"/>
      <c r="DQ263" s="247"/>
      <c r="DR263" s="247"/>
      <c r="DS263" s="247"/>
      <c r="DT263" s="247"/>
      <c r="DU263" s="247"/>
      <c r="DV263" s="247"/>
      <c r="DW263" s="247"/>
      <c r="DX263" s="247"/>
      <c r="DY263" s="247"/>
      <c r="DZ263" s="247"/>
    </row>
    <row r="264" spans="1:130" outlineLevel="1">
      <c r="A264" s="151"/>
      <c r="C264" s="34" t="s">
        <v>316</v>
      </c>
      <c r="E264" s="70">
        <f>Inputs!H184</f>
        <v>0</v>
      </c>
      <c r="F264" s="70">
        <f>Inputs!I184</f>
        <v>0</v>
      </c>
      <c r="G264" s="54" t="s">
        <v>83</v>
      </c>
      <c r="H264" s="279">
        <f>IFERROR(SUM($J264:$DZ264)/(SUM($J$138:$DZ$138)*E264),0)</f>
        <v>0</v>
      </c>
      <c r="I264" s="29"/>
      <c r="J264" s="212">
        <f>(J$138*INDEX('Term Pricing'!$Y$713:$Y$892,MATCH('Project 1'!J$8,'Term Pricing'!$C$713:$C$892,0))*$E264*$F264)+(J$138*INDEX('Term Pricing'!$Z$713:$Z$892,MATCH('Project 1'!J$8,'Term Pricing'!$C$713:$C$892,0))*$E264*(1-$F264))</f>
        <v>0</v>
      </c>
      <c r="K264" s="212">
        <f>(K$138*INDEX('Term Pricing'!$Y$713:$Y$892,MATCH('Project 1'!K$8,'Term Pricing'!$C$713:$C$892,0))*$E264*$F264)+(K$138*INDEX('Term Pricing'!$Z$713:$Z$892,MATCH('Project 1'!K$8,'Term Pricing'!$C$713:$C$892,0))*$E264*(1-$F264))</f>
        <v>0</v>
      </c>
      <c r="L264" s="212">
        <f>(L$138*INDEX('Term Pricing'!$Y$713:$Y$892,MATCH('Project 1'!L$8,'Term Pricing'!$C$713:$C$892,0))*$E264*$F264)+(L$138*INDEX('Term Pricing'!$Z$713:$Z$892,MATCH('Project 1'!L$8,'Term Pricing'!$C$713:$C$892,0))*$E264*(1-$F264))</f>
        <v>0</v>
      </c>
      <c r="M264" s="212">
        <f>(M$138*INDEX('Term Pricing'!$Y$713:$Y$892,MATCH('Project 1'!M$8,'Term Pricing'!$C$713:$C$892,0))*$E264*$F264)+(M$138*INDEX('Term Pricing'!$Z$713:$Z$892,MATCH('Project 1'!M$8,'Term Pricing'!$C$713:$C$892,0))*$E264*(1-$F264))</f>
        <v>0</v>
      </c>
      <c r="N264" s="212">
        <f>(N$138*INDEX('Term Pricing'!$Y$713:$Y$892,MATCH('Project 1'!N$8,'Term Pricing'!$C$713:$C$892,0))*$E264*$F264)+(N$138*INDEX('Term Pricing'!$Z$713:$Z$892,MATCH('Project 1'!N$8,'Term Pricing'!$C$713:$C$892,0))*$E264*(1-$F264))</f>
        <v>0</v>
      </c>
      <c r="O264" s="212">
        <f>(O$138*INDEX('Term Pricing'!$Y$713:$Y$892,MATCH('Project 1'!O$8,'Term Pricing'!$C$713:$C$892,0))*$E264*$F264)+(O$138*INDEX('Term Pricing'!$Z$713:$Z$892,MATCH('Project 1'!O$8,'Term Pricing'!$C$713:$C$892,0))*$E264*(1-$F264))</f>
        <v>0</v>
      </c>
      <c r="P264" s="212">
        <f>(P$138*INDEX('Term Pricing'!$Y$713:$Y$892,MATCH('Project 1'!P$8,'Term Pricing'!$C$713:$C$892,0))*$E264*$F264)+(P$138*INDEX('Term Pricing'!$Z$713:$Z$892,MATCH('Project 1'!P$8,'Term Pricing'!$C$713:$C$892,0))*$E264*(1-$F264))</f>
        <v>0</v>
      </c>
      <c r="Q264" s="212">
        <f>(Q$138*INDEX('Term Pricing'!$Y$713:$Y$892,MATCH('Project 1'!Q$8,'Term Pricing'!$C$713:$C$892,0))*$E264*$F264)+(Q$138*INDEX('Term Pricing'!$Z$713:$Z$892,MATCH('Project 1'!Q$8,'Term Pricing'!$C$713:$C$892,0))*$E264*(1-$F264))</f>
        <v>0</v>
      </c>
      <c r="R264" s="212">
        <f>(R$138*INDEX('Term Pricing'!$Y$713:$Y$892,MATCH('Project 1'!R$8,'Term Pricing'!$C$713:$C$892,0))*$E264*$F264)+(R$138*INDEX('Term Pricing'!$Z$713:$Z$892,MATCH('Project 1'!R$8,'Term Pricing'!$C$713:$C$892,0))*$E264*(1-$F264))</f>
        <v>0</v>
      </c>
      <c r="S264" s="212">
        <f>(S$138*INDEX('Term Pricing'!$Y$713:$Y$892,MATCH('Project 1'!S$8,'Term Pricing'!$C$713:$C$892,0))*$E264*$F264)+(S$138*INDEX('Term Pricing'!$Z$713:$Z$892,MATCH('Project 1'!S$8,'Term Pricing'!$C$713:$C$892,0))*$E264*(1-$F264))</f>
        <v>0</v>
      </c>
      <c r="T264" s="212">
        <f>(T$138*INDEX('Term Pricing'!$Y$713:$Y$892,MATCH('Project 1'!T$8,'Term Pricing'!$C$713:$C$892,0))*$E264*$F264)+(T$138*INDEX('Term Pricing'!$Z$713:$Z$892,MATCH('Project 1'!T$8,'Term Pricing'!$C$713:$C$892,0))*$E264*(1-$F264))</f>
        <v>0</v>
      </c>
      <c r="U264" s="212">
        <f>(U$138*INDEX('Term Pricing'!$Y$713:$Y$892,MATCH('Project 1'!U$8,'Term Pricing'!$C$713:$C$892,0))*$E264*$F264)+(U$138*INDEX('Term Pricing'!$Z$713:$Z$892,MATCH('Project 1'!U$8,'Term Pricing'!$C$713:$C$892,0))*$E264*(1-$F264))</f>
        <v>0</v>
      </c>
      <c r="V264" s="212">
        <f>(V$138*INDEX('Term Pricing'!$Y$713:$Y$892,MATCH('Project 1'!V$8,'Term Pricing'!$C$713:$C$892,0))*$E264*$F264)+(V$138*INDEX('Term Pricing'!$Z$713:$Z$892,MATCH('Project 1'!V$8,'Term Pricing'!$C$713:$C$892,0))*$E264*(1-$F264))</f>
        <v>0</v>
      </c>
      <c r="W264" s="212">
        <f>(W$138*INDEX('Term Pricing'!$Y$713:$Y$892,MATCH('Project 1'!W$8,'Term Pricing'!$C$713:$C$892,0))*$E264*$F264)+(W$138*INDEX('Term Pricing'!$Z$713:$Z$892,MATCH('Project 1'!W$8,'Term Pricing'!$C$713:$C$892,0))*$E264*(1-$F264))</f>
        <v>0</v>
      </c>
      <c r="X264" s="212">
        <f>(X$138*INDEX('Term Pricing'!$Y$713:$Y$892,MATCH('Project 1'!X$8,'Term Pricing'!$C$713:$C$892,0))*$E264*$F264)+(X$138*INDEX('Term Pricing'!$Z$713:$Z$892,MATCH('Project 1'!X$8,'Term Pricing'!$C$713:$C$892,0))*$E264*(1-$F264))</f>
        <v>0</v>
      </c>
      <c r="Y264" s="212">
        <f>(Y$138*INDEX('Term Pricing'!$Y$713:$Y$892,MATCH('Project 1'!Y$8,'Term Pricing'!$C$713:$C$892,0))*$E264*$F264)+(Y$138*INDEX('Term Pricing'!$Z$713:$Z$892,MATCH('Project 1'!Y$8,'Term Pricing'!$C$713:$C$892,0))*$E264*(1-$F264))</f>
        <v>0</v>
      </c>
      <c r="Z264" s="212">
        <f>(Z$138*INDEX('Term Pricing'!$Y$713:$Y$892,MATCH('Project 1'!Z$8,'Term Pricing'!$C$713:$C$892,0))*$E264*$F264)+(Z$138*INDEX('Term Pricing'!$Z$713:$Z$892,MATCH('Project 1'!Z$8,'Term Pricing'!$C$713:$C$892,0))*$E264*(1-$F264))</f>
        <v>0</v>
      </c>
      <c r="AA264" s="212">
        <f>(AA$138*INDEX('Term Pricing'!$Y$713:$Y$892,MATCH('Project 1'!AA$8,'Term Pricing'!$C$713:$C$892,0))*$E264*$F264)+(AA$138*INDEX('Term Pricing'!$Z$713:$Z$892,MATCH('Project 1'!AA$8,'Term Pricing'!$C$713:$C$892,0))*$E264*(1-$F264))</f>
        <v>0</v>
      </c>
      <c r="AB264" s="212">
        <f>(AB$138*INDEX('Term Pricing'!$Y$713:$Y$892,MATCH('Project 1'!AB$8,'Term Pricing'!$C$713:$C$892,0))*$E264*$F264)+(AB$138*INDEX('Term Pricing'!$Z$713:$Z$892,MATCH('Project 1'!AB$8,'Term Pricing'!$C$713:$C$892,0))*$E264*(1-$F264))</f>
        <v>0</v>
      </c>
      <c r="AC264" s="212">
        <f>(AC$138*INDEX('Term Pricing'!$Y$713:$Y$892,MATCH('Project 1'!AC$8,'Term Pricing'!$C$713:$C$892,0))*$E264*$F264)+(AC$138*INDEX('Term Pricing'!$Z$713:$Z$892,MATCH('Project 1'!AC$8,'Term Pricing'!$C$713:$C$892,0))*$E264*(1-$F264))</f>
        <v>0</v>
      </c>
      <c r="AD264" s="212">
        <f>(AD$138*INDEX('Term Pricing'!$Y$713:$Y$892,MATCH('Project 1'!AD$8,'Term Pricing'!$C$713:$C$892,0))*$E264*$F264)+(AD$138*INDEX('Term Pricing'!$Z$713:$Z$892,MATCH('Project 1'!AD$8,'Term Pricing'!$C$713:$C$892,0))*$E264*(1-$F264))</f>
        <v>0</v>
      </c>
      <c r="AE264" s="212">
        <f>(AE$138*INDEX('Term Pricing'!$Y$713:$Y$892,MATCH('Project 1'!AE$8,'Term Pricing'!$C$713:$C$892,0))*$E264*$F264)+(AE$138*INDEX('Term Pricing'!$Z$713:$Z$892,MATCH('Project 1'!AE$8,'Term Pricing'!$C$713:$C$892,0))*$E264*(1-$F264))</f>
        <v>0</v>
      </c>
      <c r="AF264" s="212">
        <f>(AF$138*INDEX('Term Pricing'!$Y$713:$Y$892,MATCH('Project 1'!AF$8,'Term Pricing'!$C$713:$C$892,0))*$E264*$F264)+(AF$138*INDEX('Term Pricing'!$Z$713:$Z$892,MATCH('Project 1'!AF$8,'Term Pricing'!$C$713:$C$892,0))*$E264*(1-$F264))</f>
        <v>0</v>
      </c>
      <c r="AG264" s="212">
        <f>(AG$138*INDEX('Term Pricing'!$Y$713:$Y$892,MATCH('Project 1'!AG$8,'Term Pricing'!$C$713:$C$892,0))*$E264*$F264)+(AG$138*INDEX('Term Pricing'!$Z$713:$Z$892,MATCH('Project 1'!AG$8,'Term Pricing'!$C$713:$C$892,0))*$E264*(1-$F264))</f>
        <v>0</v>
      </c>
      <c r="AH264" s="212">
        <f>(AH$138*INDEX('Term Pricing'!$Y$713:$Y$892,MATCH('Project 1'!AH$8,'Term Pricing'!$C$713:$C$892,0))*$E264*$F264)+(AH$138*INDEX('Term Pricing'!$Z$713:$Z$892,MATCH('Project 1'!AH$8,'Term Pricing'!$C$713:$C$892,0))*$E264*(1-$F264))</f>
        <v>0</v>
      </c>
      <c r="AI264" s="212">
        <f>(AI$138*INDEX('Term Pricing'!$Y$713:$Y$892,MATCH('Project 1'!AI$8,'Term Pricing'!$C$713:$C$892,0))*$E264*$F264)+(AI$138*INDEX('Term Pricing'!$Z$713:$Z$892,MATCH('Project 1'!AI$8,'Term Pricing'!$C$713:$C$892,0))*$E264*(1-$F264))</f>
        <v>0</v>
      </c>
      <c r="AJ264" s="212">
        <f>(AJ$138*INDEX('Term Pricing'!$Y$713:$Y$892,MATCH('Project 1'!AJ$8,'Term Pricing'!$C$713:$C$892,0))*$E264*$F264)+(AJ$138*INDEX('Term Pricing'!$Z$713:$Z$892,MATCH('Project 1'!AJ$8,'Term Pricing'!$C$713:$C$892,0))*$E264*(1-$F264))</f>
        <v>0</v>
      </c>
      <c r="AK264" s="212">
        <f>(AK$138*INDEX('Term Pricing'!$Y$713:$Y$892,MATCH('Project 1'!AK$8,'Term Pricing'!$C$713:$C$892,0))*$E264*$F264)+(AK$138*INDEX('Term Pricing'!$Z$713:$Z$892,MATCH('Project 1'!AK$8,'Term Pricing'!$C$713:$C$892,0))*$E264*(1-$F264))</f>
        <v>0</v>
      </c>
      <c r="AL264" s="212">
        <f>(AL$138*INDEX('Term Pricing'!$Y$713:$Y$892,MATCH('Project 1'!AL$8,'Term Pricing'!$C$713:$C$892,0))*$E264*$F264)+(AL$138*INDEX('Term Pricing'!$Z$713:$Z$892,MATCH('Project 1'!AL$8,'Term Pricing'!$C$713:$C$892,0))*$E264*(1-$F264))</f>
        <v>0</v>
      </c>
      <c r="AM264" s="212">
        <f>(AM$138*INDEX('Term Pricing'!$Y$713:$Y$892,MATCH('Project 1'!AM$8,'Term Pricing'!$C$713:$C$892,0))*$E264*$F264)+(AM$138*INDEX('Term Pricing'!$Z$713:$Z$892,MATCH('Project 1'!AM$8,'Term Pricing'!$C$713:$C$892,0))*$E264*(1-$F264))</f>
        <v>0</v>
      </c>
      <c r="AN264" s="212">
        <f>(AN$138*INDEX('Term Pricing'!$Y$713:$Y$892,MATCH('Project 1'!AN$8,'Term Pricing'!$C$713:$C$892,0))*$E264*$F264)+(AN$138*INDEX('Term Pricing'!$Z$713:$Z$892,MATCH('Project 1'!AN$8,'Term Pricing'!$C$713:$C$892,0))*$E264*(1-$F264))</f>
        <v>0</v>
      </c>
      <c r="AO264" s="212">
        <f>(AO$138*INDEX('Term Pricing'!$Y$713:$Y$892,MATCH('Project 1'!AO$8,'Term Pricing'!$C$713:$C$892,0))*$E264*$F264)+(AO$138*INDEX('Term Pricing'!$Z$713:$Z$892,MATCH('Project 1'!AO$8,'Term Pricing'!$C$713:$C$892,0))*$E264*(1-$F264))</f>
        <v>0</v>
      </c>
      <c r="AP264" s="212">
        <f>(AP$138*INDEX('Term Pricing'!$Y$713:$Y$892,MATCH('Project 1'!AP$8,'Term Pricing'!$C$713:$C$892,0))*$E264*$F264)+(AP$138*INDEX('Term Pricing'!$Z$713:$Z$892,MATCH('Project 1'!AP$8,'Term Pricing'!$C$713:$C$892,0))*$E264*(1-$F264))</f>
        <v>0</v>
      </c>
      <c r="AQ264" s="212">
        <f>(AQ$138*INDEX('Term Pricing'!$Y$713:$Y$892,MATCH('Project 1'!AQ$8,'Term Pricing'!$C$713:$C$892,0))*$E264*$F264)+(AQ$138*INDEX('Term Pricing'!$Z$713:$Z$892,MATCH('Project 1'!AQ$8,'Term Pricing'!$C$713:$C$892,0))*$E264*(1-$F264))</f>
        <v>0</v>
      </c>
      <c r="AR264" s="212">
        <f>(AR$138*INDEX('Term Pricing'!$Y$713:$Y$892,MATCH('Project 1'!AR$8,'Term Pricing'!$C$713:$C$892,0))*$E264*$F264)+(AR$138*INDEX('Term Pricing'!$Z$713:$Z$892,MATCH('Project 1'!AR$8,'Term Pricing'!$C$713:$C$892,0))*$E264*(1-$F264))</f>
        <v>0</v>
      </c>
      <c r="AS264" s="212">
        <f>(AS$138*INDEX('Term Pricing'!$Y$713:$Y$892,MATCH('Project 1'!AS$8,'Term Pricing'!$C$713:$C$892,0))*$E264*$F264)+(AS$138*INDEX('Term Pricing'!$Z$713:$Z$892,MATCH('Project 1'!AS$8,'Term Pricing'!$C$713:$C$892,0))*$E264*(1-$F264))</f>
        <v>0</v>
      </c>
      <c r="AT264" s="212">
        <f>(AT$138*INDEX('Term Pricing'!$Y$713:$Y$892,MATCH('Project 1'!AT$8,'Term Pricing'!$C$713:$C$892,0))*$E264*$F264)+(AT$138*INDEX('Term Pricing'!$Z$713:$Z$892,MATCH('Project 1'!AT$8,'Term Pricing'!$C$713:$C$892,0))*$E264*(1-$F264))</f>
        <v>0</v>
      </c>
      <c r="AU264" s="212">
        <f>(AU$138*INDEX('Term Pricing'!$Y$713:$Y$892,MATCH('Project 1'!AU$8,'Term Pricing'!$C$713:$C$892,0))*$E264*$F264)+(AU$138*INDEX('Term Pricing'!$Z$713:$Z$892,MATCH('Project 1'!AU$8,'Term Pricing'!$C$713:$C$892,0))*$E264*(1-$F264))</f>
        <v>0</v>
      </c>
      <c r="AV264" s="212">
        <f>(AV$138*INDEX('Term Pricing'!$Y$713:$Y$892,MATCH('Project 1'!AV$8,'Term Pricing'!$C$713:$C$892,0))*$E264*$F264)+(AV$138*INDEX('Term Pricing'!$Z$713:$Z$892,MATCH('Project 1'!AV$8,'Term Pricing'!$C$713:$C$892,0))*$E264*(1-$F264))</f>
        <v>0</v>
      </c>
      <c r="AW264" s="212">
        <f>(AW$138*INDEX('Term Pricing'!$Y$713:$Y$892,MATCH('Project 1'!AW$8,'Term Pricing'!$C$713:$C$892,0))*$E264*$F264)+(AW$138*INDEX('Term Pricing'!$Z$713:$Z$892,MATCH('Project 1'!AW$8,'Term Pricing'!$C$713:$C$892,0))*$E264*(1-$F264))</f>
        <v>0</v>
      </c>
      <c r="AX264" s="212">
        <f>(AX$138*INDEX('Term Pricing'!$Y$713:$Y$892,MATCH('Project 1'!AX$8,'Term Pricing'!$C$713:$C$892,0))*$E264*$F264)+(AX$138*INDEX('Term Pricing'!$Z$713:$Z$892,MATCH('Project 1'!AX$8,'Term Pricing'!$C$713:$C$892,0))*$E264*(1-$F264))</f>
        <v>0</v>
      </c>
      <c r="AY264" s="212">
        <f>(AY$138*INDEX('Term Pricing'!$Y$713:$Y$892,MATCH('Project 1'!AY$8,'Term Pricing'!$C$713:$C$892,0))*$E264*$F264)+(AY$138*INDEX('Term Pricing'!$Z$713:$Z$892,MATCH('Project 1'!AY$8,'Term Pricing'!$C$713:$C$892,0))*$E264*(1-$F264))</f>
        <v>0</v>
      </c>
      <c r="AZ264" s="212">
        <f>(AZ$138*INDEX('Term Pricing'!$Y$713:$Y$892,MATCH('Project 1'!AZ$8,'Term Pricing'!$C$713:$C$892,0))*$E264*$F264)+(AZ$138*INDEX('Term Pricing'!$Z$713:$Z$892,MATCH('Project 1'!AZ$8,'Term Pricing'!$C$713:$C$892,0))*$E264*(1-$F264))</f>
        <v>0</v>
      </c>
      <c r="BA264" s="212">
        <f>(BA$138*INDEX('Term Pricing'!$Y$713:$Y$892,MATCH('Project 1'!BA$8,'Term Pricing'!$C$713:$C$892,0))*$E264*$F264)+(BA$138*INDEX('Term Pricing'!$Z$713:$Z$892,MATCH('Project 1'!BA$8,'Term Pricing'!$C$713:$C$892,0))*$E264*(1-$F264))</f>
        <v>0</v>
      </c>
      <c r="BB264" s="212">
        <f>(BB$138*INDEX('Term Pricing'!$Y$713:$Y$892,MATCH('Project 1'!BB$8,'Term Pricing'!$C$713:$C$892,0))*$E264*$F264)+(BB$138*INDEX('Term Pricing'!$Z$713:$Z$892,MATCH('Project 1'!BB$8,'Term Pricing'!$C$713:$C$892,0))*$E264*(1-$F264))</f>
        <v>0</v>
      </c>
      <c r="BC264" s="212">
        <f>(BC$138*INDEX('Term Pricing'!$Y$713:$Y$892,MATCH('Project 1'!BC$8,'Term Pricing'!$C$713:$C$892,0))*$E264*$F264)+(BC$138*INDEX('Term Pricing'!$Z$713:$Z$892,MATCH('Project 1'!BC$8,'Term Pricing'!$C$713:$C$892,0))*$E264*(1-$F264))</f>
        <v>0</v>
      </c>
      <c r="BD264" s="212">
        <f>(BD$138*INDEX('Term Pricing'!$Y$713:$Y$892,MATCH('Project 1'!BD$8,'Term Pricing'!$C$713:$C$892,0))*$E264*$F264)+(BD$138*INDEX('Term Pricing'!$Z$713:$Z$892,MATCH('Project 1'!BD$8,'Term Pricing'!$C$713:$C$892,0))*$E264*(1-$F264))</f>
        <v>0</v>
      </c>
      <c r="BE264" s="212">
        <f>(BE$138*INDEX('Term Pricing'!$Y$713:$Y$892,MATCH('Project 1'!BE$8,'Term Pricing'!$C$713:$C$892,0))*$E264*$F264)+(BE$138*INDEX('Term Pricing'!$Z$713:$Z$892,MATCH('Project 1'!BE$8,'Term Pricing'!$C$713:$C$892,0))*$E264*(1-$F264))</f>
        <v>0</v>
      </c>
      <c r="BF264" s="212">
        <f>(BF$138*INDEX('Term Pricing'!$Y$713:$Y$892,MATCH('Project 1'!BF$8,'Term Pricing'!$C$713:$C$892,0))*$E264*$F264)+(BF$138*INDEX('Term Pricing'!$Z$713:$Z$892,MATCH('Project 1'!BF$8,'Term Pricing'!$C$713:$C$892,0))*$E264*(1-$F264))</f>
        <v>0</v>
      </c>
      <c r="BG264" s="212">
        <f>(BG$138*INDEX('Term Pricing'!$Y$713:$Y$892,MATCH('Project 1'!BG$8,'Term Pricing'!$C$713:$C$892,0))*$E264*$F264)+(BG$138*INDEX('Term Pricing'!$Z$713:$Z$892,MATCH('Project 1'!BG$8,'Term Pricing'!$C$713:$C$892,0))*$E264*(1-$F264))</f>
        <v>0</v>
      </c>
      <c r="BH264" s="212">
        <f>(BH$138*INDEX('Term Pricing'!$Y$713:$Y$892,MATCH('Project 1'!BH$8,'Term Pricing'!$C$713:$C$892,0))*$E264*$F264)+(BH$138*INDEX('Term Pricing'!$Z$713:$Z$892,MATCH('Project 1'!BH$8,'Term Pricing'!$C$713:$C$892,0))*$E264*(1-$F264))</f>
        <v>0</v>
      </c>
      <c r="BI264" s="212">
        <f>(BI$138*INDEX('Term Pricing'!$Y$713:$Y$892,MATCH('Project 1'!BI$8,'Term Pricing'!$C$713:$C$892,0))*$E264*$F264)+(BI$138*INDEX('Term Pricing'!$Z$713:$Z$892,MATCH('Project 1'!BI$8,'Term Pricing'!$C$713:$C$892,0))*$E264*(1-$F264))</f>
        <v>0</v>
      </c>
      <c r="BJ264" s="212">
        <f>(BJ$138*INDEX('Term Pricing'!$Y$713:$Y$892,MATCH('Project 1'!BJ$8,'Term Pricing'!$C$713:$C$892,0))*$E264*$F264)+(BJ$138*INDEX('Term Pricing'!$Z$713:$Z$892,MATCH('Project 1'!BJ$8,'Term Pricing'!$C$713:$C$892,0))*$E264*(1-$F264))</f>
        <v>0</v>
      </c>
      <c r="BK264" s="212">
        <f>(BK$138*INDEX('Term Pricing'!$Y$713:$Y$892,MATCH('Project 1'!BK$8,'Term Pricing'!$C$713:$C$892,0))*$E264*$F264)+(BK$138*INDEX('Term Pricing'!$Z$713:$Z$892,MATCH('Project 1'!BK$8,'Term Pricing'!$C$713:$C$892,0))*$E264*(1-$F264))</f>
        <v>0</v>
      </c>
      <c r="BL264" s="212">
        <f>(BL$138*INDEX('Term Pricing'!$Y$713:$Y$892,MATCH('Project 1'!BL$8,'Term Pricing'!$C$713:$C$892,0))*$E264*$F264)+(BL$138*INDEX('Term Pricing'!$Z$713:$Z$892,MATCH('Project 1'!BL$8,'Term Pricing'!$C$713:$C$892,0))*$E264*(1-$F264))</f>
        <v>0</v>
      </c>
      <c r="BM264" s="212">
        <f>(BM$138*INDEX('Term Pricing'!$Y$713:$Y$892,MATCH('Project 1'!BM$8,'Term Pricing'!$C$713:$C$892,0))*$E264*$F264)+(BM$138*INDEX('Term Pricing'!$Z$713:$Z$892,MATCH('Project 1'!BM$8,'Term Pricing'!$C$713:$C$892,0))*$E264*(1-$F264))</f>
        <v>0</v>
      </c>
      <c r="BN264" s="212">
        <f>(BN$138*INDEX('Term Pricing'!$Y$713:$Y$892,MATCH('Project 1'!BN$8,'Term Pricing'!$C$713:$C$892,0))*$E264*$F264)+(BN$138*INDEX('Term Pricing'!$Z$713:$Z$892,MATCH('Project 1'!BN$8,'Term Pricing'!$C$713:$C$892,0))*$E264*(1-$F264))</f>
        <v>0</v>
      </c>
      <c r="BO264" s="212">
        <f>(BO$138*INDEX('Term Pricing'!$Y$713:$Y$892,MATCH('Project 1'!BO$8,'Term Pricing'!$C$713:$C$892,0))*$E264*$F264)+(BO$138*INDEX('Term Pricing'!$Z$713:$Z$892,MATCH('Project 1'!BO$8,'Term Pricing'!$C$713:$C$892,0))*$E264*(1-$F264))</f>
        <v>0</v>
      </c>
      <c r="BP264" s="212">
        <f>(BP$138*INDEX('Term Pricing'!$Y$713:$Y$892,MATCH('Project 1'!BP$8,'Term Pricing'!$C$713:$C$892,0))*$E264*$F264)+(BP$138*INDEX('Term Pricing'!$Z$713:$Z$892,MATCH('Project 1'!BP$8,'Term Pricing'!$C$713:$C$892,0))*$E264*(1-$F264))</f>
        <v>0</v>
      </c>
      <c r="BQ264" s="212">
        <f>(BQ$138*INDEX('Term Pricing'!$Y$713:$Y$892,MATCH('Project 1'!BQ$8,'Term Pricing'!$C$713:$C$892,0))*$E264*$F264)+(BQ$138*INDEX('Term Pricing'!$Z$713:$Z$892,MATCH('Project 1'!BQ$8,'Term Pricing'!$C$713:$C$892,0))*$E264*(1-$F264))</f>
        <v>0</v>
      </c>
      <c r="BR264" s="212">
        <f>(BR$138*INDEX('Term Pricing'!$Y$713:$Y$892,MATCH('Project 1'!BR$8,'Term Pricing'!$C$713:$C$892,0))*$E264*$F264)+(BR$138*INDEX('Term Pricing'!$Z$713:$Z$892,MATCH('Project 1'!BR$8,'Term Pricing'!$C$713:$C$892,0))*$E264*(1-$F264))</f>
        <v>0</v>
      </c>
      <c r="BS264" s="212">
        <f>(BS$138*INDEX('Term Pricing'!$Y$713:$Y$892,MATCH('Project 1'!BS$8,'Term Pricing'!$C$713:$C$892,0))*$E264*$F264)+(BS$138*INDEX('Term Pricing'!$Z$713:$Z$892,MATCH('Project 1'!BS$8,'Term Pricing'!$C$713:$C$892,0))*$E264*(1-$F264))</f>
        <v>0</v>
      </c>
      <c r="BT264" s="212">
        <f>(BT$138*INDEX('Term Pricing'!$Y$713:$Y$892,MATCH('Project 1'!BT$8,'Term Pricing'!$C$713:$C$892,0))*$E264*$F264)+(BT$138*INDEX('Term Pricing'!$Z$713:$Z$892,MATCH('Project 1'!BT$8,'Term Pricing'!$C$713:$C$892,0))*$E264*(1-$F264))</f>
        <v>0</v>
      </c>
      <c r="BU264" s="212">
        <f>(BU$138*INDEX('Term Pricing'!$Y$713:$Y$892,MATCH('Project 1'!BU$8,'Term Pricing'!$C$713:$C$892,0))*$E264*$F264)+(BU$138*INDEX('Term Pricing'!$Z$713:$Z$892,MATCH('Project 1'!BU$8,'Term Pricing'!$C$713:$C$892,0))*$E264*(1-$F264))</f>
        <v>0</v>
      </c>
      <c r="BV264" s="212">
        <f>(BV$138*INDEX('Term Pricing'!$Y$713:$Y$892,MATCH('Project 1'!BV$8,'Term Pricing'!$C$713:$C$892,0))*$E264*$F264)+(BV$138*INDEX('Term Pricing'!$Z$713:$Z$892,MATCH('Project 1'!BV$8,'Term Pricing'!$C$713:$C$892,0))*$E264*(1-$F264))</f>
        <v>0</v>
      </c>
      <c r="BW264" s="212">
        <f>(BW$138*INDEX('Term Pricing'!$Y$713:$Y$892,MATCH('Project 1'!BW$8,'Term Pricing'!$C$713:$C$892,0))*$E264*$F264)+(BW$138*INDEX('Term Pricing'!$Z$713:$Z$892,MATCH('Project 1'!BW$8,'Term Pricing'!$C$713:$C$892,0))*$E264*(1-$F264))</f>
        <v>0</v>
      </c>
      <c r="BX264" s="212">
        <f>(BX$138*INDEX('Term Pricing'!$Y$713:$Y$892,MATCH('Project 1'!BX$8,'Term Pricing'!$C$713:$C$892,0))*$E264*$F264)+(BX$138*INDEX('Term Pricing'!$Z$713:$Z$892,MATCH('Project 1'!BX$8,'Term Pricing'!$C$713:$C$892,0))*$E264*(1-$F264))</f>
        <v>0</v>
      </c>
      <c r="BY264" s="212">
        <f>(BY$138*INDEX('Term Pricing'!$Y$713:$Y$892,MATCH('Project 1'!BY$8,'Term Pricing'!$C$713:$C$892,0))*$E264*$F264)+(BY$138*INDEX('Term Pricing'!$Z$713:$Z$892,MATCH('Project 1'!BY$8,'Term Pricing'!$C$713:$C$892,0))*$E264*(1-$F264))</f>
        <v>0</v>
      </c>
      <c r="BZ264" s="212">
        <f>(BZ$138*INDEX('Term Pricing'!$Y$713:$Y$892,MATCH('Project 1'!BZ$8,'Term Pricing'!$C$713:$C$892,0))*$E264*$F264)+(BZ$138*INDEX('Term Pricing'!$Z$713:$Z$892,MATCH('Project 1'!BZ$8,'Term Pricing'!$C$713:$C$892,0))*$E264*(1-$F264))</f>
        <v>0</v>
      </c>
      <c r="CA264" s="212">
        <f>(CA$138*INDEX('Term Pricing'!$Y$713:$Y$892,MATCH('Project 1'!CA$8,'Term Pricing'!$C$713:$C$892,0))*$E264*$F264)+(CA$138*INDEX('Term Pricing'!$Z$713:$Z$892,MATCH('Project 1'!CA$8,'Term Pricing'!$C$713:$C$892,0))*$E264*(1-$F264))</f>
        <v>0</v>
      </c>
      <c r="CB264" s="212">
        <f>(CB$138*INDEX('Term Pricing'!$Y$713:$Y$892,MATCH('Project 1'!CB$8,'Term Pricing'!$C$713:$C$892,0))*$E264*$F264)+(CB$138*INDEX('Term Pricing'!$Z$713:$Z$892,MATCH('Project 1'!CB$8,'Term Pricing'!$C$713:$C$892,0))*$E264*(1-$F264))</f>
        <v>0</v>
      </c>
      <c r="CC264" s="212">
        <f>(CC$138*INDEX('Term Pricing'!$Y$713:$Y$892,MATCH('Project 1'!CC$8,'Term Pricing'!$C$713:$C$892,0))*$E264*$F264)+(CC$138*INDEX('Term Pricing'!$Z$713:$Z$892,MATCH('Project 1'!CC$8,'Term Pricing'!$C$713:$C$892,0))*$E264*(1-$F264))</f>
        <v>0</v>
      </c>
      <c r="CD264" s="212">
        <f>(CD$138*INDEX('Term Pricing'!$Y$713:$Y$892,MATCH('Project 1'!CD$8,'Term Pricing'!$C$713:$C$892,0))*$E264*$F264)+(CD$138*INDEX('Term Pricing'!$Z$713:$Z$892,MATCH('Project 1'!CD$8,'Term Pricing'!$C$713:$C$892,0))*$E264*(1-$F264))</f>
        <v>0</v>
      </c>
      <c r="CE264" s="212">
        <f>(CE$138*INDEX('Term Pricing'!$Y$713:$Y$892,MATCH('Project 1'!CE$8,'Term Pricing'!$C$713:$C$892,0))*$E264*$F264)+(CE$138*INDEX('Term Pricing'!$Z$713:$Z$892,MATCH('Project 1'!CE$8,'Term Pricing'!$C$713:$C$892,0))*$E264*(1-$F264))</f>
        <v>0</v>
      </c>
      <c r="CF264" s="212">
        <f>(CF$138*INDEX('Term Pricing'!$Y$713:$Y$892,MATCH('Project 1'!CF$8,'Term Pricing'!$C$713:$C$892,0))*$E264*$F264)+(CF$138*INDEX('Term Pricing'!$Z$713:$Z$892,MATCH('Project 1'!CF$8,'Term Pricing'!$C$713:$C$892,0))*$E264*(1-$F264))</f>
        <v>0</v>
      </c>
      <c r="CG264" s="212">
        <f>(CG$138*INDEX('Term Pricing'!$Y$713:$Y$892,MATCH('Project 1'!CG$8,'Term Pricing'!$C$713:$C$892,0))*$E264*$F264)+(CG$138*INDEX('Term Pricing'!$Z$713:$Z$892,MATCH('Project 1'!CG$8,'Term Pricing'!$C$713:$C$892,0))*$E264*(1-$F264))</f>
        <v>0</v>
      </c>
      <c r="CH264" s="212">
        <f>(CH$138*INDEX('Term Pricing'!$Y$713:$Y$892,MATCH('Project 1'!CH$8,'Term Pricing'!$C$713:$C$892,0))*$E264*$F264)+(CH$138*INDEX('Term Pricing'!$Z$713:$Z$892,MATCH('Project 1'!CH$8,'Term Pricing'!$C$713:$C$892,0))*$E264*(1-$F264))</f>
        <v>0</v>
      </c>
      <c r="CI264" s="212">
        <f>(CI$138*INDEX('Term Pricing'!$Y$713:$Y$892,MATCH('Project 1'!CI$8,'Term Pricing'!$C$713:$C$892,0))*$E264*$F264)+(CI$138*INDEX('Term Pricing'!$Z$713:$Z$892,MATCH('Project 1'!CI$8,'Term Pricing'!$C$713:$C$892,0))*$E264*(1-$F264))</f>
        <v>0</v>
      </c>
      <c r="CJ264" s="212">
        <f>(CJ$138*INDEX('Term Pricing'!$Y$713:$Y$892,MATCH('Project 1'!CJ$8,'Term Pricing'!$C$713:$C$892,0))*$E264*$F264)+(CJ$138*INDEX('Term Pricing'!$Z$713:$Z$892,MATCH('Project 1'!CJ$8,'Term Pricing'!$C$713:$C$892,0))*$E264*(1-$F264))</f>
        <v>0</v>
      </c>
      <c r="CK264" s="212">
        <f>(CK$138*INDEX('Term Pricing'!$Y$713:$Y$892,MATCH('Project 1'!CK$8,'Term Pricing'!$C$713:$C$892,0))*$E264*$F264)+(CK$138*INDEX('Term Pricing'!$Z$713:$Z$892,MATCH('Project 1'!CK$8,'Term Pricing'!$C$713:$C$892,0))*$E264*(1-$F264))</f>
        <v>0</v>
      </c>
      <c r="CL264" s="212">
        <f>(CL$138*INDEX('Term Pricing'!$Y$713:$Y$892,MATCH('Project 1'!CL$8,'Term Pricing'!$C$713:$C$892,0))*$E264*$F264)+(CL$138*INDEX('Term Pricing'!$Z$713:$Z$892,MATCH('Project 1'!CL$8,'Term Pricing'!$C$713:$C$892,0))*$E264*(1-$F264))</f>
        <v>0</v>
      </c>
      <c r="CM264" s="212">
        <f>(CM$138*INDEX('Term Pricing'!$Y$713:$Y$892,MATCH('Project 1'!CM$8,'Term Pricing'!$C$713:$C$892,0))*$E264*$F264)+(CM$138*INDEX('Term Pricing'!$Z$713:$Z$892,MATCH('Project 1'!CM$8,'Term Pricing'!$C$713:$C$892,0))*$E264*(1-$F264))</f>
        <v>0</v>
      </c>
      <c r="CN264" s="212">
        <f>(CN$138*INDEX('Term Pricing'!$Y$713:$Y$892,MATCH('Project 1'!CN$8,'Term Pricing'!$C$713:$C$892,0))*$E264*$F264)+(CN$138*INDEX('Term Pricing'!$Z$713:$Z$892,MATCH('Project 1'!CN$8,'Term Pricing'!$C$713:$C$892,0))*$E264*(1-$F264))</f>
        <v>0</v>
      </c>
      <c r="CO264" s="212">
        <f>(CO$138*INDEX('Term Pricing'!$Y$713:$Y$892,MATCH('Project 1'!CO$8,'Term Pricing'!$C$713:$C$892,0))*$E264*$F264)+(CO$138*INDEX('Term Pricing'!$Z$713:$Z$892,MATCH('Project 1'!CO$8,'Term Pricing'!$C$713:$C$892,0))*$E264*(1-$F264))</f>
        <v>0</v>
      </c>
      <c r="CP264" s="212">
        <f>(CP$138*INDEX('Term Pricing'!$Y$713:$Y$892,MATCH('Project 1'!CP$8,'Term Pricing'!$C$713:$C$892,0))*$E264*$F264)+(CP$138*INDEX('Term Pricing'!$Z$713:$Z$892,MATCH('Project 1'!CP$8,'Term Pricing'!$C$713:$C$892,0))*$E264*(1-$F264))</f>
        <v>0</v>
      </c>
      <c r="CQ264" s="212">
        <f>(CQ$138*INDEX('Term Pricing'!$Y$713:$Y$892,MATCH('Project 1'!CQ$8,'Term Pricing'!$C$713:$C$892,0))*$E264*$F264)+(CQ$138*INDEX('Term Pricing'!$Z$713:$Z$892,MATCH('Project 1'!CQ$8,'Term Pricing'!$C$713:$C$892,0))*$E264*(1-$F264))</f>
        <v>0</v>
      </c>
      <c r="CR264" s="212">
        <f>(CR$138*INDEX('Term Pricing'!$Y$713:$Y$892,MATCH('Project 1'!CR$8,'Term Pricing'!$C$713:$C$892,0))*$E264*$F264)+(CR$138*INDEX('Term Pricing'!$Z$713:$Z$892,MATCH('Project 1'!CR$8,'Term Pricing'!$C$713:$C$892,0))*$E264*(1-$F264))</f>
        <v>0</v>
      </c>
      <c r="CS264" s="212">
        <f>(CS$138*INDEX('Term Pricing'!$Y$713:$Y$892,MATCH('Project 1'!CS$8,'Term Pricing'!$C$713:$C$892,0))*$E264*$F264)+(CS$138*INDEX('Term Pricing'!$Z$713:$Z$892,MATCH('Project 1'!CS$8,'Term Pricing'!$C$713:$C$892,0))*$E264*(1-$F264))</f>
        <v>0</v>
      </c>
      <c r="CT264" s="212">
        <f>(CT$138*INDEX('Term Pricing'!$Y$713:$Y$892,MATCH('Project 1'!CT$8,'Term Pricing'!$C$713:$C$892,0))*$E264*$F264)+(CT$138*INDEX('Term Pricing'!$Z$713:$Z$892,MATCH('Project 1'!CT$8,'Term Pricing'!$C$713:$C$892,0))*$E264*(1-$F264))</f>
        <v>0</v>
      </c>
      <c r="CU264" s="212">
        <f>(CU$138*INDEX('Term Pricing'!$Y$713:$Y$892,MATCH('Project 1'!CU$8,'Term Pricing'!$C$713:$C$892,0))*$E264*$F264)+(CU$138*INDEX('Term Pricing'!$Z$713:$Z$892,MATCH('Project 1'!CU$8,'Term Pricing'!$C$713:$C$892,0))*$E264*(1-$F264))</f>
        <v>0</v>
      </c>
      <c r="CV264" s="212">
        <f>(CV$138*INDEX('Term Pricing'!$Y$713:$Y$892,MATCH('Project 1'!CV$8,'Term Pricing'!$C$713:$C$892,0))*$E264*$F264)+(CV$138*INDEX('Term Pricing'!$Z$713:$Z$892,MATCH('Project 1'!CV$8,'Term Pricing'!$C$713:$C$892,0))*$E264*(1-$F264))</f>
        <v>0</v>
      </c>
      <c r="CW264" s="212">
        <f>(CW$138*INDEX('Term Pricing'!$Y$713:$Y$892,MATCH('Project 1'!CW$8,'Term Pricing'!$C$713:$C$892,0))*$E264*$F264)+(CW$138*INDEX('Term Pricing'!$Z$713:$Z$892,MATCH('Project 1'!CW$8,'Term Pricing'!$C$713:$C$892,0))*$E264*(1-$F264))</f>
        <v>0</v>
      </c>
      <c r="CX264" s="212">
        <f>(CX$138*INDEX('Term Pricing'!$Y$713:$Y$892,MATCH('Project 1'!CX$8,'Term Pricing'!$C$713:$C$892,0))*$E264*$F264)+(CX$138*INDEX('Term Pricing'!$Z$713:$Z$892,MATCH('Project 1'!CX$8,'Term Pricing'!$C$713:$C$892,0))*$E264*(1-$F264))</f>
        <v>0</v>
      </c>
      <c r="CY264" s="212">
        <f>(CY$138*INDEX('Term Pricing'!$Y$713:$Y$892,MATCH('Project 1'!CY$8,'Term Pricing'!$C$713:$C$892,0))*$E264*$F264)+(CY$138*INDEX('Term Pricing'!$Z$713:$Z$892,MATCH('Project 1'!CY$8,'Term Pricing'!$C$713:$C$892,0))*$E264*(1-$F264))</f>
        <v>0</v>
      </c>
      <c r="CZ264" s="212">
        <f>(CZ$138*INDEX('Term Pricing'!$Y$713:$Y$892,MATCH('Project 1'!CZ$8,'Term Pricing'!$C$713:$C$892,0))*$E264*$F264)+(CZ$138*INDEX('Term Pricing'!$Z$713:$Z$892,MATCH('Project 1'!CZ$8,'Term Pricing'!$C$713:$C$892,0))*$E264*(1-$F264))</f>
        <v>0</v>
      </c>
      <c r="DA264" s="212">
        <f>(DA$138*INDEX('Term Pricing'!$Y$713:$Y$892,MATCH('Project 1'!DA$8,'Term Pricing'!$C$713:$C$892,0))*$E264*$F264)+(DA$138*INDEX('Term Pricing'!$Z$713:$Z$892,MATCH('Project 1'!DA$8,'Term Pricing'!$C$713:$C$892,0))*$E264*(1-$F264))</f>
        <v>0</v>
      </c>
      <c r="DB264" s="212">
        <f>(DB$138*INDEX('Term Pricing'!$Y$713:$Y$892,MATCH('Project 1'!DB$8,'Term Pricing'!$C$713:$C$892,0))*$E264*$F264)+(DB$138*INDEX('Term Pricing'!$Z$713:$Z$892,MATCH('Project 1'!DB$8,'Term Pricing'!$C$713:$C$892,0))*$E264*(1-$F264))</f>
        <v>0</v>
      </c>
      <c r="DC264" s="212">
        <f>(DC$138*INDEX('Term Pricing'!$Y$713:$Y$892,MATCH('Project 1'!DC$8,'Term Pricing'!$C$713:$C$892,0))*$E264*$F264)+(DC$138*INDEX('Term Pricing'!$Z$713:$Z$892,MATCH('Project 1'!DC$8,'Term Pricing'!$C$713:$C$892,0))*$E264*(1-$F264))</f>
        <v>0</v>
      </c>
      <c r="DD264" s="212">
        <f>(DD$138*INDEX('Term Pricing'!$Y$713:$Y$892,MATCH('Project 1'!DD$8,'Term Pricing'!$C$713:$C$892,0))*$E264*$F264)+(DD$138*INDEX('Term Pricing'!$Z$713:$Z$892,MATCH('Project 1'!DD$8,'Term Pricing'!$C$713:$C$892,0))*$E264*(1-$F264))</f>
        <v>0</v>
      </c>
      <c r="DE264" s="212">
        <f>(DE$138*INDEX('Term Pricing'!$Y$713:$Y$892,MATCH('Project 1'!DE$8,'Term Pricing'!$C$713:$C$892,0))*$E264*$F264)+(DE$138*INDEX('Term Pricing'!$Z$713:$Z$892,MATCH('Project 1'!DE$8,'Term Pricing'!$C$713:$C$892,0))*$E264*(1-$F264))</f>
        <v>0</v>
      </c>
      <c r="DF264" s="212">
        <f>(DF$138*INDEX('Term Pricing'!$Y$713:$Y$892,MATCH('Project 1'!DF$8,'Term Pricing'!$C$713:$C$892,0))*$E264*$F264)+(DF$138*INDEX('Term Pricing'!$Z$713:$Z$892,MATCH('Project 1'!DF$8,'Term Pricing'!$C$713:$C$892,0))*$E264*(1-$F264))</f>
        <v>0</v>
      </c>
      <c r="DG264" s="212">
        <f>(DG$138*INDEX('Term Pricing'!$Y$713:$Y$892,MATCH('Project 1'!DG$8,'Term Pricing'!$C$713:$C$892,0))*$E264*$F264)+(DG$138*INDEX('Term Pricing'!$Z$713:$Z$892,MATCH('Project 1'!DG$8,'Term Pricing'!$C$713:$C$892,0))*$E264*(1-$F264))</f>
        <v>0</v>
      </c>
      <c r="DH264" s="212">
        <f>(DH$138*INDEX('Term Pricing'!$Y$713:$Y$892,MATCH('Project 1'!DH$8,'Term Pricing'!$C$713:$C$892,0))*$E264*$F264)+(DH$138*INDEX('Term Pricing'!$Z$713:$Z$892,MATCH('Project 1'!DH$8,'Term Pricing'!$C$713:$C$892,0))*$E264*(1-$F264))</f>
        <v>0</v>
      </c>
      <c r="DI264" s="212">
        <f>(DI$138*INDEX('Term Pricing'!$Y$713:$Y$892,MATCH('Project 1'!DI$8,'Term Pricing'!$C$713:$C$892,0))*$E264*$F264)+(DI$138*INDEX('Term Pricing'!$Z$713:$Z$892,MATCH('Project 1'!DI$8,'Term Pricing'!$C$713:$C$892,0))*$E264*(1-$F264))</f>
        <v>0</v>
      </c>
      <c r="DJ264" s="212">
        <f>(DJ$138*INDEX('Term Pricing'!$Y$713:$Y$892,MATCH('Project 1'!DJ$8,'Term Pricing'!$C$713:$C$892,0))*$E264*$F264)+(DJ$138*INDEX('Term Pricing'!$Z$713:$Z$892,MATCH('Project 1'!DJ$8,'Term Pricing'!$C$713:$C$892,0))*$E264*(1-$F264))</f>
        <v>0</v>
      </c>
      <c r="DK264" s="212">
        <f>(DK$138*INDEX('Term Pricing'!$Y$713:$Y$892,MATCH('Project 1'!DK$8,'Term Pricing'!$C$713:$C$892,0))*$E264*$F264)+(DK$138*INDEX('Term Pricing'!$Z$713:$Z$892,MATCH('Project 1'!DK$8,'Term Pricing'!$C$713:$C$892,0))*$E264*(1-$F264))</f>
        <v>0</v>
      </c>
      <c r="DL264" s="212">
        <f>(DL$138*INDEX('Term Pricing'!$Y$713:$Y$892,MATCH('Project 1'!DL$8,'Term Pricing'!$C$713:$C$892,0))*$E264*$F264)+(DL$138*INDEX('Term Pricing'!$Z$713:$Z$892,MATCH('Project 1'!DL$8,'Term Pricing'!$C$713:$C$892,0))*$E264*(1-$F264))</f>
        <v>0</v>
      </c>
      <c r="DM264" s="212">
        <f>(DM$138*INDEX('Term Pricing'!$Y$713:$Y$892,MATCH('Project 1'!DM$8,'Term Pricing'!$C$713:$C$892,0))*$E264*$F264)+(DM$138*INDEX('Term Pricing'!$Z$713:$Z$892,MATCH('Project 1'!DM$8,'Term Pricing'!$C$713:$C$892,0))*$E264*(1-$F264))</f>
        <v>0</v>
      </c>
      <c r="DN264" s="212">
        <f>(DN$138*INDEX('Term Pricing'!$Y$713:$Y$892,MATCH('Project 1'!DN$8,'Term Pricing'!$C$713:$C$892,0))*$E264*$F264)+(DN$138*INDEX('Term Pricing'!$Z$713:$Z$892,MATCH('Project 1'!DN$8,'Term Pricing'!$C$713:$C$892,0))*$E264*(1-$F264))</f>
        <v>0</v>
      </c>
      <c r="DO264" s="212">
        <f>(DO$138*INDEX('Term Pricing'!$Y$713:$Y$892,MATCH('Project 1'!DO$8,'Term Pricing'!$C$713:$C$892,0))*$E264*$F264)+(DO$138*INDEX('Term Pricing'!$Z$713:$Z$892,MATCH('Project 1'!DO$8,'Term Pricing'!$C$713:$C$892,0))*$E264*(1-$F264))</f>
        <v>0</v>
      </c>
      <c r="DP264" s="212">
        <f>(DP$138*INDEX('Term Pricing'!$Y$713:$Y$892,MATCH('Project 1'!DP$8,'Term Pricing'!$C$713:$C$892,0))*$E264*$F264)+(DP$138*INDEX('Term Pricing'!$Z$713:$Z$892,MATCH('Project 1'!DP$8,'Term Pricing'!$C$713:$C$892,0))*$E264*(1-$F264))</f>
        <v>0</v>
      </c>
      <c r="DQ264" s="212">
        <f>(DQ$138*INDEX('Term Pricing'!$Y$713:$Y$892,MATCH('Project 1'!DQ$8,'Term Pricing'!$C$713:$C$892,0))*$E264*$F264)+(DQ$138*INDEX('Term Pricing'!$Z$713:$Z$892,MATCH('Project 1'!DQ$8,'Term Pricing'!$C$713:$C$892,0))*$E264*(1-$F264))</f>
        <v>0</v>
      </c>
      <c r="DR264" s="212">
        <f>(DR$138*INDEX('Term Pricing'!$Y$713:$Y$892,MATCH('Project 1'!DR$8,'Term Pricing'!$C$713:$C$892,0))*$E264*$F264)+(DR$138*INDEX('Term Pricing'!$Z$713:$Z$892,MATCH('Project 1'!DR$8,'Term Pricing'!$C$713:$C$892,0))*$E264*(1-$F264))</f>
        <v>0</v>
      </c>
      <c r="DS264" s="212">
        <f>(DS$138*INDEX('Term Pricing'!$Y$713:$Y$892,MATCH('Project 1'!DS$8,'Term Pricing'!$C$713:$C$892,0))*$E264*$F264)+(DS$138*INDEX('Term Pricing'!$Z$713:$Z$892,MATCH('Project 1'!DS$8,'Term Pricing'!$C$713:$C$892,0))*$E264*(1-$F264))</f>
        <v>0</v>
      </c>
      <c r="DT264" s="212">
        <f>(DT$138*INDEX('Term Pricing'!$Y$713:$Y$892,MATCH('Project 1'!DT$8,'Term Pricing'!$C$713:$C$892,0))*$E264*$F264)+(DT$138*INDEX('Term Pricing'!$Z$713:$Z$892,MATCH('Project 1'!DT$8,'Term Pricing'!$C$713:$C$892,0))*$E264*(1-$F264))</f>
        <v>0</v>
      </c>
      <c r="DU264" s="212">
        <f>(DU$138*INDEX('Term Pricing'!$Y$713:$Y$892,MATCH('Project 1'!DU$8,'Term Pricing'!$C$713:$C$892,0))*$E264*$F264)+(DU$138*INDEX('Term Pricing'!$Z$713:$Z$892,MATCH('Project 1'!DU$8,'Term Pricing'!$C$713:$C$892,0))*$E264*(1-$F264))</f>
        <v>0</v>
      </c>
      <c r="DV264" s="212">
        <f>(DV$138*INDEX('Term Pricing'!$Y$713:$Y$892,MATCH('Project 1'!DV$8,'Term Pricing'!$C$713:$C$892,0))*$E264*$F264)+(DV$138*INDEX('Term Pricing'!$Z$713:$Z$892,MATCH('Project 1'!DV$8,'Term Pricing'!$C$713:$C$892,0))*$E264*(1-$F264))</f>
        <v>0</v>
      </c>
      <c r="DW264" s="212">
        <f>(DW$138*INDEX('Term Pricing'!$Y$713:$Y$892,MATCH('Project 1'!DW$8,'Term Pricing'!$C$713:$C$892,0))*$E264*$F264)+(DW$138*INDEX('Term Pricing'!$Z$713:$Z$892,MATCH('Project 1'!DW$8,'Term Pricing'!$C$713:$C$892,0))*$E264*(1-$F264))</f>
        <v>0</v>
      </c>
      <c r="DX264" s="212">
        <f>(DX$138*INDEX('Term Pricing'!$Y$713:$Y$892,MATCH('Project 1'!DX$8,'Term Pricing'!$C$713:$C$892,0))*$E264*$F264)+(DX$138*INDEX('Term Pricing'!$Z$713:$Z$892,MATCH('Project 1'!DX$8,'Term Pricing'!$C$713:$C$892,0))*$E264*(1-$F264))</f>
        <v>0</v>
      </c>
      <c r="DY264" s="212">
        <f>(DY$138*INDEX('Term Pricing'!$Y$713:$Y$892,MATCH('Project 1'!DY$8,'Term Pricing'!$C$713:$C$892,0))*$E264*$F264)+(DY$138*INDEX('Term Pricing'!$Z$713:$Z$892,MATCH('Project 1'!DY$8,'Term Pricing'!$C$713:$C$892,0))*$E264*(1-$F264))</f>
        <v>0</v>
      </c>
      <c r="DZ264" s="212">
        <f>(DZ$138*INDEX('Term Pricing'!$Y$713:$Y$892,MATCH('Project 1'!DZ$8,'Term Pricing'!$C$713:$C$892,0))*$E264*$F264)+(DZ$138*INDEX('Term Pricing'!$Z$713:$Z$892,MATCH('Project 1'!DZ$8,'Term Pricing'!$C$713:$C$892,0))*$E264*(1-$F264))</f>
        <v>0</v>
      </c>
    </row>
    <row r="265" spans="1:130" outlineLevel="1">
      <c r="A265" s="151"/>
      <c r="C265" s="34" t="s">
        <v>84</v>
      </c>
      <c r="E265" s="70">
        <f>Inputs!H185</f>
        <v>0</v>
      </c>
      <c r="F265" s="70">
        <f>Inputs!I185</f>
        <v>0</v>
      </c>
      <c r="G265" s="54" t="s">
        <v>83</v>
      </c>
      <c r="H265" s="279">
        <f>IFERROR(SUM($J265:$DZ265)/(SUM($J$138:$DZ$138)*E265),0)</f>
        <v>0</v>
      </c>
      <c r="I265" s="29"/>
      <c r="J265" s="212">
        <f>(J$138*INDEX('Term Pricing'!$Y$898:$Y$1077,MATCH('Project 1'!J$8,'Term Pricing'!$C$898:$C$1077,0))*$E265*$F265)+(J$138*INDEX('Term Pricing'!$Z$898:$Z$1077,MATCH('Project 1'!J$8,'Term Pricing'!$C$898:$C$1077,0))*$E265*(1-$F265))</f>
        <v>0</v>
      </c>
      <c r="K265" s="212">
        <f>(K$138*INDEX('Term Pricing'!$Y$898:$Y$1077,MATCH('Project 1'!K$8,'Term Pricing'!$C$898:$C$1077,0))*$E265*$F265)+(K$138*INDEX('Term Pricing'!$Z$898:$Z$1077,MATCH('Project 1'!K$8,'Term Pricing'!$C$898:$C$1077,0))*$E265*(1-$F265))</f>
        <v>0</v>
      </c>
      <c r="L265" s="212">
        <f>(L$138*INDEX('Term Pricing'!$Y$898:$Y$1077,MATCH('Project 1'!L$8,'Term Pricing'!$C$898:$C$1077,0))*$E265*$F265)+(L$138*INDEX('Term Pricing'!$Z$898:$Z$1077,MATCH('Project 1'!L$8,'Term Pricing'!$C$898:$C$1077,0))*$E265*(1-$F265))</f>
        <v>0</v>
      </c>
      <c r="M265" s="212">
        <f>(M$138*INDEX('Term Pricing'!$Y$898:$Y$1077,MATCH('Project 1'!M$8,'Term Pricing'!$C$898:$C$1077,0))*$E265*$F265)+(M$138*INDEX('Term Pricing'!$Z$898:$Z$1077,MATCH('Project 1'!M$8,'Term Pricing'!$C$898:$C$1077,0))*$E265*(1-$F265))</f>
        <v>0</v>
      </c>
      <c r="N265" s="212">
        <f>(N$138*INDEX('Term Pricing'!$Y$898:$Y$1077,MATCH('Project 1'!N$8,'Term Pricing'!$C$898:$C$1077,0))*$E265*$F265)+(N$138*INDEX('Term Pricing'!$Z$898:$Z$1077,MATCH('Project 1'!N$8,'Term Pricing'!$C$898:$C$1077,0))*$E265*(1-$F265))</f>
        <v>0</v>
      </c>
      <c r="O265" s="212">
        <f>(O$138*INDEX('Term Pricing'!$Y$898:$Y$1077,MATCH('Project 1'!O$8,'Term Pricing'!$C$898:$C$1077,0))*$E265*$F265)+(O$138*INDEX('Term Pricing'!$Z$898:$Z$1077,MATCH('Project 1'!O$8,'Term Pricing'!$C$898:$C$1077,0))*$E265*(1-$F265))</f>
        <v>0</v>
      </c>
      <c r="P265" s="212">
        <f>(P$138*INDEX('Term Pricing'!$Y$898:$Y$1077,MATCH('Project 1'!P$8,'Term Pricing'!$C$898:$C$1077,0))*$E265*$F265)+(P$138*INDEX('Term Pricing'!$Z$898:$Z$1077,MATCH('Project 1'!P$8,'Term Pricing'!$C$898:$C$1077,0))*$E265*(1-$F265))</f>
        <v>0</v>
      </c>
      <c r="Q265" s="212">
        <f>(Q$138*INDEX('Term Pricing'!$Y$898:$Y$1077,MATCH('Project 1'!Q$8,'Term Pricing'!$C$898:$C$1077,0))*$E265*$F265)+(Q$138*INDEX('Term Pricing'!$Z$898:$Z$1077,MATCH('Project 1'!Q$8,'Term Pricing'!$C$898:$C$1077,0))*$E265*(1-$F265))</f>
        <v>0</v>
      </c>
      <c r="R265" s="212">
        <f>(R$138*INDEX('Term Pricing'!$Y$898:$Y$1077,MATCH('Project 1'!R$8,'Term Pricing'!$C$898:$C$1077,0))*$E265*$F265)+(R$138*INDEX('Term Pricing'!$Z$898:$Z$1077,MATCH('Project 1'!R$8,'Term Pricing'!$C$898:$C$1077,0))*$E265*(1-$F265))</f>
        <v>0</v>
      </c>
      <c r="S265" s="212">
        <f>(S$138*INDEX('Term Pricing'!$Y$898:$Y$1077,MATCH('Project 1'!S$8,'Term Pricing'!$C$898:$C$1077,0))*$E265*$F265)+(S$138*INDEX('Term Pricing'!$Z$898:$Z$1077,MATCH('Project 1'!S$8,'Term Pricing'!$C$898:$C$1077,0))*$E265*(1-$F265))</f>
        <v>0</v>
      </c>
      <c r="T265" s="212">
        <f>(T$138*INDEX('Term Pricing'!$Y$898:$Y$1077,MATCH('Project 1'!T$8,'Term Pricing'!$C$898:$C$1077,0))*$E265*$F265)+(T$138*INDEX('Term Pricing'!$Z$898:$Z$1077,MATCH('Project 1'!T$8,'Term Pricing'!$C$898:$C$1077,0))*$E265*(1-$F265))</f>
        <v>0</v>
      </c>
      <c r="U265" s="212">
        <f>(U$138*INDEX('Term Pricing'!$Y$898:$Y$1077,MATCH('Project 1'!U$8,'Term Pricing'!$C$898:$C$1077,0))*$E265*$F265)+(U$138*INDEX('Term Pricing'!$Z$898:$Z$1077,MATCH('Project 1'!U$8,'Term Pricing'!$C$898:$C$1077,0))*$E265*(1-$F265))</f>
        <v>0</v>
      </c>
      <c r="V265" s="212">
        <f>(V$138*INDEX('Term Pricing'!$Y$898:$Y$1077,MATCH('Project 1'!V$8,'Term Pricing'!$C$898:$C$1077,0))*$E265*$F265)+(V$138*INDEX('Term Pricing'!$Z$898:$Z$1077,MATCH('Project 1'!V$8,'Term Pricing'!$C$898:$C$1077,0))*$E265*(1-$F265))</f>
        <v>0</v>
      </c>
      <c r="W265" s="212">
        <f>(W$138*INDEX('Term Pricing'!$Y$898:$Y$1077,MATCH('Project 1'!W$8,'Term Pricing'!$C$898:$C$1077,0))*$E265*$F265)+(W$138*INDEX('Term Pricing'!$Z$898:$Z$1077,MATCH('Project 1'!W$8,'Term Pricing'!$C$898:$C$1077,0))*$E265*(1-$F265))</f>
        <v>0</v>
      </c>
      <c r="X265" s="212">
        <f>(X$138*INDEX('Term Pricing'!$Y$898:$Y$1077,MATCH('Project 1'!X$8,'Term Pricing'!$C$898:$C$1077,0))*$E265*$F265)+(X$138*INDEX('Term Pricing'!$Z$898:$Z$1077,MATCH('Project 1'!X$8,'Term Pricing'!$C$898:$C$1077,0))*$E265*(1-$F265))</f>
        <v>0</v>
      </c>
      <c r="Y265" s="212">
        <f>(Y$138*INDEX('Term Pricing'!$Y$898:$Y$1077,MATCH('Project 1'!Y$8,'Term Pricing'!$C$898:$C$1077,0))*$E265*$F265)+(Y$138*INDEX('Term Pricing'!$Z$898:$Z$1077,MATCH('Project 1'!Y$8,'Term Pricing'!$C$898:$C$1077,0))*$E265*(1-$F265))</f>
        <v>0</v>
      </c>
      <c r="Z265" s="212">
        <f>(Z$138*INDEX('Term Pricing'!$Y$898:$Y$1077,MATCH('Project 1'!Z$8,'Term Pricing'!$C$898:$C$1077,0))*$E265*$F265)+(Z$138*INDEX('Term Pricing'!$Z$898:$Z$1077,MATCH('Project 1'!Z$8,'Term Pricing'!$C$898:$C$1077,0))*$E265*(1-$F265))</f>
        <v>0</v>
      </c>
      <c r="AA265" s="212">
        <f>(AA$138*INDEX('Term Pricing'!$Y$898:$Y$1077,MATCH('Project 1'!AA$8,'Term Pricing'!$C$898:$C$1077,0))*$E265*$F265)+(AA$138*INDEX('Term Pricing'!$Z$898:$Z$1077,MATCH('Project 1'!AA$8,'Term Pricing'!$C$898:$C$1077,0))*$E265*(1-$F265))</f>
        <v>0</v>
      </c>
      <c r="AB265" s="212">
        <f>(AB$138*INDEX('Term Pricing'!$Y$898:$Y$1077,MATCH('Project 1'!AB$8,'Term Pricing'!$C$898:$C$1077,0))*$E265*$F265)+(AB$138*INDEX('Term Pricing'!$Z$898:$Z$1077,MATCH('Project 1'!AB$8,'Term Pricing'!$C$898:$C$1077,0))*$E265*(1-$F265))</f>
        <v>0</v>
      </c>
      <c r="AC265" s="212">
        <f>(AC$138*INDEX('Term Pricing'!$Y$898:$Y$1077,MATCH('Project 1'!AC$8,'Term Pricing'!$C$898:$C$1077,0))*$E265*$F265)+(AC$138*INDEX('Term Pricing'!$Z$898:$Z$1077,MATCH('Project 1'!AC$8,'Term Pricing'!$C$898:$C$1077,0))*$E265*(1-$F265))</f>
        <v>0</v>
      </c>
      <c r="AD265" s="212">
        <f>(AD$138*INDEX('Term Pricing'!$Y$898:$Y$1077,MATCH('Project 1'!AD$8,'Term Pricing'!$C$898:$C$1077,0))*$E265*$F265)+(AD$138*INDEX('Term Pricing'!$Z$898:$Z$1077,MATCH('Project 1'!AD$8,'Term Pricing'!$C$898:$C$1077,0))*$E265*(1-$F265))</f>
        <v>0</v>
      </c>
      <c r="AE265" s="212">
        <f>(AE$138*INDEX('Term Pricing'!$Y$898:$Y$1077,MATCH('Project 1'!AE$8,'Term Pricing'!$C$898:$C$1077,0))*$E265*$F265)+(AE$138*INDEX('Term Pricing'!$Z$898:$Z$1077,MATCH('Project 1'!AE$8,'Term Pricing'!$C$898:$C$1077,0))*$E265*(1-$F265))</f>
        <v>0</v>
      </c>
      <c r="AF265" s="212">
        <f>(AF$138*INDEX('Term Pricing'!$Y$898:$Y$1077,MATCH('Project 1'!AF$8,'Term Pricing'!$C$898:$C$1077,0))*$E265*$F265)+(AF$138*INDEX('Term Pricing'!$Z$898:$Z$1077,MATCH('Project 1'!AF$8,'Term Pricing'!$C$898:$C$1077,0))*$E265*(1-$F265))</f>
        <v>0</v>
      </c>
      <c r="AG265" s="212">
        <f>(AG$138*INDEX('Term Pricing'!$Y$898:$Y$1077,MATCH('Project 1'!AG$8,'Term Pricing'!$C$898:$C$1077,0))*$E265*$F265)+(AG$138*INDEX('Term Pricing'!$Z$898:$Z$1077,MATCH('Project 1'!AG$8,'Term Pricing'!$C$898:$C$1077,0))*$E265*(1-$F265))</f>
        <v>0</v>
      </c>
      <c r="AH265" s="212">
        <f>(AH$138*INDEX('Term Pricing'!$Y$898:$Y$1077,MATCH('Project 1'!AH$8,'Term Pricing'!$C$898:$C$1077,0))*$E265*$F265)+(AH$138*INDEX('Term Pricing'!$Z$898:$Z$1077,MATCH('Project 1'!AH$8,'Term Pricing'!$C$898:$C$1077,0))*$E265*(1-$F265))</f>
        <v>0</v>
      </c>
      <c r="AI265" s="212">
        <f>(AI$138*INDEX('Term Pricing'!$Y$898:$Y$1077,MATCH('Project 1'!AI$8,'Term Pricing'!$C$898:$C$1077,0))*$E265*$F265)+(AI$138*INDEX('Term Pricing'!$Z$898:$Z$1077,MATCH('Project 1'!AI$8,'Term Pricing'!$C$898:$C$1077,0))*$E265*(1-$F265))</f>
        <v>0</v>
      </c>
      <c r="AJ265" s="212">
        <f>(AJ$138*INDEX('Term Pricing'!$Y$898:$Y$1077,MATCH('Project 1'!AJ$8,'Term Pricing'!$C$898:$C$1077,0))*$E265*$F265)+(AJ$138*INDEX('Term Pricing'!$Z$898:$Z$1077,MATCH('Project 1'!AJ$8,'Term Pricing'!$C$898:$C$1077,0))*$E265*(1-$F265))</f>
        <v>0</v>
      </c>
      <c r="AK265" s="212">
        <f>(AK$138*INDEX('Term Pricing'!$Y$898:$Y$1077,MATCH('Project 1'!AK$8,'Term Pricing'!$C$898:$C$1077,0))*$E265*$F265)+(AK$138*INDEX('Term Pricing'!$Z$898:$Z$1077,MATCH('Project 1'!AK$8,'Term Pricing'!$C$898:$C$1077,0))*$E265*(1-$F265))</f>
        <v>0</v>
      </c>
      <c r="AL265" s="212">
        <f>(AL$138*INDEX('Term Pricing'!$Y$898:$Y$1077,MATCH('Project 1'!AL$8,'Term Pricing'!$C$898:$C$1077,0))*$E265*$F265)+(AL$138*INDEX('Term Pricing'!$Z$898:$Z$1077,MATCH('Project 1'!AL$8,'Term Pricing'!$C$898:$C$1077,0))*$E265*(1-$F265))</f>
        <v>0</v>
      </c>
      <c r="AM265" s="212">
        <f>(AM$138*INDEX('Term Pricing'!$Y$898:$Y$1077,MATCH('Project 1'!AM$8,'Term Pricing'!$C$898:$C$1077,0))*$E265*$F265)+(AM$138*INDEX('Term Pricing'!$Z$898:$Z$1077,MATCH('Project 1'!AM$8,'Term Pricing'!$C$898:$C$1077,0))*$E265*(1-$F265))</f>
        <v>0</v>
      </c>
      <c r="AN265" s="212">
        <f>(AN$138*INDEX('Term Pricing'!$Y$898:$Y$1077,MATCH('Project 1'!AN$8,'Term Pricing'!$C$898:$C$1077,0))*$E265*$F265)+(AN$138*INDEX('Term Pricing'!$Z$898:$Z$1077,MATCH('Project 1'!AN$8,'Term Pricing'!$C$898:$C$1077,0))*$E265*(1-$F265))</f>
        <v>0</v>
      </c>
      <c r="AO265" s="212">
        <f>(AO$138*INDEX('Term Pricing'!$Y$898:$Y$1077,MATCH('Project 1'!AO$8,'Term Pricing'!$C$898:$C$1077,0))*$E265*$F265)+(AO$138*INDEX('Term Pricing'!$Z$898:$Z$1077,MATCH('Project 1'!AO$8,'Term Pricing'!$C$898:$C$1077,0))*$E265*(1-$F265))</f>
        <v>0</v>
      </c>
      <c r="AP265" s="212">
        <f>(AP$138*INDEX('Term Pricing'!$Y$898:$Y$1077,MATCH('Project 1'!AP$8,'Term Pricing'!$C$898:$C$1077,0))*$E265*$F265)+(AP$138*INDEX('Term Pricing'!$Z$898:$Z$1077,MATCH('Project 1'!AP$8,'Term Pricing'!$C$898:$C$1077,0))*$E265*(1-$F265))</f>
        <v>0</v>
      </c>
      <c r="AQ265" s="212">
        <f>(AQ$138*INDEX('Term Pricing'!$Y$898:$Y$1077,MATCH('Project 1'!AQ$8,'Term Pricing'!$C$898:$C$1077,0))*$E265*$F265)+(AQ$138*INDEX('Term Pricing'!$Z$898:$Z$1077,MATCH('Project 1'!AQ$8,'Term Pricing'!$C$898:$C$1077,0))*$E265*(1-$F265))</f>
        <v>0</v>
      </c>
      <c r="AR265" s="212">
        <f>(AR$138*INDEX('Term Pricing'!$Y$898:$Y$1077,MATCH('Project 1'!AR$8,'Term Pricing'!$C$898:$C$1077,0))*$E265*$F265)+(AR$138*INDEX('Term Pricing'!$Z$898:$Z$1077,MATCH('Project 1'!AR$8,'Term Pricing'!$C$898:$C$1077,0))*$E265*(1-$F265))</f>
        <v>0</v>
      </c>
      <c r="AS265" s="212">
        <f>(AS$138*INDEX('Term Pricing'!$Y$898:$Y$1077,MATCH('Project 1'!AS$8,'Term Pricing'!$C$898:$C$1077,0))*$E265*$F265)+(AS$138*INDEX('Term Pricing'!$Z$898:$Z$1077,MATCH('Project 1'!AS$8,'Term Pricing'!$C$898:$C$1077,0))*$E265*(1-$F265))</f>
        <v>0</v>
      </c>
      <c r="AT265" s="212">
        <f>(AT$138*INDEX('Term Pricing'!$Y$898:$Y$1077,MATCH('Project 1'!AT$8,'Term Pricing'!$C$898:$C$1077,0))*$E265*$F265)+(AT$138*INDEX('Term Pricing'!$Z$898:$Z$1077,MATCH('Project 1'!AT$8,'Term Pricing'!$C$898:$C$1077,0))*$E265*(1-$F265))</f>
        <v>0</v>
      </c>
      <c r="AU265" s="212">
        <f>(AU$138*INDEX('Term Pricing'!$Y$898:$Y$1077,MATCH('Project 1'!AU$8,'Term Pricing'!$C$898:$C$1077,0))*$E265*$F265)+(AU$138*INDEX('Term Pricing'!$Z$898:$Z$1077,MATCH('Project 1'!AU$8,'Term Pricing'!$C$898:$C$1077,0))*$E265*(1-$F265))</f>
        <v>0</v>
      </c>
      <c r="AV265" s="212">
        <f>(AV$138*INDEX('Term Pricing'!$Y$898:$Y$1077,MATCH('Project 1'!AV$8,'Term Pricing'!$C$898:$C$1077,0))*$E265*$F265)+(AV$138*INDEX('Term Pricing'!$Z$898:$Z$1077,MATCH('Project 1'!AV$8,'Term Pricing'!$C$898:$C$1077,0))*$E265*(1-$F265))</f>
        <v>0</v>
      </c>
      <c r="AW265" s="212">
        <f>(AW$138*INDEX('Term Pricing'!$Y$898:$Y$1077,MATCH('Project 1'!AW$8,'Term Pricing'!$C$898:$C$1077,0))*$E265*$F265)+(AW$138*INDEX('Term Pricing'!$Z$898:$Z$1077,MATCH('Project 1'!AW$8,'Term Pricing'!$C$898:$C$1077,0))*$E265*(1-$F265))</f>
        <v>0</v>
      </c>
      <c r="AX265" s="212">
        <f>(AX$138*INDEX('Term Pricing'!$Y$898:$Y$1077,MATCH('Project 1'!AX$8,'Term Pricing'!$C$898:$C$1077,0))*$E265*$F265)+(AX$138*INDEX('Term Pricing'!$Z$898:$Z$1077,MATCH('Project 1'!AX$8,'Term Pricing'!$C$898:$C$1077,0))*$E265*(1-$F265))</f>
        <v>0</v>
      </c>
      <c r="AY265" s="212">
        <f>(AY$138*INDEX('Term Pricing'!$Y$898:$Y$1077,MATCH('Project 1'!AY$8,'Term Pricing'!$C$898:$C$1077,0))*$E265*$F265)+(AY$138*INDEX('Term Pricing'!$Z$898:$Z$1077,MATCH('Project 1'!AY$8,'Term Pricing'!$C$898:$C$1077,0))*$E265*(1-$F265))</f>
        <v>0</v>
      </c>
      <c r="AZ265" s="212">
        <f>(AZ$138*INDEX('Term Pricing'!$Y$898:$Y$1077,MATCH('Project 1'!AZ$8,'Term Pricing'!$C$898:$C$1077,0))*$E265*$F265)+(AZ$138*INDEX('Term Pricing'!$Z$898:$Z$1077,MATCH('Project 1'!AZ$8,'Term Pricing'!$C$898:$C$1077,0))*$E265*(1-$F265))</f>
        <v>0</v>
      </c>
      <c r="BA265" s="212">
        <f>(BA$138*INDEX('Term Pricing'!$Y$898:$Y$1077,MATCH('Project 1'!BA$8,'Term Pricing'!$C$898:$C$1077,0))*$E265*$F265)+(BA$138*INDEX('Term Pricing'!$Z$898:$Z$1077,MATCH('Project 1'!BA$8,'Term Pricing'!$C$898:$C$1077,0))*$E265*(1-$F265))</f>
        <v>0</v>
      </c>
      <c r="BB265" s="212">
        <f>(BB$138*INDEX('Term Pricing'!$Y$898:$Y$1077,MATCH('Project 1'!BB$8,'Term Pricing'!$C$898:$C$1077,0))*$E265*$F265)+(BB$138*INDEX('Term Pricing'!$Z$898:$Z$1077,MATCH('Project 1'!BB$8,'Term Pricing'!$C$898:$C$1077,0))*$E265*(1-$F265))</f>
        <v>0</v>
      </c>
      <c r="BC265" s="212">
        <f>(BC$138*INDEX('Term Pricing'!$Y$898:$Y$1077,MATCH('Project 1'!BC$8,'Term Pricing'!$C$898:$C$1077,0))*$E265*$F265)+(BC$138*INDEX('Term Pricing'!$Z$898:$Z$1077,MATCH('Project 1'!BC$8,'Term Pricing'!$C$898:$C$1077,0))*$E265*(1-$F265))</f>
        <v>0</v>
      </c>
      <c r="BD265" s="212">
        <f>(BD$138*INDEX('Term Pricing'!$Y$898:$Y$1077,MATCH('Project 1'!BD$8,'Term Pricing'!$C$898:$C$1077,0))*$E265*$F265)+(BD$138*INDEX('Term Pricing'!$Z$898:$Z$1077,MATCH('Project 1'!BD$8,'Term Pricing'!$C$898:$C$1077,0))*$E265*(1-$F265))</f>
        <v>0</v>
      </c>
      <c r="BE265" s="212">
        <f>(BE$138*INDEX('Term Pricing'!$Y$898:$Y$1077,MATCH('Project 1'!BE$8,'Term Pricing'!$C$898:$C$1077,0))*$E265*$F265)+(BE$138*INDEX('Term Pricing'!$Z$898:$Z$1077,MATCH('Project 1'!BE$8,'Term Pricing'!$C$898:$C$1077,0))*$E265*(1-$F265))</f>
        <v>0</v>
      </c>
      <c r="BF265" s="212">
        <f>(BF$138*INDEX('Term Pricing'!$Y$898:$Y$1077,MATCH('Project 1'!BF$8,'Term Pricing'!$C$898:$C$1077,0))*$E265*$F265)+(BF$138*INDEX('Term Pricing'!$Z$898:$Z$1077,MATCH('Project 1'!BF$8,'Term Pricing'!$C$898:$C$1077,0))*$E265*(1-$F265))</f>
        <v>0</v>
      </c>
      <c r="BG265" s="212">
        <f>(BG$138*INDEX('Term Pricing'!$Y$898:$Y$1077,MATCH('Project 1'!BG$8,'Term Pricing'!$C$898:$C$1077,0))*$E265*$F265)+(BG$138*INDEX('Term Pricing'!$Z$898:$Z$1077,MATCH('Project 1'!BG$8,'Term Pricing'!$C$898:$C$1077,0))*$E265*(1-$F265))</f>
        <v>0</v>
      </c>
      <c r="BH265" s="212">
        <f>(BH$138*INDEX('Term Pricing'!$Y$898:$Y$1077,MATCH('Project 1'!BH$8,'Term Pricing'!$C$898:$C$1077,0))*$E265*$F265)+(BH$138*INDEX('Term Pricing'!$Z$898:$Z$1077,MATCH('Project 1'!BH$8,'Term Pricing'!$C$898:$C$1077,0))*$E265*(1-$F265))</f>
        <v>0</v>
      </c>
      <c r="BI265" s="212">
        <f>(BI$138*INDEX('Term Pricing'!$Y$898:$Y$1077,MATCH('Project 1'!BI$8,'Term Pricing'!$C$898:$C$1077,0))*$E265*$F265)+(BI$138*INDEX('Term Pricing'!$Z$898:$Z$1077,MATCH('Project 1'!BI$8,'Term Pricing'!$C$898:$C$1077,0))*$E265*(1-$F265))</f>
        <v>0</v>
      </c>
      <c r="BJ265" s="212">
        <f>(BJ$138*INDEX('Term Pricing'!$Y$898:$Y$1077,MATCH('Project 1'!BJ$8,'Term Pricing'!$C$898:$C$1077,0))*$E265*$F265)+(BJ$138*INDEX('Term Pricing'!$Z$898:$Z$1077,MATCH('Project 1'!BJ$8,'Term Pricing'!$C$898:$C$1077,0))*$E265*(1-$F265))</f>
        <v>0</v>
      </c>
      <c r="BK265" s="212">
        <f>(BK$138*INDEX('Term Pricing'!$Y$898:$Y$1077,MATCH('Project 1'!BK$8,'Term Pricing'!$C$898:$C$1077,0))*$E265*$F265)+(BK$138*INDEX('Term Pricing'!$Z$898:$Z$1077,MATCH('Project 1'!BK$8,'Term Pricing'!$C$898:$C$1077,0))*$E265*(1-$F265))</f>
        <v>0</v>
      </c>
      <c r="BL265" s="212">
        <f>(BL$138*INDEX('Term Pricing'!$Y$898:$Y$1077,MATCH('Project 1'!BL$8,'Term Pricing'!$C$898:$C$1077,0))*$E265*$F265)+(BL$138*INDEX('Term Pricing'!$Z$898:$Z$1077,MATCH('Project 1'!BL$8,'Term Pricing'!$C$898:$C$1077,0))*$E265*(1-$F265))</f>
        <v>0</v>
      </c>
      <c r="BM265" s="212">
        <f>(BM$138*INDEX('Term Pricing'!$Y$898:$Y$1077,MATCH('Project 1'!BM$8,'Term Pricing'!$C$898:$C$1077,0))*$E265*$F265)+(BM$138*INDEX('Term Pricing'!$Z$898:$Z$1077,MATCH('Project 1'!BM$8,'Term Pricing'!$C$898:$C$1077,0))*$E265*(1-$F265))</f>
        <v>0</v>
      </c>
      <c r="BN265" s="212">
        <f>(BN$138*INDEX('Term Pricing'!$Y$898:$Y$1077,MATCH('Project 1'!BN$8,'Term Pricing'!$C$898:$C$1077,0))*$E265*$F265)+(BN$138*INDEX('Term Pricing'!$Z$898:$Z$1077,MATCH('Project 1'!BN$8,'Term Pricing'!$C$898:$C$1077,0))*$E265*(1-$F265))</f>
        <v>0</v>
      </c>
      <c r="BO265" s="212">
        <f>(BO$138*INDEX('Term Pricing'!$Y$898:$Y$1077,MATCH('Project 1'!BO$8,'Term Pricing'!$C$898:$C$1077,0))*$E265*$F265)+(BO$138*INDEX('Term Pricing'!$Z$898:$Z$1077,MATCH('Project 1'!BO$8,'Term Pricing'!$C$898:$C$1077,0))*$E265*(1-$F265))</f>
        <v>0</v>
      </c>
      <c r="BP265" s="212">
        <f>(BP$138*INDEX('Term Pricing'!$Y$898:$Y$1077,MATCH('Project 1'!BP$8,'Term Pricing'!$C$898:$C$1077,0))*$E265*$F265)+(BP$138*INDEX('Term Pricing'!$Z$898:$Z$1077,MATCH('Project 1'!BP$8,'Term Pricing'!$C$898:$C$1077,0))*$E265*(1-$F265))</f>
        <v>0</v>
      </c>
      <c r="BQ265" s="212">
        <f>(BQ$138*INDEX('Term Pricing'!$Y$898:$Y$1077,MATCH('Project 1'!BQ$8,'Term Pricing'!$C$898:$C$1077,0))*$E265*$F265)+(BQ$138*INDEX('Term Pricing'!$Z$898:$Z$1077,MATCH('Project 1'!BQ$8,'Term Pricing'!$C$898:$C$1077,0))*$E265*(1-$F265))</f>
        <v>0</v>
      </c>
      <c r="BR265" s="212">
        <f>(BR$138*INDEX('Term Pricing'!$Y$898:$Y$1077,MATCH('Project 1'!BR$8,'Term Pricing'!$C$898:$C$1077,0))*$E265*$F265)+(BR$138*INDEX('Term Pricing'!$Z$898:$Z$1077,MATCH('Project 1'!BR$8,'Term Pricing'!$C$898:$C$1077,0))*$E265*(1-$F265))</f>
        <v>0</v>
      </c>
      <c r="BS265" s="212">
        <f>(BS$138*INDEX('Term Pricing'!$Y$898:$Y$1077,MATCH('Project 1'!BS$8,'Term Pricing'!$C$898:$C$1077,0))*$E265*$F265)+(BS$138*INDEX('Term Pricing'!$Z$898:$Z$1077,MATCH('Project 1'!BS$8,'Term Pricing'!$C$898:$C$1077,0))*$E265*(1-$F265))</f>
        <v>0</v>
      </c>
      <c r="BT265" s="212">
        <f>(BT$138*INDEX('Term Pricing'!$Y$898:$Y$1077,MATCH('Project 1'!BT$8,'Term Pricing'!$C$898:$C$1077,0))*$E265*$F265)+(BT$138*INDEX('Term Pricing'!$Z$898:$Z$1077,MATCH('Project 1'!BT$8,'Term Pricing'!$C$898:$C$1077,0))*$E265*(1-$F265))</f>
        <v>0</v>
      </c>
      <c r="BU265" s="212">
        <f>(BU$138*INDEX('Term Pricing'!$Y$898:$Y$1077,MATCH('Project 1'!BU$8,'Term Pricing'!$C$898:$C$1077,0))*$E265*$F265)+(BU$138*INDEX('Term Pricing'!$Z$898:$Z$1077,MATCH('Project 1'!BU$8,'Term Pricing'!$C$898:$C$1077,0))*$E265*(1-$F265))</f>
        <v>0</v>
      </c>
      <c r="BV265" s="212">
        <f>(BV$138*INDEX('Term Pricing'!$Y$898:$Y$1077,MATCH('Project 1'!BV$8,'Term Pricing'!$C$898:$C$1077,0))*$E265*$F265)+(BV$138*INDEX('Term Pricing'!$Z$898:$Z$1077,MATCH('Project 1'!BV$8,'Term Pricing'!$C$898:$C$1077,0))*$E265*(1-$F265))</f>
        <v>0</v>
      </c>
      <c r="BW265" s="212">
        <f>(BW$138*INDEX('Term Pricing'!$Y$898:$Y$1077,MATCH('Project 1'!BW$8,'Term Pricing'!$C$898:$C$1077,0))*$E265*$F265)+(BW$138*INDEX('Term Pricing'!$Z$898:$Z$1077,MATCH('Project 1'!BW$8,'Term Pricing'!$C$898:$C$1077,0))*$E265*(1-$F265))</f>
        <v>0</v>
      </c>
      <c r="BX265" s="212">
        <f>(BX$138*INDEX('Term Pricing'!$Y$898:$Y$1077,MATCH('Project 1'!BX$8,'Term Pricing'!$C$898:$C$1077,0))*$E265*$F265)+(BX$138*INDEX('Term Pricing'!$Z$898:$Z$1077,MATCH('Project 1'!BX$8,'Term Pricing'!$C$898:$C$1077,0))*$E265*(1-$F265))</f>
        <v>0</v>
      </c>
      <c r="BY265" s="212">
        <f>(BY$138*INDEX('Term Pricing'!$Y$898:$Y$1077,MATCH('Project 1'!BY$8,'Term Pricing'!$C$898:$C$1077,0))*$E265*$F265)+(BY$138*INDEX('Term Pricing'!$Z$898:$Z$1077,MATCH('Project 1'!BY$8,'Term Pricing'!$C$898:$C$1077,0))*$E265*(1-$F265))</f>
        <v>0</v>
      </c>
      <c r="BZ265" s="212">
        <f>(BZ$138*INDEX('Term Pricing'!$Y$898:$Y$1077,MATCH('Project 1'!BZ$8,'Term Pricing'!$C$898:$C$1077,0))*$E265*$F265)+(BZ$138*INDEX('Term Pricing'!$Z$898:$Z$1077,MATCH('Project 1'!BZ$8,'Term Pricing'!$C$898:$C$1077,0))*$E265*(1-$F265))</f>
        <v>0</v>
      </c>
      <c r="CA265" s="212">
        <f>(CA$138*INDEX('Term Pricing'!$Y$898:$Y$1077,MATCH('Project 1'!CA$8,'Term Pricing'!$C$898:$C$1077,0))*$E265*$F265)+(CA$138*INDEX('Term Pricing'!$Z$898:$Z$1077,MATCH('Project 1'!CA$8,'Term Pricing'!$C$898:$C$1077,0))*$E265*(1-$F265))</f>
        <v>0</v>
      </c>
      <c r="CB265" s="212">
        <f>(CB$138*INDEX('Term Pricing'!$Y$898:$Y$1077,MATCH('Project 1'!CB$8,'Term Pricing'!$C$898:$C$1077,0))*$E265*$F265)+(CB$138*INDEX('Term Pricing'!$Z$898:$Z$1077,MATCH('Project 1'!CB$8,'Term Pricing'!$C$898:$C$1077,0))*$E265*(1-$F265))</f>
        <v>0</v>
      </c>
      <c r="CC265" s="212">
        <f>(CC$138*INDEX('Term Pricing'!$Y$898:$Y$1077,MATCH('Project 1'!CC$8,'Term Pricing'!$C$898:$C$1077,0))*$E265*$F265)+(CC$138*INDEX('Term Pricing'!$Z$898:$Z$1077,MATCH('Project 1'!CC$8,'Term Pricing'!$C$898:$C$1077,0))*$E265*(1-$F265))</f>
        <v>0</v>
      </c>
      <c r="CD265" s="212">
        <f>(CD$138*INDEX('Term Pricing'!$Y$898:$Y$1077,MATCH('Project 1'!CD$8,'Term Pricing'!$C$898:$C$1077,0))*$E265*$F265)+(CD$138*INDEX('Term Pricing'!$Z$898:$Z$1077,MATCH('Project 1'!CD$8,'Term Pricing'!$C$898:$C$1077,0))*$E265*(1-$F265))</f>
        <v>0</v>
      </c>
      <c r="CE265" s="212">
        <f>(CE$138*INDEX('Term Pricing'!$Y$898:$Y$1077,MATCH('Project 1'!CE$8,'Term Pricing'!$C$898:$C$1077,0))*$E265*$F265)+(CE$138*INDEX('Term Pricing'!$Z$898:$Z$1077,MATCH('Project 1'!CE$8,'Term Pricing'!$C$898:$C$1077,0))*$E265*(1-$F265))</f>
        <v>0</v>
      </c>
      <c r="CF265" s="212">
        <f>(CF$138*INDEX('Term Pricing'!$Y$898:$Y$1077,MATCH('Project 1'!CF$8,'Term Pricing'!$C$898:$C$1077,0))*$E265*$F265)+(CF$138*INDEX('Term Pricing'!$Z$898:$Z$1077,MATCH('Project 1'!CF$8,'Term Pricing'!$C$898:$C$1077,0))*$E265*(1-$F265))</f>
        <v>0</v>
      </c>
      <c r="CG265" s="212">
        <f>(CG$138*INDEX('Term Pricing'!$Y$898:$Y$1077,MATCH('Project 1'!CG$8,'Term Pricing'!$C$898:$C$1077,0))*$E265*$F265)+(CG$138*INDEX('Term Pricing'!$Z$898:$Z$1077,MATCH('Project 1'!CG$8,'Term Pricing'!$C$898:$C$1077,0))*$E265*(1-$F265))</f>
        <v>0</v>
      </c>
      <c r="CH265" s="212">
        <f>(CH$138*INDEX('Term Pricing'!$Y$898:$Y$1077,MATCH('Project 1'!CH$8,'Term Pricing'!$C$898:$C$1077,0))*$E265*$F265)+(CH$138*INDEX('Term Pricing'!$Z$898:$Z$1077,MATCH('Project 1'!CH$8,'Term Pricing'!$C$898:$C$1077,0))*$E265*(1-$F265))</f>
        <v>0</v>
      </c>
      <c r="CI265" s="212">
        <f>(CI$138*INDEX('Term Pricing'!$Y$898:$Y$1077,MATCH('Project 1'!CI$8,'Term Pricing'!$C$898:$C$1077,0))*$E265*$F265)+(CI$138*INDEX('Term Pricing'!$Z$898:$Z$1077,MATCH('Project 1'!CI$8,'Term Pricing'!$C$898:$C$1077,0))*$E265*(1-$F265))</f>
        <v>0</v>
      </c>
      <c r="CJ265" s="212">
        <f>(CJ$138*INDEX('Term Pricing'!$Y$898:$Y$1077,MATCH('Project 1'!CJ$8,'Term Pricing'!$C$898:$C$1077,0))*$E265*$F265)+(CJ$138*INDEX('Term Pricing'!$Z$898:$Z$1077,MATCH('Project 1'!CJ$8,'Term Pricing'!$C$898:$C$1077,0))*$E265*(1-$F265))</f>
        <v>0</v>
      </c>
      <c r="CK265" s="212">
        <f>(CK$138*INDEX('Term Pricing'!$Y$898:$Y$1077,MATCH('Project 1'!CK$8,'Term Pricing'!$C$898:$C$1077,0))*$E265*$F265)+(CK$138*INDEX('Term Pricing'!$Z$898:$Z$1077,MATCH('Project 1'!CK$8,'Term Pricing'!$C$898:$C$1077,0))*$E265*(1-$F265))</f>
        <v>0</v>
      </c>
      <c r="CL265" s="212">
        <f>(CL$138*INDEX('Term Pricing'!$Y$898:$Y$1077,MATCH('Project 1'!CL$8,'Term Pricing'!$C$898:$C$1077,0))*$E265*$F265)+(CL$138*INDEX('Term Pricing'!$Z$898:$Z$1077,MATCH('Project 1'!CL$8,'Term Pricing'!$C$898:$C$1077,0))*$E265*(1-$F265))</f>
        <v>0</v>
      </c>
      <c r="CM265" s="212">
        <f>(CM$138*INDEX('Term Pricing'!$Y$898:$Y$1077,MATCH('Project 1'!CM$8,'Term Pricing'!$C$898:$C$1077,0))*$E265*$F265)+(CM$138*INDEX('Term Pricing'!$Z$898:$Z$1077,MATCH('Project 1'!CM$8,'Term Pricing'!$C$898:$C$1077,0))*$E265*(1-$F265))</f>
        <v>0</v>
      </c>
      <c r="CN265" s="212">
        <f>(CN$138*INDEX('Term Pricing'!$Y$898:$Y$1077,MATCH('Project 1'!CN$8,'Term Pricing'!$C$898:$C$1077,0))*$E265*$F265)+(CN$138*INDEX('Term Pricing'!$Z$898:$Z$1077,MATCH('Project 1'!CN$8,'Term Pricing'!$C$898:$C$1077,0))*$E265*(1-$F265))</f>
        <v>0</v>
      </c>
      <c r="CO265" s="212">
        <f>(CO$138*INDEX('Term Pricing'!$Y$898:$Y$1077,MATCH('Project 1'!CO$8,'Term Pricing'!$C$898:$C$1077,0))*$E265*$F265)+(CO$138*INDEX('Term Pricing'!$Z$898:$Z$1077,MATCH('Project 1'!CO$8,'Term Pricing'!$C$898:$C$1077,0))*$E265*(1-$F265))</f>
        <v>0</v>
      </c>
      <c r="CP265" s="212">
        <f>(CP$138*INDEX('Term Pricing'!$Y$898:$Y$1077,MATCH('Project 1'!CP$8,'Term Pricing'!$C$898:$C$1077,0))*$E265*$F265)+(CP$138*INDEX('Term Pricing'!$Z$898:$Z$1077,MATCH('Project 1'!CP$8,'Term Pricing'!$C$898:$C$1077,0))*$E265*(1-$F265))</f>
        <v>0</v>
      </c>
      <c r="CQ265" s="212">
        <f>(CQ$138*INDEX('Term Pricing'!$Y$898:$Y$1077,MATCH('Project 1'!CQ$8,'Term Pricing'!$C$898:$C$1077,0))*$E265*$F265)+(CQ$138*INDEX('Term Pricing'!$Z$898:$Z$1077,MATCH('Project 1'!CQ$8,'Term Pricing'!$C$898:$C$1077,0))*$E265*(1-$F265))</f>
        <v>0</v>
      </c>
      <c r="CR265" s="212">
        <f>(CR$138*INDEX('Term Pricing'!$Y$898:$Y$1077,MATCH('Project 1'!CR$8,'Term Pricing'!$C$898:$C$1077,0))*$E265*$F265)+(CR$138*INDEX('Term Pricing'!$Z$898:$Z$1077,MATCH('Project 1'!CR$8,'Term Pricing'!$C$898:$C$1077,0))*$E265*(1-$F265))</f>
        <v>0</v>
      </c>
      <c r="CS265" s="212">
        <f>(CS$138*INDEX('Term Pricing'!$Y$898:$Y$1077,MATCH('Project 1'!CS$8,'Term Pricing'!$C$898:$C$1077,0))*$E265*$F265)+(CS$138*INDEX('Term Pricing'!$Z$898:$Z$1077,MATCH('Project 1'!CS$8,'Term Pricing'!$C$898:$C$1077,0))*$E265*(1-$F265))</f>
        <v>0</v>
      </c>
      <c r="CT265" s="212">
        <f>(CT$138*INDEX('Term Pricing'!$Y$898:$Y$1077,MATCH('Project 1'!CT$8,'Term Pricing'!$C$898:$C$1077,0))*$E265*$F265)+(CT$138*INDEX('Term Pricing'!$Z$898:$Z$1077,MATCH('Project 1'!CT$8,'Term Pricing'!$C$898:$C$1077,0))*$E265*(1-$F265))</f>
        <v>0</v>
      </c>
      <c r="CU265" s="212">
        <f>(CU$138*INDEX('Term Pricing'!$Y$898:$Y$1077,MATCH('Project 1'!CU$8,'Term Pricing'!$C$898:$C$1077,0))*$E265*$F265)+(CU$138*INDEX('Term Pricing'!$Z$898:$Z$1077,MATCH('Project 1'!CU$8,'Term Pricing'!$C$898:$C$1077,0))*$E265*(1-$F265))</f>
        <v>0</v>
      </c>
      <c r="CV265" s="212">
        <f>(CV$138*INDEX('Term Pricing'!$Y$898:$Y$1077,MATCH('Project 1'!CV$8,'Term Pricing'!$C$898:$C$1077,0))*$E265*$F265)+(CV$138*INDEX('Term Pricing'!$Z$898:$Z$1077,MATCH('Project 1'!CV$8,'Term Pricing'!$C$898:$C$1077,0))*$E265*(1-$F265))</f>
        <v>0</v>
      </c>
      <c r="CW265" s="212">
        <f>(CW$138*INDEX('Term Pricing'!$Y$898:$Y$1077,MATCH('Project 1'!CW$8,'Term Pricing'!$C$898:$C$1077,0))*$E265*$F265)+(CW$138*INDEX('Term Pricing'!$Z$898:$Z$1077,MATCH('Project 1'!CW$8,'Term Pricing'!$C$898:$C$1077,0))*$E265*(1-$F265))</f>
        <v>0</v>
      </c>
      <c r="CX265" s="212">
        <f>(CX$138*INDEX('Term Pricing'!$Y$898:$Y$1077,MATCH('Project 1'!CX$8,'Term Pricing'!$C$898:$C$1077,0))*$E265*$F265)+(CX$138*INDEX('Term Pricing'!$Z$898:$Z$1077,MATCH('Project 1'!CX$8,'Term Pricing'!$C$898:$C$1077,0))*$E265*(1-$F265))</f>
        <v>0</v>
      </c>
      <c r="CY265" s="212">
        <f>(CY$138*INDEX('Term Pricing'!$Y$898:$Y$1077,MATCH('Project 1'!CY$8,'Term Pricing'!$C$898:$C$1077,0))*$E265*$F265)+(CY$138*INDEX('Term Pricing'!$Z$898:$Z$1077,MATCH('Project 1'!CY$8,'Term Pricing'!$C$898:$C$1077,0))*$E265*(1-$F265))</f>
        <v>0</v>
      </c>
      <c r="CZ265" s="212">
        <f>(CZ$138*INDEX('Term Pricing'!$Y$898:$Y$1077,MATCH('Project 1'!CZ$8,'Term Pricing'!$C$898:$C$1077,0))*$E265*$F265)+(CZ$138*INDEX('Term Pricing'!$Z$898:$Z$1077,MATCH('Project 1'!CZ$8,'Term Pricing'!$C$898:$C$1077,0))*$E265*(1-$F265))</f>
        <v>0</v>
      </c>
      <c r="DA265" s="212">
        <f>(DA$138*INDEX('Term Pricing'!$Y$898:$Y$1077,MATCH('Project 1'!DA$8,'Term Pricing'!$C$898:$C$1077,0))*$E265*$F265)+(DA$138*INDEX('Term Pricing'!$Z$898:$Z$1077,MATCH('Project 1'!DA$8,'Term Pricing'!$C$898:$C$1077,0))*$E265*(1-$F265))</f>
        <v>0</v>
      </c>
      <c r="DB265" s="212">
        <f>(DB$138*INDEX('Term Pricing'!$Y$898:$Y$1077,MATCH('Project 1'!DB$8,'Term Pricing'!$C$898:$C$1077,0))*$E265*$F265)+(DB$138*INDEX('Term Pricing'!$Z$898:$Z$1077,MATCH('Project 1'!DB$8,'Term Pricing'!$C$898:$C$1077,0))*$E265*(1-$F265))</f>
        <v>0</v>
      </c>
      <c r="DC265" s="212">
        <f>(DC$138*INDEX('Term Pricing'!$Y$898:$Y$1077,MATCH('Project 1'!DC$8,'Term Pricing'!$C$898:$C$1077,0))*$E265*$F265)+(DC$138*INDEX('Term Pricing'!$Z$898:$Z$1077,MATCH('Project 1'!DC$8,'Term Pricing'!$C$898:$C$1077,0))*$E265*(1-$F265))</f>
        <v>0</v>
      </c>
      <c r="DD265" s="212">
        <f>(DD$138*INDEX('Term Pricing'!$Y$898:$Y$1077,MATCH('Project 1'!DD$8,'Term Pricing'!$C$898:$C$1077,0))*$E265*$F265)+(DD$138*INDEX('Term Pricing'!$Z$898:$Z$1077,MATCH('Project 1'!DD$8,'Term Pricing'!$C$898:$C$1077,0))*$E265*(1-$F265))</f>
        <v>0</v>
      </c>
      <c r="DE265" s="212">
        <f>(DE$138*INDEX('Term Pricing'!$Y$898:$Y$1077,MATCH('Project 1'!DE$8,'Term Pricing'!$C$898:$C$1077,0))*$E265*$F265)+(DE$138*INDEX('Term Pricing'!$Z$898:$Z$1077,MATCH('Project 1'!DE$8,'Term Pricing'!$C$898:$C$1077,0))*$E265*(1-$F265))</f>
        <v>0</v>
      </c>
      <c r="DF265" s="212">
        <f>(DF$138*INDEX('Term Pricing'!$Y$898:$Y$1077,MATCH('Project 1'!DF$8,'Term Pricing'!$C$898:$C$1077,0))*$E265*$F265)+(DF$138*INDEX('Term Pricing'!$Z$898:$Z$1077,MATCH('Project 1'!DF$8,'Term Pricing'!$C$898:$C$1077,0))*$E265*(1-$F265))</f>
        <v>0</v>
      </c>
      <c r="DG265" s="212">
        <f>(DG$138*INDEX('Term Pricing'!$Y$898:$Y$1077,MATCH('Project 1'!DG$8,'Term Pricing'!$C$898:$C$1077,0))*$E265*$F265)+(DG$138*INDEX('Term Pricing'!$Z$898:$Z$1077,MATCH('Project 1'!DG$8,'Term Pricing'!$C$898:$C$1077,0))*$E265*(1-$F265))</f>
        <v>0</v>
      </c>
      <c r="DH265" s="212">
        <f>(DH$138*INDEX('Term Pricing'!$Y$898:$Y$1077,MATCH('Project 1'!DH$8,'Term Pricing'!$C$898:$C$1077,0))*$E265*$F265)+(DH$138*INDEX('Term Pricing'!$Z$898:$Z$1077,MATCH('Project 1'!DH$8,'Term Pricing'!$C$898:$C$1077,0))*$E265*(1-$F265))</f>
        <v>0</v>
      </c>
      <c r="DI265" s="212">
        <f>(DI$138*INDEX('Term Pricing'!$Y$898:$Y$1077,MATCH('Project 1'!DI$8,'Term Pricing'!$C$898:$C$1077,0))*$E265*$F265)+(DI$138*INDEX('Term Pricing'!$Z$898:$Z$1077,MATCH('Project 1'!DI$8,'Term Pricing'!$C$898:$C$1077,0))*$E265*(1-$F265))</f>
        <v>0</v>
      </c>
      <c r="DJ265" s="212">
        <f>(DJ$138*INDEX('Term Pricing'!$Y$898:$Y$1077,MATCH('Project 1'!DJ$8,'Term Pricing'!$C$898:$C$1077,0))*$E265*$F265)+(DJ$138*INDEX('Term Pricing'!$Z$898:$Z$1077,MATCH('Project 1'!DJ$8,'Term Pricing'!$C$898:$C$1077,0))*$E265*(1-$F265))</f>
        <v>0</v>
      </c>
      <c r="DK265" s="212">
        <f>(DK$138*INDEX('Term Pricing'!$Y$898:$Y$1077,MATCH('Project 1'!DK$8,'Term Pricing'!$C$898:$C$1077,0))*$E265*$F265)+(DK$138*INDEX('Term Pricing'!$Z$898:$Z$1077,MATCH('Project 1'!DK$8,'Term Pricing'!$C$898:$C$1077,0))*$E265*(1-$F265))</f>
        <v>0</v>
      </c>
      <c r="DL265" s="212">
        <f>(DL$138*INDEX('Term Pricing'!$Y$898:$Y$1077,MATCH('Project 1'!DL$8,'Term Pricing'!$C$898:$C$1077,0))*$E265*$F265)+(DL$138*INDEX('Term Pricing'!$Z$898:$Z$1077,MATCH('Project 1'!DL$8,'Term Pricing'!$C$898:$C$1077,0))*$E265*(1-$F265))</f>
        <v>0</v>
      </c>
      <c r="DM265" s="212">
        <f>(DM$138*INDEX('Term Pricing'!$Y$898:$Y$1077,MATCH('Project 1'!DM$8,'Term Pricing'!$C$898:$C$1077,0))*$E265*$F265)+(DM$138*INDEX('Term Pricing'!$Z$898:$Z$1077,MATCH('Project 1'!DM$8,'Term Pricing'!$C$898:$C$1077,0))*$E265*(1-$F265))</f>
        <v>0</v>
      </c>
      <c r="DN265" s="212">
        <f>(DN$138*INDEX('Term Pricing'!$Y$898:$Y$1077,MATCH('Project 1'!DN$8,'Term Pricing'!$C$898:$C$1077,0))*$E265*$F265)+(DN$138*INDEX('Term Pricing'!$Z$898:$Z$1077,MATCH('Project 1'!DN$8,'Term Pricing'!$C$898:$C$1077,0))*$E265*(1-$F265))</f>
        <v>0</v>
      </c>
      <c r="DO265" s="212">
        <f>(DO$138*INDEX('Term Pricing'!$Y$898:$Y$1077,MATCH('Project 1'!DO$8,'Term Pricing'!$C$898:$C$1077,0))*$E265*$F265)+(DO$138*INDEX('Term Pricing'!$Z$898:$Z$1077,MATCH('Project 1'!DO$8,'Term Pricing'!$C$898:$C$1077,0))*$E265*(1-$F265))</f>
        <v>0</v>
      </c>
      <c r="DP265" s="212">
        <f>(DP$138*INDEX('Term Pricing'!$Y$898:$Y$1077,MATCH('Project 1'!DP$8,'Term Pricing'!$C$898:$C$1077,0))*$E265*$F265)+(DP$138*INDEX('Term Pricing'!$Z$898:$Z$1077,MATCH('Project 1'!DP$8,'Term Pricing'!$C$898:$C$1077,0))*$E265*(1-$F265))</f>
        <v>0</v>
      </c>
      <c r="DQ265" s="212">
        <f>(DQ$138*INDEX('Term Pricing'!$Y$898:$Y$1077,MATCH('Project 1'!DQ$8,'Term Pricing'!$C$898:$C$1077,0))*$E265*$F265)+(DQ$138*INDEX('Term Pricing'!$Z$898:$Z$1077,MATCH('Project 1'!DQ$8,'Term Pricing'!$C$898:$C$1077,0))*$E265*(1-$F265))</f>
        <v>0</v>
      </c>
      <c r="DR265" s="212">
        <f>(DR$138*INDEX('Term Pricing'!$Y$898:$Y$1077,MATCH('Project 1'!DR$8,'Term Pricing'!$C$898:$C$1077,0))*$E265*$F265)+(DR$138*INDEX('Term Pricing'!$Z$898:$Z$1077,MATCH('Project 1'!DR$8,'Term Pricing'!$C$898:$C$1077,0))*$E265*(1-$F265))</f>
        <v>0</v>
      </c>
      <c r="DS265" s="212">
        <f>(DS$138*INDEX('Term Pricing'!$Y$898:$Y$1077,MATCH('Project 1'!DS$8,'Term Pricing'!$C$898:$C$1077,0))*$E265*$F265)+(DS$138*INDEX('Term Pricing'!$Z$898:$Z$1077,MATCH('Project 1'!DS$8,'Term Pricing'!$C$898:$C$1077,0))*$E265*(1-$F265))</f>
        <v>0</v>
      </c>
      <c r="DT265" s="212">
        <f>(DT$138*INDEX('Term Pricing'!$Y$898:$Y$1077,MATCH('Project 1'!DT$8,'Term Pricing'!$C$898:$C$1077,0))*$E265*$F265)+(DT$138*INDEX('Term Pricing'!$Z$898:$Z$1077,MATCH('Project 1'!DT$8,'Term Pricing'!$C$898:$C$1077,0))*$E265*(1-$F265))</f>
        <v>0</v>
      </c>
      <c r="DU265" s="212">
        <f>(DU$138*INDEX('Term Pricing'!$Y$898:$Y$1077,MATCH('Project 1'!DU$8,'Term Pricing'!$C$898:$C$1077,0))*$E265*$F265)+(DU$138*INDEX('Term Pricing'!$Z$898:$Z$1077,MATCH('Project 1'!DU$8,'Term Pricing'!$C$898:$C$1077,0))*$E265*(1-$F265))</f>
        <v>0</v>
      </c>
      <c r="DV265" s="212">
        <f>(DV$138*INDEX('Term Pricing'!$Y$898:$Y$1077,MATCH('Project 1'!DV$8,'Term Pricing'!$C$898:$C$1077,0))*$E265*$F265)+(DV$138*INDEX('Term Pricing'!$Z$898:$Z$1077,MATCH('Project 1'!DV$8,'Term Pricing'!$C$898:$C$1077,0))*$E265*(1-$F265))</f>
        <v>0</v>
      </c>
      <c r="DW265" s="212">
        <f>(DW$138*INDEX('Term Pricing'!$Y$898:$Y$1077,MATCH('Project 1'!DW$8,'Term Pricing'!$C$898:$C$1077,0))*$E265*$F265)+(DW$138*INDEX('Term Pricing'!$Z$898:$Z$1077,MATCH('Project 1'!DW$8,'Term Pricing'!$C$898:$C$1077,0))*$E265*(1-$F265))</f>
        <v>0</v>
      </c>
      <c r="DX265" s="212">
        <f>(DX$138*INDEX('Term Pricing'!$Y$898:$Y$1077,MATCH('Project 1'!DX$8,'Term Pricing'!$C$898:$C$1077,0))*$E265*$F265)+(DX$138*INDEX('Term Pricing'!$Z$898:$Z$1077,MATCH('Project 1'!DX$8,'Term Pricing'!$C$898:$C$1077,0))*$E265*(1-$F265))</f>
        <v>0</v>
      </c>
      <c r="DY265" s="212">
        <f>(DY$138*INDEX('Term Pricing'!$Y$898:$Y$1077,MATCH('Project 1'!DY$8,'Term Pricing'!$C$898:$C$1077,0))*$E265*$F265)+(DY$138*INDEX('Term Pricing'!$Z$898:$Z$1077,MATCH('Project 1'!DY$8,'Term Pricing'!$C$898:$C$1077,0))*$E265*(1-$F265))</f>
        <v>0</v>
      </c>
      <c r="DZ265" s="212">
        <f>(DZ$138*INDEX('Term Pricing'!$Y$898:$Y$1077,MATCH('Project 1'!DZ$8,'Term Pricing'!$C$898:$C$1077,0))*$E265*$F265)+(DZ$138*INDEX('Term Pricing'!$Z$898:$Z$1077,MATCH('Project 1'!DZ$8,'Term Pricing'!$C$898:$C$1077,0))*$E265*(1-$F265))</f>
        <v>0</v>
      </c>
    </row>
    <row r="266" spans="1:130" outlineLevel="1">
      <c r="A266" s="151"/>
      <c r="C266" s="34" t="s">
        <v>260</v>
      </c>
      <c r="E266" s="70">
        <f>Inputs!H186</f>
        <v>0</v>
      </c>
      <c r="F266" s="70">
        <f>Inputs!I186</f>
        <v>0</v>
      </c>
      <c r="G266" s="54" t="s">
        <v>83</v>
      </c>
      <c r="H266" s="279">
        <f>IFERROR(SUM($J266:$DZ266)/(SUM($J$138:$DZ$138)*E266),0)</f>
        <v>0</v>
      </c>
      <c r="I266" s="29"/>
      <c r="J266" s="212">
        <f>(J$138*INDEX('Term Pricing'!$Y$1083:$Y$1262,MATCH('Project 1'!J$8,'Term Pricing'!$C$1083:$C$1262,0))*$E266*$F266)+(J$138*INDEX('Term Pricing'!$Z$1083:$Z$1262,MATCH('Project 1'!J$8,'Term Pricing'!$C$1083:$C$1262,0))*$E266*(1-$F266))</f>
        <v>0</v>
      </c>
      <c r="K266" s="212">
        <f>(K$138*INDEX('Term Pricing'!$Y$1083:$Y$1262,MATCH('Project 1'!K$8,'Term Pricing'!$C$1083:$C$1262,0))*$E266*$F266)+(K$138*INDEX('Term Pricing'!$Z$1083:$Z$1262,MATCH('Project 1'!K$8,'Term Pricing'!$C$1083:$C$1262,0))*$E266*(1-$F266))</f>
        <v>0</v>
      </c>
      <c r="L266" s="212">
        <f>(L$138*INDEX('Term Pricing'!$Y$1083:$Y$1262,MATCH('Project 1'!L$8,'Term Pricing'!$C$1083:$C$1262,0))*$E266*$F266)+(L$138*INDEX('Term Pricing'!$Z$1083:$Z$1262,MATCH('Project 1'!L$8,'Term Pricing'!$C$1083:$C$1262,0))*$E266*(1-$F266))</f>
        <v>0</v>
      </c>
      <c r="M266" s="212">
        <f>(M$138*INDEX('Term Pricing'!$Y$1083:$Y$1262,MATCH('Project 1'!M$8,'Term Pricing'!$C$1083:$C$1262,0))*$E266*$F266)+(M$138*INDEX('Term Pricing'!$Z$1083:$Z$1262,MATCH('Project 1'!M$8,'Term Pricing'!$C$1083:$C$1262,0))*$E266*(1-$F266))</f>
        <v>0</v>
      </c>
      <c r="N266" s="212">
        <f>(N$138*INDEX('Term Pricing'!$Y$1083:$Y$1262,MATCH('Project 1'!N$8,'Term Pricing'!$C$1083:$C$1262,0))*$E266*$F266)+(N$138*INDEX('Term Pricing'!$Z$1083:$Z$1262,MATCH('Project 1'!N$8,'Term Pricing'!$C$1083:$C$1262,0))*$E266*(1-$F266))</f>
        <v>0</v>
      </c>
      <c r="O266" s="212">
        <f>(O$138*INDEX('Term Pricing'!$Y$1083:$Y$1262,MATCH('Project 1'!O$8,'Term Pricing'!$C$1083:$C$1262,0))*$E266*$F266)+(O$138*INDEX('Term Pricing'!$Z$1083:$Z$1262,MATCH('Project 1'!O$8,'Term Pricing'!$C$1083:$C$1262,0))*$E266*(1-$F266))</f>
        <v>0</v>
      </c>
      <c r="P266" s="212">
        <f>(P$138*INDEX('Term Pricing'!$Y$1083:$Y$1262,MATCH('Project 1'!P$8,'Term Pricing'!$C$1083:$C$1262,0))*$E266*$F266)+(P$138*INDEX('Term Pricing'!$Z$1083:$Z$1262,MATCH('Project 1'!P$8,'Term Pricing'!$C$1083:$C$1262,0))*$E266*(1-$F266))</f>
        <v>0</v>
      </c>
      <c r="Q266" s="212">
        <f>(Q$138*INDEX('Term Pricing'!$Y$1083:$Y$1262,MATCH('Project 1'!Q$8,'Term Pricing'!$C$1083:$C$1262,0))*$E266*$F266)+(Q$138*INDEX('Term Pricing'!$Z$1083:$Z$1262,MATCH('Project 1'!Q$8,'Term Pricing'!$C$1083:$C$1262,0))*$E266*(1-$F266))</f>
        <v>0</v>
      </c>
      <c r="R266" s="212">
        <f>(R$138*INDEX('Term Pricing'!$Y$1083:$Y$1262,MATCH('Project 1'!R$8,'Term Pricing'!$C$1083:$C$1262,0))*$E266*$F266)+(R$138*INDEX('Term Pricing'!$Z$1083:$Z$1262,MATCH('Project 1'!R$8,'Term Pricing'!$C$1083:$C$1262,0))*$E266*(1-$F266))</f>
        <v>0</v>
      </c>
      <c r="S266" s="212">
        <f>(S$138*INDEX('Term Pricing'!$Y$1083:$Y$1262,MATCH('Project 1'!S$8,'Term Pricing'!$C$1083:$C$1262,0))*$E266*$F266)+(S$138*INDEX('Term Pricing'!$Z$1083:$Z$1262,MATCH('Project 1'!S$8,'Term Pricing'!$C$1083:$C$1262,0))*$E266*(1-$F266))</f>
        <v>0</v>
      </c>
      <c r="T266" s="212">
        <f>(T$138*INDEX('Term Pricing'!$Y$1083:$Y$1262,MATCH('Project 1'!T$8,'Term Pricing'!$C$1083:$C$1262,0))*$E266*$F266)+(T$138*INDEX('Term Pricing'!$Z$1083:$Z$1262,MATCH('Project 1'!T$8,'Term Pricing'!$C$1083:$C$1262,0))*$E266*(1-$F266))</f>
        <v>0</v>
      </c>
      <c r="U266" s="212">
        <f>(U$138*INDEX('Term Pricing'!$Y$1083:$Y$1262,MATCH('Project 1'!U$8,'Term Pricing'!$C$1083:$C$1262,0))*$E266*$F266)+(U$138*INDEX('Term Pricing'!$Z$1083:$Z$1262,MATCH('Project 1'!U$8,'Term Pricing'!$C$1083:$C$1262,0))*$E266*(1-$F266))</f>
        <v>0</v>
      </c>
      <c r="V266" s="212">
        <f>(V$138*INDEX('Term Pricing'!$Y$1083:$Y$1262,MATCH('Project 1'!V$8,'Term Pricing'!$C$1083:$C$1262,0))*$E266*$F266)+(V$138*INDEX('Term Pricing'!$Z$1083:$Z$1262,MATCH('Project 1'!V$8,'Term Pricing'!$C$1083:$C$1262,0))*$E266*(1-$F266))</f>
        <v>0</v>
      </c>
      <c r="W266" s="212">
        <f>(W$138*INDEX('Term Pricing'!$Y$1083:$Y$1262,MATCH('Project 1'!W$8,'Term Pricing'!$C$1083:$C$1262,0))*$E266*$F266)+(W$138*INDEX('Term Pricing'!$Z$1083:$Z$1262,MATCH('Project 1'!W$8,'Term Pricing'!$C$1083:$C$1262,0))*$E266*(1-$F266))</f>
        <v>0</v>
      </c>
      <c r="X266" s="212">
        <f>(X$138*INDEX('Term Pricing'!$Y$1083:$Y$1262,MATCH('Project 1'!X$8,'Term Pricing'!$C$1083:$C$1262,0))*$E266*$F266)+(X$138*INDEX('Term Pricing'!$Z$1083:$Z$1262,MATCH('Project 1'!X$8,'Term Pricing'!$C$1083:$C$1262,0))*$E266*(1-$F266))</f>
        <v>0</v>
      </c>
      <c r="Y266" s="212">
        <f>(Y$138*INDEX('Term Pricing'!$Y$1083:$Y$1262,MATCH('Project 1'!Y$8,'Term Pricing'!$C$1083:$C$1262,0))*$E266*$F266)+(Y$138*INDEX('Term Pricing'!$Z$1083:$Z$1262,MATCH('Project 1'!Y$8,'Term Pricing'!$C$1083:$C$1262,0))*$E266*(1-$F266))</f>
        <v>0</v>
      </c>
      <c r="Z266" s="212">
        <f>(Z$138*INDEX('Term Pricing'!$Y$1083:$Y$1262,MATCH('Project 1'!Z$8,'Term Pricing'!$C$1083:$C$1262,0))*$E266*$F266)+(Z$138*INDEX('Term Pricing'!$Z$1083:$Z$1262,MATCH('Project 1'!Z$8,'Term Pricing'!$C$1083:$C$1262,0))*$E266*(1-$F266))</f>
        <v>0</v>
      </c>
      <c r="AA266" s="212">
        <f>(AA$138*INDEX('Term Pricing'!$Y$1083:$Y$1262,MATCH('Project 1'!AA$8,'Term Pricing'!$C$1083:$C$1262,0))*$E266*$F266)+(AA$138*INDEX('Term Pricing'!$Z$1083:$Z$1262,MATCH('Project 1'!AA$8,'Term Pricing'!$C$1083:$C$1262,0))*$E266*(1-$F266))</f>
        <v>0</v>
      </c>
      <c r="AB266" s="212">
        <f>(AB$138*INDEX('Term Pricing'!$Y$1083:$Y$1262,MATCH('Project 1'!AB$8,'Term Pricing'!$C$1083:$C$1262,0))*$E266*$F266)+(AB$138*INDEX('Term Pricing'!$Z$1083:$Z$1262,MATCH('Project 1'!AB$8,'Term Pricing'!$C$1083:$C$1262,0))*$E266*(1-$F266))</f>
        <v>0</v>
      </c>
      <c r="AC266" s="212">
        <f>(AC$138*INDEX('Term Pricing'!$Y$1083:$Y$1262,MATCH('Project 1'!AC$8,'Term Pricing'!$C$1083:$C$1262,0))*$E266*$F266)+(AC$138*INDEX('Term Pricing'!$Z$1083:$Z$1262,MATCH('Project 1'!AC$8,'Term Pricing'!$C$1083:$C$1262,0))*$E266*(1-$F266))</f>
        <v>0</v>
      </c>
      <c r="AD266" s="212">
        <f>(AD$138*INDEX('Term Pricing'!$Y$1083:$Y$1262,MATCH('Project 1'!AD$8,'Term Pricing'!$C$1083:$C$1262,0))*$E266*$F266)+(AD$138*INDEX('Term Pricing'!$Z$1083:$Z$1262,MATCH('Project 1'!AD$8,'Term Pricing'!$C$1083:$C$1262,0))*$E266*(1-$F266))</f>
        <v>0</v>
      </c>
      <c r="AE266" s="212">
        <f>(AE$138*INDEX('Term Pricing'!$Y$1083:$Y$1262,MATCH('Project 1'!AE$8,'Term Pricing'!$C$1083:$C$1262,0))*$E266*$F266)+(AE$138*INDEX('Term Pricing'!$Z$1083:$Z$1262,MATCH('Project 1'!AE$8,'Term Pricing'!$C$1083:$C$1262,0))*$E266*(1-$F266))</f>
        <v>0</v>
      </c>
      <c r="AF266" s="212">
        <f>(AF$138*INDEX('Term Pricing'!$Y$1083:$Y$1262,MATCH('Project 1'!AF$8,'Term Pricing'!$C$1083:$C$1262,0))*$E266*$F266)+(AF$138*INDEX('Term Pricing'!$Z$1083:$Z$1262,MATCH('Project 1'!AF$8,'Term Pricing'!$C$1083:$C$1262,0))*$E266*(1-$F266))</f>
        <v>0</v>
      </c>
      <c r="AG266" s="212">
        <f>(AG$138*INDEX('Term Pricing'!$Y$1083:$Y$1262,MATCH('Project 1'!AG$8,'Term Pricing'!$C$1083:$C$1262,0))*$E266*$F266)+(AG$138*INDEX('Term Pricing'!$Z$1083:$Z$1262,MATCH('Project 1'!AG$8,'Term Pricing'!$C$1083:$C$1262,0))*$E266*(1-$F266))</f>
        <v>0</v>
      </c>
      <c r="AH266" s="212">
        <f>(AH$138*INDEX('Term Pricing'!$Y$1083:$Y$1262,MATCH('Project 1'!AH$8,'Term Pricing'!$C$1083:$C$1262,0))*$E266*$F266)+(AH$138*INDEX('Term Pricing'!$Z$1083:$Z$1262,MATCH('Project 1'!AH$8,'Term Pricing'!$C$1083:$C$1262,0))*$E266*(1-$F266))</f>
        <v>0</v>
      </c>
      <c r="AI266" s="212">
        <f>(AI$138*INDEX('Term Pricing'!$Y$1083:$Y$1262,MATCH('Project 1'!AI$8,'Term Pricing'!$C$1083:$C$1262,0))*$E266*$F266)+(AI$138*INDEX('Term Pricing'!$Z$1083:$Z$1262,MATCH('Project 1'!AI$8,'Term Pricing'!$C$1083:$C$1262,0))*$E266*(1-$F266))</f>
        <v>0</v>
      </c>
      <c r="AJ266" s="212">
        <f>(AJ$138*INDEX('Term Pricing'!$Y$1083:$Y$1262,MATCH('Project 1'!AJ$8,'Term Pricing'!$C$1083:$C$1262,0))*$E266*$F266)+(AJ$138*INDEX('Term Pricing'!$Z$1083:$Z$1262,MATCH('Project 1'!AJ$8,'Term Pricing'!$C$1083:$C$1262,0))*$E266*(1-$F266))</f>
        <v>0</v>
      </c>
      <c r="AK266" s="212">
        <f>(AK$138*INDEX('Term Pricing'!$Y$1083:$Y$1262,MATCH('Project 1'!AK$8,'Term Pricing'!$C$1083:$C$1262,0))*$E266*$F266)+(AK$138*INDEX('Term Pricing'!$Z$1083:$Z$1262,MATCH('Project 1'!AK$8,'Term Pricing'!$C$1083:$C$1262,0))*$E266*(1-$F266))</f>
        <v>0</v>
      </c>
      <c r="AL266" s="212">
        <f>(AL$138*INDEX('Term Pricing'!$Y$1083:$Y$1262,MATCH('Project 1'!AL$8,'Term Pricing'!$C$1083:$C$1262,0))*$E266*$F266)+(AL$138*INDEX('Term Pricing'!$Z$1083:$Z$1262,MATCH('Project 1'!AL$8,'Term Pricing'!$C$1083:$C$1262,0))*$E266*(1-$F266))</f>
        <v>0</v>
      </c>
      <c r="AM266" s="212">
        <f>(AM$138*INDEX('Term Pricing'!$Y$1083:$Y$1262,MATCH('Project 1'!AM$8,'Term Pricing'!$C$1083:$C$1262,0))*$E266*$F266)+(AM$138*INDEX('Term Pricing'!$Z$1083:$Z$1262,MATCH('Project 1'!AM$8,'Term Pricing'!$C$1083:$C$1262,0))*$E266*(1-$F266))</f>
        <v>0</v>
      </c>
      <c r="AN266" s="212">
        <f>(AN$138*INDEX('Term Pricing'!$Y$1083:$Y$1262,MATCH('Project 1'!AN$8,'Term Pricing'!$C$1083:$C$1262,0))*$E266*$F266)+(AN$138*INDEX('Term Pricing'!$Z$1083:$Z$1262,MATCH('Project 1'!AN$8,'Term Pricing'!$C$1083:$C$1262,0))*$E266*(1-$F266))</f>
        <v>0</v>
      </c>
      <c r="AO266" s="212">
        <f>(AO$138*INDEX('Term Pricing'!$Y$1083:$Y$1262,MATCH('Project 1'!AO$8,'Term Pricing'!$C$1083:$C$1262,0))*$E266*$F266)+(AO$138*INDEX('Term Pricing'!$Z$1083:$Z$1262,MATCH('Project 1'!AO$8,'Term Pricing'!$C$1083:$C$1262,0))*$E266*(1-$F266))</f>
        <v>0</v>
      </c>
      <c r="AP266" s="212">
        <f>(AP$138*INDEX('Term Pricing'!$Y$1083:$Y$1262,MATCH('Project 1'!AP$8,'Term Pricing'!$C$1083:$C$1262,0))*$E266*$F266)+(AP$138*INDEX('Term Pricing'!$Z$1083:$Z$1262,MATCH('Project 1'!AP$8,'Term Pricing'!$C$1083:$C$1262,0))*$E266*(1-$F266))</f>
        <v>0</v>
      </c>
      <c r="AQ266" s="212">
        <f>(AQ$138*INDEX('Term Pricing'!$Y$1083:$Y$1262,MATCH('Project 1'!AQ$8,'Term Pricing'!$C$1083:$C$1262,0))*$E266*$F266)+(AQ$138*INDEX('Term Pricing'!$Z$1083:$Z$1262,MATCH('Project 1'!AQ$8,'Term Pricing'!$C$1083:$C$1262,0))*$E266*(1-$F266))</f>
        <v>0</v>
      </c>
      <c r="AR266" s="212">
        <f>(AR$138*INDEX('Term Pricing'!$Y$1083:$Y$1262,MATCH('Project 1'!AR$8,'Term Pricing'!$C$1083:$C$1262,0))*$E266*$F266)+(AR$138*INDEX('Term Pricing'!$Z$1083:$Z$1262,MATCH('Project 1'!AR$8,'Term Pricing'!$C$1083:$C$1262,0))*$E266*(1-$F266))</f>
        <v>0</v>
      </c>
      <c r="AS266" s="212">
        <f>(AS$138*INDEX('Term Pricing'!$Y$1083:$Y$1262,MATCH('Project 1'!AS$8,'Term Pricing'!$C$1083:$C$1262,0))*$E266*$F266)+(AS$138*INDEX('Term Pricing'!$Z$1083:$Z$1262,MATCH('Project 1'!AS$8,'Term Pricing'!$C$1083:$C$1262,0))*$E266*(1-$F266))</f>
        <v>0</v>
      </c>
      <c r="AT266" s="212">
        <f>(AT$138*INDEX('Term Pricing'!$Y$1083:$Y$1262,MATCH('Project 1'!AT$8,'Term Pricing'!$C$1083:$C$1262,0))*$E266*$F266)+(AT$138*INDEX('Term Pricing'!$Z$1083:$Z$1262,MATCH('Project 1'!AT$8,'Term Pricing'!$C$1083:$C$1262,0))*$E266*(1-$F266))</f>
        <v>0</v>
      </c>
      <c r="AU266" s="212">
        <f>(AU$138*INDEX('Term Pricing'!$Y$1083:$Y$1262,MATCH('Project 1'!AU$8,'Term Pricing'!$C$1083:$C$1262,0))*$E266*$F266)+(AU$138*INDEX('Term Pricing'!$Z$1083:$Z$1262,MATCH('Project 1'!AU$8,'Term Pricing'!$C$1083:$C$1262,0))*$E266*(1-$F266))</f>
        <v>0</v>
      </c>
      <c r="AV266" s="212">
        <f>(AV$138*INDEX('Term Pricing'!$Y$1083:$Y$1262,MATCH('Project 1'!AV$8,'Term Pricing'!$C$1083:$C$1262,0))*$E266*$F266)+(AV$138*INDEX('Term Pricing'!$Z$1083:$Z$1262,MATCH('Project 1'!AV$8,'Term Pricing'!$C$1083:$C$1262,0))*$E266*(1-$F266))</f>
        <v>0</v>
      </c>
      <c r="AW266" s="212">
        <f>(AW$138*INDEX('Term Pricing'!$Y$1083:$Y$1262,MATCH('Project 1'!AW$8,'Term Pricing'!$C$1083:$C$1262,0))*$E266*$F266)+(AW$138*INDEX('Term Pricing'!$Z$1083:$Z$1262,MATCH('Project 1'!AW$8,'Term Pricing'!$C$1083:$C$1262,0))*$E266*(1-$F266))</f>
        <v>0</v>
      </c>
      <c r="AX266" s="212">
        <f>(AX$138*INDEX('Term Pricing'!$Y$1083:$Y$1262,MATCH('Project 1'!AX$8,'Term Pricing'!$C$1083:$C$1262,0))*$E266*$F266)+(AX$138*INDEX('Term Pricing'!$Z$1083:$Z$1262,MATCH('Project 1'!AX$8,'Term Pricing'!$C$1083:$C$1262,0))*$E266*(1-$F266))</f>
        <v>0</v>
      </c>
      <c r="AY266" s="212">
        <f>(AY$138*INDEX('Term Pricing'!$Y$1083:$Y$1262,MATCH('Project 1'!AY$8,'Term Pricing'!$C$1083:$C$1262,0))*$E266*$F266)+(AY$138*INDEX('Term Pricing'!$Z$1083:$Z$1262,MATCH('Project 1'!AY$8,'Term Pricing'!$C$1083:$C$1262,0))*$E266*(1-$F266))</f>
        <v>0</v>
      </c>
      <c r="AZ266" s="212">
        <f>(AZ$138*INDEX('Term Pricing'!$Y$1083:$Y$1262,MATCH('Project 1'!AZ$8,'Term Pricing'!$C$1083:$C$1262,0))*$E266*$F266)+(AZ$138*INDEX('Term Pricing'!$Z$1083:$Z$1262,MATCH('Project 1'!AZ$8,'Term Pricing'!$C$1083:$C$1262,0))*$E266*(1-$F266))</f>
        <v>0</v>
      </c>
      <c r="BA266" s="212">
        <f>(BA$138*INDEX('Term Pricing'!$Y$1083:$Y$1262,MATCH('Project 1'!BA$8,'Term Pricing'!$C$1083:$C$1262,0))*$E266*$F266)+(BA$138*INDEX('Term Pricing'!$Z$1083:$Z$1262,MATCH('Project 1'!BA$8,'Term Pricing'!$C$1083:$C$1262,0))*$E266*(1-$F266))</f>
        <v>0</v>
      </c>
      <c r="BB266" s="212">
        <f>(BB$138*INDEX('Term Pricing'!$Y$1083:$Y$1262,MATCH('Project 1'!BB$8,'Term Pricing'!$C$1083:$C$1262,0))*$E266*$F266)+(BB$138*INDEX('Term Pricing'!$Z$1083:$Z$1262,MATCH('Project 1'!BB$8,'Term Pricing'!$C$1083:$C$1262,0))*$E266*(1-$F266))</f>
        <v>0</v>
      </c>
      <c r="BC266" s="212">
        <f>(BC$138*INDEX('Term Pricing'!$Y$1083:$Y$1262,MATCH('Project 1'!BC$8,'Term Pricing'!$C$1083:$C$1262,0))*$E266*$F266)+(BC$138*INDEX('Term Pricing'!$Z$1083:$Z$1262,MATCH('Project 1'!BC$8,'Term Pricing'!$C$1083:$C$1262,0))*$E266*(1-$F266))</f>
        <v>0</v>
      </c>
      <c r="BD266" s="212">
        <f>(BD$138*INDEX('Term Pricing'!$Y$1083:$Y$1262,MATCH('Project 1'!BD$8,'Term Pricing'!$C$1083:$C$1262,0))*$E266*$F266)+(BD$138*INDEX('Term Pricing'!$Z$1083:$Z$1262,MATCH('Project 1'!BD$8,'Term Pricing'!$C$1083:$C$1262,0))*$E266*(1-$F266))</f>
        <v>0</v>
      </c>
      <c r="BE266" s="212">
        <f>(BE$138*INDEX('Term Pricing'!$Y$1083:$Y$1262,MATCH('Project 1'!BE$8,'Term Pricing'!$C$1083:$C$1262,0))*$E266*$F266)+(BE$138*INDEX('Term Pricing'!$Z$1083:$Z$1262,MATCH('Project 1'!BE$8,'Term Pricing'!$C$1083:$C$1262,0))*$E266*(1-$F266))</f>
        <v>0</v>
      </c>
      <c r="BF266" s="212">
        <f>(BF$138*INDEX('Term Pricing'!$Y$1083:$Y$1262,MATCH('Project 1'!BF$8,'Term Pricing'!$C$1083:$C$1262,0))*$E266*$F266)+(BF$138*INDEX('Term Pricing'!$Z$1083:$Z$1262,MATCH('Project 1'!BF$8,'Term Pricing'!$C$1083:$C$1262,0))*$E266*(1-$F266))</f>
        <v>0</v>
      </c>
      <c r="BG266" s="212">
        <f>(BG$138*INDEX('Term Pricing'!$Y$1083:$Y$1262,MATCH('Project 1'!BG$8,'Term Pricing'!$C$1083:$C$1262,0))*$E266*$F266)+(BG$138*INDEX('Term Pricing'!$Z$1083:$Z$1262,MATCH('Project 1'!BG$8,'Term Pricing'!$C$1083:$C$1262,0))*$E266*(1-$F266))</f>
        <v>0</v>
      </c>
      <c r="BH266" s="212">
        <f>(BH$138*INDEX('Term Pricing'!$Y$1083:$Y$1262,MATCH('Project 1'!BH$8,'Term Pricing'!$C$1083:$C$1262,0))*$E266*$F266)+(BH$138*INDEX('Term Pricing'!$Z$1083:$Z$1262,MATCH('Project 1'!BH$8,'Term Pricing'!$C$1083:$C$1262,0))*$E266*(1-$F266))</f>
        <v>0</v>
      </c>
      <c r="BI266" s="212">
        <f>(BI$138*INDEX('Term Pricing'!$Y$1083:$Y$1262,MATCH('Project 1'!BI$8,'Term Pricing'!$C$1083:$C$1262,0))*$E266*$F266)+(BI$138*INDEX('Term Pricing'!$Z$1083:$Z$1262,MATCH('Project 1'!BI$8,'Term Pricing'!$C$1083:$C$1262,0))*$E266*(1-$F266))</f>
        <v>0</v>
      </c>
      <c r="BJ266" s="212">
        <f>(BJ$138*INDEX('Term Pricing'!$Y$1083:$Y$1262,MATCH('Project 1'!BJ$8,'Term Pricing'!$C$1083:$C$1262,0))*$E266*$F266)+(BJ$138*INDEX('Term Pricing'!$Z$1083:$Z$1262,MATCH('Project 1'!BJ$8,'Term Pricing'!$C$1083:$C$1262,0))*$E266*(1-$F266))</f>
        <v>0</v>
      </c>
      <c r="BK266" s="212">
        <f>(BK$138*INDEX('Term Pricing'!$Y$1083:$Y$1262,MATCH('Project 1'!BK$8,'Term Pricing'!$C$1083:$C$1262,0))*$E266*$F266)+(BK$138*INDEX('Term Pricing'!$Z$1083:$Z$1262,MATCH('Project 1'!BK$8,'Term Pricing'!$C$1083:$C$1262,0))*$E266*(1-$F266))</f>
        <v>0</v>
      </c>
      <c r="BL266" s="212">
        <f>(BL$138*INDEX('Term Pricing'!$Y$1083:$Y$1262,MATCH('Project 1'!BL$8,'Term Pricing'!$C$1083:$C$1262,0))*$E266*$F266)+(BL$138*INDEX('Term Pricing'!$Z$1083:$Z$1262,MATCH('Project 1'!BL$8,'Term Pricing'!$C$1083:$C$1262,0))*$E266*(1-$F266))</f>
        <v>0</v>
      </c>
      <c r="BM266" s="212">
        <f>(BM$138*INDEX('Term Pricing'!$Y$1083:$Y$1262,MATCH('Project 1'!BM$8,'Term Pricing'!$C$1083:$C$1262,0))*$E266*$F266)+(BM$138*INDEX('Term Pricing'!$Z$1083:$Z$1262,MATCH('Project 1'!BM$8,'Term Pricing'!$C$1083:$C$1262,0))*$E266*(1-$F266))</f>
        <v>0</v>
      </c>
      <c r="BN266" s="212">
        <f>(BN$138*INDEX('Term Pricing'!$Y$1083:$Y$1262,MATCH('Project 1'!BN$8,'Term Pricing'!$C$1083:$C$1262,0))*$E266*$F266)+(BN$138*INDEX('Term Pricing'!$Z$1083:$Z$1262,MATCH('Project 1'!BN$8,'Term Pricing'!$C$1083:$C$1262,0))*$E266*(1-$F266))</f>
        <v>0</v>
      </c>
      <c r="BO266" s="212">
        <f>(BO$138*INDEX('Term Pricing'!$Y$1083:$Y$1262,MATCH('Project 1'!BO$8,'Term Pricing'!$C$1083:$C$1262,0))*$E266*$F266)+(BO$138*INDEX('Term Pricing'!$Z$1083:$Z$1262,MATCH('Project 1'!BO$8,'Term Pricing'!$C$1083:$C$1262,0))*$E266*(1-$F266))</f>
        <v>0</v>
      </c>
      <c r="BP266" s="212">
        <f>(BP$138*INDEX('Term Pricing'!$Y$1083:$Y$1262,MATCH('Project 1'!BP$8,'Term Pricing'!$C$1083:$C$1262,0))*$E266*$F266)+(BP$138*INDEX('Term Pricing'!$Z$1083:$Z$1262,MATCH('Project 1'!BP$8,'Term Pricing'!$C$1083:$C$1262,0))*$E266*(1-$F266))</f>
        <v>0</v>
      </c>
      <c r="BQ266" s="212">
        <f>(BQ$138*INDEX('Term Pricing'!$Y$1083:$Y$1262,MATCH('Project 1'!BQ$8,'Term Pricing'!$C$1083:$C$1262,0))*$E266*$F266)+(BQ$138*INDEX('Term Pricing'!$Z$1083:$Z$1262,MATCH('Project 1'!BQ$8,'Term Pricing'!$C$1083:$C$1262,0))*$E266*(1-$F266))</f>
        <v>0</v>
      </c>
      <c r="BR266" s="212">
        <f>(BR$138*INDEX('Term Pricing'!$Y$1083:$Y$1262,MATCH('Project 1'!BR$8,'Term Pricing'!$C$1083:$C$1262,0))*$E266*$F266)+(BR$138*INDEX('Term Pricing'!$Z$1083:$Z$1262,MATCH('Project 1'!BR$8,'Term Pricing'!$C$1083:$C$1262,0))*$E266*(1-$F266))</f>
        <v>0</v>
      </c>
      <c r="BS266" s="212">
        <f>(BS$138*INDEX('Term Pricing'!$Y$1083:$Y$1262,MATCH('Project 1'!BS$8,'Term Pricing'!$C$1083:$C$1262,0))*$E266*$F266)+(BS$138*INDEX('Term Pricing'!$Z$1083:$Z$1262,MATCH('Project 1'!BS$8,'Term Pricing'!$C$1083:$C$1262,0))*$E266*(1-$F266))</f>
        <v>0</v>
      </c>
      <c r="BT266" s="212">
        <f>(BT$138*INDEX('Term Pricing'!$Y$1083:$Y$1262,MATCH('Project 1'!BT$8,'Term Pricing'!$C$1083:$C$1262,0))*$E266*$F266)+(BT$138*INDEX('Term Pricing'!$Z$1083:$Z$1262,MATCH('Project 1'!BT$8,'Term Pricing'!$C$1083:$C$1262,0))*$E266*(1-$F266))</f>
        <v>0</v>
      </c>
      <c r="BU266" s="212">
        <f>(BU$138*INDEX('Term Pricing'!$Y$1083:$Y$1262,MATCH('Project 1'!BU$8,'Term Pricing'!$C$1083:$C$1262,0))*$E266*$F266)+(BU$138*INDEX('Term Pricing'!$Z$1083:$Z$1262,MATCH('Project 1'!BU$8,'Term Pricing'!$C$1083:$C$1262,0))*$E266*(1-$F266))</f>
        <v>0</v>
      </c>
      <c r="BV266" s="212">
        <f>(BV$138*INDEX('Term Pricing'!$Y$1083:$Y$1262,MATCH('Project 1'!BV$8,'Term Pricing'!$C$1083:$C$1262,0))*$E266*$F266)+(BV$138*INDEX('Term Pricing'!$Z$1083:$Z$1262,MATCH('Project 1'!BV$8,'Term Pricing'!$C$1083:$C$1262,0))*$E266*(1-$F266))</f>
        <v>0</v>
      </c>
      <c r="BW266" s="212">
        <f>(BW$138*INDEX('Term Pricing'!$Y$1083:$Y$1262,MATCH('Project 1'!BW$8,'Term Pricing'!$C$1083:$C$1262,0))*$E266*$F266)+(BW$138*INDEX('Term Pricing'!$Z$1083:$Z$1262,MATCH('Project 1'!BW$8,'Term Pricing'!$C$1083:$C$1262,0))*$E266*(1-$F266))</f>
        <v>0</v>
      </c>
      <c r="BX266" s="212">
        <f>(BX$138*INDEX('Term Pricing'!$Y$1083:$Y$1262,MATCH('Project 1'!BX$8,'Term Pricing'!$C$1083:$C$1262,0))*$E266*$F266)+(BX$138*INDEX('Term Pricing'!$Z$1083:$Z$1262,MATCH('Project 1'!BX$8,'Term Pricing'!$C$1083:$C$1262,0))*$E266*(1-$F266))</f>
        <v>0</v>
      </c>
      <c r="BY266" s="212">
        <f>(BY$138*INDEX('Term Pricing'!$Y$1083:$Y$1262,MATCH('Project 1'!BY$8,'Term Pricing'!$C$1083:$C$1262,0))*$E266*$F266)+(BY$138*INDEX('Term Pricing'!$Z$1083:$Z$1262,MATCH('Project 1'!BY$8,'Term Pricing'!$C$1083:$C$1262,0))*$E266*(1-$F266))</f>
        <v>0</v>
      </c>
      <c r="BZ266" s="212">
        <f>(BZ$138*INDEX('Term Pricing'!$Y$1083:$Y$1262,MATCH('Project 1'!BZ$8,'Term Pricing'!$C$1083:$C$1262,0))*$E266*$F266)+(BZ$138*INDEX('Term Pricing'!$Z$1083:$Z$1262,MATCH('Project 1'!BZ$8,'Term Pricing'!$C$1083:$C$1262,0))*$E266*(1-$F266))</f>
        <v>0</v>
      </c>
      <c r="CA266" s="212">
        <f>(CA$138*INDEX('Term Pricing'!$Y$1083:$Y$1262,MATCH('Project 1'!CA$8,'Term Pricing'!$C$1083:$C$1262,0))*$E266*$F266)+(CA$138*INDEX('Term Pricing'!$Z$1083:$Z$1262,MATCH('Project 1'!CA$8,'Term Pricing'!$C$1083:$C$1262,0))*$E266*(1-$F266))</f>
        <v>0</v>
      </c>
      <c r="CB266" s="212">
        <f>(CB$138*INDEX('Term Pricing'!$Y$1083:$Y$1262,MATCH('Project 1'!CB$8,'Term Pricing'!$C$1083:$C$1262,0))*$E266*$F266)+(CB$138*INDEX('Term Pricing'!$Z$1083:$Z$1262,MATCH('Project 1'!CB$8,'Term Pricing'!$C$1083:$C$1262,0))*$E266*(1-$F266))</f>
        <v>0</v>
      </c>
      <c r="CC266" s="212">
        <f>(CC$138*INDEX('Term Pricing'!$Y$1083:$Y$1262,MATCH('Project 1'!CC$8,'Term Pricing'!$C$1083:$C$1262,0))*$E266*$F266)+(CC$138*INDEX('Term Pricing'!$Z$1083:$Z$1262,MATCH('Project 1'!CC$8,'Term Pricing'!$C$1083:$C$1262,0))*$E266*(1-$F266))</f>
        <v>0</v>
      </c>
      <c r="CD266" s="212">
        <f>(CD$138*INDEX('Term Pricing'!$Y$1083:$Y$1262,MATCH('Project 1'!CD$8,'Term Pricing'!$C$1083:$C$1262,0))*$E266*$F266)+(CD$138*INDEX('Term Pricing'!$Z$1083:$Z$1262,MATCH('Project 1'!CD$8,'Term Pricing'!$C$1083:$C$1262,0))*$E266*(1-$F266))</f>
        <v>0</v>
      </c>
      <c r="CE266" s="212">
        <f>(CE$138*INDEX('Term Pricing'!$Y$1083:$Y$1262,MATCH('Project 1'!CE$8,'Term Pricing'!$C$1083:$C$1262,0))*$E266*$F266)+(CE$138*INDEX('Term Pricing'!$Z$1083:$Z$1262,MATCH('Project 1'!CE$8,'Term Pricing'!$C$1083:$C$1262,0))*$E266*(1-$F266))</f>
        <v>0</v>
      </c>
      <c r="CF266" s="212">
        <f>(CF$138*INDEX('Term Pricing'!$Y$1083:$Y$1262,MATCH('Project 1'!CF$8,'Term Pricing'!$C$1083:$C$1262,0))*$E266*$F266)+(CF$138*INDEX('Term Pricing'!$Z$1083:$Z$1262,MATCH('Project 1'!CF$8,'Term Pricing'!$C$1083:$C$1262,0))*$E266*(1-$F266))</f>
        <v>0</v>
      </c>
      <c r="CG266" s="212">
        <f>(CG$138*INDEX('Term Pricing'!$Y$1083:$Y$1262,MATCH('Project 1'!CG$8,'Term Pricing'!$C$1083:$C$1262,0))*$E266*$F266)+(CG$138*INDEX('Term Pricing'!$Z$1083:$Z$1262,MATCH('Project 1'!CG$8,'Term Pricing'!$C$1083:$C$1262,0))*$E266*(1-$F266))</f>
        <v>0</v>
      </c>
      <c r="CH266" s="212">
        <f>(CH$138*INDEX('Term Pricing'!$Y$1083:$Y$1262,MATCH('Project 1'!CH$8,'Term Pricing'!$C$1083:$C$1262,0))*$E266*$F266)+(CH$138*INDEX('Term Pricing'!$Z$1083:$Z$1262,MATCH('Project 1'!CH$8,'Term Pricing'!$C$1083:$C$1262,0))*$E266*(1-$F266))</f>
        <v>0</v>
      </c>
      <c r="CI266" s="212">
        <f>(CI$138*INDEX('Term Pricing'!$Y$1083:$Y$1262,MATCH('Project 1'!CI$8,'Term Pricing'!$C$1083:$C$1262,0))*$E266*$F266)+(CI$138*INDEX('Term Pricing'!$Z$1083:$Z$1262,MATCH('Project 1'!CI$8,'Term Pricing'!$C$1083:$C$1262,0))*$E266*(1-$F266))</f>
        <v>0</v>
      </c>
      <c r="CJ266" s="212">
        <f>(CJ$138*INDEX('Term Pricing'!$Y$1083:$Y$1262,MATCH('Project 1'!CJ$8,'Term Pricing'!$C$1083:$C$1262,0))*$E266*$F266)+(CJ$138*INDEX('Term Pricing'!$Z$1083:$Z$1262,MATCH('Project 1'!CJ$8,'Term Pricing'!$C$1083:$C$1262,0))*$E266*(1-$F266))</f>
        <v>0</v>
      </c>
      <c r="CK266" s="212">
        <f>(CK$138*INDEX('Term Pricing'!$Y$1083:$Y$1262,MATCH('Project 1'!CK$8,'Term Pricing'!$C$1083:$C$1262,0))*$E266*$F266)+(CK$138*INDEX('Term Pricing'!$Z$1083:$Z$1262,MATCH('Project 1'!CK$8,'Term Pricing'!$C$1083:$C$1262,0))*$E266*(1-$F266))</f>
        <v>0</v>
      </c>
      <c r="CL266" s="212">
        <f>(CL$138*INDEX('Term Pricing'!$Y$1083:$Y$1262,MATCH('Project 1'!CL$8,'Term Pricing'!$C$1083:$C$1262,0))*$E266*$F266)+(CL$138*INDEX('Term Pricing'!$Z$1083:$Z$1262,MATCH('Project 1'!CL$8,'Term Pricing'!$C$1083:$C$1262,0))*$E266*(1-$F266))</f>
        <v>0</v>
      </c>
      <c r="CM266" s="212">
        <f>(CM$138*INDEX('Term Pricing'!$Y$1083:$Y$1262,MATCH('Project 1'!CM$8,'Term Pricing'!$C$1083:$C$1262,0))*$E266*$F266)+(CM$138*INDEX('Term Pricing'!$Z$1083:$Z$1262,MATCH('Project 1'!CM$8,'Term Pricing'!$C$1083:$C$1262,0))*$E266*(1-$F266))</f>
        <v>0</v>
      </c>
      <c r="CN266" s="212">
        <f>(CN$138*INDEX('Term Pricing'!$Y$1083:$Y$1262,MATCH('Project 1'!CN$8,'Term Pricing'!$C$1083:$C$1262,0))*$E266*$F266)+(CN$138*INDEX('Term Pricing'!$Z$1083:$Z$1262,MATCH('Project 1'!CN$8,'Term Pricing'!$C$1083:$C$1262,0))*$E266*(1-$F266))</f>
        <v>0</v>
      </c>
      <c r="CO266" s="212">
        <f>(CO$138*INDEX('Term Pricing'!$Y$1083:$Y$1262,MATCH('Project 1'!CO$8,'Term Pricing'!$C$1083:$C$1262,0))*$E266*$F266)+(CO$138*INDEX('Term Pricing'!$Z$1083:$Z$1262,MATCH('Project 1'!CO$8,'Term Pricing'!$C$1083:$C$1262,0))*$E266*(1-$F266))</f>
        <v>0</v>
      </c>
      <c r="CP266" s="212">
        <f>(CP$138*INDEX('Term Pricing'!$Y$1083:$Y$1262,MATCH('Project 1'!CP$8,'Term Pricing'!$C$1083:$C$1262,0))*$E266*$F266)+(CP$138*INDEX('Term Pricing'!$Z$1083:$Z$1262,MATCH('Project 1'!CP$8,'Term Pricing'!$C$1083:$C$1262,0))*$E266*(1-$F266))</f>
        <v>0</v>
      </c>
      <c r="CQ266" s="212">
        <f>(CQ$138*INDEX('Term Pricing'!$Y$1083:$Y$1262,MATCH('Project 1'!CQ$8,'Term Pricing'!$C$1083:$C$1262,0))*$E266*$F266)+(CQ$138*INDEX('Term Pricing'!$Z$1083:$Z$1262,MATCH('Project 1'!CQ$8,'Term Pricing'!$C$1083:$C$1262,0))*$E266*(1-$F266))</f>
        <v>0</v>
      </c>
      <c r="CR266" s="212">
        <f>(CR$138*INDEX('Term Pricing'!$Y$1083:$Y$1262,MATCH('Project 1'!CR$8,'Term Pricing'!$C$1083:$C$1262,0))*$E266*$F266)+(CR$138*INDEX('Term Pricing'!$Z$1083:$Z$1262,MATCH('Project 1'!CR$8,'Term Pricing'!$C$1083:$C$1262,0))*$E266*(1-$F266))</f>
        <v>0</v>
      </c>
      <c r="CS266" s="212">
        <f>(CS$138*INDEX('Term Pricing'!$Y$1083:$Y$1262,MATCH('Project 1'!CS$8,'Term Pricing'!$C$1083:$C$1262,0))*$E266*$F266)+(CS$138*INDEX('Term Pricing'!$Z$1083:$Z$1262,MATCH('Project 1'!CS$8,'Term Pricing'!$C$1083:$C$1262,0))*$E266*(1-$F266))</f>
        <v>0</v>
      </c>
      <c r="CT266" s="212">
        <f>(CT$138*INDEX('Term Pricing'!$Y$1083:$Y$1262,MATCH('Project 1'!CT$8,'Term Pricing'!$C$1083:$C$1262,0))*$E266*$F266)+(CT$138*INDEX('Term Pricing'!$Z$1083:$Z$1262,MATCH('Project 1'!CT$8,'Term Pricing'!$C$1083:$C$1262,0))*$E266*(1-$F266))</f>
        <v>0</v>
      </c>
      <c r="CU266" s="212">
        <f>(CU$138*INDEX('Term Pricing'!$Y$1083:$Y$1262,MATCH('Project 1'!CU$8,'Term Pricing'!$C$1083:$C$1262,0))*$E266*$F266)+(CU$138*INDEX('Term Pricing'!$Z$1083:$Z$1262,MATCH('Project 1'!CU$8,'Term Pricing'!$C$1083:$C$1262,0))*$E266*(1-$F266))</f>
        <v>0</v>
      </c>
      <c r="CV266" s="212">
        <f>(CV$138*INDEX('Term Pricing'!$Y$1083:$Y$1262,MATCH('Project 1'!CV$8,'Term Pricing'!$C$1083:$C$1262,0))*$E266*$F266)+(CV$138*INDEX('Term Pricing'!$Z$1083:$Z$1262,MATCH('Project 1'!CV$8,'Term Pricing'!$C$1083:$C$1262,0))*$E266*(1-$F266))</f>
        <v>0</v>
      </c>
      <c r="CW266" s="212">
        <f>(CW$138*INDEX('Term Pricing'!$Y$1083:$Y$1262,MATCH('Project 1'!CW$8,'Term Pricing'!$C$1083:$C$1262,0))*$E266*$F266)+(CW$138*INDEX('Term Pricing'!$Z$1083:$Z$1262,MATCH('Project 1'!CW$8,'Term Pricing'!$C$1083:$C$1262,0))*$E266*(1-$F266))</f>
        <v>0</v>
      </c>
      <c r="CX266" s="212">
        <f>(CX$138*INDEX('Term Pricing'!$Y$1083:$Y$1262,MATCH('Project 1'!CX$8,'Term Pricing'!$C$1083:$C$1262,0))*$E266*$F266)+(CX$138*INDEX('Term Pricing'!$Z$1083:$Z$1262,MATCH('Project 1'!CX$8,'Term Pricing'!$C$1083:$C$1262,0))*$E266*(1-$F266))</f>
        <v>0</v>
      </c>
      <c r="CY266" s="212">
        <f>(CY$138*INDEX('Term Pricing'!$Y$1083:$Y$1262,MATCH('Project 1'!CY$8,'Term Pricing'!$C$1083:$C$1262,0))*$E266*$F266)+(CY$138*INDEX('Term Pricing'!$Z$1083:$Z$1262,MATCH('Project 1'!CY$8,'Term Pricing'!$C$1083:$C$1262,0))*$E266*(1-$F266))</f>
        <v>0</v>
      </c>
      <c r="CZ266" s="212">
        <f>(CZ$138*INDEX('Term Pricing'!$Y$1083:$Y$1262,MATCH('Project 1'!CZ$8,'Term Pricing'!$C$1083:$C$1262,0))*$E266*$F266)+(CZ$138*INDEX('Term Pricing'!$Z$1083:$Z$1262,MATCH('Project 1'!CZ$8,'Term Pricing'!$C$1083:$C$1262,0))*$E266*(1-$F266))</f>
        <v>0</v>
      </c>
      <c r="DA266" s="212">
        <f>(DA$138*INDEX('Term Pricing'!$Y$1083:$Y$1262,MATCH('Project 1'!DA$8,'Term Pricing'!$C$1083:$C$1262,0))*$E266*$F266)+(DA$138*INDEX('Term Pricing'!$Z$1083:$Z$1262,MATCH('Project 1'!DA$8,'Term Pricing'!$C$1083:$C$1262,0))*$E266*(1-$F266))</f>
        <v>0</v>
      </c>
      <c r="DB266" s="212">
        <f>(DB$138*INDEX('Term Pricing'!$Y$1083:$Y$1262,MATCH('Project 1'!DB$8,'Term Pricing'!$C$1083:$C$1262,0))*$E266*$F266)+(DB$138*INDEX('Term Pricing'!$Z$1083:$Z$1262,MATCH('Project 1'!DB$8,'Term Pricing'!$C$1083:$C$1262,0))*$E266*(1-$F266))</f>
        <v>0</v>
      </c>
      <c r="DC266" s="212">
        <f>(DC$138*INDEX('Term Pricing'!$Y$1083:$Y$1262,MATCH('Project 1'!DC$8,'Term Pricing'!$C$1083:$C$1262,0))*$E266*$F266)+(DC$138*INDEX('Term Pricing'!$Z$1083:$Z$1262,MATCH('Project 1'!DC$8,'Term Pricing'!$C$1083:$C$1262,0))*$E266*(1-$F266))</f>
        <v>0</v>
      </c>
      <c r="DD266" s="212">
        <f>(DD$138*INDEX('Term Pricing'!$Y$1083:$Y$1262,MATCH('Project 1'!DD$8,'Term Pricing'!$C$1083:$C$1262,0))*$E266*$F266)+(DD$138*INDEX('Term Pricing'!$Z$1083:$Z$1262,MATCH('Project 1'!DD$8,'Term Pricing'!$C$1083:$C$1262,0))*$E266*(1-$F266))</f>
        <v>0</v>
      </c>
      <c r="DE266" s="212">
        <f>(DE$138*INDEX('Term Pricing'!$Y$1083:$Y$1262,MATCH('Project 1'!DE$8,'Term Pricing'!$C$1083:$C$1262,0))*$E266*$F266)+(DE$138*INDEX('Term Pricing'!$Z$1083:$Z$1262,MATCH('Project 1'!DE$8,'Term Pricing'!$C$1083:$C$1262,0))*$E266*(1-$F266))</f>
        <v>0</v>
      </c>
      <c r="DF266" s="212">
        <f>(DF$138*INDEX('Term Pricing'!$Y$1083:$Y$1262,MATCH('Project 1'!DF$8,'Term Pricing'!$C$1083:$C$1262,0))*$E266*$F266)+(DF$138*INDEX('Term Pricing'!$Z$1083:$Z$1262,MATCH('Project 1'!DF$8,'Term Pricing'!$C$1083:$C$1262,0))*$E266*(1-$F266))</f>
        <v>0</v>
      </c>
      <c r="DG266" s="212">
        <f>(DG$138*INDEX('Term Pricing'!$Y$1083:$Y$1262,MATCH('Project 1'!DG$8,'Term Pricing'!$C$1083:$C$1262,0))*$E266*$F266)+(DG$138*INDEX('Term Pricing'!$Z$1083:$Z$1262,MATCH('Project 1'!DG$8,'Term Pricing'!$C$1083:$C$1262,0))*$E266*(1-$F266))</f>
        <v>0</v>
      </c>
      <c r="DH266" s="212">
        <f>(DH$138*INDEX('Term Pricing'!$Y$1083:$Y$1262,MATCH('Project 1'!DH$8,'Term Pricing'!$C$1083:$C$1262,0))*$E266*$F266)+(DH$138*INDEX('Term Pricing'!$Z$1083:$Z$1262,MATCH('Project 1'!DH$8,'Term Pricing'!$C$1083:$C$1262,0))*$E266*(1-$F266))</f>
        <v>0</v>
      </c>
      <c r="DI266" s="212">
        <f>(DI$138*INDEX('Term Pricing'!$Y$1083:$Y$1262,MATCH('Project 1'!DI$8,'Term Pricing'!$C$1083:$C$1262,0))*$E266*$F266)+(DI$138*INDEX('Term Pricing'!$Z$1083:$Z$1262,MATCH('Project 1'!DI$8,'Term Pricing'!$C$1083:$C$1262,0))*$E266*(1-$F266))</f>
        <v>0</v>
      </c>
      <c r="DJ266" s="212">
        <f>(DJ$138*INDEX('Term Pricing'!$Y$1083:$Y$1262,MATCH('Project 1'!DJ$8,'Term Pricing'!$C$1083:$C$1262,0))*$E266*$F266)+(DJ$138*INDEX('Term Pricing'!$Z$1083:$Z$1262,MATCH('Project 1'!DJ$8,'Term Pricing'!$C$1083:$C$1262,0))*$E266*(1-$F266))</f>
        <v>0</v>
      </c>
      <c r="DK266" s="212">
        <f>(DK$138*INDEX('Term Pricing'!$Y$1083:$Y$1262,MATCH('Project 1'!DK$8,'Term Pricing'!$C$1083:$C$1262,0))*$E266*$F266)+(DK$138*INDEX('Term Pricing'!$Z$1083:$Z$1262,MATCH('Project 1'!DK$8,'Term Pricing'!$C$1083:$C$1262,0))*$E266*(1-$F266))</f>
        <v>0</v>
      </c>
      <c r="DL266" s="212">
        <f>(DL$138*INDEX('Term Pricing'!$Y$1083:$Y$1262,MATCH('Project 1'!DL$8,'Term Pricing'!$C$1083:$C$1262,0))*$E266*$F266)+(DL$138*INDEX('Term Pricing'!$Z$1083:$Z$1262,MATCH('Project 1'!DL$8,'Term Pricing'!$C$1083:$C$1262,0))*$E266*(1-$F266))</f>
        <v>0</v>
      </c>
      <c r="DM266" s="212">
        <f>(DM$138*INDEX('Term Pricing'!$Y$1083:$Y$1262,MATCH('Project 1'!DM$8,'Term Pricing'!$C$1083:$C$1262,0))*$E266*$F266)+(DM$138*INDEX('Term Pricing'!$Z$1083:$Z$1262,MATCH('Project 1'!DM$8,'Term Pricing'!$C$1083:$C$1262,0))*$E266*(1-$F266))</f>
        <v>0</v>
      </c>
      <c r="DN266" s="212">
        <f>(DN$138*INDEX('Term Pricing'!$Y$1083:$Y$1262,MATCH('Project 1'!DN$8,'Term Pricing'!$C$1083:$C$1262,0))*$E266*$F266)+(DN$138*INDEX('Term Pricing'!$Z$1083:$Z$1262,MATCH('Project 1'!DN$8,'Term Pricing'!$C$1083:$C$1262,0))*$E266*(1-$F266))</f>
        <v>0</v>
      </c>
      <c r="DO266" s="212">
        <f>(DO$138*INDEX('Term Pricing'!$Y$1083:$Y$1262,MATCH('Project 1'!DO$8,'Term Pricing'!$C$1083:$C$1262,0))*$E266*$F266)+(DO$138*INDEX('Term Pricing'!$Z$1083:$Z$1262,MATCH('Project 1'!DO$8,'Term Pricing'!$C$1083:$C$1262,0))*$E266*(1-$F266))</f>
        <v>0</v>
      </c>
      <c r="DP266" s="212">
        <f>(DP$138*INDEX('Term Pricing'!$Y$1083:$Y$1262,MATCH('Project 1'!DP$8,'Term Pricing'!$C$1083:$C$1262,0))*$E266*$F266)+(DP$138*INDEX('Term Pricing'!$Z$1083:$Z$1262,MATCH('Project 1'!DP$8,'Term Pricing'!$C$1083:$C$1262,0))*$E266*(1-$F266))</f>
        <v>0</v>
      </c>
      <c r="DQ266" s="212">
        <f>(DQ$138*INDEX('Term Pricing'!$Y$1083:$Y$1262,MATCH('Project 1'!DQ$8,'Term Pricing'!$C$1083:$C$1262,0))*$E266*$F266)+(DQ$138*INDEX('Term Pricing'!$Z$1083:$Z$1262,MATCH('Project 1'!DQ$8,'Term Pricing'!$C$1083:$C$1262,0))*$E266*(1-$F266))</f>
        <v>0</v>
      </c>
      <c r="DR266" s="212">
        <f>(DR$138*INDEX('Term Pricing'!$Y$1083:$Y$1262,MATCH('Project 1'!DR$8,'Term Pricing'!$C$1083:$C$1262,0))*$E266*$F266)+(DR$138*INDEX('Term Pricing'!$Z$1083:$Z$1262,MATCH('Project 1'!DR$8,'Term Pricing'!$C$1083:$C$1262,0))*$E266*(1-$F266))</f>
        <v>0</v>
      </c>
      <c r="DS266" s="212">
        <f>(DS$138*INDEX('Term Pricing'!$Y$1083:$Y$1262,MATCH('Project 1'!DS$8,'Term Pricing'!$C$1083:$C$1262,0))*$E266*$F266)+(DS$138*INDEX('Term Pricing'!$Z$1083:$Z$1262,MATCH('Project 1'!DS$8,'Term Pricing'!$C$1083:$C$1262,0))*$E266*(1-$F266))</f>
        <v>0</v>
      </c>
      <c r="DT266" s="212">
        <f>(DT$138*INDEX('Term Pricing'!$Y$1083:$Y$1262,MATCH('Project 1'!DT$8,'Term Pricing'!$C$1083:$C$1262,0))*$E266*$F266)+(DT$138*INDEX('Term Pricing'!$Z$1083:$Z$1262,MATCH('Project 1'!DT$8,'Term Pricing'!$C$1083:$C$1262,0))*$E266*(1-$F266))</f>
        <v>0</v>
      </c>
      <c r="DU266" s="212">
        <f>(DU$138*INDEX('Term Pricing'!$Y$1083:$Y$1262,MATCH('Project 1'!DU$8,'Term Pricing'!$C$1083:$C$1262,0))*$E266*$F266)+(DU$138*INDEX('Term Pricing'!$Z$1083:$Z$1262,MATCH('Project 1'!DU$8,'Term Pricing'!$C$1083:$C$1262,0))*$E266*(1-$F266))</f>
        <v>0</v>
      </c>
      <c r="DV266" s="212">
        <f>(DV$138*INDEX('Term Pricing'!$Y$1083:$Y$1262,MATCH('Project 1'!DV$8,'Term Pricing'!$C$1083:$C$1262,0))*$E266*$F266)+(DV$138*INDEX('Term Pricing'!$Z$1083:$Z$1262,MATCH('Project 1'!DV$8,'Term Pricing'!$C$1083:$C$1262,0))*$E266*(1-$F266))</f>
        <v>0</v>
      </c>
      <c r="DW266" s="212">
        <f>(DW$138*INDEX('Term Pricing'!$Y$1083:$Y$1262,MATCH('Project 1'!DW$8,'Term Pricing'!$C$1083:$C$1262,0))*$E266*$F266)+(DW$138*INDEX('Term Pricing'!$Z$1083:$Z$1262,MATCH('Project 1'!DW$8,'Term Pricing'!$C$1083:$C$1262,0))*$E266*(1-$F266))</f>
        <v>0</v>
      </c>
      <c r="DX266" s="212">
        <f>(DX$138*INDEX('Term Pricing'!$Y$1083:$Y$1262,MATCH('Project 1'!DX$8,'Term Pricing'!$C$1083:$C$1262,0))*$E266*$F266)+(DX$138*INDEX('Term Pricing'!$Z$1083:$Z$1262,MATCH('Project 1'!DX$8,'Term Pricing'!$C$1083:$C$1262,0))*$E266*(1-$F266))</f>
        <v>0</v>
      </c>
      <c r="DY266" s="212">
        <f>(DY$138*INDEX('Term Pricing'!$Y$1083:$Y$1262,MATCH('Project 1'!DY$8,'Term Pricing'!$C$1083:$C$1262,0))*$E266*$F266)+(DY$138*INDEX('Term Pricing'!$Z$1083:$Z$1262,MATCH('Project 1'!DY$8,'Term Pricing'!$C$1083:$C$1262,0))*$E266*(1-$F266))</f>
        <v>0</v>
      </c>
      <c r="DZ266" s="212">
        <f>(DZ$138*INDEX('Term Pricing'!$Y$1083:$Y$1262,MATCH('Project 1'!DZ$8,'Term Pricing'!$C$1083:$C$1262,0))*$E266*$F266)+(DZ$138*INDEX('Term Pricing'!$Z$1083:$Z$1262,MATCH('Project 1'!DZ$8,'Term Pricing'!$C$1083:$C$1262,0))*$E266*(1-$F266))</f>
        <v>0</v>
      </c>
    </row>
    <row r="267" spans="1:130" outlineLevel="1">
      <c r="A267" s="151"/>
      <c r="C267" s="34" t="s">
        <v>263</v>
      </c>
      <c r="E267" s="70">
        <f>Inputs!H187</f>
        <v>0</v>
      </c>
      <c r="F267" s="70">
        <f>Inputs!I187</f>
        <v>0</v>
      </c>
      <c r="G267" s="54" t="s">
        <v>83</v>
      </c>
      <c r="H267" s="279">
        <f>IFERROR(SUM($J267:$DZ267)/(SUM($J$138:$DZ$138)*E267),0)</f>
        <v>0</v>
      </c>
      <c r="I267" s="29"/>
      <c r="J267" s="212">
        <f>(J$138*INDEX('Term Pricing'!$Y$1453:$Y$1632,MATCH('Project 1'!J$8,'Term Pricing'!$C$1453:$C$1632,0))*$E267*$F267)+(J$138*INDEX('Term Pricing'!$Z$1453:$Z$1632,MATCH('Project 1'!J$8,'Term Pricing'!$C$1453:$C$1632,0))*$E267*(1-$F267))</f>
        <v>0</v>
      </c>
      <c r="K267" s="212">
        <f>(K$138*INDEX('Term Pricing'!$Y$1453:$Y$1632,MATCH('Project 1'!K$8,'Term Pricing'!$C$1453:$C$1632,0))*$E267*$F267)+(K$138*INDEX('Term Pricing'!$Z$1453:$Z$1632,MATCH('Project 1'!K$8,'Term Pricing'!$C$1453:$C$1632,0))*$E267*(1-$F267))</f>
        <v>0</v>
      </c>
      <c r="L267" s="212">
        <f>(L$138*INDEX('Term Pricing'!$Y$1453:$Y$1632,MATCH('Project 1'!L$8,'Term Pricing'!$C$1453:$C$1632,0))*$E267*$F267)+(L$138*INDEX('Term Pricing'!$Z$1453:$Z$1632,MATCH('Project 1'!L$8,'Term Pricing'!$C$1453:$C$1632,0))*$E267*(1-$F267))</f>
        <v>0</v>
      </c>
      <c r="M267" s="212">
        <f>(M$138*INDEX('Term Pricing'!$Y$1453:$Y$1632,MATCH('Project 1'!M$8,'Term Pricing'!$C$1453:$C$1632,0))*$E267*$F267)+(M$138*INDEX('Term Pricing'!$Z$1453:$Z$1632,MATCH('Project 1'!M$8,'Term Pricing'!$C$1453:$C$1632,0))*$E267*(1-$F267))</f>
        <v>0</v>
      </c>
      <c r="N267" s="212">
        <f>(N$138*INDEX('Term Pricing'!$Y$1453:$Y$1632,MATCH('Project 1'!N$8,'Term Pricing'!$C$1453:$C$1632,0))*$E267*$F267)+(N$138*INDEX('Term Pricing'!$Z$1453:$Z$1632,MATCH('Project 1'!N$8,'Term Pricing'!$C$1453:$C$1632,0))*$E267*(1-$F267))</f>
        <v>0</v>
      </c>
      <c r="O267" s="212">
        <f>(O$138*INDEX('Term Pricing'!$Y$1453:$Y$1632,MATCH('Project 1'!O$8,'Term Pricing'!$C$1453:$C$1632,0))*$E267*$F267)+(O$138*INDEX('Term Pricing'!$Z$1453:$Z$1632,MATCH('Project 1'!O$8,'Term Pricing'!$C$1453:$C$1632,0))*$E267*(1-$F267))</f>
        <v>0</v>
      </c>
      <c r="P267" s="212">
        <f>(P$138*INDEX('Term Pricing'!$Y$1453:$Y$1632,MATCH('Project 1'!P$8,'Term Pricing'!$C$1453:$C$1632,0))*$E267*$F267)+(P$138*INDEX('Term Pricing'!$Z$1453:$Z$1632,MATCH('Project 1'!P$8,'Term Pricing'!$C$1453:$C$1632,0))*$E267*(1-$F267))</f>
        <v>0</v>
      </c>
      <c r="Q267" s="212">
        <f>(Q$138*INDEX('Term Pricing'!$Y$1453:$Y$1632,MATCH('Project 1'!Q$8,'Term Pricing'!$C$1453:$C$1632,0))*$E267*$F267)+(Q$138*INDEX('Term Pricing'!$Z$1453:$Z$1632,MATCH('Project 1'!Q$8,'Term Pricing'!$C$1453:$C$1632,0))*$E267*(1-$F267))</f>
        <v>0</v>
      </c>
      <c r="R267" s="212">
        <f>(R$138*INDEX('Term Pricing'!$Y$1453:$Y$1632,MATCH('Project 1'!R$8,'Term Pricing'!$C$1453:$C$1632,0))*$E267*$F267)+(R$138*INDEX('Term Pricing'!$Z$1453:$Z$1632,MATCH('Project 1'!R$8,'Term Pricing'!$C$1453:$C$1632,0))*$E267*(1-$F267))</f>
        <v>0</v>
      </c>
      <c r="S267" s="212">
        <f>(S$138*INDEX('Term Pricing'!$Y$1453:$Y$1632,MATCH('Project 1'!S$8,'Term Pricing'!$C$1453:$C$1632,0))*$E267*$F267)+(S$138*INDEX('Term Pricing'!$Z$1453:$Z$1632,MATCH('Project 1'!S$8,'Term Pricing'!$C$1453:$C$1632,0))*$E267*(1-$F267))</f>
        <v>0</v>
      </c>
      <c r="T267" s="212">
        <f>(T$138*INDEX('Term Pricing'!$Y$1453:$Y$1632,MATCH('Project 1'!T$8,'Term Pricing'!$C$1453:$C$1632,0))*$E267*$F267)+(T$138*INDEX('Term Pricing'!$Z$1453:$Z$1632,MATCH('Project 1'!T$8,'Term Pricing'!$C$1453:$C$1632,0))*$E267*(1-$F267))</f>
        <v>0</v>
      </c>
      <c r="U267" s="212">
        <f>(U$138*INDEX('Term Pricing'!$Y$1453:$Y$1632,MATCH('Project 1'!U$8,'Term Pricing'!$C$1453:$C$1632,0))*$E267*$F267)+(U$138*INDEX('Term Pricing'!$Z$1453:$Z$1632,MATCH('Project 1'!U$8,'Term Pricing'!$C$1453:$C$1632,0))*$E267*(1-$F267))</f>
        <v>0</v>
      </c>
      <c r="V267" s="212">
        <f>(V$138*INDEX('Term Pricing'!$Y$1453:$Y$1632,MATCH('Project 1'!V$8,'Term Pricing'!$C$1453:$C$1632,0))*$E267*$F267)+(V$138*INDEX('Term Pricing'!$Z$1453:$Z$1632,MATCH('Project 1'!V$8,'Term Pricing'!$C$1453:$C$1632,0))*$E267*(1-$F267))</f>
        <v>0</v>
      </c>
      <c r="W267" s="212">
        <f>(W$138*INDEX('Term Pricing'!$Y$1453:$Y$1632,MATCH('Project 1'!W$8,'Term Pricing'!$C$1453:$C$1632,0))*$E267*$F267)+(W$138*INDEX('Term Pricing'!$Z$1453:$Z$1632,MATCH('Project 1'!W$8,'Term Pricing'!$C$1453:$C$1632,0))*$E267*(1-$F267))</f>
        <v>0</v>
      </c>
      <c r="X267" s="212">
        <f>(X$138*INDEX('Term Pricing'!$Y$1453:$Y$1632,MATCH('Project 1'!X$8,'Term Pricing'!$C$1453:$C$1632,0))*$E267*$F267)+(X$138*INDEX('Term Pricing'!$Z$1453:$Z$1632,MATCH('Project 1'!X$8,'Term Pricing'!$C$1453:$C$1632,0))*$E267*(1-$F267))</f>
        <v>0</v>
      </c>
      <c r="Y267" s="212">
        <f>(Y$138*INDEX('Term Pricing'!$Y$1453:$Y$1632,MATCH('Project 1'!Y$8,'Term Pricing'!$C$1453:$C$1632,0))*$E267*$F267)+(Y$138*INDEX('Term Pricing'!$Z$1453:$Z$1632,MATCH('Project 1'!Y$8,'Term Pricing'!$C$1453:$C$1632,0))*$E267*(1-$F267))</f>
        <v>0</v>
      </c>
      <c r="Z267" s="212">
        <f>(Z$138*INDEX('Term Pricing'!$Y$1453:$Y$1632,MATCH('Project 1'!Z$8,'Term Pricing'!$C$1453:$C$1632,0))*$E267*$F267)+(Z$138*INDEX('Term Pricing'!$Z$1453:$Z$1632,MATCH('Project 1'!Z$8,'Term Pricing'!$C$1453:$C$1632,0))*$E267*(1-$F267))</f>
        <v>0</v>
      </c>
      <c r="AA267" s="212">
        <f>(AA$138*INDEX('Term Pricing'!$Y$1453:$Y$1632,MATCH('Project 1'!AA$8,'Term Pricing'!$C$1453:$C$1632,0))*$E267*$F267)+(AA$138*INDEX('Term Pricing'!$Z$1453:$Z$1632,MATCH('Project 1'!AA$8,'Term Pricing'!$C$1453:$C$1632,0))*$E267*(1-$F267))</f>
        <v>0</v>
      </c>
      <c r="AB267" s="212">
        <f>(AB$138*INDEX('Term Pricing'!$Y$1453:$Y$1632,MATCH('Project 1'!AB$8,'Term Pricing'!$C$1453:$C$1632,0))*$E267*$F267)+(AB$138*INDEX('Term Pricing'!$Z$1453:$Z$1632,MATCH('Project 1'!AB$8,'Term Pricing'!$C$1453:$C$1632,0))*$E267*(1-$F267))</f>
        <v>0</v>
      </c>
      <c r="AC267" s="212">
        <f>(AC$138*INDEX('Term Pricing'!$Y$1453:$Y$1632,MATCH('Project 1'!AC$8,'Term Pricing'!$C$1453:$C$1632,0))*$E267*$F267)+(AC$138*INDEX('Term Pricing'!$Z$1453:$Z$1632,MATCH('Project 1'!AC$8,'Term Pricing'!$C$1453:$C$1632,0))*$E267*(1-$F267))</f>
        <v>0</v>
      </c>
      <c r="AD267" s="212">
        <f>(AD$138*INDEX('Term Pricing'!$Y$1453:$Y$1632,MATCH('Project 1'!AD$8,'Term Pricing'!$C$1453:$C$1632,0))*$E267*$F267)+(AD$138*INDEX('Term Pricing'!$Z$1453:$Z$1632,MATCH('Project 1'!AD$8,'Term Pricing'!$C$1453:$C$1632,0))*$E267*(1-$F267))</f>
        <v>0</v>
      </c>
      <c r="AE267" s="212">
        <f>(AE$138*INDEX('Term Pricing'!$Y$1453:$Y$1632,MATCH('Project 1'!AE$8,'Term Pricing'!$C$1453:$C$1632,0))*$E267*$F267)+(AE$138*INDEX('Term Pricing'!$Z$1453:$Z$1632,MATCH('Project 1'!AE$8,'Term Pricing'!$C$1453:$C$1632,0))*$E267*(1-$F267))</f>
        <v>0</v>
      </c>
      <c r="AF267" s="212">
        <f>(AF$138*INDEX('Term Pricing'!$Y$1453:$Y$1632,MATCH('Project 1'!AF$8,'Term Pricing'!$C$1453:$C$1632,0))*$E267*$F267)+(AF$138*INDEX('Term Pricing'!$Z$1453:$Z$1632,MATCH('Project 1'!AF$8,'Term Pricing'!$C$1453:$C$1632,0))*$E267*(1-$F267))</f>
        <v>0</v>
      </c>
      <c r="AG267" s="212">
        <f>(AG$138*INDEX('Term Pricing'!$Y$1453:$Y$1632,MATCH('Project 1'!AG$8,'Term Pricing'!$C$1453:$C$1632,0))*$E267*$F267)+(AG$138*INDEX('Term Pricing'!$Z$1453:$Z$1632,MATCH('Project 1'!AG$8,'Term Pricing'!$C$1453:$C$1632,0))*$E267*(1-$F267))</f>
        <v>0</v>
      </c>
      <c r="AH267" s="212">
        <f>(AH$138*INDEX('Term Pricing'!$Y$1453:$Y$1632,MATCH('Project 1'!AH$8,'Term Pricing'!$C$1453:$C$1632,0))*$E267*$F267)+(AH$138*INDEX('Term Pricing'!$Z$1453:$Z$1632,MATCH('Project 1'!AH$8,'Term Pricing'!$C$1453:$C$1632,0))*$E267*(1-$F267))</f>
        <v>0</v>
      </c>
      <c r="AI267" s="212">
        <f>(AI$138*INDEX('Term Pricing'!$Y$1453:$Y$1632,MATCH('Project 1'!AI$8,'Term Pricing'!$C$1453:$C$1632,0))*$E267*$F267)+(AI$138*INDEX('Term Pricing'!$Z$1453:$Z$1632,MATCH('Project 1'!AI$8,'Term Pricing'!$C$1453:$C$1632,0))*$E267*(1-$F267))</f>
        <v>0</v>
      </c>
      <c r="AJ267" s="212">
        <f>(AJ$138*INDEX('Term Pricing'!$Y$1453:$Y$1632,MATCH('Project 1'!AJ$8,'Term Pricing'!$C$1453:$C$1632,0))*$E267*$F267)+(AJ$138*INDEX('Term Pricing'!$Z$1453:$Z$1632,MATCH('Project 1'!AJ$8,'Term Pricing'!$C$1453:$C$1632,0))*$E267*(1-$F267))</f>
        <v>0</v>
      </c>
      <c r="AK267" s="212">
        <f>(AK$138*INDEX('Term Pricing'!$Y$1453:$Y$1632,MATCH('Project 1'!AK$8,'Term Pricing'!$C$1453:$C$1632,0))*$E267*$F267)+(AK$138*INDEX('Term Pricing'!$Z$1453:$Z$1632,MATCH('Project 1'!AK$8,'Term Pricing'!$C$1453:$C$1632,0))*$E267*(1-$F267))</f>
        <v>0</v>
      </c>
      <c r="AL267" s="212">
        <f>(AL$138*INDEX('Term Pricing'!$Y$1453:$Y$1632,MATCH('Project 1'!AL$8,'Term Pricing'!$C$1453:$C$1632,0))*$E267*$F267)+(AL$138*INDEX('Term Pricing'!$Z$1453:$Z$1632,MATCH('Project 1'!AL$8,'Term Pricing'!$C$1453:$C$1632,0))*$E267*(1-$F267))</f>
        <v>0</v>
      </c>
      <c r="AM267" s="212">
        <f>(AM$138*INDEX('Term Pricing'!$Y$1453:$Y$1632,MATCH('Project 1'!AM$8,'Term Pricing'!$C$1453:$C$1632,0))*$E267*$F267)+(AM$138*INDEX('Term Pricing'!$Z$1453:$Z$1632,MATCH('Project 1'!AM$8,'Term Pricing'!$C$1453:$C$1632,0))*$E267*(1-$F267))</f>
        <v>0</v>
      </c>
      <c r="AN267" s="212">
        <f>(AN$138*INDEX('Term Pricing'!$Y$1453:$Y$1632,MATCH('Project 1'!AN$8,'Term Pricing'!$C$1453:$C$1632,0))*$E267*$F267)+(AN$138*INDEX('Term Pricing'!$Z$1453:$Z$1632,MATCH('Project 1'!AN$8,'Term Pricing'!$C$1453:$C$1632,0))*$E267*(1-$F267))</f>
        <v>0</v>
      </c>
      <c r="AO267" s="212">
        <f>(AO$138*INDEX('Term Pricing'!$Y$1453:$Y$1632,MATCH('Project 1'!AO$8,'Term Pricing'!$C$1453:$C$1632,0))*$E267*$F267)+(AO$138*INDEX('Term Pricing'!$Z$1453:$Z$1632,MATCH('Project 1'!AO$8,'Term Pricing'!$C$1453:$C$1632,0))*$E267*(1-$F267))</f>
        <v>0</v>
      </c>
      <c r="AP267" s="212">
        <f>(AP$138*INDEX('Term Pricing'!$Y$1453:$Y$1632,MATCH('Project 1'!AP$8,'Term Pricing'!$C$1453:$C$1632,0))*$E267*$F267)+(AP$138*INDEX('Term Pricing'!$Z$1453:$Z$1632,MATCH('Project 1'!AP$8,'Term Pricing'!$C$1453:$C$1632,0))*$E267*(1-$F267))</f>
        <v>0</v>
      </c>
      <c r="AQ267" s="212">
        <f>(AQ$138*INDEX('Term Pricing'!$Y$1453:$Y$1632,MATCH('Project 1'!AQ$8,'Term Pricing'!$C$1453:$C$1632,0))*$E267*$F267)+(AQ$138*INDEX('Term Pricing'!$Z$1453:$Z$1632,MATCH('Project 1'!AQ$8,'Term Pricing'!$C$1453:$C$1632,0))*$E267*(1-$F267))</f>
        <v>0</v>
      </c>
      <c r="AR267" s="212">
        <f>(AR$138*INDEX('Term Pricing'!$Y$1453:$Y$1632,MATCH('Project 1'!AR$8,'Term Pricing'!$C$1453:$C$1632,0))*$E267*$F267)+(AR$138*INDEX('Term Pricing'!$Z$1453:$Z$1632,MATCH('Project 1'!AR$8,'Term Pricing'!$C$1453:$C$1632,0))*$E267*(1-$F267))</f>
        <v>0</v>
      </c>
      <c r="AS267" s="212">
        <f>(AS$138*INDEX('Term Pricing'!$Y$1453:$Y$1632,MATCH('Project 1'!AS$8,'Term Pricing'!$C$1453:$C$1632,0))*$E267*$F267)+(AS$138*INDEX('Term Pricing'!$Z$1453:$Z$1632,MATCH('Project 1'!AS$8,'Term Pricing'!$C$1453:$C$1632,0))*$E267*(1-$F267))</f>
        <v>0</v>
      </c>
      <c r="AT267" s="212">
        <f>(AT$138*INDEX('Term Pricing'!$Y$1453:$Y$1632,MATCH('Project 1'!AT$8,'Term Pricing'!$C$1453:$C$1632,0))*$E267*$F267)+(AT$138*INDEX('Term Pricing'!$Z$1453:$Z$1632,MATCH('Project 1'!AT$8,'Term Pricing'!$C$1453:$C$1632,0))*$E267*(1-$F267))</f>
        <v>0</v>
      </c>
      <c r="AU267" s="212">
        <f>(AU$138*INDEX('Term Pricing'!$Y$1453:$Y$1632,MATCH('Project 1'!AU$8,'Term Pricing'!$C$1453:$C$1632,0))*$E267*$F267)+(AU$138*INDEX('Term Pricing'!$Z$1453:$Z$1632,MATCH('Project 1'!AU$8,'Term Pricing'!$C$1453:$C$1632,0))*$E267*(1-$F267))</f>
        <v>0</v>
      </c>
      <c r="AV267" s="212">
        <f>(AV$138*INDEX('Term Pricing'!$Y$1453:$Y$1632,MATCH('Project 1'!AV$8,'Term Pricing'!$C$1453:$C$1632,0))*$E267*$F267)+(AV$138*INDEX('Term Pricing'!$Z$1453:$Z$1632,MATCH('Project 1'!AV$8,'Term Pricing'!$C$1453:$C$1632,0))*$E267*(1-$F267))</f>
        <v>0</v>
      </c>
      <c r="AW267" s="212">
        <f>(AW$138*INDEX('Term Pricing'!$Y$1453:$Y$1632,MATCH('Project 1'!AW$8,'Term Pricing'!$C$1453:$C$1632,0))*$E267*$F267)+(AW$138*INDEX('Term Pricing'!$Z$1453:$Z$1632,MATCH('Project 1'!AW$8,'Term Pricing'!$C$1453:$C$1632,0))*$E267*(1-$F267))</f>
        <v>0</v>
      </c>
      <c r="AX267" s="212">
        <f>(AX$138*INDEX('Term Pricing'!$Y$1453:$Y$1632,MATCH('Project 1'!AX$8,'Term Pricing'!$C$1453:$C$1632,0))*$E267*$F267)+(AX$138*INDEX('Term Pricing'!$Z$1453:$Z$1632,MATCH('Project 1'!AX$8,'Term Pricing'!$C$1453:$C$1632,0))*$E267*(1-$F267))</f>
        <v>0</v>
      </c>
      <c r="AY267" s="212">
        <f>(AY$138*INDEX('Term Pricing'!$Y$1453:$Y$1632,MATCH('Project 1'!AY$8,'Term Pricing'!$C$1453:$C$1632,0))*$E267*$F267)+(AY$138*INDEX('Term Pricing'!$Z$1453:$Z$1632,MATCH('Project 1'!AY$8,'Term Pricing'!$C$1453:$C$1632,0))*$E267*(1-$F267))</f>
        <v>0</v>
      </c>
      <c r="AZ267" s="212">
        <f>(AZ$138*INDEX('Term Pricing'!$Y$1453:$Y$1632,MATCH('Project 1'!AZ$8,'Term Pricing'!$C$1453:$C$1632,0))*$E267*$F267)+(AZ$138*INDEX('Term Pricing'!$Z$1453:$Z$1632,MATCH('Project 1'!AZ$8,'Term Pricing'!$C$1453:$C$1632,0))*$E267*(1-$F267))</f>
        <v>0</v>
      </c>
      <c r="BA267" s="212">
        <f>(BA$138*INDEX('Term Pricing'!$Y$1453:$Y$1632,MATCH('Project 1'!BA$8,'Term Pricing'!$C$1453:$C$1632,0))*$E267*$F267)+(BA$138*INDEX('Term Pricing'!$Z$1453:$Z$1632,MATCH('Project 1'!BA$8,'Term Pricing'!$C$1453:$C$1632,0))*$E267*(1-$F267))</f>
        <v>0</v>
      </c>
      <c r="BB267" s="212">
        <f>(BB$138*INDEX('Term Pricing'!$Y$1453:$Y$1632,MATCH('Project 1'!BB$8,'Term Pricing'!$C$1453:$C$1632,0))*$E267*$F267)+(BB$138*INDEX('Term Pricing'!$Z$1453:$Z$1632,MATCH('Project 1'!BB$8,'Term Pricing'!$C$1453:$C$1632,0))*$E267*(1-$F267))</f>
        <v>0</v>
      </c>
      <c r="BC267" s="212">
        <f>(BC$138*INDEX('Term Pricing'!$Y$1453:$Y$1632,MATCH('Project 1'!BC$8,'Term Pricing'!$C$1453:$C$1632,0))*$E267*$F267)+(BC$138*INDEX('Term Pricing'!$Z$1453:$Z$1632,MATCH('Project 1'!BC$8,'Term Pricing'!$C$1453:$C$1632,0))*$E267*(1-$F267))</f>
        <v>0</v>
      </c>
      <c r="BD267" s="212">
        <f>(BD$138*INDEX('Term Pricing'!$Y$1453:$Y$1632,MATCH('Project 1'!BD$8,'Term Pricing'!$C$1453:$C$1632,0))*$E267*$F267)+(BD$138*INDEX('Term Pricing'!$Z$1453:$Z$1632,MATCH('Project 1'!BD$8,'Term Pricing'!$C$1453:$C$1632,0))*$E267*(1-$F267))</f>
        <v>0</v>
      </c>
      <c r="BE267" s="212">
        <f>(BE$138*INDEX('Term Pricing'!$Y$1453:$Y$1632,MATCH('Project 1'!BE$8,'Term Pricing'!$C$1453:$C$1632,0))*$E267*$F267)+(BE$138*INDEX('Term Pricing'!$Z$1453:$Z$1632,MATCH('Project 1'!BE$8,'Term Pricing'!$C$1453:$C$1632,0))*$E267*(1-$F267))</f>
        <v>0</v>
      </c>
      <c r="BF267" s="212">
        <f>(BF$138*INDEX('Term Pricing'!$Y$1453:$Y$1632,MATCH('Project 1'!BF$8,'Term Pricing'!$C$1453:$C$1632,0))*$E267*$F267)+(BF$138*INDEX('Term Pricing'!$Z$1453:$Z$1632,MATCH('Project 1'!BF$8,'Term Pricing'!$C$1453:$C$1632,0))*$E267*(1-$F267))</f>
        <v>0</v>
      </c>
      <c r="BG267" s="212">
        <f>(BG$138*INDEX('Term Pricing'!$Y$1453:$Y$1632,MATCH('Project 1'!BG$8,'Term Pricing'!$C$1453:$C$1632,0))*$E267*$F267)+(BG$138*INDEX('Term Pricing'!$Z$1453:$Z$1632,MATCH('Project 1'!BG$8,'Term Pricing'!$C$1453:$C$1632,0))*$E267*(1-$F267))</f>
        <v>0</v>
      </c>
      <c r="BH267" s="212">
        <f>(BH$138*INDEX('Term Pricing'!$Y$1453:$Y$1632,MATCH('Project 1'!BH$8,'Term Pricing'!$C$1453:$C$1632,0))*$E267*$F267)+(BH$138*INDEX('Term Pricing'!$Z$1453:$Z$1632,MATCH('Project 1'!BH$8,'Term Pricing'!$C$1453:$C$1632,0))*$E267*(1-$F267))</f>
        <v>0</v>
      </c>
      <c r="BI267" s="212">
        <f>(BI$138*INDEX('Term Pricing'!$Y$1453:$Y$1632,MATCH('Project 1'!BI$8,'Term Pricing'!$C$1453:$C$1632,0))*$E267*$F267)+(BI$138*INDEX('Term Pricing'!$Z$1453:$Z$1632,MATCH('Project 1'!BI$8,'Term Pricing'!$C$1453:$C$1632,0))*$E267*(1-$F267))</f>
        <v>0</v>
      </c>
      <c r="BJ267" s="212">
        <f>(BJ$138*INDEX('Term Pricing'!$Y$1453:$Y$1632,MATCH('Project 1'!BJ$8,'Term Pricing'!$C$1453:$C$1632,0))*$E267*$F267)+(BJ$138*INDEX('Term Pricing'!$Z$1453:$Z$1632,MATCH('Project 1'!BJ$8,'Term Pricing'!$C$1453:$C$1632,0))*$E267*(1-$F267))</f>
        <v>0</v>
      </c>
      <c r="BK267" s="212">
        <f>(BK$138*INDEX('Term Pricing'!$Y$1453:$Y$1632,MATCH('Project 1'!BK$8,'Term Pricing'!$C$1453:$C$1632,0))*$E267*$F267)+(BK$138*INDEX('Term Pricing'!$Z$1453:$Z$1632,MATCH('Project 1'!BK$8,'Term Pricing'!$C$1453:$C$1632,0))*$E267*(1-$F267))</f>
        <v>0</v>
      </c>
      <c r="BL267" s="212">
        <f>(BL$138*INDEX('Term Pricing'!$Y$1453:$Y$1632,MATCH('Project 1'!BL$8,'Term Pricing'!$C$1453:$C$1632,0))*$E267*$F267)+(BL$138*INDEX('Term Pricing'!$Z$1453:$Z$1632,MATCH('Project 1'!BL$8,'Term Pricing'!$C$1453:$C$1632,0))*$E267*(1-$F267))</f>
        <v>0</v>
      </c>
      <c r="BM267" s="212">
        <f>(BM$138*INDEX('Term Pricing'!$Y$1453:$Y$1632,MATCH('Project 1'!BM$8,'Term Pricing'!$C$1453:$C$1632,0))*$E267*$F267)+(BM$138*INDEX('Term Pricing'!$Z$1453:$Z$1632,MATCH('Project 1'!BM$8,'Term Pricing'!$C$1453:$C$1632,0))*$E267*(1-$F267))</f>
        <v>0</v>
      </c>
      <c r="BN267" s="212">
        <f>(BN$138*INDEX('Term Pricing'!$Y$1453:$Y$1632,MATCH('Project 1'!BN$8,'Term Pricing'!$C$1453:$C$1632,0))*$E267*$F267)+(BN$138*INDEX('Term Pricing'!$Z$1453:$Z$1632,MATCH('Project 1'!BN$8,'Term Pricing'!$C$1453:$C$1632,0))*$E267*(1-$F267))</f>
        <v>0</v>
      </c>
      <c r="BO267" s="212">
        <f>(BO$138*INDEX('Term Pricing'!$Y$1453:$Y$1632,MATCH('Project 1'!BO$8,'Term Pricing'!$C$1453:$C$1632,0))*$E267*$F267)+(BO$138*INDEX('Term Pricing'!$Z$1453:$Z$1632,MATCH('Project 1'!BO$8,'Term Pricing'!$C$1453:$C$1632,0))*$E267*(1-$F267))</f>
        <v>0</v>
      </c>
      <c r="BP267" s="212">
        <f>(BP$138*INDEX('Term Pricing'!$Y$1453:$Y$1632,MATCH('Project 1'!BP$8,'Term Pricing'!$C$1453:$C$1632,0))*$E267*$F267)+(BP$138*INDEX('Term Pricing'!$Z$1453:$Z$1632,MATCH('Project 1'!BP$8,'Term Pricing'!$C$1453:$C$1632,0))*$E267*(1-$F267))</f>
        <v>0</v>
      </c>
      <c r="BQ267" s="212">
        <f>(BQ$138*INDEX('Term Pricing'!$Y$1453:$Y$1632,MATCH('Project 1'!BQ$8,'Term Pricing'!$C$1453:$C$1632,0))*$E267*$F267)+(BQ$138*INDEX('Term Pricing'!$Z$1453:$Z$1632,MATCH('Project 1'!BQ$8,'Term Pricing'!$C$1453:$C$1632,0))*$E267*(1-$F267))</f>
        <v>0</v>
      </c>
      <c r="BR267" s="212">
        <f>(BR$138*INDEX('Term Pricing'!$Y$1453:$Y$1632,MATCH('Project 1'!BR$8,'Term Pricing'!$C$1453:$C$1632,0))*$E267*$F267)+(BR$138*INDEX('Term Pricing'!$Z$1453:$Z$1632,MATCH('Project 1'!BR$8,'Term Pricing'!$C$1453:$C$1632,0))*$E267*(1-$F267))</f>
        <v>0</v>
      </c>
      <c r="BS267" s="212">
        <f>(BS$138*INDEX('Term Pricing'!$Y$1453:$Y$1632,MATCH('Project 1'!BS$8,'Term Pricing'!$C$1453:$C$1632,0))*$E267*$F267)+(BS$138*INDEX('Term Pricing'!$Z$1453:$Z$1632,MATCH('Project 1'!BS$8,'Term Pricing'!$C$1453:$C$1632,0))*$E267*(1-$F267))</f>
        <v>0</v>
      </c>
      <c r="BT267" s="212">
        <f>(BT$138*INDEX('Term Pricing'!$Y$1453:$Y$1632,MATCH('Project 1'!BT$8,'Term Pricing'!$C$1453:$C$1632,0))*$E267*$F267)+(BT$138*INDEX('Term Pricing'!$Z$1453:$Z$1632,MATCH('Project 1'!BT$8,'Term Pricing'!$C$1453:$C$1632,0))*$E267*(1-$F267))</f>
        <v>0</v>
      </c>
      <c r="BU267" s="212">
        <f>(BU$138*INDEX('Term Pricing'!$Y$1453:$Y$1632,MATCH('Project 1'!BU$8,'Term Pricing'!$C$1453:$C$1632,0))*$E267*$F267)+(BU$138*INDEX('Term Pricing'!$Z$1453:$Z$1632,MATCH('Project 1'!BU$8,'Term Pricing'!$C$1453:$C$1632,0))*$E267*(1-$F267))</f>
        <v>0</v>
      </c>
      <c r="BV267" s="212">
        <f>(BV$138*INDEX('Term Pricing'!$Y$1453:$Y$1632,MATCH('Project 1'!BV$8,'Term Pricing'!$C$1453:$C$1632,0))*$E267*$F267)+(BV$138*INDEX('Term Pricing'!$Z$1453:$Z$1632,MATCH('Project 1'!BV$8,'Term Pricing'!$C$1453:$C$1632,0))*$E267*(1-$F267))</f>
        <v>0</v>
      </c>
      <c r="BW267" s="212">
        <f>(BW$138*INDEX('Term Pricing'!$Y$1453:$Y$1632,MATCH('Project 1'!BW$8,'Term Pricing'!$C$1453:$C$1632,0))*$E267*$F267)+(BW$138*INDEX('Term Pricing'!$Z$1453:$Z$1632,MATCH('Project 1'!BW$8,'Term Pricing'!$C$1453:$C$1632,0))*$E267*(1-$F267))</f>
        <v>0</v>
      </c>
      <c r="BX267" s="212">
        <f>(BX$138*INDEX('Term Pricing'!$Y$1453:$Y$1632,MATCH('Project 1'!BX$8,'Term Pricing'!$C$1453:$C$1632,0))*$E267*$F267)+(BX$138*INDEX('Term Pricing'!$Z$1453:$Z$1632,MATCH('Project 1'!BX$8,'Term Pricing'!$C$1453:$C$1632,0))*$E267*(1-$F267))</f>
        <v>0</v>
      </c>
      <c r="BY267" s="212">
        <f>(BY$138*INDEX('Term Pricing'!$Y$1453:$Y$1632,MATCH('Project 1'!BY$8,'Term Pricing'!$C$1453:$C$1632,0))*$E267*$F267)+(BY$138*INDEX('Term Pricing'!$Z$1453:$Z$1632,MATCH('Project 1'!BY$8,'Term Pricing'!$C$1453:$C$1632,0))*$E267*(1-$F267))</f>
        <v>0</v>
      </c>
      <c r="BZ267" s="212">
        <f>(BZ$138*INDEX('Term Pricing'!$Y$1453:$Y$1632,MATCH('Project 1'!BZ$8,'Term Pricing'!$C$1453:$C$1632,0))*$E267*$F267)+(BZ$138*INDEX('Term Pricing'!$Z$1453:$Z$1632,MATCH('Project 1'!BZ$8,'Term Pricing'!$C$1453:$C$1632,0))*$E267*(1-$F267))</f>
        <v>0</v>
      </c>
      <c r="CA267" s="212">
        <f>(CA$138*INDEX('Term Pricing'!$Y$1453:$Y$1632,MATCH('Project 1'!CA$8,'Term Pricing'!$C$1453:$C$1632,0))*$E267*$F267)+(CA$138*INDEX('Term Pricing'!$Z$1453:$Z$1632,MATCH('Project 1'!CA$8,'Term Pricing'!$C$1453:$C$1632,0))*$E267*(1-$F267))</f>
        <v>0</v>
      </c>
      <c r="CB267" s="212">
        <f>(CB$138*INDEX('Term Pricing'!$Y$1453:$Y$1632,MATCH('Project 1'!CB$8,'Term Pricing'!$C$1453:$C$1632,0))*$E267*$F267)+(CB$138*INDEX('Term Pricing'!$Z$1453:$Z$1632,MATCH('Project 1'!CB$8,'Term Pricing'!$C$1453:$C$1632,0))*$E267*(1-$F267))</f>
        <v>0</v>
      </c>
      <c r="CC267" s="212">
        <f>(CC$138*INDEX('Term Pricing'!$Y$1453:$Y$1632,MATCH('Project 1'!CC$8,'Term Pricing'!$C$1453:$C$1632,0))*$E267*$F267)+(CC$138*INDEX('Term Pricing'!$Z$1453:$Z$1632,MATCH('Project 1'!CC$8,'Term Pricing'!$C$1453:$C$1632,0))*$E267*(1-$F267))</f>
        <v>0</v>
      </c>
      <c r="CD267" s="212">
        <f>(CD$138*INDEX('Term Pricing'!$Y$1453:$Y$1632,MATCH('Project 1'!CD$8,'Term Pricing'!$C$1453:$C$1632,0))*$E267*$F267)+(CD$138*INDEX('Term Pricing'!$Z$1453:$Z$1632,MATCH('Project 1'!CD$8,'Term Pricing'!$C$1453:$C$1632,0))*$E267*(1-$F267))</f>
        <v>0</v>
      </c>
      <c r="CE267" s="212">
        <f>(CE$138*INDEX('Term Pricing'!$Y$1453:$Y$1632,MATCH('Project 1'!CE$8,'Term Pricing'!$C$1453:$C$1632,0))*$E267*$F267)+(CE$138*INDEX('Term Pricing'!$Z$1453:$Z$1632,MATCH('Project 1'!CE$8,'Term Pricing'!$C$1453:$C$1632,0))*$E267*(1-$F267))</f>
        <v>0</v>
      </c>
      <c r="CF267" s="212">
        <f>(CF$138*INDEX('Term Pricing'!$Y$1453:$Y$1632,MATCH('Project 1'!CF$8,'Term Pricing'!$C$1453:$C$1632,0))*$E267*$F267)+(CF$138*INDEX('Term Pricing'!$Z$1453:$Z$1632,MATCH('Project 1'!CF$8,'Term Pricing'!$C$1453:$C$1632,0))*$E267*(1-$F267))</f>
        <v>0</v>
      </c>
      <c r="CG267" s="212">
        <f>(CG$138*INDEX('Term Pricing'!$Y$1453:$Y$1632,MATCH('Project 1'!CG$8,'Term Pricing'!$C$1453:$C$1632,0))*$E267*$F267)+(CG$138*INDEX('Term Pricing'!$Z$1453:$Z$1632,MATCH('Project 1'!CG$8,'Term Pricing'!$C$1453:$C$1632,0))*$E267*(1-$F267))</f>
        <v>0</v>
      </c>
      <c r="CH267" s="212">
        <f>(CH$138*INDEX('Term Pricing'!$Y$1453:$Y$1632,MATCH('Project 1'!CH$8,'Term Pricing'!$C$1453:$C$1632,0))*$E267*$F267)+(CH$138*INDEX('Term Pricing'!$Z$1453:$Z$1632,MATCH('Project 1'!CH$8,'Term Pricing'!$C$1453:$C$1632,0))*$E267*(1-$F267))</f>
        <v>0</v>
      </c>
      <c r="CI267" s="212">
        <f>(CI$138*INDEX('Term Pricing'!$Y$1453:$Y$1632,MATCH('Project 1'!CI$8,'Term Pricing'!$C$1453:$C$1632,0))*$E267*$F267)+(CI$138*INDEX('Term Pricing'!$Z$1453:$Z$1632,MATCH('Project 1'!CI$8,'Term Pricing'!$C$1453:$C$1632,0))*$E267*(1-$F267))</f>
        <v>0</v>
      </c>
      <c r="CJ267" s="212">
        <f>(CJ$138*INDEX('Term Pricing'!$Y$1453:$Y$1632,MATCH('Project 1'!CJ$8,'Term Pricing'!$C$1453:$C$1632,0))*$E267*$F267)+(CJ$138*INDEX('Term Pricing'!$Z$1453:$Z$1632,MATCH('Project 1'!CJ$8,'Term Pricing'!$C$1453:$C$1632,0))*$E267*(1-$F267))</f>
        <v>0</v>
      </c>
      <c r="CK267" s="212">
        <f>(CK$138*INDEX('Term Pricing'!$Y$1453:$Y$1632,MATCH('Project 1'!CK$8,'Term Pricing'!$C$1453:$C$1632,0))*$E267*$F267)+(CK$138*INDEX('Term Pricing'!$Z$1453:$Z$1632,MATCH('Project 1'!CK$8,'Term Pricing'!$C$1453:$C$1632,0))*$E267*(1-$F267))</f>
        <v>0</v>
      </c>
      <c r="CL267" s="212">
        <f>(CL$138*INDEX('Term Pricing'!$Y$1453:$Y$1632,MATCH('Project 1'!CL$8,'Term Pricing'!$C$1453:$C$1632,0))*$E267*$F267)+(CL$138*INDEX('Term Pricing'!$Z$1453:$Z$1632,MATCH('Project 1'!CL$8,'Term Pricing'!$C$1453:$C$1632,0))*$E267*(1-$F267))</f>
        <v>0</v>
      </c>
      <c r="CM267" s="212">
        <f>(CM$138*INDEX('Term Pricing'!$Y$1453:$Y$1632,MATCH('Project 1'!CM$8,'Term Pricing'!$C$1453:$C$1632,0))*$E267*$F267)+(CM$138*INDEX('Term Pricing'!$Z$1453:$Z$1632,MATCH('Project 1'!CM$8,'Term Pricing'!$C$1453:$C$1632,0))*$E267*(1-$F267))</f>
        <v>0</v>
      </c>
      <c r="CN267" s="212">
        <f>(CN$138*INDEX('Term Pricing'!$Y$1453:$Y$1632,MATCH('Project 1'!CN$8,'Term Pricing'!$C$1453:$C$1632,0))*$E267*$F267)+(CN$138*INDEX('Term Pricing'!$Z$1453:$Z$1632,MATCH('Project 1'!CN$8,'Term Pricing'!$C$1453:$C$1632,0))*$E267*(1-$F267))</f>
        <v>0</v>
      </c>
      <c r="CO267" s="212">
        <f>(CO$138*INDEX('Term Pricing'!$Y$1453:$Y$1632,MATCH('Project 1'!CO$8,'Term Pricing'!$C$1453:$C$1632,0))*$E267*$F267)+(CO$138*INDEX('Term Pricing'!$Z$1453:$Z$1632,MATCH('Project 1'!CO$8,'Term Pricing'!$C$1453:$C$1632,0))*$E267*(1-$F267))</f>
        <v>0</v>
      </c>
      <c r="CP267" s="212">
        <f>(CP$138*INDEX('Term Pricing'!$Y$1453:$Y$1632,MATCH('Project 1'!CP$8,'Term Pricing'!$C$1453:$C$1632,0))*$E267*$F267)+(CP$138*INDEX('Term Pricing'!$Z$1453:$Z$1632,MATCH('Project 1'!CP$8,'Term Pricing'!$C$1453:$C$1632,0))*$E267*(1-$F267))</f>
        <v>0</v>
      </c>
      <c r="CQ267" s="212">
        <f>(CQ$138*INDEX('Term Pricing'!$Y$1453:$Y$1632,MATCH('Project 1'!CQ$8,'Term Pricing'!$C$1453:$C$1632,0))*$E267*$F267)+(CQ$138*INDEX('Term Pricing'!$Z$1453:$Z$1632,MATCH('Project 1'!CQ$8,'Term Pricing'!$C$1453:$C$1632,0))*$E267*(1-$F267))</f>
        <v>0</v>
      </c>
      <c r="CR267" s="212">
        <f>(CR$138*INDEX('Term Pricing'!$Y$1453:$Y$1632,MATCH('Project 1'!CR$8,'Term Pricing'!$C$1453:$C$1632,0))*$E267*$F267)+(CR$138*INDEX('Term Pricing'!$Z$1453:$Z$1632,MATCH('Project 1'!CR$8,'Term Pricing'!$C$1453:$C$1632,0))*$E267*(1-$F267))</f>
        <v>0</v>
      </c>
      <c r="CS267" s="212">
        <f>(CS$138*INDEX('Term Pricing'!$Y$1453:$Y$1632,MATCH('Project 1'!CS$8,'Term Pricing'!$C$1453:$C$1632,0))*$E267*$F267)+(CS$138*INDEX('Term Pricing'!$Z$1453:$Z$1632,MATCH('Project 1'!CS$8,'Term Pricing'!$C$1453:$C$1632,0))*$E267*(1-$F267))</f>
        <v>0</v>
      </c>
      <c r="CT267" s="212">
        <f>(CT$138*INDEX('Term Pricing'!$Y$1453:$Y$1632,MATCH('Project 1'!CT$8,'Term Pricing'!$C$1453:$C$1632,0))*$E267*$F267)+(CT$138*INDEX('Term Pricing'!$Z$1453:$Z$1632,MATCH('Project 1'!CT$8,'Term Pricing'!$C$1453:$C$1632,0))*$E267*(1-$F267))</f>
        <v>0</v>
      </c>
      <c r="CU267" s="212">
        <f>(CU$138*INDEX('Term Pricing'!$Y$1453:$Y$1632,MATCH('Project 1'!CU$8,'Term Pricing'!$C$1453:$C$1632,0))*$E267*$F267)+(CU$138*INDEX('Term Pricing'!$Z$1453:$Z$1632,MATCH('Project 1'!CU$8,'Term Pricing'!$C$1453:$C$1632,0))*$E267*(1-$F267))</f>
        <v>0</v>
      </c>
      <c r="CV267" s="212">
        <f>(CV$138*INDEX('Term Pricing'!$Y$1453:$Y$1632,MATCH('Project 1'!CV$8,'Term Pricing'!$C$1453:$C$1632,0))*$E267*$F267)+(CV$138*INDEX('Term Pricing'!$Z$1453:$Z$1632,MATCH('Project 1'!CV$8,'Term Pricing'!$C$1453:$C$1632,0))*$E267*(1-$F267))</f>
        <v>0</v>
      </c>
      <c r="CW267" s="212">
        <f>(CW$138*INDEX('Term Pricing'!$Y$1453:$Y$1632,MATCH('Project 1'!CW$8,'Term Pricing'!$C$1453:$C$1632,0))*$E267*$F267)+(CW$138*INDEX('Term Pricing'!$Z$1453:$Z$1632,MATCH('Project 1'!CW$8,'Term Pricing'!$C$1453:$C$1632,0))*$E267*(1-$F267))</f>
        <v>0</v>
      </c>
      <c r="CX267" s="212">
        <f>(CX$138*INDEX('Term Pricing'!$Y$1453:$Y$1632,MATCH('Project 1'!CX$8,'Term Pricing'!$C$1453:$C$1632,0))*$E267*$F267)+(CX$138*INDEX('Term Pricing'!$Z$1453:$Z$1632,MATCH('Project 1'!CX$8,'Term Pricing'!$C$1453:$C$1632,0))*$E267*(1-$F267))</f>
        <v>0</v>
      </c>
      <c r="CY267" s="212">
        <f>(CY$138*INDEX('Term Pricing'!$Y$1453:$Y$1632,MATCH('Project 1'!CY$8,'Term Pricing'!$C$1453:$C$1632,0))*$E267*$F267)+(CY$138*INDEX('Term Pricing'!$Z$1453:$Z$1632,MATCH('Project 1'!CY$8,'Term Pricing'!$C$1453:$C$1632,0))*$E267*(1-$F267))</f>
        <v>0</v>
      </c>
      <c r="CZ267" s="212">
        <f>(CZ$138*INDEX('Term Pricing'!$Y$1453:$Y$1632,MATCH('Project 1'!CZ$8,'Term Pricing'!$C$1453:$C$1632,0))*$E267*$F267)+(CZ$138*INDEX('Term Pricing'!$Z$1453:$Z$1632,MATCH('Project 1'!CZ$8,'Term Pricing'!$C$1453:$C$1632,0))*$E267*(1-$F267))</f>
        <v>0</v>
      </c>
      <c r="DA267" s="212">
        <f>(DA$138*INDEX('Term Pricing'!$Y$1453:$Y$1632,MATCH('Project 1'!DA$8,'Term Pricing'!$C$1453:$C$1632,0))*$E267*$F267)+(DA$138*INDEX('Term Pricing'!$Z$1453:$Z$1632,MATCH('Project 1'!DA$8,'Term Pricing'!$C$1453:$C$1632,0))*$E267*(1-$F267))</f>
        <v>0</v>
      </c>
      <c r="DB267" s="212">
        <f>(DB$138*INDEX('Term Pricing'!$Y$1453:$Y$1632,MATCH('Project 1'!DB$8,'Term Pricing'!$C$1453:$C$1632,0))*$E267*$F267)+(DB$138*INDEX('Term Pricing'!$Z$1453:$Z$1632,MATCH('Project 1'!DB$8,'Term Pricing'!$C$1453:$C$1632,0))*$E267*(1-$F267))</f>
        <v>0</v>
      </c>
      <c r="DC267" s="212">
        <f>(DC$138*INDEX('Term Pricing'!$Y$1453:$Y$1632,MATCH('Project 1'!DC$8,'Term Pricing'!$C$1453:$C$1632,0))*$E267*$F267)+(DC$138*INDEX('Term Pricing'!$Z$1453:$Z$1632,MATCH('Project 1'!DC$8,'Term Pricing'!$C$1453:$C$1632,0))*$E267*(1-$F267))</f>
        <v>0</v>
      </c>
      <c r="DD267" s="212">
        <f>(DD$138*INDEX('Term Pricing'!$Y$1453:$Y$1632,MATCH('Project 1'!DD$8,'Term Pricing'!$C$1453:$C$1632,0))*$E267*$F267)+(DD$138*INDEX('Term Pricing'!$Z$1453:$Z$1632,MATCH('Project 1'!DD$8,'Term Pricing'!$C$1453:$C$1632,0))*$E267*(1-$F267))</f>
        <v>0</v>
      </c>
      <c r="DE267" s="212">
        <f>(DE$138*INDEX('Term Pricing'!$Y$1453:$Y$1632,MATCH('Project 1'!DE$8,'Term Pricing'!$C$1453:$C$1632,0))*$E267*$F267)+(DE$138*INDEX('Term Pricing'!$Z$1453:$Z$1632,MATCH('Project 1'!DE$8,'Term Pricing'!$C$1453:$C$1632,0))*$E267*(1-$F267))</f>
        <v>0</v>
      </c>
      <c r="DF267" s="212">
        <f>(DF$138*INDEX('Term Pricing'!$Y$1453:$Y$1632,MATCH('Project 1'!DF$8,'Term Pricing'!$C$1453:$C$1632,0))*$E267*$F267)+(DF$138*INDEX('Term Pricing'!$Z$1453:$Z$1632,MATCH('Project 1'!DF$8,'Term Pricing'!$C$1453:$C$1632,0))*$E267*(1-$F267))</f>
        <v>0</v>
      </c>
      <c r="DG267" s="212">
        <f>(DG$138*INDEX('Term Pricing'!$Y$1453:$Y$1632,MATCH('Project 1'!DG$8,'Term Pricing'!$C$1453:$C$1632,0))*$E267*$F267)+(DG$138*INDEX('Term Pricing'!$Z$1453:$Z$1632,MATCH('Project 1'!DG$8,'Term Pricing'!$C$1453:$C$1632,0))*$E267*(1-$F267))</f>
        <v>0</v>
      </c>
      <c r="DH267" s="212">
        <f>(DH$138*INDEX('Term Pricing'!$Y$1453:$Y$1632,MATCH('Project 1'!DH$8,'Term Pricing'!$C$1453:$C$1632,0))*$E267*$F267)+(DH$138*INDEX('Term Pricing'!$Z$1453:$Z$1632,MATCH('Project 1'!DH$8,'Term Pricing'!$C$1453:$C$1632,0))*$E267*(1-$F267))</f>
        <v>0</v>
      </c>
      <c r="DI267" s="212">
        <f>(DI$138*INDEX('Term Pricing'!$Y$1453:$Y$1632,MATCH('Project 1'!DI$8,'Term Pricing'!$C$1453:$C$1632,0))*$E267*$F267)+(DI$138*INDEX('Term Pricing'!$Z$1453:$Z$1632,MATCH('Project 1'!DI$8,'Term Pricing'!$C$1453:$C$1632,0))*$E267*(1-$F267))</f>
        <v>0</v>
      </c>
      <c r="DJ267" s="212">
        <f>(DJ$138*INDEX('Term Pricing'!$Y$1453:$Y$1632,MATCH('Project 1'!DJ$8,'Term Pricing'!$C$1453:$C$1632,0))*$E267*$F267)+(DJ$138*INDEX('Term Pricing'!$Z$1453:$Z$1632,MATCH('Project 1'!DJ$8,'Term Pricing'!$C$1453:$C$1632,0))*$E267*(1-$F267))</f>
        <v>0</v>
      </c>
      <c r="DK267" s="212">
        <f>(DK$138*INDEX('Term Pricing'!$Y$1453:$Y$1632,MATCH('Project 1'!DK$8,'Term Pricing'!$C$1453:$C$1632,0))*$E267*$F267)+(DK$138*INDEX('Term Pricing'!$Z$1453:$Z$1632,MATCH('Project 1'!DK$8,'Term Pricing'!$C$1453:$C$1632,0))*$E267*(1-$F267))</f>
        <v>0</v>
      </c>
      <c r="DL267" s="212">
        <f>(DL$138*INDEX('Term Pricing'!$Y$1453:$Y$1632,MATCH('Project 1'!DL$8,'Term Pricing'!$C$1453:$C$1632,0))*$E267*$F267)+(DL$138*INDEX('Term Pricing'!$Z$1453:$Z$1632,MATCH('Project 1'!DL$8,'Term Pricing'!$C$1453:$C$1632,0))*$E267*(1-$F267))</f>
        <v>0</v>
      </c>
      <c r="DM267" s="212">
        <f>(DM$138*INDEX('Term Pricing'!$Y$1453:$Y$1632,MATCH('Project 1'!DM$8,'Term Pricing'!$C$1453:$C$1632,0))*$E267*$F267)+(DM$138*INDEX('Term Pricing'!$Z$1453:$Z$1632,MATCH('Project 1'!DM$8,'Term Pricing'!$C$1453:$C$1632,0))*$E267*(1-$F267))</f>
        <v>0</v>
      </c>
      <c r="DN267" s="212">
        <f>(DN$138*INDEX('Term Pricing'!$Y$1453:$Y$1632,MATCH('Project 1'!DN$8,'Term Pricing'!$C$1453:$C$1632,0))*$E267*$F267)+(DN$138*INDEX('Term Pricing'!$Z$1453:$Z$1632,MATCH('Project 1'!DN$8,'Term Pricing'!$C$1453:$C$1632,0))*$E267*(1-$F267))</f>
        <v>0</v>
      </c>
      <c r="DO267" s="212">
        <f>(DO$138*INDEX('Term Pricing'!$Y$1453:$Y$1632,MATCH('Project 1'!DO$8,'Term Pricing'!$C$1453:$C$1632,0))*$E267*$F267)+(DO$138*INDEX('Term Pricing'!$Z$1453:$Z$1632,MATCH('Project 1'!DO$8,'Term Pricing'!$C$1453:$C$1632,0))*$E267*(1-$F267))</f>
        <v>0</v>
      </c>
      <c r="DP267" s="212">
        <f>(DP$138*INDEX('Term Pricing'!$Y$1453:$Y$1632,MATCH('Project 1'!DP$8,'Term Pricing'!$C$1453:$C$1632,0))*$E267*$F267)+(DP$138*INDEX('Term Pricing'!$Z$1453:$Z$1632,MATCH('Project 1'!DP$8,'Term Pricing'!$C$1453:$C$1632,0))*$E267*(1-$F267))</f>
        <v>0</v>
      </c>
      <c r="DQ267" s="212">
        <f>(DQ$138*INDEX('Term Pricing'!$Y$1453:$Y$1632,MATCH('Project 1'!DQ$8,'Term Pricing'!$C$1453:$C$1632,0))*$E267*$F267)+(DQ$138*INDEX('Term Pricing'!$Z$1453:$Z$1632,MATCH('Project 1'!DQ$8,'Term Pricing'!$C$1453:$C$1632,0))*$E267*(1-$F267))</f>
        <v>0</v>
      </c>
      <c r="DR267" s="212">
        <f>(DR$138*INDEX('Term Pricing'!$Y$1453:$Y$1632,MATCH('Project 1'!DR$8,'Term Pricing'!$C$1453:$C$1632,0))*$E267*$F267)+(DR$138*INDEX('Term Pricing'!$Z$1453:$Z$1632,MATCH('Project 1'!DR$8,'Term Pricing'!$C$1453:$C$1632,0))*$E267*(1-$F267))</f>
        <v>0</v>
      </c>
      <c r="DS267" s="212">
        <f>(DS$138*INDEX('Term Pricing'!$Y$1453:$Y$1632,MATCH('Project 1'!DS$8,'Term Pricing'!$C$1453:$C$1632,0))*$E267*$F267)+(DS$138*INDEX('Term Pricing'!$Z$1453:$Z$1632,MATCH('Project 1'!DS$8,'Term Pricing'!$C$1453:$C$1632,0))*$E267*(1-$F267))</f>
        <v>0</v>
      </c>
      <c r="DT267" s="212">
        <f>(DT$138*INDEX('Term Pricing'!$Y$1453:$Y$1632,MATCH('Project 1'!DT$8,'Term Pricing'!$C$1453:$C$1632,0))*$E267*$F267)+(DT$138*INDEX('Term Pricing'!$Z$1453:$Z$1632,MATCH('Project 1'!DT$8,'Term Pricing'!$C$1453:$C$1632,0))*$E267*(1-$F267))</f>
        <v>0</v>
      </c>
      <c r="DU267" s="212">
        <f>(DU$138*INDEX('Term Pricing'!$Y$1453:$Y$1632,MATCH('Project 1'!DU$8,'Term Pricing'!$C$1453:$C$1632,0))*$E267*$F267)+(DU$138*INDEX('Term Pricing'!$Z$1453:$Z$1632,MATCH('Project 1'!DU$8,'Term Pricing'!$C$1453:$C$1632,0))*$E267*(1-$F267))</f>
        <v>0</v>
      </c>
      <c r="DV267" s="212">
        <f>(DV$138*INDEX('Term Pricing'!$Y$1453:$Y$1632,MATCH('Project 1'!DV$8,'Term Pricing'!$C$1453:$C$1632,0))*$E267*$F267)+(DV$138*INDEX('Term Pricing'!$Z$1453:$Z$1632,MATCH('Project 1'!DV$8,'Term Pricing'!$C$1453:$C$1632,0))*$E267*(1-$F267))</f>
        <v>0</v>
      </c>
      <c r="DW267" s="212">
        <f>(DW$138*INDEX('Term Pricing'!$Y$1453:$Y$1632,MATCH('Project 1'!DW$8,'Term Pricing'!$C$1453:$C$1632,0))*$E267*$F267)+(DW$138*INDEX('Term Pricing'!$Z$1453:$Z$1632,MATCH('Project 1'!DW$8,'Term Pricing'!$C$1453:$C$1632,0))*$E267*(1-$F267))</f>
        <v>0</v>
      </c>
      <c r="DX267" s="212">
        <f>(DX$138*INDEX('Term Pricing'!$Y$1453:$Y$1632,MATCH('Project 1'!DX$8,'Term Pricing'!$C$1453:$C$1632,0))*$E267*$F267)+(DX$138*INDEX('Term Pricing'!$Z$1453:$Z$1632,MATCH('Project 1'!DX$8,'Term Pricing'!$C$1453:$C$1632,0))*$E267*(1-$F267))</f>
        <v>0</v>
      </c>
      <c r="DY267" s="212">
        <f>(DY$138*INDEX('Term Pricing'!$Y$1453:$Y$1632,MATCH('Project 1'!DY$8,'Term Pricing'!$C$1453:$C$1632,0))*$E267*$F267)+(DY$138*INDEX('Term Pricing'!$Z$1453:$Z$1632,MATCH('Project 1'!DY$8,'Term Pricing'!$C$1453:$C$1632,0))*$E267*(1-$F267))</f>
        <v>0</v>
      </c>
      <c r="DZ267" s="212">
        <f>(DZ$138*INDEX('Term Pricing'!$Y$1453:$Y$1632,MATCH('Project 1'!DZ$8,'Term Pricing'!$C$1453:$C$1632,0))*$E267*$F267)+(DZ$138*INDEX('Term Pricing'!$Z$1453:$Z$1632,MATCH('Project 1'!DZ$8,'Term Pricing'!$C$1453:$C$1632,0))*$E267*(1-$F267))</f>
        <v>0</v>
      </c>
    </row>
    <row r="268" spans="1:130" outlineLevel="1">
      <c r="A268" s="151"/>
      <c r="C268" s="34" t="s">
        <v>264</v>
      </c>
      <c r="E268" s="70">
        <f>Inputs!H188</f>
        <v>0</v>
      </c>
      <c r="F268" s="70">
        <f>Inputs!I188</f>
        <v>0</v>
      </c>
      <c r="G268" s="54" t="s">
        <v>83</v>
      </c>
      <c r="H268" s="279">
        <f>IFERROR(SUM($J268:$DZ268)/(SUM($J$138:$DZ$138)*E268),0)</f>
        <v>0</v>
      </c>
      <c r="I268" s="29"/>
      <c r="J268" s="212">
        <f>(J$138*INDEX('Term Pricing'!$Y$1453:$Y$1632,MATCH('Project 1'!J$8,'Term Pricing'!$C$1453:$C$1632,0))*$E268*$F268)+(J$138*INDEX('Term Pricing'!$Z$1453:$Z$1632,MATCH('Project 1'!J$8,'Term Pricing'!$C$1453:$C$1632,0))*$E268*(1-$F268))</f>
        <v>0</v>
      </c>
      <c r="K268" s="212">
        <f>(K$138*INDEX('Term Pricing'!$Y$1453:$Y$1632,MATCH('Project 1'!K$8,'Term Pricing'!$C$1453:$C$1632,0))*$E268*$F268)+(K$138*INDEX('Term Pricing'!$Z$1453:$Z$1632,MATCH('Project 1'!K$8,'Term Pricing'!$C$1453:$C$1632,0))*$E268*(1-$F268))</f>
        <v>0</v>
      </c>
      <c r="L268" s="212">
        <f>(L$138*INDEX('Term Pricing'!$Y$1453:$Y$1632,MATCH('Project 1'!L$8,'Term Pricing'!$C$1453:$C$1632,0))*$E268*$F268)+(L$138*INDEX('Term Pricing'!$Z$1453:$Z$1632,MATCH('Project 1'!L$8,'Term Pricing'!$C$1453:$C$1632,0))*$E268*(1-$F268))</f>
        <v>0</v>
      </c>
      <c r="M268" s="212">
        <f>(M$138*INDEX('Term Pricing'!$Y$1453:$Y$1632,MATCH('Project 1'!M$8,'Term Pricing'!$C$1453:$C$1632,0))*$E268*$F268)+(M$138*INDEX('Term Pricing'!$Z$1453:$Z$1632,MATCH('Project 1'!M$8,'Term Pricing'!$C$1453:$C$1632,0))*$E268*(1-$F268))</f>
        <v>0</v>
      </c>
      <c r="N268" s="212">
        <f>(N$138*INDEX('Term Pricing'!$Y$1453:$Y$1632,MATCH('Project 1'!N$8,'Term Pricing'!$C$1453:$C$1632,0))*$E268*$F268)+(N$138*INDEX('Term Pricing'!$Z$1453:$Z$1632,MATCH('Project 1'!N$8,'Term Pricing'!$C$1453:$C$1632,0))*$E268*(1-$F268))</f>
        <v>0</v>
      </c>
      <c r="O268" s="212">
        <f>(O$138*INDEX('Term Pricing'!$Y$1453:$Y$1632,MATCH('Project 1'!O$8,'Term Pricing'!$C$1453:$C$1632,0))*$E268*$F268)+(O$138*INDEX('Term Pricing'!$Z$1453:$Z$1632,MATCH('Project 1'!O$8,'Term Pricing'!$C$1453:$C$1632,0))*$E268*(1-$F268))</f>
        <v>0</v>
      </c>
      <c r="P268" s="212">
        <f>(P$138*INDEX('Term Pricing'!$Y$1453:$Y$1632,MATCH('Project 1'!P$8,'Term Pricing'!$C$1453:$C$1632,0))*$E268*$F268)+(P$138*INDEX('Term Pricing'!$Z$1453:$Z$1632,MATCH('Project 1'!P$8,'Term Pricing'!$C$1453:$C$1632,0))*$E268*(1-$F268))</f>
        <v>0</v>
      </c>
      <c r="Q268" s="212">
        <f>(Q$138*INDEX('Term Pricing'!$Y$1453:$Y$1632,MATCH('Project 1'!Q$8,'Term Pricing'!$C$1453:$C$1632,0))*$E268*$F268)+(Q$138*INDEX('Term Pricing'!$Z$1453:$Z$1632,MATCH('Project 1'!Q$8,'Term Pricing'!$C$1453:$C$1632,0))*$E268*(1-$F268))</f>
        <v>0</v>
      </c>
      <c r="R268" s="212">
        <f>(R$138*INDEX('Term Pricing'!$Y$1453:$Y$1632,MATCH('Project 1'!R$8,'Term Pricing'!$C$1453:$C$1632,0))*$E268*$F268)+(R$138*INDEX('Term Pricing'!$Z$1453:$Z$1632,MATCH('Project 1'!R$8,'Term Pricing'!$C$1453:$C$1632,0))*$E268*(1-$F268))</f>
        <v>0</v>
      </c>
      <c r="S268" s="212">
        <f>(S$138*INDEX('Term Pricing'!$Y$1453:$Y$1632,MATCH('Project 1'!S$8,'Term Pricing'!$C$1453:$C$1632,0))*$E268*$F268)+(S$138*INDEX('Term Pricing'!$Z$1453:$Z$1632,MATCH('Project 1'!S$8,'Term Pricing'!$C$1453:$C$1632,0))*$E268*(1-$F268))</f>
        <v>0</v>
      </c>
      <c r="T268" s="212">
        <f>(T$138*INDEX('Term Pricing'!$Y$1453:$Y$1632,MATCH('Project 1'!T$8,'Term Pricing'!$C$1453:$C$1632,0))*$E268*$F268)+(T$138*INDEX('Term Pricing'!$Z$1453:$Z$1632,MATCH('Project 1'!T$8,'Term Pricing'!$C$1453:$C$1632,0))*$E268*(1-$F268))</f>
        <v>0</v>
      </c>
      <c r="U268" s="212">
        <f>(U$138*INDEX('Term Pricing'!$Y$1453:$Y$1632,MATCH('Project 1'!U$8,'Term Pricing'!$C$1453:$C$1632,0))*$E268*$F268)+(U$138*INDEX('Term Pricing'!$Z$1453:$Z$1632,MATCH('Project 1'!U$8,'Term Pricing'!$C$1453:$C$1632,0))*$E268*(1-$F268))</f>
        <v>0</v>
      </c>
      <c r="V268" s="212">
        <f>(V$138*INDEX('Term Pricing'!$Y$1453:$Y$1632,MATCH('Project 1'!V$8,'Term Pricing'!$C$1453:$C$1632,0))*$E268*$F268)+(V$138*INDEX('Term Pricing'!$Z$1453:$Z$1632,MATCH('Project 1'!V$8,'Term Pricing'!$C$1453:$C$1632,0))*$E268*(1-$F268))</f>
        <v>0</v>
      </c>
      <c r="W268" s="212">
        <f>(W$138*INDEX('Term Pricing'!$Y$1453:$Y$1632,MATCH('Project 1'!W$8,'Term Pricing'!$C$1453:$C$1632,0))*$E268*$F268)+(W$138*INDEX('Term Pricing'!$Z$1453:$Z$1632,MATCH('Project 1'!W$8,'Term Pricing'!$C$1453:$C$1632,0))*$E268*(1-$F268))</f>
        <v>0</v>
      </c>
      <c r="X268" s="212">
        <f>(X$138*INDEX('Term Pricing'!$Y$1453:$Y$1632,MATCH('Project 1'!X$8,'Term Pricing'!$C$1453:$C$1632,0))*$E268*$F268)+(X$138*INDEX('Term Pricing'!$Z$1453:$Z$1632,MATCH('Project 1'!X$8,'Term Pricing'!$C$1453:$C$1632,0))*$E268*(1-$F268))</f>
        <v>0</v>
      </c>
      <c r="Y268" s="212">
        <f>(Y$138*INDEX('Term Pricing'!$Y$1453:$Y$1632,MATCH('Project 1'!Y$8,'Term Pricing'!$C$1453:$C$1632,0))*$E268*$F268)+(Y$138*INDEX('Term Pricing'!$Z$1453:$Z$1632,MATCH('Project 1'!Y$8,'Term Pricing'!$C$1453:$C$1632,0))*$E268*(1-$F268))</f>
        <v>0</v>
      </c>
      <c r="Z268" s="212">
        <f>(Z$138*INDEX('Term Pricing'!$Y$1453:$Y$1632,MATCH('Project 1'!Z$8,'Term Pricing'!$C$1453:$C$1632,0))*$E268*$F268)+(Z$138*INDEX('Term Pricing'!$Z$1453:$Z$1632,MATCH('Project 1'!Z$8,'Term Pricing'!$C$1453:$C$1632,0))*$E268*(1-$F268))</f>
        <v>0</v>
      </c>
      <c r="AA268" s="212">
        <f>(AA$138*INDEX('Term Pricing'!$Y$1453:$Y$1632,MATCH('Project 1'!AA$8,'Term Pricing'!$C$1453:$C$1632,0))*$E268*$F268)+(AA$138*INDEX('Term Pricing'!$Z$1453:$Z$1632,MATCH('Project 1'!AA$8,'Term Pricing'!$C$1453:$C$1632,0))*$E268*(1-$F268))</f>
        <v>0</v>
      </c>
      <c r="AB268" s="212">
        <f>(AB$138*INDEX('Term Pricing'!$Y$1453:$Y$1632,MATCH('Project 1'!AB$8,'Term Pricing'!$C$1453:$C$1632,0))*$E268*$F268)+(AB$138*INDEX('Term Pricing'!$Z$1453:$Z$1632,MATCH('Project 1'!AB$8,'Term Pricing'!$C$1453:$C$1632,0))*$E268*(1-$F268))</f>
        <v>0</v>
      </c>
      <c r="AC268" s="212">
        <f>(AC$138*INDEX('Term Pricing'!$Y$1453:$Y$1632,MATCH('Project 1'!AC$8,'Term Pricing'!$C$1453:$C$1632,0))*$E268*$F268)+(AC$138*INDEX('Term Pricing'!$Z$1453:$Z$1632,MATCH('Project 1'!AC$8,'Term Pricing'!$C$1453:$C$1632,0))*$E268*(1-$F268))</f>
        <v>0</v>
      </c>
      <c r="AD268" s="212">
        <f>(AD$138*INDEX('Term Pricing'!$Y$1453:$Y$1632,MATCH('Project 1'!AD$8,'Term Pricing'!$C$1453:$C$1632,0))*$E268*$F268)+(AD$138*INDEX('Term Pricing'!$Z$1453:$Z$1632,MATCH('Project 1'!AD$8,'Term Pricing'!$C$1453:$C$1632,0))*$E268*(1-$F268))</f>
        <v>0</v>
      </c>
      <c r="AE268" s="212">
        <f>(AE$138*INDEX('Term Pricing'!$Y$1453:$Y$1632,MATCH('Project 1'!AE$8,'Term Pricing'!$C$1453:$C$1632,0))*$E268*$F268)+(AE$138*INDEX('Term Pricing'!$Z$1453:$Z$1632,MATCH('Project 1'!AE$8,'Term Pricing'!$C$1453:$C$1632,0))*$E268*(1-$F268))</f>
        <v>0</v>
      </c>
      <c r="AF268" s="212">
        <f>(AF$138*INDEX('Term Pricing'!$Y$1453:$Y$1632,MATCH('Project 1'!AF$8,'Term Pricing'!$C$1453:$C$1632,0))*$E268*$F268)+(AF$138*INDEX('Term Pricing'!$Z$1453:$Z$1632,MATCH('Project 1'!AF$8,'Term Pricing'!$C$1453:$C$1632,0))*$E268*(1-$F268))</f>
        <v>0</v>
      </c>
      <c r="AG268" s="212">
        <f>(AG$138*INDEX('Term Pricing'!$Y$1453:$Y$1632,MATCH('Project 1'!AG$8,'Term Pricing'!$C$1453:$C$1632,0))*$E268*$F268)+(AG$138*INDEX('Term Pricing'!$Z$1453:$Z$1632,MATCH('Project 1'!AG$8,'Term Pricing'!$C$1453:$C$1632,0))*$E268*(1-$F268))</f>
        <v>0</v>
      </c>
      <c r="AH268" s="212">
        <f>(AH$138*INDEX('Term Pricing'!$Y$1453:$Y$1632,MATCH('Project 1'!AH$8,'Term Pricing'!$C$1453:$C$1632,0))*$E268*$F268)+(AH$138*INDEX('Term Pricing'!$Z$1453:$Z$1632,MATCH('Project 1'!AH$8,'Term Pricing'!$C$1453:$C$1632,0))*$E268*(1-$F268))</f>
        <v>0</v>
      </c>
      <c r="AI268" s="212">
        <f>(AI$138*INDEX('Term Pricing'!$Y$1453:$Y$1632,MATCH('Project 1'!AI$8,'Term Pricing'!$C$1453:$C$1632,0))*$E268*$F268)+(AI$138*INDEX('Term Pricing'!$Z$1453:$Z$1632,MATCH('Project 1'!AI$8,'Term Pricing'!$C$1453:$C$1632,0))*$E268*(1-$F268))</f>
        <v>0</v>
      </c>
      <c r="AJ268" s="212">
        <f>(AJ$138*INDEX('Term Pricing'!$Y$1453:$Y$1632,MATCH('Project 1'!AJ$8,'Term Pricing'!$C$1453:$C$1632,0))*$E268*$F268)+(AJ$138*INDEX('Term Pricing'!$Z$1453:$Z$1632,MATCH('Project 1'!AJ$8,'Term Pricing'!$C$1453:$C$1632,0))*$E268*(1-$F268))</f>
        <v>0</v>
      </c>
      <c r="AK268" s="212">
        <f>(AK$138*INDEX('Term Pricing'!$Y$1453:$Y$1632,MATCH('Project 1'!AK$8,'Term Pricing'!$C$1453:$C$1632,0))*$E268*$F268)+(AK$138*INDEX('Term Pricing'!$Z$1453:$Z$1632,MATCH('Project 1'!AK$8,'Term Pricing'!$C$1453:$C$1632,0))*$E268*(1-$F268))</f>
        <v>0</v>
      </c>
      <c r="AL268" s="212">
        <f>(AL$138*INDEX('Term Pricing'!$Y$1453:$Y$1632,MATCH('Project 1'!AL$8,'Term Pricing'!$C$1453:$C$1632,0))*$E268*$F268)+(AL$138*INDEX('Term Pricing'!$Z$1453:$Z$1632,MATCH('Project 1'!AL$8,'Term Pricing'!$C$1453:$C$1632,0))*$E268*(1-$F268))</f>
        <v>0</v>
      </c>
      <c r="AM268" s="212">
        <f>(AM$138*INDEX('Term Pricing'!$Y$1453:$Y$1632,MATCH('Project 1'!AM$8,'Term Pricing'!$C$1453:$C$1632,0))*$E268*$F268)+(AM$138*INDEX('Term Pricing'!$Z$1453:$Z$1632,MATCH('Project 1'!AM$8,'Term Pricing'!$C$1453:$C$1632,0))*$E268*(1-$F268))</f>
        <v>0</v>
      </c>
      <c r="AN268" s="212">
        <f>(AN$138*INDEX('Term Pricing'!$Y$1453:$Y$1632,MATCH('Project 1'!AN$8,'Term Pricing'!$C$1453:$C$1632,0))*$E268*$F268)+(AN$138*INDEX('Term Pricing'!$Z$1453:$Z$1632,MATCH('Project 1'!AN$8,'Term Pricing'!$C$1453:$C$1632,0))*$E268*(1-$F268))</f>
        <v>0</v>
      </c>
      <c r="AO268" s="212">
        <f>(AO$138*INDEX('Term Pricing'!$Y$1453:$Y$1632,MATCH('Project 1'!AO$8,'Term Pricing'!$C$1453:$C$1632,0))*$E268*$F268)+(AO$138*INDEX('Term Pricing'!$Z$1453:$Z$1632,MATCH('Project 1'!AO$8,'Term Pricing'!$C$1453:$C$1632,0))*$E268*(1-$F268))</f>
        <v>0</v>
      </c>
      <c r="AP268" s="212">
        <f>(AP$138*INDEX('Term Pricing'!$Y$1453:$Y$1632,MATCH('Project 1'!AP$8,'Term Pricing'!$C$1453:$C$1632,0))*$E268*$F268)+(AP$138*INDEX('Term Pricing'!$Z$1453:$Z$1632,MATCH('Project 1'!AP$8,'Term Pricing'!$C$1453:$C$1632,0))*$E268*(1-$F268))</f>
        <v>0</v>
      </c>
      <c r="AQ268" s="212">
        <f>(AQ$138*INDEX('Term Pricing'!$Y$1453:$Y$1632,MATCH('Project 1'!AQ$8,'Term Pricing'!$C$1453:$C$1632,0))*$E268*$F268)+(AQ$138*INDEX('Term Pricing'!$Z$1453:$Z$1632,MATCH('Project 1'!AQ$8,'Term Pricing'!$C$1453:$C$1632,0))*$E268*(1-$F268))</f>
        <v>0</v>
      </c>
      <c r="AR268" s="212">
        <f>(AR$138*INDEX('Term Pricing'!$Y$1453:$Y$1632,MATCH('Project 1'!AR$8,'Term Pricing'!$C$1453:$C$1632,0))*$E268*$F268)+(AR$138*INDEX('Term Pricing'!$Z$1453:$Z$1632,MATCH('Project 1'!AR$8,'Term Pricing'!$C$1453:$C$1632,0))*$E268*(1-$F268))</f>
        <v>0</v>
      </c>
      <c r="AS268" s="212">
        <f>(AS$138*INDEX('Term Pricing'!$Y$1453:$Y$1632,MATCH('Project 1'!AS$8,'Term Pricing'!$C$1453:$C$1632,0))*$E268*$F268)+(AS$138*INDEX('Term Pricing'!$Z$1453:$Z$1632,MATCH('Project 1'!AS$8,'Term Pricing'!$C$1453:$C$1632,0))*$E268*(1-$F268))</f>
        <v>0</v>
      </c>
      <c r="AT268" s="212">
        <f>(AT$138*INDEX('Term Pricing'!$Y$1453:$Y$1632,MATCH('Project 1'!AT$8,'Term Pricing'!$C$1453:$C$1632,0))*$E268*$F268)+(AT$138*INDEX('Term Pricing'!$Z$1453:$Z$1632,MATCH('Project 1'!AT$8,'Term Pricing'!$C$1453:$C$1632,0))*$E268*(1-$F268))</f>
        <v>0</v>
      </c>
      <c r="AU268" s="212">
        <f>(AU$138*INDEX('Term Pricing'!$Y$1453:$Y$1632,MATCH('Project 1'!AU$8,'Term Pricing'!$C$1453:$C$1632,0))*$E268*$F268)+(AU$138*INDEX('Term Pricing'!$Z$1453:$Z$1632,MATCH('Project 1'!AU$8,'Term Pricing'!$C$1453:$C$1632,0))*$E268*(1-$F268))</f>
        <v>0</v>
      </c>
      <c r="AV268" s="212">
        <f>(AV$138*INDEX('Term Pricing'!$Y$1453:$Y$1632,MATCH('Project 1'!AV$8,'Term Pricing'!$C$1453:$C$1632,0))*$E268*$F268)+(AV$138*INDEX('Term Pricing'!$Z$1453:$Z$1632,MATCH('Project 1'!AV$8,'Term Pricing'!$C$1453:$C$1632,0))*$E268*(1-$F268))</f>
        <v>0</v>
      </c>
      <c r="AW268" s="212">
        <f>(AW$138*INDEX('Term Pricing'!$Y$1453:$Y$1632,MATCH('Project 1'!AW$8,'Term Pricing'!$C$1453:$C$1632,0))*$E268*$F268)+(AW$138*INDEX('Term Pricing'!$Z$1453:$Z$1632,MATCH('Project 1'!AW$8,'Term Pricing'!$C$1453:$C$1632,0))*$E268*(1-$F268))</f>
        <v>0</v>
      </c>
      <c r="AX268" s="212">
        <f>(AX$138*INDEX('Term Pricing'!$Y$1453:$Y$1632,MATCH('Project 1'!AX$8,'Term Pricing'!$C$1453:$C$1632,0))*$E268*$F268)+(AX$138*INDEX('Term Pricing'!$Z$1453:$Z$1632,MATCH('Project 1'!AX$8,'Term Pricing'!$C$1453:$C$1632,0))*$E268*(1-$F268))</f>
        <v>0</v>
      </c>
      <c r="AY268" s="212">
        <f>(AY$138*INDEX('Term Pricing'!$Y$1453:$Y$1632,MATCH('Project 1'!AY$8,'Term Pricing'!$C$1453:$C$1632,0))*$E268*$F268)+(AY$138*INDEX('Term Pricing'!$Z$1453:$Z$1632,MATCH('Project 1'!AY$8,'Term Pricing'!$C$1453:$C$1632,0))*$E268*(1-$F268))</f>
        <v>0</v>
      </c>
      <c r="AZ268" s="212">
        <f>(AZ$138*INDEX('Term Pricing'!$Y$1453:$Y$1632,MATCH('Project 1'!AZ$8,'Term Pricing'!$C$1453:$C$1632,0))*$E268*$F268)+(AZ$138*INDEX('Term Pricing'!$Z$1453:$Z$1632,MATCH('Project 1'!AZ$8,'Term Pricing'!$C$1453:$C$1632,0))*$E268*(1-$F268))</f>
        <v>0</v>
      </c>
      <c r="BA268" s="212">
        <f>(BA$138*INDEX('Term Pricing'!$Y$1453:$Y$1632,MATCH('Project 1'!BA$8,'Term Pricing'!$C$1453:$C$1632,0))*$E268*$F268)+(BA$138*INDEX('Term Pricing'!$Z$1453:$Z$1632,MATCH('Project 1'!BA$8,'Term Pricing'!$C$1453:$C$1632,0))*$E268*(1-$F268))</f>
        <v>0</v>
      </c>
      <c r="BB268" s="212">
        <f>(BB$138*INDEX('Term Pricing'!$Y$1453:$Y$1632,MATCH('Project 1'!BB$8,'Term Pricing'!$C$1453:$C$1632,0))*$E268*$F268)+(BB$138*INDEX('Term Pricing'!$Z$1453:$Z$1632,MATCH('Project 1'!BB$8,'Term Pricing'!$C$1453:$C$1632,0))*$E268*(1-$F268))</f>
        <v>0</v>
      </c>
      <c r="BC268" s="212">
        <f>(BC$138*INDEX('Term Pricing'!$Y$1453:$Y$1632,MATCH('Project 1'!BC$8,'Term Pricing'!$C$1453:$C$1632,0))*$E268*$F268)+(BC$138*INDEX('Term Pricing'!$Z$1453:$Z$1632,MATCH('Project 1'!BC$8,'Term Pricing'!$C$1453:$C$1632,0))*$E268*(1-$F268))</f>
        <v>0</v>
      </c>
      <c r="BD268" s="212">
        <f>(BD$138*INDEX('Term Pricing'!$Y$1453:$Y$1632,MATCH('Project 1'!BD$8,'Term Pricing'!$C$1453:$C$1632,0))*$E268*$F268)+(BD$138*INDEX('Term Pricing'!$Z$1453:$Z$1632,MATCH('Project 1'!BD$8,'Term Pricing'!$C$1453:$C$1632,0))*$E268*(1-$F268))</f>
        <v>0</v>
      </c>
      <c r="BE268" s="212">
        <f>(BE$138*INDEX('Term Pricing'!$Y$1453:$Y$1632,MATCH('Project 1'!BE$8,'Term Pricing'!$C$1453:$C$1632,0))*$E268*$F268)+(BE$138*INDEX('Term Pricing'!$Z$1453:$Z$1632,MATCH('Project 1'!BE$8,'Term Pricing'!$C$1453:$C$1632,0))*$E268*(1-$F268))</f>
        <v>0</v>
      </c>
      <c r="BF268" s="212">
        <f>(BF$138*INDEX('Term Pricing'!$Y$1453:$Y$1632,MATCH('Project 1'!BF$8,'Term Pricing'!$C$1453:$C$1632,0))*$E268*$F268)+(BF$138*INDEX('Term Pricing'!$Z$1453:$Z$1632,MATCH('Project 1'!BF$8,'Term Pricing'!$C$1453:$C$1632,0))*$E268*(1-$F268))</f>
        <v>0</v>
      </c>
      <c r="BG268" s="212">
        <f>(BG$138*INDEX('Term Pricing'!$Y$1453:$Y$1632,MATCH('Project 1'!BG$8,'Term Pricing'!$C$1453:$C$1632,0))*$E268*$F268)+(BG$138*INDEX('Term Pricing'!$Z$1453:$Z$1632,MATCH('Project 1'!BG$8,'Term Pricing'!$C$1453:$C$1632,0))*$E268*(1-$F268))</f>
        <v>0</v>
      </c>
      <c r="BH268" s="212">
        <f>(BH$138*INDEX('Term Pricing'!$Y$1453:$Y$1632,MATCH('Project 1'!BH$8,'Term Pricing'!$C$1453:$C$1632,0))*$E268*$F268)+(BH$138*INDEX('Term Pricing'!$Z$1453:$Z$1632,MATCH('Project 1'!BH$8,'Term Pricing'!$C$1453:$C$1632,0))*$E268*(1-$F268))</f>
        <v>0</v>
      </c>
      <c r="BI268" s="212">
        <f>(BI$138*INDEX('Term Pricing'!$Y$1453:$Y$1632,MATCH('Project 1'!BI$8,'Term Pricing'!$C$1453:$C$1632,0))*$E268*$F268)+(BI$138*INDEX('Term Pricing'!$Z$1453:$Z$1632,MATCH('Project 1'!BI$8,'Term Pricing'!$C$1453:$C$1632,0))*$E268*(1-$F268))</f>
        <v>0</v>
      </c>
      <c r="BJ268" s="212">
        <f>(BJ$138*INDEX('Term Pricing'!$Y$1453:$Y$1632,MATCH('Project 1'!BJ$8,'Term Pricing'!$C$1453:$C$1632,0))*$E268*$F268)+(BJ$138*INDEX('Term Pricing'!$Z$1453:$Z$1632,MATCH('Project 1'!BJ$8,'Term Pricing'!$C$1453:$C$1632,0))*$E268*(1-$F268))</f>
        <v>0</v>
      </c>
      <c r="BK268" s="212">
        <f>(BK$138*INDEX('Term Pricing'!$Y$1453:$Y$1632,MATCH('Project 1'!BK$8,'Term Pricing'!$C$1453:$C$1632,0))*$E268*$F268)+(BK$138*INDEX('Term Pricing'!$Z$1453:$Z$1632,MATCH('Project 1'!BK$8,'Term Pricing'!$C$1453:$C$1632,0))*$E268*(1-$F268))</f>
        <v>0</v>
      </c>
      <c r="BL268" s="212">
        <f>(BL$138*INDEX('Term Pricing'!$Y$1453:$Y$1632,MATCH('Project 1'!BL$8,'Term Pricing'!$C$1453:$C$1632,0))*$E268*$F268)+(BL$138*INDEX('Term Pricing'!$Z$1453:$Z$1632,MATCH('Project 1'!BL$8,'Term Pricing'!$C$1453:$C$1632,0))*$E268*(1-$F268))</f>
        <v>0</v>
      </c>
      <c r="BM268" s="212">
        <f>(BM$138*INDEX('Term Pricing'!$Y$1453:$Y$1632,MATCH('Project 1'!BM$8,'Term Pricing'!$C$1453:$C$1632,0))*$E268*$F268)+(BM$138*INDEX('Term Pricing'!$Z$1453:$Z$1632,MATCH('Project 1'!BM$8,'Term Pricing'!$C$1453:$C$1632,0))*$E268*(1-$F268))</f>
        <v>0</v>
      </c>
      <c r="BN268" s="212">
        <f>(BN$138*INDEX('Term Pricing'!$Y$1453:$Y$1632,MATCH('Project 1'!BN$8,'Term Pricing'!$C$1453:$C$1632,0))*$E268*$F268)+(BN$138*INDEX('Term Pricing'!$Z$1453:$Z$1632,MATCH('Project 1'!BN$8,'Term Pricing'!$C$1453:$C$1632,0))*$E268*(1-$F268))</f>
        <v>0</v>
      </c>
      <c r="BO268" s="212">
        <f>(BO$138*INDEX('Term Pricing'!$Y$1453:$Y$1632,MATCH('Project 1'!BO$8,'Term Pricing'!$C$1453:$C$1632,0))*$E268*$F268)+(BO$138*INDEX('Term Pricing'!$Z$1453:$Z$1632,MATCH('Project 1'!BO$8,'Term Pricing'!$C$1453:$C$1632,0))*$E268*(1-$F268))</f>
        <v>0</v>
      </c>
      <c r="BP268" s="212">
        <f>(BP$138*INDEX('Term Pricing'!$Y$1453:$Y$1632,MATCH('Project 1'!BP$8,'Term Pricing'!$C$1453:$C$1632,0))*$E268*$F268)+(BP$138*INDEX('Term Pricing'!$Z$1453:$Z$1632,MATCH('Project 1'!BP$8,'Term Pricing'!$C$1453:$C$1632,0))*$E268*(1-$F268))</f>
        <v>0</v>
      </c>
      <c r="BQ268" s="212">
        <f>(BQ$138*INDEX('Term Pricing'!$Y$1453:$Y$1632,MATCH('Project 1'!BQ$8,'Term Pricing'!$C$1453:$C$1632,0))*$E268*$F268)+(BQ$138*INDEX('Term Pricing'!$Z$1453:$Z$1632,MATCH('Project 1'!BQ$8,'Term Pricing'!$C$1453:$C$1632,0))*$E268*(1-$F268))</f>
        <v>0</v>
      </c>
      <c r="BR268" s="212">
        <f>(BR$138*INDEX('Term Pricing'!$Y$1453:$Y$1632,MATCH('Project 1'!BR$8,'Term Pricing'!$C$1453:$C$1632,0))*$E268*$F268)+(BR$138*INDEX('Term Pricing'!$Z$1453:$Z$1632,MATCH('Project 1'!BR$8,'Term Pricing'!$C$1453:$C$1632,0))*$E268*(1-$F268))</f>
        <v>0</v>
      </c>
      <c r="BS268" s="212">
        <f>(BS$138*INDEX('Term Pricing'!$Y$1453:$Y$1632,MATCH('Project 1'!BS$8,'Term Pricing'!$C$1453:$C$1632,0))*$E268*$F268)+(BS$138*INDEX('Term Pricing'!$Z$1453:$Z$1632,MATCH('Project 1'!BS$8,'Term Pricing'!$C$1453:$C$1632,0))*$E268*(1-$F268))</f>
        <v>0</v>
      </c>
      <c r="BT268" s="212">
        <f>(BT$138*INDEX('Term Pricing'!$Y$1453:$Y$1632,MATCH('Project 1'!BT$8,'Term Pricing'!$C$1453:$C$1632,0))*$E268*$F268)+(BT$138*INDEX('Term Pricing'!$Z$1453:$Z$1632,MATCH('Project 1'!BT$8,'Term Pricing'!$C$1453:$C$1632,0))*$E268*(1-$F268))</f>
        <v>0</v>
      </c>
      <c r="BU268" s="212">
        <f>(BU$138*INDEX('Term Pricing'!$Y$1453:$Y$1632,MATCH('Project 1'!BU$8,'Term Pricing'!$C$1453:$C$1632,0))*$E268*$F268)+(BU$138*INDEX('Term Pricing'!$Z$1453:$Z$1632,MATCH('Project 1'!BU$8,'Term Pricing'!$C$1453:$C$1632,0))*$E268*(1-$F268))</f>
        <v>0</v>
      </c>
      <c r="BV268" s="212">
        <f>(BV$138*INDEX('Term Pricing'!$Y$1453:$Y$1632,MATCH('Project 1'!BV$8,'Term Pricing'!$C$1453:$C$1632,0))*$E268*$F268)+(BV$138*INDEX('Term Pricing'!$Z$1453:$Z$1632,MATCH('Project 1'!BV$8,'Term Pricing'!$C$1453:$C$1632,0))*$E268*(1-$F268))</f>
        <v>0</v>
      </c>
      <c r="BW268" s="212">
        <f>(BW$138*INDEX('Term Pricing'!$Y$1453:$Y$1632,MATCH('Project 1'!BW$8,'Term Pricing'!$C$1453:$C$1632,0))*$E268*$F268)+(BW$138*INDEX('Term Pricing'!$Z$1453:$Z$1632,MATCH('Project 1'!BW$8,'Term Pricing'!$C$1453:$C$1632,0))*$E268*(1-$F268))</f>
        <v>0</v>
      </c>
      <c r="BX268" s="212">
        <f>(BX$138*INDEX('Term Pricing'!$Y$1453:$Y$1632,MATCH('Project 1'!BX$8,'Term Pricing'!$C$1453:$C$1632,0))*$E268*$F268)+(BX$138*INDEX('Term Pricing'!$Z$1453:$Z$1632,MATCH('Project 1'!BX$8,'Term Pricing'!$C$1453:$C$1632,0))*$E268*(1-$F268))</f>
        <v>0</v>
      </c>
      <c r="BY268" s="212">
        <f>(BY$138*INDEX('Term Pricing'!$Y$1453:$Y$1632,MATCH('Project 1'!BY$8,'Term Pricing'!$C$1453:$C$1632,0))*$E268*$F268)+(BY$138*INDEX('Term Pricing'!$Z$1453:$Z$1632,MATCH('Project 1'!BY$8,'Term Pricing'!$C$1453:$C$1632,0))*$E268*(1-$F268))</f>
        <v>0</v>
      </c>
      <c r="BZ268" s="212">
        <f>(BZ$138*INDEX('Term Pricing'!$Y$1453:$Y$1632,MATCH('Project 1'!BZ$8,'Term Pricing'!$C$1453:$C$1632,0))*$E268*$F268)+(BZ$138*INDEX('Term Pricing'!$Z$1453:$Z$1632,MATCH('Project 1'!BZ$8,'Term Pricing'!$C$1453:$C$1632,0))*$E268*(1-$F268))</f>
        <v>0</v>
      </c>
      <c r="CA268" s="212">
        <f>(CA$138*INDEX('Term Pricing'!$Y$1453:$Y$1632,MATCH('Project 1'!CA$8,'Term Pricing'!$C$1453:$C$1632,0))*$E268*$F268)+(CA$138*INDEX('Term Pricing'!$Z$1453:$Z$1632,MATCH('Project 1'!CA$8,'Term Pricing'!$C$1453:$C$1632,0))*$E268*(1-$F268))</f>
        <v>0</v>
      </c>
      <c r="CB268" s="212">
        <f>(CB$138*INDEX('Term Pricing'!$Y$1453:$Y$1632,MATCH('Project 1'!CB$8,'Term Pricing'!$C$1453:$C$1632,0))*$E268*$F268)+(CB$138*INDEX('Term Pricing'!$Z$1453:$Z$1632,MATCH('Project 1'!CB$8,'Term Pricing'!$C$1453:$C$1632,0))*$E268*(1-$F268))</f>
        <v>0</v>
      </c>
      <c r="CC268" s="212">
        <f>(CC$138*INDEX('Term Pricing'!$Y$1453:$Y$1632,MATCH('Project 1'!CC$8,'Term Pricing'!$C$1453:$C$1632,0))*$E268*$F268)+(CC$138*INDEX('Term Pricing'!$Z$1453:$Z$1632,MATCH('Project 1'!CC$8,'Term Pricing'!$C$1453:$C$1632,0))*$E268*(1-$F268))</f>
        <v>0</v>
      </c>
      <c r="CD268" s="212">
        <f>(CD$138*INDEX('Term Pricing'!$Y$1453:$Y$1632,MATCH('Project 1'!CD$8,'Term Pricing'!$C$1453:$C$1632,0))*$E268*$F268)+(CD$138*INDEX('Term Pricing'!$Z$1453:$Z$1632,MATCH('Project 1'!CD$8,'Term Pricing'!$C$1453:$C$1632,0))*$E268*(1-$F268))</f>
        <v>0</v>
      </c>
      <c r="CE268" s="212">
        <f>(CE$138*INDEX('Term Pricing'!$Y$1453:$Y$1632,MATCH('Project 1'!CE$8,'Term Pricing'!$C$1453:$C$1632,0))*$E268*$F268)+(CE$138*INDEX('Term Pricing'!$Z$1453:$Z$1632,MATCH('Project 1'!CE$8,'Term Pricing'!$C$1453:$C$1632,0))*$E268*(1-$F268))</f>
        <v>0</v>
      </c>
      <c r="CF268" s="212">
        <f>(CF$138*INDEX('Term Pricing'!$Y$1453:$Y$1632,MATCH('Project 1'!CF$8,'Term Pricing'!$C$1453:$C$1632,0))*$E268*$F268)+(CF$138*INDEX('Term Pricing'!$Z$1453:$Z$1632,MATCH('Project 1'!CF$8,'Term Pricing'!$C$1453:$C$1632,0))*$E268*(1-$F268))</f>
        <v>0</v>
      </c>
      <c r="CG268" s="212">
        <f>(CG$138*INDEX('Term Pricing'!$Y$1453:$Y$1632,MATCH('Project 1'!CG$8,'Term Pricing'!$C$1453:$C$1632,0))*$E268*$F268)+(CG$138*INDEX('Term Pricing'!$Z$1453:$Z$1632,MATCH('Project 1'!CG$8,'Term Pricing'!$C$1453:$C$1632,0))*$E268*(1-$F268))</f>
        <v>0</v>
      </c>
      <c r="CH268" s="212">
        <f>(CH$138*INDEX('Term Pricing'!$Y$1453:$Y$1632,MATCH('Project 1'!CH$8,'Term Pricing'!$C$1453:$C$1632,0))*$E268*$F268)+(CH$138*INDEX('Term Pricing'!$Z$1453:$Z$1632,MATCH('Project 1'!CH$8,'Term Pricing'!$C$1453:$C$1632,0))*$E268*(1-$F268))</f>
        <v>0</v>
      </c>
      <c r="CI268" s="212">
        <f>(CI$138*INDEX('Term Pricing'!$Y$1453:$Y$1632,MATCH('Project 1'!CI$8,'Term Pricing'!$C$1453:$C$1632,0))*$E268*$F268)+(CI$138*INDEX('Term Pricing'!$Z$1453:$Z$1632,MATCH('Project 1'!CI$8,'Term Pricing'!$C$1453:$C$1632,0))*$E268*(1-$F268))</f>
        <v>0</v>
      </c>
      <c r="CJ268" s="212">
        <f>(CJ$138*INDEX('Term Pricing'!$Y$1453:$Y$1632,MATCH('Project 1'!CJ$8,'Term Pricing'!$C$1453:$C$1632,0))*$E268*$F268)+(CJ$138*INDEX('Term Pricing'!$Z$1453:$Z$1632,MATCH('Project 1'!CJ$8,'Term Pricing'!$C$1453:$C$1632,0))*$E268*(1-$F268))</f>
        <v>0</v>
      </c>
      <c r="CK268" s="212">
        <f>(CK$138*INDEX('Term Pricing'!$Y$1453:$Y$1632,MATCH('Project 1'!CK$8,'Term Pricing'!$C$1453:$C$1632,0))*$E268*$F268)+(CK$138*INDEX('Term Pricing'!$Z$1453:$Z$1632,MATCH('Project 1'!CK$8,'Term Pricing'!$C$1453:$C$1632,0))*$E268*(1-$F268))</f>
        <v>0</v>
      </c>
      <c r="CL268" s="212">
        <f>(CL$138*INDEX('Term Pricing'!$Y$1453:$Y$1632,MATCH('Project 1'!CL$8,'Term Pricing'!$C$1453:$C$1632,0))*$E268*$F268)+(CL$138*INDEX('Term Pricing'!$Z$1453:$Z$1632,MATCH('Project 1'!CL$8,'Term Pricing'!$C$1453:$C$1632,0))*$E268*(1-$F268))</f>
        <v>0</v>
      </c>
      <c r="CM268" s="212">
        <f>(CM$138*INDEX('Term Pricing'!$Y$1453:$Y$1632,MATCH('Project 1'!CM$8,'Term Pricing'!$C$1453:$C$1632,0))*$E268*$F268)+(CM$138*INDEX('Term Pricing'!$Z$1453:$Z$1632,MATCH('Project 1'!CM$8,'Term Pricing'!$C$1453:$C$1632,0))*$E268*(1-$F268))</f>
        <v>0</v>
      </c>
      <c r="CN268" s="212">
        <f>(CN$138*INDEX('Term Pricing'!$Y$1453:$Y$1632,MATCH('Project 1'!CN$8,'Term Pricing'!$C$1453:$C$1632,0))*$E268*$F268)+(CN$138*INDEX('Term Pricing'!$Z$1453:$Z$1632,MATCH('Project 1'!CN$8,'Term Pricing'!$C$1453:$C$1632,0))*$E268*(1-$F268))</f>
        <v>0</v>
      </c>
      <c r="CO268" s="212">
        <f>(CO$138*INDEX('Term Pricing'!$Y$1453:$Y$1632,MATCH('Project 1'!CO$8,'Term Pricing'!$C$1453:$C$1632,0))*$E268*$F268)+(CO$138*INDEX('Term Pricing'!$Z$1453:$Z$1632,MATCH('Project 1'!CO$8,'Term Pricing'!$C$1453:$C$1632,0))*$E268*(1-$F268))</f>
        <v>0</v>
      </c>
      <c r="CP268" s="212">
        <f>(CP$138*INDEX('Term Pricing'!$Y$1453:$Y$1632,MATCH('Project 1'!CP$8,'Term Pricing'!$C$1453:$C$1632,0))*$E268*$F268)+(CP$138*INDEX('Term Pricing'!$Z$1453:$Z$1632,MATCH('Project 1'!CP$8,'Term Pricing'!$C$1453:$C$1632,0))*$E268*(1-$F268))</f>
        <v>0</v>
      </c>
      <c r="CQ268" s="212">
        <f>(CQ$138*INDEX('Term Pricing'!$Y$1453:$Y$1632,MATCH('Project 1'!CQ$8,'Term Pricing'!$C$1453:$C$1632,0))*$E268*$F268)+(CQ$138*INDEX('Term Pricing'!$Z$1453:$Z$1632,MATCH('Project 1'!CQ$8,'Term Pricing'!$C$1453:$C$1632,0))*$E268*(1-$F268))</f>
        <v>0</v>
      </c>
      <c r="CR268" s="212">
        <f>(CR$138*INDEX('Term Pricing'!$Y$1453:$Y$1632,MATCH('Project 1'!CR$8,'Term Pricing'!$C$1453:$C$1632,0))*$E268*$F268)+(CR$138*INDEX('Term Pricing'!$Z$1453:$Z$1632,MATCH('Project 1'!CR$8,'Term Pricing'!$C$1453:$C$1632,0))*$E268*(1-$F268))</f>
        <v>0</v>
      </c>
      <c r="CS268" s="212">
        <f>(CS$138*INDEX('Term Pricing'!$Y$1453:$Y$1632,MATCH('Project 1'!CS$8,'Term Pricing'!$C$1453:$C$1632,0))*$E268*$F268)+(CS$138*INDEX('Term Pricing'!$Z$1453:$Z$1632,MATCH('Project 1'!CS$8,'Term Pricing'!$C$1453:$C$1632,0))*$E268*(1-$F268))</f>
        <v>0</v>
      </c>
      <c r="CT268" s="212">
        <f>(CT$138*INDEX('Term Pricing'!$Y$1453:$Y$1632,MATCH('Project 1'!CT$8,'Term Pricing'!$C$1453:$C$1632,0))*$E268*$F268)+(CT$138*INDEX('Term Pricing'!$Z$1453:$Z$1632,MATCH('Project 1'!CT$8,'Term Pricing'!$C$1453:$C$1632,0))*$E268*(1-$F268))</f>
        <v>0</v>
      </c>
      <c r="CU268" s="212">
        <f>(CU$138*INDEX('Term Pricing'!$Y$1453:$Y$1632,MATCH('Project 1'!CU$8,'Term Pricing'!$C$1453:$C$1632,0))*$E268*$F268)+(CU$138*INDEX('Term Pricing'!$Z$1453:$Z$1632,MATCH('Project 1'!CU$8,'Term Pricing'!$C$1453:$C$1632,0))*$E268*(1-$F268))</f>
        <v>0</v>
      </c>
      <c r="CV268" s="212">
        <f>(CV$138*INDEX('Term Pricing'!$Y$1453:$Y$1632,MATCH('Project 1'!CV$8,'Term Pricing'!$C$1453:$C$1632,0))*$E268*$F268)+(CV$138*INDEX('Term Pricing'!$Z$1453:$Z$1632,MATCH('Project 1'!CV$8,'Term Pricing'!$C$1453:$C$1632,0))*$E268*(1-$F268))</f>
        <v>0</v>
      </c>
      <c r="CW268" s="212">
        <f>(CW$138*INDEX('Term Pricing'!$Y$1453:$Y$1632,MATCH('Project 1'!CW$8,'Term Pricing'!$C$1453:$C$1632,0))*$E268*$F268)+(CW$138*INDEX('Term Pricing'!$Z$1453:$Z$1632,MATCH('Project 1'!CW$8,'Term Pricing'!$C$1453:$C$1632,0))*$E268*(1-$F268))</f>
        <v>0</v>
      </c>
      <c r="CX268" s="212">
        <f>(CX$138*INDEX('Term Pricing'!$Y$1453:$Y$1632,MATCH('Project 1'!CX$8,'Term Pricing'!$C$1453:$C$1632,0))*$E268*$F268)+(CX$138*INDEX('Term Pricing'!$Z$1453:$Z$1632,MATCH('Project 1'!CX$8,'Term Pricing'!$C$1453:$C$1632,0))*$E268*(1-$F268))</f>
        <v>0</v>
      </c>
      <c r="CY268" s="212">
        <f>(CY$138*INDEX('Term Pricing'!$Y$1453:$Y$1632,MATCH('Project 1'!CY$8,'Term Pricing'!$C$1453:$C$1632,0))*$E268*$F268)+(CY$138*INDEX('Term Pricing'!$Z$1453:$Z$1632,MATCH('Project 1'!CY$8,'Term Pricing'!$C$1453:$C$1632,0))*$E268*(1-$F268))</f>
        <v>0</v>
      </c>
      <c r="CZ268" s="212">
        <f>(CZ$138*INDEX('Term Pricing'!$Y$1453:$Y$1632,MATCH('Project 1'!CZ$8,'Term Pricing'!$C$1453:$C$1632,0))*$E268*$F268)+(CZ$138*INDEX('Term Pricing'!$Z$1453:$Z$1632,MATCH('Project 1'!CZ$8,'Term Pricing'!$C$1453:$C$1632,0))*$E268*(1-$F268))</f>
        <v>0</v>
      </c>
      <c r="DA268" s="212">
        <f>(DA$138*INDEX('Term Pricing'!$Y$1453:$Y$1632,MATCH('Project 1'!DA$8,'Term Pricing'!$C$1453:$C$1632,0))*$E268*$F268)+(DA$138*INDEX('Term Pricing'!$Z$1453:$Z$1632,MATCH('Project 1'!DA$8,'Term Pricing'!$C$1453:$C$1632,0))*$E268*(1-$F268))</f>
        <v>0</v>
      </c>
      <c r="DB268" s="212">
        <f>(DB$138*INDEX('Term Pricing'!$Y$1453:$Y$1632,MATCH('Project 1'!DB$8,'Term Pricing'!$C$1453:$C$1632,0))*$E268*$F268)+(DB$138*INDEX('Term Pricing'!$Z$1453:$Z$1632,MATCH('Project 1'!DB$8,'Term Pricing'!$C$1453:$C$1632,0))*$E268*(1-$F268))</f>
        <v>0</v>
      </c>
      <c r="DC268" s="212">
        <f>(DC$138*INDEX('Term Pricing'!$Y$1453:$Y$1632,MATCH('Project 1'!DC$8,'Term Pricing'!$C$1453:$C$1632,0))*$E268*$F268)+(DC$138*INDEX('Term Pricing'!$Z$1453:$Z$1632,MATCH('Project 1'!DC$8,'Term Pricing'!$C$1453:$C$1632,0))*$E268*(1-$F268))</f>
        <v>0</v>
      </c>
      <c r="DD268" s="212">
        <f>(DD$138*INDEX('Term Pricing'!$Y$1453:$Y$1632,MATCH('Project 1'!DD$8,'Term Pricing'!$C$1453:$C$1632,0))*$E268*$F268)+(DD$138*INDEX('Term Pricing'!$Z$1453:$Z$1632,MATCH('Project 1'!DD$8,'Term Pricing'!$C$1453:$C$1632,0))*$E268*(1-$F268))</f>
        <v>0</v>
      </c>
      <c r="DE268" s="212">
        <f>(DE$138*INDEX('Term Pricing'!$Y$1453:$Y$1632,MATCH('Project 1'!DE$8,'Term Pricing'!$C$1453:$C$1632,0))*$E268*$F268)+(DE$138*INDEX('Term Pricing'!$Z$1453:$Z$1632,MATCH('Project 1'!DE$8,'Term Pricing'!$C$1453:$C$1632,0))*$E268*(1-$F268))</f>
        <v>0</v>
      </c>
      <c r="DF268" s="212">
        <f>(DF$138*INDEX('Term Pricing'!$Y$1453:$Y$1632,MATCH('Project 1'!DF$8,'Term Pricing'!$C$1453:$C$1632,0))*$E268*$F268)+(DF$138*INDEX('Term Pricing'!$Z$1453:$Z$1632,MATCH('Project 1'!DF$8,'Term Pricing'!$C$1453:$C$1632,0))*$E268*(1-$F268))</f>
        <v>0</v>
      </c>
      <c r="DG268" s="212">
        <f>(DG$138*INDEX('Term Pricing'!$Y$1453:$Y$1632,MATCH('Project 1'!DG$8,'Term Pricing'!$C$1453:$C$1632,0))*$E268*$F268)+(DG$138*INDEX('Term Pricing'!$Z$1453:$Z$1632,MATCH('Project 1'!DG$8,'Term Pricing'!$C$1453:$C$1632,0))*$E268*(1-$F268))</f>
        <v>0</v>
      </c>
      <c r="DH268" s="212">
        <f>(DH$138*INDEX('Term Pricing'!$Y$1453:$Y$1632,MATCH('Project 1'!DH$8,'Term Pricing'!$C$1453:$C$1632,0))*$E268*$F268)+(DH$138*INDEX('Term Pricing'!$Z$1453:$Z$1632,MATCH('Project 1'!DH$8,'Term Pricing'!$C$1453:$C$1632,0))*$E268*(1-$F268))</f>
        <v>0</v>
      </c>
      <c r="DI268" s="212">
        <f>(DI$138*INDEX('Term Pricing'!$Y$1453:$Y$1632,MATCH('Project 1'!DI$8,'Term Pricing'!$C$1453:$C$1632,0))*$E268*$F268)+(DI$138*INDEX('Term Pricing'!$Z$1453:$Z$1632,MATCH('Project 1'!DI$8,'Term Pricing'!$C$1453:$C$1632,0))*$E268*(1-$F268))</f>
        <v>0</v>
      </c>
      <c r="DJ268" s="212">
        <f>(DJ$138*INDEX('Term Pricing'!$Y$1453:$Y$1632,MATCH('Project 1'!DJ$8,'Term Pricing'!$C$1453:$C$1632,0))*$E268*$F268)+(DJ$138*INDEX('Term Pricing'!$Z$1453:$Z$1632,MATCH('Project 1'!DJ$8,'Term Pricing'!$C$1453:$C$1632,0))*$E268*(1-$F268))</f>
        <v>0</v>
      </c>
      <c r="DK268" s="212">
        <f>(DK$138*INDEX('Term Pricing'!$Y$1453:$Y$1632,MATCH('Project 1'!DK$8,'Term Pricing'!$C$1453:$C$1632,0))*$E268*$F268)+(DK$138*INDEX('Term Pricing'!$Z$1453:$Z$1632,MATCH('Project 1'!DK$8,'Term Pricing'!$C$1453:$C$1632,0))*$E268*(1-$F268))</f>
        <v>0</v>
      </c>
      <c r="DL268" s="212">
        <f>(DL$138*INDEX('Term Pricing'!$Y$1453:$Y$1632,MATCH('Project 1'!DL$8,'Term Pricing'!$C$1453:$C$1632,0))*$E268*$F268)+(DL$138*INDEX('Term Pricing'!$Z$1453:$Z$1632,MATCH('Project 1'!DL$8,'Term Pricing'!$C$1453:$C$1632,0))*$E268*(1-$F268))</f>
        <v>0</v>
      </c>
      <c r="DM268" s="212">
        <f>(DM$138*INDEX('Term Pricing'!$Y$1453:$Y$1632,MATCH('Project 1'!DM$8,'Term Pricing'!$C$1453:$C$1632,0))*$E268*$F268)+(DM$138*INDEX('Term Pricing'!$Z$1453:$Z$1632,MATCH('Project 1'!DM$8,'Term Pricing'!$C$1453:$C$1632,0))*$E268*(1-$F268))</f>
        <v>0</v>
      </c>
      <c r="DN268" s="212">
        <f>(DN$138*INDEX('Term Pricing'!$Y$1453:$Y$1632,MATCH('Project 1'!DN$8,'Term Pricing'!$C$1453:$C$1632,0))*$E268*$F268)+(DN$138*INDEX('Term Pricing'!$Z$1453:$Z$1632,MATCH('Project 1'!DN$8,'Term Pricing'!$C$1453:$C$1632,0))*$E268*(1-$F268))</f>
        <v>0</v>
      </c>
      <c r="DO268" s="212">
        <f>(DO$138*INDEX('Term Pricing'!$Y$1453:$Y$1632,MATCH('Project 1'!DO$8,'Term Pricing'!$C$1453:$C$1632,0))*$E268*$F268)+(DO$138*INDEX('Term Pricing'!$Z$1453:$Z$1632,MATCH('Project 1'!DO$8,'Term Pricing'!$C$1453:$C$1632,0))*$E268*(1-$F268))</f>
        <v>0</v>
      </c>
      <c r="DP268" s="212">
        <f>(DP$138*INDEX('Term Pricing'!$Y$1453:$Y$1632,MATCH('Project 1'!DP$8,'Term Pricing'!$C$1453:$C$1632,0))*$E268*$F268)+(DP$138*INDEX('Term Pricing'!$Z$1453:$Z$1632,MATCH('Project 1'!DP$8,'Term Pricing'!$C$1453:$C$1632,0))*$E268*(1-$F268))</f>
        <v>0</v>
      </c>
      <c r="DQ268" s="212">
        <f>(DQ$138*INDEX('Term Pricing'!$Y$1453:$Y$1632,MATCH('Project 1'!DQ$8,'Term Pricing'!$C$1453:$C$1632,0))*$E268*$F268)+(DQ$138*INDEX('Term Pricing'!$Z$1453:$Z$1632,MATCH('Project 1'!DQ$8,'Term Pricing'!$C$1453:$C$1632,0))*$E268*(1-$F268))</f>
        <v>0</v>
      </c>
      <c r="DR268" s="212">
        <f>(DR$138*INDEX('Term Pricing'!$Y$1453:$Y$1632,MATCH('Project 1'!DR$8,'Term Pricing'!$C$1453:$C$1632,0))*$E268*$F268)+(DR$138*INDEX('Term Pricing'!$Z$1453:$Z$1632,MATCH('Project 1'!DR$8,'Term Pricing'!$C$1453:$C$1632,0))*$E268*(1-$F268))</f>
        <v>0</v>
      </c>
      <c r="DS268" s="212">
        <f>(DS$138*INDEX('Term Pricing'!$Y$1453:$Y$1632,MATCH('Project 1'!DS$8,'Term Pricing'!$C$1453:$C$1632,0))*$E268*$F268)+(DS$138*INDEX('Term Pricing'!$Z$1453:$Z$1632,MATCH('Project 1'!DS$8,'Term Pricing'!$C$1453:$C$1632,0))*$E268*(1-$F268))</f>
        <v>0</v>
      </c>
      <c r="DT268" s="212">
        <f>(DT$138*INDEX('Term Pricing'!$Y$1453:$Y$1632,MATCH('Project 1'!DT$8,'Term Pricing'!$C$1453:$C$1632,0))*$E268*$F268)+(DT$138*INDEX('Term Pricing'!$Z$1453:$Z$1632,MATCH('Project 1'!DT$8,'Term Pricing'!$C$1453:$C$1632,0))*$E268*(1-$F268))</f>
        <v>0</v>
      </c>
      <c r="DU268" s="212">
        <f>(DU$138*INDEX('Term Pricing'!$Y$1453:$Y$1632,MATCH('Project 1'!DU$8,'Term Pricing'!$C$1453:$C$1632,0))*$E268*$F268)+(DU$138*INDEX('Term Pricing'!$Z$1453:$Z$1632,MATCH('Project 1'!DU$8,'Term Pricing'!$C$1453:$C$1632,0))*$E268*(1-$F268))</f>
        <v>0</v>
      </c>
      <c r="DV268" s="212">
        <f>(DV$138*INDEX('Term Pricing'!$Y$1453:$Y$1632,MATCH('Project 1'!DV$8,'Term Pricing'!$C$1453:$C$1632,0))*$E268*$F268)+(DV$138*INDEX('Term Pricing'!$Z$1453:$Z$1632,MATCH('Project 1'!DV$8,'Term Pricing'!$C$1453:$C$1632,0))*$E268*(1-$F268))</f>
        <v>0</v>
      </c>
      <c r="DW268" s="212">
        <f>(DW$138*INDEX('Term Pricing'!$Y$1453:$Y$1632,MATCH('Project 1'!DW$8,'Term Pricing'!$C$1453:$C$1632,0))*$E268*$F268)+(DW$138*INDEX('Term Pricing'!$Z$1453:$Z$1632,MATCH('Project 1'!DW$8,'Term Pricing'!$C$1453:$C$1632,0))*$E268*(1-$F268))</f>
        <v>0</v>
      </c>
      <c r="DX268" s="212">
        <f>(DX$138*INDEX('Term Pricing'!$Y$1453:$Y$1632,MATCH('Project 1'!DX$8,'Term Pricing'!$C$1453:$C$1632,0))*$E268*$F268)+(DX$138*INDEX('Term Pricing'!$Z$1453:$Z$1632,MATCH('Project 1'!DX$8,'Term Pricing'!$C$1453:$C$1632,0))*$E268*(1-$F268))</f>
        <v>0</v>
      </c>
      <c r="DY268" s="212">
        <f>(DY$138*INDEX('Term Pricing'!$Y$1453:$Y$1632,MATCH('Project 1'!DY$8,'Term Pricing'!$C$1453:$C$1632,0))*$E268*$F268)+(DY$138*INDEX('Term Pricing'!$Z$1453:$Z$1632,MATCH('Project 1'!DY$8,'Term Pricing'!$C$1453:$C$1632,0))*$E268*(1-$F268))</f>
        <v>0</v>
      </c>
      <c r="DZ268" s="212">
        <f>(DZ$138*INDEX('Term Pricing'!$Y$1453:$Y$1632,MATCH('Project 1'!DZ$8,'Term Pricing'!$C$1453:$C$1632,0))*$E268*$F268)+(DZ$138*INDEX('Term Pricing'!$Z$1453:$Z$1632,MATCH('Project 1'!DZ$8,'Term Pricing'!$C$1453:$C$1632,0))*$E268*(1-$F268))</f>
        <v>0</v>
      </c>
    </row>
    <row r="269" spans="1:130" ht="13" outlineLevel="1">
      <c r="A269" s="151"/>
      <c r="C269" s="22" t="s">
        <v>72</v>
      </c>
      <c r="E269" s="72">
        <f>SUM(E264:E268)</f>
        <v>0</v>
      </c>
      <c r="F269" s="71"/>
      <c r="G269" s="54" t="s">
        <v>83</v>
      </c>
      <c r="H269" s="278">
        <f>SUM(J269:CA269)</f>
        <v>0</v>
      </c>
      <c r="I269" s="274"/>
      <c r="J269" s="280">
        <f t="shared" ref="J269:AO269" si="417">SUM(J264:J268)</f>
        <v>0</v>
      </c>
      <c r="K269" s="280">
        <f t="shared" si="417"/>
        <v>0</v>
      </c>
      <c r="L269" s="280">
        <f t="shared" si="417"/>
        <v>0</v>
      </c>
      <c r="M269" s="280">
        <f t="shared" si="417"/>
        <v>0</v>
      </c>
      <c r="N269" s="280">
        <f t="shared" si="417"/>
        <v>0</v>
      </c>
      <c r="O269" s="280">
        <f t="shared" si="417"/>
        <v>0</v>
      </c>
      <c r="P269" s="280">
        <f t="shared" si="417"/>
        <v>0</v>
      </c>
      <c r="Q269" s="280">
        <f t="shared" si="417"/>
        <v>0</v>
      </c>
      <c r="R269" s="280">
        <f t="shared" si="417"/>
        <v>0</v>
      </c>
      <c r="S269" s="280">
        <f t="shared" si="417"/>
        <v>0</v>
      </c>
      <c r="T269" s="280">
        <f t="shared" si="417"/>
        <v>0</v>
      </c>
      <c r="U269" s="280">
        <f t="shared" si="417"/>
        <v>0</v>
      </c>
      <c r="V269" s="280">
        <f t="shared" si="417"/>
        <v>0</v>
      </c>
      <c r="W269" s="280">
        <f t="shared" si="417"/>
        <v>0</v>
      </c>
      <c r="X269" s="280">
        <f t="shared" si="417"/>
        <v>0</v>
      </c>
      <c r="Y269" s="280">
        <f t="shared" si="417"/>
        <v>0</v>
      </c>
      <c r="Z269" s="280">
        <f t="shared" si="417"/>
        <v>0</v>
      </c>
      <c r="AA269" s="280">
        <f t="shared" si="417"/>
        <v>0</v>
      </c>
      <c r="AB269" s="280">
        <f t="shared" si="417"/>
        <v>0</v>
      </c>
      <c r="AC269" s="280">
        <f t="shared" si="417"/>
        <v>0</v>
      </c>
      <c r="AD269" s="280">
        <f t="shared" si="417"/>
        <v>0</v>
      </c>
      <c r="AE269" s="280">
        <f t="shared" si="417"/>
        <v>0</v>
      </c>
      <c r="AF269" s="280">
        <f t="shared" si="417"/>
        <v>0</v>
      </c>
      <c r="AG269" s="280">
        <f t="shared" si="417"/>
        <v>0</v>
      </c>
      <c r="AH269" s="280">
        <f t="shared" si="417"/>
        <v>0</v>
      </c>
      <c r="AI269" s="280">
        <f t="shared" si="417"/>
        <v>0</v>
      </c>
      <c r="AJ269" s="280">
        <f t="shared" si="417"/>
        <v>0</v>
      </c>
      <c r="AK269" s="280">
        <f t="shared" si="417"/>
        <v>0</v>
      </c>
      <c r="AL269" s="280">
        <f t="shared" si="417"/>
        <v>0</v>
      </c>
      <c r="AM269" s="280">
        <f t="shared" si="417"/>
        <v>0</v>
      </c>
      <c r="AN269" s="280">
        <f t="shared" si="417"/>
        <v>0</v>
      </c>
      <c r="AO269" s="280">
        <f t="shared" si="417"/>
        <v>0</v>
      </c>
      <c r="AP269" s="280">
        <f t="shared" ref="AP269:BU269" si="418">SUM(AP264:AP268)</f>
        <v>0</v>
      </c>
      <c r="AQ269" s="280">
        <f t="shared" si="418"/>
        <v>0</v>
      </c>
      <c r="AR269" s="280">
        <f t="shared" si="418"/>
        <v>0</v>
      </c>
      <c r="AS269" s="280">
        <f t="shared" si="418"/>
        <v>0</v>
      </c>
      <c r="AT269" s="280">
        <f t="shared" si="418"/>
        <v>0</v>
      </c>
      <c r="AU269" s="280">
        <f t="shared" si="418"/>
        <v>0</v>
      </c>
      <c r="AV269" s="280">
        <f t="shared" si="418"/>
        <v>0</v>
      </c>
      <c r="AW269" s="280">
        <f t="shared" si="418"/>
        <v>0</v>
      </c>
      <c r="AX269" s="280">
        <f t="shared" si="418"/>
        <v>0</v>
      </c>
      <c r="AY269" s="280">
        <f t="shared" si="418"/>
        <v>0</v>
      </c>
      <c r="AZ269" s="280">
        <f t="shared" si="418"/>
        <v>0</v>
      </c>
      <c r="BA269" s="280">
        <f t="shared" si="418"/>
        <v>0</v>
      </c>
      <c r="BB269" s="280">
        <f t="shared" si="418"/>
        <v>0</v>
      </c>
      <c r="BC269" s="280">
        <f t="shared" si="418"/>
        <v>0</v>
      </c>
      <c r="BD269" s="280">
        <f t="shared" si="418"/>
        <v>0</v>
      </c>
      <c r="BE269" s="280">
        <f t="shared" si="418"/>
        <v>0</v>
      </c>
      <c r="BF269" s="280">
        <f t="shared" si="418"/>
        <v>0</v>
      </c>
      <c r="BG269" s="280">
        <f t="shared" si="418"/>
        <v>0</v>
      </c>
      <c r="BH269" s="280">
        <f t="shared" si="418"/>
        <v>0</v>
      </c>
      <c r="BI269" s="280">
        <f t="shared" si="418"/>
        <v>0</v>
      </c>
      <c r="BJ269" s="280">
        <f t="shared" si="418"/>
        <v>0</v>
      </c>
      <c r="BK269" s="280">
        <f t="shared" si="418"/>
        <v>0</v>
      </c>
      <c r="BL269" s="280">
        <f t="shared" si="418"/>
        <v>0</v>
      </c>
      <c r="BM269" s="280">
        <f t="shared" si="418"/>
        <v>0</v>
      </c>
      <c r="BN269" s="280">
        <f t="shared" si="418"/>
        <v>0</v>
      </c>
      <c r="BO269" s="280">
        <f t="shared" si="418"/>
        <v>0</v>
      </c>
      <c r="BP269" s="280">
        <f t="shared" si="418"/>
        <v>0</v>
      </c>
      <c r="BQ269" s="280">
        <f t="shared" si="418"/>
        <v>0</v>
      </c>
      <c r="BR269" s="280">
        <f t="shared" si="418"/>
        <v>0</v>
      </c>
      <c r="BS269" s="280">
        <f t="shared" si="418"/>
        <v>0</v>
      </c>
      <c r="BT269" s="280">
        <f t="shared" si="418"/>
        <v>0</v>
      </c>
      <c r="BU269" s="280">
        <f t="shared" si="418"/>
        <v>0</v>
      </c>
      <c r="BV269" s="280">
        <f t="shared" ref="BV269:CC269" si="419">SUM(BV264:BV268)</f>
        <v>0</v>
      </c>
      <c r="BW269" s="280">
        <f t="shared" si="419"/>
        <v>0</v>
      </c>
      <c r="BX269" s="280">
        <f t="shared" si="419"/>
        <v>0</v>
      </c>
      <c r="BY269" s="280">
        <f t="shared" si="419"/>
        <v>0</v>
      </c>
      <c r="BZ269" s="280">
        <f t="shared" si="419"/>
        <v>0</v>
      </c>
      <c r="CA269" s="280">
        <f t="shared" si="419"/>
        <v>0</v>
      </c>
      <c r="CB269" s="280">
        <f t="shared" si="419"/>
        <v>0</v>
      </c>
      <c r="CC269" s="280">
        <f t="shared" si="419"/>
        <v>0</v>
      </c>
      <c r="CD269" s="280">
        <f t="shared" ref="CD269:DL269" si="420">SUM(CD264:CD268)</f>
        <v>0</v>
      </c>
      <c r="CE269" s="280">
        <f t="shared" si="420"/>
        <v>0</v>
      </c>
      <c r="CF269" s="280">
        <f t="shared" si="420"/>
        <v>0</v>
      </c>
      <c r="CG269" s="280">
        <f t="shared" si="420"/>
        <v>0</v>
      </c>
      <c r="CH269" s="280">
        <f t="shared" si="420"/>
        <v>0</v>
      </c>
      <c r="CI269" s="280">
        <f t="shared" si="420"/>
        <v>0</v>
      </c>
      <c r="CJ269" s="280">
        <f t="shared" si="420"/>
        <v>0</v>
      </c>
      <c r="CK269" s="280">
        <f t="shared" si="420"/>
        <v>0</v>
      </c>
      <c r="CL269" s="280">
        <f t="shared" si="420"/>
        <v>0</v>
      </c>
      <c r="CM269" s="280">
        <f t="shared" si="420"/>
        <v>0</v>
      </c>
      <c r="CN269" s="280">
        <f t="shared" si="420"/>
        <v>0</v>
      </c>
      <c r="CO269" s="280">
        <f t="shared" si="420"/>
        <v>0</v>
      </c>
      <c r="CP269" s="280">
        <f t="shared" si="420"/>
        <v>0</v>
      </c>
      <c r="CQ269" s="280">
        <f t="shared" si="420"/>
        <v>0</v>
      </c>
      <c r="CR269" s="280">
        <f t="shared" si="420"/>
        <v>0</v>
      </c>
      <c r="CS269" s="280">
        <f t="shared" si="420"/>
        <v>0</v>
      </c>
      <c r="CT269" s="280">
        <f t="shared" si="420"/>
        <v>0</v>
      </c>
      <c r="CU269" s="280">
        <f t="shared" si="420"/>
        <v>0</v>
      </c>
      <c r="CV269" s="280">
        <f t="shared" si="420"/>
        <v>0</v>
      </c>
      <c r="CW269" s="280">
        <f t="shared" si="420"/>
        <v>0</v>
      </c>
      <c r="CX269" s="280">
        <f t="shared" si="420"/>
        <v>0</v>
      </c>
      <c r="CY269" s="280">
        <f t="shared" si="420"/>
        <v>0</v>
      </c>
      <c r="CZ269" s="280">
        <f t="shared" si="420"/>
        <v>0</v>
      </c>
      <c r="DA269" s="280">
        <f t="shared" si="420"/>
        <v>0</v>
      </c>
      <c r="DB269" s="280">
        <f t="shared" si="420"/>
        <v>0</v>
      </c>
      <c r="DC269" s="280">
        <f t="shared" si="420"/>
        <v>0</v>
      </c>
      <c r="DD269" s="280">
        <f t="shared" si="420"/>
        <v>0</v>
      </c>
      <c r="DE269" s="280">
        <f t="shared" si="420"/>
        <v>0</v>
      </c>
      <c r="DF269" s="280">
        <f t="shared" si="420"/>
        <v>0</v>
      </c>
      <c r="DG269" s="280">
        <f t="shared" si="420"/>
        <v>0</v>
      </c>
      <c r="DH269" s="280">
        <f t="shared" si="420"/>
        <v>0</v>
      </c>
      <c r="DI269" s="280">
        <f t="shared" si="420"/>
        <v>0</v>
      </c>
      <c r="DJ269" s="280">
        <f t="shared" si="420"/>
        <v>0</v>
      </c>
      <c r="DK269" s="280">
        <f t="shared" si="420"/>
        <v>0</v>
      </c>
      <c r="DL269" s="280">
        <f t="shared" si="420"/>
        <v>0</v>
      </c>
      <c r="DM269" s="280">
        <f t="shared" ref="DM269:DZ269" si="421">SUM(DM264:DM268)</f>
        <v>0</v>
      </c>
      <c r="DN269" s="280">
        <f t="shared" si="421"/>
        <v>0</v>
      </c>
      <c r="DO269" s="280">
        <f t="shared" si="421"/>
        <v>0</v>
      </c>
      <c r="DP269" s="280">
        <f t="shared" si="421"/>
        <v>0</v>
      </c>
      <c r="DQ269" s="280">
        <f t="shared" si="421"/>
        <v>0</v>
      </c>
      <c r="DR269" s="280">
        <f t="shared" si="421"/>
        <v>0</v>
      </c>
      <c r="DS269" s="280">
        <f t="shared" si="421"/>
        <v>0</v>
      </c>
      <c r="DT269" s="280">
        <f t="shared" si="421"/>
        <v>0</v>
      </c>
      <c r="DU269" s="280">
        <f t="shared" si="421"/>
        <v>0</v>
      </c>
      <c r="DV269" s="280">
        <f t="shared" si="421"/>
        <v>0</v>
      </c>
      <c r="DW269" s="280">
        <f t="shared" si="421"/>
        <v>0</v>
      </c>
      <c r="DX269" s="280">
        <f t="shared" si="421"/>
        <v>0</v>
      </c>
      <c r="DY269" s="280">
        <f t="shared" si="421"/>
        <v>0</v>
      </c>
      <c r="DZ269" s="280">
        <f t="shared" si="421"/>
        <v>0</v>
      </c>
    </row>
    <row r="270" spans="1:130" outlineLevel="1">
      <c r="A270" s="151"/>
      <c r="C270" s="22"/>
      <c r="G270" s="54"/>
      <c r="H270" s="264"/>
      <c r="I270" s="29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G270" s="247"/>
      <c r="BH270" s="247"/>
      <c r="BI270" s="247"/>
      <c r="BJ270" s="247"/>
      <c r="BK270" s="247"/>
      <c r="BL270" s="247"/>
      <c r="BM270" s="247"/>
      <c r="BN270" s="247"/>
      <c r="BO270" s="247"/>
      <c r="BP270" s="247"/>
      <c r="BQ270" s="247"/>
      <c r="BR270" s="247"/>
      <c r="BS270" s="247"/>
      <c r="BT270" s="247"/>
      <c r="BU270" s="247"/>
      <c r="BV270" s="247"/>
      <c r="BW270" s="247"/>
      <c r="BX270" s="247"/>
      <c r="BY270" s="247"/>
      <c r="BZ270" s="247"/>
      <c r="CA270" s="247"/>
      <c r="CB270" s="247"/>
      <c r="CC270" s="247"/>
      <c r="CD270" s="247"/>
      <c r="CE270" s="247"/>
      <c r="CF270" s="247"/>
      <c r="CG270" s="247"/>
      <c r="CH270" s="247"/>
      <c r="CI270" s="247"/>
      <c r="CJ270" s="247"/>
      <c r="CK270" s="247"/>
      <c r="CL270" s="247"/>
      <c r="CM270" s="247"/>
      <c r="CN270" s="247"/>
      <c r="CO270" s="247"/>
      <c r="CP270" s="247"/>
      <c r="CQ270" s="247"/>
      <c r="CR270" s="247"/>
      <c r="CS270" s="247"/>
      <c r="CT270" s="247"/>
      <c r="CU270" s="247"/>
      <c r="CV270" s="247"/>
      <c r="CW270" s="247"/>
      <c r="CX270" s="247"/>
      <c r="CY270" s="247"/>
      <c r="CZ270" s="247"/>
      <c r="DA270" s="247"/>
      <c r="DB270" s="247"/>
      <c r="DC270" s="247"/>
      <c r="DD270" s="247"/>
      <c r="DE270" s="247"/>
      <c r="DF270" s="247"/>
      <c r="DG270" s="247"/>
      <c r="DH270" s="247"/>
      <c r="DI270" s="247"/>
      <c r="DJ270" s="247"/>
      <c r="DK270" s="247"/>
      <c r="DL270" s="247"/>
      <c r="DM270" s="247"/>
      <c r="DN270" s="247"/>
      <c r="DO270" s="247"/>
      <c r="DP270" s="247"/>
      <c r="DQ270" s="247"/>
      <c r="DR270" s="247"/>
      <c r="DS270" s="247"/>
      <c r="DT270" s="247"/>
      <c r="DU270" s="247"/>
      <c r="DV270" s="247"/>
      <c r="DW270" s="247"/>
      <c r="DX270" s="247"/>
      <c r="DY270" s="247"/>
      <c r="DZ270" s="247"/>
    </row>
    <row r="271" spans="1:130" outlineLevel="1">
      <c r="A271" s="151"/>
      <c r="H271" s="264"/>
      <c r="I271" s="29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153"/>
      <c r="BN271" s="153"/>
      <c r="BO271" s="153"/>
      <c r="BP271" s="153"/>
      <c r="BQ271" s="153"/>
      <c r="BR271" s="153"/>
      <c r="BS271" s="153"/>
      <c r="BT271" s="153"/>
      <c r="BU271" s="153"/>
      <c r="BV271" s="153"/>
      <c r="BW271" s="153"/>
      <c r="BX271" s="153"/>
      <c r="BY271" s="153"/>
      <c r="BZ271" s="153"/>
      <c r="CA271" s="153"/>
      <c r="CB271" s="153"/>
      <c r="CC271" s="153"/>
      <c r="CD271" s="153"/>
      <c r="CE271" s="153"/>
      <c r="CF271" s="153"/>
      <c r="CG271" s="153"/>
      <c r="CH271" s="153"/>
      <c r="CI271" s="153"/>
      <c r="CJ271" s="153"/>
      <c r="CK271" s="153"/>
      <c r="CL271" s="153"/>
      <c r="CM271" s="153"/>
      <c r="CN271" s="153"/>
      <c r="CO271" s="153"/>
      <c r="CP271" s="153"/>
      <c r="CQ271" s="153"/>
      <c r="CR271" s="153"/>
      <c r="CS271" s="153"/>
      <c r="CT271" s="153"/>
      <c r="CU271" s="153"/>
      <c r="CV271" s="153"/>
      <c r="CW271" s="153"/>
      <c r="CX271" s="153"/>
      <c r="CY271" s="153"/>
      <c r="CZ271" s="153"/>
      <c r="DA271" s="153"/>
      <c r="DB271" s="153"/>
      <c r="DC271" s="153"/>
      <c r="DD271" s="153"/>
      <c r="DE271" s="153"/>
      <c r="DF271" s="153"/>
      <c r="DG271" s="153"/>
      <c r="DH271" s="153"/>
      <c r="DI271" s="153"/>
      <c r="DJ271" s="153"/>
      <c r="DK271" s="153"/>
      <c r="DL271" s="153"/>
      <c r="DM271" s="153"/>
      <c r="DN271" s="153"/>
      <c r="DO271" s="153"/>
      <c r="DP271" s="153"/>
      <c r="DQ271" s="153"/>
      <c r="DR271" s="153"/>
      <c r="DS271" s="153"/>
      <c r="DT271" s="153"/>
      <c r="DU271" s="153"/>
      <c r="DV271" s="153"/>
      <c r="DW271" s="153"/>
      <c r="DX271" s="153"/>
      <c r="DY271" s="153"/>
      <c r="DZ271" s="153"/>
    </row>
    <row r="272" spans="1:130" ht="13">
      <c r="A272" s="151"/>
      <c r="B272" s="33"/>
      <c r="C272" s="46"/>
      <c r="D272" s="16"/>
      <c r="E272" s="16"/>
      <c r="F272" s="16"/>
      <c r="G272" s="16"/>
      <c r="H272" s="15"/>
      <c r="I272" s="16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  <c r="BT272" s="153"/>
      <c r="BU272" s="153"/>
      <c r="BV272" s="153"/>
      <c r="BW272" s="153"/>
      <c r="BX272" s="153"/>
      <c r="BY272" s="153"/>
      <c r="BZ272" s="153"/>
      <c r="CA272" s="153"/>
      <c r="CB272" s="153"/>
      <c r="CC272" s="153"/>
      <c r="CD272" s="153"/>
      <c r="CE272" s="153"/>
      <c r="CF272" s="153"/>
      <c r="CG272" s="153"/>
      <c r="CH272" s="153"/>
      <c r="CI272" s="153"/>
      <c r="CJ272" s="153"/>
      <c r="CK272" s="153"/>
      <c r="CL272" s="153"/>
      <c r="CM272" s="153"/>
      <c r="CN272" s="153"/>
      <c r="CO272" s="153"/>
      <c r="CP272" s="153"/>
      <c r="CQ272" s="153"/>
      <c r="CR272" s="153"/>
      <c r="CS272" s="153"/>
      <c r="CT272" s="153"/>
      <c r="CU272" s="153"/>
      <c r="CV272" s="153"/>
      <c r="CW272" s="153"/>
      <c r="CX272" s="153"/>
      <c r="CY272" s="153"/>
      <c r="CZ272" s="153"/>
      <c r="DA272" s="153"/>
      <c r="DB272" s="153"/>
      <c r="DC272" s="153"/>
      <c r="DD272" s="153"/>
      <c r="DE272" s="153"/>
      <c r="DF272" s="153"/>
      <c r="DG272" s="153"/>
      <c r="DH272" s="153"/>
      <c r="DI272" s="153"/>
      <c r="DJ272" s="153"/>
      <c r="DK272" s="153"/>
      <c r="DL272" s="153"/>
      <c r="DM272" s="153"/>
      <c r="DN272" s="153"/>
      <c r="DO272" s="153"/>
      <c r="DP272" s="153"/>
      <c r="DQ272" s="153"/>
      <c r="DR272" s="153"/>
      <c r="DS272" s="153"/>
      <c r="DT272" s="153"/>
      <c r="DU272" s="153"/>
      <c r="DV272" s="153"/>
      <c r="DW272" s="153"/>
      <c r="DX272" s="153"/>
      <c r="DY272" s="153"/>
      <c r="DZ272" s="153"/>
    </row>
    <row r="273" spans="1:130" ht="13">
      <c r="A273" s="151"/>
      <c r="B273" s="33"/>
      <c r="C273" s="2" t="s">
        <v>289</v>
      </c>
      <c r="D273" s="16"/>
      <c r="E273" s="16"/>
      <c r="F273" s="16"/>
      <c r="G273" s="35" t="s">
        <v>131</v>
      </c>
      <c r="H273" s="36">
        <f ca="1">H209+H199+H189+H179+H269+H259+H249+H239+H229+H219</f>
        <v>150718751.4330456</v>
      </c>
      <c r="I273" s="45"/>
      <c r="J273" s="212">
        <f ca="1">J219+J209+J199+J189+J179+J229+J239+J249+J259+J269</f>
        <v>0</v>
      </c>
      <c r="K273" s="212">
        <f t="shared" ref="K273:BV273" ca="1" si="422">K219+K209+K199+K189+K179+K229+K239+K249+K259+K269</f>
        <v>0</v>
      </c>
      <c r="L273" s="212">
        <f t="shared" ca="1" si="422"/>
        <v>0</v>
      </c>
      <c r="M273" s="212">
        <f t="shared" ca="1" si="422"/>
        <v>0</v>
      </c>
      <c r="N273" s="212">
        <f t="shared" ca="1" si="422"/>
        <v>1246553.9620508926</v>
      </c>
      <c r="O273" s="212">
        <f t="shared" ca="1" si="422"/>
        <v>1268093.226283693</v>
      </c>
      <c r="P273" s="212">
        <f t="shared" ca="1" si="422"/>
        <v>1468700.2441555536</v>
      </c>
      <c r="Q273" s="212">
        <f t="shared" ca="1" si="422"/>
        <v>1496538.7444409861</v>
      </c>
      <c r="R273" s="212">
        <f t="shared" ca="1" si="422"/>
        <v>1466392.8360835232</v>
      </c>
      <c r="S273" s="212">
        <f t="shared" ca="1" si="422"/>
        <v>1397691.5744248382</v>
      </c>
      <c r="T273" s="212">
        <f t="shared" ca="1" si="422"/>
        <v>1421558.0921701861</v>
      </c>
      <c r="U273" s="212">
        <f t="shared" ca="1" si="422"/>
        <v>1353290.7316423694</v>
      </c>
      <c r="V273" s="212">
        <f t="shared" ca="1" si="422"/>
        <v>1374993.2009739578</v>
      </c>
      <c r="W273" s="212">
        <f t="shared" ca="1" si="422"/>
        <v>1351253.5397627172</v>
      </c>
      <c r="X273" s="212">
        <f t="shared" ca="1" si="422"/>
        <v>1198827.0964789274</v>
      </c>
      <c r="Y273" s="212">
        <f t="shared" ca="1" si="422"/>
        <v>1303917.7896172854</v>
      </c>
      <c r="Z273" s="212">
        <f t="shared" ca="1" si="422"/>
        <v>1240568.2748166169</v>
      </c>
      <c r="AA273" s="212">
        <f t="shared" ca="1" si="422"/>
        <v>1261403.1393598283</v>
      </c>
      <c r="AB273" s="212">
        <f t="shared" ca="1" si="422"/>
        <v>1201035.8517610079</v>
      </c>
      <c r="AC273" s="212">
        <f t="shared" ca="1" si="422"/>
        <v>1221249.4213037915</v>
      </c>
      <c r="AD273" s="212">
        <f t="shared" ca="1" si="422"/>
        <v>1201688.7931380398</v>
      </c>
      <c r="AE273" s="212">
        <f t="shared" ca="1" si="422"/>
        <v>1144009.4369399948</v>
      </c>
      <c r="AF273" s="212">
        <f t="shared" ca="1" si="422"/>
        <v>1162833.8199361672</v>
      </c>
      <c r="AG273" s="212">
        <f t="shared" ca="1" si="422"/>
        <v>1108147.1097112477</v>
      </c>
      <c r="AH273" s="212">
        <f t="shared" ca="1" si="422"/>
        <v>1129271.1949274563</v>
      </c>
      <c r="AI273" s="212">
        <f t="shared" ca="1" si="422"/>
        <v>1114099.5683510748</v>
      </c>
      <c r="AJ273" s="212">
        <f t="shared" ca="1" si="422"/>
        <v>1028344.7374480265</v>
      </c>
      <c r="AK273" s="212">
        <f t="shared" ca="1" si="422"/>
        <v>1084788.0127368346</v>
      </c>
      <c r="AL273" s="212">
        <f t="shared" ca="1" si="422"/>
        <v>1037049.4447709183</v>
      </c>
      <c r="AM273" s="212">
        <f t="shared" ca="1" si="422"/>
        <v>1060442.4544029385</v>
      </c>
      <c r="AN273" s="212">
        <f t="shared" ca="1" si="422"/>
        <v>1015474.7285536398</v>
      </c>
      <c r="AO273" s="212">
        <f t="shared" ca="1" si="422"/>
        <v>1038271.999287952</v>
      </c>
      <c r="AP273" s="212">
        <f t="shared" ca="1" si="422"/>
        <v>1027677.2228427475</v>
      </c>
      <c r="AQ273" s="212">
        <f t="shared" ca="1" si="422"/>
        <v>984992.28185655375</v>
      </c>
      <c r="AR273" s="212">
        <f t="shared" ca="1" si="422"/>
        <v>1008029.3030626618</v>
      </c>
      <c r="AS273" s="212">
        <f t="shared" ca="1" si="422"/>
        <v>966092.79655637417</v>
      </c>
      <c r="AT273" s="212">
        <f t="shared" ca="1" si="422"/>
        <v>988631.45844791329</v>
      </c>
      <c r="AU273" s="212">
        <f t="shared" ca="1" si="422"/>
        <v>980214.43838426913</v>
      </c>
      <c r="AV273" s="212">
        <f t="shared" ca="1" si="422"/>
        <v>879083.36021490477</v>
      </c>
      <c r="AW273" s="212">
        <f t="shared" ca="1" si="422"/>
        <v>966302.16032007243</v>
      </c>
      <c r="AX273" s="212">
        <f t="shared" ca="1" si="422"/>
        <v>1547280.4396978305</v>
      </c>
      <c r="AY273" s="212">
        <f t="shared" ca="1" si="422"/>
        <v>1587185.7877895699</v>
      </c>
      <c r="AZ273" s="212">
        <f t="shared" ca="1" si="422"/>
        <v>1525132.1186968884</v>
      </c>
      <c r="BA273" s="212">
        <f t="shared" ca="1" si="422"/>
        <v>1565659.8532822009</v>
      </c>
      <c r="BB273" s="212">
        <f t="shared" ca="1" si="422"/>
        <v>1557219.6821747292</v>
      </c>
      <c r="BC273" s="212">
        <f t="shared" ca="1" si="422"/>
        <v>1498770.8338330081</v>
      </c>
      <c r="BD273" s="212">
        <f t="shared" ca="1" si="422"/>
        <v>1540198.2473174627</v>
      </c>
      <c r="BE273" s="212">
        <f t="shared" ca="1" si="422"/>
        <v>1482225.101167103</v>
      </c>
      <c r="BF273" s="212">
        <f t="shared" ca="1" si="422"/>
        <v>1523040.5971162987</v>
      </c>
      <c r="BG273" s="212">
        <f t="shared" ca="1" si="422"/>
        <v>1514437.8485747606</v>
      </c>
      <c r="BH273" s="212">
        <f t="shared" ca="1" si="422"/>
        <v>1360393.6039661076</v>
      </c>
      <c r="BI273" s="212">
        <f t="shared" ca="1" si="422"/>
        <v>1497857.5964851519</v>
      </c>
      <c r="BJ273" s="212">
        <f t="shared" ca="1" si="422"/>
        <v>1441516.7878304899</v>
      </c>
      <c r="BK273" s="212">
        <f t="shared" ca="1" si="422"/>
        <v>1481286.0646865522</v>
      </c>
      <c r="BL273" s="212">
        <f t="shared" ca="1" si="422"/>
        <v>1425503.5614697966</v>
      </c>
      <c r="BM273" s="212">
        <f t="shared" ca="1" si="422"/>
        <v>1464776.6331430108</v>
      </c>
      <c r="BN273" s="212">
        <f t="shared" ca="1" si="422"/>
        <v>1456561.1963007245</v>
      </c>
      <c r="BO273" s="212">
        <f t="shared" ca="1" si="422"/>
        <v>1401658.1960934624</v>
      </c>
      <c r="BP273" s="212">
        <f t="shared" ca="1" si="422"/>
        <v>1440239.3725426749</v>
      </c>
      <c r="BQ273" s="212">
        <f t="shared" ca="1" si="422"/>
        <v>1385946.4273625363</v>
      </c>
      <c r="BR273" s="212">
        <f t="shared" ca="1" si="422"/>
        <v>1424101.4887748628</v>
      </c>
      <c r="BS273" s="212">
        <f t="shared" ca="1" si="422"/>
        <v>1416115.2651040542</v>
      </c>
      <c r="BT273" s="212">
        <f t="shared" ca="1" si="422"/>
        <v>1271914.5627154442</v>
      </c>
      <c r="BU273" s="212">
        <f t="shared" ca="1" si="422"/>
        <v>1400334.0126533774</v>
      </c>
      <c r="BV273" s="212">
        <f t="shared" ca="1" si="422"/>
        <v>1347627.7537637937</v>
      </c>
      <c r="BW273" s="212">
        <f t="shared" ref="BW273:CC273" ca="1" si="423">BW219+BW209+BW199+BW189+BW179+BW229+BW239+BW249+BW259+BW269</f>
        <v>1385384.3534969641</v>
      </c>
      <c r="BX273" s="212">
        <f t="shared" ca="1" si="423"/>
        <v>1334035.6037261097</v>
      </c>
      <c r="BY273" s="212">
        <f t="shared" ca="1" si="423"/>
        <v>1371700.0444778835</v>
      </c>
      <c r="BZ273" s="212">
        <f t="shared" ca="1" si="423"/>
        <v>1365112.6648470589</v>
      </c>
      <c r="CA273" s="212">
        <f t="shared" ca="1" si="423"/>
        <v>1315891.3162193333</v>
      </c>
      <c r="CB273" s="212">
        <f t="shared" ca="1" si="423"/>
        <v>1354465.781738118</v>
      </c>
      <c r="CC273" s="212">
        <f t="shared" ca="1" si="423"/>
        <v>1306023.3723999795</v>
      </c>
      <c r="CD273" s="212">
        <f t="shared" ref="CD273:DL273" ca="1" si="424">CD219+CD209+CD199+CD189+CD179+CD229+CD239+CD249+CD259+CD269</f>
        <v>1344851.5653639429</v>
      </c>
      <c r="CE273" s="212">
        <f t="shared" ca="1" si="424"/>
        <v>1340216.1084839983</v>
      </c>
      <c r="CF273" s="212">
        <f t="shared" ca="1" si="424"/>
        <v>1249481.6906142496</v>
      </c>
      <c r="CG273" s="212">
        <f t="shared" ca="1" si="424"/>
        <v>1331163.3535504511</v>
      </c>
      <c r="CH273" s="212">
        <f t="shared" ca="1" si="424"/>
        <v>1284310.686308648</v>
      </c>
      <c r="CI273" s="212">
        <f t="shared" ca="1" si="424"/>
        <v>1323280.6477321421</v>
      </c>
      <c r="CJ273" s="212">
        <f t="shared" ca="1" si="424"/>
        <v>1276943.5087064321</v>
      </c>
      <c r="CK273" s="212">
        <f t="shared" ca="1" si="424"/>
        <v>1315804.941075902</v>
      </c>
      <c r="CL273" s="212">
        <f t="shared" ca="1" si="424"/>
        <v>1312171.4443788861</v>
      </c>
      <c r="CM273" s="212">
        <f t="shared" ca="1" si="424"/>
        <v>1266395.3617834623</v>
      </c>
      <c r="CN273" s="212">
        <f t="shared" ca="1" si="424"/>
        <v>1305116.8579741216</v>
      </c>
      <c r="CO273" s="212">
        <f t="shared" ca="1" si="424"/>
        <v>1259706.6948724336</v>
      </c>
      <c r="CP273" s="212">
        <f t="shared" ca="1" si="424"/>
        <v>1298809.6044849812</v>
      </c>
      <c r="CQ273" s="212">
        <f t="shared" ca="1" si="424"/>
        <v>1296509.7837028678</v>
      </c>
      <c r="CR273" s="212">
        <f t="shared" ca="1" si="424"/>
        <v>1169380.5342676633</v>
      </c>
      <c r="CS273" s="212">
        <f t="shared" ca="1" si="424"/>
        <v>1293476.4736229766</v>
      </c>
      <c r="CT273" s="212">
        <f t="shared" ca="1" si="424"/>
        <v>1250623.95945918</v>
      </c>
      <c r="CU273" s="212">
        <f t="shared" ca="1" si="424"/>
        <v>1291297.8461538462</v>
      </c>
      <c r="CV273" s="212">
        <f t="shared" ca="1" si="424"/>
        <v>1249643.076923077</v>
      </c>
      <c r="CW273" s="212">
        <f t="shared" ca="1" si="424"/>
        <v>1291297.8461538462</v>
      </c>
      <c r="CX273" s="212">
        <f t="shared" ca="1" si="424"/>
        <v>1291297.8461538462</v>
      </c>
      <c r="CY273" s="212">
        <f t="shared" ca="1" si="424"/>
        <v>1249643.076923077</v>
      </c>
      <c r="CZ273" s="212">
        <f t="shared" ca="1" si="424"/>
        <v>1291297.8461538462</v>
      </c>
      <c r="DA273" s="212">
        <f t="shared" ca="1" si="424"/>
        <v>1249643.076923077</v>
      </c>
      <c r="DB273" s="212">
        <f t="shared" ca="1" si="424"/>
        <v>1291297.8461538462</v>
      </c>
      <c r="DC273" s="212">
        <f t="shared" ca="1" si="424"/>
        <v>1291297.8461538462</v>
      </c>
      <c r="DD273" s="212">
        <f t="shared" ca="1" si="424"/>
        <v>1166333.5384615385</v>
      </c>
      <c r="DE273" s="212">
        <f t="shared" ca="1" si="424"/>
        <v>1291297.8461538462</v>
      </c>
      <c r="DF273" s="212">
        <f t="shared" ca="1" si="424"/>
        <v>1249643.076923077</v>
      </c>
      <c r="DG273" s="212">
        <f t="shared" ca="1" si="424"/>
        <v>1291297.8461538462</v>
      </c>
      <c r="DH273" s="212">
        <f t="shared" ca="1" si="424"/>
        <v>1249643.076923077</v>
      </c>
      <c r="DI273" s="212">
        <f t="shared" ca="1" si="424"/>
        <v>1291297.8461538462</v>
      </c>
      <c r="DJ273" s="212">
        <f t="shared" ca="1" si="424"/>
        <v>1291297.8461538462</v>
      </c>
      <c r="DK273" s="212">
        <f t="shared" ca="1" si="424"/>
        <v>1249643.076923077</v>
      </c>
      <c r="DL273" s="212">
        <f t="shared" ca="1" si="424"/>
        <v>1291297.8461538462</v>
      </c>
      <c r="DM273" s="212">
        <f t="shared" ref="DM273:DZ273" ca="1" si="425">DM219+DM209+DM199+DM189+DM179+DM229+DM239+DM249+DM259+DM269</f>
        <v>1249643.076923077</v>
      </c>
      <c r="DN273" s="212">
        <f t="shared" ca="1" si="425"/>
        <v>1291297.8461538462</v>
      </c>
      <c r="DO273" s="212">
        <f t="shared" ca="1" si="425"/>
        <v>1291297.8461538462</v>
      </c>
      <c r="DP273" s="212">
        <f t="shared" ca="1" si="425"/>
        <v>1166333.5384615385</v>
      </c>
      <c r="DQ273" s="212">
        <f t="shared" ca="1" si="425"/>
        <v>1291297.8461538462</v>
      </c>
      <c r="DR273" s="212">
        <f t="shared" ca="1" si="425"/>
        <v>1249643.076923077</v>
      </c>
      <c r="DS273" s="212">
        <f t="shared" ca="1" si="425"/>
        <v>1291297.8461538462</v>
      </c>
      <c r="DT273" s="212">
        <f t="shared" ca="1" si="425"/>
        <v>1249643.076923077</v>
      </c>
      <c r="DU273" s="212">
        <f t="shared" ca="1" si="425"/>
        <v>1291297.8461538462</v>
      </c>
      <c r="DV273" s="212">
        <f t="shared" ca="1" si="425"/>
        <v>1291297.8461538462</v>
      </c>
      <c r="DW273" s="212">
        <f t="shared" ca="1" si="425"/>
        <v>1249643.076923077</v>
      </c>
      <c r="DX273" s="212">
        <f t="shared" ca="1" si="425"/>
        <v>1291297.8461538462</v>
      </c>
      <c r="DY273" s="212">
        <f t="shared" ca="1" si="425"/>
        <v>1249643.076923077</v>
      </c>
      <c r="DZ273" s="212">
        <f t="shared" ca="1" si="425"/>
        <v>1291297.8461538462</v>
      </c>
    </row>
    <row r="274" spans="1:130" ht="13">
      <c r="A274" s="151"/>
      <c r="B274" s="33"/>
      <c r="C274" s="425" t="s">
        <v>37</v>
      </c>
      <c r="D274" s="426"/>
      <c r="E274" s="426"/>
      <c r="F274" s="426"/>
      <c r="G274" s="427" t="s">
        <v>131</v>
      </c>
      <c r="H274" s="438">
        <f ca="1">SUM(J274:DZ274)</f>
        <v>168780134.57348478</v>
      </c>
      <c r="I274" s="429"/>
      <c r="J274" s="439">
        <f ca="1">J165+J273</f>
        <v>0</v>
      </c>
      <c r="K274" s="439">
        <f t="shared" ref="K274:BV274" ca="1" si="426">K165+K273</f>
        <v>0</v>
      </c>
      <c r="L274" s="439">
        <f t="shared" ca="1" si="426"/>
        <v>0</v>
      </c>
      <c r="M274" s="439">
        <f t="shared" ca="1" si="426"/>
        <v>0</v>
      </c>
      <c r="N274" s="439">
        <f t="shared" ca="1" si="426"/>
        <v>19307937.102489952</v>
      </c>
      <c r="O274" s="439">
        <f t="shared" ca="1" si="426"/>
        <v>1268093.226283693</v>
      </c>
      <c r="P274" s="439">
        <f t="shared" ca="1" si="426"/>
        <v>1468700.2441555536</v>
      </c>
      <c r="Q274" s="439">
        <f t="shared" ca="1" si="426"/>
        <v>1496538.7444409861</v>
      </c>
      <c r="R274" s="439">
        <f t="shared" ca="1" si="426"/>
        <v>1466392.8360835232</v>
      </c>
      <c r="S274" s="439">
        <f t="shared" ca="1" si="426"/>
        <v>1397691.5744248382</v>
      </c>
      <c r="T274" s="439">
        <f t="shared" ca="1" si="426"/>
        <v>1421558.0921701861</v>
      </c>
      <c r="U274" s="439">
        <f t="shared" ca="1" si="426"/>
        <v>1353290.7316423694</v>
      </c>
      <c r="V274" s="439">
        <f t="shared" ca="1" si="426"/>
        <v>1374993.2009739578</v>
      </c>
      <c r="W274" s="439">
        <f t="shared" ca="1" si="426"/>
        <v>1351253.5397627172</v>
      </c>
      <c r="X274" s="439">
        <f t="shared" ca="1" si="426"/>
        <v>1198827.0964789274</v>
      </c>
      <c r="Y274" s="439">
        <f t="shared" ca="1" si="426"/>
        <v>1303917.7896172854</v>
      </c>
      <c r="Z274" s="439">
        <f t="shared" ca="1" si="426"/>
        <v>1240568.2748166169</v>
      </c>
      <c r="AA274" s="439">
        <f t="shared" ca="1" si="426"/>
        <v>1261403.1393598283</v>
      </c>
      <c r="AB274" s="439">
        <f t="shared" ca="1" si="426"/>
        <v>1201035.8517610079</v>
      </c>
      <c r="AC274" s="439">
        <f t="shared" ca="1" si="426"/>
        <v>1221249.4213037915</v>
      </c>
      <c r="AD274" s="439">
        <f t="shared" ca="1" si="426"/>
        <v>1201688.7931380398</v>
      </c>
      <c r="AE274" s="439">
        <f t="shared" ca="1" si="426"/>
        <v>1144009.4369399948</v>
      </c>
      <c r="AF274" s="439">
        <f t="shared" ca="1" si="426"/>
        <v>1162833.8199361672</v>
      </c>
      <c r="AG274" s="439">
        <f t="shared" ca="1" si="426"/>
        <v>1108147.1097112477</v>
      </c>
      <c r="AH274" s="439">
        <f t="shared" ca="1" si="426"/>
        <v>1129271.1949274563</v>
      </c>
      <c r="AI274" s="439">
        <f t="shared" ca="1" si="426"/>
        <v>1114099.5683510748</v>
      </c>
      <c r="AJ274" s="439">
        <f t="shared" ca="1" si="426"/>
        <v>1028344.7374480265</v>
      </c>
      <c r="AK274" s="439">
        <f t="shared" ca="1" si="426"/>
        <v>1084788.0127368346</v>
      </c>
      <c r="AL274" s="439">
        <f t="shared" ca="1" si="426"/>
        <v>1037049.4447709183</v>
      </c>
      <c r="AM274" s="439">
        <f t="shared" ca="1" si="426"/>
        <v>1060442.4544029385</v>
      </c>
      <c r="AN274" s="439">
        <f t="shared" ca="1" si="426"/>
        <v>1015474.7285536398</v>
      </c>
      <c r="AO274" s="439">
        <f t="shared" ca="1" si="426"/>
        <v>1038271.999287952</v>
      </c>
      <c r="AP274" s="439">
        <f t="shared" ca="1" si="426"/>
        <v>1027677.2228427475</v>
      </c>
      <c r="AQ274" s="439">
        <f t="shared" ca="1" si="426"/>
        <v>984992.28185655375</v>
      </c>
      <c r="AR274" s="439">
        <f t="shared" ca="1" si="426"/>
        <v>1008029.3030626618</v>
      </c>
      <c r="AS274" s="439">
        <f t="shared" ca="1" si="426"/>
        <v>966092.79655637417</v>
      </c>
      <c r="AT274" s="439">
        <f t="shared" ca="1" si="426"/>
        <v>988631.45844791329</v>
      </c>
      <c r="AU274" s="439">
        <f t="shared" ca="1" si="426"/>
        <v>980214.43838426913</v>
      </c>
      <c r="AV274" s="439">
        <f t="shared" ca="1" si="426"/>
        <v>879083.36021490477</v>
      </c>
      <c r="AW274" s="439">
        <f t="shared" ca="1" si="426"/>
        <v>966302.16032007243</v>
      </c>
      <c r="AX274" s="439">
        <f t="shared" ca="1" si="426"/>
        <v>1547280.4396978305</v>
      </c>
      <c r="AY274" s="439">
        <f t="shared" ca="1" si="426"/>
        <v>1587185.7877895699</v>
      </c>
      <c r="AZ274" s="439">
        <f t="shared" ca="1" si="426"/>
        <v>1525132.1186968884</v>
      </c>
      <c r="BA274" s="439">
        <f t="shared" ca="1" si="426"/>
        <v>1565659.8532822009</v>
      </c>
      <c r="BB274" s="439">
        <f t="shared" ca="1" si="426"/>
        <v>1557219.6821747292</v>
      </c>
      <c r="BC274" s="439">
        <f t="shared" ca="1" si="426"/>
        <v>1498770.8338330081</v>
      </c>
      <c r="BD274" s="439">
        <f t="shared" ca="1" si="426"/>
        <v>1540198.2473174627</v>
      </c>
      <c r="BE274" s="439">
        <f t="shared" ca="1" si="426"/>
        <v>1482225.101167103</v>
      </c>
      <c r="BF274" s="439">
        <f t="shared" ca="1" si="426"/>
        <v>1523040.5971162987</v>
      </c>
      <c r="BG274" s="439">
        <f t="shared" ca="1" si="426"/>
        <v>1514437.8485747606</v>
      </c>
      <c r="BH274" s="439">
        <f t="shared" ca="1" si="426"/>
        <v>1360393.6039661076</v>
      </c>
      <c r="BI274" s="439">
        <f t="shared" ca="1" si="426"/>
        <v>1497857.5964851519</v>
      </c>
      <c r="BJ274" s="439">
        <f t="shared" ca="1" si="426"/>
        <v>1441516.7878304899</v>
      </c>
      <c r="BK274" s="439">
        <f t="shared" ca="1" si="426"/>
        <v>1481286.0646865522</v>
      </c>
      <c r="BL274" s="439">
        <f t="shared" ca="1" si="426"/>
        <v>1425503.5614697966</v>
      </c>
      <c r="BM274" s="439">
        <f t="shared" ca="1" si="426"/>
        <v>1464776.6331430108</v>
      </c>
      <c r="BN274" s="439">
        <f t="shared" ca="1" si="426"/>
        <v>1456561.1963007245</v>
      </c>
      <c r="BO274" s="439">
        <f t="shared" ca="1" si="426"/>
        <v>1401658.1960934624</v>
      </c>
      <c r="BP274" s="439">
        <f t="shared" ca="1" si="426"/>
        <v>1440239.3725426749</v>
      </c>
      <c r="BQ274" s="439">
        <f t="shared" ca="1" si="426"/>
        <v>1385946.4273625363</v>
      </c>
      <c r="BR274" s="439">
        <f t="shared" ca="1" si="426"/>
        <v>1424101.4887748628</v>
      </c>
      <c r="BS274" s="439">
        <f t="shared" ca="1" si="426"/>
        <v>1416115.2651040542</v>
      </c>
      <c r="BT274" s="439">
        <f t="shared" ca="1" si="426"/>
        <v>1271914.5627154442</v>
      </c>
      <c r="BU274" s="439">
        <f t="shared" ca="1" si="426"/>
        <v>1400334.0126533774</v>
      </c>
      <c r="BV274" s="439">
        <f t="shared" ca="1" si="426"/>
        <v>1347627.7537637937</v>
      </c>
      <c r="BW274" s="439">
        <f t="shared" ref="BW274:CC274" ca="1" si="427">BW165+BW273</f>
        <v>1385384.3534969641</v>
      </c>
      <c r="BX274" s="439">
        <f t="shared" ca="1" si="427"/>
        <v>1334035.6037261097</v>
      </c>
      <c r="BY274" s="439">
        <f t="shared" ca="1" si="427"/>
        <v>1371700.0444778835</v>
      </c>
      <c r="BZ274" s="439">
        <f t="shared" ca="1" si="427"/>
        <v>1365112.6648470589</v>
      </c>
      <c r="CA274" s="439">
        <f t="shared" ca="1" si="427"/>
        <v>1315891.3162193333</v>
      </c>
      <c r="CB274" s="439">
        <f t="shared" ca="1" si="427"/>
        <v>1354465.781738118</v>
      </c>
      <c r="CC274" s="439">
        <f t="shared" ca="1" si="427"/>
        <v>1306023.3723999795</v>
      </c>
      <c r="CD274" s="439">
        <f t="shared" ref="CD274:DL274" ca="1" si="428">CD165+CD273</f>
        <v>1344851.5653639429</v>
      </c>
      <c r="CE274" s="439">
        <f t="shared" ca="1" si="428"/>
        <v>1340216.1084839983</v>
      </c>
      <c r="CF274" s="439">
        <f t="shared" ca="1" si="428"/>
        <v>1249481.6906142496</v>
      </c>
      <c r="CG274" s="439">
        <f t="shared" ca="1" si="428"/>
        <v>1331163.3535504511</v>
      </c>
      <c r="CH274" s="439">
        <f t="shared" ca="1" si="428"/>
        <v>1284310.686308648</v>
      </c>
      <c r="CI274" s="439">
        <f t="shared" ca="1" si="428"/>
        <v>1323280.6477321421</v>
      </c>
      <c r="CJ274" s="439">
        <f t="shared" ca="1" si="428"/>
        <v>1276943.5087064321</v>
      </c>
      <c r="CK274" s="439">
        <f t="shared" ca="1" si="428"/>
        <v>1315804.941075902</v>
      </c>
      <c r="CL274" s="439">
        <f t="shared" ca="1" si="428"/>
        <v>1312171.4443788861</v>
      </c>
      <c r="CM274" s="439">
        <f t="shared" ca="1" si="428"/>
        <v>1266395.3617834623</v>
      </c>
      <c r="CN274" s="439">
        <f t="shared" ca="1" si="428"/>
        <v>1305116.8579741216</v>
      </c>
      <c r="CO274" s="439">
        <f t="shared" ca="1" si="428"/>
        <v>1259706.6948724336</v>
      </c>
      <c r="CP274" s="439">
        <f t="shared" ca="1" si="428"/>
        <v>1298809.6044849812</v>
      </c>
      <c r="CQ274" s="439">
        <f t="shared" ca="1" si="428"/>
        <v>1296509.7837028678</v>
      </c>
      <c r="CR274" s="439">
        <f t="shared" ca="1" si="428"/>
        <v>1169380.5342676633</v>
      </c>
      <c r="CS274" s="439">
        <f t="shared" ca="1" si="428"/>
        <v>1293476.4736229766</v>
      </c>
      <c r="CT274" s="439">
        <f t="shared" ca="1" si="428"/>
        <v>1250623.95945918</v>
      </c>
      <c r="CU274" s="439">
        <f t="shared" ca="1" si="428"/>
        <v>1291297.8461538462</v>
      </c>
      <c r="CV274" s="439">
        <f t="shared" ca="1" si="428"/>
        <v>1249643.076923077</v>
      </c>
      <c r="CW274" s="439">
        <f t="shared" ca="1" si="428"/>
        <v>1291297.8461538462</v>
      </c>
      <c r="CX274" s="439">
        <f t="shared" ca="1" si="428"/>
        <v>1291297.8461538462</v>
      </c>
      <c r="CY274" s="439">
        <f t="shared" ca="1" si="428"/>
        <v>1249643.076923077</v>
      </c>
      <c r="CZ274" s="439">
        <f t="shared" ca="1" si="428"/>
        <v>1291297.8461538462</v>
      </c>
      <c r="DA274" s="439">
        <f t="shared" ca="1" si="428"/>
        <v>1249643.076923077</v>
      </c>
      <c r="DB274" s="439">
        <f t="shared" ca="1" si="428"/>
        <v>1291297.8461538462</v>
      </c>
      <c r="DC274" s="439">
        <f t="shared" ca="1" si="428"/>
        <v>1291297.8461538462</v>
      </c>
      <c r="DD274" s="439">
        <f t="shared" ca="1" si="428"/>
        <v>1166333.5384615385</v>
      </c>
      <c r="DE274" s="439">
        <f t="shared" ca="1" si="428"/>
        <v>1291297.8461538462</v>
      </c>
      <c r="DF274" s="439">
        <f t="shared" ca="1" si="428"/>
        <v>1249643.076923077</v>
      </c>
      <c r="DG274" s="439">
        <f t="shared" ca="1" si="428"/>
        <v>1291297.8461538462</v>
      </c>
      <c r="DH274" s="439">
        <f t="shared" ca="1" si="428"/>
        <v>1249643.076923077</v>
      </c>
      <c r="DI274" s="439">
        <f t="shared" ca="1" si="428"/>
        <v>1291297.8461538462</v>
      </c>
      <c r="DJ274" s="439">
        <f t="shared" ca="1" si="428"/>
        <v>1291297.8461538462</v>
      </c>
      <c r="DK274" s="439">
        <f t="shared" ca="1" si="428"/>
        <v>1249643.076923077</v>
      </c>
      <c r="DL274" s="439">
        <f t="shared" ca="1" si="428"/>
        <v>1291297.8461538462</v>
      </c>
      <c r="DM274" s="439">
        <f t="shared" ref="DM274:DZ274" ca="1" si="429">DM165+DM273</f>
        <v>1249643.076923077</v>
      </c>
      <c r="DN274" s="440">
        <f t="shared" ca="1" si="429"/>
        <v>1291297.8461538462</v>
      </c>
      <c r="DO274" s="439">
        <f t="shared" ca="1" si="429"/>
        <v>1291297.8461538462</v>
      </c>
      <c r="DP274" s="439">
        <f t="shared" ca="1" si="429"/>
        <v>1166333.5384615385</v>
      </c>
      <c r="DQ274" s="439">
        <f t="shared" ca="1" si="429"/>
        <v>1291297.8461538462</v>
      </c>
      <c r="DR274" s="439">
        <f t="shared" ca="1" si="429"/>
        <v>1249643.076923077</v>
      </c>
      <c r="DS274" s="439">
        <f t="shared" ca="1" si="429"/>
        <v>1291297.8461538462</v>
      </c>
      <c r="DT274" s="439">
        <f t="shared" ca="1" si="429"/>
        <v>1249643.076923077</v>
      </c>
      <c r="DU274" s="439">
        <f t="shared" ca="1" si="429"/>
        <v>1291297.8461538462</v>
      </c>
      <c r="DV274" s="439">
        <f t="shared" ca="1" si="429"/>
        <v>1291297.8461538462</v>
      </c>
      <c r="DW274" s="439">
        <f t="shared" ca="1" si="429"/>
        <v>1249643.076923077</v>
      </c>
      <c r="DX274" s="439">
        <f t="shared" ca="1" si="429"/>
        <v>1291297.8461538462</v>
      </c>
      <c r="DY274" s="439">
        <f t="shared" ca="1" si="429"/>
        <v>1249643.076923077</v>
      </c>
      <c r="DZ274" s="440">
        <f t="shared" ca="1" si="429"/>
        <v>1291297.8461538462</v>
      </c>
    </row>
    <row r="275" spans="1:130" ht="13">
      <c r="A275" s="151"/>
      <c r="B275" s="33"/>
      <c r="C275" s="33"/>
      <c r="D275" s="16"/>
      <c r="E275" s="16"/>
      <c r="F275" s="16"/>
      <c r="G275" s="16"/>
      <c r="H275" s="15"/>
      <c r="I275" s="16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  <c r="BA275" s="153"/>
      <c r="BB275" s="153"/>
      <c r="BC275" s="153"/>
      <c r="BD275" s="153"/>
      <c r="BE275" s="153"/>
      <c r="BF275" s="153"/>
      <c r="BG275" s="153"/>
      <c r="BH275" s="153"/>
      <c r="BI275" s="153"/>
      <c r="BJ275" s="153"/>
      <c r="BK275" s="153"/>
      <c r="BL275" s="153"/>
      <c r="BM275" s="153"/>
      <c r="BN275" s="153"/>
      <c r="BO275" s="153"/>
      <c r="BP275" s="153"/>
      <c r="BQ275" s="153"/>
      <c r="BR275" s="153"/>
      <c r="BS275" s="153"/>
      <c r="BT275" s="153"/>
      <c r="BU275" s="153"/>
      <c r="BV275" s="153"/>
      <c r="BW275" s="153"/>
      <c r="BX275" s="153"/>
      <c r="BY275" s="153"/>
      <c r="BZ275" s="153"/>
      <c r="CA275" s="282"/>
      <c r="CB275" s="282"/>
      <c r="CC275" s="282"/>
      <c r="CD275" s="282"/>
      <c r="CE275" s="282"/>
      <c r="CF275" s="282"/>
      <c r="CG275" s="282"/>
      <c r="CH275" s="282"/>
      <c r="CI275" s="282"/>
      <c r="CJ275" s="282"/>
      <c r="CK275" s="282"/>
      <c r="CL275" s="282"/>
      <c r="CM275" s="282"/>
      <c r="CN275" s="282"/>
      <c r="CO275" s="282"/>
      <c r="CP275" s="282"/>
      <c r="CQ275" s="282"/>
      <c r="CR275" s="282"/>
      <c r="CS275" s="282"/>
      <c r="CT275" s="282"/>
      <c r="CU275" s="282"/>
      <c r="CV275" s="282"/>
      <c r="CW275" s="282"/>
      <c r="CX275" s="282"/>
      <c r="CY275" s="282"/>
      <c r="CZ275" s="282"/>
      <c r="DA275" s="282"/>
      <c r="DB275" s="282"/>
      <c r="DC275" s="282"/>
      <c r="DD275" s="282"/>
      <c r="DE275" s="282"/>
      <c r="DF275" s="282"/>
      <c r="DG275" s="282"/>
      <c r="DH275" s="282"/>
      <c r="DI275" s="282"/>
      <c r="DJ275" s="282"/>
      <c r="DK275" s="282"/>
      <c r="DL275" s="282"/>
      <c r="DM275" s="282"/>
      <c r="DN275" s="282"/>
      <c r="DO275" s="282"/>
      <c r="DP275" s="282"/>
      <c r="DQ275" s="282"/>
      <c r="DR275" s="282"/>
      <c r="DS275" s="282"/>
      <c r="DT275" s="282"/>
      <c r="DU275" s="282"/>
      <c r="DV275" s="282"/>
      <c r="DW275" s="282"/>
      <c r="DX275" s="282"/>
      <c r="DY275" s="282"/>
      <c r="DZ275" s="282"/>
    </row>
    <row r="276" spans="1:130" ht="13">
      <c r="A276" s="151"/>
      <c r="B276" s="19" t="s">
        <v>16</v>
      </c>
      <c r="C276" s="417"/>
      <c r="D276" s="417"/>
      <c r="E276" s="417"/>
      <c r="F276" s="417"/>
      <c r="G276" s="434"/>
      <c r="H276" s="435"/>
      <c r="I276" s="417"/>
      <c r="J276" s="417"/>
      <c r="K276" s="417"/>
      <c r="L276" s="417"/>
      <c r="M276" s="417"/>
      <c r="N276" s="417"/>
      <c r="O276" s="417"/>
      <c r="P276" s="417"/>
      <c r="Q276" s="417"/>
      <c r="R276" s="417"/>
      <c r="S276" s="417"/>
      <c r="T276" s="417"/>
      <c r="U276" s="417"/>
      <c r="V276" s="417"/>
      <c r="W276" s="417"/>
      <c r="X276" s="417"/>
      <c r="Y276" s="417"/>
      <c r="Z276" s="417"/>
      <c r="AA276" s="417"/>
      <c r="AB276" s="417"/>
      <c r="AC276" s="417"/>
      <c r="AD276" s="417"/>
      <c r="AE276" s="417"/>
      <c r="AF276" s="417"/>
      <c r="AG276" s="417"/>
      <c r="AH276" s="417"/>
      <c r="AI276" s="417"/>
      <c r="AJ276" s="417"/>
      <c r="AK276" s="417"/>
      <c r="AL276" s="417"/>
      <c r="AM276" s="417"/>
      <c r="AN276" s="417"/>
      <c r="AO276" s="417"/>
      <c r="AP276" s="417"/>
      <c r="AQ276" s="417"/>
      <c r="AR276" s="417"/>
      <c r="AS276" s="417"/>
      <c r="AT276" s="417"/>
      <c r="AU276" s="417"/>
      <c r="AV276" s="417"/>
      <c r="AW276" s="417"/>
      <c r="AX276" s="417"/>
      <c r="AY276" s="417"/>
      <c r="AZ276" s="417"/>
      <c r="BA276" s="417"/>
      <c r="BB276" s="417"/>
      <c r="BC276" s="417"/>
      <c r="BD276" s="417"/>
      <c r="BE276" s="417"/>
      <c r="BF276" s="417"/>
      <c r="BG276" s="417"/>
      <c r="BH276" s="417"/>
      <c r="BI276" s="417"/>
      <c r="BJ276" s="417"/>
      <c r="BK276" s="417"/>
      <c r="BL276" s="417"/>
      <c r="BM276" s="417"/>
      <c r="BN276" s="417"/>
      <c r="BO276" s="417"/>
      <c r="BP276" s="417"/>
      <c r="BQ276" s="417"/>
      <c r="BR276" s="417"/>
      <c r="BS276" s="417"/>
      <c r="BT276" s="417"/>
      <c r="BU276" s="417"/>
      <c r="BV276" s="417"/>
      <c r="BW276" s="417"/>
      <c r="BX276" s="417"/>
      <c r="BY276" s="417"/>
      <c r="BZ276" s="417"/>
      <c r="CA276" s="417"/>
      <c r="CB276" s="417"/>
      <c r="CC276" s="417"/>
      <c r="CD276" s="417"/>
      <c r="CE276" s="417"/>
      <c r="CF276" s="417"/>
      <c r="CG276" s="417"/>
      <c r="CH276" s="417"/>
      <c r="CI276" s="417"/>
      <c r="CJ276" s="417"/>
      <c r="CK276" s="417"/>
      <c r="CL276" s="417"/>
      <c r="CM276" s="417"/>
      <c r="CN276" s="417"/>
      <c r="CO276" s="417"/>
      <c r="CP276" s="417"/>
      <c r="CQ276" s="417"/>
      <c r="CR276" s="417"/>
      <c r="CS276" s="417"/>
      <c r="CT276" s="417"/>
      <c r="CU276" s="417"/>
      <c r="CV276" s="417"/>
      <c r="CW276" s="417"/>
      <c r="CX276" s="417"/>
      <c r="CY276" s="417"/>
      <c r="CZ276" s="417"/>
      <c r="DA276" s="417"/>
      <c r="DB276" s="417"/>
      <c r="DC276" s="417"/>
      <c r="DD276" s="417"/>
      <c r="DE276" s="417"/>
      <c r="DF276" s="417"/>
      <c r="DG276" s="417"/>
      <c r="DH276" s="417"/>
      <c r="DI276" s="417"/>
      <c r="DJ276" s="417"/>
      <c r="DK276" s="417"/>
      <c r="DL276" s="417"/>
      <c r="DM276" s="417"/>
      <c r="DN276" s="417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0" ht="13">
      <c r="A277" s="151"/>
      <c r="B277" s="33"/>
      <c r="C277" s="33"/>
      <c r="D277" s="16"/>
      <c r="E277" s="16"/>
      <c r="F277" s="16"/>
      <c r="G277" s="16"/>
      <c r="H277" s="15"/>
      <c r="I277" s="16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283"/>
      <c r="BQ277" s="153"/>
      <c r="BR277" s="153"/>
      <c r="BS277" s="153"/>
      <c r="BT277" s="153"/>
      <c r="BU277" s="153"/>
      <c r="BV277" s="153"/>
      <c r="BW277" s="153"/>
      <c r="BX277" s="153"/>
      <c r="BY277" s="153"/>
      <c r="BZ277" s="153"/>
      <c r="CA277" s="153"/>
      <c r="CB277" s="153"/>
      <c r="CC277" s="153"/>
      <c r="CD277" s="153"/>
      <c r="CE277" s="153"/>
      <c r="CF277" s="153"/>
      <c r="CG277" s="153"/>
      <c r="CH277" s="153"/>
      <c r="CI277" s="153"/>
      <c r="CJ277" s="153"/>
      <c r="CK277" s="153"/>
      <c r="CL277" s="153"/>
      <c r="CM277" s="153"/>
      <c r="CN277" s="153"/>
      <c r="CO277" s="153"/>
      <c r="CP277" s="153"/>
      <c r="CQ277" s="153"/>
      <c r="CR277" s="153"/>
      <c r="CS277" s="153"/>
      <c r="CT277" s="153"/>
      <c r="CU277" s="153"/>
      <c r="CV277" s="153"/>
      <c r="CW277" s="153"/>
      <c r="CX277" s="153"/>
      <c r="CY277" s="153"/>
      <c r="CZ277" s="153"/>
      <c r="DA277" s="153"/>
      <c r="DB277" s="153"/>
      <c r="DC277" s="153"/>
      <c r="DD277" s="153"/>
      <c r="DE277" s="153"/>
      <c r="DF277" s="153"/>
      <c r="DG277" s="153"/>
      <c r="DH277" s="153"/>
      <c r="DI277" s="153"/>
      <c r="DJ277" s="153"/>
      <c r="DK277" s="153"/>
      <c r="DL277" s="153"/>
      <c r="DM277" s="153"/>
      <c r="DN277" s="153"/>
      <c r="DO277" s="153"/>
      <c r="DP277" s="153"/>
      <c r="DQ277" s="153"/>
      <c r="DR277" s="153"/>
      <c r="DS277" s="153"/>
      <c r="DT277" s="153"/>
      <c r="DU277" s="153"/>
      <c r="DV277" s="153"/>
      <c r="DW277" s="153"/>
      <c r="DX277" s="153"/>
      <c r="DY277" s="153"/>
      <c r="DZ277" s="153"/>
    </row>
    <row r="278" spans="1:130" ht="13">
      <c r="A278" s="151"/>
      <c r="B278" s="33"/>
      <c r="C278" s="14" t="s">
        <v>154</v>
      </c>
      <c r="D278" s="16"/>
      <c r="E278" s="16"/>
      <c r="F278" s="16"/>
      <c r="G278" s="16"/>
      <c r="H278" s="15"/>
      <c r="I278" s="16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283"/>
      <c r="BQ278" s="153"/>
      <c r="BR278" s="153"/>
      <c r="BS278" s="153"/>
      <c r="BT278" s="153"/>
      <c r="BU278" s="153"/>
      <c r="BV278" s="153"/>
      <c r="BW278" s="153"/>
      <c r="BX278" s="153"/>
      <c r="BY278" s="153"/>
      <c r="BZ278" s="153"/>
      <c r="CA278" s="153"/>
      <c r="CB278" s="153"/>
      <c r="CC278" s="153"/>
      <c r="CD278" s="153"/>
      <c r="CE278" s="153"/>
      <c r="CF278" s="153"/>
      <c r="CG278" s="153"/>
      <c r="CH278" s="153"/>
      <c r="CI278" s="153"/>
      <c r="CJ278" s="153"/>
      <c r="CK278" s="153"/>
      <c r="CL278" s="153"/>
      <c r="CM278" s="153"/>
      <c r="CN278" s="153"/>
      <c r="CO278" s="153"/>
      <c r="CP278" s="153"/>
      <c r="CQ278" s="153"/>
      <c r="CR278" s="153"/>
      <c r="CS278" s="153"/>
      <c r="CT278" s="153"/>
      <c r="CU278" s="153"/>
      <c r="CV278" s="153"/>
      <c r="CW278" s="153"/>
      <c r="CX278" s="153"/>
      <c r="CY278" s="153"/>
      <c r="CZ278" s="153"/>
      <c r="DA278" s="153"/>
      <c r="DB278" s="153"/>
      <c r="DC278" s="153"/>
      <c r="DD278" s="153"/>
      <c r="DE278" s="153"/>
      <c r="DF278" s="153"/>
      <c r="DG278" s="153"/>
      <c r="DH278" s="153"/>
      <c r="DI278" s="153"/>
      <c r="DJ278" s="153"/>
      <c r="DK278" s="153"/>
      <c r="DL278" s="153"/>
      <c r="DM278" s="153"/>
      <c r="DN278" s="153"/>
      <c r="DO278" s="153"/>
      <c r="DP278" s="153"/>
      <c r="DQ278" s="153"/>
      <c r="DR278" s="153"/>
      <c r="DS278" s="153"/>
      <c r="DT278" s="153"/>
      <c r="DU278" s="153"/>
      <c r="DV278" s="153"/>
      <c r="DW278" s="153"/>
      <c r="DX278" s="153"/>
      <c r="DY278" s="153"/>
      <c r="DZ278" s="153"/>
    </row>
    <row r="279" spans="1:130" ht="13">
      <c r="A279" s="151"/>
      <c r="B279" s="33"/>
      <c r="C279" s="76" t="s">
        <v>105</v>
      </c>
      <c r="D279" s="16"/>
      <c r="E279" s="54"/>
      <c r="F279" s="70">
        <f>Inputs!$I$55</f>
        <v>0.25</v>
      </c>
      <c r="G279" s="54" t="s">
        <v>21</v>
      </c>
      <c r="H279" s="15"/>
      <c r="I279" s="16"/>
      <c r="J279" s="284">
        <f>(1+$F279)</f>
        <v>1.25</v>
      </c>
      <c r="K279" s="284">
        <f t="shared" ref="K279:BV279" si="430">(1+$F279)</f>
        <v>1.25</v>
      </c>
      <c r="L279" s="284">
        <f t="shared" si="430"/>
        <v>1.25</v>
      </c>
      <c r="M279" s="284">
        <f t="shared" si="430"/>
        <v>1.25</v>
      </c>
      <c r="N279" s="284">
        <f t="shared" si="430"/>
        <v>1.25</v>
      </c>
      <c r="O279" s="284">
        <f t="shared" si="430"/>
        <v>1.25</v>
      </c>
      <c r="P279" s="284">
        <f t="shared" si="430"/>
        <v>1.25</v>
      </c>
      <c r="Q279" s="284">
        <f t="shared" si="430"/>
        <v>1.25</v>
      </c>
      <c r="R279" s="284">
        <f t="shared" si="430"/>
        <v>1.25</v>
      </c>
      <c r="S279" s="284">
        <f t="shared" si="430"/>
        <v>1.25</v>
      </c>
      <c r="T279" s="284">
        <f t="shared" si="430"/>
        <v>1.25</v>
      </c>
      <c r="U279" s="284">
        <f t="shared" si="430"/>
        <v>1.25</v>
      </c>
      <c r="V279" s="284">
        <f t="shared" si="430"/>
        <v>1.25</v>
      </c>
      <c r="W279" s="284">
        <f t="shared" si="430"/>
        <v>1.25</v>
      </c>
      <c r="X279" s="284">
        <f t="shared" si="430"/>
        <v>1.25</v>
      </c>
      <c r="Y279" s="284">
        <f t="shared" si="430"/>
        <v>1.25</v>
      </c>
      <c r="Z279" s="284">
        <f t="shared" si="430"/>
        <v>1.25</v>
      </c>
      <c r="AA279" s="284">
        <f t="shared" si="430"/>
        <v>1.25</v>
      </c>
      <c r="AB279" s="284">
        <f t="shared" si="430"/>
        <v>1.25</v>
      </c>
      <c r="AC279" s="284">
        <f t="shared" si="430"/>
        <v>1.25</v>
      </c>
      <c r="AD279" s="284">
        <f t="shared" si="430"/>
        <v>1.25</v>
      </c>
      <c r="AE279" s="284">
        <f t="shared" si="430"/>
        <v>1.25</v>
      </c>
      <c r="AF279" s="284">
        <f t="shared" si="430"/>
        <v>1.25</v>
      </c>
      <c r="AG279" s="284">
        <f t="shared" si="430"/>
        <v>1.25</v>
      </c>
      <c r="AH279" s="284">
        <f t="shared" si="430"/>
        <v>1.25</v>
      </c>
      <c r="AI279" s="284">
        <f t="shared" si="430"/>
        <v>1.25</v>
      </c>
      <c r="AJ279" s="284">
        <f t="shared" si="430"/>
        <v>1.25</v>
      </c>
      <c r="AK279" s="284">
        <f t="shared" si="430"/>
        <v>1.25</v>
      </c>
      <c r="AL279" s="284">
        <f t="shared" si="430"/>
        <v>1.25</v>
      </c>
      <c r="AM279" s="284">
        <f t="shared" si="430"/>
        <v>1.25</v>
      </c>
      <c r="AN279" s="284">
        <f t="shared" si="430"/>
        <v>1.25</v>
      </c>
      <c r="AO279" s="284">
        <f t="shared" si="430"/>
        <v>1.25</v>
      </c>
      <c r="AP279" s="284">
        <f t="shared" si="430"/>
        <v>1.25</v>
      </c>
      <c r="AQ279" s="284">
        <f t="shared" si="430"/>
        <v>1.25</v>
      </c>
      <c r="AR279" s="284">
        <f t="shared" si="430"/>
        <v>1.25</v>
      </c>
      <c r="AS279" s="284">
        <f t="shared" si="430"/>
        <v>1.25</v>
      </c>
      <c r="AT279" s="284">
        <f t="shared" si="430"/>
        <v>1.25</v>
      </c>
      <c r="AU279" s="284">
        <f t="shared" si="430"/>
        <v>1.25</v>
      </c>
      <c r="AV279" s="284">
        <f t="shared" si="430"/>
        <v>1.25</v>
      </c>
      <c r="AW279" s="284">
        <f t="shared" si="430"/>
        <v>1.25</v>
      </c>
      <c r="AX279" s="284">
        <f t="shared" si="430"/>
        <v>1.25</v>
      </c>
      <c r="AY279" s="284">
        <f t="shared" si="430"/>
        <v>1.25</v>
      </c>
      <c r="AZ279" s="284">
        <f t="shared" si="430"/>
        <v>1.25</v>
      </c>
      <c r="BA279" s="284">
        <f t="shared" si="430"/>
        <v>1.25</v>
      </c>
      <c r="BB279" s="284">
        <f t="shared" si="430"/>
        <v>1.25</v>
      </c>
      <c r="BC279" s="284">
        <f t="shared" si="430"/>
        <v>1.25</v>
      </c>
      <c r="BD279" s="284">
        <f t="shared" si="430"/>
        <v>1.25</v>
      </c>
      <c r="BE279" s="284">
        <f t="shared" si="430"/>
        <v>1.25</v>
      </c>
      <c r="BF279" s="284">
        <f t="shared" si="430"/>
        <v>1.25</v>
      </c>
      <c r="BG279" s="284">
        <f t="shared" si="430"/>
        <v>1.25</v>
      </c>
      <c r="BH279" s="284">
        <f t="shared" si="430"/>
        <v>1.25</v>
      </c>
      <c r="BI279" s="284">
        <f t="shared" si="430"/>
        <v>1.25</v>
      </c>
      <c r="BJ279" s="284">
        <f t="shared" si="430"/>
        <v>1.25</v>
      </c>
      <c r="BK279" s="284">
        <f t="shared" si="430"/>
        <v>1.25</v>
      </c>
      <c r="BL279" s="284">
        <f t="shared" si="430"/>
        <v>1.25</v>
      </c>
      <c r="BM279" s="284">
        <f t="shared" si="430"/>
        <v>1.25</v>
      </c>
      <c r="BN279" s="284">
        <f t="shared" si="430"/>
        <v>1.25</v>
      </c>
      <c r="BO279" s="284">
        <f t="shared" si="430"/>
        <v>1.25</v>
      </c>
      <c r="BP279" s="284">
        <f t="shared" si="430"/>
        <v>1.25</v>
      </c>
      <c r="BQ279" s="284">
        <f t="shared" si="430"/>
        <v>1.25</v>
      </c>
      <c r="BR279" s="284">
        <f t="shared" si="430"/>
        <v>1.25</v>
      </c>
      <c r="BS279" s="284">
        <f t="shared" si="430"/>
        <v>1.25</v>
      </c>
      <c r="BT279" s="284">
        <f t="shared" si="430"/>
        <v>1.25</v>
      </c>
      <c r="BU279" s="284">
        <f t="shared" si="430"/>
        <v>1.25</v>
      </c>
      <c r="BV279" s="284">
        <f t="shared" si="430"/>
        <v>1.25</v>
      </c>
      <c r="BW279" s="284">
        <f t="shared" ref="BW279:DZ279" si="431">(1+$F279)</f>
        <v>1.25</v>
      </c>
      <c r="BX279" s="284">
        <f t="shared" si="431"/>
        <v>1.25</v>
      </c>
      <c r="BY279" s="284">
        <f t="shared" si="431"/>
        <v>1.25</v>
      </c>
      <c r="BZ279" s="284">
        <f t="shared" si="431"/>
        <v>1.25</v>
      </c>
      <c r="CA279" s="284">
        <f t="shared" si="431"/>
        <v>1.25</v>
      </c>
      <c r="CB279" s="284">
        <f t="shared" si="431"/>
        <v>1.25</v>
      </c>
      <c r="CC279" s="284">
        <f t="shared" si="431"/>
        <v>1.25</v>
      </c>
      <c r="CD279" s="284">
        <f t="shared" si="431"/>
        <v>1.25</v>
      </c>
      <c r="CE279" s="284">
        <f t="shared" si="431"/>
        <v>1.25</v>
      </c>
      <c r="CF279" s="284">
        <f t="shared" si="431"/>
        <v>1.25</v>
      </c>
      <c r="CG279" s="284">
        <f t="shared" si="431"/>
        <v>1.25</v>
      </c>
      <c r="CH279" s="284">
        <f t="shared" si="431"/>
        <v>1.25</v>
      </c>
      <c r="CI279" s="284">
        <f t="shared" si="431"/>
        <v>1.25</v>
      </c>
      <c r="CJ279" s="284">
        <f t="shared" si="431"/>
        <v>1.25</v>
      </c>
      <c r="CK279" s="284">
        <f t="shared" si="431"/>
        <v>1.25</v>
      </c>
      <c r="CL279" s="284">
        <f t="shared" si="431"/>
        <v>1.25</v>
      </c>
      <c r="CM279" s="284">
        <f t="shared" si="431"/>
        <v>1.25</v>
      </c>
      <c r="CN279" s="284">
        <f t="shared" si="431"/>
        <v>1.25</v>
      </c>
      <c r="CO279" s="284">
        <f t="shared" si="431"/>
        <v>1.25</v>
      </c>
      <c r="CP279" s="284">
        <f t="shared" si="431"/>
        <v>1.25</v>
      </c>
      <c r="CQ279" s="284">
        <f t="shared" si="431"/>
        <v>1.25</v>
      </c>
      <c r="CR279" s="284">
        <f t="shared" si="431"/>
        <v>1.25</v>
      </c>
      <c r="CS279" s="284">
        <f t="shared" si="431"/>
        <v>1.25</v>
      </c>
      <c r="CT279" s="284">
        <f t="shared" si="431"/>
        <v>1.25</v>
      </c>
      <c r="CU279" s="284">
        <f t="shared" si="431"/>
        <v>1.25</v>
      </c>
      <c r="CV279" s="284">
        <f t="shared" si="431"/>
        <v>1.25</v>
      </c>
      <c r="CW279" s="284">
        <f t="shared" si="431"/>
        <v>1.25</v>
      </c>
      <c r="CX279" s="284">
        <f t="shared" si="431"/>
        <v>1.25</v>
      </c>
      <c r="CY279" s="284">
        <f t="shared" si="431"/>
        <v>1.25</v>
      </c>
      <c r="CZ279" s="284">
        <f t="shared" si="431"/>
        <v>1.25</v>
      </c>
      <c r="DA279" s="284">
        <f t="shared" si="431"/>
        <v>1.25</v>
      </c>
      <c r="DB279" s="284">
        <f t="shared" si="431"/>
        <v>1.25</v>
      </c>
      <c r="DC279" s="284">
        <f t="shared" si="431"/>
        <v>1.25</v>
      </c>
      <c r="DD279" s="284">
        <f t="shared" si="431"/>
        <v>1.25</v>
      </c>
      <c r="DE279" s="284">
        <f t="shared" si="431"/>
        <v>1.25</v>
      </c>
      <c r="DF279" s="284">
        <f t="shared" si="431"/>
        <v>1.25</v>
      </c>
      <c r="DG279" s="284">
        <f t="shared" si="431"/>
        <v>1.25</v>
      </c>
      <c r="DH279" s="284">
        <f t="shared" si="431"/>
        <v>1.25</v>
      </c>
      <c r="DI279" s="284">
        <f t="shared" si="431"/>
        <v>1.25</v>
      </c>
      <c r="DJ279" s="284">
        <f t="shared" si="431"/>
        <v>1.25</v>
      </c>
      <c r="DK279" s="284">
        <f t="shared" si="431"/>
        <v>1.25</v>
      </c>
      <c r="DL279" s="284">
        <f t="shared" si="431"/>
        <v>1.25</v>
      </c>
      <c r="DM279" s="284">
        <f t="shared" si="431"/>
        <v>1.25</v>
      </c>
      <c r="DN279" s="284">
        <f t="shared" si="431"/>
        <v>1.25</v>
      </c>
      <c r="DO279" s="284">
        <f t="shared" si="431"/>
        <v>1.25</v>
      </c>
      <c r="DP279" s="284">
        <f t="shared" si="431"/>
        <v>1.25</v>
      </c>
      <c r="DQ279" s="284">
        <f t="shared" si="431"/>
        <v>1.25</v>
      </c>
      <c r="DR279" s="284">
        <f t="shared" si="431"/>
        <v>1.25</v>
      </c>
      <c r="DS279" s="284">
        <f t="shared" si="431"/>
        <v>1.25</v>
      </c>
      <c r="DT279" s="284">
        <f t="shared" si="431"/>
        <v>1.25</v>
      </c>
      <c r="DU279" s="284">
        <f t="shared" si="431"/>
        <v>1.25</v>
      </c>
      <c r="DV279" s="284">
        <f t="shared" si="431"/>
        <v>1.25</v>
      </c>
      <c r="DW279" s="284">
        <f t="shared" si="431"/>
        <v>1.25</v>
      </c>
      <c r="DX279" s="284">
        <f t="shared" si="431"/>
        <v>1.25</v>
      </c>
      <c r="DY279" s="284">
        <f t="shared" si="431"/>
        <v>1.25</v>
      </c>
      <c r="DZ279" s="284">
        <f t="shared" si="431"/>
        <v>1.25</v>
      </c>
    </row>
    <row r="280" spans="1:130" ht="13">
      <c r="A280" s="151"/>
      <c r="B280" s="33"/>
      <c r="C280" s="76" t="s">
        <v>106</v>
      </c>
      <c r="D280" s="16"/>
      <c r="E280" s="16"/>
      <c r="F280" s="75">
        <f>Inputs!I56</f>
        <v>1.1000000000000001</v>
      </c>
      <c r="G280" s="54" t="s">
        <v>103</v>
      </c>
      <c r="H280" s="15"/>
      <c r="I280" s="16"/>
      <c r="J280" s="285">
        <f>$F280</f>
        <v>1.1000000000000001</v>
      </c>
      <c r="K280" s="286">
        <f t="shared" ref="K280:BV280" si="432">$F280</f>
        <v>1.1000000000000001</v>
      </c>
      <c r="L280" s="286">
        <f t="shared" si="432"/>
        <v>1.1000000000000001</v>
      </c>
      <c r="M280" s="286">
        <f t="shared" si="432"/>
        <v>1.1000000000000001</v>
      </c>
      <c r="N280" s="286">
        <f t="shared" si="432"/>
        <v>1.1000000000000001</v>
      </c>
      <c r="O280" s="286">
        <f t="shared" si="432"/>
        <v>1.1000000000000001</v>
      </c>
      <c r="P280" s="286">
        <f t="shared" si="432"/>
        <v>1.1000000000000001</v>
      </c>
      <c r="Q280" s="286">
        <f t="shared" si="432"/>
        <v>1.1000000000000001</v>
      </c>
      <c r="R280" s="286">
        <f t="shared" si="432"/>
        <v>1.1000000000000001</v>
      </c>
      <c r="S280" s="286">
        <f t="shared" si="432"/>
        <v>1.1000000000000001</v>
      </c>
      <c r="T280" s="286">
        <f t="shared" si="432"/>
        <v>1.1000000000000001</v>
      </c>
      <c r="U280" s="286">
        <f t="shared" si="432"/>
        <v>1.1000000000000001</v>
      </c>
      <c r="V280" s="286">
        <f t="shared" si="432"/>
        <v>1.1000000000000001</v>
      </c>
      <c r="W280" s="286">
        <f t="shared" si="432"/>
        <v>1.1000000000000001</v>
      </c>
      <c r="X280" s="286">
        <f t="shared" si="432"/>
        <v>1.1000000000000001</v>
      </c>
      <c r="Y280" s="286">
        <f t="shared" si="432"/>
        <v>1.1000000000000001</v>
      </c>
      <c r="Z280" s="286">
        <f t="shared" si="432"/>
        <v>1.1000000000000001</v>
      </c>
      <c r="AA280" s="286">
        <f t="shared" si="432"/>
        <v>1.1000000000000001</v>
      </c>
      <c r="AB280" s="286">
        <f t="shared" si="432"/>
        <v>1.1000000000000001</v>
      </c>
      <c r="AC280" s="286">
        <f t="shared" si="432"/>
        <v>1.1000000000000001</v>
      </c>
      <c r="AD280" s="286">
        <f t="shared" si="432"/>
        <v>1.1000000000000001</v>
      </c>
      <c r="AE280" s="286">
        <f t="shared" si="432"/>
        <v>1.1000000000000001</v>
      </c>
      <c r="AF280" s="286">
        <f t="shared" si="432"/>
        <v>1.1000000000000001</v>
      </c>
      <c r="AG280" s="286">
        <f t="shared" si="432"/>
        <v>1.1000000000000001</v>
      </c>
      <c r="AH280" s="286">
        <f t="shared" si="432"/>
        <v>1.1000000000000001</v>
      </c>
      <c r="AI280" s="286">
        <f t="shared" si="432"/>
        <v>1.1000000000000001</v>
      </c>
      <c r="AJ280" s="286">
        <f t="shared" si="432"/>
        <v>1.1000000000000001</v>
      </c>
      <c r="AK280" s="286">
        <f t="shared" si="432"/>
        <v>1.1000000000000001</v>
      </c>
      <c r="AL280" s="286">
        <f t="shared" si="432"/>
        <v>1.1000000000000001</v>
      </c>
      <c r="AM280" s="286">
        <f t="shared" si="432"/>
        <v>1.1000000000000001</v>
      </c>
      <c r="AN280" s="286">
        <f t="shared" si="432"/>
        <v>1.1000000000000001</v>
      </c>
      <c r="AO280" s="286">
        <f t="shared" si="432"/>
        <v>1.1000000000000001</v>
      </c>
      <c r="AP280" s="286">
        <f t="shared" si="432"/>
        <v>1.1000000000000001</v>
      </c>
      <c r="AQ280" s="286">
        <f t="shared" si="432"/>
        <v>1.1000000000000001</v>
      </c>
      <c r="AR280" s="286">
        <f t="shared" si="432"/>
        <v>1.1000000000000001</v>
      </c>
      <c r="AS280" s="286">
        <f t="shared" si="432"/>
        <v>1.1000000000000001</v>
      </c>
      <c r="AT280" s="286">
        <f t="shared" si="432"/>
        <v>1.1000000000000001</v>
      </c>
      <c r="AU280" s="286">
        <f t="shared" si="432"/>
        <v>1.1000000000000001</v>
      </c>
      <c r="AV280" s="286">
        <f t="shared" si="432"/>
        <v>1.1000000000000001</v>
      </c>
      <c r="AW280" s="286">
        <f t="shared" si="432"/>
        <v>1.1000000000000001</v>
      </c>
      <c r="AX280" s="286">
        <f t="shared" si="432"/>
        <v>1.1000000000000001</v>
      </c>
      <c r="AY280" s="286">
        <f t="shared" si="432"/>
        <v>1.1000000000000001</v>
      </c>
      <c r="AZ280" s="286">
        <f t="shared" si="432"/>
        <v>1.1000000000000001</v>
      </c>
      <c r="BA280" s="286">
        <f t="shared" si="432"/>
        <v>1.1000000000000001</v>
      </c>
      <c r="BB280" s="286">
        <f t="shared" si="432"/>
        <v>1.1000000000000001</v>
      </c>
      <c r="BC280" s="286">
        <f t="shared" si="432"/>
        <v>1.1000000000000001</v>
      </c>
      <c r="BD280" s="286">
        <f t="shared" si="432"/>
        <v>1.1000000000000001</v>
      </c>
      <c r="BE280" s="286">
        <f t="shared" si="432"/>
        <v>1.1000000000000001</v>
      </c>
      <c r="BF280" s="286">
        <f t="shared" si="432"/>
        <v>1.1000000000000001</v>
      </c>
      <c r="BG280" s="286">
        <f t="shared" si="432"/>
        <v>1.1000000000000001</v>
      </c>
      <c r="BH280" s="286">
        <f t="shared" si="432"/>
        <v>1.1000000000000001</v>
      </c>
      <c r="BI280" s="286">
        <f t="shared" si="432"/>
        <v>1.1000000000000001</v>
      </c>
      <c r="BJ280" s="286">
        <f t="shared" si="432"/>
        <v>1.1000000000000001</v>
      </c>
      <c r="BK280" s="286">
        <f t="shared" si="432"/>
        <v>1.1000000000000001</v>
      </c>
      <c r="BL280" s="286">
        <f t="shared" si="432"/>
        <v>1.1000000000000001</v>
      </c>
      <c r="BM280" s="286">
        <f t="shared" si="432"/>
        <v>1.1000000000000001</v>
      </c>
      <c r="BN280" s="286">
        <f t="shared" si="432"/>
        <v>1.1000000000000001</v>
      </c>
      <c r="BO280" s="286">
        <f t="shared" si="432"/>
        <v>1.1000000000000001</v>
      </c>
      <c r="BP280" s="286">
        <f t="shared" si="432"/>
        <v>1.1000000000000001</v>
      </c>
      <c r="BQ280" s="286">
        <f t="shared" si="432"/>
        <v>1.1000000000000001</v>
      </c>
      <c r="BR280" s="286">
        <f t="shared" si="432"/>
        <v>1.1000000000000001</v>
      </c>
      <c r="BS280" s="286">
        <f t="shared" si="432"/>
        <v>1.1000000000000001</v>
      </c>
      <c r="BT280" s="286">
        <f t="shared" si="432"/>
        <v>1.1000000000000001</v>
      </c>
      <c r="BU280" s="286">
        <f t="shared" si="432"/>
        <v>1.1000000000000001</v>
      </c>
      <c r="BV280" s="286">
        <f t="shared" si="432"/>
        <v>1.1000000000000001</v>
      </c>
      <c r="BW280" s="286">
        <f t="shared" ref="BW280:DZ280" si="433">$F280</f>
        <v>1.1000000000000001</v>
      </c>
      <c r="BX280" s="286">
        <f t="shared" si="433"/>
        <v>1.1000000000000001</v>
      </c>
      <c r="BY280" s="286">
        <f t="shared" si="433"/>
        <v>1.1000000000000001</v>
      </c>
      <c r="BZ280" s="286">
        <f t="shared" si="433"/>
        <v>1.1000000000000001</v>
      </c>
      <c r="CA280" s="286">
        <f t="shared" si="433"/>
        <v>1.1000000000000001</v>
      </c>
      <c r="CB280" s="286">
        <f t="shared" si="433"/>
        <v>1.1000000000000001</v>
      </c>
      <c r="CC280" s="286">
        <f t="shared" si="433"/>
        <v>1.1000000000000001</v>
      </c>
      <c r="CD280" s="286">
        <f t="shared" si="433"/>
        <v>1.1000000000000001</v>
      </c>
      <c r="CE280" s="286">
        <f t="shared" si="433"/>
        <v>1.1000000000000001</v>
      </c>
      <c r="CF280" s="286">
        <f t="shared" si="433"/>
        <v>1.1000000000000001</v>
      </c>
      <c r="CG280" s="286">
        <f t="shared" si="433"/>
        <v>1.1000000000000001</v>
      </c>
      <c r="CH280" s="286">
        <f t="shared" si="433"/>
        <v>1.1000000000000001</v>
      </c>
      <c r="CI280" s="286">
        <f t="shared" si="433"/>
        <v>1.1000000000000001</v>
      </c>
      <c r="CJ280" s="286">
        <f t="shared" si="433"/>
        <v>1.1000000000000001</v>
      </c>
      <c r="CK280" s="286">
        <f t="shared" si="433"/>
        <v>1.1000000000000001</v>
      </c>
      <c r="CL280" s="286">
        <f t="shared" si="433"/>
        <v>1.1000000000000001</v>
      </c>
      <c r="CM280" s="286">
        <f t="shared" si="433"/>
        <v>1.1000000000000001</v>
      </c>
      <c r="CN280" s="286">
        <f t="shared" si="433"/>
        <v>1.1000000000000001</v>
      </c>
      <c r="CO280" s="286">
        <f t="shared" si="433"/>
        <v>1.1000000000000001</v>
      </c>
      <c r="CP280" s="286">
        <f t="shared" si="433"/>
        <v>1.1000000000000001</v>
      </c>
      <c r="CQ280" s="286">
        <f t="shared" si="433"/>
        <v>1.1000000000000001</v>
      </c>
      <c r="CR280" s="286">
        <f t="shared" si="433"/>
        <v>1.1000000000000001</v>
      </c>
      <c r="CS280" s="286">
        <f t="shared" si="433"/>
        <v>1.1000000000000001</v>
      </c>
      <c r="CT280" s="286">
        <f t="shared" si="433"/>
        <v>1.1000000000000001</v>
      </c>
      <c r="CU280" s="286">
        <f t="shared" si="433"/>
        <v>1.1000000000000001</v>
      </c>
      <c r="CV280" s="286">
        <f t="shared" si="433"/>
        <v>1.1000000000000001</v>
      </c>
      <c r="CW280" s="286">
        <f t="shared" si="433"/>
        <v>1.1000000000000001</v>
      </c>
      <c r="CX280" s="286">
        <f t="shared" si="433"/>
        <v>1.1000000000000001</v>
      </c>
      <c r="CY280" s="286">
        <f t="shared" si="433"/>
        <v>1.1000000000000001</v>
      </c>
      <c r="CZ280" s="286">
        <f t="shared" si="433"/>
        <v>1.1000000000000001</v>
      </c>
      <c r="DA280" s="286">
        <f t="shared" si="433"/>
        <v>1.1000000000000001</v>
      </c>
      <c r="DB280" s="286">
        <f t="shared" si="433"/>
        <v>1.1000000000000001</v>
      </c>
      <c r="DC280" s="286">
        <f t="shared" si="433"/>
        <v>1.1000000000000001</v>
      </c>
      <c r="DD280" s="286">
        <f t="shared" si="433"/>
        <v>1.1000000000000001</v>
      </c>
      <c r="DE280" s="286">
        <f t="shared" si="433"/>
        <v>1.1000000000000001</v>
      </c>
      <c r="DF280" s="286">
        <f t="shared" si="433"/>
        <v>1.1000000000000001</v>
      </c>
      <c r="DG280" s="286">
        <f t="shared" si="433"/>
        <v>1.1000000000000001</v>
      </c>
      <c r="DH280" s="286">
        <f t="shared" si="433"/>
        <v>1.1000000000000001</v>
      </c>
      <c r="DI280" s="286">
        <f t="shared" si="433"/>
        <v>1.1000000000000001</v>
      </c>
      <c r="DJ280" s="286">
        <f t="shared" si="433"/>
        <v>1.1000000000000001</v>
      </c>
      <c r="DK280" s="286">
        <f t="shared" si="433"/>
        <v>1.1000000000000001</v>
      </c>
      <c r="DL280" s="286">
        <f t="shared" si="433"/>
        <v>1.1000000000000001</v>
      </c>
      <c r="DM280" s="286">
        <f t="shared" si="433"/>
        <v>1.1000000000000001</v>
      </c>
      <c r="DN280" s="286">
        <f t="shared" si="433"/>
        <v>1.1000000000000001</v>
      </c>
      <c r="DO280" s="286">
        <f t="shared" si="433"/>
        <v>1.1000000000000001</v>
      </c>
      <c r="DP280" s="286">
        <f t="shared" si="433"/>
        <v>1.1000000000000001</v>
      </c>
      <c r="DQ280" s="286">
        <f t="shared" si="433"/>
        <v>1.1000000000000001</v>
      </c>
      <c r="DR280" s="286">
        <f t="shared" si="433"/>
        <v>1.1000000000000001</v>
      </c>
      <c r="DS280" s="286">
        <f t="shared" si="433"/>
        <v>1.1000000000000001</v>
      </c>
      <c r="DT280" s="286">
        <f t="shared" si="433"/>
        <v>1.1000000000000001</v>
      </c>
      <c r="DU280" s="286">
        <f t="shared" si="433"/>
        <v>1.1000000000000001</v>
      </c>
      <c r="DV280" s="286">
        <f t="shared" si="433"/>
        <v>1.1000000000000001</v>
      </c>
      <c r="DW280" s="286">
        <f t="shared" si="433"/>
        <v>1.1000000000000001</v>
      </c>
      <c r="DX280" s="286">
        <f t="shared" si="433"/>
        <v>1.1000000000000001</v>
      </c>
      <c r="DY280" s="286">
        <f t="shared" si="433"/>
        <v>1.1000000000000001</v>
      </c>
      <c r="DZ280" s="286">
        <f t="shared" si="433"/>
        <v>1.1000000000000001</v>
      </c>
    </row>
    <row r="281" spans="1:130" ht="13">
      <c r="A281" s="151"/>
      <c r="B281" s="33"/>
      <c r="C281" s="34" t="s">
        <v>107</v>
      </c>
      <c r="D281" s="16"/>
      <c r="E281" s="16"/>
      <c r="F281" s="74"/>
      <c r="G281" s="35" t="s">
        <v>21</v>
      </c>
      <c r="H281" s="15"/>
      <c r="I281" s="16"/>
      <c r="J281" s="287">
        <f t="shared" ref="J281:AO281" si="434">J279*J280*J83/1000000*J24</f>
        <v>0</v>
      </c>
      <c r="K281" s="287">
        <f t="shared" si="434"/>
        <v>0</v>
      </c>
      <c r="L281" s="287">
        <f t="shared" si="434"/>
        <v>0</v>
      </c>
      <c r="M281" s="287">
        <f t="shared" si="434"/>
        <v>0</v>
      </c>
      <c r="N281" s="287">
        <f t="shared" si="434"/>
        <v>1.2787500000000001</v>
      </c>
      <c r="O281" s="287">
        <f t="shared" si="434"/>
        <v>1.2787500000000001</v>
      </c>
      <c r="P281" s="287">
        <f t="shared" si="434"/>
        <v>1.2787500000000001</v>
      </c>
      <c r="Q281" s="287">
        <f t="shared" si="434"/>
        <v>1.2787500000000001</v>
      </c>
      <c r="R281" s="287">
        <f t="shared" si="434"/>
        <v>1.2787500000000001</v>
      </c>
      <c r="S281" s="287">
        <f t="shared" si="434"/>
        <v>1.2787500000000001</v>
      </c>
      <c r="T281" s="287">
        <f t="shared" si="434"/>
        <v>1.2787500000000001</v>
      </c>
      <c r="U281" s="287">
        <f t="shared" si="434"/>
        <v>1.2787500000000001</v>
      </c>
      <c r="V281" s="287">
        <f t="shared" si="434"/>
        <v>1.2787500000000001</v>
      </c>
      <c r="W281" s="287">
        <f t="shared" si="434"/>
        <v>1.2787500000000001</v>
      </c>
      <c r="X281" s="287">
        <f t="shared" si="434"/>
        <v>1.2787500000000001</v>
      </c>
      <c r="Y281" s="287">
        <f t="shared" si="434"/>
        <v>1.2787500000000001</v>
      </c>
      <c r="Z281" s="287">
        <f t="shared" si="434"/>
        <v>1.2787500000000001</v>
      </c>
      <c r="AA281" s="287">
        <f t="shared" si="434"/>
        <v>1.2787500000000001</v>
      </c>
      <c r="AB281" s="287">
        <f t="shared" si="434"/>
        <v>1.2787500000000001</v>
      </c>
      <c r="AC281" s="287">
        <f t="shared" si="434"/>
        <v>1.2787500000000001</v>
      </c>
      <c r="AD281" s="287">
        <f t="shared" si="434"/>
        <v>1.2787500000000001</v>
      </c>
      <c r="AE281" s="287">
        <f t="shared" si="434"/>
        <v>1.2787500000000001</v>
      </c>
      <c r="AF281" s="287">
        <f t="shared" si="434"/>
        <v>1.2787500000000001</v>
      </c>
      <c r="AG281" s="287">
        <f t="shared" si="434"/>
        <v>1.2787500000000001</v>
      </c>
      <c r="AH281" s="287">
        <f t="shared" si="434"/>
        <v>1.2787500000000001</v>
      </c>
      <c r="AI281" s="287">
        <f t="shared" si="434"/>
        <v>1.2787500000000001</v>
      </c>
      <c r="AJ281" s="287">
        <f t="shared" si="434"/>
        <v>1.2787500000000001</v>
      </c>
      <c r="AK281" s="287">
        <f t="shared" si="434"/>
        <v>1.2787500000000001</v>
      </c>
      <c r="AL281" s="287">
        <f t="shared" si="434"/>
        <v>1.2787500000000001</v>
      </c>
      <c r="AM281" s="287">
        <f t="shared" si="434"/>
        <v>1.2787500000000001</v>
      </c>
      <c r="AN281" s="287">
        <f t="shared" si="434"/>
        <v>1.2787500000000001</v>
      </c>
      <c r="AO281" s="287">
        <f t="shared" si="434"/>
        <v>1.2787500000000001</v>
      </c>
      <c r="AP281" s="287">
        <f t="shared" ref="AP281:BU281" si="435">AP279*AP280*AP83/1000000*AP24</f>
        <v>1.2787500000000001</v>
      </c>
      <c r="AQ281" s="287">
        <f t="shared" si="435"/>
        <v>1.2787500000000001</v>
      </c>
      <c r="AR281" s="287">
        <f t="shared" si="435"/>
        <v>1.2787500000000001</v>
      </c>
      <c r="AS281" s="287">
        <f t="shared" si="435"/>
        <v>1.2787500000000001</v>
      </c>
      <c r="AT281" s="287">
        <f t="shared" si="435"/>
        <v>1.2787500000000001</v>
      </c>
      <c r="AU281" s="287">
        <f t="shared" si="435"/>
        <v>1.2787500000000001</v>
      </c>
      <c r="AV281" s="287">
        <f t="shared" si="435"/>
        <v>1.2787500000000001</v>
      </c>
      <c r="AW281" s="287">
        <f t="shared" si="435"/>
        <v>1.2787500000000001</v>
      </c>
      <c r="AX281" s="287">
        <f t="shared" si="435"/>
        <v>1.2787500000000001</v>
      </c>
      <c r="AY281" s="287">
        <f t="shared" si="435"/>
        <v>1.2787500000000001</v>
      </c>
      <c r="AZ281" s="287">
        <f t="shared" si="435"/>
        <v>1.2787500000000001</v>
      </c>
      <c r="BA281" s="287">
        <f t="shared" si="435"/>
        <v>1.2787500000000001</v>
      </c>
      <c r="BB281" s="287">
        <f t="shared" si="435"/>
        <v>1.2787500000000001</v>
      </c>
      <c r="BC281" s="287">
        <f t="shared" si="435"/>
        <v>1.2787500000000001</v>
      </c>
      <c r="BD281" s="287">
        <f t="shared" si="435"/>
        <v>1.2787500000000001</v>
      </c>
      <c r="BE281" s="287">
        <f t="shared" si="435"/>
        <v>1.2787500000000001</v>
      </c>
      <c r="BF281" s="287">
        <f t="shared" si="435"/>
        <v>1.2787500000000001</v>
      </c>
      <c r="BG281" s="287">
        <f t="shared" si="435"/>
        <v>1.2787500000000001</v>
      </c>
      <c r="BH281" s="287">
        <f t="shared" si="435"/>
        <v>1.2787500000000001</v>
      </c>
      <c r="BI281" s="287">
        <f t="shared" si="435"/>
        <v>1.2787500000000001</v>
      </c>
      <c r="BJ281" s="287">
        <f t="shared" si="435"/>
        <v>1.2787500000000001</v>
      </c>
      <c r="BK281" s="287">
        <f t="shared" si="435"/>
        <v>1.2787500000000001</v>
      </c>
      <c r="BL281" s="287">
        <f t="shared" si="435"/>
        <v>1.2787500000000001</v>
      </c>
      <c r="BM281" s="287">
        <f t="shared" si="435"/>
        <v>1.2787500000000001</v>
      </c>
      <c r="BN281" s="287">
        <f t="shared" si="435"/>
        <v>1.2787500000000001</v>
      </c>
      <c r="BO281" s="287">
        <f t="shared" si="435"/>
        <v>1.2787500000000001</v>
      </c>
      <c r="BP281" s="287">
        <f t="shared" si="435"/>
        <v>1.2787500000000001</v>
      </c>
      <c r="BQ281" s="287">
        <f t="shared" si="435"/>
        <v>1.2787500000000001</v>
      </c>
      <c r="BR281" s="287">
        <f t="shared" si="435"/>
        <v>1.2787500000000001</v>
      </c>
      <c r="BS281" s="287">
        <f t="shared" si="435"/>
        <v>1.2787500000000001</v>
      </c>
      <c r="BT281" s="287">
        <f t="shared" si="435"/>
        <v>1.2787500000000001</v>
      </c>
      <c r="BU281" s="287">
        <f t="shared" si="435"/>
        <v>1.2787500000000001</v>
      </c>
      <c r="BV281" s="287">
        <f t="shared" ref="BV281:DA281" si="436">BV279*BV280*BV83/1000000*BV24</f>
        <v>1.2787500000000001</v>
      </c>
      <c r="BW281" s="287">
        <f t="shared" si="436"/>
        <v>1.2787500000000001</v>
      </c>
      <c r="BX281" s="287">
        <f t="shared" si="436"/>
        <v>1.2787500000000001</v>
      </c>
      <c r="BY281" s="287">
        <f t="shared" si="436"/>
        <v>1.2787500000000001</v>
      </c>
      <c r="BZ281" s="287">
        <f t="shared" si="436"/>
        <v>1.2787500000000001</v>
      </c>
      <c r="CA281" s="287">
        <f t="shared" si="436"/>
        <v>1.2787500000000001</v>
      </c>
      <c r="CB281" s="287">
        <f t="shared" si="436"/>
        <v>1.2787500000000001</v>
      </c>
      <c r="CC281" s="287">
        <f t="shared" si="436"/>
        <v>1.2787500000000001</v>
      </c>
      <c r="CD281" s="287">
        <f t="shared" si="436"/>
        <v>1.2787500000000001</v>
      </c>
      <c r="CE281" s="287">
        <f t="shared" si="436"/>
        <v>1.2787500000000001</v>
      </c>
      <c r="CF281" s="287">
        <f t="shared" si="436"/>
        <v>1.2787500000000001</v>
      </c>
      <c r="CG281" s="287">
        <f t="shared" si="436"/>
        <v>1.2787500000000001</v>
      </c>
      <c r="CH281" s="287">
        <f t="shared" si="436"/>
        <v>1.2787500000000001</v>
      </c>
      <c r="CI281" s="287">
        <f t="shared" si="436"/>
        <v>1.2787500000000001</v>
      </c>
      <c r="CJ281" s="287">
        <f t="shared" si="436"/>
        <v>1.2787500000000001</v>
      </c>
      <c r="CK281" s="287">
        <f t="shared" si="436"/>
        <v>1.2787500000000001</v>
      </c>
      <c r="CL281" s="287">
        <f t="shared" si="436"/>
        <v>1.2787500000000001</v>
      </c>
      <c r="CM281" s="287">
        <f t="shared" si="436"/>
        <v>1.2787500000000001</v>
      </c>
      <c r="CN281" s="287">
        <f t="shared" si="436"/>
        <v>1.2787500000000001</v>
      </c>
      <c r="CO281" s="287">
        <f t="shared" si="436"/>
        <v>1.2787500000000001</v>
      </c>
      <c r="CP281" s="287">
        <f t="shared" si="436"/>
        <v>1.2787500000000001</v>
      </c>
      <c r="CQ281" s="287">
        <f t="shared" si="436"/>
        <v>1.2787500000000001</v>
      </c>
      <c r="CR281" s="287">
        <f t="shared" si="436"/>
        <v>1.2787500000000001</v>
      </c>
      <c r="CS281" s="287">
        <f t="shared" si="436"/>
        <v>1.2787500000000001</v>
      </c>
      <c r="CT281" s="287">
        <f t="shared" si="436"/>
        <v>1.2787500000000001</v>
      </c>
      <c r="CU281" s="287">
        <f t="shared" si="436"/>
        <v>1.2787500000000001</v>
      </c>
      <c r="CV281" s="287">
        <f t="shared" si="436"/>
        <v>1.2787500000000001</v>
      </c>
      <c r="CW281" s="287">
        <f t="shared" si="436"/>
        <v>1.2787500000000001</v>
      </c>
      <c r="CX281" s="287">
        <f t="shared" si="436"/>
        <v>1.2787500000000001</v>
      </c>
      <c r="CY281" s="287">
        <f t="shared" si="436"/>
        <v>1.2787500000000001</v>
      </c>
      <c r="CZ281" s="287">
        <f t="shared" si="436"/>
        <v>1.2787500000000001</v>
      </c>
      <c r="DA281" s="287">
        <f t="shared" si="436"/>
        <v>1.2787500000000001</v>
      </c>
      <c r="DB281" s="287">
        <f t="shared" ref="DB281:DZ281" si="437">DB279*DB280*DB83/1000000*DB24</f>
        <v>1.2787500000000001</v>
      </c>
      <c r="DC281" s="287">
        <f t="shared" si="437"/>
        <v>1.2787500000000001</v>
      </c>
      <c r="DD281" s="287">
        <f t="shared" si="437"/>
        <v>1.2787500000000001</v>
      </c>
      <c r="DE281" s="287">
        <f t="shared" si="437"/>
        <v>1.2787500000000001</v>
      </c>
      <c r="DF281" s="287">
        <f t="shared" si="437"/>
        <v>1.2787500000000001</v>
      </c>
      <c r="DG281" s="287">
        <f t="shared" si="437"/>
        <v>1.2787500000000001</v>
      </c>
      <c r="DH281" s="287">
        <f t="shared" si="437"/>
        <v>1.2787500000000001</v>
      </c>
      <c r="DI281" s="287">
        <f t="shared" si="437"/>
        <v>1.2787500000000001</v>
      </c>
      <c r="DJ281" s="287">
        <f t="shared" si="437"/>
        <v>1.2787500000000001</v>
      </c>
      <c r="DK281" s="287">
        <f t="shared" si="437"/>
        <v>1.2787500000000001</v>
      </c>
      <c r="DL281" s="287">
        <f t="shared" si="437"/>
        <v>1.2787500000000001</v>
      </c>
      <c r="DM281" s="287">
        <f t="shared" si="437"/>
        <v>1.2787500000000001</v>
      </c>
      <c r="DN281" s="287">
        <f t="shared" si="437"/>
        <v>1.2787500000000001</v>
      </c>
      <c r="DO281" s="287">
        <f t="shared" si="437"/>
        <v>1.2787500000000001</v>
      </c>
      <c r="DP281" s="287">
        <f t="shared" si="437"/>
        <v>1.2787500000000001</v>
      </c>
      <c r="DQ281" s="287">
        <f t="shared" si="437"/>
        <v>1.2787500000000001</v>
      </c>
      <c r="DR281" s="287">
        <f t="shared" si="437"/>
        <v>1.2787500000000001</v>
      </c>
      <c r="DS281" s="287">
        <f t="shared" si="437"/>
        <v>1.2787500000000001</v>
      </c>
      <c r="DT281" s="287">
        <f t="shared" si="437"/>
        <v>1.2787500000000001</v>
      </c>
      <c r="DU281" s="287">
        <f t="shared" si="437"/>
        <v>1.2787500000000001</v>
      </c>
      <c r="DV281" s="287">
        <f t="shared" si="437"/>
        <v>1.2787500000000001</v>
      </c>
      <c r="DW281" s="287">
        <f t="shared" si="437"/>
        <v>1.2787500000000001</v>
      </c>
      <c r="DX281" s="287">
        <f t="shared" si="437"/>
        <v>1.2787500000000001</v>
      </c>
      <c r="DY281" s="287">
        <f t="shared" si="437"/>
        <v>1.2787500000000001</v>
      </c>
      <c r="DZ281" s="287">
        <f t="shared" si="437"/>
        <v>1.2787500000000001</v>
      </c>
    </row>
    <row r="282" spans="1:130" ht="13">
      <c r="A282" s="151"/>
      <c r="B282" s="33"/>
      <c r="C282" s="34"/>
      <c r="D282" s="16"/>
      <c r="E282" s="16"/>
      <c r="F282" s="74"/>
      <c r="G282" s="35"/>
      <c r="H282" s="15"/>
      <c r="I282" s="16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  <c r="DO282" s="285"/>
      <c r="DP282" s="285"/>
      <c r="DQ282" s="285"/>
      <c r="DR282" s="285"/>
      <c r="DS282" s="285"/>
      <c r="DT282" s="285"/>
      <c r="DU282" s="285"/>
      <c r="DV282" s="285"/>
      <c r="DW282" s="285"/>
      <c r="DX282" s="285"/>
      <c r="DY282" s="285"/>
      <c r="DZ282" s="285"/>
    </row>
    <row r="283" spans="1:130" ht="13">
      <c r="A283" s="151"/>
      <c r="B283" s="33"/>
      <c r="C283" s="34" t="s">
        <v>108</v>
      </c>
      <c r="D283" s="16"/>
      <c r="E283" s="16"/>
      <c r="F283" s="74"/>
      <c r="G283" s="16"/>
      <c r="H283" s="15"/>
      <c r="I283" s="16"/>
      <c r="J283" s="288">
        <f t="shared" ref="J283:AO283" si="438">J88</f>
        <v>0</v>
      </c>
      <c r="K283" s="288">
        <f t="shared" si="438"/>
        <v>0</v>
      </c>
      <c r="L283" s="288">
        <f t="shared" si="438"/>
        <v>0</v>
      </c>
      <c r="M283" s="288">
        <f t="shared" si="438"/>
        <v>0</v>
      </c>
      <c r="N283" s="288">
        <f t="shared" si="438"/>
        <v>720</v>
      </c>
      <c r="O283" s="288">
        <f t="shared" si="438"/>
        <v>744</v>
      </c>
      <c r="P283" s="288">
        <f t="shared" si="438"/>
        <v>720</v>
      </c>
      <c r="Q283" s="288">
        <f t="shared" si="438"/>
        <v>744</v>
      </c>
      <c r="R283" s="288">
        <f t="shared" si="438"/>
        <v>744</v>
      </c>
      <c r="S283" s="288">
        <f t="shared" si="438"/>
        <v>720</v>
      </c>
      <c r="T283" s="288">
        <f t="shared" si="438"/>
        <v>744</v>
      </c>
      <c r="U283" s="288">
        <f t="shared" si="438"/>
        <v>720</v>
      </c>
      <c r="V283" s="288">
        <f t="shared" si="438"/>
        <v>744</v>
      </c>
      <c r="W283" s="288">
        <f t="shared" si="438"/>
        <v>744</v>
      </c>
      <c r="X283" s="288">
        <f t="shared" si="438"/>
        <v>672</v>
      </c>
      <c r="Y283" s="288">
        <f t="shared" si="438"/>
        <v>744</v>
      </c>
      <c r="Z283" s="288">
        <f t="shared" si="438"/>
        <v>720</v>
      </c>
      <c r="AA283" s="288">
        <f t="shared" si="438"/>
        <v>744</v>
      </c>
      <c r="AB283" s="288">
        <f t="shared" si="438"/>
        <v>720</v>
      </c>
      <c r="AC283" s="288">
        <f t="shared" si="438"/>
        <v>744</v>
      </c>
      <c r="AD283" s="288">
        <f t="shared" si="438"/>
        <v>744</v>
      </c>
      <c r="AE283" s="288">
        <f t="shared" si="438"/>
        <v>720</v>
      </c>
      <c r="AF283" s="288">
        <f t="shared" si="438"/>
        <v>744</v>
      </c>
      <c r="AG283" s="288">
        <f t="shared" si="438"/>
        <v>720</v>
      </c>
      <c r="AH283" s="288">
        <f t="shared" si="438"/>
        <v>744</v>
      </c>
      <c r="AI283" s="288">
        <f t="shared" si="438"/>
        <v>744</v>
      </c>
      <c r="AJ283" s="288">
        <f t="shared" si="438"/>
        <v>696</v>
      </c>
      <c r="AK283" s="288">
        <f t="shared" si="438"/>
        <v>744</v>
      </c>
      <c r="AL283" s="288">
        <f t="shared" si="438"/>
        <v>720</v>
      </c>
      <c r="AM283" s="288">
        <f t="shared" si="438"/>
        <v>744</v>
      </c>
      <c r="AN283" s="288">
        <f t="shared" si="438"/>
        <v>720</v>
      </c>
      <c r="AO283" s="288">
        <f t="shared" si="438"/>
        <v>744</v>
      </c>
      <c r="AP283" s="288">
        <f t="shared" ref="AP283:BU283" si="439">AP88</f>
        <v>744</v>
      </c>
      <c r="AQ283" s="288">
        <f t="shared" si="439"/>
        <v>720</v>
      </c>
      <c r="AR283" s="288">
        <f t="shared" si="439"/>
        <v>744</v>
      </c>
      <c r="AS283" s="288">
        <f t="shared" si="439"/>
        <v>720</v>
      </c>
      <c r="AT283" s="288">
        <f t="shared" si="439"/>
        <v>744</v>
      </c>
      <c r="AU283" s="288">
        <f t="shared" si="439"/>
        <v>744</v>
      </c>
      <c r="AV283" s="288">
        <f t="shared" si="439"/>
        <v>672</v>
      </c>
      <c r="AW283" s="288">
        <f t="shared" si="439"/>
        <v>744</v>
      </c>
      <c r="AX283" s="288">
        <f t="shared" si="439"/>
        <v>720</v>
      </c>
      <c r="AY283" s="288">
        <f t="shared" si="439"/>
        <v>744</v>
      </c>
      <c r="AZ283" s="288">
        <f t="shared" si="439"/>
        <v>720</v>
      </c>
      <c r="BA283" s="288">
        <f t="shared" si="439"/>
        <v>744</v>
      </c>
      <c r="BB283" s="288">
        <f t="shared" si="439"/>
        <v>744</v>
      </c>
      <c r="BC283" s="288">
        <f t="shared" si="439"/>
        <v>720</v>
      </c>
      <c r="BD283" s="288">
        <f t="shared" si="439"/>
        <v>744</v>
      </c>
      <c r="BE283" s="288">
        <f t="shared" si="439"/>
        <v>720</v>
      </c>
      <c r="BF283" s="288">
        <f t="shared" si="439"/>
        <v>744</v>
      </c>
      <c r="BG283" s="288">
        <f t="shared" si="439"/>
        <v>744</v>
      </c>
      <c r="BH283" s="288">
        <f t="shared" si="439"/>
        <v>672</v>
      </c>
      <c r="BI283" s="288">
        <f t="shared" si="439"/>
        <v>744</v>
      </c>
      <c r="BJ283" s="288">
        <f t="shared" si="439"/>
        <v>720</v>
      </c>
      <c r="BK283" s="288">
        <f t="shared" si="439"/>
        <v>744</v>
      </c>
      <c r="BL283" s="288">
        <f t="shared" si="439"/>
        <v>720</v>
      </c>
      <c r="BM283" s="288">
        <f t="shared" si="439"/>
        <v>744</v>
      </c>
      <c r="BN283" s="288">
        <f t="shared" si="439"/>
        <v>744</v>
      </c>
      <c r="BO283" s="288">
        <f t="shared" si="439"/>
        <v>720</v>
      </c>
      <c r="BP283" s="288">
        <f t="shared" si="439"/>
        <v>744</v>
      </c>
      <c r="BQ283" s="288">
        <f t="shared" si="439"/>
        <v>720</v>
      </c>
      <c r="BR283" s="288">
        <f t="shared" si="439"/>
        <v>744</v>
      </c>
      <c r="BS283" s="288">
        <f t="shared" si="439"/>
        <v>744</v>
      </c>
      <c r="BT283" s="288">
        <f t="shared" si="439"/>
        <v>672</v>
      </c>
      <c r="BU283" s="288">
        <f t="shared" si="439"/>
        <v>744</v>
      </c>
      <c r="BV283" s="288">
        <f t="shared" ref="BV283:CC283" si="440">BV88</f>
        <v>720</v>
      </c>
      <c r="BW283" s="288">
        <f t="shared" si="440"/>
        <v>744</v>
      </c>
      <c r="BX283" s="288">
        <f t="shared" si="440"/>
        <v>720</v>
      </c>
      <c r="BY283" s="288">
        <f t="shared" si="440"/>
        <v>744</v>
      </c>
      <c r="BZ283" s="288">
        <f t="shared" si="440"/>
        <v>744</v>
      </c>
      <c r="CA283" s="288">
        <f t="shared" si="440"/>
        <v>720</v>
      </c>
      <c r="CB283" s="288">
        <f t="shared" si="440"/>
        <v>744</v>
      </c>
      <c r="CC283" s="288">
        <f t="shared" si="440"/>
        <v>720</v>
      </c>
      <c r="CD283" s="288">
        <f t="shared" ref="CD283:DL283" si="441">CD88</f>
        <v>744</v>
      </c>
      <c r="CE283" s="288">
        <f t="shared" si="441"/>
        <v>744</v>
      </c>
      <c r="CF283" s="288">
        <f t="shared" si="441"/>
        <v>696</v>
      </c>
      <c r="CG283" s="288">
        <f t="shared" si="441"/>
        <v>744</v>
      </c>
      <c r="CH283" s="288">
        <f t="shared" si="441"/>
        <v>720</v>
      </c>
      <c r="CI283" s="288">
        <f t="shared" si="441"/>
        <v>744</v>
      </c>
      <c r="CJ283" s="288">
        <f t="shared" si="441"/>
        <v>720</v>
      </c>
      <c r="CK283" s="288">
        <f t="shared" si="441"/>
        <v>744</v>
      </c>
      <c r="CL283" s="288">
        <f t="shared" si="441"/>
        <v>744</v>
      </c>
      <c r="CM283" s="288">
        <f t="shared" si="441"/>
        <v>720</v>
      </c>
      <c r="CN283" s="288">
        <f t="shared" si="441"/>
        <v>744</v>
      </c>
      <c r="CO283" s="288">
        <f t="shared" si="441"/>
        <v>720</v>
      </c>
      <c r="CP283" s="288">
        <f t="shared" si="441"/>
        <v>744</v>
      </c>
      <c r="CQ283" s="288">
        <f t="shared" si="441"/>
        <v>744</v>
      </c>
      <c r="CR283" s="288">
        <f t="shared" si="441"/>
        <v>672</v>
      </c>
      <c r="CS283" s="288">
        <f t="shared" si="441"/>
        <v>744</v>
      </c>
      <c r="CT283" s="288">
        <f t="shared" si="441"/>
        <v>720</v>
      </c>
      <c r="CU283" s="288">
        <f t="shared" si="441"/>
        <v>744</v>
      </c>
      <c r="CV283" s="288">
        <f t="shared" si="441"/>
        <v>720</v>
      </c>
      <c r="CW283" s="288">
        <f t="shared" si="441"/>
        <v>744</v>
      </c>
      <c r="CX283" s="288">
        <f t="shared" si="441"/>
        <v>744</v>
      </c>
      <c r="CY283" s="288">
        <f t="shared" si="441"/>
        <v>720</v>
      </c>
      <c r="CZ283" s="288">
        <f t="shared" si="441"/>
        <v>744</v>
      </c>
      <c r="DA283" s="288">
        <f t="shared" si="441"/>
        <v>720</v>
      </c>
      <c r="DB283" s="288">
        <f t="shared" si="441"/>
        <v>744</v>
      </c>
      <c r="DC283" s="288">
        <f t="shared" si="441"/>
        <v>744</v>
      </c>
      <c r="DD283" s="288">
        <f t="shared" si="441"/>
        <v>672</v>
      </c>
      <c r="DE283" s="288">
        <f t="shared" si="441"/>
        <v>744</v>
      </c>
      <c r="DF283" s="288">
        <f t="shared" si="441"/>
        <v>720</v>
      </c>
      <c r="DG283" s="288">
        <f t="shared" si="441"/>
        <v>744</v>
      </c>
      <c r="DH283" s="288">
        <f t="shared" si="441"/>
        <v>720</v>
      </c>
      <c r="DI283" s="288">
        <f t="shared" si="441"/>
        <v>744</v>
      </c>
      <c r="DJ283" s="288">
        <f t="shared" si="441"/>
        <v>744</v>
      </c>
      <c r="DK283" s="288">
        <f t="shared" si="441"/>
        <v>720</v>
      </c>
      <c r="DL283" s="288">
        <f t="shared" si="441"/>
        <v>744</v>
      </c>
      <c r="DM283" s="288">
        <f t="shared" ref="DM283:DZ283" si="442">DM88</f>
        <v>720</v>
      </c>
      <c r="DN283" s="288">
        <f t="shared" si="442"/>
        <v>744</v>
      </c>
      <c r="DO283" s="288">
        <f t="shared" si="442"/>
        <v>744</v>
      </c>
      <c r="DP283" s="288">
        <f t="shared" si="442"/>
        <v>672</v>
      </c>
      <c r="DQ283" s="288">
        <f t="shared" si="442"/>
        <v>744</v>
      </c>
      <c r="DR283" s="288">
        <f t="shared" si="442"/>
        <v>720</v>
      </c>
      <c r="DS283" s="288">
        <f t="shared" si="442"/>
        <v>744</v>
      </c>
      <c r="DT283" s="288">
        <f t="shared" si="442"/>
        <v>720</v>
      </c>
      <c r="DU283" s="288">
        <f t="shared" si="442"/>
        <v>744</v>
      </c>
      <c r="DV283" s="288">
        <f t="shared" si="442"/>
        <v>744</v>
      </c>
      <c r="DW283" s="288">
        <f t="shared" si="442"/>
        <v>720</v>
      </c>
      <c r="DX283" s="288">
        <f t="shared" si="442"/>
        <v>744</v>
      </c>
      <c r="DY283" s="288">
        <f t="shared" si="442"/>
        <v>720</v>
      </c>
      <c r="DZ283" s="288">
        <f t="shared" si="442"/>
        <v>744</v>
      </c>
    </row>
    <row r="284" spans="1:130" ht="13">
      <c r="A284" s="151"/>
      <c r="B284" s="33"/>
      <c r="C284" s="34"/>
      <c r="D284" s="16"/>
      <c r="E284" s="16"/>
      <c r="F284" s="74"/>
      <c r="G284" s="16"/>
      <c r="H284" s="15"/>
      <c r="I284" s="16"/>
      <c r="J284" s="288"/>
      <c r="K284" s="288"/>
      <c r="L284" s="288"/>
      <c r="M284" s="288"/>
      <c r="N284" s="288"/>
      <c r="O284" s="288"/>
      <c r="P284" s="288"/>
      <c r="Q284" s="288"/>
      <c r="R284" s="288"/>
      <c r="S284" s="288"/>
      <c r="T284" s="288"/>
      <c r="U284" s="288"/>
      <c r="V284" s="288"/>
      <c r="W284" s="288"/>
      <c r="X284" s="288"/>
      <c r="Y284" s="288"/>
      <c r="Z284" s="288"/>
      <c r="AA284" s="288"/>
      <c r="AB284" s="288"/>
      <c r="AC284" s="288"/>
      <c r="AD284" s="288"/>
      <c r="AE284" s="288"/>
      <c r="AF284" s="288"/>
      <c r="AG284" s="288"/>
      <c r="AH284" s="288"/>
      <c r="AI284" s="288"/>
      <c r="AJ284" s="288"/>
      <c r="AK284" s="288"/>
      <c r="AL284" s="288"/>
      <c r="AM284" s="288"/>
      <c r="AN284" s="288"/>
      <c r="AO284" s="288"/>
      <c r="AP284" s="288"/>
      <c r="AQ284" s="288"/>
      <c r="AR284" s="288"/>
      <c r="AS284" s="288"/>
      <c r="AT284" s="288"/>
      <c r="AU284" s="288"/>
      <c r="AV284" s="288"/>
      <c r="AW284" s="288"/>
      <c r="AX284" s="288"/>
      <c r="AY284" s="288"/>
      <c r="AZ284" s="288"/>
      <c r="BA284" s="288"/>
      <c r="BB284" s="288"/>
      <c r="BC284" s="288"/>
      <c r="BD284" s="288"/>
      <c r="BE284" s="288"/>
      <c r="BF284" s="288"/>
      <c r="BG284" s="288"/>
      <c r="BH284" s="288"/>
      <c r="BI284" s="288"/>
      <c r="BJ284" s="288"/>
      <c r="BK284" s="288"/>
      <c r="BL284" s="288"/>
      <c r="BM284" s="288"/>
      <c r="BN284" s="288"/>
      <c r="BO284" s="288"/>
      <c r="BP284" s="288"/>
      <c r="BQ284" s="288"/>
      <c r="BR284" s="288"/>
      <c r="BS284" s="288"/>
      <c r="BT284" s="288"/>
      <c r="BU284" s="288"/>
      <c r="BV284" s="288"/>
      <c r="BW284" s="288"/>
      <c r="BX284" s="288"/>
      <c r="BY284" s="288"/>
      <c r="BZ284" s="288"/>
      <c r="CA284" s="288"/>
      <c r="CB284" s="288"/>
      <c r="CC284" s="288"/>
      <c r="CD284" s="288"/>
      <c r="CE284" s="288"/>
      <c r="CF284" s="288"/>
      <c r="CG284" s="288"/>
      <c r="CH284" s="288"/>
      <c r="CI284" s="288"/>
      <c r="CJ284" s="288"/>
      <c r="CK284" s="288"/>
      <c r="CL284" s="288"/>
      <c r="CM284" s="288"/>
      <c r="CN284" s="288"/>
      <c r="CO284" s="288"/>
      <c r="CP284" s="288"/>
      <c r="CQ284" s="288"/>
      <c r="CR284" s="288"/>
      <c r="CS284" s="288"/>
      <c r="CT284" s="288"/>
      <c r="CU284" s="288"/>
      <c r="CV284" s="288"/>
      <c r="CW284" s="288"/>
      <c r="CX284" s="288"/>
      <c r="CY284" s="288"/>
      <c r="CZ284" s="288"/>
      <c r="DA284" s="288"/>
      <c r="DB284" s="288"/>
      <c r="DC284" s="288"/>
      <c r="DD284" s="288"/>
      <c r="DE284" s="288"/>
      <c r="DF284" s="288"/>
      <c r="DG284" s="288"/>
      <c r="DH284" s="288"/>
      <c r="DI284" s="288"/>
      <c r="DJ284" s="288"/>
      <c r="DK284" s="288"/>
      <c r="DL284" s="288"/>
      <c r="DM284" s="288"/>
      <c r="DN284" s="288"/>
      <c r="DO284" s="288"/>
      <c r="DP284" s="288"/>
      <c r="DQ284" s="288"/>
      <c r="DR284" s="288"/>
      <c r="DS284" s="288"/>
      <c r="DT284" s="288"/>
      <c r="DU284" s="288"/>
      <c r="DV284" s="288"/>
      <c r="DW284" s="288"/>
      <c r="DX284" s="288"/>
      <c r="DY284" s="288"/>
      <c r="DZ284" s="288"/>
    </row>
    <row r="285" spans="1:130" ht="13">
      <c r="A285" s="151"/>
      <c r="B285" s="33"/>
      <c r="C285" s="34" t="s">
        <v>109</v>
      </c>
      <c r="D285" s="16"/>
      <c r="E285" s="16"/>
      <c r="F285" s="74"/>
      <c r="G285" s="35" t="s">
        <v>15</v>
      </c>
      <c r="H285" s="15"/>
      <c r="I285" s="16"/>
      <c r="J285" s="289">
        <f>J281*J283</f>
        <v>0</v>
      </c>
      <c r="K285" s="289">
        <f t="shared" ref="K285:BV285" si="443">K281*K283</f>
        <v>0</v>
      </c>
      <c r="L285" s="289">
        <f t="shared" si="443"/>
        <v>0</v>
      </c>
      <c r="M285" s="289">
        <f t="shared" si="443"/>
        <v>0</v>
      </c>
      <c r="N285" s="289">
        <f t="shared" si="443"/>
        <v>920.7</v>
      </c>
      <c r="O285" s="289">
        <f t="shared" si="443"/>
        <v>951.39</v>
      </c>
      <c r="P285" s="289">
        <f t="shared" si="443"/>
        <v>920.7</v>
      </c>
      <c r="Q285" s="289">
        <f t="shared" si="443"/>
        <v>951.39</v>
      </c>
      <c r="R285" s="289">
        <f t="shared" si="443"/>
        <v>951.39</v>
      </c>
      <c r="S285" s="289">
        <f t="shared" si="443"/>
        <v>920.7</v>
      </c>
      <c r="T285" s="289">
        <f t="shared" si="443"/>
        <v>951.39</v>
      </c>
      <c r="U285" s="289">
        <f t="shared" si="443"/>
        <v>920.7</v>
      </c>
      <c r="V285" s="289">
        <f t="shared" si="443"/>
        <v>951.39</v>
      </c>
      <c r="W285" s="289">
        <f t="shared" si="443"/>
        <v>951.39</v>
      </c>
      <c r="X285" s="289">
        <f t="shared" si="443"/>
        <v>859.32</v>
      </c>
      <c r="Y285" s="289">
        <f t="shared" si="443"/>
        <v>951.39</v>
      </c>
      <c r="Z285" s="289">
        <f t="shared" si="443"/>
        <v>920.7</v>
      </c>
      <c r="AA285" s="289">
        <f t="shared" si="443"/>
        <v>951.39</v>
      </c>
      <c r="AB285" s="289">
        <f t="shared" si="443"/>
        <v>920.7</v>
      </c>
      <c r="AC285" s="289">
        <f t="shared" si="443"/>
        <v>951.39</v>
      </c>
      <c r="AD285" s="289">
        <f t="shared" si="443"/>
        <v>951.39</v>
      </c>
      <c r="AE285" s="289">
        <f t="shared" si="443"/>
        <v>920.7</v>
      </c>
      <c r="AF285" s="289">
        <f t="shared" si="443"/>
        <v>951.39</v>
      </c>
      <c r="AG285" s="289">
        <f t="shared" si="443"/>
        <v>920.7</v>
      </c>
      <c r="AH285" s="289">
        <f t="shared" si="443"/>
        <v>951.39</v>
      </c>
      <c r="AI285" s="289">
        <f t="shared" si="443"/>
        <v>951.39</v>
      </c>
      <c r="AJ285" s="289">
        <f t="shared" si="443"/>
        <v>890.01</v>
      </c>
      <c r="AK285" s="289">
        <f t="shared" si="443"/>
        <v>951.39</v>
      </c>
      <c r="AL285" s="289">
        <f t="shared" si="443"/>
        <v>920.7</v>
      </c>
      <c r="AM285" s="289">
        <f t="shared" si="443"/>
        <v>951.39</v>
      </c>
      <c r="AN285" s="289">
        <f t="shared" si="443"/>
        <v>920.7</v>
      </c>
      <c r="AO285" s="289">
        <f t="shared" si="443"/>
        <v>951.39</v>
      </c>
      <c r="AP285" s="289">
        <f t="shared" si="443"/>
        <v>951.39</v>
      </c>
      <c r="AQ285" s="289">
        <f t="shared" si="443"/>
        <v>920.7</v>
      </c>
      <c r="AR285" s="289">
        <f t="shared" si="443"/>
        <v>951.39</v>
      </c>
      <c r="AS285" s="289">
        <f t="shared" si="443"/>
        <v>920.7</v>
      </c>
      <c r="AT285" s="289">
        <f t="shared" si="443"/>
        <v>951.39</v>
      </c>
      <c r="AU285" s="289">
        <f t="shared" si="443"/>
        <v>951.39</v>
      </c>
      <c r="AV285" s="289">
        <f t="shared" si="443"/>
        <v>859.32</v>
      </c>
      <c r="AW285" s="289">
        <f t="shared" si="443"/>
        <v>951.39</v>
      </c>
      <c r="AX285" s="289">
        <f t="shared" si="443"/>
        <v>920.7</v>
      </c>
      <c r="AY285" s="289">
        <f t="shared" si="443"/>
        <v>951.39</v>
      </c>
      <c r="AZ285" s="289">
        <f t="shared" si="443"/>
        <v>920.7</v>
      </c>
      <c r="BA285" s="289">
        <f t="shared" si="443"/>
        <v>951.39</v>
      </c>
      <c r="BB285" s="289">
        <f t="shared" si="443"/>
        <v>951.39</v>
      </c>
      <c r="BC285" s="289">
        <f t="shared" si="443"/>
        <v>920.7</v>
      </c>
      <c r="BD285" s="289">
        <f t="shared" si="443"/>
        <v>951.39</v>
      </c>
      <c r="BE285" s="289">
        <f t="shared" si="443"/>
        <v>920.7</v>
      </c>
      <c r="BF285" s="289">
        <f t="shared" si="443"/>
        <v>951.39</v>
      </c>
      <c r="BG285" s="289">
        <f t="shared" si="443"/>
        <v>951.39</v>
      </c>
      <c r="BH285" s="289">
        <f t="shared" si="443"/>
        <v>859.32</v>
      </c>
      <c r="BI285" s="289">
        <f t="shared" si="443"/>
        <v>951.39</v>
      </c>
      <c r="BJ285" s="289">
        <f t="shared" si="443"/>
        <v>920.7</v>
      </c>
      <c r="BK285" s="289">
        <f t="shared" si="443"/>
        <v>951.39</v>
      </c>
      <c r="BL285" s="289">
        <f t="shared" si="443"/>
        <v>920.7</v>
      </c>
      <c r="BM285" s="289">
        <f t="shared" si="443"/>
        <v>951.39</v>
      </c>
      <c r="BN285" s="289">
        <f t="shared" si="443"/>
        <v>951.39</v>
      </c>
      <c r="BO285" s="289">
        <f t="shared" si="443"/>
        <v>920.7</v>
      </c>
      <c r="BP285" s="289">
        <f t="shared" si="443"/>
        <v>951.39</v>
      </c>
      <c r="BQ285" s="289">
        <f t="shared" si="443"/>
        <v>920.7</v>
      </c>
      <c r="BR285" s="289">
        <f t="shared" si="443"/>
        <v>951.39</v>
      </c>
      <c r="BS285" s="289">
        <f t="shared" si="443"/>
        <v>951.39</v>
      </c>
      <c r="BT285" s="289">
        <f t="shared" si="443"/>
        <v>859.32</v>
      </c>
      <c r="BU285" s="289">
        <f t="shared" si="443"/>
        <v>951.39</v>
      </c>
      <c r="BV285" s="289">
        <f t="shared" si="443"/>
        <v>920.7</v>
      </c>
      <c r="BW285" s="289">
        <f t="shared" ref="BW285:CA285" si="444">BW281*BW283</f>
        <v>951.39</v>
      </c>
      <c r="BX285" s="289">
        <f t="shared" si="444"/>
        <v>920.7</v>
      </c>
      <c r="BY285" s="289">
        <f t="shared" si="444"/>
        <v>951.39</v>
      </c>
      <c r="BZ285" s="289">
        <f t="shared" si="444"/>
        <v>951.39</v>
      </c>
      <c r="CA285" s="289">
        <f t="shared" si="444"/>
        <v>920.7</v>
      </c>
      <c r="CB285" s="289">
        <f t="shared" ref="CB285:CC285" si="445">CB281*CB283</f>
        <v>951.39</v>
      </c>
      <c r="CC285" s="289">
        <f t="shared" si="445"/>
        <v>920.7</v>
      </c>
      <c r="CD285" s="289">
        <f t="shared" ref="CD285:DL285" si="446">CD281*CD283</f>
        <v>951.39</v>
      </c>
      <c r="CE285" s="289">
        <f t="shared" si="446"/>
        <v>951.39</v>
      </c>
      <c r="CF285" s="289">
        <f t="shared" si="446"/>
        <v>890.01</v>
      </c>
      <c r="CG285" s="289">
        <f t="shared" si="446"/>
        <v>951.39</v>
      </c>
      <c r="CH285" s="289">
        <f t="shared" si="446"/>
        <v>920.7</v>
      </c>
      <c r="CI285" s="289">
        <f t="shared" si="446"/>
        <v>951.39</v>
      </c>
      <c r="CJ285" s="289">
        <f t="shared" si="446"/>
        <v>920.7</v>
      </c>
      <c r="CK285" s="289">
        <f t="shared" si="446"/>
        <v>951.39</v>
      </c>
      <c r="CL285" s="289">
        <f t="shared" si="446"/>
        <v>951.39</v>
      </c>
      <c r="CM285" s="289">
        <f t="shared" si="446"/>
        <v>920.7</v>
      </c>
      <c r="CN285" s="289">
        <f t="shared" si="446"/>
        <v>951.39</v>
      </c>
      <c r="CO285" s="289">
        <f t="shared" si="446"/>
        <v>920.7</v>
      </c>
      <c r="CP285" s="289">
        <f t="shared" si="446"/>
        <v>951.39</v>
      </c>
      <c r="CQ285" s="289">
        <f t="shared" si="446"/>
        <v>951.39</v>
      </c>
      <c r="CR285" s="289">
        <f t="shared" si="446"/>
        <v>859.32</v>
      </c>
      <c r="CS285" s="289">
        <f t="shared" si="446"/>
        <v>951.39</v>
      </c>
      <c r="CT285" s="289">
        <f t="shared" si="446"/>
        <v>920.7</v>
      </c>
      <c r="CU285" s="289">
        <f t="shared" si="446"/>
        <v>951.39</v>
      </c>
      <c r="CV285" s="289">
        <f t="shared" si="446"/>
        <v>920.7</v>
      </c>
      <c r="CW285" s="289">
        <f t="shared" si="446"/>
        <v>951.39</v>
      </c>
      <c r="CX285" s="289">
        <f t="shared" si="446"/>
        <v>951.39</v>
      </c>
      <c r="CY285" s="289">
        <f t="shared" si="446"/>
        <v>920.7</v>
      </c>
      <c r="CZ285" s="289">
        <f t="shared" si="446"/>
        <v>951.39</v>
      </c>
      <c r="DA285" s="289">
        <f t="shared" si="446"/>
        <v>920.7</v>
      </c>
      <c r="DB285" s="289">
        <f t="shared" si="446"/>
        <v>951.39</v>
      </c>
      <c r="DC285" s="289">
        <f t="shared" si="446"/>
        <v>951.39</v>
      </c>
      <c r="DD285" s="289">
        <f t="shared" si="446"/>
        <v>859.32</v>
      </c>
      <c r="DE285" s="289">
        <f t="shared" si="446"/>
        <v>951.39</v>
      </c>
      <c r="DF285" s="289">
        <f t="shared" si="446"/>
        <v>920.7</v>
      </c>
      <c r="DG285" s="289">
        <f t="shared" si="446"/>
        <v>951.39</v>
      </c>
      <c r="DH285" s="289">
        <f t="shared" si="446"/>
        <v>920.7</v>
      </c>
      <c r="DI285" s="289">
        <f t="shared" si="446"/>
        <v>951.39</v>
      </c>
      <c r="DJ285" s="289">
        <f t="shared" si="446"/>
        <v>951.39</v>
      </c>
      <c r="DK285" s="289">
        <f t="shared" si="446"/>
        <v>920.7</v>
      </c>
      <c r="DL285" s="289">
        <f t="shared" si="446"/>
        <v>951.39</v>
      </c>
      <c r="DM285" s="289">
        <f t="shared" ref="DM285:DZ285" si="447">DM281*DM283</f>
        <v>920.7</v>
      </c>
      <c r="DN285" s="289">
        <f t="shared" si="447"/>
        <v>951.39</v>
      </c>
      <c r="DO285" s="289">
        <f t="shared" si="447"/>
        <v>951.39</v>
      </c>
      <c r="DP285" s="289">
        <f t="shared" si="447"/>
        <v>859.32</v>
      </c>
      <c r="DQ285" s="289">
        <f t="shared" si="447"/>
        <v>951.39</v>
      </c>
      <c r="DR285" s="289">
        <f t="shared" si="447"/>
        <v>920.7</v>
      </c>
      <c r="DS285" s="289">
        <f t="shared" si="447"/>
        <v>951.39</v>
      </c>
      <c r="DT285" s="289">
        <f t="shared" si="447"/>
        <v>920.7</v>
      </c>
      <c r="DU285" s="289">
        <f t="shared" si="447"/>
        <v>951.39</v>
      </c>
      <c r="DV285" s="289">
        <f t="shared" si="447"/>
        <v>951.39</v>
      </c>
      <c r="DW285" s="289">
        <f t="shared" si="447"/>
        <v>920.7</v>
      </c>
      <c r="DX285" s="289">
        <f t="shared" si="447"/>
        <v>951.39</v>
      </c>
      <c r="DY285" s="289">
        <f t="shared" si="447"/>
        <v>920.7</v>
      </c>
      <c r="DZ285" s="289">
        <f t="shared" si="447"/>
        <v>951.39</v>
      </c>
    </row>
    <row r="286" spans="1:130" ht="13">
      <c r="A286" s="151"/>
      <c r="B286" s="33"/>
      <c r="C286" s="34"/>
      <c r="D286" s="16"/>
      <c r="E286" s="16"/>
      <c r="F286" s="74"/>
      <c r="G286" s="35"/>
      <c r="H286" s="15"/>
      <c r="I286" s="16"/>
      <c r="J286" s="288"/>
      <c r="K286" s="288"/>
      <c r="L286" s="288"/>
      <c r="M286" s="288"/>
      <c r="N286" s="288"/>
      <c r="O286" s="288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8"/>
      <c r="AU286" s="288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8"/>
      <c r="BI286" s="288"/>
      <c r="BJ286" s="288"/>
      <c r="BK286" s="288"/>
      <c r="BL286" s="288"/>
      <c r="BM286" s="288"/>
      <c r="BN286" s="288"/>
      <c r="BO286" s="288"/>
      <c r="BP286" s="288"/>
      <c r="BQ286" s="288"/>
      <c r="BR286" s="288"/>
      <c r="BS286" s="288"/>
      <c r="BT286" s="288"/>
      <c r="BU286" s="288"/>
      <c r="BV286" s="288"/>
      <c r="BW286" s="288"/>
      <c r="BX286" s="288"/>
      <c r="BY286" s="288"/>
      <c r="BZ286" s="288"/>
      <c r="CA286" s="288"/>
      <c r="CB286" s="288"/>
      <c r="CC286" s="288"/>
      <c r="CD286" s="288"/>
      <c r="CE286" s="288"/>
      <c r="CF286" s="288"/>
      <c r="CG286" s="288"/>
      <c r="CH286" s="288"/>
      <c r="CI286" s="288"/>
      <c r="CJ286" s="288"/>
      <c r="CK286" s="288"/>
      <c r="CL286" s="288"/>
      <c r="CM286" s="288"/>
      <c r="CN286" s="288"/>
      <c r="CO286" s="288"/>
      <c r="CP286" s="288"/>
      <c r="CQ286" s="288"/>
      <c r="CR286" s="288"/>
      <c r="CS286" s="288"/>
      <c r="CT286" s="288"/>
      <c r="CU286" s="288"/>
      <c r="CV286" s="288"/>
      <c r="CW286" s="288"/>
      <c r="CX286" s="288"/>
      <c r="CY286" s="288"/>
      <c r="CZ286" s="288"/>
      <c r="DA286" s="288"/>
      <c r="DB286" s="288"/>
      <c r="DC286" s="288"/>
      <c r="DD286" s="288"/>
      <c r="DE286" s="288"/>
      <c r="DF286" s="288"/>
      <c r="DG286" s="288"/>
      <c r="DH286" s="288"/>
      <c r="DI286" s="288"/>
      <c r="DJ286" s="288"/>
      <c r="DK286" s="288"/>
      <c r="DL286" s="288"/>
      <c r="DM286" s="288"/>
      <c r="DN286" s="288"/>
      <c r="DO286" s="288"/>
      <c r="DP286" s="288"/>
      <c r="DQ286" s="288"/>
      <c r="DR286" s="288"/>
      <c r="DS286" s="288"/>
      <c r="DT286" s="288"/>
      <c r="DU286" s="288"/>
      <c r="DV286" s="288"/>
      <c r="DW286" s="288"/>
      <c r="DX286" s="288"/>
      <c r="DY286" s="288"/>
      <c r="DZ286" s="288"/>
    </row>
    <row r="287" spans="1:130" ht="13">
      <c r="A287" s="151"/>
      <c r="B287" s="33"/>
      <c r="C287" s="34"/>
      <c r="D287" s="16"/>
      <c r="E287" s="7"/>
      <c r="F287" s="74"/>
      <c r="G287" s="35"/>
      <c r="H287" s="15"/>
      <c r="I287" s="16"/>
      <c r="J287" s="288"/>
      <c r="K287" s="288"/>
      <c r="L287" s="288"/>
      <c r="M287" s="288"/>
      <c r="N287" s="288"/>
      <c r="O287" s="288"/>
      <c r="P287" s="288"/>
      <c r="Q287" s="288"/>
      <c r="R287" s="288"/>
      <c r="S287" s="288"/>
      <c r="T287" s="288"/>
      <c r="U287" s="288"/>
      <c r="V287" s="288"/>
      <c r="W287" s="288"/>
      <c r="X287" s="288"/>
      <c r="Y287" s="288"/>
      <c r="Z287" s="288"/>
      <c r="AA287" s="288"/>
      <c r="AB287" s="288"/>
      <c r="AC287" s="288"/>
      <c r="AD287" s="288"/>
      <c r="AE287" s="288"/>
      <c r="AF287" s="288"/>
      <c r="AG287" s="288"/>
      <c r="AH287" s="288"/>
      <c r="AI287" s="288"/>
      <c r="AJ287" s="288"/>
      <c r="AK287" s="288"/>
      <c r="AL287" s="288"/>
      <c r="AM287" s="288"/>
      <c r="AN287" s="288"/>
      <c r="AO287" s="288"/>
      <c r="AP287" s="288"/>
      <c r="AQ287" s="288"/>
      <c r="AR287" s="288"/>
      <c r="AS287" s="288"/>
      <c r="AT287" s="288"/>
      <c r="AU287" s="288"/>
      <c r="AV287" s="288"/>
      <c r="AW287" s="288"/>
      <c r="AX287" s="288"/>
      <c r="AY287" s="288"/>
      <c r="AZ287" s="288"/>
      <c r="BA287" s="288"/>
      <c r="BB287" s="288"/>
      <c r="BC287" s="288"/>
      <c r="BD287" s="288"/>
      <c r="BE287" s="288"/>
      <c r="BF287" s="288"/>
      <c r="BG287" s="28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BV287" s="288"/>
      <c r="BW287" s="288"/>
      <c r="BX287" s="288"/>
      <c r="BY287" s="288"/>
      <c r="BZ287" s="288"/>
      <c r="CA287" s="288"/>
      <c r="CB287" s="288"/>
      <c r="CC287" s="288"/>
      <c r="CD287" s="288"/>
      <c r="CE287" s="288"/>
      <c r="CF287" s="288"/>
      <c r="CG287" s="288"/>
      <c r="CH287" s="288"/>
      <c r="CI287" s="288"/>
      <c r="CJ287" s="288"/>
      <c r="CK287" s="288"/>
      <c r="CL287" s="288"/>
      <c r="CM287" s="288"/>
      <c r="CN287" s="288"/>
      <c r="CO287" s="288"/>
      <c r="CP287" s="288"/>
      <c r="CQ287" s="288"/>
      <c r="CR287" s="288"/>
      <c r="CS287" s="288"/>
      <c r="CT287" s="288"/>
      <c r="CU287" s="288"/>
      <c r="CV287" s="288"/>
      <c r="CW287" s="288"/>
      <c r="CX287" s="288"/>
      <c r="CY287" s="288"/>
      <c r="CZ287" s="288"/>
      <c r="DA287" s="288"/>
      <c r="DB287" s="288"/>
      <c r="DC287" s="288"/>
      <c r="DD287" s="288"/>
      <c r="DE287" s="288"/>
      <c r="DF287" s="288"/>
      <c r="DG287" s="288"/>
      <c r="DH287" s="288"/>
      <c r="DI287" s="288"/>
      <c r="DJ287" s="288"/>
      <c r="DK287" s="288"/>
      <c r="DL287" s="288"/>
      <c r="DM287" s="288"/>
      <c r="DN287" s="288"/>
      <c r="DO287" s="288"/>
      <c r="DP287" s="288"/>
      <c r="DQ287" s="288"/>
      <c r="DR287" s="288"/>
      <c r="DS287" s="288"/>
      <c r="DT287" s="288"/>
      <c r="DU287" s="288"/>
      <c r="DV287" s="288"/>
      <c r="DW287" s="288"/>
      <c r="DX287" s="288"/>
      <c r="DY287" s="288"/>
      <c r="DZ287" s="288"/>
    </row>
    <row r="288" spans="1:130" ht="13">
      <c r="A288" s="151"/>
      <c r="B288" s="33"/>
      <c r="C288" s="34" t="s">
        <v>155</v>
      </c>
      <c r="D288" s="16"/>
      <c r="E288" s="7" t="s">
        <v>153</v>
      </c>
      <c r="F288" s="70">
        <f>Inputs!I197*Inputs!I12</f>
        <v>0</v>
      </c>
      <c r="G288" s="35" t="s">
        <v>15</v>
      </c>
      <c r="H288" s="89" t="s">
        <v>36</v>
      </c>
      <c r="I288" s="81"/>
      <c r="J288" s="288">
        <f>J285*$F288</f>
        <v>0</v>
      </c>
      <c r="K288" s="288">
        <f t="shared" ref="K288:BV288" si="448">K285*$F288</f>
        <v>0</v>
      </c>
      <c r="L288" s="288">
        <f t="shared" si="448"/>
        <v>0</v>
      </c>
      <c r="M288" s="288">
        <f t="shared" si="448"/>
        <v>0</v>
      </c>
      <c r="N288" s="288">
        <f t="shared" si="448"/>
        <v>0</v>
      </c>
      <c r="O288" s="288">
        <f t="shared" si="448"/>
        <v>0</v>
      </c>
      <c r="P288" s="288">
        <f t="shared" si="448"/>
        <v>0</v>
      </c>
      <c r="Q288" s="288">
        <f t="shared" si="448"/>
        <v>0</v>
      </c>
      <c r="R288" s="288">
        <f t="shared" si="448"/>
        <v>0</v>
      </c>
      <c r="S288" s="288">
        <f t="shared" si="448"/>
        <v>0</v>
      </c>
      <c r="T288" s="288">
        <f t="shared" si="448"/>
        <v>0</v>
      </c>
      <c r="U288" s="288">
        <f t="shared" si="448"/>
        <v>0</v>
      </c>
      <c r="V288" s="288">
        <f t="shared" si="448"/>
        <v>0</v>
      </c>
      <c r="W288" s="288">
        <f t="shared" si="448"/>
        <v>0</v>
      </c>
      <c r="X288" s="288">
        <f t="shared" si="448"/>
        <v>0</v>
      </c>
      <c r="Y288" s="288">
        <f t="shared" si="448"/>
        <v>0</v>
      </c>
      <c r="Z288" s="288">
        <f t="shared" si="448"/>
        <v>0</v>
      </c>
      <c r="AA288" s="288">
        <f t="shared" si="448"/>
        <v>0</v>
      </c>
      <c r="AB288" s="288">
        <f t="shared" si="448"/>
        <v>0</v>
      </c>
      <c r="AC288" s="288">
        <f t="shared" si="448"/>
        <v>0</v>
      </c>
      <c r="AD288" s="288">
        <f t="shared" si="448"/>
        <v>0</v>
      </c>
      <c r="AE288" s="288">
        <f t="shared" si="448"/>
        <v>0</v>
      </c>
      <c r="AF288" s="288">
        <f t="shared" si="448"/>
        <v>0</v>
      </c>
      <c r="AG288" s="288">
        <f t="shared" si="448"/>
        <v>0</v>
      </c>
      <c r="AH288" s="288">
        <f t="shared" si="448"/>
        <v>0</v>
      </c>
      <c r="AI288" s="288">
        <f t="shared" si="448"/>
        <v>0</v>
      </c>
      <c r="AJ288" s="288">
        <f t="shared" si="448"/>
        <v>0</v>
      </c>
      <c r="AK288" s="288">
        <f t="shared" si="448"/>
        <v>0</v>
      </c>
      <c r="AL288" s="288">
        <f t="shared" si="448"/>
        <v>0</v>
      </c>
      <c r="AM288" s="288">
        <f t="shared" si="448"/>
        <v>0</v>
      </c>
      <c r="AN288" s="288">
        <f t="shared" si="448"/>
        <v>0</v>
      </c>
      <c r="AO288" s="288">
        <f t="shared" si="448"/>
        <v>0</v>
      </c>
      <c r="AP288" s="288">
        <f t="shared" si="448"/>
        <v>0</v>
      </c>
      <c r="AQ288" s="288">
        <f t="shared" si="448"/>
        <v>0</v>
      </c>
      <c r="AR288" s="288">
        <f t="shared" si="448"/>
        <v>0</v>
      </c>
      <c r="AS288" s="288">
        <f t="shared" si="448"/>
        <v>0</v>
      </c>
      <c r="AT288" s="288">
        <f t="shared" si="448"/>
        <v>0</v>
      </c>
      <c r="AU288" s="288">
        <f t="shared" si="448"/>
        <v>0</v>
      </c>
      <c r="AV288" s="288">
        <f t="shared" si="448"/>
        <v>0</v>
      </c>
      <c r="AW288" s="288">
        <f t="shared" si="448"/>
        <v>0</v>
      </c>
      <c r="AX288" s="288">
        <f t="shared" si="448"/>
        <v>0</v>
      </c>
      <c r="AY288" s="288">
        <f t="shared" si="448"/>
        <v>0</v>
      </c>
      <c r="AZ288" s="288">
        <f t="shared" si="448"/>
        <v>0</v>
      </c>
      <c r="BA288" s="288">
        <f t="shared" si="448"/>
        <v>0</v>
      </c>
      <c r="BB288" s="288">
        <f t="shared" si="448"/>
        <v>0</v>
      </c>
      <c r="BC288" s="288">
        <f t="shared" si="448"/>
        <v>0</v>
      </c>
      <c r="BD288" s="288">
        <f t="shared" si="448"/>
        <v>0</v>
      </c>
      <c r="BE288" s="288">
        <f t="shared" si="448"/>
        <v>0</v>
      </c>
      <c r="BF288" s="288">
        <f t="shared" si="448"/>
        <v>0</v>
      </c>
      <c r="BG288" s="288">
        <f t="shared" si="448"/>
        <v>0</v>
      </c>
      <c r="BH288" s="288">
        <f t="shared" si="448"/>
        <v>0</v>
      </c>
      <c r="BI288" s="288">
        <f t="shared" si="448"/>
        <v>0</v>
      </c>
      <c r="BJ288" s="288">
        <f t="shared" si="448"/>
        <v>0</v>
      </c>
      <c r="BK288" s="288">
        <f t="shared" si="448"/>
        <v>0</v>
      </c>
      <c r="BL288" s="288">
        <f t="shared" si="448"/>
        <v>0</v>
      </c>
      <c r="BM288" s="288">
        <f t="shared" si="448"/>
        <v>0</v>
      </c>
      <c r="BN288" s="288">
        <f t="shared" si="448"/>
        <v>0</v>
      </c>
      <c r="BO288" s="288">
        <f t="shared" si="448"/>
        <v>0</v>
      </c>
      <c r="BP288" s="288">
        <f t="shared" si="448"/>
        <v>0</v>
      </c>
      <c r="BQ288" s="288">
        <f t="shared" si="448"/>
        <v>0</v>
      </c>
      <c r="BR288" s="288">
        <f t="shared" si="448"/>
        <v>0</v>
      </c>
      <c r="BS288" s="288">
        <f t="shared" si="448"/>
        <v>0</v>
      </c>
      <c r="BT288" s="288">
        <f t="shared" si="448"/>
        <v>0</v>
      </c>
      <c r="BU288" s="288">
        <f t="shared" si="448"/>
        <v>0</v>
      </c>
      <c r="BV288" s="288">
        <f t="shared" si="448"/>
        <v>0</v>
      </c>
      <c r="BW288" s="288">
        <f t="shared" ref="BW288:CA288" si="449">BW285*$F288</f>
        <v>0</v>
      </c>
      <c r="BX288" s="288">
        <f t="shared" si="449"/>
        <v>0</v>
      </c>
      <c r="BY288" s="288">
        <f t="shared" si="449"/>
        <v>0</v>
      </c>
      <c r="BZ288" s="288">
        <f t="shared" si="449"/>
        <v>0</v>
      </c>
      <c r="CA288" s="288">
        <f t="shared" si="449"/>
        <v>0</v>
      </c>
      <c r="CB288" s="288">
        <f t="shared" ref="CB288:CC288" si="450">CB285*$F288</f>
        <v>0</v>
      </c>
      <c r="CC288" s="288">
        <f t="shared" si="450"/>
        <v>0</v>
      </c>
      <c r="CD288" s="288">
        <f t="shared" ref="CD288:DL288" si="451">CD285*$F288</f>
        <v>0</v>
      </c>
      <c r="CE288" s="288">
        <f t="shared" si="451"/>
        <v>0</v>
      </c>
      <c r="CF288" s="288">
        <f t="shared" si="451"/>
        <v>0</v>
      </c>
      <c r="CG288" s="288">
        <f t="shared" si="451"/>
        <v>0</v>
      </c>
      <c r="CH288" s="288">
        <f t="shared" si="451"/>
        <v>0</v>
      </c>
      <c r="CI288" s="288">
        <f t="shared" si="451"/>
        <v>0</v>
      </c>
      <c r="CJ288" s="288">
        <f t="shared" si="451"/>
        <v>0</v>
      </c>
      <c r="CK288" s="288">
        <f t="shared" si="451"/>
        <v>0</v>
      </c>
      <c r="CL288" s="288">
        <f t="shared" si="451"/>
        <v>0</v>
      </c>
      <c r="CM288" s="288">
        <f t="shared" si="451"/>
        <v>0</v>
      </c>
      <c r="CN288" s="288">
        <f t="shared" si="451"/>
        <v>0</v>
      </c>
      <c r="CO288" s="288">
        <f t="shared" si="451"/>
        <v>0</v>
      </c>
      <c r="CP288" s="288">
        <f t="shared" si="451"/>
        <v>0</v>
      </c>
      <c r="CQ288" s="288">
        <f t="shared" si="451"/>
        <v>0</v>
      </c>
      <c r="CR288" s="288">
        <f t="shared" si="451"/>
        <v>0</v>
      </c>
      <c r="CS288" s="288">
        <f t="shared" si="451"/>
        <v>0</v>
      </c>
      <c r="CT288" s="288">
        <f t="shared" si="451"/>
        <v>0</v>
      </c>
      <c r="CU288" s="288">
        <f t="shared" si="451"/>
        <v>0</v>
      </c>
      <c r="CV288" s="288">
        <f t="shared" si="451"/>
        <v>0</v>
      </c>
      <c r="CW288" s="288">
        <f t="shared" si="451"/>
        <v>0</v>
      </c>
      <c r="CX288" s="288">
        <f t="shared" si="451"/>
        <v>0</v>
      </c>
      <c r="CY288" s="288">
        <f t="shared" si="451"/>
        <v>0</v>
      </c>
      <c r="CZ288" s="288">
        <f t="shared" si="451"/>
        <v>0</v>
      </c>
      <c r="DA288" s="288">
        <f t="shared" si="451"/>
        <v>0</v>
      </c>
      <c r="DB288" s="288">
        <f t="shared" si="451"/>
        <v>0</v>
      </c>
      <c r="DC288" s="288">
        <f t="shared" si="451"/>
        <v>0</v>
      </c>
      <c r="DD288" s="288">
        <f t="shared" si="451"/>
        <v>0</v>
      </c>
      <c r="DE288" s="288">
        <f t="shared" si="451"/>
        <v>0</v>
      </c>
      <c r="DF288" s="288">
        <f t="shared" si="451"/>
        <v>0</v>
      </c>
      <c r="DG288" s="288">
        <f t="shared" si="451"/>
        <v>0</v>
      </c>
      <c r="DH288" s="288">
        <f t="shared" si="451"/>
        <v>0</v>
      </c>
      <c r="DI288" s="288">
        <f t="shared" si="451"/>
        <v>0</v>
      </c>
      <c r="DJ288" s="288">
        <f t="shared" si="451"/>
        <v>0</v>
      </c>
      <c r="DK288" s="288">
        <f t="shared" si="451"/>
        <v>0</v>
      </c>
      <c r="DL288" s="288">
        <f t="shared" si="451"/>
        <v>0</v>
      </c>
      <c r="DM288" s="288">
        <f t="shared" ref="DM288:DZ288" si="452">DM285*$F288</f>
        <v>0</v>
      </c>
      <c r="DN288" s="288">
        <f t="shared" si="452"/>
        <v>0</v>
      </c>
      <c r="DO288" s="288">
        <f t="shared" si="452"/>
        <v>0</v>
      </c>
      <c r="DP288" s="288">
        <f t="shared" si="452"/>
        <v>0</v>
      </c>
      <c r="DQ288" s="288">
        <f t="shared" si="452"/>
        <v>0</v>
      </c>
      <c r="DR288" s="288">
        <f t="shared" si="452"/>
        <v>0</v>
      </c>
      <c r="DS288" s="288">
        <f t="shared" si="452"/>
        <v>0</v>
      </c>
      <c r="DT288" s="288">
        <f t="shared" si="452"/>
        <v>0</v>
      </c>
      <c r="DU288" s="288">
        <f t="shared" si="452"/>
        <v>0</v>
      </c>
      <c r="DV288" s="288">
        <f t="shared" si="452"/>
        <v>0</v>
      </c>
      <c r="DW288" s="288">
        <f t="shared" si="452"/>
        <v>0</v>
      </c>
      <c r="DX288" s="288">
        <f t="shared" si="452"/>
        <v>0</v>
      </c>
      <c r="DY288" s="288">
        <f t="shared" si="452"/>
        <v>0</v>
      </c>
      <c r="DZ288" s="288">
        <f t="shared" si="452"/>
        <v>0</v>
      </c>
    </row>
    <row r="289" spans="1:130" ht="13">
      <c r="A289" s="151"/>
      <c r="B289" s="33"/>
      <c r="C289" s="34" t="s">
        <v>138</v>
      </c>
      <c r="D289" s="16"/>
      <c r="E289" s="7"/>
      <c r="F289" s="74"/>
      <c r="G289" s="35" t="s">
        <v>131</v>
      </c>
      <c r="H289" s="90">
        <f>IFERROR(SUM(J289:DZ289)/SUM(J288:DZ288),0)</f>
        <v>0</v>
      </c>
      <c r="I289" s="81"/>
      <c r="J289" s="290">
        <f>J288*Inputs!$I$199*Inputs!$I$198/Inputs!$I$200</f>
        <v>0</v>
      </c>
      <c r="K289" s="290">
        <f>K288*Inputs!$I$199*Inputs!$I$198/Inputs!$I$200</f>
        <v>0</v>
      </c>
      <c r="L289" s="290">
        <f>L288*Inputs!$I$199*Inputs!$I$198/Inputs!$I$200</f>
        <v>0</v>
      </c>
      <c r="M289" s="290">
        <f>M288*Inputs!$I$199*Inputs!$I$198/Inputs!$I$200</f>
        <v>0</v>
      </c>
      <c r="N289" s="290">
        <f>N288*Inputs!$I$199*Inputs!$I$198/Inputs!$I$200</f>
        <v>0</v>
      </c>
      <c r="O289" s="290">
        <f>O288*Inputs!$I$199*Inputs!$I$198/Inputs!$I$200</f>
        <v>0</v>
      </c>
      <c r="P289" s="290">
        <f>P288*Inputs!$I$199*Inputs!$I$198/Inputs!$I$200</f>
        <v>0</v>
      </c>
      <c r="Q289" s="290">
        <f>Q288*Inputs!$I$199*Inputs!$I$198/Inputs!$I$200</f>
        <v>0</v>
      </c>
      <c r="R289" s="290">
        <f>R288*Inputs!$I$199*Inputs!$I$198/Inputs!$I$200</f>
        <v>0</v>
      </c>
      <c r="S289" s="290">
        <f>S288*Inputs!$I$199*Inputs!$I$198/Inputs!$I$200</f>
        <v>0</v>
      </c>
      <c r="T289" s="290">
        <f>T288*Inputs!$I$199*Inputs!$I$198/Inputs!$I$200</f>
        <v>0</v>
      </c>
      <c r="U289" s="290">
        <f>U288*Inputs!$I$199*Inputs!$I$198/Inputs!$I$200</f>
        <v>0</v>
      </c>
      <c r="V289" s="290">
        <f>V288*Inputs!$I$199*Inputs!$I$198/Inputs!$I$200</f>
        <v>0</v>
      </c>
      <c r="W289" s="290">
        <f>W288*Inputs!$I$199*Inputs!$I$198/Inputs!$I$200</f>
        <v>0</v>
      </c>
      <c r="X289" s="290">
        <f>X288*Inputs!$I$199*Inputs!$I$198/Inputs!$I$200</f>
        <v>0</v>
      </c>
      <c r="Y289" s="290">
        <f>Y288*Inputs!$I$199*Inputs!$I$198/Inputs!$I$200</f>
        <v>0</v>
      </c>
      <c r="Z289" s="290">
        <f>Z288*Inputs!$I$199*Inputs!$I$198/Inputs!$I$200</f>
        <v>0</v>
      </c>
      <c r="AA289" s="290">
        <f>AA288*Inputs!$I$199*Inputs!$I$198/Inputs!$I$200</f>
        <v>0</v>
      </c>
      <c r="AB289" s="290">
        <f>AB288*Inputs!$I$199*Inputs!$I$198/Inputs!$I$200</f>
        <v>0</v>
      </c>
      <c r="AC289" s="290">
        <f>AC288*Inputs!$I$199*Inputs!$I$198/Inputs!$I$200</f>
        <v>0</v>
      </c>
      <c r="AD289" s="290">
        <f>AD288*Inputs!$I$199*Inputs!$I$198/Inputs!$I$200</f>
        <v>0</v>
      </c>
      <c r="AE289" s="290">
        <f>AE288*Inputs!$I$199*Inputs!$I$198/Inputs!$I$200</f>
        <v>0</v>
      </c>
      <c r="AF289" s="290">
        <f>AF288*Inputs!$I$199*Inputs!$I$198/Inputs!$I$200</f>
        <v>0</v>
      </c>
      <c r="AG289" s="290">
        <f>AG288*Inputs!$I$199*Inputs!$I$198/Inputs!$I$200</f>
        <v>0</v>
      </c>
      <c r="AH289" s="290">
        <f>AH288*Inputs!$I$199*Inputs!$I$198/Inputs!$I$200</f>
        <v>0</v>
      </c>
      <c r="AI289" s="290">
        <f>AI288*Inputs!$I$199*Inputs!$I$198/Inputs!$I$200</f>
        <v>0</v>
      </c>
      <c r="AJ289" s="290">
        <f>AJ288*Inputs!$I$199*Inputs!$I$198/Inputs!$I$200</f>
        <v>0</v>
      </c>
      <c r="AK289" s="290">
        <f>AK288*Inputs!$I$199*Inputs!$I$198/Inputs!$I$200</f>
        <v>0</v>
      </c>
      <c r="AL289" s="290">
        <f>AL288*Inputs!$I$199*Inputs!$I$198/Inputs!$I$200</f>
        <v>0</v>
      </c>
      <c r="AM289" s="290">
        <f>AM288*Inputs!$I$199*Inputs!$I$198/Inputs!$I$200</f>
        <v>0</v>
      </c>
      <c r="AN289" s="290">
        <f>AN288*Inputs!$I$199*Inputs!$I$198/Inputs!$I$200</f>
        <v>0</v>
      </c>
      <c r="AO289" s="290">
        <f>AO288*Inputs!$I$199*Inputs!$I$198/Inputs!$I$200</f>
        <v>0</v>
      </c>
      <c r="AP289" s="290">
        <f>AP288*Inputs!$I$199*Inputs!$I$198/Inputs!$I$200</f>
        <v>0</v>
      </c>
      <c r="AQ289" s="290">
        <f>AQ288*Inputs!$I$199*Inputs!$I$198/Inputs!$I$200</f>
        <v>0</v>
      </c>
      <c r="AR289" s="290">
        <f>AR288*Inputs!$I$199*Inputs!$I$198/Inputs!$I$200</f>
        <v>0</v>
      </c>
      <c r="AS289" s="290">
        <f>AS288*Inputs!$I$199*Inputs!$I$198/Inputs!$I$200</f>
        <v>0</v>
      </c>
      <c r="AT289" s="290">
        <f>AT288*Inputs!$I$199*Inputs!$I$198/Inputs!$I$200</f>
        <v>0</v>
      </c>
      <c r="AU289" s="290">
        <f>AU288*Inputs!$I$199*Inputs!$I$198/Inputs!$I$200</f>
        <v>0</v>
      </c>
      <c r="AV289" s="290">
        <f>AV288*Inputs!$I$199*Inputs!$I$198/Inputs!$I$200</f>
        <v>0</v>
      </c>
      <c r="AW289" s="290">
        <f>AW288*Inputs!$I$199*Inputs!$I$198/Inputs!$I$200</f>
        <v>0</v>
      </c>
      <c r="AX289" s="290">
        <f>AX288*Inputs!$I$199*Inputs!$I$198/Inputs!$I$200</f>
        <v>0</v>
      </c>
      <c r="AY289" s="290">
        <f>AY288*Inputs!$I$199*Inputs!$I$198/Inputs!$I$200</f>
        <v>0</v>
      </c>
      <c r="AZ289" s="290">
        <f>AZ288*Inputs!$I$199*Inputs!$I$198/Inputs!$I$200</f>
        <v>0</v>
      </c>
      <c r="BA289" s="290">
        <f>BA288*Inputs!$I$199*Inputs!$I$198/Inputs!$I$200</f>
        <v>0</v>
      </c>
      <c r="BB289" s="290">
        <f>BB288*Inputs!$I$199*Inputs!$I$198/Inputs!$I$200</f>
        <v>0</v>
      </c>
      <c r="BC289" s="290">
        <f>BC288*Inputs!$I$199*Inputs!$I$198/Inputs!$I$200</f>
        <v>0</v>
      </c>
      <c r="BD289" s="290">
        <f>BD288*Inputs!$I$199*Inputs!$I$198/Inputs!$I$200</f>
        <v>0</v>
      </c>
      <c r="BE289" s="290">
        <f>BE288*Inputs!$I$199*Inputs!$I$198/Inputs!$I$200</f>
        <v>0</v>
      </c>
      <c r="BF289" s="290">
        <f>BF288*Inputs!$I$199*Inputs!$I$198/Inputs!$I$200</f>
        <v>0</v>
      </c>
      <c r="BG289" s="290">
        <f>BG288*Inputs!$I$199*Inputs!$I$198/Inputs!$I$200</f>
        <v>0</v>
      </c>
      <c r="BH289" s="290">
        <f>BH288*Inputs!$I$199*Inputs!$I$198/Inputs!$I$200</f>
        <v>0</v>
      </c>
      <c r="BI289" s="290">
        <f>BI288*Inputs!$I$199*Inputs!$I$198/Inputs!$I$200</f>
        <v>0</v>
      </c>
      <c r="BJ289" s="290">
        <f>BJ288*Inputs!$I$199*Inputs!$I$198/Inputs!$I$200</f>
        <v>0</v>
      </c>
      <c r="BK289" s="290">
        <f>BK288*Inputs!$I$199*Inputs!$I$198/Inputs!$I$200</f>
        <v>0</v>
      </c>
      <c r="BL289" s="290">
        <f>BL288*Inputs!$I$199*Inputs!$I$198/Inputs!$I$200</f>
        <v>0</v>
      </c>
      <c r="BM289" s="290">
        <f>BM288*Inputs!$I$199*Inputs!$I$198/Inputs!$I$200</f>
        <v>0</v>
      </c>
      <c r="BN289" s="290">
        <f>BN288*Inputs!$I$199*Inputs!$I$198/Inputs!$I$200</f>
        <v>0</v>
      </c>
      <c r="BO289" s="290">
        <f>BO288*Inputs!$I$199*Inputs!$I$198/Inputs!$I$200</f>
        <v>0</v>
      </c>
      <c r="BP289" s="290">
        <f>BP288*Inputs!$I$199*Inputs!$I$198/Inputs!$I$200</f>
        <v>0</v>
      </c>
      <c r="BQ289" s="290">
        <f>BQ288*Inputs!$I$199*Inputs!$I$198/Inputs!$I$200</f>
        <v>0</v>
      </c>
      <c r="BR289" s="290">
        <f>BR288*Inputs!$I$199*Inputs!$I$198/Inputs!$I$200</f>
        <v>0</v>
      </c>
      <c r="BS289" s="290">
        <f>BS288*Inputs!$I$199*Inputs!$I$198/Inputs!$I$200</f>
        <v>0</v>
      </c>
      <c r="BT289" s="290">
        <f>BT288*Inputs!$I$199*Inputs!$I$198/Inputs!$I$200</f>
        <v>0</v>
      </c>
      <c r="BU289" s="290">
        <f>BU288*Inputs!$I$199*Inputs!$I$198/Inputs!$I$200</f>
        <v>0</v>
      </c>
      <c r="BV289" s="290">
        <f>BV288*Inputs!$I$199*Inputs!$I$198/Inputs!$I$200</f>
        <v>0</v>
      </c>
      <c r="BW289" s="290">
        <f>BW288*Inputs!$I$199*Inputs!$I$198/Inputs!$I$200</f>
        <v>0</v>
      </c>
      <c r="BX289" s="290">
        <f>BX288*Inputs!$I$199*Inputs!$I$198/Inputs!$I$200</f>
        <v>0</v>
      </c>
      <c r="BY289" s="290">
        <f>BY288*Inputs!$I$199*Inputs!$I$198/Inputs!$I$200</f>
        <v>0</v>
      </c>
      <c r="BZ289" s="290">
        <f>BZ288*Inputs!$I$199*Inputs!$I$198/Inputs!$I$200</f>
        <v>0</v>
      </c>
      <c r="CA289" s="290">
        <f>CA288*Inputs!$I$199*Inputs!$I$198/Inputs!$I$200</f>
        <v>0</v>
      </c>
      <c r="CB289" s="290">
        <f>CB288*Inputs!$I$199*Inputs!$I$198/Inputs!$I$200</f>
        <v>0</v>
      </c>
      <c r="CC289" s="290">
        <f>CC288*Inputs!$I$199*Inputs!$I$198/Inputs!$I$200</f>
        <v>0</v>
      </c>
      <c r="CD289" s="290">
        <f>CD288*Inputs!$I$199*Inputs!$I$198/Inputs!$I$200</f>
        <v>0</v>
      </c>
      <c r="CE289" s="290">
        <f>CE288*Inputs!$I$199*Inputs!$I$198/Inputs!$I$200</f>
        <v>0</v>
      </c>
      <c r="CF289" s="290">
        <f>CF288*Inputs!$I$199*Inputs!$I$198/Inputs!$I$200</f>
        <v>0</v>
      </c>
      <c r="CG289" s="290">
        <f>CG288*Inputs!$I$199*Inputs!$I$198/Inputs!$I$200</f>
        <v>0</v>
      </c>
      <c r="CH289" s="290">
        <f>CH288*Inputs!$I$199*Inputs!$I$198/Inputs!$I$200</f>
        <v>0</v>
      </c>
      <c r="CI289" s="290">
        <f>CI288*Inputs!$I$199*Inputs!$I$198/Inputs!$I$200</f>
        <v>0</v>
      </c>
      <c r="CJ289" s="290">
        <f>CJ288*Inputs!$I$199*Inputs!$I$198/Inputs!$I$200</f>
        <v>0</v>
      </c>
      <c r="CK289" s="290">
        <f>CK288*Inputs!$I$199*Inputs!$I$198/Inputs!$I$200</f>
        <v>0</v>
      </c>
      <c r="CL289" s="290">
        <f>CL288*Inputs!$I$199*Inputs!$I$198/Inputs!$I$200</f>
        <v>0</v>
      </c>
      <c r="CM289" s="290">
        <f>CM288*Inputs!$I$199*Inputs!$I$198/Inputs!$I$200</f>
        <v>0</v>
      </c>
      <c r="CN289" s="290">
        <f>CN288*Inputs!$I$199*Inputs!$I$198/Inputs!$I$200</f>
        <v>0</v>
      </c>
      <c r="CO289" s="290">
        <f>CO288*Inputs!$I$199*Inputs!$I$198/Inputs!$I$200</f>
        <v>0</v>
      </c>
      <c r="CP289" s="290">
        <f>CP288*Inputs!$I$199*Inputs!$I$198/Inputs!$I$200</f>
        <v>0</v>
      </c>
      <c r="CQ289" s="290">
        <f>CQ288*Inputs!$I$199*Inputs!$I$198/Inputs!$I$200</f>
        <v>0</v>
      </c>
      <c r="CR289" s="290">
        <f>CR288*Inputs!$I$199*Inputs!$I$198/Inputs!$I$200</f>
        <v>0</v>
      </c>
      <c r="CS289" s="290">
        <f>CS288*Inputs!$I$199*Inputs!$I$198/Inputs!$I$200</f>
        <v>0</v>
      </c>
      <c r="CT289" s="290">
        <f>CT288*Inputs!$I$199*Inputs!$I$198/Inputs!$I$200</f>
        <v>0</v>
      </c>
      <c r="CU289" s="290">
        <f>CU288*Inputs!$I$199*Inputs!$I$198/Inputs!$I$200</f>
        <v>0</v>
      </c>
      <c r="CV289" s="290">
        <f>CV288*Inputs!$I$199*Inputs!$I$198/Inputs!$I$200</f>
        <v>0</v>
      </c>
      <c r="CW289" s="290">
        <f>CW288*Inputs!$I$199*Inputs!$I$198/Inputs!$I$200</f>
        <v>0</v>
      </c>
      <c r="CX289" s="290">
        <f>CX288*Inputs!$I$199*Inputs!$I$198/Inputs!$I$200</f>
        <v>0</v>
      </c>
      <c r="CY289" s="290">
        <f>CY288*Inputs!$I$199*Inputs!$I$198/Inputs!$I$200</f>
        <v>0</v>
      </c>
      <c r="CZ289" s="290">
        <f>CZ288*Inputs!$I$199*Inputs!$I$198/Inputs!$I$200</f>
        <v>0</v>
      </c>
      <c r="DA289" s="290">
        <f>DA288*Inputs!$I$199*Inputs!$I$198/Inputs!$I$200</f>
        <v>0</v>
      </c>
      <c r="DB289" s="290">
        <f>DB288*Inputs!$I$199*Inputs!$I$198/Inputs!$I$200</f>
        <v>0</v>
      </c>
      <c r="DC289" s="290">
        <f>DC288*Inputs!$I$199*Inputs!$I$198/Inputs!$I$200</f>
        <v>0</v>
      </c>
      <c r="DD289" s="290">
        <f>DD288*Inputs!$I$199*Inputs!$I$198/Inputs!$I$200</f>
        <v>0</v>
      </c>
      <c r="DE289" s="290">
        <f>DE288*Inputs!$I$199*Inputs!$I$198/Inputs!$I$200</f>
        <v>0</v>
      </c>
      <c r="DF289" s="290">
        <f>DF288*Inputs!$I$199*Inputs!$I$198/Inputs!$I$200</f>
        <v>0</v>
      </c>
      <c r="DG289" s="290">
        <f>DG288*Inputs!$I$199*Inputs!$I$198/Inputs!$I$200</f>
        <v>0</v>
      </c>
      <c r="DH289" s="290">
        <f>DH288*Inputs!$I$199*Inputs!$I$198/Inputs!$I$200</f>
        <v>0</v>
      </c>
      <c r="DI289" s="290">
        <f>DI288*Inputs!$I$199*Inputs!$I$198/Inputs!$I$200</f>
        <v>0</v>
      </c>
      <c r="DJ289" s="290">
        <f>DJ288*Inputs!$I$199*Inputs!$I$198/Inputs!$I$200</f>
        <v>0</v>
      </c>
      <c r="DK289" s="290">
        <f>DK288*Inputs!$I$199*Inputs!$I$198/Inputs!$I$200</f>
        <v>0</v>
      </c>
      <c r="DL289" s="290">
        <f>DL288*Inputs!$I$199*Inputs!$I$198/Inputs!$I$200</f>
        <v>0</v>
      </c>
      <c r="DM289" s="290">
        <f>DM288*Inputs!$I$199*Inputs!$I$198/Inputs!$I$200</f>
        <v>0</v>
      </c>
      <c r="DN289" s="290">
        <f>DN288*Inputs!$I$199*Inputs!$I$198/Inputs!$I$200</f>
        <v>0</v>
      </c>
      <c r="DO289" s="290">
        <f>DO288*Inputs!$I$199*Inputs!$I$198/Inputs!$I$200</f>
        <v>0</v>
      </c>
      <c r="DP289" s="290">
        <f>DP288*Inputs!$I$199*Inputs!$I$198/Inputs!$I$200</f>
        <v>0</v>
      </c>
      <c r="DQ289" s="290">
        <f>DQ288*Inputs!$I$199*Inputs!$I$198/Inputs!$I$200</f>
        <v>0</v>
      </c>
      <c r="DR289" s="290">
        <f>DR288*Inputs!$I$199*Inputs!$I$198/Inputs!$I$200</f>
        <v>0</v>
      </c>
      <c r="DS289" s="290">
        <f>DS288*Inputs!$I$199*Inputs!$I$198/Inputs!$I$200</f>
        <v>0</v>
      </c>
      <c r="DT289" s="290">
        <f>DT288*Inputs!$I$199*Inputs!$I$198/Inputs!$I$200</f>
        <v>0</v>
      </c>
      <c r="DU289" s="290">
        <f>DU288*Inputs!$I$199*Inputs!$I$198/Inputs!$I$200</f>
        <v>0</v>
      </c>
      <c r="DV289" s="290">
        <f>DV288*Inputs!$I$199*Inputs!$I$198/Inputs!$I$200</f>
        <v>0</v>
      </c>
      <c r="DW289" s="290">
        <f>DW288*Inputs!$I$199*Inputs!$I$198/Inputs!$I$200</f>
        <v>0</v>
      </c>
      <c r="DX289" s="290">
        <f>DX288*Inputs!$I$199*Inputs!$I$198/Inputs!$I$200</f>
        <v>0</v>
      </c>
      <c r="DY289" s="290">
        <f>DY288*Inputs!$I$199*Inputs!$I$198/Inputs!$I$200</f>
        <v>0</v>
      </c>
      <c r="DZ289" s="290">
        <f>DZ288*Inputs!$I$199*Inputs!$I$198/Inputs!$I$200</f>
        <v>0</v>
      </c>
    </row>
    <row r="290" spans="1:130" ht="13">
      <c r="A290" s="151"/>
      <c r="B290" s="33"/>
      <c r="C290" s="34" t="s">
        <v>152</v>
      </c>
      <c r="D290" s="16"/>
      <c r="E290" s="16"/>
      <c r="F290" s="74"/>
      <c r="G290" s="35"/>
      <c r="H290" s="15"/>
      <c r="I290" s="16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/>
      <c r="BO290" s="291"/>
      <c r="BP290" s="291"/>
      <c r="BQ290" s="291"/>
      <c r="BR290" s="291"/>
      <c r="BS290" s="291"/>
      <c r="BT290" s="291"/>
      <c r="BU290" s="291"/>
      <c r="BV290" s="291"/>
      <c r="BW290" s="291"/>
      <c r="BX290" s="291"/>
      <c r="BY290" s="291"/>
      <c r="BZ290" s="291"/>
      <c r="CA290" s="291"/>
      <c r="CB290" s="291"/>
      <c r="CC290" s="291"/>
      <c r="CD290" s="291"/>
      <c r="CE290" s="291"/>
      <c r="CF290" s="291"/>
      <c r="CG290" s="291"/>
      <c r="CH290" s="291"/>
      <c r="CI290" s="291"/>
      <c r="CJ290" s="291"/>
      <c r="CK290" s="291"/>
      <c r="CL290" s="291"/>
      <c r="CM290" s="291"/>
      <c r="CN290" s="291"/>
      <c r="CO290" s="291"/>
      <c r="CP290" s="291"/>
      <c r="CQ290" s="291"/>
      <c r="CR290" s="291"/>
      <c r="CS290" s="291"/>
      <c r="CT290" s="291"/>
      <c r="CU290" s="291"/>
      <c r="CV290" s="291"/>
      <c r="CW290" s="291"/>
      <c r="CX290" s="291"/>
      <c r="CY290" s="291"/>
      <c r="CZ290" s="291"/>
      <c r="DA290" s="291"/>
      <c r="DB290" s="291"/>
      <c r="DC290" s="291"/>
      <c r="DD290" s="291"/>
      <c r="DE290" s="291"/>
      <c r="DF290" s="291"/>
      <c r="DG290" s="291"/>
      <c r="DH290" s="291"/>
      <c r="DI290" s="291"/>
      <c r="DJ290" s="291"/>
      <c r="DK290" s="291"/>
      <c r="DL290" s="291"/>
      <c r="DM290" s="291"/>
      <c r="DN290" s="291"/>
      <c r="DO290" s="291"/>
      <c r="DP290" s="291"/>
      <c r="DQ290" s="291"/>
      <c r="DR290" s="291"/>
      <c r="DS290" s="291"/>
      <c r="DT290" s="291"/>
      <c r="DU290" s="291"/>
      <c r="DV290" s="291"/>
      <c r="DW290" s="291"/>
      <c r="DX290" s="291"/>
      <c r="DY290" s="291"/>
      <c r="DZ290" s="291"/>
    </row>
    <row r="291" spans="1:130" ht="13">
      <c r="A291" s="151"/>
      <c r="B291" s="33"/>
      <c r="C291" s="34"/>
      <c r="D291" s="16"/>
      <c r="E291" s="16"/>
      <c r="F291" s="74"/>
      <c r="G291" s="35"/>
      <c r="H291" s="15"/>
      <c r="I291" s="16"/>
      <c r="J291" s="288"/>
      <c r="K291" s="288"/>
      <c r="L291" s="288"/>
      <c r="M291" s="288"/>
      <c r="N291" s="288"/>
      <c r="O291" s="288"/>
      <c r="P291" s="288"/>
      <c r="Q291" s="288"/>
      <c r="R291" s="288"/>
      <c r="S291" s="288"/>
      <c r="T291" s="288"/>
      <c r="U291" s="288"/>
      <c r="V291" s="288"/>
      <c r="W291" s="288"/>
      <c r="X291" s="288"/>
      <c r="Y291" s="288"/>
      <c r="Z291" s="288"/>
      <c r="AA291" s="288"/>
      <c r="AB291" s="288"/>
      <c r="AC291" s="288"/>
      <c r="AD291" s="288"/>
      <c r="AE291" s="288"/>
      <c r="AF291" s="288"/>
      <c r="AG291" s="288"/>
      <c r="AH291" s="288"/>
      <c r="AI291" s="288"/>
      <c r="AJ291" s="288"/>
      <c r="AK291" s="288"/>
      <c r="AL291" s="288"/>
      <c r="AM291" s="288"/>
      <c r="AN291" s="288"/>
      <c r="AO291" s="288"/>
      <c r="AP291" s="288"/>
      <c r="AQ291" s="288"/>
      <c r="AR291" s="288"/>
      <c r="AS291" s="288"/>
      <c r="AT291" s="288"/>
      <c r="AU291" s="288"/>
      <c r="AV291" s="288"/>
      <c r="AW291" s="288"/>
      <c r="AX291" s="288"/>
      <c r="AY291" s="288"/>
      <c r="AZ291" s="288"/>
      <c r="BA291" s="288"/>
      <c r="BB291" s="288"/>
      <c r="BC291" s="288"/>
      <c r="BD291" s="288"/>
      <c r="BE291" s="288"/>
      <c r="BF291" s="288"/>
      <c r="BG291" s="288"/>
      <c r="BH291" s="288"/>
      <c r="BI291" s="288"/>
      <c r="BJ291" s="288"/>
      <c r="BK291" s="288"/>
      <c r="BL291" s="288"/>
      <c r="BM291" s="288"/>
      <c r="BN291" s="288"/>
      <c r="BO291" s="288"/>
      <c r="BP291" s="288"/>
      <c r="BQ291" s="288"/>
      <c r="BR291" s="288"/>
      <c r="BS291" s="288"/>
      <c r="BT291" s="288"/>
      <c r="BU291" s="288"/>
      <c r="BV291" s="288"/>
      <c r="BW291" s="288"/>
      <c r="BX291" s="288"/>
      <c r="BY291" s="288"/>
      <c r="BZ291" s="288"/>
      <c r="CA291" s="288"/>
      <c r="CB291" s="288"/>
      <c r="CC291" s="288"/>
      <c r="CD291" s="288"/>
      <c r="CE291" s="288"/>
      <c r="CF291" s="288"/>
      <c r="CG291" s="288"/>
      <c r="CH291" s="288"/>
      <c r="CI291" s="288"/>
      <c r="CJ291" s="288"/>
      <c r="CK291" s="288"/>
      <c r="CL291" s="288"/>
      <c r="CM291" s="288"/>
      <c r="CN291" s="288"/>
      <c r="CO291" s="288"/>
      <c r="CP291" s="288"/>
      <c r="CQ291" s="288"/>
      <c r="CR291" s="288"/>
      <c r="CS291" s="288"/>
      <c r="CT291" s="288"/>
      <c r="CU291" s="288"/>
      <c r="CV291" s="288"/>
      <c r="CW291" s="288"/>
      <c r="CX291" s="288"/>
      <c r="CY291" s="288"/>
      <c r="CZ291" s="288"/>
      <c r="DA291" s="288"/>
      <c r="DB291" s="288"/>
      <c r="DC291" s="288"/>
      <c r="DD291" s="288"/>
      <c r="DE291" s="288"/>
      <c r="DF291" s="288"/>
      <c r="DG291" s="288"/>
      <c r="DH291" s="288"/>
      <c r="DI291" s="288"/>
      <c r="DJ291" s="288"/>
      <c r="DK291" s="288"/>
      <c r="DL291" s="288"/>
      <c r="DM291" s="288"/>
      <c r="DN291" s="288"/>
      <c r="DO291" s="288"/>
      <c r="DP291" s="288"/>
      <c r="DQ291" s="288"/>
      <c r="DR291" s="288"/>
      <c r="DS291" s="288"/>
      <c r="DT291" s="288"/>
      <c r="DU291" s="288"/>
      <c r="DV291" s="288"/>
      <c r="DW291" s="288"/>
      <c r="DX291" s="288"/>
      <c r="DY291" s="288"/>
      <c r="DZ291" s="288"/>
    </row>
    <row r="292" spans="1:130" ht="13">
      <c r="A292" s="151"/>
      <c r="B292" s="33"/>
      <c r="C292" s="34" t="s">
        <v>156</v>
      </c>
      <c r="D292" s="16"/>
      <c r="E292" s="16"/>
      <c r="F292" s="82">
        <f>1-F288</f>
        <v>1</v>
      </c>
      <c r="G292" s="35" t="s">
        <v>15</v>
      </c>
      <c r="H292" s="15"/>
      <c r="I292" s="16"/>
      <c r="J292" s="288">
        <f>$F292*J285</f>
        <v>0</v>
      </c>
      <c r="K292" s="288">
        <f t="shared" ref="K292:BV292" si="453">$F292*K285</f>
        <v>0</v>
      </c>
      <c r="L292" s="288">
        <f t="shared" si="453"/>
        <v>0</v>
      </c>
      <c r="M292" s="288">
        <f t="shared" si="453"/>
        <v>0</v>
      </c>
      <c r="N292" s="288">
        <f t="shared" si="453"/>
        <v>920.7</v>
      </c>
      <c r="O292" s="288">
        <f t="shared" si="453"/>
        <v>951.39</v>
      </c>
      <c r="P292" s="288">
        <f t="shared" si="453"/>
        <v>920.7</v>
      </c>
      <c r="Q292" s="288">
        <f t="shared" si="453"/>
        <v>951.39</v>
      </c>
      <c r="R292" s="288">
        <f t="shared" si="453"/>
        <v>951.39</v>
      </c>
      <c r="S292" s="288">
        <f t="shared" si="453"/>
        <v>920.7</v>
      </c>
      <c r="T292" s="288">
        <f t="shared" si="453"/>
        <v>951.39</v>
      </c>
      <c r="U292" s="288">
        <f t="shared" si="453"/>
        <v>920.7</v>
      </c>
      <c r="V292" s="288">
        <f t="shared" si="453"/>
        <v>951.39</v>
      </c>
      <c r="W292" s="288">
        <f t="shared" si="453"/>
        <v>951.39</v>
      </c>
      <c r="X292" s="288">
        <f t="shared" si="453"/>
        <v>859.32</v>
      </c>
      <c r="Y292" s="288">
        <f t="shared" si="453"/>
        <v>951.39</v>
      </c>
      <c r="Z292" s="288">
        <f t="shared" si="453"/>
        <v>920.7</v>
      </c>
      <c r="AA292" s="288">
        <f t="shared" si="453"/>
        <v>951.39</v>
      </c>
      <c r="AB292" s="288">
        <f t="shared" si="453"/>
        <v>920.7</v>
      </c>
      <c r="AC292" s="288">
        <f t="shared" si="453"/>
        <v>951.39</v>
      </c>
      <c r="AD292" s="288">
        <f t="shared" si="453"/>
        <v>951.39</v>
      </c>
      <c r="AE292" s="288">
        <f t="shared" si="453"/>
        <v>920.7</v>
      </c>
      <c r="AF292" s="288">
        <f t="shared" si="453"/>
        <v>951.39</v>
      </c>
      <c r="AG292" s="288">
        <f t="shared" si="453"/>
        <v>920.7</v>
      </c>
      <c r="AH292" s="288">
        <f t="shared" si="453"/>
        <v>951.39</v>
      </c>
      <c r="AI292" s="288">
        <f t="shared" si="453"/>
        <v>951.39</v>
      </c>
      <c r="AJ292" s="288">
        <f t="shared" si="453"/>
        <v>890.01</v>
      </c>
      <c r="AK292" s="288">
        <f t="shared" si="453"/>
        <v>951.39</v>
      </c>
      <c r="AL292" s="288">
        <f t="shared" si="453"/>
        <v>920.7</v>
      </c>
      <c r="AM292" s="288">
        <f t="shared" si="453"/>
        <v>951.39</v>
      </c>
      <c r="AN292" s="288">
        <f t="shared" si="453"/>
        <v>920.7</v>
      </c>
      <c r="AO292" s="288">
        <f t="shared" si="453"/>
        <v>951.39</v>
      </c>
      <c r="AP292" s="288">
        <f t="shared" si="453"/>
        <v>951.39</v>
      </c>
      <c r="AQ292" s="288">
        <f t="shared" si="453"/>
        <v>920.7</v>
      </c>
      <c r="AR292" s="288">
        <f t="shared" si="453"/>
        <v>951.39</v>
      </c>
      <c r="AS292" s="288">
        <f t="shared" si="453"/>
        <v>920.7</v>
      </c>
      <c r="AT292" s="288">
        <f t="shared" si="453"/>
        <v>951.39</v>
      </c>
      <c r="AU292" s="288">
        <f t="shared" si="453"/>
        <v>951.39</v>
      </c>
      <c r="AV292" s="288">
        <f t="shared" si="453"/>
        <v>859.32</v>
      </c>
      <c r="AW292" s="288">
        <f t="shared" si="453"/>
        <v>951.39</v>
      </c>
      <c r="AX292" s="288">
        <f t="shared" si="453"/>
        <v>920.7</v>
      </c>
      <c r="AY292" s="288">
        <f t="shared" si="453"/>
        <v>951.39</v>
      </c>
      <c r="AZ292" s="288">
        <f t="shared" si="453"/>
        <v>920.7</v>
      </c>
      <c r="BA292" s="288">
        <f t="shared" si="453"/>
        <v>951.39</v>
      </c>
      <c r="BB292" s="288">
        <f t="shared" si="453"/>
        <v>951.39</v>
      </c>
      <c r="BC292" s="288">
        <f t="shared" si="453"/>
        <v>920.7</v>
      </c>
      <c r="BD292" s="288">
        <f t="shared" si="453"/>
        <v>951.39</v>
      </c>
      <c r="BE292" s="288">
        <f t="shared" si="453"/>
        <v>920.7</v>
      </c>
      <c r="BF292" s="288">
        <f t="shared" si="453"/>
        <v>951.39</v>
      </c>
      <c r="BG292" s="288">
        <f t="shared" si="453"/>
        <v>951.39</v>
      </c>
      <c r="BH292" s="288">
        <f t="shared" si="453"/>
        <v>859.32</v>
      </c>
      <c r="BI292" s="288">
        <f t="shared" si="453"/>
        <v>951.39</v>
      </c>
      <c r="BJ292" s="288">
        <f t="shared" si="453"/>
        <v>920.7</v>
      </c>
      <c r="BK292" s="288">
        <f t="shared" si="453"/>
        <v>951.39</v>
      </c>
      <c r="BL292" s="288">
        <f t="shared" si="453"/>
        <v>920.7</v>
      </c>
      <c r="BM292" s="288">
        <f t="shared" si="453"/>
        <v>951.39</v>
      </c>
      <c r="BN292" s="288">
        <f t="shared" si="453"/>
        <v>951.39</v>
      </c>
      <c r="BO292" s="288">
        <f t="shared" si="453"/>
        <v>920.7</v>
      </c>
      <c r="BP292" s="288">
        <f t="shared" si="453"/>
        <v>951.39</v>
      </c>
      <c r="BQ292" s="288">
        <f t="shared" si="453"/>
        <v>920.7</v>
      </c>
      <c r="BR292" s="288">
        <f t="shared" si="453"/>
        <v>951.39</v>
      </c>
      <c r="BS292" s="288">
        <f t="shared" si="453"/>
        <v>951.39</v>
      </c>
      <c r="BT292" s="288">
        <f t="shared" si="453"/>
        <v>859.32</v>
      </c>
      <c r="BU292" s="288">
        <f t="shared" si="453"/>
        <v>951.39</v>
      </c>
      <c r="BV292" s="288">
        <f t="shared" si="453"/>
        <v>920.7</v>
      </c>
      <c r="BW292" s="288">
        <f t="shared" ref="BW292:CA292" si="454">$F292*BW285</f>
        <v>951.39</v>
      </c>
      <c r="BX292" s="288">
        <f t="shared" si="454"/>
        <v>920.7</v>
      </c>
      <c r="BY292" s="288">
        <f t="shared" si="454"/>
        <v>951.39</v>
      </c>
      <c r="BZ292" s="288">
        <f t="shared" si="454"/>
        <v>951.39</v>
      </c>
      <c r="CA292" s="288">
        <f t="shared" si="454"/>
        <v>920.7</v>
      </c>
      <c r="CB292" s="288">
        <f t="shared" ref="CB292:CC292" si="455">$F292*CB285</f>
        <v>951.39</v>
      </c>
      <c r="CC292" s="288">
        <f t="shared" si="455"/>
        <v>920.7</v>
      </c>
      <c r="CD292" s="288">
        <f t="shared" ref="CD292:DL292" si="456">$F292*CD285</f>
        <v>951.39</v>
      </c>
      <c r="CE292" s="288">
        <f t="shared" si="456"/>
        <v>951.39</v>
      </c>
      <c r="CF292" s="288">
        <f t="shared" si="456"/>
        <v>890.01</v>
      </c>
      <c r="CG292" s="288">
        <f t="shared" si="456"/>
        <v>951.39</v>
      </c>
      <c r="CH292" s="288">
        <f t="shared" si="456"/>
        <v>920.7</v>
      </c>
      <c r="CI292" s="288">
        <f t="shared" si="456"/>
        <v>951.39</v>
      </c>
      <c r="CJ292" s="288">
        <f t="shared" si="456"/>
        <v>920.7</v>
      </c>
      <c r="CK292" s="288">
        <f t="shared" si="456"/>
        <v>951.39</v>
      </c>
      <c r="CL292" s="288">
        <f t="shared" si="456"/>
        <v>951.39</v>
      </c>
      <c r="CM292" s="288">
        <f t="shared" si="456"/>
        <v>920.7</v>
      </c>
      <c r="CN292" s="288">
        <f t="shared" si="456"/>
        <v>951.39</v>
      </c>
      <c r="CO292" s="288">
        <f t="shared" si="456"/>
        <v>920.7</v>
      </c>
      <c r="CP292" s="288">
        <f t="shared" si="456"/>
        <v>951.39</v>
      </c>
      <c r="CQ292" s="288">
        <f t="shared" si="456"/>
        <v>951.39</v>
      </c>
      <c r="CR292" s="288">
        <f t="shared" si="456"/>
        <v>859.32</v>
      </c>
      <c r="CS292" s="288">
        <f t="shared" si="456"/>
        <v>951.39</v>
      </c>
      <c r="CT292" s="288">
        <f t="shared" si="456"/>
        <v>920.7</v>
      </c>
      <c r="CU292" s="288">
        <f t="shared" si="456"/>
        <v>951.39</v>
      </c>
      <c r="CV292" s="288">
        <f t="shared" si="456"/>
        <v>920.7</v>
      </c>
      <c r="CW292" s="288">
        <f t="shared" si="456"/>
        <v>951.39</v>
      </c>
      <c r="CX292" s="288">
        <f t="shared" si="456"/>
        <v>951.39</v>
      </c>
      <c r="CY292" s="288">
        <f t="shared" si="456"/>
        <v>920.7</v>
      </c>
      <c r="CZ292" s="288">
        <f t="shared" si="456"/>
        <v>951.39</v>
      </c>
      <c r="DA292" s="288">
        <f t="shared" si="456"/>
        <v>920.7</v>
      </c>
      <c r="DB292" s="288">
        <f t="shared" si="456"/>
        <v>951.39</v>
      </c>
      <c r="DC292" s="288">
        <f t="shared" si="456"/>
        <v>951.39</v>
      </c>
      <c r="DD292" s="288">
        <f t="shared" si="456"/>
        <v>859.32</v>
      </c>
      <c r="DE292" s="288">
        <f t="shared" si="456"/>
        <v>951.39</v>
      </c>
      <c r="DF292" s="288">
        <f t="shared" si="456"/>
        <v>920.7</v>
      </c>
      <c r="DG292" s="288">
        <f t="shared" si="456"/>
        <v>951.39</v>
      </c>
      <c r="DH292" s="288">
        <f t="shared" si="456"/>
        <v>920.7</v>
      </c>
      <c r="DI292" s="288">
        <f t="shared" si="456"/>
        <v>951.39</v>
      </c>
      <c r="DJ292" s="288">
        <f t="shared" si="456"/>
        <v>951.39</v>
      </c>
      <c r="DK292" s="288">
        <f t="shared" si="456"/>
        <v>920.7</v>
      </c>
      <c r="DL292" s="288">
        <f t="shared" si="456"/>
        <v>951.39</v>
      </c>
      <c r="DM292" s="288">
        <f t="shared" ref="DM292:DZ292" si="457">$F292*DM285</f>
        <v>920.7</v>
      </c>
      <c r="DN292" s="288">
        <f t="shared" si="457"/>
        <v>951.39</v>
      </c>
      <c r="DO292" s="288">
        <f t="shared" si="457"/>
        <v>951.39</v>
      </c>
      <c r="DP292" s="288">
        <f t="shared" si="457"/>
        <v>859.32</v>
      </c>
      <c r="DQ292" s="288">
        <f t="shared" si="457"/>
        <v>951.39</v>
      </c>
      <c r="DR292" s="288">
        <f t="shared" si="457"/>
        <v>920.7</v>
      </c>
      <c r="DS292" s="288">
        <f t="shared" si="457"/>
        <v>951.39</v>
      </c>
      <c r="DT292" s="288">
        <f t="shared" si="457"/>
        <v>920.7</v>
      </c>
      <c r="DU292" s="288">
        <f t="shared" si="457"/>
        <v>951.39</v>
      </c>
      <c r="DV292" s="288">
        <f t="shared" si="457"/>
        <v>951.39</v>
      </c>
      <c r="DW292" s="288">
        <f t="shared" si="457"/>
        <v>920.7</v>
      </c>
      <c r="DX292" s="288">
        <f t="shared" si="457"/>
        <v>951.39</v>
      </c>
      <c r="DY292" s="288">
        <f t="shared" si="457"/>
        <v>920.7</v>
      </c>
      <c r="DZ292" s="288">
        <f t="shared" si="457"/>
        <v>951.39</v>
      </c>
    </row>
    <row r="293" spans="1:130" ht="13">
      <c r="A293" s="151"/>
      <c r="B293" s="33"/>
      <c r="C293" s="37" t="s">
        <v>362</v>
      </c>
      <c r="D293" s="16"/>
      <c r="E293" s="16"/>
      <c r="F293" s="51">
        <f>Inputs!I205</f>
        <v>120</v>
      </c>
      <c r="G293" s="35" t="s">
        <v>36</v>
      </c>
      <c r="H293" s="15"/>
      <c r="I293" s="16"/>
      <c r="J293" s="292">
        <f>$F293</f>
        <v>120</v>
      </c>
      <c r="K293" s="292">
        <f t="shared" ref="K293:BV293" si="458">$F293</f>
        <v>120</v>
      </c>
      <c r="L293" s="292">
        <f t="shared" si="458"/>
        <v>120</v>
      </c>
      <c r="M293" s="292">
        <f t="shared" si="458"/>
        <v>120</v>
      </c>
      <c r="N293" s="292">
        <f t="shared" si="458"/>
        <v>120</v>
      </c>
      <c r="O293" s="292">
        <f t="shared" si="458"/>
        <v>120</v>
      </c>
      <c r="P293" s="292">
        <f t="shared" si="458"/>
        <v>120</v>
      </c>
      <c r="Q293" s="292">
        <f t="shared" si="458"/>
        <v>120</v>
      </c>
      <c r="R293" s="292">
        <f t="shared" si="458"/>
        <v>120</v>
      </c>
      <c r="S293" s="292">
        <f t="shared" si="458"/>
        <v>120</v>
      </c>
      <c r="T293" s="292">
        <f t="shared" si="458"/>
        <v>120</v>
      </c>
      <c r="U293" s="292">
        <f t="shared" si="458"/>
        <v>120</v>
      </c>
      <c r="V293" s="292">
        <f t="shared" si="458"/>
        <v>120</v>
      </c>
      <c r="W293" s="292">
        <f t="shared" si="458"/>
        <v>120</v>
      </c>
      <c r="X293" s="292">
        <f t="shared" si="458"/>
        <v>120</v>
      </c>
      <c r="Y293" s="292">
        <f t="shared" si="458"/>
        <v>120</v>
      </c>
      <c r="Z293" s="292">
        <f t="shared" si="458"/>
        <v>120</v>
      </c>
      <c r="AA293" s="292">
        <f t="shared" si="458"/>
        <v>120</v>
      </c>
      <c r="AB293" s="292">
        <f t="shared" si="458"/>
        <v>120</v>
      </c>
      <c r="AC293" s="292">
        <f t="shared" si="458"/>
        <v>120</v>
      </c>
      <c r="AD293" s="292">
        <f t="shared" si="458"/>
        <v>120</v>
      </c>
      <c r="AE293" s="292">
        <f t="shared" si="458"/>
        <v>120</v>
      </c>
      <c r="AF293" s="292">
        <f t="shared" si="458"/>
        <v>120</v>
      </c>
      <c r="AG293" s="292">
        <f t="shared" si="458"/>
        <v>120</v>
      </c>
      <c r="AH293" s="292">
        <f t="shared" si="458"/>
        <v>120</v>
      </c>
      <c r="AI293" s="292">
        <f t="shared" si="458"/>
        <v>120</v>
      </c>
      <c r="AJ293" s="292">
        <f t="shared" si="458"/>
        <v>120</v>
      </c>
      <c r="AK293" s="292">
        <f t="shared" si="458"/>
        <v>120</v>
      </c>
      <c r="AL293" s="292">
        <f t="shared" si="458"/>
        <v>120</v>
      </c>
      <c r="AM293" s="292">
        <f t="shared" si="458"/>
        <v>120</v>
      </c>
      <c r="AN293" s="292">
        <f t="shared" si="458"/>
        <v>120</v>
      </c>
      <c r="AO293" s="292">
        <f t="shared" si="458"/>
        <v>120</v>
      </c>
      <c r="AP293" s="292">
        <f t="shared" si="458"/>
        <v>120</v>
      </c>
      <c r="AQ293" s="292">
        <f t="shared" si="458"/>
        <v>120</v>
      </c>
      <c r="AR293" s="292">
        <f t="shared" si="458"/>
        <v>120</v>
      </c>
      <c r="AS293" s="292">
        <f t="shared" si="458"/>
        <v>120</v>
      </c>
      <c r="AT293" s="292">
        <f t="shared" si="458"/>
        <v>120</v>
      </c>
      <c r="AU293" s="292">
        <f t="shared" si="458"/>
        <v>120</v>
      </c>
      <c r="AV293" s="292">
        <f t="shared" si="458"/>
        <v>120</v>
      </c>
      <c r="AW293" s="292">
        <f t="shared" si="458"/>
        <v>120</v>
      </c>
      <c r="AX293" s="292">
        <f t="shared" si="458"/>
        <v>120</v>
      </c>
      <c r="AY293" s="292">
        <f t="shared" si="458"/>
        <v>120</v>
      </c>
      <c r="AZ293" s="292">
        <f t="shared" si="458"/>
        <v>120</v>
      </c>
      <c r="BA293" s="292">
        <f t="shared" si="458"/>
        <v>120</v>
      </c>
      <c r="BB293" s="292">
        <f t="shared" si="458"/>
        <v>120</v>
      </c>
      <c r="BC293" s="292">
        <f t="shared" si="458"/>
        <v>120</v>
      </c>
      <c r="BD293" s="292">
        <f t="shared" si="458"/>
        <v>120</v>
      </c>
      <c r="BE293" s="292">
        <f t="shared" si="458"/>
        <v>120</v>
      </c>
      <c r="BF293" s="292">
        <f t="shared" si="458"/>
        <v>120</v>
      </c>
      <c r="BG293" s="292">
        <f t="shared" si="458"/>
        <v>120</v>
      </c>
      <c r="BH293" s="292">
        <f t="shared" si="458"/>
        <v>120</v>
      </c>
      <c r="BI293" s="292">
        <f t="shared" si="458"/>
        <v>120</v>
      </c>
      <c r="BJ293" s="292">
        <f t="shared" si="458"/>
        <v>120</v>
      </c>
      <c r="BK293" s="292">
        <f t="shared" si="458"/>
        <v>120</v>
      </c>
      <c r="BL293" s="292">
        <f t="shared" si="458"/>
        <v>120</v>
      </c>
      <c r="BM293" s="292">
        <f t="shared" si="458"/>
        <v>120</v>
      </c>
      <c r="BN293" s="292">
        <f t="shared" si="458"/>
        <v>120</v>
      </c>
      <c r="BO293" s="292">
        <f t="shared" si="458"/>
        <v>120</v>
      </c>
      <c r="BP293" s="292">
        <f t="shared" si="458"/>
        <v>120</v>
      </c>
      <c r="BQ293" s="292">
        <f t="shared" si="458"/>
        <v>120</v>
      </c>
      <c r="BR293" s="292">
        <f t="shared" si="458"/>
        <v>120</v>
      </c>
      <c r="BS293" s="292">
        <f t="shared" si="458"/>
        <v>120</v>
      </c>
      <c r="BT293" s="292">
        <f t="shared" si="458"/>
        <v>120</v>
      </c>
      <c r="BU293" s="292">
        <f t="shared" si="458"/>
        <v>120</v>
      </c>
      <c r="BV293" s="292">
        <f t="shared" si="458"/>
        <v>120</v>
      </c>
      <c r="BW293" s="292">
        <f t="shared" ref="BW293:DZ293" si="459">$F293</f>
        <v>120</v>
      </c>
      <c r="BX293" s="292">
        <f t="shared" si="459"/>
        <v>120</v>
      </c>
      <c r="BY293" s="292">
        <f t="shared" si="459"/>
        <v>120</v>
      </c>
      <c r="BZ293" s="292">
        <f t="shared" si="459"/>
        <v>120</v>
      </c>
      <c r="CA293" s="292">
        <f t="shared" si="459"/>
        <v>120</v>
      </c>
      <c r="CB293" s="292">
        <f t="shared" si="459"/>
        <v>120</v>
      </c>
      <c r="CC293" s="292">
        <f t="shared" si="459"/>
        <v>120</v>
      </c>
      <c r="CD293" s="292">
        <f t="shared" si="459"/>
        <v>120</v>
      </c>
      <c r="CE293" s="292">
        <f t="shared" si="459"/>
        <v>120</v>
      </c>
      <c r="CF293" s="292">
        <f t="shared" si="459"/>
        <v>120</v>
      </c>
      <c r="CG293" s="292">
        <f t="shared" si="459"/>
        <v>120</v>
      </c>
      <c r="CH293" s="292">
        <f t="shared" si="459"/>
        <v>120</v>
      </c>
      <c r="CI293" s="292">
        <f t="shared" si="459"/>
        <v>120</v>
      </c>
      <c r="CJ293" s="292">
        <f t="shared" si="459"/>
        <v>120</v>
      </c>
      <c r="CK293" s="292">
        <f t="shared" si="459"/>
        <v>120</v>
      </c>
      <c r="CL293" s="292">
        <f t="shared" si="459"/>
        <v>120</v>
      </c>
      <c r="CM293" s="292">
        <f t="shared" si="459"/>
        <v>120</v>
      </c>
      <c r="CN293" s="292">
        <f t="shared" si="459"/>
        <v>120</v>
      </c>
      <c r="CO293" s="292">
        <f t="shared" si="459"/>
        <v>120</v>
      </c>
      <c r="CP293" s="292">
        <f t="shared" si="459"/>
        <v>120</v>
      </c>
      <c r="CQ293" s="292">
        <f t="shared" si="459"/>
        <v>120</v>
      </c>
      <c r="CR293" s="292">
        <f t="shared" si="459"/>
        <v>120</v>
      </c>
      <c r="CS293" s="292">
        <f t="shared" si="459"/>
        <v>120</v>
      </c>
      <c r="CT293" s="292">
        <f t="shared" si="459"/>
        <v>120</v>
      </c>
      <c r="CU293" s="292">
        <f t="shared" si="459"/>
        <v>120</v>
      </c>
      <c r="CV293" s="292">
        <f t="shared" si="459"/>
        <v>120</v>
      </c>
      <c r="CW293" s="292">
        <f t="shared" si="459"/>
        <v>120</v>
      </c>
      <c r="CX293" s="292">
        <f t="shared" si="459"/>
        <v>120</v>
      </c>
      <c r="CY293" s="292">
        <f t="shared" si="459"/>
        <v>120</v>
      </c>
      <c r="CZ293" s="292">
        <f t="shared" si="459"/>
        <v>120</v>
      </c>
      <c r="DA293" s="292">
        <f t="shared" si="459"/>
        <v>120</v>
      </c>
      <c r="DB293" s="292">
        <f t="shared" si="459"/>
        <v>120</v>
      </c>
      <c r="DC293" s="292">
        <f t="shared" si="459"/>
        <v>120</v>
      </c>
      <c r="DD293" s="292">
        <f t="shared" si="459"/>
        <v>120</v>
      </c>
      <c r="DE293" s="292">
        <f t="shared" si="459"/>
        <v>120</v>
      </c>
      <c r="DF293" s="292">
        <f t="shared" si="459"/>
        <v>120</v>
      </c>
      <c r="DG293" s="292">
        <f t="shared" si="459"/>
        <v>120</v>
      </c>
      <c r="DH293" s="292">
        <f t="shared" si="459"/>
        <v>120</v>
      </c>
      <c r="DI293" s="292">
        <f t="shared" si="459"/>
        <v>120</v>
      </c>
      <c r="DJ293" s="292">
        <f t="shared" si="459"/>
        <v>120</v>
      </c>
      <c r="DK293" s="292">
        <f t="shared" si="459"/>
        <v>120</v>
      </c>
      <c r="DL293" s="292">
        <f t="shared" si="459"/>
        <v>120</v>
      </c>
      <c r="DM293" s="292">
        <f t="shared" si="459"/>
        <v>120</v>
      </c>
      <c r="DN293" s="292">
        <f t="shared" si="459"/>
        <v>120</v>
      </c>
      <c r="DO293" s="292">
        <f t="shared" si="459"/>
        <v>120</v>
      </c>
      <c r="DP293" s="292">
        <f t="shared" si="459"/>
        <v>120</v>
      </c>
      <c r="DQ293" s="292">
        <f t="shared" si="459"/>
        <v>120</v>
      </c>
      <c r="DR293" s="292">
        <f t="shared" si="459"/>
        <v>120</v>
      </c>
      <c r="DS293" s="292">
        <f t="shared" si="459"/>
        <v>120</v>
      </c>
      <c r="DT293" s="292">
        <f t="shared" si="459"/>
        <v>120</v>
      </c>
      <c r="DU293" s="292">
        <f t="shared" si="459"/>
        <v>120</v>
      </c>
      <c r="DV293" s="292">
        <f t="shared" si="459"/>
        <v>120</v>
      </c>
      <c r="DW293" s="292">
        <f t="shared" si="459"/>
        <v>120</v>
      </c>
      <c r="DX293" s="292">
        <f t="shared" si="459"/>
        <v>120</v>
      </c>
      <c r="DY293" s="292">
        <f t="shared" si="459"/>
        <v>120</v>
      </c>
      <c r="DZ293" s="292">
        <f t="shared" si="459"/>
        <v>120</v>
      </c>
    </row>
    <row r="294" spans="1:130" ht="13">
      <c r="A294" s="151"/>
      <c r="B294" s="33"/>
      <c r="C294" s="77"/>
      <c r="D294" s="16"/>
      <c r="E294" s="16"/>
      <c r="F294" s="80"/>
      <c r="G294" s="35"/>
      <c r="H294" s="15"/>
      <c r="I294" s="79"/>
      <c r="J294" s="294">
        <f>J293*J292</f>
        <v>0</v>
      </c>
      <c r="K294" s="294">
        <f t="shared" ref="K294:BV294" si="460">K293*K292</f>
        <v>0</v>
      </c>
      <c r="L294" s="294">
        <f t="shared" si="460"/>
        <v>0</v>
      </c>
      <c r="M294" s="294">
        <f t="shared" si="460"/>
        <v>0</v>
      </c>
      <c r="N294" s="294">
        <f t="shared" si="460"/>
        <v>110484</v>
      </c>
      <c r="O294" s="294">
        <f t="shared" si="460"/>
        <v>114166.8</v>
      </c>
      <c r="P294" s="294">
        <f t="shared" si="460"/>
        <v>110484</v>
      </c>
      <c r="Q294" s="294">
        <f t="shared" si="460"/>
        <v>114166.8</v>
      </c>
      <c r="R294" s="294">
        <f t="shared" si="460"/>
        <v>114166.8</v>
      </c>
      <c r="S294" s="294">
        <f t="shared" si="460"/>
        <v>110484</v>
      </c>
      <c r="T294" s="294">
        <f t="shared" si="460"/>
        <v>114166.8</v>
      </c>
      <c r="U294" s="294">
        <f t="shared" si="460"/>
        <v>110484</v>
      </c>
      <c r="V294" s="294">
        <f t="shared" si="460"/>
        <v>114166.8</v>
      </c>
      <c r="W294" s="294">
        <f t="shared" si="460"/>
        <v>114166.8</v>
      </c>
      <c r="X294" s="294">
        <f t="shared" si="460"/>
        <v>103118.40000000001</v>
      </c>
      <c r="Y294" s="294">
        <f t="shared" si="460"/>
        <v>114166.8</v>
      </c>
      <c r="Z294" s="294">
        <f t="shared" si="460"/>
        <v>110484</v>
      </c>
      <c r="AA294" s="294">
        <f t="shared" si="460"/>
        <v>114166.8</v>
      </c>
      <c r="AB294" s="294">
        <f t="shared" si="460"/>
        <v>110484</v>
      </c>
      <c r="AC294" s="294">
        <f t="shared" si="460"/>
        <v>114166.8</v>
      </c>
      <c r="AD294" s="294">
        <f t="shared" si="460"/>
        <v>114166.8</v>
      </c>
      <c r="AE294" s="294">
        <f t="shared" si="460"/>
        <v>110484</v>
      </c>
      <c r="AF294" s="294">
        <f t="shared" si="460"/>
        <v>114166.8</v>
      </c>
      <c r="AG294" s="294">
        <f t="shared" si="460"/>
        <v>110484</v>
      </c>
      <c r="AH294" s="294">
        <f t="shared" si="460"/>
        <v>114166.8</v>
      </c>
      <c r="AI294" s="294">
        <f t="shared" si="460"/>
        <v>114166.8</v>
      </c>
      <c r="AJ294" s="294">
        <f t="shared" si="460"/>
        <v>106801.2</v>
      </c>
      <c r="AK294" s="294">
        <f t="shared" si="460"/>
        <v>114166.8</v>
      </c>
      <c r="AL294" s="294">
        <f t="shared" si="460"/>
        <v>110484</v>
      </c>
      <c r="AM294" s="294">
        <f t="shared" si="460"/>
        <v>114166.8</v>
      </c>
      <c r="AN294" s="294">
        <f t="shared" si="460"/>
        <v>110484</v>
      </c>
      <c r="AO294" s="294">
        <f t="shared" si="460"/>
        <v>114166.8</v>
      </c>
      <c r="AP294" s="294">
        <f t="shared" si="460"/>
        <v>114166.8</v>
      </c>
      <c r="AQ294" s="294">
        <f t="shared" si="460"/>
        <v>110484</v>
      </c>
      <c r="AR294" s="294">
        <f t="shared" si="460"/>
        <v>114166.8</v>
      </c>
      <c r="AS294" s="294">
        <f t="shared" si="460"/>
        <v>110484</v>
      </c>
      <c r="AT294" s="294">
        <f t="shared" si="460"/>
        <v>114166.8</v>
      </c>
      <c r="AU294" s="294">
        <f t="shared" si="460"/>
        <v>114166.8</v>
      </c>
      <c r="AV294" s="294">
        <f t="shared" si="460"/>
        <v>103118.40000000001</v>
      </c>
      <c r="AW294" s="294">
        <f t="shared" si="460"/>
        <v>114166.8</v>
      </c>
      <c r="AX294" s="294">
        <f t="shared" si="460"/>
        <v>110484</v>
      </c>
      <c r="AY294" s="294">
        <f t="shared" si="460"/>
        <v>114166.8</v>
      </c>
      <c r="AZ294" s="294">
        <f t="shared" si="460"/>
        <v>110484</v>
      </c>
      <c r="BA294" s="294">
        <f t="shared" si="460"/>
        <v>114166.8</v>
      </c>
      <c r="BB294" s="294">
        <f t="shared" si="460"/>
        <v>114166.8</v>
      </c>
      <c r="BC294" s="294">
        <f t="shared" si="460"/>
        <v>110484</v>
      </c>
      <c r="BD294" s="294">
        <f t="shared" si="460"/>
        <v>114166.8</v>
      </c>
      <c r="BE294" s="294">
        <f t="shared" si="460"/>
        <v>110484</v>
      </c>
      <c r="BF294" s="294">
        <f t="shared" si="460"/>
        <v>114166.8</v>
      </c>
      <c r="BG294" s="294">
        <f t="shared" si="460"/>
        <v>114166.8</v>
      </c>
      <c r="BH294" s="294">
        <f t="shared" si="460"/>
        <v>103118.40000000001</v>
      </c>
      <c r="BI294" s="294">
        <f t="shared" si="460"/>
        <v>114166.8</v>
      </c>
      <c r="BJ294" s="294">
        <f t="shared" si="460"/>
        <v>110484</v>
      </c>
      <c r="BK294" s="294">
        <f t="shared" si="460"/>
        <v>114166.8</v>
      </c>
      <c r="BL294" s="294">
        <f t="shared" si="460"/>
        <v>110484</v>
      </c>
      <c r="BM294" s="294">
        <f t="shared" si="460"/>
        <v>114166.8</v>
      </c>
      <c r="BN294" s="294">
        <f t="shared" si="460"/>
        <v>114166.8</v>
      </c>
      <c r="BO294" s="294">
        <f t="shared" si="460"/>
        <v>110484</v>
      </c>
      <c r="BP294" s="294">
        <f t="shared" si="460"/>
        <v>114166.8</v>
      </c>
      <c r="BQ294" s="294">
        <f t="shared" si="460"/>
        <v>110484</v>
      </c>
      <c r="BR294" s="294">
        <f t="shared" si="460"/>
        <v>114166.8</v>
      </c>
      <c r="BS294" s="294">
        <f t="shared" si="460"/>
        <v>114166.8</v>
      </c>
      <c r="BT294" s="294">
        <f t="shared" si="460"/>
        <v>103118.40000000001</v>
      </c>
      <c r="BU294" s="294">
        <f t="shared" si="460"/>
        <v>114166.8</v>
      </c>
      <c r="BV294" s="294">
        <f t="shared" si="460"/>
        <v>110484</v>
      </c>
      <c r="BW294" s="294">
        <f t="shared" ref="BW294:DZ294" si="461">BW293*BW292</f>
        <v>114166.8</v>
      </c>
      <c r="BX294" s="294">
        <f t="shared" si="461"/>
        <v>110484</v>
      </c>
      <c r="BY294" s="294">
        <f t="shared" si="461"/>
        <v>114166.8</v>
      </c>
      <c r="BZ294" s="294">
        <f t="shared" si="461"/>
        <v>114166.8</v>
      </c>
      <c r="CA294" s="294">
        <f t="shared" si="461"/>
        <v>110484</v>
      </c>
      <c r="CB294" s="294">
        <f t="shared" si="461"/>
        <v>114166.8</v>
      </c>
      <c r="CC294" s="294">
        <f t="shared" si="461"/>
        <v>110484</v>
      </c>
      <c r="CD294" s="294">
        <f t="shared" si="461"/>
        <v>114166.8</v>
      </c>
      <c r="CE294" s="294">
        <f t="shared" si="461"/>
        <v>114166.8</v>
      </c>
      <c r="CF294" s="294">
        <f t="shared" si="461"/>
        <v>106801.2</v>
      </c>
      <c r="CG294" s="294">
        <f t="shared" si="461"/>
        <v>114166.8</v>
      </c>
      <c r="CH294" s="294">
        <f t="shared" si="461"/>
        <v>110484</v>
      </c>
      <c r="CI294" s="294">
        <f t="shared" si="461"/>
        <v>114166.8</v>
      </c>
      <c r="CJ294" s="294">
        <f t="shared" si="461"/>
        <v>110484</v>
      </c>
      <c r="CK294" s="294">
        <f t="shared" si="461"/>
        <v>114166.8</v>
      </c>
      <c r="CL294" s="294">
        <f t="shared" si="461"/>
        <v>114166.8</v>
      </c>
      <c r="CM294" s="294">
        <f t="shared" si="461"/>
        <v>110484</v>
      </c>
      <c r="CN294" s="294">
        <f t="shared" si="461"/>
        <v>114166.8</v>
      </c>
      <c r="CO294" s="294">
        <f t="shared" si="461"/>
        <v>110484</v>
      </c>
      <c r="CP294" s="294">
        <f t="shared" si="461"/>
        <v>114166.8</v>
      </c>
      <c r="CQ294" s="294">
        <f t="shared" si="461"/>
        <v>114166.8</v>
      </c>
      <c r="CR294" s="294">
        <f t="shared" si="461"/>
        <v>103118.40000000001</v>
      </c>
      <c r="CS294" s="294">
        <f t="shared" si="461"/>
        <v>114166.8</v>
      </c>
      <c r="CT294" s="294">
        <f t="shared" si="461"/>
        <v>110484</v>
      </c>
      <c r="CU294" s="294">
        <f t="shared" si="461"/>
        <v>114166.8</v>
      </c>
      <c r="CV294" s="294">
        <f t="shared" si="461"/>
        <v>110484</v>
      </c>
      <c r="CW294" s="294">
        <f t="shared" si="461"/>
        <v>114166.8</v>
      </c>
      <c r="CX294" s="294">
        <f t="shared" si="461"/>
        <v>114166.8</v>
      </c>
      <c r="CY294" s="294">
        <f t="shared" si="461"/>
        <v>110484</v>
      </c>
      <c r="CZ294" s="294">
        <f t="shared" si="461"/>
        <v>114166.8</v>
      </c>
      <c r="DA294" s="294">
        <f t="shared" si="461"/>
        <v>110484</v>
      </c>
      <c r="DB294" s="294">
        <f t="shared" si="461"/>
        <v>114166.8</v>
      </c>
      <c r="DC294" s="294">
        <f t="shared" si="461"/>
        <v>114166.8</v>
      </c>
      <c r="DD294" s="294">
        <f t="shared" si="461"/>
        <v>103118.40000000001</v>
      </c>
      <c r="DE294" s="294">
        <f t="shared" si="461"/>
        <v>114166.8</v>
      </c>
      <c r="DF294" s="294">
        <f t="shared" si="461"/>
        <v>110484</v>
      </c>
      <c r="DG294" s="294">
        <f t="shared" si="461"/>
        <v>114166.8</v>
      </c>
      <c r="DH294" s="294">
        <f t="shared" si="461"/>
        <v>110484</v>
      </c>
      <c r="DI294" s="294">
        <f t="shared" si="461"/>
        <v>114166.8</v>
      </c>
      <c r="DJ294" s="294">
        <f t="shared" si="461"/>
        <v>114166.8</v>
      </c>
      <c r="DK294" s="294">
        <f t="shared" si="461"/>
        <v>110484</v>
      </c>
      <c r="DL294" s="294">
        <f t="shared" si="461"/>
        <v>114166.8</v>
      </c>
      <c r="DM294" s="294">
        <f t="shared" si="461"/>
        <v>110484</v>
      </c>
      <c r="DN294" s="294">
        <f t="shared" si="461"/>
        <v>114166.8</v>
      </c>
      <c r="DO294" s="294">
        <f t="shared" si="461"/>
        <v>114166.8</v>
      </c>
      <c r="DP294" s="294">
        <f t="shared" si="461"/>
        <v>103118.40000000001</v>
      </c>
      <c r="DQ294" s="294">
        <f t="shared" si="461"/>
        <v>114166.8</v>
      </c>
      <c r="DR294" s="294">
        <f t="shared" si="461"/>
        <v>110484</v>
      </c>
      <c r="DS294" s="294">
        <f t="shared" si="461"/>
        <v>114166.8</v>
      </c>
      <c r="DT294" s="294">
        <f t="shared" si="461"/>
        <v>110484</v>
      </c>
      <c r="DU294" s="294">
        <f t="shared" si="461"/>
        <v>114166.8</v>
      </c>
      <c r="DV294" s="294">
        <f t="shared" si="461"/>
        <v>114166.8</v>
      </c>
      <c r="DW294" s="294">
        <f t="shared" si="461"/>
        <v>110484</v>
      </c>
      <c r="DX294" s="294">
        <f t="shared" si="461"/>
        <v>114166.8</v>
      </c>
      <c r="DY294" s="294">
        <f t="shared" si="461"/>
        <v>110484</v>
      </c>
      <c r="DZ294" s="294">
        <f t="shared" si="461"/>
        <v>114166.8</v>
      </c>
    </row>
    <row r="295" spans="1:130" ht="13">
      <c r="A295" s="151"/>
      <c r="B295" s="33"/>
      <c r="C295" s="77"/>
      <c r="D295" s="16"/>
      <c r="E295" s="16"/>
      <c r="F295" s="80"/>
      <c r="G295" s="35"/>
      <c r="H295" s="15"/>
      <c r="I295" s="79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3"/>
      <c r="AL295" s="293"/>
      <c r="AM295" s="293"/>
      <c r="AN295" s="293"/>
      <c r="AO295" s="293"/>
      <c r="AP295" s="293"/>
      <c r="AQ295" s="293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3"/>
      <c r="CC295" s="293"/>
      <c r="CD295" s="293"/>
      <c r="CE295" s="293"/>
      <c r="CF295" s="293"/>
      <c r="CG295" s="293"/>
      <c r="CH295" s="293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3"/>
      <c r="CX295" s="293"/>
      <c r="CY295" s="293"/>
      <c r="CZ295" s="293"/>
      <c r="DA295" s="293"/>
      <c r="DB295" s="293"/>
      <c r="DC295" s="293"/>
      <c r="DD295" s="293"/>
      <c r="DE295" s="293"/>
      <c r="DF295" s="293"/>
      <c r="DG295" s="293"/>
      <c r="DH295" s="293"/>
      <c r="DI295" s="293"/>
      <c r="DJ295" s="293"/>
      <c r="DK295" s="293"/>
      <c r="DL295" s="293"/>
      <c r="DM295" s="293"/>
      <c r="DN295" s="293"/>
      <c r="DO295" s="293"/>
      <c r="DP295" s="293"/>
      <c r="DQ295" s="293"/>
      <c r="DR295" s="293"/>
      <c r="DS295" s="293"/>
      <c r="DT295" s="293"/>
      <c r="DU295" s="293"/>
      <c r="DV295" s="293"/>
      <c r="DW295" s="293"/>
      <c r="DX295" s="293"/>
      <c r="DY295" s="293"/>
      <c r="DZ295" s="293"/>
    </row>
    <row r="296" spans="1:130" ht="13">
      <c r="A296" s="151"/>
      <c r="B296" s="33"/>
      <c r="C296" s="83" t="s">
        <v>110</v>
      </c>
      <c r="D296" s="16"/>
      <c r="E296" s="16"/>
      <c r="F296" s="69"/>
      <c r="G296" s="35"/>
      <c r="H296" s="15"/>
      <c r="I296" s="16"/>
      <c r="J296" s="295">
        <f t="shared" ref="J296:AO296" si="462">J294+J289</f>
        <v>0</v>
      </c>
      <c r="K296" s="295">
        <f t="shared" si="462"/>
        <v>0</v>
      </c>
      <c r="L296" s="295">
        <f t="shared" si="462"/>
        <v>0</v>
      </c>
      <c r="M296" s="295">
        <f t="shared" si="462"/>
        <v>0</v>
      </c>
      <c r="N296" s="295">
        <f t="shared" si="462"/>
        <v>110484</v>
      </c>
      <c r="O296" s="295">
        <f t="shared" si="462"/>
        <v>114166.8</v>
      </c>
      <c r="P296" s="295">
        <f t="shared" si="462"/>
        <v>110484</v>
      </c>
      <c r="Q296" s="295">
        <f t="shared" si="462"/>
        <v>114166.8</v>
      </c>
      <c r="R296" s="295">
        <f t="shared" si="462"/>
        <v>114166.8</v>
      </c>
      <c r="S296" s="295">
        <f t="shared" si="462"/>
        <v>110484</v>
      </c>
      <c r="T296" s="295">
        <f t="shared" si="462"/>
        <v>114166.8</v>
      </c>
      <c r="U296" s="295">
        <f t="shared" si="462"/>
        <v>110484</v>
      </c>
      <c r="V296" s="295">
        <f t="shared" si="462"/>
        <v>114166.8</v>
      </c>
      <c r="W296" s="295">
        <f t="shared" si="462"/>
        <v>114166.8</v>
      </c>
      <c r="X296" s="295">
        <f t="shared" si="462"/>
        <v>103118.40000000001</v>
      </c>
      <c r="Y296" s="295">
        <f t="shared" si="462"/>
        <v>114166.8</v>
      </c>
      <c r="Z296" s="295">
        <f t="shared" si="462"/>
        <v>110484</v>
      </c>
      <c r="AA296" s="295">
        <f t="shared" si="462"/>
        <v>114166.8</v>
      </c>
      <c r="AB296" s="295">
        <f t="shared" si="462"/>
        <v>110484</v>
      </c>
      <c r="AC296" s="295">
        <f t="shared" si="462"/>
        <v>114166.8</v>
      </c>
      <c r="AD296" s="295">
        <f t="shared" si="462"/>
        <v>114166.8</v>
      </c>
      <c r="AE296" s="295">
        <f t="shared" si="462"/>
        <v>110484</v>
      </c>
      <c r="AF296" s="295">
        <f t="shared" si="462"/>
        <v>114166.8</v>
      </c>
      <c r="AG296" s="295">
        <f t="shared" si="462"/>
        <v>110484</v>
      </c>
      <c r="AH296" s="295">
        <f t="shared" si="462"/>
        <v>114166.8</v>
      </c>
      <c r="AI296" s="295">
        <f t="shared" si="462"/>
        <v>114166.8</v>
      </c>
      <c r="AJ296" s="295">
        <f t="shared" si="462"/>
        <v>106801.2</v>
      </c>
      <c r="AK296" s="295">
        <f t="shared" si="462"/>
        <v>114166.8</v>
      </c>
      <c r="AL296" s="295">
        <f t="shared" si="462"/>
        <v>110484</v>
      </c>
      <c r="AM296" s="295">
        <f t="shared" si="462"/>
        <v>114166.8</v>
      </c>
      <c r="AN296" s="295">
        <f t="shared" si="462"/>
        <v>110484</v>
      </c>
      <c r="AO296" s="295">
        <f t="shared" si="462"/>
        <v>114166.8</v>
      </c>
      <c r="AP296" s="295">
        <f t="shared" ref="AP296:BU296" si="463">AP294+AP289</f>
        <v>114166.8</v>
      </c>
      <c r="AQ296" s="295">
        <f t="shared" si="463"/>
        <v>110484</v>
      </c>
      <c r="AR296" s="295">
        <f t="shared" si="463"/>
        <v>114166.8</v>
      </c>
      <c r="AS296" s="295">
        <f t="shared" si="463"/>
        <v>110484</v>
      </c>
      <c r="AT296" s="295">
        <f t="shared" si="463"/>
        <v>114166.8</v>
      </c>
      <c r="AU296" s="295">
        <f t="shared" si="463"/>
        <v>114166.8</v>
      </c>
      <c r="AV296" s="295">
        <f t="shared" si="463"/>
        <v>103118.40000000001</v>
      </c>
      <c r="AW296" s="295">
        <f t="shared" si="463"/>
        <v>114166.8</v>
      </c>
      <c r="AX296" s="295">
        <f t="shared" si="463"/>
        <v>110484</v>
      </c>
      <c r="AY296" s="295">
        <f t="shared" si="463"/>
        <v>114166.8</v>
      </c>
      <c r="AZ296" s="295">
        <f t="shared" si="463"/>
        <v>110484</v>
      </c>
      <c r="BA296" s="295">
        <f t="shared" si="463"/>
        <v>114166.8</v>
      </c>
      <c r="BB296" s="295">
        <f t="shared" si="463"/>
        <v>114166.8</v>
      </c>
      <c r="BC296" s="295">
        <f t="shared" si="463"/>
        <v>110484</v>
      </c>
      <c r="BD296" s="295">
        <f t="shared" si="463"/>
        <v>114166.8</v>
      </c>
      <c r="BE296" s="295">
        <f t="shared" si="463"/>
        <v>110484</v>
      </c>
      <c r="BF296" s="295">
        <f t="shared" si="463"/>
        <v>114166.8</v>
      </c>
      <c r="BG296" s="295">
        <f t="shared" si="463"/>
        <v>114166.8</v>
      </c>
      <c r="BH296" s="295">
        <f t="shared" si="463"/>
        <v>103118.40000000001</v>
      </c>
      <c r="BI296" s="295">
        <f t="shared" si="463"/>
        <v>114166.8</v>
      </c>
      <c r="BJ296" s="295">
        <f t="shared" si="463"/>
        <v>110484</v>
      </c>
      <c r="BK296" s="295">
        <f t="shared" si="463"/>
        <v>114166.8</v>
      </c>
      <c r="BL296" s="295">
        <f t="shared" si="463"/>
        <v>110484</v>
      </c>
      <c r="BM296" s="295">
        <f t="shared" si="463"/>
        <v>114166.8</v>
      </c>
      <c r="BN296" s="295">
        <f t="shared" si="463"/>
        <v>114166.8</v>
      </c>
      <c r="BO296" s="295">
        <f t="shared" si="463"/>
        <v>110484</v>
      </c>
      <c r="BP296" s="295">
        <f t="shared" si="463"/>
        <v>114166.8</v>
      </c>
      <c r="BQ296" s="295">
        <f t="shared" si="463"/>
        <v>110484</v>
      </c>
      <c r="BR296" s="295">
        <f t="shared" si="463"/>
        <v>114166.8</v>
      </c>
      <c r="BS296" s="295">
        <f t="shared" si="463"/>
        <v>114166.8</v>
      </c>
      <c r="BT296" s="295">
        <f t="shared" si="463"/>
        <v>103118.40000000001</v>
      </c>
      <c r="BU296" s="295">
        <f t="shared" si="463"/>
        <v>114166.8</v>
      </c>
      <c r="BV296" s="295">
        <f t="shared" ref="BV296:DA296" si="464">BV294+BV289</f>
        <v>110484</v>
      </c>
      <c r="BW296" s="295">
        <f t="shared" si="464"/>
        <v>114166.8</v>
      </c>
      <c r="BX296" s="295">
        <f t="shared" si="464"/>
        <v>110484</v>
      </c>
      <c r="BY296" s="295">
        <f t="shared" si="464"/>
        <v>114166.8</v>
      </c>
      <c r="BZ296" s="295">
        <f t="shared" si="464"/>
        <v>114166.8</v>
      </c>
      <c r="CA296" s="295">
        <f t="shared" si="464"/>
        <v>110484</v>
      </c>
      <c r="CB296" s="295">
        <f t="shared" si="464"/>
        <v>114166.8</v>
      </c>
      <c r="CC296" s="295">
        <f t="shared" si="464"/>
        <v>110484</v>
      </c>
      <c r="CD296" s="295">
        <f t="shared" si="464"/>
        <v>114166.8</v>
      </c>
      <c r="CE296" s="295">
        <f t="shared" si="464"/>
        <v>114166.8</v>
      </c>
      <c r="CF296" s="295">
        <f t="shared" si="464"/>
        <v>106801.2</v>
      </c>
      <c r="CG296" s="295">
        <f t="shared" si="464"/>
        <v>114166.8</v>
      </c>
      <c r="CH296" s="295">
        <f t="shared" si="464"/>
        <v>110484</v>
      </c>
      <c r="CI296" s="295">
        <f t="shared" si="464"/>
        <v>114166.8</v>
      </c>
      <c r="CJ296" s="295">
        <f t="shared" si="464"/>
        <v>110484</v>
      </c>
      <c r="CK296" s="295">
        <f t="shared" si="464"/>
        <v>114166.8</v>
      </c>
      <c r="CL296" s="295">
        <f t="shared" si="464"/>
        <v>114166.8</v>
      </c>
      <c r="CM296" s="295">
        <f t="shared" si="464"/>
        <v>110484</v>
      </c>
      <c r="CN296" s="295">
        <f t="shared" si="464"/>
        <v>114166.8</v>
      </c>
      <c r="CO296" s="295">
        <f t="shared" si="464"/>
        <v>110484</v>
      </c>
      <c r="CP296" s="295">
        <f t="shared" si="464"/>
        <v>114166.8</v>
      </c>
      <c r="CQ296" s="295">
        <f t="shared" si="464"/>
        <v>114166.8</v>
      </c>
      <c r="CR296" s="295">
        <f t="shared" si="464"/>
        <v>103118.40000000001</v>
      </c>
      <c r="CS296" s="295">
        <f t="shared" si="464"/>
        <v>114166.8</v>
      </c>
      <c r="CT296" s="295">
        <f t="shared" si="464"/>
        <v>110484</v>
      </c>
      <c r="CU296" s="295">
        <f t="shared" si="464"/>
        <v>114166.8</v>
      </c>
      <c r="CV296" s="295">
        <f t="shared" si="464"/>
        <v>110484</v>
      </c>
      <c r="CW296" s="295">
        <f t="shared" si="464"/>
        <v>114166.8</v>
      </c>
      <c r="CX296" s="295">
        <f t="shared" si="464"/>
        <v>114166.8</v>
      </c>
      <c r="CY296" s="295">
        <f t="shared" si="464"/>
        <v>110484</v>
      </c>
      <c r="CZ296" s="295">
        <f t="shared" si="464"/>
        <v>114166.8</v>
      </c>
      <c r="DA296" s="295">
        <f t="shared" si="464"/>
        <v>110484</v>
      </c>
      <c r="DB296" s="295">
        <f t="shared" ref="DB296:DZ296" si="465">DB294+DB289</f>
        <v>114166.8</v>
      </c>
      <c r="DC296" s="295">
        <f t="shared" si="465"/>
        <v>114166.8</v>
      </c>
      <c r="DD296" s="295">
        <f t="shared" si="465"/>
        <v>103118.40000000001</v>
      </c>
      <c r="DE296" s="295">
        <f t="shared" si="465"/>
        <v>114166.8</v>
      </c>
      <c r="DF296" s="295">
        <f t="shared" si="465"/>
        <v>110484</v>
      </c>
      <c r="DG296" s="295">
        <f t="shared" si="465"/>
        <v>114166.8</v>
      </c>
      <c r="DH296" s="295">
        <f t="shared" si="465"/>
        <v>110484</v>
      </c>
      <c r="DI296" s="295">
        <f t="shared" si="465"/>
        <v>114166.8</v>
      </c>
      <c r="DJ296" s="295">
        <f t="shared" si="465"/>
        <v>114166.8</v>
      </c>
      <c r="DK296" s="295">
        <f t="shared" si="465"/>
        <v>110484</v>
      </c>
      <c r="DL296" s="295">
        <f t="shared" si="465"/>
        <v>114166.8</v>
      </c>
      <c r="DM296" s="295">
        <f t="shared" si="465"/>
        <v>110484</v>
      </c>
      <c r="DN296" s="295">
        <f t="shared" si="465"/>
        <v>114166.8</v>
      </c>
      <c r="DO296" s="295">
        <f t="shared" si="465"/>
        <v>114166.8</v>
      </c>
      <c r="DP296" s="295">
        <f t="shared" si="465"/>
        <v>103118.40000000001</v>
      </c>
      <c r="DQ296" s="295">
        <f t="shared" si="465"/>
        <v>114166.8</v>
      </c>
      <c r="DR296" s="295">
        <f t="shared" si="465"/>
        <v>110484</v>
      </c>
      <c r="DS296" s="295">
        <f t="shared" si="465"/>
        <v>114166.8</v>
      </c>
      <c r="DT296" s="295">
        <f t="shared" si="465"/>
        <v>110484</v>
      </c>
      <c r="DU296" s="295">
        <f t="shared" si="465"/>
        <v>114166.8</v>
      </c>
      <c r="DV296" s="295">
        <f t="shared" si="465"/>
        <v>114166.8</v>
      </c>
      <c r="DW296" s="295">
        <f t="shared" si="465"/>
        <v>110484</v>
      </c>
      <c r="DX296" s="295">
        <f t="shared" si="465"/>
        <v>114166.8</v>
      </c>
      <c r="DY296" s="295">
        <f t="shared" si="465"/>
        <v>110484</v>
      </c>
      <c r="DZ296" s="295">
        <f t="shared" si="465"/>
        <v>114166.8</v>
      </c>
    </row>
    <row r="297" spans="1:130" ht="13">
      <c r="A297" s="151"/>
      <c r="B297" s="33"/>
      <c r="C297" s="77"/>
      <c r="D297" s="16"/>
      <c r="E297" s="16"/>
      <c r="F297" s="16"/>
      <c r="G297" s="35"/>
      <c r="H297" s="15"/>
      <c r="I297" s="16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53"/>
      <c r="BN297" s="153"/>
      <c r="BO297" s="153"/>
      <c r="BP297" s="283"/>
      <c r="BQ297" s="153"/>
      <c r="BR297" s="153"/>
      <c r="BS297" s="153"/>
      <c r="BT297" s="153"/>
      <c r="BU297" s="153"/>
      <c r="BV297" s="153"/>
      <c r="BW297" s="153"/>
      <c r="BX297" s="153"/>
      <c r="BY297" s="153"/>
      <c r="BZ297" s="153"/>
      <c r="CA297" s="153"/>
      <c r="CB297" s="153"/>
      <c r="CC297" s="153"/>
      <c r="CD297" s="153"/>
      <c r="CE297" s="153"/>
      <c r="CF297" s="153"/>
      <c r="CG297" s="153"/>
      <c r="CH297" s="153"/>
      <c r="CI297" s="153"/>
      <c r="CJ297" s="153"/>
      <c r="CK297" s="153"/>
      <c r="CL297" s="153"/>
      <c r="CM297" s="153"/>
      <c r="CN297" s="153"/>
      <c r="CO297" s="153"/>
      <c r="CP297" s="153"/>
      <c r="CQ297" s="153"/>
      <c r="CR297" s="153"/>
      <c r="CS297" s="153"/>
      <c r="CT297" s="153"/>
      <c r="CU297" s="153"/>
      <c r="CV297" s="153"/>
      <c r="CW297" s="153"/>
      <c r="CX297" s="153"/>
      <c r="CY297" s="153"/>
      <c r="CZ297" s="153"/>
      <c r="DA297" s="153"/>
      <c r="DB297" s="153"/>
      <c r="DC297" s="153"/>
      <c r="DD297" s="153"/>
      <c r="DE297" s="153"/>
      <c r="DF297" s="153"/>
      <c r="DG297" s="153"/>
      <c r="DH297" s="153"/>
      <c r="DI297" s="153"/>
      <c r="DJ297" s="153"/>
      <c r="DK297" s="153"/>
      <c r="DL297" s="153"/>
      <c r="DM297" s="153"/>
      <c r="DN297" s="153"/>
      <c r="DO297" s="153"/>
      <c r="DP297" s="153"/>
      <c r="DQ297" s="153"/>
      <c r="DR297" s="153"/>
      <c r="DS297" s="153"/>
      <c r="DT297" s="153"/>
      <c r="DU297" s="153"/>
      <c r="DV297" s="153"/>
      <c r="DW297" s="153"/>
      <c r="DX297" s="153"/>
      <c r="DY297" s="153"/>
      <c r="DZ297" s="153"/>
    </row>
    <row r="298" spans="1:130" ht="13">
      <c r="A298" s="151"/>
      <c r="B298" s="33"/>
      <c r="C298" s="33"/>
      <c r="D298" s="16"/>
      <c r="E298" s="16"/>
      <c r="F298" s="16"/>
      <c r="G298" s="16"/>
      <c r="H298" s="15"/>
      <c r="I298" s="16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53"/>
      <c r="BN298" s="153"/>
      <c r="BO298" s="153"/>
      <c r="BP298" s="283"/>
      <c r="BQ298" s="153"/>
      <c r="BR298" s="153"/>
      <c r="BS298" s="153"/>
      <c r="BT298" s="153"/>
      <c r="BU298" s="153"/>
      <c r="BV298" s="153"/>
      <c r="BW298" s="153"/>
      <c r="BX298" s="153"/>
      <c r="BY298" s="153"/>
      <c r="BZ298" s="153"/>
      <c r="CA298" s="153"/>
      <c r="CB298" s="153"/>
      <c r="CC298" s="153"/>
      <c r="CD298" s="153"/>
      <c r="CE298" s="153"/>
      <c r="CF298" s="153"/>
      <c r="CG298" s="153"/>
      <c r="CH298" s="153"/>
      <c r="CI298" s="153"/>
      <c r="CJ298" s="153"/>
      <c r="CK298" s="153"/>
      <c r="CL298" s="153"/>
      <c r="CM298" s="153"/>
      <c r="CN298" s="153"/>
      <c r="CO298" s="153"/>
      <c r="CP298" s="153"/>
      <c r="CQ298" s="153"/>
      <c r="CR298" s="153"/>
      <c r="CS298" s="153"/>
      <c r="CT298" s="153"/>
      <c r="CU298" s="153"/>
      <c r="CV298" s="153"/>
      <c r="CW298" s="153"/>
      <c r="CX298" s="153"/>
      <c r="CY298" s="153"/>
      <c r="CZ298" s="153"/>
      <c r="DA298" s="153"/>
      <c r="DB298" s="153"/>
      <c r="DC298" s="153"/>
      <c r="DD298" s="153"/>
      <c r="DE298" s="153"/>
      <c r="DF298" s="153"/>
      <c r="DG298" s="153"/>
      <c r="DH298" s="153"/>
      <c r="DI298" s="153"/>
      <c r="DJ298" s="153"/>
      <c r="DK298" s="153"/>
      <c r="DL298" s="153"/>
      <c r="DM298" s="153"/>
      <c r="DN298" s="153"/>
      <c r="DO298" s="153"/>
      <c r="DP298" s="153"/>
      <c r="DQ298" s="153"/>
      <c r="DR298" s="153"/>
      <c r="DS298" s="153"/>
      <c r="DT298" s="153"/>
      <c r="DU298" s="153"/>
      <c r="DV298" s="153"/>
      <c r="DW298" s="153"/>
      <c r="DX298" s="153"/>
      <c r="DY298" s="153"/>
      <c r="DZ298" s="153"/>
    </row>
    <row r="299" spans="1:130" ht="13">
      <c r="A299" s="151"/>
      <c r="B299" s="33"/>
      <c r="C299" s="14" t="s">
        <v>157</v>
      </c>
      <c r="E299" s="59"/>
      <c r="F299" s="35"/>
      <c r="G299" s="16"/>
      <c r="H299" s="15"/>
      <c r="I299" s="16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153"/>
      <c r="BN299" s="153"/>
      <c r="BO299" s="153"/>
      <c r="BP299" s="153"/>
      <c r="BQ299" s="153"/>
      <c r="BR299" s="153"/>
      <c r="BS299" s="153"/>
      <c r="BT299" s="153"/>
      <c r="BU299" s="153"/>
      <c r="BV299" s="153"/>
      <c r="BW299" s="153"/>
      <c r="BX299" s="153"/>
      <c r="BY299" s="153"/>
      <c r="BZ299" s="153"/>
      <c r="CA299" s="153"/>
      <c r="CB299" s="153"/>
      <c r="CC299" s="153"/>
      <c r="CD299" s="153"/>
      <c r="CE299" s="153"/>
      <c r="CF299" s="153"/>
      <c r="CG299" s="153"/>
      <c r="CH299" s="153"/>
      <c r="CI299" s="153"/>
      <c r="CJ299" s="153"/>
      <c r="CK299" s="153"/>
      <c r="CL299" s="153"/>
      <c r="CM299" s="153"/>
      <c r="CN299" s="153"/>
      <c r="CO299" s="153"/>
      <c r="CP299" s="153"/>
      <c r="CQ299" s="153"/>
      <c r="CR299" s="153"/>
      <c r="CS299" s="153"/>
      <c r="CT299" s="153"/>
      <c r="CU299" s="153"/>
      <c r="CV299" s="153"/>
      <c r="CW299" s="153"/>
      <c r="CX299" s="153"/>
      <c r="CY299" s="153"/>
      <c r="CZ299" s="153"/>
      <c r="DA299" s="153"/>
      <c r="DB299" s="153"/>
      <c r="DC299" s="153"/>
      <c r="DD299" s="153"/>
      <c r="DE299" s="153"/>
      <c r="DF299" s="153"/>
      <c r="DG299" s="153"/>
      <c r="DH299" s="153"/>
      <c r="DI299" s="153"/>
      <c r="DJ299" s="153"/>
      <c r="DK299" s="153"/>
      <c r="DL299" s="153"/>
      <c r="DM299" s="153"/>
      <c r="DN299" s="153"/>
      <c r="DO299" s="153"/>
      <c r="DP299" s="153"/>
      <c r="DQ299" s="153"/>
      <c r="DR299" s="153"/>
      <c r="DS299" s="153"/>
      <c r="DT299" s="153"/>
      <c r="DU299" s="153"/>
      <c r="DV299" s="153"/>
      <c r="DW299" s="153"/>
      <c r="DX299" s="153"/>
      <c r="DY299" s="153"/>
      <c r="DZ299" s="153"/>
    </row>
    <row r="300" spans="1:130" ht="13">
      <c r="A300" s="151"/>
      <c r="B300" s="33"/>
      <c r="C300" s="34"/>
      <c r="E300" s="58"/>
      <c r="G300" s="35"/>
      <c r="H300" s="36"/>
      <c r="I300" s="16"/>
      <c r="J300" s="296"/>
      <c r="K300" s="296"/>
      <c r="L300" s="296"/>
      <c r="M300" s="296"/>
      <c r="N300" s="296"/>
      <c r="O300" s="296"/>
      <c r="P300" s="296"/>
      <c r="Q300" s="296"/>
      <c r="R300" s="296"/>
      <c r="S300" s="296"/>
      <c r="T300" s="296"/>
      <c r="U300" s="296"/>
      <c r="V300" s="296"/>
      <c r="W300" s="296"/>
      <c r="X300" s="296"/>
      <c r="Y300" s="296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296"/>
      <c r="CX300" s="296"/>
      <c r="CY300" s="296"/>
      <c r="CZ300" s="296"/>
      <c r="DA300" s="296"/>
      <c r="DB300" s="296"/>
      <c r="DC300" s="296"/>
      <c r="DD300" s="296"/>
      <c r="DE300" s="296"/>
      <c r="DF300" s="296"/>
      <c r="DG300" s="296"/>
      <c r="DH300" s="296"/>
      <c r="DI300" s="296"/>
      <c r="DJ300" s="296"/>
      <c r="DK300" s="296"/>
      <c r="DL300" s="296"/>
      <c r="DM300" s="296"/>
      <c r="DN300" s="296"/>
      <c r="DO300" s="296"/>
      <c r="DP300" s="296"/>
      <c r="DQ300" s="296"/>
      <c r="DR300" s="296"/>
      <c r="DS300" s="296"/>
      <c r="DT300" s="296"/>
      <c r="DU300" s="296"/>
      <c r="DV300" s="296"/>
      <c r="DW300" s="296"/>
      <c r="DX300" s="296"/>
      <c r="DY300" s="296"/>
      <c r="DZ300" s="296"/>
    </row>
    <row r="301" spans="1:130" ht="13">
      <c r="A301" s="151"/>
      <c r="B301" s="33"/>
      <c r="C301" s="84" t="s">
        <v>123</v>
      </c>
      <c r="E301" s="58"/>
      <c r="F301" s="85">
        <f>Inputs!I$210</f>
        <v>4000</v>
      </c>
      <c r="G301" s="35" t="s">
        <v>116</v>
      </c>
      <c r="H301" s="36">
        <f t="shared" ref="H301:H308" si="466">SUM(J301:DZ301)</f>
        <v>468000</v>
      </c>
      <c r="I301" s="16"/>
      <c r="J301" s="297">
        <f>$F301*J$24</f>
        <v>0</v>
      </c>
      <c r="K301" s="297">
        <f t="shared" ref="K301:BV301" si="467">$F301*K$24</f>
        <v>0</v>
      </c>
      <c r="L301" s="297">
        <f t="shared" si="467"/>
        <v>0</v>
      </c>
      <c r="M301" s="297">
        <f t="shared" si="467"/>
        <v>0</v>
      </c>
      <c r="N301" s="297">
        <f t="shared" si="467"/>
        <v>4000</v>
      </c>
      <c r="O301" s="297">
        <f t="shared" si="467"/>
        <v>4000</v>
      </c>
      <c r="P301" s="297">
        <f t="shared" si="467"/>
        <v>4000</v>
      </c>
      <c r="Q301" s="297">
        <f t="shared" si="467"/>
        <v>4000</v>
      </c>
      <c r="R301" s="297">
        <f t="shared" si="467"/>
        <v>4000</v>
      </c>
      <c r="S301" s="297">
        <f t="shared" si="467"/>
        <v>4000</v>
      </c>
      <c r="T301" s="297">
        <f t="shared" si="467"/>
        <v>4000</v>
      </c>
      <c r="U301" s="297">
        <f t="shared" si="467"/>
        <v>4000</v>
      </c>
      <c r="V301" s="297">
        <f t="shared" si="467"/>
        <v>4000</v>
      </c>
      <c r="W301" s="297">
        <f t="shared" si="467"/>
        <v>4000</v>
      </c>
      <c r="X301" s="297">
        <f t="shared" si="467"/>
        <v>4000</v>
      </c>
      <c r="Y301" s="297">
        <f t="shared" si="467"/>
        <v>4000</v>
      </c>
      <c r="Z301" s="297">
        <f t="shared" si="467"/>
        <v>4000</v>
      </c>
      <c r="AA301" s="297">
        <f t="shared" si="467"/>
        <v>4000</v>
      </c>
      <c r="AB301" s="297">
        <f t="shared" si="467"/>
        <v>4000</v>
      </c>
      <c r="AC301" s="297">
        <f t="shared" si="467"/>
        <v>4000</v>
      </c>
      <c r="AD301" s="297">
        <f t="shared" si="467"/>
        <v>4000</v>
      </c>
      <c r="AE301" s="297">
        <f t="shared" si="467"/>
        <v>4000</v>
      </c>
      <c r="AF301" s="297">
        <f t="shared" si="467"/>
        <v>4000</v>
      </c>
      <c r="AG301" s="297">
        <f t="shared" si="467"/>
        <v>4000</v>
      </c>
      <c r="AH301" s="297">
        <f t="shared" si="467"/>
        <v>4000</v>
      </c>
      <c r="AI301" s="297">
        <f t="shared" si="467"/>
        <v>4000</v>
      </c>
      <c r="AJ301" s="297">
        <f t="shared" si="467"/>
        <v>4000</v>
      </c>
      <c r="AK301" s="297">
        <f t="shared" si="467"/>
        <v>4000</v>
      </c>
      <c r="AL301" s="297">
        <f t="shared" si="467"/>
        <v>4000</v>
      </c>
      <c r="AM301" s="297">
        <f t="shared" si="467"/>
        <v>4000</v>
      </c>
      <c r="AN301" s="297">
        <f t="shared" si="467"/>
        <v>4000</v>
      </c>
      <c r="AO301" s="297">
        <f t="shared" si="467"/>
        <v>4000</v>
      </c>
      <c r="AP301" s="297">
        <f t="shared" si="467"/>
        <v>4000</v>
      </c>
      <c r="AQ301" s="297">
        <f t="shared" si="467"/>
        <v>4000</v>
      </c>
      <c r="AR301" s="297">
        <f t="shared" si="467"/>
        <v>4000</v>
      </c>
      <c r="AS301" s="297">
        <f t="shared" si="467"/>
        <v>4000</v>
      </c>
      <c r="AT301" s="297">
        <f t="shared" si="467"/>
        <v>4000</v>
      </c>
      <c r="AU301" s="297">
        <f t="shared" si="467"/>
        <v>4000</v>
      </c>
      <c r="AV301" s="297">
        <f t="shared" si="467"/>
        <v>4000</v>
      </c>
      <c r="AW301" s="297">
        <f t="shared" si="467"/>
        <v>4000</v>
      </c>
      <c r="AX301" s="297">
        <f t="shared" si="467"/>
        <v>4000</v>
      </c>
      <c r="AY301" s="297">
        <f t="shared" si="467"/>
        <v>4000</v>
      </c>
      <c r="AZ301" s="297">
        <f t="shared" si="467"/>
        <v>4000</v>
      </c>
      <c r="BA301" s="297">
        <f t="shared" si="467"/>
        <v>4000</v>
      </c>
      <c r="BB301" s="297">
        <f t="shared" si="467"/>
        <v>4000</v>
      </c>
      <c r="BC301" s="297">
        <f t="shared" si="467"/>
        <v>4000</v>
      </c>
      <c r="BD301" s="297">
        <f t="shared" si="467"/>
        <v>4000</v>
      </c>
      <c r="BE301" s="297">
        <f t="shared" si="467"/>
        <v>4000</v>
      </c>
      <c r="BF301" s="297">
        <f t="shared" si="467"/>
        <v>4000</v>
      </c>
      <c r="BG301" s="297">
        <f t="shared" si="467"/>
        <v>4000</v>
      </c>
      <c r="BH301" s="297">
        <f t="shared" si="467"/>
        <v>4000</v>
      </c>
      <c r="BI301" s="297">
        <f t="shared" si="467"/>
        <v>4000</v>
      </c>
      <c r="BJ301" s="297">
        <f t="shared" si="467"/>
        <v>4000</v>
      </c>
      <c r="BK301" s="297">
        <f t="shared" si="467"/>
        <v>4000</v>
      </c>
      <c r="BL301" s="297">
        <f t="shared" si="467"/>
        <v>4000</v>
      </c>
      <c r="BM301" s="297">
        <f t="shared" si="467"/>
        <v>4000</v>
      </c>
      <c r="BN301" s="297">
        <f t="shared" si="467"/>
        <v>4000</v>
      </c>
      <c r="BO301" s="297">
        <f t="shared" si="467"/>
        <v>4000</v>
      </c>
      <c r="BP301" s="297">
        <f t="shared" si="467"/>
        <v>4000</v>
      </c>
      <c r="BQ301" s="297">
        <f t="shared" si="467"/>
        <v>4000</v>
      </c>
      <c r="BR301" s="297">
        <f t="shared" si="467"/>
        <v>4000</v>
      </c>
      <c r="BS301" s="297">
        <f t="shared" si="467"/>
        <v>4000</v>
      </c>
      <c r="BT301" s="297">
        <f t="shared" si="467"/>
        <v>4000</v>
      </c>
      <c r="BU301" s="297">
        <f t="shared" si="467"/>
        <v>4000</v>
      </c>
      <c r="BV301" s="297">
        <f t="shared" si="467"/>
        <v>4000</v>
      </c>
      <c r="BW301" s="297">
        <f t="shared" ref="BW301:CL302" si="468">$F301*BW$24</f>
        <v>4000</v>
      </c>
      <c r="BX301" s="297">
        <f t="shared" si="468"/>
        <v>4000</v>
      </c>
      <c r="BY301" s="297">
        <f t="shared" si="468"/>
        <v>4000</v>
      </c>
      <c r="BZ301" s="297">
        <f t="shared" si="468"/>
        <v>4000</v>
      </c>
      <c r="CA301" s="297">
        <f t="shared" si="468"/>
        <v>4000</v>
      </c>
      <c r="CB301" s="297">
        <f t="shared" si="468"/>
        <v>4000</v>
      </c>
      <c r="CC301" s="297">
        <f t="shared" si="468"/>
        <v>4000</v>
      </c>
      <c r="CD301" s="297">
        <f t="shared" si="468"/>
        <v>4000</v>
      </c>
      <c r="CE301" s="297">
        <f t="shared" si="468"/>
        <v>4000</v>
      </c>
      <c r="CF301" s="297">
        <f t="shared" si="468"/>
        <v>4000</v>
      </c>
      <c r="CG301" s="297">
        <f t="shared" si="468"/>
        <v>4000</v>
      </c>
      <c r="CH301" s="297">
        <f t="shared" si="468"/>
        <v>4000</v>
      </c>
      <c r="CI301" s="297">
        <f t="shared" si="468"/>
        <v>4000</v>
      </c>
      <c r="CJ301" s="297">
        <f t="shared" si="468"/>
        <v>4000</v>
      </c>
      <c r="CK301" s="297">
        <f t="shared" si="468"/>
        <v>4000</v>
      </c>
      <c r="CL301" s="297">
        <f t="shared" si="468"/>
        <v>4000</v>
      </c>
      <c r="CM301" s="297">
        <f t="shared" ref="CD301:DL306" si="469">$F301*CM$24</f>
        <v>4000</v>
      </c>
      <c r="CN301" s="297">
        <f t="shared" si="469"/>
        <v>4000</v>
      </c>
      <c r="CO301" s="297">
        <f t="shared" si="469"/>
        <v>4000</v>
      </c>
      <c r="CP301" s="297">
        <f t="shared" si="469"/>
        <v>4000</v>
      </c>
      <c r="CQ301" s="297">
        <f t="shared" si="469"/>
        <v>4000</v>
      </c>
      <c r="CR301" s="297">
        <f t="shared" si="469"/>
        <v>4000</v>
      </c>
      <c r="CS301" s="297">
        <f t="shared" si="469"/>
        <v>4000</v>
      </c>
      <c r="CT301" s="297">
        <f t="shared" si="469"/>
        <v>4000</v>
      </c>
      <c r="CU301" s="297">
        <f t="shared" si="469"/>
        <v>4000</v>
      </c>
      <c r="CV301" s="297">
        <f t="shared" si="469"/>
        <v>4000</v>
      </c>
      <c r="CW301" s="297">
        <f t="shared" si="469"/>
        <v>4000</v>
      </c>
      <c r="CX301" s="297">
        <f t="shared" si="469"/>
        <v>4000</v>
      </c>
      <c r="CY301" s="297">
        <f t="shared" si="469"/>
        <v>4000</v>
      </c>
      <c r="CZ301" s="297">
        <f t="shared" si="469"/>
        <v>4000</v>
      </c>
      <c r="DA301" s="297">
        <f t="shared" si="469"/>
        <v>4000</v>
      </c>
      <c r="DB301" s="297">
        <f t="shared" si="469"/>
        <v>4000</v>
      </c>
      <c r="DC301" s="297">
        <f t="shared" si="469"/>
        <v>4000</v>
      </c>
      <c r="DD301" s="297">
        <f t="shared" si="469"/>
        <v>4000</v>
      </c>
      <c r="DE301" s="297">
        <f t="shared" si="469"/>
        <v>4000</v>
      </c>
      <c r="DF301" s="297">
        <f t="shared" si="469"/>
        <v>4000</v>
      </c>
      <c r="DG301" s="297">
        <f t="shared" si="469"/>
        <v>4000</v>
      </c>
      <c r="DH301" s="297">
        <f t="shared" si="469"/>
        <v>4000</v>
      </c>
      <c r="DI301" s="297">
        <f t="shared" si="469"/>
        <v>4000</v>
      </c>
      <c r="DJ301" s="297">
        <f t="shared" si="469"/>
        <v>4000</v>
      </c>
      <c r="DK301" s="297">
        <f t="shared" si="469"/>
        <v>4000</v>
      </c>
      <c r="DL301" s="297">
        <f t="shared" si="469"/>
        <v>4000</v>
      </c>
      <c r="DM301" s="297">
        <f t="shared" ref="DM301:DZ305" si="470">$F301*DM$24</f>
        <v>4000</v>
      </c>
      <c r="DN301" s="297">
        <f t="shared" si="470"/>
        <v>4000</v>
      </c>
      <c r="DO301" s="297">
        <f t="shared" si="470"/>
        <v>4000</v>
      </c>
      <c r="DP301" s="297">
        <f t="shared" si="470"/>
        <v>4000</v>
      </c>
      <c r="DQ301" s="297">
        <f t="shared" si="470"/>
        <v>4000</v>
      </c>
      <c r="DR301" s="297">
        <f t="shared" si="470"/>
        <v>4000</v>
      </c>
      <c r="DS301" s="297">
        <f t="shared" si="470"/>
        <v>4000</v>
      </c>
      <c r="DT301" s="297">
        <f t="shared" si="470"/>
        <v>4000</v>
      </c>
      <c r="DU301" s="297">
        <f t="shared" si="470"/>
        <v>4000</v>
      </c>
      <c r="DV301" s="297">
        <f t="shared" si="470"/>
        <v>4000</v>
      </c>
      <c r="DW301" s="297">
        <f t="shared" si="470"/>
        <v>4000</v>
      </c>
      <c r="DX301" s="297">
        <f t="shared" si="470"/>
        <v>4000</v>
      </c>
      <c r="DY301" s="297">
        <f t="shared" si="470"/>
        <v>4000</v>
      </c>
      <c r="DZ301" s="297">
        <f t="shared" si="470"/>
        <v>4000</v>
      </c>
    </row>
    <row r="302" spans="1:130" ht="13">
      <c r="A302" s="151"/>
      <c r="B302" s="33"/>
      <c r="C302" s="84" t="s">
        <v>158</v>
      </c>
      <c r="E302" s="41"/>
      <c r="F302" s="86">
        <f>Inputs!I$213/12</f>
        <v>4166.666666666667</v>
      </c>
      <c r="G302" s="35" t="s">
        <v>116</v>
      </c>
      <c r="H302" s="36">
        <f t="shared" si="466"/>
        <v>487500.00000000081</v>
      </c>
      <c r="I302" s="16"/>
      <c r="J302" s="297">
        <f t="shared" ref="J302:Y308" si="471">$F302*J$24</f>
        <v>0</v>
      </c>
      <c r="K302" s="297">
        <f t="shared" ref="K302:BV303" si="472">$F302*K$24</f>
        <v>0</v>
      </c>
      <c r="L302" s="297">
        <f t="shared" si="472"/>
        <v>0</v>
      </c>
      <c r="M302" s="297">
        <f t="shared" si="472"/>
        <v>0</v>
      </c>
      <c r="N302" s="297">
        <f t="shared" si="472"/>
        <v>4166.666666666667</v>
      </c>
      <c r="O302" s="297">
        <f t="shared" si="472"/>
        <v>4166.666666666667</v>
      </c>
      <c r="P302" s="297">
        <f t="shared" si="472"/>
        <v>4166.666666666667</v>
      </c>
      <c r="Q302" s="297">
        <f t="shared" si="472"/>
        <v>4166.666666666667</v>
      </c>
      <c r="R302" s="297">
        <f t="shared" si="472"/>
        <v>4166.666666666667</v>
      </c>
      <c r="S302" s="297">
        <f t="shared" si="472"/>
        <v>4166.666666666667</v>
      </c>
      <c r="T302" s="297">
        <f t="shared" si="472"/>
        <v>4166.666666666667</v>
      </c>
      <c r="U302" s="297">
        <f t="shared" si="472"/>
        <v>4166.666666666667</v>
      </c>
      <c r="V302" s="297">
        <f t="shared" si="472"/>
        <v>4166.666666666667</v>
      </c>
      <c r="W302" s="297">
        <f t="shared" si="472"/>
        <v>4166.666666666667</v>
      </c>
      <c r="X302" s="297">
        <f t="shared" si="472"/>
        <v>4166.666666666667</v>
      </c>
      <c r="Y302" s="297">
        <f t="shared" si="472"/>
        <v>4166.666666666667</v>
      </c>
      <c r="Z302" s="297">
        <f t="shared" si="472"/>
        <v>4166.666666666667</v>
      </c>
      <c r="AA302" s="297">
        <f t="shared" si="472"/>
        <v>4166.666666666667</v>
      </c>
      <c r="AB302" s="297">
        <f t="shared" si="472"/>
        <v>4166.666666666667</v>
      </c>
      <c r="AC302" s="297">
        <f t="shared" si="472"/>
        <v>4166.666666666667</v>
      </c>
      <c r="AD302" s="297">
        <f t="shared" si="472"/>
        <v>4166.666666666667</v>
      </c>
      <c r="AE302" s="297">
        <f t="shared" si="472"/>
        <v>4166.666666666667</v>
      </c>
      <c r="AF302" s="297">
        <f t="shared" si="472"/>
        <v>4166.666666666667</v>
      </c>
      <c r="AG302" s="297">
        <f t="shared" si="472"/>
        <v>4166.666666666667</v>
      </c>
      <c r="AH302" s="297">
        <f t="shared" si="472"/>
        <v>4166.666666666667</v>
      </c>
      <c r="AI302" s="297">
        <f t="shared" si="472"/>
        <v>4166.666666666667</v>
      </c>
      <c r="AJ302" s="297">
        <f t="shared" si="472"/>
        <v>4166.666666666667</v>
      </c>
      <c r="AK302" s="297">
        <f t="shared" si="472"/>
        <v>4166.666666666667</v>
      </c>
      <c r="AL302" s="297">
        <f t="shared" si="472"/>
        <v>4166.666666666667</v>
      </c>
      <c r="AM302" s="297">
        <f t="shared" si="472"/>
        <v>4166.666666666667</v>
      </c>
      <c r="AN302" s="297">
        <f t="shared" si="472"/>
        <v>4166.666666666667</v>
      </c>
      <c r="AO302" s="297">
        <f t="shared" si="472"/>
        <v>4166.666666666667</v>
      </c>
      <c r="AP302" s="297">
        <f t="shared" si="472"/>
        <v>4166.666666666667</v>
      </c>
      <c r="AQ302" s="297">
        <f t="shared" si="472"/>
        <v>4166.666666666667</v>
      </c>
      <c r="AR302" s="297">
        <f t="shared" si="472"/>
        <v>4166.666666666667</v>
      </c>
      <c r="AS302" s="297">
        <f t="shared" si="472"/>
        <v>4166.666666666667</v>
      </c>
      <c r="AT302" s="297">
        <f t="shared" si="472"/>
        <v>4166.666666666667</v>
      </c>
      <c r="AU302" s="297">
        <f t="shared" si="472"/>
        <v>4166.666666666667</v>
      </c>
      <c r="AV302" s="297">
        <f t="shared" si="472"/>
        <v>4166.666666666667</v>
      </c>
      <c r="AW302" s="297">
        <f t="shared" si="472"/>
        <v>4166.666666666667</v>
      </c>
      <c r="AX302" s="297">
        <f t="shared" si="472"/>
        <v>4166.666666666667</v>
      </c>
      <c r="AY302" s="297">
        <f t="shared" si="472"/>
        <v>4166.666666666667</v>
      </c>
      <c r="AZ302" s="297">
        <f t="shared" si="472"/>
        <v>4166.666666666667</v>
      </c>
      <c r="BA302" s="297">
        <f t="shared" si="472"/>
        <v>4166.666666666667</v>
      </c>
      <c r="BB302" s="297">
        <f t="shared" si="472"/>
        <v>4166.666666666667</v>
      </c>
      <c r="BC302" s="297">
        <f t="shared" si="472"/>
        <v>4166.666666666667</v>
      </c>
      <c r="BD302" s="297">
        <f t="shared" si="472"/>
        <v>4166.666666666667</v>
      </c>
      <c r="BE302" s="297">
        <f t="shared" si="472"/>
        <v>4166.666666666667</v>
      </c>
      <c r="BF302" s="297">
        <f t="shared" si="472"/>
        <v>4166.666666666667</v>
      </c>
      <c r="BG302" s="297">
        <f t="shared" si="472"/>
        <v>4166.666666666667</v>
      </c>
      <c r="BH302" s="297">
        <f t="shared" si="472"/>
        <v>4166.666666666667</v>
      </c>
      <c r="BI302" s="297">
        <f t="shared" si="472"/>
        <v>4166.666666666667</v>
      </c>
      <c r="BJ302" s="297">
        <f t="shared" si="472"/>
        <v>4166.666666666667</v>
      </c>
      <c r="BK302" s="297">
        <f t="shared" si="472"/>
        <v>4166.666666666667</v>
      </c>
      <c r="BL302" s="297">
        <f t="shared" si="472"/>
        <v>4166.666666666667</v>
      </c>
      <c r="BM302" s="297">
        <f t="shared" si="472"/>
        <v>4166.666666666667</v>
      </c>
      <c r="BN302" s="297">
        <f t="shared" si="472"/>
        <v>4166.666666666667</v>
      </c>
      <c r="BO302" s="297">
        <f t="shared" si="472"/>
        <v>4166.666666666667</v>
      </c>
      <c r="BP302" s="297">
        <f t="shared" si="472"/>
        <v>4166.666666666667</v>
      </c>
      <c r="BQ302" s="297">
        <f t="shared" si="472"/>
        <v>4166.666666666667</v>
      </c>
      <c r="BR302" s="297">
        <f t="shared" si="472"/>
        <v>4166.666666666667</v>
      </c>
      <c r="BS302" s="297">
        <f t="shared" si="472"/>
        <v>4166.666666666667</v>
      </c>
      <c r="BT302" s="297">
        <f t="shared" si="472"/>
        <v>4166.666666666667</v>
      </c>
      <c r="BU302" s="297">
        <f t="shared" si="472"/>
        <v>4166.666666666667</v>
      </c>
      <c r="BV302" s="297">
        <f t="shared" si="472"/>
        <v>4166.666666666667</v>
      </c>
      <c r="BW302" s="297">
        <f t="shared" si="468"/>
        <v>4166.666666666667</v>
      </c>
      <c r="BX302" s="297">
        <f t="shared" si="468"/>
        <v>4166.666666666667</v>
      </c>
      <c r="BY302" s="297">
        <f t="shared" si="468"/>
        <v>4166.666666666667</v>
      </c>
      <c r="BZ302" s="297">
        <f t="shared" si="468"/>
        <v>4166.666666666667</v>
      </c>
      <c r="CA302" s="297">
        <f t="shared" si="468"/>
        <v>4166.666666666667</v>
      </c>
      <c r="CB302" s="297">
        <f t="shared" si="468"/>
        <v>4166.666666666667</v>
      </c>
      <c r="CC302" s="297">
        <f t="shared" si="468"/>
        <v>4166.666666666667</v>
      </c>
      <c r="CD302" s="297">
        <f t="shared" si="469"/>
        <v>4166.666666666667</v>
      </c>
      <c r="CE302" s="297">
        <f t="shared" si="469"/>
        <v>4166.666666666667</v>
      </c>
      <c r="CF302" s="297">
        <f t="shared" si="469"/>
        <v>4166.666666666667</v>
      </c>
      <c r="CG302" s="297">
        <f t="shared" si="469"/>
        <v>4166.666666666667</v>
      </c>
      <c r="CH302" s="297">
        <f t="shared" si="469"/>
        <v>4166.666666666667</v>
      </c>
      <c r="CI302" s="297">
        <f t="shared" si="469"/>
        <v>4166.666666666667</v>
      </c>
      <c r="CJ302" s="297">
        <f t="shared" si="469"/>
        <v>4166.666666666667</v>
      </c>
      <c r="CK302" s="297">
        <f t="shared" si="469"/>
        <v>4166.666666666667</v>
      </c>
      <c r="CL302" s="297">
        <f t="shared" si="469"/>
        <v>4166.666666666667</v>
      </c>
      <c r="CM302" s="297">
        <f t="shared" si="469"/>
        <v>4166.666666666667</v>
      </c>
      <c r="CN302" s="297">
        <f t="shared" si="469"/>
        <v>4166.666666666667</v>
      </c>
      <c r="CO302" s="297">
        <f t="shared" si="469"/>
        <v>4166.666666666667</v>
      </c>
      <c r="CP302" s="297">
        <f t="shared" si="469"/>
        <v>4166.666666666667</v>
      </c>
      <c r="CQ302" s="297">
        <f t="shared" si="469"/>
        <v>4166.666666666667</v>
      </c>
      <c r="CR302" s="297">
        <f t="shared" si="469"/>
        <v>4166.666666666667</v>
      </c>
      <c r="CS302" s="297">
        <f t="shared" si="469"/>
        <v>4166.666666666667</v>
      </c>
      <c r="CT302" s="297">
        <f t="shared" si="469"/>
        <v>4166.666666666667</v>
      </c>
      <c r="CU302" s="297">
        <f t="shared" si="469"/>
        <v>4166.666666666667</v>
      </c>
      <c r="CV302" s="297">
        <f t="shared" si="469"/>
        <v>4166.666666666667</v>
      </c>
      <c r="CW302" s="297">
        <f t="shared" si="469"/>
        <v>4166.666666666667</v>
      </c>
      <c r="CX302" s="297">
        <f t="shared" si="469"/>
        <v>4166.666666666667</v>
      </c>
      <c r="CY302" s="297">
        <f t="shared" si="469"/>
        <v>4166.666666666667</v>
      </c>
      <c r="CZ302" s="297">
        <f t="shared" si="469"/>
        <v>4166.666666666667</v>
      </c>
      <c r="DA302" s="297">
        <f t="shared" si="469"/>
        <v>4166.666666666667</v>
      </c>
      <c r="DB302" s="297">
        <f t="shared" si="469"/>
        <v>4166.666666666667</v>
      </c>
      <c r="DC302" s="297">
        <f t="shared" si="469"/>
        <v>4166.666666666667</v>
      </c>
      <c r="DD302" s="297">
        <f t="shared" si="469"/>
        <v>4166.666666666667</v>
      </c>
      <c r="DE302" s="297">
        <f t="shared" si="469"/>
        <v>4166.666666666667</v>
      </c>
      <c r="DF302" s="297">
        <f t="shared" si="469"/>
        <v>4166.666666666667</v>
      </c>
      <c r="DG302" s="297">
        <f t="shared" si="469"/>
        <v>4166.666666666667</v>
      </c>
      <c r="DH302" s="297">
        <f t="shared" si="469"/>
        <v>4166.666666666667</v>
      </c>
      <c r="DI302" s="297">
        <f t="shared" si="469"/>
        <v>4166.666666666667</v>
      </c>
      <c r="DJ302" s="297">
        <f t="shared" si="469"/>
        <v>4166.666666666667</v>
      </c>
      <c r="DK302" s="297">
        <f t="shared" si="469"/>
        <v>4166.666666666667</v>
      </c>
      <c r="DL302" s="297">
        <f t="shared" si="469"/>
        <v>4166.666666666667</v>
      </c>
      <c r="DM302" s="297">
        <f t="shared" si="470"/>
        <v>4166.666666666667</v>
      </c>
      <c r="DN302" s="297">
        <f t="shared" si="470"/>
        <v>4166.666666666667</v>
      </c>
      <c r="DO302" s="297">
        <f t="shared" si="470"/>
        <v>4166.666666666667</v>
      </c>
      <c r="DP302" s="297">
        <f t="shared" si="470"/>
        <v>4166.666666666667</v>
      </c>
      <c r="DQ302" s="297">
        <f t="shared" si="470"/>
        <v>4166.666666666667</v>
      </c>
      <c r="DR302" s="297">
        <f t="shared" si="470"/>
        <v>4166.666666666667</v>
      </c>
      <c r="DS302" s="297">
        <f t="shared" si="470"/>
        <v>4166.666666666667</v>
      </c>
      <c r="DT302" s="297">
        <f t="shared" si="470"/>
        <v>4166.666666666667</v>
      </c>
      <c r="DU302" s="297">
        <f t="shared" si="470"/>
        <v>4166.666666666667</v>
      </c>
      <c r="DV302" s="297">
        <f t="shared" si="470"/>
        <v>4166.666666666667</v>
      </c>
      <c r="DW302" s="297">
        <f t="shared" si="470"/>
        <v>4166.666666666667</v>
      </c>
      <c r="DX302" s="297">
        <f t="shared" si="470"/>
        <v>4166.666666666667</v>
      </c>
      <c r="DY302" s="297">
        <f t="shared" si="470"/>
        <v>4166.666666666667</v>
      </c>
      <c r="DZ302" s="297">
        <f t="shared" si="470"/>
        <v>4166.666666666667</v>
      </c>
    </row>
    <row r="303" spans="1:130" ht="13">
      <c r="A303" s="151"/>
      <c r="B303" s="33"/>
      <c r="C303" s="84" t="s">
        <v>159</v>
      </c>
      <c r="E303" s="41"/>
      <c r="F303" s="86">
        <f>Inputs!I$215</f>
        <v>5000</v>
      </c>
      <c r="G303" s="35" t="s">
        <v>116</v>
      </c>
      <c r="H303" s="36">
        <f t="shared" si="466"/>
        <v>585000</v>
      </c>
      <c r="I303" s="16"/>
      <c r="J303" s="297">
        <f t="shared" si="471"/>
        <v>0</v>
      </c>
      <c r="K303" s="297">
        <f t="shared" si="472"/>
        <v>0</v>
      </c>
      <c r="L303" s="297">
        <f t="shared" si="472"/>
        <v>0</v>
      </c>
      <c r="M303" s="297">
        <f t="shared" si="472"/>
        <v>0</v>
      </c>
      <c r="N303" s="297">
        <f t="shared" si="472"/>
        <v>5000</v>
      </c>
      <c r="O303" s="297">
        <f t="shared" si="472"/>
        <v>5000</v>
      </c>
      <c r="P303" s="297">
        <f t="shared" si="472"/>
        <v>5000</v>
      </c>
      <c r="Q303" s="297">
        <f t="shared" si="472"/>
        <v>5000</v>
      </c>
      <c r="R303" s="297">
        <f t="shared" si="472"/>
        <v>5000</v>
      </c>
      <c r="S303" s="297">
        <f t="shared" si="472"/>
        <v>5000</v>
      </c>
      <c r="T303" s="297">
        <f t="shared" si="472"/>
        <v>5000</v>
      </c>
      <c r="U303" s="297">
        <f t="shared" si="472"/>
        <v>5000</v>
      </c>
      <c r="V303" s="297">
        <f t="shared" si="472"/>
        <v>5000</v>
      </c>
      <c r="W303" s="297">
        <f t="shared" si="472"/>
        <v>5000</v>
      </c>
      <c r="X303" s="297">
        <f t="shared" si="472"/>
        <v>5000</v>
      </c>
      <c r="Y303" s="297">
        <f t="shared" si="472"/>
        <v>5000</v>
      </c>
      <c r="Z303" s="297">
        <f t="shared" si="472"/>
        <v>5000</v>
      </c>
      <c r="AA303" s="297">
        <f t="shared" si="472"/>
        <v>5000</v>
      </c>
      <c r="AB303" s="297">
        <f t="shared" si="472"/>
        <v>5000</v>
      </c>
      <c r="AC303" s="297">
        <f t="shared" si="472"/>
        <v>5000</v>
      </c>
      <c r="AD303" s="297">
        <f t="shared" si="472"/>
        <v>5000</v>
      </c>
      <c r="AE303" s="297">
        <f t="shared" si="472"/>
        <v>5000</v>
      </c>
      <c r="AF303" s="297">
        <f t="shared" si="472"/>
        <v>5000</v>
      </c>
      <c r="AG303" s="297">
        <f t="shared" si="472"/>
        <v>5000</v>
      </c>
      <c r="AH303" s="297">
        <f t="shared" si="472"/>
        <v>5000</v>
      </c>
      <c r="AI303" s="297">
        <f t="shared" si="472"/>
        <v>5000</v>
      </c>
      <c r="AJ303" s="297">
        <f t="shared" si="472"/>
        <v>5000</v>
      </c>
      <c r="AK303" s="297">
        <f t="shared" si="472"/>
        <v>5000</v>
      </c>
      <c r="AL303" s="297">
        <f t="shared" si="472"/>
        <v>5000</v>
      </c>
      <c r="AM303" s="297">
        <f t="shared" si="472"/>
        <v>5000</v>
      </c>
      <c r="AN303" s="297">
        <f t="shared" si="472"/>
        <v>5000</v>
      </c>
      <c r="AO303" s="297">
        <f t="shared" si="472"/>
        <v>5000</v>
      </c>
      <c r="AP303" s="297">
        <f t="shared" si="472"/>
        <v>5000</v>
      </c>
      <c r="AQ303" s="297">
        <f t="shared" si="472"/>
        <v>5000</v>
      </c>
      <c r="AR303" s="297">
        <f t="shared" si="472"/>
        <v>5000</v>
      </c>
      <c r="AS303" s="297">
        <f t="shared" si="472"/>
        <v>5000</v>
      </c>
      <c r="AT303" s="297">
        <f t="shared" si="472"/>
        <v>5000</v>
      </c>
      <c r="AU303" s="297">
        <f t="shared" si="472"/>
        <v>5000</v>
      </c>
      <c r="AV303" s="297">
        <f t="shared" si="472"/>
        <v>5000</v>
      </c>
      <c r="AW303" s="297">
        <f t="shared" si="472"/>
        <v>5000</v>
      </c>
      <c r="AX303" s="297">
        <f t="shared" si="472"/>
        <v>5000</v>
      </c>
      <c r="AY303" s="297">
        <f t="shared" si="472"/>
        <v>5000</v>
      </c>
      <c r="AZ303" s="297">
        <f t="shared" si="472"/>
        <v>5000</v>
      </c>
      <c r="BA303" s="297">
        <f t="shared" si="472"/>
        <v>5000</v>
      </c>
      <c r="BB303" s="297">
        <f t="shared" si="472"/>
        <v>5000</v>
      </c>
      <c r="BC303" s="297">
        <f t="shared" si="472"/>
        <v>5000</v>
      </c>
      <c r="BD303" s="297">
        <f t="shared" si="472"/>
        <v>5000</v>
      </c>
      <c r="BE303" s="297">
        <f t="shared" si="472"/>
        <v>5000</v>
      </c>
      <c r="BF303" s="297">
        <f t="shared" si="472"/>
        <v>5000</v>
      </c>
      <c r="BG303" s="297">
        <f t="shared" si="472"/>
        <v>5000</v>
      </c>
      <c r="BH303" s="297">
        <f t="shared" si="472"/>
        <v>5000</v>
      </c>
      <c r="BI303" s="297">
        <f t="shared" si="472"/>
        <v>5000</v>
      </c>
      <c r="BJ303" s="297">
        <f t="shared" si="472"/>
        <v>5000</v>
      </c>
      <c r="BK303" s="297">
        <f t="shared" si="472"/>
        <v>5000</v>
      </c>
      <c r="BL303" s="297">
        <f t="shared" si="472"/>
        <v>5000</v>
      </c>
      <c r="BM303" s="297">
        <f t="shared" si="472"/>
        <v>5000</v>
      </c>
      <c r="BN303" s="297">
        <f t="shared" si="472"/>
        <v>5000</v>
      </c>
      <c r="BO303" s="297">
        <f t="shared" si="472"/>
        <v>5000</v>
      </c>
      <c r="BP303" s="297">
        <f t="shared" si="472"/>
        <v>5000</v>
      </c>
      <c r="BQ303" s="297">
        <f t="shared" si="472"/>
        <v>5000</v>
      </c>
      <c r="BR303" s="297">
        <f t="shared" si="472"/>
        <v>5000</v>
      </c>
      <c r="BS303" s="297">
        <f t="shared" si="472"/>
        <v>5000</v>
      </c>
      <c r="BT303" s="297">
        <f t="shared" si="472"/>
        <v>5000</v>
      </c>
      <c r="BU303" s="297">
        <f t="shared" si="472"/>
        <v>5000</v>
      </c>
      <c r="BV303" s="297">
        <f t="shared" ref="BV303:CK306" si="473">$F303*BV$24</f>
        <v>5000</v>
      </c>
      <c r="BW303" s="297">
        <f t="shared" si="473"/>
        <v>5000</v>
      </c>
      <c r="BX303" s="297">
        <f t="shared" si="473"/>
        <v>5000</v>
      </c>
      <c r="BY303" s="297">
        <f t="shared" si="473"/>
        <v>5000</v>
      </c>
      <c r="BZ303" s="297">
        <f t="shared" si="473"/>
        <v>5000</v>
      </c>
      <c r="CA303" s="297">
        <f t="shared" si="473"/>
        <v>5000</v>
      </c>
      <c r="CB303" s="297">
        <f t="shared" si="473"/>
        <v>5000</v>
      </c>
      <c r="CC303" s="297">
        <f t="shared" si="473"/>
        <v>5000</v>
      </c>
      <c r="CD303" s="297">
        <f t="shared" si="473"/>
        <v>5000</v>
      </c>
      <c r="CE303" s="297">
        <f t="shared" si="473"/>
        <v>5000</v>
      </c>
      <c r="CF303" s="297">
        <f t="shared" si="473"/>
        <v>5000</v>
      </c>
      <c r="CG303" s="297">
        <f t="shared" si="473"/>
        <v>5000</v>
      </c>
      <c r="CH303" s="297">
        <f t="shared" si="473"/>
        <v>5000</v>
      </c>
      <c r="CI303" s="297">
        <f t="shared" si="473"/>
        <v>5000</v>
      </c>
      <c r="CJ303" s="297">
        <f t="shared" si="473"/>
        <v>5000</v>
      </c>
      <c r="CK303" s="297">
        <f t="shared" si="473"/>
        <v>5000</v>
      </c>
      <c r="CL303" s="297">
        <f t="shared" si="469"/>
        <v>5000</v>
      </c>
      <c r="CM303" s="297">
        <f t="shared" si="469"/>
        <v>5000</v>
      </c>
      <c r="CN303" s="297">
        <f t="shared" si="469"/>
        <v>5000</v>
      </c>
      <c r="CO303" s="297">
        <f t="shared" si="469"/>
        <v>5000</v>
      </c>
      <c r="CP303" s="297">
        <f t="shared" si="469"/>
        <v>5000</v>
      </c>
      <c r="CQ303" s="297">
        <f t="shared" si="469"/>
        <v>5000</v>
      </c>
      <c r="CR303" s="297">
        <f t="shared" si="469"/>
        <v>5000</v>
      </c>
      <c r="CS303" s="297">
        <f t="shared" si="469"/>
        <v>5000</v>
      </c>
      <c r="CT303" s="297">
        <f t="shared" si="469"/>
        <v>5000</v>
      </c>
      <c r="CU303" s="297">
        <f t="shared" si="469"/>
        <v>5000</v>
      </c>
      <c r="CV303" s="297">
        <f t="shared" si="469"/>
        <v>5000</v>
      </c>
      <c r="CW303" s="297">
        <f t="shared" si="469"/>
        <v>5000</v>
      </c>
      <c r="CX303" s="297">
        <f t="shared" si="469"/>
        <v>5000</v>
      </c>
      <c r="CY303" s="297">
        <f t="shared" si="469"/>
        <v>5000</v>
      </c>
      <c r="CZ303" s="297">
        <f t="shared" si="469"/>
        <v>5000</v>
      </c>
      <c r="DA303" s="297">
        <f t="shared" si="469"/>
        <v>5000</v>
      </c>
      <c r="DB303" s="297">
        <f t="shared" si="469"/>
        <v>5000</v>
      </c>
      <c r="DC303" s="297">
        <f t="shared" si="469"/>
        <v>5000</v>
      </c>
      <c r="DD303" s="297">
        <f t="shared" si="469"/>
        <v>5000</v>
      </c>
      <c r="DE303" s="297">
        <f t="shared" si="469"/>
        <v>5000</v>
      </c>
      <c r="DF303" s="297">
        <f t="shared" si="469"/>
        <v>5000</v>
      </c>
      <c r="DG303" s="297">
        <f t="shared" si="469"/>
        <v>5000</v>
      </c>
      <c r="DH303" s="297">
        <f t="shared" si="469"/>
        <v>5000</v>
      </c>
      <c r="DI303" s="297">
        <f t="shared" si="469"/>
        <v>5000</v>
      </c>
      <c r="DJ303" s="297">
        <f t="shared" si="469"/>
        <v>5000</v>
      </c>
      <c r="DK303" s="297">
        <f t="shared" si="469"/>
        <v>5000</v>
      </c>
      <c r="DL303" s="297">
        <f t="shared" si="469"/>
        <v>5000</v>
      </c>
      <c r="DM303" s="297">
        <f t="shared" si="470"/>
        <v>5000</v>
      </c>
      <c r="DN303" s="297">
        <f t="shared" si="470"/>
        <v>5000</v>
      </c>
      <c r="DO303" s="297">
        <f t="shared" si="470"/>
        <v>5000</v>
      </c>
      <c r="DP303" s="297">
        <f t="shared" si="470"/>
        <v>5000</v>
      </c>
      <c r="DQ303" s="297">
        <f t="shared" si="470"/>
        <v>5000</v>
      </c>
      <c r="DR303" s="297">
        <f t="shared" si="470"/>
        <v>5000</v>
      </c>
      <c r="DS303" s="297">
        <f t="shared" si="470"/>
        <v>5000</v>
      </c>
      <c r="DT303" s="297">
        <f t="shared" si="470"/>
        <v>5000</v>
      </c>
      <c r="DU303" s="297">
        <f t="shared" si="470"/>
        <v>5000</v>
      </c>
      <c r="DV303" s="297">
        <f t="shared" si="470"/>
        <v>5000</v>
      </c>
      <c r="DW303" s="297">
        <f t="shared" si="470"/>
        <v>5000</v>
      </c>
      <c r="DX303" s="297">
        <f t="shared" si="470"/>
        <v>5000</v>
      </c>
      <c r="DY303" s="297">
        <f t="shared" si="470"/>
        <v>5000</v>
      </c>
      <c r="DZ303" s="297">
        <f t="shared" si="470"/>
        <v>5000</v>
      </c>
    </row>
    <row r="304" spans="1:130" ht="13">
      <c r="A304" s="151"/>
      <c r="B304" s="33"/>
      <c r="C304" s="84" t="s">
        <v>115</v>
      </c>
      <c r="E304" s="296"/>
      <c r="F304" s="86">
        <f>Inputs!I$216</f>
        <v>10000</v>
      </c>
      <c r="G304" s="35" t="s">
        <v>116</v>
      </c>
      <c r="H304" s="36">
        <f t="shared" si="466"/>
        <v>1170000</v>
      </c>
      <c r="I304" s="16"/>
      <c r="J304" s="297">
        <f t="shared" si="471"/>
        <v>0</v>
      </c>
      <c r="K304" s="297">
        <f t="shared" ref="K304:BV307" si="474">$F304*K$24</f>
        <v>0</v>
      </c>
      <c r="L304" s="297">
        <f t="shared" si="474"/>
        <v>0</v>
      </c>
      <c r="M304" s="297">
        <f t="shared" si="474"/>
        <v>0</v>
      </c>
      <c r="N304" s="297">
        <f t="shared" si="474"/>
        <v>10000</v>
      </c>
      <c r="O304" s="297">
        <f t="shared" si="474"/>
        <v>10000</v>
      </c>
      <c r="P304" s="297">
        <f t="shared" si="474"/>
        <v>10000</v>
      </c>
      <c r="Q304" s="297">
        <f t="shared" si="474"/>
        <v>10000</v>
      </c>
      <c r="R304" s="297">
        <f t="shared" si="474"/>
        <v>10000</v>
      </c>
      <c r="S304" s="297">
        <f t="shared" si="474"/>
        <v>10000</v>
      </c>
      <c r="T304" s="297">
        <f t="shared" si="474"/>
        <v>10000</v>
      </c>
      <c r="U304" s="297">
        <f t="shared" si="474"/>
        <v>10000</v>
      </c>
      <c r="V304" s="297">
        <f t="shared" si="474"/>
        <v>10000</v>
      </c>
      <c r="W304" s="297">
        <f t="shared" si="474"/>
        <v>10000</v>
      </c>
      <c r="X304" s="297">
        <f t="shared" si="474"/>
        <v>10000</v>
      </c>
      <c r="Y304" s="297">
        <f t="shared" si="474"/>
        <v>10000</v>
      </c>
      <c r="Z304" s="297">
        <f t="shared" si="474"/>
        <v>10000</v>
      </c>
      <c r="AA304" s="297">
        <f t="shared" si="474"/>
        <v>10000</v>
      </c>
      <c r="AB304" s="297">
        <f t="shared" si="474"/>
        <v>10000</v>
      </c>
      <c r="AC304" s="297">
        <f t="shared" si="474"/>
        <v>10000</v>
      </c>
      <c r="AD304" s="297">
        <f t="shared" si="474"/>
        <v>10000</v>
      </c>
      <c r="AE304" s="297">
        <f t="shared" si="474"/>
        <v>10000</v>
      </c>
      <c r="AF304" s="297">
        <f t="shared" si="474"/>
        <v>10000</v>
      </c>
      <c r="AG304" s="297">
        <f t="shared" si="474"/>
        <v>10000</v>
      </c>
      <c r="AH304" s="297">
        <f t="shared" si="474"/>
        <v>10000</v>
      </c>
      <c r="AI304" s="297">
        <f t="shared" si="474"/>
        <v>10000</v>
      </c>
      <c r="AJ304" s="297">
        <f t="shared" si="474"/>
        <v>10000</v>
      </c>
      <c r="AK304" s="297">
        <f t="shared" si="474"/>
        <v>10000</v>
      </c>
      <c r="AL304" s="297">
        <f t="shared" si="474"/>
        <v>10000</v>
      </c>
      <c r="AM304" s="297">
        <f t="shared" si="474"/>
        <v>10000</v>
      </c>
      <c r="AN304" s="297">
        <f t="shared" si="474"/>
        <v>10000</v>
      </c>
      <c r="AO304" s="297">
        <f t="shared" si="474"/>
        <v>10000</v>
      </c>
      <c r="AP304" s="297">
        <f t="shared" si="474"/>
        <v>10000</v>
      </c>
      <c r="AQ304" s="297">
        <f t="shared" si="474"/>
        <v>10000</v>
      </c>
      <c r="AR304" s="297">
        <f t="shared" si="474"/>
        <v>10000</v>
      </c>
      <c r="AS304" s="297">
        <f t="shared" si="474"/>
        <v>10000</v>
      </c>
      <c r="AT304" s="297">
        <f t="shared" si="474"/>
        <v>10000</v>
      </c>
      <c r="AU304" s="297">
        <f t="shared" si="474"/>
        <v>10000</v>
      </c>
      <c r="AV304" s="297">
        <f t="shared" si="474"/>
        <v>10000</v>
      </c>
      <c r="AW304" s="297">
        <f t="shared" si="474"/>
        <v>10000</v>
      </c>
      <c r="AX304" s="297">
        <f t="shared" si="474"/>
        <v>10000</v>
      </c>
      <c r="AY304" s="297">
        <f t="shared" si="474"/>
        <v>10000</v>
      </c>
      <c r="AZ304" s="297">
        <f t="shared" si="474"/>
        <v>10000</v>
      </c>
      <c r="BA304" s="297">
        <f t="shared" si="474"/>
        <v>10000</v>
      </c>
      <c r="BB304" s="297">
        <f t="shared" si="474"/>
        <v>10000</v>
      </c>
      <c r="BC304" s="297">
        <f t="shared" si="474"/>
        <v>10000</v>
      </c>
      <c r="BD304" s="297">
        <f t="shared" si="474"/>
        <v>10000</v>
      </c>
      <c r="BE304" s="297">
        <f t="shared" si="474"/>
        <v>10000</v>
      </c>
      <c r="BF304" s="297">
        <f t="shared" si="474"/>
        <v>10000</v>
      </c>
      <c r="BG304" s="297">
        <f t="shared" si="474"/>
        <v>10000</v>
      </c>
      <c r="BH304" s="297">
        <f t="shared" si="474"/>
        <v>10000</v>
      </c>
      <c r="BI304" s="297">
        <f t="shared" si="474"/>
        <v>10000</v>
      </c>
      <c r="BJ304" s="297">
        <f t="shared" si="474"/>
        <v>10000</v>
      </c>
      <c r="BK304" s="297">
        <f t="shared" si="474"/>
        <v>10000</v>
      </c>
      <c r="BL304" s="297">
        <f t="shared" si="474"/>
        <v>10000</v>
      </c>
      <c r="BM304" s="297">
        <f t="shared" si="474"/>
        <v>10000</v>
      </c>
      <c r="BN304" s="297">
        <f t="shared" si="474"/>
        <v>10000</v>
      </c>
      <c r="BO304" s="297">
        <f t="shared" si="474"/>
        <v>10000</v>
      </c>
      <c r="BP304" s="297">
        <f t="shared" si="474"/>
        <v>10000</v>
      </c>
      <c r="BQ304" s="297">
        <f t="shared" si="474"/>
        <v>10000</v>
      </c>
      <c r="BR304" s="297">
        <f t="shared" si="474"/>
        <v>10000</v>
      </c>
      <c r="BS304" s="297">
        <f t="shared" si="474"/>
        <v>10000</v>
      </c>
      <c r="BT304" s="297">
        <f t="shared" si="474"/>
        <v>10000</v>
      </c>
      <c r="BU304" s="297">
        <f t="shared" si="474"/>
        <v>10000</v>
      </c>
      <c r="BV304" s="297">
        <f t="shared" si="474"/>
        <v>10000</v>
      </c>
      <c r="BW304" s="297">
        <f t="shared" si="473"/>
        <v>10000</v>
      </c>
      <c r="BX304" s="297">
        <f t="shared" si="473"/>
        <v>10000</v>
      </c>
      <c r="BY304" s="297">
        <f t="shared" si="473"/>
        <v>10000</v>
      </c>
      <c r="BZ304" s="297">
        <f t="shared" si="473"/>
        <v>10000</v>
      </c>
      <c r="CA304" s="297">
        <f t="shared" si="473"/>
        <v>10000</v>
      </c>
      <c r="CB304" s="297">
        <f t="shared" si="473"/>
        <v>10000</v>
      </c>
      <c r="CC304" s="297">
        <f t="shared" si="473"/>
        <v>10000</v>
      </c>
      <c r="CD304" s="297">
        <f t="shared" si="469"/>
        <v>10000</v>
      </c>
      <c r="CE304" s="297">
        <f t="shared" si="469"/>
        <v>10000</v>
      </c>
      <c r="CF304" s="297">
        <f t="shared" si="469"/>
        <v>10000</v>
      </c>
      <c r="CG304" s="297">
        <f t="shared" si="469"/>
        <v>10000</v>
      </c>
      <c r="CH304" s="297">
        <f t="shared" si="469"/>
        <v>10000</v>
      </c>
      <c r="CI304" s="297">
        <f t="shared" si="469"/>
        <v>10000</v>
      </c>
      <c r="CJ304" s="297">
        <f t="shared" si="469"/>
        <v>10000</v>
      </c>
      <c r="CK304" s="297">
        <f t="shared" si="469"/>
        <v>10000</v>
      </c>
      <c r="CL304" s="297">
        <f t="shared" si="469"/>
        <v>10000</v>
      </c>
      <c r="CM304" s="297">
        <f t="shared" si="469"/>
        <v>10000</v>
      </c>
      <c r="CN304" s="297">
        <f t="shared" si="469"/>
        <v>10000</v>
      </c>
      <c r="CO304" s="297">
        <f t="shared" si="469"/>
        <v>10000</v>
      </c>
      <c r="CP304" s="297">
        <f t="shared" si="469"/>
        <v>10000</v>
      </c>
      <c r="CQ304" s="297">
        <f t="shared" si="469"/>
        <v>10000</v>
      </c>
      <c r="CR304" s="297">
        <f t="shared" si="469"/>
        <v>10000</v>
      </c>
      <c r="CS304" s="297">
        <f t="shared" si="469"/>
        <v>10000</v>
      </c>
      <c r="CT304" s="297">
        <f t="shared" si="469"/>
        <v>10000</v>
      </c>
      <c r="CU304" s="297">
        <f t="shared" si="469"/>
        <v>10000</v>
      </c>
      <c r="CV304" s="297">
        <f t="shared" si="469"/>
        <v>10000</v>
      </c>
      <c r="CW304" s="297">
        <f t="shared" si="469"/>
        <v>10000</v>
      </c>
      <c r="CX304" s="297">
        <f t="shared" si="469"/>
        <v>10000</v>
      </c>
      <c r="CY304" s="297">
        <f t="shared" si="469"/>
        <v>10000</v>
      </c>
      <c r="CZ304" s="297">
        <f t="shared" si="469"/>
        <v>10000</v>
      </c>
      <c r="DA304" s="297">
        <f t="shared" si="469"/>
        <v>10000</v>
      </c>
      <c r="DB304" s="297">
        <f t="shared" si="469"/>
        <v>10000</v>
      </c>
      <c r="DC304" s="297">
        <f t="shared" si="469"/>
        <v>10000</v>
      </c>
      <c r="DD304" s="297">
        <f t="shared" si="469"/>
        <v>10000</v>
      </c>
      <c r="DE304" s="297">
        <f t="shared" si="469"/>
        <v>10000</v>
      </c>
      <c r="DF304" s="297">
        <f t="shared" si="469"/>
        <v>10000</v>
      </c>
      <c r="DG304" s="297">
        <f t="shared" si="469"/>
        <v>10000</v>
      </c>
      <c r="DH304" s="297">
        <f t="shared" si="469"/>
        <v>10000</v>
      </c>
      <c r="DI304" s="297">
        <f t="shared" si="469"/>
        <v>10000</v>
      </c>
      <c r="DJ304" s="297">
        <f t="shared" si="469"/>
        <v>10000</v>
      </c>
      <c r="DK304" s="297">
        <f t="shared" si="469"/>
        <v>10000</v>
      </c>
      <c r="DL304" s="297">
        <f t="shared" si="469"/>
        <v>10000</v>
      </c>
      <c r="DM304" s="297">
        <f t="shared" si="470"/>
        <v>10000</v>
      </c>
      <c r="DN304" s="297">
        <f t="shared" si="470"/>
        <v>10000</v>
      </c>
      <c r="DO304" s="297">
        <f t="shared" si="470"/>
        <v>10000</v>
      </c>
      <c r="DP304" s="297">
        <f t="shared" si="470"/>
        <v>10000</v>
      </c>
      <c r="DQ304" s="297">
        <f t="shared" si="470"/>
        <v>10000</v>
      </c>
      <c r="DR304" s="297">
        <f t="shared" si="470"/>
        <v>10000</v>
      </c>
      <c r="DS304" s="297">
        <f t="shared" si="470"/>
        <v>10000</v>
      </c>
      <c r="DT304" s="297">
        <f t="shared" si="470"/>
        <v>10000</v>
      </c>
      <c r="DU304" s="297">
        <f t="shared" si="470"/>
        <v>10000</v>
      </c>
      <c r="DV304" s="297">
        <f t="shared" si="470"/>
        <v>10000</v>
      </c>
      <c r="DW304" s="297">
        <f t="shared" si="470"/>
        <v>10000</v>
      </c>
      <c r="DX304" s="297">
        <f t="shared" si="470"/>
        <v>10000</v>
      </c>
      <c r="DY304" s="297">
        <f t="shared" si="470"/>
        <v>10000</v>
      </c>
      <c r="DZ304" s="297">
        <f t="shared" si="470"/>
        <v>10000</v>
      </c>
    </row>
    <row r="305" spans="1:130" ht="13">
      <c r="A305" s="151"/>
      <c r="B305" s="33"/>
      <c r="C305" s="84" t="s">
        <v>118</v>
      </c>
      <c r="E305" s="296"/>
      <c r="F305" s="86">
        <f>Inputs!I$217</f>
        <v>10000</v>
      </c>
      <c r="G305" s="35" t="s">
        <v>116</v>
      </c>
      <c r="H305" s="36">
        <f t="shared" si="466"/>
        <v>1170000</v>
      </c>
      <c r="I305" s="16"/>
      <c r="J305" s="297">
        <f t="shared" si="471"/>
        <v>0</v>
      </c>
      <c r="K305" s="297">
        <f t="shared" si="474"/>
        <v>0</v>
      </c>
      <c r="L305" s="297">
        <f t="shared" si="474"/>
        <v>0</v>
      </c>
      <c r="M305" s="297">
        <f t="shared" si="474"/>
        <v>0</v>
      </c>
      <c r="N305" s="297">
        <f t="shared" si="474"/>
        <v>10000</v>
      </c>
      <c r="O305" s="297">
        <f t="shared" si="474"/>
        <v>10000</v>
      </c>
      <c r="P305" s="297">
        <f t="shared" si="474"/>
        <v>10000</v>
      </c>
      <c r="Q305" s="297">
        <f t="shared" si="474"/>
        <v>10000</v>
      </c>
      <c r="R305" s="297">
        <f t="shared" si="474"/>
        <v>10000</v>
      </c>
      <c r="S305" s="297">
        <f t="shared" si="474"/>
        <v>10000</v>
      </c>
      <c r="T305" s="297">
        <f t="shared" si="474"/>
        <v>10000</v>
      </c>
      <c r="U305" s="297">
        <f t="shared" si="474"/>
        <v>10000</v>
      </c>
      <c r="V305" s="297">
        <f t="shared" si="474"/>
        <v>10000</v>
      </c>
      <c r="W305" s="297">
        <f t="shared" si="474"/>
        <v>10000</v>
      </c>
      <c r="X305" s="297">
        <f t="shared" si="474"/>
        <v>10000</v>
      </c>
      <c r="Y305" s="297">
        <f t="shared" si="474"/>
        <v>10000</v>
      </c>
      <c r="Z305" s="297">
        <f t="shared" si="474"/>
        <v>10000</v>
      </c>
      <c r="AA305" s="297">
        <f t="shared" si="474"/>
        <v>10000</v>
      </c>
      <c r="AB305" s="297">
        <f t="shared" si="474"/>
        <v>10000</v>
      </c>
      <c r="AC305" s="297">
        <f t="shared" si="474"/>
        <v>10000</v>
      </c>
      <c r="AD305" s="297">
        <f t="shared" si="474"/>
        <v>10000</v>
      </c>
      <c r="AE305" s="297">
        <f t="shared" si="474"/>
        <v>10000</v>
      </c>
      <c r="AF305" s="297">
        <f t="shared" si="474"/>
        <v>10000</v>
      </c>
      <c r="AG305" s="297">
        <f t="shared" si="474"/>
        <v>10000</v>
      </c>
      <c r="AH305" s="297">
        <f t="shared" si="474"/>
        <v>10000</v>
      </c>
      <c r="AI305" s="297">
        <f t="shared" si="474"/>
        <v>10000</v>
      </c>
      <c r="AJ305" s="297">
        <f t="shared" si="474"/>
        <v>10000</v>
      </c>
      <c r="AK305" s="297">
        <f t="shared" si="474"/>
        <v>10000</v>
      </c>
      <c r="AL305" s="297">
        <f t="shared" si="474"/>
        <v>10000</v>
      </c>
      <c r="AM305" s="297">
        <f t="shared" si="474"/>
        <v>10000</v>
      </c>
      <c r="AN305" s="297">
        <f t="shared" si="474"/>
        <v>10000</v>
      </c>
      <c r="AO305" s="297">
        <f t="shared" si="474"/>
        <v>10000</v>
      </c>
      <c r="AP305" s="297">
        <f t="shared" si="474"/>
        <v>10000</v>
      </c>
      <c r="AQ305" s="297">
        <f t="shared" si="474"/>
        <v>10000</v>
      </c>
      <c r="AR305" s="297">
        <f t="shared" si="474"/>
        <v>10000</v>
      </c>
      <c r="AS305" s="297">
        <f t="shared" si="474"/>
        <v>10000</v>
      </c>
      <c r="AT305" s="297">
        <f t="shared" si="474"/>
        <v>10000</v>
      </c>
      <c r="AU305" s="297">
        <f t="shared" si="474"/>
        <v>10000</v>
      </c>
      <c r="AV305" s="297">
        <f t="shared" si="474"/>
        <v>10000</v>
      </c>
      <c r="AW305" s="297">
        <f t="shared" si="474"/>
        <v>10000</v>
      </c>
      <c r="AX305" s="297">
        <f t="shared" si="474"/>
        <v>10000</v>
      </c>
      <c r="AY305" s="297">
        <f t="shared" si="474"/>
        <v>10000</v>
      </c>
      <c r="AZ305" s="297">
        <f t="shared" si="474"/>
        <v>10000</v>
      </c>
      <c r="BA305" s="297">
        <f t="shared" si="474"/>
        <v>10000</v>
      </c>
      <c r="BB305" s="297">
        <f t="shared" si="474"/>
        <v>10000</v>
      </c>
      <c r="BC305" s="297">
        <f t="shared" si="474"/>
        <v>10000</v>
      </c>
      <c r="BD305" s="297">
        <f t="shared" si="474"/>
        <v>10000</v>
      </c>
      <c r="BE305" s="297">
        <f t="shared" si="474"/>
        <v>10000</v>
      </c>
      <c r="BF305" s="297">
        <f t="shared" si="474"/>
        <v>10000</v>
      </c>
      <c r="BG305" s="297">
        <f t="shared" si="474"/>
        <v>10000</v>
      </c>
      <c r="BH305" s="297">
        <f t="shared" si="474"/>
        <v>10000</v>
      </c>
      <c r="BI305" s="297">
        <f t="shared" si="474"/>
        <v>10000</v>
      </c>
      <c r="BJ305" s="297">
        <f t="shared" si="474"/>
        <v>10000</v>
      </c>
      <c r="BK305" s="297">
        <f t="shared" si="474"/>
        <v>10000</v>
      </c>
      <c r="BL305" s="297">
        <f t="shared" si="474"/>
        <v>10000</v>
      </c>
      <c r="BM305" s="297">
        <f t="shared" si="474"/>
        <v>10000</v>
      </c>
      <c r="BN305" s="297">
        <f t="shared" si="474"/>
        <v>10000</v>
      </c>
      <c r="BO305" s="297">
        <f t="shared" si="474"/>
        <v>10000</v>
      </c>
      <c r="BP305" s="297">
        <f t="shared" si="474"/>
        <v>10000</v>
      </c>
      <c r="BQ305" s="297">
        <f t="shared" si="474"/>
        <v>10000</v>
      </c>
      <c r="BR305" s="297">
        <f t="shared" si="474"/>
        <v>10000</v>
      </c>
      <c r="BS305" s="297">
        <f t="shared" si="474"/>
        <v>10000</v>
      </c>
      <c r="BT305" s="297">
        <f t="shared" si="474"/>
        <v>10000</v>
      </c>
      <c r="BU305" s="297">
        <f t="shared" si="474"/>
        <v>10000</v>
      </c>
      <c r="BV305" s="297">
        <f t="shared" si="474"/>
        <v>10000</v>
      </c>
      <c r="BW305" s="297">
        <f t="shared" si="473"/>
        <v>10000</v>
      </c>
      <c r="BX305" s="297">
        <f t="shared" si="473"/>
        <v>10000</v>
      </c>
      <c r="BY305" s="297">
        <f t="shared" si="473"/>
        <v>10000</v>
      </c>
      <c r="BZ305" s="297">
        <f t="shared" si="473"/>
        <v>10000</v>
      </c>
      <c r="CA305" s="297">
        <f t="shared" si="473"/>
        <v>10000</v>
      </c>
      <c r="CB305" s="297">
        <f t="shared" si="473"/>
        <v>10000</v>
      </c>
      <c r="CC305" s="297">
        <f t="shared" si="473"/>
        <v>10000</v>
      </c>
      <c r="CD305" s="297">
        <f t="shared" si="469"/>
        <v>10000</v>
      </c>
      <c r="CE305" s="297">
        <f t="shared" si="469"/>
        <v>10000</v>
      </c>
      <c r="CF305" s="297">
        <f t="shared" si="469"/>
        <v>10000</v>
      </c>
      <c r="CG305" s="297">
        <f t="shared" si="469"/>
        <v>10000</v>
      </c>
      <c r="CH305" s="297">
        <f t="shared" si="469"/>
        <v>10000</v>
      </c>
      <c r="CI305" s="297">
        <f t="shared" si="469"/>
        <v>10000</v>
      </c>
      <c r="CJ305" s="297">
        <f t="shared" si="469"/>
        <v>10000</v>
      </c>
      <c r="CK305" s="297">
        <f t="shared" si="469"/>
        <v>10000</v>
      </c>
      <c r="CL305" s="297">
        <f t="shared" si="469"/>
        <v>10000</v>
      </c>
      <c r="CM305" s="297">
        <f t="shared" si="469"/>
        <v>10000</v>
      </c>
      <c r="CN305" s="297">
        <f t="shared" si="469"/>
        <v>10000</v>
      </c>
      <c r="CO305" s="297">
        <f t="shared" si="469"/>
        <v>10000</v>
      </c>
      <c r="CP305" s="297">
        <f t="shared" si="469"/>
        <v>10000</v>
      </c>
      <c r="CQ305" s="297">
        <f t="shared" si="469"/>
        <v>10000</v>
      </c>
      <c r="CR305" s="297">
        <f t="shared" si="469"/>
        <v>10000</v>
      </c>
      <c r="CS305" s="297">
        <f t="shared" si="469"/>
        <v>10000</v>
      </c>
      <c r="CT305" s="297">
        <f t="shared" si="469"/>
        <v>10000</v>
      </c>
      <c r="CU305" s="297">
        <f t="shared" si="469"/>
        <v>10000</v>
      </c>
      <c r="CV305" s="297">
        <f t="shared" si="469"/>
        <v>10000</v>
      </c>
      <c r="CW305" s="297">
        <f t="shared" si="469"/>
        <v>10000</v>
      </c>
      <c r="CX305" s="297">
        <f t="shared" si="469"/>
        <v>10000</v>
      </c>
      <c r="CY305" s="297">
        <f t="shared" si="469"/>
        <v>10000</v>
      </c>
      <c r="CZ305" s="297">
        <f t="shared" si="469"/>
        <v>10000</v>
      </c>
      <c r="DA305" s="297">
        <f t="shared" si="469"/>
        <v>10000</v>
      </c>
      <c r="DB305" s="297">
        <f t="shared" si="469"/>
        <v>10000</v>
      </c>
      <c r="DC305" s="297">
        <f t="shared" si="469"/>
        <v>10000</v>
      </c>
      <c r="DD305" s="297">
        <f t="shared" si="469"/>
        <v>10000</v>
      </c>
      <c r="DE305" s="297">
        <f t="shared" si="469"/>
        <v>10000</v>
      </c>
      <c r="DF305" s="297">
        <f t="shared" si="469"/>
        <v>10000</v>
      </c>
      <c r="DG305" s="297">
        <f t="shared" si="469"/>
        <v>10000</v>
      </c>
      <c r="DH305" s="297">
        <f t="shared" si="469"/>
        <v>10000</v>
      </c>
      <c r="DI305" s="297">
        <f t="shared" si="469"/>
        <v>10000</v>
      </c>
      <c r="DJ305" s="297">
        <f t="shared" si="469"/>
        <v>10000</v>
      </c>
      <c r="DK305" s="297">
        <f t="shared" si="469"/>
        <v>10000</v>
      </c>
      <c r="DL305" s="297">
        <f t="shared" si="469"/>
        <v>10000</v>
      </c>
      <c r="DM305" s="297">
        <f t="shared" si="470"/>
        <v>10000</v>
      </c>
      <c r="DN305" s="297">
        <f t="shared" si="470"/>
        <v>10000</v>
      </c>
      <c r="DO305" s="297">
        <f t="shared" si="470"/>
        <v>10000</v>
      </c>
      <c r="DP305" s="297">
        <f t="shared" si="470"/>
        <v>10000</v>
      </c>
      <c r="DQ305" s="297">
        <f t="shared" si="470"/>
        <v>10000</v>
      </c>
      <c r="DR305" s="297">
        <f t="shared" si="470"/>
        <v>10000</v>
      </c>
      <c r="DS305" s="297">
        <f t="shared" si="470"/>
        <v>10000</v>
      </c>
      <c r="DT305" s="297">
        <f t="shared" si="470"/>
        <v>10000</v>
      </c>
      <c r="DU305" s="297">
        <f t="shared" si="470"/>
        <v>10000</v>
      </c>
      <c r="DV305" s="297">
        <f t="shared" si="470"/>
        <v>10000</v>
      </c>
      <c r="DW305" s="297">
        <f t="shared" si="470"/>
        <v>10000</v>
      </c>
      <c r="DX305" s="297">
        <f t="shared" si="470"/>
        <v>10000</v>
      </c>
      <c r="DY305" s="297">
        <f t="shared" si="470"/>
        <v>10000</v>
      </c>
      <c r="DZ305" s="297">
        <f t="shared" si="470"/>
        <v>10000</v>
      </c>
    </row>
    <row r="306" spans="1:130" ht="13">
      <c r="A306" s="151"/>
      <c r="B306" s="33"/>
      <c r="C306" s="84" t="s">
        <v>147</v>
      </c>
      <c r="E306" s="296"/>
      <c r="F306" s="85">
        <f>Inputs!I218/12</f>
        <v>5013.6436984108159</v>
      </c>
      <c r="G306" s="35" t="s">
        <v>116</v>
      </c>
      <c r="H306" s="36">
        <f t="shared" si="466"/>
        <v>586596.31271406659</v>
      </c>
      <c r="I306" s="16"/>
      <c r="J306" s="297">
        <f t="shared" si="471"/>
        <v>0</v>
      </c>
      <c r="K306" s="297">
        <f t="shared" si="474"/>
        <v>0</v>
      </c>
      <c r="L306" s="297">
        <f t="shared" si="474"/>
        <v>0</v>
      </c>
      <c r="M306" s="297">
        <f t="shared" si="474"/>
        <v>0</v>
      </c>
      <c r="N306" s="297">
        <f t="shared" si="474"/>
        <v>5013.6436984108159</v>
      </c>
      <c r="O306" s="297">
        <f t="shared" si="474"/>
        <v>5013.6436984108159</v>
      </c>
      <c r="P306" s="297">
        <f t="shared" si="474"/>
        <v>5013.6436984108159</v>
      </c>
      <c r="Q306" s="297">
        <f t="shared" si="474"/>
        <v>5013.6436984108159</v>
      </c>
      <c r="R306" s="297">
        <f t="shared" si="474"/>
        <v>5013.6436984108159</v>
      </c>
      <c r="S306" s="297">
        <f t="shared" si="474"/>
        <v>5013.6436984108159</v>
      </c>
      <c r="T306" s="297">
        <f t="shared" si="474"/>
        <v>5013.6436984108159</v>
      </c>
      <c r="U306" s="297">
        <f t="shared" si="474"/>
        <v>5013.6436984108159</v>
      </c>
      <c r="V306" s="297">
        <f t="shared" si="474"/>
        <v>5013.6436984108159</v>
      </c>
      <c r="W306" s="297">
        <f t="shared" si="474"/>
        <v>5013.6436984108159</v>
      </c>
      <c r="X306" s="297">
        <f t="shared" si="474"/>
        <v>5013.6436984108159</v>
      </c>
      <c r="Y306" s="297">
        <f t="shared" si="474"/>
        <v>5013.6436984108159</v>
      </c>
      <c r="Z306" s="297">
        <f t="shared" si="474"/>
        <v>5013.6436984108159</v>
      </c>
      <c r="AA306" s="297">
        <f t="shared" si="474"/>
        <v>5013.6436984108159</v>
      </c>
      <c r="AB306" s="297">
        <f t="shared" si="474"/>
        <v>5013.6436984108159</v>
      </c>
      <c r="AC306" s="297">
        <f t="shared" si="474"/>
        <v>5013.6436984108159</v>
      </c>
      <c r="AD306" s="297">
        <f t="shared" si="474"/>
        <v>5013.6436984108159</v>
      </c>
      <c r="AE306" s="297">
        <f t="shared" si="474"/>
        <v>5013.6436984108159</v>
      </c>
      <c r="AF306" s="297">
        <f t="shared" si="474"/>
        <v>5013.6436984108159</v>
      </c>
      <c r="AG306" s="297">
        <f t="shared" si="474"/>
        <v>5013.6436984108159</v>
      </c>
      <c r="AH306" s="297">
        <f t="shared" si="474"/>
        <v>5013.6436984108159</v>
      </c>
      <c r="AI306" s="297">
        <f t="shared" si="474"/>
        <v>5013.6436984108159</v>
      </c>
      <c r="AJ306" s="297">
        <f t="shared" si="474"/>
        <v>5013.6436984108159</v>
      </c>
      <c r="AK306" s="297">
        <f t="shared" si="474"/>
        <v>5013.6436984108159</v>
      </c>
      <c r="AL306" s="297">
        <f t="shared" si="474"/>
        <v>5013.6436984108159</v>
      </c>
      <c r="AM306" s="297">
        <f t="shared" si="474"/>
        <v>5013.6436984108159</v>
      </c>
      <c r="AN306" s="297">
        <f t="shared" si="474"/>
        <v>5013.6436984108159</v>
      </c>
      <c r="AO306" s="297">
        <f t="shared" si="474"/>
        <v>5013.6436984108159</v>
      </c>
      <c r="AP306" s="297">
        <f t="shared" si="474"/>
        <v>5013.6436984108159</v>
      </c>
      <c r="AQ306" s="297">
        <f t="shared" si="474"/>
        <v>5013.6436984108159</v>
      </c>
      <c r="AR306" s="297">
        <f t="shared" si="474"/>
        <v>5013.6436984108159</v>
      </c>
      <c r="AS306" s="297">
        <f t="shared" si="474"/>
        <v>5013.6436984108159</v>
      </c>
      <c r="AT306" s="297">
        <f t="shared" si="474"/>
        <v>5013.6436984108159</v>
      </c>
      <c r="AU306" s="297">
        <f t="shared" si="474"/>
        <v>5013.6436984108159</v>
      </c>
      <c r="AV306" s="297">
        <f t="shared" si="474"/>
        <v>5013.6436984108159</v>
      </c>
      <c r="AW306" s="297">
        <f t="shared" si="474"/>
        <v>5013.6436984108159</v>
      </c>
      <c r="AX306" s="297">
        <f t="shared" si="474"/>
        <v>5013.6436984108159</v>
      </c>
      <c r="AY306" s="297">
        <f t="shared" si="474"/>
        <v>5013.6436984108159</v>
      </c>
      <c r="AZ306" s="297">
        <f t="shared" si="474"/>
        <v>5013.6436984108159</v>
      </c>
      <c r="BA306" s="297">
        <f t="shared" si="474"/>
        <v>5013.6436984108159</v>
      </c>
      <c r="BB306" s="297">
        <f t="shared" si="474"/>
        <v>5013.6436984108159</v>
      </c>
      <c r="BC306" s="297">
        <f t="shared" si="474"/>
        <v>5013.6436984108159</v>
      </c>
      <c r="BD306" s="297">
        <f t="shared" si="474"/>
        <v>5013.6436984108159</v>
      </c>
      <c r="BE306" s="297">
        <f t="shared" si="474"/>
        <v>5013.6436984108159</v>
      </c>
      <c r="BF306" s="297">
        <f t="shared" si="474"/>
        <v>5013.6436984108159</v>
      </c>
      <c r="BG306" s="297">
        <f t="shared" si="474"/>
        <v>5013.6436984108159</v>
      </c>
      <c r="BH306" s="297">
        <f t="shared" si="474"/>
        <v>5013.6436984108159</v>
      </c>
      <c r="BI306" s="297">
        <f t="shared" si="474"/>
        <v>5013.6436984108159</v>
      </c>
      <c r="BJ306" s="297">
        <f t="shared" si="474"/>
        <v>5013.6436984108159</v>
      </c>
      <c r="BK306" s="297">
        <f t="shared" si="474"/>
        <v>5013.6436984108159</v>
      </c>
      <c r="BL306" s="297">
        <f t="shared" si="474"/>
        <v>5013.6436984108159</v>
      </c>
      <c r="BM306" s="297">
        <f t="shared" si="474"/>
        <v>5013.6436984108159</v>
      </c>
      <c r="BN306" s="297">
        <f t="shared" si="474"/>
        <v>5013.6436984108159</v>
      </c>
      <c r="BO306" s="297">
        <f t="shared" si="474"/>
        <v>5013.6436984108159</v>
      </c>
      <c r="BP306" s="297">
        <f t="shared" si="474"/>
        <v>5013.6436984108159</v>
      </c>
      <c r="BQ306" s="297">
        <f t="shared" si="474"/>
        <v>5013.6436984108159</v>
      </c>
      <c r="BR306" s="297">
        <f t="shared" si="474"/>
        <v>5013.6436984108159</v>
      </c>
      <c r="BS306" s="297">
        <f t="shared" si="474"/>
        <v>5013.6436984108159</v>
      </c>
      <c r="BT306" s="297">
        <f t="shared" si="474"/>
        <v>5013.6436984108159</v>
      </c>
      <c r="BU306" s="297">
        <f t="shared" si="474"/>
        <v>5013.6436984108159</v>
      </c>
      <c r="BV306" s="297">
        <f t="shared" si="474"/>
        <v>5013.6436984108159</v>
      </c>
      <c r="BW306" s="297">
        <f t="shared" si="473"/>
        <v>5013.6436984108159</v>
      </c>
      <c r="BX306" s="297">
        <f t="shared" si="473"/>
        <v>5013.6436984108159</v>
      </c>
      <c r="BY306" s="297">
        <f t="shared" si="473"/>
        <v>5013.6436984108159</v>
      </c>
      <c r="BZ306" s="297">
        <f t="shared" si="473"/>
        <v>5013.6436984108159</v>
      </c>
      <c r="CA306" s="297">
        <f t="shared" si="473"/>
        <v>5013.6436984108159</v>
      </c>
      <c r="CB306" s="297">
        <f t="shared" si="473"/>
        <v>5013.6436984108159</v>
      </c>
      <c r="CC306" s="297">
        <f t="shared" si="473"/>
        <v>5013.6436984108159</v>
      </c>
      <c r="CD306" s="297">
        <f t="shared" si="469"/>
        <v>5013.6436984108159</v>
      </c>
      <c r="CE306" s="297">
        <f t="shared" si="469"/>
        <v>5013.6436984108159</v>
      </c>
      <c r="CF306" s="297">
        <f t="shared" si="469"/>
        <v>5013.6436984108159</v>
      </c>
      <c r="CG306" s="297">
        <f t="shared" si="469"/>
        <v>5013.6436984108159</v>
      </c>
      <c r="CH306" s="297">
        <f t="shared" si="469"/>
        <v>5013.6436984108159</v>
      </c>
      <c r="CI306" s="297">
        <f t="shared" si="469"/>
        <v>5013.6436984108159</v>
      </c>
      <c r="CJ306" s="297">
        <f t="shared" si="469"/>
        <v>5013.6436984108159</v>
      </c>
      <c r="CK306" s="297">
        <f t="shared" si="469"/>
        <v>5013.6436984108159</v>
      </c>
      <c r="CL306" s="297">
        <f t="shared" si="469"/>
        <v>5013.6436984108159</v>
      </c>
      <c r="CM306" s="297">
        <f t="shared" si="469"/>
        <v>5013.6436984108159</v>
      </c>
      <c r="CN306" s="297">
        <f t="shared" si="469"/>
        <v>5013.6436984108159</v>
      </c>
      <c r="CO306" s="297">
        <f t="shared" si="469"/>
        <v>5013.6436984108159</v>
      </c>
      <c r="CP306" s="297">
        <f t="shared" si="469"/>
        <v>5013.6436984108159</v>
      </c>
      <c r="CQ306" s="297">
        <f t="shared" si="469"/>
        <v>5013.6436984108159</v>
      </c>
      <c r="CR306" s="297">
        <f t="shared" si="469"/>
        <v>5013.6436984108159</v>
      </c>
      <c r="CS306" s="297">
        <f t="shared" si="469"/>
        <v>5013.6436984108159</v>
      </c>
      <c r="CT306" s="297">
        <f t="shared" si="469"/>
        <v>5013.6436984108159</v>
      </c>
      <c r="CU306" s="297">
        <f t="shared" si="469"/>
        <v>5013.6436984108159</v>
      </c>
      <c r="CV306" s="297">
        <f t="shared" si="469"/>
        <v>5013.6436984108159</v>
      </c>
      <c r="CW306" s="297">
        <f t="shared" si="469"/>
        <v>5013.6436984108159</v>
      </c>
      <c r="CX306" s="297">
        <f t="shared" si="469"/>
        <v>5013.6436984108159</v>
      </c>
      <c r="CY306" s="297">
        <f t="shared" si="469"/>
        <v>5013.6436984108159</v>
      </c>
      <c r="CZ306" s="297">
        <f t="shared" si="469"/>
        <v>5013.6436984108159</v>
      </c>
      <c r="DA306" s="297">
        <f t="shared" si="469"/>
        <v>5013.6436984108159</v>
      </c>
      <c r="DB306" s="297">
        <f t="shared" si="469"/>
        <v>5013.6436984108159</v>
      </c>
      <c r="DC306" s="297">
        <f t="shared" si="469"/>
        <v>5013.6436984108159</v>
      </c>
      <c r="DD306" s="297">
        <f t="shared" si="469"/>
        <v>5013.6436984108159</v>
      </c>
      <c r="DE306" s="297">
        <f t="shared" ref="DE306:DZ306" si="475">$F306*DE$24</f>
        <v>5013.6436984108159</v>
      </c>
      <c r="DF306" s="297">
        <f t="shared" si="475"/>
        <v>5013.6436984108159</v>
      </c>
      <c r="DG306" s="297">
        <f t="shared" si="475"/>
        <v>5013.6436984108159</v>
      </c>
      <c r="DH306" s="297">
        <f t="shared" si="475"/>
        <v>5013.6436984108159</v>
      </c>
      <c r="DI306" s="297">
        <f t="shared" si="475"/>
        <v>5013.6436984108159</v>
      </c>
      <c r="DJ306" s="297">
        <f t="shared" si="475"/>
        <v>5013.6436984108159</v>
      </c>
      <c r="DK306" s="297">
        <f t="shared" si="475"/>
        <v>5013.6436984108159</v>
      </c>
      <c r="DL306" s="297">
        <f t="shared" si="475"/>
        <v>5013.6436984108159</v>
      </c>
      <c r="DM306" s="297">
        <f t="shared" si="475"/>
        <v>5013.6436984108159</v>
      </c>
      <c r="DN306" s="297">
        <f t="shared" si="475"/>
        <v>5013.6436984108159</v>
      </c>
      <c r="DO306" s="297">
        <f t="shared" si="475"/>
        <v>5013.6436984108159</v>
      </c>
      <c r="DP306" s="297">
        <f t="shared" si="475"/>
        <v>5013.6436984108159</v>
      </c>
      <c r="DQ306" s="297">
        <f t="shared" si="475"/>
        <v>5013.6436984108159</v>
      </c>
      <c r="DR306" s="297">
        <f t="shared" si="475"/>
        <v>5013.6436984108159</v>
      </c>
      <c r="DS306" s="297">
        <f t="shared" si="475"/>
        <v>5013.6436984108159</v>
      </c>
      <c r="DT306" s="297">
        <f t="shared" si="475"/>
        <v>5013.6436984108159</v>
      </c>
      <c r="DU306" s="297">
        <f t="shared" si="475"/>
        <v>5013.6436984108159</v>
      </c>
      <c r="DV306" s="297">
        <f t="shared" si="475"/>
        <v>5013.6436984108159</v>
      </c>
      <c r="DW306" s="297">
        <f t="shared" si="475"/>
        <v>5013.6436984108159</v>
      </c>
      <c r="DX306" s="297">
        <f t="shared" si="475"/>
        <v>5013.6436984108159</v>
      </c>
      <c r="DY306" s="297">
        <f t="shared" si="475"/>
        <v>5013.6436984108159</v>
      </c>
      <c r="DZ306" s="297">
        <f t="shared" si="475"/>
        <v>5013.6436984108159</v>
      </c>
    </row>
    <row r="307" spans="1:130" ht="13">
      <c r="A307" s="151"/>
      <c r="B307" s="33"/>
      <c r="C307" s="84" t="s">
        <v>149</v>
      </c>
      <c r="E307" s="296"/>
      <c r="F307" s="85">
        <f ca="1">Inputs!I220/12</f>
        <v>14065.011214457065</v>
      </c>
      <c r="G307" s="35" t="s">
        <v>116</v>
      </c>
      <c r="H307" s="36">
        <f t="shared" ca="1" si="466"/>
        <v>1645606.3120914744</v>
      </c>
      <c r="I307" s="16"/>
      <c r="J307" s="297">
        <f t="shared" ca="1" si="471"/>
        <v>0</v>
      </c>
      <c r="K307" s="297">
        <f t="shared" ca="1" si="474"/>
        <v>0</v>
      </c>
      <c r="L307" s="297">
        <f t="shared" ca="1" si="474"/>
        <v>0</v>
      </c>
      <c r="M307" s="297">
        <f t="shared" ca="1" si="474"/>
        <v>0</v>
      </c>
      <c r="N307" s="297">
        <f t="shared" ca="1" si="474"/>
        <v>14065.011214457065</v>
      </c>
      <c r="O307" s="297">
        <f t="shared" ca="1" si="474"/>
        <v>14065.011214457065</v>
      </c>
      <c r="P307" s="297">
        <f t="shared" ca="1" si="474"/>
        <v>14065.011214457065</v>
      </c>
      <c r="Q307" s="297">
        <f t="shared" ca="1" si="474"/>
        <v>14065.011214457065</v>
      </c>
      <c r="R307" s="297">
        <f t="shared" ca="1" si="474"/>
        <v>14065.011214457065</v>
      </c>
      <c r="S307" s="297">
        <f t="shared" ca="1" si="474"/>
        <v>14065.011214457065</v>
      </c>
      <c r="T307" s="297">
        <f t="shared" ca="1" si="474"/>
        <v>14065.011214457065</v>
      </c>
      <c r="U307" s="297">
        <f t="shared" ca="1" si="474"/>
        <v>14065.011214457065</v>
      </c>
      <c r="V307" s="297">
        <f t="shared" ca="1" si="474"/>
        <v>14065.011214457065</v>
      </c>
      <c r="W307" s="297">
        <f t="shared" ca="1" si="474"/>
        <v>14065.011214457065</v>
      </c>
      <c r="X307" s="297">
        <f t="shared" ca="1" si="474"/>
        <v>14065.011214457065</v>
      </c>
      <c r="Y307" s="297">
        <f t="shared" ca="1" si="474"/>
        <v>14065.011214457065</v>
      </c>
      <c r="Z307" s="297">
        <f t="shared" ca="1" si="474"/>
        <v>14065.011214457065</v>
      </c>
      <c r="AA307" s="297">
        <f t="shared" ca="1" si="474"/>
        <v>14065.011214457065</v>
      </c>
      <c r="AB307" s="297">
        <f t="shared" ca="1" si="474"/>
        <v>14065.011214457065</v>
      </c>
      <c r="AC307" s="297">
        <f t="shared" ca="1" si="474"/>
        <v>14065.011214457065</v>
      </c>
      <c r="AD307" s="297">
        <f t="shared" ca="1" si="474"/>
        <v>14065.011214457065</v>
      </c>
      <c r="AE307" s="297">
        <f t="shared" ca="1" si="474"/>
        <v>14065.011214457065</v>
      </c>
      <c r="AF307" s="297">
        <f t="shared" ca="1" si="474"/>
        <v>14065.011214457065</v>
      </c>
      <c r="AG307" s="297">
        <f t="shared" ca="1" si="474"/>
        <v>14065.011214457065</v>
      </c>
      <c r="AH307" s="297">
        <f t="shared" ca="1" si="474"/>
        <v>14065.011214457065</v>
      </c>
      <c r="AI307" s="297">
        <f t="shared" ca="1" si="474"/>
        <v>14065.011214457065</v>
      </c>
      <c r="AJ307" s="297">
        <f t="shared" ca="1" si="474"/>
        <v>14065.011214457065</v>
      </c>
      <c r="AK307" s="297">
        <f t="shared" ca="1" si="474"/>
        <v>14065.011214457065</v>
      </c>
      <c r="AL307" s="297">
        <f t="shared" ca="1" si="474"/>
        <v>14065.011214457065</v>
      </c>
      <c r="AM307" s="297">
        <f t="shared" ca="1" si="474"/>
        <v>14065.011214457065</v>
      </c>
      <c r="AN307" s="297">
        <f t="shared" ca="1" si="474"/>
        <v>14065.011214457065</v>
      </c>
      <c r="AO307" s="297">
        <f t="shared" ca="1" si="474"/>
        <v>14065.011214457065</v>
      </c>
      <c r="AP307" s="297">
        <f t="shared" ca="1" si="474"/>
        <v>14065.011214457065</v>
      </c>
      <c r="AQ307" s="297">
        <f t="shared" ca="1" si="474"/>
        <v>14065.011214457065</v>
      </c>
      <c r="AR307" s="297">
        <f t="shared" ca="1" si="474"/>
        <v>14065.011214457065</v>
      </c>
      <c r="AS307" s="297">
        <f t="shared" ca="1" si="474"/>
        <v>14065.011214457065</v>
      </c>
      <c r="AT307" s="297">
        <f t="shared" ca="1" si="474"/>
        <v>14065.011214457065</v>
      </c>
      <c r="AU307" s="297">
        <f t="shared" ca="1" si="474"/>
        <v>14065.011214457065</v>
      </c>
      <c r="AV307" s="297">
        <f t="shared" ca="1" si="474"/>
        <v>14065.011214457065</v>
      </c>
      <c r="AW307" s="297">
        <f t="shared" ca="1" si="474"/>
        <v>14065.011214457065</v>
      </c>
      <c r="AX307" s="297">
        <f t="shared" ca="1" si="474"/>
        <v>14065.011214457065</v>
      </c>
      <c r="AY307" s="297">
        <f t="shared" ca="1" si="474"/>
        <v>14065.011214457065</v>
      </c>
      <c r="AZ307" s="297">
        <f t="shared" ca="1" si="474"/>
        <v>14065.011214457065</v>
      </c>
      <c r="BA307" s="297">
        <f t="shared" ca="1" si="474"/>
        <v>14065.011214457065</v>
      </c>
      <c r="BB307" s="297">
        <f t="shared" ca="1" si="474"/>
        <v>14065.011214457065</v>
      </c>
      <c r="BC307" s="297">
        <f t="shared" ca="1" si="474"/>
        <v>14065.011214457065</v>
      </c>
      <c r="BD307" s="297">
        <f t="shared" ca="1" si="474"/>
        <v>14065.011214457065</v>
      </c>
      <c r="BE307" s="297">
        <f t="shared" ca="1" si="474"/>
        <v>14065.011214457065</v>
      </c>
      <c r="BF307" s="297">
        <f t="shared" ca="1" si="474"/>
        <v>14065.011214457065</v>
      </c>
      <c r="BG307" s="297">
        <f t="shared" ca="1" si="474"/>
        <v>14065.011214457065</v>
      </c>
      <c r="BH307" s="297">
        <f t="shared" ca="1" si="474"/>
        <v>14065.011214457065</v>
      </c>
      <c r="BI307" s="297">
        <f t="shared" ca="1" si="474"/>
        <v>14065.011214457065</v>
      </c>
      <c r="BJ307" s="297">
        <f t="shared" ca="1" si="474"/>
        <v>14065.011214457065</v>
      </c>
      <c r="BK307" s="297">
        <f t="shared" ca="1" si="474"/>
        <v>14065.011214457065</v>
      </c>
      <c r="BL307" s="297">
        <f t="shared" ca="1" si="474"/>
        <v>14065.011214457065</v>
      </c>
      <c r="BM307" s="297">
        <f t="shared" ca="1" si="474"/>
        <v>14065.011214457065</v>
      </c>
      <c r="BN307" s="297">
        <f t="shared" ca="1" si="474"/>
        <v>14065.011214457065</v>
      </c>
      <c r="BO307" s="297">
        <f t="shared" ca="1" si="474"/>
        <v>14065.011214457065</v>
      </c>
      <c r="BP307" s="297">
        <f t="shared" ca="1" si="474"/>
        <v>14065.011214457065</v>
      </c>
      <c r="BQ307" s="297">
        <f t="shared" ca="1" si="474"/>
        <v>14065.011214457065</v>
      </c>
      <c r="BR307" s="297">
        <f t="shared" ca="1" si="474"/>
        <v>14065.011214457065</v>
      </c>
      <c r="BS307" s="297">
        <f t="shared" ca="1" si="474"/>
        <v>14065.011214457065</v>
      </c>
      <c r="BT307" s="297">
        <f t="shared" ca="1" si="474"/>
        <v>14065.011214457065</v>
      </c>
      <c r="BU307" s="297">
        <f t="shared" ca="1" si="474"/>
        <v>14065.011214457065</v>
      </c>
      <c r="BV307" s="297">
        <f t="shared" ref="BV307:DZ308" ca="1" si="476">$F307*BV$24</f>
        <v>14065.011214457065</v>
      </c>
      <c r="BW307" s="297">
        <f t="shared" ca="1" si="476"/>
        <v>14065.011214457065</v>
      </c>
      <c r="BX307" s="297">
        <f t="shared" ca="1" si="476"/>
        <v>14065.011214457065</v>
      </c>
      <c r="BY307" s="297">
        <f t="shared" ca="1" si="476"/>
        <v>14065.011214457065</v>
      </c>
      <c r="BZ307" s="297">
        <f t="shared" ca="1" si="476"/>
        <v>14065.011214457065</v>
      </c>
      <c r="CA307" s="297">
        <f t="shared" ca="1" si="476"/>
        <v>14065.011214457065</v>
      </c>
      <c r="CB307" s="297">
        <f t="shared" ca="1" si="476"/>
        <v>14065.011214457065</v>
      </c>
      <c r="CC307" s="297">
        <f t="shared" ca="1" si="476"/>
        <v>14065.011214457065</v>
      </c>
      <c r="CD307" s="297">
        <f t="shared" ca="1" si="476"/>
        <v>14065.011214457065</v>
      </c>
      <c r="CE307" s="297">
        <f t="shared" ca="1" si="476"/>
        <v>14065.011214457065</v>
      </c>
      <c r="CF307" s="297">
        <f t="shared" ca="1" si="476"/>
        <v>14065.011214457065</v>
      </c>
      <c r="CG307" s="297">
        <f t="shared" ca="1" si="476"/>
        <v>14065.011214457065</v>
      </c>
      <c r="CH307" s="297">
        <f t="shared" ca="1" si="476"/>
        <v>14065.011214457065</v>
      </c>
      <c r="CI307" s="297">
        <f t="shared" ca="1" si="476"/>
        <v>14065.011214457065</v>
      </c>
      <c r="CJ307" s="297">
        <f t="shared" ca="1" si="476"/>
        <v>14065.011214457065</v>
      </c>
      <c r="CK307" s="297">
        <f t="shared" ca="1" si="476"/>
        <v>14065.011214457065</v>
      </c>
      <c r="CL307" s="297">
        <f t="shared" ca="1" si="476"/>
        <v>14065.011214457065</v>
      </c>
      <c r="CM307" s="297">
        <f t="shared" ca="1" si="476"/>
        <v>14065.011214457065</v>
      </c>
      <c r="CN307" s="297">
        <f t="shared" ca="1" si="476"/>
        <v>14065.011214457065</v>
      </c>
      <c r="CO307" s="297">
        <f t="shared" ca="1" si="476"/>
        <v>14065.011214457065</v>
      </c>
      <c r="CP307" s="297">
        <f t="shared" ca="1" si="476"/>
        <v>14065.011214457065</v>
      </c>
      <c r="CQ307" s="297">
        <f t="shared" ca="1" si="476"/>
        <v>14065.011214457065</v>
      </c>
      <c r="CR307" s="297">
        <f t="shared" ca="1" si="476"/>
        <v>14065.011214457065</v>
      </c>
      <c r="CS307" s="297">
        <f t="shared" ca="1" si="476"/>
        <v>14065.011214457065</v>
      </c>
      <c r="CT307" s="297">
        <f t="shared" ca="1" si="476"/>
        <v>14065.011214457065</v>
      </c>
      <c r="CU307" s="297">
        <f t="shared" ca="1" si="476"/>
        <v>14065.011214457065</v>
      </c>
      <c r="CV307" s="297">
        <f t="shared" ca="1" si="476"/>
        <v>14065.011214457065</v>
      </c>
      <c r="CW307" s="297">
        <f t="shared" ca="1" si="476"/>
        <v>14065.011214457065</v>
      </c>
      <c r="CX307" s="297">
        <f t="shared" ca="1" si="476"/>
        <v>14065.011214457065</v>
      </c>
      <c r="CY307" s="297">
        <f t="shared" ca="1" si="476"/>
        <v>14065.011214457065</v>
      </c>
      <c r="CZ307" s="297">
        <f t="shared" ca="1" si="476"/>
        <v>14065.011214457065</v>
      </c>
      <c r="DA307" s="297">
        <f t="shared" ca="1" si="476"/>
        <v>14065.011214457065</v>
      </c>
      <c r="DB307" s="297">
        <f t="shared" ca="1" si="476"/>
        <v>14065.011214457065</v>
      </c>
      <c r="DC307" s="297">
        <f t="shared" ca="1" si="476"/>
        <v>14065.011214457065</v>
      </c>
      <c r="DD307" s="297">
        <f t="shared" ca="1" si="476"/>
        <v>14065.011214457065</v>
      </c>
      <c r="DE307" s="297">
        <f t="shared" ca="1" si="476"/>
        <v>14065.011214457065</v>
      </c>
      <c r="DF307" s="297">
        <f t="shared" ca="1" si="476"/>
        <v>14065.011214457065</v>
      </c>
      <c r="DG307" s="297">
        <f t="shared" ca="1" si="476"/>
        <v>14065.011214457065</v>
      </c>
      <c r="DH307" s="297">
        <f t="shared" ca="1" si="476"/>
        <v>14065.011214457065</v>
      </c>
      <c r="DI307" s="297">
        <f t="shared" ca="1" si="476"/>
        <v>14065.011214457065</v>
      </c>
      <c r="DJ307" s="297">
        <f t="shared" ca="1" si="476"/>
        <v>14065.011214457065</v>
      </c>
      <c r="DK307" s="297">
        <f t="shared" ca="1" si="476"/>
        <v>14065.011214457065</v>
      </c>
      <c r="DL307" s="297">
        <f t="shared" ca="1" si="476"/>
        <v>14065.011214457065</v>
      </c>
      <c r="DM307" s="297">
        <f t="shared" ca="1" si="476"/>
        <v>14065.011214457065</v>
      </c>
      <c r="DN307" s="297">
        <f t="shared" ca="1" si="476"/>
        <v>14065.011214457065</v>
      </c>
      <c r="DO307" s="297">
        <f t="shared" ca="1" si="476"/>
        <v>14065.011214457065</v>
      </c>
      <c r="DP307" s="297">
        <f t="shared" ca="1" si="476"/>
        <v>14065.011214457065</v>
      </c>
      <c r="DQ307" s="297">
        <f t="shared" ca="1" si="476"/>
        <v>14065.011214457065</v>
      </c>
      <c r="DR307" s="297">
        <f t="shared" ca="1" si="476"/>
        <v>14065.011214457065</v>
      </c>
      <c r="DS307" s="297">
        <f t="shared" ca="1" si="476"/>
        <v>14065.011214457065</v>
      </c>
      <c r="DT307" s="297">
        <f t="shared" ca="1" si="476"/>
        <v>14065.011214457065</v>
      </c>
      <c r="DU307" s="297">
        <f t="shared" ca="1" si="476"/>
        <v>14065.011214457065</v>
      </c>
      <c r="DV307" s="297">
        <f t="shared" ca="1" si="476"/>
        <v>14065.011214457065</v>
      </c>
      <c r="DW307" s="297">
        <f t="shared" ca="1" si="476"/>
        <v>14065.011214457065</v>
      </c>
      <c r="DX307" s="297">
        <f t="shared" ca="1" si="476"/>
        <v>14065.011214457065</v>
      </c>
      <c r="DY307" s="297">
        <f t="shared" ca="1" si="476"/>
        <v>14065.011214457065</v>
      </c>
      <c r="DZ307" s="297">
        <f t="shared" ca="1" si="476"/>
        <v>14065.011214457065</v>
      </c>
    </row>
    <row r="308" spans="1:130" ht="13">
      <c r="A308" s="151"/>
      <c r="B308" s="33"/>
      <c r="C308" s="84" t="s">
        <v>124</v>
      </c>
      <c r="E308" s="296"/>
      <c r="F308" s="85">
        <f ca="1">SUM(F301:F307)*Inputs!I222</f>
        <v>5224.5321579534557</v>
      </c>
      <c r="G308" s="35" t="s">
        <v>116</v>
      </c>
      <c r="H308" s="36">
        <f t="shared" ca="1" si="466"/>
        <v>611270.26248055568</v>
      </c>
      <c r="I308" s="16"/>
      <c r="J308" s="297">
        <f t="shared" ca="1" si="471"/>
        <v>0</v>
      </c>
      <c r="K308" s="297">
        <f t="shared" ca="1" si="471"/>
        <v>0</v>
      </c>
      <c r="L308" s="297">
        <f t="shared" ca="1" si="471"/>
        <v>0</v>
      </c>
      <c r="M308" s="297">
        <f t="shared" ca="1" si="471"/>
        <v>0</v>
      </c>
      <c r="N308" s="297">
        <f t="shared" ca="1" si="471"/>
        <v>5224.5321579534557</v>
      </c>
      <c r="O308" s="297">
        <f t="shared" ca="1" si="471"/>
        <v>5224.5321579534557</v>
      </c>
      <c r="P308" s="297">
        <f t="shared" ca="1" si="471"/>
        <v>5224.5321579534557</v>
      </c>
      <c r="Q308" s="297">
        <f t="shared" ca="1" si="471"/>
        <v>5224.5321579534557</v>
      </c>
      <c r="R308" s="297">
        <f t="shared" ca="1" si="471"/>
        <v>5224.5321579534557</v>
      </c>
      <c r="S308" s="297">
        <f t="shared" ca="1" si="471"/>
        <v>5224.5321579534557</v>
      </c>
      <c r="T308" s="297">
        <f t="shared" ca="1" si="471"/>
        <v>5224.5321579534557</v>
      </c>
      <c r="U308" s="297">
        <f t="shared" ca="1" si="471"/>
        <v>5224.5321579534557</v>
      </c>
      <c r="V308" s="297">
        <f t="shared" ca="1" si="471"/>
        <v>5224.5321579534557</v>
      </c>
      <c r="W308" s="297">
        <f t="shared" ca="1" si="471"/>
        <v>5224.5321579534557</v>
      </c>
      <c r="X308" s="297">
        <f t="shared" ca="1" si="471"/>
        <v>5224.5321579534557</v>
      </c>
      <c r="Y308" s="297">
        <f t="shared" ca="1" si="471"/>
        <v>5224.5321579534557</v>
      </c>
      <c r="Z308" s="297">
        <f t="shared" ref="Z308:BU308" ca="1" si="477">$F308*Z$24</f>
        <v>5224.5321579534557</v>
      </c>
      <c r="AA308" s="297">
        <f t="shared" ca="1" si="477"/>
        <v>5224.5321579534557</v>
      </c>
      <c r="AB308" s="297">
        <f t="shared" ca="1" si="477"/>
        <v>5224.5321579534557</v>
      </c>
      <c r="AC308" s="297">
        <f t="shared" ca="1" si="477"/>
        <v>5224.5321579534557</v>
      </c>
      <c r="AD308" s="297">
        <f t="shared" ca="1" si="477"/>
        <v>5224.5321579534557</v>
      </c>
      <c r="AE308" s="297">
        <f t="shared" ca="1" si="477"/>
        <v>5224.5321579534557</v>
      </c>
      <c r="AF308" s="297">
        <f t="shared" ca="1" si="477"/>
        <v>5224.5321579534557</v>
      </c>
      <c r="AG308" s="297">
        <f t="shared" ca="1" si="477"/>
        <v>5224.5321579534557</v>
      </c>
      <c r="AH308" s="297">
        <f t="shared" ca="1" si="477"/>
        <v>5224.5321579534557</v>
      </c>
      <c r="AI308" s="297">
        <f t="shared" ca="1" si="477"/>
        <v>5224.5321579534557</v>
      </c>
      <c r="AJ308" s="297">
        <f t="shared" ca="1" si="477"/>
        <v>5224.5321579534557</v>
      </c>
      <c r="AK308" s="297">
        <f t="shared" ca="1" si="477"/>
        <v>5224.5321579534557</v>
      </c>
      <c r="AL308" s="297">
        <f t="shared" ca="1" si="477"/>
        <v>5224.5321579534557</v>
      </c>
      <c r="AM308" s="297">
        <f t="shared" ca="1" si="477"/>
        <v>5224.5321579534557</v>
      </c>
      <c r="AN308" s="297">
        <f t="shared" ca="1" si="477"/>
        <v>5224.5321579534557</v>
      </c>
      <c r="AO308" s="297">
        <f t="shared" ca="1" si="477"/>
        <v>5224.5321579534557</v>
      </c>
      <c r="AP308" s="297">
        <f t="shared" ca="1" si="477"/>
        <v>5224.5321579534557</v>
      </c>
      <c r="AQ308" s="297">
        <f t="shared" ca="1" si="477"/>
        <v>5224.5321579534557</v>
      </c>
      <c r="AR308" s="297">
        <f t="shared" ca="1" si="477"/>
        <v>5224.5321579534557</v>
      </c>
      <c r="AS308" s="297">
        <f t="shared" ca="1" si="477"/>
        <v>5224.5321579534557</v>
      </c>
      <c r="AT308" s="297">
        <f t="shared" ca="1" si="477"/>
        <v>5224.5321579534557</v>
      </c>
      <c r="AU308" s="297">
        <f t="shared" ca="1" si="477"/>
        <v>5224.5321579534557</v>
      </c>
      <c r="AV308" s="297">
        <f t="shared" ca="1" si="477"/>
        <v>5224.5321579534557</v>
      </c>
      <c r="AW308" s="297">
        <f t="shared" ca="1" si="477"/>
        <v>5224.5321579534557</v>
      </c>
      <c r="AX308" s="297">
        <f t="shared" ca="1" si="477"/>
        <v>5224.5321579534557</v>
      </c>
      <c r="AY308" s="297">
        <f t="shared" ca="1" si="477"/>
        <v>5224.5321579534557</v>
      </c>
      <c r="AZ308" s="297">
        <f t="shared" ca="1" si="477"/>
        <v>5224.5321579534557</v>
      </c>
      <c r="BA308" s="297">
        <f t="shared" ca="1" si="477"/>
        <v>5224.5321579534557</v>
      </c>
      <c r="BB308" s="297">
        <f t="shared" ca="1" si="477"/>
        <v>5224.5321579534557</v>
      </c>
      <c r="BC308" s="297">
        <f t="shared" ca="1" si="477"/>
        <v>5224.5321579534557</v>
      </c>
      <c r="BD308" s="297">
        <f t="shared" ca="1" si="477"/>
        <v>5224.5321579534557</v>
      </c>
      <c r="BE308" s="297">
        <f t="shared" ca="1" si="477"/>
        <v>5224.5321579534557</v>
      </c>
      <c r="BF308" s="297">
        <f t="shared" ca="1" si="477"/>
        <v>5224.5321579534557</v>
      </c>
      <c r="BG308" s="297">
        <f t="shared" ca="1" si="477"/>
        <v>5224.5321579534557</v>
      </c>
      <c r="BH308" s="297">
        <f t="shared" ca="1" si="477"/>
        <v>5224.5321579534557</v>
      </c>
      <c r="BI308" s="297">
        <f t="shared" ca="1" si="477"/>
        <v>5224.5321579534557</v>
      </c>
      <c r="BJ308" s="297">
        <f t="shared" ca="1" si="477"/>
        <v>5224.5321579534557</v>
      </c>
      <c r="BK308" s="297">
        <f t="shared" ca="1" si="477"/>
        <v>5224.5321579534557</v>
      </c>
      <c r="BL308" s="297">
        <f t="shared" ca="1" si="477"/>
        <v>5224.5321579534557</v>
      </c>
      <c r="BM308" s="297">
        <f t="shared" ca="1" si="477"/>
        <v>5224.5321579534557</v>
      </c>
      <c r="BN308" s="297">
        <f t="shared" ca="1" si="477"/>
        <v>5224.5321579534557</v>
      </c>
      <c r="BO308" s="297">
        <f t="shared" ca="1" si="477"/>
        <v>5224.5321579534557</v>
      </c>
      <c r="BP308" s="297">
        <f t="shared" ca="1" si="477"/>
        <v>5224.5321579534557</v>
      </c>
      <c r="BQ308" s="297">
        <f t="shared" ca="1" si="477"/>
        <v>5224.5321579534557</v>
      </c>
      <c r="BR308" s="297">
        <f t="shared" ca="1" si="477"/>
        <v>5224.5321579534557</v>
      </c>
      <c r="BS308" s="297">
        <f t="shared" ca="1" si="477"/>
        <v>5224.5321579534557</v>
      </c>
      <c r="BT308" s="297">
        <f t="shared" ca="1" si="477"/>
        <v>5224.5321579534557</v>
      </c>
      <c r="BU308" s="297">
        <f t="shared" ca="1" si="477"/>
        <v>5224.5321579534557</v>
      </c>
      <c r="BV308" s="297">
        <f t="shared" ca="1" si="476"/>
        <v>5224.5321579534557</v>
      </c>
      <c r="BW308" s="297">
        <f t="shared" ca="1" si="476"/>
        <v>5224.5321579534557</v>
      </c>
      <c r="BX308" s="297">
        <f t="shared" ca="1" si="476"/>
        <v>5224.5321579534557</v>
      </c>
      <c r="BY308" s="297">
        <f t="shared" ca="1" si="476"/>
        <v>5224.5321579534557</v>
      </c>
      <c r="BZ308" s="297">
        <f t="shared" ca="1" si="476"/>
        <v>5224.5321579534557</v>
      </c>
      <c r="CA308" s="297">
        <f t="shared" ca="1" si="476"/>
        <v>5224.5321579534557</v>
      </c>
      <c r="CB308" s="297">
        <f t="shared" ca="1" si="476"/>
        <v>5224.5321579534557</v>
      </c>
      <c r="CC308" s="297">
        <f t="shared" ca="1" si="476"/>
        <v>5224.5321579534557</v>
      </c>
      <c r="CD308" s="297">
        <f t="shared" ca="1" si="476"/>
        <v>5224.5321579534557</v>
      </c>
      <c r="CE308" s="297">
        <f t="shared" ca="1" si="476"/>
        <v>5224.5321579534557</v>
      </c>
      <c r="CF308" s="297">
        <f t="shared" ca="1" si="476"/>
        <v>5224.5321579534557</v>
      </c>
      <c r="CG308" s="297">
        <f t="shared" ca="1" si="476"/>
        <v>5224.5321579534557</v>
      </c>
      <c r="CH308" s="297">
        <f t="shared" ca="1" si="476"/>
        <v>5224.5321579534557</v>
      </c>
      <c r="CI308" s="297">
        <f t="shared" ca="1" si="476"/>
        <v>5224.5321579534557</v>
      </c>
      <c r="CJ308" s="297">
        <f t="shared" ca="1" si="476"/>
        <v>5224.5321579534557</v>
      </c>
      <c r="CK308" s="297">
        <f t="shared" ca="1" si="476"/>
        <v>5224.5321579534557</v>
      </c>
      <c r="CL308" s="297">
        <f t="shared" ca="1" si="476"/>
        <v>5224.5321579534557</v>
      </c>
      <c r="CM308" s="297">
        <f t="shared" ca="1" si="476"/>
        <v>5224.5321579534557</v>
      </c>
      <c r="CN308" s="297">
        <f t="shared" ca="1" si="476"/>
        <v>5224.5321579534557</v>
      </c>
      <c r="CO308" s="297">
        <f t="shared" ca="1" si="476"/>
        <v>5224.5321579534557</v>
      </c>
      <c r="CP308" s="297">
        <f t="shared" ca="1" si="476"/>
        <v>5224.5321579534557</v>
      </c>
      <c r="CQ308" s="297">
        <f t="shared" ca="1" si="476"/>
        <v>5224.5321579534557</v>
      </c>
      <c r="CR308" s="297">
        <f t="shared" ca="1" si="476"/>
        <v>5224.5321579534557</v>
      </c>
      <c r="CS308" s="297">
        <f t="shared" ca="1" si="476"/>
        <v>5224.5321579534557</v>
      </c>
      <c r="CT308" s="297">
        <f t="shared" ca="1" si="476"/>
        <v>5224.5321579534557</v>
      </c>
      <c r="CU308" s="297">
        <f t="shared" ca="1" si="476"/>
        <v>5224.5321579534557</v>
      </c>
      <c r="CV308" s="297">
        <f t="shared" ca="1" si="476"/>
        <v>5224.5321579534557</v>
      </c>
      <c r="CW308" s="297">
        <f t="shared" ca="1" si="476"/>
        <v>5224.5321579534557</v>
      </c>
      <c r="CX308" s="297">
        <f t="shared" ca="1" si="476"/>
        <v>5224.5321579534557</v>
      </c>
      <c r="CY308" s="297">
        <f t="shared" ca="1" si="476"/>
        <v>5224.5321579534557</v>
      </c>
      <c r="CZ308" s="297">
        <f t="shared" ca="1" si="476"/>
        <v>5224.5321579534557</v>
      </c>
      <c r="DA308" s="297">
        <f t="shared" ca="1" si="476"/>
        <v>5224.5321579534557</v>
      </c>
      <c r="DB308" s="297">
        <f t="shared" ca="1" si="476"/>
        <v>5224.5321579534557</v>
      </c>
      <c r="DC308" s="297">
        <f t="shared" ca="1" si="476"/>
        <v>5224.5321579534557</v>
      </c>
      <c r="DD308" s="297">
        <f t="shared" ca="1" si="476"/>
        <v>5224.5321579534557</v>
      </c>
      <c r="DE308" s="297">
        <f t="shared" ca="1" si="476"/>
        <v>5224.5321579534557</v>
      </c>
      <c r="DF308" s="297">
        <f t="shared" ca="1" si="476"/>
        <v>5224.5321579534557</v>
      </c>
      <c r="DG308" s="297">
        <f t="shared" ca="1" si="476"/>
        <v>5224.5321579534557</v>
      </c>
      <c r="DH308" s="297">
        <f t="shared" ca="1" si="476"/>
        <v>5224.5321579534557</v>
      </c>
      <c r="DI308" s="297">
        <f t="shared" ca="1" si="476"/>
        <v>5224.5321579534557</v>
      </c>
      <c r="DJ308" s="297">
        <f t="shared" ca="1" si="476"/>
        <v>5224.5321579534557</v>
      </c>
      <c r="DK308" s="297">
        <f t="shared" ca="1" si="476"/>
        <v>5224.5321579534557</v>
      </c>
      <c r="DL308" s="297">
        <f t="shared" ca="1" si="476"/>
        <v>5224.5321579534557</v>
      </c>
      <c r="DM308" s="297">
        <f t="shared" ca="1" si="476"/>
        <v>5224.5321579534557</v>
      </c>
      <c r="DN308" s="297">
        <f t="shared" ca="1" si="476"/>
        <v>5224.5321579534557</v>
      </c>
      <c r="DO308" s="297">
        <f t="shared" ca="1" si="476"/>
        <v>5224.5321579534557</v>
      </c>
      <c r="DP308" s="297">
        <f t="shared" ca="1" si="476"/>
        <v>5224.5321579534557</v>
      </c>
      <c r="DQ308" s="297">
        <f t="shared" ca="1" si="476"/>
        <v>5224.5321579534557</v>
      </c>
      <c r="DR308" s="297">
        <f t="shared" ca="1" si="476"/>
        <v>5224.5321579534557</v>
      </c>
      <c r="DS308" s="297">
        <f t="shared" ca="1" si="476"/>
        <v>5224.5321579534557</v>
      </c>
      <c r="DT308" s="297">
        <f t="shared" ca="1" si="476"/>
        <v>5224.5321579534557</v>
      </c>
      <c r="DU308" s="297">
        <f t="shared" ca="1" si="476"/>
        <v>5224.5321579534557</v>
      </c>
      <c r="DV308" s="297">
        <f t="shared" ca="1" si="476"/>
        <v>5224.5321579534557</v>
      </c>
      <c r="DW308" s="297">
        <f t="shared" ca="1" si="476"/>
        <v>5224.5321579534557</v>
      </c>
      <c r="DX308" s="297">
        <f t="shared" ca="1" si="476"/>
        <v>5224.5321579534557</v>
      </c>
      <c r="DY308" s="297">
        <f t="shared" ca="1" si="476"/>
        <v>5224.5321579534557</v>
      </c>
      <c r="DZ308" s="297">
        <f t="shared" ca="1" si="476"/>
        <v>5224.5321579534557</v>
      </c>
    </row>
    <row r="309" spans="1:130" ht="13">
      <c r="A309" s="151"/>
      <c r="B309" s="33"/>
      <c r="C309" s="84"/>
      <c r="E309" s="296"/>
      <c r="F309" s="88"/>
      <c r="G309" s="35"/>
      <c r="H309" s="36"/>
      <c r="I309" s="16"/>
      <c r="J309" s="297"/>
      <c r="K309" s="297"/>
      <c r="L309" s="297"/>
      <c r="M309" s="297"/>
      <c r="N309" s="297"/>
      <c r="O309" s="297"/>
      <c r="P309" s="297"/>
      <c r="Q309" s="297"/>
      <c r="R309" s="297"/>
      <c r="S309" s="297"/>
      <c r="T309" s="297"/>
      <c r="U309" s="297"/>
      <c r="V309" s="297"/>
      <c r="W309" s="297"/>
      <c r="X309" s="297"/>
      <c r="Y309" s="297"/>
      <c r="Z309" s="297"/>
      <c r="AA309" s="297"/>
      <c r="AB309" s="297"/>
      <c r="AC309" s="297"/>
      <c r="AD309" s="297"/>
      <c r="AE309" s="297"/>
      <c r="AF309" s="297"/>
      <c r="AG309" s="297"/>
      <c r="AH309" s="297"/>
      <c r="AI309" s="297"/>
      <c r="AJ309" s="297"/>
      <c r="AK309" s="297"/>
      <c r="AL309" s="297"/>
      <c r="AM309" s="297"/>
      <c r="AN309" s="297"/>
      <c r="AO309" s="297"/>
      <c r="AP309" s="297"/>
      <c r="AQ309" s="297"/>
      <c r="AR309" s="297"/>
      <c r="AS309" s="297"/>
      <c r="AT309" s="297"/>
      <c r="AU309" s="297"/>
      <c r="AV309" s="297"/>
      <c r="AW309" s="297"/>
      <c r="AX309" s="297"/>
      <c r="AY309" s="297"/>
      <c r="AZ309" s="297"/>
      <c r="BA309" s="297"/>
      <c r="BB309" s="297"/>
      <c r="BC309" s="297"/>
      <c r="BD309" s="297"/>
      <c r="BE309" s="297"/>
      <c r="BF309" s="297"/>
      <c r="BG309" s="297"/>
      <c r="BH309" s="297"/>
      <c r="BI309" s="297"/>
      <c r="BJ309" s="297"/>
      <c r="BK309" s="297"/>
      <c r="BL309" s="297"/>
      <c r="BM309" s="297"/>
      <c r="BN309" s="297"/>
      <c r="BO309" s="297"/>
      <c r="BP309" s="297"/>
      <c r="BQ309" s="297"/>
      <c r="BR309" s="297"/>
      <c r="BS309" s="297"/>
      <c r="BT309" s="297"/>
      <c r="BU309" s="297"/>
      <c r="BV309" s="297"/>
      <c r="BW309" s="297"/>
      <c r="BX309" s="297"/>
      <c r="BY309" s="297"/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/>
      <c r="CO309" s="297"/>
      <c r="CP309" s="297"/>
      <c r="CQ309" s="297"/>
      <c r="CR309" s="297"/>
      <c r="CS309" s="297"/>
      <c r="CT309" s="297"/>
      <c r="CU309" s="297"/>
      <c r="CV309" s="297"/>
      <c r="CW309" s="297"/>
      <c r="CX309" s="297"/>
      <c r="CY309" s="297"/>
      <c r="CZ309" s="297"/>
      <c r="DA309" s="297"/>
      <c r="DB309" s="297"/>
      <c r="DC309" s="297"/>
      <c r="DD309" s="297"/>
      <c r="DE309" s="297"/>
      <c r="DF309" s="297"/>
      <c r="DG309" s="297"/>
      <c r="DH309" s="297"/>
      <c r="DI309" s="297"/>
      <c r="DJ309" s="297"/>
      <c r="DK309" s="297"/>
      <c r="DL309" s="297"/>
      <c r="DM309" s="297"/>
      <c r="DN309" s="297"/>
      <c r="DO309" s="297"/>
      <c r="DP309" s="297"/>
      <c r="DQ309" s="297"/>
      <c r="DR309" s="297"/>
      <c r="DS309" s="297"/>
      <c r="DT309" s="297"/>
      <c r="DU309" s="297"/>
      <c r="DV309" s="297"/>
      <c r="DW309" s="297"/>
      <c r="DX309" s="297"/>
      <c r="DY309" s="297"/>
      <c r="DZ309" s="297"/>
    </row>
    <row r="310" spans="1:130" ht="13">
      <c r="A310" s="151"/>
      <c r="B310" s="33"/>
      <c r="C310" s="23" t="s">
        <v>160</v>
      </c>
      <c r="E310" s="41"/>
      <c r="F310" s="87"/>
      <c r="G310" s="35" t="s">
        <v>131</v>
      </c>
      <c r="H310" s="36">
        <f ca="1">SUM(J310:DZ310)</f>
        <v>6723972.8872861098</v>
      </c>
      <c r="I310" s="16"/>
      <c r="J310" s="298">
        <f t="shared" ref="J310:AO310" ca="1" si="478">SUM(J301:J308)</f>
        <v>0</v>
      </c>
      <c r="K310" s="298">
        <f t="shared" ca="1" si="478"/>
        <v>0</v>
      </c>
      <c r="L310" s="298">
        <f t="shared" ca="1" si="478"/>
        <v>0</v>
      </c>
      <c r="M310" s="298">
        <f t="shared" ca="1" si="478"/>
        <v>0</v>
      </c>
      <c r="N310" s="298">
        <f t="shared" ca="1" si="478"/>
        <v>57469.853737488011</v>
      </c>
      <c r="O310" s="298">
        <f t="shared" ca="1" si="478"/>
        <v>57469.853737488011</v>
      </c>
      <c r="P310" s="298">
        <f t="shared" ca="1" si="478"/>
        <v>57469.853737488011</v>
      </c>
      <c r="Q310" s="298">
        <f t="shared" ca="1" si="478"/>
        <v>57469.853737488011</v>
      </c>
      <c r="R310" s="298">
        <f t="shared" ca="1" si="478"/>
        <v>57469.853737488011</v>
      </c>
      <c r="S310" s="298">
        <f t="shared" ca="1" si="478"/>
        <v>57469.853737488011</v>
      </c>
      <c r="T310" s="298">
        <f t="shared" ca="1" si="478"/>
        <v>57469.853737488011</v>
      </c>
      <c r="U310" s="298">
        <f t="shared" ca="1" si="478"/>
        <v>57469.853737488011</v>
      </c>
      <c r="V310" s="298">
        <f t="shared" ca="1" si="478"/>
        <v>57469.853737488011</v>
      </c>
      <c r="W310" s="298">
        <f t="shared" ca="1" si="478"/>
        <v>57469.853737488011</v>
      </c>
      <c r="X310" s="298">
        <f t="shared" ca="1" si="478"/>
        <v>57469.853737488011</v>
      </c>
      <c r="Y310" s="298">
        <f t="shared" ca="1" si="478"/>
        <v>57469.853737488011</v>
      </c>
      <c r="Z310" s="298">
        <f t="shared" ca="1" si="478"/>
        <v>57469.853737488011</v>
      </c>
      <c r="AA310" s="298">
        <f t="shared" ca="1" si="478"/>
        <v>57469.853737488011</v>
      </c>
      <c r="AB310" s="298">
        <f t="shared" ca="1" si="478"/>
        <v>57469.853737488011</v>
      </c>
      <c r="AC310" s="298">
        <f t="shared" ca="1" si="478"/>
        <v>57469.853737488011</v>
      </c>
      <c r="AD310" s="298">
        <f t="shared" ca="1" si="478"/>
        <v>57469.853737488011</v>
      </c>
      <c r="AE310" s="298">
        <f t="shared" ca="1" si="478"/>
        <v>57469.853737488011</v>
      </c>
      <c r="AF310" s="298">
        <f t="shared" ca="1" si="478"/>
        <v>57469.853737488011</v>
      </c>
      <c r="AG310" s="298">
        <f t="shared" ca="1" si="478"/>
        <v>57469.853737488011</v>
      </c>
      <c r="AH310" s="298">
        <f t="shared" ca="1" si="478"/>
        <v>57469.853737488011</v>
      </c>
      <c r="AI310" s="298">
        <f t="shared" ca="1" si="478"/>
        <v>57469.853737488011</v>
      </c>
      <c r="AJ310" s="298">
        <f t="shared" ca="1" si="478"/>
        <v>57469.853737488011</v>
      </c>
      <c r="AK310" s="298">
        <f t="shared" ca="1" si="478"/>
        <v>57469.853737488011</v>
      </c>
      <c r="AL310" s="298">
        <f t="shared" ca="1" si="478"/>
        <v>57469.853737488011</v>
      </c>
      <c r="AM310" s="298">
        <f t="shared" ca="1" si="478"/>
        <v>57469.853737488011</v>
      </c>
      <c r="AN310" s="298">
        <f t="shared" ca="1" si="478"/>
        <v>57469.853737488011</v>
      </c>
      <c r="AO310" s="298">
        <f t="shared" ca="1" si="478"/>
        <v>57469.853737488011</v>
      </c>
      <c r="AP310" s="298">
        <f t="shared" ref="AP310:BU310" ca="1" si="479">SUM(AP301:AP308)</f>
        <v>57469.853737488011</v>
      </c>
      <c r="AQ310" s="298">
        <f t="shared" ca="1" si="479"/>
        <v>57469.853737488011</v>
      </c>
      <c r="AR310" s="298">
        <f t="shared" ca="1" si="479"/>
        <v>57469.853737488011</v>
      </c>
      <c r="AS310" s="298">
        <f t="shared" ca="1" si="479"/>
        <v>57469.853737488011</v>
      </c>
      <c r="AT310" s="298">
        <f t="shared" ca="1" si="479"/>
        <v>57469.853737488011</v>
      </c>
      <c r="AU310" s="298">
        <f t="shared" ca="1" si="479"/>
        <v>57469.853737488011</v>
      </c>
      <c r="AV310" s="298">
        <f t="shared" ca="1" si="479"/>
        <v>57469.853737488011</v>
      </c>
      <c r="AW310" s="298">
        <f t="shared" ca="1" si="479"/>
        <v>57469.853737488011</v>
      </c>
      <c r="AX310" s="298">
        <f t="shared" ca="1" si="479"/>
        <v>57469.853737488011</v>
      </c>
      <c r="AY310" s="298">
        <f t="shared" ca="1" si="479"/>
        <v>57469.853737488011</v>
      </c>
      <c r="AZ310" s="298">
        <f t="shared" ca="1" si="479"/>
        <v>57469.853737488011</v>
      </c>
      <c r="BA310" s="298">
        <f t="shared" ca="1" si="479"/>
        <v>57469.853737488011</v>
      </c>
      <c r="BB310" s="298">
        <f t="shared" ca="1" si="479"/>
        <v>57469.853737488011</v>
      </c>
      <c r="BC310" s="298">
        <f t="shared" ca="1" si="479"/>
        <v>57469.853737488011</v>
      </c>
      <c r="BD310" s="298">
        <f t="shared" ca="1" si="479"/>
        <v>57469.853737488011</v>
      </c>
      <c r="BE310" s="298">
        <f t="shared" ca="1" si="479"/>
        <v>57469.853737488011</v>
      </c>
      <c r="BF310" s="298">
        <f t="shared" ca="1" si="479"/>
        <v>57469.853737488011</v>
      </c>
      <c r="BG310" s="298">
        <f t="shared" ca="1" si="479"/>
        <v>57469.853737488011</v>
      </c>
      <c r="BH310" s="298">
        <f t="shared" ca="1" si="479"/>
        <v>57469.853737488011</v>
      </c>
      <c r="BI310" s="298">
        <f t="shared" ca="1" si="479"/>
        <v>57469.853737488011</v>
      </c>
      <c r="BJ310" s="298">
        <f t="shared" ca="1" si="479"/>
        <v>57469.853737488011</v>
      </c>
      <c r="BK310" s="298">
        <f t="shared" ca="1" si="479"/>
        <v>57469.853737488011</v>
      </c>
      <c r="BL310" s="298">
        <f t="shared" ca="1" si="479"/>
        <v>57469.853737488011</v>
      </c>
      <c r="BM310" s="298">
        <f t="shared" ca="1" si="479"/>
        <v>57469.853737488011</v>
      </c>
      <c r="BN310" s="298">
        <f t="shared" ca="1" si="479"/>
        <v>57469.853737488011</v>
      </c>
      <c r="BO310" s="298">
        <f t="shared" ca="1" si="479"/>
        <v>57469.853737488011</v>
      </c>
      <c r="BP310" s="298">
        <f t="shared" ca="1" si="479"/>
        <v>57469.853737488011</v>
      </c>
      <c r="BQ310" s="298">
        <f t="shared" ca="1" si="479"/>
        <v>57469.853737488011</v>
      </c>
      <c r="BR310" s="298">
        <f t="shared" ca="1" si="479"/>
        <v>57469.853737488011</v>
      </c>
      <c r="BS310" s="298">
        <f t="shared" ca="1" si="479"/>
        <v>57469.853737488011</v>
      </c>
      <c r="BT310" s="298">
        <f t="shared" ca="1" si="479"/>
        <v>57469.853737488011</v>
      </c>
      <c r="BU310" s="298">
        <f t="shared" ca="1" si="479"/>
        <v>57469.853737488011</v>
      </c>
      <c r="BV310" s="298">
        <f t="shared" ref="BV310:DA310" ca="1" si="480">SUM(BV301:BV308)</f>
        <v>57469.853737488011</v>
      </c>
      <c r="BW310" s="298">
        <f t="shared" ca="1" si="480"/>
        <v>57469.853737488011</v>
      </c>
      <c r="BX310" s="298">
        <f t="shared" ca="1" si="480"/>
        <v>57469.853737488011</v>
      </c>
      <c r="BY310" s="298">
        <f t="shared" ca="1" si="480"/>
        <v>57469.853737488011</v>
      </c>
      <c r="BZ310" s="298">
        <f t="shared" ca="1" si="480"/>
        <v>57469.853737488011</v>
      </c>
      <c r="CA310" s="298">
        <f t="shared" ca="1" si="480"/>
        <v>57469.853737488011</v>
      </c>
      <c r="CB310" s="298">
        <f t="shared" ca="1" si="480"/>
        <v>57469.853737488011</v>
      </c>
      <c r="CC310" s="298">
        <f t="shared" ca="1" si="480"/>
        <v>57469.853737488011</v>
      </c>
      <c r="CD310" s="298">
        <f t="shared" ca="1" si="480"/>
        <v>57469.853737488011</v>
      </c>
      <c r="CE310" s="298">
        <f t="shared" ca="1" si="480"/>
        <v>57469.853737488011</v>
      </c>
      <c r="CF310" s="298">
        <f t="shared" ca="1" si="480"/>
        <v>57469.853737488011</v>
      </c>
      <c r="CG310" s="298">
        <f t="shared" ca="1" si="480"/>
        <v>57469.853737488011</v>
      </c>
      <c r="CH310" s="298">
        <f t="shared" ca="1" si="480"/>
        <v>57469.853737488011</v>
      </c>
      <c r="CI310" s="298">
        <f t="shared" ca="1" si="480"/>
        <v>57469.853737488011</v>
      </c>
      <c r="CJ310" s="298">
        <f t="shared" ca="1" si="480"/>
        <v>57469.853737488011</v>
      </c>
      <c r="CK310" s="298">
        <f t="shared" ca="1" si="480"/>
        <v>57469.853737488011</v>
      </c>
      <c r="CL310" s="298">
        <f t="shared" ca="1" si="480"/>
        <v>57469.853737488011</v>
      </c>
      <c r="CM310" s="298">
        <f t="shared" ca="1" si="480"/>
        <v>57469.853737488011</v>
      </c>
      <c r="CN310" s="298">
        <f t="shared" ca="1" si="480"/>
        <v>57469.853737488011</v>
      </c>
      <c r="CO310" s="298">
        <f t="shared" ca="1" si="480"/>
        <v>57469.853737488011</v>
      </c>
      <c r="CP310" s="298">
        <f t="shared" ca="1" si="480"/>
        <v>57469.853737488011</v>
      </c>
      <c r="CQ310" s="298">
        <f t="shared" ca="1" si="480"/>
        <v>57469.853737488011</v>
      </c>
      <c r="CR310" s="298">
        <f t="shared" ca="1" si="480"/>
        <v>57469.853737488011</v>
      </c>
      <c r="CS310" s="298">
        <f t="shared" ca="1" si="480"/>
        <v>57469.853737488011</v>
      </c>
      <c r="CT310" s="298">
        <f t="shared" ca="1" si="480"/>
        <v>57469.853737488011</v>
      </c>
      <c r="CU310" s="298">
        <f t="shared" ca="1" si="480"/>
        <v>57469.853737488011</v>
      </c>
      <c r="CV310" s="298">
        <f t="shared" ca="1" si="480"/>
        <v>57469.853737488011</v>
      </c>
      <c r="CW310" s="298">
        <f t="shared" ca="1" si="480"/>
        <v>57469.853737488011</v>
      </c>
      <c r="CX310" s="298">
        <f t="shared" ca="1" si="480"/>
        <v>57469.853737488011</v>
      </c>
      <c r="CY310" s="298">
        <f t="shared" ca="1" si="480"/>
        <v>57469.853737488011</v>
      </c>
      <c r="CZ310" s="298">
        <f t="shared" ca="1" si="480"/>
        <v>57469.853737488011</v>
      </c>
      <c r="DA310" s="298">
        <f t="shared" ca="1" si="480"/>
        <v>57469.853737488011</v>
      </c>
      <c r="DB310" s="298">
        <f t="shared" ref="DB310:DZ310" ca="1" si="481">SUM(DB301:DB308)</f>
        <v>57469.853737488011</v>
      </c>
      <c r="DC310" s="298">
        <f t="shared" ca="1" si="481"/>
        <v>57469.853737488011</v>
      </c>
      <c r="DD310" s="298">
        <f t="shared" ca="1" si="481"/>
        <v>57469.853737488011</v>
      </c>
      <c r="DE310" s="298">
        <f t="shared" ca="1" si="481"/>
        <v>57469.853737488011</v>
      </c>
      <c r="DF310" s="298">
        <f t="shared" ca="1" si="481"/>
        <v>57469.853737488011</v>
      </c>
      <c r="DG310" s="298">
        <f t="shared" ca="1" si="481"/>
        <v>57469.853737488011</v>
      </c>
      <c r="DH310" s="298">
        <f t="shared" ca="1" si="481"/>
        <v>57469.853737488011</v>
      </c>
      <c r="DI310" s="298">
        <f t="shared" ca="1" si="481"/>
        <v>57469.853737488011</v>
      </c>
      <c r="DJ310" s="298">
        <f t="shared" ca="1" si="481"/>
        <v>57469.853737488011</v>
      </c>
      <c r="DK310" s="298">
        <f t="shared" ca="1" si="481"/>
        <v>57469.853737488011</v>
      </c>
      <c r="DL310" s="298">
        <f t="shared" ca="1" si="481"/>
        <v>57469.853737488011</v>
      </c>
      <c r="DM310" s="298">
        <f t="shared" ca="1" si="481"/>
        <v>57469.853737488011</v>
      </c>
      <c r="DN310" s="298">
        <f t="shared" ca="1" si="481"/>
        <v>57469.853737488011</v>
      </c>
      <c r="DO310" s="298">
        <f t="shared" ca="1" si="481"/>
        <v>57469.853737488011</v>
      </c>
      <c r="DP310" s="298">
        <f t="shared" ca="1" si="481"/>
        <v>57469.853737488011</v>
      </c>
      <c r="DQ310" s="298">
        <f t="shared" ca="1" si="481"/>
        <v>57469.853737488011</v>
      </c>
      <c r="DR310" s="298">
        <f t="shared" ca="1" si="481"/>
        <v>57469.853737488011</v>
      </c>
      <c r="DS310" s="298">
        <f t="shared" ca="1" si="481"/>
        <v>57469.853737488011</v>
      </c>
      <c r="DT310" s="298">
        <f t="shared" ca="1" si="481"/>
        <v>57469.853737488011</v>
      </c>
      <c r="DU310" s="298">
        <f t="shared" ca="1" si="481"/>
        <v>57469.853737488011</v>
      </c>
      <c r="DV310" s="298">
        <f t="shared" ca="1" si="481"/>
        <v>57469.853737488011</v>
      </c>
      <c r="DW310" s="298">
        <f t="shared" ca="1" si="481"/>
        <v>57469.853737488011</v>
      </c>
      <c r="DX310" s="298">
        <f t="shared" ca="1" si="481"/>
        <v>57469.853737488011</v>
      </c>
      <c r="DY310" s="298">
        <f t="shared" ca="1" si="481"/>
        <v>57469.853737488011</v>
      </c>
      <c r="DZ310" s="298">
        <f t="shared" ca="1" si="481"/>
        <v>57469.853737488011</v>
      </c>
    </row>
    <row r="311" spans="1:130" ht="13">
      <c r="A311" s="151"/>
      <c r="B311" s="33"/>
      <c r="C311" s="23"/>
      <c r="E311" s="41"/>
      <c r="F311" s="87"/>
      <c r="G311" s="35"/>
      <c r="H311" s="36"/>
      <c r="I311" s="16"/>
      <c r="J311" s="297"/>
      <c r="K311" s="297"/>
      <c r="L311" s="297"/>
      <c r="M311" s="297"/>
      <c r="N311" s="297"/>
      <c r="O311" s="297"/>
      <c r="P311" s="297"/>
      <c r="Q311" s="297"/>
      <c r="R311" s="297"/>
      <c r="S311" s="297"/>
      <c r="T311" s="297"/>
      <c r="U311" s="297"/>
      <c r="V311" s="297"/>
      <c r="W311" s="297"/>
      <c r="X311" s="297"/>
      <c r="Y311" s="297"/>
      <c r="Z311" s="297"/>
      <c r="AA311" s="297"/>
      <c r="AB311" s="297"/>
      <c r="AC311" s="297"/>
      <c r="AD311" s="297"/>
      <c r="AE311" s="297"/>
      <c r="AF311" s="297"/>
      <c r="AG311" s="297"/>
      <c r="AH311" s="297"/>
      <c r="AI311" s="297"/>
      <c r="AJ311" s="297"/>
      <c r="AK311" s="297"/>
      <c r="AL311" s="297"/>
      <c r="AM311" s="297"/>
      <c r="AN311" s="297"/>
      <c r="AO311" s="297"/>
      <c r="AP311" s="297"/>
      <c r="AQ311" s="297"/>
      <c r="AR311" s="297"/>
      <c r="AS311" s="297"/>
      <c r="AT311" s="297"/>
      <c r="AU311" s="297"/>
      <c r="AV311" s="297"/>
      <c r="AW311" s="297"/>
      <c r="AX311" s="297"/>
      <c r="AY311" s="297"/>
      <c r="AZ311" s="297"/>
      <c r="BA311" s="297"/>
      <c r="BB311" s="297"/>
      <c r="BC311" s="297"/>
      <c r="BD311" s="297"/>
      <c r="BE311" s="297"/>
      <c r="BF311" s="297"/>
      <c r="BG311" s="297"/>
      <c r="BH311" s="297"/>
      <c r="BI311" s="297"/>
      <c r="BJ311" s="297"/>
      <c r="BK311" s="297"/>
      <c r="BL311" s="297"/>
      <c r="BM311" s="297"/>
      <c r="BN311" s="297"/>
      <c r="BO311" s="297"/>
      <c r="BP311" s="297"/>
      <c r="BQ311" s="297"/>
      <c r="BR311" s="297"/>
      <c r="BS311" s="297"/>
      <c r="BT311" s="297"/>
      <c r="BU311" s="297"/>
      <c r="BV311" s="297"/>
      <c r="BW311" s="297"/>
      <c r="BX311" s="297"/>
      <c r="BY311" s="297"/>
      <c r="BZ311" s="297"/>
      <c r="CA311" s="297"/>
      <c r="CB311" s="297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7"/>
      <c r="CM311" s="297"/>
      <c r="CN311" s="297"/>
      <c r="CO311" s="297"/>
      <c r="CP311" s="297"/>
      <c r="CQ311" s="297"/>
      <c r="CR311" s="297"/>
      <c r="CS311" s="297"/>
      <c r="CT311" s="297"/>
      <c r="CU311" s="297"/>
      <c r="CV311" s="297"/>
      <c r="CW311" s="297"/>
      <c r="CX311" s="297"/>
      <c r="CY311" s="297"/>
      <c r="CZ311" s="297"/>
      <c r="DA311" s="297"/>
      <c r="DB311" s="297"/>
      <c r="DC311" s="297"/>
      <c r="DD311" s="297"/>
      <c r="DE311" s="297"/>
      <c r="DF311" s="297"/>
      <c r="DG311" s="297"/>
      <c r="DH311" s="297"/>
      <c r="DI311" s="297"/>
      <c r="DJ311" s="297"/>
      <c r="DK311" s="297"/>
      <c r="DL311" s="297"/>
      <c r="DM311" s="297"/>
      <c r="DN311" s="297"/>
      <c r="DO311" s="297"/>
      <c r="DP311" s="297"/>
      <c r="DQ311" s="297"/>
      <c r="DR311" s="297"/>
      <c r="DS311" s="297"/>
      <c r="DT311" s="297"/>
      <c r="DU311" s="297"/>
      <c r="DV311" s="297"/>
      <c r="DW311" s="297"/>
      <c r="DX311" s="297"/>
      <c r="DY311" s="297"/>
      <c r="DZ311" s="297"/>
    </row>
    <row r="312" spans="1:130" ht="13">
      <c r="A312" s="151"/>
      <c r="B312" s="33"/>
      <c r="C312" s="37"/>
      <c r="E312" s="296"/>
      <c r="F312" s="87"/>
      <c r="G312" s="35"/>
      <c r="H312" s="36"/>
      <c r="I312" s="16"/>
      <c r="J312" s="296"/>
      <c r="K312" s="296"/>
      <c r="L312" s="296"/>
      <c r="M312" s="296"/>
      <c r="N312" s="296"/>
      <c r="O312" s="296"/>
      <c r="P312" s="296"/>
      <c r="Q312" s="296"/>
      <c r="R312" s="296"/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96"/>
      <c r="AE312" s="296"/>
      <c r="AF312" s="296"/>
      <c r="AG312" s="296"/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96"/>
      <c r="AT312" s="296"/>
      <c r="AU312" s="296"/>
      <c r="AV312" s="296"/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96"/>
      <c r="BI312" s="296"/>
      <c r="BJ312" s="296"/>
      <c r="BK312" s="296"/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  <c r="BW312" s="296"/>
      <c r="BX312" s="296"/>
      <c r="BY312" s="296"/>
      <c r="BZ312" s="296"/>
      <c r="CA312" s="296"/>
      <c r="CB312" s="296"/>
      <c r="CC312" s="296"/>
      <c r="CD312" s="296"/>
      <c r="CE312" s="296"/>
      <c r="CF312" s="296"/>
      <c r="CG312" s="296"/>
      <c r="CH312" s="296"/>
      <c r="CI312" s="296"/>
      <c r="CJ312" s="296"/>
      <c r="CK312" s="296"/>
      <c r="CL312" s="296"/>
      <c r="CM312" s="296"/>
      <c r="CN312" s="296"/>
      <c r="CO312" s="296"/>
      <c r="CP312" s="296"/>
      <c r="CQ312" s="296"/>
      <c r="CR312" s="296"/>
      <c r="CS312" s="296"/>
      <c r="CT312" s="296"/>
      <c r="CU312" s="296"/>
      <c r="CV312" s="296"/>
      <c r="CW312" s="296"/>
      <c r="CX312" s="296"/>
      <c r="CY312" s="296"/>
      <c r="CZ312" s="296"/>
      <c r="DA312" s="296"/>
      <c r="DB312" s="296"/>
      <c r="DC312" s="296"/>
      <c r="DD312" s="296"/>
      <c r="DE312" s="296"/>
      <c r="DF312" s="296"/>
      <c r="DG312" s="296"/>
      <c r="DH312" s="296"/>
      <c r="DI312" s="296"/>
      <c r="DJ312" s="296"/>
      <c r="DK312" s="296"/>
      <c r="DL312" s="296"/>
      <c r="DM312" s="296"/>
      <c r="DN312" s="296"/>
      <c r="DO312" s="296"/>
      <c r="DP312" s="296"/>
      <c r="DQ312" s="296"/>
      <c r="DR312" s="296"/>
      <c r="DS312" s="296"/>
      <c r="DT312" s="296"/>
      <c r="DU312" s="296"/>
      <c r="DV312" s="296"/>
      <c r="DW312" s="296"/>
      <c r="DX312" s="296"/>
      <c r="DY312" s="296"/>
      <c r="DZ312" s="296"/>
    </row>
    <row r="313" spans="1:130" ht="13">
      <c r="A313" s="151"/>
      <c r="B313" s="33"/>
      <c r="C313" s="14" t="s">
        <v>161</v>
      </c>
      <c r="E313" s="296"/>
      <c r="F313" s="87"/>
      <c r="G313" s="35"/>
      <c r="H313" s="36"/>
      <c r="I313" s="16"/>
      <c r="J313" s="296"/>
      <c r="K313" s="296"/>
      <c r="L313" s="296"/>
      <c r="M313" s="296"/>
      <c r="N313" s="296"/>
      <c r="O313" s="296"/>
      <c r="P313" s="296"/>
      <c r="Q313" s="296"/>
      <c r="R313" s="296"/>
      <c r="S313" s="296"/>
      <c r="T313" s="296"/>
      <c r="U313" s="296"/>
      <c r="V313" s="296"/>
      <c r="W313" s="296"/>
      <c r="X313" s="296"/>
      <c r="Y313" s="296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6"/>
      <c r="BO313" s="296"/>
      <c r="BP313" s="296"/>
      <c r="BQ313" s="296"/>
      <c r="BR313" s="296"/>
      <c r="BS313" s="296"/>
      <c r="BT313" s="296"/>
      <c r="BU313" s="296"/>
      <c r="BV313" s="296"/>
      <c r="BW313" s="296"/>
      <c r="BX313" s="296"/>
      <c r="BY313" s="296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/>
      <c r="CO313" s="296"/>
      <c r="CP313" s="296"/>
      <c r="CQ313" s="296"/>
      <c r="CR313" s="296"/>
      <c r="CS313" s="296"/>
      <c r="CT313" s="296"/>
      <c r="CU313" s="296"/>
      <c r="CV313" s="296"/>
      <c r="CW313" s="296"/>
      <c r="CX313" s="296"/>
      <c r="CY313" s="296"/>
      <c r="CZ313" s="296"/>
      <c r="DA313" s="296"/>
      <c r="DB313" s="296"/>
      <c r="DC313" s="296"/>
      <c r="DD313" s="296"/>
      <c r="DE313" s="296"/>
      <c r="DF313" s="296"/>
      <c r="DG313" s="296"/>
      <c r="DH313" s="296"/>
      <c r="DI313" s="296"/>
      <c r="DJ313" s="296"/>
      <c r="DK313" s="296"/>
      <c r="DL313" s="296"/>
      <c r="DM313" s="296"/>
      <c r="DN313" s="296"/>
      <c r="DO313" s="296"/>
      <c r="DP313" s="296"/>
      <c r="DQ313" s="296"/>
      <c r="DR313" s="296"/>
      <c r="DS313" s="296"/>
      <c r="DT313" s="296"/>
      <c r="DU313" s="296"/>
      <c r="DV313" s="296"/>
      <c r="DW313" s="296"/>
      <c r="DX313" s="296"/>
      <c r="DY313" s="296"/>
      <c r="DZ313" s="296"/>
    </row>
    <row r="314" spans="1:130" ht="13">
      <c r="A314" s="151"/>
      <c r="B314" s="33"/>
      <c r="C314" s="37"/>
      <c r="E314" s="296"/>
      <c r="F314" s="87"/>
      <c r="G314" s="35"/>
      <c r="H314" s="36"/>
      <c r="I314" s="16"/>
      <c r="J314" s="296"/>
      <c r="K314" s="296"/>
      <c r="L314" s="296"/>
      <c r="M314" s="296"/>
      <c r="N314" s="296"/>
      <c r="O314" s="296"/>
      <c r="P314" s="296"/>
      <c r="Q314" s="296"/>
      <c r="R314" s="296"/>
      <c r="S314" s="296"/>
      <c r="T314" s="296"/>
      <c r="U314" s="296"/>
      <c r="V314" s="296"/>
      <c r="W314" s="296"/>
      <c r="X314" s="296"/>
      <c r="Y314" s="296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6"/>
      <c r="BO314" s="296"/>
      <c r="BP314" s="299"/>
      <c r="BQ314" s="299"/>
      <c r="BR314" s="299"/>
      <c r="BS314" s="299"/>
      <c r="BT314" s="299"/>
      <c r="BU314" s="299"/>
      <c r="BV314" s="299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299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299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  <c r="DF314" s="299"/>
      <c r="DG314" s="299"/>
      <c r="DH314" s="299"/>
      <c r="DI314" s="299"/>
      <c r="DJ314" s="299"/>
      <c r="DK314" s="299"/>
      <c r="DL314" s="299"/>
      <c r="DM314" s="299"/>
      <c r="DN314" s="299"/>
      <c r="DO314" s="299"/>
      <c r="DP314" s="299"/>
      <c r="DQ314" s="299"/>
      <c r="DR314" s="299"/>
      <c r="DS314" s="299"/>
      <c r="DT314" s="299"/>
      <c r="DU314" s="299"/>
      <c r="DV314" s="299"/>
      <c r="DW314" s="299"/>
      <c r="DX314" s="299"/>
      <c r="DY314" s="299"/>
      <c r="DZ314" s="299"/>
    </row>
    <row r="315" spans="1:130" ht="13">
      <c r="A315" s="151"/>
      <c r="B315" s="33"/>
      <c r="C315" s="37" t="s">
        <v>293</v>
      </c>
      <c r="E315" s="296"/>
      <c r="F315" s="86">
        <f>IF(F288=0,0,Inputs!I226)</f>
        <v>0</v>
      </c>
      <c r="G315" s="35" t="s">
        <v>36</v>
      </c>
      <c r="H315" s="36">
        <f>SUM(J315:DZ315)</f>
        <v>0</v>
      </c>
      <c r="I315" s="16"/>
      <c r="J315" s="297">
        <f t="shared" ref="J315:AO315" si="482">$F315*J285*J$24*$F$288</f>
        <v>0</v>
      </c>
      <c r="K315" s="297">
        <f t="shared" si="482"/>
        <v>0</v>
      </c>
      <c r="L315" s="297">
        <f t="shared" si="482"/>
        <v>0</v>
      </c>
      <c r="M315" s="297">
        <f t="shared" si="482"/>
        <v>0</v>
      </c>
      <c r="N315" s="297">
        <f t="shared" si="482"/>
        <v>0</v>
      </c>
      <c r="O315" s="297">
        <f t="shared" si="482"/>
        <v>0</v>
      </c>
      <c r="P315" s="297">
        <f t="shared" si="482"/>
        <v>0</v>
      </c>
      <c r="Q315" s="297">
        <f t="shared" si="482"/>
        <v>0</v>
      </c>
      <c r="R315" s="297">
        <f t="shared" si="482"/>
        <v>0</v>
      </c>
      <c r="S315" s="297">
        <f t="shared" si="482"/>
        <v>0</v>
      </c>
      <c r="T315" s="297">
        <f t="shared" si="482"/>
        <v>0</v>
      </c>
      <c r="U315" s="297">
        <f t="shared" si="482"/>
        <v>0</v>
      </c>
      <c r="V315" s="297">
        <f t="shared" si="482"/>
        <v>0</v>
      </c>
      <c r="W315" s="297">
        <f t="shared" si="482"/>
        <v>0</v>
      </c>
      <c r="X315" s="297">
        <f t="shared" si="482"/>
        <v>0</v>
      </c>
      <c r="Y315" s="297">
        <f t="shared" si="482"/>
        <v>0</v>
      </c>
      <c r="Z315" s="297">
        <f t="shared" si="482"/>
        <v>0</v>
      </c>
      <c r="AA315" s="297">
        <f t="shared" si="482"/>
        <v>0</v>
      </c>
      <c r="AB315" s="297">
        <f t="shared" si="482"/>
        <v>0</v>
      </c>
      <c r="AC315" s="297">
        <f t="shared" si="482"/>
        <v>0</v>
      </c>
      <c r="AD315" s="297">
        <f t="shared" si="482"/>
        <v>0</v>
      </c>
      <c r="AE315" s="297">
        <f t="shared" si="482"/>
        <v>0</v>
      </c>
      <c r="AF315" s="297">
        <f t="shared" si="482"/>
        <v>0</v>
      </c>
      <c r="AG315" s="297">
        <f t="shared" si="482"/>
        <v>0</v>
      </c>
      <c r="AH315" s="297">
        <f t="shared" si="482"/>
        <v>0</v>
      </c>
      <c r="AI315" s="297">
        <f t="shared" si="482"/>
        <v>0</v>
      </c>
      <c r="AJ315" s="297">
        <f t="shared" si="482"/>
        <v>0</v>
      </c>
      <c r="AK315" s="297">
        <f t="shared" si="482"/>
        <v>0</v>
      </c>
      <c r="AL315" s="297">
        <f t="shared" si="482"/>
        <v>0</v>
      </c>
      <c r="AM315" s="297">
        <f t="shared" si="482"/>
        <v>0</v>
      </c>
      <c r="AN315" s="297">
        <f t="shared" si="482"/>
        <v>0</v>
      </c>
      <c r="AO315" s="297">
        <f t="shared" si="482"/>
        <v>0</v>
      </c>
      <c r="AP315" s="297">
        <f t="shared" ref="AP315:BU315" si="483">$F315*AP285*AP$24*$F$288</f>
        <v>0</v>
      </c>
      <c r="AQ315" s="297">
        <f t="shared" si="483"/>
        <v>0</v>
      </c>
      <c r="AR315" s="297">
        <f t="shared" si="483"/>
        <v>0</v>
      </c>
      <c r="AS315" s="297">
        <f t="shared" si="483"/>
        <v>0</v>
      </c>
      <c r="AT315" s="297">
        <f t="shared" si="483"/>
        <v>0</v>
      </c>
      <c r="AU315" s="297">
        <f t="shared" si="483"/>
        <v>0</v>
      </c>
      <c r="AV315" s="297">
        <f t="shared" si="483"/>
        <v>0</v>
      </c>
      <c r="AW315" s="297">
        <f t="shared" si="483"/>
        <v>0</v>
      </c>
      <c r="AX315" s="297">
        <f t="shared" si="483"/>
        <v>0</v>
      </c>
      <c r="AY315" s="297">
        <f t="shared" si="483"/>
        <v>0</v>
      </c>
      <c r="AZ315" s="297">
        <f t="shared" si="483"/>
        <v>0</v>
      </c>
      <c r="BA315" s="297">
        <f t="shared" si="483"/>
        <v>0</v>
      </c>
      <c r="BB315" s="297">
        <f t="shared" si="483"/>
        <v>0</v>
      </c>
      <c r="BC315" s="297">
        <f t="shared" si="483"/>
        <v>0</v>
      </c>
      <c r="BD315" s="297">
        <f t="shared" si="483"/>
        <v>0</v>
      </c>
      <c r="BE315" s="297">
        <f t="shared" si="483"/>
        <v>0</v>
      </c>
      <c r="BF315" s="297">
        <f t="shared" si="483"/>
        <v>0</v>
      </c>
      <c r="BG315" s="297">
        <f t="shared" si="483"/>
        <v>0</v>
      </c>
      <c r="BH315" s="297">
        <f t="shared" si="483"/>
        <v>0</v>
      </c>
      <c r="BI315" s="297">
        <f t="shared" si="483"/>
        <v>0</v>
      </c>
      <c r="BJ315" s="297">
        <f t="shared" si="483"/>
        <v>0</v>
      </c>
      <c r="BK315" s="297">
        <f t="shared" si="483"/>
        <v>0</v>
      </c>
      <c r="BL315" s="297">
        <f t="shared" si="483"/>
        <v>0</v>
      </c>
      <c r="BM315" s="297">
        <f t="shared" si="483"/>
        <v>0</v>
      </c>
      <c r="BN315" s="297">
        <f t="shared" si="483"/>
        <v>0</v>
      </c>
      <c r="BO315" s="297">
        <f t="shared" si="483"/>
        <v>0</v>
      </c>
      <c r="BP315" s="297">
        <f t="shared" si="483"/>
        <v>0</v>
      </c>
      <c r="BQ315" s="297">
        <f t="shared" si="483"/>
        <v>0</v>
      </c>
      <c r="BR315" s="297">
        <f t="shared" si="483"/>
        <v>0</v>
      </c>
      <c r="BS315" s="297">
        <f t="shared" si="483"/>
        <v>0</v>
      </c>
      <c r="BT315" s="297">
        <f t="shared" si="483"/>
        <v>0</v>
      </c>
      <c r="BU315" s="297">
        <f t="shared" si="483"/>
        <v>0</v>
      </c>
      <c r="BV315" s="297">
        <f t="shared" ref="BV315:DA315" si="484">$F315*BV285*BV$24*$F$288</f>
        <v>0</v>
      </c>
      <c r="BW315" s="297">
        <f t="shared" si="484"/>
        <v>0</v>
      </c>
      <c r="BX315" s="297">
        <f t="shared" si="484"/>
        <v>0</v>
      </c>
      <c r="BY315" s="297">
        <f t="shared" si="484"/>
        <v>0</v>
      </c>
      <c r="BZ315" s="297">
        <f t="shared" si="484"/>
        <v>0</v>
      </c>
      <c r="CA315" s="297">
        <f t="shared" si="484"/>
        <v>0</v>
      </c>
      <c r="CB315" s="297">
        <f t="shared" si="484"/>
        <v>0</v>
      </c>
      <c r="CC315" s="297">
        <f t="shared" si="484"/>
        <v>0</v>
      </c>
      <c r="CD315" s="297">
        <f t="shared" si="484"/>
        <v>0</v>
      </c>
      <c r="CE315" s="297">
        <f t="shared" si="484"/>
        <v>0</v>
      </c>
      <c r="CF315" s="297">
        <f t="shared" si="484"/>
        <v>0</v>
      </c>
      <c r="CG315" s="297">
        <f t="shared" si="484"/>
        <v>0</v>
      </c>
      <c r="CH315" s="297">
        <f t="shared" si="484"/>
        <v>0</v>
      </c>
      <c r="CI315" s="297">
        <f t="shared" si="484"/>
        <v>0</v>
      </c>
      <c r="CJ315" s="297">
        <f t="shared" si="484"/>
        <v>0</v>
      </c>
      <c r="CK315" s="297">
        <f t="shared" si="484"/>
        <v>0</v>
      </c>
      <c r="CL315" s="297">
        <f t="shared" si="484"/>
        <v>0</v>
      </c>
      <c r="CM315" s="297">
        <f t="shared" si="484"/>
        <v>0</v>
      </c>
      <c r="CN315" s="297">
        <f t="shared" si="484"/>
        <v>0</v>
      </c>
      <c r="CO315" s="297">
        <f t="shared" si="484"/>
        <v>0</v>
      </c>
      <c r="CP315" s="297">
        <f t="shared" si="484"/>
        <v>0</v>
      </c>
      <c r="CQ315" s="297">
        <f t="shared" si="484"/>
        <v>0</v>
      </c>
      <c r="CR315" s="297">
        <f t="shared" si="484"/>
        <v>0</v>
      </c>
      <c r="CS315" s="297">
        <f t="shared" si="484"/>
        <v>0</v>
      </c>
      <c r="CT315" s="297">
        <f t="shared" si="484"/>
        <v>0</v>
      </c>
      <c r="CU315" s="297">
        <f t="shared" si="484"/>
        <v>0</v>
      </c>
      <c r="CV315" s="297">
        <f t="shared" si="484"/>
        <v>0</v>
      </c>
      <c r="CW315" s="297">
        <f t="shared" si="484"/>
        <v>0</v>
      </c>
      <c r="CX315" s="297">
        <f t="shared" si="484"/>
        <v>0</v>
      </c>
      <c r="CY315" s="297">
        <f t="shared" si="484"/>
        <v>0</v>
      </c>
      <c r="CZ315" s="297">
        <f t="shared" si="484"/>
        <v>0</v>
      </c>
      <c r="DA315" s="297">
        <f t="shared" si="484"/>
        <v>0</v>
      </c>
      <c r="DB315" s="297">
        <f t="shared" ref="DB315:DZ315" si="485">$F315*DB285*DB$24*$F$288</f>
        <v>0</v>
      </c>
      <c r="DC315" s="297">
        <f t="shared" si="485"/>
        <v>0</v>
      </c>
      <c r="DD315" s="297">
        <f t="shared" si="485"/>
        <v>0</v>
      </c>
      <c r="DE315" s="297">
        <f t="shared" si="485"/>
        <v>0</v>
      </c>
      <c r="DF315" s="297">
        <f t="shared" si="485"/>
        <v>0</v>
      </c>
      <c r="DG315" s="297">
        <f t="shared" si="485"/>
        <v>0</v>
      </c>
      <c r="DH315" s="297">
        <f t="shared" si="485"/>
        <v>0</v>
      </c>
      <c r="DI315" s="297">
        <f t="shared" si="485"/>
        <v>0</v>
      </c>
      <c r="DJ315" s="297">
        <f t="shared" si="485"/>
        <v>0</v>
      </c>
      <c r="DK315" s="297">
        <f t="shared" si="485"/>
        <v>0</v>
      </c>
      <c r="DL315" s="297">
        <f t="shared" si="485"/>
        <v>0</v>
      </c>
      <c r="DM315" s="297">
        <f t="shared" si="485"/>
        <v>0</v>
      </c>
      <c r="DN315" s="297">
        <f t="shared" si="485"/>
        <v>0</v>
      </c>
      <c r="DO315" s="297">
        <f t="shared" si="485"/>
        <v>0</v>
      </c>
      <c r="DP315" s="297">
        <f t="shared" si="485"/>
        <v>0</v>
      </c>
      <c r="DQ315" s="297">
        <f t="shared" si="485"/>
        <v>0</v>
      </c>
      <c r="DR315" s="297">
        <f t="shared" si="485"/>
        <v>0</v>
      </c>
      <c r="DS315" s="297">
        <f t="shared" si="485"/>
        <v>0</v>
      </c>
      <c r="DT315" s="297">
        <f t="shared" si="485"/>
        <v>0</v>
      </c>
      <c r="DU315" s="297">
        <f t="shared" si="485"/>
        <v>0</v>
      </c>
      <c r="DV315" s="297">
        <f t="shared" si="485"/>
        <v>0</v>
      </c>
      <c r="DW315" s="297">
        <f t="shared" si="485"/>
        <v>0</v>
      </c>
      <c r="DX315" s="297">
        <f t="shared" si="485"/>
        <v>0</v>
      </c>
      <c r="DY315" s="297">
        <f t="shared" si="485"/>
        <v>0</v>
      </c>
      <c r="DZ315" s="297">
        <f t="shared" si="485"/>
        <v>0</v>
      </c>
    </row>
    <row r="316" spans="1:130" ht="13">
      <c r="A316" s="151"/>
      <c r="B316" s="33"/>
      <c r="C316" s="37" t="s">
        <v>151</v>
      </c>
      <c r="E316" s="41"/>
      <c r="F316" s="86">
        <f>Inputs!I$227</f>
        <v>25</v>
      </c>
      <c r="G316" s="35" t="s">
        <v>122</v>
      </c>
      <c r="H316" s="36">
        <f>SUM(J316:DZ316)</f>
        <v>2925000</v>
      </c>
      <c r="I316" s="16"/>
      <c r="J316" s="297">
        <f t="shared" ref="J316:AO316" si="486">$F316*J67*J$24</f>
        <v>0</v>
      </c>
      <c r="K316" s="297">
        <f t="shared" si="486"/>
        <v>0</v>
      </c>
      <c r="L316" s="297">
        <f t="shared" si="486"/>
        <v>0</v>
      </c>
      <c r="M316" s="297">
        <f t="shared" si="486"/>
        <v>0</v>
      </c>
      <c r="N316" s="297">
        <f t="shared" si="486"/>
        <v>25000</v>
      </c>
      <c r="O316" s="297">
        <f t="shared" si="486"/>
        <v>25000</v>
      </c>
      <c r="P316" s="297">
        <f t="shared" si="486"/>
        <v>25000</v>
      </c>
      <c r="Q316" s="297">
        <f t="shared" si="486"/>
        <v>25000</v>
      </c>
      <c r="R316" s="297">
        <f t="shared" si="486"/>
        <v>25000</v>
      </c>
      <c r="S316" s="297">
        <f t="shared" si="486"/>
        <v>25000</v>
      </c>
      <c r="T316" s="297">
        <f t="shared" si="486"/>
        <v>25000</v>
      </c>
      <c r="U316" s="297">
        <f t="shared" si="486"/>
        <v>25000</v>
      </c>
      <c r="V316" s="297">
        <f t="shared" si="486"/>
        <v>25000</v>
      </c>
      <c r="W316" s="297">
        <f t="shared" si="486"/>
        <v>25000</v>
      </c>
      <c r="X316" s="297">
        <f t="shared" si="486"/>
        <v>25000</v>
      </c>
      <c r="Y316" s="297">
        <f t="shared" si="486"/>
        <v>25000</v>
      </c>
      <c r="Z316" s="297">
        <f t="shared" si="486"/>
        <v>25000</v>
      </c>
      <c r="AA316" s="297">
        <f t="shared" si="486"/>
        <v>25000</v>
      </c>
      <c r="AB316" s="297">
        <f t="shared" si="486"/>
        <v>25000</v>
      </c>
      <c r="AC316" s="297">
        <f t="shared" si="486"/>
        <v>25000</v>
      </c>
      <c r="AD316" s="297">
        <f t="shared" si="486"/>
        <v>25000</v>
      </c>
      <c r="AE316" s="297">
        <f t="shared" si="486"/>
        <v>25000</v>
      </c>
      <c r="AF316" s="297">
        <f t="shared" si="486"/>
        <v>25000</v>
      </c>
      <c r="AG316" s="297">
        <f t="shared" si="486"/>
        <v>25000</v>
      </c>
      <c r="AH316" s="297">
        <f t="shared" si="486"/>
        <v>25000</v>
      </c>
      <c r="AI316" s="297">
        <f t="shared" si="486"/>
        <v>25000</v>
      </c>
      <c r="AJ316" s="297">
        <f t="shared" si="486"/>
        <v>25000</v>
      </c>
      <c r="AK316" s="297">
        <f t="shared" si="486"/>
        <v>25000</v>
      </c>
      <c r="AL316" s="297">
        <f t="shared" si="486"/>
        <v>25000</v>
      </c>
      <c r="AM316" s="297">
        <f t="shared" si="486"/>
        <v>25000</v>
      </c>
      <c r="AN316" s="297">
        <f t="shared" si="486"/>
        <v>25000</v>
      </c>
      <c r="AO316" s="297">
        <f t="shared" si="486"/>
        <v>25000</v>
      </c>
      <c r="AP316" s="297">
        <f t="shared" ref="AP316:BU316" si="487">$F316*AP67*AP$24</f>
        <v>25000</v>
      </c>
      <c r="AQ316" s="297">
        <f t="shared" si="487"/>
        <v>25000</v>
      </c>
      <c r="AR316" s="297">
        <f t="shared" si="487"/>
        <v>25000</v>
      </c>
      <c r="AS316" s="297">
        <f t="shared" si="487"/>
        <v>25000</v>
      </c>
      <c r="AT316" s="297">
        <f t="shared" si="487"/>
        <v>25000</v>
      </c>
      <c r="AU316" s="297">
        <f t="shared" si="487"/>
        <v>25000</v>
      </c>
      <c r="AV316" s="297">
        <f t="shared" si="487"/>
        <v>25000</v>
      </c>
      <c r="AW316" s="297">
        <f t="shared" si="487"/>
        <v>25000</v>
      </c>
      <c r="AX316" s="297">
        <f t="shared" si="487"/>
        <v>25000</v>
      </c>
      <c r="AY316" s="297">
        <f t="shared" si="487"/>
        <v>25000</v>
      </c>
      <c r="AZ316" s="297">
        <f t="shared" si="487"/>
        <v>25000</v>
      </c>
      <c r="BA316" s="297">
        <f t="shared" si="487"/>
        <v>25000</v>
      </c>
      <c r="BB316" s="297">
        <f t="shared" si="487"/>
        <v>25000</v>
      </c>
      <c r="BC316" s="297">
        <f t="shared" si="487"/>
        <v>25000</v>
      </c>
      <c r="BD316" s="297">
        <f t="shared" si="487"/>
        <v>25000</v>
      </c>
      <c r="BE316" s="297">
        <f t="shared" si="487"/>
        <v>25000</v>
      </c>
      <c r="BF316" s="297">
        <f t="shared" si="487"/>
        <v>25000</v>
      </c>
      <c r="BG316" s="297">
        <f t="shared" si="487"/>
        <v>25000</v>
      </c>
      <c r="BH316" s="297">
        <f t="shared" si="487"/>
        <v>25000</v>
      </c>
      <c r="BI316" s="297">
        <f t="shared" si="487"/>
        <v>25000</v>
      </c>
      <c r="BJ316" s="297">
        <f t="shared" si="487"/>
        <v>25000</v>
      </c>
      <c r="BK316" s="297">
        <f t="shared" si="487"/>
        <v>25000</v>
      </c>
      <c r="BL316" s="297">
        <f t="shared" si="487"/>
        <v>25000</v>
      </c>
      <c r="BM316" s="297">
        <f t="shared" si="487"/>
        <v>25000</v>
      </c>
      <c r="BN316" s="297">
        <f t="shared" si="487"/>
        <v>25000</v>
      </c>
      <c r="BO316" s="297">
        <f t="shared" si="487"/>
        <v>25000</v>
      </c>
      <c r="BP316" s="297">
        <f t="shared" si="487"/>
        <v>25000</v>
      </c>
      <c r="BQ316" s="297">
        <f t="shared" si="487"/>
        <v>25000</v>
      </c>
      <c r="BR316" s="297">
        <f t="shared" si="487"/>
        <v>25000</v>
      </c>
      <c r="BS316" s="297">
        <f t="shared" si="487"/>
        <v>25000</v>
      </c>
      <c r="BT316" s="297">
        <f t="shared" si="487"/>
        <v>25000</v>
      </c>
      <c r="BU316" s="297">
        <f t="shared" si="487"/>
        <v>25000</v>
      </c>
      <c r="BV316" s="297">
        <f t="shared" ref="BV316:DA316" si="488">$F316*BV67*BV$24</f>
        <v>25000</v>
      </c>
      <c r="BW316" s="297">
        <f t="shared" si="488"/>
        <v>25000</v>
      </c>
      <c r="BX316" s="297">
        <f t="shared" si="488"/>
        <v>25000</v>
      </c>
      <c r="BY316" s="297">
        <f t="shared" si="488"/>
        <v>25000</v>
      </c>
      <c r="BZ316" s="297">
        <f t="shared" si="488"/>
        <v>25000</v>
      </c>
      <c r="CA316" s="297">
        <f t="shared" si="488"/>
        <v>25000</v>
      </c>
      <c r="CB316" s="297">
        <f t="shared" si="488"/>
        <v>25000</v>
      </c>
      <c r="CC316" s="297">
        <f t="shared" si="488"/>
        <v>25000</v>
      </c>
      <c r="CD316" s="297">
        <f t="shared" si="488"/>
        <v>25000</v>
      </c>
      <c r="CE316" s="297">
        <f t="shared" si="488"/>
        <v>25000</v>
      </c>
      <c r="CF316" s="297">
        <f t="shared" si="488"/>
        <v>25000</v>
      </c>
      <c r="CG316" s="297">
        <f t="shared" si="488"/>
        <v>25000</v>
      </c>
      <c r="CH316" s="297">
        <f t="shared" si="488"/>
        <v>25000</v>
      </c>
      <c r="CI316" s="297">
        <f t="shared" si="488"/>
        <v>25000</v>
      </c>
      <c r="CJ316" s="297">
        <f t="shared" si="488"/>
        <v>25000</v>
      </c>
      <c r="CK316" s="297">
        <f t="shared" si="488"/>
        <v>25000</v>
      </c>
      <c r="CL316" s="297">
        <f t="shared" si="488"/>
        <v>25000</v>
      </c>
      <c r="CM316" s="297">
        <f t="shared" si="488"/>
        <v>25000</v>
      </c>
      <c r="CN316" s="297">
        <f t="shared" si="488"/>
        <v>25000</v>
      </c>
      <c r="CO316" s="297">
        <f t="shared" si="488"/>
        <v>25000</v>
      </c>
      <c r="CP316" s="297">
        <f t="shared" si="488"/>
        <v>25000</v>
      </c>
      <c r="CQ316" s="297">
        <f t="shared" si="488"/>
        <v>25000</v>
      </c>
      <c r="CR316" s="297">
        <f t="shared" si="488"/>
        <v>25000</v>
      </c>
      <c r="CS316" s="297">
        <f t="shared" si="488"/>
        <v>25000</v>
      </c>
      <c r="CT316" s="297">
        <f t="shared" si="488"/>
        <v>25000</v>
      </c>
      <c r="CU316" s="297">
        <f t="shared" si="488"/>
        <v>25000</v>
      </c>
      <c r="CV316" s="297">
        <f t="shared" si="488"/>
        <v>25000</v>
      </c>
      <c r="CW316" s="297">
        <f t="shared" si="488"/>
        <v>25000</v>
      </c>
      <c r="CX316" s="297">
        <f t="shared" si="488"/>
        <v>25000</v>
      </c>
      <c r="CY316" s="297">
        <f t="shared" si="488"/>
        <v>25000</v>
      </c>
      <c r="CZ316" s="297">
        <f t="shared" si="488"/>
        <v>25000</v>
      </c>
      <c r="DA316" s="297">
        <f t="shared" si="488"/>
        <v>25000</v>
      </c>
      <c r="DB316" s="297">
        <f t="shared" ref="DB316:DZ316" si="489">$F316*DB67*DB$24</f>
        <v>25000</v>
      </c>
      <c r="DC316" s="297">
        <f t="shared" si="489"/>
        <v>25000</v>
      </c>
      <c r="DD316" s="297">
        <f t="shared" si="489"/>
        <v>25000</v>
      </c>
      <c r="DE316" s="297">
        <f t="shared" si="489"/>
        <v>25000</v>
      </c>
      <c r="DF316" s="297">
        <f t="shared" si="489"/>
        <v>25000</v>
      </c>
      <c r="DG316" s="297">
        <f t="shared" si="489"/>
        <v>25000</v>
      </c>
      <c r="DH316" s="297">
        <f t="shared" si="489"/>
        <v>25000</v>
      </c>
      <c r="DI316" s="297">
        <f t="shared" si="489"/>
        <v>25000</v>
      </c>
      <c r="DJ316" s="297">
        <f t="shared" si="489"/>
        <v>25000</v>
      </c>
      <c r="DK316" s="297">
        <f t="shared" si="489"/>
        <v>25000</v>
      </c>
      <c r="DL316" s="297">
        <f t="shared" si="489"/>
        <v>25000</v>
      </c>
      <c r="DM316" s="297">
        <f t="shared" si="489"/>
        <v>25000</v>
      </c>
      <c r="DN316" s="297">
        <f t="shared" si="489"/>
        <v>25000</v>
      </c>
      <c r="DO316" s="297">
        <f t="shared" si="489"/>
        <v>25000</v>
      </c>
      <c r="DP316" s="297">
        <f t="shared" si="489"/>
        <v>25000</v>
      </c>
      <c r="DQ316" s="297">
        <f t="shared" si="489"/>
        <v>25000</v>
      </c>
      <c r="DR316" s="297">
        <f t="shared" si="489"/>
        <v>25000</v>
      </c>
      <c r="DS316" s="297">
        <f t="shared" si="489"/>
        <v>25000</v>
      </c>
      <c r="DT316" s="297">
        <f t="shared" si="489"/>
        <v>25000</v>
      </c>
      <c r="DU316" s="297">
        <f t="shared" si="489"/>
        <v>25000</v>
      </c>
      <c r="DV316" s="297">
        <f t="shared" si="489"/>
        <v>25000</v>
      </c>
      <c r="DW316" s="297">
        <f t="shared" si="489"/>
        <v>25000</v>
      </c>
      <c r="DX316" s="297">
        <f t="shared" si="489"/>
        <v>25000</v>
      </c>
      <c r="DY316" s="297">
        <f t="shared" si="489"/>
        <v>25000</v>
      </c>
      <c r="DZ316" s="297">
        <f t="shared" si="489"/>
        <v>25000</v>
      </c>
    </row>
    <row r="317" spans="1:130" ht="13">
      <c r="A317" s="151"/>
      <c r="B317" s="33"/>
      <c r="C317" s="37" t="s">
        <v>119</v>
      </c>
      <c r="E317" s="41"/>
      <c r="F317" s="91">
        <f>Inputs!I$228</f>
        <v>0.02</v>
      </c>
      <c r="G317" s="35" t="s">
        <v>121</v>
      </c>
      <c r="H317" s="36">
        <f>SUM(J317:DZ317)</f>
        <v>1538784</v>
      </c>
      <c r="I317" s="16"/>
      <c r="J317" s="297">
        <f t="shared" ref="J317:AO317" si="490">$F317*J104*J$24</f>
        <v>0</v>
      </c>
      <c r="K317" s="297">
        <f t="shared" si="490"/>
        <v>0</v>
      </c>
      <c r="L317" s="297">
        <f t="shared" si="490"/>
        <v>0</v>
      </c>
      <c r="M317" s="297">
        <f t="shared" si="490"/>
        <v>0</v>
      </c>
      <c r="N317" s="297">
        <f t="shared" si="490"/>
        <v>12960</v>
      </c>
      <c r="O317" s="297">
        <f t="shared" si="490"/>
        <v>13392</v>
      </c>
      <c r="P317" s="297">
        <f t="shared" si="490"/>
        <v>12960</v>
      </c>
      <c r="Q317" s="297">
        <f t="shared" si="490"/>
        <v>13392</v>
      </c>
      <c r="R317" s="297">
        <f t="shared" si="490"/>
        <v>13392</v>
      </c>
      <c r="S317" s="297">
        <f t="shared" si="490"/>
        <v>12960</v>
      </c>
      <c r="T317" s="297">
        <f t="shared" si="490"/>
        <v>13392</v>
      </c>
      <c r="U317" s="297">
        <f t="shared" si="490"/>
        <v>12960</v>
      </c>
      <c r="V317" s="297">
        <f t="shared" si="490"/>
        <v>13392</v>
      </c>
      <c r="W317" s="297">
        <f t="shared" si="490"/>
        <v>13392</v>
      </c>
      <c r="X317" s="297">
        <f t="shared" si="490"/>
        <v>12096</v>
      </c>
      <c r="Y317" s="297">
        <f t="shared" si="490"/>
        <v>13392</v>
      </c>
      <c r="Z317" s="297">
        <f t="shared" si="490"/>
        <v>12960</v>
      </c>
      <c r="AA317" s="297">
        <f t="shared" si="490"/>
        <v>13392</v>
      </c>
      <c r="AB317" s="297">
        <f t="shared" si="490"/>
        <v>12960</v>
      </c>
      <c r="AC317" s="297">
        <f t="shared" si="490"/>
        <v>13392</v>
      </c>
      <c r="AD317" s="297">
        <f t="shared" si="490"/>
        <v>13392</v>
      </c>
      <c r="AE317" s="297">
        <f t="shared" si="490"/>
        <v>12960</v>
      </c>
      <c r="AF317" s="297">
        <f t="shared" si="490"/>
        <v>13392</v>
      </c>
      <c r="AG317" s="297">
        <f t="shared" si="490"/>
        <v>12960</v>
      </c>
      <c r="AH317" s="297">
        <f t="shared" si="490"/>
        <v>13392</v>
      </c>
      <c r="AI317" s="297">
        <f t="shared" si="490"/>
        <v>13392</v>
      </c>
      <c r="AJ317" s="297">
        <f t="shared" si="490"/>
        <v>12528</v>
      </c>
      <c r="AK317" s="297">
        <f t="shared" si="490"/>
        <v>13392</v>
      </c>
      <c r="AL317" s="297">
        <f t="shared" si="490"/>
        <v>12960</v>
      </c>
      <c r="AM317" s="297">
        <f t="shared" si="490"/>
        <v>13392</v>
      </c>
      <c r="AN317" s="297">
        <f t="shared" si="490"/>
        <v>12960</v>
      </c>
      <c r="AO317" s="297">
        <f t="shared" si="490"/>
        <v>13392</v>
      </c>
      <c r="AP317" s="297">
        <f t="shared" ref="AP317:BU317" si="491">$F317*AP104*AP$24</f>
        <v>13392</v>
      </c>
      <c r="AQ317" s="297">
        <f t="shared" si="491"/>
        <v>12960</v>
      </c>
      <c r="AR317" s="297">
        <f t="shared" si="491"/>
        <v>13392</v>
      </c>
      <c r="AS317" s="297">
        <f t="shared" si="491"/>
        <v>12960</v>
      </c>
      <c r="AT317" s="297">
        <f t="shared" si="491"/>
        <v>13392</v>
      </c>
      <c r="AU317" s="297">
        <f t="shared" si="491"/>
        <v>13392</v>
      </c>
      <c r="AV317" s="297">
        <f t="shared" si="491"/>
        <v>12096</v>
      </c>
      <c r="AW317" s="297">
        <f t="shared" si="491"/>
        <v>13392</v>
      </c>
      <c r="AX317" s="297">
        <f t="shared" si="491"/>
        <v>12960</v>
      </c>
      <c r="AY317" s="297">
        <f t="shared" si="491"/>
        <v>13392</v>
      </c>
      <c r="AZ317" s="297">
        <f t="shared" si="491"/>
        <v>12960</v>
      </c>
      <c r="BA317" s="297">
        <f t="shared" si="491"/>
        <v>13392</v>
      </c>
      <c r="BB317" s="297">
        <f t="shared" si="491"/>
        <v>13392</v>
      </c>
      <c r="BC317" s="297">
        <f t="shared" si="491"/>
        <v>12960</v>
      </c>
      <c r="BD317" s="297">
        <f t="shared" si="491"/>
        <v>13392</v>
      </c>
      <c r="BE317" s="297">
        <f t="shared" si="491"/>
        <v>12960</v>
      </c>
      <c r="BF317" s="297">
        <f t="shared" si="491"/>
        <v>13392</v>
      </c>
      <c r="BG317" s="297">
        <f t="shared" si="491"/>
        <v>13392</v>
      </c>
      <c r="BH317" s="297">
        <f t="shared" si="491"/>
        <v>12096</v>
      </c>
      <c r="BI317" s="297">
        <f t="shared" si="491"/>
        <v>13392</v>
      </c>
      <c r="BJ317" s="297">
        <f t="shared" si="491"/>
        <v>12960</v>
      </c>
      <c r="BK317" s="297">
        <f t="shared" si="491"/>
        <v>13392</v>
      </c>
      <c r="BL317" s="297">
        <f t="shared" si="491"/>
        <v>12960</v>
      </c>
      <c r="BM317" s="297">
        <f t="shared" si="491"/>
        <v>13392</v>
      </c>
      <c r="BN317" s="297">
        <f t="shared" si="491"/>
        <v>13392</v>
      </c>
      <c r="BO317" s="297">
        <f t="shared" si="491"/>
        <v>12960</v>
      </c>
      <c r="BP317" s="297">
        <f t="shared" si="491"/>
        <v>13392</v>
      </c>
      <c r="BQ317" s="297">
        <f t="shared" si="491"/>
        <v>12960</v>
      </c>
      <c r="BR317" s="297">
        <f t="shared" si="491"/>
        <v>13392</v>
      </c>
      <c r="BS317" s="297">
        <f t="shared" si="491"/>
        <v>13392</v>
      </c>
      <c r="BT317" s="297">
        <f t="shared" si="491"/>
        <v>12096</v>
      </c>
      <c r="BU317" s="297">
        <f t="shared" si="491"/>
        <v>13392</v>
      </c>
      <c r="BV317" s="297">
        <f t="shared" ref="BV317:DA317" si="492">$F317*BV104*BV$24</f>
        <v>12960</v>
      </c>
      <c r="BW317" s="297">
        <f t="shared" si="492"/>
        <v>13392</v>
      </c>
      <c r="BX317" s="297">
        <f t="shared" si="492"/>
        <v>12960</v>
      </c>
      <c r="BY317" s="297">
        <f t="shared" si="492"/>
        <v>13392</v>
      </c>
      <c r="BZ317" s="297">
        <f t="shared" si="492"/>
        <v>13392</v>
      </c>
      <c r="CA317" s="297">
        <f t="shared" si="492"/>
        <v>12960</v>
      </c>
      <c r="CB317" s="297">
        <f t="shared" si="492"/>
        <v>13392</v>
      </c>
      <c r="CC317" s="297">
        <f t="shared" si="492"/>
        <v>12960</v>
      </c>
      <c r="CD317" s="297">
        <f t="shared" si="492"/>
        <v>13392</v>
      </c>
      <c r="CE317" s="297">
        <f t="shared" si="492"/>
        <v>13392</v>
      </c>
      <c r="CF317" s="297">
        <f t="shared" si="492"/>
        <v>12528</v>
      </c>
      <c r="CG317" s="297">
        <f t="shared" si="492"/>
        <v>13392</v>
      </c>
      <c r="CH317" s="297">
        <f t="shared" si="492"/>
        <v>12960</v>
      </c>
      <c r="CI317" s="297">
        <f t="shared" si="492"/>
        <v>13392</v>
      </c>
      <c r="CJ317" s="297">
        <f t="shared" si="492"/>
        <v>12960</v>
      </c>
      <c r="CK317" s="297">
        <f t="shared" si="492"/>
        <v>13392</v>
      </c>
      <c r="CL317" s="297">
        <f t="shared" si="492"/>
        <v>13392</v>
      </c>
      <c r="CM317" s="297">
        <f t="shared" si="492"/>
        <v>12960</v>
      </c>
      <c r="CN317" s="297">
        <f t="shared" si="492"/>
        <v>13392</v>
      </c>
      <c r="CO317" s="297">
        <f t="shared" si="492"/>
        <v>12960</v>
      </c>
      <c r="CP317" s="297">
        <f t="shared" si="492"/>
        <v>13392</v>
      </c>
      <c r="CQ317" s="297">
        <f t="shared" si="492"/>
        <v>13392</v>
      </c>
      <c r="CR317" s="297">
        <f t="shared" si="492"/>
        <v>12096</v>
      </c>
      <c r="CS317" s="297">
        <f t="shared" si="492"/>
        <v>13392</v>
      </c>
      <c r="CT317" s="297">
        <f t="shared" si="492"/>
        <v>12960</v>
      </c>
      <c r="CU317" s="297">
        <f t="shared" si="492"/>
        <v>13392</v>
      </c>
      <c r="CV317" s="297">
        <f t="shared" si="492"/>
        <v>12960</v>
      </c>
      <c r="CW317" s="297">
        <f t="shared" si="492"/>
        <v>13392</v>
      </c>
      <c r="CX317" s="297">
        <f t="shared" si="492"/>
        <v>13392</v>
      </c>
      <c r="CY317" s="297">
        <f t="shared" si="492"/>
        <v>12960</v>
      </c>
      <c r="CZ317" s="297">
        <f t="shared" si="492"/>
        <v>13392</v>
      </c>
      <c r="DA317" s="297">
        <f t="shared" si="492"/>
        <v>12960</v>
      </c>
      <c r="DB317" s="297">
        <f t="shared" ref="DB317:DZ317" si="493">$F317*DB104*DB$24</f>
        <v>13392</v>
      </c>
      <c r="DC317" s="297">
        <f t="shared" si="493"/>
        <v>13392</v>
      </c>
      <c r="DD317" s="297">
        <f t="shared" si="493"/>
        <v>12096</v>
      </c>
      <c r="DE317" s="297">
        <f t="shared" si="493"/>
        <v>13392</v>
      </c>
      <c r="DF317" s="297">
        <f t="shared" si="493"/>
        <v>12960</v>
      </c>
      <c r="DG317" s="297">
        <f t="shared" si="493"/>
        <v>13392</v>
      </c>
      <c r="DH317" s="297">
        <f t="shared" si="493"/>
        <v>12960</v>
      </c>
      <c r="DI317" s="297">
        <f t="shared" si="493"/>
        <v>13392</v>
      </c>
      <c r="DJ317" s="297">
        <f t="shared" si="493"/>
        <v>13392</v>
      </c>
      <c r="DK317" s="297">
        <f t="shared" si="493"/>
        <v>12960</v>
      </c>
      <c r="DL317" s="297">
        <f t="shared" si="493"/>
        <v>13392</v>
      </c>
      <c r="DM317" s="297">
        <f t="shared" si="493"/>
        <v>12960</v>
      </c>
      <c r="DN317" s="297">
        <f t="shared" si="493"/>
        <v>13392</v>
      </c>
      <c r="DO317" s="297">
        <f t="shared" si="493"/>
        <v>13392</v>
      </c>
      <c r="DP317" s="297">
        <f t="shared" si="493"/>
        <v>12096</v>
      </c>
      <c r="DQ317" s="297">
        <f t="shared" si="493"/>
        <v>13392</v>
      </c>
      <c r="DR317" s="297">
        <f t="shared" si="493"/>
        <v>12960</v>
      </c>
      <c r="DS317" s="297">
        <f t="shared" si="493"/>
        <v>13392</v>
      </c>
      <c r="DT317" s="297">
        <f t="shared" si="493"/>
        <v>12960</v>
      </c>
      <c r="DU317" s="297">
        <f t="shared" si="493"/>
        <v>13392</v>
      </c>
      <c r="DV317" s="297">
        <f t="shared" si="493"/>
        <v>13392</v>
      </c>
      <c r="DW317" s="297">
        <f t="shared" si="493"/>
        <v>12960</v>
      </c>
      <c r="DX317" s="297">
        <f t="shared" si="493"/>
        <v>13392</v>
      </c>
      <c r="DY317" s="297">
        <f t="shared" si="493"/>
        <v>12960</v>
      </c>
      <c r="DZ317" s="297">
        <f t="shared" si="493"/>
        <v>13392</v>
      </c>
    </row>
    <row r="318" spans="1:130" ht="13">
      <c r="A318" s="151"/>
      <c r="B318" s="33"/>
      <c r="C318" s="37" t="s">
        <v>18</v>
      </c>
      <c r="E318" s="41"/>
      <c r="F318" s="92">
        <f>Inputs!I$229</f>
        <v>0.01</v>
      </c>
      <c r="G318" s="35" t="s">
        <v>9</v>
      </c>
      <c r="H318" s="36">
        <f ca="1">SUM(J318:DZ318)</f>
        <v>1687801.3457348461</v>
      </c>
      <c r="I318" s="16"/>
      <c r="J318" s="297">
        <f t="shared" ref="J318:AO318" ca="1" si="494">$F318*J274*J$24</f>
        <v>0</v>
      </c>
      <c r="K318" s="297">
        <f t="shared" ca="1" si="494"/>
        <v>0</v>
      </c>
      <c r="L318" s="297">
        <f t="shared" ca="1" si="494"/>
        <v>0</v>
      </c>
      <c r="M318" s="297">
        <f t="shared" ca="1" si="494"/>
        <v>0</v>
      </c>
      <c r="N318" s="297">
        <f t="shared" ca="1" si="494"/>
        <v>193079.37102489953</v>
      </c>
      <c r="O318" s="297">
        <f t="shared" ca="1" si="494"/>
        <v>12680.93226283693</v>
      </c>
      <c r="P318" s="297">
        <f t="shared" ca="1" si="494"/>
        <v>14687.002441555536</v>
      </c>
      <c r="Q318" s="297">
        <f t="shared" ca="1" si="494"/>
        <v>14965.387444409862</v>
      </c>
      <c r="R318" s="297">
        <f t="shared" ca="1" si="494"/>
        <v>14663.928360835233</v>
      </c>
      <c r="S318" s="297">
        <f t="shared" ca="1" si="494"/>
        <v>13976.915744248383</v>
      </c>
      <c r="T318" s="297">
        <f t="shared" ca="1" si="494"/>
        <v>14215.580921701861</v>
      </c>
      <c r="U318" s="297">
        <f t="shared" ca="1" si="494"/>
        <v>13532.907316423694</v>
      </c>
      <c r="V318" s="297">
        <f t="shared" ca="1" si="494"/>
        <v>13749.932009739578</v>
      </c>
      <c r="W318" s="297">
        <f t="shared" ca="1" si="494"/>
        <v>13512.535397627173</v>
      </c>
      <c r="X318" s="297">
        <f t="shared" ca="1" si="494"/>
        <v>11988.270964789275</v>
      </c>
      <c r="Y318" s="297">
        <f t="shared" ca="1" si="494"/>
        <v>13039.177896172854</v>
      </c>
      <c r="Z318" s="297">
        <f t="shared" ca="1" si="494"/>
        <v>12405.682748166169</v>
      </c>
      <c r="AA318" s="297">
        <f t="shared" ca="1" si="494"/>
        <v>12614.031393598283</v>
      </c>
      <c r="AB318" s="297">
        <f t="shared" ca="1" si="494"/>
        <v>12010.358517610079</v>
      </c>
      <c r="AC318" s="297">
        <f t="shared" ca="1" si="494"/>
        <v>12212.494213037915</v>
      </c>
      <c r="AD318" s="297">
        <f t="shared" ca="1" si="494"/>
        <v>12016.887931380397</v>
      </c>
      <c r="AE318" s="297">
        <f t="shared" ca="1" si="494"/>
        <v>11440.094369399949</v>
      </c>
      <c r="AF318" s="297">
        <f t="shared" ca="1" si="494"/>
        <v>11628.338199361673</v>
      </c>
      <c r="AG318" s="297">
        <f t="shared" ca="1" si="494"/>
        <v>11081.471097112477</v>
      </c>
      <c r="AH318" s="297">
        <f t="shared" ca="1" si="494"/>
        <v>11292.711949274564</v>
      </c>
      <c r="AI318" s="297">
        <f t="shared" ca="1" si="494"/>
        <v>11140.995683510748</v>
      </c>
      <c r="AJ318" s="297">
        <f t="shared" ca="1" si="494"/>
        <v>10283.447374480265</v>
      </c>
      <c r="AK318" s="297">
        <f t="shared" ca="1" si="494"/>
        <v>10847.880127368346</v>
      </c>
      <c r="AL318" s="297">
        <f t="shared" ca="1" si="494"/>
        <v>10370.494447709183</v>
      </c>
      <c r="AM318" s="297">
        <f t="shared" ca="1" si="494"/>
        <v>10604.424544029385</v>
      </c>
      <c r="AN318" s="297">
        <f t="shared" ca="1" si="494"/>
        <v>10154.747285536399</v>
      </c>
      <c r="AO318" s="297">
        <f t="shared" ca="1" si="494"/>
        <v>10382.71999287952</v>
      </c>
      <c r="AP318" s="297">
        <f t="shared" ref="AP318:BU318" ca="1" si="495">$F318*AP274*AP$24</f>
        <v>10276.772228427475</v>
      </c>
      <c r="AQ318" s="297">
        <f t="shared" ca="1" si="495"/>
        <v>9849.9228185655375</v>
      </c>
      <c r="AR318" s="297">
        <f t="shared" ca="1" si="495"/>
        <v>10080.293030626619</v>
      </c>
      <c r="AS318" s="297">
        <f t="shared" ca="1" si="495"/>
        <v>9660.927965563742</v>
      </c>
      <c r="AT318" s="297">
        <f t="shared" ca="1" si="495"/>
        <v>9886.3145844791325</v>
      </c>
      <c r="AU318" s="297">
        <f t="shared" ca="1" si="495"/>
        <v>9802.1443838426912</v>
      </c>
      <c r="AV318" s="297">
        <f t="shared" ca="1" si="495"/>
        <v>8790.8336021490486</v>
      </c>
      <c r="AW318" s="297">
        <f t="shared" ca="1" si="495"/>
        <v>9663.0216032007247</v>
      </c>
      <c r="AX318" s="297">
        <f t="shared" ca="1" si="495"/>
        <v>15472.804396978305</v>
      </c>
      <c r="AY318" s="297">
        <f t="shared" ca="1" si="495"/>
        <v>15871.8578778957</v>
      </c>
      <c r="AZ318" s="297">
        <f t="shared" ca="1" si="495"/>
        <v>15251.321186968884</v>
      </c>
      <c r="BA318" s="297">
        <f t="shared" ca="1" si="495"/>
        <v>15656.598532822009</v>
      </c>
      <c r="BB318" s="297">
        <f t="shared" ca="1" si="495"/>
        <v>15572.196821747291</v>
      </c>
      <c r="BC318" s="297">
        <f t="shared" ca="1" si="495"/>
        <v>14987.708338330081</v>
      </c>
      <c r="BD318" s="297">
        <f t="shared" ca="1" si="495"/>
        <v>15401.982473174627</v>
      </c>
      <c r="BE318" s="297">
        <f t="shared" ca="1" si="495"/>
        <v>14822.251011671031</v>
      </c>
      <c r="BF318" s="297">
        <f t="shared" ca="1" si="495"/>
        <v>15230.405971162987</v>
      </c>
      <c r="BG318" s="297">
        <f t="shared" ca="1" si="495"/>
        <v>15144.378485747606</v>
      </c>
      <c r="BH318" s="297">
        <f t="shared" ca="1" si="495"/>
        <v>13603.936039661075</v>
      </c>
      <c r="BI318" s="297">
        <f t="shared" ca="1" si="495"/>
        <v>14978.57596485152</v>
      </c>
      <c r="BJ318" s="297">
        <f t="shared" ca="1" si="495"/>
        <v>14415.167878304899</v>
      </c>
      <c r="BK318" s="297">
        <f t="shared" ca="1" si="495"/>
        <v>14812.860646865522</v>
      </c>
      <c r="BL318" s="297">
        <f t="shared" ca="1" si="495"/>
        <v>14255.035614697967</v>
      </c>
      <c r="BM318" s="297">
        <f t="shared" ca="1" si="495"/>
        <v>14647.766331430108</v>
      </c>
      <c r="BN318" s="297">
        <f t="shared" ca="1" si="495"/>
        <v>14565.611963007246</v>
      </c>
      <c r="BO318" s="297">
        <f t="shared" ca="1" si="495"/>
        <v>14016.581960934624</v>
      </c>
      <c r="BP318" s="297">
        <f t="shared" ca="1" si="495"/>
        <v>14402.393725426749</v>
      </c>
      <c r="BQ318" s="297">
        <f t="shared" ca="1" si="495"/>
        <v>13859.464273625363</v>
      </c>
      <c r="BR318" s="297">
        <f t="shared" ca="1" si="495"/>
        <v>14241.014887748628</v>
      </c>
      <c r="BS318" s="297">
        <f t="shared" ca="1" si="495"/>
        <v>14161.152651040542</v>
      </c>
      <c r="BT318" s="297">
        <f t="shared" ca="1" si="495"/>
        <v>12719.145627154443</v>
      </c>
      <c r="BU318" s="297">
        <f t="shared" ca="1" si="495"/>
        <v>14003.340126533774</v>
      </c>
      <c r="BV318" s="297">
        <f t="shared" ref="BV318:DA318" ca="1" si="496">$F318*BV274*BV$24</f>
        <v>13476.277537637938</v>
      </c>
      <c r="BW318" s="297">
        <f t="shared" ca="1" si="496"/>
        <v>13853.843534969641</v>
      </c>
      <c r="BX318" s="297">
        <f t="shared" ca="1" si="496"/>
        <v>13340.356037261097</v>
      </c>
      <c r="BY318" s="297">
        <f t="shared" ca="1" si="496"/>
        <v>13717.000444778836</v>
      </c>
      <c r="BZ318" s="297">
        <f t="shared" ca="1" si="496"/>
        <v>13651.12664847059</v>
      </c>
      <c r="CA318" s="297">
        <f t="shared" ca="1" si="496"/>
        <v>13158.913162193334</v>
      </c>
      <c r="CB318" s="297">
        <f t="shared" ca="1" si="496"/>
        <v>13544.657817381181</v>
      </c>
      <c r="CC318" s="297">
        <f t="shared" ca="1" si="496"/>
        <v>13060.233723999796</v>
      </c>
      <c r="CD318" s="297">
        <f t="shared" ca="1" si="496"/>
        <v>13448.51565363943</v>
      </c>
      <c r="CE318" s="297">
        <f t="shared" ca="1" si="496"/>
        <v>13402.161084839983</v>
      </c>
      <c r="CF318" s="297">
        <f t="shared" ca="1" si="496"/>
        <v>12494.816906142496</v>
      </c>
      <c r="CG318" s="297">
        <f t="shared" ca="1" si="496"/>
        <v>13311.633535504512</v>
      </c>
      <c r="CH318" s="297">
        <f t="shared" ca="1" si="496"/>
        <v>12843.106863086479</v>
      </c>
      <c r="CI318" s="297">
        <f t="shared" ca="1" si="496"/>
        <v>13232.806477321421</v>
      </c>
      <c r="CJ318" s="297">
        <f t="shared" ca="1" si="496"/>
        <v>12769.435087064321</v>
      </c>
      <c r="CK318" s="297">
        <f t="shared" ca="1" si="496"/>
        <v>13158.04941075902</v>
      </c>
      <c r="CL318" s="297">
        <f t="shared" ca="1" si="496"/>
        <v>13121.714443788862</v>
      </c>
      <c r="CM318" s="297">
        <f t="shared" ca="1" si="496"/>
        <v>12663.953617834624</v>
      </c>
      <c r="CN318" s="297">
        <f t="shared" ca="1" si="496"/>
        <v>13051.168579741216</v>
      </c>
      <c r="CO318" s="297">
        <f t="shared" ca="1" si="496"/>
        <v>12597.066948724336</v>
      </c>
      <c r="CP318" s="297">
        <f t="shared" ca="1" si="496"/>
        <v>12988.096044849812</v>
      </c>
      <c r="CQ318" s="297">
        <f t="shared" ca="1" si="496"/>
        <v>12965.097837028678</v>
      </c>
      <c r="CR318" s="297">
        <f t="shared" ca="1" si="496"/>
        <v>11693.805342676633</v>
      </c>
      <c r="CS318" s="297">
        <f t="shared" ca="1" si="496"/>
        <v>12934.764736229767</v>
      </c>
      <c r="CT318" s="297">
        <f t="shared" ca="1" si="496"/>
        <v>12506.2395945918</v>
      </c>
      <c r="CU318" s="297">
        <f t="shared" ca="1" si="496"/>
        <v>12912.978461538463</v>
      </c>
      <c r="CV318" s="297">
        <f t="shared" ca="1" si="496"/>
        <v>12496.43076923077</v>
      </c>
      <c r="CW318" s="297">
        <f t="shared" ca="1" si="496"/>
        <v>12912.978461538463</v>
      </c>
      <c r="CX318" s="297">
        <f t="shared" ca="1" si="496"/>
        <v>12912.978461538463</v>
      </c>
      <c r="CY318" s="297">
        <f t="shared" ca="1" si="496"/>
        <v>12496.43076923077</v>
      </c>
      <c r="CZ318" s="297">
        <f t="shared" ca="1" si="496"/>
        <v>12912.978461538463</v>
      </c>
      <c r="DA318" s="297">
        <f t="shared" ca="1" si="496"/>
        <v>12496.43076923077</v>
      </c>
      <c r="DB318" s="297">
        <f t="shared" ref="DB318:DZ318" ca="1" si="497">$F318*DB274*DB$24</f>
        <v>12912.978461538463</v>
      </c>
      <c r="DC318" s="297">
        <f t="shared" ca="1" si="497"/>
        <v>12912.978461538463</v>
      </c>
      <c r="DD318" s="297">
        <f t="shared" ca="1" si="497"/>
        <v>11663.335384615386</v>
      </c>
      <c r="DE318" s="297">
        <f t="shared" ca="1" si="497"/>
        <v>12912.978461538463</v>
      </c>
      <c r="DF318" s="297">
        <f t="shared" ca="1" si="497"/>
        <v>12496.43076923077</v>
      </c>
      <c r="DG318" s="297">
        <f t="shared" ca="1" si="497"/>
        <v>12912.978461538463</v>
      </c>
      <c r="DH318" s="297">
        <f t="shared" ca="1" si="497"/>
        <v>12496.43076923077</v>
      </c>
      <c r="DI318" s="297">
        <f t="shared" ca="1" si="497"/>
        <v>12912.978461538463</v>
      </c>
      <c r="DJ318" s="297">
        <f t="shared" ca="1" si="497"/>
        <v>12912.978461538463</v>
      </c>
      <c r="DK318" s="297">
        <f t="shared" ca="1" si="497"/>
        <v>12496.43076923077</v>
      </c>
      <c r="DL318" s="297">
        <f t="shared" ca="1" si="497"/>
        <v>12912.978461538463</v>
      </c>
      <c r="DM318" s="297">
        <f t="shared" ca="1" si="497"/>
        <v>12496.43076923077</v>
      </c>
      <c r="DN318" s="297">
        <f t="shared" ca="1" si="497"/>
        <v>12912.978461538463</v>
      </c>
      <c r="DO318" s="297">
        <f t="shared" ca="1" si="497"/>
        <v>12912.978461538463</v>
      </c>
      <c r="DP318" s="297">
        <f t="shared" ca="1" si="497"/>
        <v>11663.335384615386</v>
      </c>
      <c r="DQ318" s="297">
        <f t="shared" ca="1" si="497"/>
        <v>12912.978461538463</v>
      </c>
      <c r="DR318" s="297">
        <f t="shared" ca="1" si="497"/>
        <v>12496.43076923077</v>
      </c>
      <c r="DS318" s="297">
        <f t="shared" ca="1" si="497"/>
        <v>12912.978461538463</v>
      </c>
      <c r="DT318" s="297">
        <f t="shared" ca="1" si="497"/>
        <v>12496.43076923077</v>
      </c>
      <c r="DU318" s="297">
        <f t="shared" ca="1" si="497"/>
        <v>12912.978461538463</v>
      </c>
      <c r="DV318" s="297">
        <f t="shared" ca="1" si="497"/>
        <v>12912.978461538463</v>
      </c>
      <c r="DW318" s="297">
        <f t="shared" ca="1" si="497"/>
        <v>12496.43076923077</v>
      </c>
      <c r="DX318" s="297">
        <f t="shared" ca="1" si="497"/>
        <v>12912.978461538463</v>
      </c>
      <c r="DY318" s="297">
        <f t="shared" ca="1" si="497"/>
        <v>12496.43076923077</v>
      </c>
      <c r="DZ318" s="297">
        <f t="shared" ca="1" si="497"/>
        <v>12912.978461538463</v>
      </c>
    </row>
    <row r="319" spans="1:130" ht="13">
      <c r="A319" s="151"/>
      <c r="B319" s="33"/>
      <c r="C319" s="37"/>
      <c r="E319" s="41"/>
      <c r="F319" s="94"/>
      <c r="G319" s="35"/>
      <c r="H319" s="36"/>
      <c r="I319" s="16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297"/>
      <c r="AC319" s="297"/>
      <c r="AD319" s="297"/>
      <c r="AE319" s="297"/>
      <c r="AF319" s="297"/>
      <c r="AG319" s="297"/>
      <c r="AH319" s="297"/>
      <c r="AI319" s="297"/>
      <c r="AJ319" s="297"/>
      <c r="AK319" s="297"/>
      <c r="AL319" s="297"/>
      <c r="AM319" s="297"/>
      <c r="AN319" s="297"/>
      <c r="AO319" s="297"/>
      <c r="AP319" s="297"/>
      <c r="AQ319" s="297"/>
      <c r="AR319" s="297"/>
      <c r="AS319" s="297"/>
      <c r="AT319" s="297"/>
      <c r="AU319" s="297"/>
      <c r="AV319" s="297"/>
      <c r="AW319" s="297"/>
      <c r="AX319" s="297"/>
      <c r="AY319" s="297"/>
      <c r="AZ319" s="297"/>
      <c r="BA319" s="297"/>
      <c r="BB319" s="297"/>
      <c r="BC319" s="297"/>
      <c r="BD319" s="297"/>
      <c r="BE319" s="297"/>
      <c r="BF319" s="297"/>
      <c r="BG319" s="297"/>
      <c r="BH319" s="297"/>
      <c r="BI319" s="297"/>
      <c r="BJ319" s="297"/>
      <c r="BK319" s="297"/>
      <c r="BL319" s="297"/>
      <c r="BM319" s="297"/>
      <c r="BN319" s="297"/>
      <c r="BO319" s="297"/>
      <c r="BP319" s="297"/>
      <c r="BQ319" s="297"/>
      <c r="BR319" s="297"/>
      <c r="BS319" s="297"/>
      <c r="BT319" s="297"/>
      <c r="BU319" s="297"/>
      <c r="BV319" s="297"/>
      <c r="BW319" s="297"/>
      <c r="BX319" s="297"/>
      <c r="BY319" s="297"/>
      <c r="BZ319" s="297"/>
      <c r="CA319" s="297"/>
      <c r="CB319" s="297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7"/>
      <c r="CM319" s="297"/>
      <c r="CN319" s="297"/>
      <c r="CO319" s="297"/>
      <c r="CP319" s="297"/>
      <c r="CQ319" s="297"/>
      <c r="CR319" s="297"/>
      <c r="CS319" s="297"/>
      <c r="CT319" s="297"/>
      <c r="CU319" s="297"/>
      <c r="CV319" s="297"/>
      <c r="CW319" s="297"/>
      <c r="CX319" s="297"/>
      <c r="CY319" s="297"/>
      <c r="CZ319" s="297"/>
      <c r="DA319" s="297"/>
      <c r="DB319" s="297"/>
      <c r="DC319" s="297"/>
      <c r="DD319" s="297"/>
      <c r="DE319" s="297"/>
      <c r="DF319" s="297"/>
      <c r="DG319" s="297"/>
      <c r="DH319" s="297"/>
      <c r="DI319" s="297"/>
      <c r="DJ319" s="297"/>
      <c r="DK319" s="297"/>
      <c r="DL319" s="297"/>
      <c r="DM319" s="297"/>
      <c r="DN319" s="297"/>
      <c r="DO319" s="297"/>
      <c r="DP319" s="297"/>
      <c r="DQ319" s="297"/>
      <c r="DR319" s="297"/>
      <c r="DS319" s="297"/>
      <c r="DT319" s="297"/>
      <c r="DU319" s="297"/>
      <c r="DV319" s="297"/>
      <c r="DW319" s="297"/>
      <c r="DX319" s="297"/>
      <c r="DY319" s="297"/>
      <c r="DZ319" s="297"/>
    </row>
    <row r="320" spans="1:130" ht="13">
      <c r="A320" s="151"/>
      <c r="B320" s="33"/>
      <c r="C320" s="23" t="s">
        <v>164</v>
      </c>
      <c r="E320" s="41"/>
      <c r="F320" s="87"/>
      <c r="G320" s="35" t="s">
        <v>131</v>
      </c>
      <c r="H320" s="36">
        <f ca="1">SUM(J320:DZ320)</f>
        <v>12875558.233020939</v>
      </c>
      <c r="I320" s="16"/>
      <c r="J320" s="298">
        <f ca="1">SUM(J315:J319)</f>
        <v>0</v>
      </c>
      <c r="K320" s="298">
        <f t="shared" ref="K320:BV320" ca="1" si="498">SUM(K309:K318)</f>
        <v>0</v>
      </c>
      <c r="L320" s="298">
        <f t="shared" ca="1" si="498"/>
        <v>0</v>
      </c>
      <c r="M320" s="298">
        <f t="shared" ca="1" si="498"/>
        <v>0</v>
      </c>
      <c r="N320" s="298">
        <f t="shared" ca="1" si="498"/>
        <v>288509.22476238757</v>
      </c>
      <c r="O320" s="298">
        <f t="shared" ca="1" si="498"/>
        <v>108542.78600032494</v>
      </c>
      <c r="P320" s="298">
        <f t="shared" ca="1" si="498"/>
        <v>110116.85617904355</v>
      </c>
      <c r="Q320" s="298">
        <f t="shared" ca="1" si="498"/>
        <v>110827.24118189787</v>
      </c>
      <c r="R320" s="298">
        <f t="shared" ca="1" si="498"/>
        <v>110525.78209832324</v>
      </c>
      <c r="S320" s="298">
        <f t="shared" ca="1" si="498"/>
        <v>109406.7694817364</v>
      </c>
      <c r="T320" s="298">
        <f t="shared" ca="1" si="498"/>
        <v>110077.43465918986</v>
      </c>
      <c r="U320" s="298">
        <f t="shared" ca="1" si="498"/>
        <v>108962.7610539117</v>
      </c>
      <c r="V320" s="298">
        <f t="shared" ca="1" si="498"/>
        <v>109611.78574722759</v>
      </c>
      <c r="W320" s="298">
        <f t="shared" ca="1" si="498"/>
        <v>109374.38913511518</v>
      </c>
      <c r="X320" s="298">
        <f t="shared" ca="1" si="498"/>
        <v>106554.12470227729</v>
      </c>
      <c r="Y320" s="298">
        <f t="shared" ca="1" si="498"/>
        <v>108901.03163366087</v>
      </c>
      <c r="Z320" s="298">
        <f t="shared" ca="1" si="498"/>
        <v>107835.53648565419</v>
      </c>
      <c r="AA320" s="298">
        <f t="shared" ca="1" si="498"/>
        <v>108475.8851310863</v>
      </c>
      <c r="AB320" s="298">
        <f t="shared" ca="1" si="498"/>
        <v>107440.21225509809</v>
      </c>
      <c r="AC320" s="298">
        <f t="shared" ca="1" si="498"/>
        <v>108074.34795052593</v>
      </c>
      <c r="AD320" s="298">
        <f t="shared" ca="1" si="498"/>
        <v>107878.7416688684</v>
      </c>
      <c r="AE320" s="298">
        <f t="shared" ca="1" si="498"/>
        <v>106869.94810688795</v>
      </c>
      <c r="AF320" s="298">
        <f t="shared" ca="1" si="498"/>
        <v>107490.19193684969</v>
      </c>
      <c r="AG320" s="298">
        <f t="shared" ca="1" si="498"/>
        <v>106511.32483460048</v>
      </c>
      <c r="AH320" s="298">
        <f t="shared" ca="1" si="498"/>
        <v>107154.56568676258</v>
      </c>
      <c r="AI320" s="298">
        <f t="shared" ca="1" si="498"/>
        <v>107002.84942099875</v>
      </c>
      <c r="AJ320" s="298">
        <f t="shared" ca="1" si="498"/>
        <v>105281.30111196828</v>
      </c>
      <c r="AK320" s="298">
        <f t="shared" ca="1" si="498"/>
        <v>106709.73386485636</v>
      </c>
      <c r="AL320" s="298">
        <f t="shared" ca="1" si="498"/>
        <v>105800.34818519719</v>
      </c>
      <c r="AM320" s="298">
        <f t="shared" ca="1" si="498"/>
        <v>106466.2782815174</v>
      </c>
      <c r="AN320" s="298">
        <f t="shared" ca="1" si="498"/>
        <v>105584.60102302441</v>
      </c>
      <c r="AO320" s="298">
        <f t="shared" ca="1" si="498"/>
        <v>106244.57373036753</v>
      </c>
      <c r="AP320" s="298">
        <f t="shared" ca="1" si="498"/>
        <v>106138.62596591549</v>
      </c>
      <c r="AQ320" s="298">
        <f t="shared" ca="1" si="498"/>
        <v>105279.77655605355</v>
      </c>
      <c r="AR320" s="298">
        <f t="shared" ca="1" si="498"/>
        <v>105942.14676811463</v>
      </c>
      <c r="AS320" s="298">
        <f t="shared" ca="1" si="498"/>
        <v>105090.78170305175</v>
      </c>
      <c r="AT320" s="298">
        <f t="shared" ca="1" si="498"/>
        <v>105748.16832196714</v>
      </c>
      <c r="AU320" s="298">
        <f t="shared" ca="1" si="498"/>
        <v>105663.9981213307</v>
      </c>
      <c r="AV320" s="298">
        <f t="shared" ca="1" si="498"/>
        <v>103356.68733963706</v>
      </c>
      <c r="AW320" s="298">
        <f t="shared" ca="1" si="498"/>
        <v>105524.87534068874</v>
      </c>
      <c r="AX320" s="298">
        <f t="shared" ca="1" si="498"/>
        <v>110902.65813446631</v>
      </c>
      <c r="AY320" s="298">
        <f t="shared" ca="1" si="498"/>
        <v>111733.71161538371</v>
      </c>
      <c r="AZ320" s="298">
        <f t="shared" ca="1" si="498"/>
        <v>110681.17492445689</v>
      </c>
      <c r="BA320" s="298">
        <f t="shared" ca="1" si="498"/>
        <v>111518.45227031002</v>
      </c>
      <c r="BB320" s="298">
        <f t="shared" ca="1" si="498"/>
        <v>111434.0505592353</v>
      </c>
      <c r="BC320" s="298">
        <f t="shared" ca="1" si="498"/>
        <v>110417.56207581809</v>
      </c>
      <c r="BD320" s="298">
        <f t="shared" ca="1" si="498"/>
        <v>111263.83621066264</v>
      </c>
      <c r="BE320" s="298">
        <f t="shared" ca="1" si="498"/>
        <v>110252.10474915904</v>
      </c>
      <c r="BF320" s="298">
        <f t="shared" ca="1" si="498"/>
        <v>111092.25970865099</v>
      </c>
      <c r="BG320" s="298">
        <f t="shared" ca="1" si="498"/>
        <v>111006.23222323562</v>
      </c>
      <c r="BH320" s="298">
        <f t="shared" ca="1" si="498"/>
        <v>108169.78977714908</v>
      </c>
      <c r="BI320" s="298">
        <f t="shared" ca="1" si="498"/>
        <v>110840.42970233953</v>
      </c>
      <c r="BJ320" s="298">
        <f t="shared" ca="1" si="498"/>
        <v>109845.02161579291</v>
      </c>
      <c r="BK320" s="298">
        <f t="shared" ca="1" si="498"/>
        <v>110674.71438435353</v>
      </c>
      <c r="BL320" s="298">
        <f t="shared" ca="1" si="498"/>
        <v>109684.88935218597</v>
      </c>
      <c r="BM320" s="298">
        <f t="shared" ca="1" si="498"/>
        <v>110509.62006891811</v>
      </c>
      <c r="BN320" s="298">
        <f t="shared" ca="1" si="498"/>
        <v>110427.46570049526</v>
      </c>
      <c r="BO320" s="298">
        <f t="shared" ca="1" si="498"/>
        <v>109446.43569842263</v>
      </c>
      <c r="BP320" s="298">
        <f t="shared" ca="1" si="498"/>
        <v>110264.24746291476</v>
      </c>
      <c r="BQ320" s="298">
        <f t="shared" ca="1" si="498"/>
        <v>109289.31801111337</v>
      </c>
      <c r="BR320" s="298">
        <f t="shared" ca="1" si="498"/>
        <v>110102.86862523665</v>
      </c>
      <c r="BS320" s="298">
        <f t="shared" ca="1" si="498"/>
        <v>110023.00638852855</v>
      </c>
      <c r="BT320" s="298">
        <f t="shared" ca="1" si="498"/>
        <v>107284.99936464246</v>
      </c>
      <c r="BU320" s="298">
        <f t="shared" ca="1" si="498"/>
        <v>109865.19386402178</v>
      </c>
      <c r="BV320" s="298">
        <f t="shared" ca="1" si="498"/>
        <v>108906.13127512595</v>
      </c>
      <c r="BW320" s="298">
        <f t="shared" ref="BW320:CA320" ca="1" si="499">SUM(BW309:BW318)</f>
        <v>109715.69727245765</v>
      </c>
      <c r="BX320" s="298">
        <f t="shared" ca="1" si="499"/>
        <v>108770.20977474911</v>
      </c>
      <c r="BY320" s="298">
        <f t="shared" ca="1" si="499"/>
        <v>109578.85418226685</v>
      </c>
      <c r="BZ320" s="298">
        <f t="shared" ca="1" si="499"/>
        <v>109512.9803859586</v>
      </c>
      <c r="CA320" s="298">
        <f t="shared" ca="1" si="499"/>
        <v>108588.76689968134</v>
      </c>
      <c r="CB320" s="298">
        <f t="shared" ref="CB320:CC320" ca="1" si="500">SUM(CB309:CB318)</f>
        <v>109406.5115548692</v>
      </c>
      <c r="CC320" s="298">
        <f t="shared" ca="1" si="500"/>
        <v>108490.08746148781</v>
      </c>
      <c r="CD320" s="298">
        <f t="shared" ref="CD320:DL320" ca="1" si="501">SUM(CD309:CD318)</f>
        <v>109310.36939112745</v>
      </c>
      <c r="CE320" s="298">
        <f t="shared" ca="1" si="501"/>
        <v>109264.014822328</v>
      </c>
      <c r="CF320" s="298">
        <f t="shared" ca="1" si="501"/>
        <v>107492.67064363051</v>
      </c>
      <c r="CG320" s="298">
        <f t="shared" ca="1" si="501"/>
        <v>109173.48727299253</v>
      </c>
      <c r="CH320" s="298">
        <f t="shared" ca="1" si="501"/>
        <v>108272.96060057449</v>
      </c>
      <c r="CI320" s="298">
        <f t="shared" ca="1" si="501"/>
        <v>109094.66021480944</v>
      </c>
      <c r="CJ320" s="298">
        <f t="shared" ca="1" si="501"/>
        <v>108199.28882455234</v>
      </c>
      <c r="CK320" s="298">
        <f t="shared" ca="1" si="501"/>
        <v>109019.90314824703</v>
      </c>
      <c r="CL320" s="298">
        <f t="shared" ca="1" si="501"/>
        <v>108983.56818127687</v>
      </c>
      <c r="CM320" s="298">
        <f t="shared" ca="1" si="501"/>
        <v>108093.80735532264</v>
      </c>
      <c r="CN320" s="298">
        <f t="shared" ca="1" si="501"/>
        <v>108913.02231722923</v>
      </c>
      <c r="CO320" s="298">
        <f t="shared" ca="1" si="501"/>
        <v>108026.92068621234</v>
      </c>
      <c r="CP320" s="298">
        <f t="shared" ca="1" si="501"/>
        <v>108849.94978233782</v>
      </c>
      <c r="CQ320" s="298">
        <f t="shared" ca="1" si="501"/>
        <v>108826.95157451669</v>
      </c>
      <c r="CR320" s="298">
        <f t="shared" ca="1" si="501"/>
        <v>106259.65908016464</v>
      </c>
      <c r="CS320" s="298">
        <f t="shared" ca="1" si="501"/>
        <v>108796.61847371778</v>
      </c>
      <c r="CT320" s="298">
        <f t="shared" ca="1" si="501"/>
        <v>107936.09333207981</v>
      </c>
      <c r="CU320" s="298">
        <f t="shared" ca="1" si="501"/>
        <v>108774.83219902648</v>
      </c>
      <c r="CV320" s="298">
        <f t="shared" ca="1" si="501"/>
        <v>107926.28450671877</v>
      </c>
      <c r="CW320" s="298">
        <f t="shared" ca="1" si="501"/>
        <v>108774.83219902648</v>
      </c>
      <c r="CX320" s="298">
        <f t="shared" ca="1" si="501"/>
        <v>108774.83219902648</v>
      </c>
      <c r="CY320" s="298">
        <f t="shared" ca="1" si="501"/>
        <v>107926.28450671877</v>
      </c>
      <c r="CZ320" s="298">
        <f t="shared" ca="1" si="501"/>
        <v>108774.83219902648</v>
      </c>
      <c r="DA320" s="298">
        <f t="shared" ca="1" si="501"/>
        <v>107926.28450671877</v>
      </c>
      <c r="DB320" s="298">
        <f t="shared" ca="1" si="501"/>
        <v>108774.83219902648</v>
      </c>
      <c r="DC320" s="298">
        <f t="shared" ca="1" si="501"/>
        <v>108774.83219902648</v>
      </c>
      <c r="DD320" s="298">
        <f t="shared" ca="1" si="501"/>
        <v>106229.1891221034</v>
      </c>
      <c r="DE320" s="298">
        <f t="shared" ca="1" si="501"/>
        <v>108774.83219902648</v>
      </c>
      <c r="DF320" s="298">
        <f t="shared" ca="1" si="501"/>
        <v>107926.28450671877</v>
      </c>
      <c r="DG320" s="298">
        <f t="shared" ca="1" si="501"/>
        <v>108774.83219902648</v>
      </c>
      <c r="DH320" s="298">
        <f t="shared" ca="1" si="501"/>
        <v>107926.28450671877</v>
      </c>
      <c r="DI320" s="298">
        <f t="shared" ca="1" si="501"/>
        <v>108774.83219902648</v>
      </c>
      <c r="DJ320" s="298">
        <f t="shared" ca="1" si="501"/>
        <v>108774.83219902648</v>
      </c>
      <c r="DK320" s="298">
        <f t="shared" ca="1" si="501"/>
        <v>107926.28450671877</v>
      </c>
      <c r="DL320" s="298">
        <f t="shared" ca="1" si="501"/>
        <v>108774.83219902648</v>
      </c>
      <c r="DM320" s="298">
        <f t="shared" ref="DM320:DZ320" ca="1" si="502">SUM(DM309:DM318)</f>
        <v>107926.28450671877</v>
      </c>
      <c r="DN320" s="298">
        <f t="shared" ca="1" si="502"/>
        <v>108774.83219902648</v>
      </c>
      <c r="DO320" s="298">
        <f t="shared" ca="1" si="502"/>
        <v>108774.83219902648</v>
      </c>
      <c r="DP320" s="298">
        <f t="shared" ca="1" si="502"/>
        <v>106229.1891221034</v>
      </c>
      <c r="DQ320" s="298">
        <f t="shared" ca="1" si="502"/>
        <v>108774.83219902648</v>
      </c>
      <c r="DR320" s="298">
        <f t="shared" ca="1" si="502"/>
        <v>107926.28450671877</v>
      </c>
      <c r="DS320" s="298">
        <f t="shared" ca="1" si="502"/>
        <v>108774.83219902648</v>
      </c>
      <c r="DT320" s="298">
        <f t="shared" ca="1" si="502"/>
        <v>107926.28450671877</v>
      </c>
      <c r="DU320" s="298">
        <f t="shared" ca="1" si="502"/>
        <v>108774.83219902648</v>
      </c>
      <c r="DV320" s="298">
        <f t="shared" ca="1" si="502"/>
        <v>108774.83219902648</v>
      </c>
      <c r="DW320" s="298">
        <f t="shared" ca="1" si="502"/>
        <v>107926.28450671877</v>
      </c>
      <c r="DX320" s="298">
        <f t="shared" ca="1" si="502"/>
        <v>108774.83219902648</v>
      </c>
      <c r="DY320" s="298">
        <f t="shared" ca="1" si="502"/>
        <v>107926.28450671877</v>
      </c>
      <c r="DZ320" s="298">
        <f t="shared" ca="1" si="502"/>
        <v>108774.83219902648</v>
      </c>
    </row>
    <row r="321" spans="1:130" ht="13">
      <c r="A321" s="151"/>
      <c r="B321" s="33"/>
      <c r="C321" s="37"/>
      <c r="E321" s="41"/>
      <c r="F321" s="94"/>
      <c r="G321" s="35"/>
      <c r="H321" s="36"/>
      <c r="I321" s="16"/>
      <c r="J321" s="297"/>
      <c r="K321" s="297"/>
      <c r="L321" s="297"/>
      <c r="M321" s="297"/>
      <c r="N321" s="297"/>
      <c r="O321" s="297"/>
      <c r="P321" s="297"/>
      <c r="Q321" s="297"/>
      <c r="R321" s="297"/>
      <c r="S321" s="297"/>
      <c r="T321" s="297"/>
      <c r="U321" s="297"/>
      <c r="V321" s="297"/>
      <c r="W321" s="297"/>
      <c r="X321" s="297"/>
      <c r="Y321" s="297"/>
      <c r="Z321" s="297"/>
      <c r="AA321" s="297"/>
      <c r="AB321" s="297"/>
      <c r="AC321" s="297"/>
      <c r="AD321" s="297"/>
      <c r="AE321" s="297"/>
      <c r="AF321" s="297"/>
      <c r="AG321" s="297"/>
      <c r="AH321" s="297"/>
      <c r="AI321" s="297"/>
      <c r="AJ321" s="297"/>
      <c r="AK321" s="297"/>
      <c r="AL321" s="297"/>
      <c r="AM321" s="297"/>
      <c r="AN321" s="297"/>
      <c r="AO321" s="297"/>
      <c r="AP321" s="297"/>
      <c r="AQ321" s="297"/>
      <c r="AR321" s="297"/>
      <c r="AS321" s="297"/>
      <c r="AT321" s="297"/>
      <c r="AU321" s="297"/>
      <c r="AV321" s="297"/>
      <c r="AW321" s="297"/>
      <c r="AX321" s="297"/>
      <c r="AY321" s="297"/>
      <c r="AZ321" s="297"/>
      <c r="BA321" s="297"/>
      <c r="BB321" s="297"/>
      <c r="BC321" s="297"/>
      <c r="BD321" s="297"/>
      <c r="BE321" s="297"/>
      <c r="BF321" s="297"/>
      <c r="BG321" s="297"/>
      <c r="BH321" s="297"/>
      <c r="BI321" s="297"/>
      <c r="BJ321" s="297"/>
      <c r="BK321" s="297"/>
      <c r="BL321" s="297"/>
      <c r="BM321" s="297"/>
      <c r="BN321" s="297"/>
      <c r="BO321" s="297"/>
      <c r="BP321" s="297"/>
      <c r="BQ321" s="297"/>
      <c r="BR321" s="297"/>
      <c r="BS321" s="297"/>
      <c r="BT321" s="297"/>
      <c r="BU321" s="297"/>
      <c r="BV321" s="297"/>
      <c r="BW321" s="297"/>
      <c r="BX321" s="297"/>
      <c r="BY321" s="297"/>
      <c r="BZ321" s="297"/>
      <c r="CA321" s="297"/>
      <c r="CB321" s="297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7"/>
      <c r="CM321" s="297"/>
      <c r="CN321" s="297"/>
      <c r="CO321" s="297"/>
      <c r="CP321" s="297"/>
      <c r="CQ321" s="297"/>
      <c r="CR321" s="297"/>
      <c r="CS321" s="297"/>
      <c r="CT321" s="297"/>
      <c r="CU321" s="297"/>
      <c r="CV321" s="297"/>
      <c r="CW321" s="297"/>
      <c r="CX321" s="297"/>
      <c r="CY321" s="297"/>
      <c r="CZ321" s="297"/>
      <c r="DA321" s="297"/>
      <c r="DB321" s="297"/>
      <c r="DC321" s="297"/>
      <c r="DD321" s="297"/>
      <c r="DE321" s="297"/>
      <c r="DF321" s="297"/>
      <c r="DG321" s="297"/>
      <c r="DH321" s="297"/>
      <c r="DI321" s="297"/>
      <c r="DJ321" s="297"/>
      <c r="DK321" s="297"/>
      <c r="DL321" s="297"/>
      <c r="DM321" s="297"/>
      <c r="DN321" s="297"/>
      <c r="DO321" s="297"/>
      <c r="DP321" s="297"/>
      <c r="DQ321" s="297"/>
      <c r="DR321" s="297"/>
      <c r="DS321" s="297"/>
      <c r="DT321" s="297"/>
      <c r="DU321" s="297"/>
      <c r="DV321" s="297"/>
      <c r="DW321" s="297"/>
      <c r="DX321" s="297"/>
      <c r="DY321" s="297"/>
      <c r="DZ321" s="297"/>
    </row>
    <row r="322" spans="1:130" s="32" customFormat="1" ht="13">
      <c r="A322" s="151"/>
      <c r="B322" s="52"/>
      <c r="C322" s="37"/>
      <c r="D322" s="5"/>
      <c r="E322" s="296"/>
      <c r="F322" s="87"/>
      <c r="G322" s="35"/>
      <c r="H322" s="43"/>
      <c r="I322" s="42"/>
      <c r="J322" s="297"/>
      <c r="K322" s="297"/>
      <c r="L322" s="297"/>
      <c r="M322" s="297"/>
      <c r="N322" s="297"/>
      <c r="O322" s="297"/>
      <c r="P322" s="297"/>
      <c r="Q322" s="297"/>
      <c r="R322" s="297"/>
      <c r="S322" s="297"/>
      <c r="T322" s="297"/>
      <c r="U322" s="297"/>
      <c r="V322" s="297"/>
      <c r="W322" s="297"/>
      <c r="X322" s="297"/>
      <c r="Y322" s="297"/>
      <c r="Z322" s="297"/>
      <c r="AA322" s="297"/>
      <c r="AB322" s="297"/>
      <c r="AC322" s="297"/>
      <c r="AD322" s="297"/>
      <c r="AE322" s="297"/>
      <c r="AF322" s="297"/>
      <c r="AG322" s="297"/>
      <c r="AH322" s="297"/>
      <c r="AI322" s="297"/>
      <c r="AJ322" s="297"/>
      <c r="AK322" s="297"/>
      <c r="AL322" s="297"/>
      <c r="AM322" s="297"/>
      <c r="AN322" s="297"/>
      <c r="AO322" s="297"/>
      <c r="AP322" s="297"/>
      <c r="AQ322" s="297"/>
      <c r="AR322" s="297"/>
      <c r="AS322" s="297"/>
      <c r="AT322" s="297"/>
      <c r="AU322" s="297"/>
      <c r="AV322" s="297"/>
      <c r="AW322" s="297"/>
      <c r="AX322" s="297"/>
      <c r="AY322" s="297"/>
      <c r="AZ322" s="297"/>
      <c r="BA322" s="297"/>
      <c r="BB322" s="297"/>
      <c r="BC322" s="297"/>
      <c r="BD322" s="297"/>
      <c r="BE322" s="297"/>
      <c r="BF322" s="297"/>
      <c r="BG322" s="297"/>
      <c r="BH322" s="297"/>
      <c r="BI322" s="297"/>
      <c r="BJ322" s="297"/>
      <c r="BK322" s="297"/>
      <c r="BL322" s="297"/>
      <c r="BM322" s="297"/>
      <c r="BN322" s="297"/>
      <c r="BO322" s="297"/>
      <c r="BP322" s="297"/>
      <c r="BQ322" s="297"/>
      <c r="BR322" s="297"/>
      <c r="BS322" s="297"/>
      <c r="BT322" s="297"/>
      <c r="BU322" s="297"/>
      <c r="BV322" s="297"/>
      <c r="BW322" s="297"/>
      <c r="BX322" s="297"/>
      <c r="BY322" s="297"/>
      <c r="BZ322" s="297"/>
      <c r="CA322" s="297"/>
      <c r="CB322" s="297"/>
      <c r="CC322" s="297"/>
      <c r="CD322" s="297"/>
      <c r="CE322" s="297"/>
      <c r="CF322" s="297"/>
      <c r="CG322" s="297"/>
      <c r="CH322" s="297"/>
      <c r="CI322" s="297"/>
      <c r="CJ322" s="297"/>
      <c r="CK322" s="297"/>
      <c r="CL322" s="297"/>
      <c r="CM322" s="297"/>
      <c r="CN322" s="297"/>
      <c r="CO322" s="297"/>
      <c r="CP322" s="297"/>
      <c r="CQ322" s="297"/>
      <c r="CR322" s="297"/>
      <c r="CS322" s="297"/>
      <c r="CT322" s="297"/>
      <c r="CU322" s="297"/>
      <c r="CV322" s="297"/>
      <c r="CW322" s="297"/>
      <c r="CX322" s="297"/>
      <c r="CY322" s="297"/>
      <c r="CZ322" s="297"/>
      <c r="DA322" s="297"/>
      <c r="DB322" s="297"/>
      <c r="DC322" s="297"/>
      <c r="DD322" s="297"/>
      <c r="DE322" s="297"/>
      <c r="DF322" s="297"/>
      <c r="DG322" s="297"/>
      <c r="DH322" s="297"/>
      <c r="DI322" s="297"/>
      <c r="DJ322" s="297"/>
      <c r="DK322" s="297"/>
      <c r="DL322" s="297"/>
      <c r="DM322" s="297"/>
      <c r="DN322" s="297"/>
      <c r="DO322" s="297"/>
      <c r="DP322" s="297"/>
      <c r="DQ322" s="297"/>
      <c r="DR322" s="297"/>
      <c r="DS322" s="297"/>
      <c r="DT322" s="297"/>
      <c r="DU322" s="297"/>
      <c r="DV322" s="297"/>
      <c r="DW322" s="297"/>
      <c r="DX322" s="297"/>
      <c r="DY322" s="297"/>
      <c r="DZ322" s="297"/>
    </row>
    <row r="323" spans="1:130" ht="13">
      <c r="A323" s="151"/>
      <c r="C323" s="425" t="s">
        <v>38</v>
      </c>
      <c r="D323" s="426"/>
      <c r="E323" s="426"/>
      <c r="F323" s="426"/>
      <c r="G323" s="427" t="s">
        <v>131</v>
      </c>
      <c r="H323" s="438">
        <f ca="1">SUM(J323:DZ323)</f>
        <v>32717664.720307052</v>
      </c>
      <c r="I323" s="429"/>
      <c r="J323" s="439">
        <f t="shared" ref="J323:AO323" ca="1" si="503">J320+J310+J296</f>
        <v>0</v>
      </c>
      <c r="K323" s="439">
        <f t="shared" ca="1" si="503"/>
        <v>0</v>
      </c>
      <c r="L323" s="439">
        <f t="shared" ca="1" si="503"/>
        <v>0</v>
      </c>
      <c r="M323" s="439">
        <f t="shared" ca="1" si="503"/>
        <v>0</v>
      </c>
      <c r="N323" s="439">
        <f t="shared" ca="1" si="503"/>
        <v>456463.07849987561</v>
      </c>
      <c r="O323" s="439">
        <f t="shared" ca="1" si="503"/>
        <v>280179.43973781297</v>
      </c>
      <c r="P323" s="439">
        <f t="shared" ca="1" si="503"/>
        <v>278070.70991653157</v>
      </c>
      <c r="Q323" s="439">
        <f t="shared" ca="1" si="503"/>
        <v>282463.8949193859</v>
      </c>
      <c r="R323" s="439">
        <f t="shared" ca="1" si="503"/>
        <v>282162.43583581125</v>
      </c>
      <c r="S323" s="439">
        <f t="shared" ca="1" si="503"/>
        <v>277360.62321922439</v>
      </c>
      <c r="T323" s="439">
        <f t="shared" ca="1" si="503"/>
        <v>281714.08839667786</v>
      </c>
      <c r="U323" s="439">
        <f t="shared" ca="1" si="503"/>
        <v>276916.61479139968</v>
      </c>
      <c r="V323" s="439">
        <f t="shared" ca="1" si="503"/>
        <v>281248.43948471558</v>
      </c>
      <c r="W323" s="439">
        <f t="shared" ca="1" si="503"/>
        <v>281011.04287260317</v>
      </c>
      <c r="X323" s="439">
        <f t="shared" ca="1" si="503"/>
        <v>267142.37843976531</v>
      </c>
      <c r="Y323" s="439">
        <f t="shared" ca="1" si="503"/>
        <v>280537.68537114887</v>
      </c>
      <c r="Z323" s="439">
        <f t="shared" ca="1" si="503"/>
        <v>275789.39022314223</v>
      </c>
      <c r="AA323" s="439">
        <f t="shared" ca="1" si="503"/>
        <v>280112.53886857431</v>
      </c>
      <c r="AB323" s="439">
        <f t="shared" ca="1" si="503"/>
        <v>275394.06599258608</v>
      </c>
      <c r="AC323" s="439">
        <f t="shared" ca="1" si="503"/>
        <v>279711.00168801396</v>
      </c>
      <c r="AD323" s="439">
        <f t="shared" ca="1" si="503"/>
        <v>279515.39540635643</v>
      </c>
      <c r="AE323" s="439">
        <f t="shared" ca="1" si="503"/>
        <v>274823.80184437596</v>
      </c>
      <c r="AF323" s="439">
        <f t="shared" ca="1" si="503"/>
        <v>279126.8456743377</v>
      </c>
      <c r="AG323" s="439">
        <f t="shared" ca="1" si="503"/>
        <v>274465.17857208848</v>
      </c>
      <c r="AH323" s="439">
        <f t="shared" ca="1" si="503"/>
        <v>278791.21942425059</v>
      </c>
      <c r="AI323" s="439">
        <f t="shared" ca="1" si="503"/>
        <v>278639.50315848674</v>
      </c>
      <c r="AJ323" s="439">
        <f t="shared" ca="1" si="503"/>
        <v>269552.35484945629</v>
      </c>
      <c r="AK323" s="439">
        <f t="shared" ca="1" si="503"/>
        <v>278346.38760234439</v>
      </c>
      <c r="AL323" s="439">
        <f t="shared" ca="1" si="503"/>
        <v>273754.2019226852</v>
      </c>
      <c r="AM323" s="439">
        <f t="shared" ca="1" si="503"/>
        <v>278102.93201900541</v>
      </c>
      <c r="AN323" s="439">
        <f t="shared" ca="1" si="503"/>
        <v>273538.45476051245</v>
      </c>
      <c r="AO323" s="439">
        <f t="shared" ca="1" si="503"/>
        <v>277881.22746785556</v>
      </c>
      <c r="AP323" s="439">
        <f t="shared" ref="AP323:BU323" ca="1" si="504">AP320+AP310+AP296</f>
        <v>277775.27970340347</v>
      </c>
      <c r="AQ323" s="439">
        <f t="shared" ca="1" si="504"/>
        <v>273233.63029354159</v>
      </c>
      <c r="AR323" s="439">
        <f t="shared" ca="1" si="504"/>
        <v>277578.80050560262</v>
      </c>
      <c r="AS323" s="439">
        <f t="shared" ca="1" si="504"/>
        <v>273044.63544053974</v>
      </c>
      <c r="AT323" s="439">
        <f t="shared" ca="1" si="504"/>
        <v>277384.82205945515</v>
      </c>
      <c r="AU323" s="439">
        <f t="shared" ca="1" si="504"/>
        <v>277300.65185881872</v>
      </c>
      <c r="AV323" s="439">
        <f t="shared" ca="1" si="504"/>
        <v>263944.94107712508</v>
      </c>
      <c r="AW323" s="439">
        <f t="shared" ca="1" si="504"/>
        <v>277161.52907817677</v>
      </c>
      <c r="AX323" s="439">
        <f t="shared" ca="1" si="504"/>
        <v>278856.51187195431</v>
      </c>
      <c r="AY323" s="439">
        <f t="shared" ca="1" si="504"/>
        <v>283370.36535287171</v>
      </c>
      <c r="AZ323" s="439">
        <f t="shared" ca="1" si="504"/>
        <v>278635.0286619449</v>
      </c>
      <c r="BA323" s="439">
        <f t="shared" ca="1" si="504"/>
        <v>283155.10600779805</v>
      </c>
      <c r="BB323" s="439">
        <f t="shared" ca="1" si="504"/>
        <v>283070.7042967233</v>
      </c>
      <c r="BC323" s="439">
        <f t="shared" ca="1" si="504"/>
        <v>278371.41581330611</v>
      </c>
      <c r="BD323" s="439">
        <f t="shared" ca="1" si="504"/>
        <v>282900.48994815064</v>
      </c>
      <c r="BE323" s="439">
        <f t="shared" ca="1" si="504"/>
        <v>278205.95848664705</v>
      </c>
      <c r="BF323" s="439">
        <f t="shared" ca="1" si="504"/>
        <v>282728.91344613902</v>
      </c>
      <c r="BG323" s="439">
        <f t="shared" ca="1" si="504"/>
        <v>282642.88596072362</v>
      </c>
      <c r="BH323" s="439">
        <f t="shared" ca="1" si="504"/>
        <v>268758.0435146371</v>
      </c>
      <c r="BI323" s="439">
        <f t="shared" ca="1" si="504"/>
        <v>282477.08343982755</v>
      </c>
      <c r="BJ323" s="439">
        <f t="shared" ca="1" si="504"/>
        <v>277798.87535328092</v>
      </c>
      <c r="BK323" s="439">
        <f t="shared" ca="1" si="504"/>
        <v>282311.36812184151</v>
      </c>
      <c r="BL323" s="439">
        <f t="shared" ca="1" si="504"/>
        <v>277638.74308967398</v>
      </c>
      <c r="BM323" s="439">
        <f t="shared" ca="1" si="504"/>
        <v>282146.27380640613</v>
      </c>
      <c r="BN323" s="439">
        <f t="shared" ca="1" si="504"/>
        <v>282064.11943798326</v>
      </c>
      <c r="BO323" s="439">
        <f t="shared" ca="1" si="504"/>
        <v>277400.28943591064</v>
      </c>
      <c r="BP323" s="439">
        <f t="shared" ca="1" si="504"/>
        <v>281900.90120040276</v>
      </c>
      <c r="BQ323" s="439">
        <f t="shared" ca="1" si="504"/>
        <v>277243.17174860137</v>
      </c>
      <c r="BR323" s="439">
        <f t="shared" ca="1" si="504"/>
        <v>281739.52236272465</v>
      </c>
      <c r="BS323" s="439">
        <f t="shared" ca="1" si="504"/>
        <v>281659.66012601653</v>
      </c>
      <c r="BT323" s="439">
        <f t="shared" ca="1" si="504"/>
        <v>267873.25310213049</v>
      </c>
      <c r="BU323" s="439">
        <f t="shared" ca="1" si="504"/>
        <v>281501.84760150977</v>
      </c>
      <c r="BV323" s="439">
        <f t="shared" ref="BV323:DA323" ca="1" si="505">BV320+BV310+BV296</f>
        <v>276859.98501261394</v>
      </c>
      <c r="BW323" s="439">
        <f t="shared" ca="1" si="505"/>
        <v>281352.35100994568</v>
      </c>
      <c r="BX323" s="439">
        <f t="shared" ca="1" si="505"/>
        <v>276724.0635122371</v>
      </c>
      <c r="BY323" s="439">
        <f t="shared" ca="1" si="505"/>
        <v>281215.50791975483</v>
      </c>
      <c r="BZ323" s="439">
        <f t="shared" ca="1" si="505"/>
        <v>281149.63412344659</v>
      </c>
      <c r="CA323" s="439">
        <f t="shared" ca="1" si="505"/>
        <v>276542.62063716934</v>
      </c>
      <c r="CB323" s="439">
        <f t="shared" ca="1" si="505"/>
        <v>281043.16529235721</v>
      </c>
      <c r="CC323" s="439">
        <f t="shared" ca="1" si="505"/>
        <v>276443.94119897584</v>
      </c>
      <c r="CD323" s="439">
        <f t="shared" ca="1" si="505"/>
        <v>280947.02312861546</v>
      </c>
      <c r="CE323" s="439">
        <f t="shared" ca="1" si="505"/>
        <v>280900.66855981603</v>
      </c>
      <c r="CF323" s="439">
        <f t="shared" ca="1" si="505"/>
        <v>271763.72438111855</v>
      </c>
      <c r="CG323" s="439">
        <f t="shared" ca="1" si="505"/>
        <v>280810.14101048053</v>
      </c>
      <c r="CH323" s="439">
        <f t="shared" ca="1" si="505"/>
        <v>276226.81433806248</v>
      </c>
      <c r="CI323" s="439">
        <f t="shared" ca="1" si="505"/>
        <v>280731.31395229744</v>
      </c>
      <c r="CJ323" s="439">
        <f t="shared" ca="1" si="505"/>
        <v>276153.14256204036</v>
      </c>
      <c r="CK323" s="439">
        <f t="shared" ca="1" si="505"/>
        <v>280656.55688573502</v>
      </c>
      <c r="CL323" s="439">
        <f t="shared" ca="1" si="505"/>
        <v>280620.22191876487</v>
      </c>
      <c r="CM323" s="439">
        <f t="shared" ca="1" si="505"/>
        <v>276047.66109281068</v>
      </c>
      <c r="CN323" s="439">
        <f t="shared" ca="1" si="505"/>
        <v>280549.67605471722</v>
      </c>
      <c r="CO323" s="439">
        <f t="shared" ca="1" si="505"/>
        <v>275980.77442370035</v>
      </c>
      <c r="CP323" s="439">
        <f t="shared" ca="1" si="505"/>
        <v>280486.60351982585</v>
      </c>
      <c r="CQ323" s="439">
        <f t="shared" ca="1" si="505"/>
        <v>280463.60531200469</v>
      </c>
      <c r="CR323" s="439">
        <f t="shared" ca="1" si="505"/>
        <v>266847.91281765269</v>
      </c>
      <c r="CS323" s="439">
        <f t="shared" ca="1" si="505"/>
        <v>280433.2722112058</v>
      </c>
      <c r="CT323" s="439">
        <f t="shared" ca="1" si="505"/>
        <v>275889.9470695678</v>
      </c>
      <c r="CU323" s="439">
        <f t="shared" ca="1" si="505"/>
        <v>280411.48593651451</v>
      </c>
      <c r="CV323" s="439">
        <f t="shared" ca="1" si="505"/>
        <v>275880.13824420678</v>
      </c>
      <c r="CW323" s="439">
        <f t="shared" ca="1" si="505"/>
        <v>280411.48593651451</v>
      </c>
      <c r="CX323" s="439">
        <f t="shared" ca="1" si="505"/>
        <v>280411.48593651451</v>
      </c>
      <c r="CY323" s="439">
        <f t="shared" ca="1" si="505"/>
        <v>275880.13824420678</v>
      </c>
      <c r="CZ323" s="439">
        <f t="shared" ca="1" si="505"/>
        <v>280411.48593651451</v>
      </c>
      <c r="DA323" s="439">
        <f t="shared" ca="1" si="505"/>
        <v>275880.13824420678</v>
      </c>
      <c r="DB323" s="439">
        <f t="shared" ref="DB323:DZ323" ca="1" si="506">DB320+DB310+DB296</f>
        <v>280411.48593651451</v>
      </c>
      <c r="DC323" s="439">
        <f t="shared" ca="1" si="506"/>
        <v>280411.48593651451</v>
      </c>
      <c r="DD323" s="439">
        <f t="shared" ca="1" si="506"/>
        <v>266817.44285959145</v>
      </c>
      <c r="DE323" s="439">
        <f t="shared" ca="1" si="506"/>
        <v>280411.48593651451</v>
      </c>
      <c r="DF323" s="439">
        <f t="shared" ca="1" si="506"/>
        <v>275880.13824420678</v>
      </c>
      <c r="DG323" s="439">
        <f t="shared" ca="1" si="506"/>
        <v>280411.48593651451</v>
      </c>
      <c r="DH323" s="439">
        <f t="shared" ca="1" si="506"/>
        <v>275880.13824420678</v>
      </c>
      <c r="DI323" s="439">
        <f t="shared" ca="1" si="506"/>
        <v>280411.48593651451</v>
      </c>
      <c r="DJ323" s="439">
        <f t="shared" ca="1" si="506"/>
        <v>280411.48593651451</v>
      </c>
      <c r="DK323" s="439">
        <f t="shared" ca="1" si="506"/>
        <v>275880.13824420678</v>
      </c>
      <c r="DL323" s="439">
        <f t="shared" ca="1" si="506"/>
        <v>280411.48593651451</v>
      </c>
      <c r="DM323" s="439">
        <f t="shared" ca="1" si="506"/>
        <v>275880.13824420678</v>
      </c>
      <c r="DN323" s="440">
        <f t="shared" ca="1" si="506"/>
        <v>280411.48593651451</v>
      </c>
      <c r="DO323" s="439">
        <f t="shared" ca="1" si="506"/>
        <v>280411.48593651451</v>
      </c>
      <c r="DP323" s="439">
        <f t="shared" ca="1" si="506"/>
        <v>266817.44285959145</v>
      </c>
      <c r="DQ323" s="439">
        <f t="shared" ca="1" si="506"/>
        <v>280411.48593651451</v>
      </c>
      <c r="DR323" s="439">
        <f t="shared" ca="1" si="506"/>
        <v>275880.13824420678</v>
      </c>
      <c r="DS323" s="439">
        <f t="shared" ca="1" si="506"/>
        <v>280411.48593651451</v>
      </c>
      <c r="DT323" s="439">
        <f t="shared" ca="1" si="506"/>
        <v>275880.13824420678</v>
      </c>
      <c r="DU323" s="439">
        <f t="shared" ca="1" si="506"/>
        <v>280411.48593651451</v>
      </c>
      <c r="DV323" s="439">
        <f t="shared" ca="1" si="506"/>
        <v>280411.48593651451</v>
      </c>
      <c r="DW323" s="439">
        <f t="shared" ca="1" si="506"/>
        <v>275880.13824420678</v>
      </c>
      <c r="DX323" s="439">
        <f t="shared" ca="1" si="506"/>
        <v>280411.48593651451</v>
      </c>
      <c r="DY323" s="439">
        <f t="shared" ca="1" si="506"/>
        <v>275880.13824420678</v>
      </c>
      <c r="DZ323" s="440">
        <f t="shared" ca="1" si="506"/>
        <v>280411.48593651451</v>
      </c>
    </row>
    <row r="324" spans="1:130" ht="13">
      <c r="A324" s="5"/>
      <c r="C324" s="78" t="s">
        <v>145</v>
      </c>
      <c r="G324" s="214" t="s">
        <v>146</v>
      </c>
      <c r="H324" s="460">
        <f ca="1">AVERAGE(J324:DZ324)</f>
        <v>0.3884785815331378</v>
      </c>
      <c r="J324" s="459">
        <f t="shared" ref="J324:AO324" ca="1" si="507">IFERROR(J296/J323,0)</f>
        <v>0</v>
      </c>
      <c r="K324" s="459">
        <f t="shared" ca="1" si="507"/>
        <v>0</v>
      </c>
      <c r="L324" s="459">
        <f t="shared" ca="1" si="507"/>
        <v>0</v>
      </c>
      <c r="M324" s="459">
        <f t="shared" ca="1" si="507"/>
        <v>0</v>
      </c>
      <c r="N324" s="459">
        <f t="shared" ca="1" si="507"/>
        <v>0.2420436727612135</v>
      </c>
      <c r="O324" s="459">
        <f t="shared" ca="1" si="507"/>
        <v>0.40747743698408173</v>
      </c>
      <c r="P324" s="459">
        <f t="shared" ca="1" si="507"/>
        <v>0.39732340034361746</v>
      </c>
      <c r="Q324" s="459">
        <f t="shared" ca="1" si="507"/>
        <v>0.40418192219781846</v>
      </c>
      <c r="R324" s="459">
        <f t="shared" ca="1" si="507"/>
        <v>0.40461374548961232</v>
      </c>
      <c r="S324" s="459">
        <f t="shared" ca="1" si="507"/>
        <v>0.39834061056559578</v>
      </c>
      <c r="T324" s="459">
        <f t="shared" ca="1" si="507"/>
        <v>0.40525768750068064</v>
      </c>
      <c r="U324" s="459">
        <f t="shared" ca="1" si="507"/>
        <v>0.39897931037192264</v>
      </c>
      <c r="V324" s="459">
        <f t="shared" ca="1" si="507"/>
        <v>0.40592865229463571</v>
      </c>
      <c r="W324" s="459">
        <f t="shared" ca="1" si="507"/>
        <v>0.40627157862887869</v>
      </c>
      <c r="X324" s="459">
        <f t="shared" ca="1" si="507"/>
        <v>0.38600539757959418</v>
      </c>
      <c r="Y324" s="459">
        <f t="shared" ca="1" si="507"/>
        <v>0.40695708973629813</v>
      </c>
      <c r="Z324" s="459">
        <f t="shared" ca="1" si="507"/>
        <v>0.40061004489914198</v>
      </c>
      <c r="AA324" s="459">
        <f t="shared" ca="1" si="507"/>
        <v>0.40757475713561614</v>
      </c>
      <c r="AB324" s="459">
        <f t="shared" ca="1" si="507"/>
        <v>0.40118511487090047</v>
      </c>
      <c r="AC324" s="459">
        <f t="shared" ca="1" si="507"/>
        <v>0.40815984823986357</v>
      </c>
      <c r="AD324" s="459">
        <f t="shared" ca="1" si="507"/>
        <v>0.40844548055761132</v>
      </c>
      <c r="AE324" s="459">
        <f t="shared" ca="1" si="507"/>
        <v>0.40201758093195872</v>
      </c>
      <c r="AF324" s="459">
        <f t="shared" ca="1" si="507"/>
        <v>0.40901404422131599</v>
      </c>
      <c r="AG324" s="459">
        <f t="shared" ca="1" si="507"/>
        <v>0.40254286745879969</v>
      </c>
      <c r="AH324" s="459">
        <f t="shared" ca="1" si="507"/>
        <v>0.40950644082612464</v>
      </c>
      <c r="AI324" s="459">
        <f t="shared" ca="1" si="507"/>
        <v>0.40972941275689589</v>
      </c>
      <c r="AJ324" s="459">
        <f t="shared" ca="1" si="507"/>
        <v>0.39621690583874869</v>
      </c>
      <c r="AK324" s="459">
        <f t="shared" ca="1" si="507"/>
        <v>0.41016088257305777</v>
      </c>
      <c r="AL324" s="459">
        <f t="shared" ca="1" si="507"/>
        <v>0.40358832567327441</v>
      </c>
      <c r="AM324" s="459">
        <f t="shared" ca="1" si="507"/>
        <v>0.41051994371709072</v>
      </c>
      <c r="AN324" s="459">
        <f t="shared" ca="1" si="507"/>
        <v>0.40390664667872972</v>
      </c>
      <c r="AO324" s="459">
        <f t="shared" ca="1" si="507"/>
        <v>0.41084747264262916</v>
      </c>
      <c r="AP324" s="459">
        <f t="shared" ref="AP324:BU324" ca="1" si="508">IFERROR(AP296/AP323,0)</f>
        <v>0.41100417618840096</v>
      </c>
      <c r="AQ324" s="459">
        <f t="shared" ca="1" si="508"/>
        <v>0.40435725236788872</v>
      </c>
      <c r="AR324" s="459">
        <f t="shared" ca="1" si="508"/>
        <v>0.41129509815608439</v>
      </c>
      <c r="AS324" s="459">
        <f t="shared" ca="1" si="508"/>
        <v>0.4046371386192637</v>
      </c>
      <c r="AT324" s="459">
        <f t="shared" ca="1" si="508"/>
        <v>0.41158272162248766</v>
      </c>
      <c r="AU324" s="459">
        <f t="shared" ca="1" si="508"/>
        <v>0.41170765100878814</v>
      </c>
      <c r="AV324" s="459">
        <f t="shared" ca="1" si="508"/>
        <v>0.39068147917208484</v>
      </c>
      <c r="AW324" s="459">
        <f t="shared" ca="1" si="508"/>
        <v>0.41191430996831407</v>
      </c>
      <c r="AX324" s="459">
        <f t="shared" ca="1" si="508"/>
        <v>0.39620376536421781</v>
      </c>
      <c r="AY324" s="459">
        <f t="shared" ca="1" si="508"/>
        <v>0.40288898896619579</v>
      </c>
      <c r="AZ324" s="459">
        <f t="shared" ca="1" si="508"/>
        <v>0.39651870237049475</v>
      </c>
      <c r="BA324" s="459">
        <f t="shared" ca="1" si="508"/>
        <v>0.40319527205296402</v>
      </c>
      <c r="BB324" s="459">
        <f t="shared" ca="1" si="508"/>
        <v>0.40331549067799999</v>
      </c>
      <c r="BC324" s="459">
        <f t="shared" ca="1" si="508"/>
        <v>0.39689419862741121</v>
      </c>
      <c r="BD324" s="459">
        <f t="shared" ca="1" si="508"/>
        <v>0.4035581558056836</v>
      </c>
      <c r="BE324" s="459">
        <f t="shared" ca="1" si="508"/>
        <v>0.39713024336717384</v>
      </c>
      <c r="BF324" s="459">
        <f t="shared" ca="1" si="508"/>
        <v>0.403803058585125</v>
      </c>
      <c r="BG324" s="459">
        <f t="shared" ca="1" si="508"/>
        <v>0.40392596336518</v>
      </c>
      <c r="BH324" s="459">
        <f t="shared" ca="1" si="508"/>
        <v>0.38368488865109623</v>
      </c>
      <c r="BI324" s="459">
        <f t="shared" ca="1" si="508"/>
        <v>0.40416305142261033</v>
      </c>
      <c r="BJ324" s="459">
        <f t="shared" ca="1" si="508"/>
        <v>0.39771219325310758</v>
      </c>
      <c r="BK324" s="459">
        <f t="shared" ca="1" si="508"/>
        <v>0.40440029305064068</v>
      </c>
      <c r="BL324" s="459">
        <f t="shared" ca="1" si="508"/>
        <v>0.39794157966028176</v>
      </c>
      <c r="BM324" s="459">
        <f t="shared" ca="1" si="508"/>
        <v>0.40463692275565982</v>
      </c>
      <c r="BN324" s="459">
        <f t="shared" ca="1" si="508"/>
        <v>0.40475477784086455</v>
      </c>
      <c r="BO324" s="459">
        <f t="shared" ca="1" si="508"/>
        <v>0.3982836507657132</v>
      </c>
      <c r="BP324" s="459">
        <f t="shared" ca="1" si="508"/>
        <v>0.40498912743396681</v>
      </c>
      <c r="BQ324" s="459">
        <f t="shared" ca="1" si="508"/>
        <v>0.39850936383091412</v>
      </c>
      <c r="BR324" s="459">
        <f t="shared" ca="1" si="508"/>
        <v>0.40522110296267316</v>
      </c>
      <c r="BS324" s="459">
        <f t="shared" ca="1" si="508"/>
        <v>0.40533600001122266</v>
      </c>
      <c r="BT324" s="459">
        <f t="shared" ca="1" si="508"/>
        <v>0.3849522070823721</v>
      </c>
      <c r="BU324" s="459">
        <f t="shared" ca="1" si="508"/>
        <v>0.40556323510037129</v>
      </c>
      <c r="BV324" s="459">
        <f t="shared" ref="BV324:DA324" ca="1" si="509">IFERROR(BV296/BV323,0)</f>
        <v>0.3990609188069062</v>
      </c>
      <c r="BW324" s="459">
        <f t="shared" ca="1" si="509"/>
        <v>0.4057787311539624</v>
      </c>
      <c r="BX324" s="459">
        <f t="shared" ca="1" si="509"/>
        <v>0.39925692980117089</v>
      </c>
      <c r="BY324" s="459">
        <f t="shared" ca="1" si="509"/>
        <v>0.40597618831383092</v>
      </c>
      <c r="BZ324" s="459">
        <f t="shared" ca="1" si="509"/>
        <v>0.40607130916582262</v>
      </c>
      <c r="CA324" s="459">
        <f t="shared" ca="1" si="509"/>
        <v>0.39951888698182875</v>
      </c>
      <c r="CB324" s="459">
        <f t="shared" ca="1" si="509"/>
        <v>0.4062251429642032</v>
      </c>
      <c r="CC324" s="459">
        <f t="shared" ca="1" si="509"/>
        <v>0.39966149925665045</v>
      </c>
      <c r="CD324" s="459">
        <f t="shared" ca="1" si="509"/>
        <v>0.40636415623359456</v>
      </c>
      <c r="CE324" s="459">
        <f t="shared" ca="1" si="509"/>
        <v>0.40643121493920153</v>
      </c>
      <c r="CF324" s="459">
        <f t="shared" ca="1" si="509"/>
        <v>0.39299284789835726</v>
      </c>
      <c r="CG324" s="459">
        <f t="shared" ca="1" si="509"/>
        <v>0.40656224019964798</v>
      </c>
      <c r="CH324" s="459">
        <f t="shared" ca="1" si="509"/>
        <v>0.39997565140357172</v>
      </c>
      <c r="CI324" s="459">
        <f t="shared" ca="1" si="509"/>
        <v>0.40667639955334484</v>
      </c>
      <c r="CJ324" s="459">
        <f t="shared" ca="1" si="509"/>
        <v>0.40008235638737571</v>
      </c>
      <c r="CK324" s="459">
        <f t="shared" ca="1" si="509"/>
        <v>0.4067847238875707</v>
      </c>
      <c r="CL324" s="459">
        <f t="shared" ca="1" si="509"/>
        <v>0.4068373947514356</v>
      </c>
      <c r="CM324" s="459">
        <f t="shared" ca="1" si="509"/>
        <v>0.4002352331572695</v>
      </c>
      <c r="CN324" s="459">
        <f t="shared" ca="1" si="509"/>
        <v>0.40693969640418831</v>
      </c>
      <c r="CO324" s="459">
        <f t="shared" ca="1" si="509"/>
        <v>0.40033223412287078</v>
      </c>
      <c r="CP324" s="459">
        <f t="shared" ca="1" si="509"/>
        <v>0.40703120422623057</v>
      </c>
      <c r="CQ324" s="459">
        <f t="shared" ca="1" si="509"/>
        <v>0.40706458106389221</v>
      </c>
      <c r="CR324" s="459">
        <f t="shared" ca="1" si="509"/>
        <v>0.38643135301741982</v>
      </c>
      <c r="CS324" s="459">
        <f t="shared" ca="1" si="509"/>
        <v>0.40710861125642861</v>
      </c>
      <c r="CT324" s="459">
        <f t="shared" ca="1" si="509"/>
        <v>0.40046402985513857</v>
      </c>
      <c r="CU324" s="459">
        <f t="shared" ca="1" si="509"/>
        <v>0.40714024113066288</v>
      </c>
      <c r="CV324" s="459">
        <f t="shared" ca="1" si="509"/>
        <v>0.4004782682187889</v>
      </c>
      <c r="CW324" s="459">
        <f t="shared" ca="1" si="509"/>
        <v>0.40714024113066288</v>
      </c>
      <c r="CX324" s="459">
        <f t="shared" ca="1" si="509"/>
        <v>0.40714024113066288</v>
      </c>
      <c r="CY324" s="459">
        <f t="shared" ca="1" si="509"/>
        <v>0.4004782682187889</v>
      </c>
      <c r="CZ324" s="459">
        <f t="shared" ca="1" si="509"/>
        <v>0.40714024113066288</v>
      </c>
      <c r="DA324" s="459">
        <f t="shared" ca="1" si="509"/>
        <v>0.4004782682187889</v>
      </c>
      <c r="DB324" s="459">
        <f t="shared" ref="DB324:DZ324" ca="1" si="510">IFERROR(DB296/DB323,0)</f>
        <v>0.40714024113066288</v>
      </c>
      <c r="DC324" s="459">
        <f t="shared" ca="1" si="510"/>
        <v>0.40714024113066288</v>
      </c>
      <c r="DD324" s="459">
        <f t="shared" ca="1" si="510"/>
        <v>0.38647548261777048</v>
      </c>
      <c r="DE324" s="459">
        <f t="shared" ca="1" si="510"/>
        <v>0.40714024113066288</v>
      </c>
      <c r="DF324" s="459">
        <f t="shared" ca="1" si="510"/>
        <v>0.4004782682187889</v>
      </c>
      <c r="DG324" s="459">
        <f t="shared" ca="1" si="510"/>
        <v>0.40714024113066288</v>
      </c>
      <c r="DH324" s="459">
        <f t="shared" ca="1" si="510"/>
        <v>0.4004782682187889</v>
      </c>
      <c r="DI324" s="459">
        <f t="shared" ca="1" si="510"/>
        <v>0.40714024113066288</v>
      </c>
      <c r="DJ324" s="459">
        <f t="shared" ca="1" si="510"/>
        <v>0.40714024113066288</v>
      </c>
      <c r="DK324" s="459">
        <f t="shared" ca="1" si="510"/>
        <v>0.4004782682187889</v>
      </c>
      <c r="DL324" s="459">
        <f t="shared" ca="1" si="510"/>
        <v>0.40714024113066288</v>
      </c>
      <c r="DM324" s="459">
        <f t="shared" ca="1" si="510"/>
        <v>0.4004782682187889</v>
      </c>
      <c r="DN324" s="459">
        <f t="shared" ca="1" si="510"/>
        <v>0.40714024113066288</v>
      </c>
      <c r="DO324" s="300">
        <f t="shared" ca="1" si="510"/>
        <v>0.40714024113066288</v>
      </c>
      <c r="DP324" s="300">
        <f t="shared" ca="1" si="510"/>
        <v>0.38647548261777048</v>
      </c>
      <c r="DQ324" s="300">
        <f t="shared" ca="1" si="510"/>
        <v>0.40714024113066288</v>
      </c>
      <c r="DR324" s="300">
        <f t="shared" ca="1" si="510"/>
        <v>0.4004782682187889</v>
      </c>
      <c r="DS324" s="300">
        <f t="shared" ca="1" si="510"/>
        <v>0.40714024113066288</v>
      </c>
      <c r="DT324" s="300">
        <f t="shared" ca="1" si="510"/>
        <v>0.4004782682187889</v>
      </c>
      <c r="DU324" s="300">
        <f t="shared" ca="1" si="510"/>
        <v>0.40714024113066288</v>
      </c>
      <c r="DV324" s="300">
        <f t="shared" ca="1" si="510"/>
        <v>0.40714024113066288</v>
      </c>
      <c r="DW324" s="300">
        <f t="shared" ca="1" si="510"/>
        <v>0.4004782682187889</v>
      </c>
      <c r="DX324" s="300">
        <f t="shared" ca="1" si="510"/>
        <v>0.40714024113066288</v>
      </c>
      <c r="DY324" s="300">
        <f t="shared" ca="1" si="510"/>
        <v>0.4004782682187889</v>
      </c>
      <c r="DZ324" s="300">
        <f t="shared" ca="1" si="510"/>
        <v>0.40714024113066288</v>
      </c>
    </row>
    <row r="325" spans="1:130" ht="13">
      <c r="A325" s="5"/>
      <c r="C325" s="78"/>
      <c r="G325" s="35"/>
      <c r="H325" s="43"/>
    </row>
    <row r="326" spans="1:130" s="32" customFormat="1" ht="13">
      <c r="A326" s="5"/>
      <c r="B326" s="5"/>
      <c r="C326" s="14" t="s">
        <v>162</v>
      </c>
      <c r="D326" s="5"/>
      <c r="E326" s="296"/>
      <c r="F326" s="87"/>
      <c r="G326" s="35"/>
      <c r="H326" s="43"/>
      <c r="I326" s="42"/>
      <c r="J326" s="297"/>
      <c r="K326" s="297"/>
      <c r="L326" s="297"/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  <c r="AA326" s="297"/>
      <c r="AB326" s="297"/>
      <c r="AC326" s="297"/>
      <c r="AD326" s="297"/>
      <c r="AE326" s="297"/>
      <c r="AF326" s="297"/>
      <c r="AG326" s="297"/>
      <c r="AH326" s="297"/>
      <c r="AI326" s="297"/>
      <c r="AJ326" s="297"/>
      <c r="AK326" s="297"/>
      <c r="AL326" s="297"/>
      <c r="AM326" s="297"/>
      <c r="AN326" s="297"/>
      <c r="AO326" s="297"/>
      <c r="AP326" s="297"/>
      <c r="AQ326" s="297"/>
      <c r="AR326" s="297"/>
      <c r="AS326" s="297"/>
      <c r="AT326" s="297"/>
      <c r="AU326" s="297"/>
      <c r="AV326" s="297"/>
      <c r="AW326" s="297"/>
      <c r="AX326" s="297"/>
      <c r="AY326" s="297"/>
      <c r="AZ326" s="297"/>
      <c r="BA326" s="297"/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7"/>
      <c r="CM326" s="297"/>
      <c r="CN326" s="297"/>
      <c r="CO326" s="297"/>
      <c r="CP326" s="297"/>
      <c r="CQ326" s="297"/>
      <c r="CR326" s="297"/>
      <c r="CS326" s="297"/>
      <c r="CT326" s="297"/>
      <c r="CU326" s="297"/>
      <c r="CV326" s="297"/>
      <c r="CW326" s="297"/>
      <c r="CX326" s="297"/>
      <c r="CY326" s="297"/>
      <c r="CZ326" s="297"/>
      <c r="DA326" s="297"/>
      <c r="DB326" s="297"/>
      <c r="DC326" s="297"/>
      <c r="DD326" s="297"/>
      <c r="DE326" s="297"/>
      <c r="DF326" s="297"/>
      <c r="DG326" s="297"/>
      <c r="DH326" s="297"/>
      <c r="DI326" s="297"/>
      <c r="DJ326" s="297"/>
      <c r="DK326" s="297"/>
      <c r="DL326" s="297"/>
      <c r="DM326" s="297"/>
      <c r="DN326" s="297"/>
      <c r="DO326" s="297"/>
      <c r="DP326" s="297"/>
      <c r="DQ326" s="297"/>
      <c r="DR326" s="297"/>
      <c r="DS326" s="297"/>
      <c r="DT326" s="297"/>
      <c r="DU326" s="297"/>
      <c r="DV326" s="297"/>
      <c r="DW326" s="297"/>
      <c r="DX326" s="297"/>
      <c r="DY326" s="297"/>
      <c r="DZ326" s="297"/>
    </row>
    <row r="327" spans="1:130" s="32" customFormat="1" ht="13">
      <c r="A327" s="5"/>
      <c r="B327" s="5"/>
      <c r="C327" s="37"/>
      <c r="D327" s="5"/>
      <c r="E327" s="296"/>
      <c r="F327" s="87"/>
      <c r="G327" s="35"/>
      <c r="H327" s="43"/>
      <c r="I327" s="42"/>
      <c r="J327" s="297"/>
      <c r="K327" s="297"/>
      <c r="L327" s="297"/>
      <c r="M327" s="297"/>
      <c r="N327" s="297"/>
      <c r="O327" s="297"/>
      <c r="P327" s="297"/>
      <c r="Q327" s="297"/>
      <c r="R327" s="297"/>
      <c r="S327" s="297"/>
      <c r="T327" s="297"/>
      <c r="U327" s="297"/>
      <c r="V327" s="297"/>
      <c r="W327" s="297"/>
      <c r="X327" s="297"/>
      <c r="Y327" s="297"/>
      <c r="Z327" s="297"/>
      <c r="AA327" s="297"/>
      <c r="AB327" s="297"/>
      <c r="AC327" s="297"/>
      <c r="AD327" s="297"/>
      <c r="AE327" s="297"/>
      <c r="AF327" s="297"/>
      <c r="AG327" s="297"/>
      <c r="AH327" s="297"/>
      <c r="AI327" s="297"/>
      <c r="AJ327" s="297"/>
      <c r="AK327" s="297"/>
      <c r="AL327" s="297"/>
      <c r="AM327" s="297"/>
      <c r="AN327" s="297"/>
      <c r="AO327" s="297"/>
      <c r="AP327" s="297"/>
      <c r="AQ327" s="297"/>
      <c r="AR327" s="297"/>
      <c r="AS327" s="297"/>
      <c r="AT327" s="297"/>
      <c r="AU327" s="297"/>
      <c r="AV327" s="297"/>
      <c r="AW327" s="297"/>
      <c r="AX327" s="297"/>
      <c r="AY327" s="297"/>
      <c r="AZ327" s="297"/>
      <c r="BA327" s="297"/>
      <c r="BB327" s="297"/>
      <c r="BC327" s="297"/>
      <c r="BD327" s="297"/>
      <c r="BE327" s="297"/>
      <c r="BF327" s="297"/>
      <c r="BG327" s="297"/>
      <c r="BH327" s="297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7"/>
      <c r="CM327" s="297"/>
      <c r="CN327" s="297"/>
      <c r="CO327" s="297"/>
      <c r="CP327" s="297"/>
      <c r="CQ327" s="297"/>
      <c r="CR327" s="297"/>
      <c r="CS327" s="297"/>
      <c r="CT327" s="297"/>
      <c r="CU327" s="297"/>
      <c r="CV327" s="297"/>
      <c r="CW327" s="297"/>
      <c r="CX327" s="297"/>
      <c r="CY327" s="297"/>
      <c r="CZ327" s="297"/>
      <c r="DA327" s="297"/>
      <c r="DB327" s="297"/>
      <c r="DC327" s="297"/>
      <c r="DD327" s="297"/>
      <c r="DE327" s="297"/>
      <c r="DF327" s="297"/>
      <c r="DG327" s="297"/>
      <c r="DH327" s="297"/>
      <c r="DI327" s="297"/>
      <c r="DJ327" s="297"/>
      <c r="DK327" s="297"/>
      <c r="DL327" s="297"/>
      <c r="DM327" s="297"/>
      <c r="DN327" s="297"/>
      <c r="DO327" s="297"/>
      <c r="DP327" s="297"/>
      <c r="DQ327" s="297"/>
      <c r="DR327" s="297"/>
      <c r="DS327" s="297"/>
      <c r="DT327" s="297"/>
      <c r="DU327" s="297"/>
      <c r="DV327" s="297"/>
      <c r="DW327" s="297"/>
      <c r="DX327" s="297"/>
      <c r="DY327" s="297"/>
      <c r="DZ327" s="297"/>
    </row>
    <row r="328" spans="1:130" s="32" customFormat="1" ht="13">
      <c r="A328" s="151"/>
      <c r="B328" s="5"/>
      <c r="C328" s="37" t="s">
        <v>163</v>
      </c>
      <c r="D328" s="5"/>
      <c r="E328" s="296"/>
      <c r="F328" s="93">
        <f>Inputs!$I$233</f>
        <v>0</v>
      </c>
      <c r="G328" s="35"/>
      <c r="H328" s="43"/>
      <c r="I328" s="42"/>
      <c r="J328" s="301">
        <f t="shared" ref="J328:AO328" ca="1" si="511">$F328*J274</f>
        <v>0</v>
      </c>
      <c r="K328" s="302">
        <f t="shared" ca="1" si="511"/>
        <v>0</v>
      </c>
      <c r="L328" s="302">
        <f t="shared" ca="1" si="511"/>
        <v>0</v>
      </c>
      <c r="M328" s="302">
        <f t="shared" ca="1" si="511"/>
        <v>0</v>
      </c>
      <c r="N328" s="302">
        <f t="shared" ca="1" si="511"/>
        <v>0</v>
      </c>
      <c r="O328" s="302">
        <f t="shared" ca="1" si="511"/>
        <v>0</v>
      </c>
      <c r="P328" s="302">
        <f t="shared" ca="1" si="511"/>
        <v>0</v>
      </c>
      <c r="Q328" s="302">
        <f t="shared" ca="1" si="511"/>
        <v>0</v>
      </c>
      <c r="R328" s="302">
        <f t="shared" ca="1" si="511"/>
        <v>0</v>
      </c>
      <c r="S328" s="302">
        <f t="shared" ca="1" si="511"/>
        <v>0</v>
      </c>
      <c r="T328" s="302">
        <f t="shared" ca="1" si="511"/>
        <v>0</v>
      </c>
      <c r="U328" s="302">
        <f t="shared" ca="1" si="511"/>
        <v>0</v>
      </c>
      <c r="V328" s="302">
        <f t="shared" ca="1" si="511"/>
        <v>0</v>
      </c>
      <c r="W328" s="302">
        <f t="shared" ca="1" si="511"/>
        <v>0</v>
      </c>
      <c r="X328" s="302">
        <f t="shared" ca="1" si="511"/>
        <v>0</v>
      </c>
      <c r="Y328" s="302">
        <f t="shared" ca="1" si="511"/>
        <v>0</v>
      </c>
      <c r="Z328" s="302">
        <f t="shared" ca="1" si="511"/>
        <v>0</v>
      </c>
      <c r="AA328" s="302">
        <f t="shared" ca="1" si="511"/>
        <v>0</v>
      </c>
      <c r="AB328" s="302">
        <f t="shared" ca="1" si="511"/>
        <v>0</v>
      </c>
      <c r="AC328" s="302">
        <f t="shared" ca="1" si="511"/>
        <v>0</v>
      </c>
      <c r="AD328" s="302">
        <f t="shared" ca="1" si="511"/>
        <v>0</v>
      </c>
      <c r="AE328" s="302">
        <f t="shared" ca="1" si="511"/>
        <v>0</v>
      </c>
      <c r="AF328" s="302">
        <f t="shared" ca="1" si="511"/>
        <v>0</v>
      </c>
      <c r="AG328" s="302">
        <f t="shared" ca="1" si="511"/>
        <v>0</v>
      </c>
      <c r="AH328" s="302">
        <f t="shared" ca="1" si="511"/>
        <v>0</v>
      </c>
      <c r="AI328" s="302">
        <f t="shared" ca="1" si="511"/>
        <v>0</v>
      </c>
      <c r="AJ328" s="302">
        <f t="shared" ca="1" si="511"/>
        <v>0</v>
      </c>
      <c r="AK328" s="302">
        <f t="shared" ca="1" si="511"/>
        <v>0</v>
      </c>
      <c r="AL328" s="302">
        <f t="shared" ca="1" si="511"/>
        <v>0</v>
      </c>
      <c r="AM328" s="302">
        <f t="shared" ca="1" si="511"/>
        <v>0</v>
      </c>
      <c r="AN328" s="302">
        <f t="shared" ca="1" si="511"/>
        <v>0</v>
      </c>
      <c r="AO328" s="302">
        <f t="shared" ca="1" si="511"/>
        <v>0</v>
      </c>
      <c r="AP328" s="302">
        <f t="shared" ref="AP328:BU328" ca="1" si="512">$F328*AP274</f>
        <v>0</v>
      </c>
      <c r="AQ328" s="302">
        <f t="shared" ca="1" si="512"/>
        <v>0</v>
      </c>
      <c r="AR328" s="302">
        <f t="shared" ca="1" si="512"/>
        <v>0</v>
      </c>
      <c r="AS328" s="302">
        <f t="shared" ca="1" si="512"/>
        <v>0</v>
      </c>
      <c r="AT328" s="302">
        <f t="shared" ca="1" si="512"/>
        <v>0</v>
      </c>
      <c r="AU328" s="302">
        <f t="shared" ca="1" si="512"/>
        <v>0</v>
      </c>
      <c r="AV328" s="302">
        <f t="shared" ca="1" si="512"/>
        <v>0</v>
      </c>
      <c r="AW328" s="302">
        <f t="shared" ca="1" si="512"/>
        <v>0</v>
      </c>
      <c r="AX328" s="302">
        <f t="shared" ca="1" si="512"/>
        <v>0</v>
      </c>
      <c r="AY328" s="302">
        <f t="shared" ca="1" si="512"/>
        <v>0</v>
      </c>
      <c r="AZ328" s="302">
        <f t="shared" ca="1" si="512"/>
        <v>0</v>
      </c>
      <c r="BA328" s="302">
        <f t="shared" ca="1" si="512"/>
        <v>0</v>
      </c>
      <c r="BB328" s="302">
        <f t="shared" ca="1" si="512"/>
        <v>0</v>
      </c>
      <c r="BC328" s="302">
        <f t="shared" ca="1" si="512"/>
        <v>0</v>
      </c>
      <c r="BD328" s="302">
        <f t="shared" ca="1" si="512"/>
        <v>0</v>
      </c>
      <c r="BE328" s="302">
        <f t="shared" ca="1" si="512"/>
        <v>0</v>
      </c>
      <c r="BF328" s="302">
        <f t="shared" ca="1" si="512"/>
        <v>0</v>
      </c>
      <c r="BG328" s="302">
        <f t="shared" ca="1" si="512"/>
        <v>0</v>
      </c>
      <c r="BH328" s="302">
        <f t="shared" ca="1" si="512"/>
        <v>0</v>
      </c>
      <c r="BI328" s="302">
        <f t="shared" ca="1" si="512"/>
        <v>0</v>
      </c>
      <c r="BJ328" s="302">
        <f t="shared" ca="1" si="512"/>
        <v>0</v>
      </c>
      <c r="BK328" s="302">
        <f t="shared" ca="1" si="512"/>
        <v>0</v>
      </c>
      <c r="BL328" s="302">
        <f t="shared" ca="1" si="512"/>
        <v>0</v>
      </c>
      <c r="BM328" s="302">
        <f t="shared" ca="1" si="512"/>
        <v>0</v>
      </c>
      <c r="BN328" s="302">
        <f t="shared" ca="1" si="512"/>
        <v>0</v>
      </c>
      <c r="BO328" s="302">
        <f t="shared" ca="1" si="512"/>
        <v>0</v>
      </c>
      <c r="BP328" s="302">
        <f t="shared" ca="1" si="512"/>
        <v>0</v>
      </c>
      <c r="BQ328" s="302">
        <f t="shared" ca="1" si="512"/>
        <v>0</v>
      </c>
      <c r="BR328" s="302">
        <f t="shared" ca="1" si="512"/>
        <v>0</v>
      </c>
      <c r="BS328" s="302">
        <f t="shared" ca="1" si="512"/>
        <v>0</v>
      </c>
      <c r="BT328" s="302">
        <f t="shared" ca="1" si="512"/>
        <v>0</v>
      </c>
      <c r="BU328" s="302">
        <f t="shared" ca="1" si="512"/>
        <v>0</v>
      </c>
      <c r="BV328" s="302">
        <f t="shared" ref="BV328:DA328" ca="1" si="513">$F328*BV274</f>
        <v>0</v>
      </c>
      <c r="BW328" s="302">
        <f t="shared" ca="1" si="513"/>
        <v>0</v>
      </c>
      <c r="BX328" s="302">
        <f t="shared" ca="1" si="513"/>
        <v>0</v>
      </c>
      <c r="BY328" s="302">
        <f t="shared" ca="1" si="513"/>
        <v>0</v>
      </c>
      <c r="BZ328" s="302">
        <f t="shared" ca="1" si="513"/>
        <v>0</v>
      </c>
      <c r="CA328" s="302">
        <f t="shared" ca="1" si="513"/>
        <v>0</v>
      </c>
      <c r="CB328" s="302">
        <f t="shared" ca="1" si="513"/>
        <v>0</v>
      </c>
      <c r="CC328" s="302">
        <f t="shared" ca="1" si="513"/>
        <v>0</v>
      </c>
      <c r="CD328" s="302">
        <f t="shared" ca="1" si="513"/>
        <v>0</v>
      </c>
      <c r="CE328" s="302">
        <f t="shared" ca="1" si="513"/>
        <v>0</v>
      </c>
      <c r="CF328" s="302">
        <f t="shared" ca="1" si="513"/>
        <v>0</v>
      </c>
      <c r="CG328" s="302">
        <f t="shared" ca="1" si="513"/>
        <v>0</v>
      </c>
      <c r="CH328" s="302">
        <f t="shared" ca="1" si="513"/>
        <v>0</v>
      </c>
      <c r="CI328" s="302">
        <f t="shared" ca="1" si="513"/>
        <v>0</v>
      </c>
      <c r="CJ328" s="302">
        <f t="shared" ca="1" si="513"/>
        <v>0</v>
      </c>
      <c r="CK328" s="302">
        <f t="shared" ca="1" si="513"/>
        <v>0</v>
      </c>
      <c r="CL328" s="302">
        <f t="shared" ca="1" si="513"/>
        <v>0</v>
      </c>
      <c r="CM328" s="302">
        <f t="shared" ca="1" si="513"/>
        <v>0</v>
      </c>
      <c r="CN328" s="302">
        <f t="shared" ca="1" si="513"/>
        <v>0</v>
      </c>
      <c r="CO328" s="302">
        <f t="shared" ca="1" si="513"/>
        <v>0</v>
      </c>
      <c r="CP328" s="302">
        <f t="shared" ca="1" si="513"/>
        <v>0</v>
      </c>
      <c r="CQ328" s="302">
        <f t="shared" ca="1" si="513"/>
        <v>0</v>
      </c>
      <c r="CR328" s="302">
        <f t="shared" ca="1" si="513"/>
        <v>0</v>
      </c>
      <c r="CS328" s="302">
        <f t="shared" ca="1" si="513"/>
        <v>0</v>
      </c>
      <c r="CT328" s="302">
        <f t="shared" ca="1" si="513"/>
        <v>0</v>
      </c>
      <c r="CU328" s="302">
        <f t="shared" ca="1" si="513"/>
        <v>0</v>
      </c>
      <c r="CV328" s="302">
        <f t="shared" ca="1" si="513"/>
        <v>0</v>
      </c>
      <c r="CW328" s="302">
        <f t="shared" ca="1" si="513"/>
        <v>0</v>
      </c>
      <c r="CX328" s="302">
        <f t="shared" ca="1" si="513"/>
        <v>0</v>
      </c>
      <c r="CY328" s="302">
        <f t="shared" ca="1" si="513"/>
        <v>0</v>
      </c>
      <c r="CZ328" s="302">
        <f t="shared" ca="1" si="513"/>
        <v>0</v>
      </c>
      <c r="DA328" s="302">
        <f t="shared" ca="1" si="513"/>
        <v>0</v>
      </c>
      <c r="DB328" s="302">
        <f t="shared" ref="DB328:DZ328" ca="1" si="514">$F328*DB274</f>
        <v>0</v>
      </c>
      <c r="DC328" s="302">
        <f t="shared" ca="1" si="514"/>
        <v>0</v>
      </c>
      <c r="DD328" s="302">
        <f t="shared" ca="1" si="514"/>
        <v>0</v>
      </c>
      <c r="DE328" s="302">
        <f t="shared" ca="1" si="514"/>
        <v>0</v>
      </c>
      <c r="DF328" s="302">
        <f t="shared" ca="1" si="514"/>
        <v>0</v>
      </c>
      <c r="DG328" s="302">
        <f t="shared" ca="1" si="514"/>
        <v>0</v>
      </c>
      <c r="DH328" s="302">
        <f t="shared" ca="1" si="514"/>
        <v>0</v>
      </c>
      <c r="DI328" s="302">
        <f t="shared" ca="1" si="514"/>
        <v>0</v>
      </c>
      <c r="DJ328" s="302">
        <f t="shared" ca="1" si="514"/>
        <v>0</v>
      </c>
      <c r="DK328" s="302">
        <f t="shared" ca="1" si="514"/>
        <v>0</v>
      </c>
      <c r="DL328" s="302">
        <f t="shared" ca="1" si="514"/>
        <v>0</v>
      </c>
      <c r="DM328" s="302">
        <f t="shared" ca="1" si="514"/>
        <v>0</v>
      </c>
      <c r="DN328" s="302">
        <f t="shared" ca="1" si="514"/>
        <v>0</v>
      </c>
      <c r="DO328" s="302">
        <f t="shared" ca="1" si="514"/>
        <v>0</v>
      </c>
      <c r="DP328" s="302">
        <f t="shared" ca="1" si="514"/>
        <v>0</v>
      </c>
      <c r="DQ328" s="302">
        <f t="shared" ca="1" si="514"/>
        <v>0</v>
      </c>
      <c r="DR328" s="302">
        <f t="shared" ca="1" si="514"/>
        <v>0</v>
      </c>
      <c r="DS328" s="302">
        <f t="shared" ca="1" si="514"/>
        <v>0</v>
      </c>
      <c r="DT328" s="302">
        <f t="shared" ca="1" si="514"/>
        <v>0</v>
      </c>
      <c r="DU328" s="302">
        <f t="shared" ca="1" si="514"/>
        <v>0</v>
      </c>
      <c r="DV328" s="302">
        <f t="shared" ca="1" si="514"/>
        <v>0</v>
      </c>
      <c r="DW328" s="302">
        <f t="shared" ca="1" si="514"/>
        <v>0</v>
      </c>
      <c r="DX328" s="302">
        <f t="shared" ca="1" si="514"/>
        <v>0</v>
      </c>
      <c r="DY328" s="302">
        <f t="shared" ca="1" si="514"/>
        <v>0</v>
      </c>
      <c r="DZ328" s="302">
        <f t="shared" ca="1" si="514"/>
        <v>0</v>
      </c>
    </row>
    <row r="329" spans="1:130" s="32" customFormat="1" ht="13">
      <c r="A329" s="151"/>
      <c r="B329" s="5"/>
      <c r="C329" s="37"/>
      <c r="D329" s="5"/>
      <c r="E329" s="296"/>
      <c r="F329" s="95"/>
      <c r="G329" s="35"/>
      <c r="H329" s="43"/>
      <c r="I329" s="42"/>
      <c r="J329" s="297"/>
      <c r="K329" s="297"/>
      <c r="L329" s="297"/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  <c r="AA329" s="297"/>
      <c r="AB329" s="297"/>
      <c r="AC329" s="297"/>
      <c r="AD329" s="297"/>
      <c r="AE329" s="297"/>
      <c r="AF329" s="297"/>
      <c r="AG329" s="297"/>
      <c r="AH329" s="297"/>
      <c r="AI329" s="297"/>
      <c r="AJ329" s="297"/>
      <c r="AK329" s="297"/>
      <c r="AL329" s="297"/>
      <c r="AM329" s="297"/>
      <c r="AN329" s="297"/>
      <c r="AO329" s="297"/>
      <c r="AP329" s="297"/>
      <c r="AQ329" s="297"/>
      <c r="AR329" s="297"/>
      <c r="AS329" s="297"/>
      <c r="AT329" s="297"/>
      <c r="AU329" s="297"/>
      <c r="AV329" s="297"/>
      <c r="AW329" s="297"/>
      <c r="AX329" s="297"/>
      <c r="AY329" s="297"/>
      <c r="AZ329" s="297"/>
      <c r="BA329" s="297"/>
      <c r="BB329" s="297"/>
      <c r="BC329" s="297"/>
      <c r="BD329" s="297"/>
      <c r="BE329" s="297"/>
      <c r="BF329" s="297"/>
      <c r="BG329" s="297"/>
      <c r="BH329" s="297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7"/>
      <c r="CM329" s="297"/>
      <c r="CN329" s="297"/>
      <c r="CO329" s="297"/>
      <c r="CP329" s="297"/>
      <c r="CQ329" s="297"/>
      <c r="CR329" s="297"/>
      <c r="CS329" s="297"/>
      <c r="CT329" s="297"/>
      <c r="CU329" s="297"/>
      <c r="CV329" s="297"/>
      <c r="CW329" s="297"/>
      <c r="CX329" s="297"/>
      <c r="CY329" s="297"/>
      <c r="CZ329" s="297"/>
      <c r="DA329" s="297"/>
      <c r="DB329" s="297"/>
      <c r="DC329" s="297"/>
      <c r="DD329" s="297"/>
      <c r="DE329" s="297"/>
      <c r="DF329" s="297"/>
      <c r="DG329" s="297"/>
      <c r="DH329" s="297"/>
      <c r="DI329" s="297"/>
      <c r="DJ329" s="297"/>
      <c r="DK329" s="297"/>
      <c r="DL329" s="297"/>
      <c r="DM329" s="297"/>
      <c r="DN329" s="297"/>
      <c r="DO329" s="297"/>
      <c r="DP329" s="297"/>
      <c r="DQ329" s="297"/>
      <c r="DR329" s="297"/>
      <c r="DS329" s="297"/>
      <c r="DT329" s="297"/>
      <c r="DU329" s="297"/>
      <c r="DV329" s="297"/>
      <c r="DW329" s="297"/>
      <c r="DX329" s="297"/>
      <c r="DY329" s="297"/>
      <c r="DZ329" s="297"/>
    </row>
    <row r="330" spans="1:130" ht="13">
      <c r="A330" s="151"/>
      <c r="C330" s="425" t="s">
        <v>32</v>
      </c>
      <c r="D330" s="426"/>
      <c r="E330" s="426"/>
      <c r="F330" s="426"/>
      <c r="G330" s="427" t="s">
        <v>131</v>
      </c>
      <c r="H330" s="438">
        <f ca="1">SUM(J330:DZ330)</f>
        <v>136062469.85317773</v>
      </c>
      <c r="I330" s="429"/>
      <c r="J330" s="439">
        <f ca="1">+J274-J323-J328</f>
        <v>0</v>
      </c>
      <c r="K330" s="439">
        <f t="shared" ref="K330:AP330" ca="1" si="515">+K274-K323</f>
        <v>0</v>
      </c>
      <c r="L330" s="439">
        <f t="shared" ca="1" si="515"/>
        <v>0</v>
      </c>
      <c r="M330" s="439">
        <f t="shared" ca="1" si="515"/>
        <v>0</v>
      </c>
      <c r="N330" s="439">
        <f t="shared" ca="1" si="515"/>
        <v>18851474.023990076</v>
      </c>
      <c r="O330" s="439">
        <f t="shared" ca="1" si="515"/>
        <v>987913.78654588002</v>
      </c>
      <c r="P330" s="439">
        <f t="shared" ca="1" si="515"/>
        <v>1190629.5342390221</v>
      </c>
      <c r="Q330" s="439">
        <f t="shared" ca="1" si="515"/>
        <v>1214074.8495216002</v>
      </c>
      <c r="R330" s="439">
        <f t="shared" ca="1" si="515"/>
        <v>1184230.4002477119</v>
      </c>
      <c r="S330" s="439">
        <f t="shared" ca="1" si="515"/>
        <v>1120330.9512056138</v>
      </c>
      <c r="T330" s="439">
        <f t="shared" ca="1" si="515"/>
        <v>1139844.0037735081</v>
      </c>
      <c r="U330" s="439">
        <f t="shared" ca="1" si="515"/>
        <v>1076374.1168509698</v>
      </c>
      <c r="V330" s="439">
        <f t="shared" ca="1" si="515"/>
        <v>1093744.7614892423</v>
      </c>
      <c r="W330" s="439">
        <f t="shared" ca="1" si="515"/>
        <v>1070242.4968901142</v>
      </c>
      <c r="X330" s="439">
        <f t="shared" ca="1" si="515"/>
        <v>931684.71803916211</v>
      </c>
      <c r="Y330" s="439">
        <f t="shared" ca="1" si="515"/>
        <v>1023380.1042461365</v>
      </c>
      <c r="Z330" s="439">
        <f t="shared" ca="1" si="515"/>
        <v>964778.88459347468</v>
      </c>
      <c r="AA330" s="439">
        <f t="shared" ca="1" si="515"/>
        <v>981290.60049125401</v>
      </c>
      <c r="AB330" s="439">
        <f t="shared" ca="1" si="515"/>
        <v>925641.78576842183</v>
      </c>
      <c r="AC330" s="439">
        <f t="shared" ca="1" si="515"/>
        <v>941538.41961577744</v>
      </c>
      <c r="AD330" s="439">
        <f t="shared" ca="1" si="515"/>
        <v>922173.39773168333</v>
      </c>
      <c r="AE330" s="439">
        <f t="shared" ca="1" si="515"/>
        <v>869185.6350956189</v>
      </c>
      <c r="AF330" s="439">
        <f t="shared" ca="1" si="515"/>
        <v>883706.97426182951</v>
      </c>
      <c r="AG330" s="439">
        <f t="shared" ca="1" si="515"/>
        <v>833681.93113915925</v>
      </c>
      <c r="AH330" s="439">
        <f t="shared" ca="1" si="515"/>
        <v>850479.97550320579</v>
      </c>
      <c r="AI330" s="439">
        <f t="shared" ca="1" si="515"/>
        <v>835460.06519258814</v>
      </c>
      <c r="AJ330" s="439">
        <f t="shared" ca="1" si="515"/>
        <v>758792.38259857032</v>
      </c>
      <c r="AK330" s="439">
        <f t="shared" ca="1" si="515"/>
        <v>806441.6251344902</v>
      </c>
      <c r="AL330" s="439">
        <f t="shared" ca="1" si="515"/>
        <v>763295.24284823309</v>
      </c>
      <c r="AM330" s="439">
        <f t="shared" ca="1" si="515"/>
        <v>782339.52238393307</v>
      </c>
      <c r="AN330" s="439">
        <f t="shared" ca="1" si="515"/>
        <v>741936.27379312739</v>
      </c>
      <c r="AO330" s="439">
        <f t="shared" ca="1" si="515"/>
        <v>760390.77182009642</v>
      </c>
      <c r="AP330" s="439">
        <f t="shared" ca="1" si="515"/>
        <v>749901.94313934399</v>
      </c>
      <c r="AQ330" s="439">
        <f t="shared" ref="AQ330:BV330" ca="1" si="516">+AQ274-AQ323</f>
        <v>711758.65156301216</v>
      </c>
      <c r="AR330" s="439">
        <f t="shared" ca="1" si="516"/>
        <v>730450.50255705917</v>
      </c>
      <c r="AS330" s="439">
        <f t="shared" ca="1" si="516"/>
        <v>693048.16111583449</v>
      </c>
      <c r="AT330" s="439">
        <f t="shared" ca="1" si="516"/>
        <v>711246.63638845808</v>
      </c>
      <c r="AU330" s="439">
        <f t="shared" ca="1" si="516"/>
        <v>702913.78652545041</v>
      </c>
      <c r="AV330" s="439">
        <f t="shared" ca="1" si="516"/>
        <v>615138.41913777962</v>
      </c>
      <c r="AW330" s="439">
        <f t="shared" ca="1" si="516"/>
        <v>689140.63124189572</v>
      </c>
      <c r="AX330" s="439">
        <f t="shared" ca="1" si="516"/>
        <v>1268423.927825876</v>
      </c>
      <c r="AY330" s="439">
        <f t="shared" ca="1" si="516"/>
        <v>1303815.4224366983</v>
      </c>
      <c r="AZ330" s="439">
        <f t="shared" ca="1" si="516"/>
        <v>1246497.0900349435</v>
      </c>
      <c r="BA330" s="439">
        <f t="shared" ca="1" si="516"/>
        <v>1282504.7472744028</v>
      </c>
      <c r="BB330" s="439">
        <f t="shared" ca="1" si="516"/>
        <v>1274148.9778780059</v>
      </c>
      <c r="BC330" s="439">
        <f t="shared" ca="1" si="516"/>
        <v>1220399.418019702</v>
      </c>
      <c r="BD330" s="439">
        <f t="shared" ca="1" si="516"/>
        <v>1257297.757369312</v>
      </c>
      <c r="BE330" s="439">
        <f t="shared" ca="1" si="516"/>
        <v>1204019.1426804559</v>
      </c>
      <c r="BF330" s="439">
        <f t="shared" ca="1" si="516"/>
        <v>1240311.6836701597</v>
      </c>
      <c r="BG330" s="439">
        <f t="shared" ca="1" si="516"/>
        <v>1231794.9626140371</v>
      </c>
      <c r="BH330" s="439">
        <f t="shared" ca="1" si="516"/>
        <v>1091635.5604514705</v>
      </c>
      <c r="BI330" s="439">
        <f t="shared" ca="1" si="516"/>
        <v>1215380.5130453245</v>
      </c>
      <c r="BJ330" s="439">
        <f t="shared" ca="1" si="516"/>
        <v>1163717.912477209</v>
      </c>
      <c r="BK330" s="439">
        <f t="shared" ca="1" si="516"/>
        <v>1198974.6965647107</v>
      </c>
      <c r="BL330" s="439">
        <f t="shared" ca="1" si="516"/>
        <v>1147864.8183801225</v>
      </c>
      <c r="BM330" s="439">
        <f t="shared" ca="1" si="516"/>
        <v>1182630.3593366046</v>
      </c>
      <c r="BN330" s="439">
        <f t="shared" ca="1" si="516"/>
        <v>1174497.0768627413</v>
      </c>
      <c r="BO330" s="439">
        <f t="shared" ca="1" si="516"/>
        <v>1124257.9066575519</v>
      </c>
      <c r="BP330" s="439">
        <f t="shared" ca="1" si="516"/>
        <v>1158338.4713422721</v>
      </c>
      <c r="BQ330" s="439">
        <f t="shared" ca="1" si="516"/>
        <v>1108703.2556139349</v>
      </c>
      <c r="BR330" s="439">
        <f t="shared" ca="1" si="516"/>
        <v>1142361.9664121382</v>
      </c>
      <c r="BS330" s="439">
        <f t="shared" ca="1" si="516"/>
        <v>1134455.6049780378</v>
      </c>
      <c r="BT330" s="439">
        <f t="shared" ca="1" si="516"/>
        <v>1004041.3096133138</v>
      </c>
      <c r="BU330" s="439">
        <f t="shared" ca="1" si="516"/>
        <v>1118832.1650518677</v>
      </c>
      <c r="BV330" s="439">
        <f t="shared" ca="1" si="516"/>
        <v>1070767.7687511798</v>
      </c>
      <c r="BW330" s="439">
        <f t="shared" ref="BW330:DB330" ca="1" si="517">+BW274-BW323</f>
        <v>1104032.0024870185</v>
      </c>
      <c r="BX330" s="439">
        <f t="shared" ca="1" si="517"/>
        <v>1057311.5402138727</v>
      </c>
      <c r="BY330" s="439">
        <f t="shared" ca="1" si="517"/>
        <v>1090484.5365581287</v>
      </c>
      <c r="BZ330" s="439">
        <f t="shared" ca="1" si="517"/>
        <v>1083963.0307236123</v>
      </c>
      <c r="CA330" s="439">
        <f t="shared" ca="1" si="517"/>
        <v>1039348.695582164</v>
      </c>
      <c r="CB330" s="439">
        <f t="shared" ca="1" si="517"/>
        <v>1073422.6164457607</v>
      </c>
      <c r="CC330" s="439">
        <f t="shared" ca="1" si="517"/>
        <v>1029579.4312010037</v>
      </c>
      <c r="CD330" s="439">
        <f t="shared" ca="1" si="517"/>
        <v>1063904.5422353274</v>
      </c>
      <c r="CE330" s="439">
        <f t="shared" ca="1" si="517"/>
        <v>1059315.4399241824</v>
      </c>
      <c r="CF330" s="439">
        <f t="shared" ca="1" si="517"/>
        <v>977717.96623313101</v>
      </c>
      <c r="CG330" s="439">
        <f t="shared" ca="1" si="517"/>
        <v>1050353.2125399706</v>
      </c>
      <c r="CH330" s="439">
        <f t="shared" ca="1" si="517"/>
        <v>1008083.8719705855</v>
      </c>
      <c r="CI330" s="439">
        <f t="shared" ca="1" si="517"/>
        <v>1042549.3337798447</v>
      </c>
      <c r="CJ330" s="439">
        <f t="shared" ca="1" si="517"/>
        <v>1000790.3661443917</v>
      </c>
      <c r="CK330" s="439">
        <f t="shared" ca="1" si="517"/>
        <v>1035148.384190167</v>
      </c>
      <c r="CL330" s="439">
        <f t="shared" ca="1" si="517"/>
        <v>1031551.2224601213</v>
      </c>
      <c r="CM330" s="439">
        <f t="shared" ca="1" si="517"/>
        <v>990347.70069065166</v>
      </c>
      <c r="CN330" s="439">
        <f t="shared" ca="1" si="517"/>
        <v>1024567.1819194043</v>
      </c>
      <c r="CO330" s="439">
        <f t="shared" ca="1" si="517"/>
        <v>983725.92044873326</v>
      </c>
      <c r="CP330" s="439">
        <f t="shared" ca="1" si="517"/>
        <v>1018323.0009651553</v>
      </c>
      <c r="CQ330" s="439">
        <f t="shared" ca="1" si="517"/>
        <v>1016046.1783908631</v>
      </c>
      <c r="CR330" s="439">
        <f t="shared" ca="1" si="517"/>
        <v>902532.62145001057</v>
      </c>
      <c r="CS330" s="439">
        <f t="shared" ca="1" si="517"/>
        <v>1013043.2014117708</v>
      </c>
      <c r="CT330" s="439">
        <f t="shared" ca="1" si="517"/>
        <v>974734.01238961215</v>
      </c>
      <c r="CU330" s="439">
        <f t="shared" ca="1" si="517"/>
        <v>1010886.3602173317</v>
      </c>
      <c r="CV330" s="439">
        <f t="shared" ca="1" si="517"/>
        <v>973762.93867887021</v>
      </c>
      <c r="CW330" s="439">
        <f t="shared" ca="1" si="517"/>
        <v>1010886.3602173317</v>
      </c>
      <c r="CX330" s="439">
        <f t="shared" ca="1" si="517"/>
        <v>1010886.3602173317</v>
      </c>
      <c r="CY330" s="439">
        <f t="shared" ca="1" si="517"/>
        <v>973762.93867887021</v>
      </c>
      <c r="CZ330" s="439">
        <f t="shared" ca="1" si="517"/>
        <v>1010886.3602173317</v>
      </c>
      <c r="DA330" s="439">
        <f t="shared" ca="1" si="517"/>
        <v>973762.93867887021</v>
      </c>
      <c r="DB330" s="439">
        <f t="shared" ca="1" si="517"/>
        <v>1010886.3602173317</v>
      </c>
      <c r="DC330" s="439">
        <f t="shared" ref="DC330:DZ330" ca="1" si="518">+DC274-DC323</f>
        <v>1010886.3602173317</v>
      </c>
      <c r="DD330" s="439">
        <f t="shared" ca="1" si="518"/>
        <v>899516.09560194705</v>
      </c>
      <c r="DE330" s="439">
        <f t="shared" ca="1" si="518"/>
        <v>1010886.3602173317</v>
      </c>
      <c r="DF330" s="439">
        <f t="shared" ca="1" si="518"/>
        <v>973762.93867887021</v>
      </c>
      <c r="DG330" s="439">
        <f t="shared" ca="1" si="518"/>
        <v>1010886.3602173317</v>
      </c>
      <c r="DH330" s="439">
        <f t="shared" ca="1" si="518"/>
        <v>973762.93867887021</v>
      </c>
      <c r="DI330" s="439">
        <f t="shared" ca="1" si="518"/>
        <v>1010886.3602173317</v>
      </c>
      <c r="DJ330" s="439">
        <f t="shared" ca="1" si="518"/>
        <v>1010886.3602173317</v>
      </c>
      <c r="DK330" s="439">
        <f t="shared" ca="1" si="518"/>
        <v>973762.93867887021</v>
      </c>
      <c r="DL330" s="439">
        <f t="shared" ca="1" si="518"/>
        <v>1010886.3602173317</v>
      </c>
      <c r="DM330" s="439">
        <f t="shared" ca="1" si="518"/>
        <v>973762.93867887021</v>
      </c>
      <c r="DN330" s="440">
        <f t="shared" ca="1" si="518"/>
        <v>1010886.3602173317</v>
      </c>
      <c r="DO330" s="439">
        <f t="shared" ca="1" si="518"/>
        <v>1010886.3602173317</v>
      </c>
      <c r="DP330" s="439">
        <f t="shared" ca="1" si="518"/>
        <v>899516.09560194705</v>
      </c>
      <c r="DQ330" s="439">
        <f t="shared" ca="1" si="518"/>
        <v>1010886.3602173317</v>
      </c>
      <c r="DR330" s="439">
        <f t="shared" ca="1" si="518"/>
        <v>973762.93867887021</v>
      </c>
      <c r="DS330" s="439">
        <f t="shared" ca="1" si="518"/>
        <v>1010886.3602173317</v>
      </c>
      <c r="DT330" s="439">
        <f t="shared" ca="1" si="518"/>
        <v>973762.93867887021</v>
      </c>
      <c r="DU330" s="439">
        <f t="shared" ca="1" si="518"/>
        <v>1010886.3602173317</v>
      </c>
      <c r="DV330" s="439">
        <f t="shared" ca="1" si="518"/>
        <v>1010886.3602173317</v>
      </c>
      <c r="DW330" s="439">
        <f t="shared" ca="1" si="518"/>
        <v>973762.93867887021</v>
      </c>
      <c r="DX330" s="439">
        <f t="shared" ca="1" si="518"/>
        <v>1010886.3602173317</v>
      </c>
      <c r="DY330" s="439">
        <f t="shared" ca="1" si="518"/>
        <v>973762.93867887021</v>
      </c>
      <c r="DZ330" s="440">
        <f t="shared" ca="1" si="518"/>
        <v>1010886.3602173317</v>
      </c>
    </row>
    <row r="331" spans="1:130">
      <c r="A331" s="151"/>
      <c r="H331" s="254"/>
      <c r="I331" s="54"/>
      <c r="BJ331" s="303"/>
      <c r="BK331" s="303"/>
      <c r="BL331" s="303"/>
      <c r="BM331" s="303"/>
      <c r="BN331" s="303"/>
      <c r="BO331" s="303"/>
      <c r="CA331" s="304"/>
      <c r="CB331" s="304"/>
      <c r="CC331" s="304"/>
      <c r="CD331" s="304"/>
      <c r="CE331" s="304"/>
      <c r="CF331" s="304"/>
      <c r="CG331" s="304"/>
      <c r="CH331" s="304"/>
      <c r="CI331" s="304"/>
      <c r="CJ331" s="304"/>
      <c r="CK331" s="304"/>
      <c r="CL331" s="304"/>
      <c r="CM331" s="304"/>
      <c r="CN331" s="304"/>
      <c r="CO331" s="304"/>
      <c r="CP331" s="304"/>
      <c r="CQ331" s="304"/>
      <c r="CR331" s="304"/>
      <c r="CS331" s="304"/>
      <c r="CT331" s="304"/>
      <c r="CU331" s="304"/>
      <c r="CV331" s="304"/>
      <c r="CW331" s="304"/>
      <c r="CX331" s="304"/>
      <c r="CY331" s="304"/>
      <c r="CZ331" s="304"/>
      <c r="DA331" s="304"/>
      <c r="DB331" s="304"/>
      <c r="DC331" s="304"/>
      <c r="DD331" s="304"/>
      <c r="DE331" s="304"/>
      <c r="DF331" s="304"/>
      <c r="DG331" s="304"/>
      <c r="DH331" s="304"/>
      <c r="DI331" s="304"/>
      <c r="DJ331" s="304"/>
      <c r="DK331" s="304"/>
      <c r="DL331" s="304"/>
      <c r="DM331" s="304"/>
      <c r="DN331" s="304"/>
      <c r="DO331" s="304"/>
      <c r="DP331" s="304"/>
      <c r="DQ331" s="304"/>
      <c r="DR331" s="304"/>
      <c r="DS331" s="304"/>
      <c r="DT331" s="304"/>
      <c r="DU331" s="304"/>
      <c r="DV331" s="304"/>
      <c r="DW331" s="304"/>
      <c r="DX331" s="304"/>
      <c r="DY331" s="304"/>
      <c r="DZ331" s="304"/>
    </row>
    <row r="332" spans="1:130" ht="13">
      <c r="A332" s="151"/>
      <c r="B332" s="19" t="s">
        <v>54</v>
      </c>
      <c r="C332" s="417"/>
      <c r="D332" s="417"/>
      <c r="E332" s="417"/>
      <c r="F332" s="417"/>
      <c r="G332" s="434"/>
      <c r="H332" s="436"/>
      <c r="I332" s="417"/>
      <c r="J332" s="417"/>
      <c r="K332" s="417"/>
      <c r="L332" s="417"/>
      <c r="M332" s="417"/>
      <c r="N332" s="417"/>
      <c r="O332" s="417"/>
      <c r="P332" s="417"/>
      <c r="Q332" s="417"/>
      <c r="R332" s="417"/>
      <c r="S332" s="417"/>
      <c r="T332" s="417"/>
      <c r="U332" s="417"/>
      <c r="V332" s="417"/>
      <c r="W332" s="417"/>
      <c r="X332" s="417"/>
      <c r="Y332" s="417"/>
      <c r="Z332" s="417"/>
      <c r="AA332" s="417"/>
      <c r="AB332" s="417"/>
      <c r="AC332" s="417"/>
      <c r="AD332" s="417"/>
      <c r="AE332" s="417"/>
      <c r="AF332" s="417"/>
      <c r="AG332" s="417"/>
      <c r="AH332" s="417"/>
      <c r="AI332" s="417"/>
      <c r="AJ332" s="417"/>
      <c r="AK332" s="417"/>
      <c r="AL332" s="417"/>
      <c r="AM332" s="417"/>
      <c r="AN332" s="417"/>
      <c r="AO332" s="417"/>
      <c r="AP332" s="417"/>
      <c r="AQ332" s="417"/>
      <c r="AR332" s="417"/>
      <c r="AS332" s="417"/>
      <c r="AT332" s="417"/>
      <c r="AU332" s="417"/>
      <c r="AV332" s="417"/>
      <c r="AW332" s="417"/>
      <c r="AX332" s="417"/>
      <c r="AY332" s="417"/>
      <c r="AZ332" s="417"/>
      <c r="BA332" s="417"/>
      <c r="BB332" s="417"/>
      <c r="BC332" s="417"/>
      <c r="BD332" s="417"/>
      <c r="BE332" s="417"/>
      <c r="BF332" s="417"/>
      <c r="BG332" s="417"/>
      <c r="BH332" s="417"/>
      <c r="BI332" s="417"/>
      <c r="BJ332" s="417"/>
      <c r="BK332" s="417"/>
      <c r="BL332" s="417"/>
      <c r="BM332" s="417"/>
      <c r="BN332" s="417"/>
      <c r="BO332" s="417"/>
      <c r="BP332" s="417"/>
      <c r="BQ332" s="417"/>
      <c r="BR332" s="417"/>
      <c r="BS332" s="417"/>
      <c r="BT332" s="417"/>
      <c r="BU332" s="417"/>
      <c r="BV332" s="417"/>
      <c r="BW332" s="417"/>
      <c r="BX332" s="417"/>
      <c r="BY332" s="417"/>
      <c r="BZ332" s="417"/>
      <c r="CA332" s="417"/>
      <c r="CB332" s="417"/>
      <c r="CC332" s="417"/>
      <c r="CD332" s="417"/>
      <c r="CE332" s="417"/>
      <c r="CF332" s="417"/>
      <c r="CG332" s="417"/>
      <c r="CH332" s="417"/>
      <c r="CI332" s="417"/>
      <c r="CJ332" s="417"/>
      <c r="CK332" s="417"/>
      <c r="CL332" s="417"/>
      <c r="CM332" s="417"/>
      <c r="CN332" s="417"/>
      <c r="CO332" s="417"/>
      <c r="CP332" s="417"/>
      <c r="CQ332" s="417"/>
      <c r="CR332" s="417"/>
      <c r="CS332" s="417"/>
      <c r="CT332" s="417"/>
      <c r="CU332" s="417"/>
      <c r="CV332" s="417"/>
      <c r="CW332" s="417"/>
      <c r="CX332" s="417"/>
      <c r="CY332" s="417"/>
      <c r="CZ332" s="417"/>
      <c r="DA332" s="417"/>
      <c r="DB332" s="417"/>
      <c r="DC332" s="417"/>
      <c r="DD332" s="417"/>
      <c r="DE332" s="417"/>
      <c r="DF332" s="417"/>
      <c r="DG332" s="417"/>
      <c r="DH332" s="417"/>
      <c r="DI332" s="417"/>
      <c r="DJ332" s="417"/>
      <c r="DK332" s="417"/>
      <c r="DL332" s="417"/>
      <c r="DM332" s="417"/>
      <c r="DN332" s="417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>
      <c r="A333" s="151"/>
      <c r="H333" s="254"/>
      <c r="I333" s="54"/>
      <c r="BD333" s="153"/>
      <c r="BE333" s="153"/>
      <c r="BF333" s="153"/>
      <c r="BG333" s="153"/>
      <c r="BH333" s="153"/>
      <c r="BI333" s="153"/>
      <c r="BJ333" s="153"/>
      <c r="BK333" s="153"/>
      <c r="BL333" s="153"/>
      <c r="CA333" s="305"/>
      <c r="CB333" s="305"/>
      <c r="CC333" s="305"/>
      <c r="CD333" s="305"/>
      <c r="CE333" s="305"/>
      <c r="CF333" s="305"/>
      <c r="CG333" s="305"/>
      <c r="CH333" s="305"/>
      <c r="CI333" s="305"/>
      <c r="CJ333" s="305"/>
      <c r="CK333" s="305"/>
      <c r="CL333" s="305"/>
      <c r="CM333" s="305"/>
      <c r="CN333" s="305"/>
      <c r="CO333" s="305"/>
      <c r="CP333" s="305"/>
      <c r="CQ333" s="305"/>
      <c r="CR333" s="305"/>
      <c r="CS333" s="305"/>
      <c r="CT333" s="305"/>
      <c r="CU333" s="305"/>
      <c r="CV333" s="305"/>
      <c r="CW333" s="305"/>
      <c r="CX333" s="305"/>
      <c r="CY333" s="305"/>
      <c r="CZ333" s="305"/>
      <c r="DA333" s="305"/>
      <c r="DB333" s="305"/>
      <c r="DC333" s="305"/>
      <c r="DD333" s="305"/>
      <c r="DE333" s="305"/>
      <c r="DF333" s="305"/>
      <c r="DG333" s="305"/>
      <c r="DH333" s="305"/>
      <c r="DI333" s="305"/>
      <c r="DJ333" s="305"/>
      <c r="DK333" s="305"/>
      <c r="DL333" s="305"/>
      <c r="DM333" s="305"/>
      <c r="DN333" s="305"/>
      <c r="DO333" s="305"/>
      <c r="DP333" s="305"/>
      <c r="DQ333" s="305"/>
      <c r="DR333" s="305"/>
      <c r="DS333" s="305"/>
      <c r="DT333" s="305"/>
      <c r="DU333" s="305"/>
      <c r="DV333" s="305"/>
      <c r="DW333" s="305"/>
      <c r="DX333" s="305"/>
      <c r="DY333" s="305"/>
      <c r="DZ333" s="305"/>
    </row>
    <row r="334" spans="1:130">
      <c r="A334" s="151"/>
      <c r="F334" s="35"/>
      <c r="H334" s="254"/>
      <c r="I334" s="54"/>
      <c r="CA334" s="305"/>
      <c r="CB334" s="305"/>
      <c r="CC334" s="305"/>
      <c r="CD334" s="305"/>
      <c r="CE334" s="305"/>
      <c r="CF334" s="305"/>
      <c r="CG334" s="305"/>
      <c r="CH334" s="305"/>
      <c r="CI334" s="305"/>
      <c r="CJ334" s="305"/>
      <c r="CK334" s="305"/>
      <c r="CL334" s="305"/>
      <c r="CM334" s="305"/>
      <c r="CN334" s="305"/>
      <c r="CO334" s="305"/>
      <c r="CP334" s="305"/>
      <c r="CQ334" s="305"/>
      <c r="CR334" s="305"/>
      <c r="CS334" s="305"/>
      <c r="CT334" s="305"/>
      <c r="CU334" s="305"/>
      <c r="CV334" s="305"/>
      <c r="CW334" s="305"/>
      <c r="CX334" s="305"/>
      <c r="CY334" s="305"/>
      <c r="CZ334" s="305"/>
      <c r="DA334" s="305"/>
      <c r="DB334" s="305"/>
      <c r="DC334" s="305"/>
      <c r="DD334" s="305"/>
      <c r="DE334" s="305"/>
      <c r="DF334" s="305"/>
      <c r="DG334" s="305"/>
      <c r="DH334" s="305"/>
      <c r="DI334" s="305"/>
      <c r="DJ334" s="305"/>
      <c r="DK334" s="305"/>
      <c r="DL334" s="305"/>
      <c r="DM334" s="305"/>
      <c r="DN334" s="305"/>
      <c r="DO334" s="305"/>
      <c r="DP334" s="305"/>
      <c r="DQ334" s="305"/>
      <c r="DR334" s="305"/>
      <c r="DS334" s="305"/>
      <c r="DT334" s="305"/>
      <c r="DU334" s="305"/>
      <c r="DV334" s="305"/>
      <c r="DW334" s="305"/>
      <c r="DX334" s="305"/>
      <c r="DY334" s="305"/>
      <c r="DZ334" s="305"/>
    </row>
    <row r="335" spans="1:130" ht="13">
      <c r="A335" s="151"/>
      <c r="C335" s="14" t="s">
        <v>228</v>
      </c>
      <c r="F335" s="35"/>
      <c r="H335" s="254"/>
      <c r="I335" s="54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53"/>
      <c r="AL335" s="153"/>
      <c r="AM335" s="153"/>
      <c r="AN335" s="153"/>
      <c r="AO335" s="153"/>
      <c r="AP335" s="153"/>
      <c r="AQ335" s="153"/>
      <c r="AR335" s="153"/>
      <c r="AS335" s="153"/>
      <c r="AT335" s="153"/>
      <c r="AU335" s="153"/>
      <c r="AV335" s="153"/>
      <c r="AW335" s="153"/>
      <c r="AX335" s="153"/>
      <c r="AY335" s="153"/>
      <c r="AZ335" s="153"/>
      <c r="BA335" s="153"/>
      <c r="BB335" s="153"/>
      <c r="BC335" s="153"/>
      <c r="BD335" s="153"/>
      <c r="BE335" s="153"/>
      <c r="BF335" s="153"/>
      <c r="BG335" s="153"/>
      <c r="BH335" s="153"/>
      <c r="BI335" s="153"/>
      <c r="BJ335" s="153"/>
      <c r="BK335" s="153"/>
      <c r="BL335" s="153"/>
      <c r="BM335" s="153"/>
      <c r="BN335" s="153"/>
      <c r="BO335" s="153"/>
      <c r="BP335" s="153"/>
      <c r="BQ335" s="153"/>
      <c r="BR335" s="153"/>
      <c r="BS335" s="153"/>
      <c r="BT335" s="153"/>
      <c r="BU335" s="153"/>
      <c r="BV335" s="153"/>
      <c r="BW335" s="153"/>
      <c r="BX335" s="153"/>
      <c r="BY335" s="153"/>
      <c r="BZ335" s="153"/>
      <c r="CA335" s="153"/>
      <c r="CB335" s="153"/>
      <c r="CC335" s="153"/>
      <c r="CD335" s="153"/>
      <c r="CE335" s="153"/>
      <c r="CF335" s="153"/>
      <c r="CG335" s="153"/>
      <c r="CH335" s="153"/>
      <c r="CI335" s="153"/>
      <c r="CJ335" s="153"/>
      <c r="CK335" s="153"/>
      <c r="CL335" s="153"/>
      <c r="CM335" s="153"/>
      <c r="CN335" s="153"/>
      <c r="CO335" s="153"/>
      <c r="CP335" s="153"/>
      <c r="CQ335" s="153"/>
      <c r="CR335" s="153"/>
      <c r="CS335" s="153"/>
      <c r="CT335" s="153"/>
      <c r="CU335" s="153"/>
      <c r="CV335" s="153"/>
      <c r="CW335" s="153"/>
      <c r="CX335" s="153"/>
      <c r="CY335" s="153"/>
      <c r="CZ335" s="153"/>
      <c r="DA335" s="153"/>
      <c r="DB335" s="153"/>
      <c r="DC335" s="153"/>
      <c r="DD335" s="153"/>
      <c r="DE335" s="153"/>
      <c r="DF335" s="153"/>
      <c r="DG335" s="153"/>
      <c r="DH335" s="153"/>
      <c r="DI335" s="153"/>
      <c r="DJ335" s="153"/>
      <c r="DK335" s="153"/>
      <c r="DL335" s="153"/>
      <c r="DM335" s="153"/>
      <c r="DN335" s="153"/>
      <c r="DO335" s="153"/>
      <c r="DP335" s="153"/>
      <c r="DQ335" s="153"/>
      <c r="DR335" s="153"/>
      <c r="DS335" s="153"/>
      <c r="DT335" s="153"/>
      <c r="DU335" s="153"/>
      <c r="DV335" s="153"/>
      <c r="DW335" s="153"/>
      <c r="DX335" s="153"/>
      <c r="DY335" s="153"/>
      <c r="DZ335" s="153"/>
    </row>
    <row r="336" spans="1:130">
      <c r="A336" s="151"/>
      <c r="C336" s="34" t="s">
        <v>166</v>
      </c>
      <c r="F336" s="306">
        <f>Inputs!I240</f>
        <v>50000</v>
      </c>
      <c r="G336" s="35" t="s">
        <v>131</v>
      </c>
      <c r="H336" s="36"/>
      <c r="I336" s="307"/>
      <c r="J336" s="212">
        <f>$F336/Inputs!$I$18*'Project 1'!J$23</f>
        <v>0</v>
      </c>
      <c r="K336" s="212">
        <f>$F336/Inputs!$I$18*'Project 1'!K$23</f>
        <v>16666.666666666668</v>
      </c>
      <c r="L336" s="212">
        <f>$F336/Inputs!$I$18*'Project 1'!L$23</f>
        <v>16666.666666666668</v>
      </c>
      <c r="M336" s="212">
        <f>$F336/Inputs!$I$18*'Project 1'!M$23</f>
        <v>16666.666666666668</v>
      </c>
      <c r="N336" s="212">
        <f>$F336/Inputs!$I$18*'Project 1'!N$23</f>
        <v>0</v>
      </c>
      <c r="O336" s="212">
        <f>$F336/Inputs!$I$18*'Project 1'!O$23</f>
        <v>0</v>
      </c>
      <c r="P336" s="212">
        <f>$F336/Inputs!$I$18*'Project 1'!P$23</f>
        <v>0</v>
      </c>
      <c r="Q336" s="212">
        <f>$F336/Inputs!$I$18*'Project 1'!Q$23</f>
        <v>0</v>
      </c>
      <c r="R336" s="212">
        <f>$F336/Inputs!$I$18*'Project 1'!R$23</f>
        <v>0</v>
      </c>
      <c r="S336" s="212">
        <f>$F336/Inputs!$I$18*'Project 1'!S$23</f>
        <v>0</v>
      </c>
      <c r="T336" s="212">
        <f>$F336/Inputs!$I$18*'Project 1'!T$23</f>
        <v>0</v>
      </c>
      <c r="U336" s="212">
        <f>$F336/Inputs!$I$18*'Project 1'!U$23</f>
        <v>0</v>
      </c>
      <c r="V336" s="212">
        <f>$F336/Inputs!$I$18*'Project 1'!V$23</f>
        <v>0</v>
      </c>
      <c r="W336" s="212">
        <f>$F336/Inputs!$I$18*'Project 1'!W$23</f>
        <v>0</v>
      </c>
      <c r="X336" s="212">
        <f>$F336/Inputs!$I$18*'Project 1'!X$23</f>
        <v>0</v>
      </c>
      <c r="Y336" s="212">
        <f>$F336/Inputs!$I$18*'Project 1'!Y$23</f>
        <v>0</v>
      </c>
      <c r="Z336" s="212">
        <f>$F336/Inputs!$I$18*'Project 1'!Z$23</f>
        <v>0</v>
      </c>
      <c r="AA336" s="212">
        <f>$F336/Inputs!$I$18*'Project 1'!AA$23</f>
        <v>0</v>
      </c>
      <c r="AB336" s="212">
        <f>$F336/Inputs!$I$18*'Project 1'!AB$23</f>
        <v>0</v>
      </c>
      <c r="AC336" s="212">
        <f>$F336/Inputs!$I$18*'Project 1'!AC$23</f>
        <v>0</v>
      </c>
      <c r="AD336" s="212">
        <f>$F336/Inputs!$I$18*'Project 1'!AD$23</f>
        <v>0</v>
      </c>
      <c r="AE336" s="212">
        <f>$F336/Inputs!$I$18*'Project 1'!AE$23</f>
        <v>0</v>
      </c>
      <c r="AF336" s="212">
        <f>$F336/Inputs!$I$18*'Project 1'!AF$23</f>
        <v>0</v>
      </c>
      <c r="AG336" s="212">
        <f>$F336/Inputs!$I$18*'Project 1'!AG$23</f>
        <v>0</v>
      </c>
      <c r="AH336" s="212">
        <f>$F336/Inputs!$I$18*'Project 1'!AH$23</f>
        <v>0</v>
      </c>
      <c r="AI336" s="212">
        <f>$F336/Inputs!$I$18*'Project 1'!AI$23</f>
        <v>0</v>
      </c>
      <c r="AJ336" s="212">
        <f>$F336/Inputs!$I$18*'Project 1'!AJ$23</f>
        <v>0</v>
      </c>
      <c r="AK336" s="212">
        <f>$F336/Inputs!$I$18*'Project 1'!AK$23</f>
        <v>0</v>
      </c>
      <c r="AL336" s="212">
        <f>$F336/Inputs!$I$18*'Project 1'!AL$23</f>
        <v>0</v>
      </c>
      <c r="AM336" s="212">
        <f>$F336/Inputs!$I$18*'Project 1'!AM$23</f>
        <v>0</v>
      </c>
      <c r="AN336" s="212">
        <f>$F336/Inputs!$I$18*'Project 1'!AN$23</f>
        <v>0</v>
      </c>
      <c r="AO336" s="212">
        <f>$F336/Inputs!$I$18*'Project 1'!AO$23</f>
        <v>0</v>
      </c>
      <c r="AP336" s="212">
        <f>$F336/Inputs!$I$18*'Project 1'!AP$23</f>
        <v>0</v>
      </c>
      <c r="AQ336" s="212">
        <f>$F336/Inputs!$I$18*'Project 1'!AQ$23</f>
        <v>0</v>
      </c>
      <c r="AR336" s="212">
        <f>$F336/Inputs!$I$18*'Project 1'!AR$23</f>
        <v>0</v>
      </c>
      <c r="AS336" s="212">
        <f>$F336/Inputs!$I$18*'Project 1'!AS$23</f>
        <v>0</v>
      </c>
      <c r="AT336" s="212">
        <f>$F336/Inputs!$I$18*'Project 1'!AT$23</f>
        <v>0</v>
      </c>
      <c r="AU336" s="212">
        <f>$F336/Inputs!$I$18*'Project 1'!AU$23</f>
        <v>0</v>
      </c>
      <c r="AV336" s="212">
        <f>$F336/Inputs!$I$18*'Project 1'!AV$23</f>
        <v>0</v>
      </c>
      <c r="AW336" s="212">
        <f>$F336/Inputs!$I$18*'Project 1'!AW$23</f>
        <v>0</v>
      </c>
      <c r="AX336" s="212">
        <f>$F336/Inputs!$I$18*'Project 1'!AX$23</f>
        <v>0</v>
      </c>
      <c r="AY336" s="212">
        <f>$F336/Inputs!$I$18*'Project 1'!AY$23</f>
        <v>0</v>
      </c>
      <c r="AZ336" s="212">
        <f>$F336/Inputs!$I$18*'Project 1'!AZ$23</f>
        <v>0</v>
      </c>
      <c r="BA336" s="212">
        <f>$F336/Inputs!$I$18*'Project 1'!BA$23</f>
        <v>0</v>
      </c>
      <c r="BB336" s="212">
        <f>$F336/Inputs!$I$18*'Project 1'!BB$23</f>
        <v>0</v>
      </c>
      <c r="BC336" s="212">
        <f>$F336/Inputs!$I$18*'Project 1'!BC$23</f>
        <v>0</v>
      </c>
      <c r="BD336" s="212">
        <f>$F336/Inputs!$I$18*'Project 1'!BD$23</f>
        <v>0</v>
      </c>
      <c r="BE336" s="212">
        <f>$F336/Inputs!$I$18*'Project 1'!BE$23</f>
        <v>0</v>
      </c>
      <c r="BF336" s="212">
        <f>$F336/Inputs!$I$18*'Project 1'!BF$23</f>
        <v>0</v>
      </c>
      <c r="BG336" s="212">
        <f>$F336/Inputs!$I$18*'Project 1'!BG$23</f>
        <v>0</v>
      </c>
      <c r="BH336" s="212">
        <f>$F336/Inputs!$I$18*'Project 1'!BH$23</f>
        <v>0</v>
      </c>
      <c r="BI336" s="212">
        <f>$F336/Inputs!$I$18*'Project 1'!BI$23</f>
        <v>0</v>
      </c>
      <c r="BJ336" s="212">
        <f>$F336/Inputs!$I$18*'Project 1'!BJ$23</f>
        <v>0</v>
      </c>
      <c r="BK336" s="212">
        <f>$F336/Inputs!$I$18*'Project 1'!BK$23</f>
        <v>0</v>
      </c>
      <c r="BL336" s="212">
        <f>$F336/Inputs!$I$18*'Project 1'!BL$23</f>
        <v>0</v>
      </c>
      <c r="BM336" s="212">
        <f>$F336/Inputs!$I$18*'Project 1'!BM$23</f>
        <v>0</v>
      </c>
      <c r="BN336" s="212">
        <f>$F336/Inputs!$I$18*'Project 1'!BN$23</f>
        <v>0</v>
      </c>
      <c r="BO336" s="212">
        <f>$F336/Inputs!$I$18*'Project 1'!BO$23</f>
        <v>0</v>
      </c>
      <c r="BP336" s="212">
        <f>$F336/Inputs!$I$18*'Project 1'!BP$23</f>
        <v>0</v>
      </c>
      <c r="BQ336" s="212">
        <f>$F336/Inputs!$I$18*'Project 1'!BQ$23</f>
        <v>0</v>
      </c>
      <c r="BR336" s="212">
        <f>$F336/Inputs!$I$18*'Project 1'!BR$23</f>
        <v>0</v>
      </c>
      <c r="BS336" s="212">
        <f>$F336/Inputs!$I$18*'Project 1'!BS$23</f>
        <v>0</v>
      </c>
      <c r="BT336" s="212">
        <f>$F336/Inputs!$I$18*'Project 1'!BT$23</f>
        <v>0</v>
      </c>
      <c r="BU336" s="212">
        <f>$F336/Inputs!$I$18*'Project 1'!BU$23</f>
        <v>0</v>
      </c>
      <c r="BV336" s="212">
        <f>$F336/Inputs!$I$18*'Project 1'!BV$23</f>
        <v>0</v>
      </c>
      <c r="BW336" s="212">
        <f>$F336/Inputs!$I$18*'Project 1'!BW$23</f>
        <v>0</v>
      </c>
      <c r="BX336" s="212">
        <f>$F336/Inputs!$I$18*'Project 1'!BX$23</f>
        <v>0</v>
      </c>
      <c r="BY336" s="212">
        <f>$F336/Inputs!$I$18*'Project 1'!BY$23</f>
        <v>0</v>
      </c>
      <c r="BZ336" s="212">
        <f>$F336/Inputs!$I$18*'Project 1'!BZ$23</f>
        <v>0</v>
      </c>
      <c r="CA336" s="212">
        <f>$F336/Inputs!$I$18*'Project 1'!CA$23</f>
        <v>0</v>
      </c>
      <c r="CB336" s="212">
        <f>$F336/Inputs!$I$18*'Project 1'!CB$23</f>
        <v>0</v>
      </c>
      <c r="CC336" s="212">
        <f>$F336/Inputs!$I$18*'Project 1'!CC$23</f>
        <v>0</v>
      </c>
      <c r="CD336" s="212">
        <f>$F336/Inputs!$I$18*'Project 1'!CD$23</f>
        <v>0</v>
      </c>
      <c r="CE336" s="212">
        <f>$F336/Inputs!$I$18*'Project 1'!CE$23</f>
        <v>0</v>
      </c>
      <c r="CF336" s="212">
        <f>$F336/Inputs!$I$18*'Project 1'!CF$23</f>
        <v>0</v>
      </c>
      <c r="CG336" s="212">
        <f>$F336/Inputs!$I$18*'Project 1'!CG$23</f>
        <v>0</v>
      </c>
      <c r="CH336" s="212">
        <f>$F336/Inputs!$I$18*'Project 1'!CH$23</f>
        <v>0</v>
      </c>
      <c r="CI336" s="212">
        <f>$F336/Inputs!$I$18*'Project 1'!CI$23</f>
        <v>0</v>
      </c>
      <c r="CJ336" s="212">
        <f>$F336/Inputs!$I$18*'Project 1'!CJ$23</f>
        <v>0</v>
      </c>
      <c r="CK336" s="212">
        <f>$F336/Inputs!$I$18*'Project 1'!CK$23</f>
        <v>0</v>
      </c>
      <c r="CL336" s="212">
        <f>$F336/Inputs!$I$18*'Project 1'!CL$23</f>
        <v>0</v>
      </c>
      <c r="CM336" s="212">
        <f>$F336/Inputs!$I$18*'Project 1'!CM$23</f>
        <v>0</v>
      </c>
      <c r="CN336" s="212">
        <f>$F336/Inputs!$I$18*'Project 1'!CN$23</f>
        <v>0</v>
      </c>
      <c r="CO336" s="212">
        <f>$F336/Inputs!$I$18*'Project 1'!CO$23</f>
        <v>0</v>
      </c>
      <c r="CP336" s="212">
        <f>$F336/Inputs!$I$18*'Project 1'!CP$23</f>
        <v>0</v>
      </c>
      <c r="CQ336" s="212">
        <f>$F336/Inputs!$I$18*'Project 1'!CQ$23</f>
        <v>0</v>
      </c>
      <c r="CR336" s="212">
        <f>$F336/Inputs!$I$18*'Project 1'!CR$23</f>
        <v>0</v>
      </c>
      <c r="CS336" s="212">
        <f>$F336/Inputs!$I$18*'Project 1'!CS$23</f>
        <v>0</v>
      </c>
      <c r="CT336" s="212">
        <f>$F336/Inputs!$I$18*'Project 1'!CT$23</f>
        <v>0</v>
      </c>
      <c r="CU336" s="212">
        <f>$F336/Inputs!$I$18*'Project 1'!CU$23</f>
        <v>0</v>
      </c>
      <c r="CV336" s="212">
        <f>$F336/Inputs!$I$18*'Project 1'!CV$23</f>
        <v>0</v>
      </c>
      <c r="CW336" s="212">
        <f>$F336/Inputs!$I$18*'Project 1'!CW$23</f>
        <v>0</v>
      </c>
      <c r="CX336" s="212">
        <f>$F336/Inputs!$I$18*'Project 1'!CX$23</f>
        <v>0</v>
      </c>
      <c r="CY336" s="212">
        <f>$F336/Inputs!$I$18*'Project 1'!CY$23</f>
        <v>0</v>
      </c>
      <c r="CZ336" s="212">
        <f>$F336/Inputs!$I$18*'Project 1'!CZ$23</f>
        <v>0</v>
      </c>
      <c r="DA336" s="212">
        <f>$F336/Inputs!$I$18*'Project 1'!DA$23</f>
        <v>0</v>
      </c>
      <c r="DB336" s="212">
        <f>$F336/Inputs!$I$18*'Project 1'!DB$23</f>
        <v>0</v>
      </c>
      <c r="DC336" s="212">
        <f>$F336/Inputs!$I$18*'Project 1'!DC$23</f>
        <v>0</v>
      </c>
      <c r="DD336" s="212">
        <f>$F336/Inputs!$I$18*'Project 1'!DD$23</f>
        <v>0</v>
      </c>
      <c r="DE336" s="212">
        <f>$F336/Inputs!$I$18*'Project 1'!DE$23</f>
        <v>0</v>
      </c>
      <c r="DF336" s="212">
        <f>$F336/Inputs!$I$18*'Project 1'!DF$23</f>
        <v>0</v>
      </c>
      <c r="DG336" s="212">
        <f>$F336/Inputs!$I$18*'Project 1'!DG$23</f>
        <v>0</v>
      </c>
      <c r="DH336" s="212">
        <f>$F336/Inputs!$I$18*'Project 1'!DH$23</f>
        <v>0</v>
      </c>
      <c r="DI336" s="212">
        <f>$F336/Inputs!$I$18*'Project 1'!DI$23</f>
        <v>0</v>
      </c>
      <c r="DJ336" s="212">
        <f>$F336/Inputs!$I$18*'Project 1'!DJ$23</f>
        <v>0</v>
      </c>
      <c r="DK336" s="212">
        <f>$F336/Inputs!$I$18*'Project 1'!DK$23</f>
        <v>0</v>
      </c>
      <c r="DL336" s="212">
        <f>$F336/Inputs!$I$18*'Project 1'!DL$23</f>
        <v>0</v>
      </c>
      <c r="DM336" s="212">
        <f>$F336/Inputs!$I$18*'Project 1'!DM$23</f>
        <v>0</v>
      </c>
      <c r="DN336" s="212">
        <f>$F336/Inputs!$I$18*'Project 1'!DN$23</f>
        <v>0</v>
      </c>
      <c r="DO336" s="212">
        <f>$F336/Inputs!$I$18*'Project 1'!DO$23</f>
        <v>0</v>
      </c>
      <c r="DP336" s="212">
        <f>$F336/Inputs!$I$18*'Project 1'!DP$23</f>
        <v>0</v>
      </c>
      <c r="DQ336" s="212">
        <f>$F336/Inputs!$I$18*'Project 1'!DQ$23</f>
        <v>0</v>
      </c>
      <c r="DR336" s="212">
        <f>$F336/Inputs!$I$18*'Project 1'!DR$23</f>
        <v>0</v>
      </c>
      <c r="DS336" s="212">
        <f>$F336/Inputs!$I$18*'Project 1'!DS$23</f>
        <v>0</v>
      </c>
      <c r="DT336" s="212">
        <f>$F336/Inputs!$I$18*'Project 1'!DT$23</f>
        <v>0</v>
      </c>
      <c r="DU336" s="212">
        <f>$F336/Inputs!$I$18*'Project 1'!DU$23</f>
        <v>0</v>
      </c>
      <c r="DV336" s="212">
        <f>$F336/Inputs!$I$18*'Project 1'!DV$23</f>
        <v>0</v>
      </c>
      <c r="DW336" s="212">
        <f>$F336/Inputs!$I$18*'Project 1'!DW$23</f>
        <v>0</v>
      </c>
      <c r="DX336" s="212">
        <f>$F336/Inputs!$I$18*'Project 1'!DX$23</f>
        <v>0</v>
      </c>
      <c r="DY336" s="212">
        <f>$F336/Inputs!$I$18*'Project 1'!DY$23</f>
        <v>0</v>
      </c>
      <c r="DZ336" s="212">
        <f>$F336/Inputs!$I$18*'Project 1'!DZ$23</f>
        <v>0</v>
      </c>
    </row>
    <row r="337" spans="1:130">
      <c r="A337" s="151"/>
      <c r="C337" s="34" t="s">
        <v>226</v>
      </c>
      <c r="F337" s="306">
        <f>Inputs!I248</f>
        <v>0</v>
      </c>
      <c r="G337" s="35" t="s">
        <v>131</v>
      </c>
      <c r="H337" s="36"/>
      <c r="I337" s="307"/>
      <c r="J337" s="212">
        <f>$F337/Inputs!$I$18*'Project 1'!J$23</f>
        <v>0</v>
      </c>
      <c r="K337" s="212">
        <f>$F337/Inputs!$I$18*'Project 1'!K$23</f>
        <v>0</v>
      </c>
      <c r="L337" s="212">
        <f>$F337/Inputs!$I$18*'Project 1'!L$23</f>
        <v>0</v>
      </c>
      <c r="M337" s="212">
        <f>$F337/Inputs!$I$18*'Project 1'!M$23</f>
        <v>0</v>
      </c>
      <c r="N337" s="212">
        <f>$F337/Inputs!$I$18*'Project 1'!N$23</f>
        <v>0</v>
      </c>
      <c r="O337" s="212">
        <f>$F337/Inputs!$I$18*'Project 1'!O$23</f>
        <v>0</v>
      </c>
      <c r="P337" s="212">
        <f>$F337/Inputs!$I$18*'Project 1'!P$23</f>
        <v>0</v>
      </c>
      <c r="Q337" s="212">
        <f>$F337/Inputs!$I$18*'Project 1'!Q$23</f>
        <v>0</v>
      </c>
      <c r="R337" s="212">
        <f>$F337/Inputs!$I$18*'Project 1'!R$23</f>
        <v>0</v>
      </c>
      <c r="S337" s="212">
        <f>$F337/Inputs!$I$18*'Project 1'!S$23</f>
        <v>0</v>
      </c>
      <c r="T337" s="212">
        <f>$F337/Inputs!$I$18*'Project 1'!T$23</f>
        <v>0</v>
      </c>
      <c r="U337" s="212">
        <f>$F337/Inputs!$I$18*'Project 1'!U$23</f>
        <v>0</v>
      </c>
      <c r="V337" s="212">
        <f>$F337/Inputs!$I$18*'Project 1'!V$23</f>
        <v>0</v>
      </c>
      <c r="W337" s="212">
        <f>$F337/Inputs!$I$18*'Project 1'!W$23</f>
        <v>0</v>
      </c>
      <c r="X337" s="212">
        <f>$F337/Inputs!$I$18*'Project 1'!X$23</f>
        <v>0</v>
      </c>
      <c r="Y337" s="212">
        <f>$F337/Inputs!$I$18*'Project 1'!Y$23</f>
        <v>0</v>
      </c>
      <c r="Z337" s="212">
        <f>$F337/Inputs!$I$18*'Project 1'!Z$23</f>
        <v>0</v>
      </c>
      <c r="AA337" s="212">
        <f>$F337/Inputs!$I$18*'Project 1'!AA$23</f>
        <v>0</v>
      </c>
      <c r="AB337" s="212">
        <f>$F337/Inputs!$I$18*'Project 1'!AB$23</f>
        <v>0</v>
      </c>
      <c r="AC337" s="212">
        <f>$F337/Inputs!$I$18*'Project 1'!AC$23</f>
        <v>0</v>
      </c>
      <c r="AD337" s="212">
        <f>$F337/Inputs!$I$18*'Project 1'!AD$23</f>
        <v>0</v>
      </c>
      <c r="AE337" s="212">
        <f>$F337/Inputs!$I$18*'Project 1'!AE$23</f>
        <v>0</v>
      </c>
      <c r="AF337" s="212">
        <f>$F337/Inputs!$I$18*'Project 1'!AF$23</f>
        <v>0</v>
      </c>
      <c r="AG337" s="212">
        <f>$F337/Inputs!$I$18*'Project 1'!AG$23</f>
        <v>0</v>
      </c>
      <c r="AH337" s="212">
        <f>$F337/Inputs!$I$18*'Project 1'!AH$23</f>
        <v>0</v>
      </c>
      <c r="AI337" s="212">
        <f>$F337/Inputs!$I$18*'Project 1'!AI$23</f>
        <v>0</v>
      </c>
      <c r="AJ337" s="212">
        <f>$F337/Inputs!$I$18*'Project 1'!AJ$23</f>
        <v>0</v>
      </c>
      <c r="AK337" s="212">
        <f>$F337/Inputs!$I$18*'Project 1'!AK$23</f>
        <v>0</v>
      </c>
      <c r="AL337" s="212">
        <f>$F337/Inputs!$I$18*'Project 1'!AL$23</f>
        <v>0</v>
      </c>
      <c r="AM337" s="212">
        <f>$F337/Inputs!$I$18*'Project 1'!AM$23</f>
        <v>0</v>
      </c>
      <c r="AN337" s="212">
        <f>$F337/Inputs!$I$18*'Project 1'!AN$23</f>
        <v>0</v>
      </c>
      <c r="AO337" s="212">
        <f>$F337/Inputs!$I$18*'Project 1'!AO$23</f>
        <v>0</v>
      </c>
      <c r="AP337" s="212">
        <f>$F337/Inputs!$I$18*'Project 1'!AP$23</f>
        <v>0</v>
      </c>
      <c r="AQ337" s="212">
        <f>$F337/Inputs!$I$18*'Project 1'!AQ$23</f>
        <v>0</v>
      </c>
      <c r="AR337" s="212">
        <f>$F337/Inputs!$I$18*'Project 1'!AR$23</f>
        <v>0</v>
      </c>
      <c r="AS337" s="212">
        <f>$F337/Inputs!$I$18*'Project 1'!AS$23</f>
        <v>0</v>
      </c>
      <c r="AT337" s="212">
        <f>$F337/Inputs!$I$18*'Project 1'!AT$23</f>
        <v>0</v>
      </c>
      <c r="AU337" s="212">
        <f>$F337/Inputs!$I$18*'Project 1'!AU$23</f>
        <v>0</v>
      </c>
      <c r="AV337" s="212">
        <f>$F337/Inputs!$I$18*'Project 1'!AV$23</f>
        <v>0</v>
      </c>
      <c r="AW337" s="212">
        <f>$F337/Inputs!$I$18*'Project 1'!AW$23</f>
        <v>0</v>
      </c>
      <c r="AX337" s="212">
        <f>$F337/Inputs!$I$18*'Project 1'!AX$23</f>
        <v>0</v>
      </c>
      <c r="AY337" s="212">
        <f>$F337/Inputs!$I$18*'Project 1'!AY$23</f>
        <v>0</v>
      </c>
      <c r="AZ337" s="212">
        <f>$F337/Inputs!$I$18*'Project 1'!AZ$23</f>
        <v>0</v>
      </c>
      <c r="BA337" s="212">
        <f>$F337/Inputs!$I$18*'Project 1'!BA$23</f>
        <v>0</v>
      </c>
      <c r="BB337" s="212">
        <f>$F337/Inputs!$I$18*'Project 1'!BB$23</f>
        <v>0</v>
      </c>
      <c r="BC337" s="212">
        <f>$F337/Inputs!$I$18*'Project 1'!BC$23</f>
        <v>0</v>
      </c>
      <c r="BD337" s="212">
        <f>$F337/Inputs!$I$18*'Project 1'!BD$23</f>
        <v>0</v>
      </c>
      <c r="BE337" s="212">
        <f>$F337/Inputs!$I$18*'Project 1'!BE$23</f>
        <v>0</v>
      </c>
      <c r="BF337" s="212">
        <f>$F337/Inputs!$I$18*'Project 1'!BF$23</f>
        <v>0</v>
      </c>
      <c r="BG337" s="212">
        <f>$F337/Inputs!$I$18*'Project 1'!BG$23</f>
        <v>0</v>
      </c>
      <c r="BH337" s="212">
        <f>$F337/Inputs!$I$18*'Project 1'!BH$23</f>
        <v>0</v>
      </c>
      <c r="BI337" s="212">
        <f>$F337/Inputs!$I$18*'Project 1'!BI$23</f>
        <v>0</v>
      </c>
      <c r="BJ337" s="212">
        <f>$F337/Inputs!$I$18*'Project 1'!BJ$23</f>
        <v>0</v>
      </c>
      <c r="BK337" s="212">
        <f>$F337/Inputs!$I$18*'Project 1'!BK$23</f>
        <v>0</v>
      </c>
      <c r="BL337" s="212">
        <f>$F337/Inputs!$I$18*'Project 1'!BL$23</f>
        <v>0</v>
      </c>
      <c r="BM337" s="212">
        <f>$F337/Inputs!$I$18*'Project 1'!BM$23</f>
        <v>0</v>
      </c>
      <c r="BN337" s="212">
        <f>$F337/Inputs!$I$18*'Project 1'!BN$23</f>
        <v>0</v>
      </c>
      <c r="BO337" s="212">
        <f>$F337/Inputs!$I$18*'Project 1'!BO$23</f>
        <v>0</v>
      </c>
      <c r="BP337" s="212">
        <f>$F337/Inputs!$I$18*'Project 1'!BP$23</f>
        <v>0</v>
      </c>
      <c r="BQ337" s="212">
        <f>$F337/Inputs!$I$18*'Project 1'!BQ$23</f>
        <v>0</v>
      </c>
      <c r="BR337" s="212">
        <f>$F337/Inputs!$I$18*'Project 1'!BR$23</f>
        <v>0</v>
      </c>
      <c r="BS337" s="212">
        <f>$F337/Inputs!$I$18*'Project 1'!BS$23</f>
        <v>0</v>
      </c>
      <c r="BT337" s="212">
        <f>$F337/Inputs!$I$18*'Project 1'!BT$23</f>
        <v>0</v>
      </c>
      <c r="BU337" s="212">
        <f>$F337/Inputs!$I$18*'Project 1'!BU$23</f>
        <v>0</v>
      </c>
      <c r="BV337" s="212">
        <f>$F337/Inputs!$I$18*'Project 1'!BV$23</f>
        <v>0</v>
      </c>
      <c r="BW337" s="212">
        <f>$F337/Inputs!$I$18*'Project 1'!BW$23</f>
        <v>0</v>
      </c>
      <c r="BX337" s="212">
        <f>$F337/Inputs!$I$18*'Project 1'!BX$23</f>
        <v>0</v>
      </c>
      <c r="BY337" s="212">
        <f>$F337/Inputs!$I$18*'Project 1'!BY$23</f>
        <v>0</v>
      </c>
      <c r="BZ337" s="212">
        <f>$F337/Inputs!$I$18*'Project 1'!BZ$23</f>
        <v>0</v>
      </c>
      <c r="CA337" s="212">
        <f>$F337/Inputs!$I$18*'Project 1'!CA$23</f>
        <v>0</v>
      </c>
      <c r="CB337" s="212">
        <f>$F337/Inputs!$I$18*'Project 1'!CB$23</f>
        <v>0</v>
      </c>
      <c r="CC337" s="212">
        <f>$F337/Inputs!$I$18*'Project 1'!CC$23</f>
        <v>0</v>
      </c>
      <c r="CD337" s="212">
        <f>$F337/Inputs!$I$18*'Project 1'!CD$23</f>
        <v>0</v>
      </c>
      <c r="CE337" s="212">
        <f>$F337/Inputs!$I$18*'Project 1'!CE$23</f>
        <v>0</v>
      </c>
      <c r="CF337" s="212">
        <f>$F337/Inputs!$I$18*'Project 1'!CF$23</f>
        <v>0</v>
      </c>
      <c r="CG337" s="212">
        <f>$F337/Inputs!$I$18*'Project 1'!CG$23</f>
        <v>0</v>
      </c>
      <c r="CH337" s="212">
        <f>$F337/Inputs!$I$18*'Project 1'!CH$23</f>
        <v>0</v>
      </c>
      <c r="CI337" s="212">
        <f>$F337/Inputs!$I$18*'Project 1'!CI$23</f>
        <v>0</v>
      </c>
      <c r="CJ337" s="212">
        <f>$F337/Inputs!$I$18*'Project 1'!CJ$23</f>
        <v>0</v>
      </c>
      <c r="CK337" s="212">
        <f>$F337/Inputs!$I$18*'Project 1'!CK$23</f>
        <v>0</v>
      </c>
      <c r="CL337" s="212">
        <f>$F337/Inputs!$I$18*'Project 1'!CL$23</f>
        <v>0</v>
      </c>
      <c r="CM337" s="212">
        <f>$F337/Inputs!$I$18*'Project 1'!CM$23</f>
        <v>0</v>
      </c>
      <c r="CN337" s="212">
        <f>$F337/Inputs!$I$18*'Project 1'!CN$23</f>
        <v>0</v>
      </c>
      <c r="CO337" s="212">
        <f>$F337/Inputs!$I$18*'Project 1'!CO$23</f>
        <v>0</v>
      </c>
      <c r="CP337" s="212">
        <f>$F337/Inputs!$I$18*'Project 1'!CP$23</f>
        <v>0</v>
      </c>
      <c r="CQ337" s="212">
        <f>$F337/Inputs!$I$18*'Project 1'!CQ$23</f>
        <v>0</v>
      </c>
      <c r="CR337" s="212">
        <f>$F337/Inputs!$I$18*'Project 1'!CR$23</f>
        <v>0</v>
      </c>
      <c r="CS337" s="212">
        <f>$F337/Inputs!$I$18*'Project 1'!CS$23</f>
        <v>0</v>
      </c>
      <c r="CT337" s="212">
        <f>$F337/Inputs!$I$18*'Project 1'!CT$23</f>
        <v>0</v>
      </c>
      <c r="CU337" s="212">
        <f>$F337/Inputs!$I$18*'Project 1'!CU$23</f>
        <v>0</v>
      </c>
      <c r="CV337" s="212">
        <f>$F337/Inputs!$I$18*'Project 1'!CV$23</f>
        <v>0</v>
      </c>
      <c r="CW337" s="212">
        <f>$F337/Inputs!$I$18*'Project 1'!CW$23</f>
        <v>0</v>
      </c>
      <c r="CX337" s="212">
        <f>$F337/Inputs!$I$18*'Project 1'!CX$23</f>
        <v>0</v>
      </c>
      <c r="CY337" s="212">
        <f>$F337/Inputs!$I$18*'Project 1'!CY$23</f>
        <v>0</v>
      </c>
      <c r="CZ337" s="212">
        <f>$F337/Inputs!$I$18*'Project 1'!CZ$23</f>
        <v>0</v>
      </c>
      <c r="DA337" s="212">
        <f>$F337/Inputs!$I$18*'Project 1'!DA$23</f>
        <v>0</v>
      </c>
      <c r="DB337" s="212">
        <f>$F337/Inputs!$I$18*'Project 1'!DB$23</f>
        <v>0</v>
      </c>
      <c r="DC337" s="212">
        <f>$F337/Inputs!$I$18*'Project 1'!DC$23</f>
        <v>0</v>
      </c>
      <c r="DD337" s="212">
        <f>$F337/Inputs!$I$18*'Project 1'!DD$23</f>
        <v>0</v>
      </c>
      <c r="DE337" s="212">
        <f>$F337/Inputs!$I$18*'Project 1'!DE$23</f>
        <v>0</v>
      </c>
      <c r="DF337" s="212">
        <f>$F337/Inputs!$I$18*'Project 1'!DF$23</f>
        <v>0</v>
      </c>
      <c r="DG337" s="212">
        <f>$F337/Inputs!$I$18*'Project 1'!DG$23</f>
        <v>0</v>
      </c>
      <c r="DH337" s="212">
        <f>$F337/Inputs!$I$18*'Project 1'!DH$23</f>
        <v>0</v>
      </c>
      <c r="DI337" s="212">
        <f>$F337/Inputs!$I$18*'Project 1'!DI$23</f>
        <v>0</v>
      </c>
      <c r="DJ337" s="212">
        <f>$F337/Inputs!$I$18*'Project 1'!DJ$23</f>
        <v>0</v>
      </c>
      <c r="DK337" s="212">
        <f>$F337/Inputs!$I$18*'Project 1'!DK$23</f>
        <v>0</v>
      </c>
      <c r="DL337" s="212">
        <f>$F337/Inputs!$I$18*'Project 1'!DL$23</f>
        <v>0</v>
      </c>
      <c r="DM337" s="212">
        <f>$F337/Inputs!$I$18*'Project 1'!DM$23</f>
        <v>0</v>
      </c>
      <c r="DN337" s="212">
        <f>$F337/Inputs!$I$18*'Project 1'!DN$23</f>
        <v>0</v>
      </c>
      <c r="DO337" s="212">
        <f>$F337/Inputs!$I$18*'Project 1'!DO$23</f>
        <v>0</v>
      </c>
      <c r="DP337" s="212">
        <f>$F337/Inputs!$I$18*'Project 1'!DP$23</f>
        <v>0</v>
      </c>
      <c r="DQ337" s="212">
        <f>$F337/Inputs!$I$18*'Project 1'!DQ$23</f>
        <v>0</v>
      </c>
      <c r="DR337" s="212">
        <f>$F337/Inputs!$I$18*'Project 1'!DR$23</f>
        <v>0</v>
      </c>
      <c r="DS337" s="212">
        <f>$F337/Inputs!$I$18*'Project 1'!DS$23</f>
        <v>0</v>
      </c>
      <c r="DT337" s="212">
        <f>$F337/Inputs!$I$18*'Project 1'!DT$23</f>
        <v>0</v>
      </c>
      <c r="DU337" s="212">
        <f>$F337/Inputs!$I$18*'Project 1'!DU$23</f>
        <v>0</v>
      </c>
      <c r="DV337" s="212">
        <f>$F337/Inputs!$I$18*'Project 1'!DV$23</f>
        <v>0</v>
      </c>
      <c r="DW337" s="212">
        <f>$F337/Inputs!$I$18*'Project 1'!DW$23</f>
        <v>0</v>
      </c>
      <c r="DX337" s="212">
        <f>$F337/Inputs!$I$18*'Project 1'!DX$23</f>
        <v>0</v>
      </c>
      <c r="DY337" s="212">
        <f>$F337/Inputs!$I$18*'Project 1'!DY$23</f>
        <v>0</v>
      </c>
      <c r="DZ337" s="212">
        <f>$F337/Inputs!$I$18*'Project 1'!DZ$23</f>
        <v>0</v>
      </c>
    </row>
    <row r="338" spans="1:130">
      <c r="A338" s="151"/>
      <c r="C338" s="34" t="s">
        <v>225</v>
      </c>
      <c r="F338" s="306">
        <f>Inputs!I254</f>
        <v>1940250</v>
      </c>
      <c r="G338" s="35" t="s">
        <v>131</v>
      </c>
      <c r="H338" s="36"/>
      <c r="I338" s="307"/>
      <c r="J338" s="212">
        <f>$F338/Inputs!$I$18*'Project 1'!J$23</f>
        <v>0</v>
      </c>
      <c r="K338" s="212">
        <f>$F338/Inputs!$I$18*'Project 1'!K$23</f>
        <v>646750</v>
      </c>
      <c r="L338" s="212">
        <f>$F338/Inputs!$I$18*'Project 1'!L$23</f>
        <v>646750</v>
      </c>
      <c r="M338" s="212">
        <f>$F338/Inputs!$I$18*'Project 1'!M$23</f>
        <v>646750</v>
      </c>
      <c r="N338" s="212">
        <f>$F338/Inputs!$I$18*'Project 1'!N$23</f>
        <v>0</v>
      </c>
      <c r="O338" s="212">
        <f>$F338/Inputs!$I$18*'Project 1'!O$23</f>
        <v>0</v>
      </c>
      <c r="P338" s="212">
        <f>$F338/Inputs!$I$18*'Project 1'!P$23</f>
        <v>0</v>
      </c>
      <c r="Q338" s="212">
        <f>$F338/Inputs!$I$18*'Project 1'!Q$23</f>
        <v>0</v>
      </c>
      <c r="R338" s="212">
        <f>$F338/Inputs!$I$18*'Project 1'!R$23</f>
        <v>0</v>
      </c>
      <c r="S338" s="212">
        <f>$F338/Inputs!$I$18*'Project 1'!S$23</f>
        <v>0</v>
      </c>
      <c r="T338" s="212">
        <f>$F338/Inputs!$I$18*'Project 1'!T$23</f>
        <v>0</v>
      </c>
      <c r="U338" s="212">
        <f>$F338/Inputs!$I$18*'Project 1'!U$23</f>
        <v>0</v>
      </c>
      <c r="V338" s="212">
        <f>$F338/Inputs!$I$18*'Project 1'!V$23</f>
        <v>0</v>
      </c>
      <c r="W338" s="212">
        <f>$F338/Inputs!$I$18*'Project 1'!W$23</f>
        <v>0</v>
      </c>
      <c r="X338" s="212">
        <f>$F338/Inputs!$I$18*'Project 1'!X$23</f>
        <v>0</v>
      </c>
      <c r="Y338" s="212">
        <f>$F338/Inputs!$I$18*'Project 1'!Y$23</f>
        <v>0</v>
      </c>
      <c r="Z338" s="212">
        <f>$F338/Inputs!$I$18*'Project 1'!Z$23</f>
        <v>0</v>
      </c>
      <c r="AA338" s="212">
        <f>$F338/Inputs!$I$18*'Project 1'!AA$23</f>
        <v>0</v>
      </c>
      <c r="AB338" s="212">
        <f>$F338/Inputs!$I$18*'Project 1'!AB$23</f>
        <v>0</v>
      </c>
      <c r="AC338" s="212">
        <f>$F338/Inputs!$I$18*'Project 1'!AC$23</f>
        <v>0</v>
      </c>
      <c r="AD338" s="212">
        <f>$F338/Inputs!$I$18*'Project 1'!AD$23</f>
        <v>0</v>
      </c>
      <c r="AE338" s="212">
        <f>$F338/Inputs!$I$18*'Project 1'!AE$23</f>
        <v>0</v>
      </c>
      <c r="AF338" s="212">
        <f>$F338/Inputs!$I$18*'Project 1'!AF$23</f>
        <v>0</v>
      </c>
      <c r="AG338" s="212">
        <f>$F338/Inputs!$I$18*'Project 1'!AG$23</f>
        <v>0</v>
      </c>
      <c r="AH338" s="212">
        <f>$F338/Inputs!$I$18*'Project 1'!AH$23</f>
        <v>0</v>
      </c>
      <c r="AI338" s="212">
        <f>$F338/Inputs!$I$18*'Project 1'!AI$23</f>
        <v>0</v>
      </c>
      <c r="AJ338" s="212">
        <f>$F338/Inputs!$I$18*'Project 1'!AJ$23</f>
        <v>0</v>
      </c>
      <c r="AK338" s="212">
        <f>$F338/Inputs!$I$18*'Project 1'!AK$23</f>
        <v>0</v>
      </c>
      <c r="AL338" s="212">
        <f>$F338/Inputs!$I$18*'Project 1'!AL$23</f>
        <v>0</v>
      </c>
      <c r="AM338" s="212">
        <f>$F338/Inputs!$I$18*'Project 1'!AM$23</f>
        <v>0</v>
      </c>
      <c r="AN338" s="212">
        <f>$F338/Inputs!$I$18*'Project 1'!AN$23</f>
        <v>0</v>
      </c>
      <c r="AO338" s="212">
        <f>$F338/Inputs!$I$18*'Project 1'!AO$23</f>
        <v>0</v>
      </c>
      <c r="AP338" s="212">
        <f>$F338/Inputs!$I$18*'Project 1'!AP$23</f>
        <v>0</v>
      </c>
      <c r="AQ338" s="212">
        <f>$F338/Inputs!$I$18*'Project 1'!AQ$23</f>
        <v>0</v>
      </c>
      <c r="AR338" s="212">
        <f>$F338/Inputs!$I$18*'Project 1'!AR$23</f>
        <v>0</v>
      </c>
      <c r="AS338" s="212">
        <f>$F338/Inputs!$I$18*'Project 1'!AS$23</f>
        <v>0</v>
      </c>
      <c r="AT338" s="212">
        <f>$F338/Inputs!$I$18*'Project 1'!AT$23</f>
        <v>0</v>
      </c>
      <c r="AU338" s="212">
        <f>$F338/Inputs!$I$18*'Project 1'!AU$23</f>
        <v>0</v>
      </c>
      <c r="AV338" s="212">
        <f>$F338/Inputs!$I$18*'Project 1'!AV$23</f>
        <v>0</v>
      </c>
      <c r="AW338" s="212">
        <f>$F338/Inputs!$I$18*'Project 1'!AW$23</f>
        <v>0</v>
      </c>
      <c r="AX338" s="212">
        <f>$F338/Inputs!$I$18*'Project 1'!AX$23</f>
        <v>0</v>
      </c>
      <c r="AY338" s="212">
        <f>$F338/Inputs!$I$18*'Project 1'!AY$23</f>
        <v>0</v>
      </c>
      <c r="AZ338" s="212">
        <f>$F338/Inputs!$I$18*'Project 1'!AZ$23</f>
        <v>0</v>
      </c>
      <c r="BA338" s="212">
        <f>$F338/Inputs!$I$18*'Project 1'!BA$23</f>
        <v>0</v>
      </c>
      <c r="BB338" s="212">
        <f>$F338/Inputs!$I$18*'Project 1'!BB$23</f>
        <v>0</v>
      </c>
      <c r="BC338" s="212">
        <f>$F338/Inputs!$I$18*'Project 1'!BC$23</f>
        <v>0</v>
      </c>
      <c r="BD338" s="212">
        <f>$F338/Inputs!$I$18*'Project 1'!BD$23</f>
        <v>0</v>
      </c>
      <c r="BE338" s="212">
        <f>$F338/Inputs!$I$18*'Project 1'!BE$23</f>
        <v>0</v>
      </c>
      <c r="BF338" s="212">
        <f>$F338/Inputs!$I$18*'Project 1'!BF$23</f>
        <v>0</v>
      </c>
      <c r="BG338" s="212">
        <f>$F338/Inputs!$I$18*'Project 1'!BG$23</f>
        <v>0</v>
      </c>
      <c r="BH338" s="212">
        <f>$F338/Inputs!$I$18*'Project 1'!BH$23</f>
        <v>0</v>
      </c>
      <c r="BI338" s="212">
        <f>$F338/Inputs!$I$18*'Project 1'!BI$23</f>
        <v>0</v>
      </c>
      <c r="BJ338" s="212">
        <f>$F338/Inputs!$I$18*'Project 1'!BJ$23</f>
        <v>0</v>
      </c>
      <c r="BK338" s="212">
        <f>$F338/Inputs!$I$18*'Project 1'!BK$23</f>
        <v>0</v>
      </c>
      <c r="BL338" s="212">
        <f>$F338/Inputs!$I$18*'Project 1'!BL$23</f>
        <v>0</v>
      </c>
      <c r="BM338" s="212">
        <f>$F338/Inputs!$I$18*'Project 1'!BM$23</f>
        <v>0</v>
      </c>
      <c r="BN338" s="212">
        <f>$F338/Inputs!$I$18*'Project 1'!BN$23</f>
        <v>0</v>
      </c>
      <c r="BO338" s="212">
        <f>$F338/Inputs!$I$18*'Project 1'!BO$23</f>
        <v>0</v>
      </c>
      <c r="BP338" s="212">
        <f>$F338/Inputs!$I$18*'Project 1'!BP$23</f>
        <v>0</v>
      </c>
      <c r="BQ338" s="212">
        <f>$F338/Inputs!$I$18*'Project 1'!BQ$23</f>
        <v>0</v>
      </c>
      <c r="BR338" s="212">
        <f>$F338/Inputs!$I$18*'Project 1'!BR$23</f>
        <v>0</v>
      </c>
      <c r="BS338" s="212">
        <f>$F338/Inputs!$I$18*'Project 1'!BS$23</f>
        <v>0</v>
      </c>
      <c r="BT338" s="212">
        <f>$F338/Inputs!$I$18*'Project 1'!BT$23</f>
        <v>0</v>
      </c>
      <c r="BU338" s="212">
        <f>$F338/Inputs!$I$18*'Project 1'!BU$23</f>
        <v>0</v>
      </c>
      <c r="BV338" s="212">
        <f>$F338/Inputs!$I$18*'Project 1'!BV$23</f>
        <v>0</v>
      </c>
      <c r="BW338" s="212">
        <f>$F338/Inputs!$I$18*'Project 1'!BW$23</f>
        <v>0</v>
      </c>
      <c r="BX338" s="212">
        <f>$F338/Inputs!$I$18*'Project 1'!BX$23</f>
        <v>0</v>
      </c>
      <c r="BY338" s="212">
        <f>$F338/Inputs!$I$18*'Project 1'!BY$23</f>
        <v>0</v>
      </c>
      <c r="BZ338" s="212">
        <f>$F338/Inputs!$I$18*'Project 1'!BZ$23</f>
        <v>0</v>
      </c>
      <c r="CA338" s="212">
        <f>$F338/Inputs!$I$18*'Project 1'!CA$23</f>
        <v>0</v>
      </c>
      <c r="CB338" s="212">
        <f>$F338/Inputs!$I$18*'Project 1'!CB$23</f>
        <v>0</v>
      </c>
      <c r="CC338" s="212">
        <f>$F338/Inputs!$I$18*'Project 1'!CC$23</f>
        <v>0</v>
      </c>
      <c r="CD338" s="212">
        <f>$F338/Inputs!$I$18*'Project 1'!CD$23</f>
        <v>0</v>
      </c>
      <c r="CE338" s="212">
        <f>$F338/Inputs!$I$18*'Project 1'!CE$23</f>
        <v>0</v>
      </c>
      <c r="CF338" s="212">
        <f>$F338/Inputs!$I$18*'Project 1'!CF$23</f>
        <v>0</v>
      </c>
      <c r="CG338" s="212">
        <f>$F338/Inputs!$I$18*'Project 1'!CG$23</f>
        <v>0</v>
      </c>
      <c r="CH338" s="212">
        <f>$F338/Inputs!$I$18*'Project 1'!CH$23</f>
        <v>0</v>
      </c>
      <c r="CI338" s="212">
        <f>$F338/Inputs!$I$18*'Project 1'!CI$23</f>
        <v>0</v>
      </c>
      <c r="CJ338" s="212">
        <f>$F338/Inputs!$I$18*'Project 1'!CJ$23</f>
        <v>0</v>
      </c>
      <c r="CK338" s="212">
        <f>$F338/Inputs!$I$18*'Project 1'!CK$23</f>
        <v>0</v>
      </c>
      <c r="CL338" s="212">
        <f>$F338/Inputs!$I$18*'Project 1'!CL$23</f>
        <v>0</v>
      </c>
      <c r="CM338" s="212">
        <f>$F338/Inputs!$I$18*'Project 1'!CM$23</f>
        <v>0</v>
      </c>
      <c r="CN338" s="212">
        <f>$F338/Inputs!$I$18*'Project 1'!CN$23</f>
        <v>0</v>
      </c>
      <c r="CO338" s="212">
        <f>$F338/Inputs!$I$18*'Project 1'!CO$23</f>
        <v>0</v>
      </c>
      <c r="CP338" s="212">
        <f>$F338/Inputs!$I$18*'Project 1'!CP$23</f>
        <v>0</v>
      </c>
      <c r="CQ338" s="212">
        <f>$F338/Inputs!$I$18*'Project 1'!CQ$23</f>
        <v>0</v>
      </c>
      <c r="CR338" s="212">
        <f>$F338/Inputs!$I$18*'Project 1'!CR$23</f>
        <v>0</v>
      </c>
      <c r="CS338" s="212">
        <f>$F338/Inputs!$I$18*'Project 1'!CS$23</f>
        <v>0</v>
      </c>
      <c r="CT338" s="212">
        <f>$F338/Inputs!$I$18*'Project 1'!CT$23</f>
        <v>0</v>
      </c>
      <c r="CU338" s="212">
        <f>$F338/Inputs!$I$18*'Project 1'!CU$23</f>
        <v>0</v>
      </c>
      <c r="CV338" s="212">
        <f>$F338/Inputs!$I$18*'Project 1'!CV$23</f>
        <v>0</v>
      </c>
      <c r="CW338" s="212">
        <f>$F338/Inputs!$I$18*'Project 1'!CW$23</f>
        <v>0</v>
      </c>
      <c r="CX338" s="212">
        <f>$F338/Inputs!$I$18*'Project 1'!CX$23</f>
        <v>0</v>
      </c>
      <c r="CY338" s="212">
        <f>$F338/Inputs!$I$18*'Project 1'!CY$23</f>
        <v>0</v>
      </c>
      <c r="CZ338" s="212">
        <f>$F338/Inputs!$I$18*'Project 1'!CZ$23</f>
        <v>0</v>
      </c>
      <c r="DA338" s="212">
        <f>$F338/Inputs!$I$18*'Project 1'!DA$23</f>
        <v>0</v>
      </c>
      <c r="DB338" s="212">
        <f>$F338/Inputs!$I$18*'Project 1'!DB$23</f>
        <v>0</v>
      </c>
      <c r="DC338" s="212">
        <f>$F338/Inputs!$I$18*'Project 1'!DC$23</f>
        <v>0</v>
      </c>
      <c r="DD338" s="212">
        <f>$F338/Inputs!$I$18*'Project 1'!DD$23</f>
        <v>0</v>
      </c>
      <c r="DE338" s="212">
        <f>$F338/Inputs!$I$18*'Project 1'!DE$23</f>
        <v>0</v>
      </c>
      <c r="DF338" s="212">
        <f>$F338/Inputs!$I$18*'Project 1'!DF$23</f>
        <v>0</v>
      </c>
      <c r="DG338" s="212">
        <f>$F338/Inputs!$I$18*'Project 1'!DG$23</f>
        <v>0</v>
      </c>
      <c r="DH338" s="212">
        <f>$F338/Inputs!$I$18*'Project 1'!DH$23</f>
        <v>0</v>
      </c>
      <c r="DI338" s="212">
        <f>$F338/Inputs!$I$18*'Project 1'!DI$23</f>
        <v>0</v>
      </c>
      <c r="DJ338" s="212">
        <f>$F338/Inputs!$I$18*'Project 1'!DJ$23</f>
        <v>0</v>
      </c>
      <c r="DK338" s="212">
        <f>$F338/Inputs!$I$18*'Project 1'!DK$23</f>
        <v>0</v>
      </c>
      <c r="DL338" s="212">
        <f>$F338/Inputs!$I$18*'Project 1'!DL$23</f>
        <v>0</v>
      </c>
      <c r="DM338" s="212">
        <f>$F338/Inputs!$I$18*'Project 1'!DM$23</f>
        <v>0</v>
      </c>
      <c r="DN338" s="212">
        <f>$F338/Inputs!$I$18*'Project 1'!DN$23</f>
        <v>0</v>
      </c>
      <c r="DO338" s="212">
        <f>$F338/Inputs!$I$18*'Project 1'!DO$23</f>
        <v>0</v>
      </c>
      <c r="DP338" s="212">
        <f>$F338/Inputs!$I$18*'Project 1'!DP$23</f>
        <v>0</v>
      </c>
      <c r="DQ338" s="212">
        <f>$F338/Inputs!$I$18*'Project 1'!DQ$23</f>
        <v>0</v>
      </c>
      <c r="DR338" s="212">
        <f>$F338/Inputs!$I$18*'Project 1'!DR$23</f>
        <v>0</v>
      </c>
      <c r="DS338" s="212">
        <f>$F338/Inputs!$I$18*'Project 1'!DS$23</f>
        <v>0</v>
      </c>
      <c r="DT338" s="212">
        <f>$F338/Inputs!$I$18*'Project 1'!DT$23</f>
        <v>0</v>
      </c>
      <c r="DU338" s="212">
        <f>$F338/Inputs!$I$18*'Project 1'!DU$23</f>
        <v>0</v>
      </c>
      <c r="DV338" s="212">
        <f>$F338/Inputs!$I$18*'Project 1'!DV$23</f>
        <v>0</v>
      </c>
      <c r="DW338" s="212">
        <f>$F338/Inputs!$I$18*'Project 1'!DW$23</f>
        <v>0</v>
      </c>
      <c r="DX338" s="212">
        <f>$F338/Inputs!$I$18*'Project 1'!DX$23</f>
        <v>0</v>
      </c>
      <c r="DY338" s="212">
        <f>$F338/Inputs!$I$18*'Project 1'!DY$23</f>
        <v>0</v>
      </c>
      <c r="DZ338" s="212">
        <f>$F338/Inputs!$I$18*'Project 1'!DZ$23</f>
        <v>0</v>
      </c>
    </row>
    <row r="339" spans="1:130">
      <c r="A339" s="151"/>
      <c r="C339" s="34" t="s">
        <v>224</v>
      </c>
      <c r="F339" s="306">
        <f>Inputs!I259</f>
        <v>1000000</v>
      </c>
      <c r="G339" s="35" t="s">
        <v>131</v>
      </c>
      <c r="H339" s="36"/>
      <c r="I339" s="307"/>
      <c r="J339" s="212">
        <f>$F339/Inputs!$I$18*'Project 1'!J$23</f>
        <v>0</v>
      </c>
      <c r="K339" s="212">
        <f>$F339/Inputs!$I$18*'Project 1'!K$23</f>
        <v>333333.33333333331</v>
      </c>
      <c r="L339" s="212">
        <f>$F339/Inputs!$I$18*'Project 1'!L$23</f>
        <v>333333.33333333331</v>
      </c>
      <c r="M339" s="212">
        <f>$F339/Inputs!$I$18*'Project 1'!M$23</f>
        <v>333333.33333333331</v>
      </c>
      <c r="N339" s="212">
        <f>$F339/Inputs!$I$18*'Project 1'!N$23</f>
        <v>0</v>
      </c>
      <c r="O339" s="212">
        <f>$F339/Inputs!$I$18*'Project 1'!O$23</f>
        <v>0</v>
      </c>
      <c r="P339" s="212">
        <f>$F339/Inputs!$I$18*'Project 1'!P$23</f>
        <v>0</v>
      </c>
      <c r="Q339" s="212">
        <f>$F339/Inputs!$I$18*'Project 1'!Q$23</f>
        <v>0</v>
      </c>
      <c r="R339" s="212">
        <f>$F339/Inputs!$I$18*'Project 1'!R$23</f>
        <v>0</v>
      </c>
      <c r="S339" s="212">
        <f>$F339/Inputs!$I$18*'Project 1'!S$23</f>
        <v>0</v>
      </c>
      <c r="T339" s="212">
        <f>$F339/Inputs!$I$18*'Project 1'!T$23</f>
        <v>0</v>
      </c>
      <c r="U339" s="212">
        <f>$F339/Inputs!$I$18*'Project 1'!U$23</f>
        <v>0</v>
      </c>
      <c r="V339" s="212">
        <f>$F339/Inputs!$I$18*'Project 1'!V$23</f>
        <v>0</v>
      </c>
      <c r="W339" s="212">
        <f>$F339/Inputs!$I$18*'Project 1'!W$23</f>
        <v>0</v>
      </c>
      <c r="X339" s="212">
        <f>$F339/Inputs!$I$18*'Project 1'!X$23</f>
        <v>0</v>
      </c>
      <c r="Y339" s="212">
        <f>$F339/Inputs!$I$18*'Project 1'!Y$23</f>
        <v>0</v>
      </c>
      <c r="Z339" s="212">
        <f>$F339/Inputs!$I$18*'Project 1'!Z$23</f>
        <v>0</v>
      </c>
      <c r="AA339" s="212">
        <f>$F339/Inputs!$I$18*'Project 1'!AA$23</f>
        <v>0</v>
      </c>
      <c r="AB339" s="212">
        <f>$F339/Inputs!$I$18*'Project 1'!AB$23</f>
        <v>0</v>
      </c>
      <c r="AC339" s="212">
        <f>$F339/Inputs!$I$18*'Project 1'!AC$23</f>
        <v>0</v>
      </c>
      <c r="AD339" s="212">
        <f>$F339/Inputs!$I$18*'Project 1'!AD$23</f>
        <v>0</v>
      </c>
      <c r="AE339" s="212">
        <f>$F339/Inputs!$I$18*'Project 1'!AE$23</f>
        <v>0</v>
      </c>
      <c r="AF339" s="212">
        <f>$F339/Inputs!$I$18*'Project 1'!AF$23</f>
        <v>0</v>
      </c>
      <c r="AG339" s="212">
        <f>$F339/Inputs!$I$18*'Project 1'!AG$23</f>
        <v>0</v>
      </c>
      <c r="AH339" s="212">
        <f>$F339/Inputs!$I$18*'Project 1'!AH$23</f>
        <v>0</v>
      </c>
      <c r="AI339" s="212">
        <f>$F339/Inputs!$I$18*'Project 1'!AI$23</f>
        <v>0</v>
      </c>
      <c r="AJ339" s="212">
        <f>$F339/Inputs!$I$18*'Project 1'!AJ$23</f>
        <v>0</v>
      </c>
      <c r="AK339" s="212">
        <f>$F339/Inputs!$I$18*'Project 1'!AK$23</f>
        <v>0</v>
      </c>
      <c r="AL339" s="212">
        <f>$F339/Inputs!$I$18*'Project 1'!AL$23</f>
        <v>0</v>
      </c>
      <c r="AM339" s="212">
        <f>$F339/Inputs!$I$18*'Project 1'!AM$23</f>
        <v>0</v>
      </c>
      <c r="AN339" s="212">
        <f>$F339/Inputs!$I$18*'Project 1'!AN$23</f>
        <v>0</v>
      </c>
      <c r="AO339" s="212">
        <f>$F339/Inputs!$I$18*'Project 1'!AO$23</f>
        <v>0</v>
      </c>
      <c r="AP339" s="212">
        <f>$F339/Inputs!$I$18*'Project 1'!AP$23</f>
        <v>0</v>
      </c>
      <c r="AQ339" s="212">
        <f>$F339/Inputs!$I$18*'Project 1'!AQ$23</f>
        <v>0</v>
      </c>
      <c r="AR339" s="212">
        <f>$F339/Inputs!$I$18*'Project 1'!AR$23</f>
        <v>0</v>
      </c>
      <c r="AS339" s="212">
        <f>$F339/Inputs!$I$18*'Project 1'!AS$23</f>
        <v>0</v>
      </c>
      <c r="AT339" s="212">
        <f>$F339/Inputs!$I$18*'Project 1'!AT$23</f>
        <v>0</v>
      </c>
      <c r="AU339" s="212">
        <f>$F339/Inputs!$I$18*'Project 1'!AU$23</f>
        <v>0</v>
      </c>
      <c r="AV339" s="212">
        <f>$F339/Inputs!$I$18*'Project 1'!AV$23</f>
        <v>0</v>
      </c>
      <c r="AW339" s="212">
        <f>$F339/Inputs!$I$18*'Project 1'!AW$23</f>
        <v>0</v>
      </c>
      <c r="AX339" s="212">
        <f>$F339/Inputs!$I$18*'Project 1'!AX$23</f>
        <v>0</v>
      </c>
      <c r="AY339" s="212">
        <f>$F339/Inputs!$I$18*'Project 1'!AY$23</f>
        <v>0</v>
      </c>
      <c r="AZ339" s="212">
        <f>$F339/Inputs!$I$18*'Project 1'!AZ$23</f>
        <v>0</v>
      </c>
      <c r="BA339" s="212">
        <f>$F339/Inputs!$I$18*'Project 1'!BA$23</f>
        <v>0</v>
      </c>
      <c r="BB339" s="212">
        <f>$F339/Inputs!$I$18*'Project 1'!BB$23</f>
        <v>0</v>
      </c>
      <c r="BC339" s="212">
        <f>$F339/Inputs!$I$18*'Project 1'!BC$23</f>
        <v>0</v>
      </c>
      <c r="BD339" s="212">
        <f>$F339/Inputs!$I$18*'Project 1'!BD$23</f>
        <v>0</v>
      </c>
      <c r="BE339" s="212">
        <f>$F339/Inputs!$I$18*'Project 1'!BE$23</f>
        <v>0</v>
      </c>
      <c r="BF339" s="212">
        <f>$F339/Inputs!$I$18*'Project 1'!BF$23</f>
        <v>0</v>
      </c>
      <c r="BG339" s="212">
        <f>$F339/Inputs!$I$18*'Project 1'!BG$23</f>
        <v>0</v>
      </c>
      <c r="BH339" s="212">
        <f>$F339/Inputs!$I$18*'Project 1'!BH$23</f>
        <v>0</v>
      </c>
      <c r="BI339" s="212">
        <f>$F339/Inputs!$I$18*'Project 1'!BI$23</f>
        <v>0</v>
      </c>
      <c r="BJ339" s="212">
        <f>$F339/Inputs!$I$18*'Project 1'!BJ$23</f>
        <v>0</v>
      </c>
      <c r="BK339" s="212">
        <f>$F339/Inputs!$I$18*'Project 1'!BK$23</f>
        <v>0</v>
      </c>
      <c r="BL339" s="212">
        <f>$F339/Inputs!$I$18*'Project 1'!BL$23</f>
        <v>0</v>
      </c>
      <c r="BM339" s="212">
        <f>$F339/Inputs!$I$18*'Project 1'!BM$23</f>
        <v>0</v>
      </c>
      <c r="BN339" s="212">
        <f>$F339/Inputs!$I$18*'Project 1'!BN$23</f>
        <v>0</v>
      </c>
      <c r="BO339" s="212">
        <f>$F339/Inputs!$I$18*'Project 1'!BO$23</f>
        <v>0</v>
      </c>
      <c r="BP339" s="212">
        <f>$F339/Inputs!$I$18*'Project 1'!BP$23</f>
        <v>0</v>
      </c>
      <c r="BQ339" s="212">
        <f>$F339/Inputs!$I$18*'Project 1'!BQ$23</f>
        <v>0</v>
      </c>
      <c r="BR339" s="212">
        <f>$F339/Inputs!$I$18*'Project 1'!BR$23</f>
        <v>0</v>
      </c>
      <c r="BS339" s="212">
        <f>$F339/Inputs!$I$18*'Project 1'!BS$23</f>
        <v>0</v>
      </c>
      <c r="BT339" s="212">
        <f>$F339/Inputs!$I$18*'Project 1'!BT$23</f>
        <v>0</v>
      </c>
      <c r="BU339" s="212">
        <f>$F339/Inputs!$I$18*'Project 1'!BU$23</f>
        <v>0</v>
      </c>
      <c r="BV339" s="212">
        <f>$F339/Inputs!$I$18*'Project 1'!BV$23</f>
        <v>0</v>
      </c>
      <c r="BW339" s="212">
        <f>$F339/Inputs!$I$18*'Project 1'!BW$23</f>
        <v>0</v>
      </c>
      <c r="BX339" s="212">
        <f>$F339/Inputs!$I$18*'Project 1'!BX$23</f>
        <v>0</v>
      </c>
      <c r="BY339" s="212">
        <f>$F339/Inputs!$I$18*'Project 1'!BY$23</f>
        <v>0</v>
      </c>
      <c r="BZ339" s="212">
        <f>$F339/Inputs!$I$18*'Project 1'!BZ$23</f>
        <v>0</v>
      </c>
      <c r="CA339" s="212">
        <f>$F339/Inputs!$I$18*'Project 1'!CA$23</f>
        <v>0</v>
      </c>
      <c r="CB339" s="212">
        <f>$F339/Inputs!$I$18*'Project 1'!CB$23</f>
        <v>0</v>
      </c>
      <c r="CC339" s="212">
        <f>$F339/Inputs!$I$18*'Project 1'!CC$23</f>
        <v>0</v>
      </c>
      <c r="CD339" s="212">
        <f>$F339/Inputs!$I$18*'Project 1'!CD$23</f>
        <v>0</v>
      </c>
      <c r="CE339" s="212">
        <f>$F339/Inputs!$I$18*'Project 1'!CE$23</f>
        <v>0</v>
      </c>
      <c r="CF339" s="212">
        <f>$F339/Inputs!$I$18*'Project 1'!CF$23</f>
        <v>0</v>
      </c>
      <c r="CG339" s="212">
        <f>$F339/Inputs!$I$18*'Project 1'!CG$23</f>
        <v>0</v>
      </c>
      <c r="CH339" s="212">
        <f>$F339/Inputs!$I$18*'Project 1'!CH$23</f>
        <v>0</v>
      </c>
      <c r="CI339" s="212">
        <f>$F339/Inputs!$I$18*'Project 1'!CI$23</f>
        <v>0</v>
      </c>
      <c r="CJ339" s="212">
        <f>$F339/Inputs!$I$18*'Project 1'!CJ$23</f>
        <v>0</v>
      </c>
      <c r="CK339" s="212">
        <f>$F339/Inputs!$I$18*'Project 1'!CK$23</f>
        <v>0</v>
      </c>
      <c r="CL339" s="212">
        <f>$F339/Inputs!$I$18*'Project 1'!CL$23</f>
        <v>0</v>
      </c>
      <c r="CM339" s="212">
        <f>$F339/Inputs!$I$18*'Project 1'!CM$23</f>
        <v>0</v>
      </c>
      <c r="CN339" s="212">
        <f>$F339/Inputs!$I$18*'Project 1'!CN$23</f>
        <v>0</v>
      </c>
      <c r="CO339" s="212">
        <f>$F339/Inputs!$I$18*'Project 1'!CO$23</f>
        <v>0</v>
      </c>
      <c r="CP339" s="212">
        <f>$F339/Inputs!$I$18*'Project 1'!CP$23</f>
        <v>0</v>
      </c>
      <c r="CQ339" s="212">
        <f>$F339/Inputs!$I$18*'Project 1'!CQ$23</f>
        <v>0</v>
      </c>
      <c r="CR339" s="212">
        <f>$F339/Inputs!$I$18*'Project 1'!CR$23</f>
        <v>0</v>
      </c>
      <c r="CS339" s="212">
        <f>$F339/Inputs!$I$18*'Project 1'!CS$23</f>
        <v>0</v>
      </c>
      <c r="CT339" s="212">
        <f>$F339/Inputs!$I$18*'Project 1'!CT$23</f>
        <v>0</v>
      </c>
      <c r="CU339" s="212">
        <f>$F339/Inputs!$I$18*'Project 1'!CU$23</f>
        <v>0</v>
      </c>
      <c r="CV339" s="212">
        <f>$F339/Inputs!$I$18*'Project 1'!CV$23</f>
        <v>0</v>
      </c>
      <c r="CW339" s="212">
        <f>$F339/Inputs!$I$18*'Project 1'!CW$23</f>
        <v>0</v>
      </c>
      <c r="CX339" s="212">
        <f>$F339/Inputs!$I$18*'Project 1'!CX$23</f>
        <v>0</v>
      </c>
      <c r="CY339" s="212">
        <f>$F339/Inputs!$I$18*'Project 1'!CY$23</f>
        <v>0</v>
      </c>
      <c r="CZ339" s="212">
        <f>$F339/Inputs!$I$18*'Project 1'!CZ$23</f>
        <v>0</v>
      </c>
      <c r="DA339" s="212">
        <f>$F339/Inputs!$I$18*'Project 1'!DA$23</f>
        <v>0</v>
      </c>
      <c r="DB339" s="212">
        <f>$F339/Inputs!$I$18*'Project 1'!DB$23</f>
        <v>0</v>
      </c>
      <c r="DC339" s="212">
        <f>$F339/Inputs!$I$18*'Project 1'!DC$23</f>
        <v>0</v>
      </c>
      <c r="DD339" s="212">
        <f>$F339/Inputs!$I$18*'Project 1'!DD$23</f>
        <v>0</v>
      </c>
      <c r="DE339" s="212">
        <f>$F339/Inputs!$I$18*'Project 1'!DE$23</f>
        <v>0</v>
      </c>
      <c r="DF339" s="212">
        <f>$F339/Inputs!$I$18*'Project 1'!DF$23</f>
        <v>0</v>
      </c>
      <c r="DG339" s="212">
        <f>$F339/Inputs!$I$18*'Project 1'!DG$23</f>
        <v>0</v>
      </c>
      <c r="DH339" s="212">
        <f>$F339/Inputs!$I$18*'Project 1'!DH$23</f>
        <v>0</v>
      </c>
      <c r="DI339" s="212">
        <f>$F339/Inputs!$I$18*'Project 1'!DI$23</f>
        <v>0</v>
      </c>
      <c r="DJ339" s="212">
        <f>$F339/Inputs!$I$18*'Project 1'!DJ$23</f>
        <v>0</v>
      </c>
      <c r="DK339" s="212">
        <f>$F339/Inputs!$I$18*'Project 1'!DK$23</f>
        <v>0</v>
      </c>
      <c r="DL339" s="212">
        <f>$F339/Inputs!$I$18*'Project 1'!DL$23</f>
        <v>0</v>
      </c>
      <c r="DM339" s="212">
        <f>$F339/Inputs!$I$18*'Project 1'!DM$23</f>
        <v>0</v>
      </c>
      <c r="DN339" s="212">
        <f>$F339/Inputs!$I$18*'Project 1'!DN$23</f>
        <v>0</v>
      </c>
      <c r="DO339" s="212">
        <f>$F339/Inputs!$I$18*'Project 1'!DO$23</f>
        <v>0</v>
      </c>
      <c r="DP339" s="212">
        <f>$F339/Inputs!$I$18*'Project 1'!DP$23</f>
        <v>0</v>
      </c>
      <c r="DQ339" s="212">
        <f>$F339/Inputs!$I$18*'Project 1'!DQ$23</f>
        <v>0</v>
      </c>
      <c r="DR339" s="212">
        <f>$F339/Inputs!$I$18*'Project 1'!DR$23</f>
        <v>0</v>
      </c>
      <c r="DS339" s="212">
        <f>$F339/Inputs!$I$18*'Project 1'!DS$23</f>
        <v>0</v>
      </c>
      <c r="DT339" s="212">
        <f>$F339/Inputs!$I$18*'Project 1'!DT$23</f>
        <v>0</v>
      </c>
      <c r="DU339" s="212">
        <f>$F339/Inputs!$I$18*'Project 1'!DU$23</f>
        <v>0</v>
      </c>
      <c r="DV339" s="212">
        <f>$F339/Inputs!$I$18*'Project 1'!DV$23</f>
        <v>0</v>
      </c>
      <c r="DW339" s="212">
        <f>$F339/Inputs!$I$18*'Project 1'!DW$23</f>
        <v>0</v>
      </c>
      <c r="DX339" s="212">
        <f>$F339/Inputs!$I$18*'Project 1'!DX$23</f>
        <v>0</v>
      </c>
      <c r="DY339" s="212">
        <f>$F339/Inputs!$I$18*'Project 1'!DY$23</f>
        <v>0</v>
      </c>
      <c r="DZ339" s="212">
        <f>$F339/Inputs!$I$18*'Project 1'!DZ$23</f>
        <v>0</v>
      </c>
    </row>
    <row r="340" spans="1:130">
      <c r="A340" s="151"/>
      <c r="C340" s="34" t="s">
        <v>223</v>
      </c>
      <c r="F340" s="306">
        <f>Inputs!I267</f>
        <v>10000</v>
      </c>
      <c r="G340" s="35" t="s">
        <v>131</v>
      </c>
      <c r="H340" s="36"/>
      <c r="I340" s="307"/>
      <c r="J340" s="212">
        <f>$F340/Inputs!$I$18*'Project 1'!J$23</f>
        <v>0</v>
      </c>
      <c r="K340" s="212">
        <f>$F340/Inputs!$I$18*'Project 1'!K$23</f>
        <v>3333.3333333333335</v>
      </c>
      <c r="L340" s="212">
        <f>$F340/Inputs!$I$18*'Project 1'!L$23</f>
        <v>3333.3333333333335</v>
      </c>
      <c r="M340" s="212">
        <f>$F340/Inputs!$I$18*'Project 1'!M$23</f>
        <v>3333.3333333333335</v>
      </c>
      <c r="N340" s="212">
        <f>$F340/Inputs!$I$18*'Project 1'!N$23</f>
        <v>0</v>
      </c>
      <c r="O340" s="212">
        <f>$F340/Inputs!$I$18*'Project 1'!O$23</f>
        <v>0</v>
      </c>
      <c r="P340" s="212">
        <f>$F340/Inputs!$I$18*'Project 1'!P$23</f>
        <v>0</v>
      </c>
      <c r="Q340" s="212">
        <f>$F340/Inputs!$I$18*'Project 1'!Q$23</f>
        <v>0</v>
      </c>
      <c r="R340" s="212">
        <f>$F340/Inputs!$I$18*'Project 1'!R$23</f>
        <v>0</v>
      </c>
      <c r="S340" s="212">
        <f>$F340/Inputs!$I$18*'Project 1'!S$23</f>
        <v>0</v>
      </c>
      <c r="T340" s="212">
        <f>$F340/Inputs!$I$18*'Project 1'!T$23</f>
        <v>0</v>
      </c>
      <c r="U340" s="212">
        <f>$F340/Inputs!$I$18*'Project 1'!U$23</f>
        <v>0</v>
      </c>
      <c r="V340" s="212">
        <f>$F340/Inputs!$I$18*'Project 1'!V$23</f>
        <v>0</v>
      </c>
      <c r="W340" s="212">
        <f>$F340/Inputs!$I$18*'Project 1'!W$23</f>
        <v>0</v>
      </c>
      <c r="X340" s="212">
        <f>$F340/Inputs!$I$18*'Project 1'!X$23</f>
        <v>0</v>
      </c>
      <c r="Y340" s="212">
        <f>$F340/Inputs!$I$18*'Project 1'!Y$23</f>
        <v>0</v>
      </c>
      <c r="Z340" s="212">
        <f>$F340/Inputs!$I$18*'Project 1'!Z$23</f>
        <v>0</v>
      </c>
      <c r="AA340" s="212">
        <f>$F340/Inputs!$I$18*'Project 1'!AA$23</f>
        <v>0</v>
      </c>
      <c r="AB340" s="212">
        <f>$F340/Inputs!$I$18*'Project 1'!AB$23</f>
        <v>0</v>
      </c>
      <c r="AC340" s="212">
        <f>$F340/Inputs!$I$18*'Project 1'!AC$23</f>
        <v>0</v>
      </c>
      <c r="AD340" s="212">
        <f>$F340/Inputs!$I$18*'Project 1'!AD$23</f>
        <v>0</v>
      </c>
      <c r="AE340" s="212">
        <f>$F340/Inputs!$I$18*'Project 1'!AE$23</f>
        <v>0</v>
      </c>
      <c r="AF340" s="212">
        <f>$F340/Inputs!$I$18*'Project 1'!AF$23</f>
        <v>0</v>
      </c>
      <c r="AG340" s="212">
        <f>$F340/Inputs!$I$18*'Project 1'!AG$23</f>
        <v>0</v>
      </c>
      <c r="AH340" s="212">
        <f>$F340/Inputs!$I$18*'Project 1'!AH$23</f>
        <v>0</v>
      </c>
      <c r="AI340" s="212">
        <f>$F340/Inputs!$I$18*'Project 1'!AI$23</f>
        <v>0</v>
      </c>
      <c r="AJ340" s="212">
        <f>$F340/Inputs!$I$18*'Project 1'!AJ$23</f>
        <v>0</v>
      </c>
      <c r="AK340" s="212">
        <f>$F340/Inputs!$I$18*'Project 1'!AK$23</f>
        <v>0</v>
      </c>
      <c r="AL340" s="212">
        <f>$F340/Inputs!$I$18*'Project 1'!AL$23</f>
        <v>0</v>
      </c>
      <c r="AM340" s="212">
        <f>$F340/Inputs!$I$18*'Project 1'!AM$23</f>
        <v>0</v>
      </c>
      <c r="AN340" s="212">
        <f>$F340/Inputs!$I$18*'Project 1'!AN$23</f>
        <v>0</v>
      </c>
      <c r="AO340" s="212">
        <f>$F340/Inputs!$I$18*'Project 1'!AO$23</f>
        <v>0</v>
      </c>
      <c r="AP340" s="212">
        <f>$F340/Inputs!$I$18*'Project 1'!AP$23</f>
        <v>0</v>
      </c>
      <c r="AQ340" s="212">
        <f>$F340/Inputs!$I$18*'Project 1'!AQ$23</f>
        <v>0</v>
      </c>
      <c r="AR340" s="212">
        <f>$F340/Inputs!$I$18*'Project 1'!AR$23</f>
        <v>0</v>
      </c>
      <c r="AS340" s="212">
        <f>$F340/Inputs!$I$18*'Project 1'!AS$23</f>
        <v>0</v>
      </c>
      <c r="AT340" s="212">
        <f>$F340/Inputs!$I$18*'Project 1'!AT$23</f>
        <v>0</v>
      </c>
      <c r="AU340" s="212">
        <f>$F340/Inputs!$I$18*'Project 1'!AU$23</f>
        <v>0</v>
      </c>
      <c r="AV340" s="212">
        <f>$F340/Inputs!$I$18*'Project 1'!AV$23</f>
        <v>0</v>
      </c>
      <c r="AW340" s="212">
        <f>$F340/Inputs!$I$18*'Project 1'!AW$23</f>
        <v>0</v>
      </c>
      <c r="AX340" s="212">
        <f>$F340/Inputs!$I$18*'Project 1'!AX$23</f>
        <v>0</v>
      </c>
      <c r="AY340" s="212">
        <f>$F340/Inputs!$I$18*'Project 1'!AY$23</f>
        <v>0</v>
      </c>
      <c r="AZ340" s="212">
        <f>$F340/Inputs!$I$18*'Project 1'!AZ$23</f>
        <v>0</v>
      </c>
      <c r="BA340" s="212">
        <f>$F340/Inputs!$I$18*'Project 1'!BA$23</f>
        <v>0</v>
      </c>
      <c r="BB340" s="212">
        <f>$F340/Inputs!$I$18*'Project 1'!BB$23</f>
        <v>0</v>
      </c>
      <c r="BC340" s="212">
        <f>$F340/Inputs!$I$18*'Project 1'!BC$23</f>
        <v>0</v>
      </c>
      <c r="BD340" s="212">
        <f>$F340/Inputs!$I$18*'Project 1'!BD$23</f>
        <v>0</v>
      </c>
      <c r="BE340" s="212">
        <f>$F340/Inputs!$I$18*'Project 1'!BE$23</f>
        <v>0</v>
      </c>
      <c r="BF340" s="212">
        <f>$F340/Inputs!$I$18*'Project 1'!BF$23</f>
        <v>0</v>
      </c>
      <c r="BG340" s="212">
        <f>$F340/Inputs!$I$18*'Project 1'!BG$23</f>
        <v>0</v>
      </c>
      <c r="BH340" s="212">
        <f>$F340/Inputs!$I$18*'Project 1'!BH$23</f>
        <v>0</v>
      </c>
      <c r="BI340" s="212">
        <f>$F340/Inputs!$I$18*'Project 1'!BI$23</f>
        <v>0</v>
      </c>
      <c r="BJ340" s="212">
        <f>$F340/Inputs!$I$18*'Project 1'!BJ$23</f>
        <v>0</v>
      </c>
      <c r="BK340" s="212">
        <f>$F340/Inputs!$I$18*'Project 1'!BK$23</f>
        <v>0</v>
      </c>
      <c r="BL340" s="212">
        <f>$F340/Inputs!$I$18*'Project 1'!BL$23</f>
        <v>0</v>
      </c>
      <c r="BM340" s="212">
        <f>$F340/Inputs!$I$18*'Project 1'!BM$23</f>
        <v>0</v>
      </c>
      <c r="BN340" s="212">
        <f>$F340/Inputs!$I$18*'Project 1'!BN$23</f>
        <v>0</v>
      </c>
      <c r="BO340" s="212">
        <f>$F340/Inputs!$I$18*'Project 1'!BO$23</f>
        <v>0</v>
      </c>
      <c r="BP340" s="212">
        <f>$F340/Inputs!$I$18*'Project 1'!BP$23</f>
        <v>0</v>
      </c>
      <c r="BQ340" s="212">
        <f>$F340/Inputs!$I$18*'Project 1'!BQ$23</f>
        <v>0</v>
      </c>
      <c r="BR340" s="212">
        <f>$F340/Inputs!$I$18*'Project 1'!BR$23</f>
        <v>0</v>
      </c>
      <c r="BS340" s="212">
        <f>$F340/Inputs!$I$18*'Project 1'!BS$23</f>
        <v>0</v>
      </c>
      <c r="BT340" s="212">
        <f>$F340/Inputs!$I$18*'Project 1'!BT$23</f>
        <v>0</v>
      </c>
      <c r="BU340" s="212">
        <f>$F340/Inputs!$I$18*'Project 1'!BU$23</f>
        <v>0</v>
      </c>
      <c r="BV340" s="212">
        <f>$F340/Inputs!$I$18*'Project 1'!BV$23</f>
        <v>0</v>
      </c>
      <c r="BW340" s="212">
        <f>$F340/Inputs!$I$18*'Project 1'!BW$23</f>
        <v>0</v>
      </c>
      <c r="BX340" s="212">
        <f>$F340/Inputs!$I$18*'Project 1'!BX$23</f>
        <v>0</v>
      </c>
      <c r="BY340" s="212">
        <f>$F340/Inputs!$I$18*'Project 1'!BY$23</f>
        <v>0</v>
      </c>
      <c r="BZ340" s="212">
        <f>$F340/Inputs!$I$18*'Project 1'!BZ$23</f>
        <v>0</v>
      </c>
      <c r="CA340" s="212">
        <f>$F340/Inputs!$I$18*'Project 1'!CA$23</f>
        <v>0</v>
      </c>
      <c r="CB340" s="212">
        <f>$F340/Inputs!$I$18*'Project 1'!CB$23</f>
        <v>0</v>
      </c>
      <c r="CC340" s="212">
        <f>$F340/Inputs!$I$18*'Project 1'!CC$23</f>
        <v>0</v>
      </c>
      <c r="CD340" s="212">
        <f>$F340/Inputs!$I$18*'Project 1'!CD$23</f>
        <v>0</v>
      </c>
      <c r="CE340" s="212">
        <f>$F340/Inputs!$I$18*'Project 1'!CE$23</f>
        <v>0</v>
      </c>
      <c r="CF340" s="212">
        <f>$F340/Inputs!$I$18*'Project 1'!CF$23</f>
        <v>0</v>
      </c>
      <c r="CG340" s="212">
        <f>$F340/Inputs!$I$18*'Project 1'!CG$23</f>
        <v>0</v>
      </c>
      <c r="CH340" s="212">
        <f>$F340/Inputs!$I$18*'Project 1'!CH$23</f>
        <v>0</v>
      </c>
      <c r="CI340" s="212">
        <f>$F340/Inputs!$I$18*'Project 1'!CI$23</f>
        <v>0</v>
      </c>
      <c r="CJ340" s="212">
        <f>$F340/Inputs!$I$18*'Project 1'!CJ$23</f>
        <v>0</v>
      </c>
      <c r="CK340" s="212">
        <f>$F340/Inputs!$I$18*'Project 1'!CK$23</f>
        <v>0</v>
      </c>
      <c r="CL340" s="212">
        <f>$F340/Inputs!$I$18*'Project 1'!CL$23</f>
        <v>0</v>
      </c>
      <c r="CM340" s="212">
        <f>$F340/Inputs!$I$18*'Project 1'!CM$23</f>
        <v>0</v>
      </c>
      <c r="CN340" s="212">
        <f>$F340/Inputs!$I$18*'Project 1'!CN$23</f>
        <v>0</v>
      </c>
      <c r="CO340" s="212">
        <f>$F340/Inputs!$I$18*'Project 1'!CO$23</f>
        <v>0</v>
      </c>
      <c r="CP340" s="212">
        <f>$F340/Inputs!$I$18*'Project 1'!CP$23</f>
        <v>0</v>
      </c>
      <c r="CQ340" s="212">
        <f>$F340/Inputs!$I$18*'Project 1'!CQ$23</f>
        <v>0</v>
      </c>
      <c r="CR340" s="212">
        <f>$F340/Inputs!$I$18*'Project 1'!CR$23</f>
        <v>0</v>
      </c>
      <c r="CS340" s="212">
        <f>$F340/Inputs!$I$18*'Project 1'!CS$23</f>
        <v>0</v>
      </c>
      <c r="CT340" s="212">
        <f>$F340/Inputs!$I$18*'Project 1'!CT$23</f>
        <v>0</v>
      </c>
      <c r="CU340" s="212">
        <f>$F340/Inputs!$I$18*'Project 1'!CU$23</f>
        <v>0</v>
      </c>
      <c r="CV340" s="212">
        <f>$F340/Inputs!$I$18*'Project 1'!CV$23</f>
        <v>0</v>
      </c>
      <c r="CW340" s="212">
        <f>$F340/Inputs!$I$18*'Project 1'!CW$23</f>
        <v>0</v>
      </c>
      <c r="CX340" s="212">
        <f>$F340/Inputs!$I$18*'Project 1'!CX$23</f>
        <v>0</v>
      </c>
      <c r="CY340" s="212">
        <f>$F340/Inputs!$I$18*'Project 1'!CY$23</f>
        <v>0</v>
      </c>
      <c r="CZ340" s="212">
        <f>$F340/Inputs!$I$18*'Project 1'!CZ$23</f>
        <v>0</v>
      </c>
      <c r="DA340" s="212">
        <f>$F340/Inputs!$I$18*'Project 1'!DA$23</f>
        <v>0</v>
      </c>
      <c r="DB340" s="212">
        <f>$F340/Inputs!$I$18*'Project 1'!DB$23</f>
        <v>0</v>
      </c>
      <c r="DC340" s="212">
        <f>$F340/Inputs!$I$18*'Project 1'!DC$23</f>
        <v>0</v>
      </c>
      <c r="DD340" s="212">
        <f>$F340/Inputs!$I$18*'Project 1'!DD$23</f>
        <v>0</v>
      </c>
      <c r="DE340" s="212">
        <f>$F340/Inputs!$I$18*'Project 1'!DE$23</f>
        <v>0</v>
      </c>
      <c r="DF340" s="212">
        <f>$F340/Inputs!$I$18*'Project 1'!DF$23</f>
        <v>0</v>
      </c>
      <c r="DG340" s="212">
        <f>$F340/Inputs!$I$18*'Project 1'!DG$23</f>
        <v>0</v>
      </c>
      <c r="DH340" s="212">
        <f>$F340/Inputs!$I$18*'Project 1'!DH$23</f>
        <v>0</v>
      </c>
      <c r="DI340" s="212">
        <f>$F340/Inputs!$I$18*'Project 1'!DI$23</f>
        <v>0</v>
      </c>
      <c r="DJ340" s="212">
        <f>$F340/Inputs!$I$18*'Project 1'!DJ$23</f>
        <v>0</v>
      </c>
      <c r="DK340" s="212">
        <f>$F340/Inputs!$I$18*'Project 1'!DK$23</f>
        <v>0</v>
      </c>
      <c r="DL340" s="212">
        <f>$F340/Inputs!$I$18*'Project 1'!DL$23</f>
        <v>0</v>
      </c>
      <c r="DM340" s="212">
        <f>$F340/Inputs!$I$18*'Project 1'!DM$23</f>
        <v>0</v>
      </c>
      <c r="DN340" s="212">
        <f>$F340/Inputs!$I$18*'Project 1'!DN$23</f>
        <v>0</v>
      </c>
      <c r="DO340" s="212">
        <f>$F340/Inputs!$I$18*'Project 1'!DO$23</f>
        <v>0</v>
      </c>
      <c r="DP340" s="212">
        <f>$F340/Inputs!$I$18*'Project 1'!DP$23</f>
        <v>0</v>
      </c>
      <c r="DQ340" s="212">
        <f>$F340/Inputs!$I$18*'Project 1'!DQ$23</f>
        <v>0</v>
      </c>
      <c r="DR340" s="212">
        <f>$F340/Inputs!$I$18*'Project 1'!DR$23</f>
        <v>0</v>
      </c>
      <c r="DS340" s="212">
        <f>$F340/Inputs!$I$18*'Project 1'!DS$23</f>
        <v>0</v>
      </c>
      <c r="DT340" s="212">
        <f>$F340/Inputs!$I$18*'Project 1'!DT$23</f>
        <v>0</v>
      </c>
      <c r="DU340" s="212">
        <f>$F340/Inputs!$I$18*'Project 1'!DU$23</f>
        <v>0</v>
      </c>
      <c r="DV340" s="212">
        <f>$F340/Inputs!$I$18*'Project 1'!DV$23</f>
        <v>0</v>
      </c>
      <c r="DW340" s="212">
        <f>$F340/Inputs!$I$18*'Project 1'!DW$23</f>
        <v>0</v>
      </c>
      <c r="DX340" s="212">
        <f>$F340/Inputs!$I$18*'Project 1'!DX$23</f>
        <v>0</v>
      </c>
      <c r="DY340" s="212">
        <f>$F340/Inputs!$I$18*'Project 1'!DY$23</f>
        <v>0</v>
      </c>
      <c r="DZ340" s="212">
        <f>$F340/Inputs!$I$18*'Project 1'!DZ$23</f>
        <v>0</v>
      </c>
    </row>
    <row r="341" spans="1:130">
      <c r="A341" s="151"/>
      <c r="C341" s="34" t="s">
        <v>192</v>
      </c>
      <c r="F341" s="306">
        <f>Inputs!I274</f>
        <v>2794354.838709678</v>
      </c>
      <c r="G341" s="35" t="s">
        <v>131</v>
      </c>
      <c r="H341" s="36"/>
      <c r="I341" s="307"/>
      <c r="J341" s="212">
        <f>$F341/Inputs!$I$18*'Project 1'!J$23</f>
        <v>0</v>
      </c>
      <c r="K341" s="212">
        <f>$F341/Inputs!$I$18*'Project 1'!K$23</f>
        <v>931451.61290322605</v>
      </c>
      <c r="L341" s="212">
        <f>$F341/Inputs!$I$18*'Project 1'!L$23</f>
        <v>931451.61290322605</v>
      </c>
      <c r="M341" s="212">
        <f>$F341/Inputs!$I$18*'Project 1'!M$23</f>
        <v>931451.61290322605</v>
      </c>
      <c r="N341" s="212">
        <f>$F341/Inputs!$I$18*'Project 1'!N$23</f>
        <v>0</v>
      </c>
      <c r="O341" s="212">
        <f>$F341/Inputs!$I$18*'Project 1'!O$23</f>
        <v>0</v>
      </c>
      <c r="P341" s="212">
        <f>$F341/Inputs!$I$18*'Project 1'!P$23</f>
        <v>0</v>
      </c>
      <c r="Q341" s="212">
        <f>$F341/Inputs!$I$18*'Project 1'!Q$23</f>
        <v>0</v>
      </c>
      <c r="R341" s="212">
        <f>$F341/Inputs!$I$18*'Project 1'!R$23</f>
        <v>0</v>
      </c>
      <c r="S341" s="212">
        <f>$F341/Inputs!$I$18*'Project 1'!S$23</f>
        <v>0</v>
      </c>
      <c r="T341" s="212">
        <f>$F341/Inputs!$I$18*'Project 1'!T$23</f>
        <v>0</v>
      </c>
      <c r="U341" s="212">
        <f>$F341/Inputs!$I$18*'Project 1'!U$23</f>
        <v>0</v>
      </c>
      <c r="V341" s="212">
        <f>$F341/Inputs!$I$18*'Project 1'!V$23</f>
        <v>0</v>
      </c>
      <c r="W341" s="212">
        <f>$F341/Inputs!$I$18*'Project 1'!W$23</f>
        <v>0</v>
      </c>
      <c r="X341" s="212">
        <f>$F341/Inputs!$I$18*'Project 1'!X$23</f>
        <v>0</v>
      </c>
      <c r="Y341" s="212">
        <f>$F341/Inputs!$I$18*'Project 1'!Y$23</f>
        <v>0</v>
      </c>
      <c r="Z341" s="212">
        <f>$F341/Inputs!$I$18*'Project 1'!Z$23</f>
        <v>0</v>
      </c>
      <c r="AA341" s="212">
        <f>$F341/Inputs!$I$18*'Project 1'!AA$23</f>
        <v>0</v>
      </c>
      <c r="AB341" s="212">
        <f>$F341/Inputs!$I$18*'Project 1'!AB$23</f>
        <v>0</v>
      </c>
      <c r="AC341" s="212">
        <f>$F341/Inputs!$I$18*'Project 1'!AC$23</f>
        <v>0</v>
      </c>
      <c r="AD341" s="212">
        <f>$F341/Inputs!$I$18*'Project 1'!AD$23</f>
        <v>0</v>
      </c>
      <c r="AE341" s="212">
        <f>$F341/Inputs!$I$18*'Project 1'!AE$23</f>
        <v>0</v>
      </c>
      <c r="AF341" s="212">
        <f>$F341/Inputs!$I$18*'Project 1'!AF$23</f>
        <v>0</v>
      </c>
      <c r="AG341" s="212">
        <f>$F341/Inputs!$I$18*'Project 1'!AG$23</f>
        <v>0</v>
      </c>
      <c r="AH341" s="212">
        <f>$F341/Inputs!$I$18*'Project 1'!AH$23</f>
        <v>0</v>
      </c>
      <c r="AI341" s="212">
        <f>$F341/Inputs!$I$18*'Project 1'!AI$23</f>
        <v>0</v>
      </c>
      <c r="AJ341" s="212">
        <f>$F341/Inputs!$I$18*'Project 1'!AJ$23</f>
        <v>0</v>
      </c>
      <c r="AK341" s="212">
        <f>$F341/Inputs!$I$18*'Project 1'!AK$23</f>
        <v>0</v>
      </c>
      <c r="AL341" s="212">
        <f>$F341/Inputs!$I$18*'Project 1'!AL$23</f>
        <v>0</v>
      </c>
      <c r="AM341" s="212">
        <f>$F341/Inputs!$I$18*'Project 1'!AM$23</f>
        <v>0</v>
      </c>
      <c r="AN341" s="212">
        <f>$F341/Inputs!$I$18*'Project 1'!AN$23</f>
        <v>0</v>
      </c>
      <c r="AO341" s="212">
        <f>$F341/Inputs!$I$18*'Project 1'!AO$23</f>
        <v>0</v>
      </c>
      <c r="AP341" s="212">
        <f>$F341/Inputs!$I$18*'Project 1'!AP$23</f>
        <v>0</v>
      </c>
      <c r="AQ341" s="212">
        <f>$F341/Inputs!$I$18*'Project 1'!AQ$23</f>
        <v>0</v>
      </c>
      <c r="AR341" s="212">
        <f>$F341/Inputs!$I$18*'Project 1'!AR$23</f>
        <v>0</v>
      </c>
      <c r="AS341" s="212">
        <f>$F341/Inputs!$I$18*'Project 1'!AS$23</f>
        <v>0</v>
      </c>
      <c r="AT341" s="212">
        <f>$F341/Inputs!$I$18*'Project 1'!AT$23</f>
        <v>0</v>
      </c>
      <c r="AU341" s="212">
        <f>$F341/Inputs!$I$18*'Project 1'!AU$23</f>
        <v>0</v>
      </c>
      <c r="AV341" s="212">
        <f>$F341/Inputs!$I$18*'Project 1'!AV$23</f>
        <v>0</v>
      </c>
      <c r="AW341" s="212">
        <f>$F341/Inputs!$I$18*'Project 1'!AW$23</f>
        <v>0</v>
      </c>
      <c r="AX341" s="212">
        <f>$F341/Inputs!$I$18*'Project 1'!AX$23</f>
        <v>0</v>
      </c>
      <c r="AY341" s="212">
        <f>$F341/Inputs!$I$18*'Project 1'!AY$23</f>
        <v>0</v>
      </c>
      <c r="AZ341" s="212">
        <f>$F341/Inputs!$I$18*'Project 1'!AZ$23</f>
        <v>0</v>
      </c>
      <c r="BA341" s="212">
        <f>$F341/Inputs!$I$18*'Project 1'!BA$23</f>
        <v>0</v>
      </c>
      <c r="BB341" s="212">
        <f>$F341/Inputs!$I$18*'Project 1'!BB$23</f>
        <v>0</v>
      </c>
      <c r="BC341" s="212">
        <f>$F341/Inputs!$I$18*'Project 1'!BC$23</f>
        <v>0</v>
      </c>
      <c r="BD341" s="212">
        <f>$F341/Inputs!$I$18*'Project 1'!BD$23</f>
        <v>0</v>
      </c>
      <c r="BE341" s="212">
        <f>$F341/Inputs!$I$18*'Project 1'!BE$23</f>
        <v>0</v>
      </c>
      <c r="BF341" s="212">
        <f>$F341/Inputs!$I$18*'Project 1'!BF$23</f>
        <v>0</v>
      </c>
      <c r="BG341" s="212">
        <f>$F341/Inputs!$I$18*'Project 1'!BG$23</f>
        <v>0</v>
      </c>
      <c r="BH341" s="212">
        <f>$F341/Inputs!$I$18*'Project 1'!BH$23</f>
        <v>0</v>
      </c>
      <c r="BI341" s="212">
        <f>$F341/Inputs!$I$18*'Project 1'!BI$23</f>
        <v>0</v>
      </c>
      <c r="BJ341" s="212">
        <f>$F341/Inputs!$I$18*'Project 1'!BJ$23</f>
        <v>0</v>
      </c>
      <c r="BK341" s="212">
        <f>$F341/Inputs!$I$18*'Project 1'!BK$23</f>
        <v>0</v>
      </c>
      <c r="BL341" s="212">
        <f>$F341/Inputs!$I$18*'Project 1'!BL$23</f>
        <v>0</v>
      </c>
      <c r="BM341" s="212">
        <f>$F341/Inputs!$I$18*'Project 1'!BM$23</f>
        <v>0</v>
      </c>
      <c r="BN341" s="212">
        <f>$F341/Inputs!$I$18*'Project 1'!BN$23</f>
        <v>0</v>
      </c>
      <c r="BO341" s="212">
        <f>$F341/Inputs!$I$18*'Project 1'!BO$23</f>
        <v>0</v>
      </c>
      <c r="BP341" s="212">
        <f>$F341/Inputs!$I$18*'Project 1'!BP$23</f>
        <v>0</v>
      </c>
      <c r="BQ341" s="212">
        <f>$F341/Inputs!$I$18*'Project 1'!BQ$23</f>
        <v>0</v>
      </c>
      <c r="BR341" s="212">
        <f>$F341/Inputs!$I$18*'Project 1'!BR$23</f>
        <v>0</v>
      </c>
      <c r="BS341" s="212">
        <f>$F341/Inputs!$I$18*'Project 1'!BS$23</f>
        <v>0</v>
      </c>
      <c r="BT341" s="212">
        <f>$F341/Inputs!$I$18*'Project 1'!BT$23</f>
        <v>0</v>
      </c>
      <c r="BU341" s="212">
        <f>$F341/Inputs!$I$18*'Project 1'!BU$23</f>
        <v>0</v>
      </c>
      <c r="BV341" s="212">
        <f>$F341/Inputs!$I$18*'Project 1'!BV$23</f>
        <v>0</v>
      </c>
      <c r="BW341" s="212">
        <f>$F341/Inputs!$I$18*'Project 1'!BW$23</f>
        <v>0</v>
      </c>
      <c r="BX341" s="212">
        <f>$F341/Inputs!$I$18*'Project 1'!BX$23</f>
        <v>0</v>
      </c>
      <c r="BY341" s="212">
        <f>$F341/Inputs!$I$18*'Project 1'!BY$23</f>
        <v>0</v>
      </c>
      <c r="BZ341" s="212">
        <f>$F341/Inputs!$I$18*'Project 1'!BZ$23</f>
        <v>0</v>
      </c>
      <c r="CA341" s="212">
        <f>$F341/Inputs!$I$18*'Project 1'!CA$23</f>
        <v>0</v>
      </c>
      <c r="CB341" s="212">
        <f>$F341/Inputs!$I$18*'Project 1'!CB$23</f>
        <v>0</v>
      </c>
      <c r="CC341" s="212">
        <f>$F341/Inputs!$I$18*'Project 1'!CC$23</f>
        <v>0</v>
      </c>
      <c r="CD341" s="212">
        <f>$F341/Inputs!$I$18*'Project 1'!CD$23</f>
        <v>0</v>
      </c>
      <c r="CE341" s="212">
        <f>$F341/Inputs!$I$18*'Project 1'!CE$23</f>
        <v>0</v>
      </c>
      <c r="CF341" s="212">
        <f>$F341/Inputs!$I$18*'Project 1'!CF$23</f>
        <v>0</v>
      </c>
      <c r="CG341" s="212">
        <f>$F341/Inputs!$I$18*'Project 1'!CG$23</f>
        <v>0</v>
      </c>
      <c r="CH341" s="212">
        <f>$F341/Inputs!$I$18*'Project 1'!CH$23</f>
        <v>0</v>
      </c>
      <c r="CI341" s="212">
        <f>$F341/Inputs!$I$18*'Project 1'!CI$23</f>
        <v>0</v>
      </c>
      <c r="CJ341" s="212">
        <f>$F341/Inputs!$I$18*'Project 1'!CJ$23</f>
        <v>0</v>
      </c>
      <c r="CK341" s="212">
        <f>$F341/Inputs!$I$18*'Project 1'!CK$23</f>
        <v>0</v>
      </c>
      <c r="CL341" s="212">
        <f>$F341/Inputs!$I$18*'Project 1'!CL$23</f>
        <v>0</v>
      </c>
      <c r="CM341" s="212">
        <f>$F341/Inputs!$I$18*'Project 1'!CM$23</f>
        <v>0</v>
      </c>
      <c r="CN341" s="212">
        <f>$F341/Inputs!$I$18*'Project 1'!CN$23</f>
        <v>0</v>
      </c>
      <c r="CO341" s="212">
        <f>$F341/Inputs!$I$18*'Project 1'!CO$23</f>
        <v>0</v>
      </c>
      <c r="CP341" s="212">
        <f>$F341/Inputs!$I$18*'Project 1'!CP$23</f>
        <v>0</v>
      </c>
      <c r="CQ341" s="212">
        <f>$F341/Inputs!$I$18*'Project 1'!CQ$23</f>
        <v>0</v>
      </c>
      <c r="CR341" s="212">
        <f>$F341/Inputs!$I$18*'Project 1'!CR$23</f>
        <v>0</v>
      </c>
      <c r="CS341" s="212">
        <f>$F341/Inputs!$I$18*'Project 1'!CS$23</f>
        <v>0</v>
      </c>
      <c r="CT341" s="212">
        <f>$F341/Inputs!$I$18*'Project 1'!CT$23</f>
        <v>0</v>
      </c>
      <c r="CU341" s="212">
        <f>$F341/Inputs!$I$18*'Project 1'!CU$23</f>
        <v>0</v>
      </c>
      <c r="CV341" s="212">
        <f>$F341/Inputs!$I$18*'Project 1'!CV$23</f>
        <v>0</v>
      </c>
      <c r="CW341" s="212">
        <f>$F341/Inputs!$I$18*'Project 1'!CW$23</f>
        <v>0</v>
      </c>
      <c r="CX341" s="212">
        <f>$F341/Inputs!$I$18*'Project 1'!CX$23</f>
        <v>0</v>
      </c>
      <c r="CY341" s="212">
        <f>$F341/Inputs!$I$18*'Project 1'!CY$23</f>
        <v>0</v>
      </c>
      <c r="CZ341" s="212">
        <f>$F341/Inputs!$I$18*'Project 1'!CZ$23</f>
        <v>0</v>
      </c>
      <c r="DA341" s="212">
        <f>$F341/Inputs!$I$18*'Project 1'!DA$23</f>
        <v>0</v>
      </c>
      <c r="DB341" s="212">
        <f>$F341/Inputs!$I$18*'Project 1'!DB$23</f>
        <v>0</v>
      </c>
      <c r="DC341" s="212">
        <f>$F341/Inputs!$I$18*'Project 1'!DC$23</f>
        <v>0</v>
      </c>
      <c r="DD341" s="212">
        <f>$F341/Inputs!$I$18*'Project 1'!DD$23</f>
        <v>0</v>
      </c>
      <c r="DE341" s="212">
        <f>$F341/Inputs!$I$18*'Project 1'!DE$23</f>
        <v>0</v>
      </c>
      <c r="DF341" s="212">
        <f>$F341/Inputs!$I$18*'Project 1'!DF$23</f>
        <v>0</v>
      </c>
      <c r="DG341" s="212">
        <f>$F341/Inputs!$I$18*'Project 1'!DG$23</f>
        <v>0</v>
      </c>
      <c r="DH341" s="212">
        <f>$F341/Inputs!$I$18*'Project 1'!DH$23</f>
        <v>0</v>
      </c>
      <c r="DI341" s="212">
        <f>$F341/Inputs!$I$18*'Project 1'!DI$23</f>
        <v>0</v>
      </c>
      <c r="DJ341" s="212">
        <f>$F341/Inputs!$I$18*'Project 1'!DJ$23</f>
        <v>0</v>
      </c>
      <c r="DK341" s="212">
        <f>$F341/Inputs!$I$18*'Project 1'!DK$23</f>
        <v>0</v>
      </c>
      <c r="DL341" s="212">
        <f>$F341/Inputs!$I$18*'Project 1'!DL$23</f>
        <v>0</v>
      </c>
      <c r="DM341" s="212">
        <f>$F341/Inputs!$I$18*'Project 1'!DM$23</f>
        <v>0</v>
      </c>
      <c r="DN341" s="212">
        <f>$F341/Inputs!$I$18*'Project 1'!DN$23</f>
        <v>0</v>
      </c>
      <c r="DO341" s="212">
        <f>$F341/Inputs!$I$18*'Project 1'!DO$23</f>
        <v>0</v>
      </c>
      <c r="DP341" s="212">
        <f>$F341/Inputs!$I$18*'Project 1'!DP$23</f>
        <v>0</v>
      </c>
      <c r="DQ341" s="212">
        <f>$F341/Inputs!$I$18*'Project 1'!DQ$23</f>
        <v>0</v>
      </c>
      <c r="DR341" s="212">
        <f>$F341/Inputs!$I$18*'Project 1'!DR$23</f>
        <v>0</v>
      </c>
      <c r="DS341" s="212">
        <f>$F341/Inputs!$I$18*'Project 1'!DS$23</f>
        <v>0</v>
      </c>
      <c r="DT341" s="212">
        <f>$F341/Inputs!$I$18*'Project 1'!DT$23</f>
        <v>0</v>
      </c>
      <c r="DU341" s="212">
        <f>$F341/Inputs!$I$18*'Project 1'!DU$23</f>
        <v>0</v>
      </c>
      <c r="DV341" s="212">
        <f>$F341/Inputs!$I$18*'Project 1'!DV$23</f>
        <v>0</v>
      </c>
      <c r="DW341" s="212">
        <f>$F341/Inputs!$I$18*'Project 1'!DW$23</f>
        <v>0</v>
      </c>
      <c r="DX341" s="212">
        <f>$F341/Inputs!$I$18*'Project 1'!DX$23</f>
        <v>0</v>
      </c>
      <c r="DY341" s="212">
        <f>$F341/Inputs!$I$18*'Project 1'!DY$23</f>
        <v>0</v>
      </c>
      <c r="DZ341" s="212">
        <f>$F341/Inputs!$I$18*'Project 1'!DZ$23</f>
        <v>0</v>
      </c>
    </row>
    <row r="342" spans="1:130">
      <c r="A342" s="151"/>
      <c r="C342" s="34" t="s">
        <v>193</v>
      </c>
      <c r="F342" s="306">
        <f>Inputs!I278</f>
        <v>1000000</v>
      </c>
      <c r="G342" s="35" t="s">
        <v>131</v>
      </c>
      <c r="H342" s="36"/>
      <c r="I342" s="307"/>
      <c r="J342" s="212">
        <f>$F342/Inputs!$I$18*'Project 1'!J$23</f>
        <v>0</v>
      </c>
      <c r="K342" s="212">
        <f>$F342/Inputs!$I$18*'Project 1'!K$23</f>
        <v>333333.33333333331</v>
      </c>
      <c r="L342" s="212">
        <f>$F342/Inputs!$I$18*'Project 1'!L$23</f>
        <v>333333.33333333331</v>
      </c>
      <c r="M342" s="212">
        <f>$F342/Inputs!$I$18*'Project 1'!M$23</f>
        <v>333333.33333333331</v>
      </c>
      <c r="N342" s="212">
        <f>$F342/Inputs!$I$18*'Project 1'!N$23</f>
        <v>0</v>
      </c>
      <c r="O342" s="212">
        <f>$F342/Inputs!$I$18*'Project 1'!O$23</f>
        <v>0</v>
      </c>
      <c r="P342" s="212">
        <f>$F342/Inputs!$I$18*'Project 1'!P$23</f>
        <v>0</v>
      </c>
      <c r="Q342" s="212">
        <f>$F342/Inputs!$I$18*'Project 1'!Q$23</f>
        <v>0</v>
      </c>
      <c r="R342" s="212">
        <f>$F342/Inputs!$I$18*'Project 1'!R$23</f>
        <v>0</v>
      </c>
      <c r="S342" s="212">
        <f>$F342/Inputs!$I$18*'Project 1'!S$23</f>
        <v>0</v>
      </c>
      <c r="T342" s="212">
        <f>$F342/Inputs!$I$18*'Project 1'!T$23</f>
        <v>0</v>
      </c>
      <c r="U342" s="212">
        <f>$F342/Inputs!$I$18*'Project 1'!U$23</f>
        <v>0</v>
      </c>
      <c r="V342" s="212">
        <f>$F342/Inputs!$I$18*'Project 1'!V$23</f>
        <v>0</v>
      </c>
      <c r="W342" s="212">
        <f>$F342/Inputs!$I$18*'Project 1'!W$23</f>
        <v>0</v>
      </c>
      <c r="X342" s="212">
        <f>$F342/Inputs!$I$18*'Project 1'!X$23</f>
        <v>0</v>
      </c>
      <c r="Y342" s="212">
        <f>$F342/Inputs!$I$18*'Project 1'!Y$23</f>
        <v>0</v>
      </c>
      <c r="Z342" s="212">
        <f>$F342/Inputs!$I$18*'Project 1'!Z$23</f>
        <v>0</v>
      </c>
      <c r="AA342" s="212">
        <f>$F342/Inputs!$I$18*'Project 1'!AA$23</f>
        <v>0</v>
      </c>
      <c r="AB342" s="212">
        <f>$F342/Inputs!$I$18*'Project 1'!AB$23</f>
        <v>0</v>
      </c>
      <c r="AC342" s="212">
        <f>$F342/Inputs!$I$18*'Project 1'!AC$23</f>
        <v>0</v>
      </c>
      <c r="AD342" s="212">
        <f>$F342/Inputs!$I$18*'Project 1'!AD$23</f>
        <v>0</v>
      </c>
      <c r="AE342" s="212">
        <f>$F342/Inputs!$I$18*'Project 1'!AE$23</f>
        <v>0</v>
      </c>
      <c r="AF342" s="212">
        <f>$F342/Inputs!$I$18*'Project 1'!AF$23</f>
        <v>0</v>
      </c>
      <c r="AG342" s="212">
        <f>$F342/Inputs!$I$18*'Project 1'!AG$23</f>
        <v>0</v>
      </c>
      <c r="AH342" s="212">
        <f>$F342/Inputs!$I$18*'Project 1'!AH$23</f>
        <v>0</v>
      </c>
      <c r="AI342" s="212">
        <f>$F342/Inputs!$I$18*'Project 1'!AI$23</f>
        <v>0</v>
      </c>
      <c r="AJ342" s="212">
        <f>$F342/Inputs!$I$18*'Project 1'!AJ$23</f>
        <v>0</v>
      </c>
      <c r="AK342" s="212">
        <f>$F342/Inputs!$I$18*'Project 1'!AK$23</f>
        <v>0</v>
      </c>
      <c r="AL342" s="212">
        <f>$F342/Inputs!$I$18*'Project 1'!AL$23</f>
        <v>0</v>
      </c>
      <c r="AM342" s="212">
        <f>$F342/Inputs!$I$18*'Project 1'!AM$23</f>
        <v>0</v>
      </c>
      <c r="AN342" s="212">
        <f>$F342/Inputs!$I$18*'Project 1'!AN$23</f>
        <v>0</v>
      </c>
      <c r="AO342" s="212">
        <f>$F342/Inputs!$I$18*'Project 1'!AO$23</f>
        <v>0</v>
      </c>
      <c r="AP342" s="212">
        <f>$F342/Inputs!$I$18*'Project 1'!AP$23</f>
        <v>0</v>
      </c>
      <c r="AQ342" s="212">
        <f>$F342/Inputs!$I$18*'Project 1'!AQ$23</f>
        <v>0</v>
      </c>
      <c r="AR342" s="212">
        <f>$F342/Inputs!$I$18*'Project 1'!AR$23</f>
        <v>0</v>
      </c>
      <c r="AS342" s="212">
        <f>$F342/Inputs!$I$18*'Project 1'!AS$23</f>
        <v>0</v>
      </c>
      <c r="AT342" s="212">
        <f>$F342/Inputs!$I$18*'Project 1'!AT$23</f>
        <v>0</v>
      </c>
      <c r="AU342" s="212">
        <f>$F342/Inputs!$I$18*'Project 1'!AU$23</f>
        <v>0</v>
      </c>
      <c r="AV342" s="212">
        <f>$F342/Inputs!$I$18*'Project 1'!AV$23</f>
        <v>0</v>
      </c>
      <c r="AW342" s="212">
        <f>$F342/Inputs!$I$18*'Project 1'!AW$23</f>
        <v>0</v>
      </c>
      <c r="AX342" s="212">
        <f>$F342/Inputs!$I$18*'Project 1'!AX$23</f>
        <v>0</v>
      </c>
      <c r="AY342" s="212">
        <f>$F342/Inputs!$I$18*'Project 1'!AY$23</f>
        <v>0</v>
      </c>
      <c r="AZ342" s="212">
        <f>$F342/Inputs!$I$18*'Project 1'!AZ$23</f>
        <v>0</v>
      </c>
      <c r="BA342" s="212">
        <f>$F342/Inputs!$I$18*'Project 1'!BA$23</f>
        <v>0</v>
      </c>
      <c r="BB342" s="212">
        <f>$F342/Inputs!$I$18*'Project 1'!BB$23</f>
        <v>0</v>
      </c>
      <c r="BC342" s="212">
        <f>$F342/Inputs!$I$18*'Project 1'!BC$23</f>
        <v>0</v>
      </c>
      <c r="BD342" s="212">
        <f>$F342/Inputs!$I$18*'Project 1'!BD$23</f>
        <v>0</v>
      </c>
      <c r="BE342" s="212">
        <f>$F342/Inputs!$I$18*'Project 1'!BE$23</f>
        <v>0</v>
      </c>
      <c r="BF342" s="212">
        <f>$F342/Inputs!$I$18*'Project 1'!BF$23</f>
        <v>0</v>
      </c>
      <c r="BG342" s="212">
        <f>$F342/Inputs!$I$18*'Project 1'!BG$23</f>
        <v>0</v>
      </c>
      <c r="BH342" s="212">
        <f>$F342/Inputs!$I$18*'Project 1'!BH$23</f>
        <v>0</v>
      </c>
      <c r="BI342" s="212">
        <f>$F342/Inputs!$I$18*'Project 1'!BI$23</f>
        <v>0</v>
      </c>
      <c r="BJ342" s="212">
        <f>$F342/Inputs!$I$18*'Project 1'!BJ$23</f>
        <v>0</v>
      </c>
      <c r="BK342" s="212">
        <f>$F342/Inputs!$I$18*'Project 1'!BK$23</f>
        <v>0</v>
      </c>
      <c r="BL342" s="212">
        <f>$F342/Inputs!$I$18*'Project 1'!BL$23</f>
        <v>0</v>
      </c>
      <c r="BM342" s="212">
        <f>$F342/Inputs!$I$18*'Project 1'!BM$23</f>
        <v>0</v>
      </c>
      <c r="BN342" s="212">
        <f>$F342/Inputs!$I$18*'Project 1'!BN$23</f>
        <v>0</v>
      </c>
      <c r="BO342" s="212">
        <f>$F342/Inputs!$I$18*'Project 1'!BO$23</f>
        <v>0</v>
      </c>
      <c r="BP342" s="212">
        <f>$F342/Inputs!$I$18*'Project 1'!BP$23</f>
        <v>0</v>
      </c>
      <c r="BQ342" s="212">
        <f>$F342/Inputs!$I$18*'Project 1'!BQ$23</f>
        <v>0</v>
      </c>
      <c r="BR342" s="212">
        <f>$F342/Inputs!$I$18*'Project 1'!BR$23</f>
        <v>0</v>
      </c>
      <c r="BS342" s="212">
        <f>$F342/Inputs!$I$18*'Project 1'!BS$23</f>
        <v>0</v>
      </c>
      <c r="BT342" s="212">
        <f>$F342/Inputs!$I$18*'Project 1'!BT$23</f>
        <v>0</v>
      </c>
      <c r="BU342" s="212">
        <f>$F342/Inputs!$I$18*'Project 1'!BU$23</f>
        <v>0</v>
      </c>
      <c r="BV342" s="212">
        <f>$F342/Inputs!$I$18*'Project 1'!BV$23</f>
        <v>0</v>
      </c>
      <c r="BW342" s="212">
        <f>$F342/Inputs!$I$18*'Project 1'!BW$23</f>
        <v>0</v>
      </c>
      <c r="BX342" s="212">
        <f>$F342/Inputs!$I$18*'Project 1'!BX$23</f>
        <v>0</v>
      </c>
      <c r="BY342" s="212">
        <f>$F342/Inputs!$I$18*'Project 1'!BY$23</f>
        <v>0</v>
      </c>
      <c r="BZ342" s="212">
        <f>$F342/Inputs!$I$18*'Project 1'!BZ$23</f>
        <v>0</v>
      </c>
      <c r="CA342" s="212">
        <f>$F342/Inputs!$I$18*'Project 1'!CA$23</f>
        <v>0</v>
      </c>
      <c r="CB342" s="212">
        <f>$F342/Inputs!$I$18*'Project 1'!CB$23</f>
        <v>0</v>
      </c>
      <c r="CC342" s="212">
        <f>$F342/Inputs!$I$18*'Project 1'!CC$23</f>
        <v>0</v>
      </c>
      <c r="CD342" s="212">
        <f>$F342/Inputs!$I$18*'Project 1'!CD$23</f>
        <v>0</v>
      </c>
      <c r="CE342" s="212">
        <f>$F342/Inputs!$I$18*'Project 1'!CE$23</f>
        <v>0</v>
      </c>
      <c r="CF342" s="212">
        <f>$F342/Inputs!$I$18*'Project 1'!CF$23</f>
        <v>0</v>
      </c>
      <c r="CG342" s="212">
        <f>$F342/Inputs!$I$18*'Project 1'!CG$23</f>
        <v>0</v>
      </c>
      <c r="CH342" s="212">
        <f>$F342/Inputs!$I$18*'Project 1'!CH$23</f>
        <v>0</v>
      </c>
      <c r="CI342" s="212">
        <f>$F342/Inputs!$I$18*'Project 1'!CI$23</f>
        <v>0</v>
      </c>
      <c r="CJ342" s="212">
        <f>$F342/Inputs!$I$18*'Project 1'!CJ$23</f>
        <v>0</v>
      </c>
      <c r="CK342" s="212">
        <f>$F342/Inputs!$I$18*'Project 1'!CK$23</f>
        <v>0</v>
      </c>
      <c r="CL342" s="212">
        <f>$F342/Inputs!$I$18*'Project 1'!CL$23</f>
        <v>0</v>
      </c>
      <c r="CM342" s="212">
        <f>$F342/Inputs!$I$18*'Project 1'!CM$23</f>
        <v>0</v>
      </c>
      <c r="CN342" s="212">
        <f>$F342/Inputs!$I$18*'Project 1'!CN$23</f>
        <v>0</v>
      </c>
      <c r="CO342" s="212">
        <f>$F342/Inputs!$I$18*'Project 1'!CO$23</f>
        <v>0</v>
      </c>
      <c r="CP342" s="212">
        <f>$F342/Inputs!$I$18*'Project 1'!CP$23</f>
        <v>0</v>
      </c>
      <c r="CQ342" s="212">
        <f>$F342/Inputs!$I$18*'Project 1'!CQ$23</f>
        <v>0</v>
      </c>
      <c r="CR342" s="212">
        <f>$F342/Inputs!$I$18*'Project 1'!CR$23</f>
        <v>0</v>
      </c>
      <c r="CS342" s="212">
        <f>$F342/Inputs!$I$18*'Project 1'!CS$23</f>
        <v>0</v>
      </c>
      <c r="CT342" s="212">
        <f>$F342/Inputs!$I$18*'Project 1'!CT$23</f>
        <v>0</v>
      </c>
      <c r="CU342" s="212">
        <f>$F342/Inputs!$I$18*'Project 1'!CU$23</f>
        <v>0</v>
      </c>
      <c r="CV342" s="212">
        <f>$F342/Inputs!$I$18*'Project 1'!CV$23</f>
        <v>0</v>
      </c>
      <c r="CW342" s="212">
        <f>$F342/Inputs!$I$18*'Project 1'!CW$23</f>
        <v>0</v>
      </c>
      <c r="CX342" s="212">
        <f>$F342/Inputs!$I$18*'Project 1'!CX$23</f>
        <v>0</v>
      </c>
      <c r="CY342" s="212">
        <f>$F342/Inputs!$I$18*'Project 1'!CY$23</f>
        <v>0</v>
      </c>
      <c r="CZ342" s="212">
        <f>$F342/Inputs!$I$18*'Project 1'!CZ$23</f>
        <v>0</v>
      </c>
      <c r="DA342" s="212">
        <f>$F342/Inputs!$I$18*'Project 1'!DA$23</f>
        <v>0</v>
      </c>
      <c r="DB342" s="212">
        <f>$F342/Inputs!$I$18*'Project 1'!DB$23</f>
        <v>0</v>
      </c>
      <c r="DC342" s="212">
        <f>$F342/Inputs!$I$18*'Project 1'!DC$23</f>
        <v>0</v>
      </c>
      <c r="DD342" s="212">
        <f>$F342/Inputs!$I$18*'Project 1'!DD$23</f>
        <v>0</v>
      </c>
      <c r="DE342" s="212">
        <f>$F342/Inputs!$I$18*'Project 1'!DE$23</f>
        <v>0</v>
      </c>
      <c r="DF342" s="212">
        <f>$F342/Inputs!$I$18*'Project 1'!DF$23</f>
        <v>0</v>
      </c>
      <c r="DG342" s="212">
        <f>$F342/Inputs!$I$18*'Project 1'!DG$23</f>
        <v>0</v>
      </c>
      <c r="DH342" s="212">
        <f>$F342/Inputs!$I$18*'Project 1'!DH$23</f>
        <v>0</v>
      </c>
      <c r="DI342" s="212">
        <f>$F342/Inputs!$I$18*'Project 1'!DI$23</f>
        <v>0</v>
      </c>
      <c r="DJ342" s="212">
        <f>$F342/Inputs!$I$18*'Project 1'!DJ$23</f>
        <v>0</v>
      </c>
      <c r="DK342" s="212">
        <f>$F342/Inputs!$I$18*'Project 1'!DK$23</f>
        <v>0</v>
      </c>
      <c r="DL342" s="212">
        <f>$F342/Inputs!$I$18*'Project 1'!DL$23</f>
        <v>0</v>
      </c>
      <c r="DM342" s="212">
        <f>$F342/Inputs!$I$18*'Project 1'!DM$23</f>
        <v>0</v>
      </c>
      <c r="DN342" s="212">
        <f>$F342/Inputs!$I$18*'Project 1'!DN$23</f>
        <v>0</v>
      </c>
      <c r="DO342" s="212">
        <f>$F342/Inputs!$I$18*'Project 1'!DO$23</f>
        <v>0</v>
      </c>
      <c r="DP342" s="212">
        <f>$F342/Inputs!$I$18*'Project 1'!DP$23</f>
        <v>0</v>
      </c>
      <c r="DQ342" s="212">
        <f>$F342/Inputs!$I$18*'Project 1'!DQ$23</f>
        <v>0</v>
      </c>
      <c r="DR342" s="212">
        <f>$F342/Inputs!$I$18*'Project 1'!DR$23</f>
        <v>0</v>
      </c>
      <c r="DS342" s="212">
        <f>$F342/Inputs!$I$18*'Project 1'!DS$23</f>
        <v>0</v>
      </c>
      <c r="DT342" s="212">
        <f>$F342/Inputs!$I$18*'Project 1'!DT$23</f>
        <v>0</v>
      </c>
      <c r="DU342" s="212">
        <f>$F342/Inputs!$I$18*'Project 1'!DU$23</f>
        <v>0</v>
      </c>
      <c r="DV342" s="212">
        <f>$F342/Inputs!$I$18*'Project 1'!DV$23</f>
        <v>0</v>
      </c>
      <c r="DW342" s="212">
        <f>$F342/Inputs!$I$18*'Project 1'!DW$23</f>
        <v>0</v>
      </c>
      <c r="DX342" s="212">
        <f>$F342/Inputs!$I$18*'Project 1'!DX$23</f>
        <v>0</v>
      </c>
      <c r="DY342" s="212">
        <f>$F342/Inputs!$I$18*'Project 1'!DY$23</f>
        <v>0</v>
      </c>
      <c r="DZ342" s="212">
        <f>$F342/Inputs!$I$18*'Project 1'!DZ$23</f>
        <v>0</v>
      </c>
    </row>
    <row r="343" spans="1:130">
      <c r="A343" s="151"/>
      <c r="C343" s="34" t="s">
        <v>222</v>
      </c>
      <c r="F343" s="306">
        <f>Inputs!I270</f>
        <v>6551470.5882352944</v>
      </c>
      <c r="G343" s="35" t="s">
        <v>131</v>
      </c>
      <c r="H343" s="36"/>
      <c r="I343" s="307"/>
      <c r="J343" s="212">
        <f>$F343/Inputs!$I$18*'Project 1'!J$23</f>
        <v>0</v>
      </c>
      <c r="K343" s="212">
        <f>$F343/Inputs!$I$18*'Project 1'!K$23</f>
        <v>2183823.5294117648</v>
      </c>
      <c r="L343" s="212">
        <f>$F343/Inputs!$I$18*'Project 1'!L$23</f>
        <v>2183823.5294117648</v>
      </c>
      <c r="M343" s="212">
        <f>$F343/Inputs!$I$18*'Project 1'!M$23</f>
        <v>2183823.5294117648</v>
      </c>
      <c r="N343" s="212">
        <f>$F343/Inputs!$I$18*'Project 1'!N$23</f>
        <v>0</v>
      </c>
      <c r="O343" s="212">
        <f>$F343/Inputs!$I$18*'Project 1'!O$23</f>
        <v>0</v>
      </c>
      <c r="P343" s="212">
        <f>$F343/Inputs!$I$18*'Project 1'!P$23</f>
        <v>0</v>
      </c>
      <c r="Q343" s="212">
        <f>$F343/Inputs!$I$18*'Project 1'!Q$23</f>
        <v>0</v>
      </c>
      <c r="R343" s="212">
        <f>$F343/Inputs!$I$18*'Project 1'!R$23</f>
        <v>0</v>
      </c>
      <c r="S343" s="212">
        <f>$F343/Inputs!$I$18*'Project 1'!S$23</f>
        <v>0</v>
      </c>
      <c r="T343" s="212">
        <f>$F343/Inputs!$I$18*'Project 1'!T$23</f>
        <v>0</v>
      </c>
      <c r="U343" s="212">
        <f>$F343/Inputs!$I$18*'Project 1'!U$23</f>
        <v>0</v>
      </c>
      <c r="V343" s="212">
        <f>$F343/Inputs!$I$18*'Project 1'!V$23</f>
        <v>0</v>
      </c>
      <c r="W343" s="212">
        <f>$F343/Inputs!$I$18*'Project 1'!W$23</f>
        <v>0</v>
      </c>
      <c r="X343" s="212">
        <f>$F343/Inputs!$I$18*'Project 1'!X$23</f>
        <v>0</v>
      </c>
      <c r="Y343" s="212">
        <f>$F343/Inputs!$I$18*'Project 1'!Y$23</f>
        <v>0</v>
      </c>
      <c r="Z343" s="212">
        <f>$F343/Inputs!$I$18*'Project 1'!Z$23</f>
        <v>0</v>
      </c>
      <c r="AA343" s="212">
        <f>$F343/Inputs!$I$18*'Project 1'!AA$23</f>
        <v>0</v>
      </c>
      <c r="AB343" s="212">
        <f>$F343/Inputs!$I$18*'Project 1'!AB$23</f>
        <v>0</v>
      </c>
      <c r="AC343" s="212">
        <f>$F343/Inputs!$I$18*'Project 1'!AC$23</f>
        <v>0</v>
      </c>
      <c r="AD343" s="212">
        <f>$F343/Inputs!$I$18*'Project 1'!AD$23</f>
        <v>0</v>
      </c>
      <c r="AE343" s="212">
        <f>$F343/Inputs!$I$18*'Project 1'!AE$23</f>
        <v>0</v>
      </c>
      <c r="AF343" s="212">
        <f>$F343/Inputs!$I$18*'Project 1'!AF$23</f>
        <v>0</v>
      </c>
      <c r="AG343" s="212">
        <f>$F343/Inputs!$I$18*'Project 1'!AG$23</f>
        <v>0</v>
      </c>
      <c r="AH343" s="212">
        <f>$F343/Inputs!$I$18*'Project 1'!AH$23</f>
        <v>0</v>
      </c>
      <c r="AI343" s="212">
        <f>$F343/Inputs!$I$18*'Project 1'!AI$23</f>
        <v>0</v>
      </c>
      <c r="AJ343" s="212">
        <f>$F343/Inputs!$I$18*'Project 1'!AJ$23</f>
        <v>0</v>
      </c>
      <c r="AK343" s="212">
        <f>$F343/Inputs!$I$18*'Project 1'!AK$23</f>
        <v>0</v>
      </c>
      <c r="AL343" s="212">
        <f>$F343/Inputs!$I$18*'Project 1'!AL$23</f>
        <v>0</v>
      </c>
      <c r="AM343" s="212">
        <f>$F343/Inputs!$I$18*'Project 1'!AM$23</f>
        <v>0</v>
      </c>
      <c r="AN343" s="212">
        <f>$F343/Inputs!$I$18*'Project 1'!AN$23</f>
        <v>0</v>
      </c>
      <c r="AO343" s="212">
        <f>$F343/Inputs!$I$18*'Project 1'!AO$23</f>
        <v>0</v>
      </c>
      <c r="AP343" s="212">
        <f>$F343/Inputs!$I$18*'Project 1'!AP$23</f>
        <v>0</v>
      </c>
      <c r="AQ343" s="212">
        <f>$F343/Inputs!$I$18*'Project 1'!AQ$23</f>
        <v>0</v>
      </c>
      <c r="AR343" s="212">
        <f>$F343/Inputs!$I$18*'Project 1'!AR$23</f>
        <v>0</v>
      </c>
      <c r="AS343" s="212">
        <f>$F343/Inputs!$I$18*'Project 1'!AS$23</f>
        <v>0</v>
      </c>
      <c r="AT343" s="212">
        <f>$F343/Inputs!$I$18*'Project 1'!AT$23</f>
        <v>0</v>
      </c>
      <c r="AU343" s="212">
        <f>$F343/Inputs!$I$18*'Project 1'!AU$23</f>
        <v>0</v>
      </c>
      <c r="AV343" s="212">
        <f>$F343/Inputs!$I$18*'Project 1'!AV$23</f>
        <v>0</v>
      </c>
      <c r="AW343" s="212">
        <f>$F343/Inputs!$I$18*'Project 1'!AW$23</f>
        <v>0</v>
      </c>
      <c r="AX343" s="212">
        <f>$F343/Inputs!$I$18*'Project 1'!AX$23</f>
        <v>0</v>
      </c>
      <c r="AY343" s="212">
        <f>$F343/Inputs!$I$18*'Project 1'!AY$23</f>
        <v>0</v>
      </c>
      <c r="AZ343" s="212">
        <f>$F343/Inputs!$I$18*'Project 1'!AZ$23</f>
        <v>0</v>
      </c>
      <c r="BA343" s="212">
        <f>$F343/Inputs!$I$18*'Project 1'!BA$23</f>
        <v>0</v>
      </c>
      <c r="BB343" s="212">
        <f>$F343/Inputs!$I$18*'Project 1'!BB$23</f>
        <v>0</v>
      </c>
      <c r="BC343" s="212">
        <f>$F343/Inputs!$I$18*'Project 1'!BC$23</f>
        <v>0</v>
      </c>
      <c r="BD343" s="212">
        <f>$F343/Inputs!$I$18*'Project 1'!BD$23</f>
        <v>0</v>
      </c>
      <c r="BE343" s="212">
        <f>$F343/Inputs!$I$18*'Project 1'!BE$23</f>
        <v>0</v>
      </c>
      <c r="BF343" s="212">
        <f>$F343/Inputs!$I$18*'Project 1'!BF$23</f>
        <v>0</v>
      </c>
      <c r="BG343" s="212">
        <f>$F343/Inputs!$I$18*'Project 1'!BG$23</f>
        <v>0</v>
      </c>
      <c r="BH343" s="212">
        <f>$F343/Inputs!$I$18*'Project 1'!BH$23</f>
        <v>0</v>
      </c>
      <c r="BI343" s="212">
        <f>$F343/Inputs!$I$18*'Project 1'!BI$23</f>
        <v>0</v>
      </c>
      <c r="BJ343" s="212">
        <f>$F343/Inputs!$I$18*'Project 1'!BJ$23</f>
        <v>0</v>
      </c>
      <c r="BK343" s="212">
        <f>$F343/Inputs!$I$18*'Project 1'!BK$23</f>
        <v>0</v>
      </c>
      <c r="BL343" s="212">
        <f>$F343/Inputs!$I$18*'Project 1'!BL$23</f>
        <v>0</v>
      </c>
      <c r="BM343" s="212">
        <f>$F343/Inputs!$I$18*'Project 1'!BM$23</f>
        <v>0</v>
      </c>
      <c r="BN343" s="212">
        <f>$F343/Inputs!$I$18*'Project 1'!BN$23</f>
        <v>0</v>
      </c>
      <c r="BO343" s="212">
        <f>$F343/Inputs!$I$18*'Project 1'!BO$23</f>
        <v>0</v>
      </c>
      <c r="BP343" s="212">
        <f>$F343/Inputs!$I$18*'Project 1'!BP$23</f>
        <v>0</v>
      </c>
      <c r="BQ343" s="212">
        <f>$F343/Inputs!$I$18*'Project 1'!BQ$23</f>
        <v>0</v>
      </c>
      <c r="BR343" s="212">
        <f>$F343/Inputs!$I$18*'Project 1'!BR$23</f>
        <v>0</v>
      </c>
      <c r="BS343" s="212">
        <f>$F343/Inputs!$I$18*'Project 1'!BS$23</f>
        <v>0</v>
      </c>
      <c r="BT343" s="212">
        <f>$F343/Inputs!$I$18*'Project 1'!BT$23</f>
        <v>0</v>
      </c>
      <c r="BU343" s="212">
        <f>$F343/Inputs!$I$18*'Project 1'!BU$23</f>
        <v>0</v>
      </c>
      <c r="BV343" s="212">
        <f>$F343/Inputs!$I$18*'Project 1'!BV$23</f>
        <v>0</v>
      </c>
      <c r="BW343" s="212">
        <f>$F343/Inputs!$I$18*'Project 1'!BW$23</f>
        <v>0</v>
      </c>
      <c r="BX343" s="212">
        <f>$F343/Inputs!$I$18*'Project 1'!BX$23</f>
        <v>0</v>
      </c>
      <c r="BY343" s="212">
        <f>$F343/Inputs!$I$18*'Project 1'!BY$23</f>
        <v>0</v>
      </c>
      <c r="BZ343" s="212">
        <f>$F343/Inputs!$I$18*'Project 1'!BZ$23</f>
        <v>0</v>
      </c>
      <c r="CA343" s="212">
        <f>$F343/Inputs!$I$18*'Project 1'!CA$23</f>
        <v>0</v>
      </c>
      <c r="CB343" s="212">
        <f>$F343/Inputs!$I$18*'Project 1'!CB$23</f>
        <v>0</v>
      </c>
      <c r="CC343" s="212">
        <f>$F343/Inputs!$I$18*'Project 1'!CC$23</f>
        <v>0</v>
      </c>
      <c r="CD343" s="212">
        <f>$F343/Inputs!$I$18*'Project 1'!CD$23</f>
        <v>0</v>
      </c>
      <c r="CE343" s="212">
        <f>$F343/Inputs!$I$18*'Project 1'!CE$23</f>
        <v>0</v>
      </c>
      <c r="CF343" s="212">
        <f>$F343/Inputs!$I$18*'Project 1'!CF$23</f>
        <v>0</v>
      </c>
      <c r="CG343" s="212">
        <f>$F343/Inputs!$I$18*'Project 1'!CG$23</f>
        <v>0</v>
      </c>
      <c r="CH343" s="212">
        <f>$F343/Inputs!$I$18*'Project 1'!CH$23</f>
        <v>0</v>
      </c>
      <c r="CI343" s="212">
        <f>$F343/Inputs!$I$18*'Project 1'!CI$23</f>
        <v>0</v>
      </c>
      <c r="CJ343" s="212">
        <f>$F343/Inputs!$I$18*'Project 1'!CJ$23</f>
        <v>0</v>
      </c>
      <c r="CK343" s="212">
        <f>$F343/Inputs!$I$18*'Project 1'!CK$23</f>
        <v>0</v>
      </c>
      <c r="CL343" s="212">
        <f>$F343/Inputs!$I$18*'Project 1'!CL$23</f>
        <v>0</v>
      </c>
      <c r="CM343" s="212">
        <f>$F343/Inputs!$I$18*'Project 1'!CM$23</f>
        <v>0</v>
      </c>
      <c r="CN343" s="212">
        <f>$F343/Inputs!$I$18*'Project 1'!CN$23</f>
        <v>0</v>
      </c>
      <c r="CO343" s="212">
        <f>$F343/Inputs!$I$18*'Project 1'!CO$23</f>
        <v>0</v>
      </c>
      <c r="CP343" s="212">
        <f>$F343/Inputs!$I$18*'Project 1'!CP$23</f>
        <v>0</v>
      </c>
      <c r="CQ343" s="212">
        <f>$F343/Inputs!$I$18*'Project 1'!CQ$23</f>
        <v>0</v>
      </c>
      <c r="CR343" s="212">
        <f>$F343/Inputs!$I$18*'Project 1'!CR$23</f>
        <v>0</v>
      </c>
      <c r="CS343" s="212">
        <f>$F343/Inputs!$I$18*'Project 1'!CS$23</f>
        <v>0</v>
      </c>
      <c r="CT343" s="212">
        <f>$F343/Inputs!$I$18*'Project 1'!CT$23</f>
        <v>0</v>
      </c>
      <c r="CU343" s="212">
        <f>$F343/Inputs!$I$18*'Project 1'!CU$23</f>
        <v>0</v>
      </c>
      <c r="CV343" s="212">
        <f>$F343/Inputs!$I$18*'Project 1'!CV$23</f>
        <v>0</v>
      </c>
      <c r="CW343" s="212">
        <f>$F343/Inputs!$I$18*'Project 1'!CW$23</f>
        <v>0</v>
      </c>
      <c r="CX343" s="212">
        <f>$F343/Inputs!$I$18*'Project 1'!CX$23</f>
        <v>0</v>
      </c>
      <c r="CY343" s="212">
        <f>$F343/Inputs!$I$18*'Project 1'!CY$23</f>
        <v>0</v>
      </c>
      <c r="CZ343" s="212">
        <f>$F343/Inputs!$I$18*'Project 1'!CZ$23</f>
        <v>0</v>
      </c>
      <c r="DA343" s="212">
        <f>$F343/Inputs!$I$18*'Project 1'!DA$23</f>
        <v>0</v>
      </c>
      <c r="DB343" s="212">
        <f>$F343/Inputs!$I$18*'Project 1'!DB$23</f>
        <v>0</v>
      </c>
      <c r="DC343" s="212">
        <f>$F343/Inputs!$I$18*'Project 1'!DC$23</f>
        <v>0</v>
      </c>
      <c r="DD343" s="212">
        <f>$F343/Inputs!$I$18*'Project 1'!DD$23</f>
        <v>0</v>
      </c>
      <c r="DE343" s="212">
        <f>$F343/Inputs!$I$18*'Project 1'!DE$23</f>
        <v>0</v>
      </c>
      <c r="DF343" s="212">
        <f>$F343/Inputs!$I$18*'Project 1'!DF$23</f>
        <v>0</v>
      </c>
      <c r="DG343" s="212">
        <f>$F343/Inputs!$I$18*'Project 1'!DG$23</f>
        <v>0</v>
      </c>
      <c r="DH343" s="212">
        <f>$F343/Inputs!$I$18*'Project 1'!DH$23</f>
        <v>0</v>
      </c>
      <c r="DI343" s="212">
        <f>$F343/Inputs!$I$18*'Project 1'!DI$23</f>
        <v>0</v>
      </c>
      <c r="DJ343" s="212">
        <f>$F343/Inputs!$I$18*'Project 1'!DJ$23</f>
        <v>0</v>
      </c>
      <c r="DK343" s="212">
        <f>$F343/Inputs!$I$18*'Project 1'!DK$23</f>
        <v>0</v>
      </c>
      <c r="DL343" s="212">
        <f>$F343/Inputs!$I$18*'Project 1'!DL$23</f>
        <v>0</v>
      </c>
      <c r="DM343" s="212">
        <f>$F343/Inputs!$I$18*'Project 1'!DM$23</f>
        <v>0</v>
      </c>
      <c r="DN343" s="212">
        <f>$F343/Inputs!$I$18*'Project 1'!DN$23</f>
        <v>0</v>
      </c>
      <c r="DO343" s="212">
        <f>$F343/Inputs!$I$18*'Project 1'!DO$23</f>
        <v>0</v>
      </c>
      <c r="DP343" s="212">
        <f>$F343/Inputs!$I$18*'Project 1'!DP$23</f>
        <v>0</v>
      </c>
      <c r="DQ343" s="212">
        <f>$F343/Inputs!$I$18*'Project 1'!DQ$23</f>
        <v>0</v>
      </c>
      <c r="DR343" s="212">
        <f>$F343/Inputs!$I$18*'Project 1'!DR$23</f>
        <v>0</v>
      </c>
      <c r="DS343" s="212">
        <f>$F343/Inputs!$I$18*'Project 1'!DS$23</f>
        <v>0</v>
      </c>
      <c r="DT343" s="212">
        <f>$F343/Inputs!$I$18*'Project 1'!DT$23</f>
        <v>0</v>
      </c>
      <c r="DU343" s="212">
        <f>$F343/Inputs!$I$18*'Project 1'!DU$23</f>
        <v>0</v>
      </c>
      <c r="DV343" s="212">
        <f>$F343/Inputs!$I$18*'Project 1'!DV$23</f>
        <v>0</v>
      </c>
      <c r="DW343" s="212">
        <f>$F343/Inputs!$I$18*'Project 1'!DW$23</f>
        <v>0</v>
      </c>
      <c r="DX343" s="212">
        <f>$F343/Inputs!$I$18*'Project 1'!DX$23</f>
        <v>0</v>
      </c>
      <c r="DY343" s="212">
        <f>$F343/Inputs!$I$18*'Project 1'!DY$23</f>
        <v>0</v>
      </c>
      <c r="DZ343" s="212">
        <f>$F343/Inputs!$I$18*'Project 1'!DZ$23</f>
        <v>0</v>
      </c>
    </row>
    <row r="344" spans="1:130">
      <c r="A344" s="151"/>
      <c r="C344" s="34" t="s">
        <v>201</v>
      </c>
      <c r="F344" s="306">
        <f>Inputs!I298</f>
        <v>29000000</v>
      </c>
      <c r="G344" s="35" t="s">
        <v>131</v>
      </c>
      <c r="H344" s="36"/>
      <c r="I344" s="307"/>
      <c r="J344" s="212">
        <f>$F344/Inputs!$I$18*'Project 1'!J$23</f>
        <v>0</v>
      </c>
      <c r="K344" s="212">
        <f>$F344/Inputs!$I$18*'Project 1'!K$23</f>
        <v>9666666.666666666</v>
      </c>
      <c r="L344" s="212">
        <f>$F344/Inputs!$I$18*'Project 1'!L$23</f>
        <v>9666666.666666666</v>
      </c>
      <c r="M344" s="212">
        <f>$F344/Inputs!$I$18*'Project 1'!M$23</f>
        <v>9666666.666666666</v>
      </c>
      <c r="N344" s="212">
        <f>$F344/Inputs!$I$18*'Project 1'!N$23</f>
        <v>0</v>
      </c>
      <c r="O344" s="212">
        <f>$F344/Inputs!$I$18*'Project 1'!O$23</f>
        <v>0</v>
      </c>
      <c r="P344" s="212">
        <f>$F344/Inputs!$I$18*'Project 1'!P$23</f>
        <v>0</v>
      </c>
      <c r="Q344" s="212">
        <f>$F344/Inputs!$I$18*'Project 1'!Q$23</f>
        <v>0</v>
      </c>
      <c r="R344" s="212">
        <f>$F344/Inputs!$I$18*'Project 1'!R$23</f>
        <v>0</v>
      </c>
      <c r="S344" s="212">
        <f>$F344/Inputs!$I$18*'Project 1'!S$23</f>
        <v>0</v>
      </c>
      <c r="T344" s="212">
        <f>$F344/Inputs!$I$18*'Project 1'!T$23</f>
        <v>0</v>
      </c>
      <c r="U344" s="212">
        <f>$F344/Inputs!$I$18*'Project 1'!U$23</f>
        <v>0</v>
      </c>
      <c r="V344" s="212">
        <f>$F344/Inputs!$I$18*'Project 1'!V$23</f>
        <v>0</v>
      </c>
      <c r="W344" s="212">
        <f>$F344/Inputs!$I$18*'Project 1'!W$23</f>
        <v>0</v>
      </c>
      <c r="X344" s="212">
        <f>$F344/Inputs!$I$18*'Project 1'!X$23</f>
        <v>0</v>
      </c>
      <c r="Y344" s="212">
        <f>$F344/Inputs!$I$18*'Project 1'!Y$23</f>
        <v>0</v>
      </c>
      <c r="Z344" s="212">
        <f>$F344/Inputs!$I$18*'Project 1'!Z$23</f>
        <v>0</v>
      </c>
      <c r="AA344" s="212">
        <f>$F344/Inputs!$I$18*'Project 1'!AA$23</f>
        <v>0</v>
      </c>
      <c r="AB344" s="212">
        <f>$F344/Inputs!$I$18*'Project 1'!AB$23</f>
        <v>0</v>
      </c>
      <c r="AC344" s="212">
        <f>$F344/Inputs!$I$18*'Project 1'!AC$23</f>
        <v>0</v>
      </c>
      <c r="AD344" s="212">
        <f>$F344/Inputs!$I$18*'Project 1'!AD$23</f>
        <v>0</v>
      </c>
      <c r="AE344" s="212">
        <f>$F344/Inputs!$I$18*'Project 1'!AE$23</f>
        <v>0</v>
      </c>
      <c r="AF344" s="212">
        <f>$F344/Inputs!$I$18*'Project 1'!AF$23</f>
        <v>0</v>
      </c>
      <c r="AG344" s="212">
        <f>$F344/Inputs!$I$18*'Project 1'!AG$23</f>
        <v>0</v>
      </c>
      <c r="AH344" s="212">
        <f>$F344/Inputs!$I$18*'Project 1'!AH$23</f>
        <v>0</v>
      </c>
      <c r="AI344" s="212">
        <f>$F344/Inputs!$I$18*'Project 1'!AI$23</f>
        <v>0</v>
      </c>
      <c r="AJ344" s="212">
        <f>$F344/Inputs!$I$18*'Project 1'!AJ$23</f>
        <v>0</v>
      </c>
      <c r="AK344" s="212">
        <f>$F344/Inputs!$I$18*'Project 1'!AK$23</f>
        <v>0</v>
      </c>
      <c r="AL344" s="212">
        <f>$F344/Inputs!$I$18*'Project 1'!AL$23</f>
        <v>0</v>
      </c>
      <c r="AM344" s="212">
        <f>$F344/Inputs!$I$18*'Project 1'!AM$23</f>
        <v>0</v>
      </c>
      <c r="AN344" s="212">
        <f>$F344/Inputs!$I$18*'Project 1'!AN$23</f>
        <v>0</v>
      </c>
      <c r="AO344" s="212">
        <f>$F344/Inputs!$I$18*'Project 1'!AO$23</f>
        <v>0</v>
      </c>
      <c r="AP344" s="212">
        <f>$F344/Inputs!$I$18*'Project 1'!AP$23</f>
        <v>0</v>
      </c>
      <c r="AQ344" s="212">
        <f>$F344/Inputs!$I$18*'Project 1'!AQ$23</f>
        <v>0</v>
      </c>
      <c r="AR344" s="212">
        <f>$F344/Inputs!$I$18*'Project 1'!AR$23</f>
        <v>0</v>
      </c>
      <c r="AS344" s="212">
        <f>$F344/Inputs!$I$18*'Project 1'!AS$23</f>
        <v>0</v>
      </c>
      <c r="AT344" s="212">
        <f>$F344/Inputs!$I$18*'Project 1'!AT$23</f>
        <v>0</v>
      </c>
      <c r="AU344" s="212">
        <f>$F344/Inputs!$I$18*'Project 1'!AU$23</f>
        <v>0</v>
      </c>
      <c r="AV344" s="212">
        <f>$F344/Inputs!$I$18*'Project 1'!AV$23</f>
        <v>0</v>
      </c>
      <c r="AW344" s="212">
        <f>$F344/Inputs!$I$18*'Project 1'!AW$23</f>
        <v>0</v>
      </c>
      <c r="AX344" s="212">
        <f>$F344/Inputs!$I$18*'Project 1'!AX$23</f>
        <v>0</v>
      </c>
      <c r="AY344" s="212">
        <f>$F344/Inputs!$I$18*'Project 1'!AY$23</f>
        <v>0</v>
      </c>
      <c r="AZ344" s="212">
        <f>$F344/Inputs!$I$18*'Project 1'!AZ$23</f>
        <v>0</v>
      </c>
      <c r="BA344" s="212">
        <f>$F344/Inputs!$I$18*'Project 1'!BA$23</f>
        <v>0</v>
      </c>
      <c r="BB344" s="212">
        <f>$F344/Inputs!$I$18*'Project 1'!BB$23</f>
        <v>0</v>
      </c>
      <c r="BC344" s="212">
        <f>$F344/Inputs!$I$18*'Project 1'!BC$23</f>
        <v>0</v>
      </c>
      <c r="BD344" s="212">
        <f>$F344/Inputs!$I$18*'Project 1'!BD$23</f>
        <v>0</v>
      </c>
      <c r="BE344" s="212">
        <f>$F344/Inputs!$I$18*'Project 1'!BE$23</f>
        <v>0</v>
      </c>
      <c r="BF344" s="212">
        <f>$F344/Inputs!$I$18*'Project 1'!BF$23</f>
        <v>0</v>
      </c>
      <c r="BG344" s="212">
        <f>$F344/Inputs!$I$18*'Project 1'!BG$23</f>
        <v>0</v>
      </c>
      <c r="BH344" s="212">
        <f>$F344/Inputs!$I$18*'Project 1'!BH$23</f>
        <v>0</v>
      </c>
      <c r="BI344" s="212">
        <f>$F344/Inputs!$I$18*'Project 1'!BI$23</f>
        <v>0</v>
      </c>
      <c r="BJ344" s="212">
        <f>$F344/Inputs!$I$18*'Project 1'!BJ$23</f>
        <v>0</v>
      </c>
      <c r="BK344" s="212">
        <f>$F344/Inputs!$I$18*'Project 1'!BK$23</f>
        <v>0</v>
      </c>
      <c r="BL344" s="212">
        <f>$F344/Inputs!$I$18*'Project 1'!BL$23</f>
        <v>0</v>
      </c>
      <c r="BM344" s="212">
        <f>$F344/Inputs!$I$18*'Project 1'!BM$23</f>
        <v>0</v>
      </c>
      <c r="BN344" s="212">
        <f>$F344/Inputs!$I$18*'Project 1'!BN$23</f>
        <v>0</v>
      </c>
      <c r="BO344" s="212">
        <f>$F344/Inputs!$I$18*'Project 1'!BO$23</f>
        <v>0</v>
      </c>
      <c r="BP344" s="212">
        <f>$F344/Inputs!$I$18*'Project 1'!BP$23</f>
        <v>0</v>
      </c>
      <c r="BQ344" s="212">
        <f>$F344/Inputs!$I$18*'Project 1'!BQ$23</f>
        <v>0</v>
      </c>
      <c r="BR344" s="212">
        <f>$F344/Inputs!$I$18*'Project 1'!BR$23</f>
        <v>0</v>
      </c>
      <c r="BS344" s="212">
        <f>$F344/Inputs!$I$18*'Project 1'!BS$23</f>
        <v>0</v>
      </c>
      <c r="BT344" s="212">
        <f>$F344/Inputs!$I$18*'Project 1'!BT$23</f>
        <v>0</v>
      </c>
      <c r="BU344" s="212">
        <f>$F344/Inputs!$I$18*'Project 1'!BU$23</f>
        <v>0</v>
      </c>
      <c r="BV344" s="212">
        <f>$F344/Inputs!$I$18*'Project 1'!BV$23</f>
        <v>0</v>
      </c>
      <c r="BW344" s="212">
        <f>$F344/Inputs!$I$18*'Project 1'!BW$23</f>
        <v>0</v>
      </c>
      <c r="BX344" s="212">
        <f>$F344/Inputs!$I$18*'Project 1'!BX$23</f>
        <v>0</v>
      </c>
      <c r="BY344" s="212">
        <f>$F344/Inputs!$I$18*'Project 1'!BY$23</f>
        <v>0</v>
      </c>
      <c r="BZ344" s="212">
        <f>$F344/Inputs!$I$18*'Project 1'!BZ$23</f>
        <v>0</v>
      </c>
      <c r="CA344" s="212">
        <f>$F344/Inputs!$I$18*'Project 1'!CA$23</f>
        <v>0</v>
      </c>
      <c r="CB344" s="212">
        <f>$F344/Inputs!$I$18*'Project 1'!CB$23</f>
        <v>0</v>
      </c>
      <c r="CC344" s="212">
        <f>$F344/Inputs!$I$18*'Project 1'!CC$23</f>
        <v>0</v>
      </c>
      <c r="CD344" s="212">
        <f>$F344/Inputs!$I$18*'Project 1'!CD$23</f>
        <v>0</v>
      </c>
      <c r="CE344" s="212">
        <f>$F344/Inputs!$I$18*'Project 1'!CE$23</f>
        <v>0</v>
      </c>
      <c r="CF344" s="212">
        <f>$F344/Inputs!$I$18*'Project 1'!CF$23</f>
        <v>0</v>
      </c>
      <c r="CG344" s="212">
        <f>$F344/Inputs!$I$18*'Project 1'!CG$23</f>
        <v>0</v>
      </c>
      <c r="CH344" s="212">
        <f>$F344/Inputs!$I$18*'Project 1'!CH$23</f>
        <v>0</v>
      </c>
      <c r="CI344" s="212">
        <f>$F344/Inputs!$I$18*'Project 1'!CI$23</f>
        <v>0</v>
      </c>
      <c r="CJ344" s="212">
        <f>$F344/Inputs!$I$18*'Project 1'!CJ$23</f>
        <v>0</v>
      </c>
      <c r="CK344" s="212">
        <f>$F344/Inputs!$I$18*'Project 1'!CK$23</f>
        <v>0</v>
      </c>
      <c r="CL344" s="212">
        <f>$F344/Inputs!$I$18*'Project 1'!CL$23</f>
        <v>0</v>
      </c>
      <c r="CM344" s="212">
        <f>$F344/Inputs!$I$18*'Project 1'!CM$23</f>
        <v>0</v>
      </c>
      <c r="CN344" s="212">
        <f>$F344/Inputs!$I$18*'Project 1'!CN$23</f>
        <v>0</v>
      </c>
      <c r="CO344" s="212">
        <f>$F344/Inputs!$I$18*'Project 1'!CO$23</f>
        <v>0</v>
      </c>
      <c r="CP344" s="212">
        <f>$F344/Inputs!$I$18*'Project 1'!CP$23</f>
        <v>0</v>
      </c>
      <c r="CQ344" s="212">
        <f>$F344/Inputs!$I$18*'Project 1'!CQ$23</f>
        <v>0</v>
      </c>
      <c r="CR344" s="212">
        <f>$F344/Inputs!$I$18*'Project 1'!CR$23</f>
        <v>0</v>
      </c>
      <c r="CS344" s="212">
        <f>$F344/Inputs!$I$18*'Project 1'!CS$23</f>
        <v>0</v>
      </c>
      <c r="CT344" s="212">
        <f>$F344/Inputs!$I$18*'Project 1'!CT$23</f>
        <v>0</v>
      </c>
      <c r="CU344" s="212">
        <f>$F344/Inputs!$I$18*'Project 1'!CU$23</f>
        <v>0</v>
      </c>
      <c r="CV344" s="212">
        <f>$F344/Inputs!$I$18*'Project 1'!CV$23</f>
        <v>0</v>
      </c>
      <c r="CW344" s="212">
        <f>$F344/Inputs!$I$18*'Project 1'!CW$23</f>
        <v>0</v>
      </c>
      <c r="CX344" s="212">
        <f>$F344/Inputs!$I$18*'Project 1'!CX$23</f>
        <v>0</v>
      </c>
      <c r="CY344" s="212">
        <f>$F344/Inputs!$I$18*'Project 1'!CY$23</f>
        <v>0</v>
      </c>
      <c r="CZ344" s="212">
        <f>$F344/Inputs!$I$18*'Project 1'!CZ$23</f>
        <v>0</v>
      </c>
      <c r="DA344" s="212">
        <f>$F344/Inputs!$I$18*'Project 1'!DA$23</f>
        <v>0</v>
      </c>
      <c r="DB344" s="212">
        <f>$F344/Inputs!$I$18*'Project 1'!DB$23</f>
        <v>0</v>
      </c>
      <c r="DC344" s="212">
        <f>$F344/Inputs!$I$18*'Project 1'!DC$23</f>
        <v>0</v>
      </c>
      <c r="DD344" s="212">
        <f>$F344/Inputs!$I$18*'Project 1'!DD$23</f>
        <v>0</v>
      </c>
      <c r="DE344" s="212">
        <f>$F344/Inputs!$I$18*'Project 1'!DE$23</f>
        <v>0</v>
      </c>
      <c r="DF344" s="212">
        <f>$F344/Inputs!$I$18*'Project 1'!DF$23</f>
        <v>0</v>
      </c>
      <c r="DG344" s="212">
        <f>$F344/Inputs!$I$18*'Project 1'!DG$23</f>
        <v>0</v>
      </c>
      <c r="DH344" s="212">
        <f>$F344/Inputs!$I$18*'Project 1'!DH$23</f>
        <v>0</v>
      </c>
      <c r="DI344" s="212">
        <f>$F344/Inputs!$I$18*'Project 1'!DI$23</f>
        <v>0</v>
      </c>
      <c r="DJ344" s="212">
        <f>$F344/Inputs!$I$18*'Project 1'!DJ$23</f>
        <v>0</v>
      </c>
      <c r="DK344" s="212">
        <f>$F344/Inputs!$I$18*'Project 1'!DK$23</f>
        <v>0</v>
      </c>
      <c r="DL344" s="212">
        <f>$F344/Inputs!$I$18*'Project 1'!DL$23</f>
        <v>0</v>
      </c>
      <c r="DM344" s="212">
        <f>$F344/Inputs!$I$18*'Project 1'!DM$23</f>
        <v>0</v>
      </c>
      <c r="DN344" s="212">
        <f>$F344/Inputs!$I$18*'Project 1'!DN$23</f>
        <v>0</v>
      </c>
      <c r="DO344" s="212">
        <f>$F344/Inputs!$I$18*'Project 1'!DO$23</f>
        <v>0</v>
      </c>
      <c r="DP344" s="212">
        <f>$F344/Inputs!$I$18*'Project 1'!DP$23</f>
        <v>0</v>
      </c>
      <c r="DQ344" s="212">
        <f>$F344/Inputs!$I$18*'Project 1'!DQ$23</f>
        <v>0</v>
      </c>
      <c r="DR344" s="212">
        <f>$F344/Inputs!$I$18*'Project 1'!DR$23</f>
        <v>0</v>
      </c>
      <c r="DS344" s="212">
        <f>$F344/Inputs!$I$18*'Project 1'!DS$23</f>
        <v>0</v>
      </c>
      <c r="DT344" s="212">
        <f>$F344/Inputs!$I$18*'Project 1'!DT$23</f>
        <v>0</v>
      </c>
      <c r="DU344" s="212">
        <f>$F344/Inputs!$I$18*'Project 1'!DU$23</f>
        <v>0</v>
      </c>
      <c r="DV344" s="212">
        <f>$F344/Inputs!$I$18*'Project 1'!DV$23</f>
        <v>0</v>
      </c>
      <c r="DW344" s="212">
        <f>$F344/Inputs!$I$18*'Project 1'!DW$23</f>
        <v>0</v>
      </c>
      <c r="DX344" s="212">
        <f>$F344/Inputs!$I$18*'Project 1'!DX$23</f>
        <v>0</v>
      </c>
      <c r="DY344" s="212">
        <f>$F344/Inputs!$I$18*'Project 1'!DY$23</f>
        <v>0</v>
      </c>
      <c r="DZ344" s="212">
        <f>$F344/Inputs!$I$18*'Project 1'!DZ$23</f>
        <v>0</v>
      </c>
    </row>
    <row r="345" spans="1:130">
      <c r="A345" s="151"/>
      <c r="C345" s="34" t="s">
        <v>100</v>
      </c>
      <c r="F345" s="306">
        <f>Inputs!I303</f>
        <v>8125000</v>
      </c>
      <c r="G345" s="35" t="s">
        <v>131</v>
      </c>
      <c r="H345" s="36"/>
      <c r="I345" s="307"/>
      <c r="J345" s="212">
        <f>$F345/Inputs!$I$18*'Project 1'!J$23</f>
        <v>0</v>
      </c>
      <c r="K345" s="212">
        <f>$F345/Inputs!$I$18*'Project 1'!K$23</f>
        <v>2708333.3333333335</v>
      </c>
      <c r="L345" s="212">
        <f>$F345/Inputs!$I$18*'Project 1'!L$23</f>
        <v>2708333.3333333335</v>
      </c>
      <c r="M345" s="212">
        <f>$F345/Inputs!$I$18*'Project 1'!M$23</f>
        <v>2708333.3333333335</v>
      </c>
      <c r="N345" s="212">
        <f>$F345/Inputs!$I$18*'Project 1'!N$23</f>
        <v>0</v>
      </c>
      <c r="O345" s="212">
        <f>$F345/Inputs!$I$18*'Project 1'!O$23</f>
        <v>0</v>
      </c>
      <c r="P345" s="212">
        <f>$F345/Inputs!$I$18*'Project 1'!P$23</f>
        <v>0</v>
      </c>
      <c r="Q345" s="212">
        <f>$F345/Inputs!$I$18*'Project 1'!Q$23</f>
        <v>0</v>
      </c>
      <c r="R345" s="212">
        <f>$F345/Inputs!$I$18*'Project 1'!R$23</f>
        <v>0</v>
      </c>
      <c r="S345" s="212">
        <f>$F345/Inputs!$I$18*'Project 1'!S$23</f>
        <v>0</v>
      </c>
      <c r="T345" s="212">
        <f>$F345/Inputs!$I$18*'Project 1'!T$23</f>
        <v>0</v>
      </c>
      <c r="U345" s="212">
        <f>$F345/Inputs!$I$18*'Project 1'!U$23</f>
        <v>0</v>
      </c>
      <c r="V345" s="212">
        <f>$F345/Inputs!$I$18*'Project 1'!V$23</f>
        <v>0</v>
      </c>
      <c r="W345" s="212">
        <f>$F345/Inputs!$I$18*'Project 1'!W$23</f>
        <v>0</v>
      </c>
      <c r="X345" s="212">
        <f>$F345/Inputs!$I$18*'Project 1'!X$23</f>
        <v>0</v>
      </c>
      <c r="Y345" s="212">
        <f>$F345/Inputs!$I$18*'Project 1'!Y$23</f>
        <v>0</v>
      </c>
      <c r="Z345" s="212">
        <f>$F345/Inputs!$I$18*'Project 1'!Z$23</f>
        <v>0</v>
      </c>
      <c r="AA345" s="212">
        <f>$F345/Inputs!$I$18*'Project 1'!AA$23</f>
        <v>0</v>
      </c>
      <c r="AB345" s="212">
        <f>$F345/Inputs!$I$18*'Project 1'!AB$23</f>
        <v>0</v>
      </c>
      <c r="AC345" s="212">
        <f>$F345/Inputs!$I$18*'Project 1'!AC$23</f>
        <v>0</v>
      </c>
      <c r="AD345" s="212">
        <f>$F345/Inputs!$I$18*'Project 1'!AD$23</f>
        <v>0</v>
      </c>
      <c r="AE345" s="212">
        <f>$F345/Inputs!$I$18*'Project 1'!AE$23</f>
        <v>0</v>
      </c>
      <c r="AF345" s="212">
        <f>$F345/Inputs!$I$18*'Project 1'!AF$23</f>
        <v>0</v>
      </c>
      <c r="AG345" s="212">
        <f>$F345/Inputs!$I$18*'Project 1'!AG$23</f>
        <v>0</v>
      </c>
      <c r="AH345" s="212">
        <f>$F345/Inputs!$I$18*'Project 1'!AH$23</f>
        <v>0</v>
      </c>
      <c r="AI345" s="212">
        <f>$F345/Inputs!$I$18*'Project 1'!AI$23</f>
        <v>0</v>
      </c>
      <c r="AJ345" s="212">
        <f>$F345/Inputs!$I$18*'Project 1'!AJ$23</f>
        <v>0</v>
      </c>
      <c r="AK345" s="212">
        <f>$F345/Inputs!$I$18*'Project 1'!AK$23</f>
        <v>0</v>
      </c>
      <c r="AL345" s="212">
        <f>$F345/Inputs!$I$18*'Project 1'!AL$23</f>
        <v>0</v>
      </c>
      <c r="AM345" s="212">
        <f>$F345/Inputs!$I$18*'Project 1'!AM$23</f>
        <v>0</v>
      </c>
      <c r="AN345" s="212">
        <f>$F345/Inputs!$I$18*'Project 1'!AN$23</f>
        <v>0</v>
      </c>
      <c r="AO345" s="212">
        <f>$F345/Inputs!$I$18*'Project 1'!AO$23</f>
        <v>0</v>
      </c>
      <c r="AP345" s="212">
        <f>$F345/Inputs!$I$18*'Project 1'!AP$23</f>
        <v>0</v>
      </c>
      <c r="AQ345" s="212">
        <f>$F345/Inputs!$I$18*'Project 1'!AQ$23</f>
        <v>0</v>
      </c>
      <c r="AR345" s="212">
        <f>$F345/Inputs!$I$18*'Project 1'!AR$23</f>
        <v>0</v>
      </c>
      <c r="AS345" s="212">
        <f>$F345/Inputs!$I$18*'Project 1'!AS$23</f>
        <v>0</v>
      </c>
      <c r="AT345" s="212">
        <f>$F345/Inputs!$I$18*'Project 1'!AT$23</f>
        <v>0</v>
      </c>
      <c r="AU345" s="212">
        <f>$F345/Inputs!$I$18*'Project 1'!AU$23</f>
        <v>0</v>
      </c>
      <c r="AV345" s="212">
        <f>$F345/Inputs!$I$18*'Project 1'!AV$23</f>
        <v>0</v>
      </c>
      <c r="AW345" s="212">
        <f>$F345/Inputs!$I$18*'Project 1'!AW$23</f>
        <v>0</v>
      </c>
      <c r="AX345" s="212">
        <f>$F345/Inputs!$I$18*'Project 1'!AX$23</f>
        <v>0</v>
      </c>
      <c r="AY345" s="212">
        <f>$F345/Inputs!$I$18*'Project 1'!AY$23</f>
        <v>0</v>
      </c>
      <c r="AZ345" s="212">
        <f>$F345/Inputs!$I$18*'Project 1'!AZ$23</f>
        <v>0</v>
      </c>
      <c r="BA345" s="212">
        <f>$F345/Inputs!$I$18*'Project 1'!BA$23</f>
        <v>0</v>
      </c>
      <c r="BB345" s="212">
        <f>$F345/Inputs!$I$18*'Project 1'!BB$23</f>
        <v>0</v>
      </c>
      <c r="BC345" s="212">
        <f>$F345/Inputs!$I$18*'Project 1'!BC$23</f>
        <v>0</v>
      </c>
      <c r="BD345" s="212">
        <f>$F345/Inputs!$I$18*'Project 1'!BD$23</f>
        <v>0</v>
      </c>
      <c r="BE345" s="212">
        <f>$F345/Inputs!$I$18*'Project 1'!BE$23</f>
        <v>0</v>
      </c>
      <c r="BF345" s="212">
        <f>$F345/Inputs!$I$18*'Project 1'!BF$23</f>
        <v>0</v>
      </c>
      <c r="BG345" s="212">
        <f>$F345/Inputs!$I$18*'Project 1'!BG$23</f>
        <v>0</v>
      </c>
      <c r="BH345" s="212">
        <f>$F345/Inputs!$I$18*'Project 1'!BH$23</f>
        <v>0</v>
      </c>
      <c r="BI345" s="212">
        <f>$F345/Inputs!$I$18*'Project 1'!BI$23</f>
        <v>0</v>
      </c>
      <c r="BJ345" s="212">
        <f>$F345/Inputs!$I$18*'Project 1'!BJ$23</f>
        <v>0</v>
      </c>
      <c r="BK345" s="212">
        <f>$F345/Inputs!$I$18*'Project 1'!BK$23</f>
        <v>0</v>
      </c>
      <c r="BL345" s="212">
        <f>$F345/Inputs!$I$18*'Project 1'!BL$23</f>
        <v>0</v>
      </c>
      <c r="BM345" s="212">
        <f>$F345/Inputs!$I$18*'Project 1'!BM$23</f>
        <v>0</v>
      </c>
      <c r="BN345" s="212">
        <f>$F345/Inputs!$I$18*'Project 1'!BN$23</f>
        <v>0</v>
      </c>
      <c r="BO345" s="212">
        <f>$F345/Inputs!$I$18*'Project 1'!BO$23</f>
        <v>0</v>
      </c>
      <c r="BP345" s="212">
        <f>$F345/Inputs!$I$18*'Project 1'!BP$23</f>
        <v>0</v>
      </c>
      <c r="BQ345" s="212">
        <f>$F345/Inputs!$I$18*'Project 1'!BQ$23</f>
        <v>0</v>
      </c>
      <c r="BR345" s="212">
        <f>$F345/Inputs!$I$18*'Project 1'!BR$23</f>
        <v>0</v>
      </c>
      <c r="BS345" s="212">
        <f>$F345/Inputs!$I$18*'Project 1'!BS$23</f>
        <v>0</v>
      </c>
      <c r="BT345" s="212">
        <f>$F345/Inputs!$I$18*'Project 1'!BT$23</f>
        <v>0</v>
      </c>
      <c r="BU345" s="212">
        <f>$F345/Inputs!$I$18*'Project 1'!BU$23</f>
        <v>0</v>
      </c>
      <c r="BV345" s="212">
        <f>$F345/Inputs!$I$18*'Project 1'!BV$23</f>
        <v>0</v>
      </c>
      <c r="BW345" s="212">
        <f>$F345/Inputs!$I$18*'Project 1'!BW$23</f>
        <v>0</v>
      </c>
      <c r="BX345" s="212">
        <f>$F345/Inputs!$I$18*'Project 1'!BX$23</f>
        <v>0</v>
      </c>
      <c r="BY345" s="212">
        <f>$F345/Inputs!$I$18*'Project 1'!BY$23</f>
        <v>0</v>
      </c>
      <c r="BZ345" s="212">
        <f>$F345/Inputs!$I$18*'Project 1'!BZ$23</f>
        <v>0</v>
      </c>
      <c r="CA345" s="212">
        <f>$F345/Inputs!$I$18*'Project 1'!CA$23</f>
        <v>0</v>
      </c>
      <c r="CB345" s="212">
        <f>$F345/Inputs!$I$18*'Project 1'!CB$23</f>
        <v>0</v>
      </c>
      <c r="CC345" s="212">
        <f>$F345/Inputs!$I$18*'Project 1'!CC$23</f>
        <v>0</v>
      </c>
      <c r="CD345" s="212">
        <f>$F345/Inputs!$I$18*'Project 1'!CD$23</f>
        <v>0</v>
      </c>
      <c r="CE345" s="212">
        <f>$F345/Inputs!$I$18*'Project 1'!CE$23</f>
        <v>0</v>
      </c>
      <c r="CF345" s="212">
        <f>$F345/Inputs!$I$18*'Project 1'!CF$23</f>
        <v>0</v>
      </c>
      <c r="CG345" s="212">
        <f>$F345/Inputs!$I$18*'Project 1'!CG$23</f>
        <v>0</v>
      </c>
      <c r="CH345" s="212">
        <f>$F345/Inputs!$I$18*'Project 1'!CH$23</f>
        <v>0</v>
      </c>
      <c r="CI345" s="212">
        <f>$F345/Inputs!$I$18*'Project 1'!CI$23</f>
        <v>0</v>
      </c>
      <c r="CJ345" s="212">
        <f>$F345/Inputs!$I$18*'Project 1'!CJ$23</f>
        <v>0</v>
      </c>
      <c r="CK345" s="212">
        <f>$F345/Inputs!$I$18*'Project 1'!CK$23</f>
        <v>0</v>
      </c>
      <c r="CL345" s="212">
        <f>$F345/Inputs!$I$18*'Project 1'!CL$23</f>
        <v>0</v>
      </c>
      <c r="CM345" s="212">
        <f>$F345/Inputs!$I$18*'Project 1'!CM$23</f>
        <v>0</v>
      </c>
      <c r="CN345" s="212">
        <f>$F345/Inputs!$I$18*'Project 1'!CN$23</f>
        <v>0</v>
      </c>
      <c r="CO345" s="212">
        <f>$F345/Inputs!$I$18*'Project 1'!CO$23</f>
        <v>0</v>
      </c>
      <c r="CP345" s="212">
        <f>$F345/Inputs!$I$18*'Project 1'!CP$23</f>
        <v>0</v>
      </c>
      <c r="CQ345" s="212">
        <f>$F345/Inputs!$I$18*'Project 1'!CQ$23</f>
        <v>0</v>
      </c>
      <c r="CR345" s="212">
        <f>$F345/Inputs!$I$18*'Project 1'!CR$23</f>
        <v>0</v>
      </c>
      <c r="CS345" s="212">
        <f>$F345/Inputs!$I$18*'Project 1'!CS$23</f>
        <v>0</v>
      </c>
      <c r="CT345" s="212">
        <f>$F345/Inputs!$I$18*'Project 1'!CT$23</f>
        <v>0</v>
      </c>
      <c r="CU345" s="212">
        <f>$F345/Inputs!$I$18*'Project 1'!CU$23</f>
        <v>0</v>
      </c>
      <c r="CV345" s="212">
        <f>$F345/Inputs!$I$18*'Project 1'!CV$23</f>
        <v>0</v>
      </c>
      <c r="CW345" s="212">
        <f>$F345/Inputs!$I$18*'Project 1'!CW$23</f>
        <v>0</v>
      </c>
      <c r="CX345" s="212">
        <f>$F345/Inputs!$I$18*'Project 1'!CX$23</f>
        <v>0</v>
      </c>
      <c r="CY345" s="212">
        <f>$F345/Inputs!$I$18*'Project 1'!CY$23</f>
        <v>0</v>
      </c>
      <c r="CZ345" s="212">
        <f>$F345/Inputs!$I$18*'Project 1'!CZ$23</f>
        <v>0</v>
      </c>
      <c r="DA345" s="212">
        <f>$F345/Inputs!$I$18*'Project 1'!DA$23</f>
        <v>0</v>
      </c>
      <c r="DB345" s="212">
        <f>$F345/Inputs!$I$18*'Project 1'!DB$23</f>
        <v>0</v>
      </c>
      <c r="DC345" s="212">
        <f>$F345/Inputs!$I$18*'Project 1'!DC$23</f>
        <v>0</v>
      </c>
      <c r="DD345" s="212">
        <f>$F345/Inputs!$I$18*'Project 1'!DD$23</f>
        <v>0</v>
      </c>
      <c r="DE345" s="212">
        <f>$F345/Inputs!$I$18*'Project 1'!DE$23</f>
        <v>0</v>
      </c>
      <c r="DF345" s="212">
        <f>$F345/Inputs!$I$18*'Project 1'!DF$23</f>
        <v>0</v>
      </c>
      <c r="DG345" s="212">
        <f>$F345/Inputs!$I$18*'Project 1'!DG$23</f>
        <v>0</v>
      </c>
      <c r="DH345" s="212">
        <f>$F345/Inputs!$I$18*'Project 1'!DH$23</f>
        <v>0</v>
      </c>
      <c r="DI345" s="212">
        <f>$F345/Inputs!$I$18*'Project 1'!DI$23</f>
        <v>0</v>
      </c>
      <c r="DJ345" s="212">
        <f>$F345/Inputs!$I$18*'Project 1'!DJ$23</f>
        <v>0</v>
      </c>
      <c r="DK345" s="212">
        <f>$F345/Inputs!$I$18*'Project 1'!DK$23</f>
        <v>0</v>
      </c>
      <c r="DL345" s="212">
        <f>$F345/Inputs!$I$18*'Project 1'!DL$23</f>
        <v>0</v>
      </c>
      <c r="DM345" s="212">
        <f>$F345/Inputs!$I$18*'Project 1'!DM$23</f>
        <v>0</v>
      </c>
      <c r="DN345" s="212">
        <f>$F345/Inputs!$I$18*'Project 1'!DN$23</f>
        <v>0</v>
      </c>
      <c r="DO345" s="212">
        <f>$F345/Inputs!$I$18*'Project 1'!DO$23</f>
        <v>0</v>
      </c>
      <c r="DP345" s="212">
        <f>$F345/Inputs!$I$18*'Project 1'!DP$23</f>
        <v>0</v>
      </c>
      <c r="DQ345" s="212">
        <f>$F345/Inputs!$I$18*'Project 1'!DQ$23</f>
        <v>0</v>
      </c>
      <c r="DR345" s="212">
        <f>$F345/Inputs!$I$18*'Project 1'!DR$23</f>
        <v>0</v>
      </c>
      <c r="DS345" s="212">
        <f>$F345/Inputs!$I$18*'Project 1'!DS$23</f>
        <v>0</v>
      </c>
      <c r="DT345" s="212">
        <f>$F345/Inputs!$I$18*'Project 1'!DT$23</f>
        <v>0</v>
      </c>
      <c r="DU345" s="212">
        <f>$F345/Inputs!$I$18*'Project 1'!DU$23</f>
        <v>0</v>
      </c>
      <c r="DV345" s="212">
        <f>$F345/Inputs!$I$18*'Project 1'!DV$23</f>
        <v>0</v>
      </c>
      <c r="DW345" s="212">
        <f>$F345/Inputs!$I$18*'Project 1'!DW$23</f>
        <v>0</v>
      </c>
      <c r="DX345" s="212">
        <f>$F345/Inputs!$I$18*'Project 1'!DX$23</f>
        <v>0</v>
      </c>
      <c r="DY345" s="212">
        <f>$F345/Inputs!$I$18*'Project 1'!DY$23</f>
        <v>0</v>
      </c>
      <c r="DZ345" s="212">
        <f>$F345/Inputs!$I$18*'Project 1'!DZ$23</f>
        <v>0</v>
      </c>
    </row>
    <row r="346" spans="1:130">
      <c r="A346" s="151"/>
      <c r="C346" s="34" t="s">
        <v>227</v>
      </c>
      <c r="F346" s="306">
        <f>Inputs!I313</f>
        <v>300000</v>
      </c>
      <c r="G346" s="35" t="s">
        <v>131</v>
      </c>
      <c r="H346" s="36"/>
      <c r="I346" s="307"/>
      <c r="J346" s="212">
        <f>$F346/Inputs!$I$18*'Project 1'!J$23</f>
        <v>0</v>
      </c>
      <c r="K346" s="212">
        <f>$F346/Inputs!$I$18*'Project 1'!K$23</f>
        <v>100000</v>
      </c>
      <c r="L346" s="212">
        <f>$F346/Inputs!$I$18*'Project 1'!L$23</f>
        <v>100000</v>
      </c>
      <c r="M346" s="212">
        <f>$F346/Inputs!$I$18*'Project 1'!M$23</f>
        <v>100000</v>
      </c>
      <c r="N346" s="212">
        <f>$F346/Inputs!$I$18*'Project 1'!N$23</f>
        <v>0</v>
      </c>
      <c r="O346" s="212">
        <f>$F346/Inputs!$I$18*'Project 1'!O$23</f>
        <v>0</v>
      </c>
      <c r="P346" s="212">
        <f>$F346/Inputs!$I$18*'Project 1'!P$23</f>
        <v>0</v>
      </c>
      <c r="Q346" s="212">
        <f>$F346/Inputs!$I$18*'Project 1'!Q$23</f>
        <v>0</v>
      </c>
      <c r="R346" s="212">
        <f>$F346/Inputs!$I$18*'Project 1'!R$23</f>
        <v>0</v>
      </c>
      <c r="S346" s="212">
        <f>$F346/Inputs!$I$18*'Project 1'!S$23</f>
        <v>0</v>
      </c>
      <c r="T346" s="212">
        <f>$F346/Inputs!$I$18*'Project 1'!T$23</f>
        <v>0</v>
      </c>
      <c r="U346" s="212">
        <f>$F346/Inputs!$I$18*'Project 1'!U$23</f>
        <v>0</v>
      </c>
      <c r="V346" s="212">
        <f>$F346/Inputs!$I$18*'Project 1'!V$23</f>
        <v>0</v>
      </c>
      <c r="W346" s="212">
        <f>$F346/Inputs!$I$18*'Project 1'!W$23</f>
        <v>0</v>
      </c>
      <c r="X346" s="212">
        <f>$F346/Inputs!$I$18*'Project 1'!X$23</f>
        <v>0</v>
      </c>
      <c r="Y346" s="212">
        <f>$F346/Inputs!$I$18*'Project 1'!Y$23</f>
        <v>0</v>
      </c>
      <c r="Z346" s="212">
        <f>$F346/Inputs!$I$18*'Project 1'!Z$23</f>
        <v>0</v>
      </c>
      <c r="AA346" s="212">
        <f>$F346/Inputs!$I$18*'Project 1'!AA$23</f>
        <v>0</v>
      </c>
      <c r="AB346" s="212">
        <f>$F346/Inputs!$I$18*'Project 1'!AB$23</f>
        <v>0</v>
      </c>
      <c r="AC346" s="212">
        <f>$F346/Inputs!$I$18*'Project 1'!AC$23</f>
        <v>0</v>
      </c>
      <c r="AD346" s="212">
        <f>$F346/Inputs!$I$18*'Project 1'!AD$23</f>
        <v>0</v>
      </c>
      <c r="AE346" s="212">
        <f>$F346/Inputs!$I$18*'Project 1'!AE$23</f>
        <v>0</v>
      </c>
      <c r="AF346" s="212">
        <f>$F346/Inputs!$I$18*'Project 1'!AF$23</f>
        <v>0</v>
      </c>
      <c r="AG346" s="212">
        <f>$F346/Inputs!$I$18*'Project 1'!AG$23</f>
        <v>0</v>
      </c>
      <c r="AH346" s="212">
        <f>$F346/Inputs!$I$18*'Project 1'!AH$23</f>
        <v>0</v>
      </c>
      <c r="AI346" s="212">
        <f>$F346/Inputs!$I$18*'Project 1'!AI$23</f>
        <v>0</v>
      </c>
      <c r="AJ346" s="212">
        <f>$F346/Inputs!$I$18*'Project 1'!AJ$23</f>
        <v>0</v>
      </c>
      <c r="AK346" s="212">
        <f>$F346/Inputs!$I$18*'Project 1'!AK$23</f>
        <v>0</v>
      </c>
      <c r="AL346" s="212">
        <f>$F346/Inputs!$I$18*'Project 1'!AL$23</f>
        <v>0</v>
      </c>
      <c r="AM346" s="212">
        <f>$F346/Inputs!$I$18*'Project 1'!AM$23</f>
        <v>0</v>
      </c>
      <c r="AN346" s="212">
        <f>$F346/Inputs!$I$18*'Project 1'!AN$23</f>
        <v>0</v>
      </c>
      <c r="AO346" s="212">
        <f>$F346/Inputs!$I$18*'Project 1'!AO$23</f>
        <v>0</v>
      </c>
      <c r="AP346" s="212">
        <f>$F346/Inputs!$I$18*'Project 1'!AP$23</f>
        <v>0</v>
      </c>
      <c r="AQ346" s="212">
        <f>$F346/Inputs!$I$18*'Project 1'!AQ$23</f>
        <v>0</v>
      </c>
      <c r="AR346" s="212">
        <f>$F346/Inputs!$I$18*'Project 1'!AR$23</f>
        <v>0</v>
      </c>
      <c r="AS346" s="212">
        <f>$F346/Inputs!$I$18*'Project 1'!AS$23</f>
        <v>0</v>
      </c>
      <c r="AT346" s="212">
        <f>$F346/Inputs!$I$18*'Project 1'!AT$23</f>
        <v>0</v>
      </c>
      <c r="AU346" s="212">
        <f>$F346/Inputs!$I$18*'Project 1'!AU$23</f>
        <v>0</v>
      </c>
      <c r="AV346" s="212">
        <f>$F346/Inputs!$I$18*'Project 1'!AV$23</f>
        <v>0</v>
      </c>
      <c r="AW346" s="212">
        <f>$F346/Inputs!$I$18*'Project 1'!AW$23</f>
        <v>0</v>
      </c>
      <c r="AX346" s="212">
        <f>$F346/Inputs!$I$18*'Project 1'!AX$23</f>
        <v>0</v>
      </c>
      <c r="AY346" s="212">
        <f>$F346/Inputs!$I$18*'Project 1'!AY$23</f>
        <v>0</v>
      </c>
      <c r="AZ346" s="212">
        <f>$F346/Inputs!$I$18*'Project 1'!AZ$23</f>
        <v>0</v>
      </c>
      <c r="BA346" s="212">
        <f>$F346/Inputs!$I$18*'Project 1'!BA$23</f>
        <v>0</v>
      </c>
      <c r="BB346" s="212">
        <f>$F346/Inputs!$I$18*'Project 1'!BB$23</f>
        <v>0</v>
      </c>
      <c r="BC346" s="212">
        <f>$F346/Inputs!$I$18*'Project 1'!BC$23</f>
        <v>0</v>
      </c>
      <c r="BD346" s="212">
        <f>$F346/Inputs!$I$18*'Project 1'!BD$23</f>
        <v>0</v>
      </c>
      <c r="BE346" s="212">
        <f>$F346/Inputs!$I$18*'Project 1'!BE$23</f>
        <v>0</v>
      </c>
      <c r="BF346" s="212">
        <f>$F346/Inputs!$I$18*'Project 1'!BF$23</f>
        <v>0</v>
      </c>
      <c r="BG346" s="212">
        <f>$F346/Inputs!$I$18*'Project 1'!BG$23</f>
        <v>0</v>
      </c>
      <c r="BH346" s="212">
        <f>$F346/Inputs!$I$18*'Project 1'!BH$23</f>
        <v>0</v>
      </c>
      <c r="BI346" s="212">
        <f>$F346/Inputs!$I$18*'Project 1'!BI$23</f>
        <v>0</v>
      </c>
      <c r="BJ346" s="212">
        <f>$F346/Inputs!$I$18*'Project 1'!BJ$23</f>
        <v>0</v>
      </c>
      <c r="BK346" s="212">
        <f>$F346/Inputs!$I$18*'Project 1'!BK$23</f>
        <v>0</v>
      </c>
      <c r="BL346" s="212">
        <f>$F346/Inputs!$I$18*'Project 1'!BL$23</f>
        <v>0</v>
      </c>
      <c r="BM346" s="212">
        <f>$F346/Inputs!$I$18*'Project 1'!BM$23</f>
        <v>0</v>
      </c>
      <c r="BN346" s="212">
        <f>$F346/Inputs!$I$18*'Project 1'!BN$23</f>
        <v>0</v>
      </c>
      <c r="BO346" s="212">
        <f>$F346/Inputs!$I$18*'Project 1'!BO$23</f>
        <v>0</v>
      </c>
      <c r="BP346" s="212">
        <f>$F346/Inputs!$I$18*'Project 1'!BP$23</f>
        <v>0</v>
      </c>
      <c r="BQ346" s="212">
        <f>$F346/Inputs!$I$18*'Project 1'!BQ$23</f>
        <v>0</v>
      </c>
      <c r="BR346" s="212">
        <f>$F346/Inputs!$I$18*'Project 1'!BR$23</f>
        <v>0</v>
      </c>
      <c r="BS346" s="212">
        <f>$F346/Inputs!$I$18*'Project 1'!BS$23</f>
        <v>0</v>
      </c>
      <c r="BT346" s="212">
        <f>$F346/Inputs!$I$18*'Project 1'!BT$23</f>
        <v>0</v>
      </c>
      <c r="BU346" s="212">
        <f>$F346/Inputs!$I$18*'Project 1'!BU$23</f>
        <v>0</v>
      </c>
      <c r="BV346" s="212">
        <f>$F346/Inputs!$I$18*'Project 1'!BV$23</f>
        <v>0</v>
      </c>
      <c r="BW346" s="212">
        <f>$F346/Inputs!$I$18*'Project 1'!BW$23</f>
        <v>0</v>
      </c>
      <c r="BX346" s="212">
        <f>$F346/Inputs!$I$18*'Project 1'!BX$23</f>
        <v>0</v>
      </c>
      <c r="BY346" s="212">
        <f>$F346/Inputs!$I$18*'Project 1'!BY$23</f>
        <v>0</v>
      </c>
      <c r="BZ346" s="212">
        <f>$F346/Inputs!$I$18*'Project 1'!BZ$23</f>
        <v>0</v>
      </c>
      <c r="CA346" s="212">
        <f>$F346/Inputs!$I$18*'Project 1'!CA$23</f>
        <v>0</v>
      </c>
      <c r="CB346" s="212">
        <f>$F346/Inputs!$I$18*'Project 1'!CB$23</f>
        <v>0</v>
      </c>
      <c r="CC346" s="212">
        <f>$F346/Inputs!$I$18*'Project 1'!CC$23</f>
        <v>0</v>
      </c>
      <c r="CD346" s="212">
        <f>$F346/Inputs!$I$18*'Project 1'!CD$23</f>
        <v>0</v>
      </c>
      <c r="CE346" s="212">
        <f>$F346/Inputs!$I$18*'Project 1'!CE$23</f>
        <v>0</v>
      </c>
      <c r="CF346" s="212">
        <f>$F346/Inputs!$I$18*'Project 1'!CF$23</f>
        <v>0</v>
      </c>
      <c r="CG346" s="212">
        <f>$F346/Inputs!$I$18*'Project 1'!CG$23</f>
        <v>0</v>
      </c>
      <c r="CH346" s="212">
        <f>$F346/Inputs!$I$18*'Project 1'!CH$23</f>
        <v>0</v>
      </c>
      <c r="CI346" s="212">
        <f>$F346/Inputs!$I$18*'Project 1'!CI$23</f>
        <v>0</v>
      </c>
      <c r="CJ346" s="212">
        <f>$F346/Inputs!$I$18*'Project 1'!CJ$23</f>
        <v>0</v>
      </c>
      <c r="CK346" s="212">
        <f>$F346/Inputs!$I$18*'Project 1'!CK$23</f>
        <v>0</v>
      </c>
      <c r="CL346" s="212">
        <f>$F346/Inputs!$I$18*'Project 1'!CL$23</f>
        <v>0</v>
      </c>
      <c r="CM346" s="212">
        <f>$F346/Inputs!$I$18*'Project 1'!CM$23</f>
        <v>0</v>
      </c>
      <c r="CN346" s="212">
        <f>$F346/Inputs!$I$18*'Project 1'!CN$23</f>
        <v>0</v>
      </c>
      <c r="CO346" s="212">
        <f>$F346/Inputs!$I$18*'Project 1'!CO$23</f>
        <v>0</v>
      </c>
      <c r="CP346" s="212">
        <f>$F346/Inputs!$I$18*'Project 1'!CP$23</f>
        <v>0</v>
      </c>
      <c r="CQ346" s="212">
        <f>$F346/Inputs!$I$18*'Project 1'!CQ$23</f>
        <v>0</v>
      </c>
      <c r="CR346" s="212">
        <f>$F346/Inputs!$I$18*'Project 1'!CR$23</f>
        <v>0</v>
      </c>
      <c r="CS346" s="212">
        <f>$F346/Inputs!$I$18*'Project 1'!CS$23</f>
        <v>0</v>
      </c>
      <c r="CT346" s="212">
        <f>$F346/Inputs!$I$18*'Project 1'!CT$23</f>
        <v>0</v>
      </c>
      <c r="CU346" s="212">
        <f>$F346/Inputs!$I$18*'Project 1'!CU$23</f>
        <v>0</v>
      </c>
      <c r="CV346" s="212">
        <f>$F346/Inputs!$I$18*'Project 1'!CV$23</f>
        <v>0</v>
      </c>
      <c r="CW346" s="212">
        <f>$F346/Inputs!$I$18*'Project 1'!CW$23</f>
        <v>0</v>
      </c>
      <c r="CX346" s="212">
        <f>$F346/Inputs!$I$18*'Project 1'!CX$23</f>
        <v>0</v>
      </c>
      <c r="CY346" s="212">
        <f>$F346/Inputs!$I$18*'Project 1'!CY$23</f>
        <v>0</v>
      </c>
      <c r="CZ346" s="212">
        <f>$F346/Inputs!$I$18*'Project 1'!CZ$23</f>
        <v>0</v>
      </c>
      <c r="DA346" s="212">
        <f>$F346/Inputs!$I$18*'Project 1'!DA$23</f>
        <v>0</v>
      </c>
      <c r="DB346" s="212">
        <f>$F346/Inputs!$I$18*'Project 1'!DB$23</f>
        <v>0</v>
      </c>
      <c r="DC346" s="212">
        <f>$F346/Inputs!$I$18*'Project 1'!DC$23</f>
        <v>0</v>
      </c>
      <c r="DD346" s="212">
        <f>$F346/Inputs!$I$18*'Project 1'!DD$23</f>
        <v>0</v>
      </c>
      <c r="DE346" s="212">
        <f>$F346/Inputs!$I$18*'Project 1'!DE$23</f>
        <v>0</v>
      </c>
      <c r="DF346" s="212">
        <f>$F346/Inputs!$I$18*'Project 1'!DF$23</f>
        <v>0</v>
      </c>
      <c r="DG346" s="212">
        <f>$F346/Inputs!$I$18*'Project 1'!DG$23</f>
        <v>0</v>
      </c>
      <c r="DH346" s="212">
        <f>$F346/Inputs!$I$18*'Project 1'!DH$23</f>
        <v>0</v>
      </c>
      <c r="DI346" s="212">
        <f>$F346/Inputs!$I$18*'Project 1'!DI$23</f>
        <v>0</v>
      </c>
      <c r="DJ346" s="212">
        <f>$F346/Inputs!$I$18*'Project 1'!DJ$23</f>
        <v>0</v>
      </c>
      <c r="DK346" s="212">
        <f>$F346/Inputs!$I$18*'Project 1'!DK$23</f>
        <v>0</v>
      </c>
      <c r="DL346" s="212">
        <f>$F346/Inputs!$I$18*'Project 1'!DL$23</f>
        <v>0</v>
      </c>
      <c r="DM346" s="212">
        <f>$F346/Inputs!$I$18*'Project 1'!DM$23</f>
        <v>0</v>
      </c>
      <c r="DN346" s="212">
        <f>$F346/Inputs!$I$18*'Project 1'!DN$23</f>
        <v>0</v>
      </c>
      <c r="DO346" s="212">
        <f>$F346/Inputs!$I$18*'Project 1'!DO$23</f>
        <v>0</v>
      </c>
      <c r="DP346" s="212">
        <f>$F346/Inputs!$I$18*'Project 1'!DP$23</f>
        <v>0</v>
      </c>
      <c r="DQ346" s="212">
        <f>$F346/Inputs!$I$18*'Project 1'!DQ$23</f>
        <v>0</v>
      </c>
      <c r="DR346" s="212">
        <f>$F346/Inputs!$I$18*'Project 1'!DR$23</f>
        <v>0</v>
      </c>
      <c r="DS346" s="212">
        <f>$F346/Inputs!$I$18*'Project 1'!DS$23</f>
        <v>0</v>
      </c>
      <c r="DT346" s="212">
        <f>$F346/Inputs!$I$18*'Project 1'!DT$23</f>
        <v>0</v>
      </c>
      <c r="DU346" s="212">
        <f>$F346/Inputs!$I$18*'Project 1'!DU$23</f>
        <v>0</v>
      </c>
      <c r="DV346" s="212">
        <f>$F346/Inputs!$I$18*'Project 1'!DV$23</f>
        <v>0</v>
      </c>
      <c r="DW346" s="212">
        <f>$F346/Inputs!$I$18*'Project 1'!DW$23</f>
        <v>0</v>
      </c>
      <c r="DX346" s="212">
        <f>$F346/Inputs!$I$18*'Project 1'!DX$23</f>
        <v>0</v>
      </c>
      <c r="DY346" s="212">
        <f>$F346/Inputs!$I$18*'Project 1'!DY$23</f>
        <v>0</v>
      </c>
      <c r="DZ346" s="212">
        <f>$F346/Inputs!$I$18*'Project 1'!DZ$23</f>
        <v>0</v>
      </c>
    </row>
    <row r="347" spans="1:130">
      <c r="A347" s="151"/>
      <c r="C347" s="34" t="s">
        <v>215</v>
      </c>
      <c r="F347" s="306">
        <f>Inputs!I318</f>
        <v>2538553.7713472489</v>
      </c>
      <c r="G347" s="35" t="s">
        <v>131</v>
      </c>
      <c r="H347" s="36"/>
      <c r="I347" s="307"/>
      <c r="J347" s="212">
        <f>$F347/Inputs!$I$18*'Project 1'!J$23</f>
        <v>0</v>
      </c>
      <c r="K347" s="212">
        <f>$F347/Inputs!$I$18*'Project 1'!K$23</f>
        <v>846184.59044908301</v>
      </c>
      <c r="L347" s="212">
        <f>$F347/Inputs!$I$18*'Project 1'!L$23</f>
        <v>846184.59044908301</v>
      </c>
      <c r="M347" s="212">
        <f>$F347/Inputs!$I$18*'Project 1'!M$23</f>
        <v>846184.59044908301</v>
      </c>
      <c r="N347" s="212">
        <f>$F347/Inputs!$I$18*'Project 1'!N$23</f>
        <v>0</v>
      </c>
      <c r="O347" s="212">
        <f>$F347/Inputs!$I$18*'Project 1'!O$23</f>
        <v>0</v>
      </c>
      <c r="P347" s="212">
        <f>$F347/Inputs!$I$18*'Project 1'!P$23</f>
        <v>0</v>
      </c>
      <c r="Q347" s="212">
        <f>$F347/Inputs!$I$18*'Project 1'!Q$23</f>
        <v>0</v>
      </c>
      <c r="R347" s="212">
        <f>$F347/Inputs!$I$18*'Project 1'!R$23</f>
        <v>0</v>
      </c>
      <c r="S347" s="212">
        <f>$F347/Inputs!$I$18*'Project 1'!S$23</f>
        <v>0</v>
      </c>
      <c r="T347" s="212">
        <f>$F347/Inputs!$I$18*'Project 1'!T$23</f>
        <v>0</v>
      </c>
      <c r="U347" s="212">
        <f>$F347/Inputs!$I$18*'Project 1'!U$23</f>
        <v>0</v>
      </c>
      <c r="V347" s="212">
        <f>$F347/Inputs!$I$18*'Project 1'!V$23</f>
        <v>0</v>
      </c>
      <c r="W347" s="212">
        <f>$F347/Inputs!$I$18*'Project 1'!W$23</f>
        <v>0</v>
      </c>
      <c r="X347" s="212">
        <f>$F347/Inputs!$I$18*'Project 1'!X$23</f>
        <v>0</v>
      </c>
      <c r="Y347" s="212">
        <f>$F347/Inputs!$I$18*'Project 1'!Y$23</f>
        <v>0</v>
      </c>
      <c r="Z347" s="212">
        <f>$F347/Inputs!$I$18*'Project 1'!Z$23</f>
        <v>0</v>
      </c>
      <c r="AA347" s="212">
        <f>$F347/Inputs!$I$18*'Project 1'!AA$23</f>
        <v>0</v>
      </c>
      <c r="AB347" s="212">
        <f>$F347/Inputs!$I$18*'Project 1'!AB$23</f>
        <v>0</v>
      </c>
      <c r="AC347" s="212">
        <f>$F347/Inputs!$I$18*'Project 1'!AC$23</f>
        <v>0</v>
      </c>
      <c r="AD347" s="212">
        <f>$F347/Inputs!$I$18*'Project 1'!AD$23</f>
        <v>0</v>
      </c>
      <c r="AE347" s="212">
        <f>$F347/Inputs!$I$18*'Project 1'!AE$23</f>
        <v>0</v>
      </c>
      <c r="AF347" s="212">
        <f>$F347/Inputs!$I$18*'Project 1'!AF$23</f>
        <v>0</v>
      </c>
      <c r="AG347" s="212">
        <f>$F347/Inputs!$I$18*'Project 1'!AG$23</f>
        <v>0</v>
      </c>
      <c r="AH347" s="212">
        <f>$F347/Inputs!$I$18*'Project 1'!AH$23</f>
        <v>0</v>
      </c>
      <c r="AI347" s="212">
        <f>$F347/Inputs!$I$18*'Project 1'!AI$23</f>
        <v>0</v>
      </c>
      <c r="AJ347" s="212">
        <f>$F347/Inputs!$I$18*'Project 1'!AJ$23</f>
        <v>0</v>
      </c>
      <c r="AK347" s="212">
        <f>$F347/Inputs!$I$18*'Project 1'!AK$23</f>
        <v>0</v>
      </c>
      <c r="AL347" s="212">
        <f>$F347/Inputs!$I$18*'Project 1'!AL$23</f>
        <v>0</v>
      </c>
      <c r="AM347" s="212">
        <f>$F347/Inputs!$I$18*'Project 1'!AM$23</f>
        <v>0</v>
      </c>
      <c r="AN347" s="212">
        <f>$F347/Inputs!$I$18*'Project 1'!AN$23</f>
        <v>0</v>
      </c>
      <c r="AO347" s="212">
        <f>$F347/Inputs!$I$18*'Project 1'!AO$23</f>
        <v>0</v>
      </c>
      <c r="AP347" s="212">
        <f>$F347/Inputs!$I$18*'Project 1'!AP$23</f>
        <v>0</v>
      </c>
      <c r="AQ347" s="212">
        <f>$F347/Inputs!$I$18*'Project 1'!AQ$23</f>
        <v>0</v>
      </c>
      <c r="AR347" s="212">
        <f>$F347/Inputs!$I$18*'Project 1'!AR$23</f>
        <v>0</v>
      </c>
      <c r="AS347" s="212">
        <f>$F347/Inputs!$I$18*'Project 1'!AS$23</f>
        <v>0</v>
      </c>
      <c r="AT347" s="212">
        <f>$F347/Inputs!$I$18*'Project 1'!AT$23</f>
        <v>0</v>
      </c>
      <c r="AU347" s="212">
        <f>$F347/Inputs!$I$18*'Project 1'!AU$23</f>
        <v>0</v>
      </c>
      <c r="AV347" s="212">
        <f>$F347/Inputs!$I$18*'Project 1'!AV$23</f>
        <v>0</v>
      </c>
      <c r="AW347" s="212">
        <f>$F347/Inputs!$I$18*'Project 1'!AW$23</f>
        <v>0</v>
      </c>
      <c r="AX347" s="212">
        <f>$F347/Inputs!$I$18*'Project 1'!AX$23</f>
        <v>0</v>
      </c>
      <c r="AY347" s="212">
        <f>$F347/Inputs!$I$18*'Project 1'!AY$23</f>
        <v>0</v>
      </c>
      <c r="AZ347" s="212">
        <f>$F347/Inputs!$I$18*'Project 1'!AZ$23</f>
        <v>0</v>
      </c>
      <c r="BA347" s="212">
        <f>$F347/Inputs!$I$18*'Project 1'!BA$23</f>
        <v>0</v>
      </c>
      <c r="BB347" s="212">
        <f>$F347/Inputs!$I$18*'Project 1'!BB$23</f>
        <v>0</v>
      </c>
      <c r="BC347" s="212">
        <f>$F347/Inputs!$I$18*'Project 1'!BC$23</f>
        <v>0</v>
      </c>
      <c r="BD347" s="212">
        <f>$F347/Inputs!$I$18*'Project 1'!BD$23</f>
        <v>0</v>
      </c>
      <c r="BE347" s="212">
        <f>$F347/Inputs!$I$18*'Project 1'!BE$23</f>
        <v>0</v>
      </c>
      <c r="BF347" s="212">
        <f>$F347/Inputs!$I$18*'Project 1'!BF$23</f>
        <v>0</v>
      </c>
      <c r="BG347" s="212">
        <f>$F347/Inputs!$I$18*'Project 1'!BG$23</f>
        <v>0</v>
      </c>
      <c r="BH347" s="212">
        <f>$F347/Inputs!$I$18*'Project 1'!BH$23</f>
        <v>0</v>
      </c>
      <c r="BI347" s="212">
        <f>$F347/Inputs!$I$18*'Project 1'!BI$23</f>
        <v>0</v>
      </c>
      <c r="BJ347" s="212">
        <f>$F347/Inputs!$I$18*'Project 1'!BJ$23</f>
        <v>0</v>
      </c>
      <c r="BK347" s="212">
        <f>$F347/Inputs!$I$18*'Project 1'!BK$23</f>
        <v>0</v>
      </c>
      <c r="BL347" s="212">
        <f>$F347/Inputs!$I$18*'Project 1'!BL$23</f>
        <v>0</v>
      </c>
      <c r="BM347" s="212">
        <f>$F347/Inputs!$I$18*'Project 1'!BM$23</f>
        <v>0</v>
      </c>
      <c r="BN347" s="212">
        <f>$F347/Inputs!$I$18*'Project 1'!BN$23</f>
        <v>0</v>
      </c>
      <c r="BO347" s="212">
        <f>$F347/Inputs!$I$18*'Project 1'!BO$23</f>
        <v>0</v>
      </c>
      <c r="BP347" s="212">
        <f>$F347/Inputs!$I$18*'Project 1'!BP$23</f>
        <v>0</v>
      </c>
      <c r="BQ347" s="212">
        <f>$F347/Inputs!$I$18*'Project 1'!BQ$23</f>
        <v>0</v>
      </c>
      <c r="BR347" s="212">
        <f>$F347/Inputs!$I$18*'Project 1'!BR$23</f>
        <v>0</v>
      </c>
      <c r="BS347" s="212">
        <f>$F347/Inputs!$I$18*'Project 1'!BS$23</f>
        <v>0</v>
      </c>
      <c r="BT347" s="212">
        <f>$F347/Inputs!$I$18*'Project 1'!BT$23</f>
        <v>0</v>
      </c>
      <c r="BU347" s="212">
        <f>$F347/Inputs!$I$18*'Project 1'!BU$23</f>
        <v>0</v>
      </c>
      <c r="BV347" s="212">
        <f>$F347/Inputs!$I$18*'Project 1'!BV$23</f>
        <v>0</v>
      </c>
      <c r="BW347" s="212">
        <f>$F347/Inputs!$I$18*'Project 1'!BW$23</f>
        <v>0</v>
      </c>
      <c r="BX347" s="212">
        <f>$F347/Inputs!$I$18*'Project 1'!BX$23</f>
        <v>0</v>
      </c>
      <c r="BY347" s="212">
        <f>$F347/Inputs!$I$18*'Project 1'!BY$23</f>
        <v>0</v>
      </c>
      <c r="BZ347" s="212">
        <f>$F347/Inputs!$I$18*'Project 1'!BZ$23</f>
        <v>0</v>
      </c>
      <c r="CA347" s="212">
        <f>$F347/Inputs!$I$18*'Project 1'!CA$23</f>
        <v>0</v>
      </c>
      <c r="CB347" s="212">
        <f>$F347/Inputs!$I$18*'Project 1'!CB$23</f>
        <v>0</v>
      </c>
      <c r="CC347" s="212">
        <f>$F347/Inputs!$I$18*'Project 1'!CC$23</f>
        <v>0</v>
      </c>
      <c r="CD347" s="212">
        <f>$F347/Inputs!$I$18*'Project 1'!CD$23</f>
        <v>0</v>
      </c>
      <c r="CE347" s="212">
        <f>$F347/Inputs!$I$18*'Project 1'!CE$23</f>
        <v>0</v>
      </c>
      <c r="CF347" s="212">
        <f>$F347/Inputs!$I$18*'Project 1'!CF$23</f>
        <v>0</v>
      </c>
      <c r="CG347" s="212">
        <f>$F347/Inputs!$I$18*'Project 1'!CG$23</f>
        <v>0</v>
      </c>
      <c r="CH347" s="212">
        <f>$F347/Inputs!$I$18*'Project 1'!CH$23</f>
        <v>0</v>
      </c>
      <c r="CI347" s="212">
        <f>$F347/Inputs!$I$18*'Project 1'!CI$23</f>
        <v>0</v>
      </c>
      <c r="CJ347" s="212">
        <f>$F347/Inputs!$I$18*'Project 1'!CJ$23</f>
        <v>0</v>
      </c>
      <c r="CK347" s="212">
        <f>$F347/Inputs!$I$18*'Project 1'!CK$23</f>
        <v>0</v>
      </c>
      <c r="CL347" s="212">
        <f>$F347/Inputs!$I$18*'Project 1'!CL$23</f>
        <v>0</v>
      </c>
      <c r="CM347" s="212">
        <f>$F347/Inputs!$I$18*'Project 1'!CM$23</f>
        <v>0</v>
      </c>
      <c r="CN347" s="212">
        <f>$F347/Inputs!$I$18*'Project 1'!CN$23</f>
        <v>0</v>
      </c>
      <c r="CO347" s="212">
        <f>$F347/Inputs!$I$18*'Project 1'!CO$23</f>
        <v>0</v>
      </c>
      <c r="CP347" s="212">
        <f>$F347/Inputs!$I$18*'Project 1'!CP$23</f>
        <v>0</v>
      </c>
      <c r="CQ347" s="212">
        <f>$F347/Inputs!$I$18*'Project 1'!CQ$23</f>
        <v>0</v>
      </c>
      <c r="CR347" s="212">
        <f>$F347/Inputs!$I$18*'Project 1'!CR$23</f>
        <v>0</v>
      </c>
      <c r="CS347" s="212">
        <f>$F347/Inputs!$I$18*'Project 1'!CS$23</f>
        <v>0</v>
      </c>
      <c r="CT347" s="212">
        <f>$F347/Inputs!$I$18*'Project 1'!CT$23</f>
        <v>0</v>
      </c>
      <c r="CU347" s="212">
        <f>$F347/Inputs!$I$18*'Project 1'!CU$23</f>
        <v>0</v>
      </c>
      <c r="CV347" s="212">
        <f>$F347/Inputs!$I$18*'Project 1'!CV$23</f>
        <v>0</v>
      </c>
      <c r="CW347" s="212">
        <f>$F347/Inputs!$I$18*'Project 1'!CW$23</f>
        <v>0</v>
      </c>
      <c r="CX347" s="212">
        <f>$F347/Inputs!$I$18*'Project 1'!CX$23</f>
        <v>0</v>
      </c>
      <c r="CY347" s="212">
        <f>$F347/Inputs!$I$18*'Project 1'!CY$23</f>
        <v>0</v>
      </c>
      <c r="CZ347" s="212">
        <f>$F347/Inputs!$I$18*'Project 1'!CZ$23</f>
        <v>0</v>
      </c>
      <c r="DA347" s="212">
        <f>$F347/Inputs!$I$18*'Project 1'!DA$23</f>
        <v>0</v>
      </c>
      <c r="DB347" s="212">
        <f>$F347/Inputs!$I$18*'Project 1'!DB$23</f>
        <v>0</v>
      </c>
      <c r="DC347" s="212">
        <f>$F347/Inputs!$I$18*'Project 1'!DC$23</f>
        <v>0</v>
      </c>
      <c r="DD347" s="212">
        <f>$F347/Inputs!$I$18*'Project 1'!DD$23</f>
        <v>0</v>
      </c>
      <c r="DE347" s="212">
        <f>$F347/Inputs!$I$18*'Project 1'!DE$23</f>
        <v>0</v>
      </c>
      <c r="DF347" s="212">
        <f>$F347/Inputs!$I$18*'Project 1'!DF$23</f>
        <v>0</v>
      </c>
      <c r="DG347" s="212">
        <f>$F347/Inputs!$I$18*'Project 1'!DG$23</f>
        <v>0</v>
      </c>
      <c r="DH347" s="212">
        <f>$F347/Inputs!$I$18*'Project 1'!DH$23</f>
        <v>0</v>
      </c>
      <c r="DI347" s="212">
        <f>$F347/Inputs!$I$18*'Project 1'!DI$23</f>
        <v>0</v>
      </c>
      <c r="DJ347" s="212">
        <f>$F347/Inputs!$I$18*'Project 1'!DJ$23</f>
        <v>0</v>
      </c>
      <c r="DK347" s="212">
        <f>$F347/Inputs!$I$18*'Project 1'!DK$23</f>
        <v>0</v>
      </c>
      <c r="DL347" s="212">
        <f>$F347/Inputs!$I$18*'Project 1'!DL$23</f>
        <v>0</v>
      </c>
      <c r="DM347" s="212">
        <f>$F347/Inputs!$I$18*'Project 1'!DM$23</f>
        <v>0</v>
      </c>
      <c r="DN347" s="212">
        <f>$F347/Inputs!$I$18*'Project 1'!DN$23</f>
        <v>0</v>
      </c>
      <c r="DO347" s="212">
        <f>$F347/Inputs!$I$18*'Project 1'!DO$23</f>
        <v>0</v>
      </c>
      <c r="DP347" s="212">
        <f>$F347/Inputs!$I$18*'Project 1'!DP$23</f>
        <v>0</v>
      </c>
      <c r="DQ347" s="212">
        <f>$F347/Inputs!$I$18*'Project 1'!DQ$23</f>
        <v>0</v>
      </c>
      <c r="DR347" s="212">
        <f>$F347/Inputs!$I$18*'Project 1'!DR$23</f>
        <v>0</v>
      </c>
      <c r="DS347" s="212">
        <f>$F347/Inputs!$I$18*'Project 1'!DS$23</f>
        <v>0</v>
      </c>
      <c r="DT347" s="212">
        <f>$F347/Inputs!$I$18*'Project 1'!DT$23</f>
        <v>0</v>
      </c>
      <c r="DU347" s="212">
        <f>$F347/Inputs!$I$18*'Project 1'!DU$23</f>
        <v>0</v>
      </c>
      <c r="DV347" s="212">
        <f>$F347/Inputs!$I$18*'Project 1'!DV$23</f>
        <v>0</v>
      </c>
      <c r="DW347" s="212">
        <f>$F347/Inputs!$I$18*'Project 1'!DW$23</f>
        <v>0</v>
      </c>
      <c r="DX347" s="212">
        <f>$F347/Inputs!$I$18*'Project 1'!DX$23</f>
        <v>0</v>
      </c>
      <c r="DY347" s="212">
        <f>$F347/Inputs!$I$18*'Project 1'!DY$23</f>
        <v>0</v>
      </c>
      <c r="DZ347" s="212">
        <f>$F347/Inputs!$I$18*'Project 1'!DZ$23</f>
        <v>0</v>
      </c>
    </row>
    <row r="348" spans="1:130">
      <c r="A348" s="151"/>
      <c r="C348" s="34" t="s">
        <v>229</v>
      </c>
      <c r="F348" s="85">
        <f>Inputs!I320</f>
        <v>5330962.9198292224</v>
      </c>
      <c r="G348" s="35" t="s">
        <v>131</v>
      </c>
      <c r="H348" s="36"/>
      <c r="I348" s="307"/>
      <c r="J348" s="212">
        <f>$F348/Inputs!$I$18*'Project 1'!J$23</f>
        <v>0</v>
      </c>
      <c r="K348" s="212">
        <f>$F348/Inputs!$I$18*'Project 1'!K$23</f>
        <v>1776987.6399430742</v>
      </c>
      <c r="L348" s="212">
        <f>$F348/Inputs!$I$18*'Project 1'!L$23</f>
        <v>1776987.6399430742</v>
      </c>
      <c r="M348" s="212">
        <f>$F348/Inputs!$I$18*'Project 1'!M$23</f>
        <v>1776987.6399430742</v>
      </c>
      <c r="N348" s="212">
        <f>$F348/Inputs!$I$18*'Project 1'!N$23</f>
        <v>0</v>
      </c>
      <c r="O348" s="212">
        <f>$F348/Inputs!$I$18*'Project 1'!O$23</f>
        <v>0</v>
      </c>
      <c r="P348" s="212">
        <f>$F348/Inputs!$I$18*'Project 1'!P$23</f>
        <v>0</v>
      </c>
      <c r="Q348" s="212">
        <f>$F348/Inputs!$I$18*'Project 1'!Q$23</f>
        <v>0</v>
      </c>
      <c r="R348" s="212">
        <f>$F348/Inputs!$I$18*'Project 1'!R$23</f>
        <v>0</v>
      </c>
      <c r="S348" s="212">
        <f>$F348/Inputs!$I$18*'Project 1'!S$23</f>
        <v>0</v>
      </c>
      <c r="T348" s="212">
        <f>$F348/Inputs!$I$18*'Project 1'!T$23</f>
        <v>0</v>
      </c>
      <c r="U348" s="212">
        <f>$F348/Inputs!$I$18*'Project 1'!U$23</f>
        <v>0</v>
      </c>
      <c r="V348" s="212">
        <f>$F348/Inputs!$I$18*'Project 1'!V$23</f>
        <v>0</v>
      </c>
      <c r="W348" s="212">
        <f>$F348/Inputs!$I$18*'Project 1'!W$23</f>
        <v>0</v>
      </c>
      <c r="X348" s="212">
        <f>$F348/Inputs!$I$18*'Project 1'!X$23</f>
        <v>0</v>
      </c>
      <c r="Y348" s="212">
        <f>$F348/Inputs!$I$18*'Project 1'!Y$23</f>
        <v>0</v>
      </c>
      <c r="Z348" s="212">
        <f>$F348/Inputs!$I$18*'Project 1'!Z$23</f>
        <v>0</v>
      </c>
      <c r="AA348" s="212">
        <f>$F348/Inputs!$I$18*'Project 1'!AA$23</f>
        <v>0</v>
      </c>
      <c r="AB348" s="212">
        <f>$F348/Inputs!$I$18*'Project 1'!AB$23</f>
        <v>0</v>
      </c>
      <c r="AC348" s="212">
        <f>$F348/Inputs!$I$18*'Project 1'!AC$23</f>
        <v>0</v>
      </c>
      <c r="AD348" s="212">
        <f>$F348/Inputs!$I$18*'Project 1'!AD$23</f>
        <v>0</v>
      </c>
      <c r="AE348" s="212">
        <f>$F348/Inputs!$I$18*'Project 1'!AE$23</f>
        <v>0</v>
      </c>
      <c r="AF348" s="212">
        <f>$F348/Inputs!$I$18*'Project 1'!AF$23</f>
        <v>0</v>
      </c>
      <c r="AG348" s="212">
        <f>$F348/Inputs!$I$18*'Project 1'!AG$23</f>
        <v>0</v>
      </c>
      <c r="AH348" s="212">
        <f>$F348/Inputs!$I$18*'Project 1'!AH$23</f>
        <v>0</v>
      </c>
      <c r="AI348" s="212">
        <f>$F348/Inputs!$I$18*'Project 1'!AI$23</f>
        <v>0</v>
      </c>
      <c r="AJ348" s="212">
        <f>$F348/Inputs!$I$18*'Project 1'!AJ$23</f>
        <v>0</v>
      </c>
      <c r="AK348" s="212">
        <f>$F348/Inputs!$I$18*'Project 1'!AK$23</f>
        <v>0</v>
      </c>
      <c r="AL348" s="212">
        <f>$F348/Inputs!$I$18*'Project 1'!AL$23</f>
        <v>0</v>
      </c>
      <c r="AM348" s="212">
        <f>$F348/Inputs!$I$18*'Project 1'!AM$23</f>
        <v>0</v>
      </c>
      <c r="AN348" s="212">
        <f>$F348/Inputs!$I$18*'Project 1'!AN$23</f>
        <v>0</v>
      </c>
      <c r="AO348" s="212">
        <f>$F348/Inputs!$I$18*'Project 1'!AO$23</f>
        <v>0</v>
      </c>
      <c r="AP348" s="212">
        <f>$F348/Inputs!$I$18*'Project 1'!AP$23</f>
        <v>0</v>
      </c>
      <c r="AQ348" s="212">
        <f>$F348/Inputs!$I$18*'Project 1'!AQ$23</f>
        <v>0</v>
      </c>
      <c r="AR348" s="212">
        <f>$F348/Inputs!$I$18*'Project 1'!AR$23</f>
        <v>0</v>
      </c>
      <c r="AS348" s="212">
        <f>$F348/Inputs!$I$18*'Project 1'!AS$23</f>
        <v>0</v>
      </c>
      <c r="AT348" s="212">
        <f>$F348/Inputs!$I$18*'Project 1'!AT$23</f>
        <v>0</v>
      </c>
      <c r="AU348" s="212">
        <f>$F348/Inputs!$I$18*'Project 1'!AU$23</f>
        <v>0</v>
      </c>
      <c r="AV348" s="212">
        <f>$F348/Inputs!$I$18*'Project 1'!AV$23</f>
        <v>0</v>
      </c>
      <c r="AW348" s="212">
        <f>$F348/Inputs!$I$18*'Project 1'!AW$23</f>
        <v>0</v>
      </c>
      <c r="AX348" s="212">
        <f>$F348/Inputs!$I$18*'Project 1'!AX$23</f>
        <v>0</v>
      </c>
      <c r="AY348" s="212">
        <f>$F348/Inputs!$I$18*'Project 1'!AY$23</f>
        <v>0</v>
      </c>
      <c r="AZ348" s="212">
        <f>$F348/Inputs!$I$18*'Project 1'!AZ$23</f>
        <v>0</v>
      </c>
      <c r="BA348" s="212">
        <f>$F348/Inputs!$I$18*'Project 1'!BA$23</f>
        <v>0</v>
      </c>
      <c r="BB348" s="212">
        <f>$F348/Inputs!$I$18*'Project 1'!BB$23</f>
        <v>0</v>
      </c>
      <c r="BC348" s="212">
        <f>$F348/Inputs!$I$18*'Project 1'!BC$23</f>
        <v>0</v>
      </c>
      <c r="BD348" s="212">
        <f>$F348/Inputs!$I$18*'Project 1'!BD$23</f>
        <v>0</v>
      </c>
      <c r="BE348" s="212">
        <f>$F348/Inputs!$I$18*'Project 1'!BE$23</f>
        <v>0</v>
      </c>
      <c r="BF348" s="212">
        <f>$F348/Inputs!$I$18*'Project 1'!BF$23</f>
        <v>0</v>
      </c>
      <c r="BG348" s="212">
        <f>$F348/Inputs!$I$18*'Project 1'!BG$23</f>
        <v>0</v>
      </c>
      <c r="BH348" s="212">
        <f>$F348/Inputs!$I$18*'Project 1'!BH$23</f>
        <v>0</v>
      </c>
      <c r="BI348" s="212">
        <f>$F348/Inputs!$I$18*'Project 1'!BI$23</f>
        <v>0</v>
      </c>
      <c r="BJ348" s="212">
        <f>$F348/Inputs!$I$18*'Project 1'!BJ$23</f>
        <v>0</v>
      </c>
      <c r="BK348" s="212">
        <f>$F348/Inputs!$I$18*'Project 1'!BK$23</f>
        <v>0</v>
      </c>
      <c r="BL348" s="212">
        <f>$F348/Inputs!$I$18*'Project 1'!BL$23</f>
        <v>0</v>
      </c>
      <c r="BM348" s="212">
        <f>$F348/Inputs!$I$18*'Project 1'!BM$23</f>
        <v>0</v>
      </c>
      <c r="BN348" s="212">
        <f>$F348/Inputs!$I$18*'Project 1'!BN$23</f>
        <v>0</v>
      </c>
      <c r="BO348" s="212">
        <f>$F348/Inputs!$I$18*'Project 1'!BO$23</f>
        <v>0</v>
      </c>
      <c r="BP348" s="212">
        <f>$F348/Inputs!$I$18*'Project 1'!BP$23</f>
        <v>0</v>
      </c>
      <c r="BQ348" s="212">
        <f>$F348/Inputs!$I$18*'Project 1'!BQ$23</f>
        <v>0</v>
      </c>
      <c r="BR348" s="212">
        <f>$F348/Inputs!$I$18*'Project 1'!BR$23</f>
        <v>0</v>
      </c>
      <c r="BS348" s="212">
        <f>$F348/Inputs!$I$18*'Project 1'!BS$23</f>
        <v>0</v>
      </c>
      <c r="BT348" s="212">
        <f>$F348/Inputs!$I$18*'Project 1'!BT$23</f>
        <v>0</v>
      </c>
      <c r="BU348" s="212">
        <f>$F348/Inputs!$I$18*'Project 1'!BU$23</f>
        <v>0</v>
      </c>
      <c r="BV348" s="212">
        <f>$F348/Inputs!$I$18*'Project 1'!BV$23</f>
        <v>0</v>
      </c>
      <c r="BW348" s="212">
        <f>$F348/Inputs!$I$18*'Project 1'!BW$23</f>
        <v>0</v>
      </c>
      <c r="BX348" s="212">
        <f>$F348/Inputs!$I$18*'Project 1'!BX$23</f>
        <v>0</v>
      </c>
      <c r="BY348" s="212">
        <f>$F348/Inputs!$I$18*'Project 1'!BY$23</f>
        <v>0</v>
      </c>
      <c r="BZ348" s="212">
        <f>$F348/Inputs!$I$18*'Project 1'!BZ$23</f>
        <v>0</v>
      </c>
      <c r="CA348" s="212">
        <f>$F348/Inputs!$I$18*'Project 1'!CA$23</f>
        <v>0</v>
      </c>
      <c r="CB348" s="212">
        <f>$F348/Inputs!$I$18*'Project 1'!CB$23</f>
        <v>0</v>
      </c>
      <c r="CC348" s="212">
        <f>$F348/Inputs!$I$18*'Project 1'!CC$23</f>
        <v>0</v>
      </c>
      <c r="CD348" s="212">
        <f>$F348/Inputs!$I$18*'Project 1'!CD$23</f>
        <v>0</v>
      </c>
      <c r="CE348" s="212">
        <f>$F348/Inputs!$I$18*'Project 1'!CE$23</f>
        <v>0</v>
      </c>
      <c r="CF348" s="212">
        <f>$F348/Inputs!$I$18*'Project 1'!CF$23</f>
        <v>0</v>
      </c>
      <c r="CG348" s="212">
        <f>$F348/Inputs!$I$18*'Project 1'!CG$23</f>
        <v>0</v>
      </c>
      <c r="CH348" s="212">
        <f>$F348/Inputs!$I$18*'Project 1'!CH$23</f>
        <v>0</v>
      </c>
      <c r="CI348" s="212">
        <f>$F348/Inputs!$I$18*'Project 1'!CI$23</f>
        <v>0</v>
      </c>
      <c r="CJ348" s="212">
        <f>$F348/Inputs!$I$18*'Project 1'!CJ$23</f>
        <v>0</v>
      </c>
      <c r="CK348" s="212">
        <f>$F348/Inputs!$I$18*'Project 1'!CK$23</f>
        <v>0</v>
      </c>
      <c r="CL348" s="212">
        <f>$F348/Inputs!$I$18*'Project 1'!CL$23</f>
        <v>0</v>
      </c>
      <c r="CM348" s="212">
        <f>$F348/Inputs!$I$18*'Project 1'!CM$23</f>
        <v>0</v>
      </c>
      <c r="CN348" s="212">
        <f>$F348/Inputs!$I$18*'Project 1'!CN$23</f>
        <v>0</v>
      </c>
      <c r="CO348" s="212">
        <f>$F348/Inputs!$I$18*'Project 1'!CO$23</f>
        <v>0</v>
      </c>
      <c r="CP348" s="212">
        <f>$F348/Inputs!$I$18*'Project 1'!CP$23</f>
        <v>0</v>
      </c>
      <c r="CQ348" s="212">
        <f>$F348/Inputs!$I$18*'Project 1'!CQ$23</f>
        <v>0</v>
      </c>
      <c r="CR348" s="212">
        <f>$F348/Inputs!$I$18*'Project 1'!CR$23</f>
        <v>0</v>
      </c>
      <c r="CS348" s="212">
        <f>$F348/Inputs!$I$18*'Project 1'!CS$23</f>
        <v>0</v>
      </c>
      <c r="CT348" s="212">
        <f>$F348/Inputs!$I$18*'Project 1'!CT$23</f>
        <v>0</v>
      </c>
      <c r="CU348" s="212">
        <f>$F348/Inputs!$I$18*'Project 1'!CU$23</f>
        <v>0</v>
      </c>
      <c r="CV348" s="212">
        <f>$F348/Inputs!$I$18*'Project 1'!CV$23</f>
        <v>0</v>
      </c>
      <c r="CW348" s="212">
        <f>$F348/Inputs!$I$18*'Project 1'!CW$23</f>
        <v>0</v>
      </c>
      <c r="CX348" s="212">
        <f>$F348/Inputs!$I$18*'Project 1'!CX$23</f>
        <v>0</v>
      </c>
      <c r="CY348" s="212">
        <f>$F348/Inputs!$I$18*'Project 1'!CY$23</f>
        <v>0</v>
      </c>
      <c r="CZ348" s="212">
        <f>$F348/Inputs!$I$18*'Project 1'!CZ$23</f>
        <v>0</v>
      </c>
      <c r="DA348" s="212">
        <f>$F348/Inputs!$I$18*'Project 1'!DA$23</f>
        <v>0</v>
      </c>
      <c r="DB348" s="212">
        <f>$F348/Inputs!$I$18*'Project 1'!DB$23</f>
        <v>0</v>
      </c>
      <c r="DC348" s="212">
        <f>$F348/Inputs!$I$18*'Project 1'!DC$23</f>
        <v>0</v>
      </c>
      <c r="DD348" s="212">
        <f>$F348/Inputs!$I$18*'Project 1'!DD$23</f>
        <v>0</v>
      </c>
      <c r="DE348" s="212">
        <f>$F348/Inputs!$I$18*'Project 1'!DE$23</f>
        <v>0</v>
      </c>
      <c r="DF348" s="212">
        <f>$F348/Inputs!$I$18*'Project 1'!DF$23</f>
        <v>0</v>
      </c>
      <c r="DG348" s="212">
        <f>$F348/Inputs!$I$18*'Project 1'!DG$23</f>
        <v>0</v>
      </c>
      <c r="DH348" s="212">
        <f>$F348/Inputs!$I$18*'Project 1'!DH$23</f>
        <v>0</v>
      </c>
      <c r="DI348" s="212">
        <f>$F348/Inputs!$I$18*'Project 1'!DI$23</f>
        <v>0</v>
      </c>
      <c r="DJ348" s="212">
        <f>$F348/Inputs!$I$18*'Project 1'!DJ$23</f>
        <v>0</v>
      </c>
      <c r="DK348" s="212">
        <f>$F348/Inputs!$I$18*'Project 1'!DK$23</f>
        <v>0</v>
      </c>
      <c r="DL348" s="212">
        <f>$F348/Inputs!$I$18*'Project 1'!DL$23</f>
        <v>0</v>
      </c>
      <c r="DM348" s="212">
        <f>$F348/Inputs!$I$18*'Project 1'!DM$23</f>
        <v>0</v>
      </c>
      <c r="DN348" s="212">
        <f>$F348/Inputs!$I$18*'Project 1'!DN$23</f>
        <v>0</v>
      </c>
      <c r="DO348" s="212">
        <f>$F348/Inputs!$I$18*'Project 1'!DO$23</f>
        <v>0</v>
      </c>
      <c r="DP348" s="212">
        <f>$F348/Inputs!$I$18*'Project 1'!DP$23</f>
        <v>0</v>
      </c>
      <c r="DQ348" s="212">
        <f>$F348/Inputs!$I$18*'Project 1'!DQ$23</f>
        <v>0</v>
      </c>
      <c r="DR348" s="212">
        <f>$F348/Inputs!$I$18*'Project 1'!DR$23</f>
        <v>0</v>
      </c>
      <c r="DS348" s="212">
        <f>$F348/Inputs!$I$18*'Project 1'!DS$23</f>
        <v>0</v>
      </c>
      <c r="DT348" s="212">
        <f>$F348/Inputs!$I$18*'Project 1'!DT$23</f>
        <v>0</v>
      </c>
      <c r="DU348" s="212">
        <f>$F348/Inputs!$I$18*'Project 1'!DU$23</f>
        <v>0</v>
      </c>
      <c r="DV348" s="212">
        <f>$F348/Inputs!$I$18*'Project 1'!DV$23</f>
        <v>0</v>
      </c>
      <c r="DW348" s="212">
        <f>$F348/Inputs!$I$18*'Project 1'!DW$23</f>
        <v>0</v>
      </c>
      <c r="DX348" s="212">
        <f>$F348/Inputs!$I$18*'Project 1'!DX$23</f>
        <v>0</v>
      </c>
      <c r="DY348" s="212">
        <f>$F348/Inputs!$I$18*'Project 1'!DY$23</f>
        <v>0</v>
      </c>
      <c r="DZ348" s="212">
        <f>$F348/Inputs!$I$18*'Project 1'!DZ$23</f>
        <v>0</v>
      </c>
    </row>
    <row r="349" spans="1:130">
      <c r="A349" s="151"/>
      <c r="C349" s="34"/>
      <c r="F349" s="111"/>
      <c r="G349" s="35"/>
      <c r="H349" s="36"/>
      <c r="I349" s="307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2"/>
      <c r="AH349" s="212"/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2"/>
      <c r="BP349" s="212"/>
      <c r="BQ349" s="212"/>
      <c r="BR349" s="212"/>
      <c r="BS349" s="212"/>
      <c r="BT349" s="212"/>
      <c r="BU349" s="212"/>
      <c r="BV349" s="212"/>
      <c r="BW349" s="212"/>
      <c r="BX349" s="212"/>
      <c r="BY349" s="212"/>
      <c r="BZ349" s="212"/>
      <c r="CA349" s="212"/>
      <c r="CB349" s="212"/>
      <c r="CC349" s="212"/>
      <c r="CD349" s="212"/>
      <c r="CE349" s="212"/>
      <c r="CF349" s="212"/>
      <c r="CG349" s="212"/>
      <c r="CH349" s="212"/>
      <c r="CI349" s="212"/>
      <c r="CJ349" s="212"/>
      <c r="CK349" s="212"/>
      <c r="CL349" s="212"/>
      <c r="CM349" s="212"/>
      <c r="CN349" s="212"/>
      <c r="CO349" s="212"/>
      <c r="CP349" s="212"/>
      <c r="CQ349" s="212"/>
      <c r="CR349" s="212"/>
      <c r="CS349" s="212"/>
      <c r="CT349" s="212"/>
      <c r="CU349" s="212"/>
      <c r="CV349" s="212"/>
      <c r="CW349" s="212"/>
      <c r="CX349" s="212"/>
      <c r="CY349" s="212"/>
      <c r="CZ349" s="212"/>
      <c r="DA349" s="212"/>
      <c r="DB349" s="212"/>
      <c r="DC349" s="212"/>
      <c r="DD349" s="212"/>
      <c r="DE349" s="212"/>
      <c r="DF349" s="212"/>
      <c r="DG349" s="212"/>
      <c r="DH349" s="212"/>
      <c r="DI349" s="212"/>
      <c r="DJ349" s="212"/>
      <c r="DK349" s="212"/>
      <c r="DL349" s="212"/>
      <c r="DM349" s="212"/>
      <c r="DN349" s="212"/>
      <c r="DO349" s="212"/>
      <c r="DP349" s="212"/>
      <c r="DQ349" s="212"/>
      <c r="DR349" s="212"/>
      <c r="DS349" s="212"/>
      <c r="DT349" s="212"/>
      <c r="DU349" s="212"/>
      <c r="DV349" s="212"/>
      <c r="DW349" s="212"/>
      <c r="DX349" s="212"/>
      <c r="DY349" s="212"/>
      <c r="DZ349" s="212"/>
    </row>
    <row r="350" spans="1:130" ht="13">
      <c r="A350" s="151"/>
      <c r="C350" s="40" t="s">
        <v>305</v>
      </c>
      <c r="F350" s="111"/>
      <c r="G350" s="35"/>
      <c r="H350" s="39">
        <f>SUM(J350:DZ350)</f>
        <v>58640592.118121445</v>
      </c>
      <c r="I350" s="307"/>
      <c r="J350" s="308">
        <f t="shared" ref="J350:AO350" si="519">SUM(J336:J348)</f>
        <v>0</v>
      </c>
      <c r="K350" s="308">
        <f t="shared" si="519"/>
        <v>19546864.039373815</v>
      </c>
      <c r="L350" s="308">
        <f t="shared" si="519"/>
        <v>19546864.039373815</v>
      </c>
      <c r="M350" s="308">
        <f t="shared" si="519"/>
        <v>19546864.039373815</v>
      </c>
      <c r="N350" s="308">
        <f t="shared" si="519"/>
        <v>0</v>
      </c>
      <c r="O350" s="308">
        <f t="shared" si="519"/>
        <v>0</v>
      </c>
      <c r="P350" s="308">
        <f t="shared" si="519"/>
        <v>0</v>
      </c>
      <c r="Q350" s="308">
        <f t="shared" si="519"/>
        <v>0</v>
      </c>
      <c r="R350" s="308">
        <f t="shared" si="519"/>
        <v>0</v>
      </c>
      <c r="S350" s="308">
        <f t="shared" si="519"/>
        <v>0</v>
      </c>
      <c r="T350" s="308">
        <f t="shared" si="519"/>
        <v>0</v>
      </c>
      <c r="U350" s="308">
        <f t="shared" si="519"/>
        <v>0</v>
      </c>
      <c r="V350" s="308">
        <f t="shared" si="519"/>
        <v>0</v>
      </c>
      <c r="W350" s="308">
        <f t="shared" si="519"/>
        <v>0</v>
      </c>
      <c r="X350" s="308">
        <f t="shared" si="519"/>
        <v>0</v>
      </c>
      <c r="Y350" s="308">
        <f t="shared" si="519"/>
        <v>0</v>
      </c>
      <c r="Z350" s="308">
        <f t="shared" si="519"/>
        <v>0</v>
      </c>
      <c r="AA350" s="308">
        <f t="shared" si="519"/>
        <v>0</v>
      </c>
      <c r="AB350" s="308">
        <f t="shared" si="519"/>
        <v>0</v>
      </c>
      <c r="AC350" s="308">
        <f t="shared" si="519"/>
        <v>0</v>
      </c>
      <c r="AD350" s="308">
        <f t="shared" si="519"/>
        <v>0</v>
      </c>
      <c r="AE350" s="308">
        <f t="shared" si="519"/>
        <v>0</v>
      </c>
      <c r="AF350" s="308">
        <f t="shared" si="519"/>
        <v>0</v>
      </c>
      <c r="AG350" s="308">
        <f t="shared" si="519"/>
        <v>0</v>
      </c>
      <c r="AH350" s="308">
        <f t="shared" si="519"/>
        <v>0</v>
      </c>
      <c r="AI350" s="308">
        <f t="shared" si="519"/>
        <v>0</v>
      </c>
      <c r="AJ350" s="308">
        <f t="shared" si="519"/>
        <v>0</v>
      </c>
      <c r="AK350" s="308">
        <f t="shared" si="519"/>
        <v>0</v>
      </c>
      <c r="AL350" s="308">
        <f t="shared" si="519"/>
        <v>0</v>
      </c>
      <c r="AM350" s="308">
        <f t="shared" si="519"/>
        <v>0</v>
      </c>
      <c r="AN350" s="308">
        <f t="shared" si="519"/>
        <v>0</v>
      </c>
      <c r="AO350" s="308">
        <f t="shared" si="519"/>
        <v>0</v>
      </c>
      <c r="AP350" s="308">
        <f t="shared" ref="AP350:BU350" si="520">SUM(AP336:AP348)</f>
        <v>0</v>
      </c>
      <c r="AQ350" s="308">
        <f t="shared" si="520"/>
        <v>0</v>
      </c>
      <c r="AR350" s="308">
        <f t="shared" si="520"/>
        <v>0</v>
      </c>
      <c r="AS350" s="308">
        <f t="shared" si="520"/>
        <v>0</v>
      </c>
      <c r="AT350" s="308">
        <f t="shared" si="520"/>
        <v>0</v>
      </c>
      <c r="AU350" s="308">
        <f t="shared" si="520"/>
        <v>0</v>
      </c>
      <c r="AV350" s="308">
        <f t="shared" si="520"/>
        <v>0</v>
      </c>
      <c r="AW350" s="308">
        <f t="shared" si="520"/>
        <v>0</v>
      </c>
      <c r="AX350" s="308">
        <f t="shared" si="520"/>
        <v>0</v>
      </c>
      <c r="AY350" s="308">
        <f t="shared" si="520"/>
        <v>0</v>
      </c>
      <c r="AZ350" s="308">
        <f t="shared" si="520"/>
        <v>0</v>
      </c>
      <c r="BA350" s="308">
        <f t="shared" si="520"/>
        <v>0</v>
      </c>
      <c r="BB350" s="308">
        <f t="shared" si="520"/>
        <v>0</v>
      </c>
      <c r="BC350" s="308">
        <f t="shared" si="520"/>
        <v>0</v>
      </c>
      <c r="BD350" s="308">
        <f t="shared" si="520"/>
        <v>0</v>
      </c>
      <c r="BE350" s="308">
        <f t="shared" si="520"/>
        <v>0</v>
      </c>
      <c r="BF350" s="308">
        <f t="shared" si="520"/>
        <v>0</v>
      </c>
      <c r="BG350" s="308">
        <f t="shared" si="520"/>
        <v>0</v>
      </c>
      <c r="BH350" s="308">
        <f t="shared" si="520"/>
        <v>0</v>
      </c>
      <c r="BI350" s="308">
        <f t="shared" si="520"/>
        <v>0</v>
      </c>
      <c r="BJ350" s="308">
        <f t="shared" si="520"/>
        <v>0</v>
      </c>
      <c r="BK350" s="308">
        <f t="shared" si="520"/>
        <v>0</v>
      </c>
      <c r="BL350" s="308">
        <f t="shared" si="520"/>
        <v>0</v>
      </c>
      <c r="BM350" s="308">
        <f t="shared" si="520"/>
        <v>0</v>
      </c>
      <c r="BN350" s="308">
        <f t="shared" si="520"/>
        <v>0</v>
      </c>
      <c r="BO350" s="308">
        <f t="shared" si="520"/>
        <v>0</v>
      </c>
      <c r="BP350" s="308">
        <f t="shared" si="520"/>
        <v>0</v>
      </c>
      <c r="BQ350" s="308">
        <f t="shared" si="520"/>
        <v>0</v>
      </c>
      <c r="BR350" s="308">
        <f t="shared" si="520"/>
        <v>0</v>
      </c>
      <c r="BS350" s="308">
        <f t="shared" si="520"/>
        <v>0</v>
      </c>
      <c r="BT350" s="308">
        <f t="shared" si="520"/>
        <v>0</v>
      </c>
      <c r="BU350" s="308">
        <f t="shared" si="520"/>
        <v>0</v>
      </c>
      <c r="BV350" s="308">
        <f t="shared" ref="BV350:CC350" si="521">SUM(BV336:BV348)</f>
        <v>0</v>
      </c>
      <c r="BW350" s="308">
        <f t="shared" si="521"/>
        <v>0</v>
      </c>
      <c r="BX350" s="308">
        <f t="shared" si="521"/>
        <v>0</v>
      </c>
      <c r="BY350" s="308">
        <f t="shared" si="521"/>
        <v>0</v>
      </c>
      <c r="BZ350" s="308">
        <f t="shared" si="521"/>
        <v>0</v>
      </c>
      <c r="CA350" s="308">
        <f t="shared" si="521"/>
        <v>0</v>
      </c>
      <c r="CB350" s="308">
        <f t="shared" si="521"/>
        <v>0</v>
      </c>
      <c r="CC350" s="308">
        <f t="shared" si="521"/>
        <v>0</v>
      </c>
      <c r="CD350" s="308">
        <f t="shared" ref="CD350:DL350" si="522">SUM(CD336:CD348)</f>
        <v>0</v>
      </c>
      <c r="CE350" s="308">
        <f t="shared" si="522"/>
        <v>0</v>
      </c>
      <c r="CF350" s="308">
        <f t="shared" si="522"/>
        <v>0</v>
      </c>
      <c r="CG350" s="308">
        <f t="shared" si="522"/>
        <v>0</v>
      </c>
      <c r="CH350" s="308">
        <f t="shared" si="522"/>
        <v>0</v>
      </c>
      <c r="CI350" s="308">
        <f t="shared" si="522"/>
        <v>0</v>
      </c>
      <c r="CJ350" s="308">
        <f t="shared" si="522"/>
        <v>0</v>
      </c>
      <c r="CK350" s="308">
        <f t="shared" si="522"/>
        <v>0</v>
      </c>
      <c r="CL350" s="308">
        <f t="shared" si="522"/>
        <v>0</v>
      </c>
      <c r="CM350" s="308">
        <f t="shared" si="522"/>
        <v>0</v>
      </c>
      <c r="CN350" s="308">
        <f t="shared" si="522"/>
        <v>0</v>
      </c>
      <c r="CO350" s="308">
        <f t="shared" si="522"/>
        <v>0</v>
      </c>
      <c r="CP350" s="308">
        <f t="shared" si="522"/>
        <v>0</v>
      </c>
      <c r="CQ350" s="308">
        <f t="shared" si="522"/>
        <v>0</v>
      </c>
      <c r="CR350" s="308">
        <f t="shared" si="522"/>
        <v>0</v>
      </c>
      <c r="CS350" s="308">
        <f t="shared" si="522"/>
        <v>0</v>
      </c>
      <c r="CT350" s="308">
        <f t="shared" si="522"/>
        <v>0</v>
      </c>
      <c r="CU350" s="308">
        <f t="shared" si="522"/>
        <v>0</v>
      </c>
      <c r="CV350" s="308">
        <f t="shared" si="522"/>
        <v>0</v>
      </c>
      <c r="CW350" s="308">
        <f t="shared" si="522"/>
        <v>0</v>
      </c>
      <c r="CX350" s="308">
        <f t="shared" si="522"/>
        <v>0</v>
      </c>
      <c r="CY350" s="308">
        <f t="shared" si="522"/>
        <v>0</v>
      </c>
      <c r="CZ350" s="308">
        <f t="shared" si="522"/>
        <v>0</v>
      </c>
      <c r="DA350" s="308">
        <f t="shared" si="522"/>
        <v>0</v>
      </c>
      <c r="DB350" s="308">
        <f t="shared" si="522"/>
        <v>0</v>
      </c>
      <c r="DC350" s="308">
        <f t="shared" si="522"/>
        <v>0</v>
      </c>
      <c r="DD350" s="308">
        <f t="shared" si="522"/>
        <v>0</v>
      </c>
      <c r="DE350" s="308">
        <f t="shared" si="522"/>
        <v>0</v>
      </c>
      <c r="DF350" s="308">
        <f t="shared" si="522"/>
        <v>0</v>
      </c>
      <c r="DG350" s="308">
        <f t="shared" si="522"/>
        <v>0</v>
      </c>
      <c r="DH350" s="308">
        <f t="shared" si="522"/>
        <v>0</v>
      </c>
      <c r="DI350" s="308">
        <f t="shared" si="522"/>
        <v>0</v>
      </c>
      <c r="DJ350" s="308">
        <f t="shared" si="522"/>
        <v>0</v>
      </c>
      <c r="DK350" s="308">
        <f t="shared" si="522"/>
        <v>0</v>
      </c>
      <c r="DL350" s="308">
        <f t="shared" si="522"/>
        <v>0</v>
      </c>
      <c r="DM350" s="308">
        <f t="shared" ref="DM350:DZ350" si="523">SUM(DM336:DM348)</f>
        <v>0</v>
      </c>
      <c r="DN350" s="308">
        <f t="shared" si="523"/>
        <v>0</v>
      </c>
      <c r="DO350" s="308">
        <f t="shared" si="523"/>
        <v>0</v>
      </c>
      <c r="DP350" s="308">
        <f t="shared" si="523"/>
        <v>0</v>
      </c>
      <c r="DQ350" s="308">
        <f t="shared" si="523"/>
        <v>0</v>
      </c>
      <c r="DR350" s="308">
        <f t="shared" si="523"/>
        <v>0</v>
      </c>
      <c r="DS350" s="308">
        <f t="shared" si="523"/>
        <v>0</v>
      </c>
      <c r="DT350" s="308">
        <f t="shared" si="523"/>
        <v>0</v>
      </c>
      <c r="DU350" s="308">
        <f t="shared" si="523"/>
        <v>0</v>
      </c>
      <c r="DV350" s="308">
        <f t="shared" si="523"/>
        <v>0</v>
      </c>
      <c r="DW350" s="308">
        <f t="shared" si="523"/>
        <v>0</v>
      </c>
      <c r="DX350" s="308">
        <f t="shared" si="523"/>
        <v>0</v>
      </c>
      <c r="DY350" s="308">
        <f t="shared" si="523"/>
        <v>0</v>
      </c>
      <c r="DZ350" s="308">
        <f t="shared" si="523"/>
        <v>0</v>
      </c>
    </row>
    <row r="351" spans="1:130">
      <c r="A351" s="151"/>
      <c r="C351" s="34"/>
      <c r="F351" s="111"/>
      <c r="G351" s="35"/>
      <c r="H351" s="36"/>
      <c r="I351" s="307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12"/>
      <c r="AE351" s="212"/>
      <c r="AF351" s="212"/>
      <c r="AG351" s="212"/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  <c r="CM351" s="212"/>
      <c r="CN351" s="212"/>
      <c r="CO351" s="212"/>
      <c r="CP351" s="212"/>
      <c r="CQ351" s="212"/>
      <c r="CR351" s="212"/>
      <c r="CS351" s="212"/>
      <c r="CT351" s="212"/>
      <c r="CU351" s="212"/>
      <c r="CV351" s="212"/>
      <c r="CW351" s="212"/>
      <c r="CX351" s="212"/>
      <c r="CY351" s="212"/>
      <c r="CZ351" s="212"/>
      <c r="DA351" s="212"/>
      <c r="DB351" s="212"/>
      <c r="DC351" s="212"/>
      <c r="DD351" s="212"/>
      <c r="DE351" s="212"/>
      <c r="DF351" s="212"/>
      <c r="DG351" s="212"/>
      <c r="DH351" s="212"/>
      <c r="DI351" s="212"/>
      <c r="DJ351" s="212"/>
      <c r="DK351" s="212"/>
      <c r="DL351" s="212"/>
      <c r="DM351" s="212"/>
      <c r="DN351" s="212"/>
      <c r="DO351" s="212"/>
      <c r="DP351" s="212"/>
      <c r="DQ351" s="212"/>
      <c r="DR351" s="212"/>
      <c r="DS351" s="212"/>
      <c r="DT351" s="212"/>
      <c r="DU351" s="212"/>
      <c r="DV351" s="212"/>
      <c r="DW351" s="212"/>
      <c r="DX351" s="212"/>
      <c r="DY351" s="212"/>
      <c r="DZ351" s="212"/>
    </row>
    <row r="352" spans="1:130">
      <c r="A352" s="151"/>
      <c r="C352" s="34"/>
      <c r="F352" s="111"/>
      <c r="G352" s="35"/>
      <c r="H352" s="36"/>
      <c r="I352" s="307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12"/>
      <c r="AE352" s="212"/>
      <c r="AF352" s="212"/>
      <c r="AG352" s="212"/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  <c r="BI352" s="212"/>
      <c r="BJ352" s="212"/>
      <c r="BK352" s="212"/>
      <c r="BL352" s="212"/>
      <c r="BM352" s="212"/>
      <c r="BN352" s="212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212"/>
      <c r="BY352" s="212"/>
      <c r="BZ352" s="212"/>
      <c r="CA352" s="212"/>
      <c r="CB352" s="212"/>
      <c r="CC352" s="212"/>
      <c r="CD352" s="212"/>
      <c r="CE352" s="212"/>
      <c r="CF352" s="212"/>
      <c r="CG352" s="212"/>
      <c r="CH352" s="212"/>
      <c r="CI352" s="212"/>
      <c r="CJ352" s="212"/>
      <c r="CK352" s="212"/>
      <c r="CL352" s="212"/>
      <c r="CM352" s="212"/>
      <c r="CN352" s="212"/>
      <c r="CO352" s="212"/>
      <c r="CP352" s="212"/>
      <c r="CQ352" s="212"/>
      <c r="CR352" s="212"/>
      <c r="CS352" s="212"/>
      <c r="CT352" s="212"/>
      <c r="CU352" s="212"/>
      <c r="CV352" s="212"/>
      <c r="CW352" s="212"/>
      <c r="CX352" s="212"/>
      <c r="CY352" s="212"/>
      <c r="CZ352" s="212"/>
      <c r="DA352" s="212"/>
      <c r="DB352" s="212"/>
      <c r="DC352" s="212"/>
      <c r="DD352" s="212"/>
      <c r="DE352" s="212"/>
      <c r="DF352" s="212"/>
      <c r="DG352" s="212"/>
      <c r="DH352" s="212"/>
      <c r="DI352" s="212"/>
      <c r="DJ352" s="212"/>
      <c r="DK352" s="212"/>
      <c r="DL352" s="212"/>
      <c r="DM352" s="212"/>
      <c r="DN352" s="212"/>
      <c r="DO352" s="212"/>
      <c r="DP352" s="212"/>
      <c r="DQ352" s="212"/>
      <c r="DR352" s="212"/>
      <c r="DS352" s="212"/>
      <c r="DT352" s="212"/>
      <c r="DU352" s="212"/>
      <c r="DV352" s="212"/>
      <c r="DW352" s="212"/>
      <c r="DX352" s="212"/>
      <c r="DY352" s="212"/>
      <c r="DZ352" s="212"/>
    </row>
    <row r="353" spans="1:130">
      <c r="A353" s="151"/>
      <c r="C353" s="34"/>
      <c r="F353" s="111"/>
      <c r="G353" s="35"/>
      <c r="H353" s="36"/>
      <c r="I353" s="307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12"/>
      <c r="AE353" s="212"/>
      <c r="AF353" s="212"/>
      <c r="AG353" s="212"/>
      <c r="AH353" s="212"/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  <c r="BI353" s="212"/>
      <c r="BJ353" s="212"/>
      <c r="BK353" s="212"/>
      <c r="BL353" s="212"/>
      <c r="BM353" s="212"/>
      <c r="BN353" s="212"/>
      <c r="BO353" s="212"/>
      <c r="BP353" s="212"/>
      <c r="BQ353" s="212"/>
      <c r="BR353" s="212"/>
      <c r="BS353" s="212"/>
      <c r="BT353" s="212"/>
      <c r="BU353" s="212"/>
      <c r="BV353" s="212"/>
      <c r="BW353" s="212"/>
      <c r="BX353" s="212"/>
      <c r="BY353" s="212"/>
      <c r="BZ353" s="212"/>
      <c r="CA353" s="212"/>
      <c r="CB353" s="212"/>
      <c r="CC353" s="212"/>
      <c r="CD353" s="212"/>
      <c r="CE353" s="212"/>
      <c r="CF353" s="212"/>
      <c r="CG353" s="212"/>
      <c r="CH353" s="212"/>
      <c r="CI353" s="212"/>
      <c r="CJ353" s="212"/>
      <c r="CK353" s="212"/>
      <c r="CL353" s="212"/>
      <c r="CM353" s="212"/>
      <c r="CN353" s="212"/>
      <c r="CO353" s="212"/>
      <c r="CP353" s="212"/>
      <c r="CQ353" s="212"/>
      <c r="CR353" s="212"/>
      <c r="CS353" s="212"/>
      <c r="CT353" s="212"/>
      <c r="CU353" s="212"/>
      <c r="CV353" s="212"/>
      <c r="CW353" s="212"/>
      <c r="CX353" s="212"/>
      <c r="CY353" s="212"/>
      <c r="CZ353" s="212"/>
      <c r="DA353" s="212"/>
      <c r="DB353" s="212"/>
      <c r="DC353" s="212"/>
      <c r="DD353" s="212"/>
      <c r="DE353" s="212"/>
      <c r="DF353" s="212"/>
      <c r="DG353" s="212"/>
      <c r="DH353" s="212"/>
      <c r="DI353" s="212"/>
      <c r="DJ353" s="212"/>
      <c r="DK353" s="212"/>
      <c r="DL353" s="212"/>
      <c r="DM353" s="212"/>
      <c r="DN353" s="212"/>
      <c r="DO353" s="212"/>
      <c r="DP353" s="212"/>
      <c r="DQ353" s="212"/>
      <c r="DR353" s="212"/>
      <c r="DS353" s="212"/>
      <c r="DT353" s="212"/>
      <c r="DU353" s="212"/>
      <c r="DV353" s="212"/>
      <c r="DW353" s="212"/>
      <c r="DX353" s="212"/>
      <c r="DY353" s="212"/>
      <c r="DZ353" s="212"/>
    </row>
    <row r="354" spans="1:130" ht="13">
      <c r="A354" s="151"/>
      <c r="C354" s="14" t="s">
        <v>57</v>
      </c>
      <c r="D354" s="5" t="s">
        <v>301</v>
      </c>
      <c r="E354" s="5" t="s">
        <v>302</v>
      </c>
      <c r="F354" s="54" t="s">
        <v>303</v>
      </c>
      <c r="H354" s="254"/>
      <c r="I354" s="54"/>
      <c r="CA354" s="305"/>
      <c r="CB354" s="305"/>
      <c r="CC354" s="305"/>
      <c r="CD354" s="305"/>
      <c r="CE354" s="305"/>
      <c r="CF354" s="305"/>
      <c r="CG354" s="305"/>
      <c r="CH354" s="305"/>
      <c r="CI354" s="305"/>
      <c r="CJ354" s="305"/>
      <c r="CK354" s="305"/>
      <c r="CL354" s="305"/>
      <c r="CM354" s="305"/>
      <c r="CN354" s="305"/>
      <c r="CO354" s="305"/>
      <c r="CP354" s="305"/>
      <c r="CQ354" s="305"/>
      <c r="CR354" s="305"/>
      <c r="CS354" s="305"/>
      <c r="CT354" s="305"/>
      <c r="CU354" s="305"/>
      <c r="CV354" s="305"/>
      <c r="CW354" s="305"/>
      <c r="CX354" s="305"/>
      <c r="CY354" s="305"/>
      <c r="CZ354" s="305"/>
      <c r="DA354" s="305"/>
      <c r="DB354" s="305"/>
      <c r="DC354" s="305"/>
      <c r="DD354" s="305"/>
      <c r="DE354" s="305"/>
      <c r="DF354" s="305"/>
      <c r="DG354" s="305"/>
      <c r="DH354" s="305"/>
      <c r="DI354" s="305"/>
      <c r="DJ354" s="305"/>
      <c r="DK354" s="305"/>
      <c r="DL354" s="305"/>
      <c r="DM354" s="305"/>
      <c r="DN354" s="305"/>
      <c r="DO354" s="305"/>
      <c r="DP354" s="305"/>
      <c r="DQ354" s="305"/>
      <c r="DR354" s="305"/>
      <c r="DS354" s="305"/>
      <c r="DT354" s="305"/>
      <c r="DU354" s="305"/>
      <c r="DV354" s="305"/>
      <c r="DW354" s="305"/>
      <c r="DX354" s="305"/>
      <c r="DY354" s="305"/>
      <c r="DZ354" s="305"/>
    </row>
    <row r="355" spans="1:130">
      <c r="A355" s="151"/>
      <c r="C355" s="34" t="s">
        <v>298</v>
      </c>
      <c r="D355" s="309">
        <f>Inputs!$I$248</f>
        <v>0</v>
      </c>
      <c r="E355" s="310">
        <v>0.5</v>
      </c>
      <c r="F355" s="311">
        <v>12</v>
      </c>
      <c r="G355" s="35" t="s">
        <v>131</v>
      </c>
      <c r="H355" s="36">
        <f t="shared" ref="H355:H362" si="524">SUM(J355:DZ355)</f>
        <v>0</v>
      </c>
      <c r="I355" s="54"/>
      <c r="J355" s="312">
        <f t="shared" ref="J355:S362" si="525">IFERROR(IF((AND(J$8&gt;$F$19,MOD(DATEDIF($F$19,J$8,"m"),$F355)=0)),$D355*$E355,0),0)</f>
        <v>0</v>
      </c>
      <c r="K355" s="312">
        <f t="shared" si="525"/>
        <v>0</v>
      </c>
      <c r="L355" s="312">
        <f t="shared" si="525"/>
        <v>0</v>
      </c>
      <c r="M355" s="312">
        <f t="shared" si="525"/>
        <v>0</v>
      </c>
      <c r="N355" s="312">
        <f t="shared" si="525"/>
        <v>0</v>
      </c>
      <c r="O355" s="312">
        <f t="shared" si="525"/>
        <v>0</v>
      </c>
      <c r="P355" s="312">
        <f t="shared" si="525"/>
        <v>0</v>
      </c>
      <c r="Q355" s="312">
        <f t="shared" si="525"/>
        <v>0</v>
      </c>
      <c r="R355" s="312">
        <f t="shared" si="525"/>
        <v>0</v>
      </c>
      <c r="S355" s="312">
        <f t="shared" si="525"/>
        <v>0</v>
      </c>
      <c r="T355" s="312">
        <f t="shared" ref="T355:AC362" si="526">IFERROR(IF((AND(T$8&gt;$F$19,MOD(DATEDIF($F$19,T$8,"m"),$F355)=0)),$D355*$E355,0),0)</f>
        <v>0</v>
      </c>
      <c r="U355" s="312">
        <f t="shared" si="526"/>
        <v>0</v>
      </c>
      <c r="V355" s="312">
        <f t="shared" si="526"/>
        <v>0</v>
      </c>
      <c r="W355" s="312">
        <f t="shared" si="526"/>
        <v>0</v>
      </c>
      <c r="X355" s="312">
        <f t="shared" si="526"/>
        <v>0</v>
      </c>
      <c r="Y355" s="312">
        <f t="shared" si="526"/>
        <v>0</v>
      </c>
      <c r="Z355" s="312">
        <f t="shared" si="526"/>
        <v>0</v>
      </c>
      <c r="AA355" s="312">
        <f t="shared" si="526"/>
        <v>0</v>
      </c>
      <c r="AB355" s="312">
        <f t="shared" si="526"/>
        <v>0</v>
      </c>
      <c r="AC355" s="312">
        <f t="shared" si="526"/>
        <v>0</v>
      </c>
      <c r="AD355" s="312">
        <f t="shared" ref="AD355:AM362" si="527">IFERROR(IF((AND(AD$8&gt;$F$19,MOD(DATEDIF($F$19,AD$8,"m"),$F355)=0)),$D355*$E355,0),0)</f>
        <v>0</v>
      </c>
      <c r="AE355" s="312">
        <f t="shared" si="527"/>
        <v>0</v>
      </c>
      <c r="AF355" s="312">
        <f t="shared" si="527"/>
        <v>0</v>
      </c>
      <c r="AG355" s="312">
        <f t="shared" si="527"/>
        <v>0</v>
      </c>
      <c r="AH355" s="312">
        <f t="shared" si="527"/>
        <v>0</v>
      </c>
      <c r="AI355" s="312">
        <f t="shared" si="527"/>
        <v>0</v>
      </c>
      <c r="AJ355" s="312">
        <f t="shared" si="527"/>
        <v>0</v>
      </c>
      <c r="AK355" s="312">
        <f t="shared" si="527"/>
        <v>0</v>
      </c>
      <c r="AL355" s="312">
        <f t="shared" si="527"/>
        <v>0</v>
      </c>
      <c r="AM355" s="312">
        <f t="shared" si="527"/>
        <v>0</v>
      </c>
      <c r="AN355" s="312">
        <f t="shared" ref="AN355:AW362" si="528">IFERROR(IF((AND(AN$8&gt;$F$19,MOD(DATEDIF($F$19,AN$8,"m"),$F355)=0)),$D355*$E355,0),0)</f>
        <v>0</v>
      </c>
      <c r="AO355" s="312">
        <f t="shared" si="528"/>
        <v>0</v>
      </c>
      <c r="AP355" s="312">
        <f t="shared" si="528"/>
        <v>0</v>
      </c>
      <c r="AQ355" s="312">
        <f t="shared" si="528"/>
        <v>0</v>
      </c>
      <c r="AR355" s="312">
        <f t="shared" si="528"/>
        <v>0</v>
      </c>
      <c r="AS355" s="312">
        <f t="shared" si="528"/>
        <v>0</v>
      </c>
      <c r="AT355" s="312">
        <f t="shared" si="528"/>
        <v>0</v>
      </c>
      <c r="AU355" s="312">
        <f t="shared" si="528"/>
        <v>0</v>
      </c>
      <c r="AV355" s="312">
        <f t="shared" si="528"/>
        <v>0</v>
      </c>
      <c r="AW355" s="312">
        <f t="shared" si="528"/>
        <v>0</v>
      </c>
      <c r="AX355" s="312">
        <f t="shared" ref="AX355:BG362" si="529">IFERROR(IF((AND(AX$8&gt;$F$19,MOD(DATEDIF($F$19,AX$8,"m"),$F355)=0)),$D355*$E355,0),0)</f>
        <v>0</v>
      </c>
      <c r="AY355" s="312">
        <f t="shared" si="529"/>
        <v>0</v>
      </c>
      <c r="AZ355" s="312">
        <f t="shared" si="529"/>
        <v>0</v>
      </c>
      <c r="BA355" s="312">
        <f t="shared" si="529"/>
        <v>0</v>
      </c>
      <c r="BB355" s="312">
        <f t="shared" si="529"/>
        <v>0</v>
      </c>
      <c r="BC355" s="312">
        <f t="shared" si="529"/>
        <v>0</v>
      </c>
      <c r="BD355" s="312">
        <f t="shared" si="529"/>
        <v>0</v>
      </c>
      <c r="BE355" s="312">
        <f t="shared" si="529"/>
        <v>0</v>
      </c>
      <c r="BF355" s="312">
        <f t="shared" si="529"/>
        <v>0</v>
      </c>
      <c r="BG355" s="312">
        <f t="shared" si="529"/>
        <v>0</v>
      </c>
      <c r="BH355" s="312">
        <f t="shared" ref="BH355:BQ362" si="530">IFERROR(IF((AND(BH$8&gt;$F$19,MOD(DATEDIF($F$19,BH$8,"m"),$F355)=0)),$D355*$E355,0),0)</f>
        <v>0</v>
      </c>
      <c r="BI355" s="312">
        <f t="shared" si="530"/>
        <v>0</v>
      </c>
      <c r="BJ355" s="312">
        <f t="shared" si="530"/>
        <v>0</v>
      </c>
      <c r="BK355" s="312">
        <f t="shared" si="530"/>
        <v>0</v>
      </c>
      <c r="BL355" s="312">
        <f t="shared" si="530"/>
        <v>0</v>
      </c>
      <c r="BM355" s="312">
        <f t="shared" si="530"/>
        <v>0</v>
      </c>
      <c r="BN355" s="312">
        <f t="shared" si="530"/>
        <v>0</v>
      </c>
      <c r="BO355" s="312">
        <f t="shared" si="530"/>
        <v>0</v>
      </c>
      <c r="BP355" s="312">
        <f t="shared" si="530"/>
        <v>0</v>
      </c>
      <c r="BQ355" s="312">
        <f t="shared" si="530"/>
        <v>0</v>
      </c>
      <c r="BR355" s="312">
        <f t="shared" ref="BR355:CA362" si="531">IFERROR(IF((AND(BR$8&gt;$F$19,MOD(DATEDIF($F$19,BR$8,"m"),$F355)=0)),$D355*$E355,0),0)</f>
        <v>0</v>
      </c>
      <c r="BS355" s="312">
        <f t="shared" si="531"/>
        <v>0</v>
      </c>
      <c r="BT355" s="312">
        <f t="shared" si="531"/>
        <v>0</v>
      </c>
      <c r="BU355" s="312">
        <f t="shared" si="531"/>
        <v>0</v>
      </c>
      <c r="BV355" s="312">
        <f t="shared" si="531"/>
        <v>0</v>
      </c>
      <c r="BW355" s="312">
        <f t="shared" si="531"/>
        <v>0</v>
      </c>
      <c r="BX355" s="312">
        <f t="shared" si="531"/>
        <v>0</v>
      </c>
      <c r="BY355" s="312">
        <f t="shared" si="531"/>
        <v>0</v>
      </c>
      <c r="BZ355" s="312">
        <f t="shared" si="531"/>
        <v>0</v>
      </c>
      <c r="CA355" s="312">
        <f t="shared" si="531"/>
        <v>0</v>
      </c>
      <c r="CB355" s="312">
        <f t="shared" ref="CB355:CK362" si="532">IFERROR(IF((AND(CB$8&gt;$F$19,MOD(DATEDIF($F$19,CB$8,"m"),$F355)=0)),$D355*$E355,0),0)</f>
        <v>0</v>
      </c>
      <c r="CC355" s="312">
        <f t="shared" si="532"/>
        <v>0</v>
      </c>
      <c r="CD355" s="312">
        <f t="shared" si="532"/>
        <v>0</v>
      </c>
      <c r="CE355" s="312">
        <f t="shared" si="532"/>
        <v>0</v>
      </c>
      <c r="CF355" s="312">
        <f t="shared" si="532"/>
        <v>0</v>
      </c>
      <c r="CG355" s="312">
        <f t="shared" si="532"/>
        <v>0</v>
      </c>
      <c r="CH355" s="312">
        <f t="shared" si="532"/>
        <v>0</v>
      </c>
      <c r="CI355" s="312">
        <f t="shared" si="532"/>
        <v>0</v>
      </c>
      <c r="CJ355" s="312">
        <f t="shared" si="532"/>
        <v>0</v>
      </c>
      <c r="CK355" s="312">
        <f t="shared" si="532"/>
        <v>0</v>
      </c>
      <c r="CL355" s="312">
        <f t="shared" ref="CL355:CU362" si="533">IFERROR(IF((AND(CL$8&gt;$F$19,MOD(DATEDIF($F$19,CL$8,"m"),$F355)=0)),$D355*$E355,0),0)</f>
        <v>0</v>
      </c>
      <c r="CM355" s="312">
        <f t="shared" si="533"/>
        <v>0</v>
      </c>
      <c r="CN355" s="312">
        <f t="shared" si="533"/>
        <v>0</v>
      </c>
      <c r="CO355" s="312">
        <f t="shared" si="533"/>
        <v>0</v>
      </c>
      <c r="CP355" s="312">
        <f t="shared" si="533"/>
        <v>0</v>
      </c>
      <c r="CQ355" s="312">
        <f t="shared" si="533"/>
        <v>0</v>
      </c>
      <c r="CR355" s="312">
        <f t="shared" si="533"/>
        <v>0</v>
      </c>
      <c r="CS355" s="312">
        <f t="shared" si="533"/>
        <v>0</v>
      </c>
      <c r="CT355" s="312">
        <f t="shared" si="533"/>
        <v>0</v>
      </c>
      <c r="CU355" s="312">
        <f t="shared" si="533"/>
        <v>0</v>
      </c>
      <c r="CV355" s="312">
        <f t="shared" ref="CV355:DE362" si="534">IFERROR(IF((AND(CV$8&gt;$F$19,MOD(DATEDIF($F$19,CV$8,"m"),$F355)=0)),$D355*$E355,0),0)</f>
        <v>0</v>
      </c>
      <c r="CW355" s="312">
        <f t="shared" si="534"/>
        <v>0</v>
      </c>
      <c r="CX355" s="312">
        <f t="shared" si="534"/>
        <v>0</v>
      </c>
      <c r="CY355" s="312">
        <f t="shared" si="534"/>
        <v>0</v>
      </c>
      <c r="CZ355" s="312">
        <f t="shared" si="534"/>
        <v>0</v>
      </c>
      <c r="DA355" s="312">
        <f t="shared" si="534"/>
        <v>0</v>
      </c>
      <c r="DB355" s="312">
        <f t="shared" si="534"/>
        <v>0</v>
      </c>
      <c r="DC355" s="312">
        <f t="shared" si="534"/>
        <v>0</v>
      </c>
      <c r="DD355" s="312">
        <f t="shared" si="534"/>
        <v>0</v>
      </c>
      <c r="DE355" s="312">
        <f t="shared" si="534"/>
        <v>0</v>
      </c>
      <c r="DF355" s="312">
        <f t="shared" ref="DF355:DO362" si="535">IFERROR(IF((AND(DF$8&gt;$F$19,MOD(DATEDIF($F$19,DF$8,"m"),$F355)=0)),$D355*$E355,0),0)</f>
        <v>0</v>
      </c>
      <c r="DG355" s="312">
        <f t="shared" si="535"/>
        <v>0</v>
      </c>
      <c r="DH355" s="312">
        <f t="shared" si="535"/>
        <v>0</v>
      </c>
      <c r="DI355" s="312">
        <f t="shared" si="535"/>
        <v>0</v>
      </c>
      <c r="DJ355" s="312">
        <f t="shared" si="535"/>
        <v>0</v>
      </c>
      <c r="DK355" s="312">
        <f t="shared" si="535"/>
        <v>0</v>
      </c>
      <c r="DL355" s="312">
        <f t="shared" si="535"/>
        <v>0</v>
      </c>
      <c r="DM355" s="312">
        <f t="shared" si="535"/>
        <v>0</v>
      </c>
      <c r="DN355" s="312">
        <f t="shared" si="535"/>
        <v>0</v>
      </c>
      <c r="DO355" s="312">
        <f t="shared" si="535"/>
        <v>0</v>
      </c>
      <c r="DP355" s="312">
        <f t="shared" ref="DP355:DZ362" si="536">IFERROR(IF((AND(DP$8&gt;$F$19,MOD(DATEDIF($F$19,DP$8,"m"),$F355)=0)),$D355*$E355,0),0)</f>
        <v>0</v>
      </c>
      <c r="DQ355" s="312">
        <f t="shared" si="536"/>
        <v>0</v>
      </c>
      <c r="DR355" s="312">
        <f t="shared" si="536"/>
        <v>0</v>
      </c>
      <c r="DS355" s="312">
        <f t="shared" si="536"/>
        <v>0</v>
      </c>
      <c r="DT355" s="312">
        <f t="shared" si="536"/>
        <v>0</v>
      </c>
      <c r="DU355" s="312">
        <f t="shared" si="536"/>
        <v>0</v>
      </c>
      <c r="DV355" s="312">
        <f t="shared" si="536"/>
        <v>0</v>
      </c>
      <c r="DW355" s="312">
        <f t="shared" si="536"/>
        <v>0</v>
      </c>
      <c r="DX355" s="312">
        <f t="shared" si="536"/>
        <v>0</v>
      </c>
      <c r="DY355" s="312">
        <f t="shared" si="536"/>
        <v>0</v>
      </c>
      <c r="DZ355" s="312">
        <f t="shared" si="536"/>
        <v>0</v>
      </c>
    </row>
    <row r="356" spans="1:130">
      <c r="A356" s="151"/>
      <c r="C356" s="34" t="s">
        <v>299</v>
      </c>
      <c r="D356" s="309">
        <f>Inputs!$I$254</f>
        <v>1940250</v>
      </c>
      <c r="E356" s="310">
        <v>0.5</v>
      </c>
      <c r="F356" s="311">
        <v>48</v>
      </c>
      <c r="G356" s="35" t="s">
        <v>131</v>
      </c>
      <c r="H356" s="36">
        <f t="shared" si="524"/>
        <v>1940250</v>
      </c>
      <c r="I356" s="54"/>
      <c r="J356" s="312">
        <f t="shared" si="525"/>
        <v>0</v>
      </c>
      <c r="K356" s="312">
        <f t="shared" si="525"/>
        <v>0</v>
      </c>
      <c r="L356" s="312">
        <f t="shared" si="525"/>
        <v>0</v>
      </c>
      <c r="M356" s="312">
        <f t="shared" si="525"/>
        <v>0</v>
      </c>
      <c r="N356" s="312">
        <f t="shared" si="525"/>
        <v>0</v>
      </c>
      <c r="O356" s="312">
        <f t="shared" si="525"/>
        <v>0</v>
      </c>
      <c r="P356" s="312">
        <f t="shared" si="525"/>
        <v>0</v>
      </c>
      <c r="Q356" s="312">
        <f t="shared" si="525"/>
        <v>0</v>
      </c>
      <c r="R356" s="312">
        <f t="shared" si="525"/>
        <v>0</v>
      </c>
      <c r="S356" s="312">
        <f t="shared" si="525"/>
        <v>0</v>
      </c>
      <c r="T356" s="312">
        <f t="shared" si="526"/>
        <v>0</v>
      </c>
      <c r="U356" s="312">
        <f t="shared" si="526"/>
        <v>0</v>
      </c>
      <c r="V356" s="312">
        <f t="shared" si="526"/>
        <v>0</v>
      </c>
      <c r="W356" s="312">
        <f t="shared" si="526"/>
        <v>0</v>
      </c>
      <c r="X356" s="312">
        <f t="shared" si="526"/>
        <v>0</v>
      </c>
      <c r="Y356" s="312">
        <f t="shared" si="526"/>
        <v>0</v>
      </c>
      <c r="Z356" s="312">
        <f t="shared" si="526"/>
        <v>0</v>
      </c>
      <c r="AA356" s="312">
        <f t="shared" si="526"/>
        <v>0</v>
      </c>
      <c r="AB356" s="312">
        <f t="shared" si="526"/>
        <v>0</v>
      </c>
      <c r="AC356" s="312">
        <f t="shared" si="526"/>
        <v>0</v>
      </c>
      <c r="AD356" s="312">
        <f t="shared" si="527"/>
        <v>0</v>
      </c>
      <c r="AE356" s="312">
        <f t="shared" si="527"/>
        <v>0</v>
      </c>
      <c r="AF356" s="312">
        <f t="shared" si="527"/>
        <v>0</v>
      </c>
      <c r="AG356" s="312">
        <f t="shared" si="527"/>
        <v>0</v>
      </c>
      <c r="AH356" s="312">
        <f t="shared" si="527"/>
        <v>0</v>
      </c>
      <c r="AI356" s="312">
        <f t="shared" si="527"/>
        <v>0</v>
      </c>
      <c r="AJ356" s="312">
        <f t="shared" si="527"/>
        <v>0</v>
      </c>
      <c r="AK356" s="312">
        <f t="shared" si="527"/>
        <v>0</v>
      </c>
      <c r="AL356" s="312">
        <f t="shared" si="527"/>
        <v>0</v>
      </c>
      <c r="AM356" s="312">
        <f t="shared" si="527"/>
        <v>0</v>
      </c>
      <c r="AN356" s="312">
        <f t="shared" si="528"/>
        <v>0</v>
      </c>
      <c r="AO356" s="312">
        <f t="shared" si="528"/>
        <v>0</v>
      </c>
      <c r="AP356" s="312">
        <f t="shared" si="528"/>
        <v>0</v>
      </c>
      <c r="AQ356" s="312">
        <f t="shared" si="528"/>
        <v>0</v>
      </c>
      <c r="AR356" s="312">
        <f t="shared" si="528"/>
        <v>0</v>
      </c>
      <c r="AS356" s="312">
        <f t="shared" si="528"/>
        <v>0</v>
      </c>
      <c r="AT356" s="312">
        <f t="shared" si="528"/>
        <v>0</v>
      </c>
      <c r="AU356" s="312">
        <f t="shared" si="528"/>
        <v>0</v>
      </c>
      <c r="AV356" s="312">
        <f t="shared" si="528"/>
        <v>0</v>
      </c>
      <c r="AW356" s="312">
        <f t="shared" si="528"/>
        <v>0</v>
      </c>
      <c r="AX356" s="312">
        <f t="shared" si="529"/>
        <v>0</v>
      </c>
      <c r="AY356" s="312">
        <f t="shared" si="529"/>
        <v>0</v>
      </c>
      <c r="AZ356" s="312">
        <f t="shared" si="529"/>
        <v>0</v>
      </c>
      <c r="BA356" s="312">
        <f t="shared" si="529"/>
        <v>0</v>
      </c>
      <c r="BB356" s="312">
        <f t="shared" si="529"/>
        <v>0</v>
      </c>
      <c r="BC356" s="312">
        <f t="shared" si="529"/>
        <v>0</v>
      </c>
      <c r="BD356" s="312">
        <f t="shared" si="529"/>
        <v>0</v>
      </c>
      <c r="BE356" s="312">
        <f t="shared" si="529"/>
        <v>0</v>
      </c>
      <c r="BF356" s="312">
        <f t="shared" si="529"/>
        <v>0</v>
      </c>
      <c r="BG356" s="312">
        <f t="shared" si="529"/>
        <v>0</v>
      </c>
      <c r="BH356" s="312">
        <f t="shared" si="530"/>
        <v>0</v>
      </c>
      <c r="BI356" s="312">
        <f t="shared" si="530"/>
        <v>0</v>
      </c>
      <c r="BJ356" s="312">
        <f t="shared" si="530"/>
        <v>970125</v>
      </c>
      <c r="BK356" s="312">
        <f t="shared" si="530"/>
        <v>0</v>
      </c>
      <c r="BL356" s="312">
        <f t="shared" si="530"/>
        <v>0</v>
      </c>
      <c r="BM356" s="312">
        <f t="shared" si="530"/>
        <v>0</v>
      </c>
      <c r="BN356" s="312">
        <f t="shared" si="530"/>
        <v>0</v>
      </c>
      <c r="BO356" s="312">
        <f t="shared" si="530"/>
        <v>0</v>
      </c>
      <c r="BP356" s="312">
        <f t="shared" si="530"/>
        <v>0</v>
      </c>
      <c r="BQ356" s="312">
        <f t="shared" si="530"/>
        <v>0</v>
      </c>
      <c r="BR356" s="312">
        <f t="shared" si="531"/>
        <v>0</v>
      </c>
      <c r="BS356" s="312">
        <f t="shared" si="531"/>
        <v>0</v>
      </c>
      <c r="BT356" s="312">
        <f t="shared" si="531"/>
        <v>0</v>
      </c>
      <c r="BU356" s="312">
        <f t="shared" si="531"/>
        <v>0</v>
      </c>
      <c r="BV356" s="312">
        <f t="shared" si="531"/>
        <v>0</v>
      </c>
      <c r="BW356" s="312">
        <f t="shared" si="531"/>
        <v>0</v>
      </c>
      <c r="BX356" s="312">
        <f t="shared" si="531"/>
        <v>0</v>
      </c>
      <c r="BY356" s="312">
        <f t="shared" si="531"/>
        <v>0</v>
      </c>
      <c r="BZ356" s="312">
        <f t="shared" si="531"/>
        <v>0</v>
      </c>
      <c r="CA356" s="312">
        <f t="shared" si="531"/>
        <v>0</v>
      </c>
      <c r="CB356" s="312">
        <f t="shared" si="532"/>
        <v>0</v>
      </c>
      <c r="CC356" s="312">
        <f t="shared" si="532"/>
        <v>0</v>
      </c>
      <c r="CD356" s="312">
        <f t="shared" si="532"/>
        <v>0</v>
      </c>
      <c r="CE356" s="312">
        <f t="shared" si="532"/>
        <v>0</v>
      </c>
      <c r="CF356" s="312">
        <f t="shared" si="532"/>
        <v>0</v>
      </c>
      <c r="CG356" s="312">
        <f t="shared" si="532"/>
        <v>0</v>
      </c>
      <c r="CH356" s="312">
        <f t="shared" si="532"/>
        <v>0</v>
      </c>
      <c r="CI356" s="312">
        <f t="shared" si="532"/>
        <v>0</v>
      </c>
      <c r="CJ356" s="312">
        <f t="shared" si="532"/>
        <v>0</v>
      </c>
      <c r="CK356" s="312">
        <f t="shared" si="532"/>
        <v>0</v>
      </c>
      <c r="CL356" s="312">
        <f t="shared" si="533"/>
        <v>0</v>
      </c>
      <c r="CM356" s="312">
        <f t="shared" si="533"/>
        <v>0</v>
      </c>
      <c r="CN356" s="312">
        <f t="shared" si="533"/>
        <v>0</v>
      </c>
      <c r="CO356" s="312">
        <f t="shared" si="533"/>
        <v>0</v>
      </c>
      <c r="CP356" s="312">
        <f t="shared" si="533"/>
        <v>0</v>
      </c>
      <c r="CQ356" s="312">
        <f t="shared" si="533"/>
        <v>0</v>
      </c>
      <c r="CR356" s="312">
        <f t="shared" si="533"/>
        <v>0</v>
      </c>
      <c r="CS356" s="312">
        <f t="shared" si="533"/>
        <v>0</v>
      </c>
      <c r="CT356" s="312">
        <f t="shared" si="533"/>
        <v>0</v>
      </c>
      <c r="CU356" s="312">
        <f t="shared" si="533"/>
        <v>0</v>
      </c>
      <c r="CV356" s="312">
        <f t="shared" si="534"/>
        <v>0</v>
      </c>
      <c r="CW356" s="312">
        <f t="shared" si="534"/>
        <v>0</v>
      </c>
      <c r="CX356" s="312">
        <f t="shared" si="534"/>
        <v>0</v>
      </c>
      <c r="CY356" s="312">
        <f t="shared" si="534"/>
        <v>0</v>
      </c>
      <c r="CZ356" s="312">
        <f t="shared" si="534"/>
        <v>0</v>
      </c>
      <c r="DA356" s="312">
        <f t="shared" si="534"/>
        <v>0</v>
      </c>
      <c r="DB356" s="312">
        <f t="shared" si="534"/>
        <v>0</v>
      </c>
      <c r="DC356" s="312">
        <f t="shared" si="534"/>
        <v>0</v>
      </c>
      <c r="DD356" s="312">
        <f t="shared" si="534"/>
        <v>0</v>
      </c>
      <c r="DE356" s="312">
        <f t="shared" si="534"/>
        <v>0</v>
      </c>
      <c r="DF356" s="312">
        <f t="shared" si="535"/>
        <v>970125</v>
      </c>
      <c r="DG356" s="312">
        <f t="shared" si="535"/>
        <v>0</v>
      </c>
      <c r="DH356" s="312">
        <f t="shared" si="535"/>
        <v>0</v>
      </c>
      <c r="DI356" s="312">
        <f t="shared" si="535"/>
        <v>0</v>
      </c>
      <c r="DJ356" s="312">
        <f t="shared" si="535"/>
        <v>0</v>
      </c>
      <c r="DK356" s="312">
        <f t="shared" si="535"/>
        <v>0</v>
      </c>
      <c r="DL356" s="312">
        <f t="shared" si="535"/>
        <v>0</v>
      </c>
      <c r="DM356" s="312">
        <f t="shared" si="535"/>
        <v>0</v>
      </c>
      <c r="DN356" s="312">
        <f t="shared" si="535"/>
        <v>0</v>
      </c>
      <c r="DO356" s="312">
        <f t="shared" si="535"/>
        <v>0</v>
      </c>
      <c r="DP356" s="312">
        <f t="shared" si="536"/>
        <v>0</v>
      </c>
      <c r="DQ356" s="312">
        <f t="shared" si="536"/>
        <v>0</v>
      </c>
      <c r="DR356" s="312">
        <f t="shared" si="536"/>
        <v>0</v>
      </c>
      <c r="DS356" s="312">
        <f t="shared" si="536"/>
        <v>0</v>
      </c>
      <c r="DT356" s="312">
        <f t="shared" si="536"/>
        <v>0</v>
      </c>
      <c r="DU356" s="312">
        <f t="shared" si="536"/>
        <v>0</v>
      </c>
      <c r="DV356" s="312">
        <f t="shared" si="536"/>
        <v>0</v>
      </c>
      <c r="DW356" s="312">
        <f t="shared" si="536"/>
        <v>0</v>
      </c>
      <c r="DX356" s="312">
        <f t="shared" si="536"/>
        <v>0</v>
      </c>
      <c r="DY356" s="312">
        <f t="shared" si="536"/>
        <v>0</v>
      </c>
      <c r="DZ356" s="312">
        <f t="shared" si="536"/>
        <v>0</v>
      </c>
    </row>
    <row r="357" spans="1:130">
      <c r="A357" s="151"/>
      <c r="C357" s="34" t="s">
        <v>300</v>
      </c>
      <c r="D357" s="309">
        <f>Inputs!$I$259</f>
        <v>1000000</v>
      </c>
      <c r="E357" s="310">
        <v>0.2</v>
      </c>
      <c r="F357" s="311">
        <v>24</v>
      </c>
      <c r="G357" s="35" t="s">
        <v>131</v>
      </c>
      <c r="H357" s="36">
        <f t="shared" si="524"/>
        <v>800000</v>
      </c>
      <c r="I357" s="54"/>
      <c r="J357" s="312">
        <f t="shared" si="525"/>
        <v>0</v>
      </c>
      <c r="K357" s="312">
        <f t="shared" si="525"/>
        <v>0</v>
      </c>
      <c r="L357" s="312">
        <f t="shared" si="525"/>
        <v>0</v>
      </c>
      <c r="M357" s="312">
        <f t="shared" si="525"/>
        <v>0</v>
      </c>
      <c r="N357" s="312">
        <f t="shared" si="525"/>
        <v>0</v>
      </c>
      <c r="O357" s="312">
        <f t="shared" si="525"/>
        <v>0</v>
      </c>
      <c r="P357" s="312">
        <f t="shared" si="525"/>
        <v>0</v>
      </c>
      <c r="Q357" s="312">
        <f t="shared" si="525"/>
        <v>0</v>
      </c>
      <c r="R357" s="312">
        <f t="shared" si="525"/>
        <v>0</v>
      </c>
      <c r="S357" s="312">
        <f t="shared" si="525"/>
        <v>0</v>
      </c>
      <c r="T357" s="312">
        <f t="shared" si="526"/>
        <v>0</v>
      </c>
      <c r="U357" s="312">
        <f t="shared" si="526"/>
        <v>0</v>
      </c>
      <c r="V357" s="312">
        <f t="shared" si="526"/>
        <v>0</v>
      </c>
      <c r="W357" s="312">
        <f t="shared" si="526"/>
        <v>0</v>
      </c>
      <c r="X357" s="312">
        <f t="shared" si="526"/>
        <v>0</v>
      </c>
      <c r="Y357" s="312">
        <f t="shared" si="526"/>
        <v>0</v>
      </c>
      <c r="Z357" s="312">
        <f t="shared" si="526"/>
        <v>0</v>
      </c>
      <c r="AA357" s="312">
        <f t="shared" si="526"/>
        <v>0</v>
      </c>
      <c r="AB357" s="312">
        <f t="shared" si="526"/>
        <v>0</v>
      </c>
      <c r="AC357" s="312">
        <f t="shared" si="526"/>
        <v>0</v>
      </c>
      <c r="AD357" s="312">
        <f t="shared" si="527"/>
        <v>0</v>
      </c>
      <c r="AE357" s="312">
        <f t="shared" si="527"/>
        <v>0</v>
      </c>
      <c r="AF357" s="312">
        <f t="shared" si="527"/>
        <v>0</v>
      </c>
      <c r="AG357" s="312">
        <f t="shared" si="527"/>
        <v>0</v>
      </c>
      <c r="AH357" s="312">
        <f t="shared" si="527"/>
        <v>0</v>
      </c>
      <c r="AI357" s="312">
        <f t="shared" si="527"/>
        <v>0</v>
      </c>
      <c r="AJ357" s="312">
        <f t="shared" si="527"/>
        <v>0</v>
      </c>
      <c r="AK357" s="312">
        <f t="shared" si="527"/>
        <v>0</v>
      </c>
      <c r="AL357" s="312">
        <f t="shared" si="527"/>
        <v>200000</v>
      </c>
      <c r="AM357" s="312">
        <f t="shared" si="527"/>
        <v>0</v>
      </c>
      <c r="AN357" s="312">
        <f t="shared" si="528"/>
        <v>0</v>
      </c>
      <c r="AO357" s="312">
        <f t="shared" si="528"/>
        <v>0</v>
      </c>
      <c r="AP357" s="312">
        <f t="shared" si="528"/>
        <v>0</v>
      </c>
      <c r="AQ357" s="312">
        <f t="shared" si="528"/>
        <v>0</v>
      </c>
      <c r="AR357" s="312">
        <f t="shared" si="528"/>
        <v>0</v>
      </c>
      <c r="AS357" s="312">
        <f t="shared" si="528"/>
        <v>0</v>
      </c>
      <c r="AT357" s="312">
        <f t="shared" si="528"/>
        <v>0</v>
      </c>
      <c r="AU357" s="312">
        <f t="shared" si="528"/>
        <v>0</v>
      </c>
      <c r="AV357" s="312">
        <f t="shared" si="528"/>
        <v>0</v>
      </c>
      <c r="AW357" s="312">
        <f t="shared" si="528"/>
        <v>0</v>
      </c>
      <c r="AX357" s="312">
        <f t="shared" si="529"/>
        <v>0</v>
      </c>
      <c r="AY357" s="312">
        <f t="shared" si="529"/>
        <v>0</v>
      </c>
      <c r="AZ357" s="312">
        <f t="shared" si="529"/>
        <v>0</v>
      </c>
      <c r="BA357" s="312">
        <f t="shared" si="529"/>
        <v>0</v>
      </c>
      <c r="BB357" s="312">
        <f t="shared" si="529"/>
        <v>0</v>
      </c>
      <c r="BC357" s="312">
        <f t="shared" si="529"/>
        <v>0</v>
      </c>
      <c r="BD357" s="312">
        <f t="shared" si="529"/>
        <v>0</v>
      </c>
      <c r="BE357" s="312">
        <f t="shared" si="529"/>
        <v>0</v>
      </c>
      <c r="BF357" s="312">
        <f t="shared" si="529"/>
        <v>0</v>
      </c>
      <c r="BG357" s="312">
        <f t="shared" si="529"/>
        <v>0</v>
      </c>
      <c r="BH357" s="312">
        <f t="shared" si="530"/>
        <v>0</v>
      </c>
      <c r="BI357" s="312">
        <f t="shared" si="530"/>
        <v>0</v>
      </c>
      <c r="BJ357" s="312">
        <f t="shared" si="530"/>
        <v>200000</v>
      </c>
      <c r="BK357" s="312">
        <f t="shared" si="530"/>
        <v>0</v>
      </c>
      <c r="BL357" s="312">
        <f t="shared" si="530"/>
        <v>0</v>
      </c>
      <c r="BM357" s="312">
        <f t="shared" si="530"/>
        <v>0</v>
      </c>
      <c r="BN357" s="312">
        <f t="shared" si="530"/>
        <v>0</v>
      </c>
      <c r="BO357" s="312">
        <f t="shared" si="530"/>
        <v>0</v>
      </c>
      <c r="BP357" s="312">
        <f t="shared" si="530"/>
        <v>0</v>
      </c>
      <c r="BQ357" s="312">
        <f t="shared" si="530"/>
        <v>0</v>
      </c>
      <c r="BR357" s="312">
        <f t="shared" si="531"/>
        <v>0</v>
      </c>
      <c r="BS357" s="312">
        <f t="shared" si="531"/>
        <v>0</v>
      </c>
      <c r="BT357" s="312">
        <f t="shared" si="531"/>
        <v>0</v>
      </c>
      <c r="BU357" s="312">
        <f t="shared" si="531"/>
        <v>0</v>
      </c>
      <c r="BV357" s="312">
        <f t="shared" si="531"/>
        <v>0</v>
      </c>
      <c r="BW357" s="312">
        <f t="shared" si="531"/>
        <v>0</v>
      </c>
      <c r="BX357" s="312">
        <f t="shared" si="531"/>
        <v>0</v>
      </c>
      <c r="BY357" s="312">
        <f t="shared" si="531"/>
        <v>0</v>
      </c>
      <c r="BZ357" s="312">
        <f t="shared" si="531"/>
        <v>0</v>
      </c>
      <c r="CA357" s="312">
        <f t="shared" si="531"/>
        <v>0</v>
      </c>
      <c r="CB357" s="312">
        <f t="shared" si="532"/>
        <v>0</v>
      </c>
      <c r="CC357" s="312">
        <f t="shared" si="532"/>
        <v>0</v>
      </c>
      <c r="CD357" s="312">
        <f t="shared" si="532"/>
        <v>0</v>
      </c>
      <c r="CE357" s="312">
        <f t="shared" si="532"/>
        <v>0</v>
      </c>
      <c r="CF357" s="312">
        <f t="shared" si="532"/>
        <v>0</v>
      </c>
      <c r="CG357" s="312">
        <f t="shared" si="532"/>
        <v>0</v>
      </c>
      <c r="CH357" s="312">
        <f t="shared" si="532"/>
        <v>200000</v>
      </c>
      <c r="CI357" s="312">
        <f t="shared" si="532"/>
        <v>0</v>
      </c>
      <c r="CJ357" s="312">
        <f t="shared" si="532"/>
        <v>0</v>
      </c>
      <c r="CK357" s="312">
        <f t="shared" si="532"/>
        <v>0</v>
      </c>
      <c r="CL357" s="312">
        <f t="shared" si="533"/>
        <v>0</v>
      </c>
      <c r="CM357" s="312">
        <f t="shared" si="533"/>
        <v>0</v>
      </c>
      <c r="CN357" s="312">
        <f t="shared" si="533"/>
        <v>0</v>
      </c>
      <c r="CO357" s="312">
        <f t="shared" si="533"/>
        <v>0</v>
      </c>
      <c r="CP357" s="312">
        <f t="shared" si="533"/>
        <v>0</v>
      </c>
      <c r="CQ357" s="312">
        <f t="shared" si="533"/>
        <v>0</v>
      </c>
      <c r="CR357" s="312">
        <f t="shared" si="533"/>
        <v>0</v>
      </c>
      <c r="CS357" s="312">
        <f t="shared" si="533"/>
        <v>0</v>
      </c>
      <c r="CT357" s="312">
        <f t="shared" si="533"/>
        <v>0</v>
      </c>
      <c r="CU357" s="312">
        <f t="shared" si="533"/>
        <v>0</v>
      </c>
      <c r="CV357" s="312">
        <f t="shared" si="534"/>
        <v>0</v>
      </c>
      <c r="CW357" s="312">
        <f t="shared" si="534"/>
        <v>0</v>
      </c>
      <c r="CX357" s="312">
        <f t="shared" si="534"/>
        <v>0</v>
      </c>
      <c r="CY357" s="312">
        <f t="shared" si="534"/>
        <v>0</v>
      </c>
      <c r="CZ357" s="312">
        <f t="shared" si="534"/>
        <v>0</v>
      </c>
      <c r="DA357" s="312">
        <f t="shared" si="534"/>
        <v>0</v>
      </c>
      <c r="DB357" s="312">
        <f t="shared" si="534"/>
        <v>0</v>
      </c>
      <c r="DC357" s="312">
        <f t="shared" si="534"/>
        <v>0</v>
      </c>
      <c r="DD357" s="312">
        <f t="shared" si="534"/>
        <v>0</v>
      </c>
      <c r="DE357" s="312">
        <f t="shared" si="534"/>
        <v>0</v>
      </c>
      <c r="DF357" s="312">
        <f t="shared" si="535"/>
        <v>200000</v>
      </c>
      <c r="DG357" s="312">
        <f t="shared" si="535"/>
        <v>0</v>
      </c>
      <c r="DH357" s="312">
        <f t="shared" si="535"/>
        <v>0</v>
      </c>
      <c r="DI357" s="312">
        <f t="shared" si="535"/>
        <v>0</v>
      </c>
      <c r="DJ357" s="312">
        <f t="shared" si="535"/>
        <v>0</v>
      </c>
      <c r="DK357" s="312">
        <f t="shared" si="535"/>
        <v>0</v>
      </c>
      <c r="DL357" s="312">
        <f t="shared" si="535"/>
        <v>0</v>
      </c>
      <c r="DM357" s="312">
        <f t="shared" si="535"/>
        <v>0</v>
      </c>
      <c r="DN357" s="312">
        <f t="shared" si="535"/>
        <v>0</v>
      </c>
      <c r="DO357" s="312">
        <f t="shared" si="535"/>
        <v>0</v>
      </c>
      <c r="DP357" s="312">
        <f t="shared" si="536"/>
        <v>0</v>
      </c>
      <c r="DQ357" s="312">
        <f t="shared" si="536"/>
        <v>0</v>
      </c>
      <c r="DR357" s="312">
        <f t="shared" si="536"/>
        <v>0</v>
      </c>
      <c r="DS357" s="312">
        <f t="shared" si="536"/>
        <v>0</v>
      </c>
      <c r="DT357" s="312">
        <f t="shared" si="536"/>
        <v>0</v>
      </c>
      <c r="DU357" s="312">
        <f t="shared" si="536"/>
        <v>0</v>
      </c>
      <c r="DV357" s="312">
        <f t="shared" si="536"/>
        <v>0</v>
      </c>
      <c r="DW357" s="312">
        <f t="shared" si="536"/>
        <v>0</v>
      </c>
      <c r="DX357" s="312">
        <f t="shared" si="536"/>
        <v>0</v>
      </c>
      <c r="DY357" s="312">
        <f t="shared" si="536"/>
        <v>0</v>
      </c>
      <c r="DZ357" s="312">
        <f t="shared" si="536"/>
        <v>0</v>
      </c>
    </row>
    <row r="358" spans="1:130">
      <c r="A358" s="151"/>
      <c r="C358" s="34" t="s">
        <v>192</v>
      </c>
      <c r="D358" s="309">
        <f>Inputs!$I$274</f>
        <v>2794354.838709678</v>
      </c>
      <c r="E358" s="310">
        <v>0.1</v>
      </c>
      <c r="F358" s="311">
        <v>12</v>
      </c>
      <c r="G358" s="35" t="s">
        <v>131</v>
      </c>
      <c r="H358" s="36">
        <f t="shared" si="524"/>
        <v>2514919.3548387103</v>
      </c>
      <c r="I358" s="54"/>
      <c r="J358" s="312">
        <f t="shared" si="525"/>
        <v>0</v>
      </c>
      <c r="K358" s="312">
        <f t="shared" si="525"/>
        <v>0</v>
      </c>
      <c r="L358" s="312">
        <f t="shared" si="525"/>
        <v>0</v>
      </c>
      <c r="M358" s="312">
        <f t="shared" si="525"/>
        <v>0</v>
      </c>
      <c r="N358" s="312">
        <f t="shared" si="525"/>
        <v>0</v>
      </c>
      <c r="O358" s="312">
        <f t="shared" si="525"/>
        <v>0</v>
      </c>
      <c r="P358" s="312">
        <f t="shared" si="525"/>
        <v>0</v>
      </c>
      <c r="Q358" s="312">
        <f t="shared" si="525"/>
        <v>0</v>
      </c>
      <c r="R358" s="312">
        <f t="shared" si="525"/>
        <v>0</v>
      </c>
      <c r="S358" s="312">
        <f t="shared" si="525"/>
        <v>0</v>
      </c>
      <c r="T358" s="312">
        <f t="shared" si="526"/>
        <v>0</v>
      </c>
      <c r="U358" s="312">
        <f t="shared" si="526"/>
        <v>0</v>
      </c>
      <c r="V358" s="312">
        <f t="shared" si="526"/>
        <v>0</v>
      </c>
      <c r="W358" s="312">
        <f t="shared" si="526"/>
        <v>0</v>
      </c>
      <c r="X358" s="312">
        <f t="shared" si="526"/>
        <v>0</v>
      </c>
      <c r="Y358" s="312">
        <f t="shared" si="526"/>
        <v>0</v>
      </c>
      <c r="Z358" s="312">
        <f t="shared" si="526"/>
        <v>279435.48387096782</v>
      </c>
      <c r="AA358" s="312">
        <f t="shared" si="526"/>
        <v>0</v>
      </c>
      <c r="AB358" s="312">
        <f t="shared" si="526"/>
        <v>0</v>
      </c>
      <c r="AC358" s="312">
        <f t="shared" si="526"/>
        <v>0</v>
      </c>
      <c r="AD358" s="312">
        <f t="shared" si="527"/>
        <v>0</v>
      </c>
      <c r="AE358" s="312">
        <f t="shared" si="527"/>
        <v>0</v>
      </c>
      <c r="AF358" s="312">
        <f t="shared" si="527"/>
        <v>0</v>
      </c>
      <c r="AG358" s="312">
        <f t="shared" si="527"/>
        <v>0</v>
      </c>
      <c r="AH358" s="312">
        <f t="shared" si="527"/>
        <v>0</v>
      </c>
      <c r="AI358" s="312">
        <f t="shared" si="527"/>
        <v>0</v>
      </c>
      <c r="AJ358" s="312">
        <f t="shared" si="527"/>
        <v>0</v>
      </c>
      <c r="AK358" s="312">
        <f t="shared" si="527"/>
        <v>0</v>
      </c>
      <c r="AL358" s="312">
        <f t="shared" si="527"/>
        <v>279435.48387096782</v>
      </c>
      <c r="AM358" s="312">
        <f t="shared" si="527"/>
        <v>0</v>
      </c>
      <c r="AN358" s="312">
        <f t="shared" si="528"/>
        <v>0</v>
      </c>
      <c r="AO358" s="312">
        <f t="shared" si="528"/>
        <v>0</v>
      </c>
      <c r="AP358" s="312">
        <f t="shared" si="528"/>
        <v>0</v>
      </c>
      <c r="AQ358" s="312">
        <f t="shared" si="528"/>
        <v>0</v>
      </c>
      <c r="AR358" s="312">
        <f t="shared" si="528"/>
        <v>0</v>
      </c>
      <c r="AS358" s="312">
        <f t="shared" si="528"/>
        <v>0</v>
      </c>
      <c r="AT358" s="312">
        <f t="shared" si="528"/>
        <v>0</v>
      </c>
      <c r="AU358" s="312">
        <f t="shared" si="528"/>
        <v>0</v>
      </c>
      <c r="AV358" s="312">
        <f t="shared" si="528"/>
        <v>0</v>
      </c>
      <c r="AW358" s="312">
        <f t="shared" si="528"/>
        <v>0</v>
      </c>
      <c r="AX358" s="312">
        <f t="shared" si="529"/>
        <v>279435.48387096782</v>
      </c>
      <c r="AY358" s="312">
        <f t="shared" si="529"/>
        <v>0</v>
      </c>
      <c r="AZ358" s="312">
        <f t="shared" si="529"/>
        <v>0</v>
      </c>
      <c r="BA358" s="312">
        <f t="shared" si="529"/>
        <v>0</v>
      </c>
      <c r="BB358" s="312">
        <f t="shared" si="529"/>
        <v>0</v>
      </c>
      <c r="BC358" s="312">
        <f t="shared" si="529"/>
        <v>0</v>
      </c>
      <c r="BD358" s="312">
        <f t="shared" si="529"/>
        <v>0</v>
      </c>
      <c r="BE358" s="312">
        <f t="shared" si="529"/>
        <v>0</v>
      </c>
      <c r="BF358" s="312">
        <f t="shared" si="529"/>
        <v>0</v>
      </c>
      <c r="BG358" s="312">
        <f t="shared" si="529"/>
        <v>0</v>
      </c>
      <c r="BH358" s="312">
        <f t="shared" si="530"/>
        <v>0</v>
      </c>
      <c r="BI358" s="312">
        <f t="shared" si="530"/>
        <v>0</v>
      </c>
      <c r="BJ358" s="312">
        <f t="shared" si="530"/>
        <v>279435.48387096782</v>
      </c>
      <c r="BK358" s="312">
        <f t="shared" si="530"/>
        <v>0</v>
      </c>
      <c r="BL358" s="312">
        <f t="shared" si="530"/>
        <v>0</v>
      </c>
      <c r="BM358" s="312">
        <f t="shared" si="530"/>
        <v>0</v>
      </c>
      <c r="BN358" s="312">
        <f t="shared" si="530"/>
        <v>0</v>
      </c>
      <c r="BO358" s="312">
        <f t="shared" si="530"/>
        <v>0</v>
      </c>
      <c r="BP358" s="312">
        <f t="shared" si="530"/>
        <v>0</v>
      </c>
      <c r="BQ358" s="312">
        <f t="shared" si="530"/>
        <v>0</v>
      </c>
      <c r="BR358" s="312">
        <f t="shared" si="531"/>
        <v>0</v>
      </c>
      <c r="BS358" s="312">
        <f t="shared" si="531"/>
        <v>0</v>
      </c>
      <c r="BT358" s="312">
        <f t="shared" si="531"/>
        <v>0</v>
      </c>
      <c r="BU358" s="312">
        <f t="shared" si="531"/>
        <v>0</v>
      </c>
      <c r="BV358" s="312">
        <f t="shared" si="531"/>
        <v>279435.48387096782</v>
      </c>
      <c r="BW358" s="312">
        <f t="shared" si="531"/>
        <v>0</v>
      </c>
      <c r="BX358" s="312">
        <f t="shared" si="531"/>
        <v>0</v>
      </c>
      <c r="BY358" s="312">
        <f t="shared" si="531"/>
        <v>0</v>
      </c>
      <c r="BZ358" s="312">
        <f t="shared" si="531"/>
        <v>0</v>
      </c>
      <c r="CA358" s="312">
        <f t="shared" si="531"/>
        <v>0</v>
      </c>
      <c r="CB358" s="312">
        <f t="shared" si="532"/>
        <v>0</v>
      </c>
      <c r="CC358" s="312">
        <f t="shared" si="532"/>
        <v>0</v>
      </c>
      <c r="CD358" s="312">
        <f t="shared" si="532"/>
        <v>0</v>
      </c>
      <c r="CE358" s="312">
        <f t="shared" si="532"/>
        <v>0</v>
      </c>
      <c r="CF358" s="312">
        <f t="shared" si="532"/>
        <v>0</v>
      </c>
      <c r="CG358" s="312">
        <f t="shared" si="532"/>
        <v>0</v>
      </c>
      <c r="CH358" s="312">
        <f t="shared" si="532"/>
        <v>279435.48387096782</v>
      </c>
      <c r="CI358" s="312">
        <f t="shared" si="532"/>
        <v>0</v>
      </c>
      <c r="CJ358" s="312">
        <f t="shared" si="532"/>
        <v>0</v>
      </c>
      <c r="CK358" s="312">
        <f t="shared" si="532"/>
        <v>0</v>
      </c>
      <c r="CL358" s="312">
        <f t="shared" si="533"/>
        <v>0</v>
      </c>
      <c r="CM358" s="312">
        <f t="shared" si="533"/>
        <v>0</v>
      </c>
      <c r="CN358" s="312">
        <f t="shared" si="533"/>
        <v>0</v>
      </c>
      <c r="CO358" s="312">
        <f t="shared" si="533"/>
        <v>0</v>
      </c>
      <c r="CP358" s="312">
        <f t="shared" si="533"/>
        <v>0</v>
      </c>
      <c r="CQ358" s="312">
        <f t="shared" si="533"/>
        <v>0</v>
      </c>
      <c r="CR358" s="312">
        <f t="shared" si="533"/>
        <v>0</v>
      </c>
      <c r="CS358" s="312">
        <f t="shared" si="533"/>
        <v>0</v>
      </c>
      <c r="CT358" s="312">
        <f t="shared" si="533"/>
        <v>279435.48387096782</v>
      </c>
      <c r="CU358" s="312">
        <f t="shared" si="533"/>
        <v>0</v>
      </c>
      <c r="CV358" s="312">
        <f t="shared" si="534"/>
        <v>0</v>
      </c>
      <c r="CW358" s="312">
        <f t="shared" si="534"/>
        <v>0</v>
      </c>
      <c r="CX358" s="312">
        <f t="shared" si="534"/>
        <v>0</v>
      </c>
      <c r="CY358" s="312">
        <f t="shared" si="534"/>
        <v>0</v>
      </c>
      <c r="CZ358" s="312">
        <f t="shared" si="534"/>
        <v>0</v>
      </c>
      <c r="DA358" s="312">
        <f t="shared" si="534"/>
        <v>0</v>
      </c>
      <c r="DB358" s="312">
        <f t="shared" si="534"/>
        <v>0</v>
      </c>
      <c r="DC358" s="312">
        <f t="shared" si="534"/>
        <v>0</v>
      </c>
      <c r="DD358" s="312">
        <f t="shared" si="534"/>
        <v>0</v>
      </c>
      <c r="DE358" s="312">
        <f t="shared" si="534"/>
        <v>0</v>
      </c>
      <c r="DF358" s="312">
        <f t="shared" si="535"/>
        <v>279435.48387096782</v>
      </c>
      <c r="DG358" s="312">
        <f t="shared" si="535"/>
        <v>0</v>
      </c>
      <c r="DH358" s="312">
        <f t="shared" si="535"/>
        <v>0</v>
      </c>
      <c r="DI358" s="312">
        <f t="shared" si="535"/>
        <v>0</v>
      </c>
      <c r="DJ358" s="312">
        <f t="shared" si="535"/>
        <v>0</v>
      </c>
      <c r="DK358" s="312">
        <f t="shared" si="535"/>
        <v>0</v>
      </c>
      <c r="DL358" s="312">
        <f t="shared" si="535"/>
        <v>0</v>
      </c>
      <c r="DM358" s="312">
        <f t="shared" si="535"/>
        <v>0</v>
      </c>
      <c r="DN358" s="312">
        <f t="shared" si="535"/>
        <v>0</v>
      </c>
      <c r="DO358" s="312">
        <f t="shared" si="535"/>
        <v>0</v>
      </c>
      <c r="DP358" s="312">
        <f t="shared" si="536"/>
        <v>0</v>
      </c>
      <c r="DQ358" s="312">
        <f t="shared" si="536"/>
        <v>0</v>
      </c>
      <c r="DR358" s="312">
        <f t="shared" si="536"/>
        <v>279435.48387096782</v>
      </c>
      <c r="DS358" s="312">
        <f t="shared" si="536"/>
        <v>0</v>
      </c>
      <c r="DT358" s="312">
        <f t="shared" si="536"/>
        <v>0</v>
      </c>
      <c r="DU358" s="312">
        <f t="shared" si="536"/>
        <v>0</v>
      </c>
      <c r="DV358" s="312">
        <f t="shared" si="536"/>
        <v>0</v>
      </c>
      <c r="DW358" s="312">
        <f t="shared" si="536"/>
        <v>0</v>
      </c>
      <c r="DX358" s="312">
        <f t="shared" si="536"/>
        <v>0</v>
      </c>
      <c r="DY358" s="312">
        <f t="shared" si="536"/>
        <v>0</v>
      </c>
      <c r="DZ358" s="312">
        <f t="shared" si="536"/>
        <v>0</v>
      </c>
    </row>
    <row r="359" spans="1:130">
      <c r="A359" s="151"/>
      <c r="C359" s="34" t="s">
        <v>193</v>
      </c>
      <c r="D359" s="309">
        <f>Inputs!$I$278</f>
        <v>1000000</v>
      </c>
      <c r="E359" s="310">
        <v>0.5</v>
      </c>
      <c r="F359" s="311">
        <v>48</v>
      </c>
      <c r="G359" s="35" t="s">
        <v>131</v>
      </c>
      <c r="H359" s="36">
        <f t="shared" si="524"/>
        <v>1000000</v>
      </c>
      <c r="I359" s="54"/>
      <c r="J359" s="312">
        <f t="shared" si="525"/>
        <v>0</v>
      </c>
      <c r="K359" s="312">
        <f t="shared" si="525"/>
        <v>0</v>
      </c>
      <c r="L359" s="312">
        <f t="shared" si="525"/>
        <v>0</v>
      </c>
      <c r="M359" s="312">
        <f t="shared" si="525"/>
        <v>0</v>
      </c>
      <c r="N359" s="312">
        <f t="shared" si="525"/>
        <v>0</v>
      </c>
      <c r="O359" s="312">
        <f t="shared" si="525"/>
        <v>0</v>
      </c>
      <c r="P359" s="312">
        <f t="shared" si="525"/>
        <v>0</v>
      </c>
      <c r="Q359" s="312">
        <f t="shared" si="525"/>
        <v>0</v>
      </c>
      <c r="R359" s="312">
        <f t="shared" si="525"/>
        <v>0</v>
      </c>
      <c r="S359" s="312">
        <f t="shared" si="525"/>
        <v>0</v>
      </c>
      <c r="T359" s="312">
        <f t="shared" si="526"/>
        <v>0</v>
      </c>
      <c r="U359" s="312">
        <f t="shared" si="526"/>
        <v>0</v>
      </c>
      <c r="V359" s="312">
        <f t="shared" si="526"/>
        <v>0</v>
      </c>
      <c r="W359" s="312">
        <f t="shared" si="526"/>
        <v>0</v>
      </c>
      <c r="X359" s="312">
        <f t="shared" si="526"/>
        <v>0</v>
      </c>
      <c r="Y359" s="312">
        <f t="shared" si="526"/>
        <v>0</v>
      </c>
      <c r="Z359" s="312">
        <f t="shared" si="526"/>
        <v>0</v>
      </c>
      <c r="AA359" s="312">
        <f t="shared" si="526"/>
        <v>0</v>
      </c>
      <c r="AB359" s="312">
        <f t="shared" si="526"/>
        <v>0</v>
      </c>
      <c r="AC359" s="312">
        <f t="shared" si="526"/>
        <v>0</v>
      </c>
      <c r="AD359" s="312">
        <f t="shared" si="527"/>
        <v>0</v>
      </c>
      <c r="AE359" s="312">
        <f t="shared" si="527"/>
        <v>0</v>
      </c>
      <c r="AF359" s="312">
        <f t="shared" si="527"/>
        <v>0</v>
      </c>
      <c r="AG359" s="312">
        <f t="shared" si="527"/>
        <v>0</v>
      </c>
      <c r="AH359" s="312">
        <f t="shared" si="527"/>
        <v>0</v>
      </c>
      <c r="AI359" s="312">
        <f t="shared" si="527"/>
        <v>0</v>
      </c>
      <c r="AJ359" s="312">
        <f t="shared" si="527"/>
        <v>0</v>
      </c>
      <c r="AK359" s="312">
        <f t="shared" si="527"/>
        <v>0</v>
      </c>
      <c r="AL359" s="312">
        <f t="shared" si="527"/>
        <v>0</v>
      </c>
      <c r="AM359" s="312">
        <f t="shared" si="527"/>
        <v>0</v>
      </c>
      <c r="AN359" s="312">
        <f t="shared" si="528"/>
        <v>0</v>
      </c>
      <c r="AO359" s="312">
        <f t="shared" si="528"/>
        <v>0</v>
      </c>
      <c r="AP359" s="312">
        <f t="shared" si="528"/>
        <v>0</v>
      </c>
      <c r="AQ359" s="312">
        <f t="shared" si="528"/>
        <v>0</v>
      </c>
      <c r="AR359" s="312">
        <f t="shared" si="528"/>
        <v>0</v>
      </c>
      <c r="AS359" s="312">
        <f t="shared" si="528"/>
        <v>0</v>
      </c>
      <c r="AT359" s="312">
        <f t="shared" si="528"/>
        <v>0</v>
      </c>
      <c r="AU359" s="312">
        <f t="shared" si="528"/>
        <v>0</v>
      </c>
      <c r="AV359" s="312">
        <f t="shared" si="528"/>
        <v>0</v>
      </c>
      <c r="AW359" s="312">
        <f t="shared" si="528"/>
        <v>0</v>
      </c>
      <c r="AX359" s="312">
        <f t="shared" si="529"/>
        <v>0</v>
      </c>
      <c r="AY359" s="312">
        <f t="shared" si="529"/>
        <v>0</v>
      </c>
      <c r="AZ359" s="312">
        <f t="shared" si="529"/>
        <v>0</v>
      </c>
      <c r="BA359" s="312">
        <f t="shared" si="529"/>
        <v>0</v>
      </c>
      <c r="BB359" s="312">
        <f t="shared" si="529"/>
        <v>0</v>
      </c>
      <c r="BC359" s="312">
        <f t="shared" si="529"/>
        <v>0</v>
      </c>
      <c r="BD359" s="312">
        <f t="shared" si="529"/>
        <v>0</v>
      </c>
      <c r="BE359" s="312">
        <f t="shared" si="529"/>
        <v>0</v>
      </c>
      <c r="BF359" s="312">
        <f t="shared" si="529"/>
        <v>0</v>
      </c>
      <c r="BG359" s="312">
        <f t="shared" si="529"/>
        <v>0</v>
      </c>
      <c r="BH359" s="312">
        <f t="shared" si="530"/>
        <v>0</v>
      </c>
      <c r="BI359" s="312">
        <f t="shared" si="530"/>
        <v>0</v>
      </c>
      <c r="BJ359" s="312">
        <f t="shared" si="530"/>
        <v>500000</v>
      </c>
      <c r="BK359" s="312">
        <f t="shared" si="530"/>
        <v>0</v>
      </c>
      <c r="BL359" s="312">
        <f t="shared" si="530"/>
        <v>0</v>
      </c>
      <c r="BM359" s="312">
        <f t="shared" si="530"/>
        <v>0</v>
      </c>
      <c r="BN359" s="312">
        <f t="shared" si="530"/>
        <v>0</v>
      </c>
      <c r="BO359" s="312">
        <f t="shared" si="530"/>
        <v>0</v>
      </c>
      <c r="BP359" s="312">
        <f t="shared" si="530"/>
        <v>0</v>
      </c>
      <c r="BQ359" s="312">
        <f t="shared" si="530"/>
        <v>0</v>
      </c>
      <c r="BR359" s="312">
        <f t="shared" si="531"/>
        <v>0</v>
      </c>
      <c r="BS359" s="312">
        <f t="shared" si="531"/>
        <v>0</v>
      </c>
      <c r="BT359" s="312">
        <f t="shared" si="531"/>
        <v>0</v>
      </c>
      <c r="BU359" s="312">
        <f t="shared" si="531"/>
        <v>0</v>
      </c>
      <c r="BV359" s="312">
        <f t="shared" si="531"/>
        <v>0</v>
      </c>
      <c r="BW359" s="312">
        <f t="shared" si="531"/>
        <v>0</v>
      </c>
      <c r="BX359" s="312">
        <f t="shared" si="531"/>
        <v>0</v>
      </c>
      <c r="BY359" s="312">
        <f t="shared" si="531"/>
        <v>0</v>
      </c>
      <c r="BZ359" s="312">
        <f t="shared" si="531"/>
        <v>0</v>
      </c>
      <c r="CA359" s="312">
        <f t="shared" si="531"/>
        <v>0</v>
      </c>
      <c r="CB359" s="312">
        <f t="shared" si="532"/>
        <v>0</v>
      </c>
      <c r="CC359" s="312">
        <f t="shared" si="532"/>
        <v>0</v>
      </c>
      <c r="CD359" s="312">
        <f t="shared" si="532"/>
        <v>0</v>
      </c>
      <c r="CE359" s="312">
        <f t="shared" si="532"/>
        <v>0</v>
      </c>
      <c r="CF359" s="312">
        <f t="shared" si="532"/>
        <v>0</v>
      </c>
      <c r="CG359" s="312">
        <f t="shared" si="532"/>
        <v>0</v>
      </c>
      <c r="CH359" s="312">
        <f t="shared" si="532"/>
        <v>0</v>
      </c>
      <c r="CI359" s="312">
        <f t="shared" si="532"/>
        <v>0</v>
      </c>
      <c r="CJ359" s="312">
        <f t="shared" si="532"/>
        <v>0</v>
      </c>
      <c r="CK359" s="312">
        <f t="shared" si="532"/>
        <v>0</v>
      </c>
      <c r="CL359" s="312">
        <f t="shared" si="533"/>
        <v>0</v>
      </c>
      <c r="CM359" s="312">
        <f t="shared" si="533"/>
        <v>0</v>
      </c>
      <c r="CN359" s="312">
        <f t="shared" si="533"/>
        <v>0</v>
      </c>
      <c r="CO359" s="312">
        <f t="shared" si="533"/>
        <v>0</v>
      </c>
      <c r="CP359" s="312">
        <f t="shared" si="533"/>
        <v>0</v>
      </c>
      <c r="CQ359" s="312">
        <f t="shared" si="533"/>
        <v>0</v>
      </c>
      <c r="CR359" s="312">
        <f t="shared" si="533"/>
        <v>0</v>
      </c>
      <c r="CS359" s="312">
        <f t="shared" si="533"/>
        <v>0</v>
      </c>
      <c r="CT359" s="312">
        <f t="shared" si="533"/>
        <v>0</v>
      </c>
      <c r="CU359" s="312">
        <f t="shared" si="533"/>
        <v>0</v>
      </c>
      <c r="CV359" s="312">
        <f t="shared" si="534"/>
        <v>0</v>
      </c>
      <c r="CW359" s="312">
        <f t="shared" si="534"/>
        <v>0</v>
      </c>
      <c r="CX359" s="312">
        <f t="shared" si="534"/>
        <v>0</v>
      </c>
      <c r="CY359" s="312">
        <f t="shared" si="534"/>
        <v>0</v>
      </c>
      <c r="CZ359" s="312">
        <f t="shared" si="534"/>
        <v>0</v>
      </c>
      <c r="DA359" s="312">
        <f t="shared" si="534"/>
        <v>0</v>
      </c>
      <c r="DB359" s="312">
        <f t="shared" si="534"/>
        <v>0</v>
      </c>
      <c r="DC359" s="312">
        <f t="shared" si="534"/>
        <v>0</v>
      </c>
      <c r="DD359" s="312">
        <f t="shared" si="534"/>
        <v>0</v>
      </c>
      <c r="DE359" s="312">
        <f t="shared" si="534"/>
        <v>0</v>
      </c>
      <c r="DF359" s="312">
        <f t="shared" si="535"/>
        <v>500000</v>
      </c>
      <c r="DG359" s="312">
        <f t="shared" si="535"/>
        <v>0</v>
      </c>
      <c r="DH359" s="312">
        <f t="shared" si="535"/>
        <v>0</v>
      </c>
      <c r="DI359" s="312">
        <f t="shared" si="535"/>
        <v>0</v>
      </c>
      <c r="DJ359" s="312">
        <f t="shared" si="535"/>
        <v>0</v>
      </c>
      <c r="DK359" s="312">
        <f t="shared" si="535"/>
        <v>0</v>
      </c>
      <c r="DL359" s="312">
        <f t="shared" si="535"/>
        <v>0</v>
      </c>
      <c r="DM359" s="312">
        <f t="shared" si="535"/>
        <v>0</v>
      </c>
      <c r="DN359" s="312">
        <f t="shared" si="535"/>
        <v>0</v>
      </c>
      <c r="DO359" s="312">
        <f t="shared" si="535"/>
        <v>0</v>
      </c>
      <c r="DP359" s="312">
        <f t="shared" si="536"/>
        <v>0</v>
      </c>
      <c r="DQ359" s="312">
        <f t="shared" si="536"/>
        <v>0</v>
      </c>
      <c r="DR359" s="312">
        <f t="shared" si="536"/>
        <v>0</v>
      </c>
      <c r="DS359" s="312">
        <f t="shared" si="536"/>
        <v>0</v>
      </c>
      <c r="DT359" s="312">
        <f t="shared" si="536"/>
        <v>0</v>
      </c>
      <c r="DU359" s="312">
        <f t="shared" si="536"/>
        <v>0</v>
      </c>
      <c r="DV359" s="312">
        <f t="shared" si="536"/>
        <v>0</v>
      </c>
      <c r="DW359" s="312">
        <f t="shared" si="536"/>
        <v>0</v>
      </c>
      <c r="DX359" s="312">
        <f t="shared" si="536"/>
        <v>0</v>
      </c>
      <c r="DY359" s="312">
        <f t="shared" si="536"/>
        <v>0</v>
      </c>
      <c r="DZ359" s="312">
        <f t="shared" si="536"/>
        <v>0</v>
      </c>
    </row>
    <row r="360" spans="1:130">
      <c r="A360" s="151"/>
      <c r="C360" s="34" t="s">
        <v>222</v>
      </c>
      <c r="D360" s="309">
        <f>Inputs!$I$270</f>
        <v>6551470.5882352944</v>
      </c>
      <c r="E360" s="310">
        <v>0.2</v>
      </c>
      <c r="F360" s="311">
        <v>24</v>
      </c>
      <c r="G360" s="35" t="s">
        <v>131</v>
      </c>
      <c r="H360" s="36">
        <f t="shared" si="524"/>
        <v>5241176.4705882361</v>
      </c>
      <c r="I360" s="54"/>
      <c r="J360" s="312">
        <f t="shared" si="525"/>
        <v>0</v>
      </c>
      <c r="K360" s="312">
        <f t="shared" si="525"/>
        <v>0</v>
      </c>
      <c r="L360" s="312">
        <f t="shared" si="525"/>
        <v>0</v>
      </c>
      <c r="M360" s="312">
        <f t="shared" si="525"/>
        <v>0</v>
      </c>
      <c r="N360" s="312">
        <f t="shared" si="525"/>
        <v>0</v>
      </c>
      <c r="O360" s="312">
        <f t="shared" si="525"/>
        <v>0</v>
      </c>
      <c r="P360" s="312">
        <f t="shared" si="525"/>
        <v>0</v>
      </c>
      <c r="Q360" s="312">
        <f t="shared" si="525"/>
        <v>0</v>
      </c>
      <c r="R360" s="312">
        <f t="shared" si="525"/>
        <v>0</v>
      </c>
      <c r="S360" s="312">
        <f t="shared" si="525"/>
        <v>0</v>
      </c>
      <c r="T360" s="312">
        <f t="shared" si="526"/>
        <v>0</v>
      </c>
      <c r="U360" s="312">
        <f t="shared" si="526"/>
        <v>0</v>
      </c>
      <c r="V360" s="312">
        <f t="shared" si="526"/>
        <v>0</v>
      </c>
      <c r="W360" s="312">
        <f t="shared" si="526"/>
        <v>0</v>
      </c>
      <c r="X360" s="312">
        <f t="shared" si="526"/>
        <v>0</v>
      </c>
      <c r="Y360" s="312">
        <f t="shared" si="526"/>
        <v>0</v>
      </c>
      <c r="Z360" s="312">
        <f t="shared" si="526"/>
        <v>0</v>
      </c>
      <c r="AA360" s="312">
        <f t="shared" si="526"/>
        <v>0</v>
      </c>
      <c r="AB360" s="312">
        <f t="shared" si="526"/>
        <v>0</v>
      </c>
      <c r="AC360" s="312">
        <f t="shared" si="526"/>
        <v>0</v>
      </c>
      <c r="AD360" s="312">
        <f t="shared" si="527"/>
        <v>0</v>
      </c>
      <c r="AE360" s="312">
        <f t="shared" si="527"/>
        <v>0</v>
      </c>
      <c r="AF360" s="312">
        <f t="shared" si="527"/>
        <v>0</v>
      </c>
      <c r="AG360" s="312">
        <f t="shared" si="527"/>
        <v>0</v>
      </c>
      <c r="AH360" s="312">
        <f t="shared" si="527"/>
        <v>0</v>
      </c>
      <c r="AI360" s="312">
        <f t="shared" si="527"/>
        <v>0</v>
      </c>
      <c r="AJ360" s="312">
        <f t="shared" si="527"/>
        <v>0</v>
      </c>
      <c r="AK360" s="312">
        <f t="shared" si="527"/>
        <v>0</v>
      </c>
      <c r="AL360" s="312">
        <f t="shared" si="527"/>
        <v>1310294.117647059</v>
      </c>
      <c r="AM360" s="312">
        <f t="shared" si="527"/>
        <v>0</v>
      </c>
      <c r="AN360" s="312">
        <f t="shared" si="528"/>
        <v>0</v>
      </c>
      <c r="AO360" s="312">
        <f t="shared" si="528"/>
        <v>0</v>
      </c>
      <c r="AP360" s="312">
        <f t="shared" si="528"/>
        <v>0</v>
      </c>
      <c r="AQ360" s="312">
        <f t="shared" si="528"/>
        <v>0</v>
      </c>
      <c r="AR360" s="312">
        <f t="shared" si="528"/>
        <v>0</v>
      </c>
      <c r="AS360" s="312">
        <f t="shared" si="528"/>
        <v>0</v>
      </c>
      <c r="AT360" s="312">
        <f t="shared" si="528"/>
        <v>0</v>
      </c>
      <c r="AU360" s="312">
        <f t="shared" si="528"/>
        <v>0</v>
      </c>
      <c r="AV360" s="312">
        <f t="shared" si="528"/>
        <v>0</v>
      </c>
      <c r="AW360" s="312">
        <f t="shared" si="528"/>
        <v>0</v>
      </c>
      <c r="AX360" s="312">
        <f t="shared" si="529"/>
        <v>0</v>
      </c>
      <c r="AY360" s="312">
        <f t="shared" si="529"/>
        <v>0</v>
      </c>
      <c r="AZ360" s="312">
        <f t="shared" si="529"/>
        <v>0</v>
      </c>
      <c r="BA360" s="312">
        <f t="shared" si="529"/>
        <v>0</v>
      </c>
      <c r="BB360" s="312">
        <f t="shared" si="529"/>
        <v>0</v>
      </c>
      <c r="BC360" s="312">
        <f t="shared" si="529"/>
        <v>0</v>
      </c>
      <c r="BD360" s="312">
        <f t="shared" si="529"/>
        <v>0</v>
      </c>
      <c r="BE360" s="312">
        <f t="shared" si="529"/>
        <v>0</v>
      </c>
      <c r="BF360" s="312">
        <f t="shared" si="529"/>
        <v>0</v>
      </c>
      <c r="BG360" s="312">
        <f t="shared" si="529"/>
        <v>0</v>
      </c>
      <c r="BH360" s="312">
        <f t="shared" si="530"/>
        <v>0</v>
      </c>
      <c r="BI360" s="312">
        <f t="shared" si="530"/>
        <v>0</v>
      </c>
      <c r="BJ360" s="312">
        <f t="shared" si="530"/>
        <v>1310294.117647059</v>
      </c>
      <c r="BK360" s="312">
        <f t="shared" si="530"/>
        <v>0</v>
      </c>
      <c r="BL360" s="312">
        <f t="shared" si="530"/>
        <v>0</v>
      </c>
      <c r="BM360" s="312">
        <f t="shared" si="530"/>
        <v>0</v>
      </c>
      <c r="BN360" s="312">
        <f t="shared" si="530"/>
        <v>0</v>
      </c>
      <c r="BO360" s="312">
        <f t="shared" si="530"/>
        <v>0</v>
      </c>
      <c r="BP360" s="312">
        <f t="shared" si="530"/>
        <v>0</v>
      </c>
      <c r="BQ360" s="312">
        <f t="shared" si="530"/>
        <v>0</v>
      </c>
      <c r="BR360" s="312">
        <f t="shared" si="531"/>
        <v>0</v>
      </c>
      <c r="BS360" s="312">
        <f t="shared" si="531"/>
        <v>0</v>
      </c>
      <c r="BT360" s="312">
        <f t="shared" si="531"/>
        <v>0</v>
      </c>
      <c r="BU360" s="312">
        <f t="shared" si="531"/>
        <v>0</v>
      </c>
      <c r="BV360" s="312">
        <f t="shared" si="531"/>
        <v>0</v>
      </c>
      <c r="BW360" s="312">
        <f t="shared" si="531"/>
        <v>0</v>
      </c>
      <c r="BX360" s="312">
        <f t="shared" si="531"/>
        <v>0</v>
      </c>
      <c r="BY360" s="312">
        <f t="shared" si="531"/>
        <v>0</v>
      </c>
      <c r="BZ360" s="312">
        <f t="shared" si="531"/>
        <v>0</v>
      </c>
      <c r="CA360" s="312">
        <f t="shared" si="531"/>
        <v>0</v>
      </c>
      <c r="CB360" s="312">
        <f t="shared" si="532"/>
        <v>0</v>
      </c>
      <c r="CC360" s="312">
        <f t="shared" si="532"/>
        <v>0</v>
      </c>
      <c r="CD360" s="312">
        <f t="shared" si="532"/>
        <v>0</v>
      </c>
      <c r="CE360" s="312">
        <f t="shared" si="532"/>
        <v>0</v>
      </c>
      <c r="CF360" s="312">
        <f t="shared" si="532"/>
        <v>0</v>
      </c>
      <c r="CG360" s="312">
        <f t="shared" si="532"/>
        <v>0</v>
      </c>
      <c r="CH360" s="312">
        <f t="shared" si="532"/>
        <v>1310294.117647059</v>
      </c>
      <c r="CI360" s="312">
        <f t="shared" si="532"/>
        <v>0</v>
      </c>
      <c r="CJ360" s="312">
        <f t="shared" si="532"/>
        <v>0</v>
      </c>
      <c r="CK360" s="312">
        <f t="shared" si="532"/>
        <v>0</v>
      </c>
      <c r="CL360" s="312">
        <f t="shared" si="533"/>
        <v>0</v>
      </c>
      <c r="CM360" s="312">
        <f t="shared" si="533"/>
        <v>0</v>
      </c>
      <c r="CN360" s="312">
        <f t="shared" si="533"/>
        <v>0</v>
      </c>
      <c r="CO360" s="312">
        <f t="shared" si="533"/>
        <v>0</v>
      </c>
      <c r="CP360" s="312">
        <f t="shared" si="533"/>
        <v>0</v>
      </c>
      <c r="CQ360" s="312">
        <f t="shared" si="533"/>
        <v>0</v>
      </c>
      <c r="CR360" s="312">
        <f t="shared" si="533"/>
        <v>0</v>
      </c>
      <c r="CS360" s="312">
        <f t="shared" si="533"/>
        <v>0</v>
      </c>
      <c r="CT360" s="312">
        <f t="shared" si="533"/>
        <v>0</v>
      </c>
      <c r="CU360" s="312">
        <f t="shared" si="533"/>
        <v>0</v>
      </c>
      <c r="CV360" s="312">
        <f t="shared" si="534"/>
        <v>0</v>
      </c>
      <c r="CW360" s="312">
        <f t="shared" si="534"/>
        <v>0</v>
      </c>
      <c r="CX360" s="312">
        <f t="shared" si="534"/>
        <v>0</v>
      </c>
      <c r="CY360" s="312">
        <f t="shared" si="534"/>
        <v>0</v>
      </c>
      <c r="CZ360" s="312">
        <f t="shared" si="534"/>
        <v>0</v>
      </c>
      <c r="DA360" s="312">
        <f t="shared" si="534"/>
        <v>0</v>
      </c>
      <c r="DB360" s="312">
        <f t="shared" si="534"/>
        <v>0</v>
      </c>
      <c r="DC360" s="312">
        <f t="shared" si="534"/>
        <v>0</v>
      </c>
      <c r="DD360" s="312">
        <f t="shared" si="534"/>
        <v>0</v>
      </c>
      <c r="DE360" s="312">
        <f t="shared" si="534"/>
        <v>0</v>
      </c>
      <c r="DF360" s="312">
        <f t="shared" si="535"/>
        <v>1310294.117647059</v>
      </c>
      <c r="DG360" s="312">
        <f t="shared" si="535"/>
        <v>0</v>
      </c>
      <c r="DH360" s="312">
        <f t="shared" si="535"/>
        <v>0</v>
      </c>
      <c r="DI360" s="312">
        <f t="shared" si="535"/>
        <v>0</v>
      </c>
      <c r="DJ360" s="312">
        <f t="shared" si="535"/>
        <v>0</v>
      </c>
      <c r="DK360" s="312">
        <f t="shared" si="535"/>
        <v>0</v>
      </c>
      <c r="DL360" s="312">
        <f t="shared" si="535"/>
        <v>0</v>
      </c>
      <c r="DM360" s="312">
        <f t="shared" si="535"/>
        <v>0</v>
      </c>
      <c r="DN360" s="312">
        <f t="shared" si="535"/>
        <v>0</v>
      </c>
      <c r="DO360" s="312">
        <f t="shared" si="535"/>
        <v>0</v>
      </c>
      <c r="DP360" s="312">
        <f t="shared" si="536"/>
        <v>0</v>
      </c>
      <c r="DQ360" s="312">
        <f t="shared" si="536"/>
        <v>0</v>
      </c>
      <c r="DR360" s="312">
        <f t="shared" si="536"/>
        <v>0</v>
      </c>
      <c r="DS360" s="312">
        <f t="shared" si="536"/>
        <v>0</v>
      </c>
      <c r="DT360" s="312">
        <f t="shared" si="536"/>
        <v>0</v>
      </c>
      <c r="DU360" s="312">
        <f t="shared" si="536"/>
        <v>0</v>
      </c>
      <c r="DV360" s="312">
        <f t="shared" si="536"/>
        <v>0</v>
      </c>
      <c r="DW360" s="312">
        <f t="shared" si="536"/>
        <v>0</v>
      </c>
      <c r="DX360" s="312">
        <f t="shared" si="536"/>
        <v>0</v>
      </c>
      <c r="DY360" s="312">
        <f t="shared" si="536"/>
        <v>0</v>
      </c>
      <c r="DZ360" s="312">
        <f t="shared" si="536"/>
        <v>0</v>
      </c>
    </row>
    <row r="361" spans="1:130">
      <c r="A361" s="151"/>
      <c r="C361" s="34" t="s">
        <v>100</v>
      </c>
      <c r="D361" s="309">
        <f>Inputs!$I$303</f>
        <v>8125000</v>
      </c>
      <c r="E361" s="310">
        <v>0.1</v>
      </c>
      <c r="F361" s="311">
        <v>18</v>
      </c>
      <c r="G361" s="35" t="s">
        <v>131</v>
      </c>
      <c r="H361" s="36">
        <f t="shared" si="524"/>
        <v>4875000</v>
      </c>
      <c r="I361" s="54"/>
      <c r="J361" s="312">
        <f t="shared" si="525"/>
        <v>0</v>
      </c>
      <c r="K361" s="312">
        <f t="shared" si="525"/>
        <v>0</v>
      </c>
      <c r="L361" s="312">
        <f t="shared" si="525"/>
        <v>0</v>
      </c>
      <c r="M361" s="312">
        <f t="shared" si="525"/>
        <v>0</v>
      </c>
      <c r="N361" s="312">
        <f t="shared" si="525"/>
        <v>0</v>
      </c>
      <c r="O361" s="312">
        <f t="shared" si="525"/>
        <v>0</v>
      </c>
      <c r="P361" s="312">
        <f t="shared" si="525"/>
        <v>0</v>
      </c>
      <c r="Q361" s="312">
        <f t="shared" si="525"/>
        <v>0</v>
      </c>
      <c r="R361" s="312">
        <f t="shared" si="525"/>
        <v>0</v>
      </c>
      <c r="S361" s="312">
        <f t="shared" si="525"/>
        <v>0</v>
      </c>
      <c r="T361" s="312">
        <f t="shared" si="526"/>
        <v>0</v>
      </c>
      <c r="U361" s="312">
        <f t="shared" si="526"/>
        <v>0</v>
      </c>
      <c r="V361" s="312">
        <f t="shared" si="526"/>
        <v>0</v>
      </c>
      <c r="W361" s="312">
        <f t="shared" si="526"/>
        <v>0</v>
      </c>
      <c r="X361" s="312">
        <f t="shared" si="526"/>
        <v>0</v>
      </c>
      <c r="Y361" s="312">
        <f t="shared" si="526"/>
        <v>0</v>
      </c>
      <c r="Z361" s="312">
        <f t="shared" si="526"/>
        <v>0</v>
      </c>
      <c r="AA361" s="312">
        <f t="shared" si="526"/>
        <v>0</v>
      </c>
      <c r="AB361" s="312">
        <f t="shared" si="526"/>
        <v>0</v>
      </c>
      <c r="AC361" s="312">
        <f t="shared" si="526"/>
        <v>0</v>
      </c>
      <c r="AD361" s="312">
        <f t="shared" si="527"/>
        <v>0</v>
      </c>
      <c r="AE361" s="312">
        <f t="shared" si="527"/>
        <v>0</v>
      </c>
      <c r="AF361" s="312">
        <f t="shared" si="527"/>
        <v>812500</v>
      </c>
      <c r="AG361" s="312">
        <f t="shared" si="527"/>
        <v>0</v>
      </c>
      <c r="AH361" s="312">
        <f t="shared" si="527"/>
        <v>0</v>
      </c>
      <c r="AI361" s="312">
        <f t="shared" si="527"/>
        <v>0</v>
      </c>
      <c r="AJ361" s="312">
        <f t="shared" si="527"/>
        <v>0</v>
      </c>
      <c r="AK361" s="312">
        <f t="shared" si="527"/>
        <v>0</v>
      </c>
      <c r="AL361" s="312">
        <f t="shared" si="527"/>
        <v>0</v>
      </c>
      <c r="AM361" s="312">
        <f t="shared" si="527"/>
        <v>0</v>
      </c>
      <c r="AN361" s="312">
        <f t="shared" si="528"/>
        <v>0</v>
      </c>
      <c r="AO361" s="312">
        <f t="shared" si="528"/>
        <v>0</v>
      </c>
      <c r="AP361" s="312">
        <f t="shared" si="528"/>
        <v>0</v>
      </c>
      <c r="AQ361" s="312">
        <f t="shared" si="528"/>
        <v>0</v>
      </c>
      <c r="AR361" s="312">
        <f t="shared" si="528"/>
        <v>0</v>
      </c>
      <c r="AS361" s="312">
        <f t="shared" si="528"/>
        <v>0</v>
      </c>
      <c r="AT361" s="312">
        <f t="shared" si="528"/>
        <v>0</v>
      </c>
      <c r="AU361" s="312">
        <f t="shared" si="528"/>
        <v>0</v>
      </c>
      <c r="AV361" s="312">
        <f t="shared" si="528"/>
        <v>0</v>
      </c>
      <c r="AW361" s="312">
        <f t="shared" si="528"/>
        <v>0</v>
      </c>
      <c r="AX361" s="312">
        <f t="shared" si="529"/>
        <v>812500</v>
      </c>
      <c r="AY361" s="312">
        <f t="shared" si="529"/>
        <v>0</v>
      </c>
      <c r="AZ361" s="312">
        <f t="shared" si="529"/>
        <v>0</v>
      </c>
      <c r="BA361" s="312">
        <f t="shared" si="529"/>
        <v>0</v>
      </c>
      <c r="BB361" s="312">
        <f t="shared" si="529"/>
        <v>0</v>
      </c>
      <c r="BC361" s="312">
        <f t="shared" si="529"/>
        <v>0</v>
      </c>
      <c r="BD361" s="312">
        <f t="shared" si="529"/>
        <v>0</v>
      </c>
      <c r="BE361" s="312">
        <f t="shared" si="529"/>
        <v>0</v>
      </c>
      <c r="BF361" s="312">
        <f t="shared" si="529"/>
        <v>0</v>
      </c>
      <c r="BG361" s="312">
        <f t="shared" si="529"/>
        <v>0</v>
      </c>
      <c r="BH361" s="312">
        <f t="shared" si="530"/>
        <v>0</v>
      </c>
      <c r="BI361" s="312">
        <f t="shared" si="530"/>
        <v>0</v>
      </c>
      <c r="BJ361" s="312">
        <f t="shared" si="530"/>
        <v>0</v>
      </c>
      <c r="BK361" s="312">
        <f t="shared" si="530"/>
        <v>0</v>
      </c>
      <c r="BL361" s="312">
        <f t="shared" si="530"/>
        <v>0</v>
      </c>
      <c r="BM361" s="312">
        <f t="shared" si="530"/>
        <v>0</v>
      </c>
      <c r="BN361" s="312">
        <f t="shared" si="530"/>
        <v>0</v>
      </c>
      <c r="BO361" s="312">
        <f t="shared" si="530"/>
        <v>0</v>
      </c>
      <c r="BP361" s="312">
        <f t="shared" si="530"/>
        <v>812500</v>
      </c>
      <c r="BQ361" s="312">
        <f t="shared" si="530"/>
        <v>0</v>
      </c>
      <c r="BR361" s="312">
        <f t="shared" si="531"/>
        <v>0</v>
      </c>
      <c r="BS361" s="312">
        <f t="shared" si="531"/>
        <v>0</v>
      </c>
      <c r="BT361" s="312">
        <f t="shared" si="531"/>
        <v>0</v>
      </c>
      <c r="BU361" s="312">
        <f t="shared" si="531"/>
        <v>0</v>
      </c>
      <c r="BV361" s="312">
        <f t="shared" si="531"/>
        <v>0</v>
      </c>
      <c r="BW361" s="312">
        <f t="shared" si="531"/>
        <v>0</v>
      </c>
      <c r="BX361" s="312">
        <f t="shared" si="531"/>
        <v>0</v>
      </c>
      <c r="BY361" s="312">
        <f t="shared" si="531"/>
        <v>0</v>
      </c>
      <c r="BZ361" s="312">
        <f t="shared" si="531"/>
        <v>0</v>
      </c>
      <c r="CA361" s="312">
        <f t="shared" si="531"/>
        <v>0</v>
      </c>
      <c r="CB361" s="312">
        <f t="shared" si="532"/>
        <v>0</v>
      </c>
      <c r="CC361" s="312">
        <f t="shared" si="532"/>
        <v>0</v>
      </c>
      <c r="CD361" s="312">
        <f t="shared" si="532"/>
        <v>0</v>
      </c>
      <c r="CE361" s="312">
        <f t="shared" si="532"/>
        <v>0</v>
      </c>
      <c r="CF361" s="312">
        <f t="shared" si="532"/>
        <v>0</v>
      </c>
      <c r="CG361" s="312">
        <f t="shared" si="532"/>
        <v>0</v>
      </c>
      <c r="CH361" s="312">
        <f t="shared" si="532"/>
        <v>812500</v>
      </c>
      <c r="CI361" s="312">
        <f t="shared" si="532"/>
        <v>0</v>
      </c>
      <c r="CJ361" s="312">
        <f t="shared" si="532"/>
        <v>0</v>
      </c>
      <c r="CK361" s="312">
        <f t="shared" si="532"/>
        <v>0</v>
      </c>
      <c r="CL361" s="312">
        <f t="shared" si="533"/>
        <v>0</v>
      </c>
      <c r="CM361" s="312">
        <f t="shared" si="533"/>
        <v>0</v>
      </c>
      <c r="CN361" s="312">
        <f t="shared" si="533"/>
        <v>0</v>
      </c>
      <c r="CO361" s="312">
        <f t="shared" si="533"/>
        <v>0</v>
      </c>
      <c r="CP361" s="312">
        <f t="shared" si="533"/>
        <v>0</v>
      </c>
      <c r="CQ361" s="312">
        <f t="shared" si="533"/>
        <v>0</v>
      </c>
      <c r="CR361" s="312">
        <f t="shared" si="533"/>
        <v>0</v>
      </c>
      <c r="CS361" s="312">
        <f t="shared" si="533"/>
        <v>0</v>
      </c>
      <c r="CT361" s="312">
        <f t="shared" si="533"/>
        <v>0</v>
      </c>
      <c r="CU361" s="312">
        <f t="shared" si="533"/>
        <v>0</v>
      </c>
      <c r="CV361" s="312">
        <f t="shared" si="534"/>
        <v>0</v>
      </c>
      <c r="CW361" s="312">
        <f t="shared" si="534"/>
        <v>0</v>
      </c>
      <c r="CX361" s="312">
        <f t="shared" si="534"/>
        <v>0</v>
      </c>
      <c r="CY361" s="312">
        <f t="shared" si="534"/>
        <v>0</v>
      </c>
      <c r="CZ361" s="312">
        <f t="shared" si="534"/>
        <v>812500</v>
      </c>
      <c r="DA361" s="312">
        <f t="shared" si="534"/>
        <v>0</v>
      </c>
      <c r="DB361" s="312">
        <f t="shared" si="534"/>
        <v>0</v>
      </c>
      <c r="DC361" s="312">
        <f t="shared" si="534"/>
        <v>0</v>
      </c>
      <c r="DD361" s="312">
        <f t="shared" si="534"/>
        <v>0</v>
      </c>
      <c r="DE361" s="312">
        <f t="shared" si="534"/>
        <v>0</v>
      </c>
      <c r="DF361" s="312">
        <f t="shared" si="535"/>
        <v>0</v>
      </c>
      <c r="DG361" s="312">
        <f t="shared" si="535"/>
        <v>0</v>
      </c>
      <c r="DH361" s="312">
        <f t="shared" si="535"/>
        <v>0</v>
      </c>
      <c r="DI361" s="312">
        <f t="shared" si="535"/>
        <v>0</v>
      </c>
      <c r="DJ361" s="312">
        <f t="shared" si="535"/>
        <v>0</v>
      </c>
      <c r="DK361" s="312">
        <f t="shared" si="535"/>
        <v>0</v>
      </c>
      <c r="DL361" s="312">
        <f t="shared" si="535"/>
        <v>0</v>
      </c>
      <c r="DM361" s="312">
        <f t="shared" si="535"/>
        <v>0</v>
      </c>
      <c r="DN361" s="312">
        <f t="shared" si="535"/>
        <v>0</v>
      </c>
      <c r="DO361" s="312">
        <f t="shared" si="535"/>
        <v>0</v>
      </c>
      <c r="DP361" s="312">
        <f t="shared" si="536"/>
        <v>0</v>
      </c>
      <c r="DQ361" s="312">
        <f t="shared" si="536"/>
        <v>0</v>
      </c>
      <c r="DR361" s="312">
        <f t="shared" si="536"/>
        <v>812500</v>
      </c>
      <c r="DS361" s="312">
        <f t="shared" si="536"/>
        <v>0</v>
      </c>
      <c r="DT361" s="312">
        <f t="shared" si="536"/>
        <v>0</v>
      </c>
      <c r="DU361" s="312">
        <f t="shared" si="536"/>
        <v>0</v>
      </c>
      <c r="DV361" s="312">
        <f t="shared" si="536"/>
        <v>0</v>
      </c>
      <c r="DW361" s="312">
        <f t="shared" si="536"/>
        <v>0</v>
      </c>
      <c r="DX361" s="312">
        <f t="shared" si="536"/>
        <v>0</v>
      </c>
      <c r="DY361" s="312">
        <f t="shared" si="536"/>
        <v>0</v>
      </c>
      <c r="DZ361" s="312">
        <f t="shared" si="536"/>
        <v>0</v>
      </c>
    </row>
    <row r="362" spans="1:130">
      <c r="A362" s="151"/>
      <c r="C362" s="34" t="s">
        <v>304</v>
      </c>
      <c r="D362" s="309">
        <f>Inputs!I298</f>
        <v>29000000</v>
      </c>
      <c r="E362" s="310">
        <v>0.2</v>
      </c>
      <c r="F362" s="311">
        <v>24</v>
      </c>
      <c r="G362" s="35" t="s">
        <v>131</v>
      </c>
      <c r="H362" s="36">
        <f t="shared" si="524"/>
        <v>23200000</v>
      </c>
      <c r="I362" s="54"/>
      <c r="J362" s="312">
        <f t="shared" si="525"/>
        <v>0</v>
      </c>
      <c r="K362" s="312">
        <f t="shared" si="525"/>
        <v>0</v>
      </c>
      <c r="L362" s="312">
        <f t="shared" si="525"/>
        <v>0</v>
      </c>
      <c r="M362" s="312">
        <f t="shared" si="525"/>
        <v>0</v>
      </c>
      <c r="N362" s="312">
        <f t="shared" si="525"/>
        <v>0</v>
      </c>
      <c r="O362" s="312">
        <f t="shared" si="525"/>
        <v>0</v>
      </c>
      <c r="P362" s="312">
        <f t="shared" si="525"/>
        <v>0</v>
      </c>
      <c r="Q362" s="312">
        <f t="shared" si="525"/>
        <v>0</v>
      </c>
      <c r="R362" s="312">
        <f t="shared" si="525"/>
        <v>0</v>
      </c>
      <c r="S362" s="312">
        <f t="shared" si="525"/>
        <v>0</v>
      </c>
      <c r="T362" s="312">
        <f t="shared" si="526"/>
        <v>0</v>
      </c>
      <c r="U362" s="312">
        <f t="shared" si="526"/>
        <v>0</v>
      </c>
      <c r="V362" s="312">
        <f t="shared" si="526"/>
        <v>0</v>
      </c>
      <c r="W362" s="312">
        <f t="shared" si="526"/>
        <v>0</v>
      </c>
      <c r="X362" s="312">
        <f t="shared" si="526"/>
        <v>0</v>
      </c>
      <c r="Y362" s="312">
        <f t="shared" si="526"/>
        <v>0</v>
      </c>
      <c r="Z362" s="312">
        <f t="shared" si="526"/>
        <v>0</v>
      </c>
      <c r="AA362" s="312">
        <f t="shared" si="526"/>
        <v>0</v>
      </c>
      <c r="AB362" s="312">
        <f t="shared" si="526"/>
        <v>0</v>
      </c>
      <c r="AC362" s="312">
        <f t="shared" si="526"/>
        <v>0</v>
      </c>
      <c r="AD362" s="312">
        <f t="shared" si="527"/>
        <v>0</v>
      </c>
      <c r="AE362" s="312">
        <f t="shared" si="527"/>
        <v>0</v>
      </c>
      <c r="AF362" s="312">
        <f t="shared" si="527"/>
        <v>0</v>
      </c>
      <c r="AG362" s="312">
        <f t="shared" si="527"/>
        <v>0</v>
      </c>
      <c r="AH362" s="312">
        <f t="shared" si="527"/>
        <v>0</v>
      </c>
      <c r="AI362" s="312">
        <f t="shared" si="527"/>
        <v>0</v>
      </c>
      <c r="AJ362" s="312">
        <f t="shared" si="527"/>
        <v>0</v>
      </c>
      <c r="AK362" s="312">
        <f t="shared" si="527"/>
        <v>0</v>
      </c>
      <c r="AL362" s="312">
        <f t="shared" si="527"/>
        <v>5800000</v>
      </c>
      <c r="AM362" s="312">
        <f t="shared" si="527"/>
        <v>0</v>
      </c>
      <c r="AN362" s="312">
        <f t="shared" si="528"/>
        <v>0</v>
      </c>
      <c r="AO362" s="312">
        <f t="shared" si="528"/>
        <v>0</v>
      </c>
      <c r="AP362" s="312">
        <f t="shared" si="528"/>
        <v>0</v>
      </c>
      <c r="AQ362" s="312">
        <f t="shared" si="528"/>
        <v>0</v>
      </c>
      <c r="AR362" s="312">
        <f t="shared" si="528"/>
        <v>0</v>
      </c>
      <c r="AS362" s="312">
        <f t="shared" si="528"/>
        <v>0</v>
      </c>
      <c r="AT362" s="312">
        <f t="shared" si="528"/>
        <v>0</v>
      </c>
      <c r="AU362" s="312">
        <f t="shared" si="528"/>
        <v>0</v>
      </c>
      <c r="AV362" s="312">
        <f t="shared" si="528"/>
        <v>0</v>
      </c>
      <c r="AW362" s="312">
        <f t="shared" si="528"/>
        <v>0</v>
      </c>
      <c r="AX362" s="312">
        <f t="shared" si="529"/>
        <v>0</v>
      </c>
      <c r="AY362" s="312">
        <f t="shared" si="529"/>
        <v>0</v>
      </c>
      <c r="AZ362" s="312">
        <f t="shared" si="529"/>
        <v>0</v>
      </c>
      <c r="BA362" s="312">
        <f t="shared" si="529"/>
        <v>0</v>
      </c>
      <c r="BB362" s="312">
        <f t="shared" si="529"/>
        <v>0</v>
      </c>
      <c r="BC362" s="312">
        <f t="shared" si="529"/>
        <v>0</v>
      </c>
      <c r="BD362" s="312">
        <f t="shared" si="529"/>
        <v>0</v>
      </c>
      <c r="BE362" s="312">
        <f t="shared" si="529"/>
        <v>0</v>
      </c>
      <c r="BF362" s="312">
        <f t="shared" si="529"/>
        <v>0</v>
      </c>
      <c r="BG362" s="312">
        <f t="shared" si="529"/>
        <v>0</v>
      </c>
      <c r="BH362" s="312">
        <f t="shared" si="530"/>
        <v>0</v>
      </c>
      <c r="BI362" s="312">
        <f t="shared" si="530"/>
        <v>0</v>
      </c>
      <c r="BJ362" s="312">
        <f t="shared" si="530"/>
        <v>5800000</v>
      </c>
      <c r="BK362" s="312">
        <f t="shared" si="530"/>
        <v>0</v>
      </c>
      <c r="BL362" s="312">
        <f t="shared" si="530"/>
        <v>0</v>
      </c>
      <c r="BM362" s="312">
        <f t="shared" si="530"/>
        <v>0</v>
      </c>
      <c r="BN362" s="312">
        <f t="shared" si="530"/>
        <v>0</v>
      </c>
      <c r="BO362" s="312">
        <f t="shared" si="530"/>
        <v>0</v>
      </c>
      <c r="BP362" s="312">
        <f t="shared" si="530"/>
        <v>0</v>
      </c>
      <c r="BQ362" s="312">
        <f t="shared" si="530"/>
        <v>0</v>
      </c>
      <c r="BR362" s="312">
        <f t="shared" si="531"/>
        <v>0</v>
      </c>
      <c r="BS362" s="312">
        <f t="shared" si="531"/>
        <v>0</v>
      </c>
      <c r="BT362" s="312">
        <f t="shared" si="531"/>
        <v>0</v>
      </c>
      <c r="BU362" s="312">
        <f t="shared" si="531"/>
        <v>0</v>
      </c>
      <c r="BV362" s="312">
        <f t="shared" si="531"/>
        <v>0</v>
      </c>
      <c r="BW362" s="312">
        <f t="shared" si="531"/>
        <v>0</v>
      </c>
      <c r="BX362" s="312">
        <f t="shared" si="531"/>
        <v>0</v>
      </c>
      <c r="BY362" s="312">
        <f t="shared" si="531"/>
        <v>0</v>
      </c>
      <c r="BZ362" s="312">
        <f t="shared" si="531"/>
        <v>0</v>
      </c>
      <c r="CA362" s="312">
        <f t="shared" si="531"/>
        <v>0</v>
      </c>
      <c r="CB362" s="312">
        <f t="shared" si="532"/>
        <v>0</v>
      </c>
      <c r="CC362" s="312">
        <f t="shared" si="532"/>
        <v>0</v>
      </c>
      <c r="CD362" s="312">
        <f t="shared" si="532"/>
        <v>0</v>
      </c>
      <c r="CE362" s="312">
        <f t="shared" si="532"/>
        <v>0</v>
      </c>
      <c r="CF362" s="312">
        <f t="shared" si="532"/>
        <v>0</v>
      </c>
      <c r="CG362" s="312">
        <f t="shared" si="532"/>
        <v>0</v>
      </c>
      <c r="CH362" s="312">
        <f t="shared" si="532"/>
        <v>5800000</v>
      </c>
      <c r="CI362" s="312">
        <f t="shared" si="532"/>
        <v>0</v>
      </c>
      <c r="CJ362" s="312">
        <f t="shared" si="532"/>
        <v>0</v>
      </c>
      <c r="CK362" s="312">
        <f t="shared" si="532"/>
        <v>0</v>
      </c>
      <c r="CL362" s="312">
        <f t="shared" si="533"/>
        <v>0</v>
      </c>
      <c r="CM362" s="312">
        <f t="shared" si="533"/>
        <v>0</v>
      </c>
      <c r="CN362" s="312">
        <f t="shared" si="533"/>
        <v>0</v>
      </c>
      <c r="CO362" s="312">
        <f t="shared" si="533"/>
        <v>0</v>
      </c>
      <c r="CP362" s="312">
        <f t="shared" si="533"/>
        <v>0</v>
      </c>
      <c r="CQ362" s="312">
        <f t="shared" si="533"/>
        <v>0</v>
      </c>
      <c r="CR362" s="312">
        <f t="shared" si="533"/>
        <v>0</v>
      </c>
      <c r="CS362" s="312">
        <f t="shared" si="533"/>
        <v>0</v>
      </c>
      <c r="CT362" s="312">
        <f t="shared" si="533"/>
        <v>0</v>
      </c>
      <c r="CU362" s="312">
        <f t="shared" si="533"/>
        <v>0</v>
      </c>
      <c r="CV362" s="312">
        <f t="shared" si="534"/>
        <v>0</v>
      </c>
      <c r="CW362" s="312">
        <f t="shared" si="534"/>
        <v>0</v>
      </c>
      <c r="CX362" s="312">
        <f t="shared" si="534"/>
        <v>0</v>
      </c>
      <c r="CY362" s="312">
        <f t="shared" si="534"/>
        <v>0</v>
      </c>
      <c r="CZ362" s="312">
        <f t="shared" si="534"/>
        <v>0</v>
      </c>
      <c r="DA362" s="312">
        <f t="shared" si="534"/>
        <v>0</v>
      </c>
      <c r="DB362" s="312">
        <f t="shared" si="534"/>
        <v>0</v>
      </c>
      <c r="DC362" s="312">
        <f t="shared" si="534"/>
        <v>0</v>
      </c>
      <c r="DD362" s="312">
        <f t="shared" si="534"/>
        <v>0</v>
      </c>
      <c r="DE362" s="312">
        <f t="shared" si="534"/>
        <v>0</v>
      </c>
      <c r="DF362" s="312">
        <f t="shared" si="535"/>
        <v>5800000</v>
      </c>
      <c r="DG362" s="312">
        <f t="shared" si="535"/>
        <v>0</v>
      </c>
      <c r="DH362" s="312">
        <f t="shared" si="535"/>
        <v>0</v>
      </c>
      <c r="DI362" s="312">
        <f t="shared" si="535"/>
        <v>0</v>
      </c>
      <c r="DJ362" s="312">
        <f t="shared" si="535"/>
        <v>0</v>
      </c>
      <c r="DK362" s="312">
        <f t="shared" si="535"/>
        <v>0</v>
      </c>
      <c r="DL362" s="312">
        <f t="shared" si="535"/>
        <v>0</v>
      </c>
      <c r="DM362" s="312">
        <f t="shared" si="535"/>
        <v>0</v>
      </c>
      <c r="DN362" s="312">
        <f t="shared" si="535"/>
        <v>0</v>
      </c>
      <c r="DO362" s="312">
        <f t="shared" si="535"/>
        <v>0</v>
      </c>
      <c r="DP362" s="312">
        <f t="shared" si="536"/>
        <v>0</v>
      </c>
      <c r="DQ362" s="312">
        <f t="shared" si="536"/>
        <v>0</v>
      </c>
      <c r="DR362" s="312">
        <f t="shared" si="536"/>
        <v>0</v>
      </c>
      <c r="DS362" s="312">
        <f t="shared" si="536"/>
        <v>0</v>
      </c>
      <c r="DT362" s="312">
        <f t="shared" si="536"/>
        <v>0</v>
      </c>
      <c r="DU362" s="312">
        <f t="shared" si="536"/>
        <v>0</v>
      </c>
      <c r="DV362" s="312">
        <f t="shared" si="536"/>
        <v>0</v>
      </c>
      <c r="DW362" s="312">
        <f t="shared" si="536"/>
        <v>0</v>
      </c>
      <c r="DX362" s="312">
        <f t="shared" si="536"/>
        <v>0</v>
      </c>
      <c r="DY362" s="312">
        <f t="shared" si="536"/>
        <v>0</v>
      </c>
      <c r="DZ362" s="312">
        <f t="shared" si="536"/>
        <v>0</v>
      </c>
    </row>
    <row r="363" spans="1:130">
      <c r="A363" s="151"/>
      <c r="C363" s="34"/>
      <c r="D363" s="4"/>
      <c r="E363" s="224"/>
      <c r="F363" s="313"/>
      <c r="G363" s="35"/>
      <c r="H363" s="36"/>
      <c r="I363" s="54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12"/>
      <c r="DB363" s="312"/>
      <c r="DC363" s="312"/>
      <c r="DD363" s="312"/>
      <c r="DE363" s="312"/>
      <c r="DF363" s="312"/>
      <c r="DG363" s="312"/>
      <c r="DH363" s="312"/>
      <c r="DI363" s="312"/>
      <c r="DJ363" s="312"/>
      <c r="DK363" s="312"/>
      <c r="DL363" s="312"/>
      <c r="DM363" s="312"/>
      <c r="DN363" s="312"/>
      <c r="DO363" s="312"/>
      <c r="DP363" s="312"/>
      <c r="DQ363" s="312"/>
      <c r="DR363" s="312"/>
      <c r="DS363" s="312"/>
      <c r="DT363" s="312"/>
      <c r="DU363" s="312"/>
      <c r="DV363" s="312"/>
      <c r="DW363" s="312"/>
      <c r="DX363" s="312"/>
      <c r="DY363" s="312"/>
      <c r="DZ363" s="312"/>
    </row>
    <row r="364" spans="1:130" ht="13">
      <c r="A364" s="151"/>
      <c r="C364" s="14" t="s">
        <v>297</v>
      </c>
      <c r="D364" s="14"/>
      <c r="E364" s="14"/>
      <c r="G364" s="38" t="s">
        <v>131</v>
      </c>
      <c r="H364" s="39">
        <f>SUM(J364:DZ364)</f>
        <v>39571345.825426951</v>
      </c>
      <c r="I364" s="12"/>
      <c r="J364" s="314">
        <f>SUM(J355:J362)</f>
        <v>0</v>
      </c>
      <c r="K364" s="314">
        <f t="shared" ref="K364:BV364" si="537">SUM(K355:K362)</f>
        <v>0</v>
      </c>
      <c r="L364" s="314">
        <f t="shared" si="537"/>
        <v>0</v>
      </c>
      <c r="M364" s="314">
        <f t="shared" si="537"/>
        <v>0</v>
      </c>
      <c r="N364" s="314">
        <f t="shared" si="537"/>
        <v>0</v>
      </c>
      <c r="O364" s="314">
        <f t="shared" si="537"/>
        <v>0</v>
      </c>
      <c r="P364" s="314">
        <f t="shared" si="537"/>
        <v>0</v>
      </c>
      <c r="Q364" s="314">
        <f t="shared" si="537"/>
        <v>0</v>
      </c>
      <c r="R364" s="314">
        <f t="shared" si="537"/>
        <v>0</v>
      </c>
      <c r="S364" s="314">
        <f t="shared" si="537"/>
        <v>0</v>
      </c>
      <c r="T364" s="314">
        <f t="shared" si="537"/>
        <v>0</v>
      </c>
      <c r="U364" s="314">
        <f t="shared" si="537"/>
        <v>0</v>
      </c>
      <c r="V364" s="314">
        <f t="shared" si="537"/>
        <v>0</v>
      </c>
      <c r="W364" s="314">
        <f t="shared" si="537"/>
        <v>0</v>
      </c>
      <c r="X364" s="314">
        <f t="shared" si="537"/>
        <v>0</v>
      </c>
      <c r="Y364" s="314">
        <f t="shared" si="537"/>
        <v>0</v>
      </c>
      <c r="Z364" s="314">
        <f t="shared" si="537"/>
        <v>279435.48387096782</v>
      </c>
      <c r="AA364" s="314">
        <f t="shared" si="537"/>
        <v>0</v>
      </c>
      <c r="AB364" s="314">
        <f t="shared" si="537"/>
        <v>0</v>
      </c>
      <c r="AC364" s="314">
        <f t="shared" si="537"/>
        <v>0</v>
      </c>
      <c r="AD364" s="314">
        <f t="shared" si="537"/>
        <v>0</v>
      </c>
      <c r="AE364" s="314">
        <f t="shared" si="537"/>
        <v>0</v>
      </c>
      <c r="AF364" s="314">
        <f t="shared" si="537"/>
        <v>812500</v>
      </c>
      <c r="AG364" s="314">
        <f t="shared" si="537"/>
        <v>0</v>
      </c>
      <c r="AH364" s="314">
        <f t="shared" si="537"/>
        <v>0</v>
      </c>
      <c r="AI364" s="314">
        <f t="shared" si="537"/>
        <v>0</v>
      </c>
      <c r="AJ364" s="314">
        <f t="shared" si="537"/>
        <v>0</v>
      </c>
      <c r="AK364" s="314">
        <f t="shared" si="537"/>
        <v>0</v>
      </c>
      <c r="AL364" s="314">
        <f t="shared" si="537"/>
        <v>7589729.6015180266</v>
      </c>
      <c r="AM364" s="314">
        <f t="shared" si="537"/>
        <v>0</v>
      </c>
      <c r="AN364" s="314">
        <f t="shared" si="537"/>
        <v>0</v>
      </c>
      <c r="AO364" s="314">
        <f t="shared" si="537"/>
        <v>0</v>
      </c>
      <c r="AP364" s="314">
        <f t="shared" si="537"/>
        <v>0</v>
      </c>
      <c r="AQ364" s="314">
        <f t="shared" si="537"/>
        <v>0</v>
      </c>
      <c r="AR364" s="314">
        <f t="shared" si="537"/>
        <v>0</v>
      </c>
      <c r="AS364" s="314">
        <f t="shared" si="537"/>
        <v>0</v>
      </c>
      <c r="AT364" s="314">
        <f t="shared" si="537"/>
        <v>0</v>
      </c>
      <c r="AU364" s="314">
        <f t="shared" si="537"/>
        <v>0</v>
      </c>
      <c r="AV364" s="314">
        <f t="shared" si="537"/>
        <v>0</v>
      </c>
      <c r="AW364" s="314">
        <f t="shared" si="537"/>
        <v>0</v>
      </c>
      <c r="AX364" s="314">
        <f t="shared" si="537"/>
        <v>1091935.4838709678</v>
      </c>
      <c r="AY364" s="314">
        <f t="shared" si="537"/>
        <v>0</v>
      </c>
      <c r="AZ364" s="314">
        <f t="shared" si="537"/>
        <v>0</v>
      </c>
      <c r="BA364" s="314">
        <f t="shared" si="537"/>
        <v>0</v>
      </c>
      <c r="BB364" s="314">
        <f t="shared" si="537"/>
        <v>0</v>
      </c>
      <c r="BC364" s="314">
        <f t="shared" si="537"/>
        <v>0</v>
      </c>
      <c r="BD364" s="314">
        <f t="shared" si="537"/>
        <v>0</v>
      </c>
      <c r="BE364" s="314">
        <f t="shared" si="537"/>
        <v>0</v>
      </c>
      <c r="BF364" s="314">
        <f t="shared" si="537"/>
        <v>0</v>
      </c>
      <c r="BG364" s="314">
        <f t="shared" si="537"/>
        <v>0</v>
      </c>
      <c r="BH364" s="314">
        <f t="shared" si="537"/>
        <v>0</v>
      </c>
      <c r="BI364" s="314">
        <f t="shared" si="537"/>
        <v>0</v>
      </c>
      <c r="BJ364" s="314">
        <f t="shared" si="537"/>
        <v>9059854.6015180275</v>
      </c>
      <c r="BK364" s="314">
        <f t="shared" si="537"/>
        <v>0</v>
      </c>
      <c r="BL364" s="314">
        <f t="shared" si="537"/>
        <v>0</v>
      </c>
      <c r="BM364" s="314">
        <f t="shared" si="537"/>
        <v>0</v>
      </c>
      <c r="BN364" s="314">
        <f t="shared" si="537"/>
        <v>0</v>
      </c>
      <c r="BO364" s="314">
        <f t="shared" si="537"/>
        <v>0</v>
      </c>
      <c r="BP364" s="314">
        <f t="shared" si="537"/>
        <v>812500</v>
      </c>
      <c r="BQ364" s="314">
        <f t="shared" si="537"/>
        <v>0</v>
      </c>
      <c r="BR364" s="314">
        <f t="shared" si="537"/>
        <v>0</v>
      </c>
      <c r="BS364" s="314">
        <f t="shared" si="537"/>
        <v>0</v>
      </c>
      <c r="BT364" s="314">
        <f t="shared" si="537"/>
        <v>0</v>
      </c>
      <c r="BU364" s="314">
        <f t="shared" si="537"/>
        <v>0</v>
      </c>
      <c r="BV364" s="314">
        <f t="shared" si="537"/>
        <v>279435.48387096782</v>
      </c>
      <c r="BW364" s="314">
        <f t="shared" ref="BW364:CC364" si="538">SUM(BW355:BW362)</f>
        <v>0</v>
      </c>
      <c r="BX364" s="314">
        <f t="shared" si="538"/>
        <v>0</v>
      </c>
      <c r="BY364" s="314">
        <f t="shared" si="538"/>
        <v>0</v>
      </c>
      <c r="BZ364" s="314">
        <f t="shared" si="538"/>
        <v>0</v>
      </c>
      <c r="CA364" s="314">
        <f t="shared" si="538"/>
        <v>0</v>
      </c>
      <c r="CB364" s="314">
        <f t="shared" si="538"/>
        <v>0</v>
      </c>
      <c r="CC364" s="314">
        <f t="shared" si="538"/>
        <v>0</v>
      </c>
      <c r="CD364" s="314">
        <f t="shared" ref="CD364:DL364" si="539">SUM(CD355:CD362)</f>
        <v>0</v>
      </c>
      <c r="CE364" s="314">
        <f t="shared" si="539"/>
        <v>0</v>
      </c>
      <c r="CF364" s="314">
        <f t="shared" si="539"/>
        <v>0</v>
      </c>
      <c r="CG364" s="314">
        <f t="shared" si="539"/>
        <v>0</v>
      </c>
      <c r="CH364" s="314">
        <f t="shared" si="539"/>
        <v>8402229.6015180275</v>
      </c>
      <c r="CI364" s="314">
        <f t="shared" si="539"/>
        <v>0</v>
      </c>
      <c r="CJ364" s="314">
        <f t="shared" si="539"/>
        <v>0</v>
      </c>
      <c r="CK364" s="314">
        <f t="shared" si="539"/>
        <v>0</v>
      </c>
      <c r="CL364" s="314">
        <f t="shared" si="539"/>
        <v>0</v>
      </c>
      <c r="CM364" s="314">
        <f t="shared" si="539"/>
        <v>0</v>
      </c>
      <c r="CN364" s="314">
        <f t="shared" si="539"/>
        <v>0</v>
      </c>
      <c r="CO364" s="314">
        <f t="shared" si="539"/>
        <v>0</v>
      </c>
      <c r="CP364" s="314">
        <f t="shared" si="539"/>
        <v>0</v>
      </c>
      <c r="CQ364" s="314">
        <f t="shared" si="539"/>
        <v>0</v>
      </c>
      <c r="CR364" s="314">
        <f t="shared" si="539"/>
        <v>0</v>
      </c>
      <c r="CS364" s="314">
        <f t="shared" si="539"/>
        <v>0</v>
      </c>
      <c r="CT364" s="314">
        <f t="shared" si="539"/>
        <v>279435.48387096782</v>
      </c>
      <c r="CU364" s="314">
        <f t="shared" si="539"/>
        <v>0</v>
      </c>
      <c r="CV364" s="314">
        <f t="shared" si="539"/>
        <v>0</v>
      </c>
      <c r="CW364" s="314">
        <f t="shared" si="539"/>
        <v>0</v>
      </c>
      <c r="CX364" s="314">
        <f t="shared" si="539"/>
        <v>0</v>
      </c>
      <c r="CY364" s="314">
        <f t="shared" si="539"/>
        <v>0</v>
      </c>
      <c r="CZ364" s="314">
        <f t="shared" si="539"/>
        <v>812500</v>
      </c>
      <c r="DA364" s="314">
        <f t="shared" si="539"/>
        <v>0</v>
      </c>
      <c r="DB364" s="314">
        <f t="shared" si="539"/>
        <v>0</v>
      </c>
      <c r="DC364" s="314">
        <f t="shared" si="539"/>
        <v>0</v>
      </c>
      <c r="DD364" s="314">
        <f t="shared" si="539"/>
        <v>0</v>
      </c>
      <c r="DE364" s="314">
        <f t="shared" si="539"/>
        <v>0</v>
      </c>
      <c r="DF364" s="314">
        <f t="shared" si="539"/>
        <v>9059854.6015180275</v>
      </c>
      <c r="DG364" s="314">
        <f t="shared" si="539"/>
        <v>0</v>
      </c>
      <c r="DH364" s="314">
        <f t="shared" si="539"/>
        <v>0</v>
      </c>
      <c r="DI364" s="314">
        <f t="shared" si="539"/>
        <v>0</v>
      </c>
      <c r="DJ364" s="314">
        <f t="shared" si="539"/>
        <v>0</v>
      </c>
      <c r="DK364" s="314">
        <f t="shared" si="539"/>
        <v>0</v>
      </c>
      <c r="DL364" s="314">
        <f t="shared" si="539"/>
        <v>0</v>
      </c>
      <c r="DM364" s="314">
        <f t="shared" ref="DM364:DZ364" si="540">SUM(DM355:DM362)</f>
        <v>0</v>
      </c>
      <c r="DN364" s="314">
        <f t="shared" si="540"/>
        <v>0</v>
      </c>
      <c r="DO364" s="314">
        <f t="shared" si="540"/>
        <v>0</v>
      </c>
      <c r="DP364" s="314">
        <f t="shared" si="540"/>
        <v>0</v>
      </c>
      <c r="DQ364" s="314">
        <f t="shared" si="540"/>
        <v>0</v>
      </c>
      <c r="DR364" s="314">
        <f t="shared" si="540"/>
        <v>1091935.4838709678</v>
      </c>
      <c r="DS364" s="314">
        <f t="shared" si="540"/>
        <v>0</v>
      </c>
      <c r="DT364" s="314">
        <f t="shared" si="540"/>
        <v>0</v>
      </c>
      <c r="DU364" s="314">
        <f t="shared" si="540"/>
        <v>0</v>
      </c>
      <c r="DV364" s="314">
        <f t="shared" si="540"/>
        <v>0</v>
      </c>
      <c r="DW364" s="314">
        <f t="shared" si="540"/>
        <v>0</v>
      </c>
      <c r="DX364" s="314">
        <f t="shared" si="540"/>
        <v>0</v>
      </c>
      <c r="DY364" s="314">
        <f t="shared" si="540"/>
        <v>0</v>
      </c>
      <c r="DZ364" s="314">
        <f t="shared" si="540"/>
        <v>0</v>
      </c>
    </row>
    <row r="365" spans="1:130" ht="13">
      <c r="A365" s="151"/>
      <c r="C365" s="14"/>
      <c r="D365" s="14"/>
      <c r="E365" s="14"/>
      <c r="G365" s="38"/>
      <c r="H365" s="39"/>
      <c r="I365" s="12"/>
      <c r="J365" s="315"/>
      <c r="K365" s="315"/>
      <c r="L365" s="315"/>
      <c r="M365" s="315"/>
      <c r="N365" s="315"/>
      <c r="O365" s="315"/>
      <c r="P365" s="315"/>
      <c r="Q365" s="315"/>
      <c r="R365" s="315"/>
      <c r="S365" s="315"/>
      <c r="T365" s="315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315"/>
      <c r="AJ365" s="315"/>
      <c r="AK365" s="315"/>
      <c r="AL365" s="315"/>
      <c r="AM365" s="315"/>
      <c r="AN365" s="315"/>
      <c r="AO365" s="315"/>
      <c r="AP365" s="315"/>
      <c r="AQ365" s="315"/>
      <c r="AR365" s="315"/>
      <c r="AS365" s="315"/>
      <c r="AT365" s="315"/>
      <c r="AU365" s="315"/>
      <c r="AV365" s="315"/>
      <c r="AW365" s="315"/>
      <c r="AX365" s="315"/>
      <c r="AY365" s="315"/>
      <c r="AZ365" s="315"/>
      <c r="BA365" s="315"/>
      <c r="BB365" s="315"/>
      <c r="BC365" s="315"/>
      <c r="BD365" s="315"/>
      <c r="BE365" s="315"/>
      <c r="BF365" s="315"/>
      <c r="BG365" s="315"/>
      <c r="BH365" s="315"/>
      <c r="BI365" s="315"/>
      <c r="BJ365" s="315"/>
      <c r="BK365" s="315"/>
      <c r="BL365" s="315"/>
      <c r="BM365" s="315"/>
      <c r="BN365" s="315"/>
      <c r="BO365" s="315"/>
      <c r="BP365" s="315"/>
      <c r="BQ365" s="315"/>
      <c r="BR365" s="315"/>
      <c r="BS365" s="315"/>
      <c r="BT365" s="315"/>
      <c r="BU365" s="315"/>
      <c r="BV365" s="315"/>
      <c r="BW365" s="315"/>
      <c r="BX365" s="315"/>
      <c r="BY365" s="315"/>
      <c r="BZ365" s="315"/>
      <c r="CA365" s="315"/>
      <c r="CB365" s="315"/>
      <c r="CC365" s="315"/>
      <c r="CD365" s="315"/>
      <c r="CE365" s="315"/>
      <c r="CF365" s="315"/>
      <c r="CG365" s="315"/>
      <c r="CH365" s="315"/>
      <c r="CI365" s="315"/>
      <c r="CJ365" s="315"/>
      <c r="CK365" s="315"/>
      <c r="CL365" s="315"/>
      <c r="CM365" s="315"/>
      <c r="CN365" s="315"/>
      <c r="CO365" s="315"/>
      <c r="CP365" s="315"/>
      <c r="CQ365" s="315"/>
      <c r="CR365" s="315"/>
      <c r="CS365" s="315"/>
      <c r="CT365" s="315"/>
      <c r="CU365" s="315"/>
      <c r="CV365" s="315"/>
      <c r="CW365" s="315"/>
      <c r="CX365" s="315"/>
      <c r="CY365" s="315"/>
      <c r="CZ365" s="315"/>
      <c r="DA365" s="315"/>
      <c r="DB365" s="315"/>
      <c r="DC365" s="315"/>
      <c r="DD365" s="315"/>
      <c r="DE365" s="315"/>
      <c r="DF365" s="315"/>
      <c r="DG365" s="315"/>
      <c r="DH365" s="315"/>
      <c r="DI365" s="315"/>
      <c r="DJ365" s="315"/>
      <c r="DK365" s="315"/>
      <c r="DL365" s="315"/>
      <c r="DM365" s="315"/>
      <c r="DN365" s="315"/>
      <c r="DO365" s="315"/>
      <c r="DP365" s="315"/>
      <c r="DQ365" s="315"/>
      <c r="DR365" s="315"/>
      <c r="DS365" s="315"/>
      <c r="DT365" s="315"/>
      <c r="DU365" s="315"/>
      <c r="DV365" s="315"/>
      <c r="DW365" s="315"/>
      <c r="DX365" s="315"/>
      <c r="DY365" s="315"/>
      <c r="DZ365" s="315"/>
    </row>
    <row r="366" spans="1:130" ht="13">
      <c r="A366" s="151"/>
      <c r="B366" s="19" t="s">
        <v>71</v>
      </c>
      <c r="C366" s="14" t="s">
        <v>306</v>
      </c>
      <c r="D366" s="14"/>
      <c r="E366" s="14"/>
      <c r="F366" s="14"/>
      <c r="G366" s="14"/>
      <c r="H366" s="112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</row>
    <row r="367" spans="1:130" ht="13">
      <c r="A367" s="151"/>
      <c r="C367" s="14"/>
      <c r="F367" s="44"/>
      <c r="G367" s="54"/>
      <c r="H367" s="55"/>
      <c r="I367" s="54"/>
      <c r="BJ367" s="303"/>
      <c r="BK367" s="303"/>
      <c r="BL367" s="303"/>
      <c r="BM367" s="303"/>
      <c r="BN367" s="303"/>
      <c r="BO367" s="303"/>
      <c r="CA367" s="304"/>
      <c r="CB367" s="304"/>
      <c r="CC367" s="304"/>
      <c r="CD367" s="304"/>
      <c r="CE367" s="304"/>
      <c r="CF367" s="304"/>
      <c r="CG367" s="304"/>
      <c r="CH367" s="304"/>
      <c r="CI367" s="304"/>
      <c r="CJ367" s="304"/>
      <c r="CK367" s="304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04"/>
      <c r="DE367" s="304"/>
      <c r="DF367" s="304"/>
      <c r="DG367" s="304"/>
      <c r="DH367" s="304"/>
      <c r="DI367" s="304"/>
      <c r="DJ367" s="304"/>
      <c r="DK367" s="304"/>
      <c r="DL367" s="304"/>
      <c r="DM367" s="304"/>
      <c r="DN367" s="304"/>
      <c r="DO367" s="304"/>
      <c r="DP367" s="304"/>
      <c r="DQ367" s="304"/>
      <c r="DR367" s="304"/>
      <c r="DS367" s="304"/>
      <c r="DT367" s="304"/>
      <c r="DU367" s="304"/>
      <c r="DV367" s="304"/>
      <c r="DW367" s="304"/>
      <c r="DX367" s="304"/>
      <c r="DY367" s="304"/>
      <c r="DZ367" s="304"/>
    </row>
    <row r="368" spans="1:130">
      <c r="A368" s="151"/>
      <c r="C368" s="5" t="s">
        <v>308</v>
      </c>
      <c r="F368" s="53">
        <f>Inputs!I324</f>
        <v>1523132.262808349</v>
      </c>
      <c r="G368" s="35" t="s">
        <v>131</v>
      </c>
      <c r="H368" s="36"/>
      <c r="I368" s="54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13"/>
      <c r="AE368" s="213"/>
      <c r="AF368" s="213"/>
      <c r="AG368" s="213"/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/>
      <c r="BM368" s="213"/>
      <c r="BN368" s="213"/>
      <c r="BO368" s="213"/>
      <c r="BP368" s="213"/>
      <c r="BQ368" s="213"/>
      <c r="BR368" s="213"/>
      <c r="BS368" s="213"/>
      <c r="BT368" s="213"/>
      <c r="BU368" s="213"/>
      <c r="BV368" s="213"/>
      <c r="BW368" s="213"/>
      <c r="BX368" s="213"/>
      <c r="BY368" s="213"/>
      <c r="BZ368" s="213"/>
      <c r="CA368" s="213"/>
      <c r="CB368" s="213"/>
      <c r="CC368" s="213"/>
      <c r="CD368" s="213"/>
      <c r="CE368" s="213"/>
      <c r="CF368" s="213"/>
      <c r="CG368" s="213"/>
      <c r="CH368" s="213"/>
      <c r="CI368" s="213"/>
      <c r="CJ368" s="213"/>
      <c r="CK368" s="213"/>
      <c r="CL368" s="213"/>
      <c r="CM368" s="213"/>
      <c r="CN368" s="213"/>
      <c r="CO368" s="213"/>
      <c r="CP368" s="213"/>
      <c r="CQ368" s="213"/>
      <c r="CR368" s="213"/>
      <c r="CS368" s="213"/>
      <c r="CT368" s="213"/>
      <c r="CU368" s="213"/>
      <c r="CV368" s="213"/>
      <c r="CW368" s="213"/>
      <c r="CX368" s="213"/>
      <c r="CY368" s="213"/>
      <c r="CZ368" s="213"/>
      <c r="DA368" s="213"/>
      <c r="DB368" s="213"/>
      <c r="DC368" s="213"/>
      <c r="DD368" s="213"/>
      <c r="DE368" s="213"/>
      <c r="DF368" s="213"/>
      <c r="DG368" s="213"/>
      <c r="DH368" s="213"/>
      <c r="DI368" s="213"/>
      <c r="DJ368" s="213"/>
      <c r="DK368" s="213"/>
      <c r="DL368" s="213"/>
      <c r="DM368" s="213"/>
      <c r="DN368" s="213"/>
      <c r="DO368" s="213"/>
      <c r="DP368" s="213"/>
      <c r="DQ368" s="213"/>
      <c r="DR368" s="213"/>
      <c r="DS368" s="213"/>
      <c r="DT368" s="213"/>
      <c r="DU368" s="213"/>
      <c r="DV368" s="213"/>
      <c r="DW368" s="213"/>
      <c r="DX368" s="213"/>
      <c r="DY368" s="213"/>
      <c r="DZ368" s="213"/>
    </row>
    <row r="369" spans="1:130">
      <c r="A369" s="151"/>
      <c r="H369" s="316"/>
      <c r="I369" s="54"/>
      <c r="BJ369" s="303"/>
      <c r="BK369" s="303"/>
      <c r="BL369" s="303"/>
      <c r="BM369" s="303"/>
      <c r="BN369" s="303"/>
      <c r="BO369" s="303"/>
      <c r="CA369" s="304"/>
      <c r="CB369" s="304"/>
      <c r="CC369" s="304"/>
      <c r="CD369" s="304"/>
      <c r="CE369" s="304"/>
      <c r="CF369" s="304"/>
      <c r="CG369" s="304"/>
      <c r="CH369" s="304"/>
      <c r="CI369" s="304"/>
      <c r="CJ369" s="304"/>
      <c r="CK369" s="304"/>
      <c r="CL369" s="304"/>
      <c r="CM369" s="304"/>
      <c r="CN369" s="304"/>
      <c r="CO369" s="304"/>
      <c r="CP369" s="304"/>
      <c r="CQ369" s="304"/>
      <c r="CR369" s="304"/>
      <c r="CS369" s="304"/>
      <c r="CT369" s="304"/>
      <c r="CU369" s="304"/>
      <c r="CV369" s="304"/>
      <c r="CW369" s="304"/>
      <c r="CX369" s="304"/>
      <c r="CY369" s="304"/>
      <c r="CZ369" s="304"/>
      <c r="DA369" s="304"/>
      <c r="DB369" s="304"/>
      <c r="DC369" s="304"/>
      <c r="DD369" s="304"/>
      <c r="DE369" s="304"/>
      <c r="DF369" s="304"/>
      <c r="DG369" s="304"/>
      <c r="DH369" s="304"/>
      <c r="DI369" s="304"/>
      <c r="DJ369" s="304"/>
      <c r="DK369" s="304"/>
      <c r="DL369" s="304"/>
      <c r="DM369" s="304"/>
      <c r="DN369" s="304"/>
      <c r="DO369" s="304"/>
      <c r="DP369" s="304"/>
      <c r="DQ369" s="304"/>
      <c r="DR369" s="304"/>
      <c r="DS369" s="304"/>
      <c r="DT369" s="304"/>
      <c r="DU369" s="304"/>
      <c r="DV369" s="304"/>
      <c r="DW369" s="304"/>
      <c r="DX369" s="304"/>
      <c r="DY369" s="304"/>
      <c r="DZ369" s="304"/>
    </row>
    <row r="370" spans="1:130">
      <c r="A370" s="151"/>
      <c r="C370" s="5" t="s">
        <v>40</v>
      </c>
      <c r="F370" s="21"/>
      <c r="G370" s="35" t="s">
        <v>131</v>
      </c>
      <c r="H370" s="316"/>
      <c r="I370" s="54"/>
      <c r="J370" s="212"/>
      <c r="K370" s="212">
        <f>J374</f>
        <v>1523132.262808349</v>
      </c>
      <c r="L370" s="212">
        <f t="shared" ref="L370:BW370" si="541">K374</f>
        <v>1526940.0934653699</v>
      </c>
      <c r="M370" s="212">
        <f t="shared" si="541"/>
        <v>1530757.4436990332</v>
      </c>
      <c r="N370" s="212">
        <f t="shared" si="541"/>
        <v>1534584.3373082809</v>
      </c>
      <c r="O370" s="212">
        <f t="shared" si="541"/>
        <v>1538420.7981515515</v>
      </c>
      <c r="P370" s="212">
        <f t="shared" si="541"/>
        <v>1542266.8501469304</v>
      </c>
      <c r="Q370" s="212">
        <f t="shared" si="541"/>
        <v>1546122.5172722978</v>
      </c>
      <c r="R370" s="212">
        <f t="shared" si="541"/>
        <v>1549987.8235654784</v>
      </c>
      <c r="S370" s="212">
        <f t="shared" si="541"/>
        <v>1553862.7931243922</v>
      </c>
      <c r="T370" s="212">
        <f t="shared" si="541"/>
        <v>1557747.4501072031</v>
      </c>
      <c r="U370" s="212">
        <f t="shared" si="541"/>
        <v>1561641.8187324712</v>
      </c>
      <c r="V370" s="212">
        <f t="shared" si="541"/>
        <v>1565545.9232793024</v>
      </c>
      <c r="W370" s="212">
        <f t="shared" si="541"/>
        <v>1569459.7880875007</v>
      </c>
      <c r="X370" s="212">
        <f t="shared" si="541"/>
        <v>1573383.4375577194</v>
      </c>
      <c r="Y370" s="212">
        <f t="shared" si="541"/>
        <v>1577316.8961516137</v>
      </c>
      <c r="Z370" s="212">
        <f t="shared" si="541"/>
        <v>1581260.1883919928</v>
      </c>
      <c r="AA370" s="212">
        <f t="shared" si="541"/>
        <v>1305777.854992005</v>
      </c>
      <c r="AB370" s="212">
        <f t="shared" si="541"/>
        <v>1309042.299629485</v>
      </c>
      <c r="AC370" s="212">
        <f t="shared" si="541"/>
        <v>1312314.9053785587</v>
      </c>
      <c r="AD370" s="212">
        <f t="shared" si="541"/>
        <v>1315595.6926420052</v>
      </c>
      <c r="AE370" s="212">
        <f t="shared" si="541"/>
        <v>1318884.6818736102</v>
      </c>
      <c r="AF370" s="212">
        <f t="shared" si="541"/>
        <v>1322181.8935782942</v>
      </c>
      <c r="AG370" s="212">
        <f t="shared" si="541"/>
        <v>512987.34831223992</v>
      </c>
      <c r="AH370" s="212">
        <f t="shared" si="541"/>
        <v>514269.8166830205</v>
      </c>
      <c r="AI370" s="212">
        <f t="shared" si="541"/>
        <v>515555.49122472806</v>
      </c>
      <c r="AJ370" s="212">
        <f t="shared" si="541"/>
        <v>516844.37995278987</v>
      </c>
      <c r="AK370" s="212">
        <f t="shared" si="541"/>
        <v>518136.49090267182</v>
      </c>
      <c r="AL370" s="212">
        <f t="shared" si="541"/>
        <v>519431.83212992852</v>
      </c>
      <c r="AM370" s="212">
        <f t="shared" si="541"/>
        <v>-7068999.1898077736</v>
      </c>
      <c r="AN370" s="212">
        <f t="shared" si="541"/>
        <v>-7068999.1898077736</v>
      </c>
      <c r="AO370" s="212">
        <f t="shared" si="541"/>
        <v>-7068999.1898077736</v>
      </c>
      <c r="AP370" s="212">
        <f t="shared" si="541"/>
        <v>-7068999.1898077736</v>
      </c>
      <c r="AQ370" s="212">
        <f t="shared" si="541"/>
        <v>-7068999.1898077736</v>
      </c>
      <c r="AR370" s="212">
        <f t="shared" si="541"/>
        <v>-7068999.1898077736</v>
      </c>
      <c r="AS370" s="212">
        <f t="shared" si="541"/>
        <v>-7068999.1898077736</v>
      </c>
      <c r="AT370" s="212">
        <f t="shared" si="541"/>
        <v>-7068999.1898077736</v>
      </c>
      <c r="AU370" s="212">
        <f t="shared" si="541"/>
        <v>-7068999.1898077736</v>
      </c>
      <c r="AV370" s="212">
        <f t="shared" si="541"/>
        <v>-7068999.1898077736</v>
      </c>
      <c r="AW370" s="212">
        <f t="shared" si="541"/>
        <v>-7068999.1898077736</v>
      </c>
      <c r="AX370" s="212">
        <f t="shared" si="541"/>
        <v>-7068999.1898077736</v>
      </c>
      <c r="AY370" s="212">
        <f t="shared" si="541"/>
        <v>-8160934.6736787409</v>
      </c>
      <c r="AZ370" s="212">
        <f t="shared" si="541"/>
        <v>-8160934.6736787409</v>
      </c>
      <c r="BA370" s="212">
        <f t="shared" si="541"/>
        <v>-8160934.6736787409</v>
      </c>
      <c r="BB370" s="212">
        <f t="shared" si="541"/>
        <v>-8160934.6736787409</v>
      </c>
      <c r="BC370" s="212">
        <f t="shared" si="541"/>
        <v>-8160934.6736787409</v>
      </c>
      <c r="BD370" s="212">
        <f t="shared" si="541"/>
        <v>-8160934.6736787409</v>
      </c>
      <c r="BE370" s="212">
        <f t="shared" si="541"/>
        <v>-8160934.6736787409</v>
      </c>
      <c r="BF370" s="212">
        <f t="shared" si="541"/>
        <v>-8160934.6736787409</v>
      </c>
      <c r="BG370" s="212">
        <f t="shared" si="541"/>
        <v>-8160934.6736787409</v>
      </c>
      <c r="BH370" s="212">
        <f t="shared" si="541"/>
        <v>-8160934.6736787409</v>
      </c>
      <c r="BI370" s="212">
        <f t="shared" si="541"/>
        <v>-8160934.6736787409</v>
      </c>
      <c r="BJ370" s="212">
        <f t="shared" si="541"/>
        <v>-8160934.6736787409</v>
      </c>
      <c r="BK370" s="212">
        <f t="shared" si="541"/>
        <v>-17220789.275196768</v>
      </c>
      <c r="BL370" s="212">
        <f t="shared" si="541"/>
        <v>-17220789.275196768</v>
      </c>
      <c r="BM370" s="212">
        <f t="shared" si="541"/>
        <v>-17220789.275196768</v>
      </c>
      <c r="BN370" s="212">
        <f t="shared" si="541"/>
        <v>-17220789.275196768</v>
      </c>
      <c r="BO370" s="212">
        <f t="shared" si="541"/>
        <v>-17220789.275196768</v>
      </c>
      <c r="BP370" s="212">
        <f t="shared" si="541"/>
        <v>-17220789.275196768</v>
      </c>
      <c r="BQ370" s="212">
        <f t="shared" si="541"/>
        <v>-18033289.275196768</v>
      </c>
      <c r="BR370" s="212">
        <f t="shared" si="541"/>
        <v>-18033289.275196768</v>
      </c>
      <c r="BS370" s="212">
        <f t="shared" si="541"/>
        <v>-18033289.275196768</v>
      </c>
      <c r="BT370" s="212">
        <f t="shared" si="541"/>
        <v>-18033289.275196768</v>
      </c>
      <c r="BU370" s="212">
        <f t="shared" si="541"/>
        <v>-18033289.275196768</v>
      </c>
      <c r="BV370" s="212">
        <f t="shared" si="541"/>
        <v>-18033289.275196768</v>
      </c>
      <c r="BW370" s="212">
        <f t="shared" si="541"/>
        <v>-18312724.759067737</v>
      </c>
      <c r="BX370" s="212">
        <f t="shared" ref="BX370:CC370" si="542">BW374</f>
        <v>-18312724.759067737</v>
      </c>
      <c r="BY370" s="212">
        <f t="shared" si="542"/>
        <v>-18312724.759067737</v>
      </c>
      <c r="BZ370" s="212">
        <f t="shared" si="542"/>
        <v>-18312724.759067737</v>
      </c>
      <c r="CA370" s="212">
        <f t="shared" si="542"/>
        <v>-18312724.759067737</v>
      </c>
      <c r="CB370" s="212">
        <f t="shared" si="542"/>
        <v>-18312724.759067737</v>
      </c>
      <c r="CC370" s="212">
        <f t="shared" si="542"/>
        <v>-18312724.759067737</v>
      </c>
      <c r="CD370" s="212">
        <f t="shared" ref="CD370" si="543">CC374</f>
        <v>-18312724.759067737</v>
      </c>
      <c r="CE370" s="212">
        <f t="shared" ref="CE370" si="544">CD374</f>
        <v>-18312724.759067737</v>
      </c>
      <c r="CF370" s="212">
        <f t="shared" ref="CF370" si="545">CE374</f>
        <v>-18312724.759067737</v>
      </c>
      <c r="CG370" s="212">
        <f t="shared" ref="CG370" si="546">CF374</f>
        <v>-18312724.759067737</v>
      </c>
      <c r="CH370" s="212">
        <f t="shared" ref="CH370" si="547">CG374</f>
        <v>-18312724.759067737</v>
      </c>
      <c r="CI370" s="212">
        <f t="shared" ref="CI370" si="548">CH374</f>
        <v>-26714954.360585764</v>
      </c>
      <c r="CJ370" s="212">
        <f t="shared" ref="CJ370" si="549">CI374</f>
        <v>-26714954.360585764</v>
      </c>
      <c r="CK370" s="212">
        <f t="shared" ref="CK370" si="550">CJ374</f>
        <v>-26714954.360585764</v>
      </c>
      <c r="CL370" s="212">
        <f t="shared" ref="CL370" si="551">CK374</f>
        <v>-26714954.360585764</v>
      </c>
      <c r="CM370" s="212">
        <f t="shared" ref="CM370" si="552">CL374</f>
        <v>-26714954.360585764</v>
      </c>
      <c r="CN370" s="212">
        <f t="shared" ref="CN370" si="553">CM374</f>
        <v>-26714954.360585764</v>
      </c>
      <c r="CO370" s="212">
        <f t="shared" ref="CO370" si="554">CN374</f>
        <v>-26714954.360585764</v>
      </c>
      <c r="CP370" s="212">
        <f t="shared" ref="CP370" si="555">CO374</f>
        <v>-26714954.360585764</v>
      </c>
      <c r="CQ370" s="212">
        <f t="shared" ref="CQ370" si="556">CP374</f>
        <v>-26714954.360585764</v>
      </c>
      <c r="CR370" s="212">
        <f t="shared" ref="CR370" si="557">CQ374</f>
        <v>-26714954.360585764</v>
      </c>
      <c r="CS370" s="212">
        <f t="shared" ref="CS370" si="558">CR374</f>
        <v>-26714954.360585764</v>
      </c>
      <c r="CT370" s="212">
        <f t="shared" ref="CT370" si="559">CS374</f>
        <v>-26714954.360585764</v>
      </c>
      <c r="CU370" s="212">
        <f t="shared" ref="CU370" si="560">CT374</f>
        <v>-26994389.844456732</v>
      </c>
      <c r="CV370" s="212">
        <f t="shared" ref="CV370" si="561">CU374</f>
        <v>-26994389.844456732</v>
      </c>
      <c r="CW370" s="212">
        <f t="shared" ref="CW370" si="562">CV374</f>
        <v>-26994389.844456732</v>
      </c>
      <c r="CX370" s="212">
        <f t="shared" ref="CX370" si="563">CW374</f>
        <v>-26994389.844456732</v>
      </c>
      <c r="CY370" s="212">
        <f t="shared" ref="CY370" si="564">CX374</f>
        <v>-26994389.844456732</v>
      </c>
      <c r="CZ370" s="212">
        <f t="shared" ref="CZ370" si="565">CY374</f>
        <v>-26994389.844456732</v>
      </c>
      <c r="DA370" s="212">
        <f t="shared" ref="DA370" si="566">CZ374</f>
        <v>-27806889.844456732</v>
      </c>
      <c r="DB370" s="212">
        <f t="shared" ref="DB370" si="567">DA374</f>
        <v>-27806889.844456732</v>
      </c>
      <c r="DC370" s="212">
        <f t="shared" ref="DC370" si="568">DB374</f>
        <v>-27806889.844456732</v>
      </c>
      <c r="DD370" s="212">
        <f t="shared" ref="DD370" si="569">DC374</f>
        <v>-27806889.844456732</v>
      </c>
      <c r="DE370" s="212">
        <f t="shared" ref="DE370" si="570">DD374</f>
        <v>-27806889.844456732</v>
      </c>
      <c r="DF370" s="212">
        <f t="shared" ref="DF370" si="571">DE374</f>
        <v>-27806889.844456732</v>
      </c>
      <c r="DG370" s="212">
        <f t="shared" ref="DG370" si="572">DF374</f>
        <v>-36866744.44597476</v>
      </c>
      <c r="DH370" s="212">
        <f t="shared" ref="DH370" si="573">DG374</f>
        <v>-36866744.44597476</v>
      </c>
      <c r="DI370" s="212">
        <f t="shared" ref="DI370" si="574">DH374</f>
        <v>-36866744.44597476</v>
      </c>
      <c r="DJ370" s="212">
        <f t="shared" ref="DJ370" si="575">DI374</f>
        <v>-36866744.44597476</v>
      </c>
      <c r="DK370" s="212">
        <f t="shared" ref="DK370" si="576">DJ374</f>
        <v>-36866744.44597476</v>
      </c>
      <c r="DL370" s="212">
        <f t="shared" ref="DL370" si="577">DK374</f>
        <v>-36866744.44597476</v>
      </c>
      <c r="DM370" s="212">
        <f t="shared" ref="DM370" si="578">DL374</f>
        <v>-36866744.44597476</v>
      </c>
      <c r="DN370" s="212">
        <f t="shared" ref="DN370" si="579">DM374</f>
        <v>-36866744.44597476</v>
      </c>
      <c r="DO370" s="212">
        <f t="shared" ref="DO370" si="580">DN374</f>
        <v>-36866744.44597476</v>
      </c>
      <c r="DP370" s="212">
        <f t="shared" ref="DP370" si="581">DO374</f>
        <v>-36866744.44597476</v>
      </c>
      <c r="DQ370" s="212">
        <f t="shared" ref="DQ370" si="582">DP374</f>
        <v>-36866744.44597476</v>
      </c>
      <c r="DR370" s="212">
        <f t="shared" ref="DR370" si="583">DQ374</f>
        <v>-36866744.44597476</v>
      </c>
      <c r="DS370" s="212">
        <f t="shared" ref="DS370" si="584">DR374</f>
        <v>-37958679.929845728</v>
      </c>
      <c r="DT370" s="212">
        <f t="shared" ref="DT370" si="585">DS374</f>
        <v>-37958679.929845728</v>
      </c>
      <c r="DU370" s="212">
        <f t="shared" ref="DU370" si="586">DT374</f>
        <v>-37958679.929845728</v>
      </c>
      <c r="DV370" s="212">
        <f t="shared" ref="DV370" si="587">DU374</f>
        <v>-37958679.929845728</v>
      </c>
      <c r="DW370" s="212">
        <f t="shared" ref="DW370" si="588">DV374</f>
        <v>-37958679.929845728</v>
      </c>
      <c r="DX370" s="212">
        <f t="shared" ref="DX370" si="589">DW374</f>
        <v>-37958679.929845728</v>
      </c>
      <c r="DY370" s="212">
        <f t="shared" ref="DY370" si="590">DX374</f>
        <v>-37958679.929845728</v>
      </c>
      <c r="DZ370" s="212">
        <f t="shared" ref="DZ370" si="591">DY374</f>
        <v>-37958679.929845728</v>
      </c>
    </row>
    <row r="371" spans="1:130">
      <c r="A371" s="151"/>
      <c r="C371" s="34" t="s">
        <v>66</v>
      </c>
      <c r="F371" s="21"/>
      <c r="G371" s="35" t="s">
        <v>131</v>
      </c>
      <c r="H371" s="36">
        <f>SUM(J371:DZ371)</f>
        <v>0</v>
      </c>
      <c r="I371" s="54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3"/>
      <c r="BN371" s="213"/>
      <c r="BO371" s="213"/>
      <c r="BP371" s="213"/>
      <c r="BQ371" s="213"/>
      <c r="BR371" s="213"/>
      <c r="BS371" s="213"/>
      <c r="BT371" s="213"/>
      <c r="BU371" s="213"/>
      <c r="BV371" s="213"/>
      <c r="BW371" s="213"/>
      <c r="BX371" s="213"/>
      <c r="BY371" s="213"/>
      <c r="BZ371" s="213"/>
      <c r="CA371" s="213"/>
      <c r="CB371" s="213"/>
      <c r="CC371" s="213"/>
      <c r="CD371" s="213"/>
      <c r="CE371" s="213"/>
      <c r="CF371" s="213"/>
      <c r="CG371" s="213"/>
      <c r="CH371" s="213"/>
      <c r="CI371" s="213"/>
      <c r="CJ371" s="213"/>
      <c r="CK371" s="213"/>
      <c r="CL371" s="213"/>
      <c r="CM371" s="213"/>
      <c r="CN371" s="213"/>
      <c r="CO371" s="213"/>
      <c r="CP371" s="213"/>
      <c r="CQ371" s="213"/>
      <c r="CR371" s="213"/>
      <c r="CS371" s="213"/>
      <c r="CT371" s="213"/>
      <c r="CU371" s="213"/>
      <c r="CV371" s="213"/>
      <c r="CW371" s="213"/>
      <c r="CX371" s="213"/>
      <c r="CY371" s="213"/>
      <c r="CZ371" s="213"/>
      <c r="DA371" s="213"/>
      <c r="DB371" s="213"/>
      <c r="DC371" s="213"/>
      <c r="DD371" s="213"/>
      <c r="DE371" s="213"/>
      <c r="DF371" s="213"/>
      <c r="DG371" s="213"/>
      <c r="DH371" s="213"/>
      <c r="DI371" s="213"/>
      <c r="DJ371" s="213"/>
      <c r="DK371" s="213"/>
      <c r="DL371" s="213"/>
      <c r="DM371" s="213"/>
      <c r="DN371" s="213"/>
      <c r="DO371" s="213"/>
      <c r="DP371" s="213"/>
      <c r="DQ371" s="213"/>
      <c r="DR371" s="213"/>
      <c r="DS371" s="213"/>
      <c r="DT371" s="213"/>
      <c r="DU371" s="213"/>
      <c r="DV371" s="213"/>
      <c r="DW371" s="213"/>
      <c r="DX371" s="213"/>
      <c r="DY371" s="213"/>
      <c r="DZ371" s="213"/>
    </row>
    <row r="372" spans="1:130">
      <c r="A372" s="151"/>
      <c r="C372" s="34" t="s">
        <v>52</v>
      </c>
      <c r="F372" s="60"/>
      <c r="G372" s="35" t="s">
        <v>131</v>
      </c>
      <c r="H372" s="36">
        <f>SUM(J372:DZ372)</f>
        <v>-39571345.825426951</v>
      </c>
      <c r="I372" s="54"/>
      <c r="J372" s="212"/>
      <c r="K372" s="212">
        <f t="shared" ref="K372" si="592">-K364</f>
        <v>0</v>
      </c>
      <c r="L372" s="212">
        <f t="shared" ref="L372:BW372" si="593">-L364</f>
        <v>0</v>
      </c>
      <c r="M372" s="212">
        <f t="shared" si="593"/>
        <v>0</v>
      </c>
      <c r="N372" s="212">
        <f t="shared" si="593"/>
        <v>0</v>
      </c>
      <c r="O372" s="212">
        <f t="shared" si="593"/>
        <v>0</v>
      </c>
      <c r="P372" s="212">
        <f t="shared" si="593"/>
        <v>0</v>
      </c>
      <c r="Q372" s="212">
        <f t="shared" si="593"/>
        <v>0</v>
      </c>
      <c r="R372" s="212">
        <f t="shared" si="593"/>
        <v>0</v>
      </c>
      <c r="S372" s="212">
        <f t="shared" si="593"/>
        <v>0</v>
      </c>
      <c r="T372" s="212">
        <f t="shared" si="593"/>
        <v>0</v>
      </c>
      <c r="U372" s="212">
        <f t="shared" si="593"/>
        <v>0</v>
      </c>
      <c r="V372" s="212">
        <f t="shared" si="593"/>
        <v>0</v>
      </c>
      <c r="W372" s="212">
        <f t="shared" si="593"/>
        <v>0</v>
      </c>
      <c r="X372" s="212">
        <f t="shared" si="593"/>
        <v>0</v>
      </c>
      <c r="Y372" s="212">
        <f t="shared" si="593"/>
        <v>0</v>
      </c>
      <c r="Z372" s="212">
        <f t="shared" si="593"/>
        <v>-279435.48387096782</v>
      </c>
      <c r="AA372" s="212">
        <f t="shared" si="593"/>
        <v>0</v>
      </c>
      <c r="AB372" s="212">
        <f t="shared" si="593"/>
        <v>0</v>
      </c>
      <c r="AC372" s="212">
        <f t="shared" si="593"/>
        <v>0</v>
      </c>
      <c r="AD372" s="212">
        <f t="shared" si="593"/>
        <v>0</v>
      </c>
      <c r="AE372" s="212">
        <f t="shared" si="593"/>
        <v>0</v>
      </c>
      <c r="AF372" s="212">
        <f t="shared" si="593"/>
        <v>-812500</v>
      </c>
      <c r="AG372" s="212">
        <f t="shared" si="593"/>
        <v>0</v>
      </c>
      <c r="AH372" s="212">
        <f t="shared" si="593"/>
        <v>0</v>
      </c>
      <c r="AI372" s="212">
        <f t="shared" si="593"/>
        <v>0</v>
      </c>
      <c r="AJ372" s="212">
        <f t="shared" si="593"/>
        <v>0</v>
      </c>
      <c r="AK372" s="212">
        <f t="shared" si="593"/>
        <v>0</v>
      </c>
      <c r="AL372" s="212">
        <f t="shared" si="593"/>
        <v>-7589729.6015180266</v>
      </c>
      <c r="AM372" s="212">
        <f t="shared" si="593"/>
        <v>0</v>
      </c>
      <c r="AN372" s="212">
        <f t="shared" si="593"/>
        <v>0</v>
      </c>
      <c r="AO372" s="212">
        <f t="shared" si="593"/>
        <v>0</v>
      </c>
      <c r="AP372" s="212">
        <f t="shared" si="593"/>
        <v>0</v>
      </c>
      <c r="AQ372" s="212">
        <f t="shared" si="593"/>
        <v>0</v>
      </c>
      <c r="AR372" s="212">
        <f t="shared" si="593"/>
        <v>0</v>
      </c>
      <c r="AS372" s="212">
        <f t="shared" si="593"/>
        <v>0</v>
      </c>
      <c r="AT372" s="212">
        <f t="shared" si="593"/>
        <v>0</v>
      </c>
      <c r="AU372" s="212">
        <f t="shared" si="593"/>
        <v>0</v>
      </c>
      <c r="AV372" s="212">
        <f t="shared" si="593"/>
        <v>0</v>
      </c>
      <c r="AW372" s="212">
        <f t="shared" si="593"/>
        <v>0</v>
      </c>
      <c r="AX372" s="212">
        <f t="shared" si="593"/>
        <v>-1091935.4838709678</v>
      </c>
      <c r="AY372" s="212">
        <f t="shared" si="593"/>
        <v>0</v>
      </c>
      <c r="AZ372" s="212">
        <f t="shared" si="593"/>
        <v>0</v>
      </c>
      <c r="BA372" s="212">
        <f t="shared" si="593"/>
        <v>0</v>
      </c>
      <c r="BB372" s="212">
        <f t="shared" si="593"/>
        <v>0</v>
      </c>
      <c r="BC372" s="212">
        <f t="shared" si="593"/>
        <v>0</v>
      </c>
      <c r="BD372" s="212">
        <f t="shared" si="593"/>
        <v>0</v>
      </c>
      <c r="BE372" s="212">
        <f t="shared" si="593"/>
        <v>0</v>
      </c>
      <c r="BF372" s="212">
        <f t="shared" si="593"/>
        <v>0</v>
      </c>
      <c r="BG372" s="212">
        <f t="shared" si="593"/>
        <v>0</v>
      </c>
      <c r="BH372" s="212">
        <f t="shared" si="593"/>
        <v>0</v>
      </c>
      <c r="BI372" s="212">
        <f t="shared" si="593"/>
        <v>0</v>
      </c>
      <c r="BJ372" s="212">
        <f t="shared" si="593"/>
        <v>-9059854.6015180275</v>
      </c>
      <c r="BK372" s="212">
        <f t="shared" si="593"/>
        <v>0</v>
      </c>
      <c r="BL372" s="212">
        <f t="shared" si="593"/>
        <v>0</v>
      </c>
      <c r="BM372" s="212">
        <f t="shared" si="593"/>
        <v>0</v>
      </c>
      <c r="BN372" s="212">
        <f t="shared" si="593"/>
        <v>0</v>
      </c>
      <c r="BO372" s="212">
        <f t="shared" si="593"/>
        <v>0</v>
      </c>
      <c r="BP372" s="212">
        <f t="shared" si="593"/>
        <v>-812500</v>
      </c>
      <c r="BQ372" s="212">
        <f t="shared" si="593"/>
        <v>0</v>
      </c>
      <c r="BR372" s="212">
        <f t="shared" si="593"/>
        <v>0</v>
      </c>
      <c r="BS372" s="212">
        <f t="shared" si="593"/>
        <v>0</v>
      </c>
      <c r="BT372" s="212">
        <f t="shared" si="593"/>
        <v>0</v>
      </c>
      <c r="BU372" s="212">
        <f t="shared" si="593"/>
        <v>0</v>
      </c>
      <c r="BV372" s="212">
        <f t="shared" si="593"/>
        <v>-279435.48387096782</v>
      </c>
      <c r="BW372" s="212">
        <f t="shared" si="593"/>
        <v>0</v>
      </c>
      <c r="BX372" s="212">
        <f t="shared" ref="BX372:CC372" si="594">-BX364</f>
        <v>0</v>
      </c>
      <c r="BY372" s="212">
        <f t="shared" si="594"/>
        <v>0</v>
      </c>
      <c r="BZ372" s="212">
        <f t="shared" si="594"/>
        <v>0</v>
      </c>
      <c r="CA372" s="212">
        <f t="shared" si="594"/>
        <v>0</v>
      </c>
      <c r="CB372" s="212">
        <f t="shared" si="594"/>
        <v>0</v>
      </c>
      <c r="CC372" s="212">
        <f t="shared" si="594"/>
        <v>0</v>
      </c>
      <c r="CD372" s="212">
        <f t="shared" ref="CD372:DL372" si="595">-CD364</f>
        <v>0</v>
      </c>
      <c r="CE372" s="212">
        <f t="shared" si="595"/>
        <v>0</v>
      </c>
      <c r="CF372" s="212">
        <f t="shared" si="595"/>
        <v>0</v>
      </c>
      <c r="CG372" s="212">
        <f t="shared" si="595"/>
        <v>0</v>
      </c>
      <c r="CH372" s="212">
        <f t="shared" si="595"/>
        <v>-8402229.6015180275</v>
      </c>
      <c r="CI372" s="212">
        <f t="shared" si="595"/>
        <v>0</v>
      </c>
      <c r="CJ372" s="212">
        <f t="shared" si="595"/>
        <v>0</v>
      </c>
      <c r="CK372" s="212">
        <f t="shared" si="595"/>
        <v>0</v>
      </c>
      <c r="CL372" s="212">
        <f t="shared" si="595"/>
        <v>0</v>
      </c>
      <c r="CM372" s="212">
        <f t="shared" si="595"/>
        <v>0</v>
      </c>
      <c r="CN372" s="212">
        <f t="shared" si="595"/>
        <v>0</v>
      </c>
      <c r="CO372" s="212">
        <f t="shared" si="595"/>
        <v>0</v>
      </c>
      <c r="CP372" s="212">
        <f t="shared" si="595"/>
        <v>0</v>
      </c>
      <c r="CQ372" s="212">
        <f t="shared" si="595"/>
        <v>0</v>
      </c>
      <c r="CR372" s="212">
        <f t="shared" si="595"/>
        <v>0</v>
      </c>
      <c r="CS372" s="212">
        <f t="shared" si="595"/>
        <v>0</v>
      </c>
      <c r="CT372" s="212">
        <f t="shared" si="595"/>
        <v>-279435.48387096782</v>
      </c>
      <c r="CU372" s="212">
        <f t="shared" si="595"/>
        <v>0</v>
      </c>
      <c r="CV372" s="212">
        <f t="shared" si="595"/>
        <v>0</v>
      </c>
      <c r="CW372" s="212">
        <f t="shared" si="595"/>
        <v>0</v>
      </c>
      <c r="CX372" s="212">
        <f t="shared" si="595"/>
        <v>0</v>
      </c>
      <c r="CY372" s="212">
        <f t="shared" si="595"/>
        <v>0</v>
      </c>
      <c r="CZ372" s="212">
        <f t="shared" si="595"/>
        <v>-812500</v>
      </c>
      <c r="DA372" s="212">
        <f t="shared" si="595"/>
        <v>0</v>
      </c>
      <c r="DB372" s="212">
        <f t="shared" si="595"/>
        <v>0</v>
      </c>
      <c r="DC372" s="212">
        <f t="shared" si="595"/>
        <v>0</v>
      </c>
      <c r="DD372" s="212">
        <f t="shared" si="595"/>
        <v>0</v>
      </c>
      <c r="DE372" s="212">
        <f t="shared" si="595"/>
        <v>0</v>
      </c>
      <c r="DF372" s="212">
        <f t="shared" si="595"/>
        <v>-9059854.6015180275</v>
      </c>
      <c r="DG372" s="212">
        <f t="shared" si="595"/>
        <v>0</v>
      </c>
      <c r="DH372" s="212">
        <f t="shared" si="595"/>
        <v>0</v>
      </c>
      <c r="DI372" s="212">
        <f t="shared" si="595"/>
        <v>0</v>
      </c>
      <c r="DJ372" s="212">
        <f t="shared" si="595"/>
        <v>0</v>
      </c>
      <c r="DK372" s="212">
        <f t="shared" si="595"/>
        <v>0</v>
      </c>
      <c r="DL372" s="212">
        <f t="shared" si="595"/>
        <v>0</v>
      </c>
      <c r="DM372" s="212">
        <f t="shared" ref="DM372:DZ372" si="596">-DM364</f>
        <v>0</v>
      </c>
      <c r="DN372" s="212">
        <f t="shared" si="596"/>
        <v>0</v>
      </c>
      <c r="DO372" s="212">
        <f t="shared" si="596"/>
        <v>0</v>
      </c>
      <c r="DP372" s="212">
        <f t="shared" si="596"/>
        <v>0</v>
      </c>
      <c r="DQ372" s="212">
        <f t="shared" si="596"/>
        <v>0</v>
      </c>
      <c r="DR372" s="212">
        <f t="shared" si="596"/>
        <v>-1091935.4838709678</v>
      </c>
      <c r="DS372" s="212">
        <f t="shared" si="596"/>
        <v>0</v>
      </c>
      <c r="DT372" s="212">
        <f t="shared" si="596"/>
        <v>0</v>
      </c>
      <c r="DU372" s="212">
        <f t="shared" si="596"/>
        <v>0</v>
      </c>
      <c r="DV372" s="212">
        <f t="shared" si="596"/>
        <v>0</v>
      </c>
      <c r="DW372" s="212">
        <f t="shared" si="596"/>
        <v>0</v>
      </c>
      <c r="DX372" s="212">
        <f t="shared" si="596"/>
        <v>0</v>
      </c>
      <c r="DY372" s="212">
        <f t="shared" si="596"/>
        <v>0</v>
      </c>
      <c r="DZ372" s="212">
        <f t="shared" si="596"/>
        <v>0</v>
      </c>
    </row>
    <row r="373" spans="1:130">
      <c r="A373" s="151"/>
      <c r="C373" s="34" t="s">
        <v>309</v>
      </c>
      <c r="F373" s="113">
        <f>Inputs!$I$325</f>
        <v>0.03</v>
      </c>
      <c r="G373" s="35" t="s">
        <v>131</v>
      </c>
      <c r="H373" s="36">
        <f>SUM(J373:DZ373)</f>
        <v>89533.632772872064</v>
      </c>
      <c r="I373" s="54"/>
      <c r="J373" s="212"/>
      <c r="K373" s="212">
        <f t="shared" ref="K373:BV373" si="597">MAX(K370*$F$373/12,0)</f>
        <v>3807.830657020872</v>
      </c>
      <c r="L373" s="212">
        <f t="shared" si="597"/>
        <v>3817.3502336634247</v>
      </c>
      <c r="M373" s="212">
        <f t="shared" si="597"/>
        <v>3826.8936092475828</v>
      </c>
      <c r="N373" s="212">
        <f t="shared" si="597"/>
        <v>3836.4608432707023</v>
      </c>
      <c r="O373" s="212">
        <f t="shared" si="597"/>
        <v>3846.0519953788789</v>
      </c>
      <c r="P373" s="212">
        <f t="shared" si="597"/>
        <v>3855.6671253673262</v>
      </c>
      <c r="Q373" s="212">
        <f t="shared" si="597"/>
        <v>3865.306293180744</v>
      </c>
      <c r="R373" s="212">
        <f t="shared" si="597"/>
        <v>3874.9695589136959</v>
      </c>
      <c r="S373" s="212">
        <f t="shared" si="597"/>
        <v>3884.6569828109805</v>
      </c>
      <c r="T373" s="212">
        <f t="shared" si="597"/>
        <v>3894.3686252680077</v>
      </c>
      <c r="U373" s="212">
        <f t="shared" si="597"/>
        <v>3904.1045468311781</v>
      </c>
      <c r="V373" s="212">
        <f t="shared" si="597"/>
        <v>3913.864808198256</v>
      </c>
      <c r="W373" s="212">
        <f t="shared" si="597"/>
        <v>3923.649470218752</v>
      </c>
      <c r="X373" s="212">
        <f t="shared" si="597"/>
        <v>3933.4585938942982</v>
      </c>
      <c r="Y373" s="212">
        <f t="shared" si="597"/>
        <v>3943.292240379034</v>
      </c>
      <c r="Z373" s="212">
        <f t="shared" si="597"/>
        <v>3953.1504709799815</v>
      </c>
      <c r="AA373" s="212">
        <f t="shared" si="597"/>
        <v>3264.4446374800123</v>
      </c>
      <c r="AB373" s="212">
        <f t="shared" si="597"/>
        <v>3272.6057490737126</v>
      </c>
      <c r="AC373" s="212">
        <f t="shared" si="597"/>
        <v>3280.7872634463965</v>
      </c>
      <c r="AD373" s="212">
        <f t="shared" si="597"/>
        <v>3288.9892316050132</v>
      </c>
      <c r="AE373" s="212">
        <f t="shared" si="597"/>
        <v>3297.2117046840253</v>
      </c>
      <c r="AF373" s="212">
        <f t="shared" si="597"/>
        <v>3305.4547339457354</v>
      </c>
      <c r="AG373" s="212">
        <f t="shared" si="597"/>
        <v>1282.4683707805998</v>
      </c>
      <c r="AH373" s="212">
        <f t="shared" si="597"/>
        <v>1285.6745417075513</v>
      </c>
      <c r="AI373" s="212">
        <f t="shared" si="597"/>
        <v>1288.8887280618201</v>
      </c>
      <c r="AJ373" s="212">
        <f t="shared" si="597"/>
        <v>1292.1109498819746</v>
      </c>
      <c r="AK373" s="212">
        <f t="shared" si="597"/>
        <v>1295.3412272566795</v>
      </c>
      <c r="AL373" s="212">
        <f t="shared" si="597"/>
        <v>1298.5795803248213</v>
      </c>
      <c r="AM373" s="212">
        <f t="shared" si="597"/>
        <v>0</v>
      </c>
      <c r="AN373" s="212">
        <f t="shared" si="597"/>
        <v>0</v>
      </c>
      <c r="AO373" s="212">
        <f t="shared" si="597"/>
        <v>0</v>
      </c>
      <c r="AP373" s="212">
        <f t="shared" si="597"/>
        <v>0</v>
      </c>
      <c r="AQ373" s="212">
        <f t="shared" si="597"/>
        <v>0</v>
      </c>
      <c r="AR373" s="212">
        <f t="shared" si="597"/>
        <v>0</v>
      </c>
      <c r="AS373" s="212">
        <f t="shared" si="597"/>
        <v>0</v>
      </c>
      <c r="AT373" s="212">
        <f t="shared" si="597"/>
        <v>0</v>
      </c>
      <c r="AU373" s="212">
        <f t="shared" si="597"/>
        <v>0</v>
      </c>
      <c r="AV373" s="212">
        <f t="shared" si="597"/>
        <v>0</v>
      </c>
      <c r="AW373" s="212">
        <f t="shared" si="597"/>
        <v>0</v>
      </c>
      <c r="AX373" s="212">
        <f t="shared" si="597"/>
        <v>0</v>
      </c>
      <c r="AY373" s="212">
        <f t="shared" si="597"/>
        <v>0</v>
      </c>
      <c r="AZ373" s="212">
        <f t="shared" si="597"/>
        <v>0</v>
      </c>
      <c r="BA373" s="212">
        <f t="shared" si="597"/>
        <v>0</v>
      </c>
      <c r="BB373" s="212">
        <f t="shared" si="597"/>
        <v>0</v>
      </c>
      <c r="BC373" s="212">
        <f t="shared" si="597"/>
        <v>0</v>
      </c>
      <c r="BD373" s="212">
        <f t="shared" si="597"/>
        <v>0</v>
      </c>
      <c r="BE373" s="212">
        <f t="shared" si="597"/>
        <v>0</v>
      </c>
      <c r="BF373" s="212">
        <f t="shared" si="597"/>
        <v>0</v>
      </c>
      <c r="BG373" s="212">
        <f t="shared" si="597"/>
        <v>0</v>
      </c>
      <c r="BH373" s="212">
        <f t="shared" si="597"/>
        <v>0</v>
      </c>
      <c r="BI373" s="212">
        <f t="shared" si="597"/>
        <v>0</v>
      </c>
      <c r="BJ373" s="212">
        <f t="shared" si="597"/>
        <v>0</v>
      </c>
      <c r="BK373" s="212">
        <f t="shared" si="597"/>
        <v>0</v>
      </c>
      <c r="BL373" s="212">
        <f t="shared" si="597"/>
        <v>0</v>
      </c>
      <c r="BM373" s="212">
        <f t="shared" si="597"/>
        <v>0</v>
      </c>
      <c r="BN373" s="212">
        <f t="shared" si="597"/>
        <v>0</v>
      </c>
      <c r="BO373" s="212">
        <f t="shared" si="597"/>
        <v>0</v>
      </c>
      <c r="BP373" s="212">
        <f t="shared" si="597"/>
        <v>0</v>
      </c>
      <c r="BQ373" s="212">
        <f t="shared" si="597"/>
        <v>0</v>
      </c>
      <c r="BR373" s="212">
        <f t="shared" si="597"/>
        <v>0</v>
      </c>
      <c r="BS373" s="212">
        <f t="shared" si="597"/>
        <v>0</v>
      </c>
      <c r="BT373" s="212">
        <f t="shared" si="597"/>
        <v>0</v>
      </c>
      <c r="BU373" s="212">
        <f t="shared" si="597"/>
        <v>0</v>
      </c>
      <c r="BV373" s="212">
        <f t="shared" si="597"/>
        <v>0</v>
      </c>
      <c r="BW373" s="212">
        <f t="shared" ref="BW373:CC373" si="598">MAX(BW370*$F$373/12,0)</f>
        <v>0</v>
      </c>
      <c r="BX373" s="212">
        <f t="shared" si="598"/>
        <v>0</v>
      </c>
      <c r="BY373" s="212">
        <f t="shared" si="598"/>
        <v>0</v>
      </c>
      <c r="BZ373" s="212">
        <f t="shared" si="598"/>
        <v>0</v>
      </c>
      <c r="CA373" s="212">
        <f t="shared" si="598"/>
        <v>0</v>
      </c>
      <c r="CB373" s="212">
        <f t="shared" si="598"/>
        <v>0</v>
      </c>
      <c r="CC373" s="212">
        <f t="shared" si="598"/>
        <v>0</v>
      </c>
      <c r="CD373" s="212">
        <f t="shared" ref="CD373:DL373" si="599">MAX(CD370*$F$373/12,0)</f>
        <v>0</v>
      </c>
      <c r="CE373" s="212">
        <f t="shared" si="599"/>
        <v>0</v>
      </c>
      <c r="CF373" s="212">
        <f t="shared" si="599"/>
        <v>0</v>
      </c>
      <c r="CG373" s="212">
        <f t="shared" si="599"/>
        <v>0</v>
      </c>
      <c r="CH373" s="212">
        <f t="shared" si="599"/>
        <v>0</v>
      </c>
      <c r="CI373" s="212">
        <f t="shared" si="599"/>
        <v>0</v>
      </c>
      <c r="CJ373" s="212">
        <f t="shared" si="599"/>
        <v>0</v>
      </c>
      <c r="CK373" s="212">
        <f t="shared" si="599"/>
        <v>0</v>
      </c>
      <c r="CL373" s="212">
        <f t="shared" si="599"/>
        <v>0</v>
      </c>
      <c r="CM373" s="212">
        <f t="shared" si="599"/>
        <v>0</v>
      </c>
      <c r="CN373" s="212">
        <f t="shared" si="599"/>
        <v>0</v>
      </c>
      <c r="CO373" s="212">
        <f t="shared" si="599"/>
        <v>0</v>
      </c>
      <c r="CP373" s="212">
        <f t="shared" si="599"/>
        <v>0</v>
      </c>
      <c r="CQ373" s="212">
        <f t="shared" si="599"/>
        <v>0</v>
      </c>
      <c r="CR373" s="212">
        <f t="shared" si="599"/>
        <v>0</v>
      </c>
      <c r="CS373" s="212">
        <f t="shared" si="599"/>
        <v>0</v>
      </c>
      <c r="CT373" s="212">
        <f t="shared" si="599"/>
        <v>0</v>
      </c>
      <c r="CU373" s="212">
        <f t="shared" si="599"/>
        <v>0</v>
      </c>
      <c r="CV373" s="212">
        <f t="shared" si="599"/>
        <v>0</v>
      </c>
      <c r="CW373" s="212">
        <f t="shared" si="599"/>
        <v>0</v>
      </c>
      <c r="CX373" s="212">
        <f t="shared" si="599"/>
        <v>0</v>
      </c>
      <c r="CY373" s="212">
        <f t="shared" si="599"/>
        <v>0</v>
      </c>
      <c r="CZ373" s="212">
        <f t="shared" si="599"/>
        <v>0</v>
      </c>
      <c r="DA373" s="212">
        <f t="shared" si="599"/>
        <v>0</v>
      </c>
      <c r="DB373" s="212">
        <f t="shared" si="599"/>
        <v>0</v>
      </c>
      <c r="DC373" s="212">
        <f t="shared" si="599"/>
        <v>0</v>
      </c>
      <c r="DD373" s="212">
        <f t="shared" si="599"/>
        <v>0</v>
      </c>
      <c r="DE373" s="212">
        <f t="shared" si="599"/>
        <v>0</v>
      </c>
      <c r="DF373" s="212">
        <f t="shared" si="599"/>
        <v>0</v>
      </c>
      <c r="DG373" s="212">
        <f t="shared" si="599"/>
        <v>0</v>
      </c>
      <c r="DH373" s="212">
        <f t="shared" si="599"/>
        <v>0</v>
      </c>
      <c r="DI373" s="212">
        <f t="shared" si="599"/>
        <v>0</v>
      </c>
      <c r="DJ373" s="212">
        <f t="shared" si="599"/>
        <v>0</v>
      </c>
      <c r="DK373" s="212">
        <f t="shared" si="599"/>
        <v>0</v>
      </c>
      <c r="DL373" s="212">
        <f t="shared" si="599"/>
        <v>0</v>
      </c>
      <c r="DM373" s="212">
        <f t="shared" ref="DM373:DZ373" si="600">MAX(DM370*$F$373/12,0)</f>
        <v>0</v>
      </c>
      <c r="DN373" s="212">
        <f t="shared" si="600"/>
        <v>0</v>
      </c>
      <c r="DO373" s="212">
        <f t="shared" si="600"/>
        <v>0</v>
      </c>
      <c r="DP373" s="212">
        <f t="shared" si="600"/>
        <v>0</v>
      </c>
      <c r="DQ373" s="212">
        <f t="shared" si="600"/>
        <v>0</v>
      </c>
      <c r="DR373" s="212">
        <f t="shared" si="600"/>
        <v>0</v>
      </c>
      <c r="DS373" s="212">
        <f t="shared" si="600"/>
        <v>0</v>
      </c>
      <c r="DT373" s="212">
        <f t="shared" si="600"/>
        <v>0</v>
      </c>
      <c r="DU373" s="212">
        <f t="shared" si="600"/>
        <v>0</v>
      </c>
      <c r="DV373" s="212">
        <f t="shared" si="600"/>
        <v>0</v>
      </c>
      <c r="DW373" s="212">
        <f t="shared" si="600"/>
        <v>0</v>
      </c>
      <c r="DX373" s="212">
        <f t="shared" si="600"/>
        <v>0</v>
      </c>
      <c r="DY373" s="212">
        <f t="shared" si="600"/>
        <v>0</v>
      </c>
      <c r="DZ373" s="212">
        <f t="shared" si="600"/>
        <v>0</v>
      </c>
    </row>
    <row r="374" spans="1:130">
      <c r="A374" s="151"/>
      <c r="C374" s="5" t="s">
        <v>53</v>
      </c>
      <c r="G374" s="35" t="s">
        <v>131</v>
      </c>
      <c r="H374" s="316"/>
      <c r="I374" s="54"/>
      <c r="J374" s="317">
        <f>F368</f>
        <v>1523132.262808349</v>
      </c>
      <c r="K374" s="318">
        <f t="shared" ref="K374" si="601">SUM(K370:K373)</f>
        <v>1526940.0934653699</v>
      </c>
      <c r="L374" s="318">
        <f t="shared" ref="L374" si="602">SUM(L370:L373)</f>
        <v>1530757.4436990332</v>
      </c>
      <c r="M374" s="318">
        <f t="shared" ref="M374" si="603">SUM(M370:M373)</f>
        <v>1534584.3373082809</v>
      </c>
      <c r="N374" s="318">
        <f t="shared" ref="N374" si="604">SUM(N370:N373)</f>
        <v>1538420.7981515515</v>
      </c>
      <c r="O374" s="318">
        <f t="shared" ref="O374" si="605">SUM(O370:O373)</f>
        <v>1542266.8501469304</v>
      </c>
      <c r="P374" s="318">
        <f t="shared" ref="P374" si="606">SUM(P370:P373)</f>
        <v>1546122.5172722978</v>
      </c>
      <c r="Q374" s="318">
        <f t="shared" ref="Q374" si="607">SUM(Q370:Q373)</f>
        <v>1549987.8235654784</v>
      </c>
      <c r="R374" s="318">
        <f t="shared" ref="R374" si="608">SUM(R370:R373)</f>
        <v>1553862.7931243922</v>
      </c>
      <c r="S374" s="318">
        <f t="shared" ref="S374" si="609">SUM(S370:S373)</f>
        <v>1557747.4501072031</v>
      </c>
      <c r="T374" s="318">
        <f t="shared" ref="T374" si="610">SUM(T370:T373)</f>
        <v>1561641.8187324712</v>
      </c>
      <c r="U374" s="318">
        <f t="shared" ref="U374" si="611">SUM(U370:U373)</f>
        <v>1565545.9232793024</v>
      </c>
      <c r="V374" s="318">
        <f t="shared" ref="V374" si="612">SUM(V370:V373)</f>
        <v>1569459.7880875007</v>
      </c>
      <c r="W374" s="318">
        <f t="shared" ref="W374" si="613">SUM(W370:W373)</f>
        <v>1573383.4375577194</v>
      </c>
      <c r="X374" s="318">
        <f t="shared" ref="X374" si="614">SUM(X370:X373)</f>
        <v>1577316.8961516137</v>
      </c>
      <c r="Y374" s="318">
        <f t="shared" ref="Y374" si="615">SUM(Y370:Y373)</f>
        <v>1581260.1883919928</v>
      </c>
      <c r="Z374" s="318">
        <f t="shared" ref="Z374" si="616">SUM(Z370:Z373)</f>
        <v>1305777.854992005</v>
      </c>
      <c r="AA374" s="318">
        <f t="shared" ref="AA374" si="617">SUM(AA370:AA373)</f>
        <v>1309042.299629485</v>
      </c>
      <c r="AB374" s="318">
        <f t="shared" ref="AB374" si="618">SUM(AB370:AB373)</f>
        <v>1312314.9053785587</v>
      </c>
      <c r="AC374" s="318">
        <f t="shared" ref="AC374" si="619">SUM(AC370:AC373)</f>
        <v>1315595.6926420052</v>
      </c>
      <c r="AD374" s="318">
        <f t="shared" ref="AD374" si="620">SUM(AD370:AD373)</f>
        <v>1318884.6818736102</v>
      </c>
      <c r="AE374" s="318">
        <f t="shared" ref="AE374" si="621">SUM(AE370:AE373)</f>
        <v>1322181.8935782942</v>
      </c>
      <c r="AF374" s="318">
        <f t="shared" ref="AF374" si="622">SUM(AF370:AF373)</f>
        <v>512987.34831223992</v>
      </c>
      <c r="AG374" s="318">
        <f t="shared" ref="AG374" si="623">SUM(AG370:AG373)</f>
        <v>514269.8166830205</v>
      </c>
      <c r="AH374" s="318">
        <f t="shared" ref="AH374" si="624">SUM(AH370:AH373)</f>
        <v>515555.49122472806</v>
      </c>
      <c r="AI374" s="318">
        <f t="shared" ref="AI374" si="625">SUM(AI370:AI373)</f>
        <v>516844.37995278987</v>
      </c>
      <c r="AJ374" s="318">
        <f t="shared" ref="AJ374" si="626">SUM(AJ370:AJ373)</f>
        <v>518136.49090267182</v>
      </c>
      <c r="AK374" s="318">
        <f t="shared" ref="AK374" si="627">SUM(AK370:AK373)</f>
        <v>519431.83212992852</v>
      </c>
      <c r="AL374" s="318">
        <f t="shared" ref="AL374" si="628">SUM(AL370:AL373)</f>
        <v>-7068999.1898077736</v>
      </c>
      <c r="AM374" s="318">
        <f t="shared" ref="AM374" si="629">SUM(AM370:AM373)</f>
        <v>-7068999.1898077736</v>
      </c>
      <c r="AN374" s="318">
        <f t="shared" ref="AN374" si="630">SUM(AN370:AN373)</f>
        <v>-7068999.1898077736</v>
      </c>
      <c r="AO374" s="318">
        <f t="shared" ref="AO374" si="631">SUM(AO370:AO373)</f>
        <v>-7068999.1898077736</v>
      </c>
      <c r="AP374" s="318">
        <f t="shared" ref="AP374" si="632">SUM(AP370:AP373)</f>
        <v>-7068999.1898077736</v>
      </c>
      <c r="AQ374" s="318">
        <f t="shared" ref="AQ374" si="633">SUM(AQ370:AQ373)</f>
        <v>-7068999.1898077736</v>
      </c>
      <c r="AR374" s="318">
        <f t="shared" ref="AR374" si="634">SUM(AR370:AR373)</f>
        <v>-7068999.1898077736</v>
      </c>
      <c r="AS374" s="318">
        <f t="shared" ref="AS374" si="635">SUM(AS370:AS373)</f>
        <v>-7068999.1898077736</v>
      </c>
      <c r="AT374" s="318">
        <f t="shared" ref="AT374" si="636">SUM(AT370:AT373)</f>
        <v>-7068999.1898077736</v>
      </c>
      <c r="AU374" s="318">
        <f t="shared" ref="AU374" si="637">SUM(AU370:AU373)</f>
        <v>-7068999.1898077736</v>
      </c>
      <c r="AV374" s="318">
        <f t="shared" ref="AV374" si="638">SUM(AV370:AV373)</f>
        <v>-7068999.1898077736</v>
      </c>
      <c r="AW374" s="318">
        <f t="shared" ref="AW374" si="639">SUM(AW370:AW373)</f>
        <v>-7068999.1898077736</v>
      </c>
      <c r="AX374" s="318">
        <f t="shared" ref="AX374" si="640">SUM(AX370:AX373)</f>
        <v>-8160934.6736787409</v>
      </c>
      <c r="AY374" s="318">
        <f t="shared" ref="AY374" si="641">SUM(AY370:AY373)</f>
        <v>-8160934.6736787409</v>
      </c>
      <c r="AZ374" s="318">
        <f t="shared" ref="AZ374" si="642">SUM(AZ370:AZ373)</f>
        <v>-8160934.6736787409</v>
      </c>
      <c r="BA374" s="318">
        <f t="shared" ref="BA374" si="643">SUM(BA370:BA373)</f>
        <v>-8160934.6736787409</v>
      </c>
      <c r="BB374" s="318">
        <f t="shared" ref="BB374" si="644">SUM(BB370:BB373)</f>
        <v>-8160934.6736787409</v>
      </c>
      <c r="BC374" s="318">
        <f t="shared" ref="BC374" si="645">SUM(BC370:BC373)</f>
        <v>-8160934.6736787409</v>
      </c>
      <c r="BD374" s="318">
        <f t="shared" ref="BD374" si="646">SUM(BD370:BD373)</f>
        <v>-8160934.6736787409</v>
      </c>
      <c r="BE374" s="318">
        <f t="shared" ref="BE374" si="647">SUM(BE370:BE373)</f>
        <v>-8160934.6736787409</v>
      </c>
      <c r="BF374" s="318">
        <f t="shared" ref="BF374" si="648">SUM(BF370:BF373)</f>
        <v>-8160934.6736787409</v>
      </c>
      <c r="BG374" s="318">
        <f t="shared" ref="BG374" si="649">SUM(BG370:BG373)</f>
        <v>-8160934.6736787409</v>
      </c>
      <c r="BH374" s="318">
        <f t="shared" ref="BH374" si="650">SUM(BH370:BH373)</f>
        <v>-8160934.6736787409</v>
      </c>
      <c r="BI374" s="318">
        <f t="shared" ref="BI374" si="651">SUM(BI370:BI373)</f>
        <v>-8160934.6736787409</v>
      </c>
      <c r="BJ374" s="318">
        <f t="shared" ref="BJ374" si="652">SUM(BJ370:BJ373)</f>
        <v>-17220789.275196768</v>
      </c>
      <c r="BK374" s="318">
        <f t="shared" ref="BK374" si="653">SUM(BK370:BK373)</f>
        <v>-17220789.275196768</v>
      </c>
      <c r="BL374" s="318">
        <f t="shared" ref="BL374" si="654">SUM(BL370:BL373)</f>
        <v>-17220789.275196768</v>
      </c>
      <c r="BM374" s="318">
        <f t="shared" ref="BM374" si="655">SUM(BM370:BM373)</f>
        <v>-17220789.275196768</v>
      </c>
      <c r="BN374" s="318">
        <f t="shared" ref="BN374" si="656">SUM(BN370:BN373)</f>
        <v>-17220789.275196768</v>
      </c>
      <c r="BO374" s="318">
        <f t="shared" ref="BO374" si="657">SUM(BO370:BO373)</f>
        <v>-17220789.275196768</v>
      </c>
      <c r="BP374" s="318">
        <f t="shared" ref="BP374" si="658">SUM(BP370:BP373)</f>
        <v>-18033289.275196768</v>
      </c>
      <c r="BQ374" s="318">
        <f t="shared" ref="BQ374" si="659">SUM(BQ370:BQ373)</f>
        <v>-18033289.275196768</v>
      </c>
      <c r="BR374" s="318">
        <f t="shared" ref="BR374" si="660">SUM(BR370:BR373)</f>
        <v>-18033289.275196768</v>
      </c>
      <c r="BS374" s="318">
        <f t="shared" ref="BS374" si="661">SUM(BS370:BS373)</f>
        <v>-18033289.275196768</v>
      </c>
      <c r="BT374" s="318">
        <f t="shared" ref="BT374" si="662">SUM(BT370:BT373)</f>
        <v>-18033289.275196768</v>
      </c>
      <c r="BU374" s="318">
        <f t="shared" ref="BU374" si="663">SUM(BU370:BU373)</f>
        <v>-18033289.275196768</v>
      </c>
      <c r="BV374" s="318">
        <f t="shared" ref="BV374" si="664">SUM(BV370:BV373)</f>
        <v>-18312724.759067737</v>
      </c>
      <c r="BW374" s="318">
        <f t="shared" ref="BW374" si="665">SUM(BW370:BW373)</f>
        <v>-18312724.759067737</v>
      </c>
      <c r="BX374" s="318">
        <f t="shared" ref="BX374" si="666">SUM(BX370:BX373)</f>
        <v>-18312724.759067737</v>
      </c>
      <c r="BY374" s="318">
        <f t="shared" ref="BY374" si="667">SUM(BY370:BY373)</f>
        <v>-18312724.759067737</v>
      </c>
      <c r="BZ374" s="318">
        <f t="shared" ref="BZ374" si="668">SUM(BZ370:BZ373)</f>
        <v>-18312724.759067737</v>
      </c>
      <c r="CA374" s="318">
        <f t="shared" ref="CA374" si="669">SUM(CA370:CA373)</f>
        <v>-18312724.759067737</v>
      </c>
      <c r="CB374" s="318">
        <f t="shared" ref="CB374" si="670">SUM(CB370:CB373)</f>
        <v>-18312724.759067737</v>
      </c>
      <c r="CC374" s="318">
        <f t="shared" ref="CC374:DL374" si="671">SUM(CC370:CC373)</f>
        <v>-18312724.759067737</v>
      </c>
      <c r="CD374" s="318">
        <f t="shared" si="671"/>
        <v>-18312724.759067737</v>
      </c>
      <c r="CE374" s="318">
        <f t="shared" si="671"/>
        <v>-18312724.759067737</v>
      </c>
      <c r="CF374" s="318">
        <f t="shared" si="671"/>
        <v>-18312724.759067737</v>
      </c>
      <c r="CG374" s="318">
        <f t="shared" si="671"/>
        <v>-18312724.759067737</v>
      </c>
      <c r="CH374" s="318">
        <f t="shared" si="671"/>
        <v>-26714954.360585764</v>
      </c>
      <c r="CI374" s="318">
        <f t="shared" si="671"/>
        <v>-26714954.360585764</v>
      </c>
      <c r="CJ374" s="318">
        <f t="shared" si="671"/>
        <v>-26714954.360585764</v>
      </c>
      <c r="CK374" s="318">
        <f t="shared" si="671"/>
        <v>-26714954.360585764</v>
      </c>
      <c r="CL374" s="318">
        <f t="shared" si="671"/>
        <v>-26714954.360585764</v>
      </c>
      <c r="CM374" s="318">
        <f t="shared" si="671"/>
        <v>-26714954.360585764</v>
      </c>
      <c r="CN374" s="318">
        <f t="shared" si="671"/>
        <v>-26714954.360585764</v>
      </c>
      <c r="CO374" s="318">
        <f t="shared" si="671"/>
        <v>-26714954.360585764</v>
      </c>
      <c r="CP374" s="318">
        <f t="shared" si="671"/>
        <v>-26714954.360585764</v>
      </c>
      <c r="CQ374" s="318">
        <f t="shared" si="671"/>
        <v>-26714954.360585764</v>
      </c>
      <c r="CR374" s="318">
        <f t="shared" si="671"/>
        <v>-26714954.360585764</v>
      </c>
      <c r="CS374" s="318">
        <f t="shared" si="671"/>
        <v>-26714954.360585764</v>
      </c>
      <c r="CT374" s="318">
        <f t="shared" si="671"/>
        <v>-26994389.844456732</v>
      </c>
      <c r="CU374" s="318">
        <f t="shared" si="671"/>
        <v>-26994389.844456732</v>
      </c>
      <c r="CV374" s="318">
        <f t="shared" si="671"/>
        <v>-26994389.844456732</v>
      </c>
      <c r="CW374" s="318">
        <f t="shared" si="671"/>
        <v>-26994389.844456732</v>
      </c>
      <c r="CX374" s="318">
        <f t="shared" si="671"/>
        <v>-26994389.844456732</v>
      </c>
      <c r="CY374" s="318">
        <f t="shared" si="671"/>
        <v>-26994389.844456732</v>
      </c>
      <c r="CZ374" s="318">
        <f t="shared" si="671"/>
        <v>-27806889.844456732</v>
      </c>
      <c r="DA374" s="318">
        <f t="shared" si="671"/>
        <v>-27806889.844456732</v>
      </c>
      <c r="DB374" s="318">
        <f t="shared" si="671"/>
        <v>-27806889.844456732</v>
      </c>
      <c r="DC374" s="318">
        <f t="shared" si="671"/>
        <v>-27806889.844456732</v>
      </c>
      <c r="DD374" s="318">
        <f t="shared" si="671"/>
        <v>-27806889.844456732</v>
      </c>
      <c r="DE374" s="318">
        <f t="shared" si="671"/>
        <v>-27806889.844456732</v>
      </c>
      <c r="DF374" s="318">
        <f t="shared" si="671"/>
        <v>-36866744.44597476</v>
      </c>
      <c r="DG374" s="318">
        <f t="shared" si="671"/>
        <v>-36866744.44597476</v>
      </c>
      <c r="DH374" s="318">
        <f t="shared" si="671"/>
        <v>-36866744.44597476</v>
      </c>
      <c r="DI374" s="318">
        <f t="shared" si="671"/>
        <v>-36866744.44597476</v>
      </c>
      <c r="DJ374" s="318">
        <f t="shared" si="671"/>
        <v>-36866744.44597476</v>
      </c>
      <c r="DK374" s="318">
        <f t="shared" si="671"/>
        <v>-36866744.44597476</v>
      </c>
      <c r="DL374" s="318">
        <f t="shared" si="671"/>
        <v>-36866744.44597476</v>
      </c>
      <c r="DM374" s="318">
        <f t="shared" ref="DM374:DZ374" si="672">SUM(DM370:DM373)</f>
        <v>-36866744.44597476</v>
      </c>
      <c r="DN374" s="318">
        <f t="shared" si="672"/>
        <v>-36866744.44597476</v>
      </c>
      <c r="DO374" s="318">
        <f t="shared" si="672"/>
        <v>-36866744.44597476</v>
      </c>
      <c r="DP374" s="318">
        <f t="shared" si="672"/>
        <v>-36866744.44597476</v>
      </c>
      <c r="DQ374" s="318">
        <f t="shared" si="672"/>
        <v>-36866744.44597476</v>
      </c>
      <c r="DR374" s="318">
        <f t="shared" si="672"/>
        <v>-37958679.929845728</v>
      </c>
      <c r="DS374" s="318">
        <f t="shared" si="672"/>
        <v>-37958679.929845728</v>
      </c>
      <c r="DT374" s="318">
        <f t="shared" si="672"/>
        <v>-37958679.929845728</v>
      </c>
      <c r="DU374" s="318">
        <f t="shared" si="672"/>
        <v>-37958679.929845728</v>
      </c>
      <c r="DV374" s="318">
        <f t="shared" si="672"/>
        <v>-37958679.929845728</v>
      </c>
      <c r="DW374" s="318">
        <f t="shared" si="672"/>
        <v>-37958679.929845728</v>
      </c>
      <c r="DX374" s="318">
        <f t="shared" si="672"/>
        <v>-37958679.929845728</v>
      </c>
      <c r="DY374" s="318">
        <f t="shared" si="672"/>
        <v>-37958679.929845728</v>
      </c>
      <c r="DZ374" s="318">
        <f t="shared" si="672"/>
        <v>-37958679.929845728</v>
      </c>
    </row>
    <row r="375" spans="1:130">
      <c r="A375" s="151"/>
      <c r="G375" s="35"/>
      <c r="H375" s="316"/>
      <c r="I375" s="54"/>
      <c r="BJ375" s="303"/>
      <c r="BK375" s="303"/>
      <c r="BL375" s="303"/>
      <c r="BM375" s="303"/>
      <c r="BN375" s="303"/>
      <c r="BO375" s="303"/>
      <c r="CA375" s="304"/>
      <c r="CB375" s="304"/>
      <c r="CC375" s="304"/>
      <c r="CD375" s="304"/>
      <c r="CE375" s="304"/>
      <c r="CF375" s="304"/>
      <c r="CG375" s="304"/>
      <c r="CH375" s="304"/>
      <c r="CI375" s="304"/>
      <c r="CJ375" s="304"/>
      <c r="CK375" s="304"/>
      <c r="CL375" s="304"/>
      <c r="CM375" s="304"/>
      <c r="CN375" s="304"/>
      <c r="CO375" s="304"/>
      <c r="CP375" s="304"/>
      <c r="CQ375" s="304"/>
      <c r="CR375" s="304"/>
      <c r="CS375" s="304"/>
      <c r="CT375" s="304"/>
      <c r="CU375" s="304"/>
      <c r="CV375" s="304"/>
      <c r="CW375" s="304"/>
      <c r="CX375" s="304"/>
      <c r="CY375" s="304"/>
      <c r="CZ375" s="304"/>
      <c r="DA375" s="304"/>
      <c r="DB375" s="304"/>
      <c r="DC375" s="304"/>
      <c r="DD375" s="304"/>
      <c r="DE375" s="304"/>
      <c r="DF375" s="304"/>
      <c r="DG375" s="304"/>
      <c r="DH375" s="304"/>
      <c r="DI375" s="304"/>
      <c r="DJ375" s="304"/>
      <c r="DK375" s="304"/>
      <c r="DL375" s="304"/>
      <c r="DM375" s="304"/>
      <c r="DN375" s="304"/>
      <c r="DO375" s="304"/>
      <c r="DP375" s="304"/>
      <c r="DQ375" s="304"/>
      <c r="DR375" s="304"/>
      <c r="DS375" s="304"/>
      <c r="DT375" s="304"/>
      <c r="DU375" s="304"/>
      <c r="DV375" s="304"/>
      <c r="DW375" s="304"/>
      <c r="DX375" s="304"/>
      <c r="DY375" s="304"/>
      <c r="DZ375" s="304"/>
    </row>
    <row r="376" spans="1:130">
      <c r="A376" s="151"/>
      <c r="F376" s="319"/>
      <c r="G376" s="35"/>
      <c r="H376" s="36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  <c r="DO376" s="307"/>
      <c r="DP376" s="307"/>
      <c r="DQ376" s="307"/>
      <c r="DR376" s="307"/>
      <c r="DS376" s="307"/>
      <c r="DT376" s="307"/>
      <c r="DU376" s="307"/>
      <c r="DV376" s="307"/>
      <c r="DW376" s="307"/>
      <c r="DX376" s="307"/>
      <c r="DY376" s="307"/>
      <c r="DZ376" s="307"/>
    </row>
    <row r="377" spans="1:130" ht="13">
      <c r="A377" s="151"/>
      <c r="C377" s="425" t="s">
        <v>55</v>
      </c>
      <c r="D377" s="426"/>
      <c r="E377" s="426"/>
      <c r="F377" s="426"/>
      <c r="G377" s="427" t="s">
        <v>131</v>
      </c>
      <c r="H377" s="438">
        <f>SUM(K377:DZ377)</f>
        <v>98122404.310775504</v>
      </c>
      <c r="I377" s="429"/>
      <c r="J377" s="439">
        <f>J350+J364-J373</f>
        <v>0</v>
      </c>
      <c r="K377" s="439">
        <f t="shared" ref="K377:BV377" si="673">K350+K364-K373</f>
        <v>19543056.208716795</v>
      </c>
      <c r="L377" s="439">
        <f t="shared" si="673"/>
        <v>19543046.689140152</v>
      </c>
      <c r="M377" s="439">
        <f t="shared" si="673"/>
        <v>19543037.145764567</v>
      </c>
      <c r="N377" s="439">
        <f t="shared" si="673"/>
        <v>-3836.4608432707023</v>
      </c>
      <c r="O377" s="439">
        <f t="shared" si="673"/>
        <v>-3846.0519953788789</v>
      </c>
      <c r="P377" s="439">
        <f t="shared" si="673"/>
        <v>-3855.6671253673262</v>
      </c>
      <c r="Q377" s="439">
        <f t="shared" si="673"/>
        <v>-3865.306293180744</v>
      </c>
      <c r="R377" s="439">
        <f t="shared" si="673"/>
        <v>-3874.9695589136959</v>
      </c>
      <c r="S377" s="439">
        <f t="shared" si="673"/>
        <v>-3884.6569828109805</v>
      </c>
      <c r="T377" s="439">
        <f t="shared" si="673"/>
        <v>-3894.3686252680077</v>
      </c>
      <c r="U377" s="439">
        <f t="shared" si="673"/>
        <v>-3904.1045468311781</v>
      </c>
      <c r="V377" s="439">
        <f t="shared" si="673"/>
        <v>-3913.864808198256</v>
      </c>
      <c r="W377" s="439">
        <f t="shared" si="673"/>
        <v>-3923.649470218752</v>
      </c>
      <c r="X377" s="439">
        <f t="shared" si="673"/>
        <v>-3933.4585938942982</v>
      </c>
      <c r="Y377" s="439">
        <f t="shared" si="673"/>
        <v>-3943.292240379034</v>
      </c>
      <c r="Z377" s="439">
        <f t="shared" si="673"/>
        <v>275482.33339998784</v>
      </c>
      <c r="AA377" s="439">
        <f t="shared" si="673"/>
        <v>-3264.4446374800123</v>
      </c>
      <c r="AB377" s="439">
        <f t="shared" si="673"/>
        <v>-3272.6057490737126</v>
      </c>
      <c r="AC377" s="439">
        <f t="shared" si="673"/>
        <v>-3280.7872634463965</v>
      </c>
      <c r="AD377" s="439">
        <f t="shared" si="673"/>
        <v>-3288.9892316050132</v>
      </c>
      <c r="AE377" s="439">
        <f t="shared" si="673"/>
        <v>-3297.2117046840253</v>
      </c>
      <c r="AF377" s="439">
        <f t="shared" si="673"/>
        <v>809194.54526605422</v>
      </c>
      <c r="AG377" s="439">
        <f t="shared" si="673"/>
        <v>-1282.4683707805998</v>
      </c>
      <c r="AH377" s="439">
        <f t="shared" si="673"/>
        <v>-1285.6745417075513</v>
      </c>
      <c r="AI377" s="439">
        <f t="shared" si="673"/>
        <v>-1288.8887280618201</v>
      </c>
      <c r="AJ377" s="439">
        <f t="shared" si="673"/>
        <v>-1292.1109498819746</v>
      </c>
      <c r="AK377" s="439">
        <f t="shared" si="673"/>
        <v>-1295.3412272566795</v>
      </c>
      <c r="AL377" s="439">
        <f t="shared" si="673"/>
        <v>7588431.0219377019</v>
      </c>
      <c r="AM377" s="439">
        <f t="shared" si="673"/>
        <v>0</v>
      </c>
      <c r="AN377" s="439">
        <f t="shared" si="673"/>
        <v>0</v>
      </c>
      <c r="AO377" s="439">
        <f t="shared" si="673"/>
        <v>0</v>
      </c>
      <c r="AP377" s="439">
        <f t="shared" si="673"/>
        <v>0</v>
      </c>
      <c r="AQ377" s="439">
        <f t="shared" si="673"/>
        <v>0</v>
      </c>
      <c r="AR377" s="439">
        <f t="shared" si="673"/>
        <v>0</v>
      </c>
      <c r="AS377" s="439">
        <f t="shared" si="673"/>
        <v>0</v>
      </c>
      <c r="AT377" s="439">
        <f t="shared" si="673"/>
        <v>0</v>
      </c>
      <c r="AU377" s="439">
        <f t="shared" si="673"/>
        <v>0</v>
      </c>
      <c r="AV377" s="439">
        <f t="shared" si="673"/>
        <v>0</v>
      </c>
      <c r="AW377" s="439">
        <f t="shared" si="673"/>
        <v>0</v>
      </c>
      <c r="AX377" s="439">
        <f t="shared" si="673"/>
        <v>1091935.4838709678</v>
      </c>
      <c r="AY377" s="439">
        <f t="shared" si="673"/>
        <v>0</v>
      </c>
      <c r="AZ377" s="439">
        <f t="shared" si="673"/>
        <v>0</v>
      </c>
      <c r="BA377" s="439">
        <f t="shared" si="673"/>
        <v>0</v>
      </c>
      <c r="BB377" s="439">
        <f t="shared" si="673"/>
        <v>0</v>
      </c>
      <c r="BC377" s="439">
        <f t="shared" si="673"/>
        <v>0</v>
      </c>
      <c r="BD377" s="439">
        <f t="shared" si="673"/>
        <v>0</v>
      </c>
      <c r="BE377" s="439">
        <f t="shared" si="673"/>
        <v>0</v>
      </c>
      <c r="BF377" s="439">
        <f t="shared" si="673"/>
        <v>0</v>
      </c>
      <c r="BG377" s="439">
        <f t="shared" si="673"/>
        <v>0</v>
      </c>
      <c r="BH377" s="439">
        <f t="shared" si="673"/>
        <v>0</v>
      </c>
      <c r="BI377" s="439">
        <f t="shared" si="673"/>
        <v>0</v>
      </c>
      <c r="BJ377" s="439">
        <f t="shared" si="673"/>
        <v>9059854.6015180275</v>
      </c>
      <c r="BK377" s="439">
        <f t="shared" si="673"/>
        <v>0</v>
      </c>
      <c r="BL377" s="439">
        <f t="shared" si="673"/>
        <v>0</v>
      </c>
      <c r="BM377" s="439">
        <f t="shared" si="673"/>
        <v>0</v>
      </c>
      <c r="BN377" s="439">
        <f t="shared" si="673"/>
        <v>0</v>
      </c>
      <c r="BO377" s="439">
        <f t="shared" si="673"/>
        <v>0</v>
      </c>
      <c r="BP377" s="439">
        <f t="shared" si="673"/>
        <v>812500</v>
      </c>
      <c r="BQ377" s="439">
        <f t="shared" si="673"/>
        <v>0</v>
      </c>
      <c r="BR377" s="439">
        <f t="shared" si="673"/>
        <v>0</v>
      </c>
      <c r="BS377" s="439">
        <f t="shared" si="673"/>
        <v>0</v>
      </c>
      <c r="BT377" s="439">
        <f t="shared" si="673"/>
        <v>0</v>
      </c>
      <c r="BU377" s="439">
        <f t="shared" si="673"/>
        <v>0</v>
      </c>
      <c r="BV377" s="439">
        <f t="shared" si="673"/>
        <v>279435.48387096782</v>
      </c>
      <c r="BW377" s="439">
        <f t="shared" ref="BW377:CC377" si="674">BW350+BW364-BW373</f>
        <v>0</v>
      </c>
      <c r="BX377" s="439">
        <f t="shared" si="674"/>
        <v>0</v>
      </c>
      <c r="BY377" s="439">
        <f t="shared" si="674"/>
        <v>0</v>
      </c>
      <c r="BZ377" s="439">
        <f t="shared" si="674"/>
        <v>0</v>
      </c>
      <c r="CA377" s="439">
        <f t="shared" si="674"/>
        <v>0</v>
      </c>
      <c r="CB377" s="439">
        <f t="shared" si="674"/>
        <v>0</v>
      </c>
      <c r="CC377" s="439">
        <f t="shared" si="674"/>
        <v>0</v>
      </c>
      <c r="CD377" s="439">
        <f t="shared" ref="CD377:DL377" si="675">CD350+CD364-CD373</f>
        <v>0</v>
      </c>
      <c r="CE377" s="439">
        <f t="shared" si="675"/>
        <v>0</v>
      </c>
      <c r="CF377" s="439">
        <f t="shared" si="675"/>
        <v>0</v>
      </c>
      <c r="CG377" s="439">
        <f t="shared" si="675"/>
        <v>0</v>
      </c>
      <c r="CH377" s="439">
        <f t="shared" si="675"/>
        <v>8402229.6015180275</v>
      </c>
      <c r="CI377" s="439">
        <f t="shared" si="675"/>
        <v>0</v>
      </c>
      <c r="CJ377" s="439">
        <f t="shared" si="675"/>
        <v>0</v>
      </c>
      <c r="CK377" s="439">
        <f t="shared" si="675"/>
        <v>0</v>
      </c>
      <c r="CL377" s="439">
        <f t="shared" si="675"/>
        <v>0</v>
      </c>
      <c r="CM377" s="439">
        <f t="shared" si="675"/>
        <v>0</v>
      </c>
      <c r="CN377" s="439">
        <f t="shared" si="675"/>
        <v>0</v>
      </c>
      <c r="CO377" s="439">
        <f t="shared" si="675"/>
        <v>0</v>
      </c>
      <c r="CP377" s="439">
        <f t="shared" si="675"/>
        <v>0</v>
      </c>
      <c r="CQ377" s="439">
        <f t="shared" si="675"/>
        <v>0</v>
      </c>
      <c r="CR377" s="439">
        <f t="shared" si="675"/>
        <v>0</v>
      </c>
      <c r="CS377" s="439">
        <f t="shared" si="675"/>
        <v>0</v>
      </c>
      <c r="CT377" s="439">
        <f t="shared" si="675"/>
        <v>279435.48387096782</v>
      </c>
      <c r="CU377" s="439">
        <f t="shared" si="675"/>
        <v>0</v>
      </c>
      <c r="CV377" s="439">
        <f t="shared" si="675"/>
        <v>0</v>
      </c>
      <c r="CW377" s="439">
        <f t="shared" si="675"/>
        <v>0</v>
      </c>
      <c r="CX377" s="439">
        <f t="shared" si="675"/>
        <v>0</v>
      </c>
      <c r="CY377" s="439">
        <f t="shared" si="675"/>
        <v>0</v>
      </c>
      <c r="CZ377" s="439">
        <f t="shared" si="675"/>
        <v>812500</v>
      </c>
      <c r="DA377" s="439">
        <f t="shared" si="675"/>
        <v>0</v>
      </c>
      <c r="DB377" s="439">
        <f t="shared" si="675"/>
        <v>0</v>
      </c>
      <c r="DC377" s="439">
        <f t="shared" si="675"/>
        <v>0</v>
      </c>
      <c r="DD377" s="439">
        <f t="shared" si="675"/>
        <v>0</v>
      </c>
      <c r="DE377" s="439">
        <f t="shared" si="675"/>
        <v>0</v>
      </c>
      <c r="DF377" s="439">
        <f t="shared" si="675"/>
        <v>9059854.6015180275</v>
      </c>
      <c r="DG377" s="439">
        <f t="shared" si="675"/>
        <v>0</v>
      </c>
      <c r="DH377" s="439">
        <f t="shared" si="675"/>
        <v>0</v>
      </c>
      <c r="DI377" s="439">
        <f t="shared" si="675"/>
        <v>0</v>
      </c>
      <c r="DJ377" s="439">
        <f t="shared" si="675"/>
        <v>0</v>
      </c>
      <c r="DK377" s="439">
        <f t="shared" si="675"/>
        <v>0</v>
      </c>
      <c r="DL377" s="439">
        <f t="shared" si="675"/>
        <v>0</v>
      </c>
      <c r="DM377" s="439">
        <f t="shared" ref="DM377:DZ377" si="676">DM350+DM364-DM373</f>
        <v>0</v>
      </c>
      <c r="DN377" s="440">
        <f t="shared" si="676"/>
        <v>0</v>
      </c>
      <c r="DO377" s="281">
        <f t="shared" si="676"/>
        <v>0</v>
      </c>
      <c r="DP377" s="281">
        <f t="shared" si="676"/>
        <v>0</v>
      </c>
      <c r="DQ377" s="281">
        <f t="shared" si="676"/>
        <v>0</v>
      </c>
      <c r="DR377" s="281">
        <f t="shared" si="676"/>
        <v>1091935.4838709678</v>
      </c>
      <c r="DS377" s="281">
        <f t="shared" si="676"/>
        <v>0</v>
      </c>
      <c r="DT377" s="439">
        <f t="shared" si="676"/>
        <v>0</v>
      </c>
      <c r="DU377" s="439">
        <f t="shared" si="676"/>
        <v>0</v>
      </c>
      <c r="DV377" s="439">
        <f t="shared" si="676"/>
        <v>0</v>
      </c>
      <c r="DW377" s="439">
        <f t="shared" si="676"/>
        <v>0</v>
      </c>
      <c r="DX377" s="439">
        <f t="shared" si="676"/>
        <v>0</v>
      </c>
      <c r="DY377" s="439">
        <f t="shared" si="676"/>
        <v>0</v>
      </c>
      <c r="DZ377" s="440">
        <f t="shared" si="676"/>
        <v>0</v>
      </c>
    </row>
    <row r="378" spans="1:130" ht="13">
      <c r="A378" s="151"/>
      <c r="C378" s="14"/>
      <c r="G378" s="12"/>
      <c r="H378" s="320"/>
      <c r="I378" s="153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  <c r="BH378" s="154"/>
      <c r="BI378" s="154"/>
      <c r="BJ378" s="154"/>
      <c r="BK378" s="154"/>
      <c r="BL378" s="154"/>
      <c r="BM378" s="154"/>
      <c r="BN378" s="154"/>
      <c r="BO378" s="154"/>
      <c r="BP378" s="154"/>
      <c r="BQ378" s="154"/>
      <c r="BR378" s="154"/>
      <c r="BS378" s="154"/>
      <c r="BT378" s="154"/>
      <c r="BU378" s="154"/>
      <c r="BV378" s="154"/>
      <c r="BW378" s="154"/>
      <c r="BX378" s="154"/>
      <c r="BY378" s="154"/>
      <c r="BZ378" s="154"/>
      <c r="CA378" s="154"/>
      <c r="CB378" s="154"/>
      <c r="CC378" s="154"/>
      <c r="CD378" s="154"/>
      <c r="CE378" s="154"/>
      <c r="CF378" s="154"/>
      <c r="CG378" s="154"/>
      <c r="CH378" s="154"/>
      <c r="CI378" s="154"/>
      <c r="CJ378" s="154"/>
      <c r="CK378" s="154"/>
      <c r="CL378" s="154"/>
      <c r="CM378" s="154"/>
      <c r="CN378" s="154"/>
      <c r="CO378" s="154"/>
      <c r="CP378" s="154"/>
      <c r="CQ378" s="154"/>
      <c r="CR378" s="154"/>
      <c r="CS378" s="154"/>
      <c r="CT378" s="154"/>
      <c r="CU378" s="154"/>
      <c r="CV378" s="154"/>
      <c r="CW378" s="154"/>
      <c r="CX378" s="154"/>
      <c r="CY378" s="154"/>
      <c r="CZ378" s="154"/>
      <c r="DA378" s="154"/>
      <c r="DB378" s="154"/>
      <c r="DC378" s="154"/>
      <c r="DD378" s="154"/>
      <c r="DE378" s="154"/>
      <c r="DF378" s="154"/>
      <c r="DG378" s="154"/>
      <c r="DH378" s="154"/>
      <c r="DI378" s="154"/>
      <c r="DJ378" s="154"/>
      <c r="DK378" s="154"/>
      <c r="DL378" s="154"/>
      <c r="DM378" s="154"/>
      <c r="DN378" s="154"/>
      <c r="DO378" s="154"/>
      <c r="DP378" s="154"/>
      <c r="DQ378" s="154"/>
      <c r="DR378" s="154"/>
      <c r="DS378" s="154"/>
      <c r="DT378" s="154"/>
      <c r="DU378" s="154"/>
      <c r="DV378" s="154"/>
      <c r="DW378" s="154"/>
      <c r="DX378" s="154"/>
      <c r="DY378" s="154"/>
      <c r="DZ378" s="154"/>
    </row>
    <row r="379" spans="1:130">
      <c r="A379" s="151"/>
      <c r="G379" s="35"/>
      <c r="H379" s="316"/>
      <c r="I379" s="54"/>
      <c r="BJ379" s="303"/>
      <c r="BK379" s="303"/>
      <c r="BL379" s="303"/>
      <c r="BM379" s="303"/>
      <c r="BN379" s="303"/>
      <c r="BO379" s="303"/>
      <c r="CA379" s="304"/>
      <c r="CB379" s="304"/>
      <c r="CC379" s="304"/>
      <c r="CD379" s="304"/>
      <c r="CE379" s="304"/>
      <c r="CF379" s="304"/>
      <c r="CG379" s="304"/>
      <c r="CH379" s="304"/>
      <c r="CI379" s="304"/>
      <c r="CJ379" s="304"/>
      <c r="CK379" s="304"/>
      <c r="CL379" s="304"/>
      <c r="CM379" s="304"/>
      <c r="CN379" s="304"/>
      <c r="CO379" s="304"/>
      <c r="CP379" s="304"/>
      <c r="CQ379" s="304"/>
      <c r="CR379" s="304"/>
      <c r="CS379" s="304"/>
      <c r="CT379" s="304"/>
      <c r="CU379" s="304"/>
      <c r="CV379" s="304"/>
      <c r="CW379" s="304"/>
      <c r="CX379" s="304"/>
      <c r="CY379" s="304"/>
      <c r="CZ379" s="304"/>
      <c r="DA379" s="304"/>
      <c r="DB379" s="304"/>
      <c r="DC379" s="304"/>
      <c r="DD379" s="304"/>
      <c r="DE379" s="304"/>
      <c r="DF379" s="304"/>
      <c r="DG379" s="304"/>
      <c r="DH379" s="304"/>
      <c r="DI379" s="304"/>
      <c r="DJ379" s="304"/>
      <c r="DK379" s="304"/>
      <c r="DL379" s="304"/>
      <c r="DM379" s="304"/>
      <c r="DN379" s="304"/>
      <c r="DO379" s="304"/>
      <c r="DP379" s="304"/>
      <c r="DQ379" s="304"/>
      <c r="DR379" s="304"/>
      <c r="DS379" s="304"/>
      <c r="DT379" s="304"/>
      <c r="DU379" s="304"/>
      <c r="DV379" s="304"/>
      <c r="DW379" s="304"/>
      <c r="DX379" s="304"/>
      <c r="DY379" s="304"/>
      <c r="DZ379" s="304"/>
    </row>
    <row r="380" spans="1:130" ht="13">
      <c r="A380" s="151"/>
      <c r="C380" s="425" t="s">
        <v>64</v>
      </c>
      <c r="D380" s="426"/>
      <c r="E380" s="426"/>
      <c r="F380" s="426"/>
      <c r="G380" s="427" t="s">
        <v>131</v>
      </c>
      <c r="H380" s="438">
        <f ca="1">SUM(K380:DZ380)</f>
        <v>37940065.542402171</v>
      </c>
      <c r="I380" s="429"/>
      <c r="J380" s="439">
        <f t="shared" ref="J380:AO380" ca="1" si="677">+J330-J377</f>
        <v>0</v>
      </c>
      <c r="K380" s="439">
        <f t="shared" ca="1" si="677"/>
        <v>-19543056.208716795</v>
      </c>
      <c r="L380" s="439">
        <f t="shared" ca="1" si="677"/>
        <v>-19543046.689140152</v>
      </c>
      <c r="M380" s="439">
        <f t="shared" ca="1" si="677"/>
        <v>-19543037.145764567</v>
      </c>
      <c r="N380" s="439">
        <f t="shared" ca="1" si="677"/>
        <v>18855310.484833349</v>
      </c>
      <c r="O380" s="439">
        <f t="shared" ca="1" si="677"/>
        <v>991759.83854125894</v>
      </c>
      <c r="P380" s="439">
        <f t="shared" ca="1" si="677"/>
        <v>1194485.2013643894</v>
      </c>
      <c r="Q380" s="439">
        <f t="shared" ca="1" si="677"/>
        <v>1217940.1558147809</v>
      </c>
      <c r="R380" s="439">
        <f t="shared" ca="1" si="677"/>
        <v>1188105.3698066256</v>
      </c>
      <c r="S380" s="439">
        <f t="shared" ca="1" si="677"/>
        <v>1124215.6081884247</v>
      </c>
      <c r="T380" s="439">
        <f t="shared" ca="1" si="677"/>
        <v>1143738.3723987762</v>
      </c>
      <c r="U380" s="439">
        <f t="shared" ca="1" si="677"/>
        <v>1080278.2213978011</v>
      </c>
      <c r="V380" s="439">
        <f t="shared" ca="1" si="677"/>
        <v>1097658.6262974406</v>
      </c>
      <c r="W380" s="439">
        <f t="shared" ca="1" si="677"/>
        <v>1074166.1463603328</v>
      </c>
      <c r="X380" s="439">
        <f t="shared" ca="1" si="677"/>
        <v>935618.17663305637</v>
      </c>
      <c r="Y380" s="439">
        <f t="shared" ca="1" si="677"/>
        <v>1027323.3964865155</v>
      </c>
      <c r="Z380" s="439">
        <f t="shared" ca="1" si="677"/>
        <v>689296.5511934869</v>
      </c>
      <c r="AA380" s="439">
        <f t="shared" ca="1" si="677"/>
        <v>984555.04512873397</v>
      </c>
      <c r="AB380" s="439">
        <f t="shared" ca="1" si="677"/>
        <v>928914.3915174955</v>
      </c>
      <c r="AC380" s="439">
        <f t="shared" ca="1" si="677"/>
        <v>944819.20687922381</v>
      </c>
      <c r="AD380" s="439">
        <f t="shared" ca="1" si="677"/>
        <v>925462.3869632883</v>
      </c>
      <c r="AE380" s="439">
        <f t="shared" ca="1" si="677"/>
        <v>872482.84680030297</v>
      </c>
      <c r="AF380" s="439">
        <f t="shared" ca="1" si="677"/>
        <v>74512.428995775292</v>
      </c>
      <c r="AG380" s="439">
        <f t="shared" ca="1" si="677"/>
        <v>834964.39950993983</v>
      </c>
      <c r="AH380" s="439">
        <f t="shared" ca="1" si="677"/>
        <v>851765.65004491329</v>
      </c>
      <c r="AI380" s="439">
        <f t="shared" ca="1" si="677"/>
        <v>836748.95392064995</v>
      </c>
      <c r="AJ380" s="439">
        <f t="shared" ca="1" si="677"/>
        <v>760084.49354845227</v>
      </c>
      <c r="AK380" s="439">
        <f t="shared" ca="1" si="677"/>
        <v>807736.96636174689</v>
      </c>
      <c r="AL380" s="439">
        <f t="shared" ca="1" si="677"/>
        <v>-6825135.7790894685</v>
      </c>
      <c r="AM380" s="439">
        <f t="shared" ca="1" si="677"/>
        <v>782339.52238393307</v>
      </c>
      <c r="AN380" s="439">
        <f t="shared" ca="1" si="677"/>
        <v>741936.27379312739</v>
      </c>
      <c r="AO380" s="439">
        <f t="shared" ca="1" si="677"/>
        <v>760390.77182009642</v>
      </c>
      <c r="AP380" s="439">
        <f t="shared" ref="AP380:BU380" ca="1" si="678">+AP330-AP377</f>
        <v>749901.94313934399</v>
      </c>
      <c r="AQ380" s="439">
        <f t="shared" ca="1" si="678"/>
        <v>711758.65156301216</v>
      </c>
      <c r="AR380" s="439">
        <f t="shared" ca="1" si="678"/>
        <v>730450.50255705917</v>
      </c>
      <c r="AS380" s="439">
        <f t="shared" ca="1" si="678"/>
        <v>693048.16111583449</v>
      </c>
      <c r="AT380" s="439">
        <f t="shared" ca="1" si="678"/>
        <v>711246.63638845808</v>
      </c>
      <c r="AU380" s="439">
        <f t="shared" ca="1" si="678"/>
        <v>702913.78652545041</v>
      </c>
      <c r="AV380" s="439">
        <f t="shared" ca="1" si="678"/>
        <v>615138.41913777962</v>
      </c>
      <c r="AW380" s="439">
        <f t="shared" ca="1" si="678"/>
        <v>689140.63124189572</v>
      </c>
      <c r="AX380" s="439">
        <f t="shared" ca="1" si="678"/>
        <v>176488.44395490829</v>
      </c>
      <c r="AY380" s="439">
        <f t="shared" ca="1" si="678"/>
        <v>1303815.4224366983</v>
      </c>
      <c r="AZ380" s="439">
        <f t="shared" ca="1" si="678"/>
        <v>1246497.0900349435</v>
      </c>
      <c r="BA380" s="439">
        <f t="shared" ca="1" si="678"/>
        <v>1282504.7472744028</v>
      </c>
      <c r="BB380" s="439">
        <f t="shared" ca="1" si="678"/>
        <v>1274148.9778780059</v>
      </c>
      <c r="BC380" s="439">
        <f t="shared" ca="1" si="678"/>
        <v>1220399.418019702</v>
      </c>
      <c r="BD380" s="439">
        <f t="shared" ca="1" si="678"/>
        <v>1257297.757369312</v>
      </c>
      <c r="BE380" s="439">
        <f t="shared" ca="1" si="678"/>
        <v>1204019.1426804559</v>
      </c>
      <c r="BF380" s="439">
        <f t="shared" ca="1" si="678"/>
        <v>1240311.6836701597</v>
      </c>
      <c r="BG380" s="439">
        <f t="shared" ca="1" si="678"/>
        <v>1231794.9626140371</v>
      </c>
      <c r="BH380" s="439">
        <f t="shared" ca="1" si="678"/>
        <v>1091635.5604514705</v>
      </c>
      <c r="BI380" s="439">
        <f t="shared" ca="1" si="678"/>
        <v>1215380.5130453245</v>
      </c>
      <c r="BJ380" s="439">
        <f t="shared" ca="1" si="678"/>
        <v>-7896136.6890408183</v>
      </c>
      <c r="BK380" s="439">
        <f t="shared" ca="1" si="678"/>
        <v>1198974.6965647107</v>
      </c>
      <c r="BL380" s="439">
        <f t="shared" ca="1" si="678"/>
        <v>1147864.8183801225</v>
      </c>
      <c r="BM380" s="439">
        <f t="shared" ca="1" si="678"/>
        <v>1182630.3593366046</v>
      </c>
      <c r="BN380" s="439">
        <f t="shared" ca="1" si="678"/>
        <v>1174497.0768627413</v>
      </c>
      <c r="BO380" s="439">
        <f t="shared" ca="1" si="678"/>
        <v>1124257.9066575519</v>
      </c>
      <c r="BP380" s="439">
        <f t="shared" ca="1" si="678"/>
        <v>345838.47134227213</v>
      </c>
      <c r="BQ380" s="439">
        <f t="shared" ca="1" si="678"/>
        <v>1108703.2556139349</v>
      </c>
      <c r="BR380" s="439">
        <f t="shared" ca="1" si="678"/>
        <v>1142361.9664121382</v>
      </c>
      <c r="BS380" s="439">
        <f t="shared" ca="1" si="678"/>
        <v>1134455.6049780378</v>
      </c>
      <c r="BT380" s="439">
        <f t="shared" ca="1" si="678"/>
        <v>1004041.3096133138</v>
      </c>
      <c r="BU380" s="439">
        <f t="shared" ca="1" si="678"/>
        <v>1118832.1650518677</v>
      </c>
      <c r="BV380" s="439">
        <f t="shared" ref="BV380:CC380" ca="1" si="679">+BV330-BV377</f>
        <v>791332.28488021204</v>
      </c>
      <c r="BW380" s="439">
        <f t="shared" ca="1" si="679"/>
        <v>1104032.0024870185</v>
      </c>
      <c r="BX380" s="439">
        <f t="shared" ca="1" si="679"/>
        <v>1057311.5402138727</v>
      </c>
      <c r="BY380" s="439">
        <f t="shared" ca="1" si="679"/>
        <v>1090484.5365581287</v>
      </c>
      <c r="BZ380" s="439">
        <f t="shared" ca="1" si="679"/>
        <v>1083963.0307236123</v>
      </c>
      <c r="CA380" s="439">
        <f t="shared" ca="1" si="679"/>
        <v>1039348.695582164</v>
      </c>
      <c r="CB380" s="439">
        <f t="shared" ca="1" si="679"/>
        <v>1073422.6164457607</v>
      </c>
      <c r="CC380" s="439">
        <f t="shared" ca="1" si="679"/>
        <v>1029579.4312010037</v>
      </c>
      <c r="CD380" s="439">
        <f t="shared" ref="CD380:DL380" ca="1" si="680">+CD330-CD377</f>
        <v>1063904.5422353274</v>
      </c>
      <c r="CE380" s="439">
        <f t="shared" ca="1" si="680"/>
        <v>1059315.4399241824</v>
      </c>
      <c r="CF380" s="439">
        <f t="shared" ca="1" si="680"/>
        <v>977717.96623313101</v>
      </c>
      <c r="CG380" s="439">
        <f t="shared" ca="1" si="680"/>
        <v>1050353.2125399706</v>
      </c>
      <c r="CH380" s="439">
        <f t="shared" ca="1" si="680"/>
        <v>-7394145.7295474419</v>
      </c>
      <c r="CI380" s="439">
        <f t="shared" ca="1" si="680"/>
        <v>1042549.3337798447</v>
      </c>
      <c r="CJ380" s="439">
        <f t="shared" ca="1" si="680"/>
        <v>1000790.3661443917</v>
      </c>
      <c r="CK380" s="439">
        <f t="shared" ca="1" si="680"/>
        <v>1035148.384190167</v>
      </c>
      <c r="CL380" s="439">
        <f t="shared" ca="1" si="680"/>
        <v>1031551.2224601213</v>
      </c>
      <c r="CM380" s="439">
        <f t="shared" ca="1" si="680"/>
        <v>990347.70069065166</v>
      </c>
      <c r="CN380" s="439">
        <f t="shared" ca="1" si="680"/>
        <v>1024567.1819194043</v>
      </c>
      <c r="CO380" s="439">
        <f t="shared" ca="1" si="680"/>
        <v>983725.92044873326</v>
      </c>
      <c r="CP380" s="439">
        <f t="shared" ca="1" si="680"/>
        <v>1018323.0009651553</v>
      </c>
      <c r="CQ380" s="439">
        <f t="shared" ca="1" si="680"/>
        <v>1016046.1783908631</v>
      </c>
      <c r="CR380" s="439">
        <f t="shared" ca="1" si="680"/>
        <v>902532.62145001057</v>
      </c>
      <c r="CS380" s="439">
        <f t="shared" ca="1" si="680"/>
        <v>1013043.2014117708</v>
      </c>
      <c r="CT380" s="439">
        <f t="shared" ca="1" si="680"/>
        <v>695298.52851864439</v>
      </c>
      <c r="CU380" s="439">
        <f t="shared" ca="1" si="680"/>
        <v>1010886.3602173317</v>
      </c>
      <c r="CV380" s="439">
        <f t="shared" ca="1" si="680"/>
        <v>973762.93867887021</v>
      </c>
      <c r="CW380" s="439">
        <f t="shared" ca="1" si="680"/>
        <v>1010886.3602173317</v>
      </c>
      <c r="CX380" s="439">
        <f t="shared" ca="1" si="680"/>
        <v>1010886.3602173317</v>
      </c>
      <c r="CY380" s="439">
        <f t="shared" ca="1" si="680"/>
        <v>973762.93867887021</v>
      </c>
      <c r="CZ380" s="439">
        <f t="shared" ca="1" si="680"/>
        <v>198386.36021733168</v>
      </c>
      <c r="DA380" s="439">
        <f t="shared" ca="1" si="680"/>
        <v>973762.93867887021</v>
      </c>
      <c r="DB380" s="439">
        <f t="shared" ca="1" si="680"/>
        <v>1010886.3602173317</v>
      </c>
      <c r="DC380" s="439">
        <f t="shared" ca="1" si="680"/>
        <v>1010886.3602173317</v>
      </c>
      <c r="DD380" s="439">
        <f t="shared" ca="1" si="680"/>
        <v>899516.09560194705</v>
      </c>
      <c r="DE380" s="439">
        <f t="shared" ca="1" si="680"/>
        <v>1010886.3602173317</v>
      </c>
      <c r="DF380" s="439">
        <f t="shared" ca="1" si="680"/>
        <v>-8086091.6628391575</v>
      </c>
      <c r="DG380" s="439">
        <f t="shared" ca="1" si="680"/>
        <v>1010886.3602173317</v>
      </c>
      <c r="DH380" s="439">
        <f t="shared" ca="1" si="680"/>
        <v>973762.93867887021</v>
      </c>
      <c r="DI380" s="439">
        <f t="shared" ca="1" si="680"/>
        <v>1010886.3602173317</v>
      </c>
      <c r="DJ380" s="439">
        <f t="shared" ca="1" si="680"/>
        <v>1010886.3602173317</v>
      </c>
      <c r="DK380" s="439">
        <f t="shared" ca="1" si="680"/>
        <v>973762.93867887021</v>
      </c>
      <c r="DL380" s="439">
        <f t="shared" ca="1" si="680"/>
        <v>1010886.3602173317</v>
      </c>
      <c r="DM380" s="439">
        <f t="shared" ref="DM380:DZ380" ca="1" si="681">+DM330-DM377</f>
        <v>973762.93867887021</v>
      </c>
      <c r="DN380" s="440">
        <f t="shared" ca="1" si="681"/>
        <v>1010886.3602173317</v>
      </c>
      <c r="DO380" s="281">
        <f t="shared" ca="1" si="681"/>
        <v>1010886.3602173317</v>
      </c>
      <c r="DP380" s="281">
        <f t="shared" ca="1" si="681"/>
        <v>899516.09560194705</v>
      </c>
      <c r="DQ380" s="281">
        <f t="shared" ca="1" si="681"/>
        <v>1010886.3602173317</v>
      </c>
      <c r="DR380" s="281">
        <f t="shared" ca="1" si="681"/>
        <v>-118172.54519209755</v>
      </c>
      <c r="DS380" s="281">
        <f t="shared" ca="1" si="681"/>
        <v>1010886.3602173317</v>
      </c>
      <c r="DT380" s="439">
        <f t="shared" ca="1" si="681"/>
        <v>973762.93867887021</v>
      </c>
      <c r="DU380" s="439">
        <f t="shared" ca="1" si="681"/>
        <v>1010886.3602173317</v>
      </c>
      <c r="DV380" s="439">
        <f t="shared" ca="1" si="681"/>
        <v>1010886.3602173317</v>
      </c>
      <c r="DW380" s="439">
        <f t="shared" ca="1" si="681"/>
        <v>973762.93867887021</v>
      </c>
      <c r="DX380" s="439">
        <f t="shared" ca="1" si="681"/>
        <v>1010886.3602173317</v>
      </c>
      <c r="DY380" s="439">
        <f t="shared" ca="1" si="681"/>
        <v>973762.93867887021</v>
      </c>
      <c r="DZ380" s="440">
        <f t="shared" ca="1" si="681"/>
        <v>1010886.3602173317</v>
      </c>
    </row>
    <row r="381" spans="1:130" ht="13">
      <c r="A381" s="151"/>
      <c r="C381" s="14"/>
      <c r="G381" s="12"/>
      <c r="H381" s="252"/>
      <c r="I381" s="153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  <c r="BI381" s="154"/>
      <c r="BJ381" s="154"/>
      <c r="BK381" s="154"/>
      <c r="BL381" s="154"/>
      <c r="BM381" s="154"/>
      <c r="BN381" s="154"/>
      <c r="BO381" s="154"/>
      <c r="BP381" s="154"/>
      <c r="BQ381" s="154"/>
      <c r="BR381" s="154"/>
      <c r="BS381" s="154"/>
      <c r="BT381" s="154"/>
      <c r="BU381" s="154"/>
      <c r="BV381" s="154"/>
      <c r="BW381" s="154"/>
      <c r="BX381" s="154"/>
      <c r="BY381" s="154"/>
      <c r="BZ381" s="154"/>
      <c r="CA381" s="154"/>
      <c r="CB381" s="154"/>
      <c r="CC381" s="154"/>
      <c r="CD381" s="154"/>
      <c r="CE381" s="154"/>
      <c r="CF381" s="154"/>
      <c r="CG381" s="154"/>
      <c r="CH381" s="154"/>
      <c r="CI381" s="154"/>
      <c r="CJ381" s="154"/>
      <c r="CK381" s="154"/>
      <c r="CL381" s="154"/>
      <c r="CM381" s="154"/>
      <c r="CN381" s="154"/>
      <c r="CO381" s="154"/>
      <c r="CP381" s="154"/>
      <c r="CQ381" s="154"/>
      <c r="CR381" s="154"/>
      <c r="CS381" s="154"/>
      <c r="CT381" s="154"/>
      <c r="CU381" s="154"/>
      <c r="CV381" s="154"/>
      <c r="CW381" s="154"/>
      <c r="CX381" s="154"/>
      <c r="CY381" s="154"/>
      <c r="CZ381" s="154"/>
      <c r="DA381" s="154"/>
      <c r="DB381" s="154"/>
      <c r="DC381" s="154"/>
      <c r="DD381" s="154"/>
      <c r="DE381" s="154"/>
      <c r="DF381" s="154"/>
      <c r="DG381" s="154"/>
      <c r="DH381" s="154"/>
      <c r="DI381" s="154"/>
      <c r="DJ381" s="154"/>
      <c r="DK381" s="154"/>
      <c r="DL381" s="154"/>
      <c r="DM381" s="154"/>
      <c r="DN381" s="154"/>
      <c r="DO381" s="154"/>
      <c r="DP381" s="154"/>
      <c r="DQ381" s="154"/>
      <c r="DR381" s="154"/>
      <c r="DS381" s="154"/>
      <c r="DT381" s="154"/>
      <c r="DU381" s="154"/>
      <c r="DV381" s="154"/>
      <c r="DW381" s="154"/>
      <c r="DX381" s="154"/>
      <c r="DY381" s="154"/>
      <c r="DZ381" s="154"/>
    </row>
    <row r="382" spans="1:130" ht="13">
      <c r="A382" s="151"/>
      <c r="B382" s="19" t="s">
        <v>68</v>
      </c>
      <c r="C382" s="417"/>
      <c r="D382" s="417"/>
      <c r="E382" s="417"/>
      <c r="F382" s="417"/>
      <c r="G382" s="434"/>
      <c r="H382" s="436"/>
      <c r="I382" s="417"/>
      <c r="J382" s="417"/>
      <c r="K382" s="417"/>
      <c r="L382" s="417"/>
      <c r="M382" s="417"/>
      <c r="N382" s="417"/>
      <c r="O382" s="417"/>
      <c r="P382" s="417"/>
      <c r="Q382" s="417"/>
      <c r="R382" s="417"/>
      <c r="S382" s="417"/>
      <c r="T382" s="417"/>
      <c r="U382" s="417"/>
      <c r="V382" s="417"/>
      <c r="W382" s="417"/>
      <c r="X382" s="417"/>
      <c r="Y382" s="417"/>
      <c r="Z382" s="417"/>
      <c r="AA382" s="417"/>
      <c r="AB382" s="417"/>
      <c r="AC382" s="417"/>
      <c r="AD382" s="417"/>
      <c r="AE382" s="417"/>
      <c r="AF382" s="417"/>
      <c r="AG382" s="417"/>
      <c r="AH382" s="417"/>
      <c r="AI382" s="417"/>
      <c r="AJ382" s="417"/>
      <c r="AK382" s="417"/>
      <c r="AL382" s="417"/>
      <c r="AM382" s="417"/>
      <c r="AN382" s="417"/>
      <c r="AO382" s="417"/>
      <c r="AP382" s="417"/>
      <c r="AQ382" s="417"/>
      <c r="AR382" s="417"/>
      <c r="AS382" s="417"/>
      <c r="AT382" s="417"/>
      <c r="AU382" s="417"/>
      <c r="AV382" s="417"/>
      <c r="AW382" s="417"/>
      <c r="AX382" s="417"/>
      <c r="AY382" s="417"/>
      <c r="AZ382" s="417"/>
      <c r="BA382" s="417"/>
      <c r="BB382" s="417"/>
      <c r="BC382" s="417"/>
      <c r="BD382" s="417"/>
      <c r="BE382" s="417"/>
      <c r="BF382" s="417"/>
      <c r="BG382" s="417"/>
      <c r="BH382" s="417"/>
      <c r="BI382" s="417"/>
      <c r="BJ382" s="417"/>
      <c r="BK382" s="417"/>
      <c r="BL382" s="417"/>
      <c r="BM382" s="417"/>
      <c r="BN382" s="417"/>
      <c r="BO382" s="417"/>
      <c r="BP382" s="417"/>
      <c r="BQ382" s="417"/>
      <c r="BR382" s="417"/>
      <c r="BS382" s="417"/>
      <c r="BT382" s="417"/>
      <c r="BU382" s="417"/>
      <c r="BV382" s="417"/>
      <c r="BW382" s="417"/>
      <c r="BX382" s="417"/>
      <c r="BY382" s="417"/>
      <c r="BZ382" s="417"/>
      <c r="CA382" s="417"/>
      <c r="CB382" s="417"/>
      <c r="CC382" s="417"/>
      <c r="CD382" s="417"/>
      <c r="CE382" s="417"/>
      <c r="CF382" s="417"/>
      <c r="CG382" s="417"/>
      <c r="CH382" s="417"/>
      <c r="CI382" s="417"/>
      <c r="CJ382" s="417"/>
      <c r="CK382" s="417"/>
      <c r="CL382" s="417"/>
      <c r="CM382" s="417"/>
      <c r="CN382" s="417"/>
      <c r="CO382" s="417"/>
      <c r="CP382" s="417"/>
      <c r="CQ382" s="417"/>
      <c r="CR382" s="417"/>
      <c r="CS382" s="417"/>
      <c r="CT382" s="417"/>
      <c r="CU382" s="417"/>
      <c r="CV382" s="417"/>
      <c r="CW382" s="417"/>
      <c r="CX382" s="417"/>
      <c r="CY382" s="417"/>
      <c r="CZ382" s="417"/>
      <c r="DA382" s="417"/>
      <c r="DB382" s="417"/>
      <c r="DC382" s="417"/>
      <c r="DD382" s="417"/>
      <c r="DE382" s="417"/>
      <c r="DF382" s="417"/>
      <c r="DG382" s="417"/>
      <c r="DH382" s="417"/>
      <c r="DI382" s="417"/>
      <c r="DJ382" s="417"/>
      <c r="DK382" s="417"/>
      <c r="DL382" s="417"/>
      <c r="DM382" s="417"/>
      <c r="DN382" s="417"/>
      <c r="DO382" s="417"/>
      <c r="DP382" s="417"/>
      <c r="DQ382" s="417"/>
      <c r="DR382" s="417"/>
      <c r="DS382" s="417"/>
      <c r="DT382" s="417"/>
      <c r="DU382" s="417"/>
      <c r="DV382" s="417"/>
      <c r="DW382" s="417"/>
      <c r="DX382" s="417"/>
      <c r="DY382" s="417"/>
      <c r="DZ382" s="417"/>
    </row>
    <row r="383" spans="1:130">
      <c r="A383" s="151"/>
      <c r="H383" s="254"/>
      <c r="I383" s="54"/>
    </row>
    <row r="384" spans="1:130" ht="13">
      <c r="A384" s="151"/>
      <c r="B384" s="40" t="s">
        <v>44</v>
      </c>
      <c r="C384" s="437" t="s">
        <v>245</v>
      </c>
      <c r="D384" s="415"/>
      <c r="E384" s="415"/>
      <c r="F384" s="415"/>
      <c r="G384" s="415"/>
      <c r="H384" s="15"/>
      <c r="I384" s="54"/>
    </row>
    <row r="385" spans="1:130">
      <c r="A385" s="151"/>
      <c r="H385" s="254"/>
      <c r="I385" s="54"/>
    </row>
    <row r="386" spans="1:130">
      <c r="A386" s="151"/>
      <c r="C386" s="5" t="s">
        <v>246</v>
      </c>
      <c r="F386" s="56"/>
      <c r="G386" s="54" t="s">
        <v>9</v>
      </c>
      <c r="H386" s="254"/>
      <c r="I386" s="54"/>
      <c r="J386" s="321">
        <f>INDEX(Summary!$AG$2:$EW$2,MATCH('Project 1'!J$8,'Project 1'!$J$8:$DZ$8,0))</f>
        <v>3.9562779083152193E-2</v>
      </c>
      <c r="K386" s="321">
        <f>INDEX(Summary!$AG$2:$EW$2,MATCH('Project 1'!K$8,'Project 1'!$J$8:$DZ$8,0))</f>
        <v>3.8717381380120541E-2</v>
      </c>
      <c r="L386" s="321">
        <f>INDEX(Summary!$AG$2:$EW$2,MATCH('Project 1'!L$8,'Project 1'!$J$8:$DZ$8,0))</f>
        <v>3.7889209621540597E-2</v>
      </c>
      <c r="M386" s="321">
        <f>INDEX(Summary!$AG$2:$EW$2,MATCH('Project 1'!M$8,'Project 1'!$J$8:$DZ$8,0))</f>
        <v>3.7196949300378861E-2</v>
      </c>
      <c r="N386" s="321">
        <f>INDEX(Summary!$AG$2:$EW$2,MATCH('Project 1'!N$8,'Project 1'!$J$8:$DZ$8,0))</f>
        <v>3.6598459976177951E-2</v>
      </c>
      <c r="O386" s="321">
        <f>INDEX(Summary!$AG$2:$EW$2,MATCH('Project 1'!O$8,'Project 1'!$J$8:$DZ$8,0))</f>
        <v>3.5791183110969398E-2</v>
      </c>
      <c r="P386" s="321">
        <f>INDEX(Summary!$AG$2:$EW$2,MATCH('Project 1'!P$8,'Project 1'!$J$8:$DZ$8,0))</f>
        <v>3.4958809834352393E-2</v>
      </c>
      <c r="Q386" s="321">
        <f>INDEX(Summary!$AG$2:$EW$2,MATCH('Project 1'!Q$8,'Project 1'!$J$8:$DZ$8,0))</f>
        <v>3.4550117827614836E-2</v>
      </c>
      <c r="R386" s="321">
        <f>INDEX(Summary!$AG$2:$EW$2,MATCH('Project 1'!R$8,'Project 1'!$J$8:$DZ$8,0))</f>
        <v>3.2193004482156708E-2</v>
      </c>
      <c r="S386" s="321">
        <f>INDEX(Summary!$AG$2:$EW$2,MATCH('Project 1'!S$8,'Project 1'!$J$8:$DZ$8,0))</f>
        <v>3.2190042207330682E-2</v>
      </c>
      <c r="T386" s="321">
        <f>INDEX(Summary!$AG$2:$EW$2,MATCH('Project 1'!T$8,'Project 1'!$J$8:$DZ$8,0))</f>
        <v>3.2188604455788021E-2</v>
      </c>
      <c r="U386" s="321">
        <f>INDEX(Summary!$AG$2:$EW$2,MATCH('Project 1'!U$8,'Project 1'!$J$8:$DZ$8,0))</f>
        <v>3.2187166789855226E-2</v>
      </c>
      <c r="V386" s="321">
        <f>INDEX(Summary!$AG$2:$EW$2,MATCH('Project 1'!V$8,'Project 1'!$J$8:$DZ$8,0))</f>
        <v>3.2190042207323188E-2</v>
      </c>
      <c r="W386" s="321">
        <f>INDEX(Summary!$AG$2:$EW$2,MATCH('Project 1'!W$8,'Project 1'!$J$8:$DZ$8,0))</f>
        <v>3.2191480044471248E-2</v>
      </c>
      <c r="X386" s="321">
        <f>INDEX(Summary!$AG$2:$EW$2,MATCH('Project 1'!X$8,'Project 1'!$J$8:$DZ$8,0))</f>
        <v>3.1189690032758906E-2</v>
      </c>
      <c r="Y386" s="321">
        <f>INDEX(Summary!$AG$2:$EW$2,MATCH('Project 1'!Y$8,'Project 1'!$J$8:$DZ$8,0))</f>
        <v>3.0925082527173006E-2</v>
      </c>
      <c r="Z386" s="321">
        <f>INDEX(Summary!$AG$2:$EW$2,MATCH('Project 1'!Z$8,'Project 1'!$J$8:$DZ$8,0))</f>
        <v>3.0921101792438677E-2</v>
      </c>
      <c r="AA386" s="321">
        <f>INDEX(Summary!$AG$2:$EW$2,MATCH('Project 1'!AA$8,'Project 1'!$J$8:$DZ$8,0))</f>
        <v>3.0925082527170585E-2</v>
      </c>
      <c r="AB386" s="321">
        <f>INDEX(Summary!$AG$2:$EW$2,MATCH('Project 1'!AB$8,'Project 1'!$J$8:$DZ$8,0))</f>
        <v>3.0925082527170585E-2</v>
      </c>
      <c r="AC386" s="321">
        <f>INDEX(Summary!$AG$2:$EW$2,MATCH('Project 1'!AC$8,'Project 1'!$J$8:$DZ$8,0))</f>
        <v>3.0922428628118628E-2</v>
      </c>
      <c r="AD386" s="321">
        <f>INDEX(Summary!$AG$2:$EW$2,MATCH('Project 1'!AD$8,'Project 1'!$J$8:$DZ$8,0))</f>
        <v>3.1819070770352578E-2</v>
      </c>
      <c r="AE386" s="321">
        <f>INDEX(Summary!$AG$2:$EW$2,MATCH('Project 1'!AE$8,'Project 1'!$J$8:$DZ$8,0))</f>
        <v>3.1968730646806283E-2</v>
      </c>
      <c r="AF386" s="321">
        <f>INDEX(Summary!$AG$2:$EW$2,MATCH('Project 1'!AF$8,'Project 1'!$J$8:$DZ$8,0))</f>
        <v>3.1968730646803702E-2</v>
      </c>
      <c r="AG386" s="321">
        <f>INDEX(Summary!$AG$2:$EW$2,MATCH('Project 1'!AG$8,'Project 1'!$J$8:$DZ$8,0))</f>
        <v>3.1967312545370774E-2</v>
      </c>
      <c r="AH386" s="321">
        <f>INDEX(Summary!$AG$2:$EW$2,MATCH('Project 1'!AH$8,'Project 1'!$J$8:$DZ$8,0))</f>
        <v>3.1968730646798546E-2</v>
      </c>
      <c r="AI386" s="321">
        <f>INDEX(Summary!$AG$2:$EW$2,MATCH('Project 1'!AI$8,'Project 1'!$J$8:$DZ$8,0))</f>
        <v>3.1971567101250743E-2</v>
      </c>
      <c r="AJ386" s="321">
        <f>INDEX(Summary!$AG$2:$EW$2,MATCH('Project 1'!AJ$8,'Project 1'!$J$8:$DZ$8,0))</f>
        <v>3.1965894527793755E-2</v>
      </c>
      <c r="AK386" s="321">
        <f>INDEX(Summary!$AG$2:$EW$2,MATCH('Project 1'!AK$8,'Project 1'!$J$8:$DZ$8,0))</f>
        <v>3.196873064680112E-2</v>
      </c>
      <c r="AL386" s="321">
        <f>INDEX(Summary!$AG$2:$EW$2,MATCH('Project 1'!AL$8,'Project 1'!$J$8:$DZ$8,0))</f>
        <v>3.1967312545373439E-2</v>
      </c>
      <c r="AM386" s="321">
        <f>INDEX(Summary!$AG$2:$EW$2,MATCH('Project 1'!AM$8,'Project 1'!$J$8:$DZ$8,0))</f>
        <v>3.1971567101250743E-2</v>
      </c>
      <c r="AN386" s="321">
        <f>INDEX(Summary!$AG$2:$EW$2,MATCH('Project 1'!AN$8,'Project 1'!$J$8:$DZ$8,0))</f>
        <v>3.196731254536811E-2</v>
      </c>
      <c r="AO386" s="321">
        <f>INDEX(Summary!$AG$2:$EW$2,MATCH('Project 1'!AO$8,'Project 1'!$J$8:$DZ$8,0))</f>
        <v>3.1970148832089762E-2</v>
      </c>
      <c r="AP386" s="321">
        <f>INDEX(Summary!$AG$2:$EW$2,MATCH('Project 1'!AP$8,'Project 1'!$J$8:$DZ$8,0))</f>
        <v>3.3439102354741609E-2</v>
      </c>
      <c r="AQ386" s="321">
        <f>INDEX(Summary!$AG$2:$EW$2,MATCH('Project 1'!AQ$8,'Project 1'!$J$8:$DZ$8,0))</f>
        <v>3.3760502985386687E-2</v>
      </c>
      <c r="AR386" s="321">
        <f>INDEX(Summary!$AG$2:$EW$2,MATCH('Project 1'!AR$8,'Project 1'!$J$8:$DZ$8,0))</f>
        <v>3.376524803065515E-2</v>
      </c>
      <c r="AS386" s="321">
        <f>INDEX(Summary!$AG$2:$EW$2,MATCH('Project 1'!AS$8,'Project 1'!$J$8:$DZ$8,0))</f>
        <v>3.3762084568374359E-2</v>
      </c>
      <c r="AT386" s="321">
        <f>INDEX(Summary!$AG$2:$EW$2,MATCH('Project 1'!AT$8,'Project 1'!$J$8:$DZ$8,0))</f>
        <v>3.3762084568374359E-2</v>
      </c>
      <c r="AU386" s="321">
        <f>INDEX(Summary!$AG$2:$EW$2,MATCH('Project 1'!AU$8,'Project 1'!$J$8:$DZ$8,0))</f>
        <v>3.3763666250127833E-2</v>
      </c>
      <c r="AV386" s="321">
        <f>INDEX(Summary!$AG$2:$EW$2,MATCH('Project 1'!AV$8,'Project 1'!$J$8:$DZ$8,0))</f>
        <v>3.3757340115693674E-2</v>
      </c>
      <c r="AW386" s="321">
        <f>INDEX(Summary!$AG$2:$EW$2,MATCH('Project 1'!AW$8,'Project 1'!$J$8:$DZ$8,0))</f>
        <v>3.3762084568374359E-2</v>
      </c>
      <c r="AX386" s="321">
        <f>INDEX(Summary!$AG$2:$EW$2,MATCH('Project 1'!AX$8,'Project 1'!$J$8:$DZ$8,0))</f>
        <v>3.3760502985389351E-2</v>
      </c>
      <c r="AY386" s="321">
        <f>INDEX(Summary!$AG$2:$EW$2,MATCH('Project 1'!AY$8,'Project 1'!$J$8:$DZ$8,0))</f>
        <v>3.3763666250125335E-2</v>
      </c>
      <c r="AZ386" s="321">
        <f>INDEX(Summary!$AG$2:$EW$2,MATCH('Project 1'!AZ$8,'Project 1'!$J$8:$DZ$8,0))</f>
        <v>3.3760502985389351E-2</v>
      </c>
      <c r="BA386" s="321">
        <f>INDEX(Summary!$AG$2:$EW$2,MATCH('Project 1'!BA$8,'Project 1'!$J$8:$DZ$8,0))</f>
        <v>3.3763666250127833E-2</v>
      </c>
      <c r="BB386" s="321">
        <f>INDEX(Summary!$AG$2:$EW$2,MATCH('Project 1'!BB$8,'Project 1'!$J$8:$DZ$8,0))</f>
        <v>3.5313992029488983E-2</v>
      </c>
      <c r="BC386" s="321">
        <f>INDEX(Summary!$AG$2:$EW$2,MATCH('Project 1'!BC$8,'Project 1'!$J$8:$DZ$8,0))</f>
        <v>3.560287130651929E-2</v>
      </c>
      <c r="BD386" s="321">
        <f>INDEX(Summary!$AG$2:$EW$2,MATCH('Project 1'!BD$8,'Project 1'!$J$8:$DZ$8,0))</f>
        <v>3.5602871306521712E-2</v>
      </c>
      <c r="BE386" s="321">
        <f>INDEX(Summary!$AG$2:$EW$2,MATCH('Project 1'!BE$8,'Project 1'!$J$8:$DZ$8,0))</f>
        <v>3.5597596045235491E-2</v>
      </c>
      <c r="BF386" s="321">
        <f>INDEX(Summary!$AG$2:$EW$2,MATCH('Project 1'!BF$8,'Project 1'!$J$8:$DZ$8,0))</f>
        <v>3.5602871306524141E-2</v>
      </c>
      <c r="BG386" s="321">
        <f>INDEX(Summary!$AG$2:$EW$2,MATCH('Project 1'!BG$8,'Project 1'!$J$8:$DZ$8,0))</f>
        <v>3.5599354349887133E-2</v>
      </c>
      <c r="BH386" s="321">
        <f>INDEX(Summary!$AG$2:$EW$2,MATCH('Project 1'!BH$8,'Project 1'!$J$8:$DZ$8,0))</f>
        <v>3.5594079783208041E-2</v>
      </c>
      <c r="BI386" s="321">
        <f>INDEX(Summary!$AG$2:$EW$2,MATCH('Project 1'!BI$8,'Project 1'!$J$8:$DZ$8,0))</f>
        <v>3.5599354349887133E-2</v>
      </c>
      <c r="BJ386" s="321">
        <f>INDEX(Summary!$AG$2:$EW$2,MATCH('Project 1'!BJ$8,'Project 1'!$J$8:$DZ$8,0))</f>
        <v>3.5597596045235491E-2</v>
      </c>
      <c r="BK386" s="321">
        <f>INDEX(Summary!$AG$2:$EW$2,MATCH('Project 1'!BK$8,'Project 1'!$J$8:$DZ$8,0))</f>
        <v>3.5599354349884552E-2</v>
      </c>
      <c r="BL386" s="321">
        <f>INDEX(Summary!$AG$2:$EW$2,MATCH('Project 1'!BL$8,'Project 1'!$J$8:$DZ$8,0))</f>
        <v>3.5597596045232827E-2</v>
      </c>
      <c r="BM386" s="321">
        <f>INDEX(Summary!$AG$2:$EW$2,MATCH('Project 1'!BM$8,'Project 1'!$J$8:$DZ$8,0))</f>
        <v>3.5602871306521712E-2</v>
      </c>
      <c r="BN386" s="321">
        <f>INDEX(Summary!$AG$2:$EW$2,MATCH('Project 1'!BN$8,'Project 1'!$J$8:$DZ$8,0))</f>
        <v>3.7364054809619726E-2</v>
      </c>
      <c r="BO386" s="321">
        <f>INDEX(Summary!$AG$2:$EW$2,MATCH('Project 1'!BO$8,'Project 1'!$J$8:$DZ$8,0))</f>
        <v>3.7487717757537786E-2</v>
      </c>
      <c r="BP386" s="321">
        <f>INDEX(Summary!$AG$2:$EW$2,MATCH('Project 1'!BP$8,'Project 1'!$J$8:$DZ$8,0))</f>
        <v>3.7487717757535288E-2</v>
      </c>
      <c r="BQ386" s="321">
        <f>INDEX(Summary!$AG$2:$EW$2,MATCH('Project 1'!BQ$8,'Project 1'!$J$8:$DZ$8,0))</f>
        <v>3.7483818665035251E-2</v>
      </c>
      <c r="BR386" s="321">
        <f>INDEX(Summary!$AG$2:$EW$2,MATCH('Project 1'!BR$8,'Project 1'!$J$8:$DZ$8,0))</f>
        <v>3.7489667506525659E-2</v>
      </c>
      <c r="BS386" s="321">
        <f>INDEX(Summary!$AG$2:$EW$2,MATCH('Project 1'!BS$8,'Project 1'!$J$8:$DZ$8,0))</f>
        <v>3.748576814370725E-2</v>
      </c>
      <c r="BT386" s="321">
        <f>INDEX(Summary!$AG$2:$EW$2,MATCH('Project 1'!BT$8,'Project 1'!$J$8:$DZ$8,0))</f>
        <v>3.7479920113089787E-2</v>
      </c>
      <c r="BU386" s="321">
        <f>INDEX(Summary!$AG$2:$EW$2,MATCH('Project 1'!BU$8,'Project 1'!$J$8:$DZ$8,0))</f>
        <v>3.7489667506525659E-2</v>
      </c>
      <c r="BV386" s="321">
        <f>INDEX(Summary!$AG$2:$EW$2,MATCH('Project 1'!BV$8,'Project 1'!$J$8:$DZ$8,0))</f>
        <v>3.748771775753279E-2</v>
      </c>
      <c r="BW386" s="321">
        <f>INDEX(Summary!$AG$2:$EW$2,MATCH('Project 1'!BW$8,'Project 1'!$J$8:$DZ$8,0))</f>
        <v>3.748576814370725E-2</v>
      </c>
      <c r="BX386" s="321">
        <f>INDEX(Summary!$AG$2:$EW$2,MATCH('Project 1'!BX$8,'Project 1'!$J$8:$DZ$8,0))</f>
        <v>3.7489667506528081E-2</v>
      </c>
      <c r="BY386" s="321">
        <f>INDEX(Summary!$AG$2:$EW$2,MATCH('Project 1'!BY$8,'Project 1'!$J$8:$DZ$8,0))</f>
        <v>3.7487717757537786E-2</v>
      </c>
      <c r="BZ386" s="321">
        <f>INDEX(Summary!$AG$2:$EW$2,MATCH('Project 1'!BZ$8,'Project 1'!$J$8:$DZ$8,0))</f>
        <v>3.8934355609442042E-2</v>
      </c>
      <c r="CA386" s="321">
        <f>INDEX(Summary!$AG$2:$EW$2,MATCH('Project 1'!CA$8,'Project 1'!$J$8:$DZ$8,0))</f>
        <v>3.9036378755084034E-2</v>
      </c>
      <c r="CB386" s="321">
        <f>INDEX(Summary!$AG$2:$EW$2,MATCH('Project 1'!CB$8,'Project 1'!$J$8:$DZ$8,0))</f>
        <v>3.9036378755084034E-2</v>
      </c>
      <c r="CC386" s="321">
        <f>INDEX(Summary!$AG$2:$EW$2,MATCH('Project 1'!CC$8,'Project 1'!$J$8:$DZ$8,0))</f>
        <v>3.9036378755084034E-2</v>
      </c>
      <c r="CD386" s="321">
        <f>INDEX(Summary!$AG$2:$EW$2,MATCH('Project 1'!CD$8,'Project 1'!$J$8:$DZ$8,0))</f>
        <v>3.9036378755084034E-2</v>
      </c>
      <c r="CE386" s="321">
        <f>INDEX(Summary!$AG$2:$EW$2,MATCH('Project 1'!CE$8,'Project 1'!$J$8:$DZ$8,0))</f>
        <v>3.9036378755084034E-2</v>
      </c>
      <c r="CF386" s="321">
        <f>INDEX(Summary!$AG$2:$EW$2,MATCH('Project 1'!CF$8,'Project 1'!$J$8:$DZ$8,0))</f>
        <v>3.9036378755084034E-2</v>
      </c>
      <c r="CG386" s="321">
        <f>INDEX(Summary!$AG$2:$EW$2,MATCH('Project 1'!CG$8,'Project 1'!$J$8:$DZ$8,0))</f>
        <v>3.9036378755084034E-2</v>
      </c>
      <c r="CH386" s="321">
        <f>INDEX(Summary!$AG$2:$EW$2,MATCH('Project 1'!CH$8,'Project 1'!$J$8:$DZ$8,0))</f>
        <v>3.9036378755084034E-2</v>
      </c>
      <c r="CI386" s="321">
        <f>INDEX(Summary!$AG$2:$EW$2,MATCH('Project 1'!CI$8,'Project 1'!$J$8:$DZ$8,0))</f>
        <v>3.9036378755084034E-2</v>
      </c>
      <c r="CJ386" s="321">
        <f>INDEX(Summary!$AG$2:$EW$2,MATCH('Project 1'!CJ$8,'Project 1'!$J$8:$DZ$8,0))</f>
        <v>3.9036378755084034E-2</v>
      </c>
      <c r="CK386" s="321">
        <f>INDEX(Summary!$AG$2:$EW$2,MATCH('Project 1'!CK$8,'Project 1'!$J$8:$DZ$8,0))</f>
        <v>3.9036378755084034E-2</v>
      </c>
      <c r="CL386" s="321">
        <f>INDEX(Summary!$AG$2:$EW$2,MATCH('Project 1'!CL$8,'Project 1'!$J$8:$DZ$8,0))</f>
        <v>3.9036378755084034E-2</v>
      </c>
      <c r="CM386" s="321">
        <f>INDEX(Summary!$AG$2:$EW$2,MATCH('Project 1'!CM$8,'Project 1'!$J$8:$DZ$8,0))</f>
        <v>3.9036378755084034E-2</v>
      </c>
      <c r="CN386" s="321">
        <f>INDEX(Summary!$AG$2:$EW$2,MATCH('Project 1'!CN$8,'Project 1'!$J$8:$DZ$8,0))</f>
        <v>3.9036378755084034E-2</v>
      </c>
      <c r="CO386" s="321">
        <f>INDEX(Summary!$AG$2:$EW$2,MATCH('Project 1'!CO$8,'Project 1'!$J$8:$DZ$8,0))</f>
        <v>3.9036378755084034E-2</v>
      </c>
      <c r="CP386" s="321">
        <f>INDEX(Summary!$AG$2:$EW$2,MATCH('Project 1'!CP$8,'Project 1'!$J$8:$DZ$8,0))</f>
        <v>3.9036378755084034E-2</v>
      </c>
      <c r="CQ386" s="321">
        <f>INDEX(Summary!$AG$2:$EW$2,MATCH('Project 1'!CQ$8,'Project 1'!$J$8:$DZ$8,0))</f>
        <v>3.9036378755084034E-2</v>
      </c>
      <c r="CR386" s="321">
        <f>INDEX(Summary!$AG$2:$EW$2,MATCH('Project 1'!CR$8,'Project 1'!$J$8:$DZ$8,0))</f>
        <v>3.9036378755084034E-2</v>
      </c>
      <c r="CS386" s="321">
        <f>INDEX(Summary!$AG$2:$EW$2,MATCH('Project 1'!CS$8,'Project 1'!$J$8:$DZ$8,0))</f>
        <v>3.9036378755084034E-2</v>
      </c>
      <c r="CT386" s="321">
        <f>INDEX(Summary!$AG$2:$EW$2,MATCH('Project 1'!CT$8,'Project 1'!$J$8:$DZ$8,0))</f>
        <v>3.9036378755084034E-2</v>
      </c>
      <c r="CU386" s="321">
        <f>INDEX(Summary!$AG$2:$EW$2,MATCH('Project 1'!CU$8,'Project 1'!$J$8:$DZ$8,0))</f>
        <v>3.9036378755084034E-2</v>
      </c>
      <c r="CV386" s="321">
        <f>INDEX(Summary!$AG$2:$EW$2,MATCH('Project 1'!CV$8,'Project 1'!$J$8:$DZ$8,0))</f>
        <v>3.9036378755084034E-2</v>
      </c>
      <c r="CW386" s="321">
        <f>INDEX(Summary!$AG$2:$EW$2,MATCH('Project 1'!CW$8,'Project 1'!$J$8:$DZ$8,0))</f>
        <v>3.9036378755084034E-2</v>
      </c>
      <c r="CX386" s="321">
        <f>INDEX(Summary!$AG$2:$EW$2,MATCH('Project 1'!CX$8,'Project 1'!$J$8:$DZ$8,0))</f>
        <v>3.9036378755084034E-2</v>
      </c>
      <c r="CY386" s="321">
        <f>INDEX(Summary!$AG$2:$EW$2,MATCH('Project 1'!CY$8,'Project 1'!$J$8:$DZ$8,0))</f>
        <v>3.9036378755084034E-2</v>
      </c>
      <c r="CZ386" s="321">
        <f>INDEX(Summary!$AG$2:$EW$2,MATCH('Project 1'!CZ$8,'Project 1'!$J$8:$DZ$8,0))</f>
        <v>3.9036378755084034E-2</v>
      </c>
      <c r="DA386" s="321">
        <f>INDEX(Summary!$AG$2:$EW$2,MATCH('Project 1'!DA$8,'Project 1'!$J$8:$DZ$8,0))</f>
        <v>3.9036378755084034E-2</v>
      </c>
      <c r="DB386" s="321">
        <f>INDEX(Summary!$AG$2:$EW$2,MATCH('Project 1'!DB$8,'Project 1'!$J$8:$DZ$8,0))</f>
        <v>3.9036378755084034E-2</v>
      </c>
      <c r="DC386" s="321">
        <f>INDEX(Summary!$AG$2:$EW$2,MATCH('Project 1'!DC$8,'Project 1'!$J$8:$DZ$8,0))</f>
        <v>3.9036378755084034E-2</v>
      </c>
      <c r="DD386" s="321">
        <f>INDEX(Summary!$AG$2:$EW$2,MATCH('Project 1'!DD$8,'Project 1'!$J$8:$DZ$8,0))</f>
        <v>3.9036378755084034E-2</v>
      </c>
      <c r="DE386" s="321">
        <f>INDEX(Summary!$AG$2:$EW$2,MATCH('Project 1'!DE$8,'Project 1'!$J$8:$DZ$8,0))</f>
        <v>3.9036378755084034E-2</v>
      </c>
      <c r="DF386" s="321">
        <f>INDEX(Summary!$AG$2:$EW$2,MATCH('Project 1'!DF$8,'Project 1'!$J$8:$DZ$8,0))</f>
        <v>3.9036378755084034E-2</v>
      </c>
      <c r="DG386" s="321">
        <f>INDEX(Summary!$AG$2:$EW$2,MATCH('Project 1'!DG$8,'Project 1'!$J$8:$DZ$8,0))</f>
        <v>3.9036378755084034E-2</v>
      </c>
      <c r="DH386" s="321">
        <f>INDEX(Summary!$AG$2:$EW$2,MATCH('Project 1'!DH$8,'Project 1'!$J$8:$DZ$8,0))</f>
        <v>3.9036378755084034E-2</v>
      </c>
      <c r="DI386" s="321">
        <f>INDEX(Summary!$AG$2:$EW$2,MATCH('Project 1'!DI$8,'Project 1'!$J$8:$DZ$8,0))</f>
        <v>3.9036378755084034E-2</v>
      </c>
      <c r="DJ386" s="321">
        <f>INDEX(Summary!$AG$2:$EW$2,MATCH('Project 1'!DJ$8,'Project 1'!$J$8:$DZ$8,0))</f>
        <v>3.9036378755084034E-2</v>
      </c>
      <c r="DK386" s="321">
        <f>INDEX(Summary!$AG$2:$EW$2,MATCH('Project 1'!DK$8,'Project 1'!$J$8:$DZ$8,0))</f>
        <v>3.9036378755084034E-2</v>
      </c>
      <c r="DL386" s="321">
        <f>INDEX(Summary!$AG$2:$EW$2,MATCH('Project 1'!DL$8,'Project 1'!$J$8:$DZ$8,0))</f>
        <v>3.9036378755084034E-2</v>
      </c>
      <c r="DM386" s="321">
        <f>INDEX(Summary!$AG$2:$EW$2,MATCH('Project 1'!DM$8,'Project 1'!$J$8:$DZ$8,0))</f>
        <v>3.9036378755084034E-2</v>
      </c>
      <c r="DN386" s="321">
        <f>INDEX(Summary!$AG$2:$EW$2,MATCH('Project 1'!DN$8,'Project 1'!$J$8:$DZ$8,0))</f>
        <v>3.9036378755084034E-2</v>
      </c>
      <c r="DO386" s="321">
        <f>INDEX(Summary!$AG$2:$EW$2,MATCH('Project 1'!DO$8,'Project 1'!$J$8:$DZ$8,0))</f>
        <v>3.9036378755084034E-2</v>
      </c>
      <c r="DP386" s="321">
        <f>INDEX(Summary!$AG$2:$EW$2,MATCH('Project 1'!DP$8,'Project 1'!$J$8:$DZ$8,0))</f>
        <v>3.9036378755084034E-2</v>
      </c>
      <c r="DQ386" s="321">
        <f>INDEX(Summary!$AG$2:$EW$2,MATCH('Project 1'!DQ$8,'Project 1'!$J$8:$DZ$8,0))</f>
        <v>3.9036378755084034E-2</v>
      </c>
      <c r="DR386" s="321">
        <f>INDEX(Summary!$AG$2:$EW$2,MATCH('Project 1'!DR$8,'Project 1'!$J$8:$DZ$8,0))</f>
        <v>3.9036378755084034E-2</v>
      </c>
      <c r="DS386" s="321">
        <f>INDEX(Summary!$AG$2:$EW$2,MATCH('Project 1'!DS$8,'Project 1'!$J$8:$DZ$8,0))</f>
        <v>3.9036378755084034E-2</v>
      </c>
      <c r="DT386" s="321">
        <f>INDEX(Summary!$AG$2:$EW$2,MATCH('Project 1'!DT$8,'Project 1'!$J$8:$DZ$8,0))</f>
        <v>3.9036378755084034E-2</v>
      </c>
      <c r="DU386" s="321">
        <f>INDEX(Summary!$AG$2:$EW$2,MATCH('Project 1'!DU$8,'Project 1'!$J$8:$DZ$8,0))</f>
        <v>3.9036378755084034E-2</v>
      </c>
      <c r="DV386" s="321">
        <f>INDEX(Summary!$AG$2:$EW$2,MATCH('Project 1'!DV$8,'Project 1'!$J$8:$DZ$8,0))</f>
        <v>3.9036378755084034E-2</v>
      </c>
      <c r="DW386" s="321">
        <f>INDEX(Summary!$AG$2:$EW$2,MATCH('Project 1'!DW$8,'Project 1'!$J$8:$DZ$8,0))</f>
        <v>3.9036378755084034E-2</v>
      </c>
      <c r="DX386" s="321">
        <f>INDEX(Summary!$AG$2:$EW$2,MATCH('Project 1'!DX$8,'Project 1'!$J$8:$DZ$8,0))</f>
        <v>3.9036378755084034E-2</v>
      </c>
      <c r="DY386" s="321">
        <f>INDEX(Summary!$AG$2:$EW$2,MATCH('Project 1'!DY$8,'Project 1'!$J$8:$DZ$8,0))</f>
        <v>3.9036378755084034E-2</v>
      </c>
      <c r="DZ386" s="321">
        <f>INDEX(Summary!$AG$2:$EW$2,MATCH('Project 1'!DZ$8,'Project 1'!$J$8:$DZ$8,0))</f>
        <v>3.9036378755084034E-2</v>
      </c>
    </row>
    <row r="387" spans="1:130">
      <c r="A387" s="151"/>
      <c r="F387" s="56"/>
      <c r="G387" s="54"/>
      <c r="H387" s="254"/>
      <c r="I387" s="54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  <c r="AI387" s="322"/>
      <c r="AJ387" s="322"/>
      <c r="AK387" s="322"/>
      <c r="AL387" s="322"/>
      <c r="AM387" s="322"/>
      <c r="AN387" s="322"/>
      <c r="AO387" s="322"/>
      <c r="AP387" s="322"/>
      <c r="AQ387" s="322"/>
      <c r="AR387" s="322"/>
      <c r="AS387" s="322"/>
      <c r="AT387" s="322"/>
      <c r="AU387" s="322"/>
      <c r="AV387" s="322"/>
      <c r="AW387" s="322"/>
      <c r="AX387" s="322"/>
      <c r="AY387" s="322"/>
      <c r="AZ387" s="322"/>
      <c r="BA387" s="322"/>
      <c r="BB387" s="322"/>
      <c r="BC387" s="322"/>
      <c r="BD387" s="322"/>
      <c r="BE387" s="322"/>
      <c r="BF387" s="322"/>
      <c r="BG387" s="322"/>
      <c r="BH387" s="322"/>
      <c r="BI387" s="322"/>
      <c r="BJ387" s="322"/>
      <c r="BK387" s="322"/>
      <c r="BL387" s="322"/>
      <c r="BM387" s="322"/>
      <c r="BN387" s="322"/>
      <c r="BO387" s="322"/>
      <c r="BP387" s="322"/>
      <c r="BQ387" s="322"/>
      <c r="BR387" s="322"/>
      <c r="BS387" s="322"/>
      <c r="BT387" s="322"/>
      <c r="BU387" s="322"/>
      <c r="BV387" s="322"/>
      <c r="BW387" s="322"/>
      <c r="BX387" s="322"/>
      <c r="BY387" s="322"/>
      <c r="BZ387" s="322"/>
      <c r="CA387" s="322"/>
      <c r="CB387" s="322"/>
      <c r="CC387" s="322"/>
      <c r="CD387" s="322"/>
      <c r="CE387" s="322"/>
      <c r="CF387" s="322"/>
      <c r="CG387" s="322"/>
      <c r="CH387" s="322"/>
      <c r="CI387" s="322"/>
      <c r="CJ387" s="322"/>
      <c r="CK387" s="322"/>
      <c r="CL387" s="322"/>
      <c r="CM387" s="322"/>
      <c r="CN387" s="322"/>
      <c r="CO387" s="322"/>
      <c r="CP387" s="322"/>
      <c r="CQ387" s="322"/>
      <c r="CR387" s="322"/>
      <c r="CS387" s="322"/>
      <c r="CT387" s="322"/>
      <c r="CU387" s="322"/>
      <c r="CV387" s="322"/>
      <c r="CW387" s="322"/>
      <c r="CX387" s="322"/>
      <c r="CY387" s="322"/>
      <c r="CZ387" s="322"/>
      <c r="DA387" s="322"/>
      <c r="DB387" s="322"/>
      <c r="DC387" s="322"/>
      <c r="DD387" s="322"/>
      <c r="DE387" s="322"/>
      <c r="DF387" s="322"/>
      <c r="DG387" s="322"/>
      <c r="DH387" s="322"/>
      <c r="DI387" s="322"/>
      <c r="DJ387" s="322"/>
      <c r="DK387" s="322"/>
      <c r="DL387" s="322"/>
      <c r="DM387" s="322"/>
      <c r="DN387" s="322"/>
      <c r="DO387" s="322"/>
      <c r="DP387" s="322"/>
      <c r="DQ387" s="322"/>
      <c r="DR387" s="322"/>
      <c r="DS387" s="322"/>
      <c r="DT387" s="322"/>
      <c r="DU387" s="322"/>
      <c r="DV387" s="322"/>
      <c r="DW387" s="322"/>
      <c r="DX387" s="322"/>
      <c r="DY387" s="322"/>
      <c r="DZ387" s="322"/>
    </row>
    <row r="388" spans="1:130">
      <c r="A388" s="151"/>
      <c r="C388" s="5" t="s">
        <v>252</v>
      </c>
      <c r="F388" s="56"/>
      <c r="G388" s="54"/>
      <c r="H388" s="254"/>
      <c r="I388" s="54"/>
      <c r="J388" s="323">
        <f>Inputs!I364</f>
        <v>20000000</v>
      </c>
      <c r="K388" s="227">
        <f ca="1">J393+J401+J392</f>
        <v>34667708.333333336</v>
      </c>
      <c r="L388" s="227">
        <f t="shared" ref="L388:BW388" ca="1" si="682">K393+K401+K392</f>
        <v>14981463.731224725</v>
      </c>
      <c r="M388" s="227">
        <f t="shared" ca="1" si="682"/>
        <v>0</v>
      </c>
      <c r="N388" s="227">
        <f t="shared" ca="1" si="682"/>
        <v>0</v>
      </c>
      <c r="O388" s="227">
        <f t="shared" ca="1" si="682"/>
        <v>456463.07849987561</v>
      </c>
      <c r="P388" s="227">
        <f t="shared" ca="1" si="682"/>
        <v>280179.43973781297</v>
      </c>
      <c r="Q388" s="227">
        <f t="shared" ca="1" si="682"/>
        <v>278070.70991653157</v>
      </c>
      <c r="R388" s="227">
        <f t="shared" ca="1" si="682"/>
        <v>282463.8949193859</v>
      </c>
      <c r="S388" s="227">
        <f t="shared" ca="1" si="682"/>
        <v>282162.43583581125</v>
      </c>
      <c r="T388" s="227">
        <f t="shared" ca="1" si="682"/>
        <v>277360.62321922439</v>
      </c>
      <c r="U388" s="227">
        <f t="shared" ca="1" si="682"/>
        <v>281714.08839667786</v>
      </c>
      <c r="V388" s="227">
        <f t="shared" ca="1" si="682"/>
        <v>276916.61479139968</v>
      </c>
      <c r="W388" s="227">
        <f t="shared" ca="1" si="682"/>
        <v>281248.43948471558</v>
      </c>
      <c r="X388" s="227">
        <f t="shared" ca="1" si="682"/>
        <v>281011.04287260317</v>
      </c>
      <c r="Y388" s="227">
        <f t="shared" ca="1" si="682"/>
        <v>267142.37843976531</v>
      </c>
      <c r="Z388" s="227">
        <f t="shared" ca="1" si="682"/>
        <v>280537.68537114887</v>
      </c>
      <c r="AA388" s="227">
        <f t="shared" ca="1" si="682"/>
        <v>338443.32024332153</v>
      </c>
      <c r="AB388" s="227">
        <f t="shared" ca="1" si="682"/>
        <v>1189550.3455464258</v>
      </c>
      <c r="AC388" s="227">
        <f t="shared" ca="1" si="682"/>
        <v>1047516.7172382913</v>
      </c>
      <c r="AD388" s="227">
        <f t="shared" ca="1" si="682"/>
        <v>1858891.2216657002</v>
      </c>
      <c r="AE388" s="227">
        <f t="shared" ca="1" si="682"/>
        <v>2649788.1034993809</v>
      </c>
      <c r="AF388" s="227">
        <f t="shared" ca="1" si="682"/>
        <v>2450018.3703245097</v>
      </c>
      <c r="AG388" s="227">
        <f t="shared" ca="1" si="682"/>
        <v>2389778.2193451142</v>
      </c>
      <c r="AH388" s="227">
        <f t="shared" ca="1" si="682"/>
        <v>3089991.8115066742</v>
      </c>
      <c r="AI388" s="227">
        <f t="shared" ca="1" si="682"/>
        <v>2869504.8815764231</v>
      </c>
      <c r="AJ388" s="227">
        <f t="shared" ca="1" si="682"/>
        <v>3571497.7099538432</v>
      </c>
      <c r="AK388" s="227">
        <f t="shared" ca="1" si="682"/>
        <v>4196833.1686758865</v>
      </c>
      <c r="AL388" s="227">
        <f t="shared" ca="1" si="682"/>
        <v>3932317.5550624663</v>
      </c>
      <c r="AM388" s="227">
        <f t="shared" ca="1" si="682"/>
        <v>273754.2019226852</v>
      </c>
      <c r="AN388" s="227">
        <f t="shared" ca="1" si="682"/>
        <v>278102.93201900541</v>
      </c>
      <c r="AO388" s="227">
        <f t="shared" ca="1" si="682"/>
        <v>273538.45476051245</v>
      </c>
      <c r="AP388" s="227">
        <f t="shared" ca="1" si="682"/>
        <v>277881.22746785556</v>
      </c>
      <c r="AQ388" s="227">
        <f t="shared" ca="1" si="682"/>
        <v>277775.27970340347</v>
      </c>
      <c r="AR388" s="227">
        <f t="shared" ca="1" si="682"/>
        <v>273233.63029354159</v>
      </c>
      <c r="AS388" s="227">
        <f t="shared" ca="1" si="682"/>
        <v>277578.80050560262</v>
      </c>
      <c r="AT388" s="227">
        <f t="shared" ca="1" si="682"/>
        <v>273044.63544053974</v>
      </c>
      <c r="AU388" s="227">
        <f t="shared" ca="1" si="682"/>
        <v>277384.82205945515</v>
      </c>
      <c r="AV388" s="227">
        <f t="shared" ca="1" si="682"/>
        <v>277300.65185881872</v>
      </c>
      <c r="AW388" s="227">
        <f t="shared" ca="1" si="682"/>
        <v>263944.94107712508</v>
      </c>
      <c r="AX388" s="227">
        <f t="shared" ca="1" si="682"/>
        <v>277161.52907817677</v>
      </c>
      <c r="AY388" s="227">
        <f t="shared" ca="1" si="682"/>
        <v>278856.51187195431</v>
      </c>
      <c r="AZ388" s="227">
        <f t="shared" ca="1" si="682"/>
        <v>686106.87433634943</v>
      </c>
      <c r="BA388" s="227">
        <f t="shared" ca="1" si="682"/>
        <v>858111.66897288954</v>
      </c>
      <c r="BB388" s="227">
        <f t="shared" ca="1" si="682"/>
        <v>2003620.1667679658</v>
      </c>
      <c r="BC388" s="227">
        <f t="shared" ca="1" si="682"/>
        <v>3138834.9879424442</v>
      </c>
      <c r="BD388" s="227">
        <f t="shared" ca="1" si="682"/>
        <v>3282439.1501623299</v>
      </c>
      <c r="BE388" s="227">
        <f t="shared" ca="1" si="682"/>
        <v>4400441.6517318226</v>
      </c>
      <c r="BF388" s="227">
        <f t="shared" ca="1" si="682"/>
        <v>5465172.1326890672</v>
      </c>
      <c r="BG388" s="227">
        <f t="shared" ca="1" si="682"/>
        <v>5628688.5605594041</v>
      </c>
      <c r="BH388" s="227">
        <f t="shared" ca="1" si="682"/>
        <v>6853191.8565067742</v>
      </c>
      <c r="BI388" s="227">
        <f t="shared" ca="1" si="682"/>
        <v>7937535.7502915775</v>
      </c>
      <c r="BJ388" s="227">
        <f t="shared" ca="1" si="682"/>
        <v>9145624.5966702364</v>
      </c>
      <c r="BK388" s="227">
        <f t="shared" ca="1" si="682"/>
        <v>1242196.2409627517</v>
      </c>
      <c r="BL388" s="227">
        <f t="shared" ca="1" si="682"/>
        <v>2433879.2708607959</v>
      </c>
      <c r="BM388" s="227">
        <f t="shared" ca="1" si="682"/>
        <v>3574452.4225742519</v>
      </c>
      <c r="BN388" s="227">
        <f t="shared" ca="1" si="682"/>
        <v>4749791.1152441893</v>
      </c>
      <c r="BO388" s="227">
        <f t="shared" ca="1" si="682"/>
        <v>5916996.5254402636</v>
      </c>
      <c r="BP388" s="227">
        <f t="shared" ca="1" si="682"/>
        <v>7033962.765431148</v>
      </c>
      <c r="BQ388" s="227">
        <f t="shared" ca="1" si="682"/>
        <v>7372509.5701067531</v>
      </c>
      <c r="BR388" s="227">
        <f t="shared" ca="1" si="682"/>
        <v>8473921.1590540223</v>
      </c>
      <c r="BS388" s="227">
        <f t="shared" ca="1" si="682"/>
        <v>9608991.4587994944</v>
      </c>
      <c r="BT388" s="227">
        <f t="shared" ca="1" si="682"/>
        <v>10736155.397110866</v>
      </c>
      <c r="BU388" s="227">
        <f t="shared" ca="1" si="682"/>
        <v>11732905.040057514</v>
      </c>
      <c r="BV388" s="227">
        <f t="shared" ca="1" si="682"/>
        <v>12844445.538442716</v>
      </c>
      <c r="BW388" s="227">
        <f t="shared" ca="1" si="682"/>
        <v>13628486.156656262</v>
      </c>
      <c r="BX388" s="227">
        <f t="shared" ref="BX388:CC388" ca="1" si="683">BW393+BW401+BW392</f>
        <v>14725226.492476614</v>
      </c>
      <c r="BY388" s="227">
        <f t="shared" ca="1" si="683"/>
        <v>15775246.366023822</v>
      </c>
      <c r="BZ388" s="227">
        <f t="shared" ca="1" si="683"/>
        <v>16858439.235915281</v>
      </c>
      <c r="CA388" s="227">
        <f t="shared" ca="1" si="683"/>
        <v>17935110.599972226</v>
      </c>
      <c r="CB388" s="227">
        <f t="shared" ca="1" si="683"/>
        <v>18967167.62888772</v>
      </c>
      <c r="CC388" s="227">
        <f t="shared" ca="1" si="683"/>
        <v>20033298.578666814</v>
      </c>
      <c r="CD388" s="227">
        <f t="shared" ref="CD388" ca="1" si="684">CC393+CC401+CC392</f>
        <v>21055586.343201149</v>
      </c>
      <c r="CE388" s="227">
        <f ca="1">CD393+CD401+CD392</f>
        <v>22112199.218769807</v>
      </c>
      <c r="CF388" s="227">
        <f t="shared" ref="CF388" ca="1" si="685">CE393+CE401+CE392</f>
        <v>23164222.992027324</v>
      </c>
      <c r="CG388" s="227">
        <f t="shared" ref="CG388" ca="1" si="686">CF393+CF401+CF392</f>
        <v>24134649.291593786</v>
      </c>
      <c r="CH388" s="227">
        <f t="shared" ref="CH388" ca="1" si="687">CG393+CG401+CG392</f>
        <v>25177710.837467089</v>
      </c>
      <c r="CI388" s="227">
        <f t="shared" ref="CI388" ca="1" si="688">CH393+CH401+CH392</f>
        <v>17776273.44125298</v>
      </c>
      <c r="CJ388" s="227">
        <f t="shared" ref="CJ388" ca="1" si="689">CI393+CI401+CI392</f>
        <v>18811531.108366158</v>
      </c>
      <c r="CK388" s="227">
        <f t="shared" ref="CK388" ca="1" si="690">CJ393+CJ401+CJ392</f>
        <v>19805029.807843883</v>
      </c>
      <c r="CL388" s="227">
        <f t="shared" ref="CL388" ca="1" si="691">CK393+CK401+CK392</f>
        <v>20832886.525367383</v>
      </c>
      <c r="CM388" s="227">
        <f t="shared" ref="CM388" ca="1" si="692">CL393+CL401+CL392</f>
        <v>21857146.081160836</v>
      </c>
      <c r="CN388" s="227">
        <f t="shared" ref="CN388" ca="1" si="693">CM393+CM401+CM392</f>
        <v>22840202.115184821</v>
      </c>
      <c r="CO388" s="227">
        <f t="shared" ref="CO388" ca="1" si="694">CN393+CN401+CN392</f>
        <v>23857477.630437557</v>
      </c>
      <c r="CP388" s="227">
        <f t="shared" ref="CP388" ca="1" si="695">CO393+CO401+CO392</f>
        <v>24833911.88421962</v>
      </c>
      <c r="CQ388" s="227">
        <f t="shared" ref="CQ388" ca="1" si="696">CP393+CP401+CP392</f>
        <v>25844943.218518108</v>
      </c>
      <c r="CR388" s="227">
        <f t="shared" ref="CR388" ca="1" si="697">CQ393+CQ401+CQ392</f>
        <v>26853697.730242305</v>
      </c>
      <c r="CS388" s="227">
        <f t="shared" ref="CS388" ca="1" si="698">CR393+CR401+CR392</f>
        <v>27748938.685025647</v>
      </c>
      <c r="CT388" s="227">
        <f t="shared" ref="CT388" ca="1" si="699">CS393+CS401+CS392</f>
        <v>28754690.219770752</v>
      </c>
      <c r="CU388" s="227">
        <f t="shared" ref="CU388" ca="1" si="700">CT393+CT401+CT392</f>
        <v>29442697.081622727</v>
      </c>
      <c r="CV388" s="227">
        <f t="shared" ref="CV388" ca="1" si="701">CU393+CU401+CU392</f>
        <v>30446291.775173392</v>
      </c>
      <c r="CW388" s="227">
        <f t="shared" ref="CW388" ca="1" si="702">CV393+CV401+CV392</f>
        <v>31412763.047185596</v>
      </c>
      <c r="CX388" s="227">
        <f t="shared" ref="CX388" ca="1" si="703">CW393+CW401+CW392</f>
        <v>32416357.740736261</v>
      </c>
      <c r="CY388" s="227">
        <f t="shared" ref="CY388" ca="1" si="704">CX393+CX401+CX392</f>
        <v>33419952.434286926</v>
      </c>
      <c r="CZ388" s="227">
        <f t="shared" ref="CZ388" ca="1" si="705">CY393+CY401+CY392</f>
        <v>34386423.706299134</v>
      </c>
      <c r="DA388" s="227">
        <f t="shared" ref="DA388" ca="1" si="706">CZ393+CZ401+CZ392</f>
        <v>34577518.399849802</v>
      </c>
      <c r="DB388" s="227">
        <f t="shared" ref="DB388" ca="1" si="707">DA393+DA401+DA392</f>
        <v>35543989.671862006</v>
      </c>
      <c r="DC388" s="227">
        <f ca="1">DB393+DB401+DB392</f>
        <v>36547584.365412675</v>
      </c>
      <c r="DD388" s="227">
        <f t="shared" ref="DD388" ca="1" si="708">DC393+DC401+DC392</f>
        <v>37551179.058963344</v>
      </c>
      <c r="DE388" s="227">
        <f t="shared" ref="DE388" ca="1" si="709">DD393+DD401+DD392</f>
        <v>38443403.487898625</v>
      </c>
      <c r="DF388" s="227">
        <f t="shared" ref="DF388" ca="1" si="710">DE393+DE401+DE392</f>
        <v>39446998.181449294</v>
      </c>
      <c r="DG388" s="227">
        <f t="shared" ref="DG388" ca="1" si="711">DF393+DF401+DF392</f>
        <v>31353614.851943467</v>
      </c>
      <c r="DH388" s="227">
        <f ca="1">DG393+DG401+DG392</f>
        <v>32357209.545494132</v>
      </c>
      <c r="DI388" s="227">
        <f t="shared" ref="DI388" ca="1" si="712">DH393+DH401+DH392</f>
        <v>33323680.817506336</v>
      </c>
      <c r="DJ388" s="227">
        <f t="shared" ref="DJ388" ca="1" si="713">DI393+DI401+DI392</f>
        <v>34327275.511057004</v>
      </c>
      <c r="DK388" s="227">
        <f t="shared" ref="DK388" ca="1" si="714">DJ393+DJ401+DJ392</f>
        <v>35330870.204607673</v>
      </c>
      <c r="DL388" s="227">
        <f ca="1">DK393+DK401+DK392</f>
        <v>36297341.476619877</v>
      </c>
      <c r="DM388" s="227">
        <f t="shared" ref="DM388" ca="1" si="715">DL393+DL401+DL392</f>
        <v>37300936.170170546</v>
      </c>
      <c r="DN388" s="227">
        <f t="shared" ref="DN388" ca="1" si="716">DM393+DM401+DM392</f>
        <v>38267407.44218275</v>
      </c>
      <c r="DO388" s="227">
        <f t="shared" ref="DO388" ca="1" si="717">DN393+DN401+DN392</f>
        <v>39271002.135733418</v>
      </c>
      <c r="DP388" s="227">
        <f t="shared" ref="DP388" ca="1" si="718">DO393+DO401+DO392</f>
        <v>40274596.829284087</v>
      </c>
      <c r="DQ388" s="227">
        <f t="shared" ref="DQ388" ca="1" si="719">DP393+DP401+DP392</f>
        <v>41166821.258219369</v>
      </c>
      <c r="DR388" s="227">
        <f t="shared" ref="DR388" ca="1" si="720">DQ393+DQ401+DQ392</f>
        <v>42170415.951770037</v>
      </c>
      <c r="DS388" s="227">
        <f t="shared" ref="DS388" ca="1" si="721">DR393+DR401+DR392</f>
        <v>42044951.739911273</v>
      </c>
      <c r="DT388" s="227">
        <f t="shared" ref="DT388" ca="1" si="722">DS393+DS401+DS392</f>
        <v>43048546.433461942</v>
      </c>
      <c r="DU388" s="227">
        <f t="shared" ref="DU388" ca="1" si="723">DT393+DT401+DT392</f>
        <v>44015017.705474146</v>
      </c>
      <c r="DV388" s="227">
        <f t="shared" ref="DV388" ca="1" si="724">DU393+DU401+DU392</f>
        <v>45018612.399024814</v>
      </c>
      <c r="DW388" s="227">
        <f t="shared" ref="DW388" ca="1" si="725">DV393+DV401+DV392</f>
        <v>46022207.092575483</v>
      </c>
      <c r="DX388" s="227">
        <f t="shared" ref="DX388" ca="1" si="726">DW393+DW401+DW392</f>
        <v>46988678.364587687</v>
      </c>
      <c r="DY388" s="227">
        <f t="shared" ref="DY388" ca="1" si="727">DX393+DX401+DX392</f>
        <v>47992273.058138356</v>
      </c>
      <c r="DZ388" s="227">
        <f ca="1">DY393+DY401+DY392</f>
        <v>48958744.33015056</v>
      </c>
    </row>
    <row r="389" spans="1:130">
      <c r="A389" s="151"/>
      <c r="C389" s="5" t="s">
        <v>255</v>
      </c>
      <c r="F389" s="56"/>
      <c r="G389" s="54"/>
      <c r="H389" s="254"/>
      <c r="I389" s="54"/>
      <c r="J389" s="324">
        <f ca="1">J380</f>
        <v>0</v>
      </c>
      <c r="K389" s="292">
        <f t="shared" ref="K389:BV389" ca="1" si="728">K380</f>
        <v>-19543056.208716795</v>
      </c>
      <c r="L389" s="292">
        <f t="shared" ca="1" si="728"/>
        <v>-19543046.689140152</v>
      </c>
      <c r="M389" s="292">
        <f t="shared" ca="1" si="728"/>
        <v>-19543037.145764567</v>
      </c>
      <c r="N389" s="292">
        <f t="shared" ca="1" si="728"/>
        <v>18855310.484833349</v>
      </c>
      <c r="O389" s="292">
        <f t="shared" ca="1" si="728"/>
        <v>991759.83854125894</v>
      </c>
      <c r="P389" s="292">
        <f t="shared" ca="1" si="728"/>
        <v>1194485.2013643894</v>
      </c>
      <c r="Q389" s="292">
        <f t="shared" ca="1" si="728"/>
        <v>1217940.1558147809</v>
      </c>
      <c r="R389" s="292">
        <f t="shared" ca="1" si="728"/>
        <v>1188105.3698066256</v>
      </c>
      <c r="S389" s="292">
        <f t="shared" ca="1" si="728"/>
        <v>1124215.6081884247</v>
      </c>
      <c r="T389" s="292">
        <f t="shared" ca="1" si="728"/>
        <v>1143738.3723987762</v>
      </c>
      <c r="U389" s="292">
        <f t="shared" ca="1" si="728"/>
        <v>1080278.2213978011</v>
      </c>
      <c r="V389" s="292">
        <f t="shared" ca="1" si="728"/>
        <v>1097658.6262974406</v>
      </c>
      <c r="W389" s="292">
        <f t="shared" ca="1" si="728"/>
        <v>1074166.1463603328</v>
      </c>
      <c r="X389" s="292">
        <f t="shared" ca="1" si="728"/>
        <v>935618.17663305637</v>
      </c>
      <c r="Y389" s="292">
        <f t="shared" ca="1" si="728"/>
        <v>1027323.3964865155</v>
      </c>
      <c r="Z389" s="292">
        <f t="shared" ca="1" si="728"/>
        <v>689296.5511934869</v>
      </c>
      <c r="AA389" s="292">
        <f t="shared" ca="1" si="728"/>
        <v>984555.04512873397</v>
      </c>
      <c r="AB389" s="292">
        <f t="shared" ca="1" si="728"/>
        <v>928914.3915174955</v>
      </c>
      <c r="AC389" s="292">
        <f t="shared" ca="1" si="728"/>
        <v>944819.20687922381</v>
      </c>
      <c r="AD389" s="292">
        <f t="shared" ca="1" si="728"/>
        <v>925462.3869632883</v>
      </c>
      <c r="AE389" s="292">
        <f t="shared" ca="1" si="728"/>
        <v>872482.84680030297</v>
      </c>
      <c r="AF389" s="292">
        <f t="shared" ca="1" si="728"/>
        <v>74512.428995775292</v>
      </c>
      <c r="AG389" s="292">
        <f t="shared" ca="1" si="728"/>
        <v>834964.39950993983</v>
      </c>
      <c r="AH389" s="292">
        <f t="shared" ca="1" si="728"/>
        <v>851765.65004491329</v>
      </c>
      <c r="AI389" s="292">
        <f t="shared" ca="1" si="728"/>
        <v>836748.95392064995</v>
      </c>
      <c r="AJ389" s="292">
        <f t="shared" ca="1" si="728"/>
        <v>760084.49354845227</v>
      </c>
      <c r="AK389" s="292">
        <f t="shared" ca="1" si="728"/>
        <v>807736.96636174689</v>
      </c>
      <c r="AL389" s="292">
        <f t="shared" ca="1" si="728"/>
        <v>-6825135.7790894685</v>
      </c>
      <c r="AM389" s="292">
        <f t="shared" ca="1" si="728"/>
        <v>782339.52238393307</v>
      </c>
      <c r="AN389" s="292">
        <f t="shared" ca="1" si="728"/>
        <v>741936.27379312739</v>
      </c>
      <c r="AO389" s="292">
        <f t="shared" ca="1" si="728"/>
        <v>760390.77182009642</v>
      </c>
      <c r="AP389" s="292">
        <f t="shared" ca="1" si="728"/>
        <v>749901.94313934399</v>
      </c>
      <c r="AQ389" s="292">
        <f t="shared" ca="1" si="728"/>
        <v>711758.65156301216</v>
      </c>
      <c r="AR389" s="292">
        <f t="shared" ca="1" si="728"/>
        <v>730450.50255705917</v>
      </c>
      <c r="AS389" s="292">
        <f t="shared" ca="1" si="728"/>
        <v>693048.16111583449</v>
      </c>
      <c r="AT389" s="292">
        <f t="shared" ca="1" si="728"/>
        <v>711246.63638845808</v>
      </c>
      <c r="AU389" s="292">
        <f t="shared" ca="1" si="728"/>
        <v>702913.78652545041</v>
      </c>
      <c r="AV389" s="292">
        <f t="shared" ca="1" si="728"/>
        <v>615138.41913777962</v>
      </c>
      <c r="AW389" s="292">
        <f t="shared" ca="1" si="728"/>
        <v>689140.63124189572</v>
      </c>
      <c r="AX389" s="292">
        <f t="shared" ca="1" si="728"/>
        <v>176488.44395490829</v>
      </c>
      <c r="AY389" s="292">
        <f t="shared" ca="1" si="728"/>
        <v>1303815.4224366983</v>
      </c>
      <c r="AZ389" s="292">
        <f t="shared" ca="1" si="728"/>
        <v>1246497.0900349435</v>
      </c>
      <c r="BA389" s="292">
        <f t="shared" ca="1" si="728"/>
        <v>1282504.7472744028</v>
      </c>
      <c r="BB389" s="292">
        <f t="shared" ca="1" si="728"/>
        <v>1274148.9778780059</v>
      </c>
      <c r="BC389" s="292">
        <f t="shared" ca="1" si="728"/>
        <v>1220399.418019702</v>
      </c>
      <c r="BD389" s="292">
        <f t="shared" ca="1" si="728"/>
        <v>1257297.757369312</v>
      </c>
      <c r="BE389" s="292">
        <f t="shared" ca="1" si="728"/>
        <v>1204019.1426804559</v>
      </c>
      <c r="BF389" s="292">
        <f t="shared" ca="1" si="728"/>
        <v>1240311.6836701597</v>
      </c>
      <c r="BG389" s="292">
        <f t="shared" ca="1" si="728"/>
        <v>1231794.9626140371</v>
      </c>
      <c r="BH389" s="292">
        <f t="shared" ca="1" si="728"/>
        <v>1091635.5604514705</v>
      </c>
      <c r="BI389" s="292">
        <f t="shared" ca="1" si="728"/>
        <v>1215380.5130453245</v>
      </c>
      <c r="BJ389" s="292">
        <f t="shared" ca="1" si="728"/>
        <v>-7896136.6890408183</v>
      </c>
      <c r="BK389" s="292">
        <f t="shared" ca="1" si="728"/>
        <v>1198974.6965647107</v>
      </c>
      <c r="BL389" s="292">
        <f t="shared" ca="1" si="728"/>
        <v>1147864.8183801225</v>
      </c>
      <c r="BM389" s="292">
        <f t="shared" ca="1" si="728"/>
        <v>1182630.3593366046</v>
      </c>
      <c r="BN389" s="292">
        <f t="shared" ca="1" si="728"/>
        <v>1174497.0768627413</v>
      </c>
      <c r="BO389" s="292">
        <f t="shared" ca="1" si="728"/>
        <v>1124257.9066575519</v>
      </c>
      <c r="BP389" s="292">
        <f t="shared" ca="1" si="728"/>
        <v>345838.47134227213</v>
      </c>
      <c r="BQ389" s="292">
        <f t="shared" ca="1" si="728"/>
        <v>1108703.2556139349</v>
      </c>
      <c r="BR389" s="292">
        <f t="shared" ca="1" si="728"/>
        <v>1142361.9664121382</v>
      </c>
      <c r="BS389" s="292">
        <f t="shared" ca="1" si="728"/>
        <v>1134455.6049780378</v>
      </c>
      <c r="BT389" s="292">
        <f t="shared" ca="1" si="728"/>
        <v>1004041.3096133138</v>
      </c>
      <c r="BU389" s="292">
        <f t="shared" ca="1" si="728"/>
        <v>1118832.1650518677</v>
      </c>
      <c r="BV389" s="292">
        <f t="shared" ca="1" si="728"/>
        <v>791332.28488021204</v>
      </c>
      <c r="BW389" s="292">
        <f t="shared" ref="BW389:CA389" ca="1" si="729">BW380</f>
        <v>1104032.0024870185</v>
      </c>
      <c r="BX389" s="292">
        <f t="shared" ca="1" si="729"/>
        <v>1057311.5402138727</v>
      </c>
      <c r="BY389" s="292">
        <f t="shared" ca="1" si="729"/>
        <v>1090484.5365581287</v>
      </c>
      <c r="BZ389" s="292">
        <f t="shared" ca="1" si="729"/>
        <v>1083963.0307236123</v>
      </c>
      <c r="CA389" s="292">
        <f t="shared" ca="1" si="729"/>
        <v>1039348.695582164</v>
      </c>
      <c r="CB389" s="292">
        <f t="shared" ref="CB389:CC389" ca="1" si="730">CB380</f>
        <v>1073422.6164457607</v>
      </c>
      <c r="CC389" s="292">
        <f t="shared" ca="1" si="730"/>
        <v>1029579.4312010037</v>
      </c>
      <c r="CD389" s="292">
        <f t="shared" ref="CD389:DL389" ca="1" si="731">CD380</f>
        <v>1063904.5422353274</v>
      </c>
      <c r="CE389" s="292">
        <f t="shared" ca="1" si="731"/>
        <v>1059315.4399241824</v>
      </c>
      <c r="CF389" s="292">
        <f t="shared" ca="1" si="731"/>
        <v>977717.96623313101</v>
      </c>
      <c r="CG389" s="292">
        <f t="shared" ca="1" si="731"/>
        <v>1050353.2125399706</v>
      </c>
      <c r="CH389" s="292">
        <f t="shared" ca="1" si="731"/>
        <v>-7394145.7295474419</v>
      </c>
      <c r="CI389" s="292">
        <f t="shared" ca="1" si="731"/>
        <v>1042549.3337798447</v>
      </c>
      <c r="CJ389" s="292">
        <f t="shared" ca="1" si="731"/>
        <v>1000790.3661443917</v>
      </c>
      <c r="CK389" s="292">
        <f t="shared" ca="1" si="731"/>
        <v>1035148.384190167</v>
      </c>
      <c r="CL389" s="292">
        <f t="shared" ca="1" si="731"/>
        <v>1031551.2224601213</v>
      </c>
      <c r="CM389" s="292">
        <f t="shared" ca="1" si="731"/>
        <v>990347.70069065166</v>
      </c>
      <c r="CN389" s="292">
        <f t="shared" ca="1" si="731"/>
        <v>1024567.1819194043</v>
      </c>
      <c r="CO389" s="292">
        <f t="shared" ca="1" si="731"/>
        <v>983725.92044873326</v>
      </c>
      <c r="CP389" s="292">
        <f t="shared" ca="1" si="731"/>
        <v>1018323.0009651553</v>
      </c>
      <c r="CQ389" s="292">
        <f t="shared" ca="1" si="731"/>
        <v>1016046.1783908631</v>
      </c>
      <c r="CR389" s="292">
        <f t="shared" ca="1" si="731"/>
        <v>902532.62145001057</v>
      </c>
      <c r="CS389" s="292">
        <f t="shared" ca="1" si="731"/>
        <v>1013043.2014117708</v>
      </c>
      <c r="CT389" s="292">
        <f t="shared" ca="1" si="731"/>
        <v>695298.52851864439</v>
      </c>
      <c r="CU389" s="292">
        <f t="shared" ca="1" si="731"/>
        <v>1010886.3602173317</v>
      </c>
      <c r="CV389" s="292">
        <f t="shared" ca="1" si="731"/>
        <v>973762.93867887021</v>
      </c>
      <c r="CW389" s="292">
        <f t="shared" ca="1" si="731"/>
        <v>1010886.3602173317</v>
      </c>
      <c r="CX389" s="292">
        <f t="shared" ca="1" si="731"/>
        <v>1010886.3602173317</v>
      </c>
      <c r="CY389" s="292">
        <f t="shared" ca="1" si="731"/>
        <v>973762.93867887021</v>
      </c>
      <c r="CZ389" s="292">
        <f t="shared" ca="1" si="731"/>
        <v>198386.36021733168</v>
      </c>
      <c r="DA389" s="292">
        <f t="shared" ca="1" si="731"/>
        <v>973762.93867887021</v>
      </c>
      <c r="DB389" s="292">
        <f t="shared" ca="1" si="731"/>
        <v>1010886.3602173317</v>
      </c>
      <c r="DC389" s="292">
        <f t="shared" ca="1" si="731"/>
        <v>1010886.3602173317</v>
      </c>
      <c r="DD389" s="292">
        <f t="shared" ca="1" si="731"/>
        <v>899516.09560194705</v>
      </c>
      <c r="DE389" s="292">
        <f t="shared" ca="1" si="731"/>
        <v>1010886.3602173317</v>
      </c>
      <c r="DF389" s="292">
        <f t="shared" ca="1" si="731"/>
        <v>-8086091.6628391575</v>
      </c>
      <c r="DG389" s="292">
        <f t="shared" ca="1" si="731"/>
        <v>1010886.3602173317</v>
      </c>
      <c r="DH389" s="292">
        <f t="shared" ca="1" si="731"/>
        <v>973762.93867887021</v>
      </c>
      <c r="DI389" s="292">
        <f t="shared" ca="1" si="731"/>
        <v>1010886.3602173317</v>
      </c>
      <c r="DJ389" s="292">
        <f t="shared" ca="1" si="731"/>
        <v>1010886.3602173317</v>
      </c>
      <c r="DK389" s="292">
        <f t="shared" ca="1" si="731"/>
        <v>973762.93867887021</v>
      </c>
      <c r="DL389" s="292">
        <f t="shared" ca="1" si="731"/>
        <v>1010886.3602173317</v>
      </c>
      <c r="DM389" s="292">
        <f t="shared" ref="DM389:DZ389" ca="1" si="732">DM380</f>
        <v>973762.93867887021</v>
      </c>
      <c r="DN389" s="292">
        <f t="shared" ca="1" si="732"/>
        <v>1010886.3602173317</v>
      </c>
      <c r="DO389" s="292">
        <f t="shared" ca="1" si="732"/>
        <v>1010886.3602173317</v>
      </c>
      <c r="DP389" s="292">
        <f t="shared" ca="1" si="732"/>
        <v>899516.09560194705</v>
      </c>
      <c r="DQ389" s="292">
        <f t="shared" ca="1" si="732"/>
        <v>1010886.3602173317</v>
      </c>
      <c r="DR389" s="292">
        <f t="shared" ca="1" si="732"/>
        <v>-118172.54519209755</v>
      </c>
      <c r="DS389" s="292">
        <f t="shared" ca="1" si="732"/>
        <v>1010886.3602173317</v>
      </c>
      <c r="DT389" s="292">
        <f t="shared" ca="1" si="732"/>
        <v>973762.93867887021</v>
      </c>
      <c r="DU389" s="292">
        <f t="shared" ca="1" si="732"/>
        <v>1010886.3602173317</v>
      </c>
      <c r="DV389" s="292">
        <f t="shared" ca="1" si="732"/>
        <v>1010886.3602173317</v>
      </c>
      <c r="DW389" s="292">
        <f t="shared" ca="1" si="732"/>
        <v>973762.93867887021</v>
      </c>
      <c r="DX389" s="292">
        <f t="shared" ca="1" si="732"/>
        <v>1010886.3602173317</v>
      </c>
      <c r="DY389" s="292">
        <f t="shared" ca="1" si="732"/>
        <v>973762.93867887021</v>
      </c>
      <c r="DZ389" s="292">
        <f t="shared" ca="1" si="732"/>
        <v>1010886.3602173317</v>
      </c>
    </row>
    <row r="390" spans="1:130">
      <c r="A390" s="151"/>
      <c r="C390" s="5" t="s">
        <v>256</v>
      </c>
      <c r="F390" s="56"/>
      <c r="G390" s="54"/>
      <c r="H390" s="254"/>
      <c r="I390" s="54"/>
      <c r="J390" s="292">
        <f>(J417-J411)+(J430-J424)-J414-J427</f>
        <v>14675000</v>
      </c>
      <c r="K390" s="292">
        <f t="shared" ref="K390:BV390" si="733">(K417-K411)+(K430-K424)-K414-K427</f>
        <v>0</v>
      </c>
      <c r="L390" s="292">
        <f t="shared" si="733"/>
        <v>0</v>
      </c>
      <c r="M390" s="292">
        <f t="shared" si="733"/>
        <v>-937500</v>
      </c>
      <c r="N390" s="292">
        <f t="shared" si="733"/>
        <v>0</v>
      </c>
      <c r="O390" s="292">
        <f t="shared" si="733"/>
        <v>0</v>
      </c>
      <c r="P390" s="292">
        <f t="shared" si="733"/>
        <v>-937500</v>
      </c>
      <c r="Q390" s="292">
        <f t="shared" si="733"/>
        <v>0</v>
      </c>
      <c r="R390" s="292">
        <f t="shared" si="733"/>
        <v>0</v>
      </c>
      <c r="S390" s="292">
        <f t="shared" si="733"/>
        <v>-937500</v>
      </c>
      <c r="T390" s="292">
        <f t="shared" si="733"/>
        <v>0</v>
      </c>
      <c r="U390" s="292">
        <f t="shared" si="733"/>
        <v>0</v>
      </c>
      <c r="V390" s="292">
        <f t="shared" si="733"/>
        <v>-937500</v>
      </c>
      <c r="W390" s="292">
        <f t="shared" si="733"/>
        <v>0</v>
      </c>
      <c r="X390" s="292">
        <f t="shared" si="733"/>
        <v>0</v>
      </c>
      <c r="Y390" s="292">
        <f t="shared" si="733"/>
        <v>-937500</v>
      </c>
      <c r="Z390" s="292">
        <f t="shared" si="733"/>
        <v>0</v>
      </c>
      <c r="AA390" s="292">
        <f t="shared" si="733"/>
        <v>0</v>
      </c>
      <c r="AB390" s="292">
        <f t="shared" si="733"/>
        <v>-937500</v>
      </c>
      <c r="AC390" s="292">
        <f t="shared" si="733"/>
        <v>0</v>
      </c>
      <c r="AD390" s="292">
        <f t="shared" si="733"/>
        <v>0</v>
      </c>
      <c r="AE390" s="292">
        <f t="shared" si="733"/>
        <v>-937500</v>
      </c>
      <c r="AF390" s="292">
        <f t="shared" si="733"/>
        <v>0</v>
      </c>
      <c r="AG390" s="292">
        <f t="shared" si="733"/>
        <v>0</v>
      </c>
      <c r="AH390" s="292">
        <f t="shared" si="733"/>
        <v>-937500</v>
      </c>
      <c r="AI390" s="292">
        <f t="shared" si="733"/>
        <v>0</v>
      </c>
      <c r="AJ390" s="292">
        <f t="shared" si="733"/>
        <v>0</v>
      </c>
      <c r="AK390" s="292">
        <f t="shared" si="733"/>
        <v>-937500</v>
      </c>
      <c r="AL390" s="292">
        <f t="shared" si="733"/>
        <v>0</v>
      </c>
      <c r="AM390" s="292">
        <f t="shared" si="733"/>
        <v>0</v>
      </c>
      <c r="AN390" s="292">
        <f t="shared" si="733"/>
        <v>-937500</v>
      </c>
      <c r="AO390" s="292">
        <f t="shared" si="733"/>
        <v>0</v>
      </c>
      <c r="AP390" s="292">
        <f t="shared" si="733"/>
        <v>0</v>
      </c>
      <c r="AQ390" s="292">
        <f t="shared" si="733"/>
        <v>-937500</v>
      </c>
      <c r="AR390" s="292">
        <f t="shared" si="733"/>
        <v>0</v>
      </c>
      <c r="AS390" s="292">
        <f t="shared" si="733"/>
        <v>0</v>
      </c>
      <c r="AT390" s="292">
        <f t="shared" si="733"/>
        <v>-937500</v>
      </c>
      <c r="AU390" s="292">
        <f t="shared" si="733"/>
        <v>0</v>
      </c>
      <c r="AV390" s="292">
        <f t="shared" si="733"/>
        <v>0</v>
      </c>
      <c r="AW390" s="292">
        <f t="shared" si="733"/>
        <v>-937500</v>
      </c>
      <c r="AX390" s="292">
        <f t="shared" si="733"/>
        <v>0</v>
      </c>
      <c r="AY390" s="292">
        <f t="shared" si="733"/>
        <v>0</v>
      </c>
      <c r="AZ390" s="292">
        <f t="shared" si="733"/>
        <v>-937500</v>
      </c>
      <c r="BA390" s="292">
        <f t="shared" si="733"/>
        <v>0</v>
      </c>
      <c r="BB390" s="292">
        <f t="shared" si="733"/>
        <v>0</v>
      </c>
      <c r="BC390" s="292">
        <f t="shared" si="733"/>
        <v>-937500</v>
      </c>
      <c r="BD390" s="292">
        <f t="shared" si="733"/>
        <v>0</v>
      </c>
      <c r="BE390" s="292">
        <f t="shared" si="733"/>
        <v>0</v>
      </c>
      <c r="BF390" s="292">
        <f t="shared" si="733"/>
        <v>-937500</v>
      </c>
      <c r="BG390" s="292">
        <f t="shared" si="733"/>
        <v>0</v>
      </c>
      <c r="BH390" s="292">
        <f t="shared" si="733"/>
        <v>0</v>
      </c>
      <c r="BI390" s="292">
        <f t="shared" si="733"/>
        <v>0</v>
      </c>
      <c r="BJ390" s="292">
        <f t="shared" si="733"/>
        <v>0</v>
      </c>
      <c r="BK390" s="292">
        <f t="shared" si="733"/>
        <v>0</v>
      </c>
      <c r="BL390" s="292">
        <f t="shared" si="733"/>
        <v>0</v>
      </c>
      <c r="BM390" s="292">
        <f t="shared" si="733"/>
        <v>0</v>
      </c>
      <c r="BN390" s="292">
        <f t="shared" si="733"/>
        <v>0</v>
      </c>
      <c r="BO390" s="292">
        <f t="shared" si="733"/>
        <v>0</v>
      </c>
      <c r="BP390" s="292">
        <f t="shared" si="733"/>
        <v>0</v>
      </c>
      <c r="BQ390" s="292">
        <f t="shared" si="733"/>
        <v>0</v>
      </c>
      <c r="BR390" s="292">
        <f t="shared" si="733"/>
        <v>0</v>
      </c>
      <c r="BS390" s="292">
        <f t="shared" si="733"/>
        <v>0</v>
      </c>
      <c r="BT390" s="292">
        <f t="shared" si="733"/>
        <v>0</v>
      </c>
      <c r="BU390" s="292">
        <f t="shared" si="733"/>
        <v>0</v>
      </c>
      <c r="BV390" s="292">
        <f t="shared" si="733"/>
        <v>0</v>
      </c>
      <c r="BW390" s="292">
        <f t="shared" ref="BW390:CA390" si="734">(BW417-BW411)+(BW430-BW424)-BW414-BW427</f>
        <v>0</v>
      </c>
      <c r="BX390" s="292">
        <f t="shared" si="734"/>
        <v>0</v>
      </c>
      <c r="BY390" s="292">
        <f t="shared" si="734"/>
        <v>0</v>
      </c>
      <c r="BZ390" s="292">
        <f t="shared" si="734"/>
        <v>0</v>
      </c>
      <c r="CA390" s="292">
        <f t="shared" si="734"/>
        <v>0</v>
      </c>
      <c r="CB390" s="292">
        <f t="shared" ref="CB390:CC390" si="735">(CB417-CB411)+(CB430-CB424)-CB414-CB427</f>
        <v>0</v>
      </c>
      <c r="CC390" s="292">
        <f t="shared" si="735"/>
        <v>0</v>
      </c>
      <c r="CD390" s="292">
        <f t="shared" ref="CD390:DL390" si="736">(CD417-CD411)+(CD430-CD424)-CD414-CD427</f>
        <v>0</v>
      </c>
      <c r="CE390" s="292">
        <f t="shared" si="736"/>
        <v>0</v>
      </c>
      <c r="CF390" s="292">
        <f t="shared" si="736"/>
        <v>0</v>
      </c>
      <c r="CG390" s="292">
        <f t="shared" si="736"/>
        <v>0</v>
      </c>
      <c r="CH390" s="292">
        <f t="shared" si="736"/>
        <v>0</v>
      </c>
      <c r="CI390" s="292">
        <f t="shared" si="736"/>
        <v>0</v>
      </c>
      <c r="CJ390" s="292">
        <f t="shared" si="736"/>
        <v>0</v>
      </c>
      <c r="CK390" s="292">
        <f t="shared" si="736"/>
        <v>0</v>
      </c>
      <c r="CL390" s="292">
        <f t="shared" si="736"/>
        <v>0</v>
      </c>
      <c r="CM390" s="292">
        <f t="shared" si="736"/>
        <v>0</v>
      </c>
      <c r="CN390" s="292">
        <f t="shared" si="736"/>
        <v>0</v>
      </c>
      <c r="CO390" s="292">
        <f t="shared" si="736"/>
        <v>0</v>
      </c>
      <c r="CP390" s="292">
        <f t="shared" si="736"/>
        <v>0</v>
      </c>
      <c r="CQ390" s="292">
        <f t="shared" si="736"/>
        <v>0</v>
      </c>
      <c r="CR390" s="292">
        <f t="shared" si="736"/>
        <v>0</v>
      </c>
      <c r="CS390" s="292">
        <f t="shared" si="736"/>
        <v>0</v>
      </c>
      <c r="CT390" s="292">
        <f t="shared" si="736"/>
        <v>0</v>
      </c>
      <c r="CU390" s="292">
        <f t="shared" si="736"/>
        <v>0</v>
      </c>
      <c r="CV390" s="292">
        <f t="shared" si="736"/>
        <v>0</v>
      </c>
      <c r="CW390" s="292">
        <f t="shared" si="736"/>
        <v>0</v>
      </c>
      <c r="CX390" s="292">
        <f t="shared" si="736"/>
        <v>0</v>
      </c>
      <c r="CY390" s="292">
        <f t="shared" si="736"/>
        <v>0</v>
      </c>
      <c r="CZ390" s="292">
        <f t="shared" si="736"/>
        <v>0</v>
      </c>
      <c r="DA390" s="292">
        <f t="shared" si="736"/>
        <v>0</v>
      </c>
      <c r="DB390" s="292">
        <f t="shared" si="736"/>
        <v>0</v>
      </c>
      <c r="DC390" s="292">
        <f t="shared" si="736"/>
        <v>0</v>
      </c>
      <c r="DD390" s="292">
        <f t="shared" si="736"/>
        <v>0</v>
      </c>
      <c r="DE390" s="292">
        <f t="shared" si="736"/>
        <v>0</v>
      </c>
      <c r="DF390" s="292">
        <f t="shared" si="736"/>
        <v>0</v>
      </c>
      <c r="DG390" s="292">
        <f t="shared" si="736"/>
        <v>0</v>
      </c>
      <c r="DH390" s="292">
        <f t="shared" si="736"/>
        <v>0</v>
      </c>
      <c r="DI390" s="292">
        <f t="shared" si="736"/>
        <v>0</v>
      </c>
      <c r="DJ390" s="292">
        <f t="shared" si="736"/>
        <v>0</v>
      </c>
      <c r="DK390" s="292">
        <f t="shared" si="736"/>
        <v>0</v>
      </c>
      <c r="DL390" s="292">
        <f t="shared" si="736"/>
        <v>0</v>
      </c>
      <c r="DM390" s="292">
        <f t="shared" ref="DM390:DZ390" si="737">(DM417-DM411)+(DM430-DM424)-DM414-DM427</f>
        <v>0</v>
      </c>
      <c r="DN390" s="292">
        <f t="shared" si="737"/>
        <v>0</v>
      </c>
      <c r="DO390" s="292">
        <f t="shared" si="737"/>
        <v>0</v>
      </c>
      <c r="DP390" s="292">
        <f t="shared" si="737"/>
        <v>0</v>
      </c>
      <c r="DQ390" s="292">
        <f t="shared" si="737"/>
        <v>0</v>
      </c>
      <c r="DR390" s="292">
        <f t="shared" si="737"/>
        <v>0</v>
      </c>
      <c r="DS390" s="292">
        <f t="shared" si="737"/>
        <v>0</v>
      </c>
      <c r="DT390" s="292">
        <f t="shared" si="737"/>
        <v>0</v>
      </c>
      <c r="DU390" s="292">
        <f t="shared" si="737"/>
        <v>0</v>
      </c>
      <c r="DV390" s="292">
        <f t="shared" si="737"/>
        <v>0</v>
      </c>
      <c r="DW390" s="292">
        <f t="shared" si="737"/>
        <v>0</v>
      </c>
      <c r="DX390" s="292">
        <f t="shared" si="737"/>
        <v>0</v>
      </c>
      <c r="DY390" s="292">
        <f t="shared" si="737"/>
        <v>0</v>
      </c>
      <c r="DZ390" s="292">
        <f t="shared" si="737"/>
        <v>0</v>
      </c>
    </row>
    <row r="391" spans="1:130">
      <c r="A391" s="151"/>
      <c r="C391" s="5" t="s">
        <v>257</v>
      </c>
      <c r="F391" s="56"/>
      <c r="G391" s="54"/>
      <c r="H391" s="254"/>
      <c r="I391" s="54"/>
      <c r="J391" s="227">
        <f>J418+J431+J405</f>
        <v>0</v>
      </c>
      <c r="K391" s="227">
        <f t="shared" ref="K391:BU391" ca="1" si="738">K418+K431+K405</f>
        <v>135896.72672515069</v>
      </c>
      <c r="L391" s="227">
        <f t="shared" ca="1" si="738"/>
        <v>134861.51202692575</v>
      </c>
      <c r="M391" s="227">
        <f t="shared" ca="1" si="738"/>
        <v>164255.6932971541</v>
      </c>
      <c r="N391" s="227">
        <f t="shared" ca="1" si="738"/>
        <v>295093.22083315474</v>
      </c>
      <c r="O391" s="227">
        <f t="shared" ca="1" si="738"/>
        <v>178049.0389715363</v>
      </c>
      <c r="P391" s="227">
        <f t="shared" ca="1" si="738"/>
        <v>170357.50731040235</v>
      </c>
      <c r="Q391" s="227">
        <f t="shared" ca="1" si="738"/>
        <v>169119.04880405182</v>
      </c>
      <c r="R391" s="227">
        <f t="shared" ca="1" si="738"/>
        <v>158710.28747947127</v>
      </c>
      <c r="S391" s="227">
        <f ca="1">S418+S431+S405</f>
        <v>152548.24135391272</v>
      </c>
      <c r="T391" s="227">
        <f t="shared" ca="1" si="738"/>
        <v>152350.21828588049</v>
      </c>
      <c r="U391" s="227">
        <f t="shared" ca="1" si="738"/>
        <v>146449.06367200409</v>
      </c>
      <c r="V391" s="227">
        <f t="shared" ca="1" si="738"/>
        <v>140846.74508276398</v>
      </c>
      <c r="W391" s="227">
        <f t="shared" ca="1" si="738"/>
        <v>140799.81932372032</v>
      </c>
      <c r="X391" s="227">
        <f t="shared" ca="1" si="738"/>
        <v>133868.3381714783</v>
      </c>
      <c r="Y391" s="227">
        <f t="shared" ca="1" si="738"/>
        <v>128731.05724426398</v>
      </c>
      <c r="Z391" s="227">
        <f t="shared" ca="1" si="738"/>
        <v>129077.61021244584</v>
      </c>
      <c r="AA391" s="227">
        <f t="shared" ca="1" si="738"/>
        <v>126156.35315896323</v>
      </c>
      <c r="AB391" s="227">
        <f t="shared" ca="1" si="738"/>
        <v>126156.35315896323</v>
      </c>
      <c r="AC391" s="227">
        <f ca="1">AC418+AC431+AC405</f>
        <v>126153.03578514827</v>
      </c>
      <c r="AD391" s="227">
        <f t="shared" ca="1" si="738"/>
        <v>127273.83846294072</v>
      </c>
      <c r="AE391" s="227">
        <f t="shared" ca="1" si="738"/>
        <v>127460.91330850788</v>
      </c>
      <c r="AF391" s="227">
        <f t="shared" ca="1" si="738"/>
        <v>127460.91330850465</v>
      </c>
      <c r="AG391" s="227">
        <f t="shared" ca="1" si="738"/>
        <v>127459.14068171347</v>
      </c>
      <c r="AH391" s="227">
        <f ca="1">AH418+AH431+AH405</f>
        <v>127460.91330849819</v>
      </c>
      <c r="AI391" s="227">
        <f t="shared" ca="1" si="738"/>
        <v>127464.45887656344</v>
      </c>
      <c r="AJ391" s="227">
        <f t="shared" ca="1" si="738"/>
        <v>127457.36815974221</v>
      </c>
      <c r="AK391" s="227">
        <f t="shared" ca="1" si="738"/>
        <v>127460.91330850142</v>
      </c>
      <c r="AL391" s="227">
        <f t="shared" ca="1" si="738"/>
        <v>127459.14068171679</v>
      </c>
      <c r="AM391" s="227">
        <f t="shared" ca="1" si="738"/>
        <v>147264.57609391597</v>
      </c>
      <c r="AN391" s="227">
        <f t="shared" ca="1" si="738"/>
        <v>143515.05355669276</v>
      </c>
      <c r="AO391" s="227">
        <f t="shared" ca="1" si="738"/>
        <v>145565.87211661538</v>
      </c>
      <c r="AP391" s="227">
        <f t="shared" ca="1" si="738"/>
        <v>144076.23183788554</v>
      </c>
      <c r="AQ391" s="227">
        <f ca="1">AQ418+AQ431+AQ405</f>
        <v>140859.89692092245</v>
      </c>
      <c r="AR391" s="227">
        <f t="shared" ca="1" si="738"/>
        <v>143134.66173575845</v>
      </c>
      <c r="AS391" s="227">
        <f t="shared" ca="1" si="738"/>
        <v>139588.72718758608</v>
      </c>
      <c r="AT391" s="227">
        <f t="shared" ca="1" si="738"/>
        <v>136201.59070359124</v>
      </c>
      <c r="AU391" s="227">
        <f t="shared" ca="1" si="738"/>
        <v>138501.85438143581</v>
      </c>
      <c r="AV391" s="227">
        <f ca="1">AV418+AV431+AV405</f>
        <v>135066.53320926207</v>
      </c>
      <c r="AW391" s="227">
        <f t="shared" ca="1" si="738"/>
        <v>132083.49043439861</v>
      </c>
      <c r="AX391" s="227">
        <f t="shared" ca="1" si="738"/>
        <v>134545.49605105803</v>
      </c>
      <c r="AY391" s="227">
        <f t="shared" ca="1" si="738"/>
        <v>134346.06706652633</v>
      </c>
      <c r="AZ391" s="227">
        <f t="shared" ca="1" si="738"/>
        <v>129700.62873173668</v>
      </c>
      <c r="BA391" s="227">
        <f t="shared" ca="1" si="738"/>
        <v>129704.58281265979</v>
      </c>
      <c r="BB391" s="227">
        <f ca="1">BB418+BB431+BB405</f>
        <v>131642.49003686121</v>
      </c>
      <c r="BC391" s="227">
        <f t="shared" ca="1" si="738"/>
        <v>132003.5891331491</v>
      </c>
      <c r="BD391" s="227">
        <f t="shared" ca="1" si="738"/>
        <v>132003.58913315216</v>
      </c>
      <c r="BE391" s="227">
        <f t="shared" ca="1" si="738"/>
        <v>131996.99505654437</v>
      </c>
      <c r="BF391" s="227">
        <f t="shared" ca="1" si="738"/>
        <v>132003.58913315518</v>
      </c>
      <c r="BG391" s="227">
        <f ca="1">BG418+BG431+BG405</f>
        <v>0</v>
      </c>
      <c r="BH391" s="227">
        <f t="shared" ca="1" si="738"/>
        <v>0</v>
      </c>
      <c r="BI391" s="227">
        <f t="shared" ca="1" si="738"/>
        <v>0</v>
      </c>
      <c r="BJ391" s="227">
        <f t="shared" ca="1" si="738"/>
        <v>0</v>
      </c>
      <c r="BK391" s="227">
        <f t="shared" ca="1" si="738"/>
        <v>0</v>
      </c>
      <c r="BL391" s="227">
        <f ca="1">BL418+BL431+BL405</f>
        <v>0</v>
      </c>
      <c r="BM391" s="227">
        <f t="shared" ca="1" si="738"/>
        <v>0</v>
      </c>
      <c r="BN391" s="227">
        <f t="shared" ca="1" si="738"/>
        <v>0</v>
      </c>
      <c r="BO391" s="227">
        <f t="shared" ca="1" si="738"/>
        <v>0</v>
      </c>
      <c r="BP391" s="227">
        <f t="shared" ca="1" si="738"/>
        <v>0</v>
      </c>
      <c r="BQ391" s="227">
        <f ca="1">BQ418+BQ431+BQ405</f>
        <v>0</v>
      </c>
      <c r="BR391" s="227">
        <f t="shared" ca="1" si="738"/>
        <v>0</v>
      </c>
      <c r="BS391" s="227">
        <f t="shared" ca="1" si="738"/>
        <v>0</v>
      </c>
      <c r="BT391" s="227">
        <f t="shared" ca="1" si="738"/>
        <v>0</v>
      </c>
      <c r="BU391" s="227">
        <f t="shared" ca="1" si="738"/>
        <v>0</v>
      </c>
      <c r="BV391" s="227">
        <f ca="1">BV418+BV431+BV405</f>
        <v>0</v>
      </c>
      <c r="BW391" s="227">
        <f t="shared" ref="BW391:BZ391" ca="1" si="739">BW418+BW431+BW405</f>
        <v>0</v>
      </c>
      <c r="BX391" s="227">
        <f t="shared" ca="1" si="739"/>
        <v>0</v>
      </c>
      <c r="BY391" s="227">
        <f t="shared" ca="1" si="739"/>
        <v>0</v>
      </c>
      <c r="BZ391" s="227">
        <f t="shared" ca="1" si="739"/>
        <v>0</v>
      </c>
      <c r="CA391" s="227">
        <f ca="1">CA418+CA431+CA405</f>
        <v>0</v>
      </c>
      <c r="CB391" s="227">
        <f ca="1">CB418+CB431+CB405</f>
        <v>0</v>
      </c>
      <c r="CC391" s="227">
        <f ca="1">CC418+CC431+CC405</f>
        <v>0</v>
      </c>
      <c r="CD391" s="227">
        <f t="shared" ref="CD391:DL391" ca="1" si="740">CD418+CD431+CD405</f>
        <v>0</v>
      </c>
      <c r="CE391" s="227">
        <f t="shared" ca="1" si="740"/>
        <v>0</v>
      </c>
      <c r="CF391" s="227">
        <f t="shared" ca="1" si="740"/>
        <v>0</v>
      </c>
      <c r="CG391" s="227">
        <f t="shared" ca="1" si="740"/>
        <v>0</v>
      </c>
      <c r="CH391" s="227">
        <f t="shared" ca="1" si="740"/>
        <v>0</v>
      </c>
      <c r="CI391" s="227">
        <f t="shared" ca="1" si="740"/>
        <v>0</v>
      </c>
      <c r="CJ391" s="227">
        <f t="shared" ca="1" si="740"/>
        <v>0</v>
      </c>
      <c r="CK391" s="227">
        <f t="shared" ca="1" si="740"/>
        <v>0</v>
      </c>
      <c r="CL391" s="227">
        <f t="shared" ca="1" si="740"/>
        <v>0</v>
      </c>
      <c r="CM391" s="227">
        <f t="shared" ca="1" si="740"/>
        <v>0</v>
      </c>
      <c r="CN391" s="227">
        <f t="shared" ca="1" si="740"/>
        <v>0</v>
      </c>
      <c r="CO391" s="227">
        <f t="shared" ca="1" si="740"/>
        <v>0</v>
      </c>
      <c r="CP391" s="227">
        <f t="shared" ca="1" si="740"/>
        <v>0</v>
      </c>
      <c r="CQ391" s="227">
        <f t="shared" ca="1" si="740"/>
        <v>0</v>
      </c>
      <c r="CR391" s="227">
        <f t="shared" ca="1" si="740"/>
        <v>0</v>
      </c>
      <c r="CS391" s="227">
        <f t="shared" ca="1" si="740"/>
        <v>0</v>
      </c>
      <c r="CT391" s="227">
        <f t="shared" ca="1" si="740"/>
        <v>0</v>
      </c>
      <c r="CU391" s="227">
        <f t="shared" ca="1" si="740"/>
        <v>0</v>
      </c>
      <c r="CV391" s="227">
        <f t="shared" ca="1" si="740"/>
        <v>0</v>
      </c>
      <c r="CW391" s="227">
        <f t="shared" ca="1" si="740"/>
        <v>0</v>
      </c>
      <c r="CX391" s="227">
        <f t="shared" ca="1" si="740"/>
        <v>0</v>
      </c>
      <c r="CY391" s="227">
        <f t="shared" ca="1" si="740"/>
        <v>0</v>
      </c>
      <c r="CZ391" s="227">
        <f t="shared" ca="1" si="740"/>
        <v>0</v>
      </c>
      <c r="DA391" s="227">
        <f t="shared" ca="1" si="740"/>
        <v>0</v>
      </c>
      <c r="DB391" s="227">
        <f t="shared" ca="1" si="740"/>
        <v>0</v>
      </c>
      <c r="DC391" s="227">
        <f t="shared" ca="1" si="740"/>
        <v>0</v>
      </c>
      <c r="DD391" s="227">
        <f t="shared" ca="1" si="740"/>
        <v>0</v>
      </c>
      <c r="DE391" s="227">
        <f t="shared" ca="1" si="740"/>
        <v>0</v>
      </c>
      <c r="DF391" s="227">
        <f t="shared" ca="1" si="740"/>
        <v>0</v>
      </c>
      <c r="DG391" s="227">
        <f t="shared" ca="1" si="740"/>
        <v>0</v>
      </c>
      <c r="DH391" s="227">
        <f t="shared" ca="1" si="740"/>
        <v>0</v>
      </c>
      <c r="DI391" s="227">
        <f t="shared" ca="1" si="740"/>
        <v>0</v>
      </c>
      <c r="DJ391" s="227">
        <f t="shared" ca="1" si="740"/>
        <v>0</v>
      </c>
      <c r="DK391" s="227">
        <f t="shared" ca="1" si="740"/>
        <v>0</v>
      </c>
      <c r="DL391" s="227">
        <f t="shared" ca="1" si="740"/>
        <v>0</v>
      </c>
      <c r="DM391" s="227">
        <f t="shared" ref="DM391:DZ391" ca="1" si="741">DM418+DM431+DM405</f>
        <v>0</v>
      </c>
      <c r="DN391" s="227">
        <f t="shared" ca="1" si="741"/>
        <v>0</v>
      </c>
      <c r="DO391" s="227">
        <f t="shared" ca="1" si="741"/>
        <v>0</v>
      </c>
      <c r="DP391" s="227">
        <f t="shared" ca="1" si="741"/>
        <v>0</v>
      </c>
      <c r="DQ391" s="227">
        <f t="shared" ca="1" si="741"/>
        <v>0</v>
      </c>
      <c r="DR391" s="227">
        <f t="shared" ca="1" si="741"/>
        <v>0</v>
      </c>
      <c r="DS391" s="227">
        <f t="shared" ca="1" si="741"/>
        <v>0</v>
      </c>
      <c r="DT391" s="227">
        <f t="shared" ca="1" si="741"/>
        <v>0</v>
      </c>
      <c r="DU391" s="227">
        <f t="shared" ca="1" si="741"/>
        <v>0</v>
      </c>
      <c r="DV391" s="227">
        <f t="shared" ca="1" si="741"/>
        <v>0</v>
      </c>
      <c r="DW391" s="227">
        <f t="shared" ca="1" si="741"/>
        <v>0</v>
      </c>
      <c r="DX391" s="227">
        <f t="shared" ca="1" si="741"/>
        <v>0</v>
      </c>
      <c r="DY391" s="227">
        <f t="shared" ca="1" si="741"/>
        <v>0</v>
      </c>
      <c r="DZ391" s="227">
        <f t="shared" ca="1" si="741"/>
        <v>0</v>
      </c>
    </row>
    <row r="392" spans="1:130">
      <c r="A392" s="151"/>
      <c r="C392" s="5" t="s">
        <v>253</v>
      </c>
      <c r="F392" s="95"/>
      <c r="G392" s="54"/>
      <c r="H392" s="254"/>
      <c r="I392" s="54"/>
      <c r="J392" s="292">
        <f ca="1">J323</f>
        <v>0</v>
      </c>
      <c r="K392" s="292">
        <f t="shared" ref="K392:BV392" ca="1" si="742">K323</f>
        <v>0</v>
      </c>
      <c r="L392" s="292">
        <f t="shared" ca="1" si="742"/>
        <v>0</v>
      </c>
      <c r="M392" s="292">
        <f t="shared" ca="1" si="742"/>
        <v>0</v>
      </c>
      <c r="N392" s="292">
        <f t="shared" ca="1" si="742"/>
        <v>456463.07849987561</v>
      </c>
      <c r="O392" s="292">
        <f t="shared" ca="1" si="742"/>
        <v>280179.43973781297</v>
      </c>
      <c r="P392" s="292">
        <f t="shared" ca="1" si="742"/>
        <v>278070.70991653157</v>
      </c>
      <c r="Q392" s="292">
        <f t="shared" ca="1" si="742"/>
        <v>282463.8949193859</v>
      </c>
      <c r="R392" s="292">
        <f t="shared" ca="1" si="742"/>
        <v>282162.43583581125</v>
      </c>
      <c r="S392" s="292">
        <f t="shared" ca="1" si="742"/>
        <v>277360.62321922439</v>
      </c>
      <c r="T392" s="292">
        <f t="shared" ca="1" si="742"/>
        <v>281714.08839667786</v>
      </c>
      <c r="U392" s="292">
        <f t="shared" ca="1" si="742"/>
        <v>276916.61479139968</v>
      </c>
      <c r="V392" s="292">
        <f t="shared" ca="1" si="742"/>
        <v>281248.43948471558</v>
      </c>
      <c r="W392" s="292">
        <f t="shared" ca="1" si="742"/>
        <v>281011.04287260317</v>
      </c>
      <c r="X392" s="292">
        <f t="shared" ca="1" si="742"/>
        <v>267142.37843976531</v>
      </c>
      <c r="Y392" s="292">
        <f t="shared" ca="1" si="742"/>
        <v>280537.68537114887</v>
      </c>
      <c r="Z392" s="292">
        <f t="shared" ca="1" si="742"/>
        <v>275789.39022314223</v>
      </c>
      <c r="AA392" s="292">
        <f t="shared" ca="1" si="742"/>
        <v>280112.53886857431</v>
      </c>
      <c r="AB392" s="292">
        <f t="shared" ca="1" si="742"/>
        <v>275394.06599258608</v>
      </c>
      <c r="AC392" s="292">
        <f t="shared" ca="1" si="742"/>
        <v>279711.00168801396</v>
      </c>
      <c r="AD392" s="292">
        <f t="shared" ca="1" si="742"/>
        <v>279515.39540635643</v>
      </c>
      <c r="AE392" s="292">
        <f t="shared" ca="1" si="742"/>
        <v>274823.80184437596</v>
      </c>
      <c r="AF392" s="292">
        <f t="shared" ca="1" si="742"/>
        <v>279126.8456743377</v>
      </c>
      <c r="AG392" s="292">
        <f t="shared" ca="1" si="742"/>
        <v>274465.17857208848</v>
      </c>
      <c r="AH392" s="292">
        <f t="shared" ca="1" si="742"/>
        <v>278791.21942425059</v>
      </c>
      <c r="AI392" s="292">
        <f t="shared" ca="1" si="742"/>
        <v>278639.50315848674</v>
      </c>
      <c r="AJ392" s="292">
        <f t="shared" ca="1" si="742"/>
        <v>269552.35484945629</v>
      </c>
      <c r="AK392" s="292">
        <f t="shared" ca="1" si="742"/>
        <v>278346.38760234439</v>
      </c>
      <c r="AL392" s="292">
        <f t="shared" ca="1" si="742"/>
        <v>273754.2019226852</v>
      </c>
      <c r="AM392" s="292">
        <f t="shared" ca="1" si="742"/>
        <v>278102.93201900541</v>
      </c>
      <c r="AN392" s="292">
        <f t="shared" ca="1" si="742"/>
        <v>273538.45476051245</v>
      </c>
      <c r="AO392" s="292">
        <f t="shared" ca="1" si="742"/>
        <v>277881.22746785556</v>
      </c>
      <c r="AP392" s="292">
        <f t="shared" ca="1" si="742"/>
        <v>277775.27970340347</v>
      </c>
      <c r="AQ392" s="292">
        <f t="shared" ca="1" si="742"/>
        <v>273233.63029354159</v>
      </c>
      <c r="AR392" s="292">
        <f t="shared" ca="1" si="742"/>
        <v>277578.80050560262</v>
      </c>
      <c r="AS392" s="292">
        <f t="shared" ca="1" si="742"/>
        <v>273044.63544053974</v>
      </c>
      <c r="AT392" s="292">
        <f t="shared" ca="1" si="742"/>
        <v>277384.82205945515</v>
      </c>
      <c r="AU392" s="292">
        <f t="shared" ca="1" si="742"/>
        <v>277300.65185881872</v>
      </c>
      <c r="AV392" s="292">
        <f t="shared" ca="1" si="742"/>
        <v>263944.94107712508</v>
      </c>
      <c r="AW392" s="292">
        <f t="shared" ca="1" si="742"/>
        <v>277161.52907817677</v>
      </c>
      <c r="AX392" s="292">
        <f t="shared" ca="1" si="742"/>
        <v>278856.51187195431</v>
      </c>
      <c r="AY392" s="292">
        <f t="shared" ca="1" si="742"/>
        <v>283370.36535287171</v>
      </c>
      <c r="AZ392" s="292">
        <f t="shared" ca="1" si="742"/>
        <v>278635.0286619449</v>
      </c>
      <c r="BA392" s="292">
        <f t="shared" ca="1" si="742"/>
        <v>283155.10600779805</v>
      </c>
      <c r="BB392" s="292">
        <f t="shared" ca="1" si="742"/>
        <v>283070.7042967233</v>
      </c>
      <c r="BC392" s="292">
        <f t="shared" ca="1" si="742"/>
        <v>278371.41581330611</v>
      </c>
      <c r="BD392" s="292">
        <f t="shared" ca="1" si="742"/>
        <v>282900.48994815064</v>
      </c>
      <c r="BE392" s="292">
        <f t="shared" ca="1" si="742"/>
        <v>278205.95848664705</v>
      </c>
      <c r="BF392" s="292">
        <f t="shared" ca="1" si="742"/>
        <v>282728.91344613902</v>
      </c>
      <c r="BG392" s="292">
        <f t="shared" ca="1" si="742"/>
        <v>282642.88596072362</v>
      </c>
      <c r="BH392" s="292">
        <f t="shared" ca="1" si="742"/>
        <v>268758.0435146371</v>
      </c>
      <c r="BI392" s="292">
        <f t="shared" ca="1" si="742"/>
        <v>282477.08343982755</v>
      </c>
      <c r="BJ392" s="292">
        <f t="shared" ca="1" si="742"/>
        <v>277798.87535328092</v>
      </c>
      <c r="BK392" s="292">
        <f t="shared" ca="1" si="742"/>
        <v>282311.36812184151</v>
      </c>
      <c r="BL392" s="292">
        <f t="shared" ca="1" si="742"/>
        <v>277638.74308967398</v>
      </c>
      <c r="BM392" s="292">
        <f t="shared" ca="1" si="742"/>
        <v>282146.27380640613</v>
      </c>
      <c r="BN392" s="292">
        <f t="shared" ca="1" si="742"/>
        <v>282064.11943798326</v>
      </c>
      <c r="BO392" s="292">
        <f t="shared" ca="1" si="742"/>
        <v>277400.28943591064</v>
      </c>
      <c r="BP392" s="292">
        <f t="shared" ca="1" si="742"/>
        <v>281900.90120040276</v>
      </c>
      <c r="BQ392" s="292">
        <f t="shared" ca="1" si="742"/>
        <v>277243.17174860137</v>
      </c>
      <c r="BR392" s="292">
        <f t="shared" ca="1" si="742"/>
        <v>281739.52236272465</v>
      </c>
      <c r="BS392" s="292">
        <f t="shared" ca="1" si="742"/>
        <v>281659.66012601653</v>
      </c>
      <c r="BT392" s="292">
        <f t="shared" ca="1" si="742"/>
        <v>267873.25310213049</v>
      </c>
      <c r="BU392" s="292">
        <f t="shared" ca="1" si="742"/>
        <v>281501.84760150977</v>
      </c>
      <c r="BV392" s="292">
        <f t="shared" ca="1" si="742"/>
        <v>276859.98501261394</v>
      </c>
      <c r="BW392" s="292">
        <f t="shared" ref="BW392:CC392" ca="1" si="743">BW323</f>
        <v>281352.35100994568</v>
      </c>
      <c r="BX392" s="292">
        <f t="shared" ca="1" si="743"/>
        <v>276724.0635122371</v>
      </c>
      <c r="BY392" s="292">
        <f t="shared" ca="1" si="743"/>
        <v>281215.50791975483</v>
      </c>
      <c r="BZ392" s="292">
        <f t="shared" ca="1" si="743"/>
        <v>281149.63412344659</v>
      </c>
      <c r="CA392" s="292">
        <f t="shared" ca="1" si="743"/>
        <v>276542.62063716934</v>
      </c>
      <c r="CB392" s="292">
        <f t="shared" ca="1" si="743"/>
        <v>281043.16529235721</v>
      </c>
      <c r="CC392" s="292">
        <f t="shared" ca="1" si="743"/>
        <v>276443.94119897584</v>
      </c>
      <c r="CD392" s="292">
        <f t="shared" ref="CD392:DL392" ca="1" si="744">CD323</f>
        <v>280947.02312861546</v>
      </c>
      <c r="CE392" s="292">
        <f t="shared" ca="1" si="744"/>
        <v>280900.66855981603</v>
      </c>
      <c r="CF392" s="292">
        <f t="shared" ca="1" si="744"/>
        <v>271763.72438111855</v>
      </c>
      <c r="CG392" s="292">
        <f t="shared" ca="1" si="744"/>
        <v>280810.14101048053</v>
      </c>
      <c r="CH392" s="292">
        <f t="shared" ca="1" si="744"/>
        <v>276226.81433806248</v>
      </c>
      <c r="CI392" s="292">
        <f t="shared" ca="1" si="744"/>
        <v>280731.31395229744</v>
      </c>
      <c r="CJ392" s="292">
        <f t="shared" ca="1" si="744"/>
        <v>276153.14256204036</v>
      </c>
      <c r="CK392" s="292">
        <f t="shared" ca="1" si="744"/>
        <v>280656.55688573502</v>
      </c>
      <c r="CL392" s="292">
        <f t="shared" ca="1" si="744"/>
        <v>280620.22191876487</v>
      </c>
      <c r="CM392" s="292">
        <f t="shared" ca="1" si="744"/>
        <v>276047.66109281068</v>
      </c>
      <c r="CN392" s="292">
        <f t="shared" ca="1" si="744"/>
        <v>280549.67605471722</v>
      </c>
      <c r="CO392" s="292">
        <f t="shared" ca="1" si="744"/>
        <v>275980.77442370035</v>
      </c>
      <c r="CP392" s="292">
        <f t="shared" ca="1" si="744"/>
        <v>280486.60351982585</v>
      </c>
      <c r="CQ392" s="292">
        <f t="shared" ca="1" si="744"/>
        <v>280463.60531200469</v>
      </c>
      <c r="CR392" s="292">
        <f t="shared" ca="1" si="744"/>
        <v>266847.91281765269</v>
      </c>
      <c r="CS392" s="292">
        <f t="shared" ca="1" si="744"/>
        <v>280433.2722112058</v>
      </c>
      <c r="CT392" s="292">
        <f t="shared" ca="1" si="744"/>
        <v>275889.9470695678</v>
      </c>
      <c r="CU392" s="292">
        <f t="shared" ca="1" si="744"/>
        <v>280411.48593651451</v>
      </c>
      <c r="CV392" s="292">
        <f t="shared" ca="1" si="744"/>
        <v>275880.13824420678</v>
      </c>
      <c r="CW392" s="292">
        <f t="shared" ca="1" si="744"/>
        <v>280411.48593651451</v>
      </c>
      <c r="CX392" s="292">
        <f t="shared" ca="1" si="744"/>
        <v>280411.48593651451</v>
      </c>
      <c r="CY392" s="292">
        <f t="shared" ca="1" si="744"/>
        <v>275880.13824420678</v>
      </c>
      <c r="CZ392" s="292">
        <f t="shared" ca="1" si="744"/>
        <v>280411.48593651451</v>
      </c>
      <c r="DA392" s="292">
        <f t="shared" ca="1" si="744"/>
        <v>275880.13824420678</v>
      </c>
      <c r="DB392" s="292">
        <f t="shared" ca="1" si="744"/>
        <v>280411.48593651451</v>
      </c>
      <c r="DC392" s="292">
        <f t="shared" ca="1" si="744"/>
        <v>280411.48593651451</v>
      </c>
      <c r="DD392" s="292">
        <f t="shared" ca="1" si="744"/>
        <v>266817.44285959145</v>
      </c>
      <c r="DE392" s="292">
        <f t="shared" ca="1" si="744"/>
        <v>280411.48593651451</v>
      </c>
      <c r="DF392" s="292">
        <f t="shared" ca="1" si="744"/>
        <v>275880.13824420678</v>
      </c>
      <c r="DG392" s="292">
        <f t="shared" ca="1" si="744"/>
        <v>280411.48593651451</v>
      </c>
      <c r="DH392" s="292">
        <f t="shared" ca="1" si="744"/>
        <v>275880.13824420678</v>
      </c>
      <c r="DI392" s="292">
        <f t="shared" ca="1" si="744"/>
        <v>280411.48593651451</v>
      </c>
      <c r="DJ392" s="292">
        <f t="shared" ca="1" si="744"/>
        <v>280411.48593651451</v>
      </c>
      <c r="DK392" s="292">
        <f t="shared" ca="1" si="744"/>
        <v>275880.13824420678</v>
      </c>
      <c r="DL392" s="292">
        <f t="shared" ca="1" si="744"/>
        <v>280411.48593651451</v>
      </c>
      <c r="DM392" s="292">
        <f t="shared" ref="DM392:DZ392" ca="1" si="745">DM323</f>
        <v>275880.13824420678</v>
      </c>
      <c r="DN392" s="292">
        <f t="shared" ca="1" si="745"/>
        <v>280411.48593651451</v>
      </c>
      <c r="DO392" s="292">
        <f t="shared" ca="1" si="745"/>
        <v>280411.48593651451</v>
      </c>
      <c r="DP392" s="292">
        <f t="shared" ca="1" si="745"/>
        <v>266817.44285959145</v>
      </c>
      <c r="DQ392" s="292">
        <f t="shared" ca="1" si="745"/>
        <v>280411.48593651451</v>
      </c>
      <c r="DR392" s="292">
        <f t="shared" ca="1" si="745"/>
        <v>275880.13824420678</v>
      </c>
      <c r="DS392" s="292">
        <f t="shared" ca="1" si="745"/>
        <v>280411.48593651451</v>
      </c>
      <c r="DT392" s="292">
        <f t="shared" ca="1" si="745"/>
        <v>275880.13824420678</v>
      </c>
      <c r="DU392" s="292">
        <f t="shared" ca="1" si="745"/>
        <v>280411.48593651451</v>
      </c>
      <c r="DV392" s="292">
        <f t="shared" ca="1" si="745"/>
        <v>280411.48593651451</v>
      </c>
      <c r="DW392" s="292">
        <f t="shared" ca="1" si="745"/>
        <v>275880.13824420678</v>
      </c>
      <c r="DX392" s="292">
        <f t="shared" ca="1" si="745"/>
        <v>280411.48593651451</v>
      </c>
      <c r="DY392" s="292">
        <f t="shared" ca="1" si="745"/>
        <v>275880.13824420678</v>
      </c>
      <c r="DZ392" s="292">
        <f t="shared" ca="1" si="745"/>
        <v>280411.48593651451</v>
      </c>
    </row>
    <row r="393" spans="1:130">
      <c r="A393" s="151"/>
      <c r="C393" s="5" t="s">
        <v>254</v>
      </c>
      <c r="F393" s="56"/>
      <c r="G393" s="54"/>
      <c r="H393" s="254"/>
      <c r="I393" s="54"/>
      <c r="J393" s="292">
        <f ca="1">J388+J389+J390-J391-J392-J402</f>
        <v>34667708.333333336</v>
      </c>
      <c r="K393" s="292">
        <f t="shared" ref="K393:BV393" ca="1" si="746">K388+K389+K390-K391-K392-K402</f>
        <v>14981463.731224725</v>
      </c>
      <c r="L393" s="292">
        <f t="shared" ca="1" si="746"/>
        <v>-4703736.1366090197</v>
      </c>
      <c r="M393" s="292">
        <f t="shared" ca="1" si="746"/>
        <v>-20651104.560699929</v>
      </c>
      <c r="N393" s="292">
        <f t="shared" ca="1" si="746"/>
        <v>18101744.777312256</v>
      </c>
      <c r="O393" s="292">
        <f t="shared" ca="1" si="746"/>
        <v>984213.83331511787</v>
      </c>
      <c r="P393" s="292">
        <f t="shared" ca="1" si="746"/>
        <v>82750.774309993649</v>
      </c>
      <c r="Q393" s="292">
        <f t="shared" ca="1" si="746"/>
        <v>1038425.0326979522</v>
      </c>
      <c r="R393" s="292">
        <f t="shared" ca="1" si="746"/>
        <v>1023477.3135523277</v>
      </c>
      <c r="S393" s="292">
        <f t="shared" ca="1" si="746"/>
        <v>32536.727152374169</v>
      </c>
      <c r="T393" s="292">
        <f t="shared" ca="1" si="746"/>
        <v>980595.45815189416</v>
      </c>
      <c r="U393" s="292">
        <f t="shared" ca="1" si="746"/>
        <v>931983.10982707888</v>
      </c>
      <c r="V393" s="292">
        <f t="shared" ca="1" si="746"/>
        <v>8142.3718694835525</v>
      </c>
      <c r="W393" s="292">
        <f t="shared" ca="1" si="746"/>
        <v>926764.34266937501</v>
      </c>
      <c r="X393" s="292">
        <f t="shared" ca="1" si="746"/>
        <v>808586.04601034313</v>
      </c>
      <c r="Y393" s="292">
        <f t="shared" ca="1" si="746"/>
        <v>-59503.879999456869</v>
      </c>
      <c r="Z393" s="292">
        <f t="shared" ca="1" si="746"/>
        <v>557778.72046038939</v>
      </c>
      <c r="AA393" s="292">
        <f t="shared" ca="1" si="746"/>
        <v>909437.80667785136</v>
      </c>
      <c r="AB393" s="292">
        <f t="shared" ca="1" si="746"/>
        <v>772122.6512457052</v>
      </c>
      <c r="AC393" s="292">
        <f t="shared" ca="1" si="746"/>
        <v>1579180.2199776862</v>
      </c>
      <c r="AD393" s="292">
        <f t="shared" ca="1" si="746"/>
        <v>2370272.7080930243</v>
      </c>
      <c r="AE393" s="292">
        <f t="shared" ca="1" si="746"/>
        <v>2175194.5684801335</v>
      </c>
      <c r="AF393" s="292">
        <f t="shared" ca="1" si="746"/>
        <v>2110651.3736707764</v>
      </c>
      <c r="AG393" s="292">
        <f t="shared" ca="1" si="746"/>
        <v>2815526.6329345857</v>
      </c>
      <c r="AH393" s="292">
        <f t="shared" ca="1" si="746"/>
        <v>2590713.6621521725</v>
      </c>
      <c r="AI393" s="292">
        <f t="shared" ca="1" si="746"/>
        <v>3292858.2067953562</v>
      </c>
      <c r="AJ393" s="292">
        <f t="shared" ca="1" si="746"/>
        <v>3927280.8138264306</v>
      </c>
      <c r="AK393" s="292">
        <f t="shared" ca="1" si="746"/>
        <v>3653971.1674601217</v>
      </c>
      <c r="AL393" s="292">
        <f t="shared" ca="1" si="746"/>
        <v>-3301323.2332980707</v>
      </c>
      <c r="AM393" s="292">
        <f t="shared" ca="1" si="746"/>
        <v>624122.32520063408</v>
      </c>
      <c r="AN393" s="292">
        <f t="shared" ca="1" si="746"/>
        <v>-341248.21898255212</v>
      </c>
      <c r="AO393" s="292">
        <f t="shared" ca="1" si="746"/>
        <v>603819.30389761284</v>
      </c>
      <c r="AP393" s="292">
        <f t="shared" ca="1" si="746"/>
        <v>599143.04027907352</v>
      </c>
      <c r="AQ393" s="292">
        <f t="shared" ca="1" si="746"/>
        <v>-368973.03620161023</v>
      </c>
      <c r="AR393" s="292">
        <f t="shared" ca="1" si="746"/>
        <v>576134.09973821987</v>
      </c>
      <c r="AS393" s="292">
        <f t="shared" ca="1" si="746"/>
        <v>551037.00018484588</v>
      </c>
      <c r="AT393" s="292">
        <f t="shared" ca="1" si="746"/>
        <v>-373866.53911755228</v>
      </c>
      <c r="AU393" s="292">
        <f t="shared" ca="1" si="746"/>
        <v>557502.59302346339</v>
      </c>
      <c r="AV393" s="292">
        <f t="shared" ca="1" si="746"/>
        <v>486317.941015477</v>
      </c>
      <c r="AW393" s="292">
        <f t="shared" ca="1" si="746"/>
        <v>-400870.41912600031</v>
      </c>
      <c r="AX393" s="292">
        <f t="shared" ca="1" si="746"/>
        <v>33120.507848278263</v>
      </c>
      <c r="AY393" s="292">
        <f t="shared" ca="1" si="746"/>
        <v>1157821.1445216588</v>
      </c>
      <c r="AZ393" s="292">
        <f t="shared" ca="1" si="746"/>
        <v>579476.64031094464</v>
      </c>
      <c r="BA393" s="292">
        <f t="shared" ca="1" si="746"/>
        <v>1720465.0607601677</v>
      </c>
      <c r="BB393" s="292">
        <f t="shared" ca="1" si="746"/>
        <v>2855764.2836457207</v>
      </c>
      <c r="BC393" s="292">
        <f t="shared" ca="1" si="746"/>
        <v>3004067.734349024</v>
      </c>
      <c r="BD393" s="292">
        <f t="shared" ca="1" si="746"/>
        <v>4117541.1617836724</v>
      </c>
      <c r="BE393" s="292">
        <f t="shared" ca="1" si="746"/>
        <v>5186966.1742024198</v>
      </c>
      <c r="BF393" s="292">
        <f t="shared" ca="1" si="746"/>
        <v>5345959.6471132655</v>
      </c>
      <c r="BG393" s="292">
        <f t="shared" ca="1" si="746"/>
        <v>6570548.9705460509</v>
      </c>
      <c r="BH393" s="292">
        <f t="shared" ca="1" si="746"/>
        <v>7668777.7067769403</v>
      </c>
      <c r="BI393" s="292">
        <f t="shared" ca="1" si="746"/>
        <v>8863147.5132304095</v>
      </c>
      <c r="BJ393" s="292">
        <f t="shared" ca="1" si="746"/>
        <v>964397.36560947064</v>
      </c>
      <c r="BK393" s="292">
        <f t="shared" ca="1" si="746"/>
        <v>2151567.9027389544</v>
      </c>
      <c r="BL393" s="292">
        <f t="shared" ca="1" si="746"/>
        <v>3296813.6794845778</v>
      </c>
      <c r="BM393" s="292">
        <f t="shared" ca="1" si="746"/>
        <v>4467644.8414377831</v>
      </c>
      <c r="BN393" s="292">
        <f t="shared" ca="1" si="746"/>
        <v>5634932.4060022803</v>
      </c>
      <c r="BO393" s="292">
        <f t="shared" ca="1" si="746"/>
        <v>6756562.475995237</v>
      </c>
      <c r="BP393" s="292">
        <f t="shared" ca="1" si="746"/>
        <v>7090608.6689063506</v>
      </c>
      <c r="BQ393" s="292">
        <f t="shared" ca="1" si="746"/>
        <v>8196677.9873054205</v>
      </c>
      <c r="BR393" s="292">
        <f t="shared" ca="1" si="746"/>
        <v>9327251.9364367705</v>
      </c>
      <c r="BS393" s="292">
        <f t="shared" ca="1" si="746"/>
        <v>10454495.736984849</v>
      </c>
      <c r="BT393" s="292">
        <f t="shared" ca="1" si="746"/>
        <v>11465031.786955383</v>
      </c>
      <c r="BU393" s="292">
        <f t="shared" ca="1" si="746"/>
        <v>12562943.690841205</v>
      </c>
      <c r="BV393" s="292">
        <f t="shared" ca="1" si="746"/>
        <v>13351626.171643648</v>
      </c>
      <c r="BW393" s="292">
        <f t="shared" ref="BW393:CA393" ca="1" si="747">BW388+BW389+BW390-BW391-BW392-BW402</f>
        <v>14443874.141466668</v>
      </c>
      <c r="BX393" s="292">
        <f t="shared" ca="1" si="747"/>
        <v>15498522.302511584</v>
      </c>
      <c r="BY393" s="292">
        <f t="shared" ca="1" si="747"/>
        <v>16577223.727995528</v>
      </c>
      <c r="BZ393" s="292">
        <f t="shared" ca="1" si="747"/>
        <v>17653960.965848777</v>
      </c>
      <c r="CA393" s="292">
        <f t="shared" ca="1" si="747"/>
        <v>18690625.008250549</v>
      </c>
      <c r="CB393" s="292">
        <f t="shared" ref="CB393:CC393" ca="1" si="748">CB388+CB389+CB390-CB391-CB392-CB402</f>
        <v>19752255.413374458</v>
      </c>
      <c r="CC393" s="292">
        <f t="shared" ca="1" si="748"/>
        <v>20779142.402002174</v>
      </c>
      <c r="CD393" s="292">
        <f t="shared" ref="CD393:DL393" ca="1" si="749">CD388+CD389+CD390-CD391-CD392-CD402</f>
        <v>21831252.195641194</v>
      </c>
      <c r="CE393" s="292">
        <f t="shared" ca="1" si="749"/>
        <v>22883322.323467508</v>
      </c>
      <c r="CF393" s="292">
        <f t="shared" ca="1" si="749"/>
        <v>23862885.567212667</v>
      </c>
      <c r="CG393" s="292">
        <f t="shared" ca="1" si="749"/>
        <v>24896900.696456607</v>
      </c>
      <c r="CH393" s="292">
        <f t="shared" ca="1" si="749"/>
        <v>17500046.626914918</v>
      </c>
      <c r="CI393" s="292">
        <f t="shared" ca="1" si="749"/>
        <v>18530799.794413861</v>
      </c>
      <c r="CJ393" s="292">
        <f t="shared" ca="1" si="749"/>
        <v>19528876.665281843</v>
      </c>
      <c r="CK393" s="292">
        <f t="shared" ca="1" si="749"/>
        <v>20552229.968481649</v>
      </c>
      <c r="CL393" s="292">
        <f t="shared" ca="1" si="749"/>
        <v>21576525.85924207</v>
      </c>
      <c r="CM393" s="292">
        <f t="shared" ca="1" si="749"/>
        <v>22564154.454092011</v>
      </c>
      <c r="CN393" s="292">
        <f t="shared" ca="1" si="749"/>
        <v>23576927.954382841</v>
      </c>
      <c r="CO393" s="292">
        <f t="shared" ca="1" si="749"/>
        <v>24557931.109795921</v>
      </c>
      <c r="CP393" s="292">
        <f t="shared" ca="1" si="749"/>
        <v>25564456.614998281</v>
      </c>
      <c r="CQ393" s="292">
        <f t="shared" ca="1" si="749"/>
        <v>26573234.1249303</v>
      </c>
      <c r="CR393" s="292">
        <f t="shared" ca="1" si="749"/>
        <v>27482090.772207994</v>
      </c>
      <c r="CS393" s="292">
        <f t="shared" ca="1" si="749"/>
        <v>28474256.947559547</v>
      </c>
      <c r="CT393" s="292">
        <f t="shared" ca="1" si="749"/>
        <v>29166807.134553161</v>
      </c>
      <c r="CU393" s="292">
        <f t="shared" ca="1" si="749"/>
        <v>30165880.289236877</v>
      </c>
      <c r="CV393" s="292">
        <f t="shared" ca="1" si="749"/>
        <v>31136882.908941388</v>
      </c>
      <c r="CW393" s="292">
        <f t="shared" ca="1" si="749"/>
        <v>32135946.254799746</v>
      </c>
      <c r="CX393" s="292">
        <f t="shared" ca="1" si="749"/>
        <v>33139540.948350411</v>
      </c>
      <c r="CY393" s="292">
        <f t="shared" ca="1" si="749"/>
        <v>34110543.568054929</v>
      </c>
      <c r="CZ393" s="292">
        <f t="shared" ca="1" si="749"/>
        <v>34297106.913913287</v>
      </c>
      <c r="DA393" s="292">
        <f t="shared" ca="1" si="749"/>
        <v>35268109.533617802</v>
      </c>
      <c r="DB393" s="292">
        <f t="shared" ca="1" si="749"/>
        <v>36267172.87947616</v>
      </c>
      <c r="DC393" s="292">
        <f t="shared" ca="1" si="749"/>
        <v>37270767.573026828</v>
      </c>
      <c r="DD393" s="292">
        <f t="shared" ca="1" si="749"/>
        <v>38176586.045039035</v>
      </c>
      <c r="DE393" s="292">
        <f t="shared" ca="1" si="749"/>
        <v>39166586.695512779</v>
      </c>
      <c r="DF393" s="292">
        <f t="shared" ca="1" si="749"/>
        <v>31077734.713699259</v>
      </c>
      <c r="DG393" s="292">
        <f t="shared" ca="1" si="749"/>
        <v>32076798.059557617</v>
      </c>
      <c r="DH393" s="292">
        <f t="shared" ca="1" si="749"/>
        <v>33047800.679262128</v>
      </c>
      <c r="DI393" s="292">
        <f t="shared" ca="1" si="749"/>
        <v>34046864.025120489</v>
      </c>
      <c r="DJ393" s="292">
        <f t="shared" ca="1" si="749"/>
        <v>35050458.718671158</v>
      </c>
      <c r="DK393" s="292">
        <f t="shared" ca="1" si="749"/>
        <v>36021461.338375673</v>
      </c>
      <c r="DL393" s="292">
        <f t="shared" ca="1" si="749"/>
        <v>37020524.684234031</v>
      </c>
      <c r="DM393" s="292">
        <f t="shared" ref="DM393:DZ393" ca="1" si="750">DM388+DM389+DM390-DM391-DM392-DM402</f>
        <v>37991527.303938545</v>
      </c>
      <c r="DN393" s="292">
        <f t="shared" ca="1" si="750"/>
        <v>38990590.649796903</v>
      </c>
      <c r="DO393" s="292">
        <f t="shared" ca="1" si="750"/>
        <v>39994185.343347572</v>
      </c>
      <c r="DP393" s="292">
        <f t="shared" ca="1" si="750"/>
        <v>40900003.815359779</v>
      </c>
      <c r="DQ393" s="292">
        <f t="shared" ca="1" si="750"/>
        <v>41890004.465833522</v>
      </c>
      <c r="DR393" s="292">
        <f t="shared" ca="1" si="750"/>
        <v>41769071.601667069</v>
      </c>
      <c r="DS393" s="292">
        <f t="shared" ca="1" si="750"/>
        <v>42768134.947525427</v>
      </c>
      <c r="DT393" s="292">
        <f t="shared" ca="1" si="750"/>
        <v>43739137.567229941</v>
      </c>
      <c r="DU393" s="292">
        <f t="shared" ca="1" si="750"/>
        <v>44738200.913088299</v>
      </c>
      <c r="DV393" s="292">
        <f t="shared" ca="1" si="750"/>
        <v>45741795.606638968</v>
      </c>
      <c r="DW393" s="292">
        <f t="shared" ca="1" si="750"/>
        <v>46712798.226343483</v>
      </c>
      <c r="DX393" s="292">
        <f t="shared" ca="1" si="750"/>
        <v>47711861.572201841</v>
      </c>
      <c r="DY393" s="292">
        <f t="shared" ca="1" si="750"/>
        <v>48682864.191906355</v>
      </c>
      <c r="DZ393" s="292">
        <f t="shared" ca="1" si="750"/>
        <v>49681927.537764713</v>
      </c>
    </row>
    <row r="394" spans="1:130">
      <c r="A394" s="151"/>
      <c r="F394" s="56"/>
      <c r="G394" s="54"/>
      <c r="H394" s="254"/>
      <c r="I394" s="54"/>
      <c r="J394" s="322"/>
      <c r="K394" s="322"/>
      <c r="L394" s="322"/>
      <c r="M394" s="322"/>
      <c r="N394" s="322"/>
      <c r="O394" s="324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  <c r="AI394" s="322"/>
      <c r="AJ394" s="322"/>
      <c r="AK394" s="322"/>
      <c r="AL394" s="322"/>
      <c r="AM394" s="322"/>
      <c r="AN394" s="322"/>
      <c r="AO394" s="322"/>
      <c r="AP394" s="322"/>
      <c r="AQ394" s="322"/>
      <c r="AR394" s="322"/>
      <c r="AS394" s="322"/>
      <c r="AT394" s="322"/>
      <c r="AU394" s="322"/>
      <c r="AV394" s="322"/>
      <c r="AW394" s="322"/>
      <c r="AX394" s="322"/>
      <c r="AY394" s="322"/>
      <c r="AZ394" s="322"/>
      <c r="BA394" s="322"/>
      <c r="BB394" s="322"/>
      <c r="BC394" s="322"/>
      <c r="BD394" s="322"/>
      <c r="BE394" s="322"/>
      <c r="BF394" s="322"/>
      <c r="BG394" s="322"/>
      <c r="BH394" s="322"/>
      <c r="BI394" s="322"/>
      <c r="BJ394" s="322"/>
      <c r="BK394" s="322"/>
      <c r="BL394" s="322"/>
      <c r="BM394" s="322"/>
      <c r="BN394" s="322"/>
      <c r="BO394" s="322"/>
      <c r="BP394" s="322"/>
      <c r="BQ394" s="322"/>
      <c r="BR394" s="322"/>
      <c r="BS394" s="322"/>
      <c r="BT394" s="322"/>
      <c r="BU394" s="322"/>
      <c r="BV394" s="322"/>
      <c r="BW394" s="322"/>
      <c r="BX394" s="322"/>
      <c r="BY394" s="322"/>
      <c r="BZ394" s="322"/>
      <c r="CA394" s="322"/>
      <c r="CB394" s="322"/>
      <c r="CC394" s="322"/>
      <c r="CD394" s="322"/>
      <c r="CE394" s="322"/>
      <c r="CF394" s="322"/>
      <c r="CG394" s="322"/>
      <c r="CH394" s="322"/>
      <c r="CI394" s="322"/>
      <c r="CJ394" s="322"/>
      <c r="CK394" s="322"/>
      <c r="CL394" s="322"/>
      <c r="CM394" s="322"/>
      <c r="CN394" s="322"/>
      <c r="CO394" s="322"/>
      <c r="CP394" s="322"/>
      <c r="CQ394" s="322"/>
      <c r="CR394" s="322"/>
      <c r="CS394" s="322"/>
      <c r="CT394" s="322"/>
      <c r="CU394" s="322"/>
      <c r="CV394" s="322"/>
      <c r="CW394" s="322"/>
      <c r="CX394" s="322"/>
      <c r="CY394" s="322"/>
      <c r="CZ394" s="322"/>
      <c r="DA394" s="322"/>
      <c r="DB394" s="322"/>
      <c r="DC394" s="322"/>
      <c r="DD394" s="322"/>
      <c r="DE394" s="322"/>
      <c r="DF394" s="322"/>
      <c r="DG394" s="322"/>
      <c r="DH394" s="322"/>
      <c r="DI394" s="322"/>
      <c r="DJ394" s="322"/>
      <c r="DK394" s="322"/>
      <c r="DL394" s="322"/>
      <c r="DM394" s="322"/>
      <c r="DN394" s="322"/>
      <c r="DO394" s="322"/>
      <c r="DP394" s="322"/>
      <c r="DQ394" s="322"/>
      <c r="DR394" s="322"/>
      <c r="DS394" s="322"/>
      <c r="DT394" s="322"/>
      <c r="DU394" s="322"/>
      <c r="DV394" s="322"/>
      <c r="DW394" s="322"/>
      <c r="DX394" s="322"/>
      <c r="DY394" s="322"/>
      <c r="DZ394" s="322"/>
    </row>
    <row r="395" spans="1:130">
      <c r="A395" s="151"/>
      <c r="F395" s="56"/>
      <c r="G395" s="54"/>
      <c r="H395" s="254"/>
      <c r="I395" s="54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  <c r="AI395" s="322"/>
      <c r="AJ395" s="322"/>
      <c r="AK395" s="322"/>
      <c r="AL395" s="322"/>
      <c r="AM395" s="322"/>
      <c r="AN395" s="322"/>
      <c r="AO395" s="322"/>
      <c r="AP395" s="322"/>
      <c r="AQ395" s="322"/>
      <c r="AR395" s="322"/>
      <c r="AS395" s="322"/>
      <c r="AT395" s="322"/>
      <c r="AU395" s="322"/>
      <c r="AV395" s="322"/>
      <c r="AW395" s="322"/>
      <c r="AX395" s="322"/>
      <c r="AY395" s="322"/>
      <c r="AZ395" s="322"/>
      <c r="BA395" s="322"/>
      <c r="BB395" s="322"/>
      <c r="BC395" s="322"/>
      <c r="BD395" s="322"/>
      <c r="BE395" s="322"/>
      <c r="BF395" s="322"/>
      <c r="BG395" s="322"/>
      <c r="BH395" s="322"/>
      <c r="BI395" s="322"/>
      <c r="BJ395" s="322"/>
      <c r="BK395" s="322"/>
      <c r="BL395" s="322"/>
      <c r="BM395" s="322"/>
      <c r="BN395" s="322"/>
      <c r="BO395" s="322"/>
      <c r="BP395" s="322"/>
      <c r="BQ395" s="322"/>
      <c r="BR395" s="322"/>
      <c r="BS395" s="322"/>
      <c r="BT395" s="322"/>
      <c r="BU395" s="322"/>
      <c r="BV395" s="322"/>
      <c r="BW395" s="322"/>
      <c r="BX395" s="322"/>
      <c r="BY395" s="322"/>
      <c r="BZ395" s="322"/>
      <c r="CA395" s="322"/>
      <c r="CB395" s="322"/>
      <c r="CC395" s="322"/>
      <c r="CD395" s="322"/>
      <c r="CE395" s="322"/>
      <c r="CF395" s="322"/>
      <c r="CG395" s="322"/>
      <c r="CH395" s="322"/>
      <c r="CI395" s="322"/>
      <c r="CJ395" s="322"/>
      <c r="CK395" s="322"/>
      <c r="CL395" s="322"/>
      <c r="CM395" s="322"/>
      <c r="CN395" s="322"/>
      <c r="CO395" s="322"/>
      <c r="CP395" s="322"/>
      <c r="CQ395" s="322"/>
      <c r="CR395" s="322"/>
      <c r="CS395" s="322"/>
      <c r="CT395" s="322"/>
      <c r="CU395" s="322"/>
      <c r="CV395" s="322"/>
      <c r="CW395" s="322"/>
      <c r="CX395" s="322"/>
      <c r="CY395" s="322"/>
      <c r="CZ395" s="322"/>
      <c r="DA395" s="322"/>
      <c r="DB395" s="322"/>
      <c r="DC395" s="322"/>
      <c r="DD395" s="322"/>
      <c r="DE395" s="322"/>
      <c r="DF395" s="322"/>
      <c r="DG395" s="322"/>
      <c r="DH395" s="322"/>
      <c r="DI395" s="322"/>
      <c r="DJ395" s="322"/>
      <c r="DK395" s="322"/>
      <c r="DL395" s="322"/>
      <c r="DM395" s="322"/>
      <c r="DN395" s="322"/>
      <c r="DO395" s="322"/>
      <c r="DP395" s="322"/>
      <c r="DQ395" s="322"/>
      <c r="DR395" s="322"/>
      <c r="DS395" s="322"/>
      <c r="DT395" s="322"/>
      <c r="DU395" s="322"/>
      <c r="DV395" s="322"/>
      <c r="DW395" s="322"/>
      <c r="DX395" s="322"/>
      <c r="DY395" s="322"/>
      <c r="DZ395" s="322"/>
    </row>
    <row r="396" spans="1:130" ht="13">
      <c r="A396" s="151"/>
      <c r="C396" s="14" t="s">
        <v>232</v>
      </c>
      <c r="F396" s="56"/>
      <c r="G396" s="54"/>
      <c r="H396" s="254"/>
      <c r="I396" s="54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  <c r="AI396" s="322"/>
      <c r="AJ396" s="322"/>
      <c r="AK396" s="322"/>
      <c r="AL396" s="322"/>
      <c r="AM396" s="322"/>
      <c r="AN396" s="322"/>
      <c r="AO396" s="322"/>
      <c r="AP396" s="322"/>
      <c r="AQ396" s="322"/>
      <c r="AR396" s="322"/>
      <c r="AS396" s="322"/>
      <c r="AT396" s="322"/>
      <c r="AU396" s="322"/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2"/>
      <c r="BJ396" s="322"/>
      <c r="BK396" s="322"/>
      <c r="BL396" s="322"/>
      <c r="BM396" s="322"/>
      <c r="BN396" s="322"/>
      <c r="BO396" s="322"/>
      <c r="BP396" s="322"/>
      <c r="BQ396" s="322"/>
      <c r="BR396" s="322"/>
      <c r="BS396" s="322"/>
      <c r="BT396" s="322"/>
      <c r="BU396" s="322"/>
      <c r="BV396" s="322"/>
      <c r="BW396" s="322"/>
      <c r="BX396" s="322"/>
      <c r="BY396" s="322"/>
      <c r="BZ396" s="322"/>
      <c r="CA396" s="322"/>
      <c r="CB396" s="322"/>
      <c r="CC396" s="322"/>
      <c r="CD396" s="322"/>
      <c r="CE396" s="322"/>
      <c r="CF396" s="322"/>
      <c r="CG396" s="322"/>
      <c r="CH396" s="322"/>
      <c r="CI396" s="322"/>
      <c r="CJ396" s="322"/>
      <c r="CK396" s="322"/>
      <c r="CL396" s="322"/>
      <c r="CM396" s="322"/>
      <c r="CN396" s="322"/>
      <c r="CO396" s="322"/>
      <c r="CP396" s="322"/>
      <c r="CQ396" s="322"/>
      <c r="CR396" s="322"/>
      <c r="CS396" s="322"/>
      <c r="CT396" s="322"/>
      <c r="CU396" s="322"/>
      <c r="CV396" s="322"/>
      <c r="CW396" s="322"/>
      <c r="CX396" s="322"/>
      <c r="CY396" s="322"/>
      <c r="CZ396" s="322"/>
      <c r="DA396" s="322"/>
      <c r="DB396" s="322"/>
      <c r="DC396" s="322"/>
      <c r="DD396" s="322"/>
      <c r="DE396" s="322"/>
      <c r="DF396" s="322"/>
      <c r="DG396" s="322"/>
      <c r="DH396" s="322"/>
      <c r="DI396" s="322"/>
      <c r="DJ396" s="322"/>
      <c r="DK396" s="322"/>
      <c r="DL396" s="322"/>
      <c r="DM396" s="322"/>
      <c r="DN396" s="322"/>
      <c r="DO396" s="322"/>
      <c r="DP396" s="322"/>
      <c r="DQ396" s="322"/>
      <c r="DR396" s="322"/>
      <c r="DS396" s="322"/>
      <c r="DT396" s="322"/>
      <c r="DU396" s="322"/>
      <c r="DV396" s="322"/>
      <c r="DW396" s="322"/>
      <c r="DX396" s="322"/>
      <c r="DY396" s="322"/>
      <c r="DZ396" s="322"/>
    </row>
    <row r="397" spans="1:130">
      <c r="A397" s="151"/>
      <c r="C397" s="5" t="s">
        <v>247</v>
      </c>
      <c r="F397" s="57"/>
      <c r="G397" s="54" t="s">
        <v>9</v>
      </c>
      <c r="H397" s="254"/>
      <c r="I397" s="54"/>
      <c r="J397" s="325">
        <f>Inputs!$I$343+J386</f>
        <v>7.9562779083152194E-2</v>
      </c>
      <c r="K397" s="325">
        <f>Inputs!$I$343+K386</f>
        <v>7.8717381380120549E-2</v>
      </c>
      <c r="L397" s="325">
        <f>Inputs!$I$343+L386</f>
        <v>7.7889209621540598E-2</v>
      </c>
      <c r="M397" s="325">
        <f>Inputs!$I$343+M386</f>
        <v>7.7196949300378861E-2</v>
      </c>
      <c r="N397" s="325">
        <f>Inputs!$I$343+N386</f>
        <v>7.6598459976177952E-2</v>
      </c>
      <c r="O397" s="325">
        <f>Inputs!$I$343+O386</f>
        <v>7.5791183110969398E-2</v>
      </c>
      <c r="P397" s="325">
        <f>Inputs!$I$343+P386</f>
        <v>7.4958809834352394E-2</v>
      </c>
      <c r="Q397" s="325">
        <f>Inputs!$I$343+Q386</f>
        <v>7.4550117827614837E-2</v>
      </c>
      <c r="R397" s="325">
        <f>Inputs!$I$343+R386</f>
        <v>7.2193004482156709E-2</v>
      </c>
      <c r="S397" s="325">
        <f>Inputs!$I$343+S386</f>
        <v>7.219004220733069E-2</v>
      </c>
      <c r="T397" s="325">
        <f>Inputs!$I$343+T386</f>
        <v>7.2188604455788022E-2</v>
      </c>
      <c r="U397" s="325">
        <f>Inputs!$I$343+U386</f>
        <v>7.2187166789855234E-2</v>
      </c>
      <c r="V397" s="325">
        <f>Inputs!$I$343+V386</f>
        <v>7.2190042207323196E-2</v>
      </c>
      <c r="W397" s="325">
        <f>Inputs!$I$343+W386</f>
        <v>7.2191480044471248E-2</v>
      </c>
      <c r="X397" s="325">
        <f>Inputs!$I$343+X386</f>
        <v>7.1189690032758907E-2</v>
      </c>
      <c r="Y397" s="325">
        <f>Inputs!$I$343+Y386</f>
        <v>7.0925082527173E-2</v>
      </c>
      <c r="Z397" s="325">
        <f>Inputs!$I$343+Z386</f>
        <v>7.0921101792438684E-2</v>
      </c>
      <c r="AA397" s="325">
        <f>Inputs!$I$343+AA386</f>
        <v>7.0925082527170585E-2</v>
      </c>
      <c r="AB397" s="325">
        <f>Inputs!$I$343+AB386</f>
        <v>7.0925082527170585E-2</v>
      </c>
      <c r="AC397" s="325">
        <f>Inputs!$I$343+AC386</f>
        <v>7.0922428628118622E-2</v>
      </c>
      <c r="AD397" s="325">
        <f>Inputs!$I$343+AD386</f>
        <v>7.1819070770352572E-2</v>
      </c>
      <c r="AE397" s="325">
        <f>Inputs!$I$343+AE386</f>
        <v>7.1968730646806284E-2</v>
      </c>
      <c r="AF397" s="325">
        <f>Inputs!$I$343+AF386</f>
        <v>7.1968730646803702E-2</v>
      </c>
      <c r="AG397" s="325">
        <f>Inputs!$I$343+AG386</f>
        <v>7.1967312545370782E-2</v>
      </c>
      <c r="AH397" s="325">
        <f>Inputs!$I$343+AH386</f>
        <v>7.196873064679854E-2</v>
      </c>
      <c r="AI397" s="325">
        <f>Inputs!$I$343+AI386</f>
        <v>7.1971567101250744E-2</v>
      </c>
      <c r="AJ397" s="325">
        <f>Inputs!$I$343+AJ386</f>
        <v>7.1965894527793756E-2</v>
      </c>
      <c r="AK397" s="325">
        <f>Inputs!$I$343+AK386</f>
        <v>7.1968730646801121E-2</v>
      </c>
      <c r="AL397" s="325">
        <f>Inputs!$I$343+AL386</f>
        <v>7.1967312545373446E-2</v>
      </c>
      <c r="AM397" s="325">
        <f>Inputs!$I$343+AM386</f>
        <v>7.1971567101250744E-2</v>
      </c>
      <c r="AN397" s="325">
        <f>Inputs!$I$343+AN386</f>
        <v>7.1967312545368117E-2</v>
      </c>
      <c r="AO397" s="325">
        <f>Inputs!$I$343+AO386</f>
        <v>7.197014883208977E-2</v>
      </c>
      <c r="AP397" s="325">
        <f>Inputs!$I$343+AP386</f>
        <v>7.3439102354741603E-2</v>
      </c>
      <c r="AQ397" s="325">
        <f>Inputs!$I$343+AQ386</f>
        <v>7.3760502985386694E-2</v>
      </c>
      <c r="AR397" s="325">
        <f>Inputs!$I$343+AR386</f>
        <v>7.3765248030655151E-2</v>
      </c>
      <c r="AS397" s="325">
        <f>Inputs!$I$343+AS386</f>
        <v>7.3762084568374353E-2</v>
      </c>
      <c r="AT397" s="325">
        <f>Inputs!$I$343+AT386</f>
        <v>7.3762084568374353E-2</v>
      </c>
      <c r="AU397" s="325">
        <f>Inputs!$I$343+AU386</f>
        <v>7.3763666250127841E-2</v>
      </c>
      <c r="AV397" s="325">
        <f>Inputs!$I$343+AV386</f>
        <v>7.3757340115693681E-2</v>
      </c>
      <c r="AW397" s="325">
        <f>Inputs!$I$343+AW386</f>
        <v>7.3762084568374353E-2</v>
      </c>
      <c r="AX397" s="325">
        <f>Inputs!$I$343+AX386</f>
        <v>7.3760502985389359E-2</v>
      </c>
      <c r="AY397" s="325">
        <f>Inputs!$I$343+AY386</f>
        <v>7.3763666250125343E-2</v>
      </c>
      <c r="AZ397" s="325">
        <f>Inputs!$I$343+AZ386</f>
        <v>7.3760502985389359E-2</v>
      </c>
      <c r="BA397" s="325">
        <f>Inputs!$I$343+BA386</f>
        <v>7.3763666250127841E-2</v>
      </c>
      <c r="BB397" s="325">
        <f>Inputs!$I$343+BB386</f>
        <v>7.5313992029488991E-2</v>
      </c>
      <c r="BC397" s="325">
        <f>Inputs!$I$343+BC386</f>
        <v>7.5602871306519298E-2</v>
      </c>
      <c r="BD397" s="325">
        <f>Inputs!$I$343+BD386</f>
        <v>7.5602871306521713E-2</v>
      </c>
      <c r="BE397" s="325">
        <f>Inputs!$I$343+BE386</f>
        <v>7.5597596045235499E-2</v>
      </c>
      <c r="BF397" s="325">
        <f>Inputs!$I$343+BF386</f>
        <v>7.5602871306524141E-2</v>
      </c>
      <c r="BG397" s="325">
        <f>Inputs!$I$343+BG386</f>
        <v>7.5599354349887127E-2</v>
      </c>
      <c r="BH397" s="325">
        <f>Inputs!$I$343+BH386</f>
        <v>7.5594079783208035E-2</v>
      </c>
      <c r="BI397" s="325">
        <f>Inputs!$I$343+BI386</f>
        <v>7.5599354349887127E-2</v>
      </c>
      <c r="BJ397" s="325">
        <f>Inputs!$I$343+BJ386</f>
        <v>7.5597596045235499E-2</v>
      </c>
      <c r="BK397" s="325">
        <f>Inputs!$I$343+BK386</f>
        <v>7.5599354349884546E-2</v>
      </c>
      <c r="BL397" s="325">
        <f>Inputs!$I$343+BL386</f>
        <v>7.5597596045232834E-2</v>
      </c>
      <c r="BM397" s="325">
        <f>Inputs!$I$343+BM386</f>
        <v>7.5602871306521713E-2</v>
      </c>
      <c r="BN397" s="325">
        <f>Inputs!$I$343+BN386</f>
        <v>7.736405480961972E-2</v>
      </c>
      <c r="BO397" s="325">
        <f>Inputs!$I$343+BO386</f>
        <v>7.7487717757537794E-2</v>
      </c>
      <c r="BP397" s="325">
        <f>Inputs!$I$343+BP386</f>
        <v>7.7487717757535296E-2</v>
      </c>
      <c r="BQ397" s="325">
        <f>Inputs!$I$343+BQ386</f>
        <v>7.7483818665035259E-2</v>
      </c>
      <c r="BR397" s="325">
        <f>Inputs!$I$343+BR386</f>
        <v>7.7489667506525667E-2</v>
      </c>
      <c r="BS397" s="325">
        <f>Inputs!$I$343+BS386</f>
        <v>7.7485768143707251E-2</v>
      </c>
      <c r="BT397" s="325">
        <f>Inputs!$I$343+BT386</f>
        <v>7.7479920113089795E-2</v>
      </c>
      <c r="BU397" s="325">
        <f>Inputs!$I$343+BU386</f>
        <v>7.7489667506525667E-2</v>
      </c>
      <c r="BV397" s="325">
        <f>Inputs!$I$343+BV386</f>
        <v>7.7487717757532798E-2</v>
      </c>
      <c r="BW397" s="325">
        <f>Inputs!$I$343+BW386</f>
        <v>7.7485768143707251E-2</v>
      </c>
      <c r="BX397" s="325">
        <f>Inputs!$I$343+BX386</f>
        <v>7.7489667506528082E-2</v>
      </c>
      <c r="BY397" s="325">
        <f>Inputs!$I$343+BY386</f>
        <v>7.7487717757537794E-2</v>
      </c>
      <c r="BZ397" s="325">
        <f>Inputs!$I$343+BZ386</f>
        <v>7.8934355609442036E-2</v>
      </c>
      <c r="CA397" s="325">
        <f>Inputs!$I$343+CA386</f>
        <v>7.9036378755084041E-2</v>
      </c>
      <c r="CB397" s="325">
        <f>Inputs!$I$343+CB386</f>
        <v>7.9036378755084041E-2</v>
      </c>
      <c r="CC397" s="325">
        <f>Inputs!$I$343+CC386</f>
        <v>7.9036378755084041E-2</v>
      </c>
      <c r="CD397" s="325">
        <f>Inputs!$I$343+CD386</f>
        <v>7.9036378755084041E-2</v>
      </c>
      <c r="CE397" s="325">
        <f>Inputs!$I$343+CE386</f>
        <v>7.9036378755084041E-2</v>
      </c>
      <c r="CF397" s="325">
        <f>Inputs!$I$343+CF386</f>
        <v>7.9036378755084041E-2</v>
      </c>
      <c r="CG397" s="325">
        <f>Inputs!$I$343+CG386</f>
        <v>7.9036378755084041E-2</v>
      </c>
      <c r="CH397" s="325">
        <f>Inputs!$I$343+CH386</f>
        <v>7.9036378755084041E-2</v>
      </c>
      <c r="CI397" s="325">
        <f>Inputs!$I$343+CI386</f>
        <v>7.9036378755084041E-2</v>
      </c>
      <c r="CJ397" s="325">
        <f>Inputs!$I$343+CJ386</f>
        <v>7.9036378755084041E-2</v>
      </c>
      <c r="CK397" s="325">
        <f>Inputs!$I$343+CK386</f>
        <v>7.9036378755084041E-2</v>
      </c>
      <c r="CL397" s="325">
        <f>Inputs!$I$343+CL386</f>
        <v>7.9036378755084041E-2</v>
      </c>
      <c r="CM397" s="325">
        <f>Inputs!$I$343+CM386</f>
        <v>7.9036378755084041E-2</v>
      </c>
      <c r="CN397" s="325">
        <f>Inputs!$I$343+CN386</f>
        <v>7.9036378755084041E-2</v>
      </c>
      <c r="CO397" s="325">
        <f>Inputs!$I$343+CO386</f>
        <v>7.9036378755084041E-2</v>
      </c>
      <c r="CP397" s="325">
        <f>Inputs!$I$343+CP386</f>
        <v>7.9036378755084041E-2</v>
      </c>
      <c r="CQ397" s="325">
        <f>Inputs!$I$343+CQ386</f>
        <v>7.9036378755084041E-2</v>
      </c>
      <c r="CR397" s="325">
        <f>Inputs!$I$343+CR386</f>
        <v>7.9036378755084041E-2</v>
      </c>
      <c r="CS397" s="325">
        <f>Inputs!$I$343+CS386</f>
        <v>7.9036378755084041E-2</v>
      </c>
      <c r="CT397" s="325">
        <f>Inputs!$I$343+CT386</f>
        <v>7.9036378755084041E-2</v>
      </c>
      <c r="CU397" s="325">
        <f>Inputs!$I$343+CU386</f>
        <v>7.9036378755084041E-2</v>
      </c>
      <c r="CV397" s="325">
        <f>Inputs!$I$343+CV386</f>
        <v>7.9036378755084041E-2</v>
      </c>
      <c r="CW397" s="325">
        <f>Inputs!$I$343+CW386</f>
        <v>7.9036378755084041E-2</v>
      </c>
      <c r="CX397" s="325">
        <f>Inputs!$I$343+CX386</f>
        <v>7.9036378755084041E-2</v>
      </c>
      <c r="CY397" s="325">
        <f>Inputs!$I$343+CY386</f>
        <v>7.9036378755084041E-2</v>
      </c>
      <c r="CZ397" s="325">
        <f>Inputs!$I$343+CZ386</f>
        <v>7.9036378755084041E-2</v>
      </c>
      <c r="DA397" s="325">
        <f>Inputs!$I$343+DA386</f>
        <v>7.9036378755084041E-2</v>
      </c>
      <c r="DB397" s="325">
        <f>Inputs!$I$343+DB386</f>
        <v>7.9036378755084041E-2</v>
      </c>
      <c r="DC397" s="325">
        <f>Inputs!$I$343+DC386</f>
        <v>7.9036378755084041E-2</v>
      </c>
      <c r="DD397" s="325">
        <f>Inputs!$I$343+DD386</f>
        <v>7.9036378755084041E-2</v>
      </c>
      <c r="DE397" s="325">
        <f>Inputs!$I$343+DE386</f>
        <v>7.9036378755084041E-2</v>
      </c>
      <c r="DF397" s="325">
        <f>Inputs!$I$343+DF386</f>
        <v>7.9036378755084041E-2</v>
      </c>
      <c r="DG397" s="325">
        <f>Inputs!$I$343+DG386</f>
        <v>7.9036378755084041E-2</v>
      </c>
      <c r="DH397" s="325">
        <f>Inputs!$I$343+DH386</f>
        <v>7.9036378755084041E-2</v>
      </c>
      <c r="DI397" s="325">
        <f>Inputs!$I$343+DI386</f>
        <v>7.9036378755084041E-2</v>
      </c>
      <c r="DJ397" s="325">
        <f>Inputs!$I$343+DJ386</f>
        <v>7.9036378755084041E-2</v>
      </c>
      <c r="DK397" s="325">
        <f>Inputs!$I$343+DK386</f>
        <v>7.9036378755084041E-2</v>
      </c>
      <c r="DL397" s="325">
        <f>Inputs!$I$343+DL386</f>
        <v>7.9036378755084041E-2</v>
      </c>
      <c r="DM397" s="325">
        <f>Inputs!$I$343+DM386</f>
        <v>7.9036378755084041E-2</v>
      </c>
      <c r="DN397" s="325">
        <f>Inputs!$I$343+DN386</f>
        <v>7.9036378755084041E-2</v>
      </c>
      <c r="DO397" s="325">
        <f>Inputs!$I$343+DO386</f>
        <v>7.9036378755084041E-2</v>
      </c>
      <c r="DP397" s="325">
        <f>Inputs!$I$343+DP386</f>
        <v>7.9036378755084041E-2</v>
      </c>
      <c r="DQ397" s="325">
        <f>Inputs!$I$343+DQ386</f>
        <v>7.9036378755084041E-2</v>
      </c>
      <c r="DR397" s="325">
        <f>Inputs!$I$343+DR386</f>
        <v>7.9036378755084041E-2</v>
      </c>
      <c r="DS397" s="325">
        <f>Inputs!$I$343+DS386</f>
        <v>7.9036378755084041E-2</v>
      </c>
      <c r="DT397" s="325">
        <f>Inputs!$I$343+DT386</f>
        <v>7.9036378755084041E-2</v>
      </c>
      <c r="DU397" s="325">
        <f>Inputs!$I$343+DU386</f>
        <v>7.9036378755084041E-2</v>
      </c>
      <c r="DV397" s="325">
        <f>Inputs!$I$343+DV386</f>
        <v>7.9036378755084041E-2</v>
      </c>
      <c r="DW397" s="325">
        <f>Inputs!$I$343+DW386</f>
        <v>7.9036378755084041E-2</v>
      </c>
      <c r="DX397" s="325">
        <f>Inputs!$I$343+DX386</f>
        <v>7.9036378755084041E-2</v>
      </c>
      <c r="DY397" s="325">
        <f>Inputs!$I$343+DY386</f>
        <v>7.9036378755084041E-2</v>
      </c>
      <c r="DZ397" s="325">
        <f>Inputs!$I$343+DZ386</f>
        <v>7.9036378755084041E-2</v>
      </c>
    </row>
    <row r="398" spans="1:130">
      <c r="A398" s="151"/>
      <c r="G398" s="54"/>
      <c r="H398" s="254"/>
      <c r="I398" s="54"/>
    </row>
    <row r="399" spans="1:130">
      <c r="A399" s="151"/>
      <c r="C399" s="5" t="s">
        <v>40</v>
      </c>
      <c r="G399" s="54" t="s">
        <v>131</v>
      </c>
      <c r="H399" s="326"/>
      <c r="I399" s="54"/>
      <c r="J399" s="212">
        <f>I404-I402</f>
        <v>0</v>
      </c>
      <c r="K399" s="307">
        <f t="shared" ref="K399:R399" ca="1" si="751">+J404</f>
        <v>0</v>
      </c>
      <c r="L399" s="307">
        <f t="shared" ca="1" si="751"/>
        <v>0</v>
      </c>
      <c r="M399" s="307">
        <f ca="1">+L404</f>
        <v>4703736.1366090197</v>
      </c>
      <c r="N399" s="307">
        <f t="shared" ca="1" si="751"/>
        <v>25354840.69730895</v>
      </c>
      <c r="O399" s="307">
        <f t="shared" ca="1" si="751"/>
        <v>7253095.9199966937</v>
      </c>
      <c r="P399" s="307">
        <f t="shared" ca="1" si="751"/>
        <v>6268882.0866815755</v>
      </c>
      <c r="Q399" s="307">
        <f t="shared" ca="1" si="751"/>
        <v>6186131.3123715818</v>
      </c>
      <c r="R399" s="307">
        <f t="shared" ca="1" si="751"/>
        <v>5147706.2796736294</v>
      </c>
      <c r="S399" s="307">
        <f t="shared" ref="S399:CA399" ca="1" si="752">+R404</f>
        <v>4124228.966121302</v>
      </c>
      <c r="T399" s="307">
        <f t="shared" ca="1" si="752"/>
        <v>4091692.2389689279</v>
      </c>
      <c r="U399" s="307">
        <f t="shared" ca="1" si="752"/>
        <v>3111096.7808170337</v>
      </c>
      <c r="V399" s="307">
        <f t="shared" ca="1" si="752"/>
        <v>2179113.6709899548</v>
      </c>
      <c r="W399" s="307">
        <f t="shared" ca="1" si="752"/>
        <v>2170971.2991204713</v>
      </c>
      <c r="X399" s="307">
        <f t="shared" ca="1" si="752"/>
        <v>1244206.9564510963</v>
      </c>
      <c r="Y399" s="307">
        <f t="shared" ca="1" si="752"/>
        <v>435620.91044075321</v>
      </c>
      <c r="Z399" s="307">
        <f t="shared" ca="1" si="752"/>
        <v>495124.79044021008</v>
      </c>
      <c r="AA399" s="307">
        <f t="shared" ca="1" si="752"/>
        <v>0</v>
      </c>
      <c r="AB399" s="307">
        <f t="shared" ca="1" si="752"/>
        <v>0</v>
      </c>
      <c r="AC399" s="307">
        <f t="shared" ca="1" si="752"/>
        <v>0</v>
      </c>
      <c r="AD399" s="307">
        <f t="shared" ca="1" si="752"/>
        <v>0</v>
      </c>
      <c r="AE399" s="307">
        <f t="shared" ca="1" si="752"/>
        <v>0</v>
      </c>
      <c r="AF399" s="307">
        <f t="shared" ca="1" si="752"/>
        <v>0</v>
      </c>
      <c r="AG399" s="307">
        <f t="shared" ca="1" si="752"/>
        <v>0</v>
      </c>
      <c r="AH399" s="307">
        <f t="shared" ca="1" si="752"/>
        <v>0</v>
      </c>
      <c r="AI399" s="307">
        <f t="shared" ca="1" si="752"/>
        <v>0</v>
      </c>
      <c r="AJ399" s="307">
        <f t="shared" ca="1" si="752"/>
        <v>0</v>
      </c>
      <c r="AK399" s="307">
        <f t="shared" ca="1" si="752"/>
        <v>0</v>
      </c>
      <c r="AL399" s="307">
        <f t="shared" ca="1" si="752"/>
        <v>0</v>
      </c>
      <c r="AM399" s="307">
        <f t="shared" ca="1" si="752"/>
        <v>3301323.2332980707</v>
      </c>
      <c r="AN399" s="307">
        <f t="shared" ca="1" si="752"/>
        <v>2677200.9080974367</v>
      </c>
      <c r="AO399" s="307">
        <f t="shared" ca="1" si="752"/>
        <v>3018449.1270799888</v>
      </c>
      <c r="AP399" s="307">
        <f t="shared" ca="1" si="752"/>
        <v>2414629.8231823761</v>
      </c>
      <c r="AQ399" s="307">
        <f t="shared" ca="1" si="752"/>
        <v>1815486.7829033025</v>
      </c>
      <c r="AR399" s="307">
        <f t="shared" ca="1" si="752"/>
        <v>2184459.8191049127</v>
      </c>
      <c r="AS399" s="307">
        <f t="shared" ca="1" si="752"/>
        <v>1608325.7193666929</v>
      </c>
      <c r="AT399" s="307">
        <f t="shared" ca="1" si="752"/>
        <v>1057288.7191818471</v>
      </c>
      <c r="AU399" s="307">
        <f t="shared" ca="1" si="752"/>
        <v>1431155.2582993994</v>
      </c>
      <c r="AV399" s="307">
        <f t="shared" ca="1" si="752"/>
        <v>873652.66527593601</v>
      </c>
      <c r="AW399" s="307">
        <f t="shared" ca="1" si="752"/>
        <v>387334.72426045901</v>
      </c>
      <c r="AX399" s="307">
        <f t="shared" ca="1" si="752"/>
        <v>788205.14338645933</v>
      </c>
      <c r="AY399" s="307">
        <f t="shared" ca="1" si="752"/>
        <v>755084.63553818106</v>
      </c>
      <c r="AZ399" s="307">
        <f t="shared" ca="1" si="752"/>
        <v>0</v>
      </c>
      <c r="BA399" s="307">
        <f t="shared" ca="1" si="752"/>
        <v>0</v>
      </c>
      <c r="BB399" s="307">
        <f t="shared" ca="1" si="752"/>
        <v>0</v>
      </c>
      <c r="BC399" s="307">
        <f t="shared" ca="1" si="752"/>
        <v>0</v>
      </c>
      <c r="BD399" s="307">
        <f t="shared" ca="1" si="752"/>
        <v>0</v>
      </c>
      <c r="BE399" s="307">
        <f t="shared" ca="1" si="752"/>
        <v>0</v>
      </c>
      <c r="BF399" s="307">
        <f t="shared" ca="1" si="752"/>
        <v>0</v>
      </c>
      <c r="BG399" s="307">
        <f t="shared" ca="1" si="752"/>
        <v>0</v>
      </c>
      <c r="BH399" s="307">
        <f t="shared" ca="1" si="752"/>
        <v>0</v>
      </c>
      <c r="BI399" s="307">
        <f t="shared" ca="1" si="752"/>
        <v>0</v>
      </c>
      <c r="BJ399" s="307">
        <f t="shared" ca="1" si="752"/>
        <v>0</v>
      </c>
      <c r="BK399" s="307">
        <f t="shared" ca="1" si="752"/>
        <v>0</v>
      </c>
      <c r="BL399" s="307">
        <f t="shared" ca="1" si="752"/>
        <v>0</v>
      </c>
      <c r="BM399" s="307">
        <f t="shared" ca="1" si="752"/>
        <v>0</v>
      </c>
      <c r="BN399" s="307">
        <f t="shared" ca="1" si="752"/>
        <v>0</v>
      </c>
      <c r="BO399" s="307">
        <f t="shared" ca="1" si="752"/>
        <v>0</v>
      </c>
      <c r="BP399" s="307">
        <f ca="1">+BO404</f>
        <v>0</v>
      </c>
      <c r="BQ399" s="307">
        <f t="shared" ca="1" si="752"/>
        <v>0</v>
      </c>
      <c r="BR399" s="307">
        <f t="shared" ca="1" si="752"/>
        <v>0</v>
      </c>
      <c r="BS399" s="307">
        <f t="shared" ca="1" si="752"/>
        <v>0</v>
      </c>
      <c r="BT399" s="307">
        <f t="shared" ca="1" si="752"/>
        <v>0</v>
      </c>
      <c r="BU399" s="307">
        <f t="shared" ca="1" si="752"/>
        <v>0</v>
      </c>
      <c r="BV399" s="307">
        <f t="shared" ca="1" si="752"/>
        <v>0</v>
      </c>
      <c r="BW399" s="307">
        <f t="shared" ca="1" si="752"/>
        <v>0</v>
      </c>
      <c r="BX399" s="307">
        <f t="shared" ca="1" si="752"/>
        <v>0</v>
      </c>
      <c r="BY399" s="307">
        <f t="shared" ca="1" si="752"/>
        <v>0</v>
      </c>
      <c r="BZ399" s="307">
        <f t="shared" ca="1" si="752"/>
        <v>0</v>
      </c>
      <c r="CA399" s="307">
        <f t="shared" ca="1" si="752"/>
        <v>0</v>
      </c>
      <c r="CB399" s="307">
        <f t="shared" ref="CB399" ca="1" si="753">+CA404</f>
        <v>0</v>
      </c>
      <c r="CC399" s="307">
        <f t="shared" ref="CC399" ca="1" si="754">+CB404</f>
        <v>0</v>
      </c>
      <c r="CD399" s="307">
        <f t="shared" ref="CD399" ca="1" si="755">+CC404</f>
        <v>0</v>
      </c>
      <c r="CE399" s="307">
        <f t="shared" ref="CE399" ca="1" si="756">+CD404</f>
        <v>0</v>
      </c>
      <c r="CF399" s="307">
        <f t="shared" ref="CF399" ca="1" si="757">+CE404</f>
        <v>0</v>
      </c>
      <c r="CG399" s="307">
        <f t="shared" ref="CG399" ca="1" si="758">+CF404</f>
        <v>0</v>
      </c>
      <c r="CH399" s="307">
        <f t="shared" ref="CH399" ca="1" si="759">+CG404</f>
        <v>0</v>
      </c>
      <c r="CI399" s="307">
        <f t="shared" ref="CI399" ca="1" si="760">+CH404</f>
        <v>0</v>
      </c>
      <c r="CJ399" s="307">
        <f t="shared" ref="CJ399" ca="1" si="761">+CI404</f>
        <v>0</v>
      </c>
      <c r="CK399" s="307">
        <f t="shared" ref="CK399" ca="1" si="762">+CJ404</f>
        <v>0</v>
      </c>
      <c r="CL399" s="307">
        <f t="shared" ref="CL399" ca="1" si="763">+CK404</f>
        <v>0</v>
      </c>
      <c r="CM399" s="307">
        <f t="shared" ref="CM399" ca="1" si="764">+CL404</f>
        <v>0</v>
      </c>
      <c r="CN399" s="307">
        <f t="shared" ref="CN399" ca="1" si="765">+CM404</f>
        <v>0</v>
      </c>
      <c r="CO399" s="307">
        <f t="shared" ref="CO399" ca="1" si="766">+CN404</f>
        <v>0</v>
      </c>
      <c r="CP399" s="307">
        <f t="shared" ref="CP399" ca="1" si="767">+CO404</f>
        <v>0</v>
      </c>
      <c r="CQ399" s="307">
        <f t="shared" ref="CQ399" ca="1" si="768">+CP404</f>
        <v>0</v>
      </c>
      <c r="CR399" s="307">
        <f t="shared" ref="CR399" ca="1" si="769">+CQ404</f>
        <v>0</v>
      </c>
      <c r="CS399" s="307">
        <f t="shared" ref="CS399" ca="1" si="770">+CR404</f>
        <v>0</v>
      </c>
      <c r="CT399" s="307">
        <f t="shared" ref="CT399" ca="1" si="771">+CS404</f>
        <v>0</v>
      </c>
      <c r="CU399" s="307">
        <f t="shared" ref="CU399" ca="1" si="772">+CT404</f>
        <v>0</v>
      </c>
      <c r="CV399" s="307">
        <f t="shared" ref="CV399" ca="1" si="773">+CU404</f>
        <v>0</v>
      </c>
      <c r="CW399" s="307">
        <f t="shared" ref="CW399" ca="1" si="774">+CV404</f>
        <v>0</v>
      </c>
      <c r="CX399" s="307">
        <f t="shared" ref="CX399" ca="1" si="775">+CW404</f>
        <v>0</v>
      </c>
      <c r="CY399" s="307">
        <f t="shared" ref="CY399" ca="1" si="776">+CX404</f>
        <v>0</v>
      </c>
      <c r="CZ399" s="307">
        <f t="shared" ref="CZ399" ca="1" si="777">+CY404</f>
        <v>0</v>
      </c>
      <c r="DA399" s="307">
        <f t="shared" ref="DA399" ca="1" si="778">+CZ404</f>
        <v>0</v>
      </c>
      <c r="DB399" s="307">
        <f t="shared" ref="DB399" ca="1" si="779">+DA404</f>
        <v>0</v>
      </c>
      <c r="DC399" s="307">
        <f t="shared" ref="DC399" ca="1" si="780">+DB404</f>
        <v>0</v>
      </c>
      <c r="DD399" s="307">
        <f t="shared" ref="DD399" ca="1" si="781">+DC404</f>
        <v>0</v>
      </c>
      <c r="DE399" s="307">
        <f t="shared" ref="DE399" ca="1" si="782">+DD404</f>
        <v>0</v>
      </c>
      <c r="DF399" s="307">
        <f t="shared" ref="DF399" ca="1" si="783">+DE404</f>
        <v>0</v>
      </c>
      <c r="DG399" s="307">
        <f t="shared" ref="DG399" ca="1" si="784">+DF404</f>
        <v>0</v>
      </c>
      <c r="DH399" s="307">
        <f t="shared" ref="DH399" ca="1" si="785">+DG404</f>
        <v>0</v>
      </c>
      <c r="DI399" s="307">
        <f t="shared" ref="DI399" ca="1" si="786">+DH404</f>
        <v>0</v>
      </c>
      <c r="DJ399" s="307">
        <f t="shared" ref="DJ399" ca="1" si="787">+DI404</f>
        <v>0</v>
      </c>
      <c r="DK399" s="307">
        <f t="shared" ref="DK399" ca="1" si="788">+DJ404</f>
        <v>0</v>
      </c>
      <c r="DL399" s="307">
        <f t="shared" ref="DL399" ca="1" si="789">+DK404</f>
        <v>0</v>
      </c>
      <c r="DM399" s="307">
        <f t="shared" ref="DM399" ca="1" si="790">+DL404</f>
        <v>0</v>
      </c>
      <c r="DN399" s="307">
        <f t="shared" ref="DN399" ca="1" si="791">+DM404</f>
        <v>0</v>
      </c>
      <c r="DO399" s="307">
        <f t="shared" ref="DO399" ca="1" si="792">+DN404</f>
        <v>0</v>
      </c>
      <c r="DP399" s="307">
        <f t="shared" ref="DP399" ca="1" si="793">+DO404</f>
        <v>0</v>
      </c>
      <c r="DQ399" s="307">
        <f t="shared" ref="DQ399" ca="1" si="794">+DP404</f>
        <v>0</v>
      </c>
      <c r="DR399" s="307">
        <f t="shared" ref="DR399" ca="1" si="795">+DQ404</f>
        <v>0</v>
      </c>
      <c r="DS399" s="307">
        <f t="shared" ref="DS399" ca="1" si="796">+DR404</f>
        <v>0</v>
      </c>
      <c r="DT399" s="307">
        <f t="shared" ref="DT399" ca="1" si="797">+DS404</f>
        <v>0</v>
      </c>
      <c r="DU399" s="307">
        <f t="shared" ref="DU399" ca="1" si="798">+DT404</f>
        <v>0</v>
      </c>
      <c r="DV399" s="307">
        <f t="shared" ref="DV399" ca="1" si="799">+DU404</f>
        <v>0</v>
      </c>
      <c r="DW399" s="307">
        <f t="shared" ref="DW399" ca="1" si="800">+DV404</f>
        <v>0</v>
      </c>
      <c r="DX399" s="307">
        <f t="shared" ref="DX399" ca="1" si="801">+DW404</f>
        <v>0</v>
      </c>
      <c r="DY399" s="307">
        <f t="shared" ref="DY399" ca="1" si="802">+DX404</f>
        <v>0</v>
      </c>
      <c r="DZ399" s="307">
        <f t="shared" ref="DZ399" ca="1" si="803">+DY404</f>
        <v>0</v>
      </c>
    </row>
    <row r="400" spans="1:130">
      <c r="A400" s="151"/>
      <c r="G400" s="54"/>
      <c r="H400" s="326"/>
      <c r="I400" s="54"/>
      <c r="J400" s="303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C400" s="307"/>
      <c r="AD400" s="307"/>
      <c r="AE400" s="307"/>
      <c r="AF400" s="307"/>
      <c r="AG400" s="307"/>
      <c r="AH400" s="307"/>
      <c r="AI400" s="307"/>
      <c r="AJ400" s="307"/>
      <c r="AK400" s="307"/>
      <c r="AL400" s="307"/>
      <c r="AM400" s="307"/>
      <c r="AN400" s="307"/>
      <c r="AO400" s="307"/>
      <c r="AP400" s="307"/>
      <c r="AQ400" s="307"/>
      <c r="AR400" s="307"/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307"/>
      <c r="BR400" s="307"/>
      <c r="BS400" s="307"/>
      <c r="BT400" s="307"/>
      <c r="BU400" s="307"/>
      <c r="BV400" s="307"/>
      <c r="BW400" s="307"/>
      <c r="BX400" s="307"/>
      <c r="BY400" s="307"/>
      <c r="BZ400" s="307"/>
      <c r="CA400" s="307"/>
      <c r="CB400" s="307"/>
      <c r="CC400" s="307"/>
      <c r="CD400" s="307"/>
      <c r="CE400" s="307"/>
      <c r="CF400" s="307"/>
      <c r="CG400" s="307"/>
      <c r="CH400" s="307"/>
      <c r="CI400" s="307"/>
      <c r="CJ400" s="307"/>
      <c r="CK400" s="307"/>
      <c r="CL400" s="307"/>
      <c r="CM400" s="307"/>
      <c r="CN400" s="307"/>
      <c r="CO400" s="307"/>
      <c r="CP400" s="307"/>
      <c r="CQ400" s="307"/>
      <c r="CR400" s="307"/>
      <c r="CS400" s="307"/>
      <c r="CT400" s="307"/>
      <c r="CU400" s="307"/>
      <c r="CV400" s="307"/>
      <c r="CW400" s="307"/>
      <c r="CX400" s="307"/>
      <c r="CY400" s="307"/>
      <c r="CZ400" s="307"/>
      <c r="DA400" s="307"/>
      <c r="DB400" s="307"/>
      <c r="DC400" s="307"/>
      <c r="DD400" s="307"/>
      <c r="DE400" s="307"/>
      <c r="DF400" s="307"/>
      <c r="DG400" s="307"/>
      <c r="DH400" s="307"/>
      <c r="DI400" s="307"/>
      <c r="DJ400" s="307"/>
      <c r="DK400" s="307"/>
      <c r="DL400" s="307"/>
      <c r="DM400" s="307"/>
      <c r="DN400" s="307"/>
      <c r="DO400" s="307"/>
      <c r="DP400" s="307"/>
      <c r="DQ400" s="307"/>
      <c r="DR400" s="307"/>
      <c r="DS400" s="307"/>
      <c r="DT400" s="307"/>
      <c r="DU400" s="307"/>
      <c r="DV400" s="307"/>
      <c r="DW400" s="307"/>
      <c r="DX400" s="307"/>
      <c r="DY400" s="307"/>
      <c r="DZ400" s="307"/>
    </row>
    <row r="401" spans="1:130">
      <c r="A401" s="151"/>
      <c r="C401" s="5" t="s">
        <v>258</v>
      </c>
      <c r="E401" s="60"/>
      <c r="F401" s="4"/>
      <c r="G401" s="54" t="s">
        <v>131</v>
      </c>
      <c r="H401" s="326"/>
      <c r="I401" s="54"/>
      <c r="J401" s="212">
        <f ca="1">IF(J393&gt;0,-MIN(J393,J399),MIN(Inputs!$I$341-J399,ABS(J393)))</f>
        <v>0</v>
      </c>
      <c r="K401" s="212">
        <f ca="1">IF(K393&gt;0,-MIN(K393,K399),MIN(Inputs!$I$341-K399,ABS(K393)))</f>
        <v>0</v>
      </c>
      <c r="L401" s="212">
        <f ca="1">IF(L393&gt;0,-MIN(L393,L399),MIN(Inputs!$I$341-L399,ABS(L393)))</f>
        <v>4703736.1366090197</v>
      </c>
      <c r="M401" s="212">
        <f ca="1">IF(M393&gt;0,-MIN(M393,M399),MIN(Inputs!$I$341-M399,ABS(M393)))</f>
        <v>20651104.560699929</v>
      </c>
      <c r="N401" s="212">
        <f ca="1">IF(N393&gt;0,-MIN(N393,N399),MIN(Inputs!$I$341-N399,ABS(N393)))</f>
        <v>-18101744.777312256</v>
      </c>
      <c r="O401" s="212">
        <f ca="1">IF(O393&gt;0,-MIN(O393,O399),MIN(Inputs!$I$341-O399,ABS(O393)))</f>
        <v>-984213.83331511787</v>
      </c>
      <c r="P401" s="212">
        <f ca="1">IF(P393&gt;0,-MIN(P393,P399),MIN(Inputs!$I$341-P399,ABS(P393)))</f>
        <v>-82750.774309993649</v>
      </c>
      <c r="Q401" s="212">
        <f ca="1">IF(Q393&gt;0,-MIN(Q393,Q399),MIN(Inputs!$I$341-Q399,ABS(Q393)))</f>
        <v>-1038425.0326979522</v>
      </c>
      <c r="R401" s="212">
        <f ca="1">IF(R393&gt;0,-MIN(R393,R399),MIN(Inputs!$I$341-R399,ABS(R393)))</f>
        <v>-1023477.3135523277</v>
      </c>
      <c r="S401" s="212">
        <f ca="1">IF(S393&gt;0,-MIN(S393,S399),MIN(Inputs!$I$341-S399,ABS(S393)))</f>
        <v>-32536.727152374169</v>
      </c>
      <c r="T401" s="212">
        <f ca="1">IF(T393&gt;0,-MIN(T393,T399),MIN(Inputs!$I$341-T399,ABS(T393)))</f>
        <v>-980595.45815189416</v>
      </c>
      <c r="U401" s="212">
        <f ca="1">IF(U393&gt;0,-MIN(U393,U399),MIN(Inputs!$I$341-U399,ABS(U393)))</f>
        <v>-931983.10982707888</v>
      </c>
      <c r="V401" s="212">
        <f ca="1">IF(V393&gt;0,-MIN(V393,V399),MIN(Inputs!$I$341-V399,ABS(V393)))</f>
        <v>-8142.3718694835525</v>
      </c>
      <c r="W401" s="212">
        <f ca="1">IF(W393&gt;0,-MIN(W393,W399),MIN(Inputs!$I$341-W399,ABS(W393)))</f>
        <v>-926764.34266937501</v>
      </c>
      <c r="X401" s="212">
        <f ca="1">IF(X393&gt;0,-MIN(X393,X399),MIN(Inputs!$I$341-X399,ABS(X393)))</f>
        <v>-808586.04601034313</v>
      </c>
      <c r="Y401" s="212">
        <f ca="1">IF(Y393&gt;0,-MIN(Y393,Y399),MIN(Inputs!$I$341-Y399,ABS(Y393)))</f>
        <v>59503.879999456869</v>
      </c>
      <c r="Z401" s="212">
        <f ca="1">IF(Z393&gt;0,-MIN(Z393,Z399),MIN(Inputs!$I$341-Z399,ABS(Z393)))</f>
        <v>-495124.79044021008</v>
      </c>
      <c r="AA401" s="212">
        <f ca="1">IF(AA393&gt;0,-MIN(AA393,AA399),MIN(Inputs!$I$341-AA399,ABS(AA393)))</f>
        <v>0</v>
      </c>
      <c r="AB401" s="212">
        <f ca="1">IF(AB393&gt;0,-MIN(AB393,AB399),MIN(Inputs!$I$341-AB399,ABS(AB393)))</f>
        <v>0</v>
      </c>
      <c r="AC401" s="212">
        <f ca="1">IF(AC393&gt;0,-MIN(AC393,AC399),MIN(Inputs!$I$341-AC399,ABS(AC393)))</f>
        <v>0</v>
      </c>
      <c r="AD401" s="212">
        <f ca="1">IF(AD393&gt;0,-MIN(AD393,AD399),MIN(Inputs!$I$341-AD399,ABS(AD393)))</f>
        <v>0</v>
      </c>
      <c r="AE401" s="212">
        <f ca="1">IF(AE393&gt;0,-MIN(AE393,AE399),MIN(Inputs!$I$341-AE399,ABS(AE393)))</f>
        <v>0</v>
      </c>
      <c r="AF401" s="212">
        <f ca="1">IF(AF393&gt;0,-MIN(AF393,AF399),MIN(Inputs!$I$341-AF399,ABS(AF393)))</f>
        <v>0</v>
      </c>
      <c r="AG401" s="212">
        <f ca="1">IF(AG393&gt;0,-MIN(AG393,AG399),MIN(Inputs!$I$341-AG399,ABS(AG393)))</f>
        <v>0</v>
      </c>
      <c r="AH401" s="212">
        <f ca="1">IF(AH393&gt;0,-MIN(AH393,AH399),MIN(Inputs!$I$341-AH399,ABS(AH393)))</f>
        <v>0</v>
      </c>
      <c r="AI401" s="212">
        <f ca="1">IF(AI393&gt;0,-MIN(AI393,AI399),MIN(Inputs!$I$341-AI399,ABS(AI393)))</f>
        <v>0</v>
      </c>
      <c r="AJ401" s="212">
        <f ca="1">IF(AJ393&gt;0,-MIN(AJ393,AJ399),MIN(Inputs!$I$341-AJ399,ABS(AJ393)))</f>
        <v>0</v>
      </c>
      <c r="AK401" s="212">
        <f ca="1">IF(AK393&gt;0,-MIN(AK393,AK399),MIN(Inputs!$I$341-AK399,ABS(AK393)))</f>
        <v>0</v>
      </c>
      <c r="AL401" s="212">
        <f ca="1">IF(AL393&gt;0,-MIN(AL393,AL399),MIN(Inputs!$I$341-AL399,ABS(AL393)))</f>
        <v>3301323.2332980707</v>
      </c>
      <c r="AM401" s="212">
        <f ca="1">IF(AM393&gt;0,-MIN(AM393,AM399),MIN(Inputs!$I$341-AM399,ABS(AM393)))</f>
        <v>-624122.32520063408</v>
      </c>
      <c r="AN401" s="212">
        <f ca="1">IF(AN393&gt;0,-MIN(AN393,AN399),MIN(Inputs!$I$341-AN399,ABS(AN393)))</f>
        <v>341248.21898255212</v>
      </c>
      <c r="AO401" s="212">
        <f ca="1">IF(AO393&gt;0,-MIN(AO393,AO399),MIN(Inputs!$I$341-AO399,ABS(AO393)))</f>
        <v>-603819.30389761284</v>
      </c>
      <c r="AP401" s="212">
        <f ca="1">IF(AP393&gt;0,-MIN(AP393,AP399),MIN(Inputs!$I$341-AP399,ABS(AP393)))</f>
        <v>-599143.04027907352</v>
      </c>
      <c r="AQ401" s="212">
        <f ca="1">IF(AQ393&gt;0,-MIN(AQ393,AQ399),MIN(Inputs!$I$341-AQ399,ABS(AQ393)))</f>
        <v>368973.03620161023</v>
      </c>
      <c r="AR401" s="212">
        <f ca="1">IF(AR393&gt;0,-MIN(AR393,AR399),MIN(Inputs!$I$341-AR399,ABS(AR393)))</f>
        <v>-576134.09973821987</v>
      </c>
      <c r="AS401" s="212">
        <f ca="1">IF(AS393&gt;0,-MIN(AS393,AS399),MIN(Inputs!$I$341-AS399,ABS(AS393)))</f>
        <v>-551037.00018484588</v>
      </c>
      <c r="AT401" s="212">
        <f ca="1">IF(AT393&gt;0,-MIN(AT393,AT399),MIN(Inputs!$I$341-AT399,ABS(AT393)))</f>
        <v>373866.53911755228</v>
      </c>
      <c r="AU401" s="212">
        <f ca="1">IF(AU393&gt;0,-MIN(AU393,AU399),MIN(Inputs!$I$341-AU399,ABS(AU393)))</f>
        <v>-557502.59302346339</v>
      </c>
      <c r="AV401" s="212">
        <f ca="1">IF(AV393&gt;0,-MIN(AV393,AV399),MIN(Inputs!$I$341-AV399,ABS(AV393)))</f>
        <v>-486317.941015477</v>
      </c>
      <c r="AW401" s="212">
        <f ca="1">IF(AW393&gt;0,-MIN(AW393,AW399),MIN(Inputs!$I$341-AW399,ABS(AW393)))</f>
        <v>400870.41912600031</v>
      </c>
      <c r="AX401" s="212">
        <f ca="1">IF(AX393&gt;0,-MIN(AX393,AX399),MIN(Inputs!$I$341-AX399,ABS(AX393)))</f>
        <v>-33120.507848278263</v>
      </c>
      <c r="AY401" s="212">
        <f ca="1">IF(AY393&gt;0,-MIN(AY393,AY399),MIN(Inputs!$I$341-AY399,ABS(AY393)))</f>
        <v>-755084.63553818106</v>
      </c>
      <c r="AZ401" s="212">
        <f ca="1">IF(AZ393&gt;0,-MIN(AZ393,AZ399),MIN(Inputs!$I$341-AZ399,ABS(AZ393)))</f>
        <v>0</v>
      </c>
      <c r="BA401" s="212">
        <f ca="1">IF(BA393&gt;0,-MIN(BA393,BA399),MIN(Inputs!$I$341-BA399,ABS(BA393)))</f>
        <v>0</v>
      </c>
      <c r="BB401" s="212">
        <f ca="1">IF(BB393&gt;0,-MIN(BB393,BB399),MIN(Inputs!$I$341-BB399,ABS(BB393)))</f>
        <v>0</v>
      </c>
      <c r="BC401" s="212">
        <f ca="1">IF(BC393&gt;0,-MIN(BC393,BC399),MIN(Inputs!$I$341-BC399,ABS(BC393)))</f>
        <v>0</v>
      </c>
      <c r="BD401" s="212">
        <f ca="1">IF(BD393&gt;0,-MIN(BD393,BD399),MIN(Inputs!$I$341-BD399,ABS(BD393)))</f>
        <v>0</v>
      </c>
      <c r="BE401" s="212">
        <f ca="1">IF(BE393&gt;0,-MIN(BE393,BE399),MIN(Inputs!$I$341-BE399,ABS(BE393)))</f>
        <v>0</v>
      </c>
      <c r="BF401" s="212">
        <f ca="1">IF(BF393&gt;0,-MIN(BF393,BF399),MIN(Inputs!$I$341-BF399,ABS(BF393)))</f>
        <v>0</v>
      </c>
      <c r="BG401" s="212">
        <f ca="1">IF(BG393&gt;0,-MIN(BG393,BG399),MIN(Inputs!$I$341-BG399,ABS(BG393)))</f>
        <v>0</v>
      </c>
      <c r="BH401" s="212">
        <f ca="1">IF(BH393&gt;0,-MIN(BH393,BH399),MIN(Inputs!$I$341-BH399,ABS(BH393)))</f>
        <v>0</v>
      </c>
      <c r="BI401" s="212">
        <f ca="1">IF(BI393&gt;0,-MIN(BI393,BI399),MIN(Inputs!$I$341-BI399,ABS(BI393)))</f>
        <v>0</v>
      </c>
      <c r="BJ401" s="212">
        <f ca="1">IF(BJ393&gt;0,-MIN(BJ393,BJ399),MIN(Inputs!$I$341-BJ399,ABS(BJ393)))</f>
        <v>0</v>
      </c>
      <c r="BK401" s="212">
        <f ca="1">IF(BK393&gt;0,-MIN(BK393,BK399),MIN(Inputs!$I$341-BK399,ABS(BK393)))</f>
        <v>0</v>
      </c>
      <c r="BL401" s="212">
        <f ca="1">IF(BL393&gt;0,-MIN(BL393,BL399),MIN(Inputs!$I$341-BL399,ABS(BL393)))</f>
        <v>0</v>
      </c>
      <c r="BM401" s="212">
        <f ca="1">IF(BM393&gt;0,-MIN(BM393,BM399),MIN(Inputs!$I$341-BM399,ABS(BM393)))</f>
        <v>0</v>
      </c>
      <c r="BN401" s="212">
        <f ca="1">IF(BN393&gt;0,-MIN(BN393,BN399),MIN(Inputs!$I$341-BN399,ABS(BN393)))</f>
        <v>0</v>
      </c>
      <c r="BO401" s="212">
        <f ca="1">IF(BO393&gt;0,-MIN(BO393,BO399),MIN(Inputs!$I$341-BO399,ABS(BO393)))</f>
        <v>0</v>
      </c>
      <c r="BP401" s="212">
        <f ca="1">IF(BP393&gt;0,-MIN(BP393,BP399),MIN(Inputs!$I$341-BP399,ABS(BP393)))</f>
        <v>0</v>
      </c>
      <c r="BQ401" s="212">
        <f ca="1">IF(BQ393&gt;0,-MIN(BQ393,BQ399),MIN(Inputs!$I$341-BQ399,ABS(BQ393)))</f>
        <v>0</v>
      </c>
      <c r="BR401" s="212">
        <f ca="1">IF(BR393&gt;0,-MIN(BR393,BR399),MIN(Inputs!$I$341-BR399,ABS(BR393)))</f>
        <v>0</v>
      </c>
      <c r="BS401" s="212">
        <f ca="1">IF(BS393&gt;0,-MIN(BS393,BS399),MIN(Inputs!$I$341-BS399,ABS(BS393)))</f>
        <v>0</v>
      </c>
      <c r="BT401" s="212">
        <f ca="1">IF(BT393&gt;0,-MIN(BT393,BT399),MIN(Inputs!$I$341-BT399,ABS(BT393)))</f>
        <v>0</v>
      </c>
      <c r="BU401" s="212">
        <f ca="1">IF(BU393&gt;0,-MIN(BU393,BU399),MIN(Inputs!$I$341-BU399,ABS(BU393)))</f>
        <v>0</v>
      </c>
      <c r="BV401" s="212">
        <f ca="1">IF(BV393&gt;0,-MIN(BV393,BV399),MIN(Inputs!$I$341-BV399,ABS(BV393)))</f>
        <v>0</v>
      </c>
      <c r="BW401" s="212">
        <f ca="1">IF(BW393&gt;0,-MIN(BW393,BW399),MIN(Inputs!$I$341-BW399,ABS(BW393)))</f>
        <v>0</v>
      </c>
      <c r="BX401" s="212">
        <f ca="1">IF(BX393&gt;0,-MIN(BX393,BX399),MIN(Inputs!$I$341-BX399,ABS(BX393)))</f>
        <v>0</v>
      </c>
      <c r="BY401" s="212">
        <f ca="1">IF(BY393&gt;0,-MIN(BY393,BY399),MIN(Inputs!$I$341-BY399,ABS(BY393)))</f>
        <v>0</v>
      </c>
      <c r="BZ401" s="212">
        <f ca="1">IF(BZ393&gt;0,-MIN(BZ393,BZ399),MIN(Inputs!$I$341-BZ399,ABS(BZ393)))</f>
        <v>0</v>
      </c>
      <c r="CA401" s="212">
        <f ca="1">IF(CA393&gt;0,-MIN(CA393,CA399),MIN(Inputs!$I$341-CA399,ABS(CA393)))</f>
        <v>0</v>
      </c>
      <c r="CB401" s="212">
        <f ca="1">IF(CB393&gt;0,-MIN(CB393,CB399),MIN(Inputs!$I$341-CB399,ABS(CB393)))</f>
        <v>0</v>
      </c>
      <c r="CC401" s="212">
        <f ca="1">IF(CC393&gt;0,-MIN(CC393,CC399),MIN(Inputs!$I$341-CC399,ABS(CC393)))</f>
        <v>0</v>
      </c>
      <c r="CD401" s="212">
        <f ca="1">IF(CD393&gt;0,-MIN(CD393,CD399),MIN(Inputs!$I$341-CD399,ABS(CD393)))</f>
        <v>0</v>
      </c>
      <c r="CE401" s="212">
        <f ca="1">IF(CE393&gt;0,-MIN(CE393,CE399),MIN(Inputs!$I$341-CE399,ABS(CE393)))</f>
        <v>0</v>
      </c>
      <c r="CF401" s="212">
        <f ca="1">IF(CF393&gt;0,-MIN(CF393,CF399),MIN(Inputs!$I$341-CF399,ABS(CF393)))</f>
        <v>0</v>
      </c>
      <c r="CG401" s="212">
        <f ca="1">IF(CG393&gt;0,-MIN(CG393,CG399),MIN(Inputs!$I$341-CG399,ABS(CG393)))</f>
        <v>0</v>
      </c>
      <c r="CH401" s="212">
        <f ca="1">IF(CH393&gt;0,-MIN(CH393,CH399),MIN(Inputs!$I$341-CH399,ABS(CH393)))</f>
        <v>0</v>
      </c>
      <c r="CI401" s="212">
        <f ca="1">IF(CI393&gt;0,-MIN(CI393,CI399),MIN(Inputs!$I$341-CI399,ABS(CI393)))</f>
        <v>0</v>
      </c>
      <c r="CJ401" s="212">
        <f ca="1">IF(CJ393&gt;0,-MIN(CJ393,CJ399),MIN(Inputs!$I$341-CJ399,ABS(CJ393)))</f>
        <v>0</v>
      </c>
      <c r="CK401" s="212">
        <f ca="1">IF(CK393&gt;0,-MIN(CK393,CK399),MIN(Inputs!$I$341-CK399,ABS(CK393)))</f>
        <v>0</v>
      </c>
      <c r="CL401" s="212">
        <f ca="1">IF(CL393&gt;0,-MIN(CL393,CL399),MIN(Inputs!$I$341-CL399,ABS(CL393)))</f>
        <v>0</v>
      </c>
      <c r="CM401" s="212">
        <f ca="1">IF(CM393&gt;0,-MIN(CM393,CM399),MIN(Inputs!$I$341-CM399,ABS(CM393)))</f>
        <v>0</v>
      </c>
      <c r="CN401" s="212">
        <f ca="1">IF(CN393&gt;0,-MIN(CN393,CN399),MIN(Inputs!$I$341-CN399,ABS(CN393)))</f>
        <v>0</v>
      </c>
      <c r="CO401" s="212">
        <f ca="1">IF(CO393&gt;0,-MIN(CO393,CO399),MIN(Inputs!$I$341-CO399,ABS(CO393)))</f>
        <v>0</v>
      </c>
      <c r="CP401" s="212">
        <f ca="1">IF(CP393&gt;0,-MIN(CP393,CP399),MIN(Inputs!$I$341-CP399,ABS(CP393)))</f>
        <v>0</v>
      </c>
      <c r="CQ401" s="212">
        <f ca="1">IF(CQ393&gt;0,-MIN(CQ393,CQ399),MIN(Inputs!$I$341-CQ399,ABS(CQ393)))</f>
        <v>0</v>
      </c>
      <c r="CR401" s="212">
        <f ca="1">IF(CR393&gt;0,-MIN(CR393,CR399),MIN(Inputs!$I$341-CR399,ABS(CR393)))</f>
        <v>0</v>
      </c>
      <c r="CS401" s="212">
        <f ca="1">IF(CS393&gt;0,-MIN(CS393,CS399),MIN(Inputs!$I$341-CS399,ABS(CS393)))</f>
        <v>0</v>
      </c>
      <c r="CT401" s="212">
        <f ca="1">IF(CT393&gt;0,-MIN(CT393,CT399),MIN(Inputs!$I$341-CT399,ABS(CT393)))</f>
        <v>0</v>
      </c>
      <c r="CU401" s="212">
        <f ca="1">IF(CU393&gt;0,-MIN(CU393,CU399),MIN(Inputs!$I$341-CU399,ABS(CU393)))</f>
        <v>0</v>
      </c>
      <c r="CV401" s="212">
        <f ca="1">IF(CV393&gt;0,-MIN(CV393,CV399),MIN(Inputs!$I$341-CV399,ABS(CV393)))</f>
        <v>0</v>
      </c>
      <c r="CW401" s="212">
        <f ca="1">IF(CW393&gt;0,-MIN(CW393,CW399),MIN(Inputs!$I$341-CW399,ABS(CW393)))</f>
        <v>0</v>
      </c>
      <c r="CX401" s="212">
        <f ca="1">IF(CX393&gt;0,-MIN(CX393,CX399),MIN(Inputs!$I$341-CX399,ABS(CX393)))</f>
        <v>0</v>
      </c>
      <c r="CY401" s="212">
        <f ca="1">IF(CY393&gt;0,-MIN(CY393,CY399),MIN(Inputs!$I$341-CY399,ABS(CY393)))</f>
        <v>0</v>
      </c>
      <c r="CZ401" s="212">
        <f ca="1">IF(CZ393&gt;0,-MIN(CZ393,CZ399),MIN(Inputs!$I$341-CZ399,ABS(CZ393)))</f>
        <v>0</v>
      </c>
      <c r="DA401" s="212">
        <f ca="1">IF(DA393&gt;0,-MIN(DA393,DA399),MIN(Inputs!$I$341-DA399,ABS(DA393)))</f>
        <v>0</v>
      </c>
      <c r="DB401" s="212">
        <f ca="1">IF(DB393&gt;0,-MIN(DB393,DB399),MIN(Inputs!$I$341-DB399,ABS(DB393)))</f>
        <v>0</v>
      </c>
      <c r="DC401" s="212">
        <f ca="1">IF(DC393&gt;0,-MIN(DC393,DC399),MIN(Inputs!$I$341-DC399,ABS(DC393)))</f>
        <v>0</v>
      </c>
      <c r="DD401" s="212">
        <f ca="1">IF(DD393&gt;0,-MIN(DD393,DD399),MIN(Inputs!$I$341-DD399,ABS(DD393)))</f>
        <v>0</v>
      </c>
      <c r="DE401" s="212">
        <f ca="1">IF(DE393&gt;0,-MIN(DE393,DE399),MIN(Inputs!$I$341-DE399,ABS(DE393)))</f>
        <v>0</v>
      </c>
      <c r="DF401" s="212">
        <f ca="1">IF(DF393&gt;0,-MIN(DF393,DF399),MIN(Inputs!$I$341-DF399,ABS(DF393)))</f>
        <v>0</v>
      </c>
      <c r="DG401" s="212">
        <f ca="1">IF(DG393&gt;0,-MIN(DG393,DG399),MIN(Inputs!$I$341-DG399,ABS(DG393)))</f>
        <v>0</v>
      </c>
      <c r="DH401" s="212">
        <f ca="1">IF(DH393&gt;0,-MIN(DH393,DH399),MIN(Inputs!$I$341-DH399,ABS(DH393)))</f>
        <v>0</v>
      </c>
      <c r="DI401" s="212">
        <f ca="1">IF(DI393&gt;0,-MIN(DI393,DI399),MIN(Inputs!$I$341-DI399,ABS(DI393)))</f>
        <v>0</v>
      </c>
      <c r="DJ401" s="212">
        <f ca="1">IF(DJ393&gt;0,-MIN(DJ393,DJ399),MIN(Inputs!$I$341-DJ399,ABS(DJ393)))</f>
        <v>0</v>
      </c>
      <c r="DK401" s="212">
        <f ca="1">IF(DK393&gt;0,-MIN(DK393,DK399),MIN(Inputs!$I$341-DK399,ABS(DK393)))</f>
        <v>0</v>
      </c>
      <c r="DL401" s="212">
        <f ca="1">IF(DL393&gt;0,-MIN(DL393,DL399),MIN(Inputs!$I$341-DL399,ABS(DL393)))</f>
        <v>0</v>
      </c>
      <c r="DM401" s="212">
        <f ca="1">IF(DM393&gt;0,-MIN(DM393,DM399),MIN(Inputs!$I$341-DM399,ABS(DM393)))</f>
        <v>0</v>
      </c>
      <c r="DN401" s="212">
        <f ca="1">IF(DN393&gt;0,-MIN(DN393,DN399),MIN(Inputs!$I$341-DN399,ABS(DN393)))</f>
        <v>0</v>
      </c>
      <c r="DO401" s="212">
        <f ca="1">IF(DO393&gt;0,-MIN(DO393,DO399),MIN(Inputs!$I$341-DO399,ABS(DO393)))</f>
        <v>0</v>
      </c>
      <c r="DP401" s="212">
        <f ca="1">IF(DP393&gt;0,-MIN(DP393,DP399),MIN(Inputs!$I$341-DP399,ABS(DP393)))</f>
        <v>0</v>
      </c>
      <c r="DQ401" s="212">
        <f ca="1">IF(DQ393&gt;0,-MIN(DQ393,DQ399),MIN(Inputs!$I$341-DQ399,ABS(DQ393)))</f>
        <v>0</v>
      </c>
      <c r="DR401" s="212">
        <f ca="1">IF(DR393&gt;0,-MIN(DR393,DR399),MIN(Inputs!$I$341-DR399,ABS(DR393)))</f>
        <v>0</v>
      </c>
      <c r="DS401" s="212">
        <f ca="1">IF(DS393&gt;0,-MIN(DS393,DS399),MIN(Inputs!$I$341-DS399,ABS(DS393)))</f>
        <v>0</v>
      </c>
      <c r="DT401" s="212">
        <f ca="1">IF(DT393&gt;0,-MIN(DT393,DT399),MIN(Inputs!$I$341-DT399,ABS(DT393)))</f>
        <v>0</v>
      </c>
      <c r="DU401" s="212">
        <f ca="1">IF(DU393&gt;0,-MIN(DU393,DU399),MIN(Inputs!$I$341-DU399,ABS(DU393)))</f>
        <v>0</v>
      </c>
      <c r="DV401" s="212">
        <f ca="1">IF(DV393&gt;0,-MIN(DV393,DV399),MIN(Inputs!$I$341-DV399,ABS(DV393)))</f>
        <v>0</v>
      </c>
      <c r="DW401" s="212">
        <f ca="1">IF(DW393&gt;0,-MIN(DW393,DW399),MIN(Inputs!$I$341-DW399,ABS(DW393)))</f>
        <v>0</v>
      </c>
      <c r="DX401" s="212">
        <f ca="1">IF(DX393&gt;0,-MIN(DX393,DX399),MIN(Inputs!$I$341-DX399,ABS(DX393)))</f>
        <v>0</v>
      </c>
      <c r="DY401" s="212">
        <f ca="1">IF(DY393&gt;0,-MIN(DY393,DY399),MIN(Inputs!$I$341-DY399,ABS(DY393)))</f>
        <v>0</v>
      </c>
      <c r="DZ401" s="212">
        <f ca="1">IF(DZ393&gt;0,-MIN(DZ393,DZ399),MIN(Inputs!$I$341-DZ399,ABS(DZ393)))</f>
        <v>0</v>
      </c>
    </row>
    <row r="402" spans="1:130">
      <c r="A402" s="151"/>
      <c r="C402" s="5" t="s">
        <v>250</v>
      </c>
      <c r="E402" s="60"/>
      <c r="F402" s="4"/>
      <c r="G402" s="54" t="s">
        <v>131</v>
      </c>
      <c r="H402" s="326"/>
      <c r="I402" s="54"/>
      <c r="J402" s="307">
        <f>(Inputs!$I$341-'Project 1'!J399)*(Inputs!$I$344/12)</f>
        <v>7291.666666666667</v>
      </c>
      <c r="K402" s="307">
        <f ca="1">(Inputs!$I$341-'Project 1'!K399)*(Inputs!$I$344/12)</f>
        <v>7291.666666666667</v>
      </c>
      <c r="L402" s="307">
        <f ca="1">(Inputs!$I$341-'Project 1'!L399)*(Inputs!$I$344/12)</f>
        <v>7291.666666666667</v>
      </c>
      <c r="M402" s="307">
        <f ca="1">(Inputs!$I$341-'Project 1'!M399)*(Inputs!$I$344/12)</f>
        <v>6311.7216382064553</v>
      </c>
      <c r="N402" s="307">
        <f ca="1">(Inputs!$I$341-'Project 1'!N399)*(Inputs!$I$344/12)</f>
        <v>2009.4081880606354</v>
      </c>
      <c r="O402" s="307">
        <f ca="1">(Inputs!$I$341-'Project 1'!O399)*(Inputs!$I$344/12)</f>
        <v>5780.6050166673558</v>
      </c>
      <c r="P402" s="307">
        <f ca="1">(Inputs!$I$341-'Project 1'!P399)*(Inputs!$I$344/12)</f>
        <v>5985.6495652746726</v>
      </c>
      <c r="Q402" s="307">
        <f ca="1">(Inputs!$I$341-'Project 1'!Q399)*(Inputs!$I$344/12)</f>
        <v>6002.8893099225879</v>
      </c>
      <c r="R402" s="307">
        <f ca="1">(Inputs!$I$341-'Project 1'!R399)*(Inputs!$I$344/12)</f>
        <v>6219.2278584013275</v>
      </c>
      <c r="S402" s="307">
        <f ca="1">(Inputs!$I$341-'Project 1'!S399)*(Inputs!$I$344/12)</f>
        <v>6432.4522987247292</v>
      </c>
      <c r="T402" s="307">
        <f ca="1">(Inputs!$I$341-'Project 1'!T399)*(Inputs!$I$344/12)</f>
        <v>6439.2307835481406</v>
      </c>
      <c r="U402" s="307">
        <f ca="1">(Inputs!$I$341-'Project 1'!U399)*(Inputs!$I$344/12)</f>
        <v>6643.5215039964523</v>
      </c>
      <c r="V402" s="307">
        <f ca="1">(Inputs!$I$341-'Project 1'!V399)*(Inputs!$I$344/12)</f>
        <v>6837.6846518770935</v>
      </c>
      <c r="W402" s="307">
        <f ca="1">(Inputs!$I$341-'Project 1'!W399)*(Inputs!$I$344/12)</f>
        <v>6839.3809793499022</v>
      </c>
      <c r="X402" s="307">
        <f ca="1">(Inputs!$I$341-'Project 1'!X399)*(Inputs!$I$344/12)</f>
        <v>7032.4568840726888</v>
      </c>
      <c r="Y402" s="307">
        <f ca="1">(Inputs!$I$341-'Project 1'!Y399)*(Inputs!$I$344/12)</f>
        <v>7200.9123103248439</v>
      </c>
      <c r="Z402" s="307">
        <f ca="1">(Inputs!$I$341-'Project 1'!Z399)*(Inputs!$I$344/12)</f>
        <v>7188.5156686582905</v>
      </c>
      <c r="AA402" s="307">
        <f ca="1">(Inputs!$I$341-'Project 1'!AA399)*(Inputs!$I$344/12)</f>
        <v>7291.666666666667</v>
      </c>
      <c r="AB402" s="307">
        <f ca="1">(Inputs!$I$341-'Project 1'!AB399)*(Inputs!$I$344/12)</f>
        <v>7291.666666666667</v>
      </c>
      <c r="AC402" s="307">
        <f ca="1">(Inputs!$I$341-'Project 1'!AC399)*(Inputs!$I$344/12)</f>
        <v>7291.666666666667</v>
      </c>
      <c r="AD402" s="307">
        <f ca="1">(Inputs!$I$341-'Project 1'!AD399)*(Inputs!$I$344/12)</f>
        <v>7291.666666666667</v>
      </c>
      <c r="AE402" s="307">
        <f ca="1">(Inputs!$I$341-'Project 1'!AE399)*(Inputs!$I$344/12)</f>
        <v>7291.666666666667</v>
      </c>
      <c r="AF402" s="307">
        <f ca="1">(Inputs!$I$341-'Project 1'!AF399)*(Inputs!$I$344/12)</f>
        <v>7291.666666666667</v>
      </c>
      <c r="AG402" s="307">
        <f ca="1">(Inputs!$I$341-'Project 1'!AG399)*(Inputs!$I$344/12)</f>
        <v>7291.666666666667</v>
      </c>
      <c r="AH402" s="307">
        <f ca="1">(Inputs!$I$341-'Project 1'!AH399)*(Inputs!$I$344/12)</f>
        <v>7291.666666666667</v>
      </c>
      <c r="AI402" s="307">
        <f ca="1">(Inputs!$I$341-'Project 1'!AI399)*(Inputs!$I$344/12)</f>
        <v>7291.666666666667</v>
      </c>
      <c r="AJ402" s="307">
        <f ca="1">(Inputs!$I$341-'Project 1'!AJ399)*(Inputs!$I$344/12)</f>
        <v>7291.666666666667</v>
      </c>
      <c r="AK402" s="307">
        <f ca="1">(Inputs!$I$341-'Project 1'!AK399)*(Inputs!$I$344/12)</f>
        <v>7291.666666666667</v>
      </c>
      <c r="AL402" s="307">
        <f ca="1">(Inputs!$I$341-'Project 1'!AL399)*(Inputs!$I$344/12)</f>
        <v>7291.666666666667</v>
      </c>
      <c r="AM402" s="307">
        <f ca="1">(Inputs!$I$341-'Project 1'!AM399)*(Inputs!$I$344/12)</f>
        <v>6603.8909930629025</v>
      </c>
      <c r="AN402" s="307">
        <f ca="1">(Inputs!$I$341-'Project 1'!AN399)*(Inputs!$I$344/12)</f>
        <v>6733.9164774797009</v>
      </c>
      <c r="AO402" s="307">
        <f ca="1">(Inputs!$I$341-'Project 1'!AO399)*(Inputs!$I$344/12)</f>
        <v>6662.8230985250029</v>
      </c>
      <c r="AP402" s="307">
        <f ca="1">(Inputs!$I$341-'Project 1'!AP399)*(Inputs!$I$344/12)</f>
        <v>6788.6187868370062</v>
      </c>
      <c r="AQ402" s="307">
        <f ca="1">(Inputs!$I$341-'Project 1'!AQ399)*(Inputs!$I$344/12)</f>
        <v>6913.4402535618128</v>
      </c>
      <c r="AR402" s="307">
        <f ca="1">(Inputs!$I$341-'Project 1'!AR399)*(Inputs!$I$344/12)</f>
        <v>6836.5708710198105</v>
      </c>
      <c r="AS402" s="307">
        <f ca="1">(Inputs!$I$341-'Project 1'!AS399)*(Inputs!$I$344/12)</f>
        <v>6956.5988084652727</v>
      </c>
      <c r="AT402" s="307">
        <f ca="1">(Inputs!$I$341-'Project 1'!AT399)*(Inputs!$I$344/12)</f>
        <v>7071.3981835037812</v>
      </c>
      <c r="AU402" s="307">
        <f ca="1">(Inputs!$I$341-'Project 1'!AU399)*(Inputs!$I$344/12)</f>
        <v>6993.5093211876247</v>
      </c>
      <c r="AV402" s="307">
        <f ca="1">(Inputs!$I$341-'Project 1'!AV399)*(Inputs!$I$344/12)</f>
        <v>7109.6556947341796</v>
      </c>
      <c r="AW402" s="307">
        <f ca="1">(Inputs!$I$341-'Project 1'!AW399)*(Inputs!$I$344/12)</f>
        <v>7210.9719324457383</v>
      </c>
      <c r="AX402" s="307">
        <f ca="1">(Inputs!$I$341-'Project 1'!AX399)*(Inputs!$I$344/12)</f>
        <v>7127.4572617944877</v>
      </c>
      <c r="AY402" s="307">
        <f ca="1">(Inputs!$I$341-'Project 1'!AY399)*(Inputs!$I$344/12)</f>
        <v>7134.3573675962125</v>
      </c>
      <c r="AZ402" s="307">
        <f ca="1">(Inputs!$I$341-'Project 1'!AZ399)*(Inputs!$I$344/12)</f>
        <v>7291.666666666667</v>
      </c>
      <c r="BA402" s="307">
        <f ca="1">(Inputs!$I$341-'Project 1'!BA399)*(Inputs!$I$344/12)</f>
        <v>7291.666666666667</v>
      </c>
      <c r="BB402" s="307">
        <f ca="1">(Inputs!$I$341-'Project 1'!BB399)*(Inputs!$I$344/12)</f>
        <v>7291.666666666667</v>
      </c>
      <c r="BC402" s="307">
        <f ca="1">(Inputs!$I$341-'Project 1'!BC399)*(Inputs!$I$344/12)</f>
        <v>7291.666666666667</v>
      </c>
      <c r="BD402" s="307">
        <f ca="1">(Inputs!$I$341-'Project 1'!BD399)*(Inputs!$I$344/12)</f>
        <v>7291.666666666667</v>
      </c>
      <c r="BE402" s="307">
        <f ca="1">(Inputs!$I$341-'Project 1'!BE399)*(Inputs!$I$344/12)</f>
        <v>7291.666666666667</v>
      </c>
      <c r="BF402" s="307">
        <f ca="1">(Inputs!$I$341-'Project 1'!BF399)*(Inputs!$I$344/12)</f>
        <v>7291.666666666667</v>
      </c>
      <c r="BG402" s="307">
        <f ca="1">(Inputs!$I$341-'Project 1'!BG399)*(Inputs!$I$344/12)</f>
        <v>7291.666666666667</v>
      </c>
      <c r="BH402" s="307">
        <f ca="1">(Inputs!$I$341-'Project 1'!BH399)*(Inputs!$I$344/12)</f>
        <v>7291.666666666667</v>
      </c>
      <c r="BI402" s="307">
        <f ca="1">(Inputs!$I$341-'Project 1'!BI399)*(Inputs!$I$344/12)</f>
        <v>7291.666666666667</v>
      </c>
      <c r="BJ402" s="307">
        <f ca="1">(Inputs!$I$341-'Project 1'!BJ399)*(Inputs!$I$344/12)</f>
        <v>7291.666666666667</v>
      </c>
      <c r="BK402" s="307">
        <f ca="1">(Inputs!$I$341-'Project 1'!BK399)*(Inputs!$I$344/12)</f>
        <v>7291.666666666667</v>
      </c>
      <c r="BL402" s="307">
        <f ca="1">(Inputs!$I$341-'Project 1'!BL399)*(Inputs!$I$344/12)</f>
        <v>7291.666666666667</v>
      </c>
      <c r="BM402" s="307">
        <f ca="1">(Inputs!$I$341-'Project 1'!BM399)*(Inputs!$I$344/12)</f>
        <v>7291.666666666667</v>
      </c>
      <c r="BN402" s="307">
        <f ca="1">(Inputs!$I$341-'Project 1'!BN399)*(Inputs!$I$344/12)</f>
        <v>7291.666666666667</v>
      </c>
      <c r="BO402" s="307">
        <f ca="1">(Inputs!$I$341-'Project 1'!BO399)*(Inputs!$I$344/12)</f>
        <v>7291.666666666667</v>
      </c>
      <c r="BP402" s="307">
        <f ca="1">(Inputs!$I$341-'Project 1'!BP399)*(Inputs!$I$344/12)</f>
        <v>7291.666666666667</v>
      </c>
      <c r="BQ402" s="307">
        <f ca="1">(Inputs!$I$341-'Project 1'!BQ399)*(Inputs!$I$344/12)</f>
        <v>7291.666666666667</v>
      </c>
      <c r="BR402" s="307">
        <f ca="1">(Inputs!$I$341-'Project 1'!BR399)*(Inputs!$I$344/12)</f>
        <v>7291.666666666667</v>
      </c>
      <c r="BS402" s="307">
        <f ca="1">(Inputs!$I$341-'Project 1'!BS399)*(Inputs!$I$344/12)</f>
        <v>7291.666666666667</v>
      </c>
      <c r="BT402" s="307">
        <f ca="1">(Inputs!$I$341-'Project 1'!BT399)*(Inputs!$I$344/12)</f>
        <v>7291.666666666667</v>
      </c>
      <c r="BU402" s="307">
        <f ca="1">(Inputs!$I$341-'Project 1'!BU399)*(Inputs!$I$344/12)</f>
        <v>7291.666666666667</v>
      </c>
      <c r="BV402" s="307">
        <f ca="1">(Inputs!$I$341-'Project 1'!BV399)*(Inputs!$I$344/12)</f>
        <v>7291.666666666667</v>
      </c>
      <c r="BW402" s="307">
        <f ca="1">(Inputs!$I$341-'Project 1'!BW399)*(Inputs!$I$344/12)</f>
        <v>7291.666666666667</v>
      </c>
      <c r="BX402" s="307">
        <f ca="1">(Inputs!$I$341-'Project 1'!BX399)*(Inputs!$I$344/12)</f>
        <v>7291.666666666667</v>
      </c>
      <c r="BY402" s="307">
        <f ca="1">(Inputs!$I$341-'Project 1'!BY399)*(Inputs!$I$344/12)</f>
        <v>7291.666666666667</v>
      </c>
      <c r="BZ402" s="307">
        <f ca="1">(Inputs!$I$341-'Project 1'!BZ399)*(Inputs!$I$344/12)</f>
        <v>7291.666666666667</v>
      </c>
      <c r="CA402" s="307">
        <f ca="1">(Inputs!$I$341-'Project 1'!CA399)*(Inputs!$I$344/12)</f>
        <v>7291.666666666667</v>
      </c>
      <c r="CB402" s="307">
        <f ca="1">(Inputs!$I$341-'Project 1'!CB399)*(Inputs!$I$344/12)</f>
        <v>7291.666666666667</v>
      </c>
      <c r="CC402" s="307">
        <f ca="1">(Inputs!$I$341-'Project 1'!CC399)*(Inputs!$I$344/12)</f>
        <v>7291.666666666667</v>
      </c>
      <c r="CD402" s="307">
        <f ca="1">(Inputs!$I$341-'Project 1'!CD399)*(Inputs!$I$344/12)</f>
        <v>7291.666666666667</v>
      </c>
      <c r="CE402" s="307">
        <f ca="1">(Inputs!$I$341-'Project 1'!CE399)*(Inputs!$I$344/12)</f>
        <v>7291.666666666667</v>
      </c>
      <c r="CF402" s="307">
        <f ca="1">(Inputs!$I$341-'Project 1'!CF399)*(Inputs!$I$344/12)</f>
        <v>7291.666666666667</v>
      </c>
      <c r="CG402" s="307">
        <f ca="1">(Inputs!$I$341-'Project 1'!CG399)*(Inputs!$I$344/12)</f>
        <v>7291.666666666667</v>
      </c>
      <c r="CH402" s="307">
        <f ca="1">(Inputs!$I$341-'Project 1'!CH399)*(Inputs!$I$344/12)</f>
        <v>7291.666666666667</v>
      </c>
      <c r="CI402" s="307">
        <f ca="1">(Inputs!$I$341-'Project 1'!CI399)*(Inputs!$I$344/12)</f>
        <v>7291.666666666667</v>
      </c>
      <c r="CJ402" s="307">
        <f ca="1">(Inputs!$I$341-'Project 1'!CJ399)*(Inputs!$I$344/12)</f>
        <v>7291.666666666667</v>
      </c>
      <c r="CK402" s="307">
        <f ca="1">(Inputs!$I$341-'Project 1'!CK399)*(Inputs!$I$344/12)</f>
        <v>7291.666666666667</v>
      </c>
      <c r="CL402" s="307">
        <f ca="1">(Inputs!$I$341-'Project 1'!CL399)*(Inputs!$I$344/12)</f>
        <v>7291.666666666667</v>
      </c>
      <c r="CM402" s="307">
        <f ca="1">(Inputs!$I$341-'Project 1'!CM399)*(Inputs!$I$344/12)</f>
        <v>7291.666666666667</v>
      </c>
      <c r="CN402" s="307">
        <f ca="1">(Inputs!$I$341-'Project 1'!CN399)*(Inputs!$I$344/12)</f>
        <v>7291.666666666667</v>
      </c>
      <c r="CO402" s="307">
        <f ca="1">(Inputs!$I$341-'Project 1'!CO399)*(Inputs!$I$344/12)</f>
        <v>7291.666666666667</v>
      </c>
      <c r="CP402" s="307">
        <f ca="1">(Inputs!$I$341-'Project 1'!CP399)*(Inputs!$I$344/12)</f>
        <v>7291.666666666667</v>
      </c>
      <c r="CQ402" s="307">
        <f ca="1">(Inputs!$I$341-'Project 1'!CQ399)*(Inputs!$I$344/12)</f>
        <v>7291.666666666667</v>
      </c>
      <c r="CR402" s="307">
        <f ca="1">(Inputs!$I$341-'Project 1'!CR399)*(Inputs!$I$344/12)</f>
        <v>7291.666666666667</v>
      </c>
      <c r="CS402" s="307">
        <f ca="1">(Inputs!$I$341-'Project 1'!CS399)*(Inputs!$I$344/12)</f>
        <v>7291.666666666667</v>
      </c>
      <c r="CT402" s="307">
        <f ca="1">(Inputs!$I$341-'Project 1'!CT399)*(Inputs!$I$344/12)</f>
        <v>7291.666666666667</v>
      </c>
      <c r="CU402" s="307">
        <f ca="1">(Inputs!$I$341-'Project 1'!CU399)*(Inputs!$I$344/12)</f>
        <v>7291.666666666667</v>
      </c>
      <c r="CV402" s="307">
        <f ca="1">(Inputs!$I$341-'Project 1'!CV399)*(Inputs!$I$344/12)</f>
        <v>7291.666666666667</v>
      </c>
      <c r="CW402" s="307">
        <f ca="1">(Inputs!$I$341-'Project 1'!CW399)*(Inputs!$I$344/12)</f>
        <v>7291.666666666667</v>
      </c>
      <c r="CX402" s="307">
        <f ca="1">(Inputs!$I$341-'Project 1'!CX399)*(Inputs!$I$344/12)</f>
        <v>7291.666666666667</v>
      </c>
      <c r="CY402" s="307">
        <f ca="1">(Inputs!$I$341-'Project 1'!CY399)*(Inputs!$I$344/12)</f>
        <v>7291.666666666667</v>
      </c>
      <c r="CZ402" s="307">
        <f ca="1">(Inputs!$I$341-'Project 1'!CZ399)*(Inputs!$I$344/12)</f>
        <v>7291.666666666667</v>
      </c>
      <c r="DA402" s="307">
        <f ca="1">(Inputs!$I$341-'Project 1'!DA399)*(Inputs!$I$344/12)</f>
        <v>7291.666666666667</v>
      </c>
      <c r="DB402" s="307">
        <f ca="1">(Inputs!$I$341-'Project 1'!DB399)*(Inputs!$I$344/12)</f>
        <v>7291.666666666667</v>
      </c>
      <c r="DC402" s="307">
        <f ca="1">(Inputs!$I$341-'Project 1'!DC399)*(Inputs!$I$344/12)</f>
        <v>7291.666666666667</v>
      </c>
      <c r="DD402" s="307">
        <f ca="1">(Inputs!$I$341-'Project 1'!DD399)*(Inputs!$I$344/12)</f>
        <v>7291.666666666667</v>
      </c>
      <c r="DE402" s="307">
        <f ca="1">(Inputs!$I$341-'Project 1'!DE399)*(Inputs!$I$344/12)</f>
        <v>7291.666666666667</v>
      </c>
      <c r="DF402" s="307">
        <f ca="1">(Inputs!$I$341-'Project 1'!DF399)*(Inputs!$I$344/12)</f>
        <v>7291.666666666667</v>
      </c>
      <c r="DG402" s="307">
        <f ca="1">(Inputs!$I$341-'Project 1'!DG399)*(Inputs!$I$344/12)</f>
        <v>7291.666666666667</v>
      </c>
      <c r="DH402" s="307">
        <f ca="1">(Inputs!$I$341-'Project 1'!DH399)*(Inputs!$I$344/12)</f>
        <v>7291.666666666667</v>
      </c>
      <c r="DI402" s="307">
        <f ca="1">(Inputs!$I$341-'Project 1'!DI399)*(Inputs!$I$344/12)</f>
        <v>7291.666666666667</v>
      </c>
      <c r="DJ402" s="307">
        <f ca="1">(Inputs!$I$341-'Project 1'!DJ399)*(Inputs!$I$344/12)</f>
        <v>7291.666666666667</v>
      </c>
      <c r="DK402" s="307">
        <f ca="1">(Inputs!$I$341-'Project 1'!DK399)*(Inputs!$I$344/12)</f>
        <v>7291.666666666667</v>
      </c>
      <c r="DL402" s="307">
        <f ca="1">(Inputs!$I$341-'Project 1'!DL399)*(Inputs!$I$344/12)</f>
        <v>7291.666666666667</v>
      </c>
      <c r="DM402" s="307">
        <f ca="1">(Inputs!$I$341-'Project 1'!DM399)*(Inputs!$I$344/12)</f>
        <v>7291.666666666667</v>
      </c>
      <c r="DN402" s="307">
        <f ca="1">(Inputs!$I$341-'Project 1'!DN399)*(Inputs!$I$344/12)</f>
        <v>7291.666666666667</v>
      </c>
      <c r="DO402" s="307">
        <f ca="1">(Inputs!$I$341-'Project 1'!DO399)*(Inputs!$I$344/12)</f>
        <v>7291.666666666667</v>
      </c>
      <c r="DP402" s="307">
        <f ca="1">(Inputs!$I$341-'Project 1'!DP399)*(Inputs!$I$344/12)</f>
        <v>7291.666666666667</v>
      </c>
      <c r="DQ402" s="307">
        <f ca="1">(Inputs!$I$341-'Project 1'!DQ399)*(Inputs!$I$344/12)</f>
        <v>7291.666666666667</v>
      </c>
      <c r="DR402" s="307">
        <f ca="1">(Inputs!$I$341-'Project 1'!DR399)*(Inputs!$I$344/12)</f>
        <v>7291.666666666667</v>
      </c>
      <c r="DS402" s="307">
        <f ca="1">(Inputs!$I$341-'Project 1'!DS399)*(Inputs!$I$344/12)</f>
        <v>7291.666666666667</v>
      </c>
      <c r="DT402" s="307">
        <f ca="1">(Inputs!$I$341-'Project 1'!DT399)*(Inputs!$I$344/12)</f>
        <v>7291.666666666667</v>
      </c>
      <c r="DU402" s="307">
        <f ca="1">(Inputs!$I$341-'Project 1'!DU399)*(Inputs!$I$344/12)</f>
        <v>7291.666666666667</v>
      </c>
      <c r="DV402" s="307">
        <f ca="1">(Inputs!$I$341-'Project 1'!DV399)*(Inputs!$I$344/12)</f>
        <v>7291.666666666667</v>
      </c>
      <c r="DW402" s="307">
        <f ca="1">(Inputs!$I$341-'Project 1'!DW399)*(Inputs!$I$344/12)</f>
        <v>7291.666666666667</v>
      </c>
      <c r="DX402" s="307">
        <f ca="1">(Inputs!$I$341-'Project 1'!DX399)*(Inputs!$I$344/12)</f>
        <v>7291.666666666667</v>
      </c>
      <c r="DY402" s="307">
        <f ca="1">(Inputs!$I$341-'Project 1'!DY399)*(Inputs!$I$344/12)</f>
        <v>7291.666666666667</v>
      </c>
      <c r="DZ402" s="307">
        <f ca="1">(Inputs!$I$341-'Project 1'!DZ399)*(Inputs!$I$344/12)</f>
        <v>7291.666666666667</v>
      </c>
    </row>
    <row r="403" spans="1:130">
      <c r="A403" s="151"/>
      <c r="G403" s="54"/>
      <c r="H403" s="326"/>
      <c r="I403" s="54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307"/>
      <c r="BR403" s="307"/>
      <c r="BS403" s="307"/>
      <c r="BT403" s="307"/>
      <c r="BU403" s="307"/>
      <c r="BV403" s="307"/>
      <c r="BW403" s="307"/>
      <c r="BX403" s="307"/>
      <c r="BY403" s="307"/>
      <c r="BZ403" s="307"/>
      <c r="CA403" s="307"/>
      <c r="CB403" s="307"/>
      <c r="CC403" s="307"/>
      <c r="CD403" s="307"/>
      <c r="CE403" s="307"/>
      <c r="CF403" s="307"/>
      <c r="CG403" s="307"/>
      <c r="CH403" s="307"/>
      <c r="CI403" s="307"/>
      <c r="CJ403" s="307"/>
      <c r="CK403" s="307"/>
      <c r="CL403" s="307"/>
      <c r="CM403" s="307"/>
      <c r="CN403" s="307"/>
      <c r="CO403" s="307"/>
      <c r="CP403" s="307"/>
      <c r="CQ403" s="307"/>
      <c r="CR403" s="307"/>
      <c r="CS403" s="307"/>
      <c r="CT403" s="307"/>
      <c r="CU403" s="307"/>
      <c r="CV403" s="307"/>
      <c r="CW403" s="307"/>
      <c r="CX403" s="307"/>
      <c r="CY403" s="307"/>
      <c r="CZ403" s="307"/>
      <c r="DA403" s="307"/>
      <c r="DB403" s="307"/>
      <c r="DC403" s="307"/>
      <c r="DD403" s="307"/>
      <c r="DE403" s="307"/>
      <c r="DF403" s="307"/>
      <c r="DG403" s="307"/>
      <c r="DH403" s="307"/>
      <c r="DI403" s="307"/>
      <c r="DJ403" s="307"/>
      <c r="DK403" s="307"/>
      <c r="DL403" s="307"/>
      <c r="DM403" s="307"/>
      <c r="DN403" s="307"/>
      <c r="DO403" s="307"/>
      <c r="DP403" s="307"/>
      <c r="DQ403" s="307"/>
      <c r="DR403" s="307"/>
      <c r="DS403" s="307"/>
      <c r="DT403" s="307"/>
      <c r="DU403" s="307"/>
      <c r="DV403" s="307"/>
      <c r="DW403" s="307"/>
      <c r="DX403" s="307"/>
      <c r="DY403" s="307"/>
      <c r="DZ403" s="307"/>
    </row>
    <row r="404" spans="1:130" s="14" customFormat="1" ht="13">
      <c r="A404" s="327"/>
      <c r="C404" s="14" t="s">
        <v>41</v>
      </c>
      <c r="G404" s="12" t="s">
        <v>131</v>
      </c>
      <c r="H404" s="328"/>
      <c r="I404" s="12"/>
      <c r="J404" s="329">
        <f ca="1">J399+J401</f>
        <v>0</v>
      </c>
      <c r="K404" s="329">
        <f t="shared" ref="K404:BV404" ca="1" si="804">K399+K401</f>
        <v>0</v>
      </c>
      <c r="L404" s="329">
        <f t="shared" ca="1" si="804"/>
        <v>4703736.1366090197</v>
      </c>
      <c r="M404" s="329">
        <f t="shared" ca="1" si="804"/>
        <v>25354840.69730895</v>
      </c>
      <c r="N404" s="329">
        <f t="shared" ca="1" si="804"/>
        <v>7253095.9199966937</v>
      </c>
      <c r="O404" s="329">
        <f t="shared" ca="1" si="804"/>
        <v>6268882.0866815755</v>
      </c>
      <c r="P404" s="329">
        <f t="shared" ca="1" si="804"/>
        <v>6186131.3123715818</v>
      </c>
      <c r="Q404" s="329">
        <f t="shared" ca="1" si="804"/>
        <v>5147706.2796736294</v>
      </c>
      <c r="R404" s="329">
        <f t="shared" ca="1" si="804"/>
        <v>4124228.966121302</v>
      </c>
      <c r="S404" s="329">
        <f t="shared" ca="1" si="804"/>
        <v>4091692.2389689279</v>
      </c>
      <c r="T404" s="329">
        <f t="shared" ca="1" si="804"/>
        <v>3111096.7808170337</v>
      </c>
      <c r="U404" s="329">
        <f t="shared" ca="1" si="804"/>
        <v>2179113.6709899548</v>
      </c>
      <c r="V404" s="329">
        <f t="shared" ca="1" si="804"/>
        <v>2170971.2991204713</v>
      </c>
      <c r="W404" s="329">
        <f t="shared" ca="1" si="804"/>
        <v>1244206.9564510963</v>
      </c>
      <c r="X404" s="329">
        <f t="shared" ca="1" si="804"/>
        <v>435620.91044075321</v>
      </c>
      <c r="Y404" s="329">
        <f t="shared" ca="1" si="804"/>
        <v>495124.79044021008</v>
      </c>
      <c r="Z404" s="329">
        <f t="shared" ca="1" si="804"/>
        <v>0</v>
      </c>
      <c r="AA404" s="329">
        <f t="shared" ca="1" si="804"/>
        <v>0</v>
      </c>
      <c r="AB404" s="329">
        <f t="shared" ca="1" si="804"/>
        <v>0</v>
      </c>
      <c r="AC404" s="329">
        <f t="shared" ca="1" si="804"/>
        <v>0</v>
      </c>
      <c r="AD404" s="329">
        <f t="shared" ca="1" si="804"/>
        <v>0</v>
      </c>
      <c r="AE404" s="329">
        <f t="shared" ca="1" si="804"/>
        <v>0</v>
      </c>
      <c r="AF404" s="329">
        <f t="shared" ca="1" si="804"/>
        <v>0</v>
      </c>
      <c r="AG404" s="329">
        <f t="shared" ca="1" si="804"/>
        <v>0</v>
      </c>
      <c r="AH404" s="329">
        <f t="shared" ca="1" si="804"/>
        <v>0</v>
      </c>
      <c r="AI404" s="329">
        <f t="shared" ca="1" si="804"/>
        <v>0</v>
      </c>
      <c r="AJ404" s="329">
        <f t="shared" ca="1" si="804"/>
        <v>0</v>
      </c>
      <c r="AK404" s="329">
        <f t="shared" ca="1" si="804"/>
        <v>0</v>
      </c>
      <c r="AL404" s="329">
        <f t="shared" ca="1" si="804"/>
        <v>3301323.2332980707</v>
      </c>
      <c r="AM404" s="329">
        <f t="shared" ca="1" si="804"/>
        <v>2677200.9080974367</v>
      </c>
      <c r="AN404" s="329">
        <f t="shared" ca="1" si="804"/>
        <v>3018449.1270799888</v>
      </c>
      <c r="AO404" s="329">
        <f t="shared" ca="1" si="804"/>
        <v>2414629.8231823761</v>
      </c>
      <c r="AP404" s="329">
        <f t="shared" ca="1" si="804"/>
        <v>1815486.7829033025</v>
      </c>
      <c r="AQ404" s="329">
        <f t="shared" ca="1" si="804"/>
        <v>2184459.8191049127</v>
      </c>
      <c r="AR404" s="329">
        <f t="shared" ca="1" si="804"/>
        <v>1608325.7193666929</v>
      </c>
      <c r="AS404" s="329">
        <f t="shared" ca="1" si="804"/>
        <v>1057288.7191818471</v>
      </c>
      <c r="AT404" s="329">
        <f t="shared" ca="1" si="804"/>
        <v>1431155.2582993994</v>
      </c>
      <c r="AU404" s="329">
        <f t="shared" ca="1" si="804"/>
        <v>873652.66527593601</v>
      </c>
      <c r="AV404" s="329">
        <f t="shared" ca="1" si="804"/>
        <v>387334.72426045901</v>
      </c>
      <c r="AW404" s="329">
        <f t="shared" ca="1" si="804"/>
        <v>788205.14338645933</v>
      </c>
      <c r="AX404" s="329">
        <f t="shared" ca="1" si="804"/>
        <v>755084.63553818106</v>
      </c>
      <c r="AY404" s="329">
        <f t="shared" ca="1" si="804"/>
        <v>0</v>
      </c>
      <c r="AZ404" s="329">
        <f t="shared" ca="1" si="804"/>
        <v>0</v>
      </c>
      <c r="BA404" s="329">
        <f t="shared" ca="1" si="804"/>
        <v>0</v>
      </c>
      <c r="BB404" s="329">
        <f t="shared" ca="1" si="804"/>
        <v>0</v>
      </c>
      <c r="BC404" s="329">
        <f t="shared" ca="1" si="804"/>
        <v>0</v>
      </c>
      <c r="BD404" s="329">
        <f t="shared" ca="1" si="804"/>
        <v>0</v>
      </c>
      <c r="BE404" s="329">
        <f t="shared" ca="1" si="804"/>
        <v>0</v>
      </c>
      <c r="BF404" s="329">
        <f t="shared" ca="1" si="804"/>
        <v>0</v>
      </c>
      <c r="BG404" s="329">
        <f t="shared" ca="1" si="804"/>
        <v>0</v>
      </c>
      <c r="BH404" s="329">
        <f t="shared" ca="1" si="804"/>
        <v>0</v>
      </c>
      <c r="BI404" s="329">
        <f t="shared" ca="1" si="804"/>
        <v>0</v>
      </c>
      <c r="BJ404" s="329">
        <f t="shared" ca="1" si="804"/>
        <v>0</v>
      </c>
      <c r="BK404" s="329">
        <f t="shared" ca="1" si="804"/>
        <v>0</v>
      </c>
      <c r="BL404" s="329">
        <f t="shared" ca="1" si="804"/>
        <v>0</v>
      </c>
      <c r="BM404" s="329">
        <f t="shared" ca="1" si="804"/>
        <v>0</v>
      </c>
      <c r="BN404" s="329">
        <f t="shared" ca="1" si="804"/>
        <v>0</v>
      </c>
      <c r="BO404" s="329">
        <f t="shared" ca="1" si="804"/>
        <v>0</v>
      </c>
      <c r="BP404" s="329">
        <f t="shared" ca="1" si="804"/>
        <v>0</v>
      </c>
      <c r="BQ404" s="329">
        <f t="shared" ca="1" si="804"/>
        <v>0</v>
      </c>
      <c r="BR404" s="329">
        <f t="shared" ca="1" si="804"/>
        <v>0</v>
      </c>
      <c r="BS404" s="329">
        <f t="shared" ca="1" si="804"/>
        <v>0</v>
      </c>
      <c r="BT404" s="329">
        <f t="shared" ca="1" si="804"/>
        <v>0</v>
      </c>
      <c r="BU404" s="329">
        <f t="shared" ca="1" si="804"/>
        <v>0</v>
      </c>
      <c r="BV404" s="329">
        <f t="shared" ca="1" si="804"/>
        <v>0</v>
      </c>
      <c r="BW404" s="329">
        <f t="shared" ref="BW404:CA404" ca="1" si="805">BW399+BW401</f>
        <v>0</v>
      </c>
      <c r="BX404" s="329">
        <f t="shared" ca="1" si="805"/>
        <v>0</v>
      </c>
      <c r="BY404" s="329">
        <f t="shared" ca="1" si="805"/>
        <v>0</v>
      </c>
      <c r="BZ404" s="329">
        <f t="shared" ca="1" si="805"/>
        <v>0</v>
      </c>
      <c r="CA404" s="329">
        <f t="shared" ca="1" si="805"/>
        <v>0</v>
      </c>
      <c r="CB404" s="329">
        <f t="shared" ref="CB404:CC404" ca="1" si="806">CB399+CB401</f>
        <v>0</v>
      </c>
      <c r="CC404" s="329">
        <f t="shared" ca="1" si="806"/>
        <v>0</v>
      </c>
      <c r="CD404" s="329">
        <f t="shared" ref="CD404:DL404" ca="1" si="807">CD399+CD401</f>
        <v>0</v>
      </c>
      <c r="CE404" s="329">
        <f t="shared" ca="1" si="807"/>
        <v>0</v>
      </c>
      <c r="CF404" s="329">
        <f t="shared" ca="1" si="807"/>
        <v>0</v>
      </c>
      <c r="CG404" s="329">
        <f t="shared" ca="1" si="807"/>
        <v>0</v>
      </c>
      <c r="CH404" s="329">
        <f t="shared" ca="1" si="807"/>
        <v>0</v>
      </c>
      <c r="CI404" s="329">
        <f t="shared" ca="1" si="807"/>
        <v>0</v>
      </c>
      <c r="CJ404" s="329">
        <f t="shared" ca="1" si="807"/>
        <v>0</v>
      </c>
      <c r="CK404" s="329">
        <f t="shared" ca="1" si="807"/>
        <v>0</v>
      </c>
      <c r="CL404" s="329">
        <f t="shared" ca="1" si="807"/>
        <v>0</v>
      </c>
      <c r="CM404" s="329">
        <f t="shared" ca="1" si="807"/>
        <v>0</v>
      </c>
      <c r="CN404" s="329">
        <f t="shared" ca="1" si="807"/>
        <v>0</v>
      </c>
      <c r="CO404" s="329">
        <f t="shared" ca="1" si="807"/>
        <v>0</v>
      </c>
      <c r="CP404" s="329">
        <f t="shared" ca="1" si="807"/>
        <v>0</v>
      </c>
      <c r="CQ404" s="329">
        <f t="shared" ca="1" si="807"/>
        <v>0</v>
      </c>
      <c r="CR404" s="329">
        <f t="shared" ca="1" si="807"/>
        <v>0</v>
      </c>
      <c r="CS404" s="329">
        <f t="shared" ca="1" si="807"/>
        <v>0</v>
      </c>
      <c r="CT404" s="329">
        <f t="shared" ca="1" si="807"/>
        <v>0</v>
      </c>
      <c r="CU404" s="329">
        <f t="shared" ca="1" si="807"/>
        <v>0</v>
      </c>
      <c r="CV404" s="329">
        <f t="shared" ca="1" si="807"/>
        <v>0</v>
      </c>
      <c r="CW404" s="329">
        <f t="shared" ca="1" si="807"/>
        <v>0</v>
      </c>
      <c r="CX404" s="329">
        <f t="shared" ca="1" si="807"/>
        <v>0</v>
      </c>
      <c r="CY404" s="329">
        <f t="shared" ca="1" si="807"/>
        <v>0</v>
      </c>
      <c r="CZ404" s="329">
        <f t="shared" ca="1" si="807"/>
        <v>0</v>
      </c>
      <c r="DA404" s="329">
        <f t="shared" ca="1" si="807"/>
        <v>0</v>
      </c>
      <c r="DB404" s="329">
        <f t="shared" ca="1" si="807"/>
        <v>0</v>
      </c>
      <c r="DC404" s="329">
        <f t="shared" ca="1" si="807"/>
        <v>0</v>
      </c>
      <c r="DD404" s="329">
        <f t="shared" ca="1" si="807"/>
        <v>0</v>
      </c>
      <c r="DE404" s="329">
        <f t="shared" ca="1" si="807"/>
        <v>0</v>
      </c>
      <c r="DF404" s="329">
        <f t="shared" ca="1" si="807"/>
        <v>0</v>
      </c>
      <c r="DG404" s="329">
        <f t="shared" ca="1" si="807"/>
        <v>0</v>
      </c>
      <c r="DH404" s="329">
        <f t="shared" ca="1" si="807"/>
        <v>0</v>
      </c>
      <c r="DI404" s="329">
        <f t="shared" ca="1" si="807"/>
        <v>0</v>
      </c>
      <c r="DJ404" s="329">
        <f t="shared" ca="1" si="807"/>
        <v>0</v>
      </c>
      <c r="DK404" s="329">
        <f t="shared" ca="1" si="807"/>
        <v>0</v>
      </c>
      <c r="DL404" s="329">
        <f t="shared" ca="1" si="807"/>
        <v>0</v>
      </c>
      <c r="DM404" s="329">
        <f t="shared" ref="DM404:DZ404" ca="1" si="808">DM399+DM401</f>
        <v>0</v>
      </c>
      <c r="DN404" s="329">
        <f t="shared" ca="1" si="808"/>
        <v>0</v>
      </c>
      <c r="DO404" s="329">
        <f t="shared" ca="1" si="808"/>
        <v>0</v>
      </c>
      <c r="DP404" s="329">
        <f t="shared" ca="1" si="808"/>
        <v>0</v>
      </c>
      <c r="DQ404" s="329">
        <f t="shared" ca="1" si="808"/>
        <v>0</v>
      </c>
      <c r="DR404" s="329">
        <f t="shared" ca="1" si="808"/>
        <v>0</v>
      </c>
      <c r="DS404" s="329">
        <f t="shared" ca="1" si="808"/>
        <v>0</v>
      </c>
      <c r="DT404" s="329">
        <f t="shared" ca="1" si="808"/>
        <v>0</v>
      </c>
      <c r="DU404" s="329">
        <f t="shared" ca="1" si="808"/>
        <v>0</v>
      </c>
      <c r="DV404" s="329">
        <f t="shared" ca="1" si="808"/>
        <v>0</v>
      </c>
      <c r="DW404" s="329">
        <f t="shared" ca="1" si="808"/>
        <v>0</v>
      </c>
      <c r="DX404" s="329">
        <f t="shared" ca="1" si="808"/>
        <v>0</v>
      </c>
      <c r="DY404" s="329">
        <f t="shared" ca="1" si="808"/>
        <v>0</v>
      </c>
      <c r="DZ404" s="329">
        <f t="shared" ca="1" si="808"/>
        <v>0</v>
      </c>
    </row>
    <row r="405" spans="1:130">
      <c r="A405" s="151"/>
      <c r="C405" s="5" t="s">
        <v>248</v>
      </c>
      <c r="E405" s="60"/>
      <c r="F405" s="4"/>
      <c r="G405" s="54" t="s">
        <v>131</v>
      </c>
      <c r="H405" s="326">
        <f ca="1">SUM(J405:DZ405)</f>
        <v>589409.63415696344</v>
      </c>
      <c r="I405" s="54"/>
      <c r="J405" s="307">
        <f>J399*J397/12</f>
        <v>0</v>
      </c>
      <c r="K405" s="307">
        <f t="shared" ref="K405:BV405" ca="1" si="809">K399*K397/12</f>
        <v>0</v>
      </c>
      <c r="L405" s="307">
        <f t="shared" ca="1" si="809"/>
        <v>0</v>
      </c>
      <c r="M405" s="307">
        <f t="shared" ca="1" si="809"/>
        <v>30259.506671680534</v>
      </c>
      <c r="N405" s="307">
        <f t="shared" ca="1" si="809"/>
        <v>161845.14586293229</v>
      </c>
      <c r="O405" s="307">
        <f t="shared" ca="1" si="809"/>
        <v>45810.060082824544</v>
      </c>
      <c r="P405" s="307">
        <f t="shared" ca="1" si="809"/>
        <v>39158.995017461872</v>
      </c>
      <c r="Q405" s="307">
        <f t="shared" ca="1" si="809"/>
        <v>38431.401519533254</v>
      </c>
      <c r="R405" s="307">
        <f t="shared" ca="1" si="809"/>
        <v>30969.031876775382</v>
      </c>
      <c r="S405" s="307">
        <f t="shared" ca="1" si="809"/>
        <v>24810.688594749383</v>
      </c>
      <c r="T405" s="307">
        <f t="shared" ca="1" si="809"/>
        <v>24614.46271614547</v>
      </c>
      <c r="U405" s="307">
        <f t="shared" ca="1" si="809"/>
        <v>18715.105184685075</v>
      </c>
      <c r="V405" s="307">
        <f t="shared" ca="1" si="809"/>
        <v>13109.192323609985</v>
      </c>
      <c r="W405" s="307">
        <f t="shared" ca="1" si="809"/>
        <v>13060.469268131279</v>
      </c>
      <c r="X405" s="307">
        <f t="shared" ca="1" si="809"/>
        <v>7381.2256305296587</v>
      </c>
      <c r="Y405" s="307">
        <f t="shared" ca="1" si="809"/>
        <v>2574.7040852977216</v>
      </c>
      <c r="Z405" s="307">
        <f t="shared" ca="1" si="809"/>
        <v>2926.2329718975011</v>
      </c>
      <c r="AA405" s="307">
        <f t="shared" ca="1" si="809"/>
        <v>0</v>
      </c>
      <c r="AB405" s="307">
        <f t="shared" ca="1" si="809"/>
        <v>0</v>
      </c>
      <c r="AC405" s="307">
        <f t="shared" ca="1" si="809"/>
        <v>0</v>
      </c>
      <c r="AD405" s="307">
        <f t="shared" ca="1" si="809"/>
        <v>0</v>
      </c>
      <c r="AE405" s="307">
        <f t="shared" ca="1" si="809"/>
        <v>0</v>
      </c>
      <c r="AF405" s="307">
        <f t="shared" ca="1" si="809"/>
        <v>0</v>
      </c>
      <c r="AG405" s="307">
        <f t="shared" ca="1" si="809"/>
        <v>0</v>
      </c>
      <c r="AH405" s="307">
        <f t="shared" ca="1" si="809"/>
        <v>0</v>
      </c>
      <c r="AI405" s="307">
        <f t="shared" ca="1" si="809"/>
        <v>0</v>
      </c>
      <c r="AJ405" s="307">
        <f t="shared" ca="1" si="809"/>
        <v>0</v>
      </c>
      <c r="AK405" s="307">
        <f t="shared" ca="1" si="809"/>
        <v>0</v>
      </c>
      <c r="AL405" s="307">
        <f t="shared" ca="1" si="809"/>
        <v>0</v>
      </c>
      <c r="AM405" s="307">
        <f t="shared" ca="1" si="809"/>
        <v>19800.117217352516</v>
      </c>
      <c r="AN405" s="307">
        <f t="shared" ca="1" si="809"/>
        <v>16055.912874982632</v>
      </c>
      <c r="AO405" s="307">
        <f t="shared" ca="1" si="809"/>
        <v>18103.186076503185</v>
      </c>
      <c r="AP405" s="307">
        <f t="shared" ca="1" si="809"/>
        <v>14777.353894458511</v>
      </c>
      <c r="AQ405" s="307">
        <f t="shared" ca="1" si="809"/>
        <v>11159.268189189095</v>
      </c>
      <c r="AR405" s="307">
        <f t="shared" ca="1" si="809"/>
        <v>13428.101697439497</v>
      </c>
      <c r="AS405" s="307">
        <f t="shared" ca="1" si="809"/>
        <v>9886.1214771181276</v>
      </c>
      <c r="AT405" s="307">
        <f t="shared" ca="1" si="809"/>
        <v>6498.9849931233002</v>
      </c>
      <c r="AU405" s="307">
        <f t="shared" ca="1" si="809"/>
        <v>8797.2715687760337</v>
      </c>
      <c r="AV405" s="307">
        <f t="shared" ca="1" si="809"/>
        <v>5369.8580646449582</v>
      </c>
      <c r="AW405" s="307">
        <f t="shared" ca="1" si="809"/>
        <v>2380.8847239306615</v>
      </c>
      <c r="AX405" s="307">
        <f t="shared" ca="1" si="809"/>
        <v>4844.8673193213481</v>
      </c>
      <c r="AY405" s="307">
        <f t="shared" ca="1" si="809"/>
        <v>4641.4842538696603</v>
      </c>
      <c r="AZ405" s="307">
        <f t="shared" ca="1" si="809"/>
        <v>0</v>
      </c>
      <c r="BA405" s="307">
        <f t="shared" ca="1" si="809"/>
        <v>0</v>
      </c>
      <c r="BB405" s="307">
        <f t="shared" ca="1" si="809"/>
        <v>0</v>
      </c>
      <c r="BC405" s="307">
        <f t="shared" ca="1" si="809"/>
        <v>0</v>
      </c>
      <c r="BD405" s="307">
        <f t="shared" ca="1" si="809"/>
        <v>0</v>
      </c>
      <c r="BE405" s="307">
        <f t="shared" ca="1" si="809"/>
        <v>0</v>
      </c>
      <c r="BF405" s="307">
        <f t="shared" ca="1" si="809"/>
        <v>0</v>
      </c>
      <c r="BG405" s="307">
        <f t="shared" ca="1" si="809"/>
        <v>0</v>
      </c>
      <c r="BH405" s="307">
        <f t="shared" ca="1" si="809"/>
        <v>0</v>
      </c>
      <c r="BI405" s="307">
        <f t="shared" ca="1" si="809"/>
        <v>0</v>
      </c>
      <c r="BJ405" s="307">
        <f t="shared" ca="1" si="809"/>
        <v>0</v>
      </c>
      <c r="BK405" s="307">
        <f t="shared" ca="1" si="809"/>
        <v>0</v>
      </c>
      <c r="BL405" s="307">
        <f t="shared" ca="1" si="809"/>
        <v>0</v>
      </c>
      <c r="BM405" s="307">
        <f t="shared" ca="1" si="809"/>
        <v>0</v>
      </c>
      <c r="BN405" s="307">
        <f t="shared" ca="1" si="809"/>
        <v>0</v>
      </c>
      <c r="BO405" s="307">
        <f t="shared" ca="1" si="809"/>
        <v>0</v>
      </c>
      <c r="BP405" s="307">
        <f t="shared" ca="1" si="809"/>
        <v>0</v>
      </c>
      <c r="BQ405" s="307">
        <f t="shared" ca="1" si="809"/>
        <v>0</v>
      </c>
      <c r="BR405" s="307">
        <f t="shared" ca="1" si="809"/>
        <v>0</v>
      </c>
      <c r="BS405" s="307">
        <f t="shared" ca="1" si="809"/>
        <v>0</v>
      </c>
      <c r="BT405" s="307">
        <f t="shared" ca="1" si="809"/>
        <v>0</v>
      </c>
      <c r="BU405" s="307">
        <f t="shared" ca="1" si="809"/>
        <v>0</v>
      </c>
      <c r="BV405" s="307">
        <f t="shared" ca="1" si="809"/>
        <v>0</v>
      </c>
      <c r="BW405" s="307">
        <f t="shared" ref="BW405:CA405" ca="1" si="810">BW399*BW397/12</f>
        <v>0</v>
      </c>
      <c r="BX405" s="307">
        <f t="shared" ca="1" si="810"/>
        <v>0</v>
      </c>
      <c r="BY405" s="307">
        <f t="shared" ca="1" si="810"/>
        <v>0</v>
      </c>
      <c r="BZ405" s="307">
        <f t="shared" ca="1" si="810"/>
        <v>0</v>
      </c>
      <c r="CA405" s="307">
        <f t="shared" ca="1" si="810"/>
        <v>0</v>
      </c>
      <c r="CB405" s="307">
        <f t="shared" ref="CB405:CC405" ca="1" si="811">CB399*CB397/12</f>
        <v>0</v>
      </c>
      <c r="CC405" s="307">
        <f t="shared" ca="1" si="811"/>
        <v>0</v>
      </c>
      <c r="CD405" s="307">
        <f t="shared" ref="CD405:DL405" ca="1" si="812">CD399*CD397/12</f>
        <v>0</v>
      </c>
      <c r="CE405" s="307">
        <f t="shared" ca="1" si="812"/>
        <v>0</v>
      </c>
      <c r="CF405" s="307">
        <f t="shared" ca="1" si="812"/>
        <v>0</v>
      </c>
      <c r="CG405" s="307">
        <f t="shared" ca="1" si="812"/>
        <v>0</v>
      </c>
      <c r="CH405" s="307">
        <f t="shared" ca="1" si="812"/>
        <v>0</v>
      </c>
      <c r="CI405" s="307">
        <f t="shared" ca="1" si="812"/>
        <v>0</v>
      </c>
      <c r="CJ405" s="307">
        <f t="shared" ca="1" si="812"/>
        <v>0</v>
      </c>
      <c r="CK405" s="307">
        <f t="shared" ca="1" si="812"/>
        <v>0</v>
      </c>
      <c r="CL405" s="307">
        <f t="shared" ca="1" si="812"/>
        <v>0</v>
      </c>
      <c r="CM405" s="307">
        <f t="shared" ca="1" si="812"/>
        <v>0</v>
      </c>
      <c r="CN405" s="307">
        <f t="shared" ca="1" si="812"/>
        <v>0</v>
      </c>
      <c r="CO405" s="307">
        <f t="shared" ca="1" si="812"/>
        <v>0</v>
      </c>
      <c r="CP405" s="307">
        <f t="shared" ca="1" si="812"/>
        <v>0</v>
      </c>
      <c r="CQ405" s="307">
        <f t="shared" ca="1" si="812"/>
        <v>0</v>
      </c>
      <c r="CR405" s="307">
        <f t="shared" ca="1" si="812"/>
        <v>0</v>
      </c>
      <c r="CS405" s="307">
        <f t="shared" ca="1" si="812"/>
        <v>0</v>
      </c>
      <c r="CT405" s="307">
        <f t="shared" ca="1" si="812"/>
        <v>0</v>
      </c>
      <c r="CU405" s="307">
        <f t="shared" ca="1" si="812"/>
        <v>0</v>
      </c>
      <c r="CV405" s="307">
        <f t="shared" ca="1" si="812"/>
        <v>0</v>
      </c>
      <c r="CW405" s="307">
        <f t="shared" ca="1" si="812"/>
        <v>0</v>
      </c>
      <c r="CX405" s="307">
        <f t="shared" ca="1" si="812"/>
        <v>0</v>
      </c>
      <c r="CY405" s="307">
        <f t="shared" ca="1" si="812"/>
        <v>0</v>
      </c>
      <c r="CZ405" s="307">
        <f t="shared" ca="1" si="812"/>
        <v>0</v>
      </c>
      <c r="DA405" s="307">
        <f t="shared" ca="1" si="812"/>
        <v>0</v>
      </c>
      <c r="DB405" s="307">
        <f t="shared" ca="1" si="812"/>
        <v>0</v>
      </c>
      <c r="DC405" s="307">
        <f t="shared" ca="1" si="812"/>
        <v>0</v>
      </c>
      <c r="DD405" s="307">
        <f t="shared" ca="1" si="812"/>
        <v>0</v>
      </c>
      <c r="DE405" s="307">
        <f t="shared" ca="1" si="812"/>
        <v>0</v>
      </c>
      <c r="DF405" s="307">
        <f t="shared" ca="1" si="812"/>
        <v>0</v>
      </c>
      <c r="DG405" s="307">
        <f t="shared" ca="1" si="812"/>
        <v>0</v>
      </c>
      <c r="DH405" s="307">
        <f t="shared" ca="1" si="812"/>
        <v>0</v>
      </c>
      <c r="DI405" s="307">
        <f t="shared" ca="1" si="812"/>
        <v>0</v>
      </c>
      <c r="DJ405" s="307">
        <f t="shared" ca="1" si="812"/>
        <v>0</v>
      </c>
      <c r="DK405" s="307">
        <f t="shared" ca="1" si="812"/>
        <v>0</v>
      </c>
      <c r="DL405" s="307">
        <f t="shared" ca="1" si="812"/>
        <v>0</v>
      </c>
      <c r="DM405" s="307">
        <f t="shared" ref="DM405:DZ405" ca="1" si="813">DM399*DM397/12</f>
        <v>0</v>
      </c>
      <c r="DN405" s="307">
        <f t="shared" ca="1" si="813"/>
        <v>0</v>
      </c>
      <c r="DO405" s="307">
        <f t="shared" ca="1" si="813"/>
        <v>0</v>
      </c>
      <c r="DP405" s="307">
        <f t="shared" ca="1" si="813"/>
        <v>0</v>
      </c>
      <c r="DQ405" s="307">
        <f t="shared" ca="1" si="813"/>
        <v>0</v>
      </c>
      <c r="DR405" s="307">
        <f t="shared" ca="1" si="813"/>
        <v>0</v>
      </c>
      <c r="DS405" s="307">
        <f t="shared" ca="1" si="813"/>
        <v>0</v>
      </c>
      <c r="DT405" s="307">
        <f t="shared" ca="1" si="813"/>
        <v>0</v>
      </c>
      <c r="DU405" s="307">
        <f t="shared" ca="1" si="813"/>
        <v>0</v>
      </c>
      <c r="DV405" s="307">
        <f t="shared" ca="1" si="813"/>
        <v>0</v>
      </c>
      <c r="DW405" s="307">
        <f t="shared" ca="1" si="813"/>
        <v>0</v>
      </c>
      <c r="DX405" s="307">
        <f t="shared" ca="1" si="813"/>
        <v>0</v>
      </c>
      <c r="DY405" s="307">
        <f t="shared" ca="1" si="813"/>
        <v>0</v>
      </c>
      <c r="DZ405" s="307">
        <f t="shared" ca="1" si="813"/>
        <v>0</v>
      </c>
    </row>
    <row r="406" spans="1:130">
      <c r="A406" s="151"/>
      <c r="G406" s="54"/>
      <c r="H406" s="250"/>
      <c r="I406" s="54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C406" s="307"/>
      <c r="AD406" s="307"/>
      <c r="AE406" s="307"/>
      <c r="AF406" s="307"/>
      <c r="AG406" s="307"/>
      <c r="AH406" s="307"/>
      <c r="AI406" s="307"/>
      <c r="AJ406" s="307"/>
      <c r="AK406" s="307"/>
      <c r="AL406" s="307"/>
      <c r="AM406" s="307"/>
      <c r="AN406" s="307"/>
      <c r="AO406" s="307"/>
      <c r="AP406" s="307"/>
      <c r="AQ406" s="307"/>
      <c r="AR406" s="307"/>
      <c r="AS406" s="307"/>
      <c r="AT406" s="307"/>
      <c r="AU406" s="307"/>
      <c r="AV406" s="307"/>
      <c r="AW406" s="307"/>
      <c r="AX406" s="307"/>
      <c r="AY406" s="307"/>
      <c r="AZ406" s="307"/>
      <c r="BA406" s="307"/>
      <c r="BB406" s="307"/>
      <c r="BC406" s="307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53"/>
      <c r="BN406" s="153"/>
      <c r="BO406" s="153"/>
      <c r="BP406" s="153"/>
      <c r="BQ406" s="153"/>
      <c r="BR406" s="153"/>
      <c r="BS406" s="153"/>
      <c r="BT406" s="153"/>
      <c r="BU406" s="153"/>
      <c r="BV406" s="153"/>
      <c r="BW406" s="153"/>
      <c r="BX406" s="153"/>
      <c r="BY406" s="153"/>
      <c r="BZ406" s="153"/>
      <c r="CA406" s="153"/>
      <c r="CB406" s="153"/>
      <c r="CC406" s="153"/>
      <c r="CD406" s="153"/>
      <c r="CE406" s="153"/>
      <c r="CF406" s="153"/>
      <c r="CG406" s="153"/>
      <c r="CH406" s="153"/>
      <c r="CI406" s="153"/>
      <c r="CJ406" s="153"/>
      <c r="CK406" s="153"/>
      <c r="CL406" s="153"/>
      <c r="CM406" s="153"/>
      <c r="CN406" s="153"/>
      <c r="CO406" s="153"/>
      <c r="CP406" s="153"/>
      <c r="CQ406" s="153"/>
      <c r="CR406" s="153"/>
      <c r="CS406" s="153"/>
      <c r="CT406" s="153"/>
      <c r="CU406" s="153"/>
      <c r="CV406" s="153"/>
      <c r="CW406" s="153"/>
      <c r="CX406" s="153"/>
      <c r="CY406" s="153"/>
      <c r="CZ406" s="153"/>
      <c r="DA406" s="153"/>
      <c r="DB406" s="153"/>
      <c r="DC406" s="153"/>
      <c r="DD406" s="153"/>
      <c r="DE406" s="153"/>
      <c r="DF406" s="153"/>
      <c r="DG406" s="153"/>
      <c r="DH406" s="153"/>
      <c r="DI406" s="153"/>
      <c r="DJ406" s="153"/>
      <c r="DK406" s="153"/>
      <c r="DL406" s="153"/>
      <c r="DM406" s="153"/>
      <c r="DN406" s="153"/>
      <c r="DO406" s="153"/>
      <c r="DP406" s="153"/>
      <c r="DQ406" s="153"/>
      <c r="DR406" s="153"/>
      <c r="DS406" s="153"/>
      <c r="DT406" s="153"/>
      <c r="DU406" s="153"/>
      <c r="DV406" s="153"/>
      <c r="DW406" s="153"/>
      <c r="DX406" s="153"/>
      <c r="DY406" s="153"/>
      <c r="DZ406" s="153"/>
    </row>
    <row r="407" spans="1:130">
      <c r="A407" s="151"/>
      <c r="G407" s="54"/>
      <c r="H407" s="250"/>
      <c r="I407" s="54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53"/>
      <c r="BN407" s="153"/>
      <c r="BO407" s="153"/>
      <c r="BP407" s="153"/>
      <c r="BQ407" s="153"/>
      <c r="BR407" s="153"/>
      <c r="BS407" s="153"/>
      <c r="BT407" s="153"/>
      <c r="BU407" s="153"/>
      <c r="BV407" s="153"/>
      <c r="BW407" s="153"/>
      <c r="BX407" s="153"/>
      <c r="BY407" s="153"/>
      <c r="BZ407" s="153"/>
      <c r="CA407" s="153"/>
      <c r="CB407" s="153"/>
      <c r="CC407" s="153"/>
      <c r="CD407" s="153"/>
      <c r="CE407" s="153"/>
      <c r="CF407" s="153"/>
      <c r="CG407" s="153"/>
      <c r="CH407" s="153"/>
      <c r="CI407" s="153"/>
      <c r="CJ407" s="153"/>
      <c r="CK407" s="153"/>
      <c r="CL407" s="153"/>
      <c r="CM407" s="153"/>
      <c r="CN407" s="153"/>
      <c r="CO407" s="153"/>
      <c r="CP407" s="153"/>
      <c r="CQ407" s="153"/>
      <c r="CR407" s="153"/>
      <c r="CS407" s="153"/>
      <c r="CT407" s="153"/>
      <c r="CU407" s="153"/>
      <c r="CV407" s="153"/>
      <c r="CW407" s="153"/>
      <c r="CX407" s="153"/>
      <c r="CY407" s="153"/>
      <c r="CZ407" s="153"/>
      <c r="DA407" s="153"/>
      <c r="DB407" s="153"/>
      <c r="DC407" s="153"/>
      <c r="DD407" s="153"/>
      <c r="DE407" s="153"/>
      <c r="DF407" s="153"/>
      <c r="DG407" s="153"/>
      <c r="DH407" s="153"/>
      <c r="DI407" s="153"/>
      <c r="DJ407" s="153"/>
      <c r="DK407" s="153"/>
      <c r="DL407" s="153"/>
      <c r="DM407" s="153"/>
      <c r="DN407" s="153"/>
      <c r="DO407" s="153"/>
      <c r="DP407" s="153"/>
      <c r="DQ407" s="153"/>
      <c r="DR407" s="153"/>
      <c r="DS407" s="153"/>
      <c r="DT407" s="153"/>
      <c r="DU407" s="153"/>
      <c r="DV407" s="153"/>
      <c r="DW407" s="153"/>
      <c r="DX407" s="153"/>
      <c r="DY407" s="153"/>
      <c r="DZ407" s="153"/>
    </row>
    <row r="408" spans="1:130" ht="13">
      <c r="A408" s="151"/>
      <c r="C408" s="14" t="s">
        <v>237</v>
      </c>
      <c r="G408" s="54"/>
      <c r="H408" s="250"/>
      <c r="I408" s="54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C408" s="307"/>
      <c r="AD408" s="307"/>
      <c r="AE408" s="307"/>
      <c r="AF408" s="307"/>
      <c r="AG408" s="307"/>
      <c r="AH408" s="307"/>
      <c r="AI408" s="307"/>
      <c r="AJ408" s="307"/>
      <c r="AK408" s="307"/>
      <c r="AL408" s="307"/>
      <c r="AM408" s="307"/>
      <c r="AN408" s="307"/>
      <c r="AO408" s="307"/>
      <c r="AP408" s="307"/>
      <c r="AQ408" s="307"/>
      <c r="AR408" s="307"/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53"/>
      <c r="BN408" s="153"/>
      <c r="BO408" s="153"/>
      <c r="BP408" s="153"/>
      <c r="BQ408" s="153"/>
      <c r="BR408" s="153"/>
      <c r="BS408" s="153"/>
      <c r="BT408" s="153"/>
      <c r="BU408" s="153"/>
      <c r="BV408" s="153"/>
      <c r="BW408" s="153"/>
      <c r="BX408" s="153"/>
      <c r="BY408" s="153"/>
      <c r="BZ408" s="153"/>
      <c r="CA408" s="153"/>
      <c r="CB408" s="153"/>
      <c r="CC408" s="153"/>
      <c r="CD408" s="153"/>
      <c r="CE408" s="153"/>
      <c r="CF408" s="153"/>
      <c r="CG408" s="153"/>
      <c r="CH408" s="153"/>
      <c r="CI408" s="153"/>
      <c r="CJ408" s="153"/>
      <c r="CK408" s="153"/>
      <c r="CL408" s="153"/>
      <c r="CM408" s="153"/>
      <c r="CN408" s="153"/>
      <c r="CO408" s="153"/>
      <c r="CP408" s="153"/>
      <c r="CQ408" s="153"/>
      <c r="CR408" s="153"/>
      <c r="CS408" s="153"/>
      <c r="CT408" s="153"/>
      <c r="CU408" s="153"/>
      <c r="CV408" s="153"/>
      <c r="CW408" s="153"/>
      <c r="CX408" s="153"/>
      <c r="CY408" s="153"/>
      <c r="CZ408" s="153"/>
      <c r="DA408" s="153"/>
      <c r="DB408" s="153"/>
      <c r="DC408" s="153"/>
      <c r="DD408" s="153"/>
      <c r="DE408" s="153"/>
      <c r="DF408" s="153"/>
      <c r="DG408" s="153"/>
      <c r="DH408" s="153"/>
      <c r="DI408" s="153"/>
      <c r="DJ408" s="153"/>
      <c r="DK408" s="153"/>
      <c r="DL408" s="153"/>
      <c r="DM408" s="153"/>
      <c r="DN408" s="153"/>
      <c r="DO408" s="153"/>
      <c r="DP408" s="153"/>
      <c r="DQ408" s="153"/>
      <c r="DR408" s="153"/>
      <c r="DS408" s="153"/>
      <c r="DT408" s="153"/>
      <c r="DU408" s="153"/>
      <c r="DV408" s="153"/>
      <c r="DW408" s="153"/>
      <c r="DX408" s="153"/>
      <c r="DY408" s="153"/>
      <c r="DZ408" s="153"/>
    </row>
    <row r="409" spans="1:130">
      <c r="A409" s="151"/>
      <c r="C409" s="5" t="s">
        <v>247</v>
      </c>
      <c r="G409" s="54" t="s">
        <v>9</v>
      </c>
      <c r="H409" s="326"/>
      <c r="I409" s="54"/>
      <c r="J409" s="325">
        <f>Inputs!$I$349+'Project 1'!J386</f>
        <v>0.11956277908315219</v>
      </c>
      <c r="K409" s="325">
        <f>Inputs!$I$349+'Project 1'!K386</f>
        <v>0.11871738138012054</v>
      </c>
      <c r="L409" s="325">
        <f>Inputs!$I$349+'Project 1'!L386</f>
        <v>0.11788920962154059</v>
      </c>
      <c r="M409" s="325">
        <f>Inputs!$I$349+'Project 1'!M386</f>
        <v>0.11719694930037886</v>
      </c>
      <c r="N409" s="325">
        <f>Inputs!$I$349+'Project 1'!N386</f>
        <v>0.11659845997617796</v>
      </c>
      <c r="O409" s="325">
        <f>Inputs!$I$349+'Project 1'!O386</f>
        <v>0.11579118311096939</v>
      </c>
      <c r="P409" s="325">
        <f>Inputs!$I$349+'Project 1'!P386</f>
        <v>0.11495880983435239</v>
      </c>
      <c r="Q409" s="325">
        <f>Inputs!$I$349+'Project 1'!Q386</f>
        <v>0.11455011782761484</v>
      </c>
      <c r="R409" s="325">
        <f>Inputs!$I$349+'Project 1'!R386</f>
        <v>0.11219300448215672</v>
      </c>
      <c r="S409" s="325">
        <f>Inputs!$I$349+'Project 1'!S386</f>
        <v>0.11219004220733068</v>
      </c>
      <c r="T409" s="325">
        <f>Inputs!$I$349+'Project 1'!T386</f>
        <v>0.11218860445578802</v>
      </c>
      <c r="U409" s="325">
        <f>Inputs!$I$349+'Project 1'!U386</f>
        <v>0.11218716678985523</v>
      </c>
      <c r="V409" s="325">
        <f>Inputs!$I$349+'Project 1'!V386</f>
        <v>0.11219004220732319</v>
      </c>
      <c r="W409" s="325">
        <f>Inputs!$I$349+'Project 1'!W386</f>
        <v>0.11219148004447124</v>
      </c>
      <c r="X409" s="325">
        <f>Inputs!$I$349+'Project 1'!X386</f>
        <v>0.11118969003275891</v>
      </c>
      <c r="Y409" s="325">
        <f>Inputs!$I$349+'Project 1'!Y386</f>
        <v>0.11092508252717301</v>
      </c>
      <c r="Z409" s="325">
        <f>Inputs!$I$349+'Project 1'!Z386</f>
        <v>0.11092110179243868</v>
      </c>
      <c r="AA409" s="325">
        <f>Inputs!$I$349+'Project 1'!AA386</f>
        <v>0.11092508252717059</v>
      </c>
      <c r="AB409" s="325">
        <f>Inputs!$I$349+'Project 1'!AB386</f>
        <v>0.11092508252717059</v>
      </c>
      <c r="AC409" s="325">
        <f>Inputs!$I$349+'Project 1'!AC386</f>
        <v>0.11092242862811863</v>
      </c>
      <c r="AD409" s="325">
        <f>Inputs!$I$349+'Project 1'!AD386</f>
        <v>0.11181907077035258</v>
      </c>
      <c r="AE409" s="325">
        <f>Inputs!$I$349+'Project 1'!AE386</f>
        <v>0.11196873064680629</v>
      </c>
      <c r="AF409" s="325">
        <f>Inputs!$I$349+'Project 1'!AF386</f>
        <v>0.11196873064680371</v>
      </c>
      <c r="AG409" s="325">
        <f>Inputs!$I$349+'Project 1'!AG386</f>
        <v>0.11196731254537078</v>
      </c>
      <c r="AH409" s="325">
        <f>Inputs!$I$349+'Project 1'!AH386</f>
        <v>0.11196873064679855</v>
      </c>
      <c r="AI409" s="325">
        <f>Inputs!$I$349+'Project 1'!AI386</f>
        <v>0.11197156710125075</v>
      </c>
      <c r="AJ409" s="325">
        <f>Inputs!$I$349+'Project 1'!AJ386</f>
        <v>0.11196589452779376</v>
      </c>
      <c r="AK409" s="325">
        <f>Inputs!$I$349+'Project 1'!AK386</f>
        <v>0.11196873064680113</v>
      </c>
      <c r="AL409" s="325">
        <f>Inputs!$I$349+'Project 1'!AL386</f>
        <v>0.11196731254537344</v>
      </c>
      <c r="AM409" s="325">
        <f>Inputs!$I$349+'Project 1'!AM386</f>
        <v>0.11197156710125075</v>
      </c>
      <c r="AN409" s="325">
        <f>Inputs!$I$349+'Project 1'!AN386</f>
        <v>0.11196731254536811</v>
      </c>
      <c r="AO409" s="325">
        <f>Inputs!$I$349+'Project 1'!AO386</f>
        <v>0.11197014883208976</v>
      </c>
      <c r="AP409" s="325">
        <f>Inputs!$I$349+'Project 1'!AP386</f>
        <v>0.11343910235474161</v>
      </c>
      <c r="AQ409" s="325">
        <f>Inputs!$I$349+'Project 1'!AQ386</f>
        <v>0.11376050298538669</v>
      </c>
      <c r="AR409" s="325">
        <f>Inputs!$I$349+'Project 1'!AR386</f>
        <v>0.11376524803065516</v>
      </c>
      <c r="AS409" s="325">
        <f>Inputs!$I$349+'Project 1'!AS386</f>
        <v>0.11376208456837436</v>
      </c>
      <c r="AT409" s="325">
        <f>Inputs!$I$349+'Project 1'!AT386</f>
        <v>0.11376208456837436</v>
      </c>
      <c r="AU409" s="325">
        <f>Inputs!$I$349+'Project 1'!AU386</f>
        <v>0.11376366625012783</v>
      </c>
      <c r="AV409" s="325">
        <f>Inputs!$I$349+'Project 1'!AV386</f>
        <v>0.11375734011569368</v>
      </c>
      <c r="AW409" s="325">
        <f>Inputs!$I$349+'Project 1'!AW386</f>
        <v>0.11376208456837436</v>
      </c>
      <c r="AX409" s="325">
        <f>Inputs!$I$349+'Project 1'!AX386</f>
        <v>0.11376050298538935</v>
      </c>
      <c r="AY409" s="325">
        <f>Inputs!$I$349+'Project 1'!AY386</f>
        <v>0.11376366625012534</v>
      </c>
      <c r="AZ409" s="325">
        <f>Inputs!$I$349+'Project 1'!AZ386</f>
        <v>0.11376050298538935</v>
      </c>
      <c r="BA409" s="325">
        <f>Inputs!$I$349+'Project 1'!BA386</f>
        <v>0.11376366625012783</v>
      </c>
      <c r="BB409" s="325">
        <f>Inputs!$I$349+'Project 1'!BB386</f>
        <v>0.11531399202948898</v>
      </c>
      <c r="BC409" s="325">
        <f>Inputs!$I$349+'Project 1'!BC386</f>
        <v>0.11560287130651929</v>
      </c>
      <c r="BD409" s="325">
        <f>Inputs!$I$349+'Project 1'!BD386</f>
        <v>0.11560287130652172</v>
      </c>
      <c r="BE409" s="325">
        <f>Inputs!$I$349+'Project 1'!BE386</f>
        <v>0.11559759604523549</v>
      </c>
      <c r="BF409" s="325">
        <f>Inputs!$I$349+'Project 1'!BF386</f>
        <v>0.11560287130652414</v>
      </c>
      <c r="BG409" s="325">
        <f>Inputs!$I$349+'Project 1'!BG386</f>
        <v>0.11559935434988713</v>
      </c>
      <c r="BH409" s="325">
        <f>Inputs!$I$349+'Project 1'!BH386</f>
        <v>0.11559407978320804</v>
      </c>
      <c r="BI409" s="325">
        <f>Inputs!$I$349+'Project 1'!BI386</f>
        <v>0.11559935434988713</v>
      </c>
      <c r="BJ409" s="325">
        <f>Inputs!$I$349+'Project 1'!BJ386</f>
        <v>0.11559759604523549</v>
      </c>
      <c r="BK409" s="325">
        <f>Inputs!$I$349+'Project 1'!BK386</f>
        <v>0.11559935434988455</v>
      </c>
      <c r="BL409" s="325">
        <f>Inputs!$I$349+'Project 1'!BL386</f>
        <v>0.11559759604523283</v>
      </c>
      <c r="BM409" s="325">
        <f>Inputs!$I$349+'Project 1'!BM386</f>
        <v>0.11560287130652172</v>
      </c>
      <c r="BN409" s="325">
        <f>Inputs!$I$349+'Project 1'!BN386</f>
        <v>0.11736405480961973</v>
      </c>
      <c r="BO409" s="325">
        <f>Inputs!$I$349+'Project 1'!BO386</f>
        <v>0.11748771775753779</v>
      </c>
      <c r="BP409" s="325">
        <f>Inputs!$I$349+'Project 1'!BP386</f>
        <v>0.11748771775753529</v>
      </c>
      <c r="BQ409" s="325">
        <f>Inputs!$I$349+'Project 1'!BQ386</f>
        <v>0.11748381866503525</v>
      </c>
      <c r="BR409" s="325">
        <f>Inputs!$I$349+'Project 1'!BR386</f>
        <v>0.11748966750652566</v>
      </c>
      <c r="BS409" s="325">
        <f>Inputs!$I$349+'Project 1'!BS386</f>
        <v>0.11748576814370726</v>
      </c>
      <c r="BT409" s="325">
        <f>Inputs!$I$349+'Project 1'!BT386</f>
        <v>0.11747992011308979</v>
      </c>
      <c r="BU409" s="325">
        <f>Inputs!$I$349+'Project 1'!BU386</f>
        <v>0.11748966750652566</v>
      </c>
      <c r="BV409" s="325">
        <f>Inputs!$I$349+'Project 1'!BV386</f>
        <v>0.11748771775753279</v>
      </c>
      <c r="BW409" s="325">
        <f>Inputs!$I$349+'Project 1'!BW386</f>
        <v>0.11748576814370726</v>
      </c>
      <c r="BX409" s="325">
        <f>Inputs!$I$349+'Project 1'!BX386</f>
        <v>0.11748966750652809</v>
      </c>
      <c r="BY409" s="325">
        <f>Inputs!$I$349+'Project 1'!BY386</f>
        <v>0.11748771775753779</v>
      </c>
      <c r="BZ409" s="325">
        <f>Inputs!$I$349+'Project 1'!BZ386</f>
        <v>0.11893435560944204</v>
      </c>
      <c r="CA409" s="325">
        <f>Inputs!$I$349+'Project 1'!CA386</f>
        <v>0.11903637875508404</v>
      </c>
      <c r="CB409" s="325">
        <f>Inputs!$I$349+'Project 1'!CB386</f>
        <v>0.11903637875508404</v>
      </c>
      <c r="CC409" s="325">
        <f>Inputs!$I$349+'Project 1'!CC386</f>
        <v>0.11903637875508404</v>
      </c>
      <c r="CD409" s="325">
        <f>Inputs!$I$349+'Project 1'!CD386</f>
        <v>0.11903637875508404</v>
      </c>
      <c r="CE409" s="325">
        <f>Inputs!$I$349+'Project 1'!CE386</f>
        <v>0.11903637875508404</v>
      </c>
      <c r="CF409" s="325">
        <f>Inputs!$I$349+'Project 1'!CF386</f>
        <v>0.11903637875508404</v>
      </c>
      <c r="CG409" s="325">
        <f>Inputs!$I$349+'Project 1'!CG386</f>
        <v>0.11903637875508404</v>
      </c>
      <c r="CH409" s="325">
        <f>Inputs!$I$349+'Project 1'!CH386</f>
        <v>0.11903637875508404</v>
      </c>
      <c r="CI409" s="325">
        <f>Inputs!$I$349+'Project 1'!CI386</f>
        <v>0.11903637875508404</v>
      </c>
      <c r="CJ409" s="325">
        <f>Inputs!$I$349+'Project 1'!CJ386</f>
        <v>0.11903637875508404</v>
      </c>
      <c r="CK409" s="325">
        <f>Inputs!$I$349+'Project 1'!CK386</f>
        <v>0.11903637875508404</v>
      </c>
      <c r="CL409" s="325">
        <f>Inputs!$I$349+'Project 1'!CL386</f>
        <v>0.11903637875508404</v>
      </c>
      <c r="CM409" s="325">
        <f>Inputs!$I$349+'Project 1'!CM386</f>
        <v>0.11903637875508404</v>
      </c>
      <c r="CN409" s="325">
        <f>Inputs!$I$349+'Project 1'!CN386</f>
        <v>0.11903637875508404</v>
      </c>
      <c r="CO409" s="325">
        <f>Inputs!$I$349+'Project 1'!CO386</f>
        <v>0.11903637875508404</v>
      </c>
      <c r="CP409" s="325">
        <f>Inputs!$I$349+'Project 1'!CP386</f>
        <v>0.11903637875508404</v>
      </c>
      <c r="CQ409" s="325">
        <f>Inputs!$I$349+'Project 1'!CQ386</f>
        <v>0.11903637875508404</v>
      </c>
      <c r="CR409" s="325">
        <f>Inputs!$I$349+'Project 1'!CR386</f>
        <v>0.11903637875508404</v>
      </c>
      <c r="CS409" s="325">
        <f>Inputs!$I$349+'Project 1'!CS386</f>
        <v>0.11903637875508404</v>
      </c>
      <c r="CT409" s="325">
        <f>Inputs!$I$349+'Project 1'!CT386</f>
        <v>0.11903637875508404</v>
      </c>
      <c r="CU409" s="325">
        <f>Inputs!$I$349+'Project 1'!CU386</f>
        <v>0.11903637875508404</v>
      </c>
      <c r="CV409" s="325">
        <f>Inputs!$I$349+'Project 1'!CV386</f>
        <v>0.11903637875508404</v>
      </c>
      <c r="CW409" s="325">
        <f>Inputs!$I$349+'Project 1'!CW386</f>
        <v>0.11903637875508404</v>
      </c>
      <c r="CX409" s="325">
        <f>Inputs!$I$349+'Project 1'!CX386</f>
        <v>0.11903637875508404</v>
      </c>
      <c r="CY409" s="325">
        <f>Inputs!$I$349+'Project 1'!CY386</f>
        <v>0.11903637875508404</v>
      </c>
      <c r="CZ409" s="325">
        <f>Inputs!$I$349+'Project 1'!CZ386</f>
        <v>0.11903637875508404</v>
      </c>
      <c r="DA409" s="325">
        <f>Inputs!$I$349+'Project 1'!DA386</f>
        <v>0.11903637875508404</v>
      </c>
      <c r="DB409" s="325">
        <f>Inputs!$I$349+'Project 1'!DB386</f>
        <v>0.11903637875508404</v>
      </c>
      <c r="DC409" s="325">
        <f>Inputs!$I$349+'Project 1'!DC386</f>
        <v>0.11903637875508404</v>
      </c>
      <c r="DD409" s="325">
        <f>Inputs!$I$349+'Project 1'!DD386</f>
        <v>0.11903637875508404</v>
      </c>
      <c r="DE409" s="325">
        <f>Inputs!$I$349+'Project 1'!DE386</f>
        <v>0.11903637875508404</v>
      </c>
      <c r="DF409" s="325">
        <f>Inputs!$I$349+'Project 1'!DF386</f>
        <v>0.11903637875508404</v>
      </c>
      <c r="DG409" s="325">
        <f>Inputs!$I$349+'Project 1'!DG386</f>
        <v>0.11903637875508404</v>
      </c>
      <c r="DH409" s="325">
        <f>Inputs!$I$349+'Project 1'!DH386</f>
        <v>0.11903637875508404</v>
      </c>
      <c r="DI409" s="325">
        <f>Inputs!$I$349+'Project 1'!DI386</f>
        <v>0.11903637875508404</v>
      </c>
      <c r="DJ409" s="325">
        <f>Inputs!$I$349+'Project 1'!DJ386</f>
        <v>0.11903637875508404</v>
      </c>
      <c r="DK409" s="325">
        <f>Inputs!$I$349+'Project 1'!DK386</f>
        <v>0.11903637875508404</v>
      </c>
      <c r="DL409" s="325">
        <f>Inputs!$I$349+'Project 1'!DL386</f>
        <v>0.11903637875508404</v>
      </c>
      <c r="DM409" s="325">
        <f>Inputs!$I$349+'Project 1'!DM386</f>
        <v>0.11903637875508404</v>
      </c>
      <c r="DN409" s="325">
        <f>Inputs!$I$349+'Project 1'!DN386</f>
        <v>0.11903637875508404</v>
      </c>
      <c r="DO409" s="325">
        <f>Inputs!$I$349+'Project 1'!DO386</f>
        <v>0.11903637875508404</v>
      </c>
      <c r="DP409" s="325">
        <f>Inputs!$I$349+'Project 1'!DP386</f>
        <v>0.11903637875508404</v>
      </c>
      <c r="DQ409" s="325">
        <f>Inputs!$I$349+'Project 1'!DQ386</f>
        <v>0.11903637875508404</v>
      </c>
      <c r="DR409" s="325">
        <f>Inputs!$I$349+'Project 1'!DR386</f>
        <v>0.11903637875508404</v>
      </c>
      <c r="DS409" s="325">
        <f>Inputs!$I$349+'Project 1'!DS386</f>
        <v>0.11903637875508404</v>
      </c>
      <c r="DT409" s="325">
        <f>Inputs!$I$349+'Project 1'!DT386</f>
        <v>0.11903637875508404</v>
      </c>
      <c r="DU409" s="325">
        <f>Inputs!$I$349+'Project 1'!DU386</f>
        <v>0.11903637875508404</v>
      </c>
      <c r="DV409" s="325">
        <f>Inputs!$I$349+'Project 1'!DV386</f>
        <v>0.11903637875508404</v>
      </c>
      <c r="DW409" s="325">
        <f>Inputs!$I$349+'Project 1'!DW386</f>
        <v>0.11903637875508404</v>
      </c>
      <c r="DX409" s="325">
        <f>Inputs!$I$349+'Project 1'!DX386</f>
        <v>0.11903637875508404</v>
      </c>
      <c r="DY409" s="325">
        <f>Inputs!$I$349+'Project 1'!DY386</f>
        <v>0.11903637875508404</v>
      </c>
      <c r="DZ409" s="325">
        <f>Inputs!$I$349+'Project 1'!DZ386</f>
        <v>0.11903637875508404</v>
      </c>
    </row>
    <row r="410" spans="1:130">
      <c r="A410" s="151"/>
      <c r="G410" s="54"/>
      <c r="H410" s="250"/>
      <c r="I410" s="54"/>
    </row>
    <row r="411" spans="1:130">
      <c r="A411" s="151"/>
      <c r="C411" s="5" t="s">
        <v>40</v>
      </c>
      <c r="G411" s="54" t="s">
        <v>131</v>
      </c>
      <c r="H411" s="326"/>
      <c r="I411" s="54"/>
      <c r="J411" s="212">
        <f>I417</f>
        <v>0</v>
      </c>
      <c r="K411" s="307">
        <f>J417</f>
        <v>10000000</v>
      </c>
      <c r="L411" s="307">
        <f>+K417</f>
        <v>10000000</v>
      </c>
      <c r="M411" s="307">
        <f t="shared" ref="M411:BW411" si="814">+L417</f>
        <v>10000000</v>
      </c>
      <c r="N411" s="307">
        <f t="shared" si="814"/>
        <v>9375000</v>
      </c>
      <c r="O411" s="307">
        <f t="shared" si="814"/>
        <v>9375000</v>
      </c>
      <c r="P411" s="307">
        <f t="shared" si="814"/>
        <v>9375000</v>
      </c>
      <c r="Q411" s="307">
        <f t="shared" si="814"/>
        <v>8750000</v>
      </c>
      <c r="R411" s="307">
        <f t="shared" si="814"/>
        <v>8750000</v>
      </c>
      <c r="S411" s="307">
        <f t="shared" si="814"/>
        <v>8750000</v>
      </c>
      <c r="T411" s="307">
        <f t="shared" si="814"/>
        <v>8125000</v>
      </c>
      <c r="U411" s="307">
        <f t="shared" si="814"/>
        <v>8125000</v>
      </c>
      <c r="V411" s="307">
        <f t="shared" si="814"/>
        <v>8125000</v>
      </c>
      <c r="W411" s="307">
        <f t="shared" si="814"/>
        <v>7500000</v>
      </c>
      <c r="X411" s="307">
        <f t="shared" si="814"/>
        <v>7500000</v>
      </c>
      <c r="Y411" s="307">
        <f t="shared" si="814"/>
        <v>7500000</v>
      </c>
      <c r="Z411" s="307">
        <f t="shared" si="814"/>
        <v>6875000</v>
      </c>
      <c r="AA411" s="307">
        <f t="shared" si="814"/>
        <v>6875000</v>
      </c>
      <c r="AB411" s="307">
        <f t="shared" si="814"/>
        <v>6875000</v>
      </c>
      <c r="AC411" s="307">
        <f t="shared" si="814"/>
        <v>6250000</v>
      </c>
      <c r="AD411" s="307">
        <f t="shared" si="814"/>
        <v>6250000</v>
      </c>
      <c r="AE411" s="307">
        <f t="shared" si="814"/>
        <v>6250000</v>
      </c>
      <c r="AF411" s="307">
        <f t="shared" si="814"/>
        <v>5625000</v>
      </c>
      <c r="AG411" s="307">
        <f t="shared" si="814"/>
        <v>5625000</v>
      </c>
      <c r="AH411" s="307">
        <f t="shared" si="814"/>
        <v>5625000</v>
      </c>
      <c r="AI411" s="307">
        <f t="shared" si="814"/>
        <v>5000000</v>
      </c>
      <c r="AJ411" s="307">
        <f t="shared" si="814"/>
        <v>5000000</v>
      </c>
      <c r="AK411" s="307">
        <f t="shared" si="814"/>
        <v>5000000</v>
      </c>
      <c r="AL411" s="307">
        <f t="shared" si="814"/>
        <v>4375000</v>
      </c>
      <c r="AM411" s="307">
        <f t="shared" si="814"/>
        <v>4375000</v>
      </c>
      <c r="AN411" s="307">
        <f t="shared" si="814"/>
        <v>4375000</v>
      </c>
      <c r="AO411" s="307">
        <f t="shared" si="814"/>
        <v>3750000</v>
      </c>
      <c r="AP411" s="307">
        <f t="shared" si="814"/>
        <v>3750000</v>
      </c>
      <c r="AQ411" s="307">
        <f t="shared" si="814"/>
        <v>3750000</v>
      </c>
      <c r="AR411" s="307">
        <f t="shared" si="814"/>
        <v>3125000</v>
      </c>
      <c r="AS411" s="307">
        <f t="shared" si="814"/>
        <v>3125000</v>
      </c>
      <c r="AT411" s="307">
        <f t="shared" si="814"/>
        <v>3125000</v>
      </c>
      <c r="AU411" s="307">
        <f t="shared" si="814"/>
        <v>2500000</v>
      </c>
      <c r="AV411" s="307">
        <f t="shared" si="814"/>
        <v>2500000</v>
      </c>
      <c r="AW411" s="307">
        <f t="shared" si="814"/>
        <v>2500000</v>
      </c>
      <c r="AX411" s="307">
        <f t="shared" si="814"/>
        <v>1875000</v>
      </c>
      <c r="AY411" s="307">
        <f t="shared" si="814"/>
        <v>1875000</v>
      </c>
      <c r="AZ411" s="307">
        <f t="shared" si="814"/>
        <v>1875000</v>
      </c>
      <c r="BA411" s="307">
        <f t="shared" si="814"/>
        <v>1250000</v>
      </c>
      <c r="BB411" s="307">
        <f t="shared" si="814"/>
        <v>1250000</v>
      </c>
      <c r="BC411" s="307">
        <f t="shared" si="814"/>
        <v>1250000</v>
      </c>
      <c r="BD411" s="307">
        <f t="shared" si="814"/>
        <v>625000</v>
      </c>
      <c r="BE411" s="307">
        <f t="shared" si="814"/>
        <v>625000</v>
      </c>
      <c r="BF411" s="307">
        <f t="shared" si="814"/>
        <v>625000</v>
      </c>
      <c r="BG411" s="307">
        <f t="shared" si="814"/>
        <v>0</v>
      </c>
      <c r="BH411" s="307">
        <f t="shared" si="814"/>
        <v>0</v>
      </c>
      <c r="BI411" s="307">
        <f t="shared" si="814"/>
        <v>0</v>
      </c>
      <c r="BJ411" s="307">
        <f t="shared" si="814"/>
        <v>0</v>
      </c>
      <c r="BK411" s="307">
        <f t="shared" si="814"/>
        <v>0</v>
      </c>
      <c r="BL411" s="307">
        <f t="shared" si="814"/>
        <v>0</v>
      </c>
      <c r="BM411" s="307">
        <f t="shared" si="814"/>
        <v>0</v>
      </c>
      <c r="BN411" s="307">
        <f t="shared" si="814"/>
        <v>0</v>
      </c>
      <c r="BO411" s="307">
        <f t="shared" si="814"/>
        <v>0</v>
      </c>
      <c r="BP411" s="307">
        <f t="shared" si="814"/>
        <v>0</v>
      </c>
      <c r="BQ411" s="307">
        <f t="shared" si="814"/>
        <v>0</v>
      </c>
      <c r="BR411" s="307">
        <f t="shared" si="814"/>
        <v>0</v>
      </c>
      <c r="BS411" s="307">
        <f t="shared" si="814"/>
        <v>0</v>
      </c>
      <c r="BT411" s="307">
        <f t="shared" si="814"/>
        <v>0</v>
      </c>
      <c r="BU411" s="307">
        <f t="shared" si="814"/>
        <v>0</v>
      </c>
      <c r="BV411" s="307">
        <f t="shared" si="814"/>
        <v>0</v>
      </c>
      <c r="BW411" s="307">
        <f t="shared" si="814"/>
        <v>0</v>
      </c>
      <c r="BX411" s="307">
        <f t="shared" ref="BX411:CA411" si="815">+BW417</f>
        <v>0</v>
      </c>
      <c r="BY411" s="307">
        <f t="shared" si="815"/>
        <v>0</v>
      </c>
      <c r="BZ411" s="307">
        <f t="shared" si="815"/>
        <v>0</v>
      </c>
      <c r="CA411" s="307">
        <f t="shared" si="815"/>
        <v>0</v>
      </c>
      <c r="CB411" s="307">
        <f t="shared" ref="CB411" si="816">+CA417</f>
        <v>0</v>
      </c>
      <c r="CC411" s="307">
        <f t="shared" ref="CC411" si="817">+CB417</f>
        <v>0</v>
      </c>
      <c r="CD411" s="307">
        <f t="shared" ref="CD411" si="818">+CC417</f>
        <v>0</v>
      </c>
      <c r="CE411" s="307">
        <f t="shared" ref="CE411" si="819">+CD417</f>
        <v>0</v>
      </c>
      <c r="CF411" s="307">
        <f t="shared" ref="CF411" si="820">+CE417</f>
        <v>0</v>
      </c>
      <c r="CG411" s="307">
        <f t="shared" ref="CG411" si="821">+CF417</f>
        <v>0</v>
      </c>
      <c r="CH411" s="307">
        <f t="shared" ref="CH411" si="822">+CG417</f>
        <v>0</v>
      </c>
      <c r="CI411" s="307">
        <f t="shared" ref="CI411" si="823">+CH417</f>
        <v>0</v>
      </c>
      <c r="CJ411" s="307">
        <f t="shared" ref="CJ411" si="824">+CI417</f>
        <v>0</v>
      </c>
      <c r="CK411" s="307">
        <f t="shared" ref="CK411" si="825">+CJ417</f>
        <v>0</v>
      </c>
      <c r="CL411" s="307">
        <f t="shared" ref="CL411" si="826">+CK417</f>
        <v>0</v>
      </c>
      <c r="CM411" s="307">
        <f t="shared" ref="CM411" si="827">+CL417</f>
        <v>0</v>
      </c>
      <c r="CN411" s="307">
        <f t="shared" ref="CN411" si="828">+CM417</f>
        <v>0</v>
      </c>
      <c r="CO411" s="307">
        <f t="shared" ref="CO411" si="829">+CN417</f>
        <v>0</v>
      </c>
      <c r="CP411" s="307">
        <f t="shared" ref="CP411" si="830">+CO417</f>
        <v>0</v>
      </c>
      <c r="CQ411" s="307">
        <f t="shared" ref="CQ411" si="831">+CP417</f>
        <v>0</v>
      </c>
      <c r="CR411" s="307">
        <f t="shared" ref="CR411" si="832">+CQ417</f>
        <v>0</v>
      </c>
      <c r="CS411" s="307">
        <f t="shared" ref="CS411" si="833">+CR417</f>
        <v>0</v>
      </c>
      <c r="CT411" s="307">
        <f t="shared" ref="CT411" si="834">+CS417</f>
        <v>0</v>
      </c>
      <c r="CU411" s="307">
        <f t="shared" ref="CU411" si="835">+CT417</f>
        <v>0</v>
      </c>
      <c r="CV411" s="307">
        <f t="shared" ref="CV411" si="836">+CU417</f>
        <v>0</v>
      </c>
      <c r="CW411" s="307">
        <f t="shared" ref="CW411" si="837">+CV417</f>
        <v>0</v>
      </c>
      <c r="CX411" s="307">
        <f t="shared" ref="CX411" si="838">+CW417</f>
        <v>0</v>
      </c>
      <c r="CY411" s="307">
        <f t="shared" ref="CY411" si="839">+CX417</f>
        <v>0</v>
      </c>
      <c r="CZ411" s="307">
        <f t="shared" ref="CZ411" si="840">+CY417</f>
        <v>0</v>
      </c>
      <c r="DA411" s="307">
        <f t="shared" ref="DA411" si="841">+CZ417</f>
        <v>0</v>
      </c>
      <c r="DB411" s="307">
        <f t="shared" ref="DB411" si="842">+DA417</f>
        <v>0</v>
      </c>
      <c r="DC411" s="307">
        <f t="shared" ref="DC411" si="843">+DB417</f>
        <v>0</v>
      </c>
      <c r="DD411" s="307">
        <f t="shared" ref="DD411" si="844">+DC417</f>
        <v>0</v>
      </c>
      <c r="DE411" s="307">
        <f t="shared" ref="DE411" si="845">+DD417</f>
        <v>0</v>
      </c>
      <c r="DF411" s="307">
        <f t="shared" ref="DF411" si="846">+DE417</f>
        <v>0</v>
      </c>
      <c r="DG411" s="307">
        <f t="shared" ref="DG411" si="847">+DF417</f>
        <v>0</v>
      </c>
      <c r="DH411" s="307">
        <f t="shared" ref="DH411" si="848">+DG417</f>
        <v>0</v>
      </c>
      <c r="DI411" s="307">
        <f t="shared" ref="DI411" si="849">+DH417</f>
        <v>0</v>
      </c>
      <c r="DJ411" s="307">
        <f t="shared" ref="DJ411" si="850">+DI417</f>
        <v>0</v>
      </c>
      <c r="DK411" s="307">
        <f t="shared" ref="DK411" si="851">+DJ417</f>
        <v>0</v>
      </c>
      <c r="DL411" s="307">
        <f t="shared" ref="DL411" si="852">+DK417</f>
        <v>0</v>
      </c>
      <c r="DM411" s="307">
        <f t="shared" ref="DM411" si="853">+DL417</f>
        <v>0</v>
      </c>
      <c r="DN411" s="307">
        <f t="shared" ref="DN411" si="854">+DM417</f>
        <v>0</v>
      </c>
      <c r="DO411" s="307">
        <f t="shared" ref="DO411" si="855">+DN417</f>
        <v>0</v>
      </c>
      <c r="DP411" s="307">
        <f t="shared" ref="DP411" si="856">+DO417</f>
        <v>0</v>
      </c>
      <c r="DQ411" s="307">
        <f t="shared" ref="DQ411" si="857">+DP417</f>
        <v>0</v>
      </c>
      <c r="DR411" s="307">
        <f t="shared" ref="DR411" si="858">+DQ417</f>
        <v>0</v>
      </c>
      <c r="DS411" s="307">
        <f t="shared" ref="DS411" si="859">+DR417</f>
        <v>0</v>
      </c>
      <c r="DT411" s="307">
        <f t="shared" ref="DT411" si="860">+DS417</f>
        <v>0</v>
      </c>
      <c r="DU411" s="307">
        <f t="shared" ref="DU411" si="861">+DT417</f>
        <v>0</v>
      </c>
      <c r="DV411" s="307">
        <f t="shared" ref="DV411" si="862">+DU417</f>
        <v>0</v>
      </c>
      <c r="DW411" s="307">
        <f t="shared" ref="DW411" si="863">+DV417</f>
        <v>0</v>
      </c>
      <c r="DX411" s="307">
        <f t="shared" ref="DX411" si="864">+DW417</f>
        <v>0</v>
      </c>
      <c r="DY411" s="307">
        <f t="shared" ref="DY411" si="865">+DX417</f>
        <v>0</v>
      </c>
      <c r="DZ411" s="307">
        <f t="shared" ref="DZ411" si="866">+DY417</f>
        <v>0</v>
      </c>
    </row>
    <row r="412" spans="1:130">
      <c r="A412" s="151"/>
      <c r="G412" s="54"/>
      <c r="H412" s="326"/>
      <c r="I412" s="54"/>
      <c r="J412" s="303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C412" s="307"/>
      <c r="AD412" s="307"/>
      <c r="AE412" s="307"/>
      <c r="AF412" s="307"/>
      <c r="AG412" s="307"/>
      <c r="AH412" s="307"/>
      <c r="AI412" s="307"/>
      <c r="AJ412" s="307"/>
      <c r="AK412" s="307"/>
      <c r="AL412" s="307"/>
      <c r="AM412" s="307"/>
      <c r="AN412" s="307"/>
      <c r="AO412" s="307"/>
      <c r="AP412" s="307"/>
      <c r="AQ412" s="307"/>
      <c r="AR412" s="307"/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307"/>
      <c r="BR412" s="307"/>
      <c r="BS412" s="307"/>
      <c r="BT412" s="307"/>
      <c r="BU412" s="307"/>
      <c r="BV412" s="307"/>
      <c r="BW412" s="307"/>
      <c r="BX412" s="307"/>
      <c r="BY412" s="307"/>
      <c r="BZ412" s="307"/>
      <c r="CA412" s="307"/>
      <c r="CB412" s="307"/>
      <c r="CC412" s="307"/>
      <c r="CD412" s="307"/>
      <c r="CE412" s="307"/>
      <c r="CF412" s="307"/>
      <c r="CG412" s="307"/>
      <c r="CH412" s="307"/>
      <c r="CI412" s="307"/>
      <c r="CJ412" s="307"/>
      <c r="CK412" s="307"/>
      <c r="CL412" s="307"/>
      <c r="CM412" s="307"/>
      <c r="CN412" s="307"/>
      <c r="CO412" s="307"/>
      <c r="CP412" s="307"/>
      <c r="CQ412" s="307"/>
      <c r="CR412" s="307"/>
      <c r="CS412" s="307"/>
      <c r="CT412" s="307"/>
      <c r="CU412" s="307"/>
      <c r="CV412" s="307"/>
      <c r="CW412" s="307"/>
      <c r="CX412" s="307"/>
      <c r="CY412" s="307"/>
      <c r="CZ412" s="307"/>
      <c r="DA412" s="307"/>
      <c r="DB412" s="307"/>
      <c r="DC412" s="307"/>
      <c r="DD412" s="307"/>
      <c r="DE412" s="307"/>
      <c r="DF412" s="307"/>
      <c r="DG412" s="307"/>
      <c r="DH412" s="307"/>
      <c r="DI412" s="307"/>
      <c r="DJ412" s="307"/>
      <c r="DK412" s="307"/>
      <c r="DL412" s="307"/>
      <c r="DM412" s="307"/>
      <c r="DN412" s="307"/>
      <c r="DO412" s="307"/>
      <c r="DP412" s="307"/>
      <c r="DQ412" s="307"/>
      <c r="DR412" s="307"/>
      <c r="DS412" s="307"/>
      <c r="DT412" s="307"/>
      <c r="DU412" s="307"/>
      <c r="DV412" s="307"/>
      <c r="DW412" s="307"/>
      <c r="DX412" s="307"/>
      <c r="DY412" s="307"/>
      <c r="DZ412" s="307"/>
    </row>
    <row r="413" spans="1:130">
      <c r="A413" s="151"/>
      <c r="C413" s="5" t="s">
        <v>43</v>
      </c>
      <c r="G413" s="54" t="s">
        <v>131</v>
      </c>
      <c r="H413" s="250"/>
      <c r="I413" s="54"/>
      <c r="J413" s="4">
        <f>Inputs!$I$347</f>
        <v>10000000</v>
      </c>
      <c r="K413" s="303">
        <v>0</v>
      </c>
      <c r="L413" s="303">
        <v>0</v>
      </c>
      <c r="M413" s="303">
        <v>0</v>
      </c>
      <c r="N413" s="303">
        <v>0</v>
      </c>
      <c r="O413" s="303">
        <v>0</v>
      </c>
      <c r="P413" s="303">
        <v>0</v>
      </c>
      <c r="Q413" s="303">
        <v>0</v>
      </c>
      <c r="R413" s="303">
        <v>0</v>
      </c>
      <c r="S413" s="303">
        <v>0</v>
      </c>
      <c r="T413" s="303">
        <v>0</v>
      </c>
      <c r="U413" s="303">
        <v>0</v>
      </c>
      <c r="V413" s="303">
        <v>0</v>
      </c>
      <c r="W413" s="303">
        <v>0</v>
      </c>
      <c r="X413" s="303">
        <v>0</v>
      </c>
      <c r="Y413" s="303">
        <v>0</v>
      </c>
      <c r="Z413" s="303">
        <v>0</v>
      </c>
      <c r="AA413" s="303">
        <v>0</v>
      </c>
      <c r="AB413" s="303">
        <v>0</v>
      </c>
      <c r="AC413" s="303">
        <v>0</v>
      </c>
      <c r="AD413" s="303">
        <v>0</v>
      </c>
      <c r="AE413" s="303">
        <v>0</v>
      </c>
      <c r="AF413" s="303">
        <v>0</v>
      </c>
      <c r="AG413" s="303">
        <v>0</v>
      </c>
      <c r="AH413" s="303">
        <v>0</v>
      </c>
      <c r="AI413" s="303">
        <v>0</v>
      </c>
      <c r="AJ413" s="303">
        <v>0</v>
      </c>
      <c r="AK413" s="303">
        <v>0</v>
      </c>
      <c r="AL413" s="303">
        <v>0</v>
      </c>
      <c r="AM413" s="303">
        <v>0</v>
      </c>
      <c r="AN413" s="303">
        <v>0</v>
      </c>
      <c r="AO413" s="303">
        <v>0</v>
      </c>
      <c r="AP413" s="303">
        <v>0</v>
      </c>
      <c r="AQ413" s="303">
        <v>0</v>
      </c>
      <c r="AR413" s="303">
        <v>0</v>
      </c>
      <c r="AS413" s="303">
        <v>0</v>
      </c>
      <c r="AT413" s="303">
        <v>0</v>
      </c>
      <c r="AU413" s="303">
        <v>0</v>
      </c>
      <c r="AV413" s="303">
        <v>0</v>
      </c>
      <c r="AW413" s="303">
        <v>0</v>
      </c>
      <c r="AX413" s="303">
        <v>0</v>
      </c>
      <c r="AY413" s="303">
        <v>0</v>
      </c>
      <c r="AZ413" s="303">
        <v>0</v>
      </c>
      <c r="BA413" s="303">
        <v>0</v>
      </c>
      <c r="BB413" s="303">
        <v>0</v>
      </c>
      <c r="BC413" s="303">
        <v>0</v>
      </c>
      <c r="BD413" s="303">
        <v>0</v>
      </c>
      <c r="BE413" s="303">
        <v>0</v>
      </c>
      <c r="BF413" s="303">
        <v>0</v>
      </c>
      <c r="BG413" s="303">
        <v>0</v>
      </c>
      <c r="BH413" s="303">
        <v>0</v>
      </c>
      <c r="BI413" s="303">
        <v>0</v>
      </c>
      <c r="BJ413" s="303">
        <v>0</v>
      </c>
      <c r="BK413" s="303">
        <v>0</v>
      </c>
      <c r="BL413" s="303">
        <v>0</v>
      </c>
      <c r="BM413" s="303">
        <v>0</v>
      </c>
      <c r="BN413" s="303">
        <v>0</v>
      </c>
      <c r="BO413" s="303">
        <v>0</v>
      </c>
      <c r="BP413" s="303">
        <v>0</v>
      </c>
      <c r="BQ413" s="303">
        <v>0</v>
      </c>
      <c r="BR413" s="303">
        <v>0</v>
      </c>
      <c r="BS413" s="303">
        <v>0</v>
      </c>
      <c r="BT413" s="303">
        <v>0</v>
      </c>
      <c r="BU413" s="303">
        <v>0</v>
      </c>
      <c r="BV413" s="303">
        <v>0</v>
      </c>
      <c r="BW413" s="303">
        <v>0</v>
      </c>
      <c r="BX413" s="303">
        <v>0</v>
      </c>
      <c r="BY413" s="303">
        <v>0</v>
      </c>
      <c r="BZ413" s="303">
        <v>0</v>
      </c>
      <c r="CA413" s="303">
        <v>0</v>
      </c>
      <c r="CB413" s="303">
        <v>0</v>
      </c>
      <c r="CC413" s="303">
        <v>0</v>
      </c>
      <c r="CD413" s="303">
        <v>0</v>
      </c>
      <c r="CE413" s="303">
        <v>0</v>
      </c>
      <c r="CF413" s="303">
        <v>0</v>
      </c>
      <c r="CG413" s="303">
        <v>0</v>
      </c>
      <c r="CH413" s="303">
        <v>0</v>
      </c>
      <c r="CI413" s="303">
        <v>0</v>
      </c>
      <c r="CJ413" s="303">
        <v>0</v>
      </c>
      <c r="CK413" s="303">
        <v>0</v>
      </c>
      <c r="CL413" s="303">
        <v>0</v>
      </c>
      <c r="CM413" s="303">
        <v>0</v>
      </c>
      <c r="CN413" s="303">
        <v>0</v>
      </c>
      <c r="CO413" s="303">
        <v>0</v>
      </c>
      <c r="CP413" s="303">
        <v>0</v>
      </c>
      <c r="CQ413" s="303">
        <v>0</v>
      </c>
      <c r="CR413" s="303">
        <v>0</v>
      </c>
      <c r="CS413" s="303">
        <v>0</v>
      </c>
      <c r="CT413" s="303">
        <v>0</v>
      </c>
      <c r="CU413" s="303">
        <v>0</v>
      </c>
      <c r="CV413" s="303">
        <v>0</v>
      </c>
      <c r="CW413" s="303">
        <v>0</v>
      </c>
      <c r="CX413" s="303">
        <v>0</v>
      </c>
      <c r="CY413" s="303">
        <v>0</v>
      </c>
      <c r="CZ413" s="303">
        <v>0</v>
      </c>
      <c r="DA413" s="303">
        <v>0</v>
      </c>
      <c r="DB413" s="303">
        <v>0</v>
      </c>
      <c r="DC413" s="303">
        <v>0</v>
      </c>
      <c r="DD413" s="303">
        <v>0</v>
      </c>
      <c r="DE413" s="303">
        <v>0</v>
      </c>
      <c r="DF413" s="303">
        <v>0</v>
      </c>
      <c r="DG413" s="303">
        <v>0</v>
      </c>
      <c r="DH413" s="303">
        <v>0</v>
      </c>
      <c r="DI413" s="303">
        <v>0</v>
      </c>
      <c r="DJ413" s="303">
        <v>0</v>
      </c>
      <c r="DK413" s="303">
        <v>0</v>
      </c>
      <c r="DL413" s="303">
        <v>0</v>
      </c>
      <c r="DM413" s="303">
        <v>0</v>
      </c>
      <c r="DN413" s="303">
        <v>0</v>
      </c>
      <c r="DO413" s="303">
        <v>0</v>
      </c>
      <c r="DP413" s="303">
        <v>0</v>
      </c>
      <c r="DQ413" s="303">
        <v>0</v>
      </c>
      <c r="DR413" s="303">
        <v>0</v>
      </c>
      <c r="DS413" s="303">
        <v>0</v>
      </c>
      <c r="DT413" s="303">
        <v>0</v>
      </c>
      <c r="DU413" s="303">
        <v>0</v>
      </c>
      <c r="DV413" s="303">
        <v>0</v>
      </c>
      <c r="DW413" s="303">
        <v>0</v>
      </c>
      <c r="DX413" s="303">
        <v>0</v>
      </c>
      <c r="DY413" s="303">
        <v>0</v>
      </c>
      <c r="DZ413" s="303">
        <v>0</v>
      </c>
    </row>
    <row r="414" spans="1:130">
      <c r="A414" s="151"/>
      <c r="C414" s="5" t="s">
        <v>250</v>
      </c>
      <c r="G414" s="54" t="s">
        <v>131</v>
      </c>
      <c r="H414" s="326">
        <f>SUM(J414:DZ414)</f>
        <v>250000</v>
      </c>
      <c r="I414" s="54"/>
      <c r="J414" s="4">
        <f>J413*Inputs!$I$350</f>
        <v>250000</v>
      </c>
      <c r="K414" s="4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2"/>
      <c r="BW414" s="212"/>
      <c r="BX414" s="212"/>
      <c r="BY414" s="212"/>
      <c r="BZ414" s="212"/>
      <c r="CA414" s="212"/>
      <c r="CB414" s="212"/>
      <c r="CC414" s="212"/>
      <c r="CD414" s="212"/>
      <c r="CE414" s="212"/>
      <c r="CF414" s="212"/>
      <c r="CG414" s="212"/>
      <c r="CH414" s="212"/>
      <c r="CI414" s="212"/>
      <c r="CJ414" s="212"/>
      <c r="CK414" s="212"/>
      <c r="CL414" s="212"/>
      <c r="CM414" s="212"/>
      <c r="CN414" s="212"/>
      <c r="CO414" s="212"/>
      <c r="CP414" s="212"/>
      <c r="CQ414" s="212"/>
      <c r="CR414" s="212"/>
      <c r="CS414" s="212"/>
      <c r="CT414" s="212"/>
      <c r="CU414" s="212"/>
      <c r="CV414" s="212"/>
      <c r="CW414" s="212"/>
      <c r="CX414" s="212"/>
      <c r="CY414" s="212"/>
      <c r="CZ414" s="212"/>
      <c r="DA414" s="212"/>
      <c r="DB414" s="212"/>
      <c r="DC414" s="212"/>
      <c r="DD414" s="212"/>
      <c r="DE414" s="212"/>
      <c r="DF414" s="212"/>
      <c r="DG414" s="212"/>
      <c r="DH414" s="212"/>
      <c r="DI414" s="212"/>
      <c r="DJ414" s="212"/>
      <c r="DK414" s="212"/>
      <c r="DL414" s="212"/>
      <c r="DM414" s="212"/>
      <c r="DN414" s="212"/>
      <c r="DO414" s="212"/>
      <c r="DP414" s="212"/>
      <c r="DQ414" s="212"/>
      <c r="DR414" s="212"/>
      <c r="DS414" s="212"/>
      <c r="DT414" s="212"/>
      <c r="DU414" s="212"/>
      <c r="DV414" s="212"/>
      <c r="DW414" s="212"/>
      <c r="DX414" s="212"/>
      <c r="DY414" s="212"/>
      <c r="DZ414" s="212"/>
    </row>
    <row r="415" spans="1:130" s="14" customFormat="1" ht="13">
      <c r="A415" s="327"/>
      <c r="C415" s="5" t="s">
        <v>249</v>
      </c>
      <c r="G415" s="54" t="s">
        <v>131</v>
      </c>
      <c r="H415" s="326">
        <f>SUM(J415:DZ415)</f>
        <v>10000000</v>
      </c>
      <c r="I415" s="12"/>
      <c r="J415" s="307">
        <f>IF(AND(J411&gt;1,OR(J$5=3,J$5=6,J$5=9,J$5=12)),Inputs!$I$347*Inputs!$I$352/4,0)</f>
        <v>0</v>
      </c>
      <c r="K415" s="307">
        <f>IF(AND(K411&gt;1,OR(K$5=3,K$5=6,K$5=9,K$5=12)),Inputs!$I$347*Inputs!$I$352/4,0)</f>
        <v>0</v>
      </c>
      <c r="L415" s="307">
        <f>IF(AND(L411&gt;1,OR(L$5=3,L$5=6,L$5=9,L$5=12)),Inputs!$I$347*Inputs!$I$352/4,0)</f>
        <v>0</v>
      </c>
      <c r="M415" s="307">
        <f>IF(AND(M411&gt;1,OR(M$5=3,M$5=6,M$5=9,M$5=12)),Inputs!$I$347*Inputs!$I$352/4,0)</f>
        <v>625000</v>
      </c>
      <c r="N415" s="307">
        <f>IF(AND(N411&gt;1,OR(N$5=3,N$5=6,N$5=9,N$5=12)),Inputs!$I$347*Inputs!$I$352/4,0)</f>
        <v>0</v>
      </c>
      <c r="O415" s="307">
        <f>IF(AND(O411&gt;1,OR(O$5=3,O$5=6,O$5=9,O$5=12)),Inputs!$I$347*Inputs!$I$352/4,0)</f>
        <v>0</v>
      </c>
      <c r="P415" s="307">
        <f>IF(AND(P411&gt;1,OR(P$5=3,P$5=6,P$5=9,P$5=12)),Inputs!$I$347*Inputs!$I$352/4,0)</f>
        <v>625000</v>
      </c>
      <c r="Q415" s="307">
        <f>IF(AND(Q411&gt;1,OR(Q$5=3,Q$5=6,Q$5=9,Q$5=12)),Inputs!$I$347*Inputs!$I$352/4,0)</f>
        <v>0</v>
      </c>
      <c r="R415" s="307">
        <f>IF(AND(R411&gt;1,OR(R$5=3,R$5=6,R$5=9,R$5=12)),Inputs!$I$347*Inputs!$I$352/4,0)</f>
        <v>0</v>
      </c>
      <c r="S415" s="307">
        <f>IF(AND(S411&gt;1,OR(S$5=3,S$5=6,S$5=9,S$5=12)),Inputs!$I$347*Inputs!$I$352/4,0)</f>
        <v>625000</v>
      </c>
      <c r="T415" s="307">
        <f>IF(AND(T411&gt;1,OR(T$5=3,T$5=6,T$5=9,T$5=12)),Inputs!$I$347*Inputs!$I$352/4,0)</f>
        <v>0</v>
      </c>
      <c r="U415" s="307">
        <f>IF(AND(U411&gt;1,OR(U$5=3,U$5=6,U$5=9,U$5=12)),Inputs!$I$347*Inputs!$I$352/4,0)</f>
        <v>0</v>
      </c>
      <c r="V415" s="307">
        <f>IF(AND(V411&gt;1,OR(V$5=3,V$5=6,V$5=9,V$5=12)),Inputs!$I$347*Inputs!$I$352/4,0)</f>
        <v>625000</v>
      </c>
      <c r="W415" s="307">
        <f>IF(AND(W411&gt;1,OR(W$5=3,W$5=6,W$5=9,W$5=12)),Inputs!$I$347*Inputs!$I$352/4,0)</f>
        <v>0</v>
      </c>
      <c r="X415" s="307">
        <f>IF(AND(X411&gt;1,OR(X$5=3,X$5=6,X$5=9,X$5=12)),Inputs!$I$347*Inputs!$I$352/4,0)</f>
        <v>0</v>
      </c>
      <c r="Y415" s="307">
        <f>IF(AND(Y411&gt;1,OR(Y$5=3,Y$5=6,Y$5=9,Y$5=12)),Inputs!$I$347*Inputs!$I$352/4,0)</f>
        <v>625000</v>
      </c>
      <c r="Z415" s="307">
        <f>IF(AND(Z411&gt;1,OR(Z$5=3,Z$5=6,Z$5=9,Z$5=12)),Inputs!$I$347*Inputs!$I$352/4,0)</f>
        <v>0</v>
      </c>
      <c r="AA415" s="307">
        <f>IF(AND(AA411&gt;1,OR(AA$5=3,AA$5=6,AA$5=9,AA$5=12)),Inputs!$I$347*Inputs!$I$352/4,0)</f>
        <v>0</v>
      </c>
      <c r="AB415" s="307">
        <f>IF(AND(AB411&gt;1,OR(AB$5=3,AB$5=6,AB$5=9,AB$5=12)),Inputs!$I$347*Inputs!$I$352/4,0)</f>
        <v>625000</v>
      </c>
      <c r="AC415" s="307">
        <f>IF(AND(AC411&gt;1,OR(AC$5=3,AC$5=6,AC$5=9,AC$5=12)),Inputs!$I$347*Inputs!$I$352/4,0)</f>
        <v>0</v>
      </c>
      <c r="AD415" s="307">
        <f>IF(AND(AD411&gt;1,OR(AD$5=3,AD$5=6,AD$5=9,AD$5=12)),Inputs!$I$347*Inputs!$I$352/4,0)</f>
        <v>0</v>
      </c>
      <c r="AE415" s="307">
        <f>IF(AND(AE411&gt;1,OR(AE$5=3,AE$5=6,AE$5=9,AE$5=12)),Inputs!$I$347*Inputs!$I$352/4,0)</f>
        <v>625000</v>
      </c>
      <c r="AF415" s="307">
        <f>IF(AND(AF411&gt;1,OR(AF$5=3,AF$5=6,AF$5=9,AF$5=12)),Inputs!$I$347*Inputs!$I$352/4,0)</f>
        <v>0</v>
      </c>
      <c r="AG415" s="307">
        <f>IF(AND(AG411&gt;1,OR(AG$5=3,AG$5=6,AG$5=9,AG$5=12)),Inputs!$I$347*Inputs!$I$352/4,0)</f>
        <v>0</v>
      </c>
      <c r="AH415" s="307">
        <f>IF(AND(AH411&gt;1,OR(AH$5=3,AH$5=6,AH$5=9,AH$5=12)),Inputs!$I$347*Inputs!$I$352/4,0)</f>
        <v>625000</v>
      </c>
      <c r="AI415" s="307">
        <f>IF(AND(AI411&gt;1,OR(AI$5=3,AI$5=6,AI$5=9,AI$5=12)),Inputs!$I$347*Inputs!$I$352/4,0)</f>
        <v>0</v>
      </c>
      <c r="AJ415" s="307">
        <f>IF(AND(AJ411&gt;1,OR(AJ$5=3,AJ$5=6,AJ$5=9,AJ$5=12)),Inputs!$I$347*Inputs!$I$352/4,0)</f>
        <v>0</v>
      </c>
      <c r="AK415" s="307">
        <f>IF(AND(AK411&gt;1,OR(AK$5=3,AK$5=6,AK$5=9,AK$5=12)),Inputs!$I$347*Inputs!$I$352/4,0)</f>
        <v>625000</v>
      </c>
      <c r="AL415" s="307">
        <f>IF(AND(AL411&gt;1,OR(AL$5=3,AL$5=6,AL$5=9,AL$5=12)),Inputs!$I$347*Inputs!$I$352/4,0)</f>
        <v>0</v>
      </c>
      <c r="AM415" s="307">
        <f>IF(AND(AM411&gt;1,OR(AM$5=3,AM$5=6,AM$5=9,AM$5=12)),Inputs!$I$347*Inputs!$I$352/4,0)</f>
        <v>0</v>
      </c>
      <c r="AN415" s="307">
        <f>IF(AND(AN411&gt;1,OR(AN$5=3,AN$5=6,AN$5=9,AN$5=12)),Inputs!$I$347*Inputs!$I$352/4,0)</f>
        <v>625000</v>
      </c>
      <c r="AO415" s="307">
        <f>IF(AND(AO411&gt;1,OR(AO$5=3,AO$5=6,AO$5=9,AO$5=12)),Inputs!$I$347*Inputs!$I$352/4,0)</f>
        <v>0</v>
      </c>
      <c r="AP415" s="307">
        <f>IF(AND(AP411&gt;1,OR(AP$5=3,AP$5=6,AP$5=9,AP$5=12)),Inputs!$I$347*Inputs!$I$352/4,0)</f>
        <v>0</v>
      </c>
      <c r="AQ415" s="307">
        <f>IF(AND(AQ411&gt;1,OR(AQ$5=3,AQ$5=6,AQ$5=9,AQ$5=12)),Inputs!$I$347*Inputs!$I$352/4,0)</f>
        <v>625000</v>
      </c>
      <c r="AR415" s="307">
        <f>IF(AND(AR411&gt;1,OR(AR$5=3,AR$5=6,AR$5=9,AR$5=12)),Inputs!$I$347*Inputs!$I$352/4,0)</f>
        <v>0</v>
      </c>
      <c r="AS415" s="307">
        <f>IF(AND(AS411&gt;1,OR(AS$5=3,AS$5=6,AS$5=9,AS$5=12)),Inputs!$I$347*Inputs!$I$352/4,0)</f>
        <v>0</v>
      </c>
      <c r="AT415" s="307">
        <f>IF(AND(AT411&gt;1,OR(AT$5=3,AT$5=6,AT$5=9,AT$5=12)),Inputs!$I$347*Inputs!$I$352/4,0)</f>
        <v>625000</v>
      </c>
      <c r="AU415" s="307">
        <f>IF(AND(AU411&gt;1,OR(AU$5=3,AU$5=6,AU$5=9,AU$5=12)),Inputs!$I$347*Inputs!$I$352/4,0)</f>
        <v>0</v>
      </c>
      <c r="AV415" s="307">
        <f>IF(AND(AV411&gt;1,OR(AV$5=3,AV$5=6,AV$5=9,AV$5=12)),Inputs!$I$347*Inputs!$I$352/4,0)</f>
        <v>0</v>
      </c>
      <c r="AW415" s="307">
        <f>IF(AND(AW411&gt;1,OR(AW$5=3,AW$5=6,AW$5=9,AW$5=12)),Inputs!$I$347*Inputs!$I$352/4,0)</f>
        <v>625000</v>
      </c>
      <c r="AX415" s="307">
        <f>IF(AND(AX411&gt;1,OR(AX$5=3,AX$5=6,AX$5=9,AX$5=12)),Inputs!$I$347*Inputs!$I$352/4,0)</f>
        <v>0</v>
      </c>
      <c r="AY415" s="307">
        <f>IF(AND(AY411&gt;1,OR(AY$5=3,AY$5=6,AY$5=9,AY$5=12)),Inputs!$I$347*Inputs!$I$352/4,0)</f>
        <v>0</v>
      </c>
      <c r="AZ415" s="307">
        <f>IF(AND(AZ411&gt;1,OR(AZ$5=3,AZ$5=6,AZ$5=9,AZ$5=12)),Inputs!$I$347*Inputs!$I$352/4,0)</f>
        <v>625000</v>
      </c>
      <c r="BA415" s="307">
        <f>IF(AND(BA411&gt;1,OR(BA$5=3,BA$5=6,BA$5=9,BA$5=12)),Inputs!$I$347*Inputs!$I$352/4,0)</f>
        <v>0</v>
      </c>
      <c r="BB415" s="307">
        <f>IF(AND(BB411&gt;1,OR(BB$5=3,BB$5=6,BB$5=9,BB$5=12)),Inputs!$I$347*Inputs!$I$352/4,0)</f>
        <v>0</v>
      </c>
      <c r="BC415" s="307">
        <f>IF(AND(BC411&gt;1,OR(BC$5=3,BC$5=6,BC$5=9,BC$5=12)),Inputs!$I$347*Inputs!$I$352/4,0)</f>
        <v>625000</v>
      </c>
      <c r="BD415" s="307">
        <f>IF(AND(BD411&gt;1,OR(BD$5=3,BD$5=6,BD$5=9,BD$5=12)),Inputs!$I$347*Inputs!$I$352/4,0)</f>
        <v>0</v>
      </c>
      <c r="BE415" s="307">
        <f>IF(AND(BE411&gt;1,OR(BE$5=3,BE$5=6,BE$5=9,BE$5=12)),Inputs!$I$347*Inputs!$I$352/4,0)</f>
        <v>0</v>
      </c>
      <c r="BF415" s="307">
        <f>IF(AND(BF411&gt;1,OR(BF$5=3,BF$5=6,BF$5=9,BF$5=12)),Inputs!$I$347*Inputs!$I$352/4,0)</f>
        <v>625000</v>
      </c>
      <c r="BG415" s="307">
        <f>IF(AND(BG411&gt;1,OR(BG$5=3,BG$5=6,BG$5=9,BG$5=12)),Inputs!$I$347*Inputs!$I$352/4,0)</f>
        <v>0</v>
      </c>
      <c r="BH415" s="307">
        <f>IF(AND(BH411&gt;1,OR(BH$5=3,BH$5=6,BH$5=9,BH$5=12)),Inputs!$I$347*Inputs!$I$352/4,0)</f>
        <v>0</v>
      </c>
      <c r="BI415" s="307">
        <f>IF(AND(BI411&gt;1,OR(BI$5=3,BI$5=6,BI$5=9,BI$5=12)),Inputs!$I$347*Inputs!$I$352/4,0)</f>
        <v>0</v>
      </c>
      <c r="BJ415" s="307">
        <f>IF(AND(BJ411&gt;1,OR(BJ$5=3,BJ$5=6,BJ$5=9,BJ$5=12)),Inputs!$I$347*Inputs!$I$352/4,0)</f>
        <v>0</v>
      </c>
      <c r="BK415" s="307">
        <f>IF(AND(BK411&gt;1,OR(BK$5=3,BK$5=6,BK$5=9,BK$5=12)),Inputs!$I$347*Inputs!$I$352/4,0)</f>
        <v>0</v>
      </c>
      <c r="BL415" s="307">
        <f>IF(AND(BL411&gt;1,OR(BL$5=3,BL$5=6,BL$5=9,BL$5=12)),Inputs!$I$347*Inputs!$I$352/4,0)</f>
        <v>0</v>
      </c>
      <c r="BM415" s="307">
        <f>IF(AND(BM411&gt;1,OR(BM$5=3,BM$5=6,BM$5=9,BM$5=12)),Inputs!$I$347*Inputs!$I$352/4,0)</f>
        <v>0</v>
      </c>
      <c r="BN415" s="307">
        <f>IF(AND(BN411&gt;1,OR(BN$5=3,BN$5=6,BN$5=9,BN$5=12)),Inputs!$I$347*Inputs!$I$352/4,0)</f>
        <v>0</v>
      </c>
      <c r="BO415" s="307">
        <f>IF(AND(BO411&gt;1,OR(BO$5=3,BO$5=6,BO$5=9,BO$5=12)),Inputs!$I$347*Inputs!$I$352/4,0)</f>
        <v>0</v>
      </c>
      <c r="BP415" s="307">
        <f>IF(AND(BP411&gt;1,OR(BP$5=3,BP$5=6,BP$5=9,BP$5=12)),Inputs!$I$347*Inputs!$I$352/4,0)</f>
        <v>0</v>
      </c>
      <c r="BQ415" s="307">
        <f>IF(AND(BQ411&gt;1,OR(BQ$5=3,BQ$5=6,BQ$5=9,BQ$5=12)),Inputs!$I$347*Inputs!$I$352/4,0)</f>
        <v>0</v>
      </c>
      <c r="BR415" s="307">
        <f>IF(AND(BR411&gt;1,OR(BR$5=3,BR$5=6,BR$5=9,BR$5=12)),Inputs!$I$347*Inputs!$I$352/4,0)</f>
        <v>0</v>
      </c>
      <c r="BS415" s="307">
        <f>IF(AND(BS411&gt;1,OR(BS$5=3,BS$5=6,BS$5=9,BS$5=12)),Inputs!$I$347*Inputs!$I$352/4,0)</f>
        <v>0</v>
      </c>
      <c r="BT415" s="307">
        <f>IF(AND(BT411&gt;1,OR(BT$5=3,BT$5=6,BT$5=9,BT$5=12)),Inputs!$I$347*Inputs!$I$352/4,0)</f>
        <v>0</v>
      </c>
      <c r="BU415" s="307">
        <f>IF(AND(BU411&gt;1,OR(BU$5=3,BU$5=6,BU$5=9,BU$5=12)),Inputs!$I$347*Inputs!$I$352/4,0)</f>
        <v>0</v>
      </c>
      <c r="BV415" s="307">
        <f>IF(AND(BV411&gt;1,OR(BV$5=3,BV$5=6,BV$5=9,BV$5=12)),Inputs!$I$347*Inputs!$I$352/4,0)</f>
        <v>0</v>
      </c>
      <c r="BW415" s="307">
        <f>IF(AND(BW411&gt;1,OR(BW$5=3,BW$5=6,BW$5=9,BW$5=12)),Inputs!$I$347*Inputs!$I$352/4,0)</f>
        <v>0</v>
      </c>
      <c r="BX415" s="307">
        <f>IF(AND(BX411&gt;1,OR(BX$5=3,BX$5=6,BX$5=9,BX$5=12)),Inputs!$I$347*Inputs!$I$352/4,0)</f>
        <v>0</v>
      </c>
      <c r="BY415" s="307">
        <f>IF(AND(BY411&gt;1,OR(BY$5=3,BY$5=6,BY$5=9,BY$5=12)),Inputs!$I$347*Inputs!$I$352/4,0)</f>
        <v>0</v>
      </c>
      <c r="BZ415" s="307">
        <f>IF(AND(BZ411&gt;1,OR(BZ$5=3,BZ$5=6,BZ$5=9,BZ$5=12)),Inputs!$I$347*Inputs!$I$352/4,0)</f>
        <v>0</v>
      </c>
      <c r="CA415" s="307">
        <f>IF(AND(CA411&gt;1,OR(CA$5=3,CA$5=6,CA$5=9,CA$5=12)),Inputs!$I$347*Inputs!$I$352/4,0)</f>
        <v>0</v>
      </c>
      <c r="CB415" s="307">
        <f>IF(AND(CB411&gt;1,OR(CB$5=3,CB$5=6,CB$5=9,CB$5=12)),Inputs!$I$347*Inputs!$I$352/4,0)</f>
        <v>0</v>
      </c>
      <c r="CC415" s="307">
        <f>IF(AND(CC411&gt;1,OR(CC$5=3,CC$5=6,CC$5=9,CC$5=12)),Inputs!$I$347*Inputs!$I$352/4,0)</f>
        <v>0</v>
      </c>
      <c r="CD415" s="307">
        <f>IF(AND(CD411&gt;1,OR(CD$5=3,CD$5=6,CD$5=9,CD$5=12)),Inputs!$I$347*Inputs!$I$352/4,0)</f>
        <v>0</v>
      </c>
      <c r="CE415" s="307">
        <f>IF(AND(CE411&gt;1,OR(CE$5=3,CE$5=6,CE$5=9,CE$5=12)),Inputs!$I$347*Inputs!$I$352/4,0)</f>
        <v>0</v>
      </c>
      <c r="CF415" s="307">
        <f>IF(AND(CF411&gt;1,OR(CF$5=3,CF$5=6,CF$5=9,CF$5=12)),Inputs!$I$347*Inputs!$I$352/4,0)</f>
        <v>0</v>
      </c>
      <c r="CG415" s="307">
        <f>IF(AND(CG411&gt;1,OR(CG$5=3,CG$5=6,CG$5=9,CG$5=12)),Inputs!$I$347*Inputs!$I$352/4,0)</f>
        <v>0</v>
      </c>
      <c r="CH415" s="307">
        <f>IF(AND(CH411&gt;1,OR(CH$5=3,CH$5=6,CH$5=9,CH$5=12)),Inputs!$I$347*Inputs!$I$352/4,0)</f>
        <v>0</v>
      </c>
      <c r="CI415" s="307">
        <f>IF(AND(CI411&gt;1,OR(CI$5=3,CI$5=6,CI$5=9,CI$5=12)),Inputs!$I$347*Inputs!$I$352/4,0)</f>
        <v>0</v>
      </c>
      <c r="CJ415" s="307">
        <f>IF(AND(CJ411&gt;1,OR(CJ$5=3,CJ$5=6,CJ$5=9,CJ$5=12)),Inputs!$I$347*Inputs!$I$352/4,0)</f>
        <v>0</v>
      </c>
      <c r="CK415" s="307">
        <f>IF(AND(CK411&gt;1,OR(CK$5=3,CK$5=6,CK$5=9,CK$5=12)),Inputs!$I$347*Inputs!$I$352/4,0)</f>
        <v>0</v>
      </c>
      <c r="CL415" s="307">
        <f>IF(AND(CL411&gt;1,OR(CL$5=3,CL$5=6,CL$5=9,CL$5=12)),Inputs!$I$347*Inputs!$I$352/4,0)</f>
        <v>0</v>
      </c>
      <c r="CM415" s="307">
        <f>IF(AND(CM411&gt;1,OR(CM$5=3,CM$5=6,CM$5=9,CM$5=12)),Inputs!$I$347*Inputs!$I$352/4,0)</f>
        <v>0</v>
      </c>
      <c r="CN415" s="307">
        <f>IF(AND(CN411&gt;1,OR(CN$5=3,CN$5=6,CN$5=9,CN$5=12)),Inputs!$I$347*Inputs!$I$352/4,0)</f>
        <v>0</v>
      </c>
      <c r="CO415" s="307">
        <f>IF(AND(CO411&gt;1,OR(CO$5=3,CO$5=6,CO$5=9,CO$5=12)),Inputs!$I$347*Inputs!$I$352/4,0)</f>
        <v>0</v>
      </c>
      <c r="CP415" s="307">
        <f>IF(AND(CP411&gt;1,OR(CP$5=3,CP$5=6,CP$5=9,CP$5=12)),Inputs!$I$347*Inputs!$I$352/4,0)</f>
        <v>0</v>
      </c>
      <c r="CQ415" s="307">
        <f>IF(AND(CQ411&gt;1,OR(CQ$5=3,CQ$5=6,CQ$5=9,CQ$5=12)),Inputs!$I$347*Inputs!$I$352/4,0)</f>
        <v>0</v>
      </c>
      <c r="CR415" s="307">
        <f>IF(AND(CR411&gt;1,OR(CR$5=3,CR$5=6,CR$5=9,CR$5=12)),Inputs!$I$347*Inputs!$I$352/4,0)</f>
        <v>0</v>
      </c>
      <c r="CS415" s="307">
        <f>IF(AND(CS411&gt;1,OR(CS$5=3,CS$5=6,CS$5=9,CS$5=12)),Inputs!$I$347*Inputs!$I$352/4,0)</f>
        <v>0</v>
      </c>
      <c r="CT415" s="307">
        <f>IF(AND(CT411&gt;1,OR(CT$5=3,CT$5=6,CT$5=9,CT$5=12)),Inputs!$I$347*Inputs!$I$352/4,0)</f>
        <v>0</v>
      </c>
      <c r="CU415" s="307">
        <f>IF(AND(CU411&gt;1,OR(CU$5=3,CU$5=6,CU$5=9,CU$5=12)),Inputs!$I$347*Inputs!$I$352/4,0)</f>
        <v>0</v>
      </c>
      <c r="CV415" s="307">
        <f>IF(AND(CV411&gt;1,OR(CV$5=3,CV$5=6,CV$5=9,CV$5=12)),Inputs!$I$347*Inputs!$I$352/4,0)</f>
        <v>0</v>
      </c>
      <c r="CW415" s="307">
        <f>IF(AND(CW411&gt;1,OR(CW$5=3,CW$5=6,CW$5=9,CW$5=12)),Inputs!$I$347*Inputs!$I$352/4,0)</f>
        <v>0</v>
      </c>
      <c r="CX415" s="307">
        <f>IF(AND(CX411&gt;1,OR(CX$5=3,CX$5=6,CX$5=9,CX$5=12)),Inputs!$I$347*Inputs!$I$352/4,0)</f>
        <v>0</v>
      </c>
      <c r="CY415" s="307">
        <f>IF(AND(CY411&gt;1,OR(CY$5=3,CY$5=6,CY$5=9,CY$5=12)),Inputs!$I$347*Inputs!$I$352/4,0)</f>
        <v>0</v>
      </c>
      <c r="CZ415" s="307">
        <f>IF(AND(CZ411&gt;1,OR(CZ$5=3,CZ$5=6,CZ$5=9,CZ$5=12)),Inputs!$I$347*Inputs!$I$352/4,0)</f>
        <v>0</v>
      </c>
      <c r="DA415" s="307">
        <f>IF(AND(DA411&gt;1,OR(DA$5=3,DA$5=6,DA$5=9,DA$5=12)),Inputs!$I$347*Inputs!$I$352/4,0)</f>
        <v>0</v>
      </c>
      <c r="DB415" s="307">
        <f>IF(AND(DB411&gt;1,OR(DB$5=3,DB$5=6,DB$5=9,DB$5=12)),Inputs!$I$347*Inputs!$I$352/4,0)</f>
        <v>0</v>
      </c>
      <c r="DC415" s="307">
        <f>IF(AND(DC411&gt;1,OR(DC$5=3,DC$5=6,DC$5=9,DC$5=12)),Inputs!$I$347*Inputs!$I$352/4,0)</f>
        <v>0</v>
      </c>
      <c r="DD415" s="307">
        <f>IF(AND(DD411&gt;1,OR(DD$5=3,DD$5=6,DD$5=9,DD$5=12)),Inputs!$I$347*Inputs!$I$352/4,0)</f>
        <v>0</v>
      </c>
      <c r="DE415" s="307">
        <f>IF(AND(DE411&gt;1,OR(DE$5=3,DE$5=6,DE$5=9,DE$5=12)),Inputs!$I$347*Inputs!$I$352/4,0)</f>
        <v>0</v>
      </c>
      <c r="DF415" s="307">
        <f>IF(AND(DF411&gt;1,OR(DF$5=3,DF$5=6,DF$5=9,DF$5=12)),Inputs!$I$347*Inputs!$I$352/4,0)</f>
        <v>0</v>
      </c>
      <c r="DG415" s="307">
        <f>IF(AND(DG411&gt;1,OR(DG$5=3,DG$5=6,DG$5=9,DG$5=12)),Inputs!$I$347*Inputs!$I$352/4,0)</f>
        <v>0</v>
      </c>
      <c r="DH415" s="307">
        <f>IF(AND(DH411&gt;1,OR(DH$5=3,DH$5=6,DH$5=9,DH$5=12)),Inputs!$I$347*Inputs!$I$352/4,0)</f>
        <v>0</v>
      </c>
      <c r="DI415" s="307">
        <f>IF(AND(DI411&gt;1,OR(DI$5=3,DI$5=6,DI$5=9,DI$5=12)),Inputs!$I$347*Inputs!$I$352/4,0)</f>
        <v>0</v>
      </c>
      <c r="DJ415" s="307">
        <f>IF(AND(DJ411&gt;1,OR(DJ$5=3,DJ$5=6,DJ$5=9,DJ$5=12)),Inputs!$I$347*Inputs!$I$352/4,0)</f>
        <v>0</v>
      </c>
      <c r="DK415" s="307">
        <f>IF(AND(DK411&gt;1,OR(DK$5=3,DK$5=6,DK$5=9,DK$5=12)),Inputs!$I$347*Inputs!$I$352/4,0)</f>
        <v>0</v>
      </c>
      <c r="DL415" s="307">
        <f>IF(AND(DL411&gt;1,OR(DL$5=3,DL$5=6,DL$5=9,DL$5=12)),Inputs!$I$347*Inputs!$I$352/4,0)</f>
        <v>0</v>
      </c>
      <c r="DM415" s="307">
        <f>IF(AND(DM411&gt;1,OR(DM$5=3,DM$5=6,DM$5=9,DM$5=12)),Inputs!$I$347*Inputs!$I$352/4,0)</f>
        <v>0</v>
      </c>
      <c r="DN415" s="307">
        <f>IF(AND(DN411&gt;1,OR(DN$5=3,DN$5=6,DN$5=9,DN$5=12)),Inputs!$I$347*Inputs!$I$352/4,0)</f>
        <v>0</v>
      </c>
      <c r="DO415" s="307">
        <f>IF(AND(DO411&gt;1,OR(DO$5=3,DO$5=6,DO$5=9,DO$5=12)),Inputs!$I$347*Inputs!$I$352/4,0)</f>
        <v>0</v>
      </c>
      <c r="DP415" s="307">
        <f>IF(AND(DP411&gt;1,OR(DP$5=3,DP$5=6,DP$5=9,DP$5=12)),Inputs!$I$347*Inputs!$I$352/4,0)</f>
        <v>0</v>
      </c>
      <c r="DQ415" s="307">
        <f>IF(AND(DQ411&gt;1,OR(DQ$5=3,DQ$5=6,DQ$5=9,DQ$5=12)),Inputs!$I$347*Inputs!$I$352/4,0)</f>
        <v>0</v>
      </c>
      <c r="DR415" s="307">
        <f>IF(AND(DR411&gt;1,OR(DR$5=3,DR$5=6,DR$5=9,DR$5=12)),Inputs!$I$347*Inputs!$I$352/4,0)</f>
        <v>0</v>
      </c>
      <c r="DS415" s="307">
        <f>IF(AND(DS411&gt;1,OR(DS$5=3,DS$5=6,DS$5=9,DS$5=12)),Inputs!$I$347*Inputs!$I$352/4,0)</f>
        <v>0</v>
      </c>
      <c r="DT415" s="307">
        <f>IF(AND(DT411&gt;1,OR(DT$5=3,DT$5=6,DT$5=9,DT$5=12)),Inputs!$I$347*Inputs!$I$352/4,0)</f>
        <v>0</v>
      </c>
      <c r="DU415" s="307">
        <f>IF(AND(DU411&gt;1,OR(DU$5=3,DU$5=6,DU$5=9,DU$5=12)),Inputs!$I$347*Inputs!$I$352/4,0)</f>
        <v>0</v>
      </c>
      <c r="DV415" s="307">
        <f>IF(AND(DV411&gt;1,OR(DV$5=3,DV$5=6,DV$5=9,DV$5=12)),Inputs!$I$347*Inputs!$I$352/4,0)</f>
        <v>0</v>
      </c>
      <c r="DW415" s="307">
        <f>IF(AND(DW411&gt;1,OR(DW$5=3,DW$5=6,DW$5=9,DW$5=12)),Inputs!$I$347*Inputs!$I$352/4,0)</f>
        <v>0</v>
      </c>
      <c r="DX415" s="307">
        <f>IF(AND(DX411&gt;1,OR(DX$5=3,DX$5=6,DX$5=9,DX$5=12)),Inputs!$I$347*Inputs!$I$352/4,0)</f>
        <v>0</v>
      </c>
      <c r="DY415" s="307">
        <f>IF(AND(DY411&gt;1,OR(DY$5=3,DY$5=6,DY$5=9,DY$5=12)),Inputs!$I$347*Inputs!$I$352/4,0)</f>
        <v>0</v>
      </c>
      <c r="DZ415" s="307">
        <f>IF(AND(DZ411&gt;1,OR(DZ$5=3,DZ$5=6,DZ$5=9,DZ$5=12)),Inputs!$I$347*Inputs!$I$352/4,0)</f>
        <v>0</v>
      </c>
    </row>
    <row r="416" spans="1:130" s="14" customFormat="1" ht="13">
      <c r="A416" s="327"/>
      <c r="C416" s="5"/>
      <c r="G416" s="12"/>
      <c r="H416" s="328"/>
      <c r="I416" s="12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C416" s="307"/>
      <c r="AD416" s="307"/>
      <c r="AE416" s="307"/>
      <c r="AF416" s="307"/>
      <c r="AG416" s="307"/>
      <c r="AH416" s="307"/>
      <c r="AI416" s="307"/>
      <c r="AJ416" s="307"/>
      <c r="AK416" s="307"/>
      <c r="AL416" s="307"/>
      <c r="AM416" s="307"/>
      <c r="AN416" s="307"/>
      <c r="AO416" s="307"/>
      <c r="AP416" s="307"/>
      <c r="AQ416" s="307"/>
      <c r="AR416" s="307"/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307"/>
      <c r="BR416" s="307"/>
      <c r="BS416" s="307"/>
      <c r="BT416" s="307"/>
      <c r="BU416" s="307"/>
      <c r="BV416" s="307"/>
      <c r="BW416" s="307"/>
      <c r="BX416" s="307"/>
      <c r="BY416" s="307"/>
      <c r="BZ416" s="307"/>
      <c r="CA416" s="307"/>
      <c r="CB416" s="307"/>
      <c r="CC416" s="307"/>
      <c r="CD416" s="307"/>
      <c r="CE416" s="307"/>
      <c r="CF416" s="307"/>
      <c r="CG416" s="307"/>
      <c r="CH416" s="307"/>
      <c r="CI416" s="307"/>
      <c r="CJ416" s="307"/>
      <c r="CK416" s="307"/>
      <c r="CL416" s="307"/>
      <c r="CM416" s="307"/>
      <c r="CN416" s="307"/>
      <c r="CO416" s="307"/>
      <c r="CP416" s="307"/>
      <c r="CQ416" s="307"/>
      <c r="CR416" s="307"/>
      <c r="CS416" s="307"/>
      <c r="CT416" s="307"/>
      <c r="CU416" s="307"/>
      <c r="CV416" s="307"/>
      <c r="CW416" s="307"/>
      <c r="CX416" s="307"/>
      <c r="CY416" s="307"/>
      <c r="CZ416" s="307"/>
      <c r="DA416" s="307"/>
      <c r="DB416" s="307"/>
      <c r="DC416" s="307"/>
      <c r="DD416" s="307"/>
      <c r="DE416" s="307"/>
      <c r="DF416" s="307"/>
      <c r="DG416" s="307"/>
      <c r="DH416" s="307"/>
      <c r="DI416" s="307"/>
      <c r="DJ416" s="307"/>
      <c r="DK416" s="307"/>
      <c r="DL416" s="307"/>
      <c r="DM416" s="307"/>
      <c r="DN416" s="307"/>
      <c r="DO416" s="307"/>
      <c r="DP416" s="307"/>
      <c r="DQ416" s="307"/>
      <c r="DR416" s="307"/>
      <c r="DS416" s="307"/>
      <c r="DT416" s="307"/>
      <c r="DU416" s="307"/>
      <c r="DV416" s="307"/>
      <c r="DW416" s="307"/>
      <c r="DX416" s="307"/>
      <c r="DY416" s="307"/>
      <c r="DZ416" s="307"/>
    </row>
    <row r="417" spans="1:130" ht="13">
      <c r="A417" s="151"/>
      <c r="C417" s="14" t="s">
        <v>41</v>
      </c>
      <c r="G417" s="54"/>
      <c r="H417" s="326"/>
      <c r="I417" s="54"/>
      <c r="J417" s="330">
        <f>J413</f>
        <v>10000000</v>
      </c>
      <c r="K417" s="329">
        <f t="shared" ref="K417:BV417" si="867">K411+K413-K414-K415</f>
        <v>10000000</v>
      </c>
      <c r="L417" s="329">
        <f t="shared" si="867"/>
        <v>10000000</v>
      </c>
      <c r="M417" s="329">
        <f t="shared" si="867"/>
        <v>9375000</v>
      </c>
      <c r="N417" s="329">
        <f t="shared" si="867"/>
        <v>9375000</v>
      </c>
      <c r="O417" s="329">
        <f t="shared" si="867"/>
        <v>9375000</v>
      </c>
      <c r="P417" s="329">
        <f t="shared" si="867"/>
        <v>8750000</v>
      </c>
      <c r="Q417" s="329">
        <f t="shared" si="867"/>
        <v>8750000</v>
      </c>
      <c r="R417" s="329">
        <f t="shared" si="867"/>
        <v>8750000</v>
      </c>
      <c r="S417" s="329">
        <f t="shared" si="867"/>
        <v>8125000</v>
      </c>
      <c r="T417" s="329">
        <f t="shared" si="867"/>
        <v>8125000</v>
      </c>
      <c r="U417" s="329">
        <f t="shared" si="867"/>
        <v>8125000</v>
      </c>
      <c r="V417" s="329">
        <f t="shared" si="867"/>
        <v>7500000</v>
      </c>
      <c r="W417" s="329">
        <f t="shared" si="867"/>
        <v>7500000</v>
      </c>
      <c r="X417" s="329">
        <f t="shared" si="867"/>
        <v>7500000</v>
      </c>
      <c r="Y417" s="329">
        <f t="shared" si="867"/>
        <v>6875000</v>
      </c>
      <c r="Z417" s="329">
        <f t="shared" si="867"/>
        <v>6875000</v>
      </c>
      <c r="AA417" s="329">
        <f t="shared" si="867"/>
        <v>6875000</v>
      </c>
      <c r="AB417" s="329">
        <f t="shared" si="867"/>
        <v>6250000</v>
      </c>
      <c r="AC417" s="329">
        <f t="shared" si="867"/>
        <v>6250000</v>
      </c>
      <c r="AD417" s="329">
        <f t="shared" si="867"/>
        <v>6250000</v>
      </c>
      <c r="AE417" s="329">
        <f t="shared" si="867"/>
        <v>5625000</v>
      </c>
      <c r="AF417" s="329">
        <f t="shared" si="867"/>
        <v>5625000</v>
      </c>
      <c r="AG417" s="329">
        <f t="shared" si="867"/>
        <v>5625000</v>
      </c>
      <c r="AH417" s="329">
        <f t="shared" si="867"/>
        <v>5000000</v>
      </c>
      <c r="AI417" s="329">
        <f t="shared" si="867"/>
        <v>5000000</v>
      </c>
      <c r="AJ417" s="329">
        <f t="shared" si="867"/>
        <v>5000000</v>
      </c>
      <c r="AK417" s="329">
        <f t="shared" si="867"/>
        <v>4375000</v>
      </c>
      <c r="AL417" s="329">
        <f t="shared" si="867"/>
        <v>4375000</v>
      </c>
      <c r="AM417" s="329">
        <f t="shared" si="867"/>
        <v>4375000</v>
      </c>
      <c r="AN417" s="329">
        <f t="shared" si="867"/>
        <v>3750000</v>
      </c>
      <c r="AO417" s="329">
        <f t="shared" si="867"/>
        <v>3750000</v>
      </c>
      <c r="AP417" s="329">
        <f t="shared" si="867"/>
        <v>3750000</v>
      </c>
      <c r="AQ417" s="329">
        <f t="shared" si="867"/>
        <v>3125000</v>
      </c>
      <c r="AR417" s="329">
        <f t="shared" si="867"/>
        <v>3125000</v>
      </c>
      <c r="AS417" s="329">
        <f t="shared" si="867"/>
        <v>3125000</v>
      </c>
      <c r="AT417" s="329">
        <f t="shared" si="867"/>
        <v>2500000</v>
      </c>
      <c r="AU417" s="329">
        <f t="shared" si="867"/>
        <v>2500000</v>
      </c>
      <c r="AV417" s="329">
        <f t="shared" si="867"/>
        <v>2500000</v>
      </c>
      <c r="AW417" s="329">
        <f t="shared" si="867"/>
        <v>1875000</v>
      </c>
      <c r="AX417" s="329">
        <f t="shared" si="867"/>
        <v>1875000</v>
      </c>
      <c r="AY417" s="329">
        <f t="shared" si="867"/>
        <v>1875000</v>
      </c>
      <c r="AZ417" s="329">
        <f t="shared" si="867"/>
        <v>1250000</v>
      </c>
      <c r="BA417" s="329">
        <f t="shared" si="867"/>
        <v>1250000</v>
      </c>
      <c r="BB417" s="329">
        <f t="shared" si="867"/>
        <v>1250000</v>
      </c>
      <c r="BC417" s="329">
        <f t="shared" si="867"/>
        <v>625000</v>
      </c>
      <c r="BD417" s="329">
        <f t="shared" si="867"/>
        <v>625000</v>
      </c>
      <c r="BE417" s="329">
        <f t="shared" si="867"/>
        <v>625000</v>
      </c>
      <c r="BF417" s="329">
        <f t="shared" si="867"/>
        <v>0</v>
      </c>
      <c r="BG417" s="329">
        <f t="shared" si="867"/>
        <v>0</v>
      </c>
      <c r="BH417" s="329">
        <f t="shared" si="867"/>
        <v>0</v>
      </c>
      <c r="BI417" s="329">
        <f t="shared" si="867"/>
        <v>0</v>
      </c>
      <c r="BJ417" s="329">
        <f t="shared" si="867"/>
        <v>0</v>
      </c>
      <c r="BK417" s="329">
        <f t="shared" si="867"/>
        <v>0</v>
      </c>
      <c r="BL417" s="329">
        <f t="shared" si="867"/>
        <v>0</v>
      </c>
      <c r="BM417" s="329">
        <f t="shared" si="867"/>
        <v>0</v>
      </c>
      <c r="BN417" s="329">
        <f t="shared" si="867"/>
        <v>0</v>
      </c>
      <c r="BO417" s="329">
        <f t="shared" si="867"/>
        <v>0</v>
      </c>
      <c r="BP417" s="329">
        <f t="shared" si="867"/>
        <v>0</v>
      </c>
      <c r="BQ417" s="329">
        <f t="shared" si="867"/>
        <v>0</v>
      </c>
      <c r="BR417" s="329">
        <f t="shared" si="867"/>
        <v>0</v>
      </c>
      <c r="BS417" s="329">
        <f t="shared" si="867"/>
        <v>0</v>
      </c>
      <c r="BT417" s="329">
        <f t="shared" si="867"/>
        <v>0</v>
      </c>
      <c r="BU417" s="329">
        <f t="shared" si="867"/>
        <v>0</v>
      </c>
      <c r="BV417" s="329">
        <f t="shared" si="867"/>
        <v>0</v>
      </c>
      <c r="BW417" s="329">
        <f t="shared" ref="BW417:CA417" si="868">BW411+BW413-BW414-BW415</f>
        <v>0</v>
      </c>
      <c r="BX417" s="329">
        <f t="shared" si="868"/>
        <v>0</v>
      </c>
      <c r="BY417" s="329">
        <f t="shared" si="868"/>
        <v>0</v>
      </c>
      <c r="BZ417" s="329">
        <f t="shared" si="868"/>
        <v>0</v>
      </c>
      <c r="CA417" s="329">
        <f t="shared" si="868"/>
        <v>0</v>
      </c>
      <c r="CB417" s="329">
        <f t="shared" ref="CB417:CC417" si="869">CB411+CB413-CB414-CB415</f>
        <v>0</v>
      </c>
      <c r="CC417" s="329">
        <f t="shared" si="869"/>
        <v>0</v>
      </c>
      <c r="CD417" s="329">
        <f t="shared" ref="CD417:DL417" si="870">CD411+CD413-CD414-CD415</f>
        <v>0</v>
      </c>
      <c r="CE417" s="329">
        <f t="shared" si="870"/>
        <v>0</v>
      </c>
      <c r="CF417" s="329">
        <f t="shared" si="870"/>
        <v>0</v>
      </c>
      <c r="CG417" s="329">
        <f t="shared" si="870"/>
        <v>0</v>
      </c>
      <c r="CH417" s="329">
        <f t="shared" si="870"/>
        <v>0</v>
      </c>
      <c r="CI417" s="329">
        <f t="shared" si="870"/>
        <v>0</v>
      </c>
      <c r="CJ417" s="329">
        <f t="shared" si="870"/>
        <v>0</v>
      </c>
      <c r="CK417" s="329">
        <f t="shared" si="870"/>
        <v>0</v>
      </c>
      <c r="CL417" s="329">
        <f t="shared" si="870"/>
        <v>0</v>
      </c>
      <c r="CM417" s="329">
        <f t="shared" si="870"/>
        <v>0</v>
      </c>
      <c r="CN417" s="329">
        <f t="shared" si="870"/>
        <v>0</v>
      </c>
      <c r="CO417" s="329">
        <f t="shared" si="870"/>
        <v>0</v>
      </c>
      <c r="CP417" s="329">
        <f t="shared" si="870"/>
        <v>0</v>
      </c>
      <c r="CQ417" s="329">
        <f t="shared" si="870"/>
        <v>0</v>
      </c>
      <c r="CR417" s="329">
        <f t="shared" si="870"/>
        <v>0</v>
      </c>
      <c r="CS417" s="329">
        <f t="shared" si="870"/>
        <v>0</v>
      </c>
      <c r="CT417" s="329">
        <f t="shared" si="870"/>
        <v>0</v>
      </c>
      <c r="CU417" s="329">
        <f t="shared" si="870"/>
        <v>0</v>
      </c>
      <c r="CV417" s="329">
        <f t="shared" si="870"/>
        <v>0</v>
      </c>
      <c r="CW417" s="329">
        <f t="shared" si="870"/>
        <v>0</v>
      </c>
      <c r="CX417" s="329">
        <f t="shared" si="870"/>
        <v>0</v>
      </c>
      <c r="CY417" s="329">
        <f t="shared" si="870"/>
        <v>0</v>
      </c>
      <c r="CZ417" s="329">
        <f t="shared" si="870"/>
        <v>0</v>
      </c>
      <c r="DA417" s="329">
        <f t="shared" si="870"/>
        <v>0</v>
      </c>
      <c r="DB417" s="329">
        <f t="shared" si="870"/>
        <v>0</v>
      </c>
      <c r="DC417" s="329">
        <f t="shared" si="870"/>
        <v>0</v>
      </c>
      <c r="DD417" s="329">
        <f t="shared" si="870"/>
        <v>0</v>
      </c>
      <c r="DE417" s="329">
        <f t="shared" si="870"/>
        <v>0</v>
      </c>
      <c r="DF417" s="329">
        <f t="shared" si="870"/>
        <v>0</v>
      </c>
      <c r="DG417" s="329">
        <f t="shared" si="870"/>
        <v>0</v>
      </c>
      <c r="DH417" s="329">
        <f t="shared" si="870"/>
        <v>0</v>
      </c>
      <c r="DI417" s="329">
        <f t="shared" si="870"/>
        <v>0</v>
      </c>
      <c r="DJ417" s="329">
        <f t="shared" si="870"/>
        <v>0</v>
      </c>
      <c r="DK417" s="329">
        <f t="shared" si="870"/>
        <v>0</v>
      </c>
      <c r="DL417" s="329">
        <f t="shared" si="870"/>
        <v>0</v>
      </c>
      <c r="DM417" s="329">
        <f t="shared" ref="DM417:DZ417" si="871">DM411+DM413-DM414-DM415</f>
        <v>0</v>
      </c>
      <c r="DN417" s="329">
        <f t="shared" si="871"/>
        <v>0</v>
      </c>
      <c r="DO417" s="329">
        <f t="shared" si="871"/>
        <v>0</v>
      </c>
      <c r="DP417" s="329">
        <f t="shared" si="871"/>
        <v>0</v>
      </c>
      <c r="DQ417" s="329">
        <f t="shared" si="871"/>
        <v>0</v>
      </c>
      <c r="DR417" s="329">
        <f t="shared" si="871"/>
        <v>0</v>
      </c>
      <c r="DS417" s="329">
        <f t="shared" si="871"/>
        <v>0</v>
      </c>
      <c r="DT417" s="329">
        <f t="shared" si="871"/>
        <v>0</v>
      </c>
      <c r="DU417" s="329">
        <f t="shared" si="871"/>
        <v>0</v>
      </c>
      <c r="DV417" s="329">
        <f t="shared" si="871"/>
        <v>0</v>
      </c>
      <c r="DW417" s="329">
        <f t="shared" si="871"/>
        <v>0</v>
      </c>
      <c r="DX417" s="329">
        <f t="shared" si="871"/>
        <v>0</v>
      </c>
      <c r="DY417" s="329">
        <f t="shared" si="871"/>
        <v>0</v>
      </c>
      <c r="DZ417" s="329">
        <f t="shared" si="871"/>
        <v>0</v>
      </c>
    </row>
    <row r="418" spans="1:130">
      <c r="A418" s="151"/>
      <c r="C418" s="5" t="s">
        <v>248</v>
      </c>
      <c r="G418" s="54" t="s">
        <v>131</v>
      </c>
      <c r="H418" s="326">
        <f>SUM(J418:DZ418)</f>
        <v>4533888.9014466815</v>
      </c>
      <c r="I418" s="54"/>
      <c r="J418" s="303">
        <v>0</v>
      </c>
      <c r="K418" s="307">
        <f>IF(K411=0,0,K409/12*Inputs!$I$347)</f>
        <v>98931.151150100457</v>
      </c>
      <c r="L418" s="307">
        <f>IF(L411=0,0,L409/12*Inputs!$I$347)</f>
        <v>98241.008017950488</v>
      </c>
      <c r="M418" s="307">
        <f>IF(M411=0,0,M409/12*Inputs!$I$347)</f>
        <v>97664.124416982377</v>
      </c>
      <c r="N418" s="307">
        <f>IF(N411=0,0,N409/12*Inputs!$I$347)</f>
        <v>97165.383313481623</v>
      </c>
      <c r="O418" s="307">
        <f>IF(O411=0,0,O409/12*Inputs!$I$347)</f>
        <v>96492.652592474493</v>
      </c>
      <c r="P418" s="307">
        <f>IF(P411=0,0,P409/12*Inputs!$I$347)</f>
        <v>95799.008195293645</v>
      </c>
      <c r="Q418" s="307">
        <f>IF(Q411=0,0,Q409/12*Inputs!$I$347)</f>
        <v>95458.431523012376</v>
      </c>
      <c r="R418" s="307">
        <f>IF(R411=0,0,R409/12*Inputs!$I$347)</f>
        <v>93494.170401797266</v>
      </c>
      <c r="S418" s="307">
        <f>IF(S411=0,0,S409/12*Inputs!$I$347)</f>
        <v>93491.701839442234</v>
      </c>
      <c r="T418" s="307">
        <f>IF(T411=0,0,T409/12*Inputs!$I$347)</f>
        <v>93490.503713156679</v>
      </c>
      <c r="U418" s="307">
        <f>IF(U411=0,0,U409/12*Inputs!$I$347)</f>
        <v>93489.305658212688</v>
      </c>
      <c r="V418" s="307">
        <f>IF(V411=0,0,V409/12*Inputs!$I$347)</f>
        <v>93491.701839435991</v>
      </c>
      <c r="W418" s="307">
        <f>IF(W411=0,0,W409/12*Inputs!$I$347)</f>
        <v>93492.900037059357</v>
      </c>
      <c r="X418" s="307">
        <f>IF(X411=0,0,X409/12*Inputs!$I$347)</f>
        <v>92658.075027299084</v>
      </c>
      <c r="Y418" s="307">
        <f>IF(Y411=0,0,Y409/12*Inputs!$I$347)</f>
        <v>92437.568772644183</v>
      </c>
      <c r="Z418" s="307">
        <f>IF(Z411=0,0,Z409/12*Inputs!$I$347)</f>
        <v>92434.251493698888</v>
      </c>
      <c r="AA418" s="307">
        <f>IF(AA411=0,0,AA409/12*Inputs!$I$347)</f>
        <v>92437.56877264216</v>
      </c>
      <c r="AB418" s="307">
        <f>IF(AB411=0,0,AB409/12*Inputs!$I$347)</f>
        <v>92437.56877264216</v>
      </c>
      <c r="AC418" s="307">
        <f>IF(AC411=0,0,AC409/12*Inputs!$I$347)</f>
        <v>92435.357190098846</v>
      </c>
      <c r="AD418" s="307">
        <f>IF(AD411=0,0,AD409/12*Inputs!$I$347)</f>
        <v>93182.55897529381</v>
      </c>
      <c r="AE418" s="307">
        <f>IF(AE411=0,0,AE409/12*Inputs!$I$347)</f>
        <v>93307.275539005248</v>
      </c>
      <c r="AF418" s="307">
        <f>IF(AF411=0,0,AF409/12*Inputs!$I$347)</f>
        <v>93307.275539003094</v>
      </c>
      <c r="AG418" s="307">
        <f>IF(AG411=0,0,AG409/12*Inputs!$I$347)</f>
        <v>93306.093787808975</v>
      </c>
      <c r="AH418" s="307">
        <f>IF(AH411=0,0,AH409/12*Inputs!$I$347)</f>
        <v>93307.275538998801</v>
      </c>
      <c r="AI418" s="307">
        <f>IF(AI411=0,0,AI409/12*Inputs!$I$347)</f>
        <v>93309.639251042288</v>
      </c>
      <c r="AJ418" s="307">
        <f>IF(AJ411=0,0,AJ409/12*Inputs!$I$347)</f>
        <v>93304.912106494798</v>
      </c>
      <c r="AK418" s="307">
        <f>IF(AK411=0,0,AK409/12*Inputs!$I$347)</f>
        <v>93307.275539000941</v>
      </c>
      <c r="AL418" s="307">
        <f>IF(AL411=0,0,AL409/12*Inputs!$I$347)</f>
        <v>93306.093787811187</v>
      </c>
      <c r="AM418" s="307">
        <f>IF(AM411=0,0,AM409/12*Inputs!$I$347)</f>
        <v>93309.639251042288</v>
      </c>
      <c r="AN418" s="307">
        <f>IF(AN411=0,0,AN409/12*Inputs!$I$347)</f>
        <v>93306.093787806749</v>
      </c>
      <c r="AO418" s="307">
        <f>IF(AO411=0,0,AO409/12*Inputs!$I$347)</f>
        <v>93308.457360074797</v>
      </c>
      <c r="AP418" s="307">
        <f>IF(AP411=0,0,AP409/12*Inputs!$I$347)</f>
        <v>94532.585295618017</v>
      </c>
      <c r="AQ418" s="307">
        <f>IF(AQ411=0,0,AQ409/12*Inputs!$I$347)</f>
        <v>94800.419154488904</v>
      </c>
      <c r="AR418" s="307">
        <f>IF(AR411=0,0,AR409/12*Inputs!$I$347)</f>
        <v>94804.373358879297</v>
      </c>
      <c r="AS418" s="307">
        <f>IF(AS411=0,0,AS409/12*Inputs!$I$347)</f>
        <v>94801.737140311961</v>
      </c>
      <c r="AT418" s="307">
        <f>IF(AT411=0,0,AT409/12*Inputs!$I$347)</f>
        <v>94801.737140311961</v>
      </c>
      <c r="AU418" s="307">
        <f>IF(AU411=0,0,AU409/12*Inputs!$I$347)</f>
        <v>94803.055208439851</v>
      </c>
      <c r="AV418" s="307">
        <f>IF(AV411=0,0,AV409/12*Inputs!$I$347)</f>
        <v>94797.783429744726</v>
      </c>
      <c r="AW418" s="307">
        <f>IF(AW411=0,0,AW409/12*Inputs!$I$347)</f>
        <v>94801.737140311961</v>
      </c>
      <c r="AX418" s="307">
        <f>IF(AX411=0,0,AX409/12*Inputs!$I$347)</f>
        <v>94800.419154491115</v>
      </c>
      <c r="AY418" s="307">
        <f>IF(AY411=0,0,AY409/12*Inputs!$I$347)</f>
        <v>94803.05520843777</v>
      </c>
      <c r="AZ418" s="307">
        <f>IF(AZ411=0,0,AZ409/12*Inputs!$I$347)</f>
        <v>94800.419154491115</v>
      </c>
      <c r="BA418" s="307">
        <f>IF(BA411=0,0,BA409/12*Inputs!$I$347)</f>
        <v>94803.055208439851</v>
      </c>
      <c r="BB418" s="307">
        <f>IF(BB411=0,0,BB409/12*Inputs!$I$347)</f>
        <v>96094.993357907486</v>
      </c>
      <c r="BC418" s="307">
        <f>IF(BC411=0,0,BC409/12*Inputs!$I$347)</f>
        <v>96335.726088766067</v>
      </c>
      <c r="BD418" s="307">
        <f>IF(BD411=0,0,BD409/12*Inputs!$I$347)</f>
        <v>96335.726088768104</v>
      </c>
      <c r="BE418" s="307">
        <f>IF(BE411=0,0,BE409/12*Inputs!$I$347)</f>
        <v>96331.330037696243</v>
      </c>
      <c r="BF418" s="307">
        <f>IF(BF411=0,0,BF409/12*Inputs!$I$347)</f>
        <v>96335.726088770112</v>
      </c>
      <c r="BG418" s="307">
        <f>IF(BG411=0,0,BG409/12*Inputs!$I$347)</f>
        <v>0</v>
      </c>
      <c r="BH418" s="307">
        <f>IF(BH411=0,0,BH409/12*Inputs!$I$347)</f>
        <v>0</v>
      </c>
      <c r="BI418" s="307">
        <f>IF(BI411=0,0,BI409/12*Inputs!$I$347)</f>
        <v>0</v>
      </c>
      <c r="BJ418" s="307">
        <f>IF(BJ411=0,0,BJ409/12*Inputs!$I$347)</f>
        <v>0</v>
      </c>
      <c r="BK418" s="307">
        <f>IF(BK411=0,0,BK409/12*Inputs!$I$347)</f>
        <v>0</v>
      </c>
      <c r="BL418" s="307">
        <f>IF(BL411=0,0,BL409/12*Inputs!$I$347)</f>
        <v>0</v>
      </c>
      <c r="BM418" s="307">
        <f>IF(BM411=0,0,BM409/12*Inputs!$I$347)</f>
        <v>0</v>
      </c>
      <c r="BN418" s="307">
        <f>IF(BN411=0,0,BN409/12*Inputs!$I$347)</f>
        <v>0</v>
      </c>
      <c r="BO418" s="307">
        <f>IF(BO411=0,0,BO409/12*Inputs!$I$347)</f>
        <v>0</v>
      </c>
      <c r="BP418" s="307">
        <f>IF(BP411=0,0,BP409/12*Inputs!$I$347)</f>
        <v>0</v>
      </c>
      <c r="BQ418" s="307">
        <f>IF(BQ411=0,0,BQ409/12*Inputs!$I$347)</f>
        <v>0</v>
      </c>
      <c r="BR418" s="307">
        <f>IF(BR411=0,0,BR409/12*Inputs!$I$347)</f>
        <v>0</v>
      </c>
      <c r="BS418" s="307">
        <f>IF(BS411=0,0,BS409/12*Inputs!$I$347)</f>
        <v>0</v>
      </c>
      <c r="BT418" s="307">
        <f>IF(BT411=0,0,BT409/12*Inputs!$I$347)</f>
        <v>0</v>
      </c>
      <c r="BU418" s="307">
        <f>IF(BU411=0,0,BU409/12*Inputs!$I$347)</f>
        <v>0</v>
      </c>
      <c r="BV418" s="307">
        <f>IF(BV411=0,0,BV409/12*Inputs!$I$347)</f>
        <v>0</v>
      </c>
      <c r="BW418" s="307">
        <f>IF(BW411=0,0,BW409/12*Inputs!$I$347)</f>
        <v>0</v>
      </c>
      <c r="BX418" s="307">
        <f>IF(BX411=0,0,BX409/12*Inputs!$I$347)</f>
        <v>0</v>
      </c>
      <c r="BY418" s="307">
        <f>IF(BY411=0,0,BY409/12*Inputs!$I$347)</f>
        <v>0</v>
      </c>
      <c r="BZ418" s="307">
        <f>IF(BZ411=0,0,BZ409/12*Inputs!$I$347)</f>
        <v>0</v>
      </c>
      <c r="CA418" s="307">
        <f>IF(CA411=0,0,CA409/12*Inputs!$I$347)</f>
        <v>0</v>
      </c>
      <c r="CB418" s="307">
        <f>IF(CB411=0,0,CB409/12*Inputs!$I$347)</f>
        <v>0</v>
      </c>
      <c r="CC418" s="307">
        <f>IF(CC411=0,0,CC409/12*Inputs!$I$347)</f>
        <v>0</v>
      </c>
      <c r="CD418" s="307">
        <f>IF(CD411=0,0,CD409/12*Inputs!$I$347)</f>
        <v>0</v>
      </c>
      <c r="CE418" s="307">
        <f>IF(CE411=0,0,CE409/12*Inputs!$I$347)</f>
        <v>0</v>
      </c>
      <c r="CF418" s="307">
        <f>IF(CF411=0,0,CF409/12*Inputs!$I$347)</f>
        <v>0</v>
      </c>
      <c r="CG418" s="307">
        <f>IF(CG411=0,0,CG409/12*Inputs!$I$347)</f>
        <v>0</v>
      </c>
      <c r="CH418" s="307">
        <f>IF(CH411=0,0,CH409/12*Inputs!$I$347)</f>
        <v>0</v>
      </c>
      <c r="CI418" s="307">
        <f>IF(CI411=0,0,CI409/12*Inputs!$I$347)</f>
        <v>0</v>
      </c>
      <c r="CJ418" s="307">
        <f>IF(CJ411=0,0,CJ409/12*Inputs!$I$347)</f>
        <v>0</v>
      </c>
      <c r="CK418" s="307">
        <f>IF(CK411=0,0,CK409/12*Inputs!$I$347)</f>
        <v>0</v>
      </c>
      <c r="CL418" s="307">
        <f>IF(CL411=0,0,CL409/12*Inputs!$I$347)</f>
        <v>0</v>
      </c>
      <c r="CM418" s="307">
        <f>IF(CM411=0,0,CM409/12*Inputs!$I$347)</f>
        <v>0</v>
      </c>
      <c r="CN418" s="307">
        <f>IF(CN411=0,0,CN409/12*Inputs!$I$347)</f>
        <v>0</v>
      </c>
      <c r="CO418" s="307">
        <f>IF(CO411=0,0,CO409/12*Inputs!$I$347)</f>
        <v>0</v>
      </c>
      <c r="CP418" s="307">
        <f>IF(CP411=0,0,CP409/12*Inputs!$I$347)</f>
        <v>0</v>
      </c>
      <c r="CQ418" s="307">
        <f>IF(CQ411=0,0,CQ409/12*Inputs!$I$347)</f>
        <v>0</v>
      </c>
      <c r="CR418" s="307">
        <f>IF(CR411=0,0,CR409/12*Inputs!$I$347)</f>
        <v>0</v>
      </c>
      <c r="CS418" s="307">
        <f>IF(CS411=0,0,CS409/12*Inputs!$I$347)</f>
        <v>0</v>
      </c>
      <c r="CT418" s="307">
        <f>IF(CT411=0,0,CT409/12*Inputs!$I$347)</f>
        <v>0</v>
      </c>
      <c r="CU418" s="307">
        <f>IF(CU411=0,0,CU409/12*Inputs!$I$347)</f>
        <v>0</v>
      </c>
      <c r="CV418" s="307">
        <f>IF(CV411=0,0,CV409/12*Inputs!$I$347)</f>
        <v>0</v>
      </c>
      <c r="CW418" s="307">
        <f>IF(CW411=0,0,CW409/12*Inputs!$I$347)</f>
        <v>0</v>
      </c>
      <c r="CX418" s="307">
        <f>IF(CX411=0,0,CX409/12*Inputs!$I$347)</f>
        <v>0</v>
      </c>
      <c r="CY418" s="307">
        <f>IF(CY411=0,0,CY409/12*Inputs!$I$347)</f>
        <v>0</v>
      </c>
      <c r="CZ418" s="307">
        <f>IF(CZ411=0,0,CZ409/12*Inputs!$I$347)</f>
        <v>0</v>
      </c>
      <c r="DA418" s="307">
        <f>IF(DA411=0,0,DA409/12*Inputs!$I$347)</f>
        <v>0</v>
      </c>
      <c r="DB418" s="307">
        <f>IF(DB411=0,0,DB409/12*Inputs!$I$347)</f>
        <v>0</v>
      </c>
      <c r="DC418" s="307">
        <f>IF(DC411=0,0,DC409/12*Inputs!$I$347)</f>
        <v>0</v>
      </c>
      <c r="DD418" s="307">
        <f>IF(DD411=0,0,DD409/12*Inputs!$I$347)</f>
        <v>0</v>
      </c>
      <c r="DE418" s="307">
        <f>IF(DE411=0,0,DE409/12*Inputs!$I$347)</f>
        <v>0</v>
      </c>
      <c r="DF418" s="307">
        <f>IF(DF411=0,0,DF409/12*Inputs!$I$347)</f>
        <v>0</v>
      </c>
      <c r="DG418" s="307">
        <f>IF(DG411=0,0,DG409/12*Inputs!$I$347)</f>
        <v>0</v>
      </c>
      <c r="DH418" s="307">
        <f>IF(DH411=0,0,DH409/12*Inputs!$I$347)</f>
        <v>0</v>
      </c>
      <c r="DI418" s="307">
        <f>IF(DI411=0,0,DI409/12*Inputs!$I$347)</f>
        <v>0</v>
      </c>
      <c r="DJ418" s="307">
        <f>IF(DJ411=0,0,DJ409/12*Inputs!$I$347)</f>
        <v>0</v>
      </c>
      <c r="DK418" s="307">
        <f>IF(DK411=0,0,DK409/12*Inputs!$I$347)</f>
        <v>0</v>
      </c>
      <c r="DL418" s="307">
        <f>IF(DL411=0,0,DL409/12*Inputs!$I$347)</f>
        <v>0</v>
      </c>
      <c r="DM418" s="307">
        <f>IF(DM411=0,0,DM409/12*Inputs!$I$347)</f>
        <v>0</v>
      </c>
      <c r="DN418" s="307">
        <f>IF(DN411=0,0,DN409/12*Inputs!$I$347)</f>
        <v>0</v>
      </c>
      <c r="DO418" s="307">
        <f>IF(DO411=0,0,DO409/12*Inputs!$I$347)</f>
        <v>0</v>
      </c>
      <c r="DP418" s="307">
        <f>IF(DP411=0,0,DP409/12*Inputs!$I$347)</f>
        <v>0</v>
      </c>
      <c r="DQ418" s="307">
        <f>IF(DQ411=0,0,DQ409/12*Inputs!$I$347)</f>
        <v>0</v>
      </c>
      <c r="DR418" s="307">
        <f>IF(DR411=0,0,DR409/12*Inputs!$I$347)</f>
        <v>0</v>
      </c>
      <c r="DS418" s="307">
        <f>IF(DS411=0,0,DS409/12*Inputs!$I$347)</f>
        <v>0</v>
      </c>
      <c r="DT418" s="307">
        <f>IF(DT411=0,0,DT409/12*Inputs!$I$347)</f>
        <v>0</v>
      </c>
      <c r="DU418" s="307">
        <f>IF(DU411=0,0,DU409/12*Inputs!$I$347)</f>
        <v>0</v>
      </c>
      <c r="DV418" s="307">
        <f>IF(DV411=0,0,DV409/12*Inputs!$I$347)</f>
        <v>0</v>
      </c>
      <c r="DW418" s="307">
        <f>IF(DW411=0,0,DW409/12*Inputs!$I$347)</f>
        <v>0</v>
      </c>
      <c r="DX418" s="307">
        <f>IF(DX411=0,0,DX409/12*Inputs!$I$347)</f>
        <v>0</v>
      </c>
      <c r="DY418" s="307">
        <f>IF(DY411=0,0,DY409/12*Inputs!$I$347)</f>
        <v>0</v>
      </c>
      <c r="DZ418" s="307">
        <f>IF(DZ411=0,0,DZ409/12*Inputs!$I$347)</f>
        <v>0</v>
      </c>
    </row>
    <row r="419" spans="1:130" ht="13">
      <c r="A419" s="151"/>
      <c r="C419" s="14"/>
      <c r="G419" s="54"/>
      <c r="H419" s="326"/>
      <c r="I419" s="54"/>
      <c r="J419" s="153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307"/>
      <c r="BR419" s="307"/>
      <c r="BS419" s="307"/>
      <c r="BT419" s="307"/>
      <c r="BU419" s="307"/>
      <c r="BV419" s="307"/>
      <c r="BW419" s="307"/>
      <c r="BX419" s="307"/>
      <c r="BY419" s="307"/>
      <c r="BZ419" s="307"/>
      <c r="CA419" s="307"/>
      <c r="CB419" s="307"/>
      <c r="CC419" s="307"/>
      <c r="CD419" s="307"/>
      <c r="CE419" s="307"/>
      <c r="CF419" s="307"/>
      <c r="CG419" s="307"/>
      <c r="CH419" s="307"/>
      <c r="CI419" s="307"/>
      <c r="CJ419" s="307"/>
      <c r="CK419" s="307"/>
      <c r="CL419" s="307"/>
      <c r="CM419" s="307"/>
      <c r="CN419" s="307"/>
      <c r="CO419" s="307"/>
      <c r="CP419" s="307"/>
      <c r="CQ419" s="307"/>
      <c r="CR419" s="307"/>
      <c r="CS419" s="307"/>
      <c r="CT419" s="307"/>
      <c r="CU419" s="307"/>
      <c r="CV419" s="307"/>
      <c r="CW419" s="307"/>
      <c r="CX419" s="307"/>
      <c r="CY419" s="307"/>
      <c r="CZ419" s="307"/>
      <c r="DA419" s="307"/>
      <c r="DB419" s="307"/>
      <c r="DC419" s="307"/>
      <c r="DD419" s="307"/>
      <c r="DE419" s="307"/>
      <c r="DF419" s="307"/>
      <c r="DG419" s="307"/>
      <c r="DH419" s="307"/>
      <c r="DI419" s="307"/>
      <c r="DJ419" s="307"/>
      <c r="DK419" s="307"/>
      <c r="DL419" s="307"/>
      <c r="DM419" s="307"/>
      <c r="DN419" s="307"/>
      <c r="DO419" s="307"/>
      <c r="DP419" s="307"/>
      <c r="DQ419" s="307"/>
      <c r="DR419" s="307"/>
      <c r="DS419" s="307"/>
      <c r="DT419" s="307"/>
      <c r="DU419" s="307"/>
      <c r="DV419" s="307"/>
      <c r="DW419" s="307"/>
      <c r="DX419" s="307"/>
      <c r="DY419" s="307"/>
      <c r="DZ419" s="307"/>
    </row>
    <row r="420" spans="1:130" ht="13">
      <c r="A420" s="151"/>
      <c r="C420" s="14"/>
      <c r="G420" s="54"/>
      <c r="H420" s="326"/>
      <c r="I420" s="54"/>
      <c r="J420" s="153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307"/>
      <c r="BR420" s="307"/>
      <c r="BS420" s="307"/>
      <c r="BT420" s="307"/>
      <c r="BU420" s="307"/>
      <c r="BV420" s="307"/>
      <c r="BW420" s="307"/>
      <c r="BX420" s="307"/>
      <c r="BY420" s="307"/>
      <c r="BZ420" s="307"/>
      <c r="CA420" s="307"/>
      <c r="CB420" s="307"/>
      <c r="CC420" s="307"/>
      <c r="CD420" s="307"/>
      <c r="CE420" s="307"/>
      <c r="CF420" s="307"/>
      <c r="CG420" s="307"/>
      <c r="CH420" s="307"/>
      <c r="CI420" s="307"/>
      <c r="CJ420" s="307"/>
      <c r="CK420" s="307"/>
      <c r="CL420" s="307"/>
      <c r="CM420" s="307"/>
      <c r="CN420" s="307"/>
      <c r="CO420" s="307"/>
      <c r="CP420" s="307"/>
      <c r="CQ420" s="307"/>
      <c r="CR420" s="307"/>
      <c r="CS420" s="307"/>
      <c r="CT420" s="307"/>
      <c r="CU420" s="307"/>
      <c r="CV420" s="307"/>
      <c r="CW420" s="307"/>
      <c r="CX420" s="307"/>
      <c r="CY420" s="307"/>
      <c r="CZ420" s="307"/>
      <c r="DA420" s="307"/>
      <c r="DB420" s="307"/>
      <c r="DC420" s="307"/>
      <c r="DD420" s="307"/>
      <c r="DE420" s="307"/>
      <c r="DF420" s="307"/>
      <c r="DG420" s="307"/>
      <c r="DH420" s="307"/>
      <c r="DI420" s="307"/>
      <c r="DJ420" s="307"/>
      <c r="DK420" s="307"/>
      <c r="DL420" s="307"/>
      <c r="DM420" s="307"/>
      <c r="DN420" s="307"/>
      <c r="DO420" s="307"/>
      <c r="DP420" s="307"/>
      <c r="DQ420" s="307"/>
      <c r="DR420" s="307"/>
      <c r="DS420" s="307"/>
      <c r="DT420" s="307"/>
      <c r="DU420" s="307"/>
      <c r="DV420" s="307"/>
      <c r="DW420" s="307"/>
      <c r="DX420" s="307"/>
      <c r="DY420" s="307"/>
      <c r="DZ420" s="307"/>
    </row>
    <row r="421" spans="1:130" ht="13">
      <c r="A421" s="151"/>
      <c r="C421" s="14" t="s">
        <v>251</v>
      </c>
      <c r="G421" s="54"/>
      <c r="H421" s="326"/>
      <c r="I421" s="54"/>
      <c r="J421" s="153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C421" s="307"/>
      <c r="AD421" s="307"/>
      <c r="AE421" s="307"/>
      <c r="AF421" s="307"/>
      <c r="AG421" s="307"/>
      <c r="AH421" s="307"/>
      <c r="AI421" s="307"/>
      <c r="AJ421" s="307"/>
      <c r="AK421" s="307"/>
      <c r="AL421" s="307"/>
      <c r="AM421" s="307"/>
      <c r="AN421" s="307"/>
      <c r="AO421" s="307"/>
      <c r="AP421" s="307"/>
      <c r="AQ421" s="307"/>
      <c r="AR421" s="307"/>
      <c r="AS421" s="307"/>
      <c r="AT421" s="307"/>
      <c r="AU421" s="307"/>
      <c r="AV421" s="307"/>
      <c r="AW421" s="307"/>
      <c r="AX421" s="307"/>
      <c r="AY421" s="307"/>
      <c r="AZ421" s="307"/>
      <c r="BA421" s="307"/>
      <c r="BB421" s="307"/>
      <c r="BC421" s="307"/>
      <c r="BD421" s="307"/>
      <c r="BE421" s="307"/>
      <c r="BF421" s="307"/>
      <c r="BG421" s="307"/>
      <c r="BH421" s="307"/>
      <c r="BI421" s="307"/>
      <c r="BJ421" s="307"/>
      <c r="BK421" s="307"/>
      <c r="BL421" s="307"/>
      <c r="BM421" s="307"/>
      <c r="BN421" s="307"/>
      <c r="BO421" s="307"/>
      <c r="BP421" s="307"/>
      <c r="BQ421" s="307"/>
      <c r="BR421" s="307"/>
      <c r="BS421" s="307"/>
      <c r="BT421" s="307"/>
      <c r="BU421" s="307"/>
      <c r="BV421" s="307"/>
      <c r="BW421" s="307"/>
      <c r="BX421" s="307"/>
      <c r="BY421" s="307"/>
      <c r="BZ421" s="307"/>
      <c r="CA421" s="307"/>
      <c r="CB421" s="307"/>
      <c r="CC421" s="307"/>
      <c r="CD421" s="307"/>
      <c r="CE421" s="307"/>
      <c r="CF421" s="307"/>
      <c r="CG421" s="307"/>
      <c r="CH421" s="307"/>
      <c r="CI421" s="307"/>
      <c r="CJ421" s="307"/>
      <c r="CK421" s="307"/>
      <c r="CL421" s="307"/>
      <c r="CM421" s="307"/>
      <c r="CN421" s="307"/>
      <c r="CO421" s="307"/>
      <c r="CP421" s="307"/>
      <c r="CQ421" s="307"/>
      <c r="CR421" s="307"/>
      <c r="CS421" s="307"/>
      <c r="CT421" s="307"/>
      <c r="CU421" s="307"/>
      <c r="CV421" s="307"/>
      <c r="CW421" s="307"/>
      <c r="CX421" s="307"/>
      <c r="CY421" s="307"/>
      <c r="CZ421" s="307"/>
      <c r="DA421" s="307"/>
      <c r="DB421" s="307"/>
      <c r="DC421" s="307"/>
      <c r="DD421" s="307"/>
      <c r="DE421" s="307"/>
      <c r="DF421" s="307"/>
      <c r="DG421" s="307"/>
      <c r="DH421" s="307"/>
      <c r="DI421" s="307"/>
      <c r="DJ421" s="307"/>
      <c r="DK421" s="307"/>
      <c r="DL421" s="307"/>
      <c r="DM421" s="307"/>
      <c r="DN421" s="307"/>
      <c r="DO421" s="307"/>
      <c r="DP421" s="307"/>
      <c r="DQ421" s="307"/>
      <c r="DR421" s="307"/>
      <c r="DS421" s="307"/>
      <c r="DT421" s="307"/>
      <c r="DU421" s="307"/>
      <c r="DV421" s="307"/>
      <c r="DW421" s="307"/>
      <c r="DX421" s="307"/>
      <c r="DY421" s="307"/>
      <c r="DZ421" s="307"/>
    </row>
    <row r="422" spans="1:130">
      <c r="A422" s="151"/>
      <c r="C422" s="5" t="s">
        <v>247</v>
      </c>
      <c r="G422" s="54"/>
      <c r="H422" s="326"/>
      <c r="I422" s="54"/>
      <c r="J422" s="331">
        <f>Inputs!$I$357+'Project 1'!J386</f>
        <v>8.9562779083152189E-2</v>
      </c>
      <c r="K422" s="331">
        <f>Inputs!$I$357+'Project 1'!K386</f>
        <v>8.8717381380120544E-2</v>
      </c>
      <c r="L422" s="331">
        <f>Inputs!$I$357+'Project 1'!L386</f>
        <v>8.7889209621540593E-2</v>
      </c>
      <c r="M422" s="331">
        <f>Inputs!$I$357+'Project 1'!M386</f>
        <v>8.7196949300378856E-2</v>
      </c>
      <c r="N422" s="331">
        <f>Inputs!$I$357+'Project 1'!N386</f>
        <v>8.6598459976177961E-2</v>
      </c>
      <c r="O422" s="331">
        <f>Inputs!$I$357+'Project 1'!O386</f>
        <v>8.5791183110969393E-2</v>
      </c>
      <c r="P422" s="331">
        <f>Inputs!$I$357+'Project 1'!P386</f>
        <v>8.4958809834352389E-2</v>
      </c>
      <c r="Q422" s="331">
        <f>Inputs!$I$357+'Project 1'!Q386</f>
        <v>8.4550117827614846E-2</v>
      </c>
      <c r="R422" s="331">
        <f>Inputs!$I$357+'Project 1'!R386</f>
        <v>8.2193004482156717E-2</v>
      </c>
      <c r="S422" s="331">
        <f>Inputs!$I$357+'Project 1'!S386</f>
        <v>8.2190042207330685E-2</v>
      </c>
      <c r="T422" s="331">
        <f>Inputs!$I$357+'Project 1'!T386</f>
        <v>8.2188604455788017E-2</v>
      </c>
      <c r="U422" s="331">
        <f>Inputs!$I$357+'Project 1'!U386</f>
        <v>8.2187166789855229E-2</v>
      </c>
      <c r="V422" s="331">
        <f>Inputs!$I$357+'Project 1'!V386</f>
        <v>8.2190042207323191E-2</v>
      </c>
      <c r="W422" s="331">
        <f>Inputs!$I$357+'Project 1'!W386</f>
        <v>8.2191480044471243E-2</v>
      </c>
      <c r="X422" s="331">
        <f>Inputs!$I$357+'Project 1'!X386</f>
        <v>8.1189690032758915E-2</v>
      </c>
      <c r="Y422" s="331">
        <f>Inputs!$I$357+'Project 1'!Y386</f>
        <v>8.0925082527173009E-2</v>
      </c>
      <c r="Z422" s="331">
        <f>Inputs!$I$357+'Project 1'!Z386</f>
        <v>8.0921101792438679E-2</v>
      </c>
      <c r="AA422" s="331">
        <f>Inputs!$I$357+'Project 1'!AA386</f>
        <v>8.0925082527170594E-2</v>
      </c>
      <c r="AB422" s="331">
        <f>Inputs!$I$357+'Project 1'!AB386</f>
        <v>8.0925082527170594E-2</v>
      </c>
      <c r="AC422" s="331">
        <f>Inputs!$I$357+'Project 1'!AC386</f>
        <v>8.0922428628118631E-2</v>
      </c>
      <c r="AD422" s="331">
        <f>Inputs!$I$357+'Project 1'!AD386</f>
        <v>8.1819070770352581E-2</v>
      </c>
      <c r="AE422" s="331">
        <f>Inputs!$I$357+'Project 1'!AE386</f>
        <v>8.1968730646806293E-2</v>
      </c>
      <c r="AF422" s="331">
        <f>Inputs!$I$357+'Project 1'!AF386</f>
        <v>8.1968730646803711E-2</v>
      </c>
      <c r="AG422" s="331">
        <f>Inputs!$I$357+'Project 1'!AG386</f>
        <v>8.1967312545370777E-2</v>
      </c>
      <c r="AH422" s="331">
        <f>Inputs!$I$357+'Project 1'!AH386</f>
        <v>8.1968730646798549E-2</v>
      </c>
      <c r="AI422" s="331">
        <f>Inputs!$I$357+'Project 1'!AI386</f>
        <v>8.1971567101250753E-2</v>
      </c>
      <c r="AJ422" s="331">
        <f>Inputs!$I$357+'Project 1'!AJ386</f>
        <v>8.1965894527793765E-2</v>
      </c>
      <c r="AK422" s="331">
        <f>Inputs!$I$357+'Project 1'!AK386</f>
        <v>8.196873064680113E-2</v>
      </c>
      <c r="AL422" s="331">
        <f>Inputs!$I$357+'Project 1'!AL386</f>
        <v>8.1967312545373441E-2</v>
      </c>
      <c r="AM422" s="331">
        <f>Inputs!$I$357+'Project 1'!AM386</f>
        <v>8.1971567101250753E-2</v>
      </c>
      <c r="AN422" s="331">
        <f>Inputs!$I$357+'Project 1'!AN386</f>
        <v>8.1967312545368112E-2</v>
      </c>
      <c r="AO422" s="331">
        <f>Inputs!$I$357+'Project 1'!AO386</f>
        <v>8.1970148832089765E-2</v>
      </c>
      <c r="AP422" s="331">
        <f>Inputs!$I$357+'Project 1'!AP386</f>
        <v>8.3439102354741612E-2</v>
      </c>
      <c r="AQ422" s="331">
        <f>Inputs!$I$357+'Project 1'!AQ386</f>
        <v>8.3760502985386689E-2</v>
      </c>
      <c r="AR422" s="331">
        <f>Inputs!$I$357+'Project 1'!AR386</f>
        <v>8.3765248030655159E-2</v>
      </c>
      <c r="AS422" s="331">
        <f>Inputs!$I$357+'Project 1'!AS386</f>
        <v>8.3762084568374362E-2</v>
      </c>
      <c r="AT422" s="331">
        <f>Inputs!$I$357+'Project 1'!AT386</f>
        <v>8.3762084568374362E-2</v>
      </c>
      <c r="AU422" s="331">
        <f>Inputs!$I$357+'Project 1'!AU386</f>
        <v>8.3763666250127836E-2</v>
      </c>
      <c r="AV422" s="331">
        <f>Inputs!$I$357+'Project 1'!AV386</f>
        <v>8.3757340115693676E-2</v>
      </c>
      <c r="AW422" s="331">
        <f>Inputs!$I$357+'Project 1'!AW386</f>
        <v>8.3762084568374362E-2</v>
      </c>
      <c r="AX422" s="331">
        <f>Inputs!$I$357+'Project 1'!AX386</f>
        <v>8.3760502985389354E-2</v>
      </c>
      <c r="AY422" s="331">
        <f>Inputs!$I$357+'Project 1'!AY386</f>
        <v>8.3763666250125338E-2</v>
      </c>
      <c r="AZ422" s="331">
        <f>Inputs!$I$357+'Project 1'!AZ386</f>
        <v>8.3760502985389354E-2</v>
      </c>
      <c r="BA422" s="331">
        <f>Inputs!$I$357+'Project 1'!BA386</f>
        <v>8.3763666250127836E-2</v>
      </c>
      <c r="BB422" s="331">
        <f>Inputs!$I$357+'Project 1'!BB386</f>
        <v>8.5313992029488986E-2</v>
      </c>
      <c r="BC422" s="331">
        <f>Inputs!$I$357+'Project 1'!BC386</f>
        <v>8.5602871306519293E-2</v>
      </c>
      <c r="BD422" s="331">
        <f>Inputs!$I$357+'Project 1'!BD386</f>
        <v>8.5602871306521722E-2</v>
      </c>
      <c r="BE422" s="331">
        <f>Inputs!$I$357+'Project 1'!BE386</f>
        <v>8.5597596045235494E-2</v>
      </c>
      <c r="BF422" s="331">
        <f>Inputs!$I$357+'Project 1'!BF386</f>
        <v>8.5602871306524136E-2</v>
      </c>
      <c r="BG422" s="331">
        <f>Inputs!$I$357+'Project 1'!BG386</f>
        <v>8.5599354349887136E-2</v>
      </c>
      <c r="BH422" s="331">
        <f>Inputs!$I$357+'Project 1'!BH386</f>
        <v>8.5594079783208044E-2</v>
      </c>
      <c r="BI422" s="331">
        <f>Inputs!$I$357+'Project 1'!BI386</f>
        <v>8.5599354349887136E-2</v>
      </c>
      <c r="BJ422" s="331">
        <f>Inputs!$I$357+'Project 1'!BJ386</f>
        <v>8.5597596045235494E-2</v>
      </c>
      <c r="BK422" s="331">
        <f>Inputs!$I$357+'Project 1'!BK386</f>
        <v>8.5599354349884554E-2</v>
      </c>
      <c r="BL422" s="331">
        <f>Inputs!$I$357+'Project 1'!BL386</f>
        <v>8.5597596045232829E-2</v>
      </c>
      <c r="BM422" s="331">
        <f>Inputs!$I$357+'Project 1'!BM386</f>
        <v>8.5602871306521722E-2</v>
      </c>
      <c r="BN422" s="331">
        <f>Inputs!$I$357+'Project 1'!BN386</f>
        <v>8.7364054809619729E-2</v>
      </c>
      <c r="BO422" s="331">
        <f>Inputs!$I$357+'Project 1'!BO386</f>
        <v>8.7487717757537789E-2</v>
      </c>
      <c r="BP422" s="331">
        <f>Inputs!$I$357+'Project 1'!BP386</f>
        <v>8.7487717757535291E-2</v>
      </c>
      <c r="BQ422" s="331">
        <f>Inputs!$I$357+'Project 1'!BQ386</f>
        <v>8.7483818665035254E-2</v>
      </c>
      <c r="BR422" s="331">
        <f>Inputs!$I$357+'Project 1'!BR386</f>
        <v>8.7489667506525662E-2</v>
      </c>
      <c r="BS422" s="331">
        <f>Inputs!$I$357+'Project 1'!BS386</f>
        <v>8.748576814370726E-2</v>
      </c>
      <c r="BT422" s="331">
        <f>Inputs!$I$357+'Project 1'!BT386</f>
        <v>8.747992011308979E-2</v>
      </c>
      <c r="BU422" s="331">
        <f>Inputs!$I$357+'Project 1'!BU386</f>
        <v>8.7489667506525662E-2</v>
      </c>
      <c r="BV422" s="331">
        <f>Inputs!$I$357+'Project 1'!BV386</f>
        <v>8.7487717757532793E-2</v>
      </c>
      <c r="BW422" s="331">
        <f>Inputs!$I$357+'Project 1'!BW386</f>
        <v>8.748576814370726E-2</v>
      </c>
      <c r="BX422" s="331">
        <f>Inputs!$I$357+'Project 1'!BX386</f>
        <v>8.748966750652809E-2</v>
      </c>
      <c r="BY422" s="331">
        <f>Inputs!$I$357+'Project 1'!BY386</f>
        <v>8.7487717757537789E-2</v>
      </c>
      <c r="BZ422" s="331">
        <f>Inputs!$I$357+'Project 1'!BZ386</f>
        <v>8.8934355609442045E-2</v>
      </c>
      <c r="CA422" s="331">
        <f>Inputs!$I$357+'Project 1'!CA386</f>
        <v>8.9036378755084036E-2</v>
      </c>
      <c r="CB422" s="331">
        <f>Inputs!$I$357+'Project 1'!CB386</f>
        <v>8.9036378755084036E-2</v>
      </c>
      <c r="CC422" s="331">
        <f>Inputs!$I$357+'Project 1'!CC386</f>
        <v>8.9036378755084036E-2</v>
      </c>
      <c r="CD422" s="331">
        <f>Inputs!$I$357+'Project 1'!CD386</f>
        <v>8.9036378755084036E-2</v>
      </c>
      <c r="CE422" s="331">
        <f>Inputs!$I$357+'Project 1'!CE386</f>
        <v>8.9036378755084036E-2</v>
      </c>
      <c r="CF422" s="331">
        <f>Inputs!$I$357+'Project 1'!CF386</f>
        <v>8.9036378755084036E-2</v>
      </c>
      <c r="CG422" s="331">
        <f>Inputs!$I$357+'Project 1'!CG386</f>
        <v>8.9036378755084036E-2</v>
      </c>
      <c r="CH422" s="331">
        <f>Inputs!$I$357+'Project 1'!CH386</f>
        <v>8.9036378755084036E-2</v>
      </c>
      <c r="CI422" s="331">
        <f>Inputs!$I$357+'Project 1'!CI386</f>
        <v>8.9036378755084036E-2</v>
      </c>
      <c r="CJ422" s="331">
        <f>Inputs!$I$357+'Project 1'!CJ386</f>
        <v>8.9036378755084036E-2</v>
      </c>
      <c r="CK422" s="331">
        <f>Inputs!$I$357+'Project 1'!CK386</f>
        <v>8.9036378755084036E-2</v>
      </c>
      <c r="CL422" s="331">
        <f>Inputs!$I$357+'Project 1'!CL386</f>
        <v>8.9036378755084036E-2</v>
      </c>
      <c r="CM422" s="331">
        <f>Inputs!$I$357+'Project 1'!CM386</f>
        <v>8.9036378755084036E-2</v>
      </c>
      <c r="CN422" s="331">
        <f>Inputs!$I$357+'Project 1'!CN386</f>
        <v>8.9036378755084036E-2</v>
      </c>
      <c r="CO422" s="331">
        <f>Inputs!$I$357+'Project 1'!CO386</f>
        <v>8.9036378755084036E-2</v>
      </c>
      <c r="CP422" s="331">
        <f>Inputs!$I$357+'Project 1'!CP386</f>
        <v>8.9036378755084036E-2</v>
      </c>
      <c r="CQ422" s="331">
        <f>Inputs!$I$357+'Project 1'!CQ386</f>
        <v>8.9036378755084036E-2</v>
      </c>
      <c r="CR422" s="331">
        <f>Inputs!$I$357+'Project 1'!CR386</f>
        <v>8.9036378755084036E-2</v>
      </c>
      <c r="CS422" s="331">
        <f>Inputs!$I$357+'Project 1'!CS386</f>
        <v>8.9036378755084036E-2</v>
      </c>
      <c r="CT422" s="331">
        <f>Inputs!$I$357+'Project 1'!CT386</f>
        <v>8.9036378755084036E-2</v>
      </c>
      <c r="CU422" s="331">
        <f>Inputs!$I$357+'Project 1'!CU386</f>
        <v>8.9036378755084036E-2</v>
      </c>
      <c r="CV422" s="331">
        <f>Inputs!$I$357+'Project 1'!CV386</f>
        <v>8.9036378755084036E-2</v>
      </c>
      <c r="CW422" s="331">
        <f>Inputs!$I$357+'Project 1'!CW386</f>
        <v>8.9036378755084036E-2</v>
      </c>
      <c r="CX422" s="331">
        <f>Inputs!$I$357+'Project 1'!CX386</f>
        <v>8.9036378755084036E-2</v>
      </c>
      <c r="CY422" s="331">
        <f>Inputs!$I$357+'Project 1'!CY386</f>
        <v>8.9036378755084036E-2</v>
      </c>
      <c r="CZ422" s="331">
        <f>Inputs!$I$357+'Project 1'!CZ386</f>
        <v>8.9036378755084036E-2</v>
      </c>
      <c r="DA422" s="331">
        <f>Inputs!$I$357+'Project 1'!DA386</f>
        <v>8.9036378755084036E-2</v>
      </c>
      <c r="DB422" s="331">
        <f>Inputs!$I$357+'Project 1'!DB386</f>
        <v>8.9036378755084036E-2</v>
      </c>
      <c r="DC422" s="331">
        <f>Inputs!$I$357+'Project 1'!DC386</f>
        <v>8.9036378755084036E-2</v>
      </c>
      <c r="DD422" s="331">
        <f>Inputs!$I$357+'Project 1'!DD386</f>
        <v>8.9036378755084036E-2</v>
      </c>
      <c r="DE422" s="331">
        <f>Inputs!$I$357+'Project 1'!DE386</f>
        <v>8.9036378755084036E-2</v>
      </c>
      <c r="DF422" s="331">
        <f>Inputs!$I$357+'Project 1'!DF386</f>
        <v>8.9036378755084036E-2</v>
      </c>
      <c r="DG422" s="331">
        <f>Inputs!$I$357+'Project 1'!DG386</f>
        <v>8.9036378755084036E-2</v>
      </c>
      <c r="DH422" s="331">
        <f>Inputs!$I$357+'Project 1'!DH386</f>
        <v>8.9036378755084036E-2</v>
      </c>
      <c r="DI422" s="331">
        <f>Inputs!$I$357+'Project 1'!DI386</f>
        <v>8.9036378755084036E-2</v>
      </c>
      <c r="DJ422" s="331">
        <f>Inputs!$I$357+'Project 1'!DJ386</f>
        <v>8.9036378755084036E-2</v>
      </c>
      <c r="DK422" s="331">
        <f>Inputs!$I$357+'Project 1'!DK386</f>
        <v>8.9036378755084036E-2</v>
      </c>
      <c r="DL422" s="331">
        <f>Inputs!$I$357+'Project 1'!DL386</f>
        <v>8.9036378755084036E-2</v>
      </c>
      <c r="DM422" s="331">
        <f>Inputs!$I$357+'Project 1'!DM386</f>
        <v>8.9036378755084036E-2</v>
      </c>
      <c r="DN422" s="331">
        <f>Inputs!$I$357+'Project 1'!DN386</f>
        <v>8.9036378755084036E-2</v>
      </c>
      <c r="DO422" s="331">
        <f>Inputs!$I$357+'Project 1'!DO386</f>
        <v>8.9036378755084036E-2</v>
      </c>
      <c r="DP422" s="331">
        <f>Inputs!$I$357+'Project 1'!DP386</f>
        <v>8.9036378755084036E-2</v>
      </c>
      <c r="DQ422" s="331">
        <f>Inputs!$I$357+'Project 1'!DQ386</f>
        <v>8.9036378755084036E-2</v>
      </c>
      <c r="DR422" s="331">
        <f>Inputs!$I$357+'Project 1'!DR386</f>
        <v>8.9036378755084036E-2</v>
      </c>
      <c r="DS422" s="331">
        <f>Inputs!$I$357+'Project 1'!DS386</f>
        <v>8.9036378755084036E-2</v>
      </c>
      <c r="DT422" s="331">
        <f>Inputs!$I$357+'Project 1'!DT386</f>
        <v>8.9036378755084036E-2</v>
      </c>
      <c r="DU422" s="331">
        <f>Inputs!$I$357+'Project 1'!DU386</f>
        <v>8.9036378755084036E-2</v>
      </c>
      <c r="DV422" s="331">
        <f>Inputs!$I$357+'Project 1'!DV386</f>
        <v>8.9036378755084036E-2</v>
      </c>
      <c r="DW422" s="331">
        <f>Inputs!$I$357+'Project 1'!DW386</f>
        <v>8.9036378755084036E-2</v>
      </c>
      <c r="DX422" s="331">
        <f>Inputs!$I$357+'Project 1'!DX386</f>
        <v>8.9036378755084036E-2</v>
      </c>
      <c r="DY422" s="331">
        <f>Inputs!$I$357+'Project 1'!DY386</f>
        <v>8.9036378755084036E-2</v>
      </c>
      <c r="DZ422" s="331">
        <f>Inputs!$I$357+'Project 1'!DZ386</f>
        <v>8.9036378755084036E-2</v>
      </c>
    </row>
    <row r="423" spans="1:130" s="14" customFormat="1" ht="13">
      <c r="A423" s="151"/>
      <c r="C423" s="5"/>
      <c r="F423" s="4"/>
      <c r="G423" s="54" t="s">
        <v>131</v>
      </c>
      <c r="H423" s="326"/>
      <c r="I423" s="1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2"/>
      <c r="BC423" s="322"/>
      <c r="BD423" s="322"/>
      <c r="BE423" s="322"/>
      <c r="BF423" s="322"/>
      <c r="BG423" s="322"/>
      <c r="BH423" s="322"/>
      <c r="BI423" s="322"/>
      <c r="BJ423" s="322"/>
      <c r="BK423" s="322"/>
      <c r="BL423" s="322"/>
      <c r="BM423" s="322"/>
      <c r="BN423" s="322"/>
      <c r="BO423" s="322"/>
      <c r="BP423" s="322"/>
      <c r="BQ423" s="322"/>
      <c r="BR423" s="322"/>
      <c r="BS423" s="322"/>
      <c r="BT423" s="322"/>
      <c r="BU423" s="322"/>
      <c r="BV423" s="322"/>
      <c r="BW423" s="322"/>
      <c r="BX423" s="322"/>
      <c r="BY423" s="322"/>
      <c r="BZ423" s="322"/>
      <c r="CA423" s="322"/>
      <c r="CB423" s="322"/>
      <c r="CC423" s="322"/>
      <c r="CD423" s="322"/>
      <c r="CE423" s="322"/>
      <c r="CF423" s="322"/>
      <c r="CG423" s="322"/>
      <c r="CH423" s="322"/>
      <c r="CI423" s="322"/>
      <c r="CJ423" s="322"/>
      <c r="CK423" s="322"/>
      <c r="CL423" s="322"/>
      <c r="CM423" s="322"/>
      <c r="CN423" s="322"/>
      <c r="CO423" s="322"/>
      <c r="CP423" s="322"/>
      <c r="CQ423" s="322"/>
      <c r="CR423" s="322"/>
      <c r="CS423" s="322"/>
      <c r="CT423" s="322"/>
      <c r="CU423" s="322"/>
      <c r="CV423" s="322"/>
      <c r="CW423" s="322"/>
      <c r="CX423" s="322"/>
      <c r="CY423" s="322"/>
      <c r="CZ423" s="322"/>
      <c r="DA423" s="322"/>
      <c r="DB423" s="322"/>
      <c r="DC423" s="322"/>
      <c r="DD423" s="322"/>
      <c r="DE423" s="322"/>
      <c r="DF423" s="322"/>
      <c r="DG423" s="322"/>
      <c r="DH423" s="322"/>
      <c r="DI423" s="322"/>
      <c r="DJ423" s="322"/>
      <c r="DK423" s="322"/>
      <c r="DL423" s="322"/>
      <c r="DM423" s="322"/>
      <c r="DN423" s="322"/>
      <c r="DO423" s="322"/>
      <c r="DP423" s="322"/>
      <c r="DQ423" s="322"/>
      <c r="DR423" s="322"/>
      <c r="DS423" s="322"/>
      <c r="DT423" s="322"/>
      <c r="DU423" s="322"/>
      <c r="DV423" s="322"/>
      <c r="DW423" s="322"/>
      <c r="DX423" s="322"/>
      <c r="DY423" s="322"/>
      <c r="DZ423" s="322"/>
    </row>
    <row r="424" spans="1:130" s="14" customFormat="1" ht="13">
      <c r="A424" s="151"/>
      <c r="C424" s="5" t="s">
        <v>40</v>
      </c>
      <c r="F424" s="4"/>
      <c r="G424" s="54"/>
      <c r="H424" s="326"/>
      <c r="I424" s="12"/>
      <c r="J424" s="332">
        <f>I430</f>
        <v>0</v>
      </c>
      <c r="K424" s="307">
        <f>J430</f>
        <v>5000000</v>
      </c>
      <c r="L424" s="307">
        <f t="shared" ref="L424:BW424" si="872">K430</f>
        <v>5000000</v>
      </c>
      <c r="M424" s="307">
        <f>L430</f>
        <v>5000000</v>
      </c>
      <c r="N424" s="307">
        <f t="shared" si="872"/>
        <v>4687500</v>
      </c>
      <c r="O424" s="307">
        <f t="shared" si="872"/>
        <v>4687500</v>
      </c>
      <c r="P424" s="307">
        <f t="shared" si="872"/>
        <v>4687500</v>
      </c>
      <c r="Q424" s="307">
        <f t="shared" si="872"/>
        <v>4375000</v>
      </c>
      <c r="R424" s="307">
        <f t="shared" si="872"/>
        <v>4375000</v>
      </c>
      <c r="S424" s="307">
        <f t="shared" si="872"/>
        <v>4375000</v>
      </c>
      <c r="T424" s="307">
        <f t="shared" si="872"/>
        <v>4062500</v>
      </c>
      <c r="U424" s="307">
        <f t="shared" si="872"/>
        <v>4062500</v>
      </c>
      <c r="V424" s="307">
        <f t="shared" si="872"/>
        <v>4062500</v>
      </c>
      <c r="W424" s="307">
        <f t="shared" si="872"/>
        <v>3750000</v>
      </c>
      <c r="X424" s="307">
        <f t="shared" si="872"/>
        <v>3750000</v>
      </c>
      <c r="Y424" s="307">
        <f t="shared" si="872"/>
        <v>3750000</v>
      </c>
      <c r="Z424" s="307">
        <f t="shared" si="872"/>
        <v>3437500</v>
      </c>
      <c r="AA424" s="307">
        <f t="shared" si="872"/>
        <v>3437500</v>
      </c>
      <c r="AB424" s="307">
        <f t="shared" si="872"/>
        <v>3437500</v>
      </c>
      <c r="AC424" s="307">
        <f t="shared" si="872"/>
        <v>3125000</v>
      </c>
      <c r="AD424" s="307">
        <f t="shared" si="872"/>
        <v>3125000</v>
      </c>
      <c r="AE424" s="307">
        <f t="shared" si="872"/>
        <v>3125000</v>
      </c>
      <c r="AF424" s="307">
        <f t="shared" si="872"/>
        <v>2812500</v>
      </c>
      <c r="AG424" s="307">
        <f t="shared" si="872"/>
        <v>2812500</v>
      </c>
      <c r="AH424" s="307">
        <f t="shared" si="872"/>
        <v>2812500</v>
      </c>
      <c r="AI424" s="307">
        <f t="shared" si="872"/>
        <v>2500000</v>
      </c>
      <c r="AJ424" s="307">
        <f t="shared" si="872"/>
        <v>2500000</v>
      </c>
      <c r="AK424" s="307">
        <f t="shared" si="872"/>
        <v>2500000</v>
      </c>
      <c r="AL424" s="307">
        <f t="shared" si="872"/>
        <v>2187500</v>
      </c>
      <c r="AM424" s="307">
        <f t="shared" si="872"/>
        <v>2187500</v>
      </c>
      <c r="AN424" s="307">
        <f t="shared" si="872"/>
        <v>2187500</v>
      </c>
      <c r="AO424" s="307">
        <f t="shared" si="872"/>
        <v>1875000</v>
      </c>
      <c r="AP424" s="307">
        <f t="shared" si="872"/>
        <v>1875000</v>
      </c>
      <c r="AQ424" s="307">
        <f t="shared" si="872"/>
        <v>1875000</v>
      </c>
      <c r="AR424" s="307">
        <f t="shared" si="872"/>
        <v>1562500</v>
      </c>
      <c r="AS424" s="307">
        <f t="shared" si="872"/>
        <v>1562500</v>
      </c>
      <c r="AT424" s="307">
        <f t="shared" si="872"/>
        <v>1562500</v>
      </c>
      <c r="AU424" s="307">
        <f t="shared" si="872"/>
        <v>1250000</v>
      </c>
      <c r="AV424" s="307">
        <f t="shared" si="872"/>
        <v>1250000</v>
      </c>
      <c r="AW424" s="307">
        <f t="shared" si="872"/>
        <v>1250000</v>
      </c>
      <c r="AX424" s="307">
        <f t="shared" si="872"/>
        <v>937500</v>
      </c>
      <c r="AY424" s="307">
        <f t="shared" si="872"/>
        <v>937500</v>
      </c>
      <c r="AZ424" s="307">
        <f t="shared" si="872"/>
        <v>937500</v>
      </c>
      <c r="BA424" s="307">
        <f t="shared" si="872"/>
        <v>625000</v>
      </c>
      <c r="BB424" s="307">
        <f t="shared" si="872"/>
        <v>625000</v>
      </c>
      <c r="BC424" s="307">
        <f t="shared" si="872"/>
        <v>625000</v>
      </c>
      <c r="BD424" s="307">
        <f t="shared" si="872"/>
        <v>312500</v>
      </c>
      <c r="BE424" s="307">
        <f t="shared" si="872"/>
        <v>312500</v>
      </c>
      <c r="BF424" s="307">
        <f t="shared" si="872"/>
        <v>312500</v>
      </c>
      <c r="BG424" s="307">
        <f t="shared" si="872"/>
        <v>0</v>
      </c>
      <c r="BH424" s="307">
        <f t="shared" si="872"/>
        <v>0</v>
      </c>
      <c r="BI424" s="307">
        <f t="shared" si="872"/>
        <v>0</v>
      </c>
      <c r="BJ424" s="307">
        <f t="shared" si="872"/>
        <v>0</v>
      </c>
      <c r="BK424" s="307">
        <f t="shared" si="872"/>
        <v>0</v>
      </c>
      <c r="BL424" s="307">
        <f t="shared" si="872"/>
        <v>0</v>
      </c>
      <c r="BM424" s="307">
        <f t="shared" si="872"/>
        <v>0</v>
      </c>
      <c r="BN424" s="307">
        <f t="shared" si="872"/>
        <v>0</v>
      </c>
      <c r="BO424" s="307">
        <f t="shared" si="872"/>
        <v>0</v>
      </c>
      <c r="BP424" s="307">
        <f t="shared" si="872"/>
        <v>0</v>
      </c>
      <c r="BQ424" s="307">
        <f t="shared" si="872"/>
        <v>0</v>
      </c>
      <c r="BR424" s="307">
        <f t="shared" si="872"/>
        <v>0</v>
      </c>
      <c r="BS424" s="307">
        <f t="shared" si="872"/>
        <v>0</v>
      </c>
      <c r="BT424" s="307">
        <f t="shared" si="872"/>
        <v>0</v>
      </c>
      <c r="BU424" s="307">
        <f t="shared" si="872"/>
        <v>0</v>
      </c>
      <c r="BV424" s="307">
        <f t="shared" si="872"/>
        <v>0</v>
      </c>
      <c r="BW424" s="307">
        <f t="shared" si="872"/>
        <v>0</v>
      </c>
      <c r="BX424" s="307">
        <f t="shared" ref="BX424:CA424" si="873">BW430</f>
        <v>0</v>
      </c>
      <c r="BY424" s="307">
        <f t="shared" si="873"/>
        <v>0</v>
      </c>
      <c r="BZ424" s="307">
        <f t="shared" si="873"/>
        <v>0</v>
      </c>
      <c r="CA424" s="307">
        <f t="shared" si="873"/>
        <v>0</v>
      </c>
      <c r="CB424" s="307">
        <f t="shared" ref="CB424" si="874">CA430</f>
        <v>0</v>
      </c>
      <c r="CC424" s="307">
        <f t="shared" ref="CC424" si="875">CB430</f>
        <v>0</v>
      </c>
      <c r="CD424" s="307">
        <f t="shared" ref="CD424" si="876">CC430</f>
        <v>0</v>
      </c>
      <c r="CE424" s="307">
        <f t="shared" ref="CE424" si="877">CD430</f>
        <v>0</v>
      </c>
      <c r="CF424" s="307">
        <f t="shared" ref="CF424" si="878">CE430</f>
        <v>0</v>
      </c>
      <c r="CG424" s="307">
        <f t="shared" ref="CG424" si="879">CF430</f>
        <v>0</v>
      </c>
      <c r="CH424" s="307">
        <f t="shared" ref="CH424" si="880">CG430</f>
        <v>0</v>
      </c>
      <c r="CI424" s="307">
        <f t="shared" ref="CI424" si="881">CH430</f>
        <v>0</v>
      </c>
      <c r="CJ424" s="307">
        <f t="shared" ref="CJ424" si="882">CI430</f>
        <v>0</v>
      </c>
      <c r="CK424" s="307">
        <f t="shared" ref="CK424" si="883">CJ430</f>
        <v>0</v>
      </c>
      <c r="CL424" s="307">
        <f t="shared" ref="CL424" si="884">CK430</f>
        <v>0</v>
      </c>
      <c r="CM424" s="307">
        <f t="shared" ref="CM424" si="885">CL430</f>
        <v>0</v>
      </c>
      <c r="CN424" s="307">
        <f t="shared" ref="CN424" si="886">CM430</f>
        <v>0</v>
      </c>
      <c r="CO424" s="307">
        <f t="shared" ref="CO424" si="887">CN430</f>
        <v>0</v>
      </c>
      <c r="CP424" s="307">
        <f t="shared" ref="CP424" si="888">CO430</f>
        <v>0</v>
      </c>
      <c r="CQ424" s="307">
        <f t="shared" ref="CQ424" si="889">CP430</f>
        <v>0</v>
      </c>
      <c r="CR424" s="307">
        <f t="shared" ref="CR424" si="890">CQ430</f>
        <v>0</v>
      </c>
      <c r="CS424" s="307">
        <f t="shared" ref="CS424" si="891">CR430</f>
        <v>0</v>
      </c>
      <c r="CT424" s="307">
        <f t="shared" ref="CT424" si="892">CS430</f>
        <v>0</v>
      </c>
      <c r="CU424" s="307">
        <f t="shared" ref="CU424" si="893">CT430</f>
        <v>0</v>
      </c>
      <c r="CV424" s="307">
        <f t="shared" ref="CV424" si="894">CU430</f>
        <v>0</v>
      </c>
      <c r="CW424" s="307">
        <f t="shared" ref="CW424" si="895">CV430</f>
        <v>0</v>
      </c>
      <c r="CX424" s="307">
        <f t="shared" ref="CX424" si="896">CW430</f>
        <v>0</v>
      </c>
      <c r="CY424" s="307">
        <f t="shared" ref="CY424" si="897">CX430</f>
        <v>0</v>
      </c>
      <c r="CZ424" s="307">
        <f t="shared" ref="CZ424" si="898">CY430</f>
        <v>0</v>
      </c>
      <c r="DA424" s="307">
        <f t="shared" ref="DA424" si="899">CZ430</f>
        <v>0</v>
      </c>
      <c r="DB424" s="307">
        <f t="shared" ref="DB424" si="900">DA430</f>
        <v>0</v>
      </c>
      <c r="DC424" s="307">
        <f t="shared" ref="DC424" si="901">DB430</f>
        <v>0</v>
      </c>
      <c r="DD424" s="307">
        <f t="shared" ref="DD424" si="902">DC430</f>
        <v>0</v>
      </c>
      <c r="DE424" s="307">
        <f t="shared" ref="DE424" si="903">DD430</f>
        <v>0</v>
      </c>
      <c r="DF424" s="307">
        <f t="shared" ref="DF424" si="904">DE430</f>
        <v>0</v>
      </c>
      <c r="DG424" s="307">
        <f t="shared" ref="DG424" si="905">DF430</f>
        <v>0</v>
      </c>
      <c r="DH424" s="307">
        <f t="shared" ref="DH424" si="906">DG430</f>
        <v>0</v>
      </c>
      <c r="DI424" s="307">
        <f t="shared" ref="DI424" si="907">DH430</f>
        <v>0</v>
      </c>
      <c r="DJ424" s="307">
        <f t="shared" ref="DJ424" si="908">DI430</f>
        <v>0</v>
      </c>
      <c r="DK424" s="307">
        <f t="shared" ref="DK424" si="909">DJ430</f>
        <v>0</v>
      </c>
      <c r="DL424" s="307">
        <f t="shared" ref="DL424" si="910">DK430</f>
        <v>0</v>
      </c>
      <c r="DM424" s="307">
        <f t="shared" ref="DM424" si="911">DL430</f>
        <v>0</v>
      </c>
      <c r="DN424" s="307">
        <f t="shared" ref="DN424" si="912">DM430</f>
        <v>0</v>
      </c>
      <c r="DO424" s="307">
        <f t="shared" ref="DO424" si="913">DN430</f>
        <v>0</v>
      </c>
      <c r="DP424" s="307">
        <f t="shared" ref="DP424" si="914">DO430</f>
        <v>0</v>
      </c>
      <c r="DQ424" s="307">
        <f t="shared" ref="DQ424" si="915">DP430</f>
        <v>0</v>
      </c>
      <c r="DR424" s="307">
        <f t="shared" ref="DR424" si="916">DQ430</f>
        <v>0</v>
      </c>
      <c r="DS424" s="307">
        <f t="shared" ref="DS424" si="917">DR430</f>
        <v>0</v>
      </c>
      <c r="DT424" s="307">
        <f t="shared" ref="DT424" si="918">DS430</f>
        <v>0</v>
      </c>
      <c r="DU424" s="307">
        <f t="shared" ref="DU424" si="919">DT430</f>
        <v>0</v>
      </c>
      <c r="DV424" s="307">
        <f t="shared" ref="DV424" si="920">DU430</f>
        <v>0</v>
      </c>
      <c r="DW424" s="307">
        <f t="shared" ref="DW424" si="921">DV430</f>
        <v>0</v>
      </c>
      <c r="DX424" s="307">
        <f t="shared" ref="DX424" si="922">DW430</f>
        <v>0</v>
      </c>
      <c r="DY424" s="307">
        <f t="shared" ref="DY424" si="923">DX430</f>
        <v>0</v>
      </c>
      <c r="DZ424" s="307">
        <f t="shared" ref="DZ424" si="924">DY430</f>
        <v>0</v>
      </c>
    </row>
    <row r="425" spans="1:130" s="14" customFormat="1" ht="13">
      <c r="A425" s="151"/>
      <c r="C425" s="5"/>
      <c r="F425" s="4"/>
      <c r="G425" s="54"/>
      <c r="H425" s="326"/>
      <c r="I425" s="12"/>
      <c r="J425" s="303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</row>
    <row r="426" spans="1:130" s="14" customFormat="1" ht="13">
      <c r="A426" s="151"/>
      <c r="C426" s="5" t="s">
        <v>43</v>
      </c>
      <c r="F426" s="4"/>
      <c r="G426" s="54"/>
      <c r="H426" s="326"/>
      <c r="I426" s="12"/>
      <c r="J426" s="4">
        <f>Inputs!$I$355</f>
        <v>5000000</v>
      </c>
      <c r="K426" s="303">
        <v>0</v>
      </c>
      <c r="L426" s="303">
        <v>0</v>
      </c>
      <c r="M426" s="303">
        <v>0</v>
      </c>
      <c r="N426" s="303">
        <v>0</v>
      </c>
      <c r="O426" s="303">
        <v>0</v>
      </c>
      <c r="P426" s="303">
        <v>0</v>
      </c>
      <c r="Q426" s="303">
        <v>0</v>
      </c>
      <c r="R426" s="303">
        <v>0</v>
      </c>
      <c r="S426" s="303">
        <v>0</v>
      </c>
      <c r="T426" s="303">
        <v>0</v>
      </c>
      <c r="U426" s="303">
        <v>0</v>
      </c>
      <c r="V426" s="303">
        <v>0</v>
      </c>
      <c r="W426" s="303">
        <v>0</v>
      </c>
      <c r="X426" s="303">
        <v>0</v>
      </c>
      <c r="Y426" s="303">
        <v>0</v>
      </c>
      <c r="Z426" s="303">
        <v>0</v>
      </c>
      <c r="AA426" s="303">
        <v>0</v>
      </c>
      <c r="AB426" s="303">
        <v>0</v>
      </c>
      <c r="AC426" s="303">
        <v>0</v>
      </c>
      <c r="AD426" s="303">
        <v>0</v>
      </c>
      <c r="AE426" s="303">
        <v>0</v>
      </c>
      <c r="AF426" s="303">
        <v>0</v>
      </c>
      <c r="AG426" s="303">
        <v>0</v>
      </c>
      <c r="AH426" s="303">
        <v>0</v>
      </c>
      <c r="AI426" s="303">
        <v>0</v>
      </c>
      <c r="AJ426" s="303">
        <v>0</v>
      </c>
      <c r="AK426" s="303">
        <v>0</v>
      </c>
      <c r="AL426" s="303">
        <v>0</v>
      </c>
      <c r="AM426" s="303">
        <v>0</v>
      </c>
      <c r="AN426" s="303">
        <v>0</v>
      </c>
      <c r="AO426" s="303">
        <v>0</v>
      </c>
      <c r="AP426" s="303">
        <v>0</v>
      </c>
      <c r="AQ426" s="303">
        <v>0</v>
      </c>
      <c r="AR426" s="303">
        <v>0</v>
      </c>
      <c r="AS426" s="303">
        <v>0</v>
      </c>
      <c r="AT426" s="303">
        <v>0</v>
      </c>
      <c r="AU426" s="303">
        <v>0</v>
      </c>
      <c r="AV426" s="303">
        <v>0</v>
      </c>
      <c r="AW426" s="303">
        <v>0</v>
      </c>
      <c r="AX426" s="303">
        <v>0</v>
      </c>
      <c r="AY426" s="303">
        <v>0</v>
      </c>
      <c r="AZ426" s="303">
        <v>0</v>
      </c>
      <c r="BA426" s="303">
        <v>0</v>
      </c>
      <c r="BB426" s="303">
        <v>0</v>
      </c>
      <c r="BC426" s="303">
        <v>0</v>
      </c>
      <c r="BD426" s="303">
        <v>0</v>
      </c>
      <c r="BE426" s="303">
        <v>0</v>
      </c>
      <c r="BF426" s="303">
        <v>0</v>
      </c>
      <c r="BG426" s="303">
        <v>0</v>
      </c>
      <c r="BH426" s="303">
        <v>0</v>
      </c>
      <c r="BI426" s="303">
        <v>0</v>
      </c>
      <c r="BJ426" s="303">
        <v>0</v>
      </c>
      <c r="BK426" s="303">
        <v>0</v>
      </c>
      <c r="BL426" s="303">
        <v>0</v>
      </c>
      <c r="BM426" s="303">
        <v>0</v>
      </c>
      <c r="BN426" s="303">
        <v>0</v>
      </c>
      <c r="BO426" s="303">
        <v>0</v>
      </c>
      <c r="BP426" s="303">
        <v>0</v>
      </c>
      <c r="BQ426" s="303">
        <v>0</v>
      </c>
      <c r="BR426" s="303">
        <v>0</v>
      </c>
      <c r="BS426" s="303">
        <v>0</v>
      </c>
      <c r="BT426" s="303">
        <v>0</v>
      </c>
      <c r="BU426" s="303">
        <v>0</v>
      </c>
      <c r="BV426" s="303">
        <v>0</v>
      </c>
      <c r="BW426" s="303">
        <v>0</v>
      </c>
      <c r="BX426" s="303">
        <v>0</v>
      </c>
      <c r="BY426" s="303">
        <v>0</v>
      </c>
      <c r="BZ426" s="303">
        <v>0</v>
      </c>
      <c r="CA426" s="303">
        <v>0</v>
      </c>
      <c r="CB426" s="303">
        <v>0</v>
      </c>
      <c r="CC426" s="303">
        <v>0</v>
      </c>
      <c r="CD426" s="303">
        <v>0</v>
      </c>
      <c r="CE426" s="303">
        <v>0</v>
      </c>
      <c r="CF426" s="303">
        <v>0</v>
      </c>
      <c r="CG426" s="303">
        <v>0</v>
      </c>
      <c r="CH426" s="303">
        <v>0</v>
      </c>
      <c r="CI426" s="303">
        <v>0</v>
      </c>
      <c r="CJ426" s="303">
        <v>0</v>
      </c>
      <c r="CK426" s="303">
        <v>0</v>
      </c>
      <c r="CL426" s="303">
        <v>0</v>
      </c>
      <c r="CM426" s="303">
        <v>0</v>
      </c>
      <c r="CN426" s="303">
        <v>0</v>
      </c>
      <c r="CO426" s="303">
        <v>0</v>
      </c>
      <c r="CP426" s="303">
        <v>0</v>
      </c>
      <c r="CQ426" s="303">
        <v>0</v>
      </c>
      <c r="CR426" s="303">
        <v>0</v>
      </c>
      <c r="CS426" s="303">
        <v>0</v>
      </c>
      <c r="CT426" s="303">
        <v>0</v>
      </c>
      <c r="CU426" s="303">
        <v>0</v>
      </c>
      <c r="CV426" s="303">
        <v>0</v>
      </c>
      <c r="CW426" s="303">
        <v>0</v>
      </c>
      <c r="CX426" s="303">
        <v>0</v>
      </c>
      <c r="CY426" s="303">
        <v>0</v>
      </c>
      <c r="CZ426" s="303">
        <v>0</v>
      </c>
      <c r="DA426" s="303">
        <v>0</v>
      </c>
      <c r="DB426" s="303">
        <v>0</v>
      </c>
      <c r="DC426" s="303">
        <v>0</v>
      </c>
      <c r="DD426" s="303">
        <v>0</v>
      </c>
      <c r="DE426" s="303">
        <v>0</v>
      </c>
      <c r="DF426" s="303">
        <v>0</v>
      </c>
      <c r="DG426" s="303">
        <v>0</v>
      </c>
      <c r="DH426" s="303">
        <v>0</v>
      </c>
      <c r="DI426" s="303">
        <v>0</v>
      </c>
      <c r="DJ426" s="303">
        <v>0</v>
      </c>
      <c r="DK426" s="303">
        <v>0</v>
      </c>
      <c r="DL426" s="303">
        <v>0</v>
      </c>
      <c r="DM426" s="303">
        <v>0</v>
      </c>
      <c r="DN426" s="303">
        <v>0</v>
      </c>
      <c r="DO426" s="303">
        <v>0</v>
      </c>
      <c r="DP426" s="303">
        <v>0</v>
      </c>
      <c r="DQ426" s="303">
        <v>0</v>
      </c>
      <c r="DR426" s="303">
        <v>0</v>
      </c>
      <c r="DS426" s="303">
        <v>0</v>
      </c>
      <c r="DT426" s="303">
        <v>0</v>
      </c>
      <c r="DU426" s="303">
        <v>0</v>
      </c>
      <c r="DV426" s="303">
        <v>0</v>
      </c>
      <c r="DW426" s="303">
        <v>0</v>
      </c>
      <c r="DX426" s="303">
        <v>0</v>
      </c>
      <c r="DY426" s="303">
        <v>0</v>
      </c>
      <c r="DZ426" s="303">
        <v>0</v>
      </c>
    </row>
    <row r="427" spans="1:130" s="14" customFormat="1" ht="13">
      <c r="A427" s="151"/>
      <c r="C427" s="5" t="s">
        <v>250</v>
      </c>
      <c r="F427" s="4"/>
      <c r="G427" s="54"/>
      <c r="H427" s="326">
        <f>SUM(J427:DZ427)</f>
        <v>75000</v>
      </c>
      <c r="I427" s="12"/>
      <c r="J427" s="4">
        <f>J426*Inputs!$I$358</f>
        <v>75000</v>
      </c>
      <c r="K427" s="303">
        <v>0</v>
      </c>
      <c r="L427" s="303">
        <v>0</v>
      </c>
      <c r="M427" s="303">
        <v>0</v>
      </c>
      <c r="N427" s="303">
        <v>0</v>
      </c>
      <c r="O427" s="303">
        <v>0</v>
      </c>
      <c r="P427" s="303">
        <v>0</v>
      </c>
      <c r="Q427" s="303">
        <v>0</v>
      </c>
      <c r="R427" s="303">
        <v>0</v>
      </c>
      <c r="S427" s="303">
        <v>0</v>
      </c>
      <c r="T427" s="303">
        <v>0</v>
      </c>
      <c r="U427" s="303">
        <v>0</v>
      </c>
      <c r="V427" s="303">
        <v>0</v>
      </c>
      <c r="W427" s="303">
        <v>0</v>
      </c>
      <c r="X427" s="303">
        <v>0</v>
      </c>
      <c r="Y427" s="303">
        <v>0</v>
      </c>
      <c r="Z427" s="303">
        <v>0</v>
      </c>
      <c r="AA427" s="303">
        <v>0</v>
      </c>
      <c r="AB427" s="303">
        <v>0</v>
      </c>
      <c r="AC427" s="303">
        <v>0</v>
      </c>
      <c r="AD427" s="303">
        <v>0</v>
      </c>
      <c r="AE427" s="303">
        <v>0</v>
      </c>
      <c r="AF427" s="303">
        <v>0</v>
      </c>
      <c r="AG427" s="303">
        <v>0</v>
      </c>
      <c r="AH427" s="303">
        <v>0</v>
      </c>
      <c r="AI427" s="303">
        <v>0</v>
      </c>
      <c r="AJ427" s="303">
        <v>0</v>
      </c>
      <c r="AK427" s="303">
        <v>0</v>
      </c>
      <c r="AL427" s="303">
        <v>0</v>
      </c>
      <c r="AM427" s="303">
        <v>0</v>
      </c>
      <c r="AN427" s="303">
        <v>0</v>
      </c>
      <c r="AO427" s="303">
        <v>0</v>
      </c>
      <c r="AP427" s="303">
        <v>0</v>
      </c>
      <c r="AQ427" s="303">
        <v>0</v>
      </c>
      <c r="AR427" s="303">
        <v>0</v>
      </c>
      <c r="AS427" s="303">
        <v>0</v>
      </c>
      <c r="AT427" s="303">
        <v>0</v>
      </c>
      <c r="AU427" s="303">
        <v>0</v>
      </c>
      <c r="AV427" s="303">
        <v>0</v>
      </c>
      <c r="AW427" s="303">
        <v>0</v>
      </c>
      <c r="AX427" s="303">
        <v>0</v>
      </c>
      <c r="AY427" s="303">
        <v>0</v>
      </c>
      <c r="AZ427" s="303">
        <v>0</v>
      </c>
      <c r="BA427" s="303">
        <v>0</v>
      </c>
      <c r="BB427" s="303">
        <v>0</v>
      </c>
      <c r="BC427" s="303">
        <v>0</v>
      </c>
      <c r="BD427" s="303">
        <v>0</v>
      </c>
      <c r="BE427" s="303">
        <v>0</v>
      </c>
      <c r="BF427" s="303">
        <v>0</v>
      </c>
      <c r="BG427" s="303">
        <v>0</v>
      </c>
      <c r="BH427" s="303">
        <v>0</v>
      </c>
      <c r="BI427" s="303">
        <v>0</v>
      </c>
      <c r="BJ427" s="303">
        <v>0</v>
      </c>
      <c r="BK427" s="303">
        <v>0</v>
      </c>
      <c r="BL427" s="303">
        <v>0</v>
      </c>
      <c r="BM427" s="303">
        <v>0</v>
      </c>
      <c r="BN427" s="303">
        <v>0</v>
      </c>
      <c r="BO427" s="303">
        <v>0</v>
      </c>
      <c r="BP427" s="303">
        <v>0</v>
      </c>
      <c r="BQ427" s="303">
        <v>0</v>
      </c>
      <c r="BR427" s="303">
        <v>0</v>
      </c>
      <c r="BS427" s="303">
        <v>0</v>
      </c>
      <c r="BT427" s="303">
        <v>0</v>
      </c>
      <c r="BU427" s="303">
        <v>0</v>
      </c>
      <c r="BV427" s="303">
        <v>0</v>
      </c>
      <c r="BW427" s="303">
        <v>0</v>
      </c>
      <c r="BX427" s="303">
        <v>0</v>
      </c>
      <c r="BY427" s="303">
        <v>0</v>
      </c>
      <c r="BZ427" s="303">
        <v>0</v>
      </c>
      <c r="CA427" s="303">
        <v>0</v>
      </c>
      <c r="CB427" s="303">
        <v>0</v>
      </c>
      <c r="CC427" s="303">
        <v>0</v>
      </c>
      <c r="CD427" s="303">
        <v>0</v>
      </c>
      <c r="CE427" s="303">
        <v>0</v>
      </c>
      <c r="CF427" s="303">
        <v>0</v>
      </c>
      <c r="CG427" s="303">
        <v>0</v>
      </c>
      <c r="CH427" s="303">
        <v>0</v>
      </c>
      <c r="CI427" s="303">
        <v>0</v>
      </c>
      <c r="CJ427" s="303">
        <v>0</v>
      </c>
      <c r="CK427" s="303">
        <v>0</v>
      </c>
      <c r="CL427" s="303">
        <v>0</v>
      </c>
      <c r="CM427" s="303">
        <v>0</v>
      </c>
      <c r="CN427" s="303">
        <v>0</v>
      </c>
      <c r="CO427" s="303">
        <v>0</v>
      </c>
      <c r="CP427" s="303">
        <v>0</v>
      </c>
      <c r="CQ427" s="303">
        <v>0</v>
      </c>
      <c r="CR427" s="303">
        <v>0</v>
      </c>
      <c r="CS427" s="303">
        <v>0</v>
      </c>
      <c r="CT427" s="303">
        <v>0</v>
      </c>
      <c r="CU427" s="303">
        <v>0</v>
      </c>
      <c r="CV427" s="303">
        <v>0</v>
      </c>
      <c r="CW427" s="303">
        <v>0</v>
      </c>
      <c r="CX427" s="303">
        <v>0</v>
      </c>
      <c r="CY427" s="303">
        <v>0</v>
      </c>
      <c r="CZ427" s="303">
        <v>0</v>
      </c>
      <c r="DA427" s="303">
        <v>0</v>
      </c>
      <c r="DB427" s="303">
        <v>0</v>
      </c>
      <c r="DC427" s="303">
        <v>0</v>
      </c>
      <c r="DD427" s="303">
        <v>0</v>
      </c>
      <c r="DE427" s="303">
        <v>0</v>
      </c>
      <c r="DF427" s="303">
        <v>0</v>
      </c>
      <c r="DG427" s="303">
        <v>0</v>
      </c>
      <c r="DH427" s="303">
        <v>0</v>
      </c>
      <c r="DI427" s="303">
        <v>0</v>
      </c>
      <c r="DJ427" s="303">
        <v>0</v>
      </c>
      <c r="DK427" s="303">
        <v>0</v>
      </c>
      <c r="DL427" s="303">
        <v>0</v>
      </c>
      <c r="DM427" s="303">
        <v>0</v>
      </c>
      <c r="DN427" s="303">
        <v>0</v>
      </c>
      <c r="DO427" s="303">
        <v>0</v>
      </c>
      <c r="DP427" s="303">
        <v>0</v>
      </c>
      <c r="DQ427" s="303">
        <v>0</v>
      </c>
      <c r="DR427" s="303">
        <v>0</v>
      </c>
      <c r="DS427" s="303">
        <v>0</v>
      </c>
      <c r="DT427" s="303">
        <v>0</v>
      </c>
      <c r="DU427" s="303">
        <v>0</v>
      </c>
      <c r="DV427" s="303">
        <v>0</v>
      </c>
      <c r="DW427" s="303">
        <v>0</v>
      </c>
      <c r="DX427" s="303">
        <v>0</v>
      </c>
      <c r="DY427" s="303">
        <v>0</v>
      </c>
      <c r="DZ427" s="303">
        <v>0</v>
      </c>
    </row>
    <row r="428" spans="1:130" s="14" customFormat="1" ht="13">
      <c r="A428" s="151"/>
      <c r="C428" s="5" t="s">
        <v>249</v>
      </c>
      <c r="F428" s="4"/>
      <c r="G428" s="54"/>
      <c r="H428" s="326">
        <f>SUM(J428:DZ428)</f>
        <v>5000000</v>
      </c>
      <c r="I428" s="12"/>
      <c r="J428" s="307">
        <f>IF(AND(J424&gt;1,OR(J$5=3,J$5=6,J$5=9,J$5=12)),Inputs!$I$355*Inputs!$I$360/4,0)</f>
        <v>0</v>
      </c>
      <c r="K428" s="307">
        <f>IF(AND(K424&gt;1,OR(K$5=3,K$5=6,K$5=9,K$5=12)),Inputs!$I$355*Inputs!$I$360/4,0)</f>
        <v>0</v>
      </c>
      <c r="L428" s="307">
        <f>IF(AND(L424&gt;1,OR(L$5=3,L$5=6,L$5=9,L$5=12)),Inputs!$I$355*Inputs!$I$360/4,0)</f>
        <v>0</v>
      </c>
      <c r="M428" s="307">
        <f>IF(AND(M424&gt;1,OR(M$5=3,M$5=6,M$5=9,M$5=12)),Inputs!$I$355*Inputs!$I$360/4,0)</f>
        <v>312500</v>
      </c>
      <c r="N428" s="307">
        <f>IF(AND(N424&gt;1,OR(N$5=3,N$5=6,N$5=9,N$5=12)),Inputs!$I$355*Inputs!$I$360/4,0)</f>
        <v>0</v>
      </c>
      <c r="O428" s="307">
        <f>IF(AND(O424&gt;1,OR(O$5=3,O$5=6,O$5=9,O$5=12)),Inputs!$I$355*Inputs!$I$360/4,0)</f>
        <v>0</v>
      </c>
      <c r="P428" s="307">
        <f>IF(AND(P424&gt;1,OR(P$5=3,P$5=6,P$5=9,P$5=12)),Inputs!$I$355*Inputs!$I$360/4,0)</f>
        <v>312500</v>
      </c>
      <c r="Q428" s="307">
        <f>IF(AND(Q424&gt;1,OR(Q$5=3,Q$5=6,Q$5=9,Q$5=12)),Inputs!$I$355*Inputs!$I$360/4,0)</f>
        <v>0</v>
      </c>
      <c r="R428" s="307">
        <f>IF(AND(R424&gt;1,OR(R$5=3,R$5=6,R$5=9,R$5=12)),Inputs!$I$355*Inputs!$I$360/4,0)</f>
        <v>0</v>
      </c>
      <c r="S428" s="307">
        <f>IF(AND(S424&gt;1,OR(S$5=3,S$5=6,S$5=9,S$5=12)),Inputs!$I$355*Inputs!$I$360/4,0)</f>
        <v>312500</v>
      </c>
      <c r="T428" s="307">
        <f>IF(AND(T424&gt;1,OR(T$5=3,T$5=6,T$5=9,T$5=12)),Inputs!$I$355*Inputs!$I$360/4,0)</f>
        <v>0</v>
      </c>
      <c r="U428" s="307">
        <f>IF(AND(U424&gt;1,OR(U$5=3,U$5=6,U$5=9,U$5=12)),Inputs!$I$355*Inputs!$I$360/4,0)</f>
        <v>0</v>
      </c>
      <c r="V428" s="307">
        <f>IF(AND(V424&gt;1,OR(V$5=3,V$5=6,V$5=9,V$5=12)),Inputs!$I$355*Inputs!$I$360/4,0)</f>
        <v>312500</v>
      </c>
      <c r="W428" s="307">
        <f>IF(AND(W424&gt;1,OR(W$5=3,W$5=6,W$5=9,W$5=12)),Inputs!$I$355*Inputs!$I$360/4,0)</f>
        <v>0</v>
      </c>
      <c r="X428" s="307">
        <f>IF(AND(X424&gt;1,OR(X$5=3,X$5=6,X$5=9,X$5=12)),Inputs!$I$355*Inputs!$I$360/4,0)</f>
        <v>0</v>
      </c>
      <c r="Y428" s="307">
        <f>IF(AND(Y424&gt;1,OR(Y$5=3,Y$5=6,Y$5=9,Y$5=12)),Inputs!$I$355*Inputs!$I$360/4,0)</f>
        <v>312500</v>
      </c>
      <c r="Z428" s="307">
        <f>IF(AND(Z424&gt;1,OR(Z$5=3,Z$5=6,Z$5=9,Z$5=12)),Inputs!$I$355*Inputs!$I$360/4,0)</f>
        <v>0</v>
      </c>
      <c r="AA428" s="307">
        <f>IF(AND(AA424&gt;1,OR(AA$5=3,AA$5=6,AA$5=9,AA$5=12)),Inputs!$I$355*Inputs!$I$360/4,0)</f>
        <v>0</v>
      </c>
      <c r="AB428" s="307">
        <f>IF(AND(AB424&gt;1,OR(AB$5=3,AB$5=6,AB$5=9,AB$5=12)),Inputs!$I$355*Inputs!$I$360/4,0)</f>
        <v>312500</v>
      </c>
      <c r="AC428" s="307">
        <f>IF(AND(AC424&gt;1,OR(AC$5=3,AC$5=6,AC$5=9,AC$5=12)),Inputs!$I$355*Inputs!$I$360/4,0)</f>
        <v>0</v>
      </c>
      <c r="AD428" s="307">
        <f>IF(AND(AD424&gt;1,OR(AD$5=3,AD$5=6,AD$5=9,AD$5=12)),Inputs!$I$355*Inputs!$I$360/4,0)</f>
        <v>0</v>
      </c>
      <c r="AE428" s="307">
        <f>IF(AND(AE424&gt;1,OR(AE$5=3,AE$5=6,AE$5=9,AE$5=12)),Inputs!$I$355*Inputs!$I$360/4,0)</f>
        <v>312500</v>
      </c>
      <c r="AF428" s="307">
        <f>IF(AND(AF424&gt;1,OR(AF$5=3,AF$5=6,AF$5=9,AF$5=12)),Inputs!$I$355*Inputs!$I$360/4,0)</f>
        <v>0</v>
      </c>
      <c r="AG428" s="307">
        <f>IF(AND(AG424&gt;1,OR(AG$5=3,AG$5=6,AG$5=9,AG$5=12)),Inputs!$I$355*Inputs!$I$360/4,0)</f>
        <v>0</v>
      </c>
      <c r="AH428" s="307">
        <f>IF(AND(AH424&gt;1,OR(AH$5=3,AH$5=6,AH$5=9,AH$5=12)),Inputs!$I$355*Inputs!$I$360/4,0)</f>
        <v>312500</v>
      </c>
      <c r="AI428" s="307">
        <f>IF(AND(AI424&gt;1,OR(AI$5=3,AI$5=6,AI$5=9,AI$5=12)),Inputs!$I$355*Inputs!$I$360/4,0)</f>
        <v>0</v>
      </c>
      <c r="AJ428" s="307">
        <f>IF(AND(AJ424&gt;1,OR(AJ$5=3,AJ$5=6,AJ$5=9,AJ$5=12)),Inputs!$I$355*Inputs!$I$360/4,0)</f>
        <v>0</v>
      </c>
      <c r="AK428" s="307">
        <f>IF(AND(AK424&gt;1,OR(AK$5=3,AK$5=6,AK$5=9,AK$5=12)),Inputs!$I$355*Inputs!$I$360/4,0)</f>
        <v>312500</v>
      </c>
      <c r="AL428" s="307">
        <f>IF(AND(AL424&gt;1,OR(AL$5=3,AL$5=6,AL$5=9,AL$5=12)),Inputs!$I$355*Inputs!$I$360/4,0)</f>
        <v>0</v>
      </c>
      <c r="AM428" s="307">
        <f>IF(AND(AM424&gt;1,OR(AM$5=3,AM$5=6,AM$5=9,AM$5=12)),Inputs!$I$355*Inputs!$I$360/4,0)</f>
        <v>0</v>
      </c>
      <c r="AN428" s="307">
        <f>IF(AND(AN424&gt;1,OR(AN$5=3,AN$5=6,AN$5=9,AN$5=12)),Inputs!$I$355*Inputs!$I$360/4,0)</f>
        <v>312500</v>
      </c>
      <c r="AO428" s="307">
        <f>IF(AND(AO424&gt;1,OR(AO$5=3,AO$5=6,AO$5=9,AO$5=12)),Inputs!$I$355*Inputs!$I$360/4,0)</f>
        <v>0</v>
      </c>
      <c r="AP428" s="307">
        <f>IF(AND(AP424&gt;1,OR(AP$5=3,AP$5=6,AP$5=9,AP$5=12)),Inputs!$I$355*Inputs!$I$360/4,0)</f>
        <v>0</v>
      </c>
      <c r="AQ428" s="307">
        <f>IF(AND(AQ424&gt;1,OR(AQ$5=3,AQ$5=6,AQ$5=9,AQ$5=12)),Inputs!$I$355*Inputs!$I$360/4,0)</f>
        <v>312500</v>
      </c>
      <c r="AR428" s="307">
        <f>IF(AND(AR424&gt;1,OR(AR$5=3,AR$5=6,AR$5=9,AR$5=12)),Inputs!$I$355*Inputs!$I$360/4,0)</f>
        <v>0</v>
      </c>
      <c r="AS428" s="307">
        <f>IF(AND(AS424&gt;1,OR(AS$5=3,AS$5=6,AS$5=9,AS$5=12)),Inputs!$I$355*Inputs!$I$360/4,0)</f>
        <v>0</v>
      </c>
      <c r="AT428" s="307">
        <f>IF(AND(AT424&gt;1,OR(AT$5=3,AT$5=6,AT$5=9,AT$5=12)),Inputs!$I$355*Inputs!$I$360/4,0)</f>
        <v>312500</v>
      </c>
      <c r="AU428" s="307">
        <f>IF(AND(AU424&gt;1,OR(AU$5=3,AU$5=6,AU$5=9,AU$5=12)),Inputs!$I$355*Inputs!$I$360/4,0)</f>
        <v>0</v>
      </c>
      <c r="AV428" s="307">
        <f>IF(AND(AV424&gt;1,OR(AV$5=3,AV$5=6,AV$5=9,AV$5=12)),Inputs!$I$355*Inputs!$I$360/4,0)</f>
        <v>0</v>
      </c>
      <c r="AW428" s="307">
        <f>IF(AND(AW424&gt;1,OR(AW$5=3,AW$5=6,AW$5=9,AW$5=12)),Inputs!$I$355*Inputs!$I$360/4,0)</f>
        <v>312500</v>
      </c>
      <c r="AX428" s="307">
        <f>IF(AND(AX424&gt;1,OR(AX$5=3,AX$5=6,AX$5=9,AX$5=12)),Inputs!$I$355*Inputs!$I$360/4,0)</f>
        <v>0</v>
      </c>
      <c r="AY428" s="307">
        <f>IF(AND(AY424&gt;1,OR(AY$5=3,AY$5=6,AY$5=9,AY$5=12)),Inputs!$I$355*Inputs!$I$360/4,0)</f>
        <v>0</v>
      </c>
      <c r="AZ428" s="307">
        <f>IF(AND(AZ424&gt;1,OR(AZ$5=3,AZ$5=6,AZ$5=9,AZ$5=12)),Inputs!$I$355*Inputs!$I$360/4,0)</f>
        <v>312500</v>
      </c>
      <c r="BA428" s="307">
        <f>IF(AND(BA424&gt;1,OR(BA$5=3,BA$5=6,BA$5=9,BA$5=12)),Inputs!$I$355*Inputs!$I$360/4,0)</f>
        <v>0</v>
      </c>
      <c r="BB428" s="307">
        <f>IF(AND(BB424&gt;1,OR(BB$5=3,BB$5=6,BB$5=9,BB$5=12)),Inputs!$I$355*Inputs!$I$360/4,0)</f>
        <v>0</v>
      </c>
      <c r="BC428" s="307">
        <f>IF(AND(BC424&gt;1,OR(BC$5=3,BC$5=6,BC$5=9,BC$5=12)),Inputs!$I$355*Inputs!$I$360/4,0)</f>
        <v>312500</v>
      </c>
      <c r="BD428" s="307">
        <f>IF(AND(BD424&gt;1,OR(BD$5=3,BD$5=6,BD$5=9,BD$5=12)),Inputs!$I$355*Inputs!$I$360/4,0)</f>
        <v>0</v>
      </c>
      <c r="BE428" s="307">
        <f>IF(AND(BE424&gt;1,OR(BE$5=3,BE$5=6,BE$5=9,BE$5=12)),Inputs!$I$355*Inputs!$I$360/4,0)</f>
        <v>0</v>
      </c>
      <c r="BF428" s="307">
        <f>IF(AND(BF424&gt;1,OR(BF$5=3,BF$5=6,BF$5=9,BF$5=12)),Inputs!$I$355*Inputs!$I$360/4,0)</f>
        <v>312500</v>
      </c>
      <c r="BG428" s="307">
        <f>IF(AND(BG424&gt;1,OR(BG$5=3,BG$5=6,BG$5=9,BG$5=12)),Inputs!$I$355*Inputs!$I$360/4,0)</f>
        <v>0</v>
      </c>
      <c r="BH428" s="307">
        <f>IF(AND(BH424&gt;1,OR(BH$5=3,BH$5=6,BH$5=9,BH$5=12)),Inputs!$I$355*Inputs!$I$360/4,0)</f>
        <v>0</v>
      </c>
      <c r="BI428" s="307">
        <f>IF(AND(BI424&gt;1,OR(BI$5=3,BI$5=6,BI$5=9,BI$5=12)),Inputs!$I$355*Inputs!$I$360/4,0)</f>
        <v>0</v>
      </c>
      <c r="BJ428" s="307">
        <f>IF(AND(BJ424&gt;1,OR(BJ$5=3,BJ$5=6,BJ$5=9,BJ$5=12)),Inputs!$I$355*Inputs!$I$360/4,0)</f>
        <v>0</v>
      </c>
      <c r="BK428" s="307">
        <f>IF(AND(BK424&gt;1,OR(BK$5=3,BK$5=6,BK$5=9,BK$5=12)),Inputs!$I$355*Inputs!$I$360/4,0)</f>
        <v>0</v>
      </c>
      <c r="BL428" s="307">
        <f>IF(AND(BL424&gt;1,OR(BL$5=3,BL$5=6,BL$5=9,BL$5=12)),Inputs!$I$355*Inputs!$I$360/4,0)</f>
        <v>0</v>
      </c>
      <c r="BM428" s="307">
        <f>IF(AND(BM424&gt;1,OR(BM$5=3,BM$5=6,BM$5=9,BM$5=12)),Inputs!$I$355*Inputs!$I$360/4,0)</f>
        <v>0</v>
      </c>
      <c r="BN428" s="307">
        <f>IF(AND(BN424&gt;1,OR(BN$5=3,BN$5=6,BN$5=9,BN$5=12)),Inputs!$I$355*Inputs!$I$360/4,0)</f>
        <v>0</v>
      </c>
      <c r="BO428" s="307">
        <f>IF(AND(BO424&gt;1,OR(BO$5=3,BO$5=6,BO$5=9,BO$5=12)),Inputs!$I$355*Inputs!$I$360/4,0)</f>
        <v>0</v>
      </c>
      <c r="BP428" s="307">
        <f>IF(AND(BP424&gt;1,OR(BP$5=3,BP$5=6,BP$5=9,BP$5=12)),Inputs!$I$355*Inputs!$I$360/4,0)</f>
        <v>0</v>
      </c>
      <c r="BQ428" s="307">
        <f>IF(AND(BQ424&gt;1,OR(BQ$5=3,BQ$5=6,BQ$5=9,BQ$5=12)),Inputs!$I$355*Inputs!$I$360/4,0)</f>
        <v>0</v>
      </c>
      <c r="BR428" s="307">
        <f>IF(AND(BR424&gt;1,OR(BR$5=3,BR$5=6,BR$5=9,BR$5=12)),Inputs!$I$355*Inputs!$I$360/4,0)</f>
        <v>0</v>
      </c>
      <c r="BS428" s="307">
        <f>IF(AND(BS424&gt;1,OR(BS$5=3,BS$5=6,BS$5=9,BS$5=12)),Inputs!$I$355*Inputs!$I$360/4,0)</f>
        <v>0</v>
      </c>
      <c r="BT428" s="307">
        <f>IF(AND(BT424&gt;1,OR(BT$5=3,BT$5=6,BT$5=9,BT$5=12)),Inputs!$I$355*Inputs!$I$360/4,0)</f>
        <v>0</v>
      </c>
      <c r="BU428" s="307">
        <f>IF(AND(BU424&gt;1,OR(BU$5=3,BU$5=6,BU$5=9,BU$5=12)),Inputs!$I$355*Inputs!$I$360/4,0)</f>
        <v>0</v>
      </c>
      <c r="BV428" s="307">
        <f>IF(AND(BV424&gt;1,OR(BV$5=3,BV$5=6,BV$5=9,BV$5=12)),Inputs!$I$355*Inputs!$I$360/4,0)</f>
        <v>0</v>
      </c>
      <c r="BW428" s="307">
        <f>IF(AND(BW424&gt;1,OR(BW$5=3,BW$5=6,BW$5=9,BW$5=12)),Inputs!$I$355*Inputs!$I$360/4,0)</f>
        <v>0</v>
      </c>
      <c r="BX428" s="307">
        <f>IF(AND(BX424&gt;1,OR(BX$5=3,BX$5=6,BX$5=9,BX$5=12)),Inputs!$I$355*Inputs!$I$360/4,0)</f>
        <v>0</v>
      </c>
      <c r="BY428" s="307">
        <f>IF(AND(BY424&gt;1,OR(BY$5=3,BY$5=6,BY$5=9,BY$5=12)),Inputs!$I$355*Inputs!$I$360/4,0)</f>
        <v>0</v>
      </c>
      <c r="BZ428" s="307">
        <f>IF(AND(BZ424&gt;1,OR(BZ$5=3,BZ$5=6,BZ$5=9,BZ$5=12)),Inputs!$I$355*Inputs!$I$360/4,0)</f>
        <v>0</v>
      </c>
      <c r="CA428" s="307">
        <f>IF(AND(CA424&gt;1,OR(CA$5=3,CA$5=6,CA$5=9,CA$5=12)),Inputs!$I$355*Inputs!$I$360/4,0)</f>
        <v>0</v>
      </c>
      <c r="CB428" s="307">
        <f>IF(AND(CB424&gt;1,OR(CB$5=3,CB$5=6,CB$5=9,CB$5=12)),Inputs!$I$355*Inputs!$I$360/4,0)</f>
        <v>0</v>
      </c>
      <c r="CC428" s="307">
        <f>IF(AND(CC424&gt;1,OR(CC$5=3,CC$5=6,CC$5=9,CC$5=12)),Inputs!$I$355*Inputs!$I$360/4,0)</f>
        <v>0</v>
      </c>
      <c r="CD428" s="307">
        <f>IF(AND(CD424&gt;1,OR(CD$5=3,CD$5=6,CD$5=9,CD$5=12)),Inputs!$I$355*Inputs!$I$360/4,0)</f>
        <v>0</v>
      </c>
      <c r="CE428" s="307">
        <f>IF(AND(CE424&gt;1,OR(CE$5=3,CE$5=6,CE$5=9,CE$5=12)),Inputs!$I$355*Inputs!$I$360/4,0)</f>
        <v>0</v>
      </c>
      <c r="CF428" s="307">
        <f>IF(AND(CF424&gt;1,OR(CF$5=3,CF$5=6,CF$5=9,CF$5=12)),Inputs!$I$355*Inputs!$I$360/4,0)</f>
        <v>0</v>
      </c>
      <c r="CG428" s="307">
        <f>IF(AND(CG424&gt;1,OR(CG$5=3,CG$5=6,CG$5=9,CG$5=12)),Inputs!$I$355*Inputs!$I$360/4,0)</f>
        <v>0</v>
      </c>
      <c r="CH428" s="307">
        <f>IF(AND(CH424&gt;1,OR(CH$5=3,CH$5=6,CH$5=9,CH$5=12)),Inputs!$I$355*Inputs!$I$360/4,0)</f>
        <v>0</v>
      </c>
      <c r="CI428" s="307">
        <f>IF(AND(CI424&gt;1,OR(CI$5=3,CI$5=6,CI$5=9,CI$5=12)),Inputs!$I$355*Inputs!$I$360/4,0)</f>
        <v>0</v>
      </c>
      <c r="CJ428" s="307">
        <f>IF(AND(CJ424&gt;1,OR(CJ$5=3,CJ$5=6,CJ$5=9,CJ$5=12)),Inputs!$I$355*Inputs!$I$360/4,0)</f>
        <v>0</v>
      </c>
      <c r="CK428" s="307">
        <f>IF(AND(CK424&gt;1,OR(CK$5=3,CK$5=6,CK$5=9,CK$5=12)),Inputs!$I$355*Inputs!$I$360/4,0)</f>
        <v>0</v>
      </c>
      <c r="CL428" s="307">
        <f>IF(AND(CL424&gt;1,OR(CL$5=3,CL$5=6,CL$5=9,CL$5=12)),Inputs!$I$355*Inputs!$I$360/4,0)</f>
        <v>0</v>
      </c>
      <c r="CM428" s="307">
        <f>IF(AND(CM424&gt;1,OR(CM$5=3,CM$5=6,CM$5=9,CM$5=12)),Inputs!$I$355*Inputs!$I$360/4,0)</f>
        <v>0</v>
      </c>
      <c r="CN428" s="307">
        <f>IF(AND(CN424&gt;1,OR(CN$5=3,CN$5=6,CN$5=9,CN$5=12)),Inputs!$I$355*Inputs!$I$360/4,0)</f>
        <v>0</v>
      </c>
      <c r="CO428" s="307">
        <f>IF(AND(CO424&gt;1,OR(CO$5=3,CO$5=6,CO$5=9,CO$5=12)),Inputs!$I$355*Inputs!$I$360/4,0)</f>
        <v>0</v>
      </c>
      <c r="CP428" s="307">
        <f>IF(AND(CP424&gt;1,OR(CP$5=3,CP$5=6,CP$5=9,CP$5=12)),Inputs!$I$355*Inputs!$I$360/4,0)</f>
        <v>0</v>
      </c>
      <c r="CQ428" s="307">
        <f>IF(AND(CQ424&gt;1,OR(CQ$5=3,CQ$5=6,CQ$5=9,CQ$5=12)),Inputs!$I$355*Inputs!$I$360/4,0)</f>
        <v>0</v>
      </c>
      <c r="CR428" s="307">
        <f>IF(AND(CR424&gt;1,OR(CR$5=3,CR$5=6,CR$5=9,CR$5=12)),Inputs!$I$355*Inputs!$I$360/4,0)</f>
        <v>0</v>
      </c>
      <c r="CS428" s="307">
        <f>IF(AND(CS424&gt;1,OR(CS$5=3,CS$5=6,CS$5=9,CS$5=12)),Inputs!$I$355*Inputs!$I$360/4,0)</f>
        <v>0</v>
      </c>
      <c r="CT428" s="307">
        <f>IF(AND(CT424&gt;1,OR(CT$5=3,CT$5=6,CT$5=9,CT$5=12)),Inputs!$I$355*Inputs!$I$360/4,0)</f>
        <v>0</v>
      </c>
      <c r="CU428" s="307">
        <f>IF(AND(CU424&gt;1,OR(CU$5=3,CU$5=6,CU$5=9,CU$5=12)),Inputs!$I$355*Inputs!$I$360/4,0)</f>
        <v>0</v>
      </c>
      <c r="CV428" s="307">
        <f>IF(AND(CV424&gt;1,OR(CV$5=3,CV$5=6,CV$5=9,CV$5=12)),Inputs!$I$355*Inputs!$I$360/4,0)</f>
        <v>0</v>
      </c>
      <c r="CW428" s="307">
        <f>IF(AND(CW424&gt;1,OR(CW$5=3,CW$5=6,CW$5=9,CW$5=12)),Inputs!$I$355*Inputs!$I$360/4,0)</f>
        <v>0</v>
      </c>
      <c r="CX428" s="307">
        <f>IF(AND(CX424&gt;1,OR(CX$5=3,CX$5=6,CX$5=9,CX$5=12)),Inputs!$I$355*Inputs!$I$360/4,0)</f>
        <v>0</v>
      </c>
      <c r="CY428" s="307">
        <f>IF(AND(CY424&gt;1,OR(CY$5=3,CY$5=6,CY$5=9,CY$5=12)),Inputs!$I$355*Inputs!$I$360/4,0)</f>
        <v>0</v>
      </c>
      <c r="CZ428" s="307">
        <f>IF(AND(CZ424&gt;1,OR(CZ$5=3,CZ$5=6,CZ$5=9,CZ$5=12)),Inputs!$I$355*Inputs!$I$360/4,0)</f>
        <v>0</v>
      </c>
      <c r="DA428" s="307">
        <f>IF(AND(DA424&gt;1,OR(DA$5=3,DA$5=6,DA$5=9,DA$5=12)),Inputs!$I$355*Inputs!$I$360/4,0)</f>
        <v>0</v>
      </c>
      <c r="DB428" s="307">
        <f>IF(AND(DB424&gt;1,OR(DB$5=3,DB$5=6,DB$5=9,DB$5=12)),Inputs!$I$355*Inputs!$I$360/4,0)</f>
        <v>0</v>
      </c>
      <c r="DC428" s="307">
        <f>IF(AND(DC424&gt;1,OR(DC$5=3,DC$5=6,DC$5=9,DC$5=12)),Inputs!$I$355*Inputs!$I$360/4,0)</f>
        <v>0</v>
      </c>
      <c r="DD428" s="307">
        <f>IF(AND(DD424&gt;1,OR(DD$5=3,DD$5=6,DD$5=9,DD$5=12)),Inputs!$I$355*Inputs!$I$360/4,0)</f>
        <v>0</v>
      </c>
      <c r="DE428" s="307">
        <f>IF(AND(DE424&gt;1,OR(DE$5=3,DE$5=6,DE$5=9,DE$5=12)),Inputs!$I$355*Inputs!$I$360/4,0)</f>
        <v>0</v>
      </c>
      <c r="DF428" s="307">
        <f>IF(AND(DF424&gt;1,OR(DF$5=3,DF$5=6,DF$5=9,DF$5=12)),Inputs!$I$355*Inputs!$I$360/4,0)</f>
        <v>0</v>
      </c>
      <c r="DG428" s="307">
        <f>IF(AND(DG424&gt;1,OR(DG$5=3,DG$5=6,DG$5=9,DG$5=12)),Inputs!$I$355*Inputs!$I$360/4,0)</f>
        <v>0</v>
      </c>
      <c r="DH428" s="307">
        <f>IF(AND(DH424&gt;1,OR(DH$5=3,DH$5=6,DH$5=9,DH$5=12)),Inputs!$I$355*Inputs!$I$360/4,0)</f>
        <v>0</v>
      </c>
      <c r="DI428" s="307">
        <f>IF(AND(DI424&gt;1,OR(DI$5=3,DI$5=6,DI$5=9,DI$5=12)),Inputs!$I$355*Inputs!$I$360/4,0)</f>
        <v>0</v>
      </c>
      <c r="DJ428" s="307">
        <f>IF(AND(DJ424&gt;1,OR(DJ$5=3,DJ$5=6,DJ$5=9,DJ$5=12)),Inputs!$I$355*Inputs!$I$360/4,0)</f>
        <v>0</v>
      </c>
      <c r="DK428" s="307">
        <f>IF(AND(DK424&gt;1,OR(DK$5=3,DK$5=6,DK$5=9,DK$5=12)),Inputs!$I$355*Inputs!$I$360/4,0)</f>
        <v>0</v>
      </c>
      <c r="DL428" s="307">
        <f>IF(AND(DL424&gt;1,OR(DL$5=3,DL$5=6,DL$5=9,DL$5=12)),Inputs!$I$355*Inputs!$I$360/4,0)</f>
        <v>0</v>
      </c>
      <c r="DM428" s="307">
        <f>IF(AND(DM424&gt;1,OR(DM$5=3,DM$5=6,DM$5=9,DM$5=12)),Inputs!$I$355*Inputs!$I$360/4,0)</f>
        <v>0</v>
      </c>
      <c r="DN428" s="307">
        <f>IF(AND(DN424&gt;1,OR(DN$5=3,DN$5=6,DN$5=9,DN$5=12)),Inputs!$I$355*Inputs!$I$360/4,0)</f>
        <v>0</v>
      </c>
      <c r="DO428" s="307">
        <f>IF(AND(DO424&gt;1,OR(DO$5=3,DO$5=6,DO$5=9,DO$5=12)),Inputs!$I$355*Inputs!$I$360/4,0)</f>
        <v>0</v>
      </c>
      <c r="DP428" s="307">
        <f>IF(AND(DP424&gt;1,OR(DP$5=3,DP$5=6,DP$5=9,DP$5=12)),Inputs!$I$355*Inputs!$I$360/4,0)</f>
        <v>0</v>
      </c>
      <c r="DQ428" s="307">
        <f>IF(AND(DQ424&gt;1,OR(DQ$5=3,DQ$5=6,DQ$5=9,DQ$5=12)),Inputs!$I$355*Inputs!$I$360/4,0)</f>
        <v>0</v>
      </c>
      <c r="DR428" s="307">
        <f>IF(AND(DR424&gt;1,OR(DR$5=3,DR$5=6,DR$5=9,DR$5=12)),Inputs!$I$355*Inputs!$I$360/4,0)</f>
        <v>0</v>
      </c>
      <c r="DS428" s="307">
        <f>IF(AND(DS424&gt;1,OR(DS$5=3,DS$5=6,DS$5=9,DS$5=12)),Inputs!$I$355*Inputs!$I$360/4,0)</f>
        <v>0</v>
      </c>
      <c r="DT428" s="307">
        <f>IF(AND(DT424&gt;1,OR(DT$5=3,DT$5=6,DT$5=9,DT$5=12)),Inputs!$I$355*Inputs!$I$360/4,0)</f>
        <v>0</v>
      </c>
      <c r="DU428" s="307">
        <f>IF(AND(DU424&gt;1,OR(DU$5=3,DU$5=6,DU$5=9,DU$5=12)),Inputs!$I$355*Inputs!$I$360/4,0)</f>
        <v>0</v>
      </c>
      <c r="DV428" s="307">
        <f>IF(AND(DV424&gt;1,OR(DV$5=3,DV$5=6,DV$5=9,DV$5=12)),Inputs!$I$355*Inputs!$I$360/4,0)</f>
        <v>0</v>
      </c>
      <c r="DW428" s="307">
        <f>IF(AND(DW424&gt;1,OR(DW$5=3,DW$5=6,DW$5=9,DW$5=12)),Inputs!$I$355*Inputs!$I$360/4,0)</f>
        <v>0</v>
      </c>
      <c r="DX428" s="307">
        <f>IF(AND(DX424&gt;1,OR(DX$5=3,DX$5=6,DX$5=9,DX$5=12)),Inputs!$I$355*Inputs!$I$360/4,0)</f>
        <v>0</v>
      </c>
      <c r="DY428" s="307">
        <f>IF(AND(DY424&gt;1,OR(DY$5=3,DY$5=6,DY$5=9,DY$5=12)),Inputs!$I$355*Inputs!$I$360/4,0)</f>
        <v>0</v>
      </c>
      <c r="DZ428" s="307">
        <f>IF(AND(DZ424&gt;1,OR(DZ$5=3,DZ$5=6,DZ$5=9,DZ$5=12)),Inputs!$I$355*Inputs!$I$360/4,0)</f>
        <v>0</v>
      </c>
    </row>
    <row r="429" spans="1:130" s="14" customFormat="1" ht="13">
      <c r="A429" s="151"/>
      <c r="C429" s="5"/>
      <c r="F429" s="4"/>
      <c r="G429" s="54"/>
      <c r="H429" s="326"/>
      <c r="I429" s="12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C429" s="307"/>
      <c r="AD429" s="307"/>
      <c r="AE429" s="307"/>
      <c r="AF429" s="307"/>
      <c r="AG429" s="307"/>
      <c r="AH429" s="307"/>
      <c r="AI429" s="307"/>
      <c r="AJ429" s="307"/>
      <c r="AK429" s="307"/>
      <c r="AL429" s="307"/>
      <c r="AM429" s="307"/>
      <c r="AN429" s="307"/>
      <c r="AO429" s="307"/>
      <c r="AP429" s="307"/>
      <c r="AQ429" s="307"/>
      <c r="AR429" s="307"/>
      <c r="AS429" s="307"/>
      <c r="AT429" s="307"/>
      <c r="AU429" s="307"/>
      <c r="AV429" s="307"/>
      <c r="AW429" s="307"/>
      <c r="AX429" s="307"/>
      <c r="AY429" s="307"/>
      <c r="AZ429" s="307"/>
      <c r="BA429" s="307"/>
      <c r="BB429" s="307"/>
      <c r="BC429" s="307"/>
      <c r="BD429" s="307"/>
      <c r="BE429" s="307"/>
      <c r="BF429" s="307"/>
      <c r="BG429" s="307"/>
      <c r="BH429" s="307"/>
      <c r="BI429" s="307"/>
      <c r="BJ429" s="307"/>
      <c r="BK429" s="307"/>
      <c r="BL429" s="307"/>
      <c r="BM429" s="307"/>
      <c r="BN429" s="307"/>
      <c r="BO429" s="307"/>
      <c r="BP429" s="307"/>
      <c r="BQ429" s="307"/>
      <c r="BR429" s="307"/>
      <c r="BS429" s="307"/>
      <c r="BT429" s="307"/>
      <c r="BU429" s="307"/>
      <c r="BV429" s="307"/>
      <c r="BW429" s="307"/>
      <c r="BX429" s="307"/>
      <c r="BY429" s="307"/>
      <c r="BZ429" s="307"/>
      <c r="CA429" s="307"/>
      <c r="CB429" s="307"/>
      <c r="CC429" s="307"/>
      <c r="CD429" s="307"/>
      <c r="CE429" s="307"/>
      <c r="CF429" s="307"/>
      <c r="CG429" s="307"/>
      <c r="CH429" s="307"/>
      <c r="CI429" s="307"/>
      <c r="CJ429" s="307"/>
      <c r="CK429" s="307"/>
      <c r="CL429" s="307"/>
      <c r="CM429" s="307"/>
      <c r="CN429" s="307"/>
      <c r="CO429" s="307"/>
      <c r="CP429" s="307"/>
      <c r="CQ429" s="307"/>
      <c r="CR429" s="307"/>
      <c r="CS429" s="307"/>
      <c r="CT429" s="307"/>
      <c r="CU429" s="307"/>
      <c r="CV429" s="307"/>
      <c r="CW429" s="307"/>
      <c r="CX429" s="307"/>
      <c r="CY429" s="307"/>
      <c r="CZ429" s="307"/>
      <c r="DA429" s="307"/>
      <c r="DB429" s="307"/>
      <c r="DC429" s="307"/>
      <c r="DD429" s="307"/>
      <c r="DE429" s="307"/>
      <c r="DF429" s="307"/>
      <c r="DG429" s="307"/>
      <c r="DH429" s="307"/>
      <c r="DI429" s="307"/>
      <c r="DJ429" s="307"/>
      <c r="DK429" s="307"/>
      <c r="DL429" s="307"/>
      <c r="DM429" s="307"/>
      <c r="DN429" s="307"/>
      <c r="DO429" s="307"/>
      <c r="DP429" s="307"/>
      <c r="DQ429" s="307"/>
      <c r="DR429" s="307"/>
      <c r="DS429" s="307"/>
      <c r="DT429" s="307"/>
      <c r="DU429" s="307"/>
      <c r="DV429" s="307"/>
      <c r="DW429" s="307"/>
      <c r="DX429" s="307"/>
      <c r="DY429" s="307"/>
      <c r="DZ429" s="307"/>
    </row>
    <row r="430" spans="1:130" ht="13">
      <c r="A430" s="151"/>
      <c r="C430" s="14" t="s">
        <v>41</v>
      </c>
      <c r="H430" s="254"/>
      <c r="J430" s="330">
        <f>J426</f>
        <v>5000000</v>
      </c>
      <c r="K430" s="329">
        <f t="shared" ref="K430:BV430" si="925">K424+K426-K427-K428</f>
        <v>5000000</v>
      </c>
      <c r="L430" s="329">
        <f t="shared" si="925"/>
        <v>5000000</v>
      </c>
      <c r="M430" s="329">
        <f t="shared" si="925"/>
        <v>4687500</v>
      </c>
      <c r="N430" s="329">
        <f t="shared" si="925"/>
        <v>4687500</v>
      </c>
      <c r="O430" s="329">
        <f t="shared" si="925"/>
        <v>4687500</v>
      </c>
      <c r="P430" s="329">
        <f t="shared" si="925"/>
        <v>4375000</v>
      </c>
      <c r="Q430" s="329">
        <f t="shared" si="925"/>
        <v>4375000</v>
      </c>
      <c r="R430" s="329">
        <f t="shared" si="925"/>
        <v>4375000</v>
      </c>
      <c r="S430" s="329">
        <f t="shared" si="925"/>
        <v>4062500</v>
      </c>
      <c r="T430" s="329">
        <f t="shared" si="925"/>
        <v>4062500</v>
      </c>
      <c r="U430" s="329">
        <f t="shared" si="925"/>
        <v>4062500</v>
      </c>
      <c r="V430" s="329">
        <f t="shared" si="925"/>
        <v>3750000</v>
      </c>
      <c r="W430" s="329">
        <f t="shared" si="925"/>
        <v>3750000</v>
      </c>
      <c r="X430" s="329">
        <f t="shared" si="925"/>
        <v>3750000</v>
      </c>
      <c r="Y430" s="329">
        <f t="shared" si="925"/>
        <v>3437500</v>
      </c>
      <c r="Z430" s="329">
        <f t="shared" si="925"/>
        <v>3437500</v>
      </c>
      <c r="AA430" s="329">
        <f t="shared" si="925"/>
        <v>3437500</v>
      </c>
      <c r="AB430" s="329">
        <f t="shared" si="925"/>
        <v>3125000</v>
      </c>
      <c r="AC430" s="329">
        <f t="shared" si="925"/>
        <v>3125000</v>
      </c>
      <c r="AD430" s="329">
        <f t="shared" si="925"/>
        <v>3125000</v>
      </c>
      <c r="AE430" s="329">
        <f t="shared" si="925"/>
        <v>2812500</v>
      </c>
      <c r="AF430" s="329">
        <f t="shared" si="925"/>
        <v>2812500</v>
      </c>
      <c r="AG430" s="329">
        <f t="shared" si="925"/>
        <v>2812500</v>
      </c>
      <c r="AH430" s="329">
        <f t="shared" si="925"/>
        <v>2500000</v>
      </c>
      <c r="AI430" s="329">
        <f t="shared" si="925"/>
        <v>2500000</v>
      </c>
      <c r="AJ430" s="329">
        <f t="shared" si="925"/>
        <v>2500000</v>
      </c>
      <c r="AK430" s="329">
        <f t="shared" si="925"/>
        <v>2187500</v>
      </c>
      <c r="AL430" s="329">
        <f t="shared" si="925"/>
        <v>2187500</v>
      </c>
      <c r="AM430" s="329">
        <f t="shared" si="925"/>
        <v>2187500</v>
      </c>
      <c r="AN430" s="329">
        <f t="shared" si="925"/>
        <v>1875000</v>
      </c>
      <c r="AO430" s="329">
        <f t="shared" si="925"/>
        <v>1875000</v>
      </c>
      <c r="AP430" s="329">
        <f t="shared" si="925"/>
        <v>1875000</v>
      </c>
      <c r="AQ430" s="329">
        <f t="shared" si="925"/>
        <v>1562500</v>
      </c>
      <c r="AR430" s="329">
        <f t="shared" si="925"/>
        <v>1562500</v>
      </c>
      <c r="AS430" s="329">
        <f t="shared" si="925"/>
        <v>1562500</v>
      </c>
      <c r="AT430" s="329">
        <f t="shared" si="925"/>
        <v>1250000</v>
      </c>
      <c r="AU430" s="329">
        <f t="shared" si="925"/>
        <v>1250000</v>
      </c>
      <c r="AV430" s="329">
        <f t="shared" si="925"/>
        <v>1250000</v>
      </c>
      <c r="AW430" s="329">
        <f t="shared" si="925"/>
        <v>937500</v>
      </c>
      <c r="AX430" s="329">
        <f t="shared" si="925"/>
        <v>937500</v>
      </c>
      <c r="AY430" s="329">
        <f t="shared" si="925"/>
        <v>937500</v>
      </c>
      <c r="AZ430" s="329">
        <f t="shared" si="925"/>
        <v>625000</v>
      </c>
      <c r="BA430" s="329">
        <f t="shared" si="925"/>
        <v>625000</v>
      </c>
      <c r="BB430" s="329">
        <f t="shared" si="925"/>
        <v>625000</v>
      </c>
      <c r="BC430" s="329">
        <f t="shared" si="925"/>
        <v>312500</v>
      </c>
      <c r="BD430" s="329">
        <f t="shared" si="925"/>
        <v>312500</v>
      </c>
      <c r="BE430" s="329">
        <f t="shared" si="925"/>
        <v>312500</v>
      </c>
      <c r="BF430" s="329">
        <f t="shared" si="925"/>
        <v>0</v>
      </c>
      <c r="BG430" s="329">
        <f t="shared" si="925"/>
        <v>0</v>
      </c>
      <c r="BH430" s="329">
        <f t="shared" si="925"/>
        <v>0</v>
      </c>
      <c r="BI430" s="329">
        <f t="shared" si="925"/>
        <v>0</v>
      </c>
      <c r="BJ430" s="329">
        <f t="shared" si="925"/>
        <v>0</v>
      </c>
      <c r="BK430" s="329">
        <f t="shared" si="925"/>
        <v>0</v>
      </c>
      <c r="BL430" s="329">
        <f t="shared" si="925"/>
        <v>0</v>
      </c>
      <c r="BM430" s="329">
        <f t="shared" si="925"/>
        <v>0</v>
      </c>
      <c r="BN430" s="329">
        <f t="shared" si="925"/>
        <v>0</v>
      </c>
      <c r="BO430" s="329">
        <f t="shared" si="925"/>
        <v>0</v>
      </c>
      <c r="BP430" s="329">
        <f t="shared" si="925"/>
        <v>0</v>
      </c>
      <c r="BQ430" s="329">
        <f t="shared" si="925"/>
        <v>0</v>
      </c>
      <c r="BR430" s="329">
        <f t="shared" si="925"/>
        <v>0</v>
      </c>
      <c r="BS430" s="329">
        <f t="shared" si="925"/>
        <v>0</v>
      </c>
      <c r="BT430" s="329">
        <f t="shared" si="925"/>
        <v>0</v>
      </c>
      <c r="BU430" s="329">
        <f t="shared" si="925"/>
        <v>0</v>
      </c>
      <c r="BV430" s="329">
        <f t="shared" si="925"/>
        <v>0</v>
      </c>
      <c r="BW430" s="329">
        <f t="shared" ref="BW430:CA430" si="926">BW424+BW426-BW427-BW428</f>
        <v>0</v>
      </c>
      <c r="BX430" s="329">
        <f t="shared" si="926"/>
        <v>0</v>
      </c>
      <c r="BY430" s="329">
        <f t="shared" si="926"/>
        <v>0</v>
      </c>
      <c r="BZ430" s="329">
        <f t="shared" si="926"/>
        <v>0</v>
      </c>
      <c r="CA430" s="329">
        <f t="shared" si="926"/>
        <v>0</v>
      </c>
      <c r="CB430" s="329">
        <f t="shared" ref="CB430:CC430" si="927">CB424+CB426-CB427-CB428</f>
        <v>0</v>
      </c>
      <c r="CC430" s="329">
        <f t="shared" si="927"/>
        <v>0</v>
      </c>
      <c r="CD430" s="329">
        <f t="shared" ref="CD430:DL430" si="928">CD424+CD426-CD427-CD428</f>
        <v>0</v>
      </c>
      <c r="CE430" s="329">
        <f t="shared" si="928"/>
        <v>0</v>
      </c>
      <c r="CF430" s="329">
        <f t="shared" si="928"/>
        <v>0</v>
      </c>
      <c r="CG430" s="329">
        <f t="shared" si="928"/>
        <v>0</v>
      </c>
      <c r="CH430" s="329">
        <f t="shared" si="928"/>
        <v>0</v>
      </c>
      <c r="CI430" s="329">
        <f t="shared" si="928"/>
        <v>0</v>
      </c>
      <c r="CJ430" s="329">
        <f t="shared" si="928"/>
        <v>0</v>
      </c>
      <c r="CK430" s="329">
        <f t="shared" si="928"/>
        <v>0</v>
      </c>
      <c r="CL430" s="329">
        <f t="shared" si="928"/>
        <v>0</v>
      </c>
      <c r="CM430" s="329">
        <f t="shared" si="928"/>
        <v>0</v>
      </c>
      <c r="CN430" s="329">
        <f t="shared" si="928"/>
        <v>0</v>
      </c>
      <c r="CO430" s="329">
        <f t="shared" si="928"/>
        <v>0</v>
      </c>
      <c r="CP430" s="329">
        <f t="shared" si="928"/>
        <v>0</v>
      </c>
      <c r="CQ430" s="329">
        <f t="shared" si="928"/>
        <v>0</v>
      </c>
      <c r="CR430" s="329">
        <f t="shared" si="928"/>
        <v>0</v>
      </c>
      <c r="CS430" s="329">
        <f t="shared" si="928"/>
        <v>0</v>
      </c>
      <c r="CT430" s="329">
        <f t="shared" si="928"/>
        <v>0</v>
      </c>
      <c r="CU430" s="329">
        <f t="shared" si="928"/>
        <v>0</v>
      </c>
      <c r="CV430" s="329">
        <f t="shared" si="928"/>
        <v>0</v>
      </c>
      <c r="CW430" s="329">
        <f t="shared" si="928"/>
        <v>0</v>
      </c>
      <c r="CX430" s="329">
        <f t="shared" si="928"/>
        <v>0</v>
      </c>
      <c r="CY430" s="329">
        <f t="shared" si="928"/>
        <v>0</v>
      </c>
      <c r="CZ430" s="329">
        <f t="shared" si="928"/>
        <v>0</v>
      </c>
      <c r="DA430" s="329">
        <f t="shared" si="928"/>
        <v>0</v>
      </c>
      <c r="DB430" s="329">
        <f t="shared" si="928"/>
        <v>0</v>
      </c>
      <c r="DC430" s="329">
        <f t="shared" si="928"/>
        <v>0</v>
      </c>
      <c r="DD430" s="329">
        <f t="shared" si="928"/>
        <v>0</v>
      </c>
      <c r="DE430" s="329">
        <f t="shared" si="928"/>
        <v>0</v>
      </c>
      <c r="DF430" s="329">
        <f t="shared" si="928"/>
        <v>0</v>
      </c>
      <c r="DG430" s="329">
        <f t="shared" si="928"/>
        <v>0</v>
      </c>
      <c r="DH430" s="329">
        <f t="shared" si="928"/>
        <v>0</v>
      </c>
      <c r="DI430" s="329">
        <f t="shared" si="928"/>
        <v>0</v>
      </c>
      <c r="DJ430" s="329">
        <f t="shared" si="928"/>
        <v>0</v>
      </c>
      <c r="DK430" s="329">
        <f t="shared" si="928"/>
        <v>0</v>
      </c>
      <c r="DL430" s="329">
        <f t="shared" si="928"/>
        <v>0</v>
      </c>
      <c r="DM430" s="329">
        <f t="shared" ref="DM430:DZ430" si="929">DM424+DM426-DM427-DM428</f>
        <v>0</v>
      </c>
      <c r="DN430" s="329">
        <f t="shared" si="929"/>
        <v>0</v>
      </c>
      <c r="DO430" s="329">
        <f t="shared" si="929"/>
        <v>0</v>
      </c>
      <c r="DP430" s="329">
        <f t="shared" si="929"/>
        <v>0</v>
      </c>
      <c r="DQ430" s="329">
        <f t="shared" si="929"/>
        <v>0</v>
      </c>
      <c r="DR430" s="329">
        <f t="shared" si="929"/>
        <v>0</v>
      </c>
      <c r="DS430" s="329">
        <f t="shared" si="929"/>
        <v>0</v>
      </c>
      <c r="DT430" s="329">
        <f t="shared" si="929"/>
        <v>0</v>
      </c>
      <c r="DU430" s="329">
        <f t="shared" si="929"/>
        <v>0</v>
      </c>
      <c r="DV430" s="329">
        <f t="shared" si="929"/>
        <v>0</v>
      </c>
      <c r="DW430" s="329">
        <f t="shared" si="929"/>
        <v>0</v>
      </c>
      <c r="DX430" s="329">
        <f t="shared" si="929"/>
        <v>0</v>
      </c>
      <c r="DY430" s="329">
        <f t="shared" si="929"/>
        <v>0</v>
      </c>
      <c r="DZ430" s="329">
        <f t="shared" si="929"/>
        <v>0</v>
      </c>
    </row>
    <row r="431" spans="1:130" s="14" customFormat="1" ht="13">
      <c r="A431" s="151"/>
      <c r="C431" s="5" t="s">
        <v>248</v>
      </c>
      <c r="F431" s="4"/>
      <c r="G431" s="54"/>
      <c r="H431" s="326">
        <f>SUM(J431:DZ431)</f>
        <v>1666944.4507233414</v>
      </c>
      <c r="I431" s="12"/>
      <c r="J431" s="4"/>
      <c r="K431" s="307">
        <f>IF(K424=0,0,K422/12*Inputs!$I$355)</f>
        <v>36965.575575050229</v>
      </c>
      <c r="L431" s="307">
        <f>IF(L424=0,0,L422/12*Inputs!$I$355)</f>
        <v>36620.504008975251</v>
      </c>
      <c r="M431" s="307">
        <f>IF(M424=0,0,M422/12*Inputs!$I$355)</f>
        <v>36332.062208491188</v>
      </c>
      <c r="N431" s="307">
        <f>IF(N424=0,0,N422/12*Inputs!$I$355)</f>
        <v>36082.691656740819</v>
      </c>
      <c r="O431" s="307">
        <f>IF(O424=0,0,O422/12*Inputs!$I$355)</f>
        <v>35746.326296237246</v>
      </c>
      <c r="P431" s="307">
        <f>IF(P424=0,0,P422/12*Inputs!$I$355)</f>
        <v>35399.50409764683</v>
      </c>
      <c r="Q431" s="307">
        <f>IF(Q424=0,0,Q422/12*Inputs!$I$355)</f>
        <v>35229.215761506188</v>
      </c>
      <c r="R431" s="307">
        <f>IF(R424=0,0,R422/12*Inputs!$I$355)</f>
        <v>34247.085200898633</v>
      </c>
      <c r="S431" s="307">
        <f>IF(S424=0,0,S422/12*Inputs!$I$355)</f>
        <v>34245.850919721117</v>
      </c>
      <c r="T431" s="307">
        <f>IF(T424=0,0,T422/12*Inputs!$I$355)</f>
        <v>34245.251856578339</v>
      </c>
      <c r="U431" s="307">
        <f>IF(U424=0,0,U422/12*Inputs!$I$355)</f>
        <v>34244.652829106344</v>
      </c>
      <c r="V431" s="307">
        <f>IF(V424=0,0,V422/12*Inputs!$I$355)</f>
        <v>34245.850919717996</v>
      </c>
      <c r="W431" s="307">
        <f>IF(W424=0,0,W422/12*Inputs!$I$355)</f>
        <v>34246.450018529686</v>
      </c>
      <c r="X431" s="307">
        <f>IF(X424=0,0,X422/12*Inputs!$I$355)</f>
        <v>33829.03751364955</v>
      </c>
      <c r="Y431" s="307">
        <f>IF(Y424=0,0,Y422/12*Inputs!$I$355)</f>
        <v>33718.784386322084</v>
      </c>
      <c r="Z431" s="307">
        <f>IF(Z424=0,0,Z422/12*Inputs!$I$355)</f>
        <v>33717.125746849451</v>
      </c>
      <c r="AA431" s="307">
        <f>IF(AA424=0,0,AA422/12*Inputs!$I$355)</f>
        <v>33718.78438632108</v>
      </c>
      <c r="AB431" s="307">
        <f>IF(AB424=0,0,AB422/12*Inputs!$I$355)</f>
        <v>33718.78438632108</v>
      </c>
      <c r="AC431" s="307">
        <f>IF(AC424=0,0,AC422/12*Inputs!$I$355)</f>
        <v>33717.67859504943</v>
      </c>
      <c r="AD431" s="307">
        <f>IF(AD424=0,0,AD422/12*Inputs!$I$355)</f>
        <v>34091.279487646912</v>
      </c>
      <c r="AE431" s="307">
        <f>IF(AE424=0,0,AE422/12*Inputs!$I$355)</f>
        <v>34153.637769502624</v>
      </c>
      <c r="AF431" s="307">
        <f>IF(AF424=0,0,AF422/12*Inputs!$I$355)</f>
        <v>34153.637769501547</v>
      </c>
      <c r="AG431" s="307">
        <f>IF(AG424=0,0,AG422/12*Inputs!$I$355)</f>
        <v>34153.046893904488</v>
      </c>
      <c r="AH431" s="307">
        <f>IF(AH424=0,0,AH422/12*Inputs!$I$355)</f>
        <v>34153.637769499393</v>
      </c>
      <c r="AI431" s="307">
        <f>IF(AI424=0,0,AI422/12*Inputs!$I$355)</f>
        <v>34154.819625521144</v>
      </c>
      <c r="AJ431" s="307">
        <f>IF(AJ424=0,0,AJ422/12*Inputs!$I$355)</f>
        <v>34152.456053247406</v>
      </c>
      <c r="AK431" s="307">
        <f>IF(AK424=0,0,AK422/12*Inputs!$I$355)</f>
        <v>34153.63776950047</v>
      </c>
      <c r="AL431" s="307">
        <f>IF(AL424=0,0,AL422/12*Inputs!$I$355)</f>
        <v>34153.046893905601</v>
      </c>
      <c r="AM431" s="307">
        <f>IF(AM424=0,0,AM422/12*Inputs!$I$355)</f>
        <v>34154.819625521144</v>
      </c>
      <c r="AN431" s="307">
        <f>IF(AN424=0,0,AN422/12*Inputs!$I$355)</f>
        <v>34153.046893903382</v>
      </c>
      <c r="AO431" s="307">
        <f>IF(AO424=0,0,AO422/12*Inputs!$I$355)</f>
        <v>34154.228680037399</v>
      </c>
      <c r="AP431" s="307">
        <f>IF(AP424=0,0,AP422/12*Inputs!$I$355)</f>
        <v>34766.292647809008</v>
      </c>
      <c r="AQ431" s="307">
        <f>IF(AQ424=0,0,AQ422/12*Inputs!$I$355)</f>
        <v>34900.209577244452</v>
      </c>
      <c r="AR431" s="307">
        <f>IF(AR424=0,0,AR422/12*Inputs!$I$355)</f>
        <v>34902.186679439648</v>
      </c>
      <c r="AS431" s="307">
        <f>IF(AS424=0,0,AS422/12*Inputs!$I$355)</f>
        <v>34900.868570155988</v>
      </c>
      <c r="AT431" s="307">
        <f>IF(AT424=0,0,AT422/12*Inputs!$I$355)</f>
        <v>34900.868570155988</v>
      </c>
      <c r="AU431" s="307">
        <f>IF(AU424=0,0,AU422/12*Inputs!$I$355)</f>
        <v>34901.527604219933</v>
      </c>
      <c r="AV431" s="307">
        <f>IF(AV424=0,0,AV422/12*Inputs!$I$355)</f>
        <v>34898.891714872363</v>
      </c>
      <c r="AW431" s="307">
        <f>IF(AW424=0,0,AW422/12*Inputs!$I$355)</f>
        <v>34900.868570155988</v>
      </c>
      <c r="AX431" s="307">
        <f>IF(AX424=0,0,AX422/12*Inputs!$I$355)</f>
        <v>34900.209577245565</v>
      </c>
      <c r="AY431" s="307">
        <f>IF(AY424=0,0,AY422/12*Inputs!$I$355)</f>
        <v>34901.527604218893</v>
      </c>
      <c r="AZ431" s="307">
        <f>IF(AZ424=0,0,AZ422/12*Inputs!$I$355)</f>
        <v>34900.209577245565</v>
      </c>
      <c r="BA431" s="307">
        <f>IF(BA424=0,0,BA422/12*Inputs!$I$355)</f>
        <v>34901.527604219933</v>
      </c>
      <c r="BB431" s="307">
        <f>IF(BB424=0,0,BB422/12*Inputs!$I$355)</f>
        <v>35547.496678953743</v>
      </c>
      <c r="BC431" s="307">
        <f>IF(BC424=0,0,BC422/12*Inputs!$I$355)</f>
        <v>35667.863044383041</v>
      </c>
      <c r="BD431" s="307">
        <f>IF(BD424=0,0,BD422/12*Inputs!$I$355)</f>
        <v>35667.863044384052</v>
      </c>
      <c r="BE431" s="307">
        <f>IF(BE424=0,0,BE422/12*Inputs!$I$355)</f>
        <v>35665.665018848122</v>
      </c>
      <c r="BF431" s="307">
        <f>IF(BF424=0,0,BF422/12*Inputs!$I$355)</f>
        <v>35667.863044385056</v>
      </c>
      <c r="BG431" s="307">
        <f>IF(BG424=0,0,BG422/12*Inputs!$I$355)</f>
        <v>0</v>
      </c>
      <c r="BH431" s="307">
        <f>IF(BH424=0,0,BH422/12*Inputs!$I$355)</f>
        <v>0</v>
      </c>
      <c r="BI431" s="307">
        <f>IF(BI424=0,0,BI422/12*Inputs!$I$355)</f>
        <v>0</v>
      </c>
      <c r="BJ431" s="307">
        <f>IF(BJ424=0,0,BJ422/12*Inputs!$I$355)</f>
        <v>0</v>
      </c>
      <c r="BK431" s="307">
        <f>IF(BK424=0,0,BK422/12*Inputs!$I$355)</f>
        <v>0</v>
      </c>
      <c r="BL431" s="307">
        <f>IF(BL424=0,0,BL422/12*Inputs!$I$355)</f>
        <v>0</v>
      </c>
      <c r="BM431" s="307">
        <f>IF(BM424=0,0,BM422/12*Inputs!$I$355)</f>
        <v>0</v>
      </c>
      <c r="BN431" s="307">
        <f>IF(BN424=0,0,BN422/12*Inputs!$I$355)</f>
        <v>0</v>
      </c>
      <c r="BO431" s="307">
        <f>IF(BO424=0,0,BO422/12*Inputs!$I$355)</f>
        <v>0</v>
      </c>
      <c r="BP431" s="307">
        <f>IF(BP424=0,0,BP422/12*Inputs!$I$355)</f>
        <v>0</v>
      </c>
      <c r="BQ431" s="307">
        <f>IF(BQ424=0,0,BQ422/12*Inputs!$I$355)</f>
        <v>0</v>
      </c>
      <c r="BR431" s="307">
        <f>IF(BR424=0,0,BR422/12*Inputs!$I$355)</f>
        <v>0</v>
      </c>
      <c r="BS431" s="307">
        <f>IF(BS424=0,0,BS422/12*Inputs!$I$355)</f>
        <v>0</v>
      </c>
      <c r="BT431" s="307">
        <f>IF(BT424=0,0,BT422/12*Inputs!$I$355)</f>
        <v>0</v>
      </c>
      <c r="BU431" s="307">
        <f>IF(BU424=0,0,BU422/12*Inputs!$I$355)</f>
        <v>0</v>
      </c>
      <c r="BV431" s="307">
        <f>IF(BV424=0,0,BV422/12*Inputs!$I$355)</f>
        <v>0</v>
      </c>
      <c r="BW431" s="307">
        <f>IF(BW424=0,0,BW422/12*Inputs!$I$355)</f>
        <v>0</v>
      </c>
      <c r="BX431" s="307">
        <f>IF(BX424=0,0,BX422/12*Inputs!$I$355)</f>
        <v>0</v>
      </c>
      <c r="BY431" s="307">
        <f>IF(BY424=0,0,BY422/12*Inputs!$I$355)</f>
        <v>0</v>
      </c>
      <c r="BZ431" s="307">
        <f>IF(BZ424=0,0,BZ422/12*Inputs!$I$355)</f>
        <v>0</v>
      </c>
      <c r="CA431" s="307">
        <f>IF(CA424=0,0,CA422/12*Inputs!$I$355)</f>
        <v>0</v>
      </c>
      <c r="CB431" s="307">
        <f>IF(CB424=0,0,CB422/12*Inputs!$I$355)</f>
        <v>0</v>
      </c>
      <c r="CC431" s="307">
        <f>IF(CC424=0,0,CC422/12*Inputs!$I$355)</f>
        <v>0</v>
      </c>
      <c r="CD431" s="307">
        <f>IF(CD424=0,0,CD422/12*Inputs!$I$355)</f>
        <v>0</v>
      </c>
      <c r="CE431" s="307">
        <f>IF(CE424=0,0,CE422/12*Inputs!$I$355)</f>
        <v>0</v>
      </c>
      <c r="CF431" s="307">
        <f>IF(CF424=0,0,CF422/12*Inputs!$I$355)</f>
        <v>0</v>
      </c>
      <c r="CG431" s="307">
        <f>IF(CG424=0,0,CG422/12*Inputs!$I$355)</f>
        <v>0</v>
      </c>
      <c r="CH431" s="307">
        <f>IF(CH424=0,0,CH422/12*Inputs!$I$355)</f>
        <v>0</v>
      </c>
      <c r="CI431" s="307">
        <f>IF(CI424=0,0,CI422/12*Inputs!$I$355)</f>
        <v>0</v>
      </c>
      <c r="CJ431" s="307">
        <f>IF(CJ424=0,0,CJ422/12*Inputs!$I$355)</f>
        <v>0</v>
      </c>
      <c r="CK431" s="307">
        <f>IF(CK424=0,0,CK422/12*Inputs!$I$355)</f>
        <v>0</v>
      </c>
      <c r="CL431" s="307">
        <f>IF(CL424=0,0,CL422/12*Inputs!$I$355)</f>
        <v>0</v>
      </c>
      <c r="CM431" s="307">
        <f>IF(CM424=0,0,CM422/12*Inputs!$I$355)</f>
        <v>0</v>
      </c>
      <c r="CN431" s="307">
        <f>IF(CN424=0,0,CN422/12*Inputs!$I$355)</f>
        <v>0</v>
      </c>
      <c r="CO431" s="307">
        <f>IF(CO424=0,0,CO422/12*Inputs!$I$355)</f>
        <v>0</v>
      </c>
      <c r="CP431" s="307">
        <f>IF(CP424=0,0,CP422/12*Inputs!$I$355)</f>
        <v>0</v>
      </c>
      <c r="CQ431" s="307">
        <f>IF(CQ424=0,0,CQ422/12*Inputs!$I$355)</f>
        <v>0</v>
      </c>
      <c r="CR431" s="307">
        <f>IF(CR424=0,0,CR422/12*Inputs!$I$355)</f>
        <v>0</v>
      </c>
      <c r="CS431" s="307">
        <f>IF(CS424=0,0,CS422/12*Inputs!$I$355)</f>
        <v>0</v>
      </c>
      <c r="CT431" s="307">
        <f>IF(CT424=0,0,CT422/12*Inputs!$I$355)</f>
        <v>0</v>
      </c>
      <c r="CU431" s="307">
        <f>IF(CU424=0,0,CU422/12*Inputs!$I$355)</f>
        <v>0</v>
      </c>
      <c r="CV431" s="307">
        <f>IF(CV424=0,0,CV422/12*Inputs!$I$355)</f>
        <v>0</v>
      </c>
      <c r="CW431" s="307">
        <f>IF(CW424=0,0,CW422/12*Inputs!$I$355)</f>
        <v>0</v>
      </c>
      <c r="CX431" s="307">
        <f>IF(CX424=0,0,CX422/12*Inputs!$I$355)</f>
        <v>0</v>
      </c>
      <c r="CY431" s="307">
        <f>IF(CY424=0,0,CY422/12*Inputs!$I$355)</f>
        <v>0</v>
      </c>
      <c r="CZ431" s="307">
        <f>IF(CZ424=0,0,CZ422/12*Inputs!$I$355)</f>
        <v>0</v>
      </c>
      <c r="DA431" s="307">
        <f>IF(DA424=0,0,DA422/12*Inputs!$I$355)</f>
        <v>0</v>
      </c>
      <c r="DB431" s="307">
        <f>IF(DB424=0,0,DB422/12*Inputs!$I$355)</f>
        <v>0</v>
      </c>
      <c r="DC431" s="307">
        <f>IF(DC424=0,0,DC422/12*Inputs!$I$355)</f>
        <v>0</v>
      </c>
      <c r="DD431" s="307">
        <f>IF(DD424=0,0,DD422/12*Inputs!$I$355)</f>
        <v>0</v>
      </c>
      <c r="DE431" s="307">
        <f>IF(DE424=0,0,DE422/12*Inputs!$I$355)</f>
        <v>0</v>
      </c>
      <c r="DF431" s="307">
        <f>IF(DF424=0,0,DF422/12*Inputs!$I$355)</f>
        <v>0</v>
      </c>
      <c r="DG431" s="307">
        <f>IF(DG424=0,0,DG422/12*Inputs!$I$355)</f>
        <v>0</v>
      </c>
      <c r="DH431" s="307">
        <f>IF(DH424=0,0,DH422/12*Inputs!$I$355)</f>
        <v>0</v>
      </c>
      <c r="DI431" s="307">
        <f>IF(DI424=0,0,DI422/12*Inputs!$I$355)</f>
        <v>0</v>
      </c>
      <c r="DJ431" s="307">
        <f>IF(DJ424=0,0,DJ422/12*Inputs!$I$355)</f>
        <v>0</v>
      </c>
      <c r="DK431" s="307">
        <f>IF(DK424=0,0,DK422/12*Inputs!$I$355)</f>
        <v>0</v>
      </c>
      <c r="DL431" s="307">
        <f>IF(DL424=0,0,DL422/12*Inputs!$I$355)</f>
        <v>0</v>
      </c>
      <c r="DM431" s="307">
        <f>IF(DM424=0,0,DM422/12*Inputs!$I$355)</f>
        <v>0</v>
      </c>
      <c r="DN431" s="307">
        <f>IF(DN424=0,0,DN422/12*Inputs!$I$355)</f>
        <v>0</v>
      </c>
      <c r="DO431" s="307">
        <f>IF(DO424=0,0,DO422/12*Inputs!$I$355)</f>
        <v>0</v>
      </c>
      <c r="DP431" s="307">
        <f>IF(DP424=0,0,DP422/12*Inputs!$I$355)</f>
        <v>0</v>
      </c>
      <c r="DQ431" s="307">
        <f>IF(DQ424=0,0,DQ422/12*Inputs!$I$355)</f>
        <v>0</v>
      </c>
      <c r="DR431" s="307">
        <f>IF(DR424=0,0,DR422/12*Inputs!$I$355)</f>
        <v>0</v>
      </c>
      <c r="DS431" s="307">
        <f>IF(DS424=0,0,DS422/12*Inputs!$I$355)</f>
        <v>0</v>
      </c>
      <c r="DT431" s="307">
        <f>IF(DT424=0,0,DT422/12*Inputs!$I$355)</f>
        <v>0</v>
      </c>
      <c r="DU431" s="307">
        <f>IF(DU424=0,0,DU422/12*Inputs!$I$355)</f>
        <v>0</v>
      </c>
      <c r="DV431" s="307">
        <f>IF(DV424=0,0,DV422/12*Inputs!$I$355)</f>
        <v>0</v>
      </c>
      <c r="DW431" s="307">
        <f>IF(DW424=0,0,DW422/12*Inputs!$I$355)</f>
        <v>0</v>
      </c>
      <c r="DX431" s="307">
        <f>IF(DX424=0,0,DX422/12*Inputs!$I$355)</f>
        <v>0</v>
      </c>
      <c r="DY431" s="307">
        <f>IF(DY424=0,0,DY422/12*Inputs!$I$355)</f>
        <v>0</v>
      </c>
      <c r="DZ431" s="307">
        <f>IF(DZ424=0,0,DZ422/12*Inputs!$I$355)</f>
        <v>0</v>
      </c>
    </row>
    <row r="432" spans="1:130" s="14" customFormat="1" ht="13">
      <c r="A432" s="151"/>
      <c r="C432" s="5"/>
      <c r="F432" s="4"/>
      <c r="G432" s="54"/>
      <c r="H432" s="326"/>
      <c r="I432" s="12"/>
      <c r="J432" s="4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C432" s="307"/>
      <c r="AD432" s="307"/>
      <c r="AE432" s="307"/>
      <c r="AF432" s="307"/>
      <c r="AG432" s="307"/>
      <c r="AH432" s="307"/>
      <c r="AI432" s="307"/>
      <c r="AJ432" s="307"/>
      <c r="AK432" s="307"/>
      <c r="AL432" s="307"/>
      <c r="AM432" s="307"/>
      <c r="AN432" s="307"/>
      <c r="AO432" s="307"/>
      <c r="AP432" s="307"/>
      <c r="AQ432" s="307"/>
      <c r="AR432" s="307"/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307"/>
      <c r="BR432" s="307"/>
      <c r="BS432" s="307"/>
      <c r="BT432" s="307"/>
      <c r="BU432" s="307"/>
      <c r="BV432" s="307"/>
      <c r="BW432" s="307"/>
      <c r="BX432" s="307"/>
      <c r="BY432" s="307"/>
      <c r="BZ432" s="307"/>
      <c r="CA432" s="307"/>
      <c r="CB432" s="307"/>
      <c r="CC432" s="307"/>
      <c r="CD432" s="307"/>
      <c r="CE432" s="307"/>
      <c r="CF432" s="307"/>
      <c r="CG432" s="307"/>
      <c r="CH432" s="307"/>
      <c r="CI432" s="307"/>
      <c r="CJ432" s="307"/>
      <c r="CK432" s="307"/>
      <c r="CL432" s="307"/>
      <c r="CM432" s="307"/>
      <c r="CN432" s="307"/>
      <c r="CO432" s="307"/>
      <c r="CP432" s="307"/>
      <c r="CQ432" s="307"/>
      <c r="CR432" s="307"/>
      <c r="CS432" s="307"/>
      <c r="CT432" s="307"/>
      <c r="CU432" s="307"/>
      <c r="CV432" s="307"/>
      <c r="CW432" s="307"/>
      <c r="CX432" s="307"/>
      <c r="CY432" s="307"/>
      <c r="CZ432" s="307"/>
      <c r="DA432" s="307"/>
      <c r="DB432" s="307"/>
      <c r="DC432" s="307"/>
      <c r="DD432" s="307"/>
      <c r="DE432" s="307"/>
      <c r="DF432" s="307"/>
      <c r="DG432" s="307"/>
      <c r="DH432" s="307"/>
      <c r="DI432" s="307"/>
      <c r="DJ432" s="307"/>
      <c r="DK432" s="307"/>
      <c r="DL432" s="307"/>
      <c r="DM432" s="307"/>
      <c r="DN432" s="307"/>
      <c r="DO432" s="307"/>
      <c r="DP432" s="307"/>
      <c r="DQ432" s="307"/>
      <c r="DR432" s="307"/>
      <c r="DS432" s="307"/>
      <c r="DT432" s="307"/>
      <c r="DU432" s="307"/>
      <c r="DV432" s="307"/>
      <c r="DW432" s="307"/>
      <c r="DX432" s="307"/>
      <c r="DY432" s="307"/>
      <c r="DZ432" s="307"/>
    </row>
    <row r="433" spans="1:130">
      <c r="A433" s="151"/>
      <c r="C433" s="5" t="s">
        <v>70</v>
      </c>
      <c r="G433" s="54" t="s">
        <v>131</v>
      </c>
      <c r="H433" s="326"/>
      <c r="J433" s="307">
        <f t="shared" ref="J433:AO433" ca="1" si="930">J430+J417+J404</f>
        <v>15000000</v>
      </c>
      <c r="K433" s="307">
        <f t="shared" ca="1" si="930"/>
        <v>15000000</v>
      </c>
      <c r="L433" s="307">
        <f t="shared" ca="1" si="930"/>
        <v>19703736.136609018</v>
      </c>
      <c r="M433" s="307">
        <f t="shared" ca="1" si="930"/>
        <v>39417340.69730895</v>
      </c>
      <c r="N433" s="307">
        <f t="shared" ca="1" si="930"/>
        <v>21315595.919996694</v>
      </c>
      <c r="O433" s="307">
        <f t="shared" ca="1" si="930"/>
        <v>20331382.086681575</v>
      </c>
      <c r="P433" s="307">
        <f t="shared" ca="1" si="930"/>
        <v>19311131.312371582</v>
      </c>
      <c r="Q433" s="307">
        <f t="shared" ca="1" si="930"/>
        <v>18272706.279673629</v>
      </c>
      <c r="R433" s="307">
        <f t="shared" ca="1" si="930"/>
        <v>17249228.966121301</v>
      </c>
      <c r="S433" s="307">
        <f t="shared" ca="1" si="930"/>
        <v>16279192.238968927</v>
      </c>
      <c r="T433" s="307">
        <f t="shared" ca="1" si="930"/>
        <v>15298596.780817034</v>
      </c>
      <c r="U433" s="307">
        <f t="shared" ca="1" si="930"/>
        <v>14366613.670989955</v>
      </c>
      <c r="V433" s="307">
        <f t="shared" ca="1" si="930"/>
        <v>13420971.299120471</v>
      </c>
      <c r="W433" s="307">
        <f t="shared" ca="1" si="930"/>
        <v>12494206.956451096</v>
      </c>
      <c r="X433" s="307">
        <f t="shared" ca="1" si="930"/>
        <v>11685620.910440754</v>
      </c>
      <c r="Y433" s="307">
        <f t="shared" ca="1" si="930"/>
        <v>10807624.790440209</v>
      </c>
      <c r="Z433" s="307">
        <f t="shared" ca="1" si="930"/>
        <v>10312500</v>
      </c>
      <c r="AA433" s="307">
        <f t="shared" ca="1" si="930"/>
        <v>10312500</v>
      </c>
      <c r="AB433" s="307">
        <f t="shared" ca="1" si="930"/>
        <v>9375000</v>
      </c>
      <c r="AC433" s="307">
        <f t="shared" ca="1" si="930"/>
        <v>9375000</v>
      </c>
      <c r="AD433" s="307">
        <f t="shared" ca="1" si="930"/>
        <v>9375000</v>
      </c>
      <c r="AE433" s="307">
        <f t="shared" ca="1" si="930"/>
        <v>8437500</v>
      </c>
      <c r="AF433" s="307">
        <f t="shared" ca="1" si="930"/>
        <v>8437500</v>
      </c>
      <c r="AG433" s="307">
        <f t="shared" ca="1" si="930"/>
        <v>8437500</v>
      </c>
      <c r="AH433" s="307">
        <f t="shared" ca="1" si="930"/>
        <v>7500000</v>
      </c>
      <c r="AI433" s="307">
        <f t="shared" ca="1" si="930"/>
        <v>7500000</v>
      </c>
      <c r="AJ433" s="307">
        <f t="shared" ca="1" si="930"/>
        <v>7500000</v>
      </c>
      <c r="AK433" s="307">
        <f t="shared" ca="1" si="930"/>
        <v>6562500</v>
      </c>
      <c r="AL433" s="307">
        <f t="shared" ca="1" si="930"/>
        <v>9863823.2332980707</v>
      </c>
      <c r="AM433" s="307">
        <f t="shared" ca="1" si="930"/>
        <v>9239700.9080974367</v>
      </c>
      <c r="AN433" s="307">
        <f t="shared" ca="1" si="930"/>
        <v>8643449.1270799898</v>
      </c>
      <c r="AO433" s="307">
        <f t="shared" ca="1" si="930"/>
        <v>8039629.8231823761</v>
      </c>
      <c r="AP433" s="307">
        <f t="shared" ref="AP433:BU433" ca="1" si="931">AP430+AP417+AP404</f>
        <v>7440486.7829033025</v>
      </c>
      <c r="AQ433" s="307">
        <f t="shared" ca="1" si="931"/>
        <v>6871959.8191049127</v>
      </c>
      <c r="AR433" s="307">
        <f t="shared" ca="1" si="931"/>
        <v>6295825.7193666929</v>
      </c>
      <c r="AS433" s="307">
        <f t="shared" ca="1" si="931"/>
        <v>5744788.7191818468</v>
      </c>
      <c r="AT433" s="307">
        <f t="shared" ca="1" si="931"/>
        <v>5181155.2582993992</v>
      </c>
      <c r="AU433" s="307">
        <f t="shared" ca="1" si="931"/>
        <v>4623652.665275936</v>
      </c>
      <c r="AV433" s="307">
        <f t="shared" ca="1" si="931"/>
        <v>4137334.7242604592</v>
      </c>
      <c r="AW433" s="307">
        <f t="shared" ca="1" si="931"/>
        <v>3600705.1433864594</v>
      </c>
      <c r="AX433" s="307">
        <f t="shared" ca="1" si="931"/>
        <v>3567584.6355381813</v>
      </c>
      <c r="AY433" s="307">
        <f t="shared" ca="1" si="931"/>
        <v>2812500</v>
      </c>
      <c r="AZ433" s="307">
        <f t="shared" ca="1" si="931"/>
        <v>1875000</v>
      </c>
      <c r="BA433" s="307">
        <f t="shared" ca="1" si="931"/>
        <v>1875000</v>
      </c>
      <c r="BB433" s="307">
        <f t="shared" ca="1" si="931"/>
        <v>1875000</v>
      </c>
      <c r="BC433" s="307">
        <f t="shared" ca="1" si="931"/>
        <v>937500</v>
      </c>
      <c r="BD433" s="307">
        <f t="shared" ca="1" si="931"/>
        <v>937500</v>
      </c>
      <c r="BE433" s="307">
        <f t="shared" ca="1" si="931"/>
        <v>937500</v>
      </c>
      <c r="BF433" s="307">
        <f t="shared" ca="1" si="931"/>
        <v>0</v>
      </c>
      <c r="BG433" s="307">
        <f t="shared" ca="1" si="931"/>
        <v>0</v>
      </c>
      <c r="BH433" s="307">
        <f t="shared" ca="1" si="931"/>
        <v>0</v>
      </c>
      <c r="BI433" s="307">
        <f t="shared" ca="1" si="931"/>
        <v>0</v>
      </c>
      <c r="BJ433" s="307">
        <f t="shared" ca="1" si="931"/>
        <v>0</v>
      </c>
      <c r="BK433" s="307">
        <f t="shared" ca="1" si="931"/>
        <v>0</v>
      </c>
      <c r="BL433" s="307">
        <f t="shared" ca="1" si="931"/>
        <v>0</v>
      </c>
      <c r="BM433" s="307">
        <f t="shared" ca="1" si="931"/>
        <v>0</v>
      </c>
      <c r="BN433" s="307">
        <f t="shared" ca="1" si="931"/>
        <v>0</v>
      </c>
      <c r="BO433" s="307">
        <f t="shared" ca="1" si="931"/>
        <v>0</v>
      </c>
      <c r="BP433" s="307">
        <f t="shared" ca="1" si="931"/>
        <v>0</v>
      </c>
      <c r="BQ433" s="307">
        <f t="shared" ca="1" si="931"/>
        <v>0</v>
      </c>
      <c r="BR433" s="307">
        <f t="shared" ca="1" si="931"/>
        <v>0</v>
      </c>
      <c r="BS433" s="307">
        <f t="shared" ca="1" si="931"/>
        <v>0</v>
      </c>
      <c r="BT433" s="307">
        <f t="shared" ca="1" si="931"/>
        <v>0</v>
      </c>
      <c r="BU433" s="307">
        <f t="shared" ca="1" si="931"/>
        <v>0</v>
      </c>
      <c r="BV433" s="307">
        <f t="shared" ref="BV433:DA433" ca="1" si="932">BV430+BV417+BV404</f>
        <v>0</v>
      </c>
      <c r="BW433" s="307">
        <f t="shared" ca="1" si="932"/>
        <v>0</v>
      </c>
      <c r="BX433" s="307">
        <f t="shared" ca="1" si="932"/>
        <v>0</v>
      </c>
      <c r="BY433" s="307">
        <f t="shared" ca="1" si="932"/>
        <v>0</v>
      </c>
      <c r="BZ433" s="307">
        <f t="shared" ca="1" si="932"/>
        <v>0</v>
      </c>
      <c r="CA433" s="307">
        <f t="shared" ca="1" si="932"/>
        <v>0</v>
      </c>
      <c r="CB433" s="307">
        <f t="shared" ca="1" si="932"/>
        <v>0</v>
      </c>
      <c r="CC433" s="307">
        <f t="shared" ca="1" si="932"/>
        <v>0</v>
      </c>
      <c r="CD433" s="307">
        <f t="shared" ca="1" si="932"/>
        <v>0</v>
      </c>
      <c r="CE433" s="307">
        <f t="shared" ca="1" si="932"/>
        <v>0</v>
      </c>
      <c r="CF433" s="307">
        <f t="shared" ca="1" si="932"/>
        <v>0</v>
      </c>
      <c r="CG433" s="307">
        <f t="shared" ca="1" si="932"/>
        <v>0</v>
      </c>
      <c r="CH433" s="307">
        <f t="shared" ca="1" si="932"/>
        <v>0</v>
      </c>
      <c r="CI433" s="307">
        <f t="shared" ca="1" si="932"/>
        <v>0</v>
      </c>
      <c r="CJ433" s="307">
        <f t="shared" ca="1" si="932"/>
        <v>0</v>
      </c>
      <c r="CK433" s="307">
        <f t="shared" ca="1" si="932"/>
        <v>0</v>
      </c>
      <c r="CL433" s="307">
        <f t="shared" ca="1" si="932"/>
        <v>0</v>
      </c>
      <c r="CM433" s="307">
        <f t="shared" ca="1" si="932"/>
        <v>0</v>
      </c>
      <c r="CN433" s="307">
        <f t="shared" ca="1" si="932"/>
        <v>0</v>
      </c>
      <c r="CO433" s="307">
        <f t="shared" ca="1" si="932"/>
        <v>0</v>
      </c>
      <c r="CP433" s="307">
        <f t="shared" ca="1" si="932"/>
        <v>0</v>
      </c>
      <c r="CQ433" s="307">
        <f t="shared" ca="1" si="932"/>
        <v>0</v>
      </c>
      <c r="CR433" s="307">
        <f t="shared" ca="1" si="932"/>
        <v>0</v>
      </c>
      <c r="CS433" s="307">
        <f t="shared" ca="1" si="932"/>
        <v>0</v>
      </c>
      <c r="CT433" s="307">
        <f t="shared" ca="1" si="932"/>
        <v>0</v>
      </c>
      <c r="CU433" s="307">
        <f t="shared" ca="1" si="932"/>
        <v>0</v>
      </c>
      <c r="CV433" s="307">
        <f t="shared" ca="1" si="932"/>
        <v>0</v>
      </c>
      <c r="CW433" s="307">
        <f t="shared" ca="1" si="932"/>
        <v>0</v>
      </c>
      <c r="CX433" s="307">
        <f t="shared" ca="1" si="932"/>
        <v>0</v>
      </c>
      <c r="CY433" s="307">
        <f t="shared" ca="1" si="932"/>
        <v>0</v>
      </c>
      <c r="CZ433" s="307">
        <f t="shared" ca="1" si="932"/>
        <v>0</v>
      </c>
      <c r="DA433" s="307">
        <f t="shared" ca="1" si="932"/>
        <v>0</v>
      </c>
      <c r="DB433" s="307">
        <f t="shared" ref="DB433:DZ433" ca="1" si="933">DB430+DB417+DB404</f>
        <v>0</v>
      </c>
      <c r="DC433" s="307">
        <f t="shared" ca="1" si="933"/>
        <v>0</v>
      </c>
      <c r="DD433" s="307">
        <f t="shared" ca="1" si="933"/>
        <v>0</v>
      </c>
      <c r="DE433" s="307">
        <f t="shared" ca="1" si="933"/>
        <v>0</v>
      </c>
      <c r="DF433" s="307">
        <f t="shared" ca="1" si="933"/>
        <v>0</v>
      </c>
      <c r="DG433" s="307">
        <f t="shared" ca="1" si="933"/>
        <v>0</v>
      </c>
      <c r="DH433" s="307">
        <f t="shared" ca="1" si="933"/>
        <v>0</v>
      </c>
      <c r="DI433" s="307">
        <f t="shared" ca="1" si="933"/>
        <v>0</v>
      </c>
      <c r="DJ433" s="307">
        <f t="shared" ca="1" si="933"/>
        <v>0</v>
      </c>
      <c r="DK433" s="307">
        <f t="shared" ca="1" si="933"/>
        <v>0</v>
      </c>
      <c r="DL433" s="307">
        <f t="shared" ca="1" si="933"/>
        <v>0</v>
      </c>
      <c r="DM433" s="307">
        <f t="shared" ca="1" si="933"/>
        <v>0</v>
      </c>
      <c r="DN433" s="307">
        <f t="shared" ca="1" si="933"/>
        <v>0</v>
      </c>
      <c r="DO433" s="307">
        <f t="shared" ca="1" si="933"/>
        <v>0</v>
      </c>
      <c r="DP433" s="307">
        <f t="shared" ca="1" si="933"/>
        <v>0</v>
      </c>
      <c r="DQ433" s="307">
        <f t="shared" ca="1" si="933"/>
        <v>0</v>
      </c>
      <c r="DR433" s="307">
        <f t="shared" ca="1" si="933"/>
        <v>0</v>
      </c>
      <c r="DS433" s="307">
        <f t="shared" ca="1" si="933"/>
        <v>0</v>
      </c>
      <c r="DT433" s="307">
        <f t="shared" ca="1" si="933"/>
        <v>0</v>
      </c>
      <c r="DU433" s="307">
        <f t="shared" ca="1" si="933"/>
        <v>0</v>
      </c>
      <c r="DV433" s="307">
        <f t="shared" ca="1" si="933"/>
        <v>0</v>
      </c>
      <c r="DW433" s="307">
        <f t="shared" ca="1" si="933"/>
        <v>0</v>
      </c>
      <c r="DX433" s="307">
        <f t="shared" ca="1" si="933"/>
        <v>0</v>
      </c>
      <c r="DY433" s="307">
        <f t="shared" ca="1" si="933"/>
        <v>0</v>
      </c>
      <c r="DZ433" s="307">
        <f t="shared" ca="1" si="933"/>
        <v>0</v>
      </c>
    </row>
    <row r="434" spans="1:130">
      <c r="A434" s="151"/>
      <c r="H434" s="254"/>
    </row>
    <row r="435" spans="1:130" ht="13">
      <c r="A435" s="151"/>
      <c r="C435" s="441" t="s">
        <v>45</v>
      </c>
      <c r="D435" s="442"/>
      <c r="E435" s="442"/>
      <c r="F435" s="442"/>
      <c r="G435" s="443" t="s">
        <v>131</v>
      </c>
      <c r="H435" s="444">
        <f ca="1">SUM(J435:DZ435)</f>
        <v>6790242.986326986</v>
      </c>
      <c r="I435" s="445"/>
      <c r="J435" s="444">
        <f t="shared" ref="J435:AO435" si="934">J431+J418+J405</f>
        <v>0</v>
      </c>
      <c r="K435" s="444">
        <f t="shared" ca="1" si="934"/>
        <v>135896.72672515069</v>
      </c>
      <c r="L435" s="444">
        <f t="shared" ca="1" si="934"/>
        <v>134861.51202692575</v>
      </c>
      <c r="M435" s="444">
        <f t="shared" ca="1" si="934"/>
        <v>164255.6932971541</v>
      </c>
      <c r="N435" s="444">
        <f t="shared" ca="1" si="934"/>
        <v>295093.22083315474</v>
      </c>
      <c r="O435" s="444">
        <f t="shared" ca="1" si="934"/>
        <v>178049.0389715363</v>
      </c>
      <c r="P435" s="444">
        <f t="shared" ca="1" si="934"/>
        <v>170357.50731040235</v>
      </c>
      <c r="Q435" s="444">
        <f t="shared" ca="1" si="934"/>
        <v>169119.04880405182</v>
      </c>
      <c r="R435" s="444">
        <f t="shared" ca="1" si="934"/>
        <v>158710.28747947127</v>
      </c>
      <c r="S435" s="444">
        <f t="shared" ca="1" si="934"/>
        <v>152548.24135391272</v>
      </c>
      <c r="T435" s="444">
        <f t="shared" ca="1" si="934"/>
        <v>152350.21828588049</v>
      </c>
      <c r="U435" s="444">
        <f t="shared" ca="1" si="934"/>
        <v>146449.06367200409</v>
      </c>
      <c r="V435" s="444">
        <f t="shared" ca="1" si="934"/>
        <v>140846.74508276398</v>
      </c>
      <c r="W435" s="444">
        <f t="shared" ca="1" si="934"/>
        <v>140799.81932372032</v>
      </c>
      <c r="X435" s="444">
        <f t="shared" ca="1" si="934"/>
        <v>133868.3381714783</v>
      </c>
      <c r="Y435" s="444">
        <f t="shared" ca="1" si="934"/>
        <v>128731.05724426398</v>
      </c>
      <c r="Z435" s="444">
        <f t="shared" ca="1" si="934"/>
        <v>129077.61021244584</v>
      </c>
      <c r="AA435" s="444">
        <f t="shared" ca="1" si="934"/>
        <v>126156.35315896323</v>
      </c>
      <c r="AB435" s="444">
        <f t="shared" ca="1" si="934"/>
        <v>126156.35315896323</v>
      </c>
      <c r="AC435" s="444">
        <f t="shared" ca="1" si="934"/>
        <v>126153.03578514827</v>
      </c>
      <c r="AD435" s="444">
        <f t="shared" ca="1" si="934"/>
        <v>127273.83846294072</v>
      </c>
      <c r="AE435" s="444">
        <f t="shared" ca="1" si="934"/>
        <v>127460.91330850788</v>
      </c>
      <c r="AF435" s="444">
        <f t="shared" ca="1" si="934"/>
        <v>127460.91330850465</v>
      </c>
      <c r="AG435" s="444">
        <f t="shared" ca="1" si="934"/>
        <v>127459.14068171347</v>
      </c>
      <c r="AH435" s="444">
        <f t="shared" ca="1" si="934"/>
        <v>127460.91330849819</v>
      </c>
      <c r="AI435" s="444">
        <f t="shared" ca="1" si="934"/>
        <v>127464.45887656344</v>
      </c>
      <c r="AJ435" s="444">
        <f t="shared" ca="1" si="934"/>
        <v>127457.36815974221</v>
      </c>
      <c r="AK435" s="444">
        <f t="shared" ca="1" si="934"/>
        <v>127460.91330850142</v>
      </c>
      <c r="AL435" s="444">
        <f t="shared" ca="1" si="934"/>
        <v>127459.14068171679</v>
      </c>
      <c r="AM435" s="444">
        <f t="shared" ca="1" si="934"/>
        <v>147264.57609391597</v>
      </c>
      <c r="AN435" s="444">
        <f t="shared" ca="1" si="934"/>
        <v>143515.05355669276</v>
      </c>
      <c r="AO435" s="444">
        <f t="shared" ca="1" si="934"/>
        <v>145565.87211661538</v>
      </c>
      <c r="AP435" s="444">
        <f t="shared" ref="AP435:BU435" ca="1" si="935">AP431+AP418+AP405</f>
        <v>144076.23183788554</v>
      </c>
      <c r="AQ435" s="444">
        <f t="shared" ca="1" si="935"/>
        <v>140859.89692092245</v>
      </c>
      <c r="AR435" s="444">
        <f t="shared" ca="1" si="935"/>
        <v>143134.66173575845</v>
      </c>
      <c r="AS435" s="444">
        <f t="shared" ca="1" si="935"/>
        <v>139588.72718758608</v>
      </c>
      <c r="AT435" s="444">
        <f t="shared" ca="1" si="935"/>
        <v>136201.59070359124</v>
      </c>
      <c r="AU435" s="444">
        <f t="shared" ca="1" si="935"/>
        <v>138501.85438143581</v>
      </c>
      <c r="AV435" s="444">
        <f t="shared" ca="1" si="935"/>
        <v>135066.53320926207</v>
      </c>
      <c r="AW435" s="444">
        <f t="shared" ca="1" si="935"/>
        <v>132083.49043439861</v>
      </c>
      <c r="AX435" s="444">
        <f t="shared" ca="1" si="935"/>
        <v>134545.49605105803</v>
      </c>
      <c r="AY435" s="444">
        <f t="shared" ca="1" si="935"/>
        <v>134346.06706652633</v>
      </c>
      <c r="AZ435" s="444">
        <f t="shared" ca="1" si="935"/>
        <v>129700.62873173668</v>
      </c>
      <c r="BA435" s="444">
        <f t="shared" ca="1" si="935"/>
        <v>129704.58281265979</v>
      </c>
      <c r="BB435" s="444">
        <f t="shared" ca="1" si="935"/>
        <v>131642.49003686121</v>
      </c>
      <c r="BC435" s="444">
        <f t="shared" ca="1" si="935"/>
        <v>132003.5891331491</v>
      </c>
      <c r="BD435" s="444">
        <f t="shared" ca="1" si="935"/>
        <v>132003.58913315216</v>
      </c>
      <c r="BE435" s="444">
        <f t="shared" ca="1" si="935"/>
        <v>131996.99505654437</v>
      </c>
      <c r="BF435" s="444">
        <f t="shared" ca="1" si="935"/>
        <v>132003.58913315518</v>
      </c>
      <c r="BG435" s="444">
        <f t="shared" ca="1" si="935"/>
        <v>0</v>
      </c>
      <c r="BH435" s="444">
        <f t="shared" ca="1" si="935"/>
        <v>0</v>
      </c>
      <c r="BI435" s="444">
        <f t="shared" ca="1" si="935"/>
        <v>0</v>
      </c>
      <c r="BJ435" s="444">
        <f t="shared" ca="1" si="935"/>
        <v>0</v>
      </c>
      <c r="BK435" s="444">
        <f t="shared" ca="1" si="935"/>
        <v>0</v>
      </c>
      <c r="BL435" s="444">
        <f t="shared" ca="1" si="935"/>
        <v>0</v>
      </c>
      <c r="BM435" s="444">
        <f t="shared" ca="1" si="935"/>
        <v>0</v>
      </c>
      <c r="BN435" s="444">
        <f t="shared" ca="1" si="935"/>
        <v>0</v>
      </c>
      <c r="BO435" s="444">
        <f t="shared" ca="1" si="935"/>
        <v>0</v>
      </c>
      <c r="BP435" s="444">
        <f t="shared" ca="1" si="935"/>
        <v>0</v>
      </c>
      <c r="BQ435" s="444">
        <f t="shared" ca="1" si="935"/>
        <v>0</v>
      </c>
      <c r="BR435" s="444">
        <f t="shared" ca="1" si="935"/>
        <v>0</v>
      </c>
      <c r="BS435" s="444">
        <f t="shared" ca="1" si="935"/>
        <v>0</v>
      </c>
      <c r="BT435" s="444">
        <f t="shared" ca="1" si="935"/>
        <v>0</v>
      </c>
      <c r="BU435" s="444">
        <f t="shared" ca="1" si="935"/>
        <v>0</v>
      </c>
      <c r="BV435" s="444">
        <f t="shared" ref="BV435:DA435" ca="1" si="936">BV431+BV418+BV405</f>
        <v>0</v>
      </c>
      <c r="BW435" s="444">
        <f t="shared" ca="1" si="936"/>
        <v>0</v>
      </c>
      <c r="BX435" s="444">
        <f t="shared" ca="1" si="936"/>
        <v>0</v>
      </c>
      <c r="BY435" s="444">
        <f t="shared" ca="1" si="936"/>
        <v>0</v>
      </c>
      <c r="BZ435" s="444">
        <f t="shared" ca="1" si="936"/>
        <v>0</v>
      </c>
      <c r="CA435" s="444">
        <f t="shared" ca="1" si="936"/>
        <v>0</v>
      </c>
      <c r="CB435" s="444">
        <f t="shared" ca="1" si="936"/>
        <v>0</v>
      </c>
      <c r="CC435" s="444">
        <f t="shared" ca="1" si="936"/>
        <v>0</v>
      </c>
      <c r="CD435" s="444">
        <f t="shared" ca="1" si="936"/>
        <v>0</v>
      </c>
      <c r="CE435" s="444">
        <f t="shared" ca="1" si="936"/>
        <v>0</v>
      </c>
      <c r="CF435" s="444">
        <f t="shared" ca="1" si="936"/>
        <v>0</v>
      </c>
      <c r="CG435" s="444">
        <f t="shared" ca="1" si="936"/>
        <v>0</v>
      </c>
      <c r="CH435" s="444">
        <f t="shared" ca="1" si="936"/>
        <v>0</v>
      </c>
      <c r="CI435" s="444">
        <f t="shared" ca="1" si="936"/>
        <v>0</v>
      </c>
      <c r="CJ435" s="444">
        <f t="shared" ca="1" si="936"/>
        <v>0</v>
      </c>
      <c r="CK435" s="444">
        <f t="shared" ca="1" si="936"/>
        <v>0</v>
      </c>
      <c r="CL435" s="444">
        <f t="shared" ca="1" si="936"/>
        <v>0</v>
      </c>
      <c r="CM435" s="444">
        <f t="shared" ca="1" si="936"/>
        <v>0</v>
      </c>
      <c r="CN435" s="444">
        <f t="shared" ca="1" si="936"/>
        <v>0</v>
      </c>
      <c r="CO435" s="444">
        <f t="shared" ca="1" si="936"/>
        <v>0</v>
      </c>
      <c r="CP435" s="444">
        <f t="shared" ca="1" si="936"/>
        <v>0</v>
      </c>
      <c r="CQ435" s="444">
        <f t="shared" ca="1" si="936"/>
        <v>0</v>
      </c>
      <c r="CR435" s="444">
        <f t="shared" ca="1" si="936"/>
        <v>0</v>
      </c>
      <c r="CS435" s="444">
        <f t="shared" ca="1" si="936"/>
        <v>0</v>
      </c>
      <c r="CT435" s="444">
        <f t="shared" ca="1" si="936"/>
        <v>0</v>
      </c>
      <c r="CU435" s="444">
        <f t="shared" ca="1" si="936"/>
        <v>0</v>
      </c>
      <c r="CV435" s="444">
        <f t="shared" ca="1" si="936"/>
        <v>0</v>
      </c>
      <c r="CW435" s="444">
        <f t="shared" ca="1" si="936"/>
        <v>0</v>
      </c>
      <c r="CX435" s="444">
        <f t="shared" ca="1" si="936"/>
        <v>0</v>
      </c>
      <c r="CY435" s="444">
        <f t="shared" ca="1" si="936"/>
        <v>0</v>
      </c>
      <c r="CZ435" s="444">
        <f t="shared" ca="1" si="936"/>
        <v>0</v>
      </c>
      <c r="DA435" s="444">
        <f t="shared" ca="1" si="936"/>
        <v>0</v>
      </c>
      <c r="DB435" s="444">
        <f t="shared" ref="DB435:DM435" ca="1" si="937">DB431+DB418+DB405</f>
        <v>0</v>
      </c>
      <c r="DC435" s="444">
        <f t="shared" ca="1" si="937"/>
        <v>0</v>
      </c>
      <c r="DD435" s="444">
        <f t="shared" ca="1" si="937"/>
        <v>0</v>
      </c>
      <c r="DE435" s="444">
        <f t="shared" ca="1" si="937"/>
        <v>0</v>
      </c>
      <c r="DF435" s="444">
        <f t="shared" ca="1" si="937"/>
        <v>0</v>
      </c>
      <c r="DG435" s="444">
        <f t="shared" ca="1" si="937"/>
        <v>0</v>
      </c>
      <c r="DH435" s="444">
        <f t="shared" ca="1" si="937"/>
        <v>0</v>
      </c>
      <c r="DI435" s="444">
        <f t="shared" ca="1" si="937"/>
        <v>0</v>
      </c>
      <c r="DJ435" s="444">
        <f t="shared" ca="1" si="937"/>
        <v>0</v>
      </c>
      <c r="DK435" s="444">
        <f t="shared" ca="1" si="937"/>
        <v>0</v>
      </c>
      <c r="DL435" s="444">
        <f t="shared" ca="1" si="937"/>
        <v>0</v>
      </c>
      <c r="DM435" s="444">
        <f t="shared" ca="1" si="937"/>
        <v>0</v>
      </c>
      <c r="DN435" s="444">
        <f t="shared" ref="DN435:DY435" ca="1" si="938">DN431+DN418+DN405</f>
        <v>0</v>
      </c>
      <c r="DO435" s="444">
        <f t="shared" ca="1" si="938"/>
        <v>0</v>
      </c>
      <c r="DP435" s="444">
        <f t="shared" ca="1" si="938"/>
        <v>0</v>
      </c>
      <c r="DQ435" s="444">
        <f t="shared" ca="1" si="938"/>
        <v>0</v>
      </c>
      <c r="DR435" s="444">
        <f t="shared" ca="1" si="938"/>
        <v>0</v>
      </c>
      <c r="DS435" s="444">
        <f t="shared" ca="1" si="938"/>
        <v>0</v>
      </c>
      <c r="DT435" s="444">
        <f t="shared" ca="1" si="938"/>
        <v>0</v>
      </c>
      <c r="DU435" s="444">
        <f t="shared" ca="1" si="938"/>
        <v>0</v>
      </c>
      <c r="DV435" s="444">
        <f t="shared" ca="1" si="938"/>
        <v>0</v>
      </c>
      <c r="DW435" s="444">
        <f t="shared" ca="1" si="938"/>
        <v>0</v>
      </c>
      <c r="DX435" s="444">
        <f t="shared" ca="1" si="938"/>
        <v>0</v>
      </c>
      <c r="DY435" s="444">
        <f t="shared" ca="1" si="938"/>
        <v>0</v>
      </c>
      <c r="DZ435" s="446">
        <f ca="1">DZ431+DZ418+DZ405</f>
        <v>0</v>
      </c>
    </row>
    <row r="436" spans="1:130" ht="13">
      <c r="A436" s="151"/>
      <c r="C436" s="447" t="s">
        <v>60</v>
      </c>
      <c r="D436" s="448"/>
      <c r="E436" s="448"/>
      <c r="F436" s="448"/>
      <c r="G436" s="449" t="s">
        <v>131</v>
      </c>
      <c r="H436" s="450">
        <f ca="1">SUM(J436:DZ436)</f>
        <v>1187483.532373965</v>
      </c>
      <c r="I436" s="451"/>
      <c r="J436" s="450">
        <f t="shared" ref="J436:AO436" si="939">J402+J414+J427</f>
        <v>332291.66666666663</v>
      </c>
      <c r="K436" s="450">
        <f t="shared" ca="1" si="939"/>
        <v>7291.666666666667</v>
      </c>
      <c r="L436" s="450">
        <f t="shared" ca="1" si="939"/>
        <v>7291.666666666667</v>
      </c>
      <c r="M436" s="450">
        <f t="shared" ca="1" si="939"/>
        <v>6311.7216382064553</v>
      </c>
      <c r="N436" s="450">
        <f t="shared" ca="1" si="939"/>
        <v>2009.4081880606354</v>
      </c>
      <c r="O436" s="450">
        <f t="shared" ca="1" si="939"/>
        <v>5780.6050166673558</v>
      </c>
      <c r="P436" s="450">
        <f t="shared" ca="1" si="939"/>
        <v>5985.6495652746726</v>
      </c>
      <c r="Q436" s="450">
        <f t="shared" ca="1" si="939"/>
        <v>6002.8893099225879</v>
      </c>
      <c r="R436" s="450">
        <f t="shared" ca="1" si="939"/>
        <v>6219.2278584013275</v>
      </c>
      <c r="S436" s="450">
        <f t="shared" ca="1" si="939"/>
        <v>6432.4522987247292</v>
      </c>
      <c r="T436" s="450">
        <f t="shared" ca="1" si="939"/>
        <v>6439.2307835481406</v>
      </c>
      <c r="U436" s="450">
        <f t="shared" ca="1" si="939"/>
        <v>6643.5215039964523</v>
      </c>
      <c r="V436" s="450">
        <f t="shared" ca="1" si="939"/>
        <v>6837.6846518770935</v>
      </c>
      <c r="W436" s="450">
        <f t="shared" ca="1" si="939"/>
        <v>6839.3809793499022</v>
      </c>
      <c r="X436" s="450">
        <f t="shared" ca="1" si="939"/>
        <v>7032.4568840726888</v>
      </c>
      <c r="Y436" s="450">
        <f t="shared" ca="1" si="939"/>
        <v>7200.9123103248439</v>
      </c>
      <c r="Z436" s="450">
        <f t="shared" ca="1" si="939"/>
        <v>7188.5156686582905</v>
      </c>
      <c r="AA436" s="450">
        <f t="shared" ca="1" si="939"/>
        <v>7291.666666666667</v>
      </c>
      <c r="AB436" s="450">
        <f t="shared" ca="1" si="939"/>
        <v>7291.666666666667</v>
      </c>
      <c r="AC436" s="450">
        <f t="shared" ca="1" si="939"/>
        <v>7291.666666666667</v>
      </c>
      <c r="AD436" s="450">
        <f t="shared" ca="1" si="939"/>
        <v>7291.666666666667</v>
      </c>
      <c r="AE436" s="450">
        <f t="shared" ca="1" si="939"/>
        <v>7291.666666666667</v>
      </c>
      <c r="AF436" s="450">
        <f t="shared" ca="1" si="939"/>
        <v>7291.666666666667</v>
      </c>
      <c r="AG436" s="450">
        <f t="shared" ca="1" si="939"/>
        <v>7291.666666666667</v>
      </c>
      <c r="AH436" s="450">
        <f t="shared" ca="1" si="939"/>
        <v>7291.666666666667</v>
      </c>
      <c r="AI436" s="450">
        <f t="shared" ca="1" si="939"/>
        <v>7291.666666666667</v>
      </c>
      <c r="AJ436" s="450">
        <f t="shared" ca="1" si="939"/>
        <v>7291.666666666667</v>
      </c>
      <c r="AK436" s="450">
        <f t="shared" ca="1" si="939"/>
        <v>7291.666666666667</v>
      </c>
      <c r="AL436" s="450">
        <f t="shared" ca="1" si="939"/>
        <v>7291.666666666667</v>
      </c>
      <c r="AM436" s="450">
        <f t="shared" ca="1" si="939"/>
        <v>6603.8909930629025</v>
      </c>
      <c r="AN436" s="450">
        <f t="shared" ca="1" si="939"/>
        <v>6733.9164774797009</v>
      </c>
      <c r="AO436" s="450">
        <f t="shared" ca="1" si="939"/>
        <v>6662.8230985250029</v>
      </c>
      <c r="AP436" s="450">
        <f t="shared" ref="AP436:BU436" ca="1" si="940">AP402+AP414+AP427</f>
        <v>6788.6187868370062</v>
      </c>
      <c r="AQ436" s="450">
        <f t="shared" ca="1" si="940"/>
        <v>6913.4402535618128</v>
      </c>
      <c r="AR436" s="450">
        <f t="shared" ca="1" si="940"/>
        <v>6836.5708710198105</v>
      </c>
      <c r="AS436" s="450">
        <f t="shared" ca="1" si="940"/>
        <v>6956.5988084652727</v>
      </c>
      <c r="AT436" s="450">
        <f t="shared" ca="1" si="940"/>
        <v>7071.3981835037812</v>
      </c>
      <c r="AU436" s="450">
        <f t="shared" ca="1" si="940"/>
        <v>6993.5093211876247</v>
      </c>
      <c r="AV436" s="450">
        <f t="shared" ca="1" si="940"/>
        <v>7109.6556947341796</v>
      </c>
      <c r="AW436" s="450">
        <f t="shared" ca="1" si="940"/>
        <v>7210.9719324457383</v>
      </c>
      <c r="AX436" s="450">
        <f t="shared" ca="1" si="940"/>
        <v>7127.4572617944877</v>
      </c>
      <c r="AY436" s="450">
        <f t="shared" ca="1" si="940"/>
        <v>7134.3573675962125</v>
      </c>
      <c r="AZ436" s="450">
        <f t="shared" ca="1" si="940"/>
        <v>7291.666666666667</v>
      </c>
      <c r="BA436" s="450">
        <f t="shared" ca="1" si="940"/>
        <v>7291.666666666667</v>
      </c>
      <c r="BB436" s="450">
        <f t="shared" ca="1" si="940"/>
        <v>7291.666666666667</v>
      </c>
      <c r="BC436" s="450">
        <f t="shared" ca="1" si="940"/>
        <v>7291.666666666667</v>
      </c>
      <c r="BD436" s="450">
        <f t="shared" ca="1" si="940"/>
        <v>7291.666666666667</v>
      </c>
      <c r="BE436" s="450">
        <f t="shared" ca="1" si="940"/>
        <v>7291.666666666667</v>
      </c>
      <c r="BF436" s="450">
        <f t="shared" ca="1" si="940"/>
        <v>7291.666666666667</v>
      </c>
      <c r="BG436" s="450">
        <f t="shared" ca="1" si="940"/>
        <v>7291.666666666667</v>
      </c>
      <c r="BH436" s="450">
        <f t="shared" ca="1" si="940"/>
        <v>7291.666666666667</v>
      </c>
      <c r="BI436" s="450">
        <f t="shared" ca="1" si="940"/>
        <v>7291.666666666667</v>
      </c>
      <c r="BJ436" s="450">
        <f t="shared" ca="1" si="940"/>
        <v>7291.666666666667</v>
      </c>
      <c r="BK436" s="450">
        <f t="shared" ca="1" si="940"/>
        <v>7291.666666666667</v>
      </c>
      <c r="BL436" s="450">
        <f t="shared" ca="1" si="940"/>
        <v>7291.666666666667</v>
      </c>
      <c r="BM436" s="450">
        <f t="shared" ca="1" si="940"/>
        <v>7291.666666666667</v>
      </c>
      <c r="BN436" s="450">
        <f t="shared" ca="1" si="940"/>
        <v>7291.666666666667</v>
      </c>
      <c r="BO436" s="450">
        <f t="shared" ca="1" si="940"/>
        <v>7291.666666666667</v>
      </c>
      <c r="BP436" s="450">
        <f t="shared" ca="1" si="940"/>
        <v>7291.666666666667</v>
      </c>
      <c r="BQ436" s="450">
        <f t="shared" ca="1" si="940"/>
        <v>7291.666666666667</v>
      </c>
      <c r="BR436" s="450">
        <f t="shared" ca="1" si="940"/>
        <v>7291.666666666667</v>
      </c>
      <c r="BS436" s="450">
        <f t="shared" ca="1" si="940"/>
        <v>7291.666666666667</v>
      </c>
      <c r="BT436" s="450">
        <f t="shared" ca="1" si="940"/>
        <v>7291.666666666667</v>
      </c>
      <c r="BU436" s="450">
        <f t="shared" ca="1" si="940"/>
        <v>7291.666666666667</v>
      </c>
      <c r="BV436" s="450">
        <f t="shared" ref="BV436:DA436" ca="1" si="941">BV402+BV414+BV427</f>
        <v>7291.666666666667</v>
      </c>
      <c r="BW436" s="450">
        <f t="shared" ca="1" si="941"/>
        <v>7291.666666666667</v>
      </c>
      <c r="BX436" s="450">
        <f t="shared" ca="1" si="941"/>
        <v>7291.666666666667</v>
      </c>
      <c r="BY436" s="450">
        <f t="shared" ca="1" si="941"/>
        <v>7291.666666666667</v>
      </c>
      <c r="BZ436" s="450">
        <f t="shared" ca="1" si="941"/>
        <v>7291.666666666667</v>
      </c>
      <c r="CA436" s="450">
        <f t="shared" ca="1" si="941"/>
        <v>7291.666666666667</v>
      </c>
      <c r="CB436" s="450">
        <f t="shared" ca="1" si="941"/>
        <v>7291.666666666667</v>
      </c>
      <c r="CC436" s="450">
        <f t="shared" ca="1" si="941"/>
        <v>7291.666666666667</v>
      </c>
      <c r="CD436" s="450">
        <f t="shared" ca="1" si="941"/>
        <v>7291.666666666667</v>
      </c>
      <c r="CE436" s="450">
        <f t="shared" ca="1" si="941"/>
        <v>7291.666666666667</v>
      </c>
      <c r="CF436" s="450">
        <f t="shared" ca="1" si="941"/>
        <v>7291.666666666667</v>
      </c>
      <c r="CG436" s="450">
        <f t="shared" ca="1" si="941"/>
        <v>7291.666666666667</v>
      </c>
      <c r="CH436" s="450">
        <f t="shared" ca="1" si="941"/>
        <v>7291.666666666667</v>
      </c>
      <c r="CI436" s="450">
        <f t="shared" ca="1" si="941"/>
        <v>7291.666666666667</v>
      </c>
      <c r="CJ436" s="450">
        <f t="shared" ca="1" si="941"/>
        <v>7291.666666666667</v>
      </c>
      <c r="CK436" s="450">
        <f t="shared" ca="1" si="941"/>
        <v>7291.666666666667</v>
      </c>
      <c r="CL436" s="450">
        <f t="shared" ca="1" si="941"/>
        <v>7291.666666666667</v>
      </c>
      <c r="CM436" s="450">
        <f t="shared" ca="1" si="941"/>
        <v>7291.666666666667</v>
      </c>
      <c r="CN436" s="450">
        <f t="shared" ca="1" si="941"/>
        <v>7291.666666666667</v>
      </c>
      <c r="CO436" s="450">
        <f t="shared" ca="1" si="941"/>
        <v>7291.666666666667</v>
      </c>
      <c r="CP436" s="450">
        <f t="shared" ca="1" si="941"/>
        <v>7291.666666666667</v>
      </c>
      <c r="CQ436" s="450">
        <f t="shared" ca="1" si="941"/>
        <v>7291.666666666667</v>
      </c>
      <c r="CR436" s="450">
        <f t="shared" ca="1" si="941"/>
        <v>7291.666666666667</v>
      </c>
      <c r="CS436" s="450">
        <f t="shared" ca="1" si="941"/>
        <v>7291.666666666667</v>
      </c>
      <c r="CT436" s="450">
        <f t="shared" ca="1" si="941"/>
        <v>7291.666666666667</v>
      </c>
      <c r="CU436" s="450">
        <f t="shared" ca="1" si="941"/>
        <v>7291.666666666667</v>
      </c>
      <c r="CV436" s="450">
        <f t="shared" ca="1" si="941"/>
        <v>7291.666666666667</v>
      </c>
      <c r="CW436" s="450">
        <f t="shared" ca="1" si="941"/>
        <v>7291.666666666667</v>
      </c>
      <c r="CX436" s="450">
        <f t="shared" ca="1" si="941"/>
        <v>7291.666666666667</v>
      </c>
      <c r="CY436" s="450">
        <f t="shared" ca="1" si="941"/>
        <v>7291.666666666667</v>
      </c>
      <c r="CZ436" s="450">
        <f t="shared" ca="1" si="941"/>
        <v>7291.666666666667</v>
      </c>
      <c r="DA436" s="450">
        <f t="shared" ca="1" si="941"/>
        <v>7291.666666666667</v>
      </c>
      <c r="DB436" s="450">
        <f t="shared" ref="DB436:DM436" ca="1" si="942">DB402+DB414+DB427</f>
        <v>7291.666666666667</v>
      </c>
      <c r="DC436" s="450">
        <f t="shared" ca="1" si="942"/>
        <v>7291.666666666667</v>
      </c>
      <c r="DD436" s="450">
        <f t="shared" ca="1" si="942"/>
        <v>7291.666666666667</v>
      </c>
      <c r="DE436" s="450">
        <f t="shared" ca="1" si="942"/>
        <v>7291.666666666667</v>
      </c>
      <c r="DF436" s="450">
        <f t="shared" ca="1" si="942"/>
        <v>7291.666666666667</v>
      </c>
      <c r="DG436" s="450">
        <f t="shared" ca="1" si="942"/>
        <v>7291.666666666667</v>
      </c>
      <c r="DH436" s="450">
        <f t="shared" ca="1" si="942"/>
        <v>7291.666666666667</v>
      </c>
      <c r="DI436" s="450">
        <f t="shared" ca="1" si="942"/>
        <v>7291.666666666667</v>
      </c>
      <c r="DJ436" s="450">
        <f t="shared" ca="1" si="942"/>
        <v>7291.666666666667</v>
      </c>
      <c r="DK436" s="450">
        <f t="shared" ca="1" si="942"/>
        <v>7291.666666666667</v>
      </c>
      <c r="DL436" s="450">
        <f t="shared" ca="1" si="942"/>
        <v>7291.666666666667</v>
      </c>
      <c r="DM436" s="450">
        <f t="shared" ca="1" si="942"/>
        <v>7291.666666666667</v>
      </c>
      <c r="DN436" s="450">
        <f t="shared" ref="DN436:DY436" ca="1" si="943">DN402+DN414+DN427</f>
        <v>7291.666666666667</v>
      </c>
      <c r="DO436" s="450">
        <f t="shared" ca="1" si="943"/>
        <v>7291.666666666667</v>
      </c>
      <c r="DP436" s="450">
        <f t="shared" ca="1" si="943"/>
        <v>7291.666666666667</v>
      </c>
      <c r="DQ436" s="450">
        <f t="shared" ca="1" si="943"/>
        <v>7291.666666666667</v>
      </c>
      <c r="DR436" s="450">
        <f t="shared" ca="1" si="943"/>
        <v>7291.666666666667</v>
      </c>
      <c r="DS436" s="450">
        <f t="shared" ca="1" si="943"/>
        <v>7291.666666666667</v>
      </c>
      <c r="DT436" s="450">
        <f t="shared" ca="1" si="943"/>
        <v>7291.666666666667</v>
      </c>
      <c r="DU436" s="450">
        <f t="shared" ca="1" si="943"/>
        <v>7291.666666666667</v>
      </c>
      <c r="DV436" s="450">
        <f t="shared" ca="1" si="943"/>
        <v>7291.666666666667</v>
      </c>
      <c r="DW436" s="450">
        <f t="shared" ca="1" si="943"/>
        <v>7291.666666666667</v>
      </c>
      <c r="DX436" s="450">
        <f t="shared" ca="1" si="943"/>
        <v>7291.666666666667</v>
      </c>
      <c r="DY436" s="450">
        <f t="shared" ca="1" si="943"/>
        <v>7291.666666666667</v>
      </c>
      <c r="DZ436" s="452">
        <f ca="1">DZ402+DZ414+DZ427</f>
        <v>7291.666666666667</v>
      </c>
    </row>
    <row r="437" spans="1:130" ht="13">
      <c r="A437" s="151"/>
      <c r="C437" s="447" t="s">
        <v>46</v>
      </c>
      <c r="D437" s="448"/>
      <c r="E437" s="448"/>
      <c r="F437" s="448"/>
      <c r="G437" s="449" t="s">
        <v>131</v>
      </c>
      <c r="H437" s="450">
        <f>SUM(J437:DZ437)</f>
        <v>15000000</v>
      </c>
      <c r="I437" s="451"/>
      <c r="J437" s="450">
        <f t="shared" ref="J437:AO437" si="944">J428+J415</f>
        <v>0</v>
      </c>
      <c r="K437" s="450">
        <f t="shared" si="944"/>
        <v>0</v>
      </c>
      <c r="L437" s="450">
        <f t="shared" si="944"/>
        <v>0</v>
      </c>
      <c r="M437" s="450">
        <f t="shared" si="944"/>
        <v>937500</v>
      </c>
      <c r="N437" s="450">
        <f t="shared" si="944"/>
        <v>0</v>
      </c>
      <c r="O437" s="450">
        <f t="shared" si="944"/>
        <v>0</v>
      </c>
      <c r="P437" s="450">
        <f t="shared" si="944"/>
        <v>937500</v>
      </c>
      <c r="Q437" s="450">
        <f t="shared" si="944"/>
        <v>0</v>
      </c>
      <c r="R437" s="450">
        <f t="shared" si="944"/>
        <v>0</v>
      </c>
      <c r="S437" s="450">
        <f t="shared" si="944"/>
        <v>937500</v>
      </c>
      <c r="T437" s="450">
        <f t="shared" si="944"/>
        <v>0</v>
      </c>
      <c r="U437" s="450">
        <f t="shared" si="944"/>
        <v>0</v>
      </c>
      <c r="V437" s="450">
        <f t="shared" si="944"/>
        <v>937500</v>
      </c>
      <c r="W437" s="450">
        <f t="shared" si="944"/>
        <v>0</v>
      </c>
      <c r="X437" s="450">
        <f t="shared" si="944"/>
        <v>0</v>
      </c>
      <c r="Y437" s="450">
        <f t="shared" si="944"/>
        <v>937500</v>
      </c>
      <c r="Z437" s="450">
        <f t="shared" si="944"/>
        <v>0</v>
      </c>
      <c r="AA437" s="450">
        <f t="shared" si="944"/>
        <v>0</v>
      </c>
      <c r="AB437" s="450">
        <f t="shared" si="944"/>
        <v>937500</v>
      </c>
      <c r="AC437" s="450">
        <f t="shared" si="944"/>
        <v>0</v>
      </c>
      <c r="AD437" s="450">
        <f t="shared" si="944"/>
        <v>0</v>
      </c>
      <c r="AE437" s="450">
        <f t="shared" si="944"/>
        <v>937500</v>
      </c>
      <c r="AF437" s="450">
        <f t="shared" si="944"/>
        <v>0</v>
      </c>
      <c r="AG437" s="450">
        <f t="shared" si="944"/>
        <v>0</v>
      </c>
      <c r="AH437" s="450">
        <f t="shared" si="944"/>
        <v>937500</v>
      </c>
      <c r="AI437" s="450">
        <f t="shared" si="944"/>
        <v>0</v>
      </c>
      <c r="AJ437" s="450">
        <f t="shared" si="944"/>
        <v>0</v>
      </c>
      <c r="AK437" s="450">
        <f t="shared" si="944"/>
        <v>937500</v>
      </c>
      <c r="AL437" s="450">
        <f t="shared" si="944"/>
        <v>0</v>
      </c>
      <c r="AM437" s="450">
        <f t="shared" si="944"/>
        <v>0</v>
      </c>
      <c r="AN437" s="450">
        <f t="shared" si="944"/>
        <v>937500</v>
      </c>
      <c r="AO437" s="450">
        <f t="shared" si="944"/>
        <v>0</v>
      </c>
      <c r="AP437" s="450">
        <f t="shared" ref="AP437:BU437" si="945">AP428+AP415</f>
        <v>0</v>
      </c>
      <c r="AQ437" s="450">
        <f t="shared" si="945"/>
        <v>937500</v>
      </c>
      <c r="AR437" s="450">
        <f t="shared" si="945"/>
        <v>0</v>
      </c>
      <c r="AS437" s="450">
        <f t="shared" si="945"/>
        <v>0</v>
      </c>
      <c r="AT437" s="450">
        <f t="shared" si="945"/>
        <v>937500</v>
      </c>
      <c r="AU437" s="450">
        <f t="shared" si="945"/>
        <v>0</v>
      </c>
      <c r="AV437" s="450">
        <f t="shared" si="945"/>
        <v>0</v>
      </c>
      <c r="AW437" s="450">
        <f t="shared" si="945"/>
        <v>937500</v>
      </c>
      <c r="AX437" s="450">
        <f t="shared" si="945"/>
        <v>0</v>
      </c>
      <c r="AY437" s="450">
        <f t="shared" si="945"/>
        <v>0</v>
      </c>
      <c r="AZ437" s="450">
        <f t="shared" si="945"/>
        <v>937500</v>
      </c>
      <c r="BA437" s="450">
        <f t="shared" si="945"/>
        <v>0</v>
      </c>
      <c r="BB437" s="450">
        <f t="shared" si="945"/>
        <v>0</v>
      </c>
      <c r="BC437" s="450">
        <f t="shared" si="945"/>
        <v>937500</v>
      </c>
      <c r="BD437" s="450">
        <f t="shared" si="945"/>
        <v>0</v>
      </c>
      <c r="BE437" s="450">
        <f t="shared" si="945"/>
        <v>0</v>
      </c>
      <c r="BF437" s="450">
        <f t="shared" si="945"/>
        <v>937500</v>
      </c>
      <c r="BG437" s="450">
        <f t="shared" si="945"/>
        <v>0</v>
      </c>
      <c r="BH437" s="450">
        <f t="shared" si="945"/>
        <v>0</v>
      </c>
      <c r="BI437" s="450">
        <f t="shared" si="945"/>
        <v>0</v>
      </c>
      <c r="BJ437" s="450">
        <f t="shared" si="945"/>
        <v>0</v>
      </c>
      <c r="BK437" s="450">
        <f t="shared" si="945"/>
        <v>0</v>
      </c>
      <c r="BL437" s="450">
        <f t="shared" si="945"/>
        <v>0</v>
      </c>
      <c r="BM437" s="450">
        <f t="shared" si="945"/>
        <v>0</v>
      </c>
      <c r="BN437" s="450">
        <f t="shared" si="945"/>
        <v>0</v>
      </c>
      <c r="BO437" s="450">
        <f t="shared" si="945"/>
        <v>0</v>
      </c>
      <c r="BP437" s="450">
        <f t="shared" si="945"/>
        <v>0</v>
      </c>
      <c r="BQ437" s="450">
        <f t="shared" si="945"/>
        <v>0</v>
      </c>
      <c r="BR437" s="450">
        <f t="shared" si="945"/>
        <v>0</v>
      </c>
      <c r="BS437" s="450">
        <f t="shared" si="945"/>
        <v>0</v>
      </c>
      <c r="BT437" s="450">
        <f t="shared" si="945"/>
        <v>0</v>
      </c>
      <c r="BU437" s="450">
        <f t="shared" si="945"/>
        <v>0</v>
      </c>
      <c r="BV437" s="450">
        <f t="shared" ref="BV437:DA437" si="946">BV428+BV415</f>
        <v>0</v>
      </c>
      <c r="BW437" s="450">
        <f t="shared" si="946"/>
        <v>0</v>
      </c>
      <c r="BX437" s="450">
        <f t="shared" si="946"/>
        <v>0</v>
      </c>
      <c r="BY437" s="450">
        <f t="shared" si="946"/>
        <v>0</v>
      </c>
      <c r="BZ437" s="450">
        <f t="shared" si="946"/>
        <v>0</v>
      </c>
      <c r="CA437" s="450">
        <f t="shared" si="946"/>
        <v>0</v>
      </c>
      <c r="CB437" s="450">
        <f t="shared" si="946"/>
        <v>0</v>
      </c>
      <c r="CC437" s="450">
        <f t="shared" si="946"/>
        <v>0</v>
      </c>
      <c r="CD437" s="450">
        <f t="shared" si="946"/>
        <v>0</v>
      </c>
      <c r="CE437" s="450">
        <f t="shared" si="946"/>
        <v>0</v>
      </c>
      <c r="CF437" s="450">
        <f t="shared" si="946"/>
        <v>0</v>
      </c>
      <c r="CG437" s="450">
        <f t="shared" si="946"/>
        <v>0</v>
      </c>
      <c r="CH437" s="450">
        <f t="shared" si="946"/>
        <v>0</v>
      </c>
      <c r="CI437" s="450">
        <f t="shared" si="946"/>
        <v>0</v>
      </c>
      <c r="CJ437" s="450">
        <f t="shared" si="946"/>
        <v>0</v>
      </c>
      <c r="CK437" s="450">
        <f t="shared" si="946"/>
        <v>0</v>
      </c>
      <c r="CL437" s="450">
        <f t="shared" si="946"/>
        <v>0</v>
      </c>
      <c r="CM437" s="450">
        <f t="shared" si="946"/>
        <v>0</v>
      </c>
      <c r="CN437" s="450">
        <f t="shared" si="946"/>
        <v>0</v>
      </c>
      <c r="CO437" s="450">
        <f t="shared" si="946"/>
        <v>0</v>
      </c>
      <c r="CP437" s="450">
        <f t="shared" si="946"/>
        <v>0</v>
      </c>
      <c r="CQ437" s="450">
        <f t="shared" si="946"/>
        <v>0</v>
      </c>
      <c r="CR437" s="450">
        <f t="shared" si="946"/>
        <v>0</v>
      </c>
      <c r="CS437" s="450">
        <f t="shared" si="946"/>
        <v>0</v>
      </c>
      <c r="CT437" s="450">
        <f t="shared" si="946"/>
        <v>0</v>
      </c>
      <c r="CU437" s="450">
        <f t="shared" si="946"/>
        <v>0</v>
      </c>
      <c r="CV437" s="450">
        <f t="shared" si="946"/>
        <v>0</v>
      </c>
      <c r="CW437" s="450">
        <f t="shared" si="946"/>
        <v>0</v>
      </c>
      <c r="CX437" s="450">
        <f t="shared" si="946"/>
        <v>0</v>
      </c>
      <c r="CY437" s="450">
        <f t="shared" si="946"/>
        <v>0</v>
      </c>
      <c r="CZ437" s="450">
        <f t="shared" si="946"/>
        <v>0</v>
      </c>
      <c r="DA437" s="450">
        <f t="shared" si="946"/>
        <v>0</v>
      </c>
      <c r="DB437" s="450">
        <f t="shared" ref="DB437:DM437" si="947">DB428+DB415</f>
        <v>0</v>
      </c>
      <c r="DC437" s="450">
        <f t="shared" si="947"/>
        <v>0</v>
      </c>
      <c r="DD437" s="450">
        <f t="shared" si="947"/>
        <v>0</v>
      </c>
      <c r="DE437" s="450">
        <f t="shared" si="947"/>
        <v>0</v>
      </c>
      <c r="DF437" s="450">
        <f t="shared" si="947"/>
        <v>0</v>
      </c>
      <c r="DG437" s="450">
        <f t="shared" si="947"/>
        <v>0</v>
      </c>
      <c r="DH437" s="450">
        <f t="shared" si="947"/>
        <v>0</v>
      </c>
      <c r="DI437" s="450">
        <f t="shared" si="947"/>
        <v>0</v>
      </c>
      <c r="DJ437" s="450">
        <f t="shared" si="947"/>
        <v>0</v>
      </c>
      <c r="DK437" s="450">
        <f t="shared" si="947"/>
        <v>0</v>
      </c>
      <c r="DL437" s="450">
        <f t="shared" si="947"/>
        <v>0</v>
      </c>
      <c r="DM437" s="450">
        <f t="shared" si="947"/>
        <v>0</v>
      </c>
      <c r="DN437" s="450">
        <f t="shared" ref="DN437:DY437" si="948">DN428+DN415</f>
        <v>0</v>
      </c>
      <c r="DO437" s="450">
        <f t="shared" si="948"/>
        <v>0</v>
      </c>
      <c r="DP437" s="450">
        <f t="shared" si="948"/>
        <v>0</v>
      </c>
      <c r="DQ437" s="450">
        <f t="shared" si="948"/>
        <v>0</v>
      </c>
      <c r="DR437" s="450">
        <f t="shared" si="948"/>
        <v>0</v>
      </c>
      <c r="DS437" s="450">
        <f t="shared" si="948"/>
        <v>0</v>
      </c>
      <c r="DT437" s="450">
        <f t="shared" si="948"/>
        <v>0</v>
      </c>
      <c r="DU437" s="450">
        <f t="shared" si="948"/>
        <v>0</v>
      </c>
      <c r="DV437" s="450">
        <f t="shared" si="948"/>
        <v>0</v>
      </c>
      <c r="DW437" s="450">
        <f t="shared" si="948"/>
        <v>0</v>
      </c>
      <c r="DX437" s="450">
        <f t="shared" si="948"/>
        <v>0</v>
      </c>
      <c r="DY437" s="450">
        <f t="shared" si="948"/>
        <v>0</v>
      </c>
      <c r="DZ437" s="452">
        <f>DZ428+DZ415</f>
        <v>0</v>
      </c>
    </row>
    <row r="438" spans="1:130" ht="13">
      <c r="A438" s="151"/>
      <c r="C438" s="453" t="s">
        <v>35</v>
      </c>
      <c r="D438" s="454"/>
      <c r="E438" s="454"/>
      <c r="F438" s="454"/>
      <c r="G438" s="455" t="s">
        <v>131</v>
      </c>
      <c r="H438" s="456">
        <f ca="1">SUM(J438:DZ438)</f>
        <v>22977726.518701039</v>
      </c>
      <c r="I438" s="457"/>
      <c r="J438" s="456">
        <f>SUM(J435:J437)</f>
        <v>332291.66666666663</v>
      </c>
      <c r="K438" s="456">
        <f t="shared" ref="K438:BO438" ca="1" si="949">SUM(K435:K437)</f>
        <v>143188.39339181734</v>
      </c>
      <c r="L438" s="456">
        <f t="shared" ca="1" si="949"/>
        <v>142153.1786935924</v>
      </c>
      <c r="M438" s="456">
        <f t="shared" ca="1" si="949"/>
        <v>1108067.4149353607</v>
      </c>
      <c r="N438" s="456">
        <f t="shared" ca="1" si="949"/>
        <v>297102.62902121537</v>
      </c>
      <c r="O438" s="456">
        <f t="shared" ca="1" si="949"/>
        <v>183829.64398820366</v>
      </c>
      <c r="P438" s="456">
        <f t="shared" ca="1" si="949"/>
        <v>1113843.1568756769</v>
      </c>
      <c r="Q438" s="456">
        <f t="shared" ca="1" si="949"/>
        <v>175121.93811397441</v>
      </c>
      <c r="R438" s="456">
        <f t="shared" ca="1" si="949"/>
        <v>164929.51533787261</v>
      </c>
      <c r="S438" s="456">
        <f t="shared" ca="1" si="949"/>
        <v>1096480.6936526375</v>
      </c>
      <c r="T438" s="456">
        <f t="shared" ca="1" si="949"/>
        <v>158789.44906942864</v>
      </c>
      <c r="U438" s="456">
        <f t="shared" ca="1" si="949"/>
        <v>153092.58517600055</v>
      </c>
      <c r="V438" s="456">
        <f t="shared" ca="1" si="949"/>
        <v>1085184.429734641</v>
      </c>
      <c r="W438" s="456">
        <f t="shared" ca="1" si="949"/>
        <v>147639.20030307022</v>
      </c>
      <c r="X438" s="456">
        <f t="shared" ca="1" si="949"/>
        <v>140900.79505555099</v>
      </c>
      <c r="Y438" s="456">
        <f t="shared" ca="1" si="949"/>
        <v>1073431.9695545889</v>
      </c>
      <c r="Z438" s="456">
        <f t="shared" ca="1" si="949"/>
        <v>136266.12588110412</v>
      </c>
      <c r="AA438" s="456">
        <f t="shared" ca="1" si="949"/>
        <v>133448.01982562989</v>
      </c>
      <c r="AB438" s="456">
        <f t="shared" ca="1" si="949"/>
        <v>1070948.0198256299</v>
      </c>
      <c r="AC438" s="456">
        <f t="shared" ca="1" si="949"/>
        <v>133444.70245181493</v>
      </c>
      <c r="AD438" s="456">
        <f t="shared" ca="1" si="949"/>
        <v>134565.50512960739</v>
      </c>
      <c r="AE438" s="456">
        <f t="shared" ca="1" si="949"/>
        <v>1072252.5799751745</v>
      </c>
      <c r="AF438" s="456">
        <f t="shared" ca="1" si="949"/>
        <v>134752.57997517131</v>
      </c>
      <c r="AG438" s="456">
        <f t="shared" ca="1" si="949"/>
        <v>134750.80734838013</v>
      </c>
      <c r="AH438" s="456">
        <f t="shared" ca="1" si="949"/>
        <v>1072252.579975165</v>
      </c>
      <c r="AI438" s="456">
        <f t="shared" ca="1" si="949"/>
        <v>134756.1255432301</v>
      </c>
      <c r="AJ438" s="456">
        <f t="shared" ca="1" si="949"/>
        <v>134749.03482640887</v>
      </c>
      <c r="AK438" s="456">
        <f t="shared" ca="1" si="949"/>
        <v>1072252.579975168</v>
      </c>
      <c r="AL438" s="456">
        <f t="shared" ca="1" si="949"/>
        <v>134750.80734838345</v>
      </c>
      <c r="AM438" s="456">
        <f t="shared" ca="1" si="949"/>
        <v>153868.46708697887</v>
      </c>
      <c r="AN438" s="456">
        <f t="shared" ca="1" si="949"/>
        <v>1087748.9700341725</v>
      </c>
      <c r="AO438" s="456">
        <f t="shared" ca="1" si="949"/>
        <v>152228.69521514038</v>
      </c>
      <c r="AP438" s="456">
        <f t="shared" ca="1" si="949"/>
        <v>150864.85062472255</v>
      </c>
      <c r="AQ438" s="456">
        <f t="shared" ca="1" si="949"/>
        <v>1085273.3371744843</v>
      </c>
      <c r="AR438" s="456">
        <f t="shared" ca="1" si="949"/>
        <v>149971.23260677827</v>
      </c>
      <c r="AS438" s="456">
        <f t="shared" ca="1" si="949"/>
        <v>146545.32599605134</v>
      </c>
      <c r="AT438" s="456">
        <f t="shared" ca="1" si="949"/>
        <v>1080772.9888870949</v>
      </c>
      <c r="AU438" s="456">
        <f t="shared" ca="1" si="949"/>
        <v>145495.36370262344</v>
      </c>
      <c r="AV438" s="456">
        <f t="shared" ca="1" si="949"/>
        <v>142176.18890399626</v>
      </c>
      <c r="AW438" s="456">
        <f t="shared" ca="1" si="949"/>
        <v>1076794.4623668443</v>
      </c>
      <c r="AX438" s="456">
        <f t="shared" ca="1" si="949"/>
        <v>141672.95331285251</v>
      </c>
      <c r="AY438" s="456">
        <f t="shared" ca="1" si="949"/>
        <v>141480.42443412254</v>
      </c>
      <c r="AZ438" s="456">
        <f t="shared" ca="1" si="949"/>
        <v>1074492.2953984034</v>
      </c>
      <c r="BA438" s="456">
        <f t="shared" ca="1" si="949"/>
        <v>136996.24947932645</v>
      </c>
      <c r="BB438" s="456">
        <f t="shared" ca="1" si="949"/>
        <v>138934.15670352787</v>
      </c>
      <c r="BC438" s="456">
        <f t="shared" ca="1" si="949"/>
        <v>1076795.2557998158</v>
      </c>
      <c r="BD438" s="456">
        <f t="shared" ca="1" si="949"/>
        <v>139295.25579981881</v>
      </c>
      <c r="BE438" s="456">
        <f t="shared" ca="1" si="949"/>
        <v>139288.66172321103</v>
      </c>
      <c r="BF438" s="456">
        <f t="shared" ca="1" si="949"/>
        <v>1076795.2557998218</v>
      </c>
      <c r="BG438" s="456">
        <f t="shared" ca="1" si="949"/>
        <v>7291.666666666667</v>
      </c>
      <c r="BH438" s="456">
        <f t="shared" ca="1" si="949"/>
        <v>7291.666666666667</v>
      </c>
      <c r="BI438" s="456">
        <f t="shared" ca="1" si="949"/>
        <v>7291.666666666667</v>
      </c>
      <c r="BJ438" s="456">
        <f t="shared" ca="1" si="949"/>
        <v>7291.666666666667</v>
      </c>
      <c r="BK438" s="456">
        <f t="shared" ca="1" si="949"/>
        <v>7291.666666666667</v>
      </c>
      <c r="BL438" s="456">
        <f t="shared" ca="1" si="949"/>
        <v>7291.666666666667</v>
      </c>
      <c r="BM438" s="456">
        <f t="shared" ca="1" si="949"/>
        <v>7291.666666666667</v>
      </c>
      <c r="BN438" s="456">
        <f t="shared" ca="1" si="949"/>
        <v>7291.666666666667</v>
      </c>
      <c r="BO438" s="456">
        <f t="shared" ca="1" si="949"/>
        <v>7291.666666666667</v>
      </c>
      <c r="BP438" s="456">
        <f t="shared" ref="BP438:CA438" ca="1" si="950">SUM(BP435:BP437)</f>
        <v>7291.666666666667</v>
      </c>
      <c r="BQ438" s="456">
        <f t="shared" ca="1" si="950"/>
        <v>7291.666666666667</v>
      </c>
      <c r="BR438" s="456">
        <f t="shared" ca="1" si="950"/>
        <v>7291.666666666667</v>
      </c>
      <c r="BS438" s="456">
        <f t="shared" ca="1" si="950"/>
        <v>7291.666666666667</v>
      </c>
      <c r="BT438" s="456">
        <f t="shared" ca="1" si="950"/>
        <v>7291.666666666667</v>
      </c>
      <c r="BU438" s="456">
        <f t="shared" ca="1" si="950"/>
        <v>7291.666666666667</v>
      </c>
      <c r="BV438" s="456">
        <f t="shared" ca="1" si="950"/>
        <v>7291.666666666667</v>
      </c>
      <c r="BW438" s="456">
        <f t="shared" ca="1" si="950"/>
        <v>7291.666666666667</v>
      </c>
      <c r="BX438" s="456">
        <f t="shared" ca="1" si="950"/>
        <v>7291.666666666667</v>
      </c>
      <c r="BY438" s="456">
        <f t="shared" ca="1" si="950"/>
        <v>7291.666666666667</v>
      </c>
      <c r="BZ438" s="456">
        <f t="shared" ca="1" si="950"/>
        <v>7291.666666666667</v>
      </c>
      <c r="CA438" s="456">
        <f t="shared" ca="1" si="950"/>
        <v>7291.666666666667</v>
      </c>
      <c r="CB438" s="456">
        <f t="shared" ref="CB438:CC438" ca="1" si="951">SUM(CB435:CB437)</f>
        <v>7291.666666666667</v>
      </c>
      <c r="CC438" s="456">
        <f t="shared" ca="1" si="951"/>
        <v>7291.666666666667</v>
      </c>
      <c r="CD438" s="456">
        <f t="shared" ref="CD438:DL438" ca="1" si="952">SUM(CD435:CD437)</f>
        <v>7291.666666666667</v>
      </c>
      <c r="CE438" s="456">
        <f t="shared" ca="1" si="952"/>
        <v>7291.666666666667</v>
      </c>
      <c r="CF438" s="456">
        <f t="shared" ca="1" si="952"/>
        <v>7291.666666666667</v>
      </c>
      <c r="CG438" s="456">
        <f t="shared" ca="1" si="952"/>
        <v>7291.666666666667</v>
      </c>
      <c r="CH438" s="456">
        <f t="shared" ca="1" si="952"/>
        <v>7291.666666666667</v>
      </c>
      <c r="CI438" s="456">
        <f t="shared" ca="1" si="952"/>
        <v>7291.666666666667</v>
      </c>
      <c r="CJ438" s="456">
        <f t="shared" ca="1" si="952"/>
        <v>7291.666666666667</v>
      </c>
      <c r="CK438" s="456">
        <f t="shared" ca="1" si="952"/>
        <v>7291.666666666667</v>
      </c>
      <c r="CL438" s="456">
        <f t="shared" ca="1" si="952"/>
        <v>7291.666666666667</v>
      </c>
      <c r="CM438" s="456">
        <f t="shared" ca="1" si="952"/>
        <v>7291.666666666667</v>
      </c>
      <c r="CN438" s="456">
        <f t="shared" ca="1" si="952"/>
        <v>7291.666666666667</v>
      </c>
      <c r="CO438" s="456">
        <f t="shared" ca="1" si="952"/>
        <v>7291.666666666667</v>
      </c>
      <c r="CP438" s="456">
        <f t="shared" ca="1" si="952"/>
        <v>7291.666666666667</v>
      </c>
      <c r="CQ438" s="456">
        <f t="shared" ca="1" si="952"/>
        <v>7291.666666666667</v>
      </c>
      <c r="CR438" s="456">
        <f t="shared" ca="1" si="952"/>
        <v>7291.666666666667</v>
      </c>
      <c r="CS438" s="456">
        <f t="shared" ca="1" si="952"/>
        <v>7291.666666666667</v>
      </c>
      <c r="CT438" s="456">
        <f t="shared" ca="1" si="952"/>
        <v>7291.666666666667</v>
      </c>
      <c r="CU438" s="456">
        <f t="shared" ca="1" si="952"/>
        <v>7291.666666666667</v>
      </c>
      <c r="CV438" s="456">
        <f t="shared" ca="1" si="952"/>
        <v>7291.666666666667</v>
      </c>
      <c r="CW438" s="456">
        <f t="shared" ca="1" si="952"/>
        <v>7291.666666666667</v>
      </c>
      <c r="CX438" s="456">
        <f t="shared" ca="1" si="952"/>
        <v>7291.666666666667</v>
      </c>
      <c r="CY438" s="456">
        <f t="shared" ca="1" si="952"/>
        <v>7291.666666666667</v>
      </c>
      <c r="CZ438" s="456">
        <f t="shared" ca="1" si="952"/>
        <v>7291.666666666667</v>
      </c>
      <c r="DA438" s="456">
        <f t="shared" ca="1" si="952"/>
        <v>7291.666666666667</v>
      </c>
      <c r="DB438" s="456">
        <f t="shared" ca="1" si="952"/>
        <v>7291.666666666667</v>
      </c>
      <c r="DC438" s="456">
        <f t="shared" ca="1" si="952"/>
        <v>7291.666666666667</v>
      </c>
      <c r="DD438" s="456">
        <f t="shared" ca="1" si="952"/>
        <v>7291.666666666667</v>
      </c>
      <c r="DE438" s="456">
        <f t="shared" ca="1" si="952"/>
        <v>7291.666666666667</v>
      </c>
      <c r="DF438" s="456">
        <f t="shared" ca="1" si="952"/>
        <v>7291.666666666667</v>
      </c>
      <c r="DG438" s="456">
        <f t="shared" ca="1" si="952"/>
        <v>7291.666666666667</v>
      </c>
      <c r="DH438" s="456">
        <f t="shared" ca="1" si="952"/>
        <v>7291.666666666667</v>
      </c>
      <c r="DI438" s="456">
        <f t="shared" ca="1" si="952"/>
        <v>7291.666666666667</v>
      </c>
      <c r="DJ438" s="456">
        <f t="shared" ca="1" si="952"/>
        <v>7291.666666666667</v>
      </c>
      <c r="DK438" s="456">
        <f t="shared" ca="1" si="952"/>
        <v>7291.666666666667</v>
      </c>
      <c r="DL438" s="456">
        <f t="shared" ca="1" si="952"/>
        <v>7291.666666666667</v>
      </c>
      <c r="DM438" s="456">
        <f t="shared" ref="DM438:DZ438" ca="1" si="953">SUM(DM435:DM437)</f>
        <v>7291.666666666667</v>
      </c>
      <c r="DN438" s="456">
        <f t="shared" ref="DN438:DY438" ca="1" si="954">SUM(DN435:DN437)</f>
        <v>7291.666666666667</v>
      </c>
      <c r="DO438" s="456">
        <f t="shared" ca="1" si="954"/>
        <v>7291.666666666667</v>
      </c>
      <c r="DP438" s="456">
        <f t="shared" ca="1" si="954"/>
        <v>7291.666666666667</v>
      </c>
      <c r="DQ438" s="456">
        <f t="shared" ca="1" si="954"/>
        <v>7291.666666666667</v>
      </c>
      <c r="DR438" s="456">
        <f t="shared" ca="1" si="954"/>
        <v>7291.666666666667</v>
      </c>
      <c r="DS438" s="456">
        <f t="shared" ca="1" si="954"/>
        <v>7291.666666666667</v>
      </c>
      <c r="DT438" s="456">
        <f t="shared" ca="1" si="954"/>
        <v>7291.666666666667</v>
      </c>
      <c r="DU438" s="456">
        <f t="shared" ca="1" si="954"/>
        <v>7291.666666666667</v>
      </c>
      <c r="DV438" s="456">
        <f t="shared" ca="1" si="954"/>
        <v>7291.666666666667</v>
      </c>
      <c r="DW438" s="456">
        <f t="shared" ca="1" si="954"/>
        <v>7291.666666666667</v>
      </c>
      <c r="DX438" s="456">
        <f t="shared" ca="1" si="954"/>
        <v>7291.666666666667</v>
      </c>
      <c r="DY438" s="456">
        <f t="shared" ca="1" si="954"/>
        <v>7291.666666666667</v>
      </c>
      <c r="DZ438" s="458">
        <f t="shared" ca="1" si="953"/>
        <v>7291.666666666667</v>
      </c>
    </row>
    <row r="439" spans="1:130" s="14" customFormat="1" ht="13">
      <c r="A439" s="151"/>
      <c r="C439" s="32"/>
      <c r="G439" s="12"/>
      <c r="H439" s="333"/>
      <c r="I439" s="32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249"/>
      <c r="V439" s="249"/>
      <c r="W439" s="249"/>
      <c r="X439" s="249"/>
      <c r="Y439" s="249"/>
      <c r="Z439" s="249"/>
      <c r="AA439" s="249"/>
      <c r="AB439" s="249"/>
      <c r="AC439" s="249"/>
      <c r="AD439" s="249"/>
      <c r="AE439" s="249"/>
      <c r="AF439" s="249"/>
      <c r="AG439" s="249"/>
      <c r="AH439" s="249"/>
      <c r="AI439" s="249"/>
      <c r="AJ439" s="249"/>
      <c r="AK439" s="249"/>
      <c r="AL439" s="249"/>
      <c r="AM439" s="249"/>
      <c r="AN439" s="249"/>
      <c r="AO439" s="249"/>
      <c r="AP439" s="249"/>
      <c r="AQ439" s="249"/>
      <c r="AR439" s="249"/>
      <c r="AS439" s="249"/>
      <c r="AT439" s="249"/>
      <c r="AU439" s="249"/>
      <c r="AV439" s="249"/>
      <c r="AW439" s="249"/>
      <c r="AX439" s="249"/>
      <c r="AY439" s="249"/>
      <c r="AZ439" s="249"/>
      <c r="BA439" s="249"/>
      <c r="BB439" s="249"/>
      <c r="BC439" s="249"/>
      <c r="BD439" s="249"/>
      <c r="BE439" s="249"/>
      <c r="BF439" s="249"/>
      <c r="BG439" s="249"/>
      <c r="BH439" s="249"/>
      <c r="BI439" s="249"/>
      <c r="BJ439" s="249"/>
      <c r="BK439" s="249"/>
      <c r="BL439" s="249"/>
      <c r="BM439" s="249"/>
      <c r="BN439" s="249"/>
      <c r="BO439" s="249"/>
      <c r="BP439" s="249"/>
      <c r="BQ439" s="249"/>
      <c r="BR439" s="249"/>
      <c r="BS439" s="249"/>
      <c r="BT439" s="249"/>
      <c r="BU439" s="249"/>
      <c r="BV439" s="249"/>
      <c r="BW439" s="249"/>
      <c r="BX439" s="249"/>
      <c r="BY439" s="249"/>
      <c r="BZ439" s="249"/>
      <c r="CA439" s="249"/>
      <c r="CB439" s="249"/>
      <c r="CC439" s="249"/>
      <c r="CD439" s="249"/>
      <c r="CE439" s="249"/>
      <c r="CF439" s="249"/>
      <c r="CG439" s="249"/>
      <c r="CH439" s="249"/>
      <c r="CI439" s="249"/>
      <c r="CJ439" s="249"/>
      <c r="CK439" s="249"/>
      <c r="CL439" s="249"/>
      <c r="CM439" s="249"/>
      <c r="CN439" s="249"/>
      <c r="CO439" s="249"/>
      <c r="CP439" s="249"/>
      <c r="CQ439" s="249"/>
      <c r="CR439" s="249"/>
      <c r="CS439" s="249"/>
      <c r="CT439" s="249"/>
      <c r="CU439" s="249"/>
      <c r="CV439" s="249"/>
      <c r="CW439" s="249"/>
      <c r="CX439" s="249"/>
      <c r="CY439" s="249"/>
      <c r="CZ439" s="249"/>
      <c r="DA439" s="249"/>
      <c r="DB439" s="249"/>
      <c r="DC439" s="249"/>
      <c r="DD439" s="249"/>
      <c r="DE439" s="249"/>
      <c r="DF439" s="249"/>
      <c r="DG439" s="249"/>
      <c r="DH439" s="249"/>
      <c r="DI439" s="249"/>
      <c r="DJ439" s="249"/>
      <c r="DK439" s="249"/>
      <c r="DL439" s="249"/>
      <c r="DM439" s="249"/>
      <c r="DN439" s="249"/>
      <c r="DO439" s="249"/>
      <c r="DP439" s="249"/>
      <c r="DQ439" s="249"/>
      <c r="DR439" s="249"/>
      <c r="DS439" s="249"/>
      <c r="DT439" s="249"/>
      <c r="DU439" s="249"/>
      <c r="DV439" s="249"/>
      <c r="DW439" s="249"/>
      <c r="DX439" s="249"/>
      <c r="DY439" s="249"/>
      <c r="DZ439" s="249"/>
    </row>
    <row r="440" spans="1:130" s="14" customFormat="1" ht="13">
      <c r="A440" s="151"/>
      <c r="C440" s="368" t="s">
        <v>364</v>
      </c>
      <c r="D440" s="5"/>
      <c r="E440" s="5"/>
      <c r="F440" s="5"/>
      <c r="G440" s="334"/>
      <c r="H440" s="333"/>
      <c r="I440" s="5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  <c r="Y440" s="342"/>
      <c r="Z440" s="342"/>
      <c r="AA440" s="342"/>
      <c r="AB440" s="342"/>
      <c r="AC440" s="342"/>
      <c r="AD440" s="342"/>
      <c r="AE440" s="342"/>
      <c r="AF440" s="342"/>
      <c r="AG440" s="342"/>
      <c r="AH440" s="342"/>
      <c r="AI440" s="342"/>
      <c r="AJ440" s="342"/>
      <c r="AK440" s="342"/>
      <c r="AL440" s="342"/>
      <c r="AM440" s="342"/>
      <c r="AN440" s="342"/>
      <c r="AO440" s="342"/>
      <c r="AP440" s="342"/>
      <c r="AQ440" s="342"/>
      <c r="AR440" s="342"/>
      <c r="AS440" s="342"/>
      <c r="AT440" s="342"/>
      <c r="AU440" s="342"/>
      <c r="AV440" s="342"/>
      <c r="AW440" s="342"/>
      <c r="AX440" s="342"/>
      <c r="AY440" s="342"/>
      <c r="AZ440" s="342"/>
      <c r="BA440" s="342"/>
      <c r="BB440" s="342"/>
      <c r="BC440" s="342"/>
      <c r="BD440" s="342"/>
      <c r="BE440" s="342"/>
      <c r="BF440" s="342"/>
      <c r="BG440" s="342"/>
      <c r="BH440" s="342"/>
      <c r="BI440" s="342"/>
      <c r="BJ440" s="342"/>
      <c r="BK440" s="342"/>
      <c r="BL440" s="342"/>
      <c r="BM440" s="342"/>
      <c r="BN440" s="342"/>
      <c r="BO440" s="342"/>
      <c r="BP440" s="342"/>
      <c r="BQ440" s="342"/>
      <c r="BR440" s="342"/>
      <c r="BS440" s="342"/>
      <c r="BT440" s="342"/>
      <c r="BU440" s="342"/>
      <c r="BV440" s="342"/>
      <c r="BW440" s="342"/>
      <c r="BX440" s="342"/>
      <c r="BY440" s="342"/>
      <c r="BZ440" s="342"/>
      <c r="CA440" s="342"/>
      <c r="CB440" s="342"/>
      <c r="CC440" s="342"/>
      <c r="CD440" s="342"/>
      <c r="CE440" s="342"/>
      <c r="CF440" s="342"/>
      <c r="CG440" s="342"/>
      <c r="CH440" s="342"/>
      <c r="CI440" s="342"/>
      <c r="CJ440" s="342"/>
      <c r="CK440" s="342"/>
      <c r="CL440" s="342"/>
      <c r="CM440" s="342"/>
      <c r="CN440" s="342"/>
      <c r="CO440" s="342"/>
      <c r="CP440" s="342"/>
      <c r="CQ440" s="342"/>
      <c r="CR440" s="342"/>
      <c r="CS440" s="342"/>
      <c r="CT440" s="342"/>
      <c r="CU440" s="342"/>
      <c r="CV440" s="342"/>
      <c r="CW440" s="342"/>
      <c r="CX440" s="342"/>
      <c r="CY440" s="342"/>
      <c r="CZ440" s="342"/>
      <c r="DA440" s="342"/>
      <c r="DB440" s="342"/>
      <c r="DC440" s="342"/>
      <c r="DD440" s="342"/>
      <c r="DE440" s="342"/>
      <c r="DF440" s="342"/>
      <c r="DG440" s="342"/>
      <c r="DH440" s="342"/>
      <c r="DI440" s="342"/>
      <c r="DJ440" s="342"/>
      <c r="DK440" s="342"/>
      <c r="DL440" s="342"/>
      <c r="DM440" s="342"/>
      <c r="DN440" s="342"/>
      <c r="DO440" s="342"/>
      <c r="DP440" s="342"/>
      <c r="DQ440" s="342"/>
      <c r="DR440" s="342"/>
      <c r="DS440" s="342"/>
      <c r="DT440" s="342"/>
      <c r="DU440" s="342"/>
      <c r="DV440" s="342"/>
      <c r="DW440" s="342"/>
      <c r="DX440" s="342"/>
      <c r="DY440" s="342"/>
      <c r="DZ440" s="342"/>
    </row>
    <row r="441" spans="1:130" s="14" customFormat="1" ht="13">
      <c r="A441" s="151"/>
      <c r="C441" s="368"/>
      <c r="D441" s="5"/>
      <c r="E441" s="5"/>
      <c r="F441" s="5"/>
      <c r="G441" s="334"/>
      <c r="H441" s="333"/>
      <c r="I441" s="5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  <c r="Y441" s="342"/>
      <c r="Z441" s="342"/>
      <c r="AA441" s="342"/>
      <c r="AB441" s="342"/>
      <c r="AC441" s="342"/>
      <c r="AD441" s="342"/>
      <c r="AE441" s="342"/>
      <c r="AF441" s="342"/>
      <c r="AG441" s="342"/>
      <c r="AH441" s="342"/>
      <c r="AI441" s="342"/>
      <c r="AJ441" s="342"/>
      <c r="AK441" s="342"/>
      <c r="AL441" s="342"/>
      <c r="AM441" s="342"/>
      <c r="AN441" s="342"/>
      <c r="AO441" s="342"/>
      <c r="AP441" s="342"/>
      <c r="AQ441" s="342"/>
      <c r="AR441" s="342"/>
      <c r="AS441" s="342"/>
      <c r="AT441" s="342"/>
      <c r="AU441" s="342"/>
      <c r="AV441" s="342"/>
      <c r="AW441" s="342"/>
      <c r="AX441" s="342"/>
      <c r="AY441" s="342"/>
      <c r="AZ441" s="342"/>
      <c r="BA441" s="342"/>
      <c r="BB441" s="342"/>
      <c r="BC441" s="342"/>
      <c r="BD441" s="342"/>
      <c r="BE441" s="342"/>
      <c r="BF441" s="342"/>
      <c r="BG441" s="342"/>
      <c r="BH441" s="342"/>
      <c r="BI441" s="342"/>
      <c r="BJ441" s="342"/>
      <c r="BK441" s="342"/>
      <c r="BL441" s="342"/>
      <c r="BM441" s="342"/>
      <c r="BN441" s="342"/>
      <c r="BO441" s="342"/>
      <c r="BP441" s="342"/>
      <c r="BQ441" s="342"/>
      <c r="BR441" s="342"/>
      <c r="BS441" s="342"/>
      <c r="BT441" s="342"/>
      <c r="BU441" s="342"/>
      <c r="BV441" s="342"/>
      <c r="BW441" s="342"/>
      <c r="BX441" s="342"/>
      <c r="BY441" s="342"/>
      <c r="BZ441" s="342"/>
      <c r="CA441" s="342"/>
      <c r="CB441" s="342"/>
      <c r="CC441" s="342"/>
      <c r="CD441" s="342"/>
      <c r="CE441" s="342"/>
      <c r="CF441" s="342"/>
      <c r="CG441" s="342"/>
      <c r="CH441" s="342"/>
      <c r="CI441" s="342"/>
      <c r="CJ441" s="342"/>
      <c r="CK441" s="342"/>
      <c r="CL441" s="342"/>
      <c r="CM441" s="342"/>
      <c r="CN441" s="342"/>
      <c r="CO441" s="342"/>
      <c r="CP441" s="342"/>
      <c r="CQ441" s="342"/>
      <c r="CR441" s="342"/>
      <c r="CS441" s="342"/>
      <c r="CT441" s="342"/>
      <c r="CU441" s="342"/>
      <c r="CV441" s="342"/>
      <c r="CW441" s="342"/>
      <c r="CX441" s="342"/>
      <c r="CY441" s="342"/>
      <c r="CZ441" s="342"/>
      <c r="DA441" s="342"/>
      <c r="DB441" s="342"/>
      <c r="DC441" s="342"/>
      <c r="DD441" s="342"/>
      <c r="DE441" s="342"/>
      <c r="DF441" s="342"/>
      <c r="DG441" s="342"/>
      <c r="DH441" s="342"/>
      <c r="DI441" s="342"/>
      <c r="DJ441" s="342"/>
      <c r="DK441" s="342"/>
      <c r="DL441" s="342"/>
      <c r="DM441" s="342"/>
      <c r="DN441" s="342"/>
      <c r="DO441" s="342"/>
      <c r="DP441" s="342"/>
      <c r="DQ441" s="342"/>
      <c r="DR441" s="342"/>
      <c r="DS441" s="342"/>
      <c r="DT441" s="342"/>
      <c r="DU441" s="342"/>
      <c r="DV441" s="342"/>
      <c r="DW441" s="342"/>
      <c r="DX441" s="342"/>
      <c r="DY441" s="342"/>
      <c r="DZ441" s="342"/>
    </row>
    <row r="442" spans="1:130" s="14" customFormat="1" ht="13">
      <c r="A442" s="151"/>
      <c r="C442" s="7" t="s">
        <v>377</v>
      </c>
      <c r="D442" s="5"/>
      <c r="E442" s="5"/>
      <c r="F442" s="5"/>
      <c r="G442" s="334"/>
      <c r="H442" s="345">
        <f ca="1">XIRR($K$442:$DZ$442,$K$8:$DZ$8)</f>
        <v>0.16618375182151798</v>
      </c>
      <c r="I442" s="5"/>
      <c r="J442" s="343"/>
      <c r="K442" s="344">
        <f ca="1">K37</f>
        <v>-19.539248378059774</v>
      </c>
      <c r="L442" s="344">
        <f t="shared" ref="L442:BW442" ca="1" si="955">L37</f>
        <v>-19.539229338906487</v>
      </c>
      <c r="M442" s="344">
        <f t="shared" ca="1" si="955"/>
        <v>-19.539210252155321</v>
      </c>
      <c r="N442" s="344">
        <f t="shared" ca="1" si="955"/>
        <v>18.859146945676617</v>
      </c>
      <c r="O442" s="344">
        <f t="shared" ca="1" si="955"/>
        <v>0.99560589053663784</v>
      </c>
      <c r="P442" s="344">
        <f t="shared" ca="1" si="955"/>
        <v>1.1983408684897567</v>
      </c>
      <c r="Q442" s="344">
        <f t="shared" ca="1" si="955"/>
        <v>1.2218054621079619</v>
      </c>
      <c r="R442" s="344">
        <f t="shared" ca="1" si="955"/>
        <v>1.1919803393655395</v>
      </c>
      <c r="S442" s="344">
        <f t="shared" ca="1" si="955"/>
        <v>1.128100265171236</v>
      </c>
      <c r="T442" s="344">
        <f t="shared" ca="1" si="955"/>
        <v>1.1476327410240441</v>
      </c>
      <c r="U442" s="344">
        <f t="shared" ca="1" si="955"/>
        <v>1.0841823259446319</v>
      </c>
      <c r="V442" s="344">
        <f t="shared" ca="1" si="955"/>
        <v>1.1015724911056388</v>
      </c>
      <c r="W442" s="344">
        <f t="shared" ca="1" si="955"/>
        <v>1.0780897958305518</v>
      </c>
      <c r="X442" s="344">
        <f t="shared" ca="1" si="955"/>
        <v>0.93955163522695062</v>
      </c>
      <c r="Y442" s="344">
        <f t="shared" ca="1" si="955"/>
        <v>1.0312666887268946</v>
      </c>
      <c r="Z442" s="344">
        <f t="shared" ca="1" si="955"/>
        <v>0.69324970166446676</v>
      </c>
      <c r="AA442" s="344">
        <f t="shared" ca="1" si="955"/>
        <v>0.98781948976621403</v>
      </c>
      <c r="AB442" s="344">
        <f t="shared" ca="1" si="955"/>
        <v>0.93218699726656939</v>
      </c>
      <c r="AC442" s="344">
        <f t="shared" ca="1" si="955"/>
        <v>0.94809999414267021</v>
      </c>
      <c r="AD442" s="344">
        <f t="shared" ca="1" si="955"/>
        <v>0.92875137619489334</v>
      </c>
      <c r="AE442" s="344">
        <f t="shared" ca="1" si="955"/>
        <v>0.87578005850498686</v>
      </c>
      <c r="AF442" s="344">
        <f t="shared" ca="1" si="955"/>
        <v>7.7817883729721093E-2</v>
      </c>
      <c r="AG442" s="344">
        <f t="shared" ca="1" si="955"/>
        <v>0.83624686788072045</v>
      </c>
      <c r="AH442" s="344">
        <f t="shared" ca="1" si="955"/>
        <v>0.85305132458662092</v>
      </c>
      <c r="AI442" s="344">
        <f t="shared" ca="1" si="955"/>
        <v>0.83803784264871162</v>
      </c>
      <c r="AJ442" s="344">
        <f t="shared" ca="1" si="955"/>
        <v>0.76137660449833433</v>
      </c>
      <c r="AK442" s="344">
        <f t="shared" ca="1" si="955"/>
        <v>0.80903230758900357</v>
      </c>
      <c r="AL442" s="344">
        <f t="shared" ca="1" si="955"/>
        <v>-6.8238371995091445</v>
      </c>
      <c r="AM442" s="344">
        <f t="shared" ca="1" si="955"/>
        <v>0.78233952238393312</v>
      </c>
      <c r="AN442" s="344">
        <f t="shared" ca="1" si="955"/>
        <v>0.74193627379312743</v>
      </c>
      <c r="AO442" s="344">
        <f t="shared" ca="1" si="955"/>
        <v>0.7603907718200964</v>
      </c>
      <c r="AP442" s="344">
        <f t="shared" ca="1" si="955"/>
        <v>0.74990194313934411</v>
      </c>
      <c r="AQ442" s="344">
        <f t="shared" ca="1" si="955"/>
        <v>0.7117586515630121</v>
      </c>
      <c r="AR442" s="344">
        <f t="shared" ca="1" si="955"/>
        <v>0.73045050255705912</v>
      </c>
      <c r="AS442" s="344">
        <f t="shared" ca="1" si="955"/>
        <v>0.69304816111583434</v>
      </c>
      <c r="AT442" s="344">
        <f t="shared" ca="1" si="955"/>
        <v>0.7112466363884582</v>
      </c>
      <c r="AU442" s="344">
        <f t="shared" ca="1" si="955"/>
        <v>0.70291378652545045</v>
      </c>
      <c r="AV442" s="344">
        <f t="shared" ca="1" si="955"/>
        <v>0.61513841913777967</v>
      </c>
      <c r="AW442" s="344">
        <f t="shared" ca="1" si="955"/>
        <v>0.68914063124189573</v>
      </c>
      <c r="AX442" s="344">
        <f t="shared" ca="1" si="955"/>
        <v>0.17648844395490837</v>
      </c>
      <c r="AY442" s="344">
        <f t="shared" ca="1" si="955"/>
        <v>1.3038154224366982</v>
      </c>
      <c r="AZ442" s="344">
        <f t="shared" ca="1" si="955"/>
        <v>1.2464970900349437</v>
      </c>
      <c r="BA442" s="344">
        <f t="shared" ca="1" si="955"/>
        <v>1.2825047472744027</v>
      </c>
      <c r="BB442" s="344">
        <f t="shared" ca="1" si="955"/>
        <v>1.274148977878006</v>
      </c>
      <c r="BC442" s="344">
        <f t="shared" ca="1" si="955"/>
        <v>1.220399418019702</v>
      </c>
      <c r="BD442" s="344">
        <f t="shared" ca="1" si="955"/>
        <v>1.257297757369312</v>
      </c>
      <c r="BE442" s="344">
        <f t="shared" ca="1" si="955"/>
        <v>1.2040191426804561</v>
      </c>
      <c r="BF442" s="344">
        <f t="shared" ca="1" si="955"/>
        <v>1.2403116836701598</v>
      </c>
      <c r="BG442" s="344">
        <f t="shared" ca="1" si="955"/>
        <v>1.2317949626140368</v>
      </c>
      <c r="BH442" s="344">
        <f t="shared" ca="1" si="955"/>
        <v>1.0916355604514705</v>
      </c>
      <c r="BI442" s="344">
        <f t="shared" ca="1" si="955"/>
        <v>1.2153805130453244</v>
      </c>
      <c r="BJ442" s="344">
        <f t="shared" ca="1" si="955"/>
        <v>-7.8961366890408193</v>
      </c>
      <c r="BK442" s="344">
        <f t="shared" ca="1" si="955"/>
        <v>1.1989746965647108</v>
      </c>
      <c r="BL442" s="344">
        <f t="shared" ca="1" si="955"/>
        <v>1.1478648183801226</v>
      </c>
      <c r="BM442" s="344">
        <f t="shared" ca="1" si="955"/>
        <v>1.1826303593366045</v>
      </c>
      <c r="BN442" s="344">
        <f t="shared" ca="1" si="955"/>
        <v>1.1744970768627412</v>
      </c>
      <c r="BO442" s="344">
        <f t="shared" ca="1" si="955"/>
        <v>1.1242579066575518</v>
      </c>
      <c r="BP442" s="344">
        <f t="shared" ca="1" si="955"/>
        <v>0.34583847134227219</v>
      </c>
      <c r="BQ442" s="344">
        <f t="shared" ca="1" si="955"/>
        <v>1.1087032556139351</v>
      </c>
      <c r="BR442" s="344">
        <f t="shared" ca="1" si="955"/>
        <v>1.1423619664121383</v>
      </c>
      <c r="BS442" s="344">
        <f t="shared" ca="1" si="955"/>
        <v>1.1344556049780379</v>
      </c>
      <c r="BT442" s="344">
        <f t="shared" ca="1" si="955"/>
        <v>1.0040413096133136</v>
      </c>
      <c r="BU442" s="344">
        <f t="shared" ca="1" si="955"/>
        <v>1.1188321650518676</v>
      </c>
      <c r="BV442" s="344">
        <f t="shared" ca="1" si="955"/>
        <v>0.79133228488021201</v>
      </c>
      <c r="BW442" s="344">
        <f t="shared" ca="1" si="955"/>
        <v>1.1040320024870185</v>
      </c>
      <c r="BX442" s="344">
        <f t="shared" ref="BX442:DZ442" ca="1" si="956">BX37</f>
        <v>1.0573115402138726</v>
      </c>
      <c r="BY442" s="344">
        <f t="shared" ca="1" si="956"/>
        <v>1.0904845365581286</v>
      </c>
      <c r="BZ442" s="344">
        <f t="shared" ca="1" si="956"/>
        <v>1.0839630307236123</v>
      </c>
      <c r="CA442" s="344">
        <f t="shared" ca="1" si="956"/>
        <v>1.039348695582164</v>
      </c>
      <c r="CB442" s="344">
        <f t="shared" ca="1" si="956"/>
        <v>1.0734226164457608</v>
      </c>
      <c r="CC442" s="344">
        <f t="shared" ca="1" si="956"/>
        <v>1.0295794312010036</v>
      </c>
      <c r="CD442" s="344">
        <f t="shared" ca="1" si="956"/>
        <v>1.0639045422353273</v>
      </c>
      <c r="CE442" s="344">
        <f t="shared" ca="1" si="956"/>
        <v>1.0593154399241822</v>
      </c>
      <c r="CF442" s="344">
        <f t="shared" ca="1" si="956"/>
        <v>0.97771796623313101</v>
      </c>
      <c r="CG442" s="344">
        <f t="shared" ca="1" si="956"/>
        <v>1.0503532125399704</v>
      </c>
      <c r="CH442" s="344">
        <f t="shared" ca="1" si="956"/>
        <v>-7.3941457295474411</v>
      </c>
      <c r="CI442" s="344">
        <f t="shared" ca="1" si="956"/>
        <v>1.0425493337798448</v>
      </c>
      <c r="CJ442" s="344">
        <f t="shared" ca="1" si="956"/>
        <v>1.0007903661443915</v>
      </c>
      <c r="CK442" s="344">
        <f t="shared" ca="1" si="956"/>
        <v>1.035148384190167</v>
      </c>
      <c r="CL442" s="344">
        <f t="shared" ca="1" si="956"/>
        <v>1.0315512224601213</v>
      </c>
      <c r="CM442" s="344">
        <f t="shared" ca="1" si="956"/>
        <v>0.99034770069065159</v>
      </c>
      <c r="CN442" s="344">
        <f t="shared" ca="1" si="956"/>
        <v>1.0245671819194042</v>
      </c>
      <c r="CO442" s="344">
        <f t="shared" ca="1" si="956"/>
        <v>0.98372592044873319</v>
      </c>
      <c r="CP442" s="344">
        <f t="shared" ca="1" si="956"/>
        <v>1.0183230009651552</v>
      </c>
      <c r="CQ442" s="344">
        <f t="shared" ca="1" si="956"/>
        <v>1.0160461783908632</v>
      </c>
      <c r="CR442" s="344">
        <f t="shared" ca="1" si="956"/>
        <v>0.90253262145001067</v>
      </c>
      <c r="CS442" s="344">
        <f t="shared" ca="1" si="956"/>
        <v>1.0130432014117707</v>
      </c>
      <c r="CT442" s="344">
        <f t="shared" ca="1" si="956"/>
        <v>0.69529852851864427</v>
      </c>
      <c r="CU442" s="344">
        <f t="shared" ca="1" si="956"/>
        <v>1.0108863602173317</v>
      </c>
      <c r="CV442" s="344">
        <f t="shared" ca="1" si="956"/>
        <v>0.97376293867887032</v>
      </c>
      <c r="CW442" s="344">
        <f t="shared" ca="1" si="956"/>
        <v>1.0108863602173317</v>
      </c>
      <c r="CX442" s="344">
        <f t="shared" ca="1" si="956"/>
        <v>1.0108863602173317</v>
      </c>
      <c r="CY442" s="344">
        <f t="shared" ca="1" si="956"/>
        <v>0.97376293867887032</v>
      </c>
      <c r="CZ442" s="344">
        <f t="shared" ca="1" si="956"/>
        <v>0.19838636021733169</v>
      </c>
      <c r="DA442" s="344">
        <f t="shared" ca="1" si="956"/>
        <v>0.97376293867887032</v>
      </c>
      <c r="DB442" s="344">
        <f t="shared" ca="1" si="956"/>
        <v>1.0108863602173317</v>
      </c>
      <c r="DC442" s="344">
        <f t="shared" ca="1" si="956"/>
        <v>1.0108863602173317</v>
      </c>
      <c r="DD442" s="344">
        <f t="shared" ca="1" si="956"/>
        <v>0.89951609560194701</v>
      </c>
      <c r="DE442" s="344">
        <f t="shared" ca="1" si="956"/>
        <v>1.0108863602173317</v>
      </c>
      <c r="DF442" s="344">
        <f t="shared" ca="1" si="956"/>
        <v>-8.0860916628391575</v>
      </c>
      <c r="DG442" s="344">
        <f t="shared" ca="1" si="956"/>
        <v>1.0108863602173317</v>
      </c>
      <c r="DH442" s="344">
        <f t="shared" ca="1" si="956"/>
        <v>0.97376293867887032</v>
      </c>
      <c r="DI442" s="344">
        <f t="shared" ca="1" si="956"/>
        <v>1.0108863602173317</v>
      </c>
      <c r="DJ442" s="344">
        <f t="shared" ca="1" si="956"/>
        <v>1.0108863602173317</v>
      </c>
      <c r="DK442" s="344">
        <f t="shared" ca="1" si="956"/>
        <v>0.97376293867887032</v>
      </c>
      <c r="DL442" s="344">
        <f t="shared" ca="1" si="956"/>
        <v>1.0108863602173317</v>
      </c>
      <c r="DM442" s="344">
        <f t="shared" ca="1" si="956"/>
        <v>0.97376293867887032</v>
      </c>
      <c r="DN442" s="344">
        <f t="shared" ca="1" si="956"/>
        <v>1.0108863602173317</v>
      </c>
      <c r="DO442" s="344">
        <f t="shared" ca="1" si="956"/>
        <v>1.0108863602173317</v>
      </c>
      <c r="DP442" s="344">
        <f t="shared" ca="1" si="956"/>
        <v>0.89951609560194701</v>
      </c>
      <c r="DQ442" s="344">
        <f t="shared" ca="1" si="956"/>
        <v>1.0108863602173317</v>
      </c>
      <c r="DR442" s="344">
        <f t="shared" ca="1" si="956"/>
        <v>-0.11817254519209752</v>
      </c>
      <c r="DS442" s="344">
        <f t="shared" ca="1" si="956"/>
        <v>1.0108863602173317</v>
      </c>
      <c r="DT442" s="344">
        <f t="shared" ca="1" si="956"/>
        <v>0.97376293867887032</v>
      </c>
      <c r="DU442" s="344">
        <f t="shared" ca="1" si="956"/>
        <v>1.0108863602173317</v>
      </c>
      <c r="DV442" s="344">
        <f t="shared" ca="1" si="956"/>
        <v>1.0108863602173317</v>
      </c>
      <c r="DW442" s="344">
        <f t="shared" ca="1" si="956"/>
        <v>0.97376293867887032</v>
      </c>
      <c r="DX442" s="344">
        <f t="shared" ca="1" si="956"/>
        <v>1.0108863602173317</v>
      </c>
      <c r="DY442" s="344">
        <f t="shared" ca="1" si="956"/>
        <v>0.97376293867887032</v>
      </c>
      <c r="DZ442" s="344">
        <f t="shared" ca="1" si="956"/>
        <v>1.0108863602173317</v>
      </c>
    </row>
    <row r="443" spans="1:130">
      <c r="A443" s="151"/>
      <c r="C443" s="5" t="s">
        <v>384</v>
      </c>
      <c r="H443" s="345">
        <f ca="1">XIRR($J$443:$DZ$443,$J$8:$DZ$8)</f>
        <v>0.15590875744819643</v>
      </c>
      <c r="J443" s="343">
        <v>-0.01</v>
      </c>
      <c r="K443" s="470">
        <f ca="1">K45+J43</f>
        <v>-5.014728438118258</v>
      </c>
      <c r="L443" s="344">
        <f t="shared" ref="L443:BW443" ca="1" si="957">L45</f>
        <v>-14.977646380991061</v>
      </c>
      <c r="M443" s="344">
        <f t="shared" ca="1" si="957"/>
        <v>3.8268936092471506E-3</v>
      </c>
      <c r="N443" s="344">
        <f t="shared" ca="1" si="957"/>
        <v>0.46029953934314705</v>
      </c>
      <c r="O443" s="344">
        <f t="shared" ca="1" si="957"/>
        <v>-0.17243758676668364</v>
      </c>
      <c r="P443" s="344">
        <f t="shared" ca="1" si="957"/>
        <v>1.7469373040861491E-3</v>
      </c>
      <c r="Q443" s="344">
        <f t="shared" ca="1" si="957"/>
        <v>8.2584912960352863E-3</v>
      </c>
      <c r="R443" s="344">
        <f t="shared" ca="1" si="957"/>
        <v>3.5735104753393809E-3</v>
      </c>
      <c r="S443" s="344">
        <f t="shared" ca="1" si="957"/>
        <v>-9.1715563377570142E-4</v>
      </c>
      <c r="T443" s="344">
        <f t="shared" ca="1" si="957"/>
        <v>8.247833802721205E-3</v>
      </c>
      <c r="U443" s="344">
        <f t="shared" ca="1" si="957"/>
        <v>-8.9336905844739078E-4</v>
      </c>
      <c r="V443" s="344">
        <f t="shared" ca="1" si="957"/>
        <v>8.245689501514164E-3</v>
      </c>
      <c r="W443" s="344">
        <f t="shared" ca="1" si="957"/>
        <v>3.6862528581065312E-3</v>
      </c>
      <c r="X443" s="344">
        <f t="shared" ca="1" si="957"/>
        <v>-9.9352058389434728E-3</v>
      </c>
      <c r="Y443" s="344">
        <f t="shared" ca="1" si="957"/>
        <v>1.7338599171762725E-2</v>
      </c>
      <c r="Z443" s="344">
        <f t="shared" ca="1" si="957"/>
        <v>6.1858785343152478E-2</v>
      </c>
      <c r="AA443" s="344">
        <f t="shared" ca="1" si="957"/>
        <v>0.85437146994058411</v>
      </c>
      <c r="AB443" s="344">
        <f t="shared" ca="1" si="957"/>
        <v>-0.13876102255906042</v>
      </c>
      <c r="AC443" s="344">
        <f t="shared" ca="1" si="957"/>
        <v>0.81465529169085527</v>
      </c>
      <c r="AD443" s="344">
        <f t="shared" ca="1" si="957"/>
        <v>0.79418587106528593</v>
      </c>
      <c r="AE443" s="344">
        <f t="shared" ca="1" si="957"/>
        <v>-0.19647252147018768</v>
      </c>
      <c r="AF443" s="344">
        <f t="shared" ca="1" si="957"/>
        <v>-5.6934696245450223E-2</v>
      </c>
      <c r="AG443" s="344">
        <f t="shared" ca="1" si="957"/>
        <v>0.70149606053234037</v>
      </c>
      <c r="AH443" s="344">
        <f t="shared" ca="1" si="957"/>
        <v>-0.21920125538854385</v>
      </c>
      <c r="AI443" s="344">
        <f t="shared" ca="1" si="957"/>
        <v>0.70328171710548149</v>
      </c>
      <c r="AJ443" s="344">
        <f t="shared" ca="1" si="957"/>
        <v>0.62662756967192546</v>
      </c>
      <c r="AK443" s="344">
        <f t="shared" ca="1" si="957"/>
        <v>-0.26322027238616452</v>
      </c>
      <c r="AL443" s="344">
        <f t="shared" ca="1" si="957"/>
        <v>-3.6572647735594574</v>
      </c>
      <c r="AM443" s="344">
        <f t="shared" ca="1" si="957"/>
        <v>4.3487300963201969E-3</v>
      </c>
      <c r="AN443" s="344">
        <f t="shared" ca="1" si="957"/>
        <v>-4.5644772584929605E-3</v>
      </c>
      <c r="AO443" s="344">
        <f t="shared" ca="1" si="957"/>
        <v>4.3427727073431788E-3</v>
      </c>
      <c r="AP443" s="344">
        <f t="shared" ca="1" si="957"/>
        <v>-1.0594776445194132E-4</v>
      </c>
      <c r="AQ443" s="344">
        <f t="shared" ca="1" si="957"/>
        <v>-4.5416494098620142E-3</v>
      </c>
      <c r="AR443" s="344">
        <f t="shared" ca="1" si="957"/>
        <v>4.3451702120610447E-3</v>
      </c>
      <c r="AS443" s="344">
        <f t="shared" ca="1" si="957"/>
        <v>-4.5341650650629894E-3</v>
      </c>
      <c r="AT443" s="344">
        <f t="shared" ca="1" si="957"/>
        <v>4.3401866189155536E-3</v>
      </c>
      <c r="AU443" s="344">
        <f t="shared" ca="1" si="957"/>
        <v>-8.4170200636335402E-5</v>
      </c>
      <c r="AV443" s="344">
        <f t="shared" ca="1" si="957"/>
        <v>-1.3355710781693619E-2</v>
      </c>
      <c r="AW443" s="344">
        <f t="shared" ca="1" si="957"/>
        <v>1.3216588001051632E-2</v>
      </c>
      <c r="AX443" s="344">
        <f t="shared" ca="1" si="957"/>
        <v>1.6949827937776107E-3</v>
      </c>
      <c r="AY443" s="344">
        <f t="shared" ca="1" si="957"/>
        <v>0.40725036246439461</v>
      </c>
      <c r="AZ443" s="344">
        <f t="shared" ca="1" si="957"/>
        <v>0.17200479463654039</v>
      </c>
      <c r="BA443" s="344">
        <f t="shared" ca="1" si="957"/>
        <v>1.1455084977950762</v>
      </c>
      <c r="BB443" s="344">
        <f t="shared" ca="1" si="957"/>
        <v>1.1352148211744781</v>
      </c>
      <c r="BC443" s="344">
        <f t="shared" ca="1" si="957"/>
        <v>0.14360416221988626</v>
      </c>
      <c r="BD443" s="344">
        <f t="shared" ca="1" si="957"/>
        <v>1.1180025015694932</v>
      </c>
      <c r="BE443" s="344">
        <f t="shared" ca="1" si="957"/>
        <v>1.0647304809572451</v>
      </c>
      <c r="BF443" s="344">
        <f t="shared" ca="1" si="957"/>
        <v>0.16351642787033782</v>
      </c>
      <c r="BG443" s="344">
        <f t="shared" ca="1" si="957"/>
        <v>1.2245032959473701</v>
      </c>
      <c r="BH443" s="344">
        <f t="shared" ca="1" si="957"/>
        <v>1.0843438937848038</v>
      </c>
      <c r="BI443" s="344">
        <f t="shared" ca="1" si="957"/>
        <v>1.2080888463786577</v>
      </c>
      <c r="BJ443" s="344">
        <f t="shared" ca="1" si="957"/>
        <v>-7.9034283557074856</v>
      </c>
      <c r="BK443" s="344">
        <f t="shared" ca="1" si="957"/>
        <v>1.1916830298980441</v>
      </c>
      <c r="BL443" s="344">
        <f t="shared" ca="1" si="957"/>
        <v>1.1405731517134559</v>
      </c>
      <c r="BM443" s="344">
        <f t="shared" ca="1" si="957"/>
        <v>1.1753386926699378</v>
      </c>
      <c r="BN443" s="344">
        <f t="shared" ca="1" si="957"/>
        <v>1.1672054101960745</v>
      </c>
      <c r="BO443" s="344">
        <f t="shared" ca="1" si="957"/>
        <v>1.1169662399908851</v>
      </c>
      <c r="BP443" s="344">
        <f t="shared" ca="1" si="957"/>
        <v>0.33854680467560555</v>
      </c>
      <c r="BQ443" s="344">
        <f t="shared" ca="1" si="957"/>
        <v>1.1014115889472684</v>
      </c>
      <c r="BR443" s="344">
        <f t="shared" ca="1" si="957"/>
        <v>1.1350702997454716</v>
      </c>
      <c r="BS443" s="344">
        <f t="shared" ca="1" si="957"/>
        <v>1.1271639383113712</v>
      </c>
      <c r="BT443" s="344">
        <f t="shared" ca="1" si="957"/>
        <v>0.99674964294664692</v>
      </c>
      <c r="BU443" s="344">
        <f t="shared" ca="1" si="957"/>
        <v>1.1115404983852009</v>
      </c>
      <c r="BV443" s="344">
        <f t="shared" ca="1" si="957"/>
        <v>0.78404061821354532</v>
      </c>
      <c r="BW443" s="344">
        <f t="shared" ca="1" si="957"/>
        <v>1.0967403358203518</v>
      </c>
      <c r="BX443" s="344">
        <f t="shared" ref="BX443:DZ443" ca="1" si="958">BX45</f>
        <v>1.0500198735472059</v>
      </c>
      <c r="BY443" s="344">
        <f t="shared" ca="1" si="958"/>
        <v>1.0831928698914619</v>
      </c>
      <c r="BZ443" s="344">
        <f t="shared" ca="1" si="958"/>
        <v>1.0766713640569456</v>
      </c>
      <c r="CA443" s="344">
        <f t="shared" ca="1" si="958"/>
        <v>1.0320570289154973</v>
      </c>
      <c r="CB443" s="344">
        <f t="shared" ca="1" si="958"/>
        <v>1.0661309497790941</v>
      </c>
      <c r="CC443" s="344">
        <f t="shared" ca="1" si="958"/>
        <v>1.0222877645343369</v>
      </c>
      <c r="CD443" s="344">
        <f t="shared" ca="1" si="958"/>
        <v>1.0566128755686606</v>
      </c>
      <c r="CE443" s="344">
        <f t="shared" ca="1" si="958"/>
        <v>1.0520237732575155</v>
      </c>
      <c r="CF443" s="344">
        <f t="shared" ca="1" si="958"/>
        <v>0.97042629956646431</v>
      </c>
      <c r="CG443" s="344">
        <f t="shared" ca="1" si="958"/>
        <v>1.0430615458733037</v>
      </c>
      <c r="CH443" s="344">
        <f t="shared" ca="1" si="958"/>
        <v>-7.4014373962141073</v>
      </c>
      <c r="CI443" s="344">
        <f t="shared" ca="1" si="958"/>
        <v>1.0352576671131781</v>
      </c>
      <c r="CJ443" s="344">
        <f t="shared" ca="1" si="958"/>
        <v>0.99349869947772484</v>
      </c>
      <c r="CK443" s="344">
        <f t="shared" ca="1" si="958"/>
        <v>1.0278567175235003</v>
      </c>
      <c r="CL443" s="344">
        <f t="shared" ca="1" si="958"/>
        <v>1.0242595557934546</v>
      </c>
      <c r="CM443" s="344">
        <f t="shared" ca="1" si="958"/>
        <v>0.98305603402398489</v>
      </c>
      <c r="CN443" s="344">
        <f t="shared" ca="1" si="958"/>
        <v>1.0172755152527375</v>
      </c>
      <c r="CO443" s="344">
        <f t="shared" ca="1" si="958"/>
        <v>0.9764342537820665</v>
      </c>
      <c r="CP443" s="344">
        <f t="shared" ca="1" si="958"/>
        <v>1.0110313342984885</v>
      </c>
      <c r="CQ443" s="344">
        <f t="shared" ca="1" si="958"/>
        <v>1.0087545117241965</v>
      </c>
      <c r="CR443" s="344">
        <f t="shared" ca="1" si="958"/>
        <v>0.89524095478334398</v>
      </c>
      <c r="CS443" s="344">
        <f t="shared" ca="1" si="958"/>
        <v>1.005751534745104</v>
      </c>
      <c r="CT443" s="344">
        <f t="shared" ca="1" si="958"/>
        <v>0.68800686185197757</v>
      </c>
      <c r="CU443" s="344">
        <f t="shared" ca="1" si="958"/>
        <v>1.003594693550665</v>
      </c>
      <c r="CV443" s="344">
        <f t="shared" ca="1" si="958"/>
        <v>0.96647127201220362</v>
      </c>
      <c r="CW443" s="344">
        <f t="shared" ca="1" si="958"/>
        <v>1.003594693550665</v>
      </c>
      <c r="CX443" s="344">
        <f t="shared" ca="1" si="958"/>
        <v>1.003594693550665</v>
      </c>
      <c r="CY443" s="344">
        <f t="shared" ca="1" si="958"/>
        <v>0.96647127201220362</v>
      </c>
      <c r="CZ443" s="344">
        <f t="shared" ca="1" si="958"/>
        <v>0.19109469355066502</v>
      </c>
      <c r="DA443" s="344">
        <f t="shared" ca="1" si="958"/>
        <v>0.96647127201220362</v>
      </c>
      <c r="DB443" s="344">
        <f t="shared" ca="1" si="958"/>
        <v>1.003594693550665</v>
      </c>
      <c r="DC443" s="344">
        <f t="shared" ca="1" si="958"/>
        <v>1.003594693550665</v>
      </c>
      <c r="DD443" s="344">
        <f t="shared" ca="1" si="958"/>
        <v>0.89222442893528031</v>
      </c>
      <c r="DE443" s="344">
        <f t="shared" ca="1" si="958"/>
        <v>1.003594693550665</v>
      </c>
      <c r="DF443" s="344">
        <f t="shared" ca="1" si="958"/>
        <v>-8.0933833295058246</v>
      </c>
      <c r="DG443" s="344">
        <f t="shared" ca="1" si="958"/>
        <v>1.003594693550665</v>
      </c>
      <c r="DH443" s="344">
        <f t="shared" ca="1" si="958"/>
        <v>0.96647127201220362</v>
      </c>
      <c r="DI443" s="344">
        <f t="shared" ca="1" si="958"/>
        <v>1.003594693550665</v>
      </c>
      <c r="DJ443" s="344">
        <f t="shared" ca="1" si="958"/>
        <v>1.003594693550665</v>
      </c>
      <c r="DK443" s="344">
        <f t="shared" ca="1" si="958"/>
        <v>0.96647127201220362</v>
      </c>
      <c r="DL443" s="344">
        <f t="shared" ca="1" si="958"/>
        <v>1.003594693550665</v>
      </c>
      <c r="DM443" s="344">
        <f t="shared" ca="1" si="958"/>
        <v>0.96647127201220362</v>
      </c>
      <c r="DN443" s="344">
        <f t="shared" ca="1" si="958"/>
        <v>1.003594693550665</v>
      </c>
      <c r="DO443" s="344">
        <f t="shared" ca="1" si="958"/>
        <v>1.003594693550665</v>
      </c>
      <c r="DP443" s="344">
        <f t="shared" ca="1" si="958"/>
        <v>0.89222442893528031</v>
      </c>
      <c r="DQ443" s="344">
        <f t="shared" ca="1" si="958"/>
        <v>1.003594693550665</v>
      </c>
      <c r="DR443" s="344">
        <f t="shared" ca="1" si="958"/>
        <v>-0.12546421185876419</v>
      </c>
      <c r="DS443" s="344">
        <f t="shared" ca="1" si="958"/>
        <v>1.003594693550665</v>
      </c>
      <c r="DT443" s="344">
        <f t="shared" ca="1" si="958"/>
        <v>0.96647127201220362</v>
      </c>
      <c r="DU443" s="344">
        <f t="shared" ca="1" si="958"/>
        <v>1.003594693550665</v>
      </c>
      <c r="DV443" s="344">
        <f t="shared" ca="1" si="958"/>
        <v>1.003594693550665</v>
      </c>
      <c r="DW443" s="344">
        <f t="shared" ca="1" si="958"/>
        <v>0.96647127201220362</v>
      </c>
      <c r="DX443" s="344">
        <f t="shared" ca="1" si="958"/>
        <v>1.003594693550665</v>
      </c>
      <c r="DY443" s="344">
        <f t="shared" ca="1" si="958"/>
        <v>0.96647127201220362</v>
      </c>
      <c r="DZ443" s="344">
        <f t="shared" ca="1" si="958"/>
        <v>1.003594693550665</v>
      </c>
    </row>
    <row r="444" spans="1:130">
      <c r="A444" s="151"/>
      <c r="C444" s="5" t="s">
        <v>385</v>
      </c>
      <c r="H444" s="490">
        <f ca="1">XNPV(0.1,J443:DZ443,J8:DZ8)</f>
        <v>6.9638994741882643</v>
      </c>
    </row>
    <row r="445" spans="1:130">
      <c r="A445" s="151"/>
    </row>
    <row r="446" spans="1:130">
      <c r="A446" s="151"/>
    </row>
    <row r="447" spans="1:130">
      <c r="A447" s="151"/>
    </row>
    <row r="448" spans="1:130">
      <c r="A448" s="151"/>
    </row>
    <row r="449" spans="1:9">
      <c r="A449" s="151"/>
    </row>
    <row r="453" spans="1:9">
      <c r="I453" s="488"/>
    </row>
    <row r="454" spans="1:9">
      <c r="I454" s="487"/>
    </row>
  </sheetData>
  <pageMargins left="0.7" right="0.7" top="0.75" bottom="0.75" header="0.3" footer="0.3"/>
  <pageSetup scale="10" orientation="landscape" r:id="rId1"/>
  <headerFooter>
    <oddHeader>&amp;C&amp;G</oddHeader>
    <oddFooter>&amp;C&amp;G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20688D-497E-43C1-A6CE-6F0113C04E52}">
  <sheetPr codeName="Sheet6">
    <tabColor rgb="FF6CAA50"/>
    <pageSetUpPr fitToPage="1"/>
  </sheetPr>
  <dimension ref="A1:DZ449"/>
  <sheetViews>
    <sheetView showGridLines="0" zoomScaleNormal="100" zoomScaleSheetLayoutView="85" workbookViewId="0">
      <pane xSplit="8" ySplit="13" topLeftCell="I14" activePane="bottomRight" state="frozen"/>
      <selection activeCell="E355" sqref="E355"/>
      <selection pane="topRight" activeCell="E355" sqref="E355"/>
      <selection pane="bottomLeft" activeCell="E355" sqref="E355"/>
      <selection pane="bottomRight" activeCell="C2" sqref="C2"/>
    </sheetView>
  </sheetViews>
  <sheetFormatPr defaultColWidth="9" defaultRowHeight="13.5" outlineLevelRow="1"/>
  <cols>
    <col min="1" max="1" width="3.58203125" style="62" customWidth="1"/>
    <col min="2" max="2" width="1.58203125" style="5" customWidth="1"/>
    <col min="3" max="3" width="38.58203125" style="5" customWidth="1"/>
    <col min="4" max="4" width="12.58203125" style="5" customWidth="1"/>
    <col min="5" max="5" width="17.58203125" style="5" customWidth="1"/>
    <col min="6" max="6" width="15.25" style="5" customWidth="1"/>
    <col min="7" max="7" width="13.58203125" style="5" customWidth="1"/>
    <col min="8" max="118" width="15.58203125" style="5" customWidth="1"/>
  </cols>
  <sheetData>
    <row r="1" spans="1:130">
      <c r="A1" s="151"/>
    </row>
    <row r="2" spans="1:130" ht="36.5" customHeight="1">
      <c r="A2" s="151"/>
      <c r="C2" s="128" t="e" vm="1">
        <v>#VALUE!</v>
      </c>
    </row>
    <row r="3" spans="1:130" ht="14">
      <c r="A3" s="151"/>
      <c r="C3" s="484" t="str">
        <f>+Inputs!$J$11</f>
        <v>Project 2</v>
      </c>
    </row>
    <row r="4" spans="1:130" ht="14">
      <c r="A4" s="151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244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</row>
    <row r="5" spans="1:130">
      <c r="A5" s="151"/>
      <c r="J5" s="245">
        <f>MONTH(J8)</f>
        <v>12</v>
      </c>
      <c r="K5" s="245">
        <f t="shared" ref="K5:BV5" si="0">MONTH(K8)</f>
        <v>1</v>
      </c>
      <c r="L5" s="245">
        <f t="shared" si="0"/>
        <v>2</v>
      </c>
      <c r="M5" s="245">
        <f t="shared" si="0"/>
        <v>3</v>
      </c>
      <c r="N5" s="245">
        <f t="shared" si="0"/>
        <v>4</v>
      </c>
      <c r="O5" s="245">
        <f t="shared" si="0"/>
        <v>5</v>
      </c>
      <c r="P5" s="245">
        <f t="shared" si="0"/>
        <v>6</v>
      </c>
      <c r="Q5" s="245">
        <f t="shared" si="0"/>
        <v>7</v>
      </c>
      <c r="R5" s="245">
        <f t="shared" si="0"/>
        <v>8</v>
      </c>
      <c r="S5" s="245">
        <f t="shared" si="0"/>
        <v>9</v>
      </c>
      <c r="T5" s="245">
        <f t="shared" si="0"/>
        <v>10</v>
      </c>
      <c r="U5" s="245">
        <f t="shared" si="0"/>
        <v>11</v>
      </c>
      <c r="V5" s="245">
        <f t="shared" si="0"/>
        <v>12</v>
      </c>
      <c r="W5" s="245">
        <f t="shared" si="0"/>
        <v>1</v>
      </c>
      <c r="X5" s="245">
        <f t="shared" si="0"/>
        <v>2</v>
      </c>
      <c r="Y5" s="245">
        <f t="shared" si="0"/>
        <v>3</v>
      </c>
      <c r="Z5" s="245">
        <f t="shared" si="0"/>
        <v>4</v>
      </c>
      <c r="AA5" s="245">
        <f t="shared" si="0"/>
        <v>5</v>
      </c>
      <c r="AB5" s="245">
        <f t="shared" si="0"/>
        <v>6</v>
      </c>
      <c r="AC5" s="245">
        <f t="shared" si="0"/>
        <v>7</v>
      </c>
      <c r="AD5" s="245">
        <f t="shared" si="0"/>
        <v>8</v>
      </c>
      <c r="AE5" s="245">
        <f t="shared" si="0"/>
        <v>9</v>
      </c>
      <c r="AF5" s="245">
        <f t="shared" si="0"/>
        <v>10</v>
      </c>
      <c r="AG5" s="245">
        <f t="shared" si="0"/>
        <v>11</v>
      </c>
      <c r="AH5" s="245">
        <f t="shared" si="0"/>
        <v>12</v>
      </c>
      <c r="AI5" s="245">
        <f t="shared" si="0"/>
        <v>1</v>
      </c>
      <c r="AJ5" s="245">
        <f t="shared" si="0"/>
        <v>2</v>
      </c>
      <c r="AK5" s="245">
        <f t="shared" si="0"/>
        <v>3</v>
      </c>
      <c r="AL5" s="245">
        <f t="shared" si="0"/>
        <v>4</v>
      </c>
      <c r="AM5" s="245">
        <f t="shared" si="0"/>
        <v>5</v>
      </c>
      <c r="AN5" s="245">
        <f t="shared" si="0"/>
        <v>6</v>
      </c>
      <c r="AO5" s="245">
        <f t="shared" si="0"/>
        <v>7</v>
      </c>
      <c r="AP5" s="245">
        <f t="shared" si="0"/>
        <v>8</v>
      </c>
      <c r="AQ5" s="245">
        <f t="shared" si="0"/>
        <v>9</v>
      </c>
      <c r="AR5" s="245">
        <f t="shared" si="0"/>
        <v>10</v>
      </c>
      <c r="AS5" s="245">
        <f t="shared" si="0"/>
        <v>11</v>
      </c>
      <c r="AT5" s="245">
        <f t="shared" si="0"/>
        <v>12</v>
      </c>
      <c r="AU5" s="245">
        <f t="shared" si="0"/>
        <v>1</v>
      </c>
      <c r="AV5" s="245">
        <f t="shared" si="0"/>
        <v>2</v>
      </c>
      <c r="AW5" s="245">
        <f t="shared" si="0"/>
        <v>3</v>
      </c>
      <c r="AX5" s="245">
        <f t="shared" si="0"/>
        <v>4</v>
      </c>
      <c r="AY5" s="245">
        <f t="shared" si="0"/>
        <v>5</v>
      </c>
      <c r="AZ5" s="245">
        <f t="shared" si="0"/>
        <v>6</v>
      </c>
      <c r="BA5" s="245">
        <f t="shared" si="0"/>
        <v>7</v>
      </c>
      <c r="BB5" s="245">
        <f t="shared" si="0"/>
        <v>8</v>
      </c>
      <c r="BC5" s="245">
        <f t="shared" si="0"/>
        <v>9</v>
      </c>
      <c r="BD5" s="245">
        <f t="shared" si="0"/>
        <v>10</v>
      </c>
      <c r="BE5" s="245">
        <f t="shared" si="0"/>
        <v>11</v>
      </c>
      <c r="BF5" s="245">
        <f t="shared" si="0"/>
        <v>12</v>
      </c>
      <c r="BG5" s="245">
        <f t="shared" si="0"/>
        <v>1</v>
      </c>
      <c r="BH5" s="245">
        <f t="shared" si="0"/>
        <v>2</v>
      </c>
      <c r="BI5" s="245">
        <f t="shared" si="0"/>
        <v>3</v>
      </c>
      <c r="BJ5" s="245">
        <f t="shared" si="0"/>
        <v>4</v>
      </c>
      <c r="BK5" s="245">
        <f t="shared" si="0"/>
        <v>5</v>
      </c>
      <c r="BL5" s="245">
        <f t="shared" si="0"/>
        <v>6</v>
      </c>
      <c r="BM5" s="245">
        <f t="shared" si="0"/>
        <v>7</v>
      </c>
      <c r="BN5" s="245">
        <f t="shared" si="0"/>
        <v>8</v>
      </c>
      <c r="BO5" s="245">
        <f t="shared" si="0"/>
        <v>9</v>
      </c>
      <c r="BP5" s="245">
        <f t="shared" si="0"/>
        <v>10</v>
      </c>
      <c r="BQ5" s="245">
        <f t="shared" si="0"/>
        <v>11</v>
      </c>
      <c r="BR5" s="245">
        <f t="shared" si="0"/>
        <v>12</v>
      </c>
      <c r="BS5" s="245">
        <f t="shared" si="0"/>
        <v>1</v>
      </c>
      <c r="BT5" s="245">
        <f t="shared" si="0"/>
        <v>2</v>
      </c>
      <c r="BU5" s="245">
        <f t="shared" si="0"/>
        <v>3</v>
      </c>
      <c r="BV5" s="245">
        <f t="shared" si="0"/>
        <v>4</v>
      </c>
      <c r="BW5" s="245">
        <f t="shared" ref="BW5:DN5" si="1">MONTH(BW8)</f>
        <v>5</v>
      </c>
      <c r="BX5" s="245">
        <f t="shared" si="1"/>
        <v>6</v>
      </c>
      <c r="BY5" s="245">
        <f t="shared" si="1"/>
        <v>7</v>
      </c>
      <c r="BZ5" s="245">
        <f t="shared" si="1"/>
        <v>8</v>
      </c>
      <c r="CA5" s="245">
        <f t="shared" si="1"/>
        <v>9</v>
      </c>
      <c r="CB5" s="245">
        <f t="shared" si="1"/>
        <v>10</v>
      </c>
      <c r="CC5" s="245">
        <f t="shared" si="1"/>
        <v>11</v>
      </c>
      <c r="CD5" s="245">
        <f t="shared" si="1"/>
        <v>12</v>
      </c>
      <c r="CE5" s="245">
        <f t="shared" si="1"/>
        <v>1</v>
      </c>
      <c r="CF5" s="245">
        <f t="shared" si="1"/>
        <v>2</v>
      </c>
      <c r="CG5" s="245">
        <f t="shared" si="1"/>
        <v>3</v>
      </c>
      <c r="CH5" s="245">
        <f t="shared" si="1"/>
        <v>4</v>
      </c>
      <c r="CI5" s="245">
        <f t="shared" si="1"/>
        <v>5</v>
      </c>
      <c r="CJ5" s="245">
        <f t="shared" si="1"/>
        <v>6</v>
      </c>
      <c r="CK5" s="245">
        <f t="shared" si="1"/>
        <v>7</v>
      </c>
      <c r="CL5" s="245">
        <f t="shared" si="1"/>
        <v>8</v>
      </c>
      <c r="CM5" s="245">
        <f t="shared" si="1"/>
        <v>9</v>
      </c>
      <c r="CN5" s="245">
        <f t="shared" si="1"/>
        <v>10</v>
      </c>
      <c r="CO5" s="245">
        <f t="shared" si="1"/>
        <v>11</v>
      </c>
      <c r="CP5" s="245">
        <f t="shared" si="1"/>
        <v>12</v>
      </c>
      <c r="CQ5" s="245">
        <f t="shared" si="1"/>
        <v>1</v>
      </c>
      <c r="CR5" s="245">
        <f t="shared" si="1"/>
        <v>2</v>
      </c>
      <c r="CS5" s="245">
        <f t="shared" si="1"/>
        <v>3</v>
      </c>
      <c r="CT5" s="245">
        <f t="shared" si="1"/>
        <v>4</v>
      </c>
      <c r="CU5" s="245">
        <f t="shared" si="1"/>
        <v>5</v>
      </c>
      <c r="CV5" s="245">
        <f t="shared" si="1"/>
        <v>6</v>
      </c>
      <c r="CW5" s="245">
        <f t="shared" si="1"/>
        <v>7</v>
      </c>
      <c r="CX5" s="245">
        <f t="shared" si="1"/>
        <v>8</v>
      </c>
      <c r="CY5" s="245">
        <f t="shared" si="1"/>
        <v>9</v>
      </c>
      <c r="CZ5" s="245">
        <f t="shared" si="1"/>
        <v>10</v>
      </c>
      <c r="DA5" s="245">
        <f t="shared" si="1"/>
        <v>11</v>
      </c>
      <c r="DB5" s="245">
        <f t="shared" si="1"/>
        <v>12</v>
      </c>
      <c r="DC5" s="245">
        <f t="shared" si="1"/>
        <v>1</v>
      </c>
      <c r="DD5" s="245">
        <f t="shared" si="1"/>
        <v>2</v>
      </c>
      <c r="DE5" s="245">
        <f t="shared" si="1"/>
        <v>3</v>
      </c>
      <c r="DF5" s="245">
        <f t="shared" si="1"/>
        <v>4</v>
      </c>
      <c r="DG5" s="245">
        <f t="shared" si="1"/>
        <v>5</v>
      </c>
      <c r="DH5" s="245">
        <f t="shared" si="1"/>
        <v>6</v>
      </c>
      <c r="DI5" s="245">
        <f t="shared" si="1"/>
        <v>7</v>
      </c>
      <c r="DJ5" s="245">
        <f t="shared" si="1"/>
        <v>8</v>
      </c>
      <c r="DK5" s="245">
        <f t="shared" si="1"/>
        <v>9</v>
      </c>
      <c r="DL5" s="245">
        <f t="shared" si="1"/>
        <v>10</v>
      </c>
      <c r="DM5" s="245">
        <f t="shared" si="1"/>
        <v>11</v>
      </c>
      <c r="DN5" s="245">
        <f t="shared" si="1"/>
        <v>12</v>
      </c>
    </row>
    <row r="6" spans="1:130">
      <c r="A6" s="151"/>
      <c r="J6" s="47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</row>
    <row r="7" spans="1:130">
      <c r="A7" s="151"/>
      <c r="C7" s="5" t="s">
        <v>23</v>
      </c>
      <c r="J7" s="101">
        <f t="shared" ref="J7:BU7" si="2">YEAR(J8)</f>
        <v>2026</v>
      </c>
      <c r="K7" s="101">
        <f t="shared" si="2"/>
        <v>2027</v>
      </c>
      <c r="L7" s="101">
        <f t="shared" si="2"/>
        <v>2027</v>
      </c>
      <c r="M7" s="101">
        <f t="shared" si="2"/>
        <v>2027</v>
      </c>
      <c r="N7" s="101">
        <f t="shared" si="2"/>
        <v>2027</v>
      </c>
      <c r="O7" s="101">
        <f t="shared" si="2"/>
        <v>2027</v>
      </c>
      <c r="P7" s="101">
        <f t="shared" si="2"/>
        <v>2027</v>
      </c>
      <c r="Q7" s="101">
        <f t="shared" si="2"/>
        <v>2027</v>
      </c>
      <c r="R7" s="101">
        <f t="shared" si="2"/>
        <v>2027</v>
      </c>
      <c r="S7" s="101">
        <f t="shared" si="2"/>
        <v>2027</v>
      </c>
      <c r="T7" s="101">
        <f t="shared" si="2"/>
        <v>2027</v>
      </c>
      <c r="U7" s="101">
        <f t="shared" si="2"/>
        <v>2027</v>
      </c>
      <c r="V7" s="101">
        <f t="shared" si="2"/>
        <v>2027</v>
      </c>
      <c r="W7" s="101">
        <f t="shared" si="2"/>
        <v>2028</v>
      </c>
      <c r="X7" s="101">
        <f t="shared" si="2"/>
        <v>2028</v>
      </c>
      <c r="Y7" s="101">
        <f t="shared" si="2"/>
        <v>2028</v>
      </c>
      <c r="Z7" s="101">
        <f t="shared" si="2"/>
        <v>2028</v>
      </c>
      <c r="AA7" s="101">
        <f t="shared" si="2"/>
        <v>2028</v>
      </c>
      <c r="AB7" s="101">
        <f t="shared" si="2"/>
        <v>2028</v>
      </c>
      <c r="AC7" s="101">
        <f t="shared" si="2"/>
        <v>2028</v>
      </c>
      <c r="AD7" s="101">
        <f t="shared" si="2"/>
        <v>2028</v>
      </c>
      <c r="AE7" s="101">
        <f t="shared" si="2"/>
        <v>2028</v>
      </c>
      <c r="AF7" s="101">
        <f t="shared" si="2"/>
        <v>2028</v>
      </c>
      <c r="AG7" s="101">
        <f t="shared" si="2"/>
        <v>2028</v>
      </c>
      <c r="AH7" s="101">
        <f t="shared" si="2"/>
        <v>2028</v>
      </c>
      <c r="AI7" s="101">
        <f t="shared" si="2"/>
        <v>2029</v>
      </c>
      <c r="AJ7" s="101">
        <f t="shared" si="2"/>
        <v>2029</v>
      </c>
      <c r="AK7" s="101">
        <f t="shared" si="2"/>
        <v>2029</v>
      </c>
      <c r="AL7" s="101">
        <f t="shared" si="2"/>
        <v>2029</v>
      </c>
      <c r="AM7" s="101">
        <f t="shared" si="2"/>
        <v>2029</v>
      </c>
      <c r="AN7" s="101">
        <f t="shared" si="2"/>
        <v>2029</v>
      </c>
      <c r="AO7" s="101">
        <f t="shared" si="2"/>
        <v>2029</v>
      </c>
      <c r="AP7" s="101">
        <f t="shared" si="2"/>
        <v>2029</v>
      </c>
      <c r="AQ7" s="101">
        <f t="shared" si="2"/>
        <v>2029</v>
      </c>
      <c r="AR7" s="101">
        <f t="shared" si="2"/>
        <v>2029</v>
      </c>
      <c r="AS7" s="101">
        <f t="shared" si="2"/>
        <v>2029</v>
      </c>
      <c r="AT7" s="101">
        <f t="shared" si="2"/>
        <v>2029</v>
      </c>
      <c r="AU7" s="101">
        <f t="shared" si="2"/>
        <v>2030</v>
      </c>
      <c r="AV7" s="101">
        <f t="shared" si="2"/>
        <v>2030</v>
      </c>
      <c r="AW7" s="101">
        <f t="shared" si="2"/>
        <v>2030</v>
      </c>
      <c r="AX7" s="101">
        <f t="shared" si="2"/>
        <v>2030</v>
      </c>
      <c r="AY7" s="101">
        <f t="shared" si="2"/>
        <v>2030</v>
      </c>
      <c r="AZ7" s="101">
        <f t="shared" si="2"/>
        <v>2030</v>
      </c>
      <c r="BA7" s="101">
        <f t="shared" si="2"/>
        <v>2030</v>
      </c>
      <c r="BB7" s="101">
        <f t="shared" si="2"/>
        <v>2030</v>
      </c>
      <c r="BC7" s="101">
        <f t="shared" si="2"/>
        <v>2030</v>
      </c>
      <c r="BD7" s="101">
        <f t="shared" si="2"/>
        <v>2030</v>
      </c>
      <c r="BE7" s="101">
        <f t="shared" si="2"/>
        <v>2030</v>
      </c>
      <c r="BF7" s="101">
        <f t="shared" si="2"/>
        <v>2030</v>
      </c>
      <c r="BG7" s="101">
        <f t="shared" si="2"/>
        <v>2031</v>
      </c>
      <c r="BH7" s="101">
        <f t="shared" si="2"/>
        <v>2031</v>
      </c>
      <c r="BI7" s="101">
        <f t="shared" si="2"/>
        <v>2031</v>
      </c>
      <c r="BJ7" s="101">
        <f t="shared" si="2"/>
        <v>2031</v>
      </c>
      <c r="BK7" s="101">
        <f t="shared" si="2"/>
        <v>2031</v>
      </c>
      <c r="BL7" s="101">
        <f t="shared" si="2"/>
        <v>2031</v>
      </c>
      <c r="BM7" s="101">
        <f t="shared" si="2"/>
        <v>2031</v>
      </c>
      <c r="BN7" s="101">
        <f t="shared" si="2"/>
        <v>2031</v>
      </c>
      <c r="BO7" s="101">
        <f t="shared" si="2"/>
        <v>2031</v>
      </c>
      <c r="BP7" s="101">
        <f t="shared" si="2"/>
        <v>2031</v>
      </c>
      <c r="BQ7" s="101">
        <f t="shared" si="2"/>
        <v>2031</v>
      </c>
      <c r="BR7" s="101">
        <f t="shared" si="2"/>
        <v>2031</v>
      </c>
      <c r="BS7" s="101">
        <f t="shared" si="2"/>
        <v>2032</v>
      </c>
      <c r="BT7" s="101">
        <f t="shared" si="2"/>
        <v>2032</v>
      </c>
      <c r="BU7" s="101">
        <f t="shared" si="2"/>
        <v>2032</v>
      </c>
      <c r="BV7" s="101">
        <f t="shared" ref="BV7:DN7" si="3">YEAR(BV8)</f>
        <v>2032</v>
      </c>
      <c r="BW7" s="101">
        <f t="shared" si="3"/>
        <v>2032</v>
      </c>
      <c r="BX7" s="101">
        <f t="shared" si="3"/>
        <v>2032</v>
      </c>
      <c r="BY7" s="101">
        <f t="shared" si="3"/>
        <v>2032</v>
      </c>
      <c r="BZ7" s="101">
        <f t="shared" si="3"/>
        <v>2032</v>
      </c>
      <c r="CA7" s="101">
        <f t="shared" si="3"/>
        <v>2032</v>
      </c>
      <c r="CB7" s="101">
        <f t="shared" si="3"/>
        <v>2032</v>
      </c>
      <c r="CC7" s="101">
        <f t="shared" si="3"/>
        <v>2032</v>
      </c>
      <c r="CD7" s="101">
        <f t="shared" si="3"/>
        <v>2032</v>
      </c>
      <c r="CE7" s="101">
        <f t="shared" si="3"/>
        <v>2033</v>
      </c>
      <c r="CF7" s="101">
        <f t="shared" si="3"/>
        <v>2033</v>
      </c>
      <c r="CG7" s="101">
        <f t="shared" si="3"/>
        <v>2033</v>
      </c>
      <c r="CH7" s="101">
        <f t="shared" si="3"/>
        <v>2033</v>
      </c>
      <c r="CI7" s="101">
        <f t="shared" si="3"/>
        <v>2033</v>
      </c>
      <c r="CJ7" s="101">
        <f t="shared" si="3"/>
        <v>2033</v>
      </c>
      <c r="CK7" s="101">
        <f t="shared" si="3"/>
        <v>2033</v>
      </c>
      <c r="CL7" s="101">
        <f t="shared" si="3"/>
        <v>2033</v>
      </c>
      <c r="CM7" s="101">
        <f t="shared" si="3"/>
        <v>2033</v>
      </c>
      <c r="CN7" s="101">
        <f t="shared" si="3"/>
        <v>2033</v>
      </c>
      <c r="CO7" s="101">
        <f t="shared" si="3"/>
        <v>2033</v>
      </c>
      <c r="CP7" s="101">
        <f t="shared" si="3"/>
        <v>2033</v>
      </c>
      <c r="CQ7" s="101">
        <f t="shared" si="3"/>
        <v>2034</v>
      </c>
      <c r="CR7" s="101">
        <f t="shared" si="3"/>
        <v>2034</v>
      </c>
      <c r="CS7" s="101">
        <f t="shared" si="3"/>
        <v>2034</v>
      </c>
      <c r="CT7" s="101">
        <f t="shared" si="3"/>
        <v>2034</v>
      </c>
      <c r="CU7" s="101">
        <f t="shared" si="3"/>
        <v>2034</v>
      </c>
      <c r="CV7" s="101">
        <f t="shared" si="3"/>
        <v>2034</v>
      </c>
      <c r="CW7" s="101">
        <f t="shared" si="3"/>
        <v>2034</v>
      </c>
      <c r="CX7" s="101">
        <f t="shared" si="3"/>
        <v>2034</v>
      </c>
      <c r="CY7" s="101">
        <f t="shared" si="3"/>
        <v>2034</v>
      </c>
      <c r="CZ7" s="101">
        <f t="shared" si="3"/>
        <v>2034</v>
      </c>
      <c r="DA7" s="101">
        <f t="shared" si="3"/>
        <v>2034</v>
      </c>
      <c r="DB7" s="101">
        <f t="shared" si="3"/>
        <v>2034</v>
      </c>
      <c r="DC7" s="101">
        <f t="shared" si="3"/>
        <v>2035</v>
      </c>
      <c r="DD7" s="101">
        <f t="shared" si="3"/>
        <v>2035</v>
      </c>
      <c r="DE7" s="101">
        <f t="shared" si="3"/>
        <v>2035</v>
      </c>
      <c r="DF7" s="101">
        <f t="shared" si="3"/>
        <v>2035</v>
      </c>
      <c r="DG7" s="101">
        <f t="shared" si="3"/>
        <v>2035</v>
      </c>
      <c r="DH7" s="101">
        <f t="shared" si="3"/>
        <v>2035</v>
      </c>
      <c r="DI7" s="101">
        <f t="shared" si="3"/>
        <v>2035</v>
      </c>
      <c r="DJ7" s="101">
        <f t="shared" si="3"/>
        <v>2035</v>
      </c>
      <c r="DK7" s="101">
        <f t="shared" si="3"/>
        <v>2035</v>
      </c>
      <c r="DL7" s="101">
        <f t="shared" si="3"/>
        <v>2035</v>
      </c>
      <c r="DM7" s="101">
        <f t="shared" si="3"/>
        <v>2035</v>
      </c>
      <c r="DN7" s="101">
        <f t="shared" si="3"/>
        <v>2035</v>
      </c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</row>
    <row r="8" spans="1:130">
      <c r="A8" s="151"/>
      <c r="C8" s="5" t="s">
        <v>24</v>
      </c>
      <c r="J8" s="98">
        <f>EOMONTH($F$17,-1)+1</f>
        <v>46357</v>
      </c>
      <c r="K8" s="24">
        <f>+J9+1</f>
        <v>46388</v>
      </c>
      <c r="L8" s="24">
        <f t="shared" ref="L8:BW8" si="4">+K9+1</f>
        <v>46419</v>
      </c>
      <c r="M8" s="24">
        <f t="shared" si="4"/>
        <v>46447</v>
      </c>
      <c r="N8" s="24">
        <f t="shared" si="4"/>
        <v>46478</v>
      </c>
      <c r="O8" s="24">
        <f t="shared" si="4"/>
        <v>46508</v>
      </c>
      <c r="P8" s="24">
        <f t="shared" si="4"/>
        <v>46539</v>
      </c>
      <c r="Q8" s="24">
        <f t="shared" si="4"/>
        <v>46569</v>
      </c>
      <c r="R8" s="24">
        <f t="shared" si="4"/>
        <v>46600</v>
      </c>
      <c r="S8" s="24">
        <f t="shared" si="4"/>
        <v>46631</v>
      </c>
      <c r="T8" s="24">
        <f t="shared" si="4"/>
        <v>46661</v>
      </c>
      <c r="U8" s="24">
        <f t="shared" si="4"/>
        <v>46692</v>
      </c>
      <c r="V8" s="24">
        <f t="shared" si="4"/>
        <v>46722</v>
      </c>
      <c r="W8" s="24">
        <f t="shared" si="4"/>
        <v>46753</v>
      </c>
      <c r="X8" s="24">
        <f t="shared" si="4"/>
        <v>46784</v>
      </c>
      <c r="Y8" s="24">
        <f t="shared" si="4"/>
        <v>46813</v>
      </c>
      <c r="Z8" s="24">
        <f t="shared" si="4"/>
        <v>46844</v>
      </c>
      <c r="AA8" s="24">
        <f t="shared" si="4"/>
        <v>46874</v>
      </c>
      <c r="AB8" s="24">
        <f t="shared" si="4"/>
        <v>46905</v>
      </c>
      <c r="AC8" s="24">
        <f t="shared" si="4"/>
        <v>46935</v>
      </c>
      <c r="AD8" s="24">
        <f t="shared" si="4"/>
        <v>46966</v>
      </c>
      <c r="AE8" s="24">
        <f t="shared" si="4"/>
        <v>46997</v>
      </c>
      <c r="AF8" s="24">
        <f t="shared" si="4"/>
        <v>47027</v>
      </c>
      <c r="AG8" s="24">
        <f t="shared" si="4"/>
        <v>47058</v>
      </c>
      <c r="AH8" s="24">
        <f t="shared" si="4"/>
        <v>47088</v>
      </c>
      <c r="AI8" s="24">
        <f t="shared" si="4"/>
        <v>47119</v>
      </c>
      <c r="AJ8" s="24">
        <f t="shared" si="4"/>
        <v>47150</v>
      </c>
      <c r="AK8" s="24">
        <f t="shared" si="4"/>
        <v>47178</v>
      </c>
      <c r="AL8" s="24">
        <f t="shared" si="4"/>
        <v>47209</v>
      </c>
      <c r="AM8" s="24">
        <f t="shared" si="4"/>
        <v>47239</v>
      </c>
      <c r="AN8" s="24">
        <f t="shared" si="4"/>
        <v>47270</v>
      </c>
      <c r="AO8" s="24">
        <f t="shared" si="4"/>
        <v>47300</v>
      </c>
      <c r="AP8" s="24">
        <f t="shared" si="4"/>
        <v>47331</v>
      </c>
      <c r="AQ8" s="24">
        <f t="shared" si="4"/>
        <v>47362</v>
      </c>
      <c r="AR8" s="24">
        <f t="shared" si="4"/>
        <v>47392</v>
      </c>
      <c r="AS8" s="24">
        <f t="shared" si="4"/>
        <v>47423</v>
      </c>
      <c r="AT8" s="24">
        <f t="shared" si="4"/>
        <v>47453</v>
      </c>
      <c r="AU8" s="24">
        <f t="shared" si="4"/>
        <v>47484</v>
      </c>
      <c r="AV8" s="24">
        <f t="shared" si="4"/>
        <v>47515</v>
      </c>
      <c r="AW8" s="24">
        <f t="shared" si="4"/>
        <v>47543</v>
      </c>
      <c r="AX8" s="24">
        <f t="shared" si="4"/>
        <v>47574</v>
      </c>
      <c r="AY8" s="24">
        <f t="shared" si="4"/>
        <v>47604</v>
      </c>
      <c r="AZ8" s="24">
        <f t="shared" si="4"/>
        <v>47635</v>
      </c>
      <c r="BA8" s="24">
        <f t="shared" si="4"/>
        <v>47665</v>
      </c>
      <c r="BB8" s="24">
        <f t="shared" si="4"/>
        <v>47696</v>
      </c>
      <c r="BC8" s="24">
        <f t="shared" si="4"/>
        <v>47727</v>
      </c>
      <c r="BD8" s="24">
        <f t="shared" si="4"/>
        <v>47757</v>
      </c>
      <c r="BE8" s="24">
        <f t="shared" si="4"/>
        <v>47788</v>
      </c>
      <c r="BF8" s="24">
        <f t="shared" si="4"/>
        <v>47818</v>
      </c>
      <c r="BG8" s="24">
        <f t="shared" si="4"/>
        <v>47849</v>
      </c>
      <c r="BH8" s="24">
        <f t="shared" si="4"/>
        <v>47880</v>
      </c>
      <c r="BI8" s="24">
        <f t="shared" si="4"/>
        <v>47908</v>
      </c>
      <c r="BJ8" s="24">
        <f t="shared" si="4"/>
        <v>47939</v>
      </c>
      <c r="BK8" s="24">
        <f t="shared" si="4"/>
        <v>47969</v>
      </c>
      <c r="BL8" s="24">
        <f t="shared" si="4"/>
        <v>48000</v>
      </c>
      <c r="BM8" s="24">
        <f t="shared" si="4"/>
        <v>48030</v>
      </c>
      <c r="BN8" s="24">
        <f t="shared" si="4"/>
        <v>48061</v>
      </c>
      <c r="BO8" s="24">
        <f t="shared" si="4"/>
        <v>48092</v>
      </c>
      <c r="BP8" s="24">
        <f>+BO9+1</f>
        <v>48122</v>
      </c>
      <c r="BQ8" s="24">
        <f t="shared" si="4"/>
        <v>48153</v>
      </c>
      <c r="BR8" s="24">
        <f t="shared" si="4"/>
        <v>48183</v>
      </c>
      <c r="BS8" s="24">
        <f t="shared" si="4"/>
        <v>48214</v>
      </c>
      <c r="BT8" s="24">
        <f t="shared" si="4"/>
        <v>48245</v>
      </c>
      <c r="BU8" s="24">
        <f t="shared" si="4"/>
        <v>48274</v>
      </c>
      <c r="BV8" s="24">
        <f t="shared" si="4"/>
        <v>48305</v>
      </c>
      <c r="BW8" s="24">
        <f t="shared" si="4"/>
        <v>48335</v>
      </c>
      <c r="BX8" s="24">
        <f t="shared" ref="BX8:DM8" si="5">+BW9+1</f>
        <v>48366</v>
      </c>
      <c r="BY8" s="24">
        <f t="shared" si="5"/>
        <v>48396</v>
      </c>
      <c r="BZ8" s="24">
        <f t="shared" si="5"/>
        <v>48427</v>
      </c>
      <c r="CA8" s="24">
        <f t="shared" si="5"/>
        <v>48458</v>
      </c>
      <c r="CB8" s="24">
        <f t="shared" si="5"/>
        <v>48488</v>
      </c>
      <c r="CC8" s="24">
        <f t="shared" si="5"/>
        <v>48519</v>
      </c>
      <c r="CD8" s="24">
        <f t="shared" si="5"/>
        <v>48549</v>
      </c>
      <c r="CE8" s="24">
        <f t="shared" si="5"/>
        <v>48580</v>
      </c>
      <c r="CF8" s="24">
        <f t="shared" si="5"/>
        <v>48611</v>
      </c>
      <c r="CG8" s="24">
        <f t="shared" si="5"/>
        <v>48639</v>
      </c>
      <c r="CH8" s="24">
        <f t="shared" si="5"/>
        <v>48670</v>
      </c>
      <c r="CI8" s="24">
        <f t="shared" si="5"/>
        <v>48700</v>
      </c>
      <c r="CJ8" s="24">
        <f t="shared" si="5"/>
        <v>48731</v>
      </c>
      <c r="CK8" s="24">
        <f t="shared" si="5"/>
        <v>48761</v>
      </c>
      <c r="CL8" s="24">
        <f t="shared" si="5"/>
        <v>48792</v>
      </c>
      <c r="CM8" s="24">
        <f t="shared" si="5"/>
        <v>48823</v>
      </c>
      <c r="CN8" s="24">
        <f t="shared" si="5"/>
        <v>48853</v>
      </c>
      <c r="CO8" s="24">
        <f t="shared" si="5"/>
        <v>48884</v>
      </c>
      <c r="CP8" s="24">
        <f t="shared" si="5"/>
        <v>48914</v>
      </c>
      <c r="CQ8" s="24">
        <f t="shared" si="5"/>
        <v>48945</v>
      </c>
      <c r="CR8" s="24">
        <f t="shared" si="5"/>
        <v>48976</v>
      </c>
      <c r="CS8" s="24">
        <f t="shared" si="5"/>
        <v>49004</v>
      </c>
      <c r="CT8" s="24">
        <f t="shared" si="5"/>
        <v>49035</v>
      </c>
      <c r="CU8" s="24">
        <f t="shared" si="5"/>
        <v>49065</v>
      </c>
      <c r="CV8" s="24">
        <f t="shared" si="5"/>
        <v>49096</v>
      </c>
      <c r="CW8" s="24">
        <f t="shared" si="5"/>
        <v>49126</v>
      </c>
      <c r="CX8" s="24">
        <f t="shared" si="5"/>
        <v>49157</v>
      </c>
      <c r="CY8" s="24">
        <f t="shared" si="5"/>
        <v>49188</v>
      </c>
      <c r="CZ8" s="24">
        <f t="shared" si="5"/>
        <v>49218</v>
      </c>
      <c r="DA8" s="24">
        <f t="shared" si="5"/>
        <v>49249</v>
      </c>
      <c r="DB8" s="24">
        <f t="shared" si="5"/>
        <v>49279</v>
      </c>
      <c r="DC8" s="24">
        <f t="shared" si="5"/>
        <v>49310</v>
      </c>
      <c r="DD8" s="24">
        <f t="shared" si="5"/>
        <v>49341</v>
      </c>
      <c r="DE8" s="24">
        <f t="shared" si="5"/>
        <v>49369</v>
      </c>
      <c r="DF8" s="24">
        <f t="shared" si="5"/>
        <v>49400</v>
      </c>
      <c r="DG8" s="24">
        <f t="shared" si="5"/>
        <v>49430</v>
      </c>
      <c r="DH8" s="24">
        <f t="shared" si="5"/>
        <v>49461</v>
      </c>
      <c r="DI8" s="24">
        <f t="shared" si="5"/>
        <v>49491</v>
      </c>
      <c r="DJ8" s="24">
        <f t="shared" si="5"/>
        <v>49522</v>
      </c>
      <c r="DK8" s="24">
        <f t="shared" si="5"/>
        <v>49553</v>
      </c>
      <c r="DL8" s="24">
        <f t="shared" si="5"/>
        <v>49583</v>
      </c>
      <c r="DM8" s="24">
        <f t="shared" si="5"/>
        <v>49614</v>
      </c>
      <c r="DN8" s="24">
        <f>+DM9+1</f>
        <v>49644</v>
      </c>
    </row>
    <row r="9" spans="1:130">
      <c r="A9" s="151"/>
      <c r="C9" s="5" t="s">
        <v>25</v>
      </c>
      <c r="J9" s="24">
        <f>EOMONTH(J8,0)</f>
        <v>46387</v>
      </c>
      <c r="K9" s="24">
        <f>EOMONTH(K8,0)</f>
        <v>46418</v>
      </c>
      <c r="L9" s="24">
        <f t="shared" ref="L9:BW9" si="6">EOMONTH(L8,0)</f>
        <v>46446</v>
      </c>
      <c r="M9" s="24">
        <f t="shared" si="6"/>
        <v>46477</v>
      </c>
      <c r="N9" s="24">
        <f t="shared" si="6"/>
        <v>46507</v>
      </c>
      <c r="O9" s="24">
        <f t="shared" si="6"/>
        <v>46538</v>
      </c>
      <c r="P9" s="24">
        <f t="shared" si="6"/>
        <v>46568</v>
      </c>
      <c r="Q9" s="24">
        <f t="shared" si="6"/>
        <v>46599</v>
      </c>
      <c r="R9" s="24">
        <f t="shared" si="6"/>
        <v>46630</v>
      </c>
      <c r="S9" s="24">
        <f t="shared" si="6"/>
        <v>46660</v>
      </c>
      <c r="T9" s="24">
        <f t="shared" si="6"/>
        <v>46691</v>
      </c>
      <c r="U9" s="24">
        <f t="shared" si="6"/>
        <v>46721</v>
      </c>
      <c r="V9" s="24">
        <f t="shared" si="6"/>
        <v>46752</v>
      </c>
      <c r="W9" s="24">
        <f t="shared" si="6"/>
        <v>46783</v>
      </c>
      <c r="X9" s="24">
        <f t="shared" si="6"/>
        <v>46812</v>
      </c>
      <c r="Y9" s="24">
        <f t="shared" si="6"/>
        <v>46843</v>
      </c>
      <c r="Z9" s="24">
        <f t="shared" si="6"/>
        <v>46873</v>
      </c>
      <c r="AA9" s="24">
        <f t="shared" si="6"/>
        <v>46904</v>
      </c>
      <c r="AB9" s="24">
        <f t="shared" si="6"/>
        <v>46934</v>
      </c>
      <c r="AC9" s="24">
        <f t="shared" si="6"/>
        <v>46965</v>
      </c>
      <c r="AD9" s="24">
        <f t="shared" si="6"/>
        <v>46996</v>
      </c>
      <c r="AE9" s="24">
        <f t="shared" si="6"/>
        <v>47026</v>
      </c>
      <c r="AF9" s="24">
        <f t="shared" si="6"/>
        <v>47057</v>
      </c>
      <c r="AG9" s="24">
        <f t="shared" si="6"/>
        <v>47087</v>
      </c>
      <c r="AH9" s="24">
        <f t="shared" si="6"/>
        <v>47118</v>
      </c>
      <c r="AI9" s="24">
        <f t="shared" si="6"/>
        <v>47149</v>
      </c>
      <c r="AJ9" s="24">
        <f t="shared" si="6"/>
        <v>47177</v>
      </c>
      <c r="AK9" s="24">
        <f t="shared" si="6"/>
        <v>47208</v>
      </c>
      <c r="AL9" s="24">
        <f t="shared" si="6"/>
        <v>47238</v>
      </c>
      <c r="AM9" s="24">
        <f t="shared" si="6"/>
        <v>47269</v>
      </c>
      <c r="AN9" s="24">
        <f t="shared" si="6"/>
        <v>47299</v>
      </c>
      <c r="AO9" s="24">
        <f t="shared" si="6"/>
        <v>47330</v>
      </c>
      <c r="AP9" s="24">
        <f t="shared" si="6"/>
        <v>47361</v>
      </c>
      <c r="AQ9" s="24">
        <f t="shared" si="6"/>
        <v>47391</v>
      </c>
      <c r="AR9" s="24">
        <f t="shared" si="6"/>
        <v>47422</v>
      </c>
      <c r="AS9" s="24">
        <f t="shared" si="6"/>
        <v>47452</v>
      </c>
      <c r="AT9" s="24">
        <f t="shared" si="6"/>
        <v>47483</v>
      </c>
      <c r="AU9" s="24">
        <f t="shared" si="6"/>
        <v>47514</v>
      </c>
      <c r="AV9" s="24">
        <f t="shared" si="6"/>
        <v>47542</v>
      </c>
      <c r="AW9" s="24">
        <f t="shared" si="6"/>
        <v>47573</v>
      </c>
      <c r="AX9" s="24">
        <f t="shared" si="6"/>
        <v>47603</v>
      </c>
      <c r="AY9" s="24">
        <f t="shared" si="6"/>
        <v>47634</v>
      </c>
      <c r="AZ9" s="24">
        <f t="shared" si="6"/>
        <v>47664</v>
      </c>
      <c r="BA9" s="24">
        <f t="shared" si="6"/>
        <v>47695</v>
      </c>
      <c r="BB9" s="24">
        <f t="shared" si="6"/>
        <v>47726</v>
      </c>
      <c r="BC9" s="24">
        <f t="shared" si="6"/>
        <v>47756</v>
      </c>
      <c r="BD9" s="24">
        <f t="shared" si="6"/>
        <v>47787</v>
      </c>
      <c r="BE9" s="24">
        <f t="shared" si="6"/>
        <v>47817</v>
      </c>
      <c r="BF9" s="24">
        <f t="shared" si="6"/>
        <v>47848</v>
      </c>
      <c r="BG9" s="24">
        <f t="shared" si="6"/>
        <v>47879</v>
      </c>
      <c r="BH9" s="24">
        <f t="shared" si="6"/>
        <v>47907</v>
      </c>
      <c r="BI9" s="24">
        <f t="shared" si="6"/>
        <v>47938</v>
      </c>
      <c r="BJ9" s="24">
        <f t="shared" si="6"/>
        <v>47968</v>
      </c>
      <c r="BK9" s="24">
        <f t="shared" si="6"/>
        <v>47999</v>
      </c>
      <c r="BL9" s="24">
        <f t="shared" si="6"/>
        <v>48029</v>
      </c>
      <c r="BM9" s="24">
        <f t="shared" si="6"/>
        <v>48060</v>
      </c>
      <c r="BN9" s="24">
        <f t="shared" si="6"/>
        <v>48091</v>
      </c>
      <c r="BO9" s="24">
        <f t="shared" si="6"/>
        <v>48121</v>
      </c>
      <c r="BP9" s="24">
        <f t="shared" si="6"/>
        <v>48152</v>
      </c>
      <c r="BQ9" s="24">
        <f t="shared" si="6"/>
        <v>48182</v>
      </c>
      <c r="BR9" s="24">
        <f t="shared" si="6"/>
        <v>48213</v>
      </c>
      <c r="BS9" s="24">
        <f t="shared" si="6"/>
        <v>48244</v>
      </c>
      <c r="BT9" s="24">
        <f t="shared" si="6"/>
        <v>48273</v>
      </c>
      <c r="BU9" s="24">
        <f t="shared" si="6"/>
        <v>48304</v>
      </c>
      <c r="BV9" s="24">
        <f t="shared" si="6"/>
        <v>48334</v>
      </c>
      <c r="BW9" s="24">
        <f t="shared" si="6"/>
        <v>48365</v>
      </c>
      <c r="BX9" s="24">
        <f t="shared" ref="BX9:DN9" si="7">EOMONTH(BX8,0)</f>
        <v>48395</v>
      </c>
      <c r="BY9" s="24">
        <f t="shared" si="7"/>
        <v>48426</v>
      </c>
      <c r="BZ9" s="24">
        <f t="shared" si="7"/>
        <v>48457</v>
      </c>
      <c r="CA9" s="24">
        <f t="shared" si="7"/>
        <v>48487</v>
      </c>
      <c r="CB9" s="24">
        <f t="shared" si="7"/>
        <v>48518</v>
      </c>
      <c r="CC9" s="24">
        <f t="shared" si="7"/>
        <v>48548</v>
      </c>
      <c r="CD9" s="24">
        <f t="shared" si="7"/>
        <v>48579</v>
      </c>
      <c r="CE9" s="24">
        <f t="shared" si="7"/>
        <v>48610</v>
      </c>
      <c r="CF9" s="24">
        <f t="shared" si="7"/>
        <v>48638</v>
      </c>
      <c r="CG9" s="24">
        <f t="shared" si="7"/>
        <v>48669</v>
      </c>
      <c r="CH9" s="24">
        <f t="shared" si="7"/>
        <v>48699</v>
      </c>
      <c r="CI9" s="24">
        <f t="shared" si="7"/>
        <v>48730</v>
      </c>
      <c r="CJ9" s="24">
        <f t="shared" si="7"/>
        <v>48760</v>
      </c>
      <c r="CK9" s="24">
        <f t="shared" si="7"/>
        <v>48791</v>
      </c>
      <c r="CL9" s="24">
        <f t="shared" si="7"/>
        <v>48822</v>
      </c>
      <c r="CM9" s="24">
        <f t="shared" si="7"/>
        <v>48852</v>
      </c>
      <c r="CN9" s="24">
        <f t="shared" si="7"/>
        <v>48883</v>
      </c>
      <c r="CO9" s="24">
        <f t="shared" si="7"/>
        <v>48913</v>
      </c>
      <c r="CP9" s="24">
        <f t="shared" si="7"/>
        <v>48944</v>
      </c>
      <c r="CQ9" s="24">
        <f t="shared" si="7"/>
        <v>48975</v>
      </c>
      <c r="CR9" s="24">
        <f t="shared" si="7"/>
        <v>49003</v>
      </c>
      <c r="CS9" s="24">
        <f t="shared" si="7"/>
        <v>49034</v>
      </c>
      <c r="CT9" s="24">
        <f t="shared" si="7"/>
        <v>49064</v>
      </c>
      <c r="CU9" s="24">
        <f t="shared" si="7"/>
        <v>49095</v>
      </c>
      <c r="CV9" s="24">
        <f t="shared" si="7"/>
        <v>49125</v>
      </c>
      <c r="CW9" s="24">
        <f t="shared" si="7"/>
        <v>49156</v>
      </c>
      <c r="CX9" s="24">
        <f t="shared" si="7"/>
        <v>49187</v>
      </c>
      <c r="CY9" s="24">
        <f t="shared" si="7"/>
        <v>49217</v>
      </c>
      <c r="CZ9" s="24">
        <f t="shared" si="7"/>
        <v>49248</v>
      </c>
      <c r="DA9" s="24">
        <f t="shared" si="7"/>
        <v>49278</v>
      </c>
      <c r="DB9" s="24">
        <f t="shared" si="7"/>
        <v>49309</v>
      </c>
      <c r="DC9" s="24">
        <f t="shared" si="7"/>
        <v>49340</v>
      </c>
      <c r="DD9" s="24">
        <f t="shared" si="7"/>
        <v>49368</v>
      </c>
      <c r="DE9" s="24">
        <f t="shared" si="7"/>
        <v>49399</v>
      </c>
      <c r="DF9" s="24">
        <f t="shared" si="7"/>
        <v>49429</v>
      </c>
      <c r="DG9" s="24">
        <f t="shared" si="7"/>
        <v>49460</v>
      </c>
      <c r="DH9" s="24">
        <f t="shared" si="7"/>
        <v>49490</v>
      </c>
      <c r="DI9" s="24">
        <f t="shared" si="7"/>
        <v>49521</v>
      </c>
      <c r="DJ9" s="24">
        <f t="shared" si="7"/>
        <v>49552</v>
      </c>
      <c r="DK9" s="24">
        <f t="shared" si="7"/>
        <v>49582</v>
      </c>
      <c r="DL9" s="24">
        <f t="shared" si="7"/>
        <v>49613</v>
      </c>
      <c r="DM9" s="24">
        <f t="shared" si="7"/>
        <v>49643</v>
      </c>
      <c r="DN9" s="24">
        <f t="shared" si="7"/>
        <v>49674</v>
      </c>
    </row>
    <row r="10" spans="1:130">
      <c r="A10" s="151"/>
      <c r="B10" s="7"/>
      <c r="C10" s="7" t="s">
        <v>61</v>
      </c>
      <c r="D10" s="7"/>
      <c r="E10" s="7"/>
      <c r="F10" s="7"/>
      <c r="G10" s="7"/>
      <c r="H10" s="7"/>
      <c r="I10" s="7"/>
      <c r="J10" s="48">
        <f>+J9-J8+1</f>
        <v>31</v>
      </c>
      <c r="K10" s="48">
        <f>+K9-K8+1</f>
        <v>31</v>
      </c>
      <c r="L10" s="48">
        <f t="shared" ref="L10:BW10" si="8">+L9-L8+1</f>
        <v>28</v>
      </c>
      <c r="M10" s="48">
        <f t="shared" si="8"/>
        <v>31</v>
      </c>
      <c r="N10" s="48">
        <f t="shared" si="8"/>
        <v>30</v>
      </c>
      <c r="O10" s="48">
        <f t="shared" si="8"/>
        <v>31</v>
      </c>
      <c r="P10" s="48">
        <f t="shared" si="8"/>
        <v>30</v>
      </c>
      <c r="Q10" s="48">
        <f t="shared" si="8"/>
        <v>31</v>
      </c>
      <c r="R10" s="48">
        <f t="shared" si="8"/>
        <v>31</v>
      </c>
      <c r="S10" s="48">
        <f t="shared" si="8"/>
        <v>30</v>
      </c>
      <c r="T10" s="48">
        <f t="shared" si="8"/>
        <v>31</v>
      </c>
      <c r="U10" s="48">
        <f t="shared" si="8"/>
        <v>30</v>
      </c>
      <c r="V10" s="48">
        <f t="shared" si="8"/>
        <v>31</v>
      </c>
      <c r="W10" s="48">
        <f t="shared" si="8"/>
        <v>31</v>
      </c>
      <c r="X10" s="48">
        <f t="shared" si="8"/>
        <v>29</v>
      </c>
      <c r="Y10" s="48">
        <f t="shared" si="8"/>
        <v>31</v>
      </c>
      <c r="Z10" s="48">
        <f t="shared" si="8"/>
        <v>30</v>
      </c>
      <c r="AA10" s="48">
        <f t="shared" si="8"/>
        <v>31</v>
      </c>
      <c r="AB10" s="48">
        <f t="shared" si="8"/>
        <v>30</v>
      </c>
      <c r="AC10" s="48">
        <f t="shared" si="8"/>
        <v>31</v>
      </c>
      <c r="AD10" s="48">
        <f t="shared" si="8"/>
        <v>31</v>
      </c>
      <c r="AE10" s="48">
        <f t="shared" si="8"/>
        <v>30</v>
      </c>
      <c r="AF10" s="48">
        <f t="shared" si="8"/>
        <v>31</v>
      </c>
      <c r="AG10" s="48">
        <f t="shared" si="8"/>
        <v>30</v>
      </c>
      <c r="AH10" s="48">
        <f t="shared" si="8"/>
        <v>31</v>
      </c>
      <c r="AI10" s="48">
        <f t="shared" si="8"/>
        <v>31</v>
      </c>
      <c r="AJ10" s="48">
        <f t="shared" si="8"/>
        <v>28</v>
      </c>
      <c r="AK10" s="48">
        <f t="shared" si="8"/>
        <v>31</v>
      </c>
      <c r="AL10" s="48">
        <f t="shared" si="8"/>
        <v>30</v>
      </c>
      <c r="AM10" s="48">
        <f t="shared" si="8"/>
        <v>31</v>
      </c>
      <c r="AN10" s="48">
        <f t="shared" si="8"/>
        <v>30</v>
      </c>
      <c r="AO10" s="48">
        <f t="shared" si="8"/>
        <v>31</v>
      </c>
      <c r="AP10" s="48">
        <f t="shared" si="8"/>
        <v>31</v>
      </c>
      <c r="AQ10" s="48">
        <f t="shared" si="8"/>
        <v>30</v>
      </c>
      <c r="AR10" s="48">
        <f t="shared" si="8"/>
        <v>31</v>
      </c>
      <c r="AS10" s="48">
        <f t="shared" si="8"/>
        <v>30</v>
      </c>
      <c r="AT10" s="48">
        <f t="shared" si="8"/>
        <v>31</v>
      </c>
      <c r="AU10" s="48">
        <f t="shared" si="8"/>
        <v>31</v>
      </c>
      <c r="AV10" s="48">
        <f t="shared" si="8"/>
        <v>28</v>
      </c>
      <c r="AW10" s="48">
        <f t="shared" si="8"/>
        <v>31</v>
      </c>
      <c r="AX10" s="48">
        <f t="shared" si="8"/>
        <v>30</v>
      </c>
      <c r="AY10" s="48">
        <f t="shared" si="8"/>
        <v>31</v>
      </c>
      <c r="AZ10" s="48">
        <f t="shared" si="8"/>
        <v>30</v>
      </c>
      <c r="BA10" s="48">
        <f t="shared" si="8"/>
        <v>31</v>
      </c>
      <c r="BB10" s="48">
        <f t="shared" si="8"/>
        <v>31</v>
      </c>
      <c r="BC10" s="48">
        <f t="shared" si="8"/>
        <v>30</v>
      </c>
      <c r="BD10" s="48">
        <f t="shared" si="8"/>
        <v>31</v>
      </c>
      <c r="BE10" s="48">
        <f t="shared" si="8"/>
        <v>30</v>
      </c>
      <c r="BF10" s="48">
        <f t="shared" si="8"/>
        <v>31</v>
      </c>
      <c r="BG10" s="48">
        <f t="shared" si="8"/>
        <v>31</v>
      </c>
      <c r="BH10" s="48">
        <f t="shared" si="8"/>
        <v>28</v>
      </c>
      <c r="BI10" s="48">
        <f t="shared" si="8"/>
        <v>31</v>
      </c>
      <c r="BJ10" s="48">
        <f t="shared" si="8"/>
        <v>30</v>
      </c>
      <c r="BK10" s="48">
        <f t="shared" si="8"/>
        <v>31</v>
      </c>
      <c r="BL10" s="48">
        <f t="shared" si="8"/>
        <v>30</v>
      </c>
      <c r="BM10" s="48">
        <f t="shared" si="8"/>
        <v>31</v>
      </c>
      <c r="BN10" s="48">
        <f t="shared" si="8"/>
        <v>31</v>
      </c>
      <c r="BO10" s="48">
        <f t="shared" si="8"/>
        <v>30</v>
      </c>
      <c r="BP10" s="48">
        <f t="shared" si="8"/>
        <v>31</v>
      </c>
      <c r="BQ10" s="48">
        <f t="shared" si="8"/>
        <v>30</v>
      </c>
      <c r="BR10" s="48">
        <f t="shared" si="8"/>
        <v>31</v>
      </c>
      <c r="BS10" s="48">
        <f t="shared" si="8"/>
        <v>31</v>
      </c>
      <c r="BT10" s="48">
        <f t="shared" si="8"/>
        <v>29</v>
      </c>
      <c r="BU10" s="48">
        <f t="shared" si="8"/>
        <v>31</v>
      </c>
      <c r="BV10" s="48">
        <f t="shared" si="8"/>
        <v>30</v>
      </c>
      <c r="BW10" s="48">
        <f t="shared" si="8"/>
        <v>31</v>
      </c>
      <c r="BX10" s="48">
        <f t="shared" ref="BX10:DN10" si="9">+BX9-BX8+1</f>
        <v>30</v>
      </c>
      <c r="BY10" s="48">
        <f t="shared" si="9"/>
        <v>31</v>
      </c>
      <c r="BZ10" s="48">
        <f t="shared" si="9"/>
        <v>31</v>
      </c>
      <c r="CA10" s="48">
        <f t="shared" si="9"/>
        <v>30</v>
      </c>
      <c r="CB10" s="48">
        <f t="shared" si="9"/>
        <v>31</v>
      </c>
      <c r="CC10" s="48">
        <f t="shared" si="9"/>
        <v>30</v>
      </c>
      <c r="CD10" s="48">
        <f t="shared" si="9"/>
        <v>31</v>
      </c>
      <c r="CE10" s="48">
        <f t="shared" si="9"/>
        <v>31</v>
      </c>
      <c r="CF10" s="48">
        <f t="shared" si="9"/>
        <v>28</v>
      </c>
      <c r="CG10" s="48">
        <f t="shared" si="9"/>
        <v>31</v>
      </c>
      <c r="CH10" s="48">
        <f t="shared" si="9"/>
        <v>30</v>
      </c>
      <c r="CI10" s="48">
        <f t="shared" si="9"/>
        <v>31</v>
      </c>
      <c r="CJ10" s="48">
        <f t="shared" si="9"/>
        <v>30</v>
      </c>
      <c r="CK10" s="48">
        <f t="shared" si="9"/>
        <v>31</v>
      </c>
      <c r="CL10" s="48">
        <f t="shared" si="9"/>
        <v>31</v>
      </c>
      <c r="CM10" s="48">
        <f t="shared" si="9"/>
        <v>30</v>
      </c>
      <c r="CN10" s="48">
        <f t="shared" si="9"/>
        <v>31</v>
      </c>
      <c r="CO10" s="48">
        <f t="shared" si="9"/>
        <v>30</v>
      </c>
      <c r="CP10" s="48">
        <f t="shared" si="9"/>
        <v>31</v>
      </c>
      <c r="CQ10" s="48">
        <f t="shared" si="9"/>
        <v>31</v>
      </c>
      <c r="CR10" s="48">
        <f t="shared" si="9"/>
        <v>28</v>
      </c>
      <c r="CS10" s="48">
        <f t="shared" si="9"/>
        <v>31</v>
      </c>
      <c r="CT10" s="48">
        <f t="shared" si="9"/>
        <v>30</v>
      </c>
      <c r="CU10" s="48">
        <f t="shared" si="9"/>
        <v>31</v>
      </c>
      <c r="CV10" s="48">
        <f t="shared" si="9"/>
        <v>30</v>
      </c>
      <c r="CW10" s="48">
        <f t="shared" si="9"/>
        <v>31</v>
      </c>
      <c r="CX10" s="48">
        <f t="shared" si="9"/>
        <v>31</v>
      </c>
      <c r="CY10" s="48">
        <f t="shared" si="9"/>
        <v>30</v>
      </c>
      <c r="CZ10" s="48">
        <f t="shared" si="9"/>
        <v>31</v>
      </c>
      <c r="DA10" s="48">
        <f t="shared" si="9"/>
        <v>30</v>
      </c>
      <c r="DB10" s="48">
        <f t="shared" si="9"/>
        <v>31</v>
      </c>
      <c r="DC10" s="48">
        <f t="shared" si="9"/>
        <v>31</v>
      </c>
      <c r="DD10" s="48">
        <f t="shared" si="9"/>
        <v>28</v>
      </c>
      <c r="DE10" s="48">
        <f t="shared" si="9"/>
        <v>31</v>
      </c>
      <c r="DF10" s="48">
        <f t="shared" si="9"/>
        <v>30</v>
      </c>
      <c r="DG10" s="48">
        <f t="shared" si="9"/>
        <v>31</v>
      </c>
      <c r="DH10" s="48">
        <f t="shared" si="9"/>
        <v>30</v>
      </c>
      <c r="DI10" s="48">
        <f t="shared" si="9"/>
        <v>31</v>
      </c>
      <c r="DJ10" s="48">
        <f t="shared" si="9"/>
        <v>31</v>
      </c>
      <c r="DK10" s="48">
        <f t="shared" si="9"/>
        <v>30</v>
      </c>
      <c r="DL10" s="48">
        <f t="shared" si="9"/>
        <v>31</v>
      </c>
      <c r="DM10" s="48">
        <f t="shared" si="9"/>
        <v>30</v>
      </c>
      <c r="DN10" s="48">
        <f t="shared" si="9"/>
        <v>31</v>
      </c>
    </row>
    <row r="11" spans="1:130">
      <c r="A11" s="151"/>
      <c r="C11" s="5" t="s">
        <v>26</v>
      </c>
      <c r="J11" s="26">
        <f t="shared" ref="J11:BU11" si="10">+YEARFRAC(J8-1,J9,1)</f>
        <v>8.4931506849315067E-2</v>
      </c>
      <c r="K11" s="26">
        <f t="shared" si="10"/>
        <v>8.4931506849315067E-2</v>
      </c>
      <c r="L11" s="26">
        <f t="shared" si="10"/>
        <v>7.6712328767123292E-2</v>
      </c>
      <c r="M11" s="26">
        <f t="shared" si="10"/>
        <v>8.4931506849315067E-2</v>
      </c>
      <c r="N11" s="26">
        <f t="shared" si="10"/>
        <v>8.2191780821917804E-2</v>
      </c>
      <c r="O11" s="26">
        <f t="shared" si="10"/>
        <v>8.4931506849315067E-2</v>
      </c>
      <c r="P11" s="26">
        <f t="shared" si="10"/>
        <v>8.2191780821917804E-2</v>
      </c>
      <c r="Q11" s="26">
        <f t="shared" si="10"/>
        <v>8.4931506849315067E-2</v>
      </c>
      <c r="R11" s="26">
        <f t="shared" si="10"/>
        <v>8.4931506849315067E-2</v>
      </c>
      <c r="S11" s="26">
        <f t="shared" si="10"/>
        <v>8.2191780821917804E-2</v>
      </c>
      <c r="T11" s="26">
        <f t="shared" si="10"/>
        <v>8.4931506849315067E-2</v>
      </c>
      <c r="U11" s="26">
        <f t="shared" si="10"/>
        <v>8.2191780821917804E-2</v>
      </c>
      <c r="V11" s="26">
        <f t="shared" si="10"/>
        <v>8.4931506849315067E-2</v>
      </c>
      <c r="W11" s="26">
        <f t="shared" si="10"/>
        <v>8.4931506849315067E-2</v>
      </c>
      <c r="X11" s="26">
        <f t="shared" si="10"/>
        <v>7.9234972677595633E-2</v>
      </c>
      <c r="Y11" s="26">
        <f t="shared" si="10"/>
        <v>8.4699453551912565E-2</v>
      </c>
      <c r="Z11" s="26">
        <f t="shared" si="10"/>
        <v>8.1967213114754092E-2</v>
      </c>
      <c r="AA11" s="26">
        <f t="shared" si="10"/>
        <v>8.4699453551912565E-2</v>
      </c>
      <c r="AB11" s="26">
        <f t="shared" si="10"/>
        <v>8.1967213114754092E-2</v>
      </c>
      <c r="AC11" s="26">
        <f t="shared" si="10"/>
        <v>8.4699453551912565E-2</v>
      </c>
      <c r="AD11" s="26">
        <f t="shared" si="10"/>
        <v>8.4699453551912565E-2</v>
      </c>
      <c r="AE11" s="26">
        <f t="shared" si="10"/>
        <v>8.1967213114754092E-2</v>
      </c>
      <c r="AF11" s="26">
        <f t="shared" si="10"/>
        <v>8.4699453551912565E-2</v>
      </c>
      <c r="AG11" s="26">
        <f t="shared" si="10"/>
        <v>8.1967213114754092E-2</v>
      </c>
      <c r="AH11" s="26">
        <f t="shared" si="10"/>
        <v>8.4699453551912565E-2</v>
      </c>
      <c r="AI11" s="26">
        <f t="shared" si="10"/>
        <v>8.4931506849315067E-2</v>
      </c>
      <c r="AJ11" s="26">
        <f t="shared" si="10"/>
        <v>7.6712328767123292E-2</v>
      </c>
      <c r="AK11" s="26">
        <f t="shared" si="10"/>
        <v>8.4931506849315067E-2</v>
      </c>
      <c r="AL11" s="26">
        <f t="shared" si="10"/>
        <v>8.2191780821917804E-2</v>
      </c>
      <c r="AM11" s="26">
        <f t="shared" si="10"/>
        <v>8.4931506849315067E-2</v>
      </c>
      <c r="AN11" s="26">
        <f t="shared" si="10"/>
        <v>8.2191780821917804E-2</v>
      </c>
      <c r="AO11" s="26">
        <f t="shared" si="10"/>
        <v>8.4931506849315067E-2</v>
      </c>
      <c r="AP11" s="26">
        <f t="shared" si="10"/>
        <v>8.4931506849315067E-2</v>
      </c>
      <c r="AQ11" s="26">
        <f t="shared" si="10"/>
        <v>8.2191780821917804E-2</v>
      </c>
      <c r="AR11" s="26">
        <f t="shared" si="10"/>
        <v>8.4931506849315067E-2</v>
      </c>
      <c r="AS11" s="26">
        <f t="shared" si="10"/>
        <v>8.2191780821917804E-2</v>
      </c>
      <c r="AT11" s="26">
        <f t="shared" si="10"/>
        <v>8.4931506849315067E-2</v>
      </c>
      <c r="AU11" s="26">
        <f t="shared" si="10"/>
        <v>8.4931506849315067E-2</v>
      </c>
      <c r="AV11" s="26">
        <f t="shared" si="10"/>
        <v>7.6712328767123292E-2</v>
      </c>
      <c r="AW11" s="26">
        <f t="shared" si="10"/>
        <v>8.4931506849315067E-2</v>
      </c>
      <c r="AX11" s="26">
        <f t="shared" si="10"/>
        <v>8.2191780821917804E-2</v>
      </c>
      <c r="AY11" s="26">
        <f t="shared" si="10"/>
        <v>8.4931506849315067E-2</v>
      </c>
      <c r="AZ11" s="26">
        <f t="shared" si="10"/>
        <v>8.2191780821917804E-2</v>
      </c>
      <c r="BA11" s="26">
        <f t="shared" si="10"/>
        <v>8.4931506849315067E-2</v>
      </c>
      <c r="BB11" s="26">
        <f t="shared" si="10"/>
        <v>8.4931506849315067E-2</v>
      </c>
      <c r="BC11" s="26">
        <f t="shared" si="10"/>
        <v>8.2191780821917804E-2</v>
      </c>
      <c r="BD11" s="26">
        <f t="shared" si="10"/>
        <v>8.4931506849315067E-2</v>
      </c>
      <c r="BE11" s="26">
        <f t="shared" si="10"/>
        <v>8.2191780821917804E-2</v>
      </c>
      <c r="BF11" s="26">
        <f t="shared" si="10"/>
        <v>8.4931506849315067E-2</v>
      </c>
      <c r="BG11" s="26">
        <f t="shared" si="10"/>
        <v>8.4931506849315067E-2</v>
      </c>
      <c r="BH11" s="26">
        <f t="shared" si="10"/>
        <v>7.6712328767123292E-2</v>
      </c>
      <c r="BI11" s="26">
        <f t="shared" si="10"/>
        <v>8.4931506849315067E-2</v>
      </c>
      <c r="BJ11" s="26">
        <f t="shared" si="10"/>
        <v>8.2191780821917804E-2</v>
      </c>
      <c r="BK11" s="26">
        <f t="shared" si="10"/>
        <v>8.4931506849315067E-2</v>
      </c>
      <c r="BL11" s="26">
        <f t="shared" si="10"/>
        <v>8.2191780821917804E-2</v>
      </c>
      <c r="BM11" s="26">
        <f t="shared" si="10"/>
        <v>8.4931506849315067E-2</v>
      </c>
      <c r="BN11" s="26">
        <f t="shared" si="10"/>
        <v>8.4931506849315067E-2</v>
      </c>
      <c r="BO11" s="26">
        <f t="shared" si="10"/>
        <v>8.2191780821917804E-2</v>
      </c>
      <c r="BP11" s="26">
        <f t="shared" si="10"/>
        <v>8.4931506849315067E-2</v>
      </c>
      <c r="BQ11" s="26">
        <f t="shared" si="10"/>
        <v>8.2191780821917804E-2</v>
      </c>
      <c r="BR11" s="26">
        <f t="shared" si="10"/>
        <v>8.4931506849315067E-2</v>
      </c>
      <c r="BS11" s="26">
        <f t="shared" si="10"/>
        <v>8.4931506849315067E-2</v>
      </c>
      <c r="BT11" s="26">
        <f t="shared" si="10"/>
        <v>7.9234972677595633E-2</v>
      </c>
      <c r="BU11" s="26">
        <f t="shared" si="10"/>
        <v>8.4699453551912565E-2</v>
      </c>
      <c r="BV11" s="26">
        <f t="shared" ref="BV11:DN11" si="11">+YEARFRAC(BV8-1,BV9,1)</f>
        <v>8.1967213114754092E-2</v>
      </c>
      <c r="BW11" s="26">
        <f t="shared" si="11"/>
        <v>8.4699453551912565E-2</v>
      </c>
      <c r="BX11" s="26">
        <f t="shared" si="11"/>
        <v>8.1967213114754092E-2</v>
      </c>
      <c r="BY11" s="26">
        <f t="shared" si="11"/>
        <v>8.4699453551912565E-2</v>
      </c>
      <c r="BZ11" s="26">
        <f t="shared" si="11"/>
        <v>8.4699453551912565E-2</v>
      </c>
      <c r="CA11" s="26">
        <f t="shared" si="11"/>
        <v>8.1967213114754092E-2</v>
      </c>
      <c r="CB11" s="26">
        <f t="shared" si="11"/>
        <v>8.4699453551912565E-2</v>
      </c>
      <c r="CC11" s="26">
        <f t="shared" si="11"/>
        <v>8.1967213114754092E-2</v>
      </c>
      <c r="CD11" s="26">
        <f t="shared" si="11"/>
        <v>8.4699453551912565E-2</v>
      </c>
      <c r="CE11" s="26">
        <f t="shared" si="11"/>
        <v>8.4931506849315067E-2</v>
      </c>
      <c r="CF11" s="26">
        <f t="shared" si="11"/>
        <v>7.6712328767123292E-2</v>
      </c>
      <c r="CG11" s="26">
        <f t="shared" si="11"/>
        <v>8.4931506849315067E-2</v>
      </c>
      <c r="CH11" s="26">
        <f t="shared" si="11"/>
        <v>8.2191780821917804E-2</v>
      </c>
      <c r="CI11" s="26">
        <f t="shared" si="11"/>
        <v>8.4931506849315067E-2</v>
      </c>
      <c r="CJ11" s="26">
        <f t="shared" si="11"/>
        <v>8.2191780821917804E-2</v>
      </c>
      <c r="CK11" s="26">
        <f t="shared" si="11"/>
        <v>8.4931506849315067E-2</v>
      </c>
      <c r="CL11" s="26">
        <f t="shared" si="11"/>
        <v>8.4931506849315067E-2</v>
      </c>
      <c r="CM11" s="26">
        <f t="shared" si="11"/>
        <v>8.2191780821917804E-2</v>
      </c>
      <c r="CN11" s="26">
        <f t="shared" si="11"/>
        <v>8.4931506849315067E-2</v>
      </c>
      <c r="CO11" s="26">
        <f t="shared" si="11"/>
        <v>8.2191780821917804E-2</v>
      </c>
      <c r="CP11" s="26">
        <f t="shared" si="11"/>
        <v>8.4931506849315067E-2</v>
      </c>
      <c r="CQ11" s="26">
        <f t="shared" si="11"/>
        <v>8.4931506849315067E-2</v>
      </c>
      <c r="CR11" s="26">
        <f t="shared" si="11"/>
        <v>7.6712328767123292E-2</v>
      </c>
      <c r="CS11" s="26">
        <f t="shared" si="11"/>
        <v>8.4931506849315067E-2</v>
      </c>
      <c r="CT11" s="26">
        <f t="shared" si="11"/>
        <v>8.2191780821917804E-2</v>
      </c>
      <c r="CU11" s="26">
        <f t="shared" si="11"/>
        <v>8.4931506849315067E-2</v>
      </c>
      <c r="CV11" s="26">
        <f t="shared" si="11"/>
        <v>8.2191780821917804E-2</v>
      </c>
      <c r="CW11" s="26">
        <f t="shared" si="11"/>
        <v>8.4931506849315067E-2</v>
      </c>
      <c r="CX11" s="26">
        <f t="shared" si="11"/>
        <v>8.4931506849315067E-2</v>
      </c>
      <c r="CY11" s="26">
        <f t="shared" si="11"/>
        <v>8.2191780821917804E-2</v>
      </c>
      <c r="CZ11" s="26">
        <f t="shared" si="11"/>
        <v>8.4931506849315067E-2</v>
      </c>
      <c r="DA11" s="26">
        <f t="shared" si="11"/>
        <v>8.2191780821917804E-2</v>
      </c>
      <c r="DB11" s="26">
        <f t="shared" si="11"/>
        <v>8.4931506849315067E-2</v>
      </c>
      <c r="DC11" s="26">
        <f t="shared" si="11"/>
        <v>8.4931506849315067E-2</v>
      </c>
      <c r="DD11" s="26">
        <f t="shared" si="11"/>
        <v>7.6712328767123292E-2</v>
      </c>
      <c r="DE11" s="26">
        <f t="shared" si="11"/>
        <v>8.4931506849315067E-2</v>
      </c>
      <c r="DF11" s="26">
        <f t="shared" si="11"/>
        <v>8.2191780821917804E-2</v>
      </c>
      <c r="DG11" s="26">
        <f t="shared" si="11"/>
        <v>8.4931506849315067E-2</v>
      </c>
      <c r="DH11" s="26">
        <f t="shared" si="11"/>
        <v>8.2191780821917804E-2</v>
      </c>
      <c r="DI11" s="26">
        <f t="shared" si="11"/>
        <v>8.4931506849315067E-2</v>
      </c>
      <c r="DJ11" s="26">
        <f t="shared" si="11"/>
        <v>8.4931506849315067E-2</v>
      </c>
      <c r="DK11" s="26">
        <f t="shared" si="11"/>
        <v>8.2191780821917804E-2</v>
      </c>
      <c r="DL11" s="26">
        <f t="shared" si="11"/>
        <v>8.4931506849315067E-2</v>
      </c>
      <c r="DM11" s="26">
        <f t="shared" si="11"/>
        <v>8.2191780821917804E-2</v>
      </c>
      <c r="DN11" s="26">
        <f t="shared" si="11"/>
        <v>8.4931506849315067E-2</v>
      </c>
    </row>
    <row r="12" spans="1:130">
      <c r="A12" s="15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</row>
    <row r="13" spans="1:130" ht="14">
      <c r="A13" s="151"/>
      <c r="D13" s="9" t="s">
        <v>7</v>
      </c>
      <c r="E13" s="10"/>
      <c r="F13" s="11"/>
      <c r="G13" s="12" t="s">
        <v>22</v>
      </c>
      <c r="H13" s="13" t="s">
        <v>27</v>
      </c>
      <c r="I13" s="14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</row>
    <row r="14" spans="1:130" ht="14">
      <c r="A14" s="151"/>
      <c r="B14" s="40" t="s">
        <v>11</v>
      </c>
      <c r="C14" s="415"/>
      <c r="D14" s="415"/>
      <c r="E14" s="415"/>
      <c r="F14" s="415"/>
      <c r="G14" s="415"/>
      <c r="H14" s="15"/>
      <c r="I14" s="16"/>
    </row>
    <row r="15" spans="1:130" ht="14">
      <c r="A15" s="151"/>
      <c r="C15" s="16"/>
      <c r="D15" s="16"/>
      <c r="E15" s="16"/>
      <c r="F15" s="16"/>
      <c r="G15" s="16"/>
      <c r="H15" s="15"/>
      <c r="I15" s="16"/>
    </row>
    <row r="16" spans="1:130">
      <c r="A16" s="151"/>
      <c r="C16" s="5" t="s">
        <v>63</v>
      </c>
      <c r="F16" s="49">
        <f>+Inputs!$O$7</f>
        <v>1000000</v>
      </c>
      <c r="H16" s="18"/>
    </row>
    <row r="17" spans="1:118">
      <c r="A17" s="151"/>
      <c r="C17" s="5" t="s">
        <v>51</v>
      </c>
      <c r="F17" s="17">
        <f>Inputs!J16</f>
        <v>46357</v>
      </c>
      <c r="H17" s="18"/>
    </row>
    <row r="18" spans="1:118">
      <c r="A18" s="151"/>
      <c r="C18" s="5" t="s">
        <v>221</v>
      </c>
      <c r="F18" s="17">
        <f>Inputs!J17</f>
        <v>46388</v>
      </c>
      <c r="H18" s="18"/>
    </row>
    <row r="19" spans="1:118">
      <c r="A19" s="151"/>
      <c r="C19" s="5" t="s">
        <v>50</v>
      </c>
      <c r="F19" s="17">
        <f>Inputs!$J19</f>
        <v>46478</v>
      </c>
      <c r="H19" s="18"/>
    </row>
    <row r="20" spans="1:118">
      <c r="A20" s="151"/>
      <c r="C20" s="5" t="s">
        <v>358</v>
      </c>
      <c r="F20" s="17">
        <f>+Inputs!J22</f>
        <v>50131</v>
      </c>
      <c r="H20" s="18"/>
    </row>
    <row r="21" spans="1:118" ht="14">
      <c r="A21" s="151"/>
      <c r="C21" s="16"/>
      <c r="D21" s="16"/>
      <c r="E21" s="16"/>
      <c r="F21" s="16"/>
      <c r="G21" s="16"/>
      <c r="H21" s="15"/>
      <c r="I21" s="16"/>
    </row>
    <row r="22" spans="1:118" ht="14">
      <c r="A22" s="151"/>
      <c r="C22" s="360" t="s">
        <v>290</v>
      </c>
      <c r="D22" s="359"/>
      <c r="E22" s="359"/>
      <c r="F22" s="416"/>
      <c r="G22" s="359"/>
      <c r="H22" s="1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</row>
    <row r="23" spans="1:118">
      <c r="A23" s="151"/>
      <c r="C23" s="5" t="s">
        <v>172</v>
      </c>
      <c r="F23" s="44"/>
      <c r="H23" s="18"/>
      <c r="J23" s="31">
        <f>IF(AND('Project 2'!J$8&gt;=$F$18,'Project 2'!J8&lt;'Project 2'!$F$19),1,0)</f>
        <v>0</v>
      </c>
      <c r="K23" s="31">
        <f>IF(AND('Project 2'!K$8&gt;=$F$18,'Project 2'!K8&lt;'Project 2'!$F$19),1,0)</f>
        <v>1</v>
      </c>
      <c r="L23" s="31">
        <f>IF(AND('Project 2'!L$8&gt;=$F$18,'Project 2'!L8&lt;'Project 2'!$F$19),1,0)</f>
        <v>1</v>
      </c>
      <c r="M23" s="31">
        <f>IF(AND('Project 2'!M$8&gt;=$F$18,'Project 2'!M8&lt;'Project 2'!$F$19),1,0)</f>
        <v>1</v>
      </c>
      <c r="N23" s="31">
        <f>IF(AND('Project 2'!N$8&gt;=$F$18,'Project 2'!N8&lt;'Project 2'!$F$19),1,0)</f>
        <v>0</v>
      </c>
      <c r="O23" s="31">
        <f>IF(AND('Project 2'!O$8&gt;=$F$18,'Project 2'!O8&lt;'Project 2'!$F$19),1,0)</f>
        <v>0</v>
      </c>
      <c r="P23" s="31">
        <f>IF(AND('Project 2'!P$8&gt;=$F$18,'Project 2'!P8&lt;'Project 2'!$F$19),1,0)</f>
        <v>0</v>
      </c>
      <c r="Q23" s="31">
        <f>IF(AND('Project 2'!Q$8&gt;=$F$18,'Project 2'!Q8&lt;'Project 2'!$F$19),1,0)</f>
        <v>0</v>
      </c>
      <c r="R23" s="31">
        <f>IF(AND('Project 2'!R$8&gt;=$F$18,'Project 2'!R8&lt;'Project 2'!$F$19),1,0)</f>
        <v>0</v>
      </c>
      <c r="S23" s="31">
        <f>IF(AND('Project 2'!S$8&gt;=$F$18,'Project 2'!S8&lt;'Project 2'!$F$19),1,0)</f>
        <v>0</v>
      </c>
      <c r="T23" s="31">
        <f>IF(AND('Project 2'!T$8&gt;=$F$18,'Project 2'!T8&lt;'Project 2'!$F$19),1,0)</f>
        <v>0</v>
      </c>
      <c r="U23" s="31">
        <f>IF(AND('Project 2'!U$8&gt;=$F$18,'Project 2'!U8&lt;'Project 2'!$F$19),1,0)</f>
        <v>0</v>
      </c>
      <c r="V23" s="31">
        <f>IF(AND('Project 2'!V$8&gt;=$F$18,'Project 2'!V8&lt;'Project 2'!$F$19),1,0)</f>
        <v>0</v>
      </c>
      <c r="W23" s="31">
        <f>IF(AND('Project 2'!W$8&gt;=$F$18,'Project 2'!W8&lt;'Project 2'!$F$19),1,0)</f>
        <v>0</v>
      </c>
      <c r="X23" s="31">
        <f>IF(AND('Project 2'!X$8&gt;=$F$18,'Project 2'!X8&lt;'Project 2'!$F$19),1,0)</f>
        <v>0</v>
      </c>
      <c r="Y23" s="31">
        <f>IF(AND('Project 2'!Y$8&gt;=$F$18,'Project 2'!Y8&lt;'Project 2'!$F$19),1,0)</f>
        <v>0</v>
      </c>
      <c r="Z23" s="31">
        <f>IF(AND('Project 2'!Z$8&gt;=$F$18,'Project 2'!Z8&lt;'Project 2'!$F$19),1,0)</f>
        <v>0</v>
      </c>
      <c r="AA23" s="31">
        <f>IF(AND('Project 2'!AA$8&gt;=$F$18,'Project 2'!AA8&lt;'Project 2'!$F$19),1,0)</f>
        <v>0</v>
      </c>
      <c r="AB23" s="31">
        <f>IF(AND('Project 2'!AB$8&gt;=$F$18,'Project 2'!AB8&lt;'Project 2'!$F$19),1,0)</f>
        <v>0</v>
      </c>
      <c r="AC23" s="31">
        <f>IF(AND('Project 2'!AC$8&gt;=$F$18,'Project 2'!AC8&lt;'Project 2'!$F$19),1,0)</f>
        <v>0</v>
      </c>
      <c r="AD23" s="31">
        <f>IF(AND('Project 2'!AD$8&gt;=$F$18,'Project 2'!AD8&lt;'Project 2'!$F$19),1,0)</f>
        <v>0</v>
      </c>
      <c r="AE23" s="31">
        <f>IF(AND('Project 2'!AE$8&gt;=$F$18,'Project 2'!AE8&lt;'Project 2'!$F$19),1,0)</f>
        <v>0</v>
      </c>
      <c r="AF23" s="31">
        <f>IF(AND('Project 2'!AF$8&gt;=$F$18,'Project 2'!AF8&lt;'Project 2'!$F$19),1,0)</f>
        <v>0</v>
      </c>
      <c r="AG23" s="31">
        <f>IF(AND('Project 2'!AG$8&gt;=$F$18,'Project 2'!AG8&lt;'Project 2'!$F$19),1,0)</f>
        <v>0</v>
      </c>
      <c r="AH23" s="31">
        <f>IF(AND('Project 2'!AH$8&gt;=$F$18,'Project 2'!AH8&lt;'Project 2'!$F$19),1,0)</f>
        <v>0</v>
      </c>
      <c r="AI23" s="31">
        <f>IF(AND('Project 2'!AI$8&gt;=$F$18,'Project 2'!AI8&lt;'Project 2'!$F$19),1,0)</f>
        <v>0</v>
      </c>
      <c r="AJ23" s="31">
        <f>IF(AND('Project 2'!AJ$8&gt;=$F$18,'Project 2'!AJ8&lt;'Project 2'!$F$19),1,0)</f>
        <v>0</v>
      </c>
      <c r="AK23" s="31">
        <f>IF(AND('Project 2'!AK$8&gt;=$F$18,'Project 2'!AK8&lt;'Project 2'!$F$19),1,0)</f>
        <v>0</v>
      </c>
      <c r="AL23" s="31">
        <f>IF(AND('Project 2'!AL$8&gt;=$F$18,'Project 2'!AL8&lt;'Project 2'!$F$19),1,0)</f>
        <v>0</v>
      </c>
      <c r="AM23" s="31">
        <f>IF(AND('Project 2'!AM$8&gt;=$F$18,'Project 2'!AM8&lt;'Project 2'!$F$19),1,0)</f>
        <v>0</v>
      </c>
      <c r="AN23" s="31">
        <f>IF(AND('Project 2'!AN$8&gt;=$F$18,'Project 2'!AN8&lt;'Project 2'!$F$19),1,0)</f>
        <v>0</v>
      </c>
      <c r="AO23" s="31">
        <f>IF(AND('Project 2'!AO$8&gt;=$F$18,'Project 2'!AO8&lt;'Project 2'!$F$19),1,0)</f>
        <v>0</v>
      </c>
      <c r="AP23" s="31">
        <f>IF(AND('Project 2'!AP$8&gt;=$F$18,'Project 2'!AP8&lt;'Project 2'!$F$19),1,0)</f>
        <v>0</v>
      </c>
      <c r="AQ23" s="31">
        <f>IF(AND('Project 2'!AQ$8&gt;=$F$18,'Project 2'!AQ8&lt;'Project 2'!$F$19),1,0)</f>
        <v>0</v>
      </c>
      <c r="AR23" s="31">
        <f>IF(AND('Project 2'!AR$8&gt;=$F$18,'Project 2'!AR8&lt;'Project 2'!$F$19),1,0)</f>
        <v>0</v>
      </c>
      <c r="AS23" s="31">
        <f>IF(AND('Project 2'!AS$8&gt;=$F$18,'Project 2'!AS8&lt;'Project 2'!$F$19),1,0)</f>
        <v>0</v>
      </c>
      <c r="AT23" s="31">
        <f>IF(AND('Project 2'!AT$8&gt;=$F$18,'Project 2'!AT8&lt;'Project 2'!$F$19),1,0)</f>
        <v>0</v>
      </c>
      <c r="AU23" s="31">
        <f>IF(AND('Project 2'!AU$8&gt;=$F$18,'Project 2'!AU8&lt;'Project 2'!$F$19),1,0)</f>
        <v>0</v>
      </c>
      <c r="AV23" s="31">
        <f>IF(AND('Project 2'!AV$8&gt;=$F$18,'Project 2'!AV8&lt;'Project 2'!$F$19),1,0)</f>
        <v>0</v>
      </c>
      <c r="AW23" s="31">
        <f>IF(AND('Project 2'!AW$8&gt;=$F$18,'Project 2'!AW8&lt;'Project 2'!$F$19),1,0)</f>
        <v>0</v>
      </c>
      <c r="AX23" s="31">
        <f>IF(AND('Project 2'!AX$8&gt;=$F$18,'Project 2'!AX8&lt;'Project 2'!$F$19),1,0)</f>
        <v>0</v>
      </c>
      <c r="AY23" s="31">
        <f>IF(AND('Project 2'!AY$8&gt;=$F$18,'Project 2'!AY8&lt;'Project 2'!$F$19),1,0)</f>
        <v>0</v>
      </c>
      <c r="AZ23" s="31">
        <f>IF(AND('Project 2'!AZ$8&gt;=$F$18,'Project 2'!AZ8&lt;'Project 2'!$F$19),1,0)</f>
        <v>0</v>
      </c>
      <c r="BA23" s="31">
        <f>IF(AND('Project 2'!BA$8&gt;=$F$18,'Project 2'!BA8&lt;'Project 2'!$F$19),1,0)</f>
        <v>0</v>
      </c>
      <c r="BB23" s="31">
        <f>IF(AND('Project 2'!BB$8&gt;=$F$18,'Project 2'!BB8&lt;'Project 2'!$F$19),1,0)</f>
        <v>0</v>
      </c>
      <c r="BC23" s="31">
        <f>IF(AND('Project 2'!BC$8&gt;=$F$18,'Project 2'!BC8&lt;'Project 2'!$F$19),1,0)</f>
        <v>0</v>
      </c>
      <c r="BD23" s="31">
        <f>IF(AND('Project 2'!BD$8&gt;=$F$18,'Project 2'!BD8&lt;'Project 2'!$F$19),1,0)</f>
        <v>0</v>
      </c>
      <c r="BE23" s="31">
        <f>IF(AND('Project 2'!BE$8&gt;=$F$18,'Project 2'!BE8&lt;'Project 2'!$F$19),1,0)</f>
        <v>0</v>
      </c>
      <c r="BF23" s="31">
        <f>IF(AND('Project 2'!BF$8&gt;=$F$18,'Project 2'!BF8&lt;'Project 2'!$F$19),1,0)</f>
        <v>0</v>
      </c>
      <c r="BG23" s="31">
        <f>IF(AND('Project 2'!BG$8&gt;=$F$18,'Project 2'!BG8&lt;'Project 2'!$F$19),1,0)</f>
        <v>0</v>
      </c>
      <c r="BH23" s="31">
        <f>IF(AND('Project 2'!BH$8&gt;=$F$18,'Project 2'!BH8&lt;'Project 2'!$F$19),1,0)</f>
        <v>0</v>
      </c>
      <c r="BI23" s="31">
        <f>IF(AND('Project 2'!BI$8&gt;=$F$18,'Project 2'!BI8&lt;'Project 2'!$F$19),1,0)</f>
        <v>0</v>
      </c>
      <c r="BJ23" s="31">
        <f>IF(AND('Project 2'!BJ$8&gt;=$F$18,'Project 2'!BJ8&lt;'Project 2'!$F$19),1,0)</f>
        <v>0</v>
      </c>
      <c r="BK23" s="31">
        <f>IF(AND('Project 2'!BK$8&gt;=$F$18,'Project 2'!BK8&lt;'Project 2'!$F$19),1,0)</f>
        <v>0</v>
      </c>
      <c r="BL23" s="31">
        <f>IF(AND('Project 2'!BL$8&gt;=$F$18,'Project 2'!BL8&lt;'Project 2'!$F$19),1,0)</f>
        <v>0</v>
      </c>
      <c r="BM23" s="31">
        <f>IF(AND('Project 2'!BM$8&gt;=$F$18,'Project 2'!BM8&lt;'Project 2'!$F$19),1,0)</f>
        <v>0</v>
      </c>
      <c r="BN23" s="31">
        <f>IF(AND('Project 2'!BN$8&gt;=$F$18,'Project 2'!BN8&lt;'Project 2'!$F$19),1,0)</f>
        <v>0</v>
      </c>
      <c r="BO23" s="31">
        <f>IF(AND('Project 2'!BO$8&gt;=$F$18,'Project 2'!BO8&lt;'Project 2'!$F$19),1,0)</f>
        <v>0</v>
      </c>
      <c r="BP23" s="31">
        <f>IF(AND('Project 2'!BP$8&gt;=$F$18,'Project 2'!BP8&lt;'Project 2'!$F$19),1,0)</f>
        <v>0</v>
      </c>
      <c r="BQ23" s="31">
        <f>IF(AND('Project 2'!BQ$8&gt;=$F$18,'Project 2'!BQ8&lt;'Project 2'!$F$19),1,0)</f>
        <v>0</v>
      </c>
      <c r="BR23" s="31">
        <f>IF(AND('Project 2'!BR$8&gt;=$F$18,'Project 2'!BR8&lt;'Project 2'!$F$19),1,0)</f>
        <v>0</v>
      </c>
      <c r="BS23" s="31">
        <f>IF(AND('Project 2'!BS$8&gt;=$F$18,'Project 2'!BS8&lt;'Project 2'!$F$19),1,0)</f>
        <v>0</v>
      </c>
      <c r="BT23" s="31">
        <f>IF(AND('Project 2'!BT$8&gt;=$F$18,'Project 2'!BT8&lt;'Project 2'!$F$19),1,0)</f>
        <v>0</v>
      </c>
      <c r="BU23" s="31">
        <f>IF(AND('Project 2'!BU$8&gt;=$F$18,'Project 2'!BU8&lt;'Project 2'!$F$19),1,0)</f>
        <v>0</v>
      </c>
      <c r="BV23" s="31">
        <f>IF(AND('Project 2'!BV$8&gt;=$F$18,'Project 2'!BV8&lt;'Project 2'!$F$19),1,0)</f>
        <v>0</v>
      </c>
      <c r="BW23" s="31">
        <f>IF(AND('Project 2'!BW$8&gt;=$F$18,'Project 2'!BW8&lt;'Project 2'!$F$19),1,0)</f>
        <v>0</v>
      </c>
      <c r="BX23" s="31">
        <f>IF(AND('Project 2'!BX$8&gt;=$F$18,'Project 2'!BX8&lt;'Project 2'!$F$19),1,0)</f>
        <v>0</v>
      </c>
      <c r="BY23" s="31">
        <f>IF(AND('Project 2'!BY$8&gt;=$F$18,'Project 2'!BY8&lt;'Project 2'!$F$19),1,0)</f>
        <v>0</v>
      </c>
      <c r="BZ23" s="31">
        <f>IF(AND('Project 2'!BZ$8&gt;=$F$18,'Project 2'!BZ8&lt;'Project 2'!$F$19),1,0)</f>
        <v>0</v>
      </c>
      <c r="CA23" s="31">
        <f>IF(AND('Project 2'!CA$8&gt;=$F$18,'Project 2'!CA8&lt;'Project 2'!$F$19),1,0)</f>
        <v>0</v>
      </c>
      <c r="CB23" s="31">
        <f>IF(AND('Project 2'!CB$8&gt;=$F$18,'Project 2'!CB8&lt;'Project 2'!$F$19),1,0)</f>
        <v>0</v>
      </c>
      <c r="CC23" s="31">
        <f>IF(AND('Project 2'!CC$8&gt;=$F$18,'Project 2'!CC8&lt;'Project 2'!$F$19),1,0)</f>
        <v>0</v>
      </c>
      <c r="CD23" s="31">
        <f>IF(AND('Project 2'!CD$8&gt;=$F$18,'Project 2'!CD8&lt;'Project 2'!$F$19),1,0)</f>
        <v>0</v>
      </c>
      <c r="CE23" s="31">
        <f>IF(AND('Project 2'!CE$8&gt;=$F$18,'Project 2'!CE8&lt;'Project 2'!$F$19),1,0)</f>
        <v>0</v>
      </c>
      <c r="CF23" s="31">
        <f>IF(AND('Project 2'!CF$8&gt;=$F$18,'Project 2'!CF8&lt;'Project 2'!$F$19),1,0)</f>
        <v>0</v>
      </c>
      <c r="CG23" s="31">
        <f>IF(AND('Project 2'!CG$8&gt;=$F$18,'Project 2'!CG8&lt;'Project 2'!$F$19),1,0)</f>
        <v>0</v>
      </c>
      <c r="CH23" s="31">
        <f>IF(AND('Project 2'!CH$8&gt;=$F$18,'Project 2'!CH8&lt;'Project 2'!$F$19),1,0)</f>
        <v>0</v>
      </c>
      <c r="CI23" s="31">
        <f>IF(AND('Project 2'!CI$8&gt;=$F$18,'Project 2'!CI8&lt;'Project 2'!$F$19),1,0)</f>
        <v>0</v>
      </c>
      <c r="CJ23" s="31">
        <f>IF(AND('Project 2'!CJ$8&gt;=$F$18,'Project 2'!CJ8&lt;'Project 2'!$F$19),1,0)</f>
        <v>0</v>
      </c>
      <c r="CK23" s="31">
        <f>IF(AND('Project 2'!CK$8&gt;=$F$18,'Project 2'!CK8&lt;'Project 2'!$F$19),1,0)</f>
        <v>0</v>
      </c>
      <c r="CL23" s="31">
        <f>IF(AND('Project 2'!CL$8&gt;=$F$18,'Project 2'!CL8&lt;'Project 2'!$F$19),1,0)</f>
        <v>0</v>
      </c>
      <c r="CM23" s="31">
        <f>IF(AND('Project 2'!CM$8&gt;=$F$18,'Project 2'!CM8&lt;'Project 2'!$F$19),1,0)</f>
        <v>0</v>
      </c>
      <c r="CN23" s="31">
        <f>IF(AND('Project 2'!CN$8&gt;=$F$18,'Project 2'!CN8&lt;'Project 2'!$F$19),1,0)</f>
        <v>0</v>
      </c>
      <c r="CO23" s="31">
        <f>IF(AND('Project 2'!CO$8&gt;=$F$18,'Project 2'!CO8&lt;'Project 2'!$F$19),1,0)</f>
        <v>0</v>
      </c>
      <c r="CP23" s="31">
        <f>IF(AND('Project 2'!CP$8&gt;=$F$18,'Project 2'!CP8&lt;'Project 2'!$F$19),1,0)</f>
        <v>0</v>
      </c>
      <c r="CQ23" s="31">
        <f>IF(AND('Project 2'!CQ$8&gt;=$F$18,'Project 2'!CQ8&lt;'Project 2'!$F$19),1,0)</f>
        <v>0</v>
      </c>
      <c r="CR23" s="31">
        <f>IF(AND('Project 2'!CR$8&gt;=$F$18,'Project 2'!CR8&lt;'Project 2'!$F$19),1,0)</f>
        <v>0</v>
      </c>
      <c r="CS23" s="31">
        <f>IF(AND('Project 2'!CS$8&gt;=$F$18,'Project 2'!CS8&lt;'Project 2'!$F$19),1,0)</f>
        <v>0</v>
      </c>
      <c r="CT23" s="31">
        <f>IF(AND('Project 2'!CT$8&gt;=$F$18,'Project 2'!CT8&lt;'Project 2'!$F$19),1,0)</f>
        <v>0</v>
      </c>
      <c r="CU23" s="31">
        <f>IF(AND('Project 2'!CU$8&gt;=$F$18,'Project 2'!CU8&lt;'Project 2'!$F$19),1,0)</f>
        <v>0</v>
      </c>
      <c r="CV23" s="31">
        <f>IF(AND('Project 2'!CV$8&gt;=$F$18,'Project 2'!CV8&lt;'Project 2'!$F$19),1,0)</f>
        <v>0</v>
      </c>
      <c r="CW23" s="31">
        <f>IF(AND('Project 2'!CW$8&gt;=$F$18,'Project 2'!CW8&lt;'Project 2'!$F$19),1,0)</f>
        <v>0</v>
      </c>
      <c r="CX23" s="31">
        <f>IF(AND('Project 2'!CX$8&gt;=$F$18,'Project 2'!CX8&lt;'Project 2'!$F$19),1,0)</f>
        <v>0</v>
      </c>
      <c r="CY23" s="31">
        <f>IF(AND('Project 2'!CY$8&gt;=$F$18,'Project 2'!CY8&lt;'Project 2'!$F$19),1,0)</f>
        <v>0</v>
      </c>
      <c r="CZ23" s="31">
        <f>IF(AND('Project 2'!CZ$8&gt;=$F$18,'Project 2'!CZ8&lt;'Project 2'!$F$19),1,0)</f>
        <v>0</v>
      </c>
      <c r="DA23" s="31">
        <f>IF(AND('Project 2'!DA$8&gt;=$F$18,'Project 2'!DA8&lt;'Project 2'!$F$19),1,0)</f>
        <v>0</v>
      </c>
      <c r="DB23" s="31">
        <f>IF(AND('Project 2'!DB$8&gt;=$F$18,'Project 2'!DB8&lt;'Project 2'!$F$19),1,0)</f>
        <v>0</v>
      </c>
      <c r="DC23" s="31">
        <f>IF(AND('Project 2'!DC$8&gt;=$F$18,'Project 2'!DC8&lt;'Project 2'!$F$19),1,0)</f>
        <v>0</v>
      </c>
      <c r="DD23" s="31">
        <f>IF(AND('Project 2'!DD$8&gt;=$F$18,'Project 2'!DD8&lt;'Project 2'!$F$19),1,0)</f>
        <v>0</v>
      </c>
      <c r="DE23" s="31">
        <f>IF(AND('Project 2'!DE$8&gt;=$F$18,'Project 2'!DE8&lt;'Project 2'!$F$19),1,0)</f>
        <v>0</v>
      </c>
      <c r="DF23" s="31">
        <f>IF(AND('Project 2'!DF$8&gt;=$F$18,'Project 2'!DF8&lt;'Project 2'!$F$19),1,0)</f>
        <v>0</v>
      </c>
      <c r="DG23" s="31">
        <f>IF(AND('Project 2'!DG$8&gt;=$F$18,'Project 2'!DG8&lt;'Project 2'!$F$19),1,0)</f>
        <v>0</v>
      </c>
      <c r="DH23" s="31">
        <f>IF(AND('Project 2'!DH$8&gt;=$F$18,'Project 2'!DH8&lt;'Project 2'!$F$19),1,0)</f>
        <v>0</v>
      </c>
      <c r="DI23" s="31">
        <f>IF(AND('Project 2'!DI$8&gt;=$F$18,'Project 2'!DI8&lt;'Project 2'!$F$19),1,0)</f>
        <v>0</v>
      </c>
      <c r="DJ23" s="31">
        <f>IF(AND('Project 2'!DJ$8&gt;=$F$18,'Project 2'!DJ8&lt;'Project 2'!$F$19),1,0)</f>
        <v>0</v>
      </c>
      <c r="DK23" s="31">
        <f>IF(AND('Project 2'!DK$8&gt;=$F$18,'Project 2'!DK8&lt;'Project 2'!$F$19),1,0)</f>
        <v>0</v>
      </c>
      <c r="DL23" s="31">
        <f>IF(AND('Project 2'!DL$8&gt;=$F$18,'Project 2'!DL8&lt;'Project 2'!$F$19),1,0)</f>
        <v>0</v>
      </c>
      <c r="DM23" s="31">
        <f>IF(AND('Project 2'!DM$8&gt;=$F$18,'Project 2'!DM8&lt;'Project 2'!$F$19),1,0)</f>
        <v>0</v>
      </c>
      <c r="DN23" s="31">
        <f>IF(AND('Project 2'!DN$8&gt;=$F$18,'Project 2'!DN8&lt;'Project 2'!$F$19),1,0)</f>
        <v>0</v>
      </c>
    </row>
    <row r="24" spans="1:118">
      <c r="A24" s="151"/>
      <c r="C24" s="5" t="s">
        <v>28</v>
      </c>
      <c r="F24" s="30"/>
      <c r="H24" s="18"/>
      <c r="J24" s="31">
        <f>IF(AND('Project 2'!J$8&gt;=$F$19,'Project 2'!J8&lt;'Project 2'!$F$20),1,0)</f>
        <v>0</v>
      </c>
      <c r="K24" s="31">
        <f>IF(AND('Project 2'!K$8&gt;=$F$19,'Project 2'!K8&lt;'Project 2'!$F$20),1,0)</f>
        <v>0</v>
      </c>
      <c r="L24" s="31">
        <f>IF(AND('Project 2'!L$8&gt;=$F$19,'Project 2'!L8&lt;'Project 2'!$F$20),1,0)</f>
        <v>0</v>
      </c>
      <c r="M24" s="31">
        <f>IF(AND('Project 2'!M$8&gt;=$F$19,'Project 2'!M8&lt;'Project 2'!$F$20),1,0)</f>
        <v>0</v>
      </c>
      <c r="N24" s="31">
        <f>IF(AND('Project 2'!N$8&gt;=$F$19,'Project 2'!N8&lt;'Project 2'!$F$20),1,0)</f>
        <v>1</v>
      </c>
      <c r="O24" s="31">
        <f>IF(AND('Project 2'!O$8&gt;=$F$19,'Project 2'!O8&lt;'Project 2'!$F$20),1,0)</f>
        <v>1</v>
      </c>
      <c r="P24" s="31">
        <f>IF(AND('Project 2'!P$8&gt;=$F$19,'Project 2'!P8&lt;'Project 2'!$F$20),1,0)</f>
        <v>1</v>
      </c>
      <c r="Q24" s="31">
        <f>IF(AND('Project 2'!Q$8&gt;=$F$19,'Project 2'!Q8&lt;'Project 2'!$F$20),1,0)</f>
        <v>1</v>
      </c>
      <c r="R24" s="31">
        <f>IF(AND('Project 2'!R$8&gt;=$F$19,'Project 2'!R8&lt;'Project 2'!$F$20),1,0)</f>
        <v>1</v>
      </c>
      <c r="S24" s="31">
        <f>IF(AND('Project 2'!S$8&gt;=$F$19,'Project 2'!S8&lt;'Project 2'!$F$20),1,0)</f>
        <v>1</v>
      </c>
      <c r="T24" s="31">
        <f>IF(AND('Project 2'!T$8&gt;=$F$19,'Project 2'!T8&lt;'Project 2'!$F$20),1,0)</f>
        <v>1</v>
      </c>
      <c r="U24" s="31">
        <f>IF(AND('Project 2'!U$8&gt;=$F$19,'Project 2'!U8&lt;'Project 2'!$F$20),1,0)</f>
        <v>1</v>
      </c>
      <c r="V24" s="31">
        <f>IF(AND('Project 2'!V$8&gt;=$F$19,'Project 2'!V8&lt;'Project 2'!$F$20),1,0)</f>
        <v>1</v>
      </c>
      <c r="W24" s="31">
        <f>IF(AND('Project 2'!W$8&gt;=$F$19,'Project 2'!W8&lt;'Project 2'!$F$20),1,0)</f>
        <v>1</v>
      </c>
      <c r="X24" s="31">
        <f>IF(AND('Project 2'!X$8&gt;=$F$19,'Project 2'!X8&lt;'Project 2'!$F$20),1,0)</f>
        <v>1</v>
      </c>
      <c r="Y24" s="31">
        <f>IF(AND('Project 2'!Y$8&gt;=$F$19,'Project 2'!Y8&lt;'Project 2'!$F$20),1,0)</f>
        <v>1</v>
      </c>
      <c r="Z24" s="31">
        <f>IF(AND('Project 2'!Z$8&gt;=$F$19,'Project 2'!Z8&lt;'Project 2'!$F$20),1,0)</f>
        <v>1</v>
      </c>
      <c r="AA24" s="31">
        <f>IF(AND('Project 2'!AA$8&gt;=$F$19,'Project 2'!AA8&lt;'Project 2'!$F$20),1,0)</f>
        <v>1</v>
      </c>
      <c r="AB24" s="31">
        <f>IF(AND('Project 2'!AB$8&gt;=$F$19,'Project 2'!AB8&lt;'Project 2'!$F$20),1,0)</f>
        <v>1</v>
      </c>
      <c r="AC24" s="31">
        <f>IF(AND('Project 2'!AC$8&gt;=$F$19,'Project 2'!AC8&lt;'Project 2'!$F$20),1,0)</f>
        <v>1</v>
      </c>
      <c r="AD24" s="31">
        <f>IF(AND('Project 2'!AD$8&gt;=$F$19,'Project 2'!AD8&lt;'Project 2'!$F$20),1,0)</f>
        <v>1</v>
      </c>
      <c r="AE24" s="31">
        <f>IF(AND('Project 2'!AE$8&gt;=$F$19,'Project 2'!AE8&lt;'Project 2'!$F$20),1,0)</f>
        <v>1</v>
      </c>
      <c r="AF24" s="31">
        <f>IF(AND('Project 2'!AF$8&gt;=$F$19,'Project 2'!AF8&lt;'Project 2'!$F$20),1,0)</f>
        <v>1</v>
      </c>
      <c r="AG24" s="31">
        <f>IF(AND('Project 2'!AG$8&gt;=$F$19,'Project 2'!AG8&lt;'Project 2'!$F$20),1,0)</f>
        <v>1</v>
      </c>
      <c r="AH24" s="31">
        <f>IF(AND('Project 2'!AH$8&gt;=$F$19,'Project 2'!AH8&lt;'Project 2'!$F$20),1,0)</f>
        <v>1</v>
      </c>
      <c r="AI24" s="31">
        <f>IF(AND('Project 2'!AI$8&gt;=$F$19,'Project 2'!AI8&lt;'Project 2'!$F$20),1,0)</f>
        <v>1</v>
      </c>
      <c r="AJ24" s="31">
        <f>IF(AND('Project 2'!AJ$8&gt;=$F$19,'Project 2'!AJ8&lt;'Project 2'!$F$20),1,0)</f>
        <v>1</v>
      </c>
      <c r="AK24" s="31">
        <f>IF(AND('Project 2'!AK$8&gt;=$F$19,'Project 2'!AK8&lt;'Project 2'!$F$20),1,0)</f>
        <v>1</v>
      </c>
      <c r="AL24" s="31">
        <f>IF(AND('Project 2'!AL$8&gt;=$F$19,'Project 2'!AL8&lt;'Project 2'!$F$20),1,0)</f>
        <v>1</v>
      </c>
      <c r="AM24" s="31">
        <f>IF(AND('Project 2'!AM$8&gt;=$F$19,'Project 2'!AM8&lt;'Project 2'!$F$20),1,0)</f>
        <v>1</v>
      </c>
      <c r="AN24" s="31">
        <f>IF(AND('Project 2'!AN$8&gt;=$F$19,'Project 2'!AN8&lt;'Project 2'!$F$20),1,0)</f>
        <v>1</v>
      </c>
      <c r="AO24" s="31">
        <f>IF(AND('Project 2'!AO$8&gt;=$F$19,'Project 2'!AO8&lt;'Project 2'!$F$20),1,0)</f>
        <v>1</v>
      </c>
      <c r="AP24" s="31">
        <f>IF(AND('Project 2'!AP$8&gt;=$F$19,'Project 2'!AP8&lt;'Project 2'!$F$20),1,0)</f>
        <v>1</v>
      </c>
      <c r="AQ24" s="31">
        <f>IF(AND('Project 2'!AQ$8&gt;=$F$19,'Project 2'!AQ8&lt;'Project 2'!$F$20),1,0)</f>
        <v>1</v>
      </c>
      <c r="AR24" s="31">
        <f>IF(AND('Project 2'!AR$8&gt;=$F$19,'Project 2'!AR8&lt;'Project 2'!$F$20),1,0)</f>
        <v>1</v>
      </c>
      <c r="AS24" s="31">
        <f>IF(AND('Project 2'!AS$8&gt;=$F$19,'Project 2'!AS8&lt;'Project 2'!$F$20),1,0)</f>
        <v>1</v>
      </c>
      <c r="AT24" s="31">
        <f>IF(AND('Project 2'!AT$8&gt;=$F$19,'Project 2'!AT8&lt;'Project 2'!$F$20),1,0)</f>
        <v>1</v>
      </c>
      <c r="AU24" s="31">
        <f>IF(AND('Project 2'!AU$8&gt;=$F$19,'Project 2'!AU8&lt;'Project 2'!$F$20),1,0)</f>
        <v>1</v>
      </c>
      <c r="AV24" s="31">
        <f>IF(AND('Project 2'!AV$8&gt;=$F$19,'Project 2'!AV8&lt;'Project 2'!$F$20),1,0)</f>
        <v>1</v>
      </c>
      <c r="AW24" s="31">
        <f>IF(AND('Project 2'!AW$8&gt;=$F$19,'Project 2'!AW8&lt;'Project 2'!$F$20),1,0)</f>
        <v>1</v>
      </c>
      <c r="AX24" s="31">
        <f>IF(AND('Project 2'!AX$8&gt;=$F$19,'Project 2'!AX8&lt;'Project 2'!$F$20),1,0)</f>
        <v>1</v>
      </c>
      <c r="AY24" s="31">
        <f>IF(AND('Project 2'!AY$8&gt;=$F$19,'Project 2'!AY8&lt;'Project 2'!$F$20),1,0)</f>
        <v>1</v>
      </c>
      <c r="AZ24" s="31">
        <f>IF(AND('Project 2'!AZ$8&gt;=$F$19,'Project 2'!AZ8&lt;'Project 2'!$F$20),1,0)</f>
        <v>1</v>
      </c>
      <c r="BA24" s="31">
        <f>IF(AND('Project 2'!BA$8&gt;=$F$19,'Project 2'!BA8&lt;'Project 2'!$F$20),1,0)</f>
        <v>1</v>
      </c>
      <c r="BB24" s="31">
        <f>IF(AND('Project 2'!BB$8&gt;=$F$19,'Project 2'!BB8&lt;'Project 2'!$F$20),1,0)</f>
        <v>1</v>
      </c>
      <c r="BC24" s="31">
        <f>IF(AND('Project 2'!BC$8&gt;=$F$19,'Project 2'!BC8&lt;'Project 2'!$F$20),1,0)</f>
        <v>1</v>
      </c>
      <c r="BD24" s="31">
        <f>IF(AND('Project 2'!BD$8&gt;=$F$19,'Project 2'!BD8&lt;'Project 2'!$F$20),1,0)</f>
        <v>1</v>
      </c>
      <c r="BE24" s="31">
        <f>IF(AND('Project 2'!BE$8&gt;=$F$19,'Project 2'!BE8&lt;'Project 2'!$F$20),1,0)</f>
        <v>1</v>
      </c>
      <c r="BF24" s="31">
        <f>IF(AND('Project 2'!BF$8&gt;=$F$19,'Project 2'!BF8&lt;'Project 2'!$F$20),1,0)</f>
        <v>1</v>
      </c>
      <c r="BG24" s="31">
        <f>IF(AND('Project 2'!BG$8&gt;=$F$19,'Project 2'!BG8&lt;'Project 2'!$F$20),1,0)</f>
        <v>1</v>
      </c>
      <c r="BH24" s="31">
        <f>IF(AND('Project 2'!BH$8&gt;=$F$19,'Project 2'!BH8&lt;'Project 2'!$F$20),1,0)</f>
        <v>1</v>
      </c>
      <c r="BI24" s="31">
        <f>IF(AND('Project 2'!BI$8&gt;=$F$19,'Project 2'!BI8&lt;'Project 2'!$F$20),1,0)</f>
        <v>1</v>
      </c>
      <c r="BJ24" s="31">
        <f>IF(AND('Project 2'!BJ$8&gt;=$F$19,'Project 2'!BJ8&lt;'Project 2'!$F$20),1,0)</f>
        <v>1</v>
      </c>
      <c r="BK24" s="31">
        <f>IF(AND('Project 2'!BK$8&gt;=$F$19,'Project 2'!BK8&lt;'Project 2'!$F$20),1,0)</f>
        <v>1</v>
      </c>
      <c r="BL24" s="31">
        <f>IF(AND('Project 2'!BL$8&gt;=$F$19,'Project 2'!BL8&lt;'Project 2'!$F$20),1,0)</f>
        <v>1</v>
      </c>
      <c r="BM24" s="31">
        <f>IF(AND('Project 2'!BM$8&gt;=$F$19,'Project 2'!BM8&lt;'Project 2'!$F$20),1,0)</f>
        <v>1</v>
      </c>
      <c r="BN24" s="31">
        <f>IF(AND('Project 2'!BN$8&gt;=$F$19,'Project 2'!BN8&lt;'Project 2'!$F$20),1,0)</f>
        <v>1</v>
      </c>
      <c r="BO24" s="31">
        <f>IF(AND('Project 2'!BO$8&gt;=$F$19,'Project 2'!BO8&lt;'Project 2'!$F$20),1,0)</f>
        <v>1</v>
      </c>
      <c r="BP24" s="31">
        <f>IF(AND('Project 2'!BP$8&gt;=$F$19,'Project 2'!BP8&lt;'Project 2'!$F$20),1,0)</f>
        <v>1</v>
      </c>
      <c r="BQ24" s="31">
        <f>IF(AND('Project 2'!BQ$8&gt;=$F$19,'Project 2'!BQ8&lt;'Project 2'!$F$20),1,0)</f>
        <v>1</v>
      </c>
      <c r="BR24" s="31">
        <f>IF(AND('Project 2'!BR$8&gt;=$F$19,'Project 2'!BR8&lt;'Project 2'!$F$20),1,0)</f>
        <v>1</v>
      </c>
      <c r="BS24" s="31">
        <f>IF(AND('Project 2'!BS$8&gt;=$F$19,'Project 2'!BS8&lt;'Project 2'!$F$20),1,0)</f>
        <v>1</v>
      </c>
      <c r="BT24" s="31">
        <f>IF(AND('Project 2'!BT$8&gt;=$F$19,'Project 2'!BT8&lt;'Project 2'!$F$20),1,0)</f>
        <v>1</v>
      </c>
      <c r="BU24" s="31">
        <f>IF(AND('Project 2'!BU$8&gt;=$F$19,'Project 2'!BU8&lt;'Project 2'!$F$20),1,0)</f>
        <v>1</v>
      </c>
      <c r="BV24" s="31">
        <f>IF(AND('Project 2'!BV$8&gt;=$F$19,'Project 2'!BV8&lt;'Project 2'!$F$20),1,0)</f>
        <v>1</v>
      </c>
      <c r="BW24" s="31">
        <f>IF(AND('Project 2'!BW$8&gt;=$F$19,'Project 2'!BW8&lt;'Project 2'!$F$20),1,0)</f>
        <v>1</v>
      </c>
      <c r="BX24" s="31">
        <f>IF(AND('Project 2'!BX$8&gt;=$F$19,'Project 2'!BX8&lt;'Project 2'!$F$20),1,0)</f>
        <v>1</v>
      </c>
      <c r="BY24" s="31">
        <f>IF(AND('Project 2'!BY$8&gt;=$F$19,'Project 2'!BY8&lt;'Project 2'!$F$20),1,0)</f>
        <v>1</v>
      </c>
      <c r="BZ24" s="31">
        <f>IF(AND('Project 2'!BZ$8&gt;=$F$19,'Project 2'!BZ8&lt;'Project 2'!$F$20),1,0)</f>
        <v>1</v>
      </c>
      <c r="CA24" s="31">
        <f>IF(AND('Project 2'!CA$8&gt;=$F$19,'Project 2'!CA8&lt;'Project 2'!$F$20),1,0)</f>
        <v>1</v>
      </c>
      <c r="CB24" s="31">
        <f>IF(AND('Project 2'!CB$8&gt;=$F$19,'Project 2'!CB8&lt;'Project 2'!$F$20),1,0)</f>
        <v>1</v>
      </c>
      <c r="CC24" s="31">
        <f>IF(AND('Project 2'!CC$8&gt;=$F$19,'Project 2'!CC8&lt;'Project 2'!$F$20),1,0)</f>
        <v>1</v>
      </c>
      <c r="CD24" s="31">
        <f>IF(AND('Project 2'!CD$8&gt;=$F$19,'Project 2'!CD8&lt;'Project 2'!$F$20),1,0)</f>
        <v>1</v>
      </c>
      <c r="CE24" s="31">
        <f>IF(AND('Project 2'!CE$8&gt;=$F$19,'Project 2'!CE8&lt;'Project 2'!$F$20),1,0)</f>
        <v>1</v>
      </c>
      <c r="CF24" s="31">
        <f>IF(AND('Project 2'!CF$8&gt;=$F$19,'Project 2'!CF8&lt;'Project 2'!$F$20),1,0)</f>
        <v>1</v>
      </c>
      <c r="CG24" s="31">
        <f>IF(AND('Project 2'!CG$8&gt;=$F$19,'Project 2'!CG8&lt;'Project 2'!$F$20),1,0)</f>
        <v>1</v>
      </c>
      <c r="CH24" s="31">
        <f>IF(AND('Project 2'!CH$8&gt;=$F$19,'Project 2'!CH8&lt;'Project 2'!$F$20),1,0)</f>
        <v>1</v>
      </c>
      <c r="CI24" s="31">
        <f>IF(AND('Project 2'!CI$8&gt;=$F$19,'Project 2'!CI8&lt;'Project 2'!$F$20),1,0)</f>
        <v>1</v>
      </c>
      <c r="CJ24" s="31">
        <f>IF(AND('Project 2'!CJ$8&gt;=$F$19,'Project 2'!CJ8&lt;'Project 2'!$F$20),1,0)</f>
        <v>1</v>
      </c>
      <c r="CK24" s="31">
        <f>IF(AND('Project 2'!CK$8&gt;=$F$19,'Project 2'!CK8&lt;'Project 2'!$F$20),1,0)</f>
        <v>1</v>
      </c>
      <c r="CL24" s="31">
        <f>IF(AND('Project 2'!CL$8&gt;=$F$19,'Project 2'!CL8&lt;'Project 2'!$F$20),1,0)</f>
        <v>1</v>
      </c>
      <c r="CM24" s="31">
        <f>IF(AND('Project 2'!CM$8&gt;=$F$19,'Project 2'!CM8&lt;'Project 2'!$F$20),1,0)</f>
        <v>1</v>
      </c>
      <c r="CN24" s="31">
        <f>IF(AND('Project 2'!CN$8&gt;=$F$19,'Project 2'!CN8&lt;'Project 2'!$F$20),1,0)</f>
        <v>1</v>
      </c>
      <c r="CO24" s="31">
        <f>IF(AND('Project 2'!CO$8&gt;=$F$19,'Project 2'!CO8&lt;'Project 2'!$F$20),1,0)</f>
        <v>1</v>
      </c>
      <c r="CP24" s="31">
        <f>IF(AND('Project 2'!CP$8&gt;=$F$19,'Project 2'!CP8&lt;'Project 2'!$F$20),1,0)</f>
        <v>1</v>
      </c>
      <c r="CQ24" s="31">
        <f>IF(AND('Project 2'!CQ$8&gt;=$F$19,'Project 2'!CQ8&lt;'Project 2'!$F$20),1,0)</f>
        <v>1</v>
      </c>
      <c r="CR24" s="31">
        <f>IF(AND('Project 2'!CR$8&gt;=$F$19,'Project 2'!CR8&lt;'Project 2'!$F$20),1,0)</f>
        <v>1</v>
      </c>
      <c r="CS24" s="31">
        <f>IF(AND('Project 2'!CS$8&gt;=$F$19,'Project 2'!CS8&lt;'Project 2'!$F$20),1,0)</f>
        <v>1</v>
      </c>
      <c r="CT24" s="31">
        <f>IF(AND('Project 2'!CT$8&gt;=$F$19,'Project 2'!CT8&lt;'Project 2'!$F$20),1,0)</f>
        <v>1</v>
      </c>
      <c r="CU24" s="31">
        <f>IF(AND('Project 2'!CU$8&gt;=$F$19,'Project 2'!CU8&lt;'Project 2'!$F$20),1,0)</f>
        <v>1</v>
      </c>
      <c r="CV24" s="31">
        <f>IF(AND('Project 2'!CV$8&gt;=$F$19,'Project 2'!CV8&lt;'Project 2'!$F$20),1,0)</f>
        <v>1</v>
      </c>
      <c r="CW24" s="31">
        <f>IF(AND('Project 2'!CW$8&gt;=$F$19,'Project 2'!CW8&lt;'Project 2'!$F$20),1,0)</f>
        <v>1</v>
      </c>
      <c r="CX24" s="31">
        <f>IF(AND('Project 2'!CX$8&gt;=$F$19,'Project 2'!CX8&lt;'Project 2'!$F$20),1,0)</f>
        <v>1</v>
      </c>
      <c r="CY24" s="31">
        <f>IF(AND('Project 2'!CY$8&gt;=$F$19,'Project 2'!CY8&lt;'Project 2'!$F$20),1,0)</f>
        <v>1</v>
      </c>
      <c r="CZ24" s="31">
        <f>IF(AND('Project 2'!CZ$8&gt;=$F$19,'Project 2'!CZ8&lt;'Project 2'!$F$20),1,0)</f>
        <v>1</v>
      </c>
      <c r="DA24" s="31">
        <f>IF(AND('Project 2'!DA$8&gt;=$F$19,'Project 2'!DA8&lt;'Project 2'!$F$20),1,0)</f>
        <v>1</v>
      </c>
      <c r="DB24" s="31">
        <f>IF(AND('Project 2'!DB$8&gt;=$F$19,'Project 2'!DB8&lt;'Project 2'!$F$20),1,0)</f>
        <v>1</v>
      </c>
      <c r="DC24" s="31">
        <f>IF(AND('Project 2'!DC$8&gt;=$F$19,'Project 2'!DC8&lt;'Project 2'!$F$20),1,0)</f>
        <v>1</v>
      </c>
      <c r="DD24" s="31">
        <f>IF(AND('Project 2'!DD$8&gt;=$F$19,'Project 2'!DD8&lt;'Project 2'!$F$20),1,0)</f>
        <v>1</v>
      </c>
      <c r="DE24" s="31">
        <f>IF(AND('Project 2'!DE$8&gt;=$F$19,'Project 2'!DE8&lt;'Project 2'!$F$20),1,0)</f>
        <v>1</v>
      </c>
      <c r="DF24" s="31">
        <f>IF(AND('Project 2'!DF$8&gt;=$F$19,'Project 2'!DF8&lt;'Project 2'!$F$20),1,0)</f>
        <v>1</v>
      </c>
      <c r="DG24" s="31">
        <f>IF(AND('Project 2'!DG$8&gt;=$F$19,'Project 2'!DG8&lt;'Project 2'!$F$20),1,0)</f>
        <v>1</v>
      </c>
      <c r="DH24" s="31">
        <f>IF(AND('Project 2'!DH$8&gt;=$F$19,'Project 2'!DH8&lt;'Project 2'!$F$20),1,0)</f>
        <v>1</v>
      </c>
      <c r="DI24" s="31">
        <f>IF(AND('Project 2'!DI$8&gt;=$F$19,'Project 2'!DI8&lt;'Project 2'!$F$20),1,0)</f>
        <v>1</v>
      </c>
      <c r="DJ24" s="31">
        <f>IF(AND('Project 2'!DJ$8&gt;=$F$19,'Project 2'!DJ8&lt;'Project 2'!$F$20),1,0)</f>
        <v>1</v>
      </c>
      <c r="DK24" s="31">
        <f>IF(AND('Project 2'!DK$8&gt;=$F$19,'Project 2'!DK8&lt;'Project 2'!$F$20),1,0)</f>
        <v>1</v>
      </c>
      <c r="DL24" s="31">
        <f>IF(AND('Project 2'!DL$8&gt;=$F$19,'Project 2'!DL8&lt;'Project 2'!$F$20),1,0)</f>
        <v>1</v>
      </c>
      <c r="DM24" s="31">
        <f>IF(AND('Project 2'!DM$8&gt;=$F$19,'Project 2'!DM8&lt;'Project 2'!$F$20),1,0)</f>
        <v>1</v>
      </c>
      <c r="DN24" s="31">
        <f>IF(AND('Project 2'!DN$8&gt;=$F$19,'Project 2'!DN8&lt;'Project 2'!$F$20),1,0)</f>
        <v>1</v>
      </c>
    </row>
    <row r="25" spans="1:118">
      <c r="A25" s="151"/>
      <c r="C25" s="5" t="s">
        <v>29</v>
      </c>
      <c r="H25" s="18"/>
      <c r="J25" s="31">
        <f t="shared" ref="J25:AO25" si="12">IF(MONTH(J9)=12,1,0)</f>
        <v>1</v>
      </c>
      <c r="K25" s="31">
        <f t="shared" si="12"/>
        <v>0</v>
      </c>
      <c r="L25" s="31">
        <f t="shared" si="12"/>
        <v>0</v>
      </c>
      <c r="M25" s="31">
        <f t="shared" si="12"/>
        <v>0</v>
      </c>
      <c r="N25" s="31">
        <f t="shared" si="12"/>
        <v>0</v>
      </c>
      <c r="O25" s="31">
        <f t="shared" si="12"/>
        <v>0</v>
      </c>
      <c r="P25" s="31">
        <f t="shared" si="12"/>
        <v>0</v>
      </c>
      <c r="Q25" s="31">
        <f t="shared" si="12"/>
        <v>0</v>
      </c>
      <c r="R25" s="31">
        <f t="shared" si="12"/>
        <v>0</v>
      </c>
      <c r="S25" s="31">
        <f t="shared" si="12"/>
        <v>0</v>
      </c>
      <c r="T25" s="31">
        <f t="shared" si="12"/>
        <v>0</v>
      </c>
      <c r="U25" s="31">
        <f t="shared" si="12"/>
        <v>0</v>
      </c>
      <c r="V25" s="31">
        <f t="shared" si="12"/>
        <v>1</v>
      </c>
      <c r="W25" s="31">
        <f t="shared" si="12"/>
        <v>0</v>
      </c>
      <c r="X25" s="31">
        <f t="shared" si="12"/>
        <v>0</v>
      </c>
      <c r="Y25" s="31">
        <f t="shared" si="12"/>
        <v>0</v>
      </c>
      <c r="Z25" s="31">
        <f t="shared" si="12"/>
        <v>0</v>
      </c>
      <c r="AA25" s="31">
        <f t="shared" si="12"/>
        <v>0</v>
      </c>
      <c r="AB25" s="31">
        <f t="shared" si="12"/>
        <v>0</v>
      </c>
      <c r="AC25" s="31">
        <f t="shared" si="12"/>
        <v>0</v>
      </c>
      <c r="AD25" s="31">
        <f t="shared" si="12"/>
        <v>0</v>
      </c>
      <c r="AE25" s="31">
        <f t="shared" si="12"/>
        <v>0</v>
      </c>
      <c r="AF25" s="31">
        <f t="shared" si="12"/>
        <v>0</v>
      </c>
      <c r="AG25" s="31">
        <f t="shared" si="12"/>
        <v>0</v>
      </c>
      <c r="AH25" s="31">
        <f t="shared" si="12"/>
        <v>1</v>
      </c>
      <c r="AI25" s="31">
        <f t="shared" si="12"/>
        <v>0</v>
      </c>
      <c r="AJ25" s="31">
        <f t="shared" si="12"/>
        <v>0</v>
      </c>
      <c r="AK25" s="31">
        <f t="shared" si="12"/>
        <v>0</v>
      </c>
      <c r="AL25" s="31">
        <f t="shared" si="12"/>
        <v>0</v>
      </c>
      <c r="AM25" s="31">
        <f t="shared" si="12"/>
        <v>0</v>
      </c>
      <c r="AN25" s="31">
        <f t="shared" si="12"/>
        <v>0</v>
      </c>
      <c r="AO25" s="31">
        <f t="shared" si="12"/>
        <v>0</v>
      </c>
      <c r="AP25" s="31">
        <f t="shared" ref="AP25:BU25" si="13">IF(MONTH(AP9)=12,1,0)</f>
        <v>0</v>
      </c>
      <c r="AQ25" s="31">
        <f t="shared" si="13"/>
        <v>0</v>
      </c>
      <c r="AR25" s="31">
        <f t="shared" si="13"/>
        <v>0</v>
      </c>
      <c r="AS25" s="31">
        <f t="shared" si="13"/>
        <v>0</v>
      </c>
      <c r="AT25" s="31">
        <f t="shared" si="13"/>
        <v>1</v>
      </c>
      <c r="AU25" s="31">
        <f t="shared" si="13"/>
        <v>0</v>
      </c>
      <c r="AV25" s="31">
        <f t="shared" si="13"/>
        <v>0</v>
      </c>
      <c r="AW25" s="31">
        <f t="shared" si="13"/>
        <v>0</v>
      </c>
      <c r="AX25" s="31">
        <f t="shared" si="13"/>
        <v>0</v>
      </c>
      <c r="AY25" s="31">
        <f t="shared" si="13"/>
        <v>0</v>
      </c>
      <c r="AZ25" s="31">
        <f t="shared" si="13"/>
        <v>0</v>
      </c>
      <c r="BA25" s="31">
        <f t="shared" si="13"/>
        <v>0</v>
      </c>
      <c r="BB25" s="31">
        <f t="shared" si="13"/>
        <v>0</v>
      </c>
      <c r="BC25" s="31">
        <f t="shared" si="13"/>
        <v>0</v>
      </c>
      <c r="BD25" s="31">
        <f t="shared" si="13"/>
        <v>0</v>
      </c>
      <c r="BE25" s="31">
        <f t="shared" si="13"/>
        <v>0</v>
      </c>
      <c r="BF25" s="31">
        <f t="shared" si="13"/>
        <v>1</v>
      </c>
      <c r="BG25" s="31">
        <f t="shared" si="13"/>
        <v>0</v>
      </c>
      <c r="BH25" s="31">
        <f t="shared" si="13"/>
        <v>0</v>
      </c>
      <c r="BI25" s="31">
        <f t="shared" si="13"/>
        <v>0</v>
      </c>
      <c r="BJ25" s="31">
        <f t="shared" si="13"/>
        <v>0</v>
      </c>
      <c r="BK25" s="31">
        <f t="shared" si="13"/>
        <v>0</v>
      </c>
      <c r="BL25" s="31">
        <f t="shared" si="13"/>
        <v>0</v>
      </c>
      <c r="BM25" s="31">
        <f t="shared" si="13"/>
        <v>0</v>
      </c>
      <c r="BN25" s="31">
        <f t="shared" si="13"/>
        <v>0</v>
      </c>
      <c r="BO25" s="31">
        <f t="shared" si="13"/>
        <v>0</v>
      </c>
      <c r="BP25" s="31">
        <f t="shared" si="13"/>
        <v>0</v>
      </c>
      <c r="BQ25" s="31">
        <f t="shared" si="13"/>
        <v>0</v>
      </c>
      <c r="BR25" s="31">
        <f t="shared" si="13"/>
        <v>1</v>
      </c>
      <c r="BS25" s="31">
        <f t="shared" si="13"/>
        <v>0</v>
      </c>
      <c r="BT25" s="31">
        <f t="shared" si="13"/>
        <v>0</v>
      </c>
      <c r="BU25" s="31">
        <f t="shared" si="13"/>
        <v>0</v>
      </c>
      <c r="BV25" s="31">
        <f t="shared" ref="BV25:DA25" si="14">IF(MONTH(BV9)=12,1,0)</f>
        <v>0</v>
      </c>
      <c r="BW25" s="31">
        <f t="shared" si="14"/>
        <v>0</v>
      </c>
      <c r="BX25" s="31">
        <f t="shared" si="14"/>
        <v>0</v>
      </c>
      <c r="BY25" s="31">
        <f t="shared" si="14"/>
        <v>0</v>
      </c>
      <c r="BZ25" s="31">
        <f t="shared" si="14"/>
        <v>0</v>
      </c>
      <c r="CA25" s="31">
        <f t="shared" si="14"/>
        <v>0</v>
      </c>
      <c r="CB25" s="31">
        <f t="shared" si="14"/>
        <v>0</v>
      </c>
      <c r="CC25" s="31">
        <f t="shared" si="14"/>
        <v>0</v>
      </c>
      <c r="CD25" s="31">
        <f t="shared" si="14"/>
        <v>1</v>
      </c>
      <c r="CE25" s="31">
        <f t="shared" si="14"/>
        <v>0</v>
      </c>
      <c r="CF25" s="31">
        <f t="shared" si="14"/>
        <v>0</v>
      </c>
      <c r="CG25" s="31">
        <f t="shared" si="14"/>
        <v>0</v>
      </c>
      <c r="CH25" s="31">
        <f t="shared" si="14"/>
        <v>0</v>
      </c>
      <c r="CI25" s="31">
        <f t="shared" si="14"/>
        <v>0</v>
      </c>
      <c r="CJ25" s="31">
        <f t="shared" si="14"/>
        <v>0</v>
      </c>
      <c r="CK25" s="31">
        <f t="shared" si="14"/>
        <v>0</v>
      </c>
      <c r="CL25" s="31">
        <f t="shared" si="14"/>
        <v>0</v>
      </c>
      <c r="CM25" s="31">
        <f t="shared" si="14"/>
        <v>0</v>
      </c>
      <c r="CN25" s="31">
        <f t="shared" si="14"/>
        <v>0</v>
      </c>
      <c r="CO25" s="31">
        <f t="shared" si="14"/>
        <v>0</v>
      </c>
      <c r="CP25" s="31">
        <f t="shared" si="14"/>
        <v>1</v>
      </c>
      <c r="CQ25" s="31">
        <f t="shared" si="14"/>
        <v>0</v>
      </c>
      <c r="CR25" s="31">
        <f t="shared" si="14"/>
        <v>0</v>
      </c>
      <c r="CS25" s="31">
        <f t="shared" si="14"/>
        <v>0</v>
      </c>
      <c r="CT25" s="31">
        <f t="shared" si="14"/>
        <v>0</v>
      </c>
      <c r="CU25" s="31">
        <f t="shared" si="14"/>
        <v>0</v>
      </c>
      <c r="CV25" s="31">
        <f t="shared" si="14"/>
        <v>0</v>
      </c>
      <c r="CW25" s="31">
        <f t="shared" si="14"/>
        <v>0</v>
      </c>
      <c r="CX25" s="31">
        <f t="shared" si="14"/>
        <v>0</v>
      </c>
      <c r="CY25" s="31">
        <f t="shared" si="14"/>
        <v>0</v>
      </c>
      <c r="CZ25" s="31">
        <f t="shared" si="14"/>
        <v>0</v>
      </c>
      <c r="DA25" s="31">
        <f t="shared" si="14"/>
        <v>0</v>
      </c>
      <c r="DB25" s="31">
        <f t="shared" ref="DB25:DN25" si="15">IF(MONTH(DB9)=12,1,0)</f>
        <v>1</v>
      </c>
      <c r="DC25" s="31">
        <f t="shared" si="15"/>
        <v>0</v>
      </c>
      <c r="DD25" s="31">
        <f t="shared" si="15"/>
        <v>0</v>
      </c>
      <c r="DE25" s="31">
        <f t="shared" si="15"/>
        <v>0</v>
      </c>
      <c r="DF25" s="31">
        <f t="shared" si="15"/>
        <v>0</v>
      </c>
      <c r="DG25" s="31">
        <f t="shared" si="15"/>
        <v>0</v>
      </c>
      <c r="DH25" s="31">
        <f t="shared" si="15"/>
        <v>0</v>
      </c>
      <c r="DI25" s="31">
        <f t="shared" si="15"/>
        <v>0</v>
      </c>
      <c r="DJ25" s="31">
        <f t="shared" si="15"/>
        <v>0</v>
      </c>
      <c r="DK25" s="31">
        <f t="shared" si="15"/>
        <v>0</v>
      </c>
      <c r="DL25" s="31">
        <f t="shared" si="15"/>
        <v>0</v>
      </c>
      <c r="DM25" s="31">
        <f t="shared" si="15"/>
        <v>0</v>
      </c>
      <c r="DN25" s="31">
        <f t="shared" si="15"/>
        <v>1</v>
      </c>
    </row>
    <row r="26" spans="1:118">
      <c r="A26" s="151"/>
      <c r="C26" s="5" t="s">
        <v>42</v>
      </c>
      <c r="H26" s="18"/>
      <c r="J26" s="31">
        <f t="shared" ref="J26:AO26" si="16">IF(MOD(MONTH(J9),3)=0,1,0)</f>
        <v>1</v>
      </c>
      <c r="K26" s="31">
        <f t="shared" si="16"/>
        <v>0</v>
      </c>
      <c r="L26" s="31">
        <f t="shared" si="16"/>
        <v>0</v>
      </c>
      <c r="M26" s="31">
        <f t="shared" si="16"/>
        <v>1</v>
      </c>
      <c r="N26" s="31">
        <f t="shared" si="16"/>
        <v>0</v>
      </c>
      <c r="O26" s="31">
        <f t="shared" si="16"/>
        <v>0</v>
      </c>
      <c r="P26" s="31">
        <f t="shared" si="16"/>
        <v>1</v>
      </c>
      <c r="Q26" s="31">
        <f t="shared" si="16"/>
        <v>0</v>
      </c>
      <c r="R26" s="31">
        <f t="shared" si="16"/>
        <v>0</v>
      </c>
      <c r="S26" s="31">
        <f t="shared" si="16"/>
        <v>1</v>
      </c>
      <c r="T26" s="31">
        <f t="shared" si="16"/>
        <v>0</v>
      </c>
      <c r="U26" s="31">
        <f t="shared" si="16"/>
        <v>0</v>
      </c>
      <c r="V26" s="31">
        <f t="shared" si="16"/>
        <v>1</v>
      </c>
      <c r="W26" s="31">
        <f t="shared" si="16"/>
        <v>0</v>
      </c>
      <c r="X26" s="31">
        <f t="shared" si="16"/>
        <v>0</v>
      </c>
      <c r="Y26" s="31">
        <f t="shared" si="16"/>
        <v>1</v>
      </c>
      <c r="Z26" s="31">
        <f t="shared" si="16"/>
        <v>0</v>
      </c>
      <c r="AA26" s="31">
        <f t="shared" si="16"/>
        <v>0</v>
      </c>
      <c r="AB26" s="31">
        <f t="shared" si="16"/>
        <v>1</v>
      </c>
      <c r="AC26" s="31">
        <f t="shared" si="16"/>
        <v>0</v>
      </c>
      <c r="AD26" s="31">
        <f t="shared" si="16"/>
        <v>0</v>
      </c>
      <c r="AE26" s="31">
        <f t="shared" si="16"/>
        <v>1</v>
      </c>
      <c r="AF26" s="31">
        <f t="shared" si="16"/>
        <v>0</v>
      </c>
      <c r="AG26" s="31">
        <f t="shared" si="16"/>
        <v>0</v>
      </c>
      <c r="AH26" s="31">
        <f t="shared" si="16"/>
        <v>1</v>
      </c>
      <c r="AI26" s="31">
        <f t="shared" si="16"/>
        <v>0</v>
      </c>
      <c r="AJ26" s="31">
        <f t="shared" si="16"/>
        <v>0</v>
      </c>
      <c r="AK26" s="31">
        <f t="shared" si="16"/>
        <v>1</v>
      </c>
      <c r="AL26" s="31">
        <f t="shared" si="16"/>
        <v>0</v>
      </c>
      <c r="AM26" s="31">
        <f t="shared" si="16"/>
        <v>0</v>
      </c>
      <c r="AN26" s="31">
        <f t="shared" si="16"/>
        <v>1</v>
      </c>
      <c r="AO26" s="31">
        <f t="shared" si="16"/>
        <v>0</v>
      </c>
      <c r="AP26" s="31">
        <f t="shared" ref="AP26:BU26" si="17">IF(MOD(MONTH(AP9),3)=0,1,0)</f>
        <v>0</v>
      </c>
      <c r="AQ26" s="31">
        <f t="shared" si="17"/>
        <v>1</v>
      </c>
      <c r="AR26" s="31">
        <f t="shared" si="17"/>
        <v>0</v>
      </c>
      <c r="AS26" s="31">
        <f t="shared" si="17"/>
        <v>0</v>
      </c>
      <c r="AT26" s="31">
        <f t="shared" si="17"/>
        <v>1</v>
      </c>
      <c r="AU26" s="31">
        <f t="shared" si="17"/>
        <v>0</v>
      </c>
      <c r="AV26" s="31">
        <f t="shared" si="17"/>
        <v>0</v>
      </c>
      <c r="AW26" s="31">
        <f t="shared" si="17"/>
        <v>1</v>
      </c>
      <c r="AX26" s="31">
        <f t="shared" si="17"/>
        <v>0</v>
      </c>
      <c r="AY26" s="31">
        <f t="shared" si="17"/>
        <v>0</v>
      </c>
      <c r="AZ26" s="31">
        <f t="shared" si="17"/>
        <v>1</v>
      </c>
      <c r="BA26" s="31">
        <f t="shared" si="17"/>
        <v>0</v>
      </c>
      <c r="BB26" s="31">
        <f t="shared" si="17"/>
        <v>0</v>
      </c>
      <c r="BC26" s="31">
        <f t="shared" si="17"/>
        <v>1</v>
      </c>
      <c r="BD26" s="31">
        <f t="shared" si="17"/>
        <v>0</v>
      </c>
      <c r="BE26" s="31">
        <f t="shared" si="17"/>
        <v>0</v>
      </c>
      <c r="BF26" s="31">
        <f t="shared" si="17"/>
        <v>1</v>
      </c>
      <c r="BG26" s="31">
        <f t="shared" si="17"/>
        <v>0</v>
      </c>
      <c r="BH26" s="31">
        <f t="shared" si="17"/>
        <v>0</v>
      </c>
      <c r="BI26" s="31">
        <f t="shared" si="17"/>
        <v>1</v>
      </c>
      <c r="BJ26" s="31">
        <f t="shared" si="17"/>
        <v>0</v>
      </c>
      <c r="BK26" s="31">
        <f t="shared" si="17"/>
        <v>0</v>
      </c>
      <c r="BL26" s="31">
        <f t="shared" si="17"/>
        <v>1</v>
      </c>
      <c r="BM26" s="31">
        <f t="shared" si="17"/>
        <v>0</v>
      </c>
      <c r="BN26" s="31">
        <f t="shared" si="17"/>
        <v>0</v>
      </c>
      <c r="BO26" s="31">
        <f t="shared" si="17"/>
        <v>1</v>
      </c>
      <c r="BP26" s="31">
        <f t="shared" si="17"/>
        <v>0</v>
      </c>
      <c r="BQ26" s="31">
        <f t="shared" si="17"/>
        <v>0</v>
      </c>
      <c r="BR26" s="31">
        <f t="shared" si="17"/>
        <v>1</v>
      </c>
      <c r="BS26" s="31">
        <f t="shared" si="17"/>
        <v>0</v>
      </c>
      <c r="BT26" s="31">
        <f t="shared" si="17"/>
        <v>0</v>
      </c>
      <c r="BU26" s="31">
        <f t="shared" si="17"/>
        <v>1</v>
      </c>
      <c r="BV26" s="31">
        <f t="shared" ref="BV26:DA26" si="18">IF(MOD(MONTH(BV9),3)=0,1,0)</f>
        <v>0</v>
      </c>
      <c r="BW26" s="31">
        <f t="shared" si="18"/>
        <v>0</v>
      </c>
      <c r="BX26" s="31">
        <f t="shared" si="18"/>
        <v>1</v>
      </c>
      <c r="BY26" s="31">
        <f t="shared" si="18"/>
        <v>0</v>
      </c>
      <c r="BZ26" s="31">
        <f t="shared" si="18"/>
        <v>0</v>
      </c>
      <c r="CA26" s="31">
        <f t="shared" si="18"/>
        <v>1</v>
      </c>
      <c r="CB26" s="31">
        <f t="shared" si="18"/>
        <v>0</v>
      </c>
      <c r="CC26" s="31">
        <f t="shared" si="18"/>
        <v>0</v>
      </c>
      <c r="CD26" s="31">
        <f t="shared" si="18"/>
        <v>1</v>
      </c>
      <c r="CE26" s="31">
        <f t="shared" si="18"/>
        <v>0</v>
      </c>
      <c r="CF26" s="31">
        <f t="shared" si="18"/>
        <v>0</v>
      </c>
      <c r="CG26" s="31">
        <f t="shared" si="18"/>
        <v>1</v>
      </c>
      <c r="CH26" s="31">
        <f t="shared" si="18"/>
        <v>0</v>
      </c>
      <c r="CI26" s="31">
        <f t="shared" si="18"/>
        <v>0</v>
      </c>
      <c r="CJ26" s="31">
        <f t="shared" si="18"/>
        <v>1</v>
      </c>
      <c r="CK26" s="31">
        <f t="shared" si="18"/>
        <v>0</v>
      </c>
      <c r="CL26" s="31">
        <f t="shared" si="18"/>
        <v>0</v>
      </c>
      <c r="CM26" s="31">
        <f t="shared" si="18"/>
        <v>1</v>
      </c>
      <c r="CN26" s="31">
        <f t="shared" si="18"/>
        <v>0</v>
      </c>
      <c r="CO26" s="31">
        <f t="shared" si="18"/>
        <v>0</v>
      </c>
      <c r="CP26" s="31">
        <f t="shared" si="18"/>
        <v>1</v>
      </c>
      <c r="CQ26" s="31">
        <f t="shared" si="18"/>
        <v>0</v>
      </c>
      <c r="CR26" s="31">
        <f t="shared" si="18"/>
        <v>0</v>
      </c>
      <c r="CS26" s="31">
        <f t="shared" si="18"/>
        <v>1</v>
      </c>
      <c r="CT26" s="31">
        <f t="shared" si="18"/>
        <v>0</v>
      </c>
      <c r="CU26" s="31">
        <f t="shared" si="18"/>
        <v>0</v>
      </c>
      <c r="CV26" s="31">
        <f t="shared" si="18"/>
        <v>1</v>
      </c>
      <c r="CW26" s="31">
        <f t="shared" si="18"/>
        <v>0</v>
      </c>
      <c r="CX26" s="31">
        <f t="shared" si="18"/>
        <v>0</v>
      </c>
      <c r="CY26" s="31">
        <f t="shared" si="18"/>
        <v>1</v>
      </c>
      <c r="CZ26" s="31">
        <f t="shared" si="18"/>
        <v>0</v>
      </c>
      <c r="DA26" s="31">
        <f t="shared" si="18"/>
        <v>0</v>
      </c>
      <c r="DB26" s="31">
        <f t="shared" ref="DB26:DN26" si="19">IF(MOD(MONTH(DB9),3)=0,1,0)</f>
        <v>1</v>
      </c>
      <c r="DC26" s="31">
        <f t="shared" si="19"/>
        <v>0</v>
      </c>
      <c r="DD26" s="31">
        <f t="shared" si="19"/>
        <v>0</v>
      </c>
      <c r="DE26" s="31">
        <f t="shared" si="19"/>
        <v>1</v>
      </c>
      <c r="DF26" s="31">
        <f t="shared" si="19"/>
        <v>0</v>
      </c>
      <c r="DG26" s="31">
        <f t="shared" si="19"/>
        <v>0</v>
      </c>
      <c r="DH26" s="31">
        <f t="shared" si="19"/>
        <v>1</v>
      </c>
      <c r="DI26" s="31">
        <f t="shared" si="19"/>
        <v>0</v>
      </c>
      <c r="DJ26" s="31">
        <f t="shared" si="19"/>
        <v>0</v>
      </c>
      <c r="DK26" s="31">
        <f t="shared" si="19"/>
        <v>1</v>
      </c>
      <c r="DL26" s="31">
        <f t="shared" si="19"/>
        <v>0</v>
      </c>
      <c r="DM26" s="31">
        <f t="shared" si="19"/>
        <v>0</v>
      </c>
      <c r="DN26" s="31">
        <f t="shared" si="19"/>
        <v>1</v>
      </c>
    </row>
    <row r="27" spans="1:118">
      <c r="A27" s="151"/>
      <c r="H27" s="18"/>
    </row>
    <row r="28" spans="1:118" ht="14">
      <c r="A28" s="151"/>
      <c r="B28" s="19" t="s">
        <v>30</v>
      </c>
      <c r="C28" s="417"/>
      <c r="D28" s="418"/>
      <c r="E28" s="418"/>
      <c r="F28" s="418"/>
      <c r="G28" s="418"/>
      <c r="H28" s="419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418"/>
      <c r="DG28" s="418"/>
      <c r="DH28" s="418"/>
      <c r="DI28" s="418"/>
      <c r="DJ28" s="418"/>
      <c r="DK28" s="418"/>
      <c r="DL28" s="418"/>
      <c r="DM28" s="418"/>
      <c r="DN28" s="418"/>
    </row>
    <row r="29" spans="1:118" ht="14">
      <c r="A29" s="151"/>
      <c r="E29" s="236"/>
      <c r="F29" s="236"/>
      <c r="H29" s="18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  <c r="BO29" s="247"/>
      <c r="BP29" s="247"/>
      <c r="BQ29" s="247"/>
      <c r="BR29" s="247"/>
      <c r="BS29" s="247"/>
      <c r="BT29" s="247"/>
      <c r="BU29" s="247"/>
      <c r="BV29" s="247"/>
      <c r="BW29" s="247"/>
      <c r="BX29" s="247"/>
      <c r="BY29" s="247"/>
      <c r="BZ29" s="247"/>
      <c r="CA29" s="247"/>
      <c r="CB29" s="247"/>
      <c r="CC29" s="247"/>
      <c r="CD29" s="247"/>
      <c r="CE29" s="247"/>
      <c r="CF29" s="247"/>
      <c r="CG29" s="247"/>
      <c r="CH29" s="247"/>
      <c r="CI29" s="247"/>
      <c r="CJ29" s="247"/>
      <c r="CK29" s="247"/>
      <c r="CL29" s="247"/>
      <c r="CM29" s="247"/>
      <c r="CN29" s="247"/>
      <c r="CO29" s="247"/>
      <c r="CP29" s="247"/>
      <c r="CQ29" s="247"/>
      <c r="CR29" s="247"/>
      <c r="CS29" s="247"/>
      <c r="CT29" s="247"/>
      <c r="CU29" s="247"/>
      <c r="CV29" s="247"/>
      <c r="CW29" s="247"/>
      <c r="CX29" s="247"/>
      <c r="CY29" s="247"/>
      <c r="CZ29" s="247"/>
      <c r="DA29" s="247"/>
      <c r="DB29" s="247"/>
      <c r="DC29" s="247"/>
      <c r="DD29" s="247"/>
      <c r="DE29" s="247"/>
      <c r="DF29" s="247"/>
      <c r="DG29" s="247"/>
      <c r="DH29" s="247"/>
      <c r="DI29" s="247"/>
      <c r="DJ29" s="247"/>
      <c r="DK29" s="247"/>
      <c r="DL29" s="247"/>
      <c r="DM29" s="247"/>
      <c r="DN29" s="247"/>
    </row>
    <row r="30" spans="1:118" ht="14">
      <c r="A30" s="151"/>
      <c r="B30" s="14"/>
      <c r="C30" s="425" t="s">
        <v>295</v>
      </c>
      <c r="D30" s="426"/>
      <c r="E30" s="426"/>
      <c r="F30" s="426"/>
      <c r="G30" s="427"/>
      <c r="H30" s="428"/>
      <c r="I30" s="429"/>
      <c r="J30" s="433">
        <f>Inputs!$J$364/$F$16</f>
        <v>25</v>
      </c>
      <c r="K30" s="429">
        <f ca="1">J47</f>
        <v>49.416666666666671</v>
      </c>
      <c r="L30" s="429">
        <f t="shared" ref="L30:BW30" ca="1" si="20">K47</f>
        <v>26.311870236153645</v>
      </c>
      <c r="M30" s="429">
        <f t="shared" ca="1" si="20"/>
        <v>3.2088214399766635</v>
      </c>
      <c r="N30" s="429">
        <f t="shared" ca="1" si="20"/>
        <v>1.3399346006355728E-2</v>
      </c>
      <c r="O30" s="429">
        <f t="shared" ca="1" si="20"/>
        <v>2.6518932023159429</v>
      </c>
      <c r="P30" s="429">
        <f t="shared" ca="1" si="20"/>
        <v>3.4632377876190592</v>
      </c>
      <c r="Q30" s="429">
        <f t="shared" ca="1" si="20"/>
        <v>3.2311246764318211</v>
      </c>
      <c r="R30" s="429">
        <f t="shared" ca="1" si="20"/>
        <v>4.6021256325424105</v>
      </c>
      <c r="S30" s="429">
        <f t="shared" ca="1" si="20"/>
        <v>5.9577443991847536</v>
      </c>
      <c r="T30" s="429">
        <f t="shared" ca="1" si="20"/>
        <v>5.6757654731439082</v>
      </c>
      <c r="U30" s="429">
        <f t="shared" ca="1" si="20"/>
        <v>6.9912103173596254</v>
      </c>
      <c r="V30" s="429">
        <f t="shared" ca="1" si="20"/>
        <v>8.2316898679622277</v>
      </c>
      <c r="W30" s="429">
        <f t="shared" ca="1" si="20"/>
        <v>7.9439829237839561</v>
      </c>
      <c r="X30" s="429">
        <f t="shared" ca="1" si="20"/>
        <v>9.1984608756458908</v>
      </c>
      <c r="Y30" s="429">
        <f t="shared" ca="1" si="20"/>
        <v>10.329721977546312</v>
      </c>
      <c r="Z30" s="429">
        <f t="shared" ca="1" si="20"/>
        <v>9.9820551417451071</v>
      </c>
      <c r="AA30" s="429">
        <f t="shared" ca="1" si="20"/>
        <v>9.5887019834892779</v>
      </c>
      <c r="AB30" s="429">
        <f t="shared" ca="1" si="20"/>
        <v>10.754253196873091</v>
      </c>
      <c r="AC30" s="429">
        <f t="shared" ca="1" si="20"/>
        <v>10.286875040864134</v>
      </c>
      <c r="AD30" s="429">
        <f t="shared" ca="1" si="20"/>
        <v>11.410007100772297</v>
      </c>
      <c r="AE30" s="429">
        <f ca="1">AD47</f>
        <v>12.509474047587503</v>
      </c>
      <c r="AF30" s="429">
        <f ca="1">AE47</f>
        <v>11.976809100531026</v>
      </c>
      <c r="AG30" s="429">
        <f t="shared" ca="1" si="20"/>
        <v>12.381647013744621</v>
      </c>
      <c r="AH30" s="429">
        <f t="shared" ca="1" si="20"/>
        <v>13.366152825389445</v>
      </c>
      <c r="AI30" s="429">
        <f t="shared" ca="1" si="20"/>
        <v>12.810918309938797</v>
      </c>
      <c r="AJ30" s="429">
        <f t="shared" ca="1" si="20"/>
        <v>13.795582636879079</v>
      </c>
      <c r="AK30" s="429">
        <f t="shared" ca="1" si="20"/>
        <v>14.627198285589076</v>
      </c>
      <c r="AL30" s="429">
        <f t="shared" ca="1" si="20"/>
        <v>14.005390949419274</v>
      </c>
      <c r="AM30" s="429">
        <f t="shared" ca="1" si="20"/>
        <v>4.5951876520601971</v>
      </c>
      <c r="AN30" s="429">
        <f t="shared" ca="1" si="20"/>
        <v>5.4906798455489412</v>
      </c>
      <c r="AO30" s="429">
        <f t="shared" ca="1" si="20"/>
        <v>4.7601503293956302</v>
      </c>
      <c r="AP30" s="429">
        <f t="shared" ca="1" si="20"/>
        <v>5.6105597069546089</v>
      </c>
      <c r="AQ30" s="429">
        <f t="shared" ca="1" si="20"/>
        <v>6.4359532073824379</v>
      </c>
      <c r="AR30" s="429">
        <f ca="1">AQ47</f>
        <v>5.6373894151385811</v>
      </c>
      <c r="AS30" s="429">
        <f t="shared" ca="1" si="20"/>
        <v>6.4178302824287883</v>
      </c>
      <c r="AT30" s="429">
        <f t="shared" ca="1" si="20"/>
        <v>7.1387631026802207</v>
      </c>
      <c r="AU30" s="429">
        <f t="shared" ca="1" si="20"/>
        <v>6.3121846994911621</v>
      </c>
      <c r="AV30" s="429">
        <f t="shared" ca="1" si="20"/>
        <v>7.0258356408818941</v>
      </c>
      <c r="AW30" s="429">
        <f t="shared" ca="1" si="20"/>
        <v>7.6121927593677317</v>
      </c>
      <c r="AX30" s="429">
        <f t="shared" ca="1" si="20"/>
        <v>6.719527855650659</v>
      </c>
      <c r="AY30" s="429">
        <f t="shared" ca="1" si="20"/>
        <v>5.9356428101295178</v>
      </c>
      <c r="AZ30" s="429">
        <f t="shared" ca="1" si="20"/>
        <v>7.3626659354165493</v>
      </c>
      <c r="BA30" s="429">
        <f t="shared" ca="1" si="20"/>
        <v>7.1353386988037615</v>
      </c>
      <c r="BB30" s="429">
        <f t="shared" ca="1" si="20"/>
        <v>8.4943962616249955</v>
      </c>
      <c r="BC30" s="429">
        <f t="shared" ca="1" si="20"/>
        <v>9.8166782681375739</v>
      </c>
      <c r="BD30" s="429">
        <f t="shared" ca="1" si="20"/>
        <v>9.4885938180837925</v>
      </c>
      <c r="BE30" s="429">
        <f t="shared" ca="1" si="20"/>
        <v>10.74528232137345</v>
      </c>
      <c r="BF30" s="429">
        <f t="shared" ca="1" si="20"/>
        <v>11.918247221370509</v>
      </c>
      <c r="BG30" s="429">
        <f t="shared" ca="1" si="20"/>
        <v>11.550605199565613</v>
      </c>
      <c r="BH30" s="429">
        <f t="shared" ca="1" si="20"/>
        <v>12.943986192372638</v>
      </c>
      <c r="BI30" s="429">
        <f t="shared" ca="1" si="20"/>
        <v>14.159293869571611</v>
      </c>
      <c r="BJ30" s="429">
        <f t="shared" ca="1" si="20"/>
        <v>15.494391474958329</v>
      </c>
      <c r="BK30" s="429">
        <f t="shared" ca="1" si="20"/>
        <v>4.7814134639393018</v>
      </c>
      <c r="BL30" s="429">
        <f t="shared" ca="1" si="20"/>
        <v>6.0645592181065195</v>
      </c>
      <c r="BM30" s="429">
        <f t="shared" ca="1" si="20"/>
        <v>7.2804543271418956</v>
      </c>
      <c r="BN30" s="429">
        <f t="shared" ca="1" si="20"/>
        <v>8.5239042125118925</v>
      </c>
      <c r="BO30" s="429">
        <f t="shared" ca="1" si="20"/>
        <v>9.7501464828239843</v>
      </c>
      <c r="BP30" s="429">
        <f t="shared" ca="1" si="20"/>
        <v>10.917197509359717</v>
      </c>
      <c r="BQ30" s="429">
        <f t="shared" ca="1" si="20"/>
        <v>11.464621107431654</v>
      </c>
      <c r="BR30" s="429">
        <f t="shared" ca="1" si="20"/>
        <v>12.604727752051337</v>
      </c>
      <c r="BS30" s="429">
        <f t="shared" ca="1" si="20"/>
        <v>13.77651499943982</v>
      </c>
      <c r="BT30" s="429">
        <f t="shared" ca="1" si="20"/>
        <v>14.938035639807191</v>
      </c>
      <c r="BU30" s="429">
        <f t="shared" ca="1" si="20"/>
        <v>16.004031477762723</v>
      </c>
      <c r="BV30" s="429">
        <f t="shared" ca="1" si="20"/>
        <v>17.145499980101778</v>
      </c>
      <c r="BW30" s="429">
        <f t="shared" ca="1" si="20"/>
        <v>16.699525309232879</v>
      </c>
      <c r="BX30" s="429">
        <f t="shared" ref="BX30:DM30" ca="1" si="21">BW47</f>
        <v>17.82289610150287</v>
      </c>
      <c r="BY30" s="429">
        <f t="shared" ca="1" si="21"/>
        <v>18.896029762469624</v>
      </c>
      <c r="BZ30" s="429">
        <f t="shared" ca="1" si="21"/>
        <v>20.002131672363699</v>
      </c>
      <c r="CA30" s="429">
        <f t="shared" ca="1" si="21"/>
        <v>21.09984020488767</v>
      </c>
      <c r="CB30" s="429">
        <f t="shared" ca="1" si="21"/>
        <v>22.148607646462366</v>
      </c>
      <c r="CC30" s="429">
        <f t="shared" ca="1" si="21"/>
        <v>23.230020084391331</v>
      </c>
      <c r="CD30" s="429">
        <f t="shared" ca="1" si="21"/>
        <v>24.263336705401549</v>
      </c>
      <c r="CE30" s="429">
        <f t="shared" ca="1" si="21"/>
        <v>25.330179387770599</v>
      </c>
      <c r="CF30" s="429">
        <f t="shared" ca="1" si="21"/>
        <v>26.391709484132967</v>
      </c>
      <c r="CG30" s="429">
        <f t="shared" ca="1" si="21"/>
        <v>27.329975993838474</v>
      </c>
      <c r="CH30" s="429">
        <f t="shared" ca="1" si="21"/>
        <v>28.384499143916294</v>
      </c>
      <c r="CI30" s="429">
        <f t="shared" ca="1" si="21"/>
        <v>18.460708134025126</v>
      </c>
      <c r="CJ30" s="429">
        <f t="shared" ca="1" si="21"/>
        <v>19.510198654649255</v>
      </c>
      <c r="CK30" s="429">
        <f t="shared" ca="1" si="21"/>
        <v>20.520268318196461</v>
      </c>
      <c r="CL30" s="429">
        <f t="shared" ca="1" si="21"/>
        <v>21.56975883882059</v>
      </c>
      <c r="CM30" s="429">
        <f t="shared" ca="1" si="21"/>
        <v>22.619249359444719</v>
      </c>
      <c r="CN30" s="429">
        <f t="shared" ca="1" si="21"/>
        <v>23.629319022991925</v>
      </c>
      <c r="CO30" s="429">
        <f t="shared" ca="1" si="21"/>
        <v>24.678809543616055</v>
      </c>
      <c r="CP30" s="429">
        <f t="shared" ca="1" si="21"/>
        <v>25.688879207163261</v>
      </c>
      <c r="CQ30" s="429">
        <f t="shared" ca="1" si="21"/>
        <v>26.73836972778739</v>
      </c>
      <c r="CR30" s="429">
        <f t="shared" ca="1" si="21"/>
        <v>27.787860248411519</v>
      </c>
      <c r="CS30" s="429">
        <f t="shared" ca="1" si="21"/>
        <v>28.719088197804879</v>
      </c>
      <c r="CT30" s="429">
        <f t="shared" ca="1" si="21"/>
        <v>29.768578718429008</v>
      </c>
      <c r="CU30" s="429">
        <f t="shared" ca="1" si="21"/>
        <v>29.24252186987944</v>
      </c>
      <c r="CV30" s="429">
        <f t="shared" ca="1" si="21"/>
        <v>30.292012390503569</v>
      </c>
      <c r="CW30" s="429">
        <f t="shared" ca="1" si="21"/>
        <v>31.302082054050775</v>
      </c>
      <c r="CX30" s="429">
        <f t="shared" ca="1" si="21"/>
        <v>32.351572574674904</v>
      </c>
      <c r="CY30" s="429">
        <f t="shared" ca="1" si="21"/>
        <v>33.40106309529903</v>
      </c>
      <c r="CZ30" s="429">
        <f t="shared" ca="1" si="21"/>
        <v>34.411132758846236</v>
      </c>
      <c r="DA30" s="429">
        <f t="shared" ca="1" si="21"/>
        <v>34.810623279470363</v>
      </c>
      <c r="DB30" s="429">
        <f t="shared" ca="1" si="21"/>
        <v>35.820692943017569</v>
      </c>
      <c r="DC30" s="429">
        <f t="shared" ca="1" si="21"/>
        <v>36.870183463641695</v>
      </c>
      <c r="DD30" s="429">
        <f t="shared" ca="1" si="21"/>
        <v>37.91967398426582</v>
      </c>
      <c r="DE30" s="429">
        <f t="shared" ca="1" si="21"/>
        <v>38.850901933659181</v>
      </c>
      <c r="DF30" s="429">
        <f t="shared" ca="1" si="21"/>
        <v>39.900392454283306</v>
      </c>
      <c r="DG30" s="429">
        <f t="shared" ca="1" si="21"/>
        <v>28.937648105733736</v>
      </c>
      <c r="DH30" s="429">
        <f t="shared" ca="1" si="21"/>
        <v>29.987138626357865</v>
      </c>
      <c r="DI30" s="429">
        <f t="shared" ca="1" si="21"/>
        <v>30.997208289905071</v>
      </c>
      <c r="DJ30" s="429">
        <f t="shared" ca="1" si="21"/>
        <v>32.0466988105292</v>
      </c>
      <c r="DK30" s="429">
        <f t="shared" ca="1" si="21"/>
        <v>33.096189331153326</v>
      </c>
      <c r="DL30" s="429">
        <f t="shared" ca="1" si="21"/>
        <v>34.106258994700532</v>
      </c>
      <c r="DM30" s="429">
        <f t="shared" ca="1" si="21"/>
        <v>35.155749515324658</v>
      </c>
      <c r="DN30" s="430">
        <f ca="1">DM47</f>
        <v>36.165819178871864</v>
      </c>
    </row>
    <row r="31" spans="1:118" ht="14">
      <c r="A31" s="151"/>
      <c r="E31" s="236"/>
      <c r="F31" s="236"/>
      <c r="H31" s="18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  <c r="BO31" s="247"/>
      <c r="BP31" s="247"/>
      <c r="BQ31" s="247"/>
      <c r="BR31" s="247"/>
      <c r="BS31" s="247"/>
      <c r="BT31" s="247"/>
      <c r="BU31" s="247"/>
      <c r="BV31" s="247"/>
      <c r="BW31" s="247"/>
      <c r="BX31" s="247"/>
      <c r="BY31" s="247"/>
      <c r="BZ31" s="247"/>
      <c r="CA31" s="247"/>
      <c r="CB31" s="247"/>
      <c r="CC31" s="247"/>
      <c r="CD31" s="247"/>
      <c r="CE31" s="247"/>
      <c r="CF31" s="247"/>
      <c r="CG31" s="247"/>
      <c r="CH31" s="247"/>
      <c r="CI31" s="247"/>
      <c r="CJ31" s="247"/>
      <c r="CK31" s="247"/>
      <c r="CL31" s="247"/>
      <c r="CM31" s="247"/>
      <c r="CN31" s="247"/>
      <c r="CO31" s="247"/>
      <c r="CP31" s="247"/>
      <c r="CQ31" s="247"/>
      <c r="CR31" s="247"/>
      <c r="CS31" s="247"/>
      <c r="CT31" s="247"/>
      <c r="CU31" s="247"/>
      <c r="CV31" s="247"/>
      <c r="CW31" s="247"/>
      <c r="CX31" s="247"/>
      <c r="CY31" s="247"/>
      <c r="CZ31" s="247"/>
      <c r="DA31" s="247"/>
      <c r="DB31" s="247"/>
      <c r="DC31" s="247"/>
      <c r="DD31" s="247"/>
      <c r="DE31" s="247"/>
      <c r="DF31" s="247"/>
      <c r="DG31" s="247"/>
      <c r="DH31" s="247"/>
      <c r="DI31" s="247"/>
      <c r="DJ31" s="247"/>
      <c r="DK31" s="247"/>
      <c r="DL31" s="247"/>
      <c r="DM31" s="247"/>
      <c r="DN31" s="247"/>
    </row>
    <row r="32" spans="1:118" ht="14">
      <c r="A32" s="151"/>
      <c r="C32" s="5" t="s">
        <v>31</v>
      </c>
      <c r="E32" s="248"/>
      <c r="F32" s="249"/>
      <c r="G32" s="54" t="s">
        <v>281</v>
      </c>
      <c r="H32" s="250">
        <f t="shared" ref="H32:H37" ca="1" si="22">SUM($J32:$DN32)</f>
        <v>184.18468986613064</v>
      </c>
      <c r="I32" s="153"/>
      <c r="J32" s="153">
        <f t="shared" ref="J32:AO32" ca="1" si="23">+J274/$F$16</f>
        <v>0</v>
      </c>
      <c r="K32" s="153">
        <f t="shared" ca="1" si="23"/>
        <v>0</v>
      </c>
      <c r="L32" s="153">
        <f t="shared" ca="1" si="23"/>
        <v>0</v>
      </c>
      <c r="M32" s="153">
        <f t="shared" ca="1" si="23"/>
        <v>0</v>
      </c>
      <c r="N32" s="153">
        <f t="shared" ca="1" si="23"/>
        <v>25.054712281837922</v>
      </c>
      <c r="O32" s="153">
        <f t="shared" ca="1" si="23"/>
        <v>1.3937019419688057</v>
      </c>
      <c r="P32" s="153">
        <f t="shared" ca="1" si="23"/>
        <v>1.9104736514730525</v>
      </c>
      <c r="Q32" s="153">
        <f t="shared" ca="1" si="23"/>
        <v>1.9563542264825133</v>
      </c>
      <c r="R32" s="153">
        <f t="shared" ca="1" si="23"/>
        <v>1.9358335648462144</v>
      </c>
      <c r="S32" s="153">
        <f t="shared" ca="1" si="23"/>
        <v>1.8542090866951038</v>
      </c>
      <c r="T32" s="153">
        <f t="shared" ca="1" si="23"/>
        <v>1.8951987321366424</v>
      </c>
      <c r="U32" s="153">
        <f t="shared" ca="1" si="23"/>
        <v>1.8137110841375677</v>
      </c>
      <c r="V32" s="153">
        <f t="shared" ca="1" si="23"/>
        <v>1.854093261861459</v>
      </c>
      <c r="W32" s="153">
        <f t="shared" ca="1" si="23"/>
        <v>1.8335528524770346</v>
      </c>
      <c r="X32" s="153">
        <f t="shared" ca="1" si="23"/>
        <v>1.6954818761610526</v>
      </c>
      <c r="Y32" s="153">
        <f t="shared" ca="1" si="23"/>
        <v>1.7907962046556625</v>
      </c>
      <c r="Z32" s="153">
        <f t="shared" ca="1" si="23"/>
        <v>1.7122377475486752</v>
      </c>
      <c r="AA32" s="153">
        <f t="shared" ca="1" si="23"/>
        <v>1.7487280088088291</v>
      </c>
      <c r="AB32" s="153">
        <f t="shared" ca="1" si="23"/>
        <v>1.6718441176157413</v>
      </c>
      <c r="AC32" s="153">
        <f t="shared" ca="1" si="23"/>
        <v>1.7058667379340782</v>
      </c>
      <c r="AD32" s="153">
        <f t="shared" ca="1" si="23"/>
        <v>1.6838454132293366</v>
      </c>
      <c r="AE32" s="153">
        <f t="shared" ca="1" si="23"/>
        <v>1.6080819634341894</v>
      </c>
      <c r="AF32" s="153">
        <f t="shared" ca="1" si="23"/>
        <v>1.6390724052555898</v>
      </c>
      <c r="AG32" s="153">
        <f t="shared" ca="1" si="23"/>
        <v>1.5639172675503374</v>
      </c>
      <c r="AH32" s="153">
        <f t="shared" ca="1" si="23"/>
        <v>1.5926489112700368</v>
      </c>
      <c r="AI32" s="153">
        <f t="shared" ca="1" si="23"/>
        <v>1.5698254281094697</v>
      </c>
      <c r="AJ32" s="153">
        <f t="shared" ca="1" si="23"/>
        <v>1.398001593673456</v>
      </c>
      <c r="AK32" s="153">
        <f t="shared" ca="1" si="23"/>
        <v>1.5254036378163522</v>
      </c>
      <c r="AL32" s="153">
        <f t="shared" ca="1" si="23"/>
        <v>1.4542378767350621</v>
      </c>
      <c r="AM32" s="153">
        <f t="shared" ca="1" si="23"/>
        <v>1.4797525660372099</v>
      </c>
      <c r="AN32" s="153">
        <f t="shared" ca="1" si="23"/>
        <v>1.4098411788653473</v>
      </c>
      <c r="AO32" s="153">
        <f t="shared" ca="1" si="23"/>
        <v>1.4342113835552053</v>
      </c>
      <c r="AP32" s="153">
        <f t="shared" ref="AP32:BU32" ca="1" si="24">+AP274/$F$16</f>
        <v>1.4120340529569311</v>
      </c>
      <c r="AQ32" s="153">
        <f t="shared" ca="1" si="24"/>
        <v>1.3448932367705582</v>
      </c>
      <c r="AR32" s="153">
        <f t="shared" ca="1" si="24"/>
        <v>1.3673136863110034</v>
      </c>
      <c r="AS32" s="153">
        <f t="shared" ca="1" si="24"/>
        <v>1.3014587998613132</v>
      </c>
      <c r="AT32" s="153">
        <f t="shared" ca="1" si="24"/>
        <v>1.3223380691133428</v>
      </c>
      <c r="AU32" s="153">
        <f t="shared" ca="1" si="24"/>
        <v>1.299845786032646</v>
      </c>
      <c r="AV32" s="153">
        <f t="shared" ca="1" si="24"/>
        <v>1.1540355816370571</v>
      </c>
      <c r="AW32" s="153">
        <f t="shared" ca="1" si="24"/>
        <v>1.255584028175954</v>
      </c>
      <c r="AX32" s="153">
        <f t="shared" ca="1" si="24"/>
        <v>1.9896460234569171</v>
      </c>
      <c r="AY32" s="153">
        <f t="shared" ca="1" si="24"/>
        <v>2.0204237495642556</v>
      </c>
      <c r="AZ32" s="153">
        <f t="shared" ca="1" si="24"/>
        <v>1.9218998586201288</v>
      </c>
      <c r="BA32" s="153">
        <f t="shared" ca="1" si="24"/>
        <v>1.9517716662654754</v>
      </c>
      <c r="BB32" s="153">
        <f t="shared" ca="1" si="24"/>
        <v>1.9178871097654888</v>
      </c>
      <c r="BC32" s="153">
        <f t="shared" ca="1" si="24"/>
        <v>1.8240019332612343</v>
      </c>
      <c r="BD32" s="153">
        <f t="shared" ca="1" si="24"/>
        <v>1.8522389568404698</v>
      </c>
      <c r="BE32" s="153">
        <f t="shared" ca="1" si="24"/>
        <v>1.7619194685371584</v>
      </c>
      <c r="BF32" s="153">
        <f t="shared" ca="1" si="24"/>
        <v>1.7897838809873903</v>
      </c>
      <c r="BG32" s="153">
        <f t="shared" ca="1" si="24"/>
        <v>1.7596664056237501</v>
      </c>
      <c r="BH32" s="153">
        <f t="shared" ca="1" si="24"/>
        <v>1.5625770969287485</v>
      </c>
      <c r="BI32" s="153">
        <f t="shared" ca="1" si="24"/>
        <v>1.7007942971183898</v>
      </c>
      <c r="BJ32" s="153">
        <f t="shared" ca="1" si="24"/>
        <v>1.6190333836749831</v>
      </c>
      <c r="BK32" s="153">
        <f t="shared" ca="1" si="24"/>
        <v>1.6483176797249548</v>
      </c>
      <c r="BL32" s="153">
        <f t="shared" ca="1" si="24"/>
        <v>1.5746486442382459</v>
      </c>
      <c r="BM32" s="153">
        <f t="shared" ca="1" si="24"/>
        <v>1.6082208425560451</v>
      </c>
      <c r="BN32" s="153">
        <f t="shared" ca="1" si="24"/>
        <v>1.590839413204626</v>
      </c>
      <c r="BO32" s="153">
        <f t="shared" ca="1" si="24"/>
        <v>1.5253111871678993</v>
      </c>
      <c r="BP32" s="153">
        <f t="shared" ca="1" si="24"/>
        <v>1.5617296432650749</v>
      </c>
      <c r="BQ32" s="153">
        <f t="shared" ca="1" si="24"/>
        <v>1.4980946397779498</v>
      </c>
      <c r="BR32" s="153">
        <f t="shared" ca="1" si="24"/>
        <v>1.5358343395444152</v>
      </c>
      <c r="BS32" s="153">
        <f t="shared" ca="1" si="24"/>
        <v>1.5254640294220794</v>
      </c>
      <c r="BT32" s="153">
        <f t="shared" ca="1" si="24"/>
        <v>1.4174961481980006</v>
      </c>
      <c r="BU32" s="153">
        <f t="shared" ca="1" si="24"/>
        <v>1.5052093445449917</v>
      </c>
      <c r="BV32" s="153">
        <f t="shared" ref="BV32:DA32" ca="1" si="25">+BV274/$F$16</f>
        <v>1.4476352424124859</v>
      </c>
      <c r="BW32" s="153">
        <f t="shared" ca="1" si="25"/>
        <v>1.4869288293237157</v>
      </c>
      <c r="BX32" s="153">
        <f t="shared" ca="1" si="25"/>
        <v>1.430445161340649</v>
      </c>
      <c r="BY32" s="153">
        <f t="shared" ca="1" si="25"/>
        <v>1.4694855137924889</v>
      </c>
      <c r="BZ32" s="153">
        <f t="shared" ca="1" si="25"/>
        <v>1.4610073548327855</v>
      </c>
      <c r="CA32" s="153">
        <f t="shared" ca="1" si="25"/>
        <v>1.4058328185203861</v>
      </c>
      <c r="CB32" s="153">
        <f t="shared" ca="1" si="25"/>
        <v>1.4445466532216675</v>
      </c>
      <c r="CC32" s="153">
        <f t="shared" ca="1" si="25"/>
        <v>1.390225929061319</v>
      </c>
      <c r="CD32" s="153">
        <f t="shared" ca="1" si="25"/>
        <v>1.4298297284136738</v>
      </c>
      <c r="CE32" s="153">
        <f t="shared" ca="1" si="25"/>
        <v>1.4244634799220754</v>
      </c>
      <c r="CF32" s="153">
        <f t="shared" ca="1" si="25"/>
        <v>1.2827375338040348</v>
      </c>
      <c r="CG32" s="153">
        <f t="shared" ca="1" si="25"/>
        <v>1.4173857564023293</v>
      </c>
      <c r="CH32" s="153">
        <f t="shared" ca="1" si="25"/>
        <v>1.3690328797637272</v>
      </c>
      <c r="CI32" s="153">
        <f t="shared" ca="1" si="25"/>
        <v>1.4123022923076924</v>
      </c>
      <c r="CJ32" s="153">
        <f t="shared" ca="1" si="25"/>
        <v>1.3667441538461538</v>
      </c>
      <c r="CK32" s="153">
        <f t="shared" ca="1" si="25"/>
        <v>1.4123022923076924</v>
      </c>
      <c r="CL32" s="153">
        <f t="shared" ca="1" si="25"/>
        <v>1.4123022923076924</v>
      </c>
      <c r="CM32" s="153">
        <f t="shared" ca="1" si="25"/>
        <v>1.3667441538461538</v>
      </c>
      <c r="CN32" s="153">
        <f t="shared" ca="1" si="25"/>
        <v>1.4123022923076924</v>
      </c>
      <c r="CO32" s="153">
        <f t="shared" ca="1" si="25"/>
        <v>1.3667441538461538</v>
      </c>
      <c r="CP32" s="153">
        <f t="shared" ca="1" si="25"/>
        <v>1.4123022923076924</v>
      </c>
      <c r="CQ32" s="153">
        <f t="shared" ca="1" si="25"/>
        <v>1.4123022923076924</v>
      </c>
      <c r="CR32" s="153">
        <f t="shared" ca="1" si="25"/>
        <v>1.2756278769230771</v>
      </c>
      <c r="CS32" s="153">
        <f t="shared" ca="1" si="25"/>
        <v>1.4123022923076924</v>
      </c>
      <c r="CT32" s="153">
        <f t="shared" ca="1" si="25"/>
        <v>1.3667441538461538</v>
      </c>
      <c r="CU32" s="153">
        <f t="shared" ca="1" si="25"/>
        <v>1.4123022923076924</v>
      </c>
      <c r="CV32" s="153">
        <f t="shared" ca="1" si="25"/>
        <v>1.3667441538461538</v>
      </c>
      <c r="CW32" s="153">
        <f t="shared" ca="1" si="25"/>
        <v>1.4123022923076924</v>
      </c>
      <c r="CX32" s="153">
        <f t="shared" ca="1" si="25"/>
        <v>1.4123022923076924</v>
      </c>
      <c r="CY32" s="153">
        <f t="shared" ca="1" si="25"/>
        <v>1.3667441538461538</v>
      </c>
      <c r="CZ32" s="153">
        <f t="shared" ca="1" si="25"/>
        <v>1.4123022923076924</v>
      </c>
      <c r="DA32" s="153">
        <f t="shared" ca="1" si="25"/>
        <v>1.3667441538461538</v>
      </c>
      <c r="DB32" s="153">
        <f t="shared" ref="DB32:DN32" ca="1" si="26">+DB274/$F$16</f>
        <v>1.4123022923076924</v>
      </c>
      <c r="DC32" s="153">
        <f t="shared" ca="1" si="26"/>
        <v>1.4123022923076924</v>
      </c>
      <c r="DD32" s="153">
        <f t="shared" ca="1" si="26"/>
        <v>1.2756278769230771</v>
      </c>
      <c r="DE32" s="153">
        <f t="shared" ca="1" si="26"/>
        <v>1.4123022923076924</v>
      </c>
      <c r="DF32" s="153">
        <f t="shared" ca="1" si="26"/>
        <v>1.3667441538461538</v>
      </c>
      <c r="DG32" s="153">
        <f t="shared" ca="1" si="26"/>
        <v>1.4123022923076924</v>
      </c>
      <c r="DH32" s="153">
        <f t="shared" ca="1" si="26"/>
        <v>1.3667441538461538</v>
      </c>
      <c r="DI32" s="153">
        <f t="shared" ca="1" si="26"/>
        <v>1.4123022923076924</v>
      </c>
      <c r="DJ32" s="153">
        <f t="shared" ca="1" si="26"/>
        <v>1.4123022923076924</v>
      </c>
      <c r="DK32" s="153">
        <f t="shared" ca="1" si="26"/>
        <v>1.3667441538461538</v>
      </c>
      <c r="DL32" s="153">
        <f t="shared" ca="1" si="26"/>
        <v>1.4123022923076924</v>
      </c>
      <c r="DM32" s="153">
        <f t="shared" ca="1" si="26"/>
        <v>1.3667441538461538</v>
      </c>
      <c r="DN32" s="153">
        <f t="shared" ca="1" si="26"/>
        <v>1.4123022923076924</v>
      </c>
    </row>
    <row r="33" spans="1:118" ht="14">
      <c r="A33" s="151"/>
      <c r="C33" s="5" t="s">
        <v>16</v>
      </c>
      <c r="E33" s="248"/>
      <c r="F33" s="249"/>
      <c r="G33" s="54" t="s">
        <v>281</v>
      </c>
      <c r="H33" s="250">
        <f t="shared" ca="1" si="22"/>
        <v>-37.249626918512547</v>
      </c>
      <c r="I33" s="153"/>
      <c r="J33" s="153">
        <f t="shared" ref="J33:AO33" ca="1" si="27">-J323/$F$16</f>
        <v>0</v>
      </c>
      <c r="K33" s="153">
        <f t="shared" ca="1" si="27"/>
        <v>0</v>
      </c>
      <c r="L33" s="153">
        <f t="shared" ca="1" si="27"/>
        <v>0</v>
      </c>
      <c r="M33" s="153">
        <f t="shared" ca="1" si="27"/>
        <v>0</v>
      </c>
      <c r="N33" s="153">
        <f t="shared" ca="1" si="27"/>
        <v>-0.58522083824553339</v>
      </c>
      <c r="O33" s="153">
        <f t="shared" ca="1" si="27"/>
        <v>-0.35429243484684231</v>
      </c>
      <c r="P33" s="153">
        <f t="shared" ca="1" si="27"/>
        <v>-0.35377845194188479</v>
      </c>
      <c r="Q33" s="153">
        <f t="shared" ca="1" si="27"/>
        <v>-0.35991895769197935</v>
      </c>
      <c r="R33" s="153">
        <f t="shared" ca="1" si="27"/>
        <v>-0.35971375107561632</v>
      </c>
      <c r="S33" s="153">
        <f t="shared" ca="1" si="27"/>
        <v>-0.35321580629410526</v>
      </c>
      <c r="T33" s="153">
        <f t="shared" ca="1" si="27"/>
        <v>-0.35930740274852074</v>
      </c>
      <c r="U33" s="153">
        <f t="shared" ca="1" si="27"/>
        <v>-0.35281082626852994</v>
      </c>
      <c r="V33" s="153">
        <f t="shared" ca="1" si="27"/>
        <v>-0.35889634804576881</v>
      </c>
      <c r="W33" s="153">
        <f t="shared" ca="1" si="27"/>
        <v>-0.35869094395192458</v>
      </c>
      <c r="X33" s="153">
        <f t="shared" ca="1" si="27"/>
        <v>-0.34594683418876482</v>
      </c>
      <c r="Y33" s="153">
        <f t="shared" ca="1" si="27"/>
        <v>-0.3582633774737109</v>
      </c>
      <c r="Z33" s="153">
        <f t="shared" ca="1" si="27"/>
        <v>-0.35179609290264097</v>
      </c>
      <c r="AA33" s="153">
        <f t="shared" ca="1" si="27"/>
        <v>-0.3578426955152425</v>
      </c>
      <c r="AB33" s="153">
        <f t="shared" ca="1" si="27"/>
        <v>-0.35139215660331163</v>
      </c>
      <c r="AC33" s="153">
        <f t="shared" ca="1" si="27"/>
        <v>-0.357414082806495</v>
      </c>
      <c r="AD33" s="153">
        <f t="shared" ca="1" si="27"/>
        <v>-0.35719386955944765</v>
      </c>
      <c r="AE33" s="153">
        <f t="shared" ca="1" si="27"/>
        <v>-0.35075453506149612</v>
      </c>
      <c r="AF33" s="153">
        <f t="shared" ca="1" si="27"/>
        <v>-0.35674613947971012</v>
      </c>
      <c r="AG33" s="153">
        <f t="shared" ca="1" si="27"/>
        <v>-0.35031288810265765</v>
      </c>
      <c r="AH33" s="153">
        <f t="shared" ca="1" si="27"/>
        <v>-0.35628190453985459</v>
      </c>
      <c r="AI33" s="153">
        <f t="shared" ca="1" si="27"/>
        <v>-0.35605366970824892</v>
      </c>
      <c r="AJ33" s="153">
        <f t="shared" ca="1" si="27"/>
        <v>-0.33729033136388881</v>
      </c>
      <c r="AK33" s="153">
        <f t="shared" ca="1" si="27"/>
        <v>-0.35560945180531778</v>
      </c>
      <c r="AL33" s="153">
        <f t="shared" ca="1" si="27"/>
        <v>-0.34921609419450483</v>
      </c>
      <c r="AM33" s="153">
        <f t="shared" ca="1" si="27"/>
        <v>-0.35515294108752637</v>
      </c>
      <c r="AN33" s="153">
        <f t="shared" ca="1" si="27"/>
        <v>-0.34877212721580775</v>
      </c>
      <c r="AO33" s="153">
        <f t="shared" ca="1" si="27"/>
        <v>-0.35469752926270631</v>
      </c>
      <c r="AP33" s="153">
        <f t="shared" ref="AP33:BU33" ca="1" si="28">-AP323/$F$16</f>
        <v>-0.35447575595672359</v>
      </c>
      <c r="AQ33" s="153">
        <f t="shared" ca="1" si="28"/>
        <v>-0.34812264779485985</v>
      </c>
      <c r="AR33" s="153">
        <f t="shared" ca="1" si="28"/>
        <v>-0.35402855229026431</v>
      </c>
      <c r="AS33" s="153">
        <f t="shared" ca="1" si="28"/>
        <v>-0.34768830342576734</v>
      </c>
      <c r="AT33" s="153">
        <f t="shared" ca="1" si="28"/>
        <v>-0.35357879611828774</v>
      </c>
      <c r="AU33" s="153">
        <f t="shared" ca="1" si="28"/>
        <v>-0.35335387328748069</v>
      </c>
      <c r="AV33" s="153">
        <f t="shared" ca="1" si="28"/>
        <v>-0.33485067124352486</v>
      </c>
      <c r="AW33" s="153">
        <f t="shared" ca="1" si="28"/>
        <v>-0.3529112557089138</v>
      </c>
      <c r="AX33" s="153">
        <f t="shared" ca="1" si="28"/>
        <v>-0.35457017566172344</v>
      </c>
      <c r="AY33" s="153">
        <f t="shared" ca="1" si="28"/>
        <v>-0.36055965292279679</v>
      </c>
      <c r="AZ33" s="153">
        <f t="shared" ca="1" si="28"/>
        <v>-0.35389271401335554</v>
      </c>
      <c r="BA33" s="153">
        <f t="shared" ca="1" si="28"/>
        <v>-0.35987313208980903</v>
      </c>
      <c r="BB33" s="153">
        <f t="shared" ca="1" si="28"/>
        <v>-0.35953428652480907</v>
      </c>
      <c r="BC33" s="153">
        <f t="shared" ca="1" si="28"/>
        <v>-0.35291373475976662</v>
      </c>
      <c r="BD33" s="153">
        <f t="shared" ca="1" si="28"/>
        <v>-0.35887780499555894</v>
      </c>
      <c r="BE33" s="153">
        <f t="shared" ca="1" si="28"/>
        <v>-0.35229291011252578</v>
      </c>
      <c r="BF33" s="153">
        <f t="shared" ca="1" si="28"/>
        <v>-0.3582532542370282</v>
      </c>
      <c r="BG33" s="153">
        <f t="shared" ca="1" si="28"/>
        <v>-0.35795207948339169</v>
      </c>
      <c r="BH33" s="153">
        <f t="shared" ca="1" si="28"/>
        <v>-0.33893608639644179</v>
      </c>
      <c r="BI33" s="153">
        <f t="shared" ca="1" si="28"/>
        <v>-0.35736335839833822</v>
      </c>
      <c r="BJ33" s="153">
        <f t="shared" ca="1" si="28"/>
        <v>-0.35086404926390408</v>
      </c>
      <c r="BK33" s="153">
        <f t="shared" ca="1" si="28"/>
        <v>-0.35683859222440373</v>
      </c>
      <c r="BL33" s="153">
        <f t="shared" ca="1" si="28"/>
        <v>-0.35042020186953671</v>
      </c>
      <c r="BM33" s="153">
        <f t="shared" ca="1" si="28"/>
        <v>-0.35643762385271466</v>
      </c>
      <c r="BN33" s="153">
        <f t="shared" ca="1" si="28"/>
        <v>-0.35626380955920056</v>
      </c>
      <c r="BO33" s="153">
        <f t="shared" ca="1" si="28"/>
        <v>-0.34992682729883323</v>
      </c>
      <c r="BP33" s="153">
        <f t="shared" ca="1" si="28"/>
        <v>-0.35597271185980506</v>
      </c>
      <c r="BQ33" s="153">
        <f t="shared" ca="1" si="28"/>
        <v>-0.34965466182493371</v>
      </c>
      <c r="BR33" s="153">
        <f t="shared" ca="1" si="28"/>
        <v>-0.35571375882259837</v>
      </c>
      <c r="BS33" s="153">
        <f t="shared" ca="1" si="28"/>
        <v>-0.35561005572137505</v>
      </c>
      <c r="BT33" s="153">
        <f t="shared" ca="1" si="28"/>
        <v>-0.34316697690913417</v>
      </c>
      <c r="BU33" s="153">
        <f t="shared" ca="1" si="28"/>
        <v>-0.35540750887260419</v>
      </c>
      <c r="BV33" s="153">
        <f t="shared" ref="BV33:DA33" ca="1" si="29">-BV323/$F$16</f>
        <v>-0.34915006785127911</v>
      </c>
      <c r="BW33" s="153">
        <f t="shared" ca="1" si="29"/>
        <v>-0.35522470372039139</v>
      </c>
      <c r="BX33" s="153">
        <f t="shared" ca="1" si="29"/>
        <v>-0.34897816704056073</v>
      </c>
      <c r="BY33" s="153">
        <f t="shared" ca="1" si="29"/>
        <v>-0.35505027056507915</v>
      </c>
      <c r="BZ33" s="153">
        <f t="shared" ca="1" si="29"/>
        <v>-0.35496548897548208</v>
      </c>
      <c r="CA33" s="153">
        <f t="shared" ca="1" si="29"/>
        <v>-0.3487320436123581</v>
      </c>
      <c r="CB33" s="153">
        <f t="shared" ca="1" si="29"/>
        <v>-0.35480088195937093</v>
      </c>
      <c r="CC33" s="153">
        <f t="shared" ca="1" si="29"/>
        <v>-0.34857597471776747</v>
      </c>
      <c r="CD33" s="153">
        <f t="shared" ca="1" si="29"/>
        <v>-0.35465371271129104</v>
      </c>
      <c r="CE33" s="153">
        <f t="shared" ca="1" si="29"/>
        <v>-0.35460005022637497</v>
      </c>
      <c r="CF33" s="153">
        <f t="shared" ca="1" si="29"/>
        <v>-0.33613769076519462</v>
      </c>
      <c r="CG33" s="153">
        <f t="shared" ca="1" si="29"/>
        <v>-0.35452927299117754</v>
      </c>
      <c r="CH33" s="153">
        <f t="shared" ca="1" si="29"/>
        <v>-0.3483640442247915</v>
      </c>
      <c r="CI33" s="153">
        <f t="shared" ca="1" si="29"/>
        <v>-0.35447843835023113</v>
      </c>
      <c r="CJ33" s="153">
        <f t="shared" ca="1" si="29"/>
        <v>-0.34834115696561579</v>
      </c>
      <c r="CK33" s="153">
        <f t="shared" ca="1" si="29"/>
        <v>-0.35447843835023113</v>
      </c>
      <c r="CL33" s="153">
        <f t="shared" ca="1" si="29"/>
        <v>-0.35447843835023113</v>
      </c>
      <c r="CM33" s="153">
        <f t="shared" ca="1" si="29"/>
        <v>-0.34834115696561579</v>
      </c>
      <c r="CN33" s="153">
        <f t="shared" ca="1" si="29"/>
        <v>-0.35447843835023113</v>
      </c>
      <c r="CO33" s="153">
        <f t="shared" ca="1" si="29"/>
        <v>-0.34834115696561579</v>
      </c>
      <c r="CP33" s="153">
        <f t="shared" ca="1" si="29"/>
        <v>-0.35447843835023113</v>
      </c>
      <c r="CQ33" s="153">
        <f t="shared" ca="1" si="29"/>
        <v>-0.35447843835023113</v>
      </c>
      <c r="CR33" s="153">
        <f t="shared" ca="1" si="29"/>
        <v>-0.33606659419638502</v>
      </c>
      <c r="CS33" s="153">
        <f t="shared" ca="1" si="29"/>
        <v>-0.35447843835023113</v>
      </c>
      <c r="CT33" s="153">
        <f t="shared" ca="1" si="29"/>
        <v>-0.34834115696561579</v>
      </c>
      <c r="CU33" s="153">
        <f t="shared" ca="1" si="29"/>
        <v>-0.35447843835023113</v>
      </c>
      <c r="CV33" s="153">
        <f t="shared" ca="1" si="29"/>
        <v>-0.34834115696561579</v>
      </c>
      <c r="CW33" s="153">
        <f t="shared" ca="1" si="29"/>
        <v>-0.35447843835023113</v>
      </c>
      <c r="CX33" s="153">
        <f t="shared" ca="1" si="29"/>
        <v>-0.35447843835023113</v>
      </c>
      <c r="CY33" s="153">
        <f t="shared" ca="1" si="29"/>
        <v>-0.34834115696561579</v>
      </c>
      <c r="CZ33" s="153">
        <f t="shared" ca="1" si="29"/>
        <v>-0.35447843835023113</v>
      </c>
      <c r="DA33" s="153">
        <f t="shared" ca="1" si="29"/>
        <v>-0.34834115696561579</v>
      </c>
      <c r="DB33" s="153">
        <f t="shared" ref="DB33:DN33" ca="1" si="30">-DB323/$F$16</f>
        <v>-0.35447843835023113</v>
      </c>
      <c r="DC33" s="153">
        <f t="shared" ca="1" si="30"/>
        <v>-0.35447843835023113</v>
      </c>
      <c r="DD33" s="153">
        <f t="shared" ca="1" si="30"/>
        <v>-0.33606659419638502</v>
      </c>
      <c r="DE33" s="153">
        <f t="shared" ca="1" si="30"/>
        <v>-0.35447843835023113</v>
      </c>
      <c r="DF33" s="153">
        <f t="shared" ca="1" si="30"/>
        <v>-0.34834115696561579</v>
      </c>
      <c r="DG33" s="153">
        <f t="shared" ca="1" si="30"/>
        <v>-0.35447843835023113</v>
      </c>
      <c r="DH33" s="153">
        <f t="shared" ca="1" si="30"/>
        <v>-0.34834115696561579</v>
      </c>
      <c r="DI33" s="153">
        <f t="shared" ca="1" si="30"/>
        <v>-0.35447843835023113</v>
      </c>
      <c r="DJ33" s="153">
        <f t="shared" ca="1" si="30"/>
        <v>-0.35447843835023113</v>
      </c>
      <c r="DK33" s="153">
        <f t="shared" ca="1" si="30"/>
        <v>-0.34834115696561579</v>
      </c>
      <c r="DL33" s="153">
        <f t="shared" ca="1" si="30"/>
        <v>-0.35447843835023113</v>
      </c>
      <c r="DM33" s="153">
        <f t="shared" ca="1" si="30"/>
        <v>-0.34834115696561579</v>
      </c>
      <c r="DN33" s="153">
        <f t="shared" ca="1" si="30"/>
        <v>-0.35447843835023113</v>
      </c>
    </row>
    <row r="34" spans="1:118" ht="14">
      <c r="A34" s="151"/>
      <c r="C34" s="14" t="s">
        <v>32</v>
      </c>
      <c r="E34" s="251"/>
      <c r="F34" s="249"/>
      <c r="G34" s="54" t="s">
        <v>281</v>
      </c>
      <c r="H34" s="252">
        <f t="shared" ca="1" si="22"/>
        <v>146.93506294761826</v>
      </c>
      <c r="I34" s="154"/>
      <c r="J34" s="253">
        <f t="shared" ref="J34:BU34" ca="1" si="31">SUM(J32:J33)</f>
        <v>0</v>
      </c>
      <c r="K34" s="253">
        <f t="shared" ca="1" si="31"/>
        <v>0</v>
      </c>
      <c r="L34" s="253">
        <f t="shared" ca="1" si="31"/>
        <v>0</v>
      </c>
      <c r="M34" s="253">
        <f t="shared" ca="1" si="31"/>
        <v>0</v>
      </c>
      <c r="N34" s="253">
        <f t="shared" ca="1" si="31"/>
        <v>24.469491443592389</v>
      </c>
      <c r="O34" s="253">
        <f t="shared" ca="1" si="31"/>
        <v>1.0394095071219633</v>
      </c>
      <c r="P34" s="253">
        <f t="shared" ca="1" si="31"/>
        <v>1.5566951995311678</v>
      </c>
      <c r="Q34" s="253">
        <f t="shared" ca="1" si="31"/>
        <v>1.5964352687905339</v>
      </c>
      <c r="R34" s="253">
        <f t="shared" ca="1" si="31"/>
        <v>1.5761198137705981</v>
      </c>
      <c r="S34" s="253">
        <f t="shared" ca="1" si="31"/>
        <v>1.5009932804009984</v>
      </c>
      <c r="T34" s="253">
        <f t="shared" ca="1" si="31"/>
        <v>1.5358913293881216</v>
      </c>
      <c r="U34" s="253">
        <f t="shared" ca="1" si="31"/>
        <v>1.4609002578690378</v>
      </c>
      <c r="V34" s="253">
        <f t="shared" ca="1" si="31"/>
        <v>1.4951969138156902</v>
      </c>
      <c r="W34" s="253">
        <f t="shared" ca="1" si="31"/>
        <v>1.47486190852511</v>
      </c>
      <c r="X34" s="253">
        <f t="shared" ca="1" si="31"/>
        <v>1.3495350419722878</v>
      </c>
      <c r="Y34" s="253">
        <f t="shared" ca="1" si="31"/>
        <v>1.4325328271819515</v>
      </c>
      <c r="Z34" s="253">
        <f t="shared" ca="1" si="31"/>
        <v>1.3604416546460343</v>
      </c>
      <c r="AA34" s="253">
        <f t="shared" ca="1" si="31"/>
        <v>1.3908853132935866</v>
      </c>
      <c r="AB34" s="253">
        <f t="shared" ca="1" si="31"/>
        <v>1.3204519610124297</v>
      </c>
      <c r="AC34" s="253">
        <f t="shared" ca="1" si="31"/>
        <v>1.3484526551275833</v>
      </c>
      <c r="AD34" s="253">
        <f t="shared" ca="1" si="31"/>
        <v>1.3266515436698889</v>
      </c>
      <c r="AE34" s="253">
        <f t="shared" ca="1" si="31"/>
        <v>1.2573274283726934</v>
      </c>
      <c r="AF34" s="253">
        <f t="shared" ca="1" si="31"/>
        <v>1.2823262657758798</v>
      </c>
      <c r="AG34" s="253">
        <f t="shared" ca="1" si="31"/>
        <v>1.2136043794476798</v>
      </c>
      <c r="AH34" s="253">
        <f t="shared" ca="1" si="31"/>
        <v>1.2363670067301822</v>
      </c>
      <c r="AI34" s="253">
        <f t="shared" ca="1" si="31"/>
        <v>1.2137717584012209</v>
      </c>
      <c r="AJ34" s="253">
        <f t="shared" ca="1" si="31"/>
        <v>1.0607112623095671</v>
      </c>
      <c r="AK34" s="253">
        <f t="shared" ca="1" si="31"/>
        <v>1.1697941860110346</v>
      </c>
      <c r="AL34" s="253">
        <f t="shared" ca="1" si="31"/>
        <v>1.1050217825405573</v>
      </c>
      <c r="AM34" s="253">
        <f t="shared" ca="1" si="31"/>
        <v>1.1245996249496835</v>
      </c>
      <c r="AN34" s="253">
        <f t="shared" ca="1" si="31"/>
        <v>1.0610690516495396</v>
      </c>
      <c r="AO34" s="253">
        <f t="shared" ca="1" si="31"/>
        <v>1.0795138542924989</v>
      </c>
      <c r="AP34" s="253">
        <f t="shared" ca="1" si="31"/>
        <v>1.0575582970002075</v>
      </c>
      <c r="AQ34" s="253">
        <f t="shared" ca="1" si="31"/>
        <v>0.99677058897569837</v>
      </c>
      <c r="AR34" s="253">
        <f t="shared" ca="1" si="31"/>
        <v>1.0132851340207392</v>
      </c>
      <c r="AS34" s="253">
        <f t="shared" ca="1" si="31"/>
        <v>0.95377049643554579</v>
      </c>
      <c r="AT34" s="253">
        <f t="shared" ca="1" si="31"/>
        <v>0.96875927299505515</v>
      </c>
      <c r="AU34" s="253">
        <f t="shared" ca="1" si="31"/>
        <v>0.94649191274516531</v>
      </c>
      <c r="AV34" s="253">
        <f t="shared" ca="1" si="31"/>
        <v>0.81918491039353225</v>
      </c>
      <c r="AW34" s="253">
        <f t="shared" ca="1" si="31"/>
        <v>0.90267277246704025</v>
      </c>
      <c r="AX34" s="253">
        <f t="shared" ca="1" si="31"/>
        <v>1.6350758477951937</v>
      </c>
      <c r="AY34" s="253">
        <f t="shared" ca="1" si="31"/>
        <v>1.6598640966414588</v>
      </c>
      <c r="AZ34" s="253">
        <f t="shared" ca="1" si="31"/>
        <v>1.5680071446067734</v>
      </c>
      <c r="BA34" s="253">
        <f t="shared" ca="1" si="31"/>
        <v>1.5918985341756664</v>
      </c>
      <c r="BB34" s="253">
        <f t="shared" ca="1" si="31"/>
        <v>1.5583528232406798</v>
      </c>
      <c r="BC34" s="253">
        <f t="shared" ca="1" si="31"/>
        <v>1.4710881985014677</v>
      </c>
      <c r="BD34" s="253">
        <f t="shared" ca="1" si="31"/>
        <v>1.4933611518449108</v>
      </c>
      <c r="BE34" s="253">
        <f t="shared" ca="1" si="31"/>
        <v>1.4096265584246326</v>
      </c>
      <c r="BF34" s="253">
        <f t="shared" ca="1" si="31"/>
        <v>1.431530626750362</v>
      </c>
      <c r="BG34" s="253">
        <f t="shared" ca="1" si="31"/>
        <v>1.4017143261403584</v>
      </c>
      <c r="BH34" s="253">
        <f t="shared" ca="1" si="31"/>
        <v>1.2236410105323068</v>
      </c>
      <c r="BI34" s="253">
        <f t="shared" ca="1" si="31"/>
        <v>1.3434309387200516</v>
      </c>
      <c r="BJ34" s="253">
        <f t="shared" ca="1" si="31"/>
        <v>1.2681693344110789</v>
      </c>
      <c r="BK34" s="253">
        <f t="shared" ca="1" si="31"/>
        <v>1.2914790875005511</v>
      </c>
      <c r="BL34" s="253">
        <f t="shared" ca="1" si="31"/>
        <v>1.2242284423687093</v>
      </c>
      <c r="BM34" s="253">
        <f t="shared" ca="1" si="31"/>
        <v>1.2517832187033304</v>
      </c>
      <c r="BN34" s="253">
        <f t="shared" ca="1" si="31"/>
        <v>1.2345756036454254</v>
      </c>
      <c r="BO34" s="253">
        <f t="shared" ca="1" si="31"/>
        <v>1.1753843598690661</v>
      </c>
      <c r="BP34" s="253">
        <f t="shared" ca="1" si="31"/>
        <v>1.2057569314052698</v>
      </c>
      <c r="BQ34" s="253">
        <f t="shared" ca="1" si="31"/>
        <v>1.1484399779530161</v>
      </c>
      <c r="BR34" s="253">
        <f t="shared" ca="1" si="31"/>
        <v>1.1801205807218169</v>
      </c>
      <c r="BS34" s="253">
        <f t="shared" ca="1" si="31"/>
        <v>1.1698539737007043</v>
      </c>
      <c r="BT34" s="253">
        <f t="shared" ca="1" si="31"/>
        <v>1.0743291712888665</v>
      </c>
      <c r="BU34" s="253">
        <f t="shared" ca="1" si="31"/>
        <v>1.1498018356723874</v>
      </c>
      <c r="BV34" s="253">
        <f t="shared" ref="BV34:DN34" ca="1" si="32">SUM(BV32:BV33)</f>
        <v>1.0984851745612068</v>
      </c>
      <c r="BW34" s="253">
        <f t="shared" ca="1" si="32"/>
        <v>1.1317041256033242</v>
      </c>
      <c r="BX34" s="253">
        <f t="shared" ca="1" si="32"/>
        <v>1.0814669943000883</v>
      </c>
      <c r="BY34" s="253">
        <f t="shared" ca="1" si="32"/>
        <v>1.1144352432274098</v>
      </c>
      <c r="BZ34" s="253">
        <f t="shared" ca="1" si="32"/>
        <v>1.1060418658573035</v>
      </c>
      <c r="CA34" s="253">
        <f t="shared" ca="1" si="32"/>
        <v>1.0571007749080281</v>
      </c>
      <c r="CB34" s="253">
        <f t="shared" ca="1" si="32"/>
        <v>1.0897457712622967</v>
      </c>
      <c r="CC34" s="253">
        <f t="shared" ca="1" si="32"/>
        <v>1.0416499543435516</v>
      </c>
      <c r="CD34" s="253">
        <f t="shared" ca="1" si="32"/>
        <v>1.0751760157023829</v>
      </c>
      <c r="CE34" s="253">
        <f t="shared" ca="1" si="32"/>
        <v>1.0698634296957006</v>
      </c>
      <c r="CF34" s="253">
        <f t="shared" ca="1" si="32"/>
        <v>0.94659984303884015</v>
      </c>
      <c r="CG34" s="253">
        <f t="shared" ca="1" si="32"/>
        <v>1.0628564834111518</v>
      </c>
      <c r="CH34" s="253">
        <f t="shared" ca="1" si="32"/>
        <v>1.0206688355389357</v>
      </c>
      <c r="CI34" s="253">
        <f t="shared" ca="1" si="32"/>
        <v>1.0578238539574614</v>
      </c>
      <c r="CJ34" s="253">
        <f t="shared" ca="1" si="32"/>
        <v>1.0184029968805379</v>
      </c>
      <c r="CK34" s="253">
        <f t="shared" ca="1" si="32"/>
        <v>1.0578238539574614</v>
      </c>
      <c r="CL34" s="253">
        <f t="shared" ca="1" si="32"/>
        <v>1.0578238539574614</v>
      </c>
      <c r="CM34" s="253">
        <f t="shared" ca="1" si="32"/>
        <v>1.0184029968805379</v>
      </c>
      <c r="CN34" s="253">
        <f t="shared" ca="1" si="32"/>
        <v>1.0578238539574614</v>
      </c>
      <c r="CO34" s="253">
        <f t="shared" ca="1" si="32"/>
        <v>1.0184029968805379</v>
      </c>
      <c r="CP34" s="253">
        <f t="shared" ca="1" si="32"/>
        <v>1.0578238539574614</v>
      </c>
      <c r="CQ34" s="253">
        <f t="shared" ca="1" si="32"/>
        <v>1.0578238539574614</v>
      </c>
      <c r="CR34" s="253">
        <f t="shared" ca="1" si="32"/>
        <v>0.93956128272669215</v>
      </c>
      <c r="CS34" s="253">
        <f t="shared" ca="1" si="32"/>
        <v>1.0578238539574614</v>
      </c>
      <c r="CT34" s="253">
        <f t="shared" ca="1" si="32"/>
        <v>1.0184029968805379</v>
      </c>
      <c r="CU34" s="253">
        <f t="shared" ca="1" si="32"/>
        <v>1.0578238539574614</v>
      </c>
      <c r="CV34" s="253">
        <f t="shared" ca="1" si="32"/>
        <v>1.0184029968805379</v>
      </c>
      <c r="CW34" s="253">
        <f t="shared" ca="1" si="32"/>
        <v>1.0578238539574614</v>
      </c>
      <c r="CX34" s="253">
        <f t="shared" ca="1" si="32"/>
        <v>1.0578238539574614</v>
      </c>
      <c r="CY34" s="253">
        <f t="shared" ca="1" si="32"/>
        <v>1.0184029968805379</v>
      </c>
      <c r="CZ34" s="253">
        <f t="shared" ca="1" si="32"/>
        <v>1.0578238539574614</v>
      </c>
      <c r="DA34" s="253">
        <f t="shared" ca="1" si="32"/>
        <v>1.0184029968805379</v>
      </c>
      <c r="DB34" s="253">
        <f t="shared" ca="1" si="32"/>
        <v>1.0578238539574614</v>
      </c>
      <c r="DC34" s="253">
        <f t="shared" ca="1" si="32"/>
        <v>1.0578238539574614</v>
      </c>
      <c r="DD34" s="253">
        <f t="shared" ca="1" si="32"/>
        <v>0.93956128272669215</v>
      </c>
      <c r="DE34" s="253">
        <f t="shared" ca="1" si="32"/>
        <v>1.0578238539574614</v>
      </c>
      <c r="DF34" s="253">
        <f t="shared" ca="1" si="32"/>
        <v>1.0184029968805379</v>
      </c>
      <c r="DG34" s="253">
        <f t="shared" ca="1" si="32"/>
        <v>1.0578238539574614</v>
      </c>
      <c r="DH34" s="253">
        <f t="shared" ca="1" si="32"/>
        <v>1.0184029968805379</v>
      </c>
      <c r="DI34" s="253">
        <f t="shared" ca="1" si="32"/>
        <v>1.0578238539574614</v>
      </c>
      <c r="DJ34" s="253">
        <f t="shared" ca="1" si="32"/>
        <v>1.0578238539574614</v>
      </c>
      <c r="DK34" s="253">
        <f t="shared" ca="1" si="32"/>
        <v>1.0184029968805379</v>
      </c>
      <c r="DL34" s="253">
        <f t="shared" ca="1" si="32"/>
        <v>1.0578238539574614</v>
      </c>
      <c r="DM34" s="253">
        <f t="shared" ca="1" si="32"/>
        <v>1.0184029968805379</v>
      </c>
      <c r="DN34" s="253">
        <f t="shared" ca="1" si="32"/>
        <v>1.0578238539574614</v>
      </c>
    </row>
    <row r="35" spans="1:118" ht="14">
      <c r="A35" s="151"/>
      <c r="C35" s="5" t="s">
        <v>71</v>
      </c>
      <c r="E35" s="251"/>
      <c r="F35" s="249"/>
      <c r="G35" s="54" t="s">
        <v>281</v>
      </c>
      <c r="H35" s="250">
        <f t="shared" si="22"/>
        <v>7.7446566988158244E-2</v>
      </c>
      <c r="I35" s="154"/>
      <c r="J35" s="153">
        <f t="shared" ref="J35:AO35" si="33">J373/$F$16</f>
        <v>0</v>
      </c>
      <c r="K35" s="153">
        <f t="shared" si="33"/>
        <v>4.4553011340725803E-3</v>
      </c>
      <c r="L35" s="153">
        <f t="shared" si="33"/>
        <v>4.4664393869077619E-3</v>
      </c>
      <c r="M35" s="153">
        <f t="shared" si="33"/>
        <v>4.4776054853750309E-3</v>
      </c>
      <c r="N35" s="153">
        <f t="shared" si="33"/>
        <v>4.4887994990884684E-3</v>
      </c>
      <c r="O35" s="153">
        <f t="shared" si="33"/>
        <v>4.5000214978361897E-3</v>
      </c>
      <c r="P35" s="153">
        <f t="shared" si="33"/>
        <v>4.51127155158078E-3</v>
      </c>
      <c r="Q35" s="153">
        <f t="shared" si="33"/>
        <v>4.5225497304597316E-3</v>
      </c>
      <c r="R35" s="153">
        <f t="shared" si="33"/>
        <v>4.5338561047858815E-3</v>
      </c>
      <c r="S35" s="153">
        <f t="shared" si="33"/>
        <v>4.5451907450478456E-3</v>
      </c>
      <c r="T35" s="153">
        <f t="shared" si="33"/>
        <v>4.5565537219104651E-3</v>
      </c>
      <c r="U35" s="153">
        <f t="shared" si="33"/>
        <v>4.5679451062152409E-3</v>
      </c>
      <c r="V35" s="153">
        <f t="shared" si="33"/>
        <v>4.57936496898078E-3</v>
      </c>
      <c r="W35" s="153">
        <f t="shared" si="33"/>
        <v>4.5908133814032328E-3</v>
      </c>
      <c r="X35" s="153">
        <f t="shared" si="33"/>
        <v>4.6022904148567403E-3</v>
      </c>
      <c r="Y35" s="153">
        <f t="shared" si="33"/>
        <v>4.6137961408938815E-3</v>
      </c>
      <c r="Z35" s="153">
        <f t="shared" si="33"/>
        <v>4.6253306312461166E-3</v>
      </c>
      <c r="AA35" s="153">
        <f t="shared" si="33"/>
        <v>7.965776775822964E-4</v>
      </c>
      <c r="AB35" s="153">
        <f t="shared" si="33"/>
        <v>7.985691217762519E-4</v>
      </c>
      <c r="AC35" s="153">
        <f t="shared" si="33"/>
        <v>8.0056554458069254E-4</v>
      </c>
      <c r="AD35" s="153">
        <f t="shared" si="33"/>
        <v>8.0256695844214433E-4</v>
      </c>
      <c r="AE35" s="153">
        <f t="shared" si="33"/>
        <v>8.0457337583824968E-4</v>
      </c>
      <c r="AF35" s="153">
        <f t="shared" si="33"/>
        <v>8.065848092778452E-4</v>
      </c>
      <c r="AG35" s="153">
        <f t="shared" si="33"/>
        <v>0</v>
      </c>
      <c r="AH35" s="153">
        <f t="shared" si="33"/>
        <v>0</v>
      </c>
      <c r="AI35" s="153">
        <f t="shared" si="33"/>
        <v>0</v>
      </c>
      <c r="AJ35" s="153">
        <f t="shared" si="33"/>
        <v>0</v>
      </c>
      <c r="AK35" s="153">
        <f t="shared" si="33"/>
        <v>0</v>
      </c>
      <c r="AL35" s="153">
        <f t="shared" si="33"/>
        <v>0</v>
      </c>
      <c r="AM35" s="153">
        <f t="shared" si="33"/>
        <v>0</v>
      </c>
      <c r="AN35" s="153">
        <f t="shared" si="33"/>
        <v>0</v>
      </c>
      <c r="AO35" s="153">
        <f t="shared" si="33"/>
        <v>0</v>
      </c>
      <c r="AP35" s="153">
        <f t="shared" ref="AP35:BU35" si="34">AP373/$F$16</f>
        <v>0</v>
      </c>
      <c r="AQ35" s="153">
        <f t="shared" si="34"/>
        <v>0</v>
      </c>
      <c r="AR35" s="153">
        <f t="shared" si="34"/>
        <v>0</v>
      </c>
      <c r="AS35" s="153">
        <f t="shared" si="34"/>
        <v>0</v>
      </c>
      <c r="AT35" s="153">
        <f t="shared" si="34"/>
        <v>0</v>
      </c>
      <c r="AU35" s="153">
        <f t="shared" si="34"/>
        <v>0</v>
      </c>
      <c r="AV35" s="153">
        <f t="shared" si="34"/>
        <v>0</v>
      </c>
      <c r="AW35" s="153">
        <f t="shared" si="34"/>
        <v>0</v>
      </c>
      <c r="AX35" s="153">
        <f t="shared" si="34"/>
        <v>0</v>
      </c>
      <c r="AY35" s="153">
        <f t="shared" si="34"/>
        <v>0</v>
      </c>
      <c r="AZ35" s="153">
        <f t="shared" si="34"/>
        <v>0</v>
      </c>
      <c r="BA35" s="153">
        <f t="shared" si="34"/>
        <v>0</v>
      </c>
      <c r="BB35" s="153">
        <f t="shared" si="34"/>
        <v>0</v>
      </c>
      <c r="BC35" s="153">
        <f t="shared" si="34"/>
        <v>0</v>
      </c>
      <c r="BD35" s="153">
        <f t="shared" si="34"/>
        <v>0</v>
      </c>
      <c r="BE35" s="153">
        <f t="shared" si="34"/>
        <v>0</v>
      </c>
      <c r="BF35" s="153">
        <f t="shared" si="34"/>
        <v>0</v>
      </c>
      <c r="BG35" s="153">
        <f t="shared" si="34"/>
        <v>0</v>
      </c>
      <c r="BH35" s="153">
        <f t="shared" si="34"/>
        <v>0</v>
      </c>
      <c r="BI35" s="153">
        <f t="shared" si="34"/>
        <v>0</v>
      </c>
      <c r="BJ35" s="153">
        <f t="shared" si="34"/>
        <v>0</v>
      </c>
      <c r="BK35" s="153">
        <f t="shared" si="34"/>
        <v>0</v>
      </c>
      <c r="BL35" s="153">
        <f t="shared" si="34"/>
        <v>0</v>
      </c>
      <c r="BM35" s="153">
        <f t="shared" si="34"/>
        <v>0</v>
      </c>
      <c r="BN35" s="153">
        <f t="shared" si="34"/>
        <v>0</v>
      </c>
      <c r="BO35" s="153">
        <f t="shared" si="34"/>
        <v>0</v>
      </c>
      <c r="BP35" s="153">
        <f t="shared" si="34"/>
        <v>0</v>
      </c>
      <c r="BQ35" s="153">
        <f t="shared" si="34"/>
        <v>0</v>
      </c>
      <c r="BR35" s="153">
        <f t="shared" si="34"/>
        <v>0</v>
      </c>
      <c r="BS35" s="153">
        <f t="shared" si="34"/>
        <v>0</v>
      </c>
      <c r="BT35" s="153">
        <f t="shared" si="34"/>
        <v>0</v>
      </c>
      <c r="BU35" s="153">
        <f t="shared" si="34"/>
        <v>0</v>
      </c>
      <c r="BV35" s="153">
        <f t="shared" ref="BV35:DA35" si="35">BV373/$F$16</f>
        <v>0</v>
      </c>
      <c r="BW35" s="153">
        <f t="shared" si="35"/>
        <v>0</v>
      </c>
      <c r="BX35" s="153">
        <f t="shared" si="35"/>
        <v>0</v>
      </c>
      <c r="BY35" s="153">
        <f t="shared" si="35"/>
        <v>0</v>
      </c>
      <c r="BZ35" s="153">
        <f t="shared" si="35"/>
        <v>0</v>
      </c>
      <c r="CA35" s="153">
        <f t="shared" si="35"/>
        <v>0</v>
      </c>
      <c r="CB35" s="153">
        <f t="shared" si="35"/>
        <v>0</v>
      </c>
      <c r="CC35" s="153">
        <f t="shared" si="35"/>
        <v>0</v>
      </c>
      <c r="CD35" s="153">
        <f t="shared" si="35"/>
        <v>0</v>
      </c>
      <c r="CE35" s="153">
        <f t="shared" si="35"/>
        <v>0</v>
      </c>
      <c r="CF35" s="153">
        <f t="shared" si="35"/>
        <v>0</v>
      </c>
      <c r="CG35" s="153">
        <f t="shared" si="35"/>
        <v>0</v>
      </c>
      <c r="CH35" s="153">
        <f t="shared" si="35"/>
        <v>0</v>
      </c>
      <c r="CI35" s="153">
        <f t="shared" si="35"/>
        <v>0</v>
      </c>
      <c r="CJ35" s="153">
        <f t="shared" si="35"/>
        <v>0</v>
      </c>
      <c r="CK35" s="153">
        <f t="shared" si="35"/>
        <v>0</v>
      </c>
      <c r="CL35" s="153">
        <f t="shared" si="35"/>
        <v>0</v>
      </c>
      <c r="CM35" s="153">
        <f t="shared" si="35"/>
        <v>0</v>
      </c>
      <c r="CN35" s="153">
        <f t="shared" si="35"/>
        <v>0</v>
      </c>
      <c r="CO35" s="153">
        <f t="shared" si="35"/>
        <v>0</v>
      </c>
      <c r="CP35" s="153">
        <f t="shared" si="35"/>
        <v>0</v>
      </c>
      <c r="CQ35" s="153">
        <f t="shared" si="35"/>
        <v>0</v>
      </c>
      <c r="CR35" s="153">
        <f t="shared" si="35"/>
        <v>0</v>
      </c>
      <c r="CS35" s="153">
        <f t="shared" si="35"/>
        <v>0</v>
      </c>
      <c r="CT35" s="153">
        <f t="shared" si="35"/>
        <v>0</v>
      </c>
      <c r="CU35" s="153">
        <f t="shared" si="35"/>
        <v>0</v>
      </c>
      <c r="CV35" s="153">
        <f t="shared" si="35"/>
        <v>0</v>
      </c>
      <c r="CW35" s="153">
        <f t="shared" si="35"/>
        <v>0</v>
      </c>
      <c r="CX35" s="153">
        <f t="shared" si="35"/>
        <v>0</v>
      </c>
      <c r="CY35" s="153">
        <f t="shared" si="35"/>
        <v>0</v>
      </c>
      <c r="CZ35" s="153">
        <f t="shared" si="35"/>
        <v>0</v>
      </c>
      <c r="DA35" s="153">
        <f t="shared" si="35"/>
        <v>0</v>
      </c>
      <c r="DB35" s="153">
        <f t="shared" ref="DB35:DN35" si="36">DB373/$F$16</f>
        <v>0</v>
      </c>
      <c r="DC35" s="153">
        <f t="shared" si="36"/>
        <v>0</v>
      </c>
      <c r="DD35" s="153">
        <f t="shared" si="36"/>
        <v>0</v>
      </c>
      <c r="DE35" s="153">
        <f t="shared" si="36"/>
        <v>0</v>
      </c>
      <c r="DF35" s="153">
        <f t="shared" si="36"/>
        <v>0</v>
      </c>
      <c r="DG35" s="153">
        <f t="shared" si="36"/>
        <v>0</v>
      </c>
      <c r="DH35" s="153">
        <f t="shared" si="36"/>
        <v>0</v>
      </c>
      <c r="DI35" s="153">
        <f t="shared" si="36"/>
        <v>0</v>
      </c>
      <c r="DJ35" s="153">
        <f t="shared" si="36"/>
        <v>0</v>
      </c>
      <c r="DK35" s="153">
        <f t="shared" si="36"/>
        <v>0</v>
      </c>
      <c r="DL35" s="153">
        <f t="shared" si="36"/>
        <v>0</v>
      </c>
      <c r="DM35" s="153">
        <f t="shared" si="36"/>
        <v>0</v>
      </c>
      <c r="DN35" s="153">
        <f t="shared" si="36"/>
        <v>0</v>
      </c>
    </row>
    <row r="36" spans="1:118" ht="14">
      <c r="A36" s="151"/>
      <c r="C36" s="5" t="s">
        <v>54</v>
      </c>
      <c r="E36" s="248"/>
      <c r="F36" s="249"/>
      <c r="G36" s="54" t="s">
        <v>281</v>
      </c>
      <c r="H36" s="250">
        <f t="shared" si="22"/>
        <v>-122.44657799450385</v>
      </c>
      <c r="I36" s="153"/>
      <c r="J36" s="153">
        <f t="shared" ref="J36:AO36" si="37">-J377/$F$16</f>
        <v>0</v>
      </c>
      <c r="K36" s="153">
        <f t="shared" si="37"/>
        <v>-22.866090520438515</v>
      </c>
      <c r="L36" s="153">
        <f t="shared" si="37"/>
        <v>-22.866079382185678</v>
      </c>
      <c r="M36" s="153">
        <f t="shared" si="37"/>
        <v>-22.866068216087211</v>
      </c>
      <c r="N36" s="153">
        <f t="shared" si="37"/>
        <v>4.4887994990884684E-3</v>
      </c>
      <c r="O36" s="153">
        <f t="shared" si="37"/>
        <v>4.5000214978361897E-3</v>
      </c>
      <c r="P36" s="153">
        <f t="shared" si="37"/>
        <v>4.51127155158078E-3</v>
      </c>
      <c r="Q36" s="153">
        <f t="shared" si="37"/>
        <v>4.5225497304597316E-3</v>
      </c>
      <c r="R36" s="153">
        <f t="shared" si="37"/>
        <v>4.5338561047858815E-3</v>
      </c>
      <c r="S36" s="153">
        <f t="shared" si="37"/>
        <v>4.5451907450478456E-3</v>
      </c>
      <c r="T36" s="153">
        <f t="shared" si="37"/>
        <v>4.5565537219104651E-3</v>
      </c>
      <c r="U36" s="153">
        <f t="shared" si="37"/>
        <v>4.5679451062152409E-3</v>
      </c>
      <c r="V36" s="153">
        <f t="shared" si="37"/>
        <v>4.57936496898078E-3</v>
      </c>
      <c r="W36" s="153">
        <f t="shared" si="37"/>
        <v>4.5908133814032328E-3</v>
      </c>
      <c r="X36" s="153">
        <f t="shared" si="37"/>
        <v>4.6022904148567403E-3</v>
      </c>
      <c r="Y36" s="153">
        <f t="shared" si="37"/>
        <v>4.6137961408938815E-3</v>
      </c>
      <c r="Z36" s="153">
        <f t="shared" si="37"/>
        <v>-1.5315011814655282</v>
      </c>
      <c r="AA36" s="153">
        <f t="shared" si="37"/>
        <v>7.965776775822964E-4</v>
      </c>
      <c r="AB36" s="153">
        <f t="shared" si="37"/>
        <v>7.985691217762519E-4</v>
      </c>
      <c r="AC36" s="153">
        <f t="shared" si="37"/>
        <v>8.0056554458069254E-4</v>
      </c>
      <c r="AD36" s="153">
        <f t="shared" si="37"/>
        <v>8.0256695844214433E-4</v>
      </c>
      <c r="AE36" s="153">
        <f t="shared" si="37"/>
        <v>8.0457337583824968E-4</v>
      </c>
      <c r="AF36" s="153">
        <f t="shared" si="37"/>
        <v>-0.64919341519072216</v>
      </c>
      <c r="AG36" s="153">
        <f t="shared" si="37"/>
        <v>0</v>
      </c>
      <c r="AH36" s="153">
        <f t="shared" si="37"/>
        <v>0</v>
      </c>
      <c r="AI36" s="153">
        <f t="shared" si="37"/>
        <v>0</v>
      </c>
      <c r="AJ36" s="153">
        <f t="shared" si="37"/>
        <v>0</v>
      </c>
      <c r="AK36" s="153">
        <f t="shared" si="37"/>
        <v>0</v>
      </c>
      <c r="AL36" s="153">
        <f t="shared" si="37"/>
        <v>-10.286126512096773</v>
      </c>
      <c r="AM36" s="153">
        <f t="shared" si="37"/>
        <v>0</v>
      </c>
      <c r="AN36" s="153">
        <f t="shared" si="37"/>
        <v>0</v>
      </c>
      <c r="AO36" s="153">
        <f t="shared" si="37"/>
        <v>0</v>
      </c>
      <c r="AP36" s="153">
        <f t="shared" ref="AP36:BU36" si="38">-AP377/$F$16</f>
        <v>0</v>
      </c>
      <c r="AQ36" s="153">
        <f t="shared" si="38"/>
        <v>0</v>
      </c>
      <c r="AR36" s="153">
        <f t="shared" si="38"/>
        <v>0</v>
      </c>
      <c r="AS36" s="153">
        <f t="shared" si="38"/>
        <v>0</v>
      </c>
      <c r="AT36" s="153">
        <f t="shared" si="38"/>
        <v>0</v>
      </c>
      <c r="AU36" s="153">
        <f t="shared" si="38"/>
        <v>0</v>
      </c>
      <c r="AV36" s="153">
        <f t="shared" si="38"/>
        <v>0</v>
      </c>
      <c r="AW36" s="153">
        <f t="shared" si="38"/>
        <v>0</v>
      </c>
      <c r="AX36" s="153">
        <f t="shared" si="38"/>
        <v>-2.1861265120967741</v>
      </c>
      <c r="AY36" s="153">
        <f t="shared" si="38"/>
        <v>0</v>
      </c>
      <c r="AZ36" s="153">
        <f t="shared" si="38"/>
        <v>0</v>
      </c>
      <c r="BA36" s="153">
        <f t="shared" si="38"/>
        <v>0</v>
      </c>
      <c r="BB36" s="153">
        <f t="shared" si="38"/>
        <v>0</v>
      </c>
      <c r="BC36" s="153">
        <f t="shared" si="38"/>
        <v>0</v>
      </c>
      <c r="BD36" s="153">
        <f t="shared" si="38"/>
        <v>0</v>
      </c>
      <c r="BE36" s="153">
        <f t="shared" si="38"/>
        <v>0</v>
      </c>
      <c r="BF36" s="153">
        <f t="shared" si="38"/>
        <v>0</v>
      </c>
      <c r="BG36" s="153">
        <f t="shared" si="38"/>
        <v>0</v>
      </c>
      <c r="BH36" s="153">
        <f t="shared" si="38"/>
        <v>0</v>
      </c>
      <c r="BI36" s="153">
        <f t="shared" si="38"/>
        <v>0</v>
      </c>
      <c r="BJ36" s="153">
        <f t="shared" si="38"/>
        <v>-11.972814012096773</v>
      </c>
      <c r="BK36" s="153">
        <f t="shared" si="38"/>
        <v>0</v>
      </c>
      <c r="BL36" s="153">
        <f t="shared" si="38"/>
        <v>0</v>
      </c>
      <c r="BM36" s="153">
        <f t="shared" si="38"/>
        <v>0</v>
      </c>
      <c r="BN36" s="153">
        <f t="shared" si="38"/>
        <v>0</v>
      </c>
      <c r="BO36" s="153">
        <f t="shared" si="38"/>
        <v>0</v>
      </c>
      <c r="BP36" s="153">
        <f t="shared" si="38"/>
        <v>-0.65</v>
      </c>
      <c r="BQ36" s="153">
        <f t="shared" si="38"/>
        <v>0</v>
      </c>
      <c r="BR36" s="153">
        <f t="shared" si="38"/>
        <v>0</v>
      </c>
      <c r="BS36" s="153">
        <f t="shared" si="38"/>
        <v>0</v>
      </c>
      <c r="BT36" s="153">
        <f t="shared" si="38"/>
        <v>0</v>
      </c>
      <c r="BU36" s="153">
        <f t="shared" si="38"/>
        <v>0</v>
      </c>
      <c r="BV36" s="153">
        <f t="shared" ref="BV36:DA36" si="39">-BV377/$F$16</f>
        <v>-1.5361265120967742</v>
      </c>
      <c r="BW36" s="153">
        <f t="shared" si="39"/>
        <v>0</v>
      </c>
      <c r="BX36" s="153">
        <f t="shared" si="39"/>
        <v>0</v>
      </c>
      <c r="BY36" s="153">
        <f t="shared" si="39"/>
        <v>0</v>
      </c>
      <c r="BZ36" s="153">
        <f t="shared" si="39"/>
        <v>0</v>
      </c>
      <c r="CA36" s="153">
        <f t="shared" si="39"/>
        <v>0</v>
      </c>
      <c r="CB36" s="153">
        <f t="shared" si="39"/>
        <v>0</v>
      </c>
      <c r="CC36" s="153">
        <f t="shared" si="39"/>
        <v>0</v>
      </c>
      <c r="CD36" s="153">
        <f t="shared" si="39"/>
        <v>0</v>
      </c>
      <c r="CE36" s="153">
        <f t="shared" si="39"/>
        <v>0</v>
      </c>
      <c r="CF36" s="153">
        <f t="shared" si="39"/>
        <v>0</v>
      </c>
      <c r="CG36" s="153">
        <f t="shared" si="39"/>
        <v>0</v>
      </c>
      <c r="CH36" s="153">
        <f t="shared" si="39"/>
        <v>-10.936126512096774</v>
      </c>
      <c r="CI36" s="153">
        <f t="shared" si="39"/>
        <v>0</v>
      </c>
      <c r="CJ36" s="153">
        <f t="shared" si="39"/>
        <v>0</v>
      </c>
      <c r="CK36" s="153">
        <f t="shared" si="39"/>
        <v>0</v>
      </c>
      <c r="CL36" s="153">
        <f t="shared" si="39"/>
        <v>0</v>
      </c>
      <c r="CM36" s="153">
        <f t="shared" si="39"/>
        <v>0</v>
      </c>
      <c r="CN36" s="153">
        <f t="shared" si="39"/>
        <v>0</v>
      </c>
      <c r="CO36" s="153">
        <f t="shared" si="39"/>
        <v>0</v>
      </c>
      <c r="CP36" s="153">
        <f t="shared" si="39"/>
        <v>0</v>
      </c>
      <c r="CQ36" s="153">
        <f t="shared" si="39"/>
        <v>0</v>
      </c>
      <c r="CR36" s="153">
        <f t="shared" si="39"/>
        <v>0</v>
      </c>
      <c r="CS36" s="153">
        <f t="shared" si="39"/>
        <v>0</v>
      </c>
      <c r="CT36" s="153">
        <f t="shared" si="39"/>
        <v>-1.5361265120967742</v>
      </c>
      <c r="CU36" s="153">
        <f t="shared" si="39"/>
        <v>0</v>
      </c>
      <c r="CV36" s="153">
        <f t="shared" si="39"/>
        <v>0</v>
      </c>
      <c r="CW36" s="153">
        <f t="shared" si="39"/>
        <v>0</v>
      </c>
      <c r="CX36" s="153">
        <f t="shared" si="39"/>
        <v>0</v>
      </c>
      <c r="CY36" s="153">
        <f t="shared" si="39"/>
        <v>0</v>
      </c>
      <c r="CZ36" s="153">
        <f t="shared" si="39"/>
        <v>-0.65</v>
      </c>
      <c r="DA36" s="153">
        <f t="shared" si="39"/>
        <v>0</v>
      </c>
      <c r="DB36" s="153">
        <f t="shared" ref="DB36:DN36" si="40">-DB377/$F$16</f>
        <v>0</v>
      </c>
      <c r="DC36" s="153">
        <f t="shared" si="40"/>
        <v>0</v>
      </c>
      <c r="DD36" s="153">
        <f t="shared" si="40"/>
        <v>0</v>
      </c>
      <c r="DE36" s="153">
        <f t="shared" si="40"/>
        <v>0</v>
      </c>
      <c r="DF36" s="153">
        <f t="shared" si="40"/>
        <v>-11.972814012096773</v>
      </c>
      <c r="DG36" s="153">
        <f t="shared" si="40"/>
        <v>0</v>
      </c>
      <c r="DH36" s="153">
        <f t="shared" si="40"/>
        <v>0</v>
      </c>
      <c r="DI36" s="153">
        <f t="shared" si="40"/>
        <v>0</v>
      </c>
      <c r="DJ36" s="153">
        <f t="shared" si="40"/>
        <v>0</v>
      </c>
      <c r="DK36" s="153">
        <f t="shared" si="40"/>
        <v>0</v>
      </c>
      <c r="DL36" s="153">
        <f t="shared" si="40"/>
        <v>0</v>
      </c>
      <c r="DM36" s="153">
        <f t="shared" si="40"/>
        <v>0</v>
      </c>
      <c r="DN36" s="153">
        <f t="shared" si="40"/>
        <v>0</v>
      </c>
    </row>
    <row r="37" spans="1:118" ht="14">
      <c r="A37" s="151"/>
      <c r="C37" s="425" t="s">
        <v>64</v>
      </c>
      <c r="D37" s="431"/>
      <c r="E37" s="431"/>
      <c r="F37" s="432"/>
      <c r="G37" s="427" t="s">
        <v>281</v>
      </c>
      <c r="H37" s="428">
        <f t="shared" ca="1" si="22"/>
        <v>24.565931520102641</v>
      </c>
      <c r="I37" s="429"/>
      <c r="J37" s="429">
        <f ca="1">SUM(J34:J36)</f>
        <v>0</v>
      </c>
      <c r="K37" s="429">
        <f ca="1">SUM(K34:K36)</f>
        <v>-22.861635219304443</v>
      </c>
      <c r="L37" s="429">
        <f t="shared" ref="L37:BW37" ca="1" si="41">SUM(L34:L36)</f>
        <v>-22.861612942798772</v>
      </c>
      <c r="M37" s="429">
        <f t="shared" ca="1" si="41"/>
        <v>-22.861590610601837</v>
      </c>
      <c r="N37" s="429">
        <f t="shared" ca="1" si="41"/>
        <v>24.478469042590568</v>
      </c>
      <c r="O37" s="429">
        <f t="shared" ca="1" si="41"/>
        <v>1.0484095501176356</v>
      </c>
      <c r="P37" s="429">
        <f t="shared" ca="1" si="41"/>
        <v>1.5657177426343292</v>
      </c>
      <c r="Q37" s="429">
        <f t="shared" ca="1" si="41"/>
        <v>1.6054803682514533</v>
      </c>
      <c r="R37" s="429">
        <f t="shared" ca="1" si="41"/>
        <v>1.5851875259801698</v>
      </c>
      <c r="S37" s="429">
        <f t="shared" ca="1" si="41"/>
        <v>1.510083661891094</v>
      </c>
      <c r="T37" s="429">
        <f t="shared" ca="1" si="41"/>
        <v>1.5450044368319427</v>
      </c>
      <c r="U37" s="429">
        <f t="shared" ca="1" si="41"/>
        <v>1.4700361480814683</v>
      </c>
      <c r="V37" s="429">
        <f t="shared" ca="1" si="41"/>
        <v>1.5043556437536516</v>
      </c>
      <c r="W37" s="429">
        <f t="shared" ca="1" si="41"/>
        <v>1.4840435352879164</v>
      </c>
      <c r="X37" s="429">
        <f t="shared" ca="1" si="41"/>
        <v>1.3587396228020014</v>
      </c>
      <c r="Y37" s="429">
        <f t="shared" ca="1" si="41"/>
        <v>1.4417604194637392</v>
      </c>
      <c r="Z37" s="429">
        <f t="shared" ca="1" si="41"/>
        <v>-0.16643419618824784</v>
      </c>
      <c r="AA37" s="429">
        <f t="shared" ca="1" si="41"/>
        <v>1.392478468648751</v>
      </c>
      <c r="AB37" s="429">
        <f t="shared" ca="1" si="41"/>
        <v>1.3220490992559821</v>
      </c>
      <c r="AC37" s="429">
        <f t="shared" ca="1" si="41"/>
        <v>1.3500537862167445</v>
      </c>
      <c r="AD37" s="429">
        <f t="shared" ca="1" si="41"/>
        <v>1.3282566775867732</v>
      </c>
      <c r="AE37" s="429">
        <f t="shared" ca="1" si="41"/>
        <v>1.2589365751243697</v>
      </c>
      <c r="AF37" s="429">
        <f t="shared" ca="1" si="41"/>
        <v>0.63393943539443542</v>
      </c>
      <c r="AG37" s="429">
        <f t="shared" ca="1" si="41"/>
        <v>1.2136043794476798</v>
      </c>
      <c r="AH37" s="429">
        <f t="shared" ca="1" si="41"/>
        <v>1.2363670067301822</v>
      </c>
      <c r="AI37" s="429">
        <f t="shared" ca="1" si="41"/>
        <v>1.2137717584012209</v>
      </c>
      <c r="AJ37" s="429">
        <f t="shared" ca="1" si="41"/>
        <v>1.0607112623095671</v>
      </c>
      <c r="AK37" s="429">
        <f t="shared" ca="1" si="41"/>
        <v>1.1697941860110346</v>
      </c>
      <c r="AL37" s="429">
        <f t="shared" ca="1" si="41"/>
        <v>-9.1811047295562158</v>
      </c>
      <c r="AM37" s="429">
        <f t="shared" ca="1" si="41"/>
        <v>1.1245996249496835</v>
      </c>
      <c r="AN37" s="429">
        <f t="shared" ca="1" si="41"/>
        <v>1.0610690516495396</v>
      </c>
      <c r="AO37" s="429">
        <f t="shared" ca="1" si="41"/>
        <v>1.0795138542924989</v>
      </c>
      <c r="AP37" s="429">
        <f t="shared" ca="1" si="41"/>
        <v>1.0575582970002075</v>
      </c>
      <c r="AQ37" s="429">
        <f t="shared" ca="1" si="41"/>
        <v>0.99677058897569837</v>
      </c>
      <c r="AR37" s="429">
        <f t="shared" ca="1" si="41"/>
        <v>1.0132851340207392</v>
      </c>
      <c r="AS37" s="429">
        <f t="shared" ca="1" si="41"/>
        <v>0.95377049643554579</v>
      </c>
      <c r="AT37" s="429">
        <f t="shared" ca="1" si="41"/>
        <v>0.96875927299505515</v>
      </c>
      <c r="AU37" s="429">
        <f t="shared" ca="1" si="41"/>
        <v>0.94649191274516531</v>
      </c>
      <c r="AV37" s="429">
        <f t="shared" ca="1" si="41"/>
        <v>0.81918491039353225</v>
      </c>
      <c r="AW37" s="429">
        <f t="shared" ca="1" si="41"/>
        <v>0.90267277246704025</v>
      </c>
      <c r="AX37" s="429">
        <f t="shared" ca="1" si="41"/>
        <v>-0.55105066430158045</v>
      </c>
      <c r="AY37" s="429">
        <f t="shared" ca="1" si="41"/>
        <v>1.6598640966414588</v>
      </c>
      <c r="AZ37" s="429">
        <f t="shared" ca="1" si="41"/>
        <v>1.5680071446067734</v>
      </c>
      <c r="BA37" s="429">
        <f t="shared" ca="1" si="41"/>
        <v>1.5918985341756664</v>
      </c>
      <c r="BB37" s="429">
        <f t="shared" ca="1" si="41"/>
        <v>1.5583528232406798</v>
      </c>
      <c r="BC37" s="429">
        <f t="shared" ca="1" si="41"/>
        <v>1.4710881985014677</v>
      </c>
      <c r="BD37" s="429">
        <f t="shared" ca="1" si="41"/>
        <v>1.4933611518449108</v>
      </c>
      <c r="BE37" s="429">
        <f t="shared" ca="1" si="41"/>
        <v>1.4096265584246326</v>
      </c>
      <c r="BF37" s="429">
        <f t="shared" ca="1" si="41"/>
        <v>1.431530626750362</v>
      </c>
      <c r="BG37" s="429">
        <f t="shared" ca="1" si="41"/>
        <v>1.4017143261403584</v>
      </c>
      <c r="BH37" s="429">
        <f t="shared" ca="1" si="41"/>
        <v>1.2236410105323068</v>
      </c>
      <c r="BI37" s="429">
        <f t="shared" ca="1" si="41"/>
        <v>1.3434309387200516</v>
      </c>
      <c r="BJ37" s="429">
        <f t="shared" ca="1" si="41"/>
        <v>-10.704644677685694</v>
      </c>
      <c r="BK37" s="429">
        <f t="shared" ca="1" si="41"/>
        <v>1.2914790875005511</v>
      </c>
      <c r="BL37" s="429">
        <f t="shared" ca="1" si="41"/>
        <v>1.2242284423687093</v>
      </c>
      <c r="BM37" s="429">
        <f t="shared" ca="1" si="41"/>
        <v>1.2517832187033304</v>
      </c>
      <c r="BN37" s="429">
        <f t="shared" ca="1" si="41"/>
        <v>1.2345756036454254</v>
      </c>
      <c r="BO37" s="429">
        <f t="shared" ca="1" si="41"/>
        <v>1.1753843598690661</v>
      </c>
      <c r="BP37" s="429">
        <f t="shared" ca="1" si="41"/>
        <v>0.55575693140526983</v>
      </c>
      <c r="BQ37" s="429">
        <f t="shared" ca="1" si="41"/>
        <v>1.1484399779530161</v>
      </c>
      <c r="BR37" s="429">
        <f t="shared" ca="1" si="41"/>
        <v>1.1801205807218169</v>
      </c>
      <c r="BS37" s="429">
        <f t="shared" ca="1" si="41"/>
        <v>1.1698539737007043</v>
      </c>
      <c r="BT37" s="429">
        <f t="shared" ca="1" si="41"/>
        <v>1.0743291712888665</v>
      </c>
      <c r="BU37" s="429">
        <f t="shared" ca="1" si="41"/>
        <v>1.1498018356723874</v>
      </c>
      <c r="BV37" s="429">
        <f t="shared" ca="1" si="41"/>
        <v>-0.43764133753556744</v>
      </c>
      <c r="BW37" s="429">
        <f t="shared" ca="1" si="41"/>
        <v>1.1317041256033242</v>
      </c>
      <c r="BX37" s="429">
        <f t="shared" ref="BX37:DN37" ca="1" si="42">SUM(BX34:BX36)</f>
        <v>1.0814669943000883</v>
      </c>
      <c r="BY37" s="429">
        <f t="shared" ca="1" si="42"/>
        <v>1.1144352432274098</v>
      </c>
      <c r="BZ37" s="429">
        <f t="shared" ca="1" si="42"/>
        <v>1.1060418658573035</v>
      </c>
      <c r="CA37" s="429">
        <f t="shared" ca="1" si="42"/>
        <v>1.0571007749080281</v>
      </c>
      <c r="CB37" s="429">
        <f t="shared" ca="1" si="42"/>
        <v>1.0897457712622967</v>
      </c>
      <c r="CC37" s="429">
        <f t="shared" ca="1" si="42"/>
        <v>1.0416499543435516</v>
      </c>
      <c r="CD37" s="429">
        <f t="shared" ca="1" si="42"/>
        <v>1.0751760157023829</v>
      </c>
      <c r="CE37" s="429">
        <f t="shared" ca="1" si="42"/>
        <v>1.0698634296957006</v>
      </c>
      <c r="CF37" s="429">
        <f t="shared" ca="1" si="42"/>
        <v>0.94659984303884015</v>
      </c>
      <c r="CG37" s="429">
        <f t="shared" ca="1" si="42"/>
        <v>1.0628564834111518</v>
      </c>
      <c r="CH37" s="429">
        <f t="shared" ca="1" si="42"/>
        <v>-9.9154576765578373</v>
      </c>
      <c r="CI37" s="429">
        <f t="shared" ca="1" si="42"/>
        <v>1.0578238539574614</v>
      </c>
      <c r="CJ37" s="429">
        <f t="shared" ca="1" si="42"/>
        <v>1.0184029968805379</v>
      </c>
      <c r="CK37" s="429">
        <f t="shared" ca="1" si="42"/>
        <v>1.0578238539574614</v>
      </c>
      <c r="CL37" s="429">
        <f t="shared" ca="1" si="42"/>
        <v>1.0578238539574614</v>
      </c>
      <c r="CM37" s="429">
        <f t="shared" ca="1" si="42"/>
        <v>1.0184029968805379</v>
      </c>
      <c r="CN37" s="429">
        <f t="shared" ca="1" si="42"/>
        <v>1.0578238539574614</v>
      </c>
      <c r="CO37" s="429">
        <f t="shared" ca="1" si="42"/>
        <v>1.0184029968805379</v>
      </c>
      <c r="CP37" s="429">
        <f t="shared" ca="1" si="42"/>
        <v>1.0578238539574614</v>
      </c>
      <c r="CQ37" s="429">
        <f t="shared" ca="1" si="42"/>
        <v>1.0578238539574614</v>
      </c>
      <c r="CR37" s="429">
        <f t="shared" ca="1" si="42"/>
        <v>0.93956128272669215</v>
      </c>
      <c r="CS37" s="429">
        <f t="shared" ca="1" si="42"/>
        <v>1.0578238539574614</v>
      </c>
      <c r="CT37" s="429">
        <f t="shared" ca="1" si="42"/>
        <v>-0.51772351521623627</v>
      </c>
      <c r="CU37" s="429">
        <f t="shared" ca="1" si="42"/>
        <v>1.0578238539574614</v>
      </c>
      <c r="CV37" s="429">
        <f t="shared" ca="1" si="42"/>
        <v>1.0184029968805379</v>
      </c>
      <c r="CW37" s="429">
        <f t="shared" ca="1" si="42"/>
        <v>1.0578238539574614</v>
      </c>
      <c r="CX37" s="429">
        <f t="shared" ca="1" si="42"/>
        <v>1.0578238539574614</v>
      </c>
      <c r="CY37" s="429">
        <f t="shared" ca="1" si="42"/>
        <v>1.0184029968805379</v>
      </c>
      <c r="CZ37" s="429">
        <f t="shared" ca="1" si="42"/>
        <v>0.40782385395746135</v>
      </c>
      <c r="DA37" s="429">
        <f t="shared" ca="1" si="42"/>
        <v>1.0184029968805379</v>
      </c>
      <c r="DB37" s="429">
        <f t="shared" ca="1" si="42"/>
        <v>1.0578238539574614</v>
      </c>
      <c r="DC37" s="429">
        <f t="shared" ca="1" si="42"/>
        <v>1.0578238539574614</v>
      </c>
      <c r="DD37" s="429">
        <f t="shared" ca="1" si="42"/>
        <v>0.93956128272669215</v>
      </c>
      <c r="DE37" s="429">
        <f t="shared" ca="1" si="42"/>
        <v>1.0578238539574614</v>
      </c>
      <c r="DF37" s="429">
        <f t="shared" ca="1" si="42"/>
        <v>-10.954411015216236</v>
      </c>
      <c r="DG37" s="429">
        <f t="shared" ca="1" si="42"/>
        <v>1.0578238539574614</v>
      </c>
      <c r="DH37" s="429">
        <f t="shared" ca="1" si="42"/>
        <v>1.0184029968805379</v>
      </c>
      <c r="DI37" s="429">
        <f t="shared" ca="1" si="42"/>
        <v>1.0578238539574614</v>
      </c>
      <c r="DJ37" s="429">
        <f t="shared" ca="1" si="42"/>
        <v>1.0578238539574614</v>
      </c>
      <c r="DK37" s="429">
        <f t="shared" ca="1" si="42"/>
        <v>1.0184029968805379</v>
      </c>
      <c r="DL37" s="429">
        <f t="shared" ca="1" si="42"/>
        <v>1.0578238539574614</v>
      </c>
      <c r="DM37" s="429">
        <f t="shared" ca="1" si="42"/>
        <v>1.0184029968805379</v>
      </c>
      <c r="DN37" s="430">
        <f t="shared" ca="1" si="42"/>
        <v>1.0578238539574614</v>
      </c>
    </row>
    <row r="38" spans="1:118" ht="14">
      <c r="A38" s="151"/>
      <c r="C38" s="32"/>
      <c r="F38" s="32"/>
      <c r="G38" s="54"/>
      <c r="H38" s="254"/>
      <c r="I38" s="54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</row>
    <row r="39" spans="1:118" ht="14">
      <c r="A39" s="151"/>
      <c r="C39" s="5" t="s">
        <v>33</v>
      </c>
      <c r="E39" s="248"/>
      <c r="F39" s="249"/>
      <c r="G39" s="54" t="s">
        <v>281</v>
      </c>
      <c r="H39" s="250">
        <f ca="1">SUM($J39:$DN39)</f>
        <v>-10.871761125223545</v>
      </c>
      <c r="I39" s="153"/>
      <c r="J39" s="153">
        <f t="shared" ref="J39:AO39" si="43">-J435/$F$16</f>
        <v>0</v>
      </c>
      <c r="K39" s="153">
        <f t="shared" ca="1" si="43"/>
        <v>-0.23482787787525114</v>
      </c>
      <c r="L39" s="153">
        <f t="shared" ca="1" si="43"/>
        <v>-0.23310252004487622</v>
      </c>
      <c r="M39" s="153">
        <f t="shared" ca="1" si="43"/>
        <v>-0.23166031104245596</v>
      </c>
      <c r="N39" s="153">
        <f t="shared" ca="1" si="43"/>
        <v>-0.36745232989053783</v>
      </c>
      <c r="O39" s="153">
        <f t="shared" ca="1" si="43"/>
        <v>-0.22873163148118622</v>
      </c>
      <c r="P39" s="153">
        <f t="shared" ca="1" si="43"/>
        <v>-0.22699752048823413</v>
      </c>
      <c r="Q39" s="153">
        <f t="shared" ca="1" si="43"/>
        <v>-0.22614607880753093</v>
      </c>
      <c r="R39" s="153">
        <f t="shared" ca="1" si="43"/>
        <v>-0.22123542600449317</v>
      </c>
      <c r="S39" s="153">
        <f t="shared" ca="1" si="43"/>
        <v>-0.2212292545986056</v>
      </c>
      <c r="T39" s="153">
        <f t="shared" ca="1" si="43"/>
        <v>-0.22122625928289169</v>
      </c>
      <c r="U39" s="153">
        <f t="shared" ca="1" si="43"/>
        <v>-0.22122326414553173</v>
      </c>
      <c r="V39" s="153">
        <f t="shared" ca="1" si="43"/>
        <v>-0.22122925459858997</v>
      </c>
      <c r="W39" s="153">
        <f t="shared" ca="1" si="43"/>
        <v>-0.22123225009264841</v>
      </c>
      <c r="X39" s="153">
        <f t="shared" ca="1" si="43"/>
        <v>-0.21914518756824772</v>
      </c>
      <c r="Y39" s="153">
        <f t="shared" ca="1" si="43"/>
        <v>-0.21859392193161045</v>
      </c>
      <c r="Z39" s="153">
        <f t="shared" ca="1" si="43"/>
        <v>-0.21858562873424722</v>
      </c>
      <c r="AA39" s="153">
        <f t="shared" ca="1" si="43"/>
        <v>-0.2185939219316054</v>
      </c>
      <c r="AB39" s="153">
        <f t="shared" ca="1" si="43"/>
        <v>-0.2185939219316054</v>
      </c>
      <c r="AC39" s="153">
        <f t="shared" ca="1" si="43"/>
        <v>-0.21858839297524713</v>
      </c>
      <c r="AD39" s="153">
        <f t="shared" ca="1" si="43"/>
        <v>-0.22045639743823453</v>
      </c>
      <c r="AE39" s="153">
        <f t="shared" ca="1" si="43"/>
        <v>-0.22076818884751312</v>
      </c>
      <c r="AF39" s="153">
        <f t="shared" ca="1" si="43"/>
        <v>-0.22076818884750773</v>
      </c>
      <c r="AG39" s="153">
        <f t="shared" ca="1" si="43"/>
        <v>-0.22076523446952243</v>
      </c>
      <c r="AH39" s="153">
        <f t="shared" ca="1" si="43"/>
        <v>-0.22076818884749699</v>
      </c>
      <c r="AI39" s="153">
        <f t="shared" ca="1" si="43"/>
        <v>-0.22077409812760571</v>
      </c>
      <c r="AJ39" s="153">
        <f t="shared" ca="1" si="43"/>
        <v>-0.22076228026623701</v>
      </c>
      <c r="AK39" s="153">
        <f t="shared" ca="1" si="43"/>
        <v>-0.22076818884750235</v>
      </c>
      <c r="AL39" s="153">
        <f t="shared" ca="1" si="43"/>
        <v>-0.22076523446952795</v>
      </c>
      <c r="AM39" s="153">
        <f t="shared" ca="1" si="43"/>
        <v>-0.22077409812760571</v>
      </c>
      <c r="AN39" s="153">
        <f t="shared" ca="1" si="43"/>
        <v>-0.22076523446951687</v>
      </c>
      <c r="AO39" s="153">
        <f t="shared" ca="1" si="43"/>
        <v>-0.220771143400187</v>
      </c>
      <c r="AP39" s="153">
        <f t="shared" ref="AP39:BU39" ca="1" si="44">-AP435/$F$16</f>
        <v>-0.22383146323904507</v>
      </c>
      <c r="AQ39" s="153">
        <f t="shared" ca="1" si="44"/>
        <v>-0.22450104788622224</v>
      </c>
      <c r="AR39" s="153">
        <f t="shared" ca="1" si="44"/>
        <v>-0.22451093339719824</v>
      </c>
      <c r="AS39" s="153">
        <f t="shared" ca="1" si="44"/>
        <v>-0.22450434285077991</v>
      </c>
      <c r="AT39" s="153">
        <f t="shared" ca="1" si="44"/>
        <v>-0.22450434285077991</v>
      </c>
      <c r="AU39" s="153">
        <f t="shared" ca="1" si="44"/>
        <v>-0.22450763802109963</v>
      </c>
      <c r="AV39" s="153">
        <f t="shared" ca="1" si="44"/>
        <v>-0.22449445857436182</v>
      </c>
      <c r="AW39" s="153">
        <f t="shared" ca="1" si="44"/>
        <v>-0.22450434285077991</v>
      </c>
      <c r="AX39" s="153">
        <f t="shared" ca="1" si="44"/>
        <v>-0.22450104788622779</v>
      </c>
      <c r="AY39" s="153">
        <f t="shared" ca="1" si="44"/>
        <v>-0.22450763802109444</v>
      </c>
      <c r="AZ39" s="153">
        <f t="shared" ca="1" si="44"/>
        <v>-0.22450104788622779</v>
      </c>
      <c r="BA39" s="153">
        <f t="shared" ca="1" si="44"/>
        <v>-0.22450763802109963</v>
      </c>
      <c r="BB39" s="153">
        <f t="shared" ca="1" si="44"/>
        <v>-0.22773748339476874</v>
      </c>
      <c r="BC39" s="153">
        <f t="shared" ca="1" si="44"/>
        <v>-0.22833931522191517</v>
      </c>
      <c r="BD39" s="153">
        <f t="shared" ca="1" si="44"/>
        <v>-0.22833931522192025</v>
      </c>
      <c r="BE39" s="153">
        <f t="shared" ca="1" si="44"/>
        <v>-0.22832832509424061</v>
      </c>
      <c r="BF39" s="153">
        <f t="shared" ca="1" si="44"/>
        <v>-0.22833931522192527</v>
      </c>
      <c r="BG39" s="153">
        <f t="shared" ca="1" si="44"/>
        <v>0</v>
      </c>
      <c r="BH39" s="153">
        <f t="shared" ca="1" si="44"/>
        <v>0</v>
      </c>
      <c r="BI39" s="153">
        <f t="shared" ca="1" si="44"/>
        <v>0</v>
      </c>
      <c r="BJ39" s="153">
        <f t="shared" ca="1" si="44"/>
        <v>0</v>
      </c>
      <c r="BK39" s="153">
        <f t="shared" ca="1" si="44"/>
        <v>0</v>
      </c>
      <c r="BL39" s="153">
        <f t="shared" ca="1" si="44"/>
        <v>0</v>
      </c>
      <c r="BM39" s="153">
        <f t="shared" ca="1" si="44"/>
        <v>0</v>
      </c>
      <c r="BN39" s="153">
        <f t="shared" ca="1" si="44"/>
        <v>0</v>
      </c>
      <c r="BO39" s="153">
        <f t="shared" ca="1" si="44"/>
        <v>0</v>
      </c>
      <c r="BP39" s="153">
        <f t="shared" ca="1" si="44"/>
        <v>0</v>
      </c>
      <c r="BQ39" s="153">
        <f t="shared" ca="1" si="44"/>
        <v>0</v>
      </c>
      <c r="BR39" s="153">
        <f t="shared" ca="1" si="44"/>
        <v>0</v>
      </c>
      <c r="BS39" s="153">
        <f t="shared" ca="1" si="44"/>
        <v>0</v>
      </c>
      <c r="BT39" s="153">
        <f t="shared" ca="1" si="44"/>
        <v>0</v>
      </c>
      <c r="BU39" s="153">
        <f t="shared" ca="1" si="44"/>
        <v>0</v>
      </c>
      <c r="BV39" s="153">
        <f t="shared" ref="BV39:DA39" ca="1" si="45">-BV435/$F$16</f>
        <v>0</v>
      </c>
      <c r="BW39" s="153">
        <f t="shared" ca="1" si="45"/>
        <v>0</v>
      </c>
      <c r="BX39" s="153">
        <f t="shared" ca="1" si="45"/>
        <v>0</v>
      </c>
      <c r="BY39" s="153">
        <f t="shared" ca="1" si="45"/>
        <v>0</v>
      </c>
      <c r="BZ39" s="153">
        <f t="shared" ca="1" si="45"/>
        <v>0</v>
      </c>
      <c r="CA39" s="153">
        <f t="shared" ca="1" si="45"/>
        <v>0</v>
      </c>
      <c r="CB39" s="153">
        <f t="shared" ca="1" si="45"/>
        <v>0</v>
      </c>
      <c r="CC39" s="153">
        <f t="shared" ca="1" si="45"/>
        <v>0</v>
      </c>
      <c r="CD39" s="153">
        <f t="shared" ca="1" si="45"/>
        <v>0</v>
      </c>
      <c r="CE39" s="153">
        <f t="shared" ca="1" si="45"/>
        <v>0</v>
      </c>
      <c r="CF39" s="153">
        <f t="shared" ca="1" si="45"/>
        <v>0</v>
      </c>
      <c r="CG39" s="153">
        <f t="shared" ca="1" si="45"/>
        <v>0</v>
      </c>
      <c r="CH39" s="153">
        <f t="shared" ca="1" si="45"/>
        <v>0</v>
      </c>
      <c r="CI39" s="153">
        <f t="shared" ca="1" si="45"/>
        <v>0</v>
      </c>
      <c r="CJ39" s="153">
        <f t="shared" ca="1" si="45"/>
        <v>0</v>
      </c>
      <c r="CK39" s="153">
        <f t="shared" ca="1" si="45"/>
        <v>0</v>
      </c>
      <c r="CL39" s="153">
        <f t="shared" ca="1" si="45"/>
        <v>0</v>
      </c>
      <c r="CM39" s="153">
        <f t="shared" ca="1" si="45"/>
        <v>0</v>
      </c>
      <c r="CN39" s="153">
        <f t="shared" ca="1" si="45"/>
        <v>0</v>
      </c>
      <c r="CO39" s="153">
        <f t="shared" ca="1" si="45"/>
        <v>0</v>
      </c>
      <c r="CP39" s="153">
        <f t="shared" ca="1" si="45"/>
        <v>0</v>
      </c>
      <c r="CQ39" s="153">
        <f t="shared" ca="1" si="45"/>
        <v>0</v>
      </c>
      <c r="CR39" s="153">
        <f t="shared" ca="1" si="45"/>
        <v>0</v>
      </c>
      <c r="CS39" s="153">
        <f t="shared" ca="1" si="45"/>
        <v>0</v>
      </c>
      <c r="CT39" s="153">
        <f t="shared" ca="1" si="45"/>
        <v>0</v>
      </c>
      <c r="CU39" s="153">
        <f t="shared" ca="1" si="45"/>
        <v>0</v>
      </c>
      <c r="CV39" s="153">
        <f t="shared" ca="1" si="45"/>
        <v>0</v>
      </c>
      <c r="CW39" s="153">
        <f t="shared" ca="1" si="45"/>
        <v>0</v>
      </c>
      <c r="CX39" s="153">
        <f t="shared" ca="1" si="45"/>
        <v>0</v>
      </c>
      <c r="CY39" s="153">
        <f t="shared" ca="1" si="45"/>
        <v>0</v>
      </c>
      <c r="CZ39" s="153">
        <f t="shared" ca="1" si="45"/>
        <v>0</v>
      </c>
      <c r="DA39" s="153">
        <f t="shared" ca="1" si="45"/>
        <v>0</v>
      </c>
      <c r="DB39" s="153">
        <f t="shared" ref="DB39:DN39" ca="1" si="46">-DB435/$F$16</f>
        <v>0</v>
      </c>
      <c r="DC39" s="153">
        <f t="shared" ca="1" si="46"/>
        <v>0</v>
      </c>
      <c r="DD39" s="153">
        <f t="shared" ca="1" si="46"/>
        <v>0</v>
      </c>
      <c r="DE39" s="153">
        <f t="shared" ca="1" si="46"/>
        <v>0</v>
      </c>
      <c r="DF39" s="153">
        <f t="shared" ca="1" si="46"/>
        <v>0</v>
      </c>
      <c r="DG39" s="153">
        <f t="shared" ca="1" si="46"/>
        <v>0</v>
      </c>
      <c r="DH39" s="153">
        <f t="shared" ca="1" si="46"/>
        <v>0</v>
      </c>
      <c r="DI39" s="153">
        <f t="shared" ca="1" si="46"/>
        <v>0</v>
      </c>
      <c r="DJ39" s="153">
        <f t="shared" ca="1" si="46"/>
        <v>0</v>
      </c>
      <c r="DK39" s="153">
        <f t="shared" ca="1" si="46"/>
        <v>0</v>
      </c>
      <c r="DL39" s="153">
        <f t="shared" ca="1" si="46"/>
        <v>0</v>
      </c>
      <c r="DM39" s="153">
        <f t="shared" ca="1" si="46"/>
        <v>0</v>
      </c>
      <c r="DN39" s="153">
        <f t="shared" ca="1" si="46"/>
        <v>0</v>
      </c>
    </row>
    <row r="40" spans="1:118" ht="14">
      <c r="A40" s="151"/>
      <c r="C40" s="5" t="s">
        <v>59</v>
      </c>
      <c r="E40" s="248"/>
      <c r="F40" s="249"/>
      <c r="G40" s="54" t="s">
        <v>281</v>
      </c>
      <c r="H40" s="250">
        <f ca="1">SUM($J40:$DN40)</f>
        <v>-1.4788606953831203</v>
      </c>
      <c r="I40" s="153"/>
      <c r="J40" s="153">
        <f t="shared" ref="J40:AO40" si="47">-J436/$F$16</f>
        <v>-0.58333333333333326</v>
      </c>
      <c r="K40" s="153">
        <f t="shared" ca="1" si="47"/>
        <v>-8.3333333333333332E-3</v>
      </c>
      <c r="L40" s="153">
        <f t="shared" ca="1" si="47"/>
        <v>-8.3333333333333332E-3</v>
      </c>
      <c r="M40" s="153">
        <f t="shared" ca="1" si="47"/>
        <v>-8.3333333333333332E-3</v>
      </c>
      <c r="N40" s="153">
        <f t="shared" ca="1" si="47"/>
        <v>-3.8606953831234756E-3</v>
      </c>
      <c r="O40" s="153">
        <f t="shared" ca="1" si="47"/>
        <v>-8.3333333333333332E-3</v>
      </c>
      <c r="P40" s="153">
        <f t="shared" ca="1" si="47"/>
        <v>-8.3333333333333332E-3</v>
      </c>
      <c r="Q40" s="153">
        <f t="shared" ca="1" si="47"/>
        <v>-8.3333333333333332E-3</v>
      </c>
      <c r="R40" s="153">
        <f t="shared" ca="1" si="47"/>
        <v>-8.3333333333333332E-3</v>
      </c>
      <c r="S40" s="153">
        <f t="shared" ca="1" si="47"/>
        <v>-8.3333333333333332E-3</v>
      </c>
      <c r="T40" s="153">
        <f t="shared" ca="1" si="47"/>
        <v>-8.3333333333333332E-3</v>
      </c>
      <c r="U40" s="153">
        <f t="shared" ca="1" si="47"/>
        <v>-8.3333333333333332E-3</v>
      </c>
      <c r="V40" s="153">
        <f t="shared" ca="1" si="47"/>
        <v>-8.3333333333333332E-3</v>
      </c>
      <c r="W40" s="153">
        <f t="shared" ca="1" si="47"/>
        <v>-8.3333333333333332E-3</v>
      </c>
      <c r="X40" s="153">
        <f t="shared" ca="1" si="47"/>
        <v>-8.3333333333333332E-3</v>
      </c>
      <c r="Y40" s="153">
        <f t="shared" ca="1" si="47"/>
        <v>-8.3333333333333332E-3</v>
      </c>
      <c r="Z40" s="153">
        <f t="shared" ca="1" si="47"/>
        <v>-8.3333333333333332E-3</v>
      </c>
      <c r="AA40" s="153">
        <f t="shared" ca="1" si="47"/>
        <v>-8.3333333333333332E-3</v>
      </c>
      <c r="AB40" s="153">
        <f t="shared" ca="1" si="47"/>
        <v>-8.3333333333333332E-3</v>
      </c>
      <c r="AC40" s="153">
        <f t="shared" ca="1" si="47"/>
        <v>-8.3333333333333332E-3</v>
      </c>
      <c r="AD40" s="153">
        <f t="shared" ca="1" si="47"/>
        <v>-8.3333333333333332E-3</v>
      </c>
      <c r="AE40" s="153">
        <f t="shared" ca="1" si="47"/>
        <v>-8.3333333333333332E-3</v>
      </c>
      <c r="AF40" s="153">
        <f t="shared" ca="1" si="47"/>
        <v>-8.3333333333333332E-3</v>
      </c>
      <c r="AG40" s="153">
        <f t="shared" ca="1" si="47"/>
        <v>-8.3333333333333332E-3</v>
      </c>
      <c r="AH40" s="153">
        <f t="shared" ca="1" si="47"/>
        <v>-8.3333333333333332E-3</v>
      </c>
      <c r="AI40" s="153">
        <f t="shared" ca="1" si="47"/>
        <v>-8.3333333333333332E-3</v>
      </c>
      <c r="AJ40" s="153">
        <f t="shared" ca="1" si="47"/>
        <v>-8.3333333333333332E-3</v>
      </c>
      <c r="AK40" s="153">
        <f t="shared" ca="1" si="47"/>
        <v>-8.3333333333333332E-3</v>
      </c>
      <c r="AL40" s="153">
        <f t="shared" ca="1" si="47"/>
        <v>-8.3333333333333332E-3</v>
      </c>
      <c r="AM40" s="153">
        <f t="shared" ca="1" si="47"/>
        <v>-8.3333333333333332E-3</v>
      </c>
      <c r="AN40" s="153">
        <f t="shared" ca="1" si="47"/>
        <v>-8.3333333333333332E-3</v>
      </c>
      <c r="AO40" s="153">
        <f t="shared" ca="1" si="47"/>
        <v>-8.3333333333333332E-3</v>
      </c>
      <c r="AP40" s="153">
        <f t="shared" ref="AP40:BU40" ca="1" si="48">-AP436/$F$16</f>
        <v>-8.3333333333333332E-3</v>
      </c>
      <c r="AQ40" s="153">
        <f t="shared" ca="1" si="48"/>
        <v>-8.3333333333333332E-3</v>
      </c>
      <c r="AR40" s="153">
        <f t="shared" ca="1" si="48"/>
        <v>-8.3333333333333332E-3</v>
      </c>
      <c r="AS40" s="153">
        <f t="shared" ca="1" si="48"/>
        <v>-8.3333333333333332E-3</v>
      </c>
      <c r="AT40" s="153">
        <f t="shared" ca="1" si="48"/>
        <v>-8.3333333333333332E-3</v>
      </c>
      <c r="AU40" s="153">
        <f t="shared" ca="1" si="48"/>
        <v>-8.3333333333333332E-3</v>
      </c>
      <c r="AV40" s="153">
        <f t="shared" ca="1" si="48"/>
        <v>-8.3333333333333332E-3</v>
      </c>
      <c r="AW40" s="153">
        <f t="shared" ca="1" si="48"/>
        <v>-8.3333333333333332E-3</v>
      </c>
      <c r="AX40" s="153">
        <f t="shared" ca="1" si="48"/>
        <v>-8.3333333333333332E-3</v>
      </c>
      <c r="AY40" s="153">
        <f t="shared" ca="1" si="48"/>
        <v>-8.3333333333333332E-3</v>
      </c>
      <c r="AZ40" s="153">
        <f t="shared" ca="1" si="48"/>
        <v>-8.3333333333333332E-3</v>
      </c>
      <c r="BA40" s="153">
        <f t="shared" ca="1" si="48"/>
        <v>-8.3333333333333332E-3</v>
      </c>
      <c r="BB40" s="153">
        <f t="shared" ca="1" si="48"/>
        <v>-8.3333333333333332E-3</v>
      </c>
      <c r="BC40" s="153">
        <f t="shared" ca="1" si="48"/>
        <v>-8.3333333333333332E-3</v>
      </c>
      <c r="BD40" s="153">
        <f t="shared" ca="1" si="48"/>
        <v>-8.3333333333333332E-3</v>
      </c>
      <c r="BE40" s="153">
        <f t="shared" ca="1" si="48"/>
        <v>-8.3333333333333332E-3</v>
      </c>
      <c r="BF40" s="153">
        <f t="shared" ca="1" si="48"/>
        <v>-8.3333333333333332E-3</v>
      </c>
      <c r="BG40" s="153">
        <f t="shared" ca="1" si="48"/>
        <v>-8.3333333333333332E-3</v>
      </c>
      <c r="BH40" s="153">
        <f t="shared" ca="1" si="48"/>
        <v>-8.3333333333333332E-3</v>
      </c>
      <c r="BI40" s="153">
        <f t="shared" ca="1" si="48"/>
        <v>-8.3333333333333332E-3</v>
      </c>
      <c r="BJ40" s="153">
        <f t="shared" ca="1" si="48"/>
        <v>-8.3333333333333332E-3</v>
      </c>
      <c r="BK40" s="153">
        <f t="shared" ca="1" si="48"/>
        <v>-8.3333333333333332E-3</v>
      </c>
      <c r="BL40" s="153">
        <f t="shared" ca="1" si="48"/>
        <v>-8.3333333333333332E-3</v>
      </c>
      <c r="BM40" s="153">
        <f t="shared" ca="1" si="48"/>
        <v>-8.3333333333333332E-3</v>
      </c>
      <c r="BN40" s="153">
        <f t="shared" ca="1" si="48"/>
        <v>-8.3333333333333332E-3</v>
      </c>
      <c r="BO40" s="153">
        <f t="shared" ca="1" si="48"/>
        <v>-8.3333333333333332E-3</v>
      </c>
      <c r="BP40" s="153">
        <f t="shared" ca="1" si="48"/>
        <v>-8.3333333333333332E-3</v>
      </c>
      <c r="BQ40" s="153">
        <f t="shared" ca="1" si="48"/>
        <v>-8.3333333333333332E-3</v>
      </c>
      <c r="BR40" s="153">
        <f t="shared" ca="1" si="48"/>
        <v>-8.3333333333333332E-3</v>
      </c>
      <c r="BS40" s="153">
        <f t="shared" ca="1" si="48"/>
        <v>-8.3333333333333332E-3</v>
      </c>
      <c r="BT40" s="153">
        <f t="shared" ca="1" si="48"/>
        <v>-8.3333333333333332E-3</v>
      </c>
      <c r="BU40" s="153">
        <f t="shared" ca="1" si="48"/>
        <v>-8.3333333333333332E-3</v>
      </c>
      <c r="BV40" s="153">
        <f t="shared" ref="BV40:DA40" ca="1" si="49">-BV436/$F$16</f>
        <v>-8.3333333333333332E-3</v>
      </c>
      <c r="BW40" s="153">
        <f t="shared" ca="1" si="49"/>
        <v>-8.3333333333333332E-3</v>
      </c>
      <c r="BX40" s="153">
        <f t="shared" ca="1" si="49"/>
        <v>-8.3333333333333332E-3</v>
      </c>
      <c r="BY40" s="153">
        <f t="shared" ca="1" si="49"/>
        <v>-8.3333333333333332E-3</v>
      </c>
      <c r="BZ40" s="153">
        <f t="shared" ca="1" si="49"/>
        <v>-8.3333333333333332E-3</v>
      </c>
      <c r="CA40" s="153">
        <f t="shared" ca="1" si="49"/>
        <v>-8.3333333333333332E-3</v>
      </c>
      <c r="CB40" s="153">
        <f t="shared" ca="1" si="49"/>
        <v>-8.3333333333333332E-3</v>
      </c>
      <c r="CC40" s="153">
        <f t="shared" ca="1" si="49"/>
        <v>-8.3333333333333332E-3</v>
      </c>
      <c r="CD40" s="153">
        <f t="shared" ca="1" si="49"/>
        <v>-8.3333333333333332E-3</v>
      </c>
      <c r="CE40" s="153">
        <f t="shared" ca="1" si="49"/>
        <v>-8.3333333333333332E-3</v>
      </c>
      <c r="CF40" s="153">
        <f t="shared" ca="1" si="49"/>
        <v>-8.3333333333333332E-3</v>
      </c>
      <c r="CG40" s="153">
        <f t="shared" ca="1" si="49"/>
        <v>-8.3333333333333332E-3</v>
      </c>
      <c r="CH40" s="153">
        <f t="shared" ca="1" si="49"/>
        <v>-8.3333333333333332E-3</v>
      </c>
      <c r="CI40" s="153">
        <f t="shared" ca="1" si="49"/>
        <v>-8.3333333333333332E-3</v>
      </c>
      <c r="CJ40" s="153">
        <f t="shared" ca="1" si="49"/>
        <v>-8.3333333333333332E-3</v>
      </c>
      <c r="CK40" s="153">
        <f t="shared" ca="1" si="49"/>
        <v>-8.3333333333333332E-3</v>
      </c>
      <c r="CL40" s="153">
        <f t="shared" ca="1" si="49"/>
        <v>-8.3333333333333332E-3</v>
      </c>
      <c r="CM40" s="153">
        <f t="shared" ca="1" si="49"/>
        <v>-8.3333333333333332E-3</v>
      </c>
      <c r="CN40" s="153">
        <f t="shared" ca="1" si="49"/>
        <v>-8.3333333333333332E-3</v>
      </c>
      <c r="CO40" s="153">
        <f t="shared" ca="1" si="49"/>
        <v>-8.3333333333333332E-3</v>
      </c>
      <c r="CP40" s="153">
        <f t="shared" ca="1" si="49"/>
        <v>-8.3333333333333332E-3</v>
      </c>
      <c r="CQ40" s="153">
        <f t="shared" ca="1" si="49"/>
        <v>-8.3333333333333332E-3</v>
      </c>
      <c r="CR40" s="153">
        <f t="shared" ca="1" si="49"/>
        <v>-8.3333333333333332E-3</v>
      </c>
      <c r="CS40" s="153">
        <f t="shared" ca="1" si="49"/>
        <v>-8.3333333333333332E-3</v>
      </c>
      <c r="CT40" s="153">
        <f t="shared" ca="1" si="49"/>
        <v>-8.3333333333333332E-3</v>
      </c>
      <c r="CU40" s="153">
        <f t="shared" ca="1" si="49"/>
        <v>-8.3333333333333332E-3</v>
      </c>
      <c r="CV40" s="153">
        <f t="shared" ca="1" si="49"/>
        <v>-8.3333333333333332E-3</v>
      </c>
      <c r="CW40" s="153">
        <f t="shared" ca="1" si="49"/>
        <v>-8.3333333333333332E-3</v>
      </c>
      <c r="CX40" s="153">
        <f t="shared" ca="1" si="49"/>
        <v>-8.3333333333333332E-3</v>
      </c>
      <c r="CY40" s="153">
        <f t="shared" ca="1" si="49"/>
        <v>-8.3333333333333332E-3</v>
      </c>
      <c r="CZ40" s="153">
        <f t="shared" ca="1" si="49"/>
        <v>-8.3333333333333332E-3</v>
      </c>
      <c r="DA40" s="153">
        <f t="shared" ca="1" si="49"/>
        <v>-8.3333333333333332E-3</v>
      </c>
      <c r="DB40" s="153">
        <f t="shared" ref="DB40:DN40" ca="1" si="50">-DB436/$F$16</f>
        <v>-8.3333333333333332E-3</v>
      </c>
      <c r="DC40" s="153">
        <f t="shared" ca="1" si="50"/>
        <v>-8.3333333333333332E-3</v>
      </c>
      <c r="DD40" s="153">
        <f t="shared" ca="1" si="50"/>
        <v>-8.3333333333333332E-3</v>
      </c>
      <c r="DE40" s="153">
        <f t="shared" ca="1" si="50"/>
        <v>-8.3333333333333332E-3</v>
      </c>
      <c r="DF40" s="153">
        <f t="shared" ca="1" si="50"/>
        <v>-8.3333333333333332E-3</v>
      </c>
      <c r="DG40" s="153">
        <f t="shared" ca="1" si="50"/>
        <v>-8.3333333333333332E-3</v>
      </c>
      <c r="DH40" s="153">
        <f t="shared" ca="1" si="50"/>
        <v>-8.3333333333333332E-3</v>
      </c>
      <c r="DI40" s="153">
        <f t="shared" ca="1" si="50"/>
        <v>-8.3333333333333332E-3</v>
      </c>
      <c r="DJ40" s="153">
        <f t="shared" ca="1" si="50"/>
        <v>-8.3333333333333332E-3</v>
      </c>
      <c r="DK40" s="153">
        <f t="shared" ca="1" si="50"/>
        <v>-8.3333333333333332E-3</v>
      </c>
      <c r="DL40" s="153">
        <f t="shared" ca="1" si="50"/>
        <v>-8.3333333333333332E-3</v>
      </c>
      <c r="DM40" s="153">
        <f t="shared" ca="1" si="50"/>
        <v>-8.3333333333333332E-3</v>
      </c>
      <c r="DN40" s="153">
        <f t="shared" ca="1" si="50"/>
        <v>-8.3333333333333332E-3</v>
      </c>
    </row>
    <row r="41" spans="1:118" ht="14">
      <c r="A41" s="151"/>
      <c r="C41" s="5" t="s">
        <v>34</v>
      </c>
      <c r="E41" s="248"/>
      <c r="F41" s="249"/>
      <c r="G41" s="54" t="s">
        <v>281</v>
      </c>
      <c r="H41" s="250">
        <f>SUM($J41:$DN41)</f>
        <v>-25</v>
      </c>
      <c r="I41" s="153"/>
      <c r="J41" s="153">
        <f t="shared" ref="J41:AO41" si="51">-J437/$F$16</f>
        <v>0</v>
      </c>
      <c r="K41" s="153">
        <f t="shared" si="51"/>
        <v>0</v>
      </c>
      <c r="L41" s="153">
        <f t="shared" si="51"/>
        <v>0</v>
      </c>
      <c r="M41" s="153">
        <f t="shared" si="51"/>
        <v>-1.5625</v>
      </c>
      <c r="N41" s="153">
        <f t="shared" si="51"/>
        <v>0</v>
      </c>
      <c r="O41" s="153">
        <f t="shared" si="51"/>
        <v>0</v>
      </c>
      <c r="P41" s="153">
        <f t="shared" si="51"/>
        <v>-1.5625</v>
      </c>
      <c r="Q41" s="153">
        <f t="shared" si="51"/>
        <v>0</v>
      </c>
      <c r="R41" s="153">
        <f t="shared" si="51"/>
        <v>0</v>
      </c>
      <c r="S41" s="153">
        <f t="shared" si="51"/>
        <v>-1.5625</v>
      </c>
      <c r="T41" s="153">
        <f t="shared" si="51"/>
        <v>0</v>
      </c>
      <c r="U41" s="153">
        <f t="shared" si="51"/>
        <v>0</v>
      </c>
      <c r="V41" s="153">
        <f t="shared" si="51"/>
        <v>-1.5625</v>
      </c>
      <c r="W41" s="153">
        <f t="shared" si="51"/>
        <v>0</v>
      </c>
      <c r="X41" s="153">
        <f t="shared" si="51"/>
        <v>0</v>
      </c>
      <c r="Y41" s="153">
        <f t="shared" si="51"/>
        <v>-1.5625</v>
      </c>
      <c r="Z41" s="153">
        <f t="shared" si="51"/>
        <v>0</v>
      </c>
      <c r="AA41" s="153">
        <f t="shared" si="51"/>
        <v>0</v>
      </c>
      <c r="AB41" s="153">
        <f t="shared" si="51"/>
        <v>-1.5625</v>
      </c>
      <c r="AC41" s="153">
        <f t="shared" si="51"/>
        <v>0</v>
      </c>
      <c r="AD41" s="153">
        <f t="shared" si="51"/>
        <v>0</v>
      </c>
      <c r="AE41" s="153">
        <f t="shared" si="51"/>
        <v>-1.5625</v>
      </c>
      <c r="AF41" s="153">
        <f t="shared" si="51"/>
        <v>0</v>
      </c>
      <c r="AG41" s="153">
        <f t="shared" si="51"/>
        <v>0</v>
      </c>
      <c r="AH41" s="153">
        <f t="shared" si="51"/>
        <v>-1.5625</v>
      </c>
      <c r="AI41" s="153">
        <f t="shared" si="51"/>
        <v>0</v>
      </c>
      <c r="AJ41" s="153">
        <f t="shared" si="51"/>
        <v>0</v>
      </c>
      <c r="AK41" s="153">
        <f t="shared" si="51"/>
        <v>-1.5625</v>
      </c>
      <c r="AL41" s="153">
        <f t="shared" si="51"/>
        <v>0</v>
      </c>
      <c r="AM41" s="153">
        <f t="shared" si="51"/>
        <v>0</v>
      </c>
      <c r="AN41" s="153">
        <f t="shared" si="51"/>
        <v>-1.5625</v>
      </c>
      <c r="AO41" s="153">
        <f t="shared" si="51"/>
        <v>0</v>
      </c>
      <c r="AP41" s="153">
        <f t="shared" ref="AP41:BU41" si="52">-AP437/$F$16</f>
        <v>0</v>
      </c>
      <c r="AQ41" s="153">
        <f t="shared" si="52"/>
        <v>-1.5625</v>
      </c>
      <c r="AR41" s="153">
        <f t="shared" si="52"/>
        <v>0</v>
      </c>
      <c r="AS41" s="153">
        <f t="shared" si="52"/>
        <v>0</v>
      </c>
      <c r="AT41" s="153">
        <f t="shared" si="52"/>
        <v>-1.5625</v>
      </c>
      <c r="AU41" s="153">
        <f t="shared" si="52"/>
        <v>0</v>
      </c>
      <c r="AV41" s="153">
        <f t="shared" si="52"/>
        <v>0</v>
      </c>
      <c r="AW41" s="153">
        <f t="shared" si="52"/>
        <v>-1.5625</v>
      </c>
      <c r="AX41" s="153">
        <f t="shared" si="52"/>
        <v>0</v>
      </c>
      <c r="AY41" s="153">
        <f t="shared" si="52"/>
        <v>0</v>
      </c>
      <c r="AZ41" s="153">
        <f t="shared" si="52"/>
        <v>-1.5625</v>
      </c>
      <c r="BA41" s="153">
        <f t="shared" si="52"/>
        <v>0</v>
      </c>
      <c r="BB41" s="153">
        <f t="shared" si="52"/>
        <v>0</v>
      </c>
      <c r="BC41" s="153">
        <f t="shared" si="52"/>
        <v>-1.5625</v>
      </c>
      <c r="BD41" s="153">
        <f t="shared" si="52"/>
        <v>0</v>
      </c>
      <c r="BE41" s="153">
        <f t="shared" si="52"/>
        <v>0</v>
      </c>
      <c r="BF41" s="153">
        <f t="shared" si="52"/>
        <v>-1.5625</v>
      </c>
      <c r="BG41" s="153">
        <f t="shared" si="52"/>
        <v>0</v>
      </c>
      <c r="BH41" s="153">
        <f t="shared" si="52"/>
        <v>0</v>
      </c>
      <c r="BI41" s="153">
        <f t="shared" si="52"/>
        <v>0</v>
      </c>
      <c r="BJ41" s="153">
        <f t="shared" si="52"/>
        <v>0</v>
      </c>
      <c r="BK41" s="153">
        <f t="shared" si="52"/>
        <v>0</v>
      </c>
      <c r="BL41" s="153">
        <f t="shared" si="52"/>
        <v>0</v>
      </c>
      <c r="BM41" s="153">
        <f t="shared" si="52"/>
        <v>0</v>
      </c>
      <c r="BN41" s="153">
        <f t="shared" si="52"/>
        <v>0</v>
      </c>
      <c r="BO41" s="153">
        <f t="shared" si="52"/>
        <v>0</v>
      </c>
      <c r="BP41" s="153">
        <f t="shared" si="52"/>
        <v>0</v>
      </c>
      <c r="BQ41" s="153">
        <f t="shared" si="52"/>
        <v>0</v>
      </c>
      <c r="BR41" s="153">
        <f t="shared" si="52"/>
        <v>0</v>
      </c>
      <c r="BS41" s="153">
        <f t="shared" si="52"/>
        <v>0</v>
      </c>
      <c r="BT41" s="153">
        <f t="shared" si="52"/>
        <v>0</v>
      </c>
      <c r="BU41" s="153">
        <f t="shared" si="52"/>
        <v>0</v>
      </c>
      <c r="BV41" s="153">
        <f t="shared" ref="BV41:DA41" si="53">-BV437/$F$16</f>
        <v>0</v>
      </c>
      <c r="BW41" s="153">
        <f t="shared" si="53"/>
        <v>0</v>
      </c>
      <c r="BX41" s="153">
        <f t="shared" si="53"/>
        <v>0</v>
      </c>
      <c r="BY41" s="153">
        <f t="shared" si="53"/>
        <v>0</v>
      </c>
      <c r="BZ41" s="153">
        <f t="shared" si="53"/>
        <v>0</v>
      </c>
      <c r="CA41" s="153">
        <f t="shared" si="53"/>
        <v>0</v>
      </c>
      <c r="CB41" s="153">
        <f t="shared" si="53"/>
        <v>0</v>
      </c>
      <c r="CC41" s="153">
        <f t="shared" si="53"/>
        <v>0</v>
      </c>
      <c r="CD41" s="153">
        <f t="shared" si="53"/>
        <v>0</v>
      </c>
      <c r="CE41" s="153">
        <f t="shared" si="53"/>
        <v>0</v>
      </c>
      <c r="CF41" s="153">
        <f t="shared" si="53"/>
        <v>0</v>
      </c>
      <c r="CG41" s="153">
        <f t="shared" si="53"/>
        <v>0</v>
      </c>
      <c r="CH41" s="153">
        <f t="shared" si="53"/>
        <v>0</v>
      </c>
      <c r="CI41" s="153">
        <f t="shared" si="53"/>
        <v>0</v>
      </c>
      <c r="CJ41" s="153">
        <f t="shared" si="53"/>
        <v>0</v>
      </c>
      <c r="CK41" s="153">
        <f t="shared" si="53"/>
        <v>0</v>
      </c>
      <c r="CL41" s="153">
        <f t="shared" si="53"/>
        <v>0</v>
      </c>
      <c r="CM41" s="153">
        <f t="shared" si="53"/>
        <v>0</v>
      </c>
      <c r="CN41" s="153">
        <f t="shared" si="53"/>
        <v>0</v>
      </c>
      <c r="CO41" s="153">
        <f t="shared" si="53"/>
        <v>0</v>
      </c>
      <c r="CP41" s="153">
        <f t="shared" si="53"/>
        <v>0</v>
      </c>
      <c r="CQ41" s="153">
        <f t="shared" si="53"/>
        <v>0</v>
      </c>
      <c r="CR41" s="153">
        <f t="shared" si="53"/>
        <v>0</v>
      </c>
      <c r="CS41" s="153">
        <f t="shared" si="53"/>
        <v>0</v>
      </c>
      <c r="CT41" s="153">
        <f t="shared" si="53"/>
        <v>0</v>
      </c>
      <c r="CU41" s="153">
        <f t="shared" si="53"/>
        <v>0</v>
      </c>
      <c r="CV41" s="153">
        <f t="shared" si="53"/>
        <v>0</v>
      </c>
      <c r="CW41" s="153">
        <f t="shared" si="53"/>
        <v>0</v>
      </c>
      <c r="CX41" s="153">
        <f t="shared" si="53"/>
        <v>0</v>
      </c>
      <c r="CY41" s="153">
        <f t="shared" si="53"/>
        <v>0</v>
      </c>
      <c r="CZ41" s="153">
        <f t="shared" si="53"/>
        <v>0</v>
      </c>
      <c r="DA41" s="153">
        <f t="shared" si="53"/>
        <v>0</v>
      </c>
      <c r="DB41" s="153">
        <f t="shared" ref="DB41:DN41" si="54">-DB437/$F$16</f>
        <v>0</v>
      </c>
      <c r="DC41" s="153">
        <f t="shared" si="54"/>
        <v>0</v>
      </c>
      <c r="DD41" s="153">
        <f t="shared" si="54"/>
        <v>0</v>
      </c>
      <c r="DE41" s="153">
        <f t="shared" si="54"/>
        <v>0</v>
      </c>
      <c r="DF41" s="153">
        <f t="shared" si="54"/>
        <v>0</v>
      </c>
      <c r="DG41" s="153">
        <f t="shared" si="54"/>
        <v>0</v>
      </c>
      <c r="DH41" s="153">
        <f t="shared" si="54"/>
        <v>0</v>
      </c>
      <c r="DI41" s="153">
        <f t="shared" si="54"/>
        <v>0</v>
      </c>
      <c r="DJ41" s="153">
        <f t="shared" si="54"/>
        <v>0</v>
      </c>
      <c r="DK41" s="153">
        <f t="shared" si="54"/>
        <v>0</v>
      </c>
      <c r="DL41" s="153">
        <f t="shared" si="54"/>
        <v>0</v>
      </c>
      <c r="DM41" s="153">
        <f t="shared" si="54"/>
        <v>0</v>
      </c>
      <c r="DN41" s="153">
        <f t="shared" si="54"/>
        <v>0</v>
      </c>
    </row>
    <row r="42" spans="1:118" ht="14">
      <c r="A42" s="151"/>
      <c r="C42" s="5" t="s">
        <v>296</v>
      </c>
      <c r="E42" s="248"/>
      <c r="F42" s="249"/>
      <c r="G42" s="54"/>
      <c r="H42" s="250"/>
      <c r="I42" s="153"/>
      <c r="J42" s="153">
        <f ca="1">(J401+J413+J426)/$F$16</f>
        <v>25</v>
      </c>
      <c r="K42" s="153">
        <f t="shared" ref="K42:BV42" ca="1" si="55">(K401+K413+K426)/$F$16</f>
        <v>0</v>
      </c>
      <c r="L42" s="153">
        <f t="shared" ca="1" si="55"/>
        <v>0</v>
      </c>
      <c r="M42" s="153">
        <f t="shared" ca="1" si="55"/>
        <v>21.46866216100732</v>
      </c>
      <c r="N42" s="153">
        <f t="shared" ca="1" si="55"/>
        <v>-21.46866216100732</v>
      </c>
      <c r="O42" s="153">
        <f t="shared" ca="1" si="55"/>
        <v>0</v>
      </c>
      <c r="P42" s="153">
        <f t="shared" ca="1" si="55"/>
        <v>0</v>
      </c>
      <c r="Q42" s="153">
        <f t="shared" ca="1" si="55"/>
        <v>0</v>
      </c>
      <c r="R42" s="153">
        <f t="shared" ca="1" si="55"/>
        <v>0</v>
      </c>
      <c r="S42" s="153">
        <f t="shared" ca="1" si="55"/>
        <v>0</v>
      </c>
      <c r="T42" s="153">
        <f t="shared" ca="1" si="55"/>
        <v>0</v>
      </c>
      <c r="U42" s="153">
        <f t="shared" ca="1" si="55"/>
        <v>0</v>
      </c>
      <c r="V42" s="153">
        <f t="shared" ca="1" si="55"/>
        <v>0</v>
      </c>
      <c r="W42" s="153">
        <f t="shared" ca="1" si="55"/>
        <v>0</v>
      </c>
      <c r="X42" s="153">
        <f t="shared" ca="1" si="55"/>
        <v>0</v>
      </c>
      <c r="Y42" s="153">
        <f t="shared" ca="1" si="55"/>
        <v>0</v>
      </c>
      <c r="Z42" s="153">
        <f t="shared" ca="1" si="55"/>
        <v>0</v>
      </c>
      <c r="AA42" s="153">
        <f t="shared" ca="1" si="55"/>
        <v>0</v>
      </c>
      <c r="AB42" s="153">
        <f t="shared" ca="1" si="55"/>
        <v>0</v>
      </c>
      <c r="AC42" s="153">
        <f t="shared" ca="1" si="55"/>
        <v>0</v>
      </c>
      <c r="AD42" s="153">
        <f t="shared" ca="1" si="55"/>
        <v>0</v>
      </c>
      <c r="AE42" s="153">
        <f t="shared" ca="1" si="55"/>
        <v>0</v>
      </c>
      <c r="AF42" s="153">
        <f t="shared" ca="1" si="55"/>
        <v>0</v>
      </c>
      <c r="AG42" s="153">
        <f t="shared" ca="1" si="55"/>
        <v>0</v>
      </c>
      <c r="AH42" s="153">
        <f t="shared" ca="1" si="55"/>
        <v>0</v>
      </c>
      <c r="AI42" s="153">
        <f t="shared" ca="1" si="55"/>
        <v>0</v>
      </c>
      <c r="AJ42" s="153">
        <f t="shared" ca="1" si="55"/>
        <v>0</v>
      </c>
      <c r="AK42" s="153">
        <f t="shared" ca="1" si="55"/>
        <v>0</v>
      </c>
      <c r="AL42" s="153">
        <f t="shared" ca="1" si="55"/>
        <v>0</v>
      </c>
      <c r="AM42" s="153">
        <f t="shared" ca="1" si="55"/>
        <v>0</v>
      </c>
      <c r="AN42" s="153">
        <f t="shared" ca="1" si="55"/>
        <v>0</v>
      </c>
      <c r="AO42" s="153">
        <f t="shared" ca="1" si="55"/>
        <v>0</v>
      </c>
      <c r="AP42" s="153">
        <f t="shared" ca="1" si="55"/>
        <v>0</v>
      </c>
      <c r="AQ42" s="153">
        <f t="shared" ca="1" si="55"/>
        <v>0</v>
      </c>
      <c r="AR42" s="153">
        <f t="shared" ca="1" si="55"/>
        <v>0</v>
      </c>
      <c r="AS42" s="153">
        <f t="shared" ca="1" si="55"/>
        <v>0</v>
      </c>
      <c r="AT42" s="153">
        <f t="shared" ca="1" si="55"/>
        <v>0</v>
      </c>
      <c r="AU42" s="153">
        <f t="shared" ca="1" si="55"/>
        <v>0</v>
      </c>
      <c r="AV42" s="153">
        <f t="shared" ca="1" si="55"/>
        <v>0</v>
      </c>
      <c r="AW42" s="153">
        <f t="shared" ca="1" si="55"/>
        <v>0</v>
      </c>
      <c r="AX42" s="153">
        <f t="shared" ca="1" si="55"/>
        <v>0</v>
      </c>
      <c r="AY42" s="153">
        <f t="shared" ca="1" si="55"/>
        <v>0</v>
      </c>
      <c r="AZ42" s="153">
        <f t="shared" ca="1" si="55"/>
        <v>0</v>
      </c>
      <c r="BA42" s="153">
        <f t="shared" ca="1" si="55"/>
        <v>0</v>
      </c>
      <c r="BB42" s="153">
        <f t="shared" ca="1" si="55"/>
        <v>0</v>
      </c>
      <c r="BC42" s="153">
        <f t="shared" ca="1" si="55"/>
        <v>0</v>
      </c>
      <c r="BD42" s="153">
        <f t="shared" ca="1" si="55"/>
        <v>0</v>
      </c>
      <c r="BE42" s="153">
        <f t="shared" ca="1" si="55"/>
        <v>0</v>
      </c>
      <c r="BF42" s="153">
        <f t="shared" ca="1" si="55"/>
        <v>0</v>
      </c>
      <c r="BG42" s="153">
        <f t="shared" ca="1" si="55"/>
        <v>0</v>
      </c>
      <c r="BH42" s="153">
        <f t="shared" ca="1" si="55"/>
        <v>0</v>
      </c>
      <c r="BI42" s="153">
        <f t="shared" ca="1" si="55"/>
        <v>0</v>
      </c>
      <c r="BJ42" s="153">
        <f t="shared" ca="1" si="55"/>
        <v>0</v>
      </c>
      <c r="BK42" s="153">
        <f t="shared" ca="1" si="55"/>
        <v>0</v>
      </c>
      <c r="BL42" s="153">
        <f t="shared" ca="1" si="55"/>
        <v>0</v>
      </c>
      <c r="BM42" s="153">
        <f t="shared" ca="1" si="55"/>
        <v>0</v>
      </c>
      <c r="BN42" s="153">
        <f t="shared" ca="1" si="55"/>
        <v>0</v>
      </c>
      <c r="BO42" s="153">
        <f t="shared" ca="1" si="55"/>
        <v>0</v>
      </c>
      <c r="BP42" s="153">
        <f t="shared" ca="1" si="55"/>
        <v>0</v>
      </c>
      <c r="BQ42" s="153">
        <f t="shared" ca="1" si="55"/>
        <v>0</v>
      </c>
      <c r="BR42" s="153">
        <f t="shared" ca="1" si="55"/>
        <v>0</v>
      </c>
      <c r="BS42" s="153">
        <f t="shared" ca="1" si="55"/>
        <v>0</v>
      </c>
      <c r="BT42" s="153">
        <f t="shared" ca="1" si="55"/>
        <v>0</v>
      </c>
      <c r="BU42" s="153">
        <f t="shared" ca="1" si="55"/>
        <v>0</v>
      </c>
      <c r="BV42" s="153">
        <f t="shared" ca="1" si="55"/>
        <v>0</v>
      </c>
      <c r="BW42" s="153">
        <f t="shared" ref="BW42:DN42" ca="1" si="56">(BW401+BW413+BW426)/$F$16</f>
        <v>0</v>
      </c>
      <c r="BX42" s="153">
        <f t="shared" ca="1" si="56"/>
        <v>0</v>
      </c>
      <c r="BY42" s="153">
        <f t="shared" ca="1" si="56"/>
        <v>0</v>
      </c>
      <c r="BZ42" s="153">
        <f t="shared" ca="1" si="56"/>
        <v>0</v>
      </c>
      <c r="CA42" s="153">
        <f t="shared" ca="1" si="56"/>
        <v>0</v>
      </c>
      <c r="CB42" s="153">
        <f t="shared" ca="1" si="56"/>
        <v>0</v>
      </c>
      <c r="CC42" s="153">
        <f t="shared" ca="1" si="56"/>
        <v>0</v>
      </c>
      <c r="CD42" s="153">
        <f t="shared" ca="1" si="56"/>
        <v>0</v>
      </c>
      <c r="CE42" s="153">
        <f t="shared" ca="1" si="56"/>
        <v>0</v>
      </c>
      <c r="CF42" s="153">
        <f t="shared" ca="1" si="56"/>
        <v>0</v>
      </c>
      <c r="CG42" s="153">
        <f t="shared" ca="1" si="56"/>
        <v>0</v>
      </c>
      <c r="CH42" s="153">
        <f t="shared" ca="1" si="56"/>
        <v>0</v>
      </c>
      <c r="CI42" s="153">
        <f t="shared" ca="1" si="56"/>
        <v>0</v>
      </c>
      <c r="CJ42" s="153">
        <f t="shared" ca="1" si="56"/>
        <v>0</v>
      </c>
      <c r="CK42" s="153">
        <f t="shared" ca="1" si="56"/>
        <v>0</v>
      </c>
      <c r="CL42" s="153">
        <f t="shared" ca="1" si="56"/>
        <v>0</v>
      </c>
      <c r="CM42" s="153">
        <f t="shared" ca="1" si="56"/>
        <v>0</v>
      </c>
      <c r="CN42" s="153">
        <f t="shared" ca="1" si="56"/>
        <v>0</v>
      </c>
      <c r="CO42" s="153">
        <f t="shared" ca="1" si="56"/>
        <v>0</v>
      </c>
      <c r="CP42" s="153">
        <f t="shared" ca="1" si="56"/>
        <v>0</v>
      </c>
      <c r="CQ42" s="153">
        <f t="shared" ca="1" si="56"/>
        <v>0</v>
      </c>
      <c r="CR42" s="153">
        <f t="shared" ca="1" si="56"/>
        <v>0</v>
      </c>
      <c r="CS42" s="153">
        <f t="shared" ca="1" si="56"/>
        <v>0</v>
      </c>
      <c r="CT42" s="153">
        <f t="shared" ca="1" si="56"/>
        <v>0</v>
      </c>
      <c r="CU42" s="153">
        <f t="shared" ca="1" si="56"/>
        <v>0</v>
      </c>
      <c r="CV42" s="153">
        <f t="shared" ca="1" si="56"/>
        <v>0</v>
      </c>
      <c r="CW42" s="153">
        <f t="shared" ca="1" si="56"/>
        <v>0</v>
      </c>
      <c r="CX42" s="153">
        <f t="shared" ca="1" si="56"/>
        <v>0</v>
      </c>
      <c r="CY42" s="153">
        <f t="shared" ca="1" si="56"/>
        <v>0</v>
      </c>
      <c r="CZ42" s="153">
        <f t="shared" ca="1" si="56"/>
        <v>0</v>
      </c>
      <c r="DA42" s="153">
        <f t="shared" ca="1" si="56"/>
        <v>0</v>
      </c>
      <c r="DB42" s="153">
        <f t="shared" ca="1" si="56"/>
        <v>0</v>
      </c>
      <c r="DC42" s="153">
        <f t="shared" ca="1" si="56"/>
        <v>0</v>
      </c>
      <c r="DD42" s="153">
        <f t="shared" ca="1" si="56"/>
        <v>0</v>
      </c>
      <c r="DE42" s="153">
        <f t="shared" ca="1" si="56"/>
        <v>0</v>
      </c>
      <c r="DF42" s="153">
        <f t="shared" ca="1" si="56"/>
        <v>0</v>
      </c>
      <c r="DG42" s="153">
        <f t="shared" ca="1" si="56"/>
        <v>0</v>
      </c>
      <c r="DH42" s="153">
        <f t="shared" ca="1" si="56"/>
        <v>0</v>
      </c>
      <c r="DI42" s="153">
        <f t="shared" ca="1" si="56"/>
        <v>0</v>
      </c>
      <c r="DJ42" s="153">
        <f t="shared" ca="1" si="56"/>
        <v>0</v>
      </c>
      <c r="DK42" s="153">
        <f t="shared" ca="1" si="56"/>
        <v>0</v>
      </c>
      <c r="DL42" s="153">
        <f t="shared" ca="1" si="56"/>
        <v>0</v>
      </c>
      <c r="DM42" s="153">
        <f t="shared" ca="1" si="56"/>
        <v>0</v>
      </c>
      <c r="DN42" s="153">
        <f t="shared" ca="1" si="56"/>
        <v>0</v>
      </c>
    </row>
    <row r="43" spans="1:118" ht="14">
      <c r="A43" s="151"/>
      <c r="C43" s="5" t="s">
        <v>35</v>
      </c>
      <c r="E43" s="153"/>
      <c r="F43" s="249"/>
      <c r="G43" s="54" t="s">
        <v>281</v>
      </c>
      <c r="H43" s="250">
        <f ca="1">SUM(H39:H41)</f>
        <v>-37.350621820606662</v>
      </c>
      <c r="I43" s="153"/>
      <c r="J43" s="255">
        <f ca="1">SUM(J39:J42)</f>
        <v>24.416666666666668</v>
      </c>
      <c r="K43" s="255">
        <f t="shared" ref="K43:BV43" ca="1" si="57">SUM(K39:K42)</f>
        <v>-0.24316121120858447</v>
      </c>
      <c r="L43" s="255">
        <f t="shared" ca="1" si="57"/>
        <v>-0.24143585337820955</v>
      </c>
      <c r="M43" s="255">
        <f t="shared" ca="1" si="57"/>
        <v>19.666168516631529</v>
      </c>
      <c r="N43" s="255">
        <f t="shared" ca="1" si="57"/>
        <v>-21.839975186280981</v>
      </c>
      <c r="O43" s="255">
        <f t="shared" ca="1" si="57"/>
        <v>-0.23706496481451955</v>
      </c>
      <c r="P43" s="255">
        <f t="shared" ca="1" si="57"/>
        <v>-1.7978308538215675</v>
      </c>
      <c r="Q43" s="255">
        <f t="shared" ca="1" si="57"/>
        <v>-0.23447941214086426</v>
      </c>
      <c r="R43" s="255">
        <f t="shared" ca="1" si="57"/>
        <v>-0.2295687593378265</v>
      </c>
      <c r="S43" s="255">
        <f t="shared" ca="1" si="57"/>
        <v>-1.792062587931939</v>
      </c>
      <c r="T43" s="255">
        <f t="shared" ca="1" si="57"/>
        <v>-0.22955959261622502</v>
      </c>
      <c r="U43" s="255">
        <f t="shared" ca="1" si="57"/>
        <v>-0.22955659747886506</v>
      </c>
      <c r="V43" s="255">
        <f t="shared" ca="1" si="57"/>
        <v>-1.7920625879319232</v>
      </c>
      <c r="W43" s="255">
        <f t="shared" ca="1" si="57"/>
        <v>-0.22956558342598174</v>
      </c>
      <c r="X43" s="255">
        <f t="shared" ca="1" si="57"/>
        <v>-0.22747852090158105</v>
      </c>
      <c r="Y43" s="255">
        <f t="shared" ca="1" si="57"/>
        <v>-1.7894272552649437</v>
      </c>
      <c r="Z43" s="255">
        <f t="shared" ca="1" si="57"/>
        <v>-0.22691896206758055</v>
      </c>
      <c r="AA43" s="255">
        <f t="shared" ca="1" si="57"/>
        <v>-0.22692725526493873</v>
      </c>
      <c r="AB43" s="255">
        <f t="shared" ca="1" si="57"/>
        <v>-1.7894272552649388</v>
      </c>
      <c r="AC43" s="255">
        <f t="shared" ca="1" si="57"/>
        <v>-0.22692172630858046</v>
      </c>
      <c r="AD43" s="255">
        <f t="shared" ca="1" si="57"/>
        <v>-0.22878973077156786</v>
      </c>
      <c r="AE43" s="255">
        <f t="shared" ca="1" si="57"/>
        <v>-1.7916015221808466</v>
      </c>
      <c r="AF43" s="255">
        <f t="shared" ca="1" si="57"/>
        <v>-0.22910152218084107</v>
      </c>
      <c r="AG43" s="255">
        <f t="shared" ca="1" si="57"/>
        <v>-0.22909856780285576</v>
      </c>
      <c r="AH43" s="255">
        <f t="shared" ca="1" si="57"/>
        <v>-1.7916015221808304</v>
      </c>
      <c r="AI43" s="255">
        <f t="shared" ca="1" si="57"/>
        <v>-0.22910743146093904</v>
      </c>
      <c r="AJ43" s="255">
        <f t="shared" ca="1" si="57"/>
        <v>-0.22909561359957034</v>
      </c>
      <c r="AK43" s="255">
        <f t="shared" ca="1" si="57"/>
        <v>-1.7916015221808357</v>
      </c>
      <c r="AL43" s="255">
        <f t="shared" ca="1" si="57"/>
        <v>-0.22909856780286128</v>
      </c>
      <c r="AM43" s="255">
        <f t="shared" ca="1" si="57"/>
        <v>-0.22910743146093904</v>
      </c>
      <c r="AN43" s="255">
        <f t="shared" ca="1" si="57"/>
        <v>-1.7915985678028501</v>
      </c>
      <c r="AO43" s="255">
        <f t="shared" ca="1" si="57"/>
        <v>-0.22910447673352033</v>
      </c>
      <c r="AP43" s="255">
        <f t="shared" ca="1" si="57"/>
        <v>-0.2321647965723784</v>
      </c>
      <c r="AQ43" s="255">
        <f t="shared" ca="1" si="57"/>
        <v>-1.7953343812195555</v>
      </c>
      <c r="AR43" s="255">
        <f t="shared" ca="1" si="57"/>
        <v>-0.23284426673053157</v>
      </c>
      <c r="AS43" s="255">
        <f t="shared" ca="1" si="57"/>
        <v>-0.23283767618411325</v>
      </c>
      <c r="AT43" s="255">
        <f t="shared" ca="1" si="57"/>
        <v>-1.7953376761841133</v>
      </c>
      <c r="AU43" s="255">
        <f t="shared" ca="1" si="57"/>
        <v>-0.23284097135443296</v>
      </c>
      <c r="AV43" s="255">
        <f t="shared" ca="1" si="57"/>
        <v>-0.23282779190769515</v>
      </c>
      <c r="AW43" s="255">
        <f t="shared" ca="1" si="57"/>
        <v>-1.7953376761841133</v>
      </c>
      <c r="AX43" s="255">
        <f t="shared" ca="1" si="57"/>
        <v>-0.23283438121956113</v>
      </c>
      <c r="AY43" s="255">
        <f t="shared" ca="1" si="57"/>
        <v>-0.23284097135442777</v>
      </c>
      <c r="AZ43" s="255">
        <f t="shared" ca="1" si="57"/>
        <v>-1.7953343812195612</v>
      </c>
      <c r="BA43" s="255">
        <f t="shared" ca="1" si="57"/>
        <v>-0.23284097135443296</v>
      </c>
      <c r="BB43" s="255">
        <f t="shared" ca="1" si="57"/>
        <v>-0.23607081672810207</v>
      </c>
      <c r="BC43" s="255">
        <f t="shared" ca="1" si="57"/>
        <v>-1.7991726485552486</v>
      </c>
      <c r="BD43" s="255">
        <f t="shared" ca="1" si="57"/>
        <v>-0.23667264855525358</v>
      </c>
      <c r="BE43" s="255">
        <f t="shared" ca="1" si="57"/>
        <v>-0.23666165842757395</v>
      </c>
      <c r="BF43" s="255">
        <f t="shared" ca="1" si="57"/>
        <v>-1.7991726485552586</v>
      </c>
      <c r="BG43" s="255">
        <f t="shared" ca="1" si="57"/>
        <v>-8.3333333333333332E-3</v>
      </c>
      <c r="BH43" s="255">
        <f t="shared" ca="1" si="57"/>
        <v>-8.3333333333333332E-3</v>
      </c>
      <c r="BI43" s="255">
        <f t="shared" ca="1" si="57"/>
        <v>-8.3333333333333332E-3</v>
      </c>
      <c r="BJ43" s="255">
        <f t="shared" ca="1" si="57"/>
        <v>-8.3333333333333332E-3</v>
      </c>
      <c r="BK43" s="255">
        <f t="shared" ca="1" si="57"/>
        <v>-8.3333333333333332E-3</v>
      </c>
      <c r="BL43" s="255">
        <f t="shared" ca="1" si="57"/>
        <v>-8.3333333333333332E-3</v>
      </c>
      <c r="BM43" s="255">
        <f t="shared" ca="1" si="57"/>
        <v>-8.3333333333333332E-3</v>
      </c>
      <c r="BN43" s="255">
        <f t="shared" ca="1" si="57"/>
        <v>-8.3333333333333332E-3</v>
      </c>
      <c r="BO43" s="255">
        <f t="shared" ca="1" si="57"/>
        <v>-8.3333333333333332E-3</v>
      </c>
      <c r="BP43" s="255">
        <f t="shared" ca="1" si="57"/>
        <v>-8.3333333333333332E-3</v>
      </c>
      <c r="BQ43" s="255">
        <f t="shared" ca="1" si="57"/>
        <v>-8.3333333333333332E-3</v>
      </c>
      <c r="BR43" s="255">
        <f t="shared" ca="1" si="57"/>
        <v>-8.3333333333333332E-3</v>
      </c>
      <c r="BS43" s="255">
        <f t="shared" ca="1" si="57"/>
        <v>-8.3333333333333332E-3</v>
      </c>
      <c r="BT43" s="255">
        <f t="shared" ca="1" si="57"/>
        <v>-8.3333333333333332E-3</v>
      </c>
      <c r="BU43" s="255">
        <f t="shared" ca="1" si="57"/>
        <v>-8.3333333333333332E-3</v>
      </c>
      <c r="BV43" s="255">
        <f t="shared" ca="1" si="57"/>
        <v>-8.3333333333333332E-3</v>
      </c>
      <c r="BW43" s="255">
        <f t="shared" ref="BW43:DN43" ca="1" si="58">SUM(BW39:BW42)</f>
        <v>-8.3333333333333332E-3</v>
      </c>
      <c r="BX43" s="255">
        <f t="shared" ca="1" si="58"/>
        <v>-8.3333333333333332E-3</v>
      </c>
      <c r="BY43" s="255">
        <f t="shared" ca="1" si="58"/>
        <v>-8.3333333333333332E-3</v>
      </c>
      <c r="BZ43" s="255">
        <f t="shared" ca="1" si="58"/>
        <v>-8.3333333333333332E-3</v>
      </c>
      <c r="CA43" s="255">
        <f t="shared" ca="1" si="58"/>
        <v>-8.3333333333333332E-3</v>
      </c>
      <c r="CB43" s="255">
        <f t="shared" ca="1" si="58"/>
        <v>-8.3333333333333332E-3</v>
      </c>
      <c r="CC43" s="255">
        <f t="shared" ca="1" si="58"/>
        <v>-8.3333333333333332E-3</v>
      </c>
      <c r="CD43" s="255">
        <f t="shared" ca="1" si="58"/>
        <v>-8.3333333333333332E-3</v>
      </c>
      <c r="CE43" s="255">
        <f t="shared" ca="1" si="58"/>
        <v>-8.3333333333333332E-3</v>
      </c>
      <c r="CF43" s="255">
        <f t="shared" ca="1" si="58"/>
        <v>-8.3333333333333332E-3</v>
      </c>
      <c r="CG43" s="255">
        <f t="shared" ca="1" si="58"/>
        <v>-8.3333333333333332E-3</v>
      </c>
      <c r="CH43" s="255">
        <f t="shared" ca="1" si="58"/>
        <v>-8.3333333333333332E-3</v>
      </c>
      <c r="CI43" s="255">
        <f t="shared" ca="1" si="58"/>
        <v>-8.3333333333333332E-3</v>
      </c>
      <c r="CJ43" s="255">
        <f t="shared" ca="1" si="58"/>
        <v>-8.3333333333333332E-3</v>
      </c>
      <c r="CK43" s="255">
        <f t="shared" ca="1" si="58"/>
        <v>-8.3333333333333332E-3</v>
      </c>
      <c r="CL43" s="255">
        <f t="shared" ca="1" si="58"/>
        <v>-8.3333333333333332E-3</v>
      </c>
      <c r="CM43" s="255">
        <f t="shared" ca="1" si="58"/>
        <v>-8.3333333333333332E-3</v>
      </c>
      <c r="CN43" s="255">
        <f t="shared" ca="1" si="58"/>
        <v>-8.3333333333333332E-3</v>
      </c>
      <c r="CO43" s="255">
        <f t="shared" ca="1" si="58"/>
        <v>-8.3333333333333332E-3</v>
      </c>
      <c r="CP43" s="255">
        <f t="shared" ca="1" si="58"/>
        <v>-8.3333333333333332E-3</v>
      </c>
      <c r="CQ43" s="255">
        <f t="shared" ca="1" si="58"/>
        <v>-8.3333333333333332E-3</v>
      </c>
      <c r="CR43" s="255">
        <f t="shared" ca="1" si="58"/>
        <v>-8.3333333333333332E-3</v>
      </c>
      <c r="CS43" s="255">
        <f t="shared" ca="1" si="58"/>
        <v>-8.3333333333333332E-3</v>
      </c>
      <c r="CT43" s="255">
        <f t="shared" ca="1" si="58"/>
        <v>-8.3333333333333332E-3</v>
      </c>
      <c r="CU43" s="255">
        <f t="shared" ca="1" si="58"/>
        <v>-8.3333333333333332E-3</v>
      </c>
      <c r="CV43" s="255">
        <f t="shared" ca="1" si="58"/>
        <v>-8.3333333333333332E-3</v>
      </c>
      <c r="CW43" s="255">
        <f t="shared" ca="1" si="58"/>
        <v>-8.3333333333333332E-3</v>
      </c>
      <c r="CX43" s="255">
        <f t="shared" ca="1" si="58"/>
        <v>-8.3333333333333332E-3</v>
      </c>
      <c r="CY43" s="255">
        <f t="shared" ca="1" si="58"/>
        <v>-8.3333333333333332E-3</v>
      </c>
      <c r="CZ43" s="255">
        <f t="shared" ca="1" si="58"/>
        <v>-8.3333333333333332E-3</v>
      </c>
      <c r="DA43" s="255">
        <f t="shared" ca="1" si="58"/>
        <v>-8.3333333333333332E-3</v>
      </c>
      <c r="DB43" s="255">
        <f t="shared" ca="1" si="58"/>
        <v>-8.3333333333333332E-3</v>
      </c>
      <c r="DC43" s="255">
        <f t="shared" ca="1" si="58"/>
        <v>-8.3333333333333332E-3</v>
      </c>
      <c r="DD43" s="255">
        <f t="shared" ca="1" si="58"/>
        <v>-8.3333333333333332E-3</v>
      </c>
      <c r="DE43" s="255">
        <f t="shared" ca="1" si="58"/>
        <v>-8.3333333333333332E-3</v>
      </c>
      <c r="DF43" s="255">
        <f t="shared" ca="1" si="58"/>
        <v>-8.3333333333333332E-3</v>
      </c>
      <c r="DG43" s="255">
        <f t="shared" ca="1" si="58"/>
        <v>-8.3333333333333332E-3</v>
      </c>
      <c r="DH43" s="255">
        <f t="shared" ca="1" si="58"/>
        <v>-8.3333333333333332E-3</v>
      </c>
      <c r="DI43" s="255">
        <f t="shared" ca="1" si="58"/>
        <v>-8.3333333333333332E-3</v>
      </c>
      <c r="DJ43" s="255">
        <f t="shared" ca="1" si="58"/>
        <v>-8.3333333333333332E-3</v>
      </c>
      <c r="DK43" s="255">
        <f t="shared" ca="1" si="58"/>
        <v>-8.3333333333333332E-3</v>
      </c>
      <c r="DL43" s="255">
        <f t="shared" ca="1" si="58"/>
        <v>-8.3333333333333332E-3</v>
      </c>
      <c r="DM43" s="255">
        <f t="shared" ca="1" si="58"/>
        <v>-8.3333333333333332E-3</v>
      </c>
      <c r="DN43" s="255">
        <f t="shared" ca="1" si="58"/>
        <v>-8.3333333333333332E-3</v>
      </c>
    </row>
    <row r="44" spans="1:118">
      <c r="A44" s="151"/>
      <c r="F44" s="153"/>
      <c r="G44" s="54"/>
      <c r="H44" s="254"/>
      <c r="I44" s="54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</row>
    <row r="45" spans="1:118" ht="14">
      <c r="A45" s="151"/>
      <c r="B45" s="14"/>
      <c r="C45" s="425" t="s">
        <v>65</v>
      </c>
      <c r="D45" s="426"/>
      <c r="E45" s="426"/>
      <c r="F45" s="426"/>
      <c r="G45" s="427" t="s">
        <v>281</v>
      </c>
      <c r="H45" s="428">
        <f ca="1">SUM($J45:$DN45)</f>
        <v>12.21530969949597</v>
      </c>
      <c r="I45" s="429"/>
      <c r="J45" s="429">
        <f t="shared" ref="J45:BU45" ca="1" si="59">+J37+J43</f>
        <v>24.416666666666668</v>
      </c>
      <c r="K45" s="429">
        <f t="shared" ca="1" si="59"/>
        <v>-23.104796430513026</v>
      </c>
      <c r="L45" s="429">
        <f t="shared" ca="1" si="59"/>
        <v>-23.103048796176981</v>
      </c>
      <c r="M45" s="429">
        <f t="shared" ca="1" si="59"/>
        <v>-3.1954220939703077</v>
      </c>
      <c r="N45" s="429">
        <f t="shared" ca="1" si="59"/>
        <v>2.6384938563095872</v>
      </c>
      <c r="O45" s="429">
        <f t="shared" ca="1" si="59"/>
        <v>0.81134458530311604</v>
      </c>
      <c r="P45" s="429">
        <f t="shared" ca="1" si="59"/>
        <v>-0.23211311118723832</v>
      </c>
      <c r="Q45" s="429">
        <f t="shared" ca="1" si="59"/>
        <v>1.3710009561105891</v>
      </c>
      <c r="R45" s="429">
        <f t="shared" ca="1" si="59"/>
        <v>1.3556187666423432</v>
      </c>
      <c r="S45" s="429">
        <f t="shared" ca="1" si="59"/>
        <v>-0.28197892604084496</v>
      </c>
      <c r="T45" s="429">
        <f t="shared" ca="1" si="59"/>
        <v>1.3154448442157176</v>
      </c>
      <c r="U45" s="429">
        <f t="shared" ca="1" si="59"/>
        <v>1.2404795506026032</v>
      </c>
      <c r="V45" s="429">
        <f t="shared" ca="1" si="59"/>
        <v>-0.28770694417827158</v>
      </c>
      <c r="W45" s="429">
        <f t="shared" ca="1" si="59"/>
        <v>1.2544779518619347</v>
      </c>
      <c r="X45" s="429">
        <f t="shared" ca="1" si="59"/>
        <v>1.1312611019004204</v>
      </c>
      <c r="Y45" s="429">
        <f t="shared" ca="1" si="59"/>
        <v>-0.3476668358012045</v>
      </c>
      <c r="Z45" s="429">
        <f t="shared" ca="1" si="59"/>
        <v>-0.39335315825582839</v>
      </c>
      <c r="AA45" s="429">
        <f t="shared" ca="1" si="59"/>
        <v>1.1655512133838122</v>
      </c>
      <c r="AB45" s="429">
        <f t="shared" ca="1" si="59"/>
        <v>-0.46737815600895671</v>
      </c>
      <c r="AC45" s="429">
        <f t="shared" ca="1" si="59"/>
        <v>1.123132059908164</v>
      </c>
      <c r="AD45" s="429">
        <f t="shared" ca="1" si="59"/>
        <v>1.0994669468152054</v>
      </c>
      <c r="AE45" s="429">
        <f t="shared" ca="1" si="59"/>
        <v>-0.53266494705647682</v>
      </c>
      <c r="AF45" s="429">
        <f t="shared" ca="1" si="59"/>
        <v>0.40483791321359436</v>
      </c>
      <c r="AG45" s="429">
        <f t="shared" ca="1" si="59"/>
        <v>0.98450581164482409</v>
      </c>
      <c r="AH45" s="429">
        <f t="shared" ca="1" si="59"/>
        <v>-0.55523451545064817</v>
      </c>
      <c r="AI45" s="429">
        <f t="shared" ca="1" si="59"/>
        <v>0.98466432694028183</v>
      </c>
      <c r="AJ45" s="429">
        <f t="shared" ca="1" si="59"/>
        <v>0.83161564870999682</v>
      </c>
      <c r="AK45" s="429">
        <f t="shared" ca="1" si="59"/>
        <v>-0.62180733616980111</v>
      </c>
      <c r="AL45" s="429">
        <f t="shared" ca="1" si="59"/>
        <v>-9.410203297359077</v>
      </c>
      <c r="AM45" s="429">
        <f t="shared" ca="1" si="59"/>
        <v>0.89549219348874443</v>
      </c>
      <c r="AN45" s="429">
        <f t="shared" ca="1" si="59"/>
        <v>-0.73052951615331052</v>
      </c>
      <c r="AO45" s="429">
        <f t="shared" ca="1" si="59"/>
        <v>0.85040937755897861</v>
      </c>
      <c r="AP45" s="429">
        <f t="shared" ca="1" si="59"/>
        <v>0.82539350042782911</v>
      </c>
      <c r="AQ45" s="429">
        <f t="shared" ca="1" si="59"/>
        <v>-0.7985637922438571</v>
      </c>
      <c r="AR45" s="429">
        <f t="shared" ca="1" si="59"/>
        <v>0.78044086729020756</v>
      </c>
      <c r="AS45" s="429">
        <f t="shared" ca="1" si="59"/>
        <v>0.72093282025143257</v>
      </c>
      <c r="AT45" s="429">
        <f t="shared" ca="1" si="59"/>
        <v>-0.82657840318905818</v>
      </c>
      <c r="AU45" s="429">
        <f t="shared" ca="1" si="59"/>
        <v>0.71365094139073237</v>
      </c>
      <c r="AV45" s="429">
        <f t="shared" ca="1" si="59"/>
        <v>0.58635711848583716</v>
      </c>
      <c r="AW45" s="429">
        <f t="shared" ca="1" si="59"/>
        <v>-0.89266490371707308</v>
      </c>
      <c r="AX45" s="429">
        <f t="shared" ca="1" si="59"/>
        <v>-0.78388504552114158</v>
      </c>
      <c r="AY45" s="429">
        <f t="shared" ca="1" si="59"/>
        <v>1.4270231252870311</v>
      </c>
      <c r="AZ45" s="429">
        <f t="shared" ca="1" si="59"/>
        <v>-0.22732723661278786</v>
      </c>
      <c r="BA45" s="429">
        <f t="shared" ca="1" si="59"/>
        <v>1.3590575628212334</v>
      </c>
      <c r="BB45" s="429">
        <f t="shared" ca="1" si="59"/>
        <v>1.3222820065125778</v>
      </c>
      <c r="BC45" s="429">
        <f t="shared" ca="1" si="59"/>
        <v>-0.32808445005378095</v>
      </c>
      <c r="BD45" s="429">
        <f t="shared" ca="1" si="59"/>
        <v>1.2566885032896573</v>
      </c>
      <c r="BE45" s="429">
        <f t="shared" ca="1" si="59"/>
        <v>1.1729648999970586</v>
      </c>
      <c r="BF45" s="429">
        <f t="shared" ca="1" si="59"/>
        <v>-0.36764202180489658</v>
      </c>
      <c r="BG45" s="429">
        <f t="shared" ca="1" si="59"/>
        <v>1.3933809928070251</v>
      </c>
      <c r="BH45" s="429">
        <f t="shared" ca="1" si="59"/>
        <v>1.2153076771989735</v>
      </c>
      <c r="BI45" s="429">
        <f t="shared" ca="1" si="59"/>
        <v>1.3350976053867183</v>
      </c>
      <c r="BJ45" s="429">
        <f t="shared" ca="1" si="59"/>
        <v>-10.712978011019027</v>
      </c>
      <c r="BK45" s="429">
        <f t="shared" ca="1" si="59"/>
        <v>1.2831457541672178</v>
      </c>
      <c r="BL45" s="429">
        <f t="shared" ca="1" si="59"/>
        <v>1.215895109035376</v>
      </c>
      <c r="BM45" s="429">
        <f t="shared" ca="1" si="59"/>
        <v>1.2434498853699971</v>
      </c>
      <c r="BN45" s="429">
        <f t="shared" ca="1" si="59"/>
        <v>1.2262422703120921</v>
      </c>
      <c r="BO45" s="429">
        <f t="shared" ca="1" si="59"/>
        <v>1.1670510265357328</v>
      </c>
      <c r="BP45" s="429">
        <f t="shared" ca="1" si="59"/>
        <v>0.54742359807193652</v>
      </c>
      <c r="BQ45" s="429">
        <f t="shared" ca="1" si="59"/>
        <v>1.1401066446196828</v>
      </c>
      <c r="BR45" s="429">
        <f t="shared" ca="1" si="59"/>
        <v>1.1717872473884836</v>
      </c>
      <c r="BS45" s="429">
        <f t="shared" ca="1" si="59"/>
        <v>1.161520640367371</v>
      </c>
      <c r="BT45" s="429">
        <f t="shared" ca="1" si="59"/>
        <v>1.0659958379555332</v>
      </c>
      <c r="BU45" s="429">
        <f t="shared" ca="1" si="59"/>
        <v>1.1414685023390541</v>
      </c>
      <c r="BV45" s="429">
        <f t="shared" ref="BV45:DN45" ca="1" si="60">+BV37+BV43</f>
        <v>-0.4459746708689008</v>
      </c>
      <c r="BW45" s="429">
        <f t="shared" ca="1" si="60"/>
        <v>1.1233707922699909</v>
      </c>
      <c r="BX45" s="429">
        <f t="shared" ca="1" si="60"/>
        <v>1.073133660966755</v>
      </c>
      <c r="BY45" s="429">
        <f t="shared" ca="1" si="60"/>
        <v>1.1061019098940765</v>
      </c>
      <c r="BZ45" s="429">
        <f t="shared" ca="1" si="60"/>
        <v>1.0977085325239702</v>
      </c>
      <c r="CA45" s="429">
        <f t="shared" ca="1" si="60"/>
        <v>1.0487674415746948</v>
      </c>
      <c r="CB45" s="429">
        <f t="shared" ca="1" si="60"/>
        <v>1.0814124379289634</v>
      </c>
      <c r="CC45" s="429">
        <f t="shared" ca="1" si="60"/>
        <v>1.0333166210102183</v>
      </c>
      <c r="CD45" s="429">
        <f t="shared" ca="1" si="60"/>
        <v>1.0668426823690496</v>
      </c>
      <c r="CE45" s="429">
        <f t="shared" ca="1" si="60"/>
        <v>1.0615300963623673</v>
      </c>
      <c r="CF45" s="429">
        <f t="shared" ca="1" si="60"/>
        <v>0.93826650970550685</v>
      </c>
      <c r="CG45" s="429">
        <f t="shared" ca="1" si="60"/>
        <v>1.0545231500778185</v>
      </c>
      <c r="CH45" s="429">
        <f t="shared" ca="1" si="60"/>
        <v>-9.9237910098911701</v>
      </c>
      <c r="CI45" s="429">
        <f t="shared" ca="1" si="60"/>
        <v>1.0494905206241281</v>
      </c>
      <c r="CJ45" s="429">
        <f t="shared" ca="1" si="60"/>
        <v>1.0100696635472046</v>
      </c>
      <c r="CK45" s="429">
        <f t="shared" ca="1" si="60"/>
        <v>1.0494905206241281</v>
      </c>
      <c r="CL45" s="429">
        <f t="shared" ca="1" si="60"/>
        <v>1.0494905206241281</v>
      </c>
      <c r="CM45" s="429">
        <f t="shared" ca="1" si="60"/>
        <v>1.0100696635472046</v>
      </c>
      <c r="CN45" s="429">
        <f t="shared" ca="1" si="60"/>
        <v>1.0494905206241281</v>
      </c>
      <c r="CO45" s="429">
        <f t="shared" ca="1" si="60"/>
        <v>1.0100696635472046</v>
      </c>
      <c r="CP45" s="429">
        <f t="shared" ca="1" si="60"/>
        <v>1.0494905206241281</v>
      </c>
      <c r="CQ45" s="429">
        <f t="shared" ca="1" si="60"/>
        <v>1.0494905206241281</v>
      </c>
      <c r="CR45" s="429">
        <f t="shared" ca="1" si="60"/>
        <v>0.93122794939335884</v>
      </c>
      <c r="CS45" s="429">
        <f t="shared" ca="1" si="60"/>
        <v>1.0494905206241281</v>
      </c>
      <c r="CT45" s="429">
        <f t="shared" ca="1" si="60"/>
        <v>-0.52605684854956958</v>
      </c>
      <c r="CU45" s="429">
        <f t="shared" ca="1" si="60"/>
        <v>1.0494905206241281</v>
      </c>
      <c r="CV45" s="429">
        <f t="shared" ca="1" si="60"/>
        <v>1.0100696635472046</v>
      </c>
      <c r="CW45" s="429">
        <f t="shared" ca="1" si="60"/>
        <v>1.0494905206241281</v>
      </c>
      <c r="CX45" s="429">
        <f t="shared" ca="1" si="60"/>
        <v>1.0494905206241281</v>
      </c>
      <c r="CY45" s="429">
        <f t="shared" ca="1" si="60"/>
        <v>1.0100696635472046</v>
      </c>
      <c r="CZ45" s="429">
        <f t="shared" ca="1" si="60"/>
        <v>0.39949052062412799</v>
      </c>
      <c r="DA45" s="429">
        <f t="shared" ca="1" si="60"/>
        <v>1.0100696635472046</v>
      </c>
      <c r="DB45" s="429">
        <f t="shared" ca="1" si="60"/>
        <v>1.0494905206241281</v>
      </c>
      <c r="DC45" s="429">
        <f t="shared" ca="1" si="60"/>
        <v>1.0494905206241281</v>
      </c>
      <c r="DD45" s="429">
        <f t="shared" ca="1" si="60"/>
        <v>0.93122794939335884</v>
      </c>
      <c r="DE45" s="429">
        <f t="shared" ca="1" si="60"/>
        <v>1.0494905206241281</v>
      </c>
      <c r="DF45" s="429">
        <f t="shared" ca="1" si="60"/>
        <v>-10.962744348549569</v>
      </c>
      <c r="DG45" s="429">
        <f t="shared" ca="1" si="60"/>
        <v>1.0494905206241281</v>
      </c>
      <c r="DH45" s="429">
        <f t="shared" ca="1" si="60"/>
        <v>1.0100696635472046</v>
      </c>
      <c r="DI45" s="429">
        <f t="shared" ca="1" si="60"/>
        <v>1.0494905206241281</v>
      </c>
      <c r="DJ45" s="429">
        <f t="shared" ca="1" si="60"/>
        <v>1.0494905206241281</v>
      </c>
      <c r="DK45" s="429">
        <f t="shared" ca="1" si="60"/>
        <v>1.0100696635472046</v>
      </c>
      <c r="DL45" s="429">
        <f t="shared" ca="1" si="60"/>
        <v>1.0494905206241281</v>
      </c>
      <c r="DM45" s="429">
        <f t="shared" ca="1" si="60"/>
        <v>1.0100696635472046</v>
      </c>
      <c r="DN45" s="430">
        <f t="shared" ca="1" si="60"/>
        <v>1.0494905206241281</v>
      </c>
    </row>
    <row r="46" spans="1:118" ht="14">
      <c r="A46" s="151"/>
      <c r="B46" s="14"/>
      <c r="C46" s="14"/>
      <c r="D46" s="14"/>
      <c r="E46" s="14"/>
      <c r="F46" s="14"/>
      <c r="G46" s="12"/>
      <c r="H46" s="252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  <c r="BK46" s="154"/>
      <c r="BL46" s="154"/>
      <c r="BM46" s="154"/>
      <c r="BN46" s="154"/>
      <c r="BO46" s="154"/>
      <c r="BP46" s="154"/>
      <c r="BQ46" s="154"/>
      <c r="BR46" s="154"/>
      <c r="BS46" s="154"/>
      <c r="BT46" s="154"/>
      <c r="BU46" s="154"/>
      <c r="BV46" s="154"/>
      <c r="BW46" s="154"/>
      <c r="BX46" s="154"/>
      <c r="BY46" s="154"/>
      <c r="BZ46" s="154"/>
      <c r="CA46" s="154"/>
      <c r="CB46" s="154"/>
      <c r="CC46" s="154"/>
      <c r="CD46" s="154"/>
      <c r="CE46" s="154"/>
      <c r="CF46" s="154"/>
      <c r="CG46" s="154"/>
      <c r="CH46" s="154"/>
      <c r="CI46" s="154"/>
      <c r="CJ46" s="154"/>
      <c r="CK46" s="154"/>
      <c r="CL46" s="154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  <c r="DC46" s="154"/>
      <c r="DD46" s="154"/>
      <c r="DE46" s="154"/>
      <c r="DF46" s="154"/>
      <c r="DG46" s="154"/>
      <c r="DH46" s="154"/>
      <c r="DI46" s="154"/>
      <c r="DJ46" s="154"/>
      <c r="DK46" s="154"/>
      <c r="DL46" s="154"/>
      <c r="DM46" s="154"/>
      <c r="DN46" s="154"/>
    </row>
    <row r="47" spans="1:118" ht="14">
      <c r="A47" s="151"/>
      <c r="B47" s="14"/>
      <c r="C47" s="420" t="s">
        <v>294</v>
      </c>
      <c r="D47" s="421"/>
      <c r="E47" s="421"/>
      <c r="F47" s="421"/>
      <c r="G47" s="422"/>
      <c r="H47" s="423"/>
      <c r="I47" s="424"/>
      <c r="J47" s="424">
        <f ca="1">J45+J30</f>
        <v>49.416666666666671</v>
      </c>
      <c r="K47" s="424">
        <f t="shared" ref="K47:BV47" ca="1" si="61">K45+K30</f>
        <v>26.311870236153645</v>
      </c>
      <c r="L47" s="424">
        <f t="shared" ca="1" si="61"/>
        <v>3.2088214399766635</v>
      </c>
      <c r="M47" s="424">
        <f t="shared" ca="1" si="61"/>
        <v>1.3399346006355728E-2</v>
      </c>
      <c r="N47" s="424">
        <f t="shared" ca="1" si="61"/>
        <v>2.6518932023159429</v>
      </c>
      <c r="O47" s="424">
        <f t="shared" ca="1" si="61"/>
        <v>3.4632377876190592</v>
      </c>
      <c r="P47" s="424">
        <f t="shared" ca="1" si="61"/>
        <v>3.2311246764318211</v>
      </c>
      <c r="Q47" s="424">
        <f t="shared" ca="1" si="61"/>
        <v>4.6021256325424105</v>
      </c>
      <c r="R47" s="424">
        <f t="shared" ca="1" si="61"/>
        <v>5.9577443991847536</v>
      </c>
      <c r="S47" s="424">
        <f t="shared" ca="1" si="61"/>
        <v>5.6757654731439082</v>
      </c>
      <c r="T47" s="424">
        <f t="shared" ca="1" si="61"/>
        <v>6.9912103173596254</v>
      </c>
      <c r="U47" s="424">
        <f t="shared" ca="1" si="61"/>
        <v>8.2316898679622277</v>
      </c>
      <c r="V47" s="424">
        <f t="shared" ca="1" si="61"/>
        <v>7.9439829237839561</v>
      </c>
      <c r="W47" s="424">
        <f t="shared" ca="1" si="61"/>
        <v>9.1984608756458908</v>
      </c>
      <c r="X47" s="424">
        <f t="shared" ca="1" si="61"/>
        <v>10.329721977546312</v>
      </c>
      <c r="Y47" s="424">
        <f t="shared" ca="1" si="61"/>
        <v>9.9820551417451071</v>
      </c>
      <c r="Z47" s="424">
        <f t="shared" ca="1" si="61"/>
        <v>9.5887019834892779</v>
      </c>
      <c r="AA47" s="424">
        <f t="shared" ca="1" si="61"/>
        <v>10.754253196873091</v>
      </c>
      <c r="AB47" s="424">
        <f t="shared" ca="1" si="61"/>
        <v>10.286875040864134</v>
      </c>
      <c r="AC47" s="424">
        <f t="shared" ca="1" si="61"/>
        <v>11.410007100772297</v>
      </c>
      <c r="AD47" s="424">
        <f t="shared" ca="1" si="61"/>
        <v>12.509474047587503</v>
      </c>
      <c r="AE47" s="424">
        <f t="shared" ca="1" si="61"/>
        <v>11.976809100531026</v>
      </c>
      <c r="AF47" s="424">
        <f t="shared" ca="1" si="61"/>
        <v>12.381647013744621</v>
      </c>
      <c r="AG47" s="424">
        <f t="shared" ca="1" si="61"/>
        <v>13.366152825389445</v>
      </c>
      <c r="AH47" s="424">
        <f t="shared" ca="1" si="61"/>
        <v>12.810918309938797</v>
      </c>
      <c r="AI47" s="424">
        <f t="shared" ca="1" si="61"/>
        <v>13.795582636879079</v>
      </c>
      <c r="AJ47" s="424">
        <f t="shared" ca="1" si="61"/>
        <v>14.627198285589076</v>
      </c>
      <c r="AK47" s="424">
        <f t="shared" ca="1" si="61"/>
        <v>14.005390949419274</v>
      </c>
      <c r="AL47" s="424">
        <f t="shared" ca="1" si="61"/>
        <v>4.5951876520601971</v>
      </c>
      <c r="AM47" s="424">
        <f t="shared" ca="1" si="61"/>
        <v>5.4906798455489412</v>
      </c>
      <c r="AN47" s="424">
        <f t="shared" ca="1" si="61"/>
        <v>4.7601503293956302</v>
      </c>
      <c r="AO47" s="424">
        <f t="shared" ca="1" si="61"/>
        <v>5.6105597069546089</v>
      </c>
      <c r="AP47" s="424">
        <f t="shared" ca="1" si="61"/>
        <v>6.4359532073824379</v>
      </c>
      <c r="AQ47" s="424">
        <f t="shared" ca="1" si="61"/>
        <v>5.6373894151385811</v>
      </c>
      <c r="AR47" s="424">
        <f t="shared" ca="1" si="61"/>
        <v>6.4178302824287883</v>
      </c>
      <c r="AS47" s="424">
        <f t="shared" ca="1" si="61"/>
        <v>7.1387631026802207</v>
      </c>
      <c r="AT47" s="424">
        <f t="shared" ca="1" si="61"/>
        <v>6.3121846994911621</v>
      </c>
      <c r="AU47" s="424">
        <f t="shared" ca="1" si="61"/>
        <v>7.0258356408818941</v>
      </c>
      <c r="AV47" s="424">
        <f t="shared" ca="1" si="61"/>
        <v>7.6121927593677317</v>
      </c>
      <c r="AW47" s="424">
        <f t="shared" ca="1" si="61"/>
        <v>6.719527855650659</v>
      </c>
      <c r="AX47" s="424">
        <f t="shared" ca="1" si="61"/>
        <v>5.9356428101295178</v>
      </c>
      <c r="AY47" s="424">
        <f t="shared" ca="1" si="61"/>
        <v>7.3626659354165493</v>
      </c>
      <c r="AZ47" s="424">
        <f t="shared" ca="1" si="61"/>
        <v>7.1353386988037615</v>
      </c>
      <c r="BA47" s="424">
        <f t="shared" ca="1" si="61"/>
        <v>8.4943962616249955</v>
      </c>
      <c r="BB47" s="424">
        <f t="shared" ca="1" si="61"/>
        <v>9.8166782681375739</v>
      </c>
      <c r="BC47" s="424">
        <f t="shared" ca="1" si="61"/>
        <v>9.4885938180837925</v>
      </c>
      <c r="BD47" s="424">
        <f t="shared" ca="1" si="61"/>
        <v>10.74528232137345</v>
      </c>
      <c r="BE47" s="424">
        <f t="shared" ca="1" si="61"/>
        <v>11.918247221370509</v>
      </c>
      <c r="BF47" s="424">
        <f t="shared" ca="1" si="61"/>
        <v>11.550605199565613</v>
      </c>
      <c r="BG47" s="424">
        <f t="shared" ca="1" si="61"/>
        <v>12.943986192372638</v>
      </c>
      <c r="BH47" s="424">
        <f t="shared" ca="1" si="61"/>
        <v>14.159293869571611</v>
      </c>
      <c r="BI47" s="424">
        <f t="shared" ca="1" si="61"/>
        <v>15.494391474958329</v>
      </c>
      <c r="BJ47" s="424">
        <f t="shared" ca="1" si="61"/>
        <v>4.7814134639393018</v>
      </c>
      <c r="BK47" s="424">
        <f t="shared" ca="1" si="61"/>
        <v>6.0645592181065195</v>
      </c>
      <c r="BL47" s="424">
        <f t="shared" ca="1" si="61"/>
        <v>7.2804543271418956</v>
      </c>
      <c r="BM47" s="424">
        <f t="shared" ca="1" si="61"/>
        <v>8.5239042125118925</v>
      </c>
      <c r="BN47" s="424">
        <f t="shared" ca="1" si="61"/>
        <v>9.7501464828239843</v>
      </c>
      <c r="BO47" s="424">
        <f t="shared" ca="1" si="61"/>
        <v>10.917197509359717</v>
      </c>
      <c r="BP47" s="424">
        <f t="shared" ca="1" si="61"/>
        <v>11.464621107431654</v>
      </c>
      <c r="BQ47" s="424">
        <f t="shared" ca="1" si="61"/>
        <v>12.604727752051337</v>
      </c>
      <c r="BR47" s="424">
        <f t="shared" ca="1" si="61"/>
        <v>13.77651499943982</v>
      </c>
      <c r="BS47" s="424">
        <f t="shared" ca="1" si="61"/>
        <v>14.938035639807191</v>
      </c>
      <c r="BT47" s="424">
        <f t="shared" ca="1" si="61"/>
        <v>16.004031477762723</v>
      </c>
      <c r="BU47" s="424">
        <f t="shared" ca="1" si="61"/>
        <v>17.145499980101778</v>
      </c>
      <c r="BV47" s="424">
        <f t="shared" ca="1" si="61"/>
        <v>16.699525309232879</v>
      </c>
      <c r="BW47" s="424">
        <f t="shared" ref="BW47:DN47" ca="1" si="62">BW45+BW30</f>
        <v>17.82289610150287</v>
      </c>
      <c r="BX47" s="424">
        <f t="shared" ca="1" si="62"/>
        <v>18.896029762469624</v>
      </c>
      <c r="BY47" s="424">
        <f t="shared" ca="1" si="62"/>
        <v>20.002131672363699</v>
      </c>
      <c r="BZ47" s="424">
        <f t="shared" ca="1" si="62"/>
        <v>21.09984020488767</v>
      </c>
      <c r="CA47" s="424">
        <f t="shared" ca="1" si="62"/>
        <v>22.148607646462366</v>
      </c>
      <c r="CB47" s="424">
        <f t="shared" ca="1" si="62"/>
        <v>23.230020084391331</v>
      </c>
      <c r="CC47" s="424">
        <f t="shared" ca="1" si="62"/>
        <v>24.263336705401549</v>
      </c>
      <c r="CD47" s="424">
        <f t="shared" ca="1" si="62"/>
        <v>25.330179387770599</v>
      </c>
      <c r="CE47" s="424">
        <f t="shared" ca="1" si="62"/>
        <v>26.391709484132967</v>
      </c>
      <c r="CF47" s="424">
        <f t="shared" ca="1" si="62"/>
        <v>27.329975993838474</v>
      </c>
      <c r="CG47" s="424">
        <f t="shared" ca="1" si="62"/>
        <v>28.384499143916294</v>
      </c>
      <c r="CH47" s="424">
        <f t="shared" ca="1" si="62"/>
        <v>18.460708134025126</v>
      </c>
      <c r="CI47" s="424">
        <f t="shared" ca="1" si="62"/>
        <v>19.510198654649255</v>
      </c>
      <c r="CJ47" s="424">
        <f t="shared" ca="1" si="62"/>
        <v>20.520268318196461</v>
      </c>
      <c r="CK47" s="424">
        <f t="shared" ca="1" si="62"/>
        <v>21.56975883882059</v>
      </c>
      <c r="CL47" s="424">
        <f t="shared" ca="1" si="62"/>
        <v>22.619249359444719</v>
      </c>
      <c r="CM47" s="424">
        <f t="shared" ca="1" si="62"/>
        <v>23.629319022991925</v>
      </c>
      <c r="CN47" s="424">
        <f t="shared" ca="1" si="62"/>
        <v>24.678809543616055</v>
      </c>
      <c r="CO47" s="424">
        <f t="shared" ca="1" si="62"/>
        <v>25.688879207163261</v>
      </c>
      <c r="CP47" s="424">
        <f t="shared" ca="1" si="62"/>
        <v>26.73836972778739</v>
      </c>
      <c r="CQ47" s="424">
        <f t="shared" ca="1" si="62"/>
        <v>27.787860248411519</v>
      </c>
      <c r="CR47" s="424">
        <f t="shared" ca="1" si="62"/>
        <v>28.719088197804879</v>
      </c>
      <c r="CS47" s="424">
        <f t="shared" ca="1" si="62"/>
        <v>29.768578718429008</v>
      </c>
      <c r="CT47" s="424">
        <f t="shared" ca="1" si="62"/>
        <v>29.24252186987944</v>
      </c>
      <c r="CU47" s="424">
        <f t="shared" ca="1" si="62"/>
        <v>30.292012390503569</v>
      </c>
      <c r="CV47" s="424">
        <f t="shared" ca="1" si="62"/>
        <v>31.302082054050775</v>
      </c>
      <c r="CW47" s="424">
        <f t="shared" ca="1" si="62"/>
        <v>32.351572574674904</v>
      </c>
      <c r="CX47" s="424">
        <f t="shared" ca="1" si="62"/>
        <v>33.40106309529903</v>
      </c>
      <c r="CY47" s="424">
        <f t="shared" ca="1" si="62"/>
        <v>34.411132758846236</v>
      </c>
      <c r="CZ47" s="424">
        <f t="shared" ca="1" si="62"/>
        <v>34.810623279470363</v>
      </c>
      <c r="DA47" s="424">
        <f t="shared" ca="1" si="62"/>
        <v>35.820692943017569</v>
      </c>
      <c r="DB47" s="424">
        <f t="shared" ca="1" si="62"/>
        <v>36.870183463641695</v>
      </c>
      <c r="DC47" s="424">
        <f t="shared" ca="1" si="62"/>
        <v>37.91967398426582</v>
      </c>
      <c r="DD47" s="424">
        <f t="shared" ca="1" si="62"/>
        <v>38.850901933659181</v>
      </c>
      <c r="DE47" s="424">
        <f t="shared" ca="1" si="62"/>
        <v>39.900392454283306</v>
      </c>
      <c r="DF47" s="424">
        <f t="shared" ca="1" si="62"/>
        <v>28.937648105733736</v>
      </c>
      <c r="DG47" s="424">
        <f t="shared" ca="1" si="62"/>
        <v>29.987138626357865</v>
      </c>
      <c r="DH47" s="424">
        <f t="shared" ca="1" si="62"/>
        <v>30.997208289905071</v>
      </c>
      <c r="DI47" s="424">
        <f t="shared" ca="1" si="62"/>
        <v>32.0466988105292</v>
      </c>
      <c r="DJ47" s="424">
        <f t="shared" ca="1" si="62"/>
        <v>33.096189331153326</v>
      </c>
      <c r="DK47" s="424">
        <f t="shared" ca="1" si="62"/>
        <v>34.106258994700532</v>
      </c>
      <c r="DL47" s="424">
        <f t="shared" ca="1" si="62"/>
        <v>35.155749515324658</v>
      </c>
      <c r="DM47" s="424">
        <f t="shared" ca="1" si="62"/>
        <v>36.165819178871864</v>
      </c>
      <c r="DN47" s="430">
        <f t="shared" ca="1" si="62"/>
        <v>37.21530969949599</v>
      </c>
    </row>
    <row r="48" spans="1:118" ht="14">
      <c r="A48" s="151"/>
      <c r="B48" s="14"/>
      <c r="C48" s="14"/>
      <c r="D48" s="14"/>
      <c r="E48" s="14"/>
      <c r="F48" s="14"/>
      <c r="G48" s="12"/>
      <c r="H48" s="252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CX48" s="154"/>
      <c r="CY48" s="154"/>
      <c r="CZ48" s="154"/>
      <c r="DA48" s="154"/>
      <c r="DB48" s="154"/>
      <c r="DC48" s="154"/>
      <c r="DD48" s="154"/>
      <c r="DE48" s="154"/>
      <c r="DF48" s="154"/>
      <c r="DG48" s="154"/>
      <c r="DH48" s="154"/>
      <c r="DI48" s="154"/>
      <c r="DJ48" s="154"/>
      <c r="DK48" s="154"/>
      <c r="DL48" s="154"/>
      <c r="DM48" s="154"/>
      <c r="DN48" s="154"/>
    </row>
    <row r="49" spans="1:118" ht="14">
      <c r="A49" s="151"/>
      <c r="B49" s="14"/>
      <c r="C49" s="14"/>
      <c r="D49" s="14"/>
      <c r="E49" s="14"/>
      <c r="F49" s="14"/>
      <c r="G49" s="12"/>
      <c r="H49" s="252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  <c r="CY49" s="154"/>
      <c r="CZ49" s="154"/>
      <c r="DA49" s="154"/>
      <c r="DB49" s="154"/>
      <c r="DC49" s="154"/>
      <c r="DD49" s="154"/>
      <c r="DE49" s="154"/>
      <c r="DF49" s="154"/>
      <c r="DG49" s="154"/>
      <c r="DH49" s="154"/>
      <c r="DI49" s="154"/>
      <c r="DJ49" s="154"/>
      <c r="DK49" s="154"/>
      <c r="DL49" s="154"/>
      <c r="DM49" s="154"/>
      <c r="DN49" s="154"/>
    </row>
    <row r="50" spans="1:118" ht="14">
      <c r="A50" s="151"/>
      <c r="C50" s="32"/>
      <c r="G50" s="54"/>
      <c r="H50" s="254"/>
      <c r="I50" s="54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  <c r="DC50" s="153"/>
      <c r="DD50" s="153"/>
      <c r="DE50" s="153"/>
      <c r="DF50" s="153"/>
      <c r="DG50" s="153"/>
      <c r="DH50" s="153"/>
      <c r="DI50" s="153"/>
      <c r="DJ50" s="153"/>
      <c r="DK50" s="153"/>
      <c r="DL50" s="153"/>
      <c r="DM50" s="153"/>
      <c r="DN50" s="153"/>
    </row>
    <row r="51" spans="1:118" ht="14">
      <c r="A51" s="151"/>
      <c r="B51" s="19" t="s">
        <v>12</v>
      </c>
      <c r="C51" s="417" t="s">
        <v>87</v>
      </c>
      <c r="D51" s="417"/>
      <c r="E51" s="417"/>
      <c r="F51" s="417"/>
      <c r="G51" s="434"/>
      <c r="H51" s="435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</row>
    <row r="52" spans="1:118" ht="14">
      <c r="A52" s="151"/>
      <c r="C52" s="32"/>
      <c r="G52" s="54"/>
      <c r="H52" s="254"/>
      <c r="I52" s="54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  <c r="DC52" s="153"/>
      <c r="DD52" s="153"/>
      <c r="DE52" s="153"/>
      <c r="DF52" s="153"/>
      <c r="DG52" s="153"/>
      <c r="DH52" s="153"/>
      <c r="DI52" s="153"/>
      <c r="DJ52" s="153"/>
      <c r="DK52" s="153"/>
      <c r="DL52" s="153"/>
      <c r="DM52" s="153"/>
      <c r="DN52" s="153"/>
    </row>
    <row r="53" spans="1:118" ht="14">
      <c r="A53" s="151"/>
      <c r="C53" s="32"/>
      <c r="G53" s="54"/>
      <c r="H53" s="254"/>
      <c r="I53" s="54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  <c r="DC53" s="153"/>
      <c r="DD53" s="153"/>
      <c r="DE53" s="153"/>
      <c r="DF53" s="153"/>
      <c r="DG53" s="153"/>
      <c r="DH53" s="153"/>
      <c r="DI53" s="153"/>
      <c r="DJ53" s="153"/>
      <c r="DK53" s="153"/>
      <c r="DL53" s="153"/>
      <c r="DM53" s="153"/>
      <c r="DN53" s="153"/>
    </row>
    <row r="54" spans="1:118" ht="14">
      <c r="A54" s="151"/>
      <c r="C54" s="14" t="s">
        <v>76</v>
      </c>
      <c r="G54" s="54"/>
      <c r="H54" s="254"/>
      <c r="I54" s="54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  <c r="DC54" s="153"/>
      <c r="DD54" s="153"/>
      <c r="DE54" s="153"/>
      <c r="DF54" s="153"/>
      <c r="DG54" s="153"/>
      <c r="DH54" s="153"/>
      <c r="DI54" s="153"/>
      <c r="DJ54" s="153"/>
      <c r="DK54" s="153"/>
      <c r="DL54" s="153"/>
      <c r="DM54" s="153"/>
      <c r="DN54" s="153"/>
    </row>
    <row r="55" spans="1:118" ht="14">
      <c r="A55" s="151"/>
      <c r="C55" s="32"/>
      <c r="G55" s="54"/>
      <c r="H55" s="254"/>
      <c r="I55" s="54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  <c r="DC55" s="153"/>
      <c r="DD55" s="153"/>
      <c r="DE55" s="153"/>
      <c r="DF55" s="153"/>
      <c r="DG55" s="153"/>
      <c r="DH55" s="153"/>
      <c r="DI55" s="153"/>
      <c r="DJ55" s="153"/>
      <c r="DK55" s="153"/>
      <c r="DL55" s="153"/>
      <c r="DM55" s="153"/>
      <c r="DN55" s="153"/>
    </row>
    <row r="56" spans="1:118">
      <c r="A56" s="151"/>
      <c r="C56" s="64" t="str">
        <f>Inputs!C28</f>
        <v>A100</v>
      </c>
      <c r="F56" s="65">
        <f>Inputs!J28</f>
        <v>50</v>
      </c>
      <c r="G56" s="54" t="s">
        <v>88</v>
      </c>
      <c r="H56" s="254"/>
      <c r="I56" s="54"/>
      <c r="J56" s="31">
        <f>$F56</f>
        <v>50</v>
      </c>
      <c r="K56" s="31">
        <f t="shared" ref="K56:BV59" si="63">$F56</f>
        <v>50</v>
      </c>
      <c r="L56" s="31">
        <f t="shared" si="63"/>
        <v>50</v>
      </c>
      <c r="M56" s="31">
        <f t="shared" si="63"/>
        <v>50</v>
      </c>
      <c r="N56" s="31">
        <f t="shared" si="63"/>
        <v>50</v>
      </c>
      <c r="O56" s="31">
        <f t="shared" si="63"/>
        <v>50</v>
      </c>
      <c r="P56" s="31">
        <f t="shared" si="63"/>
        <v>50</v>
      </c>
      <c r="Q56" s="31">
        <f t="shared" si="63"/>
        <v>50</v>
      </c>
      <c r="R56" s="31">
        <f t="shared" si="63"/>
        <v>50</v>
      </c>
      <c r="S56" s="31">
        <f t="shared" si="63"/>
        <v>50</v>
      </c>
      <c r="T56" s="31">
        <f t="shared" si="63"/>
        <v>50</v>
      </c>
      <c r="U56" s="31">
        <f t="shared" si="63"/>
        <v>50</v>
      </c>
      <c r="V56" s="31">
        <f t="shared" si="63"/>
        <v>50</v>
      </c>
      <c r="W56" s="31">
        <f t="shared" si="63"/>
        <v>50</v>
      </c>
      <c r="X56" s="31">
        <f t="shared" si="63"/>
        <v>50</v>
      </c>
      <c r="Y56" s="31">
        <f t="shared" si="63"/>
        <v>50</v>
      </c>
      <c r="Z56" s="31">
        <f t="shared" si="63"/>
        <v>50</v>
      </c>
      <c r="AA56" s="31">
        <f t="shared" si="63"/>
        <v>50</v>
      </c>
      <c r="AB56" s="31">
        <f t="shared" si="63"/>
        <v>50</v>
      </c>
      <c r="AC56" s="31">
        <f t="shared" si="63"/>
        <v>50</v>
      </c>
      <c r="AD56" s="31">
        <f t="shared" si="63"/>
        <v>50</v>
      </c>
      <c r="AE56" s="31">
        <f t="shared" si="63"/>
        <v>50</v>
      </c>
      <c r="AF56" s="31">
        <f t="shared" si="63"/>
        <v>50</v>
      </c>
      <c r="AG56" s="31">
        <f t="shared" si="63"/>
        <v>50</v>
      </c>
      <c r="AH56" s="31">
        <f t="shared" si="63"/>
        <v>50</v>
      </c>
      <c r="AI56" s="31">
        <f t="shared" si="63"/>
        <v>50</v>
      </c>
      <c r="AJ56" s="31">
        <f t="shared" si="63"/>
        <v>50</v>
      </c>
      <c r="AK56" s="31">
        <f t="shared" si="63"/>
        <v>50</v>
      </c>
      <c r="AL56" s="31">
        <f t="shared" si="63"/>
        <v>50</v>
      </c>
      <c r="AM56" s="31">
        <f t="shared" si="63"/>
        <v>50</v>
      </c>
      <c r="AN56" s="31">
        <f t="shared" si="63"/>
        <v>50</v>
      </c>
      <c r="AO56" s="31">
        <f t="shared" si="63"/>
        <v>50</v>
      </c>
      <c r="AP56" s="31">
        <f t="shared" si="63"/>
        <v>50</v>
      </c>
      <c r="AQ56" s="31">
        <f t="shared" si="63"/>
        <v>50</v>
      </c>
      <c r="AR56" s="31">
        <f t="shared" si="63"/>
        <v>50</v>
      </c>
      <c r="AS56" s="31">
        <f t="shared" si="63"/>
        <v>50</v>
      </c>
      <c r="AT56" s="31">
        <f t="shared" si="63"/>
        <v>50</v>
      </c>
      <c r="AU56" s="31">
        <f t="shared" si="63"/>
        <v>50</v>
      </c>
      <c r="AV56" s="31">
        <f t="shared" si="63"/>
        <v>50</v>
      </c>
      <c r="AW56" s="31">
        <f t="shared" si="63"/>
        <v>50</v>
      </c>
      <c r="AX56" s="31">
        <f t="shared" si="63"/>
        <v>50</v>
      </c>
      <c r="AY56" s="31">
        <f t="shared" si="63"/>
        <v>50</v>
      </c>
      <c r="AZ56" s="31">
        <f t="shared" si="63"/>
        <v>50</v>
      </c>
      <c r="BA56" s="31">
        <f t="shared" si="63"/>
        <v>50</v>
      </c>
      <c r="BB56" s="31">
        <f t="shared" si="63"/>
        <v>50</v>
      </c>
      <c r="BC56" s="31">
        <f t="shared" si="63"/>
        <v>50</v>
      </c>
      <c r="BD56" s="31">
        <f t="shared" si="63"/>
        <v>50</v>
      </c>
      <c r="BE56" s="31">
        <f t="shared" si="63"/>
        <v>50</v>
      </c>
      <c r="BF56" s="31">
        <f t="shared" si="63"/>
        <v>50</v>
      </c>
      <c r="BG56" s="31">
        <f t="shared" si="63"/>
        <v>50</v>
      </c>
      <c r="BH56" s="31">
        <f t="shared" si="63"/>
        <v>50</v>
      </c>
      <c r="BI56" s="31">
        <f t="shared" si="63"/>
        <v>50</v>
      </c>
      <c r="BJ56" s="31">
        <f t="shared" si="63"/>
        <v>50</v>
      </c>
      <c r="BK56" s="31">
        <f t="shared" si="63"/>
        <v>50</v>
      </c>
      <c r="BL56" s="31">
        <f t="shared" si="63"/>
        <v>50</v>
      </c>
      <c r="BM56" s="31">
        <f t="shared" si="63"/>
        <v>50</v>
      </c>
      <c r="BN56" s="31">
        <f t="shared" si="63"/>
        <v>50</v>
      </c>
      <c r="BO56" s="31">
        <f t="shared" si="63"/>
        <v>50</v>
      </c>
      <c r="BP56" s="31">
        <f t="shared" si="63"/>
        <v>50</v>
      </c>
      <c r="BQ56" s="31">
        <f t="shared" si="63"/>
        <v>50</v>
      </c>
      <c r="BR56" s="31">
        <f t="shared" si="63"/>
        <v>50</v>
      </c>
      <c r="BS56" s="31">
        <f t="shared" si="63"/>
        <v>50</v>
      </c>
      <c r="BT56" s="31">
        <f t="shared" si="63"/>
        <v>50</v>
      </c>
      <c r="BU56" s="31">
        <f t="shared" si="63"/>
        <v>50</v>
      </c>
      <c r="BV56" s="31">
        <f t="shared" si="63"/>
        <v>50</v>
      </c>
      <c r="BW56" s="31">
        <f t="shared" ref="BW56:CL66" si="64">$F56</f>
        <v>50</v>
      </c>
      <c r="BX56" s="31">
        <f t="shared" si="64"/>
        <v>50</v>
      </c>
      <c r="BY56" s="31">
        <f t="shared" si="64"/>
        <v>50</v>
      </c>
      <c r="BZ56" s="31">
        <f t="shared" si="64"/>
        <v>50</v>
      </c>
      <c r="CA56" s="31">
        <f t="shared" si="64"/>
        <v>50</v>
      </c>
      <c r="CB56" s="31">
        <f t="shared" si="64"/>
        <v>50</v>
      </c>
      <c r="CC56" s="31">
        <f t="shared" si="64"/>
        <v>50</v>
      </c>
      <c r="CD56" s="31">
        <f t="shared" si="64"/>
        <v>50</v>
      </c>
      <c r="CE56" s="31">
        <f t="shared" si="64"/>
        <v>50</v>
      </c>
      <c r="CF56" s="31">
        <f t="shared" si="64"/>
        <v>50</v>
      </c>
      <c r="CG56" s="31">
        <f t="shared" si="64"/>
        <v>50</v>
      </c>
      <c r="CH56" s="31">
        <f t="shared" si="64"/>
        <v>50</v>
      </c>
      <c r="CI56" s="31">
        <f t="shared" si="64"/>
        <v>50</v>
      </c>
      <c r="CJ56" s="31">
        <f t="shared" si="64"/>
        <v>50</v>
      </c>
      <c r="CK56" s="31">
        <f t="shared" si="64"/>
        <v>50</v>
      </c>
      <c r="CL56" s="31">
        <f t="shared" si="64"/>
        <v>50</v>
      </c>
      <c r="CM56" s="31">
        <f t="shared" ref="CM56:DN63" si="65">$F56</f>
        <v>50</v>
      </c>
      <c r="CN56" s="31">
        <f t="shared" si="65"/>
        <v>50</v>
      </c>
      <c r="CO56" s="31">
        <f t="shared" si="65"/>
        <v>50</v>
      </c>
      <c r="CP56" s="31">
        <f t="shared" si="65"/>
        <v>50</v>
      </c>
      <c r="CQ56" s="31">
        <f t="shared" si="65"/>
        <v>50</v>
      </c>
      <c r="CR56" s="31">
        <f t="shared" si="65"/>
        <v>50</v>
      </c>
      <c r="CS56" s="31">
        <f t="shared" si="65"/>
        <v>50</v>
      </c>
      <c r="CT56" s="31">
        <f t="shared" si="65"/>
        <v>50</v>
      </c>
      <c r="CU56" s="31">
        <f t="shared" si="65"/>
        <v>50</v>
      </c>
      <c r="CV56" s="31">
        <f t="shared" si="65"/>
        <v>50</v>
      </c>
      <c r="CW56" s="31">
        <f t="shared" si="65"/>
        <v>50</v>
      </c>
      <c r="CX56" s="31">
        <f t="shared" si="65"/>
        <v>50</v>
      </c>
      <c r="CY56" s="31">
        <f t="shared" si="65"/>
        <v>50</v>
      </c>
      <c r="CZ56" s="31">
        <f t="shared" si="65"/>
        <v>50</v>
      </c>
      <c r="DA56" s="31">
        <f t="shared" si="65"/>
        <v>50</v>
      </c>
      <c r="DB56" s="31">
        <f t="shared" si="65"/>
        <v>50</v>
      </c>
      <c r="DC56" s="31">
        <f t="shared" si="65"/>
        <v>50</v>
      </c>
      <c r="DD56" s="31">
        <f t="shared" si="65"/>
        <v>50</v>
      </c>
      <c r="DE56" s="31">
        <f t="shared" si="65"/>
        <v>50</v>
      </c>
      <c r="DF56" s="31">
        <f t="shared" si="65"/>
        <v>50</v>
      </c>
      <c r="DG56" s="31">
        <f t="shared" si="65"/>
        <v>50</v>
      </c>
      <c r="DH56" s="31">
        <f t="shared" si="65"/>
        <v>50</v>
      </c>
      <c r="DI56" s="31">
        <f t="shared" si="65"/>
        <v>50</v>
      </c>
      <c r="DJ56" s="31">
        <f t="shared" si="65"/>
        <v>50</v>
      </c>
      <c r="DK56" s="31">
        <f t="shared" si="65"/>
        <v>50</v>
      </c>
      <c r="DL56" s="31">
        <f t="shared" si="65"/>
        <v>50</v>
      </c>
      <c r="DM56" s="31">
        <f t="shared" si="65"/>
        <v>50</v>
      </c>
      <c r="DN56" s="31">
        <f t="shared" si="65"/>
        <v>50</v>
      </c>
    </row>
    <row r="57" spans="1:118">
      <c r="A57" s="151"/>
      <c r="C57" s="64" t="str">
        <f>Inputs!C29</f>
        <v>H100</v>
      </c>
      <c r="F57" s="65">
        <f>Inputs!J29</f>
        <v>250</v>
      </c>
      <c r="G57" s="54" t="s">
        <v>88</v>
      </c>
      <c r="H57" s="254"/>
      <c r="I57" s="54"/>
      <c r="J57" s="31">
        <f t="shared" ref="J57:Y66" si="66">$F57</f>
        <v>250</v>
      </c>
      <c r="K57" s="31">
        <f t="shared" si="63"/>
        <v>250</v>
      </c>
      <c r="L57" s="31">
        <f t="shared" si="63"/>
        <v>250</v>
      </c>
      <c r="M57" s="31">
        <f t="shared" si="63"/>
        <v>250</v>
      </c>
      <c r="N57" s="31">
        <f t="shared" si="63"/>
        <v>250</v>
      </c>
      <c r="O57" s="31">
        <f t="shared" si="63"/>
        <v>250</v>
      </c>
      <c r="P57" s="31">
        <f t="shared" si="63"/>
        <v>250</v>
      </c>
      <c r="Q57" s="31">
        <f t="shared" si="63"/>
        <v>250</v>
      </c>
      <c r="R57" s="31">
        <f t="shared" si="63"/>
        <v>250</v>
      </c>
      <c r="S57" s="31">
        <f t="shared" si="63"/>
        <v>250</v>
      </c>
      <c r="T57" s="31">
        <f t="shared" si="63"/>
        <v>250</v>
      </c>
      <c r="U57" s="31">
        <f t="shared" si="63"/>
        <v>250</v>
      </c>
      <c r="V57" s="31">
        <f t="shared" si="63"/>
        <v>250</v>
      </c>
      <c r="W57" s="31">
        <f t="shared" si="63"/>
        <v>250</v>
      </c>
      <c r="X57" s="31">
        <f t="shared" si="63"/>
        <v>250</v>
      </c>
      <c r="Y57" s="31">
        <f t="shared" si="63"/>
        <v>250</v>
      </c>
      <c r="Z57" s="31">
        <f t="shared" si="63"/>
        <v>250</v>
      </c>
      <c r="AA57" s="31">
        <f t="shared" si="63"/>
        <v>250</v>
      </c>
      <c r="AB57" s="31">
        <f t="shared" si="63"/>
        <v>250</v>
      </c>
      <c r="AC57" s="31">
        <f t="shared" si="63"/>
        <v>250</v>
      </c>
      <c r="AD57" s="31">
        <f t="shared" si="63"/>
        <v>250</v>
      </c>
      <c r="AE57" s="31">
        <f t="shared" si="63"/>
        <v>250</v>
      </c>
      <c r="AF57" s="31">
        <f t="shared" si="63"/>
        <v>250</v>
      </c>
      <c r="AG57" s="31">
        <f t="shared" si="63"/>
        <v>250</v>
      </c>
      <c r="AH57" s="31">
        <f t="shared" si="63"/>
        <v>250</v>
      </c>
      <c r="AI57" s="31">
        <f t="shared" si="63"/>
        <v>250</v>
      </c>
      <c r="AJ57" s="31">
        <f t="shared" si="63"/>
        <v>250</v>
      </c>
      <c r="AK57" s="31">
        <f t="shared" si="63"/>
        <v>250</v>
      </c>
      <c r="AL57" s="31">
        <f t="shared" si="63"/>
        <v>250</v>
      </c>
      <c r="AM57" s="31">
        <f t="shared" si="63"/>
        <v>250</v>
      </c>
      <c r="AN57" s="31">
        <f t="shared" si="63"/>
        <v>250</v>
      </c>
      <c r="AO57" s="31">
        <f t="shared" si="63"/>
        <v>250</v>
      </c>
      <c r="AP57" s="31">
        <f t="shared" si="63"/>
        <v>250</v>
      </c>
      <c r="AQ57" s="31">
        <f t="shared" si="63"/>
        <v>250</v>
      </c>
      <c r="AR57" s="31">
        <f t="shared" si="63"/>
        <v>250</v>
      </c>
      <c r="AS57" s="31">
        <f t="shared" si="63"/>
        <v>250</v>
      </c>
      <c r="AT57" s="31">
        <f t="shared" si="63"/>
        <v>250</v>
      </c>
      <c r="AU57" s="31">
        <f t="shared" si="63"/>
        <v>250</v>
      </c>
      <c r="AV57" s="31">
        <f t="shared" si="63"/>
        <v>250</v>
      </c>
      <c r="AW57" s="31">
        <f t="shared" si="63"/>
        <v>250</v>
      </c>
      <c r="AX57" s="31">
        <f t="shared" si="63"/>
        <v>250</v>
      </c>
      <c r="AY57" s="31">
        <f t="shared" si="63"/>
        <v>250</v>
      </c>
      <c r="AZ57" s="31">
        <f t="shared" si="63"/>
        <v>250</v>
      </c>
      <c r="BA57" s="31">
        <f t="shared" si="63"/>
        <v>250</v>
      </c>
      <c r="BB57" s="31">
        <f t="shared" si="63"/>
        <v>250</v>
      </c>
      <c r="BC57" s="31">
        <f t="shared" si="63"/>
        <v>250</v>
      </c>
      <c r="BD57" s="31">
        <f t="shared" si="63"/>
        <v>250</v>
      </c>
      <c r="BE57" s="31">
        <f t="shared" si="63"/>
        <v>250</v>
      </c>
      <c r="BF57" s="31">
        <f t="shared" si="63"/>
        <v>250</v>
      </c>
      <c r="BG57" s="31">
        <f t="shared" si="63"/>
        <v>250</v>
      </c>
      <c r="BH57" s="31">
        <f t="shared" si="63"/>
        <v>250</v>
      </c>
      <c r="BI57" s="31">
        <f t="shared" si="63"/>
        <v>250</v>
      </c>
      <c r="BJ57" s="31">
        <f t="shared" si="63"/>
        <v>250</v>
      </c>
      <c r="BK57" s="31">
        <f t="shared" si="63"/>
        <v>250</v>
      </c>
      <c r="BL57" s="31">
        <f t="shared" si="63"/>
        <v>250</v>
      </c>
      <c r="BM57" s="31">
        <f t="shared" si="63"/>
        <v>250</v>
      </c>
      <c r="BN57" s="31">
        <f t="shared" si="63"/>
        <v>250</v>
      </c>
      <c r="BO57" s="31">
        <f t="shared" si="63"/>
        <v>250</v>
      </c>
      <c r="BP57" s="31">
        <f t="shared" si="63"/>
        <v>250</v>
      </c>
      <c r="BQ57" s="31">
        <f t="shared" si="63"/>
        <v>250</v>
      </c>
      <c r="BR57" s="31">
        <f t="shared" si="63"/>
        <v>250</v>
      </c>
      <c r="BS57" s="31">
        <f t="shared" si="63"/>
        <v>250</v>
      </c>
      <c r="BT57" s="31">
        <f t="shared" si="63"/>
        <v>250</v>
      </c>
      <c r="BU57" s="31">
        <f t="shared" si="63"/>
        <v>250</v>
      </c>
      <c r="BV57" s="31">
        <f t="shared" si="63"/>
        <v>250</v>
      </c>
      <c r="BW57" s="31">
        <f t="shared" si="64"/>
        <v>250</v>
      </c>
      <c r="BX57" s="31">
        <f t="shared" si="64"/>
        <v>250</v>
      </c>
      <c r="BY57" s="31">
        <f t="shared" si="64"/>
        <v>250</v>
      </c>
      <c r="BZ57" s="31">
        <f t="shared" si="64"/>
        <v>250</v>
      </c>
      <c r="CA57" s="31">
        <f t="shared" si="64"/>
        <v>250</v>
      </c>
      <c r="CB57" s="31">
        <f t="shared" si="64"/>
        <v>250</v>
      </c>
      <c r="CC57" s="31">
        <f t="shared" si="64"/>
        <v>250</v>
      </c>
      <c r="CD57" s="31">
        <f t="shared" si="64"/>
        <v>250</v>
      </c>
      <c r="CE57" s="31">
        <f t="shared" si="64"/>
        <v>250</v>
      </c>
      <c r="CF57" s="31">
        <f t="shared" si="64"/>
        <v>250</v>
      </c>
      <c r="CG57" s="31">
        <f t="shared" si="64"/>
        <v>250</v>
      </c>
      <c r="CH57" s="31">
        <f t="shared" si="64"/>
        <v>250</v>
      </c>
      <c r="CI57" s="31">
        <f t="shared" si="64"/>
        <v>250</v>
      </c>
      <c r="CJ57" s="31">
        <f t="shared" si="64"/>
        <v>250</v>
      </c>
      <c r="CK57" s="31">
        <f t="shared" si="64"/>
        <v>250</v>
      </c>
      <c r="CL57" s="31">
        <f t="shared" si="64"/>
        <v>250</v>
      </c>
      <c r="CM57" s="31">
        <f t="shared" si="65"/>
        <v>250</v>
      </c>
      <c r="CN57" s="31">
        <f t="shared" si="65"/>
        <v>250</v>
      </c>
      <c r="CO57" s="31">
        <f t="shared" si="65"/>
        <v>250</v>
      </c>
      <c r="CP57" s="31">
        <f t="shared" si="65"/>
        <v>250</v>
      </c>
      <c r="CQ57" s="31">
        <f t="shared" si="65"/>
        <v>250</v>
      </c>
      <c r="CR57" s="31">
        <f t="shared" si="65"/>
        <v>250</v>
      </c>
      <c r="CS57" s="31">
        <f t="shared" si="65"/>
        <v>250</v>
      </c>
      <c r="CT57" s="31">
        <f t="shared" si="65"/>
        <v>250</v>
      </c>
      <c r="CU57" s="31">
        <f t="shared" si="65"/>
        <v>250</v>
      </c>
      <c r="CV57" s="31">
        <f t="shared" si="65"/>
        <v>250</v>
      </c>
      <c r="CW57" s="31">
        <f t="shared" si="65"/>
        <v>250</v>
      </c>
      <c r="CX57" s="31">
        <f t="shared" si="65"/>
        <v>250</v>
      </c>
      <c r="CY57" s="31">
        <f t="shared" si="65"/>
        <v>250</v>
      </c>
      <c r="CZ57" s="31">
        <f t="shared" si="65"/>
        <v>250</v>
      </c>
      <c r="DA57" s="31">
        <f t="shared" si="65"/>
        <v>250</v>
      </c>
      <c r="DB57" s="31">
        <f t="shared" si="65"/>
        <v>250</v>
      </c>
      <c r="DC57" s="31">
        <f t="shared" si="65"/>
        <v>250</v>
      </c>
      <c r="DD57" s="31">
        <f t="shared" si="65"/>
        <v>250</v>
      </c>
      <c r="DE57" s="31">
        <f t="shared" si="65"/>
        <v>250</v>
      </c>
      <c r="DF57" s="31">
        <f t="shared" si="65"/>
        <v>250</v>
      </c>
      <c r="DG57" s="31">
        <f t="shared" si="65"/>
        <v>250</v>
      </c>
      <c r="DH57" s="31">
        <f t="shared" si="65"/>
        <v>250</v>
      </c>
      <c r="DI57" s="31">
        <f t="shared" si="65"/>
        <v>250</v>
      </c>
      <c r="DJ57" s="31">
        <f t="shared" si="65"/>
        <v>250</v>
      </c>
      <c r="DK57" s="31">
        <f t="shared" si="65"/>
        <v>250</v>
      </c>
      <c r="DL57" s="31">
        <f t="shared" si="65"/>
        <v>250</v>
      </c>
      <c r="DM57" s="31">
        <f t="shared" si="65"/>
        <v>250</v>
      </c>
      <c r="DN57" s="31">
        <f t="shared" si="65"/>
        <v>250</v>
      </c>
    </row>
    <row r="58" spans="1:118">
      <c r="A58" s="151"/>
      <c r="C58" s="64" t="str">
        <f>Inputs!C30</f>
        <v>B200</v>
      </c>
      <c r="F58" s="65">
        <f>Inputs!J30</f>
        <v>200</v>
      </c>
      <c r="G58" s="54" t="s">
        <v>88</v>
      </c>
      <c r="H58" s="254"/>
      <c r="I58" s="54"/>
      <c r="J58" s="31">
        <f t="shared" si="66"/>
        <v>200</v>
      </c>
      <c r="K58" s="31">
        <f t="shared" si="63"/>
        <v>200</v>
      </c>
      <c r="L58" s="31">
        <f t="shared" si="63"/>
        <v>200</v>
      </c>
      <c r="M58" s="31">
        <f t="shared" si="63"/>
        <v>200</v>
      </c>
      <c r="N58" s="31">
        <f t="shared" si="63"/>
        <v>200</v>
      </c>
      <c r="O58" s="31">
        <f t="shared" si="63"/>
        <v>200</v>
      </c>
      <c r="P58" s="31">
        <f t="shared" si="63"/>
        <v>200</v>
      </c>
      <c r="Q58" s="31">
        <f t="shared" si="63"/>
        <v>200</v>
      </c>
      <c r="R58" s="31">
        <f t="shared" si="63"/>
        <v>200</v>
      </c>
      <c r="S58" s="31">
        <f t="shared" si="63"/>
        <v>200</v>
      </c>
      <c r="T58" s="31">
        <f t="shared" si="63"/>
        <v>200</v>
      </c>
      <c r="U58" s="31">
        <f t="shared" si="63"/>
        <v>200</v>
      </c>
      <c r="V58" s="31">
        <f t="shared" si="63"/>
        <v>200</v>
      </c>
      <c r="W58" s="31">
        <f t="shared" si="63"/>
        <v>200</v>
      </c>
      <c r="X58" s="31">
        <f t="shared" si="63"/>
        <v>200</v>
      </c>
      <c r="Y58" s="31">
        <f t="shared" si="63"/>
        <v>200</v>
      </c>
      <c r="Z58" s="31">
        <f t="shared" si="63"/>
        <v>200</v>
      </c>
      <c r="AA58" s="31">
        <f t="shared" si="63"/>
        <v>200</v>
      </c>
      <c r="AB58" s="31">
        <f t="shared" si="63"/>
        <v>200</v>
      </c>
      <c r="AC58" s="31">
        <f t="shared" si="63"/>
        <v>200</v>
      </c>
      <c r="AD58" s="31">
        <f t="shared" si="63"/>
        <v>200</v>
      </c>
      <c r="AE58" s="31">
        <f t="shared" si="63"/>
        <v>200</v>
      </c>
      <c r="AF58" s="31">
        <f t="shared" si="63"/>
        <v>200</v>
      </c>
      <c r="AG58" s="31">
        <f t="shared" si="63"/>
        <v>200</v>
      </c>
      <c r="AH58" s="31">
        <f t="shared" si="63"/>
        <v>200</v>
      </c>
      <c r="AI58" s="31">
        <f t="shared" si="63"/>
        <v>200</v>
      </c>
      <c r="AJ58" s="31">
        <f t="shared" si="63"/>
        <v>200</v>
      </c>
      <c r="AK58" s="31">
        <f t="shared" si="63"/>
        <v>200</v>
      </c>
      <c r="AL58" s="31">
        <f t="shared" si="63"/>
        <v>200</v>
      </c>
      <c r="AM58" s="31">
        <f t="shared" si="63"/>
        <v>200</v>
      </c>
      <c r="AN58" s="31">
        <f t="shared" si="63"/>
        <v>200</v>
      </c>
      <c r="AO58" s="31">
        <f t="shared" si="63"/>
        <v>200</v>
      </c>
      <c r="AP58" s="31">
        <f t="shared" si="63"/>
        <v>200</v>
      </c>
      <c r="AQ58" s="31">
        <f t="shared" si="63"/>
        <v>200</v>
      </c>
      <c r="AR58" s="31">
        <f t="shared" si="63"/>
        <v>200</v>
      </c>
      <c r="AS58" s="31">
        <f t="shared" si="63"/>
        <v>200</v>
      </c>
      <c r="AT58" s="31">
        <f t="shared" si="63"/>
        <v>200</v>
      </c>
      <c r="AU58" s="31">
        <f t="shared" si="63"/>
        <v>200</v>
      </c>
      <c r="AV58" s="31">
        <f t="shared" si="63"/>
        <v>200</v>
      </c>
      <c r="AW58" s="31">
        <f t="shared" si="63"/>
        <v>200</v>
      </c>
      <c r="AX58" s="31">
        <f t="shared" si="63"/>
        <v>200</v>
      </c>
      <c r="AY58" s="31">
        <f t="shared" si="63"/>
        <v>200</v>
      </c>
      <c r="AZ58" s="31">
        <f t="shared" si="63"/>
        <v>200</v>
      </c>
      <c r="BA58" s="31">
        <f t="shared" si="63"/>
        <v>200</v>
      </c>
      <c r="BB58" s="31">
        <f t="shared" si="63"/>
        <v>200</v>
      </c>
      <c r="BC58" s="31">
        <f t="shared" si="63"/>
        <v>200</v>
      </c>
      <c r="BD58" s="31">
        <f t="shared" si="63"/>
        <v>200</v>
      </c>
      <c r="BE58" s="31">
        <f t="shared" si="63"/>
        <v>200</v>
      </c>
      <c r="BF58" s="31">
        <f t="shared" si="63"/>
        <v>200</v>
      </c>
      <c r="BG58" s="31">
        <f t="shared" si="63"/>
        <v>200</v>
      </c>
      <c r="BH58" s="31">
        <f t="shared" si="63"/>
        <v>200</v>
      </c>
      <c r="BI58" s="31">
        <f t="shared" si="63"/>
        <v>200</v>
      </c>
      <c r="BJ58" s="31">
        <f t="shared" si="63"/>
        <v>200</v>
      </c>
      <c r="BK58" s="31">
        <f t="shared" si="63"/>
        <v>200</v>
      </c>
      <c r="BL58" s="31">
        <f t="shared" si="63"/>
        <v>200</v>
      </c>
      <c r="BM58" s="31">
        <f t="shared" si="63"/>
        <v>200</v>
      </c>
      <c r="BN58" s="31">
        <f t="shared" si="63"/>
        <v>200</v>
      </c>
      <c r="BO58" s="31">
        <f t="shared" si="63"/>
        <v>200</v>
      </c>
      <c r="BP58" s="31">
        <f t="shared" si="63"/>
        <v>200</v>
      </c>
      <c r="BQ58" s="31">
        <f t="shared" si="63"/>
        <v>200</v>
      </c>
      <c r="BR58" s="31">
        <f t="shared" si="63"/>
        <v>200</v>
      </c>
      <c r="BS58" s="31">
        <f t="shared" si="63"/>
        <v>200</v>
      </c>
      <c r="BT58" s="31">
        <f t="shared" si="63"/>
        <v>200</v>
      </c>
      <c r="BU58" s="31">
        <f t="shared" si="63"/>
        <v>200</v>
      </c>
      <c r="BV58" s="31">
        <f t="shared" si="63"/>
        <v>200</v>
      </c>
      <c r="BW58" s="31">
        <f t="shared" si="64"/>
        <v>200</v>
      </c>
      <c r="BX58" s="31">
        <f t="shared" si="64"/>
        <v>200</v>
      </c>
      <c r="BY58" s="31">
        <f t="shared" si="64"/>
        <v>200</v>
      </c>
      <c r="BZ58" s="31">
        <f t="shared" si="64"/>
        <v>200</v>
      </c>
      <c r="CA58" s="31">
        <f t="shared" si="64"/>
        <v>200</v>
      </c>
      <c r="CB58" s="31">
        <f t="shared" si="64"/>
        <v>200</v>
      </c>
      <c r="CC58" s="31">
        <f t="shared" si="64"/>
        <v>200</v>
      </c>
      <c r="CD58" s="31">
        <f t="shared" si="64"/>
        <v>200</v>
      </c>
      <c r="CE58" s="31">
        <f t="shared" si="64"/>
        <v>200</v>
      </c>
      <c r="CF58" s="31">
        <f t="shared" si="64"/>
        <v>200</v>
      </c>
      <c r="CG58" s="31">
        <f t="shared" si="64"/>
        <v>200</v>
      </c>
      <c r="CH58" s="31">
        <f t="shared" si="64"/>
        <v>200</v>
      </c>
      <c r="CI58" s="31">
        <f t="shared" si="64"/>
        <v>200</v>
      </c>
      <c r="CJ58" s="31">
        <f t="shared" si="64"/>
        <v>200</v>
      </c>
      <c r="CK58" s="31">
        <f t="shared" si="64"/>
        <v>200</v>
      </c>
      <c r="CL58" s="31">
        <f t="shared" si="64"/>
        <v>200</v>
      </c>
      <c r="CM58" s="31">
        <f t="shared" si="65"/>
        <v>200</v>
      </c>
      <c r="CN58" s="31">
        <f t="shared" si="65"/>
        <v>200</v>
      </c>
      <c r="CO58" s="31">
        <f t="shared" si="65"/>
        <v>200</v>
      </c>
      <c r="CP58" s="31">
        <f t="shared" si="65"/>
        <v>200</v>
      </c>
      <c r="CQ58" s="31">
        <f t="shared" si="65"/>
        <v>200</v>
      </c>
      <c r="CR58" s="31">
        <f t="shared" si="65"/>
        <v>200</v>
      </c>
      <c r="CS58" s="31">
        <f t="shared" si="65"/>
        <v>200</v>
      </c>
      <c r="CT58" s="31">
        <f t="shared" si="65"/>
        <v>200</v>
      </c>
      <c r="CU58" s="31">
        <f t="shared" si="65"/>
        <v>200</v>
      </c>
      <c r="CV58" s="31">
        <f t="shared" si="65"/>
        <v>200</v>
      </c>
      <c r="CW58" s="31">
        <f t="shared" si="65"/>
        <v>200</v>
      </c>
      <c r="CX58" s="31">
        <f t="shared" si="65"/>
        <v>200</v>
      </c>
      <c r="CY58" s="31">
        <f t="shared" si="65"/>
        <v>200</v>
      </c>
      <c r="CZ58" s="31">
        <f t="shared" si="65"/>
        <v>200</v>
      </c>
      <c r="DA58" s="31">
        <f t="shared" si="65"/>
        <v>200</v>
      </c>
      <c r="DB58" s="31">
        <f t="shared" si="65"/>
        <v>200</v>
      </c>
      <c r="DC58" s="31">
        <f t="shared" si="65"/>
        <v>200</v>
      </c>
      <c r="DD58" s="31">
        <f t="shared" si="65"/>
        <v>200</v>
      </c>
      <c r="DE58" s="31">
        <f t="shared" si="65"/>
        <v>200</v>
      </c>
      <c r="DF58" s="31">
        <f t="shared" si="65"/>
        <v>200</v>
      </c>
      <c r="DG58" s="31">
        <f t="shared" si="65"/>
        <v>200</v>
      </c>
      <c r="DH58" s="31">
        <f t="shared" si="65"/>
        <v>200</v>
      </c>
      <c r="DI58" s="31">
        <f t="shared" si="65"/>
        <v>200</v>
      </c>
      <c r="DJ58" s="31">
        <f t="shared" si="65"/>
        <v>200</v>
      </c>
      <c r="DK58" s="31">
        <f t="shared" si="65"/>
        <v>200</v>
      </c>
      <c r="DL58" s="31">
        <f t="shared" si="65"/>
        <v>200</v>
      </c>
      <c r="DM58" s="31">
        <f t="shared" si="65"/>
        <v>200</v>
      </c>
      <c r="DN58" s="31">
        <f t="shared" si="65"/>
        <v>200</v>
      </c>
    </row>
    <row r="59" spans="1:118">
      <c r="A59" s="151"/>
      <c r="C59" s="64" t="str">
        <f>Inputs!C31</f>
        <v>R100</v>
      </c>
      <c r="F59" s="65">
        <f>Inputs!J31</f>
        <v>200</v>
      </c>
      <c r="G59" s="54" t="s">
        <v>88</v>
      </c>
      <c r="H59" s="254"/>
      <c r="I59" s="54"/>
      <c r="J59" s="31">
        <f t="shared" si="66"/>
        <v>200</v>
      </c>
      <c r="K59" s="31">
        <f t="shared" si="63"/>
        <v>200</v>
      </c>
      <c r="L59" s="31">
        <f t="shared" si="63"/>
        <v>200</v>
      </c>
      <c r="M59" s="31">
        <f t="shared" si="63"/>
        <v>200</v>
      </c>
      <c r="N59" s="31">
        <f t="shared" si="63"/>
        <v>200</v>
      </c>
      <c r="O59" s="31">
        <f t="shared" si="63"/>
        <v>200</v>
      </c>
      <c r="P59" s="31">
        <f t="shared" si="63"/>
        <v>200</v>
      </c>
      <c r="Q59" s="31">
        <f t="shared" si="63"/>
        <v>200</v>
      </c>
      <c r="R59" s="31">
        <f t="shared" si="63"/>
        <v>200</v>
      </c>
      <c r="S59" s="31">
        <f t="shared" si="63"/>
        <v>200</v>
      </c>
      <c r="T59" s="31">
        <f t="shared" si="63"/>
        <v>200</v>
      </c>
      <c r="U59" s="31">
        <f t="shared" si="63"/>
        <v>200</v>
      </c>
      <c r="V59" s="31">
        <f t="shared" si="63"/>
        <v>200</v>
      </c>
      <c r="W59" s="31">
        <f t="shared" si="63"/>
        <v>200</v>
      </c>
      <c r="X59" s="31">
        <f t="shared" si="63"/>
        <v>200</v>
      </c>
      <c r="Y59" s="31">
        <f t="shared" si="63"/>
        <v>200</v>
      </c>
      <c r="Z59" s="31">
        <f t="shared" si="63"/>
        <v>200</v>
      </c>
      <c r="AA59" s="31">
        <f t="shared" si="63"/>
        <v>200</v>
      </c>
      <c r="AB59" s="31">
        <f t="shared" si="63"/>
        <v>200</v>
      </c>
      <c r="AC59" s="31">
        <f t="shared" si="63"/>
        <v>200</v>
      </c>
      <c r="AD59" s="31">
        <f t="shared" si="63"/>
        <v>200</v>
      </c>
      <c r="AE59" s="31">
        <f t="shared" si="63"/>
        <v>200</v>
      </c>
      <c r="AF59" s="31">
        <f t="shared" si="63"/>
        <v>200</v>
      </c>
      <c r="AG59" s="31">
        <f t="shared" si="63"/>
        <v>200</v>
      </c>
      <c r="AH59" s="31">
        <f t="shared" si="63"/>
        <v>200</v>
      </c>
      <c r="AI59" s="31">
        <f t="shared" si="63"/>
        <v>200</v>
      </c>
      <c r="AJ59" s="31">
        <f t="shared" si="63"/>
        <v>200</v>
      </c>
      <c r="AK59" s="31">
        <f t="shared" si="63"/>
        <v>200</v>
      </c>
      <c r="AL59" s="31">
        <f t="shared" si="63"/>
        <v>200</v>
      </c>
      <c r="AM59" s="31">
        <f t="shared" si="63"/>
        <v>200</v>
      </c>
      <c r="AN59" s="31">
        <f t="shared" si="63"/>
        <v>200</v>
      </c>
      <c r="AO59" s="31">
        <f t="shared" si="63"/>
        <v>200</v>
      </c>
      <c r="AP59" s="31">
        <f t="shared" si="63"/>
        <v>200</v>
      </c>
      <c r="AQ59" s="31">
        <f t="shared" si="63"/>
        <v>200</v>
      </c>
      <c r="AR59" s="31">
        <f t="shared" si="63"/>
        <v>200</v>
      </c>
      <c r="AS59" s="31">
        <f t="shared" si="63"/>
        <v>200</v>
      </c>
      <c r="AT59" s="31">
        <f t="shared" si="63"/>
        <v>200</v>
      </c>
      <c r="AU59" s="31">
        <f t="shared" si="63"/>
        <v>200</v>
      </c>
      <c r="AV59" s="31">
        <f t="shared" si="63"/>
        <v>200</v>
      </c>
      <c r="AW59" s="31">
        <f t="shared" si="63"/>
        <v>200</v>
      </c>
      <c r="AX59" s="31">
        <f t="shared" si="63"/>
        <v>200</v>
      </c>
      <c r="AY59" s="31">
        <f t="shared" si="63"/>
        <v>200</v>
      </c>
      <c r="AZ59" s="31">
        <f t="shared" si="63"/>
        <v>200</v>
      </c>
      <c r="BA59" s="31">
        <f t="shared" si="63"/>
        <v>200</v>
      </c>
      <c r="BB59" s="31">
        <f t="shared" si="63"/>
        <v>200</v>
      </c>
      <c r="BC59" s="31">
        <f t="shared" si="63"/>
        <v>200</v>
      </c>
      <c r="BD59" s="31">
        <f t="shared" si="63"/>
        <v>200</v>
      </c>
      <c r="BE59" s="31">
        <f t="shared" si="63"/>
        <v>200</v>
      </c>
      <c r="BF59" s="31">
        <f t="shared" si="63"/>
        <v>200</v>
      </c>
      <c r="BG59" s="31">
        <f t="shared" si="63"/>
        <v>200</v>
      </c>
      <c r="BH59" s="31">
        <f t="shared" si="63"/>
        <v>200</v>
      </c>
      <c r="BI59" s="31">
        <f t="shared" si="63"/>
        <v>200</v>
      </c>
      <c r="BJ59" s="31">
        <f t="shared" si="63"/>
        <v>200</v>
      </c>
      <c r="BK59" s="31">
        <f t="shared" si="63"/>
        <v>200</v>
      </c>
      <c r="BL59" s="31">
        <f t="shared" si="63"/>
        <v>200</v>
      </c>
      <c r="BM59" s="31">
        <f t="shared" si="63"/>
        <v>200</v>
      </c>
      <c r="BN59" s="31">
        <f t="shared" si="63"/>
        <v>200</v>
      </c>
      <c r="BO59" s="31">
        <f t="shared" si="63"/>
        <v>200</v>
      </c>
      <c r="BP59" s="31">
        <f t="shared" si="63"/>
        <v>200</v>
      </c>
      <c r="BQ59" s="31">
        <f t="shared" si="63"/>
        <v>200</v>
      </c>
      <c r="BR59" s="31">
        <f t="shared" si="63"/>
        <v>200</v>
      </c>
      <c r="BS59" s="31">
        <f t="shared" si="63"/>
        <v>200</v>
      </c>
      <c r="BT59" s="31">
        <f t="shared" si="63"/>
        <v>200</v>
      </c>
      <c r="BU59" s="31">
        <f t="shared" si="63"/>
        <v>200</v>
      </c>
      <c r="BV59" s="31">
        <f t="shared" ref="BV59" si="67">$F59</f>
        <v>200</v>
      </c>
      <c r="BW59" s="31">
        <f t="shared" si="64"/>
        <v>200</v>
      </c>
      <c r="BX59" s="31">
        <f t="shared" si="64"/>
        <v>200</v>
      </c>
      <c r="BY59" s="31">
        <f t="shared" si="64"/>
        <v>200</v>
      </c>
      <c r="BZ59" s="31">
        <f t="shared" si="64"/>
        <v>200</v>
      </c>
      <c r="CA59" s="31">
        <f t="shared" si="64"/>
        <v>200</v>
      </c>
      <c r="CB59" s="31">
        <f t="shared" si="64"/>
        <v>200</v>
      </c>
      <c r="CC59" s="31">
        <f t="shared" si="64"/>
        <v>200</v>
      </c>
      <c r="CD59" s="31">
        <f t="shared" si="64"/>
        <v>200</v>
      </c>
      <c r="CE59" s="31">
        <f t="shared" si="64"/>
        <v>200</v>
      </c>
      <c r="CF59" s="31">
        <f t="shared" si="64"/>
        <v>200</v>
      </c>
      <c r="CG59" s="31">
        <f t="shared" si="64"/>
        <v>200</v>
      </c>
      <c r="CH59" s="31">
        <f t="shared" si="64"/>
        <v>200</v>
      </c>
      <c r="CI59" s="31">
        <f t="shared" si="64"/>
        <v>200</v>
      </c>
      <c r="CJ59" s="31">
        <f t="shared" si="64"/>
        <v>200</v>
      </c>
      <c r="CK59" s="31">
        <f t="shared" si="64"/>
        <v>200</v>
      </c>
      <c r="CL59" s="31">
        <f t="shared" si="64"/>
        <v>200</v>
      </c>
      <c r="CM59" s="31">
        <f t="shared" si="65"/>
        <v>200</v>
      </c>
      <c r="CN59" s="31">
        <f t="shared" si="65"/>
        <v>200</v>
      </c>
      <c r="CO59" s="31">
        <f t="shared" si="65"/>
        <v>200</v>
      </c>
      <c r="CP59" s="31">
        <f t="shared" si="65"/>
        <v>200</v>
      </c>
      <c r="CQ59" s="31">
        <f t="shared" si="65"/>
        <v>200</v>
      </c>
      <c r="CR59" s="31">
        <f t="shared" si="65"/>
        <v>200</v>
      </c>
      <c r="CS59" s="31">
        <f t="shared" si="65"/>
        <v>200</v>
      </c>
      <c r="CT59" s="31">
        <f t="shared" si="65"/>
        <v>200</v>
      </c>
      <c r="CU59" s="31">
        <f t="shared" si="65"/>
        <v>200</v>
      </c>
      <c r="CV59" s="31">
        <f t="shared" si="65"/>
        <v>200</v>
      </c>
      <c r="CW59" s="31">
        <f t="shared" si="65"/>
        <v>200</v>
      </c>
      <c r="CX59" s="31">
        <f t="shared" si="65"/>
        <v>200</v>
      </c>
      <c r="CY59" s="31">
        <f t="shared" si="65"/>
        <v>200</v>
      </c>
      <c r="CZ59" s="31">
        <f t="shared" si="65"/>
        <v>200</v>
      </c>
      <c r="DA59" s="31">
        <f t="shared" si="65"/>
        <v>200</v>
      </c>
      <c r="DB59" s="31">
        <f t="shared" si="65"/>
        <v>200</v>
      </c>
      <c r="DC59" s="31">
        <f t="shared" si="65"/>
        <v>200</v>
      </c>
      <c r="DD59" s="31">
        <f t="shared" si="65"/>
        <v>200</v>
      </c>
      <c r="DE59" s="31">
        <f t="shared" si="65"/>
        <v>200</v>
      </c>
      <c r="DF59" s="31">
        <f t="shared" si="65"/>
        <v>200</v>
      </c>
      <c r="DG59" s="31">
        <f t="shared" si="65"/>
        <v>200</v>
      </c>
      <c r="DH59" s="31">
        <f t="shared" si="65"/>
        <v>200</v>
      </c>
      <c r="DI59" s="31">
        <f t="shared" si="65"/>
        <v>200</v>
      </c>
      <c r="DJ59" s="31">
        <f t="shared" si="65"/>
        <v>200</v>
      </c>
      <c r="DK59" s="31">
        <f t="shared" si="65"/>
        <v>200</v>
      </c>
      <c r="DL59" s="31">
        <f t="shared" si="65"/>
        <v>200</v>
      </c>
      <c r="DM59" s="31">
        <f t="shared" si="65"/>
        <v>200</v>
      </c>
      <c r="DN59" s="31">
        <f t="shared" si="65"/>
        <v>200</v>
      </c>
    </row>
    <row r="60" spans="1:118">
      <c r="A60" s="151"/>
      <c r="C60" s="64" t="str">
        <f>Inputs!C32</f>
        <v>R300</v>
      </c>
      <c r="F60" s="65">
        <f>Inputs!J32</f>
        <v>100</v>
      </c>
      <c r="G60" s="54" t="s">
        <v>88</v>
      </c>
      <c r="H60" s="254"/>
      <c r="I60" s="54"/>
      <c r="J60" s="31">
        <f t="shared" si="66"/>
        <v>100</v>
      </c>
      <c r="K60" s="31">
        <f t="shared" si="66"/>
        <v>100</v>
      </c>
      <c r="L60" s="31">
        <f t="shared" si="66"/>
        <v>100</v>
      </c>
      <c r="M60" s="31">
        <f t="shared" si="66"/>
        <v>100</v>
      </c>
      <c r="N60" s="31">
        <f t="shared" si="66"/>
        <v>100</v>
      </c>
      <c r="O60" s="31">
        <f t="shared" si="66"/>
        <v>100</v>
      </c>
      <c r="P60" s="31">
        <f t="shared" si="66"/>
        <v>100</v>
      </c>
      <c r="Q60" s="31">
        <f t="shared" si="66"/>
        <v>100</v>
      </c>
      <c r="R60" s="31">
        <f t="shared" si="66"/>
        <v>100</v>
      </c>
      <c r="S60" s="31">
        <f t="shared" si="66"/>
        <v>100</v>
      </c>
      <c r="T60" s="31">
        <f t="shared" si="66"/>
        <v>100</v>
      </c>
      <c r="U60" s="31">
        <f t="shared" si="66"/>
        <v>100</v>
      </c>
      <c r="V60" s="31">
        <f t="shared" si="66"/>
        <v>100</v>
      </c>
      <c r="W60" s="31">
        <f t="shared" si="66"/>
        <v>100</v>
      </c>
      <c r="X60" s="31">
        <f t="shared" si="66"/>
        <v>100</v>
      </c>
      <c r="Y60" s="31">
        <f t="shared" si="66"/>
        <v>100</v>
      </c>
      <c r="Z60" s="31">
        <f t="shared" ref="Z60:BV66" si="68">$F60</f>
        <v>100</v>
      </c>
      <c r="AA60" s="31">
        <f t="shared" si="68"/>
        <v>100</v>
      </c>
      <c r="AB60" s="31">
        <f t="shared" si="68"/>
        <v>100</v>
      </c>
      <c r="AC60" s="31">
        <f t="shared" si="68"/>
        <v>100</v>
      </c>
      <c r="AD60" s="31">
        <f t="shared" si="68"/>
        <v>100</v>
      </c>
      <c r="AE60" s="31">
        <f t="shared" si="68"/>
        <v>100</v>
      </c>
      <c r="AF60" s="31">
        <f t="shared" si="68"/>
        <v>100</v>
      </c>
      <c r="AG60" s="31">
        <f t="shared" si="68"/>
        <v>100</v>
      </c>
      <c r="AH60" s="31">
        <f t="shared" si="68"/>
        <v>100</v>
      </c>
      <c r="AI60" s="31">
        <f t="shared" si="68"/>
        <v>100</v>
      </c>
      <c r="AJ60" s="31">
        <f t="shared" si="68"/>
        <v>100</v>
      </c>
      <c r="AK60" s="31">
        <f t="shared" si="68"/>
        <v>100</v>
      </c>
      <c r="AL60" s="31">
        <f t="shared" si="68"/>
        <v>100</v>
      </c>
      <c r="AM60" s="31">
        <f t="shared" si="68"/>
        <v>100</v>
      </c>
      <c r="AN60" s="31">
        <f t="shared" si="68"/>
        <v>100</v>
      </c>
      <c r="AO60" s="31">
        <f t="shared" si="68"/>
        <v>100</v>
      </c>
      <c r="AP60" s="31">
        <f t="shared" si="68"/>
        <v>100</v>
      </c>
      <c r="AQ60" s="31">
        <f t="shared" si="68"/>
        <v>100</v>
      </c>
      <c r="AR60" s="31">
        <f t="shared" si="68"/>
        <v>100</v>
      </c>
      <c r="AS60" s="31">
        <f t="shared" si="68"/>
        <v>100</v>
      </c>
      <c r="AT60" s="31">
        <f t="shared" si="68"/>
        <v>100</v>
      </c>
      <c r="AU60" s="31">
        <f t="shared" si="68"/>
        <v>100</v>
      </c>
      <c r="AV60" s="31">
        <f t="shared" si="68"/>
        <v>100</v>
      </c>
      <c r="AW60" s="31">
        <f t="shared" si="68"/>
        <v>100</v>
      </c>
      <c r="AX60" s="31">
        <f t="shared" si="68"/>
        <v>100</v>
      </c>
      <c r="AY60" s="31">
        <f t="shared" si="68"/>
        <v>100</v>
      </c>
      <c r="AZ60" s="31">
        <f t="shared" si="68"/>
        <v>100</v>
      </c>
      <c r="BA60" s="31">
        <f t="shared" si="68"/>
        <v>100</v>
      </c>
      <c r="BB60" s="31">
        <f t="shared" si="68"/>
        <v>100</v>
      </c>
      <c r="BC60" s="31">
        <f t="shared" si="68"/>
        <v>100</v>
      </c>
      <c r="BD60" s="31">
        <f t="shared" si="68"/>
        <v>100</v>
      </c>
      <c r="BE60" s="31">
        <f t="shared" si="68"/>
        <v>100</v>
      </c>
      <c r="BF60" s="31">
        <f t="shared" si="68"/>
        <v>100</v>
      </c>
      <c r="BG60" s="31">
        <f t="shared" si="68"/>
        <v>100</v>
      </c>
      <c r="BH60" s="31">
        <f t="shared" si="68"/>
        <v>100</v>
      </c>
      <c r="BI60" s="31">
        <f t="shared" si="68"/>
        <v>100</v>
      </c>
      <c r="BJ60" s="31">
        <f t="shared" si="68"/>
        <v>100</v>
      </c>
      <c r="BK60" s="31">
        <f t="shared" si="68"/>
        <v>100</v>
      </c>
      <c r="BL60" s="31">
        <f t="shared" si="68"/>
        <v>100</v>
      </c>
      <c r="BM60" s="31">
        <f t="shared" si="68"/>
        <v>100</v>
      </c>
      <c r="BN60" s="31">
        <f t="shared" si="68"/>
        <v>100</v>
      </c>
      <c r="BO60" s="31">
        <f t="shared" si="68"/>
        <v>100</v>
      </c>
      <c r="BP60" s="31">
        <f t="shared" si="68"/>
        <v>100</v>
      </c>
      <c r="BQ60" s="31">
        <f t="shared" si="68"/>
        <v>100</v>
      </c>
      <c r="BR60" s="31">
        <f t="shared" si="68"/>
        <v>100</v>
      </c>
      <c r="BS60" s="31">
        <f t="shared" si="68"/>
        <v>100</v>
      </c>
      <c r="BT60" s="31">
        <f t="shared" si="68"/>
        <v>100</v>
      </c>
      <c r="BU60" s="31">
        <f t="shared" si="68"/>
        <v>100</v>
      </c>
      <c r="BV60" s="31">
        <f t="shared" si="68"/>
        <v>100</v>
      </c>
      <c r="BW60" s="31">
        <f t="shared" si="64"/>
        <v>100</v>
      </c>
      <c r="BX60" s="31">
        <f t="shared" si="64"/>
        <v>100</v>
      </c>
      <c r="BY60" s="31">
        <f t="shared" si="64"/>
        <v>100</v>
      </c>
      <c r="BZ60" s="31">
        <f t="shared" si="64"/>
        <v>100</v>
      </c>
      <c r="CA60" s="31">
        <f t="shared" si="64"/>
        <v>100</v>
      </c>
      <c r="CB60" s="31">
        <f t="shared" si="64"/>
        <v>100</v>
      </c>
      <c r="CC60" s="31">
        <f t="shared" si="64"/>
        <v>100</v>
      </c>
      <c r="CD60" s="31">
        <f t="shared" si="64"/>
        <v>100</v>
      </c>
      <c r="CE60" s="31">
        <f t="shared" si="64"/>
        <v>100</v>
      </c>
      <c r="CF60" s="31">
        <f t="shared" si="64"/>
        <v>100</v>
      </c>
      <c r="CG60" s="31">
        <f t="shared" si="64"/>
        <v>100</v>
      </c>
      <c r="CH60" s="31">
        <f t="shared" si="64"/>
        <v>100</v>
      </c>
      <c r="CI60" s="31">
        <f t="shared" si="64"/>
        <v>100</v>
      </c>
      <c r="CJ60" s="31">
        <f t="shared" si="64"/>
        <v>100</v>
      </c>
      <c r="CK60" s="31">
        <f t="shared" si="64"/>
        <v>100</v>
      </c>
      <c r="CL60" s="31">
        <f t="shared" si="64"/>
        <v>100</v>
      </c>
      <c r="CM60" s="31">
        <f t="shared" si="65"/>
        <v>100</v>
      </c>
      <c r="CN60" s="31">
        <f t="shared" si="65"/>
        <v>100</v>
      </c>
      <c r="CO60" s="31">
        <f t="shared" si="65"/>
        <v>100</v>
      </c>
      <c r="CP60" s="31">
        <f t="shared" si="65"/>
        <v>100</v>
      </c>
      <c r="CQ60" s="31">
        <f t="shared" si="65"/>
        <v>100</v>
      </c>
      <c r="CR60" s="31">
        <f t="shared" si="65"/>
        <v>100</v>
      </c>
      <c r="CS60" s="31">
        <f t="shared" si="65"/>
        <v>100</v>
      </c>
      <c r="CT60" s="31">
        <f t="shared" si="65"/>
        <v>100</v>
      </c>
      <c r="CU60" s="31">
        <f t="shared" si="65"/>
        <v>100</v>
      </c>
      <c r="CV60" s="31">
        <f t="shared" si="65"/>
        <v>100</v>
      </c>
      <c r="CW60" s="31">
        <f t="shared" si="65"/>
        <v>100</v>
      </c>
      <c r="CX60" s="31">
        <f t="shared" si="65"/>
        <v>100</v>
      </c>
      <c r="CY60" s="31">
        <f t="shared" si="65"/>
        <v>100</v>
      </c>
      <c r="CZ60" s="31">
        <f t="shared" si="65"/>
        <v>100</v>
      </c>
      <c r="DA60" s="31">
        <f t="shared" si="65"/>
        <v>100</v>
      </c>
      <c r="DB60" s="31">
        <f t="shared" si="65"/>
        <v>100</v>
      </c>
      <c r="DC60" s="31">
        <f t="shared" si="65"/>
        <v>100</v>
      </c>
      <c r="DD60" s="31">
        <f t="shared" si="65"/>
        <v>100</v>
      </c>
      <c r="DE60" s="31">
        <f t="shared" si="65"/>
        <v>100</v>
      </c>
      <c r="DF60" s="31">
        <f t="shared" si="65"/>
        <v>100</v>
      </c>
      <c r="DG60" s="31">
        <f t="shared" si="65"/>
        <v>100</v>
      </c>
      <c r="DH60" s="31">
        <f t="shared" si="65"/>
        <v>100</v>
      </c>
      <c r="DI60" s="31">
        <f t="shared" si="65"/>
        <v>100</v>
      </c>
      <c r="DJ60" s="31">
        <f t="shared" si="65"/>
        <v>100</v>
      </c>
      <c r="DK60" s="31">
        <f t="shared" si="65"/>
        <v>100</v>
      </c>
      <c r="DL60" s="31">
        <f t="shared" si="65"/>
        <v>100</v>
      </c>
      <c r="DM60" s="31">
        <f t="shared" si="65"/>
        <v>100</v>
      </c>
      <c r="DN60" s="31">
        <f t="shared" si="65"/>
        <v>100</v>
      </c>
    </row>
    <row r="61" spans="1:118" hidden="1" outlineLevel="1">
      <c r="A61" s="151"/>
      <c r="C61" s="64" t="str">
        <f>Inputs!C33</f>
        <v>Groq LPU</v>
      </c>
      <c r="F61" s="65">
        <f>Inputs!J33</f>
        <v>0</v>
      </c>
      <c r="G61" s="54" t="s">
        <v>88</v>
      </c>
      <c r="H61" s="254"/>
      <c r="I61" s="54"/>
      <c r="J61" s="31">
        <f t="shared" si="66"/>
        <v>0</v>
      </c>
      <c r="K61" s="31">
        <f t="shared" si="66"/>
        <v>0</v>
      </c>
      <c r="L61" s="31">
        <f t="shared" si="66"/>
        <v>0</v>
      </c>
      <c r="M61" s="31">
        <f t="shared" si="66"/>
        <v>0</v>
      </c>
      <c r="N61" s="31">
        <f t="shared" si="66"/>
        <v>0</v>
      </c>
      <c r="O61" s="31">
        <f t="shared" si="66"/>
        <v>0</v>
      </c>
      <c r="P61" s="31">
        <f t="shared" si="66"/>
        <v>0</v>
      </c>
      <c r="Q61" s="31">
        <f t="shared" si="66"/>
        <v>0</v>
      </c>
      <c r="R61" s="31">
        <f t="shared" si="66"/>
        <v>0</v>
      </c>
      <c r="S61" s="31">
        <f t="shared" si="66"/>
        <v>0</v>
      </c>
      <c r="T61" s="31">
        <f t="shared" si="66"/>
        <v>0</v>
      </c>
      <c r="U61" s="31">
        <f t="shared" si="66"/>
        <v>0</v>
      </c>
      <c r="V61" s="31">
        <f t="shared" si="66"/>
        <v>0</v>
      </c>
      <c r="W61" s="31">
        <f t="shared" si="66"/>
        <v>0</v>
      </c>
      <c r="X61" s="31">
        <f t="shared" si="66"/>
        <v>0</v>
      </c>
      <c r="Y61" s="31">
        <f t="shared" si="66"/>
        <v>0</v>
      </c>
      <c r="Z61" s="31">
        <f t="shared" si="68"/>
        <v>0</v>
      </c>
      <c r="AA61" s="31">
        <f t="shared" si="68"/>
        <v>0</v>
      </c>
      <c r="AB61" s="31">
        <f t="shared" si="68"/>
        <v>0</v>
      </c>
      <c r="AC61" s="31">
        <f t="shared" si="68"/>
        <v>0</v>
      </c>
      <c r="AD61" s="31">
        <f t="shared" si="68"/>
        <v>0</v>
      </c>
      <c r="AE61" s="31">
        <f t="shared" si="68"/>
        <v>0</v>
      </c>
      <c r="AF61" s="31">
        <f t="shared" si="68"/>
        <v>0</v>
      </c>
      <c r="AG61" s="31">
        <f t="shared" si="68"/>
        <v>0</v>
      </c>
      <c r="AH61" s="31">
        <f t="shared" si="68"/>
        <v>0</v>
      </c>
      <c r="AI61" s="31">
        <f t="shared" si="68"/>
        <v>0</v>
      </c>
      <c r="AJ61" s="31">
        <f t="shared" si="68"/>
        <v>0</v>
      </c>
      <c r="AK61" s="31">
        <f t="shared" si="68"/>
        <v>0</v>
      </c>
      <c r="AL61" s="31">
        <f t="shared" si="68"/>
        <v>0</v>
      </c>
      <c r="AM61" s="31">
        <f t="shared" si="68"/>
        <v>0</v>
      </c>
      <c r="AN61" s="31">
        <f t="shared" si="68"/>
        <v>0</v>
      </c>
      <c r="AO61" s="31">
        <f t="shared" si="68"/>
        <v>0</v>
      </c>
      <c r="AP61" s="31">
        <f t="shared" si="68"/>
        <v>0</v>
      </c>
      <c r="AQ61" s="31">
        <f t="shared" si="68"/>
        <v>0</v>
      </c>
      <c r="AR61" s="31">
        <f t="shared" si="68"/>
        <v>0</v>
      </c>
      <c r="AS61" s="31">
        <f t="shared" si="68"/>
        <v>0</v>
      </c>
      <c r="AT61" s="31">
        <f t="shared" si="68"/>
        <v>0</v>
      </c>
      <c r="AU61" s="31">
        <f t="shared" si="68"/>
        <v>0</v>
      </c>
      <c r="AV61" s="31">
        <f t="shared" si="68"/>
        <v>0</v>
      </c>
      <c r="AW61" s="31">
        <f t="shared" si="68"/>
        <v>0</v>
      </c>
      <c r="AX61" s="31">
        <f t="shared" si="68"/>
        <v>0</v>
      </c>
      <c r="AY61" s="31">
        <f t="shared" si="68"/>
        <v>0</v>
      </c>
      <c r="AZ61" s="31">
        <f t="shared" si="68"/>
        <v>0</v>
      </c>
      <c r="BA61" s="31">
        <f t="shared" si="68"/>
        <v>0</v>
      </c>
      <c r="BB61" s="31">
        <f t="shared" si="68"/>
        <v>0</v>
      </c>
      <c r="BC61" s="31">
        <f t="shared" si="68"/>
        <v>0</v>
      </c>
      <c r="BD61" s="31">
        <f t="shared" si="68"/>
        <v>0</v>
      </c>
      <c r="BE61" s="31">
        <f t="shared" si="68"/>
        <v>0</v>
      </c>
      <c r="BF61" s="31">
        <f t="shared" si="68"/>
        <v>0</v>
      </c>
      <c r="BG61" s="31">
        <f t="shared" si="68"/>
        <v>0</v>
      </c>
      <c r="BH61" s="31">
        <f t="shared" si="68"/>
        <v>0</v>
      </c>
      <c r="BI61" s="31">
        <f t="shared" si="68"/>
        <v>0</v>
      </c>
      <c r="BJ61" s="31">
        <f t="shared" si="68"/>
        <v>0</v>
      </c>
      <c r="BK61" s="31">
        <f t="shared" si="68"/>
        <v>0</v>
      </c>
      <c r="BL61" s="31">
        <f t="shared" si="68"/>
        <v>0</v>
      </c>
      <c r="BM61" s="31">
        <f t="shared" si="68"/>
        <v>0</v>
      </c>
      <c r="BN61" s="31">
        <f t="shared" si="68"/>
        <v>0</v>
      </c>
      <c r="BO61" s="31">
        <f t="shared" si="68"/>
        <v>0</v>
      </c>
      <c r="BP61" s="31">
        <f t="shared" si="68"/>
        <v>0</v>
      </c>
      <c r="BQ61" s="31">
        <f t="shared" si="68"/>
        <v>0</v>
      </c>
      <c r="BR61" s="31">
        <f t="shared" si="68"/>
        <v>0</v>
      </c>
      <c r="BS61" s="31">
        <f t="shared" si="68"/>
        <v>0</v>
      </c>
      <c r="BT61" s="31">
        <f t="shared" si="68"/>
        <v>0</v>
      </c>
      <c r="BU61" s="31">
        <f t="shared" si="68"/>
        <v>0</v>
      </c>
      <c r="BV61" s="31">
        <f t="shared" si="68"/>
        <v>0</v>
      </c>
      <c r="BW61" s="31">
        <f t="shared" si="64"/>
        <v>0</v>
      </c>
      <c r="BX61" s="31">
        <f t="shared" si="64"/>
        <v>0</v>
      </c>
      <c r="BY61" s="31">
        <f t="shared" si="64"/>
        <v>0</v>
      </c>
      <c r="BZ61" s="31">
        <f t="shared" si="64"/>
        <v>0</v>
      </c>
      <c r="CA61" s="31">
        <f t="shared" si="64"/>
        <v>0</v>
      </c>
      <c r="CB61" s="31">
        <f t="shared" si="64"/>
        <v>0</v>
      </c>
      <c r="CC61" s="31">
        <f t="shared" si="64"/>
        <v>0</v>
      </c>
      <c r="CD61" s="31">
        <f t="shared" si="64"/>
        <v>0</v>
      </c>
      <c r="CE61" s="31">
        <f t="shared" si="64"/>
        <v>0</v>
      </c>
      <c r="CF61" s="31">
        <f t="shared" si="64"/>
        <v>0</v>
      </c>
      <c r="CG61" s="31">
        <f t="shared" si="64"/>
        <v>0</v>
      </c>
      <c r="CH61" s="31">
        <f t="shared" si="64"/>
        <v>0</v>
      </c>
      <c r="CI61" s="31">
        <f t="shared" si="64"/>
        <v>0</v>
      </c>
      <c r="CJ61" s="31">
        <f t="shared" si="64"/>
        <v>0</v>
      </c>
      <c r="CK61" s="31">
        <f t="shared" si="64"/>
        <v>0</v>
      </c>
      <c r="CL61" s="31">
        <f t="shared" si="64"/>
        <v>0</v>
      </c>
      <c r="CM61" s="31">
        <f t="shared" si="65"/>
        <v>0</v>
      </c>
      <c r="CN61" s="31">
        <f t="shared" si="65"/>
        <v>0</v>
      </c>
      <c r="CO61" s="31">
        <f t="shared" si="65"/>
        <v>0</v>
      </c>
      <c r="CP61" s="31">
        <f t="shared" si="65"/>
        <v>0</v>
      </c>
      <c r="CQ61" s="31">
        <f t="shared" si="65"/>
        <v>0</v>
      </c>
      <c r="CR61" s="31">
        <f t="shared" si="65"/>
        <v>0</v>
      </c>
      <c r="CS61" s="31">
        <f t="shared" si="65"/>
        <v>0</v>
      </c>
      <c r="CT61" s="31">
        <f t="shared" si="65"/>
        <v>0</v>
      </c>
      <c r="CU61" s="31">
        <f t="shared" si="65"/>
        <v>0</v>
      </c>
      <c r="CV61" s="31">
        <f t="shared" si="65"/>
        <v>0</v>
      </c>
      <c r="CW61" s="31">
        <f t="shared" si="65"/>
        <v>0</v>
      </c>
      <c r="CX61" s="31">
        <f t="shared" si="65"/>
        <v>0</v>
      </c>
      <c r="CY61" s="31">
        <f t="shared" si="65"/>
        <v>0</v>
      </c>
      <c r="CZ61" s="31">
        <f t="shared" si="65"/>
        <v>0</v>
      </c>
      <c r="DA61" s="31">
        <f t="shared" si="65"/>
        <v>0</v>
      </c>
      <c r="DB61" s="31">
        <f t="shared" si="65"/>
        <v>0</v>
      </c>
      <c r="DC61" s="31">
        <f t="shared" si="65"/>
        <v>0</v>
      </c>
      <c r="DD61" s="31">
        <f t="shared" si="65"/>
        <v>0</v>
      </c>
      <c r="DE61" s="31">
        <f t="shared" si="65"/>
        <v>0</v>
      </c>
      <c r="DF61" s="31">
        <f t="shared" si="65"/>
        <v>0</v>
      </c>
      <c r="DG61" s="31">
        <f t="shared" si="65"/>
        <v>0</v>
      </c>
      <c r="DH61" s="31">
        <f t="shared" si="65"/>
        <v>0</v>
      </c>
      <c r="DI61" s="31">
        <f t="shared" si="65"/>
        <v>0</v>
      </c>
      <c r="DJ61" s="31">
        <f t="shared" si="65"/>
        <v>0</v>
      </c>
      <c r="DK61" s="31">
        <f t="shared" si="65"/>
        <v>0</v>
      </c>
      <c r="DL61" s="31">
        <f t="shared" si="65"/>
        <v>0</v>
      </c>
      <c r="DM61" s="31">
        <f t="shared" si="65"/>
        <v>0</v>
      </c>
      <c r="DN61" s="31">
        <f t="shared" si="65"/>
        <v>0</v>
      </c>
    </row>
    <row r="62" spans="1:118" hidden="1" outlineLevel="1">
      <c r="A62" s="151"/>
      <c r="C62" s="64" t="str">
        <f>Inputs!C34</f>
        <v>MI300X</v>
      </c>
      <c r="F62" s="65">
        <f>Inputs!J34</f>
        <v>0</v>
      </c>
      <c r="G62" s="54" t="s">
        <v>88</v>
      </c>
      <c r="H62" s="254"/>
      <c r="I62" s="54"/>
      <c r="J62" s="31">
        <f t="shared" si="66"/>
        <v>0</v>
      </c>
      <c r="K62" s="31">
        <f t="shared" si="66"/>
        <v>0</v>
      </c>
      <c r="L62" s="31">
        <f t="shared" si="66"/>
        <v>0</v>
      </c>
      <c r="M62" s="31">
        <f t="shared" si="66"/>
        <v>0</v>
      </c>
      <c r="N62" s="31">
        <f t="shared" si="66"/>
        <v>0</v>
      </c>
      <c r="O62" s="31">
        <f t="shared" si="66"/>
        <v>0</v>
      </c>
      <c r="P62" s="31">
        <f t="shared" si="66"/>
        <v>0</v>
      </c>
      <c r="Q62" s="31">
        <f t="shared" si="66"/>
        <v>0</v>
      </c>
      <c r="R62" s="31">
        <f t="shared" si="66"/>
        <v>0</v>
      </c>
      <c r="S62" s="31">
        <f t="shared" si="66"/>
        <v>0</v>
      </c>
      <c r="T62" s="31">
        <f t="shared" si="66"/>
        <v>0</v>
      </c>
      <c r="U62" s="31">
        <f t="shared" si="66"/>
        <v>0</v>
      </c>
      <c r="V62" s="31">
        <f t="shared" si="66"/>
        <v>0</v>
      </c>
      <c r="W62" s="31">
        <f t="shared" si="66"/>
        <v>0</v>
      </c>
      <c r="X62" s="31">
        <f t="shared" si="66"/>
        <v>0</v>
      </c>
      <c r="Y62" s="31">
        <f t="shared" si="66"/>
        <v>0</v>
      </c>
      <c r="Z62" s="31">
        <f t="shared" si="68"/>
        <v>0</v>
      </c>
      <c r="AA62" s="31">
        <f t="shared" si="68"/>
        <v>0</v>
      </c>
      <c r="AB62" s="31">
        <f t="shared" si="68"/>
        <v>0</v>
      </c>
      <c r="AC62" s="31">
        <f t="shared" si="68"/>
        <v>0</v>
      </c>
      <c r="AD62" s="31">
        <f t="shared" si="68"/>
        <v>0</v>
      </c>
      <c r="AE62" s="31">
        <f t="shared" si="68"/>
        <v>0</v>
      </c>
      <c r="AF62" s="31">
        <f t="shared" si="68"/>
        <v>0</v>
      </c>
      <c r="AG62" s="31">
        <f t="shared" si="68"/>
        <v>0</v>
      </c>
      <c r="AH62" s="31">
        <f t="shared" si="68"/>
        <v>0</v>
      </c>
      <c r="AI62" s="31">
        <f t="shared" si="68"/>
        <v>0</v>
      </c>
      <c r="AJ62" s="31">
        <f t="shared" si="68"/>
        <v>0</v>
      </c>
      <c r="AK62" s="31">
        <f t="shared" si="68"/>
        <v>0</v>
      </c>
      <c r="AL62" s="31">
        <f t="shared" si="68"/>
        <v>0</v>
      </c>
      <c r="AM62" s="31">
        <f t="shared" si="68"/>
        <v>0</v>
      </c>
      <c r="AN62" s="31">
        <f t="shared" si="68"/>
        <v>0</v>
      </c>
      <c r="AO62" s="31">
        <f t="shared" si="68"/>
        <v>0</v>
      </c>
      <c r="AP62" s="31">
        <f t="shared" si="68"/>
        <v>0</v>
      </c>
      <c r="AQ62" s="31">
        <f t="shared" si="68"/>
        <v>0</v>
      </c>
      <c r="AR62" s="31">
        <f t="shared" si="68"/>
        <v>0</v>
      </c>
      <c r="AS62" s="31">
        <f t="shared" si="68"/>
        <v>0</v>
      </c>
      <c r="AT62" s="31">
        <f t="shared" si="68"/>
        <v>0</v>
      </c>
      <c r="AU62" s="31">
        <f t="shared" si="68"/>
        <v>0</v>
      </c>
      <c r="AV62" s="31">
        <f t="shared" si="68"/>
        <v>0</v>
      </c>
      <c r="AW62" s="31">
        <f t="shared" si="68"/>
        <v>0</v>
      </c>
      <c r="AX62" s="31">
        <f t="shared" si="68"/>
        <v>0</v>
      </c>
      <c r="AY62" s="31">
        <f t="shared" si="68"/>
        <v>0</v>
      </c>
      <c r="AZ62" s="31">
        <f t="shared" si="68"/>
        <v>0</v>
      </c>
      <c r="BA62" s="31">
        <f t="shared" si="68"/>
        <v>0</v>
      </c>
      <c r="BB62" s="31">
        <f t="shared" si="68"/>
        <v>0</v>
      </c>
      <c r="BC62" s="31">
        <f t="shared" si="68"/>
        <v>0</v>
      </c>
      <c r="BD62" s="31">
        <f t="shared" si="68"/>
        <v>0</v>
      </c>
      <c r="BE62" s="31">
        <f t="shared" si="68"/>
        <v>0</v>
      </c>
      <c r="BF62" s="31">
        <f t="shared" si="68"/>
        <v>0</v>
      </c>
      <c r="BG62" s="31">
        <f t="shared" si="68"/>
        <v>0</v>
      </c>
      <c r="BH62" s="31">
        <f t="shared" si="68"/>
        <v>0</v>
      </c>
      <c r="BI62" s="31">
        <f t="shared" si="68"/>
        <v>0</v>
      </c>
      <c r="BJ62" s="31">
        <f t="shared" si="68"/>
        <v>0</v>
      </c>
      <c r="BK62" s="31">
        <f t="shared" si="68"/>
        <v>0</v>
      </c>
      <c r="BL62" s="31">
        <f t="shared" si="68"/>
        <v>0</v>
      </c>
      <c r="BM62" s="31">
        <f t="shared" si="68"/>
        <v>0</v>
      </c>
      <c r="BN62" s="31">
        <f t="shared" si="68"/>
        <v>0</v>
      </c>
      <c r="BO62" s="31">
        <f t="shared" si="68"/>
        <v>0</v>
      </c>
      <c r="BP62" s="31">
        <f t="shared" si="68"/>
        <v>0</v>
      </c>
      <c r="BQ62" s="31">
        <f t="shared" si="68"/>
        <v>0</v>
      </c>
      <c r="BR62" s="31">
        <f t="shared" si="68"/>
        <v>0</v>
      </c>
      <c r="BS62" s="31">
        <f t="shared" si="68"/>
        <v>0</v>
      </c>
      <c r="BT62" s="31">
        <f t="shared" si="68"/>
        <v>0</v>
      </c>
      <c r="BU62" s="31">
        <f t="shared" si="68"/>
        <v>0</v>
      </c>
      <c r="BV62" s="31">
        <f t="shared" si="68"/>
        <v>0</v>
      </c>
      <c r="BW62" s="31">
        <f t="shared" si="64"/>
        <v>0</v>
      </c>
      <c r="BX62" s="31">
        <f t="shared" si="64"/>
        <v>0</v>
      </c>
      <c r="BY62" s="31">
        <f t="shared" si="64"/>
        <v>0</v>
      </c>
      <c r="BZ62" s="31">
        <f t="shared" si="64"/>
        <v>0</v>
      </c>
      <c r="CA62" s="31">
        <f t="shared" si="64"/>
        <v>0</v>
      </c>
      <c r="CB62" s="31">
        <f t="shared" si="64"/>
        <v>0</v>
      </c>
      <c r="CC62" s="31">
        <f t="shared" si="64"/>
        <v>0</v>
      </c>
      <c r="CD62" s="31">
        <f t="shared" si="64"/>
        <v>0</v>
      </c>
      <c r="CE62" s="31">
        <f t="shared" si="64"/>
        <v>0</v>
      </c>
      <c r="CF62" s="31">
        <f t="shared" si="64"/>
        <v>0</v>
      </c>
      <c r="CG62" s="31">
        <f t="shared" si="64"/>
        <v>0</v>
      </c>
      <c r="CH62" s="31">
        <f t="shared" si="64"/>
        <v>0</v>
      </c>
      <c r="CI62" s="31">
        <f t="shared" si="64"/>
        <v>0</v>
      </c>
      <c r="CJ62" s="31">
        <f t="shared" si="64"/>
        <v>0</v>
      </c>
      <c r="CK62" s="31">
        <f t="shared" si="64"/>
        <v>0</v>
      </c>
      <c r="CL62" s="31">
        <f t="shared" si="64"/>
        <v>0</v>
      </c>
      <c r="CM62" s="31">
        <f t="shared" si="65"/>
        <v>0</v>
      </c>
      <c r="CN62" s="31">
        <f t="shared" si="65"/>
        <v>0</v>
      </c>
      <c r="CO62" s="31">
        <f t="shared" si="65"/>
        <v>0</v>
      </c>
      <c r="CP62" s="31">
        <f t="shared" si="65"/>
        <v>0</v>
      </c>
      <c r="CQ62" s="31">
        <f t="shared" si="65"/>
        <v>0</v>
      </c>
      <c r="CR62" s="31">
        <f t="shared" si="65"/>
        <v>0</v>
      </c>
      <c r="CS62" s="31">
        <f t="shared" si="65"/>
        <v>0</v>
      </c>
      <c r="CT62" s="31">
        <f t="shared" si="65"/>
        <v>0</v>
      </c>
      <c r="CU62" s="31">
        <f t="shared" si="65"/>
        <v>0</v>
      </c>
      <c r="CV62" s="31">
        <f t="shared" si="65"/>
        <v>0</v>
      </c>
      <c r="CW62" s="31">
        <f t="shared" si="65"/>
        <v>0</v>
      </c>
      <c r="CX62" s="31">
        <f t="shared" si="65"/>
        <v>0</v>
      </c>
      <c r="CY62" s="31">
        <f t="shared" si="65"/>
        <v>0</v>
      </c>
      <c r="CZ62" s="31">
        <f t="shared" si="65"/>
        <v>0</v>
      </c>
      <c r="DA62" s="31">
        <f t="shared" si="65"/>
        <v>0</v>
      </c>
      <c r="DB62" s="31">
        <f t="shared" si="65"/>
        <v>0</v>
      </c>
      <c r="DC62" s="31">
        <f t="shared" si="65"/>
        <v>0</v>
      </c>
      <c r="DD62" s="31">
        <f t="shared" si="65"/>
        <v>0</v>
      </c>
      <c r="DE62" s="31">
        <f t="shared" si="65"/>
        <v>0</v>
      </c>
      <c r="DF62" s="31">
        <f t="shared" si="65"/>
        <v>0</v>
      </c>
      <c r="DG62" s="31">
        <f t="shared" si="65"/>
        <v>0</v>
      </c>
      <c r="DH62" s="31">
        <f t="shared" si="65"/>
        <v>0</v>
      </c>
      <c r="DI62" s="31">
        <f t="shared" si="65"/>
        <v>0</v>
      </c>
      <c r="DJ62" s="31">
        <f t="shared" si="65"/>
        <v>0</v>
      </c>
      <c r="DK62" s="31">
        <f t="shared" si="65"/>
        <v>0</v>
      </c>
      <c r="DL62" s="31">
        <f t="shared" si="65"/>
        <v>0</v>
      </c>
      <c r="DM62" s="31">
        <f t="shared" si="65"/>
        <v>0</v>
      </c>
      <c r="DN62" s="31">
        <f t="shared" si="65"/>
        <v>0</v>
      </c>
    </row>
    <row r="63" spans="1:118" hidden="1" outlineLevel="1">
      <c r="A63" s="151"/>
      <c r="C63" s="64" t="str">
        <f>Inputs!C35</f>
        <v>MI400</v>
      </c>
      <c r="F63" s="65">
        <f>Inputs!J35</f>
        <v>0</v>
      </c>
      <c r="G63" s="54" t="s">
        <v>88</v>
      </c>
      <c r="H63" s="254"/>
      <c r="I63" s="54"/>
      <c r="J63" s="31">
        <f t="shared" si="66"/>
        <v>0</v>
      </c>
      <c r="K63" s="31">
        <f t="shared" si="66"/>
        <v>0</v>
      </c>
      <c r="L63" s="31">
        <f t="shared" si="66"/>
        <v>0</v>
      </c>
      <c r="M63" s="31">
        <f t="shared" si="66"/>
        <v>0</v>
      </c>
      <c r="N63" s="31">
        <f t="shared" si="66"/>
        <v>0</v>
      </c>
      <c r="O63" s="31">
        <f t="shared" si="66"/>
        <v>0</v>
      </c>
      <c r="P63" s="31">
        <f t="shared" si="66"/>
        <v>0</v>
      </c>
      <c r="Q63" s="31">
        <f t="shared" si="66"/>
        <v>0</v>
      </c>
      <c r="R63" s="31">
        <f t="shared" si="66"/>
        <v>0</v>
      </c>
      <c r="S63" s="31">
        <f t="shared" si="66"/>
        <v>0</v>
      </c>
      <c r="T63" s="31">
        <f t="shared" si="66"/>
        <v>0</v>
      </c>
      <c r="U63" s="31">
        <f t="shared" si="66"/>
        <v>0</v>
      </c>
      <c r="V63" s="31">
        <f t="shared" si="66"/>
        <v>0</v>
      </c>
      <c r="W63" s="31">
        <f t="shared" si="66"/>
        <v>0</v>
      </c>
      <c r="X63" s="31">
        <f t="shared" si="66"/>
        <v>0</v>
      </c>
      <c r="Y63" s="31">
        <f t="shared" si="66"/>
        <v>0</v>
      </c>
      <c r="Z63" s="31">
        <f t="shared" si="68"/>
        <v>0</v>
      </c>
      <c r="AA63" s="31">
        <f t="shared" si="68"/>
        <v>0</v>
      </c>
      <c r="AB63" s="31">
        <f t="shared" si="68"/>
        <v>0</v>
      </c>
      <c r="AC63" s="31">
        <f t="shared" si="68"/>
        <v>0</v>
      </c>
      <c r="AD63" s="31">
        <f t="shared" si="68"/>
        <v>0</v>
      </c>
      <c r="AE63" s="31">
        <f t="shared" si="68"/>
        <v>0</v>
      </c>
      <c r="AF63" s="31">
        <f t="shared" si="68"/>
        <v>0</v>
      </c>
      <c r="AG63" s="31">
        <f t="shared" si="68"/>
        <v>0</v>
      </c>
      <c r="AH63" s="31">
        <f t="shared" si="68"/>
        <v>0</v>
      </c>
      <c r="AI63" s="31">
        <f t="shared" si="68"/>
        <v>0</v>
      </c>
      <c r="AJ63" s="31">
        <f t="shared" si="68"/>
        <v>0</v>
      </c>
      <c r="AK63" s="31">
        <f t="shared" si="68"/>
        <v>0</v>
      </c>
      <c r="AL63" s="31">
        <f t="shared" si="68"/>
        <v>0</v>
      </c>
      <c r="AM63" s="31">
        <f t="shared" si="68"/>
        <v>0</v>
      </c>
      <c r="AN63" s="31">
        <f t="shared" si="68"/>
        <v>0</v>
      </c>
      <c r="AO63" s="31">
        <f t="shared" si="68"/>
        <v>0</v>
      </c>
      <c r="AP63" s="31">
        <f t="shared" si="68"/>
        <v>0</v>
      </c>
      <c r="AQ63" s="31">
        <f t="shared" si="68"/>
        <v>0</v>
      </c>
      <c r="AR63" s="31">
        <f t="shared" si="68"/>
        <v>0</v>
      </c>
      <c r="AS63" s="31">
        <f t="shared" si="68"/>
        <v>0</v>
      </c>
      <c r="AT63" s="31">
        <f t="shared" si="68"/>
        <v>0</v>
      </c>
      <c r="AU63" s="31">
        <f t="shared" si="68"/>
        <v>0</v>
      </c>
      <c r="AV63" s="31">
        <f t="shared" si="68"/>
        <v>0</v>
      </c>
      <c r="AW63" s="31">
        <f t="shared" si="68"/>
        <v>0</v>
      </c>
      <c r="AX63" s="31">
        <f t="shared" si="68"/>
        <v>0</v>
      </c>
      <c r="AY63" s="31">
        <f t="shared" si="68"/>
        <v>0</v>
      </c>
      <c r="AZ63" s="31">
        <f t="shared" si="68"/>
        <v>0</v>
      </c>
      <c r="BA63" s="31">
        <f t="shared" si="68"/>
        <v>0</v>
      </c>
      <c r="BB63" s="31">
        <f t="shared" si="68"/>
        <v>0</v>
      </c>
      <c r="BC63" s="31">
        <f t="shared" si="68"/>
        <v>0</v>
      </c>
      <c r="BD63" s="31">
        <f t="shared" si="68"/>
        <v>0</v>
      </c>
      <c r="BE63" s="31">
        <f t="shared" si="68"/>
        <v>0</v>
      </c>
      <c r="BF63" s="31">
        <f t="shared" si="68"/>
        <v>0</v>
      </c>
      <c r="BG63" s="31">
        <f t="shared" si="68"/>
        <v>0</v>
      </c>
      <c r="BH63" s="31">
        <f t="shared" si="68"/>
        <v>0</v>
      </c>
      <c r="BI63" s="31">
        <f t="shared" si="68"/>
        <v>0</v>
      </c>
      <c r="BJ63" s="31">
        <f t="shared" si="68"/>
        <v>0</v>
      </c>
      <c r="BK63" s="31">
        <f t="shared" si="68"/>
        <v>0</v>
      </c>
      <c r="BL63" s="31">
        <f t="shared" si="68"/>
        <v>0</v>
      </c>
      <c r="BM63" s="31">
        <f t="shared" si="68"/>
        <v>0</v>
      </c>
      <c r="BN63" s="31">
        <f t="shared" si="68"/>
        <v>0</v>
      </c>
      <c r="BO63" s="31">
        <f t="shared" si="68"/>
        <v>0</v>
      </c>
      <c r="BP63" s="31">
        <f t="shared" si="68"/>
        <v>0</v>
      </c>
      <c r="BQ63" s="31">
        <f t="shared" si="68"/>
        <v>0</v>
      </c>
      <c r="BR63" s="31">
        <f t="shared" si="68"/>
        <v>0</v>
      </c>
      <c r="BS63" s="31">
        <f t="shared" si="68"/>
        <v>0</v>
      </c>
      <c r="BT63" s="31">
        <f t="shared" si="68"/>
        <v>0</v>
      </c>
      <c r="BU63" s="31">
        <f t="shared" si="68"/>
        <v>0</v>
      </c>
      <c r="BV63" s="31">
        <f t="shared" si="68"/>
        <v>0</v>
      </c>
      <c r="BW63" s="31">
        <f t="shared" si="64"/>
        <v>0</v>
      </c>
      <c r="BX63" s="31">
        <f t="shared" si="64"/>
        <v>0</v>
      </c>
      <c r="BY63" s="31">
        <f t="shared" si="64"/>
        <v>0</v>
      </c>
      <c r="BZ63" s="31">
        <f t="shared" si="64"/>
        <v>0</v>
      </c>
      <c r="CA63" s="31">
        <f t="shared" si="64"/>
        <v>0</v>
      </c>
      <c r="CB63" s="31">
        <f t="shared" si="64"/>
        <v>0</v>
      </c>
      <c r="CC63" s="31">
        <f t="shared" si="64"/>
        <v>0</v>
      </c>
      <c r="CD63" s="31">
        <f t="shared" si="64"/>
        <v>0</v>
      </c>
      <c r="CE63" s="31">
        <f t="shared" si="64"/>
        <v>0</v>
      </c>
      <c r="CF63" s="31">
        <f t="shared" si="64"/>
        <v>0</v>
      </c>
      <c r="CG63" s="31">
        <f t="shared" si="64"/>
        <v>0</v>
      </c>
      <c r="CH63" s="31">
        <f t="shared" si="64"/>
        <v>0</v>
      </c>
      <c r="CI63" s="31">
        <f t="shared" si="64"/>
        <v>0</v>
      </c>
      <c r="CJ63" s="31">
        <f t="shared" si="64"/>
        <v>0</v>
      </c>
      <c r="CK63" s="31">
        <f t="shared" si="64"/>
        <v>0</v>
      </c>
      <c r="CL63" s="31">
        <f t="shared" si="64"/>
        <v>0</v>
      </c>
      <c r="CM63" s="31">
        <f t="shared" si="65"/>
        <v>0</v>
      </c>
      <c r="CN63" s="31">
        <f t="shared" si="65"/>
        <v>0</v>
      </c>
      <c r="CO63" s="31">
        <f t="shared" si="65"/>
        <v>0</v>
      </c>
      <c r="CP63" s="31">
        <f t="shared" si="65"/>
        <v>0</v>
      </c>
      <c r="CQ63" s="31">
        <f t="shared" si="65"/>
        <v>0</v>
      </c>
      <c r="CR63" s="31">
        <f t="shared" si="65"/>
        <v>0</v>
      </c>
      <c r="CS63" s="31">
        <f t="shared" si="65"/>
        <v>0</v>
      </c>
      <c r="CT63" s="31">
        <f t="shared" si="65"/>
        <v>0</v>
      </c>
      <c r="CU63" s="31">
        <f t="shared" si="65"/>
        <v>0</v>
      </c>
      <c r="CV63" s="31">
        <f t="shared" si="65"/>
        <v>0</v>
      </c>
      <c r="CW63" s="31">
        <f t="shared" ref="CW63:DN66" si="69">$F63</f>
        <v>0</v>
      </c>
      <c r="CX63" s="31">
        <f t="shared" si="69"/>
        <v>0</v>
      </c>
      <c r="CY63" s="31">
        <f t="shared" si="69"/>
        <v>0</v>
      </c>
      <c r="CZ63" s="31">
        <f t="shared" si="69"/>
        <v>0</v>
      </c>
      <c r="DA63" s="31">
        <f t="shared" si="69"/>
        <v>0</v>
      </c>
      <c r="DB63" s="31">
        <f t="shared" si="69"/>
        <v>0</v>
      </c>
      <c r="DC63" s="31">
        <f t="shared" si="69"/>
        <v>0</v>
      </c>
      <c r="DD63" s="31">
        <f t="shared" si="69"/>
        <v>0</v>
      </c>
      <c r="DE63" s="31">
        <f t="shared" si="69"/>
        <v>0</v>
      </c>
      <c r="DF63" s="31">
        <f t="shared" si="69"/>
        <v>0</v>
      </c>
      <c r="DG63" s="31">
        <f t="shared" si="69"/>
        <v>0</v>
      </c>
      <c r="DH63" s="31">
        <f t="shared" si="69"/>
        <v>0</v>
      </c>
      <c r="DI63" s="31">
        <f t="shared" si="69"/>
        <v>0</v>
      </c>
      <c r="DJ63" s="31">
        <f t="shared" si="69"/>
        <v>0</v>
      </c>
      <c r="DK63" s="31">
        <f t="shared" si="69"/>
        <v>0</v>
      </c>
      <c r="DL63" s="31">
        <f t="shared" si="69"/>
        <v>0</v>
      </c>
      <c r="DM63" s="31">
        <f t="shared" si="69"/>
        <v>0</v>
      </c>
      <c r="DN63" s="31">
        <f t="shared" si="69"/>
        <v>0</v>
      </c>
    </row>
    <row r="64" spans="1:118" hidden="1" outlineLevel="1">
      <c r="A64" s="151"/>
      <c r="C64" s="64" t="str">
        <f>Inputs!C36</f>
        <v>L40S</v>
      </c>
      <c r="F64" s="65">
        <f>Inputs!J36</f>
        <v>0</v>
      </c>
      <c r="G64" s="54" t="s">
        <v>88</v>
      </c>
      <c r="H64" s="254"/>
      <c r="I64" s="54"/>
      <c r="J64" s="31">
        <f t="shared" si="66"/>
        <v>0</v>
      </c>
      <c r="K64" s="31">
        <f t="shared" si="66"/>
        <v>0</v>
      </c>
      <c r="L64" s="31">
        <f t="shared" si="66"/>
        <v>0</v>
      </c>
      <c r="M64" s="31">
        <f t="shared" si="66"/>
        <v>0</v>
      </c>
      <c r="N64" s="31">
        <f t="shared" si="66"/>
        <v>0</v>
      </c>
      <c r="O64" s="31">
        <f t="shared" si="66"/>
        <v>0</v>
      </c>
      <c r="P64" s="31">
        <f t="shared" si="66"/>
        <v>0</v>
      </c>
      <c r="Q64" s="31">
        <f t="shared" si="66"/>
        <v>0</v>
      </c>
      <c r="R64" s="31">
        <f t="shared" si="66"/>
        <v>0</v>
      </c>
      <c r="S64" s="31">
        <f t="shared" si="66"/>
        <v>0</v>
      </c>
      <c r="T64" s="31">
        <f t="shared" si="66"/>
        <v>0</v>
      </c>
      <c r="U64" s="31">
        <f t="shared" si="66"/>
        <v>0</v>
      </c>
      <c r="V64" s="31">
        <f t="shared" si="66"/>
        <v>0</v>
      </c>
      <c r="W64" s="31">
        <f t="shared" si="66"/>
        <v>0</v>
      </c>
      <c r="X64" s="31">
        <f t="shared" si="66"/>
        <v>0</v>
      </c>
      <c r="Y64" s="31">
        <f t="shared" si="66"/>
        <v>0</v>
      </c>
      <c r="Z64" s="31">
        <f t="shared" si="68"/>
        <v>0</v>
      </c>
      <c r="AA64" s="31">
        <f t="shared" si="68"/>
        <v>0</v>
      </c>
      <c r="AB64" s="31">
        <f t="shared" si="68"/>
        <v>0</v>
      </c>
      <c r="AC64" s="31">
        <f t="shared" si="68"/>
        <v>0</v>
      </c>
      <c r="AD64" s="31">
        <f t="shared" si="68"/>
        <v>0</v>
      </c>
      <c r="AE64" s="31">
        <f t="shared" si="68"/>
        <v>0</v>
      </c>
      <c r="AF64" s="31">
        <f t="shared" si="68"/>
        <v>0</v>
      </c>
      <c r="AG64" s="31">
        <f t="shared" si="68"/>
        <v>0</v>
      </c>
      <c r="AH64" s="31">
        <f t="shared" si="68"/>
        <v>0</v>
      </c>
      <c r="AI64" s="31">
        <f t="shared" si="68"/>
        <v>0</v>
      </c>
      <c r="AJ64" s="31">
        <f t="shared" si="68"/>
        <v>0</v>
      </c>
      <c r="AK64" s="31">
        <f t="shared" si="68"/>
        <v>0</v>
      </c>
      <c r="AL64" s="31">
        <f t="shared" si="68"/>
        <v>0</v>
      </c>
      <c r="AM64" s="31">
        <f t="shared" si="68"/>
        <v>0</v>
      </c>
      <c r="AN64" s="31">
        <f t="shared" si="68"/>
        <v>0</v>
      </c>
      <c r="AO64" s="31">
        <f t="shared" si="68"/>
        <v>0</v>
      </c>
      <c r="AP64" s="31">
        <f t="shared" si="68"/>
        <v>0</v>
      </c>
      <c r="AQ64" s="31">
        <f t="shared" si="68"/>
        <v>0</v>
      </c>
      <c r="AR64" s="31">
        <f t="shared" si="68"/>
        <v>0</v>
      </c>
      <c r="AS64" s="31">
        <f t="shared" si="68"/>
        <v>0</v>
      </c>
      <c r="AT64" s="31">
        <f t="shared" si="68"/>
        <v>0</v>
      </c>
      <c r="AU64" s="31">
        <f t="shared" si="68"/>
        <v>0</v>
      </c>
      <c r="AV64" s="31">
        <f t="shared" si="68"/>
        <v>0</v>
      </c>
      <c r="AW64" s="31">
        <f t="shared" si="68"/>
        <v>0</v>
      </c>
      <c r="AX64" s="31">
        <f t="shared" si="68"/>
        <v>0</v>
      </c>
      <c r="AY64" s="31">
        <f t="shared" si="68"/>
        <v>0</v>
      </c>
      <c r="AZ64" s="31">
        <f t="shared" si="68"/>
        <v>0</v>
      </c>
      <c r="BA64" s="31">
        <f t="shared" si="68"/>
        <v>0</v>
      </c>
      <c r="BB64" s="31">
        <f t="shared" si="68"/>
        <v>0</v>
      </c>
      <c r="BC64" s="31">
        <f t="shared" si="68"/>
        <v>0</v>
      </c>
      <c r="BD64" s="31">
        <f t="shared" si="68"/>
        <v>0</v>
      </c>
      <c r="BE64" s="31">
        <f t="shared" si="68"/>
        <v>0</v>
      </c>
      <c r="BF64" s="31">
        <f t="shared" si="68"/>
        <v>0</v>
      </c>
      <c r="BG64" s="31">
        <f t="shared" si="68"/>
        <v>0</v>
      </c>
      <c r="BH64" s="31">
        <f t="shared" si="68"/>
        <v>0</v>
      </c>
      <c r="BI64" s="31">
        <f t="shared" si="68"/>
        <v>0</v>
      </c>
      <c r="BJ64" s="31">
        <f t="shared" si="68"/>
        <v>0</v>
      </c>
      <c r="BK64" s="31">
        <f t="shared" si="68"/>
        <v>0</v>
      </c>
      <c r="BL64" s="31">
        <f t="shared" si="68"/>
        <v>0</v>
      </c>
      <c r="BM64" s="31">
        <f t="shared" si="68"/>
        <v>0</v>
      </c>
      <c r="BN64" s="31">
        <f t="shared" si="68"/>
        <v>0</v>
      </c>
      <c r="BO64" s="31">
        <f t="shared" si="68"/>
        <v>0</v>
      </c>
      <c r="BP64" s="31">
        <f t="shared" si="68"/>
        <v>0</v>
      </c>
      <c r="BQ64" s="31">
        <f t="shared" si="68"/>
        <v>0</v>
      </c>
      <c r="BR64" s="31">
        <f t="shared" si="68"/>
        <v>0</v>
      </c>
      <c r="BS64" s="31">
        <f t="shared" si="68"/>
        <v>0</v>
      </c>
      <c r="BT64" s="31">
        <f t="shared" si="68"/>
        <v>0</v>
      </c>
      <c r="BU64" s="31">
        <f t="shared" si="68"/>
        <v>0</v>
      </c>
      <c r="BV64" s="31">
        <f t="shared" si="68"/>
        <v>0</v>
      </c>
      <c r="BW64" s="31">
        <f t="shared" si="64"/>
        <v>0</v>
      </c>
      <c r="BX64" s="31">
        <f t="shared" si="64"/>
        <v>0</v>
      </c>
      <c r="BY64" s="31">
        <f t="shared" si="64"/>
        <v>0</v>
      </c>
      <c r="BZ64" s="31">
        <f t="shared" si="64"/>
        <v>0</v>
      </c>
      <c r="CA64" s="31">
        <f t="shared" si="64"/>
        <v>0</v>
      </c>
      <c r="CB64" s="31">
        <f t="shared" si="64"/>
        <v>0</v>
      </c>
      <c r="CC64" s="31">
        <f t="shared" si="64"/>
        <v>0</v>
      </c>
      <c r="CD64" s="31">
        <f t="shared" si="64"/>
        <v>0</v>
      </c>
      <c r="CE64" s="31">
        <f t="shared" si="64"/>
        <v>0</v>
      </c>
      <c r="CF64" s="31">
        <f t="shared" si="64"/>
        <v>0</v>
      </c>
      <c r="CG64" s="31">
        <f t="shared" si="64"/>
        <v>0</v>
      </c>
      <c r="CH64" s="31">
        <f t="shared" si="64"/>
        <v>0</v>
      </c>
      <c r="CI64" s="31">
        <f t="shared" si="64"/>
        <v>0</v>
      </c>
      <c r="CJ64" s="31">
        <f t="shared" si="64"/>
        <v>0</v>
      </c>
      <c r="CK64" s="31">
        <f t="shared" si="64"/>
        <v>0</v>
      </c>
      <c r="CL64" s="31">
        <f t="shared" si="64"/>
        <v>0</v>
      </c>
      <c r="CM64" s="31">
        <f t="shared" ref="CM64:DL64" si="70">$F64</f>
        <v>0</v>
      </c>
      <c r="CN64" s="31">
        <f t="shared" si="70"/>
        <v>0</v>
      </c>
      <c r="CO64" s="31">
        <f t="shared" si="70"/>
        <v>0</v>
      </c>
      <c r="CP64" s="31">
        <f t="shared" si="70"/>
        <v>0</v>
      </c>
      <c r="CQ64" s="31">
        <f t="shared" si="70"/>
        <v>0</v>
      </c>
      <c r="CR64" s="31">
        <f t="shared" si="70"/>
        <v>0</v>
      </c>
      <c r="CS64" s="31">
        <f t="shared" si="70"/>
        <v>0</v>
      </c>
      <c r="CT64" s="31">
        <f t="shared" si="70"/>
        <v>0</v>
      </c>
      <c r="CU64" s="31">
        <f t="shared" si="70"/>
        <v>0</v>
      </c>
      <c r="CV64" s="31">
        <f t="shared" si="70"/>
        <v>0</v>
      </c>
      <c r="CW64" s="31">
        <f t="shared" si="70"/>
        <v>0</v>
      </c>
      <c r="CX64" s="31">
        <f t="shared" si="70"/>
        <v>0</v>
      </c>
      <c r="CY64" s="31">
        <f t="shared" si="70"/>
        <v>0</v>
      </c>
      <c r="CZ64" s="31">
        <f t="shared" si="70"/>
        <v>0</v>
      </c>
      <c r="DA64" s="31">
        <f t="shared" si="70"/>
        <v>0</v>
      </c>
      <c r="DB64" s="31">
        <f t="shared" si="70"/>
        <v>0</v>
      </c>
      <c r="DC64" s="31">
        <f t="shared" si="70"/>
        <v>0</v>
      </c>
      <c r="DD64" s="31">
        <f t="shared" si="70"/>
        <v>0</v>
      </c>
      <c r="DE64" s="31">
        <f t="shared" si="70"/>
        <v>0</v>
      </c>
      <c r="DF64" s="31">
        <f t="shared" si="70"/>
        <v>0</v>
      </c>
      <c r="DG64" s="31">
        <f t="shared" si="70"/>
        <v>0</v>
      </c>
      <c r="DH64" s="31">
        <f t="shared" si="70"/>
        <v>0</v>
      </c>
      <c r="DI64" s="31">
        <f t="shared" si="70"/>
        <v>0</v>
      </c>
      <c r="DJ64" s="31">
        <f t="shared" si="70"/>
        <v>0</v>
      </c>
      <c r="DK64" s="31">
        <f t="shared" si="70"/>
        <v>0</v>
      </c>
      <c r="DL64" s="31">
        <f t="shared" si="70"/>
        <v>0</v>
      </c>
      <c r="DM64" s="31">
        <f t="shared" si="69"/>
        <v>0</v>
      </c>
      <c r="DN64" s="31">
        <f t="shared" si="69"/>
        <v>0</v>
      </c>
    </row>
    <row r="65" spans="1:118" hidden="1" outlineLevel="1">
      <c r="A65" s="151"/>
      <c r="C65" s="64" t="str">
        <f>Inputs!C37</f>
        <v>Cerebras WSE-2</v>
      </c>
      <c r="F65" s="65">
        <f>Inputs!J37</f>
        <v>0</v>
      </c>
      <c r="G65" s="54" t="s">
        <v>88</v>
      </c>
      <c r="H65" s="254"/>
      <c r="I65" s="54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</row>
    <row r="66" spans="1:118" hidden="1" outlineLevel="1">
      <c r="A66" s="151"/>
      <c r="C66" s="64" t="str">
        <f>Inputs!C38</f>
        <v>Placeholder</v>
      </c>
      <c r="F66" s="65"/>
      <c r="G66" s="54" t="s">
        <v>88</v>
      </c>
      <c r="H66" s="254"/>
      <c r="I66" s="54"/>
      <c r="J66" s="31">
        <f t="shared" si="66"/>
        <v>0</v>
      </c>
      <c r="K66" s="31">
        <f t="shared" si="66"/>
        <v>0</v>
      </c>
      <c r="L66" s="31">
        <f t="shared" si="66"/>
        <v>0</v>
      </c>
      <c r="M66" s="31">
        <f t="shared" si="66"/>
        <v>0</v>
      </c>
      <c r="N66" s="31">
        <f t="shared" si="66"/>
        <v>0</v>
      </c>
      <c r="O66" s="31">
        <f t="shared" si="66"/>
        <v>0</v>
      </c>
      <c r="P66" s="31">
        <f t="shared" si="66"/>
        <v>0</v>
      </c>
      <c r="Q66" s="31">
        <f t="shared" si="66"/>
        <v>0</v>
      </c>
      <c r="R66" s="31">
        <f t="shared" si="66"/>
        <v>0</v>
      </c>
      <c r="S66" s="31">
        <f t="shared" si="66"/>
        <v>0</v>
      </c>
      <c r="T66" s="31">
        <f t="shared" si="66"/>
        <v>0</v>
      </c>
      <c r="U66" s="31">
        <f t="shared" si="66"/>
        <v>0</v>
      </c>
      <c r="V66" s="31">
        <f t="shared" si="66"/>
        <v>0</v>
      </c>
      <c r="W66" s="31">
        <f t="shared" si="66"/>
        <v>0</v>
      </c>
      <c r="X66" s="31">
        <f t="shared" si="66"/>
        <v>0</v>
      </c>
      <c r="Y66" s="31">
        <f t="shared" si="66"/>
        <v>0</v>
      </c>
      <c r="Z66" s="31">
        <f t="shared" si="68"/>
        <v>0</v>
      </c>
      <c r="AA66" s="31">
        <f t="shared" si="68"/>
        <v>0</v>
      </c>
      <c r="AB66" s="31">
        <f t="shared" si="68"/>
        <v>0</v>
      </c>
      <c r="AC66" s="31">
        <f t="shared" si="68"/>
        <v>0</v>
      </c>
      <c r="AD66" s="31">
        <f t="shared" si="68"/>
        <v>0</v>
      </c>
      <c r="AE66" s="31">
        <f t="shared" si="68"/>
        <v>0</v>
      </c>
      <c r="AF66" s="31">
        <f t="shared" si="68"/>
        <v>0</v>
      </c>
      <c r="AG66" s="31">
        <f t="shared" si="68"/>
        <v>0</v>
      </c>
      <c r="AH66" s="31">
        <f t="shared" si="68"/>
        <v>0</v>
      </c>
      <c r="AI66" s="31">
        <f t="shared" si="68"/>
        <v>0</v>
      </c>
      <c r="AJ66" s="31">
        <f t="shared" ref="AJ66:AY66" si="71">$F66</f>
        <v>0</v>
      </c>
      <c r="AK66" s="31">
        <f t="shared" si="71"/>
        <v>0</v>
      </c>
      <c r="AL66" s="31">
        <f t="shared" si="71"/>
        <v>0</v>
      </c>
      <c r="AM66" s="31">
        <f t="shared" si="71"/>
        <v>0</v>
      </c>
      <c r="AN66" s="31">
        <f t="shared" si="71"/>
        <v>0</v>
      </c>
      <c r="AO66" s="31">
        <f t="shared" si="71"/>
        <v>0</v>
      </c>
      <c r="AP66" s="31">
        <f t="shared" si="71"/>
        <v>0</v>
      </c>
      <c r="AQ66" s="31">
        <f t="shared" si="71"/>
        <v>0</v>
      </c>
      <c r="AR66" s="31">
        <f t="shared" si="71"/>
        <v>0</v>
      </c>
      <c r="AS66" s="31">
        <f t="shared" si="71"/>
        <v>0</v>
      </c>
      <c r="AT66" s="31">
        <f t="shared" si="71"/>
        <v>0</v>
      </c>
      <c r="AU66" s="31">
        <f t="shared" si="71"/>
        <v>0</v>
      </c>
      <c r="AV66" s="31">
        <f t="shared" si="71"/>
        <v>0</v>
      </c>
      <c r="AW66" s="31">
        <f t="shared" si="71"/>
        <v>0</v>
      </c>
      <c r="AX66" s="31">
        <f t="shared" si="71"/>
        <v>0</v>
      </c>
      <c r="AY66" s="31">
        <f t="shared" si="71"/>
        <v>0</v>
      </c>
      <c r="AZ66" s="31">
        <f t="shared" ref="AZ66:BO66" si="72">$F66</f>
        <v>0</v>
      </c>
      <c r="BA66" s="31">
        <f t="shared" si="72"/>
        <v>0</v>
      </c>
      <c r="BB66" s="31">
        <f t="shared" si="72"/>
        <v>0</v>
      </c>
      <c r="BC66" s="31">
        <f t="shared" si="72"/>
        <v>0</v>
      </c>
      <c r="BD66" s="31">
        <f t="shared" si="72"/>
        <v>0</v>
      </c>
      <c r="BE66" s="31">
        <f t="shared" si="72"/>
        <v>0</v>
      </c>
      <c r="BF66" s="31">
        <f t="shared" si="72"/>
        <v>0</v>
      </c>
      <c r="BG66" s="31">
        <f t="shared" si="72"/>
        <v>0</v>
      </c>
      <c r="BH66" s="31">
        <f t="shared" si="72"/>
        <v>0</v>
      </c>
      <c r="BI66" s="31">
        <f t="shared" si="72"/>
        <v>0</v>
      </c>
      <c r="BJ66" s="31">
        <f t="shared" si="72"/>
        <v>0</v>
      </c>
      <c r="BK66" s="31">
        <f t="shared" si="72"/>
        <v>0</v>
      </c>
      <c r="BL66" s="31">
        <f t="shared" si="72"/>
        <v>0</v>
      </c>
      <c r="BM66" s="31">
        <f t="shared" si="72"/>
        <v>0</v>
      </c>
      <c r="BN66" s="31">
        <f t="shared" si="72"/>
        <v>0</v>
      </c>
      <c r="BO66" s="31">
        <f t="shared" si="72"/>
        <v>0</v>
      </c>
      <c r="BP66" s="31">
        <f t="shared" ref="BP66:BV66" si="73">$F66</f>
        <v>0</v>
      </c>
      <c r="BQ66" s="31">
        <f t="shared" si="73"/>
        <v>0</v>
      </c>
      <c r="BR66" s="31">
        <f t="shared" si="73"/>
        <v>0</v>
      </c>
      <c r="BS66" s="31">
        <f t="shared" si="73"/>
        <v>0</v>
      </c>
      <c r="BT66" s="31">
        <f t="shared" si="73"/>
        <v>0</v>
      </c>
      <c r="BU66" s="31">
        <f t="shared" si="73"/>
        <v>0</v>
      </c>
      <c r="BV66" s="31">
        <f t="shared" si="73"/>
        <v>0</v>
      </c>
      <c r="BW66" s="31">
        <f t="shared" si="64"/>
        <v>0</v>
      </c>
      <c r="BX66" s="31">
        <f t="shared" si="64"/>
        <v>0</v>
      </c>
      <c r="BY66" s="31">
        <f t="shared" si="64"/>
        <v>0</v>
      </c>
      <c r="BZ66" s="31">
        <f t="shared" si="64"/>
        <v>0</v>
      </c>
      <c r="CA66" s="31">
        <f t="shared" si="64"/>
        <v>0</v>
      </c>
      <c r="CB66" s="31">
        <f t="shared" si="64"/>
        <v>0</v>
      </c>
      <c r="CC66" s="31">
        <f t="shared" si="64"/>
        <v>0</v>
      </c>
      <c r="CD66" s="31">
        <f t="shared" si="64"/>
        <v>0</v>
      </c>
      <c r="CE66" s="31">
        <f t="shared" si="64"/>
        <v>0</v>
      </c>
      <c r="CF66" s="31">
        <f t="shared" si="64"/>
        <v>0</v>
      </c>
      <c r="CG66" s="31">
        <f t="shared" si="64"/>
        <v>0</v>
      </c>
      <c r="CH66" s="31">
        <f t="shared" si="64"/>
        <v>0</v>
      </c>
      <c r="CI66" s="31">
        <f t="shared" si="64"/>
        <v>0</v>
      </c>
      <c r="CJ66" s="31">
        <f t="shared" si="64"/>
        <v>0</v>
      </c>
      <c r="CK66" s="31">
        <f t="shared" si="64"/>
        <v>0</v>
      </c>
      <c r="CL66" s="31">
        <f t="shared" si="64"/>
        <v>0</v>
      </c>
      <c r="CM66" s="31">
        <f t="shared" ref="CM66:DL66" si="74">$F66</f>
        <v>0</v>
      </c>
      <c r="CN66" s="31">
        <f t="shared" si="74"/>
        <v>0</v>
      </c>
      <c r="CO66" s="31">
        <f t="shared" si="74"/>
        <v>0</v>
      </c>
      <c r="CP66" s="31">
        <f t="shared" si="74"/>
        <v>0</v>
      </c>
      <c r="CQ66" s="31">
        <f t="shared" si="74"/>
        <v>0</v>
      </c>
      <c r="CR66" s="31">
        <f t="shared" si="74"/>
        <v>0</v>
      </c>
      <c r="CS66" s="31">
        <f t="shared" si="74"/>
        <v>0</v>
      </c>
      <c r="CT66" s="31">
        <f t="shared" si="74"/>
        <v>0</v>
      </c>
      <c r="CU66" s="31">
        <f t="shared" si="74"/>
        <v>0</v>
      </c>
      <c r="CV66" s="31">
        <f t="shared" si="74"/>
        <v>0</v>
      </c>
      <c r="CW66" s="31">
        <f t="shared" si="74"/>
        <v>0</v>
      </c>
      <c r="CX66" s="31">
        <f t="shared" si="74"/>
        <v>0</v>
      </c>
      <c r="CY66" s="31">
        <f t="shared" si="74"/>
        <v>0</v>
      </c>
      <c r="CZ66" s="31">
        <f t="shared" si="74"/>
        <v>0</v>
      </c>
      <c r="DA66" s="31">
        <f t="shared" si="74"/>
        <v>0</v>
      </c>
      <c r="DB66" s="31">
        <f t="shared" si="74"/>
        <v>0</v>
      </c>
      <c r="DC66" s="31">
        <f t="shared" si="74"/>
        <v>0</v>
      </c>
      <c r="DD66" s="31">
        <f t="shared" si="74"/>
        <v>0</v>
      </c>
      <c r="DE66" s="31">
        <f t="shared" si="74"/>
        <v>0</v>
      </c>
      <c r="DF66" s="31">
        <f t="shared" si="74"/>
        <v>0</v>
      </c>
      <c r="DG66" s="31">
        <f t="shared" si="74"/>
        <v>0</v>
      </c>
      <c r="DH66" s="31">
        <f t="shared" si="74"/>
        <v>0</v>
      </c>
      <c r="DI66" s="31">
        <f t="shared" si="74"/>
        <v>0</v>
      </c>
      <c r="DJ66" s="31">
        <f t="shared" si="74"/>
        <v>0</v>
      </c>
      <c r="DK66" s="31">
        <f t="shared" si="74"/>
        <v>0</v>
      </c>
      <c r="DL66" s="31">
        <f t="shared" si="74"/>
        <v>0</v>
      </c>
      <c r="DM66" s="31">
        <f t="shared" si="69"/>
        <v>0</v>
      </c>
      <c r="DN66" s="31">
        <f t="shared" si="69"/>
        <v>0</v>
      </c>
    </row>
    <row r="67" spans="1:118" collapsed="1">
      <c r="A67" s="151"/>
      <c r="C67" s="63"/>
      <c r="F67" s="66"/>
      <c r="G67" s="54"/>
      <c r="H67" s="254"/>
      <c r="I67" s="54"/>
      <c r="J67" s="256">
        <f t="shared" ref="J67:AO67" si="75">SUM(J56:J66)</f>
        <v>800</v>
      </c>
      <c r="K67" s="256">
        <f t="shared" si="75"/>
        <v>800</v>
      </c>
      <c r="L67" s="256">
        <f t="shared" si="75"/>
        <v>800</v>
      </c>
      <c r="M67" s="256">
        <f t="shared" si="75"/>
        <v>800</v>
      </c>
      <c r="N67" s="256">
        <f t="shared" si="75"/>
        <v>800</v>
      </c>
      <c r="O67" s="256">
        <f t="shared" si="75"/>
        <v>800</v>
      </c>
      <c r="P67" s="256">
        <f t="shared" si="75"/>
        <v>800</v>
      </c>
      <c r="Q67" s="256">
        <f t="shared" si="75"/>
        <v>800</v>
      </c>
      <c r="R67" s="256">
        <f t="shared" si="75"/>
        <v>800</v>
      </c>
      <c r="S67" s="256">
        <f t="shared" si="75"/>
        <v>800</v>
      </c>
      <c r="T67" s="256">
        <f t="shared" si="75"/>
        <v>800</v>
      </c>
      <c r="U67" s="256">
        <f t="shared" si="75"/>
        <v>800</v>
      </c>
      <c r="V67" s="256">
        <f t="shared" si="75"/>
        <v>800</v>
      </c>
      <c r="W67" s="256">
        <f t="shared" si="75"/>
        <v>800</v>
      </c>
      <c r="X67" s="256">
        <f t="shared" si="75"/>
        <v>800</v>
      </c>
      <c r="Y67" s="256">
        <f t="shared" si="75"/>
        <v>800</v>
      </c>
      <c r="Z67" s="256">
        <f t="shared" si="75"/>
        <v>800</v>
      </c>
      <c r="AA67" s="256">
        <f t="shared" si="75"/>
        <v>800</v>
      </c>
      <c r="AB67" s="256">
        <f t="shared" si="75"/>
        <v>800</v>
      </c>
      <c r="AC67" s="256">
        <f t="shared" si="75"/>
        <v>800</v>
      </c>
      <c r="AD67" s="256">
        <f t="shared" si="75"/>
        <v>800</v>
      </c>
      <c r="AE67" s="256">
        <f t="shared" si="75"/>
        <v>800</v>
      </c>
      <c r="AF67" s="256">
        <f t="shared" si="75"/>
        <v>800</v>
      </c>
      <c r="AG67" s="256">
        <f t="shared" si="75"/>
        <v>800</v>
      </c>
      <c r="AH67" s="256">
        <f t="shared" si="75"/>
        <v>800</v>
      </c>
      <c r="AI67" s="256">
        <f t="shared" si="75"/>
        <v>800</v>
      </c>
      <c r="AJ67" s="256">
        <f t="shared" si="75"/>
        <v>800</v>
      </c>
      <c r="AK67" s="256">
        <f t="shared" si="75"/>
        <v>800</v>
      </c>
      <c r="AL67" s="256">
        <f t="shared" si="75"/>
        <v>800</v>
      </c>
      <c r="AM67" s="256">
        <f t="shared" si="75"/>
        <v>800</v>
      </c>
      <c r="AN67" s="256">
        <f t="shared" si="75"/>
        <v>800</v>
      </c>
      <c r="AO67" s="256">
        <f t="shared" si="75"/>
        <v>800</v>
      </c>
      <c r="AP67" s="256">
        <f t="shared" ref="AP67:DA67" si="76">SUM(AP56:AP66)</f>
        <v>800</v>
      </c>
      <c r="AQ67" s="256">
        <f t="shared" si="76"/>
        <v>800</v>
      </c>
      <c r="AR67" s="256">
        <f t="shared" si="76"/>
        <v>800</v>
      </c>
      <c r="AS67" s="256">
        <f t="shared" si="76"/>
        <v>800</v>
      </c>
      <c r="AT67" s="256">
        <f t="shared" si="76"/>
        <v>800</v>
      </c>
      <c r="AU67" s="256">
        <f t="shared" si="76"/>
        <v>800</v>
      </c>
      <c r="AV67" s="256">
        <f t="shared" si="76"/>
        <v>800</v>
      </c>
      <c r="AW67" s="256">
        <f t="shared" si="76"/>
        <v>800</v>
      </c>
      <c r="AX67" s="256">
        <f t="shared" si="76"/>
        <v>800</v>
      </c>
      <c r="AY67" s="256">
        <f t="shared" si="76"/>
        <v>800</v>
      </c>
      <c r="AZ67" s="256">
        <f t="shared" si="76"/>
        <v>800</v>
      </c>
      <c r="BA67" s="256">
        <f t="shared" si="76"/>
        <v>800</v>
      </c>
      <c r="BB67" s="256">
        <f t="shared" si="76"/>
        <v>800</v>
      </c>
      <c r="BC67" s="256">
        <f t="shared" si="76"/>
        <v>800</v>
      </c>
      <c r="BD67" s="256">
        <f t="shared" si="76"/>
        <v>800</v>
      </c>
      <c r="BE67" s="256">
        <f t="shared" si="76"/>
        <v>800</v>
      </c>
      <c r="BF67" s="256">
        <f t="shared" si="76"/>
        <v>800</v>
      </c>
      <c r="BG67" s="256">
        <f t="shared" si="76"/>
        <v>800</v>
      </c>
      <c r="BH67" s="256">
        <f t="shared" si="76"/>
        <v>800</v>
      </c>
      <c r="BI67" s="256">
        <f t="shared" si="76"/>
        <v>800</v>
      </c>
      <c r="BJ67" s="256">
        <f t="shared" si="76"/>
        <v>800</v>
      </c>
      <c r="BK67" s="256">
        <f t="shared" si="76"/>
        <v>800</v>
      </c>
      <c r="BL67" s="256">
        <f t="shared" si="76"/>
        <v>800</v>
      </c>
      <c r="BM67" s="256">
        <f t="shared" si="76"/>
        <v>800</v>
      </c>
      <c r="BN67" s="256">
        <f t="shared" si="76"/>
        <v>800</v>
      </c>
      <c r="BO67" s="256">
        <f t="shared" si="76"/>
        <v>800</v>
      </c>
      <c r="BP67" s="256">
        <f t="shared" si="76"/>
        <v>800</v>
      </c>
      <c r="BQ67" s="256">
        <f t="shared" si="76"/>
        <v>800</v>
      </c>
      <c r="BR67" s="256">
        <f t="shared" si="76"/>
        <v>800</v>
      </c>
      <c r="BS67" s="256">
        <f t="shared" si="76"/>
        <v>800</v>
      </c>
      <c r="BT67" s="256">
        <f t="shared" si="76"/>
        <v>800</v>
      </c>
      <c r="BU67" s="256">
        <f t="shared" si="76"/>
        <v>800</v>
      </c>
      <c r="BV67" s="256">
        <f t="shared" si="76"/>
        <v>800</v>
      </c>
      <c r="BW67" s="256">
        <f t="shared" si="76"/>
        <v>800</v>
      </c>
      <c r="BX67" s="256">
        <f t="shared" si="76"/>
        <v>800</v>
      </c>
      <c r="BY67" s="256">
        <f t="shared" si="76"/>
        <v>800</v>
      </c>
      <c r="BZ67" s="256">
        <f t="shared" si="76"/>
        <v>800</v>
      </c>
      <c r="CA67" s="256">
        <f t="shared" si="76"/>
        <v>800</v>
      </c>
      <c r="CB67" s="256">
        <f t="shared" si="76"/>
        <v>800</v>
      </c>
      <c r="CC67" s="256">
        <f t="shared" si="76"/>
        <v>800</v>
      </c>
      <c r="CD67" s="256">
        <f t="shared" si="76"/>
        <v>800</v>
      </c>
      <c r="CE67" s="256">
        <f t="shared" si="76"/>
        <v>800</v>
      </c>
      <c r="CF67" s="256">
        <f t="shared" si="76"/>
        <v>800</v>
      </c>
      <c r="CG67" s="256">
        <f t="shared" si="76"/>
        <v>800</v>
      </c>
      <c r="CH67" s="256">
        <f t="shared" si="76"/>
        <v>800</v>
      </c>
      <c r="CI67" s="256">
        <f t="shared" si="76"/>
        <v>800</v>
      </c>
      <c r="CJ67" s="256">
        <f t="shared" si="76"/>
        <v>800</v>
      </c>
      <c r="CK67" s="256">
        <f t="shared" si="76"/>
        <v>800</v>
      </c>
      <c r="CL67" s="256">
        <f t="shared" si="76"/>
        <v>800</v>
      </c>
      <c r="CM67" s="256">
        <f t="shared" si="76"/>
        <v>800</v>
      </c>
      <c r="CN67" s="256">
        <f t="shared" si="76"/>
        <v>800</v>
      </c>
      <c r="CO67" s="256">
        <f t="shared" si="76"/>
        <v>800</v>
      </c>
      <c r="CP67" s="256">
        <f t="shared" si="76"/>
        <v>800</v>
      </c>
      <c r="CQ67" s="256">
        <f t="shared" si="76"/>
        <v>800</v>
      </c>
      <c r="CR67" s="256">
        <f t="shared" si="76"/>
        <v>800</v>
      </c>
      <c r="CS67" s="256">
        <f t="shared" si="76"/>
        <v>800</v>
      </c>
      <c r="CT67" s="256">
        <f t="shared" si="76"/>
        <v>800</v>
      </c>
      <c r="CU67" s="256">
        <f t="shared" si="76"/>
        <v>800</v>
      </c>
      <c r="CV67" s="256">
        <f t="shared" si="76"/>
        <v>800</v>
      </c>
      <c r="CW67" s="256">
        <f t="shared" si="76"/>
        <v>800</v>
      </c>
      <c r="CX67" s="256">
        <f t="shared" si="76"/>
        <v>800</v>
      </c>
      <c r="CY67" s="256">
        <f t="shared" si="76"/>
        <v>800</v>
      </c>
      <c r="CZ67" s="256">
        <f t="shared" si="76"/>
        <v>800</v>
      </c>
      <c r="DA67" s="256">
        <f t="shared" si="76"/>
        <v>800</v>
      </c>
      <c r="DB67" s="256">
        <f t="shared" ref="DB67:DN67" si="77">SUM(DB56:DB66)</f>
        <v>800</v>
      </c>
      <c r="DC67" s="256">
        <f t="shared" si="77"/>
        <v>800</v>
      </c>
      <c r="DD67" s="256">
        <f t="shared" si="77"/>
        <v>800</v>
      </c>
      <c r="DE67" s="256">
        <f t="shared" si="77"/>
        <v>800</v>
      </c>
      <c r="DF67" s="256">
        <f t="shared" si="77"/>
        <v>800</v>
      </c>
      <c r="DG67" s="256">
        <f t="shared" si="77"/>
        <v>800</v>
      </c>
      <c r="DH67" s="256">
        <f t="shared" si="77"/>
        <v>800</v>
      </c>
      <c r="DI67" s="256">
        <f t="shared" si="77"/>
        <v>800</v>
      </c>
      <c r="DJ67" s="256">
        <f t="shared" si="77"/>
        <v>800</v>
      </c>
      <c r="DK67" s="256">
        <f t="shared" si="77"/>
        <v>800</v>
      </c>
      <c r="DL67" s="256">
        <f t="shared" si="77"/>
        <v>800</v>
      </c>
      <c r="DM67" s="256">
        <f t="shared" si="77"/>
        <v>800</v>
      </c>
      <c r="DN67" s="256">
        <f t="shared" si="77"/>
        <v>800</v>
      </c>
    </row>
    <row r="68" spans="1:118">
      <c r="A68" s="151"/>
      <c r="C68" s="63"/>
      <c r="F68" s="66"/>
      <c r="G68" s="54"/>
      <c r="H68" s="254"/>
      <c r="I68" s="54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  <c r="DC68" s="153"/>
      <c r="DD68" s="153"/>
      <c r="DE68" s="153"/>
      <c r="DF68" s="153"/>
      <c r="DG68" s="153"/>
      <c r="DH68" s="153"/>
      <c r="DI68" s="153"/>
      <c r="DJ68" s="153"/>
      <c r="DK68" s="153"/>
      <c r="DL68" s="153"/>
      <c r="DM68" s="153"/>
      <c r="DN68" s="153"/>
    </row>
    <row r="69" spans="1:118">
      <c r="A69" s="151"/>
      <c r="C69" s="63"/>
      <c r="F69" s="66"/>
      <c r="G69" s="54"/>
      <c r="H69" s="254"/>
      <c r="I69" s="54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  <c r="DC69" s="153"/>
      <c r="DD69" s="153"/>
      <c r="DE69" s="153"/>
      <c r="DF69" s="153"/>
      <c r="DG69" s="153"/>
      <c r="DH69" s="153"/>
      <c r="DI69" s="153"/>
      <c r="DJ69" s="153"/>
      <c r="DK69" s="153"/>
      <c r="DL69" s="153"/>
      <c r="DM69" s="153"/>
      <c r="DN69" s="153"/>
    </row>
    <row r="70" spans="1:118" ht="14">
      <c r="A70" s="151"/>
      <c r="C70" s="14" t="s">
        <v>104</v>
      </c>
      <c r="F70" s="66"/>
      <c r="G70" s="54"/>
      <c r="H70" s="254"/>
      <c r="I70" s="54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  <c r="DC70" s="153"/>
      <c r="DD70" s="153"/>
      <c r="DE70" s="153"/>
      <c r="DF70" s="153"/>
      <c r="DG70" s="153"/>
      <c r="DH70" s="153"/>
      <c r="DI70" s="153"/>
      <c r="DJ70" s="153"/>
      <c r="DK70" s="153"/>
      <c r="DL70" s="153"/>
      <c r="DM70" s="153"/>
      <c r="DN70" s="153"/>
    </row>
    <row r="71" spans="1:118">
      <c r="A71" s="151"/>
      <c r="C71" s="63"/>
      <c r="F71" s="66"/>
      <c r="G71" s="54"/>
      <c r="H71" s="254"/>
      <c r="I71" s="54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  <c r="DC71" s="153"/>
      <c r="DD71" s="153"/>
      <c r="DE71" s="153"/>
      <c r="DF71" s="153"/>
      <c r="DG71" s="153"/>
      <c r="DH71" s="153"/>
      <c r="DI71" s="153"/>
      <c r="DJ71" s="153"/>
      <c r="DK71" s="153"/>
      <c r="DL71" s="153"/>
      <c r="DM71" s="153"/>
      <c r="DN71" s="153"/>
    </row>
    <row r="72" spans="1:118">
      <c r="A72" s="151"/>
      <c r="C72" s="73" t="str">
        <f>C56</f>
        <v>A100</v>
      </c>
      <c r="F72" s="65">
        <f>Inputs!J43</f>
        <v>400</v>
      </c>
      <c r="G72" s="54" t="s">
        <v>95</v>
      </c>
      <c r="H72" s="254"/>
      <c r="I72" s="54"/>
      <c r="J72" s="257">
        <f t="shared" ref="J72:BU75" si="78">$F72*$F56</f>
        <v>20000</v>
      </c>
      <c r="K72" s="257">
        <f t="shared" si="78"/>
        <v>20000</v>
      </c>
      <c r="L72" s="257">
        <f t="shared" si="78"/>
        <v>20000</v>
      </c>
      <c r="M72" s="257">
        <f t="shared" si="78"/>
        <v>20000</v>
      </c>
      <c r="N72" s="257">
        <f t="shared" si="78"/>
        <v>20000</v>
      </c>
      <c r="O72" s="257">
        <f t="shared" si="78"/>
        <v>20000</v>
      </c>
      <c r="P72" s="257">
        <f t="shared" si="78"/>
        <v>20000</v>
      </c>
      <c r="Q72" s="257">
        <f t="shared" si="78"/>
        <v>20000</v>
      </c>
      <c r="R72" s="257">
        <f t="shared" si="78"/>
        <v>20000</v>
      </c>
      <c r="S72" s="257">
        <f t="shared" si="78"/>
        <v>20000</v>
      </c>
      <c r="T72" s="257">
        <f t="shared" si="78"/>
        <v>20000</v>
      </c>
      <c r="U72" s="257">
        <f t="shared" si="78"/>
        <v>20000</v>
      </c>
      <c r="V72" s="257">
        <f t="shared" si="78"/>
        <v>20000</v>
      </c>
      <c r="W72" s="257">
        <f t="shared" si="78"/>
        <v>20000</v>
      </c>
      <c r="X72" s="257">
        <f t="shared" si="78"/>
        <v>20000</v>
      </c>
      <c r="Y72" s="257">
        <f t="shared" si="78"/>
        <v>20000</v>
      </c>
      <c r="Z72" s="257">
        <f t="shared" si="78"/>
        <v>20000</v>
      </c>
      <c r="AA72" s="257">
        <f t="shared" si="78"/>
        <v>20000</v>
      </c>
      <c r="AB72" s="257">
        <f t="shared" si="78"/>
        <v>20000</v>
      </c>
      <c r="AC72" s="257">
        <f t="shared" si="78"/>
        <v>20000</v>
      </c>
      <c r="AD72" s="257">
        <f t="shared" si="78"/>
        <v>20000</v>
      </c>
      <c r="AE72" s="257">
        <f t="shared" si="78"/>
        <v>20000</v>
      </c>
      <c r="AF72" s="257">
        <f t="shared" si="78"/>
        <v>20000</v>
      </c>
      <c r="AG72" s="257">
        <f t="shared" si="78"/>
        <v>20000</v>
      </c>
      <c r="AH72" s="257">
        <f t="shared" si="78"/>
        <v>20000</v>
      </c>
      <c r="AI72" s="257">
        <f t="shared" si="78"/>
        <v>20000</v>
      </c>
      <c r="AJ72" s="257">
        <f t="shared" si="78"/>
        <v>20000</v>
      </c>
      <c r="AK72" s="257">
        <f t="shared" si="78"/>
        <v>20000</v>
      </c>
      <c r="AL72" s="257">
        <f t="shared" si="78"/>
        <v>20000</v>
      </c>
      <c r="AM72" s="257">
        <f t="shared" si="78"/>
        <v>20000</v>
      </c>
      <c r="AN72" s="257">
        <f t="shared" si="78"/>
        <v>20000</v>
      </c>
      <c r="AO72" s="257">
        <f t="shared" si="78"/>
        <v>20000</v>
      </c>
      <c r="AP72" s="257">
        <f t="shared" si="78"/>
        <v>20000</v>
      </c>
      <c r="AQ72" s="257">
        <f t="shared" si="78"/>
        <v>20000</v>
      </c>
      <c r="AR72" s="257">
        <f t="shared" si="78"/>
        <v>20000</v>
      </c>
      <c r="AS72" s="257">
        <f t="shared" si="78"/>
        <v>20000</v>
      </c>
      <c r="AT72" s="257">
        <f t="shared" si="78"/>
        <v>20000</v>
      </c>
      <c r="AU72" s="257">
        <f t="shared" si="78"/>
        <v>20000</v>
      </c>
      <c r="AV72" s="257">
        <f t="shared" si="78"/>
        <v>20000</v>
      </c>
      <c r="AW72" s="257">
        <f t="shared" si="78"/>
        <v>20000</v>
      </c>
      <c r="AX72" s="257">
        <f t="shared" si="78"/>
        <v>20000</v>
      </c>
      <c r="AY72" s="257">
        <f t="shared" si="78"/>
        <v>20000</v>
      </c>
      <c r="AZ72" s="257">
        <f t="shared" si="78"/>
        <v>20000</v>
      </c>
      <c r="BA72" s="257">
        <f t="shared" si="78"/>
        <v>20000</v>
      </c>
      <c r="BB72" s="257">
        <f t="shared" si="78"/>
        <v>20000</v>
      </c>
      <c r="BC72" s="257">
        <f t="shared" si="78"/>
        <v>20000</v>
      </c>
      <c r="BD72" s="257">
        <f t="shared" si="78"/>
        <v>20000</v>
      </c>
      <c r="BE72" s="257">
        <f t="shared" si="78"/>
        <v>20000</v>
      </c>
      <c r="BF72" s="257">
        <f t="shared" si="78"/>
        <v>20000</v>
      </c>
      <c r="BG72" s="257">
        <f t="shared" si="78"/>
        <v>20000</v>
      </c>
      <c r="BH72" s="257">
        <f t="shared" si="78"/>
        <v>20000</v>
      </c>
      <c r="BI72" s="257">
        <f t="shared" si="78"/>
        <v>20000</v>
      </c>
      <c r="BJ72" s="257">
        <f t="shared" si="78"/>
        <v>20000</v>
      </c>
      <c r="BK72" s="257">
        <f t="shared" si="78"/>
        <v>20000</v>
      </c>
      <c r="BL72" s="257">
        <f t="shared" si="78"/>
        <v>20000</v>
      </c>
      <c r="BM72" s="257">
        <f t="shared" si="78"/>
        <v>20000</v>
      </c>
      <c r="BN72" s="257">
        <f t="shared" si="78"/>
        <v>20000</v>
      </c>
      <c r="BO72" s="257">
        <f t="shared" si="78"/>
        <v>20000</v>
      </c>
      <c r="BP72" s="257">
        <f t="shared" si="78"/>
        <v>20000</v>
      </c>
      <c r="BQ72" s="257">
        <f t="shared" si="78"/>
        <v>20000</v>
      </c>
      <c r="BR72" s="257">
        <f t="shared" si="78"/>
        <v>20000</v>
      </c>
      <c r="BS72" s="257">
        <f t="shared" si="78"/>
        <v>20000</v>
      </c>
      <c r="BT72" s="257">
        <f t="shared" si="78"/>
        <v>20000</v>
      </c>
      <c r="BU72" s="257">
        <f t="shared" si="78"/>
        <v>20000</v>
      </c>
      <c r="BV72" s="257">
        <f t="shared" ref="BV72:DN76" si="79">$F72*$F56</f>
        <v>20000</v>
      </c>
      <c r="BW72" s="257">
        <f t="shared" si="79"/>
        <v>20000</v>
      </c>
      <c r="BX72" s="257">
        <f t="shared" si="79"/>
        <v>20000</v>
      </c>
      <c r="BY72" s="257">
        <f t="shared" si="79"/>
        <v>20000</v>
      </c>
      <c r="BZ72" s="257">
        <f t="shared" si="79"/>
        <v>20000</v>
      </c>
      <c r="CA72" s="257">
        <f t="shared" si="79"/>
        <v>20000</v>
      </c>
      <c r="CB72" s="257">
        <f t="shared" si="79"/>
        <v>20000</v>
      </c>
      <c r="CC72" s="257">
        <f t="shared" si="79"/>
        <v>20000</v>
      </c>
      <c r="CD72" s="257">
        <f t="shared" si="79"/>
        <v>20000</v>
      </c>
      <c r="CE72" s="257">
        <f t="shared" si="79"/>
        <v>20000</v>
      </c>
      <c r="CF72" s="257">
        <f t="shared" si="79"/>
        <v>20000</v>
      </c>
      <c r="CG72" s="257">
        <f t="shared" si="79"/>
        <v>20000</v>
      </c>
      <c r="CH72" s="257">
        <f t="shared" si="79"/>
        <v>20000</v>
      </c>
      <c r="CI72" s="257">
        <f t="shared" si="79"/>
        <v>20000</v>
      </c>
      <c r="CJ72" s="257">
        <f t="shared" si="79"/>
        <v>20000</v>
      </c>
      <c r="CK72" s="257">
        <f t="shared" si="79"/>
        <v>20000</v>
      </c>
      <c r="CL72" s="257">
        <f t="shared" si="79"/>
        <v>20000</v>
      </c>
      <c r="CM72" s="257">
        <f t="shared" si="79"/>
        <v>20000</v>
      </c>
      <c r="CN72" s="257">
        <f t="shared" si="79"/>
        <v>20000</v>
      </c>
      <c r="CO72" s="257">
        <f t="shared" si="79"/>
        <v>20000</v>
      </c>
      <c r="CP72" s="257">
        <f t="shared" si="79"/>
        <v>20000</v>
      </c>
      <c r="CQ72" s="257">
        <f t="shared" si="79"/>
        <v>20000</v>
      </c>
      <c r="CR72" s="257">
        <f t="shared" si="79"/>
        <v>20000</v>
      </c>
      <c r="CS72" s="257">
        <f t="shared" si="79"/>
        <v>20000</v>
      </c>
      <c r="CT72" s="257">
        <f t="shared" si="79"/>
        <v>20000</v>
      </c>
      <c r="CU72" s="257">
        <f t="shared" si="79"/>
        <v>20000</v>
      </c>
      <c r="CV72" s="257">
        <f t="shared" si="79"/>
        <v>20000</v>
      </c>
      <c r="CW72" s="257">
        <f t="shared" si="79"/>
        <v>20000</v>
      </c>
      <c r="CX72" s="257">
        <f t="shared" si="79"/>
        <v>20000</v>
      </c>
      <c r="CY72" s="257">
        <f t="shared" si="79"/>
        <v>20000</v>
      </c>
      <c r="CZ72" s="257">
        <f t="shared" si="79"/>
        <v>20000</v>
      </c>
      <c r="DA72" s="257">
        <f t="shared" si="79"/>
        <v>20000</v>
      </c>
      <c r="DB72" s="257">
        <f t="shared" si="79"/>
        <v>20000</v>
      </c>
      <c r="DC72" s="257">
        <f t="shared" si="79"/>
        <v>20000</v>
      </c>
      <c r="DD72" s="257">
        <f t="shared" si="79"/>
        <v>20000</v>
      </c>
      <c r="DE72" s="257">
        <f t="shared" si="79"/>
        <v>20000</v>
      </c>
      <c r="DF72" s="257">
        <f t="shared" si="79"/>
        <v>20000</v>
      </c>
      <c r="DG72" s="257">
        <f t="shared" si="79"/>
        <v>20000</v>
      </c>
      <c r="DH72" s="257">
        <f t="shared" si="79"/>
        <v>20000</v>
      </c>
      <c r="DI72" s="257">
        <f t="shared" si="79"/>
        <v>20000</v>
      </c>
      <c r="DJ72" s="257">
        <f t="shared" si="79"/>
        <v>20000</v>
      </c>
      <c r="DK72" s="257">
        <f t="shared" si="79"/>
        <v>20000</v>
      </c>
      <c r="DL72" s="257">
        <f t="shared" si="79"/>
        <v>20000</v>
      </c>
      <c r="DM72" s="257">
        <f t="shared" si="79"/>
        <v>20000</v>
      </c>
      <c r="DN72" s="257">
        <f t="shared" si="79"/>
        <v>20000</v>
      </c>
    </row>
    <row r="73" spans="1:118">
      <c r="A73" s="151"/>
      <c r="C73" s="73" t="str">
        <f t="shared" ref="C73:C82" si="80">C57</f>
        <v>H100</v>
      </c>
      <c r="F73" s="65">
        <f>Inputs!J44</f>
        <v>700</v>
      </c>
      <c r="G73" s="54" t="s">
        <v>95</v>
      </c>
      <c r="H73" s="254"/>
      <c r="I73" s="54"/>
      <c r="J73" s="257">
        <f t="shared" si="78"/>
        <v>175000</v>
      </c>
      <c r="K73" s="257">
        <f t="shared" si="78"/>
        <v>175000</v>
      </c>
      <c r="L73" s="257">
        <f t="shared" si="78"/>
        <v>175000</v>
      </c>
      <c r="M73" s="257">
        <f t="shared" si="78"/>
        <v>175000</v>
      </c>
      <c r="N73" s="257">
        <f t="shared" si="78"/>
        <v>175000</v>
      </c>
      <c r="O73" s="257">
        <f t="shared" si="78"/>
        <v>175000</v>
      </c>
      <c r="P73" s="257">
        <f t="shared" si="78"/>
        <v>175000</v>
      </c>
      <c r="Q73" s="257">
        <f t="shared" si="78"/>
        <v>175000</v>
      </c>
      <c r="R73" s="257">
        <f t="shared" si="78"/>
        <v>175000</v>
      </c>
      <c r="S73" s="257">
        <f t="shared" si="78"/>
        <v>175000</v>
      </c>
      <c r="T73" s="257">
        <f t="shared" si="78"/>
        <v>175000</v>
      </c>
      <c r="U73" s="257">
        <f t="shared" si="78"/>
        <v>175000</v>
      </c>
      <c r="V73" s="257">
        <f t="shared" si="78"/>
        <v>175000</v>
      </c>
      <c r="W73" s="257">
        <f t="shared" si="78"/>
        <v>175000</v>
      </c>
      <c r="X73" s="257">
        <f t="shared" si="78"/>
        <v>175000</v>
      </c>
      <c r="Y73" s="257">
        <f t="shared" si="78"/>
        <v>175000</v>
      </c>
      <c r="Z73" s="257">
        <f t="shared" si="78"/>
        <v>175000</v>
      </c>
      <c r="AA73" s="257">
        <f t="shared" si="78"/>
        <v>175000</v>
      </c>
      <c r="AB73" s="257">
        <f t="shared" si="78"/>
        <v>175000</v>
      </c>
      <c r="AC73" s="257">
        <f t="shared" si="78"/>
        <v>175000</v>
      </c>
      <c r="AD73" s="257">
        <f t="shared" si="78"/>
        <v>175000</v>
      </c>
      <c r="AE73" s="257">
        <f t="shared" si="78"/>
        <v>175000</v>
      </c>
      <c r="AF73" s="257">
        <f t="shared" si="78"/>
        <v>175000</v>
      </c>
      <c r="AG73" s="257">
        <f t="shared" si="78"/>
        <v>175000</v>
      </c>
      <c r="AH73" s="257">
        <f t="shared" si="78"/>
        <v>175000</v>
      </c>
      <c r="AI73" s="257">
        <f t="shared" si="78"/>
        <v>175000</v>
      </c>
      <c r="AJ73" s="257">
        <f t="shared" si="78"/>
        <v>175000</v>
      </c>
      <c r="AK73" s="257">
        <f t="shared" si="78"/>
        <v>175000</v>
      </c>
      <c r="AL73" s="257">
        <f t="shared" si="78"/>
        <v>175000</v>
      </c>
      <c r="AM73" s="257">
        <f t="shared" si="78"/>
        <v>175000</v>
      </c>
      <c r="AN73" s="257">
        <f t="shared" si="78"/>
        <v>175000</v>
      </c>
      <c r="AO73" s="257">
        <f t="shared" si="78"/>
        <v>175000</v>
      </c>
      <c r="AP73" s="257">
        <f t="shared" si="78"/>
        <v>175000</v>
      </c>
      <c r="AQ73" s="257">
        <f t="shared" si="78"/>
        <v>175000</v>
      </c>
      <c r="AR73" s="257">
        <f t="shared" si="78"/>
        <v>175000</v>
      </c>
      <c r="AS73" s="257">
        <f t="shared" si="78"/>
        <v>175000</v>
      </c>
      <c r="AT73" s="257">
        <f t="shared" si="78"/>
        <v>175000</v>
      </c>
      <c r="AU73" s="257">
        <f t="shared" si="78"/>
        <v>175000</v>
      </c>
      <c r="AV73" s="257">
        <f t="shared" si="78"/>
        <v>175000</v>
      </c>
      <c r="AW73" s="257">
        <f t="shared" si="78"/>
        <v>175000</v>
      </c>
      <c r="AX73" s="257">
        <f t="shared" si="78"/>
        <v>175000</v>
      </c>
      <c r="AY73" s="257">
        <f t="shared" si="78"/>
        <v>175000</v>
      </c>
      <c r="AZ73" s="257">
        <f t="shared" si="78"/>
        <v>175000</v>
      </c>
      <c r="BA73" s="257">
        <f t="shared" si="78"/>
        <v>175000</v>
      </c>
      <c r="BB73" s="257">
        <f t="shared" si="78"/>
        <v>175000</v>
      </c>
      <c r="BC73" s="257">
        <f t="shared" si="78"/>
        <v>175000</v>
      </c>
      <c r="BD73" s="257">
        <f t="shared" si="78"/>
        <v>175000</v>
      </c>
      <c r="BE73" s="257">
        <f t="shared" si="78"/>
        <v>175000</v>
      </c>
      <c r="BF73" s="257">
        <f t="shared" si="78"/>
        <v>175000</v>
      </c>
      <c r="BG73" s="257">
        <f t="shared" si="78"/>
        <v>175000</v>
      </c>
      <c r="BH73" s="257">
        <f t="shared" si="78"/>
        <v>175000</v>
      </c>
      <c r="BI73" s="257">
        <f t="shared" si="78"/>
        <v>175000</v>
      </c>
      <c r="BJ73" s="257">
        <f t="shared" si="78"/>
        <v>175000</v>
      </c>
      <c r="BK73" s="257">
        <f t="shared" si="78"/>
        <v>175000</v>
      </c>
      <c r="BL73" s="257">
        <f t="shared" si="78"/>
        <v>175000</v>
      </c>
      <c r="BM73" s="257">
        <f t="shared" si="78"/>
        <v>175000</v>
      </c>
      <c r="BN73" s="257">
        <f t="shared" si="78"/>
        <v>175000</v>
      </c>
      <c r="BO73" s="257">
        <f t="shared" si="78"/>
        <v>175000</v>
      </c>
      <c r="BP73" s="257">
        <f t="shared" si="78"/>
        <v>175000</v>
      </c>
      <c r="BQ73" s="257">
        <f t="shared" si="78"/>
        <v>175000</v>
      </c>
      <c r="BR73" s="257">
        <f t="shared" si="78"/>
        <v>175000</v>
      </c>
      <c r="BS73" s="257">
        <f t="shared" si="78"/>
        <v>175000</v>
      </c>
      <c r="BT73" s="257">
        <f t="shared" si="78"/>
        <v>175000</v>
      </c>
      <c r="BU73" s="257">
        <f t="shared" si="78"/>
        <v>175000</v>
      </c>
      <c r="BV73" s="257">
        <f t="shared" si="79"/>
        <v>175000</v>
      </c>
      <c r="BW73" s="257">
        <f t="shared" si="79"/>
        <v>175000</v>
      </c>
      <c r="BX73" s="257">
        <f t="shared" si="79"/>
        <v>175000</v>
      </c>
      <c r="BY73" s="257">
        <f t="shared" si="79"/>
        <v>175000</v>
      </c>
      <c r="BZ73" s="257">
        <f t="shared" si="79"/>
        <v>175000</v>
      </c>
      <c r="CA73" s="257">
        <f t="shared" si="79"/>
        <v>175000</v>
      </c>
      <c r="CB73" s="257">
        <f t="shared" si="79"/>
        <v>175000</v>
      </c>
      <c r="CC73" s="257">
        <f t="shared" si="79"/>
        <v>175000</v>
      </c>
      <c r="CD73" s="257">
        <f t="shared" si="79"/>
        <v>175000</v>
      </c>
      <c r="CE73" s="257">
        <f t="shared" si="79"/>
        <v>175000</v>
      </c>
      <c r="CF73" s="257">
        <f t="shared" si="79"/>
        <v>175000</v>
      </c>
      <c r="CG73" s="257">
        <f t="shared" si="79"/>
        <v>175000</v>
      </c>
      <c r="CH73" s="257">
        <f t="shared" si="79"/>
        <v>175000</v>
      </c>
      <c r="CI73" s="257">
        <f t="shared" si="79"/>
        <v>175000</v>
      </c>
      <c r="CJ73" s="257">
        <f t="shared" si="79"/>
        <v>175000</v>
      </c>
      <c r="CK73" s="257">
        <f t="shared" si="79"/>
        <v>175000</v>
      </c>
      <c r="CL73" s="257">
        <f t="shared" si="79"/>
        <v>175000</v>
      </c>
      <c r="CM73" s="257">
        <f t="shared" si="79"/>
        <v>175000</v>
      </c>
      <c r="CN73" s="257">
        <f t="shared" si="79"/>
        <v>175000</v>
      </c>
      <c r="CO73" s="257">
        <f t="shared" si="79"/>
        <v>175000</v>
      </c>
      <c r="CP73" s="257">
        <f t="shared" si="79"/>
        <v>175000</v>
      </c>
      <c r="CQ73" s="257">
        <f t="shared" si="79"/>
        <v>175000</v>
      </c>
      <c r="CR73" s="257">
        <f t="shared" si="79"/>
        <v>175000</v>
      </c>
      <c r="CS73" s="257">
        <f t="shared" si="79"/>
        <v>175000</v>
      </c>
      <c r="CT73" s="257">
        <f t="shared" si="79"/>
        <v>175000</v>
      </c>
      <c r="CU73" s="257">
        <f t="shared" si="79"/>
        <v>175000</v>
      </c>
      <c r="CV73" s="257">
        <f t="shared" si="79"/>
        <v>175000</v>
      </c>
      <c r="CW73" s="257">
        <f t="shared" si="79"/>
        <v>175000</v>
      </c>
      <c r="CX73" s="257">
        <f t="shared" si="79"/>
        <v>175000</v>
      </c>
      <c r="CY73" s="257">
        <f t="shared" si="79"/>
        <v>175000</v>
      </c>
      <c r="CZ73" s="257">
        <f t="shared" si="79"/>
        <v>175000</v>
      </c>
      <c r="DA73" s="257">
        <f t="shared" si="79"/>
        <v>175000</v>
      </c>
      <c r="DB73" s="257">
        <f t="shared" si="79"/>
        <v>175000</v>
      </c>
      <c r="DC73" s="257">
        <f t="shared" si="79"/>
        <v>175000</v>
      </c>
      <c r="DD73" s="257">
        <f t="shared" si="79"/>
        <v>175000</v>
      </c>
      <c r="DE73" s="257">
        <f t="shared" si="79"/>
        <v>175000</v>
      </c>
      <c r="DF73" s="257">
        <f t="shared" si="79"/>
        <v>175000</v>
      </c>
      <c r="DG73" s="257">
        <f t="shared" si="79"/>
        <v>175000</v>
      </c>
      <c r="DH73" s="257">
        <f t="shared" si="79"/>
        <v>175000</v>
      </c>
      <c r="DI73" s="257">
        <f t="shared" si="79"/>
        <v>175000</v>
      </c>
      <c r="DJ73" s="257">
        <f t="shared" si="79"/>
        <v>175000</v>
      </c>
      <c r="DK73" s="257">
        <f t="shared" si="79"/>
        <v>175000</v>
      </c>
      <c r="DL73" s="257">
        <f t="shared" si="79"/>
        <v>175000</v>
      </c>
      <c r="DM73" s="257">
        <f t="shared" si="79"/>
        <v>175000</v>
      </c>
      <c r="DN73" s="257">
        <f t="shared" si="79"/>
        <v>175000</v>
      </c>
    </row>
    <row r="74" spans="1:118">
      <c r="A74" s="151"/>
      <c r="C74" s="73" t="str">
        <f t="shared" si="80"/>
        <v>B200</v>
      </c>
      <c r="F74" s="65">
        <f>Inputs!J45</f>
        <v>1200</v>
      </c>
      <c r="G74" s="54" t="s">
        <v>95</v>
      </c>
      <c r="H74" s="254"/>
      <c r="I74" s="54"/>
      <c r="J74" s="257">
        <f t="shared" si="78"/>
        <v>240000</v>
      </c>
      <c r="K74" s="257">
        <f t="shared" si="78"/>
        <v>240000</v>
      </c>
      <c r="L74" s="257">
        <f t="shared" si="78"/>
        <v>240000</v>
      </c>
      <c r="M74" s="257">
        <f t="shared" si="78"/>
        <v>240000</v>
      </c>
      <c r="N74" s="257">
        <f t="shared" si="78"/>
        <v>240000</v>
      </c>
      <c r="O74" s="257">
        <f t="shared" si="78"/>
        <v>240000</v>
      </c>
      <c r="P74" s="257">
        <f t="shared" si="78"/>
        <v>240000</v>
      </c>
      <c r="Q74" s="257">
        <f t="shared" si="78"/>
        <v>240000</v>
      </c>
      <c r="R74" s="257">
        <f t="shared" si="78"/>
        <v>240000</v>
      </c>
      <c r="S74" s="257">
        <f t="shared" si="78"/>
        <v>240000</v>
      </c>
      <c r="T74" s="257">
        <f t="shared" si="78"/>
        <v>240000</v>
      </c>
      <c r="U74" s="257">
        <f t="shared" si="78"/>
        <v>240000</v>
      </c>
      <c r="V74" s="257">
        <f t="shared" si="78"/>
        <v>240000</v>
      </c>
      <c r="W74" s="257">
        <f t="shared" si="78"/>
        <v>240000</v>
      </c>
      <c r="X74" s="257">
        <f t="shared" si="78"/>
        <v>240000</v>
      </c>
      <c r="Y74" s="257">
        <f t="shared" si="78"/>
        <v>240000</v>
      </c>
      <c r="Z74" s="257">
        <f t="shared" si="78"/>
        <v>240000</v>
      </c>
      <c r="AA74" s="257">
        <f t="shared" si="78"/>
        <v>240000</v>
      </c>
      <c r="AB74" s="257">
        <f t="shared" si="78"/>
        <v>240000</v>
      </c>
      <c r="AC74" s="257">
        <f t="shared" si="78"/>
        <v>240000</v>
      </c>
      <c r="AD74" s="257">
        <f t="shared" si="78"/>
        <v>240000</v>
      </c>
      <c r="AE74" s="257">
        <f t="shared" si="78"/>
        <v>240000</v>
      </c>
      <c r="AF74" s="257">
        <f t="shared" si="78"/>
        <v>240000</v>
      </c>
      <c r="AG74" s="257">
        <f t="shared" si="78"/>
        <v>240000</v>
      </c>
      <c r="AH74" s="257">
        <f t="shared" si="78"/>
        <v>240000</v>
      </c>
      <c r="AI74" s="257">
        <f t="shared" si="78"/>
        <v>240000</v>
      </c>
      <c r="AJ74" s="257">
        <f t="shared" si="78"/>
        <v>240000</v>
      </c>
      <c r="AK74" s="257">
        <f t="shared" si="78"/>
        <v>240000</v>
      </c>
      <c r="AL74" s="257">
        <f t="shared" si="78"/>
        <v>240000</v>
      </c>
      <c r="AM74" s="257">
        <f t="shared" si="78"/>
        <v>240000</v>
      </c>
      <c r="AN74" s="257">
        <f t="shared" si="78"/>
        <v>240000</v>
      </c>
      <c r="AO74" s="257">
        <f t="shared" si="78"/>
        <v>240000</v>
      </c>
      <c r="AP74" s="257">
        <f t="shared" si="78"/>
        <v>240000</v>
      </c>
      <c r="AQ74" s="257">
        <f t="shared" si="78"/>
        <v>240000</v>
      </c>
      <c r="AR74" s="257">
        <f t="shared" si="78"/>
        <v>240000</v>
      </c>
      <c r="AS74" s="257">
        <f t="shared" si="78"/>
        <v>240000</v>
      </c>
      <c r="AT74" s="257">
        <f t="shared" si="78"/>
        <v>240000</v>
      </c>
      <c r="AU74" s="257">
        <f t="shared" si="78"/>
        <v>240000</v>
      </c>
      <c r="AV74" s="257">
        <f t="shared" si="78"/>
        <v>240000</v>
      </c>
      <c r="AW74" s="257">
        <f t="shared" si="78"/>
        <v>240000</v>
      </c>
      <c r="AX74" s="257">
        <f t="shared" si="78"/>
        <v>240000</v>
      </c>
      <c r="AY74" s="257">
        <f t="shared" si="78"/>
        <v>240000</v>
      </c>
      <c r="AZ74" s="257">
        <f t="shared" si="78"/>
        <v>240000</v>
      </c>
      <c r="BA74" s="257">
        <f t="shared" si="78"/>
        <v>240000</v>
      </c>
      <c r="BB74" s="257">
        <f t="shared" si="78"/>
        <v>240000</v>
      </c>
      <c r="BC74" s="257">
        <f t="shared" si="78"/>
        <v>240000</v>
      </c>
      <c r="BD74" s="257">
        <f t="shared" si="78"/>
        <v>240000</v>
      </c>
      <c r="BE74" s="257">
        <f t="shared" si="78"/>
        <v>240000</v>
      </c>
      <c r="BF74" s="257">
        <f t="shared" si="78"/>
        <v>240000</v>
      </c>
      <c r="BG74" s="257">
        <f t="shared" si="78"/>
        <v>240000</v>
      </c>
      <c r="BH74" s="257">
        <f t="shared" si="78"/>
        <v>240000</v>
      </c>
      <c r="BI74" s="257">
        <f t="shared" si="78"/>
        <v>240000</v>
      </c>
      <c r="BJ74" s="257">
        <f t="shared" si="78"/>
        <v>240000</v>
      </c>
      <c r="BK74" s="257">
        <f t="shared" si="78"/>
        <v>240000</v>
      </c>
      <c r="BL74" s="257">
        <f t="shared" si="78"/>
        <v>240000</v>
      </c>
      <c r="BM74" s="257">
        <f t="shared" si="78"/>
        <v>240000</v>
      </c>
      <c r="BN74" s="257">
        <f t="shared" si="78"/>
        <v>240000</v>
      </c>
      <c r="BO74" s="257">
        <f t="shared" si="78"/>
        <v>240000</v>
      </c>
      <c r="BP74" s="257">
        <f t="shared" si="78"/>
        <v>240000</v>
      </c>
      <c r="BQ74" s="257">
        <f t="shared" si="78"/>
        <v>240000</v>
      </c>
      <c r="BR74" s="257">
        <f t="shared" si="78"/>
        <v>240000</v>
      </c>
      <c r="BS74" s="257">
        <f t="shared" si="78"/>
        <v>240000</v>
      </c>
      <c r="BT74" s="257">
        <f t="shared" si="78"/>
        <v>240000</v>
      </c>
      <c r="BU74" s="257">
        <f t="shared" si="78"/>
        <v>240000</v>
      </c>
      <c r="BV74" s="257">
        <f t="shared" si="79"/>
        <v>240000</v>
      </c>
      <c r="BW74" s="257">
        <f t="shared" si="79"/>
        <v>240000</v>
      </c>
      <c r="BX74" s="257">
        <f t="shared" si="79"/>
        <v>240000</v>
      </c>
      <c r="BY74" s="257">
        <f t="shared" si="79"/>
        <v>240000</v>
      </c>
      <c r="BZ74" s="257">
        <f t="shared" si="79"/>
        <v>240000</v>
      </c>
      <c r="CA74" s="257">
        <f t="shared" si="79"/>
        <v>240000</v>
      </c>
      <c r="CB74" s="257">
        <f t="shared" si="79"/>
        <v>240000</v>
      </c>
      <c r="CC74" s="257">
        <f t="shared" si="79"/>
        <v>240000</v>
      </c>
      <c r="CD74" s="257">
        <f t="shared" si="79"/>
        <v>240000</v>
      </c>
      <c r="CE74" s="257">
        <f t="shared" si="79"/>
        <v>240000</v>
      </c>
      <c r="CF74" s="257">
        <f t="shared" si="79"/>
        <v>240000</v>
      </c>
      <c r="CG74" s="257">
        <f t="shared" si="79"/>
        <v>240000</v>
      </c>
      <c r="CH74" s="257">
        <f t="shared" si="79"/>
        <v>240000</v>
      </c>
      <c r="CI74" s="257">
        <f t="shared" si="79"/>
        <v>240000</v>
      </c>
      <c r="CJ74" s="257">
        <f t="shared" si="79"/>
        <v>240000</v>
      </c>
      <c r="CK74" s="257">
        <f t="shared" si="79"/>
        <v>240000</v>
      </c>
      <c r="CL74" s="257">
        <f t="shared" si="79"/>
        <v>240000</v>
      </c>
      <c r="CM74" s="257">
        <f t="shared" si="79"/>
        <v>240000</v>
      </c>
      <c r="CN74" s="257">
        <f t="shared" si="79"/>
        <v>240000</v>
      </c>
      <c r="CO74" s="257">
        <f t="shared" si="79"/>
        <v>240000</v>
      </c>
      <c r="CP74" s="257">
        <f t="shared" si="79"/>
        <v>240000</v>
      </c>
      <c r="CQ74" s="257">
        <f t="shared" si="79"/>
        <v>240000</v>
      </c>
      <c r="CR74" s="257">
        <f t="shared" si="79"/>
        <v>240000</v>
      </c>
      <c r="CS74" s="257">
        <f t="shared" si="79"/>
        <v>240000</v>
      </c>
      <c r="CT74" s="257">
        <f t="shared" si="79"/>
        <v>240000</v>
      </c>
      <c r="CU74" s="257">
        <f t="shared" si="79"/>
        <v>240000</v>
      </c>
      <c r="CV74" s="257">
        <f t="shared" si="79"/>
        <v>240000</v>
      </c>
      <c r="CW74" s="257">
        <f t="shared" si="79"/>
        <v>240000</v>
      </c>
      <c r="CX74" s="257">
        <f t="shared" si="79"/>
        <v>240000</v>
      </c>
      <c r="CY74" s="257">
        <f t="shared" si="79"/>
        <v>240000</v>
      </c>
      <c r="CZ74" s="257">
        <f t="shared" si="79"/>
        <v>240000</v>
      </c>
      <c r="DA74" s="257">
        <f t="shared" si="79"/>
        <v>240000</v>
      </c>
      <c r="DB74" s="257">
        <f t="shared" si="79"/>
        <v>240000</v>
      </c>
      <c r="DC74" s="257">
        <f t="shared" si="79"/>
        <v>240000</v>
      </c>
      <c r="DD74" s="257">
        <f t="shared" si="79"/>
        <v>240000</v>
      </c>
      <c r="DE74" s="257">
        <f t="shared" si="79"/>
        <v>240000</v>
      </c>
      <c r="DF74" s="257">
        <f t="shared" si="79"/>
        <v>240000</v>
      </c>
      <c r="DG74" s="257">
        <f t="shared" si="79"/>
        <v>240000</v>
      </c>
      <c r="DH74" s="257">
        <f t="shared" si="79"/>
        <v>240000</v>
      </c>
      <c r="DI74" s="257">
        <f t="shared" si="79"/>
        <v>240000</v>
      </c>
      <c r="DJ74" s="257">
        <f t="shared" si="79"/>
        <v>240000</v>
      </c>
      <c r="DK74" s="257">
        <f t="shared" si="79"/>
        <v>240000</v>
      </c>
      <c r="DL74" s="257">
        <f t="shared" si="79"/>
        <v>240000</v>
      </c>
      <c r="DM74" s="257">
        <f t="shared" si="79"/>
        <v>240000</v>
      </c>
      <c r="DN74" s="257">
        <f t="shared" si="79"/>
        <v>240000</v>
      </c>
    </row>
    <row r="75" spans="1:118">
      <c r="A75" s="151"/>
      <c r="C75" s="73" t="str">
        <f t="shared" si="80"/>
        <v>R100</v>
      </c>
      <c r="F75" s="65">
        <f>Inputs!J46</f>
        <v>1800</v>
      </c>
      <c r="G75" s="54" t="s">
        <v>95</v>
      </c>
      <c r="H75" s="254"/>
      <c r="I75" s="54"/>
      <c r="J75" s="257">
        <f t="shared" si="78"/>
        <v>360000</v>
      </c>
      <c r="K75" s="257">
        <f t="shared" si="78"/>
        <v>360000</v>
      </c>
      <c r="L75" s="257">
        <f t="shared" si="78"/>
        <v>360000</v>
      </c>
      <c r="M75" s="257">
        <f t="shared" si="78"/>
        <v>360000</v>
      </c>
      <c r="N75" s="257">
        <f t="shared" si="78"/>
        <v>360000</v>
      </c>
      <c r="O75" s="257">
        <f t="shared" si="78"/>
        <v>360000</v>
      </c>
      <c r="P75" s="257">
        <f t="shared" si="78"/>
        <v>360000</v>
      </c>
      <c r="Q75" s="257">
        <f t="shared" si="78"/>
        <v>360000</v>
      </c>
      <c r="R75" s="257">
        <f t="shared" si="78"/>
        <v>360000</v>
      </c>
      <c r="S75" s="257">
        <f t="shared" si="78"/>
        <v>360000</v>
      </c>
      <c r="T75" s="257">
        <f t="shared" si="78"/>
        <v>360000</v>
      </c>
      <c r="U75" s="257">
        <f t="shared" si="78"/>
        <v>360000</v>
      </c>
      <c r="V75" s="257">
        <f t="shared" si="78"/>
        <v>360000</v>
      </c>
      <c r="W75" s="257">
        <f t="shared" si="78"/>
        <v>360000</v>
      </c>
      <c r="X75" s="257">
        <f t="shared" si="78"/>
        <v>360000</v>
      </c>
      <c r="Y75" s="257">
        <f t="shared" si="78"/>
        <v>360000</v>
      </c>
      <c r="Z75" s="257">
        <f t="shared" si="78"/>
        <v>360000</v>
      </c>
      <c r="AA75" s="257">
        <f t="shared" si="78"/>
        <v>360000</v>
      </c>
      <c r="AB75" s="257">
        <f t="shared" si="78"/>
        <v>360000</v>
      </c>
      <c r="AC75" s="257">
        <f t="shared" si="78"/>
        <v>360000</v>
      </c>
      <c r="AD75" s="257">
        <f t="shared" si="78"/>
        <v>360000</v>
      </c>
      <c r="AE75" s="257">
        <f t="shared" si="78"/>
        <v>360000</v>
      </c>
      <c r="AF75" s="257">
        <f t="shared" si="78"/>
        <v>360000</v>
      </c>
      <c r="AG75" s="257">
        <f t="shared" si="78"/>
        <v>360000</v>
      </c>
      <c r="AH75" s="257">
        <f t="shared" si="78"/>
        <v>360000</v>
      </c>
      <c r="AI75" s="257">
        <f t="shared" si="78"/>
        <v>360000</v>
      </c>
      <c r="AJ75" s="257">
        <f t="shared" si="78"/>
        <v>360000</v>
      </c>
      <c r="AK75" s="257">
        <f t="shared" si="78"/>
        <v>360000</v>
      </c>
      <c r="AL75" s="257">
        <f t="shared" si="78"/>
        <v>360000</v>
      </c>
      <c r="AM75" s="257">
        <f t="shared" si="78"/>
        <v>360000</v>
      </c>
      <c r="AN75" s="257">
        <f t="shared" si="78"/>
        <v>360000</v>
      </c>
      <c r="AO75" s="257">
        <f t="shared" si="78"/>
        <v>360000</v>
      </c>
      <c r="AP75" s="257">
        <f t="shared" si="78"/>
        <v>360000</v>
      </c>
      <c r="AQ75" s="257">
        <f t="shared" si="78"/>
        <v>360000</v>
      </c>
      <c r="AR75" s="257">
        <f t="shared" si="78"/>
        <v>360000</v>
      </c>
      <c r="AS75" s="257">
        <f t="shared" si="78"/>
        <v>360000</v>
      </c>
      <c r="AT75" s="257">
        <f t="shared" si="78"/>
        <v>360000</v>
      </c>
      <c r="AU75" s="257">
        <f t="shared" si="78"/>
        <v>360000</v>
      </c>
      <c r="AV75" s="257">
        <f t="shared" si="78"/>
        <v>360000</v>
      </c>
      <c r="AW75" s="257">
        <f t="shared" si="78"/>
        <v>360000</v>
      </c>
      <c r="AX75" s="257">
        <f t="shared" si="78"/>
        <v>360000</v>
      </c>
      <c r="AY75" s="257">
        <f t="shared" si="78"/>
        <v>360000</v>
      </c>
      <c r="AZ75" s="257">
        <f t="shared" si="78"/>
        <v>360000</v>
      </c>
      <c r="BA75" s="257">
        <f t="shared" si="78"/>
        <v>360000</v>
      </c>
      <c r="BB75" s="257">
        <f t="shared" si="78"/>
        <v>360000</v>
      </c>
      <c r="BC75" s="257">
        <f t="shared" si="78"/>
        <v>360000</v>
      </c>
      <c r="BD75" s="257">
        <f t="shared" si="78"/>
        <v>360000</v>
      </c>
      <c r="BE75" s="257">
        <f t="shared" si="78"/>
        <v>360000</v>
      </c>
      <c r="BF75" s="257">
        <f t="shared" si="78"/>
        <v>360000</v>
      </c>
      <c r="BG75" s="257">
        <f t="shared" si="78"/>
        <v>360000</v>
      </c>
      <c r="BH75" s="257">
        <f t="shared" si="78"/>
        <v>360000</v>
      </c>
      <c r="BI75" s="257">
        <f t="shared" si="78"/>
        <v>360000</v>
      </c>
      <c r="BJ75" s="257">
        <f t="shared" si="78"/>
        <v>360000</v>
      </c>
      <c r="BK75" s="257">
        <f t="shared" si="78"/>
        <v>360000</v>
      </c>
      <c r="BL75" s="257">
        <f t="shared" si="78"/>
        <v>360000</v>
      </c>
      <c r="BM75" s="257">
        <f t="shared" si="78"/>
        <v>360000</v>
      </c>
      <c r="BN75" s="257">
        <f t="shared" si="78"/>
        <v>360000</v>
      </c>
      <c r="BO75" s="257">
        <f t="shared" si="78"/>
        <v>360000</v>
      </c>
      <c r="BP75" s="257">
        <f t="shared" si="78"/>
        <v>360000</v>
      </c>
      <c r="BQ75" s="257">
        <f t="shared" si="78"/>
        <v>360000</v>
      </c>
      <c r="BR75" s="257">
        <f t="shared" si="78"/>
        <v>360000</v>
      </c>
      <c r="BS75" s="257">
        <f t="shared" si="78"/>
        <v>360000</v>
      </c>
      <c r="BT75" s="257">
        <f t="shared" si="78"/>
        <v>360000</v>
      </c>
      <c r="BU75" s="257">
        <f t="shared" ref="BU75" si="81">$F75*$F59</f>
        <v>360000</v>
      </c>
      <c r="BV75" s="257">
        <f t="shared" si="79"/>
        <v>360000</v>
      </c>
      <c r="BW75" s="257">
        <f t="shared" si="79"/>
        <v>360000</v>
      </c>
      <c r="BX75" s="257">
        <f t="shared" si="79"/>
        <v>360000</v>
      </c>
      <c r="BY75" s="257">
        <f t="shared" si="79"/>
        <v>360000</v>
      </c>
      <c r="BZ75" s="257">
        <f t="shared" si="79"/>
        <v>360000</v>
      </c>
      <c r="CA75" s="257">
        <f t="shared" si="79"/>
        <v>360000</v>
      </c>
      <c r="CB75" s="257">
        <f t="shared" si="79"/>
        <v>360000</v>
      </c>
      <c r="CC75" s="257">
        <f t="shared" si="79"/>
        <v>360000</v>
      </c>
      <c r="CD75" s="257">
        <f t="shared" si="79"/>
        <v>360000</v>
      </c>
      <c r="CE75" s="257">
        <f t="shared" si="79"/>
        <v>360000</v>
      </c>
      <c r="CF75" s="257">
        <f t="shared" si="79"/>
        <v>360000</v>
      </c>
      <c r="CG75" s="257">
        <f t="shared" si="79"/>
        <v>360000</v>
      </c>
      <c r="CH75" s="257">
        <f t="shared" si="79"/>
        <v>360000</v>
      </c>
      <c r="CI75" s="257">
        <f t="shared" si="79"/>
        <v>360000</v>
      </c>
      <c r="CJ75" s="257">
        <f t="shared" si="79"/>
        <v>360000</v>
      </c>
      <c r="CK75" s="257">
        <f t="shared" si="79"/>
        <v>360000</v>
      </c>
      <c r="CL75" s="257">
        <f t="shared" si="79"/>
        <v>360000</v>
      </c>
      <c r="CM75" s="257">
        <f t="shared" si="79"/>
        <v>360000</v>
      </c>
      <c r="CN75" s="257">
        <f t="shared" si="79"/>
        <v>360000</v>
      </c>
      <c r="CO75" s="257">
        <f t="shared" si="79"/>
        <v>360000</v>
      </c>
      <c r="CP75" s="257">
        <f t="shared" si="79"/>
        <v>360000</v>
      </c>
      <c r="CQ75" s="257">
        <f t="shared" si="79"/>
        <v>360000</v>
      </c>
      <c r="CR75" s="257">
        <f t="shared" si="79"/>
        <v>360000</v>
      </c>
      <c r="CS75" s="257">
        <f t="shared" si="79"/>
        <v>360000</v>
      </c>
      <c r="CT75" s="257">
        <f t="shared" si="79"/>
        <v>360000</v>
      </c>
      <c r="CU75" s="257">
        <f t="shared" si="79"/>
        <v>360000</v>
      </c>
      <c r="CV75" s="257">
        <f t="shared" si="79"/>
        <v>360000</v>
      </c>
      <c r="CW75" s="257">
        <f t="shared" si="79"/>
        <v>360000</v>
      </c>
      <c r="CX75" s="257">
        <f t="shared" si="79"/>
        <v>360000</v>
      </c>
      <c r="CY75" s="257">
        <f t="shared" si="79"/>
        <v>360000</v>
      </c>
      <c r="CZ75" s="257">
        <f t="shared" si="79"/>
        <v>360000</v>
      </c>
      <c r="DA75" s="257">
        <f t="shared" si="79"/>
        <v>360000</v>
      </c>
      <c r="DB75" s="257">
        <f t="shared" si="79"/>
        <v>360000</v>
      </c>
      <c r="DC75" s="257">
        <f t="shared" si="79"/>
        <v>360000</v>
      </c>
      <c r="DD75" s="257">
        <f t="shared" si="79"/>
        <v>360000</v>
      </c>
      <c r="DE75" s="257">
        <f t="shared" si="79"/>
        <v>360000</v>
      </c>
      <c r="DF75" s="257">
        <f t="shared" si="79"/>
        <v>360000</v>
      </c>
      <c r="DG75" s="257">
        <f t="shared" si="79"/>
        <v>360000</v>
      </c>
      <c r="DH75" s="257">
        <f t="shared" si="79"/>
        <v>360000</v>
      </c>
      <c r="DI75" s="257">
        <f t="shared" si="79"/>
        <v>360000</v>
      </c>
      <c r="DJ75" s="257">
        <f t="shared" si="79"/>
        <v>360000</v>
      </c>
      <c r="DK75" s="257">
        <f t="shared" si="79"/>
        <v>360000</v>
      </c>
      <c r="DL75" s="257">
        <f t="shared" si="79"/>
        <v>360000</v>
      </c>
      <c r="DM75" s="257">
        <f t="shared" si="79"/>
        <v>360000</v>
      </c>
      <c r="DN75" s="257">
        <f t="shared" si="79"/>
        <v>360000</v>
      </c>
    </row>
    <row r="76" spans="1:118">
      <c r="A76" s="151"/>
      <c r="C76" s="73" t="str">
        <f t="shared" si="80"/>
        <v>R300</v>
      </c>
      <c r="F76" s="65">
        <f>Inputs!J47</f>
        <v>3600</v>
      </c>
      <c r="G76" s="54" t="s">
        <v>95</v>
      </c>
      <c r="H76" s="254"/>
      <c r="I76" s="54"/>
      <c r="J76" s="257">
        <f t="shared" ref="J76:BU79" si="82">$F76*$F60</f>
        <v>360000</v>
      </c>
      <c r="K76" s="257">
        <f t="shared" si="82"/>
        <v>360000</v>
      </c>
      <c r="L76" s="257">
        <f t="shared" si="82"/>
        <v>360000</v>
      </c>
      <c r="M76" s="257">
        <f t="shared" si="82"/>
        <v>360000</v>
      </c>
      <c r="N76" s="257">
        <f t="shared" si="82"/>
        <v>360000</v>
      </c>
      <c r="O76" s="257">
        <f t="shared" si="82"/>
        <v>360000</v>
      </c>
      <c r="P76" s="257">
        <f t="shared" si="82"/>
        <v>360000</v>
      </c>
      <c r="Q76" s="257">
        <f t="shared" si="82"/>
        <v>360000</v>
      </c>
      <c r="R76" s="257">
        <f t="shared" si="82"/>
        <v>360000</v>
      </c>
      <c r="S76" s="257">
        <f t="shared" si="82"/>
        <v>360000</v>
      </c>
      <c r="T76" s="257">
        <f t="shared" si="82"/>
        <v>360000</v>
      </c>
      <c r="U76" s="257">
        <f t="shared" si="82"/>
        <v>360000</v>
      </c>
      <c r="V76" s="257">
        <f t="shared" si="82"/>
        <v>360000</v>
      </c>
      <c r="W76" s="257">
        <f t="shared" si="82"/>
        <v>360000</v>
      </c>
      <c r="X76" s="257">
        <f t="shared" si="82"/>
        <v>360000</v>
      </c>
      <c r="Y76" s="257">
        <f t="shared" si="82"/>
        <v>360000</v>
      </c>
      <c r="Z76" s="257">
        <f t="shared" si="82"/>
        <v>360000</v>
      </c>
      <c r="AA76" s="257">
        <f t="shared" si="82"/>
        <v>360000</v>
      </c>
      <c r="AB76" s="257">
        <f t="shared" si="82"/>
        <v>360000</v>
      </c>
      <c r="AC76" s="257">
        <f t="shared" si="82"/>
        <v>360000</v>
      </c>
      <c r="AD76" s="257">
        <f t="shared" si="82"/>
        <v>360000</v>
      </c>
      <c r="AE76" s="257">
        <f t="shared" si="82"/>
        <v>360000</v>
      </c>
      <c r="AF76" s="257">
        <f t="shared" si="82"/>
        <v>360000</v>
      </c>
      <c r="AG76" s="257">
        <f t="shared" si="82"/>
        <v>360000</v>
      </c>
      <c r="AH76" s="257">
        <f t="shared" si="82"/>
        <v>360000</v>
      </c>
      <c r="AI76" s="257">
        <f t="shared" si="82"/>
        <v>360000</v>
      </c>
      <c r="AJ76" s="257">
        <f t="shared" si="82"/>
        <v>360000</v>
      </c>
      <c r="AK76" s="257">
        <f t="shared" si="82"/>
        <v>360000</v>
      </c>
      <c r="AL76" s="257">
        <f t="shared" si="82"/>
        <v>360000</v>
      </c>
      <c r="AM76" s="257">
        <f t="shared" si="82"/>
        <v>360000</v>
      </c>
      <c r="AN76" s="257">
        <f t="shared" si="82"/>
        <v>360000</v>
      </c>
      <c r="AO76" s="257">
        <f t="shared" si="82"/>
        <v>360000</v>
      </c>
      <c r="AP76" s="257">
        <f t="shared" si="82"/>
        <v>360000</v>
      </c>
      <c r="AQ76" s="257">
        <f t="shared" si="82"/>
        <v>360000</v>
      </c>
      <c r="AR76" s="257">
        <f t="shared" si="82"/>
        <v>360000</v>
      </c>
      <c r="AS76" s="257">
        <f t="shared" si="82"/>
        <v>360000</v>
      </c>
      <c r="AT76" s="257">
        <f t="shared" si="82"/>
        <v>360000</v>
      </c>
      <c r="AU76" s="257">
        <f t="shared" si="82"/>
        <v>360000</v>
      </c>
      <c r="AV76" s="257">
        <f t="shared" si="82"/>
        <v>360000</v>
      </c>
      <c r="AW76" s="257">
        <f t="shared" si="82"/>
        <v>360000</v>
      </c>
      <c r="AX76" s="257">
        <f t="shared" si="82"/>
        <v>360000</v>
      </c>
      <c r="AY76" s="257">
        <f t="shared" si="82"/>
        <v>360000</v>
      </c>
      <c r="AZ76" s="257">
        <f t="shared" si="82"/>
        <v>360000</v>
      </c>
      <c r="BA76" s="257">
        <f t="shared" si="82"/>
        <v>360000</v>
      </c>
      <c r="BB76" s="257">
        <f t="shared" si="82"/>
        <v>360000</v>
      </c>
      <c r="BC76" s="257">
        <f t="shared" si="82"/>
        <v>360000</v>
      </c>
      <c r="BD76" s="257">
        <f t="shared" si="82"/>
        <v>360000</v>
      </c>
      <c r="BE76" s="257">
        <f t="shared" si="82"/>
        <v>360000</v>
      </c>
      <c r="BF76" s="257">
        <f t="shared" si="82"/>
        <v>360000</v>
      </c>
      <c r="BG76" s="257">
        <f t="shared" si="82"/>
        <v>360000</v>
      </c>
      <c r="BH76" s="257">
        <f t="shared" si="82"/>
        <v>360000</v>
      </c>
      <c r="BI76" s="257">
        <f t="shared" si="82"/>
        <v>360000</v>
      </c>
      <c r="BJ76" s="257">
        <f t="shared" si="82"/>
        <v>360000</v>
      </c>
      <c r="BK76" s="257">
        <f t="shared" si="82"/>
        <v>360000</v>
      </c>
      <c r="BL76" s="257">
        <f t="shared" si="82"/>
        <v>360000</v>
      </c>
      <c r="BM76" s="257">
        <f t="shared" si="82"/>
        <v>360000</v>
      </c>
      <c r="BN76" s="257">
        <f t="shared" si="82"/>
        <v>360000</v>
      </c>
      <c r="BO76" s="257">
        <f t="shared" si="82"/>
        <v>360000</v>
      </c>
      <c r="BP76" s="257">
        <f t="shared" si="82"/>
        <v>360000</v>
      </c>
      <c r="BQ76" s="257">
        <f t="shared" si="82"/>
        <v>360000</v>
      </c>
      <c r="BR76" s="257">
        <f t="shared" si="82"/>
        <v>360000</v>
      </c>
      <c r="BS76" s="257">
        <f t="shared" si="82"/>
        <v>360000</v>
      </c>
      <c r="BT76" s="257">
        <f t="shared" si="82"/>
        <v>360000</v>
      </c>
      <c r="BU76" s="257">
        <f t="shared" si="82"/>
        <v>360000</v>
      </c>
      <c r="BV76" s="257">
        <f t="shared" si="79"/>
        <v>360000</v>
      </c>
      <c r="BW76" s="257">
        <f t="shared" si="79"/>
        <v>360000</v>
      </c>
      <c r="BX76" s="257">
        <f t="shared" si="79"/>
        <v>360000</v>
      </c>
      <c r="BY76" s="257">
        <f t="shared" si="79"/>
        <v>360000</v>
      </c>
      <c r="BZ76" s="257">
        <f t="shared" si="79"/>
        <v>360000</v>
      </c>
      <c r="CA76" s="257">
        <f t="shared" si="79"/>
        <v>360000</v>
      </c>
      <c r="CB76" s="257">
        <f t="shared" si="79"/>
        <v>360000</v>
      </c>
      <c r="CC76" s="257">
        <f t="shared" si="79"/>
        <v>360000</v>
      </c>
      <c r="CD76" s="257">
        <f t="shared" si="79"/>
        <v>360000</v>
      </c>
      <c r="CE76" s="257">
        <f t="shared" si="79"/>
        <v>360000</v>
      </c>
      <c r="CF76" s="257">
        <f t="shared" si="79"/>
        <v>360000</v>
      </c>
      <c r="CG76" s="257">
        <f t="shared" si="79"/>
        <v>360000</v>
      </c>
      <c r="CH76" s="257">
        <f t="shared" si="79"/>
        <v>360000</v>
      </c>
      <c r="CI76" s="257">
        <f t="shared" si="79"/>
        <v>360000</v>
      </c>
      <c r="CJ76" s="257">
        <f t="shared" si="79"/>
        <v>360000</v>
      </c>
      <c r="CK76" s="257">
        <f t="shared" si="79"/>
        <v>360000</v>
      </c>
      <c r="CL76" s="257">
        <f t="shared" si="79"/>
        <v>360000</v>
      </c>
      <c r="CM76" s="257">
        <f t="shared" si="79"/>
        <v>360000</v>
      </c>
      <c r="CN76" s="257">
        <f t="shared" si="79"/>
        <v>360000</v>
      </c>
      <c r="CO76" s="257">
        <f t="shared" si="79"/>
        <v>360000</v>
      </c>
      <c r="CP76" s="257">
        <f t="shared" si="79"/>
        <v>360000</v>
      </c>
      <c r="CQ76" s="257">
        <f t="shared" si="79"/>
        <v>360000</v>
      </c>
      <c r="CR76" s="257">
        <f t="shared" si="79"/>
        <v>360000</v>
      </c>
      <c r="CS76" s="257">
        <f t="shared" si="79"/>
        <v>360000</v>
      </c>
      <c r="CT76" s="257">
        <f t="shared" si="79"/>
        <v>360000</v>
      </c>
      <c r="CU76" s="257">
        <f t="shared" si="79"/>
        <v>360000</v>
      </c>
      <c r="CV76" s="257">
        <f t="shared" si="79"/>
        <v>360000</v>
      </c>
      <c r="CW76" s="257">
        <f t="shared" ref="CW76:DN80" si="83">$F76*$F60</f>
        <v>360000</v>
      </c>
      <c r="CX76" s="257">
        <f t="shared" si="83"/>
        <v>360000</v>
      </c>
      <c r="CY76" s="257">
        <f t="shared" si="83"/>
        <v>360000</v>
      </c>
      <c r="CZ76" s="257">
        <f t="shared" si="83"/>
        <v>360000</v>
      </c>
      <c r="DA76" s="257">
        <f t="shared" si="83"/>
        <v>360000</v>
      </c>
      <c r="DB76" s="257">
        <f t="shared" si="83"/>
        <v>360000</v>
      </c>
      <c r="DC76" s="257">
        <f t="shared" si="83"/>
        <v>360000</v>
      </c>
      <c r="DD76" s="257">
        <f t="shared" si="83"/>
        <v>360000</v>
      </c>
      <c r="DE76" s="257">
        <f t="shared" si="83"/>
        <v>360000</v>
      </c>
      <c r="DF76" s="257">
        <f t="shared" si="83"/>
        <v>360000</v>
      </c>
      <c r="DG76" s="257">
        <f t="shared" si="83"/>
        <v>360000</v>
      </c>
      <c r="DH76" s="257">
        <f t="shared" si="83"/>
        <v>360000</v>
      </c>
      <c r="DI76" s="257">
        <f t="shared" si="83"/>
        <v>360000</v>
      </c>
      <c r="DJ76" s="257">
        <f t="shared" si="83"/>
        <v>360000</v>
      </c>
      <c r="DK76" s="257">
        <f t="shared" si="83"/>
        <v>360000</v>
      </c>
      <c r="DL76" s="257">
        <f t="shared" si="83"/>
        <v>360000</v>
      </c>
      <c r="DM76" s="257">
        <f t="shared" si="83"/>
        <v>360000</v>
      </c>
      <c r="DN76" s="257">
        <f t="shared" si="83"/>
        <v>360000</v>
      </c>
    </row>
    <row r="77" spans="1:118" hidden="1" outlineLevel="1">
      <c r="A77" s="151"/>
      <c r="C77" s="73" t="str">
        <f t="shared" si="80"/>
        <v>Groq LPU</v>
      </c>
      <c r="F77" s="65">
        <f>Inputs!J48</f>
        <v>400</v>
      </c>
      <c r="G77" s="54" t="s">
        <v>95</v>
      </c>
      <c r="H77" s="254"/>
      <c r="I77" s="54"/>
      <c r="J77" s="5">
        <f t="shared" si="82"/>
        <v>0</v>
      </c>
      <c r="K77" s="5">
        <f t="shared" si="82"/>
        <v>0</v>
      </c>
      <c r="L77" s="5">
        <f t="shared" si="82"/>
        <v>0</v>
      </c>
      <c r="M77" s="5">
        <f t="shared" si="82"/>
        <v>0</v>
      </c>
      <c r="N77" s="5">
        <f t="shared" si="82"/>
        <v>0</v>
      </c>
      <c r="O77" s="5">
        <f t="shared" si="82"/>
        <v>0</v>
      </c>
      <c r="P77" s="5">
        <f t="shared" si="82"/>
        <v>0</v>
      </c>
      <c r="Q77" s="5">
        <f t="shared" si="82"/>
        <v>0</v>
      </c>
      <c r="R77" s="5">
        <f t="shared" si="82"/>
        <v>0</v>
      </c>
      <c r="S77" s="5">
        <f t="shared" si="82"/>
        <v>0</v>
      </c>
      <c r="T77" s="5">
        <f t="shared" si="82"/>
        <v>0</v>
      </c>
      <c r="U77" s="5">
        <f t="shared" si="82"/>
        <v>0</v>
      </c>
      <c r="V77" s="5">
        <f t="shared" si="82"/>
        <v>0</v>
      </c>
      <c r="W77" s="5">
        <f t="shared" si="82"/>
        <v>0</v>
      </c>
      <c r="X77" s="5">
        <f t="shared" si="82"/>
        <v>0</v>
      </c>
      <c r="Y77" s="5">
        <f t="shared" si="82"/>
        <v>0</v>
      </c>
      <c r="Z77" s="5">
        <f t="shared" si="82"/>
        <v>0</v>
      </c>
      <c r="AA77" s="5">
        <f t="shared" si="82"/>
        <v>0</v>
      </c>
      <c r="AB77" s="5">
        <f t="shared" si="82"/>
        <v>0</v>
      </c>
      <c r="AC77" s="5">
        <f t="shared" si="82"/>
        <v>0</v>
      </c>
      <c r="AD77" s="5">
        <f t="shared" si="82"/>
        <v>0</v>
      </c>
      <c r="AE77" s="5">
        <f t="shared" si="82"/>
        <v>0</v>
      </c>
      <c r="AF77" s="5">
        <f t="shared" si="82"/>
        <v>0</v>
      </c>
      <c r="AG77" s="5">
        <f t="shared" si="82"/>
        <v>0</v>
      </c>
      <c r="AH77" s="5">
        <f t="shared" si="82"/>
        <v>0</v>
      </c>
      <c r="AI77" s="5">
        <f t="shared" si="82"/>
        <v>0</v>
      </c>
      <c r="AJ77" s="5">
        <f t="shared" si="82"/>
        <v>0</v>
      </c>
      <c r="AK77" s="5">
        <f t="shared" si="82"/>
        <v>0</v>
      </c>
      <c r="AL77" s="5">
        <f t="shared" si="82"/>
        <v>0</v>
      </c>
      <c r="AM77" s="5">
        <f t="shared" si="82"/>
        <v>0</v>
      </c>
      <c r="AN77" s="5">
        <f t="shared" si="82"/>
        <v>0</v>
      </c>
      <c r="AO77" s="5">
        <f t="shared" si="82"/>
        <v>0</v>
      </c>
      <c r="AP77" s="5">
        <f t="shared" si="82"/>
        <v>0</v>
      </c>
      <c r="AQ77" s="5">
        <f t="shared" si="82"/>
        <v>0</v>
      </c>
      <c r="AR77" s="5">
        <f t="shared" si="82"/>
        <v>0</v>
      </c>
      <c r="AS77" s="5">
        <f t="shared" si="82"/>
        <v>0</v>
      </c>
      <c r="AT77" s="5">
        <f t="shared" si="82"/>
        <v>0</v>
      </c>
      <c r="AU77" s="5">
        <f t="shared" si="82"/>
        <v>0</v>
      </c>
      <c r="AV77" s="5">
        <f t="shared" si="82"/>
        <v>0</v>
      </c>
      <c r="AW77" s="5">
        <f t="shared" si="82"/>
        <v>0</v>
      </c>
      <c r="AX77" s="5">
        <f t="shared" si="82"/>
        <v>0</v>
      </c>
      <c r="AY77" s="5">
        <f t="shared" si="82"/>
        <v>0</v>
      </c>
      <c r="AZ77" s="5">
        <f t="shared" si="82"/>
        <v>0</v>
      </c>
      <c r="BA77" s="5">
        <f t="shared" si="82"/>
        <v>0</v>
      </c>
      <c r="BB77" s="5">
        <f t="shared" si="82"/>
        <v>0</v>
      </c>
      <c r="BC77" s="5">
        <f t="shared" si="82"/>
        <v>0</v>
      </c>
      <c r="BD77" s="5">
        <f t="shared" si="82"/>
        <v>0</v>
      </c>
      <c r="BE77" s="5">
        <f t="shared" si="82"/>
        <v>0</v>
      </c>
      <c r="BF77" s="5">
        <f t="shared" si="82"/>
        <v>0</v>
      </c>
      <c r="BG77" s="5">
        <f t="shared" si="82"/>
        <v>0</v>
      </c>
      <c r="BH77" s="5">
        <f t="shared" si="82"/>
        <v>0</v>
      </c>
      <c r="BI77" s="5">
        <f t="shared" si="82"/>
        <v>0</v>
      </c>
      <c r="BJ77" s="5">
        <f t="shared" si="82"/>
        <v>0</v>
      </c>
      <c r="BK77" s="5">
        <f t="shared" si="82"/>
        <v>0</v>
      </c>
      <c r="BL77" s="5">
        <f t="shared" si="82"/>
        <v>0</v>
      </c>
      <c r="BM77" s="5">
        <f t="shared" si="82"/>
        <v>0</v>
      </c>
      <c r="BN77" s="5">
        <f t="shared" si="82"/>
        <v>0</v>
      </c>
      <c r="BO77" s="5">
        <f t="shared" si="82"/>
        <v>0</v>
      </c>
      <c r="BP77" s="5">
        <f t="shared" si="82"/>
        <v>0</v>
      </c>
      <c r="BQ77" s="5">
        <f t="shared" si="82"/>
        <v>0</v>
      </c>
      <c r="BR77" s="5">
        <f t="shared" si="82"/>
        <v>0</v>
      </c>
      <c r="BS77" s="5">
        <f t="shared" si="82"/>
        <v>0</v>
      </c>
      <c r="BT77" s="5">
        <f t="shared" si="82"/>
        <v>0</v>
      </c>
      <c r="BU77" s="5">
        <f t="shared" si="82"/>
        <v>0</v>
      </c>
      <c r="BV77" s="5">
        <f t="shared" ref="BV77:DL80" si="84">$F77*$F61</f>
        <v>0</v>
      </c>
      <c r="BW77" s="5">
        <f t="shared" si="84"/>
        <v>0</v>
      </c>
      <c r="BX77" s="5">
        <f t="shared" si="84"/>
        <v>0</v>
      </c>
      <c r="BY77" s="5">
        <f t="shared" si="84"/>
        <v>0</v>
      </c>
      <c r="BZ77" s="5">
        <f t="shared" si="84"/>
        <v>0</v>
      </c>
      <c r="CA77" s="5">
        <f t="shared" si="84"/>
        <v>0</v>
      </c>
      <c r="CB77" s="5">
        <f t="shared" si="84"/>
        <v>0</v>
      </c>
      <c r="CC77" s="5">
        <f t="shared" si="84"/>
        <v>0</v>
      </c>
      <c r="CD77" s="5">
        <f t="shared" si="84"/>
        <v>0</v>
      </c>
      <c r="CE77" s="5">
        <f t="shared" si="84"/>
        <v>0</v>
      </c>
      <c r="CF77" s="5">
        <f t="shared" si="84"/>
        <v>0</v>
      </c>
      <c r="CG77" s="5">
        <f t="shared" si="84"/>
        <v>0</v>
      </c>
      <c r="CH77" s="5">
        <f t="shared" si="84"/>
        <v>0</v>
      </c>
      <c r="CI77" s="5">
        <f t="shared" si="84"/>
        <v>0</v>
      </c>
      <c r="CJ77" s="5">
        <f t="shared" si="84"/>
        <v>0</v>
      </c>
      <c r="CK77" s="5">
        <f t="shared" si="84"/>
        <v>0</v>
      </c>
      <c r="CL77" s="5">
        <f t="shared" si="84"/>
        <v>0</v>
      </c>
      <c r="CM77" s="5">
        <f t="shared" si="84"/>
        <v>0</v>
      </c>
      <c r="CN77" s="5">
        <f t="shared" si="84"/>
        <v>0</v>
      </c>
      <c r="CO77" s="5">
        <f t="shared" si="84"/>
        <v>0</v>
      </c>
      <c r="CP77" s="5">
        <f t="shared" si="84"/>
        <v>0</v>
      </c>
      <c r="CQ77" s="5">
        <f t="shared" si="84"/>
        <v>0</v>
      </c>
      <c r="CR77" s="5">
        <f t="shared" si="84"/>
        <v>0</v>
      </c>
      <c r="CS77" s="5">
        <f t="shared" si="84"/>
        <v>0</v>
      </c>
      <c r="CT77" s="5">
        <f t="shared" si="84"/>
        <v>0</v>
      </c>
      <c r="CU77" s="5">
        <f t="shared" si="84"/>
        <v>0</v>
      </c>
      <c r="CV77" s="5">
        <f t="shared" si="84"/>
        <v>0</v>
      </c>
      <c r="CW77" s="5">
        <f t="shared" si="84"/>
        <v>0</v>
      </c>
      <c r="CX77" s="5">
        <f t="shared" si="84"/>
        <v>0</v>
      </c>
      <c r="CY77" s="5">
        <f t="shared" si="84"/>
        <v>0</v>
      </c>
      <c r="CZ77" s="5">
        <f t="shared" si="84"/>
        <v>0</v>
      </c>
      <c r="DA77" s="5">
        <f t="shared" si="84"/>
        <v>0</v>
      </c>
      <c r="DB77" s="5">
        <f t="shared" si="84"/>
        <v>0</v>
      </c>
      <c r="DC77" s="5">
        <f t="shared" si="84"/>
        <v>0</v>
      </c>
      <c r="DD77" s="5">
        <f t="shared" si="84"/>
        <v>0</v>
      </c>
      <c r="DE77" s="5">
        <f t="shared" si="84"/>
        <v>0</v>
      </c>
      <c r="DF77" s="5">
        <f t="shared" si="84"/>
        <v>0</v>
      </c>
      <c r="DG77" s="5">
        <f t="shared" si="84"/>
        <v>0</v>
      </c>
      <c r="DH77" s="5">
        <f t="shared" si="84"/>
        <v>0</v>
      </c>
      <c r="DI77" s="5">
        <f t="shared" si="84"/>
        <v>0</v>
      </c>
      <c r="DJ77" s="5">
        <f t="shared" si="84"/>
        <v>0</v>
      </c>
      <c r="DK77" s="5">
        <f t="shared" si="84"/>
        <v>0</v>
      </c>
      <c r="DL77" s="5">
        <f t="shared" si="84"/>
        <v>0</v>
      </c>
      <c r="DM77" s="5">
        <f t="shared" si="83"/>
        <v>0</v>
      </c>
      <c r="DN77" s="5">
        <f t="shared" si="83"/>
        <v>0</v>
      </c>
    </row>
    <row r="78" spans="1:118" hidden="1" outlineLevel="1">
      <c r="A78" s="151"/>
      <c r="C78" s="73" t="str">
        <f t="shared" si="80"/>
        <v>MI300X</v>
      </c>
      <c r="F78" s="65">
        <f>Inputs!J49</f>
        <v>750</v>
      </c>
      <c r="G78" s="54" t="s">
        <v>95</v>
      </c>
      <c r="H78" s="254"/>
      <c r="I78" s="54"/>
      <c r="J78" s="5">
        <f t="shared" si="82"/>
        <v>0</v>
      </c>
      <c r="K78" s="5">
        <f t="shared" si="82"/>
        <v>0</v>
      </c>
      <c r="L78" s="5">
        <f t="shared" si="82"/>
        <v>0</v>
      </c>
      <c r="M78" s="5">
        <f t="shared" si="82"/>
        <v>0</v>
      </c>
      <c r="N78" s="5">
        <f t="shared" si="82"/>
        <v>0</v>
      </c>
      <c r="O78" s="5">
        <f t="shared" si="82"/>
        <v>0</v>
      </c>
      <c r="P78" s="5">
        <f t="shared" si="82"/>
        <v>0</v>
      </c>
      <c r="Q78" s="5">
        <f t="shared" si="82"/>
        <v>0</v>
      </c>
      <c r="R78" s="5">
        <f t="shared" si="82"/>
        <v>0</v>
      </c>
      <c r="S78" s="5">
        <f t="shared" si="82"/>
        <v>0</v>
      </c>
      <c r="T78" s="5">
        <f t="shared" si="82"/>
        <v>0</v>
      </c>
      <c r="U78" s="5">
        <f t="shared" si="82"/>
        <v>0</v>
      </c>
      <c r="V78" s="5">
        <f t="shared" si="82"/>
        <v>0</v>
      </c>
      <c r="W78" s="5">
        <f t="shared" si="82"/>
        <v>0</v>
      </c>
      <c r="X78" s="5">
        <f t="shared" si="82"/>
        <v>0</v>
      </c>
      <c r="Y78" s="5">
        <f t="shared" si="82"/>
        <v>0</v>
      </c>
      <c r="Z78" s="5">
        <f t="shared" si="82"/>
        <v>0</v>
      </c>
      <c r="AA78" s="5">
        <f t="shared" si="82"/>
        <v>0</v>
      </c>
      <c r="AB78" s="5">
        <f t="shared" si="82"/>
        <v>0</v>
      </c>
      <c r="AC78" s="5">
        <f t="shared" si="82"/>
        <v>0</v>
      </c>
      <c r="AD78" s="5">
        <f t="shared" si="82"/>
        <v>0</v>
      </c>
      <c r="AE78" s="5">
        <f t="shared" si="82"/>
        <v>0</v>
      </c>
      <c r="AF78" s="5">
        <f t="shared" si="82"/>
        <v>0</v>
      </c>
      <c r="AG78" s="5">
        <f t="shared" si="82"/>
        <v>0</v>
      </c>
      <c r="AH78" s="5">
        <f t="shared" si="82"/>
        <v>0</v>
      </c>
      <c r="AI78" s="5">
        <f t="shared" si="82"/>
        <v>0</v>
      </c>
      <c r="AJ78" s="5">
        <f t="shared" si="82"/>
        <v>0</v>
      </c>
      <c r="AK78" s="5">
        <f t="shared" si="82"/>
        <v>0</v>
      </c>
      <c r="AL78" s="5">
        <f t="shared" si="82"/>
        <v>0</v>
      </c>
      <c r="AM78" s="5">
        <f t="shared" si="82"/>
        <v>0</v>
      </c>
      <c r="AN78" s="5">
        <f t="shared" si="82"/>
        <v>0</v>
      </c>
      <c r="AO78" s="5">
        <f t="shared" si="82"/>
        <v>0</v>
      </c>
      <c r="AP78" s="5">
        <f t="shared" si="82"/>
        <v>0</v>
      </c>
      <c r="AQ78" s="5">
        <f t="shared" si="82"/>
        <v>0</v>
      </c>
      <c r="AR78" s="5">
        <f t="shared" si="82"/>
        <v>0</v>
      </c>
      <c r="AS78" s="5">
        <f t="shared" si="82"/>
        <v>0</v>
      </c>
      <c r="AT78" s="5">
        <f t="shared" si="82"/>
        <v>0</v>
      </c>
      <c r="AU78" s="5">
        <f t="shared" si="82"/>
        <v>0</v>
      </c>
      <c r="AV78" s="5">
        <f t="shared" si="82"/>
        <v>0</v>
      </c>
      <c r="AW78" s="5">
        <f t="shared" si="82"/>
        <v>0</v>
      </c>
      <c r="AX78" s="5">
        <f t="shared" si="82"/>
        <v>0</v>
      </c>
      <c r="AY78" s="5">
        <f t="shared" si="82"/>
        <v>0</v>
      </c>
      <c r="AZ78" s="5">
        <f t="shared" si="82"/>
        <v>0</v>
      </c>
      <c r="BA78" s="5">
        <f t="shared" si="82"/>
        <v>0</v>
      </c>
      <c r="BB78" s="5">
        <f t="shared" si="82"/>
        <v>0</v>
      </c>
      <c r="BC78" s="5">
        <f t="shared" si="82"/>
        <v>0</v>
      </c>
      <c r="BD78" s="5">
        <f t="shared" si="82"/>
        <v>0</v>
      </c>
      <c r="BE78" s="5">
        <f t="shared" si="82"/>
        <v>0</v>
      </c>
      <c r="BF78" s="5">
        <f t="shared" si="82"/>
        <v>0</v>
      </c>
      <c r="BG78" s="5">
        <f t="shared" si="82"/>
        <v>0</v>
      </c>
      <c r="BH78" s="5">
        <f t="shared" si="82"/>
        <v>0</v>
      </c>
      <c r="BI78" s="5">
        <f t="shared" si="82"/>
        <v>0</v>
      </c>
      <c r="BJ78" s="5">
        <f t="shared" si="82"/>
        <v>0</v>
      </c>
      <c r="BK78" s="5">
        <f t="shared" si="82"/>
        <v>0</v>
      </c>
      <c r="BL78" s="5">
        <f t="shared" si="82"/>
        <v>0</v>
      </c>
      <c r="BM78" s="5">
        <f t="shared" si="82"/>
        <v>0</v>
      </c>
      <c r="BN78" s="5">
        <f t="shared" si="82"/>
        <v>0</v>
      </c>
      <c r="BO78" s="5">
        <f t="shared" si="82"/>
        <v>0</v>
      </c>
      <c r="BP78" s="5">
        <f t="shared" si="82"/>
        <v>0</v>
      </c>
      <c r="BQ78" s="5">
        <f t="shared" si="82"/>
        <v>0</v>
      </c>
      <c r="BR78" s="5">
        <f t="shared" si="82"/>
        <v>0</v>
      </c>
      <c r="BS78" s="5">
        <f t="shared" si="82"/>
        <v>0</v>
      </c>
      <c r="BT78" s="5">
        <f t="shared" si="82"/>
        <v>0</v>
      </c>
      <c r="BU78" s="5">
        <f t="shared" si="82"/>
        <v>0</v>
      </c>
      <c r="BV78" s="5">
        <f t="shared" si="84"/>
        <v>0</v>
      </c>
      <c r="BW78" s="5">
        <f t="shared" si="84"/>
        <v>0</v>
      </c>
      <c r="BX78" s="5">
        <f t="shared" si="84"/>
        <v>0</v>
      </c>
      <c r="BY78" s="5">
        <f t="shared" si="84"/>
        <v>0</v>
      </c>
      <c r="BZ78" s="5">
        <f t="shared" si="84"/>
        <v>0</v>
      </c>
      <c r="CA78" s="5">
        <f t="shared" si="84"/>
        <v>0</v>
      </c>
      <c r="CB78" s="5">
        <f t="shared" si="84"/>
        <v>0</v>
      </c>
      <c r="CC78" s="5">
        <f t="shared" si="84"/>
        <v>0</v>
      </c>
      <c r="CD78" s="5">
        <f t="shared" si="84"/>
        <v>0</v>
      </c>
      <c r="CE78" s="5">
        <f t="shared" si="84"/>
        <v>0</v>
      </c>
      <c r="CF78" s="5">
        <f t="shared" si="84"/>
        <v>0</v>
      </c>
      <c r="CG78" s="5">
        <f t="shared" si="84"/>
        <v>0</v>
      </c>
      <c r="CH78" s="5">
        <f t="shared" si="84"/>
        <v>0</v>
      </c>
      <c r="CI78" s="5">
        <f t="shared" si="84"/>
        <v>0</v>
      </c>
      <c r="CJ78" s="5">
        <f t="shared" si="84"/>
        <v>0</v>
      </c>
      <c r="CK78" s="5">
        <f t="shared" si="84"/>
        <v>0</v>
      </c>
      <c r="CL78" s="5">
        <f t="shared" si="84"/>
        <v>0</v>
      </c>
      <c r="CM78" s="5">
        <f t="shared" si="84"/>
        <v>0</v>
      </c>
      <c r="CN78" s="5">
        <f t="shared" si="84"/>
        <v>0</v>
      </c>
      <c r="CO78" s="5">
        <f t="shared" si="84"/>
        <v>0</v>
      </c>
      <c r="CP78" s="5">
        <f t="shared" si="84"/>
        <v>0</v>
      </c>
      <c r="CQ78" s="5">
        <f t="shared" si="84"/>
        <v>0</v>
      </c>
      <c r="CR78" s="5">
        <f t="shared" si="84"/>
        <v>0</v>
      </c>
      <c r="CS78" s="5">
        <f t="shared" si="84"/>
        <v>0</v>
      </c>
      <c r="CT78" s="5">
        <f t="shared" si="84"/>
        <v>0</v>
      </c>
      <c r="CU78" s="5">
        <f t="shared" si="84"/>
        <v>0</v>
      </c>
      <c r="CV78" s="5">
        <f t="shared" si="84"/>
        <v>0</v>
      </c>
      <c r="CW78" s="5">
        <f t="shared" si="84"/>
        <v>0</v>
      </c>
      <c r="CX78" s="5">
        <f t="shared" si="84"/>
        <v>0</v>
      </c>
      <c r="CY78" s="5">
        <f t="shared" si="84"/>
        <v>0</v>
      </c>
      <c r="CZ78" s="5">
        <f t="shared" si="84"/>
        <v>0</v>
      </c>
      <c r="DA78" s="5">
        <f t="shared" si="84"/>
        <v>0</v>
      </c>
      <c r="DB78" s="5">
        <f t="shared" si="84"/>
        <v>0</v>
      </c>
      <c r="DC78" s="5">
        <f t="shared" si="84"/>
        <v>0</v>
      </c>
      <c r="DD78" s="5">
        <f t="shared" si="84"/>
        <v>0</v>
      </c>
      <c r="DE78" s="5">
        <f t="shared" si="84"/>
        <v>0</v>
      </c>
      <c r="DF78" s="5">
        <f t="shared" si="84"/>
        <v>0</v>
      </c>
      <c r="DG78" s="5">
        <f t="shared" si="84"/>
        <v>0</v>
      </c>
      <c r="DH78" s="5">
        <f t="shared" si="84"/>
        <v>0</v>
      </c>
      <c r="DI78" s="5">
        <f t="shared" si="84"/>
        <v>0</v>
      </c>
      <c r="DJ78" s="5">
        <f t="shared" si="84"/>
        <v>0</v>
      </c>
      <c r="DK78" s="5">
        <f t="shared" si="84"/>
        <v>0</v>
      </c>
      <c r="DL78" s="5">
        <f t="shared" si="84"/>
        <v>0</v>
      </c>
      <c r="DM78" s="5">
        <f t="shared" si="83"/>
        <v>0</v>
      </c>
      <c r="DN78" s="5">
        <f t="shared" si="83"/>
        <v>0</v>
      </c>
    </row>
    <row r="79" spans="1:118" hidden="1" outlineLevel="1">
      <c r="A79" s="151"/>
      <c r="C79" s="73" t="str">
        <f t="shared" si="80"/>
        <v>MI400</v>
      </c>
      <c r="F79" s="65">
        <f>Inputs!J50</f>
        <v>1200</v>
      </c>
      <c r="G79" s="54" t="s">
        <v>95</v>
      </c>
      <c r="H79" s="254"/>
      <c r="I79" s="54"/>
      <c r="J79" s="5">
        <f t="shared" si="82"/>
        <v>0</v>
      </c>
      <c r="K79" s="5">
        <f t="shared" si="82"/>
        <v>0</v>
      </c>
      <c r="L79" s="5">
        <f t="shared" si="82"/>
        <v>0</v>
      </c>
      <c r="M79" s="5">
        <f t="shared" si="82"/>
        <v>0</v>
      </c>
      <c r="N79" s="5">
        <f t="shared" si="82"/>
        <v>0</v>
      </c>
      <c r="O79" s="5">
        <f t="shared" si="82"/>
        <v>0</v>
      </c>
      <c r="P79" s="5">
        <f t="shared" si="82"/>
        <v>0</v>
      </c>
      <c r="Q79" s="5">
        <f t="shared" si="82"/>
        <v>0</v>
      </c>
      <c r="R79" s="5">
        <f t="shared" si="82"/>
        <v>0</v>
      </c>
      <c r="S79" s="5">
        <f t="shared" si="82"/>
        <v>0</v>
      </c>
      <c r="T79" s="5">
        <f t="shared" si="82"/>
        <v>0</v>
      </c>
      <c r="U79" s="5">
        <f t="shared" si="82"/>
        <v>0</v>
      </c>
      <c r="V79" s="5">
        <f t="shared" si="82"/>
        <v>0</v>
      </c>
      <c r="W79" s="5">
        <f t="shared" si="82"/>
        <v>0</v>
      </c>
      <c r="X79" s="5">
        <f t="shared" si="82"/>
        <v>0</v>
      </c>
      <c r="Y79" s="5">
        <f t="shared" si="82"/>
        <v>0</v>
      </c>
      <c r="Z79" s="5">
        <f t="shared" si="82"/>
        <v>0</v>
      </c>
      <c r="AA79" s="5">
        <f t="shared" si="82"/>
        <v>0</v>
      </c>
      <c r="AB79" s="5">
        <f t="shared" si="82"/>
        <v>0</v>
      </c>
      <c r="AC79" s="5">
        <f t="shared" si="82"/>
        <v>0</v>
      </c>
      <c r="AD79" s="5">
        <f t="shared" si="82"/>
        <v>0</v>
      </c>
      <c r="AE79" s="5">
        <f t="shared" si="82"/>
        <v>0</v>
      </c>
      <c r="AF79" s="5">
        <f t="shared" si="82"/>
        <v>0</v>
      </c>
      <c r="AG79" s="5">
        <f t="shared" si="82"/>
        <v>0</v>
      </c>
      <c r="AH79" s="5">
        <f t="shared" si="82"/>
        <v>0</v>
      </c>
      <c r="AI79" s="5">
        <f t="shared" si="82"/>
        <v>0</v>
      </c>
      <c r="AJ79" s="5">
        <f t="shared" si="82"/>
        <v>0</v>
      </c>
      <c r="AK79" s="5">
        <f t="shared" si="82"/>
        <v>0</v>
      </c>
      <c r="AL79" s="5">
        <f t="shared" si="82"/>
        <v>0</v>
      </c>
      <c r="AM79" s="5">
        <f t="shared" si="82"/>
        <v>0</v>
      </c>
      <c r="AN79" s="5">
        <f t="shared" si="82"/>
        <v>0</v>
      </c>
      <c r="AO79" s="5">
        <f t="shared" si="82"/>
        <v>0</v>
      </c>
      <c r="AP79" s="5">
        <f t="shared" si="82"/>
        <v>0</v>
      </c>
      <c r="AQ79" s="5">
        <f t="shared" si="82"/>
        <v>0</v>
      </c>
      <c r="AR79" s="5">
        <f t="shared" si="82"/>
        <v>0</v>
      </c>
      <c r="AS79" s="5">
        <f t="shared" si="82"/>
        <v>0</v>
      </c>
      <c r="AT79" s="5">
        <f t="shared" si="82"/>
        <v>0</v>
      </c>
      <c r="AU79" s="5">
        <f t="shared" si="82"/>
        <v>0</v>
      </c>
      <c r="AV79" s="5">
        <f t="shared" si="82"/>
        <v>0</v>
      </c>
      <c r="AW79" s="5">
        <f t="shared" si="82"/>
        <v>0</v>
      </c>
      <c r="AX79" s="5">
        <f t="shared" si="82"/>
        <v>0</v>
      </c>
      <c r="AY79" s="5">
        <f t="shared" si="82"/>
        <v>0</v>
      </c>
      <c r="AZ79" s="5">
        <f t="shared" si="82"/>
        <v>0</v>
      </c>
      <c r="BA79" s="5">
        <f t="shared" si="82"/>
        <v>0</v>
      </c>
      <c r="BB79" s="5">
        <f t="shared" si="82"/>
        <v>0</v>
      </c>
      <c r="BC79" s="5">
        <f t="shared" si="82"/>
        <v>0</v>
      </c>
      <c r="BD79" s="5">
        <f t="shared" si="82"/>
        <v>0</v>
      </c>
      <c r="BE79" s="5">
        <f t="shared" si="82"/>
        <v>0</v>
      </c>
      <c r="BF79" s="5">
        <f t="shared" si="82"/>
        <v>0</v>
      </c>
      <c r="BG79" s="5">
        <f t="shared" si="82"/>
        <v>0</v>
      </c>
      <c r="BH79" s="5">
        <f t="shared" si="82"/>
        <v>0</v>
      </c>
      <c r="BI79" s="5">
        <f t="shared" si="82"/>
        <v>0</v>
      </c>
      <c r="BJ79" s="5">
        <f t="shared" si="82"/>
        <v>0</v>
      </c>
      <c r="BK79" s="5">
        <f t="shared" si="82"/>
        <v>0</v>
      </c>
      <c r="BL79" s="5">
        <f t="shared" si="82"/>
        <v>0</v>
      </c>
      <c r="BM79" s="5">
        <f t="shared" si="82"/>
        <v>0</v>
      </c>
      <c r="BN79" s="5">
        <f t="shared" si="82"/>
        <v>0</v>
      </c>
      <c r="BO79" s="5">
        <f t="shared" si="82"/>
        <v>0</v>
      </c>
      <c r="BP79" s="5">
        <f t="shared" si="82"/>
        <v>0</v>
      </c>
      <c r="BQ79" s="5">
        <f t="shared" si="82"/>
        <v>0</v>
      </c>
      <c r="BR79" s="5">
        <f t="shared" si="82"/>
        <v>0</v>
      </c>
      <c r="BS79" s="5">
        <f t="shared" si="82"/>
        <v>0</v>
      </c>
      <c r="BT79" s="5">
        <f t="shared" si="82"/>
        <v>0</v>
      </c>
      <c r="BU79" s="5">
        <f t="shared" ref="BU79" si="85">$F79*$F63</f>
        <v>0</v>
      </c>
      <c r="BV79" s="5">
        <f t="shared" si="84"/>
        <v>0</v>
      </c>
      <c r="BW79" s="5">
        <f t="shared" si="84"/>
        <v>0</v>
      </c>
      <c r="BX79" s="5">
        <f t="shared" si="84"/>
        <v>0</v>
      </c>
      <c r="BY79" s="5">
        <f t="shared" si="84"/>
        <v>0</v>
      </c>
      <c r="BZ79" s="5">
        <f t="shared" si="84"/>
        <v>0</v>
      </c>
      <c r="CA79" s="5">
        <f t="shared" si="84"/>
        <v>0</v>
      </c>
      <c r="CB79" s="5">
        <f t="shared" si="84"/>
        <v>0</v>
      </c>
      <c r="CC79" s="5">
        <f t="shared" si="84"/>
        <v>0</v>
      </c>
      <c r="CD79" s="5">
        <f t="shared" si="84"/>
        <v>0</v>
      </c>
      <c r="CE79" s="5">
        <f t="shared" si="84"/>
        <v>0</v>
      </c>
      <c r="CF79" s="5">
        <f t="shared" si="84"/>
        <v>0</v>
      </c>
      <c r="CG79" s="5">
        <f t="shared" si="84"/>
        <v>0</v>
      </c>
      <c r="CH79" s="5">
        <f t="shared" si="84"/>
        <v>0</v>
      </c>
      <c r="CI79" s="5">
        <f t="shared" si="84"/>
        <v>0</v>
      </c>
      <c r="CJ79" s="5">
        <f t="shared" si="84"/>
        <v>0</v>
      </c>
      <c r="CK79" s="5">
        <f t="shared" si="84"/>
        <v>0</v>
      </c>
      <c r="CL79" s="5">
        <f t="shared" si="84"/>
        <v>0</v>
      </c>
      <c r="CM79" s="5">
        <f t="shared" si="84"/>
        <v>0</v>
      </c>
      <c r="CN79" s="5">
        <f t="shared" si="84"/>
        <v>0</v>
      </c>
      <c r="CO79" s="5">
        <f t="shared" si="84"/>
        <v>0</v>
      </c>
      <c r="CP79" s="5">
        <f t="shared" si="84"/>
        <v>0</v>
      </c>
      <c r="CQ79" s="5">
        <f t="shared" si="84"/>
        <v>0</v>
      </c>
      <c r="CR79" s="5">
        <f t="shared" si="84"/>
        <v>0</v>
      </c>
      <c r="CS79" s="5">
        <f t="shared" si="84"/>
        <v>0</v>
      </c>
      <c r="CT79" s="5">
        <f t="shared" si="84"/>
        <v>0</v>
      </c>
      <c r="CU79" s="5">
        <f t="shared" si="84"/>
        <v>0</v>
      </c>
      <c r="CV79" s="5">
        <f t="shared" si="84"/>
        <v>0</v>
      </c>
      <c r="CW79" s="5">
        <f t="shared" si="84"/>
        <v>0</v>
      </c>
      <c r="CX79" s="5">
        <f t="shared" si="84"/>
        <v>0</v>
      </c>
      <c r="CY79" s="5">
        <f t="shared" si="84"/>
        <v>0</v>
      </c>
      <c r="CZ79" s="5">
        <f t="shared" si="84"/>
        <v>0</v>
      </c>
      <c r="DA79" s="5">
        <f t="shared" si="84"/>
        <v>0</v>
      </c>
      <c r="DB79" s="5">
        <f t="shared" si="84"/>
        <v>0</v>
      </c>
      <c r="DC79" s="5">
        <f t="shared" si="84"/>
        <v>0</v>
      </c>
      <c r="DD79" s="5">
        <f t="shared" si="84"/>
        <v>0</v>
      </c>
      <c r="DE79" s="5">
        <f t="shared" si="84"/>
        <v>0</v>
      </c>
      <c r="DF79" s="5">
        <f t="shared" si="84"/>
        <v>0</v>
      </c>
      <c r="DG79" s="5">
        <f t="shared" si="84"/>
        <v>0</v>
      </c>
      <c r="DH79" s="5">
        <f t="shared" si="84"/>
        <v>0</v>
      </c>
      <c r="DI79" s="5">
        <f t="shared" si="84"/>
        <v>0</v>
      </c>
      <c r="DJ79" s="5">
        <f t="shared" si="84"/>
        <v>0</v>
      </c>
      <c r="DK79" s="5">
        <f t="shared" si="84"/>
        <v>0</v>
      </c>
      <c r="DL79" s="5">
        <f t="shared" si="84"/>
        <v>0</v>
      </c>
      <c r="DM79" s="5">
        <f t="shared" si="83"/>
        <v>0</v>
      </c>
      <c r="DN79" s="5">
        <f t="shared" si="83"/>
        <v>0</v>
      </c>
    </row>
    <row r="80" spans="1:118" hidden="1" outlineLevel="1">
      <c r="A80" s="151"/>
      <c r="C80" s="73" t="str">
        <f t="shared" si="80"/>
        <v>L40S</v>
      </c>
      <c r="F80" s="65">
        <f>Inputs!J51</f>
        <v>450</v>
      </c>
      <c r="G80" s="54" t="s">
        <v>95</v>
      </c>
      <c r="H80" s="254"/>
      <c r="I80" s="54"/>
      <c r="J80" s="5">
        <f t="shared" ref="J80:BU80" si="86">$F80*$F64</f>
        <v>0</v>
      </c>
      <c r="K80" s="5">
        <f t="shared" si="86"/>
        <v>0</v>
      </c>
      <c r="L80" s="5">
        <f t="shared" si="86"/>
        <v>0</v>
      </c>
      <c r="M80" s="5">
        <f t="shared" si="86"/>
        <v>0</v>
      </c>
      <c r="N80" s="5">
        <f t="shared" si="86"/>
        <v>0</v>
      </c>
      <c r="O80" s="5">
        <f t="shared" si="86"/>
        <v>0</v>
      </c>
      <c r="P80" s="5">
        <f t="shared" si="86"/>
        <v>0</v>
      </c>
      <c r="Q80" s="5">
        <f t="shared" si="86"/>
        <v>0</v>
      </c>
      <c r="R80" s="5">
        <f t="shared" si="86"/>
        <v>0</v>
      </c>
      <c r="S80" s="5">
        <f t="shared" si="86"/>
        <v>0</v>
      </c>
      <c r="T80" s="5">
        <f t="shared" si="86"/>
        <v>0</v>
      </c>
      <c r="U80" s="5">
        <f t="shared" si="86"/>
        <v>0</v>
      </c>
      <c r="V80" s="5">
        <f t="shared" si="86"/>
        <v>0</v>
      </c>
      <c r="W80" s="5">
        <f t="shared" si="86"/>
        <v>0</v>
      </c>
      <c r="X80" s="5">
        <f t="shared" si="86"/>
        <v>0</v>
      </c>
      <c r="Y80" s="5">
        <f t="shared" si="86"/>
        <v>0</v>
      </c>
      <c r="Z80" s="5">
        <f t="shared" si="86"/>
        <v>0</v>
      </c>
      <c r="AA80" s="5">
        <f t="shared" si="86"/>
        <v>0</v>
      </c>
      <c r="AB80" s="5">
        <f t="shared" si="86"/>
        <v>0</v>
      </c>
      <c r="AC80" s="5">
        <f t="shared" si="86"/>
        <v>0</v>
      </c>
      <c r="AD80" s="5">
        <f t="shared" si="86"/>
        <v>0</v>
      </c>
      <c r="AE80" s="5">
        <f t="shared" si="86"/>
        <v>0</v>
      </c>
      <c r="AF80" s="5">
        <f t="shared" si="86"/>
        <v>0</v>
      </c>
      <c r="AG80" s="5">
        <f t="shared" si="86"/>
        <v>0</v>
      </c>
      <c r="AH80" s="5">
        <f t="shared" si="86"/>
        <v>0</v>
      </c>
      <c r="AI80" s="5">
        <f t="shared" si="86"/>
        <v>0</v>
      </c>
      <c r="AJ80" s="5">
        <f t="shared" si="86"/>
        <v>0</v>
      </c>
      <c r="AK80" s="5">
        <f t="shared" si="86"/>
        <v>0</v>
      </c>
      <c r="AL80" s="5">
        <f t="shared" si="86"/>
        <v>0</v>
      </c>
      <c r="AM80" s="5">
        <f t="shared" si="86"/>
        <v>0</v>
      </c>
      <c r="AN80" s="5">
        <f t="shared" si="86"/>
        <v>0</v>
      </c>
      <c r="AO80" s="5">
        <f t="shared" si="86"/>
        <v>0</v>
      </c>
      <c r="AP80" s="5">
        <f t="shared" si="86"/>
        <v>0</v>
      </c>
      <c r="AQ80" s="5">
        <f t="shared" si="86"/>
        <v>0</v>
      </c>
      <c r="AR80" s="5">
        <f t="shared" si="86"/>
        <v>0</v>
      </c>
      <c r="AS80" s="5">
        <f t="shared" si="86"/>
        <v>0</v>
      </c>
      <c r="AT80" s="5">
        <f t="shared" si="86"/>
        <v>0</v>
      </c>
      <c r="AU80" s="5">
        <f t="shared" si="86"/>
        <v>0</v>
      </c>
      <c r="AV80" s="5">
        <f t="shared" si="86"/>
        <v>0</v>
      </c>
      <c r="AW80" s="5">
        <f t="shared" si="86"/>
        <v>0</v>
      </c>
      <c r="AX80" s="5">
        <f t="shared" si="86"/>
        <v>0</v>
      </c>
      <c r="AY80" s="5">
        <f t="shared" si="86"/>
        <v>0</v>
      </c>
      <c r="AZ80" s="5">
        <f t="shared" si="86"/>
        <v>0</v>
      </c>
      <c r="BA80" s="5">
        <f t="shared" si="86"/>
        <v>0</v>
      </c>
      <c r="BB80" s="5">
        <f t="shared" si="86"/>
        <v>0</v>
      </c>
      <c r="BC80" s="5">
        <f t="shared" si="86"/>
        <v>0</v>
      </c>
      <c r="BD80" s="5">
        <f t="shared" si="86"/>
        <v>0</v>
      </c>
      <c r="BE80" s="5">
        <f t="shared" si="86"/>
        <v>0</v>
      </c>
      <c r="BF80" s="5">
        <f t="shared" si="86"/>
        <v>0</v>
      </c>
      <c r="BG80" s="5">
        <f t="shared" si="86"/>
        <v>0</v>
      </c>
      <c r="BH80" s="5">
        <f t="shared" si="86"/>
        <v>0</v>
      </c>
      <c r="BI80" s="5">
        <f t="shared" si="86"/>
        <v>0</v>
      </c>
      <c r="BJ80" s="5">
        <f t="shared" si="86"/>
        <v>0</v>
      </c>
      <c r="BK80" s="5">
        <f t="shared" si="86"/>
        <v>0</v>
      </c>
      <c r="BL80" s="5">
        <f t="shared" si="86"/>
        <v>0</v>
      </c>
      <c r="BM80" s="5">
        <f t="shared" si="86"/>
        <v>0</v>
      </c>
      <c r="BN80" s="5">
        <f t="shared" si="86"/>
        <v>0</v>
      </c>
      <c r="BO80" s="5">
        <f t="shared" si="86"/>
        <v>0</v>
      </c>
      <c r="BP80" s="5">
        <f t="shared" si="86"/>
        <v>0</v>
      </c>
      <c r="BQ80" s="5">
        <f t="shared" si="86"/>
        <v>0</v>
      </c>
      <c r="BR80" s="5">
        <f t="shared" si="86"/>
        <v>0</v>
      </c>
      <c r="BS80" s="5">
        <f t="shared" si="86"/>
        <v>0</v>
      </c>
      <c r="BT80" s="5">
        <f t="shared" si="86"/>
        <v>0</v>
      </c>
      <c r="BU80" s="5">
        <f t="shared" si="86"/>
        <v>0</v>
      </c>
      <c r="BV80" s="5">
        <f t="shared" si="84"/>
        <v>0</v>
      </c>
      <c r="BW80" s="5">
        <f t="shared" si="84"/>
        <v>0</v>
      </c>
      <c r="BX80" s="5">
        <f t="shared" si="84"/>
        <v>0</v>
      </c>
      <c r="BY80" s="5">
        <f t="shared" si="84"/>
        <v>0</v>
      </c>
      <c r="BZ80" s="5">
        <f t="shared" si="84"/>
        <v>0</v>
      </c>
      <c r="CA80" s="5">
        <f t="shared" si="84"/>
        <v>0</v>
      </c>
      <c r="CB80" s="5">
        <f t="shared" si="84"/>
        <v>0</v>
      </c>
      <c r="CC80" s="5">
        <f t="shared" si="84"/>
        <v>0</v>
      </c>
      <c r="CD80" s="5">
        <f t="shared" si="84"/>
        <v>0</v>
      </c>
      <c r="CE80" s="5">
        <f t="shared" si="84"/>
        <v>0</v>
      </c>
      <c r="CF80" s="5">
        <f t="shared" si="84"/>
        <v>0</v>
      </c>
      <c r="CG80" s="5">
        <f t="shared" si="84"/>
        <v>0</v>
      </c>
      <c r="CH80" s="5">
        <f t="shared" si="84"/>
        <v>0</v>
      </c>
      <c r="CI80" s="5">
        <f t="shared" si="84"/>
        <v>0</v>
      </c>
      <c r="CJ80" s="5">
        <f t="shared" si="84"/>
        <v>0</v>
      </c>
      <c r="CK80" s="5">
        <f t="shared" si="84"/>
        <v>0</v>
      </c>
      <c r="CL80" s="5">
        <f t="shared" si="84"/>
        <v>0</v>
      </c>
      <c r="CM80" s="5">
        <f t="shared" si="84"/>
        <v>0</v>
      </c>
      <c r="CN80" s="5">
        <f t="shared" si="84"/>
        <v>0</v>
      </c>
      <c r="CO80" s="5">
        <f t="shared" si="84"/>
        <v>0</v>
      </c>
      <c r="CP80" s="5">
        <f t="shared" si="84"/>
        <v>0</v>
      </c>
      <c r="CQ80" s="5">
        <f t="shared" si="84"/>
        <v>0</v>
      </c>
      <c r="CR80" s="5">
        <f t="shared" si="84"/>
        <v>0</v>
      </c>
      <c r="CS80" s="5">
        <f t="shared" si="84"/>
        <v>0</v>
      </c>
      <c r="CT80" s="5">
        <f t="shared" si="84"/>
        <v>0</v>
      </c>
      <c r="CU80" s="5">
        <f t="shared" si="84"/>
        <v>0</v>
      </c>
      <c r="CV80" s="5">
        <f t="shared" si="84"/>
        <v>0</v>
      </c>
      <c r="CW80" s="5">
        <f t="shared" si="84"/>
        <v>0</v>
      </c>
      <c r="CX80" s="5">
        <f t="shared" si="84"/>
        <v>0</v>
      </c>
      <c r="CY80" s="5">
        <f t="shared" si="84"/>
        <v>0</v>
      </c>
      <c r="CZ80" s="5">
        <f t="shared" si="84"/>
        <v>0</v>
      </c>
      <c r="DA80" s="5">
        <f t="shared" si="84"/>
        <v>0</v>
      </c>
      <c r="DB80" s="5">
        <f t="shared" si="84"/>
        <v>0</v>
      </c>
      <c r="DC80" s="5">
        <f t="shared" si="84"/>
        <v>0</v>
      </c>
      <c r="DD80" s="5">
        <f t="shared" si="84"/>
        <v>0</v>
      </c>
      <c r="DE80" s="5">
        <f t="shared" si="84"/>
        <v>0</v>
      </c>
      <c r="DF80" s="5">
        <f t="shared" si="84"/>
        <v>0</v>
      </c>
      <c r="DG80" s="5">
        <f t="shared" si="84"/>
        <v>0</v>
      </c>
      <c r="DH80" s="5">
        <f t="shared" si="84"/>
        <v>0</v>
      </c>
      <c r="DI80" s="5">
        <f t="shared" si="84"/>
        <v>0</v>
      </c>
      <c r="DJ80" s="5">
        <f t="shared" si="84"/>
        <v>0</v>
      </c>
      <c r="DK80" s="5">
        <f t="shared" si="84"/>
        <v>0</v>
      </c>
      <c r="DL80" s="5">
        <f t="shared" si="84"/>
        <v>0</v>
      </c>
      <c r="DM80" s="5">
        <f t="shared" si="83"/>
        <v>0</v>
      </c>
      <c r="DN80" s="5">
        <f t="shared" si="83"/>
        <v>0</v>
      </c>
    </row>
    <row r="81" spans="1:118" hidden="1" outlineLevel="1">
      <c r="A81" s="151"/>
      <c r="C81" s="73" t="str">
        <f t="shared" si="80"/>
        <v>Cerebras WSE-2</v>
      </c>
      <c r="F81" s="65">
        <f>Inputs!J52</f>
        <v>20000</v>
      </c>
      <c r="G81" s="54" t="s">
        <v>95</v>
      </c>
      <c r="H81" s="254"/>
      <c r="I81" s="54"/>
    </row>
    <row r="82" spans="1:118" hidden="1" outlineLevel="1">
      <c r="A82" s="151"/>
      <c r="C82" s="73" t="str">
        <f t="shared" si="80"/>
        <v>Placeholder</v>
      </c>
      <c r="F82" s="65">
        <f>Inputs!J53</f>
        <v>0</v>
      </c>
      <c r="G82" s="54" t="s">
        <v>95</v>
      </c>
      <c r="H82" s="254" t="s">
        <v>21</v>
      </c>
      <c r="I82" s="54"/>
      <c r="J82" s="5">
        <f t="shared" ref="J82:BU82" si="87">$F82*$F66</f>
        <v>0</v>
      </c>
      <c r="K82" s="5">
        <f t="shared" si="87"/>
        <v>0</v>
      </c>
      <c r="L82" s="5">
        <f t="shared" si="87"/>
        <v>0</v>
      </c>
      <c r="M82" s="5">
        <f t="shared" si="87"/>
        <v>0</v>
      </c>
      <c r="N82" s="5">
        <f t="shared" si="87"/>
        <v>0</v>
      </c>
      <c r="O82" s="5">
        <f t="shared" si="87"/>
        <v>0</v>
      </c>
      <c r="P82" s="5">
        <f t="shared" si="87"/>
        <v>0</v>
      </c>
      <c r="Q82" s="5">
        <f t="shared" si="87"/>
        <v>0</v>
      </c>
      <c r="R82" s="5">
        <f t="shared" si="87"/>
        <v>0</v>
      </c>
      <c r="S82" s="5">
        <f t="shared" si="87"/>
        <v>0</v>
      </c>
      <c r="T82" s="5">
        <f t="shared" si="87"/>
        <v>0</v>
      </c>
      <c r="U82" s="5">
        <f t="shared" si="87"/>
        <v>0</v>
      </c>
      <c r="V82" s="5">
        <f t="shared" si="87"/>
        <v>0</v>
      </c>
      <c r="W82" s="5">
        <f t="shared" si="87"/>
        <v>0</v>
      </c>
      <c r="X82" s="5">
        <f t="shared" si="87"/>
        <v>0</v>
      </c>
      <c r="Y82" s="5">
        <f t="shared" si="87"/>
        <v>0</v>
      </c>
      <c r="Z82" s="5">
        <f t="shared" si="87"/>
        <v>0</v>
      </c>
      <c r="AA82" s="5">
        <f t="shared" si="87"/>
        <v>0</v>
      </c>
      <c r="AB82" s="5">
        <f t="shared" si="87"/>
        <v>0</v>
      </c>
      <c r="AC82" s="5">
        <f t="shared" si="87"/>
        <v>0</v>
      </c>
      <c r="AD82" s="5">
        <f t="shared" si="87"/>
        <v>0</v>
      </c>
      <c r="AE82" s="5">
        <f t="shared" si="87"/>
        <v>0</v>
      </c>
      <c r="AF82" s="5">
        <f t="shared" si="87"/>
        <v>0</v>
      </c>
      <c r="AG82" s="5">
        <f t="shared" si="87"/>
        <v>0</v>
      </c>
      <c r="AH82" s="5">
        <f t="shared" si="87"/>
        <v>0</v>
      </c>
      <c r="AI82" s="5">
        <f t="shared" si="87"/>
        <v>0</v>
      </c>
      <c r="AJ82" s="5">
        <f t="shared" si="87"/>
        <v>0</v>
      </c>
      <c r="AK82" s="5">
        <f t="shared" si="87"/>
        <v>0</v>
      </c>
      <c r="AL82" s="5">
        <f t="shared" si="87"/>
        <v>0</v>
      </c>
      <c r="AM82" s="5">
        <f t="shared" si="87"/>
        <v>0</v>
      </c>
      <c r="AN82" s="5">
        <f t="shared" si="87"/>
        <v>0</v>
      </c>
      <c r="AO82" s="5">
        <f t="shared" si="87"/>
        <v>0</v>
      </c>
      <c r="AP82" s="5">
        <f t="shared" si="87"/>
        <v>0</v>
      </c>
      <c r="AQ82" s="5">
        <f t="shared" si="87"/>
        <v>0</v>
      </c>
      <c r="AR82" s="5">
        <f t="shared" si="87"/>
        <v>0</v>
      </c>
      <c r="AS82" s="5">
        <f t="shared" si="87"/>
        <v>0</v>
      </c>
      <c r="AT82" s="5">
        <f t="shared" si="87"/>
        <v>0</v>
      </c>
      <c r="AU82" s="5">
        <f t="shared" si="87"/>
        <v>0</v>
      </c>
      <c r="AV82" s="5">
        <f t="shared" si="87"/>
        <v>0</v>
      </c>
      <c r="AW82" s="5">
        <f t="shared" si="87"/>
        <v>0</v>
      </c>
      <c r="AX82" s="5">
        <f t="shared" si="87"/>
        <v>0</v>
      </c>
      <c r="AY82" s="5">
        <f t="shared" si="87"/>
        <v>0</v>
      </c>
      <c r="AZ82" s="5">
        <f t="shared" si="87"/>
        <v>0</v>
      </c>
      <c r="BA82" s="5">
        <f t="shared" si="87"/>
        <v>0</v>
      </c>
      <c r="BB82" s="5">
        <f t="shared" si="87"/>
        <v>0</v>
      </c>
      <c r="BC82" s="5">
        <f t="shared" si="87"/>
        <v>0</v>
      </c>
      <c r="BD82" s="5">
        <f t="shared" si="87"/>
        <v>0</v>
      </c>
      <c r="BE82" s="5">
        <f t="shared" si="87"/>
        <v>0</v>
      </c>
      <c r="BF82" s="5">
        <f t="shared" si="87"/>
        <v>0</v>
      </c>
      <c r="BG82" s="5">
        <f t="shared" si="87"/>
        <v>0</v>
      </c>
      <c r="BH82" s="5">
        <f t="shared" si="87"/>
        <v>0</v>
      </c>
      <c r="BI82" s="5">
        <f t="shared" si="87"/>
        <v>0</v>
      </c>
      <c r="BJ82" s="5">
        <f t="shared" si="87"/>
        <v>0</v>
      </c>
      <c r="BK82" s="5">
        <f t="shared" si="87"/>
        <v>0</v>
      </c>
      <c r="BL82" s="5">
        <f t="shared" si="87"/>
        <v>0</v>
      </c>
      <c r="BM82" s="5">
        <f t="shared" si="87"/>
        <v>0</v>
      </c>
      <c r="BN82" s="5">
        <f t="shared" si="87"/>
        <v>0</v>
      </c>
      <c r="BO82" s="5">
        <f t="shared" si="87"/>
        <v>0</v>
      </c>
      <c r="BP82" s="5">
        <f t="shared" si="87"/>
        <v>0</v>
      </c>
      <c r="BQ82" s="5">
        <f t="shared" si="87"/>
        <v>0</v>
      </c>
      <c r="BR82" s="5">
        <f t="shared" si="87"/>
        <v>0</v>
      </c>
      <c r="BS82" s="5">
        <f t="shared" si="87"/>
        <v>0</v>
      </c>
      <c r="BT82" s="5">
        <f t="shared" si="87"/>
        <v>0</v>
      </c>
      <c r="BU82" s="5">
        <f t="shared" si="87"/>
        <v>0</v>
      </c>
      <c r="BV82" s="5">
        <f t="shared" ref="BV82:DN82" si="88">$F82*$F66</f>
        <v>0</v>
      </c>
      <c r="BW82" s="5">
        <f t="shared" si="88"/>
        <v>0</v>
      </c>
      <c r="BX82" s="5">
        <f t="shared" si="88"/>
        <v>0</v>
      </c>
      <c r="BY82" s="5">
        <f t="shared" si="88"/>
        <v>0</v>
      </c>
      <c r="BZ82" s="5">
        <f t="shared" si="88"/>
        <v>0</v>
      </c>
      <c r="CA82" s="5">
        <f t="shared" si="88"/>
        <v>0</v>
      </c>
      <c r="CB82" s="5">
        <f t="shared" si="88"/>
        <v>0</v>
      </c>
      <c r="CC82" s="5">
        <f t="shared" si="88"/>
        <v>0</v>
      </c>
      <c r="CD82" s="5">
        <f t="shared" si="88"/>
        <v>0</v>
      </c>
      <c r="CE82" s="5">
        <f t="shared" si="88"/>
        <v>0</v>
      </c>
      <c r="CF82" s="5">
        <f t="shared" si="88"/>
        <v>0</v>
      </c>
      <c r="CG82" s="5">
        <f t="shared" si="88"/>
        <v>0</v>
      </c>
      <c r="CH82" s="5">
        <f t="shared" si="88"/>
        <v>0</v>
      </c>
      <c r="CI82" s="5">
        <f t="shared" si="88"/>
        <v>0</v>
      </c>
      <c r="CJ82" s="5">
        <f t="shared" si="88"/>
        <v>0</v>
      </c>
      <c r="CK82" s="5">
        <f t="shared" si="88"/>
        <v>0</v>
      </c>
      <c r="CL82" s="5">
        <f t="shared" si="88"/>
        <v>0</v>
      </c>
      <c r="CM82" s="5">
        <f t="shared" si="88"/>
        <v>0</v>
      </c>
      <c r="CN82" s="5">
        <f t="shared" si="88"/>
        <v>0</v>
      </c>
      <c r="CO82" s="5">
        <f t="shared" si="88"/>
        <v>0</v>
      </c>
      <c r="CP82" s="5">
        <f t="shared" si="88"/>
        <v>0</v>
      </c>
      <c r="CQ82" s="5">
        <f t="shared" si="88"/>
        <v>0</v>
      </c>
      <c r="CR82" s="5">
        <f t="shared" si="88"/>
        <v>0</v>
      </c>
      <c r="CS82" s="5">
        <f t="shared" si="88"/>
        <v>0</v>
      </c>
      <c r="CT82" s="5">
        <f t="shared" si="88"/>
        <v>0</v>
      </c>
      <c r="CU82" s="5">
        <f t="shared" si="88"/>
        <v>0</v>
      </c>
      <c r="CV82" s="5">
        <f t="shared" si="88"/>
        <v>0</v>
      </c>
      <c r="CW82" s="5">
        <f t="shared" si="88"/>
        <v>0</v>
      </c>
      <c r="CX82" s="5">
        <f t="shared" si="88"/>
        <v>0</v>
      </c>
      <c r="CY82" s="5">
        <f t="shared" si="88"/>
        <v>0</v>
      </c>
      <c r="CZ82" s="5">
        <f t="shared" si="88"/>
        <v>0</v>
      </c>
      <c r="DA82" s="5">
        <f t="shared" si="88"/>
        <v>0</v>
      </c>
      <c r="DB82" s="5">
        <f t="shared" si="88"/>
        <v>0</v>
      </c>
      <c r="DC82" s="5">
        <f t="shared" si="88"/>
        <v>0</v>
      </c>
      <c r="DD82" s="5">
        <f t="shared" si="88"/>
        <v>0</v>
      </c>
      <c r="DE82" s="5">
        <f t="shared" si="88"/>
        <v>0</v>
      </c>
      <c r="DF82" s="5">
        <f t="shared" si="88"/>
        <v>0</v>
      </c>
      <c r="DG82" s="5">
        <f t="shared" si="88"/>
        <v>0</v>
      </c>
      <c r="DH82" s="5">
        <f t="shared" si="88"/>
        <v>0</v>
      </c>
      <c r="DI82" s="5">
        <f t="shared" si="88"/>
        <v>0</v>
      </c>
      <c r="DJ82" s="5">
        <f t="shared" si="88"/>
        <v>0</v>
      </c>
      <c r="DK82" s="5">
        <f t="shared" si="88"/>
        <v>0</v>
      </c>
      <c r="DL82" s="5">
        <f t="shared" si="88"/>
        <v>0</v>
      </c>
      <c r="DM82" s="5">
        <f t="shared" si="88"/>
        <v>0</v>
      </c>
      <c r="DN82" s="5">
        <f t="shared" si="88"/>
        <v>0</v>
      </c>
    </row>
    <row r="83" spans="1:118" collapsed="1">
      <c r="A83" s="151"/>
      <c r="C83" s="63"/>
      <c r="F83" s="66"/>
      <c r="G83" s="54"/>
      <c r="H83" s="254">
        <f>J83/1000000</f>
        <v>1.155</v>
      </c>
      <c r="I83" s="54"/>
      <c r="J83" s="256">
        <f t="shared" ref="J83:AO83" si="89">SUM(J72:J82)</f>
        <v>1155000</v>
      </c>
      <c r="K83" s="256">
        <f t="shared" si="89"/>
        <v>1155000</v>
      </c>
      <c r="L83" s="256">
        <f t="shared" si="89"/>
        <v>1155000</v>
      </c>
      <c r="M83" s="256">
        <f t="shared" si="89"/>
        <v>1155000</v>
      </c>
      <c r="N83" s="256">
        <f t="shared" si="89"/>
        <v>1155000</v>
      </c>
      <c r="O83" s="256">
        <f t="shared" si="89"/>
        <v>1155000</v>
      </c>
      <c r="P83" s="256">
        <f t="shared" si="89"/>
        <v>1155000</v>
      </c>
      <c r="Q83" s="256">
        <f t="shared" si="89"/>
        <v>1155000</v>
      </c>
      <c r="R83" s="256">
        <f t="shared" si="89"/>
        <v>1155000</v>
      </c>
      <c r="S83" s="256">
        <f t="shared" si="89"/>
        <v>1155000</v>
      </c>
      <c r="T83" s="256">
        <f t="shared" si="89"/>
        <v>1155000</v>
      </c>
      <c r="U83" s="256">
        <f t="shared" si="89"/>
        <v>1155000</v>
      </c>
      <c r="V83" s="256">
        <f t="shared" si="89"/>
        <v>1155000</v>
      </c>
      <c r="W83" s="256">
        <f t="shared" si="89"/>
        <v>1155000</v>
      </c>
      <c r="X83" s="256">
        <f t="shared" si="89"/>
        <v>1155000</v>
      </c>
      <c r="Y83" s="256">
        <f t="shared" si="89"/>
        <v>1155000</v>
      </c>
      <c r="Z83" s="256">
        <f t="shared" si="89"/>
        <v>1155000</v>
      </c>
      <c r="AA83" s="256">
        <f t="shared" si="89"/>
        <v>1155000</v>
      </c>
      <c r="AB83" s="256">
        <f t="shared" si="89"/>
        <v>1155000</v>
      </c>
      <c r="AC83" s="256">
        <f t="shared" si="89"/>
        <v>1155000</v>
      </c>
      <c r="AD83" s="256">
        <f t="shared" si="89"/>
        <v>1155000</v>
      </c>
      <c r="AE83" s="256">
        <f t="shared" si="89"/>
        <v>1155000</v>
      </c>
      <c r="AF83" s="256">
        <f t="shared" si="89"/>
        <v>1155000</v>
      </c>
      <c r="AG83" s="256">
        <f t="shared" si="89"/>
        <v>1155000</v>
      </c>
      <c r="AH83" s="256">
        <f t="shared" si="89"/>
        <v>1155000</v>
      </c>
      <c r="AI83" s="256">
        <f t="shared" si="89"/>
        <v>1155000</v>
      </c>
      <c r="AJ83" s="256">
        <f t="shared" si="89"/>
        <v>1155000</v>
      </c>
      <c r="AK83" s="256">
        <f t="shared" si="89"/>
        <v>1155000</v>
      </c>
      <c r="AL83" s="256">
        <f t="shared" si="89"/>
        <v>1155000</v>
      </c>
      <c r="AM83" s="256">
        <f t="shared" si="89"/>
        <v>1155000</v>
      </c>
      <c r="AN83" s="256">
        <f t="shared" si="89"/>
        <v>1155000</v>
      </c>
      <c r="AO83" s="256">
        <f t="shared" si="89"/>
        <v>1155000</v>
      </c>
      <c r="AP83" s="256">
        <f t="shared" ref="AP83:DA83" si="90">SUM(AP72:AP82)</f>
        <v>1155000</v>
      </c>
      <c r="AQ83" s="256">
        <f t="shared" si="90"/>
        <v>1155000</v>
      </c>
      <c r="AR83" s="256">
        <f t="shared" si="90"/>
        <v>1155000</v>
      </c>
      <c r="AS83" s="256">
        <f t="shared" si="90"/>
        <v>1155000</v>
      </c>
      <c r="AT83" s="256">
        <f t="shared" si="90"/>
        <v>1155000</v>
      </c>
      <c r="AU83" s="256">
        <f t="shared" si="90"/>
        <v>1155000</v>
      </c>
      <c r="AV83" s="256">
        <f t="shared" si="90"/>
        <v>1155000</v>
      </c>
      <c r="AW83" s="256">
        <f t="shared" si="90"/>
        <v>1155000</v>
      </c>
      <c r="AX83" s="256">
        <f t="shared" si="90"/>
        <v>1155000</v>
      </c>
      <c r="AY83" s="256">
        <f t="shared" si="90"/>
        <v>1155000</v>
      </c>
      <c r="AZ83" s="256">
        <f t="shared" si="90"/>
        <v>1155000</v>
      </c>
      <c r="BA83" s="256">
        <f t="shared" si="90"/>
        <v>1155000</v>
      </c>
      <c r="BB83" s="256">
        <f t="shared" si="90"/>
        <v>1155000</v>
      </c>
      <c r="BC83" s="256">
        <f t="shared" si="90"/>
        <v>1155000</v>
      </c>
      <c r="BD83" s="256">
        <f t="shared" si="90"/>
        <v>1155000</v>
      </c>
      <c r="BE83" s="256">
        <f t="shared" si="90"/>
        <v>1155000</v>
      </c>
      <c r="BF83" s="256">
        <f t="shared" si="90"/>
        <v>1155000</v>
      </c>
      <c r="BG83" s="256">
        <f t="shared" si="90"/>
        <v>1155000</v>
      </c>
      <c r="BH83" s="256">
        <f t="shared" si="90"/>
        <v>1155000</v>
      </c>
      <c r="BI83" s="256">
        <f t="shared" si="90"/>
        <v>1155000</v>
      </c>
      <c r="BJ83" s="256">
        <f t="shared" si="90"/>
        <v>1155000</v>
      </c>
      <c r="BK83" s="256">
        <f t="shared" si="90"/>
        <v>1155000</v>
      </c>
      <c r="BL83" s="256">
        <f t="shared" si="90"/>
        <v>1155000</v>
      </c>
      <c r="BM83" s="256">
        <f t="shared" si="90"/>
        <v>1155000</v>
      </c>
      <c r="BN83" s="256">
        <f t="shared" si="90"/>
        <v>1155000</v>
      </c>
      <c r="BO83" s="256">
        <f t="shared" si="90"/>
        <v>1155000</v>
      </c>
      <c r="BP83" s="256">
        <f t="shared" si="90"/>
        <v>1155000</v>
      </c>
      <c r="BQ83" s="256">
        <f t="shared" si="90"/>
        <v>1155000</v>
      </c>
      <c r="BR83" s="256">
        <f t="shared" si="90"/>
        <v>1155000</v>
      </c>
      <c r="BS83" s="256">
        <f t="shared" si="90"/>
        <v>1155000</v>
      </c>
      <c r="BT83" s="256">
        <f t="shared" si="90"/>
        <v>1155000</v>
      </c>
      <c r="BU83" s="256">
        <f t="shared" si="90"/>
        <v>1155000</v>
      </c>
      <c r="BV83" s="256">
        <f t="shared" si="90"/>
        <v>1155000</v>
      </c>
      <c r="BW83" s="256">
        <f t="shared" si="90"/>
        <v>1155000</v>
      </c>
      <c r="BX83" s="256">
        <f t="shared" si="90"/>
        <v>1155000</v>
      </c>
      <c r="BY83" s="256">
        <f t="shared" si="90"/>
        <v>1155000</v>
      </c>
      <c r="BZ83" s="256">
        <f t="shared" si="90"/>
        <v>1155000</v>
      </c>
      <c r="CA83" s="256">
        <f t="shared" si="90"/>
        <v>1155000</v>
      </c>
      <c r="CB83" s="256">
        <f t="shared" si="90"/>
        <v>1155000</v>
      </c>
      <c r="CC83" s="256">
        <f t="shared" si="90"/>
        <v>1155000</v>
      </c>
      <c r="CD83" s="256">
        <f t="shared" si="90"/>
        <v>1155000</v>
      </c>
      <c r="CE83" s="256">
        <f t="shared" si="90"/>
        <v>1155000</v>
      </c>
      <c r="CF83" s="256">
        <f t="shared" si="90"/>
        <v>1155000</v>
      </c>
      <c r="CG83" s="256">
        <f t="shared" si="90"/>
        <v>1155000</v>
      </c>
      <c r="CH83" s="256">
        <f t="shared" si="90"/>
        <v>1155000</v>
      </c>
      <c r="CI83" s="256">
        <f t="shared" si="90"/>
        <v>1155000</v>
      </c>
      <c r="CJ83" s="256">
        <f t="shared" si="90"/>
        <v>1155000</v>
      </c>
      <c r="CK83" s="256">
        <f t="shared" si="90"/>
        <v>1155000</v>
      </c>
      <c r="CL83" s="256">
        <f t="shared" si="90"/>
        <v>1155000</v>
      </c>
      <c r="CM83" s="256">
        <f t="shared" si="90"/>
        <v>1155000</v>
      </c>
      <c r="CN83" s="256">
        <f t="shared" si="90"/>
        <v>1155000</v>
      </c>
      <c r="CO83" s="256">
        <f t="shared" si="90"/>
        <v>1155000</v>
      </c>
      <c r="CP83" s="256">
        <f t="shared" si="90"/>
        <v>1155000</v>
      </c>
      <c r="CQ83" s="256">
        <f t="shared" si="90"/>
        <v>1155000</v>
      </c>
      <c r="CR83" s="256">
        <f t="shared" si="90"/>
        <v>1155000</v>
      </c>
      <c r="CS83" s="256">
        <f t="shared" si="90"/>
        <v>1155000</v>
      </c>
      <c r="CT83" s="256">
        <f t="shared" si="90"/>
        <v>1155000</v>
      </c>
      <c r="CU83" s="256">
        <f t="shared" si="90"/>
        <v>1155000</v>
      </c>
      <c r="CV83" s="256">
        <f t="shared" si="90"/>
        <v>1155000</v>
      </c>
      <c r="CW83" s="256">
        <f t="shared" si="90"/>
        <v>1155000</v>
      </c>
      <c r="CX83" s="256">
        <f t="shared" si="90"/>
        <v>1155000</v>
      </c>
      <c r="CY83" s="256">
        <f t="shared" si="90"/>
        <v>1155000</v>
      </c>
      <c r="CZ83" s="256">
        <f t="shared" si="90"/>
        <v>1155000</v>
      </c>
      <c r="DA83" s="256">
        <f t="shared" si="90"/>
        <v>1155000</v>
      </c>
      <c r="DB83" s="256">
        <f t="shared" ref="DB83:DN83" si="91">SUM(DB72:DB82)</f>
        <v>1155000</v>
      </c>
      <c r="DC83" s="256">
        <f t="shared" si="91"/>
        <v>1155000</v>
      </c>
      <c r="DD83" s="256">
        <f t="shared" si="91"/>
        <v>1155000</v>
      </c>
      <c r="DE83" s="256">
        <f t="shared" si="91"/>
        <v>1155000</v>
      </c>
      <c r="DF83" s="256">
        <f t="shared" si="91"/>
        <v>1155000</v>
      </c>
      <c r="DG83" s="256">
        <f t="shared" si="91"/>
        <v>1155000</v>
      </c>
      <c r="DH83" s="256">
        <f t="shared" si="91"/>
        <v>1155000</v>
      </c>
      <c r="DI83" s="256">
        <f t="shared" si="91"/>
        <v>1155000</v>
      </c>
      <c r="DJ83" s="256">
        <f t="shared" si="91"/>
        <v>1155000</v>
      </c>
      <c r="DK83" s="256">
        <f t="shared" si="91"/>
        <v>1155000</v>
      </c>
      <c r="DL83" s="256">
        <f t="shared" si="91"/>
        <v>1155000</v>
      </c>
      <c r="DM83" s="256">
        <f t="shared" si="91"/>
        <v>1155000</v>
      </c>
      <c r="DN83" s="256">
        <f t="shared" si="91"/>
        <v>1155000</v>
      </c>
    </row>
    <row r="84" spans="1:118">
      <c r="A84" s="151"/>
      <c r="C84" s="63"/>
      <c r="F84" s="66"/>
      <c r="G84" s="54"/>
      <c r="H84" s="254"/>
      <c r="I84" s="54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153"/>
      <c r="CU84" s="153"/>
      <c r="CV84" s="153"/>
      <c r="CW84" s="153"/>
      <c r="CX84" s="153"/>
      <c r="CY84" s="153"/>
      <c r="CZ84" s="153"/>
      <c r="DA84" s="153"/>
      <c r="DB84" s="153"/>
      <c r="DC84" s="153"/>
      <c r="DD84" s="153"/>
      <c r="DE84" s="153"/>
      <c r="DF84" s="153"/>
      <c r="DG84" s="153"/>
      <c r="DH84" s="153"/>
      <c r="DI84" s="153"/>
      <c r="DJ84" s="153"/>
      <c r="DK84" s="153"/>
      <c r="DL84" s="153"/>
      <c r="DM84" s="153"/>
      <c r="DN84" s="153"/>
    </row>
    <row r="85" spans="1:118">
      <c r="A85" s="151"/>
      <c r="C85" s="63"/>
      <c r="F85" s="66"/>
      <c r="G85" s="54"/>
      <c r="H85" s="254"/>
      <c r="I85" s="54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  <c r="DC85" s="153"/>
      <c r="DD85" s="153"/>
      <c r="DE85" s="153"/>
      <c r="DF85" s="153"/>
      <c r="DG85" s="153"/>
      <c r="DH85" s="153"/>
      <c r="DI85" s="153"/>
      <c r="DJ85" s="153"/>
      <c r="DK85" s="153"/>
      <c r="DL85" s="153"/>
      <c r="DM85" s="153"/>
      <c r="DN85" s="153"/>
    </row>
    <row r="86" spans="1:118" ht="14">
      <c r="A86" s="151"/>
      <c r="C86" s="14" t="s">
        <v>89</v>
      </c>
      <c r="G86" s="54"/>
      <c r="H86" s="254"/>
      <c r="I86" s="54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153"/>
      <c r="CU86" s="153"/>
      <c r="CV86" s="153"/>
      <c r="CW86" s="153"/>
      <c r="CX86" s="153"/>
      <c r="CY86" s="153"/>
      <c r="CZ86" s="153"/>
      <c r="DA86" s="153"/>
      <c r="DB86" s="153"/>
      <c r="DC86" s="153"/>
      <c r="DD86" s="153"/>
      <c r="DE86" s="153"/>
      <c r="DF86" s="153"/>
      <c r="DG86" s="153"/>
      <c r="DH86" s="153"/>
      <c r="DI86" s="153"/>
      <c r="DJ86" s="153"/>
      <c r="DK86" s="153"/>
      <c r="DL86" s="153"/>
      <c r="DM86" s="153"/>
      <c r="DN86" s="153"/>
    </row>
    <row r="87" spans="1:118" ht="14">
      <c r="A87" s="151"/>
      <c r="C87" s="14"/>
      <c r="G87" s="54"/>
      <c r="H87" s="254"/>
      <c r="I87" s="54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153"/>
      <c r="CU87" s="153"/>
      <c r="CV87" s="153"/>
      <c r="CW87" s="153"/>
      <c r="CX87" s="153"/>
      <c r="CY87" s="153"/>
      <c r="CZ87" s="153"/>
      <c r="DA87" s="153"/>
      <c r="DB87" s="153"/>
      <c r="DC87" s="153"/>
      <c r="DD87" s="153"/>
      <c r="DE87" s="153"/>
      <c r="DF87" s="153"/>
      <c r="DG87" s="153"/>
      <c r="DH87" s="153"/>
      <c r="DI87" s="153"/>
      <c r="DJ87" s="153"/>
      <c r="DK87" s="153"/>
      <c r="DL87" s="153"/>
      <c r="DM87" s="153"/>
      <c r="DN87" s="153"/>
    </row>
    <row r="88" spans="1:118">
      <c r="A88" s="151"/>
      <c r="C88" s="5" t="s">
        <v>48</v>
      </c>
      <c r="G88" s="54" t="s">
        <v>14</v>
      </c>
      <c r="H88" s="258">
        <f>SUM(J88:DN88)</f>
        <v>76728</v>
      </c>
      <c r="I88" s="29"/>
      <c r="J88" s="257">
        <f t="shared" ref="J88:AO88" si="92">24*J$10*J$24</f>
        <v>0</v>
      </c>
      <c r="K88" s="257">
        <f t="shared" si="92"/>
        <v>0</v>
      </c>
      <c r="L88" s="257">
        <f t="shared" si="92"/>
        <v>0</v>
      </c>
      <c r="M88" s="257">
        <f t="shared" si="92"/>
        <v>0</v>
      </c>
      <c r="N88" s="257">
        <f t="shared" si="92"/>
        <v>720</v>
      </c>
      <c r="O88" s="257">
        <f t="shared" si="92"/>
        <v>744</v>
      </c>
      <c r="P88" s="257">
        <f t="shared" si="92"/>
        <v>720</v>
      </c>
      <c r="Q88" s="257">
        <f t="shared" si="92"/>
        <v>744</v>
      </c>
      <c r="R88" s="257">
        <f t="shared" si="92"/>
        <v>744</v>
      </c>
      <c r="S88" s="257">
        <f t="shared" si="92"/>
        <v>720</v>
      </c>
      <c r="T88" s="257">
        <f t="shared" si="92"/>
        <v>744</v>
      </c>
      <c r="U88" s="257">
        <f t="shared" si="92"/>
        <v>720</v>
      </c>
      <c r="V88" s="257">
        <f t="shared" si="92"/>
        <v>744</v>
      </c>
      <c r="W88" s="257">
        <f t="shared" si="92"/>
        <v>744</v>
      </c>
      <c r="X88" s="257">
        <f t="shared" si="92"/>
        <v>696</v>
      </c>
      <c r="Y88" s="257">
        <f t="shared" si="92"/>
        <v>744</v>
      </c>
      <c r="Z88" s="257">
        <f t="shared" si="92"/>
        <v>720</v>
      </c>
      <c r="AA88" s="257">
        <f t="shared" si="92"/>
        <v>744</v>
      </c>
      <c r="AB88" s="257">
        <f t="shared" si="92"/>
        <v>720</v>
      </c>
      <c r="AC88" s="257">
        <f t="shared" si="92"/>
        <v>744</v>
      </c>
      <c r="AD88" s="257">
        <f t="shared" si="92"/>
        <v>744</v>
      </c>
      <c r="AE88" s="257">
        <f t="shared" si="92"/>
        <v>720</v>
      </c>
      <c r="AF88" s="257">
        <f t="shared" si="92"/>
        <v>744</v>
      </c>
      <c r="AG88" s="257">
        <f t="shared" si="92"/>
        <v>720</v>
      </c>
      <c r="AH88" s="257">
        <f t="shared" si="92"/>
        <v>744</v>
      </c>
      <c r="AI88" s="257">
        <f t="shared" si="92"/>
        <v>744</v>
      </c>
      <c r="AJ88" s="257">
        <f t="shared" si="92"/>
        <v>672</v>
      </c>
      <c r="AK88" s="257">
        <f t="shared" si="92"/>
        <v>744</v>
      </c>
      <c r="AL88" s="257">
        <f t="shared" si="92"/>
        <v>720</v>
      </c>
      <c r="AM88" s="257">
        <f t="shared" si="92"/>
        <v>744</v>
      </c>
      <c r="AN88" s="257">
        <f t="shared" si="92"/>
        <v>720</v>
      </c>
      <c r="AO88" s="257">
        <f t="shared" si="92"/>
        <v>744</v>
      </c>
      <c r="AP88" s="257">
        <f t="shared" ref="AP88:BU88" si="93">24*AP$10*AP$24</f>
        <v>744</v>
      </c>
      <c r="AQ88" s="257">
        <f t="shared" si="93"/>
        <v>720</v>
      </c>
      <c r="AR88" s="257">
        <f t="shared" si="93"/>
        <v>744</v>
      </c>
      <c r="AS88" s="257">
        <f t="shared" si="93"/>
        <v>720</v>
      </c>
      <c r="AT88" s="257">
        <f t="shared" si="93"/>
        <v>744</v>
      </c>
      <c r="AU88" s="257">
        <f t="shared" si="93"/>
        <v>744</v>
      </c>
      <c r="AV88" s="257">
        <f t="shared" si="93"/>
        <v>672</v>
      </c>
      <c r="AW88" s="257">
        <f t="shared" si="93"/>
        <v>744</v>
      </c>
      <c r="AX88" s="257">
        <f t="shared" si="93"/>
        <v>720</v>
      </c>
      <c r="AY88" s="257">
        <f t="shared" si="93"/>
        <v>744</v>
      </c>
      <c r="AZ88" s="257">
        <f t="shared" si="93"/>
        <v>720</v>
      </c>
      <c r="BA88" s="257">
        <f t="shared" si="93"/>
        <v>744</v>
      </c>
      <c r="BB88" s="257">
        <f t="shared" si="93"/>
        <v>744</v>
      </c>
      <c r="BC88" s="257">
        <f t="shared" si="93"/>
        <v>720</v>
      </c>
      <c r="BD88" s="257">
        <f t="shared" si="93"/>
        <v>744</v>
      </c>
      <c r="BE88" s="257">
        <f t="shared" si="93"/>
        <v>720</v>
      </c>
      <c r="BF88" s="257">
        <f t="shared" si="93"/>
        <v>744</v>
      </c>
      <c r="BG88" s="257">
        <f t="shared" si="93"/>
        <v>744</v>
      </c>
      <c r="BH88" s="257">
        <f t="shared" si="93"/>
        <v>672</v>
      </c>
      <c r="BI88" s="257">
        <f t="shared" si="93"/>
        <v>744</v>
      </c>
      <c r="BJ88" s="257">
        <f t="shared" si="93"/>
        <v>720</v>
      </c>
      <c r="BK88" s="257">
        <f t="shared" si="93"/>
        <v>744</v>
      </c>
      <c r="BL88" s="257">
        <f t="shared" si="93"/>
        <v>720</v>
      </c>
      <c r="BM88" s="257">
        <f t="shared" si="93"/>
        <v>744</v>
      </c>
      <c r="BN88" s="257">
        <f t="shared" si="93"/>
        <v>744</v>
      </c>
      <c r="BO88" s="257">
        <f t="shared" si="93"/>
        <v>720</v>
      </c>
      <c r="BP88" s="257">
        <f t="shared" si="93"/>
        <v>744</v>
      </c>
      <c r="BQ88" s="257">
        <f t="shared" si="93"/>
        <v>720</v>
      </c>
      <c r="BR88" s="257">
        <f t="shared" si="93"/>
        <v>744</v>
      </c>
      <c r="BS88" s="257">
        <f t="shared" si="93"/>
        <v>744</v>
      </c>
      <c r="BT88" s="257">
        <f t="shared" si="93"/>
        <v>696</v>
      </c>
      <c r="BU88" s="257">
        <f t="shared" si="93"/>
        <v>744</v>
      </c>
      <c r="BV88" s="257">
        <f t="shared" ref="BV88:DA88" si="94">24*BV$10*BV$24</f>
        <v>720</v>
      </c>
      <c r="BW88" s="257">
        <f t="shared" si="94"/>
        <v>744</v>
      </c>
      <c r="BX88" s="257">
        <f t="shared" si="94"/>
        <v>720</v>
      </c>
      <c r="BY88" s="257">
        <f t="shared" si="94"/>
        <v>744</v>
      </c>
      <c r="BZ88" s="257">
        <f t="shared" si="94"/>
        <v>744</v>
      </c>
      <c r="CA88" s="257">
        <f t="shared" si="94"/>
        <v>720</v>
      </c>
      <c r="CB88" s="257">
        <f t="shared" si="94"/>
        <v>744</v>
      </c>
      <c r="CC88" s="257">
        <f t="shared" si="94"/>
        <v>720</v>
      </c>
      <c r="CD88" s="257">
        <f t="shared" si="94"/>
        <v>744</v>
      </c>
      <c r="CE88" s="257">
        <f t="shared" si="94"/>
        <v>744</v>
      </c>
      <c r="CF88" s="257">
        <f t="shared" si="94"/>
        <v>672</v>
      </c>
      <c r="CG88" s="257">
        <f t="shared" si="94"/>
        <v>744</v>
      </c>
      <c r="CH88" s="257">
        <f t="shared" si="94"/>
        <v>720</v>
      </c>
      <c r="CI88" s="257">
        <f t="shared" si="94"/>
        <v>744</v>
      </c>
      <c r="CJ88" s="257">
        <f t="shared" si="94"/>
        <v>720</v>
      </c>
      <c r="CK88" s="257">
        <f t="shared" si="94"/>
        <v>744</v>
      </c>
      <c r="CL88" s="257">
        <f t="shared" si="94"/>
        <v>744</v>
      </c>
      <c r="CM88" s="257">
        <f t="shared" si="94"/>
        <v>720</v>
      </c>
      <c r="CN88" s="257">
        <f t="shared" si="94"/>
        <v>744</v>
      </c>
      <c r="CO88" s="257">
        <f t="shared" si="94"/>
        <v>720</v>
      </c>
      <c r="CP88" s="257">
        <f t="shared" si="94"/>
        <v>744</v>
      </c>
      <c r="CQ88" s="257">
        <f t="shared" si="94"/>
        <v>744</v>
      </c>
      <c r="CR88" s="257">
        <f t="shared" si="94"/>
        <v>672</v>
      </c>
      <c r="CS88" s="257">
        <f t="shared" si="94"/>
        <v>744</v>
      </c>
      <c r="CT88" s="257">
        <f t="shared" si="94"/>
        <v>720</v>
      </c>
      <c r="CU88" s="257">
        <f t="shared" si="94"/>
        <v>744</v>
      </c>
      <c r="CV88" s="257">
        <f t="shared" si="94"/>
        <v>720</v>
      </c>
      <c r="CW88" s="257">
        <f t="shared" si="94"/>
        <v>744</v>
      </c>
      <c r="CX88" s="257">
        <f t="shared" si="94"/>
        <v>744</v>
      </c>
      <c r="CY88" s="257">
        <f t="shared" si="94"/>
        <v>720</v>
      </c>
      <c r="CZ88" s="257">
        <f t="shared" si="94"/>
        <v>744</v>
      </c>
      <c r="DA88" s="257">
        <f t="shared" si="94"/>
        <v>720</v>
      </c>
      <c r="DB88" s="257">
        <f t="shared" ref="DB88:DN88" si="95">24*DB$10*DB$24</f>
        <v>744</v>
      </c>
      <c r="DC88" s="257">
        <f t="shared" si="95"/>
        <v>744</v>
      </c>
      <c r="DD88" s="257">
        <f t="shared" si="95"/>
        <v>672</v>
      </c>
      <c r="DE88" s="257">
        <f t="shared" si="95"/>
        <v>744</v>
      </c>
      <c r="DF88" s="257">
        <f t="shared" si="95"/>
        <v>720</v>
      </c>
      <c r="DG88" s="257">
        <f t="shared" si="95"/>
        <v>744</v>
      </c>
      <c r="DH88" s="257">
        <f t="shared" si="95"/>
        <v>720</v>
      </c>
      <c r="DI88" s="257">
        <f t="shared" si="95"/>
        <v>744</v>
      </c>
      <c r="DJ88" s="257">
        <f t="shared" si="95"/>
        <v>744</v>
      </c>
      <c r="DK88" s="257">
        <f t="shared" si="95"/>
        <v>720</v>
      </c>
      <c r="DL88" s="257">
        <f t="shared" si="95"/>
        <v>744</v>
      </c>
      <c r="DM88" s="257">
        <f t="shared" si="95"/>
        <v>720</v>
      </c>
      <c r="DN88" s="257">
        <f t="shared" si="95"/>
        <v>744</v>
      </c>
    </row>
    <row r="89" spans="1:118" ht="14">
      <c r="A89" s="151"/>
      <c r="C89" s="32"/>
      <c r="D89" s="5" t="s">
        <v>91</v>
      </c>
      <c r="E89" s="5" t="s">
        <v>92</v>
      </c>
      <c r="G89" s="54"/>
      <c r="H89" s="254"/>
      <c r="I89" s="54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153"/>
      <c r="CU89" s="153"/>
      <c r="CV89" s="153"/>
      <c r="CW89" s="153"/>
      <c r="CX89" s="153"/>
      <c r="CY89" s="153"/>
      <c r="CZ89" s="153"/>
      <c r="DA89" s="153"/>
      <c r="DB89" s="153"/>
      <c r="DC89" s="153"/>
      <c r="DD89" s="153"/>
      <c r="DE89" s="153"/>
      <c r="DF89" s="153"/>
      <c r="DG89" s="153"/>
      <c r="DH89" s="153"/>
      <c r="DI89" s="153"/>
      <c r="DJ89" s="153"/>
      <c r="DK89" s="153"/>
      <c r="DL89" s="153"/>
      <c r="DM89" s="153"/>
      <c r="DN89" s="153"/>
    </row>
    <row r="90" spans="1:118">
      <c r="A90" s="151"/>
      <c r="C90" s="73" t="str">
        <f>C56</f>
        <v>A100</v>
      </c>
      <c r="D90" s="68">
        <f>Inputs!$J$60</f>
        <v>0.2</v>
      </c>
      <c r="E90" s="67">
        <v>0.9</v>
      </c>
      <c r="F90" s="65">
        <f>Inputs!J61/Inputs!J$15</f>
        <v>50</v>
      </c>
      <c r="G90" s="54" t="s">
        <v>90</v>
      </c>
      <c r="H90" s="341">
        <f t="shared" ref="H90:H99" si="96">SUM(J90:DZ90)</f>
        <v>3452760</v>
      </c>
      <c r="I90" s="54"/>
      <c r="J90" s="257">
        <f>MIN(IF($F56=0,0,IFERROR(ROUND(NORMINV(1-(Inputs!$J$74/100),$F90*$E90,$D$90*$F90*$E90),0),0)),$F90)*J$88</f>
        <v>0</v>
      </c>
      <c r="K90" s="257">
        <f>MIN(IF($F56=0,0,IFERROR(ROUND(NORMINV(1-(Inputs!$J$74/100),$F90*$E90,$D$90*$F90*$E90),0),0)),$F90)*K$88</f>
        <v>0</v>
      </c>
      <c r="L90" s="257">
        <f>MIN(IF($F56=0,0,IFERROR(ROUND(NORMINV(1-(Inputs!$J$74/100),$F90*$E90,$D$90*$F90*$E90),0),0)),$F90)*L$88</f>
        <v>0</v>
      </c>
      <c r="M90" s="257">
        <f>MIN(IF($F56=0,0,IFERROR(ROUND(NORMINV(1-(Inputs!$J$74/100),$F90*$E90,$D$90*$F90*$E90),0),0)),$F90)*M$88</f>
        <v>0</v>
      </c>
      <c r="N90" s="257">
        <f>MIN(IF($F56=0,0,IFERROR(ROUND(NORMINV(1-(Inputs!$J$74/100),$F90*$E90,$D$90*$F90*$E90),0),0)),$F90)*N$88</f>
        <v>32400</v>
      </c>
      <c r="O90" s="257">
        <f>MIN(IF($F56=0,0,IFERROR(ROUND(NORMINV(1-(Inputs!$J$74/100),$F90*$E90,$D$90*$F90*$E90),0),0)),$F90)*O$88</f>
        <v>33480</v>
      </c>
      <c r="P90" s="257">
        <f>MIN(IF($F56=0,0,IFERROR(ROUND(NORMINV(1-(Inputs!$J$74/100),$F90*$E90,$D$90*$F90*$E90),0),0)),$F90)*P$88</f>
        <v>32400</v>
      </c>
      <c r="Q90" s="257">
        <f>MIN(IF($F56=0,0,IFERROR(ROUND(NORMINV(1-(Inputs!$J$74/100),$F90*$E90,$D$90*$F90*$E90),0),0)),$F90)*Q$88</f>
        <v>33480</v>
      </c>
      <c r="R90" s="257">
        <f>MIN(IF($F56=0,0,IFERROR(ROUND(NORMINV(1-(Inputs!$J$74/100),$F90*$E90,$D$90*$F90*$E90),0),0)),$F90)*R$88</f>
        <v>33480</v>
      </c>
      <c r="S90" s="257">
        <f>MIN(IF($F56=0,0,IFERROR(ROUND(NORMINV(1-(Inputs!$J$74/100),$F90*$E90,$D$90*$F90*$E90),0),0)),$F90)*S$88</f>
        <v>32400</v>
      </c>
      <c r="T90" s="257">
        <f>MIN(IF($F56=0,0,IFERROR(ROUND(NORMINV(1-(Inputs!$J$74/100),$F90*$E90,$D$90*$F90*$E90),0),0)),$F90)*T$88</f>
        <v>33480</v>
      </c>
      <c r="U90" s="257">
        <f>MIN(IF($F56=0,0,IFERROR(ROUND(NORMINV(1-(Inputs!$J$74/100),$F90*$E90,$D$90*$F90*$E90),0),0)),$F90)*U$88</f>
        <v>32400</v>
      </c>
      <c r="V90" s="257">
        <f>MIN(IF($F56=0,0,IFERROR(ROUND(NORMINV(1-(Inputs!$J$74/100),$F90*$E90,$D$90*$F90*$E90),0),0)),$F90)*V$88</f>
        <v>33480</v>
      </c>
      <c r="W90" s="257">
        <f>MIN(IF($F56=0,0,IFERROR(ROUND(NORMINV(1-(Inputs!$J$74/100),$F90*$E90,$D$90*$F90*$E90),0),0)),$F90)*W$88</f>
        <v>33480</v>
      </c>
      <c r="X90" s="257">
        <f>MIN(IF($F56=0,0,IFERROR(ROUND(NORMINV(1-(Inputs!$J$74/100),$F90*$E90,$D$90*$F90*$E90),0),0)),$F90)*X$88</f>
        <v>31320</v>
      </c>
      <c r="Y90" s="257">
        <f>MIN(IF($F56=0,0,IFERROR(ROUND(NORMINV(1-(Inputs!$J$74/100),$F90*$E90,$D$90*$F90*$E90),0),0)),$F90)*Y$88</f>
        <v>33480</v>
      </c>
      <c r="Z90" s="257">
        <f>MIN(IF($F56=0,0,IFERROR(ROUND(NORMINV(1-(Inputs!$J$74/100),$F90*$E90,$D$90*$F90*$E90),0),0)),$F90)*Z$88</f>
        <v>32400</v>
      </c>
      <c r="AA90" s="257">
        <f>MIN(IF($F56=0,0,IFERROR(ROUND(NORMINV(1-(Inputs!$J$74/100),$F90*$E90,$D$90*$F90*$E90),0),0)),$F90)*AA$88</f>
        <v>33480</v>
      </c>
      <c r="AB90" s="257">
        <f>MIN(IF($F56=0,0,IFERROR(ROUND(NORMINV(1-(Inputs!$J$74/100),$F90*$E90,$D$90*$F90*$E90),0),0)),$F90)*AB$88</f>
        <v>32400</v>
      </c>
      <c r="AC90" s="257">
        <f>MIN(IF($F56=0,0,IFERROR(ROUND(NORMINV(1-(Inputs!$J$74/100),$F90*$E90,$D$90*$F90*$E90),0),0)),$F90)*AC$88</f>
        <v>33480</v>
      </c>
      <c r="AD90" s="257">
        <f>MIN(IF($F56=0,0,IFERROR(ROUND(NORMINV(1-(Inputs!$J$74/100),$F90*$E90,$D$90*$F90*$E90),0),0)),$F90)*AD$88</f>
        <v>33480</v>
      </c>
      <c r="AE90" s="257">
        <f>MIN(IF($F56=0,0,IFERROR(ROUND(NORMINV(1-(Inputs!$J$74/100),$F90*$E90,$D$90*$F90*$E90),0),0)),$F90)*AE$88</f>
        <v>32400</v>
      </c>
      <c r="AF90" s="257">
        <f>MIN(IF($F56=0,0,IFERROR(ROUND(NORMINV(1-(Inputs!$J$74/100),$F90*$E90,$D$90*$F90*$E90),0),0)),$F90)*AF$88</f>
        <v>33480</v>
      </c>
      <c r="AG90" s="257">
        <f>MIN(IF($F56=0,0,IFERROR(ROUND(NORMINV(1-(Inputs!$J$74/100),$F90*$E90,$D$90*$F90*$E90),0),0)),$F90)*AG$88</f>
        <v>32400</v>
      </c>
      <c r="AH90" s="257">
        <f>MIN(IF($F56=0,0,IFERROR(ROUND(NORMINV(1-(Inputs!$J$74/100),$F90*$E90,$D$90*$F90*$E90),0),0)),$F90)*AH$88</f>
        <v>33480</v>
      </c>
      <c r="AI90" s="257">
        <f>MIN(IF($F56=0,0,IFERROR(ROUND(NORMINV(1-(Inputs!$J$74/100),$F90*$E90,$D$90*$F90*$E90),0),0)),$F90)*AI$88</f>
        <v>33480</v>
      </c>
      <c r="AJ90" s="257">
        <f>MIN(IF($F56=0,0,IFERROR(ROUND(NORMINV(1-(Inputs!$J$74/100),$F90*$E90,$D$90*$F90*$E90),0),0)),$F90)*AJ$88</f>
        <v>30240</v>
      </c>
      <c r="AK90" s="257">
        <f>MIN(IF($F56=0,0,IFERROR(ROUND(NORMINV(1-(Inputs!$J$74/100),$F90*$E90,$D$90*$F90*$E90),0),0)),$F90)*AK$88</f>
        <v>33480</v>
      </c>
      <c r="AL90" s="257">
        <f>MIN(IF($F56=0,0,IFERROR(ROUND(NORMINV(1-(Inputs!$J$74/100),$F90*$E90,$D$90*$F90*$E90),0),0)),$F90)*AL$88</f>
        <v>32400</v>
      </c>
      <c r="AM90" s="257">
        <f>MIN(IF($F56=0,0,IFERROR(ROUND(NORMINV(1-(Inputs!$J$74/100),$F90*$E90,$D$90*$F90*$E90),0),0)),$F90)*AM$88</f>
        <v>33480</v>
      </c>
      <c r="AN90" s="257">
        <f>MIN(IF($F56=0,0,IFERROR(ROUND(NORMINV(1-(Inputs!$J$74/100),$F90*$E90,$D$90*$F90*$E90),0),0)),$F90)*AN$88</f>
        <v>32400</v>
      </c>
      <c r="AO90" s="257">
        <f>MIN(IF($F56=0,0,IFERROR(ROUND(NORMINV(1-(Inputs!$J$74/100),$F90*$E90,$D$90*$F90*$E90),0),0)),$F90)*AO$88</f>
        <v>33480</v>
      </c>
      <c r="AP90" s="257">
        <f>MIN(IF($F56=0,0,IFERROR(ROUND(NORMINV(1-(Inputs!$J$74/100),$F90*$E90,$D$90*$F90*$E90),0),0)),$F90)*AP$88</f>
        <v>33480</v>
      </c>
      <c r="AQ90" s="257">
        <f>MIN(IF($F56=0,0,IFERROR(ROUND(NORMINV(1-(Inputs!$J$74/100),$F90*$E90,$D$90*$F90*$E90),0),0)),$F90)*AQ$88</f>
        <v>32400</v>
      </c>
      <c r="AR90" s="257">
        <f>MIN(IF($F56=0,0,IFERROR(ROUND(NORMINV(1-(Inputs!$J$74/100),$F90*$E90,$D$90*$F90*$E90),0),0)),$F90)*AR$88</f>
        <v>33480</v>
      </c>
      <c r="AS90" s="257">
        <f>MIN(IF($F56=0,0,IFERROR(ROUND(NORMINV(1-(Inputs!$J$74/100),$F90*$E90,$D$90*$F90*$E90),0),0)),$F90)*AS$88</f>
        <v>32400</v>
      </c>
      <c r="AT90" s="257">
        <f>MIN(IF($F56=0,0,IFERROR(ROUND(NORMINV(1-(Inputs!$J$74/100),$F90*$E90,$D$90*$F90*$E90),0),0)),$F90)*AT$88</f>
        <v>33480</v>
      </c>
      <c r="AU90" s="257">
        <f>MIN(IF($F56=0,0,IFERROR(ROUND(NORMINV(1-(Inputs!$J$74/100),$F90*$E90,$D$90*$F90*$E90),0),0)),$F90)*AU$88</f>
        <v>33480</v>
      </c>
      <c r="AV90" s="257">
        <f>MIN(IF($F56=0,0,IFERROR(ROUND(NORMINV(1-(Inputs!$J$74/100),$F90*$E90,$D$90*$F90*$E90),0),0)),$F90)*AV$88</f>
        <v>30240</v>
      </c>
      <c r="AW90" s="257">
        <f>MIN(IF($F56=0,0,IFERROR(ROUND(NORMINV(1-(Inputs!$J$74/100),$F90*$E90,$D$90*$F90*$E90),0),0)),$F90)*AW$88</f>
        <v>33480</v>
      </c>
      <c r="AX90" s="257">
        <f>MIN(IF($F56=0,0,IFERROR(ROUND(NORMINV(1-(Inputs!$J$74/100),$F90*$E90,$D$90*$F90*$E90),0),0)),$F90)*AX$88</f>
        <v>32400</v>
      </c>
      <c r="AY90" s="257">
        <f>MIN(IF($F56=0,0,IFERROR(ROUND(NORMINV(1-(Inputs!$J$74/100),$F90*$E90,$D$90*$F90*$E90),0),0)),$F90)*AY$88</f>
        <v>33480</v>
      </c>
      <c r="AZ90" s="257">
        <f>MIN(IF($F56=0,0,IFERROR(ROUND(NORMINV(1-(Inputs!$J$74/100),$F90*$E90,$D$90*$F90*$E90),0),0)),$F90)*AZ$88</f>
        <v>32400</v>
      </c>
      <c r="BA90" s="257">
        <f>MIN(IF($F56=0,0,IFERROR(ROUND(NORMINV(1-(Inputs!$J$74/100),$F90*$E90,$D$90*$F90*$E90),0),0)),$F90)*BA$88</f>
        <v>33480</v>
      </c>
      <c r="BB90" s="257">
        <f>MIN(IF($F56=0,0,IFERROR(ROUND(NORMINV(1-(Inputs!$J$74/100),$F90*$E90,$D$90*$F90*$E90),0),0)),$F90)*BB$88</f>
        <v>33480</v>
      </c>
      <c r="BC90" s="257">
        <f>MIN(IF($F56=0,0,IFERROR(ROUND(NORMINV(1-(Inputs!$J$74/100),$F90*$E90,$D$90*$F90*$E90),0),0)),$F90)*BC$88</f>
        <v>32400</v>
      </c>
      <c r="BD90" s="257">
        <f>MIN(IF($F56=0,0,IFERROR(ROUND(NORMINV(1-(Inputs!$J$74/100),$F90*$E90,$D$90*$F90*$E90),0),0)),$F90)*BD$88</f>
        <v>33480</v>
      </c>
      <c r="BE90" s="257">
        <f>MIN(IF($F56=0,0,IFERROR(ROUND(NORMINV(1-(Inputs!$J$74/100),$F90*$E90,$D$90*$F90*$E90),0),0)),$F90)*BE$88</f>
        <v>32400</v>
      </c>
      <c r="BF90" s="257">
        <f>MIN(IF($F56=0,0,IFERROR(ROUND(NORMINV(1-(Inputs!$J$74/100),$F90*$E90,$D$90*$F90*$E90),0),0)),$F90)*BF$88</f>
        <v>33480</v>
      </c>
      <c r="BG90" s="257">
        <f>MIN(IF($F56=0,0,IFERROR(ROUND(NORMINV(1-(Inputs!$J$74/100),$F90*$E90,$D$90*$F90*$E90),0),0)),$F90)*BG$88</f>
        <v>33480</v>
      </c>
      <c r="BH90" s="257">
        <f>MIN(IF($F56=0,0,IFERROR(ROUND(NORMINV(1-(Inputs!$J$74/100),$F90*$E90,$D$90*$F90*$E90),0),0)),$F90)*BH$88</f>
        <v>30240</v>
      </c>
      <c r="BI90" s="257">
        <f>MIN(IF($F56=0,0,IFERROR(ROUND(NORMINV(1-(Inputs!$J$74/100),$F90*$E90,$D$90*$F90*$E90),0),0)),$F90)*BI$88</f>
        <v>33480</v>
      </c>
      <c r="BJ90" s="257">
        <f>MIN(IF($F56=0,0,IFERROR(ROUND(NORMINV(1-(Inputs!$J$74/100),$F90*$E90,$D$90*$F90*$E90),0),0)),$F90)*BJ$88</f>
        <v>32400</v>
      </c>
      <c r="BK90" s="257">
        <f>MIN(IF($F56=0,0,IFERROR(ROUND(NORMINV(1-(Inputs!$J$74/100),$F90*$E90,$D$90*$F90*$E90),0),0)),$F90)*BK$88</f>
        <v>33480</v>
      </c>
      <c r="BL90" s="257">
        <f>MIN(IF($F56=0,0,IFERROR(ROUND(NORMINV(1-(Inputs!$J$74/100),$F90*$E90,$D$90*$F90*$E90),0),0)),$F90)*BL$88</f>
        <v>32400</v>
      </c>
      <c r="BM90" s="257">
        <f>MIN(IF($F56=0,0,IFERROR(ROUND(NORMINV(1-(Inputs!$J$74/100),$F90*$E90,$D$90*$F90*$E90),0),0)),$F90)*BM$88</f>
        <v>33480</v>
      </c>
      <c r="BN90" s="257">
        <f>MIN(IF($F56=0,0,IFERROR(ROUND(NORMINV(1-(Inputs!$J$74/100),$F90*$E90,$D$90*$F90*$E90),0),0)),$F90)*BN$88</f>
        <v>33480</v>
      </c>
      <c r="BO90" s="257">
        <f>MIN(IF($F56=0,0,IFERROR(ROUND(NORMINV(1-(Inputs!$J$74/100),$F90*$E90,$D$90*$F90*$E90),0),0)),$F90)*BO$88</f>
        <v>32400</v>
      </c>
      <c r="BP90" s="257">
        <f>MIN(IF($F56=0,0,IFERROR(ROUND(NORMINV(1-(Inputs!$J$74/100),$F90*$E90,$D$90*$F90*$E90),0),0)),$F90)*BP$88</f>
        <v>33480</v>
      </c>
      <c r="BQ90" s="257">
        <f>MIN(IF($F56=0,0,IFERROR(ROUND(NORMINV(1-(Inputs!$J$74/100),$F90*$E90,$D$90*$F90*$E90),0),0)),$F90)*BQ$88</f>
        <v>32400</v>
      </c>
      <c r="BR90" s="257">
        <f>MIN(IF($F56=0,0,IFERROR(ROUND(NORMINV(1-(Inputs!$J$74/100),$F90*$E90,$D$90*$F90*$E90),0),0)),$F90)*BR$88</f>
        <v>33480</v>
      </c>
      <c r="BS90" s="257">
        <f>MIN(IF($F56=0,0,IFERROR(ROUND(NORMINV(1-(Inputs!$J$74/100),$F90*$E90,$D$90*$F90*$E90),0),0)),$F90)*BS$88</f>
        <v>33480</v>
      </c>
      <c r="BT90" s="257">
        <f>MIN(IF($F56=0,0,IFERROR(ROUND(NORMINV(1-(Inputs!$J$74/100),$F90*$E90,$D$90*$F90*$E90),0),0)),$F90)*BT$88</f>
        <v>31320</v>
      </c>
      <c r="BU90" s="257">
        <f>MIN(IF($F56=0,0,IFERROR(ROUND(NORMINV(1-(Inputs!$J$74/100),$F90*$E90,$D$90*$F90*$E90),0),0)),$F90)*BU$88</f>
        <v>33480</v>
      </c>
      <c r="BV90" s="257">
        <f>MIN(IF($F56=0,0,IFERROR(ROUND(NORMINV(1-(Inputs!$J$74/100),$F90*$E90,$D$90*$F90*$E90),0),0)),$F90)*BV$88</f>
        <v>32400</v>
      </c>
      <c r="BW90" s="257">
        <f>MIN(IF($F56=0,0,IFERROR(ROUND(NORMINV(1-(Inputs!$J$74/100),$F90*$E90,$D$90*$F90*$E90),0),0)),$F90)*BW$88</f>
        <v>33480</v>
      </c>
      <c r="BX90" s="257">
        <f>MIN(IF($F56=0,0,IFERROR(ROUND(NORMINV(1-(Inputs!$J$74/100),$F90*$E90,$D$90*$F90*$E90),0),0)),$F90)*BX$88</f>
        <v>32400</v>
      </c>
      <c r="BY90" s="257">
        <f>MIN(IF($F56=0,0,IFERROR(ROUND(NORMINV(1-(Inputs!$J$74/100),$F90*$E90,$D$90*$F90*$E90),0),0)),$F90)*BY$88</f>
        <v>33480</v>
      </c>
      <c r="BZ90" s="257">
        <f>MIN(IF($F56=0,0,IFERROR(ROUND(NORMINV(1-(Inputs!$J$74/100),$F90*$E90,$D$90*$F90*$E90),0),0)),$F90)*BZ$88</f>
        <v>33480</v>
      </c>
      <c r="CA90" s="257">
        <f>MIN(IF($F56=0,0,IFERROR(ROUND(NORMINV(1-(Inputs!$J$74/100),$F90*$E90,$D$90*$F90*$E90),0),0)),$F90)*CA$88</f>
        <v>32400</v>
      </c>
      <c r="CB90" s="257">
        <f>MIN(IF($F56=0,0,IFERROR(ROUND(NORMINV(1-(Inputs!$J$74/100),$F90*$E90,$D$90*$F90*$E90),0),0)),$F90)*CB$88</f>
        <v>33480</v>
      </c>
      <c r="CC90" s="257">
        <f>MIN(IF($F56=0,0,IFERROR(ROUND(NORMINV(1-(Inputs!$J$74/100),$F90*$E90,$D$90*$F90*$E90),0),0)),$F90)*CC$88</f>
        <v>32400</v>
      </c>
      <c r="CD90" s="257">
        <f>MIN(IF($F56=0,0,IFERROR(ROUND(NORMINV(1-(Inputs!$J$74/100),$F90*$E90,$D$90*$F90*$E90),0),0)),$F90)*CD$88</f>
        <v>33480</v>
      </c>
      <c r="CE90" s="257">
        <f>MIN(IF($F56=0,0,IFERROR(ROUND(NORMINV(1-(Inputs!$J$74/100),$F90*$E90,$D$90*$F90*$E90),0),0)),$F90)*CE$88</f>
        <v>33480</v>
      </c>
      <c r="CF90" s="257">
        <f>MIN(IF($F56=0,0,IFERROR(ROUND(NORMINV(1-(Inputs!$J$74/100),$F90*$E90,$D$90*$F90*$E90),0),0)),$F90)*CF$88</f>
        <v>30240</v>
      </c>
      <c r="CG90" s="257">
        <f>MIN(IF($F56=0,0,IFERROR(ROUND(NORMINV(1-(Inputs!$J$74/100),$F90*$E90,$D$90*$F90*$E90),0),0)),$F90)*CG$88</f>
        <v>33480</v>
      </c>
      <c r="CH90" s="257">
        <f>MIN(IF($F56=0,0,IFERROR(ROUND(NORMINV(1-(Inputs!$J$74/100),$F90*$E90,$D$90*$F90*$E90),0),0)),$F90)*CH$88</f>
        <v>32400</v>
      </c>
      <c r="CI90" s="257">
        <f>MIN(IF($F56=0,0,IFERROR(ROUND(NORMINV(1-(Inputs!$J$74/100),$F90*$E90,$D$90*$F90*$E90),0),0)),$F90)*CI$88</f>
        <v>33480</v>
      </c>
      <c r="CJ90" s="257">
        <f>MIN(IF($F56=0,0,IFERROR(ROUND(NORMINV(1-(Inputs!$J$74/100),$F90*$E90,$D$90*$F90*$E90),0),0)),$F90)*CJ$88</f>
        <v>32400</v>
      </c>
      <c r="CK90" s="257">
        <f>MIN(IF($F56=0,0,IFERROR(ROUND(NORMINV(1-(Inputs!$J$74/100),$F90*$E90,$D$90*$F90*$E90),0),0)),$F90)*CK$88</f>
        <v>33480</v>
      </c>
      <c r="CL90" s="257">
        <f>MIN(IF($F56=0,0,IFERROR(ROUND(NORMINV(1-(Inputs!$J$74/100),$F90*$E90,$D$90*$F90*$E90),0),0)),$F90)*CL$88</f>
        <v>33480</v>
      </c>
      <c r="CM90" s="257">
        <f>MIN(IF($F56=0,0,IFERROR(ROUND(NORMINV(1-(Inputs!$J$74/100),$F90*$E90,$D$90*$F90*$E90),0),0)),$F90)*CM$88</f>
        <v>32400</v>
      </c>
      <c r="CN90" s="257">
        <f>MIN(IF($F56=0,0,IFERROR(ROUND(NORMINV(1-(Inputs!$J$74/100),$F90*$E90,$D$90*$F90*$E90),0),0)),$F90)*CN$88</f>
        <v>33480</v>
      </c>
      <c r="CO90" s="257">
        <f>MIN(IF($F56=0,0,IFERROR(ROUND(NORMINV(1-(Inputs!$J$74/100),$F90*$E90,$D$90*$F90*$E90),0),0)),$F90)*CO$88</f>
        <v>32400</v>
      </c>
      <c r="CP90" s="257">
        <f>MIN(IF($F56=0,0,IFERROR(ROUND(NORMINV(1-(Inputs!$J$74/100),$F90*$E90,$D$90*$F90*$E90),0),0)),$F90)*CP$88</f>
        <v>33480</v>
      </c>
      <c r="CQ90" s="257">
        <f>MIN(IF($F56=0,0,IFERROR(ROUND(NORMINV(1-(Inputs!$J$74/100),$F90*$E90,$D$90*$F90*$E90),0),0)),$F90)*CQ$88</f>
        <v>33480</v>
      </c>
      <c r="CR90" s="257">
        <f>MIN(IF($F56=0,0,IFERROR(ROUND(NORMINV(1-(Inputs!$J$74/100),$F90*$E90,$D$90*$F90*$E90),0),0)),$F90)*CR$88</f>
        <v>30240</v>
      </c>
      <c r="CS90" s="257">
        <f>MIN(IF($F56=0,0,IFERROR(ROUND(NORMINV(1-(Inputs!$J$74/100),$F90*$E90,$D$90*$F90*$E90),0),0)),$F90)*CS$88</f>
        <v>33480</v>
      </c>
      <c r="CT90" s="257">
        <f>MIN(IF($F56=0,0,IFERROR(ROUND(NORMINV(1-(Inputs!$J$74/100),$F90*$E90,$D$90*$F90*$E90),0),0)),$F90)*CT$88</f>
        <v>32400</v>
      </c>
      <c r="CU90" s="257">
        <f>MIN(IF($F56=0,0,IFERROR(ROUND(NORMINV(1-(Inputs!$J$74/100),$F90*$E90,$D$90*$F90*$E90),0),0)),$F90)*CU$88</f>
        <v>33480</v>
      </c>
      <c r="CV90" s="257">
        <f>MIN(IF($F56=0,0,IFERROR(ROUND(NORMINV(1-(Inputs!$J$74/100),$F90*$E90,$D$90*$F90*$E90),0),0)),$F90)*CV$88</f>
        <v>32400</v>
      </c>
      <c r="CW90" s="257">
        <f>MIN(IF($F56=0,0,IFERROR(ROUND(NORMINV(1-(Inputs!$J$74/100),$F90*$E90,$D$90*$F90*$E90),0),0)),$F90)*CW$88</f>
        <v>33480</v>
      </c>
      <c r="CX90" s="257">
        <f>MIN(IF($F56=0,0,IFERROR(ROUND(NORMINV(1-(Inputs!$J$74/100),$F90*$E90,$D$90*$F90*$E90),0),0)),$F90)*CX$88</f>
        <v>33480</v>
      </c>
      <c r="CY90" s="257">
        <f>MIN(IF($F56=0,0,IFERROR(ROUND(NORMINV(1-(Inputs!$J$74/100),$F90*$E90,$D$90*$F90*$E90),0),0)),$F90)*CY$88</f>
        <v>32400</v>
      </c>
      <c r="CZ90" s="257">
        <f>MIN(IF($F56=0,0,IFERROR(ROUND(NORMINV(1-(Inputs!$J$74/100),$F90*$E90,$D$90*$F90*$E90),0),0)),$F90)*CZ$88</f>
        <v>33480</v>
      </c>
      <c r="DA90" s="257">
        <f>MIN(IF($F56=0,0,IFERROR(ROUND(NORMINV(1-(Inputs!$J$74/100),$F90*$E90,$D$90*$F90*$E90),0),0)),$F90)*DA$88</f>
        <v>32400</v>
      </c>
      <c r="DB90" s="257">
        <f>MIN(IF($F56=0,0,IFERROR(ROUND(NORMINV(1-(Inputs!$J$74/100),$F90*$E90,$D$90*$F90*$E90),0),0)),$F90)*DB$88</f>
        <v>33480</v>
      </c>
      <c r="DC90" s="257">
        <f>MIN(IF($F56=0,0,IFERROR(ROUND(NORMINV(1-(Inputs!$J$74/100),$F90*$E90,$D$90*$F90*$E90),0),0)),$F90)*DC$88</f>
        <v>33480</v>
      </c>
      <c r="DD90" s="257">
        <f>MIN(IF($F56=0,0,IFERROR(ROUND(NORMINV(1-(Inputs!$J$74/100),$F90*$E90,$D$90*$F90*$E90),0),0)),$F90)*DD$88</f>
        <v>30240</v>
      </c>
      <c r="DE90" s="257">
        <f>MIN(IF($F56=0,0,IFERROR(ROUND(NORMINV(1-(Inputs!$J$74/100),$F90*$E90,$D$90*$F90*$E90),0),0)),$F90)*DE$88</f>
        <v>33480</v>
      </c>
      <c r="DF90" s="257">
        <f>MIN(IF($F56=0,0,IFERROR(ROUND(NORMINV(1-(Inputs!$J$74/100),$F90*$E90,$D$90*$F90*$E90),0),0)),$F90)*DF$88</f>
        <v>32400</v>
      </c>
      <c r="DG90" s="257">
        <f>MIN(IF($F56=0,0,IFERROR(ROUND(NORMINV(1-(Inputs!$J$74/100),$F90*$E90,$D$90*$F90*$E90),0),0)),$F90)*DG$88</f>
        <v>33480</v>
      </c>
      <c r="DH90" s="257">
        <f>MIN(IF($F56=0,0,IFERROR(ROUND(NORMINV(1-(Inputs!$J$74/100),$F90*$E90,$D$90*$F90*$E90),0),0)),$F90)*DH$88</f>
        <v>32400</v>
      </c>
      <c r="DI90" s="257">
        <f>MIN(IF($F56=0,0,IFERROR(ROUND(NORMINV(1-(Inputs!$J$74/100),$F90*$E90,$D$90*$F90*$E90),0),0)),$F90)*DI$88</f>
        <v>33480</v>
      </c>
      <c r="DJ90" s="257">
        <f>MIN(IF($F56=0,0,IFERROR(ROUND(NORMINV(1-(Inputs!$J$74/100),$F90*$E90,$D$90*$F90*$E90),0),0)),$F90)*DJ$88</f>
        <v>33480</v>
      </c>
      <c r="DK90" s="257">
        <f>MIN(IF($F56=0,0,IFERROR(ROUND(NORMINV(1-(Inputs!$J$74/100),$F90*$E90,$D$90*$F90*$E90),0),0)),$F90)*DK$88</f>
        <v>32400</v>
      </c>
      <c r="DL90" s="257">
        <f>MIN(IF($F56=0,0,IFERROR(ROUND(NORMINV(1-(Inputs!$J$74/100),$F90*$E90,$D$90*$F90*$E90),0),0)),$F90)*DL$88</f>
        <v>33480</v>
      </c>
      <c r="DM90" s="257">
        <f>MIN(IF($F56=0,0,IFERROR(ROUND(NORMINV(1-(Inputs!$J$74/100),$F90*$E90,$D$90*$F90*$E90),0),0)),$F90)*DM$88</f>
        <v>32400</v>
      </c>
      <c r="DN90" s="257">
        <f>MIN(IF($F56=0,0,IFERROR(ROUND(NORMINV(1-(Inputs!$J$74/100),$F90*$E90,$D$90*$F90*$E90),0),0)),$F90)*DN$88</f>
        <v>33480</v>
      </c>
    </row>
    <row r="91" spans="1:118">
      <c r="A91" s="151"/>
      <c r="C91" s="73" t="str">
        <f t="shared" ref="C91:C100" si="97">C57</f>
        <v>H100</v>
      </c>
      <c r="D91" s="68">
        <f>Inputs!$J$60</f>
        <v>0.2</v>
      </c>
      <c r="E91" s="67">
        <v>0.9</v>
      </c>
      <c r="F91" s="65">
        <f>Inputs!J62/Inputs!J$15</f>
        <v>250</v>
      </c>
      <c r="G91" s="54" t="s">
        <v>90</v>
      </c>
      <c r="H91" s="341">
        <f t="shared" si="96"/>
        <v>17263800</v>
      </c>
      <c r="I91" s="54"/>
      <c r="J91" s="257">
        <f>MIN(IF($F57=0,0,IFERROR(ROUND(NORMINV(1-(Inputs!$J$74/100),$F91*$E91,$D$90*$F91*$E91),0),0)),$F91)*J$88</f>
        <v>0</v>
      </c>
      <c r="K91" s="257">
        <f>MIN(IF($F57=0,0,IFERROR(ROUND(NORMINV(1-(Inputs!$J$74/100),$F91*$E91,$D$90*$F91*$E91),0),0)),$F91)*K$88</f>
        <v>0</v>
      </c>
      <c r="L91" s="257">
        <f>MIN(IF($F57=0,0,IFERROR(ROUND(NORMINV(1-(Inputs!$J$74/100),$F91*$E91,$D$90*$F91*$E91),0),0)),$F91)*L$88</f>
        <v>0</v>
      </c>
      <c r="M91" s="257">
        <f>MIN(IF($F57=0,0,IFERROR(ROUND(NORMINV(1-(Inputs!$J$74/100),$F91*$E91,$D$90*$F91*$E91),0),0)),$F91)*M$88</f>
        <v>0</v>
      </c>
      <c r="N91" s="257">
        <f>MIN(IF($F57=0,0,IFERROR(ROUND(NORMINV(1-(Inputs!$J$74/100),$F91*$E91,$D$90*$F91*$E91),0),0)),$F91)*N$88</f>
        <v>162000</v>
      </c>
      <c r="O91" s="257">
        <f>MIN(IF($F57=0,0,IFERROR(ROUND(NORMINV(1-(Inputs!$J$74/100),$F91*$E91,$D$90*$F91*$E91),0),0)),$F91)*O$88</f>
        <v>167400</v>
      </c>
      <c r="P91" s="257">
        <f>MIN(IF($F57=0,0,IFERROR(ROUND(NORMINV(1-(Inputs!$J$74/100),$F91*$E91,$D$90*$F91*$E91),0),0)),$F91)*P$88</f>
        <v>162000</v>
      </c>
      <c r="Q91" s="257">
        <f>MIN(IF($F57=0,0,IFERROR(ROUND(NORMINV(1-(Inputs!$J$74/100),$F91*$E91,$D$90*$F91*$E91),0),0)),$F91)*Q$88</f>
        <v>167400</v>
      </c>
      <c r="R91" s="257">
        <f>MIN(IF($F57=0,0,IFERROR(ROUND(NORMINV(1-(Inputs!$J$74/100),$F91*$E91,$D$90*$F91*$E91),0),0)),$F91)*R$88</f>
        <v>167400</v>
      </c>
      <c r="S91" s="257">
        <f>MIN(IF($F57=0,0,IFERROR(ROUND(NORMINV(1-(Inputs!$J$74/100),$F91*$E91,$D$90*$F91*$E91),0),0)),$F91)*S$88</f>
        <v>162000</v>
      </c>
      <c r="T91" s="257">
        <f>MIN(IF($F57=0,0,IFERROR(ROUND(NORMINV(1-(Inputs!$J$74/100),$F91*$E91,$D$90*$F91*$E91),0),0)),$F91)*T$88</f>
        <v>167400</v>
      </c>
      <c r="U91" s="257">
        <f>MIN(IF($F57=0,0,IFERROR(ROUND(NORMINV(1-(Inputs!$J$74/100),$F91*$E91,$D$90*$F91*$E91),0),0)),$F91)*U$88</f>
        <v>162000</v>
      </c>
      <c r="V91" s="257">
        <f>MIN(IF($F57=0,0,IFERROR(ROUND(NORMINV(1-(Inputs!$J$74/100),$F91*$E91,$D$90*$F91*$E91),0),0)),$F91)*V$88</f>
        <v>167400</v>
      </c>
      <c r="W91" s="257">
        <f>MIN(IF($F57=0,0,IFERROR(ROUND(NORMINV(1-(Inputs!$J$74/100),$F91*$E91,$D$90*$F91*$E91),0),0)),$F91)*W$88</f>
        <v>167400</v>
      </c>
      <c r="X91" s="257">
        <f>MIN(IF($F57=0,0,IFERROR(ROUND(NORMINV(1-(Inputs!$J$74/100),$F91*$E91,$D$90*$F91*$E91),0),0)),$F91)*X$88</f>
        <v>156600</v>
      </c>
      <c r="Y91" s="257">
        <f>MIN(IF($F57=0,0,IFERROR(ROUND(NORMINV(1-(Inputs!$J$74/100),$F91*$E91,$D$90*$F91*$E91),0),0)),$F91)*Y$88</f>
        <v>167400</v>
      </c>
      <c r="Z91" s="257">
        <f>MIN(IF($F57=0,0,IFERROR(ROUND(NORMINV(1-(Inputs!$J$74/100),$F91*$E91,$D$90*$F91*$E91),0),0)),$F91)*Z$88</f>
        <v>162000</v>
      </c>
      <c r="AA91" s="257">
        <f>MIN(IF($F57=0,0,IFERROR(ROUND(NORMINV(1-(Inputs!$J$74/100),$F91*$E91,$D$90*$F91*$E91),0),0)),$F91)*AA$88</f>
        <v>167400</v>
      </c>
      <c r="AB91" s="257">
        <f>MIN(IF($F57=0,0,IFERROR(ROUND(NORMINV(1-(Inputs!$J$74/100),$F91*$E91,$D$90*$F91*$E91),0),0)),$F91)*AB$88</f>
        <v>162000</v>
      </c>
      <c r="AC91" s="257">
        <f>MIN(IF($F57=0,0,IFERROR(ROUND(NORMINV(1-(Inputs!$J$74/100),$F91*$E91,$D$90*$F91*$E91),0),0)),$F91)*AC$88</f>
        <v>167400</v>
      </c>
      <c r="AD91" s="257">
        <f>MIN(IF($F57=0,0,IFERROR(ROUND(NORMINV(1-(Inputs!$J$74/100),$F91*$E91,$D$90*$F91*$E91),0),0)),$F91)*AD$88</f>
        <v>167400</v>
      </c>
      <c r="AE91" s="257">
        <f>MIN(IF($F57=0,0,IFERROR(ROUND(NORMINV(1-(Inputs!$J$74/100),$F91*$E91,$D$90*$F91*$E91),0),0)),$F91)*AE$88</f>
        <v>162000</v>
      </c>
      <c r="AF91" s="257">
        <f>MIN(IF($F57=0,0,IFERROR(ROUND(NORMINV(1-(Inputs!$J$74/100),$F91*$E91,$D$90*$F91*$E91),0),0)),$F91)*AF$88</f>
        <v>167400</v>
      </c>
      <c r="AG91" s="257">
        <f>MIN(IF($F57=0,0,IFERROR(ROUND(NORMINV(1-(Inputs!$J$74/100),$F91*$E91,$D$90*$F91*$E91),0),0)),$F91)*AG$88</f>
        <v>162000</v>
      </c>
      <c r="AH91" s="257">
        <f>MIN(IF($F57=0,0,IFERROR(ROUND(NORMINV(1-(Inputs!$J$74/100),$F91*$E91,$D$90*$F91*$E91),0),0)),$F91)*AH$88</f>
        <v>167400</v>
      </c>
      <c r="AI91" s="257">
        <f>MIN(IF($F57=0,0,IFERROR(ROUND(NORMINV(1-(Inputs!$J$74/100),$F91*$E91,$D$90*$F91*$E91),0),0)),$F91)*AI$88</f>
        <v>167400</v>
      </c>
      <c r="AJ91" s="257">
        <f>MIN(IF($F57=0,0,IFERROR(ROUND(NORMINV(1-(Inputs!$J$74/100),$F91*$E91,$D$90*$F91*$E91),0),0)),$F91)*AJ$88</f>
        <v>151200</v>
      </c>
      <c r="AK91" s="257">
        <f>MIN(IF($F57=0,0,IFERROR(ROUND(NORMINV(1-(Inputs!$J$74/100),$F91*$E91,$D$90*$F91*$E91),0),0)),$F91)*AK$88</f>
        <v>167400</v>
      </c>
      <c r="AL91" s="257">
        <f>MIN(IF($F57=0,0,IFERROR(ROUND(NORMINV(1-(Inputs!$J$74/100),$F91*$E91,$D$90*$F91*$E91),0),0)),$F91)*AL$88</f>
        <v>162000</v>
      </c>
      <c r="AM91" s="257">
        <f>MIN(IF($F57=0,0,IFERROR(ROUND(NORMINV(1-(Inputs!$J$74/100),$F91*$E91,$D$90*$F91*$E91),0),0)),$F91)*AM$88</f>
        <v>167400</v>
      </c>
      <c r="AN91" s="257">
        <f>MIN(IF($F57=0,0,IFERROR(ROUND(NORMINV(1-(Inputs!$J$74/100),$F91*$E91,$D$90*$F91*$E91),0),0)),$F91)*AN$88</f>
        <v>162000</v>
      </c>
      <c r="AO91" s="257">
        <f>MIN(IF($F57=0,0,IFERROR(ROUND(NORMINV(1-(Inputs!$J$74/100),$F91*$E91,$D$90*$F91*$E91),0),0)),$F91)*AO$88</f>
        <v>167400</v>
      </c>
      <c r="AP91" s="257">
        <f>MIN(IF($F57=0,0,IFERROR(ROUND(NORMINV(1-(Inputs!$J$74/100),$F91*$E91,$D$90*$F91*$E91),0),0)),$F91)*AP$88</f>
        <v>167400</v>
      </c>
      <c r="AQ91" s="257">
        <f>MIN(IF($F57=0,0,IFERROR(ROUND(NORMINV(1-(Inputs!$J$74/100),$F91*$E91,$D$90*$F91*$E91),0),0)),$F91)*AQ$88</f>
        <v>162000</v>
      </c>
      <c r="AR91" s="257">
        <f>MIN(IF($F57=0,0,IFERROR(ROUND(NORMINV(1-(Inputs!$J$74/100),$F91*$E91,$D$90*$F91*$E91),0),0)),$F91)*AR$88</f>
        <v>167400</v>
      </c>
      <c r="AS91" s="257">
        <f>MIN(IF($F57=0,0,IFERROR(ROUND(NORMINV(1-(Inputs!$J$74/100),$F91*$E91,$D$90*$F91*$E91),0),0)),$F91)*AS$88</f>
        <v>162000</v>
      </c>
      <c r="AT91" s="257">
        <f>MIN(IF($F57=0,0,IFERROR(ROUND(NORMINV(1-(Inputs!$J$74/100),$F91*$E91,$D$90*$F91*$E91),0),0)),$F91)*AT$88</f>
        <v>167400</v>
      </c>
      <c r="AU91" s="257">
        <f>MIN(IF($F57=0,0,IFERROR(ROUND(NORMINV(1-(Inputs!$J$74/100),$F91*$E91,$D$90*$F91*$E91),0),0)),$F91)*AU$88</f>
        <v>167400</v>
      </c>
      <c r="AV91" s="257">
        <f>MIN(IF($F57=0,0,IFERROR(ROUND(NORMINV(1-(Inputs!$J$74/100),$F91*$E91,$D$90*$F91*$E91),0),0)),$F91)*AV$88</f>
        <v>151200</v>
      </c>
      <c r="AW91" s="257">
        <f>MIN(IF($F57=0,0,IFERROR(ROUND(NORMINV(1-(Inputs!$J$74/100),$F91*$E91,$D$90*$F91*$E91),0),0)),$F91)*AW$88</f>
        <v>167400</v>
      </c>
      <c r="AX91" s="257">
        <f>MIN(IF($F57=0,0,IFERROR(ROUND(NORMINV(1-(Inputs!$J$74/100),$F91*$E91,$D$90*$F91*$E91),0),0)),$F91)*AX$88</f>
        <v>162000</v>
      </c>
      <c r="AY91" s="257">
        <f>MIN(IF($F57=0,0,IFERROR(ROUND(NORMINV(1-(Inputs!$J$74/100),$F91*$E91,$D$90*$F91*$E91),0),0)),$F91)*AY$88</f>
        <v>167400</v>
      </c>
      <c r="AZ91" s="257">
        <f>MIN(IF($F57=0,0,IFERROR(ROUND(NORMINV(1-(Inputs!$J$74/100),$F91*$E91,$D$90*$F91*$E91),0),0)),$F91)*AZ$88</f>
        <v>162000</v>
      </c>
      <c r="BA91" s="257">
        <f>MIN(IF($F57=0,0,IFERROR(ROUND(NORMINV(1-(Inputs!$J$74/100),$F91*$E91,$D$90*$F91*$E91),0),0)),$F91)*BA$88</f>
        <v>167400</v>
      </c>
      <c r="BB91" s="257">
        <f>MIN(IF($F57=0,0,IFERROR(ROUND(NORMINV(1-(Inputs!$J$74/100),$F91*$E91,$D$90*$F91*$E91),0),0)),$F91)*BB$88</f>
        <v>167400</v>
      </c>
      <c r="BC91" s="257">
        <f>MIN(IF($F57=0,0,IFERROR(ROUND(NORMINV(1-(Inputs!$J$74/100),$F91*$E91,$D$90*$F91*$E91),0),0)),$F91)*BC$88</f>
        <v>162000</v>
      </c>
      <c r="BD91" s="257">
        <f>MIN(IF($F57=0,0,IFERROR(ROUND(NORMINV(1-(Inputs!$J$74/100),$F91*$E91,$D$90*$F91*$E91),0),0)),$F91)*BD$88</f>
        <v>167400</v>
      </c>
      <c r="BE91" s="257">
        <f>MIN(IF($F57=0,0,IFERROR(ROUND(NORMINV(1-(Inputs!$J$74/100),$F91*$E91,$D$90*$F91*$E91),0),0)),$F91)*BE$88</f>
        <v>162000</v>
      </c>
      <c r="BF91" s="257">
        <f>MIN(IF($F57=0,0,IFERROR(ROUND(NORMINV(1-(Inputs!$J$74/100),$F91*$E91,$D$90*$F91*$E91),0),0)),$F91)*BF$88</f>
        <v>167400</v>
      </c>
      <c r="BG91" s="257">
        <f>MIN(IF($F57=0,0,IFERROR(ROUND(NORMINV(1-(Inputs!$J$74/100),$F91*$E91,$D$90*$F91*$E91),0),0)),$F91)*BG$88</f>
        <v>167400</v>
      </c>
      <c r="BH91" s="257">
        <f>MIN(IF($F57=0,0,IFERROR(ROUND(NORMINV(1-(Inputs!$J$74/100),$F91*$E91,$D$90*$F91*$E91),0),0)),$F91)*BH$88</f>
        <v>151200</v>
      </c>
      <c r="BI91" s="257">
        <f>MIN(IF($F57=0,0,IFERROR(ROUND(NORMINV(1-(Inputs!$J$74/100),$F91*$E91,$D$90*$F91*$E91),0),0)),$F91)*BI$88</f>
        <v>167400</v>
      </c>
      <c r="BJ91" s="257">
        <f>MIN(IF($F57=0,0,IFERROR(ROUND(NORMINV(1-(Inputs!$J$74/100),$F91*$E91,$D$90*$F91*$E91),0),0)),$F91)*BJ$88</f>
        <v>162000</v>
      </c>
      <c r="BK91" s="257">
        <f>MIN(IF($F57=0,0,IFERROR(ROUND(NORMINV(1-(Inputs!$J$74/100),$F91*$E91,$D$90*$F91*$E91),0),0)),$F91)*BK$88</f>
        <v>167400</v>
      </c>
      <c r="BL91" s="257">
        <f>MIN(IF($F57=0,0,IFERROR(ROUND(NORMINV(1-(Inputs!$J$74/100),$F91*$E91,$D$90*$F91*$E91),0),0)),$F91)*BL$88</f>
        <v>162000</v>
      </c>
      <c r="BM91" s="257">
        <f>MIN(IF($F57=0,0,IFERROR(ROUND(NORMINV(1-(Inputs!$J$74/100),$F91*$E91,$D$90*$F91*$E91),0),0)),$F91)*BM$88</f>
        <v>167400</v>
      </c>
      <c r="BN91" s="257">
        <f>MIN(IF($F57=0,0,IFERROR(ROUND(NORMINV(1-(Inputs!$J$74/100),$F91*$E91,$D$90*$F91*$E91),0),0)),$F91)*BN$88</f>
        <v>167400</v>
      </c>
      <c r="BO91" s="257">
        <f>MIN(IF($F57=0,0,IFERROR(ROUND(NORMINV(1-(Inputs!$J$74/100),$F91*$E91,$D$90*$F91*$E91),0),0)),$F91)*BO$88</f>
        <v>162000</v>
      </c>
      <c r="BP91" s="257">
        <f>MIN(IF($F57=0,0,IFERROR(ROUND(NORMINV(1-(Inputs!$J$74/100),$F91*$E91,$D$90*$F91*$E91),0),0)),$F91)*BP$88</f>
        <v>167400</v>
      </c>
      <c r="BQ91" s="257">
        <f>MIN(IF($F57=0,0,IFERROR(ROUND(NORMINV(1-(Inputs!$J$74/100),$F91*$E91,$D$90*$F91*$E91),0),0)),$F91)*BQ$88</f>
        <v>162000</v>
      </c>
      <c r="BR91" s="257">
        <f>MIN(IF($F57=0,0,IFERROR(ROUND(NORMINV(1-(Inputs!$J$74/100),$F91*$E91,$D$90*$F91*$E91),0),0)),$F91)*BR$88</f>
        <v>167400</v>
      </c>
      <c r="BS91" s="257">
        <f>MIN(IF($F57=0,0,IFERROR(ROUND(NORMINV(1-(Inputs!$J$74/100),$F91*$E91,$D$90*$F91*$E91),0),0)),$F91)*BS$88</f>
        <v>167400</v>
      </c>
      <c r="BT91" s="257">
        <f>MIN(IF($F57=0,0,IFERROR(ROUND(NORMINV(1-(Inputs!$J$74/100),$F91*$E91,$D$90*$F91*$E91),0),0)),$F91)*BT$88</f>
        <v>156600</v>
      </c>
      <c r="BU91" s="257">
        <f>MIN(IF($F57=0,0,IFERROR(ROUND(NORMINV(1-(Inputs!$J$74/100),$F91*$E91,$D$90*$F91*$E91),0),0)),$F91)*BU$88</f>
        <v>167400</v>
      </c>
      <c r="BV91" s="257">
        <f>MIN(IF($F57=0,0,IFERROR(ROUND(NORMINV(1-(Inputs!$J$74/100),$F91*$E91,$D$90*$F91*$E91),0),0)),$F91)*BV$88</f>
        <v>162000</v>
      </c>
      <c r="BW91" s="257">
        <f>MIN(IF($F57=0,0,IFERROR(ROUND(NORMINV(1-(Inputs!$J$74/100),$F91*$E91,$D$90*$F91*$E91),0),0)),$F91)*BW$88</f>
        <v>167400</v>
      </c>
      <c r="BX91" s="257">
        <f>MIN(IF($F57=0,0,IFERROR(ROUND(NORMINV(1-(Inputs!$J$74/100),$F91*$E91,$D$90*$F91*$E91),0),0)),$F91)*BX$88</f>
        <v>162000</v>
      </c>
      <c r="BY91" s="257">
        <f>MIN(IF($F57=0,0,IFERROR(ROUND(NORMINV(1-(Inputs!$J$74/100),$F91*$E91,$D$90*$F91*$E91),0),0)),$F91)*BY$88</f>
        <v>167400</v>
      </c>
      <c r="BZ91" s="257">
        <f>MIN(IF($F57=0,0,IFERROR(ROUND(NORMINV(1-(Inputs!$J$74/100),$F91*$E91,$D$90*$F91*$E91),0),0)),$F91)*BZ$88</f>
        <v>167400</v>
      </c>
      <c r="CA91" s="257">
        <f>MIN(IF($F57=0,0,IFERROR(ROUND(NORMINV(1-(Inputs!$J$74/100),$F91*$E91,$D$90*$F91*$E91),0),0)),$F91)*CA$88</f>
        <v>162000</v>
      </c>
      <c r="CB91" s="257">
        <f>MIN(IF($F57=0,0,IFERROR(ROUND(NORMINV(1-(Inputs!$J$74/100),$F91*$E91,$D$90*$F91*$E91),0),0)),$F91)*CB$88</f>
        <v>167400</v>
      </c>
      <c r="CC91" s="257">
        <f>MIN(IF($F57=0,0,IFERROR(ROUND(NORMINV(1-(Inputs!$J$74/100),$F91*$E91,$D$90*$F91*$E91),0),0)),$F91)*CC$88</f>
        <v>162000</v>
      </c>
      <c r="CD91" s="257">
        <f>MIN(IF($F57=0,0,IFERROR(ROUND(NORMINV(1-(Inputs!$J$74/100),$F91*$E91,$D$90*$F91*$E91),0),0)),$F91)*CD$88</f>
        <v>167400</v>
      </c>
      <c r="CE91" s="257">
        <f>MIN(IF($F57=0,0,IFERROR(ROUND(NORMINV(1-(Inputs!$J$74/100),$F91*$E91,$D$90*$F91*$E91),0),0)),$F91)*CE$88</f>
        <v>167400</v>
      </c>
      <c r="CF91" s="257">
        <f>MIN(IF($F57=0,0,IFERROR(ROUND(NORMINV(1-(Inputs!$J$74/100),$F91*$E91,$D$90*$F91*$E91),0),0)),$F91)*CF$88</f>
        <v>151200</v>
      </c>
      <c r="CG91" s="257">
        <f>MIN(IF($F57=0,0,IFERROR(ROUND(NORMINV(1-(Inputs!$J$74/100),$F91*$E91,$D$90*$F91*$E91),0),0)),$F91)*CG$88</f>
        <v>167400</v>
      </c>
      <c r="CH91" s="257">
        <f>MIN(IF($F57=0,0,IFERROR(ROUND(NORMINV(1-(Inputs!$J$74/100),$F91*$E91,$D$90*$F91*$E91),0),0)),$F91)*CH$88</f>
        <v>162000</v>
      </c>
      <c r="CI91" s="257">
        <f>MIN(IF($F57=0,0,IFERROR(ROUND(NORMINV(1-(Inputs!$J$74/100),$F91*$E91,$D$90*$F91*$E91),0),0)),$F91)*CI$88</f>
        <v>167400</v>
      </c>
      <c r="CJ91" s="257">
        <f>MIN(IF($F57=0,0,IFERROR(ROUND(NORMINV(1-(Inputs!$J$74/100),$F91*$E91,$D$90*$F91*$E91),0),0)),$F91)*CJ$88</f>
        <v>162000</v>
      </c>
      <c r="CK91" s="257">
        <f>MIN(IF($F57=0,0,IFERROR(ROUND(NORMINV(1-(Inputs!$J$74/100),$F91*$E91,$D$90*$F91*$E91),0),0)),$F91)*CK$88</f>
        <v>167400</v>
      </c>
      <c r="CL91" s="257">
        <f>MIN(IF($F57=0,0,IFERROR(ROUND(NORMINV(1-(Inputs!$J$74/100),$F91*$E91,$D$90*$F91*$E91),0),0)),$F91)*CL$88</f>
        <v>167400</v>
      </c>
      <c r="CM91" s="257">
        <f>MIN(IF($F57=0,0,IFERROR(ROUND(NORMINV(1-(Inputs!$J$74/100),$F91*$E91,$D$90*$F91*$E91),0),0)),$F91)*CM$88</f>
        <v>162000</v>
      </c>
      <c r="CN91" s="257">
        <f>MIN(IF($F57=0,0,IFERROR(ROUND(NORMINV(1-(Inputs!$J$74/100),$F91*$E91,$D$90*$F91*$E91),0),0)),$F91)*CN$88</f>
        <v>167400</v>
      </c>
      <c r="CO91" s="257">
        <f>MIN(IF($F57=0,0,IFERROR(ROUND(NORMINV(1-(Inputs!$J$74/100),$F91*$E91,$D$90*$F91*$E91),0),0)),$F91)*CO$88</f>
        <v>162000</v>
      </c>
      <c r="CP91" s="257">
        <f>MIN(IF($F57=0,0,IFERROR(ROUND(NORMINV(1-(Inputs!$J$74/100),$F91*$E91,$D$90*$F91*$E91),0),0)),$F91)*CP$88</f>
        <v>167400</v>
      </c>
      <c r="CQ91" s="257">
        <f>MIN(IF($F57=0,0,IFERROR(ROUND(NORMINV(1-(Inputs!$J$74/100),$F91*$E91,$D$90*$F91*$E91),0),0)),$F91)*CQ$88</f>
        <v>167400</v>
      </c>
      <c r="CR91" s="257">
        <f>MIN(IF($F57=0,0,IFERROR(ROUND(NORMINV(1-(Inputs!$J$74/100),$F91*$E91,$D$90*$F91*$E91),0),0)),$F91)*CR$88</f>
        <v>151200</v>
      </c>
      <c r="CS91" s="257">
        <f>MIN(IF($F57=0,0,IFERROR(ROUND(NORMINV(1-(Inputs!$J$74/100),$F91*$E91,$D$90*$F91*$E91),0),0)),$F91)*CS$88</f>
        <v>167400</v>
      </c>
      <c r="CT91" s="257">
        <f>MIN(IF($F57=0,0,IFERROR(ROUND(NORMINV(1-(Inputs!$J$74/100),$F91*$E91,$D$90*$F91*$E91),0),0)),$F91)*CT$88</f>
        <v>162000</v>
      </c>
      <c r="CU91" s="257">
        <f>MIN(IF($F57=0,0,IFERROR(ROUND(NORMINV(1-(Inputs!$J$74/100),$F91*$E91,$D$90*$F91*$E91),0),0)),$F91)*CU$88</f>
        <v>167400</v>
      </c>
      <c r="CV91" s="257">
        <f>MIN(IF($F57=0,0,IFERROR(ROUND(NORMINV(1-(Inputs!$J$74/100),$F91*$E91,$D$90*$F91*$E91),0),0)),$F91)*CV$88</f>
        <v>162000</v>
      </c>
      <c r="CW91" s="257">
        <f>MIN(IF($F57=0,0,IFERROR(ROUND(NORMINV(1-(Inputs!$J$74/100),$F91*$E91,$D$90*$F91*$E91),0),0)),$F91)*CW$88</f>
        <v>167400</v>
      </c>
      <c r="CX91" s="257">
        <f>MIN(IF($F57=0,0,IFERROR(ROUND(NORMINV(1-(Inputs!$J$74/100),$F91*$E91,$D$90*$F91*$E91),0),0)),$F91)*CX$88</f>
        <v>167400</v>
      </c>
      <c r="CY91" s="257">
        <f>MIN(IF($F57=0,0,IFERROR(ROUND(NORMINV(1-(Inputs!$J$74/100),$F91*$E91,$D$90*$F91*$E91),0),0)),$F91)*CY$88</f>
        <v>162000</v>
      </c>
      <c r="CZ91" s="257">
        <f>MIN(IF($F57=0,0,IFERROR(ROUND(NORMINV(1-(Inputs!$J$74/100),$F91*$E91,$D$90*$F91*$E91),0),0)),$F91)*CZ$88</f>
        <v>167400</v>
      </c>
      <c r="DA91" s="257">
        <f>MIN(IF($F57=0,0,IFERROR(ROUND(NORMINV(1-(Inputs!$J$74/100),$F91*$E91,$D$90*$F91*$E91),0),0)),$F91)*DA$88</f>
        <v>162000</v>
      </c>
      <c r="DB91" s="257">
        <f>MIN(IF($F57=0,0,IFERROR(ROUND(NORMINV(1-(Inputs!$J$74/100),$F91*$E91,$D$90*$F91*$E91),0),0)),$F91)*DB$88</f>
        <v>167400</v>
      </c>
      <c r="DC91" s="257">
        <f>MIN(IF($F57=0,0,IFERROR(ROUND(NORMINV(1-(Inputs!$J$74/100),$F91*$E91,$D$90*$F91*$E91),0),0)),$F91)*DC$88</f>
        <v>167400</v>
      </c>
      <c r="DD91" s="257">
        <f>MIN(IF($F57=0,0,IFERROR(ROUND(NORMINV(1-(Inputs!$J$74/100),$F91*$E91,$D$90*$F91*$E91),0),0)),$F91)*DD$88</f>
        <v>151200</v>
      </c>
      <c r="DE91" s="257">
        <f>MIN(IF($F57=0,0,IFERROR(ROUND(NORMINV(1-(Inputs!$J$74/100),$F91*$E91,$D$90*$F91*$E91),0),0)),$F91)*DE$88</f>
        <v>167400</v>
      </c>
      <c r="DF91" s="257">
        <f>MIN(IF($F57=0,0,IFERROR(ROUND(NORMINV(1-(Inputs!$J$74/100),$F91*$E91,$D$90*$F91*$E91),0),0)),$F91)*DF$88</f>
        <v>162000</v>
      </c>
      <c r="DG91" s="257">
        <f>MIN(IF($F57=0,0,IFERROR(ROUND(NORMINV(1-(Inputs!$J$74/100),$F91*$E91,$D$90*$F91*$E91),0),0)),$F91)*DG$88</f>
        <v>167400</v>
      </c>
      <c r="DH91" s="257">
        <f>MIN(IF($F57=0,0,IFERROR(ROUND(NORMINV(1-(Inputs!$J$74/100),$F91*$E91,$D$90*$F91*$E91),0),0)),$F91)*DH$88</f>
        <v>162000</v>
      </c>
      <c r="DI91" s="257">
        <f>MIN(IF($F57=0,0,IFERROR(ROUND(NORMINV(1-(Inputs!$J$74/100),$F91*$E91,$D$90*$F91*$E91),0),0)),$F91)*DI$88</f>
        <v>167400</v>
      </c>
      <c r="DJ91" s="257">
        <f>MIN(IF($F57=0,0,IFERROR(ROUND(NORMINV(1-(Inputs!$J$74/100),$F91*$E91,$D$90*$F91*$E91),0),0)),$F91)*DJ$88</f>
        <v>167400</v>
      </c>
      <c r="DK91" s="257">
        <f>MIN(IF($F57=0,0,IFERROR(ROUND(NORMINV(1-(Inputs!$J$74/100),$F91*$E91,$D$90*$F91*$E91),0),0)),$F91)*DK$88</f>
        <v>162000</v>
      </c>
      <c r="DL91" s="257">
        <f>MIN(IF($F57=0,0,IFERROR(ROUND(NORMINV(1-(Inputs!$J$74/100),$F91*$E91,$D$90*$F91*$E91),0),0)),$F91)*DL$88</f>
        <v>167400</v>
      </c>
      <c r="DM91" s="257">
        <f>MIN(IF($F57=0,0,IFERROR(ROUND(NORMINV(1-(Inputs!$J$74/100),$F91*$E91,$D$90*$F91*$E91),0),0)),$F91)*DM$88</f>
        <v>162000</v>
      </c>
      <c r="DN91" s="257">
        <f>MIN(IF($F57=0,0,IFERROR(ROUND(NORMINV(1-(Inputs!$J$74/100),$F91*$E91,$D$90*$F91*$E91),0),0)),$F91)*DN$88</f>
        <v>167400</v>
      </c>
    </row>
    <row r="92" spans="1:118">
      <c r="A92" s="151"/>
      <c r="C92" s="73" t="str">
        <f t="shared" si="97"/>
        <v>B200</v>
      </c>
      <c r="D92" s="68">
        <f>Inputs!$J$60</f>
        <v>0.2</v>
      </c>
      <c r="E92" s="67">
        <v>0.9</v>
      </c>
      <c r="F92" s="65">
        <f>Inputs!J63/Inputs!J$15</f>
        <v>200</v>
      </c>
      <c r="G92" s="54" t="s">
        <v>90</v>
      </c>
      <c r="H92" s="341">
        <f t="shared" si="96"/>
        <v>13811040</v>
      </c>
      <c r="I92" s="54"/>
      <c r="J92" s="257">
        <f>MIN(IF($F58=0,0,IFERROR(ROUND(NORMINV(1-(Inputs!$J$74/100),$F92*$E92,$D$90*$F92*$E92),0),0)),$F92)*J$88</f>
        <v>0</v>
      </c>
      <c r="K92" s="257">
        <f>MIN(IF($F58=0,0,IFERROR(ROUND(NORMINV(1-(Inputs!$J$74/100),$F92*$E92,$D$90*$F92*$E92),0),0)),$F92)*K$88</f>
        <v>0</v>
      </c>
      <c r="L92" s="257">
        <f>MIN(IF($F58=0,0,IFERROR(ROUND(NORMINV(1-(Inputs!$J$74/100),$F92*$E92,$D$90*$F92*$E92),0),0)),$F92)*L$88</f>
        <v>0</v>
      </c>
      <c r="M92" s="257">
        <f>MIN(IF($F58=0,0,IFERROR(ROUND(NORMINV(1-(Inputs!$J$74/100),$F92*$E92,$D$90*$F92*$E92),0),0)),$F92)*M$88</f>
        <v>0</v>
      </c>
      <c r="N92" s="257">
        <f>MIN(IF($F58=0,0,IFERROR(ROUND(NORMINV(1-(Inputs!$J$74/100),$F92*$E92,$D$90*$F92*$E92),0),0)),$F92)*N$88</f>
        <v>129600</v>
      </c>
      <c r="O92" s="257">
        <f>MIN(IF($F58=0,0,IFERROR(ROUND(NORMINV(1-(Inputs!$J$74/100),$F92*$E92,$D$90*$F92*$E92),0),0)),$F92)*O$88</f>
        <v>133920</v>
      </c>
      <c r="P92" s="257">
        <f>MIN(IF($F58=0,0,IFERROR(ROUND(NORMINV(1-(Inputs!$J$74/100),$F92*$E92,$D$90*$F92*$E92),0),0)),$F92)*P$88</f>
        <v>129600</v>
      </c>
      <c r="Q92" s="257">
        <f>MIN(IF($F58=0,0,IFERROR(ROUND(NORMINV(1-(Inputs!$J$74/100),$F92*$E92,$D$90*$F92*$E92),0),0)),$F92)*Q$88</f>
        <v>133920</v>
      </c>
      <c r="R92" s="257">
        <f>MIN(IF($F58=0,0,IFERROR(ROUND(NORMINV(1-(Inputs!$J$74/100),$F92*$E92,$D$90*$F92*$E92),0),0)),$F92)*R$88</f>
        <v>133920</v>
      </c>
      <c r="S92" s="257">
        <f>MIN(IF($F58=0,0,IFERROR(ROUND(NORMINV(1-(Inputs!$J$74/100),$F92*$E92,$D$90*$F92*$E92),0),0)),$F92)*S$88</f>
        <v>129600</v>
      </c>
      <c r="T92" s="257">
        <f>MIN(IF($F58=0,0,IFERROR(ROUND(NORMINV(1-(Inputs!$J$74/100),$F92*$E92,$D$90*$F92*$E92),0),0)),$F92)*T$88</f>
        <v>133920</v>
      </c>
      <c r="U92" s="257">
        <f>MIN(IF($F58=0,0,IFERROR(ROUND(NORMINV(1-(Inputs!$J$74/100),$F92*$E92,$D$90*$F92*$E92),0),0)),$F92)*U$88</f>
        <v>129600</v>
      </c>
      <c r="V92" s="257">
        <f>MIN(IF($F58=0,0,IFERROR(ROUND(NORMINV(1-(Inputs!$J$74/100),$F92*$E92,$D$90*$F92*$E92),0),0)),$F92)*V$88</f>
        <v>133920</v>
      </c>
      <c r="W92" s="257">
        <f>MIN(IF($F58=0,0,IFERROR(ROUND(NORMINV(1-(Inputs!$J$74/100),$F92*$E92,$D$90*$F92*$E92),0),0)),$F92)*W$88</f>
        <v>133920</v>
      </c>
      <c r="X92" s="257">
        <f>MIN(IF($F58=0,0,IFERROR(ROUND(NORMINV(1-(Inputs!$J$74/100),$F92*$E92,$D$90*$F92*$E92),0),0)),$F92)*X$88</f>
        <v>125280</v>
      </c>
      <c r="Y92" s="257">
        <f>MIN(IF($F58=0,0,IFERROR(ROUND(NORMINV(1-(Inputs!$J$74/100),$F92*$E92,$D$90*$F92*$E92),0),0)),$F92)*Y$88</f>
        <v>133920</v>
      </c>
      <c r="Z92" s="257">
        <f>MIN(IF($F58=0,0,IFERROR(ROUND(NORMINV(1-(Inputs!$J$74/100),$F92*$E92,$D$90*$F92*$E92),0),0)),$F92)*Z$88</f>
        <v>129600</v>
      </c>
      <c r="AA92" s="257">
        <f>MIN(IF($F58=0,0,IFERROR(ROUND(NORMINV(1-(Inputs!$J$74/100),$F92*$E92,$D$90*$F92*$E92),0),0)),$F92)*AA$88</f>
        <v>133920</v>
      </c>
      <c r="AB92" s="257">
        <f>MIN(IF($F58=0,0,IFERROR(ROUND(NORMINV(1-(Inputs!$J$74/100),$F92*$E92,$D$90*$F92*$E92),0),0)),$F92)*AB$88</f>
        <v>129600</v>
      </c>
      <c r="AC92" s="257">
        <f>MIN(IF($F58=0,0,IFERROR(ROUND(NORMINV(1-(Inputs!$J$74/100),$F92*$E92,$D$90*$F92*$E92),0),0)),$F92)*AC$88</f>
        <v>133920</v>
      </c>
      <c r="AD92" s="257">
        <f>MIN(IF($F58=0,0,IFERROR(ROUND(NORMINV(1-(Inputs!$J$74/100),$F92*$E92,$D$90*$F92*$E92),0),0)),$F92)*AD$88</f>
        <v>133920</v>
      </c>
      <c r="AE92" s="257">
        <f>MIN(IF($F58=0,0,IFERROR(ROUND(NORMINV(1-(Inputs!$J$74/100),$F92*$E92,$D$90*$F92*$E92),0),0)),$F92)*AE$88</f>
        <v>129600</v>
      </c>
      <c r="AF92" s="257">
        <f>MIN(IF($F58=0,0,IFERROR(ROUND(NORMINV(1-(Inputs!$J$74/100),$F92*$E92,$D$90*$F92*$E92),0),0)),$F92)*AF$88</f>
        <v>133920</v>
      </c>
      <c r="AG92" s="257">
        <f>MIN(IF($F58=0,0,IFERROR(ROUND(NORMINV(1-(Inputs!$J$74/100),$F92*$E92,$D$90*$F92*$E92),0),0)),$F92)*AG$88</f>
        <v>129600</v>
      </c>
      <c r="AH92" s="257">
        <f>MIN(IF($F58=0,0,IFERROR(ROUND(NORMINV(1-(Inputs!$J$74/100),$F92*$E92,$D$90*$F92*$E92),0),0)),$F92)*AH$88</f>
        <v>133920</v>
      </c>
      <c r="AI92" s="257">
        <f>MIN(IF($F58=0,0,IFERROR(ROUND(NORMINV(1-(Inputs!$J$74/100),$F92*$E92,$D$90*$F92*$E92),0),0)),$F92)*AI$88</f>
        <v>133920</v>
      </c>
      <c r="AJ92" s="257">
        <f>MIN(IF($F58=0,0,IFERROR(ROUND(NORMINV(1-(Inputs!$J$74/100),$F92*$E92,$D$90*$F92*$E92),0),0)),$F92)*AJ$88</f>
        <v>120960</v>
      </c>
      <c r="AK92" s="257">
        <f>MIN(IF($F58=0,0,IFERROR(ROUND(NORMINV(1-(Inputs!$J$74/100),$F92*$E92,$D$90*$F92*$E92),0),0)),$F92)*AK$88</f>
        <v>133920</v>
      </c>
      <c r="AL92" s="257">
        <f>MIN(IF($F58=0,0,IFERROR(ROUND(NORMINV(1-(Inputs!$J$74/100),$F92*$E92,$D$90*$F92*$E92),0),0)),$F92)*AL$88</f>
        <v>129600</v>
      </c>
      <c r="AM92" s="257">
        <f>MIN(IF($F58=0,0,IFERROR(ROUND(NORMINV(1-(Inputs!$J$74/100),$F92*$E92,$D$90*$F92*$E92),0),0)),$F92)*AM$88</f>
        <v>133920</v>
      </c>
      <c r="AN92" s="257">
        <f>MIN(IF($F58=0,0,IFERROR(ROUND(NORMINV(1-(Inputs!$J$74/100),$F92*$E92,$D$90*$F92*$E92),0),0)),$F92)*AN$88</f>
        <v>129600</v>
      </c>
      <c r="AO92" s="257">
        <f>MIN(IF($F58=0,0,IFERROR(ROUND(NORMINV(1-(Inputs!$J$74/100),$F92*$E92,$D$90*$F92*$E92),0),0)),$F92)*AO$88</f>
        <v>133920</v>
      </c>
      <c r="AP92" s="257">
        <f>MIN(IF($F58=0,0,IFERROR(ROUND(NORMINV(1-(Inputs!$J$74/100),$F92*$E92,$D$90*$F92*$E92),0),0)),$F92)*AP$88</f>
        <v>133920</v>
      </c>
      <c r="AQ92" s="257">
        <f>MIN(IF($F58=0,0,IFERROR(ROUND(NORMINV(1-(Inputs!$J$74/100),$F92*$E92,$D$90*$F92*$E92),0),0)),$F92)*AQ$88</f>
        <v>129600</v>
      </c>
      <c r="AR92" s="257">
        <f>MIN(IF($F58=0,0,IFERROR(ROUND(NORMINV(1-(Inputs!$J$74/100),$F92*$E92,$D$90*$F92*$E92),0),0)),$F92)*AR$88</f>
        <v>133920</v>
      </c>
      <c r="AS92" s="257">
        <f>MIN(IF($F58=0,0,IFERROR(ROUND(NORMINV(1-(Inputs!$J$74/100),$F92*$E92,$D$90*$F92*$E92),0),0)),$F92)*AS$88</f>
        <v>129600</v>
      </c>
      <c r="AT92" s="257">
        <f>MIN(IF($F58=0,0,IFERROR(ROUND(NORMINV(1-(Inputs!$J$74/100),$F92*$E92,$D$90*$F92*$E92),0),0)),$F92)*AT$88</f>
        <v>133920</v>
      </c>
      <c r="AU92" s="257">
        <f>MIN(IF($F58=0,0,IFERROR(ROUND(NORMINV(1-(Inputs!$J$74/100),$F92*$E92,$D$90*$F92*$E92),0),0)),$F92)*AU$88</f>
        <v>133920</v>
      </c>
      <c r="AV92" s="257">
        <f>MIN(IF($F58=0,0,IFERROR(ROUND(NORMINV(1-(Inputs!$J$74/100),$F92*$E92,$D$90*$F92*$E92),0),0)),$F92)*AV$88</f>
        <v>120960</v>
      </c>
      <c r="AW92" s="257">
        <f>MIN(IF($F58=0,0,IFERROR(ROUND(NORMINV(1-(Inputs!$J$74/100),$F92*$E92,$D$90*$F92*$E92),0),0)),$F92)*AW$88</f>
        <v>133920</v>
      </c>
      <c r="AX92" s="257">
        <f>MIN(IF($F58=0,0,IFERROR(ROUND(NORMINV(1-(Inputs!$J$74/100),$F92*$E92,$D$90*$F92*$E92),0),0)),$F92)*AX$88</f>
        <v>129600</v>
      </c>
      <c r="AY92" s="257">
        <f>MIN(IF($F58=0,0,IFERROR(ROUND(NORMINV(1-(Inputs!$J$74/100),$F92*$E92,$D$90*$F92*$E92),0),0)),$F92)*AY$88</f>
        <v>133920</v>
      </c>
      <c r="AZ92" s="257">
        <f>MIN(IF($F58=0,0,IFERROR(ROUND(NORMINV(1-(Inputs!$J$74/100),$F92*$E92,$D$90*$F92*$E92),0),0)),$F92)*AZ$88</f>
        <v>129600</v>
      </c>
      <c r="BA92" s="257">
        <f>MIN(IF($F58=0,0,IFERROR(ROUND(NORMINV(1-(Inputs!$J$74/100),$F92*$E92,$D$90*$F92*$E92),0),0)),$F92)*BA$88</f>
        <v>133920</v>
      </c>
      <c r="BB92" s="257">
        <f>MIN(IF($F58=0,0,IFERROR(ROUND(NORMINV(1-(Inputs!$J$74/100),$F92*$E92,$D$90*$F92*$E92),0),0)),$F92)*BB$88</f>
        <v>133920</v>
      </c>
      <c r="BC92" s="257">
        <f>MIN(IF($F58=0,0,IFERROR(ROUND(NORMINV(1-(Inputs!$J$74/100),$F92*$E92,$D$90*$F92*$E92),0),0)),$F92)*BC$88</f>
        <v>129600</v>
      </c>
      <c r="BD92" s="257">
        <f>MIN(IF($F58=0,0,IFERROR(ROUND(NORMINV(1-(Inputs!$J$74/100),$F92*$E92,$D$90*$F92*$E92),0),0)),$F92)*BD$88</f>
        <v>133920</v>
      </c>
      <c r="BE92" s="257">
        <f>MIN(IF($F58=0,0,IFERROR(ROUND(NORMINV(1-(Inputs!$J$74/100),$F92*$E92,$D$90*$F92*$E92),0),0)),$F92)*BE$88</f>
        <v>129600</v>
      </c>
      <c r="BF92" s="257">
        <f>MIN(IF($F58=0,0,IFERROR(ROUND(NORMINV(1-(Inputs!$J$74/100),$F92*$E92,$D$90*$F92*$E92),0),0)),$F92)*BF$88</f>
        <v>133920</v>
      </c>
      <c r="BG92" s="257">
        <f>MIN(IF($F58=0,0,IFERROR(ROUND(NORMINV(1-(Inputs!$J$74/100),$F92*$E92,$D$90*$F92*$E92),0),0)),$F92)*BG$88</f>
        <v>133920</v>
      </c>
      <c r="BH92" s="257">
        <f>MIN(IF($F58=0,0,IFERROR(ROUND(NORMINV(1-(Inputs!$J$74/100),$F92*$E92,$D$90*$F92*$E92),0),0)),$F92)*BH$88</f>
        <v>120960</v>
      </c>
      <c r="BI92" s="257">
        <f>MIN(IF($F58=0,0,IFERROR(ROUND(NORMINV(1-(Inputs!$J$74/100),$F92*$E92,$D$90*$F92*$E92),0),0)),$F92)*BI$88</f>
        <v>133920</v>
      </c>
      <c r="BJ92" s="257">
        <f>MIN(IF($F58=0,0,IFERROR(ROUND(NORMINV(1-(Inputs!$J$74/100),$F92*$E92,$D$90*$F92*$E92),0),0)),$F92)*BJ$88</f>
        <v>129600</v>
      </c>
      <c r="BK92" s="257">
        <f>MIN(IF($F58=0,0,IFERROR(ROUND(NORMINV(1-(Inputs!$J$74/100),$F92*$E92,$D$90*$F92*$E92),0),0)),$F92)*BK$88</f>
        <v>133920</v>
      </c>
      <c r="BL92" s="257">
        <f>MIN(IF($F58=0,0,IFERROR(ROUND(NORMINV(1-(Inputs!$J$74/100),$F92*$E92,$D$90*$F92*$E92),0),0)),$F92)*BL$88</f>
        <v>129600</v>
      </c>
      <c r="BM92" s="257">
        <f>MIN(IF($F58=0,0,IFERROR(ROUND(NORMINV(1-(Inputs!$J$74/100),$F92*$E92,$D$90*$F92*$E92),0),0)),$F92)*BM$88</f>
        <v>133920</v>
      </c>
      <c r="BN92" s="257">
        <f>MIN(IF($F58=0,0,IFERROR(ROUND(NORMINV(1-(Inputs!$J$74/100),$F92*$E92,$D$90*$F92*$E92),0),0)),$F92)*BN$88</f>
        <v>133920</v>
      </c>
      <c r="BO92" s="257">
        <f>MIN(IF($F58=0,0,IFERROR(ROUND(NORMINV(1-(Inputs!$J$74/100),$F92*$E92,$D$90*$F92*$E92),0),0)),$F92)*BO$88</f>
        <v>129600</v>
      </c>
      <c r="BP92" s="257">
        <f>MIN(IF($F58=0,0,IFERROR(ROUND(NORMINV(1-(Inputs!$J$74/100),$F92*$E92,$D$90*$F92*$E92),0),0)),$F92)*BP$88</f>
        <v>133920</v>
      </c>
      <c r="BQ92" s="257">
        <f>MIN(IF($F58=0,0,IFERROR(ROUND(NORMINV(1-(Inputs!$J$74/100),$F92*$E92,$D$90*$F92*$E92),0),0)),$F92)*BQ$88</f>
        <v>129600</v>
      </c>
      <c r="BR92" s="257">
        <f>MIN(IF($F58=0,0,IFERROR(ROUND(NORMINV(1-(Inputs!$J$74/100),$F92*$E92,$D$90*$F92*$E92),0),0)),$F92)*BR$88</f>
        <v>133920</v>
      </c>
      <c r="BS92" s="257">
        <f>MIN(IF($F58=0,0,IFERROR(ROUND(NORMINV(1-(Inputs!$J$74/100),$F92*$E92,$D$90*$F92*$E92),0),0)),$F92)*BS$88</f>
        <v>133920</v>
      </c>
      <c r="BT92" s="257">
        <f>MIN(IF($F58=0,0,IFERROR(ROUND(NORMINV(1-(Inputs!$J$74/100),$F92*$E92,$D$90*$F92*$E92),0),0)),$F92)*BT$88</f>
        <v>125280</v>
      </c>
      <c r="BU92" s="257">
        <f>MIN(IF($F58=0,0,IFERROR(ROUND(NORMINV(1-(Inputs!$J$74/100),$F92*$E92,$D$90*$F92*$E92),0),0)),$F92)*BU$88</f>
        <v>133920</v>
      </c>
      <c r="BV92" s="257">
        <f>MIN(IF($F58=0,0,IFERROR(ROUND(NORMINV(1-(Inputs!$J$74/100),$F92*$E92,$D$90*$F92*$E92),0),0)),$F92)*BV$88</f>
        <v>129600</v>
      </c>
      <c r="BW92" s="257">
        <f>MIN(IF($F58=0,0,IFERROR(ROUND(NORMINV(1-(Inputs!$J$74/100),$F92*$E92,$D$90*$F92*$E92),0),0)),$F92)*BW$88</f>
        <v>133920</v>
      </c>
      <c r="BX92" s="257">
        <f>MIN(IF($F58=0,0,IFERROR(ROUND(NORMINV(1-(Inputs!$J$74/100),$F92*$E92,$D$90*$F92*$E92),0),0)),$F92)*BX$88</f>
        <v>129600</v>
      </c>
      <c r="BY92" s="257">
        <f>MIN(IF($F58=0,0,IFERROR(ROUND(NORMINV(1-(Inputs!$J$74/100),$F92*$E92,$D$90*$F92*$E92),0),0)),$F92)*BY$88</f>
        <v>133920</v>
      </c>
      <c r="BZ92" s="257">
        <f>MIN(IF($F58=0,0,IFERROR(ROUND(NORMINV(1-(Inputs!$J$74/100),$F92*$E92,$D$90*$F92*$E92),0),0)),$F92)*BZ$88</f>
        <v>133920</v>
      </c>
      <c r="CA92" s="257">
        <f>MIN(IF($F58=0,0,IFERROR(ROUND(NORMINV(1-(Inputs!$J$74/100),$F92*$E92,$D$90*$F92*$E92),0),0)),$F92)*CA$88</f>
        <v>129600</v>
      </c>
      <c r="CB92" s="257">
        <f>MIN(IF($F58=0,0,IFERROR(ROUND(NORMINV(1-(Inputs!$J$74/100),$F92*$E92,$D$90*$F92*$E92),0),0)),$F92)*CB$88</f>
        <v>133920</v>
      </c>
      <c r="CC92" s="257">
        <f>MIN(IF($F58=0,0,IFERROR(ROUND(NORMINV(1-(Inputs!$J$74/100),$F92*$E92,$D$90*$F92*$E92),0),0)),$F92)*CC$88</f>
        <v>129600</v>
      </c>
      <c r="CD92" s="257">
        <f>MIN(IF($F58=0,0,IFERROR(ROUND(NORMINV(1-(Inputs!$J$74/100),$F92*$E92,$D$90*$F92*$E92),0),0)),$F92)*CD$88</f>
        <v>133920</v>
      </c>
      <c r="CE92" s="257">
        <f>MIN(IF($F58=0,0,IFERROR(ROUND(NORMINV(1-(Inputs!$J$74/100),$F92*$E92,$D$90*$F92*$E92),0),0)),$F92)*CE$88</f>
        <v>133920</v>
      </c>
      <c r="CF92" s="257">
        <f>MIN(IF($F58=0,0,IFERROR(ROUND(NORMINV(1-(Inputs!$J$74/100),$F92*$E92,$D$90*$F92*$E92),0),0)),$F92)*CF$88</f>
        <v>120960</v>
      </c>
      <c r="CG92" s="257">
        <f>MIN(IF($F58=0,0,IFERROR(ROUND(NORMINV(1-(Inputs!$J$74/100),$F92*$E92,$D$90*$F92*$E92),0),0)),$F92)*CG$88</f>
        <v>133920</v>
      </c>
      <c r="CH92" s="257">
        <f>MIN(IF($F58=0,0,IFERROR(ROUND(NORMINV(1-(Inputs!$J$74/100),$F92*$E92,$D$90*$F92*$E92),0),0)),$F92)*CH$88</f>
        <v>129600</v>
      </c>
      <c r="CI92" s="257">
        <f>MIN(IF($F58=0,0,IFERROR(ROUND(NORMINV(1-(Inputs!$J$74/100),$F92*$E92,$D$90*$F92*$E92),0),0)),$F92)*CI$88</f>
        <v>133920</v>
      </c>
      <c r="CJ92" s="257">
        <f>MIN(IF($F58=0,0,IFERROR(ROUND(NORMINV(1-(Inputs!$J$74/100),$F92*$E92,$D$90*$F92*$E92),0),0)),$F92)*CJ$88</f>
        <v>129600</v>
      </c>
      <c r="CK92" s="257">
        <f>MIN(IF($F58=0,0,IFERROR(ROUND(NORMINV(1-(Inputs!$J$74/100),$F92*$E92,$D$90*$F92*$E92),0),0)),$F92)*CK$88</f>
        <v>133920</v>
      </c>
      <c r="CL92" s="257">
        <f>MIN(IF($F58=0,0,IFERROR(ROUND(NORMINV(1-(Inputs!$J$74/100),$F92*$E92,$D$90*$F92*$E92),0),0)),$F92)*CL$88</f>
        <v>133920</v>
      </c>
      <c r="CM92" s="257">
        <f>MIN(IF($F58=0,0,IFERROR(ROUND(NORMINV(1-(Inputs!$J$74/100),$F92*$E92,$D$90*$F92*$E92),0),0)),$F92)*CM$88</f>
        <v>129600</v>
      </c>
      <c r="CN92" s="257">
        <f>MIN(IF($F58=0,0,IFERROR(ROUND(NORMINV(1-(Inputs!$J$74/100),$F92*$E92,$D$90*$F92*$E92),0),0)),$F92)*CN$88</f>
        <v>133920</v>
      </c>
      <c r="CO92" s="257">
        <f>MIN(IF($F58=0,0,IFERROR(ROUND(NORMINV(1-(Inputs!$J$74/100),$F92*$E92,$D$90*$F92*$E92),0),0)),$F92)*CO$88</f>
        <v>129600</v>
      </c>
      <c r="CP92" s="257">
        <f>MIN(IF($F58=0,0,IFERROR(ROUND(NORMINV(1-(Inputs!$J$74/100),$F92*$E92,$D$90*$F92*$E92),0),0)),$F92)*CP$88</f>
        <v>133920</v>
      </c>
      <c r="CQ92" s="257">
        <f>MIN(IF($F58=0,0,IFERROR(ROUND(NORMINV(1-(Inputs!$J$74/100),$F92*$E92,$D$90*$F92*$E92),0),0)),$F92)*CQ$88</f>
        <v>133920</v>
      </c>
      <c r="CR92" s="257">
        <f>MIN(IF($F58=0,0,IFERROR(ROUND(NORMINV(1-(Inputs!$J$74/100),$F92*$E92,$D$90*$F92*$E92),0),0)),$F92)*CR$88</f>
        <v>120960</v>
      </c>
      <c r="CS92" s="257">
        <f>MIN(IF($F58=0,0,IFERROR(ROUND(NORMINV(1-(Inputs!$J$74/100),$F92*$E92,$D$90*$F92*$E92),0),0)),$F92)*CS$88</f>
        <v>133920</v>
      </c>
      <c r="CT92" s="257">
        <f>MIN(IF($F58=0,0,IFERROR(ROUND(NORMINV(1-(Inputs!$J$74/100),$F92*$E92,$D$90*$F92*$E92),0),0)),$F92)*CT$88</f>
        <v>129600</v>
      </c>
      <c r="CU92" s="257">
        <f>MIN(IF($F58=0,0,IFERROR(ROUND(NORMINV(1-(Inputs!$J$74/100),$F92*$E92,$D$90*$F92*$E92),0),0)),$F92)*CU$88</f>
        <v>133920</v>
      </c>
      <c r="CV92" s="257">
        <f>MIN(IF($F58=0,0,IFERROR(ROUND(NORMINV(1-(Inputs!$J$74/100),$F92*$E92,$D$90*$F92*$E92),0),0)),$F92)*CV$88</f>
        <v>129600</v>
      </c>
      <c r="CW92" s="257">
        <f>MIN(IF($F58=0,0,IFERROR(ROUND(NORMINV(1-(Inputs!$J$74/100),$F92*$E92,$D$90*$F92*$E92),0),0)),$F92)*CW$88</f>
        <v>133920</v>
      </c>
      <c r="CX92" s="257">
        <f>MIN(IF($F58=0,0,IFERROR(ROUND(NORMINV(1-(Inputs!$J$74/100),$F92*$E92,$D$90*$F92*$E92),0),0)),$F92)*CX$88</f>
        <v>133920</v>
      </c>
      <c r="CY92" s="257">
        <f>MIN(IF($F58=0,0,IFERROR(ROUND(NORMINV(1-(Inputs!$J$74/100),$F92*$E92,$D$90*$F92*$E92),0),0)),$F92)*CY$88</f>
        <v>129600</v>
      </c>
      <c r="CZ92" s="257">
        <f>MIN(IF($F58=0,0,IFERROR(ROUND(NORMINV(1-(Inputs!$J$74/100),$F92*$E92,$D$90*$F92*$E92),0),0)),$F92)*CZ$88</f>
        <v>133920</v>
      </c>
      <c r="DA92" s="257">
        <f>MIN(IF($F58=0,0,IFERROR(ROUND(NORMINV(1-(Inputs!$J$74/100),$F92*$E92,$D$90*$F92*$E92),0),0)),$F92)*DA$88</f>
        <v>129600</v>
      </c>
      <c r="DB92" s="257">
        <f>MIN(IF($F58=0,0,IFERROR(ROUND(NORMINV(1-(Inputs!$J$74/100),$F92*$E92,$D$90*$F92*$E92),0),0)),$F92)*DB$88</f>
        <v>133920</v>
      </c>
      <c r="DC92" s="257">
        <f>MIN(IF($F58=0,0,IFERROR(ROUND(NORMINV(1-(Inputs!$J$74/100),$F92*$E92,$D$90*$F92*$E92),0),0)),$F92)*DC$88</f>
        <v>133920</v>
      </c>
      <c r="DD92" s="257">
        <f>MIN(IF($F58=0,0,IFERROR(ROUND(NORMINV(1-(Inputs!$J$74/100),$F92*$E92,$D$90*$F92*$E92),0),0)),$F92)*DD$88</f>
        <v>120960</v>
      </c>
      <c r="DE92" s="257">
        <f>MIN(IF($F58=0,0,IFERROR(ROUND(NORMINV(1-(Inputs!$J$74/100),$F92*$E92,$D$90*$F92*$E92),0),0)),$F92)*DE$88</f>
        <v>133920</v>
      </c>
      <c r="DF92" s="257">
        <f>MIN(IF($F58=0,0,IFERROR(ROUND(NORMINV(1-(Inputs!$J$74/100),$F92*$E92,$D$90*$F92*$E92),0),0)),$F92)*DF$88</f>
        <v>129600</v>
      </c>
      <c r="DG92" s="257">
        <f>MIN(IF($F58=0,0,IFERROR(ROUND(NORMINV(1-(Inputs!$J$74/100),$F92*$E92,$D$90*$F92*$E92),0),0)),$F92)*DG$88</f>
        <v>133920</v>
      </c>
      <c r="DH92" s="257">
        <f>MIN(IF($F58=0,0,IFERROR(ROUND(NORMINV(1-(Inputs!$J$74/100),$F92*$E92,$D$90*$F92*$E92),0),0)),$F92)*DH$88</f>
        <v>129600</v>
      </c>
      <c r="DI92" s="257">
        <f>MIN(IF($F58=0,0,IFERROR(ROUND(NORMINV(1-(Inputs!$J$74/100),$F92*$E92,$D$90*$F92*$E92),0),0)),$F92)*DI$88</f>
        <v>133920</v>
      </c>
      <c r="DJ92" s="257">
        <f>MIN(IF($F58=0,0,IFERROR(ROUND(NORMINV(1-(Inputs!$J$74/100),$F92*$E92,$D$90*$F92*$E92),0),0)),$F92)*DJ$88</f>
        <v>133920</v>
      </c>
      <c r="DK92" s="257">
        <f>MIN(IF($F58=0,0,IFERROR(ROUND(NORMINV(1-(Inputs!$J$74/100),$F92*$E92,$D$90*$F92*$E92),0),0)),$F92)*DK$88</f>
        <v>129600</v>
      </c>
      <c r="DL92" s="257">
        <f>MIN(IF($F58=0,0,IFERROR(ROUND(NORMINV(1-(Inputs!$J$74/100),$F92*$E92,$D$90*$F92*$E92),0),0)),$F92)*DL$88</f>
        <v>133920</v>
      </c>
      <c r="DM92" s="257">
        <f>MIN(IF($F58=0,0,IFERROR(ROUND(NORMINV(1-(Inputs!$J$74/100),$F92*$E92,$D$90*$F92*$E92),0),0)),$F92)*DM$88</f>
        <v>129600</v>
      </c>
      <c r="DN92" s="257">
        <f>MIN(IF($F58=0,0,IFERROR(ROUND(NORMINV(1-(Inputs!$J$74/100),$F92*$E92,$D$90*$F92*$E92),0),0)),$F92)*DN$88</f>
        <v>133920</v>
      </c>
    </row>
    <row r="93" spans="1:118">
      <c r="A93" s="151"/>
      <c r="C93" s="73" t="str">
        <f t="shared" si="97"/>
        <v>R100</v>
      </c>
      <c r="D93" s="68">
        <f>Inputs!$J$60</f>
        <v>0.2</v>
      </c>
      <c r="E93" s="67">
        <v>0.9</v>
      </c>
      <c r="F93" s="65">
        <f>Inputs!J64/Inputs!J$15</f>
        <v>200</v>
      </c>
      <c r="G93" s="54" t="s">
        <v>90</v>
      </c>
      <c r="H93" s="341">
        <f t="shared" si="96"/>
        <v>13811040</v>
      </c>
      <c r="I93" s="54"/>
      <c r="J93" s="257">
        <f>MIN(IF($F59=0,0,IFERROR(ROUND(NORMINV(1-(Inputs!$J$74/100),$F93*$E93,$D$90*$F93*$E93),0),0)),$F93)*J$88</f>
        <v>0</v>
      </c>
      <c r="K93" s="257">
        <f>MIN(IF($F59=0,0,IFERROR(ROUND(NORMINV(1-(Inputs!$J$74/100),$F93*$E93,$D$90*$F93*$E93),0),0)),$F93)*K$88</f>
        <v>0</v>
      </c>
      <c r="L93" s="257">
        <f>MIN(IF($F59=0,0,IFERROR(ROUND(NORMINV(1-(Inputs!$J$74/100),$F93*$E93,$D$90*$F93*$E93),0),0)),$F93)*L$88</f>
        <v>0</v>
      </c>
      <c r="M93" s="257">
        <f>MIN(IF($F59=0,0,IFERROR(ROUND(NORMINV(1-(Inputs!$J$74/100),$F93*$E93,$D$90*$F93*$E93),0),0)),$F93)*M$88</f>
        <v>0</v>
      </c>
      <c r="N93" s="257">
        <f>MIN(IF($F59=0,0,IFERROR(ROUND(NORMINV(1-(Inputs!$J$74/100),$F93*$E93,$D$90*$F93*$E93),0),0)),$F93)*N$88</f>
        <v>129600</v>
      </c>
      <c r="O93" s="257">
        <f>MIN(IF($F59=0,0,IFERROR(ROUND(NORMINV(1-(Inputs!$J$74/100),$F93*$E93,$D$90*$F93*$E93),0),0)),$F93)*O$88</f>
        <v>133920</v>
      </c>
      <c r="P93" s="257">
        <f>MIN(IF($F59=0,0,IFERROR(ROUND(NORMINV(1-(Inputs!$J$74/100),$F93*$E93,$D$90*$F93*$E93),0),0)),$F93)*P$88</f>
        <v>129600</v>
      </c>
      <c r="Q93" s="257">
        <f>MIN(IF($F59=0,0,IFERROR(ROUND(NORMINV(1-(Inputs!$J$74/100),$F93*$E93,$D$90*$F93*$E93),0),0)),$F93)*Q$88</f>
        <v>133920</v>
      </c>
      <c r="R93" s="257">
        <f>MIN(IF($F59=0,0,IFERROR(ROUND(NORMINV(1-(Inputs!$J$74/100),$F93*$E93,$D$90*$F93*$E93),0),0)),$F93)*R$88</f>
        <v>133920</v>
      </c>
      <c r="S93" s="257">
        <f>MIN(IF($F59=0,0,IFERROR(ROUND(NORMINV(1-(Inputs!$J$74/100),$F93*$E93,$D$90*$F93*$E93),0),0)),$F93)*S$88</f>
        <v>129600</v>
      </c>
      <c r="T93" s="257">
        <f>MIN(IF($F59=0,0,IFERROR(ROUND(NORMINV(1-(Inputs!$J$74/100),$F93*$E93,$D$90*$F93*$E93),0),0)),$F93)*T$88</f>
        <v>133920</v>
      </c>
      <c r="U93" s="257">
        <f>MIN(IF($F59=0,0,IFERROR(ROUND(NORMINV(1-(Inputs!$J$74/100),$F93*$E93,$D$90*$F93*$E93),0),0)),$F93)*U$88</f>
        <v>129600</v>
      </c>
      <c r="V93" s="257">
        <f>MIN(IF($F59=0,0,IFERROR(ROUND(NORMINV(1-(Inputs!$J$74/100),$F93*$E93,$D$90*$F93*$E93),0),0)),$F93)*V$88</f>
        <v>133920</v>
      </c>
      <c r="W93" s="257">
        <f>MIN(IF($F59=0,0,IFERROR(ROUND(NORMINV(1-(Inputs!$J$74/100),$F93*$E93,$D$90*$F93*$E93),0),0)),$F93)*W$88</f>
        <v>133920</v>
      </c>
      <c r="X93" s="257">
        <f>MIN(IF($F59=0,0,IFERROR(ROUND(NORMINV(1-(Inputs!$J$74/100),$F93*$E93,$D$90*$F93*$E93),0),0)),$F93)*X$88</f>
        <v>125280</v>
      </c>
      <c r="Y93" s="257">
        <f>MIN(IF($F59=0,0,IFERROR(ROUND(NORMINV(1-(Inputs!$J$74/100),$F93*$E93,$D$90*$F93*$E93),0),0)),$F93)*Y$88</f>
        <v>133920</v>
      </c>
      <c r="Z93" s="257">
        <f>MIN(IF($F59=0,0,IFERROR(ROUND(NORMINV(1-(Inputs!$J$74/100),$F93*$E93,$D$90*$F93*$E93),0),0)),$F93)*Z$88</f>
        <v>129600</v>
      </c>
      <c r="AA93" s="257">
        <f>MIN(IF($F59=0,0,IFERROR(ROUND(NORMINV(1-(Inputs!$J$74/100),$F93*$E93,$D$90*$F93*$E93),0),0)),$F93)*AA$88</f>
        <v>133920</v>
      </c>
      <c r="AB93" s="257">
        <f>MIN(IF($F59=0,0,IFERROR(ROUND(NORMINV(1-(Inputs!$J$74/100),$F93*$E93,$D$90*$F93*$E93),0),0)),$F93)*AB$88</f>
        <v>129600</v>
      </c>
      <c r="AC93" s="257">
        <f>MIN(IF($F59=0,0,IFERROR(ROUND(NORMINV(1-(Inputs!$J$74/100),$F93*$E93,$D$90*$F93*$E93),0),0)),$F93)*AC$88</f>
        <v>133920</v>
      </c>
      <c r="AD93" s="257">
        <f>MIN(IF($F59=0,0,IFERROR(ROUND(NORMINV(1-(Inputs!$J$74/100),$F93*$E93,$D$90*$F93*$E93),0),0)),$F93)*AD$88</f>
        <v>133920</v>
      </c>
      <c r="AE93" s="257">
        <f>MIN(IF($F59=0,0,IFERROR(ROUND(NORMINV(1-(Inputs!$J$74/100),$F93*$E93,$D$90*$F93*$E93),0),0)),$F93)*AE$88</f>
        <v>129600</v>
      </c>
      <c r="AF93" s="257">
        <f>MIN(IF($F59=0,0,IFERROR(ROUND(NORMINV(1-(Inputs!$J$74/100),$F93*$E93,$D$90*$F93*$E93),0),0)),$F93)*AF$88</f>
        <v>133920</v>
      </c>
      <c r="AG93" s="257">
        <f>MIN(IF($F59=0,0,IFERROR(ROUND(NORMINV(1-(Inputs!$J$74/100),$F93*$E93,$D$90*$F93*$E93),0),0)),$F93)*AG$88</f>
        <v>129600</v>
      </c>
      <c r="AH93" s="257">
        <f>MIN(IF($F59=0,0,IFERROR(ROUND(NORMINV(1-(Inputs!$J$74/100),$F93*$E93,$D$90*$F93*$E93),0),0)),$F93)*AH$88</f>
        <v>133920</v>
      </c>
      <c r="AI93" s="257">
        <f>MIN(IF($F59=0,0,IFERROR(ROUND(NORMINV(1-(Inputs!$J$74/100),$F93*$E93,$D$90*$F93*$E93),0),0)),$F93)*AI$88</f>
        <v>133920</v>
      </c>
      <c r="AJ93" s="257">
        <f>MIN(IF($F59=0,0,IFERROR(ROUND(NORMINV(1-(Inputs!$J$74/100),$F93*$E93,$D$90*$F93*$E93),0),0)),$F93)*AJ$88</f>
        <v>120960</v>
      </c>
      <c r="AK93" s="257">
        <f>MIN(IF($F59=0,0,IFERROR(ROUND(NORMINV(1-(Inputs!$J$74/100),$F93*$E93,$D$90*$F93*$E93),0),0)),$F93)*AK$88</f>
        <v>133920</v>
      </c>
      <c r="AL93" s="257">
        <f>MIN(IF($F59=0,0,IFERROR(ROUND(NORMINV(1-(Inputs!$J$74/100),$F93*$E93,$D$90*$F93*$E93),0),0)),$F93)*AL$88</f>
        <v>129600</v>
      </c>
      <c r="AM93" s="257">
        <f>MIN(IF($F59=0,0,IFERROR(ROUND(NORMINV(1-(Inputs!$J$74/100),$F93*$E93,$D$90*$F93*$E93),0),0)),$F93)*AM$88</f>
        <v>133920</v>
      </c>
      <c r="AN93" s="257">
        <f>MIN(IF($F59=0,0,IFERROR(ROUND(NORMINV(1-(Inputs!$J$74/100),$F93*$E93,$D$90*$F93*$E93),0),0)),$F93)*AN$88</f>
        <v>129600</v>
      </c>
      <c r="AO93" s="257">
        <f>MIN(IF($F59=0,0,IFERROR(ROUND(NORMINV(1-(Inputs!$J$74/100),$F93*$E93,$D$90*$F93*$E93),0),0)),$F93)*AO$88</f>
        <v>133920</v>
      </c>
      <c r="AP93" s="257">
        <f>MIN(IF($F59=0,0,IFERROR(ROUND(NORMINV(1-(Inputs!$J$74/100),$F93*$E93,$D$90*$F93*$E93),0),0)),$F93)*AP$88</f>
        <v>133920</v>
      </c>
      <c r="AQ93" s="257">
        <f>MIN(IF($F59=0,0,IFERROR(ROUND(NORMINV(1-(Inputs!$J$74/100),$F93*$E93,$D$90*$F93*$E93),0),0)),$F93)*AQ$88</f>
        <v>129600</v>
      </c>
      <c r="AR93" s="257">
        <f>MIN(IF($F59=0,0,IFERROR(ROUND(NORMINV(1-(Inputs!$J$74/100),$F93*$E93,$D$90*$F93*$E93),0),0)),$F93)*AR$88</f>
        <v>133920</v>
      </c>
      <c r="AS93" s="257">
        <f>MIN(IF($F59=0,0,IFERROR(ROUND(NORMINV(1-(Inputs!$J$74/100),$F93*$E93,$D$90*$F93*$E93),0),0)),$F93)*AS$88</f>
        <v>129600</v>
      </c>
      <c r="AT93" s="257">
        <f>MIN(IF($F59=0,0,IFERROR(ROUND(NORMINV(1-(Inputs!$J$74/100),$F93*$E93,$D$90*$F93*$E93),0),0)),$F93)*AT$88</f>
        <v>133920</v>
      </c>
      <c r="AU93" s="257">
        <f>MIN(IF($F59=0,0,IFERROR(ROUND(NORMINV(1-(Inputs!$J$74/100),$F93*$E93,$D$90*$F93*$E93),0),0)),$F93)*AU$88</f>
        <v>133920</v>
      </c>
      <c r="AV93" s="257">
        <f>MIN(IF($F59=0,0,IFERROR(ROUND(NORMINV(1-(Inputs!$J$74/100),$F93*$E93,$D$90*$F93*$E93),0),0)),$F93)*AV$88</f>
        <v>120960</v>
      </c>
      <c r="AW93" s="257">
        <f>MIN(IF($F59=0,0,IFERROR(ROUND(NORMINV(1-(Inputs!$J$74/100),$F93*$E93,$D$90*$F93*$E93),0),0)),$F93)*AW$88</f>
        <v>133920</v>
      </c>
      <c r="AX93" s="257">
        <f>MIN(IF($F59=0,0,IFERROR(ROUND(NORMINV(1-(Inputs!$J$74/100),$F93*$E93,$D$90*$F93*$E93),0),0)),$F93)*AX$88</f>
        <v>129600</v>
      </c>
      <c r="AY93" s="257">
        <f>MIN(IF($F59=0,0,IFERROR(ROUND(NORMINV(1-(Inputs!$J$74/100),$F93*$E93,$D$90*$F93*$E93),0),0)),$F93)*AY$88</f>
        <v>133920</v>
      </c>
      <c r="AZ93" s="257">
        <f>MIN(IF($F59=0,0,IFERROR(ROUND(NORMINV(1-(Inputs!$J$74/100),$F93*$E93,$D$90*$F93*$E93),0),0)),$F93)*AZ$88</f>
        <v>129600</v>
      </c>
      <c r="BA93" s="257">
        <f>MIN(IF($F59=0,0,IFERROR(ROUND(NORMINV(1-(Inputs!$J$74/100),$F93*$E93,$D$90*$F93*$E93),0),0)),$F93)*BA$88</f>
        <v>133920</v>
      </c>
      <c r="BB93" s="257">
        <f>MIN(IF($F59=0,0,IFERROR(ROUND(NORMINV(1-(Inputs!$J$74/100),$F93*$E93,$D$90*$F93*$E93),0),0)),$F93)*BB$88</f>
        <v>133920</v>
      </c>
      <c r="BC93" s="257">
        <f>MIN(IF($F59=0,0,IFERROR(ROUND(NORMINV(1-(Inputs!$J$74/100),$F93*$E93,$D$90*$F93*$E93),0),0)),$F93)*BC$88</f>
        <v>129600</v>
      </c>
      <c r="BD93" s="257">
        <f>MIN(IF($F59=0,0,IFERROR(ROUND(NORMINV(1-(Inputs!$J$74/100),$F93*$E93,$D$90*$F93*$E93),0),0)),$F93)*BD$88</f>
        <v>133920</v>
      </c>
      <c r="BE93" s="257">
        <f>MIN(IF($F59=0,0,IFERROR(ROUND(NORMINV(1-(Inputs!$J$74/100),$F93*$E93,$D$90*$F93*$E93),0),0)),$F93)*BE$88</f>
        <v>129600</v>
      </c>
      <c r="BF93" s="257">
        <f>MIN(IF($F59=0,0,IFERROR(ROUND(NORMINV(1-(Inputs!$J$74/100),$F93*$E93,$D$90*$F93*$E93),0),0)),$F93)*BF$88</f>
        <v>133920</v>
      </c>
      <c r="BG93" s="257">
        <f>MIN(IF($F59=0,0,IFERROR(ROUND(NORMINV(1-(Inputs!$J$74/100),$F93*$E93,$D$90*$F93*$E93),0),0)),$F93)*BG$88</f>
        <v>133920</v>
      </c>
      <c r="BH93" s="257">
        <f>MIN(IF($F59=0,0,IFERROR(ROUND(NORMINV(1-(Inputs!$J$74/100),$F93*$E93,$D$90*$F93*$E93),0),0)),$F93)*BH$88</f>
        <v>120960</v>
      </c>
      <c r="BI93" s="257">
        <f>MIN(IF($F59=0,0,IFERROR(ROUND(NORMINV(1-(Inputs!$J$74/100),$F93*$E93,$D$90*$F93*$E93),0),0)),$F93)*BI$88</f>
        <v>133920</v>
      </c>
      <c r="BJ93" s="257">
        <f>MIN(IF($F59=0,0,IFERROR(ROUND(NORMINV(1-(Inputs!$J$74/100),$F93*$E93,$D$90*$F93*$E93),0),0)),$F93)*BJ$88</f>
        <v>129600</v>
      </c>
      <c r="BK93" s="257">
        <f>MIN(IF($F59=0,0,IFERROR(ROUND(NORMINV(1-(Inputs!$J$74/100),$F93*$E93,$D$90*$F93*$E93),0),0)),$F93)*BK$88</f>
        <v>133920</v>
      </c>
      <c r="BL93" s="257">
        <f>MIN(IF($F59=0,0,IFERROR(ROUND(NORMINV(1-(Inputs!$J$74/100),$F93*$E93,$D$90*$F93*$E93),0),0)),$F93)*BL$88</f>
        <v>129600</v>
      </c>
      <c r="BM93" s="257">
        <f>MIN(IF($F59=0,0,IFERROR(ROUND(NORMINV(1-(Inputs!$J$74/100),$F93*$E93,$D$90*$F93*$E93),0),0)),$F93)*BM$88</f>
        <v>133920</v>
      </c>
      <c r="BN93" s="257">
        <f>MIN(IF($F59=0,0,IFERROR(ROUND(NORMINV(1-(Inputs!$J$74/100),$F93*$E93,$D$90*$F93*$E93),0),0)),$F93)*BN$88</f>
        <v>133920</v>
      </c>
      <c r="BO93" s="257">
        <f>MIN(IF($F59=0,0,IFERROR(ROUND(NORMINV(1-(Inputs!$J$74/100),$F93*$E93,$D$90*$F93*$E93),0),0)),$F93)*BO$88</f>
        <v>129600</v>
      </c>
      <c r="BP93" s="257">
        <f>MIN(IF($F59=0,0,IFERROR(ROUND(NORMINV(1-(Inputs!$J$74/100),$F93*$E93,$D$90*$F93*$E93),0),0)),$F93)*BP$88</f>
        <v>133920</v>
      </c>
      <c r="BQ93" s="257">
        <f>MIN(IF($F59=0,0,IFERROR(ROUND(NORMINV(1-(Inputs!$J$74/100),$F93*$E93,$D$90*$F93*$E93),0),0)),$F93)*BQ$88</f>
        <v>129600</v>
      </c>
      <c r="BR93" s="257">
        <f>MIN(IF($F59=0,0,IFERROR(ROUND(NORMINV(1-(Inputs!$J$74/100),$F93*$E93,$D$90*$F93*$E93),0),0)),$F93)*BR$88</f>
        <v>133920</v>
      </c>
      <c r="BS93" s="257">
        <f>MIN(IF($F59=0,0,IFERROR(ROUND(NORMINV(1-(Inputs!$J$74/100),$F93*$E93,$D$90*$F93*$E93),0),0)),$F93)*BS$88</f>
        <v>133920</v>
      </c>
      <c r="BT93" s="257">
        <f>MIN(IF($F59=0,0,IFERROR(ROUND(NORMINV(1-(Inputs!$J$74/100),$F93*$E93,$D$90*$F93*$E93),0),0)),$F93)*BT$88</f>
        <v>125280</v>
      </c>
      <c r="BU93" s="257">
        <f>MIN(IF($F59=0,0,IFERROR(ROUND(NORMINV(1-(Inputs!$J$74/100),$F93*$E93,$D$90*$F93*$E93),0),0)),$F93)*BU$88</f>
        <v>133920</v>
      </c>
      <c r="BV93" s="257">
        <f>MIN(IF($F59=0,0,IFERROR(ROUND(NORMINV(1-(Inputs!$J$74/100),$F93*$E93,$D$90*$F93*$E93),0),0)),$F93)*BV$88</f>
        <v>129600</v>
      </c>
      <c r="BW93" s="257">
        <f>MIN(IF($F59=0,0,IFERROR(ROUND(NORMINV(1-(Inputs!$J$74/100),$F93*$E93,$D$90*$F93*$E93),0),0)),$F93)*BW$88</f>
        <v>133920</v>
      </c>
      <c r="BX93" s="257">
        <f>MIN(IF($F59=0,0,IFERROR(ROUND(NORMINV(1-(Inputs!$J$74/100),$F93*$E93,$D$90*$F93*$E93),0),0)),$F93)*BX$88</f>
        <v>129600</v>
      </c>
      <c r="BY93" s="257">
        <f>MIN(IF($F59=0,0,IFERROR(ROUND(NORMINV(1-(Inputs!$J$74/100),$F93*$E93,$D$90*$F93*$E93),0),0)),$F93)*BY$88</f>
        <v>133920</v>
      </c>
      <c r="BZ93" s="257">
        <f>MIN(IF($F59=0,0,IFERROR(ROUND(NORMINV(1-(Inputs!$J$74/100),$F93*$E93,$D$90*$F93*$E93),0),0)),$F93)*BZ$88</f>
        <v>133920</v>
      </c>
      <c r="CA93" s="257">
        <f>MIN(IF($F59=0,0,IFERROR(ROUND(NORMINV(1-(Inputs!$J$74/100),$F93*$E93,$D$90*$F93*$E93),0),0)),$F93)*CA$88</f>
        <v>129600</v>
      </c>
      <c r="CB93" s="257">
        <f>MIN(IF($F59=0,0,IFERROR(ROUND(NORMINV(1-(Inputs!$J$74/100),$F93*$E93,$D$90*$F93*$E93),0),0)),$F93)*CB$88</f>
        <v>133920</v>
      </c>
      <c r="CC93" s="257">
        <f>MIN(IF($F59=0,0,IFERROR(ROUND(NORMINV(1-(Inputs!$J$74/100),$F93*$E93,$D$90*$F93*$E93),0),0)),$F93)*CC$88</f>
        <v>129600</v>
      </c>
      <c r="CD93" s="257">
        <f>MIN(IF($F59=0,0,IFERROR(ROUND(NORMINV(1-(Inputs!$J$74/100),$F93*$E93,$D$90*$F93*$E93),0),0)),$F93)*CD$88</f>
        <v>133920</v>
      </c>
      <c r="CE93" s="257">
        <f>MIN(IF($F59=0,0,IFERROR(ROUND(NORMINV(1-(Inputs!$J$74/100),$F93*$E93,$D$90*$F93*$E93),0),0)),$F93)*CE$88</f>
        <v>133920</v>
      </c>
      <c r="CF93" s="257">
        <f>MIN(IF($F59=0,0,IFERROR(ROUND(NORMINV(1-(Inputs!$J$74/100),$F93*$E93,$D$90*$F93*$E93),0),0)),$F93)*CF$88</f>
        <v>120960</v>
      </c>
      <c r="CG93" s="257">
        <f>MIN(IF($F59=0,0,IFERROR(ROUND(NORMINV(1-(Inputs!$J$74/100),$F93*$E93,$D$90*$F93*$E93),0),0)),$F93)*CG$88</f>
        <v>133920</v>
      </c>
      <c r="CH93" s="257">
        <f>MIN(IF($F59=0,0,IFERROR(ROUND(NORMINV(1-(Inputs!$J$74/100),$F93*$E93,$D$90*$F93*$E93),0),0)),$F93)*CH$88</f>
        <v>129600</v>
      </c>
      <c r="CI93" s="257">
        <f>MIN(IF($F59=0,0,IFERROR(ROUND(NORMINV(1-(Inputs!$J$74/100),$F93*$E93,$D$90*$F93*$E93),0),0)),$F93)*CI$88</f>
        <v>133920</v>
      </c>
      <c r="CJ93" s="257">
        <f>MIN(IF($F59=0,0,IFERROR(ROUND(NORMINV(1-(Inputs!$J$74/100),$F93*$E93,$D$90*$F93*$E93),0),0)),$F93)*CJ$88</f>
        <v>129600</v>
      </c>
      <c r="CK93" s="257">
        <f>MIN(IF($F59=0,0,IFERROR(ROUND(NORMINV(1-(Inputs!$J$74/100),$F93*$E93,$D$90*$F93*$E93),0),0)),$F93)*CK$88</f>
        <v>133920</v>
      </c>
      <c r="CL93" s="257">
        <f>MIN(IF($F59=0,0,IFERROR(ROUND(NORMINV(1-(Inputs!$J$74/100),$F93*$E93,$D$90*$F93*$E93),0),0)),$F93)*CL$88</f>
        <v>133920</v>
      </c>
      <c r="CM93" s="257">
        <f>MIN(IF($F59=0,0,IFERROR(ROUND(NORMINV(1-(Inputs!$J$74/100),$F93*$E93,$D$90*$F93*$E93),0),0)),$F93)*CM$88</f>
        <v>129600</v>
      </c>
      <c r="CN93" s="257">
        <f>MIN(IF($F59=0,0,IFERROR(ROUND(NORMINV(1-(Inputs!$J$74/100),$F93*$E93,$D$90*$F93*$E93),0),0)),$F93)*CN$88</f>
        <v>133920</v>
      </c>
      <c r="CO93" s="257">
        <f>MIN(IF($F59=0,0,IFERROR(ROUND(NORMINV(1-(Inputs!$J$74/100),$F93*$E93,$D$90*$F93*$E93),0),0)),$F93)*CO$88</f>
        <v>129600</v>
      </c>
      <c r="CP93" s="257">
        <f>MIN(IF($F59=0,0,IFERROR(ROUND(NORMINV(1-(Inputs!$J$74/100),$F93*$E93,$D$90*$F93*$E93),0),0)),$F93)*CP$88</f>
        <v>133920</v>
      </c>
      <c r="CQ93" s="257">
        <f>MIN(IF($F59=0,0,IFERROR(ROUND(NORMINV(1-(Inputs!$J$74/100),$F93*$E93,$D$90*$F93*$E93),0),0)),$F93)*CQ$88</f>
        <v>133920</v>
      </c>
      <c r="CR93" s="257">
        <f>MIN(IF($F59=0,0,IFERROR(ROUND(NORMINV(1-(Inputs!$J$74/100),$F93*$E93,$D$90*$F93*$E93),0),0)),$F93)*CR$88</f>
        <v>120960</v>
      </c>
      <c r="CS93" s="257">
        <f>MIN(IF($F59=0,0,IFERROR(ROUND(NORMINV(1-(Inputs!$J$74/100),$F93*$E93,$D$90*$F93*$E93),0),0)),$F93)*CS$88</f>
        <v>133920</v>
      </c>
      <c r="CT93" s="257">
        <f>MIN(IF($F59=0,0,IFERROR(ROUND(NORMINV(1-(Inputs!$J$74/100),$F93*$E93,$D$90*$F93*$E93),0),0)),$F93)*CT$88</f>
        <v>129600</v>
      </c>
      <c r="CU93" s="257">
        <f>MIN(IF($F59=0,0,IFERROR(ROUND(NORMINV(1-(Inputs!$J$74/100),$F93*$E93,$D$90*$F93*$E93),0),0)),$F93)*CU$88</f>
        <v>133920</v>
      </c>
      <c r="CV93" s="257">
        <f>MIN(IF($F59=0,0,IFERROR(ROUND(NORMINV(1-(Inputs!$J$74/100),$F93*$E93,$D$90*$F93*$E93),0),0)),$F93)*CV$88</f>
        <v>129600</v>
      </c>
      <c r="CW93" s="257">
        <f>MIN(IF($F59=0,0,IFERROR(ROUND(NORMINV(1-(Inputs!$J$74/100),$F93*$E93,$D$90*$F93*$E93),0),0)),$F93)*CW$88</f>
        <v>133920</v>
      </c>
      <c r="CX93" s="257">
        <f>MIN(IF($F59=0,0,IFERROR(ROUND(NORMINV(1-(Inputs!$J$74/100),$F93*$E93,$D$90*$F93*$E93),0),0)),$F93)*CX$88</f>
        <v>133920</v>
      </c>
      <c r="CY93" s="257">
        <f>MIN(IF($F59=0,0,IFERROR(ROUND(NORMINV(1-(Inputs!$J$74/100),$F93*$E93,$D$90*$F93*$E93),0),0)),$F93)*CY$88</f>
        <v>129600</v>
      </c>
      <c r="CZ93" s="257">
        <f>MIN(IF($F59=0,0,IFERROR(ROUND(NORMINV(1-(Inputs!$J$74/100),$F93*$E93,$D$90*$F93*$E93),0),0)),$F93)*CZ$88</f>
        <v>133920</v>
      </c>
      <c r="DA93" s="257">
        <f>MIN(IF($F59=0,0,IFERROR(ROUND(NORMINV(1-(Inputs!$J$74/100),$F93*$E93,$D$90*$F93*$E93),0),0)),$F93)*DA$88</f>
        <v>129600</v>
      </c>
      <c r="DB93" s="257">
        <f>MIN(IF($F59=0,0,IFERROR(ROUND(NORMINV(1-(Inputs!$J$74/100),$F93*$E93,$D$90*$F93*$E93),0),0)),$F93)*DB$88</f>
        <v>133920</v>
      </c>
      <c r="DC93" s="257">
        <f>MIN(IF($F59=0,0,IFERROR(ROUND(NORMINV(1-(Inputs!$J$74/100),$F93*$E93,$D$90*$F93*$E93),0),0)),$F93)*DC$88</f>
        <v>133920</v>
      </c>
      <c r="DD93" s="257">
        <f>MIN(IF($F59=0,0,IFERROR(ROUND(NORMINV(1-(Inputs!$J$74/100),$F93*$E93,$D$90*$F93*$E93),0),0)),$F93)*DD$88</f>
        <v>120960</v>
      </c>
      <c r="DE93" s="257">
        <f>MIN(IF($F59=0,0,IFERROR(ROUND(NORMINV(1-(Inputs!$J$74/100),$F93*$E93,$D$90*$F93*$E93),0),0)),$F93)*DE$88</f>
        <v>133920</v>
      </c>
      <c r="DF93" s="257">
        <f>MIN(IF($F59=0,0,IFERROR(ROUND(NORMINV(1-(Inputs!$J$74/100),$F93*$E93,$D$90*$F93*$E93),0),0)),$F93)*DF$88</f>
        <v>129600</v>
      </c>
      <c r="DG93" s="257">
        <f>MIN(IF($F59=0,0,IFERROR(ROUND(NORMINV(1-(Inputs!$J$74/100),$F93*$E93,$D$90*$F93*$E93),0),0)),$F93)*DG$88</f>
        <v>133920</v>
      </c>
      <c r="DH93" s="257">
        <f>MIN(IF($F59=0,0,IFERROR(ROUND(NORMINV(1-(Inputs!$J$74/100),$F93*$E93,$D$90*$F93*$E93),0),0)),$F93)*DH$88</f>
        <v>129600</v>
      </c>
      <c r="DI93" s="257">
        <f>MIN(IF($F59=0,0,IFERROR(ROUND(NORMINV(1-(Inputs!$J$74/100),$F93*$E93,$D$90*$F93*$E93),0),0)),$F93)*DI$88</f>
        <v>133920</v>
      </c>
      <c r="DJ93" s="257">
        <f>MIN(IF($F59=0,0,IFERROR(ROUND(NORMINV(1-(Inputs!$J$74/100),$F93*$E93,$D$90*$F93*$E93),0),0)),$F93)*DJ$88</f>
        <v>133920</v>
      </c>
      <c r="DK93" s="257">
        <f>MIN(IF($F59=0,0,IFERROR(ROUND(NORMINV(1-(Inputs!$J$74/100),$F93*$E93,$D$90*$F93*$E93),0),0)),$F93)*DK$88</f>
        <v>129600</v>
      </c>
      <c r="DL93" s="257">
        <f>MIN(IF($F59=0,0,IFERROR(ROUND(NORMINV(1-(Inputs!$J$74/100),$F93*$E93,$D$90*$F93*$E93),0),0)),$F93)*DL$88</f>
        <v>133920</v>
      </c>
      <c r="DM93" s="257">
        <f>MIN(IF($F59=0,0,IFERROR(ROUND(NORMINV(1-(Inputs!$J$74/100),$F93*$E93,$D$90*$F93*$E93),0),0)),$F93)*DM$88</f>
        <v>129600</v>
      </c>
      <c r="DN93" s="257">
        <f>MIN(IF($F59=0,0,IFERROR(ROUND(NORMINV(1-(Inputs!$J$74/100),$F93*$E93,$D$90*$F93*$E93),0),0)),$F93)*DN$88</f>
        <v>133920</v>
      </c>
    </row>
    <row r="94" spans="1:118">
      <c r="A94" s="151"/>
      <c r="C94" s="73" t="str">
        <f t="shared" si="97"/>
        <v>R300</v>
      </c>
      <c r="D94" s="68">
        <f>Inputs!$J$60</f>
        <v>0.2</v>
      </c>
      <c r="E94" s="67">
        <v>0.9</v>
      </c>
      <c r="F94" s="65">
        <f>Inputs!J65/Inputs!J$15</f>
        <v>100</v>
      </c>
      <c r="G94" s="54" t="s">
        <v>90</v>
      </c>
      <c r="H94" s="341">
        <f t="shared" si="96"/>
        <v>6905520</v>
      </c>
      <c r="I94" s="54"/>
      <c r="J94" s="257">
        <f>MIN(IF($F60=0,0,IFERROR(ROUND(NORMINV(1-(Inputs!$J$74/100),$F94*$E94,$D$90*$F94*$E94),0),0)),$F94)*J$88</f>
        <v>0</v>
      </c>
      <c r="K94" s="257">
        <f>MIN(IF($F60=0,0,IFERROR(ROUND(NORMINV(1-(Inputs!$J$74/100),$F94*$E94,$D$90*$F94*$E94),0),0)),$F94)*K$88</f>
        <v>0</v>
      </c>
      <c r="L94" s="257">
        <f>MIN(IF($F60=0,0,IFERROR(ROUND(NORMINV(1-(Inputs!$J$74/100),$F94*$E94,$D$90*$F94*$E94),0),0)),$F94)*L$88</f>
        <v>0</v>
      </c>
      <c r="M94" s="257">
        <f>MIN(IF($F60=0,0,IFERROR(ROUND(NORMINV(1-(Inputs!$J$74/100),$F94*$E94,$D$90*$F94*$E94),0),0)),$F94)*M$88</f>
        <v>0</v>
      </c>
      <c r="N94" s="257">
        <f>MIN(IF($F60=0,0,IFERROR(ROUND(NORMINV(1-(Inputs!$J$74/100),$F94*$E94,$D$90*$F94*$E94),0),0)),$F94)*N$88</f>
        <v>64800</v>
      </c>
      <c r="O94" s="257">
        <f>MIN(IF($F60=0,0,IFERROR(ROUND(NORMINV(1-(Inputs!$J$74/100),$F94*$E94,$D$90*$F94*$E94),0),0)),$F94)*O$88</f>
        <v>66960</v>
      </c>
      <c r="P94" s="257">
        <f>MIN(IF($F60=0,0,IFERROR(ROUND(NORMINV(1-(Inputs!$J$74/100),$F94*$E94,$D$90*$F94*$E94),0),0)),$F94)*P$88</f>
        <v>64800</v>
      </c>
      <c r="Q94" s="257">
        <f>MIN(IF($F60=0,0,IFERROR(ROUND(NORMINV(1-(Inputs!$J$74/100),$F94*$E94,$D$90*$F94*$E94),0),0)),$F94)*Q$88</f>
        <v>66960</v>
      </c>
      <c r="R94" s="257">
        <f>MIN(IF($F60=0,0,IFERROR(ROUND(NORMINV(1-(Inputs!$J$74/100),$F94*$E94,$D$90*$F94*$E94),0),0)),$F94)*R$88</f>
        <v>66960</v>
      </c>
      <c r="S94" s="257">
        <f>MIN(IF($F60=0,0,IFERROR(ROUND(NORMINV(1-(Inputs!$J$74/100),$F94*$E94,$D$90*$F94*$E94),0),0)),$F94)*S$88</f>
        <v>64800</v>
      </c>
      <c r="T94" s="257">
        <f>MIN(IF($F60=0,0,IFERROR(ROUND(NORMINV(1-(Inputs!$J$74/100),$F94*$E94,$D$90*$F94*$E94),0),0)),$F94)*T$88</f>
        <v>66960</v>
      </c>
      <c r="U94" s="257">
        <f>MIN(IF($F60=0,0,IFERROR(ROUND(NORMINV(1-(Inputs!$J$74/100),$F94*$E94,$D$90*$F94*$E94),0),0)),$F94)*U$88</f>
        <v>64800</v>
      </c>
      <c r="V94" s="257">
        <f>MIN(IF($F60=0,0,IFERROR(ROUND(NORMINV(1-(Inputs!$J$74/100),$F94*$E94,$D$90*$F94*$E94),0),0)),$F94)*V$88</f>
        <v>66960</v>
      </c>
      <c r="W94" s="257">
        <f>MIN(IF($F60=0,0,IFERROR(ROUND(NORMINV(1-(Inputs!$J$74/100),$F94*$E94,$D$90*$F94*$E94),0),0)),$F94)*W$88</f>
        <v>66960</v>
      </c>
      <c r="X94" s="257">
        <f>MIN(IF($F60=0,0,IFERROR(ROUND(NORMINV(1-(Inputs!$J$74/100),$F94*$E94,$D$90*$F94*$E94),0),0)),$F94)*X$88</f>
        <v>62640</v>
      </c>
      <c r="Y94" s="257">
        <f>MIN(IF($F60=0,0,IFERROR(ROUND(NORMINV(1-(Inputs!$J$74/100),$F94*$E94,$D$90*$F94*$E94),0),0)),$F94)*Y$88</f>
        <v>66960</v>
      </c>
      <c r="Z94" s="257">
        <f>MIN(IF($F60=0,0,IFERROR(ROUND(NORMINV(1-(Inputs!$J$74/100),$F94*$E94,$D$90*$F94*$E94),0),0)),$F94)*Z$88</f>
        <v>64800</v>
      </c>
      <c r="AA94" s="257">
        <f>MIN(IF($F60=0,0,IFERROR(ROUND(NORMINV(1-(Inputs!$J$74/100),$F94*$E94,$D$90*$F94*$E94),0),0)),$F94)*AA$88</f>
        <v>66960</v>
      </c>
      <c r="AB94" s="257">
        <f>MIN(IF($F60=0,0,IFERROR(ROUND(NORMINV(1-(Inputs!$J$74/100),$F94*$E94,$D$90*$F94*$E94),0),0)),$F94)*AB$88</f>
        <v>64800</v>
      </c>
      <c r="AC94" s="257">
        <f>MIN(IF($F60=0,0,IFERROR(ROUND(NORMINV(1-(Inputs!$J$74/100),$F94*$E94,$D$90*$F94*$E94),0),0)),$F94)*AC$88</f>
        <v>66960</v>
      </c>
      <c r="AD94" s="257">
        <f>MIN(IF($F60=0,0,IFERROR(ROUND(NORMINV(1-(Inputs!$J$74/100),$F94*$E94,$D$90*$F94*$E94),0),0)),$F94)*AD$88</f>
        <v>66960</v>
      </c>
      <c r="AE94" s="257">
        <f>MIN(IF($F60=0,0,IFERROR(ROUND(NORMINV(1-(Inputs!$J$74/100),$F94*$E94,$D$90*$F94*$E94),0),0)),$F94)*AE$88</f>
        <v>64800</v>
      </c>
      <c r="AF94" s="257">
        <f>MIN(IF($F60=0,0,IFERROR(ROUND(NORMINV(1-(Inputs!$J$74/100),$F94*$E94,$D$90*$F94*$E94),0),0)),$F94)*AF$88</f>
        <v>66960</v>
      </c>
      <c r="AG94" s="257">
        <f>MIN(IF($F60=0,0,IFERROR(ROUND(NORMINV(1-(Inputs!$J$74/100),$F94*$E94,$D$90*$F94*$E94),0),0)),$F94)*AG$88</f>
        <v>64800</v>
      </c>
      <c r="AH94" s="257">
        <f>MIN(IF($F60=0,0,IFERROR(ROUND(NORMINV(1-(Inputs!$J$74/100),$F94*$E94,$D$90*$F94*$E94),0),0)),$F94)*AH$88</f>
        <v>66960</v>
      </c>
      <c r="AI94" s="257">
        <f>MIN(IF($F60=0,0,IFERROR(ROUND(NORMINV(1-(Inputs!$J$74/100),$F94*$E94,$D$90*$F94*$E94),0),0)),$F94)*AI$88</f>
        <v>66960</v>
      </c>
      <c r="AJ94" s="257">
        <f>MIN(IF($F60=0,0,IFERROR(ROUND(NORMINV(1-(Inputs!$J$74/100),$F94*$E94,$D$90*$F94*$E94),0),0)),$F94)*AJ$88</f>
        <v>60480</v>
      </c>
      <c r="AK94" s="257">
        <f>MIN(IF($F60=0,0,IFERROR(ROUND(NORMINV(1-(Inputs!$J$74/100),$F94*$E94,$D$90*$F94*$E94),0),0)),$F94)*AK$88</f>
        <v>66960</v>
      </c>
      <c r="AL94" s="257">
        <f>MIN(IF($F60=0,0,IFERROR(ROUND(NORMINV(1-(Inputs!$J$74/100),$F94*$E94,$D$90*$F94*$E94),0),0)),$F94)*AL$88</f>
        <v>64800</v>
      </c>
      <c r="AM94" s="257">
        <f>MIN(IF($F60=0,0,IFERROR(ROUND(NORMINV(1-(Inputs!$J$74/100),$F94*$E94,$D$90*$F94*$E94),0),0)),$F94)*AM$88</f>
        <v>66960</v>
      </c>
      <c r="AN94" s="257">
        <f>MIN(IF($F60=0,0,IFERROR(ROUND(NORMINV(1-(Inputs!$J$74/100),$F94*$E94,$D$90*$F94*$E94),0),0)),$F94)*AN$88</f>
        <v>64800</v>
      </c>
      <c r="AO94" s="257">
        <f>MIN(IF($F60=0,0,IFERROR(ROUND(NORMINV(1-(Inputs!$J$74/100),$F94*$E94,$D$90*$F94*$E94),0),0)),$F94)*AO$88</f>
        <v>66960</v>
      </c>
      <c r="AP94" s="257">
        <f>MIN(IF($F60=0,0,IFERROR(ROUND(NORMINV(1-(Inputs!$J$74/100),$F94*$E94,$D$90*$F94*$E94),0),0)),$F94)*AP$88</f>
        <v>66960</v>
      </c>
      <c r="AQ94" s="257">
        <f>MIN(IF($F60=0,0,IFERROR(ROUND(NORMINV(1-(Inputs!$J$74/100),$F94*$E94,$D$90*$F94*$E94),0),0)),$F94)*AQ$88</f>
        <v>64800</v>
      </c>
      <c r="AR94" s="257">
        <f>MIN(IF($F60=0,0,IFERROR(ROUND(NORMINV(1-(Inputs!$J$74/100),$F94*$E94,$D$90*$F94*$E94),0),0)),$F94)*AR$88</f>
        <v>66960</v>
      </c>
      <c r="AS94" s="257">
        <f>MIN(IF($F60=0,0,IFERROR(ROUND(NORMINV(1-(Inputs!$J$74/100),$F94*$E94,$D$90*$F94*$E94),0),0)),$F94)*AS$88</f>
        <v>64800</v>
      </c>
      <c r="AT94" s="257">
        <f>MIN(IF($F60=0,0,IFERROR(ROUND(NORMINV(1-(Inputs!$J$74/100),$F94*$E94,$D$90*$F94*$E94),0),0)),$F94)*AT$88</f>
        <v>66960</v>
      </c>
      <c r="AU94" s="257">
        <f>MIN(IF($F60=0,0,IFERROR(ROUND(NORMINV(1-(Inputs!$J$74/100),$F94*$E94,$D$90*$F94*$E94),0),0)),$F94)*AU$88</f>
        <v>66960</v>
      </c>
      <c r="AV94" s="257">
        <f>MIN(IF($F60=0,0,IFERROR(ROUND(NORMINV(1-(Inputs!$J$74/100),$F94*$E94,$D$90*$F94*$E94),0),0)),$F94)*AV$88</f>
        <v>60480</v>
      </c>
      <c r="AW94" s="257">
        <f>MIN(IF($F60=0,0,IFERROR(ROUND(NORMINV(1-(Inputs!$J$74/100),$F94*$E94,$D$90*$F94*$E94),0),0)),$F94)*AW$88</f>
        <v>66960</v>
      </c>
      <c r="AX94" s="257">
        <f>MIN(IF($F60=0,0,IFERROR(ROUND(NORMINV(1-(Inputs!$J$74/100),$F94*$E94,$D$90*$F94*$E94),0),0)),$F94)*AX$88</f>
        <v>64800</v>
      </c>
      <c r="AY94" s="257">
        <f>MIN(IF($F60=0,0,IFERROR(ROUND(NORMINV(1-(Inputs!$J$74/100),$F94*$E94,$D$90*$F94*$E94),0),0)),$F94)*AY$88</f>
        <v>66960</v>
      </c>
      <c r="AZ94" s="257">
        <f>MIN(IF($F60=0,0,IFERROR(ROUND(NORMINV(1-(Inputs!$J$74/100),$F94*$E94,$D$90*$F94*$E94),0),0)),$F94)*AZ$88</f>
        <v>64800</v>
      </c>
      <c r="BA94" s="257">
        <f>MIN(IF($F60=0,0,IFERROR(ROUND(NORMINV(1-(Inputs!$J$74/100),$F94*$E94,$D$90*$F94*$E94),0),0)),$F94)*BA$88</f>
        <v>66960</v>
      </c>
      <c r="BB94" s="257">
        <f>MIN(IF($F60=0,0,IFERROR(ROUND(NORMINV(1-(Inputs!$J$74/100),$F94*$E94,$D$90*$F94*$E94),0),0)),$F94)*BB$88</f>
        <v>66960</v>
      </c>
      <c r="BC94" s="257">
        <f>MIN(IF($F60=0,0,IFERROR(ROUND(NORMINV(1-(Inputs!$J$74/100),$F94*$E94,$D$90*$F94*$E94),0),0)),$F94)*BC$88</f>
        <v>64800</v>
      </c>
      <c r="BD94" s="257">
        <f>MIN(IF($F60=0,0,IFERROR(ROUND(NORMINV(1-(Inputs!$J$74/100),$F94*$E94,$D$90*$F94*$E94),0),0)),$F94)*BD$88</f>
        <v>66960</v>
      </c>
      <c r="BE94" s="257">
        <f>MIN(IF($F60=0,0,IFERROR(ROUND(NORMINV(1-(Inputs!$J$74/100),$F94*$E94,$D$90*$F94*$E94),0),0)),$F94)*BE$88</f>
        <v>64800</v>
      </c>
      <c r="BF94" s="257">
        <f>MIN(IF($F60=0,0,IFERROR(ROUND(NORMINV(1-(Inputs!$J$74/100),$F94*$E94,$D$90*$F94*$E94),0),0)),$F94)*BF$88</f>
        <v>66960</v>
      </c>
      <c r="BG94" s="257">
        <f>MIN(IF($F60=0,0,IFERROR(ROUND(NORMINV(1-(Inputs!$J$74/100),$F94*$E94,$D$90*$F94*$E94),0),0)),$F94)*BG$88</f>
        <v>66960</v>
      </c>
      <c r="BH94" s="257">
        <f>MIN(IF($F60=0,0,IFERROR(ROUND(NORMINV(1-(Inputs!$J$74/100),$F94*$E94,$D$90*$F94*$E94),0),0)),$F94)*BH$88</f>
        <v>60480</v>
      </c>
      <c r="BI94" s="257">
        <f>MIN(IF($F60=0,0,IFERROR(ROUND(NORMINV(1-(Inputs!$J$74/100),$F94*$E94,$D$90*$F94*$E94),0),0)),$F94)*BI$88</f>
        <v>66960</v>
      </c>
      <c r="BJ94" s="257">
        <f>MIN(IF($F60=0,0,IFERROR(ROUND(NORMINV(1-(Inputs!$J$74/100),$F94*$E94,$D$90*$F94*$E94),0),0)),$F94)*BJ$88</f>
        <v>64800</v>
      </c>
      <c r="BK94" s="257">
        <f>MIN(IF($F60=0,0,IFERROR(ROUND(NORMINV(1-(Inputs!$J$74/100),$F94*$E94,$D$90*$F94*$E94),0),0)),$F94)*BK$88</f>
        <v>66960</v>
      </c>
      <c r="BL94" s="257">
        <f>MIN(IF($F60=0,0,IFERROR(ROUND(NORMINV(1-(Inputs!$J$74/100),$F94*$E94,$D$90*$F94*$E94),0),0)),$F94)*BL$88</f>
        <v>64800</v>
      </c>
      <c r="BM94" s="257">
        <f>MIN(IF($F60=0,0,IFERROR(ROUND(NORMINV(1-(Inputs!$J$74/100),$F94*$E94,$D$90*$F94*$E94),0),0)),$F94)*BM$88</f>
        <v>66960</v>
      </c>
      <c r="BN94" s="257">
        <f>MIN(IF($F60=0,0,IFERROR(ROUND(NORMINV(1-(Inputs!$J$74/100),$F94*$E94,$D$90*$F94*$E94),0),0)),$F94)*BN$88</f>
        <v>66960</v>
      </c>
      <c r="BO94" s="257">
        <f>MIN(IF($F60=0,0,IFERROR(ROUND(NORMINV(1-(Inputs!$J$74/100),$F94*$E94,$D$90*$F94*$E94),0),0)),$F94)*BO$88</f>
        <v>64800</v>
      </c>
      <c r="BP94" s="257">
        <f>MIN(IF($F60=0,0,IFERROR(ROUND(NORMINV(1-(Inputs!$J$74/100),$F94*$E94,$D$90*$F94*$E94),0),0)),$F94)*BP$88</f>
        <v>66960</v>
      </c>
      <c r="BQ94" s="257">
        <f>MIN(IF($F60=0,0,IFERROR(ROUND(NORMINV(1-(Inputs!$J$74/100),$F94*$E94,$D$90*$F94*$E94),0),0)),$F94)*BQ$88</f>
        <v>64800</v>
      </c>
      <c r="BR94" s="257">
        <f>MIN(IF($F60=0,0,IFERROR(ROUND(NORMINV(1-(Inputs!$J$74/100),$F94*$E94,$D$90*$F94*$E94),0),0)),$F94)*BR$88</f>
        <v>66960</v>
      </c>
      <c r="BS94" s="257">
        <f>MIN(IF($F60=0,0,IFERROR(ROUND(NORMINV(1-(Inputs!$J$74/100),$F94*$E94,$D$90*$F94*$E94),0),0)),$F94)*BS$88</f>
        <v>66960</v>
      </c>
      <c r="BT94" s="257">
        <f>MIN(IF($F60=0,0,IFERROR(ROUND(NORMINV(1-(Inputs!$J$74/100),$F94*$E94,$D$90*$F94*$E94),0),0)),$F94)*BT$88</f>
        <v>62640</v>
      </c>
      <c r="BU94" s="257">
        <f>MIN(IF($F60=0,0,IFERROR(ROUND(NORMINV(1-(Inputs!$J$74/100),$F94*$E94,$D$90*$F94*$E94),0),0)),$F94)*BU$88</f>
        <v>66960</v>
      </c>
      <c r="BV94" s="257">
        <f>MIN(IF($F60=0,0,IFERROR(ROUND(NORMINV(1-(Inputs!$J$74/100),$F94*$E94,$D$90*$F94*$E94),0),0)),$F94)*BV$88</f>
        <v>64800</v>
      </c>
      <c r="BW94" s="257">
        <f>MIN(IF($F60=0,0,IFERROR(ROUND(NORMINV(1-(Inputs!$J$74/100),$F94*$E94,$D$90*$F94*$E94),0),0)),$F94)*BW$88</f>
        <v>66960</v>
      </c>
      <c r="BX94" s="257">
        <f>MIN(IF($F60=0,0,IFERROR(ROUND(NORMINV(1-(Inputs!$J$74/100),$F94*$E94,$D$90*$F94*$E94),0),0)),$F94)*BX$88</f>
        <v>64800</v>
      </c>
      <c r="BY94" s="257">
        <f>MIN(IF($F60=0,0,IFERROR(ROUND(NORMINV(1-(Inputs!$J$74/100),$F94*$E94,$D$90*$F94*$E94),0),0)),$F94)*BY$88</f>
        <v>66960</v>
      </c>
      <c r="BZ94" s="257">
        <f>MIN(IF($F60=0,0,IFERROR(ROUND(NORMINV(1-(Inputs!$J$74/100),$F94*$E94,$D$90*$F94*$E94),0),0)),$F94)*BZ$88</f>
        <v>66960</v>
      </c>
      <c r="CA94" s="257">
        <f>MIN(IF($F60=0,0,IFERROR(ROUND(NORMINV(1-(Inputs!$J$74/100),$F94*$E94,$D$90*$F94*$E94),0),0)),$F94)*CA$88</f>
        <v>64800</v>
      </c>
      <c r="CB94" s="257">
        <f>MIN(IF($F60=0,0,IFERROR(ROUND(NORMINV(1-(Inputs!$J$74/100),$F94*$E94,$D$90*$F94*$E94),0),0)),$F94)*CB$88</f>
        <v>66960</v>
      </c>
      <c r="CC94" s="257">
        <f>MIN(IF($F60=0,0,IFERROR(ROUND(NORMINV(1-(Inputs!$J$74/100),$F94*$E94,$D$90*$F94*$E94),0),0)),$F94)*CC$88</f>
        <v>64800</v>
      </c>
      <c r="CD94" s="257">
        <f>MIN(IF($F60=0,0,IFERROR(ROUND(NORMINV(1-(Inputs!$J$74/100),$F94*$E94,$D$90*$F94*$E94),0),0)),$F94)*CD$88</f>
        <v>66960</v>
      </c>
      <c r="CE94" s="257">
        <f>MIN(IF($F60=0,0,IFERROR(ROUND(NORMINV(1-(Inputs!$J$74/100),$F94*$E94,$D$90*$F94*$E94),0),0)),$F94)*CE$88</f>
        <v>66960</v>
      </c>
      <c r="CF94" s="257">
        <f>MIN(IF($F60=0,0,IFERROR(ROUND(NORMINV(1-(Inputs!$J$74/100),$F94*$E94,$D$90*$F94*$E94),0),0)),$F94)*CF$88</f>
        <v>60480</v>
      </c>
      <c r="CG94" s="257">
        <f>MIN(IF($F60=0,0,IFERROR(ROUND(NORMINV(1-(Inputs!$J$74/100),$F94*$E94,$D$90*$F94*$E94),0),0)),$F94)*CG$88</f>
        <v>66960</v>
      </c>
      <c r="CH94" s="257">
        <f>MIN(IF($F60=0,0,IFERROR(ROUND(NORMINV(1-(Inputs!$J$74/100),$F94*$E94,$D$90*$F94*$E94),0),0)),$F94)*CH$88</f>
        <v>64800</v>
      </c>
      <c r="CI94" s="257">
        <f>MIN(IF($F60=0,0,IFERROR(ROUND(NORMINV(1-(Inputs!$J$74/100),$F94*$E94,$D$90*$F94*$E94),0),0)),$F94)*CI$88</f>
        <v>66960</v>
      </c>
      <c r="CJ94" s="257">
        <f>MIN(IF($F60=0,0,IFERROR(ROUND(NORMINV(1-(Inputs!$J$74/100),$F94*$E94,$D$90*$F94*$E94),0),0)),$F94)*CJ$88</f>
        <v>64800</v>
      </c>
      <c r="CK94" s="257">
        <f>MIN(IF($F60=0,0,IFERROR(ROUND(NORMINV(1-(Inputs!$J$74/100),$F94*$E94,$D$90*$F94*$E94),0),0)),$F94)*CK$88</f>
        <v>66960</v>
      </c>
      <c r="CL94" s="257">
        <f>MIN(IF($F60=0,0,IFERROR(ROUND(NORMINV(1-(Inputs!$J$74/100),$F94*$E94,$D$90*$F94*$E94),0),0)),$F94)*CL$88</f>
        <v>66960</v>
      </c>
      <c r="CM94" s="257">
        <f>MIN(IF($F60=0,0,IFERROR(ROUND(NORMINV(1-(Inputs!$J$74/100),$F94*$E94,$D$90*$F94*$E94),0),0)),$F94)*CM$88</f>
        <v>64800</v>
      </c>
      <c r="CN94" s="257">
        <f>MIN(IF($F60=0,0,IFERROR(ROUND(NORMINV(1-(Inputs!$J$74/100),$F94*$E94,$D$90*$F94*$E94),0),0)),$F94)*CN$88</f>
        <v>66960</v>
      </c>
      <c r="CO94" s="257">
        <f>MIN(IF($F60=0,0,IFERROR(ROUND(NORMINV(1-(Inputs!$J$74/100),$F94*$E94,$D$90*$F94*$E94),0),0)),$F94)*CO$88</f>
        <v>64800</v>
      </c>
      <c r="CP94" s="257">
        <f>MIN(IF($F60=0,0,IFERROR(ROUND(NORMINV(1-(Inputs!$J$74/100),$F94*$E94,$D$90*$F94*$E94),0),0)),$F94)*CP$88</f>
        <v>66960</v>
      </c>
      <c r="CQ94" s="257">
        <f>MIN(IF($F60=0,0,IFERROR(ROUND(NORMINV(1-(Inputs!$J$74/100),$F94*$E94,$D$90*$F94*$E94),0),0)),$F94)*CQ$88</f>
        <v>66960</v>
      </c>
      <c r="CR94" s="257">
        <f>MIN(IF($F60=0,0,IFERROR(ROUND(NORMINV(1-(Inputs!$J$74/100),$F94*$E94,$D$90*$F94*$E94),0),0)),$F94)*CR$88</f>
        <v>60480</v>
      </c>
      <c r="CS94" s="257">
        <f>MIN(IF($F60=0,0,IFERROR(ROUND(NORMINV(1-(Inputs!$J$74/100),$F94*$E94,$D$90*$F94*$E94),0),0)),$F94)*CS$88</f>
        <v>66960</v>
      </c>
      <c r="CT94" s="257">
        <f>MIN(IF($F60=0,0,IFERROR(ROUND(NORMINV(1-(Inputs!$J$74/100),$F94*$E94,$D$90*$F94*$E94),0),0)),$F94)*CT$88</f>
        <v>64800</v>
      </c>
      <c r="CU94" s="257">
        <f>MIN(IF($F60=0,0,IFERROR(ROUND(NORMINV(1-(Inputs!$J$74/100),$F94*$E94,$D$90*$F94*$E94),0),0)),$F94)*CU$88</f>
        <v>66960</v>
      </c>
      <c r="CV94" s="257">
        <f>MIN(IF($F60=0,0,IFERROR(ROUND(NORMINV(1-(Inputs!$J$74/100),$F94*$E94,$D$90*$F94*$E94),0),0)),$F94)*CV$88</f>
        <v>64800</v>
      </c>
      <c r="CW94" s="257">
        <f>MIN(IF($F60=0,0,IFERROR(ROUND(NORMINV(1-(Inputs!$J$74/100),$F94*$E94,$D$90*$F94*$E94),0),0)),$F94)*CW$88</f>
        <v>66960</v>
      </c>
      <c r="CX94" s="257">
        <f>MIN(IF($F60=0,0,IFERROR(ROUND(NORMINV(1-(Inputs!$J$74/100),$F94*$E94,$D$90*$F94*$E94),0),0)),$F94)*CX$88</f>
        <v>66960</v>
      </c>
      <c r="CY94" s="257">
        <f>MIN(IF($F60=0,0,IFERROR(ROUND(NORMINV(1-(Inputs!$J$74/100),$F94*$E94,$D$90*$F94*$E94),0),0)),$F94)*CY$88</f>
        <v>64800</v>
      </c>
      <c r="CZ94" s="257">
        <f>MIN(IF($F60=0,0,IFERROR(ROUND(NORMINV(1-(Inputs!$J$74/100),$F94*$E94,$D$90*$F94*$E94),0),0)),$F94)*CZ$88</f>
        <v>66960</v>
      </c>
      <c r="DA94" s="257">
        <f>MIN(IF($F60=0,0,IFERROR(ROUND(NORMINV(1-(Inputs!$J$74/100),$F94*$E94,$D$90*$F94*$E94),0),0)),$F94)*DA$88</f>
        <v>64800</v>
      </c>
      <c r="DB94" s="257">
        <f>MIN(IF($F60=0,0,IFERROR(ROUND(NORMINV(1-(Inputs!$J$74/100),$F94*$E94,$D$90*$F94*$E94),0),0)),$F94)*DB$88</f>
        <v>66960</v>
      </c>
      <c r="DC94" s="257">
        <f>MIN(IF($F60=0,0,IFERROR(ROUND(NORMINV(1-(Inputs!$J$74/100),$F94*$E94,$D$90*$F94*$E94),0),0)),$F94)*DC$88</f>
        <v>66960</v>
      </c>
      <c r="DD94" s="257">
        <f>MIN(IF($F60=0,0,IFERROR(ROUND(NORMINV(1-(Inputs!$J$74/100),$F94*$E94,$D$90*$F94*$E94),0),0)),$F94)*DD$88</f>
        <v>60480</v>
      </c>
      <c r="DE94" s="257">
        <f>MIN(IF($F60=0,0,IFERROR(ROUND(NORMINV(1-(Inputs!$J$74/100),$F94*$E94,$D$90*$F94*$E94),0),0)),$F94)*DE$88</f>
        <v>66960</v>
      </c>
      <c r="DF94" s="257">
        <f>MIN(IF($F60=0,0,IFERROR(ROUND(NORMINV(1-(Inputs!$J$74/100),$F94*$E94,$D$90*$F94*$E94),0),0)),$F94)*DF$88</f>
        <v>64800</v>
      </c>
      <c r="DG94" s="257">
        <f>MIN(IF($F60=0,0,IFERROR(ROUND(NORMINV(1-(Inputs!$J$74/100),$F94*$E94,$D$90*$F94*$E94),0),0)),$F94)*DG$88</f>
        <v>66960</v>
      </c>
      <c r="DH94" s="257">
        <f>MIN(IF($F60=0,0,IFERROR(ROUND(NORMINV(1-(Inputs!$J$74/100),$F94*$E94,$D$90*$F94*$E94),0),0)),$F94)*DH$88</f>
        <v>64800</v>
      </c>
      <c r="DI94" s="257">
        <f>MIN(IF($F60=0,0,IFERROR(ROUND(NORMINV(1-(Inputs!$J$74/100),$F94*$E94,$D$90*$F94*$E94),0),0)),$F94)*DI$88</f>
        <v>66960</v>
      </c>
      <c r="DJ94" s="257">
        <f>MIN(IF($F60=0,0,IFERROR(ROUND(NORMINV(1-(Inputs!$J$74/100),$F94*$E94,$D$90*$F94*$E94),0),0)),$F94)*DJ$88</f>
        <v>66960</v>
      </c>
      <c r="DK94" s="257">
        <f>MIN(IF($F60=0,0,IFERROR(ROUND(NORMINV(1-(Inputs!$J$74/100),$F94*$E94,$D$90*$F94*$E94),0),0)),$F94)*DK$88</f>
        <v>64800</v>
      </c>
      <c r="DL94" s="257">
        <f>MIN(IF($F60=0,0,IFERROR(ROUND(NORMINV(1-(Inputs!$J$74/100),$F94*$E94,$D$90*$F94*$E94),0),0)),$F94)*DL$88</f>
        <v>66960</v>
      </c>
      <c r="DM94" s="257">
        <f>MIN(IF($F60=0,0,IFERROR(ROUND(NORMINV(1-(Inputs!$J$74/100),$F94*$E94,$D$90*$F94*$E94),0),0)),$F94)*DM$88</f>
        <v>64800</v>
      </c>
      <c r="DN94" s="257">
        <f>MIN(IF($F60=0,0,IFERROR(ROUND(NORMINV(1-(Inputs!$J$74/100),$F94*$E94,$D$90*$F94*$E94),0),0)),$F94)*DN$88</f>
        <v>66960</v>
      </c>
    </row>
    <row r="95" spans="1:118" hidden="1" outlineLevel="1">
      <c r="A95" s="151"/>
      <c r="C95" s="73" t="str">
        <f t="shared" si="97"/>
        <v>Groq LPU</v>
      </c>
      <c r="D95" s="68">
        <f>Inputs!$J$60</f>
        <v>0.2</v>
      </c>
      <c r="E95" s="67">
        <v>0.75</v>
      </c>
      <c r="F95" s="65">
        <f>Inputs!J67/Inputs!J$15</f>
        <v>0</v>
      </c>
      <c r="G95" s="54" t="s">
        <v>90</v>
      </c>
      <c r="H95" s="341">
        <f t="shared" si="96"/>
        <v>0</v>
      </c>
      <c r="I95" s="54"/>
      <c r="J95" s="257">
        <f>MIN(IF($F61=0,0,IFERROR(ROUND(NORMINV(1-(Inputs!$J$74/100),$F95,$D$90*$F95),-1),0))*$E95,$F95)*J$88</f>
        <v>0</v>
      </c>
      <c r="K95" s="257">
        <f>MIN(IF($F61=0,0,IFERROR(ROUND(NORMINV(1-(Inputs!$J$74/100),$F95,$D$90*$F95),-1),0))*$E95,$F95)*K$88</f>
        <v>0</v>
      </c>
      <c r="L95" s="257">
        <f>MIN(IF($F61=0,0,IFERROR(ROUND(NORMINV(1-(Inputs!$J$74/100),$F95,$D$90*$F95),-1),0))*$E95,$F95)*L$88</f>
        <v>0</v>
      </c>
      <c r="M95" s="257">
        <f>MIN(IF($F61=0,0,IFERROR(ROUND(NORMINV(1-(Inputs!$J$74/100),$F95,$D$90*$F95),-1),0))*$E95,$F95)*M$88</f>
        <v>0</v>
      </c>
      <c r="N95" s="257">
        <f>MIN(IF($F61=0,0,IFERROR(ROUND(NORMINV(1-(Inputs!$J$74/100),$F95,$D$90*$F95),-1),0))*$E95,$F95)*N$88</f>
        <v>0</v>
      </c>
      <c r="O95" s="257">
        <f>MIN(IF($F61=0,0,IFERROR(ROUND(NORMINV(1-(Inputs!$J$74/100),$F95,$D$90*$F95),-1),0))*$E95,$F95)*O$88</f>
        <v>0</v>
      </c>
      <c r="P95" s="257">
        <f>MIN(IF($F61=0,0,IFERROR(ROUND(NORMINV(1-(Inputs!$J$74/100),$F95,$D$90*$F95),-1),0))*$E95,$F95)*P$88</f>
        <v>0</v>
      </c>
      <c r="Q95" s="257">
        <f>MIN(IF($F61=0,0,IFERROR(ROUND(NORMINV(1-(Inputs!$J$74/100),$F95,$D$90*$F95),-1),0))*$E95,$F95)*Q$88</f>
        <v>0</v>
      </c>
      <c r="R95" s="257">
        <f>MIN(IF($F61=0,0,IFERROR(ROUND(NORMINV(1-(Inputs!$J$74/100),$F95,$D$90*$F95),-1),0))*$E95,$F95)*R$88</f>
        <v>0</v>
      </c>
      <c r="S95" s="257">
        <f>MIN(IF($F61=0,0,IFERROR(ROUND(NORMINV(1-(Inputs!$J$74/100),$F95,$D$90*$F95),-1),0))*$E95,$F95)*S$88</f>
        <v>0</v>
      </c>
      <c r="T95" s="257">
        <f>MIN(IF($F61=0,0,IFERROR(ROUND(NORMINV(1-(Inputs!$J$74/100),$F95,$D$90*$F95),-1),0))*$E95,$F95)*T$88</f>
        <v>0</v>
      </c>
      <c r="U95" s="257">
        <f>MIN(IF($F61=0,0,IFERROR(ROUND(NORMINV(1-(Inputs!$J$74/100),$F95,$D$90*$F95),-1),0))*$E95,$F95)*U$88</f>
        <v>0</v>
      </c>
      <c r="V95" s="257">
        <f>MIN(IF($F61=0,0,IFERROR(ROUND(NORMINV(1-(Inputs!$J$74/100),$F95,$D$90*$F95),-1),0))*$E95,$F95)*V$88</f>
        <v>0</v>
      </c>
      <c r="W95" s="257">
        <f>MIN(IF($F61=0,0,IFERROR(ROUND(NORMINV(1-(Inputs!$J$74/100),$F95,$D$90*$F95),-1),0))*$E95,$F95)*W$88</f>
        <v>0</v>
      </c>
      <c r="X95" s="257">
        <f>MIN(IF($F61=0,0,IFERROR(ROUND(NORMINV(1-(Inputs!$J$74/100),$F95,$D$90*$F95),-1),0))*$E95,$F95)*X$88</f>
        <v>0</v>
      </c>
      <c r="Y95" s="257">
        <f>MIN(IF($F61=0,0,IFERROR(ROUND(NORMINV(1-(Inputs!$J$74/100),$F95,$D$90*$F95),-1),0))*$E95,$F95)*Y$88</f>
        <v>0</v>
      </c>
      <c r="Z95" s="257">
        <f>MIN(IF($F61=0,0,IFERROR(ROUND(NORMINV(1-(Inputs!$J$74/100),$F95,$D$90*$F95),-1),0))*$E95,$F95)*Z$88</f>
        <v>0</v>
      </c>
      <c r="AA95" s="257">
        <f>MIN(IF($F61=0,0,IFERROR(ROUND(NORMINV(1-(Inputs!$J$74/100),$F95,$D$90*$F95),-1),0))*$E95,$F95)*AA$88</f>
        <v>0</v>
      </c>
      <c r="AB95" s="257">
        <f>MIN(IF($F61=0,0,IFERROR(ROUND(NORMINV(1-(Inputs!$J$74/100),$F95,$D$90*$F95),-1),0))*$E95,$F95)*AB$88</f>
        <v>0</v>
      </c>
      <c r="AC95" s="257">
        <f>MIN(IF($F61=0,0,IFERROR(ROUND(NORMINV(1-(Inputs!$J$74/100),$F95,$D$90*$F95),-1),0))*$E95,$F95)*AC$88</f>
        <v>0</v>
      </c>
      <c r="AD95" s="257">
        <f>MIN(IF($F61=0,0,IFERROR(ROUND(NORMINV(1-(Inputs!$J$74/100),$F95,$D$90*$F95),-1),0))*$E95,$F95)*AD$88</f>
        <v>0</v>
      </c>
      <c r="AE95" s="257">
        <f>MIN(IF($F61=0,0,IFERROR(ROUND(NORMINV(1-(Inputs!$J$74/100),$F95,$D$90*$F95),-1),0))*$E95,$F95)*AE$88</f>
        <v>0</v>
      </c>
      <c r="AF95" s="257">
        <f>MIN(IF($F61=0,0,IFERROR(ROUND(NORMINV(1-(Inputs!$J$74/100),$F95,$D$90*$F95),-1),0))*$E95,$F95)*AF$88</f>
        <v>0</v>
      </c>
      <c r="AG95" s="257">
        <f>MIN(IF($F61=0,0,IFERROR(ROUND(NORMINV(1-(Inputs!$J$74/100),$F95,$D$90*$F95),-1),0))*$E95,$F95)*AG$88</f>
        <v>0</v>
      </c>
      <c r="AH95" s="257">
        <f>MIN(IF($F61=0,0,IFERROR(ROUND(NORMINV(1-(Inputs!$J$74/100),$F95,$D$90*$F95),-1),0))*$E95,$F95)*AH$88</f>
        <v>0</v>
      </c>
      <c r="AI95" s="257">
        <f>MIN(IF($F61=0,0,IFERROR(ROUND(NORMINV(1-(Inputs!$J$74/100),$F95,$D$90*$F95),-1),0))*$E95,$F95)*AI$88</f>
        <v>0</v>
      </c>
      <c r="AJ95" s="257">
        <f>MIN(IF($F61=0,0,IFERROR(ROUND(NORMINV(1-(Inputs!$J$74/100),$F95,$D$90*$F95),-1),0))*$E95,$F95)*AJ$88</f>
        <v>0</v>
      </c>
      <c r="AK95" s="257">
        <f>MIN(IF($F61=0,0,IFERROR(ROUND(NORMINV(1-(Inputs!$J$74/100),$F95,$D$90*$F95),-1),0))*$E95,$F95)*AK$88</f>
        <v>0</v>
      </c>
      <c r="AL95" s="257">
        <f>MIN(IF($F61=0,0,IFERROR(ROUND(NORMINV(1-(Inputs!$J$74/100),$F95,$D$90*$F95),-1),0))*$E95,$F95)*AL$88</f>
        <v>0</v>
      </c>
      <c r="AM95" s="257">
        <f>MIN(IF($F61=0,0,IFERROR(ROUND(NORMINV(1-(Inputs!$J$74/100),$F95,$D$90*$F95),-1),0))*$E95,$F95)*AM$88</f>
        <v>0</v>
      </c>
      <c r="AN95" s="257">
        <f>MIN(IF($F61=0,0,IFERROR(ROUND(NORMINV(1-(Inputs!$J$74/100),$F95,$D$90*$F95),-1),0))*$E95,$F95)*AN$88</f>
        <v>0</v>
      </c>
      <c r="AO95" s="257">
        <f>MIN(IF($F61=0,0,IFERROR(ROUND(NORMINV(1-(Inputs!$J$74/100),$F95,$D$90*$F95),-1),0))*$E95,$F95)*AO$88</f>
        <v>0</v>
      </c>
      <c r="AP95" s="257">
        <f>MIN(IF($F61=0,0,IFERROR(ROUND(NORMINV(1-(Inputs!$J$74/100),$F95,$D$90*$F95),-1),0))*$E95,$F95)*AP$88</f>
        <v>0</v>
      </c>
      <c r="AQ95" s="257">
        <f>MIN(IF($F61=0,0,IFERROR(ROUND(NORMINV(1-(Inputs!$J$74/100),$F95,$D$90*$F95),-1),0))*$E95,$F95)*AQ$88</f>
        <v>0</v>
      </c>
      <c r="AR95" s="257">
        <f>MIN(IF($F61=0,0,IFERROR(ROUND(NORMINV(1-(Inputs!$J$74/100),$F95,$D$90*$F95),-1),0))*$E95,$F95)*AR$88</f>
        <v>0</v>
      </c>
      <c r="AS95" s="257">
        <f>MIN(IF($F61=0,0,IFERROR(ROUND(NORMINV(1-(Inputs!$J$74/100),$F95,$D$90*$F95),-1),0))*$E95,$F95)*AS$88</f>
        <v>0</v>
      </c>
      <c r="AT95" s="257">
        <f>MIN(IF($F61=0,0,IFERROR(ROUND(NORMINV(1-(Inputs!$J$74/100),$F95,$D$90*$F95),-1),0))*$E95,$F95)*AT$88</f>
        <v>0</v>
      </c>
      <c r="AU95" s="257">
        <f>MIN(IF($F61=0,0,IFERROR(ROUND(NORMINV(1-(Inputs!$J$74/100),$F95,$D$90*$F95),-1),0))*$E95,$F95)*AU$88</f>
        <v>0</v>
      </c>
      <c r="AV95" s="257">
        <f>MIN(IF($F61=0,0,IFERROR(ROUND(NORMINV(1-(Inputs!$J$74/100),$F95,$D$90*$F95),-1),0))*$E95,$F95)*AV$88</f>
        <v>0</v>
      </c>
      <c r="AW95" s="257">
        <f>MIN(IF($F61=0,0,IFERROR(ROUND(NORMINV(1-(Inputs!$J$74/100),$F95,$D$90*$F95),-1),0))*$E95,$F95)*AW$88</f>
        <v>0</v>
      </c>
      <c r="AX95" s="257">
        <f>MIN(IF($F61=0,0,IFERROR(ROUND(NORMINV(1-(Inputs!$J$74/100),$F95,$D$90*$F95),-1),0))*$E95,$F95)*AX$88</f>
        <v>0</v>
      </c>
      <c r="AY95" s="257">
        <f>MIN(IF($F61=0,0,IFERROR(ROUND(NORMINV(1-(Inputs!$J$74/100),$F95,$D$90*$F95),-1),0))*$E95,$F95)*AY$88</f>
        <v>0</v>
      </c>
      <c r="AZ95" s="257">
        <f>MIN(IF($F61=0,0,IFERROR(ROUND(NORMINV(1-(Inputs!$J$74/100),$F95,$D$90*$F95),-1),0))*$E95,$F95)*AZ$88</f>
        <v>0</v>
      </c>
      <c r="BA95" s="257">
        <f>MIN(IF($F61=0,0,IFERROR(ROUND(NORMINV(1-(Inputs!$J$74/100),$F95,$D$90*$F95),-1),0))*$E95,$F95)*BA$88</f>
        <v>0</v>
      </c>
      <c r="BB95" s="257">
        <f>MIN(IF($F61=0,0,IFERROR(ROUND(NORMINV(1-(Inputs!$J$74/100),$F95,$D$90*$F95),-1),0))*$E95,$F95)*BB$88</f>
        <v>0</v>
      </c>
      <c r="BC95" s="257">
        <f>MIN(IF($F61=0,0,IFERROR(ROUND(NORMINV(1-(Inputs!$J$74/100),$F95,$D$90*$F95),-1),0))*$E95,$F95)*BC$88</f>
        <v>0</v>
      </c>
      <c r="BD95" s="257">
        <f>MIN(IF($F61=0,0,IFERROR(ROUND(NORMINV(1-(Inputs!$J$74/100),$F95,$D$90*$F95),-1),0))*$E95,$F95)*BD$88</f>
        <v>0</v>
      </c>
      <c r="BE95" s="257">
        <f>MIN(IF($F61=0,0,IFERROR(ROUND(NORMINV(1-(Inputs!$J$74/100),$F95,$D$90*$F95),-1),0))*$E95,$F95)*BE$88</f>
        <v>0</v>
      </c>
      <c r="BF95" s="257">
        <f>MIN(IF($F61=0,0,IFERROR(ROUND(NORMINV(1-(Inputs!$J$74/100),$F95,$D$90*$F95),-1),0))*$E95,$F95)*BF$88</f>
        <v>0</v>
      </c>
      <c r="BG95" s="257">
        <f>MIN(IF($F61=0,0,IFERROR(ROUND(NORMINV(1-(Inputs!$J$74/100),$F95,$D$90*$F95),-1),0))*$E95,$F95)*BG$88</f>
        <v>0</v>
      </c>
      <c r="BH95" s="257">
        <f>MIN(IF($F61=0,0,IFERROR(ROUND(NORMINV(1-(Inputs!$J$74/100),$F95,$D$90*$F95),-1),0))*$E95,$F95)*BH$88</f>
        <v>0</v>
      </c>
      <c r="BI95" s="257">
        <f>MIN(IF($F61=0,0,IFERROR(ROUND(NORMINV(1-(Inputs!$J$74/100),$F95,$D$90*$F95),-1),0))*$E95,$F95)*BI$88</f>
        <v>0</v>
      </c>
      <c r="BJ95" s="257">
        <f>MIN(IF($F61=0,0,IFERROR(ROUND(NORMINV(1-(Inputs!$J$74/100),$F95,$D$90*$F95),-1),0))*$E95,$F95)*BJ$88</f>
        <v>0</v>
      </c>
      <c r="BK95" s="257">
        <f>MIN(IF($F61=0,0,IFERROR(ROUND(NORMINV(1-(Inputs!$J$74/100),$F95,$D$90*$F95),-1),0))*$E95,$F95)*BK$88</f>
        <v>0</v>
      </c>
      <c r="BL95" s="257">
        <f>MIN(IF($F61=0,0,IFERROR(ROUND(NORMINV(1-(Inputs!$J$74/100),$F95,$D$90*$F95),-1),0))*$E95,$F95)*BL$88</f>
        <v>0</v>
      </c>
      <c r="BM95" s="257">
        <f>MIN(IF($F61=0,0,IFERROR(ROUND(NORMINV(1-(Inputs!$J$74/100),$F95,$D$90*$F95),-1),0))*$E95,$F95)*BM$88</f>
        <v>0</v>
      </c>
      <c r="BN95" s="257">
        <f>MIN(IF($F61=0,0,IFERROR(ROUND(NORMINV(1-(Inputs!$J$74/100),$F95,$D$90*$F95),-1),0))*$E95,$F95)*BN$88</f>
        <v>0</v>
      </c>
      <c r="BO95" s="257">
        <f>MIN(IF($F61=0,0,IFERROR(ROUND(NORMINV(1-(Inputs!$J$74/100),$F95,$D$90*$F95),-1),0))*$E95,$F95)*BO$88</f>
        <v>0</v>
      </c>
      <c r="BP95" s="257">
        <f>MIN(IF($F61=0,0,IFERROR(ROUND(NORMINV(1-(Inputs!$J$74/100),$F95,$D$90*$F95),-1),0))*$E95,$F95)*BP$88</f>
        <v>0</v>
      </c>
      <c r="BQ95" s="257">
        <f>MIN(IF($F61=0,0,IFERROR(ROUND(NORMINV(1-(Inputs!$J$74/100),$F95,$D$90*$F95),-1),0))*$E95,$F95)*BQ$88</f>
        <v>0</v>
      </c>
      <c r="BR95" s="257">
        <f>MIN(IF($F61=0,0,IFERROR(ROUND(NORMINV(1-(Inputs!$J$74/100),$F95,$D$90*$F95),-1),0))*$E95,$F95)*BR$88</f>
        <v>0</v>
      </c>
      <c r="BS95" s="257">
        <f>MIN(IF($F61=0,0,IFERROR(ROUND(NORMINV(1-(Inputs!$J$74/100),$F95,$D$90*$F95),-1),0))*$E95,$F95)*BS$88</f>
        <v>0</v>
      </c>
      <c r="BT95" s="257">
        <f>MIN(IF($F61=0,0,IFERROR(ROUND(NORMINV(1-(Inputs!$J$74/100),$F95,$D$90*$F95),-1),0))*$E95,$F95)*BT$88</f>
        <v>0</v>
      </c>
      <c r="BU95" s="257">
        <f>MIN(IF($F61=0,0,IFERROR(ROUND(NORMINV(1-(Inputs!$J$74/100),$F95,$D$90*$F95),-1),0))*$E95,$F95)*BU$88</f>
        <v>0</v>
      </c>
      <c r="BV95" s="257">
        <f>MIN(IF($F61=0,0,IFERROR(ROUND(NORMINV(1-(Inputs!$J$74/100),$F95,$D$90*$F95),-1),0))*$E95,$F95)*BV$88</f>
        <v>0</v>
      </c>
      <c r="BW95" s="257">
        <f>MIN(IF($F61=0,0,IFERROR(ROUND(NORMINV(1-(Inputs!$J$74/100),$F95,$D$90*$F95),-1),0))*$E95,$F95)*BW$88</f>
        <v>0</v>
      </c>
      <c r="BX95" s="257">
        <f>MIN(IF($F61=0,0,IFERROR(ROUND(NORMINV(1-(Inputs!$J$74/100),$F95,$D$90*$F95),-1),0))*$E95,$F95)*BX$88</f>
        <v>0</v>
      </c>
      <c r="BY95" s="257">
        <f>MIN(IF($F61=0,0,IFERROR(ROUND(NORMINV(1-(Inputs!$J$74/100),$F95,$D$90*$F95),-1),0))*$E95,$F95)*BY$88</f>
        <v>0</v>
      </c>
      <c r="BZ95" s="257">
        <f>MIN(IF($F61=0,0,IFERROR(ROUND(NORMINV(1-(Inputs!$J$74/100),$F95,$D$90*$F95),-1),0))*$E95,$F95)*BZ$88</f>
        <v>0</v>
      </c>
      <c r="CA95" s="257">
        <f>MIN(IF($F61=0,0,IFERROR(ROUND(NORMINV(1-(Inputs!$J$74/100),$F95,$D$90*$F95),-1),0))*$E95,$F95)*CA$88</f>
        <v>0</v>
      </c>
      <c r="CB95" s="257">
        <f>MIN(IF($F61=0,0,IFERROR(ROUND(NORMINV(1-(Inputs!$J$74/100),$F95,$D$90*$F95),-1),0))*$E95,$F95)*CB$88</f>
        <v>0</v>
      </c>
      <c r="CC95" s="257">
        <f>MIN(IF($F61=0,0,IFERROR(ROUND(NORMINV(1-(Inputs!$J$74/100),$F95,$D$90*$F95),-1),0))*$E95,$F95)*CC$88</f>
        <v>0</v>
      </c>
      <c r="CD95" s="257">
        <f>MIN(IF($F61=0,0,IFERROR(ROUND(NORMINV(1-(Inputs!$J$74/100),$F95,$D$90*$F95),-1),0))*$E95,$F95)*CD$88</f>
        <v>0</v>
      </c>
      <c r="CE95" s="257">
        <f>MIN(IF($F61=0,0,IFERROR(ROUND(NORMINV(1-(Inputs!$J$74/100),$F95,$D$90*$F95),-1),0))*$E95,$F95)*CE$88</f>
        <v>0</v>
      </c>
      <c r="CF95" s="257">
        <f>MIN(IF($F61=0,0,IFERROR(ROUND(NORMINV(1-(Inputs!$J$74/100),$F95,$D$90*$F95),-1),0))*$E95,$F95)*CF$88</f>
        <v>0</v>
      </c>
      <c r="CG95" s="257">
        <f>MIN(IF($F61=0,0,IFERROR(ROUND(NORMINV(1-(Inputs!$J$74/100),$F95,$D$90*$F95),-1),0))*$E95,$F95)*CG$88</f>
        <v>0</v>
      </c>
      <c r="CH95" s="257">
        <f>MIN(IF($F61=0,0,IFERROR(ROUND(NORMINV(1-(Inputs!$J$74/100),$F95,$D$90*$F95),-1),0))*$E95,$F95)*CH$88</f>
        <v>0</v>
      </c>
      <c r="CI95" s="257">
        <f>MIN(IF($F61=0,0,IFERROR(ROUND(NORMINV(1-(Inputs!$J$74/100),$F95,$D$90*$F95),-1),0))*$E95,$F95)*CI$88</f>
        <v>0</v>
      </c>
      <c r="CJ95" s="257">
        <f>MIN(IF($F61=0,0,IFERROR(ROUND(NORMINV(1-(Inputs!$J$74/100),$F95,$D$90*$F95),-1),0))*$E95,$F95)*CJ$88</f>
        <v>0</v>
      </c>
      <c r="CK95" s="257">
        <f>MIN(IF($F61=0,0,IFERROR(ROUND(NORMINV(1-(Inputs!$J$74/100),$F95,$D$90*$F95),-1),0))*$E95,$F95)*CK$88</f>
        <v>0</v>
      </c>
      <c r="CL95" s="257">
        <f>MIN(IF($F61=0,0,IFERROR(ROUND(NORMINV(1-(Inputs!$J$74/100),$F95,$D$90*$F95),-1),0))*$E95,$F95)*CL$88</f>
        <v>0</v>
      </c>
      <c r="CM95" s="257">
        <f>MIN(IF($F61=0,0,IFERROR(ROUND(NORMINV(1-(Inputs!$J$74/100),$F95,$D$90*$F95),-1),0))*$E95,$F95)*CM$88</f>
        <v>0</v>
      </c>
      <c r="CN95" s="257">
        <f>MIN(IF($F61=0,0,IFERROR(ROUND(NORMINV(1-(Inputs!$J$74/100),$F95,$D$90*$F95),-1),0))*$E95,$F95)*CN$88</f>
        <v>0</v>
      </c>
      <c r="CO95" s="257">
        <f>MIN(IF($F61=0,0,IFERROR(ROUND(NORMINV(1-(Inputs!$J$74/100),$F95,$D$90*$F95),-1),0))*$E95,$F95)*CO$88</f>
        <v>0</v>
      </c>
      <c r="CP95" s="257">
        <f>MIN(IF($F61=0,0,IFERROR(ROUND(NORMINV(1-(Inputs!$J$74/100),$F95,$D$90*$F95),-1),0))*$E95,$F95)*CP$88</f>
        <v>0</v>
      </c>
      <c r="CQ95" s="257">
        <f>MIN(IF($F61=0,0,IFERROR(ROUND(NORMINV(1-(Inputs!$J$74/100),$F95,$D$90*$F95),-1),0))*$E95,$F95)*CQ$88</f>
        <v>0</v>
      </c>
      <c r="CR95" s="257">
        <f>MIN(IF($F61=0,0,IFERROR(ROUND(NORMINV(1-(Inputs!$J$74/100),$F95,$D$90*$F95),-1),0))*$E95,$F95)*CR$88</f>
        <v>0</v>
      </c>
      <c r="CS95" s="257">
        <f>MIN(IF($F61=0,0,IFERROR(ROUND(NORMINV(1-(Inputs!$J$74/100),$F95,$D$90*$F95),-1),0))*$E95,$F95)*CS$88</f>
        <v>0</v>
      </c>
      <c r="CT95" s="257">
        <f>MIN(IF($F61=0,0,IFERROR(ROUND(NORMINV(1-(Inputs!$J$74/100),$F95,$D$90*$F95),-1),0))*$E95,$F95)*CT$88</f>
        <v>0</v>
      </c>
      <c r="CU95" s="257">
        <f>MIN(IF($F61=0,0,IFERROR(ROUND(NORMINV(1-(Inputs!$J$74/100),$F95,$D$90*$F95),-1),0))*$E95,$F95)*CU$88</f>
        <v>0</v>
      </c>
      <c r="CV95" s="257">
        <f>MIN(IF($F61=0,0,IFERROR(ROUND(NORMINV(1-(Inputs!$J$74/100),$F95,$D$90*$F95),-1),0))*$E95,$F95)*CV$88</f>
        <v>0</v>
      </c>
      <c r="CW95" s="257">
        <f>MIN(IF($F61=0,0,IFERROR(ROUND(NORMINV(1-(Inputs!$J$74/100),$F95,$D$90*$F95),-1),0))*$E95,$F95)*CW$88</f>
        <v>0</v>
      </c>
      <c r="CX95" s="257">
        <f>MIN(IF($F61=0,0,IFERROR(ROUND(NORMINV(1-(Inputs!$J$74/100),$F95,$D$90*$F95),-1),0))*$E95,$F95)*CX$88</f>
        <v>0</v>
      </c>
      <c r="CY95" s="257">
        <f>MIN(IF($F61=0,0,IFERROR(ROUND(NORMINV(1-(Inputs!$J$74/100),$F95,$D$90*$F95),-1),0))*$E95,$F95)*CY$88</f>
        <v>0</v>
      </c>
      <c r="CZ95" s="257">
        <f>MIN(IF($F61=0,0,IFERROR(ROUND(NORMINV(1-(Inputs!$J$74/100),$F95,$D$90*$F95),-1),0))*$E95,$F95)*CZ$88</f>
        <v>0</v>
      </c>
      <c r="DA95" s="257">
        <f>MIN(IF($F61=0,0,IFERROR(ROUND(NORMINV(1-(Inputs!$J$74/100),$F95,$D$90*$F95),-1),0))*$E95,$F95)*DA$88</f>
        <v>0</v>
      </c>
      <c r="DB95" s="257">
        <f>MIN(IF($F61=0,0,IFERROR(ROUND(NORMINV(1-(Inputs!$J$74/100),$F95,$D$90*$F95),-1),0))*$E95,$F95)*DB$88</f>
        <v>0</v>
      </c>
      <c r="DC95" s="257">
        <f>MIN(IF($F61=0,0,IFERROR(ROUND(NORMINV(1-(Inputs!$J$74/100),$F95,$D$90*$F95),-1),0))*$E95,$F95)*DC$88</f>
        <v>0</v>
      </c>
      <c r="DD95" s="257">
        <f>MIN(IF($F61=0,0,IFERROR(ROUND(NORMINV(1-(Inputs!$J$74/100),$F95,$D$90*$F95),-1),0))*$E95,$F95)*DD$88</f>
        <v>0</v>
      </c>
      <c r="DE95" s="257">
        <f>MIN(IF($F61=0,0,IFERROR(ROUND(NORMINV(1-(Inputs!$J$74/100),$F95,$D$90*$F95),-1),0))*$E95,$F95)*DE$88</f>
        <v>0</v>
      </c>
      <c r="DF95" s="257">
        <f>MIN(IF($F61=0,0,IFERROR(ROUND(NORMINV(1-(Inputs!$J$74/100),$F95,$D$90*$F95),-1),0))*$E95,$F95)*DF$88</f>
        <v>0</v>
      </c>
      <c r="DG95" s="257">
        <f>MIN(IF($F61=0,0,IFERROR(ROUND(NORMINV(1-(Inputs!$J$74/100),$F95,$D$90*$F95),-1),0))*$E95,$F95)*DG$88</f>
        <v>0</v>
      </c>
      <c r="DH95" s="257">
        <f>MIN(IF($F61=0,0,IFERROR(ROUND(NORMINV(1-(Inputs!$J$74/100),$F95,$D$90*$F95),-1),0))*$E95,$F95)*DH$88</f>
        <v>0</v>
      </c>
      <c r="DI95" s="257">
        <f>MIN(IF($F61=0,0,IFERROR(ROUND(NORMINV(1-(Inputs!$J$74/100),$F95,$D$90*$F95),-1),0))*$E95,$F95)*DI$88</f>
        <v>0</v>
      </c>
      <c r="DJ95" s="257">
        <f>MIN(IF($F61=0,0,IFERROR(ROUND(NORMINV(1-(Inputs!$J$74/100),$F95,$D$90*$F95),-1),0))*$E95,$F95)*DJ$88</f>
        <v>0</v>
      </c>
      <c r="DK95" s="257">
        <f>MIN(IF($F61=0,0,IFERROR(ROUND(NORMINV(1-(Inputs!$J$74/100),$F95,$D$90*$F95),-1),0))*$E95,$F95)*DK$88</f>
        <v>0</v>
      </c>
      <c r="DL95" s="257">
        <f>MIN(IF($F61=0,0,IFERROR(ROUND(NORMINV(1-(Inputs!$J$74/100),$F95,$D$90*$F95),-1),0))*$E95,$F95)*DL$88</f>
        <v>0</v>
      </c>
      <c r="DM95" s="257">
        <f>MIN(IF($F61=0,0,IFERROR(ROUND(NORMINV(1-(Inputs!$J$74/100),$F95,$D$90*$F95),-1),0))*$E95,$F95)*DM$88</f>
        <v>0</v>
      </c>
      <c r="DN95" s="257">
        <f>MIN(IF($F61=0,0,IFERROR(ROUND(NORMINV(1-(Inputs!$J$74/100),$F95,$D$90*$F95),-1),0))*$E95,$F95)*DN$88</f>
        <v>0</v>
      </c>
    </row>
    <row r="96" spans="1:118" hidden="1" outlineLevel="1">
      <c r="A96" s="151"/>
      <c r="C96" s="73" t="str">
        <f t="shared" si="97"/>
        <v>MI300X</v>
      </c>
      <c r="D96" s="68">
        <f>Inputs!$J$60</f>
        <v>0.2</v>
      </c>
      <c r="E96" s="67">
        <v>0.75</v>
      </c>
      <c r="F96" s="65">
        <f>Inputs!J68/Inputs!J$15</f>
        <v>0</v>
      </c>
      <c r="G96" s="54" t="s">
        <v>90</v>
      </c>
      <c r="H96" s="341">
        <f t="shared" si="96"/>
        <v>0</v>
      </c>
      <c r="I96" s="54"/>
      <c r="J96" s="257">
        <f>MIN(IF($F62=0,0,IFERROR(ROUND(NORMINV(1-(Inputs!$J$74/100),$F96,$D$90*$F96),-1),0))*$E96,$F96)*J$88</f>
        <v>0</v>
      </c>
      <c r="K96" s="257">
        <f>MIN(IF($F62=0,0,IFERROR(ROUND(NORMINV(1-(Inputs!$J$74/100),$F96,$D$90*$F96),-1),0))*$E96,$F96)*K$88</f>
        <v>0</v>
      </c>
      <c r="L96" s="257">
        <f>MIN(IF($F62=0,0,IFERROR(ROUND(NORMINV(1-(Inputs!$J$74/100),$F96,$D$90*$F96),-1),0))*$E96,$F96)*L$88</f>
        <v>0</v>
      </c>
      <c r="M96" s="257">
        <f>MIN(IF($F62=0,0,IFERROR(ROUND(NORMINV(1-(Inputs!$J$74/100),$F96,$D$90*$F96),-1),0))*$E96,$F96)*M$88</f>
        <v>0</v>
      </c>
      <c r="N96" s="257">
        <f>MIN(IF($F62=0,0,IFERROR(ROUND(NORMINV(1-(Inputs!$J$74/100),$F96,$D$90*$F96),-1),0))*$E96,$F96)*N$88</f>
        <v>0</v>
      </c>
      <c r="O96" s="257">
        <f>MIN(IF($F62=0,0,IFERROR(ROUND(NORMINV(1-(Inputs!$J$74/100),$F96,$D$90*$F96),-1),0))*$E96,$F96)*O$88</f>
        <v>0</v>
      </c>
      <c r="P96" s="257">
        <f>MIN(IF($F62=0,0,IFERROR(ROUND(NORMINV(1-(Inputs!$J$74/100),$F96,$D$90*$F96),-1),0))*$E96,$F96)*P$88</f>
        <v>0</v>
      </c>
      <c r="Q96" s="257">
        <f>MIN(IF($F62=0,0,IFERROR(ROUND(NORMINV(1-(Inputs!$J$74/100),$F96,$D$90*$F96),-1),0))*$E96,$F96)*Q$88</f>
        <v>0</v>
      </c>
      <c r="R96" s="257">
        <f>MIN(IF($F62=0,0,IFERROR(ROUND(NORMINV(1-(Inputs!$J$74/100),$F96,$D$90*$F96),-1),0))*$E96,$F96)*R$88</f>
        <v>0</v>
      </c>
      <c r="S96" s="257">
        <f>MIN(IF($F62=0,0,IFERROR(ROUND(NORMINV(1-(Inputs!$J$74/100),$F96,$D$90*$F96),-1),0))*$E96,$F96)*S$88</f>
        <v>0</v>
      </c>
      <c r="T96" s="257">
        <f>MIN(IF($F62=0,0,IFERROR(ROUND(NORMINV(1-(Inputs!$J$74/100),$F96,$D$90*$F96),-1),0))*$E96,$F96)*T$88</f>
        <v>0</v>
      </c>
      <c r="U96" s="257">
        <f>MIN(IF($F62=0,0,IFERROR(ROUND(NORMINV(1-(Inputs!$J$74/100),$F96,$D$90*$F96),-1),0))*$E96,$F96)*U$88</f>
        <v>0</v>
      </c>
      <c r="V96" s="257">
        <f>MIN(IF($F62=0,0,IFERROR(ROUND(NORMINV(1-(Inputs!$J$74/100),$F96,$D$90*$F96),-1),0))*$E96,$F96)*V$88</f>
        <v>0</v>
      </c>
      <c r="W96" s="257">
        <f>MIN(IF($F62=0,0,IFERROR(ROUND(NORMINV(1-(Inputs!$J$74/100),$F96,$D$90*$F96),-1),0))*$E96,$F96)*W$88</f>
        <v>0</v>
      </c>
      <c r="X96" s="257">
        <f>MIN(IF($F62=0,0,IFERROR(ROUND(NORMINV(1-(Inputs!$J$74/100),$F96,$D$90*$F96),-1),0))*$E96,$F96)*X$88</f>
        <v>0</v>
      </c>
      <c r="Y96" s="257">
        <f>MIN(IF($F62=0,0,IFERROR(ROUND(NORMINV(1-(Inputs!$J$74/100),$F96,$D$90*$F96),-1),0))*$E96,$F96)*Y$88</f>
        <v>0</v>
      </c>
      <c r="Z96" s="257">
        <f>MIN(IF($F62=0,0,IFERROR(ROUND(NORMINV(1-(Inputs!$J$74/100),$F96,$D$90*$F96),-1),0))*$E96,$F96)*Z$88</f>
        <v>0</v>
      </c>
      <c r="AA96" s="257">
        <f>MIN(IF($F62=0,0,IFERROR(ROUND(NORMINV(1-(Inputs!$J$74/100),$F96,$D$90*$F96),-1),0))*$E96,$F96)*AA$88</f>
        <v>0</v>
      </c>
      <c r="AB96" s="257">
        <f>MIN(IF($F62=0,0,IFERROR(ROUND(NORMINV(1-(Inputs!$J$74/100),$F96,$D$90*$F96),-1),0))*$E96,$F96)*AB$88</f>
        <v>0</v>
      </c>
      <c r="AC96" s="257">
        <f>MIN(IF($F62=0,0,IFERROR(ROUND(NORMINV(1-(Inputs!$J$74/100),$F96,$D$90*$F96),-1),0))*$E96,$F96)*AC$88</f>
        <v>0</v>
      </c>
      <c r="AD96" s="257">
        <f>MIN(IF($F62=0,0,IFERROR(ROUND(NORMINV(1-(Inputs!$J$74/100),$F96,$D$90*$F96),-1),0))*$E96,$F96)*AD$88</f>
        <v>0</v>
      </c>
      <c r="AE96" s="257">
        <f>MIN(IF($F62=0,0,IFERROR(ROUND(NORMINV(1-(Inputs!$J$74/100),$F96,$D$90*$F96),-1),0))*$E96,$F96)*AE$88</f>
        <v>0</v>
      </c>
      <c r="AF96" s="257">
        <f>MIN(IF($F62=0,0,IFERROR(ROUND(NORMINV(1-(Inputs!$J$74/100),$F96,$D$90*$F96),-1),0))*$E96,$F96)*AF$88</f>
        <v>0</v>
      </c>
      <c r="AG96" s="257">
        <f>MIN(IF($F62=0,0,IFERROR(ROUND(NORMINV(1-(Inputs!$J$74/100),$F96,$D$90*$F96),-1),0))*$E96,$F96)*AG$88</f>
        <v>0</v>
      </c>
      <c r="AH96" s="257">
        <f>MIN(IF($F62=0,0,IFERROR(ROUND(NORMINV(1-(Inputs!$J$74/100),$F96,$D$90*$F96),-1),0))*$E96,$F96)*AH$88</f>
        <v>0</v>
      </c>
      <c r="AI96" s="257">
        <f>MIN(IF($F62=0,0,IFERROR(ROUND(NORMINV(1-(Inputs!$J$74/100),$F96,$D$90*$F96),-1),0))*$E96,$F96)*AI$88</f>
        <v>0</v>
      </c>
      <c r="AJ96" s="257">
        <f>MIN(IF($F62=0,0,IFERROR(ROUND(NORMINV(1-(Inputs!$J$74/100),$F96,$D$90*$F96),-1),0))*$E96,$F96)*AJ$88</f>
        <v>0</v>
      </c>
      <c r="AK96" s="257">
        <f>MIN(IF($F62=0,0,IFERROR(ROUND(NORMINV(1-(Inputs!$J$74/100),$F96,$D$90*$F96),-1),0))*$E96,$F96)*AK$88</f>
        <v>0</v>
      </c>
      <c r="AL96" s="257">
        <f>MIN(IF($F62=0,0,IFERROR(ROUND(NORMINV(1-(Inputs!$J$74/100),$F96,$D$90*$F96),-1),0))*$E96,$F96)*AL$88</f>
        <v>0</v>
      </c>
      <c r="AM96" s="257">
        <f>MIN(IF($F62=0,0,IFERROR(ROUND(NORMINV(1-(Inputs!$J$74/100),$F96,$D$90*$F96),-1),0))*$E96,$F96)*AM$88</f>
        <v>0</v>
      </c>
      <c r="AN96" s="257">
        <f>MIN(IF($F62=0,0,IFERROR(ROUND(NORMINV(1-(Inputs!$J$74/100),$F96,$D$90*$F96),-1),0))*$E96,$F96)*AN$88</f>
        <v>0</v>
      </c>
      <c r="AO96" s="257">
        <f>MIN(IF($F62=0,0,IFERROR(ROUND(NORMINV(1-(Inputs!$J$74/100),$F96,$D$90*$F96),-1),0))*$E96,$F96)*AO$88</f>
        <v>0</v>
      </c>
      <c r="AP96" s="257">
        <f>MIN(IF($F62=0,0,IFERROR(ROUND(NORMINV(1-(Inputs!$J$74/100),$F96,$D$90*$F96),-1),0))*$E96,$F96)*AP$88</f>
        <v>0</v>
      </c>
      <c r="AQ96" s="257">
        <f>MIN(IF($F62=0,0,IFERROR(ROUND(NORMINV(1-(Inputs!$J$74/100),$F96,$D$90*$F96),-1),0))*$E96,$F96)*AQ$88</f>
        <v>0</v>
      </c>
      <c r="AR96" s="257">
        <f>MIN(IF($F62=0,0,IFERROR(ROUND(NORMINV(1-(Inputs!$J$74/100),$F96,$D$90*$F96),-1),0))*$E96,$F96)*AR$88</f>
        <v>0</v>
      </c>
      <c r="AS96" s="257">
        <f>MIN(IF($F62=0,0,IFERROR(ROUND(NORMINV(1-(Inputs!$J$74/100),$F96,$D$90*$F96),-1),0))*$E96,$F96)*AS$88</f>
        <v>0</v>
      </c>
      <c r="AT96" s="257">
        <f>MIN(IF($F62=0,0,IFERROR(ROUND(NORMINV(1-(Inputs!$J$74/100),$F96,$D$90*$F96),-1),0))*$E96,$F96)*AT$88</f>
        <v>0</v>
      </c>
      <c r="AU96" s="257">
        <f>MIN(IF($F62=0,0,IFERROR(ROUND(NORMINV(1-(Inputs!$J$74/100),$F96,$D$90*$F96),-1),0))*$E96,$F96)*AU$88</f>
        <v>0</v>
      </c>
      <c r="AV96" s="257">
        <f>MIN(IF($F62=0,0,IFERROR(ROUND(NORMINV(1-(Inputs!$J$74/100),$F96,$D$90*$F96),-1),0))*$E96,$F96)*AV$88</f>
        <v>0</v>
      </c>
      <c r="AW96" s="257">
        <f>MIN(IF($F62=0,0,IFERROR(ROUND(NORMINV(1-(Inputs!$J$74/100),$F96,$D$90*$F96),-1),0))*$E96,$F96)*AW$88</f>
        <v>0</v>
      </c>
      <c r="AX96" s="257">
        <f>MIN(IF($F62=0,0,IFERROR(ROUND(NORMINV(1-(Inputs!$J$74/100),$F96,$D$90*$F96),-1),0))*$E96,$F96)*AX$88</f>
        <v>0</v>
      </c>
      <c r="AY96" s="257">
        <f>MIN(IF($F62=0,0,IFERROR(ROUND(NORMINV(1-(Inputs!$J$74/100),$F96,$D$90*$F96),-1),0))*$E96,$F96)*AY$88</f>
        <v>0</v>
      </c>
      <c r="AZ96" s="257">
        <f>MIN(IF($F62=0,0,IFERROR(ROUND(NORMINV(1-(Inputs!$J$74/100),$F96,$D$90*$F96),-1),0))*$E96,$F96)*AZ$88</f>
        <v>0</v>
      </c>
      <c r="BA96" s="257">
        <f>MIN(IF($F62=0,0,IFERROR(ROUND(NORMINV(1-(Inputs!$J$74/100),$F96,$D$90*$F96),-1),0))*$E96,$F96)*BA$88</f>
        <v>0</v>
      </c>
      <c r="BB96" s="257">
        <f>MIN(IF($F62=0,0,IFERROR(ROUND(NORMINV(1-(Inputs!$J$74/100),$F96,$D$90*$F96),-1),0))*$E96,$F96)*BB$88</f>
        <v>0</v>
      </c>
      <c r="BC96" s="257">
        <f>MIN(IF($F62=0,0,IFERROR(ROUND(NORMINV(1-(Inputs!$J$74/100),$F96,$D$90*$F96),-1),0))*$E96,$F96)*BC$88</f>
        <v>0</v>
      </c>
      <c r="BD96" s="257">
        <f>MIN(IF($F62=0,0,IFERROR(ROUND(NORMINV(1-(Inputs!$J$74/100),$F96,$D$90*$F96),-1),0))*$E96,$F96)*BD$88</f>
        <v>0</v>
      </c>
      <c r="BE96" s="257">
        <f>MIN(IF($F62=0,0,IFERROR(ROUND(NORMINV(1-(Inputs!$J$74/100),$F96,$D$90*$F96),-1),0))*$E96,$F96)*BE$88</f>
        <v>0</v>
      </c>
      <c r="BF96" s="257">
        <f>MIN(IF($F62=0,0,IFERROR(ROUND(NORMINV(1-(Inputs!$J$74/100),$F96,$D$90*$F96),-1),0))*$E96,$F96)*BF$88</f>
        <v>0</v>
      </c>
      <c r="BG96" s="257">
        <f>MIN(IF($F62=0,0,IFERROR(ROUND(NORMINV(1-(Inputs!$J$74/100),$F96,$D$90*$F96),-1),0))*$E96,$F96)*BG$88</f>
        <v>0</v>
      </c>
      <c r="BH96" s="257">
        <f>MIN(IF($F62=0,0,IFERROR(ROUND(NORMINV(1-(Inputs!$J$74/100),$F96,$D$90*$F96),-1),0))*$E96,$F96)*BH$88</f>
        <v>0</v>
      </c>
      <c r="BI96" s="257">
        <f>MIN(IF($F62=0,0,IFERROR(ROUND(NORMINV(1-(Inputs!$J$74/100),$F96,$D$90*$F96),-1),0))*$E96,$F96)*BI$88</f>
        <v>0</v>
      </c>
      <c r="BJ96" s="257">
        <f>MIN(IF($F62=0,0,IFERROR(ROUND(NORMINV(1-(Inputs!$J$74/100),$F96,$D$90*$F96),-1),0))*$E96,$F96)*BJ$88</f>
        <v>0</v>
      </c>
      <c r="BK96" s="257">
        <f>MIN(IF($F62=0,0,IFERROR(ROUND(NORMINV(1-(Inputs!$J$74/100),$F96,$D$90*$F96),-1),0))*$E96,$F96)*BK$88</f>
        <v>0</v>
      </c>
      <c r="BL96" s="257">
        <f>MIN(IF($F62=0,0,IFERROR(ROUND(NORMINV(1-(Inputs!$J$74/100),$F96,$D$90*$F96),-1),0))*$E96,$F96)*BL$88</f>
        <v>0</v>
      </c>
      <c r="BM96" s="257">
        <f>MIN(IF($F62=0,0,IFERROR(ROUND(NORMINV(1-(Inputs!$J$74/100),$F96,$D$90*$F96),-1),0))*$E96,$F96)*BM$88</f>
        <v>0</v>
      </c>
      <c r="BN96" s="257">
        <f>MIN(IF($F62=0,0,IFERROR(ROUND(NORMINV(1-(Inputs!$J$74/100),$F96,$D$90*$F96),-1),0))*$E96,$F96)*BN$88</f>
        <v>0</v>
      </c>
      <c r="BO96" s="257">
        <f>MIN(IF($F62=0,0,IFERROR(ROUND(NORMINV(1-(Inputs!$J$74/100),$F96,$D$90*$F96),-1),0))*$E96,$F96)*BO$88</f>
        <v>0</v>
      </c>
      <c r="BP96" s="257">
        <f>MIN(IF($F62=0,0,IFERROR(ROUND(NORMINV(1-(Inputs!$J$74/100),$F96,$D$90*$F96),-1),0))*$E96,$F96)*BP$88</f>
        <v>0</v>
      </c>
      <c r="BQ96" s="257">
        <f>MIN(IF($F62=0,0,IFERROR(ROUND(NORMINV(1-(Inputs!$J$74/100),$F96,$D$90*$F96),-1),0))*$E96,$F96)*BQ$88</f>
        <v>0</v>
      </c>
      <c r="BR96" s="257">
        <f>MIN(IF($F62=0,0,IFERROR(ROUND(NORMINV(1-(Inputs!$J$74/100),$F96,$D$90*$F96),-1),0))*$E96,$F96)*BR$88</f>
        <v>0</v>
      </c>
      <c r="BS96" s="257">
        <f>MIN(IF($F62=0,0,IFERROR(ROUND(NORMINV(1-(Inputs!$J$74/100),$F96,$D$90*$F96),-1),0))*$E96,$F96)*BS$88</f>
        <v>0</v>
      </c>
      <c r="BT96" s="257">
        <f>MIN(IF($F62=0,0,IFERROR(ROUND(NORMINV(1-(Inputs!$J$74/100),$F96,$D$90*$F96),-1),0))*$E96,$F96)*BT$88</f>
        <v>0</v>
      </c>
      <c r="BU96" s="257">
        <f>MIN(IF($F62=0,0,IFERROR(ROUND(NORMINV(1-(Inputs!$J$74/100),$F96,$D$90*$F96),-1),0))*$E96,$F96)*BU$88</f>
        <v>0</v>
      </c>
      <c r="BV96" s="257">
        <f>MIN(IF($F62=0,0,IFERROR(ROUND(NORMINV(1-(Inputs!$J$74/100),$F96,$D$90*$F96),-1),0))*$E96,$F96)*BV$88</f>
        <v>0</v>
      </c>
      <c r="BW96" s="257">
        <f>MIN(IF($F62=0,0,IFERROR(ROUND(NORMINV(1-(Inputs!$J$74/100),$F96,$D$90*$F96),-1),0))*$E96,$F96)*BW$88</f>
        <v>0</v>
      </c>
      <c r="BX96" s="257">
        <f>MIN(IF($F62=0,0,IFERROR(ROUND(NORMINV(1-(Inputs!$J$74/100),$F96,$D$90*$F96),-1),0))*$E96,$F96)*BX$88</f>
        <v>0</v>
      </c>
      <c r="BY96" s="257">
        <f>MIN(IF($F62=0,0,IFERROR(ROUND(NORMINV(1-(Inputs!$J$74/100),$F96,$D$90*$F96),-1),0))*$E96,$F96)*BY$88</f>
        <v>0</v>
      </c>
      <c r="BZ96" s="257">
        <f>MIN(IF($F62=0,0,IFERROR(ROUND(NORMINV(1-(Inputs!$J$74/100),$F96,$D$90*$F96),-1),0))*$E96,$F96)*BZ$88</f>
        <v>0</v>
      </c>
      <c r="CA96" s="257">
        <f>MIN(IF($F62=0,0,IFERROR(ROUND(NORMINV(1-(Inputs!$J$74/100),$F96,$D$90*$F96),-1),0))*$E96,$F96)*CA$88</f>
        <v>0</v>
      </c>
      <c r="CB96" s="257">
        <f>MIN(IF($F62=0,0,IFERROR(ROUND(NORMINV(1-(Inputs!$J$74/100),$F96,$D$90*$F96),-1),0))*$E96,$F96)*CB$88</f>
        <v>0</v>
      </c>
      <c r="CC96" s="257">
        <f>MIN(IF($F62=0,0,IFERROR(ROUND(NORMINV(1-(Inputs!$J$74/100),$F96,$D$90*$F96),-1),0))*$E96,$F96)*CC$88</f>
        <v>0</v>
      </c>
      <c r="CD96" s="257">
        <f>MIN(IF($F62=0,0,IFERROR(ROUND(NORMINV(1-(Inputs!$J$74/100),$F96,$D$90*$F96),-1),0))*$E96,$F96)*CD$88</f>
        <v>0</v>
      </c>
      <c r="CE96" s="257">
        <f>MIN(IF($F62=0,0,IFERROR(ROUND(NORMINV(1-(Inputs!$J$74/100),$F96,$D$90*$F96),-1),0))*$E96,$F96)*CE$88</f>
        <v>0</v>
      </c>
      <c r="CF96" s="257">
        <f>MIN(IF($F62=0,0,IFERROR(ROUND(NORMINV(1-(Inputs!$J$74/100),$F96,$D$90*$F96),-1),0))*$E96,$F96)*CF$88</f>
        <v>0</v>
      </c>
      <c r="CG96" s="257">
        <f>MIN(IF($F62=0,0,IFERROR(ROUND(NORMINV(1-(Inputs!$J$74/100),$F96,$D$90*$F96),-1),0))*$E96,$F96)*CG$88</f>
        <v>0</v>
      </c>
      <c r="CH96" s="257">
        <f>MIN(IF($F62=0,0,IFERROR(ROUND(NORMINV(1-(Inputs!$J$74/100),$F96,$D$90*$F96),-1),0))*$E96,$F96)*CH$88</f>
        <v>0</v>
      </c>
      <c r="CI96" s="257">
        <f>MIN(IF($F62=0,0,IFERROR(ROUND(NORMINV(1-(Inputs!$J$74/100),$F96,$D$90*$F96),-1),0))*$E96,$F96)*CI$88</f>
        <v>0</v>
      </c>
      <c r="CJ96" s="257">
        <f>MIN(IF($F62=0,0,IFERROR(ROUND(NORMINV(1-(Inputs!$J$74/100),$F96,$D$90*$F96),-1),0))*$E96,$F96)*CJ$88</f>
        <v>0</v>
      </c>
      <c r="CK96" s="257">
        <f>MIN(IF($F62=0,0,IFERROR(ROUND(NORMINV(1-(Inputs!$J$74/100),$F96,$D$90*$F96),-1),0))*$E96,$F96)*CK$88</f>
        <v>0</v>
      </c>
      <c r="CL96" s="257">
        <f>MIN(IF($F62=0,0,IFERROR(ROUND(NORMINV(1-(Inputs!$J$74/100),$F96,$D$90*$F96),-1),0))*$E96,$F96)*CL$88</f>
        <v>0</v>
      </c>
      <c r="CM96" s="257">
        <f>MIN(IF($F62=0,0,IFERROR(ROUND(NORMINV(1-(Inputs!$J$74/100),$F96,$D$90*$F96),-1),0))*$E96,$F96)*CM$88</f>
        <v>0</v>
      </c>
      <c r="CN96" s="257">
        <f>MIN(IF($F62=0,0,IFERROR(ROUND(NORMINV(1-(Inputs!$J$74/100),$F96,$D$90*$F96),-1),0))*$E96,$F96)*CN$88</f>
        <v>0</v>
      </c>
      <c r="CO96" s="257">
        <f>MIN(IF($F62=0,0,IFERROR(ROUND(NORMINV(1-(Inputs!$J$74/100),$F96,$D$90*$F96),-1),0))*$E96,$F96)*CO$88</f>
        <v>0</v>
      </c>
      <c r="CP96" s="257">
        <f>MIN(IF($F62=0,0,IFERROR(ROUND(NORMINV(1-(Inputs!$J$74/100),$F96,$D$90*$F96),-1),0))*$E96,$F96)*CP$88</f>
        <v>0</v>
      </c>
      <c r="CQ96" s="257">
        <f>MIN(IF($F62=0,0,IFERROR(ROUND(NORMINV(1-(Inputs!$J$74/100),$F96,$D$90*$F96),-1),0))*$E96,$F96)*CQ$88</f>
        <v>0</v>
      </c>
      <c r="CR96" s="257">
        <f>MIN(IF($F62=0,0,IFERROR(ROUND(NORMINV(1-(Inputs!$J$74/100),$F96,$D$90*$F96),-1),0))*$E96,$F96)*CR$88</f>
        <v>0</v>
      </c>
      <c r="CS96" s="257">
        <f>MIN(IF($F62=0,0,IFERROR(ROUND(NORMINV(1-(Inputs!$J$74/100),$F96,$D$90*$F96),-1),0))*$E96,$F96)*CS$88</f>
        <v>0</v>
      </c>
      <c r="CT96" s="257">
        <f>MIN(IF($F62=0,0,IFERROR(ROUND(NORMINV(1-(Inputs!$J$74/100),$F96,$D$90*$F96),-1),0))*$E96,$F96)*CT$88</f>
        <v>0</v>
      </c>
      <c r="CU96" s="257">
        <f>MIN(IF($F62=0,0,IFERROR(ROUND(NORMINV(1-(Inputs!$J$74/100),$F96,$D$90*$F96),-1),0))*$E96,$F96)*CU$88</f>
        <v>0</v>
      </c>
      <c r="CV96" s="257">
        <f>MIN(IF($F62=0,0,IFERROR(ROUND(NORMINV(1-(Inputs!$J$74/100),$F96,$D$90*$F96),-1),0))*$E96,$F96)*CV$88</f>
        <v>0</v>
      </c>
      <c r="CW96" s="257">
        <f>MIN(IF($F62=0,0,IFERROR(ROUND(NORMINV(1-(Inputs!$J$74/100),$F96,$D$90*$F96),-1),0))*$E96,$F96)*CW$88</f>
        <v>0</v>
      </c>
      <c r="CX96" s="257">
        <f>MIN(IF($F62=0,0,IFERROR(ROUND(NORMINV(1-(Inputs!$J$74/100),$F96,$D$90*$F96),-1),0))*$E96,$F96)*CX$88</f>
        <v>0</v>
      </c>
      <c r="CY96" s="257">
        <f>MIN(IF($F62=0,0,IFERROR(ROUND(NORMINV(1-(Inputs!$J$74/100),$F96,$D$90*$F96),-1),0))*$E96,$F96)*CY$88</f>
        <v>0</v>
      </c>
      <c r="CZ96" s="257">
        <f>MIN(IF($F62=0,0,IFERROR(ROUND(NORMINV(1-(Inputs!$J$74/100),$F96,$D$90*$F96),-1),0))*$E96,$F96)*CZ$88</f>
        <v>0</v>
      </c>
      <c r="DA96" s="257">
        <f>MIN(IF($F62=0,0,IFERROR(ROUND(NORMINV(1-(Inputs!$J$74/100),$F96,$D$90*$F96),-1),0))*$E96,$F96)*DA$88</f>
        <v>0</v>
      </c>
      <c r="DB96" s="257">
        <f>MIN(IF($F62=0,0,IFERROR(ROUND(NORMINV(1-(Inputs!$J$74/100),$F96,$D$90*$F96),-1),0))*$E96,$F96)*DB$88</f>
        <v>0</v>
      </c>
      <c r="DC96" s="257">
        <f>MIN(IF($F62=0,0,IFERROR(ROUND(NORMINV(1-(Inputs!$J$74/100),$F96,$D$90*$F96),-1),0))*$E96,$F96)*DC$88</f>
        <v>0</v>
      </c>
      <c r="DD96" s="257">
        <f>MIN(IF($F62=0,0,IFERROR(ROUND(NORMINV(1-(Inputs!$J$74/100),$F96,$D$90*$F96),-1),0))*$E96,$F96)*DD$88</f>
        <v>0</v>
      </c>
      <c r="DE96" s="257">
        <f>MIN(IF($F62=0,0,IFERROR(ROUND(NORMINV(1-(Inputs!$J$74/100),$F96,$D$90*$F96),-1),0))*$E96,$F96)*DE$88</f>
        <v>0</v>
      </c>
      <c r="DF96" s="257">
        <f>MIN(IF($F62=0,0,IFERROR(ROUND(NORMINV(1-(Inputs!$J$74/100),$F96,$D$90*$F96),-1),0))*$E96,$F96)*DF$88</f>
        <v>0</v>
      </c>
      <c r="DG96" s="257">
        <f>MIN(IF($F62=0,0,IFERROR(ROUND(NORMINV(1-(Inputs!$J$74/100),$F96,$D$90*$F96),-1),0))*$E96,$F96)*DG$88</f>
        <v>0</v>
      </c>
      <c r="DH96" s="257">
        <f>MIN(IF($F62=0,0,IFERROR(ROUND(NORMINV(1-(Inputs!$J$74/100),$F96,$D$90*$F96),-1),0))*$E96,$F96)*DH$88</f>
        <v>0</v>
      </c>
      <c r="DI96" s="257">
        <f>MIN(IF($F62=0,0,IFERROR(ROUND(NORMINV(1-(Inputs!$J$74/100),$F96,$D$90*$F96),-1),0))*$E96,$F96)*DI$88</f>
        <v>0</v>
      </c>
      <c r="DJ96" s="257">
        <f>MIN(IF($F62=0,0,IFERROR(ROUND(NORMINV(1-(Inputs!$J$74/100),$F96,$D$90*$F96),-1),0))*$E96,$F96)*DJ$88</f>
        <v>0</v>
      </c>
      <c r="DK96" s="257">
        <f>MIN(IF($F62=0,0,IFERROR(ROUND(NORMINV(1-(Inputs!$J$74/100),$F96,$D$90*$F96),-1),0))*$E96,$F96)*DK$88</f>
        <v>0</v>
      </c>
      <c r="DL96" s="257">
        <f>MIN(IF($F62=0,0,IFERROR(ROUND(NORMINV(1-(Inputs!$J$74/100),$F96,$D$90*$F96),-1),0))*$E96,$F96)*DL$88</f>
        <v>0</v>
      </c>
      <c r="DM96" s="257">
        <f>MIN(IF($F62=0,0,IFERROR(ROUND(NORMINV(1-(Inputs!$J$74/100),$F96,$D$90*$F96),-1),0))*$E96,$F96)*DM$88</f>
        <v>0</v>
      </c>
      <c r="DN96" s="257">
        <f>MIN(IF($F62=0,0,IFERROR(ROUND(NORMINV(1-(Inputs!$J$74/100),$F96,$D$90*$F96),-1),0))*$E96,$F96)*DN$88</f>
        <v>0</v>
      </c>
    </row>
    <row r="97" spans="1:118" hidden="1" outlineLevel="1">
      <c r="A97" s="151"/>
      <c r="C97" s="73" t="str">
        <f t="shared" si="97"/>
        <v>MI400</v>
      </c>
      <c r="D97" s="68">
        <f>Inputs!$J$60</f>
        <v>0.2</v>
      </c>
      <c r="E97" s="67">
        <v>0.75</v>
      </c>
      <c r="F97" s="65">
        <f>Inputs!J69/Inputs!J$15</f>
        <v>0</v>
      </c>
      <c r="G97" s="54" t="s">
        <v>90</v>
      </c>
      <c r="H97" s="341">
        <f t="shared" si="96"/>
        <v>0</v>
      </c>
      <c r="I97" s="54"/>
      <c r="J97" s="257">
        <f>MIN(IF($F63=0,0,IFERROR(ROUND(NORMINV(1-(Inputs!$J$74/100),$F97,$D$90*$F97),-1),0))*$E97,$F97)*J$88</f>
        <v>0</v>
      </c>
      <c r="K97" s="257">
        <f>MIN(IF($F63=0,0,IFERROR(ROUND(NORMINV(1-(Inputs!$J$74/100),$F97,$D$90*$F97),-1),0))*$E97,$F97)*K$88</f>
        <v>0</v>
      </c>
      <c r="L97" s="257">
        <f>MIN(IF($F63=0,0,IFERROR(ROUND(NORMINV(1-(Inputs!$J$74/100),$F97,$D$90*$F97),-1),0))*$E97,$F97)*L$88</f>
        <v>0</v>
      </c>
      <c r="M97" s="257">
        <f>MIN(IF($F63=0,0,IFERROR(ROUND(NORMINV(1-(Inputs!$J$74/100),$F97,$D$90*$F97),-1),0))*$E97,$F97)*M$88</f>
        <v>0</v>
      </c>
      <c r="N97" s="257">
        <f>MIN(IF($F63=0,0,IFERROR(ROUND(NORMINV(1-(Inputs!$J$74/100),$F97,$D$90*$F97),-1),0))*$E97,$F97)*N$88</f>
        <v>0</v>
      </c>
      <c r="O97" s="257">
        <f>MIN(IF($F63=0,0,IFERROR(ROUND(NORMINV(1-(Inputs!$J$74/100),$F97,$D$90*$F97),-1),0))*$E97,$F97)*O$88</f>
        <v>0</v>
      </c>
      <c r="P97" s="257">
        <f>MIN(IF($F63=0,0,IFERROR(ROUND(NORMINV(1-(Inputs!$J$74/100),$F97,$D$90*$F97),-1),0))*$E97,$F97)*P$88</f>
        <v>0</v>
      </c>
      <c r="Q97" s="257">
        <f>MIN(IF($F63=0,0,IFERROR(ROUND(NORMINV(1-(Inputs!$J$74/100),$F97,$D$90*$F97),-1),0))*$E97,$F97)*Q$88</f>
        <v>0</v>
      </c>
      <c r="R97" s="257">
        <f>MIN(IF($F63=0,0,IFERROR(ROUND(NORMINV(1-(Inputs!$J$74/100),$F97,$D$90*$F97),-1),0))*$E97,$F97)*R$88</f>
        <v>0</v>
      </c>
      <c r="S97" s="257">
        <f>MIN(IF($F63=0,0,IFERROR(ROUND(NORMINV(1-(Inputs!$J$74/100),$F97,$D$90*$F97),-1),0))*$E97,$F97)*S$88</f>
        <v>0</v>
      </c>
      <c r="T97" s="257">
        <f>MIN(IF($F63=0,0,IFERROR(ROUND(NORMINV(1-(Inputs!$J$74/100),$F97,$D$90*$F97),-1),0))*$E97,$F97)*T$88</f>
        <v>0</v>
      </c>
      <c r="U97" s="257">
        <f>MIN(IF($F63=0,0,IFERROR(ROUND(NORMINV(1-(Inputs!$J$74/100),$F97,$D$90*$F97),-1),0))*$E97,$F97)*U$88</f>
        <v>0</v>
      </c>
      <c r="V97" s="257">
        <f>MIN(IF($F63=0,0,IFERROR(ROUND(NORMINV(1-(Inputs!$J$74/100),$F97,$D$90*$F97),-1),0))*$E97,$F97)*V$88</f>
        <v>0</v>
      </c>
      <c r="W97" s="257">
        <f>MIN(IF($F63=0,0,IFERROR(ROUND(NORMINV(1-(Inputs!$J$74/100),$F97,$D$90*$F97),-1),0))*$E97,$F97)*W$88</f>
        <v>0</v>
      </c>
      <c r="X97" s="257">
        <f>MIN(IF($F63=0,0,IFERROR(ROUND(NORMINV(1-(Inputs!$J$74/100),$F97,$D$90*$F97),-1),0))*$E97,$F97)*X$88</f>
        <v>0</v>
      </c>
      <c r="Y97" s="257">
        <f>MIN(IF($F63=0,0,IFERROR(ROUND(NORMINV(1-(Inputs!$J$74/100),$F97,$D$90*$F97),-1),0))*$E97,$F97)*Y$88</f>
        <v>0</v>
      </c>
      <c r="Z97" s="257">
        <f>MIN(IF($F63=0,0,IFERROR(ROUND(NORMINV(1-(Inputs!$J$74/100),$F97,$D$90*$F97),-1),0))*$E97,$F97)*Z$88</f>
        <v>0</v>
      </c>
      <c r="AA97" s="257">
        <f>MIN(IF($F63=0,0,IFERROR(ROUND(NORMINV(1-(Inputs!$J$74/100),$F97,$D$90*$F97),-1),0))*$E97,$F97)*AA$88</f>
        <v>0</v>
      </c>
      <c r="AB97" s="257">
        <f>MIN(IF($F63=0,0,IFERROR(ROUND(NORMINV(1-(Inputs!$J$74/100),$F97,$D$90*$F97),-1),0))*$E97,$F97)*AB$88</f>
        <v>0</v>
      </c>
      <c r="AC97" s="257">
        <f>MIN(IF($F63=0,0,IFERROR(ROUND(NORMINV(1-(Inputs!$J$74/100),$F97,$D$90*$F97),-1),0))*$E97,$F97)*AC$88</f>
        <v>0</v>
      </c>
      <c r="AD97" s="257">
        <f>MIN(IF($F63=0,0,IFERROR(ROUND(NORMINV(1-(Inputs!$J$74/100),$F97,$D$90*$F97),-1),0))*$E97,$F97)*AD$88</f>
        <v>0</v>
      </c>
      <c r="AE97" s="257">
        <f>MIN(IF($F63=0,0,IFERROR(ROUND(NORMINV(1-(Inputs!$J$74/100),$F97,$D$90*$F97),-1),0))*$E97,$F97)*AE$88</f>
        <v>0</v>
      </c>
      <c r="AF97" s="257">
        <f>MIN(IF($F63=0,0,IFERROR(ROUND(NORMINV(1-(Inputs!$J$74/100),$F97,$D$90*$F97),-1),0))*$E97,$F97)*AF$88</f>
        <v>0</v>
      </c>
      <c r="AG97" s="257">
        <f>MIN(IF($F63=0,0,IFERROR(ROUND(NORMINV(1-(Inputs!$J$74/100),$F97,$D$90*$F97),-1),0))*$E97,$F97)*AG$88</f>
        <v>0</v>
      </c>
      <c r="AH97" s="257">
        <f>MIN(IF($F63=0,0,IFERROR(ROUND(NORMINV(1-(Inputs!$J$74/100),$F97,$D$90*$F97),-1),0))*$E97,$F97)*AH$88</f>
        <v>0</v>
      </c>
      <c r="AI97" s="257">
        <f>MIN(IF($F63=0,0,IFERROR(ROUND(NORMINV(1-(Inputs!$J$74/100),$F97,$D$90*$F97),-1),0))*$E97,$F97)*AI$88</f>
        <v>0</v>
      </c>
      <c r="AJ97" s="257">
        <f>MIN(IF($F63=0,0,IFERROR(ROUND(NORMINV(1-(Inputs!$J$74/100),$F97,$D$90*$F97),-1),0))*$E97,$F97)*AJ$88</f>
        <v>0</v>
      </c>
      <c r="AK97" s="257">
        <f>MIN(IF($F63=0,0,IFERROR(ROUND(NORMINV(1-(Inputs!$J$74/100),$F97,$D$90*$F97),-1),0))*$E97,$F97)*AK$88</f>
        <v>0</v>
      </c>
      <c r="AL97" s="257">
        <f>MIN(IF($F63=0,0,IFERROR(ROUND(NORMINV(1-(Inputs!$J$74/100),$F97,$D$90*$F97),-1),0))*$E97,$F97)*AL$88</f>
        <v>0</v>
      </c>
      <c r="AM97" s="257">
        <f>MIN(IF($F63=0,0,IFERROR(ROUND(NORMINV(1-(Inputs!$J$74/100),$F97,$D$90*$F97),-1),0))*$E97,$F97)*AM$88</f>
        <v>0</v>
      </c>
      <c r="AN97" s="257">
        <f>MIN(IF($F63=0,0,IFERROR(ROUND(NORMINV(1-(Inputs!$J$74/100),$F97,$D$90*$F97),-1),0))*$E97,$F97)*AN$88</f>
        <v>0</v>
      </c>
      <c r="AO97" s="257">
        <f>MIN(IF($F63=0,0,IFERROR(ROUND(NORMINV(1-(Inputs!$J$74/100),$F97,$D$90*$F97),-1),0))*$E97,$F97)*AO$88</f>
        <v>0</v>
      </c>
      <c r="AP97" s="257">
        <f>MIN(IF($F63=0,0,IFERROR(ROUND(NORMINV(1-(Inputs!$J$74/100),$F97,$D$90*$F97),-1),0))*$E97,$F97)*AP$88</f>
        <v>0</v>
      </c>
      <c r="AQ97" s="257">
        <f>MIN(IF($F63=0,0,IFERROR(ROUND(NORMINV(1-(Inputs!$J$74/100),$F97,$D$90*$F97),-1),0))*$E97,$F97)*AQ$88</f>
        <v>0</v>
      </c>
      <c r="AR97" s="257">
        <f>MIN(IF($F63=0,0,IFERROR(ROUND(NORMINV(1-(Inputs!$J$74/100),$F97,$D$90*$F97),-1),0))*$E97,$F97)*AR$88</f>
        <v>0</v>
      </c>
      <c r="AS97" s="257">
        <f>MIN(IF($F63=0,0,IFERROR(ROUND(NORMINV(1-(Inputs!$J$74/100),$F97,$D$90*$F97),-1),0))*$E97,$F97)*AS$88</f>
        <v>0</v>
      </c>
      <c r="AT97" s="257">
        <f>MIN(IF($F63=0,0,IFERROR(ROUND(NORMINV(1-(Inputs!$J$74/100),$F97,$D$90*$F97),-1),0))*$E97,$F97)*AT$88</f>
        <v>0</v>
      </c>
      <c r="AU97" s="257">
        <f>MIN(IF($F63=0,0,IFERROR(ROUND(NORMINV(1-(Inputs!$J$74/100),$F97,$D$90*$F97),-1),0))*$E97,$F97)*AU$88</f>
        <v>0</v>
      </c>
      <c r="AV97" s="257">
        <f>MIN(IF($F63=0,0,IFERROR(ROUND(NORMINV(1-(Inputs!$J$74/100),$F97,$D$90*$F97),-1),0))*$E97,$F97)*AV$88</f>
        <v>0</v>
      </c>
      <c r="AW97" s="257">
        <f>MIN(IF($F63=0,0,IFERROR(ROUND(NORMINV(1-(Inputs!$J$74/100),$F97,$D$90*$F97),-1),0))*$E97,$F97)*AW$88</f>
        <v>0</v>
      </c>
      <c r="AX97" s="257">
        <f>MIN(IF($F63=0,0,IFERROR(ROUND(NORMINV(1-(Inputs!$J$74/100),$F97,$D$90*$F97),-1),0))*$E97,$F97)*AX$88</f>
        <v>0</v>
      </c>
      <c r="AY97" s="257">
        <f>MIN(IF($F63=0,0,IFERROR(ROUND(NORMINV(1-(Inputs!$J$74/100),$F97,$D$90*$F97),-1),0))*$E97,$F97)*AY$88</f>
        <v>0</v>
      </c>
      <c r="AZ97" s="257">
        <f>MIN(IF($F63=0,0,IFERROR(ROUND(NORMINV(1-(Inputs!$J$74/100),$F97,$D$90*$F97),-1),0))*$E97,$F97)*AZ$88</f>
        <v>0</v>
      </c>
      <c r="BA97" s="257">
        <f>MIN(IF($F63=0,0,IFERROR(ROUND(NORMINV(1-(Inputs!$J$74/100),$F97,$D$90*$F97),-1),0))*$E97,$F97)*BA$88</f>
        <v>0</v>
      </c>
      <c r="BB97" s="257">
        <f>MIN(IF($F63=0,0,IFERROR(ROUND(NORMINV(1-(Inputs!$J$74/100),$F97,$D$90*$F97),-1),0))*$E97,$F97)*BB$88</f>
        <v>0</v>
      </c>
      <c r="BC97" s="257">
        <f>MIN(IF($F63=0,0,IFERROR(ROUND(NORMINV(1-(Inputs!$J$74/100),$F97,$D$90*$F97),-1),0))*$E97,$F97)*BC$88</f>
        <v>0</v>
      </c>
      <c r="BD97" s="257">
        <f>MIN(IF($F63=0,0,IFERROR(ROUND(NORMINV(1-(Inputs!$J$74/100),$F97,$D$90*$F97),-1),0))*$E97,$F97)*BD$88</f>
        <v>0</v>
      </c>
      <c r="BE97" s="257">
        <f>MIN(IF($F63=0,0,IFERROR(ROUND(NORMINV(1-(Inputs!$J$74/100),$F97,$D$90*$F97),-1),0))*$E97,$F97)*BE$88</f>
        <v>0</v>
      </c>
      <c r="BF97" s="257">
        <f>MIN(IF($F63=0,0,IFERROR(ROUND(NORMINV(1-(Inputs!$J$74/100),$F97,$D$90*$F97),-1),0))*$E97,$F97)*BF$88</f>
        <v>0</v>
      </c>
      <c r="BG97" s="257">
        <f>MIN(IF($F63=0,0,IFERROR(ROUND(NORMINV(1-(Inputs!$J$74/100),$F97,$D$90*$F97),-1),0))*$E97,$F97)*BG$88</f>
        <v>0</v>
      </c>
      <c r="BH97" s="257">
        <f>MIN(IF($F63=0,0,IFERROR(ROUND(NORMINV(1-(Inputs!$J$74/100),$F97,$D$90*$F97),-1),0))*$E97,$F97)*BH$88</f>
        <v>0</v>
      </c>
      <c r="BI97" s="257">
        <f>MIN(IF($F63=0,0,IFERROR(ROUND(NORMINV(1-(Inputs!$J$74/100),$F97,$D$90*$F97),-1),0))*$E97,$F97)*BI$88</f>
        <v>0</v>
      </c>
      <c r="BJ97" s="257">
        <f>MIN(IF($F63=0,0,IFERROR(ROUND(NORMINV(1-(Inputs!$J$74/100),$F97,$D$90*$F97),-1),0))*$E97,$F97)*BJ$88</f>
        <v>0</v>
      </c>
      <c r="BK97" s="257">
        <f>MIN(IF($F63=0,0,IFERROR(ROUND(NORMINV(1-(Inputs!$J$74/100),$F97,$D$90*$F97),-1),0))*$E97,$F97)*BK$88</f>
        <v>0</v>
      </c>
      <c r="BL97" s="257">
        <f>MIN(IF($F63=0,0,IFERROR(ROUND(NORMINV(1-(Inputs!$J$74/100),$F97,$D$90*$F97),-1),0))*$E97,$F97)*BL$88</f>
        <v>0</v>
      </c>
      <c r="BM97" s="257">
        <f>MIN(IF($F63=0,0,IFERROR(ROUND(NORMINV(1-(Inputs!$J$74/100),$F97,$D$90*$F97),-1),0))*$E97,$F97)*BM$88</f>
        <v>0</v>
      </c>
      <c r="BN97" s="257">
        <f>MIN(IF($F63=0,0,IFERROR(ROUND(NORMINV(1-(Inputs!$J$74/100),$F97,$D$90*$F97),-1),0))*$E97,$F97)*BN$88</f>
        <v>0</v>
      </c>
      <c r="BO97" s="257">
        <f>MIN(IF($F63=0,0,IFERROR(ROUND(NORMINV(1-(Inputs!$J$74/100),$F97,$D$90*$F97),-1),0))*$E97,$F97)*BO$88</f>
        <v>0</v>
      </c>
      <c r="BP97" s="257">
        <f>MIN(IF($F63=0,0,IFERROR(ROUND(NORMINV(1-(Inputs!$J$74/100),$F97,$D$90*$F97),-1),0))*$E97,$F97)*BP$88</f>
        <v>0</v>
      </c>
      <c r="BQ97" s="257">
        <f>MIN(IF($F63=0,0,IFERROR(ROUND(NORMINV(1-(Inputs!$J$74/100),$F97,$D$90*$F97),-1),0))*$E97,$F97)*BQ$88</f>
        <v>0</v>
      </c>
      <c r="BR97" s="257">
        <f>MIN(IF($F63=0,0,IFERROR(ROUND(NORMINV(1-(Inputs!$J$74/100),$F97,$D$90*$F97),-1),0))*$E97,$F97)*BR$88</f>
        <v>0</v>
      </c>
      <c r="BS97" s="257">
        <f>MIN(IF($F63=0,0,IFERROR(ROUND(NORMINV(1-(Inputs!$J$74/100),$F97,$D$90*$F97),-1),0))*$E97,$F97)*BS$88</f>
        <v>0</v>
      </c>
      <c r="BT97" s="257">
        <f>MIN(IF($F63=0,0,IFERROR(ROUND(NORMINV(1-(Inputs!$J$74/100),$F97,$D$90*$F97),-1),0))*$E97,$F97)*BT$88</f>
        <v>0</v>
      </c>
      <c r="BU97" s="257">
        <f>MIN(IF($F63=0,0,IFERROR(ROUND(NORMINV(1-(Inputs!$J$74/100),$F97,$D$90*$F97),-1),0))*$E97,$F97)*BU$88</f>
        <v>0</v>
      </c>
      <c r="BV97" s="257">
        <f>MIN(IF($F63=0,0,IFERROR(ROUND(NORMINV(1-(Inputs!$J$74/100),$F97,$D$90*$F97),-1),0))*$E97,$F97)*BV$88</f>
        <v>0</v>
      </c>
      <c r="BW97" s="257">
        <f>MIN(IF($F63=0,0,IFERROR(ROUND(NORMINV(1-(Inputs!$J$74/100),$F97,$D$90*$F97),-1),0))*$E97,$F97)*BW$88</f>
        <v>0</v>
      </c>
      <c r="BX97" s="257">
        <f>MIN(IF($F63=0,0,IFERROR(ROUND(NORMINV(1-(Inputs!$J$74/100),$F97,$D$90*$F97),-1),0))*$E97,$F97)*BX$88</f>
        <v>0</v>
      </c>
      <c r="BY97" s="257">
        <f>MIN(IF($F63=0,0,IFERROR(ROUND(NORMINV(1-(Inputs!$J$74/100),$F97,$D$90*$F97),-1),0))*$E97,$F97)*BY$88</f>
        <v>0</v>
      </c>
      <c r="BZ97" s="257">
        <f>MIN(IF($F63=0,0,IFERROR(ROUND(NORMINV(1-(Inputs!$J$74/100),$F97,$D$90*$F97),-1),0))*$E97,$F97)*BZ$88</f>
        <v>0</v>
      </c>
      <c r="CA97" s="257">
        <f>MIN(IF($F63=0,0,IFERROR(ROUND(NORMINV(1-(Inputs!$J$74/100),$F97,$D$90*$F97),-1),0))*$E97,$F97)*CA$88</f>
        <v>0</v>
      </c>
      <c r="CB97" s="257">
        <f>MIN(IF($F63=0,0,IFERROR(ROUND(NORMINV(1-(Inputs!$J$74/100),$F97,$D$90*$F97),-1),0))*$E97,$F97)*CB$88</f>
        <v>0</v>
      </c>
      <c r="CC97" s="257">
        <f>MIN(IF($F63=0,0,IFERROR(ROUND(NORMINV(1-(Inputs!$J$74/100),$F97,$D$90*$F97),-1),0))*$E97,$F97)*CC$88</f>
        <v>0</v>
      </c>
      <c r="CD97" s="257">
        <f>MIN(IF($F63=0,0,IFERROR(ROUND(NORMINV(1-(Inputs!$J$74/100),$F97,$D$90*$F97),-1),0))*$E97,$F97)*CD$88</f>
        <v>0</v>
      </c>
      <c r="CE97" s="257">
        <f>MIN(IF($F63=0,0,IFERROR(ROUND(NORMINV(1-(Inputs!$J$74/100),$F97,$D$90*$F97),-1),0))*$E97,$F97)*CE$88</f>
        <v>0</v>
      </c>
      <c r="CF97" s="257">
        <f>MIN(IF($F63=0,0,IFERROR(ROUND(NORMINV(1-(Inputs!$J$74/100),$F97,$D$90*$F97),-1),0))*$E97,$F97)*CF$88</f>
        <v>0</v>
      </c>
      <c r="CG97" s="257">
        <f>MIN(IF($F63=0,0,IFERROR(ROUND(NORMINV(1-(Inputs!$J$74/100),$F97,$D$90*$F97),-1),0))*$E97,$F97)*CG$88</f>
        <v>0</v>
      </c>
      <c r="CH97" s="257">
        <f>MIN(IF($F63=0,0,IFERROR(ROUND(NORMINV(1-(Inputs!$J$74/100),$F97,$D$90*$F97),-1),0))*$E97,$F97)*CH$88</f>
        <v>0</v>
      </c>
      <c r="CI97" s="257">
        <f>MIN(IF($F63=0,0,IFERROR(ROUND(NORMINV(1-(Inputs!$J$74/100),$F97,$D$90*$F97),-1),0))*$E97,$F97)*CI$88</f>
        <v>0</v>
      </c>
      <c r="CJ97" s="257">
        <f>MIN(IF($F63=0,0,IFERROR(ROUND(NORMINV(1-(Inputs!$J$74/100),$F97,$D$90*$F97),-1),0))*$E97,$F97)*CJ$88</f>
        <v>0</v>
      </c>
      <c r="CK97" s="257">
        <f>MIN(IF($F63=0,0,IFERROR(ROUND(NORMINV(1-(Inputs!$J$74/100),$F97,$D$90*$F97),-1),0))*$E97,$F97)*CK$88</f>
        <v>0</v>
      </c>
      <c r="CL97" s="257">
        <f>MIN(IF($F63=0,0,IFERROR(ROUND(NORMINV(1-(Inputs!$J$74/100),$F97,$D$90*$F97),-1),0))*$E97,$F97)*CL$88</f>
        <v>0</v>
      </c>
      <c r="CM97" s="257">
        <f>MIN(IF($F63=0,0,IFERROR(ROUND(NORMINV(1-(Inputs!$J$74/100),$F97,$D$90*$F97),-1),0))*$E97,$F97)*CM$88</f>
        <v>0</v>
      </c>
      <c r="CN97" s="257">
        <f>MIN(IF($F63=0,0,IFERROR(ROUND(NORMINV(1-(Inputs!$J$74/100),$F97,$D$90*$F97),-1),0))*$E97,$F97)*CN$88</f>
        <v>0</v>
      </c>
      <c r="CO97" s="257">
        <f>MIN(IF($F63=0,0,IFERROR(ROUND(NORMINV(1-(Inputs!$J$74/100),$F97,$D$90*$F97),-1),0))*$E97,$F97)*CO$88</f>
        <v>0</v>
      </c>
      <c r="CP97" s="257">
        <f>MIN(IF($F63=0,0,IFERROR(ROUND(NORMINV(1-(Inputs!$J$74/100),$F97,$D$90*$F97),-1),0))*$E97,$F97)*CP$88</f>
        <v>0</v>
      </c>
      <c r="CQ97" s="257">
        <f>MIN(IF($F63=0,0,IFERROR(ROUND(NORMINV(1-(Inputs!$J$74/100),$F97,$D$90*$F97),-1),0))*$E97,$F97)*CQ$88</f>
        <v>0</v>
      </c>
      <c r="CR97" s="257">
        <f>MIN(IF($F63=0,0,IFERROR(ROUND(NORMINV(1-(Inputs!$J$74/100),$F97,$D$90*$F97),-1),0))*$E97,$F97)*CR$88</f>
        <v>0</v>
      </c>
      <c r="CS97" s="257">
        <f>MIN(IF($F63=0,0,IFERROR(ROUND(NORMINV(1-(Inputs!$J$74/100),$F97,$D$90*$F97),-1),0))*$E97,$F97)*CS$88</f>
        <v>0</v>
      </c>
      <c r="CT97" s="257">
        <f>MIN(IF($F63=0,0,IFERROR(ROUND(NORMINV(1-(Inputs!$J$74/100),$F97,$D$90*$F97),-1),0))*$E97,$F97)*CT$88</f>
        <v>0</v>
      </c>
      <c r="CU97" s="257">
        <f>MIN(IF($F63=0,0,IFERROR(ROUND(NORMINV(1-(Inputs!$J$74/100),$F97,$D$90*$F97),-1),0))*$E97,$F97)*CU$88</f>
        <v>0</v>
      </c>
      <c r="CV97" s="257">
        <f>MIN(IF($F63=0,0,IFERROR(ROUND(NORMINV(1-(Inputs!$J$74/100),$F97,$D$90*$F97),-1),0))*$E97,$F97)*CV$88</f>
        <v>0</v>
      </c>
      <c r="CW97" s="257">
        <f>MIN(IF($F63=0,0,IFERROR(ROUND(NORMINV(1-(Inputs!$J$74/100),$F97,$D$90*$F97),-1),0))*$E97,$F97)*CW$88</f>
        <v>0</v>
      </c>
      <c r="CX97" s="257">
        <f>MIN(IF($F63=0,0,IFERROR(ROUND(NORMINV(1-(Inputs!$J$74/100),$F97,$D$90*$F97),-1),0))*$E97,$F97)*CX$88</f>
        <v>0</v>
      </c>
      <c r="CY97" s="257">
        <f>MIN(IF($F63=0,0,IFERROR(ROUND(NORMINV(1-(Inputs!$J$74/100),$F97,$D$90*$F97),-1),0))*$E97,$F97)*CY$88</f>
        <v>0</v>
      </c>
      <c r="CZ97" s="257">
        <f>MIN(IF($F63=0,0,IFERROR(ROUND(NORMINV(1-(Inputs!$J$74/100),$F97,$D$90*$F97),-1),0))*$E97,$F97)*CZ$88</f>
        <v>0</v>
      </c>
      <c r="DA97" s="257">
        <f>MIN(IF($F63=0,0,IFERROR(ROUND(NORMINV(1-(Inputs!$J$74/100),$F97,$D$90*$F97),-1),0))*$E97,$F97)*DA$88</f>
        <v>0</v>
      </c>
      <c r="DB97" s="257">
        <f>MIN(IF($F63=0,0,IFERROR(ROUND(NORMINV(1-(Inputs!$J$74/100),$F97,$D$90*$F97),-1),0))*$E97,$F97)*DB$88</f>
        <v>0</v>
      </c>
      <c r="DC97" s="257">
        <f>MIN(IF($F63=0,0,IFERROR(ROUND(NORMINV(1-(Inputs!$J$74/100),$F97,$D$90*$F97),-1),0))*$E97,$F97)*DC$88</f>
        <v>0</v>
      </c>
      <c r="DD97" s="257">
        <f>MIN(IF($F63=0,0,IFERROR(ROUND(NORMINV(1-(Inputs!$J$74/100),$F97,$D$90*$F97),-1),0))*$E97,$F97)*DD$88</f>
        <v>0</v>
      </c>
      <c r="DE97" s="257">
        <f>MIN(IF($F63=0,0,IFERROR(ROUND(NORMINV(1-(Inputs!$J$74/100),$F97,$D$90*$F97),-1),0))*$E97,$F97)*DE$88</f>
        <v>0</v>
      </c>
      <c r="DF97" s="257">
        <f>MIN(IF($F63=0,0,IFERROR(ROUND(NORMINV(1-(Inputs!$J$74/100),$F97,$D$90*$F97),-1),0))*$E97,$F97)*DF$88</f>
        <v>0</v>
      </c>
      <c r="DG97" s="257">
        <f>MIN(IF($F63=0,0,IFERROR(ROUND(NORMINV(1-(Inputs!$J$74/100),$F97,$D$90*$F97),-1),0))*$E97,$F97)*DG$88</f>
        <v>0</v>
      </c>
      <c r="DH97" s="257">
        <f>MIN(IF($F63=0,0,IFERROR(ROUND(NORMINV(1-(Inputs!$J$74/100),$F97,$D$90*$F97),-1),0))*$E97,$F97)*DH$88</f>
        <v>0</v>
      </c>
      <c r="DI97" s="257">
        <f>MIN(IF($F63=0,0,IFERROR(ROUND(NORMINV(1-(Inputs!$J$74/100),$F97,$D$90*$F97),-1),0))*$E97,$F97)*DI$88</f>
        <v>0</v>
      </c>
      <c r="DJ97" s="257">
        <f>MIN(IF($F63=0,0,IFERROR(ROUND(NORMINV(1-(Inputs!$J$74/100),$F97,$D$90*$F97),-1),0))*$E97,$F97)*DJ$88</f>
        <v>0</v>
      </c>
      <c r="DK97" s="257">
        <f>MIN(IF($F63=0,0,IFERROR(ROUND(NORMINV(1-(Inputs!$J$74/100),$F97,$D$90*$F97),-1),0))*$E97,$F97)*DK$88</f>
        <v>0</v>
      </c>
      <c r="DL97" s="257">
        <f>MIN(IF($F63=0,0,IFERROR(ROUND(NORMINV(1-(Inputs!$J$74/100),$F97,$D$90*$F97),-1),0))*$E97,$F97)*DL$88</f>
        <v>0</v>
      </c>
      <c r="DM97" s="257">
        <f>MIN(IF($F63=0,0,IFERROR(ROUND(NORMINV(1-(Inputs!$J$74/100),$F97,$D$90*$F97),-1),0))*$E97,$F97)*DM$88</f>
        <v>0</v>
      </c>
      <c r="DN97" s="257">
        <f>MIN(IF($F63=0,0,IFERROR(ROUND(NORMINV(1-(Inputs!$J$74/100),$F97,$D$90*$F97),-1),0))*$E97,$F97)*DN$88</f>
        <v>0</v>
      </c>
    </row>
    <row r="98" spans="1:118" hidden="1" outlineLevel="1">
      <c r="A98" s="151"/>
      <c r="C98" s="73" t="str">
        <f t="shared" si="97"/>
        <v>L40S</v>
      </c>
      <c r="D98" s="68">
        <f>Inputs!$J$60</f>
        <v>0.2</v>
      </c>
      <c r="E98" s="67">
        <v>0.75</v>
      </c>
      <c r="F98" s="65">
        <f>Inputs!J70/Inputs!J$15</f>
        <v>0</v>
      </c>
      <c r="G98" s="54" t="s">
        <v>90</v>
      </c>
      <c r="H98" s="341">
        <f t="shared" si="96"/>
        <v>0</v>
      </c>
      <c r="I98" s="54"/>
      <c r="J98" s="257">
        <f>MIN(IF($F64=0,0,IFERROR(ROUND(NORMINV(1-(Inputs!$J$74/100),$F98,$D$90*$F98),-1),0))*$E98,$F98)*J$88</f>
        <v>0</v>
      </c>
      <c r="K98" s="257">
        <f>MIN(IF($F64=0,0,IFERROR(ROUND(NORMINV(1-(Inputs!$J$74/100),$F98,$D$90*$F98),-1),0))*$E98,$F98)*K$88</f>
        <v>0</v>
      </c>
      <c r="L98" s="257">
        <f>MIN(IF($F64=0,0,IFERROR(ROUND(NORMINV(1-(Inputs!$J$74/100),$F98,$D$90*$F98),-1),0))*$E98,$F98)*L$88</f>
        <v>0</v>
      </c>
      <c r="M98" s="257">
        <f>MIN(IF($F64=0,0,IFERROR(ROUND(NORMINV(1-(Inputs!$J$74/100),$F98,$D$90*$F98),-1),0))*$E98,$F98)*M$88</f>
        <v>0</v>
      </c>
      <c r="N98" s="257">
        <f>MIN(IF($F64=0,0,IFERROR(ROUND(NORMINV(1-(Inputs!$J$74/100),$F98,$D$90*$F98),-1),0))*$E98,$F98)*N$88</f>
        <v>0</v>
      </c>
      <c r="O98" s="257">
        <f>MIN(IF($F64=0,0,IFERROR(ROUND(NORMINV(1-(Inputs!$J$74/100),$F98,$D$90*$F98),-1),0))*$E98,$F98)*O$88</f>
        <v>0</v>
      </c>
      <c r="P98" s="257">
        <f>MIN(IF($F64=0,0,IFERROR(ROUND(NORMINV(1-(Inputs!$J$74/100),$F98,$D$90*$F98),-1),0))*$E98,$F98)*P$88</f>
        <v>0</v>
      </c>
      <c r="Q98" s="257">
        <f>MIN(IF($F64=0,0,IFERROR(ROUND(NORMINV(1-(Inputs!$J$74/100),$F98,$D$90*$F98),-1),0))*$E98,$F98)*Q$88</f>
        <v>0</v>
      </c>
      <c r="R98" s="257">
        <f>MIN(IF($F64=0,0,IFERROR(ROUND(NORMINV(1-(Inputs!$J$74/100),$F98,$D$90*$F98),-1),0))*$E98,$F98)*R$88</f>
        <v>0</v>
      </c>
      <c r="S98" s="257">
        <f>MIN(IF($F64=0,0,IFERROR(ROUND(NORMINV(1-(Inputs!$J$74/100),$F98,$D$90*$F98),-1),0))*$E98,$F98)*S$88</f>
        <v>0</v>
      </c>
      <c r="T98" s="257">
        <f>MIN(IF($F64=0,0,IFERROR(ROUND(NORMINV(1-(Inputs!$J$74/100),$F98,$D$90*$F98),-1),0))*$E98,$F98)*T$88</f>
        <v>0</v>
      </c>
      <c r="U98" s="257">
        <f>MIN(IF($F64=0,0,IFERROR(ROUND(NORMINV(1-(Inputs!$J$74/100),$F98,$D$90*$F98),-1),0))*$E98,$F98)*U$88</f>
        <v>0</v>
      </c>
      <c r="V98" s="257">
        <f>MIN(IF($F64=0,0,IFERROR(ROUND(NORMINV(1-(Inputs!$J$74/100),$F98,$D$90*$F98),-1),0))*$E98,$F98)*V$88</f>
        <v>0</v>
      </c>
      <c r="W98" s="257">
        <f>MIN(IF($F64=0,0,IFERROR(ROUND(NORMINV(1-(Inputs!$J$74/100),$F98,$D$90*$F98),-1),0))*$E98,$F98)*W$88</f>
        <v>0</v>
      </c>
      <c r="X98" s="257">
        <f>MIN(IF($F64=0,0,IFERROR(ROUND(NORMINV(1-(Inputs!$J$74/100),$F98,$D$90*$F98),-1),0))*$E98,$F98)*X$88</f>
        <v>0</v>
      </c>
      <c r="Y98" s="257">
        <f>MIN(IF($F64=0,0,IFERROR(ROUND(NORMINV(1-(Inputs!$J$74/100),$F98,$D$90*$F98),-1),0))*$E98,$F98)*Y$88</f>
        <v>0</v>
      </c>
      <c r="Z98" s="257">
        <f>MIN(IF($F64=0,0,IFERROR(ROUND(NORMINV(1-(Inputs!$J$74/100),$F98,$D$90*$F98),-1),0))*$E98,$F98)*Z$88</f>
        <v>0</v>
      </c>
      <c r="AA98" s="257">
        <f>MIN(IF($F64=0,0,IFERROR(ROUND(NORMINV(1-(Inputs!$J$74/100),$F98,$D$90*$F98),-1),0))*$E98,$F98)*AA$88</f>
        <v>0</v>
      </c>
      <c r="AB98" s="257">
        <f>MIN(IF($F64=0,0,IFERROR(ROUND(NORMINV(1-(Inputs!$J$74/100),$F98,$D$90*$F98),-1),0))*$E98,$F98)*AB$88</f>
        <v>0</v>
      </c>
      <c r="AC98" s="257">
        <f>MIN(IF($F64=0,0,IFERROR(ROUND(NORMINV(1-(Inputs!$J$74/100),$F98,$D$90*$F98),-1),0))*$E98,$F98)*AC$88</f>
        <v>0</v>
      </c>
      <c r="AD98" s="257">
        <f>MIN(IF($F64=0,0,IFERROR(ROUND(NORMINV(1-(Inputs!$J$74/100),$F98,$D$90*$F98),-1),0))*$E98,$F98)*AD$88</f>
        <v>0</v>
      </c>
      <c r="AE98" s="257">
        <f>MIN(IF($F64=0,0,IFERROR(ROUND(NORMINV(1-(Inputs!$J$74/100),$F98,$D$90*$F98),-1),0))*$E98,$F98)*AE$88</f>
        <v>0</v>
      </c>
      <c r="AF98" s="257">
        <f>MIN(IF($F64=0,0,IFERROR(ROUND(NORMINV(1-(Inputs!$J$74/100),$F98,$D$90*$F98),-1),0))*$E98,$F98)*AF$88</f>
        <v>0</v>
      </c>
      <c r="AG98" s="257">
        <f>MIN(IF($F64=0,0,IFERROR(ROUND(NORMINV(1-(Inputs!$J$74/100),$F98,$D$90*$F98),-1),0))*$E98,$F98)*AG$88</f>
        <v>0</v>
      </c>
      <c r="AH98" s="257">
        <f>MIN(IF($F64=0,0,IFERROR(ROUND(NORMINV(1-(Inputs!$J$74/100),$F98,$D$90*$F98),-1),0))*$E98,$F98)*AH$88</f>
        <v>0</v>
      </c>
      <c r="AI98" s="257">
        <f>MIN(IF($F64=0,0,IFERROR(ROUND(NORMINV(1-(Inputs!$J$74/100),$F98,$D$90*$F98),-1),0))*$E98,$F98)*AI$88</f>
        <v>0</v>
      </c>
      <c r="AJ98" s="257">
        <f>MIN(IF($F64=0,0,IFERROR(ROUND(NORMINV(1-(Inputs!$J$74/100),$F98,$D$90*$F98),-1),0))*$E98,$F98)*AJ$88</f>
        <v>0</v>
      </c>
      <c r="AK98" s="257">
        <f>MIN(IF($F64=0,0,IFERROR(ROUND(NORMINV(1-(Inputs!$J$74/100),$F98,$D$90*$F98),-1),0))*$E98,$F98)*AK$88</f>
        <v>0</v>
      </c>
      <c r="AL98" s="257">
        <f>MIN(IF($F64=0,0,IFERROR(ROUND(NORMINV(1-(Inputs!$J$74/100),$F98,$D$90*$F98),-1),0))*$E98,$F98)*AL$88</f>
        <v>0</v>
      </c>
      <c r="AM98" s="257">
        <f>MIN(IF($F64=0,0,IFERROR(ROUND(NORMINV(1-(Inputs!$J$74/100),$F98,$D$90*$F98),-1),0))*$E98,$F98)*AM$88</f>
        <v>0</v>
      </c>
      <c r="AN98" s="257">
        <f>MIN(IF($F64=0,0,IFERROR(ROUND(NORMINV(1-(Inputs!$J$74/100),$F98,$D$90*$F98),-1),0))*$E98,$F98)*AN$88</f>
        <v>0</v>
      </c>
      <c r="AO98" s="257">
        <f>MIN(IF($F64=0,0,IFERROR(ROUND(NORMINV(1-(Inputs!$J$74/100),$F98,$D$90*$F98),-1),0))*$E98,$F98)*AO$88</f>
        <v>0</v>
      </c>
      <c r="AP98" s="257">
        <f>MIN(IF($F64=0,0,IFERROR(ROUND(NORMINV(1-(Inputs!$J$74/100),$F98,$D$90*$F98),-1),0))*$E98,$F98)*AP$88</f>
        <v>0</v>
      </c>
      <c r="AQ98" s="257">
        <f>MIN(IF($F64=0,0,IFERROR(ROUND(NORMINV(1-(Inputs!$J$74/100),$F98,$D$90*$F98),-1),0))*$E98,$F98)*AQ$88</f>
        <v>0</v>
      </c>
      <c r="AR98" s="257">
        <f>MIN(IF($F64=0,0,IFERROR(ROUND(NORMINV(1-(Inputs!$J$74/100),$F98,$D$90*$F98),-1),0))*$E98,$F98)*AR$88</f>
        <v>0</v>
      </c>
      <c r="AS98" s="257">
        <f>MIN(IF($F64=0,0,IFERROR(ROUND(NORMINV(1-(Inputs!$J$74/100),$F98,$D$90*$F98),-1),0))*$E98,$F98)*AS$88</f>
        <v>0</v>
      </c>
      <c r="AT98" s="257">
        <f>MIN(IF($F64=0,0,IFERROR(ROUND(NORMINV(1-(Inputs!$J$74/100),$F98,$D$90*$F98),-1),0))*$E98,$F98)*AT$88</f>
        <v>0</v>
      </c>
      <c r="AU98" s="257">
        <f>MIN(IF($F64=0,0,IFERROR(ROUND(NORMINV(1-(Inputs!$J$74/100),$F98,$D$90*$F98),-1),0))*$E98,$F98)*AU$88</f>
        <v>0</v>
      </c>
      <c r="AV98" s="257">
        <f>MIN(IF($F64=0,0,IFERROR(ROUND(NORMINV(1-(Inputs!$J$74/100),$F98,$D$90*$F98),-1),0))*$E98,$F98)*AV$88</f>
        <v>0</v>
      </c>
      <c r="AW98" s="257">
        <f>MIN(IF($F64=0,0,IFERROR(ROUND(NORMINV(1-(Inputs!$J$74/100),$F98,$D$90*$F98),-1),0))*$E98,$F98)*AW$88</f>
        <v>0</v>
      </c>
      <c r="AX98" s="257">
        <f>MIN(IF($F64=0,0,IFERROR(ROUND(NORMINV(1-(Inputs!$J$74/100),$F98,$D$90*$F98),-1),0))*$E98,$F98)*AX$88</f>
        <v>0</v>
      </c>
      <c r="AY98" s="257">
        <f>MIN(IF($F64=0,0,IFERROR(ROUND(NORMINV(1-(Inputs!$J$74/100),$F98,$D$90*$F98),-1),0))*$E98,$F98)*AY$88</f>
        <v>0</v>
      </c>
      <c r="AZ98" s="257">
        <f>MIN(IF($F64=0,0,IFERROR(ROUND(NORMINV(1-(Inputs!$J$74/100),$F98,$D$90*$F98),-1),0))*$E98,$F98)*AZ$88</f>
        <v>0</v>
      </c>
      <c r="BA98" s="257">
        <f>MIN(IF($F64=0,0,IFERROR(ROUND(NORMINV(1-(Inputs!$J$74/100),$F98,$D$90*$F98),-1),0))*$E98,$F98)*BA$88</f>
        <v>0</v>
      </c>
      <c r="BB98" s="257">
        <f>MIN(IF($F64=0,0,IFERROR(ROUND(NORMINV(1-(Inputs!$J$74/100),$F98,$D$90*$F98),-1),0))*$E98,$F98)*BB$88</f>
        <v>0</v>
      </c>
      <c r="BC98" s="257">
        <f>MIN(IF($F64=0,0,IFERROR(ROUND(NORMINV(1-(Inputs!$J$74/100),$F98,$D$90*$F98),-1),0))*$E98,$F98)*BC$88</f>
        <v>0</v>
      </c>
      <c r="BD98" s="257">
        <f>MIN(IF($F64=0,0,IFERROR(ROUND(NORMINV(1-(Inputs!$J$74/100),$F98,$D$90*$F98),-1),0))*$E98,$F98)*BD$88</f>
        <v>0</v>
      </c>
      <c r="BE98" s="257">
        <f>MIN(IF($F64=0,0,IFERROR(ROUND(NORMINV(1-(Inputs!$J$74/100),$F98,$D$90*$F98),-1),0))*$E98,$F98)*BE$88</f>
        <v>0</v>
      </c>
      <c r="BF98" s="257">
        <f>MIN(IF($F64=0,0,IFERROR(ROUND(NORMINV(1-(Inputs!$J$74/100),$F98,$D$90*$F98),-1),0))*$E98,$F98)*BF$88</f>
        <v>0</v>
      </c>
      <c r="BG98" s="257">
        <f>MIN(IF($F64=0,0,IFERROR(ROUND(NORMINV(1-(Inputs!$J$74/100),$F98,$D$90*$F98),-1),0))*$E98,$F98)*BG$88</f>
        <v>0</v>
      </c>
      <c r="BH98" s="257">
        <f>MIN(IF($F64=0,0,IFERROR(ROUND(NORMINV(1-(Inputs!$J$74/100),$F98,$D$90*$F98),-1),0))*$E98,$F98)*BH$88</f>
        <v>0</v>
      </c>
      <c r="BI98" s="257">
        <f>MIN(IF($F64=0,0,IFERROR(ROUND(NORMINV(1-(Inputs!$J$74/100),$F98,$D$90*$F98),-1),0))*$E98,$F98)*BI$88</f>
        <v>0</v>
      </c>
      <c r="BJ98" s="257">
        <f>MIN(IF($F64=0,0,IFERROR(ROUND(NORMINV(1-(Inputs!$J$74/100),$F98,$D$90*$F98),-1),0))*$E98,$F98)*BJ$88</f>
        <v>0</v>
      </c>
      <c r="BK98" s="257">
        <f>MIN(IF($F64=0,0,IFERROR(ROUND(NORMINV(1-(Inputs!$J$74/100),$F98,$D$90*$F98),-1),0))*$E98,$F98)*BK$88</f>
        <v>0</v>
      </c>
      <c r="BL98" s="257">
        <f>MIN(IF($F64=0,0,IFERROR(ROUND(NORMINV(1-(Inputs!$J$74/100),$F98,$D$90*$F98),-1),0))*$E98,$F98)*BL$88</f>
        <v>0</v>
      </c>
      <c r="BM98" s="257">
        <f>MIN(IF($F64=0,0,IFERROR(ROUND(NORMINV(1-(Inputs!$J$74/100),$F98,$D$90*$F98),-1),0))*$E98,$F98)*BM$88</f>
        <v>0</v>
      </c>
      <c r="BN98" s="257">
        <f>MIN(IF($F64=0,0,IFERROR(ROUND(NORMINV(1-(Inputs!$J$74/100),$F98,$D$90*$F98),-1),0))*$E98,$F98)*BN$88</f>
        <v>0</v>
      </c>
      <c r="BO98" s="257">
        <f>MIN(IF($F64=0,0,IFERROR(ROUND(NORMINV(1-(Inputs!$J$74/100),$F98,$D$90*$F98),-1),0))*$E98,$F98)*BO$88</f>
        <v>0</v>
      </c>
      <c r="BP98" s="257">
        <f>MIN(IF($F64=0,0,IFERROR(ROUND(NORMINV(1-(Inputs!$J$74/100),$F98,$D$90*$F98),-1),0))*$E98,$F98)*BP$88</f>
        <v>0</v>
      </c>
      <c r="BQ98" s="257">
        <f>MIN(IF($F64=0,0,IFERROR(ROUND(NORMINV(1-(Inputs!$J$74/100),$F98,$D$90*$F98),-1),0))*$E98,$F98)*BQ$88</f>
        <v>0</v>
      </c>
      <c r="BR98" s="257">
        <f>MIN(IF($F64=0,0,IFERROR(ROUND(NORMINV(1-(Inputs!$J$74/100),$F98,$D$90*$F98),-1),0))*$E98,$F98)*BR$88</f>
        <v>0</v>
      </c>
      <c r="BS98" s="257">
        <f>MIN(IF($F64=0,0,IFERROR(ROUND(NORMINV(1-(Inputs!$J$74/100),$F98,$D$90*$F98),-1),0))*$E98,$F98)*BS$88</f>
        <v>0</v>
      </c>
      <c r="BT98" s="257">
        <f>MIN(IF($F64=0,0,IFERROR(ROUND(NORMINV(1-(Inputs!$J$74/100),$F98,$D$90*$F98),-1),0))*$E98,$F98)*BT$88</f>
        <v>0</v>
      </c>
      <c r="BU98" s="257">
        <f>MIN(IF($F64=0,0,IFERROR(ROUND(NORMINV(1-(Inputs!$J$74/100),$F98,$D$90*$F98),-1),0))*$E98,$F98)*BU$88</f>
        <v>0</v>
      </c>
      <c r="BV98" s="257">
        <f>MIN(IF($F64=0,0,IFERROR(ROUND(NORMINV(1-(Inputs!$J$74/100),$F98,$D$90*$F98),-1),0))*$E98,$F98)*BV$88</f>
        <v>0</v>
      </c>
      <c r="BW98" s="257">
        <f>MIN(IF($F64=0,0,IFERROR(ROUND(NORMINV(1-(Inputs!$J$74/100),$F98,$D$90*$F98),-1),0))*$E98,$F98)*BW$88</f>
        <v>0</v>
      </c>
      <c r="BX98" s="257">
        <f>MIN(IF($F64=0,0,IFERROR(ROUND(NORMINV(1-(Inputs!$J$74/100),$F98,$D$90*$F98),-1),0))*$E98,$F98)*BX$88</f>
        <v>0</v>
      </c>
      <c r="BY98" s="257">
        <f>MIN(IF($F64=0,0,IFERROR(ROUND(NORMINV(1-(Inputs!$J$74/100),$F98,$D$90*$F98),-1),0))*$E98,$F98)*BY$88</f>
        <v>0</v>
      </c>
      <c r="BZ98" s="257">
        <f>MIN(IF($F64=0,0,IFERROR(ROUND(NORMINV(1-(Inputs!$J$74/100),$F98,$D$90*$F98),-1),0))*$E98,$F98)*BZ$88</f>
        <v>0</v>
      </c>
      <c r="CA98" s="257">
        <f>MIN(IF($F64=0,0,IFERROR(ROUND(NORMINV(1-(Inputs!$J$74/100),$F98,$D$90*$F98),-1),0))*$E98,$F98)*CA$88</f>
        <v>0</v>
      </c>
      <c r="CB98" s="257">
        <f>MIN(IF($F64=0,0,IFERROR(ROUND(NORMINV(1-(Inputs!$J$74/100),$F98,$D$90*$F98),-1),0))*$E98,$F98)*CB$88</f>
        <v>0</v>
      </c>
      <c r="CC98" s="257">
        <f>MIN(IF($F64=0,0,IFERROR(ROUND(NORMINV(1-(Inputs!$J$74/100),$F98,$D$90*$F98),-1),0))*$E98,$F98)*CC$88</f>
        <v>0</v>
      </c>
      <c r="CD98" s="257">
        <f>MIN(IF($F64=0,0,IFERROR(ROUND(NORMINV(1-(Inputs!$J$74/100),$F98,$D$90*$F98),-1),0))*$E98,$F98)*CD$88</f>
        <v>0</v>
      </c>
      <c r="CE98" s="257">
        <f>MIN(IF($F64=0,0,IFERROR(ROUND(NORMINV(1-(Inputs!$J$74/100),$F98,$D$90*$F98),-1),0))*$E98,$F98)*CE$88</f>
        <v>0</v>
      </c>
      <c r="CF98" s="257">
        <f>MIN(IF($F64=0,0,IFERROR(ROUND(NORMINV(1-(Inputs!$J$74/100),$F98,$D$90*$F98),-1),0))*$E98,$F98)*CF$88</f>
        <v>0</v>
      </c>
      <c r="CG98" s="257">
        <f>MIN(IF($F64=0,0,IFERROR(ROUND(NORMINV(1-(Inputs!$J$74/100),$F98,$D$90*$F98),-1),0))*$E98,$F98)*CG$88</f>
        <v>0</v>
      </c>
      <c r="CH98" s="257">
        <f>MIN(IF($F64=0,0,IFERROR(ROUND(NORMINV(1-(Inputs!$J$74/100),$F98,$D$90*$F98),-1),0))*$E98,$F98)*CH$88</f>
        <v>0</v>
      </c>
      <c r="CI98" s="257">
        <f>MIN(IF($F64=0,0,IFERROR(ROUND(NORMINV(1-(Inputs!$J$74/100),$F98,$D$90*$F98),-1),0))*$E98,$F98)*CI$88</f>
        <v>0</v>
      </c>
      <c r="CJ98" s="257">
        <f>MIN(IF($F64=0,0,IFERROR(ROUND(NORMINV(1-(Inputs!$J$74/100),$F98,$D$90*$F98),-1),0))*$E98,$F98)*CJ$88</f>
        <v>0</v>
      </c>
      <c r="CK98" s="257">
        <f>MIN(IF($F64=0,0,IFERROR(ROUND(NORMINV(1-(Inputs!$J$74/100),$F98,$D$90*$F98),-1),0))*$E98,$F98)*CK$88</f>
        <v>0</v>
      </c>
      <c r="CL98" s="257">
        <f>MIN(IF($F64=0,0,IFERROR(ROUND(NORMINV(1-(Inputs!$J$74/100),$F98,$D$90*$F98),-1),0))*$E98,$F98)*CL$88</f>
        <v>0</v>
      </c>
      <c r="CM98" s="257">
        <f>MIN(IF($F64=0,0,IFERROR(ROUND(NORMINV(1-(Inputs!$J$74/100),$F98,$D$90*$F98),-1),0))*$E98,$F98)*CM$88</f>
        <v>0</v>
      </c>
      <c r="CN98" s="257">
        <f>MIN(IF($F64=0,0,IFERROR(ROUND(NORMINV(1-(Inputs!$J$74/100),$F98,$D$90*$F98),-1),0))*$E98,$F98)*CN$88</f>
        <v>0</v>
      </c>
      <c r="CO98" s="257">
        <f>MIN(IF($F64=0,0,IFERROR(ROUND(NORMINV(1-(Inputs!$J$74/100),$F98,$D$90*$F98),-1),0))*$E98,$F98)*CO$88</f>
        <v>0</v>
      </c>
      <c r="CP98" s="257">
        <f>MIN(IF($F64=0,0,IFERROR(ROUND(NORMINV(1-(Inputs!$J$74/100),$F98,$D$90*$F98),-1),0))*$E98,$F98)*CP$88</f>
        <v>0</v>
      </c>
      <c r="CQ98" s="257">
        <f>MIN(IF($F64=0,0,IFERROR(ROUND(NORMINV(1-(Inputs!$J$74/100),$F98,$D$90*$F98),-1),0))*$E98,$F98)*CQ$88</f>
        <v>0</v>
      </c>
      <c r="CR98" s="257">
        <f>MIN(IF($F64=0,0,IFERROR(ROUND(NORMINV(1-(Inputs!$J$74/100),$F98,$D$90*$F98),-1),0))*$E98,$F98)*CR$88</f>
        <v>0</v>
      </c>
      <c r="CS98" s="257">
        <f>MIN(IF($F64=0,0,IFERROR(ROUND(NORMINV(1-(Inputs!$J$74/100),$F98,$D$90*$F98),-1),0))*$E98,$F98)*CS$88</f>
        <v>0</v>
      </c>
      <c r="CT98" s="257">
        <f>MIN(IF($F64=0,0,IFERROR(ROUND(NORMINV(1-(Inputs!$J$74/100),$F98,$D$90*$F98),-1),0))*$E98,$F98)*CT$88</f>
        <v>0</v>
      </c>
      <c r="CU98" s="257">
        <f>MIN(IF($F64=0,0,IFERROR(ROUND(NORMINV(1-(Inputs!$J$74/100),$F98,$D$90*$F98),-1),0))*$E98,$F98)*CU$88</f>
        <v>0</v>
      </c>
      <c r="CV98" s="257">
        <f>MIN(IF($F64=0,0,IFERROR(ROUND(NORMINV(1-(Inputs!$J$74/100),$F98,$D$90*$F98),-1),0))*$E98,$F98)*CV$88</f>
        <v>0</v>
      </c>
      <c r="CW98" s="257">
        <f>MIN(IF($F64=0,0,IFERROR(ROUND(NORMINV(1-(Inputs!$J$74/100),$F98,$D$90*$F98),-1),0))*$E98,$F98)*CW$88</f>
        <v>0</v>
      </c>
      <c r="CX98" s="257">
        <f>MIN(IF($F64=0,0,IFERROR(ROUND(NORMINV(1-(Inputs!$J$74/100),$F98,$D$90*$F98),-1),0))*$E98,$F98)*CX$88</f>
        <v>0</v>
      </c>
      <c r="CY98" s="257">
        <f>MIN(IF($F64=0,0,IFERROR(ROUND(NORMINV(1-(Inputs!$J$74/100),$F98,$D$90*$F98),-1),0))*$E98,$F98)*CY$88</f>
        <v>0</v>
      </c>
      <c r="CZ98" s="257">
        <f>MIN(IF($F64=0,0,IFERROR(ROUND(NORMINV(1-(Inputs!$J$74/100),$F98,$D$90*$F98),-1),0))*$E98,$F98)*CZ$88</f>
        <v>0</v>
      </c>
      <c r="DA98" s="257">
        <f>MIN(IF($F64=0,0,IFERROR(ROUND(NORMINV(1-(Inputs!$J$74/100),$F98,$D$90*$F98),-1),0))*$E98,$F98)*DA$88</f>
        <v>0</v>
      </c>
      <c r="DB98" s="257">
        <f>MIN(IF($F64=0,0,IFERROR(ROUND(NORMINV(1-(Inputs!$J$74/100),$F98,$D$90*$F98),-1),0))*$E98,$F98)*DB$88</f>
        <v>0</v>
      </c>
      <c r="DC98" s="257">
        <f>MIN(IF($F64=0,0,IFERROR(ROUND(NORMINV(1-(Inputs!$J$74/100),$F98,$D$90*$F98),-1),0))*$E98,$F98)*DC$88</f>
        <v>0</v>
      </c>
      <c r="DD98" s="257">
        <f>MIN(IF($F64=0,0,IFERROR(ROUND(NORMINV(1-(Inputs!$J$74/100),$F98,$D$90*$F98),-1),0))*$E98,$F98)*DD$88</f>
        <v>0</v>
      </c>
      <c r="DE98" s="257">
        <f>MIN(IF($F64=0,0,IFERROR(ROUND(NORMINV(1-(Inputs!$J$74/100),$F98,$D$90*$F98),-1),0))*$E98,$F98)*DE$88</f>
        <v>0</v>
      </c>
      <c r="DF98" s="257">
        <f>MIN(IF($F64=0,0,IFERROR(ROUND(NORMINV(1-(Inputs!$J$74/100),$F98,$D$90*$F98),-1),0))*$E98,$F98)*DF$88</f>
        <v>0</v>
      </c>
      <c r="DG98" s="257">
        <f>MIN(IF($F64=0,0,IFERROR(ROUND(NORMINV(1-(Inputs!$J$74/100),$F98,$D$90*$F98),-1),0))*$E98,$F98)*DG$88</f>
        <v>0</v>
      </c>
      <c r="DH98" s="257">
        <f>MIN(IF($F64=0,0,IFERROR(ROUND(NORMINV(1-(Inputs!$J$74/100),$F98,$D$90*$F98),-1),0))*$E98,$F98)*DH$88</f>
        <v>0</v>
      </c>
      <c r="DI98" s="257">
        <f>MIN(IF($F64=0,0,IFERROR(ROUND(NORMINV(1-(Inputs!$J$74/100),$F98,$D$90*$F98),-1),0))*$E98,$F98)*DI$88</f>
        <v>0</v>
      </c>
      <c r="DJ98" s="257">
        <f>MIN(IF($F64=0,0,IFERROR(ROUND(NORMINV(1-(Inputs!$J$74/100),$F98,$D$90*$F98),-1),0))*$E98,$F98)*DJ$88</f>
        <v>0</v>
      </c>
      <c r="DK98" s="257">
        <f>MIN(IF($F64=0,0,IFERROR(ROUND(NORMINV(1-(Inputs!$J$74/100),$F98,$D$90*$F98),-1),0))*$E98,$F98)*DK$88</f>
        <v>0</v>
      </c>
      <c r="DL98" s="257">
        <f>MIN(IF($F64=0,0,IFERROR(ROUND(NORMINV(1-(Inputs!$J$74/100),$F98,$D$90*$F98),-1),0))*$E98,$F98)*DL$88</f>
        <v>0</v>
      </c>
      <c r="DM98" s="257">
        <f>MIN(IF($F64=0,0,IFERROR(ROUND(NORMINV(1-(Inputs!$J$74/100),$F98,$D$90*$F98),-1),0))*$E98,$F98)*DM$88</f>
        <v>0</v>
      </c>
      <c r="DN98" s="257">
        <f>MIN(IF($F64=0,0,IFERROR(ROUND(NORMINV(1-(Inputs!$J$74/100),$F98,$D$90*$F98),-1),0))*$E98,$F98)*DN$88</f>
        <v>0</v>
      </c>
    </row>
    <row r="99" spans="1:118" hidden="1" outlineLevel="1">
      <c r="A99" s="151"/>
      <c r="C99" s="73" t="str">
        <f t="shared" si="97"/>
        <v>Cerebras WSE-2</v>
      </c>
      <c r="D99" s="68">
        <f>Inputs!$J$60</f>
        <v>0.2</v>
      </c>
      <c r="E99" s="67">
        <v>0.75</v>
      </c>
      <c r="F99" s="65">
        <f>Inputs!J71/Inputs!J$15</f>
        <v>0</v>
      </c>
      <c r="G99" s="54" t="s">
        <v>90</v>
      </c>
      <c r="H99" s="341">
        <f t="shared" si="96"/>
        <v>0</v>
      </c>
      <c r="I99" s="54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  <c r="DC99" s="257"/>
      <c r="DD99" s="257"/>
      <c r="DE99" s="257"/>
      <c r="DF99" s="257"/>
      <c r="DG99" s="257"/>
      <c r="DH99" s="257"/>
      <c r="DI99" s="257"/>
      <c r="DJ99" s="257"/>
      <c r="DK99" s="257"/>
      <c r="DL99" s="257"/>
      <c r="DM99" s="257"/>
      <c r="DN99" s="257"/>
    </row>
    <row r="100" spans="1:118" hidden="1" outlineLevel="1">
      <c r="A100" s="151"/>
      <c r="C100" s="73" t="str">
        <f t="shared" si="97"/>
        <v>Placeholder</v>
      </c>
      <c r="D100" s="68">
        <f>Inputs!$J$60</f>
        <v>0.2</v>
      </c>
      <c r="E100" s="67">
        <v>0.75</v>
      </c>
      <c r="F100" s="65">
        <f>Inputs!J71/Inputs!J$15</f>
        <v>0</v>
      </c>
      <c r="G100" s="54"/>
      <c r="H100" s="254"/>
      <c r="I100" s="54"/>
      <c r="J100" s="257">
        <f>MIN(IF($F66=0,0,IFERROR(ROUND(NORMINV(1-(Inputs!$J$74/100),$F100,$D$90*$F100),-1),0))*$E100,$F100)*J$88</f>
        <v>0</v>
      </c>
      <c r="K100" s="257">
        <f>MIN(IF($F66=0,0,IFERROR(ROUND(NORMINV(1-(Inputs!$J$74/100),$F100,$D$90*$F100),-1),0))*$E100,$F100)*K$88</f>
        <v>0</v>
      </c>
      <c r="L100" s="257">
        <f>MIN(IF($F66=0,0,IFERROR(ROUND(NORMINV(1-(Inputs!$J$74/100),$F100,$D$90*$F100),-1),0))*$E100,$F100)*L$88</f>
        <v>0</v>
      </c>
      <c r="M100" s="257">
        <f>MIN(IF($F66=0,0,IFERROR(ROUND(NORMINV(1-(Inputs!$J$74/100),$F100,$D$90*$F100),-1),0))*$E100,$F100)*M$88</f>
        <v>0</v>
      </c>
      <c r="N100" s="257">
        <f>MIN(IF($F66=0,0,IFERROR(ROUND(NORMINV(1-(Inputs!$J$74/100),$F100,$D$90*$F100),-1),0))*$E100,$F100)*N$88</f>
        <v>0</v>
      </c>
      <c r="O100" s="257">
        <f>MIN(IF($F66=0,0,IFERROR(ROUND(NORMINV(1-(Inputs!$J$74/100),$F100,$D$90*$F100),-1),0))*$E100,$F100)*O$88</f>
        <v>0</v>
      </c>
      <c r="P100" s="257">
        <f>MIN(IF($F66=0,0,IFERROR(ROUND(NORMINV(1-(Inputs!$J$74/100),$F100,$D$90*$F100),-1),0))*$E100,$F100)*P$88</f>
        <v>0</v>
      </c>
      <c r="Q100" s="257">
        <f>MIN(IF($F66=0,0,IFERROR(ROUND(NORMINV(1-(Inputs!$J$74/100),$F100,$D$90*$F100),-1),0))*$E100,$F100)*Q$88</f>
        <v>0</v>
      </c>
      <c r="R100" s="257">
        <f>MIN(IF($F66=0,0,IFERROR(ROUND(NORMINV(1-(Inputs!$J$74/100),$F100,$D$90*$F100),-1),0))*$E100,$F100)*R$88</f>
        <v>0</v>
      </c>
      <c r="S100" s="257">
        <f>MIN(IF($F66=0,0,IFERROR(ROUND(NORMINV(1-(Inputs!$J$74/100),$F100,$D$90*$F100),-1),0))*$E100,$F100)*S$88</f>
        <v>0</v>
      </c>
      <c r="T100" s="257">
        <f>MIN(IF($F66=0,0,IFERROR(ROUND(NORMINV(1-(Inputs!$J$74/100),$F100,$D$90*$F100),-1),0))*$E100,$F100)*T$88</f>
        <v>0</v>
      </c>
      <c r="U100" s="257">
        <f>MIN(IF($F66=0,0,IFERROR(ROUND(NORMINV(1-(Inputs!$J$74/100),$F100,$D$90*$F100),-1),0))*$E100,$F100)*U$88</f>
        <v>0</v>
      </c>
      <c r="V100" s="257">
        <f>MIN(IF($F66=0,0,IFERROR(ROUND(NORMINV(1-(Inputs!$J$74/100),$F100,$D$90*$F100),-1),0))*$E100,$F100)*V$88</f>
        <v>0</v>
      </c>
      <c r="W100" s="257">
        <f>MIN(IF($F66=0,0,IFERROR(ROUND(NORMINV(1-(Inputs!$J$74/100),$F100,$D$90*$F100),-1),0))*$E100,$F100)*W$88</f>
        <v>0</v>
      </c>
      <c r="X100" s="257">
        <f>MIN(IF($F66=0,0,IFERROR(ROUND(NORMINV(1-(Inputs!$J$74/100),$F100,$D$90*$F100),-1),0))*$E100,$F100)*X$88</f>
        <v>0</v>
      </c>
      <c r="Y100" s="257">
        <f>MIN(IF($F66=0,0,IFERROR(ROUND(NORMINV(1-(Inputs!$J$74/100),$F100,$D$90*$F100),-1),0))*$E100,$F100)*Y$88</f>
        <v>0</v>
      </c>
      <c r="Z100" s="257">
        <f>MIN(IF($F66=0,0,IFERROR(ROUND(NORMINV(1-(Inputs!$J$74/100),$F100,$D$90*$F100),-1),0))*$E100,$F100)*Z$88</f>
        <v>0</v>
      </c>
      <c r="AA100" s="257">
        <f>MIN(IF($F66=0,0,IFERROR(ROUND(NORMINV(1-(Inputs!$J$74/100),$F100,$D$90*$F100),-1),0))*$E100,$F100)*AA$88</f>
        <v>0</v>
      </c>
      <c r="AB100" s="257">
        <f>MIN(IF($F66=0,0,IFERROR(ROUND(NORMINV(1-(Inputs!$J$74/100),$F100,$D$90*$F100),-1),0))*$E100,$F100)*AB$88</f>
        <v>0</v>
      </c>
      <c r="AC100" s="257">
        <f>MIN(IF($F66=0,0,IFERROR(ROUND(NORMINV(1-(Inputs!$J$74/100),$F100,$D$90*$F100),-1),0))*$E100,$F100)*AC$88</f>
        <v>0</v>
      </c>
      <c r="AD100" s="257">
        <f>MIN(IF($F66=0,0,IFERROR(ROUND(NORMINV(1-(Inputs!$J$74/100),$F100,$D$90*$F100),-1),0))*$E100,$F100)*AD$88</f>
        <v>0</v>
      </c>
      <c r="AE100" s="257">
        <f>MIN(IF($F66=0,0,IFERROR(ROUND(NORMINV(1-(Inputs!$J$74/100),$F100,$D$90*$F100),-1),0))*$E100,$F100)*AE$88</f>
        <v>0</v>
      </c>
      <c r="AF100" s="257">
        <f>MIN(IF($F66=0,0,IFERROR(ROUND(NORMINV(1-(Inputs!$J$74/100),$F100,$D$90*$F100),-1),0))*$E100,$F100)*AF$88</f>
        <v>0</v>
      </c>
      <c r="AG100" s="257">
        <f>MIN(IF($F66=0,0,IFERROR(ROUND(NORMINV(1-(Inputs!$J$74/100),$F100,$D$90*$F100),-1),0))*$E100,$F100)*AG$88</f>
        <v>0</v>
      </c>
      <c r="AH100" s="257">
        <f>MIN(IF($F66=0,0,IFERROR(ROUND(NORMINV(1-(Inputs!$J$74/100),$F100,$D$90*$F100),-1),0))*$E100,$F100)*AH$88</f>
        <v>0</v>
      </c>
      <c r="AI100" s="257">
        <f>MIN(IF($F66=0,0,IFERROR(ROUND(NORMINV(1-(Inputs!$J$74/100),$F100,$D$90*$F100),-1),0))*$E100,$F100)*AI$88</f>
        <v>0</v>
      </c>
      <c r="AJ100" s="257">
        <f>MIN(IF($F66=0,0,IFERROR(ROUND(NORMINV(1-(Inputs!$J$74/100),$F100,$D$90*$F100),-1),0))*$E100,$F100)*AJ$88</f>
        <v>0</v>
      </c>
      <c r="AK100" s="257">
        <f>MIN(IF($F66=0,0,IFERROR(ROUND(NORMINV(1-(Inputs!$J$74/100),$F100,$D$90*$F100),-1),0))*$E100,$F100)*AK$88</f>
        <v>0</v>
      </c>
      <c r="AL100" s="257">
        <f>MIN(IF($F66=0,0,IFERROR(ROUND(NORMINV(1-(Inputs!$J$74/100),$F100,$D$90*$F100),-1),0))*$E100,$F100)*AL$88</f>
        <v>0</v>
      </c>
      <c r="AM100" s="257">
        <f>MIN(IF($F66=0,0,IFERROR(ROUND(NORMINV(1-(Inputs!$J$74/100),$F100,$D$90*$F100),-1),0))*$E100,$F100)*AM$88</f>
        <v>0</v>
      </c>
      <c r="AN100" s="257">
        <f>MIN(IF($F66=0,0,IFERROR(ROUND(NORMINV(1-(Inputs!$J$74/100),$F100,$D$90*$F100),-1),0))*$E100,$F100)*AN$88</f>
        <v>0</v>
      </c>
      <c r="AO100" s="257">
        <f>MIN(IF($F66=0,0,IFERROR(ROUND(NORMINV(1-(Inputs!$J$74/100),$F100,$D$90*$F100),-1),0))*$E100,$F100)*AO$88</f>
        <v>0</v>
      </c>
      <c r="AP100" s="257">
        <f>MIN(IF($F66=0,0,IFERROR(ROUND(NORMINV(1-(Inputs!$J$74/100),$F100,$D$90*$F100),-1),0))*$E100,$F100)*AP$88</f>
        <v>0</v>
      </c>
      <c r="AQ100" s="257">
        <f>MIN(IF($F66=0,0,IFERROR(ROUND(NORMINV(1-(Inputs!$J$74/100),$F100,$D$90*$F100),-1),0))*$E100,$F100)*AQ$88</f>
        <v>0</v>
      </c>
      <c r="AR100" s="257">
        <f>MIN(IF($F66=0,0,IFERROR(ROUND(NORMINV(1-(Inputs!$J$74/100),$F100,$D$90*$F100),-1),0))*$E100,$F100)*AR$88</f>
        <v>0</v>
      </c>
      <c r="AS100" s="257">
        <f>MIN(IF($F66=0,0,IFERROR(ROUND(NORMINV(1-(Inputs!$J$74/100),$F100,$D$90*$F100),-1),0))*$E100,$F100)*AS$88</f>
        <v>0</v>
      </c>
      <c r="AT100" s="257">
        <f>MIN(IF($F66=0,0,IFERROR(ROUND(NORMINV(1-(Inputs!$J$74/100),$F100,$D$90*$F100),-1),0))*$E100,$F100)*AT$88</f>
        <v>0</v>
      </c>
      <c r="AU100" s="257">
        <f>MIN(IF($F66=0,0,IFERROR(ROUND(NORMINV(1-(Inputs!$J$74/100),$F100,$D$90*$F100),-1),0))*$E100,$F100)*AU$88</f>
        <v>0</v>
      </c>
      <c r="AV100" s="257">
        <f>MIN(IF($F66=0,0,IFERROR(ROUND(NORMINV(1-(Inputs!$J$74/100),$F100,$D$90*$F100),-1),0))*$E100,$F100)*AV$88</f>
        <v>0</v>
      </c>
      <c r="AW100" s="257">
        <f>MIN(IF($F66=0,0,IFERROR(ROUND(NORMINV(1-(Inputs!$J$74/100),$F100,$D$90*$F100),-1),0))*$E100,$F100)*AW$88</f>
        <v>0</v>
      </c>
      <c r="AX100" s="257">
        <f>MIN(IF($F66=0,0,IFERROR(ROUND(NORMINV(1-(Inputs!$J$74/100),$F100,$D$90*$F100),-1),0))*$E100,$F100)*AX$88</f>
        <v>0</v>
      </c>
      <c r="AY100" s="257">
        <f>MIN(IF($F66=0,0,IFERROR(ROUND(NORMINV(1-(Inputs!$J$74/100),$F100,$D$90*$F100),-1),0))*$E100,$F100)*AY$88</f>
        <v>0</v>
      </c>
      <c r="AZ100" s="257">
        <f>MIN(IF($F66=0,0,IFERROR(ROUND(NORMINV(1-(Inputs!$J$74/100),$F100,$D$90*$F100),-1),0))*$E100,$F100)*AZ$88</f>
        <v>0</v>
      </c>
      <c r="BA100" s="257">
        <f>MIN(IF($F66=0,0,IFERROR(ROUND(NORMINV(1-(Inputs!$J$74/100),$F100,$D$90*$F100),-1),0))*$E100,$F100)*BA$88</f>
        <v>0</v>
      </c>
      <c r="BB100" s="257">
        <f>MIN(IF($F66=0,0,IFERROR(ROUND(NORMINV(1-(Inputs!$J$74/100),$F100,$D$90*$F100),-1),0))*$E100,$F100)*BB$88</f>
        <v>0</v>
      </c>
      <c r="BC100" s="257">
        <f>MIN(IF($F66=0,0,IFERROR(ROUND(NORMINV(1-(Inputs!$J$74/100),$F100,$D$90*$F100),-1),0))*$E100,$F100)*BC$88</f>
        <v>0</v>
      </c>
      <c r="BD100" s="257">
        <f>MIN(IF($F66=0,0,IFERROR(ROUND(NORMINV(1-(Inputs!$J$74/100),$F100,$D$90*$F100),-1),0))*$E100,$F100)*BD$88</f>
        <v>0</v>
      </c>
      <c r="BE100" s="257">
        <f>MIN(IF($F66=0,0,IFERROR(ROUND(NORMINV(1-(Inputs!$J$74/100),$F100,$D$90*$F100),-1),0))*$E100,$F100)*BE$88</f>
        <v>0</v>
      </c>
      <c r="BF100" s="257">
        <f>MIN(IF($F66=0,0,IFERROR(ROUND(NORMINV(1-(Inputs!$J$74/100),$F100,$D$90*$F100),-1),0))*$E100,$F100)*BF$88</f>
        <v>0</v>
      </c>
      <c r="BG100" s="257">
        <f>MIN(IF($F66=0,0,IFERROR(ROUND(NORMINV(1-(Inputs!$J$74/100),$F100,$D$90*$F100),-1),0))*$E100,$F100)*BG$88</f>
        <v>0</v>
      </c>
      <c r="BH100" s="257">
        <f>MIN(IF($F66=0,0,IFERROR(ROUND(NORMINV(1-(Inputs!$J$74/100),$F100,$D$90*$F100),-1),0))*$E100,$F100)*BH$88</f>
        <v>0</v>
      </c>
      <c r="BI100" s="257">
        <f>MIN(IF($F66=0,0,IFERROR(ROUND(NORMINV(1-(Inputs!$J$74/100),$F100,$D$90*$F100),-1),0))*$E100,$F100)*BI$88</f>
        <v>0</v>
      </c>
      <c r="BJ100" s="257">
        <f>MIN(IF($F66=0,0,IFERROR(ROUND(NORMINV(1-(Inputs!$J$74/100),$F100,$D$90*$F100),-1),0))*$E100,$F100)*BJ$88</f>
        <v>0</v>
      </c>
      <c r="BK100" s="257">
        <f>MIN(IF($F66=0,0,IFERROR(ROUND(NORMINV(1-(Inputs!$J$74/100),$F100,$D$90*$F100),-1),0))*$E100,$F100)*BK$88</f>
        <v>0</v>
      </c>
      <c r="BL100" s="257">
        <f>MIN(IF($F66=0,0,IFERROR(ROUND(NORMINV(1-(Inputs!$J$74/100),$F100,$D$90*$F100),-1),0))*$E100,$F100)*BL$88</f>
        <v>0</v>
      </c>
      <c r="BM100" s="257">
        <f>MIN(IF($F66=0,0,IFERROR(ROUND(NORMINV(1-(Inputs!$J$74/100),$F100,$D$90*$F100),-1),0))*$E100,$F100)*BM$88</f>
        <v>0</v>
      </c>
      <c r="BN100" s="257">
        <f>MIN(IF($F66=0,0,IFERROR(ROUND(NORMINV(1-(Inputs!$J$74/100),$F100,$D$90*$F100),-1),0))*$E100,$F100)*BN$88</f>
        <v>0</v>
      </c>
      <c r="BO100" s="257">
        <f>MIN(IF($F66=0,0,IFERROR(ROUND(NORMINV(1-(Inputs!$J$74/100),$F100,$D$90*$F100),-1),0))*$E100,$F100)*BO$88</f>
        <v>0</v>
      </c>
      <c r="BP100" s="257">
        <f>MIN(IF($F66=0,0,IFERROR(ROUND(NORMINV(1-(Inputs!$J$74/100),$F100,$D$90*$F100),-1),0))*$E100,$F100)*BP$88</f>
        <v>0</v>
      </c>
      <c r="BQ100" s="257">
        <f>MIN(IF($F66=0,0,IFERROR(ROUND(NORMINV(1-(Inputs!$J$74/100),$F100,$D$90*$F100),-1),0))*$E100,$F100)*BQ$88</f>
        <v>0</v>
      </c>
      <c r="BR100" s="257">
        <f>MIN(IF($F66=0,0,IFERROR(ROUND(NORMINV(1-(Inputs!$J$74/100),$F100,$D$90*$F100),-1),0))*$E100,$F100)*BR$88</f>
        <v>0</v>
      </c>
      <c r="BS100" s="257">
        <f>MIN(IF($F66=0,0,IFERROR(ROUND(NORMINV(1-(Inputs!$J$74/100),$F100,$D$90*$F100),-1),0))*$E100,$F100)*BS$88</f>
        <v>0</v>
      </c>
      <c r="BT100" s="257">
        <f>MIN(IF($F66=0,0,IFERROR(ROUND(NORMINV(1-(Inputs!$J$74/100),$F100,$D$90*$F100),-1),0))*$E100,$F100)*BT$88</f>
        <v>0</v>
      </c>
      <c r="BU100" s="257">
        <f>MIN(IF($F66=0,0,IFERROR(ROUND(NORMINV(1-(Inputs!$J$74/100),$F100,$D$90*$F100),-1),0))*$E100,$F100)*BU$88</f>
        <v>0</v>
      </c>
      <c r="BV100" s="257">
        <f>MIN(IF($F66=0,0,IFERROR(ROUND(NORMINV(1-(Inputs!$J$74/100),$F100,$D$90*$F100),-1),0))*$E100,$F100)*BV$88</f>
        <v>0</v>
      </c>
      <c r="BW100" s="257">
        <f>MIN(IF($F66=0,0,IFERROR(ROUND(NORMINV(1-(Inputs!$J$74/100),$F100,$D$90*$F100),-1),0))*$E100,$F100)*BW$88</f>
        <v>0</v>
      </c>
      <c r="BX100" s="257">
        <f>MIN(IF($F66=0,0,IFERROR(ROUND(NORMINV(1-(Inputs!$J$74/100),$F100,$D$90*$F100),-1),0))*$E100,$F100)*BX$88</f>
        <v>0</v>
      </c>
      <c r="BY100" s="257">
        <f>MIN(IF($F66=0,0,IFERROR(ROUND(NORMINV(1-(Inputs!$J$74/100),$F100,$D$90*$F100),-1),0))*$E100,$F100)*BY$88</f>
        <v>0</v>
      </c>
      <c r="BZ100" s="257">
        <f>MIN(IF($F66=0,0,IFERROR(ROUND(NORMINV(1-(Inputs!$J$74/100),$F100,$D$90*$F100),-1),0))*$E100,$F100)*BZ$88</f>
        <v>0</v>
      </c>
      <c r="CA100" s="257">
        <f>MIN(IF($F66=0,0,IFERROR(ROUND(NORMINV(1-(Inputs!$J$74/100),$F100,$D$90*$F100),-1),0))*$E100,$F100)*CA$88</f>
        <v>0</v>
      </c>
      <c r="CB100" s="257">
        <f>MIN(IF($F66=0,0,IFERROR(ROUND(NORMINV(1-(Inputs!$J$74/100),$F100,$D$90*$F100),-1),0))*$E100,$F100)*CB$88</f>
        <v>0</v>
      </c>
      <c r="CC100" s="257">
        <f>MIN(IF($F66=0,0,IFERROR(ROUND(NORMINV(1-(Inputs!$J$74/100),$F100,$D$90*$F100),-1),0))*$E100,$F100)*CC$88</f>
        <v>0</v>
      </c>
      <c r="CD100" s="257">
        <f>MIN(IF($F66=0,0,IFERROR(ROUND(NORMINV(1-(Inputs!$J$74/100),$F100,$D$90*$F100),-1),0))*$E100,$F100)*CD$88</f>
        <v>0</v>
      </c>
      <c r="CE100" s="257">
        <f>MIN(IF($F66=0,0,IFERROR(ROUND(NORMINV(1-(Inputs!$J$74/100),$F100,$D$90*$F100),-1),0))*$E100,$F100)*CE$88</f>
        <v>0</v>
      </c>
      <c r="CF100" s="257">
        <f>MIN(IF($F66=0,0,IFERROR(ROUND(NORMINV(1-(Inputs!$J$74/100),$F100,$D$90*$F100),-1),0))*$E100,$F100)*CF$88</f>
        <v>0</v>
      </c>
      <c r="CG100" s="257">
        <f>MIN(IF($F66=0,0,IFERROR(ROUND(NORMINV(1-(Inputs!$J$74/100),$F100,$D$90*$F100),-1),0))*$E100,$F100)*CG$88</f>
        <v>0</v>
      </c>
      <c r="CH100" s="257">
        <f>MIN(IF($F66=0,0,IFERROR(ROUND(NORMINV(1-(Inputs!$J$74/100),$F100,$D$90*$F100),-1),0))*$E100,$F100)*CH$88</f>
        <v>0</v>
      </c>
      <c r="CI100" s="257">
        <f>MIN(IF($F66=0,0,IFERROR(ROUND(NORMINV(1-(Inputs!$J$74/100),$F100,$D$90*$F100),-1),0))*$E100,$F100)*CI$88</f>
        <v>0</v>
      </c>
      <c r="CJ100" s="257">
        <f>MIN(IF($F66=0,0,IFERROR(ROUND(NORMINV(1-(Inputs!$J$74/100),$F100,$D$90*$F100),-1),0))*$E100,$F100)*CJ$88</f>
        <v>0</v>
      </c>
      <c r="CK100" s="257">
        <f>MIN(IF($F66=0,0,IFERROR(ROUND(NORMINV(1-(Inputs!$J$74/100),$F100,$D$90*$F100),-1),0))*$E100,$F100)*CK$88</f>
        <v>0</v>
      </c>
      <c r="CL100" s="257">
        <f>MIN(IF($F66=0,0,IFERROR(ROUND(NORMINV(1-(Inputs!$J$74/100),$F100,$D$90*$F100),-1),0))*$E100,$F100)*CL$88</f>
        <v>0</v>
      </c>
      <c r="CM100" s="257">
        <f>MIN(IF($F66=0,0,IFERROR(ROUND(NORMINV(1-(Inputs!$J$74/100),$F100,$D$90*$F100),-1),0))*$E100,$F100)*CM$88</f>
        <v>0</v>
      </c>
      <c r="CN100" s="257">
        <f>MIN(IF($F66=0,0,IFERROR(ROUND(NORMINV(1-(Inputs!$J$74/100),$F100,$D$90*$F100),-1),0))*$E100,$F100)*CN$88</f>
        <v>0</v>
      </c>
      <c r="CO100" s="257">
        <f>MIN(IF($F66=0,0,IFERROR(ROUND(NORMINV(1-(Inputs!$J$74/100),$F100,$D$90*$F100),-1),0))*$E100,$F100)*CO$88</f>
        <v>0</v>
      </c>
      <c r="CP100" s="257">
        <f>MIN(IF($F66=0,0,IFERROR(ROUND(NORMINV(1-(Inputs!$J$74/100),$F100,$D$90*$F100),-1),0))*$E100,$F100)*CP$88</f>
        <v>0</v>
      </c>
      <c r="CQ100" s="257">
        <f>MIN(IF($F66=0,0,IFERROR(ROUND(NORMINV(1-(Inputs!$J$74/100),$F100,$D$90*$F100),-1),0))*$E100,$F100)*CQ$88</f>
        <v>0</v>
      </c>
      <c r="CR100" s="257">
        <f>MIN(IF($F66=0,0,IFERROR(ROUND(NORMINV(1-(Inputs!$J$74/100),$F100,$D$90*$F100),-1),0))*$E100,$F100)*CR$88</f>
        <v>0</v>
      </c>
      <c r="CS100" s="257">
        <f>MIN(IF($F66=0,0,IFERROR(ROUND(NORMINV(1-(Inputs!$J$74/100),$F100,$D$90*$F100),-1),0))*$E100,$F100)*CS$88</f>
        <v>0</v>
      </c>
      <c r="CT100" s="257">
        <f>MIN(IF($F66=0,0,IFERROR(ROUND(NORMINV(1-(Inputs!$J$74/100),$F100,$D$90*$F100),-1),0))*$E100,$F100)*CT$88</f>
        <v>0</v>
      </c>
      <c r="CU100" s="257">
        <f>MIN(IF($F66=0,0,IFERROR(ROUND(NORMINV(1-(Inputs!$J$74/100),$F100,$D$90*$F100),-1),0))*$E100,$F100)*CU$88</f>
        <v>0</v>
      </c>
      <c r="CV100" s="257">
        <f>MIN(IF($F66=0,0,IFERROR(ROUND(NORMINV(1-(Inputs!$J$74/100),$F100,$D$90*$F100),-1),0))*$E100,$F100)*CV$88</f>
        <v>0</v>
      </c>
      <c r="CW100" s="257">
        <f>MIN(IF($F66=0,0,IFERROR(ROUND(NORMINV(1-(Inputs!$J$74/100),$F100,$D$90*$F100),-1),0))*$E100,$F100)*CW$88</f>
        <v>0</v>
      </c>
      <c r="CX100" s="257">
        <f>MIN(IF($F66=0,0,IFERROR(ROUND(NORMINV(1-(Inputs!$J$74/100),$F100,$D$90*$F100),-1),0))*$E100,$F100)*CX$88</f>
        <v>0</v>
      </c>
      <c r="CY100" s="257">
        <f>MIN(IF($F66=0,0,IFERROR(ROUND(NORMINV(1-(Inputs!$J$74/100),$F100,$D$90*$F100),-1),0))*$E100,$F100)*CY$88</f>
        <v>0</v>
      </c>
      <c r="CZ100" s="257">
        <f>MIN(IF($F66=0,0,IFERROR(ROUND(NORMINV(1-(Inputs!$J$74/100),$F100,$D$90*$F100),-1),0))*$E100,$F100)*CZ$88</f>
        <v>0</v>
      </c>
      <c r="DA100" s="257">
        <f>MIN(IF($F66=0,0,IFERROR(ROUND(NORMINV(1-(Inputs!$J$74/100),$F100,$D$90*$F100),-1),0))*$E100,$F100)*DA$88</f>
        <v>0</v>
      </c>
      <c r="DB100" s="257">
        <f>MIN(IF($F66=0,0,IFERROR(ROUND(NORMINV(1-(Inputs!$J$74/100),$F100,$D$90*$F100),-1),0))*$E100,$F100)*DB$88</f>
        <v>0</v>
      </c>
      <c r="DC100" s="257">
        <f>MIN(IF($F66=0,0,IFERROR(ROUND(NORMINV(1-(Inputs!$J$74/100),$F100,$D$90*$F100),-1),0))*$E100,$F100)*DC$88</f>
        <v>0</v>
      </c>
      <c r="DD100" s="257">
        <f>MIN(IF($F66=0,0,IFERROR(ROUND(NORMINV(1-(Inputs!$J$74/100),$F100,$D$90*$F100),-1),0))*$E100,$F100)*DD$88</f>
        <v>0</v>
      </c>
      <c r="DE100" s="257">
        <f>MIN(IF($F66=0,0,IFERROR(ROUND(NORMINV(1-(Inputs!$J$74/100),$F100,$D$90*$F100),-1),0))*$E100,$F100)*DE$88</f>
        <v>0</v>
      </c>
      <c r="DF100" s="257">
        <f>MIN(IF($F66=0,0,IFERROR(ROUND(NORMINV(1-(Inputs!$J$74/100),$F100,$D$90*$F100),-1),0))*$E100,$F100)*DF$88</f>
        <v>0</v>
      </c>
      <c r="DG100" s="257">
        <f>MIN(IF($F66=0,0,IFERROR(ROUND(NORMINV(1-(Inputs!$J$74/100),$F100,$D$90*$F100),-1),0))*$E100,$F100)*DG$88</f>
        <v>0</v>
      </c>
      <c r="DH100" s="257">
        <f>MIN(IF($F66=0,0,IFERROR(ROUND(NORMINV(1-(Inputs!$J$74/100),$F100,$D$90*$F100),-1),0))*$E100,$F100)*DH$88</f>
        <v>0</v>
      </c>
      <c r="DI100" s="257">
        <f>MIN(IF($F66=0,0,IFERROR(ROUND(NORMINV(1-(Inputs!$J$74/100),$F100,$D$90*$F100),-1),0))*$E100,$F100)*DI$88</f>
        <v>0</v>
      </c>
      <c r="DJ100" s="257">
        <f>MIN(IF($F66=0,0,IFERROR(ROUND(NORMINV(1-(Inputs!$J$74/100),$F100,$D$90*$F100),-1),0))*$E100,$F100)*DJ$88</f>
        <v>0</v>
      </c>
      <c r="DK100" s="257">
        <f>MIN(IF($F66=0,0,IFERROR(ROUND(NORMINV(1-(Inputs!$J$74/100),$F100,$D$90*$F100),-1),0))*$E100,$F100)*DK$88</f>
        <v>0</v>
      </c>
      <c r="DL100" s="257">
        <f>MIN(IF($F66=0,0,IFERROR(ROUND(NORMINV(1-(Inputs!$J$74/100),$F100,$D$90*$F100),-1),0))*$E100,$F100)*DL$88</f>
        <v>0</v>
      </c>
      <c r="DM100" s="257">
        <f>MIN(IF($F66=0,0,IFERROR(ROUND(NORMINV(1-(Inputs!$J$74/100),$F100,$D$90*$F100),-1),0))*$E100,$F100)*DM$88</f>
        <v>0</v>
      </c>
      <c r="DN100" s="257">
        <f>MIN(IF($F66=0,0,IFERROR(ROUND(NORMINV(1-(Inputs!$J$74/100),$F100,$D$90*$F100),-1),0))*$E100,$F100)*DN$88</f>
        <v>0</v>
      </c>
    </row>
    <row r="101" spans="1:118" collapsed="1">
      <c r="A101" s="151"/>
      <c r="C101" s="63"/>
      <c r="G101" s="54"/>
      <c r="H101" s="254"/>
      <c r="I101" s="54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  <c r="BZ101" s="153"/>
      <c r="CA101" s="153"/>
      <c r="CB101" s="153"/>
      <c r="CC101" s="153"/>
      <c r="CD101" s="153"/>
      <c r="CE101" s="153"/>
      <c r="CF101" s="153"/>
      <c r="CG101" s="153"/>
      <c r="CH101" s="153"/>
      <c r="CI101" s="153"/>
      <c r="CJ101" s="153"/>
      <c r="CK101" s="153"/>
      <c r="CL101" s="153"/>
      <c r="CM101" s="153"/>
      <c r="CN101" s="153"/>
      <c r="CO101" s="153"/>
      <c r="CP101" s="153"/>
      <c r="CQ101" s="153"/>
      <c r="CR101" s="153"/>
      <c r="CS101" s="153"/>
      <c r="CT101" s="153"/>
      <c r="CU101" s="153"/>
      <c r="CV101" s="153"/>
      <c r="CW101" s="153"/>
      <c r="CX101" s="153"/>
      <c r="CY101" s="153"/>
      <c r="CZ101" s="153"/>
      <c r="DA101" s="153"/>
      <c r="DB101" s="153"/>
      <c r="DC101" s="153"/>
      <c r="DD101" s="153"/>
      <c r="DE101" s="153"/>
      <c r="DF101" s="153"/>
      <c r="DG101" s="153"/>
      <c r="DH101" s="153"/>
      <c r="DI101" s="153"/>
      <c r="DJ101" s="153"/>
      <c r="DK101" s="153"/>
      <c r="DL101" s="153"/>
      <c r="DM101" s="153"/>
      <c r="DN101" s="153"/>
    </row>
    <row r="102" spans="1:118">
      <c r="A102" s="151"/>
      <c r="C102" s="63"/>
      <c r="G102" s="54"/>
      <c r="H102" s="254"/>
      <c r="I102" s="54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  <c r="CD102" s="153"/>
      <c r="CE102" s="153"/>
      <c r="CF102" s="153"/>
      <c r="CG102" s="153"/>
      <c r="CH102" s="153"/>
      <c r="CI102" s="153"/>
      <c r="CJ102" s="153"/>
      <c r="CK102" s="153"/>
      <c r="CL102" s="153"/>
      <c r="CM102" s="153"/>
      <c r="CN102" s="153"/>
      <c r="CO102" s="153"/>
      <c r="CP102" s="153"/>
      <c r="CQ102" s="153"/>
      <c r="CR102" s="153"/>
      <c r="CS102" s="153"/>
      <c r="CT102" s="153"/>
      <c r="CU102" s="153"/>
      <c r="CV102" s="153"/>
      <c r="CW102" s="153"/>
      <c r="CX102" s="153"/>
      <c r="CY102" s="153"/>
      <c r="CZ102" s="153"/>
      <c r="DA102" s="153"/>
      <c r="DB102" s="153"/>
      <c r="DC102" s="153"/>
      <c r="DD102" s="153"/>
      <c r="DE102" s="153"/>
      <c r="DF102" s="153"/>
      <c r="DG102" s="153"/>
      <c r="DH102" s="153"/>
      <c r="DI102" s="153"/>
      <c r="DJ102" s="153"/>
      <c r="DK102" s="153"/>
      <c r="DL102" s="153"/>
      <c r="DM102" s="153"/>
      <c r="DN102" s="153"/>
    </row>
    <row r="103" spans="1:118" ht="14">
      <c r="A103" s="151"/>
      <c r="C103" s="32"/>
      <c r="G103" s="54"/>
      <c r="H103" s="254"/>
      <c r="I103" s="54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  <c r="BW103" s="153"/>
      <c r="BX103" s="153"/>
      <c r="BY103" s="153"/>
      <c r="BZ103" s="153"/>
      <c r="CA103" s="153"/>
      <c r="CB103" s="153"/>
      <c r="CC103" s="153"/>
      <c r="CD103" s="153"/>
      <c r="CE103" s="153"/>
      <c r="CF103" s="153"/>
      <c r="CG103" s="153"/>
      <c r="CH103" s="153"/>
      <c r="CI103" s="153"/>
      <c r="CJ103" s="153"/>
      <c r="CK103" s="153"/>
      <c r="CL103" s="153"/>
      <c r="CM103" s="153"/>
      <c r="CN103" s="153"/>
      <c r="CO103" s="153"/>
      <c r="CP103" s="153"/>
      <c r="CQ103" s="153"/>
      <c r="CR103" s="153"/>
      <c r="CS103" s="153"/>
      <c r="CT103" s="153"/>
      <c r="CU103" s="153"/>
      <c r="CV103" s="153"/>
      <c r="CW103" s="153"/>
      <c r="CX103" s="153"/>
      <c r="CY103" s="153"/>
      <c r="CZ103" s="153"/>
      <c r="DA103" s="153"/>
      <c r="DB103" s="153"/>
      <c r="DC103" s="153"/>
      <c r="DD103" s="153"/>
      <c r="DE103" s="153"/>
      <c r="DF103" s="153"/>
      <c r="DG103" s="153"/>
      <c r="DH103" s="153"/>
      <c r="DI103" s="153"/>
      <c r="DJ103" s="153"/>
      <c r="DK103" s="153"/>
      <c r="DL103" s="153"/>
      <c r="DM103" s="153"/>
      <c r="DN103" s="153"/>
    </row>
    <row r="104" spans="1:118" ht="14">
      <c r="A104" s="151"/>
      <c r="C104" s="14" t="s">
        <v>94</v>
      </c>
      <c r="H104" s="259"/>
      <c r="I104" s="29"/>
      <c r="J104" s="198">
        <f t="shared" ref="J104:BU104" si="98">SUM(J90:J101)</f>
        <v>0</v>
      </c>
      <c r="K104" s="198">
        <f t="shared" si="98"/>
        <v>0</v>
      </c>
      <c r="L104" s="198">
        <f t="shared" si="98"/>
        <v>0</v>
      </c>
      <c r="M104" s="198">
        <f t="shared" si="98"/>
        <v>0</v>
      </c>
      <c r="N104" s="198">
        <f t="shared" si="98"/>
        <v>518400</v>
      </c>
      <c r="O104" s="198">
        <f t="shared" si="98"/>
        <v>535680</v>
      </c>
      <c r="P104" s="198">
        <f t="shared" si="98"/>
        <v>518400</v>
      </c>
      <c r="Q104" s="198">
        <f t="shared" si="98"/>
        <v>535680</v>
      </c>
      <c r="R104" s="198">
        <f t="shared" si="98"/>
        <v>535680</v>
      </c>
      <c r="S104" s="198">
        <f t="shared" si="98"/>
        <v>518400</v>
      </c>
      <c r="T104" s="198">
        <f t="shared" si="98"/>
        <v>535680</v>
      </c>
      <c r="U104" s="198">
        <f t="shared" si="98"/>
        <v>518400</v>
      </c>
      <c r="V104" s="198">
        <f t="shared" si="98"/>
        <v>535680</v>
      </c>
      <c r="W104" s="198">
        <f t="shared" si="98"/>
        <v>535680</v>
      </c>
      <c r="X104" s="198">
        <f t="shared" si="98"/>
        <v>501120</v>
      </c>
      <c r="Y104" s="198">
        <f t="shared" si="98"/>
        <v>535680</v>
      </c>
      <c r="Z104" s="198">
        <f t="shared" si="98"/>
        <v>518400</v>
      </c>
      <c r="AA104" s="198">
        <f t="shared" si="98"/>
        <v>535680</v>
      </c>
      <c r="AB104" s="198">
        <f t="shared" si="98"/>
        <v>518400</v>
      </c>
      <c r="AC104" s="198">
        <f t="shared" si="98"/>
        <v>535680</v>
      </c>
      <c r="AD104" s="198">
        <f t="shared" si="98"/>
        <v>535680</v>
      </c>
      <c r="AE104" s="198">
        <f t="shared" si="98"/>
        <v>518400</v>
      </c>
      <c r="AF104" s="198">
        <f t="shared" si="98"/>
        <v>535680</v>
      </c>
      <c r="AG104" s="198">
        <f t="shared" si="98"/>
        <v>518400</v>
      </c>
      <c r="AH104" s="198">
        <f t="shared" si="98"/>
        <v>535680</v>
      </c>
      <c r="AI104" s="198">
        <f t="shared" si="98"/>
        <v>535680</v>
      </c>
      <c r="AJ104" s="198">
        <f t="shared" si="98"/>
        <v>483840</v>
      </c>
      <c r="AK104" s="198">
        <f t="shared" si="98"/>
        <v>535680</v>
      </c>
      <c r="AL104" s="198">
        <f t="shared" si="98"/>
        <v>518400</v>
      </c>
      <c r="AM104" s="198">
        <f t="shared" si="98"/>
        <v>535680</v>
      </c>
      <c r="AN104" s="198">
        <f t="shared" si="98"/>
        <v>518400</v>
      </c>
      <c r="AO104" s="198">
        <f t="shared" si="98"/>
        <v>535680</v>
      </c>
      <c r="AP104" s="198">
        <f t="shared" si="98"/>
        <v>535680</v>
      </c>
      <c r="AQ104" s="198">
        <f t="shared" si="98"/>
        <v>518400</v>
      </c>
      <c r="AR104" s="198">
        <f t="shared" si="98"/>
        <v>535680</v>
      </c>
      <c r="AS104" s="198">
        <f t="shared" si="98"/>
        <v>518400</v>
      </c>
      <c r="AT104" s="198">
        <f t="shared" si="98"/>
        <v>535680</v>
      </c>
      <c r="AU104" s="198">
        <f t="shared" si="98"/>
        <v>535680</v>
      </c>
      <c r="AV104" s="198">
        <f t="shared" si="98"/>
        <v>483840</v>
      </c>
      <c r="AW104" s="198">
        <f t="shared" si="98"/>
        <v>535680</v>
      </c>
      <c r="AX104" s="198">
        <f t="shared" si="98"/>
        <v>518400</v>
      </c>
      <c r="AY104" s="198">
        <f t="shared" si="98"/>
        <v>535680</v>
      </c>
      <c r="AZ104" s="198">
        <f t="shared" si="98"/>
        <v>518400</v>
      </c>
      <c r="BA104" s="198">
        <f t="shared" si="98"/>
        <v>535680</v>
      </c>
      <c r="BB104" s="198">
        <f t="shared" si="98"/>
        <v>535680</v>
      </c>
      <c r="BC104" s="198">
        <f t="shared" si="98"/>
        <v>518400</v>
      </c>
      <c r="BD104" s="198">
        <f t="shared" si="98"/>
        <v>535680</v>
      </c>
      <c r="BE104" s="198">
        <f t="shared" si="98"/>
        <v>518400</v>
      </c>
      <c r="BF104" s="198">
        <f t="shared" si="98"/>
        <v>535680</v>
      </c>
      <c r="BG104" s="198">
        <f t="shared" si="98"/>
        <v>535680</v>
      </c>
      <c r="BH104" s="198">
        <f t="shared" si="98"/>
        <v>483840</v>
      </c>
      <c r="BI104" s="198">
        <f t="shared" si="98"/>
        <v>535680</v>
      </c>
      <c r="BJ104" s="198">
        <f t="shared" si="98"/>
        <v>518400</v>
      </c>
      <c r="BK104" s="198">
        <f t="shared" si="98"/>
        <v>535680</v>
      </c>
      <c r="BL104" s="198">
        <f t="shared" si="98"/>
        <v>518400</v>
      </c>
      <c r="BM104" s="198">
        <f t="shared" si="98"/>
        <v>535680</v>
      </c>
      <c r="BN104" s="198">
        <f t="shared" si="98"/>
        <v>535680</v>
      </c>
      <c r="BO104" s="198">
        <f t="shared" si="98"/>
        <v>518400</v>
      </c>
      <c r="BP104" s="198">
        <f t="shared" si="98"/>
        <v>535680</v>
      </c>
      <c r="BQ104" s="198">
        <f t="shared" si="98"/>
        <v>518400</v>
      </c>
      <c r="BR104" s="198">
        <f t="shared" si="98"/>
        <v>535680</v>
      </c>
      <c r="BS104" s="198">
        <f t="shared" si="98"/>
        <v>535680</v>
      </c>
      <c r="BT104" s="198">
        <f t="shared" si="98"/>
        <v>501120</v>
      </c>
      <c r="BU104" s="198">
        <f t="shared" si="98"/>
        <v>535680</v>
      </c>
      <c r="BV104" s="198">
        <f t="shared" ref="BV104:DN104" si="99">SUM(BV90:BV101)</f>
        <v>518400</v>
      </c>
      <c r="BW104" s="198">
        <f t="shared" si="99"/>
        <v>535680</v>
      </c>
      <c r="BX104" s="198">
        <f t="shared" si="99"/>
        <v>518400</v>
      </c>
      <c r="BY104" s="198">
        <f t="shared" si="99"/>
        <v>535680</v>
      </c>
      <c r="BZ104" s="198">
        <f t="shared" si="99"/>
        <v>535680</v>
      </c>
      <c r="CA104" s="198">
        <f t="shared" si="99"/>
        <v>518400</v>
      </c>
      <c r="CB104" s="198">
        <f t="shared" si="99"/>
        <v>535680</v>
      </c>
      <c r="CC104" s="198">
        <f t="shared" si="99"/>
        <v>518400</v>
      </c>
      <c r="CD104" s="198">
        <f t="shared" si="99"/>
        <v>535680</v>
      </c>
      <c r="CE104" s="198">
        <f t="shared" si="99"/>
        <v>535680</v>
      </c>
      <c r="CF104" s="198">
        <f t="shared" si="99"/>
        <v>483840</v>
      </c>
      <c r="CG104" s="198">
        <f t="shared" si="99"/>
        <v>535680</v>
      </c>
      <c r="CH104" s="198">
        <f t="shared" si="99"/>
        <v>518400</v>
      </c>
      <c r="CI104" s="198">
        <f t="shared" si="99"/>
        <v>535680</v>
      </c>
      <c r="CJ104" s="198">
        <f t="shared" si="99"/>
        <v>518400</v>
      </c>
      <c r="CK104" s="198">
        <f t="shared" si="99"/>
        <v>535680</v>
      </c>
      <c r="CL104" s="198">
        <f t="shared" si="99"/>
        <v>535680</v>
      </c>
      <c r="CM104" s="198">
        <f t="shared" si="99"/>
        <v>518400</v>
      </c>
      <c r="CN104" s="198">
        <f t="shared" si="99"/>
        <v>535680</v>
      </c>
      <c r="CO104" s="198">
        <f t="shared" si="99"/>
        <v>518400</v>
      </c>
      <c r="CP104" s="198">
        <f t="shared" si="99"/>
        <v>535680</v>
      </c>
      <c r="CQ104" s="198">
        <f t="shared" si="99"/>
        <v>535680</v>
      </c>
      <c r="CR104" s="198">
        <f t="shared" si="99"/>
        <v>483840</v>
      </c>
      <c r="CS104" s="198">
        <f t="shared" si="99"/>
        <v>535680</v>
      </c>
      <c r="CT104" s="198">
        <f t="shared" si="99"/>
        <v>518400</v>
      </c>
      <c r="CU104" s="198">
        <f t="shared" si="99"/>
        <v>535680</v>
      </c>
      <c r="CV104" s="198">
        <f t="shared" si="99"/>
        <v>518400</v>
      </c>
      <c r="CW104" s="198">
        <f t="shared" si="99"/>
        <v>535680</v>
      </c>
      <c r="CX104" s="198">
        <f t="shared" si="99"/>
        <v>535680</v>
      </c>
      <c r="CY104" s="198">
        <f t="shared" si="99"/>
        <v>518400</v>
      </c>
      <c r="CZ104" s="198">
        <f t="shared" si="99"/>
        <v>535680</v>
      </c>
      <c r="DA104" s="198">
        <f t="shared" si="99"/>
        <v>518400</v>
      </c>
      <c r="DB104" s="198">
        <f t="shared" si="99"/>
        <v>535680</v>
      </c>
      <c r="DC104" s="198">
        <f t="shared" si="99"/>
        <v>535680</v>
      </c>
      <c r="DD104" s="198">
        <f t="shared" si="99"/>
        <v>483840</v>
      </c>
      <c r="DE104" s="198">
        <f t="shared" si="99"/>
        <v>535680</v>
      </c>
      <c r="DF104" s="198">
        <f t="shared" si="99"/>
        <v>518400</v>
      </c>
      <c r="DG104" s="198">
        <f t="shared" si="99"/>
        <v>535680</v>
      </c>
      <c r="DH104" s="198">
        <f t="shared" si="99"/>
        <v>518400</v>
      </c>
      <c r="DI104" s="198">
        <f t="shared" si="99"/>
        <v>535680</v>
      </c>
      <c r="DJ104" s="198">
        <f t="shared" si="99"/>
        <v>535680</v>
      </c>
      <c r="DK104" s="198">
        <f t="shared" si="99"/>
        <v>518400</v>
      </c>
      <c r="DL104" s="198">
        <f t="shared" si="99"/>
        <v>535680</v>
      </c>
      <c r="DM104" s="198">
        <f t="shared" si="99"/>
        <v>518400</v>
      </c>
      <c r="DN104" s="198">
        <f t="shared" si="99"/>
        <v>535680</v>
      </c>
    </row>
    <row r="105" spans="1:118" ht="14">
      <c r="A105" s="151"/>
      <c r="C105" s="14"/>
      <c r="H105" s="259"/>
      <c r="I105" s="29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  <c r="CN105" s="260"/>
      <c r="CO105" s="260"/>
      <c r="CP105" s="260"/>
      <c r="CQ105" s="260"/>
      <c r="CR105" s="260"/>
      <c r="CS105" s="260"/>
      <c r="CT105" s="260"/>
      <c r="CU105" s="260"/>
      <c r="CV105" s="260"/>
      <c r="CW105" s="260"/>
      <c r="CX105" s="260"/>
      <c r="CY105" s="260"/>
      <c r="CZ105" s="260"/>
      <c r="DA105" s="260"/>
      <c r="DB105" s="260"/>
      <c r="DC105" s="260"/>
      <c r="DD105" s="260"/>
      <c r="DE105" s="260"/>
      <c r="DF105" s="260"/>
      <c r="DG105" s="260"/>
      <c r="DH105" s="260"/>
      <c r="DI105" s="260"/>
      <c r="DJ105" s="260"/>
      <c r="DK105" s="260"/>
      <c r="DL105" s="260"/>
      <c r="DM105" s="260"/>
      <c r="DN105" s="260"/>
    </row>
    <row r="106" spans="1:118" ht="14">
      <c r="A106" s="151"/>
      <c r="C106" s="14" t="s">
        <v>275</v>
      </c>
      <c r="H106" s="259"/>
      <c r="I106" s="29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  <c r="CY106" s="260"/>
      <c r="CZ106" s="260"/>
      <c r="DA106" s="260"/>
      <c r="DB106" s="260"/>
      <c r="DC106" s="260"/>
      <c r="DD106" s="260"/>
      <c r="DE106" s="260"/>
      <c r="DF106" s="260"/>
      <c r="DG106" s="260"/>
      <c r="DH106" s="260"/>
      <c r="DI106" s="260"/>
      <c r="DJ106" s="260"/>
      <c r="DK106" s="260"/>
      <c r="DL106" s="260"/>
      <c r="DM106" s="260"/>
      <c r="DN106" s="260"/>
    </row>
    <row r="107" spans="1:118" ht="14">
      <c r="A107" s="151"/>
      <c r="C107" s="14"/>
      <c r="H107" s="259"/>
      <c r="I107" s="29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  <c r="CN107" s="260"/>
      <c r="CO107" s="260"/>
      <c r="CP107" s="260"/>
      <c r="CQ107" s="260"/>
      <c r="CR107" s="260"/>
      <c r="CS107" s="260"/>
      <c r="CT107" s="260"/>
      <c r="CU107" s="260"/>
      <c r="CV107" s="260"/>
      <c r="CW107" s="260"/>
      <c r="CX107" s="260"/>
      <c r="CY107" s="260"/>
      <c r="CZ107" s="260"/>
      <c r="DA107" s="260"/>
      <c r="DB107" s="260"/>
      <c r="DC107" s="260"/>
      <c r="DD107" s="260"/>
      <c r="DE107" s="260"/>
      <c r="DF107" s="260"/>
      <c r="DG107" s="260"/>
      <c r="DH107" s="260"/>
      <c r="DI107" s="260"/>
      <c r="DJ107" s="260"/>
      <c r="DK107" s="260"/>
      <c r="DL107" s="260"/>
      <c r="DM107" s="260"/>
      <c r="DN107" s="260"/>
    </row>
    <row r="108" spans="1:118">
      <c r="A108" s="151"/>
      <c r="C108" s="5" t="s">
        <v>272</v>
      </c>
      <c r="H108" s="259"/>
      <c r="I108" s="29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  <c r="CN108" s="260"/>
      <c r="CO108" s="260"/>
      <c r="CP108" s="260"/>
      <c r="CQ108" s="260"/>
      <c r="CR108" s="260"/>
      <c r="CS108" s="260"/>
      <c r="CT108" s="260"/>
      <c r="CU108" s="260"/>
      <c r="CV108" s="260"/>
      <c r="CW108" s="260"/>
      <c r="CX108" s="260"/>
      <c r="CY108" s="260"/>
      <c r="CZ108" s="260"/>
      <c r="DA108" s="260"/>
      <c r="DB108" s="260"/>
      <c r="DC108" s="260"/>
      <c r="DD108" s="260"/>
      <c r="DE108" s="260"/>
      <c r="DF108" s="260"/>
      <c r="DG108" s="260"/>
      <c r="DH108" s="260"/>
      <c r="DI108" s="260"/>
      <c r="DJ108" s="260"/>
      <c r="DK108" s="260"/>
      <c r="DL108" s="260"/>
      <c r="DM108" s="260"/>
      <c r="DN108" s="260"/>
    </row>
    <row r="109" spans="1:118" ht="14">
      <c r="A109" s="151"/>
      <c r="C109" s="14"/>
      <c r="D109" s="54" t="s">
        <v>277</v>
      </c>
      <c r="E109" s="261" t="s">
        <v>274</v>
      </c>
      <c r="F109" s="261" t="s">
        <v>276</v>
      </c>
      <c r="H109" s="259"/>
      <c r="I109" s="29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  <c r="CN109" s="260"/>
      <c r="CO109" s="260"/>
      <c r="CP109" s="260"/>
      <c r="CQ109" s="260"/>
      <c r="CR109" s="260"/>
      <c r="CS109" s="260"/>
      <c r="CT109" s="260"/>
      <c r="CU109" s="260"/>
      <c r="CV109" s="260"/>
      <c r="CW109" s="260"/>
      <c r="CX109" s="260"/>
      <c r="CY109" s="260"/>
      <c r="CZ109" s="260"/>
      <c r="DA109" s="260"/>
      <c r="DB109" s="260"/>
      <c r="DC109" s="260"/>
      <c r="DD109" s="260"/>
      <c r="DE109" s="260"/>
      <c r="DF109" s="260"/>
      <c r="DG109" s="260"/>
      <c r="DH109" s="260"/>
      <c r="DI109" s="260"/>
      <c r="DJ109" s="260"/>
      <c r="DK109" s="260"/>
      <c r="DL109" s="260"/>
      <c r="DM109" s="260"/>
      <c r="DN109" s="260"/>
    </row>
    <row r="110" spans="1:118">
      <c r="A110" s="151"/>
      <c r="C110" s="34" t="str">
        <f>C90</f>
        <v>A100</v>
      </c>
      <c r="D110" s="123">
        <f>$F$19</f>
        <v>46478</v>
      </c>
      <c r="E110" s="108">
        <v>3</v>
      </c>
      <c r="F110" s="106">
        <v>0.4</v>
      </c>
      <c r="G110" s="54" t="s">
        <v>90</v>
      </c>
      <c r="H110" s="259"/>
      <c r="I110" s="29"/>
      <c r="J110" s="260">
        <f>IFERROR(IF(J$8&gt;EDATE($D110,$E110*12-1),0,J90*$F110),0)</f>
        <v>0</v>
      </c>
      <c r="K110" s="260">
        <f t="shared" ref="K110:BV119" si="100">IFERROR(IF(K$8&gt;EDATE($D110,$E110*12-1),0,K90*$F110),0)</f>
        <v>0</v>
      </c>
      <c r="L110" s="260">
        <f t="shared" si="100"/>
        <v>0</v>
      </c>
      <c r="M110" s="260">
        <f t="shared" si="100"/>
        <v>0</v>
      </c>
      <c r="N110" s="260">
        <f t="shared" si="100"/>
        <v>12960</v>
      </c>
      <c r="O110" s="260">
        <f t="shared" si="100"/>
        <v>13392</v>
      </c>
      <c r="P110" s="260">
        <f t="shared" si="100"/>
        <v>12960</v>
      </c>
      <c r="Q110" s="260">
        <f t="shared" si="100"/>
        <v>13392</v>
      </c>
      <c r="R110" s="260">
        <f t="shared" si="100"/>
        <v>13392</v>
      </c>
      <c r="S110" s="260">
        <f t="shared" si="100"/>
        <v>12960</v>
      </c>
      <c r="T110" s="260">
        <f t="shared" si="100"/>
        <v>13392</v>
      </c>
      <c r="U110" s="260">
        <f t="shared" si="100"/>
        <v>12960</v>
      </c>
      <c r="V110" s="260">
        <f t="shared" si="100"/>
        <v>13392</v>
      </c>
      <c r="W110" s="260">
        <f t="shared" si="100"/>
        <v>13392</v>
      </c>
      <c r="X110" s="260">
        <f t="shared" si="100"/>
        <v>12528</v>
      </c>
      <c r="Y110" s="260">
        <f t="shared" si="100"/>
        <v>13392</v>
      </c>
      <c r="Z110" s="260">
        <f t="shared" si="100"/>
        <v>12960</v>
      </c>
      <c r="AA110" s="260">
        <f t="shared" si="100"/>
        <v>13392</v>
      </c>
      <c r="AB110" s="260">
        <f t="shared" si="100"/>
        <v>12960</v>
      </c>
      <c r="AC110" s="260">
        <f t="shared" si="100"/>
        <v>13392</v>
      </c>
      <c r="AD110" s="260">
        <f t="shared" si="100"/>
        <v>13392</v>
      </c>
      <c r="AE110" s="260">
        <f t="shared" si="100"/>
        <v>12960</v>
      </c>
      <c r="AF110" s="260">
        <f t="shared" si="100"/>
        <v>13392</v>
      </c>
      <c r="AG110" s="260">
        <f t="shared" si="100"/>
        <v>12960</v>
      </c>
      <c r="AH110" s="260">
        <f t="shared" si="100"/>
        <v>13392</v>
      </c>
      <c r="AI110" s="260">
        <f t="shared" si="100"/>
        <v>13392</v>
      </c>
      <c r="AJ110" s="260">
        <f t="shared" si="100"/>
        <v>12096</v>
      </c>
      <c r="AK110" s="260">
        <f t="shared" si="100"/>
        <v>13392</v>
      </c>
      <c r="AL110" s="260">
        <f t="shared" si="100"/>
        <v>12960</v>
      </c>
      <c r="AM110" s="260">
        <f t="shared" si="100"/>
        <v>13392</v>
      </c>
      <c r="AN110" s="260">
        <f t="shared" si="100"/>
        <v>12960</v>
      </c>
      <c r="AO110" s="260">
        <f t="shared" si="100"/>
        <v>13392</v>
      </c>
      <c r="AP110" s="260">
        <f t="shared" si="100"/>
        <v>13392</v>
      </c>
      <c r="AQ110" s="260">
        <f t="shared" si="100"/>
        <v>12960</v>
      </c>
      <c r="AR110" s="260">
        <f t="shared" si="100"/>
        <v>13392</v>
      </c>
      <c r="AS110" s="260">
        <f t="shared" si="100"/>
        <v>12960</v>
      </c>
      <c r="AT110" s="260">
        <f t="shared" si="100"/>
        <v>13392</v>
      </c>
      <c r="AU110" s="260">
        <f t="shared" si="100"/>
        <v>13392</v>
      </c>
      <c r="AV110" s="260">
        <f t="shared" si="100"/>
        <v>12096</v>
      </c>
      <c r="AW110" s="260">
        <f t="shared" si="100"/>
        <v>13392</v>
      </c>
      <c r="AX110" s="260">
        <f t="shared" si="100"/>
        <v>0</v>
      </c>
      <c r="AY110" s="260">
        <f t="shared" si="100"/>
        <v>0</v>
      </c>
      <c r="AZ110" s="260">
        <f t="shared" si="100"/>
        <v>0</v>
      </c>
      <c r="BA110" s="260">
        <f t="shared" si="100"/>
        <v>0</v>
      </c>
      <c r="BB110" s="260">
        <f t="shared" si="100"/>
        <v>0</v>
      </c>
      <c r="BC110" s="260">
        <f t="shared" si="100"/>
        <v>0</v>
      </c>
      <c r="BD110" s="260">
        <f t="shared" si="100"/>
        <v>0</v>
      </c>
      <c r="BE110" s="260">
        <f t="shared" si="100"/>
        <v>0</v>
      </c>
      <c r="BF110" s="260">
        <f t="shared" si="100"/>
        <v>0</v>
      </c>
      <c r="BG110" s="260">
        <f t="shared" si="100"/>
        <v>0</v>
      </c>
      <c r="BH110" s="260">
        <f t="shared" si="100"/>
        <v>0</v>
      </c>
      <c r="BI110" s="260">
        <f t="shared" si="100"/>
        <v>0</v>
      </c>
      <c r="BJ110" s="260">
        <f t="shared" si="100"/>
        <v>0</v>
      </c>
      <c r="BK110" s="260">
        <f t="shared" si="100"/>
        <v>0</v>
      </c>
      <c r="BL110" s="260">
        <f t="shared" si="100"/>
        <v>0</v>
      </c>
      <c r="BM110" s="260">
        <f t="shared" si="100"/>
        <v>0</v>
      </c>
      <c r="BN110" s="260">
        <f t="shared" si="100"/>
        <v>0</v>
      </c>
      <c r="BO110" s="260">
        <f t="shared" si="100"/>
        <v>0</v>
      </c>
      <c r="BP110" s="260">
        <f t="shared" si="100"/>
        <v>0</v>
      </c>
      <c r="BQ110" s="260">
        <f t="shared" si="100"/>
        <v>0</v>
      </c>
      <c r="BR110" s="260">
        <f t="shared" si="100"/>
        <v>0</v>
      </c>
      <c r="BS110" s="260">
        <f t="shared" si="100"/>
        <v>0</v>
      </c>
      <c r="BT110" s="260">
        <f t="shared" si="100"/>
        <v>0</v>
      </c>
      <c r="BU110" s="260">
        <f t="shared" si="100"/>
        <v>0</v>
      </c>
      <c r="BV110" s="260">
        <f t="shared" si="100"/>
        <v>0</v>
      </c>
      <c r="BW110" s="260">
        <f t="shared" ref="BW110:DN114" si="101">IFERROR(IF(BW$8&gt;EDATE($D110,$E110*12-1),0,BW90*$F110),0)</f>
        <v>0</v>
      </c>
      <c r="BX110" s="260">
        <f t="shared" si="101"/>
        <v>0</v>
      </c>
      <c r="BY110" s="260">
        <f t="shared" si="101"/>
        <v>0</v>
      </c>
      <c r="BZ110" s="260">
        <f t="shared" si="101"/>
        <v>0</v>
      </c>
      <c r="CA110" s="260">
        <f t="shared" si="101"/>
        <v>0</v>
      </c>
      <c r="CB110" s="260">
        <f t="shared" si="101"/>
        <v>0</v>
      </c>
      <c r="CC110" s="260">
        <f t="shared" si="101"/>
        <v>0</v>
      </c>
      <c r="CD110" s="260">
        <f t="shared" si="101"/>
        <v>0</v>
      </c>
      <c r="CE110" s="260">
        <f t="shared" si="101"/>
        <v>0</v>
      </c>
      <c r="CF110" s="260">
        <f t="shared" si="101"/>
        <v>0</v>
      </c>
      <c r="CG110" s="260">
        <f t="shared" si="101"/>
        <v>0</v>
      </c>
      <c r="CH110" s="260">
        <f t="shared" si="101"/>
        <v>0</v>
      </c>
      <c r="CI110" s="260">
        <f t="shared" si="101"/>
        <v>0</v>
      </c>
      <c r="CJ110" s="260">
        <f t="shared" si="101"/>
        <v>0</v>
      </c>
      <c r="CK110" s="260">
        <f t="shared" si="101"/>
        <v>0</v>
      </c>
      <c r="CL110" s="260">
        <f t="shared" si="101"/>
        <v>0</v>
      </c>
      <c r="CM110" s="260">
        <f t="shared" si="101"/>
        <v>0</v>
      </c>
      <c r="CN110" s="260">
        <f t="shared" si="101"/>
        <v>0</v>
      </c>
      <c r="CO110" s="260">
        <f t="shared" si="101"/>
        <v>0</v>
      </c>
      <c r="CP110" s="260">
        <f t="shared" si="101"/>
        <v>0</v>
      </c>
      <c r="CQ110" s="260">
        <f t="shared" si="101"/>
        <v>0</v>
      </c>
      <c r="CR110" s="260">
        <f t="shared" si="101"/>
        <v>0</v>
      </c>
      <c r="CS110" s="260">
        <f t="shared" si="101"/>
        <v>0</v>
      </c>
      <c r="CT110" s="260">
        <f t="shared" si="101"/>
        <v>0</v>
      </c>
      <c r="CU110" s="260">
        <f t="shared" si="101"/>
        <v>0</v>
      </c>
      <c r="CV110" s="260">
        <f t="shared" si="101"/>
        <v>0</v>
      </c>
      <c r="CW110" s="260">
        <f t="shared" si="101"/>
        <v>0</v>
      </c>
      <c r="CX110" s="260">
        <f t="shared" si="101"/>
        <v>0</v>
      </c>
      <c r="CY110" s="260">
        <f t="shared" si="101"/>
        <v>0</v>
      </c>
      <c r="CZ110" s="260">
        <f t="shared" si="101"/>
        <v>0</v>
      </c>
      <c r="DA110" s="260">
        <f t="shared" si="101"/>
        <v>0</v>
      </c>
      <c r="DB110" s="260">
        <f t="shared" si="101"/>
        <v>0</v>
      </c>
      <c r="DC110" s="260">
        <f t="shared" si="101"/>
        <v>0</v>
      </c>
      <c r="DD110" s="260">
        <f t="shared" si="101"/>
        <v>0</v>
      </c>
      <c r="DE110" s="260">
        <f t="shared" si="101"/>
        <v>0</v>
      </c>
      <c r="DF110" s="260">
        <f t="shared" si="101"/>
        <v>0</v>
      </c>
      <c r="DG110" s="260">
        <f t="shared" si="101"/>
        <v>0</v>
      </c>
      <c r="DH110" s="260">
        <f t="shared" si="101"/>
        <v>0</v>
      </c>
      <c r="DI110" s="260">
        <f t="shared" si="101"/>
        <v>0</v>
      </c>
      <c r="DJ110" s="260">
        <f t="shared" si="101"/>
        <v>0</v>
      </c>
      <c r="DK110" s="260">
        <f t="shared" si="101"/>
        <v>0</v>
      </c>
      <c r="DL110" s="260">
        <f t="shared" si="101"/>
        <v>0</v>
      </c>
      <c r="DM110" s="260">
        <f t="shared" si="101"/>
        <v>0</v>
      </c>
      <c r="DN110" s="260">
        <f t="shared" si="101"/>
        <v>0</v>
      </c>
    </row>
    <row r="111" spans="1:118">
      <c r="A111" s="151"/>
      <c r="C111" s="34" t="str">
        <f t="shared" ref="C111:C120" si="102">C91</f>
        <v>H100</v>
      </c>
      <c r="D111" s="123">
        <f t="shared" ref="D111:D114" si="103">$F$19</f>
        <v>46478</v>
      </c>
      <c r="E111" s="108">
        <v>3</v>
      </c>
      <c r="F111" s="106">
        <v>0.4</v>
      </c>
      <c r="G111" s="54" t="s">
        <v>90</v>
      </c>
      <c r="H111" s="259"/>
      <c r="I111" s="29"/>
      <c r="J111" s="260">
        <f t="shared" ref="J111:BU114" si="104">IFERROR(IF(J$8&gt;EDATE($D111,$E111*12-1),0,J91*$F111),0)</f>
        <v>0</v>
      </c>
      <c r="K111" s="260">
        <f t="shared" si="104"/>
        <v>0</v>
      </c>
      <c r="L111" s="260">
        <f t="shared" si="104"/>
        <v>0</v>
      </c>
      <c r="M111" s="260">
        <f t="shared" si="104"/>
        <v>0</v>
      </c>
      <c r="N111" s="260">
        <f t="shared" si="104"/>
        <v>64800</v>
      </c>
      <c r="O111" s="260">
        <f t="shared" si="104"/>
        <v>66960</v>
      </c>
      <c r="P111" s="260">
        <f t="shared" si="104"/>
        <v>64800</v>
      </c>
      <c r="Q111" s="260">
        <f t="shared" si="104"/>
        <v>66960</v>
      </c>
      <c r="R111" s="260">
        <f t="shared" si="104"/>
        <v>66960</v>
      </c>
      <c r="S111" s="260">
        <f t="shared" si="104"/>
        <v>64800</v>
      </c>
      <c r="T111" s="260">
        <f t="shared" si="104"/>
        <v>66960</v>
      </c>
      <c r="U111" s="260">
        <f t="shared" si="104"/>
        <v>64800</v>
      </c>
      <c r="V111" s="260">
        <f t="shared" si="104"/>
        <v>66960</v>
      </c>
      <c r="W111" s="260">
        <f t="shared" si="104"/>
        <v>66960</v>
      </c>
      <c r="X111" s="260">
        <f t="shared" si="104"/>
        <v>62640</v>
      </c>
      <c r="Y111" s="260">
        <f t="shared" si="104"/>
        <v>66960</v>
      </c>
      <c r="Z111" s="260">
        <f t="shared" si="104"/>
        <v>64800</v>
      </c>
      <c r="AA111" s="260">
        <f t="shared" si="104"/>
        <v>66960</v>
      </c>
      <c r="AB111" s="260">
        <f t="shared" si="104"/>
        <v>64800</v>
      </c>
      <c r="AC111" s="260">
        <f t="shared" si="104"/>
        <v>66960</v>
      </c>
      <c r="AD111" s="260">
        <f t="shared" si="104"/>
        <v>66960</v>
      </c>
      <c r="AE111" s="260">
        <f t="shared" si="104"/>
        <v>64800</v>
      </c>
      <c r="AF111" s="260">
        <f t="shared" si="104"/>
        <v>66960</v>
      </c>
      <c r="AG111" s="260">
        <f t="shared" si="104"/>
        <v>64800</v>
      </c>
      <c r="AH111" s="260">
        <f t="shared" si="104"/>
        <v>66960</v>
      </c>
      <c r="AI111" s="260">
        <f t="shared" si="104"/>
        <v>66960</v>
      </c>
      <c r="AJ111" s="260">
        <f t="shared" si="104"/>
        <v>60480</v>
      </c>
      <c r="AK111" s="260">
        <f t="shared" si="104"/>
        <v>66960</v>
      </c>
      <c r="AL111" s="260">
        <f t="shared" si="104"/>
        <v>64800</v>
      </c>
      <c r="AM111" s="260">
        <f t="shared" si="104"/>
        <v>66960</v>
      </c>
      <c r="AN111" s="260">
        <f t="shared" si="104"/>
        <v>64800</v>
      </c>
      <c r="AO111" s="260">
        <f t="shared" si="104"/>
        <v>66960</v>
      </c>
      <c r="AP111" s="260">
        <f t="shared" si="104"/>
        <v>66960</v>
      </c>
      <c r="AQ111" s="260">
        <f t="shared" si="104"/>
        <v>64800</v>
      </c>
      <c r="AR111" s="260">
        <f t="shared" si="104"/>
        <v>66960</v>
      </c>
      <c r="AS111" s="260">
        <f t="shared" si="104"/>
        <v>64800</v>
      </c>
      <c r="AT111" s="260">
        <f t="shared" si="104"/>
        <v>66960</v>
      </c>
      <c r="AU111" s="260">
        <f t="shared" si="104"/>
        <v>66960</v>
      </c>
      <c r="AV111" s="260">
        <f t="shared" si="104"/>
        <v>60480</v>
      </c>
      <c r="AW111" s="260">
        <f t="shared" si="104"/>
        <v>66960</v>
      </c>
      <c r="AX111" s="260">
        <f t="shared" si="104"/>
        <v>0</v>
      </c>
      <c r="AY111" s="260">
        <f t="shared" si="104"/>
        <v>0</v>
      </c>
      <c r="AZ111" s="260">
        <f t="shared" si="104"/>
        <v>0</v>
      </c>
      <c r="BA111" s="260">
        <f t="shared" si="104"/>
        <v>0</v>
      </c>
      <c r="BB111" s="260">
        <f t="shared" si="104"/>
        <v>0</v>
      </c>
      <c r="BC111" s="260">
        <f t="shared" si="104"/>
        <v>0</v>
      </c>
      <c r="BD111" s="260">
        <f t="shared" si="104"/>
        <v>0</v>
      </c>
      <c r="BE111" s="260">
        <f t="shared" si="104"/>
        <v>0</v>
      </c>
      <c r="BF111" s="260">
        <f t="shared" si="104"/>
        <v>0</v>
      </c>
      <c r="BG111" s="260">
        <f t="shared" si="104"/>
        <v>0</v>
      </c>
      <c r="BH111" s="260">
        <f t="shared" si="104"/>
        <v>0</v>
      </c>
      <c r="BI111" s="260">
        <f t="shared" si="104"/>
        <v>0</v>
      </c>
      <c r="BJ111" s="260">
        <f t="shared" si="104"/>
        <v>0</v>
      </c>
      <c r="BK111" s="260">
        <f t="shared" si="104"/>
        <v>0</v>
      </c>
      <c r="BL111" s="260">
        <f t="shared" si="104"/>
        <v>0</v>
      </c>
      <c r="BM111" s="260">
        <f t="shared" si="104"/>
        <v>0</v>
      </c>
      <c r="BN111" s="260">
        <f t="shared" si="104"/>
        <v>0</v>
      </c>
      <c r="BO111" s="260">
        <f t="shared" si="104"/>
        <v>0</v>
      </c>
      <c r="BP111" s="260">
        <f t="shared" si="104"/>
        <v>0</v>
      </c>
      <c r="BQ111" s="260">
        <f t="shared" si="104"/>
        <v>0</v>
      </c>
      <c r="BR111" s="260">
        <f t="shared" si="104"/>
        <v>0</v>
      </c>
      <c r="BS111" s="260">
        <f t="shared" si="104"/>
        <v>0</v>
      </c>
      <c r="BT111" s="260">
        <f t="shared" si="104"/>
        <v>0</v>
      </c>
      <c r="BU111" s="260">
        <f t="shared" si="104"/>
        <v>0</v>
      </c>
      <c r="BV111" s="260">
        <f t="shared" si="100"/>
        <v>0</v>
      </c>
      <c r="BW111" s="260">
        <f t="shared" si="101"/>
        <v>0</v>
      </c>
      <c r="BX111" s="260">
        <f t="shared" si="101"/>
        <v>0</v>
      </c>
      <c r="BY111" s="260">
        <f t="shared" si="101"/>
        <v>0</v>
      </c>
      <c r="BZ111" s="260">
        <f t="shared" si="101"/>
        <v>0</v>
      </c>
      <c r="CA111" s="260">
        <f t="shared" si="101"/>
        <v>0</v>
      </c>
      <c r="CB111" s="260">
        <f t="shared" si="101"/>
        <v>0</v>
      </c>
      <c r="CC111" s="260">
        <f t="shared" si="101"/>
        <v>0</v>
      </c>
      <c r="CD111" s="260">
        <f t="shared" si="101"/>
        <v>0</v>
      </c>
      <c r="CE111" s="260">
        <f t="shared" si="101"/>
        <v>0</v>
      </c>
      <c r="CF111" s="260">
        <f t="shared" si="101"/>
        <v>0</v>
      </c>
      <c r="CG111" s="260">
        <f t="shared" si="101"/>
        <v>0</v>
      </c>
      <c r="CH111" s="260">
        <f t="shared" si="101"/>
        <v>0</v>
      </c>
      <c r="CI111" s="260">
        <f t="shared" si="101"/>
        <v>0</v>
      </c>
      <c r="CJ111" s="260">
        <f t="shared" si="101"/>
        <v>0</v>
      </c>
      <c r="CK111" s="260">
        <f t="shared" si="101"/>
        <v>0</v>
      </c>
      <c r="CL111" s="260">
        <f t="shared" si="101"/>
        <v>0</v>
      </c>
      <c r="CM111" s="260">
        <f t="shared" si="101"/>
        <v>0</v>
      </c>
      <c r="CN111" s="260">
        <f t="shared" si="101"/>
        <v>0</v>
      </c>
      <c r="CO111" s="260">
        <f t="shared" si="101"/>
        <v>0</v>
      </c>
      <c r="CP111" s="260">
        <f t="shared" si="101"/>
        <v>0</v>
      </c>
      <c r="CQ111" s="260">
        <f t="shared" si="101"/>
        <v>0</v>
      </c>
      <c r="CR111" s="260">
        <f t="shared" si="101"/>
        <v>0</v>
      </c>
      <c r="CS111" s="260">
        <f t="shared" si="101"/>
        <v>0</v>
      </c>
      <c r="CT111" s="260">
        <f t="shared" si="101"/>
        <v>0</v>
      </c>
      <c r="CU111" s="260">
        <f t="shared" si="101"/>
        <v>0</v>
      </c>
      <c r="CV111" s="260">
        <f t="shared" si="101"/>
        <v>0</v>
      </c>
      <c r="CW111" s="260">
        <f t="shared" si="101"/>
        <v>0</v>
      </c>
      <c r="CX111" s="260">
        <f t="shared" si="101"/>
        <v>0</v>
      </c>
      <c r="CY111" s="260">
        <f t="shared" si="101"/>
        <v>0</v>
      </c>
      <c r="CZ111" s="260">
        <f t="shared" si="101"/>
        <v>0</v>
      </c>
      <c r="DA111" s="260">
        <f t="shared" si="101"/>
        <v>0</v>
      </c>
      <c r="DB111" s="260">
        <f t="shared" si="101"/>
        <v>0</v>
      </c>
      <c r="DC111" s="260">
        <f t="shared" si="101"/>
        <v>0</v>
      </c>
      <c r="DD111" s="260">
        <f t="shared" si="101"/>
        <v>0</v>
      </c>
      <c r="DE111" s="260">
        <f t="shared" si="101"/>
        <v>0</v>
      </c>
      <c r="DF111" s="260">
        <f t="shared" si="101"/>
        <v>0</v>
      </c>
      <c r="DG111" s="260">
        <f t="shared" si="101"/>
        <v>0</v>
      </c>
      <c r="DH111" s="260">
        <f t="shared" si="101"/>
        <v>0</v>
      </c>
      <c r="DI111" s="260">
        <f t="shared" si="101"/>
        <v>0</v>
      </c>
      <c r="DJ111" s="260">
        <f t="shared" si="101"/>
        <v>0</v>
      </c>
      <c r="DK111" s="260">
        <f t="shared" si="101"/>
        <v>0</v>
      </c>
      <c r="DL111" s="260">
        <f t="shared" si="101"/>
        <v>0</v>
      </c>
      <c r="DM111" s="260">
        <f t="shared" si="101"/>
        <v>0</v>
      </c>
      <c r="DN111" s="260">
        <f t="shared" si="101"/>
        <v>0</v>
      </c>
    </row>
    <row r="112" spans="1:118">
      <c r="A112" s="151"/>
      <c r="C112" s="34" t="str">
        <f t="shared" si="102"/>
        <v>B200</v>
      </c>
      <c r="D112" s="123">
        <f t="shared" si="103"/>
        <v>46478</v>
      </c>
      <c r="E112" s="108">
        <v>3</v>
      </c>
      <c r="F112" s="106">
        <v>0.4</v>
      </c>
      <c r="G112" s="54" t="s">
        <v>90</v>
      </c>
      <c r="H112" s="259"/>
      <c r="I112" s="29"/>
      <c r="J112" s="260">
        <f t="shared" si="104"/>
        <v>0</v>
      </c>
      <c r="K112" s="260">
        <f t="shared" si="104"/>
        <v>0</v>
      </c>
      <c r="L112" s="260">
        <f t="shared" si="104"/>
        <v>0</v>
      </c>
      <c r="M112" s="260">
        <f t="shared" si="104"/>
        <v>0</v>
      </c>
      <c r="N112" s="260">
        <f t="shared" si="104"/>
        <v>51840</v>
      </c>
      <c r="O112" s="260">
        <f t="shared" si="104"/>
        <v>53568</v>
      </c>
      <c r="P112" s="260">
        <f t="shared" si="104"/>
        <v>51840</v>
      </c>
      <c r="Q112" s="260">
        <f t="shared" si="104"/>
        <v>53568</v>
      </c>
      <c r="R112" s="260">
        <f t="shared" si="104"/>
        <v>53568</v>
      </c>
      <c r="S112" s="260">
        <f t="shared" si="104"/>
        <v>51840</v>
      </c>
      <c r="T112" s="260">
        <f t="shared" si="104"/>
        <v>53568</v>
      </c>
      <c r="U112" s="260">
        <f t="shared" si="104"/>
        <v>51840</v>
      </c>
      <c r="V112" s="260">
        <f t="shared" si="104"/>
        <v>53568</v>
      </c>
      <c r="W112" s="260">
        <f t="shared" si="104"/>
        <v>53568</v>
      </c>
      <c r="X112" s="260">
        <f t="shared" si="104"/>
        <v>50112</v>
      </c>
      <c r="Y112" s="260">
        <f t="shared" si="104"/>
        <v>53568</v>
      </c>
      <c r="Z112" s="260">
        <f t="shared" si="104"/>
        <v>51840</v>
      </c>
      <c r="AA112" s="260">
        <f t="shared" si="104"/>
        <v>53568</v>
      </c>
      <c r="AB112" s="260">
        <f t="shared" si="104"/>
        <v>51840</v>
      </c>
      <c r="AC112" s="260">
        <f t="shared" si="104"/>
        <v>53568</v>
      </c>
      <c r="AD112" s="260">
        <f t="shared" si="104"/>
        <v>53568</v>
      </c>
      <c r="AE112" s="260">
        <f t="shared" si="104"/>
        <v>51840</v>
      </c>
      <c r="AF112" s="260">
        <f t="shared" si="104"/>
        <v>53568</v>
      </c>
      <c r="AG112" s="260">
        <f t="shared" si="104"/>
        <v>51840</v>
      </c>
      <c r="AH112" s="260">
        <f t="shared" si="104"/>
        <v>53568</v>
      </c>
      <c r="AI112" s="260">
        <f t="shared" si="104"/>
        <v>53568</v>
      </c>
      <c r="AJ112" s="260">
        <f t="shared" si="104"/>
        <v>48384</v>
      </c>
      <c r="AK112" s="260">
        <f t="shared" si="104"/>
        <v>53568</v>
      </c>
      <c r="AL112" s="260">
        <f t="shared" si="104"/>
        <v>51840</v>
      </c>
      <c r="AM112" s="260">
        <f t="shared" si="104"/>
        <v>53568</v>
      </c>
      <c r="AN112" s="260">
        <f t="shared" si="104"/>
        <v>51840</v>
      </c>
      <c r="AO112" s="260">
        <f t="shared" si="104"/>
        <v>53568</v>
      </c>
      <c r="AP112" s="260">
        <f t="shared" si="104"/>
        <v>53568</v>
      </c>
      <c r="AQ112" s="260">
        <f t="shared" si="104"/>
        <v>51840</v>
      </c>
      <c r="AR112" s="260">
        <f t="shared" si="104"/>
        <v>53568</v>
      </c>
      <c r="AS112" s="260">
        <f t="shared" si="104"/>
        <v>51840</v>
      </c>
      <c r="AT112" s="260">
        <f t="shared" si="104"/>
        <v>53568</v>
      </c>
      <c r="AU112" s="260">
        <f t="shared" si="104"/>
        <v>53568</v>
      </c>
      <c r="AV112" s="260">
        <f t="shared" si="104"/>
        <v>48384</v>
      </c>
      <c r="AW112" s="260">
        <f t="shared" si="104"/>
        <v>53568</v>
      </c>
      <c r="AX112" s="260">
        <f t="shared" si="104"/>
        <v>0</v>
      </c>
      <c r="AY112" s="260">
        <f t="shared" si="104"/>
        <v>0</v>
      </c>
      <c r="AZ112" s="260">
        <f t="shared" si="104"/>
        <v>0</v>
      </c>
      <c r="BA112" s="260">
        <f t="shared" si="104"/>
        <v>0</v>
      </c>
      <c r="BB112" s="260">
        <f t="shared" si="104"/>
        <v>0</v>
      </c>
      <c r="BC112" s="260">
        <f t="shared" si="104"/>
        <v>0</v>
      </c>
      <c r="BD112" s="260">
        <f t="shared" si="104"/>
        <v>0</v>
      </c>
      <c r="BE112" s="260">
        <f t="shared" si="104"/>
        <v>0</v>
      </c>
      <c r="BF112" s="260">
        <f t="shared" si="104"/>
        <v>0</v>
      </c>
      <c r="BG112" s="260">
        <f t="shared" si="104"/>
        <v>0</v>
      </c>
      <c r="BH112" s="260">
        <f t="shared" si="104"/>
        <v>0</v>
      </c>
      <c r="BI112" s="260">
        <f t="shared" si="104"/>
        <v>0</v>
      </c>
      <c r="BJ112" s="260">
        <f t="shared" si="104"/>
        <v>0</v>
      </c>
      <c r="BK112" s="260">
        <f t="shared" si="104"/>
        <v>0</v>
      </c>
      <c r="BL112" s="260">
        <f t="shared" si="104"/>
        <v>0</v>
      </c>
      <c r="BM112" s="260">
        <f t="shared" si="104"/>
        <v>0</v>
      </c>
      <c r="BN112" s="260">
        <f t="shared" si="104"/>
        <v>0</v>
      </c>
      <c r="BO112" s="260">
        <f t="shared" si="104"/>
        <v>0</v>
      </c>
      <c r="BP112" s="260">
        <f t="shared" si="104"/>
        <v>0</v>
      </c>
      <c r="BQ112" s="260">
        <f t="shared" si="104"/>
        <v>0</v>
      </c>
      <c r="BR112" s="260">
        <f t="shared" si="104"/>
        <v>0</v>
      </c>
      <c r="BS112" s="260">
        <f t="shared" si="104"/>
        <v>0</v>
      </c>
      <c r="BT112" s="260">
        <f t="shared" si="104"/>
        <v>0</v>
      </c>
      <c r="BU112" s="260">
        <f t="shared" si="104"/>
        <v>0</v>
      </c>
      <c r="BV112" s="260">
        <f t="shared" si="100"/>
        <v>0</v>
      </c>
      <c r="BW112" s="260">
        <f t="shared" si="101"/>
        <v>0</v>
      </c>
      <c r="BX112" s="260">
        <f t="shared" si="101"/>
        <v>0</v>
      </c>
      <c r="BY112" s="260">
        <f t="shared" si="101"/>
        <v>0</v>
      </c>
      <c r="BZ112" s="260">
        <f t="shared" si="101"/>
        <v>0</v>
      </c>
      <c r="CA112" s="260">
        <f t="shared" si="101"/>
        <v>0</v>
      </c>
      <c r="CB112" s="260">
        <f t="shared" si="101"/>
        <v>0</v>
      </c>
      <c r="CC112" s="260">
        <f t="shared" si="101"/>
        <v>0</v>
      </c>
      <c r="CD112" s="260">
        <f t="shared" si="101"/>
        <v>0</v>
      </c>
      <c r="CE112" s="260">
        <f t="shared" si="101"/>
        <v>0</v>
      </c>
      <c r="CF112" s="260">
        <f t="shared" si="101"/>
        <v>0</v>
      </c>
      <c r="CG112" s="260">
        <f t="shared" si="101"/>
        <v>0</v>
      </c>
      <c r="CH112" s="260">
        <f t="shared" si="101"/>
        <v>0</v>
      </c>
      <c r="CI112" s="260">
        <f t="shared" si="101"/>
        <v>0</v>
      </c>
      <c r="CJ112" s="260">
        <f t="shared" si="101"/>
        <v>0</v>
      </c>
      <c r="CK112" s="260">
        <f t="shared" si="101"/>
        <v>0</v>
      </c>
      <c r="CL112" s="260">
        <f t="shared" si="101"/>
        <v>0</v>
      </c>
      <c r="CM112" s="260">
        <f t="shared" si="101"/>
        <v>0</v>
      </c>
      <c r="CN112" s="260">
        <f t="shared" si="101"/>
        <v>0</v>
      </c>
      <c r="CO112" s="260">
        <f t="shared" si="101"/>
        <v>0</v>
      </c>
      <c r="CP112" s="260">
        <f t="shared" si="101"/>
        <v>0</v>
      </c>
      <c r="CQ112" s="260">
        <f t="shared" si="101"/>
        <v>0</v>
      </c>
      <c r="CR112" s="260">
        <f t="shared" si="101"/>
        <v>0</v>
      </c>
      <c r="CS112" s="260">
        <f t="shared" si="101"/>
        <v>0</v>
      </c>
      <c r="CT112" s="260">
        <f t="shared" si="101"/>
        <v>0</v>
      </c>
      <c r="CU112" s="260">
        <f t="shared" si="101"/>
        <v>0</v>
      </c>
      <c r="CV112" s="260">
        <f t="shared" si="101"/>
        <v>0</v>
      </c>
      <c r="CW112" s="260">
        <f t="shared" si="101"/>
        <v>0</v>
      </c>
      <c r="CX112" s="260">
        <f t="shared" si="101"/>
        <v>0</v>
      </c>
      <c r="CY112" s="260">
        <f t="shared" si="101"/>
        <v>0</v>
      </c>
      <c r="CZ112" s="260">
        <f t="shared" si="101"/>
        <v>0</v>
      </c>
      <c r="DA112" s="260">
        <f t="shared" si="101"/>
        <v>0</v>
      </c>
      <c r="DB112" s="260">
        <f t="shared" si="101"/>
        <v>0</v>
      </c>
      <c r="DC112" s="260">
        <f t="shared" si="101"/>
        <v>0</v>
      </c>
      <c r="DD112" s="260">
        <f t="shared" si="101"/>
        <v>0</v>
      </c>
      <c r="DE112" s="260">
        <f t="shared" si="101"/>
        <v>0</v>
      </c>
      <c r="DF112" s="260">
        <f t="shared" si="101"/>
        <v>0</v>
      </c>
      <c r="DG112" s="260">
        <f t="shared" si="101"/>
        <v>0</v>
      </c>
      <c r="DH112" s="260">
        <f t="shared" si="101"/>
        <v>0</v>
      </c>
      <c r="DI112" s="260">
        <f t="shared" si="101"/>
        <v>0</v>
      </c>
      <c r="DJ112" s="260">
        <f t="shared" si="101"/>
        <v>0</v>
      </c>
      <c r="DK112" s="260">
        <f t="shared" si="101"/>
        <v>0</v>
      </c>
      <c r="DL112" s="260">
        <f t="shared" si="101"/>
        <v>0</v>
      </c>
      <c r="DM112" s="260">
        <f t="shared" si="101"/>
        <v>0</v>
      </c>
      <c r="DN112" s="260">
        <f t="shared" si="101"/>
        <v>0</v>
      </c>
    </row>
    <row r="113" spans="1:118">
      <c r="A113" s="151"/>
      <c r="C113" s="34" t="str">
        <f t="shared" si="102"/>
        <v>R100</v>
      </c>
      <c r="D113" s="123">
        <f t="shared" si="103"/>
        <v>46478</v>
      </c>
      <c r="E113" s="108">
        <v>3</v>
      </c>
      <c r="F113" s="106">
        <v>0.4</v>
      </c>
      <c r="G113" s="54" t="s">
        <v>90</v>
      </c>
      <c r="H113" s="259"/>
      <c r="I113" s="29"/>
      <c r="J113" s="260">
        <f t="shared" si="104"/>
        <v>0</v>
      </c>
      <c r="K113" s="260">
        <f t="shared" si="104"/>
        <v>0</v>
      </c>
      <c r="L113" s="260">
        <f t="shared" si="104"/>
        <v>0</v>
      </c>
      <c r="M113" s="260">
        <f t="shared" si="104"/>
        <v>0</v>
      </c>
      <c r="N113" s="260">
        <f t="shared" si="104"/>
        <v>51840</v>
      </c>
      <c r="O113" s="260">
        <f t="shared" si="104"/>
        <v>53568</v>
      </c>
      <c r="P113" s="260">
        <f t="shared" si="104"/>
        <v>51840</v>
      </c>
      <c r="Q113" s="260">
        <f t="shared" si="104"/>
        <v>53568</v>
      </c>
      <c r="R113" s="260">
        <f t="shared" si="104"/>
        <v>53568</v>
      </c>
      <c r="S113" s="260">
        <f t="shared" si="104"/>
        <v>51840</v>
      </c>
      <c r="T113" s="260">
        <f t="shared" si="104"/>
        <v>53568</v>
      </c>
      <c r="U113" s="260">
        <f t="shared" si="104"/>
        <v>51840</v>
      </c>
      <c r="V113" s="260">
        <f t="shared" si="104"/>
        <v>53568</v>
      </c>
      <c r="W113" s="260">
        <f t="shared" si="104"/>
        <v>53568</v>
      </c>
      <c r="X113" s="260">
        <f t="shared" si="104"/>
        <v>50112</v>
      </c>
      <c r="Y113" s="260">
        <f t="shared" si="104"/>
        <v>53568</v>
      </c>
      <c r="Z113" s="260">
        <f t="shared" si="104"/>
        <v>51840</v>
      </c>
      <c r="AA113" s="260">
        <f t="shared" si="104"/>
        <v>53568</v>
      </c>
      <c r="AB113" s="260">
        <f t="shared" si="104"/>
        <v>51840</v>
      </c>
      <c r="AC113" s="260">
        <f t="shared" si="104"/>
        <v>53568</v>
      </c>
      <c r="AD113" s="260">
        <f t="shared" si="104"/>
        <v>53568</v>
      </c>
      <c r="AE113" s="260">
        <f t="shared" si="104"/>
        <v>51840</v>
      </c>
      <c r="AF113" s="260">
        <f t="shared" si="104"/>
        <v>53568</v>
      </c>
      <c r="AG113" s="260">
        <f t="shared" si="104"/>
        <v>51840</v>
      </c>
      <c r="AH113" s="260">
        <f t="shared" si="104"/>
        <v>53568</v>
      </c>
      <c r="AI113" s="260">
        <f t="shared" si="104"/>
        <v>53568</v>
      </c>
      <c r="AJ113" s="260">
        <f t="shared" si="104"/>
        <v>48384</v>
      </c>
      <c r="AK113" s="260">
        <f t="shared" si="104"/>
        <v>53568</v>
      </c>
      <c r="AL113" s="260">
        <f t="shared" si="104"/>
        <v>51840</v>
      </c>
      <c r="AM113" s="260">
        <f t="shared" si="104"/>
        <v>53568</v>
      </c>
      <c r="AN113" s="260">
        <f t="shared" si="104"/>
        <v>51840</v>
      </c>
      <c r="AO113" s="260">
        <f t="shared" si="104"/>
        <v>53568</v>
      </c>
      <c r="AP113" s="260">
        <f t="shared" si="104"/>
        <v>53568</v>
      </c>
      <c r="AQ113" s="260">
        <f t="shared" si="104"/>
        <v>51840</v>
      </c>
      <c r="AR113" s="260">
        <f t="shared" si="104"/>
        <v>53568</v>
      </c>
      <c r="AS113" s="260">
        <f t="shared" si="104"/>
        <v>51840</v>
      </c>
      <c r="AT113" s="260">
        <f t="shared" si="104"/>
        <v>53568</v>
      </c>
      <c r="AU113" s="260">
        <f t="shared" si="104"/>
        <v>53568</v>
      </c>
      <c r="AV113" s="260">
        <f t="shared" si="104"/>
        <v>48384</v>
      </c>
      <c r="AW113" s="260">
        <f t="shared" si="104"/>
        <v>53568</v>
      </c>
      <c r="AX113" s="260">
        <f t="shared" si="104"/>
        <v>0</v>
      </c>
      <c r="AY113" s="260">
        <f t="shared" si="104"/>
        <v>0</v>
      </c>
      <c r="AZ113" s="260">
        <f t="shared" si="104"/>
        <v>0</v>
      </c>
      <c r="BA113" s="260">
        <f t="shared" si="104"/>
        <v>0</v>
      </c>
      <c r="BB113" s="260">
        <f t="shared" si="104"/>
        <v>0</v>
      </c>
      <c r="BC113" s="260">
        <f t="shared" si="104"/>
        <v>0</v>
      </c>
      <c r="BD113" s="260">
        <f t="shared" si="104"/>
        <v>0</v>
      </c>
      <c r="BE113" s="260">
        <f t="shared" si="104"/>
        <v>0</v>
      </c>
      <c r="BF113" s="260">
        <f t="shared" si="104"/>
        <v>0</v>
      </c>
      <c r="BG113" s="260">
        <f t="shared" si="104"/>
        <v>0</v>
      </c>
      <c r="BH113" s="260">
        <f t="shared" si="104"/>
        <v>0</v>
      </c>
      <c r="BI113" s="260">
        <f t="shared" si="104"/>
        <v>0</v>
      </c>
      <c r="BJ113" s="260">
        <f t="shared" si="104"/>
        <v>0</v>
      </c>
      <c r="BK113" s="260">
        <f t="shared" si="104"/>
        <v>0</v>
      </c>
      <c r="BL113" s="260">
        <f t="shared" si="104"/>
        <v>0</v>
      </c>
      <c r="BM113" s="260">
        <f t="shared" si="104"/>
        <v>0</v>
      </c>
      <c r="BN113" s="260">
        <f t="shared" si="104"/>
        <v>0</v>
      </c>
      <c r="BO113" s="260">
        <f t="shared" si="104"/>
        <v>0</v>
      </c>
      <c r="BP113" s="260">
        <f t="shared" si="104"/>
        <v>0</v>
      </c>
      <c r="BQ113" s="260">
        <f t="shared" si="104"/>
        <v>0</v>
      </c>
      <c r="BR113" s="260">
        <f t="shared" si="104"/>
        <v>0</v>
      </c>
      <c r="BS113" s="260">
        <f t="shared" si="104"/>
        <v>0</v>
      </c>
      <c r="BT113" s="260">
        <f t="shared" si="104"/>
        <v>0</v>
      </c>
      <c r="BU113" s="260">
        <f t="shared" si="104"/>
        <v>0</v>
      </c>
      <c r="BV113" s="260">
        <f t="shared" si="100"/>
        <v>0</v>
      </c>
      <c r="BW113" s="260">
        <f t="shared" si="101"/>
        <v>0</v>
      </c>
      <c r="BX113" s="260">
        <f t="shared" si="101"/>
        <v>0</v>
      </c>
      <c r="BY113" s="260">
        <f t="shared" si="101"/>
        <v>0</v>
      </c>
      <c r="BZ113" s="260">
        <f t="shared" si="101"/>
        <v>0</v>
      </c>
      <c r="CA113" s="260">
        <f t="shared" si="101"/>
        <v>0</v>
      </c>
      <c r="CB113" s="260">
        <f t="shared" si="101"/>
        <v>0</v>
      </c>
      <c r="CC113" s="260">
        <f t="shared" si="101"/>
        <v>0</v>
      </c>
      <c r="CD113" s="260">
        <f t="shared" si="101"/>
        <v>0</v>
      </c>
      <c r="CE113" s="260">
        <f t="shared" si="101"/>
        <v>0</v>
      </c>
      <c r="CF113" s="260">
        <f t="shared" si="101"/>
        <v>0</v>
      </c>
      <c r="CG113" s="260">
        <f t="shared" si="101"/>
        <v>0</v>
      </c>
      <c r="CH113" s="260">
        <f t="shared" si="101"/>
        <v>0</v>
      </c>
      <c r="CI113" s="260">
        <f t="shared" si="101"/>
        <v>0</v>
      </c>
      <c r="CJ113" s="260">
        <f t="shared" si="101"/>
        <v>0</v>
      </c>
      <c r="CK113" s="260">
        <f t="shared" si="101"/>
        <v>0</v>
      </c>
      <c r="CL113" s="260">
        <f t="shared" si="101"/>
        <v>0</v>
      </c>
      <c r="CM113" s="260">
        <f t="shared" si="101"/>
        <v>0</v>
      </c>
      <c r="CN113" s="260">
        <f t="shared" si="101"/>
        <v>0</v>
      </c>
      <c r="CO113" s="260">
        <f t="shared" si="101"/>
        <v>0</v>
      </c>
      <c r="CP113" s="260">
        <f t="shared" si="101"/>
        <v>0</v>
      </c>
      <c r="CQ113" s="260">
        <f t="shared" si="101"/>
        <v>0</v>
      </c>
      <c r="CR113" s="260">
        <f t="shared" si="101"/>
        <v>0</v>
      </c>
      <c r="CS113" s="260">
        <f t="shared" si="101"/>
        <v>0</v>
      </c>
      <c r="CT113" s="260">
        <f t="shared" si="101"/>
        <v>0</v>
      </c>
      <c r="CU113" s="260">
        <f t="shared" si="101"/>
        <v>0</v>
      </c>
      <c r="CV113" s="260">
        <f t="shared" si="101"/>
        <v>0</v>
      </c>
      <c r="CW113" s="260">
        <f t="shared" si="101"/>
        <v>0</v>
      </c>
      <c r="CX113" s="260">
        <f t="shared" si="101"/>
        <v>0</v>
      </c>
      <c r="CY113" s="260">
        <f t="shared" si="101"/>
        <v>0</v>
      </c>
      <c r="CZ113" s="260">
        <f t="shared" si="101"/>
        <v>0</v>
      </c>
      <c r="DA113" s="260">
        <f t="shared" si="101"/>
        <v>0</v>
      </c>
      <c r="DB113" s="260">
        <f t="shared" si="101"/>
        <v>0</v>
      </c>
      <c r="DC113" s="260">
        <f t="shared" si="101"/>
        <v>0</v>
      </c>
      <c r="DD113" s="260">
        <f t="shared" si="101"/>
        <v>0</v>
      </c>
      <c r="DE113" s="260">
        <f t="shared" si="101"/>
        <v>0</v>
      </c>
      <c r="DF113" s="260">
        <f t="shared" si="101"/>
        <v>0</v>
      </c>
      <c r="DG113" s="260">
        <f t="shared" si="101"/>
        <v>0</v>
      </c>
      <c r="DH113" s="260">
        <f t="shared" si="101"/>
        <v>0</v>
      </c>
      <c r="DI113" s="260">
        <f t="shared" si="101"/>
        <v>0</v>
      </c>
      <c r="DJ113" s="260">
        <f t="shared" si="101"/>
        <v>0</v>
      </c>
      <c r="DK113" s="260">
        <f t="shared" si="101"/>
        <v>0</v>
      </c>
      <c r="DL113" s="260">
        <f t="shared" si="101"/>
        <v>0</v>
      </c>
      <c r="DM113" s="260">
        <f t="shared" si="101"/>
        <v>0</v>
      </c>
      <c r="DN113" s="260">
        <f t="shared" si="101"/>
        <v>0</v>
      </c>
    </row>
    <row r="114" spans="1:118">
      <c r="A114" s="151"/>
      <c r="C114" s="34" t="str">
        <f t="shared" si="102"/>
        <v>R300</v>
      </c>
      <c r="D114" s="123">
        <f t="shared" si="103"/>
        <v>46478</v>
      </c>
      <c r="E114" s="108">
        <v>3</v>
      </c>
      <c r="F114" s="106">
        <v>0.4</v>
      </c>
      <c r="G114" s="54" t="s">
        <v>90</v>
      </c>
      <c r="H114" s="259"/>
      <c r="I114" s="29"/>
      <c r="J114" s="260">
        <f>IFERROR(IF(J$8&gt;EDATE($D114,$E114*12-1),0,J94*$F114),0)</f>
        <v>0</v>
      </c>
      <c r="K114" s="260">
        <f>IFERROR(IF(K$8&gt;EDATE($D114,$E114*12-1),0,K94*$F114),0)</f>
        <v>0</v>
      </c>
      <c r="L114" s="260">
        <f>IFERROR(IF(L$8&gt;EDATE($D114,$E114*12-1),0,L94*$F114),0)</f>
        <v>0</v>
      </c>
      <c r="M114" s="260">
        <f>IFERROR(IF(M$8&gt;EDATE($D114,$E114*12-1),0,M94*$F114),0)</f>
        <v>0</v>
      </c>
      <c r="N114" s="260">
        <f>IFERROR(IF(N$8&gt;EDATE($D114,$E114*12-1),0,N94*$F114),0)</f>
        <v>25920</v>
      </c>
      <c r="O114" s="260">
        <f t="shared" si="104"/>
        <v>26784</v>
      </c>
      <c r="P114" s="260">
        <f t="shared" si="104"/>
        <v>25920</v>
      </c>
      <c r="Q114" s="260">
        <f t="shared" si="104"/>
        <v>26784</v>
      </c>
      <c r="R114" s="260">
        <f t="shared" si="104"/>
        <v>26784</v>
      </c>
      <c r="S114" s="260">
        <f t="shared" si="104"/>
        <v>25920</v>
      </c>
      <c r="T114" s="260">
        <f t="shared" si="104"/>
        <v>26784</v>
      </c>
      <c r="U114" s="260">
        <f t="shared" si="104"/>
        <v>25920</v>
      </c>
      <c r="V114" s="260">
        <f t="shared" si="104"/>
        <v>26784</v>
      </c>
      <c r="W114" s="260">
        <f t="shared" si="104"/>
        <v>26784</v>
      </c>
      <c r="X114" s="260">
        <f t="shared" si="104"/>
        <v>25056</v>
      </c>
      <c r="Y114" s="260">
        <f t="shared" si="104"/>
        <v>26784</v>
      </c>
      <c r="Z114" s="260">
        <f t="shared" si="104"/>
        <v>25920</v>
      </c>
      <c r="AA114" s="260">
        <f t="shared" si="104"/>
        <v>26784</v>
      </c>
      <c r="AB114" s="260">
        <f t="shared" si="104"/>
        <v>25920</v>
      </c>
      <c r="AC114" s="260">
        <f t="shared" si="104"/>
        <v>26784</v>
      </c>
      <c r="AD114" s="260">
        <f t="shared" si="104"/>
        <v>26784</v>
      </c>
      <c r="AE114" s="260">
        <f t="shared" si="104"/>
        <v>25920</v>
      </c>
      <c r="AF114" s="260">
        <f t="shared" si="104"/>
        <v>26784</v>
      </c>
      <c r="AG114" s="260">
        <f t="shared" si="104"/>
        <v>25920</v>
      </c>
      <c r="AH114" s="260">
        <f t="shared" si="104"/>
        <v>26784</v>
      </c>
      <c r="AI114" s="260">
        <f t="shared" si="104"/>
        <v>26784</v>
      </c>
      <c r="AJ114" s="260">
        <f t="shared" si="104"/>
        <v>24192</v>
      </c>
      <c r="AK114" s="260">
        <f t="shared" si="104"/>
        <v>26784</v>
      </c>
      <c r="AL114" s="260">
        <f t="shared" si="104"/>
        <v>25920</v>
      </c>
      <c r="AM114" s="260">
        <f t="shared" si="104"/>
        <v>26784</v>
      </c>
      <c r="AN114" s="260">
        <f t="shared" si="104"/>
        <v>25920</v>
      </c>
      <c r="AO114" s="260">
        <f t="shared" si="104"/>
        <v>26784</v>
      </c>
      <c r="AP114" s="260">
        <f t="shared" si="104"/>
        <v>26784</v>
      </c>
      <c r="AQ114" s="260">
        <f t="shared" si="104"/>
        <v>25920</v>
      </c>
      <c r="AR114" s="260">
        <f t="shared" si="104"/>
        <v>26784</v>
      </c>
      <c r="AS114" s="260">
        <f t="shared" si="104"/>
        <v>25920</v>
      </c>
      <c r="AT114" s="260">
        <f t="shared" si="104"/>
        <v>26784</v>
      </c>
      <c r="AU114" s="260">
        <f t="shared" si="104"/>
        <v>26784</v>
      </c>
      <c r="AV114" s="260">
        <f t="shared" si="104"/>
        <v>24192</v>
      </c>
      <c r="AW114" s="260">
        <f t="shared" si="104"/>
        <v>26784</v>
      </c>
      <c r="AX114" s="260">
        <f t="shared" si="104"/>
        <v>0</v>
      </c>
      <c r="AY114" s="260">
        <f t="shared" si="104"/>
        <v>0</v>
      </c>
      <c r="AZ114" s="260">
        <f t="shared" si="104"/>
        <v>0</v>
      </c>
      <c r="BA114" s="260">
        <f t="shared" si="104"/>
        <v>0</v>
      </c>
      <c r="BB114" s="260">
        <f t="shared" si="104"/>
        <v>0</v>
      </c>
      <c r="BC114" s="260">
        <f t="shared" si="104"/>
        <v>0</v>
      </c>
      <c r="BD114" s="260">
        <f t="shared" si="104"/>
        <v>0</v>
      </c>
      <c r="BE114" s="260">
        <f t="shared" si="104"/>
        <v>0</v>
      </c>
      <c r="BF114" s="260">
        <f t="shared" si="104"/>
        <v>0</v>
      </c>
      <c r="BG114" s="260">
        <f t="shared" si="104"/>
        <v>0</v>
      </c>
      <c r="BH114" s="260">
        <f t="shared" si="104"/>
        <v>0</v>
      </c>
      <c r="BI114" s="260">
        <f t="shared" si="104"/>
        <v>0</v>
      </c>
      <c r="BJ114" s="260">
        <f t="shared" si="104"/>
        <v>0</v>
      </c>
      <c r="BK114" s="260">
        <f t="shared" si="104"/>
        <v>0</v>
      </c>
      <c r="BL114" s="260">
        <f t="shared" si="104"/>
        <v>0</v>
      </c>
      <c r="BM114" s="260">
        <f t="shared" si="104"/>
        <v>0</v>
      </c>
      <c r="BN114" s="260">
        <f t="shared" si="104"/>
        <v>0</v>
      </c>
      <c r="BO114" s="260">
        <f t="shared" si="104"/>
        <v>0</v>
      </c>
      <c r="BP114" s="260">
        <f t="shared" si="104"/>
        <v>0</v>
      </c>
      <c r="BQ114" s="260">
        <f t="shared" si="104"/>
        <v>0</v>
      </c>
      <c r="BR114" s="260">
        <f t="shared" si="104"/>
        <v>0</v>
      </c>
      <c r="BS114" s="260">
        <f t="shared" si="104"/>
        <v>0</v>
      </c>
      <c r="BT114" s="260">
        <f t="shared" si="104"/>
        <v>0</v>
      </c>
      <c r="BU114" s="260">
        <f t="shared" si="104"/>
        <v>0</v>
      </c>
      <c r="BV114" s="260">
        <f t="shared" si="100"/>
        <v>0</v>
      </c>
      <c r="BW114" s="260">
        <f t="shared" si="101"/>
        <v>0</v>
      </c>
      <c r="BX114" s="260">
        <f t="shared" si="101"/>
        <v>0</v>
      </c>
      <c r="BY114" s="260">
        <f t="shared" si="101"/>
        <v>0</v>
      </c>
      <c r="BZ114" s="260">
        <f t="shared" si="101"/>
        <v>0</v>
      </c>
      <c r="CA114" s="260">
        <f t="shared" si="101"/>
        <v>0</v>
      </c>
      <c r="CB114" s="260">
        <f t="shared" si="101"/>
        <v>0</v>
      </c>
      <c r="CC114" s="260">
        <f t="shared" si="101"/>
        <v>0</v>
      </c>
      <c r="CD114" s="260">
        <f t="shared" si="101"/>
        <v>0</v>
      </c>
      <c r="CE114" s="260">
        <f t="shared" si="101"/>
        <v>0</v>
      </c>
      <c r="CF114" s="260">
        <f t="shared" si="101"/>
        <v>0</v>
      </c>
      <c r="CG114" s="260">
        <f t="shared" si="101"/>
        <v>0</v>
      </c>
      <c r="CH114" s="260">
        <f t="shared" si="101"/>
        <v>0</v>
      </c>
      <c r="CI114" s="260">
        <f t="shared" si="101"/>
        <v>0</v>
      </c>
      <c r="CJ114" s="260">
        <f t="shared" si="101"/>
        <v>0</v>
      </c>
      <c r="CK114" s="260">
        <f t="shared" si="101"/>
        <v>0</v>
      </c>
      <c r="CL114" s="260">
        <f t="shared" si="101"/>
        <v>0</v>
      </c>
      <c r="CM114" s="260">
        <f t="shared" si="101"/>
        <v>0</v>
      </c>
      <c r="CN114" s="260">
        <f t="shared" si="101"/>
        <v>0</v>
      </c>
      <c r="CO114" s="260">
        <f t="shared" si="101"/>
        <v>0</v>
      </c>
      <c r="CP114" s="260">
        <f t="shared" si="101"/>
        <v>0</v>
      </c>
      <c r="CQ114" s="260">
        <f t="shared" si="101"/>
        <v>0</v>
      </c>
      <c r="CR114" s="260">
        <f t="shared" si="101"/>
        <v>0</v>
      </c>
      <c r="CS114" s="260">
        <f t="shared" si="101"/>
        <v>0</v>
      </c>
      <c r="CT114" s="260">
        <f t="shared" si="101"/>
        <v>0</v>
      </c>
      <c r="CU114" s="260">
        <f t="shared" si="101"/>
        <v>0</v>
      </c>
      <c r="CV114" s="260">
        <f t="shared" si="101"/>
        <v>0</v>
      </c>
      <c r="CW114" s="260">
        <f t="shared" si="101"/>
        <v>0</v>
      </c>
      <c r="CX114" s="260">
        <f t="shared" si="101"/>
        <v>0</v>
      </c>
      <c r="CY114" s="260">
        <f t="shared" si="101"/>
        <v>0</v>
      </c>
      <c r="CZ114" s="260">
        <f t="shared" si="101"/>
        <v>0</v>
      </c>
      <c r="DA114" s="260">
        <f t="shared" si="101"/>
        <v>0</v>
      </c>
      <c r="DB114" s="260">
        <f t="shared" ref="DB114:DN119" si="105">IFERROR(IF(DB$8&gt;EDATE($D114,$E114*12-1),0,DB94*$F114),0)</f>
        <v>0</v>
      </c>
      <c r="DC114" s="260">
        <f t="shared" si="105"/>
        <v>0</v>
      </c>
      <c r="DD114" s="260">
        <f t="shared" si="105"/>
        <v>0</v>
      </c>
      <c r="DE114" s="260">
        <f t="shared" si="105"/>
        <v>0</v>
      </c>
      <c r="DF114" s="260">
        <f t="shared" si="105"/>
        <v>0</v>
      </c>
      <c r="DG114" s="260">
        <f t="shared" si="105"/>
        <v>0</v>
      </c>
      <c r="DH114" s="260">
        <f t="shared" si="105"/>
        <v>0</v>
      </c>
      <c r="DI114" s="260">
        <f t="shared" si="105"/>
        <v>0</v>
      </c>
      <c r="DJ114" s="260">
        <f t="shared" si="105"/>
        <v>0</v>
      </c>
      <c r="DK114" s="260">
        <f t="shared" si="105"/>
        <v>0</v>
      </c>
      <c r="DL114" s="260">
        <f t="shared" si="105"/>
        <v>0</v>
      </c>
      <c r="DM114" s="260">
        <f t="shared" si="105"/>
        <v>0</v>
      </c>
      <c r="DN114" s="260">
        <f t="shared" si="105"/>
        <v>0</v>
      </c>
    </row>
    <row r="115" spans="1:118" hidden="1" outlineLevel="1">
      <c r="A115" s="151"/>
      <c r="C115" s="34" t="str">
        <f t="shared" si="102"/>
        <v>Groq LPU</v>
      </c>
      <c r="D115" s="27"/>
      <c r="E115" s="27"/>
      <c r="F115" s="27"/>
      <c r="G115" s="54" t="s">
        <v>90</v>
      </c>
      <c r="H115" s="259"/>
      <c r="I115" s="29"/>
      <c r="J115" s="260">
        <f t="shared" ref="J115:BU118" si="106">IFERROR(IF(J$8&gt;EDATE($D115,$E115*12-1),0,J95*$F115),0)</f>
        <v>0</v>
      </c>
      <c r="K115" s="260">
        <f t="shared" si="106"/>
        <v>0</v>
      </c>
      <c r="L115" s="260">
        <f t="shared" si="106"/>
        <v>0</v>
      </c>
      <c r="M115" s="260">
        <f t="shared" si="106"/>
        <v>0</v>
      </c>
      <c r="N115" s="260">
        <f t="shared" si="106"/>
        <v>0</v>
      </c>
      <c r="O115" s="260">
        <f t="shared" si="106"/>
        <v>0</v>
      </c>
      <c r="P115" s="260">
        <f t="shared" si="106"/>
        <v>0</v>
      </c>
      <c r="Q115" s="260">
        <f t="shared" si="106"/>
        <v>0</v>
      </c>
      <c r="R115" s="260">
        <f t="shared" si="106"/>
        <v>0</v>
      </c>
      <c r="S115" s="260">
        <f t="shared" si="106"/>
        <v>0</v>
      </c>
      <c r="T115" s="260">
        <f t="shared" si="106"/>
        <v>0</v>
      </c>
      <c r="U115" s="260">
        <f t="shared" si="106"/>
        <v>0</v>
      </c>
      <c r="V115" s="260">
        <f t="shared" si="106"/>
        <v>0</v>
      </c>
      <c r="W115" s="260">
        <f t="shared" si="106"/>
        <v>0</v>
      </c>
      <c r="X115" s="260">
        <f t="shared" si="106"/>
        <v>0</v>
      </c>
      <c r="Y115" s="260">
        <f t="shared" si="106"/>
        <v>0</v>
      </c>
      <c r="Z115" s="260">
        <f t="shared" si="106"/>
        <v>0</v>
      </c>
      <c r="AA115" s="260">
        <f t="shared" si="106"/>
        <v>0</v>
      </c>
      <c r="AB115" s="260">
        <f t="shared" si="106"/>
        <v>0</v>
      </c>
      <c r="AC115" s="260">
        <f t="shared" si="106"/>
        <v>0</v>
      </c>
      <c r="AD115" s="260">
        <f t="shared" si="106"/>
        <v>0</v>
      </c>
      <c r="AE115" s="260">
        <f t="shared" si="106"/>
        <v>0</v>
      </c>
      <c r="AF115" s="260">
        <f t="shared" si="106"/>
        <v>0</v>
      </c>
      <c r="AG115" s="260">
        <f t="shared" si="106"/>
        <v>0</v>
      </c>
      <c r="AH115" s="260">
        <f t="shared" si="106"/>
        <v>0</v>
      </c>
      <c r="AI115" s="260">
        <f t="shared" si="106"/>
        <v>0</v>
      </c>
      <c r="AJ115" s="260">
        <f t="shared" si="106"/>
        <v>0</v>
      </c>
      <c r="AK115" s="260">
        <f t="shared" si="106"/>
        <v>0</v>
      </c>
      <c r="AL115" s="260">
        <f t="shared" si="106"/>
        <v>0</v>
      </c>
      <c r="AM115" s="260">
        <f t="shared" si="106"/>
        <v>0</v>
      </c>
      <c r="AN115" s="260">
        <f t="shared" si="106"/>
        <v>0</v>
      </c>
      <c r="AO115" s="260">
        <f t="shared" si="106"/>
        <v>0</v>
      </c>
      <c r="AP115" s="260">
        <f t="shared" si="106"/>
        <v>0</v>
      </c>
      <c r="AQ115" s="260">
        <f t="shared" si="106"/>
        <v>0</v>
      </c>
      <c r="AR115" s="260">
        <f t="shared" si="106"/>
        <v>0</v>
      </c>
      <c r="AS115" s="260">
        <f t="shared" si="106"/>
        <v>0</v>
      </c>
      <c r="AT115" s="260">
        <f t="shared" si="106"/>
        <v>0</v>
      </c>
      <c r="AU115" s="260">
        <f t="shared" si="106"/>
        <v>0</v>
      </c>
      <c r="AV115" s="260">
        <f t="shared" si="106"/>
        <v>0</v>
      </c>
      <c r="AW115" s="260">
        <f t="shared" si="106"/>
        <v>0</v>
      </c>
      <c r="AX115" s="260">
        <f t="shared" si="106"/>
        <v>0</v>
      </c>
      <c r="AY115" s="260">
        <f t="shared" si="106"/>
        <v>0</v>
      </c>
      <c r="AZ115" s="260">
        <f t="shared" si="106"/>
        <v>0</v>
      </c>
      <c r="BA115" s="260">
        <f t="shared" si="106"/>
        <v>0</v>
      </c>
      <c r="BB115" s="260">
        <f t="shared" si="106"/>
        <v>0</v>
      </c>
      <c r="BC115" s="260">
        <f t="shared" si="106"/>
        <v>0</v>
      </c>
      <c r="BD115" s="260">
        <f t="shared" si="106"/>
        <v>0</v>
      </c>
      <c r="BE115" s="260">
        <f t="shared" si="106"/>
        <v>0</v>
      </c>
      <c r="BF115" s="260">
        <f t="shared" si="106"/>
        <v>0</v>
      </c>
      <c r="BG115" s="260">
        <f t="shared" si="106"/>
        <v>0</v>
      </c>
      <c r="BH115" s="260">
        <f t="shared" si="106"/>
        <v>0</v>
      </c>
      <c r="BI115" s="260">
        <f t="shared" si="106"/>
        <v>0</v>
      </c>
      <c r="BJ115" s="260">
        <f t="shared" si="106"/>
        <v>0</v>
      </c>
      <c r="BK115" s="260">
        <f t="shared" si="106"/>
        <v>0</v>
      </c>
      <c r="BL115" s="260">
        <f t="shared" si="106"/>
        <v>0</v>
      </c>
      <c r="BM115" s="260">
        <f t="shared" si="106"/>
        <v>0</v>
      </c>
      <c r="BN115" s="260">
        <f t="shared" si="106"/>
        <v>0</v>
      </c>
      <c r="BO115" s="260">
        <f t="shared" si="106"/>
        <v>0</v>
      </c>
      <c r="BP115" s="260">
        <f t="shared" si="106"/>
        <v>0</v>
      </c>
      <c r="BQ115" s="260">
        <f t="shared" si="106"/>
        <v>0</v>
      </c>
      <c r="BR115" s="260">
        <f t="shared" si="106"/>
        <v>0</v>
      </c>
      <c r="BS115" s="260">
        <f t="shared" si="106"/>
        <v>0</v>
      </c>
      <c r="BT115" s="260">
        <f t="shared" si="106"/>
        <v>0</v>
      </c>
      <c r="BU115" s="260">
        <f t="shared" si="106"/>
        <v>0</v>
      </c>
      <c r="BV115" s="260">
        <f t="shared" si="100"/>
        <v>0</v>
      </c>
      <c r="BW115" s="260">
        <f t="shared" ref="BW115:DL119" si="107">IFERROR(IF(BW$8&gt;EDATE($D115,$E115*12-1),0,BW95*$F115),0)</f>
        <v>0</v>
      </c>
      <c r="BX115" s="260">
        <f t="shared" si="107"/>
        <v>0</v>
      </c>
      <c r="BY115" s="260">
        <f t="shared" si="107"/>
        <v>0</v>
      </c>
      <c r="BZ115" s="260">
        <f t="shared" si="107"/>
        <v>0</v>
      </c>
      <c r="CA115" s="260">
        <f t="shared" si="107"/>
        <v>0</v>
      </c>
      <c r="CB115" s="260">
        <f t="shared" si="107"/>
        <v>0</v>
      </c>
      <c r="CC115" s="260">
        <f t="shared" si="107"/>
        <v>0</v>
      </c>
      <c r="CD115" s="260">
        <f t="shared" si="107"/>
        <v>0</v>
      </c>
      <c r="CE115" s="260">
        <f t="shared" si="107"/>
        <v>0</v>
      </c>
      <c r="CF115" s="260">
        <f t="shared" si="107"/>
        <v>0</v>
      </c>
      <c r="CG115" s="260">
        <f t="shared" si="107"/>
        <v>0</v>
      </c>
      <c r="CH115" s="260">
        <f t="shared" si="107"/>
        <v>0</v>
      </c>
      <c r="CI115" s="260">
        <f t="shared" si="107"/>
        <v>0</v>
      </c>
      <c r="CJ115" s="260">
        <f t="shared" si="107"/>
        <v>0</v>
      </c>
      <c r="CK115" s="260">
        <f t="shared" si="107"/>
        <v>0</v>
      </c>
      <c r="CL115" s="260">
        <f t="shared" si="107"/>
        <v>0</v>
      </c>
      <c r="CM115" s="260">
        <f t="shared" si="107"/>
        <v>0</v>
      </c>
      <c r="CN115" s="260">
        <f t="shared" si="107"/>
        <v>0</v>
      </c>
      <c r="CO115" s="260">
        <f t="shared" si="107"/>
        <v>0</v>
      </c>
      <c r="CP115" s="260">
        <f t="shared" si="107"/>
        <v>0</v>
      </c>
      <c r="CQ115" s="260">
        <f t="shared" si="107"/>
        <v>0</v>
      </c>
      <c r="CR115" s="260">
        <f t="shared" si="107"/>
        <v>0</v>
      </c>
      <c r="CS115" s="260">
        <f t="shared" si="107"/>
        <v>0</v>
      </c>
      <c r="CT115" s="260">
        <f t="shared" si="107"/>
        <v>0</v>
      </c>
      <c r="CU115" s="260">
        <f t="shared" si="107"/>
        <v>0</v>
      </c>
      <c r="CV115" s="260">
        <f t="shared" si="107"/>
        <v>0</v>
      </c>
      <c r="CW115" s="260">
        <f t="shared" si="107"/>
        <v>0</v>
      </c>
      <c r="CX115" s="260">
        <f t="shared" si="107"/>
        <v>0</v>
      </c>
      <c r="CY115" s="260">
        <f t="shared" si="107"/>
        <v>0</v>
      </c>
      <c r="CZ115" s="260">
        <f t="shared" si="107"/>
        <v>0</v>
      </c>
      <c r="DA115" s="260">
        <f t="shared" si="107"/>
        <v>0</v>
      </c>
      <c r="DB115" s="260">
        <f t="shared" si="107"/>
        <v>0</v>
      </c>
      <c r="DC115" s="260">
        <f t="shared" si="107"/>
        <v>0</v>
      </c>
      <c r="DD115" s="260">
        <f t="shared" si="107"/>
        <v>0</v>
      </c>
      <c r="DE115" s="260">
        <f t="shared" si="107"/>
        <v>0</v>
      </c>
      <c r="DF115" s="260">
        <f t="shared" si="107"/>
        <v>0</v>
      </c>
      <c r="DG115" s="260">
        <f t="shared" si="107"/>
        <v>0</v>
      </c>
      <c r="DH115" s="260">
        <f t="shared" si="107"/>
        <v>0</v>
      </c>
      <c r="DI115" s="260">
        <f t="shared" si="107"/>
        <v>0</v>
      </c>
      <c r="DJ115" s="260">
        <f t="shared" si="107"/>
        <v>0</v>
      </c>
      <c r="DK115" s="260">
        <f t="shared" si="107"/>
        <v>0</v>
      </c>
      <c r="DL115" s="260">
        <f t="shared" si="107"/>
        <v>0</v>
      </c>
      <c r="DM115" s="260">
        <f t="shared" si="105"/>
        <v>0</v>
      </c>
      <c r="DN115" s="260">
        <f t="shared" si="105"/>
        <v>0</v>
      </c>
    </row>
    <row r="116" spans="1:118" hidden="1" outlineLevel="1">
      <c r="A116" s="151"/>
      <c r="C116" s="34" t="str">
        <f t="shared" si="102"/>
        <v>MI300X</v>
      </c>
      <c r="D116" s="27"/>
      <c r="E116" s="27"/>
      <c r="F116" s="27"/>
      <c r="G116" s="54" t="s">
        <v>90</v>
      </c>
      <c r="H116" s="259"/>
      <c r="I116" s="29"/>
      <c r="J116" s="260">
        <f t="shared" si="106"/>
        <v>0</v>
      </c>
      <c r="K116" s="260">
        <f t="shared" si="106"/>
        <v>0</v>
      </c>
      <c r="L116" s="260">
        <f t="shared" si="106"/>
        <v>0</v>
      </c>
      <c r="M116" s="260">
        <f t="shared" si="106"/>
        <v>0</v>
      </c>
      <c r="N116" s="260">
        <f t="shared" si="106"/>
        <v>0</v>
      </c>
      <c r="O116" s="260">
        <f t="shared" si="106"/>
        <v>0</v>
      </c>
      <c r="P116" s="260">
        <f t="shared" si="106"/>
        <v>0</v>
      </c>
      <c r="Q116" s="260">
        <f t="shared" si="106"/>
        <v>0</v>
      </c>
      <c r="R116" s="260">
        <f t="shared" si="106"/>
        <v>0</v>
      </c>
      <c r="S116" s="260">
        <f t="shared" si="106"/>
        <v>0</v>
      </c>
      <c r="T116" s="260">
        <f t="shared" si="106"/>
        <v>0</v>
      </c>
      <c r="U116" s="260">
        <f t="shared" si="106"/>
        <v>0</v>
      </c>
      <c r="V116" s="260">
        <f t="shared" si="106"/>
        <v>0</v>
      </c>
      <c r="W116" s="260">
        <f t="shared" si="106"/>
        <v>0</v>
      </c>
      <c r="X116" s="260">
        <f t="shared" si="106"/>
        <v>0</v>
      </c>
      <c r="Y116" s="260">
        <f t="shared" si="106"/>
        <v>0</v>
      </c>
      <c r="Z116" s="260">
        <f t="shared" si="106"/>
        <v>0</v>
      </c>
      <c r="AA116" s="260">
        <f t="shared" si="106"/>
        <v>0</v>
      </c>
      <c r="AB116" s="260">
        <f t="shared" si="106"/>
        <v>0</v>
      </c>
      <c r="AC116" s="260">
        <f t="shared" si="106"/>
        <v>0</v>
      </c>
      <c r="AD116" s="260">
        <f t="shared" si="106"/>
        <v>0</v>
      </c>
      <c r="AE116" s="260">
        <f t="shared" si="106"/>
        <v>0</v>
      </c>
      <c r="AF116" s="260">
        <f t="shared" si="106"/>
        <v>0</v>
      </c>
      <c r="AG116" s="260">
        <f t="shared" si="106"/>
        <v>0</v>
      </c>
      <c r="AH116" s="260">
        <f t="shared" si="106"/>
        <v>0</v>
      </c>
      <c r="AI116" s="260">
        <f t="shared" si="106"/>
        <v>0</v>
      </c>
      <c r="AJ116" s="260">
        <f t="shared" si="106"/>
        <v>0</v>
      </c>
      <c r="AK116" s="260">
        <f t="shared" si="106"/>
        <v>0</v>
      </c>
      <c r="AL116" s="260">
        <f t="shared" si="106"/>
        <v>0</v>
      </c>
      <c r="AM116" s="260">
        <f t="shared" si="106"/>
        <v>0</v>
      </c>
      <c r="AN116" s="260">
        <f t="shared" si="106"/>
        <v>0</v>
      </c>
      <c r="AO116" s="260">
        <f t="shared" si="106"/>
        <v>0</v>
      </c>
      <c r="AP116" s="260">
        <f t="shared" si="106"/>
        <v>0</v>
      </c>
      <c r="AQ116" s="260">
        <f t="shared" si="106"/>
        <v>0</v>
      </c>
      <c r="AR116" s="260">
        <f t="shared" si="106"/>
        <v>0</v>
      </c>
      <c r="AS116" s="260">
        <f t="shared" si="106"/>
        <v>0</v>
      </c>
      <c r="AT116" s="260">
        <f t="shared" si="106"/>
        <v>0</v>
      </c>
      <c r="AU116" s="260">
        <f t="shared" si="106"/>
        <v>0</v>
      </c>
      <c r="AV116" s="260">
        <f t="shared" si="106"/>
        <v>0</v>
      </c>
      <c r="AW116" s="260">
        <f t="shared" si="106"/>
        <v>0</v>
      </c>
      <c r="AX116" s="260">
        <f t="shared" si="106"/>
        <v>0</v>
      </c>
      <c r="AY116" s="260">
        <f t="shared" si="106"/>
        <v>0</v>
      </c>
      <c r="AZ116" s="260">
        <f t="shared" si="106"/>
        <v>0</v>
      </c>
      <c r="BA116" s="260">
        <f t="shared" si="106"/>
        <v>0</v>
      </c>
      <c r="BB116" s="260">
        <f t="shared" si="106"/>
        <v>0</v>
      </c>
      <c r="BC116" s="260">
        <f t="shared" si="106"/>
        <v>0</v>
      </c>
      <c r="BD116" s="260">
        <f t="shared" si="106"/>
        <v>0</v>
      </c>
      <c r="BE116" s="260">
        <f t="shared" si="106"/>
        <v>0</v>
      </c>
      <c r="BF116" s="260">
        <f t="shared" si="106"/>
        <v>0</v>
      </c>
      <c r="BG116" s="260">
        <f t="shared" si="106"/>
        <v>0</v>
      </c>
      <c r="BH116" s="260">
        <f t="shared" si="106"/>
        <v>0</v>
      </c>
      <c r="BI116" s="260">
        <f t="shared" si="106"/>
        <v>0</v>
      </c>
      <c r="BJ116" s="260">
        <f t="shared" si="106"/>
        <v>0</v>
      </c>
      <c r="BK116" s="260">
        <f t="shared" si="106"/>
        <v>0</v>
      </c>
      <c r="BL116" s="260">
        <f t="shared" si="106"/>
        <v>0</v>
      </c>
      <c r="BM116" s="260">
        <f t="shared" si="106"/>
        <v>0</v>
      </c>
      <c r="BN116" s="260">
        <f t="shared" si="106"/>
        <v>0</v>
      </c>
      <c r="BO116" s="260">
        <f t="shared" si="106"/>
        <v>0</v>
      </c>
      <c r="BP116" s="260">
        <f t="shared" si="106"/>
        <v>0</v>
      </c>
      <c r="BQ116" s="260">
        <f t="shared" si="106"/>
        <v>0</v>
      </c>
      <c r="BR116" s="260">
        <f t="shared" si="106"/>
        <v>0</v>
      </c>
      <c r="BS116" s="260">
        <f t="shared" si="106"/>
        <v>0</v>
      </c>
      <c r="BT116" s="260">
        <f t="shared" si="106"/>
        <v>0</v>
      </c>
      <c r="BU116" s="260">
        <f t="shared" si="106"/>
        <v>0</v>
      </c>
      <c r="BV116" s="260">
        <f t="shared" si="100"/>
        <v>0</v>
      </c>
      <c r="BW116" s="260">
        <f t="shared" si="107"/>
        <v>0</v>
      </c>
      <c r="BX116" s="260">
        <f t="shared" si="107"/>
        <v>0</v>
      </c>
      <c r="BY116" s="260">
        <f t="shared" si="107"/>
        <v>0</v>
      </c>
      <c r="BZ116" s="260">
        <f t="shared" si="107"/>
        <v>0</v>
      </c>
      <c r="CA116" s="260">
        <f t="shared" si="107"/>
        <v>0</v>
      </c>
      <c r="CB116" s="260">
        <f t="shared" si="107"/>
        <v>0</v>
      </c>
      <c r="CC116" s="260">
        <f t="shared" si="107"/>
        <v>0</v>
      </c>
      <c r="CD116" s="260">
        <f t="shared" si="107"/>
        <v>0</v>
      </c>
      <c r="CE116" s="260">
        <f t="shared" si="107"/>
        <v>0</v>
      </c>
      <c r="CF116" s="260">
        <f t="shared" si="107"/>
        <v>0</v>
      </c>
      <c r="CG116" s="260">
        <f t="shared" si="107"/>
        <v>0</v>
      </c>
      <c r="CH116" s="260">
        <f t="shared" si="107"/>
        <v>0</v>
      </c>
      <c r="CI116" s="260">
        <f t="shared" si="107"/>
        <v>0</v>
      </c>
      <c r="CJ116" s="260">
        <f t="shared" si="107"/>
        <v>0</v>
      </c>
      <c r="CK116" s="260">
        <f t="shared" si="107"/>
        <v>0</v>
      </c>
      <c r="CL116" s="260">
        <f t="shared" si="107"/>
        <v>0</v>
      </c>
      <c r="CM116" s="260">
        <f t="shared" si="107"/>
        <v>0</v>
      </c>
      <c r="CN116" s="260">
        <f t="shared" si="107"/>
        <v>0</v>
      </c>
      <c r="CO116" s="260">
        <f t="shared" si="107"/>
        <v>0</v>
      </c>
      <c r="CP116" s="260">
        <f t="shared" si="107"/>
        <v>0</v>
      </c>
      <c r="CQ116" s="260">
        <f t="shared" si="107"/>
        <v>0</v>
      </c>
      <c r="CR116" s="260">
        <f t="shared" si="107"/>
        <v>0</v>
      </c>
      <c r="CS116" s="260">
        <f t="shared" si="107"/>
        <v>0</v>
      </c>
      <c r="CT116" s="260">
        <f t="shared" si="107"/>
        <v>0</v>
      </c>
      <c r="CU116" s="260">
        <f t="shared" si="107"/>
        <v>0</v>
      </c>
      <c r="CV116" s="260">
        <f t="shared" si="107"/>
        <v>0</v>
      </c>
      <c r="CW116" s="260">
        <f t="shared" si="107"/>
        <v>0</v>
      </c>
      <c r="CX116" s="260">
        <f t="shared" si="107"/>
        <v>0</v>
      </c>
      <c r="CY116" s="260">
        <f t="shared" si="107"/>
        <v>0</v>
      </c>
      <c r="CZ116" s="260">
        <f t="shared" si="107"/>
        <v>0</v>
      </c>
      <c r="DA116" s="260">
        <f t="shared" si="107"/>
        <v>0</v>
      </c>
      <c r="DB116" s="260">
        <f t="shared" si="107"/>
        <v>0</v>
      </c>
      <c r="DC116" s="260">
        <f t="shared" si="107"/>
        <v>0</v>
      </c>
      <c r="DD116" s="260">
        <f t="shared" si="107"/>
        <v>0</v>
      </c>
      <c r="DE116" s="260">
        <f t="shared" si="107"/>
        <v>0</v>
      </c>
      <c r="DF116" s="260">
        <f t="shared" si="107"/>
        <v>0</v>
      </c>
      <c r="DG116" s="260">
        <f t="shared" si="107"/>
        <v>0</v>
      </c>
      <c r="DH116" s="260">
        <f t="shared" si="107"/>
        <v>0</v>
      </c>
      <c r="DI116" s="260">
        <f t="shared" si="107"/>
        <v>0</v>
      </c>
      <c r="DJ116" s="260">
        <f t="shared" si="107"/>
        <v>0</v>
      </c>
      <c r="DK116" s="260">
        <f t="shared" si="107"/>
        <v>0</v>
      </c>
      <c r="DL116" s="260">
        <f t="shared" si="107"/>
        <v>0</v>
      </c>
      <c r="DM116" s="260">
        <f t="shared" si="105"/>
        <v>0</v>
      </c>
      <c r="DN116" s="260">
        <f t="shared" si="105"/>
        <v>0</v>
      </c>
    </row>
    <row r="117" spans="1:118" hidden="1" outlineLevel="1">
      <c r="A117" s="151"/>
      <c r="C117" s="34" t="str">
        <f t="shared" si="102"/>
        <v>MI400</v>
      </c>
      <c r="D117" s="27"/>
      <c r="E117" s="27"/>
      <c r="F117" s="27"/>
      <c r="G117" s="54" t="s">
        <v>90</v>
      </c>
      <c r="H117" s="259"/>
      <c r="I117" s="29"/>
      <c r="J117" s="260">
        <f t="shared" si="106"/>
        <v>0</v>
      </c>
      <c r="K117" s="260">
        <f t="shared" si="106"/>
        <v>0</v>
      </c>
      <c r="L117" s="260">
        <f t="shared" si="106"/>
        <v>0</v>
      </c>
      <c r="M117" s="260">
        <f t="shared" si="106"/>
        <v>0</v>
      </c>
      <c r="N117" s="260">
        <f t="shared" si="106"/>
        <v>0</v>
      </c>
      <c r="O117" s="260">
        <f t="shared" si="106"/>
        <v>0</v>
      </c>
      <c r="P117" s="260">
        <f t="shared" si="106"/>
        <v>0</v>
      </c>
      <c r="Q117" s="260">
        <f t="shared" si="106"/>
        <v>0</v>
      </c>
      <c r="R117" s="260">
        <f t="shared" si="106"/>
        <v>0</v>
      </c>
      <c r="S117" s="260">
        <f t="shared" si="106"/>
        <v>0</v>
      </c>
      <c r="T117" s="260">
        <f t="shared" si="106"/>
        <v>0</v>
      </c>
      <c r="U117" s="260">
        <f t="shared" si="106"/>
        <v>0</v>
      </c>
      <c r="V117" s="260">
        <f t="shared" si="106"/>
        <v>0</v>
      </c>
      <c r="W117" s="260">
        <f t="shared" si="106"/>
        <v>0</v>
      </c>
      <c r="X117" s="260">
        <f t="shared" si="106"/>
        <v>0</v>
      </c>
      <c r="Y117" s="260">
        <f t="shared" si="106"/>
        <v>0</v>
      </c>
      <c r="Z117" s="260">
        <f t="shared" si="106"/>
        <v>0</v>
      </c>
      <c r="AA117" s="260">
        <f t="shared" si="106"/>
        <v>0</v>
      </c>
      <c r="AB117" s="260">
        <f t="shared" si="106"/>
        <v>0</v>
      </c>
      <c r="AC117" s="260">
        <f t="shared" si="106"/>
        <v>0</v>
      </c>
      <c r="AD117" s="260">
        <f t="shared" si="106"/>
        <v>0</v>
      </c>
      <c r="AE117" s="260">
        <f t="shared" si="106"/>
        <v>0</v>
      </c>
      <c r="AF117" s="260">
        <f t="shared" si="106"/>
        <v>0</v>
      </c>
      <c r="AG117" s="260">
        <f t="shared" si="106"/>
        <v>0</v>
      </c>
      <c r="AH117" s="260">
        <f t="shared" si="106"/>
        <v>0</v>
      </c>
      <c r="AI117" s="260">
        <f t="shared" si="106"/>
        <v>0</v>
      </c>
      <c r="AJ117" s="260">
        <f t="shared" si="106"/>
        <v>0</v>
      </c>
      <c r="AK117" s="260">
        <f t="shared" si="106"/>
        <v>0</v>
      </c>
      <c r="AL117" s="260">
        <f t="shared" si="106"/>
        <v>0</v>
      </c>
      <c r="AM117" s="260">
        <f t="shared" si="106"/>
        <v>0</v>
      </c>
      <c r="AN117" s="260">
        <f t="shared" si="106"/>
        <v>0</v>
      </c>
      <c r="AO117" s="260">
        <f t="shared" si="106"/>
        <v>0</v>
      </c>
      <c r="AP117" s="260">
        <f t="shared" si="106"/>
        <v>0</v>
      </c>
      <c r="AQ117" s="260">
        <f t="shared" si="106"/>
        <v>0</v>
      </c>
      <c r="AR117" s="260">
        <f t="shared" si="106"/>
        <v>0</v>
      </c>
      <c r="AS117" s="260">
        <f t="shared" si="106"/>
        <v>0</v>
      </c>
      <c r="AT117" s="260">
        <f t="shared" si="106"/>
        <v>0</v>
      </c>
      <c r="AU117" s="260">
        <f t="shared" si="106"/>
        <v>0</v>
      </c>
      <c r="AV117" s="260">
        <f t="shared" si="106"/>
        <v>0</v>
      </c>
      <c r="AW117" s="260">
        <f t="shared" si="106"/>
        <v>0</v>
      </c>
      <c r="AX117" s="260">
        <f t="shared" si="106"/>
        <v>0</v>
      </c>
      <c r="AY117" s="260">
        <f t="shared" si="106"/>
        <v>0</v>
      </c>
      <c r="AZ117" s="260">
        <f t="shared" si="106"/>
        <v>0</v>
      </c>
      <c r="BA117" s="260">
        <f t="shared" si="106"/>
        <v>0</v>
      </c>
      <c r="BB117" s="260">
        <f t="shared" si="106"/>
        <v>0</v>
      </c>
      <c r="BC117" s="260">
        <f t="shared" si="106"/>
        <v>0</v>
      </c>
      <c r="BD117" s="260">
        <f t="shared" si="106"/>
        <v>0</v>
      </c>
      <c r="BE117" s="260">
        <f t="shared" si="106"/>
        <v>0</v>
      </c>
      <c r="BF117" s="260">
        <f t="shared" si="106"/>
        <v>0</v>
      </c>
      <c r="BG117" s="260">
        <f t="shared" si="106"/>
        <v>0</v>
      </c>
      <c r="BH117" s="260">
        <f t="shared" si="106"/>
        <v>0</v>
      </c>
      <c r="BI117" s="260">
        <f t="shared" si="106"/>
        <v>0</v>
      </c>
      <c r="BJ117" s="260">
        <f t="shared" si="106"/>
        <v>0</v>
      </c>
      <c r="BK117" s="260">
        <f t="shared" si="106"/>
        <v>0</v>
      </c>
      <c r="BL117" s="260">
        <f t="shared" si="106"/>
        <v>0</v>
      </c>
      <c r="BM117" s="260">
        <f t="shared" si="106"/>
        <v>0</v>
      </c>
      <c r="BN117" s="260">
        <f t="shared" si="106"/>
        <v>0</v>
      </c>
      <c r="BO117" s="260">
        <f t="shared" si="106"/>
        <v>0</v>
      </c>
      <c r="BP117" s="260">
        <f t="shared" si="106"/>
        <v>0</v>
      </c>
      <c r="BQ117" s="260">
        <f t="shared" si="106"/>
        <v>0</v>
      </c>
      <c r="BR117" s="260">
        <f t="shared" si="106"/>
        <v>0</v>
      </c>
      <c r="BS117" s="260">
        <f t="shared" si="106"/>
        <v>0</v>
      </c>
      <c r="BT117" s="260">
        <f t="shared" si="106"/>
        <v>0</v>
      </c>
      <c r="BU117" s="260">
        <f t="shared" si="106"/>
        <v>0</v>
      </c>
      <c r="BV117" s="260">
        <f t="shared" si="100"/>
        <v>0</v>
      </c>
      <c r="BW117" s="260">
        <f t="shared" si="107"/>
        <v>0</v>
      </c>
      <c r="BX117" s="260">
        <f t="shared" si="107"/>
        <v>0</v>
      </c>
      <c r="BY117" s="260">
        <f t="shared" si="107"/>
        <v>0</v>
      </c>
      <c r="BZ117" s="260">
        <f t="shared" si="107"/>
        <v>0</v>
      </c>
      <c r="CA117" s="260">
        <f t="shared" si="107"/>
        <v>0</v>
      </c>
      <c r="CB117" s="260">
        <f t="shared" si="107"/>
        <v>0</v>
      </c>
      <c r="CC117" s="260">
        <f t="shared" si="107"/>
        <v>0</v>
      </c>
      <c r="CD117" s="260">
        <f t="shared" si="107"/>
        <v>0</v>
      </c>
      <c r="CE117" s="260">
        <f t="shared" si="107"/>
        <v>0</v>
      </c>
      <c r="CF117" s="260">
        <f t="shared" si="107"/>
        <v>0</v>
      </c>
      <c r="CG117" s="260">
        <f t="shared" si="107"/>
        <v>0</v>
      </c>
      <c r="CH117" s="260">
        <f t="shared" si="107"/>
        <v>0</v>
      </c>
      <c r="CI117" s="260">
        <f t="shared" si="107"/>
        <v>0</v>
      </c>
      <c r="CJ117" s="260">
        <f t="shared" si="107"/>
        <v>0</v>
      </c>
      <c r="CK117" s="260">
        <f t="shared" si="107"/>
        <v>0</v>
      </c>
      <c r="CL117" s="260">
        <f t="shared" si="107"/>
        <v>0</v>
      </c>
      <c r="CM117" s="260">
        <f t="shared" si="107"/>
        <v>0</v>
      </c>
      <c r="CN117" s="260">
        <f t="shared" si="107"/>
        <v>0</v>
      </c>
      <c r="CO117" s="260">
        <f t="shared" si="107"/>
        <v>0</v>
      </c>
      <c r="CP117" s="260">
        <f t="shared" si="107"/>
        <v>0</v>
      </c>
      <c r="CQ117" s="260">
        <f t="shared" si="107"/>
        <v>0</v>
      </c>
      <c r="CR117" s="260">
        <f t="shared" si="107"/>
        <v>0</v>
      </c>
      <c r="CS117" s="260">
        <f t="shared" si="107"/>
        <v>0</v>
      </c>
      <c r="CT117" s="260">
        <f t="shared" si="107"/>
        <v>0</v>
      </c>
      <c r="CU117" s="260">
        <f t="shared" si="107"/>
        <v>0</v>
      </c>
      <c r="CV117" s="260">
        <f t="shared" si="107"/>
        <v>0</v>
      </c>
      <c r="CW117" s="260">
        <f t="shared" si="107"/>
        <v>0</v>
      </c>
      <c r="CX117" s="260">
        <f t="shared" si="107"/>
        <v>0</v>
      </c>
      <c r="CY117" s="260">
        <f t="shared" si="107"/>
        <v>0</v>
      </c>
      <c r="CZ117" s="260">
        <f t="shared" si="107"/>
        <v>0</v>
      </c>
      <c r="DA117" s="260">
        <f t="shared" si="107"/>
        <v>0</v>
      </c>
      <c r="DB117" s="260">
        <f t="shared" si="107"/>
        <v>0</v>
      </c>
      <c r="DC117" s="260">
        <f t="shared" si="107"/>
        <v>0</v>
      </c>
      <c r="DD117" s="260">
        <f t="shared" si="107"/>
        <v>0</v>
      </c>
      <c r="DE117" s="260">
        <f t="shared" si="107"/>
        <v>0</v>
      </c>
      <c r="DF117" s="260">
        <f t="shared" si="107"/>
        <v>0</v>
      </c>
      <c r="DG117" s="260">
        <f t="shared" si="107"/>
        <v>0</v>
      </c>
      <c r="DH117" s="260">
        <f t="shared" si="107"/>
        <v>0</v>
      </c>
      <c r="DI117" s="260">
        <f t="shared" si="107"/>
        <v>0</v>
      </c>
      <c r="DJ117" s="260">
        <f t="shared" si="107"/>
        <v>0</v>
      </c>
      <c r="DK117" s="260">
        <f t="shared" si="107"/>
        <v>0</v>
      </c>
      <c r="DL117" s="260">
        <f t="shared" si="107"/>
        <v>0</v>
      </c>
      <c r="DM117" s="260">
        <f t="shared" si="105"/>
        <v>0</v>
      </c>
      <c r="DN117" s="260">
        <f t="shared" si="105"/>
        <v>0</v>
      </c>
    </row>
    <row r="118" spans="1:118" hidden="1" outlineLevel="1">
      <c r="A118" s="151"/>
      <c r="C118" s="34" t="str">
        <f t="shared" si="102"/>
        <v>L40S</v>
      </c>
      <c r="D118" s="27"/>
      <c r="E118" s="27"/>
      <c r="F118" s="27"/>
      <c r="G118" s="54" t="s">
        <v>90</v>
      </c>
      <c r="H118" s="259"/>
      <c r="I118" s="29"/>
      <c r="J118" s="260">
        <f t="shared" si="106"/>
        <v>0</v>
      </c>
      <c r="K118" s="260">
        <f t="shared" si="106"/>
        <v>0</v>
      </c>
      <c r="L118" s="260">
        <f t="shared" si="106"/>
        <v>0</v>
      </c>
      <c r="M118" s="260">
        <f t="shared" si="106"/>
        <v>0</v>
      </c>
      <c r="N118" s="260">
        <f t="shared" si="106"/>
        <v>0</v>
      </c>
      <c r="O118" s="260">
        <f t="shared" si="106"/>
        <v>0</v>
      </c>
      <c r="P118" s="260">
        <f t="shared" si="106"/>
        <v>0</v>
      </c>
      <c r="Q118" s="260">
        <f t="shared" si="106"/>
        <v>0</v>
      </c>
      <c r="R118" s="260">
        <f t="shared" si="106"/>
        <v>0</v>
      </c>
      <c r="S118" s="260">
        <f t="shared" si="106"/>
        <v>0</v>
      </c>
      <c r="T118" s="260">
        <f t="shared" si="106"/>
        <v>0</v>
      </c>
      <c r="U118" s="260">
        <f t="shared" si="106"/>
        <v>0</v>
      </c>
      <c r="V118" s="260">
        <f t="shared" si="106"/>
        <v>0</v>
      </c>
      <c r="W118" s="260">
        <f t="shared" si="106"/>
        <v>0</v>
      </c>
      <c r="X118" s="260">
        <f t="shared" si="106"/>
        <v>0</v>
      </c>
      <c r="Y118" s="260">
        <f t="shared" si="106"/>
        <v>0</v>
      </c>
      <c r="Z118" s="260">
        <f t="shared" si="106"/>
        <v>0</v>
      </c>
      <c r="AA118" s="260">
        <f t="shared" si="106"/>
        <v>0</v>
      </c>
      <c r="AB118" s="260">
        <f t="shared" si="106"/>
        <v>0</v>
      </c>
      <c r="AC118" s="260">
        <f t="shared" si="106"/>
        <v>0</v>
      </c>
      <c r="AD118" s="260">
        <f t="shared" si="106"/>
        <v>0</v>
      </c>
      <c r="AE118" s="260">
        <f t="shared" si="106"/>
        <v>0</v>
      </c>
      <c r="AF118" s="260">
        <f t="shared" si="106"/>
        <v>0</v>
      </c>
      <c r="AG118" s="260">
        <f t="shared" si="106"/>
        <v>0</v>
      </c>
      <c r="AH118" s="260">
        <f t="shared" si="106"/>
        <v>0</v>
      </c>
      <c r="AI118" s="260">
        <f t="shared" si="106"/>
        <v>0</v>
      </c>
      <c r="AJ118" s="260">
        <f t="shared" si="106"/>
        <v>0</v>
      </c>
      <c r="AK118" s="260">
        <f t="shared" si="106"/>
        <v>0</v>
      </c>
      <c r="AL118" s="260">
        <f t="shared" si="106"/>
        <v>0</v>
      </c>
      <c r="AM118" s="260">
        <f t="shared" si="106"/>
        <v>0</v>
      </c>
      <c r="AN118" s="260">
        <f t="shared" si="106"/>
        <v>0</v>
      </c>
      <c r="AO118" s="260">
        <f t="shared" si="106"/>
        <v>0</v>
      </c>
      <c r="AP118" s="260">
        <f t="shared" si="106"/>
        <v>0</v>
      </c>
      <c r="AQ118" s="260">
        <f t="shared" si="106"/>
        <v>0</v>
      </c>
      <c r="AR118" s="260">
        <f t="shared" si="106"/>
        <v>0</v>
      </c>
      <c r="AS118" s="260">
        <f t="shared" si="106"/>
        <v>0</v>
      </c>
      <c r="AT118" s="260">
        <f t="shared" si="106"/>
        <v>0</v>
      </c>
      <c r="AU118" s="260">
        <f t="shared" si="106"/>
        <v>0</v>
      </c>
      <c r="AV118" s="260">
        <f t="shared" si="106"/>
        <v>0</v>
      </c>
      <c r="AW118" s="260">
        <f t="shared" si="106"/>
        <v>0</v>
      </c>
      <c r="AX118" s="260">
        <f t="shared" si="106"/>
        <v>0</v>
      </c>
      <c r="AY118" s="260">
        <f t="shared" si="106"/>
        <v>0</v>
      </c>
      <c r="AZ118" s="260">
        <f t="shared" si="106"/>
        <v>0</v>
      </c>
      <c r="BA118" s="260">
        <f t="shared" si="106"/>
        <v>0</v>
      </c>
      <c r="BB118" s="260">
        <f t="shared" si="106"/>
        <v>0</v>
      </c>
      <c r="BC118" s="260">
        <f t="shared" si="106"/>
        <v>0</v>
      </c>
      <c r="BD118" s="260">
        <f t="shared" si="106"/>
        <v>0</v>
      </c>
      <c r="BE118" s="260">
        <f t="shared" si="106"/>
        <v>0</v>
      </c>
      <c r="BF118" s="260">
        <f t="shared" si="106"/>
        <v>0</v>
      </c>
      <c r="BG118" s="260">
        <f t="shared" si="106"/>
        <v>0</v>
      </c>
      <c r="BH118" s="260">
        <f t="shared" si="106"/>
        <v>0</v>
      </c>
      <c r="BI118" s="260">
        <f t="shared" si="106"/>
        <v>0</v>
      </c>
      <c r="BJ118" s="260">
        <f t="shared" si="106"/>
        <v>0</v>
      </c>
      <c r="BK118" s="260">
        <f t="shared" si="106"/>
        <v>0</v>
      </c>
      <c r="BL118" s="260">
        <f t="shared" si="106"/>
        <v>0</v>
      </c>
      <c r="BM118" s="260">
        <f t="shared" si="106"/>
        <v>0</v>
      </c>
      <c r="BN118" s="260">
        <f t="shared" si="106"/>
        <v>0</v>
      </c>
      <c r="BO118" s="260">
        <f t="shared" si="106"/>
        <v>0</v>
      </c>
      <c r="BP118" s="260">
        <f t="shared" si="106"/>
        <v>0</v>
      </c>
      <c r="BQ118" s="260">
        <f t="shared" si="106"/>
        <v>0</v>
      </c>
      <c r="BR118" s="260">
        <f t="shared" si="106"/>
        <v>0</v>
      </c>
      <c r="BS118" s="260">
        <f t="shared" si="106"/>
        <v>0</v>
      </c>
      <c r="BT118" s="260">
        <f t="shared" si="106"/>
        <v>0</v>
      </c>
      <c r="BU118" s="260">
        <f t="shared" ref="BU118" si="108">IFERROR(IF(BU$8&gt;EDATE($D118,$E118*12-1),0,BU98*$F118),0)</f>
        <v>0</v>
      </c>
      <c r="BV118" s="260">
        <f t="shared" si="100"/>
        <v>0</v>
      </c>
      <c r="BW118" s="260">
        <f t="shared" si="107"/>
        <v>0</v>
      </c>
      <c r="BX118" s="260">
        <f t="shared" si="107"/>
        <v>0</v>
      </c>
      <c r="BY118" s="260">
        <f t="shared" si="107"/>
        <v>0</v>
      </c>
      <c r="BZ118" s="260">
        <f t="shared" si="107"/>
        <v>0</v>
      </c>
      <c r="CA118" s="260">
        <f t="shared" si="107"/>
        <v>0</v>
      </c>
      <c r="CB118" s="260">
        <f t="shared" si="107"/>
        <v>0</v>
      </c>
      <c r="CC118" s="260">
        <f t="shared" si="107"/>
        <v>0</v>
      </c>
      <c r="CD118" s="260">
        <f t="shared" si="107"/>
        <v>0</v>
      </c>
      <c r="CE118" s="260">
        <f t="shared" si="107"/>
        <v>0</v>
      </c>
      <c r="CF118" s="260">
        <f t="shared" si="107"/>
        <v>0</v>
      </c>
      <c r="CG118" s="260">
        <f t="shared" si="107"/>
        <v>0</v>
      </c>
      <c r="CH118" s="260">
        <f t="shared" si="107"/>
        <v>0</v>
      </c>
      <c r="CI118" s="260">
        <f t="shared" si="107"/>
        <v>0</v>
      </c>
      <c r="CJ118" s="260">
        <f t="shared" si="107"/>
        <v>0</v>
      </c>
      <c r="CK118" s="260">
        <f t="shared" si="107"/>
        <v>0</v>
      </c>
      <c r="CL118" s="260">
        <f t="shared" si="107"/>
        <v>0</v>
      </c>
      <c r="CM118" s="260">
        <f t="shared" si="107"/>
        <v>0</v>
      </c>
      <c r="CN118" s="260">
        <f t="shared" si="107"/>
        <v>0</v>
      </c>
      <c r="CO118" s="260">
        <f t="shared" si="107"/>
        <v>0</v>
      </c>
      <c r="CP118" s="260">
        <f t="shared" si="107"/>
        <v>0</v>
      </c>
      <c r="CQ118" s="260">
        <f t="shared" si="107"/>
        <v>0</v>
      </c>
      <c r="CR118" s="260">
        <f t="shared" si="107"/>
        <v>0</v>
      </c>
      <c r="CS118" s="260">
        <f t="shared" si="107"/>
        <v>0</v>
      </c>
      <c r="CT118" s="260">
        <f t="shared" si="107"/>
        <v>0</v>
      </c>
      <c r="CU118" s="260">
        <f t="shared" si="107"/>
        <v>0</v>
      </c>
      <c r="CV118" s="260">
        <f t="shared" si="107"/>
        <v>0</v>
      </c>
      <c r="CW118" s="260">
        <f t="shared" si="107"/>
        <v>0</v>
      </c>
      <c r="CX118" s="260">
        <f t="shared" si="107"/>
        <v>0</v>
      </c>
      <c r="CY118" s="260">
        <f t="shared" si="107"/>
        <v>0</v>
      </c>
      <c r="CZ118" s="260">
        <f t="shared" si="107"/>
        <v>0</v>
      </c>
      <c r="DA118" s="260">
        <f t="shared" si="107"/>
        <v>0</v>
      </c>
      <c r="DB118" s="260">
        <f t="shared" si="107"/>
        <v>0</v>
      </c>
      <c r="DC118" s="260">
        <f t="shared" si="107"/>
        <v>0</v>
      </c>
      <c r="DD118" s="260">
        <f t="shared" si="107"/>
        <v>0</v>
      </c>
      <c r="DE118" s="260">
        <f t="shared" si="107"/>
        <v>0</v>
      </c>
      <c r="DF118" s="260">
        <f t="shared" si="107"/>
        <v>0</v>
      </c>
      <c r="DG118" s="260">
        <f t="shared" si="107"/>
        <v>0</v>
      </c>
      <c r="DH118" s="260">
        <f t="shared" si="107"/>
        <v>0</v>
      </c>
      <c r="DI118" s="260">
        <f t="shared" si="107"/>
        <v>0</v>
      </c>
      <c r="DJ118" s="260">
        <f t="shared" si="107"/>
        <v>0</v>
      </c>
      <c r="DK118" s="260">
        <f t="shared" si="107"/>
        <v>0</v>
      </c>
      <c r="DL118" s="260">
        <f t="shared" si="107"/>
        <v>0</v>
      </c>
      <c r="DM118" s="260">
        <f t="shared" si="105"/>
        <v>0</v>
      </c>
      <c r="DN118" s="260">
        <f t="shared" si="105"/>
        <v>0</v>
      </c>
    </row>
    <row r="119" spans="1:118" hidden="1" outlineLevel="1">
      <c r="A119" s="151"/>
      <c r="C119" s="34" t="str">
        <f t="shared" si="102"/>
        <v>Cerebras WSE-2</v>
      </c>
      <c r="D119" s="27"/>
      <c r="E119" s="27"/>
      <c r="F119" s="27"/>
      <c r="G119" s="54" t="s">
        <v>90</v>
      </c>
      <c r="H119" s="259"/>
      <c r="I119" s="29"/>
      <c r="J119" s="260">
        <f t="shared" ref="J119:BU119" si="109">IFERROR(IF(J$8&gt;EDATE($D119,$E119*12-1),0,J99*$F119),0)</f>
        <v>0</v>
      </c>
      <c r="K119" s="260">
        <f t="shared" si="109"/>
        <v>0</v>
      </c>
      <c r="L119" s="260">
        <f t="shared" si="109"/>
        <v>0</v>
      </c>
      <c r="M119" s="260">
        <f t="shared" si="109"/>
        <v>0</v>
      </c>
      <c r="N119" s="260">
        <f t="shared" si="109"/>
        <v>0</v>
      </c>
      <c r="O119" s="260">
        <f t="shared" si="109"/>
        <v>0</v>
      </c>
      <c r="P119" s="260">
        <f t="shared" si="109"/>
        <v>0</v>
      </c>
      <c r="Q119" s="260">
        <f t="shared" si="109"/>
        <v>0</v>
      </c>
      <c r="R119" s="260">
        <f t="shared" si="109"/>
        <v>0</v>
      </c>
      <c r="S119" s="260">
        <f t="shared" si="109"/>
        <v>0</v>
      </c>
      <c r="T119" s="260">
        <f t="shared" si="109"/>
        <v>0</v>
      </c>
      <c r="U119" s="260">
        <f t="shared" si="109"/>
        <v>0</v>
      </c>
      <c r="V119" s="260">
        <f t="shared" si="109"/>
        <v>0</v>
      </c>
      <c r="W119" s="260">
        <f t="shared" si="109"/>
        <v>0</v>
      </c>
      <c r="X119" s="260">
        <f t="shared" si="109"/>
        <v>0</v>
      </c>
      <c r="Y119" s="260">
        <f t="shared" si="109"/>
        <v>0</v>
      </c>
      <c r="Z119" s="260">
        <f t="shared" si="109"/>
        <v>0</v>
      </c>
      <c r="AA119" s="260">
        <f t="shared" si="109"/>
        <v>0</v>
      </c>
      <c r="AB119" s="260">
        <f t="shared" si="109"/>
        <v>0</v>
      </c>
      <c r="AC119" s="260">
        <f t="shared" si="109"/>
        <v>0</v>
      </c>
      <c r="AD119" s="260">
        <f t="shared" si="109"/>
        <v>0</v>
      </c>
      <c r="AE119" s="260">
        <f t="shared" si="109"/>
        <v>0</v>
      </c>
      <c r="AF119" s="260">
        <f t="shared" si="109"/>
        <v>0</v>
      </c>
      <c r="AG119" s="260">
        <f t="shared" si="109"/>
        <v>0</v>
      </c>
      <c r="AH119" s="260">
        <f t="shared" si="109"/>
        <v>0</v>
      </c>
      <c r="AI119" s="260">
        <f t="shared" si="109"/>
        <v>0</v>
      </c>
      <c r="AJ119" s="260">
        <f t="shared" si="109"/>
        <v>0</v>
      </c>
      <c r="AK119" s="260">
        <f t="shared" si="109"/>
        <v>0</v>
      </c>
      <c r="AL119" s="260">
        <f t="shared" si="109"/>
        <v>0</v>
      </c>
      <c r="AM119" s="260">
        <f t="shared" si="109"/>
        <v>0</v>
      </c>
      <c r="AN119" s="260">
        <f t="shared" si="109"/>
        <v>0</v>
      </c>
      <c r="AO119" s="260">
        <f t="shared" si="109"/>
        <v>0</v>
      </c>
      <c r="AP119" s="260">
        <f t="shared" si="109"/>
        <v>0</v>
      </c>
      <c r="AQ119" s="260">
        <f t="shared" si="109"/>
        <v>0</v>
      </c>
      <c r="AR119" s="260">
        <f t="shared" si="109"/>
        <v>0</v>
      </c>
      <c r="AS119" s="260">
        <f t="shared" si="109"/>
        <v>0</v>
      </c>
      <c r="AT119" s="260">
        <f t="shared" si="109"/>
        <v>0</v>
      </c>
      <c r="AU119" s="260">
        <f t="shared" si="109"/>
        <v>0</v>
      </c>
      <c r="AV119" s="260">
        <f t="shared" si="109"/>
        <v>0</v>
      </c>
      <c r="AW119" s="260">
        <f t="shared" si="109"/>
        <v>0</v>
      </c>
      <c r="AX119" s="260">
        <f t="shared" si="109"/>
        <v>0</v>
      </c>
      <c r="AY119" s="260">
        <f t="shared" si="109"/>
        <v>0</v>
      </c>
      <c r="AZ119" s="260">
        <f t="shared" si="109"/>
        <v>0</v>
      </c>
      <c r="BA119" s="260">
        <f t="shared" si="109"/>
        <v>0</v>
      </c>
      <c r="BB119" s="260">
        <f t="shared" si="109"/>
        <v>0</v>
      </c>
      <c r="BC119" s="260">
        <f t="shared" si="109"/>
        <v>0</v>
      </c>
      <c r="BD119" s="260">
        <f t="shared" si="109"/>
        <v>0</v>
      </c>
      <c r="BE119" s="260">
        <f t="shared" si="109"/>
        <v>0</v>
      </c>
      <c r="BF119" s="260">
        <f t="shared" si="109"/>
        <v>0</v>
      </c>
      <c r="BG119" s="260">
        <f t="shared" si="109"/>
        <v>0</v>
      </c>
      <c r="BH119" s="260">
        <f t="shared" si="109"/>
        <v>0</v>
      </c>
      <c r="BI119" s="260">
        <f t="shared" si="109"/>
        <v>0</v>
      </c>
      <c r="BJ119" s="260">
        <f t="shared" si="109"/>
        <v>0</v>
      </c>
      <c r="BK119" s="260">
        <f t="shared" si="109"/>
        <v>0</v>
      </c>
      <c r="BL119" s="260">
        <f t="shared" si="109"/>
        <v>0</v>
      </c>
      <c r="BM119" s="260">
        <f t="shared" si="109"/>
        <v>0</v>
      </c>
      <c r="BN119" s="260">
        <f t="shared" si="109"/>
        <v>0</v>
      </c>
      <c r="BO119" s="260">
        <f t="shared" si="109"/>
        <v>0</v>
      </c>
      <c r="BP119" s="260">
        <f t="shared" si="109"/>
        <v>0</v>
      </c>
      <c r="BQ119" s="260">
        <f t="shared" si="109"/>
        <v>0</v>
      </c>
      <c r="BR119" s="260">
        <f t="shared" si="109"/>
        <v>0</v>
      </c>
      <c r="BS119" s="260">
        <f t="shared" si="109"/>
        <v>0</v>
      </c>
      <c r="BT119" s="260">
        <f t="shared" si="109"/>
        <v>0</v>
      </c>
      <c r="BU119" s="260">
        <f t="shared" si="109"/>
        <v>0</v>
      </c>
      <c r="BV119" s="260">
        <f t="shared" si="100"/>
        <v>0</v>
      </c>
      <c r="BW119" s="260">
        <f t="shared" si="107"/>
        <v>0</v>
      </c>
      <c r="BX119" s="260">
        <f t="shared" si="107"/>
        <v>0</v>
      </c>
      <c r="BY119" s="260">
        <f t="shared" si="107"/>
        <v>0</v>
      </c>
      <c r="BZ119" s="260">
        <f t="shared" si="107"/>
        <v>0</v>
      </c>
      <c r="CA119" s="260">
        <f t="shared" si="107"/>
        <v>0</v>
      </c>
      <c r="CB119" s="260">
        <f t="shared" si="107"/>
        <v>0</v>
      </c>
      <c r="CC119" s="260">
        <f t="shared" si="107"/>
        <v>0</v>
      </c>
      <c r="CD119" s="260">
        <f t="shared" si="107"/>
        <v>0</v>
      </c>
      <c r="CE119" s="260">
        <f t="shared" si="107"/>
        <v>0</v>
      </c>
      <c r="CF119" s="260">
        <f t="shared" si="107"/>
        <v>0</v>
      </c>
      <c r="CG119" s="260">
        <f t="shared" si="107"/>
        <v>0</v>
      </c>
      <c r="CH119" s="260">
        <f t="shared" si="107"/>
        <v>0</v>
      </c>
      <c r="CI119" s="260">
        <f t="shared" si="107"/>
        <v>0</v>
      </c>
      <c r="CJ119" s="260">
        <f t="shared" si="107"/>
        <v>0</v>
      </c>
      <c r="CK119" s="260">
        <f t="shared" si="107"/>
        <v>0</v>
      </c>
      <c r="CL119" s="260">
        <f t="shared" si="107"/>
        <v>0</v>
      </c>
      <c r="CM119" s="260">
        <f t="shared" si="107"/>
        <v>0</v>
      </c>
      <c r="CN119" s="260">
        <f t="shared" si="107"/>
        <v>0</v>
      </c>
      <c r="CO119" s="260">
        <f t="shared" si="107"/>
        <v>0</v>
      </c>
      <c r="CP119" s="260">
        <f t="shared" si="107"/>
        <v>0</v>
      </c>
      <c r="CQ119" s="260">
        <f t="shared" si="107"/>
        <v>0</v>
      </c>
      <c r="CR119" s="260">
        <f t="shared" si="107"/>
        <v>0</v>
      </c>
      <c r="CS119" s="260">
        <f t="shared" si="107"/>
        <v>0</v>
      </c>
      <c r="CT119" s="260">
        <f t="shared" si="107"/>
        <v>0</v>
      </c>
      <c r="CU119" s="260">
        <f t="shared" si="107"/>
        <v>0</v>
      </c>
      <c r="CV119" s="260">
        <f t="shared" si="107"/>
        <v>0</v>
      </c>
      <c r="CW119" s="260">
        <f t="shared" si="107"/>
        <v>0</v>
      </c>
      <c r="CX119" s="260">
        <f t="shared" si="107"/>
        <v>0</v>
      </c>
      <c r="CY119" s="260">
        <f t="shared" si="107"/>
        <v>0</v>
      </c>
      <c r="CZ119" s="260">
        <f t="shared" si="107"/>
        <v>0</v>
      </c>
      <c r="DA119" s="260">
        <f t="shared" si="107"/>
        <v>0</v>
      </c>
      <c r="DB119" s="260">
        <f t="shared" si="107"/>
        <v>0</v>
      </c>
      <c r="DC119" s="260">
        <f t="shared" si="107"/>
        <v>0</v>
      </c>
      <c r="DD119" s="260">
        <f t="shared" si="107"/>
        <v>0</v>
      </c>
      <c r="DE119" s="260">
        <f t="shared" si="107"/>
        <v>0</v>
      </c>
      <c r="DF119" s="260">
        <f t="shared" si="107"/>
        <v>0</v>
      </c>
      <c r="DG119" s="260">
        <f t="shared" si="107"/>
        <v>0</v>
      </c>
      <c r="DH119" s="260">
        <f t="shared" si="107"/>
        <v>0</v>
      </c>
      <c r="DI119" s="260">
        <f t="shared" si="107"/>
        <v>0</v>
      </c>
      <c r="DJ119" s="260">
        <f t="shared" si="107"/>
        <v>0</v>
      </c>
      <c r="DK119" s="260">
        <f t="shared" si="107"/>
        <v>0</v>
      </c>
      <c r="DL119" s="260">
        <f t="shared" si="107"/>
        <v>0</v>
      </c>
      <c r="DM119" s="260">
        <f t="shared" si="105"/>
        <v>0</v>
      </c>
      <c r="DN119" s="260">
        <f t="shared" si="105"/>
        <v>0</v>
      </c>
    </row>
    <row r="120" spans="1:118" hidden="1" outlineLevel="1">
      <c r="A120" s="151"/>
      <c r="C120" s="34" t="str">
        <f t="shared" si="102"/>
        <v>Placeholder</v>
      </c>
      <c r="D120" s="27"/>
      <c r="E120" s="27"/>
      <c r="F120" s="27"/>
      <c r="G120" s="54"/>
      <c r="H120" s="259"/>
      <c r="I120" s="29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  <c r="CN120" s="260"/>
      <c r="CO120" s="260"/>
      <c r="CP120" s="260"/>
      <c r="CQ120" s="260"/>
      <c r="CR120" s="260"/>
      <c r="CS120" s="260"/>
      <c r="CT120" s="260"/>
      <c r="CU120" s="260"/>
      <c r="CV120" s="260"/>
      <c r="CW120" s="260"/>
      <c r="CX120" s="260"/>
      <c r="CY120" s="260"/>
      <c r="CZ120" s="260"/>
      <c r="DA120" s="260"/>
      <c r="DB120" s="260"/>
      <c r="DC120" s="260"/>
      <c r="DD120" s="260"/>
      <c r="DE120" s="260"/>
      <c r="DF120" s="260"/>
      <c r="DG120" s="260"/>
      <c r="DH120" s="260"/>
      <c r="DI120" s="260"/>
      <c r="DJ120" s="260"/>
      <c r="DK120" s="260"/>
      <c r="DL120" s="260"/>
      <c r="DM120" s="260"/>
      <c r="DN120" s="260"/>
    </row>
    <row r="121" spans="1:118" hidden="1" outlineLevel="1">
      <c r="A121" s="151"/>
      <c r="C121" s="34"/>
      <c r="H121" s="259"/>
      <c r="I121" s="29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  <c r="CN121" s="260"/>
      <c r="CO121" s="260"/>
      <c r="CP121" s="260"/>
      <c r="CQ121" s="260"/>
      <c r="CR121" s="260"/>
      <c r="CS121" s="260"/>
      <c r="CT121" s="260"/>
      <c r="CU121" s="260"/>
      <c r="CV121" s="260"/>
      <c r="CW121" s="260"/>
      <c r="CX121" s="260"/>
      <c r="CY121" s="260"/>
      <c r="CZ121" s="260"/>
      <c r="DA121" s="260"/>
      <c r="DB121" s="260"/>
      <c r="DC121" s="260"/>
      <c r="DD121" s="260"/>
      <c r="DE121" s="260"/>
      <c r="DF121" s="260"/>
      <c r="DG121" s="260"/>
      <c r="DH121" s="260"/>
      <c r="DI121" s="260"/>
      <c r="DJ121" s="260"/>
      <c r="DK121" s="260"/>
      <c r="DL121" s="260"/>
      <c r="DM121" s="260"/>
      <c r="DN121" s="260"/>
    </row>
    <row r="122" spans="1:118" collapsed="1">
      <c r="A122" s="151"/>
      <c r="H122" s="259"/>
      <c r="I122" s="29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  <c r="CN122" s="260"/>
      <c r="CO122" s="260"/>
      <c r="CP122" s="260"/>
      <c r="CQ122" s="260"/>
      <c r="CR122" s="260"/>
      <c r="CS122" s="260"/>
      <c r="CT122" s="260"/>
      <c r="CU122" s="260"/>
      <c r="CV122" s="260"/>
      <c r="CW122" s="260"/>
      <c r="CX122" s="260"/>
      <c r="CY122" s="260"/>
      <c r="CZ122" s="260"/>
      <c r="DA122" s="260"/>
      <c r="DB122" s="260"/>
      <c r="DC122" s="260"/>
      <c r="DD122" s="260"/>
      <c r="DE122" s="260"/>
      <c r="DF122" s="260"/>
      <c r="DG122" s="260"/>
      <c r="DH122" s="260"/>
      <c r="DI122" s="260"/>
      <c r="DJ122" s="260"/>
      <c r="DK122" s="260"/>
      <c r="DL122" s="260"/>
      <c r="DM122" s="260"/>
      <c r="DN122" s="260"/>
    </row>
    <row r="123" spans="1:118" ht="14">
      <c r="A123" s="151"/>
      <c r="C123" s="14" t="s">
        <v>278</v>
      </c>
      <c r="H123" s="259"/>
      <c r="I123" s="29"/>
      <c r="J123" s="198">
        <f>SUM(J110:J119)</f>
        <v>0</v>
      </c>
      <c r="K123" s="198">
        <f t="shared" ref="K123:BV123" si="110">SUM(K110:K119)</f>
        <v>0</v>
      </c>
      <c r="L123" s="198">
        <f t="shared" si="110"/>
        <v>0</v>
      </c>
      <c r="M123" s="198">
        <f t="shared" si="110"/>
        <v>0</v>
      </c>
      <c r="N123" s="198">
        <f t="shared" si="110"/>
        <v>207360</v>
      </c>
      <c r="O123" s="198">
        <f t="shared" si="110"/>
        <v>214272</v>
      </c>
      <c r="P123" s="198">
        <f t="shared" si="110"/>
        <v>207360</v>
      </c>
      <c r="Q123" s="198">
        <f t="shared" si="110"/>
        <v>214272</v>
      </c>
      <c r="R123" s="198">
        <f t="shared" si="110"/>
        <v>214272</v>
      </c>
      <c r="S123" s="198">
        <f t="shared" si="110"/>
        <v>207360</v>
      </c>
      <c r="T123" s="198">
        <f t="shared" si="110"/>
        <v>214272</v>
      </c>
      <c r="U123" s="198">
        <f t="shared" si="110"/>
        <v>207360</v>
      </c>
      <c r="V123" s="198">
        <f t="shared" si="110"/>
        <v>214272</v>
      </c>
      <c r="W123" s="198">
        <f t="shared" si="110"/>
        <v>214272</v>
      </c>
      <c r="X123" s="198">
        <f t="shared" si="110"/>
        <v>200448</v>
      </c>
      <c r="Y123" s="198">
        <f t="shared" si="110"/>
        <v>214272</v>
      </c>
      <c r="Z123" s="198">
        <f t="shared" si="110"/>
        <v>207360</v>
      </c>
      <c r="AA123" s="198">
        <f t="shared" si="110"/>
        <v>214272</v>
      </c>
      <c r="AB123" s="198">
        <f t="shared" si="110"/>
        <v>207360</v>
      </c>
      <c r="AC123" s="198">
        <f t="shared" si="110"/>
        <v>214272</v>
      </c>
      <c r="AD123" s="198">
        <f t="shared" si="110"/>
        <v>214272</v>
      </c>
      <c r="AE123" s="198">
        <f t="shared" si="110"/>
        <v>207360</v>
      </c>
      <c r="AF123" s="198">
        <f t="shared" si="110"/>
        <v>214272</v>
      </c>
      <c r="AG123" s="198">
        <f t="shared" si="110"/>
        <v>207360</v>
      </c>
      <c r="AH123" s="198">
        <f t="shared" si="110"/>
        <v>214272</v>
      </c>
      <c r="AI123" s="198">
        <f t="shared" si="110"/>
        <v>214272</v>
      </c>
      <c r="AJ123" s="198">
        <f t="shared" si="110"/>
        <v>193536</v>
      </c>
      <c r="AK123" s="198">
        <f t="shared" si="110"/>
        <v>214272</v>
      </c>
      <c r="AL123" s="198">
        <f t="shared" si="110"/>
        <v>207360</v>
      </c>
      <c r="AM123" s="198">
        <f t="shared" si="110"/>
        <v>214272</v>
      </c>
      <c r="AN123" s="198">
        <f t="shared" si="110"/>
        <v>207360</v>
      </c>
      <c r="AO123" s="198">
        <f t="shared" si="110"/>
        <v>214272</v>
      </c>
      <c r="AP123" s="198">
        <f t="shared" si="110"/>
        <v>214272</v>
      </c>
      <c r="AQ123" s="198">
        <f t="shared" si="110"/>
        <v>207360</v>
      </c>
      <c r="AR123" s="198">
        <f t="shared" si="110"/>
        <v>214272</v>
      </c>
      <c r="AS123" s="198">
        <f t="shared" si="110"/>
        <v>207360</v>
      </c>
      <c r="AT123" s="198">
        <f t="shared" si="110"/>
        <v>214272</v>
      </c>
      <c r="AU123" s="198">
        <f t="shared" si="110"/>
        <v>214272</v>
      </c>
      <c r="AV123" s="198">
        <f t="shared" si="110"/>
        <v>193536</v>
      </c>
      <c r="AW123" s="198">
        <f t="shared" si="110"/>
        <v>214272</v>
      </c>
      <c r="AX123" s="198">
        <f t="shared" si="110"/>
        <v>0</v>
      </c>
      <c r="AY123" s="198">
        <f t="shared" si="110"/>
        <v>0</v>
      </c>
      <c r="AZ123" s="198">
        <f t="shared" si="110"/>
        <v>0</v>
      </c>
      <c r="BA123" s="198">
        <f t="shared" si="110"/>
        <v>0</v>
      </c>
      <c r="BB123" s="198">
        <f t="shared" si="110"/>
        <v>0</v>
      </c>
      <c r="BC123" s="198">
        <f t="shared" si="110"/>
        <v>0</v>
      </c>
      <c r="BD123" s="198">
        <f t="shared" si="110"/>
        <v>0</v>
      </c>
      <c r="BE123" s="198">
        <f t="shared" si="110"/>
        <v>0</v>
      </c>
      <c r="BF123" s="198">
        <f t="shared" si="110"/>
        <v>0</v>
      </c>
      <c r="BG123" s="198">
        <f t="shared" si="110"/>
        <v>0</v>
      </c>
      <c r="BH123" s="198">
        <f t="shared" si="110"/>
        <v>0</v>
      </c>
      <c r="BI123" s="198">
        <f t="shared" si="110"/>
        <v>0</v>
      </c>
      <c r="BJ123" s="198">
        <f t="shared" si="110"/>
        <v>0</v>
      </c>
      <c r="BK123" s="198">
        <f t="shared" si="110"/>
        <v>0</v>
      </c>
      <c r="BL123" s="198">
        <f t="shared" si="110"/>
        <v>0</v>
      </c>
      <c r="BM123" s="198">
        <f t="shared" si="110"/>
        <v>0</v>
      </c>
      <c r="BN123" s="198">
        <f t="shared" si="110"/>
        <v>0</v>
      </c>
      <c r="BO123" s="198">
        <f t="shared" si="110"/>
        <v>0</v>
      </c>
      <c r="BP123" s="198">
        <f t="shared" si="110"/>
        <v>0</v>
      </c>
      <c r="BQ123" s="198">
        <f t="shared" si="110"/>
        <v>0</v>
      </c>
      <c r="BR123" s="198">
        <f t="shared" si="110"/>
        <v>0</v>
      </c>
      <c r="BS123" s="198">
        <f t="shared" si="110"/>
        <v>0</v>
      </c>
      <c r="BT123" s="198">
        <f t="shared" si="110"/>
        <v>0</v>
      </c>
      <c r="BU123" s="198">
        <f t="shared" si="110"/>
        <v>0</v>
      </c>
      <c r="BV123" s="198">
        <f t="shared" si="110"/>
        <v>0</v>
      </c>
      <c r="BW123" s="198">
        <f t="shared" ref="BW123:DN123" si="111">SUM(BW110:BW119)</f>
        <v>0</v>
      </c>
      <c r="BX123" s="198">
        <f t="shared" si="111"/>
        <v>0</v>
      </c>
      <c r="BY123" s="198">
        <f t="shared" si="111"/>
        <v>0</v>
      </c>
      <c r="BZ123" s="198">
        <f t="shared" si="111"/>
        <v>0</v>
      </c>
      <c r="CA123" s="198">
        <f t="shared" si="111"/>
        <v>0</v>
      </c>
      <c r="CB123" s="198">
        <f t="shared" si="111"/>
        <v>0</v>
      </c>
      <c r="CC123" s="198">
        <f t="shared" si="111"/>
        <v>0</v>
      </c>
      <c r="CD123" s="198">
        <f t="shared" si="111"/>
        <v>0</v>
      </c>
      <c r="CE123" s="198">
        <f t="shared" si="111"/>
        <v>0</v>
      </c>
      <c r="CF123" s="198">
        <f t="shared" si="111"/>
        <v>0</v>
      </c>
      <c r="CG123" s="198">
        <f t="shared" si="111"/>
        <v>0</v>
      </c>
      <c r="CH123" s="198">
        <f t="shared" si="111"/>
        <v>0</v>
      </c>
      <c r="CI123" s="198">
        <f t="shared" si="111"/>
        <v>0</v>
      </c>
      <c r="CJ123" s="198">
        <f t="shared" si="111"/>
        <v>0</v>
      </c>
      <c r="CK123" s="198">
        <f t="shared" si="111"/>
        <v>0</v>
      </c>
      <c r="CL123" s="198">
        <f t="shared" si="111"/>
        <v>0</v>
      </c>
      <c r="CM123" s="198">
        <f t="shared" si="111"/>
        <v>0</v>
      </c>
      <c r="CN123" s="198">
        <f t="shared" si="111"/>
        <v>0</v>
      </c>
      <c r="CO123" s="198">
        <f t="shared" si="111"/>
        <v>0</v>
      </c>
      <c r="CP123" s="198">
        <f t="shared" si="111"/>
        <v>0</v>
      </c>
      <c r="CQ123" s="198">
        <f t="shared" si="111"/>
        <v>0</v>
      </c>
      <c r="CR123" s="198">
        <f t="shared" si="111"/>
        <v>0</v>
      </c>
      <c r="CS123" s="198">
        <f t="shared" si="111"/>
        <v>0</v>
      </c>
      <c r="CT123" s="198">
        <f t="shared" si="111"/>
        <v>0</v>
      </c>
      <c r="CU123" s="198">
        <f t="shared" si="111"/>
        <v>0</v>
      </c>
      <c r="CV123" s="198">
        <f t="shared" si="111"/>
        <v>0</v>
      </c>
      <c r="CW123" s="198">
        <f t="shared" si="111"/>
        <v>0</v>
      </c>
      <c r="CX123" s="198">
        <f t="shared" si="111"/>
        <v>0</v>
      </c>
      <c r="CY123" s="198">
        <f t="shared" si="111"/>
        <v>0</v>
      </c>
      <c r="CZ123" s="198">
        <f t="shared" si="111"/>
        <v>0</v>
      </c>
      <c r="DA123" s="198">
        <f t="shared" si="111"/>
        <v>0</v>
      </c>
      <c r="DB123" s="198">
        <f t="shared" si="111"/>
        <v>0</v>
      </c>
      <c r="DC123" s="198">
        <f t="shared" si="111"/>
        <v>0</v>
      </c>
      <c r="DD123" s="198">
        <f t="shared" si="111"/>
        <v>0</v>
      </c>
      <c r="DE123" s="198">
        <f t="shared" si="111"/>
        <v>0</v>
      </c>
      <c r="DF123" s="198">
        <f t="shared" si="111"/>
        <v>0</v>
      </c>
      <c r="DG123" s="198">
        <f t="shared" si="111"/>
        <v>0</v>
      </c>
      <c r="DH123" s="198">
        <f t="shared" si="111"/>
        <v>0</v>
      </c>
      <c r="DI123" s="198">
        <f t="shared" si="111"/>
        <v>0</v>
      </c>
      <c r="DJ123" s="198">
        <f t="shared" si="111"/>
        <v>0</v>
      </c>
      <c r="DK123" s="198">
        <f t="shared" si="111"/>
        <v>0</v>
      </c>
      <c r="DL123" s="198">
        <f t="shared" si="111"/>
        <v>0</v>
      </c>
      <c r="DM123" s="198">
        <f t="shared" si="111"/>
        <v>0</v>
      </c>
      <c r="DN123" s="198">
        <f t="shared" si="111"/>
        <v>0</v>
      </c>
    </row>
    <row r="124" spans="1:118" ht="14">
      <c r="A124" s="151"/>
      <c r="C124" s="14"/>
      <c r="H124" s="259"/>
      <c r="I124" s="29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</row>
    <row r="125" spans="1:118" ht="14">
      <c r="A125" s="151"/>
      <c r="C125" s="14"/>
      <c r="H125" s="259"/>
      <c r="I125" s="29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</row>
    <row r="126" spans="1:118" ht="14">
      <c r="A126" s="151"/>
      <c r="C126" s="14" t="s">
        <v>279</v>
      </c>
      <c r="H126" s="259"/>
      <c r="I126" s="29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</row>
    <row r="127" spans="1:118" ht="14">
      <c r="A127" s="151"/>
      <c r="C127" s="14"/>
      <c r="H127" s="259"/>
      <c r="I127" s="29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</row>
    <row r="128" spans="1:118" ht="14">
      <c r="A128" s="151"/>
      <c r="C128" s="14"/>
      <c r="H128" s="259"/>
      <c r="I128" s="29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</row>
    <row r="129" spans="1:118">
      <c r="A129" s="151"/>
      <c r="C129" s="34" t="str">
        <f>C56</f>
        <v>A100</v>
      </c>
      <c r="G129" s="54" t="s">
        <v>90</v>
      </c>
      <c r="H129" s="259"/>
      <c r="I129" s="29"/>
      <c r="J129" s="260">
        <f>J90-J110*$F151</f>
        <v>0</v>
      </c>
      <c r="K129" s="260">
        <f t="shared" ref="K129:BV130" si="112">K90-K110*$F151</f>
        <v>0</v>
      </c>
      <c r="L129" s="260">
        <f t="shared" si="112"/>
        <v>0</v>
      </c>
      <c r="M129" s="260">
        <f t="shared" si="112"/>
        <v>0</v>
      </c>
      <c r="N129" s="260">
        <f t="shared" si="112"/>
        <v>19440</v>
      </c>
      <c r="O129" s="260">
        <f t="shared" si="112"/>
        <v>20088</v>
      </c>
      <c r="P129" s="260">
        <f t="shared" si="112"/>
        <v>19440</v>
      </c>
      <c r="Q129" s="260">
        <f t="shared" si="112"/>
        <v>20088</v>
      </c>
      <c r="R129" s="260">
        <f t="shared" si="112"/>
        <v>20088</v>
      </c>
      <c r="S129" s="260">
        <f t="shared" si="112"/>
        <v>19440</v>
      </c>
      <c r="T129" s="260">
        <f t="shared" si="112"/>
        <v>20088</v>
      </c>
      <c r="U129" s="260">
        <f t="shared" si="112"/>
        <v>19440</v>
      </c>
      <c r="V129" s="260">
        <f t="shared" si="112"/>
        <v>20088</v>
      </c>
      <c r="W129" s="260">
        <f t="shared" si="112"/>
        <v>20088</v>
      </c>
      <c r="X129" s="260">
        <f t="shared" si="112"/>
        <v>18792</v>
      </c>
      <c r="Y129" s="260">
        <f t="shared" si="112"/>
        <v>20088</v>
      </c>
      <c r="Z129" s="260">
        <f t="shared" si="112"/>
        <v>19440</v>
      </c>
      <c r="AA129" s="260">
        <f t="shared" si="112"/>
        <v>20088</v>
      </c>
      <c r="AB129" s="260">
        <f t="shared" si="112"/>
        <v>19440</v>
      </c>
      <c r="AC129" s="260">
        <f t="shared" si="112"/>
        <v>20088</v>
      </c>
      <c r="AD129" s="260">
        <f t="shared" si="112"/>
        <v>20088</v>
      </c>
      <c r="AE129" s="260">
        <f t="shared" si="112"/>
        <v>19440</v>
      </c>
      <c r="AF129" s="260">
        <f t="shared" si="112"/>
        <v>20088</v>
      </c>
      <c r="AG129" s="260">
        <f t="shared" si="112"/>
        <v>19440</v>
      </c>
      <c r="AH129" s="260">
        <f t="shared" si="112"/>
        <v>20088</v>
      </c>
      <c r="AI129" s="260">
        <f t="shared" si="112"/>
        <v>20088</v>
      </c>
      <c r="AJ129" s="260">
        <f t="shared" si="112"/>
        <v>18144</v>
      </c>
      <c r="AK129" s="260">
        <f t="shared" si="112"/>
        <v>20088</v>
      </c>
      <c r="AL129" s="260">
        <f t="shared" si="112"/>
        <v>19440</v>
      </c>
      <c r="AM129" s="260">
        <f t="shared" si="112"/>
        <v>20088</v>
      </c>
      <c r="AN129" s="260">
        <f t="shared" si="112"/>
        <v>19440</v>
      </c>
      <c r="AO129" s="260">
        <f t="shared" si="112"/>
        <v>20088</v>
      </c>
      <c r="AP129" s="260">
        <f t="shared" si="112"/>
        <v>20088</v>
      </c>
      <c r="AQ129" s="260">
        <f t="shared" si="112"/>
        <v>19440</v>
      </c>
      <c r="AR129" s="260">
        <f t="shared" si="112"/>
        <v>20088</v>
      </c>
      <c r="AS129" s="260">
        <f t="shared" si="112"/>
        <v>19440</v>
      </c>
      <c r="AT129" s="260">
        <f t="shared" si="112"/>
        <v>20088</v>
      </c>
      <c r="AU129" s="260">
        <f t="shared" si="112"/>
        <v>20088</v>
      </c>
      <c r="AV129" s="260">
        <f t="shared" si="112"/>
        <v>18144</v>
      </c>
      <c r="AW129" s="260">
        <f t="shared" si="112"/>
        <v>20088</v>
      </c>
      <c r="AX129" s="260">
        <f t="shared" si="112"/>
        <v>32400</v>
      </c>
      <c r="AY129" s="260">
        <f t="shared" si="112"/>
        <v>33480</v>
      </c>
      <c r="AZ129" s="260">
        <f t="shared" si="112"/>
        <v>32400</v>
      </c>
      <c r="BA129" s="260">
        <f t="shared" si="112"/>
        <v>33480</v>
      </c>
      <c r="BB129" s="260">
        <f t="shared" si="112"/>
        <v>33480</v>
      </c>
      <c r="BC129" s="260">
        <f t="shared" si="112"/>
        <v>32400</v>
      </c>
      <c r="BD129" s="260">
        <f t="shared" si="112"/>
        <v>33480</v>
      </c>
      <c r="BE129" s="260">
        <f t="shared" si="112"/>
        <v>32400</v>
      </c>
      <c r="BF129" s="260">
        <f t="shared" si="112"/>
        <v>33480</v>
      </c>
      <c r="BG129" s="260">
        <f t="shared" si="112"/>
        <v>33480</v>
      </c>
      <c r="BH129" s="260">
        <f t="shared" si="112"/>
        <v>30240</v>
      </c>
      <c r="BI129" s="260">
        <f t="shared" si="112"/>
        <v>33480</v>
      </c>
      <c r="BJ129" s="260">
        <f t="shared" si="112"/>
        <v>32400</v>
      </c>
      <c r="BK129" s="260">
        <f t="shared" si="112"/>
        <v>33480</v>
      </c>
      <c r="BL129" s="260">
        <f t="shared" si="112"/>
        <v>32400</v>
      </c>
      <c r="BM129" s="260">
        <f t="shared" si="112"/>
        <v>33480</v>
      </c>
      <c r="BN129" s="260">
        <f t="shared" si="112"/>
        <v>33480</v>
      </c>
      <c r="BO129" s="260">
        <f t="shared" si="112"/>
        <v>32400</v>
      </c>
      <c r="BP129" s="260">
        <f t="shared" si="112"/>
        <v>33480</v>
      </c>
      <c r="BQ129" s="260">
        <f t="shared" si="112"/>
        <v>32400</v>
      </c>
      <c r="BR129" s="260">
        <f t="shared" si="112"/>
        <v>33480</v>
      </c>
      <c r="BS129" s="260">
        <f t="shared" si="112"/>
        <v>33480</v>
      </c>
      <c r="BT129" s="260">
        <f t="shared" si="112"/>
        <v>31320</v>
      </c>
      <c r="BU129" s="260">
        <f t="shared" si="112"/>
        <v>33480</v>
      </c>
      <c r="BV129" s="260">
        <f t="shared" si="112"/>
        <v>32400</v>
      </c>
      <c r="BW129" s="260">
        <f t="shared" ref="BW129:DB133" si="113">BW90-BW110*$F151</f>
        <v>33480</v>
      </c>
      <c r="BX129" s="260">
        <f t="shared" si="113"/>
        <v>32400</v>
      </c>
      <c r="BY129" s="260">
        <f t="shared" si="113"/>
        <v>33480</v>
      </c>
      <c r="BZ129" s="260">
        <f t="shared" si="113"/>
        <v>33480</v>
      </c>
      <c r="CA129" s="260">
        <f t="shared" si="113"/>
        <v>32400</v>
      </c>
      <c r="CB129" s="260">
        <f t="shared" si="113"/>
        <v>33480</v>
      </c>
      <c r="CC129" s="260">
        <f t="shared" si="113"/>
        <v>32400</v>
      </c>
      <c r="CD129" s="260">
        <f t="shared" si="113"/>
        <v>33480</v>
      </c>
      <c r="CE129" s="260">
        <f t="shared" si="113"/>
        <v>33480</v>
      </c>
      <c r="CF129" s="260">
        <f t="shared" si="113"/>
        <v>30240</v>
      </c>
      <c r="CG129" s="260">
        <f t="shared" si="113"/>
        <v>33480</v>
      </c>
      <c r="CH129" s="260">
        <f t="shared" si="113"/>
        <v>32400</v>
      </c>
      <c r="CI129" s="260">
        <f t="shared" si="113"/>
        <v>33480</v>
      </c>
      <c r="CJ129" s="260">
        <f t="shared" si="113"/>
        <v>32400</v>
      </c>
      <c r="CK129" s="260">
        <f t="shared" si="113"/>
        <v>33480</v>
      </c>
      <c r="CL129" s="260">
        <f t="shared" si="113"/>
        <v>33480</v>
      </c>
      <c r="CM129" s="260">
        <f t="shared" si="113"/>
        <v>32400</v>
      </c>
      <c r="CN129" s="260">
        <f t="shared" si="113"/>
        <v>33480</v>
      </c>
      <c r="CO129" s="260">
        <f t="shared" si="113"/>
        <v>32400</v>
      </c>
      <c r="CP129" s="260">
        <f t="shared" si="113"/>
        <v>33480</v>
      </c>
      <c r="CQ129" s="260">
        <f t="shared" si="113"/>
        <v>33480</v>
      </c>
      <c r="CR129" s="260">
        <f t="shared" si="113"/>
        <v>30240</v>
      </c>
      <c r="CS129" s="260">
        <f t="shared" si="113"/>
        <v>33480</v>
      </c>
      <c r="CT129" s="260">
        <f t="shared" si="113"/>
        <v>32400</v>
      </c>
      <c r="CU129" s="260">
        <f t="shared" si="113"/>
        <v>33480</v>
      </c>
      <c r="CV129" s="260">
        <f t="shared" si="113"/>
        <v>32400</v>
      </c>
      <c r="CW129" s="260">
        <f t="shared" si="113"/>
        <v>33480</v>
      </c>
      <c r="CX129" s="260">
        <f t="shared" si="113"/>
        <v>33480</v>
      </c>
      <c r="CY129" s="260">
        <f t="shared" si="113"/>
        <v>32400</v>
      </c>
      <c r="CZ129" s="260">
        <f t="shared" si="113"/>
        <v>33480</v>
      </c>
      <c r="DA129" s="260">
        <f t="shared" si="113"/>
        <v>32400</v>
      </c>
      <c r="DB129" s="260">
        <f t="shared" si="113"/>
        <v>33480</v>
      </c>
      <c r="DC129" s="260">
        <f t="shared" ref="DC129:DN132" si="114">DC90-DC110</f>
        <v>33480</v>
      </c>
      <c r="DD129" s="260">
        <f t="shared" si="114"/>
        <v>30240</v>
      </c>
      <c r="DE129" s="260">
        <f t="shared" si="114"/>
        <v>33480</v>
      </c>
      <c r="DF129" s="260">
        <f t="shared" si="114"/>
        <v>32400</v>
      </c>
      <c r="DG129" s="260">
        <f t="shared" si="114"/>
        <v>33480</v>
      </c>
      <c r="DH129" s="260">
        <f t="shared" si="114"/>
        <v>32400</v>
      </c>
      <c r="DI129" s="260">
        <f t="shared" si="114"/>
        <v>33480</v>
      </c>
      <c r="DJ129" s="260">
        <f t="shared" si="114"/>
        <v>33480</v>
      </c>
      <c r="DK129" s="260">
        <f t="shared" si="114"/>
        <v>32400</v>
      </c>
      <c r="DL129" s="260">
        <f t="shared" si="114"/>
        <v>33480</v>
      </c>
      <c r="DM129" s="260">
        <f t="shared" si="114"/>
        <v>32400</v>
      </c>
      <c r="DN129" s="260">
        <f t="shared" si="114"/>
        <v>33480</v>
      </c>
    </row>
    <row r="130" spans="1:118">
      <c r="A130" s="151"/>
      <c r="C130" s="34" t="str">
        <f t="shared" ref="C130:C139" si="115">C57</f>
        <v>H100</v>
      </c>
      <c r="G130" s="54" t="s">
        <v>90</v>
      </c>
      <c r="H130" s="259"/>
      <c r="I130" s="29"/>
      <c r="J130" s="260">
        <f t="shared" ref="J130:Y138" si="116">J91-J111*$F152</f>
        <v>0</v>
      </c>
      <c r="K130" s="260">
        <f t="shared" si="116"/>
        <v>0</v>
      </c>
      <c r="L130" s="260">
        <f t="shared" si="116"/>
        <v>0</v>
      </c>
      <c r="M130" s="260">
        <f t="shared" si="116"/>
        <v>0</v>
      </c>
      <c r="N130" s="260">
        <f t="shared" si="116"/>
        <v>97200</v>
      </c>
      <c r="O130" s="260">
        <f t="shared" si="116"/>
        <v>100440</v>
      </c>
      <c r="P130" s="260">
        <f t="shared" si="116"/>
        <v>97200</v>
      </c>
      <c r="Q130" s="260">
        <f t="shared" si="116"/>
        <v>100440</v>
      </c>
      <c r="R130" s="260">
        <f t="shared" si="116"/>
        <v>100440</v>
      </c>
      <c r="S130" s="260">
        <f t="shared" si="116"/>
        <v>97200</v>
      </c>
      <c r="T130" s="260">
        <f t="shared" si="116"/>
        <v>100440</v>
      </c>
      <c r="U130" s="260">
        <f t="shared" si="116"/>
        <v>97200</v>
      </c>
      <c r="V130" s="260">
        <f t="shared" si="116"/>
        <v>100440</v>
      </c>
      <c r="W130" s="260">
        <f t="shared" si="116"/>
        <v>100440</v>
      </c>
      <c r="X130" s="260">
        <f t="shared" si="116"/>
        <v>93960</v>
      </c>
      <c r="Y130" s="260">
        <f t="shared" si="116"/>
        <v>100440</v>
      </c>
      <c r="Z130" s="260">
        <f t="shared" si="112"/>
        <v>97200</v>
      </c>
      <c r="AA130" s="260">
        <f t="shared" si="112"/>
        <v>100440</v>
      </c>
      <c r="AB130" s="260">
        <f t="shared" si="112"/>
        <v>97200</v>
      </c>
      <c r="AC130" s="260">
        <f t="shared" si="112"/>
        <v>100440</v>
      </c>
      <c r="AD130" s="260">
        <f t="shared" si="112"/>
        <v>100440</v>
      </c>
      <c r="AE130" s="260">
        <f t="shared" si="112"/>
        <v>97200</v>
      </c>
      <c r="AF130" s="260">
        <f t="shared" si="112"/>
        <v>100440</v>
      </c>
      <c r="AG130" s="260">
        <f t="shared" si="112"/>
        <v>97200</v>
      </c>
      <c r="AH130" s="260">
        <f t="shared" si="112"/>
        <v>100440</v>
      </c>
      <c r="AI130" s="260">
        <f t="shared" si="112"/>
        <v>100440</v>
      </c>
      <c r="AJ130" s="260">
        <f t="shared" si="112"/>
        <v>90720</v>
      </c>
      <c r="AK130" s="260">
        <f t="shared" si="112"/>
        <v>100440</v>
      </c>
      <c r="AL130" s="260">
        <f t="shared" si="112"/>
        <v>97200</v>
      </c>
      <c r="AM130" s="260">
        <f t="shared" si="112"/>
        <v>100440</v>
      </c>
      <c r="AN130" s="260">
        <f t="shared" si="112"/>
        <v>97200</v>
      </c>
      <c r="AO130" s="260">
        <f t="shared" si="112"/>
        <v>100440</v>
      </c>
      <c r="AP130" s="260">
        <f t="shared" si="112"/>
        <v>100440</v>
      </c>
      <c r="AQ130" s="260">
        <f t="shared" si="112"/>
        <v>97200</v>
      </c>
      <c r="AR130" s="260">
        <f t="shared" si="112"/>
        <v>100440</v>
      </c>
      <c r="AS130" s="260">
        <f t="shared" si="112"/>
        <v>97200</v>
      </c>
      <c r="AT130" s="260">
        <f t="shared" si="112"/>
        <v>100440</v>
      </c>
      <c r="AU130" s="260">
        <f t="shared" si="112"/>
        <v>100440</v>
      </c>
      <c r="AV130" s="260">
        <f t="shared" si="112"/>
        <v>90720</v>
      </c>
      <c r="AW130" s="260">
        <f t="shared" si="112"/>
        <v>100440</v>
      </c>
      <c r="AX130" s="260">
        <f t="shared" si="112"/>
        <v>162000</v>
      </c>
      <c r="AY130" s="260">
        <f t="shared" si="112"/>
        <v>167400</v>
      </c>
      <c r="AZ130" s="260">
        <f t="shared" si="112"/>
        <v>162000</v>
      </c>
      <c r="BA130" s="260">
        <f t="shared" si="112"/>
        <v>167400</v>
      </c>
      <c r="BB130" s="260">
        <f t="shared" si="112"/>
        <v>167400</v>
      </c>
      <c r="BC130" s="260">
        <f t="shared" si="112"/>
        <v>162000</v>
      </c>
      <c r="BD130" s="260">
        <f t="shared" si="112"/>
        <v>167400</v>
      </c>
      <c r="BE130" s="260">
        <f t="shared" si="112"/>
        <v>162000</v>
      </c>
      <c r="BF130" s="260">
        <f t="shared" si="112"/>
        <v>167400</v>
      </c>
      <c r="BG130" s="260">
        <f t="shared" si="112"/>
        <v>167400</v>
      </c>
      <c r="BH130" s="260">
        <f t="shared" si="112"/>
        <v>151200</v>
      </c>
      <c r="BI130" s="260">
        <f t="shared" si="112"/>
        <v>167400</v>
      </c>
      <c r="BJ130" s="260">
        <f t="shared" si="112"/>
        <v>162000</v>
      </c>
      <c r="BK130" s="260">
        <f t="shared" si="112"/>
        <v>167400</v>
      </c>
      <c r="BL130" s="260">
        <f t="shared" si="112"/>
        <v>162000</v>
      </c>
      <c r="BM130" s="260">
        <f t="shared" si="112"/>
        <v>167400</v>
      </c>
      <c r="BN130" s="260">
        <f t="shared" si="112"/>
        <v>167400</v>
      </c>
      <c r="BO130" s="260">
        <f t="shared" si="112"/>
        <v>162000</v>
      </c>
      <c r="BP130" s="260">
        <f t="shared" si="112"/>
        <v>167400</v>
      </c>
      <c r="BQ130" s="260">
        <f t="shared" si="112"/>
        <v>162000</v>
      </c>
      <c r="BR130" s="260">
        <f t="shared" si="112"/>
        <v>167400</v>
      </c>
      <c r="BS130" s="260">
        <f t="shared" si="112"/>
        <v>167400</v>
      </c>
      <c r="BT130" s="260">
        <f t="shared" si="112"/>
        <v>156600</v>
      </c>
      <c r="BU130" s="260">
        <f t="shared" si="112"/>
        <v>167400</v>
      </c>
      <c r="BV130" s="260">
        <f t="shared" si="112"/>
        <v>162000</v>
      </c>
      <c r="BW130" s="260">
        <f t="shared" si="113"/>
        <v>167400</v>
      </c>
      <c r="BX130" s="260">
        <f t="shared" si="113"/>
        <v>162000</v>
      </c>
      <c r="BY130" s="260">
        <f t="shared" si="113"/>
        <v>167400</v>
      </c>
      <c r="BZ130" s="260">
        <f t="shared" si="113"/>
        <v>167400</v>
      </c>
      <c r="CA130" s="260">
        <f t="shared" si="113"/>
        <v>162000</v>
      </c>
      <c r="CB130" s="260">
        <f t="shared" si="113"/>
        <v>167400</v>
      </c>
      <c r="CC130" s="260">
        <f t="shared" si="113"/>
        <v>162000</v>
      </c>
      <c r="CD130" s="260">
        <f t="shared" si="113"/>
        <v>167400</v>
      </c>
      <c r="CE130" s="260">
        <f t="shared" si="113"/>
        <v>167400</v>
      </c>
      <c r="CF130" s="260">
        <f t="shared" si="113"/>
        <v>151200</v>
      </c>
      <c r="CG130" s="260">
        <f t="shared" si="113"/>
        <v>167400</v>
      </c>
      <c r="CH130" s="260">
        <f t="shared" si="113"/>
        <v>162000</v>
      </c>
      <c r="CI130" s="260">
        <f t="shared" si="113"/>
        <v>167400</v>
      </c>
      <c r="CJ130" s="260">
        <f t="shared" si="113"/>
        <v>162000</v>
      </c>
      <c r="CK130" s="260">
        <f t="shared" si="113"/>
        <v>167400</v>
      </c>
      <c r="CL130" s="260">
        <f t="shared" si="113"/>
        <v>167400</v>
      </c>
      <c r="CM130" s="260">
        <f t="shared" si="113"/>
        <v>162000</v>
      </c>
      <c r="CN130" s="260">
        <f t="shared" si="113"/>
        <v>167400</v>
      </c>
      <c r="CO130" s="260">
        <f t="shared" si="113"/>
        <v>162000</v>
      </c>
      <c r="CP130" s="260">
        <f t="shared" si="113"/>
        <v>167400</v>
      </c>
      <c r="CQ130" s="260">
        <f t="shared" si="113"/>
        <v>167400</v>
      </c>
      <c r="CR130" s="260">
        <f t="shared" si="113"/>
        <v>151200</v>
      </c>
      <c r="CS130" s="260">
        <f t="shared" si="113"/>
        <v>167400</v>
      </c>
      <c r="CT130" s="260">
        <f t="shared" si="113"/>
        <v>162000</v>
      </c>
      <c r="CU130" s="260">
        <f t="shared" si="113"/>
        <v>167400</v>
      </c>
      <c r="CV130" s="260">
        <f t="shared" si="113"/>
        <v>162000</v>
      </c>
      <c r="CW130" s="260">
        <f t="shared" si="113"/>
        <v>167400</v>
      </c>
      <c r="CX130" s="260">
        <f t="shared" si="113"/>
        <v>167400</v>
      </c>
      <c r="CY130" s="260">
        <f t="shared" si="113"/>
        <v>162000</v>
      </c>
      <c r="CZ130" s="260">
        <f t="shared" si="113"/>
        <v>167400</v>
      </c>
      <c r="DA130" s="260">
        <f t="shared" si="113"/>
        <v>162000</v>
      </c>
      <c r="DB130" s="260">
        <f t="shared" si="113"/>
        <v>167400</v>
      </c>
      <c r="DC130" s="260">
        <f t="shared" si="114"/>
        <v>167400</v>
      </c>
      <c r="DD130" s="260">
        <f t="shared" si="114"/>
        <v>151200</v>
      </c>
      <c r="DE130" s="260">
        <f t="shared" si="114"/>
        <v>167400</v>
      </c>
      <c r="DF130" s="260">
        <f t="shared" si="114"/>
        <v>162000</v>
      </c>
      <c r="DG130" s="260">
        <f t="shared" si="114"/>
        <v>167400</v>
      </c>
      <c r="DH130" s="260">
        <f t="shared" si="114"/>
        <v>162000</v>
      </c>
      <c r="DI130" s="260">
        <f t="shared" si="114"/>
        <v>167400</v>
      </c>
      <c r="DJ130" s="260">
        <f t="shared" si="114"/>
        <v>167400</v>
      </c>
      <c r="DK130" s="260">
        <f t="shared" si="114"/>
        <v>162000</v>
      </c>
      <c r="DL130" s="260">
        <f t="shared" si="114"/>
        <v>167400</v>
      </c>
      <c r="DM130" s="260">
        <f t="shared" si="114"/>
        <v>162000</v>
      </c>
      <c r="DN130" s="260">
        <f t="shared" si="114"/>
        <v>167400</v>
      </c>
    </row>
    <row r="131" spans="1:118">
      <c r="A131" s="151"/>
      <c r="C131" s="34" t="str">
        <f t="shared" si="115"/>
        <v>B200</v>
      </c>
      <c r="G131" s="54" t="s">
        <v>90</v>
      </c>
      <c r="H131" s="259"/>
      <c r="I131" s="29"/>
      <c r="J131" s="260">
        <f t="shared" si="116"/>
        <v>0</v>
      </c>
      <c r="K131" s="260">
        <f t="shared" ref="K131:BV134" si="117">K92-K112*$F153</f>
        <v>0</v>
      </c>
      <c r="L131" s="260">
        <f t="shared" si="117"/>
        <v>0</v>
      </c>
      <c r="M131" s="260">
        <f t="shared" si="117"/>
        <v>0</v>
      </c>
      <c r="N131" s="260">
        <f t="shared" si="117"/>
        <v>77760</v>
      </c>
      <c r="O131" s="260">
        <f t="shared" si="117"/>
        <v>80352</v>
      </c>
      <c r="P131" s="260">
        <f t="shared" si="117"/>
        <v>77760</v>
      </c>
      <c r="Q131" s="260">
        <f t="shared" si="117"/>
        <v>80352</v>
      </c>
      <c r="R131" s="260">
        <f t="shared" si="117"/>
        <v>80352</v>
      </c>
      <c r="S131" s="260">
        <f t="shared" si="117"/>
        <v>77760</v>
      </c>
      <c r="T131" s="260">
        <f t="shared" si="117"/>
        <v>80352</v>
      </c>
      <c r="U131" s="260">
        <f t="shared" si="117"/>
        <v>77760</v>
      </c>
      <c r="V131" s="260">
        <f t="shared" si="117"/>
        <v>80352</v>
      </c>
      <c r="W131" s="260">
        <f t="shared" si="117"/>
        <v>80352</v>
      </c>
      <c r="X131" s="260">
        <f t="shared" si="117"/>
        <v>75168</v>
      </c>
      <c r="Y131" s="260">
        <f t="shared" si="117"/>
        <v>80352</v>
      </c>
      <c r="Z131" s="260">
        <f t="shared" si="117"/>
        <v>77760</v>
      </c>
      <c r="AA131" s="260">
        <f t="shared" si="117"/>
        <v>80352</v>
      </c>
      <c r="AB131" s="260">
        <f t="shared" si="117"/>
        <v>77760</v>
      </c>
      <c r="AC131" s="260">
        <f t="shared" si="117"/>
        <v>80352</v>
      </c>
      <c r="AD131" s="260">
        <f t="shared" si="117"/>
        <v>80352</v>
      </c>
      <c r="AE131" s="260">
        <f t="shared" si="117"/>
        <v>77760</v>
      </c>
      <c r="AF131" s="260">
        <f t="shared" si="117"/>
        <v>80352</v>
      </c>
      <c r="AG131" s="260">
        <f t="shared" si="117"/>
        <v>77760</v>
      </c>
      <c r="AH131" s="260">
        <f t="shared" si="117"/>
        <v>80352</v>
      </c>
      <c r="AI131" s="260">
        <f t="shared" si="117"/>
        <v>80352</v>
      </c>
      <c r="AJ131" s="260">
        <f t="shared" si="117"/>
        <v>72576</v>
      </c>
      <c r="AK131" s="260">
        <f t="shared" si="117"/>
        <v>80352</v>
      </c>
      <c r="AL131" s="260">
        <f t="shared" si="117"/>
        <v>77760</v>
      </c>
      <c r="AM131" s="260">
        <f t="shared" si="117"/>
        <v>80352</v>
      </c>
      <c r="AN131" s="260">
        <f t="shared" si="117"/>
        <v>77760</v>
      </c>
      <c r="AO131" s="260">
        <f t="shared" si="117"/>
        <v>80352</v>
      </c>
      <c r="AP131" s="260">
        <f t="shared" si="117"/>
        <v>80352</v>
      </c>
      <c r="AQ131" s="260">
        <f t="shared" si="117"/>
        <v>77760</v>
      </c>
      <c r="AR131" s="260">
        <f t="shared" si="117"/>
        <v>80352</v>
      </c>
      <c r="AS131" s="260">
        <f t="shared" si="117"/>
        <v>77760</v>
      </c>
      <c r="AT131" s="260">
        <f t="shared" si="117"/>
        <v>80352</v>
      </c>
      <c r="AU131" s="260">
        <f t="shared" si="117"/>
        <v>80352</v>
      </c>
      <c r="AV131" s="260">
        <f t="shared" si="117"/>
        <v>72576</v>
      </c>
      <c r="AW131" s="260">
        <f t="shared" si="117"/>
        <v>80352</v>
      </c>
      <c r="AX131" s="260">
        <f t="shared" si="117"/>
        <v>129600</v>
      </c>
      <c r="AY131" s="260">
        <f t="shared" si="117"/>
        <v>133920</v>
      </c>
      <c r="AZ131" s="260">
        <f t="shared" si="117"/>
        <v>129600</v>
      </c>
      <c r="BA131" s="260">
        <f t="shared" si="117"/>
        <v>133920</v>
      </c>
      <c r="BB131" s="260">
        <f t="shared" si="117"/>
        <v>133920</v>
      </c>
      <c r="BC131" s="260">
        <f t="shared" si="117"/>
        <v>129600</v>
      </c>
      <c r="BD131" s="260">
        <f t="shared" si="117"/>
        <v>133920</v>
      </c>
      <c r="BE131" s="260">
        <f t="shared" si="117"/>
        <v>129600</v>
      </c>
      <c r="BF131" s="260">
        <f t="shared" si="117"/>
        <v>133920</v>
      </c>
      <c r="BG131" s="260">
        <f t="shared" si="117"/>
        <v>133920</v>
      </c>
      <c r="BH131" s="260">
        <f t="shared" si="117"/>
        <v>120960</v>
      </c>
      <c r="BI131" s="260">
        <f t="shared" si="117"/>
        <v>133920</v>
      </c>
      <c r="BJ131" s="260">
        <f t="shared" si="117"/>
        <v>129600</v>
      </c>
      <c r="BK131" s="260">
        <f t="shared" si="117"/>
        <v>133920</v>
      </c>
      <c r="BL131" s="260">
        <f t="shared" si="117"/>
        <v>129600</v>
      </c>
      <c r="BM131" s="260">
        <f t="shared" si="117"/>
        <v>133920</v>
      </c>
      <c r="BN131" s="260">
        <f t="shared" si="117"/>
        <v>133920</v>
      </c>
      <c r="BO131" s="260">
        <f t="shared" si="117"/>
        <v>129600</v>
      </c>
      <c r="BP131" s="260">
        <f t="shared" si="117"/>
        <v>133920</v>
      </c>
      <c r="BQ131" s="260">
        <f t="shared" si="117"/>
        <v>129600</v>
      </c>
      <c r="BR131" s="260">
        <f t="shared" si="117"/>
        <v>133920</v>
      </c>
      <c r="BS131" s="260">
        <f t="shared" si="117"/>
        <v>133920</v>
      </c>
      <c r="BT131" s="260">
        <f t="shared" si="117"/>
        <v>125280</v>
      </c>
      <c r="BU131" s="260">
        <f t="shared" si="117"/>
        <v>133920</v>
      </c>
      <c r="BV131" s="260">
        <f t="shared" si="117"/>
        <v>129600</v>
      </c>
      <c r="BW131" s="260">
        <f t="shared" si="113"/>
        <v>133920</v>
      </c>
      <c r="BX131" s="260">
        <f t="shared" si="113"/>
        <v>129600</v>
      </c>
      <c r="BY131" s="260">
        <f t="shared" si="113"/>
        <v>133920</v>
      </c>
      <c r="BZ131" s="260">
        <f t="shared" si="113"/>
        <v>133920</v>
      </c>
      <c r="CA131" s="260">
        <f t="shared" si="113"/>
        <v>129600</v>
      </c>
      <c r="CB131" s="260">
        <f t="shared" si="113"/>
        <v>133920</v>
      </c>
      <c r="CC131" s="260">
        <f t="shared" si="113"/>
        <v>129600</v>
      </c>
      <c r="CD131" s="260">
        <f t="shared" si="113"/>
        <v>133920</v>
      </c>
      <c r="CE131" s="260">
        <f t="shared" si="113"/>
        <v>133920</v>
      </c>
      <c r="CF131" s="260">
        <f t="shared" si="113"/>
        <v>120960</v>
      </c>
      <c r="CG131" s="260">
        <f t="shared" si="113"/>
        <v>133920</v>
      </c>
      <c r="CH131" s="260">
        <f t="shared" si="113"/>
        <v>129600</v>
      </c>
      <c r="CI131" s="260">
        <f t="shared" si="113"/>
        <v>133920</v>
      </c>
      <c r="CJ131" s="260">
        <f t="shared" si="113"/>
        <v>129600</v>
      </c>
      <c r="CK131" s="260">
        <f t="shared" si="113"/>
        <v>133920</v>
      </c>
      <c r="CL131" s="260">
        <f t="shared" si="113"/>
        <v>133920</v>
      </c>
      <c r="CM131" s="260">
        <f t="shared" si="113"/>
        <v>129600</v>
      </c>
      <c r="CN131" s="260">
        <f t="shared" si="113"/>
        <v>133920</v>
      </c>
      <c r="CO131" s="260">
        <f t="shared" si="113"/>
        <v>129600</v>
      </c>
      <c r="CP131" s="260">
        <f t="shared" si="113"/>
        <v>133920</v>
      </c>
      <c r="CQ131" s="260">
        <f t="shared" si="113"/>
        <v>133920</v>
      </c>
      <c r="CR131" s="260">
        <f t="shared" si="113"/>
        <v>120960</v>
      </c>
      <c r="CS131" s="260">
        <f t="shared" si="113"/>
        <v>133920</v>
      </c>
      <c r="CT131" s="260">
        <f t="shared" si="113"/>
        <v>129600</v>
      </c>
      <c r="CU131" s="260">
        <f t="shared" si="113"/>
        <v>133920</v>
      </c>
      <c r="CV131" s="260">
        <f t="shared" si="113"/>
        <v>129600</v>
      </c>
      <c r="CW131" s="260">
        <f t="shared" si="113"/>
        <v>133920</v>
      </c>
      <c r="CX131" s="260">
        <f t="shared" si="113"/>
        <v>133920</v>
      </c>
      <c r="CY131" s="260">
        <f t="shared" si="113"/>
        <v>129600</v>
      </c>
      <c r="CZ131" s="260">
        <f t="shared" si="113"/>
        <v>133920</v>
      </c>
      <c r="DA131" s="260">
        <f t="shared" si="113"/>
        <v>129600</v>
      </c>
      <c r="DB131" s="260">
        <f t="shared" si="113"/>
        <v>133920</v>
      </c>
      <c r="DC131" s="260">
        <f t="shared" si="114"/>
        <v>133920</v>
      </c>
      <c r="DD131" s="260">
        <f t="shared" si="114"/>
        <v>120960</v>
      </c>
      <c r="DE131" s="260">
        <f t="shared" si="114"/>
        <v>133920</v>
      </c>
      <c r="DF131" s="260">
        <f t="shared" si="114"/>
        <v>129600</v>
      </c>
      <c r="DG131" s="260">
        <f t="shared" si="114"/>
        <v>133920</v>
      </c>
      <c r="DH131" s="260">
        <f t="shared" si="114"/>
        <v>129600</v>
      </c>
      <c r="DI131" s="260">
        <f t="shared" si="114"/>
        <v>133920</v>
      </c>
      <c r="DJ131" s="260">
        <f t="shared" si="114"/>
        <v>133920</v>
      </c>
      <c r="DK131" s="260">
        <f t="shared" si="114"/>
        <v>129600</v>
      </c>
      <c r="DL131" s="260">
        <f t="shared" si="114"/>
        <v>133920</v>
      </c>
      <c r="DM131" s="260">
        <f t="shared" si="114"/>
        <v>129600</v>
      </c>
      <c r="DN131" s="260">
        <f t="shared" si="114"/>
        <v>133920</v>
      </c>
    </row>
    <row r="132" spans="1:118">
      <c r="A132" s="151"/>
      <c r="C132" s="34" t="str">
        <f t="shared" si="115"/>
        <v>R100</v>
      </c>
      <c r="G132" s="54" t="s">
        <v>90</v>
      </c>
      <c r="H132" s="259"/>
      <c r="I132" s="29"/>
      <c r="J132" s="260">
        <f t="shared" si="116"/>
        <v>0</v>
      </c>
      <c r="K132" s="260">
        <f t="shared" si="117"/>
        <v>0</v>
      </c>
      <c r="L132" s="260">
        <f t="shared" si="117"/>
        <v>0</v>
      </c>
      <c r="M132" s="260">
        <f t="shared" si="117"/>
        <v>0</v>
      </c>
      <c r="N132" s="260">
        <f t="shared" si="117"/>
        <v>77760</v>
      </c>
      <c r="O132" s="260">
        <f t="shared" si="117"/>
        <v>80352</v>
      </c>
      <c r="P132" s="260">
        <f t="shared" si="117"/>
        <v>77760</v>
      </c>
      <c r="Q132" s="260">
        <f t="shared" si="117"/>
        <v>80352</v>
      </c>
      <c r="R132" s="260">
        <f t="shared" si="117"/>
        <v>80352</v>
      </c>
      <c r="S132" s="260">
        <f t="shared" si="117"/>
        <v>77760</v>
      </c>
      <c r="T132" s="260">
        <f t="shared" si="117"/>
        <v>80352</v>
      </c>
      <c r="U132" s="260">
        <f t="shared" si="117"/>
        <v>77760</v>
      </c>
      <c r="V132" s="260">
        <f t="shared" si="117"/>
        <v>80352</v>
      </c>
      <c r="W132" s="260">
        <f t="shared" si="117"/>
        <v>80352</v>
      </c>
      <c r="X132" s="260">
        <f t="shared" si="117"/>
        <v>75168</v>
      </c>
      <c r="Y132" s="260">
        <f t="shared" si="117"/>
        <v>80352</v>
      </c>
      <c r="Z132" s="260">
        <f t="shared" si="117"/>
        <v>77760</v>
      </c>
      <c r="AA132" s="260">
        <f t="shared" si="117"/>
        <v>80352</v>
      </c>
      <c r="AB132" s="260">
        <f t="shared" si="117"/>
        <v>77760</v>
      </c>
      <c r="AC132" s="260">
        <f t="shared" si="117"/>
        <v>80352</v>
      </c>
      <c r="AD132" s="260">
        <f t="shared" si="117"/>
        <v>80352</v>
      </c>
      <c r="AE132" s="260">
        <f t="shared" si="117"/>
        <v>77760</v>
      </c>
      <c r="AF132" s="260">
        <f t="shared" si="117"/>
        <v>80352</v>
      </c>
      <c r="AG132" s="260">
        <f t="shared" si="117"/>
        <v>77760</v>
      </c>
      <c r="AH132" s="260">
        <f t="shared" si="117"/>
        <v>80352</v>
      </c>
      <c r="AI132" s="260">
        <f t="shared" si="117"/>
        <v>80352</v>
      </c>
      <c r="AJ132" s="260">
        <f t="shared" si="117"/>
        <v>72576</v>
      </c>
      <c r="AK132" s="260">
        <f t="shared" si="117"/>
        <v>80352</v>
      </c>
      <c r="AL132" s="260">
        <f t="shared" si="117"/>
        <v>77760</v>
      </c>
      <c r="AM132" s="260">
        <f t="shared" si="117"/>
        <v>80352</v>
      </c>
      <c r="AN132" s="260">
        <f t="shared" si="117"/>
        <v>77760</v>
      </c>
      <c r="AO132" s="260">
        <f t="shared" si="117"/>
        <v>80352</v>
      </c>
      <c r="AP132" s="260">
        <f t="shared" si="117"/>
        <v>80352</v>
      </c>
      <c r="AQ132" s="260">
        <f t="shared" si="117"/>
        <v>77760</v>
      </c>
      <c r="AR132" s="260">
        <f t="shared" si="117"/>
        <v>80352</v>
      </c>
      <c r="AS132" s="260">
        <f t="shared" si="117"/>
        <v>77760</v>
      </c>
      <c r="AT132" s="260">
        <f t="shared" si="117"/>
        <v>80352</v>
      </c>
      <c r="AU132" s="260">
        <f t="shared" si="117"/>
        <v>80352</v>
      </c>
      <c r="AV132" s="260">
        <f t="shared" si="117"/>
        <v>72576</v>
      </c>
      <c r="AW132" s="260">
        <f t="shared" si="117"/>
        <v>80352</v>
      </c>
      <c r="AX132" s="260">
        <f t="shared" si="117"/>
        <v>129600</v>
      </c>
      <c r="AY132" s="260">
        <f t="shared" si="117"/>
        <v>133920</v>
      </c>
      <c r="AZ132" s="260">
        <f t="shared" si="117"/>
        <v>129600</v>
      </c>
      <c r="BA132" s="260">
        <f t="shared" si="117"/>
        <v>133920</v>
      </c>
      <c r="BB132" s="260">
        <f t="shared" si="117"/>
        <v>133920</v>
      </c>
      <c r="BC132" s="260">
        <f t="shared" si="117"/>
        <v>129600</v>
      </c>
      <c r="BD132" s="260">
        <f t="shared" si="117"/>
        <v>133920</v>
      </c>
      <c r="BE132" s="260">
        <f t="shared" si="117"/>
        <v>129600</v>
      </c>
      <c r="BF132" s="260">
        <f t="shared" si="117"/>
        <v>133920</v>
      </c>
      <c r="BG132" s="260">
        <f t="shared" si="117"/>
        <v>133920</v>
      </c>
      <c r="BH132" s="260">
        <f t="shared" si="117"/>
        <v>120960</v>
      </c>
      <c r="BI132" s="260">
        <f t="shared" si="117"/>
        <v>133920</v>
      </c>
      <c r="BJ132" s="260">
        <f t="shared" si="117"/>
        <v>129600</v>
      </c>
      <c r="BK132" s="260">
        <f t="shared" si="117"/>
        <v>133920</v>
      </c>
      <c r="BL132" s="260">
        <f t="shared" si="117"/>
        <v>129600</v>
      </c>
      <c r="BM132" s="260">
        <f t="shared" si="117"/>
        <v>133920</v>
      </c>
      <c r="BN132" s="260">
        <f t="shared" si="117"/>
        <v>133920</v>
      </c>
      <c r="BO132" s="260">
        <f t="shared" si="117"/>
        <v>129600</v>
      </c>
      <c r="BP132" s="260">
        <f t="shared" si="117"/>
        <v>133920</v>
      </c>
      <c r="BQ132" s="260">
        <f t="shared" si="117"/>
        <v>129600</v>
      </c>
      <c r="BR132" s="260">
        <f t="shared" si="117"/>
        <v>133920</v>
      </c>
      <c r="BS132" s="260">
        <f t="shared" si="117"/>
        <v>133920</v>
      </c>
      <c r="BT132" s="260">
        <f t="shared" si="117"/>
        <v>125280</v>
      </c>
      <c r="BU132" s="260">
        <f t="shared" si="117"/>
        <v>133920</v>
      </c>
      <c r="BV132" s="260">
        <f t="shared" si="117"/>
        <v>129600</v>
      </c>
      <c r="BW132" s="260">
        <f t="shared" si="113"/>
        <v>133920</v>
      </c>
      <c r="BX132" s="260">
        <f t="shared" si="113"/>
        <v>129600</v>
      </c>
      <c r="BY132" s="260">
        <f t="shared" si="113"/>
        <v>133920</v>
      </c>
      <c r="BZ132" s="260">
        <f t="shared" si="113"/>
        <v>133920</v>
      </c>
      <c r="CA132" s="260">
        <f t="shared" si="113"/>
        <v>129600</v>
      </c>
      <c r="CB132" s="260">
        <f t="shared" si="113"/>
        <v>133920</v>
      </c>
      <c r="CC132" s="260">
        <f t="shared" si="113"/>
        <v>129600</v>
      </c>
      <c r="CD132" s="260">
        <f t="shared" si="113"/>
        <v>133920</v>
      </c>
      <c r="CE132" s="260">
        <f t="shared" si="113"/>
        <v>133920</v>
      </c>
      <c r="CF132" s="260">
        <f t="shared" si="113"/>
        <v>120960</v>
      </c>
      <c r="CG132" s="260">
        <f t="shared" si="113"/>
        <v>133920</v>
      </c>
      <c r="CH132" s="260">
        <f t="shared" si="113"/>
        <v>129600</v>
      </c>
      <c r="CI132" s="260">
        <f t="shared" si="113"/>
        <v>133920</v>
      </c>
      <c r="CJ132" s="260">
        <f t="shared" si="113"/>
        <v>129600</v>
      </c>
      <c r="CK132" s="260">
        <f t="shared" si="113"/>
        <v>133920</v>
      </c>
      <c r="CL132" s="260">
        <f t="shared" si="113"/>
        <v>133920</v>
      </c>
      <c r="CM132" s="260">
        <f t="shared" si="113"/>
        <v>129600</v>
      </c>
      <c r="CN132" s="260">
        <f t="shared" si="113"/>
        <v>133920</v>
      </c>
      <c r="CO132" s="260">
        <f t="shared" si="113"/>
        <v>129600</v>
      </c>
      <c r="CP132" s="260">
        <f t="shared" si="113"/>
        <v>133920</v>
      </c>
      <c r="CQ132" s="260">
        <f t="shared" si="113"/>
        <v>133920</v>
      </c>
      <c r="CR132" s="260">
        <f t="shared" si="113"/>
        <v>120960</v>
      </c>
      <c r="CS132" s="260">
        <f t="shared" si="113"/>
        <v>133920</v>
      </c>
      <c r="CT132" s="260">
        <f t="shared" si="113"/>
        <v>129600</v>
      </c>
      <c r="CU132" s="260">
        <f t="shared" si="113"/>
        <v>133920</v>
      </c>
      <c r="CV132" s="260">
        <f t="shared" si="113"/>
        <v>129600</v>
      </c>
      <c r="CW132" s="260">
        <f t="shared" si="113"/>
        <v>133920</v>
      </c>
      <c r="CX132" s="260">
        <f t="shared" si="113"/>
        <v>133920</v>
      </c>
      <c r="CY132" s="260">
        <f t="shared" si="113"/>
        <v>129600</v>
      </c>
      <c r="CZ132" s="260">
        <f t="shared" si="113"/>
        <v>133920</v>
      </c>
      <c r="DA132" s="260">
        <f t="shared" si="113"/>
        <v>129600</v>
      </c>
      <c r="DB132" s="260">
        <f t="shared" si="113"/>
        <v>133920</v>
      </c>
      <c r="DC132" s="260">
        <f t="shared" si="114"/>
        <v>133920</v>
      </c>
      <c r="DD132" s="260">
        <f t="shared" si="114"/>
        <v>120960</v>
      </c>
      <c r="DE132" s="260">
        <f t="shared" si="114"/>
        <v>133920</v>
      </c>
      <c r="DF132" s="260">
        <f t="shared" si="114"/>
        <v>129600</v>
      </c>
      <c r="DG132" s="260">
        <f t="shared" si="114"/>
        <v>133920</v>
      </c>
      <c r="DH132" s="260">
        <f t="shared" si="114"/>
        <v>129600</v>
      </c>
      <c r="DI132" s="260">
        <f t="shared" si="114"/>
        <v>133920</v>
      </c>
      <c r="DJ132" s="260">
        <f t="shared" si="114"/>
        <v>133920</v>
      </c>
      <c r="DK132" s="260">
        <f t="shared" si="114"/>
        <v>129600</v>
      </c>
      <c r="DL132" s="260">
        <f t="shared" si="114"/>
        <v>133920</v>
      </c>
      <c r="DM132" s="260">
        <f t="shared" si="114"/>
        <v>129600</v>
      </c>
      <c r="DN132" s="260">
        <f t="shared" si="114"/>
        <v>133920</v>
      </c>
    </row>
    <row r="133" spans="1:118">
      <c r="A133" s="151"/>
      <c r="C133" s="34" t="str">
        <f t="shared" si="115"/>
        <v>R300</v>
      </c>
      <c r="G133" s="54" t="s">
        <v>90</v>
      </c>
      <c r="H133" s="259"/>
      <c r="I133" s="29"/>
      <c r="J133" s="260">
        <f t="shared" si="116"/>
        <v>0</v>
      </c>
      <c r="K133" s="260">
        <f t="shared" si="117"/>
        <v>0</v>
      </c>
      <c r="L133" s="260">
        <f t="shared" si="117"/>
        <v>0</v>
      </c>
      <c r="M133" s="260">
        <f t="shared" si="117"/>
        <v>0</v>
      </c>
      <c r="N133" s="260">
        <f t="shared" si="117"/>
        <v>38880</v>
      </c>
      <c r="O133" s="260">
        <f t="shared" si="117"/>
        <v>40176</v>
      </c>
      <c r="P133" s="260">
        <f t="shared" si="117"/>
        <v>38880</v>
      </c>
      <c r="Q133" s="260">
        <f t="shared" si="117"/>
        <v>40176</v>
      </c>
      <c r="R133" s="260">
        <f t="shared" si="117"/>
        <v>40176</v>
      </c>
      <c r="S133" s="260">
        <f t="shared" si="117"/>
        <v>38880</v>
      </c>
      <c r="T133" s="260">
        <f t="shared" si="117"/>
        <v>40176</v>
      </c>
      <c r="U133" s="260">
        <f t="shared" si="117"/>
        <v>38880</v>
      </c>
      <c r="V133" s="260">
        <f t="shared" si="117"/>
        <v>40176</v>
      </c>
      <c r="W133" s="260">
        <f t="shared" si="117"/>
        <v>40176</v>
      </c>
      <c r="X133" s="260">
        <f t="shared" si="117"/>
        <v>37584</v>
      </c>
      <c r="Y133" s="260">
        <f t="shared" si="117"/>
        <v>40176</v>
      </c>
      <c r="Z133" s="260">
        <f t="shared" si="117"/>
        <v>38880</v>
      </c>
      <c r="AA133" s="260">
        <f t="shared" si="117"/>
        <v>40176</v>
      </c>
      <c r="AB133" s="260">
        <f t="shared" si="117"/>
        <v>38880</v>
      </c>
      <c r="AC133" s="260">
        <f t="shared" si="117"/>
        <v>40176</v>
      </c>
      <c r="AD133" s="260">
        <f t="shared" si="117"/>
        <v>40176</v>
      </c>
      <c r="AE133" s="260">
        <f t="shared" si="117"/>
        <v>38880</v>
      </c>
      <c r="AF133" s="260">
        <f t="shared" si="117"/>
        <v>40176</v>
      </c>
      <c r="AG133" s="260">
        <f t="shared" si="117"/>
        <v>38880</v>
      </c>
      <c r="AH133" s="260">
        <f t="shared" si="117"/>
        <v>40176</v>
      </c>
      <c r="AI133" s="260">
        <f t="shared" si="117"/>
        <v>40176</v>
      </c>
      <c r="AJ133" s="260">
        <f t="shared" si="117"/>
        <v>36288</v>
      </c>
      <c r="AK133" s="260">
        <f t="shared" si="117"/>
        <v>40176</v>
      </c>
      <c r="AL133" s="260">
        <f t="shared" si="117"/>
        <v>38880</v>
      </c>
      <c r="AM133" s="260">
        <f t="shared" si="117"/>
        <v>40176</v>
      </c>
      <c r="AN133" s="260">
        <f t="shared" si="117"/>
        <v>38880</v>
      </c>
      <c r="AO133" s="260">
        <f t="shared" si="117"/>
        <v>40176</v>
      </c>
      <c r="AP133" s="260">
        <f t="shared" si="117"/>
        <v>40176</v>
      </c>
      <c r="AQ133" s="260">
        <f t="shared" si="117"/>
        <v>38880</v>
      </c>
      <c r="AR133" s="260">
        <f t="shared" si="117"/>
        <v>40176</v>
      </c>
      <c r="AS133" s="260">
        <f t="shared" si="117"/>
        <v>38880</v>
      </c>
      <c r="AT133" s="260">
        <f t="shared" si="117"/>
        <v>40176</v>
      </c>
      <c r="AU133" s="260">
        <f t="shared" si="117"/>
        <v>40176</v>
      </c>
      <c r="AV133" s="260">
        <f t="shared" si="117"/>
        <v>36288</v>
      </c>
      <c r="AW133" s="260">
        <f t="shared" si="117"/>
        <v>40176</v>
      </c>
      <c r="AX133" s="260">
        <f t="shared" si="117"/>
        <v>64800</v>
      </c>
      <c r="AY133" s="260">
        <f t="shared" si="117"/>
        <v>66960</v>
      </c>
      <c r="AZ133" s="260">
        <f t="shared" si="117"/>
        <v>64800</v>
      </c>
      <c r="BA133" s="260">
        <f t="shared" si="117"/>
        <v>66960</v>
      </c>
      <c r="BB133" s="260">
        <f t="shared" si="117"/>
        <v>66960</v>
      </c>
      <c r="BC133" s="260">
        <f t="shared" si="117"/>
        <v>64800</v>
      </c>
      <c r="BD133" s="260">
        <f t="shared" si="117"/>
        <v>66960</v>
      </c>
      <c r="BE133" s="260">
        <f t="shared" si="117"/>
        <v>64800</v>
      </c>
      <c r="BF133" s="260">
        <f t="shared" si="117"/>
        <v>66960</v>
      </c>
      <c r="BG133" s="260">
        <f t="shared" si="117"/>
        <v>66960</v>
      </c>
      <c r="BH133" s="260">
        <f t="shared" si="117"/>
        <v>60480</v>
      </c>
      <c r="BI133" s="260">
        <f t="shared" si="117"/>
        <v>66960</v>
      </c>
      <c r="BJ133" s="260">
        <f t="shared" si="117"/>
        <v>64800</v>
      </c>
      <c r="BK133" s="260">
        <f t="shared" si="117"/>
        <v>66960</v>
      </c>
      <c r="BL133" s="260">
        <f t="shared" si="117"/>
        <v>64800</v>
      </c>
      <c r="BM133" s="260">
        <f t="shared" si="117"/>
        <v>66960</v>
      </c>
      <c r="BN133" s="260">
        <f t="shared" si="117"/>
        <v>66960</v>
      </c>
      <c r="BO133" s="260">
        <f t="shared" si="117"/>
        <v>64800</v>
      </c>
      <c r="BP133" s="260">
        <f t="shared" si="117"/>
        <v>66960</v>
      </c>
      <c r="BQ133" s="260">
        <f t="shared" si="117"/>
        <v>64800</v>
      </c>
      <c r="BR133" s="260">
        <f t="shared" si="117"/>
        <v>66960</v>
      </c>
      <c r="BS133" s="260">
        <f t="shared" si="117"/>
        <v>66960</v>
      </c>
      <c r="BT133" s="260">
        <f t="shared" si="117"/>
        <v>62640</v>
      </c>
      <c r="BU133" s="260">
        <f t="shared" si="117"/>
        <v>66960</v>
      </c>
      <c r="BV133" s="260">
        <f t="shared" si="117"/>
        <v>64800</v>
      </c>
      <c r="BW133" s="260">
        <f t="shared" si="113"/>
        <v>66960</v>
      </c>
      <c r="BX133" s="260">
        <f t="shared" si="113"/>
        <v>64800</v>
      </c>
      <c r="BY133" s="260">
        <f t="shared" si="113"/>
        <v>66960</v>
      </c>
      <c r="BZ133" s="260">
        <f t="shared" si="113"/>
        <v>66960</v>
      </c>
      <c r="CA133" s="260">
        <f t="shared" si="113"/>
        <v>64800</v>
      </c>
      <c r="CB133" s="260">
        <f t="shared" si="113"/>
        <v>66960</v>
      </c>
      <c r="CC133" s="260">
        <f t="shared" si="113"/>
        <v>64800</v>
      </c>
      <c r="CD133" s="260">
        <f t="shared" si="113"/>
        <v>66960</v>
      </c>
      <c r="CE133" s="260">
        <f t="shared" si="113"/>
        <v>66960</v>
      </c>
      <c r="CF133" s="260">
        <f t="shared" si="113"/>
        <v>60480</v>
      </c>
      <c r="CG133" s="260">
        <f t="shared" si="113"/>
        <v>66960</v>
      </c>
      <c r="CH133" s="260">
        <f t="shared" si="113"/>
        <v>64800</v>
      </c>
      <c r="CI133" s="260">
        <f t="shared" si="113"/>
        <v>66960</v>
      </c>
      <c r="CJ133" s="260">
        <f t="shared" si="113"/>
        <v>64800</v>
      </c>
      <c r="CK133" s="260">
        <f t="shared" si="113"/>
        <v>66960</v>
      </c>
      <c r="CL133" s="260">
        <f t="shared" si="113"/>
        <v>66960</v>
      </c>
      <c r="CM133" s="260">
        <f t="shared" si="113"/>
        <v>64800</v>
      </c>
      <c r="CN133" s="260">
        <f t="shared" si="113"/>
        <v>66960</v>
      </c>
      <c r="CO133" s="260">
        <f t="shared" si="113"/>
        <v>64800</v>
      </c>
      <c r="CP133" s="260">
        <f t="shared" si="113"/>
        <v>66960</v>
      </c>
      <c r="CQ133" s="260">
        <f t="shared" si="113"/>
        <v>66960</v>
      </c>
      <c r="CR133" s="260">
        <f t="shared" si="113"/>
        <v>60480</v>
      </c>
      <c r="CS133" s="260">
        <f t="shared" si="113"/>
        <v>66960</v>
      </c>
      <c r="CT133" s="260">
        <f t="shared" si="113"/>
        <v>64800</v>
      </c>
      <c r="CU133" s="260">
        <f t="shared" si="113"/>
        <v>66960</v>
      </c>
      <c r="CV133" s="260">
        <f t="shared" si="113"/>
        <v>64800</v>
      </c>
      <c r="CW133" s="260">
        <f t="shared" si="113"/>
        <v>66960</v>
      </c>
      <c r="CX133" s="260">
        <f t="shared" si="113"/>
        <v>66960</v>
      </c>
      <c r="CY133" s="260">
        <f t="shared" si="113"/>
        <v>64800</v>
      </c>
      <c r="CZ133" s="260">
        <f t="shared" si="113"/>
        <v>66960</v>
      </c>
      <c r="DA133" s="260">
        <f t="shared" si="113"/>
        <v>64800</v>
      </c>
      <c r="DB133" s="260">
        <f t="shared" si="113"/>
        <v>66960</v>
      </c>
      <c r="DC133" s="260">
        <f t="shared" ref="DC133:DN138" si="118">DC94-DC114</f>
        <v>66960</v>
      </c>
      <c r="DD133" s="260">
        <f t="shared" si="118"/>
        <v>60480</v>
      </c>
      <c r="DE133" s="260">
        <f t="shared" si="118"/>
        <v>66960</v>
      </c>
      <c r="DF133" s="260">
        <f t="shared" si="118"/>
        <v>64800</v>
      </c>
      <c r="DG133" s="260">
        <f t="shared" si="118"/>
        <v>66960</v>
      </c>
      <c r="DH133" s="260">
        <f t="shared" si="118"/>
        <v>64800</v>
      </c>
      <c r="DI133" s="260">
        <f t="shared" si="118"/>
        <v>66960</v>
      </c>
      <c r="DJ133" s="260">
        <f t="shared" si="118"/>
        <v>66960</v>
      </c>
      <c r="DK133" s="260">
        <f t="shared" si="118"/>
        <v>64800</v>
      </c>
      <c r="DL133" s="260">
        <f t="shared" si="118"/>
        <v>66960</v>
      </c>
      <c r="DM133" s="260">
        <f t="shared" si="118"/>
        <v>64800</v>
      </c>
      <c r="DN133" s="260">
        <f t="shared" si="118"/>
        <v>66960</v>
      </c>
    </row>
    <row r="134" spans="1:118" hidden="1" outlineLevel="1">
      <c r="A134" s="151"/>
      <c r="C134" s="34" t="str">
        <f t="shared" si="115"/>
        <v>Groq LPU</v>
      </c>
      <c r="G134" s="54" t="s">
        <v>90</v>
      </c>
      <c r="H134" s="259"/>
      <c r="I134" s="29"/>
      <c r="J134" s="260">
        <f t="shared" si="116"/>
        <v>0</v>
      </c>
      <c r="K134" s="260">
        <f t="shared" si="117"/>
        <v>0</v>
      </c>
      <c r="L134" s="260">
        <f t="shared" si="117"/>
        <v>0</v>
      </c>
      <c r="M134" s="260">
        <f t="shared" si="117"/>
        <v>0</v>
      </c>
      <c r="N134" s="260">
        <f t="shared" si="117"/>
        <v>0</v>
      </c>
      <c r="O134" s="260">
        <f t="shared" si="117"/>
        <v>0</v>
      </c>
      <c r="P134" s="260">
        <f t="shared" si="117"/>
        <v>0</v>
      </c>
      <c r="Q134" s="260">
        <f t="shared" si="117"/>
        <v>0</v>
      </c>
      <c r="R134" s="260">
        <f t="shared" si="117"/>
        <v>0</v>
      </c>
      <c r="S134" s="260">
        <f t="shared" si="117"/>
        <v>0</v>
      </c>
      <c r="T134" s="260">
        <f t="shared" si="117"/>
        <v>0</v>
      </c>
      <c r="U134" s="260">
        <f t="shared" si="117"/>
        <v>0</v>
      </c>
      <c r="V134" s="260">
        <f t="shared" si="117"/>
        <v>0</v>
      </c>
      <c r="W134" s="260">
        <f t="shared" si="117"/>
        <v>0</v>
      </c>
      <c r="X134" s="260">
        <f t="shared" si="117"/>
        <v>0</v>
      </c>
      <c r="Y134" s="260">
        <f t="shared" si="117"/>
        <v>0</v>
      </c>
      <c r="Z134" s="260">
        <f t="shared" si="117"/>
        <v>0</v>
      </c>
      <c r="AA134" s="260">
        <f t="shared" si="117"/>
        <v>0</v>
      </c>
      <c r="AB134" s="260">
        <f t="shared" si="117"/>
        <v>0</v>
      </c>
      <c r="AC134" s="260">
        <f t="shared" si="117"/>
        <v>0</v>
      </c>
      <c r="AD134" s="260">
        <f t="shared" si="117"/>
        <v>0</v>
      </c>
      <c r="AE134" s="260">
        <f t="shared" si="117"/>
        <v>0</v>
      </c>
      <c r="AF134" s="260">
        <f t="shared" si="117"/>
        <v>0</v>
      </c>
      <c r="AG134" s="260">
        <f t="shared" si="117"/>
        <v>0</v>
      </c>
      <c r="AH134" s="260">
        <f t="shared" si="117"/>
        <v>0</v>
      </c>
      <c r="AI134" s="260">
        <f t="shared" si="117"/>
        <v>0</v>
      </c>
      <c r="AJ134" s="260">
        <f t="shared" si="117"/>
        <v>0</v>
      </c>
      <c r="AK134" s="260">
        <f t="shared" si="117"/>
        <v>0</v>
      </c>
      <c r="AL134" s="260">
        <f t="shared" si="117"/>
        <v>0</v>
      </c>
      <c r="AM134" s="260">
        <f t="shared" si="117"/>
        <v>0</v>
      </c>
      <c r="AN134" s="260">
        <f t="shared" si="117"/>
        <v>0</v>
      </c>
      <c r="AO134" s="260">
        <f t="shared" si="117"/>
        <v>0</v>
      </c>
      <c r="AP134" s="260">
        <f t="shared" si="117"/>
        <v>0</v>
      </c>
      <c r="AQ134" s="260">
        <f t="shared" si="117"/>
        <v>0</v>
      </c>
      <c r="AR134" s="260">
        <f t="shared" si="117"/>
        <v>0</v>
      </c>
      <c r="AS134" s="260">
        <f t="shared" si="117"/>
        <v>0</v>
      </c>
      <c r="AT134" s="260">
        <f t="shared" si="117"/>
        <v>0</v>
      </c>
      <c r="AU134" s="260">
        <f t="shared" si="117"/>
        <v>0</v>
      </c>
      <c r="AV134" s="260">
        <f t="shared" si="117"/>
        <v>0</v>
      </c>
      <c r="AW134" s="260">
        <f t="shared" si="117"/>
        <v>0</v>
      </c>
      <c r="AX134" s="260">
        <f t="shared" si="117"/>
        <v>0</v>
      </c>
      <c r="AY134" s="260">
        <f t="shared" si="117"/>
        <v>0</v>
      </c>
      <c r="AZ134" s="260">
        <f t="shared" si="117"/>
        <v>0</v>
      </c>
      <c r="BA134" s="260">
        <f t="shared" si="117"/>
        <v>0</v>
      </c>
      <c r="BB134" s="260">
        <f t="shared" si="117"/>
        <v>0</v>
      </c>
      <c r="BC134" s="260">
        <f t="shared" si="117"/>
        <v>0</v>
      </c>
      <c r="BD134" s="260">
        <f t="shared" si="117"/>
        <v>0</v>
      </c>
      <c r="BE134" s="260">
        <f t="shared" si="117"/>
        <v>0</v>
      </c>
      <c r="BF134" s="260">
        <f t="shared" si="117"/>
        <v>0</v>
      </c>
      <c r="BG134" s="260">
        <f t="shared" si="117"/>
        <v>0</v>
      </c>
      <c r="BH134" s="260">
        <f t="shared" si="117"/>
        <v>0</v>
      </c>
      <c r="BI134" s="260">
        <f t="shared" si="117"/>
        <v>0</v>
      </c>
      <c r="BJ134" s="260">
        <f t="shared" si="117"/>
        <v>0</v>
      </c>
      <c r="BK134" s="260">
        <f t="shared" si="117"/>
        <v>0</v>
      </c>
      <c r="BL134" s="260">
        <f t="shared" si="117"/>
        <v>0</v>
      </c>
      <c r="BM134" s="260">
        <f t="shared" si="117"/>
        <v>0</v>
      </c>
      <c r="BN134" s="260">
        <f t="shared" si="117"/>
        <v>0</v>
      </c>
      <c r="BO134" s="260">
        <f t="shared" si="117"/>
        <v>0</v>
      </c>
      <c r="BP134" s="260">
        <f t="shared" si="117"/>
        <v>0</v>
      </c>
      <c r="BQ134" s="260">
        <f t="shared" si="117"/>
        <v>0</v>
      </c>
      <c r="BR134" s="260">
        <f t="shared" si="117"/>
        <v>0</v>
      </c>
      <c r="BS134" s="260">
        <f t="shared" si="117"/>
        <v>0</v>
      </c>
      <c r="BT134" s="260">
        <f t="shared" si="117"/>
        <v>0</v>
      </c>
      <c r="BU134" s="260">
        <f t="shared" si="117"/>
        <v>0</v>
      </c>
      <c r="BV134" s="260">
        <f t="shared" ref="BV134:DB137" si="119">BV95-BV115*$F156</f>
        <v>0</v>
      </c>
      <c r="BW134" s="260">
        <f t="shared" si="119"/>
        <v>0</v>
      </c>
      <c r="BX134" s="260">
        <f t="shared" si="119"/>
        <v>0</v>
      </c>
      <c r="BY134" s="260">
        <f t="shared" si="119"/>
        <v>0</v>
      </c>
      <c r="BZ134" s="260">
        <f t="shared" si="119"/>
        <v>0</v>
      </c>
      <c r="CA134" s="260">
        <f t="shared" si="119"/>
        <v>0</v>
      </c>
      <c r="CB134" s="260">
        <f t="shared" si="119"/>
        <v>0</v>
      </c>
      <c r="CC134" s="260">
        <f t="shared" si="119"/>
        <v>0</v>
      </c>
      <c r="CD134" s="260">
        <f t="shared" si="119"/>
        <v>0</v>
      </c>
      <c r="CE134" s="260">
        <f t="shared" si="119"/>
        <v>0</v>
      </c>
      <c r="CF134" s="260">
        <f t="shared" si="119"/>
        <v>0</v>
      </c>
      <c r="CG134" s="260">
        <f t="shared" si="119"/>
        <v>0</v>
      </c>
      <c r="CH134" s="260">
        <f t="shared" si="119"/>
        <v>0</v>
      </c>
      <c r="CI134" s="260">
        <f t="shared" si="119"/>
        <v>0</v>
      </c>
      <c r="CJ134" s="260">
        <f t="shared" si="119"/>
        <v>0</v>
      </c>
      <c r="CK134" s="260">
        <f t="shared" si="119"/>
        <v>0</v>
      </c>
      <c r="CL134" s="260">
        <f t="shared" si="119"/>
        <v>0</v>
      </c>
      <c r="CM134" s="260">
        <f t="shared" si="119"/>
        <v>0</v>
      </c>
      <c r="CN134" s="260">
        <f t="shared" si="119"/>
        <v>0</v>
      </c>
      <c r="CO134" s="260">
        <f t="shared" si="119"/>
        <v>0</v>
      </c>
      <c r="CP134" s="260">
        <f t="shared" si="119"/>
        <v>0</v>
      </c>
      <c r="CQ134" s="260">
        <f t="shared" si="119"/>
        <v>0</v>
      </c>
      <c r="CR134" s="260">
        <f t="shared" si="119"/>
        <v>0</v>
      </c>
      <c r="CS134" s="260">
        <f t="shared" si="119"/>
        <v>0</v>
      </c>
      <c r="CT134" s="260">
        <f t="shared" si="119"/>
        <v>0</v>
      </c>
      <c r="CU134" s="260">
        <f t="shared" si="119"/>
        <v>0</v>
      </c>
      <c r="CV134" s="260">
        <f t="shared" si="119"/>
        <v>0</v>
      </c>
      <c r="CW134" s="260">
        <f t="shared" si="119"/>
        <v>0</v>
      </c>
      <c r="CX134" s="260">
        <f t="shared" si="119"/>
        <v>0</v>
      </c>
      <c r="CY134" s="260">
        <f t="shared" si="119"/>
        <v>0</v>
      </c>
      <c r="CZ134" s="260">
        <f t="shared" si="119"/>
        <v>0</v>
      </c>
      <c r="DA134" s="260">
        <f t="shared" si="119"/>
        <v>0</v>
      </c>
      <c r="DB134" s="260">
        <f t="shared" si="119"/>
        <v>0</v>
      </c>
      <c r="DC134" s="260">
        <f t="shared" ref="DC134:DL138" si="120">DC95-DC115</f>
        <v>0</v>
      </c>
      <c r="DD134" s="260">
        <f t="shared" si="120"/>
        <v>0</v>
      </c>
      <c r="DE134" s="260">
        <f t="shared" si="120"/>
        <v>0</v>
      </c>
      <c r="DF134" s="260">
        <f t="shared" si="120"/>
        <v>0</v>
      </c>
      <c r="DG134" s="260">
        <f t="shared" si="120"/>
        <v>0</v>
      </c>
      <c r="DH134" s="260">
        <f t="shared" si="120"/>
        <v>0</v>
      </c>
      <c r="DI134" s="260">
        <f t="shared" si="120"/>
        <v>0</v>
      </c>
      <c r="DJ134" s="260">
        <f t="shared" si="120"/>
        <v>0</v>
      </c>
      <c r="DK134" s="260">
        <f t="shared" si="120"/>
        <v>0</v>
      </c>
      <c r="DL134" s="260">
        <f t="shared" si="120"/>
        <v>0</v>
      </c>
      <c r="DM134" s="260">
        <f t="shared" si="118"/>
        <v>0</v>
      </c>
      <c r="DN134" s="260">
        <f t="shared" si="118"/>
        <v>0</v>
      </c>
    </row>
    <row r="135" spans="1:118" hidden="1" outlineLevel="1">
      <c r="A135" s="151"/>
      <c r="C135" s="34" t="str">
        <f t="shared" si="115"/>
        <v>MI300X</v>
      </c>
      <c r="G135" s="54" t="s">
        <v>90</v>
      </c>
      <c r="H135" s="259"/>
      <c r="I135" s="29"/>
      <c r="J135" s="260">
        <f t="shared" si="116"/>
        <v>0</v>
      </c>
      <c r="K135" s="260">
        <f t="shared" ref="K135:BV138" si="121">K96-K116*$F157</f>
        <v>0</v>
      </c>
      <c r="L135" s="260">
        <f t="shared" si="121"/>
        <v>0</v>
      </c>
      <c r="M135" s="260">
        <f t="shared" si="121"/>
        <v>0</v>
      </c>
      <c r="N135" s="260">
        <f t="shared" si="121"/>
        <v>0</v>
      </c>
      <c r="O135" s="260">
        <f t="shared" si="121"/>
        <v>0</v>
      </c>
      <c r="P135" s="260">
        <f t="shared" si="121"/>
        <v>0</v>
      </c>
      <c r="Q135" s="260">
        <f t="shared" si="121"/>
        <v>0</v>
      </c>
      <c r="R135" s="260">
        <f t="shared" si="121"/>
        <v>0</v>
      </c>
      <c r="S135" s="260">
        <f t="shared" si="121"/>
        <v>0</v>
      </c>
      <c r="T135" s="260">
        <f t="shared" si="121"/>
        <v>0</v>
      </c>
      <c r="U135" s="260">
        <f t="shared" si="121"/>
        <v>0</v>
      </c>
      <c r="V135" s="260">
        <f t="shared" si="121"/>
        <v>0</v>
      </c>
      <c r="W135" s="260">
        <f t="shared" si="121"/>
        <v>0</v>
      </c>
      <c r="X135" s="260">
        <f t="shared" si="121"/>
        <v>0</v>
      </c>
      <c r="Y135" s="260">
        <f t="shared" si="121"/>
        <v>0</v>
      </c>
      <c r="Z135" s="260">
        <f t="shared" si="121"/>
        <v>0</v>
      </c>
      <c r="AA135" s="260">
        <f t="shared" si="121"/>
        <v>0</v>
      </c>
      <c r="AB135" s="260">
        <f t="shared" si="121"/>
        <v>0</v>
      </c>
      <c r="AC135" s="260">
        <f t="shared" si="121"/>
        <v>0</v>
      </c>
      <c r="AD135" s="260">
        <f t="shared" si="121"/>
        <v>0</v>
      </c>
      <c r="AE135" s="260">
        <f t="shared" si="121"/>
        <v>0</v>
      </c>
      <c r="AF135" s="260">
        <f t="shared" si="121"/>
        <v>0</v>
      </c>
      <c r="AG135" s="260">
        <f t="shared" si="121"/>
        <v>0</v>
      </c>
      <c r="AH135" s="260">
        <f t="shared" si="121"/>
        <v>0</v>
      </c>
      <c r="AI135" s="260">
        <f t="shared" si="121"/>
        <v>0</v>
      </c>
      <c r="AJ135" s="260">
        <f t="shared" si="121"/>
        <v>0</v>
      </c>
      <c r="AK135" s="260">
        <f t="shared" si="121"/>
        <v>0</v>
      </c>
      <c r="AL135" s="260">
        <f t="shared" si="121"/>
        <v>0</v>
      </c>
      <c r="AM135" s="260">
        <f t="shared" si="121"/>
        <v>0</v>
      </c>
      <c r="AN135" s="260">
        <f t="shared" si="121"/>
        <v>0</v>
      </c>
      <c r="AO135" s="260">
        <f t="shared" si="121"/>
        <v>0</v>
      </c>
      <c r="AP135" s="260">
        <f t="shared" si="121"/>
        <v>0</v>
      </c>
      <c r="AQ135" s="260">
        <f t="shared" si="121"/>
        <v>0</v>
      </c>
      <c r="AR135" s="260">
        <f t="shared" si="121"/>
        <v>0</v>
      </c>
      <c r="AS135" s="260">
        <f t="shared" si="121"/>
        <v>0</v>
      </c>
      <c r="AT135" s="260">
        <f t="shared" si="121"/>
        <v>0</v>
      </c>
      <c r="AU135" s="260">
        <f t="shared" si="121"/>
        <v>0</v>
      </c>
      <c r="AV135" s="260">
        <f t="shared" si="121"/>
        <v>0</v>
      </c>
      <c r="AW135" s="260">
        <f t="shared" si="121"/>
        <v>0</v>
      </c>
      <c r="AX135" s="260">
        <f t="shared" si="121"/>
        <v>0</v>
      </c>
      <c r="AY135" s="260">
        <f t="shared" si="121"/>
        <v>0</v>
      </c>
      <c r="AZ135" s="260">
        <f t="shared" si="121"/>
        <v>0</v>
      </c>
      <c r="BA135" s="260">
        <f t="shared" si="121"/>
        <v>0</v>
      </c>
      <c r="BB135" s="260">
        <f t="shared" si="121"/>
        <v>0</v>
      </c>
      <c r="BC135" s="260">
        <f t="shared" si="121"/>
        <v>0</v>
      </c>
      <c r="BD135" s="260">
        <f t="shared" si="121"/>
        <v>0</v>
      </c>
      <c r="BE135" s="260">
        <f t="shared" si="121"/>
        <v>0</v>
      </c>
      <c r="BF135" s="260">
        <f t="shared" si="121"/>
        <v>0</v>
      </c>
      <c r="BG135" s="260">
        <f t="shared" si="121"/>
        <v>0</v>
      </c>
      <c r="BH135" s="260">
        <f t="shared" si="121"/>
        <v>0</v>
      </c>
      <c r="BI135" s="260">
        <f t="shared" si="121"/>
        <v>0</v>
      </c>
      <c r="BJ135" s="260">
        <f t="shared" si="121"/>
        <v>0</v>
      </c>
      <c r="BK135" s="260">
        <f t="shared" si="121"/>
        <v>0</v>
      </c>
      <c r="BL135" s="260">
        <f t="shared" si="121"/>
        <v>0</v>
      </c>
      <c r="BM135" s="260">
        <f t="shared" si="121"/>
        <v>0</v>
      </c>
      <c r="BN135" s="260">
        <f t="shared" si="121"/>
        <v>0</v>
      </c>
      <c r="BO135" s="260">
        <f t="shared" si="121"/>
        <v>0</v>
      </c>
      <c r="BP135" s="260">
        <f t="shared" si="121"/>
        <v>0</v>
      </c>
      <c r="BQ135" s="260">
        <f t="shared" si="121"/>
        <v>0</v>
      </c>
      <c r="BR135" s="260">
        <f t="shared" si="121"/>
        <v>0</v>
      </c>
      <c r="BS135" s="260">
        <f t="shared" si="121"/>
        <v>0</v>
      </c>
      <c r="BT135" s="260">
        <f t="shared" si="121"/>
        <v>0</v>
      </c>
      <c r="BU135" s="260">
        <f t="shared" si="121"/>
        <v>0</v>
      </c>
      <c r="BV135" s="260">
        <f t="shared" si="121"/>
        <v>0</v>
      </c>
      <c r="BW135" s="260">
        <f t="shared" si="119"/>
        <v>0</v>
      </c>
      <c r="BX135" s="260">
        <f t="shared" si="119"/>
        <v>0</v>
      </c>
      <c r="BY135" s="260">
        <f t="shared" si="119"/>
        <v>0</v>
      </c>
      <c r="BZ135" s="260">
        <f t="shared" si="119"/>
        <v>0</v>
      </c>
      <c r="CA135" s="260">
        <f t="shared" si="119"/>
        <v>0</v>
      </c>
      <c r="CB135" s="260">
        <f t="shared" si="119"/>
        <v>0</v>
      </c>
      <c r="CC135" s="260">
        <f t="shared" si="119"/>
        <v>0</v>
      </c>
      <c r="CD135" s="260">
        <f t="shared" si="119"/>
        <v>0</v>
      </c>
      <c r="CE135" s="260">
        <f t="shared" si="119"/>
        <v>0</v>
      </c>
      <c r="CF135" s="260">
        <f t="shared" si="119"/>
        <v>0</v>
      </c>
      <c r="CG135" s="260">
        <f t="shared" si="119"/>
        <v>0</v>
      </c>
      <c r="CH135" s="260">
        <f t="shared" si="119"/>
        <v>0</v>
      </c>
      <c r="CI135" s="260">
        <f t="shared" si="119"/>
        <v>0</v>
      </c>
      <c r="CJ135" s="260">
        <f t="shared" si="119"/>
        <v>0</v>
      </c>
      <c r="CK135" s="260">
        <f t="shared" si="119"/>
        <v>0</v>
      </c>
      <c r="CL135" s="260">
        <f t="shared" si="119"/>
        <v>0</v>
      </c>
      <c r="CM135" s="260">
        <f t="shared" si="119"/>
        <v>0</v>
      </c>
      <c r="CN135" s="260">
        <f t="shared" si="119"/>
        <v>0</v>
      </c>
      <c r="CO135" s="260">
        <f t="shared" si="119"/>
        <v>0</v>
      </c>
      <c r="CP135" s="260">
        <f t="shared" si="119"/>
        <v>0</v>
      </c>
      <c r="CQ135" s="260">
        <f t="shared" si="119"/>
        <v>0</v>
      </c>
      <c r="CR135" s="260">
        <f t="shared" si="119"/>
        <v>0</v>
      </c>
      <c r="CS135" s="260">
        <f t="shared" si="119"/>
        <v>0</v>
      </c>
      <c r="CT135" s="260">
        <f t="shared" si="119"/>
        <v>0</v>
      </c>
      <c r="CU135" s="260">
        <f t="shared" si="119"/>
        <v>0</v>
      </c>
      <c r="CV135" s="260">
        <f t="shared" si="119"/>
        <v>0</v>
      </c>
      <c r="CW135" s="260">
        <f t="shared" si="119"/>
        <v>0</v>
      </c>
      <c r="CX135" s="260">
        <f t="shared" si="119"/>
        <v>0</v>
      </c>
      <c r="CY135" s="260">
        <f t="shared" si="119"/>
        <v>0</v>
      </c>
      <c r="CZ135" s="260">
        <f t="shared" si="119"/>
        <v>0</v>
      </c>
      <c r="DA135" s="260">
        <f t="shared" si="119"/>
        <v>0</v>
      </c>
      <c r="DB135" s="260">
        <f t="shared" si="119"/>
        <v>0</v>
      </c>
      <c r="DC135" s="260">
        <f t="shared" si="120"/>
        <v>0</v>
      </c>
      <c r="DD135" s="260">
        <f t="shared" si="120"/>
        <v>0</v>
      </c>
      <c r="DE135" s="260">
        <f t="shared" si="120"/>
        <v>0</v>
      </c>
      <c r="DF135" s="260">
        <f t="shared" si="120"/>
        <v>0</v>
      </c>
      <c r="DG135" s="260">
        <f t="shared" si="120"/>
        <v>0</v>
      </c>
      <c r="DH135" s="260">
        <f t="shared" si="120"/>
        <v>0</v>
      </c>
      <c r="DI135" s="260">
        <f t="shared" si="120"/>
        <v>0</v>
      </c>
      <c r="DJ135" s="260">
        <f t="shared" si="120"/>
        <v>0</v>
      </c>
      <c r="DK135" s="260">
        <f t="shared" si="120"/>
        <v>0</v>
      </c>
      <c r="DL135" s="260">
        <f t="shared" si="120"/>
        <v>0</v>
      </c>
      <c r="DM135" s="260">
        <f t="shared" si="118"/>
        <v>0</v>
      </c>
      <c r="DN135" s="260">
        <f t="shared" si="118"/>
        <v>0</v>
      </c>
    </row>
    <row r="136" spans="1:118" hidden="1" outlineLevel="1">
      <c r="A136" s="151"/>
      <c r="C136" s="34" t="str">
        <f t="shared" si="115"/>
        <v>MI400</v>
      </c>
      <c r="G136" s="54" t="s">
        <v>90</v>
      </c>
      <c r="H136" s="259"/>
      <c r="I136" s="29"/>
      <c r="J136" s="260">
        <f t="shared" si="116"/>
        <v>0</v>
      </c>
      <c r="K136" s="260">
        <f t="shared" si="121"/>
        <v>0</v>
      </c>
      <c r="L136" s="260">
        <f t="shared" si="121"/>
        <v>0</v>
      </c>
      <c r="M136" s="260">
        <f t="shared" si="121"/>
        <v>0</v>
      </c>
      <c r="N136" s="260">
        <f t="shared" si="121"/>
        <v>0</v>
      </c>
      <c r="O136" s="260">
        <f t="shared" si="121"/>
        <v>0</v>
      </c>
      <c r="P136" s="260">
        <f t="shared" si="121"/>
        <v>0</v>
      </c>
      <c r="Q136" s="260">
        <f t="shared" si="121"/>
        <v>0</v>
      </c>
      <c r="R136" s="260">
        <f t="shared" si="121"/>
        <v>0</v>
      </c>
      <c r="S136" s="260">
        <f t="shared" si="121"/>
        <v>0</v>
      </c>
      <c r="T136" s="260">
        <f t="shared" si="121"/>
        <v>0</v>
      </c>
      <c r="U136" s="260">
        <f t="shared" si="121"/>
        <v>0</v>
      </c>
      <c r="V136" s="260">
        <f t="shared" si="121"/>
        <v>0</v>
      </c>
      <c r="W136" s="260">
        <f t="shared" si="121"/>
        <v>0</v>
      </c>
      <c r="X136" s="260">
        <f t="shared" si="121"/>
        <v>0</v>
      </c>
      <c r="Y136" s="260">
        <f t="shared" si="121"/>
        <v>0</v>
      </c>
      <c r="Z136" s="260">
        <f t="shared" si="121"/>
        <v>0</v>
      </c>
      <c r="AA136" s="260">
        <f t="shared" si="121"/>
        <v>0</v>
      </c>
      <c r="AB136" s="260">
        <f t="shared" si="121"/>
        <v>0</v>
      </c>
      <c r="AC136" s="260">
        <f t="shared" si="121"/>
        <v>0</v>
      </c>
      <c r="AD136" s="260">
        <f t="shared" si="121"/>
        <v>0</v>
      </c>
      <c r="AE136" s="260">
        <f t="shared" si="121"/>
        <v>0</v>
      </c>
      <c r="AF136" s="260">
        <f t="shared" si="121"/>
        <v>0</v>
      </c>
      <c r="AG136" s="260">
        <f t="shared" si="121"/>
        <v>0</v>
      </c>
      <c r="AH136" s="260">
        <f t="shared" si="121"/>
        <v>0</v>
      </c>
      <c r="AI136" s="260">
        <f t="shared" si="121"/>
        <v>0</v>
      </c>
      <c r="AJ136" s="260">
        <f t="shared" si="121"/>
        <v>0</v>
      </c>
      <c r="AK136" s="260">
        <f t="shared" si="121"/>
        <v>0</v>
      </c>
      <c r="AL136" s="260">
        <f t="shared" si="121"/>
        <v>0</v>
      </c>
      <c r="AM136" s="260">
        <f t="shared" si="121"/>
        <v>0</v>
      </c>
      <c r="AN136" s="260">
        <f t="shared" si="121"/>
        <v>0</v>
      </c>
      <c r="AO136" s="260">
        <f t="shared" si="121"/>
        <v>0</v>
      </c>
      <c r="AP136" s="260">
        <f t="shared" si="121"/>
        <v>0</v>
      </c>
      <c r="AQ136" s="260">
        <f t="shared" si="121"/>
        <v>0</v>
      </c>
      <c r="AR136" s="260">
        <f t="shared" si="121"/>
        <v>0</v>
      </c>
      <c r="AS136" s="260">
        <f t="shared" si="121"/>
        <v>0</v>
      </c>
      <c r="AT136" s="260">
        <f t="shared" si="121"/>
        <v>0</v>
      </c>
      <c r="AU136" s="260">
        <f t="shared" si="121"/>
        <v>0</v>
      </c>
      <c r="AV136" s="260">
        <f t="shared" si="121"/>
        <v>0</v>
      </c>
      <c r="AW136" s="260">
        <f t="shared" si="121"/>
        <v>0</v>
      </c>
      <c r="AX136" s="260">
        <f t="shared" si="121"/>
        <v>0</v>
      </c>
      <c r="AY136" s="260">
        <f t="shared" si="121"/>
        <v>0</v>
      </c>
      <c r="AZ136" s="260">
        <f t="shared" si="121"/>
        <v>0</v>
      </c>
      <c r="BA136" s="260">
        <f t="shared" si="121"/>
        <v>0</v>
      </c>
      <c r="BB136" s="260">
        <f t="shared" si="121"/>
        <v>0</v>
      </c>
      <c r="BC136" s="260">
        <f t="shared" si="121"/>
        <v>0</v>
      </c>
      <c r="BD136" s="260">
        <f t="shared" si="121"/>
        <v>0</v>
      </c>
      <c r="BE136" s="260">
        <f t="shared" si="121"/>
        <v>0</v>
      </c>
      <c r="BF136" s="260">
        <f t="shared" si="121"/>
        <v>0</v>
      </c>
      <c r="BG136" s="260">
        <f t="shared" si="121"/>
        <v>0</v>
      </c>
      <c r="BH136" s="260">
        <f t="shared" si="121"/>
        <v>0</v>
      </c>
      <c r="BI136" s="260">
        <f t="shared" si="121"/>
        <v>0</v>
      </c>
      <c r="BJ136" s="260">
        <f t="shared" si="121"/>
        <v>0</v>
      </c>
      <c r="BK136" s="260">
        <f t="shared" si="121"/>
        <v>0</v>
      </c>
      <c r="BL136" s="260">
        <f t="shared" si="121"/>
        <v>0</v>
      </c>
      <c r="BM136" s="260">
        <f t="shared" si="121"/>
        <v>0</v>
      </c>
      <c r="BN136" s="260">
        <f t="shared" si="121"/>
        <v>0</v>
      </c>
      <c r="BO136" s="260">
        <f t="shared" si="121"/>
        <v>0</v>
      </c>
      <c r="BP136" s="260">
        <f t="shared" si="121"/>
        <v>0</v>
      </c>
      <c r="BQ136" s="260">
        <f t="shared" si="121"/>
        <v>0</v>
      </c>
      <c r="BR136" s="260">
        <f t="shared" si="121"/>
        <v>0</v>
      </c>
      <c r="BS136" s="260">
        <f t="shared" si="121"/>
        <v>0</v>
      </c>
      <c r="BT136" s="260">
        <f t="shared" si="121"/>
        <v>0</v>
      </c>
      <c r="BU136" s="260">
        <f t="shared" si="121"/>
        <v>0</v>
      </c>
      <c r="BV136" s="260">
        <f t="shared" si="121"/>
        <v>0</v>
      </c>
      <c r="BW136" s="260">
        <f t="shared" si="119"/>
        <v>0</v>
      </c>
      <c r="BX136" s="260">
        <f t="shared" si="119"/>
        <v>0</v>
      </c>
      <c r="BY136" s="260">
        <f t="shared" si="119"/>
        <v>0</v>
      </c>
      <c r="BZ136" s="260">
        <f t="shared" si="119"/>
        <v>0</v>
      </c>
      <c r="CA136" s="260">
        <f t="shared" si="119"/>
        <v>0</v>
      </c>
      <c r="CB136" s="260">
        <f t="shared" si="119"/>
        <v>0</v>
      </c>
      <c r="CC136" s="260">
        <f t="shared" si="119"/>
        <v>0</v>
      </c>
      <c r="CD136" s="260">
        <f t="shared" si="119"/>
        <v>0</v>
      </c>
      <c r="CE136" s="260">
        <f t="shared" si="119"/>
        <v>0</v>
      </c>
      <c r="CF136" s="260">
        <f t="shared" si="119"/>
        <v>0</v>
      </c>
      <c r="CG136" s="260">
        <f t="shared" si="119"/>
        <v>0</v>
      </c>
      <c r="CH136" s="260">
        <f t="shared" si="119"/>
        <v>0</v>
      </c>
      <c r="CI136" s="260">
        <f t="shared" si="119"/>
        <v>0</v>
      </c>
      <c r="CJ136" s="260">
        <f t="shared" si="119"/>
        <v>0</v>
      </c>
      <c r="CK136" s="260">
        <f t="shared" si="119"/>
        <v>0</v>
      </c>
      <c r="CL136" s="260">
        <f t="shared" si="119"/>
        <v>0</v>
      </c>
      <c r="CM136" s="260">
        <f t="shared" si="119"/>
        <v>0</v>
      </c>
      <c r="CN136" s="260">
        <f t="shared" si="119"/>
        <v>0</v>
      </c>
      <c r="CO136" s="260">
        <f t="shared" si="119"/>
        <v>0</v>
      </c>
      <c r="CP136" s="260">
        <f t="shared" si="119"/>
        <v>0</v>
      </c>
      <c r="CQ136" s="260">
        <f t="shared" si="119"/>
        <v>0</v>
      </c>
      <c r="CR136" s="260">
        <f t="shared" si="119"/>
        <v>0</v>
      </c>
      <c r="CS136" s="260">
        <f t="shared" si="119"/>
        <v>0</v>
      </c>
      <c r="CT136" s="260">
        <f t="shared" si="119"/>
        <v>0</v>
      </c>
      <c r="CU136" s="260">
        <f t="shared" si="119"/>
        <v>0</v>
      </c>
      <c r="CV136" s="260">
        <f t="shared" si="119"/>
        <v>0</v>
      </c>
      <c r="CW136" s="260">
        <f t="shared" si="119"/>
        <v>0</v>
      </c>
      <c r="CX136" s="260">
        <f t="shared" si="119"/>
        <v>0</v>
      </c>
      <c r="CY136" s="260">
        <f t="shared" si="119"/>
        <v>0</v>
      </c>
      <c r="CZ136" s="260">
        <f t="shared" si="119"/>
        <v>0</v>
      </c>
      <c r="DA136" s="260">
        <f t="shared" si="119"/>
        <v>0</v>
      </c>
      <c r="DB136" s="260">
        <f t="shared" si="119"/>
        <v>0</v>
      </c>
      <c r="DC136" s="260">
        <f t="shared" si="120"/>
        <v>0</v>
      </c>
      <c r="DD136" s="260">
        <f t="shared" si="120"/>
        <v>0</v>
      </c>
      <c r="DE136" s="260">
        <f t="shared" si="120"/>
        <v>0</v>
      </c>
      <c r="DF136" s="260">
        <f t="shared" si="120"/>
        <v>0</v>
      </c>
      <c r="DG136" s="260">
        <f t="shared" si="120"/>
        <v>0</v>
      </c>
      <c r="DH136" s="260">
        <f t="shared" si="120"/>
        <v>0</v>
      </c>
      <c r="DI136" s="260">
        <f t="shared" si="120"/>
        <v>0</v>
      </c>
      <c r="DJ136" s="260">
        <f t="shared" si="120"/>
        <v>0</v>
      </c>
      <c r="DK136" s="260">
        <f t="shared" si="120"/>
        <v>0</v>
      </c>
      <c r="DL136" s="260">
        <f t="shared" si="120"/>
        <v>0</v>
      </c>
      <c r="DM136" s="260">
        <f t="shared" si="118"/>
        <v>0</v>
      </c>
      <c r="DN136" s="260">
        <f t="shared" si="118"/>
        <v>0</v>
      </c>
    </row>
    <row r="137" spans="1:118" hidden="1" outlineLevel="1">
      <c r="A137" s="151"/>
      <c r="C137" s="34" t="str">
        <f t="shared" si="115"/>
        <v>L40S</v>
      </c>
      <c r="G137" s="54" t="s">
        <v>90</v>
      </c>
      <c r="H137" s="259"/>
      <c r="I137" s="29"/>
      <c r="J137" s="260">
        <f t="shared" si="116"/>
        <v>0</v>
      </c>
      <c r="K137" s="260">
        <f t="shared" si="121"/>
        <v>0</v>
      </c>
      <c r="L137" s="260">
        <f t="shared" si="121"/>
        <v>0</v>
      </c>
      <c r="M137" s="260">
        <f t="shared" si="121"/>
        <v>0</v>
      </c>
      <c r="N137" s="260">
        <f t="shared" si="121"/>
        <v>0</v>
      </c>
      <c r="O137" s="260">
        <f t="shared" si="121"/>
        <v>0</v>
      </c>
      <c r="P137" s="260">
        <f t="shared" si="121"/>
        <v>0</v>
      </c>
      <c r="Q137" s="260">
        <f t="shared" si="121"/>
        <v>0</v>
      </c>
      <c r="R137" s="260">
        <f t="shared" si="121"/>
        <v>0</v>
      </c>
      <c r="S137" s="260">
        <f t="shared" si="121"/>
        <v>0</v>
      </c>
      <c r="T137" s="260">
        <f t="shared" si="121"/>
        <v>0</v>
      </c>
      <c r="U137" s="260">
        <f t="shared" si="121"/>
        <v>0</v>
      </c>
      <c r="V137" s="260">
        <f t="shared" si="121"/>
        <v>0</v>
      </c>
      <c r="W137" s="260">
        <f t="shared" si="121"/>
        <v>0</v>
      </c>
      <c r="X137" s="260">
        <f t="shared" si="121"/>
        <v>0</v>
      </c>
      <c r="Y137" s="260">
        <f t="shared" si="121"/>
        <v>0</v>
      </c>
      <c r="Z137" s="260">
        <f t="shared" si="121"/>
        <v>0</v>
      </c>
      <c r="AA137" s="260">
        <f t="shared" si="121"/>
        <v>0</v>
      </c>
      <c r="AB137" s="260">
        <f t="shared" si="121"/>
        <v>0</v>
      </c>
      <c r="AC137" s="260">
        <f t="shared" si="121"/>
        <v>0</v>
      </c>
      <c r="AD137" s="260">
        <f t="shared" si="121"/>
        <v>0</v>
      </c>
      <c r="AE137" s="260">
        <f t="shared" si="121"/>
        <v>0</v>
      </c>
      <c r="AF137" s="260">
        <f t="shared" si="121"/>
        <v>0</v>
      </c>
      <c r="AG137" s="260">
        <f t="shared" si="121"/>
        <v>0</v>
      </c>
      <c r="AH137" s="260">
        <f t="shared" si="121"/>
        <v>0</v>
      </c>
      <c r="AI137" s="260">
        <f t="shared" si="121"/>
        <v>0</v>
      </c>
      <c r="AJ137" s="260">
        <f t="shared" si="121"/>
        <v>0</v>
      </c>
      <c r="AK137" s="260">
        <f t="shared" si="121"/>
        <v>0</v>
      </c>
      <c r="AL137" s="260">
        <f t="shared" si="121"/>
        <v>0</v>
      </c>
      <c r="AM137" s="260">
        <f t="shared" si="121"/>
        <v>0</v>
      </c>
      <c r="AN137" s="260">
        <f t="shared" si="121"/>
        <v>0</v>
      </c>
      <c r="AO137" s="260">
        <f t="shared" si="121"/>
        <v>0</v>
      </c>
      <c r="AP137" s="260">
        <f t="shared" si="121"/>
        <v>0</v>
      </c>
      <c r="AQ137" s="260">
        <f t="shared" si="121"/>
        <v>0</v>
      </c>
      <c r="AR137" s="260">
        <f t="shared" si="121"/>
        <v>0</v>
      </c>
      <c r="AS137" s="260">
        <f t="shared" si="121"/>
        <v>0</v>
      </c>
      <c r="AT137" s="260">
        <f t="shared" si="121"/>
        <v>0</v>
      </c>
      <c r="AU137" s="260">
        <f t="shared" si="121"/>
        <v>0</v>
      </c>
      <c r="AV137" s="260">
        <f t="shared" si="121"/>
        <v>0</v>
      </c>
      <c r="AW137" s="260">
        <f t="shared" si="121"/>
        <v>0</v>
      </c>
      <c r="AX137" s="260">
        <f t="shared" si="121"/>
        <v>0</v>
      </c>
      <c r="AY137" s="260">
        <f t="shared" si="121"/>
        <v>0</v>
      </c>
      <c r="AZ137" s="260">
        <f t="shared" si="121"/>
        <v>0</v>
      </c>
      <c r="BA137" s="260">
        <f t="shared" si="121"/>
        <v>0</v>
      </c>
      <c r="BB137" s="260">
        <f t="shared" si="121"/>
        <v>0</v>
      </c>
      <c r="BC137" s="260">
        <f t="shared" si="121"/>
        <v>0</v>
      </c>
      <c r="BD137" s="260">
        <f t="shared" si="121"/>
        <v>0</v>
      </c>
      <c r="BE137" s="260">
        <f t="shared" si="121"/>
        <v>0</v>
      </c>
      <c r="BF137" s="260">
        <f t="shared" si="121"/>
        <v>0</v>
      </c>
      <c r="BG137" s="260">
        <f t="shared" si="121"/>
        <v>0</v>
      </c>
      <c r="BH137" s="260">
        <f t="shared" si="121"/>
        <v>0</v>
      </c>
      <c r="BI137" s="260">
        <f t="shared" si="121"/>
        <v>0</v>
      </c>
      <c r="BJ137" s="260">
        <f t="shared" si="121"/>
        <v>0</v>
      </c>
      <c r="BK137" s="260">
        <f t="shared" si="121"/>
        <v>0</v>
      </c>
      <c r="BL137" s="260">
        <f t="shared" si="121"/>
        <v>0</v>
      </c>
      <c r="BM137" s="260">
        <f t="shared" si="121"/>
        <v>0</v>
      </c>
      <c r="BN137" s="260">
        <f t="shared" si="121"/>
        <v>0</v>
      </c>
      <c r="BO137" s="260">
        <f t="shared" si="121"/>
        <v>0</v>
      </c>
      <c r="BP137" s="260">
        <f t="shared" si="121"/>
        <v>0</v>
      </c>
      <c r="BQ137" s="260">
        <f t="shared" si="121"/>
        <v>0</v>
      </c>
      <c r="BR137" s="260">
        <f t="shared" si="121"/>
        <v>0</v>
      </c>
      <c r="BS137" s="260">
        <f t="shared" si="121"/>
        <v>0</v>
      </c>
      <c r="BT137" s="260">
        <f t="shared" si="121"/>
        <v>0</v>
      </c>
      <c r="BU137" s="260">
        <f t="shared" si="121"/>
        <v>0</v>
      </c>
      <c r="BV137" s="260">
        <f t="shared" si="121"/>
        <v>0</v>
      </c>
      <c r="BW137" s="260">
        <f t="shared" si="119"/>
        <v>0</v>
      </c>
      <c r="BX137" s="260">
        <f t="shared" si="119"/>
        <v>0</v>
      </c>
      <c r="BY137" s="260">
        <f t="shared" si="119"/>
        <v>0</v>
      </c>
      <c r="BZ137" s="260">
        <f t="shared" si="119"/>
        <v>0</v>
      </c>
      <c r="CA137" s="260">
        <f t="shared" si="119"/>
        <v>0</v>
      </c>
      <c r="CB137" s="260">
        <f t="shared" si="119"/>
        <v>0</v>
      </c>
      <c r="CC137" s="260">
        <f t="shared" si="119"/>
        <v>0</v>
      </c>
      <c r="CD137" s="260">
        <f t="shared" si="119"/>
        <v>0</v>
      </c>
      <c r="CE137" s="260">
        <f t="shared" si="119"/>
        <v>0</v>
      </c>
      <c r="CF137" s="260">
        <f t="shared" si="119"/>
        <v>0</v>
      </c>
      <c r="CG137" s="260">
        <f t="shared" si="119"/>
        <v>0</v>
      </c>
      <c r="CH137" s="260">
        <f t="shared" si="119"/>
        <v>0</v>
      </c>
      <c r="CI137" s="260">
        <f t="shared" si="119"/>
        <v>0</v>
      </c>
      <c r="CJ137" s="260">
        <f t="shared" si="119"/>
        <v>0</v>
      </c>
      <c r="CK137" s="260">
        <f t="shared" si="119"/>
        <v>0</v>
      </c>
      <c r="CL137" s="260">
        <f t="shared" si="119"/>
        <v>0</v>
      </c>
      <c r="CM137" s="260">
        <f t="shared" si="119"/>
        <v>0</v>
      </c>
      <c r="CN137" s="260">
        <f t="shared" si="119"/>
        <v>0</v>
      </c>
      <c r="CO137" s="260">
        <f t="shared" si="119"/>
        <v>0</v>
      </c>
      <c r="CP137" s="260">
        <f t="shared" si="119"/>
        <v>0</v>
      </c>
      <c r="CQ137" s="260">
        <f t="shared" si="119"/>
        <v>0</v>
      </c>
      <c r="CR137" s="260">
        <f t="shared" si="119"/>
        <v>0</v>
      </c>
      <c r="CS137" s="260">
        <f t="shared" si="119"/>
        <v>0</v>
      </c>
      <c r="CT137" s="260">
        <f t="shared" si="119"/>
        <v>0</v>
      </c>
      <c r="CU137" s="260">
        <f t="shared" si="119"/>
        <v>0</v>
      </c>
      <c r="CV137" s="260">
        <f t="shared" si="119"/>
        <v>0</v>
      </c>
      <c r="CW137" s="260">
        <f t="shared" si="119"/>
        <v>0</v>
      </c>
      <c r="CX137" s="260">
        <f t="shared" si="119"/>
        <v>0</v>
      </c>
      <c r="CY137" s="260">
        <f t="shared" si="119"/>
        <v>0</v>
      </c>
      <c r="CZ137" s="260">
        <f t="shared" si="119"/>
        <v>0</v>
      </c>
      <c r="DA137" s="260">
        <f t="shared" si="119"/>
        <v>0</v>
      </c>
      <c r="DB137" s="260">
        <f t="shared" si="119"/>
        <v>0</v>
      </c>
      <c r="DC137" s="260">
        <f t="shared" si="120"/>
        <v>0</v>
      </c>
      <c r="DD137" s="260">
        <f t="shared" si="120"/>
        <v>0</v>
      </c>
      <c r="DE137" s="260">
        <f t="shared" si="120"/>
        <v>0</v>
      </c>
      <c r="DF137" s="260">
        <f t="shared" si="120"/>
        <v>0</v>
      </c>
      <c r="DG137" s="260">
        <f t="shared" si="120"/>
        <v>0</v>
      </c>
      <c r="DH137" s="260">
        <f t="shared" si="120"/>
        <v>0</v>
      </c>
      <c r="DI137" s="260">
        <f t="shared" si="120"/>
        <v>0</v>
      </c>
      <c r="DJ137" s="260">
        <f t="shared" si="120"/>
        <v>0</v>
      </c>
      <c r="DK137" s="260">
        <f t="shared" si="120"/>
        <v>0</v>
      </c>
      <c r="DL137" s="260">
        <f t="shared" si="120"/>
        <v>0</v>
      </c>
      <c r="DM137" s="260">
        <f t="shared" si="118"/>
        <v>0</v>
      </c>
      <c r="DN137" s="260">
        <f t="shared" si="118"/>
        <v>0</v>
      </c>
    </row>
    <row r="138" spans="1:118" hidden="1" outlineLevel="1">
      <c r="A138" s="151"/>
      <c r="C138" s="34" t="str">
        <f t="shared" si="115"/>
        <v>Cerebras WSE-2</v>
      </c>
      <c r="G138" s="54" t="s">
        <v>90</v>
      </c>
      <c r="H138" s="259"/>
      <c r="I138" s="29"/>
      <c r="J138" s="260">
        <f t="shared" si="116"/>
        <v>0</v>
      </c>
      <c r="K138" s="260">
        <f t="shared" si="121"/>
        <v>0</v>
      </c>
      <c r="L138" s="260">
        <f t="shared" si="121"/>
        <v>0</v>
      </c>
      <c r="M138" s="260">
        <f t="shared" si="121"/>
        <v>0</v>
      </c>
      <c r="N138" s="260">
        <f t="shared" si="121"/>
        <v>0</v>
      </c>
      <c r="O138" s="260">
        <f t="shared" si="121"/>
        <v>0</v>
      </c>
      <c r="P138" s="260">
        <f t="shared" si="121"/>
        <v>0</v>
      </c>
      <c r="Q138" s="260">
        <f t="shared" si="121"/>
        <v>0</v>
      </c>
      <c r="R138" s="260">
        <f t="shared" si="121"/>
        <v>0</v>
      </c>
      <c r="S138" s="260">
        <f t="shared" si="121"/>
        <v>0</v>
      </c>
      <c r="T138" s="260">
        <f t="shared" si="121"/>
        <v>0</v>
      </c>
      <c r="U138" s="260">
        <f t="shared" si="121"/>
        <v>0</v>
      </c>
      <c r="V138" s="260">
        <f t="shared" si="121"/>
        <v>0</v>
      </c>
      <c r="W138" s="260">
        <f t="shared" si="121"/>
        <v>0</v>
      </c>
      <c r="X138" s="260">
        <f t="shared" si="121"/>
        <v>0</v>
      </c>
      <c r="Y138" s="260">
        <f t="shared" si="121"/>
        <v>0</v>
      </c>
      <c r="Z138" s="260">
        <f t="shared" si="121"/>
        <v>0</v>
      </c>
      <c r="AA138" s="260">
        <f t="shared" si="121"/>
        <v>0</v>
      </c>
      <c r="AB138" s="260">
        <f t="shared" si="121"/>
        <v>0</v>
      </c>
      <c r="AC138" s="260">
        <f t="shared" si="121"/>
        <v>0</v>
      </c>
      <c r="AD138" s="260">
        <f t="shared" si="121"/>
        <v>0</v>
      </c>
      <c r="AE138" s="260">
        <f t="shared" si="121"/>
        <v>0</v>
      </c>
      <c r="AF138" s="260">
        <f t="shared" si="121"/>
        <v>0</v>
      </c>
      <c r="AG138" s="260">
        <f t="shared" si="121"/>
        <v>0</v>
      </c>
      <c r="AH138" s="260">
        <f t="shared" si="121"/>
        <v>0</v>
      </c>
      <c r="AI138" s="260">
        <f t="shared" si="121"/>
        <v>0</v>
      </c>
      <c r="AJ138" s="260">
        <f t="shared" si="121"/>
        <v>0</v>
      </c>
      <c r="AK138" s="260">
        <f t="shared" si="121"/>
        <v>0</v>
      </c>
      <c r="AL138" s="260">
        <f t="shared" si="121"/>
        <v>0</v>
      </c>
      <c r="AM138" s="260">
        <f t="shared" si="121"/>
        <v>0</v>
      </c>
      <c r="AN138" s="260">
        <f t="shared" si="121"/>
        <v>0</v>
      </c>
      <c r="AO138" s="260">
        <f t="shared" si="121"/>
        <v>0</v>
      </c>
      <c r="AP138" s="260">
        <f t="shared" si="121"/>
        <v>0</v>
      </c>
      <c r="AQ138" s="260">
        <f t="shared" si="121"/>
        <v>0</v>
      </c>
      <c r="AR138" s="260">
        <f t="shared" si="121"/>
        <v>0</v>
      </c>
      <c r="AS138" s="260">
        <f t="shared" si="121"/>
        <v>0</v>
      </c>
      <c r="AT138" s="260">
        <f t="shared" si="121"/>
        <v>0</v>
      </c>
      <c r="AU138" s="260">
        <f t="shared" si="121"/>
        <v>0</v>
      </c>
      <c r="AV138" s="260">
        <f t="shared" si="121"/>
        <v>0</v>
      </c>
      <c r="AW138" s="260">
        <f t="shared" si="121"/>
        <v>0</v>
      </c>
      <c r="AX138" s="260">
        <f t="shared" si="121"/>
        <v>0</v>
      </c>
      <c r="AY138" s="260">
        <f t="shared" si="121"/>
        <v>0</v>
      </c>
      <c r="AZ138" s="260">
        <f t="shared" si="121"/>
        <v>0</v>
      </c>
      <c r="BA138" s="260">
        <f t="shared" si="121"/>
        <v>0</v>
      </c>
      <c r="BB138" s="260">
        <f t="shared" si="121"/>
        <v>0</v>
      </c>
      <c r="BC138" s="260">
        <f t="shared" si="121"/>
        <v>0</v>
      </c>
      <c r="BD138" s="260">
        <f t="shared" si="121"/>
        <v>0</v>
      </c>
      <c r="BE138" s="260">
        <f t="shared" si="121"/>
        <v>0</v>
      </c>
      <c r="BF138" s="260">
        <f t="shared" si="121"/>
        <v>0</v>
      </c>
      <c r="BG138" s="260">
        <f t="shared" si="121"/>
        <v>0</v>
      </c>
      <c r="BH138" s="260">
        <f t="shared" si="121"/>
        <v>0</v>
      </c>
      <c r="BI138" s="260">
        <f t="shared" si="121"/>
        <v>0</v>
      </c>
      <c r="BJ138" s="260">
        <f t="shared" si="121"/>
        <v>0</v>
      </c>
      <c r="BK138" s="260">
        <f t="shared" si="121"/>
        <v>0</v>
      </c>
      <c r="BL138" s="260">
        <f t="shared" si="121"/>
        <v>0</v>
      </c>
      <c r="BM138" s="260">
        <f t="shared" si="121"/>
        <v>0</v>
      </c>
      <c r="BN138" s="260">
        <f t="shared" si="121"/>
        <v>0</v>
      </c>
      <c r="BO138" s="260">
        <f t="shared" si="121"/>
        <v>0</v>
      </c>
      <c r="BP138" s="260">
        <f t="shared" si="121"/>
        <v>0</v>
      </c>
      <c r="BQ138" s="260">
        <f t="shared" si="121"/>
        <v>0</v>
      </c>
      <c r="BR138" s="260">
        <f t="shared" si="121"/>
        <v>0</v>
      </c>
      <c r="BS138" s="260">
        <f t="shared" si="121"/>
        <v>0</v>
      </c>
      <c r="BT138" s="260">
        <f t="shared" si="121"/>
        <v>0</v>
      </c>
      <c r="BU138" s="260">
        <f t="shared" si="121"/>
        <v>0</v>
      </c>
      <c r="BV138" s="260">
        <f t="shared" ref="BV138:DB138" si="122">BV99-BV119*$F160</f>
        <v>0</v>
      </c>
      <c r="BW138" s="260">
        <f t="shared" si="122"/>
        <v>0</v>
      </c>
      <c r="BX138" s="260">
        <f t="shared" si="122"/>
        <v>0</v>
      </c>
      <c r="BY138" s="260">
        <f t="shared" si="122"/>
        <v>0</v>
      </c>
      <c r="BZ138" s="260">
        <f t="shared" si="122"/>
        <v>0</v>
      </c>
      <c r="CA138" s="260">
        <f t="shared" si="122"/>
        <v>0</v>
      </c>
      <c r="CB138" s="260">
        <f t="shared" si="122"/>
        <v>0</v>
      </c>
      <c r="CC138" s="260">
        <f t="shared" si="122"/>
        <v>0</v>
      </c>
      <c r="CD138" s="260">
        <f t="shared" si="122"/>
        <v>0</v>
      </c>
      <c r="CE138" s="260">
        <f t="shared" si="122"/>
        <v>0</v>
      </c>
      <c r="CF138" s="260">
        <f t="shared" si="122"/>
        <v>0</v>
      </c>
      <c r="CG138" s="260">
        <f t="shared" si="122"/>
        <v>0</v>
      </c>
      <c r="CH138" s="260">
        <f t="shared" si="122"/>
        <v>0</v>
      </c>
      <c r="CI138" s="260">
        <f t="shared" si="122"/>
        <v>0</v>
      </c>
      <c r="CJ138" s="260">
        <f t="shared" si="122"/>
        <v>0</v>
      </c>
      <c r="CK138" s="260">
        <f t="shared" si="122"/>
        <v>0</v>
      </c>
      <c r="CL138" s="260">
        <f t="shared" si="122"/>
        <v>0</v>
      </c>
      <c r="CM138" s="260">
        <f t="shared" si="122"/>
        <v>0</v>
      </c>
      <c r="CN138" s="260">
        <f t="shared" si="122"/>
        <v>0</v>
      </c>
      <c r="CO138" s="260">
        <f t="shared" si="122"/>
        <v>0</v>
      </c>
      <c r="CP138" s="260">
        <f t="shared" si="122"/>
        <v>0</v>
      </c>
      <c r="CQ138" s="260">
        <f t="shared" si="122"/>
        <v>0</v>
      </c>
      <c r="CR138" s="260">
        <f t="shared" si="122"/>
        <v>0</v>
      </c>
      <c r="CS138" s="260">
        <f t="shared" si="122"/>
        <v>0</v>
      </c>
      <c r="CT138" s="260">
        <f t="shared" si="122"/>
        <v>0</v>
      </c>
      <c r="CU138" s="260">
        <f t="shared" si="122"/>
        <v>0</v>
      </c>
      <c r="CV138" s="260">
        <f t="shared" si="122"/>
        <v>0</v>
      </c>
      <c r="CW138" s="260">
        <f t="shared" si="122"/>
        <v>0</v>
      </c>
      <c r="CX138" s="260">
        <f t="shared" si="122"/>
        <v>0</v>
      </c>
      <c r="CY138" s="260">
        <f t="shared" si="122"/>
        <v>0</v>
      </c>
      <c r="CZ138" s="260">
        <f t="shared" si="122"/>
        <v>0</v>
      </c>
      <c r="DA138" s="260">
        <f t="shared" si="122"/>
        <v>0</v>
      </c>
      <c r="DB138" s="260">
        <f t="shared" si="122"/>
        <v>0</v>
      </c>
      <c r="DC138" s="260">
        <f t="shared" si="120"/>
        <v>0</v>
      </c>
      <c r="DD138" s="260">
        <f t="shared" si="120"/>
        <v>0</v>
      </c>
      <c r="DE138" s="260">
        <f t="shared" si="120"/>
        <v>0</v>
      </c>
      <c r="DF138" s="260">
        <f t="shared" si="120"/>
        <v>0</v>
      </c>
      <c r="DG138" s="260">
        <f t="shared" si="120"/>
        <v>0</v>
      </c>
      <c r="DH138" s="260">
        <f t="shared" si="120"/>
        <v>0</v>
      </c>
      <c r="DI138" s="260">
        <f t="shared" si="120"/>
        <v>0</v>
      </c>
      <c r="DJ138" s="260">
        <f t="shared" si="120"/>
        <v>0</v>
      </c>
      <c r="DK138" s="260">
        <f t="shared" si="120"/>
        <v>0</v>
      </c>
      <c r="DL138" s="260">
        <f t="shared" si="120"/>
        <v>0</v>
      </c>
      <c r="DM138" s="260">
        <f t="shared" si="118"/>
        <v>0</v>
      </c>
      <c r="DN138" s="260">
        <f t="shared" si="118"/>
        <v>0</v>
      </c>
    </row>
    <row r="139" spans="1:118" hidden="1" outlineLevel="1">
      <c r="A139" s="151"/>
      <c r="C139" s="34" t="str">
        <f t="shared" si="115"/>
        <v>Placeholder</v>
      </c>
      <c r="H139" s="259"/>
      <c r="I139" s="29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  <c r="DC139" s="260"/>
      <c r="DD139" s="260"/>
      <c r="DE139" s="260"/>
      <c r="DF139" s="260"/>
      <c r="DG139" s="260"/>
      <c r="DH139" s="260"/>
      <c r="DI139" s="260"/>
      <c r="DJ139" s="260"/>
      <c r="DK139" s="260"/>
      <c r="DL139" s="260"/>
      <c r="DM139" s="260"/>
      <c r="DN139" s="260"/>
    </row>
    <row r="140" spans="1:118" hidden="1" outlineLevel="1">
      <c r="A140" s="151"/>
      <c r="C140" s="34"/>
      <c r="H140" s="259"/>
      <c r="I140" s="29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  <c r="DC140" s="260"/>
      <c r="DD140" s="260"/>
      <c r="DE140" s="260"/>
      <c r="DF140" s="260"/>
      <c r="DG140" s="260"/>
      <c r="DH140" s="260"/>
      <c r="DI140" s="260"/>
      <c r="DJ140" s="260"/>
      <c r="DK140" s="260"/>
      <c r="DL140" s="260"/>
      <c r="DM140" s="260"/>
      <c r="DN140" s="260"/>
    </row>
    <row r="141" spans="1:118" ht="14" collapsed="1">
      <c r="A141" s="151"/>
      <c r="C141" s="14"/>
      <c r="H141" s="258">
        <f>SUM(J141:DN141)+SUM(J123:DN123)</f>
        <v>55244160</v>
      </c>
      <c r="I141" s="29"/>
      <c r="J141" s="262">
        <f>SUM(J129:J138)</f>
        <v>0</v>
      </c>
      <c r="K141" s="262">
        <f t="shared" ref="K141:BV141" si="123">SUM(K129:K138)</f>
        <v>0</v>
      </c>
      <c r="L141" s="262">
        <f t="shared" si="123"/>
        <v>0</v>
      </c>
      <c r="M141" s="262">
        <f t="shared" si="123"/>
        <v>0</v>
      </c>
      <c r="N141" s="262">
        <f t="shared" si="123"/>
        <v>311040</v>
      </c>
      <c r="O141" s="262">
        <f t="shared" si="123"/>
        <v>321408</v>
      </c>
      <c r="P141" s="262">
        <f t="shared" si="123"/>
        <v>311040</v>
      </c>
      <c r="Q141" s="262">
        <f t="shared" si="123"/>
        <v>321408</v>
      </c>
      <c r="R141" s="262">
        <f t="shared" si="123"/>
        <v>321408</v>
      </c>
      <c r="S141" s="262">
        <f t="shared" si="123"/>
        <v>311040</v>
      </c>
      <c r="T141" s="262">
        <f t="shared" si="123"/>
        <v>321408</v>
      </c>
      <c r="U141" s="262">
        <f t="shared" si="123"/>
        <v>311040</v>
      </c>
      <c r="V141" s="262">
        <f t="shared" si="123"/>
        <v>321408</v>
      </c>
      <c r="W141" s="262">
        <f t="shared" si="123"/>
        <v>321408</v>
      </c>
      <c r="X141" s="262">
        <f t="shared" si="123"/>
        <v>300672</v>
      </c>
      <c r="Y141" s="262">
        <f t="shared" si="123"/>
        <v>321408</v>
      </c>
      <c r="Z141" s="262">
        <f t="shared" si="123"/>
        <v>311040</v>
      </c>
      <c r="AA141" s="262">
        <f t="shared" si="123"/>
        <v>321408</v>
      </c>
      <c r="AB141" s="262">
        <f t="shared" si="123"/>
        <v>311040</v>
      </c>
      <c r="AC141" s="262">
        <f t="shared" si="123"/>
        <v>321408</v>
      </c>
      <c r="AD141" s="262">
        <f t="shared" si="123"/>
        <v>321408</v>
      </c>
      <c r="AE141" s="262">
        <f t="shared" si="123"/>
        <v>311040</v>
      </c>
      <c r="AF141" s="262">
        <f t="shared" si="123"/>
        <v>321408</v>
      </c>
      <c r="AG141" s="262">
        <f t="shared" si="123"/>
        <v>311040</v>
      </c>
      <c r="AH141" s="262">
        <f t="shared" si="123"/>
        <v>321408</v>
      </c>
      <c r="AI141" s="262">
        <f t="shared" si="123"/>
        <v>321408</v>
      </c>
      <c r="AJ141" s="262">
        <f t="shared" si="123"/>
        <v>290304</v>
      </c>
      <c r="AK141" s="262">
        <f t="shared" si="123"/>
        <v>321408</v>
      </c>
      <c r="AL141" s="262">
        <f t="shared" si="123"/>
        <v>311040</v>
      </c>
      <c r="AM141" s="262">
        <f t="shared" si="123"/>
        <v>321408</v>
      </c>
      <c r="AN141" s="262">
        <f t="shared" si="123"/>
        <v>311040</v>
      </c>
      <c r="AO141" s="262">
        <f t="shared" si="123"/>
        <v>321408</v>
      </c>
      <c r="AP141" s="262">
        <f t="shared" si="123"/>
        <v>321408</v>
      </c>
      <c r="AQ141" s="262">
        <f t="shared" si="123"/>
        <v>311040</v>
      </c>
      <c r="AR141" s="262">
        <f t="shared" si="123"/>
        <v>321408</v>
      </c>
      <c r="AS141" s="262">
        <f t="shared" si="123"/>
        <v>311040</v>
      </c>
      <c r="AT141" s="262">
        <f t="shared" si="123"/>
        <v>321408</v>
      </c>
      <c r="AU141" s="262">
        <f t="shared" si="123"/>
        <v>321408</v>
      </c>
      <c r="AV141" s="262">
        <f t="shared" si="123"/>
        <v>290304</v>
      </c>
      <c r="AW141" s="262">
        <f t="shared" si="123"/>
        <v>321408</v>
      </c>
      <c r="AX141" s="262">
        <f t="shared" si="123"/>
        <v>518400</v>
      </c>
      <c r="AY141" s="262">
        <f t="shared" si="123"/>
        <v>535680</v>
      </c>
      <c r="AZ141" s="262">
        <f t="shared" si="123"/>
        <v>518400</v>
      </c>
      <c r="BA141" s="262">
        <f t="shared" si="123"/>
        <v>535680</v>
      </c>
      <c r="BB141" s="262">
        <f t="shared" si="123"/>
        <v>535680</v>
      </c>
      <c r="BC141" s="262">
        <f t="shared" si="123"/>
        <v>518400</v>
      </c>
      <c r="BD141" s="262">
        <f t="shared" si="123"/>
        <v>535680</v>
      </c>
      <c r="BE141" s="262">
        <f t="shared" si="123"/>
        <v>518400</v>
      </c>
      <c r="BF141" s="262">
        <f t="shared" si="123"/>
        <v>535680</v>
      </c>
      <c r="BG141" s="262">
        <f t="shared" si="123"/>
        <v>535680</v>
      </c>
      <c r="BH141" s="262">
        <f t="shared" si="123"/>
        <v>483840</v>
      </c>
      <c r="BI141" s="262">
        <f t="shared" si="123"/>
        <v>535680</v>
      </c>
      <c r="BJ141" s="262">
        <f t="shared" si="123"/>
        <v>518400</v>
      </c>
      <c r="BK141" s="262">
        <f t="shared" si="123"/>
        <v>535680</v>
      </c>
      <c r="BL141" s="262">
        <f t="shared" si="123"/>
        <v>518400</v>
      </c>
      <c r="BM141" s="262">
        <f t="shared" si="123"/>
        <v>535680</v>
      </c>
      <c r="BN141" s="262">
        <f t="shared" si="123"/>
        <v>535680</v>
      </c>
      <c r="BO141" s="262">
        <f t="shared" si="123"/>
        <v>518400</v>
      </c>
      <c r="BP141" s="262">
        <f t="shared" si="123"/>
        <v>535680</v>
      </c>
      <c r="BQ141" s="262">
        <f t="shared" si="123"/>
        <v>518400</v>
      </c>
      <c r="BR141" s="262">
        <f t="shared" si="123"/>
        <v>535680</v>
      </c>
      <c r="BS141" s="262">
        <f t="shared" si="123"/>
        <v>535680</v>
      </c>
      <c r="BT141" s="262">
        <f t="shared" si="123"/>
        <v>501120</v>
      </c>
      <c r="BU141" s="262">
        <f t="shared" si="123"/>
        <v>535680</v>
      </c>
      <c r="BV141" s="262">
        <f t="shared" si="123"/>
        <v>518400</v>
      </c>
      <c r="BW141" s="262">
        <f t="shared" ref="BW141:DN141" si="124">SUM(BW129:BW138)</f>
        <v>535680</v>
      </c>
      <c r="BX141" s="262">
        <f t="shared" si="124"/>
        <v>518400</v>
      </c>
      <c r="BY141" s="262">
        <f t="shared" si="124"/>
        <v>535680</v>
      </c>
      <c r="BZ141" s="262">
        <f t="shared" si="124"/>
        <v>535680</v>
      </c>
      <c r="CA141" s="262">
        <f t="shared" si="124"/>
        <v>518400</v>
      </c>
      <c r="CB141" s="262">
        <f t="shared" si="124"/>
        <v>535680</v>
      </c>
      <c r="CC141" s="262">
        <f t="shared" si="124"/>
        <v>518400</v>
      </c>
      <c r="CD141" s="262">
        <f t="shared" si="124"/>
        <v>535680</v>
      </c>
      <c r="CE141" s="262">
        <f t="shared" si="124"/>
        <v>535680</v>
      </c>
      <c r="CF141" s="262">
        <f t="shared" si="124"/>
        <v>483840</v>
      </c>
      <c r="CG141" s="262">
        <f t="shared" si="124"/>
        <v>535680</v>
      </c>
      <c r="CH141" s="262">
        <f t="shared" si="124"/>
        <v>518400</v>
      </c>
      <c r="CI141" s="262">
        <f t="shared" si="124"/>
        <v>535680</v>
      </c>
      <c r="CJ141" s="262">
        <f t="shared" si="124"/>
        <v>518400</v>
      </c>
      <c r="CK141" s="262">
        <f t="shared" si="124"/>
        <v>535680</v>
      </c>
      <c r="CL141" s="262">
        <f t="shared" si="124"/>
        <v>535680</v>
      </c>
      <c r="CM141" s="262">
        <f t="shared" si="124"/>
        <v>518400</v>
      </c>
      <c r="CN141" s="262">
        <f t="shared" si="124"/>
        <v>535680</v>
      </c>
      <c r="CO141" s="262">
        <f t="shared" si="124"/>
        <v>518400</v>
      </c>
      <c r="CP141" s="262">
        <f t="shared" si="124"/>
        <v>535680</v>
      </c>
      <c r="CQ141" s="262">
        <f t="shared" si="124"/>
        <v>535680</v>
      </c>
      <c r="CR141" s="262">
        <f t="shared" si="124"/>
        <v>483840</v>
      </c>
      <c r="CS141" s="262">
        <f t="shared" si="124"/>
        <v>535680</v>
      </c>
      <c r="CT141" s="262">
        <f t="shared" si="124"/>
        <v>518400</v>
      </c>
      <c r="CU141" s="262">
        <f t="shared" si="124"/>
        <v>535680</v>
      </c>
      <c r="CV141" s="262">
        <f t="shared" si="124"/>
        <v>518400</v>
      </c>
      <c r="CW141" s="262">
        <f t="shared" si="124"/>
        <v>535680</v>
      </c>
      <c r="CX141" s="262">
        <f t="shared" si="124"/>
        <v>535680</v>
      </c>
      <c r="CY141" s="262">
        <f t="shared" si="124"/>
        <v>518400</v>
      </c>
      <c r="CZ141" s="262">
        <f t="shared" si="124"/>
        <v>535680</v>
      </c>
      <c r="DA141" s="262">
        <f t="shared" si="124"/>
        <v>518400</v>
      </c>
      <c r="DB141" s="262">
        <f t="shared" si="124"/>
        <v>535680</v>
      </c>
      <c r="DC141" s="262">
        <f t="shared" si="124"/>
        <v>535680</v>
      </c>
      <c r="DD141" s="262">
        <f t="shared" si="124"/>
        <v>483840</v>
      </c>
      <c r="DE141" s="262">
        <f t="shared" si="124"/>
        <v>535680</v>
      </c>
      <c r="DF141" s="262">
        <f t="shared" si="124"/>
        <v>518400</v>
      </c>
      <c r="DG141" s="262">
        <f t="shared" si="124"/>
        <v>535680</v>
      </c>
      <c r="DH141" s="262">
        <f t="shared" si="124"/>
        <v>518400</v>
      </c>
      <c r="DI141" s="262">
        <f t="shared" si="124"/>
        <v>535680</v>
      </c>
      <c r="DJ141" s="262">
        <f t="shared" si="124"/>
        <v>535680</v>
      </c>
      <c r="DK141" s="262">
        <f t="shared" si="124"/>
        <v>518400</v>
      </c>
      <c r="DL141" s="262">
        <f t="shared" si="124"/>
        <v>535680</v>
      </c>
      <c r="DM141" s="262">
        <f t="shared" si="124"/>
        <v>518400</v>
      </c>
      <c r="DN141" s="262">
        <f t="shared" si="124"/>
        <v>535680</v>
      </c>
    </row>
    <row r="142" spans="1:118">
      <c r="A142" s="151"/>
      <c r="C142" s="5" t="s">
        <v>93</v>
      </c>
      <c r="H142" s="461">
        <f>SUMPRODUCT(J104:DZ104,J142:DZ142)/SUM(J104:DZ104)</f>
        <v>0.9</v>
      </c>
      <c r="I142" s="29"/>
      <c r="J142" s="263">
        <f t="shared" ref="J142:AO142" si="125">IFERROR(J104/(SUM($F90:$F94)*J$88),0)</f>
        <v>0</v>
      </c>
      <c r="K142" s="263">
        <f t="shared" si="125"/>
        <v>0</v>
      </c>
      <c r="L142" s="263">
        <f t="shared" si="125"/>
        <v>0</v>
      </c>
      <c r="M142" s="263">
        <f t="shared" si="125"/>
        <v>0</v>
      </c>
      <c r="N142" s="263">
        <f t="shared" si="125"/>
        <v>0.9</v>
      </c>
      <c r="O142" s="263">
        <f t="shared" si="125"/>
        <v>0.9</v>
      </c>
      <c r="P142" s="263">
        <f t="shared" si="125"/>
        <v>0.9</v>
      </c>
      <c r="Q142" s="263">
        <f t="shared" si="125"/>
        <v>0.9</v>
      </c>
      <c r="R142" s="263">
        <f t="shared" si="125"/>
        <v>0.9</v>
      </c>
      <c r="S142" s="263">
        <f t="shared" si="125"/>
        <v>0.9</v>
      </c>
      <c r="T142" s="263">
        <f t="shared" si="125"/>
        <v>0.9</v>
      </c>
      <c r="U142" s="263">
        <f t="shared" si="125"/>
        <v>0.9</v>
      </c>
      <c r="V142" s="263">
        <f t="shared" si="125"/>
        <v>0.9</v>
      </c>
      <c r="W142" s="263">
        <f t="shared" si="125"/>
        <v>0.9</v>
      </c>
      <c r="X142" s="263">
        <f t="shared" si="125"/>
        <v>0.9</v>
      </c>
      <c r="Y142" s="263">
        <f t="shared" si="125"/>
        <v>0.9</v>
      </c>
      <c r="Z142" s="263">
        <f t="shared" si="125"/>
        <v>0.9</v>
      </c>
      <c r="AA142" s="263">
        <f t="shared" si="125"/>
        <v>0.9</v>
      </c>
      <c r="AB142" s="263">
        <f t="shared" si="125"/>
        <v>0.9</v>
      </c>
      <c r="AC142" s="263">
        <f t="shared" si="125"/>
        <v>0.9</v>
      </c>
      <c r="AD142" s="263">
        <f t="shared" si="125"/>
        <v>0.9</v>
      </c>
      <c r="AE142" s="263">
        <f t="shared" si="125"/>
        <v>0.9</v>
      </c>
      <c r="AF142" s="263">
        <f t="shared" si="125"/>
        <v>0.9</v>
      </c>
      <c r="AG142" s="263">
        <f t="shared" si="125"/>
        <v>0.9</v>
      </c>
      <c r="AH142" s="263">
        <f t="shared" si="125"/>
        <v>0.9</v>
      </c>
      <c r="AI142" s="263">
        <f t="shared" si="125"/>
        <v>0.9</v>
      </c>
      <c r="AJ142" s="263">
        <f t="shared" si="125"/>
        <v>0.9</v>
      </c>
      <c r="AK142" s="263">
        <f t="shared" si="125"/>
        <v>0.9</v>
      </c>
      <c r="AL142" s="263">
        <f t="shared" si="125"/>
        <v>0.9</v>
      </c>
      <c r="AM142" s="263">
        <f t="shared" si="125"/>
        <v>0.9</v>
      </c>
      <c r="AN142" s="263">
        <f t="shared" si="125"/>
        <v>0.9</v>
      </c>
      <c r="AO142" s="263">
        <f t="shared" si="125"/>
        <v>0.9</v>
      </c>
      <c r="AP142" s="263">
        <f t="shared" ref="AP142:DA142" si="126">IFERROR(AP104/(SUM($F90:$F94)*AP$88),0)</f>
        <v>0.9</v>
      </c>
      <c r="AQ142" s="263">
        <f t="shared" si="126"/>
        <v>0.9</v>
      </c>
      <c r="AR142" s="263">
        <f t="shared" si="126"/>
        <v>0.9</v>
      </c>
      <c r="AS142" s="263">
        <f t="shared" si="126"/>
        <v>0.9</v>
      </c>
      <c r="AT142" s="263">
        <f t="shared" si="126"/>
        <v>0.9</v>
      </c>
      <c r="AU142" s="263">
        <f t="shared" si="126"/>
        <v>0.9</v>
      </c>
      <c r="AV142" s="263">
        <f t="shared" si="126"/>
        <v>0.9</v>
      </c>
      <c r="AW142" s="263">
        <f t="shared" si="126"/>
        <v>0.9</v>
      </c>
      <c r="AX142" s="263">
        <f t="shared" si="126"/>
        <v>0.9</v>
      </c>
      <c r="AY142" s="263">
        <f t="shared" si="126"/>
        <v>0.9</v>
      </c>
      <c r="AZ142" s="263">
        <f t="shared" si="126"/>
        <v>0.9</v>
      </c>
      <c r="BA142" s="263">
        <f t="shared" si="126"/>
        <v>0.9</v>
      </c>
      <c r="BB142" s="263">
        <f t="shared" si="126"/>
        <v>0.9</v>
      </c>
      <c r="BC142" s="263">
        <f t="shared" si="126"/>
        <v>0.9</v>
      </c>
      <c r="BD142" s="263">
        <f t="shared" si="126"/>
        <v>0.9</v>
      </c>
      <c r="BE142" s="263">
        <f t="shared" si="126"/>
        <v>0.9</v>
      </c>
      <c r="BF142" s="263">
        <f t="shared" si="126"/>
        <v>0.9</v>
      </c>
      <c r="BG142" s="263">
        <f t="shared" si="126"/>
        <v>0.9</v>
      </c>
      <c r="BH142" s="263">
        <f t="shared" si="126"/>
        <v>0.9</v>
      </c>
      <c r="BI142" s="263">
        <f t="shared" si="126"/>
        <v>0.9</v>
      </c>
      <c r="BJ142" s="263">
        <f t="shared" si="126"/>
        <v>0.9</v>
      </c>
      <c r="BK142" s="263">
        <f t="shared" si="126"/>
        <v>0.9</v>
      </c>
      <c r="BL142" s="263">
        <f t="shared" si="126"/>
        <v>0.9</v>
      </c>
      <c r="BM142" s="263">
        <f t="shared" si="126"/>
        <v>0.9</v>
      </c>
      <c r="BN142" s="263">
        <f t="shared" si="126"/>
        <v>0.9</v>
      </c>
      <c r="BO142" s="263">
        <f t="shared" si="126"/>
        <v>0.9</v>
      </c>
      <c r="BP142" s="263">
        <f t="shared" si="126"/>
        <v>0.9</v>
      </c>
      <c r="BQ142" s="263">
        <f t="shared" si="126"/>
        <v>0.9</v>
      </c>
      <c r="BR142" s="263">
        <f t="shared" si="126"/>
        <v>0.9</v>
      </c>
      <c r="BS142" s="263">
        <f t="shared" si="126"/>
        <v>0.9</v>
      </c>
      <c r="BT142" s="263">
        <f t="shared" si="126"/>
        <v>0.9</v>
      </c>
      <c r="BU142" s="263">
        <f t="shared" si="126"/>
        <v>0.9</v>
      </c>
      <c r="BV142" s="263">
        <f t="shared" si="126"/>
        <v>0.9</v>
      </c>
      <c r="BW142" s="263">
        <f t="shared" si="126"/>
        <v>0.9</v>
      </c>
      <c r="BX142" s="263">
        <f t="shared" si="126"/>
        <v>0.9</v>
      </c>
      <c r="BY142" s="263">
        <f t="shared" si="126"/>
        <v>0.9</v>
      </c>
      <c r="BZ142" s="263">
        <f t="shared" si="126"/>
        <v>0.9</v>
      </c>
      <c r="CA142" s="263">
        <f t="shared" si="126"/>
        <v>0.9</v>
      </c>
      <c r="CB142" s="263">
        <f t="shared" si="126"/>
        <v>0.9</v>
      </c>
      <c r="CC142" s="263">
        <f t="shared" si="126"/>
        <v>0.9</v>
      </c>
      <c r="CD142" s="263">
        <f t="shared" si="126"/>
        <v>0.9</v>
      </c>
      <c r="CE142" s="263">
        <f t="shared" si="126"/>
        <v>0.9</v>
      </c>
      <c r="CF142" s="263">
        <f t="shared" si="126"/>
        <v>0.9</v>
      </c>
      <c r="CG142" s="263">
        <f t="shared" si="126"/>
        <v>0.9</v>
      </c>
      <c r="CH142" s="263">
        <f t="shared" si="126"/>
        <v>0.9</v>
      </c>
      <c r="CI142" s="263">
        <f t="shared" si="126"/>
        <v>0.9</v>
      </c>
      <c r="CJ142" s="263">
        <f t="shared" si="126"/>
        <v>0.9</v>
      </c>
      <c r="CK142" s="263">
        <f t="shared" si="126"/>
        <v>0.9</v>
      </c>
      <c r="CL142" s="263">
        <f t="shared" si="126"/>
        <v>0.9</v>
      </c>
      <c r="CM142" s="263">
        <f t="shared" si="126"/>
        <v>0.9</v>
      </c>
      <c r="CN142" s="263">
        <f t="shared" si="126"/>
        <v>0.9</v>
      </c>
      <c r="CO142" s="263">
        <f t="shared" si="126"/>
        <v>0.9</v>
      </c>
      <c r="CP142" s="263">
        <f t="shared" si="126"/>
        <v>0.9</v>
      </c>
      <c r="CQ142" s="263">
        <f t="shared" si="126"/>
        <v>0.9</v>
      </c>
      <c r="CR142" s="263">
        <f t="shared" si="126"/>
        <v>0.9</v>
      </c>
      <c r="CS142" s="263">
        <f t="shared" si="126"/>
        <v>0.9</v>
      </c>
      <c r="CT142" s="263">
        <f t="shared" si="126"/>
        <v>0.9</v>
      </c>
      <c r="CU142" s="263">
        <f t="shared" si="126"/>
        <v>0.9</v>
      </c>
      <c r="CV142" s="263">
        <f t="shared" si="126"/>
        <v>0.9</v>
      </c>
      <c r="CW142" s="263">
        <f t="shared" si="126"/>
        <v>0.9</v>
      </c>
      <c r="CX142" s="263">
        <f t="shared" si="126"/>
        <v>0.9</v>
      </c>
      <c r="CY142" s="263">
        <f t="shared" si="126"/>
        <v>0.9</v>
      </c>
      <c r="CZ142" s="263">
        <f t="shared" si="126"/>
        <v>0.9</v>
      </c>
      <c r="DA142" s="263">
        <f t="shared" si="126"/>
        <v>0.9</v>
      </c>
      <c r="DB142" s="263">
        <f t="shared" ref="DB142:DN142" si="127">IFERROR(DB104/(SUM($F90:$F94)*DB$88),0)</f>
        <v>0.9</v>
      </c>
      <c r="DC142" s="263">
        <f t="shared" si="127"/>
        <v>0.9</v>
      </c>
      <c r="DD142" s="263">
        <f t="shared" si="127"/>
        <v>0.9</v>
      </c>
      <c r="DE142" s="263">
        <f t="shared" si="127"/>
        <v>0.9</v>
      </c>
      <c r="DF142" s="263">
        <f t="shared" si="127"/>
        <v>0.9</v>
      </c>
      <c r="DG142" s="263">
        <f t="shared" si="127"/>
        <v>0.9</v>
      </c>
      <c r="DH142" s="263">
        <f t="shared" si="127"/>
        <v>0.9</v>
      </c>
      <c r="DI142" s="263">
        <f t="shared" si="127"/>
        <v>0.9</v>
      </c>
      <c r="DJ142" s="263">
        <f t="shared" si="127"/>
        <v>0.9</v>
      </c>
      <c r="DK142" s="263">
        <f t="shared" si="127"/>
        <v>0.9</v>
      </c>
      <c r="DL142" s="263">
        <f t="shared" si="127"/>
        <v>0.9</v>
      </c>
      <c r="DM142" s="263">
        <f t="shared" si="127"/>
        <v>0.9</v>
      </c>
      <c r="DN142" s="263">
        <f t="shared" si="127"/>
        <v>0.9</v>
      </c>
    </row>
    <row r="143" spans="1:118" ht="14">
      <c r="A143" s="151"/>
      <c r="C143" s="32"/>
      <c r="H143" s="264"/>
      <c r="I143" s="29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153"/>
      <c r="BN143" s="153"/>
      <c r="BO143" s="153"/>
      <c r="BP143" s="153"/>
      <c r="BQ143" s="153"/>
      <c r="BR143" s="153"/>
      <c r="BS143" s="153"/>
      <c r="BT143" s="153"/>
      <c r="BU143" s="153"/>
      <c r="BV143" s="153"/>
      <c r="BW143" s="153"/>
      <c r="BX143" s="153"/>
      <c r="BY143" s="153"/>
      <c r="BZ143" s="153"/>
      <c r="CA143" s="153"/>
      <c r="CB143" s="153"/>
      <c r="CC143" s="153"/>
      <c r="CD143" s="153"/>
      <c r="CE143" s="153"/>
      <c r="CF143" s="153"/>
      <c r="CG143" s="153"/>
      <c r="CH143" s="153"/>
      <c r="CI143" s="153"/>
      <c r="CJ143" s="153"/>
      <c r="CK143" s="153"/>
      <c r="CL143" s="153"/>
      <c r="CM143" s="153"/>
      <c r="CN143" s="153"/>
      <c r="CO143" s="153"/>
      <c r="CP143" s="153"/>
      <c r="CQ143" s="153"/>
      <c r="CR143" s="153"/>
      <c r="CS143" s="153"/>
      <c r="CT143" s="153"/>
      <c r="CU143" s="153"/>
      <c r="CV143" s="153"/>
      <c r="CW143" s="153"/>
      <c r="CX143" s="153"/>
      <c r="CY143" s="153"/>
      <c r="CZ143" s="153"/>
      <c r="DA143" s="153"/>
      <c r="DB143" s="153"/>
      <c r="DC143" s="153"/>
      <c r="DD143" s="153"/>
      <c r="DE143" s="153"/>
      <c r="DF143" s="153"/>
      <c r="DG143" s="153"/>
      <c r="DH143" s="153"/>
      <c r="DI143" s="153"/>
      <c r="DJ143" s="153"/>
      <c r="DK143" s="153"/>
      <c r="DL143" s="153"/>
      <c r="DM143" s="153"/>
      <c r="DN143" s="153"/>
    </row>
    <row r="144" spans="1:118" ht="14">
      <c r="A144" s="151"/>
      <c r="B144" s="19" t="s">
        <v>31</v>
      </c>
      <c r="C144" s="417"/>
      <c r="D144" s="417"/>
      <c r="E144" s="417"/>
      <c r="F144" s="417"/>
      <c r="G144" s="434"/>
      <c r="H144" s="435"/>
      <c r="I144" s="417"/>
      <c r="J144" s="417"/>
      <c r="K144" s="417"/>
      <c r="L144" s="417"/>
      <c r="M144" s="417"/>
      <c r="N144" s="417"/>
      <c r="O144" s="417"/>
      <c r="P144" s="417"/>
      <c r="Q144" s="417"/>
      <c r="R144" s="417"/>
      <c r="S144" s="417"/>
      <c r="T144" s="417"/>
      <c r="U144" s="417"/>
      <c r="V144" s="417"/>
      <c r="W144" s="417"/>
      <c r="X144" s="417"/>
      <c r="Y144" s="417"/>
      <c r="Z144" s="417"/>
      <c r="AA144" s="417"/>
      <c r="AB144" s="417"/>
      <c r="AC144" s="417"/>
      <c r="AD144" s="417"/>
      <c r="AE144" s="417"/>
      <c r="AF144" s="417"/>
      <c r="AG144" s="417"/>
      <c r="AH144" s="417"/>
      <c r="AI144" s="417"/>
      <c r="AJ144" s="417"/>
      <c r="AK144" s="417"/>
      <c r="AL144" s="417"/>
      <c r="AM144" s="417"/>
      <c r="AN144" s="417"/>
      <c r="AO144" s="417"/>
      <c r="AP144" s="417"/>
      <c r="AQ144" s="417"/>
      <c r="AR144" s="417"/>
      <c r="AS144" s="417"/>
      <c r="AT144" s="417"/>
      <c r="AU144" s="417"/>
      <c r="AV144" s="417"/>
      <c r="AW144" s="417"/>
      <c r="AX144" s="417"/>
      <c r="AY144" s="417"/>
      <c r="AZ144" s="417"/>
      <c r="BA144" s="417"/>
      <c r="BB144" s="417"/>
      <c r="BC144" s="417"/>
      <c r="BD144" s="417"/>
      <c r="BE144" s="417"/>
      <c r="BF144" s="417"/>
      <c r="BG144" s="417"/>
      <c r="BH144" s="417"/>
      <c r="BI144" s="417"/>
      <c r="BJ144" s="417"/>
      <c r="BK144" s="417"/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7"/>
      <c r="CO144" s="417"/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  <c r="DC144" s="417"/>
      <c r="DD144" s="417"/>
      <c r="DE144" s="417"/>
      <c r="DF144" s="417"/>
      <c r="DG144" s="417"/>
      <c r="DH144" s="417"/>
      <c r="DI144" s="417"/>
      <c r="DJ144" s="417"/>
      <c r="DK144" s="417"/>
      <c r="DL144" s="417"/>
      <c r="DM144" s="417"/>
      <c r="DN144" s="417"/>
    </row>
    <row r="145" spans="1:118" ht="14">
      <c r="A145" s="151"/>
      <c r="C145" s="32"/>
      <c r="H145" s="264"/>
      <c r="I145" s="29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  <c r="BA145" s="153"/>
      <c r="BB145" s="153"/>
      <c r="BC145" s="153"/>
      <c r="BD145" s="153"/>
      <c r="BE145" s="153"/>
      <c r="BF145" s="153"/>
      <c r="BG145" s="153"/>
      <c r="BH145" s="153"/>
      <c r="BI145" s="153"/>
      <c r="BJ145" s="153"/>
      <c r="BK145" s="153"/>
      <c r="BL145" s="153"/>
      <c r="BM145" s="153"/>
      <c r="BN145" s="153"/>
      <c r="BO145" s="153"/>
      <c r="BP145" s="153"/>
      <c r="BQ145" s="153"/>
      <c r="BR145" s="153"/>
      <c r="BS145" s="153"/>
      <c r="BT145" s="153"/>
      <c r="BU145" s="153"/>
      <c r="BV145" s="153"/>
      <c r="BW145" s="153"/>
      <c r="BX145" s="153"/>
      <c r="BY145" s="153"/>
      <c r="BZ145" s="153"/>
      <c r="CA145" s="153"/>
      <c r="CB145" s="153"/>
      <c r="CC145" s="153"/>
      <c r="CD145" s="153"/>
      <c r="CE145" s="153"/>
      <c r="CF145" s="153"/>
      <c r="CG145" s="153"/>
      <c r="CH145" s="153"/>
      <c r="CI145" s="153"/>
      <c r="CJ145" s="153"/>
      <c r="CK145" s="153"/>
      <c r="CL145" s="153"/>
      <c r="CM145" s="153"/>
      <c r="CN145" s="153"/>
      <c r="CO145" s="153"/>
      <c r="CP145" s="153"/>
      <c r="CQ145" s="153"/>
      <c r="CR145" s="153"/>
      <c r="CS145" s="153"/>
      <c r="CT145" s="153"/>
      <c r="CU145" s="153"/>
      <c r="CV145" s="153"/>
      <c r="CW145" s="153"/>
      <c r="CX145" s="153"/>
      <c r="CY145" s="153"/>
      <c r="CZ145" s="153"/>
      <c r="DA145" s="153"/>
      <c r="DB145" s="153"/>
      <c r="DC145" s="153"/>
      <c r="DD145" s="153"/>
      <c r="DE145" s="153"/>
      <c r="DF145" s="153"/>
      <c r="DG145" s="153"/>
      <c r="DH145" s="153"/>
      <c r="DI145" s="153"/>
      <c r="DJ145" s="153"/>
      <c r="DK145" s="153"/>
      <c r="DL145" s="153"/>
      <c r="DM145" s="153"/>
      <c r="DN145" s="153"/>
    </row>
    <row r="146" spans="1:118" ht="14">
      <c r="A146" s="151"/>
      <c r="B146" s="33" t="s">
        <v>56</v>
      </c>
      <c r="C146" s="437" t="s">
        <v>285</v>
      </c>
      <c r="D146" s="415"/>
      <c r="E146" s="415"/>
      <c r="F146" s="415"/>
      <c r="G146" s="415"/>
      <c r="H146" s="15"/>
      <c r="I146" s="16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3"/>
      <c r="BT146" s="153"/>
      <c r="BU146" s="153"/>
      <c r="BV146" s="153"/>
      <c r="BW146" s="153"/>
      <c r="BX146" s="153"/>
      <c r="BY146" s="153"/>
      <c r="BZ146" s="153"/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/>
      <c r="CX146" s="153"/>
      <c r="CY146" s="153"/>
      <c r="CZ146" s="153"/>
      <c r="DA146" s="153"/>
      <c r="DB146" s="153"/>
      <c r="DC146" s="153"/>
      <c r="DD146" s="153"/>
      <c r="DE146" s="153"/>
      <c r="DF146" s="153"/>
      <c r="DG146" s="153"/>
      <c r="DH146" s="153"/>
      <c r="DI146" s="153"/>
      <c r="DJ146" s="153"/>
      <c r="DK146" s="153"/>
      <c r="DL146" s="153"/>
      <c r="DM146" s="153"/>
      <c r="DN146" s="153"/>
    </row>
    <row r="147" spans="1:118">
      <c r="A147" s="151"/>
      <c r="C147" s="22"/>
      <c r="E147" s="58"/>
      <c r="F147" s="58"/>
      <c r="H147" s="264"/>
      <c r="I147" s="29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153"/>
      <c r="BI147" s="153"/>
      <c r="BJ147" s="153"/>
      <c r="BK147" s="153"/>
      <c r="BL147" s="153"/>
      <c r="BM147" s="153"/>
      <c r="BN147" s="153"/>
      <c r="BO147" s="153"/>
      <c r="BP147" s="153"/>
      <c r="BQ147" s="153"/>
      <c r="BR147" s="153"/>
      <c r="BS147" s="153"/>
      <c r="BT147" s="153"/>
      <c r="BU147" s="153"/>
      <c r="BV147" s="153"/>
      <c r="BW147" s="153"/>
      <c r="BX147" s="153"/>
      <c r="BY147" s="153"/>
      <c r="BZ147" s="153"/>
      <c r="CA147" s="153"/>
      <c r="CB147" s="153"/>
      <c r="CC147" s="153"/>
      <c r="CD147" s="153"/>
      <c r="CE147" s="153"/>
      <c r="CF147" s="153"/>
      <c r="CG147" s="153"/>
      <c r="CH147" s="153"/>
      <c r="CI147" s="153"/>
      <c r="CJ147" s="153"/>
      <c r="CK147" s="153"/>
      <c r="CL147" s="153"/>
      <c r="CM147" s="153"/>
      <c r="CN147" s="153"/>
      <c r="CO147" s="153"/>
      <c r="CP147" s="153"/>
      <c r="CQ147" s="153"/>
      <c r="CR147" s="153"/>
      <c r="CS147" s="153"/>
      <c r="CT147" s="153"/>
      <c r="CU147" s="153"/>
      <c r="CV147" s="153"/>
      <c r="CW147" s="153"/>
      <c r="CX147" s="153"/>
      <c r="CY147" s="153"/>
      <c r="CZ147" s="153"/>
      <c r="DA147" s="153"/>
      <c r="DB147" s="153"/>
      <c r="DC147" s="153"/>
      <c r="DD147" s="153"/>
      <c r="DE147" s="153"/>
      <c r="DF147" s="153"/>
      <c r="DG147" s="153"/>
      <c r="DH147" s="153"/>
      <c r="DI147" s="153"/>
      <c r="DJ147" s="153"/>
      <c r="DK147" s="153"/>
      <c r="DL147" s="153"/>
      <c r="DM147" s="153"/>
      <c r="DN147" s="153"/>
    </row>
    <row r="148" spans="1:118">
      <c r="A148" s="151"/>
      <c r="C148" s="22"/>
      <c r="E148" s="58"/>
      <c r="F148" s="58"/>
      <c r="H148" s="264"/>
      <c r="I148" s="29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  <c r="BA148" s="153"/>
      <c r="BB148" s="153"/>
      <c r="BC148" s="153"/>
      <c r="BD148" s="153"/>
      <c r="BE148" s="153"/>
      <c r="BF148" s="153"/>
      <c r="BG148" s="153"/>
      <c r="BH148" s="153"/>
      <c r="BI148" s="153"/>
      <c r="BJ148" s="153"/>
      <c r="BK148" s="153"/>
      <c r="BL148" s="153"/>
      <c r="BM148" s="153"/>
      <c r="BN148" s="153"/>
      <c r="BO148" s="153"/>
      <c r="BP148" s="153"/>
      <c r="BQ148" s="153"/>
      <c r="BR148" s="153"/>
      <c r="BS148" s="153"/>
      <c r="BT148" s="153"/>
      <c r="BU148" s="153"/>
      <c r="BV148" s="153"/>
      <c r="BW148" s="153"/>
      <c r="BX148" s="153"/>
      <c r="BY148" s="153"/>
      <c r="BZ148" s="153"/>
      <c r="CA148" s="153"/>
      <c r="CB148" s="153"/>
      <c r="CC148" s="153"/>
      <c r="CD148" s="153"/>
      <c r="CE148" s="153"/>
      <c r="CF148" s="153"/>
      <c r="CG148" s="153"/>
      <c r="CH148" s="153"/>
      <c r="CI148" s="153"/>
      <c r="CJ148" s="153"/>
      <c r="CK148" s="153"/>
      <c r="CL148" s="153"/>
      <c r="CM148" s="153"/>
      <c r="CN148" s="153"/>
      <c r="CO148" s="153"/>
      <c r="CP148" s="153"/>
      <c r="CQ148" s="153"/>
      <c r="CR148" s="153"/>
      <c r="CS148" s="153"/>
      <c r="CT148" s="153"/>
      <c r="CU148" s="153"/>
      <c r="CV148" s="153"/>
      <c r="CW148" s="153"/>
      <c r="CX148" s="153"/>
      <c r="CY148" s="153"/>
      <c r="CZ148" s="153"/>
      <c r="DA148" s="153"/>
      <c r="DB148" s="153"/>
      <c r="DC148" s="153"/>
      <c r="DD148" s="153"/>
      <c r="DE148" s="153"/>
      <c r="DF148" s="153"/>
      <c r="DG148" s="153"/>
      <c r="DH148" s="153"/>
      <c r="DI148" s="153"/>
      <c r="DJ148" s="153"/>
      <c r="DK148" s="153"/>
      <c r="DL148" s="153"/>
      <c r="DM148" s="153"/>
      <c r="DN148" s="153"/>
    </row>
    <row r="149" spans="1:118">
      <c r="A149" s="151"/>
      <c r="C149" s="22" t="s">
        <v>272</v>
      </c>
      <c r="E149" s="58"/>
      <c r="F149" s="58"/>
      <c r="H149" s="264"/>
      <c r="I149" s="29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3"/>
      <c r="BT149" s="153"/>
      <c r="BU149" s="153"/>
      <c r="BV149" s="153"/>
      <c r="BW149" s="153"/>
      <c r="BX149" s="153"/>
      <c r="BY149" s="153"/>
      <c r="BZ149" s="153"/>
      <c r="CA149" s="153"/>
      <c r="CB149" s="153"/>
      <c r="CC149" s="153"/>
      <c r="CD149" s="153"/>
      <c r="CE149" s="153"/>
      <c r="CF149" s="153"/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  <c r="DB149" s="153"/>
      <c r="DC149" s="153"/>
      <c r="DD149" s="153"/>
      <c r="DE149" s="153"/>
      <c r="DF149" s="153"/>
      <c r="DG149" s="153"/>
      <c r="DH149" s="153"/>
      <c r="DI149" s="153"/>
      <c r="DJ149" s="153"/>
      <c r="DK149" s="153"/>
      <c r="DL149" s="153"/>
      <c r="DM149" s="153"/>
      <c r="DN149" s="153"/>
    </row>
    <row r="150" spans="1:118">
      <c r="A150" s="151"/>
      <c r="C150" s="22"/>
      <c r="D150" s="261" t="s">
        <v>271</v>
      </c>
      <c r="E150" s="54" t="s">
        <v>273</v>
      </c>
      <c r="F150" s="54" t="s">
        <v>282</v>
      </c>
      <c r="G150" s="54"/>
      <c r="H150" s="265" t="s">
        <v>280</v>
      </c>
      <c r="I150" s="29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  <c r="BA150" s="153"/>
      <c r="BB150" s="153"/>
      <c r="BC150" s="153"/>
      <c r="BD150" s="153"/>
      <c r="BE150" s="153"/>
      <c r="BF150" s="153"/>
      <c r="BG150" s="153"/>
      <c r="BH150" s="153"/>
      <c r="BI150" s="153"/>
      <c r="BJ150" s="153"/>
      <c r="BK150" s="153"/>
      <c r="BL150" s="153"/>
      <c r="BM150" s="153"/>
      <c r="BN150" s="153"/>
      <c r="BO150" s="153"/>
      <c r="BP150" s="153"/>
      <c r="BQ150" s="153"/>
      <c r="BR150" s="153"/>
      <c r="BS150" s="153"/>
      <c r="BT150" s="153"/>
      <c r="BU150" s="153"/>
      <c r="BV150" s="153"/>
      <c r="BW150" s="153"/>
      <c r="BX150" s="153"/>
      <c r="BY150" s="153"/>
      <c r="BZ150" s="153"/>
      <c r="CA150" s="153"/>
      <c r="CB150" s="153"/>
      <c r="CC150" s="153"/>
      <c r="CD150" s="153"/>
      <c r="CE150" s="153"/>
      <c r="CF150" s="153"/>
      <c r="CG150" s="153"/>
      <c r="CH150" s="153"/>
      <c r="CI150" s="153"/>
      <c r="CJ150" s="153"/>
      <c r="CK150" s="153"/>
      <c r="CL150" s="153"/>
      <c r="CM150" s="153"/>
      <c r="CN150" s="153"/>
      <c r="CO150" s="153"/>
      <c r="CP150" s="153"/>
      <c r="CQ150" s="153"/>
      <c r="CR150" s="153"/>
      <c r="CS150" s="153"/>
      <c r="CT150" s="153"/>
      <c r="CU150" s="153"/>
      <c r="CV150" s="153"/>
      <c r="CW150" s="153"/>
      <c r="CX150" s="153"/>
      <c r="CY150" s="153"/>
      <c r="CZ150" s="153"/>
      <c r="DA150" s="153"/>
      <c r="DB150" s="153"/>
      <c r="DC150" s="153"/>
      <c r="DD150" s="153"/>
      <c r="DE150" s="153"/>
      <c r="DF150" s="153"/>
      <c r="DG150" s="153"/>
      <c r="DH150" s="153"/>
      <c r="DI150" s="153"/>
      <c r="DJ150" s="153"/>
      <c r="DK150" s="153"/>
      <c r="DL150" s="153"/>
      <c r="DM150" s="153"/>
      <c r="DN150" s="153"/>
    </row>
    <row r="151" spans="1:118">
      <c r="A151" s="151"/>
      <c r="C151" s="34" t="str">
        <f>C56</f>
        <v>A100</v>
      </c>
      <c r="D151" s="70">
        <f>Inputs!J95</f>
        <v>0.7</v>
      </c>
      <c r="E151" s="107">
        <v>0.25</v>
      </c>
      <c r="F151" s="110">
        <v>1</v>
      </c>
      <c r="G151" s="54" t="s">
        <v>83</v>
      </c>
      <c r="H151" s="266">
        <f t="shared" ref="H151:H160" ca="1" si="128">SUM(J151:DN151)*(1-E151)*F151</f>
        <v>413149.84615384636</v>
      </c>
      <c r="I151" s="29"/>
      <c r="J151" s="335">
        <f ca="1">(INDEX('Term Pricing'!$G$1453:$G$1632,MATCH('Project 2'!J$8,'Term Pricing'!$C$1453:$C$1632,0))*J110*$D151)+(INDEX('Term Pricing'!$H$1453:$H$1632,MATCH('Project 2'!J$8,'Term Pricing'!$C$1453:$C$1632,0))*J110*(1-$D151))</f>
        <v>0</v>
      </c>
      <c r="K151" s="335">
        <f ca="1">(INDEX('Term Pricing'!$G$1453:$G$1632,MATCH('Project 2'!K$8,'Term Pricing'!$C$1453:$C$1632,0))*K110*$D151)+(INDEX('Term Pricing'!$H$1453:$H$1632,MATCH('Project 2'!K$8,'Term Pricing'!$C$1453:$C$1632,0))*K110*(1-$D151))</f>
        <v>0</v>
      </c>
      <c r="L151" s="335">
        <f ca="1">(INDEX('Term Pricing'!$G$1453:$G$1632,MATCH('Project 2'!L$8,'Term Pricing'!$C$1453:$C$1632,0))*L110*$D151)+(INDEX('Term Pricing'!$H$1453:$H$1632,MATCH('Project 2'!L$8,'Term Pricing'!$C$1453:$C$1632,0))*L110*(1-$D151))</f>
        <v>0</v>
      </c>
      <c r="M151" s="335">
        <f ca="1">(INDEX('Term Pricing'!$G$1453:$G$1632,MATCH('Project 2'!M$8,'Term Pricing'!$C$1453:$C$1632,0))*M110*$D151)+(INDEX('Term Pricing'!$H$1453:$H$1632,MATCH('Project 2'!M$8,'Term Pricing'!$C$1453:$C$1632,0))*M110*(1-$D151))</f>
        <v>0</v>
      </c>
      <c r="N151" s="335">
        <f ca="1">(INDEX('Term Pricing'!$G$1453:$G$1632,MATCH('Project 2'!N$8,'Term Pricing'!$C$1453:$C$1632,0))*N110*$D151)+(INDEX('Term Pricing'!$H$1453:$H$1632,MATCH('Project 2'!N$8,'Term Pricing'!$C$1453:$C$1632,0))*N110*(1-$D151))</f>
        <v>15078.461538461539</v>
      </c>
      <c r="O151" s="335">
        <f ca="1">(INDEX('Term Pricing'!$G$1453:$G$1632,MATCH('Project 2'!O$8,'Term Pricing'!$C$1453:$C$1632,0))*O110*$D151)+(INDEX('Term Pricing'!$H$1453:$H$1632,MATCH('Project 2'!O$8,'Term Pricing'!$C$1453:$C$1632,0))*O110*(1-$D151))</f>
        <v>15581.076923076924</v>
      </c>
      <c r="P151" s="335">
        <f ca="1">(INDEX('Term Pricing'!$G$1453:$G$1632,MATCH('Project 2'!P$8,'Term Pricing'!$C$1453:$C$1632,0))*P110*$D151)+(INDEX('Term Pricing'!$H$1453:$H$1632,MATCH('Project 2'!P$8,'Term Pricing'!$C$1453:$C$1632,0))*P110*(1-$D151))</f>
        <v>15078.461538461539</v>
      </c>
      <c r="Q151" s="335">
        <f ca="1">(INDEX('Term Pricing'!$G$1453:$G$1632,MATCH('Project 2'!Q$8,'Term Pricing'!$C$1453:$C$1632,0))*Q110*$D151)+(INDEX('Term Pricing'!$H$1453:$H$1632,MATCH('Project 2'!Q$8,'Term Pricing'!$C$1453:$C$1632,0))*Q110*(1-$D151))</f>
        <v>15581.076923076924</v>
      </c>
      <c r="R151" s="335">
        <f ca="1">(INDEX('Term Pricing'!$G$1453:$G$1632,MATCH('Project 2'!R$8,'Term Pricing'!$C$1453:$C$1632,0))*R110*$D151)+(INDEX('Term Pricing'!$H$1453:$H$1632,MATCH('Project 2'!R$8,'Term Pricing'!$C$1453:$C$1632,0))*R110*(1-$D151))</f>
        <v>15581.076923076924</v>
      </c>
      <c r="S151" s="335">
        <f ca="1">(INDEX('Term Pricing'!$G$1453:$G$1632,MATCH('Project 2'!S$8,'Term Pricing'!$C$1453:$C$1632,0))*S110*$D151)+(INDEX('Term Pricing'!$H$1453:$H$1632,MATCH('Project 2'!S$8,'Term Pricing'!$C$1453:$C$1632,0))*S110*(1-$D151))</f>
        <v>15078.461538461539</v>
      </c>
      <c r="T151" s="335">
        <f ca="1">(INDEX('Term Pricing'!$G$1453:$G$1632,MATCH('Project 2'!T$8,'Term Pricing'!$C$1453:$C$1632,0))*T110*$D151)+(INDEX('Term Pricing'!$H$1453:$H$1632,MATCH('Project 2'!T$8,'Term Pricing'!$C$1453:$C$1632,0))*T110*(1-$D151))</f>
        <v>15581.076923076924</v>
      </c>
      <c r="U151" s="335">
        <f ca="1">(INDEX('Term Pricing'!$G$1453:$G$1632,MATCH('Project 2'!U$8,'Term Pricing'!$C$1453:$C$1632,0))*U110*$D151)+(INDEX('Term Pricing'!$H$1453:$H$1632,MATCH('Project 2'!U$8,'Term Pricing'!$C$1453:$C$1632,0))*U110*(1-$D151))</f>
        <v>15078.461538461539</v>
      </c>
      <c r="V151" s="335">
        <f ca="1">(INDEX('Term Pricing'!$G$1453:$G$1632,MATCH('Project 2'!V$8,'Term Pricing'!$C$1453:$C$1632,0))*V110*$D151)+(INDEX('Term Pricing'!$H$1453:$H$1632,MATCH('Project 2'!V$8,'Term Pricing'!$C$1453:$C$1632,0))*V110*(1-$D151))</f>
        <v>15581.076923076924</v>
      </c>
      <c r="W151" s="335">
        <f ca="1">(INDEX('Term Pricing'!$G$1453:$G$1632,MATCH('Project 2'!W$8,'Term Pricing'!$C$1453:$C$1632,0))*W110*$D151)+(INDEX('Term Pricing'!$H$1453:$H$1632,MATCH('Project 2'!W$8,'Term Pricing'!$C$1453:$C$1632,0))*W110*(1-$D151))</f>
        <v>15581.076923076924</v>
      </c>
      <c r="X151" s="335">
        <f ca="1">(INDEX('Term Pricing'!$G$1453:$G$1632,MATCH('Project 2'!X$8,'Term Pricing'!$C$1453:$C$1632,0))*X110*$D151)+(INDEX('Term Pricing'!$H$1453:$H$1632,MATCH('Project 2'!X$8,'Term Pricing'!$C$1453:$C$1632,0))*X110*(1-$D151))</f>
        <v>14575.846153846154</v>
      </c>
      <c r="Y151" s="335">
        <f ca="1">(INDEX('Term Pricing'!$G$1453:$G$1632,MATCH('Project 2'!Y$8,'Term Pricing'!$C$1453:$C$1632,0))*Y110*$D151)+(INDEX('Term Pricing'!$H$1453:$H$1632,MATCH('Project 2'!Y$8,'Term Pricing'!$C$1453:$C$1632,0))*Y110*(1-$D151))</f>
        <v>15581.076923076924</v>
      </c>
      <c r="Z151" s="335">
        <f ca="1">(INDEX('Term Pricing'!$G$1453:$G$1632,MATCH('Project 2'!Z$8,'Term Pricing'!$C$1453:$C$1632,0))*Z110*$D151)+(INDEX('Term Pricing'!$H$1453:$H$1632,MATCH('Project 2'!Z$8,'Term Pricing'!$C$1453:$C$1632,0))*Z110*(1-$D151))</f>
        <v>15078.461538461539</v>
      </c>
      <c r="AA151" s="335">
        <f ca="1">(INDEX('Term Pricing'!$G$1453:$G$1632,MATCH('Project 2'!AA$8,'Term Pricing'!$C$1453:$C$1632,0))*AA110*$D151)+(INDEX('Term Pricing'!$H$1453:$H$1632,MATCH('Project 2'!AA$8,'Term Pricing'!$C$1453:$C$1632,0))*AA110*(1-$D151))</f>
        <v>15581.076923076924</v>
      </c>
      <c r="AB151" s="335">
        <f ca="1">(INDEX('Term Pricing'!$G$1453:$G$1632,MATCH('Project 2'!AB$8,'Term Pricing'!$C$1453:$C$1632,0))*AB110*$D151)+(INDEX('Term Pricing'!$H$1453:$H$1632,MATCH('Project 2'!AB$8,'Term Pricing'!$C$1453:$C$1632,0))*AB110*(1-$D151))</f>
        <v>15078.461538461539</v>
      </c>
      <c r="AC151" s="335">
        <f ca="1">(INDEX('Term Pricing'!$G$1453:$G$1632,MATCH('Project 2'!AC$8,'Term Pricing'!$C$1453:$C$1632,0))*AC110*$D151)+(INDEX('Term Pricing'!$H$1453:$H$1632,MATCH('Project 2'!AC$8,'Term Pricing'!$C$1453:$C$1632,0))*AC110*(1-$D151))</f>
        <v>15581.076923076924</v>
      </c>
      <c r="AD151" s="335">
        <f ca="1">(INDEX('Term Pricing'!$G$1453:$G$1632,MATCH('Project 2'!AD$8,'Term Pricing'!$C$1453:$C$1632,0))*AD110*$D151)+(INDEX('Term Pricing'!$H$1453:$H$1632,MATCH('Project 2'!AD$8,'Term Pricing'!$C$1453:$C$1632,0))*AD110*(1-$D151))</f>
        <v>15581.076923076924</v>
      </c>
      <c r="AE151" s="335">
        <f ca="1">(INDEX('Term Pricing'!$G$1453:$G$1632,MATCH('Project 2'!AE$8,'Term Pricing'!$C$1453:$C$1632,0))*AE110*$D151)+(INDEX('Term Pricing'!$H$1453:$H$1632,MATCH('Project 2'!AE$8,'Term Pricing'!$C$1453:$C$1632,0))*AE110*(1-$D151))</f>
        <v>15078.461538461539</v>
      </c>
      <c r="AF151" s="335">
        <f ca="1">(INDEX('Term Pricing'!$G$1453:$G$1632,MATCH('Project 2'!AF$8,'Term Pricing'!$C$1453:$C$1632,0))*AF110*$D151)+(INDEX('Term Pricing'!$H$1453:$H$1632,MATCH('Project 2'!AF$8,'Term Pricing'!$C$1453:$C$1632,0))*AF110*(1-$D151))</f>
        <v>15581.076923076924</v>
      </c>
      <c r="AG151" s="335">
        <f ca="1">(INDEX('Term Pricing'!$G$1453:$G$1632,MATCH('Project 2'!AG$8,'Term Pricing'!$C$1453:$C$1632,0))*AG110*$D151)+(INDEX('Term Pricing'!$H$1453:$H$1632,MATCH('Project 2'!AG$8,'Term Pricing'!$C$1453:$C$1632,0))*AG110*(1-$D151))</f>
        <v>15078.461538461539</v>
      </c>
      <c r="AH151" s="335">
        <f ca="1">(INDEX('Term Pricing'!$G$1453:$G$1632,MATCH('Project 2'!AH$8,'Term Pricing'!$C$1453:$C$1632,0))*AH110*$D151)+(INDEX('Term Pricing'!$H$1453:$H$1632,MATCH('Project 2'!AH$8,'Term Pricing'!$C$1453:$C$1632,0))*AH110*(1-$D151))</f>
        <v>15581.076923076924</v>
      </c>
      <c r="AI151" s="335">
        <f ca="1">(INDEX('Term Pricing'!$G$1453:$G$1632,MATCH('Project 2'!AI$8,'Term Pricing'!$C$1453:$C$1632,0))*AI110*$D151)+(INDEX('Term Pricing'!$H$1453:$H$1632,MATCH('Project 2'!AI$8,'Term Pricing'!$C$1453:$C$1632,0))*AI110*(1-$D151))</f>
        <v>15581.076923076924</v>
      </c>
      <c r="AJ151" s="335">
        <f ca="1">(INDEX('Term Pricing'!$G$1453:$G$1632,MATCH('Project 2'!AJ$8,'Term Pricing'!$C$1453:$C$1632,0))*AJ110*$D151)+(INDEX('Term Pricing'!$H$1453:$H$1632,MATCH('Project 2'!AJ$8,'Term Pricing'!$C$1453:$C$1632,0))*AJ110*(1-$D151))</f>
        <v>14073.23076923077</v>
      </c>
      <c r="AK151" s="335">
        <f ca="1">(INDEX('Term Pricing'!$G$1453:$G$1632,MATCH('Project 2'!AK$8,'Term Pricing'!$C$1453:$C$1632,0))*AK110*$D151)+(INDEX('Term Pricing'!$H$1453:$H$1632,MATCH('Project 2'!AK$8,'Term Pricing'!$C$1453:$C$1632,0))*AK110*(1-$D151))</f>
        <v>15581.076923076924</v>
      </c>
      <c r="AL151" s="335">
        <f ca="1">(INDEX('Term Pricing'!$G$1453:$G$1632,MATCH('Project 2'!AL$8,'Term Pricing'!$C$1453:$C$1632,0))*AL110*$D151)+(INDEX('Term Pricing'!$H$1453:$H$1632,MATCH('Project 2'!AL$8,'Term Pricing'!$C$1453:$C$1632,0))*AL110*(1-$D151))</f>
        <v>15078.461538461539</v>
      </c>
      <c r="AM151" s="335">
        <f ca="1">(INDEX('Term Pricing'!$G$1453:$G$1632,MATCH('Project 2'!AM$8,'Term Pricing'!$C$1453:$C$1632,0))*AM110*$D151)+(INDEX('Term Pricing'!$H$1453:$H$1632,MATCH('Project 2'!AM$8,'Term Pricing'!$C$1453:$C$1632,0))*AM110*(1-$D151))</f>
        <v>15581.076923076924</v>
      </c>
      <c r="AN151" s="335">
        <f ca="1">(INDEX('Term Pricing'!$G$1453:$G$1632,MATCH('Project 2'!AN$8,'Term Pricing'!$C$1453:$C$1632,0))*AN110*$D151)+(INDEX('Term Pricing'!$H$1453:$H$1632,MATCH('Project 2'!AN$8,'Term Pricing'!$C$1453:$C$1632,0))*AN110*(1-$D151))</f>
        <v>15078.461538461539</v>
      </c>
      <c r="AO151" s="335">
        <f ca="1">(INDEX('Term Pricing'!$G$1453:$G$1632,MATCH('Project 2'!AO$8,'Term Pricing'!$C$1453:$C$1632,0))*AO110*$D151)+(INDEX('Term Pricing'!$H$1453:$H$1632,MATCH('Project 2'!AO$8,'Term Pricing'!$C$1453:$C$1632,0))*AO110*(1-$D151))</f>
        <v>15581.076923076924</v>
      </c>
      <c r="AP151" s="335">
        <f ca="1">(INDEX('Term Pricing'!$G$1453:$G$1632,MATCH('Project 2'!AP$8,'Term Pricing'!$C$1453:$C$1632,0))*AP110*$D151)+(INDEX('Term Pricing'!$H$1453:$H$1632,MATCH('Project 2'!AP$8,'Term Pricing'!$C$1453:$C$1632,0))*AP110*(1-$D151))</f>
        <v>15581.076923076924</v>
      </c>
      <c r="AQ151" s="335">
        <f ca="1">(INDEX('Term Pricing'!$G$1453:$G$1632,MATCH('Project 2'!AQ$8,'Term Pricing'!$C$1453:$C$1632,0))*AQ110*$D151)+(INDEX('Term Pricing'!$H$1453:$H$1632,MATCH('Project 2'!AQ$8,'Term Pricing'!$C$1453:$C$1632,0))*AQ110*(1-$D151))</f>
        <v>15078.461538461539</v>
      </c>
      <c r="AR151" s="335">
        <f ca="1">(INDEX('Term Pricing'!$G$1453:$G$1632,MATCH('Project 2'!AR$8,'Term Pricing'!$C$1453:$C$1632,0))*AR110*$D151)+(INDEX('Term Pricing'!$H$1453:$H$1632,MATCH('Project 2'!AR$8,'Term Pricing'!$C$1453:$C$1632,0))*AR110*(1-$D151))</f>
        <v>15581.076923076924</v>
      </c>
      <c r="AS151" s="335">
        <f ca="1">(INDEX('Term Pricing'!$G$1453:$G$1632,MATCH('Project 2'!AS$8,'Term Pricing'!$C$1453:$C$1632,0))*AS110*$D151)+(INDEX('Term Pricing'!$H$1453:$H$1632,MATCH('Project 2'!AS$8,'Term Pricing'!$C$1453:$C$1632,0))*AS110*(1-$D151))</f>
        <v>15078.461538461539</v>
      </c>
      <c r="AT151" s="335">
        <f ca="1">(INDEX('Term Pricing'!$G$1453:$G$1632,MATCH('Project 2'!AT$8,'Term Pricing'!$C$1453:$C$1632,0))*AT110*$D151)+(INDEX('Term Pricing'!$H$1453:$H$1632,MATCH('Project 2'!AT$8,'Term Pricing'!$C$1453:$C$1632,0))*AT110*(1-$D151))</f>
        <v>15581.076923076924</v>
      </c>
      <c r="AU151" s="335">
        <f ca="1">(INDEX('Term Pricing'!$G$1453:$G$1632,MATCH('Project 2'!AU$8,'Term Pricing'!$C$1453:$C$1632,0))*AU110*$D151)+(INDEX('Term Pricing'!$H$1453:$H$1632,MATCH('Project 2'!AU$8,'Term Pricing'!$C$1453:$C$1632,0))*AU110*(1-$D151))</f>
        <v>15581.076923076924</v>
      </c>
      <c r="AV151" s="335">
        <f ca="1">(INDEX('Term Pricing'!$G$1453:$G$1632,MATCH('Project 2'!AV$8,'Term Pricing'!$C$1453:$C$1632,0))*AV110*$D151)+(INDEX('Term Pricing'!$H$1453:$H$1632,MATCH('Project 2'!AV$8,'Term Pricing'!$C$1453:$C$1632,0))*AV110*(1-$D151))</f>
        <v>14073.23076923077</v>
      </c>
      <c r="AW151" s="335">
        <f ca="1">(INDEX('Term Pricing'!$G$1453:$G$1632,MATCH('Project 2'!AW$8,'Term Pricing'!$C$1453:$C$1632,0))*AW110*$D151)+(INDEX('Term Pricing'!$H$1453:$H$1632,MATCH('Project 2'!AW$8,'Term Pricing'!$C$1453:$C$1632,0))*AW110*(1-$D151))</f>
        <v>15581.076923076924</v>
      </c>
      <c r="AX151" s="335">
        <f ca="1">(INDEX('Term Pricing'!$G$1453:$G$1632,MATCH('Project 2'!AX$8,'Term Pricing'!$C$1453:$C$1632,0))*AX110*$D151)+(INDEX('Term Pricing'!$H$1453:$H$1632,MATCH('Project 2'!AX$8,'Term Pricing'!$C$1453:$C$1632,0))*AX110*(1-$D151))</f>
        <v>0</v>
      </c>
      <c r="AY151" s="335">
        <f ca="1">(INDEX('Term Pricing'!$G$1453:$G$1632,MATCH('Project 2'!AY$8,'Term Pricing'!$C$1453:$C$1632,0))*AY110*$D151)+(INDEX('Term Pricing'!$H$1453:$H$1632,MATCH('Project 2'!AY$8,'Term Pricing'!$C$1453:$C$1632,0))*AY110*(1-$D151))</f>
        <v>0</v>
      </c>
      <c r="AZ151" s="335">
        <f ca="1">(INDEX('Term Pricing'!$G$1453:$G$1632,MATCH('Project 2'!AZ$8,'Term Pricing'!$C$1453:$C$1632,0))*AZ110*$D151)+(INDEX('Term Pricing'!$H$1453:$H$1632,MATCH('Project 2'!AZ$8,'Term Pricing'!$C$1453:$C$1632,0))*AZ110*(1-$D151))</f>
        <v>0</v>
      </c>
      <c r="BA151" s="335">
        <f ca="1">(INDEX('Term Pricing'!$G$1453:$G$1632,MATCH('Project 2'!BA$8,'Term Pricing'!$C$1453:$C$1632,0))*BA110*$D151)+(INDEX('Term Pricing'!$H$1453:$H$1632,MATCH('Project 2'!BA$8,'Term Pricing'!$C$1453:$C$1632,0))*BA110*(1-$D151))</f>
        <v>0</v>
      </c>
      <c r="BB151" s="335">
        <f ca="1">(INDEX('Term Pricing'!$G$1453:$G$1632,MATCH('Project 2'!BB$8,'Term Pricing'!$C$1453:$C$1632,0))*BB110*$D151)+(INDEX('Term Pricing'!$H$1453:$H$1632,MATCH('Project 2'!BB$8,'Term Pricing'!$C$1453:$C$1632,0))*BB110*(1-$D151))</f>
        <v>0</v>
      </c>
      <c r="BC151" s="335">
        <f ca="1">(INDEX('Term Pricing'!$G$1453:$G$1632,MATCH('Project 2'!BC$8,'Term Pricing'!$C$1453:$C$1632,0))*BC110*$D151)+(INDEX('Term Pricing'!$H$1453:$H$1632,MATCH('Project 2'!BC$8,'Term Pricing'!$C$1453:$C$1632,0))*BC110*(1-$D151))</f>
        <v>0</v>
      </c>
      <c r="BD151" s="335">
        <f ca="1">(INDEX('Term Pricing'!$G$1453:$G$1632,MATCH('Project 2'!BD$8,'Term Pricing'!$C$1453:$C$1632,0))*BD110*$D151)+(INDEX('Term Pricing'!$H$1453:$H$1632,MATCH('Project 2'!BD$8,'Term Pricing'!$C$1453:$C$1632,0))*BD110*(1-$D151))</f>
        <v>0</v>
      </c>
      <c r="BE151" s="335">
        <f ca="1">(INDEX('Term Pricing'!$G$1453:$G$1632,MATCH('Project 2'!BE$8,'Term Pricing'!$C$1453:$C$1632,0))*BE110*$D151)+(INDEX('Term Pricing'!$H$1453:$H$1632,MATCH('Project 2'!BE$8,'Term Pricing'!$C$1453:$C$1632,0))*BE110*(1-$D151))</f>
        <v>0</v>
      </c>
      <c r="BF151" s="335">
        <f ca="1">(INDEX('Term Pricing'!$G$1453:$G$1632,MATCH('Project 2'!BF$8,'Term Pricing'!$C$1453:$C$1632,0))*BF110*$D151)+(INDEX('Term Pricing'!$H$1453:$H$1632,MATCH('Project 2'!BF$8,'Term Pricing'!$C$1453:$C$1632,0))*BF110*(1-$D151))</f>
        <v>0</v>
      </c>
      <c r="BG151" s="335">
        <f ca="1">(INDEX('Term Pricing'!$G$1453:$G$1632,MATCH('Project 2'!BG$8,'Term Pricing'!$C$1453:$C$1632,0))*BG110*$D151)+(INDEX('Term Pricing'!$H$1453:$H$1632,MATCH('Project 2'!BG$8,'Term Pricing'!$C$1453:$C$1632,0))*BG110*(1-$D151))</f>
        <v>0</v>
      </c>
      <c r="BH151" s="335">
        <f ca="1">(INDEX('Term Pricing'!$G$1453:$G$1632,MATCH('Project 2'!BH$8,'Term Pricing'!$C$1453:$C$1632,0))*BH110*$D151)+(INDEX('Term Pricing'!$H$1453:$H$1632,MATCH('Project 2'!BH$8,'Term Pricing'!$C$1453:$C$1632,0))*BH110*(1-$D151))</f>
        <v>0</v>
      </c>
      <c r="BI151" s="335">
        <f ca="1">(INDEX('Term Pricing'!$G$1453:$G$1632,MATCH('Project 2'!BI$8,'Term Pricing'!$C$1453:$C$1632,0))*BI110*$D151)+(INDEX('Term Pricing'!$H$1453:$H$1632,MATCH('Project 2'!BI$8,'Term Pricing'!$C$1453:$C$1632,0))*BI110*(1-$D151))</f>
        <v>0</v>
      </c>
      <c r="BJ151" s="335">
        <f ca="1">(INDEX('Term Pricing'!$G$1453:$G$1632,MATCH('Project 2'!BJ$8,'Term Pricing'!$C$1453:$C$1632,0))*BJ110*$D151)+(INDEX('Term Pricing'!$H$1453:$H$1632,MATCH('Project 2'!BJ$8,'Term Pricing'!$C$1453:$C$1632,0))*BJ110*(1-$D151))</f>
        <v>0</v>
      </c>
      <c r="BK151" s="335">
        <f ca="1">(INDEX('Term Pricing'!$G$1453:$G$1632,MATCH('Project 2'!BK$8,'Term Pricing'!$C$1453:$C$1632,0))*BK110*$D151)+(INDEX('Term Pricing'!$H$1453:$H$1632,MATCH('Project 2'!BK$8,'Term Pricing'!$C$1453:$C$1632,0))*BK110*(1-$D151))</f>
        <v>0</v>
      </c>
      <c r="BL151" s="335">
        <f ca="1">(INDEX('Term Pricing'!$G$1453:$G$1632,MATCH('Project 2'!BL$8,'Term Pricing'!$C$1453:$C$1632,0))*BL110*$D151)+(INDEX('Term Pricing'!$H$1453:$H$1632,MATCH('Project 2'!BL$8,'Term Pricing'!$C$1453:$C$1632,0))*BL110*(1-$D151))</f>
        <v>0</v>
      </c>
      <c r="BM151" s="335">
        <f ca="1">(INDEX('Term Pricing'!$G$1453:$G$1632,MATCH('Project 2'!BM$8,'Term Pricing'!$C$1453:$C$1632,0))*BM110*$D151)+(INDEX('Term Pricing'!$H$1453:$H$1632,MATCH('Project 2'!BM$8,'Term Pricing'!$C$1453:$C$1632,0))*BM110*(1-$D151))</f>
        <v>0</v>
      </c>
      <c r="BN151" s="335">
        <f ca="1">(INDEX('Term Pricing'!$G$1453:$G$1632,MATCH('Project 2'!BN$8,'Term Pricing'!$C$1453:$C$1632,0))*BN110*$D151)+(INDEX('Term Pricing'!$H$1453:$H$1632,MATCH('Project 2'!BN$8,'Term Pricing'!$C$1453:$C$1632,0))*BN110*(1-$D151))</f>
        <v>0</v>
      </c>
      <c r="BO151" s="335">
        <f ca="1">(INDEX('Term Pricing'!$G$1453:$G$1632,MATCH('Project 2'!BO$8,'Term Pricing'!$C$1453:$C$1632,0))*BO110*$D151)+(INDEX('Term Pricing'!$H$1453:$H$1632,MATCH('Project 2'!BO$8,'Term Pricing'!$C$1453:$C$1632,0))*BO110*(1-$D151))</f>
        <v>0</v>
      </c>
      <c r="BP151" s="335">
        <f ca="1">(INDEX('Term Pricing'!$G$1453:$G$1632,MATCH('Project 2'!BP$8,'Term Pricing'!$C$1453:$C$1632,0))*BP110*$D151)+(INDEX('Term Pricing'!$H$1453:$H$1632,MATCH('Project 2'!BP$8,'Term Pricing'!$C$1453:$C$1632,0))*BP110*(1-$D151))</f>
        <v>0</v>
      </c>
      <c r="BQ151" s="335">
        <f ca="1">(INDEX('Term Pricing'!$G$1453:$G$1632,MATCH('Project 2'!BQ$8,'Term Pricing'!$C$1453:$C$1632,0))*BQ110*$D151)+(INDEX('Term Pricing'!$H$1453:$H$1632,MATCH('Project 2'!BQ$8,'Term Pricing'!$C$1453:$C$1632,0))*BQ110*(1-$D151))</f>
        <v>0</v>
      </c>
      <c r="BR151" s="335">
        <f ca="1">(INDEX('Term Pricing'!$G$1453:$G$1632,MATCH('Project 2'!BR$8,'Term Pricing'!$C$1453:$C$1632,0))*BR110*$D151)+(INDEX('Term Pricing'!$H$1453:$H$1632,MATCH('Project 2'!BR$8,'Term Pricing'!$C$1453:$C$1632,0))*BR110*(1-$D151))</f>
        <v>0</v>
      </c>
      <c r="BS151" s="335">
        <f ca="1">(INDEX('Term Pricing'!$G$1453:$G$1632,MATCH('Project 2'!BS$8,'Term Pricing'!$C$1453:$C$1632,0))*BS110*$D151)+(INDEX('Term Pricing'!$H$1453:$H$1632,MATCH('Project 2'!BS$8,'Term Pricing'!$C$1453:$C$1632,0))*BS110*(1-$D151))</f>
        <v>0</v>
      </c>
      <c r="BT151" s="335">
        <f ca="1">(INDEX('Term Pricing'!$G$1453:$G$1632,MATCH('Project 2'!BT$8,'Term Pricing'!$C$1453:$C$1632,0))*BT110*$D151)+(INDEX('Term Pricing'!$H$1453:$H$1632,MATCH('Project 2'!BT$8,'Term Pricing'!$C$1453:$C$1632,0))*BT110*(1-$D151))</f>
        <v>0</v>
      </c>
      <c r="BU151" s="335">
        <f ca="1">(INDEX('Term Pricing'!$G$1453:$G$1632,MATCH('Project 2'!BU$8,'Term Pricing'!$C$1453:$C$1632,0))*BU110*$D151)+(INDEX('Term Pricing'!$H$1453:$H$1632,MATCH('Project 2'!BU$8,'Term Pricing'!$C$1453:$C$1632,0))*BU110*(1-$D151))</f>
        <v>0</v>
      </c>
      <c r="BV151" s="335">
        <f ca="1">(INDEX('Term Pricing'!$G$1453:$G$1632,MATCH('Project 2'!BV$8,'Term Pricing'!$C$1453:$C$1632,0))*BV110*$D151)+(INDEX('Term Pricing'!$H$1453:$H$1632,MATCH('Project 2'!BV$8,'Term Pricing'!$C$1453:$C$1632,0))*BV110*(1-$D151))</f>
        <v>0</v>
      </c>
      <c r="BW151" s="335">
        <f ca="1">(INDEX('Term Pricing'!$G$1453:$G$1632,MATCH('Project 2'!BW$8,'Term Pricing'!$C$1453:$C$1632,0))*BW110*$D151)+(INDEX('Term Pricing'!$H$1453:$H$1632,MATCH('Project 2'!BW$8,'Term Pricing'!$C$1453:$C$1632,0))*BW110*(1-$D151))</f>
        <v>0</v>
      </c>
      <c r="BX151" s="335">
        <f ca="1">(INDEX('Term Pricing'!$G$1453:$G$1632,MATCH('Project 2'!BX$8,'Term Pricing'!$C$1453:$C$1632,0))*BX110*$D151)+(INDEX('Term Pricing'!$H$1453:$H$1632,MATCH('Project 2'!BX$8,'Term Pricing'!$C$1453:$C$1632,0))*BX110*(1-$D151))</f>
        <v>0</v>
      </c>
      <c r="BY151" s="335">
        <f ca="1">(INDEX('Term Pricing'!$G$1453:$G$1632,MATCH('Project 2'!BY$8,'Term Pricing'!$C$1453:$C$1632,0))*BY110*$D151)+(INDEX('Term Pricing'!$H$1453:$H$1632,MATCH('Project 2'!BY$8,'Term Pricing'!$C$1453:$C$1632,0))*BY110*(1-$D151))</f>
        <v>0</v>
      </c>
      <c r="BZ151" s="335">
        <f ca="1">(INDEX('Term Pricing'!$G$1453:$G$1632,MATCH('Project 2'!BZ$8,'Term Pricing'!$C$1453:$C$1632,0))*BZ110*$D151)+(INDEX('Term Pricing'!$H$1453:$H$1632,MATCH('Project 2'!BZ$8,'Term Pricing'!$C$1453:$C$1632,0))*BZ110*(1-$D151))</f>
        <v>0</v>
      </c>
      <c r="CA151" s="335">
        <f ca="1">(INDEX('Term Pricing'!$G$1453:$G$1632,MATCH('Project 2'!CA$8,'Term Pricing'!$C$1453:$C$1632,0))*CA110*$D151)+(INDEX('Term Pricing'!$H$1453:$H$1632,MATCH('Project 2'!CA$8,'Term Pricing'!$C$1453:$C$1632,0))*CA110*(1-$D151))</f>
        <v>0</v>
      </c>
      <c r="CB151" s="335">
        <f ca="1">(INDEX('Term Pricing'!$G$1453:$G$1632,MATCH('Project 2'!CB$8,'Term Pricing'!$C$1453:$C$1632,0))*CB110*$D151)+(INDEX('Term Pricing'!$H$1453:$H$1632,MATCH('Project 2'!CB$8,'Term Pricing'!$C$1453:$C$1632,0))*CB110*(1-$D151))</f>
        <v>0</v>
      </c>
      <c r="CC151" s="335">
        <f ca="1">(INDEX('Term Pricing'!$G$1453:$G$1632,MATCH('Project 2'!CC$8,'Term Pricing'!$C$1453:$C$1632,0))*CC110*$D151)+(INDEX('Term Pricing'!$H$1453:$H$1632,MATCH('Project 2'!CC$8,'Term Pricing'!$C$1453:$C$1632,0))*CC110*(1-$D151))</f>
        <v>0</v>
      </c>
      <c r="CD151" s="335">
        <f ca="1">(INDEX('Term Pricing'!$G$1453:$G$1632,MATCH('Project 2'!CD$8,'Term Pricing'!$C$1453:$C$1632,0))*CD110*$D151)+(INDEX('Term Pricing'!$H$1453:$H$1632,MATCH('Project 2'!CD$8,'Term Pricing'!$C$1453:$C$1632,0))*CD110*(1-$D151))</f>
        <v>0</v>
      </c>
      <c r="CE151" s="335">
        <f ca="1">(INDEX('Term Pricing'!$G$1453:$G$1632,MATCH('Project 2'!CE$8,'Term Pricing'!$C$1453:$C$1632,0))*CE110*$D151)+(INDEX('Term Pricing'!$H$1453:$H$1632,MATCH('Project 2'!CE$8,'Term Pricing'!$C$1453:$C$1632,0))*CE110*(1-$D151))</f>
        <v>0</v>
      </c>
      <c r="CF151" s="335">
        <f ca="1">(INDEX('Term Pricing'!$G$1453:$G$1632,MATCH('Project 2'!CF$8,'Term Pricing'!$C$1453:$C$1632,0))*CF110*$D151)+(INDEX('Term Pricing'!$H$1453:$H$1632,MATCH('Project 2'!CF$8,'Term Pricing'!$C$1453:$C$1632,0))*CF110*(1-$D151))</f>
        <v>0</v>
      </c>
      <c r="CG151" s="335">
        <f ca="1">(INDEX('Term Pricing'!$G$1453:$G$1632,MATCH('Project 2'!CG$8,'Term Pricing'!$C$1453:$C$1632,0))*CG110*$D151)+(INDEX('Term Pricing'!$H$1453:$H$1632,MATCH('Project 2'!CG$8,'Term Pricing'!$C$1453:$C$1632,0))*CG110*(1-$D151))</f>
        <v>0</v>
      </c>
      <c r="CH151" s="335">
        <f ca="1">(INDEX('Term Pricing'!$G$1453:$G$1632,MATCH('Project 2'!CH$8,'Term Pricing'!$C$1453:$C$1632,0))*CH110*$D151)+(INDEX('Term Pricing'!$H$1453:$H$1632,MATCH('Project 2'!CH$8,'Term Pricing'!$C$1453:$C$1632,0))*CH110*(1-$D151))</f>
        <v>0</v>
      </c>
      <c r="CI151" s="335">
        <f ca="1">(INDEX('Term Pricing'!$G$1453:$G$1632,MATCH('Project 2'!CI$8,'Term Pricing'!$C$1453:$C$1632,0))*CI110*$D151)+(INDEX('Term Pricing'!$H$1453:$H$1632,MATCH('Project 2'!CI$8,'Term Pricing'!$C$1453:$C$1632,0))*CI110*(1-$D151))</f>
        <v>0</v>
      </c>
      <c r="CJ151" s="335">
        <f ca="1">(INDEX('Term Pricing'!$G$1453:$G$1632,MATCH('Project 2'!CJ$8,'Term Pricing'!$C$1453:$C$1632,0))*CJ110*$D151)+(INDEX('Term Pricing'!$H$1453:$H$1632,MATCH('Project 2'!CJ$8,'Term Pricing'!$C$1453:$C$1632,0))*CJ110*(1-$D151))</f>
        <v>0</v>
      </c>
      <c r="CK151" s="335">
        <f ca="1">(INDEX('Term Pricing'!$G$1453:$G$1632,MATCH('Project 2'!CK$8,'Term Pricing'!$C$1453:$C$1632,0))*CK110*$D151)+(INDEX('Term Pricing'!$H$1453:$H$1632,MATCH('Project 2'!CK$8,'Term Pricing'!$C$1453:$C$1632,0))*CK110*(1-$D151))</f>
        <v>0</v>
      </c>
      <c r="CL151" s="335">
        <f ca="1">(INDEX('Term Pricing'!$G$1453:$G$1632,MATCH('Project 2'!CL$8,'Term Pricing'!$C$1453:$C$1632,0))*CL110*$D151)+(INDEX('Term Pricing'!$H$1453:$H$1632,MATCH('Project 2'!CL$8,'Term Pricing'!$C$1453:$C$1632,0))*CL110*(1-$D151))</f>
        <v>0</v>
      </c>
      <c r="CM151" s="335">
        <f ca="1">(INDEX('Term Pricing'!$G$1453:$G$1632,MATCH('Project 2'!CM$8,'Term Pricing'!$C$1453:$C$1632,0))*CM110*$D151)+(INDEX('Term Pricing'!$H$1453:$H$1632,MATCH('Project 2'!CM$8,'Term Pricing'!$C$1453:$C$1632,0))*CM110*(1-$D151))</f>
        <v>0</v>
      </c>
      <c r="CN151" s="335">
        <f ca="1">(INDEX('Term Pricing'!$G$1453:$G$1632,MATCH('Project 2'!CN$8,'Term Pricing'!$C$1453:$C$1632,0))*CN110*$D151)+(INDEX('Term Pricing'!$H$1453:$H$1632,MATCH('Project 2'!CN$8,'Term Pricing'!$C$1453:$C$1632,0))*CN110*(1-$D151))</f>
        <v>0</v>
      </c>
      <c r="CO151" s="335">
        <f ca="1">(INDEX('Term Pricing'!$G$1453:$G$1632,MATCH('Project 2'!CO$8,'Term Pricing'!$C$1453:$C$1632,0))*CO110*$D151)+(INDEX('Term Pricing'!$H$1453:$H$1632,MATCH('Project 2'!CO$8,'Term Pricing'!$C$1453:$C$1632,0))*CO110*(1-$D151))</f>
        <v>0</v>
      </c>
      <c r="CP151" s="335">
        <f ca="1">(INDEX('Term Pricing'!$G$1453:$G$1632,MATCH('Project 2'!CP$8,'Term Pricing'!$C$1453:$C$1632,0))*CP110*$D151)+(INDEX('Term Pricing'!$H$1453:$H$1632,MATCH('Project 2'!CP$8,'Term Pricing'!$C$1453:$C$1632,0))*CP110*(1-$D151))</f>
        <v>0</v>
      </c>
      <c r="CQ151" s="335">
        <f ca="1">(INDEX('Term Pricing'!$G$1453:$G$1632,MATCH('Project 2'!CQ$8,'Term Pricing'!$C$1453:$C$1632,0))*CQ110*$D151)+(INDEX('Term Pricing'!$H$1453:$H$1632,MATCH('Project 2'!CQ$8,'Term Pricing'!$C$1453:$C$1632,0))*CQ110*(1-$D151))</f>
        <v>0</v>
      </c>
      <c r="CR151" s="335">
        <f ca="1">(INDEX('Term Pricing'!$G$1453:$G$1632,MATCH('Project 2'!CR$8,'Term Pricing'!$C$1453:$C$1632,0))*CR110*$D151)+(INDEX('Term Pricing'!$H$1453:$H$1632,MATCH('Project 2'!CR$8,'Term Pricing'!$C$1453:$C$1632,0))*CR110*(1-$D151))</f>
        <v>0</v>
      </c>
      <c r="CS151" s="335">
        <f ca="1">(INDEX('Term Pricing'!$G$1453:$G$1632,MATCH('Project 2'!CS$8,'Term Pricing'!$C$1453:$C$1632,0))*CS110*$D151)+(INDEX('Term Pricing'!$H$1453:$H$1632,MATCH('Project 2'!CS$8,'Term Pricing'!$C$1453:$C$1632,0))*CS110*(1-$D151))</f>
        <v>0</v>
      </c>
      <c r="CT151" s="335">
        <f ca="1">(INDEX('Term Pricing'!$G$1453:$G$1632,MATCH('Project 2'!CT$8,'Term Pricing'!$C$1453:$C$1632,0))*CT110*$D151)+(INDEX('Term Pricing'!$H$1453:$H$1632,MATCH('Project 2'!CT$8,'Term Pricing'!$C$1453:$C$1632,0))*CT110*(1-$D151))</f>
        <v>0</v>
      </c>
      <c r="CU151" s="335">
        <f ca="1">(INDEX('Term Pricing'!$G$1453:$G$1632,MATCH('Project 2'!CU$8,'Term Pricing'!$C$1453:$C$1632,0))*CU110*$D151)+(INDEX('Term Pricing'!$H$1453:$H$1632,MATCH('Project 2'!CU$8,'Term Pricing'!$C$1453:$C$1632,0))*CU110*(1-$D151))</f>
        <v>0</v>
      </c>
      <c r="CV151" s="335">
        <f ca="1">(INDEX('Term Pricing'!$G$1453:$G$1632,MATCH('Project 2'!CV$8,'Term Pricing'!$C$1453:$C$1632,0))*CV110*$D151)+(INDEX('Term Pricing'!$H$1453:$H$1632,MATCH('Project 2'!CV$8,'Term Pricing'!$C$1453:$C$1632,0))*CV110*(1-$D151))</f>
        <v>0</v>
      </c>
      <c r="CW151" s="335">
        <f ca="1">(INDEX('Term Pricing'!$G$1453:$G$1632,MATCH('Project 2'!CW$8,'Term Pricing'!$C$1453:$C$1632,0))*CW110*$D151)+(INDEX('Term Pricing'!$H$1453:$H$1632,MATCH('Project 2'!CW$8,'Term Pricing'!$C$1453:$C$1632,0))*CW110*(1-$D151))</f>
        <v>0</v>
      </c>
      <c r="CX151" s="335">
        <f ca="1">(INDEX('Term Pricing'!$G$1453:$G$1632,MATCH('Project 2'!CX$8,'Term Pricing'!$C$1453:$C$1632,0))*CX110*$D151)+(INDEX('Term Pricing'!$H$1453:$H$1632,MATCH('Project 2'!CX$8,'Term Pricing'!$C$1453:$C$1632,0))*CX110*(1-$D151))</f>
        <v>0</v>
      </c>
      <c r="CY151" s="335">
        <f ca="1">(INDEX('Term Pricing'!$G$1453:$G$1632,MATCH('Project 2'!CY$8,'Term Pricing'!$C$1453:$C$1632,0))*CY110*$D151)+(INDEX('Term Pricing'!$H$1453:$H$1632,MATCH('Project 2'!CY$8,'Term Pricing'!$C$1453:$C$1632,0))*CY110*(1-$D151))</f>
        <v>0</v>
      </c>
      <c r="CZ151" s="335">
        <f ca="1">(INDEX('Term Pricing'!$G$1453:$G$1632,MATCH('Project 2'!CZ$8,'Term Pricing'!$C$1453:$C$1632,0))*CZ110*$D151)+(INDEX('Term Pricing'!$H$1453:$H$1632,MATCH('Project 2'!CZ$8,'Term Pricing'!$C$1453:$C$1632,0))*CZ110*(1-$D151))</f>
        <v>0</v>
      </c>
      <c r="DA151" s="335">
        <f ca="1">(INDEX('Term Pricing'!$G$1453:$G$1632,MATCH('Project 2'!DA$8,'Term Pricing'!$C$1453:$C$1632,0))*DA110*$D151)+(INDEX('Term Pricing'!$H$1453:$H$1632,MATCH('Project 2'!DA$8,'Term Pricing'!$C$1453:$C$1632,0))*DA110*(1-$D151))</f>
        <v>0</v>
      </c>
      <c r="DB151" s="335">
        <f ca="1">(INDEX('Term Pricing'!$G$1453:$G$1632,MATCH('Project 2'!DB$8,'Term Pricing'!$C$1453:$C$1632,0))*DB110*$D151)+(INDEX('Term Pricing'!$H$1453:$H$1632,MATCH('Project 2'!DB$8,'Term Pricing'!$C$1453:$C$1632,0))*DB110*(1-$D151))</f>
        <v>0</v>
      </c>
      <c r="DC151" s="335">
        <f ca="1">(INDEX('Term Pricing'!$G$1453:$G$1632,MATCH('Project 2'!DC$8,'Term Pricing'!$C$1453:$C$1632,0))*DC110*$D151)+(INDEX('Term Pricing'!$H$1453:$H$1632,MATCH('Project 2'!DC$8,'Term Pricing'!$C$1453:$C$1632,0))*DC110*(1-$D151))</f>
        <v>0</v>
      </c>
      <c r="DD151" s="335">
        <f ca="1">(INDEX('Term Pricing'!$G$1453:$G$1632,MATCH('Project 2'!DD$8,'Term Pricing'!$C$1453:$C$1632,0))*DD110*$D151)+(INDEX('Term Pricing'!$H$1453:$H$1632,MATCH('Project 2'!DD$8,'Term Pricing'!$C$1453:$C$1632,0))*DD110*(1-$D151))</f>
        <v>0</v>
      </c>
      <c r="DE151" s="335">
        <f ca="1">(INDEX('Term Pricing'!$G$1453:$G$1632,MATCH('Project 2'!DE$8,'Term Pricing'!$C$1453:$C$1632,0))*DE110*$D151)+(INDEX('Term Pricing'!$H$1453:$H$1632,MATCH('Project 2'!DE$8,'Term Pricing'!$C$1453:$C$1632,0))*DE110*(1-$D151))</f>
        <v>0</v>
      </c>
      <c r="DF151" s="335">
        <f ca="1">(INDEX('Term Pricing'!$G$1453:$G$1632,MATCH('Project 2'!DF$8,'Term Pricing'!$C$1453:$C$1632,0))*DF110*$D151)+(INDEX('Term Pricing'!$H$1453:$H$1632,MATCH('Project 2'!DF$8,'Term Pricing'!$C$1453:$C$1632,0))*DF110*(1-$D151))</f>
        <v>0</v>
      </c>
      <c r="DG151" s="335">
        <f ca="1">(INDEX('Term Pricing'!$G$1453:$G$1632,MATCH('Project 2'!DG$8,'Term Pricing'!$C$1453:$C$1632,0))*DG110*$D151)+(INDEX('Term Pricing'!$H$1453:$H$1632,MATCH('Project 2'!DG$8,'Term Pricing'!$C$1453:$C$1632,0))*DG110*(1-$D151))</f>
        <v>0</v>
      </c>
      <c r="DH151" s="335">
        <f ca="1">(INDEX('Term Pricing'!$G$1453:$G$1632,MATCH('Project 2'!DH$8,'Term Pricing'!$C$1453:$C$1632,0))*DH110*$D151)+(INDEX('Term Pricing'!$H$1453:$H$1632,MATCH('Project 2'!DH$8,'Term Pricing'!$C$1453:$C$1632,0))*DH110*(1-$D151))</f>
        <v>0</v>
      </c>
      <c r="DI151" s="335">
        <f ca="1">(INDEX('Term Pricing'!$G$1453:$G$1632,MATCH('Project 2'!DI$8,'Term Pricing'!$C$1453:$C$1632,0))*DI110*$D151)+(INDEX('Term Pricing'!$H$1453:$H$1632,MATCH('Project 2'!DI$8,'Term Pricing'!$C$1453:$C$1632,0))*DI110*(1-$D151))</f>
        <v>0</v>
      </c>
      <c r="DJ151" s="335">
        <f ca="1">(INDEX('Term Pricing'!$G$1453:$G$1632,MATCH('Project 2'!DJ$8,'Term Pricing'!$C$1453:$C$1632,0))*DJ110*$D151)+(INDEX('Term Pricing'!$H$1453:$H$1632,MATCH('Project 2'!DJ$8,'Term Pricing'!$C$1453:$C$1632,0))*DJ110*(1-$D151))</f>
        <v>0</v>
      </c>
      <c r="DK151" s="335">
        <f ca="1">(INDEX('Term Pricing'!$G$1453:$G$1632,MATCH('Project 2'!DK$8,'Term Pricing'!$C$1453:$C$1632,0))*DK110*$D151)+(INDEX('Term Pricing'!$H$1453:$H$1632,MATCH('Project 2'!DK$8,'Term Pricing'!$C$1453:$C$1632,0))*DK110*(1-$D151))</f>
        <v>0</v>
      </c>
      <c r="DL151" s="335">
        <f ca="1">(INDEX('Term Pricing'!$G$1453:$G$1632,MATCH('Project 2'!DL$8,'Term Pricing'!$C$1453:$C$1632,0))*DL110*$D151)+(INDEX('Term Pricing'!$H$1453:$H$1632,MATCH('Project 2'!DL$8,'Term Pricing'!$C$1453:$C$1632,0))*DL110*(1-$D151))</f>
        <v>0</v>
      </c>
      <c r="DM151" s="335">
        <f ca="1">(INDEX('Term Pricing'!$G$1453:$G$1632,MATCH('Project 2'!DM$8,'Term Pricing'!$C$1453:$C$1632,0))*DM110*$D151)+(INDEX('Term Pricing'!$H$1453:$H$1632,MATCH('Project 2'!DM$8,'Term Pricing'!$C$1453:$C$1632,0))*DM110*(1-$D151))</f>
        <v>0</v>
      </c>
      <c r="DN151" s="335">
        <f ca="1">(INDEX('Term Pricing'!$G$1453:$G$1632,MATCH('Project 2'!DN$8,'Term Pricing'!$C$1453:$C$1632,0))*DN110*$D151)+(INDEX('Term Pricing'!$H$1453:$H$1632,MATCH('Project 2'!DN$8,'Term Pricing'!$C$1453:$C$1632,0))*DN110*(1-$D151))</f>
        <v>0</v>
      </c>
    </row>
    <row r="152" spans="1:118">
      <c r="A152" s="151"/>
      <c r="C152" s="34" t="str">
        <f t="shared" ref="C152:C160" si="129">C57</f>
        <v>H100</v>
      </c>
      <c r="D152" s="70">
        <f>Inputs!J96</f>
        <v>0.7</v>
      </c>
      <c r="E152" s="107">
        <v>0.25</v>
      </c>
      <c r="F152" s="110">
        <v>1</v>
      </c>
      <c r="G152" s="54" t="s">
        <v>83</v>
      </c>
      <c r="H152" s="266">
        <f t="shared" ca="1" si="128"/>
        <v>2508482.021465512</v>
      </c>
      <c r="I152" s="29"/>
      <c r="J152" s="335">
        <f ca="1">(INDEX('Term Pricing'!$I$1453:$I$1632,MATCH('Project 2'!J$8,'Term Pricing'!$C$1453:$C$1632,0))*J111*$D152)+(INDEX('Term Pricing'!$J$1453:$J$1632,MATCH('Project 2'!J$8,'Term Pricing'!$C$1453:$C$1632,0))*J111*(1-$D152))</f>
        <v>0</v>
      </c>
      <c r="K152" s="335">
        <f ca="1">(INDEX('Term Pricing'!$I$1453:$I$1632,MATCH('Project 2'!K$8,'Term Pricing'!$C$1453:$C$1632,0))*K111*$D152)+(INDEX('Term Pricing'!$J$1453:$J$1632,MATCH('Project 2'!K$8,'Term Pricing'!$C$1453:$C$1632,0))*K111*(1-$D152))</f>
        <v>0</v>
      </c>
      <c r="L152" s="335">
        <f ca="1">(INDEX('Term Pricing'!$I$1453:$I$1632,MATCH('Project 2'!L$8,'Term Pricing'!$C$1453:$C$1632,0))*L111*$D152)+(INDEX('Term Pricing'!$J$1453:$J$1632,MATCH('Project 2'!L$8,'Term Pricing'!$C$1453:$C$1632,0))*L111*(1-$D152))</f>
        <v>0</v>
      </c>
      <c r="M152" s="335">
        <f ca="1">(INDEX('Term Pricing'!$I$1453:$I$1632,MATCH('Project 2'!M$8,'Term Pricing'!$C$1453:$C$1632,0))*M111*$D152)+(INDEX('Term Pricing'!$J$1453:$J$1632,MATCH('Project 2'!M$8,'Term Pricing'!$C$1453:$C$1632,0))*M111*(1-$D152))</f>
        <v>0</v>
      </c>
      <c r="N152" s="335">
        <f ca="1">(INDEX('Term Pricing'!$I$1453:$I$1632,MATCH('Project 2'!N$8,'Term Pricing'!$C$1453:$C$1632,0))*N111*$D152)+(INDEX('Term Pricing'!$J$1453:$J$1632,MATCH('Project 2'!N$8,'Term Pricing'!$C$1453:$C$1632,0))*N111*(1-$D152))</f>
        <v>95353.323387795754</v>
      </c>
      <c r="O152" s="335">
        <f ca="1">(INDEX('Term Pricing'!$I$1453:$I$1632,MATCH('Project 2'!O$8,'Term Pricing'!$C$1453:$C$1632,0))*O111*$D152)+(INDEX('Term Pricing'!$J$1453:$J$1632,MATCH('Project 2'!O$8,'Term Pricing'!$C$1453:$C$1632,0))*O111*(1-$D152))</f>
        <v>96575.198175969927</v>
      </c>
      <c r="P152" s="335">
        <f ca="1">(INDEX('Term Pricing'!$I$1453:$I$1632,MATCH('Project 2'!P$8,'Term Pricing'!$C$1453:$C$1632,0))*P111*$D152)+(INDEX('Term Pricing'!$J$1453:$J$1632,MATCH('Project 2'!P$8,'Term Pricing'!$C$1453:$C$1632,0))*P111*(1-$D152))</f>
        <v>91886.173723582455</v>
      </c>
      <c r="Q152" s="335">
        <f ca="1">(INDEX('Term Pricing'!$I$1453:$I$1632,MATCH('Project 2'!Q$8,'Term Pricing'!$C$1453:$C$1632,0))*Q111*$D152)+(INDEX('Term Pricing'!$J$1453:$J$1632,MATCH('Project 2'!Q$8,'Term Pricing'!$C$1453:$C$1632,0))*Q111*(1-$D152))</f>
        <v>94413.6</v>
      </c>
      <c r="R152" s="335">
        <f ca="1">(INDEX('Term Pricing'!$I$1453:$I$1632,MATCH('Project 2'!R$8,'Term Pricing'!$C$1453:$C$1632,0))*R111*$D152)+(INDEX('Term Pricing'!$J$1453:$J$1632,MATCH('Project 2'!R$8,'Term Pricing'!$C$1453:$C$1632,0))*R111*(1-$D152))</f>
        <v>94413.6</v>
      </c>
      <c r="S152" s="335">
        <f ca="1">(INDEX('Term Pricing'!$I$1453:$I$1632,MATCH('Project 2'!S$8,'Term Pricing'!$C$1453:$C$1632,0))*S111*$D152)+(INDEX('Term Pricing'!$J$1453:$J$1632,MATCH('Project 2'!S$8,'Term Pricing'!$C$1453:$C$1632,0))*S111*(1-$D152))</f>
        <v>91368</v>
      </c>
      <c r="T152" s="335">
        <f ca="1">(INDEX('Term Pricing'!$I$1453:$I$1632,MATCH('Project 2'!T$8,'Term Pricing'!$C$1453:$C$1632,0))*T111*$D152)+(INDEX('Term Pricing'!$J$1453:$J$1632,MATCH('Project 2'!T$8,'Term Pricing'!$C$1453:$C$1632,0))*T111*(1-$D152))</f>
        <v>94413.6</v>
      </c>
      <c r="U152" s="335">
        <f ca="1">(INDEX('Term Pricing'!$I$1453:$I$1632,MATCH('Project 2'!U$8,'Term Pricing'!$C$1453:$C$1632,0))*U111*$D152)+(INDEX('Term Pricing'!$J$1453:$J$1632,MATCH('Project 2'!U$8,'Term Pricing'!$C$1453:$C$1632,0))*U111*(1-$D152))</f>
        <v>91368</v>
      </c>
      <c r="V152" s="335">
        <f ca="1">(INDEX('Term Pricing'!$I$1453:$I$1632,MATCH('Project 2'!V$8,'Term Pricing'!$C$1453:$C$1632,0))*V111*$D152)+(INDEX('Term Pricing'!$J$1453:$J$1632,MATCH('Project 2'!V$8,'Term Pricing'!$C$1453:$C$1632,0))*V111*(1-$D152))</f>
        <v>94413.6</v>
      </c>
      <c r="W152" s="335">
        <f ca="1">(INDEX('Term Pricing'!$I$1453:$I$1632,MATCH('Project 2'!W$8,'Term Pricing'!$C$1453:$C$1632,0))*W111*$D152)+(INDEX('Term Pricing'!$J$1453:$J$1632,MATCH('Project 2'!W$8,'Term Pricing'!$C$1453:$C$1632,0))*W111*(1-$D152))</f>
        <v>94413.6</v>
      </c>
      <c r="X152" s="335">
        <f ca="1">(INDEX('Term Pricing'!$I$1453:$I$1632,MATCH('Project 2'!X$8,'Term Pricing'!$C$1453:$C$1632,0))*X111*$D152)+(INDEX('Term Pricing'!$J$1453:$J$1632,MATCH('Project 2'!X$8,'Term Pricing'!$C$1453:$C$1632,0))*X111*(1-$D152))</f>
        <v>88322.400000000009</v>
      </c>
      <c r="Y152" s="335">
        <f ca="1">(INDEX('Term Pricing'!$I$1453:$I$1632,MATCH('Project 2'!Y$8,'Term Pricing'!$C$1453:$C$1632,0))*Y111*$D152)+(INDEX('Term Pricing'!$J$1453:$J$1632,MATCH('Project 2'!Y$8,'Term Pricing'!$C$1453:$C$1632,0))*Y111*(1-$D152))</f>
        <v>94413.6</v>
      </c>
      <c r="Z152" s="335">
        <f ca="1">(INDEX('Term Pricing'!$I$1453:$I$1632,MATCH('Project 2'!Z$8,'Term Pricing'!$C$1453:$C$1632,0))*Z111*$D152)+(INDEX('Term Pricing'!$J$1453:$J$1632,MATCH('Project 2'!Z$8,'Term Pricing'!$C$1453:$C$1632,0))*Z111*(1-$D152))</f>
        <v>91368</v>
      </c>
      <c r="AA152" s="335">
        <f ca="1">(INDEX('Term Pricing'!$I$1453:$I$1632,MATCH('Project 2'!AA$8,'Term Pricing'!$C$1453:$C$1632,0))*AA111*$D152)+(INDEX('Term Pricing'!$J$1453:$J$1632,MATCH('Project 2'!AA$8,'Term Pricing'!$C$1453:$C$1632,0))*AA111*(1-$D152))</f>
        <v>94413.6</v>
      </c>
      <c r="AB152" s="335">
        <f ca="1">(INDEX('Term Pricing'!$I$1453:$I$1632,MATCH('Project 2'!AB$8,'Term Pricing'!$C$1453:$C$1632,0))*AB111*$D152)+(INDEX('Term Pricing'!$J$1453:$J$1632,MATCH('Project 2'!AB$8,'Term Pricing'!$C$1453:$C$1632,0))*AB111*(1-$D152))</f>
        <v>91368</v>
      </c>
      <c r="AC152" s="335">
        <f ca="1">(INDEX('Term Pricing'!$I$1453:$I$1632,MATCH('Project 2'!AC$8,'Term Pricing'!$C$1453:$C$1632,0))*AC111*$D152)+(INDEX('Term Pricing'!$J$1453:$J$1632,MATCH('Project 2'!AC$8,'Term Pricing'!$C$1453:$C$1632,0))*AC111*(1-$D152))</f>
        <v>94413.6</v>
      </c>
      <c r="AD152" s="335">
        <f ca="1">(INDEX('Term Pricing'!$I$1453:$I$1632,MATCH('Project 2'!AD$8,'Term Pricing'!$C$1453:$C$1632,0))*AD111*$D152)+(INDEX('Term Pricing'!$J$1453:$J$1632,MATCH('Project 2'!AD$8,'Term Pricing'!$C$1453:$C$1632,0))*AD111*(1-$D152))</f>
        <v>94413.6</v>
      </c>
      <c r="AE152" s="335">
        <f ca="1">(INDEX('Term Pricing'!$I$1453:$I$1632,MATCH('Project 2'!AE$8,'Term Pricing'!$C$1453:$C$1632,0))*AE111*$D152)+(INDEX('Term Pricing'!$J$1453:$J$1632,MATCH('Project 2'!AE$8,'Term Pricing'!$C$1453:$C$1632,0))*AE111*(1-$D152))</f>
        <v>91368</v>
      </c>
      <c r="AF152" s="335">
        <f ca="1">(INDEX('Term Pricing'!$I$1453:$I$1632,MATCH('Project 2'!AF$8,'Term Pricing'!$C$1453:$C$1632,0))*AF111*$D152)+(INDEX('Term Pricing'!$J$1453:$J$1632,MATCH('Project 2'!AF$8,'Term Pricing'!$C$1453:$C$1632,0))*AF111*(1-$D152))</f>
        <v>94413.6</v>
      </c>
      <c r="AG152" s="335">
        <f ca="1">(INDEX('Term Pricing'!$I$1453:$I$1632,MATCH('Project 2'!AG$8,'Term Pricing'!$C$1453:$C$1632,0))*AG111*$D152)+(INDEX('Term Pricing'!$J$1453:$J$1632,MATCH('Project 2'!AG$8,'Term Pricing'!$C$1453:$C$1632,0))*AG111*(1-$D152))</f>
        <v>91368</v>
      </c>
      <c r="AH152" s="335">
        <f ca="1">(INDEX('Term Pricing'!$I$1453:$I$1632,MATCH('Project 2'!AH$8,'Term Pricing'!$C$1453:$C$1632,0))*AH111*$D152)+(INDEX('Term Pricing'!$J$1453:$J$1632,MATCH('Project 2'!AH$8,'Term Pricing'!$C$1453:$C$1632,0))*AH111*(1-$D152))</f>
        <v>94413.6</v>
      </c>
      <c r="AI152" s="335">
        <f ca="1">(INDEX('Term Pricing'!$I$1453:$I$1632,MATCH('Project 2'!AI$8,'Term Pricing'!$C$1453:$C$1632,0))*AI111*$D152)+(INDEX('Term Pricing'!$J$1453:$J$1632,MATCH('Project 2'!AI$8,'Term Pricing'!$C$1453:$C$1632,0))*AI111*(1-$D152))</f>
        <v>94413.6</v>
      </c>
      <c r="AJ152" s="335">
        <f ca="1">(INDEX('Term Pricing'!$I$1453:$I$1632,MATCH('Project 2'!AJ$8,'Term Pricing'!$C$1453:$C$1632,0))*AJ111*$D152)+(INDEX('Term Pricing'!$J$1453:$J$1632,MATCH('Project 2'!AJ$8,'Term Pricing'!$C$1453:$C$1632,0))*AJ111*(1-$D152))</f>
        <v>85276.799999999988</v>
      </c>
      <c r="AK152" s="335">
        <f ca="1">(INDEX('Term Pricing'!$I$1453:$I$1632,MATCH('Project 2'!AK$8,'Term Pricing'!$C$1453:$C$1632,0))*AK111*$D152)+(INDEX('Term Pricing'!$J$1453:$J$1632,MATCH('Project 2'!AK$8,'Term Pricing'!$C$1453:$C$1632,0))*AK111*(1-$D152))</f>
        <v>94413.6</v>
      </c>
      <c r="AL152" s="335">
        <f ca="1">(INDEX('Term Pricing'!$I$1453:$I$1632,MATCH('Project 2'!AL$8,'Term Pricing'!$C$1453:$C$1632,0))*AL111*$D152)+(INDEX('Term Pricing'!$J$1453:$J$1632,MATCH('Project 2'!AL$8,'Term Pricing'!$C$1453:$C$1632,0))*AL111*(1-$D152))</f>
        <v>91368</v>
      </c>
      <c r="AM152" s="335">
        <f ca="1">(INDEX('Term Pricing'!$I$1453:$I$1632,MATCH('Project 2'!AM$8,'Term Pricing'!$C$1453:$C$1632,0))*AM111*$D152)+(INDEX('Term Pricing'!$J$1453:$J$1632,MATCH('Project 2'!AM$8,'Term Pricing'!$C$1453:$C$1632,0))*AM111*(1-$D152))</f>
        <v>94413.6</v>
      </c>
      <c r="AN152" s="335">
        <f ca="1">(INDEX('Term Pricing'!$I$1453:$I$1632,MATCH('Project 2'!AN$8,'Term Pricing'!$C$1453:$C$1632,0))*AN111*$D152)+(INDEX('Term Pricing'!$J$1453:$J$1632,MATCH('Project 2'!AN$8,'Term Pricing'!$C$1453:$C$1632,0))*AN111*(1-$D152))</f>
        <v>91368</v>
      </c>
      <c r="AO152" s="335">
        <f ca="1">(INDEX('Term Pricing'!$I$1453:$I$1632,MATCH('Project 2'!AO$8,'Term Pricing'!$C$1453:$C$1632,0))*AO111*$D152)+(INDEX('Term Pricing'!$J$1453:$J$1632,MATCH('Project 2'!AO$8,'Term Pricing'!$C$1453:$C$1632,0))*AO111*(1-$D152))</f>
        <v>94413.6</v>
      </c>
      <c r="AP152" s="335">
        <f ca="1">(INDEX('Term Pricing'!$I$1453:$I$1632,MATCH('Project 2'!AP$8,'Term Pricing'!$C$1453:$C$1632,0))*AP111*$D152)+(INDEX('Term Pricing'!$J$1453:$J$1632,MATCH('Project 2'!AP$8,'Term Pricing'!$C$1453:$C$1632,0))*AP111*(1-$D152))</f>
        <v>94413.6</v>
      </c>
      <c r="AQ152" s="335">
        <f ca="1">(INDEX('Term Pricing'!$I$1453:$I$1632,MATCH('Project 2'!AQ$8,'Term Pricing'!$C$1453:$C$1632,0))*AQ111*$D152)+(INDEX('Term Pricing'!$J$1453:$J$1632,MATCH('Project 2'!AQ$8,'Term Pricing'!$C$1453:$C$1632,0))*AQ111*(1-$D152))</f>
        <v>91368</v>
      </c>
      <c r="AR152" s="335">
        <f ca="1">(INDEX('Term Pricing'!$I$1453:$I$1632,MATCH('Project 2'!AR$8,'Term Pricing'!$C$1453:$C$1632,0))*AR111*$D152)+(INDEX('Term Pricing'!$J$1453:$J$1632,MATCH('Project 2'!AR$8,'Term Pricing'!$C$1453:$C$1632,0))*AR111*(1-$D152))</f>
        <v>94413.6</v>
      </c>
      <c r="AS152" s="335">
        <f ca="1">(INDEX('Term Pricing'!$I$1453:$I$1632,MATCH('Project 2'!AS$8,'Term Pricing'!$C$1453:$C$1632,0))*AS111*$D152)+(INDEX('Term Pricing'!$J$1453:$J$1632,MATCH('Project 2'!AS$8,'Term Pricing'!$C$1453:$C$1632,0))*AS111*(1-$D152))</f>
        <v>91368</v>
      </c>
      <c r="AT152" s="335">
        <f ca="1">(INDEX('Term Pricing'!$I$1453:$I$1632,MATCH('Project 2'!AT$8,'Term Pricing'!$C$1453:$C$1632,0))*AT111*$D152)+(INDEX('Term Pricing'!$J$1453:$J$1632,MATCH('Project 2'!AT$8,'Term Pricing'!$C$1453:$C$1632,0))*AT111*(1-$D152))</f>
        <v>94413.6</v>
      </c>
      <c r="AU152" s="335">
        <f ca="1">(INDEX('Term Pricing'!$I$1453:$I$1632,MATCH('Project 2'!AU$8,'Term Pricing'!$C$1453:$C$1632,0))*AU111*$D152)+(INDEX('Term Pricing'!$J$1453:$J$1632,MATCH('Project 2'!AU$8,'Term Pricing'!$C$1453:$C$1632,0))*AU111*(1-$D152))</f>
        <v>94413.6</v>
      </c>
      <c r="AV152" s="335">
        <f ca="1">(INDEX('Term Pricing'!$I$1453:$I$1632,MATCH('Project 2'!AV$8,'Term Pricing'!$C$1453:$C$1632,0))*AV111*$D152)+(INDEX('Term Pricing'!$J$1453:$J$1632,MATCH('Project 2'!AV$8,'Term Pricing'!$C$1453:$C$1632,0))*AV111*(1-$D152))</f>
        <v>85276.799999999988</v>
      </c>
      <c r="AW152" s="335">
        <f ca="1">(INDEX('Term Pricing'!$I$1453:$I$1632,MATCH('Project 2'!AW$8,'Term Pricing'!$C$1453:$C$1632,0))*AW111*$D152)+(INDEX('Term Pricing'!$J$1453:$J$1632,MATCH('Project 2'!AW$8,'Term Pricing'!$C$1453:$C$1632,0))*AW111*(1-$D152))</f>
        <v>94413.6</v>
      </c>
      <c r="AX152" s="335">
        <f ca="1">(INDEX('Term Pricing'!$I$1453:$I$1632,MATCH('Project 2'!AX$8,'Term Pricing'!$C$1453:$C$1632,0))*AX111*$D152)+(INDEX('Term Pricing'!$J$1453:$J$1632,MATCH('Project 2'!AX$8,'Term Pricing'!$C$1453:$C$1632,0))*AX111*(1-$D152))</f>
        <v>0</v>
      </c>
      <c r="AY152" s="335">
        <f ca="1">(INDEX('Term Pricing'!$I$1453:$I$1632,MATCH('Project 2'!AY$8,'Term Pricing'!$C$1453:$C$1632,0))*AY111*$D152)+(INDEX('Term Pricing'!$J$1453:$J$1632,MATCH('Project 2'!AY$8,'Term Pricing'!$C$1453:$C$1632,0))*AY111*(1-$D152))</f>
        <v>0</v>
      </c>
      <c r="AZ152" s="335">
        <f ca="1">(INDEX('Term Pricing'!$I$1453:$I$1632,MATCH('Project 2'!AZ$8,'Term Pricing'!$C$1453:$C$1632,0))*AZ111*$D152)+(INDEX('Term Pricing'!$J$1453:$J$1632,MATCH('Project 2'!AZ$8,'Term Pricing'!$C$1453:$C$1632,0))*AZ111*(1-$D152))</f>
        <v>0</v>
      </c>
      <c r="BA152" s="335">
        <f ca="1">(INDEX('Term Pricing'!$I$1453:$I$1632,MATCH('Project 2'!BA$8,'Term Pricing'!$C$1453:$C$1632,0))*BA111*$D152)+(INDEX('Term Pricing'!$J$1453:$J$1632,MATCH('Project 2'!BA$8,'Term Pricing'!$C$1453:$C$1632,0))*BA111*(1-$D152))</f>
        <v>0</v>
      </c>
      <c r="BB152" s="335">
        <f ca="1">(INDEX('Term Pricing'!$I$1453:$I$1632,MATCH('Project 2'!BB$8,'Term Pricing'!$C$1453:$C$1632,0))*BB111*$D152)+(INDEX('Term Pricing'!$J$1453:$J$1632,MATCH('Project 2'!BB$8,'Term Pricing'!$C$1453:$C$1632,0))*BB111*(1-$D152))</f>
        <v>0</v>
      </c>
      <c r="BC152" s="335">
        <f ca="1">(INDEX('Term Pricing'!$I$1453:$I$1632,MATCH('Project 2'!BC$8,'Term Pricing'!$C$1453:$C$1632,0))*BC111*$D152)+(INDEX('Term Pricing'!$J$1453:$J$1632,MATCH('Project 2'!BC$8,'Term Pricing'!$C$1453:$C$1632,0))*BC111*(1-$D152))</f>
        <v>0</v>
      </c>
      <c r="BD152" s="335">
        <f ca="1">(INDEX('Term Pricing'!$I$1453:$I$1632,MATCH('Project 2'!BD$8,'Term Pricing'!$C$1453:$C$1632,0))*BD111*$D152)+(INDEX('Term Pricing'!$J$1453:$J$1632,MATCH('Project 2'!BD$8,'Term Pricing'!$C$1453:$C$1632,0))*BD111*(1-$D152))</f>
        <v>0</v>
      </c>
      <c r="BE152" s="335">
        <f ca="1">(INDEX('Term Pricing'!$I$1453:$I$1632,MATCH('Project 2'!BE$8,'Term Pricing'!$C$1453:$C$1632,0))*BE111*$D152)+(INDEX('Term Pricing'!$J$1453:$J$1632,MATCH('Project 2'!BE$8,'Term Pricing'!$C$1453:$C$1632,0))*BE111*(1-$D152))</f>
        <v>0</v>
      </c>
      <c r="BF152" s="335">
        <f ca="1">(INDEX('Term Pricing'!$I$1453:$I$1632,MATCH('Project 2'!BF$8,'Term Pricing'!$C$1453:$C$1632,0))*BF111*$D152)+(INDEX('Term Pricing'!$J$1453:$J$1632,MATCH('Project 2'!BF$8,'Term Pricing'!$C$1453:$C$1632,0))*BF111*(1-$D152))</f>
        <v>0</v>
      </c>
      <c r="BG152" s="335">
        <f ca="1">(INDEX('Term Pricing'!$I$1453:$I$1632,MATCH('Project 2'!BG$8,'Term Pricing'!$C$1453:$C$1632,0))*BG111*$D152)+(INDEX('Term Pricing'!$J$1453:$J$1632,MATCH('Project 2'!BG$8,'Term Pricing'!$C$1453:$C$1632,0))*BG111*(1-$D152))</f>
        <v>0</v>
      </c>
      <c r="BH152" s="335">
        <f ca="1">(INDEX('Term Pricing'!$I$1453:$I$1632,MATCH('Project 2'!BH$8,'Term Pricing'!$C$1453:$C$1632,0))*BH111*$D152)+(INDEX('Term Pricing'!$J$1453:$J$1632,MATCH('Project 2'!BH$8,'Term Pricing'!$C$1453:$C$1632,0))*BH111*(1-$D152))</f>
        <v>0</v>
      </c>
      <c r="BI152" s="335">
        <f ca="1">(INDEX('Term Pricing'!$I$1453:$I$1632,MATCH('Project 2'!BI$8,'Term Pricing'!$C$1453:$C$1632,0))*BI111*$D152)+(INDEX('Term Pricing'!$J$1453:$J$1632,MATCH('Project 2'!BI$8,'Term Pricing'!$C$1453:$C$1632,0))*BI111*(1-$D152))</f>
        <v>0</v>
      </c>
      <c r="BJ152" s="335">
        <f ca="1">(INDEX('Term Pricing'!$I$1453:$I$1632,MATCH('Project 2'!BJ$8,'Term Pricing'!$C$1453:$C$1632,0))*BJ111*$D152)+(INDEX('Term Pricing'!$J$1453:$J$1632,MATCH('Project 2'!BJ$8,'Term Pricing'!$C$1453:$C$1632,0))*BJ111*(1-$D152))</f>
        <v>0</v>
      </c>
      <c r="BK152" s="335">
        <f ca="1">(INDEX('Term Pricing'!$I$1453:$I$1632,MATCH('Project 2'!BK$8,'Term Pricing'!$C$1453:$C$1632,0))*BK111*$D152)+(INDEX('Term Pricing'!$J$1453:$J$1632,MATCH('Project 2'!BK$8,'Term Pricing'!$C$1453:$C$1632,0))*BK111*(1-$D152))</f>
        <v>0</v>
      </c>
      <c r="BL152" s="335">
        <f ca="1">(INDEX('Term Pricing'!$I$1453:$I$1632,MATCH('Project 2'!BL$8,'Term Pricing'!$C$1453:$C$1632,0))*BL111*$D152)+(INDEX('Term Pricing'!$J$1453:$J$1632,MATCH('Project 2'!BL$8,'Term Pricing'!$C$1453:$C$1632,0))*BL111*(1-$D152))</f>
        <v>0</v>
      </c>
      <c r="BM152" s="335">
        <f ca="1">(INDEX('Term Pricing'!$I$1453:$I$1632,MATCH('Project 2'!BM$8,'Term Pricing'!$C$1453:$C$1632,0))*BM111*$D152)+(INDEX('Term Pricing'!$J$1453:$J$1632,MATCH('Project 2'!BM$8,'Term Pricing'!$C$1453:$C$1632,0))*BM111*(1-$D152))</f>
        <v>0</v>
      </c>
      <c r="BN152" s="335">
        <f ca="1">(INDEX('Term Pricing'!$I$1453:$I$1632,MATCH('Project 2'!BN$8,'Term Pricing'!$C$1453:$C$1632,0))*BN111*$D152)+(INDEX('Term Pricing'!$J$1453:$J$1632,MATCH('Project 2'!BN$8,'Term Pricing'!$C$1453:$C$1632,0))*BN111*(1-$D152))</f>
        <v>0</v>
      </c>
      <c r="BO152" s="335">
        <f ca="1">(INDEX('Term Pricing'!$I$1453:$I$1632,MATCH('Project 2'!BO$8,'Term Pricing'!$C$1453:$C$1632,0))*BO111*$D152)+(INDEX('Term Pricing'!$J$1453:$J$1632,MATCH('Project 2'!BO$8,'Term Pricing'!$C$1453:$C$1632,0))*BO111*(1-$D152))</f>
        <v>0</v>
      </c>
      <c r="BP152" s="335">
        <f ca="1">(INDEX('Term Pricing'!$I$1453:$I$1632,MATCH('Project 2'!BP$8,'Term Pricing'!$C$1453:$C$1632,0))*BP111*$D152)+(INDEX('Term Pricing'!$J$1453:$J$1632,MATCH('Project 2'!BP$8,'Term Pricing'!$C$1453:$C$1632,0))*BP111*(1-$D152))</f>
        <v>0</v>
      </c>
      <c r="BQ152" s="335">
        <f ca="1">(INDEX('Term Pricing'!$I$1453:$I$1632,MATCH('Project 2'!BQ$8,'Term Pricing'!$C$1453:$C$1632,0))*BQ111*$D152)+(INDEX('Term Pricing'!$J$1453:$J$1632,MATCH('Project 2'!BQ$8,'Term Pricing'!$C$1453:$C$1632,0))*BQ111*(1-$D152))</f>
        <v>0</v>
      </c>
      <c r="BR152" s="335">
        <f ca="1">(INDEX('Term Pricing'!$I$1453:$I$1632,MATCH('Project 2'!BR$8,'Term Pricing'!$C$1453:$C$1632,0))*BR111*$D152)+(INDEX('Term Pricing'!$J$1453:$J$1632,MATCH('Project 2'!BR$8,'Term Pricing'!$C$1453:$C$1632,0))*BR111*(1-$D152))</f>
        <v>0</v>
      </c>
      <c r="BS152" s="335">
        <f ca="1">(INDEX('Term Pricing'!$I$1453:$I$1632,MATCH('Project 2'!BS$8,'Term Pricing'!$C$1453:$C$1632,0))*BS111*$D152)+(INDEX('Term Pricing'!$J$1453:$J$1632,MATCH('Project 2'!BS$8,'Term Pricing'!$C$1453:$C$1632,0))*BS111*(1-$D152))</f>
        <v>0</v>
      </c>
      <c r="BT152" s="335">
        <f ca="1">(INDEX('Term Pricing'!$I$1453:$I$1632,MATCH('Project 2'!BT$8,'Term Pricing'!$C$1453:$C$1632,0))*BT111*$D152)+(INDEX('Term Pricing'!$J$1453:$J$1632,MATCH('Project 2'!BT$8,'Term Pricing'!$C$1453:$C$1632,0))*BT111*(1-$D152))</f>
        <v>0</v>
      </c>
      <c r="BU152" s="335">
        <f ca="1">(INDEX('Term Pricing'!$I$1453:$I$1632,MATCH('Project 2'!BU$8,'Term Pricing'!$C$1453:$C$1632,0))*BU111*$D152)+(INDEX('Term Pricing'!$J$1453:$J$1632,MATCH('Project 2'!BU$8,'Term Pricing'!$C$1453:$C$1632,0))*BU111*(1-$D152))</f>
        <v>0</v>
      </c>
      <c r="BV152" s="335">
        <f ca="1">(INDEX('Term Pricing'!$I$1453:$I$1632,MATCH('Project 2'!BV$8,'Term Pricing'!$C$1453:$C$1632,0))*BV111*$D152)+(INDEX('Term Pricing'!$J$1453:$J$1632,MATCH('Project 2'!BV$8,'Term Pricing'!$C$1453:$C$1632,0))*BV111*(1-$D152))</f>
        <v>0</v>
      </c>
      <c r="BW152" s="335">
        <f ca="1">(INDEX('Term Pricing'!$I$1453:$I$1632,MATCH('Project 2'!BW$8,'Term Pricing'!$C$1453:$C$1632,0))*BW111*$D152)+(INDEX('Term Pricing'!$J$1453:$J$1632,MATCH('Project 2'!BW$8,'Term Pricing'!$C$1453:$C$1632,0))*BW111*(1-$D152))</f>
        <v>0</v>
      </c>
      <c r="BX152" s="335">
        <f ca="1">(INDEX('Term Pricing'!$I$1453:$I$1632,MATCH('Project 2'!BX$8,'Term Pricing'!$C$1453:$C$1632,0))*BX111*$D152)+(INDEX('Term Pricing'!$J$1453:$J$1632,MATCH('Project 2'!BX$8,'Term Pricing'!$C$1453:$C$1632,0))*BX111*(1-$D152))</f>
        <v>0</v>
      </c>
      <c r="BY152" s="335">
        <f ca="1">(INDEX('Term Pricing'!$I$1453:$I$1632,MATCH('Project 2'!BY$8,'Term Pricing'!$C$1453:$C$1632,0))*BY111*$D152)+(INDEX('Term Pricing'!$J$1453:$J$1632,MATCH('Project 2'!BY$8,'Term Pricing'!$C$1453:$C$1632,0))*BY111*(1-$D152))</f>
        <v>0</v>
      </c>
      <c r="BZ152" s="335">
        <f ca="1">(INDEX('Term Pricing'!$I$1453:$I$1632,MATCH('Project 2'!BZ$8,'Term Pricing'!$C$1453:$C$1632,0))*BZ111*$D152)+(INDEX('Term Pricing'!$J$1453:$J$1632,MATCH('Project 2'!BZ$8,'Term Pricing'!$C$1453:$C$1632,0))*BZ111*(1-$D152))</f>
        <v>0</v>
      </c>
      <c r="CA152" s="335">
        <f ca="1">(INDEX('Term Pricing'!$I$1453:$I$1632,MATCH('Project 2'!CA$8,'Term Pricing'!$C$1453:$C$1632,0))*CA111*$D152)+(INDEX('Term Pricing'!$J$1453:$J$1632,MATCH('Project 2'!CA$8,'Term Pricing'!$C$1453:$C$1632,0))*CA111*(1-$D152))</f>
        <v>0</v>
      </c>
      <c r="CB152" s="335">
        <f ca="1">(INDEX('Term Pricing'!$I$1453:$I$1632,MATCH('Project 2'!CB$8,'Term Pricing'!$C$1453:$C$1632,0))*CB111*$D152)+(INDEX('Term Pricing'!$J$1453:$J$1632,MATCH('Project 2'!CB$8,'Term Pricing'!$C$1453:$C$1632,0))*CB111*(1-$D152))</f>
        <v>0</v>
      </c>
      <c r="CC152" s="335">
        <f ca="1">(INDEX('Term Pricing'!$I$1453:$I$1632,MATCH('Project 2'!CC$8,'Term Pricing'!$C$1453:$C$1632,0))*CC111*$D152)+(INDEX('Term Pricing'!$J$1453:$J$1632,MATCH('Project 2'!CC$8,'Term Pricing'!$C$1453:$C$1632,0))*CC111*(1-$D152))</f>
        <v>0</v>
      </c>
      <c r="CD152" s="335">
        <f ca="1">(INDEX('Term Pricing'!$I$1453:$I$1632,MATCH('Project 2'!CD$8,'Term Pricing'!$C$1453:$C$1632,0))*CD111*$D152)+(INDEX('Term Pricing'!$J$1453:$J$1632,MATCH('Project 2'!CD$8,'Term Pricing'!$C$1453:$C$1632,0))*CD111*(1-$D152))</f>
        <v>0</v>
      </c>
      <c r="CE152" s="335">
        <f ca="1">(INDEX('Term Pricing'!$I$1453:$I$1632,MATCH('Project 2'!CE$8,'Term Pricing'!$C$1453:$C$1632,0))*CE111*$D152)+(INDEX('Term Pricing'!$J$1453:$J$1632,MATCH('Project 2'!CE$8,'Term Pricing'!$C$1453:$C$1632,0))*CE111*(1-$D152))</f>
        <v>0</v>
      </c>
      <c r="CF152" s="335">
        <f ca="1">(INDEX('Term Pricing'!$I$1453:$I$1632,MATCH('Project 2'!CF$8,'Term Pricing'!$C$1453:$C$1632,0))*CF111*$D152)+(INDEX('Term Pricing'!$J$1453:$J$1632,MATCH('Project 2'!CF$8,'Term Pricing'!$C$1453:$C$1632,0))*CF111*(1-$D152))</f>
        <v>0</v>
      </c>
      <c r="CG152" s="335">
        <f ca="1">(INDEX('Term Pricing'!$I$1453:$I$1632,MATCH('Project 2'!CG$8,'Term Pricing'!$C$1453:$C$1632,0))*CG111*$D152)+(INDEX('Term Pricing'!$J$1453:$J$1632,MATCH('Project 2'!CG$8,'Term Pricing'!$C$1453:$C$1632,0))*CG111*(1-$D152))</f>
        <v>0</v>
      </c>
      <c r="CH152" s="335">
        <f ca="1">(INDEX('Term Pricing'!$I$1453:$I$1632,MATCH('Project 2'!CH$8,'Term Pricing'!$C$1453:$C$1632,0))*CH111*$D152)+(INDEX('Term Pricing'!$J$1453:$J$1632,MATCH('Project 2'!CH$8,'Term Pricing'!$C$1453:$C$1632,0))*CH111*(1-$D152))</f>
        <v>0</v>
      </c>
      <c r="CI152" s="335">
        <f ca="1">(INDEX('Term Pricing'!$I$1453:$I$1632,MATCH('Project 2'!CI$8,'Term Pricing'!$C$1453:$C$1632,0))*CI111*$D152)+(INDEX('Term Pricing'!$J$1453:$J$1632,MATCH('Project 2'!CI$8,'Term Pricing'!$C$1453:$C$1632,0))*CI111*(1-$D152))</f>
        <v>0</v>
      </c>
      <c r="CJ152" s="335">
        <f ca="1">(INDEX('Term Pricing'!$I$1453:$I$1632,MATCH('Project 2'!CJ$8,'Term Pricing'!$C$1453:$C$1632,0))*CJ111*$D152)+(INDEX('Term Pricing'!$J$1453:$J$1632,MATCH('Project 2'!CJ$8,'Term Pricing'!$C$1453:$C$1632,0))*CJ111*(1-$D152))</f>
        <v>0</v>
      </c>
      <c r="CK152" s="335">
        <f ca="1">(INDEX('Term Pricing'!$I$1453:$I$1632,MATCH('Project 2'!CK$8,'Term Pricing'!$C$1453:$C$1632,0))*CK111*$D152)+(INDEX('Term Pricing'!$J$1453:$J$1632,MATCH('Project 2'!CK$8,'Term Pricing'!$C$1453:$C$1632,0))*CK111*(1-$D152))</f>
        <v>0</v>
      </c>
      <c r="CL152" s="335">
        <f ca="1">(INDEX('Term Pricing'!$I$1453:$I$1632,MATCH('Project 2'!CL$8,'Term Pricing'!$C$1453:$C$1632,0))*CL111*$D152)+(INDEX('Term Pricing'!$J$1453:$J$1632,MATCH('Project 2'!CL$8,'Term Pricing'!$C$1453:$C$1632,0))*CL111*(1-$D152))</f>
        <v>0</v>
      </c>
      <c r="CM152" s="335">
        <f ca="1">(INDEX('Term Pricing'!$I$1453:$I$1632,MATCH('Project 2'!CM$8,'Term Pricing'!$C$1453:$C$1632,0))*CM111*$D152)+(INDEX('Term Pricing'!$J$1453:$J$1632,MATCH('Project 2'!CM$8,'Term Pricing'!$C$1453:$C$1632,0))*CM111*(1-$D152))</f>
        <v>0</v>
      </c>
      <c r="CN152" s="335">
        <f ca="1">(INDEX('Term Pricing'!$I$1453:$I$1632,MATCH('Project 2'!CN$8,'Term Pricing'!$C$1453:$C$1632,0))*CN111*$D152)+(INDEX('Term Pricing'!$J$1453:$J$1632,MATCH('Project 2'!CN$8,'Term Pricing'!$C$1453:$C$1632,0))*CN111*(1-$D152))</f>
        <v>0</v>
      </c>
      <c r="CO152" s="335">
        <f ca="1">(INDEX('Term Pricing'!$I$1453:$I$1632,MATCH('Project 2'!CO$8,'Term Pricing'!$C$1453:$C$1632,0))*CO111*$D152)+(INDEX('Term Pricing'!$J$1453:$J$1632,MATCH('Project 2'!CO$8,'Term Pricing'!$C$1453:$C$1632,0))*CO111*(1-$D152))</f>
        <v>0</v>
      </c>
      <c r="CP152" s="335">
        <f ca="1">(INDEX('Term Pricing'!$I$1453:$I$1632,MATCH('Project 2'!CP$8,'Term Pricing'!$C$1453:$C$1632,0))*CP111*$D152)+(INDEX('Term Pricing'!$J$1453:$J$1632,MATCH('Project 2'!CP$8,'Term Pricing'!$C$1453:$C$1632,0))*CP111*(1-$D152))</f>
        <v>0</v>
      </c>
      <c r="CQ152" s="335">
        <f ca="1">(INDEX('Term Pricing'!$I$1453:$I$1632,MATCH('Project 2'!CQ$8,'Term Pricing'!$C$1453:$C$1632,0))*CQ111*$D152)+(INDEX('Term Pricing'!$J$1453:$J$1632,MATCH('Project 2'!CQ$8,'Term Pricing'!$C$1453:$C$1632,0))*CQ111*(1-$D152))</f>
        <v>0</v>
      </c>
      <c r="CR152" s="335">
        <f ca="1">(INDEX('Term Pricing'!$I$1453:$I$1632,MATCH('Project 2'!CR$8,'Term Pricing'!$C$1453:$C$1632,0))*CR111*$D152)+(INDEX('Term Pricing'!$J$1453:$J$1632,MATCH('Project 2'!CR$8,'Term Pricing'!$C$1453:$C$1632,0))*CR111*(1-$D152))</f>
        <v>0</v>
      </c>
      <c r="CS152" s="335">
        <f ca="1">(INDEX('Term Pricing'!$I$1453:$I$1632,MATCH('Project 2'!CS$8,'Term Pricing'!$C$1453:$C$1632,0))*CS111*$D152)+(INDEX('Term Pricing'!$J$1453:$J$1632,MATCH('Project 2'!CS$8,'Term Pricing'!$C$1453:$C$1632,0))*CS111*(1-$D152))</f>
        <v>0</v>
      </c>
      <c r="CT152" s="335">
        <f ca="1">(INDEX('Term Pricing'!$I$1453:$I$1632,MATCH('Project 2'!CT$8,'Term Pricing'!$C$1453:$C$1632,0))*CT111*$D152)+(INDEX('Term Pricing'!$J$1453:$J$1632,MATCH('Project 2'!CT$8,'Term Pricing'!$C$1453:$C$1632,0))*CT111*(1-$D152))</f>
        <v>0</v>
      </c>
      <c r="CU152" s="335">
        <f ca="1">(INDEX('Term Pricing'!$I$1453:$I$1632,MATCH('Project 2'!CU$8,'Term Pricing'!$C$1453:$C$1632,0))*CU111*$D152)+(INDEX('Term Pricing'!$J$1453:$J$1632,MATCH('Project 2'!CU$8,'Term Pricing'!$C$1453:$C$1632,0))*CU111*(1-$D152))</f>
        <v>0</v>
      </c>
      <c r="CV152" s="335">
        <f ca="1">(INDEX('Term Pricing'!$I$1453:$I$1632,MATCH('Project 2'!CV$8,'Term Pricing'!$C$1453:$C$1632,0))*CV111*$D152)+(INDEX('Term Pricing'!$J$1453:$J$1632,MATCH('Project 2'!CV$8,'Term Pricing'!$C$1453:$C$1632,0))*CV111*(1-$D152))</f>
        <v>0</v>
      </c>
      <c r="CW152" s="335">
        <f ca="1">(INDEX('Term Pricing'!$I$1453:$I$1632,MATCH('Project 2'!CW$8,'Term Pricing'!$C$1453:$C$1632,0))*CW111*$D152)+(INDEX('Term Pricing'!$J$1453:$J$1632,MATCH('Project 2'!CW$8,'Term Pricing'!$C$1453:$C$1632,0))*CW111*(1-$D152))</f>
        <v>0</v>
      </c>
      <c r="CX152" s="335">
        <f ca="1">(INDEX('Term Pricing'!$I$1453:$I$1632,MATCH('Project 2'!CX$8,'Term Pricing'!$C$1453:$C$1632,0))*CX111*$D152)+(INDEX('Term Pricing'!$J$1453:$J$1632,MATCH('Project 2'!CX$8,'Term Pricing'!$C$1453:$C$1632,0))*CX111*(1-$D152))</f>
        <v>0</v>
      </c>
      <c r="CY152" s="335">
        <f ca="1">(INDEX('Term Pricing'!$I$1453:$I$1632,MATCH('Project 2'!CY$8,'Term Pricing'!$C$1453:$C$1632,0))*CY111*$D152)+(INDEX('Term Pricing'!$J$1453:$J$1632,MATCH('Project 2'!CY$8,'Term Pricing'!$C$1453:$C$1632,0))*CY111*(1-$D152))</f>
        <v>0</v>
      </c>
      <c r="CZ152" s="335">
        <f ca="1">(INDEX('Term Pricing'!$I$1453:$I$1632,MATCH('Project 2'!CZ$8,'Term Pricing'!$C$1453:$C$1632,0))*CZ111*$D152)+(INDEX('Term Pricing'!$J$1453:$J$1632,MATCH('Project 2'!CZ$8,'Term Pricing'!$C$1453:$C$1632,0))*CZ111*(1-$D152))</f>
        <v>0</v>
      </c>
      <c r="DA152" s="335">
        <f ca="1">(INDEX('Term Pricing'!$I$1453:$I$1632,MATCH('Project 2'!DA$8,'Term Pricing'!$C$1453:$C$1632,0))*DA111*$D152)+(INDEX('Term Pricing'!$J$1453:$J$1632,MATCH('Project 2'!DA$8,'Term Pricing'!$C$1453:$C$1632,0))*DA111*(1-$D152))</f>
        <v>0</v>
      </c>
      <c r="DB152" s="335">
        <f ca="1">(INDEX('Term Pricing'!$I$1453:$I$1632,MATCH('Project 2'!DB$8,'Term Pricing'!$C$1453:$C$1632,0))*DB111*$D152)+(INDEX('Term Pricing'!$J$1453:$J$1632,MATCH('Project 2'!DB$8,'Term Pricing'!$C$1453:$C$1632,0))*DB111*(1-$D152))</f>
        <v>0</v>
      </c>
      <c r="DC152" s="335">
        <f ca="1">(INDEX('Term Pricing'!$I$1453:$I$1632,MATCH('Project 2'!DC$8,'Term Pricing'!$C$1453:$C$1632,0))*DC111*$D152)+(INDEX('Term Pricing'!$J$1453:$J$1632,MATCH('Project 2'!DC$8,'Term Pricing'!$C$1453:$C$1632,0))*DC111*(1-$D152))</f>
        <v>0</v>
      </c>
      <c r="DD152" s="335">
        <f ca="1">(INDEX('Term Pricing'!$I$1453:$I$1632,MATCH('Project 2'!DD$8,'Term Pricing'!$C$1453:$C$1632,0))*DD111*$D152)+(INDEX('Term Pricing'!$J$1453:$J$1632,MATCH('Project 2'!DD$8,'Term Pricing'!$C$1453:$C$1632,0))*DD111*(1-$D152))</f>
        <v>0</v>
      </c>
      <c r="DE152" s="335">
        <f ca="1">(INDEX('Term Pricing'!$I$1453:$I$1632,MATCH('Project 2'!DE$8,'Term Pricing'!$C$1453:$C$1632,0))*DE111*$D152)+(INDEX('Term Pricing'!$J$1453:$J$1632,MATCH('Project 2'!DE$8,'Term Pricing'!$C$1453:$C$1632,0))*DE111*(1-$D152))</f>
        <v>0</v>
      </c>
      <c r="DF152" s="335">
        <f ca="1">(INDEX('Term Pricing'!$I$1453:$I$1632,MATCH('Project 2'!DF$8,'Term Pricing'!$C$1453:$C$1632,0))*DF111*$D152)+(INDEX('Term Pricing'!$J$1453:$J$1632,MATCH('Project 2'!DF$8,'Term Pricing'!$C$1453:$C$1632,0))*DF111*(1-$D152))</f>
        <v>0</v>
      </c>
      <c r="DG152" s="335">
        <f ca="1">(INDEX('Term Pricing'!$I$1453:$I$1632,MATCH('Project 2'!DG$8,'Term Pricing'!$C$1453:$C$1632,0))*DG111*$D152)+(INDEX('Term Pricing'!$J$1453:$J$1632,MATCH('Project 2'!DG$8,'Term Pricing'!$C$1453:$C$1632,0))*DG111*(1-$D152))</f>
        <v>0</v>
      </c>
      <c r="DH152" s="335">
        <f ca="1">(INDEX('Term Pricing'!$I$1453:$I$1632,MATCH('Project 2'!DH$8,'Term Pricing'!$C$1453:$C$1632,0))*DH111*$D152)+(INDEX('Term Pricing'!$J$1453:$J$1632,MATCH('Project 2'!DH$8,'Term Pricing'!$C$1453:$C$1632,0))*DH111*(1-$D152))</f>
        <v>0</v>
      </c>
      <c r="DI152" s="335">
        <f ca="1">(INDEX('Term Pricing'!$I$1453:$I$1632,MATCH('Project 2'!DI$8,'Term Pricing'!$C$1453:$C$1632,0))*DI111*$D152)+(INDEX('Term Pricing'!$J$1453:$J$1632,MATCH('Project 2'!DI$8,'Term Pricing'!$C$1453:$C$1632,0))*DI111*(1-$D152))</f>
        <v>0</v>
      </c>
      <c r="DJ152" s="335">
        <f ca="1">(INDEX('Term Pricing'!$I$1453:$I$1632,MATCH('Project 2'!DJ$8,'Term Pricing'!$C$1453:$C$1632,0))*DJ111*$D152)+(INDEX('Term Pricing'!$J$1453:$J$1632,MATCH('Project 2'!DJ$8,'Term Pricing'!$C$1453:$C$1632,0))*DJ111*(1-$D152))</f>
        <v>0</v>
      </c>
      <c r="DK152" s="335">
        <f ca="1">(INDEX('Term Pricing'!$I$1453:$I$1632,MATCH('Project 2'!DK$8,'Term Pricing'!$C$1453:$C$1632,0))*DK111*$D152)+(INDEX('Term Pricing'!$J$1453:$J$1632,MATCH('Project 2'!DK$8,'Term Pricing'!$C$1453:$C$1632,0))*DK111*(1-$D152))</f>
        <v>0</v>
      </c>
      <c r="DL152" s="335">
        <f ca="1">(INDEX('Term Pricing'!$I$1453:$I$1632,MATCH('Project 2'!DL$8,'Term Pricing'!$C$1453:$C$1632,0))*DL111*$D152)+(INDEX('Term Pricing'!$J$1453:$J$1632,MATCH('Project 2'!DL$8,'Term Pricing'!$C$1453:$C$1632,0))*DL111*(1-$D152))</f>
        <v>0</v>
      </c>
      <c r="DM152" s="335">
        <f ca="1">(INDEX('Term Pricing'!$I$1453:$I$1632,MATCH('Project 2'!DM$8,'Term Pricing'!$C$1453:$C$1632,0))*DM111*$D152)+(INDEX('Term Pricing'!$J$1453:$J$1632,MATCH('Project 2'!DM$8,'Term Pricing'!$C$1453:$C$1632,0))*DM111*(1-$D152))</f>
        <v>0</v>
      </c>
      <c r="DN152" s="335">
        <f ca="1">(INDEX('Term Pricing'!$I$1453:$I$1632,MATCH('Project 2'!DN$8,'Term Pricing'!$C$1453:$C$1632,0))*DN111*$D152)+(INDEX('Term Pricing'!$J$1453:$J$1632,MATCH('Project 2'!DN$8,'Term Pricing'!$C$1453:$C$1632,0))*DN111*(1-$D152))</f>
        <v>0</v>
      </c>
    </row>
    <row r="153" spans="1:118">
      <c r="A153" s="151"/>
      <c r="C153" s="34" t="str">
        <f t="shared" si="129"/>
        <v>B200</v>
      </c>
      <c r="D153" s="70">
        <f>Inputs!J97</f>
        <v>0.7</v>
      </c>
      <c r="E153" s="107">
        <v>0.25</v>
      </c>
      <c r="F153" s="110">
        <v>1</v>
      </c>
      <c r="G153" s="54" t="s">
        <v>83</v>
      </c>
      <c r="H153" s="266">
        <f t="shared" ca="1" si="128"/>
        <v>3835123.1999999993</v>
      </c>
      <c r="I153" s="29"/>
      <c r="J153" s="335">
        <f ca="1">(INDEX('Term Pricing'!$K$1453:$K$1632,MATCH('Project 2'!J$8,'Term Pricing'!$C$1453:$C$1632,0))*J112*$D153)+(INDEX('Term Pricing'!$L$1453:$L$1632,MATCH('Project 2'!J$8,'Term Pricing'!$C$1453:$C$1632,0))*J112*(1-$D153))</f>
        <v>0</v>
      </c>
      <c r="K153" s="335">
        <f ca="1">(INDEX('Term Pricing'!$K$1453:$K$1632,MATCH('Project 2'!K$8,'Term Pricing'!$C$1453:$C$1632,0))*K112*$D153)+(INDEX('Term Pricing'!$L$1453:$L$1632,MATCH('Project 2'!K$8,'Term Pricing'!$C$1453:$C$1632,0))*K112*(1-$D153))</f>
        <v>0</v>
      </c>
      <c r="L153" s="335">
        <f ca="1">(INDEX('Term Pricing'!$K$1453:$K$1632,MATCH('Project 2'!L$8,'Term Pricing'!$C$1453:$C$1632,0))*L112*$D153)+(INDEX('Term Pricing'!$L$1453:$L$1632,MATCH('Project 2'!L$8,'Term Pricing'!$C$1453:$C$1632,0))*L112*(1-$D153))</f>
        <v>0</v>
      </c>
      <c r="M153" s="335">
        <f ca="1">(INDEX('Term Pricing'!$K$1453:$K$1632,MATCH('Project 2'!M$8,'Term Pricing'!$C$1453:$C$1632,0))*M112*$D153)+(INDEX('Term Pricing'!$L$1453:$L$1632,MATCH('Project 2'!M$8,'Term Pricing'!$C$1453:$C$1632,0))*M112*(1-$D153))</f>
        <v>0</v>
      </c>
      <c r="N153" s="335">
        <f ca="1">(INDEX('Term Pricing'!$K$1453:$K$1632,MATCH('Project 2'!N$8,'Term Pricing'!$C$1453:$C$1632,0))*N112*$D153)+(INDEX('Term Pricing'!$L$1453:$L$1632,MATCH('Project 2'!N$8,'Term Pricing'!$C$1453:$C$1632,0))*N112*(1-$D153))</f>
        <v>139968</v>
      </c>
      <c r="O153" s="335">
        <f ca="1">(INDEX('Term Pricing'!$K$1453:$K$1632,MATCH('Project 2'!O$8,'Term Pricing'!$C$1453:$C$1632,0))*O112*$D153)+(INDEX('Term Pricing'!$L$1453:$L$1632,MATCH('Project 2'!O$8,'Term Pricing'!$C$1453:$C$1632,0))*O112*(1-$D153))</f>
        <v>144633.60000000001</v>
      </c>
      <c r="P153" s="335">
        <f ca="1">(INDEX('Term Pricing'!$K$1453:$K$1632,MATCH('Project 2'!P$8,'Term Pricing'!$C$1453:$C$1632,0))*P112*$D153)+(INDEX('Term Pricing'!$L$1453:$L$1632,MATCH('Project 2'!P$8,'Term Pricing'!$C$1453:$C$1632,0))*P112*(1-$D153))</f>
        <v>139968</v>
      </c>
      <c r="Q153" s="335">
        <f ca="1">(INDEX('Term Pricing'!$K$1453:$K$1632,MATCH('Project 2'!Q$8,'Term Pricing'!$C$1453:$C$1632,0))*Q112*$D153)+(INDEX('Term Pricing'!$L$1453:$L$1632,MATCH('Project 2'!Q$8,'Term Pricing'!$C$1453:$C$1632,0))*Q112*(1-$D153))</f>
        <v>144633.60000000001</v>
      </c>
      <c r="R153" s="335">
        <f ca="1">(INDEX('Term Pricing'!$K$1453:$K$1632,MATCH('Project 2'!R$8,'Term Pricing'!$C$1453:$C$1632,0))*R112*$D153)+(INDEX('Term Pricing'!$L$1453:$L$1632,MATCH('Project 2'!R$8,'Term Pricing'!$C$1453:$C$1632,0))*R112*(1-$D153))</f>
        <v>144633.60000000001</v>
      </c>
      <c r="S153" s="335">
        <f ca="1">(INDEX('Term Pricing'!$K$1453:$K$1632,MATCH('Project 2'!S$8,'Term Pricing'!$C$1453:$C$1632,0))*S112*$D153)+(INDEX('Term Pricing'!$L$1453:$L$1632,MATCH('Project 2'!S$8,'Term Pricing'!$C$1453:$C$1632,0))*S112*(1-$D153))</f>
        <v>139968</v>
      </c>
      <c r="T153" s="335">
        <f ca="1">(INDEX('Term Pricing'!$K$1453:$K$1632,MATCH('Project 2'!T$8,'Term Pricing'!$C$1453:$C$1632,0))*T112*$D153)+(INDEX('Term Pricing'!$L$1453:$L$1632,MATCH('Project 2'!T$8,'Term Pricing'!$C$1453:$C$1632,0))*T112*(1-$D153))</f>
        <v>144633.60000000001</v>
      </c>
      <c r="U153" s="335">
        <f ca="1">(INDEX('Term Pricing'!$K$1453:$K$1632,MATCH('Project 2'!U$8,'Term Pricing'!$C$1453:$C$1632,0))*U112*$D153)+(INDEX('Term Pricing'!$L$1453:$L$1632,MATCH('Project 2'!U$8,'Term Pricing'!$C$1453:$C$1632,0))*U112*(1-$D153))</f>
        <v>139968</v>
      </c>
      <c r="V153" s="335">
        <f ca="1">(INDEX('Term Pricing'!$K$1453:$K$1632,MATCH('Project 2'!V$8,'Term Pricing'!$C$1453:$C$1632,0))*V112*$D153)+(INDEX('Term Pricing'!$L$1453:$L$1632,MATCH('Project 2'!V$8,'Term Pricing'!$C$1453:$C$1632,0))*V112*(1-$D153))</f>
        <v>144633.60000000001</v>
      </c>
      <c r="W153" s="335">
        <f ca="1">(INDEX('Term Pricing'!$K$1453:$K$1632,MATCH('Project 2'!W$8,'Term Pricing'!$C$1453:$C$1632,0))*W112*$D153)+(INDEX('Term Pricing'!$L$1453:$L$1632,MATCH('Project 2'!W$8,'Term Pricing'!$C$1453:$C$1632,0))*W112*(1-$D153))</f>
        <v>144633.60000000001</v>
      </c>
      <c r="X153" s="335">
        <f ca="1">(INDEX('Term Pricing'!$K$1453:$K$1632,MATCH('Project 2'!X$8,'Term Pricing'!$C$1453:$C$1632,0))*X112*$D153)+(INDEX('Term Pricing'!$L$1453:$L$1632,MATCH('Project 2'!X$8,'Term Pricing'!$C$1453:$C$1632,0))*X112*(1-$D153))</f>
        <v>135302.39999999999</v>
      </c>
      <c r="Y153" s="335">
        <f ca="1">(INDEX('Term Pricing'!$K$1453:$K$1632,MATCH('Project 2'!Y$8,'Term Pricing'!$C$1453:$C$1632,0))*Y112*$D153)+(INDEX('Term Pricing'!$L$1453:$L$1632,MATCH('Project 2'!Y$8,'Term Pricing'!$C$1453:$C$1632,0))*Y112*(1-$D153))</f>
        <v>144633.60000000001</v>
      </c>
      <c r="Z153" s="335">
        <f ca="1">(INDEX('Term Pricing'!$K$1453:$K$1632,MATCH('Project 2'!Z$8,'Term Pricing'!$C$1453:$C$1632,0))*Z112*$D153)+(INDEX('Term Pricing'!$L$1453:$L$1632,MATCH('Project 2'!Z$8,'Term Pricing'!$C$1453:$C$1632,0))*Z112*(1-$D153))</f>
        <v>139968</v>
      </c>
      <c r="AA153" s="335">
        <f ca="1">(INDEX('Term Pricing'!$K$1453:$K$1632,MATCH('Project 2'!AA$8,'Term Pricing'!$C$1453:$C$1632,0))*AA112*$D153)+(INDEX('Term Pricing'!$L$1453:$L$1632,MATCH('Project 2'!AA$8,'Term Pricing'!$C$1453:$C$1632,0))*AA112*(1-$D153))</f>
        <v>144633.60000000001</v>
      </c>
      <c r="AB153" s="335">
        <f ca="1">(INDEX('Term Pricing'!$K$1453:$K$1632,MATCH('Project 2'!AB$8,'Term Pricing'!$C$1453:$C$1632,0))*AB112*$D153)+(INDEX('Term Pricing'!$L$1453:$L$1632,MATCH('Project 2'!AB$8,'Term Pricing'!$C$1453:$C$1632,0))*AB112*(1-$D153))</f>
        <v>139968</v>
      </c>
      <c r="AC153" s="335">
        <f ca="1">(INDEX('Term Pricing'!$K$1453:$K$1632,MATCH('Project 2'!AC$8,'Term Pricing'!$C$1453:$C$1632,0))*AC112*$D153)+(INDEX('Term Pricing'!$L$1453:$L$1632,MATCH('Project 2'!AC$8,'Term Pricing'!$C$1453:$C$1632,0))*AC112*(1-$D153))</f>
        <v>144633.60000000001</v>
      </c>
      <c r="AD153" s="335">
        <f ca="1">(INDEX('Term Pricing'!$K$1453:$K$1632,MATCH('Project 2'!AD$8,'Term Pricing'!$C$1453:$C$1632,0))*AD112*$D153)+(INDEX('Term Pricing'!$L$1453:$L$1632,MATCH('Project 2'!AD$8,'Term Pricing'!$C$1453:$C$1632,0))*AD112*(1-$D153))</f>
        <v>144633.60000000001</v>
      </c>
      <c r="AE153" s="335">
        <f ca="1">(INDEX('Term Pricing'!$K$1453:$K$1632,MATCH('Project 2'!AE$8,'Term Pricing'!$C$1453:$C$1632,0))*AE112*$D153)+(INDEX('Term Pricing'!$L$1453:$L$1632,MATCH('Project 2'!AE$8,'Term Pricing'!$C$1453:$C$1632,0))*AE112*(1-$D153))</f>
        <v>139968</v>
      </c>
      <c r="AF153" s="335">
        <f ca="1">(INDEX('Term Pricing'!$K$1453:$K$1632,MATCH('Project 2'!AF$8,'Term Pricing'!$C$1453:$C$1632,0))*AF112*$D153)+(INDEX('Term Pricing'!$L$1453:$L$1632,MATCH('Project 2'!AF$8,'Term Pricing'!$C$1453:$C$1632,0))*AF112*(1-$D153))</f>
        <v>144633.60000000001</v>
      </c>
      <c r="AG153" s="335">
        <f ca="1">(INDEX('Term Pricing'!$K$1453:$K$1632,MATCH('Project 2'!AG$8,'Term Pricing'!$C$1453:$C$1632,0))*AG112*$D153)+(INDEX('Term Pricing'!$L$1453:$L$1632,MATCH('Project 2'!AG$8,'Term Pricing'!$C$1453:$C$1632,0))*AG112*(1-$D153))</f>
        <v>139968</v>
      </c>
      <c r="AH153" s="335">
        <f ca="1">(INDEX('Term Pricing'!$K$1453:$K$1632,MATCH('Project 2'!AH$8,'Term Pricing'!$C$1453:$C$1632,0))*AH112*$D153)+(INDEX('Term Pricing'!$L$1453:$L$1632,MATCH('Project 2'!AH$8,'Term Pricing'!$C$1453:$C$1632,0))*AH112*(1-$D153))</f>
        <v>144633.60000000001</v>
      </c>
      <c r="AI153" s="335">
        <f ca="1">(INDEX('Term Pricing'!$K$1453:$K$1632,MATCH('Project 2'!AI$8,'Term Pricing'!$C$1453:$C$1632,0))*AI112*$D153)+(INDEX('Term Pricing'!$L$1453:$L$1632,MATCH('Project 2'!AI$8,'Term Pricing'!$C$1453:$C$1632,0))*AI112*(1-$D153))</f>
        <v>144633.60000000001</v>
      </c>
      <c r="AJ153" s="335">
        <f ca="1">(INDEX('Term Pricing'!$K$1453:$K$1632,MATCH('Project 2'!AJ$8,'Term Pricing'!$C$1453:$C$1632,0))*AJ112*$D153)+(INDEX('Term Pricing'!$L$1453:$L$1632,MATCH('Project 2'!AJ$8,'Term Pricing'!$C$1453:$C$1632,0))*AJ112*(1-$D153))</f>
        <v>130636.8</v>
      </c>
      <c r="AK153" s="335">
        <f ca="1">(INDEX('Term Pricing'!$K$1453:$K$1632,MATCH('Project 2'!AK$8,'Term Pricing'!$C$1453:$C$1632,0))*AK112*$D153)+(INDEX('Term Pricing'!$L$1453:$L$1632,MATCH('Project 2'!AK$8,'Term Pricing'!$C$1453:$C$1632,0))*AK112*(1-$D153))</f>
        <v>144633.60000000001</v>
      </c>
      <c r="AL153" s="335">
        <f ca="1">(INDEX('Term Pricing'!$K$1453:$K$1632,MATCH('Project 2'!AL$8,'Term Pricing'!$C$1453:$C$1632,0))*AL112*$D153)+(INDEX('Term Pricing'!$L$1453:$L$1632,MATCH('Project 2'!AL$8,'Term Pricing'!$C$1453:$C$1632,0))*AL112*(1-$D153))</f>
        <v>139968</v>
      </c>
      <c r="AM153" s="335">
        <f ca="1">(INDEX('Term Pricing'!$K$1453:$K$1632,MATCH('Project 2'!AM$8,'Term Pricing'!$C$1453:$C$1632,0))*AM112*$D153)+(INDEX('Term Pricing'!$L$1453:$L$1632,MATCH('Project 2'!AM$8,'Term Pricing'!$C$1453:$C$1632,0))*AM112*(1-$D153))</f>
        <v>144633.60000000001</v>
      </c>
      <c r="AN153" s="335">
        <f ca="1">(INDEX('Term Pricing'!$K$1453:$K$1632,MATCH('Project 2'!AN$8,'Term Pricing'!$C$1453:$C$1632,0))*AN112*$D153)+(INDEX('Term Pricing'!$L$1453:$L$1632,MATCH('Project 2'!AN$8,'Term Pricing'!$C$1453:$C$1632,0))*AN112*(1-$D153))</f>
        <v>139968</v>
      </c>
      <c r="AO153" s="335">
        <f ca="1">(INDEX('Term Pricing'!$K$1453:$K$1632,MATCH('Project 2'!AO$8,'Term Pricing'!$C$1453:$C$1632,0))*AO112*$D153)+(INDEX('Term Pricing'!$L$1453:$L$1632,MATCH('Project 2'!AO$8,'Term Pricing'!$C$1453:$C$1632,0))*AO112*(1-$D153))</f>
        <v>144633.60000000001</v>
      </c>
      <c r="AP153" s="335">
        <f ca="1">(INDEX('Term Pricing'!$K$1453:$K$1632,MATCH('Project 2'!AP$8,'Term Pricing'!$C$1453:$C$1632,0))*AP112*$D153)+(INDEX('Term Pricing'!$L$1453:$L$1632,MATCH('Project 2'!AP$8,'Term Pricing'!$C$1453:$C$1632,0))*AP112*(1-$D153))</f>
        <v>144633.60000000001</v>
      </c>
      <c r="AQ153" s="335">
        <f ca="1">(INDEX('Term Pricing'!$K$1453:$K$1632,MATCH('Project 2'!AQ$8,'Term Pricing'!$C$1453:$C$1632,0))*AQ112*$D153)+(INDEX('Term Pricing'!$L$1453:$L$1632,MATCH('Project 2'!AQ$8,'Term Pricing'!$C$1453:$C$1632,0))*AQ112*(1-$D153))</f>
        <v>139968</v>
      </c>
      <c r="AR153" s="335">
        <f ca="1">(INDEX('Term Pricing'!$K$1453:$K$1632,MATCH('Project 2'!AR$8,'Term Pricing'!$C$1453:$C$1632,0))*AR112*$D153)+(INDEX('Term Pricing'!$L$1453:$L$1632,MATCH('Project 2'!AR$8,'Term Pricing'!$C$1453:$C$1632,0))*AR112*(1-$D153))</f>
        <v>144633.60000000001</v>
      </c>
      <c r="AS153" s="335">
        <f ca="1">(INDEX('Term Pricing'!$K$1453:$K$1632,MATCH('Project 2'!AS$8,'Term Pricing'!$C$1453:$C$1632,0))*AS112*$D153)+(INDEX('Term Pricing'!$L$1453:$L$1632,MATCH('Project 2'!AS$8,'Term Pricing'!$C$1453:$C$1632,0))*AS112*(1-$D153))</f>
        <v>139968</v>
      </c>
      <c r="AT153" s="335">
        <f ca="1">(INDEX('Term Pricing'!$K$1453:$K$1632,MATCH('Project 2'!AT$8,'Term Pricing'!$C$1453:$C$1632,0))*AT112*$D153)+(INDEX('Term Pricing'!$L$1453:$L$1632,MATCH('Project 2'!AT$8,'Term Pricing'!$C$1453:$C$1632,0))*AT112*(1-$D153))</f>
        <v>144633.60000000001</v>
      </c>
      <c r="AU153" s="335">
        <f ca="1">(INDEX('Term Pricing'!$K$1453:$K$1632,MATCH('Project 2'!AU$8,'Term Pricing'!$C$1453:$C$1632,0))*AU112*$D153)+(INDEX('Term Pricing'!$L$1453:$L$1632,MATCH('Project 2'!AU$8,'Term Pricing'!$C$1453:$C$1632,0))*AU112*(1-$D153))</f>
        <v>144633.60000000001</v>
      </c>
      <c r="AV153" s="335">
        <f ca="1">(INDEX('Term Pricing'!$K$1453:$K$1632,MATCH('Project 2'!AV$8,'Term Pricing'!$C$1453:$C$1632,0))*AV112*$D153)+(INDEX('Term Pricing'!$L$1453:$L$1632,MATCH('Project 2'!AV$8,'Term Pricing'!$C$1453:$C$1632,0))*AV112*(1-$D153))</f>
        <v>130636.8</v>
      </c>
      <c r="AW153" s="335">
        <f ca="1">(INDEX('Term Pricing'!$K$1453:$K$1632,MATCH('Project 2'!AW$8,'Term Pricing'!$C$1453:$C$1632,0))*AW112*$D153)+(INDEX('Term Pricing'!$L$1453:$L$1632,MATCH('Project 2'!AW$8,'Term Pricing'!$C$1453:$C$1632,0))*AW112*(1-$D153))</f>
        <v>144633.60000000001</v>
      </c>
      <c r="AX153" s="335">
        <f ca="1">(INDEX('Term Pricing'!$K$1453:$K$1632,MATCH('Project 2'!AX$8,'Term Pricing'!$C$1453:$C$1632,0))*AX112*$D153)+(INDEX('Term Pricing'!$L$1453:$L$1632,MATCH('Project 2'!AX$8,'Term Pricing'!$C$1453:$C$1632,0))*AX112*(1-$D153))</f>
        <v>0</v>
      </c>
      <c r="AY153" s="335">
        <f ca="1">(INDEX('Term Pricing'!$K$1453:$K$1632,MATCH('Project 2'!AY$8,'Term Pricing'!$C$1453:$C$1632,0))*AY112*$D153)+(INDEX('Term Pricing'!$L$1453:$L$1632,MATCH('Project 2'!AY$8,'Term Pricing'!$C$1453:$C$1632,0))*AY112*(1-$D153))</f>
        <v>0</v>
      </c>
      <c r="AZ153" s="335">
        <f ca="1">(INDEX('Term Pricing'!$K$1453:$K$1632,MATCH('Project 2'!AZ$8,'Term Pricing'!$C$1453:$C$1632,0))*AZ112*$D153)+(INDEX('Term Pricing'!$L$1453:$L$1632,MATCH('Project 2'!AZ$8,'Term Pricing'!$C$1453:$C$1632,0))*AZ112*(1-$D153))</f>
        <v>0</v>
      </c>
      <c r="BA153" s="335">
        <f ca="1">(INDEX('Term Pricing'!$K$1453:$K$1632,MATCH('Project 2'!BA$8,'Term Pricing'!$C$1453:$C$1632,0))*BA112*$D153)+(INDEX('Term Pricing'!$L$1453:$L$1632,MATCH('Project 2'!BA$8,'Term Pricing'!$C$1453:$C$1632,0))*BA112*(1-$D153))</f>
        <v>0</v>
      </c>
      <c r="BB153" s="335">
        <f ca="1">(INDEX('Term Pricing'!$K$1453:$K$1632,MATCH('Project 2'!BB$8,'Term Pricing'!$C$1453:$C$1632,0))*BB112*$D153)+(INDEX('Term Pricing'!$L$1453:$L$1632,MATCH('Project 2'!BB$8,'Term Pricing'!$C$1453:$C$1632,0))*BB112*(1-$D153))</f>
        <v>0</v>
      </c>
      <c r="BC153" s="335">
        <f ca="1">(INDEX('Term Pricing'!$K$1453:$K$1632,MATCH('Project 2'!BC$8,'Term Pricing'!$C$1453:$C$1632,0))*BC112*$D153)+(INDEX('Term Pricing'!$L$1453:$L$1632,MATCH('Project 2'!BC$8,'Term Pricing'!$C$1453:$C$1632,0))*BC112*(1-$D153))</f>
        <v>0</v>
      </c>
      <c r="BD153" s="335">
        <f ca="1">(INDEX('Term Pricing'!$K$1453:$K$1632,MATCH('Project 2'!BD$8,'Term Pricing'!$C$1453:$C$1632,0))*BD112*$D153)+(INDEX('Term Pricing'!$L$1453:$L$1632,MATCH('Project 2'!BD$8,'Term Pricing'!$C$1453:$C$1632,0))*BD112*(1-$D153))</f>
        <v>0</v>
      </c>
      <c r="BE153" s="335">
        <f ca="1">(INDEX('Term Pricing'!$K$1453:$K$1632,MATCH('Project 2'!BE$8,'Term Pricing'!$C$1453:$C$1632,0))*BE112*$D153)+(INDEX('Term Pricing'!$L$1453:$L$1632,MATCH('Project 2'!BE$8,'Term Pricing'!$C$1453:$C$1632,0))*BE112*(1-$D153))</f>
        <v>0</v>
      </c>
      <c r="BF153" s="335">
        <f ca="1">(INDEX('Term Pricing'!$K$1453:$K$1632,MATCH('Project 2'!BF$8,'Term Pricing'!$C$1453:$C$1632,0))*BF112*$D153)+(INDEX('Term Pricing'!$L$1453:$L$1632,MATCH('Project 2'!BF$8,'Term Pricing'!$C$1453:$C$1632,0))*BF112*(1-$D153))</f>
        <v>0</v>
      </c>
      <c r="BG153" s="335">
        <f ca="1">(INDEX('Term Pricing'!$K$1453:$K$1632,MATCH('Project 2'!BG$8,'Term Pricing'!$C$1453:$C$1632,0))*BG112*$D153)+(INDEX('Term Pricing'!$L$1453:$L$1632,MATCH('Project 2'!BG$8,'Term Pricing'!$C$1453:$C$1632,0))*BG112*(1-$D153))</f>
        <v>0</v>
      </c>
      <c r="BH153" s="335">
        <f ca="1">(INDEX('Term Pricing'!$K$1453:$K$1632,MATCH('Project 2'!BH$8,'Term Pricing'!$C$1453:$C$1632,0))*BH112*$D153)+(INDEX('Term Pricing'!$L$1453:$L$1632,MATCH('Project 2'!BH$8,'Term Pricing'!$C$1453:$C$1632,0))*BH112*(1-$D153))</f>
        <v>0</v>
      </c>
      <c r="BI153" s="335">
        <f ca="1">(INDEX('Term Pricing'!$K$1453:$K$1632,MATCH('Project 2'!BI$8,'Term Pricing'!$C$1453:$C$1632,0))*BI112*$D153)+(INDEX('Term Pricing'!$L$1453:$L$1632,MATCH('Project 2'!BI$8,'Term Pricing'!$C$1453:$C$1632,0))*BI112*(1-$D153))</f>
        <v>0</v>
      </c>
      <c r="BJ153" s="335">
        <f ca="1">(INDEX('Term Pricing'!$K$1453:$K$1632,MATCH('Project 2'!BJ$8,'Term Pricing'!$C$1453:$C$1632,0))*BJ112*$D153)+(INDEX('Term Pricing'!$L$1453:$L$1632,MATCH('Project 2'!BJ$8,'Term Pricing'!$C$1453:$C$1632,0))*BJ112*(1-$D153))</f>
        <v>0</v>
      </c>
      <c r="BK153" s="335">
        <f ca="1">(INDEX('Term Pricing'!$K$1453:$K$1632,MATCH('Project 2'!BK$8,'Term Pricing'!$C$1453:$C$1632,0))*BK112*$D153)+(INDEX('Term Pricing'!$L$1453:$L$1632,MATCH('Project 2'!BK$8,'Term Pricing'!$C$1453:$C$1632,0))*BK112*(1-$D153))</f>
        <v>0</v>
      </c>
      <c r="BL153" s="335">
        <f ca="1">(INDEX('Term Pricing'!$K$1453:$K$1632,MATCH('Project 2'!BL$8,'Term Pricing'!$C$1453:$C$1632,0))*BL112*$D153)+(INDEX('Term Pricing'!$L$1453:$L$1632,MATCH('Project 2'!BL$8,'Term Pricing'!$C$1453:$C$1632,0))*BL112*(1-$D153))</f>
        <v>0</v>
      </c>
      <c r="BM153" s="335">
        <f ca="1">(INDEX('Term Pricing'!$K$1453:$K$1632,MATCH('Project 2'!BM$8,'Term Pricing'!$C$1453:$C$1632,0))*BM112*$D153)+(INDEX('Term Pricing'!$L$1453:$L$1632,MATCH('Project 2'!BM$8,'Term Pricing'!$C$1453:$C$1632,0))*BM112*(1-$D153))</f>
        <v>0</v>
      </c>
      <c r="BN153" s="335">
        <f ca="1">(INDEX('Term Pricing'!$K$1453:$K$1632,MATCH('Project 2'!BN$8,'Term Pricing'!$C$1453:$C$1632,0))*BN112*$D153)+(INDEX('Term Pricing'!$L$1453:$L$1632,MATCH('Project 2'!BN$8,'Term Pricing'!$C$1453:$C$1632,0))*BN112*(1-$D153))</f>
        <v>0</v>
      </c>
      <c r="BO153" s="335">
        <f ca="1">(INDEX('Term Pricing'!$K$1453:$K$1632,MATCH('Project 2'!BO$8,'Term Pricing'!$C$1453:$C$1632,0))*BO112*$D153)+(INDEX('Term Pricing'!$L$1453:$L$1632,MATCH('Project 2'!BO$8,'Term Pricing'!$C$1453:$C$1632,0))*BO112*(1-$D153))</f>
        <v>0</v>
      </c>
      <c r="BP153" s="335">
        <f ca="1">(INDEX('Term Pricing'!$K$1453:$K$1632,MATCH('Project 2'!BP$8,'Term Pricing'!$C$1453:$C$1632,0))*BP112*$D153)+(INDEX('Term Pricing'!$L$1453:$L$1632,MATCH('Project 2'!BP$8,'Term Pricing'!$C$1453:$C$1632,0))*BP112*(1-$D153))</f>
        <v>0</v>
      </c>
      <c r="BQ153" s="335">
        <f ca="1">(INDEX('Term Pricing'!$K$1453:$K$1632,MATCH('Project 2'!BQ$8,'Term Pricing'!$C$1453:$C$1632,0))*BQ112*$D153)+(INDEX('Term Pricing'!$L$1453:$L$1632,MATCH('Project 2'!BQ$8,'Term Pricing'!$C$1453:$C$1632,0))*BQ112*(1-$D153))</f>
        <v>0</v>
      </c>
      <c r="BR153" s="335">
        <f ca="1">(INDEX('Term Pricing'!$K$1453:$K$1632,MATCH('Project 2'!BR$8,'Term Pricing'!$C$1453:$C$1632,0))*BR112*$D153)+(INDEX('Term Pricing'!$L$1453:$L$1632,MATCH('Project 2'!BR$8,'Term Pricing'!$C$1453:$C$1632,0))*BR112*(1-$D153))</f>
        <v>0</v>
      </c>
      <c r="BS153" s="335">
        <f ca="1">(INDEX('Term Pricing'!$K$1453:$K$1632,MATCH('Project 2'!BS$8,'Term Pricing'!$C$1453:$C$1632,0))*BS112*$D153)+(INDEX('Term Pricing'!$L$1453:$L$1632,MATCH('Project 2'!BS$8,'Term Pricing'!$C$1453:$C$1632,0))*BS112*(1-$D153))</f>
        <v>0</v>
      </c>
      <c r="BT153" s="335">
        <f ca="1">(INDEX('Term Pricing'!$K$1453:$K$1632,MATCH('Project 2'!BT$8,'Term Pricing'!$C$1453:$C$1632,0))*BT112*$D153)+(INDEX('Term Pricing'!$L$1453:$L$1632,MATCH('Project 2'!BT$8,'Term Pricing'!$C$1453:$C$1632,0))*BT112*(1-$D153))</f>
        <v>0</v>
      </c>
      <c r="BU153" s="335">
        <f ca="1">(INDEX('Term Pricing'!$K$1453:$K$1632,MATCH('Project 2'!BU$8,'Term Pricing'!$C$1453:$C$1632,0))*BU112*$D153)+(INDEX('Term Pricing'!$L$1453:$L$1632,MATCH('Project 2'!BU$8,'Term Pricing'!$C$1453:$C$1632,0))*BU112*(1-$D153))</f>
        <v>0</v>
      </c>
      <c r="BV153" s="335">
        <f ca="1">(INDEX('Term Pricing'!$K$1453:$K$1632,MATCH('Project 2'!BV$8,'Term Pricing'!$C$1453:$C$1632,0))*BV112*$D153)+(INDEX('Term Pricing'!$L$1453:$L$1632,MATCH('Project 2'!BV$8,'Term Pricing'!$C$1453:$C$1632,0))*BV112*(1-$D153))</f>
        <v>0</v>
      </c>
      <c r="BW153" s="335">
        <f ca="1">(INDEX('Term Pricing'!$K$1453:$K$1632,MATCH('Project 2'!BW$8,'Term Pricing'!$C$1453:$C$1632,0))*BW112*$D153)+(INDEX('Term Pricing'!$L$1453:$L$1632,MATCH('Project 2'!BW$8,'Term Pricing'!$C$1453:$C$1632,0))*BW112*(1-$D153))</f>
        <v>0</v>
      </c>
      <c r="BX153" s="335">
        <f ca="1">(INDEX('Term Pricing'!$K$1453:$K$1632,MATCH('Project 2'!BX$8,'Term Pricing'!$C$1453:$C$1632,0))*BX112*$D153)+(INDEX('Term Pricing'!$L$1453:$L$1632,MATCH('Project 2'!BX$8,'Term Pricing'!$C$1453:$C$1632,0))*BX112*(1-$D153))</f>
        <v>0</v>
      </c>
      <c r="BY153" s="335">
        <f ca="1">(INDEX('Term Pricing'!$K$1453:$K$1632,MATCH('Project 2'!BY$8,'Term Pricing'!$C$1453:$C$1632,0))*BY112*$D153)+(INDEX('Term Pricing'!$L$1453:$L$1632,MATCH('Project 2'!BY$8,'Term Pricing'!$C$1453:$C$1632,0))*BY112*(1-$D153))</f>
        <v>0</v>
      </c>
      <c r="BZ153" s="335">
        <f ca="1">(INDEX('Term Pricing'!$K$1453:$K$1632,MATCH('Project 2'!BZ$8,'Term Pricing'!$C$1453:$C$1632,0))*BZ112*$D153)+(INDEX('Term Pricing'!$L$1453:$L$1632,MATCH('Project 2'!BZ$8,'Term Pricing'!$C$1453:$C$1632,0))*BZ112*(1-$D153))</f>
        <v>0</v>
      </c>
      <c r="CA153" s="335">
        <f ca="1">(INDEX('Term Pricing'!$K$1453:$K$1632,MATCH('Project 2'!CA$8,'Term Pricing'!$C$1453:$C$1632,0))*CA112*$D153)+(INDEX('Term Pricing'!$L$1453:$L$1632,MATCH('Project 2'!CA$8,'Term Pricing'!$C$1453:$C$1632,0))*CA112*(1-$D153))</f>
        <v>0</v>
      </c>
      <c r="CB153" s="335">
        <f ca="1">(INDEX('Term Pricing'!$K$1453:$K$1632,MATCH('Project 2'!CB$8,'Term Pricing'!$C$1453:$C$1632,0))*CB112*$D153)+(INDEX('Term Pricing'!$L$1453:$L$1632,MATCH('Project 2'!CB$8,'Term Pricing'!$C$1453:$C$1632,0))*CB112*(1-$D153))</f>
        <v>0</v>
      </c>
      <c r="CC153" s="335">
        <f ca="1">(INDEX('Term Pricing'!$K$1453:$K$1632,MATCH('Project 2'!CC$8,'Term Pricing'!$C$1453:$C$1632,0))*CC112*$D153)+(INDEX('Term Pricing'!$L$1453:$L$1632,MATCH('Project 2'!CC$8,'Term Pricing'!$C$1453:$C$1632,0))*CC112*(1-$D153))</f>
        <v>0</v>
      </c>
      <c r="CD153" s="335">
        <f ca="1">(INDEX('Term Pricing'!$K$1453:$K$1632,MATCH('Project 2'!CD$8,'Term Pricing'!$C$1453:$C$1632,0))*CD112*$D153)+(INDEX('Term Pricing'!$L$1453:$L$1632,MATCH('Project 2'!CD$8,'Term Pricing'!$C$1453:$C$1632,0))*CD112*(1-$D153))</f>
        <v>0</v>
      </c>
      <c r="CE153" s="335">
        <f ca="1">(INDEX('Term Pricing'!$K$1453:$K$1632,MATCH('Project 2'!CE$8,'Term Pricing'!$C$1453:$C$1632,0))*CE112*$D153)+(INDEX('Term Pricing'!$L$1453:$L$1632,MATCH('Project 2'!CE$8,'Term Pricing'!$C$1453:$C$1632,0))*CE112*(1-$D153))</f>
        <v>0</v>
      </c>
      <c r="CF153" s="335">
        <f ca="1">(INDEX('Term Pricing'!$K$1453:$K$1632,MATCH('Project 2'!CF$8,'Term Pricing'!$C$1453:$C$1632,0))*CF112*$D153)+(INDEX('Term Pricing'!$L$1453:$L$1632,MATCH('Project 2'!CF$8,'Term Pricing'!$C$1453:$C$1632,0))*CF112*(1-$D153))</f>
        <v>0</v>
      </c>
      <c r="CG153" s="335">
        <f ca="1">(INDEX('Term Pricing'!$K$1453:$K$1632,MATCH('Project 2'!CG$8,'Term Pricing'!$C$1453:$C$1632,0))*CG112*$D153)+(INDEX('Term Pricing'!$L$1453:$L$1632,MATCH('Project 2'!CG$8,'Term Pricing'!$C$1453:$C$1632,0))*CG112*(1-$D153))</f>
        <v>0</v>
      </c>
      <c r="CH153" s="335">
        <f ca="1">(INDEX('Term Pricing'!$K$1453:$K$1632,MATCH('Project 2'!CH$8,'Term Pricing'!$C$1453:$C$1632,0))*CH112*$D153)+(INDEX('Term Pricing'!$L$1453:$L$1632,MATCH('Project 2'!CH$8,'Term Pricing'!$C$1453:$C$1632,0))*CH112*(1-$D153))</f>
        <v>0</v>
      </c>
      <c r="CI153" s="335">
        <f ca="1">(INDEX('Term Pricing'!$K$1453:$K$1632,MATCH('Project 2'!CI$8,'Term Pricing'!$C$1453:$C$1632,0))*CI112*$D153)+(INDEX('Term Pricing'!$L$1453:$L$1632,MATCH('Project 2'!CI$8,'Term Pricing'!$C$1453:$C$1632,0))*CI112*(1-$D153))</f>
        <v>0</v>
      </c>
      <c r="CJ153" s="335">
        <f ca="1">(INDEX('Term Pricing'!$K$1453:$K$1632,MATCH('Project 2'!CJ$8,'Term Pricing'!$C$1453:$C$1632,0))*CJ112*$D153)+(INDEX('Term Pricing'!$L$1453:$L$1632,MATCH('Project 2'!CJ$8,'Term Pricing'!$C$1453:$C$1632,0))*CJ112*(1-$D153))</f>
        <v>0</v>
      </c>
      <c r="CK153" s="335">
        <f ca="1">(INDEX('Term Pricing'!$K$1453:$K$1632,MATCH('Project 2'!CK$8,'Term Pricing'!$C$1453:$C$1632,0))*CK112*$D153)+(INDEX('Term Pricing'!$L$1453:$L$1632,MATCH('Project 2'!CK$8,'Term Pricing'!$C$1453:$C$1632,0))*CK112*(1-$D153))</f>
        <v>0</v>
      </c>
      <c r="CL153" s="335">
        <f ca="1">(INDEX('Term Pricing'!$K$1453:$K$1632,MATCH('Project 2'!CL$8,'Term Pricing'!$C$1453:$C$1632,0))*CL112*$D153)+(INDEX('Term Pricing'!$L$1453:$L$1632,MATCH('Project 2'!CL$8,'Term Pricing'!$C$1453:$C$1632,0))*CL112*(1-$D153))</f>
        <v>0</v>
      </c>
      <c r="CM153" s="335">
        <f ca="1">(INDEX('Term Pricing'!$K$1453:$K$1632,MATCH('Project 2'!CM$8,'Term Pricing'!$C$1453:$C$1632,0))*CM112*$D153)+(INDEX('Term Pricing'!$L$1453:$L$1632,MATCH('Project 2'!CM$8,'Term Pricing'!$C$1453:$C$1632,0))*CM112*(1-$D153))</f>
        <v>0</v>
      </c>
      <c r="CN153" s="335">
        <f ca="1">(INDEX('Term Pricing'!$K$1453:$K$1632,MATCH('Project 2'!CN$8,'Term Pricing'!$C$1453:$C$1632,0))*CN112*$D153)+(INDEX('Term Pricing'!$L$1453:$L$1632,MATCH('Project 2'!CN$8,'Term Pricing'!$C$1453:$C$1632,0))*CN112*(1-$D153))</f>
        <v>0</v>
      </c>
      <c r="CO153" s="335">
        <f ca="1">(INDEX('Term Pricing'!$K$1453:$K$1632,MATCH('Project 2'!CO$8,'Term Pricing'!$C$1453:$C$1632,0))*CO112*$D153)+(INDEX('Term Pricing'!$L$1453:$L$1632,MATCH('Project 2'!CO$8,'Term Pricing'!$C$1453:$C$1632,0))*CO112*(1-$D153))</f>
        <v>0</v>
      </c>
      <c r="CP153" s="335">
        <f ca="1">(INDEX('Term Pricing'!$K$1453:$K$1632,MATCH('Project 2'!CP$8,'Term Pricing'!$C$1453:$C$1632,0))*CP112*$D153)+(INDEX('Term Pricing'!$L$1453:$L$1632,MATCH('Project 2'!CP$8,'Term Pricing'!$C$1453:$C$1632,0))*CP112*(1-$D153))</f>
        <v>0</v>
      </c>
      <c r="CQ153" s="335">
        <f ca="1">(INDEX('Term Pricing'!$K$1453:$K$1632,MATCH('Project 2'!CQ$8,'Term Pricing'!$C$1453:$C$1632,0))*CQ112*$D153)+(INDEX('Term Pricing'!$L$1453:$L$1632,MATCH('Project 2'!CQ$8,'Term Pricing'!$C$1453:$C$1632,0))*CQ112*(1-$D153))</f>
        <v>0</v>
      </c>
      <c r="CR153" s="335">
        <f ca="1">(INDEX('Term Pricing'!$K$1453:$K$1632,MATCH('Project 2'!CR$8,'Term Pricing'!$C$1453:$C$1632,0))*CR112*$D153)+(INDEX('Term Pricing'!$L$1453:$L$1632,MATCH('Project 2'!CR$8,'Term Pricing'!$C$1453:$C$1632,0))*CR112*(1-$D153))</f>
        <v>0</v>
      </c>
      <c r="CS153" s="335">
        <f ca="1">(INDEX('Term Pricing'!$K$1453:$K$1632,MATCH('Project 2'!CS$8,'Term Pricing'!$C$1453:$C$1632,0))*CS112*$D153)+(INDEX('Term Pricing'!$L$1453:$L$1632,MATCH('Project 2'!CS$8,'Term Pricing'!$C$1453:$C$1632,0))*CS112*(1-$D153))</f>
        <v>0</v>
      </c>
      <c r="CT153" s="335">
        <f ca="1">(INDEX('Term Pricing'!$K$1453:$K$1632,MATCH('Project 2'!CT$8,'Term Pricing'!$C$1453:$C$1632,0))*CT112*$D153)+(INDEX('Term Pricing'!$L$1453:$L$1632,MATCH('Project 2'!CT$8,'Term Pricing'!$C$1453:$C$1632,0))*CT112*(1-$D153))</f>
        <v>0</v>
      </c>
      <c r="CU153" s="335">
        <f ca="1">(INDEX('Term Pricing'!$K$1453:$K$1632,MATCH('Project 2'!CU$8,'Term Pricing'!$C$1453:$C$1632,0))*CU112*$D153)+(INDEX('Term Pricing'!$L$1453:$L$1632,MATCH('Project 2'!CU$8,'Term Pricing'!$C$1453:$C$1632,0))*CU112*(1-$D153))</f>
        <v>0</v>
      </c>
      <c r="CV153" s="335">
        <f ca="1">(INDEX('Term Pricing'!$K$1453:$K$1632,MATCH('Project 2'!CV$8,'Term Pricing'!$C$1453:$C$1632,0))*CV112*$D153)+(INDEX('Term Pricing'!$L$1453:$L$1632,MATCH('Project 2'!CV$8,'Term Pricing'!$C$1453:$C$1632,0))*CV112*(1-$D153))</f>
        <v>0</v>
      </c>
      <c r="CW153" s="335">
        <f ca="1">(INDEX('Term Pricing'!$K$1453:$K$1632,MATCH('Project 2'!CW$8,'Term Pricing'!$C$1453:$C$1632,0))*CW112*$D153)+(INDEX('Term Pricing'!$L$1453:$L$1632,MATCH('Project 2'!CW$8,'Term Pricing'!$C$1453:$C$1632,0))*CW112*(1-$D153))</f>
        <v>0</v>
      </c>
      <c r="CX153" s="335">
        <f ca="1">(INDEX('Term Pricing'!$K$1453:$K$1632,MATCH('Project 2'!CX$8,'Term Pricing'!$C$1453:$C$1632,0))*CX112*$D153)+(INDEX('Term Pricing'!$L$1453:$L$1632,MATCH('Project 2'!CX$8,'Term Pricing'!$C$1453:$C$1632,0))*CX112*(1-$D153))</f>
        <v>0</v>
      </c>
      <c r="CY153" s="335">
        <f ca="1">(INDEX('Term Pricing'!$K$1453:$K$1632,MATCH('Project 2'!CY$8,'Term Pricing'!$C$1453:$C$1632,0))*CY112*$D153)+(INDEX('Term Pricing'!$L$1453:$L$1632,MATCH('Project 2'!CY$8,'Term Pricing'!$C$1453:$C$1632,0))*CY112*(1-$D153))</f>
        <v>0</v>
      </c>
      <c r="CZ153" s="335">
        <f ca="1">(INDEX('Term Pricing'!$K$1453:$K$1632,MATCH('Project 2'!CZ$8,'Term Pricing'!$C$1453:$C$1632,0))*CZ112*$D153)+(INDEX('Term Pricing'!$L$1453:$L$1632,MATCH('Project 2'!CZ$8,'Term Pricing'!$C$1453:$C$1632,0))*CZ112*(1-$D153))</f>
        <v>0</v>
      </c>
      <c r="DA153" s="335">
        <f ca="1">(INDEX('Term Pricing'!$K$1453:$K$1632,MATCH('Project 2'!DA$8,'Term Pricing'!$C$1453:$C$1632,0))*DA112*$D153)+(INDEX('Term Pricing'!$L$1453:$L$1632,MATCH('Project 2'!DA$8,'Term Pricing'!$C$1453:$C$1632,0))*DA112*(1-$D153))</f>
        <v>0</v>
      </c>
      <c r="DB153" s="335">
        <f ca="1">(INDEX('Term Pricing'!$K$1453:$K$1632,MATCH('Project 2'!DB$8,'Term Pricing'!$C$1453:$C$1632,0))*DB112*$D153)+(INDEX('Term Pricing'!$L$1453:$L$1632,MATCH('Project 2'!DB$8,'Term Pricing'!$C$1453:$C$1632,0))*DB112*(1-$D153))</f>
        <v>0</v>
      </c>
      <c r="DC153" s="335">
        <f ca="1">(INDEX('Term Pricing'!$K$1453:$K$1632,MATCH('Project 2'!DC$8,'Term Pricing'!$C$1453:$C$1632,0))*DC112*$D153)+(INDEX('Term Pricing'!$L$1453:$L$1632,MATCH('Project 2'!DC$8,'Term Pricing'!$C$1453:$C$1632,0))*DC112*(1-$D153))</f>
        <v>0</v>
      </c>
      <c r="DD153" s="335">
        <f ca="1">(INDEX('Term Pricing'!$K$1453:$K$1632,MATCH('Project 2'!DD$8,'Term Pricing'!$C$1453:$C$1632,0))*DD112*$D153)+(INDEX('Term Pricing'!$L$1453:$L$1632,MATCH('Project 2'!DD$8,'Term Pricing'!$C$1453:$C$1632,0))*DD112*(1-$D153))</f>
        <v>0</v>
      </c>
      <c r="DE153" s="335">
        <f ca="1">(INDEX('Term Pricing'!$K$1453:$K$1632,MATCH('Project 2'!DE$8,'Term Pricing'!$C$1453:$C$1632,0))*DE112*$D153)+(INDEX('Term Pricing'!$L$1453:$L$1632,MATCH('Project 2'!DE$8,'Term Pricing'!$C$1453:$C$1632,0))*DE112*(1-$D153))</f>
        <v>0</v>
      </c>
      <c r="DF153" s="335">
        <f ca="1">(INDEX('Term Pricing'!$K$1453:$K$1632,MATCH('Project 2'!DF$8,'Term Pricing'!$C$1453:$C$1632,0))*DF112*$D153)+(INDEX('Term Pricing'!$L$1453:$L$1632,MATCH('Project 2'!DF$8,'Term Pricing'!$C$1453:$C$1632,0))*DF112*(1-$D153))</f>
        <v>0</v>
      </c>
      <c r="DG153" s="335">
        <f ca="1">(INDEX('Term Pricing'!$K$1453:$K$1632,MATCH('Project 2'!DG$8,'Term Pricing'!$C$1453:$C$1632,0))*DG112*$D153)+(INDEX('Term Pricing'!$L$1453:$L$1632,MATCH('Project 2'!DG$8,'Term Pricing'!$C$1453:$C$1632,0))*DG112*(1-$D153))</f>
        <v>0</v>
      </c>
      <c r="DH153" s="335">
        <f ca="1">(INDEX('Term Pricing'!$K$1453:$K$1632,MATCH('Project 2'!DH$8,'Term Pricing'!$C$1453:$C$1632,0))*DH112*$D153)+(INDEX('Term Pricing'!$L$1453:$L$1632,MATCH('Project 2'!DH$8,'Term Pricing'!$C$1453:$C$1632,0))*DH112*(1-$D153))</f>
        <v>0</v>
      </c>
      <c r="DI153" s="335">
        <f ca="1">(INDEX('Term Pricing'!$K$1453:$K$1632,MATCH('Project 2'!DI$8,'Term Pricing'!$C$1453:$C$1632,0))*DI112*$D153)+(INDEX('Term Pricing'!$L$1453:$L$1632,MATCH('Project 2'!DI$8,'Term Pricing'!$C$1453:$C$1632,0))*DI112*(1-$D153))</f>
        <v>0</v>
      </c>
      <c r="DJ153" s="335">
        <f ca="1">(INDEX('Term Pricing'!$K$1453:$K$1632,MATCH('Project 2'!DJ$8,'Term Pricing'!$C$1453:$C$1632,0))*DJ112*$D153)+(INDEX('Term Pricing'!$L$1453:$L$1632,MATCH('Project 2'!DJ$8,'Term Pricing'!$C$1453:$C$1632,0))*DJ112*(1-$D153))</f>
        <v>0</v>
      </c>
      <c r="DK153" s="335">
        <f ca="1">(INDEX('Term Pricing'!$K$1453:$K$1632,MATCH('Project 2'!DK$8,'Term Pricing'!$C$1453:$C$1632,0))*DK112*$D153)+(INDEX('Term Pricing'!$L$1453:$L$1632,MATCH('Project 2'!DK$8,'Term Pricing'!$C$1453:$C$1632,0))*DK112*(1-$D153))</f>
        <v>0</v>
      </c>
      <c r="DL153" s="335">
        <f ca="1">(INDEX('Term Pricing'!$K$1453:$K$1632,MATCH('Project 2'!DL$8,'Term Pricing'!$C$1453:$C$1632,0))*DL112*$D153)+(INDEX('Term Pricing'!$L$1453:$L$1632,MATCH('Project 2'!DL$8,'Term Pricing'!$C$1453:$C$1632,0))*DL112*(1-$D153))</f>
        <v>0</v>
      </c>
      <c r="DM153" s="335">
        <f ca="1">(INDEX('Term Pricing'!$K$1453:$K$1632,MATCH('Project 2'!DM$8,'Term Pricing'!$C$1453:$C$1632,0))*DM112*$D153)+(INDEX('Term Pricing'!$L$1453:$L$1632,MATCH('Project 2'!DM$8,'Term Pricing'!$C$1453:$C$1632,0))*DM112*(1-$D153))</f>
        <v>0</v>
      </c>
      <c r="DN153" s="335">
        <f ca="1">(INDEX('Term Pricing'!$K$1453:$K$1632,MATCH('Project 2'!DN$8,'Term Pricing'!$C$1453:$C$1632,0))*DN112*$D153)+(INDEX('Term Pricing'!$L$1453:$L$1632,MATCH('Project 2'!DN$8,'Term Pricing'!$C$1453:$C$1632,0))*DN112*(1-$D153))</f>
        <v>0</v>
      </c>
    </row>
    <row r="154" spans="1:118">
      <c r="A154" s="151"/>
      <c r="C154" s="34" t="str">
        <f t="shared" si="129"/>
        <v>R100</v>
      </c>
      <c r="D154" s="70">
        <f>Inputs!J98</f>
        <v>0.7</v>
      </c>
      <c r="E154" s="107">
        <v>0.25</v>
      </c>
      <c r="F154" s="110">
        <v>1</v>
      </c>
      <c r="G154" s="54" t="s">
        <v>83</v>
      </c>
      <c r="H154" s="266">
        <f t="shared" ca="1" si="128"/>
        <v>9414088.2809652332</v>
      </c>
      <c r="I154" s="29"/>
      <c r="J154" s="335">
        <f ca="1">(INDEX('Term Pricing'!$M$1453:$M$1632,MATCH('Project 2'!J$8,'Term Pricing'!$C$1453:$C$1632,0))*J113*$D154)+(INDEX('Term Pricing'!$N$1453:$N$1632,MATCH('Project 2'!J$8,'Term Pricing'!$C$1453:$C$1632,0))*J113*(1-$D154))</f>
        <v>0</v>
      </c>
      <c r="K154" s="335">
        <f ca="1">(INDEX('Term Pricing'!$M$1453:$M$1632,MATCH('Project 2'!K$8,'Term Pricing'!$C$1453:$C$1632,0))*K113*$D154)+(INDEX('Term Pricing'!$N$1453:$N$1632,MATCH('Project 2'!K$8,'Term Pricing'!$C$1453:$C$1632,0))*K113*(1-$D154))</f>
        <v>0</v>
      </c>
      <c r="L154" s="335">
        <f ca="1">(INDEX('Term Pricing'!$M$1453:$M$1632,MATCH('Project 2'!L$8,'Term Pricing'!$C$1453:$C$1632,0))*L113*$D154)+(INDEX('Term Pricing'!$N$1453:$N$1632,MATCH('Project 2'!L$8,'Term Pricing'!$C$1453:$C$1632,0))*L113*(1-$D154))</f>
        <v>0</v>
      </c>
      <c r="M154" s="335">
        <f ca="1">(INDEX('Term Pricing'!$M$1453:$M$1632,MATCH('Project 2'!M$8,'Term Pricing'!$C$1453:$C$1632,0))*M113*$D154)+(INDEX('Term Pricing'!$N$1453:$N$1632,MATCH('Project 2'!M$8,'Term Pricing'!$C$1453:$C$1632,0))*M113*(1-$D154))</f>
        <v>0</v>
      </c>
      <c r="N154" s="335">
        <f ca="1">(INDEX('Term Pricing'!$M$1453:$M$1632,MATCH('Project 2'!N$8,'Term Pricing'!$C$1453:$C$1632,0))*N113*$D154)+(INDEX('Term Pricing'!$N$1453:$N$1632,MATCH('Project 2'!N$8,'Term Pricing'!$C$1453:$C$1632,0))*N113*(1-$D154))</f>
        <v>419353.27417504531</v>
      </c>
      <c r="O154" s="335">
        <f ca="1">(INDEX('Term Pricing'!$M$1453:$M$1632,MATCH('Project 2'!O$8,'Term Pricing'!$C$1453:$C$1632,0))*O113*$D154)+(INDEX('Term Pricing'!$N$1453:$N$1632,MATCH('Project 2'!O$8,'Term Pricing'!$C$1453:$C$1632,0))*O113*(1-$D154))</f>
        <v>430150.40621313592</v>
      </c>
      <c r="P154" s="335">
        <f ca="1">(INDEX('Term Pricing'!$M$1453:$M$1632,MATCH('Project 2'!P$8,'Term Pricing'!$C$1453:$C$1632,0))*P113*$D154)+(INDEX('Term Pricing'!$N$1453:$N$1632,MATCH('Project 2'!P$8,'Term Pricing'!$C$1453:$C$1632,0))*P113*(1-$D154))</f>
        <v>413058.51600633492</v>
      </c>
      <c r="Q154" s="335">
        <f ca="1">(INDEX('Term Pricing'!$M$1453:$M$1632,MATCH('Project 2'!Q$8,'Term Pricing'!$C$1453:$C$1632,0))*Q113*$D154)+(INDEX('Term Pricing'!$N$1453:$N$1632,MATCH('Project 2'!Q$8,'Term Pricing'!$C$1453:$C$1632,0))*Q113*(1-$D154))</f>
        <v>423346.74865060946</v>
      </c>
      <c r="R154" s="335">
        <f ca="1">(INDEX('Term Pricing'!$M$1453:$M$1632,MATCH('Project 2'!R$8,'Term Pricing'!$C$1453:$C$1632,0))*R113*$D154)+(INDEX('Term Pricing'!$N$1453:$N$1632,MATCH('Project 2'!R$8,'Term Pricing'!$C$1453:$C$1632,0))*R113*(1-$D154))</f>
        <v>419720.79631720565</v>
      </c>
      <c r="S154" s="335">
        <f ca="1">(INDEX('Term Pricing'!$M$1453:$M$1632,MATCH('Project 2'!S$8,'Term Pricing'!$C$1453:$C$1632,0))*S113*$D154)+(INDEX('Term Pricing'!$N$1453:$N$1632,MATCH('Project 2'!S$8,'Term Pricing'!$C$1453:$C$1632,0))*S113*(1-$D154))</f>
        <v>402537.04663458531</v>
      </c>
      <c r="T154" s="335">
        <f ca="1">(INDEX('Term Pricing'!$M$1453:$M$1632,MATCH('Project 2'!T$8,'Term Pricing'!$C$1453:$C$1632,0))*T113*$D154)+(INDEX('Term Pricing'!$N$1453:$N$1632,MATCH('Project 2'!T$8,'Term Pricing'!$C$1453:$C$1632,0))*T113*(1-$D154))</f>
        <v>412050.23757368163</v>
      </c>
      <c r="U154" s="335">
        <f ca="1">(INDEX('Term Pricing'!$M$1453:$M$1632,MATCH('Project 2'!U$8,'Term Pricing'!$C$1453:$C$1632,0))*U113*$D154)+(INDEX('Term Pricing'!$N$1453:$N$1632,MATCH('Project 2'!U$8,'Term Pricing'!$C$1453:$C$1632,0))*U113*(1-$D154))</f>
        <v>394851.27737296704</v>
      </c>
      <c r="V154" s="335">
        <f ca="1">(INDEX('Term Pricing'!$M$1453:$M$1632,MATCH('Project 2'!V$8,'Term Pricing'!$C$1453:$C$1632,0))*V113*$D154)+(INDEX('Term Pricing'!$N$1453:$N$1632,MATCH('Project 2'!V$8,'Term Pricing'!$C$1453:$C$1632,0))*V113*(1-$D154))</f>
        <v>403847.79091712425</v>
      </c>
      <c r="W154" s="335">
        <f ca="1">(INDEX('Term Pricing'!$M$1453:$M$1632,MATCH('Project 2'!W$8,'Term Pricing'!$C$1453:$C$1632,0))*W113*$D154)+(INDEX('Term Pricing'!$N$1453:$N$1632,MATCH('Project 2'!W$8,'Term Pricing'!$C$1453:$C$1632,0))*W113*(1-$D154))</f>
        <v>399558.87991110404</v>
      </c>
      <c r="X154" s="335">
        <f ca="1">(INDEX('Term Pricing'!$M$1453:$M$1632,MATCH('Project 2'!X$8,'Term Pricing'!$C$1453:$C$1632,0))*X113*$D154)+(INDEX('Term Pricing'!$N$1453:$N$1632,MATCH('Project 2'!X$8,'Term Pricing'!$C$1453:$C$1632,0))*X113*(1-$D154))</f>
        <v>369657.86609798728</v>
      </c>
      <c r="Y154" s="335">
        <f ca="1">(INDEX('Term Pricing'!$M$1453:$M$1632,MATCH('Project 2'!Y$8,'Term Pricing'!$C$1453:$C$1632,0))*Y113*$D154)+(INDEX('Term Pricing'!$N$1453:$N$1632,MATCH('Project 2'!Y$8,'Term Pricing'!$C$1453:$C$1632,0))*Y113*(1-$D154))</f>
        <v>390630.58204782684</v>
      </c>
      <c r="Z154" s="335">
        <f ca="1">(INDEX('Term Pricing'!$M$1453:$M$1632,MATCH('Project 2'!Z$8,'Term Pricing'!$C$1453:$C$1632,0))*Z113*$D154)+(INDEX('Term Pricing'!$N$1453:$N$1632,MATCH('Project 2'!Z$8,'Term Pricing'!$C$1453:$C$1632,0))*Z113*(1-$D154))</f>
        <v>373549.41901849263</v>
      </c>
      <c r="AA154" s="335">
        <f ca="1">(INDEX('Term Pricing'!$M$1453:$M$1632,MATCH('Project 2'!AA$8,'Term Pricing'!$C$1453:$C$1632,0))*AA113*$D154)+(INDEX('Term Pricing'!$N$1453:$N$1632,MATCH('Project 2'!AA$8,'Term Pricing'!$C$1453:$C$1632,0))*AA113*(1-$D154))</f>
        <v>381268.16815499903</v>
      </c>
      <c r="AB154" s="335">
        <f ca="1">(INDEX('Term Pricing'!$M$1453:$M$1632,MATCH('Project 2'!AB$8,'Term Pricing'!$C$1453:$C$1632,0))*AB113*$D154)+(INDEX('Term Pricing'!$N$1453:$N$1632,MATCH('Project 2'!AB$8,'Term Pricing'!$C$1453:$C$1632,0))*AB113*(1-$D154))</f>
        <v>364293.92522246158</v>
      </c>
      <c r="AC154" s="335">
        <f ca="1">(INDEX('Term Pricing'!$M$1453:$M$1632,MATCH('Project 2'!AC$8,'Term Pricing'!$C$1453:$C$1632,0))*AC113*$D154)+(INDEX('Term Pricing'!$N$1453:$N$1632,MATCH('Project 2'!AC$8,'Term Pricing'!$C$1453:$C$1632,0))*AC113*(1-$D154))</f>
        <v>371512.97069442284</v>
      </c>
      <c r="AD154" s="335">
        <f ca="1">(INDEX('Term Pricing'!$M$1453:$M$1632,MATCH('Project 2'!AD$8,'Term Pricing'!$C$1453:$C$1632,0))*AD113*$D154)+(INDEX('Term Pricing'!$N$1453:$N$1632,MATCH('Project 2'!AD$8,'Term Pricing'!$C$1453:$C$1632,0))*AD113*(1-$D154))</f>
        <v>366501.2214322373</v>
      </c>
      <c r="AE154" s="335">
        <f ca="1">(INDEX('Term Pricing'!$M$1453:$M$1632,MATCH('Project 2'!AE$8,'Term Pricing'!$C$1453:$C$1632,0))*AE113*$D154)+(INDEX('Term Pricing'!$N$1453:$N$1632,MATCH('Project 2'!AE$8,'Term Pricing'!$C$1453:$C$1632,0))*AE113*(1-$D154))</f>
        <v>349748.84009807114</v>
      </c>
      <c r="AF154" s="335">
        <f ca="1">(INDEX('Term Pricing'!$M$1453:$M$1632,MATCH('Project 2'!AF$8,'Term Pricing'!$C$1453:$C$1632,0))*AF113*$D154)+(INDEX('Term Pricing'!$N$1453:$N$1632,MATCH('Project 2'!AF$8,'Term Pricing'!$C$1453:$C$1632,0))*AF113*(1-$D154))</f>
        <v>356236.07101175911</v>
      </c>
      <c r="AG154" s="335">
        <f ca="1">(INDEX('Term Pricing'!$M$1453:$M$1632,MATCH('Project 2'!AG$8,'Term Pricing'!$C$1453:$C$1632,0))*AG113*$D154)+(INDEX('Term Pricing'!$N$1453:$N$1632,MATCH('Project 2'!AG$8,'Term Pricing'!$C$1453:$C$1632,0))*AG113*(1-$D154))</f>
        <v>339671.04358776292</v>
      </c>
      <c r="AH154" s="335">
        <f ca="1">(INDEX('Term Pricing'!$M$1453:$M$1632,MATCH('Project 2'!AH$8,'Term Pricing'!$C$1453:$C$1632,0))*AH113*$D154)+(INDEX('Term Pricing'!$N$1453:$N$1632,MATCH('Project 2'!AH$8,'Term Pricing'!$C$1453:$C$1632,0))*AH113*(1-$D154))</f>
        <v>345684.54414225405</v>
      </c>
      <c r="AI154" s="335">
        <f ca="1">(INDEX('Term Pricing'!$M$1453:$M$1632,MATCH('Project 2'!AI$8,'Term Pricing'!$C$1453:$C$1632,0))*AI113*$D154)+(INDEX('Term Pricing'!$N$1453:$N$1632,MATCH('Project 2'!AI$8,'Term Pricing'!$C$1453:$C$1632,0))*AI113*(1-$D154))</f>
        <v>340314.85761367332</v>
      </c>
      <c r="AJ154" s="335">
        <f ca="1">(INDEX('Term Pricing'!$M$1453:$M$1632,MATCH('Project 2'!AJ$8,'Term Pricing'!$C$1453:$C$1632,0))*AJ113*$D154)+(INDEX('Term Pricing'!$N$1453:$N$1632,MATCH('Project 2'!AJ$8,'Term Pricing'!$C$1453:$C$1632,0))*AJ113*(1-$D154))</f>
        <v>302481.04926135903</v>
      </c>
      <c r="AK154" s="335">
        <f ca="1">(INDEX('Term Pricing'!$M$1453:$M$1632,MATCH('Project 2'!AK$8,'Term Pricing'!$C$1453:$C$1632,0))*AK113*$D154)+(INDEX('Term Pricing'!$N$1453:$N$1632,MATCH('Project 2'!AK$8,'Term Pricing'!$C$1453:$C$1632,0))*AK113*(1-$D154))</f>
        <v>329414.53377994749</v>
      </c>
      <c r="AL154" s="335">
        <f ca="1">(INDEX('Term Pricing'!$M$1453:$M$1632,MATCH('Project 2'!AL$8,'Term Pricing'!$C$1453:$C$1632,0))*AL113*$D154)+(INDEX('Term Pricing'!$N$1453:$N$1632,MATCH('Project 2'!AL$8,'Term Pricing'!$C$1453:$C$1632,0))*AL113*(1-$D154))</f>
        <v>313446.38453961397</v>
      </c>
      <c r="AM154" s="335">
        <f ca="1">(INDEX('Term Pricing'!$M$1453:$M$1632,MATCH('Project 2'!AM$8,'Term Pricing'!$C$1453:$C$1632,0))*AM113*$D154)+(INDEX('Term Pricing'!$N$1453:$N$1632,MATCH('Project 2'!AM$8,'Term Pricing'!$C$1453:$C$1632,0))*AM113*(1-$D154))</f>
        <v>318335.22740639473</v>
      </c>
      <c r="AN154" s="335">
        <f ca="1">(INDEX('Term Pricing'!$M$1453:$M$1632,MATCH('Project 2'!AN$8,'Term Pricing'!$C$1453:$C$1632,0))*AN113*$D154)+(INDEX('Term Pricing'!$N$1453:$N$1632,MATCH('Project 2'!AN$8,'Term Pricing'!$C$1453:$C$1632,0))*AN113*(1-$D154))</f>
        <v>302653.24364069046</v>
      </c>
      <c r="AO154" s="335">
        <f ca="1">(INDEX('Term Pricing'!$M$1453:$M$1632,MATCH('Project 2'!AO$8,'Term Pricing'!$C$1453:$C$1632,0))*AO113*$D154)+(INDEX('Term Pricing'!$N$1453:$N$1632,MATCH('Project 2'!AO$8,'Term Pricing'!$C$1453:$C$1632,0))*AO113*(1-$D154))</f>
        <v>307119.18144452333</v>
      </c>
      <c r="AP154" s="335">
        <f ca="1">(INDEX('Term Pricing'!$M$1453:$M$1632,MATCH('Project 2'!AP$8,'Term Pricing'!$C$1453:$C$1632,0))*AP113*$D154)+(INDEX('Term Pricing'!$N$1453:$N$1632,MATCH('Project 2'!AP$8,'Term Pricing'!$C$1453:$C$1632,0))*AP113*(1-$D154))</f>
        <v>301472.86954779935</v>
      </c>
      <c r="AQ154" s="335">
        <f ca="1">(INDEX('Term Pricing'!$M$1453:$M$1632,MATCH('Project 2'!AQ$8,'Term Pricing'!$C$1453:$C$1632,0))*AQ113*$D154)+(INDEX('Term Pricing'!$N$1453:$N$1632,MATCH('Project 2'!AQ$8,'Term Pricing'!$C$1453:$C$1632,0))*AQ113*(1-$D154))</f>
        <v>286265.64885727235</v>
      </c>
      <c r="AR154" s="335">
        <f ca="1">(INDEX('Term Pricing'!$M$1453:$M$1632,MATCH('Project 2'!AR$8,'Term Pricing'!$C$1453:$C$1632,0))*AR113*$D154)+(INDEX('Term Pricing'!$N$1453:$N$1632,MATCH('Project 2'!AR$8,'Term Pricing'!$C$1453:$C$1632,0))*AR113*(1-$D154))</f>
        <v>290129.09953261091</v>
      </c>
      <c r="AS154" s="335">
        <f ca="1">(INDEX('Term Pricing'!$M$1453:$M$1632,MATCH('Project 2'!AS$8,'Term Pricing'!$C$1453:$C$1632,0))*AS113*$D154)+(INDEX('Term Pricing'!$N$1453:$N$1632,MATCH('Project 2'!AS$8,'Term Pricing'!$C$1453:$C$1632,0))*AS113*(1-$D154))</f>
        <v>275266.05735460139</v>
      </c>
      <c r="AT154" s="335">
        <f ca="1">(INDEX('Term Pricing'!$M$1453:$M$1632,MATCH('Project 2'!AT$8,'Term Pricing'!$C$1453:$C$1632,0))*AT113*$D154)+(INDEX('Term Pricing'!$N$1453:$N$1632,MATCH('Project 2'!AT$8,'Term Pricing'!$C$1453:$C$1632,0))*AT113*(1-$D154))</f>
        <v>278750.16633394809</v>
      </c>
      <c r="AU154" s="335">
        <f ca="1">(INDEX('Term Pricing'!$M$1453:$M$1632,MATCH('Project 2'!AU$8,'Term Pricing'!$C$1453:$C$1632,0))*AU113*$D154)+(INDEX('Term Pricing'!$N$1453:$N$1632,MATCH('Project 2'!AU$8,'Term Pricing'!$C$1453:$C$1632,0))*AU113*(1-$D154))</f>
        <v>273083.794075415</v>
      </c>
      <c r="AV154" s="335">
        <f ca="1">(INDEX('Term Pricing'!$M$1453:$M$1632,MATCH('Project 2'!AV$8,'Term Pricing'!$C$1453:$C$1632,0))*AV113*$D154)+(INDEX('Term Pricing'!$N$1453:$N$1632,MATCH('Project 2'!AV$8,'Term Pricing'!$C$1453:$C$1632,0))*AV113*(1-$D154))</f>
        <v>242427.57268856818</v>
      </c>
      <c r="AW154" s="335">
        <f ca="1">(INDEX('Term Pricing'!$M$1453:$M$1632,MATCH('Project 2'!AW$8,'Term Pricing'!$C$1453:$C$1632,0))*AW113*$D154)+(INDEX('Term Pricing'!$N$1453:$N$1632,MATCH('Project 2'!AW$8,'Term Pricing'!$C$1453:$C$1632,0))*AW113*(1-$D154))</f>
        <v>263728.39659715875</v>
      </c>
      <c r="AX154" s="335">
        <f ca="1">(INDEX('Term Pricing'!$M$1453:$M$1632,MATCH('Project 2'!AX$8,'Term Pricing'!$C$1453:$C$1632,0))*AX113*$D154)+(INDEX('Term Pricing'!$N$1453:$N$1632,MATCH('Project 2'!AX$8,'Term Pricing'!$C$1453:$C$1632,0))*AX113*(1-$D154))</f>
        <v>0</v>
      </c>
      <c r="AY154" s="335">
        <f ca="1">(INDEX('Term Pricing'!$M$1453:$M$1632,MATCH('Project 2'!AY$8,'Term Pricing'!$C$1453:$C$1632,0))*AY113*$D154)+(INDEX('Term Pricing'!$N$1453:$N$1632,MATCH('Project 2'!AY$8,'Term Pricing'!$C$1453:$C$1632,0))*AY113*(1-$D154))</f>
        <v>0</v>
      </c>
      <c r="AZ154" s="335">
        <f ca="1">(INDEX('Term Pricing'!$M$1453:$M$1632,MATCH('Project 2'!AZ$8,'Term Pricing'!$C$1453:$C$1632,0))*AZ113*$D154)+(INDEX('Term Pricing'!$N$1453:$N$1632,MATCH('Project 2'!AZ$8,'Term Pricing'!$C$1453:$C$1632,0))*AZ113*(1-$D154))</f>
        <v>0</v>
      </c>
      <c r="BA154" s="335">
        <f ca="1">(INDEX('Term Pricing'!$M$1453:$M$1632,MATCH('Project 2'!BA$8,'Term Pricing'!$C$1453:$C$1632,0))*BA113*$D154)+(INDEX('Term Pricing'!$N$1453:$N$1632,MATCH('Project 2'!BA$8,'Term Pricing'!$C$1453:$C$1632,0))*BA113*(1-$D154))</f>
        <v>0</v>
      </c>
      <c r="BB154" s="335">
        <f ca="1">(INDEX('Term Pricing'!$M$1453:$M$1632,MATCH('Project 2'!BB$8,'Term Pricing'!$C$1453:$C$1632,0))*BB113*$D154)+(INDEX('Term Pricing'!$N$1453:$N$1632,MATCH('Project 2'!BB$8,'Term Pricing'!$C$1453:$C$1632,0))*BB113*(1-$D154))</f>
        <v>0</v>
      </c>
      <c r="BC154" s="335">
        <f ca="1">(INDEX('Term Pricing'!$M$1453:$M$1632,MATCH('Project 2'!BC$8,'Term Pricing'!$C$1453:$C$1632,0))*BC113*$D154)+(INDEX('Term Pricing'!$N$1453:$N$1632,MATCH('Project 2'!BC$8,'Term Pricing'!$C$1453:$C$1632,0))*BC113*(1-$D154))</f>
        <v>0</v>
      </c>
      <c r="BD154" s="335">
        <f ca="1">(INDEX('Term Pricing'!$M$1453:$M$1632,MATCH('Project 2'!BD$8,'Term Pricing'!$C$1453:$C$1632,0))*BD113*$D154)+(INDEX('Term Pricing'!$N$1453:$N$1632,MATCH('Project 2'!BD$8,'Term Pricing'!$C$1453:$C$1632,0))*BD113*(1-$D154))</f>
        <v>0</v>
      </c>
      <c r="BE154" s="335">
        <f ca="1">(INDEX('Term Pricing'!$M$1453:$M$1632,MATCH('Project 2'!BE$8,'Term Pricing'!$C$1453:$C$1632,0))*BE113*$D154)+(INDEX('Term Pricing'!$N$1453:$N$1632,MATCH('Project 2'!BE$8,'Term Pricing'!$C$1453:$C$1632,0))*BE113*(1-$D154))</f>
        <v>0</v>
      </c>
      <c r="BF154" s="335">
        <f ca="1">(INDEX('Term Pricing'!$M$1453:$M$1632,MATCH('Project 2'!BF$8,'Term Pricing'!$C$1453:$C$1632,0))*BF113*$D154)+(INDEX('Term Pricing'!$N$1453:$N$1632,MATCH('Project 2'!BF$8,'Term Pricing'!$C$1453:$C$1632,0))*BF113*(1-$D154))</f>
        <v>0</v>
      </c>
      <c r="BG154" s="335">
        <f ca="1">(INDEX('Term Pricing'!$M$1453:$M$1632,MATCH('Project 2'!BG$8,'Term Pricing'!$C$1453:$C$1632,0))*BG113*$D154)+(INDEX('Term Pricing'!$N$1453:$N$1632,MATCH('Project 2'!BG$8,'Term Pricing'!$C$1453:$C$1632,0))*BG113*(1-$D154))</f>
        <v>0</v>
      </c>
      <c r="BH154" s="335">
        <f ca="1">(INDEX('Term Pricing'!$M$1453:$M$1632,MATCH('Project 2'!BH$8,'Term Pricing'!$C$1453:$C$1632,0))*BH113*$D154)+(INDEX('Term Pricing'!$N$1453:$N$1632,MATCH('Project 2'!BH$8,'Term Pricing'!$C$1453:$C$1632,0))*BH113*(1-$D154))</f>
        <v>0</v>
      </c>
      <c r="BI154" s="335">
        <f ca="1">(INDEX('Term Pricing'!$M$1453:$M$1632,MATCH('Project 2'!BI$8,'Term Pricing'!$C$1453:$C$1632,0))*BI113*$D154)+(INDEX('Term Pricing'!$N$1453:$N$1632,MATCH('Project 2'!BI$8,'Term Pricing'!$C$1453:$C$1632,0))*BI113*(1-$D154))</f>
        <v>0</v>
      </c>
      <c r="BJ154" s="335">
        <f ca="1">(INDEX('Term Pricing'!$M$1453:$M$1632,MATCH('Project 2'!BJ$8,'Term Pricing'!$C$1453:$C$1632,0))*BJ113*$D154)+(INDEX('Term Pricing'!$N$1453:$N$1632,MATCH('Project 2'!BJ$8,'Term Pricing'!$C$1453:$C$1632,0))*BJ113*(1-$D154))</f>
        <v>0</v>
      </c>
      <c r="BK154" s="335">
        <f ca="1">(INDEX('Term Pricing'!$M$1453:$M$1632,MATCH('Project 2'!BK$8,'Term Pricing'!$C$1453:$C$1632,0))*BK113*$D154)+(INDEX('Term Pricing'!$N$1453:$N$1632,MATCH('Project 2'!BK$8,'Term Pricing'!$C$1453:$C$1632,0))*BK113*(1-$D154))</f>
        <v>0</v>
      </c>
      <c r="BL154" s="335">
        <f ca="1">(INDEX('Term Pricing'!$M$1453:$M$1632,MATCH('Project 2'!BL$8,'Term Pricing'!$C$1453:$C$1632,0))*BL113*$D154)+(INDEX('Term Pricing'!$N$1453:$N$1632,MATCH('Project 2'!BL$8,'Term Pricing'!$C$1453:$C$1632,0))*BL113*(1-$D154))</f>
        <v>0</v>
      </c>
      <c r="BM154" s="335">
        <f ca="1">(INDEX('Term Pricing'!$M$1453:$M$1632,MATCH('Project 2'!BM$8,'Term Pricing'!$C$1453:$C$1632,0))*BM113*$D154)+(INDEX('Term Pricing'!$N$1453:$N$1632,MATCH('Project 2'!BM$8,'Term Pricing'!$C$1453:$C$1632,0))*BM113*(1-$D154))</f>
        <v>0</v>
      </c>
      <c r="BN154" s="335">
        <f ca="1">(INDEX('Term Pricing'!$M$1453:$M$1632,MATCH('Project 2'!BN$8,'Term Pricing'!$C$1453:$C$1632,0))*BN113*$D154)+(INDEX('Term Pricing'!$N$1453:$N$1632,MATCH('Project 2'!BN$8,'Term Pricing'!$C$1453:$C$1632,0))*BN113*(1-$D154))</f>
        <v>0</v>
      </c>
      <c r="BO154" s="335">
        <f ca="1">(INDEX('Term Pricing'!$M$1453:$M$1632,MATCH('Project 2'!BO$8,'Term Pricing'!$C$1453:$C$1632,0))*BO113*$D154)+(INDEX('Term Pricing'!$N$1453:$N$1632,MATCH('Project 2'!BO$8,'Term Pricing'!$C$1453:$C$1632,0))*BO113*(1-$D154))</f>
        <v>0</v>
      </c>
      <c r="BP154" s="335">
        <f ca="1">(INDEX('Term Pricing'!$M$1453:$M$1632,MATCH('Project 2'!BP$8,'Term Pricing'!$C$1453:$C$1632,0))*BP113*$D154)+(INDEX('Term Pricing'!$N$1453:$N$1632,MATCH('Project 2'!BP$8,'Term Pricing'!$C$1453:$C$1632,0))*BP113*(1-$D154))</f>
        <v>0</v>
      </c>
      <c r="BQ154" s="335">
        <f ca="1">(INDEX('Term Pricing'!$M$1453:$M$1632,MATCH('Project 2'!BQ$8,'Term Pricing'!$C$1453:$C$1632,0))*BQ113*$D154)+(INDEX('Term Pricing'!$N$1453:$N$1632,MATCH('Project 2'!BQ$8,'Term Pricing'!$C$1453:$C$1632,0))*BQ113*(1-$D154))</f>
        <v>0</v>
      </c>
      <c r="BR154" s="335">
        <f ca="1">(INDEX('Term Pricing'!$M$1453:$M$1632,MATCH('Project 2'!BR$8,'Term Pricing'!$C$1453:$C$1632,0))*BR113*$D154)+(INDEX('Term Pricing'!$N$1453:$N$1632,MATCH('Project 2'!BR$8,'Term Pricing'!$C$1453:$C$1632,0))*BR113*(1-$D154))</f>
        <v>0</v>
      </c>
      <c r="BS154" s="335">
        <f ca="1">(INDEX('Term Pricing'!$M$1453:$M$1632,MATCH('Project 2'!BS$8,'Term Pricing'!$C$1453:$C$1632,0))*BS113*$D154)+(INDEX('Term Pricing'!$N$1453:$N$1632,MATCH('Project 2'!BS$8,'Term Pricing'!$C$1453:$C$1632,0))*BS113*(1-$D154))</f>
        <v>0</v>
      </c>
      <c r="BT154" s="335">
        <f ca="1">(INDEX('Term Pricing'!$M$1453:$M$1632,MATCH('Project 2'!BT$8,'Term Pricing'!$C$1453:$C$1632,0))*BT113*$D154)+(INDEX('Term Pricing'!$N$1453:$N$1632,MATCH('Project 2'!BT$8,'Term Pricing'!$C$1453:$C$1632,0))*BT113*(1-$D154))</f>
        <v>0</v>
      </c>
      <c r="BU154" s="335">
        <f ca="1">(INDEX('Term Pricing'!$M$1453:$M$1632,MATCH('Project 2'!BU$8,'Term Pricing'!$C$1453:$C$1632,0))*BU113*$D154)+(INDEX('Term Pricing'!$N$1453:$N$1632,MATCH('Project 2'!BU$8,'Term Pricing'!$C$1453:$C$1632,0))*BU113*(1-$D154))</f>
        <v>0</v>
      </c>
      <c r="BV154" s="335">
        <f ca="1">(INDEX('Term Pricing'!$M$1453:$M$1632,MATCH('Project 2'!BV$8,'Term Pricing'!$C$1453:$C$1632,0))*BV113*$D154)+(INDEX('Term Pricing'!$N$1453:$N$1632,MATCH('Project 2'!BV$8,'Term Pricing'!$C$1453:$C$1632,0))*BV113*(1-$D154))</f>
        <v>0</v>
      </c>
      <c r="BW154" s="335">
        <f ca="1">(INDEX('Term Pricing'!$M$1453:$M$1632,MATCH('Project 2'!BW$8,'Term Pricing'!$C$1453:$C$1632,0))*BW113*$D154)+(INDEX('Term Pricing'!$N$1453:$N$1632,MATCH('Project 2'!BW$8,'Term Pricing'!$C$1453:$C$1632,0))*BW113*(1-$D154))</f>
        <v>0</v>
      </c>
      <c r="BX154" s="335">
        <f ca="1">(INDEX('Term Pricing'!$M$1453:$M$1632,MATCH('Project 2'!BX$8,'Term Pricing'!$C$1453:$C$1632,0))*BX113*$D154)+(INDEX('Term Pricing'!$N$1453:$N$1632,MATCH('Project 2'!BX$8,'Term Pricing'!$C$1453:$C$1632,0))*BX113*(1-$D154))</f>
        <v>0</v>
      </c>
      <c r="BY154" s="335">
        <f ca="1">(INDEX('Term Pricing'!$M$1453:$M$1632,MATCH('Project 2'!BY$8,'Term Pricing'!$C$1453:$C$1632,0))*BY113*$D154)+(INDEX('Term Pricing'!$N$1453:$N$1632,MATCH('Project 2'!BY$8,'Term Pricing'!$C$1453:$C$1632,0))*BY113*(1-$D154))</f>
        <v>0</v>
      </c>
      <c r="BZ154" s="335">
        <f ca="1">(INDEX('Term Pricing'!$M$1453:$M$1632,MATCH('Project 2'!BZ$8,'Term Pricing'!$C$1453:$C$1632,0))*BZ113*$D154)+(INDEX('Term Pricing'!$N$1453:$N$1632,MATCH('Project 2'!BZ$8,'Term Pricing'!$C$1453:$C$1632,0))*BZ113*(1-$D154))</f>
        <v>0</v>
      </c>
      <c r="CA154" s="335">
        <f ca="1">(INDEX('Term Pricing'!$M$1453:$M$1632,MATCH('Project 2'!CA$8,'Term Pricing'!$C$1453:$C$1632,0))*CA113*$D154)+(INDEX('Term Pricing'!$N$1453:$N$1632,MATCH('Project 2'!CA$8,'Term Pricing'!$C$1453:$C$1632,0))*CA113*(1-$D154))</f>
        <v>0</v>
      </c>
      <c r="CB154" s="335">
        <f ca="1">(INDEX('Term Pricing'!$M$1453:$M$1632,MATCH('Project 2'!CB$8,'Term Pricing'!$C$1453:$C$1632,0))*CB113*$D154)+(INDEX('Term Pricing'!$N$1453:$N$1632,MATCH('Project 2'!CB$8,'Term Pricing'!$C$1453:$C$1632,0))*CB113*(1-$D154))</f>
        <v>0</v>
      </c>
      <c r="CC154" s="335">
        <f ca="1">(INDEX('Term Pricing'!$M$1453:$M$1632,MATCH('Project 2'!CC$8,'Term Pricing'!$C$1453:$C$1632,0))*CC113*$D154)+(INDEX('Term Pricing'!$N$1453:$N$1632,MATCH('Project 2'!CC$8,'Term Pricing'!$C$1453:$C$1632,0))*CC113*(1-$D154))</f>
        <v>0</v>
      </c>
      <c r="CD154" s="335">
        <f ca="1">(INDEX('Term Pricing'!$M$1453:$M$1632,MATCH('Project 2'!CD$8,'Term Pricing'!$C$1453:$C$1632,0))*CD113*$D154)+(INDEX('Term Pricing'!$N$1453:$N$1632,MATCH('Project 2'!CD$8,'Term Pricing'!$C$1453:$C$1632,0))*CD113*(1-$D154))</f>
        <v>0</v>
      </c>
      <c r="CE154" s="335">
        <f ca="1">(INDEX('Term Pricing'!$M$1453:$M$1632,MATCH('Project 2'!CE$8,'Term Pricing'!$C$1453:$C$1632,0))*CE113*$D154)+(INDEX('Term Pricing'!$N$1453:$N$1632,MATCH('Project 2'!CE$8,'Term Pricing'!$C$1453:$C$1632,0))*CE113*(1-$D154))</f>
        <v>0</v>
      </c>
      <c r="CF154" s="335">
        <f ca="1">(INDEX('Term Pricing'!$M$1453:$M$1632,MATCH('Project 2'!CF$8,'Term Pricing'!$C$1453:$C$1632,0))*CF113*$D154)+(INDEX('Term Pricing'!$N$1453:$N$1632,MATCH('Project 2'!CF$8,'Term Pricing'!$C$1453:$C$1632,0))*CF113*(1-$D154))</f>
        <v>0</v>
      </c>
      <c r="CG154" s="335">
        <f ca="1">(INDEX('Term Pricing'!$M$1453:$M$1632,MATCH('Project 2'!CG$8,'Term Pricing'!$C$1453:$C$1632,0))*CG113*$D154)+(INDEX('Term Pricing'!$N$1453:$N$1632,MATCH('Project 2'!CG$8,'Term Pricing'!$C$1453:$C$1632,0))*CG113*(1-$D154))</f>
        <v>0</v>
      </c>
      <c r="CH154" s="335">
        <f ca="1">(INDEX('Term Pricing'!$M$1453:$M$1632,MATCH('Project 2'!CH$8,'Term Pricing'!$C$1453:$C$1632,0))*CH113*$D154)+(INDEX('Term Pricing'!$N$1453:$N$1632,MATCH('Project 2'!CH$8,'Term Pricing'!$C$1453:$C$1632,0))*CH113*(1-$D154))</f>
        <v>0</v>
      </c>
      <c r="CI154" s="335">
        <f ca="1">(INDEX('Term Pricing'!$M$1453:$M$1632,MATCH('Project 2'!CI$8,'Term Pricing'!$C$1453:$C$1632,0))*CI113*$D154)+(INDEX('Term Pricing'!$N$1453:$N$1632,MATCH('Project 2'!CI$8,'Term Pricing'!$C$1453:$C$1632,0))*CI113*(1-$D154))</f>
        <v>0</v>
      </c>
      <c r="CJ154" s="335">
        <f ca="1">(INDEX('Term Pricing'!$M$1453:$M$1632,MATCH('Project 2'!CJ$8,'Term Pricing'!$C$1453:$C$1632,0))*CJ113*$D154)+(INDEX('Term Pricing'!$N$1453:$N$1632,MATCH('Project 2'!CJ$8,'Term Pricing'!$C$1453:$C$1632,0))*CJ113*(1-$D154))</f>
        <v>0</v>
      </c>
      <c r="CK154" s="335">
        <f ca="1">(INDEX('Term Pricing'!$M$1453:$M$1632,MATCH('Project 2'!CK$8,'Term Pricing'!$C$1453:$C$1632,0))*CK113*$D154)+(INDEX('Term Pricing'!$N$1453:$N$1632,MATCH('Project 2'!CK$8,'Term Pricing'!$C$1453:$C$1632,0))*CK113*(1-$D154))</f>
        <v>0</v>
      </c>
      <c r="CL154" s="335">
        <f ca="1">(INDEX('Term Pricing'!$M$1453:$M$1632,MATCH('Project 2'!CL$8,'Term Pricing'!$C$1453:$C$1632,0))*CL113*$D154)+(INDEX('Term Pricing'!$N$1453:$N$1632,MATCH('Project 2'!CL$8,'Term Pricing'!$C$1453:$C$1632,0))*CL113*(1-$D154))</f>
        <v>0</v>
      </c>
      <c r="CM154" s="335">
        <f ca="1">(INDEX('Term Pricing'!$M$1453:$M$1632,MATCH('Project 2'!CM$8,'Term Pricing'!$C$1453:$C$1632,0))*CM113*$D154)+(INDEX('Term Pricing'!$N$1453:$N$1632,MATCH('Project 2'!CM$8,'Term Pricing'!$C$1453:$C$1632,0))*CM113*(1-$D154))</f>
        <v>0</v>
      </c>
      <c r="CN154" s="335">
        <f ca="1">(INDEX('Term Pricing'!$M$1453:$M$1632,MATCH('Project 2'!CN$8,'Term Pricing'!$C$1453:$C$1632,0))*CN113*$D154)+(INDEX('Term Pricing'!$N$1453:$N$1632,MATCH('Project 2'!CN$8,'Term Pricing'!$C$1453:$C$1632,0))*CN113*(1-$D154))</f>
        <v>0</v>
      </c>
      <c r="CO154" s="335">
        <f ca="1">(INDEX('Term Pricing'!$M$1453:$M$1632,MATCH('Project 2'!CO$8,'Term Pricing'!$C$1453:$C$1632,0))*CO113*$D154)+(INDEX('Term Pricing'!$N$1453:$N$1632,MATCH('Project 2'!CO$8,'Term Pricing'!$C$1453:$C$1632,0))*CO113*(1-$D154))</f>
        <v>0</v>
      </c>
      <c r="CP154" s="335">
        <f ca="1">(INDEX('Term Pricing'!$M$1453:$M$1632,MATCH('Project 2'!CP$8,'Term Pricing'!$C$1453:$C$1632,0))*CP113*$D154)+(INDEX('Term Pricing'!$N$1453:$N$1632,MATCH('Project 2'!CP$8,'Term Pricing'!$C$1453:$C$1632,0))*CP113*(1-$D154))</f>
        <v>0</v>
      </c>
      <c r="CQ154" s="335">
        <f ca="1">(INDEX('Term Pricing'!$M$1453:$M$1632,MATCH('Project 2'!CQ$8,'Term Pricing'!$C$1453:$C$1632,0))*CQ113*$D154)+(INDEX('Term Pricing'!$N$1453:$N$1632,MATCH('Project 2'!CQ$8,'Term Pricing'!$C$1453:$C$1632,0))*CQ113*(1-$D154))</f>
        <v>0</v>
      </c>
      <c r="CR154" s="335">
        <f ca="1">(INDEX('Term Pricing'!$M$1453:$M$1632,MATCH('Project 2'!CR$8,'Term Pricing'!$C$1453:$C$1632,0))*CR113*$D154)+(INDEX('Term Pricing'!$N$1453:$N$1632,MATCH('Project 2'!CR$8,'Term Pricing'!$C$1453:$C$1632,0))*CR113*(1-$D154))</f>
        <v>0</v>
      </c>
      <c r="CS154" s="335">
        <f ca="1">(INDEX('Term Pricing'!$M$1453:$M$1632,MATCH('Project 2'!CS$8,'Term Pricing'!$C$1453:$C$1632,0))*CS113*$D154)+(INDEX('Term Pricing'!$N$1453:$N$1632,MATCH('Project 2'!CS$8,'Term Pricing'!$C$1453:$C$1632,0))*CS113*(1-$D154))</f>
        <v>0</v>
      </c>
      <c r="CT154" s="335">
        <f ca="1">(INDEX('Term Pricing'!$M$1453:$M$1632,MATCH('Project 2'!CT$8,'Term Pricing'!$C$1453:$C$1632,0))*CT113*$D154)+(INDEX('Term Pricing'!$N$1453:$N$1632,MATCH('Project 2'!CT$8,'Term Pricing'!$C$1453:$C$1632,0))*CT113*(1-$D154))</f>
        <v>0</v>
      </c>
      <c r="CU154" s="335">
        <f ca="1">(INDEX('Term Pricing'!$M$1453:$M$1632,MATCH('Project 2'!CU$8,'Term Pricing'!$C$1453:$C$1632,0))*CU113*$D154)+(INDEX('Term Pricing'!$N$1453:$N$1632,MATCH('Project 2'!CU$8,'Term Pricing'!$C$1453:$C$1632,0))*CU113*(1-$D154))</f>
        <v>0</v>
      </c>
      <c r="CV154" s="335">
        <f ca="1">(INDEX('Term Pricing'!$M$1453:$M$1632,MATCH('Project 2'!CV$8,'Term Pricing'!$C$1453:$C$1632,0))*CV113*$D154)+(INDEX('Term Pricing'!$N$1453:$N$1632,MATCH('Project 2'!CV$8,'Term Pricing'!$C$1453:$C$1632,0))*CV113*(1-$D154))</f>
        <v>0</v>
      </c>
      <c r="CW154" s="335">
        <f ca="1">(INDEX('Term Pricing'!$M$1453:$M$1632,MATCH('Project 2'!CW$8,'Term Pricing'!$C$1453:$C$1632,0))*CW113*$D154)+(INDEX('Term Pricing'!$N$1453:$N$1632,MATCH('Project 2'!CW$8,'Term Pricing'!$C$1453:$C$1632,0))*CW113*(1-$D154))</f>
        <v>0</v>
      </c>
      <c r="CX154" s="335">
        <f ca="1">(INDEX('Term Pricing'!$M$1453:$M$1632,MATCH('Project 2'!CX$8,'Term Pricing'!$C$1453:$C$1632,0))*CX113*$D154)+(INDEX('Term Pricing'!$N$1453:$N$1632,MATCH('Project 2'!CX$8,'Term Pricing'!$C$1453:$C$1632,0))*CX113*(1-$D154))</f>
        <v>0</v>
      </c>
      <c r="CY154" s="335">
        <f ca="1">(INDEX('Term Pricing'!$M$1453:$M$1632,MATCH('Project 2'!CY$8,'Term Pricing'!$C$1453:$C$1632,0))*CY113*$D154)+(INDEX('Term Pricing'!$N$1453:$N$1632,MATCH('Project 2'!CY$8,'Term Pricing'!$C$1453:$C$1632,0))*CY113*(1-$D154))</f>
        <v>0</v>
      </c>
      <c r="CZ154" s="335">
        <f ca="1">(INDEX('Term Pricing'!$M$1453:$M$1632,MATCH('Project 2'!CZ$8,'Term Pricing'!$C$1453:$C$1632,0))*CZ113*$D154)+(INDEX('Term Pricing'!$N$1453:$N$1632,MATCH('Project 2'!CZ$8,'Term Pricing'!$C$1453:$C$1632,0))*CZ113*(1-$D154))</f>
        <v>0</v>
      </c>
      <c r="DA154" s="335">
        <f ca="1">(INDEX('Term Pricing'!$M$1453:$M$1632,MATCH('Project 2'!DA$8,'Term Pricing'!$C$1453:$C$1632,0))*DA113*$D154)+(INDEX('Term Pricing'!$N$1453:$N$1632,MATCH('Project 2'!DA$8,'Term Pricing'!$C$1453:$C$1632,0))*DA113*(1-$D154))</f>
        <v>0</v>
      </c>
      <c r="DB154" s="335">
        <f ca="1">(INDEX('Term Pricing'!$M$1453:$M$1632,MATCH('Project 2'!DB$8,'Term Pricing'!$C$1453:$C$1632,0))*DB113*$D154)+(INDEX('Term Pricing'!$N$1453:$N$1632,MATCH('Project 2'!DB$8,'Term Pricing'!$C$1453:$C$1632,0))*DB113*(1-$D154))</f>
        <v>0</v>
      </c>
      <c r="DC154" s="335">
        <f ca="1">(INDEX('Term Pricing'!$M$1453:$M$1632,MATCH('Project 2'!DC$8,'Term Pricing'!$C$1453:$C$1632,0))*DC113*$D154)+(INDEX('Term Pricing'!$N$1453:$N$1632,MATCH('Project 2'!DC$8,'Term Pricing'!$C$1453:$C$1632,0))*DC113*(1-$D154))</f>
        <v>0</v>
      </c>
      <c r="DD154" s="335">
        <f ca="1">(INDEX('Term Pricing'!$M$1453:$M$1632,MATCH('Project 2'!DD$8,'Term Pricing'!$C$1453:$C$1632,0))*DD113*$D154)+(INDEX('Term Pricing'!$N$1453:$N$1632,MATCH('Project 2'!DD$8,'Term Pricing'!$C$1453:$C$1632,0))*DD113*(1-$D154))</f>
        <v>0</v>
      </c>
      <c r="DE154" s="335">
        <f ca="1">(INDEX('Term Pricing'!$M$1453:$M$1632,MATCH('Project 2'!DE$8,'Term Pricing'!$C$1453:$C$1632,0))*DE113*$D154)+(INDEX('Term Pricing'!$N$1453:$N$1632,MATCH('Project 2'!DE$8,'Term Pricing'!$C$1453:$C$1632,0))*DE113*(1-$D154))</f>
        <v>0</v>
      </c>
      <c r="DF154" s="335">
        <f ca="1">(INDEX('Term Pricing'!$M$1453:$M$1632,MATCH('Project 2'!DF$8,'Term Pricing'!$C$1453:$C$1632,0))*DF113*$D154)+(INDEX('Term Pricing'!$N$1453:$N$1632,MATCH('Project 2'!DF$8,'Term Pricing'!$C$1453:$C$1632,0))*DF113*(1-$D154))</f>
        <v>0</v>
      </c>
      <c r="DG154" s="335">
        <f ca="1">(INDEX('Term Pricing'!$M$1453:$M$1632,MATCH('Project 2'!DG$8,'Term Pricing'!$C$1453:$C$1632,0))*DG113*$D154)+(INDEX('Term Pricing'!$N$1453:$N$1632,MATCH('Project 2'!DG$8,'Term Pricing'!$C$1453:$C$1632,0))*DG113*(1-$D154))</f>
        <v>0</v>
      </c>
      <c r="DH154" s="335">
        <f ca="1">(INDEX('Term Pricing'!$M$1453:$M$1632,MATCH('Project 2'!DH$8,'Term Pricing'!$C$1453:$C$1632,0))*DH113*$D154)+(INDEX('Term Pricing'!$N$1453:$N$1632,MATCH('Project 2'!DH$8,'Term Pricing'!$C$1453:$C$1632,0))*DH113*(1-$D154))</f>
        <v>0</v>
      </c>
      <c r="DI154" s="335">
        <f ca="1">(INDEX('Term Pricing'!$M$1453:$M$1632,MATCH('Project 2'!DI$8,'Term Pricing'!$C$1453:$C$1632,0))*DI113*$D154)+(INDEX('Term Pricing'!$N$1453:$N$1632,MATCH('Project 2'!DI$8,'Term Pricing'!$C$1453:$C$1632,0))*DI113*(1-$D154))</f>
        <v>0</v>
      </c>
      <c r="DJ154" s="335">
        <f ca="1">(INDEX('Term Pricing'!$M$1453:$M$1632,MATCH('Project 2'!DJ$8,'Term Pricing'!$C$1453:$C$1632,0))*DJ113*$D154)+(INDEX('Term Pricing'!$N$1453:$N$1632,MATCH('Project 2'!DJ$8,'Term Pricing'!$C$1453:$C$1632,0))*DJ113*(1-$D154))</f>
        <v>0</v>
      </c>
      <c r="DK154" s="335">
        <f ca="1">(INDEX('Term Pricing'!$M$1453:$M$1632,MATCH('Project 2'!DK$8,'Term Pricing'!$C$1453:$C$1632,0))*DK113*$D154)+(INDEX('Term Pricing'!$N$1453:$N$1632,MATCH('Project 2'!DK$8,'Term Pricing'!$C$1453:$C$1632,0))*DK113*(1-$D154))</f>
        <v>0</v>
      </c>
      <c r="DL154" s="335">
        <f ca="1">(INDEX('Term Pricing'!$M$1453:$M$1632,MATCH('Project 2'!DL$8,'Term Pricing'!$C$1453:$C$1632,0))*DL113*$D154)+(INDEX('Term Pricing'!$N$1453:$N$1632,MATCH('Project 2'!DL$8,'Term Pricing'!$C$1453:$C$1632,0))*DL113*(1-$D154))</f>
        <v>0</v>
      </c>
      <c r="DM154" s="335">
        <f ca="1">(INDEX('Term Pricing'!$M$1453:$M$1632,MATCH('Project 2'!DM$8,'Term Pricing'!$C$1453:$C$1632,0))*DM113*$D154)+(INDEX('Term Pricing'!$N$1453:$N$1632,MATCH('Project 2'!DM$8,'Term Pricing'!$C$1453:$C$1632,0))*DM113*(1-$D154))</f>
        <v>0</v>
      </c>
      <c r="DN154" s="335">
        <f ca="1">(INDEX('Term Pricing'!$M$1453:$M$1632,MATCH('Project 2'!DN$8,'Term Pricing'!$C$1453:$C$1632,0))*DN113*$D154)+(INDEX('Term Pricing'!$N$1453:$N$1632,MATCH('Project 2'!DN$8,'Term Pricing'!$C$1453:$C$1632,0))*DN113*(1-$D154))</f>
        <v>0</v>
      </c>
    </row>
    <row r="155" spans="1:118">
      <c r="A155" s="151"/>
      <c r="C155" s="34" t="str">
        <f t="shared" si="129"/>
        <v>R300</v>
      </c>
      <c r="D155" s="70">
        <f>Inputs!J99</f>
        <v>0.7</v>
      </c>
      <c r="E155" s="107">
        <v>0.25</v>
      </c>
      <c r="F155" s="110">
        <v>1</v>
      </c>
      <c r="G155" s="54" t="s">
        <v>83</v>
      </c>
      <c r="H155" s="266">
        <f t="shared" ca="1" si="128"/>
        <v>7518684.0559817851</v>
      </c>
      <c r="I155" s="29"/>
      <c r="J155" s="335">
        <f>(INDEX('Term Pricing'!$O$1453:$O$1632,MATCH('Project 2'!J$8,'Term Pricing'!$C$1453:$C$1632,0))*J114*$D155)+(INDEX('Term Pricing'!$P$1453:$P$1632,MATCH('Project 2'!J$8,'Term Pricing'!$C$1453:$C$1632,0))*J114*(1-$D155))</f>
        <v>0</v>
      </c>
      <c r="K155" s="335">
        <f>(INDEX('Term Pricing'!$O$1453:$O$1632,MATCH('Project 2'!K$8,'Term Pricing'!$C$1453:$C$1632,0))*K114*$D155)+(INDEX('Term Pricing'!$P$1453:$P$1632,MATCH('Project 2'!K$8,'Term Pricing'!$C$1453:$C$1632,0))*K114*(1-$D155))</f>
        <v>0</v>
      </c>
      <c r="L155" s="335">
        <f>(INDEX('Term Pricing'!$O$1453:$O$1632,MATCH('Project 2'!L$8,'Term Pricing'!$C$1453:$C$1632,0))*L114*$D155)+(INDEX('Term Pricing'!$P$1453:$P$1632,MATCH('Project 2'!L$8,'Term Pricing'!$C$1453:$C$1632,0))*L114*(1-$D155))</f>
        <v>0</v>
      </c>
      <c r="M155" s="335">
        <f>(INDEX('Term Pricing'!$O$1453:$O$1632,MATCH('Project 2'!M$8,'Term Pricing'!$C$1453:$C$1632,0))*M114*$D155)+(INDEX('Term Pricing'!$P$1453:$P$1632,MATCH('Project 2'!M$8,'Term Pricing'!$C$1453:$C$1632,0))*M114*(1-$D155))</f>
        <v>0</v>
      </c>
      <c r="N155" s="335">
        <f>(INDEX('Term Pricing'!$O$1453:$O$1632,MATCH('Project 2'!N$8,'Term Pricing'!$C$1453:$C$1632,0))*N114*$D155)+(INDEX('Term Pricing'!$P$1453:$P$1632,MATCH('Project 2'!N$8,'Term Pricing'!$C$1453:$C$1632,0))*N114*(1-$D155))</f>
        <v>0</v>
      </c>
      <c r="O155" s="335">
        <f>(INDEX('Term Pricing'!$O$1453:$O$1632,MATCH('Project 2'!O$8,'Term Pricing'!$C$1453:$C$1632,0))*O114*$D155)+(INDEX('Term Pricing'!$P$1453:$P$1632,MATCH('Project 2'!O$8,'Term Pricing'!$C$1453:$C$1632,0))*O114*(1-$D155))</f>
        <v>0</v>
      </c>
      <c r="P155" s="335">
        <f>(INDEX('Term Pricing'!$O$1453:$O$1632,MATCH('Project 2'!P$8,'Term Pricing'!$C$1453:$C$1632,0))*P114*$D155)+(INDEX('Term Pricing'!$P$1453:$P$1632,MATCH('Project 2'!P$8,'Term Pricing'!$C$1453:$C$1632,0))*P114*(1-$D155))</f>
        <v>358020</v>
      </c>
      <c r="Q155" s="335">
        <f>(INDEX('Term Pricing'!$O$1453:$O$1632,MATCH('Project 2'!Q$8,'Term Pricing'!$C$1453:$C$1632,0))*Q114*$D155)+(INDEX('Term Pricing'!$P$1453:$P$1632,MATCH('Project 2'!Q$8,'Term Pricing'!$C$1453:$C$1632,0))*Q114*(1-$D155))</f>
        <v>369954</v>
      </c>
      <c r="R155" s="335">
        <f ca="1">(INDEX('Term Pricing'!$O$1453:$O$1632,MATCH('Project 2'!R$8,'Term Pricing'!$C$1453:$C$1632,0))*R114*$D155)+(INDEX('Term Pricing'!$P$1453:$P$1632,MATCH('Project 2'!R$8,'Term Pricing'!$C$1453:$C$1632,0))*R114*(1-$D155))</f>
        <v>367648.99813408736</v>
      </c>
      <c r="S155" s="335">
        <f ca="1">(INDEX('Term Pricing'!$O$1453:$O$1632,MATCH('Project 2'!S$8,'Term Pricing'!$C$1453:$C$1632,0))*S114*$D155)+(INDEX('Term Pricing'!$P$1453:$P$1632,MATCH('Project 2'!S$8,'Term Pricing'!$C$1453:$C$1632,0))*S114*(1-$D155))</f>
        <v>354311.51829703461</v>
      </c>
      <c r="T155" s="335">
        <f ca="1">(INDEX('Term Pricing'!$O$1453:$O$1632,MATCH('Project 2'!T$8,'Term Pricing'!$C$1453:$C$1632,0))*T114*$D155)+(INDEX('Term Pricing'!$P$1453:$P$1632,MATCH('Project 2'!T$8,'Term Pricing'!$C$1453:$C$1632,0))*T114*(1-$D155))</f>
        <v>364095.81317473057</v>
      </c>
      <c r="U155" s="335">
        <f ca="1">(INDEX('Term Pricing'!$O$1453:$O$1632,MATCH('Project 2'!U$8,'Term Pricing'!$C$1453:$C$1632,0))*U114*$D155)+(INDEX('Term Pricing'!$P$1453:$P$1632,MATCH('Project 2'!U$8,'Term Pricing'!$C$1453:$C$1632,0))*U114*(1-$D155))</f>
        <v>349751.22393621079</v>
      </c>
      <c r="V155" s="335">
        <f ca="1">(INDEX('Term Pricing'!$O$1453:$O$1632,MATCH('Project 2'!V$8,'Term Pricing'!$C$1453:$C$1632,0))*V114*$D155)+(INDEX('Term Pricing'!$P$1453:$P$1632,MATCH('Project 2'!V$8,'Term Pricing'!$C$1453:$C$1632,0))*V114*(1-$D155))</f>
        <v>358607.75547607424</v>
      </c>
      <c r="W155" s="335">
        <f ca="1">(INDEX('Term Pricing'!$O$1453:$O$1632,MATCH('Project 2'!W$8,'Term Pricing'!$C$1453:$C$1632,0))*W114*$D155)+(INDEX('Term Pricing'!$P$1453:$P$1632,MATCH('Project 2'!W$8,'Term Pricing'!$C$1453:$C$1632,0))*W114*(1-$D155))</f>
        <v>355398.11739317601</v>
      </c>
      <c r="X155" s="335">
        <f ca="1">(INDEX('Term Pricing'!$O$1453:$O$1632,MATCH('Project 2'!X$8,'Term Pricing'!$C$1453:$C$1632,0))*X114*$D155)+(INDEX('Term Pricing'!$P$1453:$P$1632,MATCH('Project 2'!X$8,'Term Pricing'!$C$1453:$C$1632,0))*X114*(1-$D155))</f>
        <v>329115.47838850855</v>
      </c>
      <c r="Y155" s="335">
        <f ca="1">(INDEX('Term Pricing'!$O$1453:$O$1632,MATCH('Project 2'!Y$8,'Term Pricing'!$C$1453:$C$1632,0))*Y114*$D155)+(INDEX('Term Pricing'!$P$1453:$P$1632,MATCH('Project 2'!Y$8,'Term Pricing'!$C$1453:$C$1632,0))*Y114*(1-$D155))</f>
        <v>347948.03606345342</v>
      </c>
      <c r="Z155" s="335">
        <f ca="1">(INDEX('Term Pricing'!$O$1453:$O$1632,MATCH('Project 2'!Z$8,'Term Pricing'!$C$1453:$C$1632,0))*Z114*$D155)+(INDEX('Term Pricing'!$P$1453:$P$1632,MATCH('Project 2'!Z$8,'Term Pricing'!$C$1453:$C$1632,0))*Z114*(1-$D155))</f>
        <v>332662.41440699826</v>
      </c>
      <c r="AA155" s="335">
        <f ca="1">(INDEX('Term Pricing'!$O$1453:$O$1632,MATCH('Project 2'!AA$8,'Term Pricing'!$C$1453:$C$1632,0))*AA114*$D155)+(INDEX('Term Pricing'!$P$1453:$P$1632,MATCH('Project 2'!AA$8,'Term Pricing'!$C$1453:$C$1632,0))*AA114*(1-$D155))</f>
        <v>339249.29494564602</v>
      </c>
      <c r="AB155" s="335">
        <f ca="1">(INDEX('Term Pricing'!$O$1453:$O$1632,MATCH('Project 2'!AB$8,'Term Pricing'!$C$1453:$C$1632,0))*AB114*$D155)+(INDEX('Term Pricing'!$P$1453:$P$1632,MATCH('Project 2'!AB$8,'Term Pricing'!$C$1453:$C$1632,0))*AB114*(1-$D155))</f>
        <v>323677.96270245191</v>
      </c>
      <c r="AC155" s="335">
        <f ca="1">(INDEX('Term Pricing'!$O$1453:$O$1632,MATCH('Project 2'!AC$8,'Term Pricing'!$C$1453:$C$1632,0))*AC114*$D155)+(INDEX('Term Pricing'!$P$1453:$P$1632,MATCH('Project 2'!AC$8,'Term Pricing'!$C$1453:$C$1632,0))*AC114*(1-$D155))</f>
        <v>329406.71460816439</v>
      </c>
      <c r="AD155" s="335">
        <f ca="1">(INDEX('Term Pricing'!$O$1453:$O$1632,MATCH('Project 2'!AD$8,'Term Pricing'!$C$1453:$C$1632,0))*AD114*$D155)+(INDEX('Term Pricing'!$P$1453:$P$1632,MATCH('Project 2'!AD$8,'Term Pricing'!$C$1453:$C$1632,0))*AD114*(1-$D155))</f>
        <v>324086.79341155209</v>
      </c>
      <c r="AE155" s="335">
        <f ca="1">(INDEX('Term Pricing'!$O$1453:$O$1632,MATCH('Project 2'!AE$8,'Term Pricing'!$C$1453:$C$1632,0))*AE114*$D155)+(INDEX('Term Pricing'!$P$1453:$P$1632,MATCH('Project 2'!AE$8,'Term Pricing'!$C$1453:$C$1632,0))*AE114*(1-$D155))</f>
        <v>308248.88085292361</v>
      </c>
      <c r="AF155" s="335">
        <f ca="1">(INDEX('Term Pricing'!$O$1453:$O$1632,MATCH('Project 2'!AF$8,'Term Pricing'!$C$1453:$C$1632,0))*AF114*$D155)+(INDEX('Term Pricing'!$P$1453:$P$1632,MATCH('Project 2'!AF$8,'Term Pricing'!$C$1453:$C$1632,0))*AF114*(1-$D155))</f>
        <v>312731.40788616723</v>
      </c>
      <c r="AG155" s="335">
        <f ca="1">(INDEX('Term Pricing'!$O$1453:$O$1632,MATCH('Project 2'!AG$8,'Term Pricing'!$C$1453:$C$1632,0))*AG114*$D155)+(INDEX('Term Pricing'!$P$1453:$P$1632,MATCH('Project 2'!AG$8,'Term Pricing'!$C$1453:$C$1632,0))*AG114*(1-$D155))</f>
        <v>296832.29826110066</v>
      </c>
      <c r="AH155" s="335">
        <f ca="1">(INDEX('Term Pricing'!$O$1453:$O$1632,MATCH('Project 2'!AH$8,'Term Pricing'!$C$1453:$C$1632,0))*AH114*$D155)+(INDEX('Term Pricing'!$P$1453:$P$1632,MATCH('Project 2'!AH$8,'Term Pricing'!$C$1453:$C$1632,0))*AH114*(1-$D155))</f>
        <v>300526.24683076894</v>
      </c>
      <c r="AI155" s="335">
        <f ca="1">(INDEX('Term Pricing'!$O$1453:$O$1632,MATCH('Project 2'!AI$8,'Term Pricing'!$C$1453:$C$1632,0))*AI114*$D155)+(INDEX('Term Pricing'!$P$1453:$P$1632,MATCH('Project 2'!AI$8,'Term Pricing'!$C$1453:$C$1632,0))*AI114*(1-$D155))</f>
        <v>294146.43387273391</v>
      </c>
      <c r="AJ155" s="335">
        <f ca="1">(INDEX('Term Pricing'!$O$1453:$O$1632,MATCH('Project 2'!AJ$8,'Term Pricing'!$C$1453:$C$1632,0))*AJ114*$D155)+(INDEX('Term Pricing'!$P$1453:$P$1632,MATCH('Project 2'!AJ$8,'Term Pricing'!$C$1453:$C$1632,0))*AJ114*(1-$D155))</f>
        <v>259771.77299147431</v>
      </c>
      <c r="AK155" s="335">
        <f ca="1">(INDEX('Term Pricing'!$O$1453:$O$1632,MATCH('Project 2'!AK$8,'Term Pricing'!$C$1453:$C$1632,0))*AK114*$D155)+(INDEX('Term Pricing'!$P$1453:$P$1632,MATCH('Project 2'!AK$8,'Term Pricing'!$C$1453:$C$1632,0))*AK114*(1-$D155))</f>
        <v>280917.38048716396</v>
      </c>
      <c r="AL155" s="335">
        <f ca="1">(INDEX('Term Pricing'!$O$1453:$O$1632,MATCH('Project 2'!AL$8,'Term Pricing'!$C$1453:$C$1632,0))*AL114*$D155)+(INDEX('Term Pricing'!$P$1453:$P$1632,MATCH('Project 2'!AL$8,'Term Pricing'!$C$1453:$C$1632,0))*AL114*(1-$D155))</f>
        <v>265260.25963243499</v>
      </c>
      <c r="AM155" s="335">
        <f ca="1">(INDEX('Term Pricing'!$O$1453:$O$1632,MATCH('Project 2'!AM$8,'Term Pricing'!$C$1453:$C$1632,0))*AM114*$D155)+(INDEX('Term Pricing'!$P$1453:$P$1632,MATCH('Project 2'!AM$8,'Term Pricing'!$C$1453:$C$1632,0))*AM114*(1-$D155))</f>
        <v>267176.2829567563</v>
      </c>
      <c r="AN155" s="335">
        <f ca="1">(INDEX('Term Pricing'!$O$1453:$O$1632,MATCH('Project 2'!AN$8,'Term Pricing'!$C$1453:$C$1632,0))*AN114*$D155)+(INDEX('Term Pricing'!$P$1453:$P$1632,MATCH('Project 2'!AN$8,'Term Pricing'!$C$1453:$C$1632,0))*AN114*(1-$D155))</f>
        <v>251764.28721781806</v>
      </c>
      <c r="AO155" s="335">
        <f ca="1">(INDEX('Term Pricing'!$O$1453:$O$1632,MATCH('Project 2'!AO$8,'Term Pricing'!$C$1453:$C$1632,0))*AO114*$D155)+(INDEX('Term Pricing'!$P$1453:$P$1632,MATCH('Project 2'!AO$8,'Term Pricing'!$C$1453:$C$1632,0))*AO114*(1-$D155))</f>
        <v>253059.5640985262</v>
      </c>
      <c r="AP155" s="335">
        <f ca="1">(INDEX('Term Pricing'!$O$1453:$O$1632,MATCH('Project 2'!AP$8,'Term Pricing'!$C$1453:$C$1632,0))*AP114*$D155)+(INDEX('Term Pricing'!$P$1453:$P$1632,MATCH('Project 2'!AP$8,'Term Pricing'!$C$1453:$C$1632,0))*AP114*(1-$D155))</f>
        <v>245902.32987266278</v>
      </c>
      <c r="AQ155" s="335">
        <f ca="1">(INDEX('Term Pricing'!$O$1453:$O$1632,MATCH('Project 2'!AQ$8,'Term Pricing'!$C$1453:$C$1632,0))*AQ114*$D155)+(INDEX('Term Pricing'!$P$1453:$P$1632,MATCH('Project 2'!AQ$8,'Term Pricing'!$C$1453:$C$1632,0))*AQ114*(1-$D155))</f>
        <v>231001.0405705045</v>
      </c>
      <c r="AR155" s="335">
        <f ca="1">(INDEX('Term Pricing'!$O$1453:$O$1632,MATCH('Project 2'!AR$8,'Term Pricing'!$C$1453:$C$1632,0))*AR114*$D155)+(INDEX('Term Pricing'!$P$1453:$P$1632,MATCH('Project 2'!AR$8,'Term Pricing'!$C$1453:$C$1632,0))*AR114*(1-$D155))</f>
        <v>231471.80737003023</v>
      </c>
      <c r="AS155" s="335">
        <f ca="1">(INDEX('Term Pricing'!$O$1453:$O$1632,MATCH('Project 2'!AS$8,'Term Pricing'!$C$1453:$C$1632,0))*AS114*$D155)+(INDEX('Term Pricing'!$P$1453:$P$1632,MATCH('Project 2'!AS$8,'Term Pricing'!$C$1453:$C$1632,0))*AS114*(1-$D155))</f>
        <v>216996.90599302723</v>
      </c>
      <c r="AT155" s="335">
        <f ca="1">(INDEX('Term Pricing'!$O$1453:$O$1632,MATCH('Project 2'!AT$8,'Term Pricing'!$C$1453:$C$1632,0))*AT114*$D155)+(INDEX('Term Pricing'!$P$1453:$P$1632,MATCH('Project 2'!AT$8,'Term Pricing'!$C$1453:$C$1632,0))*AT114*(1-$D155))</f>
        <v>216991.21931006631</v>
      </c>
      <c r="AU155" s="335">
        <f ca="1">(INDEX('Term Pricing'!$O$1453:$O$1632,MATCH('Project 2'!AU$8,'Term Pricing'!$C$1453:$C$1632,0))*AU114*$D155)+(INDEX('Term Pricing'!$P$1453:$P$1632,MATCH('Project 2'!AU$8,'Term Pricing'!$C$1453:$C$1632,0))*AU114*(1-$D155))</f>
        <v>209769.71755020053</v>
      </c>
      <c r="AV155" s="335">
        <f ca="1">(INDEX('Term Pricing'!$O$1453:$O$1632,MATCH('Project 2'!AV$8,'Term Pricing'!$C$1453:$C$1632,0))*AV114*$D155)+(INDEX('Term Pricing'!$P$1453:$P$1632,MATCH('Project 2'!AV$8,'Term Pricing'!$C$1453:$C$1632,0))*AV114*(1-$D155))</f>
        <v>182975.25890634969</v>
      </c>
      <c r="AW155" s="335">
        <f ca="1">(INDEX('Term Pricing'!$O$1453:$O$1632,MATCH('Project 2'!AW$8,'Term Pricing'!$C$1453:$C$1632,0))*AW114*$D155)+(INDEX('Term Pricing'!$P$1453:$P$1632,MATCH('Project 2'!AW$8,'Term Pricing'!$C$1453:$C$1632,0))*AW114*(1-$D155))</f>
        <v>195434.85904358266</v>
      </c>
      <c r="AX155" s="335">
        <f ca="1">(INDEX('Term Pricing'!$O$1453:$O$1632,MATCH('Project 2'!AX$8,'Term Pricing'!$C$1453:$C$1632,0))*AX114*$D155)+(INDEX('Term Pricing'!$P$1453:$P$1632,MATCH('Project 2'!AX$8,'Term Pricing'!$C$1453:$C$1632,0))*AX114*(1-$D155))</f>
        <v>0</v>
      </c>
      <c r="AY155" s="335">
        <f ca="1">(INDEX('Term Pricing'!$O$1453:$O$1632,MATCH('Project 2'!AY$8,'Term Pricing'!$C$1453:$C$1632,0))*AY114*$D155)+(INDEX('Term Pricing'!$P$1453:$P$1632,MATCH('Project 2'!AY$8,'Term Pricing'!$C$1453:$C$1632,0))*AY114*(1-$D155))</f>
        <v>0</v>
      </c>
      <c r="AZ155" s="335">
        <f ca="1">(INDEX('Term Pricing'!$O$1453:$O$1632,MATCH('Project 2'!AZ$8,'Term Pricing'!$C$1453:$C$1632,0))*AZ114*$D155)+(INDEX('Term Pricing'!$P$1453:$P$1632,MATCH('Project 2'!AZ$8,'Term Pricing'!$C$1453:$C$1632,0))*AZ114*(1-$D155))</f>
        <v>0</v>
      </c>
      <c r="BA155" s="335">
        <f ca="1">(INDEX('Term Pricing'!$O$1453:$O$1632,MATCH('Project 2'!BA$8,'Term Pricing'!$C$1453:$C$1632,0))*BA114*$D155)+(INDEX('Term Pricing'!$P$1453:$P$1632,MATCH('Project 2'!BA$8,'Term Pricing'!$C$1453:$C$1632,0))*BA114*(1-$D155))</f>
        <v>0</v>
      </c>
      <c r="BB155" s="335">
        <f ca="1">(INDEX('Term Pricing'!$O$1453:$O$1632,MATCH('Project 2'!BB$8,'Term Pricing'!$C$1453:$C$1632,0))*BB114*$D155)+(INDEX('Term Pricing'!$P$1453:$P$1632,MATCH('Project 2'!BB$8,'Term Pricing'!$C$1453:$C$1632,0))*BB114*(1-$D155))</f>
        <v>0</v>
      </c>
      <c r="BC155" s="335">
        <f ca="1">(INDEX('Term Pricing'!$O$1453:$O$1632,MATCH('Project 2'!BC$8,'Term Pricing'!$C$1453:$C$1632,0))*BC114*$D155)+(INDEX('Term Pricing'!$P$1453:$P$1632,MATCH('Project 2'!BC$8,'Term Pricing'!$C$1453:$C$1632,0))*BC114*(1-$D155))</f>
        <v>0</v>
      </c>
      <c r="BD155" s="335">
        <f ca="1">(INDEX('Term Pricing'!$O$1453:$O$1632,MATCH('Project 2'!BD$8,'Term Pricing'!$C$1453:$C$1632,0))*BD114*$D155)+(INDEX('Term Pricing'!$P$1453:$P$1632,MATCH('Project 2'!BD$8,'Term Pricing'!$C$1453:$C$1632,0))*BD114*(1-$D155))</f>
        <v>0</v>
      </c>
      <c r="BE155" s="335">
        <f ca="1">(INDEX('Term Pricing'!$O$1453:$O$1632,MATCH('Project 2'!BE$8,'Term Pricing'!$C$1453:$C$1632,0))*BE114*$D155)+(INDEX('Term Pricing'!$P$1453:$P$1632,MATCH('Project 2'!BE$8,'Term Pricing'!$C$1453:$C$1632,0))*BE114*(1-$D155))</f>
        <v>0</v>
      </c>
      <c r="BF155" s="335">
        <f ca="1">(INDEX('Term Pricing'!$O$1453:$O$1632,MATCH('Project 2'!BF$8,'Term Pricing'!$C$1453:$C$1632,0))*BF114*$D155)+(INDEX('Term Pricing'!$P$1453:$P$1632,MATCH('Project 2'!BF$8,'Term Pricing'!$C$1453:$C$1632,0))*BF114*(1-$D155))</f>
        <v>0</v>
      </c>
      <c r="BG155" s="335">
        <f ca="1">(INDEX('Term Pricing'!$O$1453:$O$1632,MATCH('Project 2'!BG$8,'Term Pricing'!$C$1453:$C$1632,0))*BG114*$D155)+(INDEX('Term Pricing'!$P$1453:$P$1632,MATCH('Project 2'!BG$8,'Term Pricing'!$C$1453:$C$1632,0))*BG114*(1-$D155))</f>
        <v>0</v>
      </c>
      <c r="BH155" s="335">
        <f ca="1">(INDEX('Term Pricing'!$O$1453:$O$1632,MATCH('Project 2'!BH$8,'Term Pricing'!$C$1453:$C$1632,0))*BH114*$D155)+(INDEX('Term Pricing'!$P$1453:$P$1632,MATCH('Project 2'!BH$8,'Term Pricing'!$C$1453:$C$1632,0))*BH114*(1-$D155))</f>
        <v>0</v>
      </c>
      <c r="BI155" s="335">
        <f ca="1">(INDEX('Term Pricing'!$O$1453:$O$1632,MATCH('Project 2'!BI$8,'Term Pricing'!$C$1453:$C$1632,0))*BI114*$D155)+(INDEX('Term Pricing'!$P$1453:$P$1632,MATCH('Project 2'!BI$8,'Term Pricing'!$C$1453:$C$1632,0))*BI114*(1-$D155))</f>
        <v>0</v>
      </c>
      <c r="BJ155" s="335">
        <f ca="1">(INDEX('Term Pricing'!$O$1453:$O$1632,MATCH('Project 2'!BJ$8,'Term Pricing'!$C$1453:$C$1632,0))*BJ114*$D155)+(INDEX('Term Pricing'!$P$1453:$P$1632,MATCH('Project 2'!BJ$8,'Term Pricing'!$C$1453:$C$1632,0))*BJ114*(1-$D155))</f>
        <v>0</v>
      </c>
      <c r="BK155" s="335">
        <f ca="1">(INDEX('Term Pricing'!$O$1453:$O$1632,MATCH('Project 2'!BK$8,'Term Pricing'!$C$1453:$C$1632,0))*BK114*$D155)+(INDEX('Term Pricing'!$P$1453:$P$1632,MATCH('Project 2'!BK$8,'Term Pricing'!$C$1453:$C$1632,0))*BK114*(1-$D155))</f>
        <v>0</v>
      </c>
      <c r="BL155" s="335">
        <f ca="1">(INDEX('Term Pricing'!$O$1453:$O$1632,MATCH('Project 2'!BL$8,'Term Pricing'!$C$1453:$C$1632,0))*BL114*$D155)+(INDEX('Term Pricing'!$P$1453:$P$1632,MATCH('Project 2'!BL$8,'Term Pricing'!$C$1453:$C$1632,0))*BL114*(1-$D155))</f>
        <v>0</v>
      </c>
      <c r="BM155" s="335">
        <f ca="1">(INDEX('Term Pricing'!$O$1453:$O$1632,MATCH('Project 2'!BM$8,'Term Pricing'!$C$1453:$C$1632,0))*BM114*$D155)+(INDEX('Term Pricing'!$P$1453:$P$1632,MATCH('Project 2'!BM$8,'Term Pricing'!$C$1453:$C$1632,0))*BM114*(1-$D155))</f>
        <v>0</v>
      </c>
      <c r="BN155" s="335">
        <f ca="1">(INDEX('Term Pricing'!$O$1453:$O$1632,MATCH('Project 2'!BN$8,'Term Pricing'!$C$1453:$C$1632,0))*BN114*$D155)+(INDEX('Term Pricing'!$P$1453:$P$1632,MATCH('Project 2'!BN$8,'Term Pricing'!$C$1453:$C$1632,0))*BN114*(1-$D155))</f>
        <v>0</v>
      </c>
      <c r="BO155" s="335">
        <f ca="1">(INDEX('Term Pricing'!$O$1453:$O$1632,MATCH('Project 2'!BO$8,'Term Pricing'!$C$1453:$C$1632,0))*BO114*$D155)+(INDEX('Term Pricing'!$P$1453:$P$1632,MATCH('Project 2'!BO$8,'Term Pricing'!$C$1453:$C$1632,0))*BO114*(1-$D155))</f>
        <v>0</v>
      </c>
      <c r="BP155" s="335">
        <f ca="1">(INDEX('Term Pricing'!$O$1453:$O$1632,MATCH('Project 2'!BP$8,'Term Pricing'!$C$1453:$C$1632,0))*BP114*$D155)+(INDEX('Term Pricing'!$P$1453:$P$1632,MATCH('Project 2'!BP$8,'Term Pricing'!$C$1453:$C$1632,0))*BP114*(1-$D155))</f>
        <v>0</v>
      </c>
      <c r="BQ155" s="335">
        <f ca="1">(INDEX('Term Pricing'!$O$1453:$O$1632,MATCH('Project 2'!BQ$8,'Term Pricing'!$C$1453:$C$1632,0))*BQ114*$D155)+(INDEX('Term Pricing'!$P$1453:$P$1632,MATCH('Project 2'!BQ$8,'Term Pricing'!$C$1453:$C$1632,0))*BQ114*(1-$D155))</f>
        <v>0</v>
      </c>
      <c r="BR155" s="335">
        <f ca="1">(INDEX('Term Pricing'!$O$1453:$O$1632,MATCH('Project 2'!BR$8,'Term Pricing'!$C$1453:$C$1632,0))*BR114*$D155)+(INDEX('Term Pricing'!$P$1453:$P$1632,MATCH('Project 2'!BR$8,'Term Pricing'!$C$1453:$C$1632,0))*BR114*(1-$D155))</f>
        <v>0</v>
      </c>
      <c r="BS155" s="335">
        <f ca="1">(INDEX('Term Pricing'!$O$1453:$O$1632,MATCH('Project 2'!BS$8,'Term Pricing'!$C$1453:$C$1632,0))*BS114*$D155)+(INDEX('Term Pricing'!$P$1453:$P$1632,MATCH('Project 2'!BS$8,'Term Pricing'!$C$1453:$C$1632,0))*BS114*(1-$D155))</f>
        <v>0</v>
      </c>
      <c r="BT155" s="335">
        <f ca="1">(INDEX('Term Pricing'!$O$1453:$O$1632,MATCH('Project 2'!BT$8,'Term Pricing'!$C$1453:$C$1632,0))*BT114*$D155)+(INDEX('Term Pricing'!$P$1453:$P$1632,MATCH('Project 2'!BT$8,'Term Pricing'!$C$1453:$C$1632,0))*BT114*(1-$D155))</f>
        <v>0</v>
      </c>
      <c r="BU155" s="335">
        <f ca="1">(INDEX('Term Pricing'!$O$1453:$O$1632,MATCH('Project 2'!BU$8,'Term Pricing'!$C$1453:$C$1632,0))*BU114*$D155)+(INDEX('Term Pricing'!$P$1453:$P$1632,MATCH('Project 2'!BU$8,'Term Pricing'!$C$1453:$C$1632,0))*BU114*(1-$D155))</f>
        <v>0</v>
      </c>
      <c r="BV155" s="335">
        <f ca="1">(INDEX('Term Pricing'!$O$1453:$O$1632,MATCH('Project 2'!BV$8,'Term Pricing'!$C$1453:$C$1632,0))*BV114*$D155)+(INDEX('Term Pricing'!$P$1453:$P$1632,MATCH('Project 2'!BV$8,'Term Pricing'!$C$1453:$C$1632,0))*BV114*(1-$D155))</f>
        <v>0</v>
      </c>
      <c r="BW155" s="335">
        <f ca="1">(INDEX('Term Pricing'!$O$1453:$O$1632,MATCH('Project 2'!BW$8,'Term Pricing'!$C$1453:$C$1632,0))*BW114*$D155)+(INDEX('Term Pricing'!$P$1453:$P$1632,MATCH('Project 2'!BW$8,'Term Pricing'!$C$1453:$C$1632,0))*BW114*(1-$D155))</f>
        <v>0</v>
      </c>
      <c r="BX155" s="335">
        <f ca="1">(INDEX('Term Pricing'!$O$1453:$O$1632,MATCH('Project 2'!BX$8,'Term Pricing'!$C$1453:$C$1632,0))*BX114*$D155)+(INDEX('Term Pricing'!$P$1453:$P$1632,MATCH('Project 2'!BX$8,'Term Pricing'!$C$1453:$C$1632,0))*BX114*(1-$D155))</f>
        <v>0</v>
      </c>
      <c r="BY155" s="335">
        <f ca="1">(INDEX('Term Pricing'!$O$1453:$O$1632,MATCH('Project 2'!BY$8,'Term Pricing'!$C$1453:$C$1632,0))*BY114*$D155)+(INDEX('Term Pricing'!$P$1453:$P$1632,MATCH('Project 2'!BY$8,'Term Pricing'!$C$1453:$C$1632,0))*BY114*(1-$D155))</f>
        <v>0</v>
      </c>
      <c r="BZ155" s="335">
        <f ca="1">(INDEX('Term Pricing'!$O$1453:$O$1632,MATCH('Project 2'!BZ$8,'Term Pricing'!$C$1453:$C$1632,0))*BZ114*$D155)+(INDEX('Term Pricing'!$P$1453:$P$1632,MATCH('Project 2'!BZ$8,'Term Pricing'!$C$1453:$C$1632,0))*BZ114*(1-$D155))</f>
        <v>0</v>
      </c>
      <c r="CA155" s="335">
        <f ca="1">(INDEX('Term Pricing'!$O$1453:$O$1632,MATCH('Project 2'!CA$8,'Term Pricing'!$C$1453:$C$1632,0))*CA114*$D155)+(INDEX('Term Pricing'!$P$1453:$P$1632,MATCH('Project 2'!CA$8,'Term Pricing'!$C$1453:$C$1632,0))*CA114*(1-$D155))</f>
        <v>0</v>
      </c>
      <c r="CB155" s="335">
        <f ca="1">(INDEX('Term Pricing'!$O$1453:$O$1632,MATCH('Project 2'!CB$8,'Term Pricing'!$C$1453:$C$1632,0))*CB114*$D155)+(INDEX('Term Pricing'!$P$1453:$P$1632,MATCH('Project 2'!CB$8,'Term Pricing'!$C$1453:$C$1632,0))*CB114*(1-$D155))</f>
        <v>0</v>
      </c>
      <c r="CC155" s="335">
        <f ca="1">(INDEX('Term Pricing'!$O$1453:$O$1632,MATCH('Project 2'!CC$8,'Term Pricing'!$C$1453:$C$1632,0))*CC114*$D155)+(INDEX('Term Pricing'!$P$1453:$P$1632,MATCH('Project 2'!CC$8,'Term Pricing'!$C$1453:$C$1632,0))*CC114*(1-$D155))</f>
        <v>0</v>
      </c>
      <c r="CD155" s="335">
        <f ca="1">(INDEX('Term Pricing'!$O$1453:$O$1632,MATCH('Project 2'!CD$8,'Term Pricing'!$C$1453:$C$1632,0))*CD114*$D155)+(INDEX('Term Pricing'!$P$1453:$P$1632,MATCH('Project 2'!CD$8,'Term Pricing'!$C$1453:$C$1632,0))*CD114*(1-$D155))</f>
        <v>0</v>
      </c>
      <c r="CE155" s="335">
        <f ca="1">(INDEX('Term Pricing'!$O$1453:$O$1632,MATCH('Project 2'!CE$8,'Term Pricing'!$C$1453:$C$1632,0))*CE114*$D155)+(INDEX('Term Pricing'!$P$1453:$P$1632,MATCH('Project 2'!CE$8,'Term Pricing'!$C$1453:$C$1632,0))*CE114*(1-$D155))</f>
        <v>0</v>
      </c>
      <c r="CF155" s="335">
        <f ca="1">(INDEX('Term Pricing'!$O$1453:$O$1632,MATCH('Project 2'!CF$8,'Term Pricing'!$C$1453:$C$1632,0))*CF114*$D155)+(INDEX('Term Pricing'!$P$1453:$P$1632,MATCH('Project 2'!CF$8,'Term Pricing'!$C$1453:$C$1632,0))*CF114*(1-$D155))</f>
        <v>0</v>
      </c>
      <c r="CG155" s="335">
        <f ca="1">(INDEX('Term Pricing'!$O$1453:$O$1632,MATCH('Project 2'!CG$8,'Term Pricing'!$C$1453:$C$1632,0))*CG114*$D155)+(INDEX('Term Pricing'!$P$1453:$P$1632,MATCH('Project 2'!CG$8,'Term Pricing'!$C$1453:$C$1632,0))*CG114*(1-$D155))</f>
        <v>0</v>
      </c>
      <c r="CH155" s="335">
        <f ca="1">(INDEX('Term Pricing'!$O$1453:$O$1632,MATCH('Project 2'!CH$8,'Term Pricing'!$C$1453:$C$1632,0))*CH114*$D155)+(INDEX('Term Pricing'!$P$1453:$P$1632,MATCH('Project 2'!CH$8,'Term Pricing'!$C$1453:$C$1632,0))*CH114*(1-$D155))</f>
        <v>0</v>
      </c>
      <c r="CI155" s="335">
        <f ca="1">(INDEX('Term Pricing'!$O$1453:$O$1632,MATCH('Project 2'!CI$8,'Term Pricing'!$C$1453:$C$1632,0))*CI114*$D155)+(INDEX('Term Pricing'!$P$1453:$P$1632,MATCH('Project 2'!CI$8,'Term Pricing'!$C$1453:$C$1632,0))*CI114*(1-$D155))</f>
        <v>0</v>
      </c>
      <c r="CJ155" s="335">
        <f ca="1">(INDEX('Term Pricing'!$O$1453:$O$1632,MATCH('Project 2'!CJ$8,'Term Pricing'!$C$1453:$C$1632,0))*CJ114*$D155)+(INDEX('Term Pricing'!$P$1453:$P$1632,MATCH('Project 2'!CJ$8,'Term Pricing'!$C$1453:$C$1632,0))*CJ114*(1-$D155))</f>
        <v>0</v>
      </c>
      <c r="CK155" s="335">
        <f ca="1">(INDEX('Term Pricing'!$O$1453:$O$1632,MATCH('Project 2'!CK$8,'Term Pricing'!$C$1453:$C$1632,0))*CK114*$D155)+(INDEX('Term Pricing'!$P$1453:$P$1632,MATCH('Project 2'!CK$8,'Term Pricing'!$C$1453:$C$1632,0))*CK114*(1-$D155))</f>
        <v>0</v>
      </c>
      <c r="CL155" s="335">
        <f ca="1">(INDEX('Term Pricing'!$O$1453:$O$1632,MATCH('Project 2'!CL$8,'Term Pricing'!$C$1453:$C$1632,0))*CL114*$D155)+(INDEX('Term Pricing'!$P$1453:$P$1632,MATCH('Project 2'!CL$8,'Term Pricing'!$C$1453:$C$1632,0))*CL114*(1-$D155))</f>
        <v>0</v>
      </c>
      <c r="CM155" s="335">
        <f ca="1">(INDEX('Term Pricing'!$O$1453:$O$1632,MATCH('Project 2'!CM$8,'Term Pricing'!$C$1453:$C$1632,0))*CM114*$D155)+(INDEX('Term Pricing'!$P$1453:$P$1632,MATCH('Project 2'!CM$8,'Term Pricing'!$C$1453:$C$1632,0))*CM114*(1-$D155))</f>
        <v>0</v>
      </c>
      <c r="CN155" s="335">
        <f ca="1">(INDEX('Term Pricing'!$O$1453:$O$1632,MATCH('Project 2'!CN$8,'Term Pricing'!$C$1453:$C$1632,0))*CN114*$D155)+(INDEX('Term Pricing'!$P$1453:$P$1632,MATCH('Project 2'!CN$8,'Term Pricing'!$C$1453:$C$1632,0))*CN114*(1-$D155))</f>
        <v>0</v>
      </c>
      <c r="CO155" s="335">
        <f ca="1">(INDEX('Term Pricing'!$O$1453:$O$1632,MATCH('Project 2'!CO$8,'Term Pricing'!$C$1453:$C$1632,0))*CO114*$D155)+(INDEX('Term Pricing'!$P$1453:$P$1632,MATCH('Project 2'!CO$8,'Term Pricing'!$C$1453:$C$1632,0))*CO114*(1-$D155))</f>
        <v>0</v>
      </c>
      <c r="CP155" s="335">
        <f ca="1">(INDEX('Term Pricing'!$O$1453:$O$1632,MATCH('Project 2'!CP$8,'Term Pricing'!$C$1453:$C$1632,0))*CP114*$D155)+(INDEX('Term Pricing'!$P$1453:$P$1632,MATCH('Project 2'!CP$8,'Term Pricing'!$C$1453:$C$1632,0))*CP114*(1-$D155))</f>
        <v>0</v>
      </c>
      <c r="CQ155" s="335">
        <f ca="1">(INDEX('Term Pricing'!$O$1453:$O$1632,MATCH('Project 2'!CQ$8,'Term Pricing'!$C$1453:$C$1632,0))*CQ114*$D155)+(INDEX('Term Pricing'!$P$1453:$P$1632,MATCH('Project 2'!CQ$8,'Term Pricing'!$C$1453:$C$1632,0))*CQ114*(1-$D155))</f>
        <v>0</v>
      </c>
      <c r="CR155" s="335">
        <f ca="1">(INDEX('Term Pricing'!$O$1453:$O$1632,MATCH('Project 2'!CR$8,'Term Pricing'!$C$1453:$C$1632,0))*CR114*$D155)+(INDEX('Term Pricing'!$P$1453:$P$1632,MATCH('Project 2'!CR$8,'Term Pricing'!$C$1453:$C$1632,0))*CR114*(1-$D155))</f>
        <v>0</v>
      </c>
      <c r="CS155" s="335">
        <f ca="1">(INDEX('Term Pricing'!$O$1453:$O$1632,MATCH('Project 2'!CS$8,'Term Pricing'!$C$1453:$C$1632,0))*CS114*$D155)+(INDEX('Term Pricing'!$P$1453:$P$1632,MATCH('Project 2'!CS$8,'Term Pricing'!$C$1453:$C$1632,0))*CS114*(1-$D155))</f>
        <v>0</v>
      </c>
      <c r="CT155" s="335">
        <f ca="1">(INDEX('Term Pricing'!$O$1453:$O$1632,MATCH('Project 2'!CT$8,'Term Pricing'!$C$1453:$C$1632,0))*CT114*$D155)+(INDEX('Term Pricing'!$P$1453:$P$1632,MATCH('Project 2'!CT$8,'Term Pricing'!$C$1453:$C$1632,0))*CT114*(1-$D155))</f>
        <v>0</v>
      </c>
      <c r="CU155" s="335">
        <f ca="1">(INDEX('Term Pricing'!$O$1453:$O$1632,MATCH('Project 2'!CU$8,'Term Pricing'!$C$1453:$C$1632,0))*CU114*$D155)+(INDEX('Term Pricing'!$P$1453:$P$1632,MATCH('Project 2'!CU$8,'Term Pricing'!$C$1453:$C$1632,0))*CU114*(1-$D155))</f>
        <v>0</v>
      </c>
      <c r="CV155" s="335">
        <f ca="1">(INDEX('Term Pricing'!$O$1453:$O$1632,MATCH('Project 2'!CV$8,'Term Pricing'!$C$1453:$C$1632,0))*CV114*$D155)+(INDEX('Term Pricing'!$P$1453:$P$1632,MATCH('Project 2'!CV$8,'Term Pricing'!$C$1453:$C$1632,0))*CV114*(1-$D155))</f>
        <v>0</v>
      </c>
      <c r="CW155" s="335">
        <f ca="1">(INDEX('Term Pricing'!$O$1453:$O$1632,MATCH('Project 2'!CW$8,'Term Pricing'!$C$1453:$C$1632,0))*CW114*$D155)+(INDEX('Term Pricing'!$P$1453:$P$1632,MATCH('Project 2'!CW$8,'Term Pricing'!$C$1453:$C$1632,0))*CW114*(1-$D155))</f>
        <v>0</v>
      </c>
      <c r="CX155" s="335">
        <f ca="1">(INDEX('Term Pricing'!$O$1453:$O$1632,MATCH('Project 2'!CX$8,'Term Pricing'!$C$1453:$C$1632,0))*CX114*$D155)+(INDEX('Term Pricing'!$P$1453:$P$1632,MATCH('Project 2'!CX$8,'Term Pricing'!$C$1453:$C$1632,0))*CX114*(1-$D155))</f>
        <v>0</v>
      </c>
      <c r="CY155" s="335">
        <f ca="1">(INDEX('Term Pricing'!$O$1453:$O$1632,MATCH('Project 2'!CY$8,'Term Pricing'!$C$1453:$C$1632,0))*CY114*$D155)+(INDEX('Term Pricing'!$P$1453:$P$1632,MATCH('Project 2'!CY$8,'Term Pricing'!$C$1453:$C$1632,0))*CY114*(1-$D155))</f>
        <v>0</v>
      </c>
      <c r="CZ155" s="335">
        <f ca="1">(INDEX('Term Pricing'!$O$1453:$O$1632,MATCH('Project 2'!CZ$8,'Term Pricing'!$C$1453:$C$1632,0))*CZ114*$D155)+(INDEX('Term Pricing'!$P$1453:$P$1632,MATCH('Project 2'!CZ$8,'Term Pricing'!$C$1453:$C$1632,0))*CZ114*(1-$D155))</f>
        <v>0</v>
      </c>
      <c r="DA155" s="335">
        <f ca="1">(INDEX('Term Pricing'!$O$1453:$O$1632,MATCH('Project 2'!DA$8,'Term Pricing'!$C$1453:$C$1632,0))*DA114*$D155)+(INDEX('Term Pricing'!$P$1453:$P$1632,MATCH('Project 2'!DA$8,'Term Pricing'!$C$1453:$C$1632,0))*DA114*(1-$D155))</f>
        <v>0</v>
      </c>
      <c r="DB155" s="335">
        <f ca="1">(INDEX('Term Pricing'!$O$1453:$O$1632,MATCH('Project 2'!DB$8,'Term Pricing'!$C$1453:$C$1632,0))*DB114*$D155)+(INDEX('Term Pricing'!$P$1453:$P$1632,MATCH('Project 2'!DB$8,'Term Pricing'!$C$1453:$C$1632,0))*DB114*(1-$D155))</f>
        <v>0</v>
      </c>
      <c r="DC155" s="335">
        <f ca="1">(INDEX('Term Pricing'!$O$1453:$O$1632,MATCH('Project 2'!DC$8,'Term Pricing'!$C$1453:$C$1632,0))*DC114*$D155)+(INDEX('Term Pricing'!$P$1453:$P$1632,MATCH('Project 2'!DC$8,'Term Pricing'!$C$1453:$C$1632,0))*DC114*(1-$D155))</f>
        <v>0</v>
      </c>
      <c r="DD155" s="335">
        <f ca="1">(INDEX('Term Pricing'!$O$1453:$O$1632,MATCH('Project 2'!DD$8,'Term Pricing'!$C$1453:$C$1632,0))*DD114*$D155)+(INDEX('Term Pricing'!$P$1453:$P$1632,MATCH('Project 2'!DD$8,'Term Pricing'!$C$1453:$C$1632,0))*DD114*(1-$D155))</f>
        <v>0</v>
      </c>
      <c r="DE155" s="335">
        <f ca="1">(INDEX('Term Pricing'!$O$1453:$O$1632,MATCH('Project 2'!DE$8,'Term Pricing'!$C$1453:$C$1632,0))*DE114*$D155)+(INDEX('Term Pricing'!$P$1453:$P$1632,MATCH('Project 2'!DE$8,'Term Pricing'!$C$1453:$C$1632,0))*DE114*(1-$D155))</f>
        <v>0</v>
      </c>
      <c r="DF155" s="335">
        <f ca="1">(INDEX('Term Pricing'!$O$1453:$O$1632,MATCH('Project 2'!DF$8,'Term Pricing'!$C$1453:$C$1632,0))*DF114*$D155)+(INDEX('Term Pricing'!$P$1453:$P$1632,MATCH('Project 2'!DF$8,'Term Pricing'!$C$1453:$C$1632,0))*DF114*(1-$D155))</f>
        <v>0</v>
      </c>
      <c r="DG155" s="335">
        <f ca="1">(INDEX('Term Pricing'!$O$1453:$O$1632,MATCH('Project 2'!DG$8,'Term Pricing'!$C$1453:$C$1632,0))*DG114*$D155)+(INDEX('Term Pricing'!$P$1453:$P$1632,MATCH('Project 2'!DG$8,'Term Pricing'!$C$1453:$C$1632,0))*DG114*(1-$D155))</f>
        <v>0</v>
      </c>
      <c r="DH155" s="335">
        <f ca="1">(INDEX('Term Pricing'!$O$1453:$O$1632,MATCH('Project 2'!DH$8,'Term Pricing'!$C$1453:$C$1632,0))*DH114*$D155)+(INDEX('Term Pricing'!$P$1453:$P$1632,MATCH('Project 2'!DH$8,'Term Pricing'!$C$1453:$C$1632,0))*DH114*(1-$D155))</f>
        <v>0</v>
      </c>
      <c r="DI155" s="335">
        <f ca="1">(INDEX('Term Pricing'!$O$1453:$O$1632,MATCH('Project 2'!DI$8,'Term Pricing'!$C$1453:$C$1632,0))*DI114*$D155)+(INDEX('Term Pricing'!$P$1453:$P$1632,MATCH('Project 2'!DI$8,'Term Pricing'!$C$1453:$C$1632,0))*DI114*(1-$D155))</f>
        <v>0</v>
      </c>
      <c r="DJ155" s="335">
        <f ca="1">(INDEX('Term Pricing'!$O$1453:$O$1632,MATCH('Project 2'!DJ$8,'Term Pricing'!$C$1453:$C$1632,0))*DJ114*$D155)+(INDEX('Term Pricing'!$P$1453:$P$1632,MATCH('Project 2'!DJ$8,'Term Pricing'!$C$1453:$C$1632,0))*DJ114*(1-$D155))</f>
        <v>0</v>
      </c>
      <c r="DK155" s="335">
        <f ca="1">(INDEX('Term Pricing'!$O$1453:$O$1632,MATCH('Project 2'!DK$8,'Term Pricing'!$C$1453:$C$1632,0))*DK114*$D155)+(INDEX('Term Pricing'!$P$1453:$P$1632,MATCH('Project 2'!DK$8,'Term Pricing'!$C$1453:$C$1632,0))*DK114*(1-$D155))</f>
        <v>0</v>
      </c>
      <c r="DL155" s="335">
        <f ca="1">(INDEX('Term Pricing'!$O$1453:$O$1632,MATCH('Project 2'!DL$8,'Term Pricing'!$C$1453:$C$1632,0))*DL114*$D155)+(INDEX('Term Pricing'!$P$1453:$P$1632,MATCH('Project 2'!DL$8,'Term Pricing'!$C$1453:$C$1632,0))*DL114*(1-$D155))</f>
        <v>0</v>
      </c>
      <c r="DM155" s="335">
        <f ca="1">(INDEX('Term Pricing'!$O$1453:$O$1632,MATCH('Project 2'!DM$8,'Term Pricing'!$C$1453:$C$1632,0))*DM114*$D155)+(INDEX('Term Pricing'!$P$1453:$P$1632,MATCH('Project 2'!DM$8,'Term Pricing'!$C$1453:$C$1632,0))*DM114*(1-$D155))</f>
        <v>0</v>
      </c>
      <c r="DN155" s="335">
        <f ca="1">(INDEX('Term Pricing'!$O$1453:$O$1632,MATCH('Project 2'!DN$8,'Term Pricing'!$C$1453:$C$1632,0))*DN114*$D155)+(INDEX('Term Pricing'!$P$1453:$P$1632,MATCH('Project 2'!DN$8,'Term Pricing'!$C$1453:$C$1632,0))*DN114*(1-$D155))</f>
        <v>0</v>
      </c>
    </row>
    <row r="156" spans="1:118" hidden="1" outlineLevel="1">
      <c r="A156" s="151"/>
      <c r="C156" s="34" t="str">
        <f t="shared" si="129"/>
        <v>Groq LPU</v>
      </c>
      <c r="D156" s="70">
        <f>Inputs!J100</f>
        <v>0</v>
      </c>
      <c r="E156" s="27"/>
      <c r="F156" s="110">
        <v>0</v>
      </c>
      <c r="G156" s="54" t="s">
        <v>83</v>
      </c>
      <c r="H156" s="266">
        <f t="shared" ca="1" si="128"/>
        <v>0</v>
      </c>
      <c r="I156" s="29"/>
      <c r="J156" s="335">
        <f ca="1">(INDEX('Term Pricing'!$Q$1453:$Q$1632,MATCH('Project 2'!J$8,'Term Pricing'!$C$1453:$C$1632,0))*J115*$D156)+(INDEX('Term Pricing'!$R$1453:$R$1632,MATCH('Project 2'!J$8,'Term Pricing'!$C$1453:$C$1632,0))*J115*(1-$D156))</f>
        <v>0</v>
      </c>
      <c r="K156" s="335">
        <f ca="1">(INDEX('Term Pricing'!$Q$1453:$Q$1632,MATCH('Project 2'!K$8,'Term Pricing'!$C$1453:$C$1632,0))*K115*$D156)+(INDEX('Term Pricing'!$R$1453:$R$1632,MATCH('Project 2'!K$8,'Term Pricing'!$C$1453:$C$1632,0))*K115*(1-$D156))</f>
        <v>0</v>
      </c>
      <c r="L156" s="335">
        <f ca="1">(INDEX('Term Pricing'!$Q$1453:$Q$1632,MATCH('Project 2'!L$8,'Term Pricing'!$C$1453:$C$1632,0))*L115*$D156)+(INDEX('Term Pricing'!$R$1453:$R$1632,MATCH('Project 2'!L$8,'Term Pricing'!$C$1453:$C$1632,0))*L115*(1-$D156))</f>
        <v>0</v>
      </c>
      <c r="M156" s="335">
        <f ca="1">(INDEX('Term Pricing'!$Q$1453:$Q$1632,MATCH('Project 2'!M$8,'Term Pricing'!$C$1453:$C$1632,0))*M115*$D156)+(INDEX('Term Pricing'!$R$1453:$R$1632,MATCH('Project 2'!M$8,'Term Pricing'!$C$1453:$C$1632,0))*M115*(1-$D156))</f>
        <v>0</v>
      </c>
      <c r="N156" s="335">
        <f ca="1">(INDEX('Term Pricing'!$Q$1453:$Q$1632,MATCH('Project 2'!N$8,'Term Pricing'!$C$1453:$C$1632,0))*N115*$D156)+(INDEX('Term Pricing'!$R$1453:$R$1632,MATCH('Project 2'!N$8,'Term Pricing'!$C$1453:$C$1632,0))*N115*(1-$D156))</f>
        <v>0</v>
      </c>
      <c r="O156" s="335">
        <f ca="1">(INDEX('Term Pricing'!$Q$1453:$Q$1632,MATCH('Project 2'!O$8,'Term Pricing'!$C$1453:$C$1632,0))*O115*$D156)+(INDEX('Term Pricing'!$R$1453:$R$1632,MATCH('Project 2'!O$8,'Term Pricing'!$C$1453:$C$1632,0))*O115*(1-$D156))</f>
        <v>0</v>
      </c>
      <c r="P156" s="335">
        <f ca="1">(INDEX('Term Pricing'!$Q$1453:$Q$1632,MATCH('Project 2'!P$8,'Term Pricing'!$C$1453:$C$1632,0))*P115*$D156)+(INDEX('Term Pricing'!$R$1453:$R$1632,MATCH('Project 2'!P$8,'Term Pricing'!$C$1453:$C$1632,0))*P115*(1-$D156))</f>
        <v>0</v>
      </c>
      <c r="Q156" s="335">
        <f ca="1">(INDEX('Term Pricing'!$Q$1453:$Q$1632,MATCH('Project 2'!Q$8,'Term Pricing'!$C$1453:$C$1632,0))*Q115*$D156)+(INDEX('Term Pricing'!$R$1453:$R$1632,MATCH('Project 2'!Q$8,'Term Pricing'!$C$1453:$C$1632,0))*Q115*(1-$D156))</f>
        <v>0</v>
      </c>
      <c r="R156" s="335">
        <f ca="1">(INDEX('Term Pricing'!$Q$1453:$Q$1632,MATCH('Project 2'!R$8,'Term Pricing'!$C$1453:$C$1632,0))*R115*$D156)+(INDEX('Term Pricing'!$R$1453:$R$1632,MATCH('Project 2'!R$8,'Term Pricing'!$C$1453:$C$1632,0))*R115*(1-$D156))</f>
        <v>0</v>
      </c>
      <c r="S156" s="335">
        <f ca="1">(INDEX('Term Pricing'!$Q$1453:$Q$1632,MATCH('Project 2'!S$8,'Term Pricing'!$C$1453:$C$1632,0))*S115*$D156)+(INDEX('Term Pricing'!$R$1453:$R$1632,MATCH('Project 2'!S$8,'Term Pricing'!$C$1453:$C$1632,0))*S115*(1-$D156))</f>
        <v>0</v>
      </c>
      <c r="T156" s="335">
        <f ca="1">(INDEX('Term Pricing'!$Q$1453:$Q$1632,MATCH('Project 2'!T$8,'Term Pricing'!$C$1453:$C$1632,0))*T115*$D156)+(INDEX('Term Pricing'!$R$1453:$R$1632,MATCH('Project 2'!T$8,'Term Pricing'!$C$1453:$C$1632,0))*T115*(1-$D156))</f>
        <v>0</v>
      </c>
      <c r="U156" s="335">
        <f ca="1">(INDEX('Term Pricing'!$Q$1453:$Q$1632,MATCH('Project 2'!U$8,'Term Pricing'!$C$1453:$C$1632,0))*U115*$D156)+(INDEX('Term Pricing'!$R$1453:$R$1632,MATCH('Project 2'!U$8,'Term Pricing'!$C$1453:$C$1632,0))*U115*(1-$D156))</f>
        <v>0</v>
      </c>
      <c r="V156" s="335">
        <f ca="1">(INDEX('Term Pricing'!$Q$1453:$Q$1632,MATCH('Project 2'!V$8,'Term Pricing'!$C$1453:$C$1632,0))*V115*$D156)+(INDEX('Term Pricing'!$R$1453:$R$1632,MATCH('Project 2'!V$8,'Term Pricing'!$C$1453:$C$1632,0))*V115*(1-$D156))</f>
        <v>0</v>
      </c>
      <c r="W156" s="335">
        <f ca="1">(INDEX('Term Pricing'!$Q$1453:$Q$1632,MATCH('Project 2'!W$8,'Term Pricing'!$C$1453:$C$1632,0))*W115*$D156)+(INDEX('Term Pricing'!$R$1453:$R$1632,MATCH('Project 2'!W$8,'Term Pricing'!$C$1453:$C$1632,0))*W115*(1-$D156))</f>
        <v>0</v>
      </c>
      <c r="X156" s="335">
        <f ca="1">(INDEX('Term Pricing'!$Q$1453:$Q$1632,MATCH('Project 2'!X$8,'Term Pricing'!$C$1453:$C$1632,0))*X115*$D156)+(INDEX('Term Pricing'!$R$1453:$R$1632,MATCH('Project 2'!X$8,'Term Pricing'!$C$1453:$C$1632,0))*X115*(1-$D156))</f>
        <v>0</v>
      </c>
      <c r="Y156" s="335">
        <f ca="1">(INDEX('Term Pricing'!$Q$1453:$Q$1632,MATCH('Project 2'!Y$8,'Term Pricing'!$C$1453:$C$1632,0))*Y115*$D156)+(INDEX('Term Pricing'!$R$1453:$R$1632,MATCH('Project 2'!Y$8,'Term Pricing'!$C$1453:$C$1632,0))*Y115*(1-$D156))</f>
        <v>0</v>
      </c>
      <c r="Z156" s="335">
        <f ca="1">(INDEX('Term Pricing'!$Q$1453:$Q$1632,MATCH('Project 2'!Z$8,'Term Pricing'!$C$1453:$C$1632,0))*Z115*$D156)+(INDEX('Term Pricing'!$R$1453:$R$1632,MATCH('Project 2'!Z$8,'Term Pricing'!$C$1453:$C$1632,0))*Z115*(1-$D156))</f>
        <v>0</v>
      </c>
      <c r="AA156" s="335">
        <f ca="1">(INDEX('Term Pricing'!$Q$1453:$Q$1632,MATCH('Project 2'!AA$8,'Term Pricing'!$C$1453:$C$1632,0))*AA115*$D156)+(INDEX('Term Pricing'!$R$1453:$R$1632,MATCH('Project 2'!AA$8,'Term Pricing'!$C$1453:$C$1632,0))*AA115*(1-$D156))</f>
        <v>0</v>
      </c>
      <c r="AB156" s="335">
        <f ca="1">(INDEX('Term Pricing'!$Q$1453:$Q$1632,MATCH('Project 2'!AB$8,'Term Pricing'!$C$1453:$C$1632,0))*AB115*$D156)+(INDEX('Term Pricing'!$R$1453:$R$1632,MATCH('Project 2'!AB$8,'Term Pricing'!$C$1453:$C$1632,0))*AB115*(1-$D156))</f>
        <v>0</v>
      </c>
      <c r="AC156" s="335">
        <f ca="1">(INDEX('Term Pricing'!$Q$1453:$Q$1632,MATCH('Project 2'!AC$8,'Term Pricing'!$C$1453:$C$1632,0))*AC115*$D156)+(INDEX('Term Pricing'!$R$1453:$R$1632,MATCH('Project 2'!AC$8,'Term Pricing'!$C$1453:$C$1632,0))*AC115*(1-$D156))</f>
        <v>0</v>
      </c>
      <c r="AD156" s="335">
        <f ca="1">(INDEX('Term Pricing'!$Q$1453:$Q$1632,MATCH('Project 2'!AD$8,'Term Pricing'!$C$1453:$C$1632,0))*AD115*$D156)+(INDEX('Term Pricing'!$R$1453:$R$1632,MATCH('Project 2'!AD$8,'Term Pricing'!$C$1453:$C$1632,0))*AD115*(1-$D156))</f>
        <v>0</v>
      </c>
      <c r="AE156" s="335">
        <f ca="1">(INDEX('Term Pricing'!$Q$1453:$Q$1632,MATCH('Project 2'!AE$8,'Term Pricing'!$C$1453:$C$1632,0))*AE115*$D156)+(INDEX('Term Pricing'!$R$1453:$R$1632,MATCH('Project 2'!AE$8,'Term Pricing'!$C$1453:$C$1632,0))*AE115*(1-$D156))</f>
        <v>0</v>
      </c>
      <c r="AF156" s="335">
        <f ca="1">(INDEX('Term Pricing'!$Q$1453:$Q$1632,MATCH('Project 2'!AF$8,'Term Pricing'!$C$1453:$C$1632,0))*AF115*$D156)+(INDEX('Term Pricing'!$R$1453:$R$1632,MATCH('Project 2'!AF$8,'Term Pricing'!$C$1453:$C$1632,0))*AF115*(1-$D156))</f>
        <v>0</v>
      </c>
      <c r="AG156" s="335">
        <f ca="1">(INDEX('Term Pricing'!$Q$1453:$Q$1632,MATCH('Project 2'!AG$8,'Term Pricing'!$C$1453:$C$1632,0))*AG115*$D156)+(INDEX('Term Pricing'!$R$1453:$R$1632,MATCH('Project 2'!AG$8,'Term Pricing'!$C$1453:$C$1632,0))*AG115*(1-$D156))</f>
        <v>0</v>
      </c>
      <c r="AH156" s="335">
        <f ca="1">(INDEX('Term Pricing'!$Q$1453:$Q$1632,MATCH('Project 2'!AH$8,'Term Pricing'!$C$1453:$C$1632,0))*AH115*$D156)+(INDEX('Term Pricing'!$R$1453:$R$1632,MATCH('Project 2'!AH$8,'Term Pricing'!$C$1453:$C$1632,0))*AH115*(1-$D156))</f>
        <v>0</v>
      </c>
      <c r="AI156" s="335">
        <f ca="1">(INDEX('Term Pricing'!$Q$1453:$Q$1632,MATCH('Project 2'!AI$8,'Term Pricing'!$C$1453:$C$1632,0))*AI115*$D156)+(INDEX('Term Pricing'!$R$1453:$R$1632,MATCH('Project 2'!AI$8,'Term Pricing'!$C$1453:$C$1632,0))*AI115*(1-$D156))</f>
        <v>0</v>
      </c>
      <c r="AJ156" s="335">
        <f ca="1">(INDEX('Term Pricing'!$Q$1453:$Q$1632,MATCH('Project 2'!AJ$8,'Term Pricing'!$C$1453:$C$1632,0))*AJ115*$D156)+(INDEX('Term Pricing'!$R$1453:$R$1632,MATCH('Project 2'!AJ$8,'Term Pricing'!$C$1453:$C$1632,0))*AJ115*(1-$D156))</f>
        <v>0</v>
      </c>
      <c r="AK156" s="335">
        <f ca="1">(INDEX('Term Pricing'!$Q$1453:$Q$1632,MATCH('Project 2'!AK$8,'Term Pricing'!$C$1453:$C$1632,0))*AK115*$D156)+(INDEX('Term Pricing'!$R$1453:$R$1632,MATCH('Project 2'!AK$8,'Term Pricing'!$C$1453:$C$1632,0))*AK115*(1-$D156))</f>
        <v>0</v>
      </c>
      <c r="AL156" s="335">
        <f ca="1">(INDEX('Term Pricing'!$Q$1453:$Q$1632,MATCH('Project 2'!AL$8,'Term Pricing'!$C$1453:$C$1632,0))*AL115*$D156)+(INDEX('Term Pricing'!$R$1453:$R$1632,MATCH('Project 2'!AL$8,'Term Pricing'!$C$1453:$C$1632,0))*AL115*(1-$D156))</f>
        <v>0</v>
      </c>
      <c r="AM156" s="335">
        <f ca="1">(INDEX('Term Pricing'!$Q$1453:$Q$1632,MATCH('Project 2'!AM$8,'Term Pricing'!$C$1453:$C$1632,0))*AM115*$D156)+(INDEX('Term Pricing'!$R$1453:$R$1632,MATCH('Project 2'!AM$8,'Term Pricing'!$C$1453:$C$1632,0))*AM115*(1-$D156))</f>
        <v>0</v>
      </c>
      <c r="AN156" s="335">
        <f ca="1">(INDEX('Term Pricing'!$Q$1453:$Q$1632,MATCH('Project 2'!AN$8,'Term Pricing'!$C$1453:$C$1632,0))*AN115*$D156)+(INDEX('Term Pricing'!$R$1453:$R$1632,MATCH('Project 2'!AN$8,'Term Pricing'!$C$1453:$C$1632,0))*AN115*(1-$D156))</f>
        <v>0</v>
      </c>
      <c r="AO156" s="335">
        <f ca="1">(INDEX('Term Pricing'!$Q$1453:$Q$1632,MATCH('Project 2'!AO$8,'Term Pricing'!$C$1453:$C$1632,0))*AO115*$D156)+(INDEX('Term Pricing'!$R$1453:$R$1632,MATCH('Project 2'!AO$8,'Term Pricing'!$C$1453:$C$1632,0))*AO115*(1-$D156))</f>
        <v>0</v>
      </c>
      <c r="AP156" s="335">
        <f ca="1">(INDEX('Term Pricing'!$Q$1453:$Q$1632,MATCH('Project 2'!AP$8,'Term Pricing'!$C$1453:$C$1632,0))*AP115*$D156)+(INDEX('Term Pricing'!$R$1453:$R$1632,MATCH('Project 2'!AP$8,'Term Pricing'!$C$1453:$C$1632,0))*AP115*(1-$D156))</f>
        <v>0</v>
      </c>
      <c r="AQ156" s="335">
        <f ca="1">(INDEX('Term Pricing'!$Q$1453:$Q$1632,MATCH('Project 2'!AQ$8,'Term Pricing'!$C$1453:$C$1632,0))*AQ115*$D156)+(INDEX('Term Pricing'!$R$1453:$R$1632,MATCH('Project 2'!AQ$8,'Term Pricing'!$C$1453:$C$1632,0))*AQ115*(1-$D156))</f>
        <v>0</v>
      </c>
      <c r="AR156" s="335">
        <f ca="1">(INDEX('Term Pricing'!$Q$1453:$Q$1632,MATCH('Project 2'!AR$8,'Term Pricing'!$C$1453:$C$1632,0))*AR115*$D156)+(INDEX('Term Pricing'!$R$1453:$R$1632,MATCH('Project 2'!AR$8,'Term Pricing'!$C$1453:$C$1632,0))*AR115*(1-$D156))</f>
        <v>0</v>
      </c>
      <c r="AS156" s="335">
        <f ca="1">(INDEX('Term Pricing'!$Q$1453:$Q$1632,MATCH('Project 2'!AS$8,'Term Pricing'!$C$1453:$C$1632,0))*AS115*$D156)+(INDEX('Term Pricing'!$R$1453:$R$1632,MATCH('Project 2'!AS$8,'Term Pricing'!$C$1453:$C$1632,0))*AS115*(1-$D156))</f>
        <v>0</v>
      </c>
      <c r="AT156" s="335">
        <f ca="1">(INDEX('Term Pricing'!$Q$1453:$Q$1632,MATCH('Project 2'!AT$8,'Term Pricing'!$C$1453:$C$1632,0))*AT115*$D156)+(INDEX('Term Pricing'!$R$1453:$R$1632,MATCH('Project 2'!AT$8,'Term Pricing'!$C$1453:$C$1632,0))*AT115*(1-$D156))</f>
        <v>0</v>
      </c>
      <c r="AU156" s="335">
        <f ca="1">(INDEX('Term Pricing'!$Q$1453:$Q$1632,MATCH('Project 2'!AU$8,'Term Pricing'!$C$1453:$C$1632,0))*AU115*$D156)+(INDEX('Term Pricing'!$R$1453:$R$1632,MATCH('Project 2'!AU$8,'Term Pricing'!$C$1453:$C$1632,0))*AU115*(1-$D156))</f>
        <v>0</v>
      </c>
      <c r="AV156" s="335">
        <f ca="1">(INDEX('Term Pricing'!$Q$1453:$Q$1632,MATCH('Project 2'!AV$8,'Term Pricing'!$C$1453:$C$1632,0))*AV115*$D156)+(INDEX('Term Pricing'!$R$1453:$R$1632,MATCH('Project 2'!AV$8,'Term Pricing'!$C$1453:$C$1632,0))*AV115*(1-$D156))</f>
        <v>0</v>
      </c>
      <c r="AW156" s="335">
        <f ca="1">(INDEX('Term Pricing'!$Q$1453:$Q$1632,MATCH('Project 2'!AW$8,'Term Pricing'!$C$1453:$C$1632,0))*AW115*$D156)+(INDEX('Term Pricing'!$R$1453:$R$1632,MATCH('Project 2'!AW$8,'Term Pricing'!$C$1453:$C$1632,0))*AW115*(1-$D156))</f>
        <v>0</v>
      </c>
      <c r="AX156" s="335">
        <f ca="1">(INDEX('Term Pricing'!$Q$1453:$Q$1632,MATCH('Project 2'!AX$8,'Term Pricing'!$C$1453:$C$1632,0))*AX115*$D156)+(INDEX('Term Pricing'!$R$1453:$R$1632,MATCH('Project 2'!AX$8,'Term Pricing'!$C$1453:$C$1632,0))*AX115*(1-$D156))</f>
        <v>0</v>
      </c>
      <c r="AY156" s="335">
        <f ca="1">(INDEX('Term Pricing'!$Q$1453:$Q$1632,MATCH('Project 2'!AY$8,'Term Pricing'!$C$1453:$C$1632,0))*AY115*$D156)+(INDEX('Term Pricing'!$R$1453:$R$1632,MATCH('Project 2'!AY$8,'Term Pricing'!$C$1453:$C$1632,0))*AY115*(1-$D156))</f>
        <v>0</v>
      </c>
      <c r="AZ156" s="335">
        <f ca="1">(INDEX('Term Pricing'!$Q$1453:$Q$1632,MATCH('Project 2'!AZ$8,'Term Pricing'!$C$1453:$C$1632,0))*AZ115*$D156)+(INDEX('Term Pricing'!$R$1453:$R$1632,MATCH('Project 2'!AZ$8,'Term Pricing'!$C$1453:$C$1632,0))*AZ115*(1-$D156))</f>
        <v>0</v>
      </c>
      <c r="BA156" s="335">
        <f ca="1">(INDEX('Term Pricing'!$Q$1453:$Q$1632,MATCH('Project 2'!BA$8,'Term Pricing'!$C$1453:$C$1632,0))*BA115*$D156)+(INDEX('Term Pricing'!$R$1453:$R$1632,MATCH('Project 2'!BA$8,'Term Pricing'!$C$1453:$C$1632,0))*BA115*(1-$D156))</f>
        <v>0</v>
      </c>
      <c r="BB156" s="335">
        <f ca="1">(INDEX('Term Pricing'!$Q$1453:$Q$1632,MATCH('Project 2'!BB$8,'Term Pricing'!$C$1453:$C$1632,0))*BB115*$D156)+(INDEX('Term Pricing'!$R$1453:$R$1632,MATCH('Project 2'!BB$8,'Term Pricing'!$C$1453:$C$1632,0))*BB115*(1-$D156))</f>
        <v>0</v>
      </c>
      <c r="BC156" s="335">
        <f ca="1">(INDEX('Term Pricing'!$Q$1453:$Q$1632,MATCH('Project 2'!BC$8,'Term Pricing'!$C$1453:$C$1632,0))*BC115*$D156)+(INDEX('Term Pricing'!$R$1453:$R$1632,MATCH('Project 2'!BC$8,'Term Pricing'!$C$1453:$C$1632,0))*BC115*(1-$D156))</f>
        <v>0</v>
      </c>
      <c r="BD156" s="335">
        <f ca="1">(INDEX('Term Pricing'!$Q$1453:$Q$1632,MATCH('Project 2'!BD$8,'Term Pricing'!$C$1453:$C$1632,0))*BD115*$D156)+(INDEX('Term Pricing'!$R$1453:$R$1632,MATCH('Project 2'!BD$8,'Term Pricing'!$C$1453:$C$1632,0))*BD115*(1-$D156))</f>
        <v>0</v>
      </c>
      <c r="BE156" s="335">
        <f ca="1">(INDEX('Term Pricing'!$Q$1453:$Q$1632,MATCH('Project 2'!BE$8,'Term Pricing'!$C$1453:$C$1632,0))*BE115*$D156)+(INDEX('Term Pricing'!$R$1453:$R$1632,MATCH('Project 2'!BE$8,'Term Pricing'!$C$1453:$C$1632,0))*BE115*(1-$D156))</f>
        <v>0</v>
      </c>
      <c r="BF156" s="335">
        <f ca="1">(INDEX('Term Pricing'!$Q$1453:$Q$1632,MATCH('Project 2'!BF$8,'Term Pricing'!$C$1453:$C$1632,0))*BF115*$D156)+(INDEX('Term Pricing'!$R$1453:$R$1632,MATCH('Project 2'!BF$8,'Term Pricing'!$C$1453:$C$1632,0))*BF115*(1-$D156))</f>
        <v>0</v>
      </c>
      <c r="BG156" s="335">
        <f ca="1">(INDEX('Term Pricing'!$Q$1453:$Q$1632,MATCH('Project 2'!BG$8,'Term Pricing'!$C$1453:$C$1632,0))*BG115*$D156)+(INDEX('Term Pricing'!$R$1453:$R$1632,MATCH('Project 2'!BG$8,'Term Pricing'!$C$1453:$C$1632,0))*BG115*(1-$D156))</f>
        <v>0</v>
      </c>
      <c r="BH156" s="335">
        <f ca="1">(INDEX('Term Pricing'!$Q$1453:$Q$1632,MATCH('Project 2'!BH$8,'Term Pricing'!$C$1453:$C$1632,0))*BH115*$D156)+(INDEX('Term Pricing'!$R$1453:$R$1632,MATCH('Project 2'!BH$8,'Term Pricing'!$C$1453:$C$1632,0))*BH115*(1-$D156))</f>
        <v>0</v>
      </c>
      <c r="BI156" s="335">
        <f ca="1">(INDEX('Term Pricing'!$Q$1453:$Q$1632,MATCH('Project 2'!BI$8,'Term Pricing'!$C$1453:$C$1632,0))*BI115*$D156)+(INDEX('Term Pricing'!$R$1453:$R$1632,MATCH('Project 2'!BI$8,'Term Pricing'!$C$1453:$C$1632,0))*BI115*(1-$D156))</f>
        <v>0</v>
      </c>
      <c r="BJ156" s="335">
        <f ca="1">(INDEX('Term Pricing'!$Q$1453:$Q$1632,MATCH('Project 2'!BJ$8,'Term Pricing'!$C$1453:$C$1632,0))*BJ115*$D156)+(INDEX('Term Pricing'!$R$1453:$R$1632,MATCH('Project 2'!BJ$8,'Term Pricing'!$C$1453:$C$1632,0))*BJ115*(1-$D156))</f>
        <v>0</v>
      </c>
      <c r="BK156" s="335">
        <f ca="1">(INDEX('Term Pricing'!$Q$1453:$Q$1632,MATCH('Project 2'!BK$8,'Term Pricing'!$C$1453:$C$1632,0))*BK115*$D156)+(INDEX('Term Pricing'!$R$1453:$R$1632,MATCH('Project 2'!BK$8,'Term Pricing'!$C$1453:$C$1632,0))*BK115*(1-$D156))</f>
        <v>0</v>
      </c>
      <c r="BL156" s="335">
        <f ca="1">(INDEX('Term Pricing'!$Q$1453:$Q$1632,MATCH('Project 2'!BL$8,'Term Pricing'!$C$1453:$C$1632,0))*BL115*$D156)+(INDEX('Term Pricing'!$R$1453:$R$1632,MATCH('Project 2'!BL$8,'Term Pricing'!$C$1453:$C$1632,0))*BL115*(1-$D156))</f>
        <v>0</v>
      </c>
      <c r="BM156" s="335">
        <f ca="1">(INDEX('Term Pricing'!$Q$1453:$Q$1632,MATCH('Project 2'!BM$8,'Term Pricing'!$C$1453:$C$1632,0))*BM115*$D156)+(INDEX('Term Pricing'!$R$1453:$R$1632,MATCH('Project 2'!BM$8,'Term Pricing'!$C$1453:$C$1632,0))*BM115*(1-$D156))</f>
        <v>0</v>
      </c>
      <c r="BN156" s="335">
        <f ca="1">(INDEX('Term Pricing'!$Q$1453:$Q$1632,MATCH('Project 2'!BN$8,'Term Pricing'!$C$1453:$C$1632,0))*BN115*$D156)+(INDEX('Term Pricing'!$R$1453:$R$1632,MATCH('Project 2'!BN$8,'Term Pricing'!$C$1453:$C$1632,0))*BN115*(1-$D156))</f>
        <v>0</v>
      </c>
      <c r="BO156" s="335">
        <f ca="1">(INDEX('Term Pricing'!$Q$1453:$Q$1632,MATCH('Project 2'!BO$8,'Term Pricing'!$C$1453:$C$1632,0))*BO115*$D156)+(INDEX('Term Pricing'!$R$1453:$R$1632,MATCH('Project 2'!BO$8,'Term Pricing'!$C$1453:$C$1632,0))*BO115*(1-$D156))</f>
        <v>0</v>
      </c>
      <c r="BP156" s="335">
        <f ca="1">(INDEX('Term Pricing'!$Q$1453:$Q$1632,MATCH('Project 2'!BP$8,'Term Pricing'!$C$1453:$C$1632,0))*BP115*$D156)+(INDEX('Term Pricing'!$R$1453:$R$1632,MATCH('Project 2'!BP$8,'Term Pricing'!$C$1453:$C$1632,0))*BP115*(1-$D156))</f>
        <v>0</v>
      </c>
      <c r="BQ156" s="335">
        <f ca="1">(INDEX('Term Pricing'!$Q$1453:$Q$1632,MATCH('Project 2'!BQ$8,'Term Pricing'!$C$1453:$C$1632,0))*BQ115*$D156)+(INDEX('Term Pricing'!$R$1453:$R$1632,MATCH('Project 2'!BQ$8,'Term Pricing'!$C$1453:$C$1632,0))*BQ115*(1-$D156))</f>
        <v>0</v>
      </c>
      <c r="BR156" s="335">
        <f ca="1">(INDEX('Term Pricing'!$Q$1453:$Q$1632,MATCH('Project 2'!BR$8,'Term Pricing'!$C$1453:$C$1632,0))*BR115*$D156)+(INDEX('Term Pricing'!$R$1453:$R$1632,MATCH('Project 2'!BR$8,'Term Pricing'!$C$1453:$C$1632,0))*BR115*(1-$D156))</f>
        <v>0</v>
      </c>
      <c r="BS156" s="335">
        <f ca="1">(INDEX('Term Pricing'!$Q$1453:$Q$1632,MATCH('Project 2'!BS$8,'Term Pricing'!$C$1453:$C$1632,0))*BS115*$D156)+(INDEX('Term Pricing'!$R$1453:$R$1632,MATCH('Project 2'!BS$8,'Term Pricing'!$C$1453:$C$1632,0))*BS115*(1-$D156))</f>
        <v>0</v>
      </c>
      <c r="BT156" s="335">
        <f ca="1">(INDEX('Term Pricing'!$Q$1453:$Q$1632,MATCH('Project 2'!BT$8,'Term Pricing'!$C$1453:$C$1632,0))*BT115*$D156)+(INDEX('Term Pricing'!$R$1453:$R$1632,MATCH('Project 2'!BT$8,'Term Pricing'!$C$1453:$C$1632,0))*BT115*(1-$D156))</f>
        <v>0</v>
      </c>
      <c r="BU156" s="335">
        <f ca="1">(INDEX('Term Pricing'!$Q$1453:$Q$1632,MATCH('Project 2'!BU$8,'Term Pricing'!$C$1453:$C$1632,0))*BU115*$D156)+(INDEX('Term Pricing'!$R$1453:$R$1632,MATCH('Project 2'!BU$8,'Term Pricing'!$C$1453:$C$1632,0))*BU115*(1-$D156))</f>
        <v>0</v>
      </c>
      <c r="BV156" s="335">
        <f ca="1">(INDEX('Term Pricing'!$Q$1453:$Q$1632,MATCH('Project 2'!BV$8,'Term Pricing'!$C$1453:$C$1632,0))*BV115*$D156)+(INDEX('Term Pricing'!$R$1453:$R$1632,MATCH('Project 2'!BV$8,'Term Pricing'!$C$1453:$C$1632,0))*BV115*(1-$D156))</f>
        <v>0</v>
      </c>
      <c r="BW156" s="335">
        <f ca="1">(INDEX('Term Pricing'!$Q$1453:$Q$1632,MATCH('Project 2'!BW$8,'Term Pricing'!$C$1453:$C$1632,0))*BW115*$D156)+(INDEX('Term Pricing'!$R$1453:$R$1632,MATCH('Project 2'!BW$8,'Term Pricing'!$C$1453:$C$1632,0))*BW115*(1-$D156))</f>
        <v>0</v>
      </c>
      <c r="BX156" s="335">
        <f ca="1">(INDEX('Term Pricing'!$Q$1453:$Q$1632,MATCH('Project 2'!BX$8,'Term Pricing'!$C$1453:$C$1632,0))*BX115*$D156)+(INDEX('Term Pricing'!$R$1453:$R$1632,MATCH('Project 2'!BX$8,'Term Pricing'!$C$1453:$C$1632,0))*BX115*(1-$D156))</f>
        <v>0</v>
      </c>
      <c r="BY156" s="335">
        <f ca="1">(INDEX('Term Pricing'!$Q$1453:$Q$1632,MATCH('Project 2'!BY$8,'Term Pricing'!$C$1453:$C$1632,0))*BY115*$D156)+(INDEX('Term Pricing'!$R$1453:$R$1632,MATCH('Project 2'!BY$8,'Term Pricing'!$C$1453:$C$1632,0))*BY115*(1-$D156))</f>
        <v>0</v>
      </c>
      <c r="BZ156" s="335">
        <f ca="1">(INDEX('Term Pricing'!$Q$1453:$Q$1632,MATCH('Project 2'!BZ$8,'Term Pricing'!$C$1453:$C$1632,0))*BZ115*$D156)+(INDEX('Term Pricing'!$R$1453:$R$1632,MATCH('Project 2'!BZ$8,'Term Pricing'!$C$1453:$C$1632,0))*BZ115*(1-$D156))</f>
        <v>0</v>
      </c>
      <c r="CA156" s="335">
        <f ca="1">(INDEX('Term Pricing'!$Q$1453:$Q$1632,MATCH('Project 2'!CA$8,'Term Pricing'!$C$1453:$C$1632,0))*CA115*$D156)+(INDEX('Term Pricing'!$R$1453:$R$1632,MATCH('Project 2'!CA$8,'Term Pricing'!$C$1453:$C$1632,0))*CA115*(1-$D156))</f>
        <v>0</v>
      </c>
      <c r="CB156" s="335">
        <f ca="1">(INDEX('Term Pricing'!$Q$1453:$Q$1632,MATCH('Project 2'!CB$8,'Term Pricing'!$C$1453:$C$1632,0))*CB115*$D156)+(INDEX('Term Pricing'!$R$1453:$R$1632,MATCH('Project 2'!CB$8,'Term Pricing'!$C$1453:$C$1632,0))*CB115*(1-$D156))</f>
        <v>0</v>
      </c>
      <c r="CC156" s="335">
        <f ca="1">(INDEX('Term Pricing'!$Q$1453:$Q$1632,MATCH('Project 2'!CC$8,'Term Pricing'!$C$1453:$C$1632,0))*CC115*$D156)+(INDEX('Term Pricing'!$R$1453:$R$1632,MATCH('Project 2'!CC$8,'Term Pricing'!$C$1453:$C$1632,0))*CC115*(1-$D156))</f>
        <v>0</v>
      </c>
      <c r="CD156" s="335">
        <f ca="1">(INDEX('Term Pricing'!$Q$1453:$Q$1632,MATCH('Project 2'!CD$8,'Term Pricing'!$C$1453:$C$1632,0))*CD115*$D156)+(INDEX('Term Pricing'!$R$1453:$R$1632,MATCH('Project 2'!CD$8,'Term Pricing'!$C$1453:$C$1632,0))*CD115*(1-$D156))</f>
        <v>0</v>
      </c>
      <c r="CE156" s="335">
        <f ca="1">(INDEX('Term Pricing'!$Q$1453:$Q$1632,MATCH('Project 2'!CE$8,'Term Pricing'!$C$1453:$C$1632,0))*CE115*$D156)+(INDEX('Term Pricing'!$R$1453:$R$1632,MATCH('Project 2'!CE$8,'Term Pricing'!$C$1453:$C$1632,0))*CE115*(1-$D156))</f>
        <v>0</v>
      </c>
      <c r="CF156" s="335">
        <f ca="1">(INDEX('Term Pricing'!$Q$1453:$Q$1632,MATCH('Project 2'!CF$8,'Term Pricing'!$C$1453:$C$1632,0))*CF115*$D156)+(INDEX('Term Pricing'!$R$1453:$R$1632,MATCH('Project 2'!CF$8,'Term Pricing'!$C$1453:$C$1632,0))*CF115*(1-$D156))</f>
        <v>0</v>
      </c>
      <c r="CG156" s="335">
        <f ca="1">(INDEX('Term Pricing'!$Q$1453:$Q$1632,MATCH('Project 2'!CG$8,'Term Pricing'!$C$1453:$C$1632,0))*CG115*$D156)+(INDEX('Term Pricing'!$R$1453:$R$1632,MATCH('Project 2'!CG$8,'Term Pricing'!$C$1453:$C$1632,0))*CG115*(1-$D156))</f>
        <v>0</v>
      </c>
      <c r="CH156" s="335">
        <f ca="1">(INDEX('Term Pricing'!$Q$1453:$Q$1632,MATCH('Project 2'!CH$8,'Term Pricing'!$C$1453:$C$1632,0))*CH115*$D156)+(INDEX('Term Pricing'!$R$1453:$R$1632,MATCH('Project 2'!CH$8,'Term Pricing'!$C$1453:$C$1632,0))*CH115*(1-$D156))</f>
        <v>0</v>
      </c>
      <c r="CI156" s="335">
        <f ca="1">(INDEX('Term Pricing'!$Q$1453:$Q$1632,MATCH('Project 2'!CI$8,'Term Pricing'!$C$1453:$C$1632,0))*CI115*$D156)+(INDEX('Term Pricing'!$R$1453:$R$1632,MATCH('Project 2'!CI$8,'Term Pricing'!$C$1453:$C$1632,0))*CI115*(1-$D156))</f>
        <v>0</v>
      </c>
      <c r="CJ156" s="335">
        <f ca="1">(INDEX('Term Pricing'!$Q$1453:$Q$1632,MATCH('Project 2'!CJ$8,'Term Pricing'!$C$1453:$C$1632,0))*CJ115*$D156)+(INDEX('Term Pricing'!$R$1453:$R$1632,MATCH('Project 2'!CJ$8,'Term Pricing'!$C$1453:$C$1632,0))*CJ115*(1-$D156))</f>
        <v>0</v>
      </c>
      <c r="CK156" s="335">
        <f ca="1">(INDEX('Term Pricing'!$Q$1453:$Q$1632,MATCH('Project 2'!CK$8,'Term Pricing'!$C$1453:$C$1632,0))*CK115*$D156)+(INDEX('Term Pricing'!$R$1453:$R$1632,MATCH('Project 2'!CK$8,'Term Pricing'!$C$1453:$C$1632,0))*CK115*(1-$D156))</f>
        <v>0</v>
      </c>
      <c r="CL156" s="335">
        <f ca="1">(INDEX('Term Pricing'!$Q$1453:$Q$1632,MATCH('Project 2'!CL$8,'Term Pricing'!$C$1453:$C$1632,0))*CL115*$D156)+(INDEX('Term Pricing'!$R$1453:$R$1632,MATCH('Project 2'!CL$8,'Term Pricing'!$C$1453:$C$1632,0))*CL115*(1-$D156))</f>
        <v>0</v>
      </c>
      <c r="CM156" s="335">
        <f ca="1">(INDEX('Term Pricing'!$Q$1453:$Q$1632,MATCH('Project 2'!CM$8,'Term Pricing'!$C$1453:$C$1632,0))*CM115*$D156)+(INDEX('Term Pricing'!$R$1453:$R$1632,MATCH('Project 2'!CM$8,'Term Pricing'!$C$1453:$C$1632,0))*CM115*(1-$D156))</f>
        <v>0</v>
      </c>
      <c r="CN156" s="335">
        <f ca="1">(INDEX('Term Pricing'!$Q$1453:$Q$1632,MATCH('Project 2'!CN$8,'Term Pricing'!$C$1453:$C$1632,0))*CN115*$D156)+(INDEX('Term Pricing'!$R$1453:$R$1632,MATCH('Project 2'!CN$8,'Term Pricing'!$C$1453:$C$1632,0))*CN115*(1-$D156))</f>
        <v>0</v>
      </c>
      <c r="CO156" s="335">
        <f ca="1">(INDEX('Term Pricing'!$Q$1453:$Q$1632,MATCH('Project 2'!CO$8,'Term Pricing'!$C$1453:$C$1632,0))*CO115*$D156)+(INDEX('Term Pricing'!$R$1453:$R$1632,MATCH('Project 2'!CO$8,'Term Pricing'!$C$1453:$C$1632,0))*CO115*(1-$D156))</f>
        <v>0</v>
      </c>
      <c r="CP156" s="335">
        <f ca="1">(INDEX('Term Pricing'!$Q$1453:$Q$1632,MATCH('Project 2'!CP$8,'Term Pricing'!$C$1453:$C$1632,0))*CP115*$D156)+(INDEX('Term Pricing'!$R$1453:$R$1632,MATCH('Project 2'!CP$8,'Term Pricing'!$C$1453:$C$1632,0))*CP115*(1-$D156))</f>
        <v>0</v>
      </c>
      <c r="CQ156" s="335">
        <f ca="1">(INDEX('Term Pricing'!$Q$1453:$Q$1632,MATCH('Project 2'!CQ$8,'Term Pricing'!$C$1453:$C$1632,0))*CQ115*$D156)+(INDEX('Term Pricing'!$R$1453:$R$1632,MATCH('Project 2'!CQ$8,'Term Pricing'!$C$1453:$C$1632,0))*CQ115*(1-$D156))</f>
        <v>0</v>
      </c>
      <c r="CR156" s="335">
        <f ca="1">(INDEX('Term Pricing'!$Q$1453:$Q$1632,MATCH('Project 2'!CR$8,'Term Pricing'!$C$1453:$C$1632,0))*CR115*$D156)+(INDEX('Term Pricing'!$R$1453:$R$1632,MATCH('Project 2'!CR$8,'Term Pricing'!$C$1453:$C$1632,0))*CR115*(1-$D156))</f>
        <v>0</v>
      </c>
      <c r="CS156" s="335">
        <f ca="1">(INDEX('Term Pricing'!$Q$1453:$Q$1632,MATCH('Project 2'!CS$8,'Term Pricing'!$C$1453:$C$1632,0))*CS115*$D156)+(INDEX('Term Pricing'!$R$1453:$R$1632,MATCH('Project 2'!CS$8,'Term Pricing'!$C$1453:$C$1632,0))*CS115*(1-$D156))</f>
        <v>0</v>
      </c>
      <c r="CT156" s="335">
        <f ca="1">(INDEX('Term Pricing'!$Q$1453:$Q$1632,MATCH('Project 2'!CT$8,'Term Pricing'!$C$1453:$C$1632,0))*CT115*$D156)+(INDEX('Term Pricing'!$R$1453:$R$1632,MATCH('Project 2'!CT$8,'Term Pricing'!$C$1453:$C$1632,0))*CT115*(1-$D156))</f>
        <v>0</v>
      </c>
      <c r="CU156" s="335">
        <f ca="1">(INDEX('Term Pricing'!$Q$1453:$Q$1632,MATCH('Project 2'!CU$8,'Term Pricing'!$C$1453:$C$1632,0))*CU115*$D156)+(INDEX('Term Pricing'!$R$1453:$R$1632,MATCH('Project 2'!CU$8,'Term Pricing'!$C$1453:$C$1632,0))*CU115*(1-$D156))</f>
        <v>0</v>
      </c>
      <c r="CV156" s="335">
        <f ca="1">(INDEX('Term Pricing'!$Q$1453:$Q$1632,MATCH('Project 2'!CV$8,'Term Pricing'!$C$1453:$C$1632,0))*CV115*$D156)+(INDEX('Term Pricing'!$R$1453:$R$1632,MATCH('Project 2'!CV$8,'Term Pricing'!$C$1453:$C$1632,0))*CV115*(1-$D156))</f>
        <v>0</v>
      </c>
      <c r="CW156" s="335">
        <f ca="1">(INDEX('Term Pricing'!$Q$1453:$Q$1632,MATCH('Project 2'!CW$8,'Term Pricing'!$C$1453:$C$1632,0))*CW115*$D156)+(INDEX('Term Pricing'!$R$1453:$R$1632,MATCH('Project 2'!CW$8,'Term Pricing'!$C$1453:$C$1632,0))*CW115*(1-$D156))</f>
        <v>0</v>
      </c>
      <c r="CX156" s="335">
        <f ca="1">(INDEX('Term Pricing'!$Q$1453:$Q$1632,MATCH('Project 2'!CX$8,'Term Pricing'!$C$1453:$C$1632,0))*CX115*$D156)+(INDEX('Term Pricing'!$R$1453:$R$1632,MATCH('Project 2'!CX$8,'Term Pricing'!$C$1453:$C$1632,0))*CX115*(1-$D156))</f>
        <v>0</v>
      </c>
      <c r="CY156" s="335">
        <f ca="1">(INDEX('Term Pricing'!$Q$1453:$Q$1632,MATCH('Project 2'!CY$8,'Term Pricing'!$C$1453:$C$1632,0))*CY115*$D156)+(INDEX('Term Pricing'!$R$1453:$R$1632,MATCH('Project 2'!CY$8,'Term Pricing'!$C$1453:$C$1632,0))*CY115*(1-$D156))</f>
        <v>0</v>
      </c>
      <c r="CZ156" s="335">
        <f ca="1">(INDEX('Term Pricing'!$Q$1453:$Q$1632,MATCH('Project 2'!CZ$8,'Term Pricing'!$C$1453:$C$1632,0))*CZ115*$D156)+(INDEX('Term Pricing'!$R$1453:$R$1632,MATCH('Project 2'!CZ$8,'Term Pricing'!$C$1453:$C$1632,0))*CZ115*(1-$D156))</f>
        <v>0</v>
      </c>
      <c r="DA156" s="335">
        <f ca="1">(INDEX('Term Pricing'!$Q$1453:$Q$1632,MATCH('Project 2'!DA$8,'Term Pricing'!$C$1453:$C$1632,0))*DA115*$D156)+(INDEX('Term Pricing'!$R$1453:$R$1632,MATCH('Project 2'!DA$8,'Term Pricing'!$C$1453:$C$1632,0))*DA115*(1-$D156))</f>
        <v>0</v>
      </c>
      <c r="DB156" s="335">
        <f ca="1">(INDEX('Term Pricing'!$Q$1453:$Q$1632,MATCH('Project 2'!DB$8,'Term Pricing'!$C$1453:$C$1632,0))*DB115*$D156)+(INDEX('Term Pricing'!$R$1453:$R$1632,MATCH('Project 2'!DB$8,'Term Pricing'!$C$1453:$C$1632,0))*DB115*(1-$D156))</f>
        <v>0</v>
      </c>
      <c r="DC156" s="335">
        <f ca="1">(INDEX('Term Pricing'!$Q$1453:$Q$1632,MATCH('Project 2'!DC$8,'Term Pricing'!$C$1453:$C$1632,0))*DC115*$D156)+(INDEX('Term Pricing'!$R$1453:$R$1632,MATCH('Project 2'!DC$8,'Term Pricing'!$C$1453:$C$1632,0))*DC115*(1-$D156))</f>
        <v>0</v>
      </c>
      <c r="DD156" s="335">
        <f ca="1">(INDEX('Term Pricing'!$Q$1453:$Q$1632,MATCH('Project 2'!DD$8,'Term Pricing'!$C$1453:$C$1632,0))*DD115*$D156)+(INDEX('Term Pricing'!$R$1453:$R$1632,MATCH('Project 2'!DD$8,'Term Pricing'!$C$1453:$C$1632,0))*DD115*(1-$D156))</f>
        <v>0</v>
      </c>
      <c r="DE156" s="335">
        <f ca="1">(INDEX('Term Pricing'!$Q$1453:$Q$1632,MATCH('Project 2'!DE$8,'Term Pricing'!$C$1453:$C$1632,0))*DE115*$D156)+(INDEX('Term Pricing'!$R$1453:$R$1632,MATCH('Project 2'!DE$8,'Term Pricing'!$C$1453:$C$1632,0))*DE115*(1-$D156))</f>
        <v>0</v>
      </c>
      <c r="DF156" s="335">
        <f ca="1">(INDEX('Term Pricing'!$Q$1453:$Q$1632,MATCH('Project 2'!DF$8,'Term Pricing'!$C$1453:$C$1632,0))*DF115*$D156)+(INDEX('Term Pricing'!$R$1453:$R$1632,MATCH('Project 2'!DF$8,'Term Pricing'!$C$1453:$C$1632,0))*DF115*(1-$D156))</f>
        <v>0</v>
      </c>
      <c r="DG156" s="335">
        <f ca="1">(INDEX('Term Pricing'!$Q$1453:$Q$1632,MATCH('Project 2'!DG$8,'Term Pricing'!$C$1453:$C$1632,0))*DG115*$D156)+(INDEX('Term Pricing'!$R$1453:$R$1632,MATCH('Project 2'!DG$8,'Term Pricing'!$C$1453:$C$1632,0))*DG115*(1-$D156))</f>
        <v>0</v>
      </c>
      <c r="DH156" s="335">
        <f ca="1">(INDEX('Term Pricing'!$Q$1453:$Q$1632,MATCH('Project 2'!DH$8,'Term Pricing'!$C$1453:$C$1632,0))*DH115*$D156)+(INDEX('Term Pricing'!$R$1453:$R$1632,MATCH('Project 2'!DH$8,'Term Pricing'!$C$1453:$C$1632,0))*DH115*(1-$D156))</f>
        <v>0</v>
      </c>
      <c r="DI156" s="335">
        <f ca="1">(INDEX('Term Pricing'!$Q$1453:$Q$1632,MATCH('Project 2'!DI$8,'Term Pricing'!$C$1453:$C$1632,0))*DI115*$D156)+(INDEX('Term Pricing'!$R$1453:$R$1632,MATCH('Project 2'!DI$8,'Term Pricing'!$C$1453:$C$1632,0))*DI115*(1-$D156))</f>
        <v>0</v>
      </c>
      <c r="DJ156" s="335">
        <f ca="1">(INDEX('Term Pricing'!$Q$1453:$Q$1632,MATCH('Project 2'!DJ$8,'Term Pricing'!$C$1453:$C$1632,0))*DJ115*$D156)+(INDEX('Term Pricing'!$R$1453:$R$1632,MATCH('Project 2'!DJ$8,'Term Pricing'!$C$1453:$C$1632,0))*DJ115*(1-$D156))</f>
        <v>0</v>
      </c>
      <c r="DK156" s="335">
        <f ca="1">(INDEX('Term Pricing'!$Q$1453:$Q$1632,MATCH('Project 2'!DK$8,'Term Pricing'!$C$1453:$C$1632,0))*DK115*$D156)+(INDEX('Term Pricing'!$R$1453:$R$1632,MATCH('Project 2'!DK$8,'Term Pricing'!$C$1453:$C$1632,0))*DK115*(1-$D156))</f>
        <v>0</v>
      </c>
      <c r="DL156" s="335">
        <f ca="1">(INDEX('Term Pricing'!$Q$1453:$Q$1632,MATCH('Project 2'!DL$8,'Term Pricing'!$C$1453:$C$1632,0))*DL115*$D156)+(INDEX('Term Pricing'!$R$1453:$R$1632,MATCH('Project 2'!DL$8,'Term Pricing'!$C$1453:$C$1632,0))*DL115*(1-$D156))</f>
        <v>0</v>
      </c>
      <c r="DM156" s="335">
        <f ca="1">(INDEX('Term Pricing'!$Q$1453:$Q$1632,MATCH('Project 2'!DM$8,'Term Pricing'!$C$1453:$C$1632,0))*DM115*$D156)+(INDEX('Term Pricing'!$R$1453:$R$1632,MATCH('Project 2'!DM$8,'Term Pricing'!$C$1453:$C$1632,0))*DM115*(1-$D156))</f>
        <v>0</v>
      </c>
      <c r="DN156" s="335">
        <f ca="1">(INDEX('Term Pricing'!$Q$1453:$Q$1632,MATCH('Project 2'!DN$8,'Term Pricing'!$C$1453:$C$1632,0))*DN115*$D156)+(INDEX('Term Pricing'!$R$1453:$R$1632,MATCH('Project 2'!DN$8,'Term Pricing'!$C$1453:$C$1632,0))*DN115*(1-$D156))</f>
        <v>0</v>
      </c>
    </row>
    <row r="157" spans="1:118" hidden="1" outlineLevel="1">
      <c r="A157" s="151"/>
      <c r="C157" s="34" t="str">
        <f t="shared" si="129"/>
        <v>MI300X</v>
      </c>
      <c r="D157" s="70">
        <f>Inputs!J101</f>
        <v>0</v>
      </c>
      <c r="E157" s="27"/>
      <c r="F157" s="110">
        <v>0</v>
      </c>
      <c r="G157" s="54" t="s">
        <v>83</v>
      </c>
      <c r="H157" s="266">
        <f t="shared" ca="1" si="128"/>
        <v>0</v>
      </c>
      <c r="I157" s="29"/>
      <c r="J157" s="335">
        <f ca="1">(INDEX('Term Pricing'!$S$1453:$S$1632,MATCH('Project 2'!J$8,'Term Pricing'!$C$1453:$C$1632,0))*J116*$D157)+(INDEX('Term Pricing'!$T$1453:$T$1632,MATCH('Project 2'!J$8,'Term Pricing'!$C$1453:$C$1632,0))*J116*(1-$D157))</f>
        <v>0</v>
      </c>
      <c r="K157" s="335">
        <f ca="1">(INDEX('Term Pricing'!$S$1453:$S$1632,MATCH('Project 2'!K$8,'Term Pricing'!$C$1453:$C$1632,0))*K116*$D157)+(INDEX('Term Pricing'!$T$1453:$T$1632,MATCH('Project 2'!K$8,'Term Pricing'!$C$1453:$C$1632,0))*K116*(1-$D157))</f>
        <v>0</v>
      </c>
      <c r="L157" s="335">
        <f ca="1">(INDEX('Term Pricing'!$S$1453:$S$1632,MATCH('Project 2'!L$8,'Term Pricing'!$C$1453:$C$1632,0))*L116*$D157)+(INDEX('Term Pricing'!$T$1453:$T$1632,MATCH('Project 2'!L$8,'Term Pricing'!$C$1453:$C$1632,0))*L116*(1-$D157))</f>
        <v>0</v>
      </c>
      <c r="M157" s="335">
        <f ca="1">(INDEX('Term Pricing'!$S$1453:$S$1632,MATCH('Project 2'!M$8,'Term Pricing'!$C$1453:$C$1632,0))*M116*$D157)+(INDEX('Term Pricing'!$T$1453:$T$1632,MATCH('Project 2'!M$8,'Term Pricing'!$C$1453:$C$1632,0))*M116*(1-$D157))</f>
        <v>0</v>
      </c>
      <c r="N157" s="335">
        <f ca="1">(INDEX('Term Pricing'!$S$1453:$S$1632,MATCH('Project 2'!N$8,'Term Pricing'!$C$1453:$C$1632,0))*N116*$D157)+(INDEX('Term Pricing'!$T$1453:$T$1632,MATCH('Project 2'!N$8,'Term Pricing'!$C$1453:$C$1632,0))*N116*(1-$D157))</f>
        <v>0</v>
      </c>
      <c r="O157" s="335">
        <f ca="1">(INDEX('Term Pricing'!$S$1453:$S$1632,MATCH('Project 2'!O$8,'Term Pricing'!$C$1453:$C$1632,0))*O116*$D157)+(INDEX('Term Pricing'!$T$1453:$T$1632,MATCH('Project 2'!O$8,'Term Pricing'!$C$1453:$C$1632,0))*O116*(1-$D157))</f>
        <v>0</v>
      </c>
      <c r="P157" s="335">
        <f ca="1">(INDEX('Term Pricing'!$S$1453:$S$1632,MATCH('Project 2'!P$8,'Term Pricing'!$C$1453:$C$1632,0))*P116*$D157)+(INDEX('Term Pricing'!$T$1453:$T$1632,MATCH('Project 2'!P$8,'Term Pricing'!$C$1453:$C$1632,0))*P116*(1-$D157))</f>
        <v>0</v>
      </c>
      <c r="Q157" s="335">
        <f ca="1">(INDEX('Term Pricing'!$S$1453:$S$1632,MATCH('Project 2'!Q$8,'Term Pricing'!$C$1453:$C$1632,0))*Q116*$D157)+(INDEX('Term Pricing'!$T$1453:$T$1632,MATCH('Project 2'!Q$8,'Term Pricing'!$C$1453:$C$1632,0))*Q116*(1-$D157))</f>
        <v>0</v>
      </c>
      <c r="R157" s="335">
        <f ca="1">(INDEX('Term Pricing'!$S$1453:$S$1632,MATCH('Project 2'!R$8,'Term Pricing'!$C$1453:$C$1632,0))*R116*$D157)+(INDEX('Term Pricing'!$T$1453:$T$1632,MATCH('Project 2'!R$8,'Term Pricing'!$C$1453:$C$1632,0))*R116*(1-$D157))</f>
        <v>0</v>
      </c>
      <c r="S157" s="335">
        <f ca="1">(INDEX('Term Pricing'!$S$1453:$S$1632,MATCH('Project 2'!S$8,'Term Pricing'!$C$1453:$C$1632,0))*S116*$D157)+(INDEX('Term Pricing'!$T$1453:$T$1632,MATCH('Project 2'!S$8,'Term Pricing'!$C$1453:$C$1632,0))*S116*(1-$D157))</f>
        <v>0</v>
      </c>
      <c r="T157" s="335">
        <f ca="1">(INDEX('Term Pricing'!$S$1453:$S$1632,MATCH('Project 2'!T$8,'Term Pricing'!$C$1453:$C$1632,0))*T116*$D157)+(INDEX('Term Pricing'!$T$1453:$T$1632,MATCH('Project 2'!T$8,'Term Pricing'!$C$1453:$C$1632,0))*T116*(1-$D157))</f>
        <v>0</v>
      </c>
      <c r="U157" s="335">
        <f ca="1">(INDEX('Term Pricing'!$S$1453:$S$1632,MATCH('Project 2'!U$8,'Term Pricing'!$C$1453:$C$1632,0))*U116*$D157)+(INDEX('Term Pricing'!$T$1453:$T$1632,MATCH('Project 2'!U$8,'Term Pricing'!$C$1453:$C$1632,0))*U116*(1-$D157))</f>
        <v>0</v>
      </c>
      <c r="V157" s="335">
        <f ca="1">(INDEX('Term Pricing'!$S$1453:$S$1632,MATCH('Project 2'!V$8,'Term Pricing'!$C$1453:$C$1632,0))*V116*$D157)+(INDEX('Term Pricing'!$T$1453:$T$1632,MATCH('Project 2'!V$8,'Term Pricing'!$C$1453:$C$1632,0))*V116*(1-$D157))</f>
        <v>0</v>
      </c>
      <c r="W157" s="335">
        <f ca="1">(INDEX('Term Pricing'!$S$1453:$S$1632,MATCH('Project 2'!W$8,'Term Pricing'!$C$1453:$C$1632,0))*W116*$D157)+(INDEX('Term Pricing'!$T$1453:$T$1632,MATCH('Project 2'!W$8,'Term Pricing'!$C$1453:$C$1632,0))*W116*(1-$D157))</f>
        <v>0</v>
      </c>
      <c r="X157" s="335">
        <f ca="1">(INDEX('Term Pricing'!$S$1453:$S$1632,MATCH('Project 2'!X$8,'Term Pricing'!$C$1453:$C$1632,0))*X116*$D157)+(INDEX('Term Pricing'!$T$1453:$T$1632,MATCH('Project 2'!X$8,'Term Pricing'!$C$1453:$C$1632,0))*X116*(1-$D157))</f>
        <v>0</v>
      </c>
      <c r="Y157" s="335">
        <f ca="1">(INDEX('Term Pricing'!$S$1453:$S$1632,MATCH('Project 2'!Y$8,'Term Pricing'!$C$1453:$C$1632,0))*Y116*$D157)+(INDEX('Term Pricing'!$T$1453:$T$1632,MATCH('Project 2'!Y$8,'Term Pricing'!$C$1453:$C$1632,0))*Y116*(1-$D157))</f>
        <v>0</v>
      </c>
      <c r="Z157" s="335">
        <f ca="1">(INDEX('Term Pricing'!$S$1453:$S$1632,MATCH('Project 2'!Z$8,'Term Pricing'!$C$1453:$C$1632,0))*Z116*$D157)+(INDEX('Term Pricing'!$T$1453:$T$1632,MATCH('Project 2'!Z$8,'Term Pricing'!$C$1453:$C$1632,0))*Z116*(1-$D157))</f>
        <v>0</v>
      </c>
      <c r="AA157" s="335">
        <f ca="1">(INDEX('Term Pricing'!$S$1453:$S$1632,MATCH('Project 2'!AA$8,'Term Pricing'!$C$1453:$C$1632,0))*AA116*$D157)+(INDEX('Term Pricing'!$T$1453:$T$1632,MATCH('Project 2'!AA$8,'Term Pricing'!$C$1453:$C$1632,0))*AA116*(1-$D157))</f>
        <v>0</v>
      </c>
      <c r="AB157" s="335">
        <f ca="1">(INDEX('Term Pricing'!$S$1453:$S$1632,MATCH('Project 2'!AB$8,'Term Pricing'!$C$1453:$C$1632,0))*AB116*$D157)+(INDEX('Term Pricing'!$T$1453:$T$1632,MATCH('Project 2'!AB$8,'Term Pricing'!$C$1453:$C$1632,0))*AB116*(1-$D157))</f>
        <v>0</v>
      </c>
      <c r="AC157" s="335">
        <f ca="1">(INDEX('Term Pricing'!$S$1453:$S$1632,MATCH('Project 2'!AC$8,'Term Pricing'!$C$1453:$C$1632,0))*AC116*$D157)+(INDEX('Term Pricing'!$T$1453:$T$1632,MATCH('Project 2'!AC$8,'Term Pricing'!$C$1453:$C$1632,0))*AC116*(1-$D157))</f>
        <v>0</v>
      </c>
      <c r="AD157" s="335">
        <f ca="1">(INDEX('Term Pricing'!$S$1453:$S$1632,MATCH('Project 2'!AD$8,'Term Pricing'!$C$1453:$C$1632,0))*AD116*$D157)+(INDEX('Term Pricing'!$T$1453:$T$1632,MATCH('Project 2'!AD$8,'Term Pricing'!$C$1453:$C$1632,0))*AD116*(1-$D157))</f>
        <v>0</v>
      </c>
      <c r="AE157" s="335">
        <f ca="1">(INDEX('Term Pricing'!$S$1453:$S$1632,MATCH('Project 2'!AE$8,'Term Pricing'!$C$1453:$C$1632,0))*AE116*$D157)+(INDEX('Term Pricing'!$T$1453:$T$1632,MATCH('Project 2'!AE$8,'Term Pricing'!$C$1453:$C$1632,0))*AE116*(1-$D157))</f>
        <v>0</v>
      </c>
      <c r="AF157" s="335">
        <f ca="1">(INDEX('Term Pricing'!$S$1453:$S$1632,MATCH('Project 2'!AF$8,'Term Pricing'!$C$1453:$C$1632,0))*AF116*$D157)+(INDEX('Term Pricing'!$T$1453:$T$1632,MATCH('Project 2'!AF$8,'Term Pricing'!$C$1453:$C$1632,0))*AF116*(1-$D157))</f>
        <v>0</v>
      </c>
      <c r="AG157" s="335">
        <f ca="1">(INDEX('Term Pricing'!$S$1453:$S$1632,MATCH('Project 2'!AG$8,'Term Pricing'!$C$1453:$C$1632,0))*AG116*$D157)+(INDEX('Term Pricing'!$T$1453:$T$1632,MATCH('Project 2'!AG$8,'Term Pricing'!$C$1453:$C$1632,0))*AG116*(1-$D157))</f>
        <v>0</v>
      </c>
      <c r="AH157" s="335">
        <f ca="1">(INDEX('Term Pricing'!$S$1453:$S$1632,MATCH('Project 2'!AH$8,'Term Pricing'!$C$1453:$C$1632,0))*AH116*$D157)+(INDEX('Term Pricing'!$T$1453:$T$1632,MATCH('Project 2'!AH$8,'Term Pricing'!$C$1453:$C$1632,0))*AH116*(1-$D157))</f>
        <v>0</v>
      </c>
      <c r="AI157" s="335">
        <f ca="1">(INDEX('Term Pricing'!$S$1453:$S$1632,MATCH('Project 2'!AI$8,'Term Pricing'!$C$1453:$C$1632,0))*AI116*$D157)+(INDEX('Term Pricing'!$T$1453:$T$1632,MATCH('Project 2'!AI$8,'Term Pricing'!$C$1453:$C$1632,0))*AI116*(1-$D157))</f>
        <v>0</v>
      </c>
      <c r="AJ157" s="335">
        <f ca="1">(INDEX('Term Pricing'!$S$1453:$S$1632,MATCH('Project 2'!AJ$8,'Term Pricing'!$C$1453:$C$1632,0))*AJ116*$D157)+(INDEX('Term Pricing'!$T$1453:$T$1632,MATCH('Project 2'!AJ$8,'Term Pricing'!$C$1453:$C$1632,0))*AJ116*(1-$D157))</f>
        <v>0</v>
      </c>
      <c r="AK157" s="335">
        <f ca="1">(INDEX('Term Pricing'!$S$1453:$S$1632,MATCH('Project 2'!AK$8,'Term Pricing'!$C$1453:$C$1632,0))*AK116*$D157)+(INDEX('Term Pricing'!$T$1453:$T$1632,MATCH('Project 2'!AK$8,'Term Pricing'!$C$1453:$C$1632,0))*AK116*(1-$D157))</f>
        <v>0</v>
      </c>
      <c r="AL157" s="335">
        <f ca="1">(INDEX('Term Pricing'!$S$1453:$S$1632,MATCH('Project 2'!AL$8,'Term Pricing'!$C$1453:$C$1632,0))*AL116*$D157)+(INDEX('Term Pricing'!$T$1453:$T$1632,MATCH('Project 2'!AL$8,'Term Pricing'!$C$1453:$C$1632,0))*AL116*(1-$D157))</f>
        <v>0</v>
      </c>
      <c r="AM157" s="335">
        <f ca="1">(INDEX('Term Pricing'!$S$1453:$S$1632,MATCH('Project 2'!AM$8,'Term Pricing'!$C$1453:$C$1632,0))*AM116*$D157)+(INDEX('Term Pricing'!$T$1453:$T$1632,MATCH('Project 2'!AM$8,'Term Pricing'!$C$1453:$C$1632,0))*AM116*(1-$D157))</f>
        <v>0</v>
      </c>
      <c r="AN157" s="335">
        <f ca="1">(INDEX('Term Pricing'!$S$1453:$S$1632,MATCH('Project 2'!AN$8,'Term Pricing'!$C$1453:$C$1632,0))*AN116*$D157)+(INDEX('Term Pricing'!$T$1453:$T$1632,MATCH('Project 2'!AN$8,'Term Pricing'!$C$1453:$C$1632,0))*AN116*(1-$D157))</f>
        <v>0</v>
      </c>
      <c r="AO157" s="335">
        <f ca="1">(INDEX('Term Pricing'!$S$1453:$S$1632,MATCH('Project 2'!AO$8,'Term Pricing'!$C$1453:$C$1632,0))*AO116*$D157)+(INDEX('Term Pricing'!$T$1453:$T$1632,MATCH('Project 2'!AO$8,'Term Pricing'!$C$1453:$C$1632,0))*AO116*(1-$D157))</f>
        <v>0</v>
      </c>
      <c r="AP157" s="335">
        <f ca="1">(INDEX('Term Pricing'!$S$1453:$S$1632,MATCH('Project 2'!AP$8,'Term Pricing'!$C$1453:$C$1632,0))*AP116*$D157)+(INDEX('Term Pricing'!$T$1453:$T$1632,MATCH('Project 2'!AP$8,'Term Pricing'!$C$1453:$C$1632,0))*AP116*(1-$D157))</f>
        <v>0</v>
      </c>
      <c r="AQ157" s="335">
        <f ca="1">(INDEX('Term Pricing'!$S$1453:$S$1632,MATCH('Project 2'!AQ$8,'Term Pricing'!$C$1453:$C$1632,0))*AQ116*$D157)+(INDEX('Term Pricing'!$T$1453:$T$1632,MATCH('Project 2'!AQ$8,'Term Pricing'!$C$1453:$C$1632,0))*AQ116*(1-$D157))</f>
        <v>0</v>
      </c>
      <c r="AR157" s="335">
        <f ca="1">(INDEX('Term Pricing'!$S$1453:$S$1632,MATCH('Project 2'!AR$8,'Term Pricing'!$C$1453:$C$1632,0))*AR116*$D157)+(INDEX('Term Pricing'!$T$1453:$T$1632,MATCH('Project 2'!AR$8,'Term Pricing'!$C$1453:$C$1632,0))*AR116*(1-$D157))</f>
        <v>0</v>
      </c>
      <c r="AS157" s="335">
        <f ca="1">(INDEX('Term Pricing'!$S$1453:$S$1632,MATCH('Project 2'!AS$8,'Term Pricing'!$C$1453:$C$1632,0))*AS116*$D157)+(INDEX('Term Pricing'!$T$1453:$T$1632,MATCH('Project 2'!AS$8,'Term Pricing'!$C$1453:$C$1632,0))*AS116*(1-$D157))</f>
        <v>0</v>
      </c>
      <c r="AT157" s="335">
        <f ca="1">(INDEX('Term Pricing'!$S$1453:$S$1632,MATCH('Project 2'!AT$8,'Term Pricing'!$C$1453:$C$1632,0))*AT116*$D157)+(INDEX('Term Pricing'!$T$1453:$T$1632,MATCH('Project 2'!AT$8,'Term Pricing'!$C$1453:$C$1632,0))*AT116*(1-$D157))</f>
        <v>0</v>
      </c>
      <c r="AU157" s="335">
        <f ca="1">(INDEX('Term Pricing'!$S$1453:$S$1632,MATCH('Project 2'!AU$8,'Term Pricing'!$C$1453:$C$1632,0))*AU116*$D157)+(INDEX('Term Pricing'!$T$1453:$T$1632,MATCH('Project 2'!AU$8,'Term Pricing'!$C$1453:$C$1632,0))*AU116*(1-$D157))</f>
        <v>0</v>
      </c>
      <c r="AV157" s="335">
        <f ca="1">(INDEX('Term Pricing'!$S$1453:$S$1632,MATCH('Project 2'!AV$8,'Term Pricing'!$C$1453:$C$1632,0))*AV116*$D157)+(INDEX('Term Pricing'!$T$1453:$T$1632,MATCH('Project 2'!AV$8,'Term Pricing'!$C$1453:$C$1632,0))*AV116*(1-$D157))</f>
        <v>0</v>
      </c>
      <c r="AW157" s="335">
        <f ca="1">(INDEX('Term Pricing'!$S$1453:$S$1632,MATCH('Project 2'!AW$8,'Term Pricing'!$C$1453:$C$1632,0))*AW116*$D157)+(INDEX('Term Pricing'!$T$1453:$T$1632,MATCH('Project 2'!AW$8,'Term Pricing'!$C$1453:$C$1632,0))*AW116*(1-$D157))</f>
        <v>0</v>
      </c>
      <c r="AX157" s="335">
        <f ca="1">(INDEX('Term Pricing'!$S$1453:$S$1632,MATCH('Project 2'!AX$8,'Term Pricing'!$C$1453:$C$1632,0))*AX116*$D157)+(INDEX('Term Pricing'!$T$1453:$T$1632,MATCH('Project 2'!AX$8,'Term Pricing'!$C$1453:$C$1632,0))*AX116*(1-$D157))</f>
        <v>0</v>
      </c>
      <c r="AY157" s="335">
        <f ca="1">(INDEX('Term Pricing'!$S$1453:$S$1632,MATCH('Project 2'!AY$8,'Term Pricing'!$C$1453:$C$1632,0))*AY116*$D157)+(INDEX('Term Pricing'!$T$1453:$T$1632,MATCH('Project 2'!AY$8,'Term Pricing'!$C$1453:$C$1632,0))*AY116*(1-$D157))</f>
        <v>0</v>
      </c>
      <c r="AZ157" s="335">
        <f ca="1">(INDEX('Term Pricing'!$S$1453:$S$1632,MATCH('Project 2'!AZ$8,'Term Pricing'!$C$1453:$C$1632,0))*AZ116*$D157)+(INDEX('Term Pricing'!$T$1453:$T$1632,MATCH('Project 2'!AZ$8,'Term Pricing'!$C$1453:$C$1632,0))*AZ116*(1-$D157))</f>
        <v>0</v>
      </c>
      <c r="BA157" s="335">
        <f ca="1">(INDEX('Term Pricing'!$S$1453:$S$1632,MATCH('Project 2'!BA$8,'Term Pricing'!$C$1453:$C$1632,0))*BA116*$D157)+(INDEX('Term Pricing'!$T$1453:$T$1632,MATCH('Project 2'!BA$8,'Term Pricing'!$C$1453:$C$1632,0))*BA116*(1-$D157))</f>
        <v>0</v>
      </c>
      <c r="BB157" s="335">
        <f ca="1">(INDEX('Term Pricing'!$S$1453:$S$1632,MATCH('Project 2'!BB$8,'Term Pricing'!$C$1453:$C$1632,0))*BB116*$D157)+(INDEX('Term Pricing'!$T$1453:$T$1632,MATCH('Project 2'!BB$8,'Term Pricing'!$C$1453:$C$1632,0))*BB116*(1-$D157))</f>
        <v>0</v>
      </c>
      <c r="BC157" s="335">
        <f ca="1">(INDEX('Term Pricing'!$S$1453:$S$1632,MATCH('Project 2'!BC$8,'Term Pricing'!$C$1453:$C$1632,0))*BC116*$D157)+(INDEX('Term Pricing'!$T$1453:$T$1632,MATCH('Project 2'!BC$8,'Term Pricing'!$C$1453:$C$1632,0))*BC116*(1-$D157))</f>
        <v>0</v>
      </c>
      <c r="BD157" s="335">
        <f ca="1">(INDEX('Term Pricing'!$S$1453:$S$1632,MATCH('Project 2'!BD$8,'Term Pricing'!$C$1453:$C$1632,0))*BD116*$D157)+(INDEX('Term Pricing'!$T$1453:$T$1632,MATCH('Project 2'!BD$8,'Term Pricing'!$C$1453:$C$1632,0))*BD116*(1-$D157))</f>
        <v>0</v>
      </c>
      <c r="BE157" s="335">
        <f ca="1">(INDEX('Term Pricing'!$S$1453:$S$1632,MATCH('Project 2'!BE$8,'Term Pricing'!$C$1453:$C$1632,0))*BE116*$D157)+(INDEX('Term Pricing'!$T$1453:$T$1632,MATCH('Project 2'!BE$8,'Term Pricing'!$C$1453:$C$1632,0))*BE116*(1-$D157))</f>
        <v>0</v>
      </c>
      <c r="BF157" s="335">
        <f ca="1">(INDEX('Term Pricing'!$S$1453:$S$1632,MATCH('Project 2'!BF$8,'Term Pricing'!$C$1453:$C$1632,0))*BF116*$D157)+(INDEX('Term Pricing'!$T$1453:$T$1632,MATCH('Project 2'!BF$8,'Term Pricing'!$C$1453:$C$1632,0))*BF116*(1-$D157))</f>
        <v>0</v>
      </c>
      <c r="BG157" s="335">
        <f ca="1">(INDEX('Term Pricing'!$S$1453:$S$1632,MATCH('Project 2'!BG$8,'Term Pricing'!$C$1453:$C$1632,0))*BG116*$D157)+(INDEX('Term Pricing'!$T$1453:$T$1632,MATCH('Project 2'!BG$8,'Term Pricing'!$C$1453:$C$1632,0))*BG116*(1-$D157))</f>
        <v>0</v>
      </c>
      <c r="BH157" s="335">
        <f ca="1">(INDEX('Term Pricing'!$S$1453:$S$1632,MATCH('Project 2'!BH$8,'Term Pricing'!$C$1453:$C$1632,0))*BH116*$D157)+(INDEX('Term Pricing'!$T$1453:$T$1632,MATCH('Project 2'!BH$8,'Term Pricing'!$C$1453:$C$1632,0))*BH116*(1-$D157))</f>
        <v>0</v>
      </c>
      <c r="BI157" s="335">
        <f ca="1">(INDEX('Term Pricing'!$S$1453:$S$1632,MATCH('Project 2'!BI$8,'Term Pricing'!$C$1453:$C$1632,0))*BI116*$D157)+(INDEX('Term Pricing'!$T$1453:$T$1632,MATCH('Project 2'!BI$8,'Term Pricing'!$C$1453:$C$1632,0))*BI116*(1-$D157))</f>
        <v>0</v>
      </c>
      <c r="BJ157" s="335">
        <f ca="1">(INDEX('Term Pricing'!$S$1453:$S$1632,MATCH('Project 2'!BJ$8,'Term Pricing'!$C$1453:$C$1632,0))*BJ116*$D157)+(INDEX('Term Pricing'!$T$1453:$T$1632,MATCH('Project 2'!BJ$8,'Term Pricing'!$C$1453:$C$1632,0))*BJ116*(1-$D157))</f>
        <v>0</v>
      </c>
      <c r="BK157" s="335">
        <f ca="1">(INDEX('Term Pricing'!$S$1453:$S$1632,MATCH('Project 2'!BK$8,'Term Pricing'!$C$1453:$C$1632,0))*BK116*$D157)+(INDEX('Term Pricing'!$T$1453:$T$1632,MATCH('Project 2'!BK$8,'Term Pricing'!$C$1453:$C$1632,0))*BK116*(1-$D157))</f>
        <v>0</v>
      </c>
      <c r="BL157" s="335">
        <f ca="1">(INDEX('Term Pricing'!$S$1453:$S$1632,MATCH('Project 2'!BL$8,'Term Pricing'!$C$1453:$C$1632,0))*BL116*$D157)+(INDEX('Term Pricing'!$T$1453:$T$1632,MATCH('Project 2'!BL$8,'Term Pricing'!$C$1453:$C$1632,0))*BL116*(1-$D157))</f>
        <v>0</v>
      </c>
      <c r="BM157" s="335">
        <f ca="1">(INDEX('Term Pricing'!$S$1453:$S$1632,MATCH('Project 2'!BM$8,'Term Pricing'!$C$1453:$C$1632,0))*BM116*$D157)+(INDEX('Term Pricing'!$T$1453:$T$1632,MATCH('Project 2'!BM$8,'Term Pricing'!$C$1453:$C$1632,0))*BM116*(1-$D157))</f>
        <v>0</v>
      </c>
      <c r="BN157" s="335">
        <f ca="1">(INDEX('Term Pricing'!$S$1453:$S$1632,MATCH('Project 2'!BN$8,'Term Pricing'!$C$1453:$C$1632,0))*BN116*$D157)+(INDEX('Term Pricing'!$T$1453:$T$1632,MATCH('Project 2'!BN$8,'Term Pricing'!$C$1453:$C$1632,0))*BN116*(1-$D157))</f>
        <v>0</v>
      </c>
      <c r="BO157" s="335">
        <f ca="1">(INDEX('Term Pricing'!$S$1453:$S$1632,MATCH('Project 2'!BO$8,'Term Pricing'!$C$1453:$C$1632,0))*BO116*$D157)+(INDEX('Term Pricing'!$T$1453:$T$1632,MATCH('Project 2'!BO$8,'Term Pricing'!$C$1453:$C$1632,0))*BO116*(1-$D157))</f>
        <v>0</v>
      </c>
      <c r="BP157" s="335">
        <f ca="1">(INDEX('Term Pricing'!$S$1453:$S$1632,MATCH('Project 2'!BP$8,'Term Pricing'!$C$1453:$C$1632,0))*BP116*$D157)+(INDEX('Term Pricing'!$T$1453:$T$1632,MATCH('Project 2'!BP$8,'Term Pricing'!$C$1453:$C$1632,0))*BP116*(1-$D157))</f>
        <v>0</v>
      </c>
      <c r="BQ157" s="335">
        <f ca="1">(INDEX('Term Pricing'!$S$1453:$S$1632,MATCH('Project 2'!BQ$8,'Term Pricing'!$C$1453:$C$1632,0))*BQ116*$D157)+(INDEX('Term Pricing'!$T$1453:$T$1632,MATCH('Project 2'!BQ$8,'Term Pricing'!$C$1453:$C$1632,0))*BQ116*(1-$D157))</f>
        <v>0</v>
      </c>
      <c r="BR157" s="335">
        <f ca="1">(INDEX('Term Pricing'!$S$1453:$S$1632,MATCH('Project 2'!BR$8,'Term Pricing'!$C$1453:$C$1632,0))*BR116*$D157)+(INDEX('Term Pricing'!$T$1453:$T$1632,MATCH('Project 2'!BR$8,'Term Pricing'!$C$1453:$C$1632,0))*BR116*(1-$D157))</f>
        <v>0</v>
      </c>
      <c r="BS157" s="335">
        <f ca="1">(INDEX('Term Pricing'!$S$1453:$S$1632,MATCH('Project 2'!BS$8,'Term Pricing'!$C$1453:$C$1632,0))*BS116*$D157)+(INDEX('Term Pricing'!$T$1453:$T$1632,MATCH('Project 2'!BS$8,'Term Pricing'!$C$1453:$C$1632,0))*BS116*(1-$D157))</f>
        <v>0</v>
      </c>
      <c r="BT157" s="335">
        <f ca="1">(INDEX('Term Pricing'!$S$1453:$S$1632,MATCH('Project 2'!BT$8,'Term Pricing'!$C$1453:$C$1632,0))*BT116*$D157)+(INDEX('Term Pricing'!$T$1453:$T$1632,MATCH('Project 2'!BT$8,'Term Pricing'!$C$1453:$C$1632,0))*BT116*(1-$D157))</f>
        <v>0</v>
      </c>
      <c r="BU157" s="335">
        <f ca="1">(INDEX('Term Pricing'!$S$1453:$S$1632,MATCH('Project 2'!BU$8,'Term Pricing'!$C$1453:$C$1632,0))*BU116*$D157)+(INDEX('Term Pricing'!$T$1453:$T$1632,MATCH('Project 2'!BU$8,'Term Pricing'!$C$1453:$C$1632,0))*BU116*(1-$D157))</f>
        <v>0</v>
      </c>
      <c r="BV157" s="335">
        <f ca="1">(INDEX('Term Pricing'!$S$1453:$S$1632,MATCH('Project 2'!BV$8,'Term Pricing'!$C$1453:$C$1632,0))*BV116*$D157)+(INDEX('Term Pricing'!$T$1453:$T$1632,MATCH('Project 2'!BV$8,'Term Pricing'!$C$1453:$C$1632,0))*BV116*(1-$D157))</f>
        <v>0</v>
      </c>
      <c r="BW157" s="335">
        <f ca="1">(INDEX('Term Pricing'!$S$1453:$S$1632,MATCH('Project 2'!BW$8,'Term Pricing'!$C$1453:$C$1632,0))*BW116*$D157)+(INDEX('Term Pricing'!$T$1453:$T$1632,MATCH('Project 2'!BW$8,'Term Pricing'!$C$1453:$C$1632,0))*BW116*(1-$D157))</f>
        <v>0</v>
      </c>
      <c r="BX157" s="335">
        <f ca="1">(INDEX('Term Pricing'!$S$1453:$S$1632,MATCH('Project 2'!BX$8,'Term Pricing'!$C$1453:$C$1632,0))*BX116*$D157)+(INDEX('Term Pricing'!$T$1453:$T$1632,MATCH('Project 2'!BX$8,'Term Pricing'!$C$1453:$C$1632,0))*BX116*(1-$D157))</f>
        <v>0</v>
      </c>
      <c r="BY157" s="335">
        <f ca="1">(INDEX('Term Pricing'!$S$1453:$S$1632,MATCH('Project 2'!BY$8,'Term Pricing'!$C$1453:$C$1632,0))*BY116*$D157)+(INDEX('Term Pricing'!$T$1453:$T$1632,MATCH('Project 2'!BY$8,'Term Pricing'!$C$1453:$C$1632,0))*BY116*(1-$D157))</f>
        <v>0</v>
      </c>
      <c r="BZ157" s="335">
        <f ca="1">(INDEX('Term Pricing'!$S$1453:$S$1632,MATCH('Project 2'!BZ$8,'Term Pricing'!$C$1453:$C$1632,0))*BZ116*$D157)+(INDEX('Term Pricing'!$T$1453:$T$1632,MATCH('Project 2'!BZ$8,'Term Pricing'!$C$1453:$C$1632,0))*BZ116*(1-$D157))</f>
        <v>0</v>
      </c>
      <c r="CA157" s="335">
        <f ca="1">(INDEX('Term Pricing'!$S$1453:$S$1632,MATCH('Project 2'!CA$8,'Term Pricing'!$C$1453:$C$1632,0))*CA116*$D157)+(INDEX('Term Pricing'!$T$1453:$T$1632,MATCH('Project 2'!CA$8,'Term Pricing'!$C$1453:$C$1632,0))*CA116*(1-$D157))</f>
        <v>0</v>
      </c>
      <c r="CB157" s="335">
        <f ca="1">(INDEX('Term Pricing'!$S$1453:$S$1632,MATCH('Project 2'!CB$8,'Term Pricing'!$C$1453:$C$1632,0))*CB116*$D157)+(INDEX('Term Pricing'!$T$1453:$T$1632,MATCH('Project 2'!CB$8,'Term Pricing'!$C$1453:$C$1632,0))*CB116*(1-$D157))</f>
        <v>0</v>
      </c>
      <c r="CC157" s="335">
        <f ca="1">(INDEX('Term Pricing'!$S$1453:$S$1632,MATCH('Project 2'!CC$8,'Term Pricing'!$C$1453:$C$1632,0))*CC116*$D157)+(INDEX('Term Pricing'!$T$1453:$T$1632,MATCH('Project 2'!CC$8,'Term Pricing'!$C$1453:$C$1632,0))*CC116*(1-$D157))</f>
        <v>0</v>
      </c>
      <c r="CD157" s="335">
        <f ca="1">(INDEX('Term Pricing'!$S$1453:$S$1632,MATCH('Project 2'!CD$8,'Term Pricing'!$C$1453:$C$1632,0))*CD116*$D157)+(INDEX('Term Pricing'!$T$1453:$T$1632,MATCH('Project 2'!CD$8,'Term Pricing'!$C$1453:$C$1632,0))*CD116*(1-$D157))</f>
        <v>0</v>
      </c>
      <c r="CE157" s="335">
        <f ca="1">(INDEX('Term Pricing'!$S$1453:$S$1632,MATCH('Project 2'!CE$8,'Term Pricing'!$C$1453:$C$1632,0))*CE116*$D157)+(INDEX('Term Pricing'!$T$1453:$T$1632,MATCH('Project 2'!CE$8,'Term Pricing'!$C$1453:$C$1632,0))*CE116*(1-$D157))</f>
        <v>0</v>
      </c>
      <c r="CF157" s="335">
        <f ca="1">(INDEX('Term Pricing'!$S$1453:$S$1632,MATCH('Project 2'!CF$8,'Term Pricing'!$C$1453:$C$1632,0))*CF116*$D157)+(INDEX('Term Pricing'!$T$1453:$T$1632,MATCH('Project 2'!CF$8,'Term Pricing'!$C$1453:$C$1632,0))*CF116*(1-$D157))</f>
        <v>0</v>
      </c>
      <c r="CG157" s="335">
        <f ca="1">(INDEX('Term Pricing'!$S$1453:$S$1632,MATCH('Project 2'!CG$8,'Term Pricing'!$C$1453:$C$1632,0))*CG116*$D157)+(INDEX('Term Pricing'!$T$1453:$T$1632,MATCH('Project 2'!CG$8,'Term Pricing'!$C$1453:$C$1632,0))*CG116*(1-$D157))</f>
        <v>0</v>
      </c>
      <c r="CH157" s="335">
        <f ca="1">(INDEX('Term Pricing'!$S$1453:$S$1632,MATCH('Project 2'!CH$8,'Term Pricing'!$C$1453:$C$1632,0))*CH116*$D157)+(INDEX('Term Pricing'!$T$1453:$T$1632,MATCH('Project 2'!CH$8,'Term Pricing'!$C$1453:$C$1632,0))*CH116*(1-$D157))</f>
        <v>0</v>
      </c>
      <c r="CI157" s="335">
        <f ca="1">(INDEX('Term Pricing'!$S$1453:$S$1632,MATCH('Project 2'!CI$8,'Term Pricing'!$C$1453:$C$1632,0))*CI116*$D157)+(INDEX('Term Pricing'!$T$1453:$T$1632,MATCH('Project 2'!CI$8,'Term Pricing'!$C$1453:$C$1632,0))*CI116*(1-$D157))</f>
        <v>0</v>
      </c>
      <c r="CJ157" s="335">
        <f ca="1">(INDEX('Term Pricing'!$S$1453:$S$1632,MATCH('Project 2'!CJ$8,'Term Pricing'!$C$1453:$C$1632,0))*CJ116*$D157)+(INDEX('Term Pricing'!$T$1453:$T$1632,MATCH('Project 2'!CJ$8,'Term Pricing'!$C$1453:$C$1632,0))*CJ116*(1-$D157))</f>
        <v>0</v>
      </c>
      <c r="CK157" s="335">
        <f ca="1">(INDEX('Term Pricing'!$S$1453:$S$1632,MATCH('Project 2'!CK$8,'Term Pricing'!$C$1453:$C$1632,0))*CK116*$D157)+(INDEX('Term Pricing'!$T$1453:$T$1632,MATCH('Project 2'!CK$8,'Term Pricing'!$C$1453:$C$1632,0))*CK116*(1-$D157))</f>
        <v>0</v>
      </c>
      <c r="CL157" s="335">
        <f ca="1">(INDEX('Term Pricing'!$S$1453:$S$1632,MATCH('Project 2'!CL$8,'Term Pricing'!$C$1453:$C$1632,0))*CL116*$D157)+(INDEX('Term Pricing'!$T$1453:$T$1632,MATCH('Project 2'!CL$8,'Term Pricing'!$C$1453:$C$1632,0))*CL116*(1-$D157))</f>
        <v>0</v>
      </c>
      <c r="CM157" s="335">
        <f ca="1">(INDEX('Term Pricing'!$S$1453:$S$1632,MATCH('Project 2'!CM$8,'Term Pricing'!$C$1453:$C$1632,0))*CM116*$D157)+(INDEX('Term Pricing'!$T$1453:$T$1632,MATCH('Project 2'!CM$8,'Term Pricing'!$C$1453:$C$1632,0))*CM116*(1-$D157))</f>
        <v>0</v>
      </c>
      <c r="CN157" s="335">
        <f ca="1">(INDEX('Term Pricing'!$S$1453:$S$1632,MATCH('Project 2'!CN$8,'Term Pricing'!$C$1453:$C$1632,0))*CN116*$D157)+(INDEX('Term Pricing'!$T$1453:$T$1632,MATCH('Project 2'!CN$8,'Term Pricing'!$C$1453:$C$1632,0))*CN116*(1-$D157))</f>
        <v>0</v>
      </c>
      <c r="CO157" s="335">
        <f ca="1">(INDEX('Term Pricing'!$S$1453:$S$1632,MATCH('Project 2'!CO$8,'Term Pricing'!$C$1453:$C$1632,0))*CO116*$D157)+(INDEX('Term Pricing'!$T$1453:$T$1632,MATCH('Project 2'!CO$8,'Term Pricing'!$C$1453:$C$1632,0))*CO116*(1-$D157))</f>
        <v>0</v>
      </c>
      <c r="CP157" s="335">
        <f ca="1">(INDEX('Term Pricing'!$S$1453:$S$1632,MATCH('Project 2'!CP$8,'Term Pricing'!$C$1453:$C$1632,0))*CP116*$D157)+(INDEX('Term Pricing'!$T$1453:$T$1632,MATCH('Project 2'!CP$8,'Term Pricing'!$C$1453:$C$1632,0))*CP116*(1-$D157))</f>
        <v>0</v>
      </c>
      <c r="CQ157" s="335">
        <f ca="1">(INDEX('Term Pricing'!$S$1453:$S$1632,MATCH('Project 2'!CQ$8,'Term Pricing'!$C$1453:$C$1632,0))*CQ116*$D157)+(INDEX('Term Pricing'!$T$1453:$T$1632,MATCH('Project 2'!CQ$8,'Term Pricing'!$C$1453:$C$1632,0))*CQ116*(1-$D157))</f>
        <v>0</v>
      </c>
      <c r="CR157" s="335">
        <f ca="1">(INDEX('Term Pricing'!$S$1453:$S$1632,MATCH('Project 2'!CR$8,'Term Pricing'!$C$1453:$C$1632,0))*CR116*$D157)+(INDEX('Term Pricing'!$T$1453:$T$1632,MATCH('Project 2'!CR$8,'Term Pricing'!$C$1453:$C$1632,0))*CR116*(1-$D157))</f>
        <v>0</v>
      </c>
      <c r="CS157" s="335">
        <f ca="1">(INDEX('Term Pricing'!$S$1453:$S$1632,MATCH('Project 2'!CS$8,'Term Pricing'!$C$1453:$C$1632,0))*CS116*$D157)+(INDEX('Term Pricing'!$T$1453:$T$1632,MATCH('Project 2'!CS$8,'Term Pricing'!$C$1453:$C$1632,0))*CS116*(1-$D157))</f>
        <v>0</v>
      </c>
      <c r="CT157" s="335">
        <f ca="1">(INDEX('Term Pricing'!$S$1453:$S$1632,MATCH('Project 2'!CT$8,'Term Pricing'!$C$1453:$C$1632,0))*CT116*$D157)+(INDEX('Term Pricing'!$T$1453:$T$1632,MATCH('Project 2'!CT$8,'Term Pricing'!$C$1453:$C$1632,0))*CT116*(1-$D157))</f>
        <v>0</v>
      </c>
      <c r="CU157" s="335">
        <f ca="1">(INDEX('Term Pricing'!$S$1453:$S$1632,MATCH('Project 2'!CU$8,'Term Pricing'!$C$1453:$C$1632,0))*CU116*$D157)+(INDEX('Term Pricing'!$T$1453:$T$1632,MATCH('Project 2'!CU$8,'Term Pricing'!$C$1453:$C$1632,0))*CU116*(1-$D157))</f>
        <v>0</v>
      </c>
      <c r="CV157" s="335">
        <f ca="1">(INDEX('Term Pricing'!$S$1453:$S$1632,MATCH('Project 2'!CV$8,'Term Pricing'!$C$1453:$C$1632,0))*CV116*$D157)+(INDEX('Term Pricing'!$T$1453:$T$1632,MATCH('Project 2'!CV$8,'Term Pricing'!$C$1453:$C$1632,0))*CV116*(1-$D157))</f>
        <v>0</v>
      </c>
      <c r="CW157" s="335">
        <f ca="1">(INDEX('Term Pricing'!$S$1453:$S$1632,MATCH('Project 2'!CW$8,'Term Pricing'!$C$1453:$C$1632,0))*CW116*$D157)+(INDEX('Term Pricing'!$T$1453:$T$1632,MATCH('Project 2'!CW$8,'Term Pricing'!$C$1453:$C$1632,0))*CW116*(1-$D157))</f>
        <v>0</v>
      </c>
      <c r="CX157" s="335">
        <f ca="1">(INDEX('Term Pricing'!$S$1453:$S$1632,MATCH('Project 2'!CX$8,'Term Pricing'!$C$1453:$C$1632,0))*CX116*$D157)+(INDEX('Term Pricing'!$T$1453:$T$1632,MATCH('Project 2'!CX$8,'Term Pricing'!$C$1453:$C$1632,0))*CX116*(1-$D157))</f>
        <v>0</v>
      </c>
      <c r="CY157" s="335">
        <f ca="1">(INDEX('Term Pricing'!$S$1453:$S$1632,MATCH('Project 2'!CY$8,'Term Pricing'!$C$1453:$C$1632,0))*CY116*$D157)+(INDEX('Term Pricing'!$T$1453:$T$1632,MATCH('Project 2'!CY$8,'Term Pricing'!$C$1453:$C$1632,0))*CY116*(1-$D157))</f>
        <v>0</v>
      </c>
      <c r="CZ157" s="335">
        <f ca="1">(INDEX('Term Pricing'!$S$1453:$S$1632,MATCH('Project 2'!CZ$8,'Term Pricing'!$C$1453:$C$1632,0))*CZ116*$D157)+(INDEX('Term Pricing'!$T$1453:$T$1632,MATCH('Project 2'!CZ$8,'Term Pricing'!$C$1453:$C$1632,0))*CZ116*(1-$D157))</f>
        <v>0</v>
      </c>
      <c r="DA157" s="335">
        <f ca="1">(INDEX('Term Pricing'!$S$1453:$S$1632,MATCH('Project 2'!DA$8,'Term Pricing'!$C$1453:$C$1632,0))*DA116*$D157)+(INDEX('Term Pricing'!$T$1453:$T$1632,MATCH('Project 2'!DA$8,'Term Pricing'!$C$1453:$C$1632,0))*DA116*(1-$D157))</f>
        <v>0</v>
      </c>
      <c r="DB157" s="335">
        <f ca="1">(INDEX('Term Pricing'!$S$1453:$S$1632,MATCH('Project 2'!DB$8,'Term Pricing'!$C$1453:$C$1632,0))*DB116*$D157)+(INDEX('Term Pricing'!$T$1453:$T$1632,MATCH('Project 2'!DB$8,'Term Pricing'!$C$1453:$C$1632,0))*DB116*(1-$D157))</f>
        <v>0</v>
      </c>
      <c r="DC157" s="335">
        <f ca="1">(INDEX('Term Pricing'!$S$1453:$S$1632,MATCH('Project 2'!DC$8,'Term Pricing'!$C$1453:$C$1632,0))*DC116*$D157)+(INDEX('Term Pricing'!$T$1453:$T$1632,MATCH('Project 2'!DC$8,'Term Pricing'!$C$1453:$C$1632,0))*DC116*(1-$D157))</f>
        <v>0</v>
      </c>
      <c r="DD157" s="335">
        <f ca="1">(INDEX('Term Pricing'!$S$1453:$S$1632,MATCH('Project 2'!DD$8,'Term Pricing'!$C$1453:$C$1632,0))*DD116*$D157)+(INDEX('Term Pricing'!$T$1453:$T$1632,MATCH('Project 2'!DD$8,'Term Pricing'!$C$1453:$C$1632,0))*DD116*(1-$D157))</f>
        <v>0</v>
      </c>
      <c r="DE157" s="335">
        <f ca="1">(INDEX('Term Pricing'!$S$1453:$S$1632,MATCH('Project 2'!DE$8,'Term Pricing'!$C$1453:$C$1632,0))*DE116*$D157)+(INDEX('Term Pricing'!$T$1453:$T$1632,MATCH('Project 2'!DE$8,'Term Pricing'!$C$1453:$C$1632,0))*DE116*(1-$D157))</f>
        <v>0</v>
      </c>
      <c r="DF157" s="335">
        <f ca="1">(INDEX('Term Pricing'!$S$1453:$S$1632,MATCH('Project 2'!DF$8,'Term Pricing'!$C$1453:$C$1632,0))*DF116*$D157)+(INDEX('Term Pricing'!$T$1453:$T$1632,MATCH('Project 2'!DF$8,'Term Pricing'!$C$1453:$C$1632,0))*DF116*(1-$D157))</f>
        <v>0</v>
      </c>
      <c r="DG157" s="335">
        <f ca="1">(INDEX('Term Pricing'!$S$1453:$S$1632,MATCH('Project 2'!DG$8,'Term Pricing'!$C$1453:$C$1632,0))*DG116*$D157)+(INDEX('Term Pricing'!$T$1453:$T$1632,MATCH('Project 2'!DG$8,'Term Pricing'!$C$1453:$C$1632,0))*DG116*(1-$D157))</f>
        <v>0</v>
      </c>
      <c r="DH157" s="335">
        <f ca="1">(INDEX('Term Pricing'!$S$1453:$S$1632,MATCH('Project 2'!DH$8,'Term Pricing'!$C$1453:$C$1632,0))*DH116*$D157)+(INDEX('Term Pricing'!$T$1453:$T$1632,MATCH('Project 2'!DH$8,'Term Pricing'!$C$1453:$C$1632,0))*DH116*(1-$D157))</f>
        <v>0</v>
      </c>
      <c r="DI157" s="335">
        <f ca="1">(INDEX('Term Pricing'!$S$1453:$S$1632,MATCH('Project 2'!DI$8,'Term Pricing'!$C$1453:$C$1632,0))*DI116*$D157)+(INDEX('Term Pricing'!$T$1453:$T$1632,MATCH('Project 2'!DI$8,'Term Pricing'!$C$1453:$C$1632,0))*DI116*(1-$D157))</f>
        <v>0</v>
      </c>
      <c r="DJ157" s="335">
        <f ca="1">(INDEX('Term Pricing'!$S$1453:$S$1632,MATCH('Project 2'!DJ$8,'Term Pricing'!$C$1453:$C$1632,0))*DJ116*$D157)+(INDEX('Term Pricing'!$T$1453:$T$1632,MATCH('Project 2'!DJ$8,'Term Pricing'!$C$1453:$C$1632,0))*DJ116*(1-$D157))</f>
        <v>0</v>
      </c>
      <c r="DK157" s="335">
        <f ca="1">(INDEX('Term Pricing'!$S$1453:$S$1632,MATCH('Project 2'!DK$8,'Term Pricing'!$C$1453:$C$1632,0))*DK116*$D157)+(INDEX('Term Pricing'!$T$1453:$T$1632,MATCH('Project 2'!DK$8,'Term Pricing'!$C$1453:$C$1632,0))*DK116*(1-$D157))</f>
        <v>0</v>
      </c>
      <c r="DL157" s="335">
        <f ca="1">(INDEX('Term Pricing'!$S$1453:$S$1632,MATCH('Project 2'!DL$8,'Term Pricing'!$C$1453:$C$1632,0))*DL116*$D157)+(INDEX('Term Pricing'!$T$1453:$T$1632,MATCH('Project 2'!DL$8,'Term Pricing'!$C$1453:$C$1632,0))*DL116*(1-$D157))</f>
        <v>0</v>
      </c>
      <c r="DM157" s="335">
        <f ca="1">(INDEX('Term Pricing'!$S$1453:$S$1632,MATCH('Project 2'!DM$8,'Term Pricing'!$C$1453:$C$1632,0))*DM116*$D157)+(INDEX('Term Pricing'!$T$1453:$T$1632,MATCH('Project 2'!DM$8,'Term Pricing'!$C$1453:$C$1632,0))*DM116*(1-$D157))</f>
        <v>0</v>
      </c>
      <c r="DN157" s="335">
        <f ca="1">(INDEX('Term Pricing'!$S$1453:$S$1632,MATCH('Project 2'!DN$8,'Term Pricing'!$C$1453:$C$1632,0))*DN116*$D157)+(INDEX('Term Pricing'!$T$1453:$T$1632,MATCH('Project 2'!DN$8,'Term Pricing'!$C$1453:$C$1632,0))*DN116*(1-$D157))</f>
        <v>0</v>
      </c>
    </row>
    <row r="158" spans="1:118" hidden="1" outlineLevel="1">
      <c r="A158" s="151"/>
      <c r="C158" s="34" t="str">
        <f t="shared" si="129"/>
        <v>MI400</v>
      </c>
      <c r="D158" s="70">
        <f>Inputs!J102</f>
        <v>0</v>
      </c>
      <c r="E158" s="27"/>
      <c r="F158" s="110">
        <v>0</v>
      </c>
      <c r="G158" s="54" t="s">
        <v>83</v>
      </c>
      <c r="H158" s="266">
        <f t="shared" ca="1" si="128"/>
        <v>0</v>
      </c>
      <c r="I158" s="29"/>
      <c r="J158" s="335">
        <f ca="1">(INDEX('Term Pricing'!$U$1453:$U$1632,MATCH('Project 2'!J$8,'Term Pricing'!$C$1453:$C$1632,0))*J117*$D158)+(INDEX('Term Pricing'!$V$1453:$V$1632,MATCH('Project 2'!J$8,'Term Pricing'!$C$1453:$C$1632,0))*J117*(1-$D158))</f>
        <v>0</v>
      </c>
      <c r="K158" s="335">
        <f ca="1">(INDEX('Term Pricing'!$U$1453:$U$1632,MATCH('Project 2'!K$8,'Term Pricing'!$C$1453:$C$1632,0))*K117*$D158)+(INDEX('Term Pricing'!$V$1453:$V$1632,MATCH('Project 2'!K$8,'Term Pricing'!$C$1453:$C$1632,0))*K117*(1-$D158))</f>
        <v>0</v>
      </c>
      <c r="L158" s="335">
        <f ca="1">(INDEX('Term Pricing'!$U$1453:$U$1632,MATCH('Project 2'!L$8,'Term Pricing'!$C$1453:$C$1632,0))*L117*$D158)+(INDEX('Term Pricing'!$V$1453:$V$1632,MATCH('Project 2'!L$8,'Term Pricing'!$C$1453:$C$1632,0))*L117*(1-$D158))</f>
        <v>0</v>
      </c>
      <c r="M158" s="335">
        <f ca="1">(INDEX('Term Pricing'!$U$1453:$U$1632,MATCH('Project 2'!M$8,'Term Pricing'!$C$1453:$C$1632,0))*M117*$D158)+(INDEX('Term Pricing'!$V$1453:$V$1632,MATCH('Project 2'!M$8,'Term Pricing'!$C$1453:$C$1632,0))*M117*(1-$D158))</f>
        <v>0</v>
      </c>
      <c r="N158" s="335">
        <f ca="1">(INDEX('Term Pricing'!$U$1453:$U$1632,MATCH('Project 2'!N$8,'Term Pricing'!$C$1453:$C$1632,0))*N117*$D158)+(INDEX('Term Pricing'!$V$1453:$V$1632,MATCH('Project 2'!N$8,'Term Pricing'!$C$1453:$C$1632,0))*N117*(1-$D158))</f>
        <v>0</v>
      </c>
      <c r="O158" s="335">
        <f ca="1">(INDEX('Term Pricing'!$U$1453:$U$1632,MATCH('Project 2'!O$8,'Term Pricing'!$C$1453:$C$1632,0))*O117*$D158)+(INDEX('Term Pricing'!$V$1453:$V$1632,MATCH('Project 2'!O$8,'Term Pricing'!$C$1453:$C$1632,0))*O117*(1-$D158))</f>
        <v>0</v>
      </c>
      <c r="P158" s="335">
        <f ca="1">(INDEX('Term Pricing'!$U$1453:$U$1632,MATCH('Project 2'!P$8,'Term Pricing'!$C$1453:$C$1632,0))*P117*$D158)+(INDEX('Term Pricing'!$V$1453:$V$1632,MATCH('Project 2'!P$8,'Term Pricing'!$C$1453:$C$1632,0))*P117*(1-$D158))</f>
        <v>0</v>
      </c>
      <c r="Q158" s="335">
        <f ca="1">(INDEX('Term Pricing'!$U$1453:$U$1632,MATCH('Project 2'!Q$8,'Term Pricing'!$C$1453:$C$1632,0))*Q117*$D158)+(INDEX('Term Pricing'!$V$1453:$V$1632,MATCH('Project 2'!Q$8,'Term Pricing'!$C$1453:$C$1632,0))*Q117*(1-$D158))</f>
        <v>0</v>
      </c>
      <c r="R158" s="335">
        <f ca="1">(INDEX('Term Pricing'!$U$1453:$U$1632,MATCH('Project 2'!R$8,'Term Pricing'!$C$1453:$C$1632,0))*R117*$D158)+(INDEX('Term Pricing'!$V$1453:$V$1632,MATCH('Project 2'!R$8,'Term Pricing'!$C$1453:$C$1632,0))*R117*(1-$D158))</f>
        <v>0</v>
      </c>
      <c r="S158" s="335">
        <f ca="1">(INDEX('Term Pricing'!$U$1453:$U$1632,MATCH('Project 2'!S$8,'Term Pricing'!$C$1453:$C$1632,0))*S117*$D158)+(INDEX('Term Pricing'!$V$1453:$V$1632,MATCH('Project 2'!S$8,'Term Pricing'!$C$1453:$C$1632,0))*S117*(1-$D158))</f>
        <v>0</v>
      </c>
      <c r="T158" s="335">
        <f ca="1">(INDEX('Term Pricing'!$U$1453:$U$1632,MATCH('Project 2'!T$8,'Term Pricing'!$C$1453:$C$1632,0))*T117*$D158)+(INDEX('Term Pricing'!$V$1453:$V$1632,MATCH('Project 2'!T$8,'Term Pricing'!$C$1453:$C$1632,0))*T117*(1-$D158))</f>
        <v>0</v>
      </c>
      <c r="U158" s="335">
        <f ca="1">(INDEX('Term Pricing'!$U$1453:$U$1632,MATCH('Project 2'!U$8,'Term Pricing'!$C$1453:$C$1632,0))*U117*$D158)+(INDEX('Term Pricing'!$V$1453:$V$1632,MATCH('Project 2'!U$8,'Term Pricing'!$C$1453:$C$1632,0))*U117*(1-$D158))</f>
        <v>0</v>
      </c>
      <c r="V158" s="335">
        <f ca="1">(INDEX('Term Pricing'!$U$1453:$U$1632,MATCH('Project 2'!V$8,'Term Pricing'!$C$1453:$C$1632,0))*V117*$D158)+(INDEX('Term Pricing'!$V$1453:$V$1632,MATCH('Project 2'!V$8,'Term Pricing'!$C$1453:$C$1632,0))*V117*(1-$D158))</f>
        <v>0</v>
      </c>
      <c r="W158" s="335">
        <f ca="1">(INDEX('Term Pricing'!$U$1453:$U$1632,MATCH('Project 2'!W$8,'Term Pricing'!$C$1453:$C$1632,0))*W117*$D158)+(INDEX('Term Pricing'!$V$1453:$V$1632,MATCH('Project 2'!W$8,'Term Pricing'!$C$1453:$C$1632,0))*W117*(1-$D158))</f>
        <v>0</v>
      </c>
      <c r="X158" s="335">
        <f ca="1">(INDEX('Term Pricing'!$U$1453:$U$1632,MATCH('Project 2'!X$8,'Term Pricing'!$C$1453:$C$1632,0))*X117*$D158)+(INDEX('Term Pricing'!$V$1453:$V$1632,MATCH('Project 2'!X$8,'Term Pricing'!$C$1453:$C$1632,0))*X117*(1-$D158))</f>
        <v>0</v>
      </c>
      <c r="Y158" s="335">
        <f ca="1">(INDEX('Term Pricing'!$U$1453:$U$1632,MATCH('Project 2'!Y$8,'Term Pricing'!$C$1453:$C$1632,0))*Y117*$D158)+(INDEX('Term Pricing'!$V$1453:$V$1632,MATCH('Project 2'!Y$8,'Term Pricing'!$C$1453:$C$1632,0))*Y117*(1-$D158))</f>
        <v>0</v>
      </c>
      <c r="Z158" s="335">
        <f ca="1">(INDEX('Term Pricing'!$U$1453:$U$1632,MATCH('Project 2'!Z$8,'Term Pricing'!$C$1453:$C$1632,0))*Z117*$D158)+(INDEX('Term Pricing'!$V$1453:$V$1632,MATCH('Project 2'!Z$8,'Term Pricing'!$C$1453:$C$1632,0))*Z117*(1-$D158))</f>
        <v>0</v>
      </c>
      <c r="AA158" s="335">
        <f ca="1">(INDEX('Term Pricing'!$U$1453:$U$1632,MATCH('Project 2'!AA$8,'Term Pricing'!$C$1453:$C$1632,0))*AA117*$D158)+(INDEX('Term Pricing'!$V$1453:$V$1632,MATCH('Project 2'!AA$8,'Term Pricing'!$C$1453:$C$1632,0))*AA117*(1-$D158))</f>
        <v>0</v>
      </c>
      <c r="AB158" s="335">
        <f ca="1">(INDEX('Term Pricing'!$U$1453:$U$1632,MATCH('Project 2'!AB$8,'Term Pricing'!$C$1453:$C$1632,0))*AB117*$D158)+(INDEX('Term Pricing'!$V$1453:$V$1632,MATCH('Project 2'!AB$8,'Term Pricing'!$C$1453:$C$1632,0))*AB117*(1-$D158))</f>
        <v>0</v>
      </c>
      <c r="AC158" s="335">
        <f ca="1">(INDEX('Term Pricing'!$U$1453:$U$1632,MATCH('Project 2'!AC$8,'Term Pricing'!$C$1453:$C$1632,0))*AC117*$D158)+(INDEX('Term Pricing'!$V$1453:$V$1632,MATCH('Project 2'!AC$8,'Term Pricing'!$C$1453:$C$1632,0))*AC117*(1-$D158))</f>
        <v>0</v>
      </c>
      <c r="AD158" s="335">
        <f ca="1">(INDEX('Term Pricing'!$U$1453:$U$1632,MATCH('Project 2'!AD$8,'Term Pricing'!$C$1453:$C$1632,0))*AD117*$D158)+(INDEX('Term Pricing'!$V$1453:$V$1632,MATCH('Project 2'!AD$8,'Term Pricing'!$C$1453:$C$1632,0))*AD117*(1-$D158))</f>
        <v>0</v>
      </c>
      <c r="AE158" s="335">
        <f ca="1">(INDEX('Term Pricing'!$U$1453:$U$1632,MATCH('Project 2'!AE$8,'Term Pricing'!$C$1453:$C$1632,0))*AE117*$D158)+(INDEX('Term Pricing'!$V$1453:$V$1632,MATCH('Project 2'!AE$8,'Term Pricing'!$C$1453:$C$1632,0))*AE117*(1-$D158))</f>
        <v>0</v>
      </c>
      <c r="AF158" s="335">
        <f ca="1">(INDEX('Term Pricing'!$U$1453:$U$1632,MATCH('Project 2'!AF$8,'Term Pricing'!$C$1453:$C$1632,0))*AF117*$D158)+(INDEX('Term Pricing'!$V$1453:$V$1632,MATCH('Project 2'!AF$8,'Term Pricing'!$C$1453:$C$1632,0))*AF117*(1-$D158))</f>
        <v>0</v>
      </c>
      <c r="AG158" s="335">
        <f ca="1">(INDEX('Term Pricing'!$U$1453:$U$1632,MATCH('Project 2'!AG$8,'Term Pricing'!$C$1453:$C$1632,0))*AG117*$D158)+(INDEX('Term Pricing'!$V$1453:$V$1632,MATCH('Project 2'!AG$8,'Term Pricing'!$C$1453:$C$1632,0))*AG117*(1-$D158))</f>
        <v>0</v>
      </c>
      <c r="AH158" s="335">
        <f ca="1">(INDEX('Term Pricing'!$U$1453:$U$1632,MATCH('Project 2'!AH$8,'Term Pricing'!$C$1453:$C$1632,0))*AH117*$D158)+(INDEX('Term Pricing'!$V$1453:$V$1632,MATCH('Project 2'!AH$8,'Term Pricing'!$C$1453:$C$1632,0))*AH117*(1-$D158))</f>
        <v>0</v>
      </c>
      <c r="AI158" s="335">
        <f ca="1">(INDEX('Term Pricing'!$U$1453:$U$1632,MATCH('Project 2'!AI$8,'Term Pricing'!$C$1453:$C$1632,0))*AI117*$D158)+(INDEX('Term Pricing'!$V$1453:$V$1632,MATCH('Project 2'!AI$8,'Term Pricing'!$C$1453:$C$1632,0))*AI117*(1-$D158))</f>
        <v>0</v>
      </c>
      <c r="AJ158" s="335">
        <f ca="1">(INDEX('Term Pricing'!$U$1453:$U$1632,MATCH('Project 2'!AJ$8,'Term Pricing'!$C$1453:$C$1632,0))*AJ117*$D158)+(INDEX('Term Pricing'!$V$1453:$V$1632,MATCH('Project 2'!AJ$8,'Term Pricing'!$C$1453:$C$1632,0))*AJ117*(1-$D158))</f>
        <v>0</v>
      </c>
      <c r="AK158" s="335">
        <f ca="1">(INDEX('Term Pricing'!$U$1453:$U$1632,MATCH('Project 2'!AK$8,'Term Pricing'!$C$1453:$C$1632,0))*AK117*$D158)+(INDEX('Term Pricing'!$V$1453:$V$1632,MATCH('Project 2'!AK$8,'Term Pricing'!$C$1453:$C$1632,0))*AK117*(1-$D158))</f>
        <v>0</v>
      </c>
      <c r="AL158" s="335">
        <f ca="1">(INDEX('Term Pricing'!$U$1453:$U$1632,MATCH('Project 2'!AL$8,'Term Pricing'!$C$1453:$C$1632,0))*AL117*$D158)+(INDEX('Term Pricing'!$V$1453:$V$1632,MATCH('Project 2'!AL$8,'Term Pricing'!$C$1453:$C$1632,0))*AL117*(1-$D158))</f>
        <v>0</v>
      </c>
      <c r="AM158" s="335">
        <f ca="1">(INDEX('Term Pricing'!$U$1453:$U$1632,MATCH('Project 2'!AM$8,'Term Pricing'!$C$1453:$C$1632,0))*AM117*$D158)+(INDEX('Term Pricing'!$V$1453:$V$1632,MATCH('Project 2'!AM$8,'Term Pricing'!$C$1453:$C$1632,0))*AM117*(1-$D158))</f>
        <v>0</v>
      </c>
      <c r="AN158" s="335">
        <f ca="1">(INDEX('Term Pricing'!$U$1453:$U$1632,MATCH('Project 2'!AN$8,'Term Pricing'!$C$1453:$C$1632,0))*AN117*$D158)+(INDEX('Term Pricing'!$V$1453:$V$1632,MATCH('Project 2'!AN$8,'Term Pricing'!$C$1453:$C$1632,0))*AN117*(1-$D158))</f>
        <v>0</v>
      </c>
      <c r="AO158" s="335">
        <f ca="1">(INDEX('Term Pricing'!$U$1453:$U$1632,MATCH('Project 2'!AO$8,'Term Pricing'!$C$1453:$C$1632,0))*AO117*$D158)+(INDEX('Term Pricing'!$V$1453:$V$1632,MATCH('Project 2'!AO$8,'Term Pricing'!$C$1453:$C$1632,0))*AO117*(1-$D158))</f>
        <v>0</v>
      </c>
      <c r="AP158" s="335">
        <f ca="1">(INDEX('Term Pricing'!$U$1453:$U$1632,MATCH('Project 2'!AP$8,'Term Pricing'!$C$1453:$C$1632,0))*AP117*$D158)+(INDEX('Term Pricing'!$V$1453:$V$1632,MATCH('Project 2'!AP$8,'Term Pricing'!$C$1453:$C$1632,0))*AP117*(1-$D158))</f>
        <v>0</v>
      </c>
      <c r="AQ158" s="335">
        <f ca="1">(INDEX('Term Pricing'!$U$1453:$U$1632,MATCH('Project 2'!AQ$8,'Term Pricing'!$C$1453:$C$1632,0))*AQ117*$D158)+(INDEX('Term Pricing'!$V$1453:$V$1632,MATCH('Project 2'!AQ$8,'Term Pricing'!$C$1453:$C$1632,0))*AQ117*(1-$D158))</f>
        <v>0</v>
      </c>
      <c r="AR158" s="335">
        <f ca="1">(INDEX('Term Pricing'!$U$1453:$U$1632,MATCH('Project 2'!AR$8,'Term Pricing'!$C$1453:$C$1632,0))*AR117*$D158)+(INDEX('Term Pricing'!$V$1453:$V$1632,MATCH('Project 2'!AR$8,'Term Pricing'!$C$1453:$C$1632,0))*AR117*(1-$D158))</f>
        <v>0</v>
      </c>
      <c r="AS158" s="335">
        <f ca="1">(INDEX('Term Pricing'!$U$1453:$U$1632,MATCH('Project 2'!AS$8,'Term Pricing'!$C$1453:$C$1632,0))*AS117*$D158)+(INDEX('Term Pricing'!$V$1453:$V$1632,MATCH('Project 2'!AS$8,'Term Pricing'!$C$1453:$C$1632,0))*AS117*(1-$D158))</f>
        <v>0</v>
      </c>
      <c r="AT158" s="335">
        <f ca="1">(INDEX('Term Pricing'!$U$1453:$U$1632,MATCH('Project 2'!AT$8,'Term Pricing'!$C$1453:$C$1632,0))*AT117*$D158)+(INDEX('Term Pricing'!$V$1453:$V$1632,MATCH('Project 2'!AT$8,'Term Pricing'!$C$1453:$C$1632,0))*AT117*(1-$D158))</f>
        <v>0</v>
      </c>
      <c r="AU158" s="335">
        <f ca="1">(INDEX('Term Pricing'!$U$1453:$U$1632,MATCH('Project 2'!AU$8,'Term Pricing'!$C$1453:$C$1632,0))*AU117*$D158)+(INDEX('Term Pricing'!$V$1453:$V$1632,MATCH('Project 2'!AU$8,'Term Pricing'!$C$1453:$C$1632,0))*AU117*(1-$D158))</f>
        <v>0</v>
      </c>
      <c r="AV158" s="335">
        <f ca="1">(INDEX('Term Pricing'!$U$1453:$U$1632,MATCH('Project 2'!AV$8,'Term Pricing'!$C$1453:$C$1632,0))*AV117*$D158)+(INDEX('Term Pricing'!$V$1453:$V$1632,MATCH('Project 2'!AV$8,'Term Pricing'!$C$1453:$C$1632,0))*AV117*(1-$D158))</f>
        <v>0</v>
      </c>
      <c r="AW158" s="335">
        <f ca="1">(INDEX('Term Pricing'!$U$1453:$U$1632,MATCH('Project 2'!AW$8,'Term Pricing'!$C$1453:$C$1632,0))*AW117*$D158)+(INDEX('Term Pricing'!$V$1453:$V$1632,MATCH('Project 2'!AW$8,'Term Pricing'!$C$1453:$C$1632,0))*AW117*(1-$D158))</f>
        <v>0</v>
      </c>
      <c r="AX158" s="335">
        <f ca="1">(INDEX('Term Pricing'!$U$1453:$U$1632,MATCH('Project 2'!AX$8,'Term Pricing'!$C$1453:$C$1632,0))*AX117*$D158)+(INDEX('Term Pricing'!$V$1453:$V$1632,MATCH('Project 2'!AX$8,'Term Pricing'!$C$1453:$C$1632,0))*AX117*(1-$D158))</f>
        <v>0</v>
      </c>
      <c r="AY158" s="335">
        <f ca="1">(INDEX('Term Pricing'!$U$1453:$U$1632,MATCH('Project 2'!AY$8,'Term Pricing'!$C$1453:$C$1632,0))*AY117*$D158)+(INDEX('Term Pricing'!$V$1453:$V$1632,MATCH('Project 2'!AY$8,'Term Pricing'!$C$1453:$C$1632,0))*AY117*(1-$D158))</f>
        <v>0</v>
      </c>
      <c r="AZ158" s="335">
        <f ca="1">(INDEX('Term Pricing'!$U$1453:$U$1632,MATCH('Project 2'!AZ$8,'Term Pricing'!$C$1453:$C$1632,0))*AZ117*$D158)+(INDEX('Term Pricing'!$V$1453:$V$1632,MATCH('Project 2'!AZ$8,'Term Pricing'!$C$1453:$C$1632,0))*AZ117*(1-$D158))</f>
        <v>0</v>
      </c>
      <c r="BA158" s="335">
        <f ca="1">(INDEX('Term Pricing'!$U$1453:$U$1632,MATCH('Project 2'!BA$8,'Term Pricing'!$C$1453:$C$1632,0))*BA117*$D158)+(INDEX('Term Pricing'!$V$1453:$V$1632,MATCH('Project 2'!BA$8,'Term Pricing'!$C$1453:$C$1632,0))*BA117*(1-$D158))</f>
        <v>0</v>
      </c>
      <c r="BB158" s="335">
        <f ca="1">(INDEX('Term Pricing'!$U$1453:$U$1632,MATCH('Project 2'!BB$8,'Term Pricing'!$C$1453:$C$1632,0))*BB117*$D158)+(INDEX('Term Pricing'!$V$1453:$V$1632,MATCH('Project 2'!BB$8,'Term Pricing'!$C$1453:$C$1632,0))*BB117*(1-$D158))</f>
        <v>0</v>
      </c>
      <c r="BC158" s="335">
        <f ca="1">(INDEX('Term Pricing'!$U$1453:$U$1632,MATCH('Project 2'!BC$8,'Term Pricing'!$C$1453:$C$1632,0))*BC117*$D158)+(INDEX('Term Pricing'!$V$1453:$V$1632,MATCH('Project 2'!BC$8,'Term Pricing'!$C$1453:$C$1632,0))*BC117*(1-$D158))</f>
        <v>0</v>
      </c>
      <c r="BD158" s="335">
        <f ca="1">(INDEX('Term Pricing'!$U$1453:$U$1632,MATCH('Project 2'!BD$8,'Term Pricing'!$C$1453:$C$1632,0))*BD117*$D158)+(INDEX('Term Pricing'!$V$1453:$V$1632,MATCH('Project 2'!BD$8,'Term Pricing'!$C$1453:$C$1632,0))*BD117*(1-$D158))</f>
        <v>0</v>
      </c>
      <c r="BE158" s="335">
        <f ca="1">(INDEX('Term Pricing'!$U$1453:$U$1632,MATCH('Project 2'!BE$8,'Term Pricing'!$C$1453:$C$1632,0))*BE117*$D158)+(INDEX('Term Pricing'!$V$1453:$V$1632,MATCH('Project 2'!BE$8,'Term Pricing'!$C$1453:$C$1632,0))*BE117*(1-$D158))</f>
        <v>0</v>
      </c>
      <c r="BF158" s="335">
        <f ca="1">(INDEX('Term Pricing'!$U$1453:$U$1632,MATCH('Project 2'!BF$8,'Term Pricing'!$C$1453:$C$1632,0))*BF117*$D158)+(INDEX('Term Pricing'!$V$1453:$V$1632,MATCH('Project 2'!BF$8,'Term Pricing'!$C$1453:$C$1632,0))*BF117*(1-$D158))</f>
        <v>0</v>
      </c>
      <c r="BG158" s="335">
        <f ca="1">(INDEX('Term Pricing'!$U$1453:$U$1632,MATCH('Project 2'!BG$8,'Term Pricing'!$C$1453:$C$1632,0))*BG117*$D158)+(INDEX('Term Pricing'!$V$1453:$V$1632,MATCH('Project 2'!BG$8,'Term Pricing'!$C$1453:$C$1632,0))*BG117*(1-$D158))</f>
        <v>0</v>
      </c>
      <c r="BH158" s="335">
        <f ca="1">(INDEX('Term Pricing'!$U$1453:$U$1632,MATCH('Project 2'!BH$8,'Term Pricing'!$C$1453:$C$1632,0))*BH117*$D158)+(INDEX('Term Pricing'!$V$1453:$V$1632,MATCH('Project 2'!BH$8,'Term Pricing'!$C$1453:$C$1632,0))*BH117*(1-$D158))</f>
        <v>0</v>
      </c>
      <c r="BI158" s="335">
        <f ca="1">(INDEX('Term Pricing'!$U$1453:$U$1632,MATCH('Project 2'!BI$8,'Term Pricing'!$C$1453:$C$1632,0))*BI117*$D158)+(INDEX('Term Pricing'!$V$1453:$V$1632,MATCH('Project 2'!BI$8,'Term Pricing'!$C$1453:$C$1632,0))*BI117*(1-$D158))</f>
        <v>0</v>
      </c>
      <c r="BJ158" s="335">
        <f ca="1">(INDEX('Term Pricing'!$U$1453:$U$1632,MATCH('Project 2'!BJ$8,'Term Pricing'!$C$1453:$C$1632,0))*BJ117*$D158)+(INDEX('Term Pricing'!$V$1453:$V$1632,MATCH('Project 2'!BJ$8,'Term Pricing'!$C$1453:$C$1632,0))*BJ117*(1-$D158))</f>
        <v>0</v>
      </c>
      <c r="BK158" s="335">
        <f ca="1">(INDEX('Term Pricing'!$U$1453:$U$1632,MATCH('Project 2'!BK$8,'Term Pricing'!$C$1453:$C$1632,0))*BK117*$D158)+(INDEX('Term Pricing'!$V$1453:$V$1632,MATCH('Project 2'!BK$8,'Term Pricing'!$C$1453:$C$1632,0))*BK117*(1-$D158))</f>
        <v>0</v>
      </c>
      <c r="BL158" s="335">
        <f ca="1">(INDEX('Term Pricing'!$U$1453:$U$1632,MATCH('Project 2'!BL$8,'Term Pricing'!$C$1453:$C$1632,0))*BL117*$D158)+(INDEX('Term Pricing'!$V$1453:$V$1632,MATCH('Project 2'!BL$8,'Term Pricing'!$C$1453:$C$1632,0))*BL117*(1-$D158))</f>
        <v>0</v>
      </c>
      <c r="BM158" s="335">
        <f ca="1">(INDEX('Term Pricing'!$U$1453:$U$1632,MATCH('Project 2'!BM$8,'Term Pricing'!$C$1453:$C$1632,0))*BM117*$D158)+(INDEX('Term Pricing'!$V$1453:$V$1632,MATCH('Project 2'!BM$8,'Term Pricing'!$C$1453:$C$1632,0))*BM117*(1-$D158))</f>
        <v>0</v>
      </c>
      <c r="BN158" s="335">
        <f ca="1">(INDEX('Term Pricing'!$U$1453:$U$1632,MATCH('Project 2'!BN$8,'Term Pricing'!$C$1453:$C$1632,0))*BN117*$D158)+(INDEX('Term Pricing'!$V$1453:$V$1632,MATCH('Project 2'!BN$8,'Term Pricing'!$C$1453:$C$1632,0))*BN117*(1-$D158))</f>
        <v>0</v>
      </c>
      <c r="BO158" s="335">
        <f ca="1">(INDEX('Term Pricing'!$U$1453:$U$1632,MATCH('Project 2'!BO$8,'Term Pricing'!$C$1453:$C$1632,0))*BO117*$D158)+(INDEX('Term Pricing'!$V$1453:$V$1632,MATCH('Project 2'!BO$8,'Term Pricing'!$C$1453:$C$1632,0))*BO117*(1-$D158))</f>
        <v>0</v>
      </c>
      <c r="BP158" s="335">
        <f ca="1">(INDEX('Term Pricing'!$U$1453:$U$1632,MATCH('Project 2'!BP$8,'Term Pricing'!$C$1453:$C$1632,0))*BP117*$D158)+(INDEX('Term Pricing'!$V$1453:$V$1632,MATCH('Project 2'!BP$8,'Term Pricing'!$C$1453:$C$1632,0))*BP117*(1-$D158))</f>
        <v>0</v>
      </c>
      <c r="BQ158" s="335">
        <f ca="1">(INDEX('Term Pricing'!$U$1453:$U$1632,MATCH('Project 2'!BQ$8,'Term Pricing'!$C$1453:$C$1632,0))*BQ117*$D158)+(INDEX('Term Pricing'!$V$1453:$V$1632,MATCH('Project 2'!BQ$8,'Term Pricing'!$C$1453:$C$1632,0))*BQ117*(1-$D158))</f>
        <v>0</v>
      </c>
      <c r="BR158" s="335">
        <f ca="1">(INDEX('Term Pricing'!$U$1453:$U$1632,MATCH('Project 2'!BR$8,'Term Pricing'!$C$1453:$C$1632,0))*BR117*$D158)+(INDEX('Term Pricing'!$V$1453:$V$1632,MATCH('Project 2'!BR$8,'Term Pricing'!$C$1453:$C$1632,0))*BR117*(1-$D158))</f>
        <v>0</v>
      </c>
      <c r="BS158" s="335">
        <f ca="1">(INDEX('Term Pricing'!$U$1453:$U$1632,MATCH('Project 2'!BS$8,'Term Pricing'!$C$1453:$C$1632,0))*BS117*$D158)+(INDEX('Term Pricing'!$V$1453:$V$1632,MATCH('Project 2'!BS$8,'Term Pricing'!$C$1453:$C$1632,0))*BS117*(1-$D158))</f>
        <v>0</v>
      </c>
      <c r="BT158" s="335">
        <f ca="1">(INDEX('Term Pricing'!$U$1453:$U$1632,MATCH('Project 2'!BT$8,'Term Pricing'!$C$1453:$C$1632,0))*BT117*$D158)+(INDEX('Term Pricing'!$V$1453:$V$1632,MATCH('Project 2'!BT$8,'Term Pricing'!$C$1453:$C$1632,0))*BT117*(1-$D158))</f>
        <v>0</v>
      </c>
      <c r="BU158" s="335">
        <f ca="1">(INDEX('Term Pricing'!$U$1453:$U$1632,MATCH('Project 2'!BU$8,'Term Pricing'!$C$1453:$C$1632,0))*BU117*$D158)+(INDEX('Term Pricing'!$V$1453:$V$1632,MATCH('Project 2'!BU$8,'Term Pricing'!$C$1453:$C$1632,0))*BU117*(1-$D158))</f>
        <v>0</v>
      </c>
      <c r="BV158" s="335">
        <f ca="1">(INDEX('Term Pricing'!$U$1453:$U$1632,MATCH('Project 2'!BV$8,'Term Pricing'!$C$1453:$C$1632,0))*BV117*$D158)+(INDEX('Term Pricing'!$V$1453:$V$1632,MATCH('Project 2'!BV$8,'Term Pricing'!$C$1453:$C$1632,0))*BV117*(1-$D158))</f>
        <v>0</v>
      </c>
      <c r="BW158" s="335">
        <f ca="1">(INDEX('Term Pricing'!$U$1453:$U$1632,MATCH('Project 2'!BW$8,'Term Pricing'!$C$1453:$C$1632,0))*BW117*$D158)+(INDEX('Term Pricing'!$V$1453:$V$1632,MATCH('Project 2'!BW$8,'Term Pricing'!$C$1453:$C$1632,0))*BW117*(1-$D158))</f>
        <v>0</v>
      </c>
      <c r="BX158" s="335">
        <f ca="1">(INDEX('Term Pricing'!$U$1453:$U$1632,MATCH('Project 2'!BX$8,'Term Pricing'!$C$1453:$C$1632,0))*BX117*$D158)+(INDEX('Term Pricing'!$V$1453:$V$1632,MATCH('Project 2'!BX$8,'Term Pricing'!$C$1453:$C$1632,0))*BX117*(1-$D158))</f>
        <v>0</v>
      </c>
      <c r="BY158" s="335">
        <f ca="1">(INDEX('Term Pricing'!$U$1453:$U$1632,MATCH('Project 2'!BY$8,'Term Pricing'!$C$1453:$C$1632,0))*BY117*$D158)+(INDEX('Term Pricing'!$V$1453:$V$1632,MATCH('Project 2'!BY$8,'Term Pricing'!$C$1453:$C$1632,0))*BY117*(1-$D158))</f>
        <v>0</v>
      </c>
      <c r="BZ158" s="335">
        <f ca="1">(INDEX('Term Pricing'!$U$1453:$U$1632,MATCH('Project 2'!BZ$8,'Term Pricing'!$C$1453:$C$1632,0))*BZ117*$D158)+(INDEX('Term Pricing'!$V$1453:$V$1632,MATCH('Project 2'!BZ$8,'Term Pricing'!$C$1453:$C$1632,0))*BZ117*(1-$D158))</f>
        <v>0</v>
      </c>
      <c r="CA158" s="335">
        <f ca="1">(INDEX('Term Pricing'!$U$1453:$U$1632,MATCH('Project 2'!CA$8,'Term Pricing'!$C$1453:$C$1632,0))*CA117*$D158)+(INDEX('Term Pricing'!$V$1453:$V$1632,MATCH('Project 2'!CA$8,'Term Pricing'!$C$1453:$C$1632,0))*CA117*(1-$D158))</f>
        <v>0</v>
      </c>
      <c r="CB158" s="335">
        <f ca="1">(INDEX('Term Pricing'!$U$1453:$U$1632,MATCH('Project 2'!CB$8,'Term Pricing'!$C$1453:$C$1632,0))*CB117*$D158)+(INDEX('Term Pricing'!$V$1453:$V$1632,MATCH('Project 2'!CB$8,'Term Pricing'!$C$1453:$C$1632,0))*CB117*(1-$D158))</f>
        <v>0</v>
      </c>
      <c r="CC158" s="335">
        <f ca="1">(INDEX('Term Pricing'!$U$1453:$U$1632,MATCH('Project 2'!CC$8,'Term Pricing'!$C$1453:$C$1632,0))*CC117*$D158)+(INDEX('Term Pricing'!$V$1453:$V$1632,MATCH('Project 2'!CC$8,'Term Pricing'!$C$1453:$C$1632,0))*CC117*(1-$D158))</f>
        <v>0</v>
      </c>
      <c r="CD158" s="335">
        <f ca="1">(INDEX('Term Pricing'!$U$1453:$U$1632,MATCH('Project 2'!CD$8,'Term Pricing'!$C$1453:$C$1632,0))*CD117*$D158)+(INDEX('Term Pricing'!$V$1453:$V$1632,MATCH('Project 2'!CD$8,'Term Pricing'!$C$1453:$C$1632,0))*CD117*(1-$D158))</f>
        <v>0</v>
      </c>
      <c r="CE158" s="335">
        <f ca="1">(INDEX('Term Pricing'!$U$1453:$U$1632,MATCH('Project 2'!CE$8,'Term Pricing'!$C$1453:$C$1632,0))*CE117*$D158)+(INDEX('Term Pricing'!$V$1453:$V$1632,MATCH('Project 2'!CE$8,'Term Pricing'!$C$1453:$C$1632,0))*CE117*(1-$D158))</f>
        <v>0</v>
      </c>
      <c r="CF158" s="335">
        <f ca="1">(INDEX('Term Pricing'!$U$1453:$U$1632,MATCH('Project 2'!CF$8,'Term Pricing'!$C$1453:$C$1632,0))*CF117*$D158)+(INDEX('Term Pricing'!$V$1453:$V$1632,MATCH('Project 2'!CF$8,'Term Pricing'!$C$1453:$C$1632,0))*CF117*(1-$D158))</f>
        <v>0</v>
      </c>
      <c r="CG158" s="335">
        <f ca="1">(INDEX('Term Pricing'!$U$1453:$U$1632,MATCH('Project 2'!CG$8,'Term Pricing'!$C$1453:$C$1632,0))*CG117*$D158)+(INDEX('Term Pricing'!$V$1453:$V$1632,MATCH('Project 2'!CG$8,'Term Pricing'!$C$1453:$C$1632,0))*CG117*(1-$D158))</f>
        <v>0</v>
      </c>
      <c r="CH158" s="335">
        <f ca="1">(INDEX('Term Pricing'!$U$1453:$U$1632,MATCH('Project 2'!CH$8,'Term Pricing'!$C$1453:$C$1632,0))*CH117*$D158)+(INDEX('Term Pricing'!$V$1453:$V$1632,MATCH('Project 2'!CH$8,'Term Pricing'!$C$1453:$C$1632,0))*CH117*(1-$D158))</f>
        <v>0</v>
      </c>
      <c r="CI158" s="335">
        <f ca="1">(INDEX('Term Pricing'!$U$1453:$U$1632,MATCH('Project 2'!CI$8,'Term Pricing'!$C$1453:$C$1632,0))*CI117*$D158)+(INDEX('Term Pricing'!$V$1453:$V$1632,MATCH('Project 2'!CI$8,'Term Pricing'!$C$1453:$C$1632,0))*CI117*(1-$D158))</f>
        <v>0</v>
      </c>
      <c r="CJ158" s="335">
        <f ca="1">(INDEX('Term Pricing'!$U$1453:$U$1632,MATCH('Project 2'!CJ$8,'Term Pricing'!$C$1453:$C$1632,0))*CJ117*$D158)+(INDEX('Term Pricing'!$V$1453:$V$1632,MATCH('Project 2'!CJ$8,'Term Pricing'!$C$1453:$C$1632,0))*CJ117*(1-$D158))</f>
        <v>0</v>
      </c>
      <c r="CK158" s="335">
        <f ca="1">(INDEX('Term Pricing'!$U$1453:$U$1632,MATCH('Project 2'!CK$8,'Term Pricing'!$C$1453:$C$1632,0))*CK117*$D158)+(INDEX('Term Pricing'!$V$1453:$V$1632,MATCH('Project 2'!CK$8,'Term Pricing'!$C$1453:$C$1632,0))*CK117*(1-$D158))</f>
        <v>0</v>
      </c>
      <c r="CL158" s="335">
        <f ca="1">(INDEX('Term Pricing'!$U$1453:$U$1632,MATCH('Project 2'!CL$8,'Term Pricing'!$C$1453:$C$1632,0))*CL117*$D158)+(INDEX('Term Pricing'!$V$1453:$V$1632,MATCH('Project 2'!CL$8,'Term Pricing'!$C$1453:$C$1632,0))*CL117*(1-$D158))</f>
        <v>0</v>
      </c>
      <c r="CM158" s="335">
        <f ca="1">(INDEX('Term Pricing'!$U$1453:$U$1632,MATCH('Project 2'!CM$8,'Term Pricing'!$C$1453:$C$1632,0))*CM117*$D158)+(INDEX('Term Pricing'!$V$1453:$V$1632,MATCH('Project 2'!CM$8,'Term Pricing'!$C$1453:$C$1632,0))*CM117*(1-$D158))</f>
        <v>0</v>
      </c>
      <c r="CN158" s="335">
        <f ca="1">(INDEX('Term Pricing'!$U$1453:$U$1632,MATCH('Project 2'!CN$8,'Term Pricing'!$C$1453:$C$1632,0))*CN117*$D158)+(INDEX('Term Pricing'!$V$1453:$V$1632,MATCH('Project 2'!CN$8,'Term Pricing'!$C$1453:$C$1632,0))*CN117*(1-$D158))</f>
        <v>0</v>
      </c>
      <c r="CO158" s="335">
        <f ca="1">(INDEX('Term Pricing'!$U$1453:$U$1632,MATCH('Project 2'!CO$8,'Term Pricing'!$C$1453:$C$1632,0))*CO117*$D158)+(INDEX('Term Pricing'!$V$1453:$V$1632,MATCH('Project 2'!CO$8,'Term Pricing'!$C$1453:$C$1632,0))*CO117*(1-$D158))</f>
        <v>0</v>
      </c>
      <c r="CP158" s="335">
        <f ca="1">(INDEX('Term Pricing'!$U$1453:$U$1632,MATCH('Project 2'!CP$8,'Term Pricing'!$C$1453:$C$1632,0))*CP117*$D158)+(INDEX('Term Pricing'!$V$1453:$V$1632,MATCH('Project 2'!CP$8,'Term Pricing'!$C$1453:$C$1632,0))*CP117*(1-$D158))</f>
        <v>0</v>
      </c>
      <c r="CQ158" s="335">
        <f ca="1">(INDEX('Term Pricing'!$U$1453:$U$1632,MATCH('Project 2'!CQ$8,'Term Pricing'!$C$1453:$C$1632,0))*CQ117*$D158)+(INDEX('Term Pricing'!$V$1453:$V$1632,MATCH('Project 2'!CQ$8,'Term Pricing'!$C$1453:$C$1632,0))*CQ117*(1-$D158))</f>
        <v>0</v>
      </c>
      <c r="CR158" s="335">
        <f ca="1">(INDEX('Term Pricing'!$U$1453:$U$1632,MATCH('Project 2'!CR$8,'Term Pricing'!$C$1453:$C$1632,0))*CR117*$D158)+(INDEX('Term Pricing'!$V$1453:$V$1632,MATCH('Project 2'!CR$8,'Term Pricing'!$C$1453:$C$1632,0))*CR117*(1-$D158))</f>
        <v>0</v>
      </c>
      <c r="CS158" s="335">
        <f ca="1">(INDEX('Term Pricing'!$U$1453:$U$1632,MATCH('Project 2'!CS$8,'Term Pricing'!$C$1453:$C$1632,0))*CS117*$D158)+(INDEX('Term Pricing'!$V$1453:$V$1632,MATCH('Project 2'!CS$8,'Term Pricing'!$C$1453:$C$1632,0))*CS117*(1-$D158))</f>
        <v>0</v>
      </c>
      <c r="CT158" s="335">
        <f ca="1">(INDEX('Term Pricing'!$U$1453:$U$1632,MATCH('Project 2'!CT$8,'Term Pricing'!$C$1453:$C$1632,0))*CT117*$D158)+(INDEX('Term Pricing'!$V$1453:$V$1632,MATCH('Project 2'!CT$8,'Term Pricing'!$C$1453:$C$1632,0))*CT117*(1-$D158))</f>
        <v>0</v>
      </c>
      <c r="CU158" s="335">
        <f ca="1">(INDEX('Term Pricing'!$U$1453:$U$1632,MATCH('Project 2'!CU$8,'Term Pricing'!$C$1453:$C$1632,0))*CU117*$D158)+(INDEX('Term Pricing'!$V$1453:$V$1632,MATCH('Project 2'!CU$8,'Term Pricing'!$C$1453:$C$1632,0))*CU117*(1-$D158))</f>
        <v>0</v>
      </c>
      <c r="CV158" s="335">
        <f ca="1">(INDEX('Term Pricing'!$U$1453:$U$1632,MATCH('Project 2'!CV$8,'Term Pricing'!$C$1453:$C$1632,0))*CV117*$D158)+(INDEX('Term Pricing'!$V$1453:$V$1632,MATCH('Project 2'!CV$8,'Term Pricing'!$C$1453:$C$1632,0))*CV117*(1-$D158))</f>
        <v>0</v>
      </c>
      <c r="CW158" s="335">
        <f ca="1">(INDEX('Term Pricing'!$U$1453:$U$1632,MATCH('Project 2'!CW$8,'Term Pricing'!$C$1453:$C$1632,0))*CW117*$D158)+(INDEX('Term Pricing'!$V$1453:$V$1632,MATCH('Project 2'!CW$8,'Term Pricing'!$C$1453:$C$1632,0))*CW117*(1-$D158))</f>
        <v>0</v>
      </c>
      <c r="CX158" s="335">
        <f ca="1">(INDEX('Term Pricing'!$U$1453:$U$1632,MATCH('Project 2'!CX$8,'Term Pricing'!$C$1453:$C$1632,0))*CX117*$D158)+(INDEX('Term Pricing'!$V$1453:$V$1632,MATCH('Project 2'!CX$8,'Term Pricing'!$C$1453:$C$1632,0))*CX117*(1-$D158))</f>
        <v>0</v>
      </c>
      <c r="CY158" s="335">
        <f ca="1">(INDEX('Term Pricing'!$U$1453:$U$1632,MATCH('Project 2'!CY$8,'Term Pricing'!$C$1453:$C$1632,0))*CY117*$D158)+(INDEX('Term Pricing'!$V$1453:$V$1632,MATCH('Project 2'!CY$8,'Term Pricing'!$C$1453:$C$1632,0))*CY117*(1-$D158))</f>
        <v>0</v>
      </c>
      <c r="CZ158" s="335">
        <f ca="1">(INDEX('Term Pricing'!$U$1453:$U$1632,MATCH('Project 2'!CZ$8,'Term Pricing'!$C$1453:$C$1632,0))*CZ117*$D158)+(INDEX('Term Pricing'!$V$1453:$V$1632,MATCH('Project 2'!CZ$8,'Term Pricing'!$C$1453:$C$1632,0))*CZ117*(1-$D158))</f>
        <v>0</v>
      </c>
      <c r="DA158" s="335">
        <f ca="1">(INDEX('Term Pricing'!$U$1453:$U$1632,MATCH('Project 2'!DA$8,'Term Pricing'!$C$1453:$C$1632,0))*DA117*$D158)+(INDEX('Term Pricing'!$V$1453:$V$1632,MATCH('Project 2'!DA$8,'Term Pricing'!$C$1453:$C$1632,0))*DA117*(1-$D158))</f>
        <v>0</v>
      </c>
      <c r="DB158" s="335">
        <f ca="1">(INDEX('Term Pricing'!$U$1453:$U$1632,MATCH('Project 2'!DB$8,'Term Pricing'!$C$1453:$C$1632,0))*DB117*$D158)+(INDEX('Term Pricing'!$V$1453:$V$1632,MATCH('Project 2'!DB$8,'Term Pricing'!$C$1453:$C$1632,0))*DB117*(1-$D158))</f>
        <v>0</v>
      </c>
      <c r="DC158" s="335">
        <f ca="1">(INDEX('Term Pricing'!$U$1453:$U$1632,MATCH('Project 2'!DC$8,'Term Pricing'!$C$1453:$C$1632,0))*DC117*$D158)+(INDEX('Term Pricing'!$V$1453:$V$1632,MATCH('Project 2'!DC$8,'Term Pricing'!$C$1453:$C$1632,0))*DC117*(1-$D158))</f>
        <v>0</v>
      </c>
      <c r="DD158" s="335">
        <f ca="1">(INDEX('Term Pricing'!$U$1453:$U$1632,MATCH('Project 2'!DD$8,'Term Pricing'!$C$1453:$C$1632,0))*DD117*$D158)+(INDEX('Term Pricing'!$V$1453:$V$1632,MATCH('Project 2'!DD$8,'Term Pricing'!$C$1453:$C$1632,0))*DD117*(1-$D158))</f>
        <v>0</v>
      </c>
      <c r="DE158" s="335">
        <f ca="1">(INDEX('Term Pricing'!$U$1453:$U$1632,MATCH('Project 2'!DE$8,'Term Pricing'!$C$1453:$C$1632,0))*DE117*$D158)+(INDEX('Term Pricing'!$V$1453:$V$1632,MATCH('Project 2'!DE$8,'Term Pricing'!$C$1453:$C$1632,0))*DE117*(1-$D158))</f>
        <v>0</v>
      </c>
      <c r="DF158" s="335">
        <f ca="1">(INDEX('Term Pricing'!$U$1453:$U$1632,MATCH('Project 2'!DF$8,'Term Pricing'!$C$1453:$C$1632,0))*DF117*$D158)+(INDEX('Term Pricing'!$V$1453:$V$1632,MATCH('Project 2'!DF$8,'Term Pricing'!$C$1453:$C$1632,0))*DF117*(1-$D158))</f>
        <v>0</v>
      </c>
      <c r="DG158" s="335">
        <f ca="1">(INDEX('Term Pricing'!$U$1453:$U$1632,MATCH('Project 2'!DG$8,'Term Pricing'!$C$1453:$C$1632,0))*DG117*$D158)+(INDEX('Term Pricing'!$V$1453:$V$1632,MATCH('Project 2'!DG$8,'Term Pricing'!$C$1453:$C$1632,0))*DG117*(1-$D158))</f>
        <v>0</v>
      </c>
      <c r="DH158" s="335">
        <f ca="1">(INDEX('Term Pricing'!$U$1453:$U$1632,MATCH('Project 2'!DH$8,'Term Pricing'!$C$1453:$C$1632,0))*DH117*$D158)+(INDEX('Term Pricing'!$V$1453:$V$1632,MATCH('Project 2'!DH$8,'Term Pricing'!$C$1453:$C$1632,0))*DH117*(1-$D158))</f>
        <v>0</v>
      </c>
      <c r="DI158" s="335">
        <f ca="1">(INDEX('Term Pricing'!$U$1453:$U$1632,MATCH('Project 2'!DI$8,'Term Pricing'!$C$1453:$C$1632,0))*DI117*$D158)+(INDEX('Term Pricing'!$V$1453:$V$1632,MATCH('Project 2'!DI$8,'Term Pricing'!$C$1453:$C$1632,0))*DI117*(1-$D158))</f>
        <v>0</v>
      </c>
      <c r="DJ158" s="335">
        <f ca="1">(INDEX('Term Pricing'!$U$1453:$U$1632,MATCH('Project 2'!DJ$8,'Term Pricing'!$C$1453:$C$1632,0))*DJ117*$D158)+(INDEX('Term Pricing'!$V$1453:$V$1632,MATCH('Project 2'!DJ$8,'Term Pricing'!$C$1453:$C$1632,0))*DJ117*(1-$D158))</f>
        <v>0</v>
      </c>
      <c r="DK158" s="335">
        <f ca="1">(INDEX('Term Pricing'!$U$1453:$U$1632,MATCH('Project 2'!DK$8,'Term Pricing'!$C$1453:$C$1632,0))*DK117*$D158)+(INDEX('Term Pricing'!$V$1453:$V$1632,MATCH('Project 2'!DK$8,'Term Pricing'!$C$1453:$C$1632,0))*DK117*(1-$D158))</f>
        <v>0</v>
      </c>
      <c r="DL158" s="335">
        <f ca="1">(INDEX('Term Pricing'!$U$1453:$U$1632,MATCH('Project 2'!DL$8,'Term Pricing'!$C$1453:$C$1632,0))*DL117*$D158)+(INDEX('Term Pricing'!$V$1453:$V$1632,MATCH('Project 2'!DL$8,'Term Pricing'!$C$1453:$C$1632,0))*DL117*(1-$D158))</f>
        <v>0</v>
      </c>
      <c r="DM158" s="335">
        <f ca="1">(INDEX('Term Pricing'!$U$1453:$U$1632,MATCH('Project 2'!DM$8,'Term Pricing'!$C$1453:$C$1632,0))*DM117*$D158)+(INDEX('Term Pricing'!$V$1453:$V$1632,MATCH('Project 2'!DM$8,'Term Pricing'!$C$1453:$C$1632,0))*DM117*(1-$D158))</f>
        <v>0</v>
      </c>
      <c r="DN158" s="335">
        <f ca="1">(INDEX('Term Pricing'!$U$1453:$U$1632,MATCH('Project 2'!DN$8,'Term Pricing'!$C$1453:$C$1632,0))*DN117*$D158)+(INDEX('Term Pricing'!$V$1453:$V$1632,MATCH('Project 2'!DN$8,'Term Pricing'!$C$1453:$C$1632,0))*DN117*(1-$D158))</f>
        <v>0</v>
      </c>
    </row>
    <row r="159" spans="1:118" hidden="1" outlineLevel="1">
      <c r="A159" s="151"/>
      <c r="C159" s="34" t="str">
        <f t="shared" si="129"/>
        <v>L40S</v>
      </c>
      <c r="D159" s="70">
        <f>Inputs!J103</f>
        <v>0</v>
      </c>
      <c r="E159" s="27"/>
      <c r="F159" s="110">
        <v>0</v>
      </c>
      <c r="G159" s="54" t="s">
        <v>83</v>
      </c>
      <c r="H159" s="266">
        <f t="shared" ca="1" si="128"/>
        <v>0</v>
      </c>
      <c r="I159" s="29"/>
      <c r="J159" s="335">
        <f ca="1">(INDEX('Term Pricing'!$W$1453:$W$1632,MATCH('Project 2'!J$8,'Term Pricing'!$C$1453:$C$1632,0))*J118*$D159)+(INDEX('Term Pricing'!$X$1453:$X$1632,MATCH('Project 2'!J$8,'Term Pricing'!$C$1453:$C$1632,0))*J118*(1-$D159))</f>
        <v>0</v>
      </c>
      <c r="K159" s="335">
        <f ca="1">(INDEX('Term Pricing'!$W$1453:$W$1632,MATCH('Project 2'!K$8,'Term Pricing'!$C$1453:$C$1632,0))*K118*$D159)+(INDEX('Term Pricing'!$X$1453:$X$1632,MATCH('Project 2'!K$8,'Term Pricing'!$C$1453:$C$1632,0))*K118*(1-$D159))</f>
        <v>0</v>
      </c>
      <c r="L159" s="335">
        <f ca="1">(INDEX('Term Pricing'!$W$1453:$W$1632,MATCH('Project 2'!L$8,'Term Pricing'!$C$1453:$C$1632,0))*L118*$D159)+(INDEX('Term Pricing'!$X$1453:$X$1632,MATCH('Project 2'!L$8,'Term Pricing'!$C$1453:$C$1632,0))*L118*(1-$D159))</f>
        <v>0</v>
      </c>
      <c r="M159" s="335">
        <f ca="1">(INDEX('Term Pricing'!$W$1453:$W$1632,MATCH('Project 2'!M$8,'Term Pricing'!$C$1453:$C$1632,0))*M118*$D159)+(INDEX('Term Pricing'!$X$1453:$X$1632,MATCH('Project 2'!M$8,'Term Pricing'!$C$1453:$C$1632,0))*M118*(1-$D159))</f>
        <v>0</v>
      </c>
      <c r="N159" s="335">
        <f ca="1">(INDEX('Term Pricing'!$W$1453:$W$1632,MATCH('Project 2'!N$8,'Term Pricing'!$C$1453:$C$1632,0))*N118*$D159)+(INDEX('Term Pricing'!$X$1453:$X$1632,MATCH('Project 2'!N$8,'Term Pricing'!$C$1453:$C$1632,0))*N118*(1-$D159))</f>
        <v>0</v>
      </c>
      <c r="O159" s="335">
        <f ca="1">(INDEX('Term Pricing'!$W$1453:$W$1632,MATCH('Project 2'!O$8,'Term Pricing'!$C$1453:$C$1632,0))*O118*$D159)+(INDEX('Term Pricing'!$X$1453:$X$1632,MATCH('Project 2'!O$8,'Term Pricing'!$C$1453:$C$1632,0))*O118*(1-$D159))</f>
        <v>0</v>
      </c>
      <c r="P159" s="335">
        <f ca="1">(INDEX('Term Pricing'!$W$1453:$W$1632,MATCH('Project 2'!P$8,'Term Pricing'!$C$1453:$C$1632,0))*P118*$D159)+(INDEX('Term Pricing'!$X$1453:$X$1632,MATCH('Project 2'!P$8,'Term Pricing'!$C$1453:$C$1632,0))*P118*(1-$D159))</f>
        <v>0</v>
      </c>
      <c r="Q159" s="335">
        <f ca="1">(INDEX('Term Pricing'!$W$1453:$W$1632,MATCH('Project 2'!Q$8,'Term Pricing'!$C$1453:$C$1632,0))*Q118*$D159)+(INDEX('Term Pricing'!$X$1453:$X$1632,MATCH('Project 2'!Q$8,'Term Pricing'!$C$1453:$C$1632,0))*Q118*(1-$D159))</f>
        <v>0</v>
      </c>
      <c r="R159" s="335">
        <f ca="1">(INDEX('Term Pricing'!$W$1453:$W$1632,MATCH('Project 2'!R$8,'Term Pricing'!$C$1453:$C$1632,0))*R118*$D159)+(INDEX('Term Pricing'!$X$1453:$X$1632,MATCH('Project 2'!R$8,'Term Pricing'!$C$1453:$C$1632,0))*R118*(1-$D159))</f>
        <v>0</v>
      </c>
      <c r="S159" s="335">
        <f ca="1">(INDEX('Term Pricing'!$W$1453:$W$1632,MATCH('Project 2'!S$8,'Term Pricing'!$C$1453:$C$1632,0))*S118*$D159)+(INDEX('Term Pricing'!$X$1453:$X$1632,MATCH('Project 2'!S$8,'Term Pricing'!$C$1453:$C$1632,0))*S118*(1-$D159))</f>
        <v>0</v>
      </c>
      <c r="T159" s="335">
        <f ca="1">(INDEX('Term Pricing'!$W$1453:$W$1632,MATCH('Project 2'!T$8,'Term Pricing'!$C$1453:$C$1632,0))*T118*$D159)+(INDEX('Term Pricing'!$X$1453:$X$1632,MATCH('Project 2'!T$8,'Term Pricing'!$C$1453:$C$1632,0))*T118*(1-$D159))</f>
        <v>0</v>
      </c>
      <c r="U159" s="335">
        <f ca="1">(INDEX('Term Pricing'!$W$1453:$W$1632,MATCH('Project 2'!U$8,'Term Pricing'!$C$1453:$C$1632,0))*U118*$D159)+(INDEX('Term Pricing'!$X$1453:$X$1632,MATCH('Project 2'!U$8,'Term Pricing'!$C$1453:$C$1632,0))*U118*(1-$D159))</f>
        <v>0</v>
      </c>
      <c r="V159" s="335">
        <f ca="1">(INDEX('Term Pricing'!$W$1453:$W$1632,MATCH('Project 2'!V$8,'Term Pricing'!$C$1453:$C$1632,0))*V118*$D159)+(INDEX('Term Pricing'!$X$1453:$X$1632,MATCH('Project 2'!V$8,'Term Pricing'!$C$1453:$C$1632,0))*V118*(1-$D159))</f>
        <v>0</v>
      </c>
      <c r="W159" s="335">
        <f ca="1">(INDEX('Term Pricing'!$W$1453:$W$1632,MATCH('Project 2'!W$8,'Term Pricing'!$C$1453:$C$1632,0))*W118*$D159)+(INDEX('Term Pricing'!$X$1453:$X$1632,MATCH('Project 2'!W$8,'Term Pricing'!$C$1453:$C$1632,0))*W118*(1-$D159))</f>
        <v>0</v>
      </c>
      <c r="X159" s="335">
        <f ca="1">(INDEX('Term Pricing'!$W$1453:$W$1632,MATCH('Project 2'!X$8,'Term Pricing'!$C$1453:$C$1632,0))*X118*$D159)+(INDEX('Term Pricing'!$X$1453:$X$1632,MATCH('Project 2'!X$8,'Term Pricing'!$C$1453:$C$1632,0))*X118*(1-$D159))</f>
        <v>0</v>
      </c>
      <c r="Y159" s="335">
        <f ca="1">(INDEX('Term Pricing'!$W$1453:$W$1632,MATCH('Project 2'!Y$8,'Term Pricing'!$C$1453:$C$1632,0))*Y118*$D159)+(INDEX('Term Pricing'!$X$1453:$X$1632,MATCH('Project 2'!Y$8,'Term Pricing'!$C$1453:$C$1632,0))*Y118*(1-$D159))</f>
        <v>0</v>
      </c>
      <c r="Z159" s="335">
        <f ca="1">(INDEX('Term Pricing'!$W$1453:$W$1632,MATCH('Project 2'!Z$8,'Term Pricing'!$C$1453:$C$1632,0))*Z118*$D159)+(INDEX('Term Pricing'!$X$1453:$X$1632,MATCH('Project 2'!Z$8,'Term Pricing'!$C$1453:$C$1632,0))*Z118*(1-$D159))</f>
        <v>0</v>
      </c>
      <c r="AA159" s="335">
        <f ca="1">(INDEX('Term Pricing'!$W$1453:$W$1632,MATCH('Project 2'!AA$8,'Term Pricing'!$C$1453:$C$1632,0))*AA118*$D159)+(INDEX('Term Pricing'!$X$1453:$X$1632,MATCH('Project 2'!AA$8,'Term Pricing'!$C$1453:$C$1632,0))*AA118*(1-$D159))</f>
        <v>0</v>
      </c>
      <c r="AB159" s="335">
        <f ca="1">(INDEX('Term Pricing'!$W$1453:$W$1632,MATCH('Project 2'!AB$8,'Term Pricing'!$C$1453:$C$1632,0))*AB118*$D159)+(INDEX('Term Pricing'!$X$1453:$X$1632,MATCH('Project 2'!AB$8,'Term Pricing'!$C$1453:$C$1632,0))*AB118*(1-$D159))</f>
        <v>0</v>
      </c>
      <c r="AC159" s="335">
        <f ca="1">(INDEX('Term Pricing'!$W$1453:$W$1632,MATCH('Project 2'!AC$8,'Term Pricing'!$C$1453:$C$1632,0))*AC118*$D159)+(INDEX('Term Pricing'!$X$1453:$X$1632,MATCH('Project 2'!AC$8,'Term Pricing'!$C$1453:$C$1632,0))*AC118*(1-$D159))</f>
        <v>0</v>
      </c>
      <c r="AD159" s="335">
        <f ca="1">(INDEX('Term Pricing'!$W$1453:$W$1632,MATCH('Project 2'!AD$8,'Term Pricing'!$C$1453:$C$1632,0))*AD118*$D159)+(INDEX('Term Pricing'!$X$1453:$X$1632,MATCH('Project 2'!AD$8,'Term Pricing'!$C$1453:$C$1632,0))*AD118*(1-$D159))</f>
        <v>0</v>
      </c>
      <c r="AE159" s="335">
        <f ca="1">(INDEX('Term Pricing'!$W$1453:$W$1632,MATCH('Project 2'!AE$8,'Term Pricing'!$C$1453:$C$1632,0))*AE118*$D159)+(INDEX('Term Pricing'!$X$1453:$X$1632,MATCH('Project 2'!AE$8,'Term Pricing'!$C$1453:$C$1632,0))*AE118*(1-$D159))</f>
        <v>0</v>
      </c>
      <c r="AF159" s="335">
        <f ca="1">(INDEX('Term Pricing'!$W$1453:$W$1632,MATCH('Project 2'!AF$8,'Term Pricing'!$C$1453:$C$1632,0))*AF118*$D159)+(INDEX('Term Pricing'!$X$1453:$X$1632,MATCH('Project 2'!AF$8,'Term Pricing'!$C$1453:$C$1632,0))*AF118*(1-$D159))</f>
        <v>0</v>
      </c>
      <c r="AG159" s="335">
        <f ca="1">(INDEX('Term Pricing'!$W$1453:$W$1632,MATCH('Project 2'!AG$8,'Term Pricing'!$C$1453:$C$1632,0))*AG118*$D159)+(INDEX('Term Pricing'!$X$1453:$X$1632,MATCH('Project 2'!AG$8,'Term Pricing'!$C$1453:$C$1632,0))*AG118*(1-$D159))</f>
        <v>0</v>
      </c>
      <c r="AH159" s="335">
        <f ca="1">(INDEX('Term Pricing'!$W$1453:$W$1632,MATCH('Project 2'!AH$8,'Term Pricing'!$C$1453:$C$1632,0))*AH118*$D159)+(INDEX('Term Pricing'!$X$1453:$X$1632,MATCH('Project 2'!AH$8,'Term Pricing'!$C$1453:$C$1632,0))*AH118*(1-$D159))</f>
        <v>0</v>
      </c>
      <c r="AI159" s="335">
        <f ca="1">(INDEX('Term Pricing'!$W$1453:$W$1632,MATCH('Project 2'!AI$8,'Term Pricing'!$C$1453:$C$1632,0))*AI118*$D159)+(INDEX('Term Pricing'!$X$1453:$X$1632,MATCH('Project 2'!AI$8,'Term Pricing'!$C$1453:$C$1632,0))*AI118*(1-$D159))</f>
        <v>0</v>
      </c>
      <c r="AJ159" s="335">
        <f ca="1">(INDEX('Term Pricing'!$W$1453:$W$1632,MATCH('Project 2'!AJ$8,'Term Pricing'!$C$1453:$C$1632,0))*AJ118*$D159)+(INDEX('Term Pricing'!$X$1453:$X$1632,MATCH('Project 2'!AJ$8,'Term Pricing'!$C$1453:$C$1632,0))*AJ118*(1-$D159))</f>
        <v>0</v>
      </c>
      <c r="AK159" s="335">
        <f ca="1">(INDEX('Term Pricing'!$W$1453:$W$1632,MATCH('Project 2'!AK$8,'Term Pricing'!$C$1453:$C$1632,0))*AK118*$D159)+(INDEX('Term Pricing'!$X$1453:$X$1632,MATCH('Project 2'!AK$8,'Term Pricing'!$C$1453:$C$1632,0))*AK118*(1-$D159))</f>
        <v>0</v>
      </c>
      <c r="AL159" s="335">
        <f ca="1">(INDEX('Term Pricing'!$W$1453:$W$1632,MATCH('Project 2'!AL$8,'Term Pricing'!$C$1453:$C$1632,0))*AL118*$D159)+(INDEX('Term Pricing'!$X$1453:$X$1632,MATCH('Project 2'!AL$8,'Term Pricing'!$C$1453:$C$1632,0))*AL118*(1-$D159))</f>
        <v>0</v>
      </c>
      <c r="AM159" s="335">
        <f ca="1">(INDEX('Term Pricing'!$W$1453:$W$1632,MATCH('Project 2'!AM$8,'Term Pricing'!$C$1453:$C$1632,0))*AM118*$D159)+(INDEX('Term Pricing'!$X$1453:$X$1632,MATCH('Project 2'!AM$8,'Term Pricing'!$C$1453:$C$1632,0))*AM118*(1-$D159))</f>
        <v>0</v>
      </c>
      <c r="AN159" s="335">
        <f ca="1">(INDEX('Term Pricing'!$W$1453:$W$1632,MATCH('Project 2'!AN$8,'Term Pricing'!$C$1453:$C$1632,0))*AN118*$D159)+(INDEX('Term Pricing'!$X$1453:$X$1632,MATCH('Project 2'!AN$8,'Term Pricing'!$C$1453:$C$1632,0))*AN118*(1-$D159))</f>
        <v>0</v>
      </c>
      <c r="AO159" s="335">
        <f ca="1">(INDEX('Term Pricing'!$W$1453:$W$1632,MATCH('Project 2'!AO$8,'Term Pricing'!$C$1453:$C$1632,0))*AO118*$D159)+(INDEX('Term Pricing'!$X$1453:$X$1632,MATCH('Project 2'!AO$8,'Term Pricing'!$C$1453:$C$1632,0))*AO118*(1-$D159))</f>
        <v>0</v>
      </c>
      <c r="AP159" s="335">
        <f ca="1">(INDEX('Term Pricing'!$W$1453:$W$1632,MATCH('Project 2'!AP$8,'Term Pricing'!$C$1453:$C$1632,0))*AP118*$D159)+(INDEX('Term Pricing'!$X$1453:$X$1632,MATCH('Project 2'!AP$8,'Term Pricing'!$C$1453:$C$1632,0))*AP118*(1-$D159))</f>
        <v>0</v>
      </c>
      <c r="AQ159" s="335">
        <f ca="1">(INDEX('Term Pricing'!$W$1453:$W$1632,MATCH('Project 2'!AQ$8,'Term Pricing'!$C$1453:$C$1632,0))*AQ118*$D159)+(INDEX('Term Pricing'!$X$1453:$X$1632,MATCH('Project 2'!AQ$8,'Term Pricing'!$C$1453:$C$1632,0))*AQ118*(1-$D159))</f>
        <v>0</v>
      </c>
      <c r="AR159" s="335">
        <f ca="1">(INDEX('Term Pricing'!$W$1453:$W$1632,MATCH('Project 2'!AR$8,'Term Pricing'!$C$1453:$C$1632,0))*AR118*$D159)+(INDEX('Term Pricing'!$X$1453:$X$1632,MATCH('Project 2'!AR$8,'Term Pricing'!$C$1453:$C$1632,0))*AR118*(1-$D159))</f>
        <v>0</v>
      </c>
      <c r="AS159" s="335">
        <f ca="1">(INDEX('Term Pricing'!$W$1453:$W$1632,MATCH('Project 2'!AS$8,'Term Pricing'!$C$1453:$C$1632,0))*AS118*$D159)+(INDEX('Term Pricing'!$X$1453:$X$1632,MATCH('Project 2'!AS$8,'Term Pricing'!$C$1453:$C$1632,0))*AS118*(1-$D159))</f>
        <v>0</v>
      </c>
      <c r="AT159" s="335">
        <f ca="1">(INDEX('Term Pricing'!$W$1453:$W$1632,MATCH('Project 2'!AT$8,'Term Pricing'!$C$1453:$C$1632,0))*AT118*$D159)+(INDEX('Term Pricing'!$X$1453:$X$1632,MATCH('Project 2'!AT$8,'Term Pricing'!$C$1453:$C$1632,0))*AT118*(1-$D159))</f>
        <v>0</v>
      </c>
      <c r="AU159" s="335">
        <f ca="1">(INDEX('Term Pricing'!$W$1453:$W$1632,MATCH('Project 2'!AU$8,'Term Pricing'!$C$1453:$C$1632,0))*AU118*$D159)+(INDEX('Term Pricing'!$X$1453:$X$1632,MATCH('Project 2'!AU$8,'Term Pricing'!$C$1453:$C$1632,0))*AU118*(1-$D159))</f>
        <v>0</v>
      </c>
      <c r="AV159" s="335">
        <f ca="1">(INDEX('Term Pricing'!$W$1453:$W$1632,MATCH('Project 2'!AV$8,'Term Pricing'!$C$1453:$C$1632,0))*AV118*$D159)+(INDEX('Term Pricing'!$X$1453:$X$1632,MATCH('Project 2'!AV$8,'Term Pricing'!$C$1453:$C$1632,0))*AV118*(1-$D159))</f>
        <v>0</v>
      </c>
      <c r="AW159" s="335">
        <f ca="1">(INDEX('Term Pricing'!$W$1453:$W$1632,MATCH('Project 2'!AW$8,'Term Pricing'!$C$1453:$C$1632,0))*AW118*$D159)+(INDEX('Term Pricing'!$X$1453:$X$1632,MATCH('Project 2'!AW$8,'Term Pricing'!$C$1453:$C$1632,0))*AW118*(1-$D159))</f>
        <v>0</v>
      </c>
      <c r="AX159" s="335">
        <f ca="1">(INDEX('Term Pricing'!$W$1453:$W$1632,MATCH('Project 2'!AX$8,'Term Pricing'!$C$1453:$C$1632,0))*AX118*$D159)+(INDEX('Term Pricing'!$X$1453:$X$1632,MATCH('Project 2'!AX$8,'Term Pricing'!$C$1453:$C$1632,0))*AX118*(1-$D159))</f>
        <v>0</v>
      </c>
      <c r="AY159" s="335">
        <f ca="1">(INDEX('Term Pricing'!$W$1453:$W$1632,MATCH('Project 2'!AY$8,'Term Pricing'!$C$1453:$C$1632,0))*AY118*$D159)+(INDEX('Term Pricing'!$X$1453:$X$1632,MATCH('Project 2'!AY$8,'Term Pricing'!$C$1453:$C$1632,0))*AY118*(1-$D159))</f>
        <v>0</v>
      </c>
      <c r="AZ159" s="335">
        <f ca="1">(INDEX('Term Pricing'!$W$1453:$W$1632,MATCH('Project 2'!AZ$8,'Term Pricing'!$C$1453:$C$1632,0))*AZ118*$D159)+(INDEX('Term Pricing'!$X$1453:$X$1632,MATCH('Project 2'!AZ$8,'Term Pricing'!$C$1453:$C$1632,0))*AZ118*(1-$D159))</f>
        <v>0</v>
      </c>
      <c r="BA159" s="335">
        <f ca="1">(INDEX('Term Pricing'!$W$1453:$W$1632,MATCH('Project 2'!BA$8,'Term Pricing'!$C$1453:$C$1632,0))*BA118*$D159)+(INDEX('Term Pricing'!$X$1453:$X$1632,MATCH('Project 2'!BA$8,'Term Pricing'!$C$1453:$C$1632,0))*BA118*(1-$D159))</f>
        <v>0</v>
      </c>
      <c r="BB159" s="335">
        <f ca="1">(INDEX('Term Pricing'!$W$1453:$W$1632,MATCH('Project 2'!BB$8,'Term Pricing'!$C$1453:$C$1632,0))*BB118*$D159)+(INDEX('Term Pricing'!$X$1453:$X$1632,MATCH('Project 2'!BB$8,'Term Pricing'!$C$1453:$C$1632,0))*BB118*(1-$D159))</f>
        <v>0</v>
      </c>
      <c r="BC159" s="335">
        <f ca="1">(INDEX('Term Pricing'!$W$1453:$W$1632,MATCH('Project 2'!BC$8,'Term Pricing'!$C$1453:$C$1632,0))*BC118*$D159)+(INDEX('Term Pricing'!$X$1453:$X$1632,MATCH('Project 2'!BC$8,'Term Pricing'!$C$1453:$C$1632,0))*BC118*(1-$D159))</f>
        <v>0</v>
      </c>
      <c r="BD159" s="335">
        <f ca="1">(INDEX('Term Pricing'!$W$1453:$W$1632,MATCH('Project 2'!BD$8,'Term Pricing'!$C$1453:$C$1632,0))*BD118*$D159)+(INDEX('Term Pricing'!$X$1453:$X$1632,MATCH('Project 2'!BD$8,'Term Pricing'!$C$1453:$C$1632,0))*BD118*(1-$D159))</f>
        <v>0</v>
      </c>
      <c r="BE159" s="335">
        <f ca="1">(INDEX('Term Pricing'!$W$1453:$W$1632,MATCH('Project 2'!BE$8,'Term Pricing'!$C$1453:$C$1632,0))*BE118*$D159)+(INDEX('Term Pricing'!$X$1453:$X$1632,MATCH('Project 2'!BE$8,'Term Pricing'!$C$1453:$C$1632,0))*BE118*(1-$D159))</f>
        <v>0</v>
      </c>
      <c r="BF159" s="335">
        <f ca="1">(INDEX('Term Pricing'!$W$1453:$W$1632,MATCH('Project 2'!BF$8,'Term Pricing'!$C$1453:$C$1632,0))*BF118*$D159)+(INDEX('Term Pricing'!$X$1453:$X$1632,MATCH('Project 2'!BF$8,'Term Pricing'!$C$1453:$C$1632,0))*BF118*(1-$D159))</f>
        <v>0</v>
      </c>
      <c r="BG159" s="335">
        <f ca="1">(INDEX('Term Pricing'!$W$1453:$W$1632,MATCH('Project 2'!BG$8,'Term Pricing'!$C$1453:$C$1632,0))*BG118*$D159)+(INDEX('Term Pricing'!$X$1453:$X$1632,MATCH('Project 2'!BG$8,'Term Pricing'!$C$1453:$C$1632,0))*BG118*(1-$D159))</f>
        <v>0</v>
      </c>
      <c r="BH159" s="335">
        <f ca="1">(INDEX('Term Pricing'!$W$1453:$W$1632,MATCH('Project 2'!BH$8,'Term Pricing'!$C$1453:$C$1632,0))*BH118*$D159)+(INDEX('Term Pricing'!$X$1453:$X$1632,MATCH('Project 2'!BH$8,'Term Pricing'!$C$1453:$C$1632,0))*BH118*(1-$D159))</f>
        <v>0</v>
      </c>
      <c r="BI159" s="335">
        <f ca="1">(INDEX('Term Pricing'!$W$1453:$W$1632,MATCH('Project 2'!BI$8,'Term Pricing'!$C$1453:$C$1632,0))*BI118*$D159)+(INDEX('Term Pricing'!$X$1453:$X$1632,MATCH('Project 2'!BI$8,'Term Pricing'!$C$1453:$C$1632,0))*BI118*(1-$D159))</f>
        <v>0</v>
      </c>
      <c r="BJ159" s="335">
        <f ca="1">(INDEX('Term Pricing'!$W$1453:$W$1632,MATCH('Project 2'!BJ$8,'Term Pricing'!$C$1453:$C$1632,0))*BJ118*$D159)+(INDEX('Term Pricing'!$X$1453:$X$1632,MATCH('Project 2'!BJ$8,'Term Pricing'!$C$1453:$C$1632,0))*BJ118*(1-$D159))</f>
        <v>0</v>
      </c>
      <c r="BK159" s="335">
        <f ca="1">(INDEX('Term Pricing'!$W$1453:$W$1632,MATCH('Project 2'!BK$8,'Term Pricing'!$C$1453:$C$1632,0))*BK118*$D159)+(INDEX('Term Pricing'!$X$1453:$X$1632,MATCH('Project 2'!BK$8,'Term Pricing'!$C$1453:$C$1632,0))*BK118*(1-$D159))</f>
        <v>0</v>
      </c>
      <c r="BL159" s="335">
        <f ca="1">(INDEX('Term Pricing'!$W$1453:$W$1632,MATCH('Project 2'!BL$8,'Term Pricing'!$C$1453:$C$1632,0))*BL118*$D159)+(INDEX('Term Pricing'!$X$1453:$X$1632,MATCH('Project 2'!BL$8,'Term Pricing'!$C$1453:$C$1632,0))*BL118*(1-$D159))</f>
        <v>0</v>
      </c>
      <c r="BM159" s="335">
        <f ca="1">(INDEX('Term Pricing'!$W$1453:$W$1632,MATCH('Project 2'!BM$8,'Term Pricing'!$C$1453:$C$1632,0))*BM118*$D159)+(INDEX('Term Pricing'!$X$1453:$X$1632,MATCH('Project 2'!BM$8,'Term Pricing'!$C$1453:$C$1632,0))*BM118*(1-$D159))</f>
        <v>0</v>
      </c>
      <c r="BN159" s="335">
        <f ca="1">(INDEX('Term Pricing'!$W$1453:$W$1632,MATCH('Project 2'!BN$8,'Term Pricing'!$C$1453:$C$1632,0))*BN118*$D159)+(INDEX('Term Pricing'!$X$1453:$X$1632,MATCH('Project 2'!BN$8,'Term Pricing'!$C$1453:$C$1632,0))*BN118*(1-$D159))</f>
        <v>0</v>
      </c>
      <c r="BO159" s="335">
        <f ca="1">(INDEX('Term Pricing'!$W$1453:$W$1632,MATCH('Project 2'!BO$8,'Term Pricing'!$C$1453:$C$1632,0))*BO118*$D159)+(INDEX('Term Pricing'!$X$1453:$X$1632,MATCH('Project 2'!BO$8,'Term Pricing'!$C$1453:$C$1632,0))*BO118*(1-$D159))</f>
        <v>0</v>
      </c>
      <c r="BP159" s="335">
        <f ca="1">(INDEX('Term Pricing'!$W$1453:$W$1632,MATCH('Project 2'!BP$8,'Term Pricing'!$C$1453:$C$1632,0))*BP118*$D159)+(INDEX('Term Pricing'!$X$1453:$X$1632,MATCH('Project 2'!BP$8,'Term Pricing'!$C$1453:$C$1632,0))*BP118*(1-$D159))</f>
        <v>0</v>
      </c>
      <c r="BQ159" s="335">
        <f ca="1">(INDEX('Term Pricing'!$W$1453:$W$1632,MATCH('Project 2'!BQ$8,'Term Pricing'!$C$1453:$C$1632,0))*BQ118*$D159)+(INDEX('Term Pricing'!$X$1453:$X$1632,MATCH('Project 2'!BQ$8,'Term Pricing'!$C$1453:$C$1632,0))*BQ118*(1-$D159))</f>
        <v>0</v>
      </c>
      <c r="BR159" s="335">
        <f ca="1">(INDEX('Term Pricing'!$W$1453:$W$1632,MATCH('Project 2'!BR$8,'Term Pricing'!$C$1453:$C$1632,0))*BR118*$D159)+(INDEX('Term Pricing'!$X$1453:$X$1632,MATCH('Project 2'!BR$8,'Term Pricing'!$C$1453:$C$1632,0))*BR118*(1-$D159))</f>
        <v>0</v>
      </c>
      <c r="BS159" s="335">
        <f ca="1">(INDEX('Term Pricing'!$W$1453:$W$1632,MATCH('Project 2'!BS$8,'Term Pricing'!$C$1453:$C$1632,0))*BS118*$D159)+(INDEX('Term Pricing'!$X$1453:$X$1632,MATCH('Project 2'!BS$8,'Term Pricing'!$C$1453:$C$1632,0))*BS118*(1-$D159))</f>
        <v>0</v>
      </c>
      <c r="BT159" s="335">
        <f ca="1">(INDEX('Term Pricing'!$W$1453:$W$1632,MATCH('Project 2'!BT$8,'Term Pricing'!$C$1453:$C$1632,0))*BT118*$D159)+(INDEX('Term Pricing'!$X$1453:$X$1632,MATCH('Project 2'!BT$8,'Term Pricing'!$C$1453:$C$1632,0))*BT118*(1-$D159))</f>
        <v>0</v>
      </c>
      <c r="BU159" s="335">
        <f ca="1">(INDEX('Term Pricing'!$W$1453:$W$1632,MATCH('Project 2'!BU$8,'Term Pricing'!$C$1453:$C$1632,0))*BU118*$D159)+(INDEX('Term Pricing'!$X$1453:$X$1632,MATCH('Project 2'!BU$8,'Term Pricing'!$C$1453:$C$1632,0))*BU118*(1-$D159))</f>
        <v>0</v>
      </c>
      <c r="BV159" s="335">
        <f ca="1">(INDEX('Term Pricing'!$W$1453:$W$1632,MATCH('Project 2'!BV$8,'Term Pricing'!$C$1453:$C$1632,0))*BV118*$D159)+(INDEX('Term Pricing'!$X$1453:$X$1632,MATCH('Project 2'!BV$8,'Term Pricing'!$C$1453:$C$1632,0))*BV118*(1-$D159))</f>
        <v>0</v>
      </c>
      <c r="BW159" s="335">
        <f ca="1">(INDEX('Term Pricing'!$W$1453:$W$1632,MATCH('Project 2'!BW$8,'Term Pricing'!$C$1453:$C$1632,0))*BW118*$D159)+(INDEX('Term Pricing'!$X$1453:$X$1632,MATCH('Project 2'!BW$8,'Term Pricing'!$C$1453:$C$1632,0))*BW118*(1-$D159))</f>
        <v>0</v>
      </c>
      <c r="BX159" s="335">
        <f ca="1">(INDEX('Term Pricing'!$W$1453:$W$1632,MATCH('Project 2'!BX$8,'Term Pricing'!$C$1453:$C$1632,0))*BX118*$D159)+(INDEX('Term Pricing'!$X$1453:$X$1632,MATCH('Project 2'!BX$8,'Term Pricing'!$C$1453:$C$1632,0))*BX118*(1-$D159))</f>
        <v>0</v>
      </c>
      <c r="BY159" s="335">
        <f ca="1">(INDEX('Term Pricing'!$W$1453:$W$1632,MATCH('Project 2'!BY$8,'Term Pricing'!$C$1453:$C$1632,0))*BY118*$D159)+(INDEX('Term Pricing'!$X$1453:$X$1632,MATCH('Project 2'!BY$8,'Term Pricing'!$C$1453:$C$1632,0))*BY118*(1-$D159))</f>
        <v>0</v>
      </c>
      <c r="BZ159" s="335">
        <f ca="1">(INDEX('Term Pricing'!$W$1453:$W$1632,MATCH('Project 2'!BZ$8,'Term Pricing'!$C$1453:$C$1632,0))*BZ118*$D159)+(INDEX('Term Pricing'!$X$1453:$X$1632,MATCH('Project 2'!BZ$8,'Term Pricing'!$C$1453:$C$1632,0))*BZ118*(1-$D159))</f>
        <v>0</v>
      </c>
      <c r="CA159" s="335">
        <f ca="1">(INDEX('Term Pricing'!$W$1453:$W$1632,MATCH('Project 2'!CA$8,'Term Pricing'!$C$1453:$C$1632,0))*CA118*$D159)+(INDEX('Term Pricing'!$X$1453:$X$1632,MATCH('Project 2'!CA$8,'Term Pricing'!$C$1453:$C$1632,0))*CA118*(1-$D159))</f>
        <v>0</v>
      </c>
      <c r="CB159" s="335">
        <f ca="1">(INDEX('Term Pricing'!$W$1453:$W$1632,MATCH('Project 2'!CB$8,'Term Pricing'!$C$1453:$C$1632,0))*CB118*$D159)+(INDEX('Term Pricing'!$X$1453:$X$1632,MATCH('Project 2'!CB$8,'Term Pricing'!$C$1453:$C$1632,0))*CB118*(1-$D159))</f>
        <v>0</v>
      </c>
      <c r="CC159" s="335">
        <f ca="1">(INDEX('Term Pricing'!$W$1453:$W$1632,MATCH('Project 2'!CC$8,'Term Pricing'!$C$1453:$C$1632,0))*CC118*$D159)+(INDEX('Term Pricing'!$X$1453:$X$1632,MATCH('Project 2'!CC$8,'Term Pricing'!$C$1453:$C$1632,0))*CC118*(1-$D159))</f>
        <v>0</v>
      </c>
      <c r="CD159" s="335">
        <f ca="1">(INDEX('Term Pricing'!$W$1453:$W$1632,MATCH('Project 2'!CD$8,'Term Pricing'!$C$1453:$C$1632,0))*CD118*$D159)+(INDEX('Term Pricing'!$X$1453:$X$1632,MATCH('Project 2'!CD$8,'Term Pricing'!$C$1453:$C$1632,0))*CD118*(1-$D159))</f>
        <v>0</v>
      </c>
      <c r="CE159" s="335">
        <f ca="1">(INDEX('Term Pricing'!$W$1453:$W$1632,MATCH('Project 2'!CE$8,'Term Pricing'!$C$1453:$C$1632,0))*CE118*$D159)+(INDEX('Term Pricing'!$X$1453:$X$1632,MATCH('Project 2'!CE$8,'Term Pricing'!$C$1453:$C$1632,0))*CE118*(1-$D159))</f>
        <v>0</v>
      </c>
      <c r="CF159" s="335">
        <f ca="1">(INDEX('Term Pricing'!$W$1453:$W$1632,MATCH('Project 2'!CF$8,'Term Pricing'!$C$1453:$C$1632,0))*CF118*$D159)+(INDEX('Term Pricing'!$X$1453:$X$1632,MATCH('Project 2'!CF$8,'Term Pricing'!$C$1453:$C$1632,0))*CF118*(1-$D159))</f>
        <v>0</v>
      </c>
      <c r="CG159" s="335">
        <f ca="1">(INDEX('Term Pricing'!$W$1453:$W$1632,MATCH('Project 2'!CG$8,'Term Pricing'!$C$1453:$C$1632,0))*CG118*$D159)+(INDEX('Term Pricing'!$X$1453:$X$1632,MATCH('Project 2'!CG$8,'Term Pricing'!$C$1453:$C$1632,0))*CG118*(1-$D159))</f>
        <v>0</v>
      </c>
      <c r="CH159" s="335">
        <f ca="1">(INDEX('Term Pricing'!$W$1453:$W$1632,MATCH('Project 2'!CH$8,'Term Pricing'!$C$1453:$C$1632,0))*CH118*$D159)+(INDEX('Term Pricing'!$X$1453:$X$1632,MATCH('Project 2'!CH$8,'Term Pricing'!$C$1453:$C$1632,0))*CH118*(1-$D159))</f>
        <v>0</v>
      </c>
      <c r="CI159" s="335">
        <f ca="1">(INDEX('Term Pricing'!$W$1453:$W$1632,MATCH('Project 2'!CI$8,'Term Pricing'!$C$1453:$C$1632,0))*CI118*$D159)+(INDEX('Term Pricing'!$X$1453:$X$1632,MATCH('Project 2'!CI$8,'Term Pricing'!$C$1453:$C$1632,0))*CI118*(1-$D159))</f>
        <v>0</v>
      </c>
      <c r="CJ159" s="335">
        <f ca="1">(INDEX('Term Pricing'!$W$1453:$W$1632,MATCH('Project 2'!CJ$8,'Term Pricing'!$C$1453:$C$1632,0))*CJ118*$D159)+(INDEX('Term Pricing'!$X$1453:$X$1632,MATCH('Project 2'!CJ$8,'Term Pricing'!$C$1453:$C$1632,0))*CJ118*(1-$D159))</f>
        <v>0</v>
      </c>
      <c r="CK159" s="335">
        <f ca="1">(INDEX('Term Pricing'!$W$1453:$W$1632,MATCH('Project 2'!CK$8,'Term Pricing'!$C$1453:$C$1632,0))*CK118*$D159)+(INDEX('Term Pricing'!$X$1453:$X$1632,MATCH('Project 2'!CK$8,'Term Pricing'!$C$1453:$C$1632,0))*CK118*(1-$D159))</f>
        <v>0</v>
      </c>
      <c r="CL159" s="335">
        <f ca="1">(INDEX('Term Pricing'!$W$1453:$W$1632,MATCH('Project 2'!CL$8,'Term Pricing'!$C$1453:$C$1632,0))*CL118*$D159)+(INDEX('Term Pricing'!$X$1453:$X$1632,MATCH('Project 2'!CL$8,'Term Pricing'!$C$1453:$C$1632,0))*CL118*(1-$D159))</f>
        <v>0</v>
      </c>
      <c r="CM159" s="335">
        <f ca="1">(INDEX('Term Pricing'!$W$1453:$W$1632,MATCH('Project 2'!CM$8,'Term Pricing'!$C$1453:$C$1632,0))*CM118*$D159)+(INDEX('Term Pricing'!$X$1453:$X$1632,MATCH('Project 2'!CM$8,'Term Pricing'!$C$1453:$C$1632,0))*CM118*(1-$D159))</f>
        <v>0</v>
      </c>
      <c r="CN159" s="335">
        <f ca="1">(INDEX('Term Pricing'!$W$1453:$W$1632,MATCH('Project 2'!CN$8,'Term Pricing'!$C$1453:$C$1632,0))*CN118*$D159)+(INDEX('Term Pricing'!$X$1453:$X$1632,MATCH('Project 2'!CN$8,'Term Pricing'!$C$1453:$C$1632,0))*CN118*(1-$D159))</f>
        <v>0</v>
      </c>
      <c r="CO159" s="335">
        <f ca="1">(INDEX('Term Pricing'!$W$1453:$W$1632,MATCH('Project 2'!CO$8,'Term Pricing'!$C$1453:$C$1632,0))*CO118*$D159)+(INDEX('Term Pricing'!$X$1453:$X$1632,MATCH('Project 2'!CO$8,'Term Pricing'!$C$1453:$C$1632,0))*CO118*(1-$D159))</f>
        <v>0</v>
      </c>
      <c r="CP159" s="335">
        <f ca="1">(INDEX('Term Pricing'!$W$1453:$W$1632,MATCH('Project 2'!CP$8,'Term Pricing'!$C$1453:$C$1632,0))*CP118*$D159)+(INDEX('Term Pricing'!$X$1453:$X$1632,MATCH('Project 2'!CP$8,'Term Pricing'!$C$1453:$C$1632,0))*CP118*(1-$D159))</f>
        <v>0</v>
      </c>
      <c r="CQ159" s="335">
        <f ca="1">(INDEX('Term Pricing'!$W$1453:$W$1632,MATCH('Project 2'!CQ$8,'Term Pricing'!$C$1453:$C$1632,0))*CQ118*$D159)+(INDEX('Term Pricing'!$X$1453:$X$1632,MATCH('Project 2'!CQ$8,'Term Pricing'!$C$1453:$C$1632,0))*CQ118*(1-$D159))</f>
        <v>0</v>
      </c>
      <c r="CR159" s="335">
        <f ca="1">(INDEX('Term Pricing'!$W$1453:$W$1632,MATCH('Project 2'!CR$8,'Term Pricing'!$C$1453:$C$1632,0))*CR118*$D159)+(INDEX('Term Pricing'!$X$1453:$X$1632,MATCH('Project 2'!CR$8,'Term Pricing'!$C$1453:$C$1632,0))*CR118*(1-$D159))</f>
        <v>0</v>
      </c>
      <c r="CS159" s="335">
        <f ca="1">(INDEX('Term Pricing'!$W$1453:$W$1632,MATCH('Project 2'!CS$8,'Term Pricing'!$C$1453:$C$1632,0))*CS118*$D159)+(INDEX('Term Pricing'!$X$1453:$X$1632,MATCH('Project 2'!CS$8,'Term Pricing'!$C$1453:$C$1632,0))*CS118*(1-$D159))</f>
        <v>0</v>
      </c>
      <c r="CT159" s="335">
        <f ca="1">(INDEX('Term Pricing'!$W$1453:$W$1632,MATCH('Project 2'!CT$8,'Term Pricing'!$C$1453:$C$1632,0))*CT118*$D159)+(INDEX('Term Pricing'!$X$1453:$X$1632,MATCH('Project 2'!CT$8,'Term Pricing'!$C$1453:$C$1632,0))*CT118*(1-$D159))</f>
        <v>0</v>
      </c>
      <c r="CU159" s="335">
        <f ca="1">(INDEX('Term Pricing'!$W$1453:$W$1632,MATCH('Project 2'!CU$8,'Term Pricing'!$C$1453:$C$1632,0))*CU118*$D159)+(INDEX('Term Pricing'!$X$1453:$X$1632,MATCH('Project 2'!CU$8,'Term Pricing'!$C$1453:$C$1632,0))*CU118*(1-$D159))</f>
        <v>0</v>
      </c>
      <c r="CV159" s="335">
        <f ca="1">(INDEX('Term Pricing'!$W$1453:$W$1632,MATCH('Project 2'!CV$8,'Term Pricing'!$C$1453:$C$1632,0))*CV118*$D159)+(INDEX('Term Pricing'!$X$1453:$X$1632,MATCH('Project 2'!CV$8,'Term Pricing'!$C$1453:$C$1632,0))*CV118*(1-$D159))</f>
        <v>0</v>
      </c>
      <c r="CW159" s="335">
        <f ca="1">(INDEX('Term Pricing'!$W$1453:$W$1632,MATCH('Project 2'!CW$8,'Term Pricing'!$C$1453:$C$1632,0))*CW118*$D159)+(INDEX('Term Pricing'!$X$1453:$X$1632,MATCH('Project 2'!CW$8,'Term Pricing'!$C$1453:$C$1632,0))*CW118*(1-$D159))</f>
        <v>0</v>
      </c>
      <c r="CX159" s="335">
        <f ca="1">(INDEX('Term Pricing'!$W$1453:$W$1632,MATCH('Project 2'!CX$8,'Term Pricing'!$C$1453:$C$1632,0))*CX118*$D159)+(INDEX('Term Pricing'!$X$1453:$X$1632,MATCH('Project 2'!CX$8,'Term Pricing'!$C$1453:$C$1632,0))*CX118*(1-$D159))</f>
        <v>0</v>
      </c>
      <c r="CY159" s="335">
        <f ca="1">(INDEX('Term Pricing'!$W$1453:$W$1632,MATCH('Project 2'!CY$8,'Term Pricing'!$C$1453:$C$1632,0))*CY118*$D159)+(INDEX('Term Pricing'!$X$1453:$X$1632,MATCH('Project 2'!CY$8,'Term Pricing'!$C$1453:$C$1632,0))*CY118*(1-$D159))</f>
        <v>0</v>
      </c>
      <c r="CZ159" s="335">
        <f ca="1">(INDEX('Term Pricing'!$W$1453:$W$1632,MATCH('Project 2'!CZ$8,'Term Pricing'!$C$1453:$C$1632,0))*CZ118*$D159)+(INDEX('Term Pricing'!$X$1453:$X$1632,MATCH('Project 2'!CZ$8,'Term Pricing'!$C$1453:$C$1632,0))*CZ118*(1-$D159))</f>
        <v>0</v>
      </c>
      <c r="DA159" s="335">
        <f ca="1">(INDEX('Term Pricing'!$W$1453:$W$1632,MATCH('Project 2'!DA$8,'Term Pricing'!$C$1453:$C$1632,0))*DA118*$D159)+(INDEX('Term Pricing'!$X$1453:$X$1632,MATCH('Project 2'!DA$8,'Term Pricing'!$C$1453:$C$1632,0))*DA118*(1-$D159))</f>
        <v>0</v>
      </c>
      <c r="DB159" s="335">
        <f ca="1">(INDEX('Term Pricing'!$W$1453:$W$1632,MATCH('Project 2'!DB$8,'Term Pricing'!$C$1453:$C$1632,0))*DB118*$D159)+(INDEX('Term Pricing'!$X$1453:$X$1632,MATCH('Project 2'!DB$8,'Term Pricing'!$C$1453:$C$1632,0))*DB118*(1-$D159))</f>
        <v>0</v>
      </c>
      <c r="DC159" s="335">
        <f ca="1">(INDEX('Term Pricing'!$W$1453:$W$1632,MATCH('Project 2'!DC$8,'Term Pricing'!$C$1453:$C$1632,0))*DC118*$D159)+(INDEX('Term Pricing'!$X$1453:$X$1632,MATCH('Project 2'!DC$8,'Term Pricing'!$C$1453:$C$1632,0))*DC118*(1-$D159))</f>
        <v>0</v>
      </c>
      <c r="DD159" s="335">
        <f ca="1">(INDEX('Term Pricing'!$W$1453:$W$1632,MATCH('Project 2'!DD$8,'Term Pricing'!$C$1453:$C$1632,0))*DD118*$D159)+(INDEX('Term Pricing'!$X$1453:$X$1632,MATCH('Project 2'!DD$8,'Term Pricing'!$C$1453:$C$1632,0))*DD118*(1-$D159))</f>
        <v>0</v>
      </c>
      <c r="DE159" s="335">
        <f ca="1">(INDEX('Term Pricing'!$W$1453:$W$1632,MATCH('Project 2'!DE$8,'Term Pricing'!$C$1453:$C$1632,0))*DE118*$D159)+(INDEX('Term Pricing'!$X$1453:$X$1632,MATCH('Project 2'!DE$8,'Term Pricing'!$C$1453:$C$1632,0))*DE118*(1-$D159))</f>
        <v>0</v>
      </c>
      <c r="DF159" s="335">
        <f ca="1">(INDEX('Term Pricing'!$W$1453:$W$1632,MATCH('Project 2'!DF$8,'Term Pricing'!$C$1453:$C$1632,0))*DF118*$D159)+(INDEX('Term Pricing'!$X$1453:$X$1632,MATCH('Project 2'!DF$8,'Term Pricing'!$C$1453:$C$1632,0))*DF118*(1-$D159))</f>
        <v>0</v>
      </c>
      <c r="DG159" s="335">
        <f ca="1">(INDEX('Term Pricing'!$W$1453:$W$1632,MATCH('Project 2'!DG$8,'Term Pricing'!$C$1453:$C$1632,0))*DG118*$D159)+(INDEX('Term Pricing'!$X$1453:$X$1632,MATCH('Project 2'!DG$8,'Term Pricing'!$C$1453:$C$1632,0))*DG118*(1-$D159))</f>
        <v>0</v>
      </c>
      <c r="DH159" s="335">
        <f ca="1">(INDEX('Term Pricing'!$W$1453:$W$1632,MATCH('Project 2'!DH$8,'Term Pricing'!$C$1453:$C$1632,0))*DH118*$D159)+(INDEX('Term Pricing'!$X$1453:$X$1632,MATCH('Project 2'!DH$8,'Term Pricing'!$C$1453:$C$1632,0))*DH118*(1-$D159))</f>
        <v>0</v>
      </c>
      <c r="DI159" s="335">
        <f ca="1">(INDEX('Term Pricing'!$W$1453:$W$1632,MATCH('Project 2'!DI$8,'Term Pricing'!$C$1453:$C$1632,0))*DI118*$D159)+(INDEX('Term Pricing'!$X$1453:$X$1632,MATCH('Project 2'!DI$8,'Term Pricing'!$C$1453:$C$1632,0))*DI118*(1-$D159))</f>
        <v>0</v>
      </c>
      <c r="DJ159" s="335">
        <f ca="1">(INDEX('Term Pricing'!$W$1453:$W$1632,MATCH('Project 2'!DJ$8,'Term Pricing'!$C$1453:$C$1632,0))*DJ118*$D159)+(INDEX('Term Pricing'!$X$1453:$X$1632,MATCH('Project 2'!DJ$8,'Term Pricing'!$C$1453:$C$1632,0))*DJ118*(1-$D159))</f>
        <v>0</v>
      </c>
      <c r="DK159" s="335">
        <f ca="1">(INDEX('Term Pricing'!$W$1453:$W$1632,MATCH('Project 2'!DK$8,'Term Pricing'!$C$1453:$C$1632,0))*DK118*$D159)+(INDEX('Term Pricing'!$X$1453:$X$1632,MATCH('Project 2'!DK$8,'Term Pricing'!$C$1453:$C$1632,0))*DK118*(1-$D159))</f>
        <v>0</v>
      </c>
      <c r="DL159" s="335">
        <f ca="1">(INDEX('Term Pricing'!$W$1453:$W$1632,MATCH('Project 2'!DL$8,'Term Pricing'!$C$1453:$C$1632,0))*DL118*$D159)+(INDEX('Term Pricing'!$X$1453:$X$1632,MATCH('Project 2'!DL$8,'Term Pricing'!$C$1453:$C$1632,0))*DL118*(1-$D159))</f>
        <v>0</v>
      </c>
      <c r="DM159" s="335">
        <f ca="1">(INDEX('Term Pricing'!$W$1453:$W$1632,MATCH('Project 2'!DM$8,'Term Pricing'!$C$1453:$C$1632,0))*DM118*$D159)+(INDEX('Term Pricing'!$X$1453:$X$1632,MATCH('Project 2'!DM$8,'Term Pricing'!$C$1453:$C$1632,0))*DM118*(1-$D159))</f>
        <v>0</v>
      </c>
      <c r="DN159" s="335">
        <f ca="1">(INDEX('Term Pricing'!$W$1453:$W$1632,MATCH('Project 2'!DN$8,'Term Pricing'!$C$1453:$C$1632,0))*DN118*$D159)+(INDEX('Term Pricing'!$X$1453:$X$1632,MATCH('Project 2'!DN$8,'Term Pricing'!$C$1453:$C$1632,0))*DN118*(1-$D159))</f>
        <v>0</v>
      </c>
    </row>
    <row r="160" spans="1:118" hidden="1" outlineLevel="1">
      <c r="A160" s="151"/>
      <c r="C160" s="34" t="str">
        <f t="shared" si="129"/>
        <v>Cerebras WSE-2</v>
      </c>
      <c r="D160" s="70">
        <f>Inputs!J104</f>
        <v>0</v>
      </c>
      <c r="E160" s="27"/>
      <c r="F160" s="110">
        <v>0</v>
      </c>
      <c r="G160" s="54" t="s">
        <v>83</v>
      </c>
      <c r="H160" s="266">
        <f t="shared" si="128"/>
        <v>0</v>
      </c>
      <c r="I160" s="29"/>
      <c r="J160" s="335">
        <f>(INDEX('Term Pricing'!$Y$1453:$Y$1632,MATCH('Project 2'!J$8,'Term Pricing'!$C$1453:$C$1632,0))*J119*$D160)+(INDEX('Term Pricing'!$Z$1453:$Z$1632,MATCH('Project 2'!J$8,'Term Pricing'!$C$1453:$C$1632,0))*J119*(1-$D160))</f>
        <v>0</v>
      </c>
      <c r="K160" s="335">
        <f>(INDEX('Term Pricing'!$Y$1453:$Y$1632,MATCH('Project 2'!K$8,'Term Pricing'!$C$1453:$C$1632,0))*K119*$D160)+(INDEX('Term Pricing'!$Z$1453:$Z$1632,MATCH('Project 2'!K$8,'Term Pricing'!$C$1453:$C$1632,0))*K119*(1-$D160))</f>
        <v>0</v>
      </c>
      <c r="L160" s="335">
        <f>(INDEX('Term Pricing'!$Y$1453:$Y$1632,MATCH('Project 2'!L$8,'Term Pricing'!$C$1453:$C$1632,0))*L119*$D160)+(INDEX('Term Pricing'!$Z$1453:$Z$1632,MATCH('Project 2'!L$8,'Term Pricing'!$C$1453:$C$1632,0))*L119*(1-$D160))</f>
        <v>0</v>
      </c>
      <c r="M160" s="335">
        <f>(INDEX('Term Pricing'!$Y$1453:$Y$1632,MATCH('Project 2'!M$8,'Term Pricing'!$C$1453:$C$1632,0))*M119*$D160)+(INDEX('Term Pricing'!$Z$1453:$Z$1632,MATCH('Project 2'!M$8,'Term Pricing'!$C$1453:$C$1632,0))*M119*(1-$D160))</f>
        <v>0</v>
      </c>
      <c r="N160" s="335">
        <f>(INDEX('Term Pricing'!$Y$1453:$Y$1632,MATCH('Project 2'!N$8,'Term Pricing'!$C$1453:$C$1632,0))*N119*$D160)+(INDEX('Term Pricing'!$Z$1453:$Z$1632,MATCH('Project 2'!N$8,'Term Pricing'!$C$1453:$C$1632,0))*N119*(1-$D160))</f>
        <v>0</v>
      </c>
      <c r="O160" s="335">
        <f>(INDEX('Term Pricing'!$Y$1453:$Y$1632,MATCH('Project 2'!O$8,'Term Pricing'!$C$1453:$C$1632,0))*O119*$D160)+(INDEX('Term Pricing'!$Z$1453:$Z$1632,MATCH('Project 2'!O$8,'Term Pricing'!$C$1453:$C$1632,0))*O119*(1-$D160))</f>
        <v>0</v>
      </c>
      <c r="P160" s="335">
        <f>(INDEX('Term Pricing'!$Y$1453:$Y$1632,MATCH('Project 2'!P$8,'Term Pricing'!$C$1453:$C$1632,0))*P119*$D160)+(INDEX('Term Pricing'!$Z$1453:$Z$1632,MATCH('Project 2'!P$8,'Term Pricing'!$C$1453:$C$1632,0))*P119*(1-$D160))</f>
        <v>0</v>
      </c>
      <c r="Q160" s="335">
        <f>(INDEX('Term Pricing'!$Y$1453:$Y$1632,MATCH('Project 2'!Q$8,'Term Pricing'!$C$1453:$C$1632,0))*Q119*$D160)+(INDEX('Term Pricing'!$Z$1453:$Z$1632,MATCH('Project 2'!Q$8,'Term Pricing'!$C$1453:$C$1632,0))*Q119*(1-$D160))</f>
        <v>0</v>
      </c>
      <c r="R160" s="335">
        <f>(INDEX('Term Pricing'!$Y$1453:$Y$1632,MATCH('Project 2'!R$8,'Term Pricing'!$C$1453:$C$1632,0))*R119*$D160)+(INDEX('Term Pricing'!$Z$1453:$Z$1632,MATCH('Project 2'!R$8,'Term Pricing'!$C$1453:$C$1632,0))*R119*(1-$D160))</f>
        <v>0</v>
      </c>
      <c r="S160" s="335">
        <f>(INDEX('Term Pricing'!$Y$1453:$Y$1632,MATCH('Project 2'!S$8,'Term Pricing'!$C$1453:$C$1632,0))*S119*$D160)+(INDEX('Term Pricing'!$Z$1453:$Z$1632,MATCH('Project 2'!S$8,'Term Pricing'!$C$1453:$C$1632,0))*S119*(1-$D160))</f>
        <v>0</v>
      </c>
      <c r="T160" s="335">
        <f>(INDEX('Term Pricing'!$Y$1453:$Y$1632,MATCH('Project 2'!T$8,'Term Pricing'!$C$1453:$C$1632,0))*T119*$D160)+(INDEX('Term Pricing'!$Z$1453:$Z$1632,MATCH('Project 2'!T$8,'Term Pricing'!$C$1453:$C$1632,0))*T119*(1-$D160))</f>
        <v>0</v>
      </c>
      <c r="U160" s="335">
        <f>(INDEX('Term Pricing'!$Y$1453:$Y$1632,MATCH('Project 2'!U$8,'Term Pricing'!$C$1453:$C$1632,0))*U119*$D160)+(INDEX('Term Pricing'!$Z$1453:$Z$1632,MATCH('Project 2'!U$8,'Term Pricing'!$C$1453:$C$1632,0))*U119*(1-$D160))</f>
        <v>0</v>
      </c>
      <c r="V160" s="335">
        <f>(INDEX('Term Pricing'!$Y$1453:$Y$1632,MATCH('Project 2'!V$8,'Term Pricing'!$C$1453:$C$1632,0))*V119*$D160)+(INDEX('Term Pricing'!$Z$1453:$Z$1632,MATCH('Project 2'!V$8,'Term Pricing'!$C$1453:$C$1632,0))*V119*(1-$D160))</f>
        <v>0</v>
      </c>
      <c r="W160" s="335">
        <f>(INDEX('Term Pricing'!$Y$1453:$Y$1632,MATCH('Project 2'!W$8,'Term Pricing'!$C$1453:$C$1632,0))*W119*$D160)+(INDEX('Term Pricing'!$Z$1453:$Z$1632,MATCH('Project 2'!W$8,'Term Pricing'!$C$1453:$C$1632,0))*W119*(1-$D160))</f>
        <v>0</v>
      </c>
      <c r="X160" s="335">
        <f>(INDEX('Term Pricing'!$Y$1453:$Y$1632,MATCH('Project 2'!X$8,'Term Pricing'!$C$1453:$C$1632,0))*X119*$D160)+(INDEX('Term Pricing'!$Z$1453:$Z$1632,MATCH('Project 2'!X$8,'Term Pricing'!$C$1453:$C$1632,0))*X119*(1-$D160))</f>
        <v>0</v>
      </c>
      <c r="Y160" s="335">
        <f>(INDEX('Term Pricing'!$Y$1453:$Y$1632,MATCH('Project 2'!Y$8,'Term Pricing'!$C$1453:$C$1632,0))*Y119*$D160)+(INDEX('Term Pricing'!$Z$1453:$Z$1632,MATCH('Project 2'!Y$8,'Term Pricing'!$C$1453:$C$1632,0))*Y119*(1-$D160))</f>
        <v>0</v>
      </c>
      <c r="Z160" s="335">
        <f>(INDEX('Term Pricing'!$Y$1453:$Y$1632,MATCH('Project 2'!Z$8,'Term Pricing'!$C$1453:$C$1632,0))*Z119*$D160)+(INDEX('Term Pricing'!$Z$1453:$Z$1632,MATCH('Project 2'!Z$8,'Term Pricing'!$C$1453:$C$1632,0))*Z119*(1-$D160))</f>
        <v>0</v>
      </c>
      <c r="AA160" s="335">
        <f>(INDEX('Term Pricing'!$Y$1453:$Y$1632,MATCH('Project 2'!AA$8,'Term Pricing'!$C$1453:$C$1632,0))*AA119*$D160)+(INDEX('Term Pricing'!$Z$1453:$Z$1632,MATCH('Project 2'!AA$8,'Term Pricing'!$C$1453:$C$1632,0))*AA119*(1-$D160))</f>
        <v>0</v>
      </c>
      <c r="AB160" s="335">
        <f>(INDEX('Term Pricing'!$Y$1453:$Y$1632,MATCH('Project 2'!AB$8,'Term Pricing'!$C$1453:$C$1632,0))*AB119*$D160)+(INDEX('Term Pricing'!$Z$1453:$Z$1632,MATCH('Project 2'!AB$8,'Term Pricing'!$C$1453:$C$1632,0))*AB119*(1-$D160))</f>
        <v>0</v>
      </c>
      <c r="AC160" s="335">
        <f>(INDEX('Term Pricing'!$Y$1453:$Y$1632,MATCH('Project 2'!AC$8,'Term Pricing'!$C$1453:$C$1632,0))*AC119*$D160)+(INDEX('Term Pricing'!$Z$1453:$Z$1632,MATCH('Project 2'!AC$8,'Term Pricing'!$C$1453:$C$1632,0))*AC119*(1-$D160))</f>
        <v>0</v>
      </c>
      <c r="AD160" s="335">
        <f>(INDEX('Term Pricing'!$Y$1453:$Y$1632,MATCH('Project 2'!AD$8,'Term Pricing'!$C$1453:$C$1632,0))*AD119*$D160)+(INDEX('Term Pricing'!$Z$1453:$Z$1632,MATCH('Project 2'!AD$8,'Term Pricing'!$C$1453:$C$1632,0))*AD119*(1-$D160))</f>
        <v>0</v>
      </c>
      <c r="AE160" s="335">
        <f>(INDEX('Term Pricing'!$Y$1453:$Y$1632,MATCH('Project 2'!AE$8,'Term Pricing'!$C$1453:$C$1632,0))*AE119*$D160)+(INDEX('Term Pricing'!$Z$1453:$Z$1632,MATCH('Project 2'!AE$8,'Term Pricing'!$C$1453:$C$1632,0))*AE119*(1-$D160))</f>
        <v>0</v>
      </c>
      <c r="AF160" s="335">
        <f>(INDEX('Term Pricing'!$Y$1453:$Y$1632,MATCH('Project 2'!AF$8,'Term Pricing'!$C$1453:$C$1632,0))*AF119*$D160)+(INDEX('Term Pricing'!$Z$1453:$Z$1632,MATCH('Project 2'!AF$8,'Term Pricing'!$C$1453:$C$1632,0))*AF119*(1-$D160))</f>
        <v>0</v>
      </c>
      <c r="AG160" s="335">
        <f>(INDEX('Term Pricing'!$Y$1453:$Y$1632,MATCH('Project 2'!AG$8,'Term Pricing'!$C$1453:$C$1632,0))*AG119*$D160)+(INDEX('Term Pricing'!$Z$1453:$Z$1632,MATCH('Project 2'!AG$8,'Term Pricing'!$C$1453:$C$1632,0))*AG119*(1-$D160))</f>
        <v>0</v>
      </c>
      <c r="AH160" s="335">
        <f>(INDEX('Term Pricing'!$Y$1453:$Y$1632,MATCH('Project 2'!AH$8,'Term Pricing'!$C$1453:$C$1632,0))*AH119*$D160)+(INDEX('Term Pricing'!$Z$1453:$Z$1632,MATCH('Project 2'!AH$8,'Term Pricing'!$C$1453:$C$1632,0))*AH119*(1-$D160))</f>
        <v>0</v>
      </c>
      <c r="AI160" s="335">
        <f>(INDEX('Term Pricing'!$Y$1453:$Y$1632,MATCH('Project 2'!AI$8,'Term Pricing'!$C$1453:$C$1632,0))*AI119*$D160)+(INDEX('Term Pricing'!$Z$1453:$Z$1632,MATCH('Project 2'!AI$8,'Term Pricing'!$C$1453:$C$1632,0))*AI119*(1-$D160))</f>
        <v>0</v>
      </c>
      <c r="AJ160" s="335">
        <f>(INDEX('Term Pricing'!$Y$1453:$Y$1632,MATCH('Project 2'!AJ$8,'Term Pricing'!$C$1453:$C$1632,0))*AJ119*$D160)+(INDEX('Term Pricing'!$Z$1453:$Z$1632,MATCH('Project 2'!AJ$8,'Term Pricing'!$C$1453:$C$1632,0))*AJ119*(1-$D160))</f>
        <v>0</v>
      </c>
      <c r="AK160" s="335">
        <f>(INDEX('Term Pricing'!$Y$1453:$Y$1632,MATCH('Project 2'!AK$8,'Term Pricing'!$C$1453:$C$1632,0))*AK119*$D160)+(INDEX('Term Pricing'!$Z$1453:$Z$1632,MATCH('Project 2'!AK$8,'Term Pricing'!$C$1453:$C$1632,0))*AK119*(1-$D160))</f>
        <v>0</v>
      </c>
      <c r="AL160" s="335">
        <f>(INDEX('Term Pricing'!$Y$1453:$Y$1632,MATCH('Project 2'!AL$8,'Term Pricing'!$C$1453:$C$1632,0))*AL119*$D160)+(INDEX('Term Pricing'!$Z$1453:$Z$1632,MATCH('Project 2'!AL$8,'Term Pricing'!$C$1453:$C$1632,0))*AL119*(1-$D160))</f>
        <v>0</v>
      </c>
      <c r="AM160" s="335">
        <f>(INDEX('Term Pricing'!$Y$1453:$Y$1632,MATCH('Project 2'!AM$8,'Term Pricing'!$C$1453:$C$1632,0))*AM119*$D160)+(INDEX('Term Pricing'!$Z$1453:$Z$1632,MATCH('Project 2'!AM$8,'Term Pricing'!$C$1453:$C$1632,0))*AM119*(1-$D160))</f>
        <v>0</v>
      </c>
      <c r="AN160" s="335">
        <f>(INDEX('Term Pricing'!$Y$1453:$Y$1632,MATCH('Project 2'!AN$8,'Term Pricing'!$C$1453:$C$1632,0))*AN119*$D160)+(INDEX('Term Pricing'!$Z$1453:$Z$1632,MATCH('Project 2'!AN$8,'Term Pricing'!$C$1453:$C$1632,0))*AN119*(1-$D160))</f>
        <v>0</v>
      </c>
      <c r="AO160" s="335">
        <f>(INDEX('Term Pricing'!$Y$1453:$Y$1632,MATCH('Project 2'!AO$8,'Term Pricing'!$C$1453:$C$1632,0))*AO119*$D160)+(INDEX('Term Pricing'!$Z$1453:$Z$1632,MATCH('Project 2'!AO$8,'Term Pricing'!$C$1453:$C$1632,0))*AO119*(1-$D160))</f>
        <v>0</v>
      </c>
      <c r="AP160" s="335">
        <f>(INDEX('Term Pricing'!$Y$1453:$Y$1632,MATCH('Project 2'!AP$8,'Term Pricing'!$C$1453:$C$1632,0))*AP119*$D160)+(INDEX('Term Pricing'!$Z$1453:$Z$1632,MATCH('Project 2'!AP$8,'Term Pricing'!$C$1453:$C$1632,0))*AP119*(1-$D160))</f>
        <v>0</v>
      </c>
      <c r="AQ160" s="335">
        <f>(INDEX('Term Pricing'!$Y$1453:$Y$1632,MATCH('Project 2'!AQ$8,'Term Pricing'!$C$1453:$C$1632,0))*AQ119*$D160)+(INDEX('Term Pricing'!$Z$1453:$Z$1632,MATCH('Project 2'!AQ$8,'Term Pricing'!$C$1453:$C$1632,0))*AQ119*(1-$D160))</f>
        <v>0</v>
      </c>
      <c r="AR160" s="335">
        <f>(INDEX('Term Pricing'!$Y$1453:$Y$1632,MATCH('Project 2'!AR$8,'Term Pricing'!$C$1453:$C$1632,0))*AR119*$D160)+(INDEX('Term Pricing'!$Z$1453:$Z$1632,MATCH('Project 2'!AR$8,'Term Pricing'!$C$1453:$C$1632,0))*AR119*(1-$D160))</f>
        <v>0</v>
      </c>
      <c r="AS160" s="335">
        <f>(INDEX('Term Pricing'!$Y$1453:$Y$1632,MATCH('Project 2'!AS$8,'Term Pricing'!$C$1453:$C$1632,0))*AS119*$D160)+(INDEX('Term Pricing'!$Z$1453:$Z$1632,MATCH('Project 2'!AS$8,'Term Pricing'!$C$1453:$C$1632,0))*AS119*(1-$D160))</f>
        <v>0</v>
      </c>
      <c r="AT160" s="335">
        <f>(INDEX('Term Pricing'!$Y$1453:$Y$1632,MATCH('Project 2'!AT$8,'Term Pricing'!$C$1453:$C$1632,0))*AT119*$D160)+(INDEX('Term Pricing'!$Z$1453:$Z$1632,MATCH('Project 2'!AT$8,'Term Pricing'!$C$1453:$C$1632,0))*AT119*(1-$D160))</f>
        <v>0</v>
      </c>
      <c r="AU160" s="335">
        <f>(INDEX('Term Pricing'!$Y$1453:$Y$1632,MATCH('Project 2'!AU$8,'Term Pricing'!$C$1453:$C$1632,0))*AU119*$D160)+(INDEX('Term Pricing'!$Z$1453:$Z$1632,MATCH('Project 2'!AU$8,'Term Pricing'!$C$1453:$C$1632,0))*AU119*(1-$D160))</f>
        <v>0</v>
      </c>
      <c r="AV160" s="335">
        <f>(INDEX('Term Pricing'!$Y$1453:$Y$1632,MATCH('Project 2'!AV$8,'Term Pricing'!$C$1453:$C$1632,0))*AV119*$D160)+(INDEX('Term Pricing'!$Z$1453:$Z$1632,MATCH('Project 2'!AV$8,'Term Pricing'!$C$1453:$C$1632,0))*AV119*(1-$D160))</f>
        <v>0</v>
      </c>
      <c r="AW160" s="335">
        <f>(INDEX('Term Pricing'!$Y$1453:$Y$1632,MATCH('Project 2'!AW$8,'Term Pricing'!$C$1453:$C$1632,0))*AW119*$D160)+(INDEX('Term Pricing'!$Z$1453:$Z$1632,MATCH('Project 2'!AW$8,'Term Pricing'!$C$1453:$C$1632,0))*AW119*(1-$D160))</f>
        <v>0</v>
      </c>
      <c r="AX160" s="335">
        <f>(INDEX('Term Pricing'!$Y$1453:$Y$1632,MATCH('Project 2'!AX$8,'Term Pricing'!$C$1453:$C$1632,0))*AX119*$D160)+(INDEX('Term Pricing'!$Z$1453:$Z$1632,MATCH('Project 2'!AX$8,'Term Pricing'!$C$1453:$C$1632,0))*AX119*(1-$D160))</f>
        <v>0</v>
      </c>
      <c r="AY160" s="335">
        <f>(INDEX('Term Pricing'!$Y$1453:$Y$1632,MATCH('Project 2'!AY$8,'Term Pricing'!$C$1453:$C$1632,0))*AY119*$D160)+(INDEX('Term Pricing'!$Z$1453:$Z$1632,MATCH('Project 2'!AY$8,'Term Pricing'!$C$1453:$C$1632,0))*AY119*(1-$D160))</f>
        <v>0</v>
      </c>
      <c r="AZ160" s="335">
        <f>(INDEX('Term Pricing'!$Y$1453:$Y$1632,MATCH('Project 2'!AZ$8,'Term Pricing'!$C$1453:$C$1632,0))*AZ119*$D160)+(INDEX('Term Pricing'!$Z$1453:$Z$1632,MATCH('Project 2'!AZ$8,'Term Pricing'!$C$1453:$C$1632,0))*AZ119*(1-$D160))</f>
        <v>0</v>
      </c>
      <c r="BA160" s="335">
        <f>(INDEX('Term Pricing'!$Y$1453:$Y$1632,MATCH('Project 2'!BA$8,'Term Pricing'!$C$1453:$C$1632,0))*BA119*$D160)+(INDEX('Term Pricing'!$Z$1453:$Z$1632,MATCH('Project 2'!BA$8,'Term Pricing'!$C$1453:$C$1632,0))*BA119*(1-$D160))</f>
        <v>0</v>
      </c>
      <c r="BB160" s="335">
        <f>(INDEX('Term Pricing'!$Y$1453:$Y$1632,MATCH('Project 2'!BB$8,'Term Pricing'!$C$1453:$C$1632,0))*BB119*$D160)+(INDEX('Term Pricing'!$Z$1453:$Z$1632,MATCH('Project 2'!BB$8,'Term Pricing'!$C$1453:$C$1632,0))*BB119*(1-$D160))</f>
        <v>0</v>
      </c>
      <c r="BC160" s="335">
        <f>(INDEX('Term Pricing'!$Y$1453:$Y$1632,MATCH('Project 2'!BC$8,'Term Pricing'!$C$1453:$C$1632,0))*BC119*$D160)+(INDEX('Term Pricing'!$Z$1453:$Z$1632,MATCH('Project 2'!BC$8,'Term Pricing'!$C$1453:$C$1632,0))*BC119*(1-$D160))</f>
        <v>0</v>
      </c>
      <c r="BD160" s="335">
        <f>(INDEX('Term Pricing'!$Y$1453:$Y$1632,MATCH('Project 2'!BD$8,'Term Pricing'!$C$1453:$C$1632,0))*BD119*$D160)+(INDEX('Term Pricing'!$Z$1453:$Z$1632,MATCH('Project 2'!BD$8,'Term Pricing'!$C$1453:$C$1632,0))*BD119*(1-$D160))</f>
        <v>0</v>
      </c>
      <c r="BE160" s="335">
        <f>(INDEX('Term Pricing'!$Y$1453:$Y$1632,MATCH('Project 2'!BE$8,'Term Pricing'!$C$1453:$C$1632,0))*BE119*$D160)+(INDEX('Term Pricing'!$Z$1453:$Z$1632,MATCH('Project 2'!BE$8,'Term Pricing'!$C$1453:$C$1632,0))*BE119*(1-$D160))</f>
        <v>0</v>
      </c>
      <c r="BF160" s="335">
        <f>(INDEX('Term Pricing'!$Y$1453:$Y$1632,MATCH('Project 2'!BF$8,'Term Pricing'!$C$1453:$C$1632,0))*BF119*$D160)+(INDEX('Term Pricing'!$Z$1453:$Z$1632,MATCH('Project 2'!BF$8,'Term Pricing'!$C$1453:$C$1632,0))*BF119*(1-$D160))</f>
        <v>0</v>
      </c>
      <c r="BG160" s="335">
        <f>(INDEX('Term Pricing'!$Y$1453:$Y$1632,MATCH('Project 2'!BG$8,'Term Pricing'!$C$1453:$C$1632,0))*BG119*$D160)+(INDEX('Term Pricing'!$Z$1453:$Z$1632,MATCH('Project 2'!BG$8,'Term Pricing'!$C$1453:$C$1632,0))*BG119*(1-$D160))</f>
        <v>0</v>
      </c>
      <c r="BH160" s="335">
        <f>(INDEX('Term Pricing'!$Y$1453:$Y$1632,MATCH('Project 2'!BH$8,'Term Pricing'!$C$1453:$C$1632,0))*BH119*$D160)+(INDEX('Term Pricing'!$Z$1453:$Z$1632,MATCH('Project 2'!BH$8,'Term Pricing'!$C$1453:$C$1632,0))*BH119*(1-$D160))</f>
        <v>0</v>
      </c>
      <c r="BI160" s="335">
        <f>(INDEX('Term Pricing'!$Y$1453:$Y$1632,MATCH('Project 2'!BI$8,'Term Pricing'!$C$1453:$C$1632,0))*BI119*$D160)+(INDEX('Term Pricing'!$Z$1453:$Z$1632,MATCH('Project 2'!BI$8,'Term Pricing'!$C$1453:$C$1632,0))*BI119*(1-$D160))</f>
        <v>0</v>
      </c>
      <c r="BJ160" s="335">
        <f>(INDEX('Term Pricing'!$Y$1453:$Y$1632,MATCH('Project 2'!BJ$8,'Term Pricing'!$C$1453:$C$1632,0))*BJ119*$D160)+(INDEX('Term Pricing'!$Z$1453:$Z$1632,MATCH('Project 2'!BJ$8,'Term Pricing'!$C$1453:$C$1632,0))*BJ119*(1-$D160))</f>
        <v>0</v>
      </c>
      <c r="BK160" s="335">
        <f>(INDEX('Term Pricing'!$Y$1453:$Y$1632,MATCH('Project 2'!BK$8,'Term Pricing'!$C$1453:$C$1632,0))*BK119*$D160)+(INDEX('Term Pricing'!$Z$1453:$Z$1632,MATCH('Project 2'!BK$8,'Term Pricing'!$C$1453:$C$1632,0))*BK119*(1-$D160))</f>
        <v>0</v>
      </c>
      <c r="BL160" s="335">
        <f>(INDEX('Term Pricing'!$Y$1453:$Y$1632,MATCH('Project 2'!BL$8,'Term Pricing'!$C$1453:$C$1632,0))*BL119*$D160)+(INDEX('Term Pricing'!$Z$1453:$Z$1632,MATCH('Project 2'!BL$8,'Term Pricing'!$C$1453:$C$1632,0))*BL119*(1-$D160))</f>
        <v>0</v>
      </c>
      <c r="BM160" s="335">
        <f>(INDEX('Term Pricing'!$Y$1453:$Y$1632,MATCH('Project 2'!BM$8,'Term Pricing'!$C$1453:$C$1632,0))*BM119*$D160)+(INDEX('Term Pricing'!$Z$1453:$Z$1632,MATCH('Project 2'!BM$8,'Term Pricing'!$C$1453:$C$1632,0))*BM119*(1-$D160))</f>
        <v>0</v>
      </c>
      <c r="BN160" s="335">
        <f>(INDEX('Term Pricing'!$Y$1453:$Y$1632,MATCH('Project 2'!BN$8,'Term Pricing'!$C$1453:$C$1632,0))*BN119*$D160)+(INDEX('Term Pricing'!$Z$1453:$Z$1632,MATCH('Project 2'!BN$8,'Term Pricing'!$C$1453:$C$1632,0))*BN119*(1-$D160))</f>
        <v>0</v>
      </c>
      <c r="BO160" s="335">
        <f>(INDEX('Term Pricing'!$Y$1453:$Y$1632,MATCH('Project 2'!BO$8,'Term Pricing'!$C$1453:$C$1632,0))*BO119*$D160)+(INDEX('Term Pricing'!$Z$1453:$Z$1632,MATCH('Project 2'!BO$8,'Term Pricing'!$C$1453:$C$1632,0))*BO119*(1-$D160))</f>
        <v>0</v>
      </c>
      <c r="BP160" s="335">
        <f>(INDEX('Term Pricing'!$Y$1453:$Y$1632,MATCH('Project 2'!BP$8,'Term Pricing'!$C$1453:$C$1632,0))*BP119*$D160)+(INDEX('Term Pricing'!$Z$1453:$Z$1632,MATCH('Project 2'!BP$8,'Term Pricing'!$C$1453:$C$1632,0))*BP119*(1-$D160))</f>
        <v>0</v>
      </c>
      <c r="BQ160" s="335">
        <f>(INDEX('Term Pricing'!$Y$1453:$Y$1632,MATCH('Project 2'!BQ$8,'Term Pricing'!$C$1453:$C$1632,0))*BQ119*$D160)+(INDEX('Term Pricing'!$Z$1453:$Z$1632,MATCH('Project 2'!BQ$8,'Term Pricing'!$C$1453:$C$1632,0))*BQ119*(1-$D160))</f>
        <v>0</v>
      </c>
      <c r="BR160" s="335">
        <f>(INDEX('Term Pricing'!$Y$1453:$Y$1632,MATCH('Project 2'!BR$8,'Term Pricing'!$C$1453:$C$1632,0))*BR119*$D160)+(INDEX('Term Pricing'!$Z$1453:$Z$1632,MATCH('Project 2'!BR$8,'Term Pricing'!$C$1453:$C$1632,0))*BR119*(1-$D160))</f>
        <v>0</v>
      </c>
      <c r="BS160" s="335">
        <f>(INDEX('Term Pricing'!$Y$1453:$Y$1632,MATCH('Project 2'!BS$8,'Term Pricing'!$C$1453:$C$1632,0))*BS119*$D160)+(INDEX('Term Pricing'!$Z$1453:$Z$1632,MATCH('Project 2'!BS$8,'Term Pricing'!$C$1453:$C$1632,0))*BS119*(1-$D160))</f>
        <v>0</v>
      </c>
      <c r="BT160" s="335">
        <f>(INDEX('Term Pricing'!$Y$1453:$Y$1632,MATCH('Project 2'!BT$8,'Term Pricing'!$C$1453:$C$1632,0))*BT119*$D160)+(INDEX('Term Pricing'!$Z$1453:$Z$1632,MATCH('Project 2'!BT$8,'Term Pricing'!$C$1453:$C$1632,0))*BT119*(1-$D160))</f>
        <v>0</v>
      </c>
      <c r="BU160" s="335">
        <f>(INDEX('Term Pricing'!$Y$1453:$Y$1632,MATCH('Project 2'!BU$8,'Term Pricing'!$C$1453:$C$1632,0))*BU119*$D160)+(INDEX('Term Pricing'!$Z$1453:$Z$1632,MATCH('Project 2'!BU$8,'Term Pricing'!$C$1453:$C$1632,0))*BU119*(1-$D160))</f>
        <v>0</v>
      </c>
      <c r="BV160" s="335">
        <f>(INDEX('Term Pricing'!$Y$1453:$Y$1632,MATCH('Project 2'!BV$8,'Term Pricing'!$C$1453:$C$1632,0))*BV119*$D160)+(INDEX('Term Pricing'!$Z$1453:$Z$1632,MATCH('Project 2'!BV$8,'Term Pricing'!$C$1453:$C$1632,0))*BV119*(1-$D160))</f>
        <v>0</v>
      </c>
      <c r="BW160" s="335">
        <f>(INDEX('Term Pricing'!$Y$1453:$Y$1632,MATCH('Project 2'!BW$8,'Term Pricing'!$C$1453:$C$1632,0))*BW119*$D160)+(INDEX('Term Pricing'!$Z$1453:$Z$1632,MATCH('Project 2'!BW$8,'Term Pricing'!$C$1453:$C$1632,0))*BW119*(1-$D160))</f>
        <v>0</v>
      </c>
      <c r="BX160" s="335">
        <f>(INDEX('Term Pricing'!$Y$1453:$Y$1632,MATCH('Project 2'!BX$8,'Term Pricing'!$C$1453:$C$1632,0))*BX119*$D160)+(INDEX('Term Pricing'!$Z$1453:$Z$1632,MATCH('Project 2'!BX$8,'Term Pricing'!$C$1453:$C$1632,0))*BX119*(1-$D160))</f>
        <v>0</v>
      </c>
      <c r="BY160" s="335">
        <f>(INDEX('Term Pricing'!$Y$1453:$Y$1632,MATCH('Project 2'!BY$8,'Term Pricing'!$C$1453:$C$1632,0))*BY119*$D160)+(INDEX('Term Pricing'!$Z$1453:$Z$1632,MATCH('Project 2'!BY$8,'Term Pricing'!$C$1453:$C$1632,0))*BY119*(1-$D160))</f>
        <v>0</v>
      </c>
      <c r="BZ160" s="335">
        <f>(INDEX('Term Pricing'!$Y$1453:$Y$1632,MATCH('Project 2'!BZ$8,'Term Pricing'!$C$1453:$C$1632,0))*BZ119*$D160)+(INDEX('Term Pricing'!$Z$1453:$Z$1632,MATCH('Project 2'!BZ$8,'Term Pricing'!$C$1453:$C$1632,0))*BZ119*(1-$D160))</f>
        <v>0</v>
      </c>
      <c r="CA160" s="335">
        <f>(INDEX('Term Pricing'!$Y$1453:$Y$1632,MATCH('Project 2'!CA$8,'Term Pricing'!$C$1453:$C$1632,0))*CA119*$D160)+(INDEX('Term Pricing'!$Z$1453:$Z$1632,MATCH('Project 2'!CA$8,'Term Pricing'!$C$1453:$C$1632,0))*CA119*(1-$D160))</f>
        <v>0</v>
      </c>
      <c r="CB160" s="335">
        <f>(INDEX('Term Pricing'!$Y$1453:$Y$1632,MATCH('Project 2'!CB$8,'Term Pricing'!$C$1453:$C$1632,0))*CB119*$D160)+(INDEX('Term Pricing'!$Z$1453:$Z$1632,MATCH('Project 2'!CB$8,'Term Pricing'!$C$1453:$C$1632,0))*CB119*(1-$D160))</f>
        <v>0</v>
      </c>
      <c r="CC160" s="335">
        <f>(INDEX('Term Pricing'!$Y$1453:$Y$1632,MATCH('Project 2'!CC$8,'Term Pricing'!$C$1453:$C$1632,0))*CC119*$D160)+(INDEX('Term Pricing'!$Z$1453:$Z$1632,MATCH('Project 2'!CC$8,'Term Pricing'!$C$1453:$C$1632,0))*CC119*(1-$D160))</f>
        <v>0</v>
      </c>
      <c r="CD160" s="335">
        <f>(INDEX('Term Pricing'!$Y$1453:$Y$1632,MATCH('Project 2'!CD$8,'Term Pricing'!$C$1453:$C$1632,0))*CD119*$D160)+(INDEX('Term Pricing'!$Z$1453:$Z$1632,MATCH('Project 2'!CD$8,'Term Pricing'!$C$1453:$C$1632,0))*CD119*(1-$D160))</f>
        <v>0</v>
      </c>
      <c r="CE160" s="335">
        <f>(INDEX('Term Pricing'!$Y$1453:$Y$1632,MATCH('Project 2'!CE$8,'Term Pricing'!$C$1453:$C$1632,0))*CE119*$D160)+(INDEX('Term Pricing'!$Z$1453:$Z$1632,MATCH('Project 2'!CE$8,'Term Pricing'!$C$1453:$C$1632,0))*CE119*(1-$D160))</f>
        <v>0</v>
      </c>
      <c r="CF160" s="335">
        <f>(INDEX('Term Pricing'!$Y$1453:$Y$1632,MATCH('Project 2'!CF$8,'Term Pricing'!$C$1453:$C$1632,0))*CF119*$D160)+(INDEX('Term Pricing'!$Z$1453:$Z$1632,MATCH('Project 2'!CF$8,'Term Pricing'!$C$1453:$C$1632,0))*CF119*(1-$D160))</f>
        <v>0</v>
      </c>
      <c r="CG160" s="335">
        <f>(INDEX('Term Pricing'!$Y$1453:$Y$1632,MATCH('Project 2'!CG$8,'Term Pricing'!$C$1453:$C$1632,0))*CG119*$D160)+(INDEX('Term Pricing'!$Z$1453:$Z$1632,MATCH('Project 2'!CG$8,'Term Pricing'!$C$1453:$C$1632,0))*CG119*(1-$D160))</f>
        <v>0</v>
      </c>
      <c r="CH160" s="335">
        <f>(INDEX('Term Pricing'!$Y$1453:$Y$1632,MATCH('Project 2'!CH$8,'Term Pricing'!$C$1453:$C$1632,0))*CH119*$D160)+(INDEX('Term Pricing'!$Z$1453:$Z$1632,MATCH('Project 2'!CH$8,'Term Pricing'!$C$1453:$C$1632,0))*CH119*(1-$D160))</f>
        <v>0</v>
      </c>
      <c r="CI160" s="335">
        <f>(INDEX('Term Pricing'!$Y$1453:$Y$1632,MATCH('Project 2'!CI$8,'Term Pricing'!$C$1453:$C$1632,0))*CI119*$D160)+(INDEX('Term Pricing'!$Z$1453:$Z$1632,MATCH('Project 2'!CI$8,'Term Pricing'!$C$1453:$C$1632,0))*CI119*(1-$D160))</f>
        <v>0</v>
      </c>
      <c r="CJ160" s="335">
        <f>(INDEX('Term Pricing'!$Y$1453:$Y$1632,MATCH('Project 2'!CJ$8,'Term Pricing'!$C$1453:$C$1632,0))*CJ119*$D160)+(INDEX('Term Pricing'!$Z$1453:$Z$1632,MATCH('Project 2'!CJ$8,'Term Pricing'!$C$1453:$C$1632,0))*CJ119*(1-$D160))</f>
        <v>0</v>
      </c>
      <c r="CK160" s="335">
        <f>(INDEX('Term Pricing'!$Y$1453:$Y$1632,MATCH('Project 2'!CK$8,'Term Pricing'!$C$1453:$C$1632,0))*CK119*$D160)+(INDEX('Term Pricing'!$Z$1453:$Z$1632,MATCH('Project 2'!CK$8,'Term Pricing'!$C$1453:$C$1632,0))*CK119*(1-$D160))</f>
        <v>0</v>
      </c>
      <c r="CL160" s="335">
        <f>(INDEX('Term Pricing'!$Y$1453:$Y$1632,MATCH('Project 2'!CL$8,'Term Pricing'!$C$1453:$C$1632,0))*CL119*$D160)+(INDEX('Term Pricing'!$Z$1453:$Z$1632,MATCH('Project 2'!CL$8,'Term Pricing'!$C$1453:$C$1632,0))*CL119*(1-$D160))</f>
        <v>0</v>
      </c>
      <c r="CM160" s="335">
        <f>(INDEX('Term Pricing'!$Y$1453:$Y$1632,MATCH('Project 2'!CM$8,'Term Pricing'!$C$1453:$C$1632,0))*CM119*$D160)+(INDEX('Term Pricing'!$Z$1453:$Z$1632,MATCH('Project 2'!CM$8,'Term Pricing'!$C$1453:$C$1632,0))*CM119*(1-$D160))</f>
        <v>0</v>
      </c>
      <c r="CN160" s="335">
        <f>(INDEX('Term Pricing'!$Y$1453:$Y$1632,MATCH('Project 2'!CN$8,'Term Pricing'!$C$1453:$C$1632,0))*CN119*$D160)+(INDEX('Term Pricing'!$Z$1453:$Z$1632,MATCH('Project 2'!CN$8,'Term Pricing'!$C$1453:$C$1632,0))*CN119*(1-$D160))</f>
        <v>0</v>
      </c>
      <c r="CO160" s="335">
        <f>(INDEX('Term Pricing'!$Y$1453:$Y$1632,MATCH('Project 2'!CO$8,'Term Pricing'!$C$1453:$C$1632,0))*CO119*$D160)+(INDEX('Term Pricing'!$Z$1453:$Z$1632,MATCH('Project 2'!CO$8,'Term Pricing'!$C$1453:$C$1632,0))*CO119*(1-$D160))</f>
        <v>0</v>
      </c>
      <c r="CP160" s="335">
        <f>(INDEX('Term Pricing'!$Y$1453:$Y$1632,MATCH('Project 2'!CP$8,'Term Pricing'!$C$1453:$C$1632,0))*CP119*$D160)+(INDEX('Term Pricing'!$Z$1453:$Z$1632,MATCH('Project 2'!CP$8,'Term Pricing'!$C$1453:$C$1632,0))*CP119*(1-$D160))</f>
        <v>0</v>
      </c>
      <c r="CQ160" s="335">
        <f>(INDEX('Term Pricing'!$Y$1453:$Y$1632,MATCH('Project 2'!CQ$8,'Term Pricing'!$C$1453:$C$1632,0))*CQ119*$D160)+(INDEX('Term Pricing'!$Z$1453:$Z$1632,MATCH('Project 2'!CQ$8,'Term Pricing'!$C$1453:$C$1632,0))*CQ119*(1-$D160))</f>
        <v>0</v>
      </c>
      <c r="CR160" s="335">
        <f>(INDEX('Term Pricing'!$Y$1453:$Y$1632,MATCH('Project 2'!CR$8,'Term Pricing'!$C$1453:$C$1632,0))*CR119*$D160)+(INDEX('Term Pricing'!$Z$1453:$Z$1632,MATCH('Project 2'!CR$8,'Term Pricing'!$C$1453:$C$1632,0))*CR119*(1-$D160))</f>
        <v>0</v>
      </c>
      <c r="CS160" s="335">
        <f>(INDEX('Term Pricing'!$Y$1453:$Y$1632,MATCH('Project 2'!CS$8,'Term Pricing'!$C$1453:$C$1632,0))*CS119*$D160)+(INDEX('Term Pricing'!$Z$1453:$Z$1632,MATCH('Project 2'!CS$8,'Term Pricing'!$C$1453:$C$1632,0))*CS119*(1-$D160))</f>
        <v>0</v>
      </c>
      <c r="CT160" s="335">
        <f>(INDEX('Term Pricing'!$Y$1453:$Y$1632,MATCH('Project 2'!CT$8,'Term Pricing'!$C$1453:$C$1632,0))*CT119*$D160)+(INDEX('Term Pricing'!$Z$1453:$Z$1632,MATCH('Project 2'!CT$8,'Term Pricing'!$C$1453:$C$1632,0))*CT119*(1-$D160))</f>
        <v>0</v>
      </c>
      <c r="CU160" s="335">
        <f>(INDEX('Term Pricing'!$Y$1453:$Y$1632,MATCH('Project 2'!CU$8,'Term Pricing'!$C$1453:$C$1632,0))*CU119*$D160)+(INDEX('Term Pricing'!$Z$1453:$Z$1632,MATCH('Project 2'!CU$8,'Term Pricing'!$C$1453:$C$1632,0))*CU119*(1-$D160))</f>
        <v>0</v>
      </c>
      <c r="CV160" s="335">
        <f>(INDEX('Term Pricing'!$Y$1453:$Y$1632,MATCH('Project 2'!CV$8,'Term Pricing'!$C$1453:$C$1632,0))*CV119*$D160)+(INDEX('Term Pricing'!$Z$1453:$Z$1632,MATCH('Project 2'!CV$8,'Term Pricing'!$C$1453:$C$1632,0))*CV119*(1-$D160))</f>
        <v>0</v>
      </c>
      <c r="CW160" s="335">
        <f>(INDEX('Term Pricing'!$Y$1453:$Y$1632,MATCH('Project 2'!CW$8,'Term Pricing'!$C$1453:$C$1632,0))*CW119*$D160)+(INDEX('Term Pricing'!$Z$1453:$Z$1632,MATCH('Project 2'!CW$8,'Term Pricing'!$C$1453:$C$1632,0))*CW119*(1-$D160))</f>
        <v>0</v>
      </c>
      <c r="CX160" s="335">
        <f>(INDEX('Term Pricing'!$Y$1453:$Y$1632,MATCH('Project 2'!CX$8,'Term Pricing'!$C$1453:$C$1632,0))*CX119*$D160)+(INDEX('Term Pricing'!$Z$1453:$Z$1632,MATCH('Project 2'!CX$8,'Term Pricing'!$C$1453:$C$1632,0))*CX119*(1-$D160))</f>
        <v>0</v>
      </c>
      <c r="CY160" s="335">
        <f>(INDEX('Term Pricing'!$Y$1453:$Y$1632,MATCH('Project 2'!CY$8,'Term Pricing'!$C$1453:$C$1632,0))*CY119*$D160)+(INDEX('Term Pricing'!$Z$1453:$Z$1632,MATCH('Project 2'!CY$8,'Term Pricing'!$C$1453:$C$1632,0))*CY119*(1-$D160))</f>
        <v>0</v>
      </c>
      <c r="CZ160" s="335">
        <f>(INDEX('Term Pricing'!$Y$1453:$Y$1632,MATCH('Project 2'!CZ$8,'Term Pricing'!$C$1453:$C$1632,0))*CZ119*$D160)+(INDEX('Term Pricing'!$Z$1453:$Z$1632,MATCH('Project 2'!CZ$8,'Term Pricing'!$C$1453:$C$1632,0))*CZ119*(1-$D160))</f>
        <v>0</v>
      </c>
      <c r="DA160" s="335">
        <f>(INDEX('Term Pricing'!$Y$1453:$Y$1632,MATCH('Project 2'!DA$8,'Term Pricing'!$C$1453:$C$1632,0))*DA119*$D160)+(INDEX('Term Pricing'!$Z$1453:$Z$1632,MATCH('Project 2'!DA$8,'Term Pricing'!$C$1453:$C$1632,0))*DA119*(1-$D160))</f>
        <v>0</v>
      </c>
      <c r="DB160" s="335">
        <f>(INDEX('Term Pricing'!$Y$1453:$Y$1632,MATCH('Project 2'!DB$8,'Term Pricing'!$C$1453:$C$1632,0))*DB119*$D160)+(INDEX('Term Pricing'!$Z$1453:$Z$1632,MATCH('Project 2'!DB$8,'Term Pricing'!$C$1453:$C$1632,0))*DB119*(1-$D160))</f>
        <v>0</v>
      </c>
      <c r="DC160" s="335">
        <f>(INDEX('Term Pricing'!$Y$1453:$Y$1632,MATCH('Project 2'!DC$8,'Term Pricing'!$C$1453:$C$1632,0))*DC119*$D160)+(INDEX('Term Pricing'!$Z$1453:$Z$1632,MATCH('Project 2'!DC$8,'Term Pricing'!$C$1453:$C$1632,0))*DC119*(1-$D160))</f>
        <v>0</v>
      </c>
      <c r="DD160" s="335">
        <f>(INDEX('Term Pricing'!$Y$1453:$Y$1632,MATCH('Project 2'!DD$8,'Term Pricing'!$C$1453:$C$1632,0))*DD119*$D160)+(INDEX('Term Pricing'!$Z$1453:$Z$1632,MATCH('Project 2'!DD$8,'Term Pricing'!$C$1453:$C$1632,0))*DD119*(1-$D160))</f>
        <v>0</v>
      </c>
      <c r="DE160" s="335">
        <f>(INDEX('Term Pricing'!$Y$1453:$Y$1632,MATCH('Project 2'!DE$8,'Term Pricing'!$C$1453:$C$1632,0))*DE119*$D160)+(INDEX('Term Pricing'!$Z$1453:$Z$1632,MATCH('Project 2'!DE$8,'Term Pricing'!$C$1453:$C$1632,0))*DE119*(1-$D160))</f>
        <v>0</v>
      </c>
      <c r="DF160" s="335">
        <f>(INDEX('Term Pricing'!$Y$1453:$Y$1632,MATCH('Project 2'!DF$8,'Term Pricing'!$C$1453:$C$1632,0))*DF119*$D160)+(INDEX('Term Pricing'!$Z$1453:$Z$1632,MATCH('Project 2'!DF$8,'Term Pricing'!$C$1453:$C$1632,0))*DF119*(1-$D160))</f>
        <v>0</v>
      </c>
      <c r="DG160" s="335">
        <f>(INDEX('Term Pricing'!$Y$1453:$Y$1632,MATCH('Project 2'!DG$8,'Term Pricing'!$C$1453:$C$1632,0))*DG119*$D160)+(INDEX('Term Pricing'!$Z$1453:$Z$1632,MATCH('Project 2'!DG$8,'Term Pricing'!$C$1453:$C$1632,0))*DG119*(1-$D160))</f>
        <v>0</v>
      </c>
      <c r="DH160" s="335">
        <f>(INDEX('Term Pricing'!$Y$1453:$Y$1632,MATCH('Project 2'!DH$8,'Term Pricing'!$C$1453:$C$1632,0))*DH119*$D160)+(INDEX('Term Pricing'!$Z$1453:$Z$1632,MATCH('Project 2'!DH$8,'Term Pricing'!$C$1453:$C$1632,0))*DH119*(1-$D160))</f>
        <v>0</v>
      </c>
      <c r="DI160" s="335">
        <f>(INDEX('Term Pricing'!$Y$1453:$Y$1632,MATCH('Project 2'!DI$8,'Term Pricing'!$C$1453:$C$1632,0))*DI119*$D160)+(INDEX('Term Pricing'!$Z$1453:$Z$1632,MATCH('Project 2'!DI$8,'Term Pricing'!$C$1453:$C$1632,0))*DI119*(1-$D160))</f>
        <v>0</v>
      </c>
      <c r="DJ160" s="335">
        <f>(INDEX('Term Pricing'!$Y$1453:$Y$1632,MATCH('Project 2'!DJ$8,'Term Pricing'!$C$1453:$C$1632,0))*DJ119*$D160)+(INDEX('Term Pricing'!$Z$1453:$Z$1632,MATCH('Project 2'!DJ$8,'Term Pricing'!$C$1453:$C$1632,0))*DJ119*(1-$D160))</f>
        <v>0</v>
      </c>
      <c r="DK160" s="335">
        <f>(INDEX('Term Pricing'!$Y$1453:$Y$1632,MATCH('Project 2'!DK$8,'Term Pricing'!$C$1453:$C$1632,0))*DK119*$D160)+(INDEX('Term Pricing'!$Z$1453:$Z$1632,MATCH('Project 2'!DK$8,'Term Pricing'!$C$1453:$C$1632,0))*DK119*(1-$D160))</f>
        <v>0</v>
      </c>
      <c r="DL160" s="335">
        <f>(INDEX('Term Pricing'!$Y$1453:$Y$1632,MATCH('Project 2'!DL$8,'Term Pricing'!$C$1453:$C$1632,0))*DL119*$D160)+(INDEX('Term Pricing'!$Z$1453:$Z$1632,MATCH('Project 2'!DL$8,'Term Pricing'!$C$1453:$C$1632,0))*DL119*(1-$D160))</f>
        <v>0</v>
      </c>
      <c r="DM160" s="335">
        <f>(INDEX('Term Pricing'!$Y$1453:$Y$1632,MATCH('Project 2'!DM$8,'Term Pricing'!$C$1453:$C$1632,0))*DM119*$D160)+(INDEX('Term Pricing'!$Z$1453:$Z$1632,MATCH('Project 2'!DM$8,'Term Pricing'!$C$1453:$C$1632,0))*DM119*(1-$D160))</f>
        <v>0</v>
      </c>
      <c r="DN160" s="335">
        <f>(INDEX('Term Pricing'!$Y$1453:$Y$1632,MATCH('Project 2'!DN$8,'Term Pricing'!$C$1453:$C$1632,0))*DN119*$D160)+(INDEX('Term Pricing'!$Z$1453:$Z$1632,MATCH('Project 2'!DN$8,'Term Pricing'!$C$1453:$C$1632,0))*DN119*(1-$D160))</f>
        <v>0</v>
      </c>
    </row>
    <row r="161" spans="1:118" hidden="1" outlineLevel="1">
      <c r="A161" s="151"/>
      <c r="C161" s="34" t="s">
        <v>81</v>
      </c>
      <c r="E161" s="58"/>
      <c r="F161" s="58"/>
      <c r="H161" s="264"/>
      <c r="I161" s="29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3"/>
      <c r="BT161" s="153"/>
      <c r="BU161" s="153"/>
      <c r="BV161" s="153"/>
      <c r="BW161" s="153"/>
      <c r="BX161" s="153"/>
      <c r="BY161" s="153"/>
      <c r="BZ161" s="153"/>
      <c r="CA161" s="153"/>
      <c r="CB161" s="153"/>
      <c r="CC161" s="153"/>
      <c r="CD161" s="153"/>
      <c r="CE161" s="153"/>
      <c r="CF161" s="153"/>
      <c r="CG161" s="153"/>
      <c r="CH161" s="153"/>
      <c r="CI161" s="153"/>
      <c r="CJ161" s="153"/>
      <c r="CK161" s="153"/>
      <c r="CL161" s="153"/>
      <c r="CM161" s="153"/>
      <c r="CN161" s="153"/>
      <c r="CO161" s="153"/>
      <c r="CP161" s="153"/>
      <c r="CQ161" s="153"/>
      <c r="CR161" s="153"/>
      <c r="CS161" s="153"/>
      <c r="CT161" s="153"/>
      <c r="CU161" s="153"/>
      <c r="CV161" s="153"/>
      <c r="CW161" s="153"/>
      <c r="CX161" s="153"/>
      <c r="CY161" s="153"/>
      <c r="CZ161" s="153"/>
      <c r="DA161" s="153"/>
      <c r="DB161" s="153"/>
      <c r="DC161" s="153"/>
      <c r="DD161" s="153"/>
      <c r="DE161" s="153"/>
      <c r="DF161" s="153"/>
      <c r="DG161" s="153"/>
      <c r="DH161" s="153"/>
      <c r="DI161" s="153"/>
      <c r="DJ161" s="153"/>
      <c r="DK161" s="153"/>
      <c r="DL161" s="153"/>
      <c r="DM161" s="153"/>
      <c r="DN161" s="153"/>
    </row>
    <row r="162" spans="1:118" collapsed="1">
      <c r="A162" s="151"/>
      <c r="C162" s="22"/>
      <c r="E162" s="58"/>
      <c r="F162" s="58"/>
      <c r="H162" s="264"/>
      <c r="I162" s="29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  <c r="BT162" s="153"/>
      <c r="BU162" s="153"/>
      <c r="BV162" s="153"/>
      <c r="BW162" s="153"/>
      <c r="BX162" s="153"/>
      <c r="BY162" s="153"/>
      <c r="BZ162" s="153"/>
      <c r="CA162" s="153"/>
      <c r="CB162" s="153"/>
      <c r="CC162" s="153"/>
      <c r="CD162" s="153"/>
      <c r="CE162" s="153"/>
      <c r="CF162" s="153"/>
      <c r="CG162" s="153"/>
      <c r="CH162" s="153"/>
      <c r="CI162" s="153"/>
      <c r="CJ162" s="153"/>
      <c r="CK162" s="153"/>
      <c r="CL162" s="153"/>
      <c r="CM162" s="153"/>
      <c r="CN162" s="153"/>
      <c r="CO162" s="153"/>
      <c r="CP162" s="153"/>
      <c r="CQ162" s="153"/>
      <c r="CR162" s="153"/>
      <c r="CS162" s="153"/>
      <c r="CT162" s="153"/>
      <c r="CU162" s="153"/>
      <c r="CV162" s="153"/>
      <c r="CW162" s="153"/>
      <c r="CX162" s="153"/>
      <c r="CY162" s="153"/>
      <c r="CZ162" s="153"/>
      <c r="DA162" s="153"/>
      <c r="DB162" s="153"/>
      <c r="DC162" s="153"/>
      <c r="DD162" s="153"/>
      <c r="DE162" s="153"/>
      <c r="DF162" s="153"/>
      <c r="DG162" s="153"/>
      <c r="DH162" s="153"/>
      <c r="DI162" s="153"/>
      <c r="DJ162" s="153"/>
      <c r="DK162" s="153"/>
      <c r="DL162" s="153"/>
      <c r="DM162" s="153"/>
      <c r="DN162" s="153"/>
    </row>
    <row r="163" spans="1:118">
      <c r="A163" s="151"/>
      <c r="C163" s="2" t="s">
        <v>283</v>
      </c>
      <c r="E163" s="58"/>
      <c r="F163" s="58"/>
      <c r="H163" s="266">
        <f ca="1">SUM(H151:H160)</f>
        <v>23689527.404566377</v>
      </c>
      <c r="I163" s="29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8"/>
      <c r="BE163" s="268"/>
      <c r="BF163" s="268"/>
      <c r="BG163" s="268"/>
      <c r="BH163" s="268"/>
      <c r="BI163" s="268"/>
      <c r="BJ163" s="268"/>
      <c r="BK163" s="268"/>
      <c r="BL163" s="268"/>
      <c r="BM163" s="268"/>
      <c r="BN163" s="268"/>
      <c r="BO163" s="268"/>
      <c r="BP163" s="268"/>
      <c r="BQ163" s="268"/>
      <c r="BR163" s="268"/>
      <c r="BS163" s="268"/>
      <c r="BT163" s="268"/>
      <c r="BU163" s="268"/>
      <c r="BV163" s="268"/>
      <c r="BW163" s="268"/>
      <c r="BX163" s="268"/>
      <c r="BY163" s="268"/>
      <c r="BZ163" s="268"/>
      <c r="CA163" s="268"/>
      <c r="CB163" s="268"/>
      <c r="CC163" s="268"/>
      <c r="CD163" s="268"/>
      <c r="CE163" s="268"/>
      <c r="CF163" s="268"/>
      <c r="CG163" s="268"/>
      <c r="CH163" s="268"/>
      <c r="CI163" s="268"/>
      <c r="CJ163" s="268"/>
      <c r="CK163" s="268"/>
      <c r="CL163" s="268"/>
      <c r="CM163" s="268"/>
      <c r="CN163" s="268"/>
      <c r="CO163" s="268"/>
      <c r="CP163" s="268"/>
      <c r="CQ163" s="268"/>
      <c r="CR163" s="268"/>
      <c r="CS163" s="268"/>
      <c r="CT163" s="268"/>
      <c r="CU163" s="268"/>
      <c r="CV163" s="268"/>
      <c r="CW163" s="268"/>
      <c r="CX163" s="268"/>
      <c r="CY163" s="268"/>
      <c r="CZ163" s="268"/>
      <c r="DA163" s="268"/>
      <c r="DB163" s="268"/>
      <c r="DC163" s="268"/>
      <c r="DD163" s="268"/>
      <c r="DE163" s="268"/>
      <c r="DF163" s="268"/>
      <c r="DG163" s="268"/>
      <c r="DH163" s="268"/>
      <c r="DI163" s="268"/>
      <c r="DJ163" s="268"/>
      <c r="DK163" s="268"/>
      <c r="DL163" s="268"/>
      <c r="DM163" s="268"/>
      <c r="DN163" s="268"/>
    </row>
    <row r="164" spans="1:118" ht="14">
      <c r="A164" s="151"/>
      <c r="C164" s="2"/>
      <c r="E164" s="58"/>
      <c r="F164" s="58"/>
      <c r="H164" s="269"/>
      <c r="I164" s="29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  <c r="DC164" s="270"/>
      <c r="DD164" s="270"/>
      <c r="DE164" s="270"/>
      <c r="DF164" s="270"/>
      <c r="DG164" s="270"/>
      <c r="DH164" s="270"/>
      <c r="DI164" s="270"/>
      <c r="DJ164" s="270"/>
      <c r="DK164" s="270"/>
      <c r="DL164" s="270"/>
      <c r="DM164" s="270"/>
      <c r="DN164" s="270"/>
    </row>
    <row r="165" spans="1:118" ht="14">
      <c r="A165" s="151"/>
      <c r="C165" s="46" t="s">
        <v>288</v>
      </c>
      <c r="E165" s="58"/>
      <c r="F165" s="58"/>
      <c r="H165" s="269"/>
      <c r="I165" s="29"/>
      <c r="J165" s="268">
        <f t="shared" ref="J165:AO165" si="130">IF(J$8=$F$19,$H163,0)</f>
        <v>0</v>
      </c>
      <c r="K165" s="268">
        <f t="shared" si="130"/>
        <v>0</v>
      </c>
      <c r="L165" s="268">
        <f t="shared" si="130"/>
        <v>0</v>
      </c>
      <c r="M165" s="268">
        <f t="shared" si="130"/>
        <v>0</v>
      </c>
      <c r="N165" s="268">
        <f t="shared" ca="1" si="130"/>
        <v>23689527.404566377</v>
      </c>
      <c r="O165" s="268">
        <f t="shared" si="130"/>
        <v>0</v>
      </c>
      <c r="P165" s="268">
        <f t="shared" si="130"/>
        <v>0</v>
      </c>
      <c r="Q165" s="268">
        <f t="shared" si="130"/>
        <v>0</v>
      </c>
      <c r="R165" s="268">
        <f t="shared" si="130"/>
        <v>0</v>
      </c>
      <c r="S165" s="268">
        <f t="shared" si="130"/>
        <v>0</v>
      </c>
      <c r="T165" s="268">
        <f t="shared" si="130"/>
        <v>0</v>
      </c>
      <c r="U165" s="268">
        <f t="shared" si="130"/>
        <v>0</v>
      </c>
      <c r="V165" s="268">
        <f t="shared" si="130"/>
        <v>0</v>
      </c>
      <c r="W165" s="268">
        <f t="shared" si="130"/>
        <v>0</v>
      </c>
      <c r="X165" s="268">
        <f t="shared" si="130"/>
        <v>0</v>
      </c>
      <c r="Y165" s="268">
        <f t="shared" si="130"/>
        <v>0</v>
      </c>
      <c r="Z165" s="268">
        <f t="shared" si="130"/>
        <v>0</v>
      </c>
      <c r="AA165" s="268">
        <f t="shared" si="130"/>
        <v>0</v>
      </c>
      <c r="AB165" s="268">
        <f t="shared" si="130"/>
        <v>0</v>
      </c>
      <c r="AC165" s="268">
        <f t="shared" si="130"/>
        <v>0</v>
      </c>
      <c r="AD165" s="268">
        <f t="shared" si="130"/>
        <v>0</v>
      </c>
      <c r="AE165" s="268">
        <f t="shared" si="130"/>
        <v>0</v>
      </c>
      <c r="AF165" s="268">
        <f t="shared" si="130"/>
        <v>0</v>
      </c>
      <c r="AG165" s="268">
        <f t="shared" si="130"/>
        <v>0</v>
      </c>
      <c r="AH165" s="268">
        <f t="shared" si="130"/>
        <v>0</v>
      </c>
      <c r="AI165" s="268">
        <f t="shared" si="130"/>
        <v>0</v>
      </c>
      <c r="AJ165" s="268">
        <f t="shared" si="130"/>
        <v>0</v>
      </c>
      <c r="AK165" s="268">
        <f t="shared" si="130"/>
        <v>0</v>
      </c>
      <c r="AL165" s="268">
        <f t="shared" si="130"/>
        <v>0</v>
      </c>
      <c r="AM165" s="268">
        <f t="shared" si="130"/>
        <v>0</v>
      </c>
      <c r="AN165" s="268">
        <f t="shared" si="130"/>
        <v>0</v>
      </c>
      <c r="AO165" s="268">
        <f t="shared" si="130"/>
        <v>0</v>
      </c>
      <c r="AP165" s="268">
        <f t="shared" ref="AP165:BU165" si="131">IF(AP$8=$F$19,$H163,0)</f>
        <v>0</v>
      </c>
      <c r="AQ165" s="268">
        <f t="shared" si="131"/>
        <v>0</v>
      </c>
      <c r="AR165" s="268">
        <f t="shared" si="131"/>
        <v>0</v>
      </c>
      <c r="AS165" s="268">
        <f t="shared" si="131"/>
        <v>0</v>
      </c>
      <c r="AT165" s="268">
        <f t="shared" si="131"/>
        <v>0</v>
      </c>
      <c r="AU165" s="268">
        <f t="shared" si="131"/>
        <v>0</v>
      </c>
      <c r="AV165" s="268">
        <f t="shared" si="131"/>
        <v>0</v>
      </c>
      <c r="AW165" s="268">
        <f t="shared" si="131"/>
        <v>0</v>
      </c>
      <c r="AX165" s="268">
        <f t="shared" si="131"/>
        <v>0</v>
      </c>
      <c r="AY165" s="268">
        <f t="shared" si="131"/>
        <v>0</v>
      </c>
      <c r="AZ165" s="268">
        <f t="shared" si="131"/>
        <v>0</v>
      </c>
      <c r="BA165" s="268">
        <f t="shared" si="131"/>
        <v>0</v>
      </c>
      <c r="BB165" s="268">
        <f t="shared" si="131"/>
        <v>0</v>
      </c>
      <c r="BC165" s="268">
        <f t="shared" si="131"/>
        <v>0</v>
      </c>
      <c r="BD165" s="268">
        <f t="shared" si="131"/>
        <v>0</v>
      </c>
      <c r="BE165" s="268">
        <f t="shared" si="131"/>
        <v>0</v>
      </c>
      <c r="BF165" s="268">
        <f t="shared" si="131"/>
        <v>0</v>
      </c>
      <c r="BG165" s="268">
        <f t="shared" si="131"/>
        <v>0</v>
      </c>
      <c r="BH165" s="268">
        <f t="shared" si="131"/>
        <v>0</v>
      </c>
      <c r="BI165" s="268">
        <f t="shared" si="131"/>
        <v>0</v>
      </c>
      <c r="BJ165" s="268">
        <f t="shared" si="131"/>
        <v>0</v>
      </c>
      <c r="BK165" s="268">
        <f t="shared" si="131"/>
        <v>0</v>
      </c>
      <c r="BL165" s="268">
        <f t="shared" si="131"/>
        <v>0</v>
      </c>
      <c r="BM165" s="268">
        <f t="shared" si="131"/>
        <v>0</v>
      </c>
      <c r="BN165" s="268">
        <f t="shared" si="131"/>
        <v>0</v>
      </c>
      <c r="BO165" s="268">
        <f t="shared" si="131"/>
        <v>0</v>
      </c>
      <c r="BP165" s="268">
        <f t="shared" si="131"/>
        <v>0</v>
      </c>
      <c r="BQ165" s="268">
        <f t="shared" si="131"/>
        <v>0</v>
      </c>
      <c r="BR165" s="268">
        <f t="shared" si="131"/>
        <v>0</v>
      </c>
      <c r="BS165" s="268">
        <f t="shared" si="131"/>
        <v>0</v>
      </c>
      <c r="BT165" s="268">
        <f t="shared" si="131"/>
        <v>0</v>
      </c>
      <c r="BU165" s="268">
        <f t="shared" si="131"/>
        <v>0</v>
      </c>
      <c r="BV165" s="268">
        <f t="shared" ref="BV165:DA165" si="132">IF(BV$8=$F$19,$H163,0)</f>
        <v>0</v>
      </c>
      <c r="BW165" s="268">
        <f t="shared" si="132"/>
        <v>0</v>
      </c>
      <c r="BX165" s="268">
        <f t="shared" si="132"/>
        <v>0</v>
      </c>
      <c r="BY165" s="268">
        <f t="shared" si="132"/>
        <v>0</v>
      </c>
      <c r="BZ165" s="268">
        <f t="shared" si="132"/>
        <v>0</v>
      </c>
      <c r="CA165" s="268">
        <f t="shared" si="132"/>
        <v>0</v>
      </c>
      <c r="CB165" s="268">
        <f t="shared" si="132"/>
        <v>0</v>
      </c>
      <c r="CC165" s="268">
        <f t="shared" si="132"/>
        <v>0</v>
      </c>
      <c r="CD165" s="268">
        <f t="shared" si="132"/>
        <v>0</v>
      </c>
      <c r="CE165" s="268">
        <f t="shared" si="132"/>
        <v>0</v>
      </c>
      <c r="CF165" s="268">
        <f t="shared" si="132"/>
        <v>0</v>
      </c>
      <c r="CG165" s="268">
        <f t="shared" si="132"/>
        <v>0</v>
      </c>
      <c r="CH165" s="268">
        <f t="shared" si="132"/>
        <v>0</v>
      </c>
      <c r="CI165" s="268">
        <f t="shared" si="132"/>
        <v>0</v>
      </c>
      <c r="CJ165" s="268">
        <f t="shared" si="132"/>
        <v>0</v>
      </c>
      <c r="CK165" s="268">
        <f t="shared" si="132"/>
        <v>0</v>
      </c>
      <c r="CL165" s="268">
        <f t="shared" si="132"/>
        <v>0</v>
      </c>
      <c r="CM165" s="268">
        <f t="shared" si="132"/>
        <v>0</v>
      </c>
      <c r="CN165" s="268">
        <f t="shared" si="132"/>
        <v>0</v>
      </c>
      <c r="CO165" s="268">
        <f t="shared" si="132"/>
        <v>0</v>
      </c>
      <c r="CP165" s="268">
        <f t="shared" si="132"/>
        <v>0</v>
      </c>
      <c r="CQ165" s="268">
        <f t="shared" si="132"/>
        <v>0</v>
      </c>
      <c r="CR165" s="268">
        <f t="shared" si="132"/>
        <v>0</v>
      </c>
      <c r="CS165" s="268">
        <f t="shared" si="132"/>
        <v>0</v>
      </c>
      <c r="CT165" s="268">
        <f t="shared" si="132"/>
        <v>0</v>
      </c>
      <c r="CU165" s="268">
        <f t="shared" si="132"/>
        <v>0</v>
      </c>
      <c r="CV165" s="268">
        <f t="shared" si="132"/>
        <v>0</v>
      </c>
      <c r="CW165" s="268">
        <f t="shared" si="132"/>
        <v>0</v>
      </c>
      <c r="CX165" s="268">
        <f t="shared" si="132"/>
        <v>0</v>
      </c>
      <c r="CY165" s="268">
        <f t="shared" si="132"/>
        <v>0</v>
      </c>
      <c r="CZ165" s="268">
        <f t="shared" si="132"/>
        <v>0</v>
      </c>
      <c r="DA165" s="268">
        <f t="shared" si="132"/>
        <v>0</v>
      </c>
      <c r="DB165" s="268">
        <f t="shared" ref="DB165:DN165" si="133">IF(DB$8=$F$19,$H163,0)</f>
        <v>0</v>
      </c>
      <c r="DC165" s="268">
        <f t="shared" si="133"/>
        <v>0</v>
      </c>
      <c r="DD165" s="268">
        <f t="shared" si="133"/>
        <v>0</v>
      </c>
      <c r="DE165" s="268">
        <f t="shared" si="133"/>
        <v>0</v>
      </c>
      <c r="DF165" s="268">
        <f t="shared" si="133"/>
        <v>0</v>
      </c>
      <c r="DG165" s="268">
        <f t="shared" si="133"/>
        <v>0</v>
      </c>
      <c r="DH165" s="268">
        <f t="shared" si="133"/>
        <v>0</v>
      </c>
      <c r="DI165" s="268">
        <f t="shared" si="133"/>
        <v>0</v>
      </c>
      <c r="DJ165" s="268">
        <f t="shared" si="133"/>
        <v>0</v>
      </c>
      <c r="DK165" s="268">
        <f t="shared" si="133"/>
        <v>0</v>
      </c>
      <c r="DL165" s="268">
        <f t="shared" si="133"/>
        <v>0</v>
      </c>
      <c r="DM165" s="268">
        <f t="shared" si="133"/>
        <v>0</v>
      </c>
      <c r="DN165" s="268">
        <f t="shared" si="133"/>
        <v>0</v>
      </c>
    </row>
    <row r="166" spans="1:118">
      <c r="A166" s="151"/>
      <c r="C166" s="22"/>
      <c r="E166" s="58"/>
      <c r="F166" s="58"/>
      <c r="H166" s="264"/>
      <c r="I166" s="29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3"/>
      <c r="BT166" s="153"/>
      <c r="BU166" s="153"/>
      <c r="BV166" s="153"/>
      <c r="BW166" s="153"/>
      <c r="BX166" s="153"/>
      <c r="BY166" s="153"/>
      <c r="BZ166" s="153"/>
      <c r="CA166" s="153"/>
      <c r="CB166" s="153"/>
      <c r="CC166" s="153"/>
      <c r="CD166" s="153"/>
      <c r="CE166" s="153"/>
      <c r="CF166" s="153"/>
      <c r="CG166" s="153"/>
      <c r="CH166" s="153"/>
      <c r="CI166" s="153"/>
      <c r="CJ166" s="153"/>
      <c r="CK166" s="153"/>
      <c r="CL166" s="153"/>
      <c r="CM166" s="153"/>
      <c r="CN166" s="153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  <c r="DC166" s="153"/>
      <c r="DD166" s="153"/>
      <c r="DE166" s="153"/>
      <c r="DF166" s="153"/>
      <c r="DG166" s="153"/>
      <c r="DH166" s="153"/>
      <c r="DI166" s="153"/>
      <c r="DJ166" s="153"/>
      <c r="DK166" s="153"/>
      <c r="DL166" s="153"/>
      <c r="DM166" s="153"/>
      <c r="DN166" s="153"/>
    </row>
    <row r="167" spans="1:118">
      <c r="A167" s="151"/>
      <c r="C167" s="22"/>
      <c r="E167" s="58"/>
      <c r="F167" s="58"/>
      <c r="H167" s="264"/>
      <c r="I167" s="29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  <c r="BA167" s="153"/>
      <c r="BB167" s="153"/>
      <c r="BC167" s="153"/>
      <c r="BD167" s="153"/>
      <c r="BE167" s="153"/>
      <c r="BF167" s="153"/>
      <c r="BG167" s="153"/>
      <c r="BH167" s="153"/>
      <c r="BI167" s="153"/>
      <c r="BJ167" s="153"/>
      <c r="BK167" s="153"/>
      <c r="BL167" s="153"/>
      <c r="BM167" s="153"/>
      <c r="BN167" s="153"/>
      <c r="BO167" s="153"/>
      <c r="BP167" s="153"/>
      <c r="BQ167" s="153"/>
      <c r="BR167" s="153"/>
      <c r="BS167" s="153"/>
      <c r="BT167" s="153"/>
      <c r="BU167" s="153"/>
      <c r="BV167" s="153"/>
      <c r="BW167" s="153"/>
      <c r="BX167" s="153"/>
      <c r="BY167" s="153"/>
      <c r="BZ167" s="153"/>
      <c r="CA167" s="153"/>
      <c r="CB167" s="153"/>
      <c r="CC167" s="153"/>
      <c r="CD167" s="153"/>
      <c r="CE167" s="153"/>
      <c r="CF167" s="153"/>
      <c r="CG167" s="153"/>
      <c r="CH167" s="153"/>
      <c r="CI167" s="153"/>
      <c r="CJ167" s="153"/>
      <c r="CK167" s="153"/>
      <c r="CL167" s="153"/>
      <c r="CM167" s="153"/>
      <c r="CN167" s="153"/>
      <c r="CO167" s="153"/>
      <c r="CP167" s="153"/>
      <c r="CQ167" s="153"/>
      <c r="CR167" s="153"/>
      <c r="CS167" s="153"/>
      <c r="CT167" s="153"/>
      <c r="CU167" s="153"/>
      <c r="CV167" s="153"/>
      <c r="CW167" s="153"/>
      <c r="CX167" s="153"/>
      <c r="CY167" s="153"/>
      <c r="CZ167" s="153"/>
      <c r="DA167" s="153"/>
      <c r="DB167" s="153"/>
      <c r="DC167" s="153"/>
      <c r="DD167" s="153"/>
      <c r="DE167" s="153"/>
      <c r="DF167" s="153"/>
      <c r="DG167" s="153"/>
      <c r="DH167" s="153"/>
      <c r="DI167" s="153"/>
      <c r="DJ167" s="153"/>
      <c r="DK167" s="153"/>
      <c r="DL167" s="153"/>
      <c r="DM167" s="153"/>
      <c r="DN167" s="153"/>
    </row>
    <row r="168" spans="1:118" ht="14">
      <c r="A168" s="151"/>
      <c r="C168" s="437" t="s">
        <v>284</v>
      </c>
      <c r="D168" s="415"/>
      <c r="E168" s="415"/>
      <c r="F168" s="415"/>
      <c r="G168" s="415"/>
      <c r="H168" s="264"/>
      <c r="I168" s="29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3"/>
      <c r="BT168" s="153"/>
      <c r="BU168" s="153"/>
      <c r="BV168" s="153"/>
      <c r="BW168" s="153"/>
      <c r="BX168" s="153"/>
      <c r="BY168" s="153"/>
      <c r="BZ168" s="153"/>
      <c r="CA168" s="153"/>
      <c r="CB168" s="153"/>
      <c r="CC168" s="153"/>
      <c r="CD168" s="153"/>
      <c r="CE168" s="153"/>
      <c r="CF168" s="153"/>
      <c r="CG168" s="153"/>
      <c r="CH168" s="153"/>
      <c r="CI168" s="153"/>
      <c r="CJ168" s="153"/>
      <c r="CK168" s="153"/>
      <c r="CL168" s="153"/>
      <c r="CM168" s="153"/>
      <c r="CN168" s="153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  <c r="DC168" s="153"/>
      <c r="DD168" s="153"/>
      <c r="DE168" s="153"/>
      <c r="DF168" s="153"/>
      <c r="DG168" s="153"/>
      <c r="DH168" s="153"/>
      <c r="DI168" s="153"/>
      <c r="DJ168" s="153"/>
      <c r="DK168" s="153"/>
      <c r="DL168" s="153"/>
      <c r="DM168" s="153"/>
      <c r="DN168" s="153"/>
    </row>
    <row r="169" spans="1:118">
      <c r="A169" s="151"/>
      <c r="C169" s="22"/>
      <c r="E169" s="58"/>
      <c r="F169" s="58"/>
      <c r="H169" s="264"/>
      <c r="I169" s="54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153"/>
      <c r="BI169" s="153"/>
      <c r="BJ169" s="153"/>
      <c r="BK169" s="153"/>
      <c r="BL169" s="153"/>
      <c r="BM169" s="153"/>
      <c r="BN169" s="153"/>
      <c r="BO169" s="153"/>
      <c r="BP169" s="153"/>
      <c r="BQ169" s="153"/>
      <c r="BR169" s="153"/>
      <c r="BS169" s="153"/>
      <c r="BT169" s="153"/>
      <c r="BU169" s="153"/>
      <c r="BV169" s="153"/>
      <c r="BW169" s="153"/>
      <c r="BX169" s="153"/>
      <c r="BY169" s="153"/>
      <c r="BZ169" s="153"/>
      <c r="CA169" s="153"/>
      <c r="CB169" s="153"/>
      <c r="CC169" s="153"/>
      <c r="CD169" s="153"/>
      <c r="CE169" s="153"/>
      <c r="CF169" s="153"/>
      <c r="CG169" s="153"/>
      <c r="CH169" s="153"/>
      <c r="CI169" s="153"/>
      <c r="CJ169" s="153"/>
      <c r="CK169" s="153"/>
      <c r="CL169" s="153"/>
      <c r="CM169" s="153"/>
      <c r="CN169" s="153"/>
      <c r="CO169" s="153"/>
      <c r="CP169" s="153"/>
      <c r="CQ169" s="153"/>
      <c r="CR169" s="153"/>
      <c r="CS169" s="153"/>
      <c r="CT169" s="153"/>
      <c r="CU169" s="153"/>
      <c r="CV169" s="153"/>
      <c r="CW169" s="153"/>
      <c r="CX169" s="153"/>
      <c r="CY169" s="153"/>
      <c r="CZ169" s="153"/>
      <c r="DA169" s="153"/>
      <c r="DB169" s="153"/>
      <c r="DC169" s="153"/>
      <c r="DD169" s="153"/>
      <c r="DE169" s="153"/>
      <c r="DF169" s="153"/>
      <c r="DG169" s="153"/>
      <c r="DH169" s="153"/>
      <c r="DI169" s="153"/>
      <c r="DJ169" s="153"/>
      <c r="DK169" s="153"/>
      <c r="DL169" s="153"/>
      <c r="DM169" s="153"/>
      <c r="DN169" s="153"/>
    </row>
    <row r="170" spans="1:118" ht="14">
      <c r="A170" s="151"/>
      <c r="C170" s="32"/>
      <c r="H170" s="264"/>
      <c r="I170" s="29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53"/>
      <c r="BN170" s="153"/>
      <c r="BO170" s="153"/>
      <c r="BP170" s="153"/>
      <c r="BQ170" s="153"/>
      <c r="BR170" s="153"/>
      <c r="BS170" s="153"/>
      <c r="BT170" s="153"/>
      <c r="BU170" s="153"/>
      <c r="BV170" s="153"/>
      <c r="BW170" s="153"/>
      <c r="BX170" s="153"/>
      <c r="BY170" s="153"/>
      <c r="BZ170" s="153"/>
      <c r="CA170" s="153"/>
      <c r="CB170" s="153"/>
      <c r="CC170" s="153"/>
      <c r="CD170" s="153"/>
      <c r="CE170" s="153"/>
      <c r="CF170" s="153"/>
      <c r="CG170" s="153"/>
      <c r="CH170" s="153"/>
      <c r="CI170" s="153"/>
      <c r="CJ170" s="153"/>
      <c r="CK170" s="153"/>
      <c r="CL170" s="153"/>
      <c r="CM170" s="153"/>
      <c r="CN170" s="153"/>
      <c r="CO170" s="153"/>
      <c r="CP170" s="153"/>
      <c r="CQ170" s="153"/>
      <c r="CR170" s="153"/>
      <c r="CS170" s="153"/>
      <c r="CT170" s="153"/>
      <c r="CU170" s="153"/>
      <c r="CV170" s="153"/>
      <c r="CW170" s="153"/>
      <c r="CX170" s="153"/>
      <c r="CY170" s="153"/>
      <c r="CZ170" s="153"/>
      <c r="DA170" s="153"/>
      <c r="DB170" s="153"/>
      <c r="DC170" s="153"/>
      <c r="DD170" s="153"/>
      <c r="DE170" s="153"/>
      <c r="DF170" s="153"/>
      <c r="DG170" s="153"/>
      <c r="DH170" s="153"/>
      <c r="DI170" s="153"/>
      <c r="DJ170" s="153"/>
      <c r="DK170" s="153"/>
      <c r="DL170" s="153"/>
      <c r="DM170" s="153"/>
      <c r="DN170" s="153"/>
    </row>
    <row r="171" spans="1:118" ht="14">
      <c r="A171" s="151"/>
      <c r="B171" s="40"/>
      <c r="C171" s="23" t="str">
        <f>C56</f>
        <v>A100</v>
      </c>
      <c r="H171" s="264"/>
      <c r="I171" s="29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3"/>
      <c r="BN171" s="153"/>
      <c r="BO171" s="153"/>
      <c r="BP171" s="153"/>
      <c r="BQ171" s="153"/>
      <c r="BR171" s="153"/>
      <c r="BS171" s="153"/>
      <c r="BT171" s="153"/>
      <c r="BU171" s="153"/>
      <c r="BV171" s="153"/>
      <c r="BW171" s="153"/>
      <c r="BX171" s="153"/>
      <c r="BY171" s="153"/>
      <c r="BZ171" s="153"/>
      <c r="CA171" s="153"/>
      <c r="CB171" s="153"/>
      <c r="CC171" s="153"/>
      <c r="CD171" s="153"/>
      <c r="CE171" s="153"/>
      <c r="CF171" s="153"/>
      <c r="CG171" s="153"/>
      <c r="CH171" s="153"/>
      <c r="CI171" s="153"/>
      <c r="CJ171" s="153"/>
      <c r="CK171" s="153"/>
      <c r="CL171" s="153"/>
      <c r="CM171" s="153"/>
      <c r="CN171" s="153"/>
      <c r="CO171" s="153"/>
      <c r="CP171" s="153"/>
      <c r="CQ171" s="153"/>
      <c r="CR171" s="153"/>
      <c r="CS171" s="153"/>
      <c r="CT171" s="153"/>
      <c r="CU171" s="153"/>
      <c r="CV171" s="153"/>
      <c r="CW171" s="153"/>
      <c r="CX171" s="153"/>
      <c r="CY171" s="153"/>
      <c r="CZ171" s="153"/>
      <c r="DA171" s="153"/>
      <c r="DB171" s="153"/>
      <c r="DC171" s="153"/>
      <c r="DD171" s="153"/>
      <c r="DE171" s="153"/>
      <c r="DF171" s="153"/>
      <c r="DG171" s="153"/>
      <c r="DH171" s="153"/>
      <c r="DI171" s="153"/>
      <c r="DJ171" s="153"/>
      <c r="DK171" s="153"/>
      <c r="DL171" s="153"/>
      <c r="DM171" s="153"/>
      <c r="DN171" s="153"/>
    </row>
    <row r="172" spans="1:118" ht="14">
      <c r="A172" s="151"/>
      <c r="C172" s="14"/>
      <c r="G172" s="12"/>
      <c r="H172" s="264"/>
      <c r="I172" s="29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1"/>
      <c r="AM172" s="271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1"/>
      <c r="AY172" s="271"/>
      <c r="AZ172" s="271"/>
      <c r="BA172" s="271"/>
      <c r="BB172" s="271"/>
      <c r="BC172" s="271"/>
      <c r="BD172" s="271"/>
      <c r="BE172" s="271"/>
      <c r="BF172" s="271"/>
      <c r="BG172" s="271"/>
      <c r="BH172" s="271"/>
      <c r="BI172" s="271"/>
      <c r="BJ172" s="271"/>
      <c r="BK172" s="271"/>
      <c r="BL172" s="271"/>
      <c r="BM172" s="271"/>
      <c r="BN172" s="271"/>
      <c r="BO172" s="271"/>
      <c r="BP172" s="271"/>
      <c r="BQ172" s="271"/>
      <c r="BR172" s="271"/>
      <c r="BS172" s="271"/>
      <c r="BT172" s="271"/>
      <c r="BU172" s="271"/>
      <c r="BV172" s="271"/>
      <c r="BW172" s="271"/>
      <c r="BX172" s="271"/>
      <c r="BY172" s="271"/>
      <c r="BZ172" s="271"/>
      <c r="CA172" s="271"/>
      <c r="CB172" s="271"/>
      <c r="CC172" s="271"/>
      <c r="CD172" s="271"/>
      <c r="CE172" s="271"/>
      <c r="CF172" s="271"/>
      <c r="CG172" s="271"/>
      <c r="CH172" s="271"/>
      <c r="CI172" s="271"/>
      <c r="CJ172" s="271"/>
      <c r="CK172" s="271"/>
      <c r="CL172" s="271"/>
      <c r="CM172" s="271"/>
      <c r="CN172" s="271"/>
      <c r="CO172" s="271"/>
      <c r="CP172" s="271"/>
      <c r="CQ172" s="271"/>
      <c r="CR172" s="271"/>
      <c r="CS172" s="271"/>
      <c r="CT172" s="271"/>
      <c r="CU172" s="271"/>
      <c r="CV172" s="271"/>
      <c r="CW172" s="271"/>
      <c r="CX172" s="271"/>
      <c r="CY172" s="271"/>
      <c r="CZ172" s="271"/>
      <c r="DA172" s="271"/>
      <c r="DB172" s="271"/>
      <c r="DC172" s="271"/>
      <c r="DD172" s="271"/>
      <c r="DE172" s="271"/>
      <c r="DF172" s="271"/>
      <c r="DG172" s="271"/>
      <c r="DH172" s="271"/>
      <c r="DI172" s="271"/>
      <c r="DJ172" s="271"/>
      <c r="DK172" s="271"/>
      <c r="DL172" s="271"/>
      <c r="DM172" s="271"/>
      <c r="DN172" s="271"/>
    </row>
    <row r="173" spans="1:118">
      <c r="A173" s="151"/>
      <c r="C173" s="22" t="s">
        <v>85</v>
      </c>
      <c r="E173" s="54" t="s">
        <v>267</v>
      </c>
      <c r="F173" s="54" t="s">
        <v>271</v>
      </c>
      <c r="G173" s="54"/>
      <c r="H173" s="264" t="s">
        <v>287</v>
      </c>
      <c r="I173" s="29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  <c r="BJ173" s="247"/>
      <c r="BK173" s="247"/>
      <c r="BL173" s="247"/>
      <c r="BM173" s="247"/>
      <c r="BN173" s="247"/>
      <c r="BO173" s="247"/>
      <c r="BP173" s="247"/>
      <c r="BQ173" s="247"/>
      <c r="BR173" s="247"/>
      <c r="BS173" s="247"/>
      <c r="BT173" s="247"/>
      <c r="BU173" s="247"/>
      <c r="BV173" s="247"/>
      <c r="BW173" s="247"/>
      <c r="BX173" s="247"/>
      <c r="BY173" s="247"/>
      <c r="BZ173" s="247"/>
      <c r="CA173" s="247"/>
      <c r="CB173" s="247"/>
      <c r="CC173" s="247"/>
      <c r="CD173" s="247"/>
      <c r="CE173" s="247"/>
      <c r="CF173" s="247"/>
      <c r="CG173" s="247"/>
      <c r="CH173" s="247"/>
      <c r="CI173" s="247"/>
      <c r="CJ173" s="247"/>
      <c r="CK173" s="247"/>
      <c r="CL173" s="247"/>
      <c r="CM173" s="247"/>
      <c r="CN173" s="247"/>
      <c r="CO173" s="247"/>
      <c r="CP173" s="247"/>
      <c r="CQ173" s="247"/>
      <c r="CR173" s="247"/>
      <c r="CS173" s="247"/>
      <c r="CT173" s="247"/>
      <c r="CU173" s="247"/>
      <c r="CV173" s="247"/>
      <c r="CW173" s="247"/>
      <c r="CX173" s="247"/>
      <c r="CY173" s="247"/>
      <c r="CZ173" s="247"/>
      <c r="DA173" s="247"/>
      <c r="DB173" s="247"/>
      <c r="DC173" s="247"/>
      <c r="DD173" s="247"/>
      <c r="DE173" s="247"/>
      <c r="DF173" s="247"/>
      <c r="DG173" s="247"/>
      <c r="DH173" s="247"/>
      <c r="DI173" s="247"/>
      <c r="DJ173" s="247"/>
      <c r="DK173" s="247"/>
      <c r="DL173" s="247"/>
      <c r="DM173" s="247"/>
      <c r="DN173" s="247"/>
    </row>
    <row r="174" spans="1:118">
      <c r="A174" s="151"/>
      <c r="C174" s="34" t="s">
        <v>316</v>
      </c>
      <c r="E174" s="70">
        <f>Inputs!H112</f>
        <v>0.2</v>
      </c>
      <c r="F174" s="70">
        <f>Inputs!J112</f>
        <v>0.7</v>
      </c>
      <c r="G174" s="54" t="s">
        <v>83</v>
      </c>
      <c r="H174" s="272">
        <f ca="1">IFERROR(SUM($J174:$DN174)/(SUM($J$129:$DN$129)*E174),0)</f>
        <v>1.1634615384615381</v>
      </c>
      <c r="I174" s="29"/>
      <c r="J174" s="212">
        <f ca="1">(J$129*INDEX('Term Pricing'!$G$713:$G$892,MATCH('Project 2'!J$8,'Term Pricing'!$C$713:$C$892,0))*$E174*$F174)+(J$129*INDEX('Term Pricing'!$H$713:$H$892,MATCH('Project 2'!J$8,'Term Pricing'!$C$713:$C$892,0))*$E174*(1-$F174))</f>
        <v>0</v>
      </c>
      <c r="K174" s="212">
        <f ca="1">(K$129*INDEX('Term Pricing'!$G$713:$G$892,MATCH('Project 2'!K$8,'Term Pricing'!$C$713:$C$892,0))*$E174*$F174)+(K$129*INDEX('Term Pricing'!$H$713:$H$892,MATCH('Project 2'!K$8,'Term Pricing'!$C$713:$C$892,0))*$E174*(1-$F174))</f>
        <v>0</v>
      </c>
      <c r="L174" s="212">
        <f ca="1">(L$129*INDEX('Term Pricing'!$G$713:$G$892,MATCH('Project 2'!L$8,'Term Pricing'!$C$713:$C$892,0))*$E174*$F174)+(L$129*INDEX('Term Pricing'!$H$713:$H$892,MATCH('Project 2'!L$8,'Term Pricing'!$C$713:$C$892,0))*$E174*(1-$F174))</f>
        <v>0</v>
      </c>
      <c r="M174" s="212">
        <f ca="1">(M$129*INDEX('Term Pricing'!$G$713:$G$892,MATCH('Project 2'!M$8,'Term Pricing'!$C$713:$C$892,0))*$E174*$F174)+(M$129*INDEX('Term Pricing'!$H$713:$H$892,MATCH('Project 2'!M$8,'Term Pricing'!$C$713:$C$892,0))*$E174*(1-$F174))</f>
        <v>0</v>
      </c>
      <c r="N174" s="212">
        <f ca="1">(N$129*INDEX('Term Pricing'!$G$713:$G$892,MATCH('Project 2'!N$8,'Term Pricing'!$C$713:$C$892,0))*$E174*$F174)+(N$129*INDEX('Term Pricing'!$H$713:$H$892,MATCH('Project 2'!N$8,'Term Pricing'!$C$713:$C$892,0))*$E174*(1-$F174))</f>
        <v>4523.5384615384619</v>
      </c>
      <c r="O174" s="212">
        <f ca="1">(O$129*INDEX('Term Pricing'!$G$713:$G$892,MATCH('Project 2'!O$8,'Term Pricing'!$C$713:$C$892,0))*$E174*$F174)+(O$129*INDEX('Term Pricing'!$H$713:$H$892,MATCH('Project 2'!O$8,'Term Pricing'!$C$713:$C$892,0))*$E174*(1-$F174))</f>
        <v>4674.3230769230768</v>
      </c>
      <c r="P174" s="212">
        <f ca="1">(P$129*INDEX('Term Pricing'!$G$713:$G$892,MATCH('Project 2'!P$8,'Term Pricing'!$C$713:$C$892,0))*$E174*$F174)+(P$129*INDEX('Term Pricing'!$H$713:$H$892,MATCH('Project 2'!P$8,'Term Pricing'!$C$713:$C$892,0))*$E174*(1-$F174))</f>
        <v>4523.5384615384619</v>
      </c>
      <c r="Q174" s="212">
        <f ca="1">(Q$129*INDEX('Term Pricing'!$G$713:$G$892,MATCH('Project 2'!Q$8,'Term Pricing'!$C$713:$C$892,0))*$E174*$F174)+(Q$129*INDEX('Term Pricing'!$H$713:$H$892,MATCH('Project 2'!Q$8,'Term Pricing'!$C$713:$C$892,0))*$E174*(1-$F174))</f>
        <v>4674.3230769230768</v>
      </c>
      <c r="R174" s="212">
        <f ca="1">(R$129*INDEX('Term Pricing'!$G$713:$G$892,MATCH('Project 2'!R$8,'Term Pricing'!$C$713:$C$892,0))*$E174*$F174)+(R$129*INDEX('Term Pricing'!$H$713:$H$892,MATCH('Project 2'!R$8,'Term Pricing'!$C$713:$C$892,0))*$E174*(1-$F174))</f>
        <v>4674.3230769230768</v>
      </c>
      <c r="S174" s="212">
        <f ca="1">(S$129*INDEX('Term Pricing'!$G$713:$G$892,MATCH('Project 2'!S$8,'Term Pricing'!$C$713:$C$892,0))*$E174*$F174)+(S$129*INDEX('Term Pricing'!$H$713:$H$892,MATCH('Project 2'!S$8,'Term Pricing'!$C$713:$C$892,0))*$E174*(1-$F174))</f>
        <v>4523.5384615384619</v>
      </c>
      <c r="T174" s="212">
        <f ca="1">(T$129*INDEX('Term Pricing'!$G$713:$G$892,MATCH('Project 2'!T$8,'Term Pricing'!$C$713:$C$892,0))*$E174*$F174)+(T$129*INDEX('Term Pricing'!$H$713:$H$892,MATCH('Project 2'!T$8,'Term Pricing'!$C$713:$C$892,0))*$E174*(1-$F174))</f>
        <v>4674.3230769230768</v>
      </c>
      <c r="U174" s="212">
        <f ca="1">(U$129*INDEX('Term Pricing'!$G$713:$G$892,MATCH('Project 2'!U$8,'Term Pricing'!$C$713:$C$892,0))*$E174*$F174)+(U$129*INDEX('Term Pricing'!$H$713:$H$892,MATCH('Project 2'!U$8,'Term Pricing'!$C$713:$C$892,0))*$E174*(1-$F174))</f>
        <v>4523.5384615384619</v>
      </c>
      <c r="V174" s="212">
        <f ca="1">(V$129*INDEX('Term Pricing'!$G$713:$G$892,MATCH('Project 2'!V$8,'Term Pricing'!$C$713:$C$892,0))*$E174*$F174)+(V$129*INDEX('Term Pricing'!$H$713:$H$892,MATCH('Project 2'!V$8,'Term Pricing'!$C$713:$C$892,0))*$E174*(1-$F174))</f>
        <v>4674.3230769230768</v>
      </c>
      <c r="W174" s="212">
        <f ca="1">(W$129*INDEX('Term Pricing'!$G$713:$G$892,MATCH('Project 2'!W$8,'Term Pricing'!$C$713:$C$892,0))*$E174*$F174)+(W$129*INDEX('Term Pricing'!$H$713:$H$892,MATCH('Project 2'!W$8,'Term Pricing'!$C$713:$C$892,0))*$E174*(1-$F174))</f>
        <v>4674.3230769230768</v>
      </c>
      <c r="X174" s="212">
        <f ca="1">(X$129*INDEX('Term Pricing'!$G$713:$G$892,MATCH('Project 2'!X$8,'Term Pricing'!$C$713:$C$892,0))*$E174*$F174)+(X$129*INDEX('Term Pricing'!$H$713:$H$892,MATCH('Project 2'!X$8,'Term Pricing'!$C$713:$C$892,0))*$E174*(1-$F174))</f>
        <v>4372.7538461538461</v>
      </c>
      <c r="Y174" s="212">
        <f ca="1">(Y$129*INDEX('Term Pricing'!$G$713:$G$892,MATCH('Project 2'!Y$8,'Term Pricing'!$C$713:$C$892,0))*$E174*$F174)+(Y$129*INDEX('Term Pricing'!$H$713:$H$892,MATCH('Project 2'!Y$8,'Term Pricing'!$C$713:$C$892,0))*$E174*(1-$F174))</f>
        <v>4674.3230769230768</v>
      </c>
      <c r="Z174" s="212">
        <f ca="1">(Z$129*INDEX('Term Pricing'!$G$713:$G$892,MATCH('Project 2'!Z$8,'Term Pricing'!$C$713:$C$892,0))*$E174*$F174)+(Z$129*INDEX('Term Pricing'!$H$713:$H$892,MATCH('Project 2'!Z$8,'Term Pricing'!$C$713:$C$892,0))*$E174*(1-$F174))</f>
        <v>4523.5384615384619</v>
      </c>
      <c r="AA174" s="212">
        <f ca="1">(AA$129*INDEX('Term Pricing'!$G$713:$G$892,MATCH('Project 2'!AA$8,'Term Pricing'!$C$713:$C$892,0))*$E174*$F174)+(AA$129*INDEX('Term Pricing'!$H$713:$H$892,MATCH('Project 2'!AA$8,'Term Pricing'!$C$713:$C$892,0))*$E174*(1-$F174))</f>
        <v>4674.3230769230768</v>
      </c>
      <c r="AB174" s="212">
        <f ca="1">(AB$129*INDEX('Term Pricing'!$G$713:$G$892,MATCH('Project 2'!AB$8,'Term Pricing'!$C$713:$C$892,0))*$E174*$F174)+(AB$129*INDEX('Term Pricing'!$H$713:$H$892,MATCH('Project 2'!AB$8,'Term Pricing'!$C$713:$C$892,0))*$E174*(1-$F174))</f>
        <v>4523.5384615384619</v>
      </c>
      <c r="AC174" s="212">
        <f ca="1">(AC$129*INDEX('Term Pricing'!$G$713:$G$892,MATCH('Project 2'!AC$8,'Term Pricing'!$C$713:$C$892,0))*$E174*$F174)+(AC$129*INDEX('Term Pricing'!$H$713:$H$892,MATCH('Project 2'!AC$8,'Term Pricing'!$C$713:$C$892,0))*$E174*(1-$F174))</f>
        <v>4674.3230769230768</v>
      </c>
      <c r="AD174" s="212">
        <f ca="1">(AD$129*INDEX('Term Pricing'!$G$713:$G$892,MATCH('Project 2'!AD$8,'Term Pricing'!$C$713:$C$892,0))*$E174*$F174)+(AD$129*INDEX('Term Pricing'!$H$713:$H$892,MATCH('Project 2'!AD$8,'Term Pricing'!$C$713:$C$892,0))*$E174*(1-$F174))</f>
        <v>4674.3230769230768</v>
      </c>
      <c r="AE174" s="212">
        <f ca="1">(AE$129*INDEX('Term Pricing'!$G$713:$G$892,MATCH('Project 2'!AE$8,'Term Pricing'!$C$713:$C$892,0))*$E174*$F174)+(AE$129*INDEX('Term Pricing'!$H$713:$H$892,MATCH('Project 2'!AE$8,'Term Pricing'!$C$713:$C$892,0))*$E174*(1-$F174))</f>
        <v>4523.5384615384619</v>
      </c>
      <c r="AF174" s="212">
        <f ca="1">(AF$129*INDEX('Term Pricing'!$G$713:$G$892,MATCH('Project 2'!AF$8,'Term Pricing'!$C$713:$C$892,0))*$E174*$F174)+(AF$129*INDEX('Term Pricing'!$H$713:$H$892,MATCH('Project 2'!AF$8,'Term Pricing'!$C$713:$C$892,0))*$E174*(1-$F174))</f>
        <v>4674.3230769230768</v>
      </c>
      <c r="AG174" s="212">
        <f ca="1">(AG$129*INDEX('Term Pricing'!$G$713:$G$892,MATCH('Project 2'!AG$8,'Term Pricing'!$C$713:$C$892,0))*$E174*$F174)+(AG$129*INDEX('Term Pricing'!$H$713:$H$892,MATCH('Project 2'!AG$8,'Term Pricing'!$C$713:$C$892,0))*$E174*(1-$F174))</f>
        <v>4523.5384615384619</v>
      </c>
      <c r="AH174" s="212">
        <f ca="1">(AH$129*INDEX('Term Pricing'!$G$713:$G$892,MATCH('Project 2'!AH$8,'Term Pricing'!$C$713:$C$892,0))*$E174*$F174)+(AH$129*INDEX('Term Pricing'!$H$713:$H$892,MATCH('Project 2'!AH$8,'Term Pricing'!$C$713:$C$892,0))*$E174*(1-$F174))</f>
        <v>4674.3230769230768</v>
      </c>
      <c r="AI174" s="212">
        <f ca="1">(AI$129*INDEX('Term Pricing'!$G$713:$G$892,MATCH('Project 2'!AI$8,'Term Pricing'!$C$713:$C$892,0))*$E174*$F174)+(AI$129*INDEX('Term Pricing'!$H$713:$H$892,MATCH('Project 2'!AI$8,'Term Pricing'!$C$713:$C$892,0))*$E174*(1-$F174))</f>
        <v>4674.3230769230768</v>
      </c>
      <c r="AJ174" s="212">
        <f ca="1">(AJ$129*INDEX('Term Pricing'!$G$713:$G$892,MATCH('Project 2'!AJ$8,'Term Pricing'!$C$713:$C$892,0))*$E174*$F174)+(AJ$129*INDEX('Term Pricing'!$H$713:$H$892,MATCH('Project 2'!AJ$8,'Term Pricing'!$C$713:$C$892,0))*$E174*(1-$F174))</f>
        <v>4221.9692307692312</v>
      </c>
      <c r="AK174" s="212">
        <f ca="1">(AK$129*INDEX('Term Pricing'!$G$713:$G$892,MATCH('Project 2'!AK$8,'Term Pricing'!$C$713:$C$892,0))*$E174*$F174)+(AK$129*INDEX('Term Pricing'!$H$713:$H$892,MATCH('Project 2'!AK$8,'Term Pricing'!$C$713:$C$892,0))*$E174*(1-$F174))</f>
        <v>4674.3230769230768</v>
      </c>
      <c r="AL174" s="212">
        <f ca="1">(AL$129*INDEX('Term Pricing'!$G$713:$G$892,MATCH('Project 2'!AL$8,'Term Pricing'!$C$713:$C$892,0))*$E174*$F174)+(AL$129*INDEX('Term Pricing'!$H$713:$H$892,MATCH('Project 2'!AL$8,'Term Pricing'!$C$713:$C$892,0))*$E174*(1-$F174))</f>
        <v>4523.5384615384619</v>
      </c>
      <c r="AM174" s="212">
        <f ca="1">(AM$129*INDEX('Term Pricing'!$G$713:$G$892,MATCH('Project 2'!AM$8,'Term Pricing'!$C$713:$C$892,0))*$E174*$F174)+(AM$129*INDEX('Term Pricing'!$H$713:$H$892,MATCH('Project 2'!AM$8,'Term Pricing'!$C$713:$C$892,0))*$E174*(1-$F174))</f>
        <v>4674.3230769230768</v>
      </c>
      <c r="AN174" s="212">
        <f ca="1">(AN$129*INDEX('Term Pricing'!$G$713:$G$892,MATCH('Project 2'!AN$8,'Term Pricing'!$C$713:$C$892,0))*$E174*$F174)+(AN$129*INDEX('Term Pricing'!$H$713:$H$892,MATCH('Project 2'!AN$8,'Term Pricing'!$C$713:$C$892,0))*$E174*(1-$F174))</f>
        <v>4523.5384615384619</v>
      </c>
      <c r="AO174" s="212">
        <f ca="1">(AO$129*INDEX('Term Pricing'!$G$713:$G$892,MATCH('Project 2'!AO$8,'Term Pricing'!$C$713:$C$892,0))*$E174*$F174)+(AO$129*INDEX('Term Pricing'!$H$713:$H$892,MATCH('Project 2'!AO$8,'Term Pricing'!$C$713:$C$892,0))*$E174*(1-$F174))</f>
        <v>4674.3230769230768</v>
      </c>
      <c r="AP174" s="212">
        <f ca="1">(AP$129*INDEX('Term Pricing'!$G$713:$G$892,MATCH('Project 2'!AP$8,'Term Pricing'!$C$713:$C$892,0))*$E174*$F174)+(AP$129*INDEX('Term Pricing'!$H$713:$H$892,MATCH('Project 2'!AP$8,'Term Pricing'!$C$713:$C$892,0))*$E174*(1-$F174))</f>
        <v>4674.3230769230768</v>
      </c>
      <c r="AQ174" s="212">
        <f ca="1">(AQ$129*INDEX('Term Pricing'!$G$713:$G$892,MATCH('Project 2'!AQ$8,'Term Pricing'!$C$713:$C$892,0))*$E174*$F174)+(AQ$129*INDEX('Term Pricing'!$H$713:$H$892,MATCH('Project 2'!AQ$8,'Term Pricing'!$C$713:$C$892,0))*$E174*(1-$F174))</f>
        <v>4523.5384615384619</v>
      </c>
      <c r="AR174" s="212">
        <f ca="1">(AR$129*INDEX('Term Pricing'!$G$713:$G$892,MATCH('Project 2'!AR$8,'Term Pricing'!$C$713:$C$892,0))*$E174*$F174)+(AR$129*INDEX('Term Pricing'!$H$713:$H$892,MATCH('Project 2'!AR$8,'Term Pricing'!$C$713:$C$892,0))*$E174*(1-$F174))</f>
        <v>4674.3230769230768</v>
      </c>
      <c r="AS174" s="212">
        <f ca="1">(AS$129*INDEX('Term Pricing'!$G$713:$G$892,MATCH('Project 2'!AS$8,'Term Pricing'!$C$713:$C$892,0))*$E174*$F174)+(AS$129*INDEX('Term Pricing'!$H$713:$H$892,MATCH('Project 2'!AS$8,'Term Pricing'!$C$713:$C$892,0))*$E174*(1-$F174))</f>
        <v>4523.5384615384619</v>
      </c>
      <c r="AT174" s="212">
        <f ca="1">(AT$129*INDEX('Term Pricing'!$G$713:$G$892,MATCH('Project 2'!AT$8,'Term Pricing'!$C$713:$C$892,0))*$E174*$F174)+(AT$129*INDEX('Term Pricing'!$H$713:$H$892,MATCH('Project 2'!AT$8,'Term Pricing'!$C$713:$C$892,0))*$E174*(1-$F174))</f>
        <v>4674.3230769230768</v>
      </c>
      <c r="AU174" s="212">
        <f ca="1">(AU$129*INDEX('Term Pricing'!$G$713:$G$892,MATCH('Project 2'!AU$8,'Term Pricing'!$C$713:$C$892,0))*$E174*$F174)+(AU$129*INDEX('Term Pricing'!$H$713:$H$892,MATCH('Project 2'!AU$8,'Term Pricing'!$C$713:$C$892,0))*$E174*(1-$F174))</f>
        <v>4674.3230769230768</v>
      </c>
      <c r="AV174" s="212">
        <f ca="1">(AV$129*INDEX('Term Pricing'!$G$713:$G$892,MATCH('Project 2'!AV$8,'Term Pricing'!$C$713:$C$892,0))*$E174*$F174)+(AV$129*INDEX('Term Pricing'!$H$713:$H$892,MATCH('Project 2'!AV$8,'Term Pricing'!$C$713:$C$892,0))*$E174*(1-$F174))</f>
        <v>4221.9692307692312</v>
      </c>
      <c r="AW174" s="212">
        <f ca="1">(AW$129*INDEX('Term Pricing'!$G$713:$G$892,MATCH('Project 2'!AW$8,'Term Pricing'!$C$713:$C$892,0))*$E174*$F174)+(AW$129*INDEX('Term Pricing'!$H$713:$H$892,MATCH('Project 2'!AW$8,'Term Pricing'!$C$713:$C$892,0))*$E174*(1-$F174))</f>
        <v>4674.3230769230768</v>
      </c>
      <c r="AX174" s="212">
        <f ca="1">(AX$129*INDEX('Term Pricing'!$G$713:$G$892,MATCH('Project 2'!AX$8,'Term Pricing'!$C$713:$C$892,0))*$E174*$F174)+(AX$129*INDEX('Term Pricing'!$H$713:$H$892,MATCH('Project 2'!AX$8,'Term Pricing'!$C$713:$C$892,0))*$E174*(1-$F174))</f>
        <v>7539.2307692307695</v>
      </c>
      <c r="AY174" s="212">
        <f ca="1">(AY$129*INDEX('Term Pricing'!$G$713:$G$892,MATCH('Project 2'!AY$8,'Term Pricing'!$C$713:$C$892,0))*$E174*$F174)+(AY$129*INDEX('Term Pricing'!$H$713:$H$892,MATCH('Project 2'!AY$8,'Term Pricing'!$C$713:$C$892,0))*$E174*(1-$F174))</f>
        <v>7790.5384615384619</v>
      </c>
      <c r="AZ174" s="212">
        <f ca="1">(AZ$129*INDEX('Term Pricing'!$G$713:$G$892,MATCH('Project 2'!AZ$8,'Term Pricing'!$C$713:$C$892,0))*$E174*$F174)+(AZ$129*INDEX('Term Pricing'!$H$713:$H$892,MATCH('Project 2'!AZ$8,'Term Pricing'!$C$713:$C$892,0))*$E174*(1-$F174))</f>
        <v>7539.2307692307695</v>
      </c>
      <c r="BA174" s="212">
        <f ca="1">(BA$129*INDEX('Term Pricing'!$G$713:$G$892,MATCH('Project 2'!BA$8,'Term Pricing'!$C$713:$C$892,0))*$E174*$F174)+(BA$129*INDEX('Term Pricing'!$H$713:$H$892,MATCH('Project 2'!BA$8,'Term Pricing'!$C$713:$C$892,0))*$E174*(1-$F174))</f>
        <v>7790.5384615384619</v>
      </c>
      <c r="BB174" s="212">
        <f ca="1">(BB$129*INDEX('Term Pricing'!$G$713:$G$892,MATCH('Project 2'!BB$8,'Term Pricing'!$C$713:$C$892,0))*$E174*$F174)+(BB$129*INDEX('Term Pricing'!$H$713:$H$892,MATCH('Project 2'!BB$8,'Term Pricing'!$C$713:$C$892,0))*$E174*(1-$F174))</f>
        <v>7790.5384615384619</v>
      </c>
      <c r="BC174" s="212">
        <f ca="1">(BC$129*INDEX('Term Pricing'!$G$713:$G$892,MATCH('Project 2'!BC$8,'Term Pricing'!$C$713:$C$892,0))*$E174*$F174)+(BC$129*INDEX('Term Pricing'!$H$713:$H$892,MATCH('Project 2'!BC$8,'Term Pricing'!$C$713:$C$892,0))*$E174*(1-$F174))</f>
        <v>7539.2307692307695</v>
      </c>
      <c r="BD174" s="212">
        <f ca="1">(BD$129*INDEX('Term Pricing'!$G$713:$G$892,MATCH('Project 2'!BD$8,'Term Pricing'!$C$713:$C$892,0))*$E174*$F174)+(BD$129*INDEX('Term Pricing'!$H$713:$H$892,MATCH('Project 2'!BD$8,'Term Pricing'!$C$713:$C$892,0))*$E174*(1-$F174))</f>
        <v>7790.5384615384619</v>
      </c>
      <c r="BE174" s="212">
        <f ca="1">(BE$129*INDEX('Term Pricing'!$G$713:$G$892,MATCH('Project 2'!BE$8,'Term Pricing'!$C$713:$C$892,0))*$E174*$F174)+(BE$129*INDEX('Term Pricing'!$H$713:$H$892,MATCH('Project 2'!BE$8,'Term Pricing'!$C$713:$C$892,0))*$E174*(1-$F174))</f>
        <v>7539.2307692307695</v>
      </c>
      <c r="BF174" s="212">
        <f ca="1">(BF$129*INDEX('Term Pricing'!$G$713:$G$892,MATCH('Project 2'!BF$8,'Term Pricing'!$C$713:$C$892,0))*$E174*$F174)+(BF$129*INDEX('Term Pricing'!$H$713:$H$892,MATCH('Project 2'!BF$8,'Term Pricing'!$C$713:$C$892,0))*$E174*(1-$F174))</f>
        <v>7790.5384615384619</v>
      </c>
      <c r="BG174" s="212">
        <f ca="1">(BG$129*INDEX('Term Pricing'!$G$713:$G$892,MATCH('Project 2'!BG$8,'Term Pricing'!$C$713:$C$892,0))*$E174*$F174)+(BG$129*INDEX('Term Pricing'!$H$713:$H$892,MATCH('Project 2'!BG$8,'Term Pricing'!$C$713:$C$892,0))*$E174*(1-$F174))</f>
        <v>7790.5384615384619</v>
      </c>
      <c r="BH174" s="212">
        <f ca="1">(BH$129*INDEX('Term Pricing'!$G$713:$G$892,MATCH('Project 2'!BH$8,'Term Pricing'!$C$713:$C$892,0))*$E174*$F174)+(BH$129*INDEX('Term Pricing'!$H$713:$H$892,MATCH('Project 2'!BH$8,'Term Pricing'!$C$713:$C$892,0))*$E174*(1-$F174))</f>
        <v>7036.6153846153848</v>
      </c>
      <c r="BI174" s="212">
        <f ca="1">(BI$129*INDEX('Term Pricing'!$G$713:$G$892,MATCH('Project 2'!BI$8,'Term Pricing'!$C$713:$C$892,0))*$E174*$F174)+(BI$129*INDEX('Term Pricing'!$H$713:$H$892,MATCH('Project 2'!BI$8,'Term Pricing'!$C$713:$C$892,0))*$E174*(1-$F174))</f>
        <v>7790.5384615384619</v>
      </c>
      <c r="BJ174" s="212">
        <f ca="1">(BJ$129*INDEX('Term Pricing'!$G$713:$G$892,MATCH('Project 2'!BJ$8,'Term Pricing'!$C$713:$C$892,0))*$E174*$F174)+(BJ$129*INDEX('Term Pricing'!$H$713:$H$892,MATCH('Project 2'!BJ$8,'Term Pricing'!$C$713:$C$892,0))*$E174*(1-$F174))</f>
        <v>7539.2307692307695</v>
      </c>
      <c r="BK174" s="212">
        <f ca="1">(BK$129*INDEX('Term Pricing'!$G$713:$G$892,MATCH('Project 2'!BK$8,'Term Pricing'!$C$713:$C$892,0))*$E174*$F174)+(BK$129*INDEX('Term Pricing'!$H$713:$H$892,MATCH('Project 2'!BK$8,'Term Pricing'!$C$713:$C$892,0))*$E174*(1-$F174))</f>
        <v>7790.5384615384619</v>
      </c>
      <c r="BL174" s="212">
        <f ca="1">(BL$129*INDEX('Term Pricing'!$G$713:$G$892,MATCH('Project 2'!BL$8,'Term Pricing'!$C$713:$C$892,0))*$E174*$F174)+(BL$129*INDEX('Term Pricing'!$H$713:$H$892,MATCH('Project 2'!BL$8,'Term Pricing'!$C$713:$C$892,0))*$E174*(1-$F174))</f>
        <v>7539.2307692307695</v>
      </c>
      <c r="BM174" s="212">
        <f ca="1">(BM$129*INDEX('Term Pricing'!$G$713:$G$892,MATCH('Project 2'!BM$8,'Term Pricing'!$C$713:$C$892,0))*$E174*$F174)+(BM$129*INDEX('Term Pricing'!$H$713:$H$892,MATCH('Project 2'!BM$8,'Term Pricing'!$C$713:$C$892,0))*$E174*(1-$F174))</f>
        <v>7790.5384615384619</v>
      </c>
      <c r="BN174" s="212">
        <f ca="1">(BN$129*INDEX('Term Pricing'!$G$713:$G$892,MATCH('Project 2'!BN$8,'Term Pricing'!$C$713:$C$892,0))*$E174*$F174)+(BN$129*INDEX('Term Pricing'!$H$713:$H$892,MATCH('Project 2'!BN$8,'Term Pricing'!$C$713:$C$892,0))*$E174*(1-$F174))</f>
        <v>7790.5384615384619</v>
      </c>
      <c r="BO174" s="212">
        <f ca="1">(BO$129*INDEX('Term Pricing'!$G$713:$G$892,MATCH('Project 2'!BO$8,'Term Pricing'!$C$713:$C$892,0))*$E174*$F174)+(BO$129*INDEX('Term Pricing'!$H$713:$H$892,MATCH('Project 2'!BO$8,'Term Pricing'!$C$713:$C$892,0))*$E174*(1-$F174))</f>
        <v>7539.2307692307695</v>
      </c>
      <c r="BP174" s="212">
        <f ca="1">(BP$129*INDEX('Term Pricing'!$G$713:$G$892,MATCH('Project 2'!BP$8,'Term Pricing'!$C$713:$C$892,0))*$E174*$F174)+(BP$129*INDEX('Term Pricing'!$H$713:$H$892,MATCH('Project 2'!BP$8,'Term Pricing'!$C$713:$C$892,0))*$E174*(1-$F174))</f>
        <v>7790.5384615384619</v>
      </c>
      <c r="BQ174" s="212">
        <f ca="1">(BQ$129*INDEX('Term Pricing'!$G$713:$G$892,MATCH('Project 2'!BQ$8,'Term Pricing'!$C$713:$C$892,0))*$E174*$F174)+(BQ$129*INDEX('Term Pricing'!$H$713:$H$892,MATCH('Project 2'!BQ$8,'Term Pricing'!$C$713:$C$892,0))*$E174*(1-$F174))</f>
        <v>7539.2307692307695</v>
      </c>
      <c r="BR174" s="212">
        <f ca="1">(BR$129*INDEX('Term Pricing'!$G$713:$G$892,MATCH('Project 2'!BR$8,'Term Pricing'!$C$713:$C$892,0))*$E174*$F174)+(BR$129*INDEX('Term Pricing'!$H$713:$H$892,MATCH('Project 2'!BR$8,'Term Pricing'!$C$713:$C$892,0))*$E174*(1-$F174))</f>
        <v>7790.5384615384619</v>
      </c>
      <c r="BS174" s="212">
        <f ca="1">(BS$129*INDEX('Term Pricing'!$G$713:$G$892,MATCH('Project 2'!BS$8,'Term Pricing'!$C$713:$C$892,0))*$E174*$F174)+(BS$129*INDEX('Term Pricing'!$H$713:$H$892,MATCH('Project 2'!BS$8,'Term Pricing'!$C$713:$C$892,0))*$E174*(1-$F174))</f>
        <v>7790.5384615384619</v>
      </c>
      <c r="BT174" s="212">
        <f ca="1">(BT$129*INDEX('Term Pricing'!$G$713:$G$892,MATCH('Project 2'!BT$8,'Term Pricing'!$C$713:$C$892,0))*$E174*$F174)+(BT$129*INDEX('Term Pricing'!$H$713:$H$892,MATCH('Project 2'!BT$8,'Term Pricing'!$C$713:$C$892,0))*$E174*(1-$F174))</f>
        <v>7287.9230769230771</v>
      </c>
      <c r="BU174" s="212">
        <f ca="1">(BU$129*INDEX('Term Pricing'!$G$713:$G$892,MATCH('Project 2'!BU$8,'Term Pricing'!$C$713:$C$892,0))*$E174*$F174)+(BU$129*INDEX('Term Pricing'!$H$713:$H$892,MATCH('Project 2'!BU$8,'Term Pricing'!$C$713:$C$892,0))*$E174*(1-$F174))</f>
        <v>7790.5384615384619</v>
      </c>
      <c r="BV174" s="212">
        <f ca="1">(BV$129*INDEX('Term Pricing'!$G$713:$G$892,MATCH('Project 2'!BV$8,'Term Pricing'!$C$713:$C$892,0))*$E174*$F174)+(BV$129*INDEX('Term Pricing'!$H$713:$H$892,MATCH('Project 2'!BV$8,'Term Pricing'!$C$713:$C$892,0))*$E174*(1-$F174))</f>
        <v>7539.2307692307695</v>
      </c>
      <c r="BW174" s="212">
        <f ca="1">(BW$129*INDEX('Term Pricing'!$G$713:$G$892,MATCH('Project 2'!BW$8,'Term Pricing'!$C$713:$C$892,0))*$E174*$F174)+(BW$129*INDEX('Term Pricing'!$H$713:$H$892,MATCH('Project 2'!BW$8,'Term Pricing'!$C$713:$C$892,0))*$E174*(1-$F174))</f>
        <v>7790.5384615384619</v>
      </c>
      <c r="BX174" s="212">
        <f ca="1">(BX$129*INDEX('Term Pricing'!$G$713:$G$892,MATCH('Project 2'!BX$8,'Term Pricing'!$C$713:$C$892,0))*$E174*$F174)+(BX$129*INDEX('Term Pricing'!$H$713:$H$892,MATCH('Project 2'!BX$8,'Term Pricing'!$C$713:$C$892,0))*$E174*(1-$F174))</f>
        <v>7539.2307692307695</v>
      </c>
      <c r="BY174" s="212">
        <f ca="1">(BY$129*INDEX('Term Pricing'!$G$713:$G$892,MATCH('Project 2'!BY$8,'Term Pricing'!$C$713:$C$892,0))*$E174*$F174)+(BY$129*INDEX('Term Pricing'!$H$713:$H$892,MATCH('Project 2'!BY$8,'Term Pricing'!$C$713:$C$892,0))*$E174*(1-$F174))</f>
        <v>7790.5384615384619</v>
      </c>
      <c r="BZ174" s="212">
        <f ca="1">(BZ$129*INDEX('Term Pricing'!$G$713:$G$892,MATCH('Project 2'!BZ$8,'Term Pricing'!$C$713:$C$892,0))*$E174*$F174)+(BZ$129*INDEX('Term Pricing'!$H$713:$H$892,MATCH('Project 2'!BZ$8,'Term Pricing'!$C$713:$C$892,0))*$E174*(1-$F174))</f>
        <v>7790.5384615384619</v>
      </c>
      <c r="CA174" s="212">
        <f ca="1">(CA$129*INDEX('Term Pricing'!$G$713:$G$892,MATCH('Project 2'!CA$8,'Term Pricing'!$C$713:$C$892,0))*$E174*$F174)+(CA$129*INDEX('Term Pricing'!$H$713:$H$892,MATCH('Project 2'!CA$8,'Term Pricing'!$C$713:$C$892,0))*$E174*(1-$F174))</f>
        <v>7539.2307692307695</v>
      </c>
      <c r="CB174" s="212">
        <f ca="1">(CB$129*INDEX('Term Pricing'!$G$713:$G$892,MATCH('Project 2'!CB$8,'Term Pricing'!$C$713:$C$892,0))*$E174*$F174)+(CB$129*INDEX('Term Pricing'!$H$713:$H$892,MATCH('Project 2'!CB$8,'Term Pricing'!$C$713:$C$892,0))*$E174*(1-$F174))</f>
        <v>7790.5384615384619</v>
      </c>
      <c r="CC174" s="212">
        <f ca="1">(CC$129*INDEX('Term Pricing'!$G$713:$G$892,MATCH('Project 2'!CC$8,'Term Pricing'!$C$713:$C$892,0))*$E174*$F174)+(CC$129*INDEX('Term Pricing'!$H$713:$H$892,MATCH('Project 2'!CC$8,'Term Pricing'!$C$713:$C$892,0))*$E174*(1-$F174))</f>
        <v>7539.2307692307695</v>
      </c>
      <c r="CD174" s="212">
        <f ca="1">(CD$129*INDEX('Term Pricing'!$G$713:$G$892,MATCH('Project 2'!CD$8,'Term Pricing'!$C$713:$C$892,0))*$E174*$F174)+(CD$129*INDEX('Term Pricing'!$H$713:$H$892,MATCH('Project 2'!CD$8,'Term Pricing'!$C$713:$C$892,0))*$E174*(1-$F174))</f>
        <v>7790.5384615384619</v>
      </c>
      <c r="CE174" s="212">
        <f ca="1">(CE$129*INDEX('Term Pricing'!$G$713:$G$892,MATCH('Project 2'!CE$8,'Term Pricing'!$C$713:$C$892,0))*$E174*$F174)+(CE$129*INDEX('Term Pricing'!$H$713:$H$892,MATCH('Project 2'!CE$8,'Term Pricing'!$C$713:$C$892,0))*$E174*(1-$F174))</f>
        <v>7790.5384615384619</v>
      </c>
      <c r="CF174" s="212">
        <f ca="1">(CF$129*INDEX('Term Pricing'!$G$713:$G$892,MATCH('Project 2'!CF$8,'Term Pricing'!$C$713:$C$892,0))*$E174*$F174)+(CF$129*INDEX('Term Pricing'!$H$713:$H$892,MATCH('Project 2'!CF$8,'Term Pricing'!$C$713:$C$892,0))*$E174*(1-$F174))</f>
        <v>7036.6153846153848</v>
      </c>
      <c r="CG174" s="212">
        <f ca="1">(CG$129*INDEX('Term Pricing'!$G$713:$G$892,MATCH('Project 2'!CG$8,'Term Pricing'!$C$713:$C$892,0))*$E174*$F174)+(CG$129*INDEX('Term Pricing'!$H$713:$H$892,MATCH('Project 2'!CG$8,'Term Pricing'!$C$713:$C$892,0))*$E174*(1-$F174))</f>
        <v>7790.5384615384619</v>
      </c>
      <c r="CH174" s="212">
        <f ca="1">(CH$129*INDEX('Term Pricing'!$G$713:$G$892,MATCH('Project 2'!CH$8,'Term Pricing'!$C$713:$C$892,0))*$E174*$F174)+(CH$129*INDEX('Term Pricing'!$H$713:$H$892,MATCH('Project 2'!CH$8,'Term Pricing'!$C$713:$C$892,0))*$E174*(1-$F174))</f>
        <v>7539.2307692307695</v>
      </c>
      <c r="CI174" s="212">
        <f ca="1">(CI$129*INDEX('Term Pricing'!$G$713:$G$892,MATCH('Project 2'!CI$8,'Term Pricing'!$C$713:$C$892,0))*$E174*$F174)+(CI$129*INDEX('Term Pricing'!$H$713:$H$892,MATCH('Project 2'!CI$8,'Term Pricing'!$C$713:$C$892,0))*$E174*(1-$F174))</f>
        <v>7790.5384615384619</v>
      </c>
      <c r="CJ174" s="212">
        <f ca="1">(CJ$129*INDEX('Term Pricing'!$G$713:$G$892,MATCH('Project 2'!CJ$8,'Term Pricing'!$C$713:$C$892,0))*$E174*$F174)+(CJ$129*INDEX('Term Pricing'!$H$713:$H$892,MATCH('Project 2'!CJ$8,'Term Pricing'!$C$713:$C$892,0))*$E174*(1-$F174))</f>
        <v>7539.2307692307695</v>
      </c>
      <c r="CK174" s="212">
        <f ca="1">(CK$129*INDEX('Term Pricing'!$G$713:$G$892,MATCH('Project 2'!CK$8,'Term Pricing'!$C$713:$C$892,0))*$E174*$F174)+(CK$129*INDEX('Term Pricing'!$H$713:$H$892,MATCH('Project 2'!CK$8,'Term Pricing'!$C$713:$C$892,0))*$E174*(1-$F174))</f>
        <v>7790.5384615384619</v>
      </c>
      <c r="CL174" s="212">
        <f ca="1">(CL$129*INDEX('Term Pricing'!$G$713:$G$892,MATCH('Project 2'!CL$8,'Term Pricing'!$C$713:$C$892,0))*$E174*$F174)+(CL$129*INDEX('Term Pricing'!$H$713:$H$892,MATCH('Project 2'!CL$8,'Term Pricing'!$C$713:$C$892,0))*$E174*(1-$F174))</f>
        <v>7790.5384615384619</v>
      </c>
      <c r="CM174" s="212">
        <f ca="1">(CM$129*INDEX('Term Pricing'!$G$713:$G$892,MATCH('Project 2'!CM$8,'Term Pricing'!$C$713:$C$892,0))*$E174*$F174)+(CM$129*INDEX('Term Pricing'!$H$713:$H$892,MATCH('Project 2'!CM$8,'Term Pricing'!$C$713:$C$892,0))*$E174*(1-$F174))</f>
        <v>7539.2307692307695</v>
      </c>
      <c r="CN174" s="212">
        <f ca="1">(CN$129*INDEX('Term Pricing'!$G$713:$G$892,MATCH('Project 2'!CN$8,'Term Pricing'!$C$713:$C$892,0))*$E174*$F174)+(CN$129*INDEX('Term Pricing'!$H$713:$H$892,MATCH('Project 2'!CN$8,'Term Pricing'!$C$713:$C$892,0))*$E174*(1-$F174))</f>
        <v>7790.5384615384619</v>
      </c>
      <c r="CO174" s="212">
        <f ca="1">(CO$129*INDEX('Term Pricing'!$G$713:$G$892,MATCH('Project 2'!CO$8,'Term Pricing'!$C$713:$C$892,0))*$E174*$F174)+(CO$129*INDEX('Term Pricing'!$H$713:$H$892,MATCH('Project 2'!CO$8,'Term Pricing'!$C$713:$C$892,0))*$E174*(1-$F174))</f>
        <v>7539.2307692307695</v>
      </c>
      <c r="CP174" s="212">
        <f ca="1">(CP$129*INDEX('Term Pricing'!$G$713:$G$892,MATCH('Project 2'!CP$8,'Term Pricing'!$C$713:$C$892,0))*$E174*$F174)+(CP$129*INDEX('Term Pricing'!$H$713:$H$892,MATCH('Project 2'!CP$8,'Term Pricing'!$C$713:$C$892,0))*$E174*(1-$F174))</f>
        <v>7790.5384615384619</v>
      </c>
      <c r="CQ174" s="212">
        <f ca="1">(CQ$129*INDEX('Term Pricing'!$G$713:$G$892,MATCH('Project 2'!CQ$8,'Term Pricing'!$C$713:$C$892,0))*$E174*$F174)+(CQ$129*INDEX('Term Pricing'!$H$713:$H$892,MATCH('Project 2'!CQ$8,'Term Pricing'!$C$713:$C$892,0))*$E174*(1-$F174))</f>
        <v>7790.5384615384619</v>
      </c>
      <c r="CR174" s="212">
        <f ca="1">(CR$129*INDEX('Term Pricing'!$G$713:$G$892,MATCH('Project 2'!CR$8,'Term Pricing'!$C$713:$C$892,0))*$E174*$F174)+(CR$129*INDEX('Term Pricing'!$H$713:$H$892,MATCH('Project 2'!CR$8,'Term Pricing'!$C$713:$C$892,0))*$E174*(1-$F174))</f>
        <v>7036.6153846153848</v>
      </c>
      <c r="CS174" s="212">
        <f ca="1">(CS$129*INDEX('Term Pricing'!$G$713:$G$892,MATCH('Project 2'!CS$8,'Term Pricing'!$C$713:$C$892,0))*$E174*$F174)+(CS$129*INDEX('Term Pricing'!$H$713:$H$892,MATCH('Project 2'!CS$8,'Term Pricing'!$C$713:$C$892,0))*$E174*(1-$F174))</f>
        <v>7790.5384615384619</v>
      </c>
      <c r="CT174" s="212">
        <f ca="1">(CT$129*INDEX('Term Pricing'!$G$713:$G$892,MATCH('Project 2'!CT$8,'Term Pricing'!$C$713:$C$892,0))*$E174*$F174)+(CT$129*INDEX('Term Pricing'!$H$713:$H$892,MATCH('Project 2'!CT$8,'Term Pricing'!$C$713:$C$892,0))*$E174*(1-$F174))</f>
        <v>7539.2307692307695</v>
      </c>
      <c r="CU174" s="212">
        <f ca="1">(CU$129*INDEX('Term Pricing'!$G$713:$G$892,MATCH('Project 2'!CU$8,'Term Pricing'!$C$713:$C$892,0))*$E174*$F174)+(CU$129*INDEX('Term Pricing'!$H$713:$H$892,MATCH('Project 2'!CU$8,'Term Pricing'!$C$713:$C$892,0))*$E174*(1-$F174))</f>
        <v>7790.5384615384619</v>
      </c>
      <c r="CV174" s="212">
        <f ca="1">(CV$129*INDEX('Term Pricing'!$G$713:$G$892,MATCH('Project 2'!CV$8,'Term Pricing'!$C$713:$C$892,0))*$E174*$F174)+(CV$129*INDEX('Term Pricing'!$H$713:$H$892,MATCH('Project 2'!CV$8,'Term Pricing'!$C$713:$C$892,0))*$E174*(1-$F174))</f>
        <v>7539.2307692307695</v>
      </c>
      <c r="CW174" s="212">
        <f ca="1">(CW$129*INDEX('Term Pricing'!$G$713:$G$892,MATCH('Project 2'!CW$8,'Term Pricing'!$C$713:$C$892,0))*$E174*$F174)+(CW$129*INDEX('Term Pricing'!$H$713:$H$892,MATCH('Project 2'!CW$8,'Term Pricing'!$C$713:$C$892,0))*$E174*(1-$F174))</f>
        <v>7790.5384615384619</v>
      </c>
      <c r="CX174" s="212">
        <f ca="1">(CX$129*INDEX('Term Pricing'!$G$713:$G$892,MATCH('Project 2'!CX$8,'Term Pricing'!$C$713:$C$892,0))*$E174*$F174)+(CX$129*INDEX('Term Pricing'!$H$713:$H$892,MATCH('Project 2'!CX$8,'Term Pricing'!$C$713:$C$892,0))*$E174*(1-$F174))</f>
        <v>7790.5384615384619</v>
      </c>
      <c r="CY174" s="212">
        <f ca="1">(CY$129*INDEX('Term Pricing'!$G$713:$G$892,MATCH('Project 2'!CY$8,'Term Pricing'!$C$713:$C$892,0))*$E174*$F174)+(CY$129*INDEX('Term Pricing'!$H$713:$H$892,MATCH('Project 2'!CY$8,'Term Pricing'!$C$713:$C$892,0))*$E174*(1-$F174))</f>
        <v>7539.2307692307695</v>
      </c>
      <c r="CZ174" s="212">
        <f ca="1">(CZ$129*INDEX('Term Pricing'!$G$713:$G$892,MATCH('Project 2'!CZ$8,'Term Pricing'!$C$713:$C$892,0))*$E174*$F174)+(CZ$129*INDEX('Term Pricing'!$H$713:$H$892,MATCH('Project 2'!CZ$8,'Term Pricing'!$C$713:$C$892,0))*$E174*(1-$F174))</f>
        <v>7790.5384615384619</v>
      </c>
      <c r="DA174" s="212">
        <f ca="1">(DA$129*INDEX('Term Pricing'!$G$713:$G$892,MATCH('Project 2'!DA$8,'Term Pricing'!$C$713:$C$892,0))*$E174*$F174)+(DA$129*INDEX('Term Pricing'!$H$713:$H$892,MATCH('Project 2'!DA$8,'Term Pricing'!$C$713:$C$892,0))*$E174*(1-$F174))</f>
        <v>7539.2307692307695</v>
      </c>
      <c r="DB174" s="212">
        <f ca="1">(DB$129*INDEX('Term Pricing'!$G$713:$G$892,MATCH('Project 2'!DB$8,'Term Pricing'!$C$713:$C$892,0))*$E174*$F174)+(DB$129*INDEX('Term Pricing'!$H$713:$H$892,MATCH('Project 2'!DB$8,'Term Pricing'!$C$713:$C$892,0))*$E174*(1-$F174))</f>
        <v>7790.5384615384619</v>
      </c>
      <c r="DC174" s="212">
        <f ca="1">(DC$129*INDEX('Term Pricing'!$G$713:$G$892,MATCH('Project 2'!DC$8,'Term Pricing'!$C$713:$C$892,0))*$E174*$F174)+(DC$129*INDEX('Term Pricing'!$H$713:$H$892,MATCH('Project 2'!DC$8,'Term Pricing'!$C$713:$C$892,0))*$E174*(1-$F174))</f>
        <v>7790.5384615384619</v>
      </c>
      <c r="DD174" s="212">
        <f ca="1">(DD$129*INDEX('Term Pricing'!$G$713:$G$892,MATCH('Project 2'!DD$8,'Term Pricing'!$C$713:$C$892,0))*$E174*$F174)+(DD$129*INDEX('Term Pricing'!$H$713:$H$892,MATCH('Project 2'!DD$8,'Term Pricing'!$C$713:$C$892,0))*$E174*(1-$F174))</f>
        <v>7036.6153846153848</v>
      </c>
      <c r="DE174" s="212">
        <f ca="1">(DE$129*INDEX('Term Pricing'!$G$713:$G$892,MATCH('Project 2'!DE$8,'Term Pricing'!$C$713:$C$892,0))*$E174*$F174)+(DE$129*INDEX('Term Pricing'!$H$713:$H$892,MATCH('Project 2'!DE$8,'Term Pricing'!$C$713:$C$892,0))*$E174*(1-$F174))</f>
        <v>7790.5384615384619</v>
      </c>
      <c r="DF174" s="212">
        <f ca="1">(DF$129*INDEX('Term Pricing'!$G$713:$G$892,MATCH('Project 2'!DF$8,'Term Pricing'!$C$713:$C$892,0))*$E174*$F174)+(DF$129*INDEX('Term Pricing'!$H$713:$H$892,MATCH('Project 2'!DF$8,'Term Pricing'!$C$713:$C$892,0))*$E174*(1-$F174))</f>
        <v>7539.2307692307695</v>
      </c>
      <c r="DG174" s="212">
        <f ca="1">(DG$129*INDEX('Term Pricing'!$G$713:$G$892,MATCH('Project 2'!DG$8,'Term Pricing'!$C$713:$C$892,0))*$E174*$F174)+(DG$129*INDEX('Term Pricing'!$H$713:$H$892,MATCH('Project 2'!DG$8,'Term Pricing'!$C$713:$C$892,0))*$E174*(1-$F174))</f>
        <v>7790.5384615384619</v>
      </c>
      <c r="DH174" s="212">
        <f ca="1">(DH$129*INDEX('Term Pricing'!$G$713:$G$892,MATCH('Project 2'!DH$8,'Term Pricing'!$C$713:$C$892,0))*$E174*$F174)+(DH$129*INDEX('Term Pricing'!$H$713:$H$892,MATCH('Project 2'!DH$8,'Term Pricing'!$C$713:$C$892,0))*$E174*(1-$F174))</f>
        <v>7539.2307692307695</v>
      </c>
      <c r="DI174" s="212">
        <f ca="1">(DI$129*INDEX('Term Pricing'!$G$713:$G$892,MATCH('Project 2'!DI$8,'Term Pricing'!$C$713:$C$892,0))*$E174*$F174)+(DI$129*INDEX('Term Pricing'!$H$713:$H$892,MATCH('Project 2'!DI$8,'Term Pricing'!$C$713:$C$892,0))*$E174*(1-$F174))</f>
        <v>7790.5384615384619</v>
      </c>
      <c r="DJ174" s="212">
        <f ca="1">(DJ$129*INDEX('Term Pricing'!$G$713:$G$892,MATCH('Project 2'!DJ$8,'Term Pricing'!$C$713:$C$892,0))*$E174*$F174)+(DJ$129*INDEX('Term Pricing'!$H$713:$H$892,MATCH('Project 2'!DJ$8,'Term Pricing'!$C$713:$C$892,0))*$E174*(1-$F174))</f>
        <v>7790.5384615384619</v>
      </c>
      <c r="DK174" s="212">
        <f ca="1">(DK$129*INDEX('Term Pricing'!$G$713:$G$892,MATCH('Project 2'!DK$8,'Term Pricing'!$C$713:$C$892,0))*$E174*$F174)+(DK$129*INDEX('Term Pricing'!$H$713:$H$892,MATCH('Project 2'!DK$8,'Term Pricing'!$C$713:$C$892,0))*$E174*(1-$F174))</f>
        <v>7539.2307692307695</v>
      </c>
      <c r="DL174" s="212">
        <f ca="1">(DL$129*INDEX('Term Pricing'!$G$713:$G$892,MATCH('Project 2'!DL$8,'Term Pricing'!$C$713:$C$892,0))*$E174*$F174)+(DL$129*INDEX('Term Pricing'!$H$713:$H$892,MATCH('Project 2'!DL$8,'Term Pricing'!$C$713:$C$892,0))*$E174*(1-$F174))</f>
        <v>7790.5384615384619</v>
      </c>
      <c r="DM174" s="212">
        <f ca="1">(DM$129*INDEX('Term Pricing'!$G$713:$G$892,MATCH('Project 2'!DM$8,'Term Pricing'!$C$713:$C$892,0))*$E174*$F174)+(DM$129*INDEX('Term Pricing'!$H$713:$H$892,MATCH('Project 2'!DM$8,'Term Pricing'!$C$713:$C$892,0))*$E174*(1-$F174))</f>
        <v>7539.2307692307695</v>
      </c>
      <c r="DN174" s="212">
        <f ca="1">(DN$129*INDEX('Term Pricing'!$G$713:$G$892,MATCH('Project 2'!DN$8,'Term Pricing'!$C$713:$C$892,0))*$E174*$F174)+(DN$129*INDEX('Term Pricing'!$H$713:$H$892,MATCH('Project 2'!DN$8,'Term Pricing'!$C$713:$C$892,0))*$E174*(1-$F174))</f>
        <v>7790.5384615384619</v>
      </c>
    </row>
    <row r="175" spans="1:118">
      <c r="A175" s="151"/>
      <c r="C175" s="34" t="s">
        <v>84</v>
      </c>
      <c r="E175" s="70">
        <f>Inputs!H113</f>
        <v>0.2</v>
      </c>
      <c r="F175" s="70">
        <f>Inputs!J113</f>
        <v>0.7</v>
      </c>
      <c r="G175" s="54" t="s">
        <v>83</v>
      </c>
      <c r="H175" s="272">
        <f ca="1">IFERROR(SUM($J175:$DN175)/(SUM($J$129:$DN$129)*E175),0)</f>
        <v>1.1634615384615381</v>
      </c>
      <c r="I175" s="29"/>
      <c r="J175" s="212">
        <f ca="1">(J$129*INDEX('Term Pricing'!$G$898:$G$1077,MATCH('Project 2'!J$8,'Term Pricing'!$C$898:$C$1077,0))*$E175*$F175)+(J$129*INDEX('Term Pricing'!$H$898:$H$1077,MATCH('Project 2'!J$8,'Term Pricing'!$C$898:$C$1077,0))*$E175*(1-$F175))</f>
        <v>0</v>
      </c>
      <c r="K175" s="212">
        <f ca="1">(K$129*INDEX('Term Pricing'!$G$898:$G$1077,MATCH('Project 2'!K$8,'Term Pricing'!$C$898:$C$1077,0))*$E175*$F175)+(K$129*INDEX('Term Pricing'!$H$898:$H$1077,MATCH('Project 2'!K$8,'Term Pricing'!$C$898:$C$1077,0))*$E175*(1-$F175))</f>
        <v>0</v>
      </c>
      <c r="L175" s="212">
        <f ca="1">(L$129*INDEX('Term Pricing'!$G$898:$G$1077,MATCH('Project 2'!L$8,'Term Pricing'!$C$898:$C$1077,0))*$E175*$F175)+(L$129*INDEX('Term Pricing'!$H$898:$H$1077,MATCH('Project 2'!L$8,'Term Pricing'!$C$898:$C$1077,0))*$E175*(1-$F175))</f>
        <v>0</v>
      </c>
      <c r="M175" s="212">
        <f ca="1">(M$129*INDEX('Term Pricing'!$G$898:$G$1077,MATCH('Project 2'!M$8,'Term Pricing'!$C$898:$C$1077,0))*$E175*$F175)+(M$129*INDEX('Term Pricing'!$H$898:$H$1077,MATCH('Project 2'!M$8,'Term Pricing'!$C$898:$C$1077,0))*$E175*(1-$F175))</f>
        <v>0</v>
      </c>
      <c r="N175" s="212">
        <f ca="1">(N$129*INDEX('Term Pricing'!$G$898:$G$1077,MATCH('Project 2'!N$8,'Term Pricing'!$C$898:$C$1077,0))*$E175*$F175)+(N$129*INDEX('Term Pricing'!$H$898:$H$1077,MATCH('Project 2'!N$8,'Term Pricing'!$C$898:$C$1077,0))*$E175*(1-$F175))</f>
        <v>4523.5384615384619</v>
      </c>
      <c r="O175" s="212">
        <f ca="1">(O$129*INDEX('Term Pricing'!$G$898:$G$1077,MATCH('Project 2'!O$8,'Term Pricing'!$C$898:$C$1077,0))*$E175*$F175)+(O$129*INDEX('Term Pricing'!$H$898:$H$1077,MATCH('Project 2'!O$8,'Term Pricing'!$C$898:$C$1077,0))*$E175*(1-$F175))</f>
        <v>4674.3230769230768</v>
      </c>
      <c r="P175" s="212">
        <f ca="1">(P$129*INDEX('Term Pricing'!$G$898:$G$1077,MATCH('Project 2'!P$8,'Term Pricing'!$C$898:$C$1077,0))*$E175*$F175)+(P$129*INDEX('Term Pricing'!$H$898:$H$1077,MATCH('Project 2'!P$8,'Term Pricing'!$C$898:$C$1077,0))*$E175*(1-$F175))</f>
        <v>4523.5384615384619</v>
      </c>
      <c r="Q175" s="212">
        <f ca="1">(Q$129*INDEX('Term Pricing'!$G$898:$G$1077,MATCH('Project 2'!Q$8,'Term Pricing'!$C$898:$C$1077,0))*$E175*$F175)+(Q$129*INDEX('Term Pricing'!$H$898:$H$1077,MATCH('Project 2'!Q$8,'Term Pricing'!$C$898:$C$1077,0))*$E175*(1-$F175))</f>
        <v>4674.3230769230768</v>
      </c>
      <c r="R175" s="212">
        <f ca="1">(R$129*INDEX('Term Pricing'!$G$898:$G$1077,MATCH('Project 2'!R$8,'Term Pricing'!$C$898:$C$1077,0))*$E175*$F175)+(R$129*INDEX('Term Pricing'!$H$898:$H$1077,MATCH('Project 2'!R$8,'Term Pricing'!$C$898:$C$1077,0))*$E175*(1-$F175))</f>
        <v>4674.3230769230768</v>
      </c>
      <c r="S175" s="212">
        <f ca="1">(S$129*INDEX('Term Pricing'!$G$898:$G$1077,MATCH('Project 2'!S$8,'Term Pricing'!$C$898:$C$1077,0))*$E175*$F175)+(S$129*INDEX('Term Pricing'!$H$898:$H$1077,MATCH('Project 2'!S$8,'Term Pricing'!$C$898:$C$1077,0))*$E175*(1-$F175))</f>
        <v>4523.5384615384619</v>
      </c>
      <c r="T175" s="212">
        <f ca="1">(T$129*INDEX('Term Pricing'!$G$898:$G$1077,MATCH('Project 2'!T$8,'Term Pricing'!$C$898:$C$1077,0))*$E175*$F175)+(T$129*INDEX('Term Pricing'!$H$898:$H$1077,MATCH('Project 2'!T$8,'Term Pricing'!$C$898:$C$1077,0))*$E175*(1-$F175))</f>
        <v>4674.3230769230768</v>
      </c>
      <c r="U175" s="212">
        <f ca="1">(U$129*INDEX('Term Pricing'!$G$898:$G$1077,MATCH('Project 2'!U$8,'Term Pricing'!$C$898:$C$1077,0))*$E175*$F175)+(U$129*INDEX('Term Pricing'!$H$898:$H$1077,MATCH('Project 2'!U$8,'Term Pricing'!$C$898:$C$1077,0))*$E175*(1-$F175))</f>
        <v>4523.5384615384619</v>
      </c>
      <c r="V175" s="212">
        <f ca="1">(V$129*INDEX('Term Pricing'!$G$898:$G$1077,MATCH('Project 2'!V$8,'Term Pricing'!$C$898:$C$1077,0))*$E175*$F175)+(V$129*INDEX('Term Pricing'!$H$898:$H$1077,MATCH('Project 2'!V$8,'Term Pricing'!$C$898:$C$1077,0))*$E175*(1-$F175))</f>
        <v>4674.3230769230768</v>
      </c>
      <c r="W175" s="212">
        <f ca="1">(W$129*INDEX('Term Pricing'!$G$898:$G$1077,MATCH('Project 2'!W$8,'Term Pricing'!$C$898:$C$1077,0))*$E175*$F175)+(W$129*INDEX('Term Pricing'!$H$898:$H$1077,MATCH('Project 2'!W$8,'Term Pricing'!$C$898:$C$1077,0))*$E175*(1-$F175))</f>
        <v>4674.3230769230768</v>
      </c>
      <c r="X175" s="212">
        <f ca="1">(X$129*INDEX('Term Pricing'!$G$898:$G$1077,MATCH('Project 2'!X$8,'Term Pricing'!$C$898:$C$1077,0))*$E175*$F175)+(X$129*INDEX('Term Pricing'!$H$898:$H$1077,MATCH('Project 2'!X$8,'Term Pricing'!$C$898:$C$1077,0))*$E175*(1-$F175))</f>
        <v>4372.7538461538461</v>
      </c>
      <c r="Y175" s="212">
        <f ca="1">(Y$129*INDEX('Term Pricing'!$G$898:$G$1077,MATCH('Project 2'!Y$8,'Term Pricing'!$C$898:$C$1077,0))*$E175*$F175)+(Y$129*INDEX('Term Pricing'!$H$898:$H$1077,MATCH('Project 2'!Y$8,'Term Pricing'!$C$898:$C$1077,0))*$E175*(1-$F175))</f>
        <v>4674.3230769230768</v>
      </c>
      <c r="Z175" s="212">
        <f ca="1">(Z$129*INDEX('Term Pricing'!$G$898:$G$1077,MATCH('Project 2'!Z$8,'Term Pricing'!$C$898:$C$1077,0))*$E175*$F175)+(Z$129*INDEX('Term Pricing'!$H$898:$H$1077,MATCH('Project 2'!Z$8,'Term Pricing'!$C$898:$C$1077,0))*$E175*(1-$F175))</f>
        <v>4523.5384615384619</v>
      </c>
      <c r="AA175" s="212">
        <f ca="1">(AA$129*INDEX('Term Pricing'!$G$898:$G$1077,MATCH('Project 2'!AA$8,'Term Pricing'!$C$898:$C$1077,0))*$E175*$F175)+(AA$129*INDEX('Term Pricing'!$H$898:$H$1077,MATCH('Project 2'!AA$8,'Term Pricing'!$C$898:$C$1077,0))*$E175*(1-$F175))</f>
        <v>4674.3230769230768</v>
      </c>
      <c r="AB175" s="212">
        <f ca="1">(AB$129*INDEX('Term Pricing'!$G$898:$G$1077,MATCH('Project 2'!AB$8,'Term Pricing'!$C$898:$C$1077,0))*$E175*$F175)+(AB$129*INDEX('Term Pricing'!$H$898:$H$1077,MATCH('Project 2'!AB$8,'Term Pricing'!$C$898:$C$1077,0))*$E175*(1-$F175))</f>
        <v>4523.5384615384619</v>
      </c>
      <c r="AC175" s="212">
        <f ca="1">(AC$129*INDEX('Term Pricing'!$G$898:$G$1077,MATCH('Project 2'!AC$8,'Term Pricing'!$C$898:$C$1077,0))*$E175*$F175)+(AC$129*INDEX('Term Pricing'!$H$898:$H$1077,MATCH('Project 2'!AC$8,'Term Pricing'!$C$898:$C$1077,0))*$E175*(1-$F175))</f>
        <v>4674.3230769230768</v>
      </c>
      <c r="AD175" s="212">
        <f ca="1">(AD$129*INDEX('Term Pricing'!$G$898:$G$1077,MATCH('Project 2'!AD$8,'Term Pricing'!$C$898:$C$1077,0))*$E175*$F175)+(AD$129*INDEX('Term Pricing'!$H$898:$H$1077,MATCH('Project 2'!AD$8,'Term Pricing'!$C$898:$C$1077,0))*$E175*(1-$F175))</f>
        <v>4674.3230769230768</v>
      </c>
      <c r="AE175" s="212">
        <f ca="1">(AE$129*INDEX('Term Pricing'!$G$898:$G$1077,MATCH('Project 2'!AE$8,'Term Pricing'!$C$898:$C$1077,0))*$E175*$F175)+(AE$129*INDEX('Term Pricing'!$H$898:$H$1077,MATCH('Project 2'!AE$8,'Term Pricing'!$C$898:$C$1077,0))*$E175*(1-$F175))</f>
        <v>4523.5384615384619</v>
      </c>
      <c r="AF175" s="212">
        <f ca="1">(AF$129*INDEX('Term Pricing'!$G$898:$G$1077,MATCH('Project 2'!AF$8,'Term Pricing'!$C$898:$C$1077,0))*$E175*$F175)+(AF$129*INDEX('Term Pricing'!$H$898:$H$1077,MATCH('Project 2'!AF$8,'Term Pricing'!$C$898:$C$1077,0))*$E175*(1-$F175))</f>
        <v>4674.3230769230768</v>
      </c>
      <c r="AG175" s="212">
        <f ca="1">(AG$129*INDEX('Term Pricing'!$G$898:$G$1077,MATCH('Project 2'!AG$8,'Term Pricing'!$C$898:$C$1077,0))*$E175*$F175)+(AG$129*INDEX('Term Pricing'!$H$898:$H$1077,MATCH('Project 2'!AG$8,'Term Pricing'!$C$898:$C$1077,0))*$E175*(1-$F175))</f>
        <v>4523.5384615384619</v>
      </c>
      <c r="AH175" s="212">
        <f ca="1">(AH$129*INDEX('Term Pricing'!$G$898:$G$1077,MATCH('Project 2'!AH$8,'Term Pricing'!$C$898:$C$1077,0))*$E175*$F175)+(AH$129*INDEX('Term Pricing'!$H$898:$H$1077,MATCH('Project 2'!AH$8,'Term Pricing'!$C$898:$C$1077,0))*$E175*(1-$F175))</f>
        <v>4674.3230769230768</v>
      </c>
      <c r="AI175" s="212">
        <f ca="1">(AI$129*INDEX('Term Pricing'!$G$898:$G$1077,MATCH('Project 2'!AI$8,'Term Pricing'!$C$898:$C$1077,0))*$E175*$F175)+(AI$129*INDEX('Term Pricing'!$H$898:$H$1077,MATCH('Project 2'!AI$8,'Term Pricing'!$C$898:$C$1077,0))*$E175*(1-$F175))</f>
        <v>4674.3230769230768</v>
      </c>
      <c r="AJ175" s="212">
        <f ca="1">(AJ$129*INDEX('Term Pricing'!$G$898:$G$1077,MATCH('Project 2'!AJ$8,'Term Pricing'!$C$898:$C$1077,0))*$E175*$F175)+(AJ$129*INDEX('Term Pricing'!$H$898:$H$1077,MATCH('Project 2'!AJ$8,'Term Pricing'!$C$898:$C$1077,0))*$E175*(1-$F175))</f>
        <v>4221.9692307692312</v>
      </c>
      <c r="AK175" s="212">
        <f ca="1">(AK$129*INDEX('Term Pricing'!$G$898:$G$1077,MATCH('Project 2'!AK$8,'Term Pricing'!$C$898:$C$1077,0))*$E175*$F175)+(AK$129*INDEX('Term Pricing'!$H$898:$H$1077,MATCH('Project 2'!AK$8,'Term Pricing'!$C$898:$C$1077,0))*$E175*(1-$F175))</f>
        <v>4674.3230769230768</v>
      </c>
      <c r="AL175" s="212">
        <f ca="1">(AL$129*INDEX('Term Pricing'!$G$898:$G$1077,MATCH('Project 2'!AL$8,'Term Pricing'!$C$898:$C$1077,0))*$E175*$F175)+(AL$129*INDEX('Term Pricing'!$H$898:$H$1077,MATCH('Project 2'!AL$8,'Term Pricing'!$C$898:$C$1077,0))*$E175*(1-$F175))</f>
        <v>4523.5384615384619</v>
      </c>
      <c r="AM175" s="212">
        <f ca="1">(AM$129*INDEX('Term Pricing'!$G$898:$G$1077,MATCH('Project 2'!AM$8,'Term Pricing'!$C$898:$C$1077,0))*$E175*$F175)+(AM$129*INDEX('Term Pricing'!$H$898:$H$1077,MATCH('Project 2'!AM$8,'Term Pricing'!$C$898:$C$1077,0))*$E175*(1-$F175))</f>
        <v>4674.3230769230768</v>
      </c>
      <c r="AN175" s="212">
        <f ca="1">(AN$129*INDEX('Term Pricing'!$G$898:$G$1077,MATCH('Project 2'!AN$8,'Term Pricing'!$C$898:$C$1077,0))*$E175*$F175)+(AN$129*INDEX('Term Pricing'!$H$898:$H$1077,MATCH('Project 2'!AN$8,'Term Pricing'!$C$898:$C$1077,0))*$E175*(1-$F175))</f>
        <v>4523.5384615384619</v>
      </c>
      <c r="AO175" s="212">
        <f ca="1">(AO$129*INDEX('Term Pricing'!$G$898:$G$1077,MATCH('Project 2'!AO$8,'Term Pricing'!$C$898:$C$1077,0))*$E175*$F175)+(AO$129*INDEX('Term Pricing'!$H$898:$H$1077,MATCH('Project 2'!AO$8,'Term Pricing'!$C$898:$C$1077,0))*$E175*(1-$F175))</f>
        <v>4674.3230769230768</v>
      </c>
      <c r="AP175" s="212">
        <f ca="1">(AP$129*INDEX('Term Pricing'!$G$898:$G$1077,MATCH('Project 2'!AP$8,'Term Pricing'!$C$898:$C$1077,0))*$E175*$F175)+(AP$129*INDEX('Term Pricing'!$H$898:$H$1077,MATCH('Project 2'!AP$8,'Term Pricing'!$C$898:$C$1077,0))*$E175*(1-$F175))</f>
        <v>4674.3230769230768</v>
      </c>
      <c r="AQ175" s="212">
        <f ca="1">(AQ$129*INDEX('Term Pricing'!$G$898:$G$1077,MATCH('Project 2'!AQ$8,'Term Pricing'!$C$898:$C$1077,0))*$E175*$F175)+(AQ$129*INDEX('Term Pricing'!$H$898:$H$1077,MATCH('Project 2'!AQ$8,'Term Pricing'!$C$898:$C$1077,0))*$E175*(1-$F175))</f>
        <v>4523.5384615384619</v>
      </c>
      <c r="AR175" s="212">
        <f ca="1">(AR$129*INDEX('Term Pricing'!$G$898:$G$1077,MATCH('Project 2'!AR$8,'Term Pricing'!$C$898:$C$1077,0))*$E175*$F175)+(AR$129*INDEX('Term Pricing'!$H$898:$H$1077,MATCH('Project 2'!AR$8,'Term Pricing'!$C$898:$C$1077,0))*$E175*(1-$F175))</f>
        <v>4674.3230769230768</v>
      </c>
      <c r="AS175" s="212">
        <f ca="1">(AS$129*INDEX('Term Pricing'!$G$898:$G$1077,MATCH('Project 2'!AS$8,'Term Pricing'!$C$898:$C$1077,0))*$E175*$F175)+(AS$129*INDEX('Term Pricing'!$H$898:$H$1077,MATCH('Project 2'!AS$8,'Term Pricing'!$C$898:$C$1077,0))*$E175*(1-$F175))</f>
        <v>4523.5384615384619</v>
      </c>
      <c r="AT175" s="212">
        <f ca="1">(AT$129*INDEX('Term Pricing'!$G$898:$G$1077,MATCH('Project 2'!AT$8,'Term Pricing'!$C$898:$C$1077,0))*$E175*$F175)+(AT$129*INDEX('Term Pricing'!$H$898:$H$1077,MATCH('Project 2'!AT$8,'Term Pricing'!$C$898:$C$1077,0))*$E175*(1-$F175))</f>
        <v>4674.3230769230768</v>
      </c>
      <c r="AU175" s="212">
        <f ca="1">(AU$129*INDEX('Term Pricing'!$G$898:$G$1077,MATCH('Project 2'!AU$8,'Term Pricing'!$C$898:$C$1077,0))*$E175*$F175)+(AU$129*INDEX('Term Pricing'!$H$898:$H$1077,MATCH('Project 2'!AU$8,'Term Pricing'!$C$898:$C$1077,0))*$E175*(1-$F175))</f>
        <v>4674.3230769230768</v>
      </c>
      <c r="AV175" s="212">
        <f ca="1">(AV$129*INDEX('Term Pricing'!$G$898:$G$1077,MATCH('Project 2'!AV$8,'Term Pricing'!$C$898:$C$1077,0))*$E175*$F175)+(AV$129*INDEX('Term Pricing'!$H$898:$H$1077,MATCH('Project 2'!AV$8,'Term Pricing'!$C$898:$C$1077,0))*$E175*(1-$F175))</f>
        <v>4221.9692307692312</v>
      </c>
      <c r="AW175" s="212">
        <f ca="1">(AW$129*INDEX('Term Pricing'!$G$898:$G$1077,MATCH('Project 2'!AW$8,'Term Pricing'!$C$898:$C$1077,0))*$E175*$F175)+(AW$129*INDEX('Term Pricing'!$H$898:$H$1077,MATCH('Project 2'!AW$8,'Term Pricing'!$C$898:$C$1077,0))*$E175*(1-$F175))</f>
        <v>4674.3230769230768</v>
      </c>
      <c r="AX175" s="212">
        <f ca="1">(AX$129*INDEX('Term Pricing'!$G$898:$G$1077,MATCH('Project 2'!AX$8,'Term Pricing'!$C$898:$C$1077,0))*$E175*$F175)+(AX$129*INDEX('Term Pricing'!$H$898:$H$1077,MATCH('Project 2'!AX$8,'Term Pricing'!$C$898:$C$1077,0))*$E175*(1-$F175))</f>
        <v>7539.2307692307695</v>
      </c>
      <c r="AY175" s="212">
        <f ca="1">(AY$129*INDEX('Term Pricing'!$G$898:$G$1077,MATCH('Project 2'!AY$8,'Term Pricing'!$C$898:$C$1077,0))*$E175*$F175)+(AY$129*INDEX('Term Pricing'!$H$898:$H$1077,MATCH('Project 2'!AY$8,'Term Pricing'!$C$898:$C$1077,0))*$E175*(1-$F175))</f>
        <v>7790.5384615384619</v>
      </c>
      <c r="AZ175" s="212">
        <f ca="1">(AZ$129*INDEX('Term Pricing'!$G$898:$G$1077,MATCH('Project 2'!AZ$8,'Term Pricing'!$C$898:$C$1077,0))*$E175*$F175)+(AZ$129*INDEX('Term Pricing'!$H$898:$H$1077,MATCH('Project 2'!AZ$8,'Term Pricing'!$C$898:$C$1077,0))*$E175*(1-$F175))</f>
        <v>7539.2307692307695</v>
      </c>
      <c r="BA175" s="212">
        <f ca="1">(BA$129*INDEX('Term Pricing'!$G$898:$G$1077,MATCH('Project 2'!BA$8,'Term Pricing'!$C$898:$C$1077,0))*$E175*$F175)+(BA$129*INDEX('Term Pricing'!$H$898:$H$1077,MATCH('Project 2'!BA$8,'Term Pricing'!$C$898:$C$1077,0))*$E175*(1-$F175))</f>
        <v>7790.5384615384619</v>
      </c>
      <c r="BB175" s="212">
        <f ca="1">(BB$129*INDEX('Term Pricing'!$G$898:$G$1077,MATCH('Project 2'!BB$8,'Term Pricing'!$C$898:$C$1077,0))*$E175*$F175)+(BB$129*INDEX('Term Pricing'!$H$898:$H$1077,MATCH('Project 2'!BB$8,'Term Pricing'!$C$898:$C$1077,0))*$E175*(1-$F175))</f>
        <v>7790.5384615384619</v>
      </c>
      <c r="BC175" s="212">
        <f ca="1">(BC$129*INDEX('Term Pricing'!$G$898:$G$1077,MATCH('Project 2'!BC$8,'Term Pricing'!$C$898:$C$1077,0))*$E175*$F175)+(BC$129*INDEX('Term Pricing'!$H$898:$H$1077,MATCH('Project 2'!BC$8,'Term Pricing'!$C$898:$C$1077,0))*$E175*(1-$F175))</f>
        <v>7539.2307692307695</v>
      </c>
      <c r="BD175" s="212">
        <f ca="1">(BD$129*INDEX('Term Pricing'!$G$898:$G$1077,MATCH('Project 2'!BD$8,'Term Pricing'!$C$898:$C$1077,0))*$E175*$F175)+(BD$129*INDEX('Term Pricing'!$H$898:$H$1077,MATCH('Project 2'!BD$8,'Term Pricing'!$C$898:$C$1077,0))*$E175*(1-$F175))</f>
        <v>7790.5384615384619</v>
      </c>
      <c r="BE175" s="212">
        <f ca="1">(BE$129*INDEX('Term Pricing'!$G$898:$G$1077,MATCH('Project 2'!BE$8,'Term Pricing'!$C$898:$C$1077,0))*$E175*$F175)+(BE$129*INDEX('Term Pricing'!$H$898:$H$1077,MATCH('Project 2'!BE$8,'Term Pricing'!$C$898:$C$1077,0))*$E175*(1-$F175))</f>
        <v>7539.2307692307695</v>
      </c>
      <c r="BF175" s="212">
        <f ca="1">(BF$129*INDEX('Term Pricing'!$G$898:$G$1077,MATCH('Project 2'!BF$8,'Term Pricing'!$C$898:$C$1077,0))*$E175*$F175)+(BF$129*INDEX('Term Pricing'!$H$898:$H$1077,MATCH('Project 2'!BF$8,'Term Pricing'!$C$898:$C$1077,0))*$E175*(1-$F175))</f>
        <v>7790.5384615384619</v>
      </c>
      <c r="BG175" s="212">
        <f ca="1">(BG$129*INDEX('Term Pricing'!$G$898:$G$1077,MATCH('Project 2'!BG$8,'Term Pricing'!$C$898:$C$1077,0))*$E175*$F175)+(BG$129*INDEX('Term Pricing'!$H$898:$H$1077,MATCH('Project 2'!BG$8,'Term Pricing'!$C$898:$C$1077,0))*$E175*(1-$F175))</f>
        <v>7790.5384615384619</v>
      </c>
      <c r="BH175" s="212">
        <f ca="1">(BH$129*INDEX('Term Pricing'!$G$898:$G$1077,MATCH('Project 2'!BH$8,'Term Pricing'!$C$898:$C$1077,0))*$E175*$F175)+(BH$129*INDEX('Term Pricing'!$H$898:$H$1077,MATCH('Project 2'!BH$8,'Term Pricing'!$C$898:$C$1077,0))*$E175*(1-$F175))</f>
        <v>7036.6153846153848</v>
      </c>
      <c r="BI175" s="212">
        <f ca="1">(BI$129*INDEX('Term Pricing'!$G$898:$G$1077,MATCH('Project 2'!BI$8,'Term Pricing'!$C$898:$C$1077,0))*$E175*$F175)+(BI$129*INDEX('Term Pricing'!$H$898:$H$1077,MATCH('Project 2'!BI$8,'Term Pricing'!$C$898:$C$1077,0))*$E175*(1-$F175))</f>
        <v>7790.5384615384619</v>
      </c>
      <c r="BJ175" s="212">
        <f ca="1">(BJ$129*INDEX('Term Pricing'!$G$898:$G$1077,MATCH('Project 2'!BJ$8,'Term Pricing'!$C$898:$C$1077,0))*$E175*$F175)+(BJ$129*INDEX('Term Pricing'!$H$898:$H$1077,MATCH('Project 2'!BJ$8,'Term Pricing'!$C$898:$C$1077,0))*$E175*(1-$F175))</f>
        <v>7539.2307692307695</v>
      </c>
      <c r="BK175" s="212">
        <f ca="1">(BK$129*INDEX('Term Pricing'!$G$898:$G$1077,MATCH('Project 2'!BK$8,'Term Pricing'!$C$898:$C$1077,0))*$E175*$F175)+(BK$129*INDEX('Term Pricing'!$H$898:$H$1077,MATCH('Project 2'!BK$8,'Term Pricing'!$C$898:$C$1077,0))*$E175*(1-$F175))</f>
        <v>7790.5384615384619</v>
      </c>
      <c r="BL175" s="212">
        <f ca="1">(BL$129*INDEX('Term Pricing'!$G$898:$G$1077,MATCH('Project 2'!BL$8,'Term Pricing'!$C$898:$C$1077,0))*$E175*$F175)+(BL$129*INDEX('Term Pricing'!$H$898:$H$1077,MATCH('Project 2'!BL$8,'Term Pricing'!$C$898:$C$1077,0))*$E175*(1-$F175))</f>
        <v>7539.2307692307695</v>
      </c>
      <c r="BM175" s="212">
        <f ca="1">(BM$129*INDEX('Term Pricing'!$G$898:$G$1077,MATCH('Project 2'!BM$8,'Term Pricing'!$C$898:$C$1077,0))*$E175*$F175)+(BM$129*INDEX('Term Pricing'!$H$898:$H$1077,MATCH('Project 2'!BM$8,'Term Pricing'!$C$898:$C$1077,0))*$E175*(1-$F175))</f>
        <v>7790.5384615384619</v>
      </c>
      <c r="BN175" s="212">
        <f ca="1">(BN$129*INDEX('Term Pricing'!$G$898:$G$1077,MATCH('Project 2'!BN$8,'Term Pricing'!$C$898:$C$1077,0))*$E175*$F175)+(BN$129*INDEX('Term Pricing'!$H$898:$H$1077,MATCH('Project 2'!BN$8,'Term Pricing'!$C$898:$C$1077,0))*$E175*(1-$F175))</f>
        <v>7790.5384615384619</v>
      </c>
      <c r="BO175" s="212">
        <f ca="1">(BO$129*INDEX('Term Pricing'!$G$898:$G$1077,MATCH('Project 2'!BO$8,'Term Pricing'!$C$898:$C$1077,0))*$E175*$F175)+(BO$129*INDEX('Term Pricing'!$H$898:$H$1077,MATCH('Project 2'!BO$8,'Term Pricing'!$C$898:$C$1077,0))*$E175*(1-$F175))</f>
        <v>7539.2307692307695</v>
      </c>
      <c r="BP175" s="212">
        <f ca="1">(BP$129*INDEX('Term Pricing'!$G$898:$G$1077,MATCH('Project 2'!BP$8,'Term Pricing'!$C$898:$C$1077,0))*$E175*$F175)+(BP$129*INDEX('Term Pricing'!$H$898:$H$1077,MATCH('Project 2'!BP$8,'Term Pricing'!$C$898:$C$1077,0))*$E175*(1-$F175))</f>
        <v>7790.5384615384619</v>
      </c>
      <c r="BQ175" s="212">
        <f ca="1">(BQ$129*INDEX('Term Pricing'!$G$898:$G$1077,MATCH('Project 2'!BQ$8,'Term Pricing'!$C$898:$C$1077,0))*$E175*$F175)+(BQ$129*INDEX('Term Pricing'!$H$898:$H$1077,MATCH('Project 2'!BQ$8,'Term Pricing'!$C$898:$C$1077,0))*$E175*(1-$F175))</f>
        <v>7539.2307692307695</v>
      </c>
      <c r="BR175" s="212">
        <f ca="1">(BR$129*INDEX('Term Pricing'!$G$898:$G$1077,MATCH('Project 2'!BR$8,'Term Pricing'!$C$898:$C$1077,0))*$E175*$F175)+(BR$129*INDEX('Term Pricing'!$H$898:$H$1077,MATCH('Project 2'!BR$8,'Term Pricing'!$C$898:$C$1077,0))*$E175*(1-$F175))</f>
        <v>7790.5384615384619</v>
      </c>
      <c r="BS175" s="212">
        <f ca="1">(BS$129*INDEX('Term Pricing'!$G$898:$G$1077,MATCH('Project 2'!BS$8,'Term Pricing'!$C$898:$C$1077,0))*$E175*$F175)+(BS$129*INDEX('Term Pricing'!$H$898:$H$1077,MATCH('Project 2'!BS$8,'Term Pricing'!$C$898:$C$1077,0))*$E175*(1-$F175))</f>
        <v>7790.5384615384619</v>
      </c>
      <c r="BT175" s="212">
        <f ca="1">(BT$129*INDEX('Term Pricing'!$G$898:$G$1077,MATCH('Project 2'!BT$8,'Term Pricing'!$C$898:$C$1077,0))*$E175*$F175)+(BT$129*INDEX('Term Pricing'!$H$898:$H$1077,MATCH('Project 2'!BT$8,'Term Pricing'!$C$898:$C$1077,0))*$E175*(1-$F175))</f>
        <v>7287.9230769230771</v>
      </c>
      <c r="BU175" s="212">
        <f ca="1">(BU$129*INDEX('Term Pricing'!$G$898:$G$1077,MATCH('Project 2'!BU$8,'Term Pricing'!$C$898:$C$1077,0))*$E175*$F175)+(BU$129*INDEX('Term Pricing'!$H$898:$H$1077,MATCH('Project 2'!BU$8,'Term Pricing'!$C$898:$C$1077,0))*$E175*(1-$F175))</f>
        <v>7790.5384615384619</v>
      </c>
      <c r="BV175" s="212">
        <f ca="1">(BV$129*INDEX('Term Pricing'!$G$898:$G$1077,MATCH('Project 2'!BV$8,'Term Pricing'!$C$898:$C$1077,0))*$E175*$F175)+(BV$129*INDEX('Term Pricing'!$H$898:$H$1077,MATCH('Project 2'!BV$8,'Term Pricing'!$C$898:$C$1077,0))*$E175*(1-$F175))</f>
        <v>7539.2307692307695</v>
      </c>
      <c r="BW175" s="212">
        <f ca="1">(BW$129*INDEX('Term Pricing'!$G$898:$G$1077,MATCH('Project 2'!BW$8,'Term Pricing'!$C$898:$C$1077,0))*$E175*$F175)+(BW$129*INDEX('Term Pricing'!$H$898:$H$1077,MATCH('Project 2'!BW$8,'Term Pricing'!$C$898:$C$1077,0))*$E175*(1-$F175))</f>
        <v>7790.5384615384619</v>
      </c>
      <c r="BX175" s="212">
        <f ca="1">(BX$129*INDEX('Term Pricing'!$G$898:$G$1077,MATCH('Project 2'!BX$8,'Term Pricing'!$C$898:$C$1077,0))*$E175*$F175)+(BX$129*INDEX('Term Pricing'!$H$898:$H$1077,MATCH('Project 2'!BX$8,'Term Pricing'!$C$898:$C$1077,0))*$E175*(1-$F175))</f>
        <v>7539.2307692307695</v>
      </c>
      <c r="BY175" s="212">
        <f ca="1">(BY$129*INDEX('Term Pricing'!$G$898:$G$1077,MATCH('Project 2'!BY$8,'Term Pricing'!$C$898:$C$1077,0))*$E175*$F175)+(BY$129*INDEX('Term Pricing'!$H$898:$H$1077,MATCH('Project 2'!BY$8,'Term Pricing'!$C$898:$C$1077,0))*$E175*(1-$F175))</f>
        <v>7790.5384615384619</v>
      </c>
      <c r="BZ175" s="212">
        <f ca="1">(BZ$129*INDEX('Term Pricing'!$G$898:$G$1077,MATCH('Project 2'!BZ$8,'Term Pricing'!$C$898:$C$1077,0))*$E175*$F175)+(BZ$129*INDEX('Term Pricing'!$H$898:$H$1077,MATCH('Project 2'!BZ$8,'Term Pricing'!$C$898:$C$1077,0))*$E175*(1-$F175))</f>
        <v>7790.5384615384619</v>
      </c>
      <c r="CA175" s="212">
        <f ca="1">(CA$129*INDEX('Term Pricing'!$G$898:$G$1077,MATCH('Project 2'!CA$8,'Term Pricing'!$C$898:$C$1077,0))*$E175*$F175)+(CA$129*INDEX('Term Pricing'!$H$898:$H$1077,MATCH('Project 2'!CA$8,'Term Pricing'!$C$898:$C$1077,0))*$E175*(1-$F175))</f>
        <v>7539.2307692307695</v>
      </c>
      <c r="CB175" s="212">
        <f ca="1">(CB$129*INDEX('Term Pricing'!$G$898:$G$1077,MATCH('Project 2'!CB$8,'Term Pricing'!$C$898:$C$1077,0))*$E175*$F175)+(CB$129*INDEX('Term Pricing'!$H$898:$H$1077,MATCH('Project 2'!CB$8,'Term Pricing'!$C$898:$C$1077,0))*$E175*(1-$F175))</f>
        <v>7790.5384615384619</v>
      </c>
      <c r="CC175" s="212">
        <f ca="1">(CC$129*INDEX('Term Pricing'!$G$898:$G$1077,MATCH('Project 2'!CC$8,'Term Pricing'!$C$898:$C$1077,0))*$E175*$F175)+(CC$129*INDEX('Term Pricing'!$H$898:$H$1077,MATCH('Project 2'!CC$8,'Term Pricing'!$C$898:$C$1077,0))*$E175*(1-$F175))</f>
        <v>7539.2307692307695</v>
      </c>
      <c r="CD175" s="212">
        <f ca="1">(CD$129*INDEX('Term Pricing'!$G$898:$G$1077,MATCH('Project 2'!CD$8,'Term Pricing'!$C$898:$C$1077,0))*$E175*$F175)+(CD$129*INDEX('Term Pricing'!$H$898:$H$1077,MATCH('Project 2'!CD$8,'Term Pricing'!$C$898:$C$1077,0))*$E175*(1-$F175))</f>
        <v>7790.5384615384619</v>
      </c>
      <c r="CE175" s="212">
        <f ca="1">(CE$129*INDEX('Term Pricing'!$G$898:$G$1077,MATCH('Project 2'!CE$8,'Term Pricing'!$C$898:$C$1077,0))*$E175*$F175)+(CE$129*INDEX('Term Pricing'!$H$898:$H$1077,MATCH('Project 2'!CE$8,'Term Pricing'!$C$898:$C$1077,0))*$E175*(1-$F175))</f>
        <v>7790.5384615384619</v>
      </c>
      <c r="CF175" s="212">
        <f ca="1">(CF$129*INDEX('Term Pricing'!$G$898:$G$1077,MATCH('Project 2'!CF$8,'Term Pricing'!$C$898:$C$1077,0))*$E175*$F175)+(CF$129*INDEX('Term Pricing'!$H$898:$H$1077,MATCH('Project 2'!CF$8,'Term Pricing'!$C$898:$C$1077,0))*$E175*(1-$F175))</f>
        <v>7036.6153846153848</v>
      </c>
      <c r="CG175" s="212">
        <f ca="1">(CG$129*INDEX('Term Pricing'!$G$898:$G$1077,MATCH('Project 2'!CG$8,'Term Pricing'!$C$898:$C$1077,0))*$E175*$F175)+(CG$129*INDEX('Term Pricing'!$H$898:$H$1077,MATCH('Project 2'!CG$8,'Term Pricing'!$C$898:$C$1077,0))*$E175*(1-$F175))</f>
        <v>7790.5384615384619</v>
      </c>
      <c r="CH175" s="212">
        <f ca="1">(CH$129*INDEX('Term Pricing'!$G$898:$G$1077,MATCH('Project 2'!CH$8,'Term Pricing'!$C$898:$C$1077,0))*$E175*$F175)+(CH$129*INDEX('Term Pricing'!$H$898:$H$1077,MATCH('Project 2'!CH$8,'Term Pricing'!$C$898:$C$1077,0))*$E175*(1-$F175))</f>
        <v>7539.2307692307695</v>
      </c>
      <c r="CI175" s="212">
        <f ca="1">(CI$129*INDEX('Term Pricing'!$G$898:$G$1077,MATCH('Project 2'!CI$8,'Term Pricing'!$C$898:$C$1077,0))*$E175*$F175)+(CI$129*INDEX('Term Pricing'!$H$898:$H$1077,MATCH('Project 2'!CI$8,'Term Pricing'!$C$898:$C$1077,0))*$E175*(1-$F175))</f>
        <v>7790.5384615384619</v>
      </c>
      <c r="CJ175" s="212">
        <f ca="1">(CJ$129*INDEX('Term Pricing'!$G$898:$G$1077,MATCH('Project 2'!CJ$8,'Term Pricing'!$C$898:$C$1077,0))*$E175*$F175)+(CJ$129*INDEX('Term Pricing'!$H$898:$H$1077,MATCH('Project 2'!CJ$8,'Term Pricing'!$C$898:$C$1077,0))*$E175*(1-$F175))</f>
        <v>7539.2307692307695</v>
      </c>
      <c r="CK175" s="212">
        <f ca="1">(CK$129*INDEX('Term Pricing'!$G$898:$G$1077,MATCH('Project 2'!CK$8,'Term Pricing'!$C$898:$C$1077,0))*$E175*$F175)+(CK$129*INDEX('Term Pricing'!$H$898:$H$1077,MATCH('Project 2'!CK$8,'Term Pricing'!$C$898:$C$1077,0))*$E175*(1-$F175))</f>
        <v>7790.5384615384619</v>
      </c>
      <c r="CL175" s="212">
        <f ca="1">(CL$129*INDEX('Term Pricing'!$G$898:$G$1077,MATCH('Project 2'!CL$8,'Term Pricing'!$C$898:$C$1077,0))*$E175*$F175)+(CL$129*INDEX('Term Pricing'!$H$898:$H$1077,MATCH('Project 2'!CL$8,'Term Pricing'!$C$898:$C$1077,0))*$E175*(1-$F175))</f>
        <v>7790.5384615384619</v>
      </c>
      <c r="CM175" s="212">
        <f ca="1">(CM$129*INDEX('Term Pricing'!$G$898:$G$1077,MATCH('Project 2'!CM$8,'Term Pricing'!$C$898:$C$1077,0))*$E175*$F175)+(CM$129*INDEX('Term Pricing'!$H$898:$H$1077,MATCH('Project 2'!CM$8,'Term Pricing'!$C$898:$C$1077,0))*$E175*(1-$F175))</f>
        <v>7539.2307692307695</v>
      </c>
      <c r="CN175" s="212">
        <f ca="1">(CN$129*INDEX('Term Pricing'!$G$898:$G$1077,MATCH('Project 2'!CN$8,'Term Pricing'!$C$898:$C$1077,0))*$E175*$F175)+(CN$129*INDEX('Term Pricing'!$H$898:$H$1077,MATCH('Project 2'!CN$8,'Term Pricing'!$C$898:$C$1077,0))*$E175*(1-$F175))</f>
        <v>7790.5384615384619</v>
      </c>
      <c r="CO175" s="212">
        <f ca="1">(CO$129*INDEX('Term Pricing'!$G$898:$G$1077,MATCH('Project 2'!CO$8,'Term Pricing'!$C$898:$C$1077,0))*$E175*$F175)+(CO$129*INDEX('Term Pricing'!$H$898:$H$1077,MATCH('Project 2'!CO$8,'Term Pricing'!$C$898:$C$1077,0))*$E175*(1-$F175))</f>
        <v>7539.2307692307695</v>
      </c>
      <c r="CP175" s="212">
        <f ca="1">(CP$129*INDEX('Term Pricing'!$G$898:$G$1077,MATCH('Project 2'!CP$8,'Term Pricing'!$C$898:$C$1077,0))*$E175*$F175)+(CP$129*INDEX('Term Pricing'!$H$898:$H$1077,MATCH('Project 2'!CP$8,'Term Pricing'!$C$898:$C$1077,0))*$E175*(1-$F175))</f>
        <v>7790.5384615384619</v>
      </c>
      <c r="CQ175" s="212">
        <f ca="1">(CQ$129*INDEX('Term Pricing'!$G$898:$G$1077,MATCH('Project 2'!CQ$8,'Term Pricing'!$C$898:$C$1077,0))*$E175*$F175)+(CQ$129*INDEX('Term Pricing'!$H$898:$H$1077,MATCH('Project 2'!CQ$8,'Term Pricing'!$C$898:$C$1077,0))*$E175*(1-$F175))</f>
        <v>7790.5384615384619</v>
      </c>
      <c r="CR175" s="212">
        <f ca="1">(CR$129*INDEX('Term Pricing'!$G$898:$G$1077,MATCH('Project 2'!CR$8,'Term Pricing'!$C$898:$C$1077,0))*$E175*$F175)+(CR$129*INDEX('Term Pricing'!$H$898:$H$1077,MATCH('Project 2'!CR$8,'Term Pricing'!$C$898:$C$1077,0))*$E175*(1-$F175))</f>
        <v>7036.6153846153848</v>
      </c>
      <c r="CS175" s="212">
        <f ca="1">(CS$129*INDEX('Term Pricing'!$G$898:$G$1077,MATCH('Project 2'!CS$8,'Term Pricing'!$C$898:$C$1077,0))*$E175*$F175)+(CS$129*INDEX('Term Pricing'!$H$898:$H$1077,MATCH('Project 2'!CS$8,'Term Pricing'!$C$898:$C$1077,0))*$E175*(1-$F175))</f>
        <v>7790.5384615384619</v>
      </c>
      <c r="CT175" s="212">
        <f ca="1">(CT$129*INDEX('Term Pricing'!$G$898:$G$1077,MATCH('Project 2'!CT$8,'Term Pricing'!$C$898:$C$1077,0))*$E175*$F175)+(CT$129*INDEX('Term Pricing'!$H$898:$H$1077,MATCH('Project 2'!CT$8,'Term Pricing'!$C$898:$C$1077,0))*$E175*(1-$F175))</f>
        <v>7539.2307692307695</v>
      </c>
      <c r="CU175" s="212">
        <f ca="1">(CU$129*INDEX('Term Pricing'!$G$898:$G$1077,MATCH('Project 2'!CU$8,'Term Pricing'!$C$898:$C$1077,0))*$E175*$F175)+(CU$129*INDEX('Term Pricing'!$H$898:$H$1077,MATCH('Project 2'!CU$8,'Term Pricing'!$C$898:$C$1077,0))*$E175*(1-$F175))</f>
        <v>7790.5384615384619</v>
      </c>
      <c r="CV175" s="212">
        <f ca="1">(CV$129*INDEX('Term Pricing'!$G$898:$G$1077,MATCH('Project 2'!CV$8,'Term Pricing'!$C$898:$C$1077,0))*$E175*$F175)+(CV$129*INDEX('Term Pricing'!$H$898:$H$1077,MATCH('Project 2'!CV$8,'Term Pricing'!$C$898:$C$1077,0))*$E175*(1-$F175))</f>
        <v>7539.2307692307695</v>
      </c>
      <c r="CW175" s="212">
        <f ca="1">(CW$129*INDEX('Term Pricing'!$G$898:$G$1077,MATCH('Project 2'!CW$8,'Term Pricing'!$C$898:$C$1077,0))*$E175*$F175)+(CW$129*INDEX('Term Pricing'!$H$898:$H$1077,MATCH('Project 2'!CW$8,'Term Pricing'!$C$898:$C$1077,0))*$E175*(1-$F175))</f>
        <v>7790.5384615384619</v>
      </c>
      <c r="CX175" s="212">
        <f ca="1">(CX$129*INDEX('Term Pricing'!$G$898:$G$1077,MATCH('Project 2'!CX$8,'Term Pricing'!$C$898:$C$1077,0))*$E175*$F175)+(CX$129*INDEX('Term Pricing'!$H$898:$H$1077,MATCH('Project 2'!CX$8,'Term Pricing'!$C$898:$C$1077,0))*$E175*(1-$F175))</f>
        <v>7790.5384615384619</v>
      </c>
      <c r="CY175" s="212">
        <f ca="1">(CY$129*INDEX('Term Pricing'!$G$898:$G$1077,MATCH('Project 2'!CY$8,'Term Pricing'!$C$898:$C$1077,0))*$E175*$F175)+(CY$129*INDEX('Term Pricing'!$H$898:$H$1077,MATCH('Project 2'!CY$8,'Term Pricing'!$C$898:$C$1077,0))*$E175*(1-$F175))</f>
        <v>7539.2307692307695</v>
      </c>
      <c r="CZ175" s="212">
        <f ca="1">(CZ$129*INDEX('Term Pricing'!$G$898:$G$1077,MATCH('Project 2'!CZ$8,'Term Pricing'!$C$898:$C$1077,0))*$E175*$F175)+(CZ$129*INDEX('Term Pricing'!$H$898:$H$1077,MATCH('Project 2'!CZ$8,'Term Pricing'!$C$898:$C$1077,0))*$E175*(1-$F175))</f>
        <v>7790.5384615384619</v>
      </c>
      <c r="DA175" s="212">
        <f ca="1">(DA$129*INDEX('Term Pricing'!$G$898:$G$1077,MATCH('Project 2'!DA$8,'Term Pricing'!$C$898:$C$1077,0))*$E175*$F175)+(DA$129*INDEX('Term Pricing'!$H$898:$H$1077,MATCH('Project 2'!DA$8,'Term Pricing'!$C$898:$C$1077,0))*$E175*(1-$F175))</f>
        <v>7539.2307692307695</v>
      </c>
      <c r="DB175" s="212">
        <f ca="1">(DB$129*INDEX('Term Pricing'!$G$898:$G$1077,MATCH('Project 2'!DB$8,'Term Pricing'!$C$898:$C$1077,0))*$E175*$F175)+(DB$129*INDEX('Term Pricing'!$H$898:$H$1077,MATCH('Project 2'!DB$8,'Term Pricing'!$C$898:$C$1077,0))*$E175*(1-$F175))</f>
        <v>7790.5384615384619</v>
      </c>
      <c r="DC175" s="212">
        <f ca="1">(DC$129*INDEX('Term Pricing'!$G$898:$G$1077,MATCH('Project 2'!DC$8,'Term Pricing'!$C$898:$C$1077,0))*$E175*$F175)+(DC$129*INDEX('Term Pricing'!$H$898:$H$1077,MATCH('Project 2'!DC$8,'Term Pricing'!$C$898:$C$1077,0))*$E175*(1-$F175))</f>
        <v>7790.5384615384619</v>
      </c>
      <c r="DD175" s="212">
        <f ca="1">(DD$129*INDEX('Term Pricing'!$G$898:$G$1077,MATCH('Project 2'!DD$8,'Term Pricing'!$C$898:$C$1077,0))*$E175*$F175)+(DD$129*INDEX('Term Pricing'!$H$898:$H$1077,MATCH('Project 2'!DD$8,'Term Pricing'!$C$898:$C$1077,0))*$E175*(1-$F175))</f>
        <v>7036.6153846153848</v>
      </c>
      <c r="DE175" s="212">
        <f ca="1">(DE$129*INDEX('Term Pricing'!$G$898:$G$1077,MATCH('Project 2'!DE$8,'Term Pricing'!$C$898:$C$1077,0))*$E175*$F175)+(DE$129*INDEX('Term Pricing'!$H$898:$H$1077,MATCH('Project 2'!DE$8,'Term Pricing'!$C$898:$C$1077,0))*$E175*(1-$F175))</f>
        <v>7790.5384615384619</v>
      </c>
      <c r="DF175" s="212">
        <f ca="1">(DF$129*INDEX('Term Pricing'!$G$898:$G$1077,MATCH('Project 2'!DF$8,'Term Pricing'!$C$898:$C$1077,0))*$E175*$F175)+(DF$129*INDEX('Term Pricing'!$H$898:$H$1077,MATCH('Project 2'!DF$8,'Term Pricing'!$C$898:$C$1077,0))*$E175*(1-$F175))</f>
        <v>7539.2307692307695</v>
      </c>
      <c r="DG175" s="212">
        <f ca="1">(DG$129*INDEX('Term Pricing'!$G$898:$G$1077,MATCH('Project 2'!DG$8,'Term Pricing'!$C$898:$C$1077,0))*$E175*$F175)+(DG$129*INDEX('Term Pricing'!$H$898:$H$1077,MATCH('Project 2'!DG$8,'Term Pricing'!$C$898:$C$1077,0))*$E175*(1-$F175))</f>
        <v>7790.5384615384619</v>
      </c>
      <c r="DH175" s="212">
        <f ca="1">(DH$129*INDEX('Term Pricing'!$G$898:$G$1077,MATCH('Project 2'!DH$8,'Term Pricing'!$C$898:$C$1077,0))*$E175*$F175)+(DH$129*INDEX('Term Pricing'!$H$898:$H$1077,MATCH('Project 2'!DH$8,'Term Pricing'!$C$898:$C$1077,0))*$E175*(1-$F175))</f>
        <v>7539.2307692307695</v>
      </c>
      <c r="DI175" s="212">
        <f ca="1">(DI$129*INDEX('Term Pricing'!$G$898:$G$1077,MATCH('Project 2'!DI$8,'Term Pricing'!$C$898:$C$1077,0))*$E175*$F175)+(DI$129*INDEX('Term Pricing'!$H$898:$H$1077,MATCH('Project 2'!DI$8,'Term Pricing'!$C$898:$C$1077,0))*$E175*(1-$F175))</f>
        <v>7790.5384615384619</v>
      </c>
      <c r="DJ175" s="212">
        <f ca="1">(DJ$129*INDEX('Term Pricing'!$G$898:$G$1077,MATCH('Project 2'!DJ$8,'Term Pricing'!$C$898:$C$1077,0))*$E175*$F175)+(DJ$129*INDEX('Term Pricing'!$H$898:$H$1077,MATCH('Project 2'!DJ$8,'Term Pricing'!$C$898:$C$1077,0))*$E175*(1-$F175))</f>
        <v>7790.5384615384619</v>
      </c>
      <c r="DK175" s="212">
        <f ca="1">(DK$129*INDEX('Term Pricing'!$G$898:$G$1077,MATCH('Project 2'!DK$8,'Term Pricing'!$C$898:$C$1077,0))*$E175*$F175)+(DK$129*INDEX('Term Pricing'!$H$898:$H$1077,MATCH('Project 2'!DK$8,'Term Pricing'!$C$898:$C$1077,0))*$E175*(1-$F175))</f>
        <v>7539.2307692307695</v>
      </c>
      <c r="DL175" s="212">
        <f ca="1">(DL$129*INDEX('Term Pricing'!$G$898:$G$1077,MATCH('Project 2'!DL$8,'Term Pricing'!$C$898:$C$1077,0))*$E175*$F175)+(DL$129*INDEX('Term Pricing'!$H$898:$H$1077,MATCH('Project 2'!DL$8,'Term Pricing'!$C$898:$C$1077,0))*$E175*(1-$F175))</f>
        <v>7790.5384615384619</v>
      </c>
      <c r="DM175" s="212">
        <f ca="1">(DM$129*INDEX('Term Pricing'!$G$898:$G$1077,MATCH('Project 2'!DM$8,'Term Pricing'!$C$898:$C$1077,0))*$E175*$F175)+(DM$129*INDEX('Term Pricing'!$H$898:$H$1077,MATCH('Project 2'!DM$8,'Term Pricing'!$C$898:$C$1077,0))*$E175*(1-$F175))</f>
        <v>7539.2307692307695</v>
      </c>
      <c r="DN175" s="212">
        <f ca="1">(DN$129*INDEX('Term Pricing'!$G$898:$G$1077,MATCH('Project 2'!DN$8,'Term Pricing'!$C$898:$C$1077,0))*$E175*$F175)+(DN$129*INDEX('Term Pricing'!$H$898:$H$1077,MATCH('Project 2'!DN$8,'Term Pricing'!$C$898:$C$1077,0))*$E175*(1-$F175))</f>
        <v>7790.5384615384619</v>
      </c>
    </row>
    <row r="176" spans="1:118">
      <c r="A176" s="151"/>
      <c r="C176" s="34" t="s">
        <v>260</v>
      </c>
      <c r="E176" s="70">
        <f>Inputs!H114</f>
        <v>0.2</v>
      </c>
      <c r="F176" s="70">
        <f>Inputs!J114</f>
        <v>0.7</v>
      </c>
      <c r="G176" s="54" t="s">
        <v>83</v>
      </c>
      <c r="H176" s="272">
        <f ca="1">IFERROR(SUM($J176:$DN176)/(SUM($J$129:$DN$129)*E176),0)</f>
        <v>1.1634615384615381</v>
      </c>
      <c r="I176" s="29"/>
      <c r="J176" s="212">
        <f ca="1">(J$129*INDEX('Term Pricing'!$G$1083:$G$1262,MATCH('Project 2'!J$8,'Term Pricing'!$C$1083:$C$1262,0))*$E176*$F176)+(J$129*INDEX('Term Pricing'!$H$1083:$H$1262,MATCH('Project 2'!J$8,'Term Pricing'!$C$1083:$C$1262,0))*$E176*(1-$F176))</f>
        <v>0</v>
      </c>
      <c r="K176" s="212">
        <f ca="1">(K$129*INDEX('Term Pricing'!$G$1083:$G$1262,MATCH('Project 2'!K$8,'Term Pricing'!$C$1083:$C$1262,0))*$E176*$F176)+(K$129*INDEX('Term Pricing'!$H$1083:$H$1262,MATCH('Project 2'!K$8,'Term Pricing'!$C$1083:$C$1262,0))*$E176*(1-$F176))</f>
        <v>0</v>
      </c>
      <c r="L176" s="212">
        <f ca="1">(L$129*INDEX('Term Pricing'!$G$1083:$G$1262,MATCH('Project 2'!L$8,'Term Pricing'!$C$1083:$C$1262,0))*$E176*$F176)+(L$129*INDEX('Term Pricing'!$H$1083:$H$1262,MATCH('Project 2'!L$8,'Term Pricing'!$C$1083:$C$1262,0))*$E176*(1-$F176))</f>
        <v>0</v>
      </c>
      <c r="M176" s="212">
        <f ca="1">(M$129*INDEX('Term Pricing'!$G$1083:$G$1262,MATCH('Project 2'!M$8,'Term Pricing'!$C$1083:$C$1262,0))*$E176*$F176)+(M$129*INDEX('Term Pricing'!$H$1083:$H$1262,MATCH('Project 2'!M$8,'Term Pricing'!$C$1083:$C$1262,0))*$E176*(1-$F176))</f>
        <v>0</v>
      </c>
      <c r="N176" s="212">
        <f ca="1">(N$129*INDEX('Term Pricing'!$G$1083:$G$1262,MATCH('Project 2'!N$8,'Term Pricing'!$C$1083:$C$1262,0))*$E176*$F176)+(N$129*INDEX('Term Pricing'!$H$1083:$H$1262,MATCH('Project 2'!N$8,'Term Pricing'!$C$1083:$C$1262,0))*$E176*(1-$F176))</f>
        <v>4523.5384615384619</v>
      </c>
      <c r="O176" s="212">
        <f ca="1">(O$129*INDEX('Term Pricing'!$G$1083:$G$1262,MATCH('Project 2'!O$8,'Term Pricing'!$C$1083:$C$1262,0))*$E176*$F176)+(O$129*INDEX('Term Pricing'!$H$1083:$H$1262,MATCH('Project 2'!O$8,'Term Pricing'!$C$1083:$C$1262,0))*$E176*(1-$F176))</f>
        <v>4674.3230769230768</v>
      </c>
      <c r="P176" s="212">
        <f ca="1">(P$129*INDEX('Term Pricing'!$G$1083:$G$1262,MATCH('Project 2'!P$8,'Term Pricing'!$C$1083:$C$1262,0))*$E176*$F176)+(P$129*INDEX('Term Pricing'!$H$1083:$H$1262,MATCH('Project 2'!P$8,'Term Pricing'!$C$1083:$C$1262,0))*$E176*(1-$F176))</f>
        <v>4523.5384615384619</v>
      </c>
      <c r="Q176" s="212">
        <f ca="1">(Q$129*INDEX('Term Pricing'!$G$1083:$G$1262,MATCH('Project 2'!Q$8,'Term Pricing'!$C$1083:$C$1262,0))*$E176*$F176)+(Q$129*INDEX('Term Pricing'!$H$1083:$H$1262,MATCH('Project 2'!Q$8,'Term Pricing'!$C$1083:$C$1262,0))*$E176*(1-$F176))</f>
        <v>4674.3230769230768</v>
      </c>
      <c r="R176" s="212">
        <f ca="1">(R$129*INDEX('Term Pricing'!$G$1083:$G$1262,MATCH('Project 2'!R$8,'Term Pricing'!$C$1083:$C$1262,0))*$E176*$F176)+(R$129*INDEX('Term Pricing'!$H$1083:$H$1262,MATCH('Project 2'!R$8,'Term Pricing'!$C$1083:$C$1262,0))*$E176*(1-$F176))</f>
        <v>4674.3230769230768</v>
      </c>
      <c r="S176" s="212">
        <f ca="1">(S$129*INDEX('Term Pricing'!$G$1083:$G$1262,MATCH('Project 2'!S$8,'Term Pricing'!$C$1083:$C$1262,0))*$E176*$F176)+(S$129*INDEX('Term Pricing'!$H$1083:$H$1262,MATCH('Project 2'!S$8,'Term Pricing'!$C$1083:$C$1262,0))*$E176*(1-$F176))</f>
        <v>4523.5384615384619</v>
      </c>
      <c r="T176" s="212">
        <f ca="1">(T$129*INDEX('Term Pricing'!$G$1083:$G$1262,MATCH('Project 2'!T$8,'Term Pricing'!$C$1083:$C$1262,0))*$E176*$F176)+(T$129*INDEX('Term Pricing'!$H$1083:$H$1262,MATCH('Project 2'!T$8,'Term Pricing'!$C$1083:$C$1262,0))*$E176*(1-$F176))</f>
        <v>4674.3230769230768</v>
      </c>
      <c r="U176" s="212">
        <f ca="1">(U$129*INDEX('Term Pricing'!$G$1083:$G$1262,MATCH('Project 2'!U$8,'Term Pricing'!$C$1083:$C$1262,0))*$E176*$F176)+(U$129*INDEX('Term Pricing'!$H$1083:$H$1262,MATCH('Project 2'!U$8,'Term Pricing'!$C$1083:$C$1262,0))*$E176*(1-$F176))</f>
        <v>4523.5384615384619</v>
      </c>
      <c r="V176" s="212">
        <f ca="1">(V$129*INDEX('Term Pricing'!$G$1083:$G$1262,MATCH('Project 2'!V$8,'Term Pricing'!$C$1083:$C$1262,0))*$E176*$F176)+(V$129*INDEX('Term Pricing'!$H$1083:$H$1262,MATCH('Project 2'!V$8,'Term Pricing'!$C$1083:$C$1262,0))*$E176*(1-$F176))</f>
        <v>4674.3230769230768</v>
      </c>
      <c r="W176" s="212">
        <f ca="1">(W$129*INDEX('Term Pricing'!$G$1083:$G$1262,MATCH('Project 2'!W$8,'Term Pricing'!$C$1083:$C$1262,0))*$E176*$F176)+(W$129*INDEX('Term Pricing'!$H$1083:$H$1262,MATCH('Project 2'!W$8,'Term Pricing'!$C$1083:$C$1262,0))*$E176*(1-$F176))</f>
        <v>4674.3230769230768</v>
      </c>
      <c r="X176" s="212">
        <f ca="1">(X$129*INDEX('Term Pricing'!$G$1083:$G$1262,MATCH('Project 2'!X$8,'Term Pricing'!$C$1083:$C$1262,0))*$E176*$F176)+(X$129*INDEX('Term Pricing'!$H$1083:$H$1262,MATCH('Project 2'!X$8,'Term Pricing'!$C$1083:$C$1262,0))*$E176*(1-$F176))</f>
        <v>4372.7538461538461</v>
      </c>
      <c r="Y176" s="212">
        <f ca="1">(Y$129*INDEX('Term Pricing'!$G$1083:$G$1262,MATCH('Project 2'!Y$8,'Term Pricing'!$C$1083:$C$1262,0))*$E176*$F176)+(Y$129*INDEX('Term Pricing'!$H$1083:$H$1262,MATCH('Project 2'!Y$8,'Term Pricing'!$C$1083:$C$1262,0))*$E176*(1-$F176))</f>
        <v>4674.3230769230768</v>
      </c>
      <c r="Z176" s="212">
        <f ca="1">(Z$129*INDEX('Term Pricing'!$G$1083:$G$1262,MATCH('Project 2'!Z$8,'Term Pricing'!$C$1083:$C$1262,0))*$E176*$F176)+(Z$129*INDEX('Term Pricing'!$H$1083:$H$1262,MATCH('Project 2'!Z$8,'Term Pricing'!$C$1083:$C$1262,0))*$E176*(1-$F176))</f>
        <v>4523.5384615384619</v>
      </c>
      <c r="AA176" s="212">
        <f ca="1">(AA$129*INDEX('Term Pricing'!$G$1083:$G$1262,MATCH('Project 2'!AA$8,'Term Pricing'!$C$1083:$C$1262,0))*$E176*$F176)+(AA$129*INDEX('Term Pricing'!$H$1083:$H$1262,MATCH('Project 2'!AA$8,'Term Pricing'!$C$1083:$C$1262,0))*$E176*(1-$F176))</f>
        <v>4674.3230769230768</v>
      </c>
      <c r="AB176" s="212">
        <f ca="1">(AB$129*INDEX('Term Pricing'!$G$1083:$G$1262,MATCH('Project 2'!AB$8,'Term Pricing'!$C$1083:$C$1262,0))*$E176*$F176)+(AB$129*INDEX('Term Pricing'!$H$1083:$H$1262,MATCH('Project 2'!AB$8,'Term Pricing'!$C$1083:$C$1262,0))*$E176*(1-$F176))</f>
        <v>4523.5384615384619</v>
      </c>
      <c r="AC176" s="212">
        <f ca="1">(AC$129*INDEX('Term Pricing'!$G$1083:$G$1262,MATCH('Project 2'!AC$8,'Term Pricing'!$C$1083:$C$1262,0))*$E176*$F176)+(AC$129*INDEX('Term Pricing'!$H$1083:$H$1262,MATCH('Project 2'!AC$8,'Term Pricing'!$C$1083:$C$1262,0))*$E176*(1-$F176))</f>
        <v>4674.3230769230768</v>
      </c>
      <c r="AD176" s="212">
        <f ca="1">(AD$129*INDEX('Term Pricing'!$G$1083:$G$1262,MATCH('Project 2'!AD$8,'Term Pricing'!$C$1083:$C$1262,0))*$E176*$F176)+(AD$129*INDEX('Term Pricing'!$H$1083:$H$1262,MATCH('Project 2'!AD$8,'Term Pricing'!$C$1083:$C$1262,0))*$E176*(1-$F176))</f>
        <v>4674.3230769230768</v>
      </c>
      <c r="AE176" s="212">
        <f ca="1">(AE$129*INDEX('Term Pricing'!$G$1083:$G$1262,MATCH('Project 2'!AE$8,'Term Pricing'!$C$1083:$C$1262,0))*$E176*$F176)+(AE$129*INDEX('Term Pricing'!$H$1083:$H$1262,MATCH('Project 2'!AE$8,'Term Pricing'!$C$1083:$C$1262,0))*$E176*(1-$F176))</f>
        <v>4523.5384615384619</v>
      </c>
      <c r="AF176" s="212">
        <f ca="1">(AF$129*INDEX('Term Pricing'!$G$1083:$G$1262,MATCH('Project 2'!AF$8,'Term Pricing'!$C$1083:$C$1262,0))*$E176*$F176)+(AF$129*INDEX('Term Pricing'!$H$1083:$H$1262,MATCH('Project 2'!AF$8,'Term Pricing'!$C$1083:$C$1262,0))*$E176*(1-$F176))</f>
        <v>4674.3230769230768</v>
      </c>
      <c r="AG176" s="212">
        <f ca="1">(AG$129*INDEX('Term Pricing'!$G$1083:$G$1262,MATCH('Project 2'!AG$8,'Term Pricing'!$C$1083:$C$1262,0))*$E176*$F176)+(AG$129*INDEX('Term Pricing'!$H$1083:$H$1262,MATCH('Project 2'!AG$8,'Term Pricing'!$C$1083:$C$1262,0))*$E176*(1-$F176))</f>
        <v>4523.5384615384619</v>
      </c>
      <c r="AH176" s="212">
        <f ca="1">(AH$129*INDEX('Term Pricing'!$G$1083:$G$1262,MATCH('Project 2'!AH$8,'Term Pricing'!$C$1083:$C$1262,0))*$E176*$F176)+(AH$129*INDEX('Term Pricing'!$H$1083:$H$1262,MATCH('Project 2'!AH$8,'Term Pricing'!$C$1083:$C$1262,0))*$E176*(1-$F176))</f>
        <v>4674.3230769230768</v>
      </c>
      <c r="AI176" s="212">
        <f ca="1">(AI$129*INDEX('Term Pricing'!$G$1083:$G$1262,MATCH('Project 2'!AI$8,'Term Pricing'!$C$1083:$C$1262,0))*$E176*$F176)+(AI$129*INDEX('Term Pricing'!$H$1083:$H$1262,MATCH('Project 2'!AI$8,'Term Pricing'!$C$1083:$C$1262,0))*$E176*(1-$F176))</f>
        <v>4674.3230769230768</v>
      </c>
      <c r="AJ176" s="212">
        <f ca="1">(AJ$129*INDEX('Term Pricing'!$G$1083:$G$1262,MATCH('Project 2'!AJ$8,'Term Pricing'!$C$1083:$C$1262,0))*$E176*$F176)+(AJ$129*INDEX('Term Pricing'!$H$1083:$H$1262,MATCH('Project 2'!AJ$8,'Term Pricing'!$C$1083:$C$1262,0))*$E176*(1-$F176))</f>
        <v>4221.9692307692312</v>
      </c>
      <c r="AK176" s="212">
        <f ca="1">(AK$129*INDEX('Term Pricing'!$G$1083:$G$1262,MATCH('Project 2'!AK$8,'Term Pricing'!$C$1083:$C$1262,0))*$E176*$F176)+(AK$129*INDEX('Term Pricing'!$H$1083:$H$1262,MATCH('Project 2'!AK$8,'Term Pricing'!$C$1083:$C$1262,0))*$E176*(1-$F176))</f>
        <v>4674.3230769230768</v>
      </c>
      <c r="AL176" s="212">
        <f ca="1">(AL$129*INDEX('Term Pricing'!$G$1083:$G$1262,MATCH('Project 2'!AL$8,'Term Pricing'!$C$1083:$C$1262,0))*$E176*$F176)+(AL$129*INDEX('Term Pricing'!$H$1083:$H$1262,MATCH('Project 2'!AL$8,'Term Pricing'!$C$1083:$C$1262,0))*$E176*(1-$F176))</f>
        <v>4523.5384615384619</v>
      </c>
      <c r="AM176" s="212">
        <f ca="1">(AM$129*INDEX('Term Pricing'!$G$1083:$G$1262,MATCH('Project 2'!AM$8,'Term Pricing'!$C$1083:$C$1262,0))*$E176*$F176)+(AM$129*INDEX('Term Pricing'!$H$1083:$H$1262,MATCH('Project 2'!AM$8,'Term Pricing'!$C$1083:$C$1262,0))*$E176*(1-$F176))</f>
        <v>4674.3230769230768</v>
      </c>
      <c r="AN176" s="212">
        <f ca="1">(AN$129*INDEX('Term Pricing'!$G$1083:$G$1262,MATCH('Project 2'!AN$8,'Term Pricing'!$C$1083:$C$1262,0))*$E176*$F176)+(AN$129*INDEX('Term Pricing'!$H$1083:$H$1262,MATCH('Project 2'!AN$8,'Term Pricing'!$C$1083:$C$1262,0))*$E176*(1-$F176))</f>
        <v>4523.5384615384619</v>
      </c>
      <c r="AO176" s="212">
        <f ca="1">(AO$129*INDEX('Term Pricing'!$G$1083:$G$1262,MATCH('Project 2'!AO$8,'Term Pricing'!$C$1083:$C$1262,0))*$E176*$F176)+(AO$129*INDEX('Term Pricing'!$H$1083:$H$1262,MATCH('Project 2'!AO$8,'Term Pricing'!$C$1083:$C$1262,0))*$E176*(1-$F176))</f>
        <v>4674.3230769230768</v>
      </c>
      <c r="AP176" s="212">
        <f ca="1">(AP$129*INDEX('Term Pricing'!$G$1083:$G$1262,MATCH('Project 2'!AP$8,'Term Pricing'!$C$1083:$C$1262,0))*$E176*$F176)+(AP$129*INDEX('Term Pricing'!$H$1083:$H$1262,MATCH('Project 2'!AP$8,'Term Pricing'!$C$1083:$C$1262,0))*$E176*(1-$F176))</f>
        <v>4674.3230769230768</v>
      </c>
      <c r="AQ176" s="212">
        <f ca="1">(AQ$129*INDEX('Term Pricing'!$G$1083:$G$1262,MATCH('Project 2'!AQ$8,'Term Pricing'!$C$1083:$C$1262,0))*$E176*$F176)+(AQ$129*INDEX('Term Pricing'!$H$1083:$H$1262,MATCH('Project 2'!AQ$8,'Term Pricing'!$C$1083:$C$1262,0))*$E176*(1-$F176))</f>
        <v>4523.5384615384619</v>
      </c>
      <c r="AR176" s="212">
        <f ca="1">(AR$129*INDEX('Term Pricing'!$G$1083:$G$1262,MATCH('Project 2'!AR$8,'Term Pricing'!$C$1083:$C$1262,0))*$E176*$F176)+(AR$129*INDEX('Term Pricing'!$H$1083:$H$1262,MATCH('Project 2'!AR$8,'Term Pricing'!$C$1083:$C$1262,0))*$E176*(1-$F176))</f>
        <v>4674.3230769230768</v>
      </c>
      <c r="AS176" s="212">
        <f ca="1">(AS$129*INDEX('Term Pricing'!$G$1083:$G$1262,MATCH('Project 2'!AS$8,'Term Pricing'!$C$1083:$C$1262,0))*$E176*$F176)+(AS$129*INDEX('Term Pricing'!$H$1083:$H$1262,MATCH('Project 2'!AS$8,'Term Pricing'!$C$1083:$C$1262,0))*$E176*(1-$F176))</f>
        <v>4523.5384615384619</v>
      </c>
      <c r="AT176" s="212">
        <f ca="1">(AT$129*INDEX('Term Pricing'!$G$1083:$G$1262,MATCH('Project 2'!AT$8,'Term Pricing'!$C$1083:$C$1262,0))*$E176*$F176)+(AT$129*INDEX('Term Pricing'!$H$1083:$H$1262,MATCH('Project 2'!AT$8,'Term Pricing'!$C$1083:$C$1262,0))*$E176*(1-$F176))</f>
        <v>4674.3230769230768</v>
      </c>
      <c r="AU176" s="212">
        <f ca="1">(AU$129*INDEX('Term Pricing'!$G$1083:$G$1262,MATCH('Project 2'!AU$8,'Term Pricing'!$C$1083:$C$1262,0))*$E176*$F176)+(AU$129*INDEX('Term Pricing'!$H$1083:$H$1262,MATCH('Project 2'!AU$8,'Term Pricing'!$C$1083:$C$1262,0))*$E176*(1-$F176))</f>
        <v>4674.3230769230768</v>
      </c>
      <c r="AV176" s="212">
        <f ca="1">(AV$129*INDEX('Term Pricing'!$G$1083:$G$1262,MATCH('Project 2'!AV$8,'Term Pricing'!$C$1083:$C$1262,0))*$E176*$F176)+(AV$129*INDEX('Term Pricing'!$H$1083:$H$1262,MATCH('Project 2'!AV$8,'Term Pricing'!$C$1083:$C$1262,0))*$E176*(1-$F176))</f>
        <v>4221.9692307692312</v>
      </c>
      <c r="AW176" s="212">
        <f ca="1">(AW$129*INDEX('Term Pricing'!$G$1083:$G$1262,MATCH('Project 2'!AW$8,'Term Pricing'!$C$1083:$C$1262,0))*$E176*$F176)+(AW$129*INDEX('Term Pricing'!$H$1083:$H$1262,MATCH('Project 2'!AW$8,'Term Pricing'!$C$1083:$C$1262,0))*$E176*(1-$F176))</f>
        <v>4674.3230769230768</v>
      </c>
      <c r="AX176" s="212">
        <f ca="1">(AX$129*INDEX('Term Pricing'!$G$1083:$G$1262,MATCH('Project 2'!AX$8,'Term Pricing'!$C$1083:$C$1262,0))*$E176*$F176)+(AX$129*INDEX('Term Pricing'!$H$1083:$H$1262,MATCH('Project 2'!AX$8,'Term Pricing'!$C$1083:$C$1262,0))*$E176*(1-$F176))</f>
        <v>7539.2307692307695</v>
      </c>
      <c r="AY176" s="212">
        <f ca="1">(AY$129*INDEX('Term Pricing'!$G$1083:$G$1262,MATCH('Project 2'!AY$8,'Term Pricing'!$C$1083:$C$1262,0))*$E176*$F176)+(AY$129*INDEX('Term Pricing'!$H$1083:$H$1262,MATCH('Project 2'!AY$8,'Term Pricing'!$C$1083:$C$1262,0))*$E176*(1-$F176))</f>
        <v>7790.5384615384619</v>
      </c>
      <c r="AZ176" s="212">
        <f ca="1">(AZ$129*INDEX('Term Pricing'!$G$1083:$G$1262,MATCH('Project 2'!AZ$8,'Term Pricing'!$C$1083:$C$1262,0))*$E176*$F176)+(AZ$129*INDEX('Term Pricing'!$H$1083:$H$1262,MATCH('Project 2'!AZ$8,'Term Pricing'!$C$1083:$C$1262,0))*$E176*(1-$F176))</f>
        <v>7539.2307692307695</v>
      </c>
      <c r="BA176" s="212">
        <f ca="1">(BA$129*INDEX('Term Pricing'!$G$1083:$G$1262,MATCH('Project 2'!BA$8,'Term Pricing'!$C$1083:$C$1262,0))*$E176*$F176)+(BA$129*INDEX('Term Pricing'!$H$1083:$H$1262,MATCH('Project 2'!BA$8,'Term Pricing'!$C$1083:$C$1262,0))*$E176*(1-$F176))</f>
        <v>7790.5384615384619</v>
      </c>
      <c r="BB176" s="212">
        <f ca="1">(BB$129*INDEX('Term Pricing'!$G$1083:$G$1262,MATCH('Project 2'!BB$8,'Term Pricing'!$C$1083:$C$1262,0))*$E176*$F176)+(BB$129*INDEX('Term Pricing'!$H$1083:$H$1262,MATCH('Project 2'!BB$8,'Term Pricing'!$C$1083:$C$1262,0))*$E176*(1-$F176))</f>
        <v>7790.5384615384619</v>
      </c>
      <c r="BC176" s="212">
        <f ca="1">(BC$129*INDEX('Term Pricing'!$G$1083:$G$1262,MATCH('Project 2'!BC$8,'Term Pricing'!$C$1083:$C$1262,0))*$E176*$F176)+(BC$129*INDEX('Term Pricing'!$H$1083:$H$1262,MATCH('Project 2'!BC$8,'Term Pricing'!$C$1083:$C$1262,0))*$E176*(1-$F176))</f>
        <v>7539.2307692307695</v>
      </c>
      <c r="BD176" s="212">
        <f ca="1">(BD$129*INDEX('Term Pricing'!$G$1083:$G$1262,MATCH('Project 2'!BD$8,'Term Pricing'!$C$1083:$C$1262,0))*$E176*$F176)+(BD$129*INDEX('Term Pricing'!$H$1083:$H$1262,MATCH('Project 2'!BD$8,'Term Pricing'!$C$1083:$C$1262,0))*$E176*(1-$F176))</f>
        <v>7790.5384615384619</v>
      </c>
      <c r="BE176" s="212">
        <f ca="1">(BE$129*INDEX('Term Pricing'!$G$1083:$G$1262,MATCH('Project 2'!BE$8,'Term Pricing'!$C$1083:$C$1262,0))*$E176*$F176)+(BE$129*INDEX('Term Pricing'!$H$1083:$H$1262,MATCH('Project 2'!BE$8,'Term Pricing'!$C$1083:$C$1262,0))*$E176*(1-$F176))</f>
        <v>7539.2307692307695</v>
      </c>
      <c r="BF176" s="212">
        <f ca="1">(BF$129*INDEX('Term Pricing'!$G$1083:$G$1262,MATCH('Project 2'!BF$8,'Term Pricing'!$C$1083:$C$1262,0))*$E176*$F176)+(BF$129*INDEX('Term Pricing'!$H$1083:$H$1262,MATCH('Project 2'!BF$8,'Term Pricing'!$C$1083:$C$1262,0))*$E176*(1-$F176))</f>
        <v>7790.5384615384619</v>
      </c>
      <c r="BG176" s="212">
        <f ca="1">(BG$129*INDEX('Term Pricing'!$G$1083:$G$1262,MATCH('Project 2'!BG$8,'Term Pricing'!$C$1083:$C$1262,0))*$E176*$F176)+(BG$129*INDEX('Term Pricing'!$H$1083:$H$1262,MATCH('Project 2'!BG$8,'Term Pricing'!$C$1083:$C$1262,0))*$E176*(1-$F176))</f>
        <v>7790.5384615384619</v>
      </c>
      <c r="BH176" s="212">
        <f ca="1">(BH$129*INDEX('Term Pricing'!$G$1083:$G$1262,MATCH('Project 2'!BH$8,'Term Pricing'!$C$1083:$C$1262,0))*$E176*$F176)+(BH$129*INDEX('Term Pricing'!$H$1083:$H$1262,MATCH('Project 2'!BH$8,'Term Pricing'!$C$1083:$C$1262,0))*$E176*(1-$F176))</f>
        <v>7036.6153846153848</v>
      </c>
      <c r="BI176" s="212">
        <f ca="1">(BI$129*INDEX('Term Pricing'!$G$1083:$G$1262,MATCH('Project 2'!BI$8,'Term Pricing'!$C$1083:$C$1262,0))*$E176*$F176)+(BI$129*INDEX('Term Pricing'!$H$1083:$H$1262,MATCH('Project 2'!BI$8,'Term Pricing'!$C$1083:$C$1262,0))*$E176*(1-$F176))</f>
        <v>7790.5384615384619</v>
      </c>
      <c r="BJ176" s="212">
        <f ca="1">(BJ$129*INDEX('Term Pricing'!$G$1083:$G$1262,MATCH('Project 2'!BJ$8,'Term Pricing'!$C$1083:$C$1262,0))*$E176*$F176)+(BJ$129*INDEX('Term Pricing'!$H$1083:$H$1262,MATCH('Project 2'!BJ$8,'Term Pricing'!$C$1083:$C$1262,0))*$E176*(1-$F176))</f>
        <v>7539.2307692307695</v>
      </c>
      <c r="BK176" s="212">
        <f ca="1">(BK$129*INDEX('Term Pricing'!$G$1083:$G$1262,MATCH('Project 2'!BK$8,'Term Pricing'!$C$1083:$C$1262,0))*$E176*$F176)+(BK$129*INDEX('Term Pricing'!$H$1083:$H$1262,MATCH('Project 2'!BK$8,'Term Pricing'!$C$1083:$C$1262,0))*$E176*(1-$F176))</f>
        <v>7790.5384615384619</v>
      </c>
      <c r="BL176" s="212">
        <f ca="1">(BL$129*INDEX('Term Pricing'!$G$1083:$G$1262,MATCH('Project 2'!BL$8,'Term Pricing'!$C$1083:$C$1262,0))*$E176*$F176)+(BL$129*INDEX('Term Pricing'!$H$1083:$H$1262,MATCH('Project 2'!BL$8,'Term Pricing'!$C$1083:$C$1262,0))*$E176*(1-$F176))</f>
        <v>7539.2307692307695</v>
      </c>
      <c r="BM176" s="212">
        <f ca="1">(BM$129*INDEX('Term Pricing'!$G$1083:$G$1262,MATCH('Project 2'!BM$8,'Term Pricing'!$C$1083:$C$1262,0))*$E176*$F176)+(BM$129*INDEX('Term Pricing'!$H$1083:$H$1262,MATCH('Project 2'!BM$8,'Term Pricing'!$C$1083:$C$1262,0))*$E176*(1-$F176))</f>
        <v>7790.5384615384619</v>
      </c>
      <c r="BN176" s="212">
        <f ca="1">(BN$129*INDEX('Term Pricing'!$G$1083:$G$1262,MATCH('Project 2'!BN$8,'Term Pricing'!$C$1083:$C$1262,0))*$E176*$F176)+(BN$129*INDEX('Term Pricing'!$H$1083:$H$1262,MATCH('Project 2'!BN$8,'Term Pricing'!$C$1083:$C$1262,0))*$E176*(1-$F176))</f>
        <v>7790.5384615384619</v>
      </c>
      <c r="BO176" s="212">
        <f ca="1">(BO$129*INDEX('Term Pricing'!$G$1083:$G$1262,MATCH('Project 2'!BO$8,'Term Pricing'!$C$1083:$C$1262,0))*$E176*$F176)+(BO$129*INDEX('Term Pricing'!$H$1083:$H$1262,MATCH('Project 2'!BO$8,'Term Pricing'!$C$1083:$C$1262,0))*$E176*(1-$F176))</f>
        <v>7539.2307692307695</v>
      </c>
      <c r="BP176" s="212">
        <f ca="1">(BP$129*INDEX('Term Pricing'!$G$1083:$G$1262,MATCH('Project 2'!BP$8,'Term Pricing'!$C$1083:$C$1262,0))*$E176*$F176)+(BP$129*INDEX('Term Pricing'!$H$1083:$H$1262,MATCH('Project 2'!BP$8,'Term Pricing'!$C$1083:$C$1262,0))*$E176*(1-$F176))</f>
        <v>7790.5384615384619</v>
      </c>
      <c r="BQ176" s="212">
        <f ca="1">(BQ$129*INDEX('Term Pricing'!$G$1083:$G$1262,MATCH('Project 2'!BQ$8,'Term Pricing'!$C$1083:$C$1262,0))*$E176*$F176)+(BQ$129*INDEX('Term Pricing'!$H$1083:$H$1262,MATCH('Project 2'!BQ$8,'Term Pricing'!$C$1083:$C$1262,0))*$E176*(1-$F176))</f>
        <v>7539.2307692307695</v>
      </c>
      <c r="BR176" s="212">
        <f ca="1">(BR$129*INDEX('Term Pricing'!$G$1083:$G$1262,MATCH('Project 2'!BR$8,'Term Pricing'!$C$1083:$C$1262,0))*$E176*$F176)+(BR$129*INDEX('Term Pricing'!$H$1083:$H$1262,MATCH('Project 2'!BR$8,'Term Pricing'!$C$1083:$C$1262,0))*$E176*(1-$F176))</f>
        <v>7790.5384615384619</v>
      </c>
      <c r="BS176" s="212">
        <f ca="1">(BS$129*INDEX('Term Pricing'!$G$1083:$G$1262,MATCH('Project 2'!BS$8,'Term Pricing'!$C$1083:$C$1262,0))*$E176*$F176)+(BS$129*INDEX('Term Pricing'!$H$1083:$H$1262,MATCH('Project 2'!BS$8,'Term Pricing'!$C$1083:$C$1262,0))*$E176*(1-$F176))</f>
        <v>7790.5384615384619</v>
      </c>
      <c r="BT176" s="212">
        <f ca="1">(BT$129*INDEX('Term Pricing'!$G$1083:$G$1262,MATCH('Project 2'!BT$8,'Term Pricing'!$C$1083:$C$1262,0))*$E176*$F176)+(BT$129*INDEX('Term Pricing'!$H$1083:$H$1262,MATCH('Project 2'!BT$8,'Term Pricing'!$C$1083:$C$1262,0))*$E176*(1-$F176))</f>
        <v>7287.9230769230771</v>
      </c>
      <c r="BU176" s="212">
        <f ca="1">(BU$129*INDEX('Term Pricing'!$G$1083:$G$1262,MATCH('Project 2'!BU$8,'Term Pricing'!$C$1083:$C$1262,0))*$E176*$F176)+(BU$129*INDEX('Term Pricing'!$H$1083:$H$1262,MATCH('Project 2'!BU$8,'Term Pricing'!$C$1083:$C$1262,0))*$E176*(1-$F176))</f>
        <v>7790.5384615384619</v>
      </c>
      <c r="BV176" s="212">
        <f ca="1">(BV$129*INDEX('Term Pricing'!$G$1083:$G$1262,MATCH('Project 2'!BV$8,'Term Pricing'!$C$1083:$C$1262,0))*$E176*$F176)+(BV$129*INDEX('Term Pricing'!$H$1083:$H$1262,MATCH('Project 2'!BV$8,'Term Pricing'!$C$1083:$C$1262,0))*$E176*(1-$F176))</f>
        <v>7539.2307692307695</v>
      </c>
      <c r="BW176" s="212">
        <f ca="1">(BW$129*INDEX('Term Pricing'!$G$1083:$G$1262,MATCH('Project 2'!BW$8,'Term Pricing'!$C$1083:$C$1262,0))*$E176*$F176)+(BW$129*INDEX('Term Pricing'!$H$1083:$H$1262,MATCH('Project 2'!BW$8,'Term Pricing'!$C$1083:$C$1262,0))*$E176*(1-$F176))</f>
        <v>7790.5384615384619</v>
      </c>
      <c r="BX176" s="212">
        <f ca="1">(BX$129*INDEX('Term Pricing'!$G$1083:$G$1262,MATCH('Project 2'!BX$8,'Term Pricing'!$C$1083:$C$1262,0))*$E176*$F176)+(BX$129*INDEX('Term Pricing'!$H$1083:$H$1262,MATCH('Project 2'!BX$8,'Term Pricing'!$C$1083:$C$1262,0))*$E176*(1-$F176))</f>
        <v>7539.2307692307695</v>
      </c>
      <c r="BY176" s="212">
        <f ca="1">(BY$129*INDEX('Term Pricing'!$G$1083:$G$1262,MATCH('Project 2'!BY$8,'Term Pricing'!$C$1083:$C$1262,0))*$E176*$F176)+(BY$129*INDEX('Term Pricing'!$H$1083:$H$1262,MATCH('Project 2'!BY$8,'Term Pricing'!$C$1083:$C$1262,0))*$E176*(1-$F176))</f>
        <v>7790.5384615384619</v>
      </c>
      <c r="BZ176" s="212">
        <f ca="1">(BZ$129*INDEX('Term Pricing'!$G$1083:$G$1262,MATCH('Project 2'!BZ$8,'Term Pricing'!$C$1083:$C$1262,0))*$E176*$F176)+(BZ$129*INDEX('Term Pricing'!$H$1083:$H$1262,MATCH('Project 2'!BZ$8,'Term Pricing'!$C$1083:$C$1262,0))*$E176*(1-$F176))</f>
        <v>7790.5384615384619</v>
      </c>
      <c r="CA176" s="212">
        <f ca="1">(CA$129*INDEX('Term Pricing'!$G$1083:$G$1262,MATCH('Project 2'!CA$8,'Term Pricing'!$C$1083:$C$1262,0))*$E176*$F176)+(CA$129*INDEX('Term Pricing'!$H$1083:$H$1262,MATCH('Project 2'!CA$8,'Term Pricing'!$C$1083:$C$1262,0))*$E176*(1-$F176))</f>
        <v>7539.2307692307695</v>
      </c>
      <c r="CB176" s="212">
        <f ca="1">(CB$129*INDEX('Term Pricing'!$G$1083:$G$1262,MATCH('Project 2'!CB$8,'Term Pricing'!$C$1083:$C$1262,0))*$E176*$F176)+(CB$129*INDEX('Term Pricing'!$H$1083:$H$1262,MATCH('Project 2'!CB$8,'Term Pricing'!$C$1083:$C$1262,0))*$E176*(1-$F176))</f>
        <v>7790.5384615384619</v>
      </c>
      <c r="CC176" s="212">
        <f ca="1">(CC$129*INDEX('Term Pricing'!$G$1083:$G$1262,MATCH('Project 2'!CC$8,'Term Pricing'!$C$1083:$C$1262,0))*$E176*$F176)+(CC$129*INDEX('Term Pricing'!$H$1083:$H$1262,MATCH('Project 2'!CC$8,'Term Pricing'!$C$1083:$C$1262,0))*$E176*(1-$F176))</f>
        <v>7539.2307692307695</v>
      </c>
      <c r="CD176" s="212">
        <f ca="1">(CD$129*INDEX('Term Pricing'!$G$1083:$G$1262,MATCH('Project 2'!CD$8,'Term Pricing'!$C$1083:$C$1262,0))*$E176*$F176)+(CD$129*INDEX('Term Pricing'!$H$1083:$H$1262,MATCH('Project 2'!CD$8,'Term Pricing'!$C$1083:$C$1262,0))*$E176*(1-$F176))</f>
        <v>7790.5384615384619</v>
      </c>
      <c r="CE176" s="212">
        <f ca="1">(CE$129*INDEX('Term Pricing'!$G$1083:$G$1262,MATCH('Project 2'!CE$8,'Term Pricing'!$C$1083:$C$1262,0))*$E176*$F176)+(CE$129*INDEX('Term Pricing'!$H$1083:$H$1262,MATCH('Project 2'!CE$8,'Term Pricing'!$C$1083:$C$1262,0))*$E176*(1-$F176))</f>
        <v>7790.5384615384619</v>
      </c>
      <c r="CF176" s="212">
        <f ca="1">(CF$129*INDEX('Term Pricing'!$G$1083:$G$1262,MATCH('Project 2'!CF$8,'Term Pricing'!$C$1083:$C$1262,0))*$E176*$F176)+(CF$129*INDEX('Term Pricing'!$H$1083:$H$1262,MATCH('Project 2'!CF$8,'Term Pricing'!$C$1083:$C$1262,0))*$E176*(1-$F176))</f>
        <v>7036.6153846153848</v>
      </c>
      <c r="CG176" s="212">
        <f ca="1">(CG$129*INDEX('Term Pricing'!$G$1083:$G$1262,MATCH('Project 2'!CG$8,'Term Pricing'!$C$1083:$C$1262,0))*$E176*$F176)+(CG$129*INDEX('Term Pricing'!$H$1083:$H$1262,MATCH('Project 2'!CG$8,'Term Pricing'!$C$1083:$C$1262,0))*$E176*(1-$F176))</f>
        <v>7790.5384615384619</v>
      </c>
      <c r="CH176" s="212">
        <f ca="1">(CH$129*INDEX('Term Pricing'!$G$1083:$G$1262,MATCH('Project 2'!CH$8,'Term Pricing'!$C$1083:$C$1262,0))*$E176*$F176)+(CH$129*INDEX('Term Pricing'!$H$1083:$H$1262,MATCH('Project 2'!CH$8,'Term Pricing'!$C$1083:$C$1262,0))*$E176*(1-$F176))</f>
        <v>7539.2307692307695</v>
      </c>
      <c r="CI176" s="212">
        <f ca="1">(CI$129*INDEX('Term Pricing'!$G$1083:$G$1262,MATCH('Project 2'!CI$8,'Term Pricing'!$C$1083:$C$1262,0))*$E176*$F176)+(CI$129*INDEX('Term Pricing'!$H$1083:$H$1262,MATCH('Project 2'!CI$8,'Term Pricing'!$C$1083:$C$1262,0))*$E176*(1-$F176))</f>
        <v>7790.5384615384619</v>
      </c>
      <c r="CJ176" s="212">
        <f ca="1">(CJ$129*INDEX('Term Pricing'!$G$1083:$G$1262,MATCH('Project 2'!CJ$8,'Term Pricing'!$C$1083:$C$1262,0))*$E176*$F176)+(CJ$129*INDEX('Term Pricing'!$H$1083:$H$1262,MATCH('Project 2'!CJ$8,'Term Pricing'!$C$1083:$C$1262,0))*$E176*(1-$F176))</f>
        <v>7539.2307692307695</v>
      </c>
      <c r="CK176" s="212">
        <f ca="1">(CK$129*INDEX('Term Pricing'!$G$1083:$G$1262,MATCH('Project 2'!CK$8,'Term Pricing'!$C$1083:$C$1262,0))*$E176*$F176)+(CK$129*INDEX('Term Pricing'!$H$1083:$H$1262,MATCH('Project 2'!CK$8,'Term Pricing'!$C$1083:$C$1262,0))*$E176*(1-$F176))</f>
        <v>7790.5384615384619</v>
      </c>
      <c r="CL176" s="212">
        <f ca="1">(CL$129*INDEX('Term Pricing'!$G$1083:$G$1262,MATCH('Project 2'!CL$8,'Term Pricing'!$C$1083:$C$1262,0))*$E176*$F176)+(CL$129*INDEX('Term Pricing'!$H$1083:$H$1262,MATCH('Project 2'!CL$8,'Term Pricing'!$C$1083:$C$1262,0))*$E176*(1-$F176))</f>
        <v>7790.5384615384619</v>
      </c>
      <c r="CM176" s="212">
        <f ca="1">(CM$129*INDEX('Term Pricing'!$G$1083:$G$1262,MATCH('Project 2'!CM$8,'Term Pricing'!$C$1083:$C$1262,0))*$E176*$F176)+(CM$129*INDEX('Term Pricing'!$H$1083:$H$1262,MATCH('Project 2'!CM$8,'Term Pricing'!$C$1083:$C$1262,0))*$E176*(1-$F176))</f>
        <v>7539.2307692307695</v>
      </c>
      <c r="CN176" s="212">
        <f ca="1">(CN$129*INDEX('Term Pricing'!$G$1083:$G$1262,MATCH('Project 2'!CN$8,'Term Pricing'!$C$1083:$C$1262,0))*$E176*$F176)+(CN$129*INDEX('Term Pricing'!$H$1083:$H$1262,MATCH('Project 2'!CN$8,'Term Pricing'!$C$1083:$C$1262,0))*$E176*(1-$F176))</f>
        <v>7790.5384615384619</v>
      </c>
      <c r="CO176" s="212">
        <f ca="1">(CO$129*INDEX('Term Pricing'!$G$1083:$G$1262,MATCH('Project 2'!CO$8,'Term Pricing'!$C$1083:$C$1262,0))*$E176*$F176)+(CO$129*INDEX('Term Pricing'!$H$1083:$H$1262,MATCH('Project 2'!CO$8,'Term Pricing'!$C$1083:$C$1262,0))*$E176*(1-$F176))</f>
        <v>7539.2307692307695</v>
      </c>
      <c r="CP176" s="212">
        <f ca="1">(CP$129*INDEX('Term Pricing'!$G$1083:$G$1262,MATCH('Project 2'!CP$8,'Term Pricing'!$C$1083:$C$1262,0))*$E176*$F176)+(CP$129*INDEX('Term Pricing'!$H$1083:$H$1262,MATCH('Project 2'!CP$8,'Term Pricing'!$C$1083:$C$1262,0))*$E176*(1-$F176))</f>
        <v>7790.5384615384619</v>
      </c>
      <c r="CQ176" s="212">
        <f ca="1">(CQ$129*INDEX('Term Pricing'!$G$1083:$G$1262,MATCH('Project 2'!CQ$8,'Term Pricing'!$C$1083:$C$1262,0))*$E176*$F176)+(CQ$129*INDEX('Term Pricing'!$H$1083:$H$1262,MATCH('Project 2'!CQ$8,'Term Pricing'!$C$1083:$C$1262,0))*$E176*(1-$F176))</f>
        <v>7790.5384615384619</v>
      </c>
      <c r="CR176" s="212">
        <f ca="1">(CR$129*INDEX('Term Pricing'!$G$1083:$G$1262,MATCH('Project 2'!CR$8,'Term Pricing'!$C$1083:$C$1262,0))*$E176*$F176)+(CR$129*INDEX('Term Pricing'!$H$1083:$H$1262,MATCH('Project 2'!CR$8,'Term Pricing'!$C$1083:$C$1262,0))*$E176*(1-$F176))</f>
        <v>7036.6153846153848</v>
      </c>
      <c r="CS176" s="212">
        <f ca="1">(CS$129*INDEX('Term Pricing'!$G$1083:$G$1262,MATCH('Project 2'!CS$8,'Term Pricing'!$C$1083:$C$1262,0))*$E176*$F176)+(CS$129*INDEX('Term Pricing'!$H$1083:$H$1262,MATCH('Project 2'!CS$8,'Term Pricing'!$C$1083:$C$1262,0))*$E176*(1-$F176))</f>
        <v>7790.5384615384619</v>
      </c>
      <c r="CT176" s="212">
        <f ca="1">(CT$129*INDEX('Term Pricing'!$G$1083:$G$1262,MATCH('Project 2'!CT$8,'Term Pricing'!$C$1083:$C$1262,0))*$E176*$F176)+(CT$129*INDEX('Term Pricing'!$H$1083:$H$1262,MATCH('Project 2'!CT$8,'Term Pricing'!$C$1083:$C$1262,0))*$E176*(1-$F176))</f>
        <v>7539.2307692307695</v>
      </c>
      <c r="CU176" s="212">
        <f ca="1">(CU$129*INDEX('Term Pricing'!$G$1083:$G$1262,MATCH('Project 2'!CU$8,'Term Pricing'!$C$1083:$C$1262,0))*$E176*$F176)+(CU$129*INDEX('Term Pricing'!$H$1083:$H$1262,MATCH('Project 2'!CU$8,'Term Pricing'!$C$1083:$C$1262,0))*$E176*(1-$F176))</f>
        <v>7790.5384615384619</v>
      </c>
      <c r="CV176" s="212">
        <f ca="1">(CV$129*INDEX('Term Pricing'!$G$1083:$G$1262,MATCH('Project 2'!CV$8,'Term Pricing'!$C$1083:$C$1262,0))*$E176*$F176)+(CV$129*INDEX('Term Pricing'!$H$1083:$H$1262,MATCH('Project 2'!CV$8,'Term Pricing'!$C$1083:$C$1262,0))*$E176*(1-$F176))</f>
        <v>7539.2307692307695</v>
      </c>
      <c r="CW176" s="212">
        <f ca="1">(CW$129*INDEX('Term Pricing'!$G$1083:$G$1262,MATCH('Project 2'!CW$8,'Term Pricing'!$C$1083:$C$1262,0))*$E176*$F176)+(CW$129*INDEX('Term Pricing'!$H$1083:$H$1262,MATCH('Project 2'!CW$8,'Term Pricing'!$C$1083:$C$1262,0))*$E176*(1-$F176))</f>
        <v>7790.5384615384619</v>
      </c>
      <c r="CX176" s="212">
        <f ca="1">(CX$129*INDEX('Term Pricing'!$G$1083:$G$1262,MATCH('Project 2'!CX$8,'Term Pricing'!$C$1083:$C$1262,0))*$E176*$F176)+(CX$129*INDEX('Term Pricing'!$H$1083:$H$1262,MATCH('Project 2'!CX$8,'Term Pricing'!$C$1083:$C$1262,0))*$E176*(1-$F176))</f>
        <v>7790.5384615384619</v>
      </c>
      <c r="CY176" s="212">
        <f ca="1">(CY$129*INDEX('Term Pricing'!$G$1083:$G$1262,MATCH('Project 2'!CY$8,'Term Pricing'!$C$1083:$C$1262,0))*$E176*$F176)+(CY$129*INDEX('Term Pricing'!$H$1083:$H$1262,MATCH('Project 2'!CY$8,'Term Pricing'!$C$1083:$C$1262,0))*$E176*(1-$F176))</f>
        <v>7539.2307692307695</v>
      </c>
      <c r="CZ176" s="212">
        <f ca="1">(CZ$129*INDEX('Term Pricing'!$G$1083:$G$1262,MATCH('Project 2'!CZ$8,'Term Pricing'!$C$1083:$C$1262,0))*$E176*$F176)+(CZ$129*INDEX('Term Pricing'!$H$1083:$H$1262,MATCH('Project 2'!CZ$8,'Term Pricing'!$C$1083:$C$1262,0))*$E176*(1-$F176))</f>
        <v>7790.5384615384619</v>
      </c>
      <c r="DA176" s="212">
        <f ca="1">(DA$129*INDEX('Term Pricing'!$G$1083:$G$1262,MATCH('Project 2'!DA$8,'Term Pricing'!$C$1083:$C$1262,0))*$E176*$F176)+(DA$129*INDEX('Term Pricing'!$H$1083:$H$1262,MATCH('Project 2'!DA$8,'Term Pricing'!$C$1083:$C$1262,0))*$E176*(1-$F176))</f>
        <v>7539.2307692307695</v>
      </c>
      <c r="DB176" s="212">
        <f ca="1">(DB$129*INDEX('Term Pricing'!$G$1083:$G$1262,MATCH('Project 2'!DB$8,'Term Pricing'!$C$1083:$C$1262,0))*$E176*$F176)+(DB$129*INDEX('Term Pricing'!$H$1083:$H$1262,MATCH('Project 2'!DB$8,'Term Pricing'!$C$1083:$C$1262,0))*$E176*(1-$F176))</f>
        <v>7790.5384615384619</v>
      </c>
      <c r="DC176" s="212">
        <f ca="1">(DC$129*INDEX('Term Pricing'!$G$1083:$G$1262,MATCH('Project 2'!DC$8,'Term Pricing'!$C$1083:$C$1262,0))*$E176*$F176)+(DC$129*INDEX('Term Pricing'!$H$1083:$H$1262,MATCH('Project 2'!DC$8,'Term Pricing'!$C$1083:$C$1262,0))*$E176*(1-$F176))</f>
        <v>7790.5384615384619</v>
      </c>
      <c r="DD176" s="212">
        <f ca="1">(DD$129*INDEX('Term Pricing'!$G$1083:$G$1262,MATCH('Project 2'!DD$8,'Term Pricing'!$C$1083:$C$1262,0))*$E176*$F176)+(DD$129*INDEX('Term Pricing'!$H$1083:$H$1262,MATCH('Project 2'!DD$8,'Term Pricing'!$C$1083:$C$1262,0))*$E176*(1-$F176))</f>
        <v>7036.6153846153848</v>
      </c>
      <c r="DE176" s="212">
        <f ca="1">(DE$129*INDEX('Term Pricing'!$G$1083:$G$1262,MATCH('Project 2'!DE$8,'Term Pricing'!$C$1083:$C$1262,0))*$E176*$F176)+(DE$129*INDEX('Term Pricing'!$H$1083:$H$1262,MATCH('Project 2'!DE$8,'Term Pricing'!$C$1083:$C$1262,0))*$E176*(1-$F176))</f>
        <v>7790.5384615384619</v>
      </c>
      <c r="DF176" s="212">
        <f ca="1">(DF$129*INDEX('Term Pricing'!$G$1083:$G$1262,MATCH('Project 2'!DF$8,'Term Pricing'!$C$1083:$C$1262,0))*$E176*$F176)+(DF$129*INDEX('Term Pricing'!$H$1083:$H$1262,MATCH('Project 2'!DF$8,'Term Pricing'!$C$1083:$C$1262,0))*$E176*(1-$F176))</f>
        <v>7539.2307692307695</v>
      </c>
      <c r="DG176" s="212">
        <f ca="1">(DG$129*INDEX('Term Pricing'!$G$1083:$G$1262,MATCH('Project 2'!DG$8,'Term Pricing'!$C$1083:$C$1262,0))*$E176*$F176)+(DG$129*INDEX('Term Pricing'!$H$1083:$H$1262,MATCH('Project 2'!DG$8,'Term Pricing'!$C$1083:$C$1262,0))*$E176*(1-$F176))</f>
        <v>7790.5384615384619</v>
      </c>
      <c r="DH176" s="212">
        <f ca="1">(DH$129*INDEX('Term Pricing'!$G$1083:$G$1262,MATCH('Project 2'!DH$8,'Term Pricing'!$C$1083:$C$1262,0))*$E176*$F176)+(DH$129*INDEX('Term Pricing'!$H$1083:$H$1262,MATCH('Project 2'!DH$8,'Term Pricing'!$C$1083:$C$1262,0))*$E176*(1-$F176))</f>
        <v>7539.2307692307695</v>
      </c>
      <c r="DI176" s="212">
        <f ca="1">(DI$129*INDEX('Term Pricing'!$G$1083:$G$1262,MATCH('Project 2'!DI$8,'Term Pricing'!$C$1083:$C$1262,0))*$E176*$F176)+(DI$129*INDEX('Term Pricing'!$H$1083:$H$1262,MATCH('Project 2'!DI$8,'Term Pricing'!$C$1083:$C$1262,0))*$E176*(1-$F176))</f>
        <v>7790.5384615384619</v>
      </c>
      <c r="DJ176" s="212">
        <f ca="1">(DJ$129*INDEX('Term Pricing'!$G$1083:$G$1262,MATCH('Project 2'!DJ$8,'Term Pricing'!$C$1083:$C$1262,0))*$E176*$F176)+(DJ$129*INDEX('Term Pricing'!$H$1083:$H$1262,MATCH('Project 2'!DJ$8,'Term Pricing'!$C$1083:$C$1262,0))*$E176*(1-$F176))</f>
        <v>7790.5384615384619</v>
      </c>
      <c r="DK176" s="212">
        <f ca="1">(DK$129*INDEX('Term Pricing'!$G$1083:$G$1262,MATCH('Project 2'!DK$8,'Term Pricing'!$C$1083:$C$1262,0))*$E176*$F176)+(DK$129*INDEX('Term Pricing'!$H$1083:$H$1262,MATCH('Project 2'!DK$8,'Term Pricing'!$C$1083:$C$1262,0))*$E176*(1-$F176))</f>
        <v>7539.2307692307695</v>
      </c>
      <c r="DL176" s="212">
        <f ca="1">(DL$129*INDEX('Term Pricing'!$G$1083:$G$1262,MATCH('Project 2'!DL$8,'Term Pricing'!$C$1083:$C$1262,0))*$E176*$F176)+(DL$129*INDEX('Term Pricing'!$H$1083:$H$1262,MATCH('Project 2'!DL$8,'Term Pricing'!$C$1083:$C$1262,0))*$E176*(1-$F176))</f>
        <v>7790.5384615384619</v>
      </c>
      <c r="DM176" s="212">
        <f ca="1">(DM$129*INDEX('Term Pricing'!$G$1083:$G$1262,MATCH('Project 2'!DM$8,'Term Pricing'!$C$1083:$C$1262,0))*$E176*$F176)+(DM$129*INDEX('Term Pricing'!$H$1083:$H$1262,MATCH('Project 2'!DM$8,'Term Pricing'!$C$1083:$C$1262,0))*$E176*(1-$F176))</f>
        <v>7539.2307692307695</v>
      </c>
      <c r="DN176" s="212">
        <f ca="1">(DN$129*INDEX('Term Pricing'!$G$1083:$G$1262,MATCH('Project 2'!DN$8,'Term Pricing'!$C$1083:$C$1262,0))*$E176*$F176)+(DN$129*INDEX('Term Pricing'!$H$1083:$H$1262,MATCH('Project 2'!DN$8,'Term Pricing'!$C$1083:$C$1262,0))*$E176*(1-$F176))</f>
        <v>7790.5384615384619</v>
      </c>
    </row>
    <row r="177" spans="1:118">
      <c r="A177" s="151"/>
      <c r="C177" s="34" t="s">
        <v>263</v>
      </c>
      <c r="E177" s="70">
        <f>Inputs!H115</f>
        <v>0.2</v>
      </c>
      <c r="F177" s="70">
        <f>Inputs!J115</f>
        <v>0.7</v>
      </c>
      <c r="G177" s="54" t="s">
        <v>83</v>
      </c>
      <c r="H177" s="272">
        <f ca="1">IFERROR(SUM($J177:$DN177)/(SUM($J$129:$DN$129)*E177),0)</f>
        <v>1.1634615384615381</v>
      </c>
      <c r="I177" s="29"/>
      <c r="J177" s="212">
        <f ca="1">(J$129*INDEX('Term Pricing'!$G$1268:$G$1447,MATCH('Project 2'!J$8,'Term Pricing'!$C$1268:$C$1447,0))*$E177*$F177)+(J$129*INDEX('Term Pricing'!$H$1268:$H$1447,MATCH('Project 2'!J$8,'Term Pricing'!$C$1268:$C$1447,0))*$E177*(1-$F177))</f>
        <v>0</v>
      </c>
      <c r="K177" s="212">
        <f ca="1">(K$129*INDEX('Term Pricing'!$G$1268:$G$1447,MATCH('Project 2'!K$8,'Term Pricing'!$C$1268:$C$1447,0))*$E177*$F177)+(K$129*INDEX('Term Pricing'!$H$1268:$H$1447,MATCH('Project 2'!K$8,'Term Pricing'!$C$1268:$C$1447,0))*$E177*(1-$F177))</f>
        <v>0</v>
      </c>
      <c r="L177" s="212">
        <f ca="1">(L$129*INDEX('Term Pricing'!$G$1268:$G$1447,MATCH('Project 2'!L$8,'Term Pricing'!$C$1268:$C$1447,0))*$E177*$F177)+(L$129*INDEX('Term Pricing'!$H$1268:$H$1447,MATCH('Project 2'!L$8,'Term Pricing'!$C$1268:$C$1447,0))*$E177*(1-$F177))</f>
        <v>0</v>
      </c>
      <c r="M177" s="212">
        <f ca="1">(M$129*INDEX('Term Pricing'!$G$1268:$G$1447,MATCH('Project 2'!M$8,'Term Pricing'!$C$1268:$C$1447,0))*$E177*$F177)+(M$129*INDEX('Term Pricing'!$H$1268:$H$1447,MATCH('Project 2'!M$8,'Term Pricing'!$C$1268:$C$1447,0))*$E177*(1-$F177))</f>
        <v>0</v>
      </c>
      <c r="N177" s="212">
        <f ca="1">(N$129*INDEX('Term Pricing'!$G$1268:$G$1447,MATCH('Project 2'!N$8,'Term Pricing'!$C$1268:$C$1447,0))*$E177*$F177)+(N$129*INDEX('Term Pricing'!$H$1268:$H$1447,MATCH('Project 2'!N$8,'Term Pricing'!$C$1268:$C$1447,0))*$E177*(1-$F177))</f>
        <v>4523.5384615384619</v>
      </c>
      <c r="O177" s="212">
        <f ca="1">(O$129*INDEX('Term Pricing'!$G$1268:$G$1447,MATCH('Project 2'!O$8,'Term Pricing'!$C$1268:$C$1447,0))*$E177*$F177)+(O$129*INDEX('Term Pricing'!$H$1268:$H$1447,MATCH('Project 2'!O$8,'Term Pricing'!$C$1268:$C$1447,0))*$E177*(1-$F177))</f>
        <v>4674.3230769230768</v>
      </c>
      <c r="P177" s="212">
        <f ca="1">(P$129*INDEX('Term Pricing'!$G$1268:$G$1447,MATCH('Project 2'!P$8,'Term Pricing'!$C$1268:$C$1447,0))*$E177*$F177)+(P$129*INDEX('Term Pricing'!$H$1268:$H$1447,MATCH('Project 2'!P$8,'Term Pricing'!$C$1268:$C$1447,0))*$E177*(1-$F177))</f>
        <v>4523.5384615384619</v>
      </c>
      <c r="Q177" s="212">
        <f ca="1">(Q$129*INDEX('Term Pricing'!$G$1268:$G$1447,MATCH('Project 2'!Q$8,'Term Pricing'!$C$1268:$C$1447,0))*$E177*$F177)+(Q$129*INDEX('Term Pricing'!$H$1268:$H$1447,MATCH('Project 2'!Q$8,'Term Pricing'!$C$1268:$C$1447,0))*$E177*(1-$F177))</f>
        <v>4674.3230769230768</v>
      </c>
      <c r="R177" s="212">
        <f ca="1">(R$129*INDEX('Term Pricing'!$G$1268:$G$1447,MATCH('Project 2'!R$8,'Term Pricing'!$C$1268:$C$1447,0))*$E177*$F177)+(R$129*INDEX('Term Pricing'!$H$1268:$H$1447,MATCH('Project 2'!R$8,'Term Pricing'!$C$1268:$C$1447,0))*$E177*(1-$F177))</f>
        <v>4674.3230769230768</v>
      </c>
      <c r="S177" s="212">
        <f ca="1">(S$129*INDEX('Term Pricing'!$G$1268:$G$1447,MATCH('Project 2'!S$8,'Term Pricing'!$C$1268:$C$1447,0))*$E177*$F177)+(S$129*INDEX('Term Pricing'!$H$1268:$H$1447,MATCH('Project 2'!S$8,'Term Pricing'!$C$1268:$C$1447,0))*$E177*(1-$F177))</f>
        <v>4523.5384615384619</v>
      </c>
      <c r="T177" s="212">
        <f ca="1">(T$129*INDEX('Term Pricing'!$G$1268:$G$1447,MATCH('Project 2'!T$8,'Term Pricing'!$C$1268:$C$1447,0))*$E177*$F177)+(T$129*INDEX('Term Pricing'!$H$1268:$H$1447,MATCH('Project 2'!T$8,'Term Pricing'!$C$1268:$C$1447,0))*$E177*(1-$F177))</f>
        <v>4674.3230769230768</v>
      </c>
      <c r="U177" s="212">
        <f ca="1">(U$129*INDEX('Term Pricing'!$G$1268:$G$1447,MATCH('Project 2'!U$8,'Term Pricing'!$C$1268:$C$1447,0))*$E177*$F177)+(U$129*INDEX('Term Pricing'!$H$1268:$H$1447,MATCH('Project 2'!U$8,'Term Pricing'!$C$1268:$C$1447,0))*$E177*(1-$F177))</f>
        <v>4523.5384615384619</v>
      </c>
      <c r="V177" s="212">
        <f ca="1">(V$129*INDEX('Term Pricing'!$G$1268:$G$1447,MATCH('Project 2'!V$8,'Term Pricing'!$C$1268:$C$1447,0))*$E177*$F177)+(V$129*INDEX('Term Pricing'!$H$1268:$H$1447,MATCH('Project 2'!V$8,'Term Pricing'!$C$1268:$C$1447,0))*$E177*(1-$F177))</f>
        <v>4674.3230769230768</v>
      </c>
      <c r="W177" s="212">
        <f ca="1">(W$129*INDEX('Term Pricing'!$G$1268:$G$1447,MATCH('Project 2'!W$8,'Term Pricing'!$C$1268:$C$1447,0))*$E177*$F177)+(W$129*INDEX('Term Pricing'!$H$1268:$H$1447,MATCH('Project 2'!W$8,'Term Pricing'!$C$1268:$C$1447,0))*$E177*(1-$F177))</f>
        <v>4674.3230769230768</v>
      </c>
      <c r="X177" s="212">
        <f ca="1">(X$129*INDEX('Term Pricing'!$G$1268:$G$1447,MATCH('Project 2'!X$8,'Term Pricing'!$C$1268:$C$1447,0))*$E177*$F177)+(X$129*INDEX('Term Pricing'!$H$1268:$H$1447,MATCH('Project 2'!X$8,'Term Pricing'!$C$1268:$C$1447,0))*$E177*(1-$F177))</f>
        <v>4372.7538461538461</v>
      </c>
      <c r="Y177" s="212">
        <f ca="1">(Y$129*INDEX('Term Pricing'!$G$1268:$G$1447,MATCH('Project 2'!Y$8,'Term Pricing'!$C$1268:$C$1447,0))*$E177*$F177)+(Y$129*INDEX('Term Pricing'!$H$1268:$H$1447,MATCH('Project 2'!Y$8,'Term Pricing'!$C$1268:$C$1447,0))*$E177*(1-$F177))</f>
        <v>4674.3230769230768</v>
      </c>
      <c r="Z177" s="212">
        <f ca="1">(Z$129*INDEX('Term Pricing'!$G$1268:$G$1447,MATCH('Project 2'!Z$8,'Term Pricing'!$C$1268:$C$1447,0))*$E177*$F177)+(Z$129*INDEX('Term Pricing'!$H$1268:$H$1447,MATCH('Project 2'!Z$8,'Term Pricing'!$C$1268:$C$1447,0))*$E177*(1-$F177))</f>
        <v>4523.5384615384619</v>
      </c>
      <c r="AA177" s="212">
        <f ca="1">(AA$129*INDEX('Term Pricing'!$G$1268:$G$1447,MATCH('Project 2'!AA$8,'Term Pricing'!$C$1268:$C$1447,0))*$E177*$F177)+(AA$129*INDEX('Term Pricing'!$H$1268:$H$1447,MATCH('Project 2'!AA$8,'Term Pricing'!$C$1268:$C$1447,0))*$E177*(1-$F177))</f>
        <v>4674.3230769230768</v>
      </c>
      <c r="AB177" s="212">
        <f ca="1">(AB$129*INDEX('Term Pricing'!$G$1268:$G$1447,MATCH('Project 2'!AB$8,'Term Pricing'!$C$1268:$C$1447,0))*$E177*$F177)+(AB$129*INDEX('Term Pricing'!$H$1268:$H$1447,MATCH('Project 2'!AB$8,'Term Pricing'!$C$1268:$C$1447,0))*$E177*(1-$F177))</f>
        <v>4523.5384615384619</v>
      </c>
      <c r="AC177" s="212">
        <f ca="1">(AC$129*INDEX('Term Pricing'!$G$1268:$G$1447,MATCH('Project 2'!AC$8,'Term Pricing'!$C$1268:$C$1447,0))*$E177*$F177)+(AC$129*INDEX('Term Pricing'!$H$1268:$H$1447,MATCH('Project 2'!AC$8,'Term Pricing'!$C$1268:$C$1447,0))*$E177*(1-$F177))</f>
        <v>4674.3230769230768</v>
      </c>
      <c r="AD177" s="212">
        <f ca="1">(AD$129*INDEX('Term Pricing'!$G$1268:$G$1447,MATCH('Project 2'!AD$8,'Term Pricing'!$C$1268:$C$1447,0))*$E177*$F177)+(AD$129*INDEX('Term Pricing'!$H$1268:$H$1447,MATCH('Project 2'!AD$8,'Term Pricing'!$C$1268:$C$1447,0))*$E177*(1-$F177))</f>
        <v>4674.3230769230768</v>
      </c>
      <c r="AE177" s="212">
        <f ca="1">(AE$129*INDEX('Term Pricing'!$G$1268:$G$1447,MATCH('Project 2'!AE$8,'Term Pricing'!$C$1268:$C$1447,0))*$E177*$F177)+(AE$129*INDEX('Term Pricing'!$H$1268:$H$1447,MATCH('Project 2'!AE$8,'Term Pricing'!$C$1268:$C$1447,0))*$E177*(1-$F177))</f>
        <v>4523.5384615384619</v>
      </c>
      <c r="AF177" s="212">
        <f ca="1">(AF$129*INDEX('Term Pricing'!$G$1268:$G$1447,MATCH('Project 2'!AF$8,'Term Pricing'!$C$1268:$C$1447,0))*$E177*$F177)+(AF$129*INDEX('Term Pricing'!$H$1268:$H$1447,MATCH('Project 2'!AF$8,'Term Pricing'!$C$1268:$C$1447,0))*$E177*(1-$F177))</f>
        <v>4674.3230769230768</v>
      </c>
      <c r="AG177" s="212">
        <f ca="1">(AG$129*INDEX('Term Pricing'!$G$1268:$G$1447,MATCH('Project 2'!AG$8,'Term Pricing'!$C$1268:$C$1447,0))*$E177*$F177)+(AG$129*INDEX('Term Pricing'!$H$1268:$H$1447,MATCH('Project 2'!AG$8,'Term Pricing'!$C$1268:$C$1447,0))*$E177*(1-$F177))</f>
        <v>4523.5384615384619</v>
      </c>
      <c r="AH177" s="212">
        <f ca="1">(AH$129*INDEX('Term Pricing'!$G$1268:$G$1447,MATCH('Project 2'!AH$8,'Term Pricing'!$C$1268:$C$1447,0))*$E177*$F177)+(AH$129*INDEX('Term Pricing'!$H$1268:$H$1447,MATCH('Project 2'!AH$8,'Term Pricing'!$C$1268:$C$1447,0))*$E177*(1-$F177))</f>
        <v>4674.3230769230768</v>
      </c>
      <c r="AI177" s="212">
        <f ca="1">(AI$129*INDEX('Term Pricing'!$G$1268:$G$1447,MATCH('Project 2'!AI$8,'Term Pricing'!$C$1268:$C$1447,0))*$E177*$F177)+(AI$129*INDEX('Term Pricing'!$H$1268:$H$1447,MATCH('Project 2'!AI$8,'Term Pricing'!$C$1268:$C$1447,0))*$E177*(1-$F177))</f>
        <v>4674.3230769230768</v>
      </c>
      <c r="AJ177" s="212">
        <f ca="1">(AJ$129*INDEX('Term Pricing'!$G$1268:$G$1447,MATCH('Project 2'!AJ$8,'Term Pricing'!$C$1268:$C$1447,0))*$E177*$F177)+(AJ$129*INDEX('Term Pricing'!$H$1268:$H$1447,MATCH('Project 2'!AJ$8,'Term Pricing'!$C$1268:$C$1447,0))*$E177*(1-$F177))</f>
        <v>4221.9692307692312</v>
      </c>
      <c r="AK177" s="212">
        <f ca="1">(AK$129*INDEX('Term Pricing'!$G$1268:$G$1447,MATCH('Project 2'!AK$8,'Term Pricing'!$C$1268:$C$1447,0))*$E177*$F177)+(AK$129*INDEX('Term Pricing'!$H$1268:$H$1447,MATCH('Project 2'!AK$8,'Term Pricing'!$C$1268:$C$1447,0))*$E177*(1-$F177))</f>
        <v>4674.3230769230768</v>
      </c>
      <c r="AL177" s="212">
        <f ca="1">(AL$129*INDEX('Term Pricing'!$G$1268:$G$1447,MATCH('Project 2'!AL$8,'Term Pricing'!$C$1268:$C$1447,0))*$E177*$F177)+(AL$129*INDEX('Term Pricing'!$H$1268:$H$1447,MATCH('Project 2'!AL$8,'Term Pricing'!$C$1268:$C$1447,0))*$E177*(1-$F177))</f>
        <v>4523.5384615384619</v>
      </c>
      <c r="AM177" s="212">
        <f ca="1">(AM$129*INDEX('Term Pricing'!$G$1268:$G$1447,MATCH('Project 2'!AM$8,'Term Pricing'!$C$1268:$C$1447,0))*$E177*$F177)+(AM$129*INDEX('Term Pricing'!$H$1268:$H$1447,MATCH('Project 2'!AM$8,'Term Pricing'!$C$1268:$C$1447,0))*$E177*(1-$F177))</f>
        <v>4674.3230769230768</v>
      </c>
      <c r="AN177" s="212">
        <f ca="1">(AN$129*INDEX('Term Pricing'!$G$1268:$G$1447,MATCH('Project 2'!AN$8,'Term Pricing'!$C$1268:$C$1447,0))*$E177*$F177)+(AN$129*INDEX('Term Pricing'!$H$1268:$H$1447,MATCH('Project 2'!AN$8,'Term Pricing'!$C$1268:$C$1447,0))*$E177*(1-$F177))</f>
        <v>4523.5384615384619</v>
      </c>
      <c r="AO177" s="212">
        <f ca="1">(AO$129*INDEX('Term Pricing'!$G$1268:$G$1447,MATCH('Project 2'!AO$8,'Term Pricing'!$C$1268:$C$1447,0))*$E177*$F177)+(AO$129*INDEX('Term Pricing'!$H$1268:$H$1447,MATCH('Project 2'!AO$8,'Term Pricing'!$C$1268:$C$1447,0))*$E177*(1-$F177))</f>
        <v>4674.3230769230768</v>
      </c>
      <c r="AP177" s="212">
        <f ca="1">(AP$129*INDEX('Term Pricing'!$G$1268:$G$1447,MATCH('Project 2'!AP$8,'Term Pricing'!$C$1268:$C$1447,0))*$E177*$F177)+(AP$129*INDEX('Term Pricing'!$H$1268:$H$1447,MATCH('Project 2'!AP$8,'Term Pricing'!$C$1268:$C$1447,0))*$E177*(1-$F177))</f>
        <v>4674.3230769230768</v>
      </c>
      <c r="AQ177" s="212">
        <f ca="1">(AQ$129*INDEX('Term Pricing'!$G$1268:$G$1447,MATCH('Project 2'!AQ$8,'Term Pricing'!$C$1268:$C$1447,0))*$E177*$F177)+(AQ$129*INDEX('Term Pricing'!$H$1268:$H$1447,MATCH('Project 2'!AQ$8,'Term Pricing'!$C$1268:$C$1447,0))*$E177*(1-$F177))</f>
        <v>4523.5384615384619</v>
      </c>
      <c r="AR177" s="212">
        <f ca="1">(AR$129*INDEX('Term Pricing'!$G$1268:$G$1447,MATCH('Project 2'!AR$8,'Term Pricing'!$C$1268:$C$1447,0))*$E177*$F177)+(AR$129*INDEX('Term Pricing'!$H$1268:$H$1447,MATCH('Project 2'!AR$8,'Term Pricing'!$C$1268:$C$1447,0))*$E177*(1-$F177))</f>
        <v>4674.3230769230768</v>
      </c>
      <c r="AS177" s="212">
        <f ca="1">(AS$129*INDEX('Term Pricing'!$G$1268:$G$1447,MATCH('Project 2'!AS$8,'Term Pricing'!$C$1268:$C$1447,0))*$E177*$F177)+(AS$129*INDEX('Term Pricing'!$H$1268:$H$1447,MATCH('Project 2'!AS$8,'Term Pricing'!$C$1268:$C$1447,0))*$E177*(1-$F177))</f>
        <v>4523.5384615384619</v>
      </c>
      <c r="AT177" s="212">
        <f ca="1">(AT$129*INDEX('Term Pricing'!$G$1268:$G$1447,MATCH('Project 2'!AT$8,'Term Pricing'!$C$1268:$C$1447,0))*$E177*$F177)+(AT$129*INDEX('Term Pricing'!$H$1268:$H$1447,MATCH('Project 2'!AT$8,'Term Pricing'!$C$1268:$C$1447,0))*$E177*(1-$F177))</f>
        <v>4674.3230769230768</v>
      </c>
      <c r="AU177" s="212">
        <f ca="1">(AU$129*INDEX('Term Pricing'!$G$1268:$G$1447,MATCH('Project 2'!AU$8,'Term Pricing'!$C$1268:$C$1447,0))*$E177*$F177)+(AU$129*INDEX('Term Pricing'!$H$1268:$H$1447,MATCH('Project 2'!AU$8,'Term Pricing'!$C$1268:$C$1447,0))*$E177*(1-$F177))</f>
        <v>4674.3230769230768</v>
      </c>
      <c r="AV177" s="212">
        <f ca="1">(AV$129*INDEX('Term Pricing'!$G$1268:$G$1447,MATCH('Project 2'!AV$8,'Term Pricing'!$C$1268:$C$1447,0))*$E177*$F177)+(AV$129*INDEX('Term Pricing'!$H$1268:$H$1447,MATCH('Project 2'!AV$8,'Term Pricing'!$C$1268:$C$1447,0))*$E177*(1-$F177))</f>
        <v>4221.9692307692312</v>
      </c>
      <c r="AW177" s="212">
        <f ca="1">(AW$129*INDEX('Term Pricing'!$G$1268:$G$1447,MATCH('Project 2'!AW$8,'Term Pricing'!$C$1268:$C$1447,0))*$E177*$F177)+(AW$129*INDEX('Term Pricing'!$H$1268:$H$1447,MATCH('Project 2'!AW$8,'Term Pricing'!$C$1268:$C$1447,0))*$E177*(1-$F177))</f>
        <v>4674.3230769230768</v>
      </c>
      <c r="AX177" s="212">
        <f ca="1">(AX$129*INDEX('Term Pricing'!$G$1268:$G$1447,MATCH('Project 2'!AX$8,'Term Pricing'!$C$1268:$C$1447,0))*$E177*$F177)+(AX$129*INDEX('Term Pricing'!$H$1268:$H$1447,MATCH('Project 2'!AX$8,'Term Pricing'!$C$1268:$C$1447,0))*$E177*(1-$F177))</f>
        <v>7539.2307692307695</v>
      </c>
      <c r="AY177" s="212">
        <f ca="1">(AY$129*INDEX('Term Pricing'!$G$1268:$G$1447,MATCH('Project 2'!AY$8,'Term Pricing'!$C$1268:$C$1447,0))*$E177*$F177)+(AY$129*INDEX('Term Pricing'!$H$1268:$H$1447,MATCH('Project 2'!AY$8,'Term Pricing'!$C$1268:$C$1447,0))*$E177*(1-$F177))</f>
        <v>7790.5384615384619</v>
      </c>
      <c r="AZ177" s="212">
        <f ca="1">(AZ$129*INDEX('Term Pricing'!$G$1268:$G$1447,MATCH('Project 2'!AZ$8,'Term Pricing'!$C$1268:$C$1447,0))*$E177*$F177)+(AZ$129*INDEX('Term Pricing'!$H$1268:$H$1447,MATCH('Project 2'!AZ$8,'Term Pricing'!$C$1268:$C$1447,0))*$E177*(1-$F177))</f>
        <v>7539.2307692307695</v>
      </c>
      <c r="BA177" s="212">
        <f ca="1">(BA$129*INDEX('Term Pricing'!$G$1268:$G$1447,MATCH('Project 2'!BA$8,'Term Pricing'!$C$1268:$C$1447,0))*$E177*$F177)+(BA$129*INDEX('Term Pricing'!$H$1268:$H$1447,MATCH('Project 2'!BA$8,'Term Pricing'!$C$1268:$C$1447,0))*$E177*(1-$F177))</f>
        <v>7790.5384615384619</v>
      </c>
      <c r="BB177" s="212">
        <f ca="1">(BB$129*INDEX('Term Pricing'!$G$1268:$G$1447,MATCH('Project 2'!BB$8,'Term Pricing'!$C$1268:$C$1447,0))*$E177*$F177)+(BB$129*INDEX('Term Pricing'!$H$1268:$H$1447,MATCH('Project 2'!BB$8,'Term Pricing'!$C$1268:$C$1447,0))*$E177*(1-$F177))</f>
        <v>7790.5384615384619</v>
      </c>
      <c r="BC177" s="212">
        <f ca="1">(BC$129*INDEX('Term Pricing'!$G$1268:$G$1447,MATCH('Project 2'!BC$8,'Term Pricing'!$C$1268:$C$1447,0))*$E177*$F177)+(BC$129*INDEX('Term Pricing'!$H$1268:$H$1447,MATCH('Project 2'!BC$8,'Term Pricing'!$C$1268:$C$1447,0))*$E177*(1-$F177))</f>
        <v>7539.2307692307695</v>
      </c>
      <c r="BD177" s="212">
        <f ca="1">(BD$129*INDEX('Term Pricing'!$G$1268:$G$1447,MATCH('Project 2'!BD$8,'Term Pricing'!$C$1268:$C$1447,0))*$E177*$F177)+(BD$129*INDEX('Term Pricing'!$H$1268:$H$1447,MATCH('Project 2'!BD$8,'Term Pricing'!$C$1268:$C$1447,0))*$E177*(1-$F177))</f>
        <v>7790.5384615384619</v>
      </c>
      <c r="BE177" s="212">
        <f ca="1">(BE$129*INDEX('Term Pricing'!$G$1268:$G$1447,MATCH('Project 2'!BE$8,'Term Pricing'!$C$1268:$C$1447,0))*$E177*$F177)+(BE$129*INDEX('Term Pricing'!$H$1268:$H$1447,MATCH('Project 2'!BE$8,'Term Pricing'!$C$1268:$C$1447,0))*$E177*(1-$F177))</f>
        <v>7539.2307692307695</v>
      </c>
      <c r="BF177" s="212">
        <f ca="1">(BF$129*INDEX('Term Pricing'!$G$1268:$G$1447,MATCH('Project 2'!BF$8,'Term Pricing'!$C$1268:$C$1447,0))*$E177*$F177)+(BF$129*INDEX('Term Pricing'!$H$1268:$H$1447,MATCH('Project 2'!BF$8,'Term Pricing'!$C$1268:$C$1447,0))*$E177*(1-$F177))</f>
        <v>7790.5384615384619</v>
      </c>
      <c r="BG177" s="212">
        <f ca="1">(BG$129*INDEX('Term Pricing'!$G$1268:$G$1447,MATCH('Project 2'!BG$8,'Term Pricing'!$C$1268:$C$1447,0))*$E177*$F177)+(BG$129*INDEX('Term Pricing'!$H$1268:$H$1447,MATCH('Project 2'!BG$8,'Term Pricing'!$C$1268:$C$1447,0))*$E177*(1-$F177))</f>
        <v>7790.5384615384619</v>
      </c>
      <c r="BH177" s="212">
        <f ca="1">(BH$129*INDEX('Term Pricing'!$G$1268:$G$1447,MATCH('Project 2'!BH$8,'Term Pricing'!$C$1268:$C$1447,0))*$E177*$F177)+(BH$129*INDEX('Term Pricing'!$H$1268:$H$1447,MATCH('Project 2'!BH$8,'Term Pricing'!$C$1268:$C$1447,0))*$E177*(1-$F177))</f>
        <v>7036.6153846153848</v>
      </c>
      <c r="BI177" s="212">
        <f ca="1">(BI$129*INDEX('Term Pricing'!$G$1268:$G$1447,MATCH('Project 2'!BI$8,'Term Pricing'!$C$1268:$C$1447,0))*$E177*$F177)+(BI$129*INDEX('Term Pricing'!$H$1268:$H$1447,MATCH('Project 2'!BI$8,'Term Pricing'!$C$1268:$C$1447,0))*$E177*(1-$F177))</f>
        <v>7790.5384615384619</v>
      </c>
      <c r="BJ177" s="212">
        <f ca="1">(BJ$129*INDEX('Term Pricing'!$G$1268:$G$1447,MATCH('Project 2'!BJ$8,'Term Pricing'!$C$1268:$C$1447,0))*$E177*$F177)+(BJ$129*INDEX('Term Pricing'!$H$1268:$H$1447,MATCH('Project 2'!BJ$8,'Term Pricing'!$C$1268:$C$1447,0))*$E177*(1-$F177))</f>
        <v>7539.2307692307695</v>
      </c>
      <c r="BK177" s="212">
        <f ca="1">(BK$129*INDEX('Term Pricing'!$G$1268:$G$1447,MATCH('Project 2'!BK$8,'Term Pricing'!$C$1268:$C$1447,0))*$E177*$F177)+(BK$129*INDEX('Term Pricing'!$H$1268:$H$1447,MATCH('Project 2'!BK$8,'Term Pricing'!$C$1268:$C$1447,0))*$E177*(1-$F177))</f>
        <v>7790.5384615384619</v>
      </c>
      <c r="BL177" s="212">
        <f ca="1">(BL$129*INDEX('Term Pricing'!$G$1268:$G$1447,MATCH('Project 2'!BL$8,'Term Pricing'!$C$1268:$C$1447,0))*$E177*$F177)+(BL$129*INDEX('Term Pricing'!$H$1268:$H$1447,MATCH('Project 2'!BL$8,'Term Pricing'!$C$1268:$C$1447,0))*$E177*(1-$F177))</f>
        <v>7539.2307692307695</v>
      </c>
      <c r="BM177" s="212">
        <f ca="1">(BM$129*INDEX('Term Pricing'!$G$1268:$G$1447,MATCH('Project 2'!BM$8,'Term Pricing'!$C$1268:$C$1447,0))*$E177*$F177)+(BM$129*INDEX('Term Pricing'!$H$1268:$H$1447,MATCH('Project 2'!BM$8,'Term Pricing'!$C$1268:$C$1447,0))*$E177*(1-$F177))</f>
        <v>7790.5384615384619</v>
      </c>
      <c r="BN177" s="212">
        <f ca="1">(BN$129*INDEX('Term Pricing'!$G$1268:$G$1447,MATCH('Project 2'!BN$8,'Term Pricing'!$C$1268:$C$1447,0))*$E177*$F177)+(BN$129*INDEX('Term Pricing'!$H$1268:$H$1447,MATCH('Project 2'!BN$8,'Term Pricing'!$C$1268:$C$1447,0))*$E177*(1-$F177))</f>
        <v>7790.5384615384619</v>
      </c>
      <c r="BO177" s="212">
        <f ca="1">(BO$129*INDEX('Term Pricing'!$G$1268:$G$1447,MATCH('Project 2'!BO$8,'Term Pricing'!$C$1268:$C$1447,0))*$E177*$F177)+(BO$129*INDEX('Term Pricing'!$H$1268:$H$1447,MATCH('Project 2'!BO$8,'Term Pricing'!$C$1268:$C$1447,0))*$E177*(1-$F177))</f>
        <v>7539.2307692307695</v>
      </c>
      <c r="BP177" s="212">
        <f ca="1">(BP$129*INDEX('Term Pricing'!$G$1268:$G$1447,MATCH('Project 2'!BP$8,'Term Pricing'!$C$1268:$C$1447,0))*$E177*$F177)+(BP$129*INDEX('Term Pricing'!$H$1268:$H$1447,MATCH('Project 2'!BP$8,'Term Pricing'!$C$1268:$C$1447,0))*$E177*(1-$F177))</f>
        <v>7790.5384615384619</v>
      </c>
      <c r="BQ177" s="212">
        <f ca="1">(BQ$129*INDEX('Term Pricing'!$G$1268:$G$1447,MATCH('Project 2'!BQ$8,'Term Pricing'!$C$1268:$C$1447,0))*$E177*$F177)+(BQ$129*INDEX('Term Pricing'!$H$1268:$H$1447,MATCH('Project 2'!BQ$8,'Term Pricing'!$C$1268:$C$1447,0))*$E177*(1-$F177))</f>
        <v>7539.2307692307695</v>
      </c>
      <c r="BR177" s="212">
        <f ca="1">(BR$129*INDEX('Term Pricing'!$G$1268:$G$1447,MATCH('Project 2'!BR$8,'Term Pricing'!$C$1268:$C$1447,0))*$E177*$F177)+(BR$129*INDEX('Term Pricing'!$H$1268:$H$1447,MATCH('Project 2'!BR$8,'Term Pricing'!$C$1268:$C$1447,0))*$E177*(1-$F177))</f>
        <v>7790.5384615384619</v>
      </c>
      <c r="BS177" s="212">
        <f ca="1">(BS$129*INDEX('Term Pricing'!$G$1268:$G$1447,MATCH('Project 2'!BS$8,'Term Pricing'!$C$1268:$C$1447,0))*$E177*$F177)+(BS$129*INDEX('Term Pricing'!$H$1268:$H$1447,MATCH('Project 2'!BS$8,'Term Pricing'!$C$1268:$C$1447,0))*$E177*(1-$F177))</f>
        <v>7790.5384615384619</v>
      </c>
      <c r="BT177" s="212">
        <f ca="1">(BT$129*INDEX('Term Pricing'!$G$1268:$G$1447,MATCH('Project 2'!BT$8,'Term Pricing'!$C$1268:$C$1447,0))*$E177*$F177)+(BT$129*INDEX('Term Pricing'!$H$1268:$H$1447,MATCH('Project 2'!BT$8,'Term Pricing'!$C$1268:$C$1447,0))*$E177*(1-$F177))</f>
        <v>7287.9230769230771</v>
      </c>
      <c r="BU177" s="212">
        <f ca="1">(BU$129*INDEX('Term Pricing'!$G$1268:$G$1447,MATCH('Project 2'!BU$8,'Term Pricing'!$C$1268:$C$1447,0))*$E177*$F177)+(BU$129*INDEX('Term Pricing'!$H$1268:$H$1447,MATCH('Project 2'!BU$8,'Term Pricing'!$C$1268:$C$1447,0))*$E177*(1-$F177))</f>
        <v>7790.5384615384619</v>
      </c>
      <c r="BV177" s="212">
        <f ca="1">(BV$129*INDEX('Term Pricing'!$G$1268:$G$1447,MATCH('Project 2'!BV$8,'Term Pricing'!$C$1268:$C$1447,0))*$E177*$F177)+(BV$129*INDEX('Term Pricing'!$H$1268:$H$1447,MATCH('Project 2'!BV$8,'Term Pricing'!$C$1268:$C$1447,0))*$E177*(1-$F177))</f>
        <v>7539.2307692307695</v>
      </c>
      <c r="BW177" s="212">
        <f ca="1">(BW$129*INDEX('Term Pricing'!$G$1268:$G$1447,MATCH('Project 2'!BW$8,'Term Pricing'!$C$1268:$C$1447,0))*$E177*$F177)+(BW$129*INDEX('Term Pricing'!$H$1268:$H$1447,MATCH('Project 2'!BW$8,'Term Pricing'!$C$1268:$C$1447,0))*$E177*(1-$F177))</f>
        <v>7790.5384615384619</v>
      </c>
      <c r="BX177" s="212">
        <f ca="1">(BX$129*INDEX('Term Pricing'!$G$1268:$G$1447,MATCH('Project 2'!BX$8,'Term Pricing'!$C$1268:$C$1447,0))*$E177*$F177)+(BX$129*INDEX('Term Pricing'!$H$1268:$H$1447,MATCH('Project 2'!BX$8,'Term Pricing'!$C$1268:$C$1447,0))*$E177*(1-$F177))</f>
        <v>7539.2307692307695</v>
      </c>
      <c r="BY177" s="212">
        <f ca="1">(BY$129*INDEX('Term Pricing'!$G$1268:$G$1447,MATCH('Project 2'!BY$8,'Term Pricing'!$C$1268:$C$1447,0))*$E177*$F177)+(BY$129*INDEX('Term Pricing'!$H$1268:$H$1447,MATCH('Project 2'!BY$8,'Term Pricing'!$C$1268:$C$1447,0))*$E177*(1-$F177))</f>
        <v>7790.5384615384619</v>
      </c>
      <c r="BZ177" s="212">
        <f ca="1">(BZ$129*INDEX('Term Pricing'!$G$1268:$G$1447,MATCH('Project 2'!BZ$8,'Term Pricing'!$C$1268:$C$1447,0))*$E177*$F177)+(BZ$129*INDEX('Term Pricing'!$H$1268:$H$1447,MATCH('Project 2'!BZ$8,'Term Pricing'!$C$1268:$C$1447,0))*$E177*(1-$F177))</f>
        <v>7790.5384615384619</v>
      </c>
      <c r="CA177" s="212">
        <f ca="1">(CA$129*INDEX('Term Pricing'!$G$1268:$G$1447,MATCH('Project 2'!CA$8,'Term Pricing'!$C$1268:$C$1447,0))*$E177*$F177)+(CA$129*INDEX('Term Pricing'!$H$1268:$H$1447,MATCH('Project 2'!CA$8,'Term Pricing'!$C$1268:$C$1447,0))*$E177*(1-$F177))</f>
        <v>7539.2307692307695</v>
      </c>
      <c r="CB177" s="212">
        <f ca="1">(CB$129*INDEX('Term Pricing'!$G$1268:$G$1447,MATCH('Project 2'!CB$8,'Term Pricing'!$C$1268:$C$1447,0))*$E177*$F177)+(CB$129*INDEX('Term Pricing'!$H$1268:$H$1447,MATCH('Project 2'!CB$8,'Term Pricing'!$C$1268:$C$1447,0))*$E177*(1-$F177))</f>
        <v>7790.5384615384619</v>
      </c>
      <c r="CC177" s="212">
        <f ca="1">(CC$129*INDEX('Term Pricing'!$G$1268:$G$1447,MATCH('Project 2'!CC$8,'Term Pricing'!$C$1268:$C$1447,0))*$E177*$F177)+(CC$129*INDEX('Term Pricing'!$H$1268:$H$1447,MATCH('Project 2'!CC$8,'Term Pricing'!$C$1268:$C$1447,0))*$E177*(1-$F177))</f>
        <v>7539.2307692307695</v>
      </c>
      <c r="CD177" s="212">
        <f ca="1">(CD$129*INDEX('Term Pricing'!$G$1268:$G$1447,MATCH('Project 2'!CD$8,'Term Pricing'!$C$1268:$C$1447,0))*$E177*$F177)+(CD$129*INDEX('Term Pricing'!$H$1268:$H$1447,MATCH('Project 2'!CD$8,'Term Pricing'!$C$1268:$C$1447,0))*$E177*(1-$F177))</f>
        <v>7790.5384615384619</v>
      </c>
      <c r="CE177" s="212">
        <f ca="1">(CE$129*INDEX('Term Pricing'!$G$1268:$G$1447,MATCH('Project 2'!CE$8,'Term Pricing'!$C$1268:$C$1447,0))*$E177*$F177)+(CE$129*INDEX('Term Pricing'!$H$1268:$H$1447,MATCH('Project 2'!CE$8,'Term Pricing'!$C$1268:$C$1447,0))*$E177*(1-$F177))</f>
        <v>7790.5384615384619</v>
      </c>
      <c r="CF177" s="212">
        <f ca="1">(CF$129*INDEX('Term Pricing'!$G$1268:$G$1447,MATCH('Project 2'!CF$8,'Term Pricing'!$C$1268:$C$1447,0))*$E177*$F177)+(CF$129*INDEX('Term Pricing'!$H$1268:$H$1447,MATCH('Project 2'!CF$8,'Term Pricing'!$C$1268:$C$1447,0))*$E177*(1-$F177))</f>
        <v>7036.6153846153848</v>
      </c>
      <c r="CG177" s="212">
        <f ca="1">(CG$129*INDEX('Term Pricing'!$G$1268:$G$1447,MATCH('Project 2'!CG$8,'Term Pricing'!$C$1268:$C$1447,0))*$E177*$F177)+(CG$129*INDEX('Term Pricing'!$H$1268:$H$1447,MATCH('Project 2'!CG$8,'Term Pricing'!$C$1268:$C$1447,0))*$E177*(1-$F177))</f>
        <v>7790.5384615384619</v>
      </c>
      <c r="CH177" s="212">
        <f ca="1">(CH$129*INDEX('Term Pricing'!$G$1268:$G$1447,MATCH('Project 2'!CH$8,'Term Pricing'!$C$1268:$C$1447,0))*$E177*$F177)+(CH$129*INDEX('Term Pricing'!$H$1268:$H$1447,MATCH('Project 2'!CH$8,'Term Pricing'!$C$1268:$C$1447,0))*$E177*(1-$F177))</f>
        <v>7539.2307692307695</v>
      </c>
      <c r="CI177" s="212">
        <f ca="1">(CI$129*INDEX('Term Pricing'!$G$1268:$G$1447,MATCH('Project 2'!CI$8,'Term Pricing'!$C$1268:$C$1447,0))*$E177*$F177)+(CI$129*INDEX('Term Pricing'!$H$1268:$H$1447,MATCH('Project 2'!CI$8,'Term Pricing'!$C$1268:$C$1447,0))*$E177*(1-$F177))</f>
        <v>7790.5384615384619</v>
      </c>
      <c r="CJ177" s="212">
        <f ca="1">(CJ$129*INDEX('Term Pricing'!$G$1268:$G$1447,MATCH('Project 2'!CJ$8,'Term Pricing'!$C$1268:$C$1447,0))*$E177*$F177)+(CJ$129*INDEX('Term Pricing'!$H$1268:$H$1447,MATCH('Project 2'!CJ$8,'Term Pricing'!$C$1268:$C$1447,0))*$E177*(1-$F177))</f>
        <v>7539.2307692307695</v>
      </c>
      <c r="CK177" s="212">
        <f ca="1">(CK$129*INDEX('Term Pricing'!$G$1268:$G$1447,MATCH('Project 2'!CK$8,'Term Pricing'!$C$1268:$C$1447,0))*$E177*$F177)+(CK$129*INDEX('Term Pricing'!$H$1268:$H$1447,MATCH('Project 2'!CK$8,'Term Pricing'!$C$1268:$C$1447,0))*$E177*(1-$F177))</f>
        <v>7790.5384615384619</v>
      </c>
      <c r="CL177" s="212">
        <f ca="1">(CL$129*INDEX('Term Pricing'!$G$1268:$G$1447,MATCH('Project 2'!CL$8,'Term Pricing'!$C$1268:$C$1447,0))*$E177*$F177)+(CL$129*INDEX('Term Pricing'!$H$1268:$H$1447,MATCH('Project 2'!CL$8,'Term Pricing'!$C$1268:$C$1447,0))*$E177*(1-$F177))</f>
        <v>7790.5384615384619</v>
      </c>
      <c r="CM177" s="212">
        <f ca="1">(CM$129*INDEX('Term Pricing'!$G$1268:$G$1447,MATCH('Project 2'!CM$8,'Term Pricing'!$C$1268:$C$1447,0))*$E177*$F177)+(CM$129*INDEX('Term Pricing'!$H$1268:$H$1447,MATCH('Project 2'!CM$8,'Term Pricing'!$C$1268:$C$1447,0))*$E177*(1-$F177))</f>
        <v>7539.2307692307695</v>
      </c>
      <c r="CN177" s="212">
        <f ca="1">(CN$129*INDEX('Term Pricing'!$G$1268:$G$1447,MATCH('Project 2'!CN$8,'Term Pricing'!$C$1268:$C$1447,0))*$E177*$F177)+(CN$129*INDEX('Term Pricing'!$H$1268:$H$1447,MATCH('Project 2'!CN$8,'Term Pricing'!$C$1268:$C$1447,0))*$E177*(1-$F177))</f>
        <v>7790.5384615384619</v>
      </c>
      <c r="CO177" s="212">
        <f ca="1">(CO$129*INDEX('Term Pricing'!$G$1268:$G$1447,MATCH('Project 2'!CO$8,'Term Pricing'!$C$1268:$C$1447,0))*$E177*$F177)+(CO$129*INDEX('Term Pricing'!$H$1268:$H$1447,MATCH('Project 2'!CO$8,'Term Pricing'!$C$1268:$C$1447,0))*$E177*(1-$F177))</f>
        <v>7539.2307692307695</v>
      </c>
      <c r="CP177" s="212">
        <f ca="1">(CP$129*INDEX('Term Pricing'!$G$1268:$G$1447,MATCH('Project 2'!CP$8,'Term Pricing'!$C$1268:$C$1447,0))*$E177*$F177)+(CP$129*INDEX('Term Pricing'!$H$1268:$H$1447,MATCH('Project 2'!CP$8,'Term Pricing'!$C$1268:$C$1447,0))*$E177*(1-$F177))</f>
        <v>7790.5384615384619</v>
      </c>
      <c r="CQ177" s="212">
        <f ca="1">(CQ$129*INDEX('Term Pricing'!$G$1268:$G$1447,MATCH('Project 2'!CQ$8,'Term Pricing'!$C$1268:$C$1447,0))*$E177*$F177)+(CQ$129*INDEX('Term Pricing'!$H$1268:$H$1447,MATCH('Project 2'!CQ$8,'Term Pricing'!$C$1268:$C$1447,0))*$E177*(1-$F177))</f>
        <v>7790.5384615384619</v>
      </c>
      <c r="CR177" s="212">
        <f ca="1">(CR$129*INDEX('Term Pricing'!$G$1268:$G$1447,MATCH('Project 2'!CR$8,'Term Pricing'!$C$1268:$C$1447,0))*$E177*$F177)+(CR$129*INDEX('Term Pricing'!$H$1268:$H$1447,MATCH('Project 2'!CR$8,'Term Pricing'!$C$1268:$C$1447,0))*$E177*(1-$F177))</f>
        <v>7036.6153846153848</v>
      </c>
      <c r="CS177" s="212">
        <f ca="1">(CS$129*INDEX('Term Pricing'!$G$1268:$G$1447,MATCH('Project 2'!CS$8,'Term Pricing'!$C$1268:$C$1447,0))*$E177*$F177)+(CS$129*INDEX('Term Pricing'!$H$1268:$H$1447,MATCH('Project 2'!CS$8,'Term Pricing'!$C$1268:$C$1447,0))*$E177*(1-$F177))</f>
        <v>7790.5384615384619</v>
      </c>
      <c r="CT177" s="212">
        <f ca="1">(CT$129*INDEX('Term Pricing'!$G$1268:$G$1447,MATCH('Project 2'!CT$8,'Term Pricing'!$C$1268:$C$1447,0))*$E177*$F177)+(CT$129*INDEX('Term Pricing'!$H$1268:$H$1447,MATCH('Project 2'!CT$8,'Term Pricing'!$C$1268:$C$1447,0))*$E177*(1-$F177))</f>
        <v>7539.2307692307695</v>
      </c>
      <c r="CU177" s="212">
        <f ca="1">(CU$129*INDEX('Term Pricing'!$G$1268:$G$1447,MATCH('Project 2'!CU$8,'Term Pricing'!$C$1268:$C$1447,0))*$E177*$F177)+(CU$129*INDEX('Term Pricing'!$H$1268:$H$1447,MATCH('Project 2'!CU$8,'Term Pricing'!$C$1268:$C$1447,0))*$E177*(1-$F177))</f>
        <v>7790.5384615384619</v>
      </c>
      <c r="CV177" s="212">
        <f ca="1">(CV$129*INDEX('Term Pricing'!$G$1268:$G$1447,MATCH('Project 2'!CV$8,'Term Pricing'!$C$1268:$C$1447,0))*$E177*$F177)+(CV$129*INDEX('Term Pricing'!$H$1268:$H$1447,MATCH('Project 2'!CV$8,'Term Pricing'!$C$1268:$C$1447,0))*$E177*(1-$F177))</f>
        <v>7539.2307692307695</v>
      </c>
      <c r="CW177" s="212">
        <f ca="1">(CW$129*INDEX('Term Pricing'!$G$1268:$G$1447,MATCH('Project 2'!CW$8,'Term Pricing'!$C$1268:$C$1447,0))*$E177*$F177)+(CW$129*INDEX('Term Pricing'!$H$1268:$H$1447,MATCH('Project 2'!CW$8,'Term Pricing'!$C$1268:$C$1447,0))*$E177*(1-$F177))</f>
        <v>7790.5384615384619</v>
      </c>
      <c r="CX177" s="212">
        <f ca="1">(CX$129*INDEX('Term Pricing'!$G$1268:$G$1447,MATCH('Project 2'!CX$8,'Term Pricing'!$C$1268:$C$1447,0))*$E177*$F177)+(CX$129*INDEX('Term Pricing'!$H$1268:$H$1447,MATCH('Project 2'!CX$8,'Term Pricing'!$C$1268:$C$1447,0))*$E177*(1-$F177))</f>
        <v>7790.5384615384619</v>
      </c>
      <c r="CY177" s="212">
        <f ca="1">(CY$129*INDEX('Term Pricing'!$G$1268:$G$1447,MATCH('Project 2'!CY$8,'Term Pricing'!$C$1268:$C$1447,0))*$E177*$F177)+(CY$129*INDEX('Term Pricing'!$H$1268:$H$1447,MATCH('Project 2'!CY$8,'Term Pricing'!$C$1268:$C$1447,0))*$E177*(1-$F177))</f>
        <v>7539.2307692307695</v>
      </c>
      <c r="CZ177" s="212">
        <f ca="1">(CZ$129*INDEX('Term Pricing'!$G$1268:$G$1447,MATCH('Project 2'!CZ$8,'Term Pricing'!$C$1268:$C$1447,0))*$E177*$F177)+(CZ$129*INDEX('Term Pricing'!$H$1268:$H$1447,MATCH('Project 2'!CZ$8,'Term Pricing'!$C$1268:$C$1447,0))*$E177*(1-$F177))</f>
        <v>7790.5384615384619</v>
      </c>
      <c r="DA177" s="212">
        <f ca="1">(DA$129*INDEX('Term Pricing'!$G$1268:$G$1447,MATCH('Project 2'!DA$8,'Term Pricing'!$C$1268:$C$1447,0))*$E177*$F177)+(DA$129*INDEX('Term Pricing'!$H$1268:$H$1447,MATCH('Project 2'!DA$8,'Term Pricing'!$C$1268:$C$1447,0))*$E177*(1-$F177))</f>
        <v>7539.2307692307695</v>
      </c>
      <c r="DB177" s="212">
        <f ca="1">(DB$129*INDEX('Term Pricing'!$G$1268:$G$1447,MATCH('Project 2'!DB$8,'Term Pricing'!$C$1268:$C$1447,0))*$E177*$F177)+(DB$129*INDEX('Term Pricing'!$H$1268:$H$1447,MATCH('Project 2'!DB$8,'Term Pricing'!$C$1268:$C$1447,0))*$E177*(1-$F177))</f>
        <v>7790.5384615384619</v>
      </c>
      <c r="DC177" s="212">
        <f ca="1">(DC$129*INDEX('Term Pricing'!$G$1268:$G$1447,MATCH('Project 2'!DC$8,'Term Pricing'!$C$1268:$C$1447,0))*$E177*$F177)+(DC$129*INDEX('Term Pricing'!$H$1268:$H$1447,MATCH('Project 2'!DC$8,'Term Pricing'!$C$1268:$C$1447,0))*$E177*(1-$F177))</f>
        <v>7790.5384615384619</v>
      </c>
      <c r="DD177" s="212">
        <f ca="1">(DD$129*INDEX('Term Pricing'!$G$1268:$G$1447,MATCH('Project 2'!DD$8,'Term Pricing'!$C$1268:$C$1447,0))*$E177*$F177)+(DD$129*INDEX('Term Pricing'!$H$1268:$H$1447,MATCH('Project 2'!DD$8,'Term Pricing'!$C$1268:$C$1447,0))*$E177*(1-$F177))</f>
        <v>7036.6153846153848</v>
      </c>
      <c r="DE177" s="212">
        <f ca="1">(DE$129*INDEX('Term Pricing'!$G$1268:$G$1447,MATCH('Project 2'!DE$8,'Term Pricing'!$C$1268:$C$1447,0))*$E177*$F177)+(DE$129*INDEX('Term Pricing'!$H$1268:$H$1447,MATCH('Project 2'!DE$8,'Term Pricing'!$C$1268:$C$1447,0))*$E177*(1-$F177))</f>
        <v>7790.5384615384619</v>
      </c>
      <c r="DF177" s="212">
        <f ca="1">(DF$129*INDEX('Term Pricing'!$G$1268:$G$1447,MATCH('Project 2'!DF$8,'Term Pricing'!$C$1268:$C$1447,0))*$E177*$F177)+(DF$129*INDEX('Term Pricing'!$H$1268:$H$1447,MATCH('Project 2'!DF$8,'Term Pricing'!$C$1268:$C$1447,0))*$E177*(1-$F177))</f>
        <v>7539.2307692307695</v>
      </c>
      <c r="DG177" s="212">
        <f ca="1">(DG$129*INDEX('Term Pricing'!$G$1268:$G$1447,MATCH('Project 2'!DG$8,'Term Pricing'!$C$1268:$C$1447,0))*$E177*$F177)+(DG$129*INDEX('Term Pricing'!$H$1268:$H$1447,MATCH('Project 2'!DG$8,'Term Pricing'!$C$1268:$C$1447,0))*$E177*(1-$F177))</f>
        <v>7790.5384615384619</v>
      </c>
      <c r="DH177" s="212">
        <f ca="1">(DH$129*INDEX('Term Pricing'!$G$1268:$G$1447,MATCH('Project 2'!DH$8,'Term Pricing'!$C$1268:$C$1447,0))*$E177*$F177)+(DH$129*INDEX('Term Pricing'!$H$1268:$H$1447,MATCH('Project 2'!DH$8,'Term Pricing'!$C$1268:$C$1447,0))*$E177*(1-$F177))</f>
        <v>7539.2307692307695</v>
      </c>
      <c r="DI177" s="212">
        <f ca="1">(DI$129*INDEX('Term Pricing'!$G$1268:$G$1447,MATCH('Project 2'!DI$8,'Term Pricing'!$C$1268:$C$1447,0))*$E177*$F177)+(DI$129*INDEX('Term Pricing'!$H$1268:$H$1447,MATCH('Project 2'!DI$8,'Term Pricing'!$C$1268:$C$1447,0))*$E177*(1-$F177))</f>
        <v>7790.5384615384619</v>
      </c>
      <c r="DJ177" s="212">
        <f ca="1">(DJ$129*INDEX('Term Pricing'!$G$1268:$G$1447,MATCH('Project 2'!DJ$8,'Term Pricing'!$C$1268:$C$1447,0))*$E177*$F177)+(DJ$129*INDEX('Term Pricing'!$H$1268:$H$1447,MATCH('Project 2'!DJ$8,'Term Pricing'!$C$1268:$C$1447,0))*$E177*(1-$F177))</f>
        <v>7790.5384615384619</v>
      </c>
      <c r="DK177" s="212">
        <f ca="1">(DK$129*INDEX('Term Pricing'!$G$1268:$G$1447,MATCH('Project 2'!DK$8,'Term Pricing'!$C$1268:$C$1447,0))*$E177*$F177)+(DK$129*INDEX('Term Pricing'!$H$1268:$H$1447,MATCH('Project 2'!DK$8,'Term Pricing'!$C$1268:$C$1447,0))*$E177*(1-$F177))</f>
        <v>7539.2307692307695</v>
      </c>
      <c r="DL177" s="212">
        <f ca="1">(DL$129*INDEX('Term Pricing'!$G$1268:$G$1447,MATCH('Project 2'!DL$8,'Term Pricing'!$C$1268:$C$1447,0))*$E177*$F177)+(DL$129*INDEX('Term Pricing'!$H$1268:$H$1447,MATCH('Project 2'!DL$8,'Term Pricing'!$C$1268:$C$1447,0))*$E177*(1-$F177))</f>
        <v>7790.5384615384619</v>
      </c>
      <c r="DM177" s="212">
        <f ca="1">(DM$129*INDEX('Term Pricing'!$G$1268:$G$1447,MATCH('Project 2'!DM$8,'Term Pricing'!$C$1268:$C$1447,0))*$E177*$F177)+(DM$129*INDEX('Term Pricing'!$H$1268:$H$1447,MATCH('Project 2'!DM$8,'Term Pricing'!$C$1268:$C$1447,0))*$E177*(1-$F177))</f>
        <v>7539.2307692307695</v>
      </c>
      <c r="DN177" s="212">
        <f ca="1">(DN$129*INDEX('Term Pricing'!$G$1268:$G$1447,MATCH('Project 2'!DN$8,'Term Pricing'!$C$1268:$C$1447,0))*$E177*$F177)+(DN$129*INDEX('Term Pricing'!$H$1268:$H$1447,MATCH('Project 2'!DN$8,'Term Pricing'!$C$1268:$C$1447,0))*$E177*(1-$F177))</f>
        <v>7790.5384615384619</v>
      </c>
    </row>
    <row r="178" spans="1:118">
      <c r="A178" s="151"/>
      <c r="C178" s="34" t="s">
        <v>264</v>
      </c>
      <c r="E178" s="70">
        <f>Inputs!H116</f>
        <v>0.2</v>
      </c>
      <c r="F178" s="70">
        <f>Inputs!J116</f>
        <v>0.7</v>
      </c>
      <c r="G178" s="54" t="s">
        <v>83</v>
      </c>
      <c r="H178" s="272">
        <f ca="1">IFERROR(SUM($J178:$DN178)/(SUM($J$129:$DN$129)*E178),0)</f>
        <v>1.1634615384615381</v>
      </c>
      <c r="I178" s="29"/>
      <c r="J178" s="212">
        <f ca="1">(J$129*INDEX('Term Pricing'!$G$1453:$G$1632,MATCH('Project 2'!J$8,'Term Pricing'!$C$1453:$C$1632,0))*$E178*$F178)+(J$129*INDEX('Term Pricing'!$H$1453:$H$1632,MATCH('Project 2'!J$8,'Term Pricing'!$C$1453:$C$1632,0))*$E178*(1-$F178))</f>
        <v>0</v>
      </c>
      <c r="K178" s="212">
        <f ca="1">(K$129*INDEX('Term Pricing'!$G$1453:$G$1632,MATCH('Project 2'!K$8,'Term Pricing'!$C$1453:$C$1632,0))*$E178*$F178)+(K$129*INDEX('Term Pricing'!$H$1453:$H$1632,MATCH('Project 2'!K$8,'Term Pricing'!$C$1453:$C$1632,0))*$E178*(1-$F178))</f>
        <v>0</v>
      </c>
      <c r="L178" s="212">
        <f ca="1">(L$129*INDEX('Term Pricing'!$G$1453:$G$1632,MATCH('Project 2'!L$8,'Term Pricing'!$C$1453:$C$1632,0))*$E178*$F178)+(L$129*INDEX('Term Pricing'!$H$1453:$H$1632,MATCH('Project 2'!L$8,'Term Pricing'!$C$1453:$C$1632,0))*$E178*(1-$F178))</f>
        <v>0</v>
      </c>
      <c r="M178" s="212">
        <f ca="1">(M$129*INDEX('Term Pricing'!$G$1453:$G$1632,MATCH('Project 2'!M$8,'Term Pricing'!$C$1453:$C$1632,0))*$E178*$F178)+(M$129*INDEX('Term Pricing'!$H$1453:$H$1632,MATCH('Project 2'!M$8,'Term Pricing'!$C$1453:$C$1632,0))*$E178*(1-$F178))</f>
        <v>0</v>
      </c>
      <c r="N178" s="212">
        <f ca="1">(N$129*INDEX('Term Pricing'!$G$1453:$G$1632,MATCH('Project 2'!N$8,'Term Pricing'!$C$1453:$C$1632,0))*$E178*$F178)+(N$129*INDEX('Term Pricing'!$H$1453:$H$1632,MATCH('Project 2'!N$8,'Term Pricing'!$C$1453:$C$1632,0))*$E178*(1-$F178))</f>
        <v>4523.5384615384619</v>
      </c>
      <c r="O178" s="212">
        <f ca="1">(O$129*INDEX('Term Pricing'!$G$1453:$G$1632,MATCH('Project 2'!O$8,'Term Pricing'!$C$1453:$C$1632,0))*$E178*$F178)+(O$129*INDEX('Term Pricing'!$H$1453:$H$1632,MATCH('Project 2'!O$8,'Term Pricing'!$C$1453:$C$1632,0))*$E178*(1-$F178))</f>
        <v>4674.3230769230768</v>
      </c>
      <c r="P178" s="212">
        <f ca="1">(P$129*INDEX('Term Pricing'!$G$1453:$G$1632,MATCH('Project 2'!P$8,'Term Pricing'!$C$1453:$C$1632,0))*$E178*$F178)+(P$129*INDEX('Term Pricing'!$H$1453:$H$1632,MATCH('Project 2'!P$8,'Term Pricing'!$C$1453:$C$1632,0))*$E178*(1-$F178))</f>
        <v>4523.5384615384619</v>
      </c>
      <c r="Q178" s="212">
        <f ca="1">(Q$129*INDEX('Term Pricing'!$G$1453:$G$1632,MATCH('Project 2'!Q$8,'Term Pricing'!$C$1453:$C$1632,0))*$E178*$F178)+(Q$129*INDEX('Term Pricing'!$H$1453:$H$1632,MATCH('Project 2'!Q$8,'Term Pricing'!$C$1453:$C$1632,0))*$E178*(1-$F178))</f>
        <v>4674.3230769230768</v>
      </c>
      <c r="R178" s="212">
        <f ca="1">(R$129*INDEX('Term Pricing'!$G$1453:$G$1632,MATCH('Project 2'!R$8,'Term Pricing'!$C$1453:$C$1632,0))*$E178*$F178)+(R$129*INDEX('Term Pricing'!$H$1453:$H$1632,MATCH('Project 2'!R$8,'Term Pricing'!$C$1453:$C$1632,0))*$E178*(1-$F178))</f>
        <v>4674.3230769230768</v>
      </c>
      <c r="S178" s="212">
        <f ca="1">(S$129*INDEX('Term Pricing'!$G$1453:$G$1632,MATCH('Project 2'!S$8,'Term Pricing'!$C$1453:$C$1632,0))*$E178*$F178)+(S$129*INDEX('Term Pricing'!$H$1453:$H$1632,MATCH('Project 2'!S$8,'Term Pricing'!$C$1453:$C$1632,0))*$E178*(1-$F178))</f>
        <v>4523.5384615384619</v>
      </c>
      <c r="T178" s="212">
        <f ca="1">(T$129*INDEX('Term Pricing'!$G$1453:$G$1632,MATCH('Project 2'!T$8,'Term Pricing'!$C$1453:$C$1632,0))*$E178*$F178)+(T$129*INDEX('Term Pricing'!$H$1453:$H$1632,MATCH('Project 2'!T$8,'Term Pricing'!$C$1453:$C$1632,0))*$E178*(1-$F178))</f>
        <v>4674.3230769230768</v>
      </c>
      <c r="U178" s="212">
        <f ca="1">(U$129*INDEX('Term Pricing'!$G$1453:$G$1632,MATCH('Project 2'!U$8,'Term Pricing'!$C$1453:$C$1632,0))*$E178*$F178)+(U$129*INDEX('Term Pricing'!$H$1453:$H$1632,MATCH('Project 2'!U$8,'Term Pricing'!$C$1453:$C$1632,0))*$E178*(1-$F178))</f>
        <v>4523.5384615384619</v>
      </c>
      <c r="V178" s="212">
        <f ca="1">(V$129*INDEX('Term Pricing'!$G$1453:$G$1632,MATCH('Project 2'!V$8,'Term Pricing'!$C$1453:$C$1632,0))*$E178*$F178)+(V$129*INDEX('Term Pricing'!$H$1453:$H$1632,MATCH('Project 2'!V$8,'Term Pricing'!$C$1453:$C$1632,0))*$E178*(1-$F178))</f>
        <v>4674.3230769230768</v>
      </c>
      <c r="W178" s="212">
        <f ca="1">(W$129*INDEX('Term Pricing'!$G$1453:$G$1632,MATCH('Project 2'!W$8,'Term Pricing'!$C$1453:$C$1632,0))*$E178*$F178)+(W$129*INDEX('Term Pricing'!$H$1453:$H$1632,MATCH('Project 2'!W$8,'Term Pricing'!$C$1453:$C$1632,0))*$E178*(1-$F178))</f>
        <v>4674.3230769230768</v>
      </c>
      <c r="X178" s="212">
        <f ca="1">(X$129*INDEX('Term Pricing'!$G$1453:$G$1632,MATCH('Project 2'!X$8,'Term Pricing'!$C$1453:$C$1632,0))*$E178*$F178)+(X$129*INDEX('Term Pricing'!$H$1453:$H$1632,MATCH('Project 2'!X$8,'Term Pricing'!$C$1453:$C$1632,0))*$E178*(1-$F178))</f>
        <v>4372.7538461538461</v>
      </c>
      <c r="Y178" s="212">
        <f ca="1">(Y$129*INDEX('Term Pricing'!$G$1453:$G$1632,MATCH('Project 2'!Y$8,'Term Pricing'!$C$1453:$C$1632,0))*$E178*$F178)+(Y$129*INDEX('Term Pricing'!$H$1453:$H$1632,MATCH('Project 2'!Y$8,'Term Pricing'!$C$1453:$C$1632,0))*$E178*(1-$F178))</f>
        <v>4674.3230769230768</v>
      </c>
      <c r="Z178" s="212">
        <f ca="1">(Z$129*INDEX('Term Pricing'!$G$1453:$G$1632,MATCH('Project 2'!Z$8,'Term Pricing'!$C$1453:$C$1632,0))*$E178*$F178)+(Z$129*INDEX('Term Pricing'!$H$1453:$H$1632,MATCH('Project 2'!Z$8,'Term Pricing'!$C$1453:$C$1632,0))*$E178*(1-$F178))</f>
        <v>4523.5384615384619</v>
      </c>
      <c r="AA178" s="212">
        <f ca="1">(AA$129*INDEX('Term Pricing'!$G$1453:$G$1632,MATCH('Project 2'!AA$8,'Term Pricing'!$C$1453:$C$1632,0))*$E178*$F178)+(AA$129*INDEX('Term Pricing'!$H$1453:$H$1632,MATCH('Project 2'!AA$8,'Term Pricing'!$C$1453:$C$1632,0))*$E178*(1-$F178))</f>
        <v>4674.3230769230768</v>
      </c>
      <c r="AB178" s="212">
        <f ca="1">(AB$129*INDEX('Term Pricing'!$G$1453:$G$1632,MATCH('Project 2'!AB$8,'Term Pricing'!$C$1453:$C$1632,0))*$E178*$F178)+(AB$129*INDEX('Term Pricing'!$H$1453:$H$1632,MATCH('Project 2'!AB$8,'Term Pricing'!$C$1453:$C$1632,0))*$E178*(1-$F178))</f>
        <v>4523.5384615384619</v>
      </c>
      <c r="AC178" s="212">
        <f ca="1">(AC$129*INDEX('Term Pricing'!$G$1453:$G$1632,MATCH('Project 2'!AC$8,'Term Pricing'!$C$1453:$C$1632,0))*$E178*$F178)+(AC$129*INDEX('Term Pricing'!$H$1453:$H$1632,MATCH('Project 2'!AC$8,'Term Pricing'!$C$1453:$C$1632,0))*$E178*(1-$F178))</f>
        <v>4674.3230769230768</v>
      </c>
      <c r="AD178" s="212">
        <f ca="1">(AD$129*INDEX('Term Pricing'!$G$1453:$G$1632,MATCH('Project 2'!AD$8,'Term Pricing'!$C$1453:$C$1632,0))*$E178*$F178)+(AD$129*INDEX('Term Pricing'!$H$1453:$H$1632,MATCH('Project 2'!AD$8,'Term Pricing'!$C$1453:$C$1632,0))*$E178*(1-$F178))</f>
        <v>4674.3230769230768</v>
      </c>
      <c r="AE178" s="212">
        <f ca="1">(AE$129*INDEX('Term Pricing'!$G$1453:$G$1632,MATCH('Project 2'!AE$8,'Term Pricing'!$C$1453:$C$1632,0))*$E178*$F178)+(AE$129*INDEX('Term Pricing'!$H$1453:$H$1632,MATCH('Project 2'!AE$8,'Term Pricing'!$C$1453:$C$1632,0))*$E178*(1-$F178))</f>
        <v>4523.5384615384619</v>
      </c>
      <c r="AF178" s="212">
        <f ca="1">(AF$129*INDEX('Term Pricing'!$G$1453:$G$1632,MATCH('Project 2'!AF$8,'Term Pricing'!$C$1453:$C$1632,0))*$E178*$F178)+(AF$129*INDEX('Term Pricing'!$H$1453:$H$1632,MATCH('Project 2'!AF$8,'Term Pricing'!$C$1453:$C$1632,0))*$E178*(1-$F178))</f>
        <v>4674.3230769230768</v>
      </c>
      <c r="AG178" s="212">
        <f ca="1">(AG$129*INDEX('Term Pricing'!$G$1453:$G$1632,MATCH('Project 2'!AG$8,'Term Pricing'!$C$1453:$C$1632,0))*$E178*$F178)+(AG$129*INDEX('Term Pricing'!$H$1453:$H$1632,MATCH('Project 2'!AG$8,'Term Pricing'!$C$1453:$C$1632,0))*$E178*(1-$F178))</f>
        <v>4523.5384615384619</v>
      </c>
      <c r="AH178" s="212">
        <f ca="1">(AH$129*INDEX('Term Pricing'!$G$1453:$G$1632,MATCH('Project 2'!AH$8,'Term Pricing'!$C$1453:$C$1632,0))*$E178*$F178)+(AH$129*INDEX('Term Pricing'!$H$1453:$H$1632,MATCH('Project 2'!AH$8,'Term Pricing'!$C$1453:$C$1632,0))*$E178*(1-$F178))</f>
        <v>4674.3230769230768</v>
      </c>
      <c r="AI178" s="212">
        <f ca="1">(AI$129*INDEX('Term Pricing'!$G$1453:$G$1632,MATCH('Project 2'!AI$8,'Term Pricing'!$C$1453:$C$1632,0))*$E178*$F178)+(AI$129*INDEX('Term Pricing'!$H$1453:$H$1632,MATCH('Project 2'!AI$8,'Term Pricing'!$C$1453:$C$1632,0))*$E178*(1-$F178))</f>
        <v>4674.3230769230768</v>
      </c>
      <c r="AJ178" s="212">
        <f ca="1">(AJ$129*INDEX('Term Pricing'!$G$1453:$G$1632,MATCH('Project 2'!AJ$8,'Term Pricing'!$C$1453:$C$1632,0))*$E178*$F178)+(AJ$129*INDEX('Term Pricing'!$H$1453:$H$1632,MATCH('Project 2'!AJ$8,'Term Pricing'!$C$1453:$C$1632,0))*$E178*(1-$F178))</f>
        <v>4221.9692307692312</v>
      </c>
      <c r="AK178" s="212">
        <f ca="1">(AK$129*INDEX('Term Pricing'!$G$1453:$G$1632,MATCH('Project 2'!AK$8,'Term Pricing'!$C$1453:$C$1632,0))*$E178*$F178)+(AK$129*INDEX('Term Pricing'!$H$1453:$H$1632,MATCH('Project 2'!AK$8,'Term Pricing'!$C$1453:$C$1632,0))*$E178*(1-$F178))</f>
        <v>4674.3230769230768</v>
      </c>
      <c r="AL178" s="212">
        <f ca="1">(AL$129*INDEX('Term Pricing'!$G$1453:$G$1632,MATCH('Project 2'!AL$8,'Term Pricing'!$C$1453:$C$1632,0))*$E178*$F178)+(AL$129*INDEX('Term Pricing'!$H$1453:$H$1632,MATCH('Project 2'!AL$8,'Term Pricing'!$C$1453:$C$1632,0))*$E178*(1-$F178))</f>
        <v>4523.5384615384619</v>
      </c>
      <c r="AM178" s="212">
        <f ca="1">(AM$129*INDEX('Term Pricing'!$G$1453:$G$1632,MATCH('Project 2'!AM$8,'Term Pricing'!$C$1453:$C$1632,0))*$E178*$F178)+(AM$129*INDEX('Term Pricing'!$H$1453:$H$1632,MATCH('Project 2'!AM$8,'Term Pricing'!$C$1453:$C$1632,0))*$E178*(1-$F178))</f>
        <v>4674.3230769230768</v>
      </c>
      <c r="AN178" s="212">
        <f ca="1">(AN$129*INDEX('Term Pricing'!$G$1453:$G$1632,MATCH('Project 2'!AN$8,'Term Pricing'!$C$1453:$C$1632,0))*$E178*$F178)+(AN$129*INDEX('Term Pricing'!$H$1453:$H$1632,MATCH('Project 2'!AN$8,'Term Pricing'!$C$1453:$C$1632,0))*$E178*(1-$F178))</f>
        <v>4523.5384615384619</v>
      </c>
      <c r="AO178" s="212">
        <f ca="1">(AO$129*INDEX('Term Pricing'!$G$1453:$G$1632,MATCH('Project 2'!AO$8,'Term Pricing'!$C$1453:$C$1632,0))*$E178*$F178)+(AO$129*INDEX('Term Pricing'!$H$1453:$H$1632,MATCH('Project 2'!AO$8,'Term Pricing'!$C$1453:$C$1632,0))*$E178*(1-$F178))</f>
        <v>4674.3230769230768</v>
      </c>
      <c r="AP178" s="212">
        <f ca="1">(AP$129*INDEX('Term Pricing'!$G$1453:$G$1632,MATCH('Project 2'!AP$8,'Term Pricing'!$C$1453:$C$1632,0))*$E178*$F178)+(AP$129*INDEX('Term Pricing'!$H$1453:$H$1632,MATCH('Project 2'!AP$8,'Term Pricing'!$C$1453:$C$1632,0))*$E178*(1-$F178))</f>
        <v>4674.3230769230768</v>
      </c>
      <c r="AQ178" s="212">
        <f ca="1">(AQ$129*INDEX('Term Pricing'!$G$1453:$G$1632,MATCH('Project 2'!AQ$8,'Term Pricing'!$C$1453:$C$1632,0))*$E178*$F178)+(AQ$129*INDEX('Term Pricing'!$H$1453:$H$1632,MATCH('Project 2'!AQ$8,'Term Pricing'!$C$1453:$C$1632,0))*$E178*(1-$F178))</f>
        <v>4523.5384615384619</v>
      </c>
      <c r="AR178" s="212">
        <f ca="1">(AR$129*INDEX('Term Pricing'!$G$1453:$G$1632,MATCH('Project 2'!AR$8,'Term Pricing'!$C$1453:$C$1632,0))*$E178*$F178)+(AR$129*INDEX('Term Pricing'!$H$1453:$H$1632,MATCH('Project 2'!AR$8,'Term Pricing'!$C$1453:$C$1632,0))*$E178*(1-$F178))</f>
        <v>4674.3230769230768</v>
      </c>
      <c r="AS178" s="212">
        <f ca="1">(AS$129*INDEX('Term Pricing'!$G$1453:$G$1632,MATCH('Project 2'!AS$8,'Term Pricing'!$C$1453:$C$1632,0))*$E178*$F178)+(AS$129*INDEX('Term Pricing'!$H$1453:$H$1632,MATCH('Project 2'!AS$8,'Term Pricing'!$C$1453:$C$1632,0))*$E178*(1-$F178))</f>
        <v>4523.5384615384619</v>
      </c>
      <c r="AT178" s="212">
        <f ca="1">(AT$129*INDEX('Term Pricing'!$G$1453:$G$1632,MATCH('Project 2'!AT$8,'Term Pricing'!$C$1453:$C$1632,0))*$E178*$F178)+(AT$129*INDEX('Term Pricing'!$H$1453:$H$1632,MATCH('Project 2'!AT$8,'Term Pricing'!$C$1453:$C$1632,0))*$E178*(1-$F178))</f>
        <v>4674.3230769230768</v>
      </c>
      <c r="AU178" s="212">
        <f ca="1">(AU$129*INDEX('Term Pricing'!$G$1453:$G$1632,MATCH('Project 2'!AU$8,'Term Pricing'!$C$1453:$C$1632,0))*$E178*$F178)+(AU$129*INDEX('Term Pricing'!$H$1453:$H$1632,MATCH('Project 2'!AU$8,'Term Pricing'!$C$1453:$C$1632,0))*$E178*(1-$F178))</f>
        <v>4674.3230769230768</v>
      </c>
      <c r="AV178" s="212">
        <f ca="1">(AV$129*INDEX('Term Pricing'!$G$1453:$G$1632,MATCH('Project 2'!AV$8,'Term Pricing'!$C$1453:$C$1632,0))*$E178*$F178)+(AV$129*INDEX('Term Pricing'!$H$1453:$H$1632,MATCH('Project 2'!AV$8,'Term Pricing'!$C$1453:$C$1632,0))*$E178*(1-$F178))</f>
        <v>4221.9692307692312</v>
      </c>
      <c r="AW178" s="212">
        <f ca="1">(AW$129*INDEX('Term Pricing'!$G$1453:$G$1632,MATCH('Project 2'!AW$8,'Term Pricing'!$C$1453:$C$1632,0))*$E178*$F178)+(AW$129*INDEX('Term Pricing'!$H$1453:$H$1632,MATCH('Project 2'!AW$8,'Term Pricing'!$C$1453:$C$1632,0))*$E178*(1-$F178))</f>
        <v>4674.3230769230768</v>
      </c>
      <c r="AX178" s="212">
        <f ca="1">(AX$129*INDEX('Term Pricing'!$G$1453:$G$1632,MATCH('Project 2'!AX$8,'Term Pricing'!$C$1453:$C$1632,0))*$E178*$F178)+(AX$129*INDEX('Term Pricing'!$H$1453:$H$1632,MATCH('Project 2'!AX$8,'Term Pricing'!$C$1453:$C$1632,0))*$E178*(1-$F178))</f>
        <v>7539.2307692307695</v>
      </c>
      <c r="AY178" s="212">
        <f ca="1">(AY$129*INDEX('Term Pricing'!$G$1453:$G$1632,MATCH('Project 2'!AY$8,'Term Pricing'!$C$1453:$C$1632,0))*$E178*$F178)+(AY$129*INDEX('Term Pricing'!$H$1453:$H$1632,MATCH('Project 2'!AY$8,'Term Pricing'!$C$1453:$C$1632,0))*$E178*(1-$F178))</f>
        <v>7790.5384615384619</v>
      </c>
      <c r="AZ178" s="212">
        <f ca="1">(AZ$129*INDEX('Term Pricing'!$G$1453:$G$1632,MATCH('Project 2'!AZ$8,'Term Pricing'!$C$1453:$C$1632,0))*$E178*$F178)+(AZ$129*INDEX('Term Pricing'!$H$1453:$H$1632,MATCH('Project 2'!AZ$8,'Term Pricing'!$C$1453:$C$1632,0))*$E178*(1-$F178))</f>
        <v>7539.2307692307695</v>
      </c>
      <c r="BA178" s="212">
        <f ca="1">(BA$129*INDEX('Term Pricing'!$G$1453:$G$1632,MATCH('Project 2'!BA$8,'Term Pricing'!$C$1453:$C$1632,0))*$E178*$F178)+(BA$129*INDEX('Term Pricing'!$H$1453:$H$1632,MATCH('Project 2'!BA$8,'Term Pricing'!$C$1453:$C$1632,0))*$E178*(1-$F178))</f>
        <v>7790.5384615384619</v>
      </c>
      <c r="BB178" s="212">
        <f ca="1">(BB$129*INDEX('Term Pricing'!$G$1453:$G$1632,MATCH('Project 2'!BB$8,'Term Pricing'!$C$1453:$C$1632,0))*$E178*$F178)+(BB$129*INDEX('Term Pricing'!$H$1453:$H$1632,MATCH('Project 2'!BB$8,'Term Pricing'!$C$1453:$C$1632,0))*$E178*(1-$F178))</f>
        <v>7790.5384615384619</v>
      </c>
      <c r="BC178" s="212">
        <f ca="1">(BC$129*INDEX('Term Pricing'!$G$1453:$G$1632,MATCH('Project 2'!BC$8,'Term Pricing'!$C$1453:$C$1632,0))*$E178*$F178)+(BC$129*INDEX('Term Pricing'!$H$1453:$H$1632,MATCH('Project 2'!BC$8,'Term Pricing'!$C$1453:$C$1632,0))*$E178*(1-$F178))</f>
        <v>7539.2307692307695</v>
      </c>
      <c r="BD178" s="212">
        <f ca="1">(BD$129*INDEX('Term Pricing'!$G$1453:$G$1632,MATCH('Project 2'!BD$8,'Term Pricing'!$C$1453:$C$1632,0))*$E178*$F178)+(BD$129*INDEX('Term Pricing'!$H$1453:$H$1632,MATCH('Project 2'!BD$8,'Term Pricing'!$C$1453:$C$1632,0))*$E178*(1-$F178))</f>
        <v>7790.5384615384619</v>
      </c>
      <c r="BE178" s="212">
        <f ca="1">(BE$129*INDEX('Term Pricing'!$G$1453:$G$1632,MATCH('Project 2'!BE$8,'Term Pricing'!$C$1453:$C$1632,0))*$E178*$F178)+(BE$129*INDEX('Term Pricing'!$H$1453:$H$1632,MATCH('Project 2'!BE$8,'Term Pricing'!$C$1453:$C$1632,0))*$E178*(1-$F178))</f>
        <v>7539.2307692307695</v>
      </c>
      <c r="BF178" s="212">
        <f ca="1">(BF$129*INDEX('Term Pricing'!$G$1453:$G$1632,MATCH('Project 2'!BF$8,'Term Pricing'!$C$1453:$C$1632,0))*$E178*$F178)+(BF$129*INDEX('Term Pricing'!$H$1453:$H$1632,MATCH('Project 2'!BF$8,'Term Pricing'!$C$1453:$C$1632,0))*$E178*(1-$F178))</f>
        <v>7790.5384615384619</v>
      </c>
      <c r="BG178" s="212">
        <f ca="1">(BG$129*INDEX('Term Pricing'!$G$1453:$G$1632,MATCH('Project 2'!BG$8,'Term Pricing'!$C$1453:$C$1632,0))*$E178*$F178)+(BG$129*INDEX('Term Pricing'!$H$1453:$H$1632,MATCH('Project 2'!BG$8,'Term Pricing'!$C$1453:$C$1632,0))*$E178*(1-$F178))</f>
        <v>7790.5384615384619</v>
      </c>
      <c r="BH178" s="212">
        <f ca="1">(BH$129*INDEX('Term Pricing'!$G$1453:$G$1632,MATCH('Project 2'!BH$8,'Term Pricing'!$C$1453:$C$1632,0))*$E178*$F178)+(BH$129*INDEX('Term Pricing'!$H$1453:$H$1632,MATCH('Project 2'!BH$8,'Term Pricing'!$C$1453:$C$1632,0))*$E178*(1-$F178))</f>
        <v>7036.6153846153848</v>
      </c>
      <c r="BI178" s="212">
        <f ca="1">(BI$129*INDEX('Term Pricing'!$G$1453:$G$1632,MATCH('Project 2'!BI$8,'Term Pricing'!$C$1453:$C$1632,0))*$E178*$F178)+(BI$129*INDEX('Term Pricing'!$H$1453:$H$1632,MATCH('Project 2'!BI$8,'Term Pricing'!$C$1453:$C$1632,0))*$E178*(1-$F178))</f>
        <v>7790.5384615384619</v>
      </c>
      <c r="BJ178" s="212">
        <f ca="1">(BJ$129*INDEX('Term Pricing'!$G$1453:$G$1632,MATCH('Project 2'!BJ$8,'Term Pricing'!$C$1453:$C$1632,0))*$E178*$F178)+(BJ$129*INDEX('Term Pricing'!$H$1453:$H$1632,MATCH('Project 2'!BJ$8,'Term Pricing'!$C$1453:$C$1632,0))*$E178*(1-$F178))</f>
        <v>7539.2307692307695</v>
      </c>
      <c r="BK178" s="212">
        <f ca="1">(BK$129*INDEX('Term Pricing'!$G$1453:$G$1632,MATCH('Project 2'!BK$8,'Term Pricing'!$C$1453:$C$1632,0))*$E178*$F178)+(BK$129*INDEX('Term Pricing'!$H$1453:$H$1632,MATCH('Project 2'!BK$8,'Term Pricing'!$C$1453:$C$1632,0))*$E178*(1-$F178))</f>
        <v>7790.5384615384619</v>
      </c>
      <c r="BL178" s="212">
        <f ca="1">(BL$129*INDEX('Term Pricing'!$G$1453:$G$1632,MATCH('Project 2'!BL$8,'Term Pricing'!$C$1453:$C$1632,0))*$E178*$F178)+(BL$129*INDEX('Term Pricing'!$H$1453:$H$1632,MATCH('Project 2'!BL$8,'Term Pricing'!$C$1453:$C$1632,0))*$E178*(1-$F178))</f>
        <v>7539.2307692307695</v>
      </c>
      <c r="BM178" s="212">
        <f ca="1">(BM$129*INDEX('Term Pricing'!$G$1453:$G$1632,MATCH('Project 2'!BM$8,'Term Pricing'!$C$1453:$C$1632,0))*$E178*$F178)+(BM$129*INDEX('Term Pricing'!$H$1453:$H$1632,MATCH('Project 2'!BM$8,'Term Pricing'!$C$1453:$C$1632,0))*$E178*(1-$F178))</f>
        <v>7790.5384615384619</v>
      </c>
      <c r="BN178" s="212">
        <f ca="1">(BN$129*INDEX('Term Pricing'!$G$1453:$G$1632,MATCH('Project 2'!BN$8,'Term Pricing'!$C$1453:$C$1632,0))*$E178*$F178)+(BN$129*INDEX('Term Pricing'!$H$1453:$H$1632,MATCH('Project 2'!BN$8,'Term Pricing'!$C$1453:$C$1632,0))*$E178*(1-$F178))</f>
        <v>7790.5384615384619</v>
      </c>
      <c r="BO178" s="212">
        <f ca="1">(BO$129*INDEX('Term Pricing'!$G$1453:$G$1632,MATCH('Project 2'!BO$8,'Term Pricing'!$C$1453:$C$1632,0))*$E178*$F178)+(BO$129*INDEX('Term Pricing'!$H$1453:$H$1632,MATCH('Project 2'!BO$8,'Term Pricing'!$C$1453:$C$1632,0))*$E178*(1-$F178))</f>
        <v>7539.2307692307695</v>
      </c>
      <c r="BP178" s="212">
        <f ca="1">(BP$129*INDEX('Term Pricing'!$G$1453:$G$1632,MATCH('Project 2'!BP$8,'Term Pricing'!$C$1453:$C$1632,0))*$E178*$F178)+(BP$129*INDEX('Term Pricing'!$H$1453:$H$1632,MATCH('Project 2'!BP$8,'Term Pricing'!$C$1453:$C$1632,0))*$E178*(1-$F178))</f>
        <v>7790.5384615384619</v>
      </c>
      <c r="BQ178" s="212">
        <f ca="1">(BQ$129*INDEX('Term Pricing'!$G$1453:$G$1632,MATCH('Project 2'!BQ$8,'Term Pricing'!$C$1453:$C$1632,0))*$E178*$F178)+(BQ$129*INDEX('Term Pricing'!$H$1453:$H$1632,MATCH('Project 2'!BQ$8,'Term Pricing'!$C$1453:$C$1632,0))*$E178*(1-$F178))</f>
        <v>7539.2307692307695</v>
      </c>
      <c r="BR178" s="212">
        <f ca="1">(BR$129*INDEX('Term Pricing'!$G$1453:$G$1632,MATCH('Project 2'!BR$8,'Term Pricing'!$C$1453:$C$1632,0))*$E178*$F178)+(BR$129*INDEX('Term Pricing'!$H$1453:$H$1632,MATCH('Project 2'!BR$8,'Term Pricing'!$C$1453:$C$1632,0))*$E178*(1-$F178))</f>
        <v>7790.5384615384619</v>
      </c>
      <c r="BS178" s="212">
        <f ca="1">(BS$129*INDEX('Term Pricing'!$G$1453:$G$1632,MATCH('Project 2'!BS$8,'Term Pricing'!$C$1453:$C$1632,0))*$E178*$F178)+(BS$129*INDEX('Term Pricing'!$H$1453:$H$1632,MATCH('Project 2'!BS$8,'Term Pricing'!$C$1453:$C$1632,0))*$E178*(1-$F178))</f>
        <v>7790.5384615384619</v>
      </c>
      <c r="BT178" s="212">
        <f ca="1">(BT$129*INDEX('Term Pricing'!$G$1453:$G$1632,MATCH('Project 2'!BT$8,'Term Pricing'!$C$1453:$C$1632,0))*$E178*$F178)+(BT$129*INDEX('Term Pricing'!$H$1453:$H$1632,MATCH('Project 2'!BT$8,'Term Pricing'!$C$1453:$C$1632,0))*$E178*(1-$F178))</f>
        <v>7287.9230769230771</v>
      </c>
      <c r="BU178" s="212">
        <f ca="1">(BU$129*INDEX('Term Pricing'!$G$1453:$G$1632,MATCH('Project 2'!BU$8,'Term Pricing'!$C$1453:$C$1632,0))*$E178*$F178)+(BU$129*INDEX('Term Pricing'!$H$1453:$H$1632,MATCH('Project 2'!BU$8,'Term Pricing'!$C$1453:$C$1632,0))*$E178*(1-$F178))</f>
        <v>7790.5384615384619</v>
      </c>
      <c r="BV178" s="212">
        <f ca="1">(BV$129*INDEX('Term Pricing'!$G$1453:$G$1632,MATCH('Project 2'!BV$8,'Term Pricing'!$C$1453:$C$1632,0))*$E178*$F178)+(BV$129*INDEX('Term Pricing'!$H$1453:$H$1632,MATCH('Project 2'!BV$8,'Term Pricing'!$C$1453:$C$1632,0))*$E178*(1-$F178))</f>
        <v>7539.2307692307695</v>
      </c>
      <c r="BW178" s="212">
        <f ca="1">(BW$129*INDEX('Term Pricing'!$G$1453:$G$1632,MATCH('Project 2'!BW$8,'Term Pricing'!$C$1453:$C$1632,0))*$E178*$F178)+(BW$129*INDEX('Term Pricing'!$H$1453:$H$1632,MATCH('Project 2'!BW$8,'Term Pricing'!$C$1453:$C$1632,0))*$E178*(1-$F178))</f>
        <v>7790.5384615384619</v>
      </c>
      <c r="BX178" s="212">
        <f ca="1">(BX$129*INDEX('Term Pricing'!$G$1453:$G$1632,MATCH('Project 2'!BX$8,'Term Pricing'!$C$1453:$C$1632,0))*$E178*$F178)+(BX$129*INDEX('Term Pricing'!$H$1453:$H$1632,MATCH('Project 2'!BX$8,'Term Pricing'!$C$1453:$C$1632,0))*$E178*(1-$F178))</f>
        <v>7539.2307692307695</v>
      </c>
      <c r="BY178" s="212">
        <f ca="1">(BY$129*INDEX('Term Pricing'!$G$1453:$G$1632,MATCH('Project 2'!BY$8,'Term Pricing'!$C$1453:$C$1632,0))*$E178*$F178)+(BY$129*INDEX('Term Pricing'!$H$1453:$H$1632,MATCH('Project 2'!BY$8,'Term Pricing'!$C$1453:$C$1632,0))*$E178*(1-$F178))</f>
        <v>7790.5384615384619</v>
      </c>
      <c r="BZ178" s="212">
        <f ca="1">(BZ$129*INDEX('Term Pricing'!$G$1453:$G$1632,MATCH('Project 2'!BZ$8,'Term Pricing'!$C$1453:$C$1632,0))*$E178*$F178)+(BZ$129*INDEX('Term Pricing'!$H$1453:$H$1632,MATCH('Project 2'!BZ$8,'Term Pricing'!$C$1453:$C$1632,0))*$E178*(1-$F178))</f>
        <v>7790.5384615384619</v>
      </c>
      <c r="CA178" s="212">
        <f ca="1">(CA$129*INDEX('Term Pricing'!$G$1453:$G$1632,MATCH('Project 2'!CA$8,'Term Pricing'!$C$1453:$C$1632,0))*$E178*$F178)+(CA$129*INDEX('Term Pricing'!$H$1453:$H$1632,MATCH('Project 2'!CA$8,'Term Pricing'!$C$1453:$C$1632,0))*$E178*(1-$F178))</f>
        <v>7539.2307692307695</v>
      </c>
      <c r="CB178" s="212">
        <f ca="1">(CB$129*INDEX('Term Pricing'!$G$1453:$G$1632,MATCH('Project 2'!CB$8,'Term Pricing'!$C$1453:$C$1632,0))*$E178*$F178)+(CB$129*INDEX('Term Pricing'!$H$1453:$H$1632,MATCH('Project 2'!CB$8,'Term Pricing'!$C$1453:$C$1632,0))*$E178*(1-$F178))</f>
        <v>7790.5384615384619</v>
      </c>
      <c r="CC178" s="212">
        <f ca="1">(CC$129*INDEX('Term Pricing'!$G$1453:$G$1632,MATCH('Project 2'!CC$8,'Term Pricing'!$C$1453:$C$1632,0))*$E178*$F178)+(CC$129*INDEX('Term Pricing'!$H$1453:$H$1632,MATCH('Project 2'!CC$8,'Term Pricing'!$C$1453:$C$1632,0))*$E178*(1-$F178))</f>
        <v>7539.2307692307695</v>
      </c>
      <c r="CD178" s="212">
        <f ca="1">(CD$129*INDEX('Term Pricing'!$G$1453:$G$1632,MATCH('Project 2'!CD$8,'Term Pricing'!$C$1453:$C$1632,0))*$E178*$F178)+(CD$129*INDEX('Term Pricing'!$H$1453:$H$1632,MATCH('Project 2'!CD$8,'Term Pricing'!$C$1453:$C$1632,0))*$E178*(1-$F178))</f>
        <v>7790.5384615384619</v>
      </c>
      <c r="CE178" s="212">
        <f ca="1">(CE$129*INDEX('Term Pricing'!$G$1453:$G$1632,MATCH('Project 2'!CE$8,'Term Pricing'!$C$1453:$C$1632,0))*$E178*$F178)+(CE$129*INDEX('Term Pricing'!$H$1453:$H$1632,MATCH('Project 2'!CE$8,'Term Pricing'!$C$1453:$C$1632,0))*$E178*(1-$F178))</f>
        <v>7790.5384615384619</v>
      </c>
      <c r="CF178" s="212">
        <f ca="1">(CF$129*INDEX('Term Pricing'!$G$1453:$G$1632,MATCH('Project 2'!CF$8,'Term Pricing'!$C$1453:$C$1632,0))*$E178*$F178)+(CF$129*INDEX('Term Pricing'!$H$1453:$H$1632,MATCH('Project 2'!CF$8,'Term Pricing'!$C$1453:$C$1632,0))*$E178*(1-$F178))</f>
        <v>7036.6153846153848</v>
      </c>
      <c r="CG178" s="212">
        <f ca="1">(CG$129*INDEX('Term Pricing'!$G$1453:$G$1632,MATCH('Project 2'!CG$8,'Term Pricing'!$C$1453:$C$1632,0))*$E178*$F178)+(CG$129*INDEX('Term Pricing'!$H$1453:$H$1632,MATCH('Project 2'!CG$8,'Term Pricing'!$C$1453:$C$1632,0))*$E178*(1-$F178))</f>
        <v>7790.5384615384619</v>
      </c>
      <c r="CH178" s="212">
        <f ca="1">(CH$129*INDEX('Term Pricing'!$G$1453:$G$1632,MATCH('Project 2'!CH$8,'Term Pricing'!$C$1453:$C$1632,0))*$E178*$F178)+(CH$129*INDEX('Term Pricing'!$H$1453:$H$1632,MATCH('Project 2'!CH$8,'Term Pricing'!$C$1453:$C$1632,0))*$E178*(1-$F178))</f>
        <v>7539.2307692307695</v>
      </c>
      <c r="CI178" s="212">
        <f ca="1">(CI$129*INDEX('Term Pricing'!$G$1453:$G$1632,MATCH('Project 2'!CI$8,'Term Pricing'!$C$1453:$C$1632,0))*$E178*$F178)+(CI$129*INDEX('Term Pricing'!$H$1453:$H$1632,MATCH('Project 2'!CI$8,'Term Pricing'!$C$1453:$C$1632,0))*$E178*(1-$F178))</f>
        <v>7790.5384615384619</v>
      </c>
      <c r="CJ178" s="212">
        <f ca="1">(CJ$129*INDEX('Term Pricing'!$G$1453:$G$1632,MATCH('Project 2'!CJ$8,'Term Pricing'!$C$1453:$C$1632,0))*$E178*$F178)+(CJ$129*INDEX('Term Pricing'!$H$1453:$H$1632,MATCH('Project 2'!CJ$8,'Term Pricing'!$C$1453:$C$1632,0))*$E178*(1-$F178))</f>
        <v>7539.2307692307695</v>
      </c>
      <c r="CK178" s="212">
        <f ca="1">(CK$129*INDEX('Term Pricing'!$G$1453:$G$1632,MATCH('Project 2'!CK$8,'Term Pricing'!$C$1453:$C$1632,0))*$E178*$F178)+(CK$129*INDEX('Term Pricing'!$H$1453:$H$1632,MATCH('Project 2'!CK$8,'Term Pricing'!$C$1453:$C$1632,0))*$E178*(1-$F178))</f>
        <v>7790.5384615384619</v>
      </c>
      <c r="CL178" s="212">
        <f ca="1">(CL$129*INDEX('Term Pricing'!$G$1453:$G$1632,MATCH('Project 2'!CL$8,'Term Pricing'!$C$1453:$C$1632,0))*$E178*$F178)+(CL$129*INDEX('Term Pricing'!$H$1453:$H$1632,MATCH('Project 2'!CL$8,'Term Pricing'!$C$1453:$C$1632,0))*$E178*(1-$F178))</f>
        <v>7790.5384615384619</v>
      </c>
      <c r="CM178" s="212">
        <f ca="1">(CM$129*INDEX('Term Pricing'!$G$1453:$G$1632,MATCH('Project 2'!CM$8,'Term Pricing'!$C$1453:$C$1632,0))*$E178*$F178)+(CM$129*INDEX('Term Pricing'!$H$1453:$H$1632,MATCH('Project 2'!CM$8,'Term Pricing'!$C$1453:$C$1632,0))*$E178*(1-$F178))</f>
        <v>7539.2307692307695</v>
      </c>
      <c r="CN178" s="212">
        <f ca="1">(CN$129*INDEX('Term Pricing'!$G$1453:$G$1632,MATCH('Project 2'!CN$8,'Term Pricing'!$C$1453:$C$1632,0))*$E178*$F178)+(CN$129*INDEX('Term Pricing'!$H$1453:$H$1632,MATCH('Project 2'!CN$8,'Term Pricing'!$C$1453:$C$1632,0))*$E178*(1-$F178))</f>
        <v>7790.5384615384619</v>
      </c>
      <c r="CO178" s="212">
        <f ca="1">(CO$129*INDEX('Term Pricing'!$G$1453:$G$1632,MATCH('Project 2'!CO$8,'Term Pricing'!$C$1453:$C$1632,0))*$E178*$F178)+(CO$129*INDEX('Term Pricing'!$H$1453:$H$1632,MATCH('Project 2'!CO$8,'Term Pricing'!$C$1453:$C$1632,0))*$E178*(1-$F178))</f>
        <v>7539.2307692307695</v>
      </c>
      <c r="CP178" s="212">
        <f ca="1">(CP$129*INDEX('Term Pricing'!$G$1453:$G$1632,MATCH('Project 2'!CP$8,'Term Pricing'!$C$1453:$C$1632,0))*$E178*$F178)+(CP$129*INDEX('Term Pricing'!$H$1453:$H$1632,MATCH('Project 2'!CP$8,'Term Pricing'!$C$1453:$C$1632,0))*$E178*(1-$F178))</f>
        <v>7790.5384615384619</v>
      </c>
      <c r="CQ178" s="212">
        <f ca="1">(CQ$129*INDEX('Term Pricing'!$G$1453:$G$1632,MATCH('Project 2'!CQ$8,'Term Pricing'!$C$1453:$C$1632,0))*$E178*$F178)+(CQ$129*INDEX('Term Pricing'!$H$1453:$H$1632,MATCH('Project 2'!CQ$8,'Term Pricing'!$C$1453:$C$1632,0))*$E178*(1-$F178))</f>
        <v>7790.5384615384619</v>
      </c>
      <c r="CR178" s="212">
        <f ca="1">(CR$129*INDEX('Term Pricing'!$G$1453:$G$1632,MATCH('Project 2'!CR$8,'Term Pricing'!$C$1453:$C$1632,0))*$E178*$F178)+(CR$129*INDEX('Term Pricing'!$H$1453:$H$1632,MATCH('Project 2'!CR$8,'Term Pricing'!$C$1453:$C$1632,0))*$E178*(1-$F178))</f>
        <v>7036.6153846153848</v>
      </c>
      <c r="CS178" s="212">
        <f ca="1">(CS$129*INDEX('Term Pricing'!$G$1453:$G$1632,MATCH('Project 2'!CS$8,'Term Pricing'!$C$1453:$C$1632,0))*$E178*$F178)+(CS$129*INDEX('Term Pricing'!$H$1453:$H$1632,MATCH('Project 2'!CS$8,'Term Pricing'!$C$1453:$C$1632,0))*$E178*(1-$F178))</f>
        <v>7790.5384615384619</v>
      </c>
      <c r="CT178" s="212">
        <f ca="1">(CT$129*INDEX('Term Pricing'!$G$1453:$G$1632,MATCH('Project 2'!CT$8,'Term Pricing'!$C$1453:$C$1632,0))*$E178*$F178)+(CT$129*INDEX('Term Pricing'!$H$1453:$H$1632,MATCH('Project 2'!CT$8,'Term Pricing'!$C$1453:$C$1632,0))*$E178*(1-$F178))</f>
        <v>7539.2307692307695</v>
      </c>
      <c r="CU178" s="212">
        <f ca="1">(CU$129*INDEX('Term Pricing'!$G$1453:$G$1632,MATCH('Project 2'!CU$8,'Term Pricing'!$C$1453:$C$1632,0))*$E178*$F178)+(CU$129*INDEX('Term Pricing'!$H$1453:$H$1632,MATCH('Project 2'!CU$8,'Term Pricing'!$C$1453:$C$1632,0))*$E178*(1-$F178))</f>
        <v>7790.5384615384619</v>
      </c>
      <c r="CV178" s="212">
        <f ca="1">(CV$129*INDEX('Term Pricing'!$G$1453:$G$1632,MATCH('Project 2'!CV$8,'Term Pricing'!$C$1453:$C$1632,0))*$E178*$F178)+(CV$129*INDEX('Term Pricing'!$H$1453:$H$1632,MATCH('Project 2'!CV$8,'Term Pricing'!$C$1453:$C$1632,0))*$E178*(1-$F178))</f>
        <v>7539.2307692307695</v>
      </c>
      <c r="CW178" s="212">
        <f ca="1">(CW$129*INDEX('Term Pricing'!$G$1453:$G$1632,MATCH('Project 2'!CW$8,'Term Pricing'!$C$1453:$C$1632,0))*$E178*$F178)+(CW$129*INDEX('Term Pricing'!$H$1453:$H$1632,MATCH('Project 2'!CW$8,'Term Pricing'!$C$1453:$C$1632,0))*$E178*(1-$F178))</f>
        <v>7790.5384615384619</v>
      </c>
      <c r="CX178" s="212">
        <f ca="1">(CX$129*INDEX('Term Pricing'!$G$1453:$G$1632,MATCH('Project 2'!CX$8,'Term Pricing'!$C$1453:$C$1632,0))*$E178*$F178)+(CX$129*INDEX('Term Pricing'!$H$1453:$H$1632,MATCH('Project 2'!CX$8,'Term Pricing'!$C$1453:$C$1632,0))*$E178*(1-$F178))</f>
        <v>7790.5384615384619</v>
      </c>
      <c r="CY178" s="212">
        <f ca="1">(CY$129*INDEX('Term Pricing'!$G$1453:$G$1632,MATCH('Project 2'!CY$8,'Term Pricing'!$C$1453:$C$1632,0))*$E178*$F178)+(CY$129*INDEX('Term Pricing'!$H$1453:$H$1632,MATCH('Project 2'!CY$8,'Term Pricing'!$C$1453:$C$1632,0))*$E178*(1-$F178))</f>
        <v>7539.2307692307695</v>
      </c>
      <c r="CZ178" s="212">
        <f ca="1">(CZ$129*INDEX('Term Pricing'!$G$1453:$G$1632,MATCH('Project 2'!CZ$8,'Term Pricing'!$C$1453:$C$1632,0))*$E178*$F178)+(CZ$129*INDEX('Term Pricing'!$H$1453:$H$1632,MATCH('Project 2'!CZ$8,'Term Pricing'!$C$1453:$C$1632,0))*$E178*(1-$F178))</f>
        <v>7790.5384615384619</v>
      </c>
      <c r="DA178" s="212">
        <f ca="1">(DA$129*INDEX('Term Pricing'!$G$1453:$G$1632,MATCH('Project 2'!DA$8,'Term Pricing'!$C$1453:$C$1632,0))*$E178*$F178)+(DA$129*INDEX('Term Pricing'!$H$1453:$H$1632,MATCH('Project 2'!DA$8,'Term Pricing'!$C$1453:$C$1632,0))*$E178*(1-$F178))</f>
        <v>7539.2307692307695</v>
      </c>
      <c r="DB178" s="212">
        <f ca="1">(DB$129*INDEX('Term Pricing'!$G$1453:$G$1632,MATCH('Project 2'!DB$8,'Term Pricing'!$C$1453:$C$1632,0))*$E178*$F178)+(DB$129*INDEX('Term Pricing'!$H$1453:$H$1632,MATCH('Project 2'!DB$8,'Term Pricing'!$C$1453:$C$1632,0))*$E178*(1-$F178))</f>
        <v>7790.5384615384619</v>
      </c>
      <c r="DC178" s="212">
        <f ca="1">(DC$129*INDEX('Term Pricing'!$G$1453:$G$1632,MATCH('Project 2'!DC$8,'Term Pricing'!$C$1453:$C$1632,0))*$E178*$F178)+(DC$129*INDEX('Term Pricing'!$H$1453:$H$1632,MATCH('Project 2'!DC$8,'Term Pricing'!$C$1453:$C$1632,0))*$E178*(1-$F178))</f>
        <v>7790.5384615384619</v>
      </c>
      <c r="DD178" s="212">
        <f ca="1">(DD$129*INDEX('Term Pricing'!$G$1453:$G$1632,MATCH('Project 2'!DD$8,'Term Pricing'!$C$1453:$C$1632,0))*$E178*$F178)+(DD$129*INDEX('Term Pricing'!$H$1453:$H$1632,MATCH('Project 2'!DD$8,'Term Pricing'!$C$1453:$C$1632,0))*$E178*(1-$F178))</f>
        <v>7036.6153846153848</v>
      </c>
      <c r="DE178" s="212">
        <f ca="1">(DE$129*INDEX('Term Pricing'!$G$1453:$G$1632,MATCH('Project 2'!DE$8,'Term Pricing'!$C$1453:$C$1632,0))*$E178*$F178)+(DE$129*INDEX('Term Pricing'!$H$1453:$H$1632,MATCH('Project 2'!DE$8,'Term Pricing'!$C$1453:$C$1632,0))*$E178*(1-$F178))</f>
        <v>7790.5384615384619</v>
      </c>
      <c r="DF178" s="212">
        <f ca="1">(DF$129*INDEX('Term Pricing'!$G$1453:$G$1632,MATCH('Project 2'!DF$8,'Term Pricing'!$C$1453:$C$1632,0))*$E178*$F178)+(DF$129*INDEX('Term Pricing'!$H$1453:$H$1632,MATCH('Project 2'!DF$8,'Term Pricing'!$C$1453:$C$1632,0))*$E178*(1-$F178))</f>
        <v>7539.2307692307695</v>
      </c>
      <c r="DG178" s="212">
        <f ca="1">(DG$129*INDEX('Term Pricing'!$G$1453:$G$1632,MATCH('Project 2'!DG$8,'Term Pricing'!$C$1453:$C$1632,0))*$E178*$F178)+(DG$129*INDEX('Term Pricing'!$H$1453:$H$1632,MATCH('Project 2'!DG$8,'Term Pricing'!$C$1453:$C$1632,0))*$E178*(1-$F178))</f>
        <v>7790.5384615384619</v>
      </c>
      <c r="DH178" s="212">
        <f ca="1">(DH$129*INDEX('Term Pricing'!$G$1453:$G$1632,MATCH('Project 2'!DH$8,'Term Pricing'!$C$1453:$C$1632,0))*$E178*$F178)+(DH$129*INDEX('Term Pricing'!$H$1453:$H$1632,MATCH('Project 2'!DH$8,'Term Pricing'!$C$1453:$C$1632,0))*$E178*(1-$F178))</f>
        <v>7539.2307692307695</v>
      </c>
      <c r="DI178" s="212">
        <f ca="1">(DI$129*INDEX('Term Pricing'!$G$1453:$G$1632,MATCH('Project 2'!DI$8,'Term Pricing'!$C$1453:$C$1632,0))*$E178*$F178)+(DI$129*INDEX('Term Pricing'!$H$1453:$H$1632,MATCH('Project 2'!DI$8,'Term Pricing'!$C$1453:$C$1632,0))*$E178*(1-$F178))</f>
        <v>7790.5384615384619</v>
      </c>
      <c r="DJ178" s="212">
        <f ca="1">(DJ$129*INDEX('Term Pricing'!$G$1453:$G$1632,MATCH('Project 2'!DJ$8,'Term Pricing'!$C$1453:$C$1632,0))*$E178*$F178)+(DJ$129*INDEX('Term Pricing'!$H$1453:$H$1632,MATCH('Project 2'!DJ$8,'Term Pricing'!$C$1453:$C$1632,0))*$E178*(1-$F178))</f>
        <v>7790.5384615384619</v>
      </c>
      <c r="DK178" s="212">
        <f ca="1">(DK$129*INDEX('Term Pricing'!$G$1453:$G$1632,MATCH('Project 2'!DK$8,'Term Pricing'!$C$1453:$C$1632,0))*$E178*$F178)+(DK$129*INDEX('Term Pricing'!$H$1453:$H$1632,MATCH('Project 2'!DK$8,'Term Pricing'!$C$1453:$C$1632,0))*$E178*(1-$F178))</f>
        <v>7539.2307692307695</v>
      </c>
      <c r="DL178" s="212">
        <f ca="1">(DL$129*INDEX('Term Pricing'!$G$1453:$G$1632,MATCH('Project 2'!DL$8,'Term Pricing'!$C$1453:$C$1632,0))*$E178*$F178)+(DL$129*INDEX('Term Pricing'!$H$1453:$H$1632,MATCH('Project 2'!DL$8,'Term Pricing'!$C$1453:$C$1632,0))*$E178*(1-$F178))</f>
        <v>7790.5384615384619</v>
      </c>
      <c r="DM178" s="212">
        <f ca="1">(DM$129*INDEX('Term Pricing'!$G$1453:$G$1632,MATCH('Project 2'!DM$8,'Term Pricing'!$C$1453:$C$1632,0))*$E178*$F178)+(DM$129*INDEX('Term Pricing'!$H$1453:$H$1632,MATCH('Project 2'!DM$8,'Term Pricing'!$C$1453:$C$1632,0))*$E178*(1-$F178))</f>
        <v>7539.2307692307695</v>
      </c>
      <c r="DN178" s="212">
        <f ca="1">(DN$129*INDEX('Term Pricing'!$G$1453:$G$1632,MATCH('Project 2'!DN$8,'Term Pricing'!$C$1453:$C$1632,0))*$E178*$F178)+(DN$129*INDEX('Term Pricing'!$H$1453:$H$1632,MATCH('Project 2'!DN$8,'Term Pricing'!$C$1453:$C$1632,0))*$E178*(1-$F178))</f>
        <v>7790.5384615384619</v>
      </c>
    </row>
    <row r="179" spans="1:118" ht="14">
      <c r="A179" s="151"/>
      <c r="C179" s="22" t="s">
        <v>72</v>
      </c>
      <c r="E179" s="72">
        <f>SUM(E174:E178)</f>
        <v>1</v>
      </c>
      <c r="F179" s="71"/>
      <c r="G179" s="54" t="s">
        <v>83</v>
      </c>
      <c r="H179" s="273">
        <f ca="1">SUM(J179:DN179)</f>
        <v>3466287.0000000037</v>
      </c>
      <c r="I179" s="274"/>
      <c r="J179" s="275">
        <f t="shared" ref="J179:BU179" ca="1" si="134">SUM(J174:J178)</f>
        <v>0</v>
      </c>
      <c r="K179" s="275">
        <f t="shared" ca="1" si="134"/>
        <v>0</v>
      </c>
      <c r="L179" s="275">
        <f t="shared" ca="1" si="134"/>
        <v>0</v>
      </c>
      <c r="M179" s="275">
        <f t="shared" ca="1" si="134"/>
        <v>0</v>
      </c>
      <c r="N179" s="275">
        <f t="shared" ca="1" si="134"/>
        <v>22617.692307692309</v>
      </c>
      <c r="O179" s="275">
        <f t="shared" ca="1" si="134"/>
        <v>23371.615384615383</v>
      </c>
      <c r="P179" s="275">
        <f t="shared" ca="1" si="134"/>
        <v>22617.692307692309</v>
      </c>
      <c r="Q179" s="275">
        <f t="shared" ca="1" si="134"/>
        <v>23371.615384615383</v>
      </c>
      <c r="R179" s="275">
        <f t="shared" ca="1" si="134"/>
        <v>23371.615384615383</v>
      </c>
      <c r="S179" s="275">
        <f t="shared" ca="1" si="134"/>
        <v>22617.692307692309</v>
      </c>
      <c r="T179" s="275">
        <f t="shared" ca="1" si="134"/>
        <v>23371.615384615383</v>
      </c>
      <c r="U179" s="275">
        <f t="shared" ca="1" si="134"/>
        <v>22617.692307692309</v>
      </c>
      <c r="V179" s="275">
        <f t="shared" ca="1" si="134"/>
        <v>23371.615384615383</v>
      </c>
      <c r="W179" s="275">
        <f t="shared" ca="1" si="134"/>
        <v>23371.615384615383</v>
      </c>
      <c r="X179" s="275">
        <f t="shared" ca="1" si="134"/>
        <v>21863.76923076923</v>
      </c>
      <c r="Y179" s="275">
        <f t="shared" ca="1" si="134"/>
        <v>23371.615384615383</v>
      </c>
      <c r="Z179" s="275">
        <f t="shared" ca="1" si="134"/>
        <v>22617.692307692309</v>
      </c>
      <c r="AA179" s="275">
        <f t="shared" ca="1" si="134"/>
        <v>23371.615384615383</v>
      </c>
      <c r="AB179" s="275">
        <f t="shared" ca="1" si="134"/>
        <v>22617.692307692309</v>
      </c>
      <c r="AC179" s="275">
        <f t="shared" ca="1" si="134"/>
        <v>23371.615384615383</v>
      </c>
      <c r="AD179" s="275">
        <f t="shared" ca="1" si="134"/>
        <v>23371.615384615383</v>
      </c>
      <c r="AE179" s="275">
        <f t="shared" ca="1" si="134"/>
        <v>22617.692307692309</v>
      </c>
      <c r="AF179" s="275">
        <f t="shared" ca="1" si="134"/>
        <v>23371.615384615383</v>
      </c>
      <c r="AG179" s="275">
        <f t="shared" ca="1" si="134"/>
        <v>22617.692307692309</v>
      </c>
      <c r="AH179" s="275">
        <f t="shared" ca="1" si="134"/>
        <v>23371.615384615383</v>
      </c>
      <c r="AI179" s="275">
        <f t="shared" ca="1" si="134"/>
        <v>23371.615384615383</v>
      </c>
      <c r="AJ179" s="275">
        <f t="shared" ca="1" si="134"/>
        <v>21109.846153846156</v>
      </c>
      <c r="AK179" s="275">
        <f t="shared" ca="1" si="134"/>
        <v>23371.615384615383</v>
      </c>
      <c r="AL179" s="275">
        <f t="shared" ca="1" si="134"/>
        <v>22617.692307692309</v>
      </c>
      <c r="AM179" s="275">
        <f t="shared" ca="1" si="134"/>
        <v>23371.615384615383</v>
      </c>
      <c r="AN179" s="275">
        <f t="shared" ca="1" si="134"/>
        <v>22617.692307692309</v>
      </c>
      <c r="AO179" s="275">
        <f t="shared" ca="1" si="134"/>
        <v>23371.615384615383</v>
      </c>
      <c r="AP179" s="275">
        <f t="shared" ca="1" si="134"/>
        <v>23371.615384615383</v>
      </c>
      <c r="AQ179" s="275">
        <f t="shared" ca="1" si="134"/>
        <v>22617.692307692309</v>
      </c>
      <c r="AR179" s="275">
        <f t="shared" ca="1" si="134"/>
        <v>23371.615384615383</v>
      </c>
      <c r="AS179" s="275">
        <f t="shared" ca="1" si="134"/>
        <v>22617.692307692309</v>
      </c>
      <c r="AT179" s="275">
        <f t="shared" ca="1" si="134"/>
        <v>23371.615384615383</v>
      </c>
      <c r="AU179" s="275">
        <f t="shared" ca="1" si="134"/>
        <v>23371.615384615383</v>
      </c>
      <c r="AV179" s="275">
        <f t="shared" ca="1" si="134"/>
        <v>21109.846153846156</v>
      </c>
      <c r="AW179" s="275">
        <f t="shared" ca="1" si="134"/>
        <v>23371.615384615383</v>
      </c>
      <c r="AX179" s="275">
        <f t="shared" ca="1" si="134"/>
        <v>37696.153846153844</v>
      </c>
      <c r="AY179" s="275">
        <f t="shared" ca="1" si="134"/>
        <v>38952.692307692312</v>
      </c>
      <c r="AZ179" s="275">
        <f t="shared" ca="1" si="134"/>
        <v>37696.153846153844</v>
      </c>
      <c r="BA179" s="275">
        <f t="shared" ca="1" si="134"/>
        <v>38952.692307692312</v>
      </c>
      <c r="BB179" s="275">
        <f t="shared" ca="1" si="134"/>
        <v>38952.692307692312</v>
      </c>
      <c r="BC179" s="275">
        <f t="shared" ca="1" si="134"/>
        <v>37696.153846153844</v>
      </c>
      <c r="BD179" s="275">
        <f t="shared" ca="1" si="134"/>
        <v>38952.692307692312</v>
      </c>
      <c r="BE179" s="275">
        <f t="shared" ca="1" si="134"/>
        <v>37696.153846153844</v>
      </c>
      <c r="BF179" s="275">
        <f t="shared" ca="1" si="134"/>
        <v>38952.692307692312</v>
      </c>
      <c r="BG179" s="275">
        <f t="shared" ca="1" si="134"/>
        <v>38952.692307692312</v>
      </c>
      <c r="BH179" s="275">
        <f t="shared" ca="1" si="134"/>
        <v>35183.076923076922</v>
      </c>
      <c r="BI179" s="275">
        <f t="shared" ca="1" si="134"/>
        <v>38952.692307692312</v>
      </c>
      <c r="BJ179" s="275">
        <f t="shared" ca="1" si="134"/>
        <v>37696.153846153844</v>
      </c>
      <c r="BK179" s="275">
        <f t="shared" ca="1" si="134"/>
        <v>38952.692307692312</v>
      </c>
      <c r="BL179" s="275">
        <f t="shared" ca="1" si="134"/>
        <v>37696.153846153844</v>
      </c>
      <c r="BM179" s="275">
        <f t="shared" ca="1" si="134"/>
        <v>38952.692307692312</v>
      </c>
      <c r="BN179" s="275">
        <f t="shared" ca="1" si="134"/>
        <v>38952.692307692312</v>
      </c>
      <c r="BO179" s="275">
        <f t="shared" ca="1" si="134"/>
        <v>37696.153846153844</v>
      </c>
      <c r="BP179" s="275">
        <f t="shared" ca="1" si="134"/>
        <v>38952.692307692312</v>
      </c>
      <c r="BQ179" s="275">
        <f t="shared" ca="1" si="134"/>
        <v>37696.153846153844</v>
      </c>
      <c r="BR179" s="275">
        <f t="shared" ca="1" si="134"/>
        <v>38952.692307692312</v>
      </c>
      <c r="BS179" s="275">
        <f t="shared" ca="1" si="134"/>
        <v>38952.692307692312</v>
      </c>
      <c r="BT179" s="275">
        <f t="shared" ca="1" si="134"/>
        <v>36439.615384615383</v>
      </c>
      <c r="BU179" s="275">
        <f t="shared" ca="1" si="134"/>
        <v>38952.692307692312</v>
      </c>
      <c r="BV179" s="275">
        <f t="shared" ref="BV179:DN179" ca="1" si="135">SUM(BV174:BV178)</f>
        <v>37696.153846153844</v>
      </c>
      <c r="BW179" s="275">
        <f t="shared" ca="1" si="135"/>
        <v>38952.692307692312</v>
      </c>
      <c r="BX179" s="275">
        <f t="shared" ca="1" si="135"/>
        <v>37696.153846153844</v>
      </c>
      <c r="BY179" s="275">
        <f t="shared" ca="1" si="135"/>
        <v>38952.692307692312</v>
      </c>
      <c r="BZ179" s="275">
        <f t="shared" ca="1" si="135"/>
        <v>38952.692307692312</v>
      </c>
      <c r="CA179" s="275">
        <f t="shared" ca="1" si="135"/>
        <v>37696.153846153844</v>
      </c>
      <c r="CB179" s="275">
        <f t="shared" ca="1" si="135"/>
        <v>38952.692307692312</v>
      </c>
      <c r="CC179" s="275">
        <f t="shared" ca="1" si="135"/>
        <v>37696.153846153844</v>
      </c>
      <c r="CD179" s="275">
        <f t="shared" ca="1" si="135"/>
        <v>38952.692307692312</v>
      </c>
      <c r="CE179" s="275">
        <f t="shared" ca="1" si="135"/>
        <v>38952.692307692312</v>
      </c>
      <c r="CF179" s="275">
        <f t="shared" ca="1" si="135"/>
        <v>35183.076923076922</v>
      </c>
      <c r="CG179" s="275">
        <f t="shared" ca="1" si="135"/>
        <v>38952.692307692312</v>
      </c>
      <c r="CH179" s="275">
        <f t="shared" ca="1" si="135"/>
        <v>37696.153846153844</v>
      </c>
      <c r="CI179" s="275">
        <f t="shared" ca="1" si="135"/>
        <v>38952.692307692312</v>
      </c>
      <c r="CJ179" s="275">
        <f t="shared" ca="1" si="135"/>
        <v>37696.153846153844</v>
      </c>
      <c r="CK179" s="275">
        <f t="shared" ca="1" si="135"/>
        <v>38952.692307692312</v>
      </c>
      <c r="CL179" s="275">
        <f t="shared" ca="1" si="135"/>
        <v>38952.692307692312</v>
      </c>
      <c r="CM179" s="275">
        <f t="shared" ca="1" si="135"/>
        <v>37696.153846153844</v>
      </c>
      <c r="CN179" s="275">
        <f t="shared" ca="1" si="135"/>
        <v>38952.692307692312</v>
      </c>
      <c r="CO179" s="275">
        <f t="shared" ca="1" si="135"/>
        <v>37696.153846153844</v>
      </c>
      <c r="CP179" s="275">
        <f t="shared" ca="1" si="135"/>
        <v>38952.692307692312</v>
      </c>
      <c r="CQ179" s="275">
        <f t="shared" ca="1" si="135"/>
        <v>38952.692307692312</v>
      </c>
      <c r="CR179" s="275">
        <f t="shared" ca="1" si="135"/>
        <v>35183.076923076922</v>
      </c>
      <c r="CS179" s="275">
        <f t="shared" ca="1" si="135"/>
        <v>38952.692307692312</v>
      </c>
      <c r="CT179" s="275">
        <f t="shared" ca="1" si="135"/>
        <v>37696.153846153844</v>
      </c>
      <c r="CU179" s="275">
        <f t="shared" ca="1" si="135"/>
        <v>38952.692307692312</v>
      </c>
      <c r="CV179" s="275">
        <f t="shared" ca="1" si="135"/>
        <v>37696.153846153844</v>
      </c>
      <c r="CW179" s="275">
        <f t="shared" ca="1" si="135"/>
        <v>38952.692307692312</v>
      </c>
      <c r="CX179" s="275">
        <f t="shared" ca="1" si="135"/>
        <v>38952.692307692312</v>
      </c>
      <c r="CY179" s="275">
        <f t="shared" ca="1" si="135"/>
        <v>37696.153846153844</v>
      </c>
      <c r="CZ179" s="275">
        <f t="shared" ca="1" si="135"/>
        <v>38952.692307692312</v>
      </c>
      <c r="DA179" s="275">
        <f t="shared" ca="1" si="135"/>
        <v>37696.153846153844</v>
      </c>
      <c r="DB179" s="275">
        <f t="shared" ca="1" si="135"/>
        <v>38952.692307692312</v>
      </c>
      <c r="DC179" s="275">
        <f t="shared" ca="1" si="135"/>
        <v>38952.692307692312</v>
      </c>
      <c r="DD179" s="275">
        <f t="shared" ca="1" si="135"/>
        <v>35183.076923076922</v>
      </c>
      <c r="DE179" s="275">
        <f t="shared" ca="1" si="135"/>
        <v>38952.692307692312</v>
      </c>
      <c r="DF179" s="275">
        <f t="shared" ca="1" si="135"/>
        <v>37696.153846153844</v>
      </c>
      <c r="DG179" s="275">
        <f t="shared" ca="1" si="135"/>
        <v>38952.692307692312</v>
      </c>
      <c r="DH179" s="275">
        <f t="shared" ca="1" si="135"/>
        <v>37696.153846153844</v>
      </c>
      <c r="DI179" s="275">
        <f t="shared" ca="1" si="135"/>
        <v>38952.692307692312</v>
      </c>
      <c r="DJ179" s="275">
        <f t="shared" ca="1" si="135"/>
        <v>38952.692307692312</v>
      </c>
      <c r="DK179" s="275">
        <f t="shared" ca="1" si="135"/>
        <v>37696.153846153844</v>
      </c>
      <c r="DL179" s="275">
        <f t="shared" ca="1" si="135"/>
        <v>38952.692307692312</v>
      </c>
      <c r="DM179" s="275">
        <f t="shared" ca="1" si="135"/>
        <v>37696.153846153844</v>
      </c>
      <c r="DN179" s="275">
        <f t="shared" ca="1" si="135"/>
        <v>38952.692307692312</v>
      </c>
    </row>
    <row r="180" spans="1:118" ht="14">
      <c r="A180" s="151"/>
      <c r="C180" s="14"/>
      <c r="E180" s="276"/>
      <c r="G180" s="12"/>
      <c r="H180" s="264"/>
      <c r="I180" s="29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  <c r="AF180" s="271"/>
      <c r="AG180" s="271"/>
      <c r="AH180" s="271"/>
      <c r="AI180" s="271"/>
      <c r="AJ180" s="271"/>
      <c r="AK180" s="271"/>
      <c r="AL180" s="271"/>
      <c r="AM180" s="271"/>
      <c r="AN180" s="271"/>
      <c r="AO180" s="271"/>
      <c r="AP180" s="271"/>
      <c r="AQ180" s="271"/>
      <c r="AR180" s="271"/>
      <c r="AS180" s="271"/>
      <c r="AT180" s="271"/>
      <c r="AU180" s="271"/>
      <c r="AV180" s="271"/>
      <c r="AW180" s="271"/>
      <c r="AX180" s="271"/>
      <c r="AY180" s="271"/>
      <c r="AZ180" s="271"/>
      <c r="BA180" s="271"/>
      <c r="BB180" s="271"/>
      <c r="BC180" s="271"/>
      <c r="BD180" s="271"/>
      <c r="BE180" s="271"/>
      <c r="BF180" s="271"/>
      <c r="BG180" s="271"/>
      <c r="BH180" s="271"/>
      <c r="BI180" s="271"/>
      <c r="BJ180" s="271"/>
      <c r="BK180" s="271"/>
      <c r="BL180" s="271"/>
      <c r="BM180" s="271"/>
      <c r="BN180" s="271"/>
      <c r="BO180" s="271"/>
      <c r="BP180" s="271"/>
      <c r="BQ180" s="271"/>
      <c r="BR180" s="271"/>
      <c r="BS180" s="271"/>
      <c r="BT180" s="271"/>
      <c r="BU180" s="271"/>
      <c r="BV180" s="271"/>
      <c r="BW180" s="271"/>
      <c r="BX180" s="271"/>
      <c r="BY180" s="271"/>
      <c r="BZ180" s="271"/>
      <c r="CA180" s="271"/>
      <c r="CB180" s="271"/>
      <c r="CC180" s="271"/>
      <c r="CD180" s="271"/>
      <c r="CE180" s="271"/>
      <c r="CF180" s="271"/>
      <c r="CG180" s="271"/>
      <c r="CH180" s="271"/>
      <c r="CI180" s="271"/>
      <c r="CJ180" s="271"/>
      <c r="CK180" s="271"/>
      <c r="CL180" s="271"/>
      <c r="CM180" s="271"/>
      <c r="CN180" s="271"/>
      <c r="CO180" s="271"/>
      <c r="CP180" s="271"/>
      <c r="CQ180" s="271"/>
      <c r="CR180" s="271"/>
      <c r="CS180" s="271"/>
      <c r="CT180" s="271"/>
      <c r="CU180" s="271"/>
      <c r="CV180" s="271"/>
      <c r="CW180" s="271"/>
      <c r="CX180" s="271"/>
      <c r="CY180" s="271"/>
      <c r="CZ180" s="271"/>
      <c r="DA180" s="271"/>
      <c r="DB180" s="271"/>
      <c r="DC180" s="271"/>
      <c r="DD180" s="271"/>
      <c r="DE180" s="271"/>
      <c r="DF180" s="271"/>
      <c r="DG180" s="271"/>
      <c r="DH180" s="271"/>
      <c r="DI180" s="271"/>
      <c r="DJ180" s="271"/>
      <c r="DK180" s="271"/>
      <c r="DL180" s="271"/>
      <c r="DM180" s="271"/>
      <c r="DN180" s="271"/>
    </row>
    <row r="181" spans="1:118" ht="14">
      <c r="A181" s="151"/>
      <c r="B181" s="40"/>
      <c r="C181" s="23" t="str">
        <f>C57</f>
        <v>H100</v>
      </c>
      <c r="H181" s="264"/>
      <c r="I181" s="29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  <c r="BA181" s="153"/>
      <c r="BB181" s="153"/>
      <c r="BC181" s="153"/>
      <c r="BD181" s="153"/>
      <c r="BE181" s="153"/>
      <c r="BF181" s="153"/>
      <c r="BG181" s="153"/>
      <c r="BH181" s="153"/>
      <c r="BI181" s="153"/>
      <c r="BJ181" s="153"/>
      <c r="BK181" s="153"/>
      <c r="BL181" s="153"/>
      <c r="BM181" s="153"/>
      <c r="BN181" s="153"/>
      <c r="BO181" s="153"/>
      <c r="BP181" s="153"/>
      <c r="BQ181" s="153"/>
      <c r="BR181" s="153"/>
      <c r="BS181" s="153"/>
      <c r="BT181" s="153"/>
      <c r="BU181" s="153"/>
      <c r="BV181" s="153"/>
      <c r="BW181" s="153"/>
      <c r="BX181" s="153"/>
      <c r="BY181" s="153"/>
      <c r="BZ181" s="153"/>
      <c r="CA181" s="153"/>
      <c r="CB181" s="153"/>
      <c r="CC181" s="153"/>
      <c r="CD181" s="153"/>
      <c r="CE181" s="153"/>
      <c r="CF181" s="153"/>
      <c r="CG181" s="153"/>
      <c r="CH181" s="153"/>
      <c r="CI181" s="153"/>
      <c r="CJ181" s="153"/>
      <c r="CK181" s="153"/>
      <c r="CL181" s="153"/>
      <c r="CM181" s="153"/>
      <c r="CN181" s="153"/>
      <c r="CO181" s="153"/>
      <c r="CP181" s="153"/>
      <c r="CQ181" s="153"/>
      <c r="CR181" s="153"/>
      <c r="CS181" s="153"/>
      <c r="CT181" s="153"/>
      <c r="CU181" s="153"/>
      <c r="CV181" s="153"/>
      <c r="CW181" s="153"/>
      <c r="CX181" s="153"/>
      <c r="CY181" s="153"/>
      <c r="CZ181" s="153"/>
      <c r="DA181" s="153"/>
      <c r="DB181" s="153"/>
      <c r="DC181" s="153"/>
      <c r="DD181" s="153"/>
      <c r="DE181" s="153"/>
      <c r="DF181" s="153"/>
      <c r="DG181" s="153"/>
      <c r="DH181" s="153"/>
      <c r="DI181" s="153"/>
      <c r="DJ181" s="153"/>
      <c r="DK181" s="153"/>
      <c r="DL181" s="153"/>
      <c r="DM181" s="153"/>
      <c r="DN181" s="153"/>
    </row>
    <row r="182" spans="1:118" ht="14">
      <c r="A182" s="151"/>
      <c r="C182" s="14"/>
      <c r="G182" s="12"/>
      <c r="H182" s="264"/>
      <c r="I182" s="29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  <c r="AA182" s="271"/>
      <c r="AB182" s="271"/>
      <c r="AC182" s="271"/>
      <c r="AD182" s="271"/>
      <c r="AE182" s="271"/>
      <c r="AF182" s="271"/>
      <c r="AG182" s="271"/>
      <c r="AH182" s="271"/>
      <c r="AI182" s="271"/>
      <c r="AJ182" s="271"/>
      <c r="AK182" s="271"/>
      <c r="AL182" s="271"/>
      <c r="AM182" s="271"/>
      <c r="AN182" s="271"/>
      <c r="AO182" s="271"/>
      <c r="AP182" s="271"/>
      <c r="AQ182" s="271"/>
      <c r="AR182" s="271"/>
      <c r="AS182" s="271"/>
      <c r="AT182" s="271"/>
      <c r="AU182" s="271"/>
      <c r="AV182" s="271"/>
      <c r="AW182" s="271"/>
      <c r="AX182" s="271"/>
      <c r="AY182" s="271"/>
      <c r="AZ182" s="271"/>
      <c r="BA182" s="271"/>
      <c r="BB182" s="271"/>
      <c r="BC182" s="271"/>
      <c r="BD182" s="271"/>
      <c r="BE182" s="271"/>
      <c r="BF182" s="271"/>
      <c r="BG182" s="271"/>
      <c r="BH182" s="271"/>
      <c r="BI182" s="271"/>
      <c r="BJ182" s="271"/>
      <c r="BK182" s="271"/>
      <c r="BL182" s="271"/>
      <c r="BM182" s="271"/>
      <c r="BN182" s="271"/>
      <c r="BO182" s="271"/>
      <c r="BP182" s="271"/>
      <c r="BQ182" s="271"/>
      <c r="BR182" s="271"/>
      <c r="BS182" s="271"/>
      <c r="BT182" s="271"/>
      <c r="BU182" s="271"/>
      <c r="BV182" s="271"/>
      <c r="BW182" s="271"/>
      <c r="BX182" s="271"/>
      <c r="BY182" s="271"/>
      <c r="BZ182" s="271"/>
      <c r="CA182" s="271"/>
      <c r="CB182" s="271"/>
      <c r="CC182" s="271"/>
      <c r="CD182" s="271"/>
      <c r="CE182" s="271"/>
      <c r="CF182" s="271"/>
      <c r="CG182" s="271"/>
      <c r="CH182" s="271"/>
      <c r="CI182" s="271"/>
      <c r="CJ182" s="271"/>
      <c r="CK182" s="271"/>
      <c r="CL182" s="271"/>
      <c r="CM182" s="271"/>
      <c r="CN182" s="271"/>
      <c r="CO182" s="271"/>
      <c r="CP182" s="271"/>
      <c r="CQ182" s="271"/>
      <c r="CR182" s="271"/>
      <c r="CS182" s="271"/>
      <c r="CT182" s="271"/>
      <c r="CU182" s="271"/>
      <c r="CV182" s="271"/>
      <c r="CW182" s="271"/>
      <c r="CX182" s="271"/>
      <c r="CY182" s="271"/>
      <c r="CZ182" s="271"/>
      <c r="DA182" s="271"/>
      <c r="DB182" s="271"/>
      <c r="DC182" s="271"/>
      <c r="DD182" s="271"/>
      <c r="DE182" s="271"/>
      <c r="DF182" s="271"/>
      <c r="DG182" s="271"/>
      <c r="DH182" s="271"/>
      <c r="DI182" s="271"/>
      <c r="DJ182" s="271"/>
      <c r="DK182" s="271"/>
      <c r="DL182" s="271"/>
      <c r="DM182" s="271"/>
      <c r="DN182" s="271"/>
    </row>
    <row r="183" spans="1:118">
      <c r="A183" s="151"/>
      <c r="C183" s="22" t="s">
        <v>85</v>
      </c>
      <c r="E183" s="54" t="s">
        <v>267</v>
      </c>
      <c r="F183" s="54" t="s">
        <v>271</v>
      </c>
      <c r="G183" s="54"/>
      <c r="H183" s="264" t="s">
        <v>287</v>
      </c>
      <c r="I183" s="29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  <c r="BJ183" s="247"/>
      <c r="BK183" s="247"/>
      <c r="BL183" s="247"/>
      <c r="BM183" s="247"/>
      <c r="BN183" s="247"/>
      <c r="BO183" s="247"/>
      <c r="BP183" s="247"/>
      <c r="BQ183" s="247"/>
      <c r="BR183" s="247"/>
      <c r="BS183" s="247"/>
      <c r="BT183" s="247"/>
      <c r="BU183" s="247"/>
      <c r="BV183" s="247"/>
      <c r="BW183" s="247"/>
      <c r="BX183" s="247"/>
      <c r="BY183" s="247"/>
      <c r="BZ183" s="247"/>
      <c r="CA183" s="247"/>
      <c r="CB183" s="247"/>
      <c r="CC183" s="247"/>
      <c r="CD183" s="247"/>
      <c r="CE183" s="247"/>
      <c r="CF183" s="247"/>
      <c r="CG183" s="247"/>
      <c r="CH183" s="247"/>
      <c r="CI183" s="247"/>
      <c r="CJ183" s="247"/>
      <c r="CK183" s="247"/>
      <c r="CL183" s="247"/>
      <c r="CM183" s="247"/>
      <c r="CN183" s="247"/>
      <c r="CO183" s="247"/>
      <c r="CP183" s="247"/>
      <c r="CQ183" s="247"/>
      <c r="CR183" s="247"/>
      <c r="CS183" s="247"/>
      <c r="CT183" s="247"/>
      <c r="CU183" s="247"/>
      <c r="CV183" s="247"/>
      <c r="CW183" s="247"/>
      <c r="CX183" s="247"/>
      <c r="CY183" s="247"/>
      <c r="CZ183" s="247"/>
      <c r="DA183" s="247"/>
      <c r="DB183" s="247"/>
      <c r="DC183" s="247"/>
      <c r="DD183" s="247"/>
      <c r="DE183" s="247"/>
      <c r="DF183" s="247"/>
      <c r="DG183" s="247"/>
      <c r="DH183" s="247"/>
      <c r="DI183" s="247"/>
      <c r="DJ183" s="247"/>
      <c r="DK183" s="247"/>
      <c r="DL183" s="247"/>
      <c r="DM183" s="247"/>
      <c r="DN183" s="247"/>
    </row>
    <row r="184" spans="1:118">
      <c r="A184" s="151"/>
      <c r="C184" s="34" t="s">
        <v>316</v>
      </c>
      <c r="E184" s="70">
        <f>Inputs!H120</f>
        <v>0.2</v>
      </c>
      <c r="F184" s="70">
        <v>0.6</v>
      </c>
      <c r="G184" s="54" t="s">
        <v>83</v>
      </c>
      <c r="H184" s="272">
        <f ca="1">IFERROR(SUM($J184:$DN184)/(SUM($J$130:$DN$130)*E184),0)</f>
        <v>1.508916561504716</v>
      </c>
      <c r="I184" s="29"/>
      <c r="J184" s="212">
        <f ca="1">(J$130*INDEX('Term Pricing'!$I$713:$I$892,MATCH('Project 2'!J$8,'Term Pricing'!$C$713:$C$892,0))*$E184*$F184)+(J$130*INDEX('Term Pricing'!$J$713:$J$892,MATCH('Project 2'!J$8,'Term Pricing'!$C$713:$C$892,0))*$E184*(1-$F184))</f>
        <v>0</v>
      </c>
      <c r="K184" s="212">
        <f ca="1">(K$130*INDEX('Term Pricing'!$I$713:$I$892,MATCH('Project 2'!K$8,'Term Pricing'!$C$713:$C$892,0))*$E184*$F184)+(K$130*INDEX('Term Pricing'!$J$713:$J$892,MATCH('Project 2'!K$8,'Term Pricing'!$C$713:$C$892,0))*$E184*(1-$F184))</f>
        <v>0</v>
      </c>
      <c r="L184" s="212">
        <f ca="1">(L$130*INDEX('Term Pricing'!$I$713:$I$892,MATCH('Project 2'!L$8,'Term Pricing'!$C$713:$C$892,0))*$E184*$F184)+(L$130*INDEX('Term Pricing'!$J$713:$J$892,MATCH('Project 2'!L$8,'Term Pricing'!$C$713:$C$892,0))*$E184*(1-$F184))</f>
        <v>0</v>
      </c>
      <c r="M184" s="212">
        <f ca="1">(M$130*INDEX('Term Pricing'!$I$713:$I$892,MATCH('Project 2'!M$8,'Term Pricing'!$C$713:$C$892,0))*$E184*$F184)+(M$130*INDEX('Term Pricing'!$J$713:$J$892,MATCH('Project 2'!M$8,'Term Pricing'!$C$713:$C$892,0))*$E184*(1-$F184))</f>
        <v>0</v>
      </c>
      <c r="N184" s="212">
        <f ca="1">(N$130*INDEX('Term Pricing'!$I$713:$I$892,MATCH('Project 2'!N$8,'Term Pricing'!$C$713:$C$892,0))*$E184*$F184)+(N$130*INDEX('Term Pricing'!$J$713:$J$892,MATCH('Project 2'!N$8,'Term Pricing'!$C$713:$C$892,0))*$E184*(1-$F184))</f>
        <v>55757.520340700372</v>
      </c>
      <c r="O184" s="212">
        <f ca="1">(O$130*INDEX('Term Pricing'!$I$713:$I$892,MATCH('Project 2'!O$8,'Term Pricing'!$C$713:$C$892,0))*$E184*$F184)+(O$130*INDEX('Term Pricing'!$J$713:$J$892,MATCH('Project 2'!O$8,'Term Pricing'!$C$713:$C$892,0))*$E184*(1-$F184))</f>
        <v>56346.557930719064</v>
      </c>
      <c r="P184" s="212">
        <f ca="1">(P$130*INDEX('Term Pricing'!$I$713:$I$892,MATCH('Project 2'!P$8,'Term Pricing'!$C$713:$C$892,0))*$E184*$F184)+(P$130*INDEX('Term Pricing'!$J$713:$J$892,MATCH('Project 2'!P$8,'Term Pricing'!$C$713:$C$892,0))*$E184*(1-$F184))</f>
        <v>53305.341912315838</v>
      </c>
      <c r="Q184" s="212">
        <f ca="1">(Q$130*INDEX('Term Pricing'!$I$713:$I$892,MATCH('Project 2'!Q$8,'Term Pricing'!$C$713:$C$892,0))*$E184*$F184)+(Q$130*INDEX('Term Pricing'!$J$713:$J$892,MATCH('Project 2'!Q$8,'Term Pricing'!$C$713:$C$892,0))*$E184*(1-$F184))</f>
        <v>53823.944648609773</v>
      </c>
      <c r="R184" s="212">
        <f ca="1">(R$130*INDEX('Term Pricing'!$I$713:$I$892,MATCH('Project 2'!R$8,'Term Pricing'!$C$713:$C$892,0))*$E184*$F184)+(R$130*INDEX('Term Pricing'!$J$713:$J$892,MATCH('Project 2'!R$8,'Term Pricing'!$C$713:$C$892,0))*$E184*(1-$F184))</f>
        <v>52572.690711416952</v>
      </c>
      <c r="S184" s="212">
        <f ca="1">(S$130*INDEX('Term Pricing'!$I$713:$I$892,MATCH('Project 2'!S$8,'Term Pricing'!$C$713:$C$892,0))*$E184*$F184)+(S$130*INDEX('Term Pricing'!$J$713:$J$892,MATCH('Project 2'!S$8,'Term Pricing'!$C$713:$C$892,0))*$E184*(1-$F184))</f>
        <v>49673.514790627269</v>
      </c>
      <c r="T184" s="212">
        <f ca="1">(T$130*INDEX('Term Pricing'!$I$713:$I$892,MATCH('Project 2'!T$8,'Term Pricing'!$C$713:$C$892,0))*$E184*$F184)+(T$130*INDEX('Term Pricing'!$J$713:$J$892,MATCH('Project 2'!T$8,'Term Pricing'!$C$713:$C$892,0))*$E184*(1-$F184))</f>
        <v>50094.604605736022</v>
      </c>
      <c r="U184" s="212">
        <f ca="1">(U$130*INDEX('Term Pricing'!$I$713:$I$892,MATCH('Project 2'!U$8,'Term Pricing'!$C$713:$C$892,0))*$E184*$F184)+(U$130*INDEX('Term Pricing'!$J$713:$J$892,MATCH('Project 2'!U$8,'Term Pricing'!$C$713:$C$892,0))*$E184*(1-$F184))</f>
        <v>47292.972272015242</v>
      </c>
      <c r="V184" s="212">
        <f ca="1">(V$130*INDEX('Term Pricing'!$I$713:$I$892,MATCH('Project 2'!V$8,'Term Pricing'!$C$713:$C$892,0))*$E184*$F184)+(V$130*INDEX('Term Pricing'!$J$713:$J$892,MATCH('Project 2'!V$8,'Term Pricing'!$C$713:$C$892,0))*$E184*(1-$F184))</f>
        <v>47654.472261213414</v>
      </c>
      <c r="W184" s="212">
        <f ca="1">(W$130*INDEX('Term Pricing'!$I$713:$I$892,MATCH('Project 2'!W$8,'Term Pricing'!$C$713:$C$892,0))*$E184*$F184)+(W$130*INDEX('Term Pricing'!$J$713:$J$892,MATCH('Project 2'!W$8,'Term Pricing'!$C$713:$C$892,0))*$E184*(1-$F184))</f>
        <v>46450.546352930483</v>
      </c>
      <c r="X184" s="212">
        <f ca="1">(X$130*INDEX('Term Pricing'!$I$713:$I$892,MATCH('Project 2'!X$8,'Term Pricing'!$C$713:$C$892,0))*$E184*$F184)+(X$130*INDEX('Term Pricing'!$J$713:$J$892,MATCH('Project 2'!X$8,'Term Pricing'!$C$713:$C$892,0))*$E184*(1-$F184))</f>
        <v>42338.440250540589</v>
      </c>
      <c r="Y184" s="212">
        <f ca="1">(Y$130*INDEX('Term Pricing'!$I$713:$I$892,MATCH('Project 2'!Y$8,'Term Pricing'!$C$713:$C$892,0))*$E184*$F184)+(Y$130*INDEX('Term Pricing'!$J$713:$J$892,MATCH('Project 2'!Y$8,'Term Pricing'!$C$713:$C$892,0))*$E184*(1-$F184))</f>
        <v>44078.506024598639</v>
      </c>
      <c r="Z184" s="212">
        <f ca="1">(Z$130*INDEX('Term Pricing'!$I$713:$I$892,MATCH('Project 2'!Z$8,'Term Pricing'!$C$713:$C$892,0))*$E184*$F184)+(Z$130*INDEX('Term Pricing'!$J$713:$J$892,MATCH('Project 2'!Z$8,'Term Pricing'!$C$713:$C$892,0))*$E184*(1-$F184))</f>
        <v>41527.459057060943</v>
      </c>
      <c r="AA184" s="212">
        <f ca="1">(AA$130*INDEX('Term Pricing'!$I$713:$I$892,MATCH('Project 2'!AA$8,'Term Pricing'!$C$713:$C$892,0))*$E184*$F184)+(AA$130*INDEX('Term Pricing'!$J$713:$J$892,MATCH('Project 2'!AA$8,'Term Pricing'!$C$713:$C$892,0))*$E184*(1-$F184))</f>
        <v>41758.545961040654</v>
      </c>
      <c r="AB184" s="212">
        <f ca="1">(AB$130*INDEX('Term Pricing'!$I$713:$I$892,MATCH('Project 2'!AB$8,'Term Pricing'!$C$713:$C$892,0))*$E184*$F184)+(AB$130*INDEX('Term Pricing'!$J$713:$J$892,MATCH('Project 2'!AB$8,'Term Pricing'!$C$713:$C$892,0))*$E184*(1-$F184))</f>
        <v>39309.286726644656</v>
      </c>
      <c r="AC184" s="212">
        <f ca="1">(AC$130*INDEX('Term Pricing'!$I$713:$I$892,MATCH('Project 2'!AC$8,'Term Pricing'!$C$713:$C$892,0))*$E184*$F184)+(AC$130*INDEX('Term Pricing'!$J$713:$J$892,MATCH('Project 2'!AC$8,'Term Pricing'!$C$713:$C$892,0))*$E184*(1-$F184))</f>
        <v>39495.400833547377</v>
      </c>
      <c r="AD184" s="212">
        <f ca="1">(AD$130*INDEX('Term Pricing'!$I$713:$I$892,MATCH('Project 2'!AD$8,'Term Pricing'!$C$713:$C$892,0))*$E184*$F184)+(AD$130*INDEX('Term Pricing'!$J$713:$J$892,MATCH('Project 2'!AD$8,'Term Pricing'!$C$713:$C$892,0))*$E184*(1-$F184))</f>
        <v>38386.468692188799</v>
      </c>
      <c r="AE184" s="212">
        <f ca="1">(AE$130*INDEX('Term Pricing'!$I$713:$I$892,MATCH('Project 2'!AE$8,'Term Pricing'!$C$713:$C$892,0))*$E184*$F184)+(AE$130*INDEX('Term Pricing'!$J$713:$J$892,MATCH('Project 2'!AE$8,'Term Pricing'!$C$713:$C$892,0))*$E184*(1-$F184))</f>
        <v>36090.267069044654</v>
      </c>
      <c r="AF184" s="212">
        <f ca="1">(AF$130*INDEX('Term Pricing'!$I$713:$I$892,MATCH('Project 2'!AF$8,'Term Pricing'!$C$713:$C$892,0))*$E184*$F184)+(AF$130*INDEX('Term Pricing'!$J$713:$J$892,MATCH('Project 2'!AF$8,'Term Pricing'!$C$713:$C$892,0))*$E184*(1-$F184))</f>
        <v>36216.265897245015</v>
      </c>
      <c r="AG184" s="212">
        <f ca="1">(AG$130*INDEX('Term Pricing'!$I$713:$I$892,MATCH('Project 2'!AG$8,'Term Pricing'!$C$713:$C$892,0))*$E184*$F184)+(AG$130*INDEX('Term Pricing'!$J$713:$J$892,MATCH('Project 2'!AG$8,'Term Pricing'!$C$713:$C$892,0))*$E184*(1-$F184))</f>
        <v>34021.78942189629</v>
      </c>
      <c r="AH184" s="212">
        <f ca="1">(AH$130*INDEX('Term Pricing'!$I$713:$I$892,MATCH('Project 2'!AH$8,'Term Pricing'!$C$713:$C$892,0))*$E184*$F184)+(AH$130*INDEX('Term Pricing'!$J$713:$J$892,MATCH('Project 2'!AH$8,'Term Pricing'!$C$713:$C$892,0))*$E184*(1-$F184))</f>
        <v>34112.403737788787</v>
      </c>
      <c r="AI184" s="212">
        <f ca="1">(AI$130*INDEX('Term Pricing'!$I$713:$I$892,MATCH('Project 2'!AI$8,'Term Pricing'!$C$713:$C$892,0))*$E184*$F184)+(AI$130*INDEX('Term Pricing'!$J$713:$J$892,MATCH('Project 2'!AI$8,'Term Pricing'!$C$713:$C$892,0))*$E184*(1-$F184))</f>
        <v>33086.276131054983</v>
      </c>
      <c r="AJ184" s="212">
        <f ca="1">(AJ$130*INDEX('Term Pricing'!$I$713:$I$892,MATCH('Project 2'!AJ$8,'Term Pricing'!$C$713:$C$892,0))*$E184*$F184)+(AJ$130*INDEX('Term Pricing'!$J$713:$J$892,MATCH('Project 2'!AJ$8,'Term Pricing'!$C$713:$C$892,0))*$E184*(1-$F184))</f>
        <v>28973.479483341995</v>
      </c>
      <c r="AK184" s="212">
        <f ca="1">(AK$130*INDEX('Term Pricing'!$I$713:$I$892,MATCH('Project 2'!AK$8,'Term Pricing'!$C$713:$C$892,0))*$E184*$F184)+(AK$130*INDEX('Term Pricing'!$J$713:$J$892,MATCH('Project 2'!AK$8,'Term Pricing'!$C$713:$C$892,0))*$E184*(1-$F184))</f>
        <v>31087.201345110225</v>
      </c>
      <c r="AL184" s="212">
        <f ca="1">(AL$130*INDEX('Term Pricing'!$I$713:$I$892,MATCH('Project 2'!AL$8,'Term Pricing'!$C$713:$C$892,0))*$E184*$F184)+(AL$130*INDEX('Term Pricing'!$J$713:$J$892,MATCH('Project 2'!AL$8,'Term Pricing'!$C$713:$C$892,0))*$E184*(1-$F184))</f>
        <v>29143.345495432834</v>
      </c>
      <c r="AM184" s="212">
        <f ca="1">(AM$130*INDEX('Term Pricing'!$I$713:$I$892,MATCH('Project 2'!AM$8,'Term Pricing'!$C$713:$C$892,0))*$E184*$F184)+(AM$130*INDEX('Term Pricing'!$J$713:$J$892,MATCH('Project 2'!AM$8,'Term Pricing'!$C$713:$C$892,0))*$E184*(1-$F184))</f>
        <v>29160.77046793099</v>
      </c>
      <c r="AN184" s="212">
        <f ca="1">(AN$130*INDEX('Term Pricing'!$I$713:$I$892,MATCH('Project 2'!AN$8,'Term Pricing'!$C$713:$C$892,0))*$E184*$F184)+(AN$130*INDEX('Term Pricing'!$J$713:$J$892,MATCH('Project 2'!AN$8,'Term Pricing'!$C$713:$C$892,0))*$E184*(1-$F184))</f>
        <v>27386.772271511731</v>
      </c>
      <c r="AO184" s="212">
        <f ca="1">(AO$130*INDEX('Term Pricing'!$I$713:$I$892,MATCH('Project 2'!AO$8,'Term Pricing'!$C$713:$C$892,0))*$E184*$F184)+(AO$130*INDEX('Term Pricing'!$J$713:$J$892,MATCH('Project 2'!AO$8,'Term Pricing'!$C$713:$C$892,0))*$E184*(1-$F184))</f>
        <v>27721.440000000002</v>
      </c>
      <c r="AP184" s="212">
        <f ca="1">(AP$130*INDEX('Term Pricing'!$I$713:$I$892,MATCH('Project 2'!AP$8,'Term Pricing'!$C$713:$C$892,0))*$E184*$F184)+(AP$130*INDEX('Term Pricing'!$J$713:$J$892,MATCH('Project 2'!AP$8,'Term Pricing'!$C$713:$C$892,0))*$E184*(1-$F184))</f>
        <v>27721.440000000002</v>
      </c>
      <c r="AQ184" s="212">
        <f ca="1">(AQ$130*INDEX('Term Pricing'!$I$713:$I$892,MATCH('Project 2'!AQ$8,'Term Pricing'!$C$713:$C$892,0))*$E184*$F184)+(AQ$130*INDEX('Term Pricing'!$J$713:$J$892,MATCH('Project 2'!AQ$8,'Term Pricing'!$C$713:$C$892,0))*$E184*(1-$F184))</f>
        <v>26827.200000000001</v>
      </c>
      <c r="AR184" s="212">
        <f ca="1">(AR$130*INDEX('Term Pricing'!$I$713:$I$892,MATCH('Project 2'!AR$8,'Term Pricing'!$C$713:$C$892,0))*$E184*$F184)+(AR$130*INDEX('Term Pricing'!$J$713:$J$892,MATCH('Project 2'!AR$8,'Term Pricing'!$C$713:$C$892,0))*$E184*(1-$F184))</f>
        <v>27721.440000000002</v>
      </c>
      <c r="AS184" s="212">
        <f ca="1">(AS$130*INDEX('Term Pricing'!$I$713:$I$892,MATCH('Project 2'!AS$8,'Term Pricing'!$C$713:$C$892,0))*$E184*$F184)+(AS$130*INDEX('Term Pricing'!$J$713:$J$892,MATCH('Project 2'!AS$8,'Term Pricing'!$C$713:$C$892,0))*$E184*(1-$F184))</f>
        <v>26827.200000000001</v>
      </c>
      <c r="AT184" s="212">
        <f ca="1">(AT$130*INDEX('Term Pricing'!$I$713:$I$892,MATCH('Project 2'!AT$8,'Term Pricing'!$C$713:$C$892,0))*$E184*$F184)+(AT$130*INDEX('Term Pricing'!$J$713:$J$892,MATCH('Project 2'!AT$8,'Term Pricing'!$C$713:$C$892,0))*$E184*(1-$F184))</f>
        <v>27721.440000000002</v>
      </c>
      <c r="AU184" s="212">
        <f ca="1">(AU$130*INDEX('Term Pricing'!$I$713:$I$892,MATCH('Project 2'!AU$8,'Term Pricing'!$C$713:$C$892,0))*$E184*$F184)+(AU$130*INDEX('Term Pricing'!$J$713:$J$892,MATCH('Project 2'!AU$8,'Term Pricing'!$C$713:$C$892,0))*$E184*(1-$F184))</f>
        <v>27721.440000000002</v>
      </c>
      <c r="AV184" s="212">
        <f ca="1">(AV$130*INDEX('Term Pricing'!$I$713:$I$892,MATCH('Project 2'!AV$8,'Term Pricing'!$C$713:$C$892,0))*$E184*$F184)+(AV$130*INDEX('Term Pricing'!$J$713:$J$892,MATCH('Project 2'!AV$8,'Term Pricing'!$C$713:$C$892,0))*$E184*(1-$F184))</f>
        <v>25038.720000000001</v>
      </c>
      <c r="AW184" s="212">
        <f ca="1">(AW$130*INDEX('Term Pricing'!$I$713:$I$892,MATCH('Project 2'!AW$8,'Term Pricing'!$C$713:$C$892,0))*$E184*$F184)+(AW$130*INDEX('Term Pricing'!$J$713:$J$892,MATCH('Project 2'!AW$8,'Term Pricing'!$C$713:$C$892,0))*$E184*(1-$F184))</f>
        <v>27721.440000000002</v>
      </c>
      <c r="AX184" s="212">
        <f ca="1">(AX$130*INDEX('Term Pricing'!$I$713:$I$892,MATCH('Project 2'!AX$8,'Term Pricing'!$C$713:$C$892,0))*$E184*$F184)+(AX$130*INDEX('Term Pricing'!$J$713:$J$892,MATCH('Project 2'!AX$8,'Term Pricing'!$C$713:$C$892,0))*$E184*(1-$F184))</f>
        <v>44712</v>
      </c>
      <c r="AY184" s="212">
        <f ca="1">(AY$130*INDEX('Term Pricing'!$I$713:$I$892,MATCH('Project 2'!AY$8,'Term Pricing'!$C$713:$C$892,0))*$E184*$F184)+(AY$130*INDEX('Term Pricing'!$J$713:$J$892,MATCH('Project 2'!AY$8,'Term Pricing'!$C$713:$C$892,0))*$E184*(1-$F184))</f>
        <v>46202.400000000001</v>
      </c>
      <c r="AZ184" s="212">
        <f ca="1">(AZ$130*INDEX('Term Pricing'!$I$713:$I$892,MATCH('Project 2'!AZ$8,'Term Pricing'!$C$713:$C$892,0))*$E184*$F184)+(AZ$130*INDEX('Term Pricing'!$J$713:$J$892,MATCH('Project 2'!AZ$8,'Term Pricing'!$C$713:$C$892,0))*$E184*(1-$F184))</f>
        <v>44712</v>
      </c>
      <c r="BA184" s="212">
        <f ca="1">(BA$130*INDEX('Term Pricing'!$I$713:$I$892,MATCH('Project 2'!BA$8,'Term Pricing'!$C$713:$C$892,0))*$E184*$F184)+(BA$130*INDEX('Term Pricing'!$J$713:$J$892,MATCH('Project 2'!BA$8,'Term Pricing'!$C$713:$C$892,0))*$E184*(1-$F184))</f>
        <v>46202.400000000001</v>
      </c>
      <c r="BB184" s="212">
        <f ca="1">(BB$130*INDEX('Term Pricing'!$I$713:$I$892,MATCH('Project 2'!BB$8,'Term Pricing'!$C$713:$C$892,0))*$E184*$F184)+(BB$130*INDEX('Term Pricing'!$J$713:$J$892,MATCH('Project 2'!BB$8,'Term Pricing'!$C$713:$C$892,0))*$E184*(1-$F184))</f>
        <v>46202.400000000001</v>
      </c>
      <c r="BC184" s="212">
        <f ca="1">(BC$130*INDEX('Term Pricing'!$I$713:$I$892,MATCH('Project 2'!BC$8,'Term Pricing'!$C$713:$C$892,0))*$E184*$F184)+(BC$130*INDEX('Term Pricing'!$J$713:$J$892,MATCH('Project 2'!BC$8,'Term Pricing'!$C$713:$C$892,0))*$E184*(1-$F184))</f>
        <v>44712</v>
      </c>
      <c r="BD184" s="212">
        <f ca="1">(BD$130*INDEX('Term Pricing'!$I$713:$I$892,MATCH('Project 2'!BD$8,'Term Pricing'!$C$713:$C$892,0))*$E184*$F184)+(BD$130*INDEX('Term Pricing'!$J$713:$J$892,MATCH('Project 2'!BD$8,'Term Pricing'!$C$713:$C$892,0))*$E184*(1-$F184))</f>
        <v>46202.400000000001</v>
      </c>
      <c r="BE184" s="212">
        <f ca="1">(BE$130*INDEX('Term Pricing'!$I$713:$I$892,MATCH('Project 2'!BE$8,'Term Pricing'!$C$713:$C$892,0))*$E184*$F184)+(BE$130*INDEX('Term Pricing'!$J$713:$J$892,MATCH('Project 2'!BE$8,'Term Pricing'!$C$713:$C$892,0))*$E184*(1-$F184))</f>
        <v>44712</v>
      </c>
      <c r="BF184" s="212">
        <f ca="1">(BF$130*INDEX('Term Pricing'!$I$713:$I$892,MATCH('Project 2'!BF$8,'Term Pricing'!$C$713:$C$892,0))*$E184*$F184)+(BF$130*INDEX('Term Pricing'!$J$713:$J$892,MATCH('Project 2'!BF$8,'Term Pricing'!$C$713:$C$892,0))*$E184*(1-$F184))</f>
        <v>46202.400000000001</v>
      </c>
      <c r="BG184" s="212">
        <f ca="1">(BG$130*INDEX('Term Pricing'!$I$713:$I$892,MATCH('Project 2'!BG$8,'Term Pricing'!$C$713:$C$892,0))*$E184*$F184)+(BG$130*INDEX('Term Pricing'!$J$713:$J$892,MATCH('Project 2'!BG$8,'Term Pricing'!$C$713:$C$892,0))*$E184*(1-$F184))</f>
        <v>46202.400000000001</v>
      </c>
      <c r="BH184" s="212">
        <f ca="1">(BH$130*INDEX('Term Pricing'!$I$713:$I$892,MATCH('Project 2'!BH$8,'Term Pricing'!$C$713:$C$892,0))*$E184*$F184)+(BH$130*INDEX('Term Pricing'!$J$713:$J$892,MATCH('Project 2'!BH$8,'Term Pricing'!$C$713:$C$892,0))*$E184*(1-$F184))</f>
        <v>41731.199999999997</v>
      </c>
      <c r="BI184" s="212">
        <f ca="1">(BI$130*INDEX('Term Pricing'!$I$713:$I$892,MATCH('Project 2'!BI$8,'Term Pricing'!$C$713:$C$892,0))*$E184*$F184)+(BI$130*INDEX('Term Pricing'!$J$713:$J$892,MATCH('Project 2'!BI$8,'Term Pricing'!$C$713:$C$892,0))*$E184*(1-$F184))</f>
        <v>46202.400000000001</v>
      </c>
      <c r="BJ184" s="212">
        <f ca="1">(BJ$130*INDEX('Term Pricing'!$I$713:$I$892,MATCH('Project 2'!BJ$8,'Term Pricing'!$C$713:$C$892,0))*$E184*$F184)+(BJ$130*INDEX('Term Pricing'!$J$713:$J$892,MATCH('Project 2'!BJ$8,'Term Pricing'!$C$713:$C$892,0))*$E184*(1-$F184))</f>
        <v>44712</v>
      </c>
      <c r="BK184" s="212">
        <f ca="1">(BK$130*INDEX('Term Pricing'!$I$713:$I$892,MATCH('Project 2'!BK$8,'Term Pricing'!$C$713:$C$892,0))*$E184*$F184)+(BK$130*INDEX('Term Pricing'!$J$713:$J$892,MATCH('Project 2'!BK$8,'Term Pricing'!$C$713:$C$892,0))*$E184*(1-$F184))</f>
        <v>46202.400000000001</v>
      </c>
      <c r="BL184" s="212">
        <f ca="1">(BL$130*INDEX('Term Pricing'!$I$713:$I$892,MATCH('Project 2'!BL$8,'Term Pricing'!$C$713:$C$892,0))*$E184*$F184)+(BL$130*INDEX('Term Pricing'!$J$713:$J$892,MATCH('Project 2'!BL$8,'Term Pricing'!$C$713:$C$892,0))*$E184*(1-$F184))</f>
        <v>44712</v>
      </c>
      <c r="BM184" s="212">
        <f ca="1">(BM$130*INDEX('Term Pricing'!$I$713:$I$892,MATCH('Project 2'!BM$8,'Term Pricing'!$C$713:$C$892,0))*$E184*$F184)+(BM$130*INDEX('Term Pricing'!$J$713:$J$892,MATCH('Project 2'!BM$8,'Term Pricing'!$C$713:$C$892,0))*$E184*(1-$F184))</f>
        <v>46202.400000000001</v>
      </c>
      <c r="BN184" s="212">
        <f ca="1">(BN$130*INDEX('Term Pricing'!$I$713:$I$892,MATCH('Project 2'!BN$8,'Term Pricing'!$C$713:$C$892,0))*$E184*$F184)+(BN$130*INDEX('Term Pricing'!$J$713:$J$892,MATCH('Project 2'!BN$8,'Term Pricing'!$C$713:$C$892,0))*$E184*(1-$F184))</f>
        <v>46202.400000000001</v>
      </c>
      <c r="BO184" s="212">
        <f ca="1">(BO$130*INDEX('Term Pricing'!$I$713:$I$892,MATCH('Project 2'!BO$8,'Term Pricing'!$C$713:$C$892,0))*$E184*$F184)+(BO$130*INDEX('Term Pricing'!$J$713:$J$892,MATCH('Project 2'!BO$8,'Term Pricing'!$C$713:$C$892,0))*$E184*(1-$F184))</f>
        <v>44712</v>
      </c>
      <c r="BP184" s="212">
        <f ca="1">(BP$130*INDEX('Term Pricing'!$I$713:$I$892,MATCH('Project 2'!BP$8,'Term Pricing'!$C$713:$C$892,0))*$E184*$F184)+(BP$130*INDEX('Term Pricing'!$J$713:$J$892,MATCH('Project 2'!BP$8,'Term Pricing'!$C$713:$C$892,0))*$E184*(1-$F184))</f>
        <v>46202.400000000001</v>
      </c>
      <c r="BQ184" s="212">
        <f ca="1">(BQ$130*INDEX('Term Pricing'!$I$713:$I$892,MATCH('Project 2'!BQ$8,'Term Pricing'!$C$713:$C$892,0))*$E184*$F184)+(BQ$130*INDEX('Term Pricing'!$J$713:$J$892,MATCH('Project 2'!BQ$8,'Term Pricing'!$C$713:$C$892,0))*$E184*(1-$F184))</f>
        <v>44712</v>
      </c>
      <c r="BR184" s="212">
        <f ca="1">(BR$130*INDEX('Term Pricing'!$I$713:$I$892,MATCH('Project 2'!BR$8,'Term Pricing'!$C$713:$C$892,0))*$E184*$F184)+(BR$130*INDEX('Term Pricing'!$J$713:$J$892,MATCH('Project 2'!BR$8,'Term Pricing'!$C$713:$C$892,0))*$E184*(1-$F184))</f>
        <v>46202.400000000001</v>
      </c>
      <c r="BS184" s="212">
        <f ca="1">(BS$130*INDEX('Term Pricing'!$I$713:$I$892,MATCH('Project 2'!BS$8,'Term Pricing'!$C$713:$C$892,0))*$E184*$F184)+(BS$130*INDEX('Term Pricing'!$J$713:$J$892,MATCH('Project 2'!BS$8,'Term Pricing'!$C$713:$C$892,0))*$E184*(1-$F184))</f>
        <v>46202.400000000001</v>
      </c>
      <c r="BT184" s="212">
        <f ca="1">(BT$130*INDEX('Term Pricing'!$I$713:$I$892,MATCH('Project 2'!BT$8,'Term Pricing'!$C$713:$C$892,0))*$E184*$F184)+(BT$130*INDEX('Term Pricing'!$J$713:$J$892,MATCH('Project 2'!BT$8,'Term Pricing'!$C$713:$C$892,0))*$E184*(1-$F184))</f>
        <v>43221.599999999999</v>
      </c>
      <c r="BU184" s="212">
        <f ca="1">(BU$130*INDEX('Term Pricing'!$I$713:$I$892,MATCH('Project 2'!BU$8,'Term Pricing'!$C$713:$C$892,0))*$E184*$F184)+(BU$130*INDEX('Term Pricing'!$J$713:$J$892,MATCH('Project 2'!BU$8,'Term Pricing'!$C$713:$C$892,0))*$E184*(1-$F184))</f>
        <v>46202.400000000001</v>
      </c>
      <c r="BV184" s="212">
        <f ca="1">(BV$130*INDEX('Term Pricing'!$I$713:$I$892,MATCH('Project 2'!BV$8,'Term Pricing'!$C$713:$C$892,0))*$E184*$F184)+(BV$130*INDEX('Term Pricing'!$J$713:$J$892,MATCH('Project 2'!BV$8,'Term Pricing'!$C$713:$C$892,0))*$E184*(1-$F184))</f>
        <v>44712</v>
      </c>
      <c r="BW184" s="212">
        <f ca="1">(BW$130*INDEX('Term Pricing'!$I$713:$I$892,MATCH('Project 2'!BW$8,'Term Pricing'!$C$713:$C$892,0))*$E184*$F184)+(BW$130*INDEX('Term Pricing'!$J$713:$J$892,MATCH('Project 2'!BW$8,'Term Pricing'!$C$713:$C$892,0))*$E184*(1-$F184))</f>
        <v>46202.400000000001</v>
      </c>
      <c r="BX184" s="212">
        <f ca="1">(BX$130*INDEX('Term Pricing'!$I$713:$I$892,MATCH('Project 2'!BX$8,'Term Pricing'!$C$713:$C$892,0))*$E184*$F184)+(BX$130*INDEX('Term Pricing'!$J$713:$J$892,MATCH('Project 2'!BX$8,'Term Pricing'!$C$713:$C$892,0))*$E184*(1-$F184))</f>
        <v>44712</v>
      </c>
      <c r="BY184" s="212">
        <f ca="1">(BY$130*INDEX('Term Pricing'!$I$713:$I$892,MATCH('Project 2'!BY$8,'Term Pricing'!$C$713:$C$892,0))*$E184*$F184)+(BY$130*INDEX('Term Pricing'!$J$713:$J$892,MATCH('Project 2'!BY$8,'Term Pricing'!$C$713:$C$892,0))*$E184*(1-$F184))</f>
        <v>46202.400000000001</v>
      </c>
      <c r="BZ184" s="212">
        <f ca="1">(BZ$130*INDEX('Term Pricing'!$I$713:$I$892,MATCH('Project 2'!BZ$8,'Term Pricing'!$C$713:$C$892,0))*$E184*$F184)+(BZ$130*INDEX('Term Pricing'!$J$713:$J$892,MATCH('Project 2'!BZ$8,'Term Pricing'!$C$713:$C$892,0))*$E184*(1-$F184))</f>
        <v>46202.400000000001</v>
      </c>
      <c r="CA184" s="212">
        <f ca="1">(CA$130*INDEX('Term Pricing'!$I$713:$I$892,MATCH('Project 2'!CA$8,'Term Pricing'!$C$713:$C$892,0))*$E184*$F184)+(CA$130*INDEX('Term Pricing'!$J$713:$J$892,MATCH('Project 2'!CA$8,'Term Pricing'!$C$713:$C$892,0))*$E184*(1-$F184))</f>
        <v>44712</v>
      </c>
      <c r="CB184" s="212">
        <f ca="1">(CB$130*INDEX('Term Pricing'!$I$713:$I$892,MATCH('Project 2'!CB$8,'Term Pricing'!$C$713:$C$892,0))*$E184*$F184)+(CB$130*INDEX('Term Pricing'!$J$713:$J$892,MATCH('Project 2'!CB$8,'Term Pricing'!$C$713:$C$892,0))*$E184*(1-$F184))</f>
        <v>46202.400000000001</v>
      </c>
      <c r="CC184" s="212">
        <f ca="1">(CC$130*INDEX('Term Pricing'!$I$713:$I$892,MATCH('Project 2'!CC$8,'Term Pricing'!$C$713:$C$892,0))*$E184*$F184)+(CC$130*INDEX('Term Pricing'!$J$713:$J$892,MATCH('Project 2'!CC$8,'Term Pricing'!$C$713:$C$892,0))*$E184*(1-$F184))</f>
        <v>44712</v>
      </c>
      <c r="CD184" s="212">
        <f ca="1">(CD$130*INDEX('Term Pricing'!$I$713:$I$892,MATCH('Project 2'!CD$8,'Term Pricing'!$C$713:$C$892,0))*$E184*$F184)+(CD$130*INDEX('Term Pricing'!$J$713:$J$892,MATCH('Project 2'!CD$8,'Term Pricing'!$C$713:$C$892,0))*$E184*(1-$F184))</f>
        <v>46202.400000000001</v>
      </c>
      <c r="CE184" s="212">
        <f ca="1">(CE$130*INDEX('Term Pricing'!$I$713:$I$892,MATCH('Project 2'!CE$8,'Term Pricing'!$C$713:$C$892,0))*$E184*$F184)+(CE$130*INDEX('Term Pricing'!$J$713:$J$892,MATCH('Project 2'!CE$8,'Term Pricing'!$C$713:$C$892,0))*$E184*(1-$F184))</f>
        <v>46202.400000000001</v>
      </c>
      <c r="CF184" s="212">
        <f ca="1">(CF$130*INDEX('Term Pricing'!$I$713:$I$892,MATCH('Project 2'!CF$8,'Term Pricing'!$C$713:$C$892,0))*$E184*$F184)+(CF$130*INDEX('Term Pricing'!$J$713:$J$892,MATCH('Project 2'!CF$8,'Term Pricing'!$C$713:$C$892,0))*$E184*(1-$F184))</f>
        <v>41731.199999999997</v>
      </c>
      <c r="CG184" s="212">
        <f ca="1">(CG$130*INDEX('Term Pricing'!$I$713:$I$892,MATCH('Project 2'!CG$8,'Term Pricing'!$C$713:$C$892,0))*$E184*$F184)+(CG$130*INDEX('Term Pricing'!$J$713:$J$892,MATCH('Project 2'!CG$8,'Term Pricing'!$C$713:$C$892,0))*$E184*(1-$F184))</f>
        <v>46202.400000000001</v>
      </c>
      <c r="CH184" s="212">
        <f ca="1">(CH$130*INDEX('Term Pricing'!$I$713:$I$892,MATCH('Project 2'!CH$8,'Term Pricing'!$C$713:$C$892,0))*$E184*$F184)+(CH$130*INDEX('Term Pricing'!$J$713:$J$892,MATCH('Project 2'!CH$8,'Term Pricing'!$C$713:$C$892,0))*$E184*(1-$F184))</f>
        <v>44712</v>
      </c>
      <c r="CI184" s="212">
        <f ca="1">(CI$130*INDEX('Term Pricing'!$I$713:$I$892,MATCH('Project 2'!CI$8,'Term Pricing'!$C$713:$C$892,0))*$E184*$F184)+(CI$130*INDEX('Term Pricing'!$J$713:$J$892,MATCH('Project 2'!CI$8,'Term Pricing'!$C$713:$C$892,0))*$E184*(1-$F184))</f>
        <v>46202.400000000001</v>
      </c>
      <c r="CJ184" s="212">
        <f ca="1">(CJ$130*INDEX('Term Pricing'!$I$713:$I$892,MATCH('Project 2'!CJ$8,'Term Pricing'!$C$713:$C$892,0))*$E184*$F184)+(CJ$130*INDEX('Term Pricing'!$J$713:$J$892,MATCH('Project 2'!CJ$8,'Term Pricing'!$C$713:$C$892,0))*$E184*(1-$F184))</f>
        <v>44712</v>
      </c>
      <c r="CK184" s="212">
        <f ca="1">(CK$130*INDEX('Term Pricing'!$I$713:$I$892,MATCH('Project 2'!CK$8,'Term Pricing'!$C$713:$C$892,0))*$E184*$F184)+(CK$130*INDEX('Term Pricing'!$J$713:$J$892,MATCH('Project 2'!CK$8,'Term Pricing'!$C$713:$C$892,0))*$E184*(1-$F184))</f>
        <v>46202.400000000001</v>
      </c>
      <c r="CL184" s="212">
        <f ca="1">(CL$130*INDEX('Term Pricing'!$I$713:$I$892,MATCH('Project 2'!CL$8,'Term Pricing'!$C$713:$C$892,0))*$E184*$F184)+(CL$130*INDEX('Term Pricing'!$J$713:$J$892,MATCH('Project 2'!CL$8,'Term Pricing'!$C$713:$C$892,0))*$E184*(1-$F184))</f>
        <v>46202.400000000001</v>
      </c>
      <c r="CM184" s="212">
        <f ca="1">(CM$130*INDEX('Term Pricing'!$I$713:$I$892,MATCH('Project 2'!CM$8,'Term Pricing'!$C$713:$C$892,0))*$E184*$F184)+(CM$130*INDEX('Term Pricing'!$J$713:$J$892,MATCH('Project 2'!CM$8,'Term Pricing'!$C$713:$C$892,0))*$E184*(1-$F184))</f>
        <v>44712</v>
      </c>
      <c r="CN184" s="212">
        <f ca="1">(CN$130*INDEX('Term Pricing'!$I$713:$I$892,MATCH('Project 2'!CN$8,'Term Pricing'!$C$713:$C$892,0))*$E184*$F184)+(CN$130*INDEX('Term Pricing'!$J$713:$J$892,MATCH('Project 2'!CN$8,'Term Pricing'!$C$713:$C$892,0))*$E184*(1-$F184))</f>
        <v>46202.400000000001</v>
      </c>
      <c r="CO184" s="212">
        <f ca="1">(CO$130*INDEX('Term Pricing'!$I$713:$I$892,MATCH('Project 2'!CO$8,'Term Pricing'!$C$713:$C$892,0))*$E184*$F184)+(CO$130*INDEX('Term Pricing'!$J$713:$J$892,MATCH('Project 2'!CO$8,'Term Pricing'!$C$713:$C$892,0))*$E184*(1-$F184))</f>
        <v>44712</v>
      </c>
      <c r="CP184" s="212">
        <f ca="1">(CP$130*INDEX('Term Pricing'!$I$713:$I$892,MATCH('Project 2'!CP$8,'Term Pricing'!$C$713:$C$892,0))*$E184*$F184)+(CP$130*INDEX('Term Pricing'!$J$713:$J$892,MATCH('Project 2'!CP$8,'Term Pricing'!$C$713:$C$892,0))*$E184*(1-$F184))</f>
        <v>46202.400000000001</v>
      </c>
      <c r="CQ184" s="212">
        <f ca="1">(CQ$130*INDEX('Term Pricing'!$I$713:$I$892,MATCH('Project 2'!CQ$8,'Term Pricing'!$C$713:$C$892,0))*$E184*$F184)+(CQ$130*INDEX('Term Pricing'!$J$713:$J$892,MATCH('Project 2'!CQ$8,'Term Pricing'!$C$713:$C$892,0))*$E184*(1-$F184))</f>
        <v>46202.400000000001</v>
      </c>
      <c r="CR184" s="212">
        <f ca="1">(CR$130*INDEX('Term Pricing'!$I$713:$I$892,MATCH('Project 2'!CR$8,'Term Pricing'!$C$713:$C$892,0))*$E184*$F184)+(CR$130*INDEX('Term Pricing'!$J$713:$J$892,MATCH('Project 2'!CR$8,'Term Pricing'!$C$713:$C$892,0))*$E184*(1-$F184))</f>
        <v>41731.199999999997</v>
      </c>
      <c r="CS184" s="212">
        <f ca="1">(CS$130*INDEX('Term Pricing'!$I$713:$I$892,MATCH('Project 2'!CS$8,'Term Pricing'!$C$713:$C$892,0))*$E184*$F184)+(CS$130*INDEX('Term Pricing'!$J$713:$J$892,MATCH('Project 2'!CS$8,'Term Pricing'!$C$713:$C$892,0))*$E184*(1-$F184))</f>
        <v>46202.400000000001</v>
      </c>
      <c r="CT184" s="212">
        <f ca="1">(CT$130*INDEX('Term Pricing'!$I$713:$I$892,MATCH('Project 2'!CT$8,'Term Pricing'!$C$713:$C$892,0))*$E184*$F184)+(CT$130*INDEX('Term Pricing'!$J$713:$J$892,MATCH('Project 2'!CT$8,'Term Pricing'!$C$713:$C$892,0))*$E184*(1-$F184))</f>
        <v>44712</v>
      </c>
      <c r="CU184" s="212">
        <f ca="1">(CU$130*INDEX('Term Pricing'!$I$713:$I$892,MATCH('Project 2'!CU$8,'Term Pricing'!$C$713:$C$892,0))*$E184*$F184)+(CU$130*INDEX('Term Pricing'!$J$713:$J$892,MATCH('Project 2'!CU$8,'Term Pricing'!$C$713:$C$892,0))*$E184*(1-$F184))</f>
        <v>46202.400000000001</v>
      </c>
      <c r="CV184" s="212">
        <f ca="1">(CV$130*INDEX('Term Pricing'!$I$713:$I$892,MATCH('Project 2'!CV$8,'Term Pricing'!$C$713:$C$892,0))*$E184*$F184)+(CV$130*INDEX('Term Pricing'!$J$713:$J$892,MATCH('Project 2'!CV$8,'Term Pricing'!$C$713:$C$892,0))*$E184*(1-$F184))</f>
        <v>44712</v>
      </c>
      <c r="CW184" s="212">
        <f ca="1">(CW$130*INDEX('Term Pricing'!$I$713:$I$892,MATCH('Project 2'!CW$8,'Term Pricing'!$C$713:$C$892,0))*$E184*$F184)+(CW$130*INDEX('Term Pricing'!$J$713:$J$892,MATCH('Project 2'!CW$8,'Term Pricing'!$C$713:$C$892,0))*$E184*(1-$F184))</f>
        <v>46202.400000000001</v>
      </c>
      <c r="CX184" s="212">
        <f ca="1">(CX$130*INDEX('Term Pricing'!$I$713:$I$892,MATCH('Project 2'!CX$8,'Term Pricing'!$C$713:$C$892,0))*$E184*$F184)+(CX$130*INDEX('Term Pricing'!$J$713:$J$892,MATCH('Project 2'!CX$8,'Term Pricing'!$C$713:$C$892,0))*$E184*(1-$F184))</f>
        <v>46202.400000000001</v>
      </c>
      <c r="CY184" s="212">
        <f ca="1">(CY$130*INDEX('Term Pricing'!$I$713:$I$892,MATCH('Project 2'!CY$8,'Term Pricing'!$C$713:$C$892,0))*$E184*$F184)+(CY$130*INDEX('Term Pricing'!$J$713:$J$892,MATCH('Project 2'!CY$8,'Term Pricing'!$C$713:$C$892,0))*$E184*(1-$F184))</f>
        <v>44712</v>
      </c>
      <c r="CZ184" s="212">
        <f ca="1">(CZ$130*INDEX('Term Pricing'!$I$713:$I$892,MATCH('Project 2'!CZ$8,'Term Pricing'!$C$713:$C$892,0))*$E184*$F184)+(CZ$130*INDEX('Term Pricing'!$J$713:$J$892,MATCH('Project 2'!CZ$8,'Term Pricing'!$C$713:$C$892,0))*$E184*(1-$F184))</f>
        <v>46202.400000000001</v>
      </c>
      <c r="DA184" s="212">
        <f ca="1">(DA$130*INDEX('Term Pricing'!$I$713:$I$892,MATCH('Project 2'!DA$8,'Term Pricing'!$C$713:$C$892,0))*$E184*$F184)+(DA$130*INDEX('Term Pricing'!$J$713:$J$892,MATCH('Project 2'!DA$8,'Term Pricing'!$C$713:$C$892,0))*$E184*(1-$F184))</f>
        <v>44712</v>
      </c>
      <c r="DB184" s="212">
        <f ca="1">(DB$130*INDEX('Term Pricing'!$I$713:$I$892,MATCH('Project 2'!DB$8,'Term Pricing'!$C$713:$C$892,0))*$E184*$F184)+(DB$130*INDEX('Term Pricing'!$J$713:$J$892,MATCH('Project 2'!DB$8,'Term Pricing'!$C$713:$C$892,0))*$E184*(1-$F184))</f>
        <v>46202.400000000001</v>
      </c>
      <c r="DC184" s="212">
        <f ca="1">(DC$130*INDEX('Term Pricing'!$I$713:$I$892,MATCH('Project 2'!DC$8,'Term Pricing'!$C$713:$C$892,0))*$E184*$F184)+(DC$130*INDEX('Term Pricing'!$J$713:$J$892,MATCH('Project 2'!DC$8,'Term Pricing'!$C$713:$C$892,0))*$E184*(1-$F184))</f>
        <v>46202.400000000001</v>
      </c>
      <c r="DD184" s="212">
        <f ca="1">(DD$130*INDEX('Term Pricing'!$I$713:$I$892,MATCH('Project 2'!DD$8,'Term Pricing'!$C$713:$C$892,0))*$E184*$F184)+(DD$130*INDEX('Term Pricing'!$J$713:$J$892,MATCH('Project 2'!DD$8,'Term Pricing'!$C$713:$C$892,0))*$E184*(1-$F184))</f>
        <v>41731.199999999997</v>
      </c>
      <c r="DE184" s="212">
        <f ca="1">(DE$130*INDEX('Term Pricing'!$I$713:$I$892,MATCH('Project 2'!DE$8,'Term Pricing'!$C$713:$C$892,0))*$E184*$F184)+(DE$130*INDEX('Term Pricing'!$J$713:$J$892,MATCH('Project 2'!DE$8,'Term Pricing'!$C$713:$C$892,0))*$E184*(1-$F184))</f>
        <v>46202.400000000001</v>
      </c>
      <c r="DF184" s="212">
        <f ca="1">(DF$130*INDEX('Term Pricing'!$I$713:$I$892,MATCH('Project 2'!DF$8,'Term Pricing'!$C$713:$C$892,0))*$E184*$F184)+(DF$130*INDEX('Term Pricing'!$J$713:$J$892,MATCH('Project 2'!DF$8,'Term Pricing'!$C$713:$C$892,0))*$E184*(1-$F184))</f>
        <v>44712</v>
      </c>
      <c r="DG184" s="212">
        <f ca="1">(DG$130*INDEX('Term Pricing'!$I$713:$I$892,MATCH('Project 2'!DG$8,'Term Pricing'!$C$713:$C$892,0))*$E184*$F184)+(DG$130*INDEX('Term Pricing'!$J$713:$J$892,MATCH('Project 2'!DG$8,'Term Pricing'!$C$713:$C$892,0))*$E184*(1-$F184))</f>
        <v>46202.400000000001</v>
      </c>
      <c r="DH184" s="212">
        <f ca="1">(DH$130*INDEX('Term Pricing'!$I$713:$I$892,MATCH('Project 2'!DH$8,'Term Pricing'!$C$713:$C$892,0))*$E184*$F184)+(DH$130*INDEX('Term Pricing'!$J$713:$J$892,MATCH('Project 2'!DH$8,'Term Pricing'!$C$713:$C$892,0))*$E184*(1-$F184))</f>
        <v>44712</v>
      </c>
      <c r="DI184" s="212">
        <f ca="1">(DI$130*INDEX('Term Pricing'!$I$713:$I$892,MATCH('Project 2'!DI$8,'Term Pricing'!$C$713:$C$892,0))*$E184*$F184)+(DI$130*INDEX('Term Pricing'!$J$713:$J$892,MATCH('Project 2'!DI$8,'Term Pricing'!$C$713:$C$892,0))*$E184*(1-$F184))</f>
        <v>46202.400000000001</v>
      </c>
      <c r="DJ184" s="212">
        <f ca="1">(DJ$130*INDEX('Term Pricing'!$I$713:$I$892,MATCH('Project 2'!DJ$8,'Term Pricing'!$C$713:$C$892,0))*$E184*$F184)+(DJ$130*INDEX('Term Pricing'!$J$713:$J$892,MATCH('Project 2'!DJ$8,'Term Pricing'!$C$713:$C$892,0))*$E184*(1-$F184))</f>
        <v>46202.400000000001</v>
      </c>
      <c r="DK184" s="212">
        <f ca="1">(DK$130*INDEX('Term Pricing'!$I$713:$I$892,MATCH('Project 2'!DK$8,'Term Pricing'!$C$713:$C$892,0))*$E184*$F184)+(DK$130*INDEX('Term Pricing'!$J$713:$J$892,MATCH('Project 2'!DK$8,'Term Pricing'!$C$713:$C$892,0))*$E184*(1-$F184))</f>
        <v>44712</v>
      </c>
      <c r="DL184" s="212">
        <f ca="1">(DL$130*INDEX('Term Pricing'!$I$713:$I$892,MATCH('Project 2'!DL$8,'Term Pricing'!$C$713:$C$892,0))*$E184*$F184)+(DL$130*INDEX('Term Pricing'!$J$713:$J$892,MATCH('Project 2'!DL$8,'Term Pricing'!$C$713:$C$892,0))*$E184*(1-$F184))</f>
        <v>46202.400000000001</v>
      </c>
      <c r="DM184" s="212">
        <f ca="1">(DM$130*INDEX('Term Pricing'!$I$713:$I$892,MATCH('Project 2'!DM$8,'Term Pricing'!$C$713:$C$892,0))*$E184*$F184)+(DM$130*INDEX('Term Pricing'!$J$713:$J$892,MATCH('Project 2'!DM$8,'Term Pricing'!$C$713:$C$892,0))*$E184*(1-$F184))</f>
        <v>44712</v>
      </c>
      <c r="DN184" s="212">
        <f ca="1">(DN$130*INDEX('Term Pricing'!$I$713:$I$892,MATCH('Project 2'!DN$8,'Term Pricing'!$C$713:$C$892,0))*$E184*$F184)+(DN$130*INDEX('Term Pricing'!$J$713:$J$892,MATCH('Project 2'!DN$8,'Term Pricing'!$C$713:$C$892,0))*$E184*(1-$F184))</f>
        <v>46202.400000000001</v>
      </c>
    </row>
    <row r="185" spans="1:118">
      <c r="A185" s="151"/>
      <c r="C185" s="34" t="s">
        <v>84</v>
      </c>
      <c r="E185" s="70">
        <f>Inputs!H121</f>
        <v>0.2</v>
      </c>
      <c r="F185" s="70">
        <f>Inputs!J121</f>
        <v>0.7</v>
      </c>
      <c r="G185" s="54" t="s">
        <v>83</v>
      </c>
      <c r="H185" s="272">
        <f ca="1">IFERROR(SUM($J185:$DN185)/(SUM($J$130:$DN$130)*E185),0)</f>
        <v>1.4099999999999984</v>
      </c>
      <c r="I185" s="29"/>
      <c r="J185" s="212">
        <f ca="1">(J$130*INDEX('Term Pricing'!$I$898:$I$1077,MATCH('Project 2'!J$8,'Term Pricing'!$C$898:$C$1077,0))*$E185*$F185)+(J$130*INDEX('Term Pricing'!$J$898:$J$1077,MATCH('Project 2'!J$8,'Term Pricing'!$C$898:$C$1077,0))*$E185*(1-$F185))</f>
        <v>0</v>
      </c>
      <c r="K185" s="212">
        <f ca="1">(K$130*INDEX('Term Pricing'!$I$898:$I$1077,MATCH('Project 2'!K$8,'Term Pricing'!$C$898:$C$1077,0))*$E185*$F185)+(K$130*INDEX('Term Pricing'!$J$898:$J$1077,MATCH('Project 2'!K$8,'Term Pricing'!$C$898:$C$1077,0))*$E185*(1-$F185))</f>
        <v>0</v>
      </c>
      <c r="L185" s="212">
        <f ca="1">(L$130*INDEX('Term Pricing'!$I$898:$I$1077,MATCH('Project 2'!L$8,'Term Pricing'!$C$898:$C$1077,0))*$E185*$F185)+(L$130*INDEX('Term Pricing'!$J$898:$J$1077,MATCH('Project 2'!L$8,'Term Pricing'!$C$898:$C$1077,0))*$E185*(1-$F185))</f>
        <v>0</v>
      </c>
      <c r="M185" s="212">
        <f ca="1">(M$130*INDEX('Term Pricing'!$I$898:$I$1077,MATCH('Project 2'!M$8,'Term Pricing'!$C$898:$C$1077,0))*$E185*$F185)+(M$130*INDEX('Term Pricing'!$J$898:$J$1077,MATCH('Project 2'!M$8,'Term Pricing'!$C$898:$C$1077,0))*$E185*(1-$F185))</f>
        <v>0</v>
      </c>
      <c r="N185" s="212">
        <f ca="1">(N$130*INDEX('Term Pricing'!$I$898:$I$1077,MATCH('Project 2'!N$8,'Term Pricing'!$C$898:$C$1077,0))*$E185*$F185)+(N$130*INDEX('Term Pricing'!$J$898:$J$1077,MATCH('Project 2'!N$8,'Term Pricing'!$C$898:$C$1077,0))*$E185*(1-$F185))</f>
        <v>27410.400000000001</v>
      </c>
      <c r="O185" s="212">
        <f ca="1">(O$130*INDEX('Term Pricing'!$I$898:$I$1077,MATCH('Project 2'!O$8,'Term Pricing'!$C$898:$C$1077,0))*$E185*$F185)+(O$130*INDEX('Term Pricing'!$J$898:$J$1077,MATCH('Project 2'!O$8,'Term Pricing'!$C$898:$C$1077,0))*$E185*(1-$F185))</f>
        <v>28324.080000000002</v>
      </c>
      <c r="P185" s="212">
        <f ca="1">(P$130*INDEX('Term Pricing'!$I$898:$I$1077,MATCH('Project 2'!P$8,'Term Pricing'!$C$898:$C$1077,0))*$E185*$F185)+(P$130*INDEX('Term Pricing'!$J$898:$J$1077,MATCH('Project 2'!P$8,'Term Pricing'!$C$898:$C$1077,0))*$E185*(1-$F185))</f>
        <v>27410.400000000001</v>
      </c>
      <c r="Q185" s="212">
        <f ca="1">(Q$130*INDEX('Term Pricing'!$I$898:$I$1077,MATCH('Project 2'!Q$8,'Term Pricing'!$C$898:$C$1077,0))*$E185*$F185)+(Q$130*INDEX('Term Pricing'!$J$898:$J$1077,MATCH('Project 2'!Q$8,'Term Pricing'!$C$898:$C$1077,0))*$E185*(1-$F185))</f>
        <v>28324.080000000002</v>
      </c>
      <c r="R185" s="212">
        <f ca="1">(R$130*INDEX('Term Pricing'!$I$898:$I$1077,MATCH('Project 2'!R$8,'Term Pricing'!$C$898:$C$1077,0))*$E185*$F185)+(R$130*INDEX('Term Pricing'!$J$898:$J$1077,MATCH('Project 2'!R$8,'Term Pricing'!$C$898:$C$1077,0))*$E185*(1-$F185))</f>
        <v>28324.080000000002</v>
      </c>
      <c r="S185" s="212">
        <f ca="1">(S$130*INDEX('Term Pricing'!$I$898:$I$1077,MATCH('Project 2'!S$8,'Term Pricing'!$C$898:$C$1077,0))*$E185*$F185)+(S$130*INDEX('Term Pricing'!$J$898:$J$1077,MATCH('Project 2'!S$8,'Term Pricing'!$C$898:$C$1077,0))*$E185*(1-$F185))</f>
        <v>27410.400000000001</v>
      </c>
      <c r="T185" s="212">
        <f ca="1">(T$130*INDEX('Term Pricing'!$I$898:$I$1077,MATCH('Project 2'!T$8,'Term Pricing'!$C$898:$C$1077,0))*$E185*$F185)+(T$130*INDEX('Term Pricing'!$J$898:$J$1077,MATCH('Project 2'!T$8,'Term Pricing'!$C$898:$C$1077,0))*$E185*(1-$F185))</f>
        <v>28324.080000000002</v>
      </c>
      <c r="U185" s="212">
        <f ca="1">(U$130*INDEX('Term Pricing'!$I$898:$I$1077,MATCH('Project 2'!U$8,'Term Pricing'!$C$898:$C$1077,0))*$E185*$F185)+(U$130*INDEX('Term Pricing'!$J$898:$J$1077,MATCH('Project 2'!U$8,'Term Pricing'!$C$898:$C$1077,0))*$E185*(1-$F185))</f>
        <v>27410.400000000001</v>
      </c>
      <c r="V185" s="212">
        <f ca="1">(V$130*INDEX('Term Pricing'!$I$898:$I$1077,MATCH('Project 2'!V$8,'Term Pricing'!$C$898:$C$1077,0))*$E185*$F185)+(V$130*INDEX('Term Pricing'!$J$898:$J$1077,MATCH('Project 2'!V$8,'Term Pricing'!$C$898:$C$1077,0))*$E185*(1-$F185))</f>
        <v>28324.080000000002</v>
      </c>
      <c r="W185" s="212">
        <f ca="1">(W$130*INDEX('Term Pricing'!$I$898:$I$1077,MATCH('Project 2'!W$8,'Term Pricing'!$C$898:$C$1077,0))*$E185*$F185)+(W$130*INDEX('Term Pricing'!$J$898:$J$1077,MATCH('Project 2'!W$8,'Term Pricing'!$C$898:$C$1077,0))*$E185*(1-$F185))</f>
        <v>28324.080000000002</v>
      </c>
      <c r="X185" s="212">
        <f ca="1">(X$130*INDEX('Term Pricing'!$I$898:$I$1077,MATCH('Project 2'!X$8,'Term Pricing'!$C$898:$C$1077,0))*$E185*$F185)+(X$130*INDEX('Term Pricing'!$J$898:$J$1077,MATCH('Project 2'!X$8,'Term Pricing'!$C$898:$C$1077,0))*$E185*(1-$F185))</f>
        <v>26496.720000000001</v>
      </c>
      <c r="Y185" s="212">
        <f ca="1">(Y$130*INDEX('Term Pricing'!$I$898:$I$1077,MATCH('Project 2'!Y$8,'Term Pricing'!$C$898:$C$1077,0))*$E185*$F185)+(Y$130*INDEX('Term Pricing'!$J$898:$J$1077,MATCH('Project 2'!Y$8,'Term Pricing'!$C$898:$C$1077,0))*$E185*(1-$F185))</f>
        <v>28324.080000000002</v>
      </c>
      <c r="Z185" s="212">
        <f ca="1">(Z$130*INDEX('Term Pricing'!$I$898:$I$1077,MATCH('Project 2'!Z$8,'Term Pricing'!$C$898:$C$1077,0))*$E185*$F185)+(Z$130*INDEX('Term Pricing'!$J$898:$J$1077,MATCH('Project 2'!Z$8,'Term Pricing'!$C$898:$C$1077,0))*$E185*(1-$F185))</f>
        <v>27410.400000000001</v>
      </c>
      <c r="AA185" s="212">
        <f ca="1">(AA$130*INDEX('Term Pricing'!$I$898:$I$1077,MATCH('Project 2'!AA$8,'Term Pricing'!$C$898:$C$1077,0))*$E185*$F185)+(AA$130*INDEX('Term Pricing'!$J$898:$J$1077,MATCH('Project 2'!AA$8,'Term Pricing'!$C$898:$C$1077,0))*$E185*(1-$F185))</f>
        <v>28324.080000000002</v>
      </c>
      <c r="AB185" s="212">
        <f ca="1">(AB$130*INDEX('Term Pricing'!$I$898:$I$1077,MATCH('Project 2'!AB$8,'Term Pricing'!$C$898:$C$1077,0))*$E185*$F185)+(AB$130*INDEX('Term Pricing'!$J$898:$J$1077,MATCH('Project 2'!AB$8,'Term Pricing'!$C$898:$C$1077,0))*$E185*(1-$F185))</f>
        <v>27410.400000000001</v>
      </c>
      <c r="AC185" s="212">
        <f ca="1">(AC$130*INDEX('Term Pricing'!$I$898:$I$1077,MATCH('Project 2'!AC$8,'Term Pricing'!$C$898:$C$1077,0))*$E185*$F185)+(AC$130*INDEX('Term Pricing'!$J$898:$J$1077,MATCH('Project 2'!AC$8,'Term Pricing'!$C$898:$C$1077,0))*$E185*(1-$F185))</f>
        <v>28324.080000000002</v>
      </c>
      <c r="AD185" s="212">
        <f ca="1">(AD$130*INDEX('Term Pricing'!$I$898:$I$1077,MATCH('Project 2'!AD$8,'Term Pricing'!$C$898:$C$1077,0))*$E185*$F185)+(AD$130*INDEX('Term Pricing'!$J$898:$J$1077,MATCH('Project 2'!AD$8,'Term Pricing'!$C$898:$C$1077,0))*$E185*(1-$F185))</f>
        <v>28324.080000000002</v>
      </c>
      <c r="AE185" s="212">
        <f ca="1">(AE$130*INDEX('Term Pricing'!$I$898:$I$1077,MATCH('Project 2'!AE$8,'Term Pricing'!$C$898:$C$1077,0))*$E185*$F185)+(AE$130*INDEX('Term Pricing'!$J$898:$J$1077,MATCH('Project 2'!AE$8,'Term Pricing'!$C$898:$C$1077,0))*$E185*(1-$F185))</f>
        <v>27410.400000000001</v>
      </c>
      <c r="AF185" s="212">
        <f ca="1">(AF$130*INDEX('Term Pricing'!$I$898:$I$1077,MATCH('Project 2'!AF$8,'Term Pricing'!$C$898:$C$1077,0))*$E185*$F185)+(AF$130*INDEX('Term Pricing'!$J$898:$J$1077,MATCH('Project 2'!AF$8,'Term Pricing'!$C$898:$C$1077,0))*$E185*(1-$F185))</f>
        <v>28324.080000000002</v>
      </c>
      <c r="AG185" s="212">
        <f ca="1">(AG$130*INDEX('Term Pricing'!$I$898:$I$1077,MATCH('Project 2'!AG$8,'Term Pricing'!$C$898:$C$1077,0))*$E185*$F185)+(AG$130*INDEX('Term Pricing'!$J$898:$J$1077,MATCH('Project 2'!AG$8,'Term Pricing'!$C$898:$C$1077,0))*$E185*(1-$F185))</f>
        <v>27410.400000000001</v>
      </c>
      <c r="AH185" s="212">
        <f ca="1">(AH$130*INDEX('Term Pricing'!$I$898:$I$1077,MATCH('Project 2'!AH$8,'Term Pricing'!$C$898:$C$1077,0))*$E185*$F185)+(AH$130*INDEX('Term Pricing'!$J$898:$J$1077,MATCH('Project 2'!AH$8,'Term Pricing'!$C$898:$C$1077,0))*$E185*(1-$F185))</f>
        <v>28324.080000000002</v>
      </c>
      <c r="AI185" s="212">
        <f ca="1">(AI$130*INDEX('Term Pricing'!$I$898:$I$1077,MATCH('Project 2'!AI$8,'Term Pricing'!$C$898:$C$1077,0))*$E185*$F185)+(AI$130*INDEX('Term Pricing'!$J$898:$J$1077,MATCH('Project 2'!AI$8,'Term Pricing'!$C$898:$C$1077,0))*$E185*(1-$F185))</f>
        <v>28324.080000000002</v>
      </c>
      <c r="AJ185" s="212">
        <f ca="1">(AJ$130*INDEX('Term Pricing'!$I$898:$I$1077,MATCH('Project 2'!AJ$8,'Term Pricing'!$C$898:$C$1077,0))*$E185*$F185)+(AJ$130*INDEX('Term Pricing'!$J$898:$J$1077,MATCH('Project 2'!AJ$8,'Term Pricing'!$C$898:$C$1077,0))*$E185*(1-$F185))</f>
        <v>25583.040000000001</v>
      </c>
      <c r="AK185" s="212">
        <f ca="1">(AK$130*INDEX('Term Pricing'!$I$898:$I$1077,MATCH('Project 2'!AK$8,'Term Pricing'!$C$898:$C$1077,0))*$E185*$F185)+(AK$130*INDEX('Term Pricing'!$J$898:$J$1077,MATCH('Project 2'!AK$8,'Term Pricing'!$C$898:$C$1077,0))*$E185*(1-$F185))</f>
        <v>28324.080000000002</v>
      </c>
      <c r="AL185" s="212">
        <f ca="1">(AL$130*INDEX('Term Pricing'!$I$898:$I$1077,MATCH('Project 2'!AL$8,'Term Pricing'!$C$898:$C$1077,0))*$E185*$F185)+(AL$130*INDEX('Term Pricing'!$J$898:$J$1077,MATCH('Project 2'!AL$8,'Term Pricing'!$C$898:$C$1077,0))*$E185*(1-$F185))</f>
        <v>27410.400000000001</v>
      </c>
      <c r="AM185" s="212">
        <f ca="1">(AM$130*INDEX('Term Pricing'!$I$898:$I$1077,MATCH('Project 2'!AM$8,'Term Pricing'!$C$898:$C$1077,0))*$E185*$F185)+(AM$130*INDEX('Term Pricing'!$J$898:$J$1077,MATCH('Project 2'!AM$8,'Term Pricing'!$C$898:$C$1077,0))*$E185*(1-$F185))</f>
        <v>28324.080000000002</v>
      </c>
      <c r="AN185" s="212">
        <f ca="1">(AN$130*INDEX('Term Pricing'!$I$898:$I$1077,MATCH('Project 2'!AN$8,'Term Pricing'!$C$898:$C$1077,0))*$E185*$F185)+(AN$130*INDEX('Term Pricing'!$J$898:$J$1077,MATCH('Project 2'!AN$8,'Term Pricing'!$C$898:$C$1077,0))*$E185*(1-$F185))</f>
        <v>27410.400000000001</v>
      </c>
      <c r="AO185" s="212">
        <f ca="1">(AO$130*INDEX('Term Pricing'!$I$898:$I$1077,MATCH('Project 2'!AO$8,'Term Pricing'!$C$898:$C$1077,0))*$E185*$F185)+(AO$130*INDEX('Term Pricing'!$J$898:$J$1077,MATCH('Project 2'!AO$8,'Term Pricing'!$C$898:$C$1077,0))*$E185*(1-$F185))</f>
        <v>28324.080000000002</v>
      </c>
      <c r="AP185" s="212">
        <f ca="1">(AP$130*INDEX('Term Pricing'!$I$898:$I$1077,MATCH('Project 2'!AP$8,'Term Pricing'!$C$898:$C$1077,0))*$E185*$F185)+(AP$130*INDEX('Term Pricing'!$J$898:$J$1077,MATCH('Project 2'!AP$8,'Term Pricing'!$C$898:$C$1077,0))*$E185*(1-$F185))</f>
        <v>28324.080000000002</v>
      </c>
      <c r="AQ185" s="212">
        <f ca="1">(AQ$130*INDEX('Term Pricing'!$I$898:$I$1077,MATCH('Project 2'!AQ$8,'Term Pricing'!$C$898:$C$1077,0))*$E185*$F185)+(AQ$130*INDEX('Term Pricing'!$J$898:$J$1077,MATCH('Project 2'!AQ$8,'Term Pricing'!$C$898:$C$1077,0))*$E185*(1-$F185))</f>
        <v>27410.400000000001</v>
      </c>
      <c r="AR185" s="212">
        <f ca="1">(AR$130*INDEX('Term Pricing'!$I$898:$I$1077,MATCH('Project 2'!AR$8,'Term Pricing'!$C$898:$C$1077,0))*$E185*$F185)+(AR$130*INDEX('Term Pricing'!$J$898:$J$1077,MATCH('Project 2'!AR$8,'Term Pricing'!$C$898:$C$1077,0))*$E185*(1-$F185))</f>
        <v>28324.080000000002</v>
      </c>
      <c r="AS185" s="212">
        <f ca="1">(AS$130*INDEX('Term Pricing'!$I$898:$I$1077,MATCH('Project 2'!AS$8,'Term Pricing'!$C$898:$C$1077,0))*$E185*$F185)+(AS$130*INDEX('Term Pricing'!$J$898:$J$1077,MATCH('Project 2'!AS$8,'Term Pricing'!$C$898:$C$1077,0))*$E185*(1-$F185))</f>
        <v>27410.400000000001</v>
      </c>
      <c r="AT185" s="212">
        <f ca="1">(AT$130*INDEX('Term Pricing'!$I$898:$I$1077,MATCH('Project 2'!AT$8,'Term Pricing'!$C$898:$C$1077,0))*$E185*$F185)+(AT$130*INDEX('Term Pricing'!$J$898:$J$1077,MATCH('Project 2'!AT$8,'Term Pricing'!$C$898:$C$1077,0))*$E185*(1-$F185))</f>
        <v>28324.080000000002</v>
      </c>
      <c r="AU185" s="212">
        <f ca="1">(AU$130*INDEX('Term Pricing'!$I$898:$I$1077,MATCH('Project 2'!AU$8,'Term Pricing'!$C$898:$C$1077,0))*$E185*$F185)+(AU$130*INDEX('Term Pricing'!$J$898:$J$1077,MATCH('Project 2'!AU$8,'Term Pricing'!$C$898:$C$1077,0))*$E185*(1-$F185))</f>
        <v>28324.080000000002</v>
      </c>
      <c r="AV185" s="212">
        <f ca="1">(AV$130*INDEX('Term Pricing'!$I$898:$I$1077,MATCH('Project 2'!AV$8,'Term Pricing'!$C$898:$C$1077,0))*$E185*$F185)+(AV$130*INDEX('Term Pricing'!$J$898:$J$1077,MATCH('Project 2'!AV$8,'Term Pricing'!$C$898:$C$1077,0))*$E185*(1-$F185))</f>
        <v>25583.040000000001</v>
      </c>
      <c r="AW185" s="212">
        <f ca="1">(AW$130*INDEX('Term Pricing'!$I$898:$I$1077,MATCH('Project 2'!AW$8,'Term Pricing'!$C$898:$C$1077,0))*$E185*$F185)+(AW$130*INDEX('Term Pricing'!$J$898:$J$1077,MATCH('Project 2'!AW$8,'Term Pricing'!$C$898:$C$1077,0))*$E185*(1-$F185))</f>
        <v>28324.080000000002</v>
      </c>
      <c r="AX185" s="212">
        <f ca="1">(AX$130*INDEX('Term Pricing'!$I$898:$I$1077,MATCH('Project 2'!AX$8,'Term Pricing'!$C$898:$C$1077,0))*$E185*$F185)+(AX$130*INDEX('Term Pricing'!$J$898:$J$1077,MATCH('Project 2'!AX$8,'Term Pricing'!$C$898:$C$1077,0))*$E185*(1-$F185))</f>
        <v>45684</v>
      </c>
      <c r="AY185" s="212">
        <f ca="1">(AY$130*INDEX('Term Pricing'!$I$898:$I$1077,MATCH('Project 2'!AY$8,'Term Pricing'!$C$898:$C$1077,0))*$E185*$F185)+(AY$130*INDEX('Term Pricing'!$J$898:$J$1077,MATCH('Project 2'!AY$8,'Term Pricing'!$C$898:$C$1077,0))*$E185*(1-$F185))</f>
        <v>47206.8</v>
      </c>
      <c r="AZ185" s="212">
        <f ca="1">(AZ$130*INDEX('Term Pricing'!$I$898:$I$1077,MATCH('Project 2'!AZ$8,'Term Pricing'!$C$898:$C$1077,0))*$E185*$F185)+(AZ$130*INDEX('Term Pricing'!$J$898:$J$1077,MATCH('Project 2'!AZ$8,'Term Pricing'!$C$898:$C$1077,0))*$E185*(1-$F185))</f>
        <v>45684</v>
      </c>
      <c r="BA185" s="212">
        <f ca="1">(BA$130*INDEX('Term Pricing'!$I$898:$I$1077,MATCH('Project 2'!BA$8,'Term Pricing'!$C$898:$C$1077,0))*$E185*$F185)+(BA$130*INDEX('Term Pricing'!$J$898:$J$1077,MATCH('Project 2'!BA$8,'Term Pricing'!$C$898:$C$1077,0))*$E185*(1-$F185))</f>
        <v>47206.8</v>
      </c>
      <c r="BB185" s="212">
        <f ca="1">(BB$130*INDEX('Term Pricing'!$I$898:$I$1077,MATCH('Project 2'!BB$8,'Term Pricing'!$C$898:$C$1077,0))*$E185*$F185)+(BB$130*INDEX('Term Pricing'!$J$898:$J$1077,MATCH('Project 2'!BB$8,'Term Pricing'!$C$898:$C$1077,0))*$E185*(1-$F185))</f>
        <v>47206.8</v>
      </c>
      <c r="BC185" s="212">
        <f ca="1">(BC$130*INDEX('Term Pricing'!$I$898:$I$1077,MATCH('Project 2'!BC$8,'Term Pricing'!$C$898:$C$1077,0))*$E185*$F185)+(BC$130*INDEX('Term Pricing'!$J$898:$J$1077,MATCH('Project 2'!BC$8,'Term Pricing'!$C$898:$C$1077,0))*$E185*(1-$F185))</f>
        <v>45684</v>
      </c>
      <c r="BD185" s="212">
        <f ca="1">(BD$130*INDEX('Term Pricing'!$I$898:$I$1077,MATCH('Project 2'!BD$8,'Term Pricing'!$C$898:$C$1077,0))*$E185*$F185)+(BD$130*INDEX('Term Pricing'!$J$898:$J$1077,MATCH('Project 2'!BD$8,'Term Pricing'!$C$898:$C$1077,0))*$E185*(1-$F185))</f>
        <v>47206.8</v>
      </c>
      <c r="BE185" s="212">
        <f ca="1">(BE$130*INDEX('Term Pricing'!$I$898:$I$1077,MATCH('Project 2'!BE$8,'Term Pricing'!$C$898:$C$1077,0))*$E185*$F185)+(BE$130*INDEX('Term Pricing'!$J$898:$J$1077,MATCH('Project 2'!BE$8,'Term Pricing'!$C$898:$C$1077,0))*$E185*(1-$F185))</f>
        <v>45684</v>
      </c>
      <c r="BF185" s="212">
        <f ca="1">(BF$130*INDEX('Term Pricing'!$I$898:$I$1077,MATCH('Project 2'!BF$8,'Term Pricing'!$C$898:$C$1077,0))*$E185*$F185)+(BF$130*INDEX('Term Pricing'!$J$898:$J$1077,MATCH('Project 2'!BF$8,'Term Pricing'!$C$898:$C$1077,0))*$E185*(1-$F185))</f>
        <v>47206.8</v>
      </c>
      <c r="BG185" s="212">
        <f ca="1">(BG$130*INDEX('Term Pricing'!$I$898:$I$1077,MATCH('Project 2'!BG$8,'Term Pricing'!$C$898:$C$1077,0))*$E185*$F185)+(BG$130*INDEX('Term Pricing'!$J$898:$J$1077,MATCH('Project 2'!BG$8,'Term Pricing'!$C$898:$C$1077,0))*$E185*(1-$F185))</f>
        <v>47206.8</v>
      </c>
      <c r="BH185" s="212">
        <f ca="1">(BH$130*INDEX('Term Pricing'!$I$898:$I$1077,MATCH('Project 2'!BH$8,'Term Pricing'!$C$898:$C$1077,0))*$E185*$F185)+(BH$130*INDEX('Term Pricing'!$J$898:$J$1077,MATCH('Project 2'!BH$8,'Term Pricing'!$C$898:$C$1077,0))*$E185*(1-$F185))</f>
        <v>42638.399999999994</v>
      </c>
      <c r="BI185" s="212">
        <f ca="1">(BI$130*INDEX('Term Pricing'!$I$898:$I$1077,MATCH('Project 2'!BI$8,'Term Pricing'!$C$898:$C$1077,0))*$E185*$F185)+(BI$130*INDEX('Term Pricing'!$J$898:$J$1077,MATCH('Project 2'!BI$8,'Term Pricing'!$C$898:$C$1077,0))*$E185*(1-$F185))</f>
        <v>47206.8</v>
      </c>
      <c r="BJ185" s="212">
        <f ca="1">(BJ$130*INDEX('Term Pricing'!$I$898:$I$1077,MATCH('Project 2'!BJ$8,'Term Pricing'!$C$898:$C$1077,0))*$E185*$F185)+(BJ$130*INDEX('Term Pricing'!$J$898:$J$1077,MATCH('Project 2'!BJ$8,'Term Pricing'!$C$898:$C$1077,0))*$E185*(1-$F185))</f>
        <v>45684</v>
      </c>
      <c r="BK185" s="212">
        <f ca="1">(BK$130*INDEX('Term Pricing'!$I$898:$I$1077,MATCH('Project 2'!BK$8,'Term Pricing'!$C$898:$C$1077,0))*$E185*$F185)+(BK$130*INDEX('Term Pricing'!$J$898:$J$1077,MATCH('Project 2'!BK$8,'Term Pricing'!$C$898:$C$1077,0))*$E185*(1-$F185))</f>
        <v>47206.8</v>
      </c>
      <c r="BL185" s="212">
        <f ca="1">(BL$130*INDEX('Term Pricing'!$I$898:$I$1077,MATCH('Project 2'!BL$8,'Term Pricing'!$C$898:$C$1077,0))*$E185*$F185)+(BL$130*INDEX('Term Pricing'!$J$898:$J$1077,MATCH('Project 2'!BL$8,'Term Pricing'!$C$898:$C$1077,0))*$E185*(1-$F185))</f>
        <v>45684</v>
      </c>
      <c r="BM185" s="212">
        <f ca="1">(BM$130*INDEX('Term Pricing'!$I$898:$I$1077,MATCH('Project 2'!BM$8,'Term Pricing'!$C$898:$C$1077,0))*$E185*$F185)+(BM$130*INDEX('Term Pricing'!$J$898:$J$1077,MATCH('Project 2'!BM$8,'Term Pricing'!$C$898:$C$1077,0))*$E185*(1-$F185))</f>
        <v>47206.8</v>
      </c>
      <c r="BN185" s="212">
        <f ca="1">(BN$130*INDEX('Term Pricing'!$I$898:$I$1077,MATCH('Project 2'!BN$8,'Term Pricing'!$C$898:$C$1077,0))*$E185*$F185)+(BN$130*INDEX('Term Pricing'!$J$898:$J$1077,MATCH('Project 2'!BN$8,'Term Pricing'!$C$898:$C$1077,0))*$E185*(1-$F185))</f>
        <v>47206.8</v>
      </c>
      <c r="BO185" s="212">
        <f ca="1">(BO$130*INDEX('Term Pricing'!$I$898:$I$1077,MATCH('Project 2'!BO$8,'Term Pricing'!$C$898:$C$1077,0))*$E185*$F185)+(BO$130*INDEX('Term Pricing'!$J$898:$J$1077,MATCH('Project 2'!BO$8,'Term Pricing'!$C$898:$C$1077,0))*$E185*(1-$F185))</f>
        <v>45684</v>
      </c>
      <c r="BP185" s="212">
        <f ca="1">(BP$130*INDEX('Term Pricing'!$I$898:$I$1077,MATCH('Project 2'!BP$8,'Term Pricing'!$C$898:$C$1077,0))*$E185*$F185)+(BP$130*INDEX('Term Pricing'!$J$898:$J$1077,MATCH('Project 2'!BP$8,'Term Pricing'!$C$898:$C$1077,0))*$E185*(1-$F185))</f>
        <v>47206.8</v>
      </c>
      <c r="BQ185" s="212">
        <f ca="1">(BQ$130*INDEX('Term Pricing'!$I$898:$I$1077,MATCH('Project 2'!BQ$8,'Term Pricing'!$C$898:$C$1077,0))*$E185*$F185)+(BQ$130*INDEX('Term Pricing'!$J$898:$J$1077,MATCH('Project 2'!BQ$8,'Term Pricing'!$C$898:$C$1077,0))*$E185*(1-$F185))</f>
        <v>45684</v>
      </c>
      <c r="BR185" s="212">
        <f ca="1">(BR$130*INDEX('Term Pricing'!$I$898:$I$1077,MATCH('Project 2'!BR$8,'Term Pricing'!$C$898:$C$1077,0))*$E185*$F185)+(BR$130*INDEX('Term Pricing'!$J$898:$J$1077,MATCH('Project 2'!BR$8,'Term Pricing'!$C$898:$C$1077,0))*$E185*(1-$F185))</f>
        <v>47206.8</v>
      </c>
      <c r="BS185" s="212">
        <f ca="1">(BS$130*INDEX('Term Pricing'!$I$898:$I$1077,MATCH('Project 2'!BS$8,'Term Pricing'!$C$898:$C$1077,0))*$E185*$F185)+(BS$130*INDEX('Term Pricing'!$J$898:$J$1077,MATCH('Project 2'!BS$8,'Term Pricing'!$C$898:$C$1077,0))*$E185*(1-$F185))</f>
        <v>47206.8</v>
      </c>
      <c r="BT185" s="212">
        <f ca="1">(BT$130*INDEX('Term Pricing'!$I$898:$I$1077,MATCH('Project 2'!BT$8,'Term Pricing'!$C$898:$C$1077,0))*$E185*$F185)+(BT$130*INDEX('Term Pricing'!$J$898:$J$1077,MATCH('Project 2'!BT$8,'Term Pricing'!$C$898:$C$1077,0))*$E185*(1-$F185))</f>
        <v>44161.200000000004</v>
      </c>
      <c r="BU185" s="212">
        <f ca="1">(BU$130*INDEX('Term Pricing'!$I$898:$I$1077,MATCH('Project 2'!BU$8,'Term Pricing'!$C$898:$C$1077,0))*$E185*$F185)+(BU$130*INDEX('Term Pricing'!$J$898:$J$1077,MATCH('Project 2'!BU$8,'Term Pricing'!$C$898:$C$1077,0))*$E185*(1-$F185))</f>
        <v>47206.8</v>
      </c>
      <c r="BV185" s="212">
        <f ca="1">(BV$130*INDEX('Term Pricing'!$I$898:$I$1077,MATCH('Project 2'!BV$8,'Term Pricing'!$C$898:$C$1077,0))*$E185*$F185)+(BV$130*INDEX('Term Pricing'!$J$898:$J$1077,MATCH('Project 2'!BV$8,'Term Pricing'!$C$898:$C$1077,0))*$E185*(1-$F185))</f>
        <v>45684</v>
      </c>
      <c r="BW185" s="212">
        <f ca="1">(BW$130*INDEX('Term Pricing'!$I$898:$I$1077,MATCH('Project 2'!BW$8,'Term Pricing'!$C$898:$C$1077,0))*$E185*$F185)+(BW$130*INDEX('Term Pricing'!$J$898:$J$1077,MATCH('Project 2'!BW$8,'Term Pricing'!$C$898:$C$1077,0))*$E185*(1-$F185))</f>
        <v>47206.8</v>
      </c>
      <c r="BX185" s="212">
        <f ca="1">(BX$130*INDEX('Term Pricing'!$I$898:$I$1077,MATCH('Project 2'!BX$8,'Term Pricing'!$C$898:$C$1077,0))*$E185*$F185)+(BX$130*INDEX('Term Pricing'!$J$898:$J$1077,MATCH('Project 2'!BX$8,'Term Pricing'!$C$898:$C$1077,0))*$E185*(1-$F185))</f>
        <v>45684</v>
      </c>
      <c r="BY185" s="212">
        <f ca="1">(BY$130*INDEX('Term Pricing'!$I$898:$I$1077,MATCH('Project 2'!BY$8,'Term Pricing'!$C$898:$C$1077,0))*$E185*$F185)+(BY$130*INDEX('Term Pricing'!$J$898:$J$1077,MATCH('Project 2'!BY$8,'Term Pricing'!$C$898:$C$1077,0))*$E185*(1-$F185))</f>
        <v>47206.8</v>
      </c>
      <c r="BZ185" s="212">
        <f ca="1">(BZ$130*INDEX('Term Pricing'!$I$898:$I$1077,MATCH('Project 2'!BZ$8,'Term Pricing'!$C$898:$C$1077,0))*$E185*$F185)+(BZ$130*INDEX('Term Pricing'!$J$898:$J$1077,MATCH('Project 2'!BZ$8,'Term Pricing'!$C$898:$C$1077,0))*$E185*(1-$F185))</f>
        <v>47206.8</v>
      </c>
      <c r="CA185" s="212">
        <f ca="1">(CA$130*INDEX('Term Pricing'!$I$898:$I$1077,MATCH('Project 2'!CA$8,'Term Pricing'!$C$898:$C$1077,0))*$E185*$F185)+(CA$130*INDEX('Term Pricing'!$J$898:$J$1077,MATCH('Project 2'!CA$8,'Term Pricing'!$C$898:$C$1077,0))*$E185*(1-$F185))</f>
        <v>45684</v>
      </c>
      <c r="CB185" s="212">
        <f ca="1">(CB$130*INDEX('Term Pricing'!$I$898:$I$1077,MATCH('Project 2'!CB$8,'Term Pricing'!$C$898:$C$1077,0))*$E185*$F185)+(CB$130*INDEX('Term Pricing'!$J$898:$J$1077,MATCH('Project 2'!CB$8,'Term Pricing'!$C$898:$C$1077,0))*$E185*(1-$F185))</f>
        <v>47206.8</v>
      </c>
      <c r="CC185" s="212">
        <f ca="1">(CC$130*INDEX('Term Pricing'!$I$898:$I$1077,MATCH('Project 2'!CC$8,'Term Pricing'!$C$898:$C$1077,0))*$E185*$F185)+(CC$130*INDEX('Term Pricing'!$J$898:$J$1077,MATCH('Project 2'!CC$8,'Term Pricing'!$C$898:$C$1077,0))*$E185*(1-$F185))</f>
        <v>45684</v>
      </c>
      <c r="CD185" s="212">
        <f ca="1">(CD$130*INDEX('Term Pricing'!$I$898:$I$1077,MATCH('Project 2'!CD$8,'Term Pricing'!$C$898:$C$1077,0))*$E185*$F185)+(CD$130*INDEX('Term Pricing'!$J$898:$J$1077,MATCH('Project 2'!CD$8,'Term Pricing'!$C$898:$C$1077,0))*$E185*(1-$F185))</f>
        <v>47206.8</v>
      </c>
      <c r="CE185" s="212">
        <f ca="1">(CE$130*INDEX('Term Pricing'!$I$898:$I$1077,MATCH('Project 2'!CE$8,'Term Pricing'!$C$898:$C$1077,0))*$E185*$F185)+(CE$130*INDEX('Term Pricing'!$J$898:$J$1077,MATCH('Project 2'!CE$8,'Term Pricing'!$C$898:$C$1077,0))*$E185*(1-$F185))</f>
        <v>47206.8</v>
      </c>
      <c r="CF185" s="212">
        <f ca="1">(CF$130*INDEX('Term Pricing'!$I$898:$I$1077,MATCH('Project 2'!CF$8,'Term Pricing'!$C$898:$C$1077,0))*$E185*$F185)+(CF$130*INDEX('Term Pricing'!$J$898:$J$1077,MATCH('Project 2'!CF$8,'Term Pricing'!$C$898:$C$1077,0))*$E185*(1-$F185))</f>
        <v>42638.399999999994</v>
      </c>
      <c r="CG185" s="212">
        <f ca="1">(CG$130*INDEX('Term Pricing'!$I$898:$I$1077,MATCH('Project 2'!CG$8,'Term Pricing'!$C$898:$C$1077,0))*$E185*$F185)+(CG$130*INDEX('Term Pricing'!$J$898:$J$1077,MATCH('Project 2'!CG$8,'Term Pricing'!$C$898:$C$1077,0))*$E185*(1-$F185))</f>
        <v>47206.8</v>
      </c>
      <c r="CH185" s="212">
        <f ca="1">(CH$130*INDEX('Term Pricing'!$I$898:$I$1077,MATCH('Project 2'!CH$8,'Term Pricing'!$C$898:$C$1077,0))*$E185*$F185)+(CH$130*INDEX('Term Pricing'!$J$898:$J$1077,MATCH('Project 2'!CH$8,'Term Pricing'!$C$898:$C$1077,0))*$E185*(1-$F185))</f>
        <v>45684</v>
      </c>
      <c r="CI185" s="212">
        <f ca="1">(CI$130*INDEX('Term Pricing'!$I$898:$I$1077,MATCH('Project 2'!CI$8,'Term Pricing'!$C$898:$C$1077,0))*$E185*$F185)+(CI$130*INDEX('Term Pricing'!$J$898:$J$1077,MATCH('Project 2'!CI$8,'Term Pricing'!$C$898:$C$1077,0))*$E185*(1-$F185))</f>
        <v>47206.8</v>
      </c>
      <c r="CJ185" s="212">
        <f ca="1">(CJ$130*INDEX('Term Pricing'!$I$898:$I$1077,MATCH('Project 2'!CJ$8,'Term Pricing'!$C$898:$C$1077,0))*$E185*$F185)+(CJ$130*INDEX('Term Pricing'!$J$898:$J$1077,MATCH('Project 2'!CJ$8,'Term Pricing'!$C$898:$C$1077,0))*$E185*(1-$F185))</f>
        <v>45684</v>
      </c>
      <c r="CK185" s="212">
        <f ca="1">(CK$130*INDEX('Term Pricing'!$I$898:$I$1077,MATCH('Project 2'!CK$8,'Term Pricing'!$C$898:$C$1077,0))*$E185*$F185)+(CK$130*INDEX('Term Pricing'!$J$898:$J$1077,MATCH('Project 2'!CK$8,'Term Pricing'!$C$898:$C$1077,0))*$E185*(1-$F185))</f>
        <v>47206.8</v>
      </c>
      <c r="CL185" s="212">
        <f ca="1">(CL$130*INDEX('Term Pricing'!$I$898:$I$1077,MATCH('Project 2'!CL$8,'Term Pricing'!$C$898:$C$1077,0))*$E185*$F185)+(CL$130*INDEX('Term Pricing'!$J$898:$J$1077,MATCH('Project 2'!CL$8,'Term Pricing'!$C$898:$C$1077,0))*$E185*(1-$F185))</f>
        <v>47206.8</v>
      </c>
      <c r="CM185" s="212">
        <f ca="1">(CM$130*INDEX('Term Pricing'!$I$898:$I$1077,MATCH('Project 2'!CM$8,'Term Pricing'!$C$898:$C$1077,0))*$E185*$F185)+(CM$130*INDEX('Term Pricing'!$J$898:$J$1077,MATCH('Project 2'!CM$8,'Term Pricing'!$C$898:$C$1077,0))*$E185*(1-$F185))</f>
        <v>45684</v>
      </c>
      <c r="CN185" s="212">
        <f ca="1">(CN$130*INDEX('Term Pricing'!$I$898:$I$1077,MATCH('Project 2'!CN$8,'Term Pricing'!$C$898:$C$1077,0))*$E185*$F185)+(CN$130*INDEX('Term Pricing'!$J$898:$J$1077,MATCH('Project 2'!CN$8,'Term Pricing'!$C$898:$C$1077,0))*$E185*(1-$F185))</f>
        <v>47206.8</v>
      </c>
      <c r="CO185" s="212">
        <f ca="1">(CO$130*INDEX('Term Pricing'!$I$898:$I$1077,MATCH('Project 2'!CO$8,'Term Pricing'!$C$898:$C$1077,0))*$E185*$F185)+(CO$130*INDEX('Term Pricing'!$J$898:$J$1077,MATCH('Project 2'!CO$8,'Term Pricing'!$C$898:$C$1077,0))*$E185*(1-$F185))</f>
        <v>45684</v>
      </c>
      <c r="CP185" s="212">
        <f ca="1">(CP$130*INDEX('Term Pricing'!$I$898:$I$1077,MATCH('Project 2'!CP$8,'Term Pricing'!$C$898:$C$1077,0))*$E185*$F185)+(CP$130*INDEX('Term Pricing'!$J$898:$J$1077,MATCH('Project 2'!CP$8,'Term Pricing'!$C$898:$C$1077,0))*$E185*(1-$F185))</f>
        <v>47206.8</v>
      </c>
      <c r="CQ185" s="212">
        <f ca="1">(CQ$130*INDEX('Term Pricing'!$I$898:$I$1077,MATCH('Project 2'!CQ$8,'Term Pricing'!$C$898:$C$1077,0))*$E185*$F185)+(CQ$130*INDEX('Term Pricing'!$J$898:$J$1077,MATCH('Project 2'!CQ$8,'Term Pricing'!$C$898:$C$1077,0))*$E185*(1-$F185))</f>
        <v>47206.8</v>
      </c>
      <c r="CR185" s="212">
        <f ca="1">(CR$130*INDEX('Term Pricing'!$I$898:$I$1077,MATCH('Project 2'!CR$8,'Term Pricing'!$C$898:$C$1077,0))*$E185*$F185)+(CR$130*INDEX('Term Pricing'!$J$898:$J$1077,MATCH('Project 2'!CR$8,'Term Pricing'!$C$898:$C$1077,0))*$E185*(1-$F185))</f>
        <v>42638.399999999994</v>
      </c>
      <c r="CS185" s="212">
        <f ca="1">(CS$130*INDEX('Term Pricing'!$I$898:$I$1077,MATCH('Project 2'!CS$8,'Term Pricing'!$C$898:$C$1077,0))*$E185*$F185)+(CS$130*INDEX('Term Pricing'!$J$898:$J$1077,MATCH('Project 2'!CS$8,'Term Pricing'!$C$898:$C$1077,0))*$E185*(1-$F185))</f>
        <v>47206.8</v>
      </c>
      <c r="CT185" s="212">
        <f ca="1">(CT$130*INDEX('Term Pricing'!$I$898:$I$1077,MATCH('Project 2'!CT$8,'Term Pricing'!$C$898:$C$1077,0))*$E185*$F185)+(CT$130*INDEX('Term Pricing'!$J$898:$J$1077,MATCH('Project 2'!CT$8,'Term Pricing'!$C$898:$C$1077,0))*$E185*(1-$F185))</f>
        <v>45684</v>
      </c>
      <c r="CU185" s="212">
        <f ca="1">(CU$130*INDEX('Term Pricing'!$I$898:$I$1077,MATCH('Project 2'!CU$8,'Term Pricing'!$C$898:$C$1077,0))*$E185*$F185)+(CU$130*INDEX('Term Pricing'!$J$898:$J$1077,MATCH('Project 2'!CU$8,'Term Pricing'!$C$898:$C$1077,0))*$E185*(1-$F185))</f>
        <v>47206.8</v>
      </c>
      <c r="CV185" s="212">
        <f ca="1">(CV$130*INDEX('Term Pricing'!$I$898:$I$1077,MATCH('Project 2'!CV$8,'Term Pricing'!$C$898:$C$1077,0))*$E185*$F185)+(CV$130*INDEX('Term Pricing'!$J$898:$J$1077,MATCH('Project 2'!CV$8,'Term Pricing'!$C$898:$C$1077,0))*$E185*(1-$F185))</f>
        <v>45684</v>
      </c>
      <c r="CW185" s="212">
        <f ca="1">(CW$130*INDEX('Term Pricing'!$I$898:$I$1077,MATCH('Project 2'!CW$8,'Term Pricing'!$C$898:$C$1077,0))*$E185*$F185)+(CW$130*INDEX('Term Pricing'!$J$898:$J$1077,MATCH('Project 2'!CW$8,'Term Pricing'!$C$898:$C$1077,0))*$E185*(1-$F185))</f>
        <v>47206.8</v>
      </c>
      <c r="CX185" s="212">
        <f ca="1">(CX$130*INDEX('Term Pricing'!$I$898:$I$1077,MATCH('Project 2'!CX$8,'Term Pricing'!$C$898:$C$1077,0))*$E185*$F185)+(CX$130*INDEX('Term Pricing'!$J$898:$J$1077,MATCH('Project 2'!CX$8,'Term Pricing'!$C$898:$C$1077,0))*$E185*(1-$F185))</f>
        <v>47206.8</v>
      </c>
      <c r="CY185" s="212">
        <f ca="1">(CY$130*INDEX('Term Pricing'!$I$898:$I$1077,MATCH('Project 2'!CY$8,'Term Pricing'!$C$898:$C$1077,0))*$E185*$F185)+(CY$130*INDEX('Term Pricing'!$J$898:$J$1077,MATCH('Project 2'!CY$8,'Term Pricing'!$C$898:$C$1077,0))*$E185*(1-$F185))</f>
        <v>45684</v>
      </c>
      <c r="CZ185" s="212">
        <f ca="1">(CZ$130*INDEX('Term Pricing'!$I$898:$I$1077,MATCH('Project 2'!CZ$8,'Term Pricing'!$C$898:$C$1077,0))*$E185*$F185)+(CZ$130*INDEX('Term Pricing'!$J$898:$J$1077,MATCH('Project 2'!CZ$8,'Term Pricing'!$C$898:$C$1077,0))*$E185*(1-$F185))</f>
        <v>47206.8</v>
      </c>
      <c r="DA185" s="212">
        <f ca="1">(DA$130*INDEX('Term Pricing'!$I$898:$I$1077,MATCH('Project 2'!DA$8,'Term Pricing'!$C$898:$C$1077,0))*$E185*$F185)+(DA$130*INDEX('Term Pricing'!$J$898:$J$1077,MATCH('Project 2'!DA$8,'Term Pricing'!$C$898:$C$1077,0))*$E185*(1-$F185))</f>
        <v>45684</v>
      </c>
      <c r="DB185" s="212">
        <f ca="1">(DB$130*INDEX('Term Pricing'!$I$898:$I$1077,MATCH('Project 2'!DB$8,'Term Pricing'!$C$898:$C$1077,0))*$E185*$F185)+(DB$130*INDEX('Term Pricing'!$J$898:$J$1077,MATCH('Project 2'!DB$8,'Term Pricing'!$C$898:$C$1077,0))*$E185*(1-$F185))</f>
        <v>47206.8</v>
      </c>
      <c r="DC185" s="212">
        <f ca="1">(DC$130*INDEX('Term Pricing'!$I$898:$I$1077,MATCH('Project 2'!DC$8,'Term Pricing'!$C$898:$C$1077,0))*$E185*$F185)+(DC$130*INDEX('Term Pricing'!$J$898:$J$1077,MATCH('Project 2'!DC$8,'Term Pricing'!$C$898:$C$1077,0))*$E185*(1-$F185))</f>
        <v>47206.8</v>
      </c>
      <c r="DD185" s="212">
        <f ca="1">(DD$130*INDEX('Term Pricing'!$I$898:$I$1077,MATCH('Project 2'!DD$8,'Term Pricing'!$C$898:$C$1077,0))*$E185*$F185)+(DD$130*INDEX('Term Pricing'!$J$898:$J$1077,MATCH('Project 2'!DD$8,'Term Pricing'!$C$898:$C$1077,0))*$E185*(1-$F185))</f>
        <v>42638.399999999994</v>
      </c>
      <c r="DE185" s="212">
        <f ca="1">(DE$130*INDEX('Term Pricing'!$I$898:$I$1077,MATCH('Project 2'!DE$8,'Term Pricing'!$C$898:$C$1077,0))*$E185*$F185)+(DE$130*INDEX('Term Pricing'!$J$898:$J$1077,MATCH('Project 2'!DE$8,'Term Pricing'!$C$898:$C$1077,0))*$E185*(1-$F185))</f>
        <v>47206.8</v>
      </c>
      <c r="DF185" s="212">
        <f ca="1">(DF$130*INDEX('Term Pricing'!$I$898:$I$1077,MATCH('Project 2'!DF$8,'Term Pricing'!$C$898:$C$1077,0))*$E185*$F185)+(DF$130*INDEX('Term Pricing'!$J$898:$J$1077,MATCH('Project 2'!DF$8,'Term Pricing'!$C$898:$C$1077,0))*$E185*(1-$F185))</f>
        <v>45684</v>
      </c>
      <c r="DG185" s="212">
        <f ca="1">(DG$130*INDEX('Term Pricing'!$I$898:$I$1077,MATCH('Project 2'!DG$8,'Term Pricing'!$C$898:$C$1077,0))*$E185*$F185)+(DG$130*INDEX('Term Pricing'!$J$898:$J$1077,MATCH('Project 2'!DG$8,'Term Pricing'!$C$898:$C$1077,0))*$E185*(1-$F185))</f>
        <v>47206.8</v>
      </c>
      <c r="DH185" s="212">
        <f ca="1">(DH$130*INDEX('Term Pricing'!$I$898:$I$1077,MATCH('Project 2'!DH$8,'Term Pricing'!$C$898:$C$1077,0))*$E185*$F185)+(DH$130*INDEX('Term Pricing'!$J$898:$J$1077,MATCH('Project 2'!DH$8,'Term Pricing'!$C$898:$C$1077,0))*$E185*(1-$F185))</f>
        <v>45684</v>
      </c>
      <c r="DI185" s="212">
        <f ca="1">(DI$130*INDEX('Term Pricing'!$I$898:$I$1077,MATCH('Project 2'!DI$8,'Term Pricing'!$C$898:$C$1077,0))*$E185*$F185)+(DI$130*INDEX('Term Pricing'!$J$898:$J$1077,MATCH('Project 2'!DI$8,'Term Pricing'!$C$898:$C$1077,0))*$E185*(1-$F185))</f>
        <v>47206.8</v>
      </c>
      <c r="DJ185" s="212">
        <f ca="1">(DJ$130*INDEX('Term Pricing'!$I$898:$I$1077,MATCH('Project 2'!DJ$8,'Term Pricing'!$C$898:$C$1077,0))*$E185*$F185)+(DJ$130*INDEX('Term Pricing'!$J$898:$J$1077,MATCH('Project 2'!DJ$8,'Term Pricing'!$C$898:$C$1077,0))*$E185*(1-$F185))</f>
        <v>47206.8</v>
      </c>
      <c r="DK185" s="212">
        <f ca="1">(DK$130*INDEX('Term Pricing'!$I$898:$I$1077,MATCH('Project 2'!DK$8,'Term Pricing'!$C$898:$C$1077,0))*$E185*$F185)+(DK$130*INDEX('Term Pricing'!$J$898:$J$1077,MATCH('Project 2'!DK$8,'Term Pricing'!$C$898:$C$1077,0))*$E185*(1-$F185))</f>
        <v>45684</v>
      </c>
      <c r="DL185" s="212">
        <f ca="1">(DL$130*INDEX('Term Pricing'!$I$898:$I$1077,MATCH('Project 2'!DL$8,'Term Pricing'!$C$898:$C$1077,0))*$E185*$F185)+(DL$130*INDEX('Term Pricing'!$J$898:$J$1077,MATCH('Project 2'!DL$8,'Term Pricing'!$C$898:$C$1077,0))*$E185*(1-$F185))</f>
        <v>47206.8</v>
      </c>
      <c r="DM185" s="212">
        <f ca="1">(DM$130*INDEX('Term Pricing'!$I$898:$I$1077,MATCH('Project 2'!DM$8,'Term Pricing'!$C$898:$C$1077,0))*$E185*$F185)+(DM$130*INDEX('Term Pricing'!$J$898:$J$1077,MATCH('Project 2'!DM$8,'Term Pricing'!$C$898:$C$1077,0))*$E185*(1-$F185))</f>
        <v>45684</v>
      </c>
      <c r="DN185" s="212">
        <f ca="1">(DN$130*INDEX('Term Pricing'!$I$898:$I$1077,MATCH('Project 2'!DN$8,'Term Pricing'!$C$898:$C$1077,0))*$E185*$F185)+(DN$130*INDEX('Term Pricing'!$J$898:$J$1077,MATCH('Project 2'!DN$8,'Term Pricing'!$C$898:$C$1077,0))*$E185*(1-$F185))</f>
        <v>47206.8</v>
      </c>
    </row>
    <row r="186" spans="1:118">
      <c r="A186" s="151"/>
      <c r="C186" s="34" t="s">
        <v>260</v>
      </c>
      <c r="E186" s="70">
        <f>Inputs!H122</f>
        <v>0.2</v>
      </c>
      <c r="F186" s="70">
        <f>Inputs!J122</f>
        <v>0.7</v>
      </c>
      <c r="G186" s="54" t="s">
        <v>83</v>
      </c>
      <c r="H186" s="272">
        <f ca="1">IFERROR(SUM($J186:$DN186)/(SUM($J$130:$DN$130)*E186),0)</f>
        <v>1.4257831816353299</v>
      </c>
      <c r="I186" s="277"/>
      <c r="J186" s="212">
        <f ca="1">(J$130*INDEX('Term Pricing'!$I$1083:$I$1262,MATCH('Project 2'!J$8,'Term Pricing'!$C$1083:$C$1262,0))*$E186*$F186)+(J$130*INDEX('Term Pricing'!$J$1083:$J$1262,MATCH('Project 2'!J$8,'Term Pricing'!$C$1083:$C$1262,0))*$E186*(1-$F186))</f>
        <v>0</v>
      </c>
      <c r="K186" s="212">
        <f ca="1">(K$130*INDEX('Term Pricing'!$I$1083:$I$1262,MATCH('Project 2'!K$8,'Term Pricing'!$C$1083:$C$1262,0))*$E186*$F186)+(K$130*INDEX('Term Pricing'!$J$1083:$J$1262,MATCH('Project 2'!K$8,'Term Pricing'!$C$1083:$C$1262,0))*$E186*(1-$F186))</f>
        <v>0</v>
      </c>
      <c r="L186" s="212">
        <f ca="1">(L$130*INDEX('Term Pricing'!$I$1083:$I$1262,MATCH('Project 2'!L$8,'Term Pricing'!$C$1083:$C$1262,0))*$E186*$F186)+(L$130*INDEX('Term Pricing'!$J$1083:$J$1262,MATCH('Project 2'!L$8,'Term Pricing'!$C$1083:$C$1262,0))*$E186*(1-$F186))</f>
        <v>0</v>
      </c>
      <c r="M186" s="212">
        <f ca="1">(M$130*INDEX('Term Pricing'!$I$1083:$I$1262,MATCH('Project 2'!M$8,'Term Pricing'!$C$1083:$C$1262,0))*$E186*$F186)+(M$130*INDEX('Term Pricing'!$J$1083:$J$1262,MATCH('Project 2'!M$8,'Term Pricing'!$C$1083:$C$1262,0))*$E186*(1-$F186))</f>
        <v>0</v>
      </c>
      <c r="N186" s="212">
        <f ca="1">(N$130*INDEX('Term Pricing'!$I$1083:$I$1262,MATCH('Project 2'!N$8,'Term Pricing'!$C$1083:$C$1262,0))*$E186*$F186)+(N$130*INDEX('Term Pricing'!$J$1083:$J$1262,MATCH('Project 2'!N$8,'Term Pricing'!$C$1083:$C$1262,0))*$E186*(1-$F186))</f>
        <v>35445.296667506729</v>
      </c>
      <c r="O186" s="212">
        <f ca="1">(O$130*INDEX('Term Pricing'!$I$1083:$I$1262,MATCH('Project 2'!O$8,'Term Pricing'!$C$1083:$C$1262,0))*$E186*$F186)+(O$130*INDEX('Term Pricing'!$J$1083:$J$1262,MATCH('Project 2'!O$8,'Term Pricing'!$C$1083:$C$1262,0))*$E186*(1-$F186))</f>
        <v>35819.749886836245</v>
      </c>
      <c r="P186" s="212">
        <f ca="1">(P$130*INDEX('Term Pricing'!$I$1083:$I$1262,MATCH('Project 2'!P$8,'Term Pricing'!$C$1083:$C$1262,0))*$E186*$F186)+(P$130*INDEX('Term Pricing'!$J$1083:$J$1262,MATCH('Project 2'!P$8,'Term Pricing'!$C$1083:$C$1262,0))*$E186*(1-$F186))</f>
        <v>33886.446901180272</v>
      </c>
      <c r="Q186" s="212">
        <f ca="1">(Q$130*INDEX('Term Pricing'!$I$1083:$I$1262,MATCH('Project 2'!Q$8,'Term Pricing'!$C$1083:$C$1262,0))*$E186*$F186)+(Q$130*INDEX('Term Pricing'!$J$1083:$J$1262,MATCH('Project 2'!Q$8,'Term Pricing'!$C$1083:$C$1262,0))*$E186*(1-$F186))</f>
        <v>34216.11758363706</v>
      </c>
      <c r="R186" s="212">
        <f ca="1">(R$130*INDEX('Term Pricing'!$I$1083:$I$1262,MATCH('Project 2'!R$8,'Term Pricing'!$C$1083:$C$1262,0))*$E186*$F186)+(R$130*INDEX('Term Pricing'!$J$1083:$J$1262,MATCH('Project 2'!R$8,'Term Pricing'!$C$1083:$C$1262,0))*$E186*(1-$F186))</f>
        <v>33420.69110776062</v>
      </c>
      <c r="S186" s="212">
        <f ca="1">(S$130*INDEX('Term Pricing'!$I$1083:$I$1262,MATCH('Project 2'!S$8,'Term Pricing'!$C$1083:$C$1262,0))*$E186*$F186)+(S$130*INDEX('Term Pricing'!$J$1083:$J$1262,MATCH('Project 2'!S$8,'Term Pricing'!$C$1083:$C$1262,0))*$E186*(1-$F186))</f>
        <v>31577.673813444104</v>
      </c>
      <c r="T186" s="212">
        <f ca="1">(T$130*INDEX('Term Pricing'!$I$1083:$I$1262,MATCH('Project 2'!T$8,'Term Pricing'!$C$1083:$C$1262,0))*$E186*$F186)+(T$130*INDEX('Term Pricing'!$J$1083:$J$1262,MATCH('Project 2'!T$8,'Term Pricing'!$C$1083:$C$1262,0))*$E186*(1-$F186))</f>
        <v>31845.361011525587</v>
      </c>
      <c r="U186" s="212">
        <f ca="1">(U$130*INDEX('Term Pricing'!$I$1083:$I$1262,MATCH('Project 2'!U$8,'Term Pricing'!$C$1083:$C$1262,0))*$E186*$F186)+(U$130*INDEX('Term Pricing'!$J$1083:$J$1262,MATCH('Project 2'!U$8,'Term Pricing'!$C$1083:$C$1262,0))*$E186*(1-$F186))</f>
        <v>30064.351394927129</v>
      </c>
      <c r="V186" s="212">
        <f ca="1">(V$130*INDEX('Term Pricing'!$I$1083:$I$1262,MATCH('Project 2'!V$8,'Term Pricing'!$C$1083:$C$1262,0))*$E186*$F186)+(V$130*INDEX('Term Pricing'!$J$1083:$J$1262,MATCH('Project 2'!V$8,'Term Pricing'!$C$1083:$C$1262,0))*$E186*(1-$F186))</f>
        <v>30294.158732498559</v>
      </c>
      <c r="W186" s="212">
        <f ca="1">(W$130*INDEX('Term Pricing'!$I$1083:$I$1262,MATCH('Project 2'!W$8,'Term Pricing'!$C$1083:$C$1262,0))*$E186*$F186)+(W$130*INDEX('Term Pricing'!$J$1083:$J$1262,MATCH('Project 2'!W$8,'Term Pricing'!$C$1083:$C$1262,0))*$E186*(1-$F186))</f>
        <v>29528.817441584652</v>
      </c>
      <c r="X186" s="212">
        <f ca="1">(X$130*INDEX('Term Pricing'!$I$1083:$I$1262,MATCH('Project 2'!X$8,'Term Pricing'!$C$1083:$C$1262,0))*$E186*$F186)+(X$130*INDEX('Term Pricing'!$J$1083:$J$1262,MATCH('Project 2'!X$8,'Term Pricing'!$C$1083:$C$1262,0))*$E186*(1-$F186))</f>
        <v>27006.779107062455</v>
      </c>
      <c r="Y186" s="212">
        <f ca="1">(Y$130*INDEX('Term Pricing'!$I$1083:$I$1262,MATCH('Project 2'!Y$8,'Term Pricing'!$C$1083:$C$1262,0))*$E186*$F186)+(Y$130*INDEX('Term Pricing'!$J$1083:$J$1262,MATCH('Project 2'!Y$8,'Term Pricing'!$C$1083:$C$1262,0))*$E186*(1-$F186))</f>
        <v>28324.080000000002</v>
      </c>
      <c r="Z186" s="212">
        <f ca="1">(Z$130*INDEX('Term Pricing'!$I$1083:$I$1262,MATCH('Project 2'!Z$8,'Term Pricing'!$C$1083:$C$1262,0))*$E186*$F186)+(Z$130*INDEX('Term Pricing'!$J$1083:$J$1262,MATCH('Project 2'!Z$8,'Term Pricing'!$C$1083:$C$1262,0))*$E186*(1-$F186))</f>
        <v>27410.400000000001</v>
      </c>
      <c r="AA186" s="212">
        <f ca="1">(AA$130*INDEX('Term Pricing'!$I$1083:$I$1262,MATCH('Project 2'!AA$8,'Term Pricing'!$C$1083:$C$1262,0))*$E186*$F186)+(AA$130*INDEX('Term Pricing'!$J$1083:$J$1262,MATCH('Project 2'!AA$8,'Term Pricing'!$C$1083:$C$1262,0))*$E186*(1-$F186))</f>
        <v>28324.080000000002</v>
      </c>
      <c r="AB186" s="212">
        <f ca="1">(AB$130*INDEX('Term Pricing'!$I$1083:$I$1262,MATCH('Project 2'!AB$8,'Term Pricing'!$C$1083:$C$1262,0))*$E186*$F186)+(AB$130*INDEX('Term Pricing'!$J$1083:$J$1262,MATCH('Project 2'!AB$8,'Term Pricing'!$C$1083:$C$1262,0))*$E186*(1-$F186))</f>
        <v>27410.400000000001</v>
      </c>
      <c r="AC186" s="212">
        <f ca="1">(AC$130*INDEX('Term Pricing'!$I$1083:$I$1262,MATCH('Project 2'!AC$8,'Term Pricing'!$C$1083:$C$1262,0))*$E186*$F186)+(AC$130*INDEX('Term Pricing'!$J$1083:$J$1262,MATCH('Project 2'!AC$8,'Term Pricing'!$C$1083:$C$1262,0))*$E186*(1-$F186))</f>
        <v>28324.080000000002</v>
      </c>
      <c r="AD186" s="212">
        <f ca="1">(AD$130*INDEX('Term Pricing'!$I$1083:$I$1262,MATCH('Project 2'!AD$8,'Term Pricing'!$C$1083:$C$1262,0))*$E186*$F186)+(AD$130*INDEX('Term Pricing'!$J$1083:$J$1262,MATCH('Project 2'!AD$8,'Term Pricing'!$C$1083:$C$1262,0))*$E186*(1-$F186))</f>
        <v>28324.080000000002</v>
      </c>
      <c r="AE186" s="212">
        <f ca="1">(AE$130*INDEX('Term Pricing'!$I$1083:$I$1262,MATCH('Project 2'!AE$8,'Term Pricing'!$C$1083:$C$1262,0))*$E186*$F186)+(AE$130*INDEX('Term Pricing'!$J$1083:$J$1262,MATCH('Project 2'!AE$8,'Term Pricing'!$C$1083:$C$1262,0))*$E186*(1-$F186))</f>
        <v>27410.400000000001</v>
      </c>
      <c r="AF186" s="212">
        <f ca="1">(AF$130*INDEX('Term Pricing'!$I$1083:$I$1262,MATCH('Project 2'!AF$8,'Term Pricing'!$C$1083:$C$1262,0))*$E186*$F186)+(AF$130*INDEX('Term Pricing'!$J$1083:$J$1262,MATCH('Project 2'!AF$8,'Term Pricing'!$C$1083:$C$1262,0))*$E186*(1-$F186))</f>
        <v>28324.080000000002</v>
      </c>
      <c r="AG186" s="212">
        <f ca="1">(AG$130*INDEX('Term Pricing'!$I$1083:$I$1262,MATCH('Project 2'!AG$8,'Term Pricing'!$C$1083:$C$1262,0))*$E186*$F186)+(AG$130*INDEX('Term Pricing'!$J$1083:$J$1262,MATCH('Project 2'!AG$8,'Term Pricing'!$C$1083:$C$1262,0))*$E186*(1-$F186))</f>
        <v>27410.400000000001</v>
      </c>
      <c r="AH186" s="212">
        <f ca="1">(AH$130*INDEX('Term Pricing'!$I$1083:$I$1262,MATCH('Project 2'!AH$8,'Term Pricing'!$C$1083:$C$1262,0))*$E186*$F186)+(AH$130*INDEX('Term Pricing'!$J$1083:$J$1262,MATCH('Project 2'!AH$8,'Term Pricing'!$C$1083:$C$1262,0))*$E186*(1-$F186))</f>
        <v>28324.080000000002</v>
      </c>
      <c r="AI186" s="212">
        <f ca="1">(AI$130*INDEX('Term Pricing'!$I$1083:$I$1262,MATCH('Project 2'!AI$8,'Term Pricing'!$C$1083:$C$1262,0))*$E186*$F186)+(AI$130*INDEX('Term Pricing'!$J$1083:$J$1262,MATCH('Project 2'!AI$8,'Term Pricing'!$C$1083:$C$1262,0))*$E186*(1-$F186))</f>
        <v>28324.080000000002</v>
      </c>
      <c r="AJ186" s="212">
        <f ca="1">(AJ$130*INDEX('Term Pricing'!$I$1083:$I$1262,MATCH('Project 2'!AJ$8,'Term Pricing'!$C$1083:$C$1262,0))*$E186*$F186)+(AJ$130*INDEX('Term Pricing'!$J$1083:$J$1262,MATCH('Project 2'!AJ$8,'Term Pricing'!$C$1083:$C$1262,0))*$E186*(1-$F186))</f>
        <v>25583.040000000001</v>
      </c>
      <c r="AK186" s="212">
        <f ca="1">(AK$130*INDEX('Term Pricing'!$I$1083:$I$1262,MATCH('Project 2'!AK$8,'Term Pricing'!$C$1083:$C$1262,0))*$E186*$F186)+(AK$130*INDEX('Term Pricing'!$J$1083:$J$1262,MATCH('Project 2'!AK$8,'Term Pricing'!$C$1083:$C$1262,0))*$E186*(1-$F186))</f>
        <v>28324.080000000002</v>
      </c>
      <c r="AL186" s="212">
        <f ca="1">(AL$130*INDEX('Term Pricing'!$I$1083:$I$1262,MATCH('Project 2'!AL$8,'Term Pricing'!$C$1083:$C$1262,0))*$E186*$F186)+(AL$130*INDEX('Term Pricing'!$J$1083:$J$1262,MATCH('Project 2'!AL$8,'Term Pricing'!$C$1083:$C$1262,0))*$E186*(1-$F186))</f>
        <v>27410.400000000001</v>
      </c>
      <c r="AM186" s="212">
        <f ca="1">(AM$130*INDEX('Term Pricing'!$I$1083:$I$1262,MATCH('Project 2'!AM$8,'Term Pricing'!$C$1083:$C$1262,0))*$E186*$F186)+(AM$130*INDEX('Term Pricing'!$J$1083:$J$1262,MATCH('Project 2'!AM$8,'Term Pricing'!$C$1083:$C$1262,0))*$E186*(1-$F186))</f>
        <v>28324.080000000002</v>
      </c>
      <c r="AN186" s="212">
        <f ca="1">(AN$130*INDEX('Term Pricing'!$I$1083:$I$1262,MATCH('Project 2'!AN$8,'Term Pricing'!$C$1083:$C$1262,0))*$E186*$F186)+(AN$130*INDEX('Term Pricing'!$J$1083:$J$1262,MATCH('Project 2'!AN$8,'Term Pricing'!$C$1083:$C$1262,0))*$E186*(1-$F186))</f>
        <v>27410.400000000001</v>
      </c>
      <c r="AO186" s="212">
        <f ca="1">(AO$130*INDEX('Term Pricing'!$I$1083:$I$1262,MATCH('Project 2'!AO$8,'Term Pricing'!$C$1083:$C$1262,0))*$E186*$F186)+(AO$130*INDEX('Term Pricing'!$J$1083:$J$1262,MATCH('Project 2'!AO$8,'Term Pricing'!$C$1083:$C$1262,0))*$E186*(1-$F186))</f>
        <v>28324.080000000002</v>
      </c>
      <c r="AP186" s="212">
        <f ca="1">(AP$130*INDEX('Term Pricing'!$I$1083:$I$1262,MATCH('Project 2'!AP$8,'Term Pricing'!$C$1083:$C$1262,0))*$E186*$F186)+(AP$130*INDEX('Term Pricing'!$J$1083:$J$1262,MATCH('Project 2'!AP$8,'Term Pricing'!$C$1083:$C$1262,0))*$E186*(1-$F186))</f>
        <v>28324.080000000002</v>
      </c>
      <c r="AQ186" s="212">
        <f ca="1">(AQ$130*INDEX('Term Pricing'!$I$1083:$I$1262,MATCH('Project 2'!AQ$8,'Term Pricing'!$C$1083:$C$1262,0))*$E186*$F186)+(AQ$130*INDEX('Term Pricing'!$J$1083:$J$1262,MATCH('Project 2'!AQ$8,'Term Pricing'!$C$1083:$C$1262,0))*$E186*(1-$F186))</f>
        <v>27410.400000000001</v>
      </c>
      <c r="AR186" s="212">
        <f ca="1">(AR$130*INDEX('Term Pricing'!$I$1083:$I$1262,MATCH('Project 2'!AR$8,'Term Pricing'!$C$1083:$C$1262,0))*$E186*$F186)+(AR$130*INDEX('Term Pricing'!$J$1083:$J$1262,MATCH('Project 2'!AR$8,'Term Pricing'!$C$1083:$C$1262,0))*$E186*(1-$F186))</f>
        <v>28324.080000000002</v>
      </c>
      <c r="AS186" s="212">
        <f ca="1">(AS$130*INDEX('Term Pricing'!$I$1083:$I$1262,MATCH('Project 2'!AS$8,'Term Pricing'!$C$1083:$C$1262,0))*$E186*$F186)+(AS$130*INDEX('Term Pricing'!$J$1083:$J$1262,MATCH('Project 2'!AS$8,'Term Pricing'!$C$1083:$C$1262,0))*$E186*(1-$F186))</f>
        <v>27410.400000000001</v>
      </c>
      <c r="AT186" s="212">
        <f ca="1">(AT$130*INDEX('Term Pricing'!$I$1083:$I$1262,MATCH('Project 2'!AT$8,'Term Pricing'!$C$1083:$C$1262,0))*$E186*$F186)+(AT$130*INDEX('Term Pricing'!$J$1083:$J$1262,MATCH('Project 2'!AT$8,'Term Pricing'!$C$1083:$C$1262,0))*$E186*(1-$F186))</f>
        <v>28324.080000000002</v>
      </c>
      <c r="AU186" s="212">
        <f ca="1">(AU$130*INDEX('Term Pricing'!$I$1083:$I$1262,MATCH('Project 2'!AU$8,'Term Pricing'!$C$1083:$C$1262,0))*$E186*$F186)+(AU$130*INDEX('Term Pricing'!$J$1083:$J$1262,MATCH('Project 2'!AU$8,'Term Pricing'!$C$1083:$C$1262,0))*$E186*(1-$F186))</f>
        <v>28324.080000000002</v>
      </c>
      <c r="AV186" s="212">
        <f ca="1">(AV$130*INDEX('Term Pricing'!$I$1083:$I$1262,MATCH('Project 2'!AV$8,'Term Pricing'!$C$1083:$C$1262,0))*$E186*$F186)+(AV$130*INDEX('Term Pricing'!$J$1083:$J$1262,MATCH('Project 2'!AV$8,'Term Pricing'!$C$1083:$C$1262,0))*$E186*(1-$F186))</f>
        <v>25583.040000000001</v>
      </c>
      <c r="AW186" s="212">
        <f ca="1">(AW$130*INDEX('Term Pricing'!$I$1083:$I$1262,MATCH('Project 2'!AW$8,'Term Pricing'!$C$1083:$C$1262,0))*$E186*$F186)+(AW$130*INDEX('Term Pricing'!$J$1083:$J$1262,MATCH('Project 2'!AW$8,'Term Pricing'!$C$1083:$C$1262,0))*$E186*(1-$F186))</f>
        <v>28324.080000000002</v>
      </c>
      <c r="AX186" s="212">
        <f ca="1">(AX$130*INDEX('Term Pricing'!$I$1083:$I$1262,MATCH('Project 2'!AX$8,'Term Pricing'!$C$1083:$C$1262,0))*$E186*$F186)+(AX$130*INDEX('Term Pricing'!$J$1083:$J$1262,MATCH('Project 2'!AX$8,'Term Pricing'!$C$1083:$C$1262,0))*$E186*(1-$F186))</f>
        <v>45684</v>
      </c>
      <c r="AY186" s="212">
        <f ca="1">(AY$130*INDEX('Term Pricing'!$I$1083:$I$1262,MATCH('Project 2'!AY$8,'Term Pricing'!$C$1083:$C$1262,0))*$E186*$F186)+(AY$130*INDEX('Term Pricing'!$J$1083:$J$1262,MATCH('Project 2'!AY$8,'Term Pricing'!$C$1083:$C$1262,0))*$E186*(1-$F186))</f>
        <v>47206.8</v>
      </c>
      <c r="AZ186" s="212">
        <f ca="1">(AZ$130*INDEX('Term Pricing'!$I$1083:$I$1262,MATCH('Project 2'!AZ$8,'Term Pricing'!$C$1083:$C$1262,0))*$E186*$F186)+(AZ$130*INDEX('Term Pricing'!$J$1083:$J$1262,MATCH('Project 2'!AZ$8,'Term Pricing'!$C$1083:$C$1262,0))*$E186*(1-$F186))</f>
        <v>45684</v>
      </c>
      <c r="BA186" s="212">
        <f ca="1">(BA$130*INDEX('Term Pricing'!$I$1083:$I$1262,MATCH('Project 2'!BA$8,'Term Pricing'!$C$1083:$C$1262,0))*$E186*$F186)+(BA$130*INDEX('Term Pricing'!$J$1083:$J$1262,MATCH('Project 2'!BA$8,'Term Pricing'!$C$1083:$C$1262,0))*$E186*(1-$F186))</f>
        <v>47206.8</v>
      </c>
      <c r="BB186" s="212">
        <f ca="1">(BB$130*INDEX('Term Pricing'!$I$1083:$I$1262,MATCH('Project 2'!BB$8,'Term Pricing'!$C$1083:$C$1262,0))*$E186*$F186)+(BB$130*INDEX('Term Pricing'!$J$1083:$J$1262,MATCH('Project 2'!BB$8,'Term Pricing'!$C$1083:$C$1262,0))*$E186*(1-$F186))</f>
        <v>47206.8</v>
      </c>
      <c r="BC186" s="212">
        <f ca="1">(BC$130*INDEX('Term Pricing'!$I$1083:$I$1262,MATCH('Project 2'!BC$8,'Term Pricing'!$C$1083:$C$1262,0))*$E186*$F186)+(BC$130*INDEX('Term Pricing'!$J$1083:$J$1262,MATCH('Project 2'!BC$8,'Term Pricing'!$C$1083:$C$1262,0))*$E186*(1-$F186))</f>
        <v>45684</v>
      </c>
      <c r="BD186" s="212">
        <f ca="1">(BD$130*INDEX('Term Pricing'!$I$1083:$I$1262,MATCH('Project 2'!BD$8,'Term Pricing'!$C$1083:$C$1262,0))*$E186*$F186)+(BD$130*INDEX('Term Pricing'!$J$1083:$J$1262,MATCH('Project 2'!BD$8,'Term Pricing'!$C$1083:$C$1262,0))*$E186*(1-$F186))</f>
        <v>47206.8</v>
      </c>
      <c r="BE186" s="212">
        <f ca="1">(BE$130*INDEX('Term Pricing'!$I$1083:$I$1262,MATCH('Project 2'!BE$8,'Term Pricing'!$C$1083:$C$1262,0))*$E186*$F186)+(BE$130*INDEX('Term Pricing'!$J$1083:$J$1262,MATCH('Project 2'!BE$8,'Term Pricing'!$C$1083:$C$1262,0))*$E186*(1-$F186))</f>
        <v>45684</v>
      </c>
      <c r="BF186" s="212">
        <f ca="1">(BF$130*INDEX('Term Pricing'!$I$1083:$I$1262,MATCH('Project 2'!BF$8,'Term Pricing'!$C$1083:$C$1262,0))*$E186*$F186)+(BF$130*INDEX('Term Pricing'!$J$1083:$J$1262,MATCH('Project 2'!BF$8,'Term Pricing'!$C$1083:$C$1262,0))*$E186*(1-$F186))</f>
        <v>47206.8</v>
      </c>
      <c r="BG186" s="212">
        <f ca="1">(BG$130*INDEX('Term Pricing'!$I$1083:$I$1262,MATCH('Project 2'!BG$8,'Term Pricing'!$C$1083:$C$1262,0))*$E186*$F186)+(BG$130*INDEX('Term Pricing'!$J$1083:$J$1262,MATCH('Project 2'!BG$8,'Term Pricing'!$C$1083:$C$1262,0))*$E186*(1-$F186))</f>
        <v>47206.8</v>
      </c>
      <c r="BH186" s="212">
        <f ca="1">(BH$130*INDEX('Term Pricing'!$I$1083:$I$1262,MATCH('Project 2'!BH$8,'Term Pricing'!$C$1083:$C$1262,0))*$E186*$F186)+(BH$130*INDEX('Term Pricing'!$J$1083:$J$1262,MATCH('Project 2'!BH$8,'Term Pricing'!$C$1083:$C$1262,0))*$E186*(1-$F186))</f>
        <v>42638.399999999994</v>
      </c>
      <c r="BI186" s="212">
        <f ca="1">(BI$130*INDEX('Term Pricing'!$I$1083:$I$1262,MATCH('Project 2'!BI$8,'Term Pricing'!$C$1083:$C$1262,0))*$E186*$F186)+(BI$130*INDEX('Term Pricing'!$J$1083:$J$1262,MATCH('Project 2'!BI$8,'Term Pricing'!$C$1083:$C$1262,0))*$E186*(1-$F186))</f>
        <v>47206.8</v>
      </c>
      <c r="BJ186" s="212">
        <f ca="1">(BJ$130*INDEX('Term Pricing'!$I$1083:$I$1262,MATCH('Project 2'!BJ$8,'Term Pricing'!$C$1083:$C$1262,0))*$E186*$F186)+(BJ$130*INDEX('Term Pricing'!$J$1083:$J$1262,MATCH('Project 2'!BJ$8,'Term Pricing'!$C$1083:$C$1262,0))*$E186*(1-$F186))</f>
        <v>45684</v>
      </c>
      <c r="BK186" s="212">
        <f ca="1">(BK$130*INDEX('Term Pricing'!$I$1083:$I$1262,MATCH('Project 2'!BK$8,'Term Pricing'!$C$1083:$C$1262,0))*$E186*$F186)+(BK$130*INDEX('Term Pricing'!$J$1083:$J$1262,MATCH('Project 2'!BK$8,'Term Pricing'!$C$1083:$C$1262,0))*$E186*(1-$F186))</f>
        <v>47206.8</v>
      </c>
      <c r="BL186" s="212">
        <f ca="1">(BL$130*INDEX('Term Pricing'!$I$1083:$I$1262,MATCH('Project 2'!BL$8,'Term Pricing'!$C$1083:$C$1262,0))*$E186*$F186)+(BL$130*INDEX('Term Pricing'!$J$1083:$J$1262,MATCH('Project 2'!BL$8,'Term Pricing'!$C$1083:$C$1262,0))*$E186*(1-$F186))</f>
        <v>45684</v>
      </c>
      <c r="BM186" s="212">
        <f ca="1">(BM$130*INDEX('Term Pricing'!$I$1083:$I$1262,MATCH('Project 2'!BM$8,'Term Pricing'!$C$1083:$C$1262,0))*$E186*$F186)+(BM$130*INDEX('Term Pricing'!$J$1083:$J$1262,MATCH('Project 2'!BM$8,'Term Pricing'!$C$1083:$C$1262,0))*$E186*(1-$F186))</f>
        <v>47206.8</v>
      </c>
      <c r="BN186" s="212">
        <f ca="1">(BN$130*INDEX('Term Pricing'!$I$1083:$I$1262,MATCH('Project 2'!BN$8,'Term Pricing'!$C$1083:$C$1262,0))*$E186*$F186)+(BN$130*INDEX('Term Pricing'!$J$1083:$J$1262,MATCH('Project 2'!BN$8,'Term Pricing'!$C$1083:$C$1262,0))*$E186*(1-$F186))</f>
        <v>47206.8</v>
      </c>
      <c r="BO186" s="212">
        <f ca="1">(BO$130*INDEX('Term Pricing'!$I$1083:$I$1262,MATCH('Project 2'!BO$8,'Term Pricing'!$C$1083:$C$1262,0))*$E186*$F186)+(BO$130*INDEX('Term Pricing'!$J$1083:$J$1262,MATCH('Project 2'!BO$8,'Term Pricing'!$C$1083:$C$1262,0))*$E186*(1-$F186))</f>
        <v>45684</v>
      </c>
      <c r="BP186" s="212">
        <f ca="1">(BP$130*INDEX('Term Pricing'!$I$1083:$I$1262,MATCH('Project 2'!BP$8,'Term Pricing'!$C$1083:$C$1262,0))*$E186*$F186)+(BP$130*INDEX('Term Pricing'!$J$1083:$J$1262,MATCH('Project 2'!BP$8,'Term Pricing'!$C$1083:$C$1262,0))*$E186*(1-$F186))</f>
        <v>47206.8</v>
      </c>
      <c r="BQ186" s="212">
        <f ca="1">(BQ$130*INDEX('Term Pricing'!$I$1083:$I$1262,MATCH('Project 2'!BQ$8,'Term Pricing'!$C$1083:$C$1262,0))*$E186*$F186)+(BQ$130*INDEX('Term Pricing'!$J$1083:$J$1262,MATCH('Project 2'!BQ$8,'Term Pricing'!$C$1083:$C$1262,0))*$E186*(1-$F186))</f>
        <v>45684</v>
      </c>
      <c r="BR186" s="212">
        <f ca="1">(BR$130*INDEX('Term Pricing'!$I$1083:$I$1262,MATCH('Project 2'!BR$8,'Term Pricing'!$C$1083:$C$1262,0))*$E186*$F186)+(BR$130*INDEX('Term Pricing'!$J$1083:$J$1262,MATCH('Project 2'!BR$8,'Term Pricing'!$C$1083:$C$1262,0))*$E186*(1-$F186))</f>
        <v>47206.8</v>
      </c>
      <c r="BS186" s="212">
        <f ca="1">(BS$130*INDEX('Term Pricing'!$I$1083:$I$1262,MATCH('Project 2'!BS$8,'Term Pricing'!$C$1083:$C$1262,0))*$E186*$F186)+(BS$130*INDEX('Term Pricing'!$J$1083:$J$1262,MATCH('Project 2'!BS$8,'Term Pricing'!$C$1083:$C$1262,0))*$E186*(1-$F186))</f>
        <v>47206.8</v>
      </c>
      <c r="BT186" s="212">
        <f ca="1">(BT$130*INDEX('Term Pricing'!$I$1083:$I$1262,MATCH('Project 2'!BT$8,'Term Pricing'!$C$1083:$C$1262,0))*$E186*$F186)+(BT$130*INDEX('Term Pricing'!$J$1083:$J$1262,MATCH('Project 2'!BT$8,'Term Pricing'!$C$1083:$C$1262,0))*$E186*(1-$F186))</f>
        <v>44161.200000000004</v>
      </c>
      <c r="BU186" s="212">
        <f ca="1">(BU$130*INDEX('Term Pricing'!$I$1083:$I$1262,MATCH('Project 2'!BU$8,'Term Pricing'!$C$1083:$C$1262,0))*$E186*$F186)+(BU$130*INDEX('Term Pricing'!$J$1083:$J$1262,MATCH('Project 2'!BU$8,'Term Pricing'!$C$1083:$C$1262,0))*$E186*(1-$F186))</f>
        <v>47206.8</v>
      </c>
      <c r="BV186" s="212">
        <f ca="1">(BV$130*INDEX('Term Pricing'!$I$1083:$I$1262,MATCH('Project 2'!BV$8,'Term Pricing'!$C$1083:$C$1262,0))*$E186*$F186)+(BV$130*INDEX('Term Pricing'!$J$1083:$J$1262,MATCH('Project 2'!BV$8,'Term Pricing'!$C$1083:$C$1262,0))*$E186*(1-$F186))</f>
        <v>45684</v>
      </c>
      <c r="BW186" s="212">
        <f ca="1">(BW$130*INDEX('Term Pricing'!$I$1083:$I$1262,MATCH('Project 2'!BW$8,'Term Pricing'!$C$1083:$C$1262,0))*$E186*$F186)+(BW$130*INDEX('Term Pricing'!$J$1083:$J$1262,MATCH('Project 2'!BW$8,'Term Pricing'!$C$1083:$C$1262,0))*$E186*(1-$F186))</f>
        <v>47206.8</v>
      </c>
      <c r="BX186" s="212">
        <f ca="1">(BX$130*INDEX('Term Pricing'!$I$1083:$I$1262,MATCH('Project 2'!BX$8,'Term Pricing'!$C$1083:$C$1262,0))*$E186*$F186)+(BX$130*INDEX('Term Pricing'!$J$1083:$J$1262,MATCH('Project 2'!BX$8,'Term Pricing'!$C$1083:$C$1262,0))*$E186*(1-$F186))</f>
        <v>45684</v>
      </c>
      <c r="BY186" s="212">
        <f ca="1">(BY$130*INDEX('Term Pricing'!$I$1083:$I$1262,MATCH('Project 2'!BY$8,'Term Pricing'!$C$1083:$C$1262,0))*$E186*$F186)+(BY$130*INDEX('Term Pricing'!$J$1083:$J$1262,MATCH('Project 2'!BY$8,'Term Pricing'!$C$1083:$C$1262,0))*$E186*(1-$F186))</f>
        <v>47206.8</v>
      </c>
      <c r="BZ186" s="212">
        <f ca="1">(BZ$130*INDEX('Term Pricing'!$I$1083:$I$1262,MATCH('Project 2'!BZ$8,'Term Pricing'!$C$1083:$C$1262,0))*$E186*$F186)+(BZ$130*INDEX('Term Pricing'!$J$1083:$J$1262,MATCH('Project 2'!BZ$8,'Term Pricing'!$C$1083:$C$1262,0))*$E186*(1-$F186))</f>
        <v>47206.8</v>
      </c>
      <c r="CA186" s="212">
        <f ca="1">(CA$130*INDEX('Term Pricing'!$I$1083:$I$1262,MATCH('Project 2'!CA$8,'Term Pricing'!$C$1083:$C$1262,0))*$E186*$F186)+(CA$130*INDEX('Term Pricing'!$J$1083:$J$1262,MATCH('Project 2'!CA$8,'Term Pricing'!$C$1083:$C$1262,0))*$E186*(1-$F186))</f>
        <v>45684</v>
      </c>
      <c r="CB186" s="212">
        <f ca="1">(CB$130*INDEX('Term Pricing'!$I$1083:$I$1262,MATCH('Project 2'!CB$8,'Term Pricing'!$C$1083:$C$1262,0))*$E186*$F186)+(CB$130*INDEX('Term Pricing'!$J$1083:$J$1262,MATCH('Project 2'!CB$8,'Term Pricing'!$C$1083:$C$1262,0))*$E186*(1-$F186))</f>
        <v>47206.8</v>
      </c>
      <c r="CC186" s="212">
        <f ca="1">(CC$130*INDEX('Term Pricing'!$I$1083:$I$1262,MATCH('Project 2'!CC$8,'Term Pricing'!$C$1083:$C$1262,0))*$E186*$F186)+(CC$130*INDEX('Term Pricing'!$J$1083:$J$1262,MATCH('Project 2'!CC$8,'Term Pricing'!$C$1083:$C$1262,0))*$E186*(1-$F186))</f>
        <v>45684</v>
      </c>
      <c r="CD186" s="212">
        <f ca="1">(CD$130*INDEX('Term Pricing'!$I$1083:$I$1262,MATCH('Project 2'!CD$8,'Term Pricing'!$C$1083:$C$1262,0))*$E186*$F186)+(CD$130*INDEX('Term Pricing'!$J$1083:$J$1262,MATCH('Project 2'!CD$8,'Term Pricing'!$C$1083:$C$1262,0))*$E186*(1-$F186))</f>
        <v>47206.8</v>
      </c>
      <c r="CE186" s="212">
        <f ca="1">(CE$130*INDEX('Term Pricing'!$I$1083:$I$1262,MATCH('Project 2'!CE$8,'Term Pricing'!$C$1083:$C$1262,0))*$E186*$F186)+(CE$130*INDEX('Term Pricing'!$J$1083:$J$1262,MATCH('Project 2'!CE$8,'Term Pricing'!$C$1083:$C$1262,0))*$E186*(1-$F186))</f>
        <v>47206.8</v>
      </c>
      <c r="CF186" s="212">
        <f ca="1">(CF$130*INDEX('Term Pricing'!$I$1083:$I$1262,MATCH('Project 2'!CF$8,'Term Pricing'!$C$1083:$C$1262,0))*$E186*$F186)+(CF$130*INDEX('Term Pricing'!$J$1083:$J$1262,MATCH('Project 2'!CF$8,'Term Pricing'!$C$1083:$C$1262,0))*$E186*(1-$F186))</f>
        <v>42638.399999999994</v>
      </c>
      <c r="CG186" s="212">
        <f ca="1">(CG$130*INDEX('Term Pricing'!$I$1083:$I$1262,MATCH('Project 2'!CG$8,'Term Pricing'!$C$1083:$C$1262,0))*$E186*$F186)+(CG$130*INDEX('Term Pricing'!$J$1083:$J$1262,MATCH('Project 2'!CG$8,'Term Pricing'!$C$1083:$C$1262,0))*$E186*(1-$F186))</f>
        <v>47206.8</v>
      </c>
      <c r="CH186" s="212">
        <f ca="1">(CH$130*INDEX('Term Pricing'!$I$1083:$I$1262,MATCH('Project 2'!CH$8,'Term Pricing'!$C$1083:$C$1262,0))*$E186*$F186)+(CH$130*INDEX('Term Pricing'!$J$1083:$J$1262,MATCH('Project 2'!CH$8,'Term Pricing'!$C$1083:$C$1262,0))*$E186*(1-$F186))</f>
        <v>45684</v>
      </c>
      <c r="CI186" s="212">
        <f ca="1">(CI$130*INDEX('Term Pricing'!$I$1083:$I$1262,MATCH('Project 2'!CI$8,'Term Pricing'!$C$1083:$C$1262,0))*$E186*$F186)+(CI$130*INDEX('Term Pricing'!$J$1083:$J$1262,MATCH('Project 2'!CI$8,'Term Pricing'!$C$1083:$C$1262,0))*$E186*(1-$F186))</f>
        <v>47206.8</v>
      </c>
      <c r="CJ186" s="212">
        <f ca="1">(CJ$130*INDEX('Term Pricing'!$I$1083:$I$1262,MATCH('Project 2'!CJ$8,'Term Pricing'!$C$1083:$C$1262,0))*$E186*$F186)+(CJ$130*INDEX('Term Pricing'!$J$1083:$J$1262,MATCH('Project 2'!CJ$8,'Term Pricing'!$C$1083:$C$1262,0))*$E186*(1-$F186))</f>
        <v>45684</v>
      </c>
      <c r="CK186" s="212">
        <f ca="1">(CK$130*INDEX('Term Pricing'!$I$1083:$I$1262,MATCH('Project 2'!CK$8,'Term Pricing'!$C$1083:$C$1262,0))*$E186*$F186)+(CK$130*INDEX('Term Pricing'!$J$1083:$J$1262,MATCH('Project 2'!CK$8,'Term Pricing'!$C$1083:$C$1262,0))*$E186*(1-$F186))</f>
        <v>47206.8</v>
      </c>
      <c r="CL186" s="212">
        <f ca="1">(CL$130*INDEX('Term Pricing'!$I$1083:$I$1262,MATCH('Project 2'!CL$8,'Term Pricing'!$C$1083:$C$1262,0))*$E186*$F186)+(CL$130*INDEX('Term Pricing'!$J$1083:$J$1262,MATCH('Project 2'!CL$8,'Term Pricing'!$C$1083:$C$1262,0))*$E186*(1-$F186))</f>
        <v>47206.8</v>
      </c>
      <c r="CM186" s="212">
        <f ca="1">(CM$130*INDEX('Term Pricing'!$I$1083:$I$1262,MATCH('Project 2'!CM$8,'Term Pricing'!$C$1083:$C$1262,0))*$E186*$F186)+(CM$130*INDEX('Term Pricing'!$J$1083:$J$1262,MATCH('Project 2'!CM$8,'Term Pricing'!$C$1083:$C$1262,0))*$E186*(1-$F186))</f>
        <v>45684</v>
      </c>
      <c r="CN186" s="212">
        <f ca="1">(CN$130*INDEX('Term Pricing'!$I$1083:$I$1262,MATCH('Project 2'!CN$8,'Term Pricing'!$C$1083:$C$1262,0))*$E186*$F186)+(CN$130*INDEX('Term Pricing'!$J$1083:$J$1262,MATCH('Project 2'!CN$8,'Term Pricing'!$C$1083:$C$1262,0))*$E186*(1-$F186))</f>
        <v>47206.8</v>
      </c>
      <c r="CO186" s="212">
        <f ca="1">(CO$130*INDEX('Term Pricing'!$I$1083:$I$1262,MATCH('Project 2'!CO$8,'Term Pricing'!$C$1083:$C$1262,0))*$E186*$F186)+(CO$130*INDEX('Term Pricing'!$J$1083:$J$1262,MATCH('Project 2'!CO$8,'Term Pricing'!$C$1083:$C$1262,0))*$E186*(1-$F186))</f>
        <v>45684</v>
      </c>
      <c r="CP186" s="212">
        <f ca="1">(CP$130*INDEX('Term Pricing'!$I$1083:$I$1262,MATCH('Project 2'!CP$8,'Term Pricing'!$C$1083:$C$1262,0))*$E186*$F186)+(CP$130*INDEX('Term Pricing'!$J$1083:$J$1262,MATCH('Project 2'!CP$8,'Term Pricing'!$C$1083:$C$1262,0))*$E186*(1-$F186))</f>
        <v>47206.8</v>
      </c>
      <c r="CQ186" s="212">
        <f ca="1">(CQ$130*INDEX('Term Pricing'!$I$1083:$I$1262,MATCH('Project 2'!CQ$8,'Term Pricing'!$C$1083:$C$1262,0))*$E186*$F186)+(CQ$130*INDEX('Term Pricing'!$J$1083:$J$1262,MATCH('Project 2'!CQ$8,'Term Pricing'!$C$1083:$C$1262,0))*$E186*(1-$F186))</f>
        <v>47206.8</v>
      </c>
      <c r="CR186" s="212">
        <f ca="1">(CR$130*INDEX('Term Pricing'!$I$1083:$I$1262,MATCH('Project 2'!CR$8,'Term Pricing'!$C$1083:$C$1262,0))*$E186*$F186)+(CR$130*INDEX('Term Pricing'!$J$1083:$J$1262,MATCH('Project 2'!CR$8,'Term Pricing'!$C$1083:$C$1262,0))*$E186*(1-$F186))</f>
        <v>42638.399999999994</v>
      </c>
      <c r="CS186" s="212">
        <f ca="1">(CS$130*INDEX('Term Pricing'!$I$1083:$I$1262,MATCH('Project 2'!CS$8,'Term Pricing'!$C$1083:$C$1262,0))*$E186*$F186)+(CS$130*INDEX('Term Pricing'!$J$1083:$J$1262,MATCH('Project 2'!CS$8,'Term Pricing'!$C$1083:$C$1262,0))*$E186*(1-$F186))</f>
        <v>47206.8</v>
      </c>
      <c r="CT186" s="212">
        <f ca="1">(CT$130*INDEX('Term Pricing'!$I$1083:$I$1262,MATCH('Project 2'!CT$8,'Term Pricing'!$C$1083:$C$1262,0))*$E186*$F186)+(CT$130*INDEX('Term Pricing'!$J$1083:$J$1262,MATCH('Project 2'!CT$8,'Term Pricing'!$C$1083:$C$1262,0))*$E186*(1-$F186))</f>
        <v>45684</v>
      </c>
      <c r="CU186" s="212">
        <f ca="1">(CU$130*INDEX('Term Pricing'!$I$1083:$I$1262,MATCH('Project 2'!CU$8,'Term Pricing'!$C$1083:$C$1262,0))*$E186*$F186)+(CU$130*INDEX('Term Pricing'!$J$1083:$J$1262,MATCH('Project 2'!CU$8,'Term Pricing'!$C$1083:$C$1262,0))*$E186*(1-$F186))</f>
        <v>47206.8</v>
      </c>
      <c r="CV186" s="212">
        <f ca="1">(CV$130*INDEX('Term Pricing'!$I$1083:$I$1262,MATCH('Project 2'!CV$8,'Term Pricing'!$C$1083:$C$1262,0))*$E186*$F186)+(CV$130*INDEX('Term Pricing'!$J$1083:$J$1262,MATCH('Project 2'!CV$8,'Term Pricing'!$C$1083:$C$1262,0))*$E186*(1-$F186))</f>
        <v>45684</v>
      </c>
      <c r="CW186" s="212">
        <f ca="1">(CW$130*INDEX('Term Pricing'!$I$1083:$I$1262,MATCH('Project 2'!CW$8,'Term Pricing'!$C$1083:$C$1262,0))*$E186*$F186)+(CW$130*INDEX('Term Pricing'!$J$1083:$J$1262,MATCH('Project 2'!CW$8,'Term Pricing'!$C$1083:$C$1262,0))*$E186*(1-$F186))</f>
        <v>47206.8</v>
      </c>
      <c r="CX186" s="212">
        <f ca="1">(CX$130*INDEX('Term Pricing'!$I$1083:$I$1262,MATCH('Project 2'!CX$8,'Term Pricing'!$C$1083:$C$1262,0))*$E186*$F186)+(CX$130*INDEX('Term Pricing'!$J$1083:$J$1262,MATCH('Project 2'!CX$8,'Term Pricing'!$C$1083:$C$1262,0))*$E186*(1-$F186))</f>
        <v>47206.8</v>
      </c>
      <c r="CY186" s="212">
        <f ca="1">(CY$130*INDEX('Term Pricing'!$I$1083:$I$1262,MATCH('Project 2'!CY$8,'Term Pricing'!$C$1083:$C$1262,0))*$E186*$F186)+(CY$130*INDEX('Term Pricing'!$J$1083:$J$1262,MATCH('Project 2'!CY$8,'Term Pricing'!$C$1083:$C$1262,0))*$E186*(1-$F186))</f>
        <v>45684</v>
      </c>
      <c r="CZ186" s="212">
        <f ca="1">(CZ$130*INDEX('Term Pricing'!$I$1083:$I$1262,MATCH('Project 2'!CZ$8,'Term Pricing'!$C$1083:$C$1262,0))*$E186*$F186)+(CZ$130*INDEX('Term Pricing'!$J$1083:$J$1262,MATCH('Project 2'!CZ$8,'Term Pricing'!$C$1083:$C$1262,0))*$E186*(1-$F186))</f>
        <v>47206.8</v>
      </c>
      <c r="DA186" s="212">
        <f ca="1">(DA$130*INDEX('Term Pricing'!$I$1083:$I$1262,MATCH('Project 2'!DA$8,'Term Pricing'!$C$1083:$C$1262,0))*$E186*$F186)+(DA$130*INDEX('Term Pricing'!$J$1083:$J$1262,MATCH('Project 2'!DA$8,'Term Pricing'!$C$1083:$C$1262,0))*$E186*(1-$F186))</f>
        <v>45684</v>
      </c>
      <c r="DB186" s="212">
        <f ca="1">(DB$130*INDEX('Term Pricing'!$I$1083:$I$1262,MATCH('Project 2'!DB$8,'Term Pricing'!$C$1083:$C$1262,0))*$E186*$F186)+(DB$130*INDEX('Term Pricing'!$J$1083:$J$1262,MATCH('Project 2'!DB$8,'Term Pricing'!$C$1083:$C$1262,0))*$E186*(1-$F186))</f>
        <v>47206.8</v>
      </c>
      <c r="DC186" s="212">
        <f ca="1">(DC$130*INDEX('Term Pricing'!$I$1083:$I$1262,MATCH('Project 2'!DC$8,'Term Pricing'!$C$1083:$C$1262,0))*$E186*$F186)+(DC$130*INDEX('Term Pricing'!$J$1083:$J$1262,MATCH('Project 2'!DC$8,'Term Pricing'!$C$1083:$C$1262,0))*$E186*(1-$F186))</f>
        <v>47206.8</v>
      </c>
      <c r="DD186" s="212">
        <f ca="1">(DD$130*INDEX('Term Pricing'!$I$1083:$I$1262,MATCH('Project 2'!DD$8,'Term Pricing'!$C$1083:$C$1262,0))*$E186*$F186)+(DD$130*INDEX('Term Pricing'!$J$1083:$J$1262,MATCH('Project 2'!DD$8,'Term Pricing'!$C$1083:$C$1262,0))*$E186*(1-$F186))</f>
        <v>42638.399999999994</v>
      </c>
      <c r="DE186" s="212">
        <f ca="1">(DE$130*INDEX('Term Pricing'!$I$1083:$I$1262,MATCH('Project 2'!DE$8,'Term Pricing'!$C$1083:$C$1262,0))*$E186*$F186)+(DE$130*INDEX('Term Pricing'!$J$1083:$J$1262,MATCH('Project 2'!DE$8,'Term Pricing'!$C$1083:$C$1262,0))*$E186*(1-$F186))</f>
        <v>47206.8</v>
      </c>
      <c r="DF186" s="212">
        <f ca="1">(DF$130*INDEX('Term Pricing'!$I$1083:$I$1262,MATCH('Project 2'!DF$8,'Term Pricing'!$C$1083:$C$1262,0))*$E186*$F186)+(DF$130*INDEX('Term Pricing'!$J$1083:$J$1262,MATCH('Project 2'!DF$8,'Term Pricing'!$C$1083:$C$1262,0))*$E186*(1-$F186))</f>
        <v>45684</v>
      </c>
      <c r="DG186" s="212">
        <f ca="1">(DG$130*INDEX('Term Pricing'!$I$1083:$I$1262,MATCH('Project 2'!DG$8,'Term Pricing'!$C$1083:$C$1262,0))*$E186*$F186)+(DG$130*INDEX('Term Pricing'!$J$1083:$J$1262,MATCH('Project 2'!DG$8,'Term Pricing'!$C$1083:$C$1262,0))*$E186*(1-$F186))</f>
        <v>47206.8</v>
      </c>
      <c r="DH186" s="212">
        <f ca="1">(DH$130*INDEX('Term Pricing'!$I$1083:$I$1262,MATCH('Project 2'!DH$8,'Term Pricing'!$C$1083:$C$1262,0))*$E186*$F186)+(DH$130*INDEX('Term Pricing'!$J$1083:$J$1262,MATCH('Project 2'!DH$8,'Term Pricing'!$C$1083:$C$1262,0))*$E186*(1-$F186))</f>
        <v>45684</v>
      </c>
      <c r="DI186" s="212">
        <f ca="1">(DI$130*INDEX('Term Pricing'!$I$1083:$I$1262,MATCH('Project 2'!DI$8,'Term Pricing'!$C$1083:$C$1262,0))*$E186*$F186)+(DI$130*INDEX('Term Pricing'!$J$1083:$J$1262,MATCH('Project 2'!DI$8,'Term Pricing'!$C$1083:$C$1262,0))*$E186*(1-$F186))</f>
        <v>47206.8</v>
      </c>
      <c r="DJ186" s="212">
        <f ca="1">(DJ$130*INDEX('Term Pricing'!$I$1083:$I$1262,MATCH('Project 2'!DJ$8,'Term Pricing'!$C$1083:$C$1262,0))*$E186*$F186)+(DJ$130*INDEX('Term Pricing'!$J$1083:$J$1262,MATCH('Project 2'!DJ$8,'Term Pricing'!$C$1083:$C$1262,0))*$E186*(1-$F186))</f>
        <v>47206.8</v>
      </c>
      <c r="DK186" s="212">
        <f ca="1">(DK$130*INDEX('Term Pricing'!$I$1083:$I$1262,MATCH('Project 2'!DK$8,'Term Pricing'!$C$1083:$C$1262,0))*$E186*$F186)+(DK$130*INDEX('Term Pricing'!$J$1083:$J$1262,MATCH('Project 2'!DK$8,'Term Pricing'!$C$1083:$C$1262,0))*$E186*(1-$F186))</f>
        <v>45684</v>
      </c>
      <c r="DL186" s="212">
        <f ca="1">(DL$130*INDEX('Term Pricing'!$I$1083:$I$1262,MATCH('Project 2'!DL$8,'Term Pricing'!$C$1083:$C$1262,0))*$E186*$F186)+(DL$130*INDEX('Term Pricing'!$J$1083:$J$1262,MATCH('Project 2'!DL$8,'Term Pricing'!$C$1083:$C$1262,0))*$E186*(1-$F186))</f>
        <v>47206.8</v>
      </c>
      <c r="DM186" s="212">
        <f ca="1">(DM$130*INDEX('Term Pricing'!$I$1083:$I$1262,MATCH('Project 2'!DM$8,'Term Pricing'!$C$1083:$C$1262,0))*$E186*$F186)+(DM$130*INDEX('Term Pricing'!$J$1083:$J$1262,MATCH('Project 2'!DM$8,'Term Pricing'!$C$1083:$C$1262,0))*$E186*(1-$F186))</f>
        <v>45684</v>
      </c>
      <c r="DN186" s="212">
        <f ca="1">(DN$130*INDEX('Term Pricing'!$I$1083:$I$1262,MATCH('Project 2'!DN$8,'Term Pricing'!$C$1083:$C$1262,0))*$E186*$F186)+(DN$130*INDEX('Term Pricing'!$J$1083:$J$1262,MATCH('Project 2'!DN$8,'Term Pricing'!$C$1083:$C$1262,0))*$E186*(1-$F186))</f>
        <v>47206.8</v>
      </c>
    </row>
    <row r="187" spans="1:118">
      <c r="A187" s="151"/>
      <c r="C187" s="34" t="s">
        <v>263</v>
      </c>
      <c r="E187" s="70">
        <f>Inputs!H123</f>
        <v>0.2</v>
      </c>
      <c r="F187" s="70">
        <f>Inputs!J123</f>
        <v>0.7</v>
      </c>
      <c r="G187" s="54" t="s">
        <v>83</v>
      </c>
      <c r="H187" s="272">
        <f ca="1">IFERROR(SUM($J187:$DN187)/(SUM($J$130:$DN$130)*E187),0)</f>
        <v>1.4172177858355544</v>
      </c>
      <c r="I187" s="29"/>
      <c r="J187" s="212">
        <f ca="1">(J$130*INDEX('Term Pricing'!$I$1268:$I$1447,MATCH('Project 2'!J$8,'Term Pricing'!$C$1268:$C$1447,0))*$E187*$F187)+(J$130*INDEX('Term Pricing'!$J$1268:$J$1447,MATCH('Project 2'!J$8,'Term Pricing'!$C$1268:$C$1447,0))*$E187*(1-$F187))</f>
        <v>0</v>
      </c>
      <c r="K187" s="212">
        <f ca="1">(K$130*INDEX('Term Pricing'!$I$1268:$I$1447,MATCH('Project 2'!K$8,'Term Pricing'!$C$1268:$C$1447,0))*$E187*$F187)+(K$130*INDEX('Term Pricing'!$J$1268:$J$1447,MATCH('Project 2'!K$8,'Term Pricing'!$C$1268:$C$1447,0))*$E187*(1-$F187))</f>
        <v>0</v>
      </c>
      <c r="L187" s="212">
        <f ca="1">(L$130*INDEX('Term Pricing'!$I$1268:$I$1447,MATCH('Project 2'!L$8,'Term Pricing'!$C$1268:$C$1447,0))*$E187*$F187)+(L$130*INDEX('Term Pricing'!$J$1268:$J$1447,MATCH('Project 2'!L$8,'Term Pricing'!$C$1268:$C$1447,0))*$E187*(1-$F187))</f>
        <v>0</v>
      </c>
      <c r="M187" s="212">
        <f ca="1">(M$130*INDEX('Term Pricing'!$I$1268:$I$1447,MATCH('Project 2'!M$8,'Term Pricing'!$C$1268:$C$1447,0))*$E187*$F187)+(M$130*INDEX('Term Pricing'!$J$1268:$J$1447,MATCH('Project 2'!M$8,'Term Pricing'!$C$1268:$C$1447,0))*$E187*(1-$F187))</f>
        <v>0</v>
      </c>
      <c r="N187" s="212">
        <f ca="1">(N$130*INDEX('Term Pricing'!$I$1268:$I$1447,MATCH('Project 2'!N$8,'Term Pricing'!$C$1268:$C$1447,0))*$E187*$F187)+(N$130*INDEX('Term Pricing'!$J$1268:$J$1447,MATCH('Project 2'!N$8,'Term Pricing'!$C$1268:$C$1447,0))*$E187*(1-$F187))</f>
        <v>32517.574102035378</v>
      </c>
      <c r="O187" s="212">
        <f ca="1">(O$130*INDEX('Term Pricing'!$I$1268:$I$1447,MATCH('Project 2'!O$8,'Term Pricing'!$C$1268:$C$1447,0))*$E187*$F187)+(O$130*INDEX('Term Pricing'!$J$1268:$J$1447,MATCH('Project 2'!O$8,'Term Pricing'!$C$1268:$C$1447,0))*$E187*(1-$F187))</f>
        <v>32861.078295924177</v>
      </c>
      <c r="P187" s="212">
        <f ca="1">(P$130*INDEX('Term Pricing'!$I$1268:$I$1447,MATCH('Project 2'!P$8,'Term Pricing'!$C$1268:$C$1447,0))*$E187*$F187)+(P$130*INDEX('Term Pricing'!$J$1268:$J$1447,MATCH('Project 2'!P$8,'Term Pricing'!$C$1268:$C$1447,0))*$E187*(1-$F187))</f>
        <v>31087.469264993691</v>
      </c>
      <c r="Q187" s="212">
        <f ca="1">(Q$130*INDEX('Term Pricing'!$I$1268:$I$1447,MATCH('Project 2'!Q$8,'Term Pricing'!$C$1268:$C$1447,0))*$E187*$F187)+(Q$130*INDEX('Term Pricing'!$J$1268:$J$1447,MATCH('Project 2'!Q$8,'Term Pricing'!$C$1268:$C$1447,0))*$E187*(1-$F187))</f>
        <v>31389.912426790179</v>
      </c>
      <c r="R187" s="212">
        <f ca="1">(R$130*INDEX('Term Pricing'!$I$1268:$I$1447,MATCH('Project 2'!R$8,'Term Pricing'!$C$1268:$C$1447,0))*$E187*$F187)+(R$130*INDEX('Term Pricing'!$J$1268:$J$1447,MATCH('Project 2'!R$8,'Term Pricing'!$C$1268:$C$1447,0))*$E187*(1-$F187))</f>
        <v>30660.18344740698</v>
      </c>
      <c r="S187" s="212">
        <f ca="1">(S$130*INDEX('Term Pricing'!$I$1268:$I$1447,MATCH('Project 2'!S$8,'Term Pricing'!$C$1268:$C$1447,0))*$E187*$F187)+(S$130*INDEX('Term Pricing'!$J$1268:$J$1447,MATCH('Project 2'!S$8,'Term Pricing'!$C$1268:$C$1447,0))*$E187*(1-$F187))</f>
        <v>28969.398527294888</v>
      </c>
      <c r="T187" s="212">
        <f ca="1">(T$130*INDEX('Term Pricing'!$I$1268:$I$1447,MATCH('Project 2'!T$8,'Term Pricing'!$C$1268:$C$1447,0))*$E187*$F187)+(T$130*INDEX('Term Pricing'!$J$1268:$J$1447,MATCH('Project 2'!T$8,'Term Pricing'!$C$1268:$C$1447,0))*$E187*(1-$F187))</f>
        <v>29214.975323112129</v>
      </c>
      <c r="U187" s="212">
        <f ca="1">(U$130*INDEX('Term Pricing'!$I$1268:$I$1447,MATCH('Project 2'!U$8,'Term Pricing'!$C$1268:$C$1447,0))*$E187*$F187)+(U$130*INDEX('Term Pricing'!$J$1268:$J$1447,MATCH('Project 2'!U$8,'Term Pricing'!$C$1268:$C$1447,0))*$E187*(1-$F187))</f>
        <v>27741.191338884084</v>
      </c>
      <c r="V187" s="212">
        <f ca="1">(V$130*INDEX('Term Pricing'!$I$1268:$I$1447,MATCH('Project 2'!V$8,'Term Pricing'!$C$1268:$C$1447,0))*$E187*$F187)+(V$130*INDEX('Term Pricing'!$J$1268:$J$1447,MATCH('Project 2'!V$8,'Term Pricing'!$C$1268:$C$1447,0))*$E187*(1-$F187))</f>
        <v>28324.080000000002</v>
      </c>
      <c r="W187" s="212">
        <f ca="1">(W$130*INDEX('Term Pricing'!$I$1268:$I$1447,MATCH('Project 2'!W$8,'Term Pricing'!$C$1268:$C$1447,0))*$E187*$F187)+(W$130*INDEX('Term Pricing'!$J$1268:$J$1447,MATCH('Project 2'!W$8,'Term Pricing'!$C$1268:$C$1447,0))*$E187*(1-$F187))</f>
        <v>28324.080000000002</v>
      </c>
      <c r="X187" s="212">
        <f ca="1">(X$130*INDEX('Term Pricing'!$I$1268:$I$1447,MATCH('Project 2'!X$8,'Term Pricing'!$C$1268:$C$1447,0))*$E187*$F187)+(X$130*INDEX('Term Pricing'!$J$1268:$J$1447,MATCH('Project 2'!X$8,'Term Pricing'!$C$1268:$C$1447,0))*$E187*(1-$F187))</f>
        <v>26496.720000000001</v>
      </c>
      <c r="Y187" s="212">
        <f ca="1">(Y$130*INDEX('Term Pricing'!$I$1268:$I$1447,MATCH('Project 2'!Y$8,'Term Pricing'!$C$1268:$C$1447,0))*$E187*$F187)+(Y$130*INDEX('Term Pricing'!$J$1268:$J$1447,MATCH('Project 2'!Y$8,'Term Pricing'!$C$1268:$C$1447,0))*$E187*(1-$F187))</f>
        <v>28324.080000000002</v>
      </c>
      <c r="Z187" s="212">
        <f ca="1">(Z$130*INDEX('Term Pricing'!$I$1268:$I$1447,MATCH('Project 2'!Z$8,'Term Pricing'!$C$1268:$C$1447,0))*$E187*$F187)+(Z$130*INDEX('Term Pricing'!$J$1268:$J$1447,MATCH('Project 2'!Z$8,'Term Pricing'!$C$1268:$C$1447,0))*$E187*(1-$F187))</f>
        <v>27410.400000000001</v>
      </c>
      <c r="AA187" s="212">
        <f ca="1">(AA$130*INDEX('Term Pricing'!$I$1268:$I$1447,MATCH('Project 2'!AA$8,'Term Pricing'!$C$1268:$C$1447,0))*$E187*$F187)+(AA$130*INDEX('Term Pricing'!$J$1268:$J$1447,MATCH('Project 2'!AA$8,'Term Pricing'!$C$1268:$C$1447,0))*$E187*(1-$F187))</f>
        <v>28324.080000000002</v>
      </c>
      <c r="AB187" s="212">
        <f ca="1">(AB$130*INDEX('Term Pricing'!$I$1268:$I$1447,MATCH('Project 2'!AB$8,'Term Pricing'!$C$1268:$C$1447,0))*$E187*$F187)+(AB$130*INDEX('Term Pricing'!$J$1268:$J$1447,MATCH('Project 2'!AB$8,'Term Pricing'!$C$1268:$C$1447,0))*$E187*(1-$F187))</f>
        <v>27410.400000000001</v>
      </c>
      <c r="AC187" s="212">
        <f ca="1">(AC$130*INDEX('Term Pricing'!$I$1268:$I$1447,MATCH('Project 2'!AC$8,'Term Pricing'!$C$1268:$C$1447,0))*$E187*$F187)+(AC$130*INDEX('Term Pricing'!$J$1268:$J$1447,MATCH('Project 2'!AC$8,'Term Pricing'!$C$1268:$C$1447,0))*$E187*(1-$F187))</f>
        <v>28324.080000000002</v>
      </c>
      <c r="AD187" s="212">
        <f ca="1">(AD$130*INDEX('Term Pricing'!$I$1268:$I$1447,MATCH('Project 2'!AD$8,'Term Pricing'!$C$1268:$C$1447,0))*$E187*$F187)+(AD$130*INDEX('Term Pricing'!$J$1268:$J$1447,MATCH('Project 2'!AD$8,'Term Pricing'!$C$1268:$C$1447,0))*$E187*(1-$F187))</f>
        <v>28324.080000000002</v>
      </c>
      <c r="AE187" s="212">
        <f ca="1">(AE$130*INDEX('Term Pricing'!$I$1268:$I$1447,MATCH('Project 2'!AE$8,'Term Pricing'!$C$1268:$C$1447,0))*$E187*$F187)+(AE$130*INDEX('Term Pricing'!$J$1268:$J$1447,MATCH('Project 2'!AE$8,'Term Pricing'!$C$1268:$C$1447,0))*$E187*(1-$F187))</f>
        <v>27410.400000000001</v>
      </c>
      <c r="AF187" s="212">
        <f ca="1">(AF$130*INDEX('Term Pricing'!$I$1268:$I$1447,MATCH('Project 2'!AF$8,'Term Pricing'!$C$1268:$C$1447,0))*$E187*$F187)+(AF$130*INDEX('Term Pricing'!$J$1268:$J$1447,MATCH('Project 2'!AF$8,'Term Pricing'!$C$1268:$C$1447,0))*$E187*(1-$F187))</f>
        <v>28324.080000000002</v>
      </c>
      <c r="AG187" s="212">
        <f ca="1">(AG$130*INDEX('Term Pricing'!$I$1268:$I$1447,MATCH('Project 2'!AG$8,'Term Pricing'!$C$1268:$C$1447,0))*$E187*$F187)+(AG$130*INDEX('Term Pricing'!$J$1268:$J$1447,MATCH('Project 2'!AG$8,'Term Pricing'!$C$1268:$C$1447,0))*$E187*(1-$F187))</f>
        <v>27410.400000000001</v>
      </c>
      <c r="AH187" s="212">
        <f ca="1">(AH$130*INDEX('Term Pricing'!$I$1268:$I$1447,MATCH('Project 2'!AH$8,'Term Pricing'!$C$1268:$C$1447,0))*$E187*$F187)+(AH$130*INDEX('Term Pricing'!$J$1268:$J$1447,MATCH('Project 2'!AH$8,'Term Pricing'!$C$1268:$C$1447,0))*$E187*(1-$F187))</f>
        <v>28324.080000000002</v>
      </c>
      <c r="AI187" s="212">
        <f ca="1">(AI$130*INDEX('Term Pricing'!$I$1268:$I$1447,MATCH('Project 2'!AI$8,'Term Pricing'!$C$1268:$C$1447,0))*$E187*$F187)+(AI$130*INDEX('Term Pricing'!$J$1268:$J$1447,MATCH('Project 2'!AI$8,'Term Pricing'!$C$1268:$C$1447,0))*$E187*(1-$F187))</f>
        <v>28324.080000000002</v>
      </c>
      <c r="AJ187" s="212">
        <f ca="1">(AJ$130*INDEX('Term Pricing'!$I$1268:$I$1447,MATCH('Project 2'!AJ$8,'Term Pricing'!$C$1268:$C$1447,0))*$E187*$F187)+(AJ$130*INDEX('Term Pricing'!$J$1268:$J$1447,MATCH('Project 2'!AJ$8,'Term Pricing'!$C$1268:$C$1447,0))*$E187*(1-$F187))</f>
        <v>25583.040000000001</v>
      </c>
      <c r="AK187" s="212">
        <f ca="1">(AK$130*INDEX('Term Pricing'!$I$1268:$I$1447,MATCH('Project 2'!AK$8,'Term Pricing'!$C$1268:$C$1447,0))*$E187*$F187)+(AK$130*INDEX('Term Pricing'!$J$1268:$J$1447,MATCH('Project 2'!AK$8,'Term Pricing'!$C$1268:$C$1447,0))*$E187*(1-$F187))</f>
        <v>28324.080000000002</v>
      </c>
      <c r="AL187" s="212">
        <f ca="1">(AL$130*INDEX('Term Pricing'!$I$1268:$I$1447,MATCH('Project 2'!AL$8,'Term Pricing'!$C$1268:$C$1447,0))*$E187*$F187)+(AL$130*INDEX('Term Pricing'!$J$1268:$J$1447,MATCH('Project 2'!AL$8,'Term Pricing'!$C$1268:$C$1447,0))*$E187*(1-$F187))</f>
        <v>27410.400000000001</v>
      </c>
      <c r="AM187" s="212">
        <f ca="1">(AM$130*INDEX('Term Pricing'!$I$1268:$I$1447,MATCH('Project 2'!AM$8,'Term Pricing'!$C$1268:$C$1447,0))*$E187*$F187)+(AM$130*INDEX('Term Pricing'!$J$1268:$J$1447,MATCH('Project 2'!AM$8,'Term Pricing'!$C$1268:$C$1447,0))*$E187*(1-$F187))</f>
        <v>28324.080000000002</v>
      </c>
      <c r="AN187" s="212">
        <f ca="1">(AN$130*INDEX('Term Pricing'!$I$1268:$I$1447,MATCH('Project 2'!AN$8,'Term Pricing'!$C$1268:$C$1447,0))*$E187*$F187)+(AN$130*INDEX('Term Pricing'!$J$1268:$J$1447,MATCH('Project 2'!AN$8,'Term Pricing'!$C$1268:$C$1447,0))*$E187*(1-$F187))</f>
        <v>27410.400000000001</v>
      </c>
      <c r="AO187" s="212">
        <f ca="1">(AO$130*INDEX('Term Pricing'!$I$1268:$I$1447,MATCH('Project 2'!AO$8,'Term Pricing'!$C$1268:$C$1447,0))*$E187*$F187)+(AO$130*INDEX('Term Pricing'!$J$1268:$J$1447,MATCH('Project 2'!AO$8,'Term Pricing'!$C$1268:$C$1447,0))*$E187*(1-$F187))</f>
        <v>28324.080000000002</v>
      </c>
      <c r="AP187" s="212">
        <f ca="1">(AP$130*INDEX('Term Pricing'!$I$1268:$I$1447,MATCH('Project 2'!AP$8,'Term Pricing'!$C$1268:$C$1447,0))*$E187*$F187)+(AP$130*INDEX('Term Pricing'!$J$1268:$J$1447,MATCH('Project 2'!AP$8,'Term Pricing'!$C$1268:$C$1447,0))*$E187*(1-$F187))</f>
        <v>28324.080000000002</v>
      </c>
      <c r="AQ187" s="212">
        <f ca="1">(AQ$130*INDEX('Term Pricing'!$I$1268:$I$1447,MATCH('Project 2'!AQ$8,'Term Pricing'!$C$1268:$C$1447,0))*$E187*$F187)+(AQ$130*INDEX('Term Pricing'!$J$1268:$J$1447,MATCH('Project 2'!AQ$8,'Term Pricing'!$C$1268:$C$1447,0))*$E187*(1-$F187))</f>
        <v>27410.400000000001</v>
      </c>
      <c r="AR187" s="212">
        <f ca="1">(AR$130*INDEX('Term Pricing'!$I$1268:$I$1447,MATCH('Project 2'!AR$8,'Term Pricing'!$C$1268:$C$1447,0))*$E187*$F187)+(AR$130*INDEX('Term Pricing'!$J$1268:$J$1447,MATCH('Project 2'!AR$8,'Term Pricing'!$C$1268:$C$1447,0))*$E187*(1-$F187))</f>
        <v>28324.080000000002</v>
      </c>
      <c r="AS187" s="212">
        <f ca="1">(AS$130*INDEX('Term Pricing'!$I$1268:$I$1447,MATCH('Project 2'!AS$8,'Term Pricing'!$C$1268:$C$1447,0))*$E187*$F187)+(AS$130*INDEX('Term Pricing'!$J$1268:$J$1447,MATCH('Project 2'!AS$8,'Term Pricing'!$C$1268:$C$1447,0))*$E187*(1-$F187))</f>
        <v>27410.400000000001</v>
      </c>
      <c r="AT187" s="212">
        <f ca="1">(AT$130*INDEX('Term Pricing'!$I$1268:$I$1447,MATCH('Project 2'!AT$8,'Term Pricing'!$C$1268:$C$1447,0))*$E187*$F187)+(AT$130*INDEX('Term Pricing'!$J$1268:$J$1447,MATCH('Project 2'!AT$8,'Term Pricing'!$C$1268:$C$1447,0))*$E187*(1-$F187))</f>
        <v>28324.080000000002</v>
      </c>
      <c r="AU187" s="212">
        <f ca="1">(AU$130*INDEX('Term Pricing'!$I$1268:$I$1447,MATCH('Project 2'!AU$8,'Term Pricing'!$C$1268:$C$1447,0))*$E187*$F187)+(AU$130*INDEX('Term Pricing'!$J$1268:$J$1447,MATCH('Project 2'!AU$8,'Term Pricing'!$C$1268:$C$1447,0))*$E187*(1-$F187))</f>
        <v>28324.080000000002</v>
      </c>
      <c r="AV187" s="212">
        <f ca="1">(AV$130*INDEX('Term Pricing'!$I$1268:$I$1447,MATCH('Project 2'!AV$8,'Term Pricing'!$C$1268:$C$1447,0))*$E187*$F187)+(AV$130*INDEX('Term Pricing'!$J$1268:$J$1447,MATCH('Project 2'!AV$8,'Term Pricing'!$C$1268:$C$1447,0))*$E187*(1-$F187))</f>
        <v>25583.040000000001</v>
      </c>
      <c r="AW187" s="212">
        <f ca="1">(AW$130*INDEX('Term Pricing'!$I$1268:$I$1447,MATCH('Project 2'!AW$8,'Term Pricing'!$C$1268:$C$1447,0))*$E187*$F187)+(AW$130*INDEX('Term Pricing'!$J$1268:$J$1447,MATCH('Project 2'!AW$8,'Term Pricing'!$C$1268:$C$1447,0))*$E187*(1-$F187))</f>
        <v>28324.080000000002</v>
      </c>
      <c r="AX187" s="212">
        <f ca="1">(AX$130*INDEX('Term Pricing'!$I$1268:$I$1447,MATCH('Project 2'!AX$8,'Term Pricing'!$C$1268:$C$1447,0))*$E187*$F187)+(AX$130*INDEX('Term Pricing'!$J$1268:$J$1447,MATCH('Project 2'!AX$8,'Term Pricing'!$C$1268:$C$1447,0))*$E187*(1-$F187))</f>
        <v>45684</v>
      </c>
      <c r="AY187" s="212">
        <f ca="1">(AY$130*INDEX('Term Pricing'!$I$1268:$I$1447,MATCH('Project 2'!AY$8,'Term Pricing'!$C$1268:$C$1447,0))*$E187*$F187)+(AY$130*INDEX('Term Pricing'!$J$1268:$J$1447,MATCH('Project 2'!AY$8,'Term Pricing'!$C$1268:$C$1447,0))*$E187*(1-$F187))</f>
        <v>47206.8</v>
      </c>
      <c r="AZ187" s="212">
        <f ca="1">(AZ$130*INDEX('Term Pricing'!$I$1268:$I$1447,MATCH('Project 2'!AZ$8,'Term Pricing'!$C$1268:$C$1447,0))*$E187*$F187)+(AZ$130*INDEX('Term Pricing'!$J$1268:$J$1447,MATCH('Project 2'!AZ$8,'Term Pricing'!$C$1268:$C$1447,0))*$E187*(1-$F187))</f>
        <v>45684</v>
      </c>
      <c r="BA187" s="212">
        <f ca="1">(BA$130*INDEX('Term Pricing'!$I$1268:$I$1447,MATCH('Project 2'!BA$8,'Term Pricing'!$C$1268:$C$1447,0))*$E187*$F187)+(BA$130*INDEX('Term Pricing'!$J$1268:$J$1447,MATCH('Project 2'!BA$8,'Term Pricing'!$C$1268:$C$1447,0))*$E187*(1-$F187))</f>
        <v>47206.8</v>
      </c>
      <c r="BB187" s="212">
        <f ca="1">(BB$130*INDEX('Term Pricing'!$I$1268:$I$1447,MATCH('Project 2'!BB$8,'Term Pricing'!$C$1268:$C$1447,0))*$E187*$F187)+(BB$130*INDEX('Term Pricing'!$J$1268:$J$1447,MATCH('Project 2'!BB$8,'Term Pricing'!$C$1268:$C$1447,0))*$E187*(1-$F187))</f>
        <v>47206.8</v>
      </c>
      <c r="BC187" s="212">
        <f ca="1">(BC$130*INDEX('Term Pricing'!$I$1268:$I$1447,MATCH('Project 2'!BC$8,'Term Pricing'!$C$1268:$C$1447,0))*$E187*$F187)+(BC$130*INDEX('Term Pricing'!$J$1268:$J$1447,MATCH('Project 2'!BC$8,'Term Pricing'!$C$1268:$C$1447,0))*$E187*(1-$F187))</f>
        <v>45684</v>
      </c>
      <c r="BD187" s="212">
        <f ca="1">(BD$130*INDEX('Term Pricing'!$I$1268:$I$1447,MATCH('Project 2'!BD$8,'Term Pricing'!$C$1268:$C$1447,0))*$E187*$F187)+(BD$130*INDEX('Term Pricing'!$J$1268:$J$1447,MATCH('Project 2'!BD$8,'Term Pricing'!$C$1268:$C$1447,0))*$E187*(1-$F187))</f>
        <v>47206.8</v>
      </c>
      <c r="BE187" s="212">
        <f ca="1">(BE$130*INDEX('Term Pricing'!$I$1268:$I$1447,MATCH('Project 2'!BE$8,'Term Pricing'!$C$1268:$C$1447,0))*$E187*$F187)+(BE$130*INDEX('Term Pricing'!$J$1268:$J$1447,MATCH('Project 2'!BE$8,'Term Pricing'!$C$1268:$C$1447,0))*$E187*(1-$F187))</f>
        <v>45684</v>
      </c>
      <c r="BF187" s="212">
        <f ca="1">(BF$130*INDEX('Term Pricing'!$I$1268:$I$1447,MATCH('Project 2'!BF$8,'Term Pricing'!$C$1268:$C$1447,0))*$E187*$F187)+(BF$130*INDEX('Term Pricing'!$J$1268:$J$1447,MATCH('Project 2'!BF$8,'Term Pricing'!$C$1268:$C$1447,0))*$E187*(1-$F187))</f>
        <v>47206.8</v>
      </c>
      <c r="BG187" s="212">
        <f ca="1">(BG$130*INDEX('Term Pricing'!$I$1268:$I$1447,MATCH('Project 2'!BG$8,'Term Pricing'!$C$1268:$C$1447,0))*$E187*$F187)+(BG$130*INDEX('Term Pricing'!$J$1268:$J$1447,MATCH('Project 2'!BG$8,'Term Pricing'!$C$1268:$C$1447,0))*$E187*(1-$F187))</f>
        <v>47206.8</v>
      </c>
      <c r="BH187" s="212">
        <f ca="1">(BH$130*INDEX('Term Pricing'!$I$1268:$I$1447,MATCH('Project 2'!BH$8,'Term Pricing'!$C$1268:$C$1447,0))*$E187*$F187)+(BH$130*INDEX('Term Pricing'!$J$1268:$J$1447,MATCH('Project 2'!BH$8,'Term Pricing'!$C$1268:$C$1447,0))*$E187*(1-$F187))</f>
        <v>42638.399999999994</v>
      </c>
      <c r="BI187" s="212">
        <f ca="1">(BI$130*INDEX('Term Pricing'!$I$1268:$I$1447,MATCH('Project 2'!BI$8,'Term Pricing'!$C$1268:$C$1447,0))*$E187*$F187)+(BI$130*INDEX('Term Pricing'!$J$1268:$J$1447,MATCH('Project 2'!BI$8,'Term Pricing'!$C$1268:$C$1447,0))*$E187*(1-$F187))</f>
        <v>47206.8</v>
      </c>
      <c r="BJ187" s="212">
        <f ca="1">(BJ$130*INDEX('Term Pricing'!$I$1268:$I$1447,MATCH('Project 2'!BJ$8,'Term Pricing'!$C$1268:$C$1447,0))*$E187*$F187)+(BJ$130*INDEX('Term Pricing'!$J$1268:$J$1447,MATCH('Project 2'!BJ$8,'Term Pricing'!$C$1268:$C$1447,0))*$E187*(1-$F187))</f>
        <v>45684</v>
      </c>
      <c r="BK187" s="212">
        <f ca="1">(BK$130*INDEX('Term Pricing'!$I$1268:$I$1447,MATCH('Project 2'!BK$8,'Term Pricing'!$C$1268:$C$1447,0))*$E187*$F187)+(BK$130*INDEX('Term Pricing'!$J$1268:$J$1447,MATCH('Project 2'!BK$8,'Term Pricing'!$C$1268:$C$1447,0))*$E187*(1-$F187))</f>
        <v>47206.8</v>
      </c>
      <c r="BL187" s="212">
        <f ca="1">(BL$130*INDEX('Term Pricing'!$I$1268:$I$1447,MATCH('Project 2'!BL$8,'Term Pricing'!$C$1268:$C$1447,0))*$E187*$F187)+(BL$130*INDEX('Term Pricing'!$J$1268:$J$1447,MATCH('Project 2'!BL$8,'Term Pricing'!$C$1268:$C$1447,0))*$E187*(1-$F187))</f>
        <v>45684</v>
      </c>
      <c r="BM187" s="212">
        <f ca="1">(BM$130*INDEX('Term Pricing'!$I$1268:$I$1447,MATCH('Project 2'!BM$8,'Term Pricing'!$C$1268:$C$1447,0))*$E187*$F187)+(BM$130*INDEX('Term Pricing'!$J$1268:$J$1447,MATCH('Project 2'!BM$8,'Term Pricing'!$C$1268:$C$1447,0))*$E187*(1-$F187))</f>
        <v>47206.8</v>
      </c>
      <c r="BN187" s="212">
        <f ca="1">(BN$130*INDEX('Term Pricing'!$I$1268:$I$1447,MATCH('Project 2'!BN$8,'Term Pricing'!$C$1268:$C$1447,0))*$E187*$F187)+(BN$130*INDEX('Term Pricing'!$J$1268:$J$1447,MATCH('Project 2'!BN$8,'Term Pricing'!$C$1268:$C$1447,0))*$E187*(1-$F187))</f>
        <v>47206.8</v>
      </c>
      <c r="BO187" s="212">
        <f ca="1">(BO$130*INDEX('Term Pricing'!$I$1268:$I$1447,MATCH('Project 2'!BO$8,'Term Pricing'!$C$1268:$C$1447,0))*$E187*$F187)+(BO$130*INDEX('Term Pricing'!$J$1268:$J$1447,MATCH('Project 2'!BO$8,'Term Pricing'!$C$1268:$C$1447,0))*$E187*(1-$F187))</f>
        <v>45684</v>
      </c>
      <c r="BP187" s="212">
        <f ca="1">(BP$130*INDEX('Term Pricing'!$I$1268:$I$1447,MATCH('Project 2'!BP$8,'Term Pricing'!$C$1268:$C$1447,0))*$E187*$F187)+(BP$130*INDEX('Term Pricing'!$J$1268:$J$1447,MATCH('Project 2'!BP$8,'Term Pricing'!$C$1268:$C$1447,0))*$E187*(1-$F187))</f>
        <v>47206.8</v>
      </c>
      <c r="BQ187" s="212">
        <f ca="1">(BQ$130*INDEX('Term Pricing'!$I$1268:$I$1447,MATCH('Project 2'!BQ$8,'Term Pricing'!$C$1268:$C$1447,0))*$E187*$F187)+(BQ$130*INDEX('Term Pricing'!$J$1268:$J$1447,MATCH('Project 2'!BQ$8,'Term Pricing'!$C$1268:$C$1447,0))*$E187*(1-$F187))</f>
        <v>45684</v>
      </c>
      <c r="BR187" s="212">
        <f ca="1">(BR$130*INDEX('Term Pricing'!$I$1268:$I$1447,MATCH('Project 2'!BR$8,'Term Pricing'!$C$1268:$C$1447,0))*$E187*$F187)+(BR$130*INDEX('Term Pricing'!$J$1268:$J$1447,MATCH('Project 2'!BR$8,'Term Pricing'!$C$1268:$C$1447,0))*$E187*(1-$F187))</f>
        <v>47206.8</v>
      </c>
      <c r="BS187" s="212">
        <f ca="1">(BS$130*INDEX('Term Pricing'!$I$1268:$I$1447,MATCH('Project 2'!BS$8,'Term Pricing'!$C$1268:$C$1447,0))*$E187*$F187)+(BS$130*INDEX('Term Pricing'!$J$1268:$J$1447,MATCH('Project 2'!BS$8,'Term Pricing'!$C$1268:$C$1447,0))*$E187*(1-$F187))</f>
        <v>47206.8</v>
      </c>
      <c r="BT187" s="212">
        <f ca="1">(BT$130*INDEX('Term Pricing'!$I$1268:$I$1447,MATCH('Project 2'!BT$8,'Term Pricing'!$C$1268:$C$1447,0))*$E187*$F187)+(BT$130*INDEX('Term Pricing'!$J$1268:$J$1447,MATCH('Project 2'!BT$8,'Term Pricing'!$C$1268:$C$1447,0))*$E187*(1-$F187))</f>
        <v>44161.200000000004</v>
      </c>
      <c r="BU187" s="212">
        <f ca="1">(BU$130*INDEX('Term Pricing'!$I$1268:$I$1447,MATCH('Project 2'!BU$8,'Term Pricing'!$C$1268:$C$1447,0))*$E187*$F187)+(BU$130*INDEX('Term Pricing'!$J$1268:$J$1447,MATCH('Project 2'!BU$8,'Term Pricing'!$C$1268:$C$1447,0))*$E187*(1-$F187))</f>
        <v>47206.8</v>
      </c>
      <c r="BV187" s="212">
        <f ca="1">(BV$130*INDEX('Term Pricing'!$I$1268:$I$1447,MATCH('Project 2'!BV$8,'Term Pricing'!$C$1268:$C$1447,0))*$E187*$F187)+(BV$130*INDEX('Term Pricing'!$J$1268:$J$1447,MATCH('Project 2'!BV$8,'Term Pricing'!$C$1268:$C$1447,0))*$E187*(1-$F187))</f>
        <v>45684</v>
      </c>
      <c r="BW187" s="212">
        <f ca="1">(BW$130*INDEX('Term Pricing'!$I$1268:$I$1447,MATCH('Project 2'!BW$8,'Term Pricing'!$C$1268:$C$1447,0))*$E187*$F187)+(BW$130*INDEX('Term Pricing'!$J$1268:$J$1447,MATCH('Project 2'!BW$8,'Term Pricing'!$C$1268:$C$1447,0))*$E187*(1-$F187))</f>
        <v>47206.8</v>
      </c>
      <c r="BX187" s="212">
        <f ca="1">(BX$130*INDEX('Term Pricing'!$I$1268:$I$1447,MATCH('Project 2'!BX$8,'Term Pricing'!$C$1268:$C$1447,0))*$E187*$F187)+(BX$130*INDEX('Term Pricing'!$J$1268:$J$1447,MATCH('Project 2'!BX$8,'Term Pricing'!$C$1268:$C$1447,0))*$E187*(1-$F187))</f>
        <v>45684</v>
      </c>
      <c r="BY187" s="212">
        <f ca="1">(BY$130*INDEX('Term Pricing'!$I$1268:$I$1447,MATCH('Project 2'!BY$8,'Term Pricing'!$C$1268:$C$1447,0))*$E187*$F187)+(BY$130*INDEX('Term Pricing'!$J$1268:$J$1447,MATCH('Project 2'!BY$8,'Term Pricing'!$C$1268:$C$1447,0))*$E187*(1-$F187))</f>
        <v>47206.8</v>
      </c>
      <c r="BZ187" s="212">
        <f ca="1">(BZ$130*INDEX('Term Pricing'!$I$1268:$I$1447,MATCH('Project 2'!BZ$8,'Term Pricing'!$C$1268:$C$1447,0))*$E187*$F187)+(BZ$130*INDEX('Term Pricing'!$J$1268:$J$1447,MATCH('Project 2'!BZ$8,'Term Pricing'!$C$1268:$C$1447,0))*$E187*(1-$F187))</f>
        <v>47206.8</v>
      </c>
      <c r="CA187" s="212">
        <f ca="1">(CA$130*INDEX('Term Pricing'!$I$1268:$I$1447,MATCH('Project 2'!CA$8,'Term Pricing'!$C$1268:$C$1447,0))*$E187*$F187)+(CA$130*INDEX('Term Pricing'!$J$1268:$J$1447,MATCH('Project 2'!CA$8,'Term Pricing'!$C$1268:$C$1447,0))*$E187*(1-$F187))</f>
        <v>45684</v>
      </c>
      <c r="CB187" s="212">
        <f ca="1">(CB$130*INDEX('Term Pricing'!$I$1268:$I$1447,MATCH('Project 2'!CB$8,'Term Pricing'!$C$1268:$C$1447,0))*$E187*$F187)+(CB$130*INDEX('Term Pricing'!$J$1268:$J$1447,MATCH('Project 2'!CB$8,'Term Pricing'!$C$1268:$C$1447,0))*$E187*(1-$F187))</f>
        <v>47206.8</v>
      </c>
      <c r="CC187" s="212">
        <f ca="1">(CC$130*INDEX('Term Pricing'!$I$1268:$I$1447,MATCH('Project 2'!CC$8,'Term Pricing'!$C$1268:$C$1447,0))*$E187*$F187)+(CC$130*INDEX('Term Pricing'!$J$1268:$J$1447,MATCH('Project 2'!CC$8,'Term Pricing'!$C$1268:$C$1447,0))*$E187*(1-$F187))</f>
        <v>45684</v>
      </c>
      <c r="CD187" s="212">
        <f ca="1">(CD$130*INDEX('Term Pricing'!$I$1268:$I$1447,MATCH('Project 2'!CD$8,'Term Pricing'!$C$1268:$C$1447,0))*$E187*$F187)+(CD$130*INDEX('Term Pricing'!$J$1268:$J$1447,MATCH('Project 2'!CD$8,'Term Pricing'!$C$1268:$C$1447,0))*$E187*(1-$F187))</f>
        <v>47206.8</v>
      </c>
      <c r="CE187" s="212">
        <f ca="1">(CE$130*INDEX('Term Pricing'!$I$1268:$I$1447,MATCH('Project 2'!CE$8,'Term Pricing'!$C$1268:$C$1447,0))*$E187*$F187)+(CE$130*INDEX('Term Pricing'!$J$1268:$J$1447,MATCH('Project 2'!CE$8,'Term Pricing'!$C$1268:$C$1447,0))*$E187*(1-$F187))</f>
        <v>47206.8</v>
      </c>
      <c r="CF187" s="212">
        <f ca="1">(CF$130*INDEX('Term Pricing'!$I$1268:$I$1447,MATCH('Project 2'!CF$8,'Term Pricing'!$C$1268:$C$1447,0))*$E187*$F187)+(CF$130*INDEX('Term Pricing'!$J$1268:$J$1447,MATCH('Project 2'!CF$8,'Term Pricing'!$C$1268:$C$1447,0))*$E187*(1-$F187))</f>
        <v>42638.399999999994</v>
      </c>
      <c r="CG187" s="212">
        <f ca="1">(CG$130*INDEX('Term Pricing'!$I$1268:$I$1447,MATCH('Project 2'!CG$8,'Term Pricing'!$C$1268:$C$1447,0))*$E187*$F187)+(CG$130*INDEX('Term Pricing'!$J$1268:$J$1447,MATCH('Project 2'!CG$8,'Term Pricing'!$C$1268:$C$1447,0))*$E187*(1-$F187))</f>
        <v>47206.8</v>
      </c>
      <c r="CH187" s="212">
        <f ca="1">(CH$130*INDEX('Term Pricing'!$I$1268:$I$1447,MATCH('Project 2'!CH$8,'Term Pricing'!$C$1268:$C$1447,0))*$E187*$F187)+(CH$130*INDEX('Term Pricing'!$J$1268:$J$1447,MATCH('Project 2'!CH$8,'Term Pricing'!$C$1268:$C$1447,0))*$E187*(1-$F187))</f>
        <v>45684</v>
      </c>
      <c r="CI187" s="212">
        <f ca="1">(CI$130*INDEX('Term Pricing'!$I$1268:$I$1447,MATCH('Project 2'!CI$8,'Term Pricing'!$C$1268:$C$1447,0))*$E187*$F187)+(CI$130*INDEX('Term Pricing'!$J$1268:$J$1447,MATCH('Project 2'!CI$8,'Term Pricing'!$C$1268:$C$1447,0))*$E187*(1-$F187))</f>
        <v>47206.8</v>
      </c>
      <c r="CJ187" s="212">
        <f ca="1">(CJ$130*INDEX('Term Pricing'!$I$1268:$I$1447,MATCH('Project 2'!CJ$8,'Term Pricing'!$C$1268:$C$1447,0))*$E187*$F187)+(CJ$130*INDEX('Term Pricing'!$J$1268:$J$1447,MATCH('Project 2'!CJ$8,'Term Pricing'!$C$1268:$C$1447,0))*$E187*(1-$F187))</f>
        <v>45684</v>
      </c>
      <c r="CK187" s="212">
        <f ca="1">(CK$130*INDEX('Term Pricing'!$I$1268:$I$1447,MATCH('Project 2'!CK$8,'Term Pricing'!$C$1268:$C$1447,0))*$E187*$F187)+(CK$130*INDEX('Term Pricing'!$J$1268:$J$1447,MATCH('Project 2'!CK$8,'Term Pricing'!$C$1268:$C$1447,0))*$E187*(1-$F187))</f>
        <v>47206.8</v>
      </c>
      <c r="CL187" s="212">
        <f ca="1">(CL$130*INDEX('Term Pricing'!$I$1268:$I$1447,MATCH('Project 2'!CL$8,'Term Pricing'!$C$1268:$C$1447,0))*$E187*$F187)+(CL$130*INDEX('Term Pricing'!$J$1268:$J$1447,MATCH('Project 2'!CL$8,'Term Pricing'!$C$1268:$C$1447,0))*$E187*(1-$F187))</f>
        <v>47206.8</v>
      </c>
      <c r="CM187" s="212">
        <f ca="1">(CM$130*INDEX('Term Pricing'!$I$1268:$I$1447,MATCH('Project 2'!CM$8,'Term Pricing'!$C$1268:$C$1447,0))*$E187*$F187)+(CM$130*INDEX('Term Pricing'!$J$1268:$J$1447,MATCH('Project 2'!CM$8,'Term Pricing'!$C$1268:$C$1447,0))*$E187*(1-$F187))</f>
        <v>45684</v>
      </c>
      <c r="CN187" s="212">
        <f ca="1">(CN$130*INDEX('Term Pricing'!$I$1268:$I$1447,MATCH('Project 2'!CN$8,'Term Pricing'!$C$1268:$C$1447,0))*$E187*$F187)+(CN$130*INDEX('Term Pricing'!$J$1268:$J$1447,MATCH('Project 2'!CN$8,'Term Pricing'!$C$1268:$C$1447,0))*$E187*(1-$F187))</f>
        <v>47206.8</v>
      </c>
      <c r="CO187" s="212">
        <f ca="1">(CO$130*INDEX('Term Pricing'!$I$1268:$I$1447,MATCH('Project 2'!CO$8,'Term Pricing'!$C$1268:$C$1447,0))*$E187*$F187)+(CO$130*INDEX('Term Pricing'!$J$1268:$J$1447,MATCH('Project 2'!CO$8,'Term Pricing'!$C$1268:$C$1447,0))*$E187*(1-$F187))</f>
        <v>45684</v>
      </c>
      <c r="CP187" s="212">
        <f ca="1">(CP$130*INDEX('Term Pricing'!$I$1268:$I$1447,MATCH('Project 2'!CP$8,'Term Pricing'!$C$1268:$C$1447,0))*$E187*$F187)+(CP$130*INDEX('Term Pricing'!$J$1268:$J$1447,MATCH('Project 2'!CP$8,'Term Pricing'!$C$1268:$C$1447,0))*$E187*(1-$F187))</f>
        <v>47206.8</v>
      </c>
      <c r="CQ187" s="212">
        <f ca="1">(CQ$130*INDEX('Term Pricing'!$I$1268:$I$1447,MATCH('Project 2'!CQ$8,'Term Pricing'!$C$1268:$C$1447,0))*$E187*$F187)+(CQ$130*INDEX('Term Pricing'!$J$1268:$J$1447,MATCH('Project 2'!CQ$8,'Term Pricing'!$C$1268:$C$1447,0))*$E187*(1-$F187))</f>
        <v>47206.8</v>
      </c>
      <c r="CR187" s="212">
        <f ca="1">(CR$130*INDEX('Term Pricing'!$I$1268:$I$1447,MATCH('Project 2'!CR$8,'Term Pricing'!$C$1268:$C$1447,0))*$E187*$F187)+(CR$130*INDEX('Term Pricing'!$J$1268:$J$1447,MATCH('Project 2'!CR$8,'Term Pricing'!$C$1268:$C$1447,0))*$E187*(1-$F187))</f>
        <v>42638.399999999994</v>
      </c>
      <c r="CS187" s="212">
        <f ca="1">(CS$130*INDEX('Term Pricing'!$I$1268:$I$1447,MATCH('Project 2'!CS$8,'Term Pricing'!$C$1268:$C$1447,0))*$E187*$F187)+(CS$130*INDEX('Term Pricing'!$J$1268:$J$1447,MATCH('Project 2'!CS$8,'Term Pricing'!$C$1268:$C$1447,0))*$E187*(1-$F187))</f>
        <v>47206.8</v>
      </c>
      <c r="CT187" s="212">
        <f ca="1">(CT$130*INDEX('Term Pricing'!$I$1268:$I$1447,MATCH('Project 2'!CT$8,'Term Pricing'!$C$1268:$C$1447,0))*$E187*$F187)+(CT$130*INDEX('Term Pricing'!$J$1268:$J$1447,MATCH('Project 2'!CT$8,'Term Pricing'!$C$1268:$C$1447,0))*$E187*(1-$F187))</f>
        <v>45684</v>
      </c>
      <c r="CU187" s="212">
        <f ca="1">(CU$130*INDEX('Term Pricing'!$I$1268:$I$1447,MATCH('Project 2'!CU$8,'Term Pricing'!$C$1268:$C$1447,0))*$E187*$F187)+(CU$130*INDEX('Term Pricing'!$J$1268:$J$1447,MATCH('Project 2'!CU$8,'Term Pricing'!$C$1268:$C$1447,0))*$E187*(1-$F187))</f>
        <v>47206.8</v>
      </c>
      <c r="CV187" s="212">
        <f ca="1">(CV$130*INDEX('Term Pricing'!$I$1268:$I$1447,MATCH('Project 2'!CV$8,'Term Pricing'!$C$1268:$C$1447,0))*$E187*$F187)+(CV$130*INDEX('Term Pricing'!$J$1268:$J$1447,MATCH('Project 2'!CV$8,'Term Pricing'!$C$1268:$C$1447,0))*$E187*(1-$F187))</f>
        <v>45684</v>
      </c>
      <c r="CW187" s="212">
        <f ca="1">(CW$130*INDEX('Term Pricing'!$I$1268:$I$1447,MATCH('Project 2'!CW$8,'Term Pricing'!$C$1268:$C$1447,0))*$E187*$F187)+(CW$130*INDEX('Term Pricing'!$J$1268:$J$1447,MATCH('Project 2'!CW$8,'Term Pricing'!$C$1268:$C$1447,0))*$E187*(1-$F187))</f>
        <v>47206.8</v>
      </c>
      <c r="CX187" s="212">
        <f ca="1">(CX$130*INDEX('Term Pricing'!$I$1268:$I$1447,MATCH('Project 2'!CX$8,'Term Pricing'!$C$1268:$C$1447,0))*$E187*$F187)+(CX$130*INDEX('Term Pricing'!$J$1268:$J$1447,MATCH('Project 2'!CX$8,'Term Pricing'!$C$1268:$C$1447,0))*$E187*(1-$F187))</f>
        <v>47206.8</v>
      </c>
      <c r="CY187" s="212">
        <f ca="1">(CY$130*INDEX('Term Pricing'!$I$1268:$I$1447,MATCH('Project 2'!CY$8,'Term Pricing'!$C$1268:$C$1447,0))*$E187*$F187)+(CY$130*INDEX('Term Pricing'!$J$1268:$J$1447,MATCH('Project 2'!CY$8,'Term Pricing'!$C$1268:$C$1447,0))*$E187*(1-$F187))</f>
        <v>45684</v>
      </c>
      <c r="CZ187" s="212">
        <f ca="1">(CZ$130*INDEX('Term Pricing'!$I$1268:$I$1447,MATCH('Project 2'!CZ$8,'Term Pricing'!$C$1268:$C$1447,0))*$E187*$F187)+(CZ$130*INDEX('Term Pricing'!$J$1268:$J$1447,MATCH('Project 2'!CZ$8,'Term Pricing'!$C$1268:$C$1447,0))*$E187*(1-$F187))</f>
        <v>47206.8</v>
      </c>
      <c r="DA187" s="212">
        <f ca="1">(DA$130*INDEX('Term Pricing'!$I$1268:$I$1447,MATCH('Project 2'!DA$8,'Term Pricing'!$C$1268:$C$1447,0))*$E187*$F187)+(DA$130*INDEX('Term Pricing'!$J$1268:$J$1447,MATCH('Project 2'!DA$8,'Term Pricing'!$C$1268:$C$1447,0))*$E187*(1-$F187))</f>
        <v>45684</v>
      </c>
      <c r="DB187" s="212">
        <f ca="1">(DB$130*INDEX('Term Pricing'!$I$1268:$I$1447,MATCH('Project 2'!DB$8,'Term Pricing'!$C$1268:$C$1447,0))*$E187*$F187)+(DB$130*INDEX('Term Pricing'!$J$1268:$J$1447,MATCH('Project 2'!DB$8,'Term Pricing'!$C$1268:$C$1447,0))*$E187*(1-$F187))</f>
        <v>47206.8</v>
      </c>
      <c r="DC187" s="212">
        <f ca="1">(DC$130*INDEX('Term Pricing'!$I$1268:$I$1447,MATCH('Project 2'!DC$8,'Term Pricing'!$C$1268:$C$1447,0))*$E187*$F187)+(DC$130*INDEX('Term Pricing'!$J$1268:$J$1447,MATCH('Project 2'!DC$8,'Term Pricing'!$C$1268:$C$1447,0))*$E187*(1-$F187))</f>
        <v>47206.8</v>
      </c>
      <c r="DD187" s="212">
        <f ca="1">(DD$130*INDEX('Term Pricing'!$I$1268:$I$1447,MATCH('Project 2'!DD$8,'Term Pricing'!$C$1268:$C$1447,0))*$E187*$F187)+(DD$130*INDEX('Term Pricing'!$J$1268:$J$1447,MATCH('Project 2'!DD$8,'Term Pricing'!$C$1268:$C$1447,0))*$E187*(1-$F187))</f>
        <v>42638.399999999994</v>
      </c>
      <c r="DE187" s="212">
        <f ca="1">(DE$130*INDEX('Term Pricing'!$I$1268:$I$1447,MATCH('Project 2'!DE$8,'Term Pricing'!$C$1268:$C$1447,0))*$E187*$F187)+(DE$130*INDEX('Term Pricing'!$J$1268:$J$1447,MATCH('Project 2'!DE$8,'Term Pricing'!$C$1268:$C$1447,0))*$E187*(1-$F187))</f>
        <v>47206.8</v>
      </c>
      <c r="DF187" s="212">
        <f ca="1">(DF$130*INDEX('Term Pricing'!$I$1268:$I$1447,MATCH('Project 2'!DF$8,'Term Pricing'!$C$1268:$C$1447,0))*$E187*$F187)+(DF$130*INDEX('Term Pricing'!$J$1268:$J$1447,MATCH('Project 2'!DF$8,'Term Pricing'!$C$1268:$C$1447,0))*$E187*(1-$F187))</f>
        <v>45684</v>
      </c>
      <c r="DG187" s="212">
        <f ca="1">(DG$130*INDEX('Term Pricing'!$I$1268:$I$1447,MATCH('Project 2'!DG$8,'Term Pricing'!$C$1268:$C$1447,0))*$E187*$F187)+(DG$130*INDEX('Term Pricing'!$J$1268:$J$1447,MATCH('Project 2'!DG$8,'Term Pricing'!$C$1268:$C$1447,0))*$E187*(1-$F187))</f>
        <v>47206.8</v>
      </c>
      <c r="DH187" s="212">
        <f ca="1">(DH$130*INDEX('Term Pricing'!$I$1268:$I$1447,MATCH('Project 2'!DH$8,'Term Pricing'!$C$1268:$C$1447,0))*$E187*$F187)+(DH$130*INDEX('Term Pricing'!$J$1268:$J$1447,MATCH('Project 2'!DH$8,'Term Pricing'!$C$1268:$C$1447,0))*$E187*(1-$F187))</f>
        <v>45684</v>
      </c>
      <c r="DI187" s="212">
        <f ca="1">(DI$130*INDEX('Term Pricing'!$I$1268:$I$1447,MATCH('Project 2'!DI$8,'Term Pricing'!$C$1268:$C$1447,0))*$E187*$F187)+(DI$130*INDEX('Term Pricing'!$J$1268:$J$1447,MATCH('Project 2'!DI$8,'Term Pricing'!$C$1268:$C$1447,0))*$E187*(1-$F187))</f>
        <v>47206.8</v>
      </c>
      <c r="DJ187" s="212">
        <f ca="1">(DJ$130*INDEX('Term Pricing'!$I$1268:$I$1447,MATCH('Project 2'!DJ$8,'Term Pricing'!$C$1268:$C$1447,0))*$E187*$F187)+(DJ$130*INDEX('Term Pricing'!$J$1268:$J$1447,MATCH('Project 2'!DJ$8,'Term Pricing'!$C$1268:$C$1447,0))*$E187*(1-$F187))</f>
        <v>47206.8</v>
      </c>
      <c r="DK187" s="212">
        <f ca="1">(DK$130*INDEX('Term Pricing'!$I$1268:$I$1447,MATCH('Project 2'!DK$8,'Term Pricing'!$C$1268:$C$1447,0))*$E187*$F187)+(DK$130*INDEX('Term Pricing'!$J$1268:$J$1447,MATCH('Project 2'!DK$8,'Term Pricing'!$C$1268:$C$1447,0))*$E187*(1-$F187))</f>
        <v>45684</v>
      </c>
      <c r="DL187" s="212">
        <f ca="1">(DL$130*INDEX('Term Pricing'!$I$1268:$I$1447,MATCH('Project 2'!DL$8,'Term Pricing'!$C$1268:$C$1447,0))*$E187*$F187)+(DL$130*INDEX('Term Pricing'!$J$1268:$J$1447,MATCH('Project 2'!DL$8,'Term Pricing'!$C$1268:$C$1447,0))*$E187*(1-$F187))</f>
        <v>47206.8</v>
      </c>
      <c r="DM187" s="212">
        <f ca="1">(DM$130*INDEX('Term Pricing'!$I$1268:$I$1447,MATCH('Project 2'!DM$8,'Term Pricing'!$C$1268:$C$1447,0))*$E187*$F187)+(DM$130*INDEX('Term Pricing'!$J$1268:$J$1447,MATCH('Project 2'!DM$8,'Term Pricing'!$C$1268:$C$1447,0))*$E187*(1-$F187))</f>
        <v>45684</v>
      </c>
      <c r="DN187" s="212">
        <f ca="1">(DN$130*INDEX('Term Pricing'!$I$1268:$I$1447,MATCH('Project 2'!DN$8,'Term Pricing'!$C$1268:$C$1447,0))*$E187*$F187)+(DN$130*INDEX('Term Pricing'!$J$1268:$J$1447,MATCH('Project 2'!DN$8,'Term Pricing'!$C$1268:$C$1447,0))*$E187*(1-$F187))</f>
        <v>47206.8</v>
      </c>
    </row>
    <row r="188" spans="1:118">
      <c r="A188" s="151"/>
      <c r="C188" s="34" t="s">
        <v>264</v>
      </c>
      <c r="E188" s="70">
        <f>Inputs!H124</f>
        <v>0.2</v>
      </c>
      <c r="F188" s="70">
        <f>Inputs!J124</f>
        <v>0.7</v>
      </c>
      <c r="G188" s="54" t="s">
        <v>83</v>
      </c>
      <c r="H188" s="272">
        <f ca="1">IFERROR(SUM($J188:$DN188)/(SUM($J$130:$DN$130)*E188),0)</f>
        <v>1.4106711431007004</v>
      </c>
      <c r="I188" s="29"/>
      <c r="J188" s="212">
        <f ca="1">(J$130*INDEX('Term Pricing'!$I$1453:$I$1632,MATCH('Project 2'!J$8,'Term Pricing'!$C$1453:$C$1632,0))*$E188*$F188)+(J$130*INDEX('Term Pricing'!$J$1453:$J$1632,MATCH('Project 2'!J$8,'Term Pricing'!$C$1453:$C$1632,0))*$E188*(1-$F188))</f>
        <v>0</v>
      </c>
      <c r="K188" s="212">
        <f ca="1">(K$130*INDEX('Term Pricing'!$I$1453:$I$1632,MATCH('Project 2'!K$8,'Term Pricing'!$C$1453:$C$1632,0))*$E188*$F188)+(K$130*INDEX('Term Pricing'!$J$1453:$J$1632,MATCH('Project 2'!K$8,'Term Pricing'!$C$1453:$C$1632,0))*$E188*(1-$F188))</f>
        <v>0</v>
      </c>
      <c r="L188" s="212">
        <f ca="1">(L$130*INDEX('Term Pricing'!$I$1453:$I$1632,MATCH('Project 2'!L$8,'Term Pricing'!$C$1453:$C$1632,0))*$E188*$F188)+(L$130*INDEX('Term Pricing'!$J$1453:$J$1632,MATCH('Project 2'!L$8,'Term Pricing'!$C$1453:$C$1632,0))*$E188*(1-$F188))</f>
        <v>0</v>
      </c>
      <c r="M188" s="212">
        <f ca="1">(M$130*INDEX('Term Pricing'!$I$1453:$I$1632,MATCH('Project 2'!M$8,'Term Pricing'!$C$1453:$C$1632,0))*$E188*$F188)+(M$130*INDEX('Term Pricing'!$J$1453:$J$1632,MATCH('Project 2'!M$8,'Term Pricing'!$C$1453:$C$1632,0))*$E188*(1-$F188))</f>
        <v>0</v>
      </c>
      <c r="N188" s="212">
        <f ca="1">(N$130*INDEX('Term Pricing'!$I$1453:$I$1632,MATCH('Project 2'!N$8,'Term Pricing'!$C$1453:$C$1632,0))*$E188*$F188)+(N$130*INDEX('Term Pricing'!$J$1453:$J$1632,MATCH('Project 2'!N$8,'Term Pricing'!$C$1453:$C$1632,0))*$E188*(1-$F188))</f>
        <v>28605.997016338726</v>
      </c>
      <c r="O188" s="212">
        <f ca="1">(O$130*INDEX('Term Pricing'!$I$1453:$I$1632,MATCH('Project 2'!O$8,'Term Pricing'!$C$1453:$C$1632,0))*$E188*$F188)+(O$130*INDEX('Term Pricing'!$J$1453:$J$1632,MATCH('Project 2'!O$8,'Term Pricing'!$C$1453:$C$1632,0))*$E188*(1-$F188))</f>
        <v>28972.559452790978</v>
      </c>
      <c r="P188" s="212">
        <f ca="1">(P$130*INDEX('Term Pricing'!$I$1453:$I$1632,MATCH('Project 2'!P$8,'Term Pricing'!$C$1453:$C$1632,0))*$E188*$F188)+(P$130*INDEX('Term Pricing'!$J$1453:$J$1632,MATCH('Project 2'!P$8,'Term Pricing'!$C$1453:$C$1632,0))*$E188*(1-$F188))</f>
        <v>27565.852117074741</v>
      </c>
      <c r="Q188" s="212">
        <f ca="1">(Q$130*INDEX('Term Pricing'!$I$1453:$I$1632,MATCH('Project 2'!Q$8,'Term Pricing'!$C$1453:$C$1632,0))*$E188*$F188)+(Q$130*INDEX('Term Pricing'!$J$1453:$J$1632,MATCH('Project 2'!Q$8,'Term Pricing'!$C$1453:$C$1632,0))*$E188*(1-$F188))</f>
        <v>28324.080000000002</v>
      </c>
      <c r="R188" s="212">
        <f ca="1">(R$130*INDEX('Term Pricing'!$I$1453:$I$1632,MATCH('Project 2'!R$8,'Term Pricing'!$C$1453:$C$1632,0))*$E188*$F188)+(R$130*INDEX('Term Pricing'!$J$1453:$J$1632,MATCH('Project 2'!R$8,'Term Pricing'!$C$1453:$C$1632,0))*$E188*(1-$F188))</f>
        <v>28324.080000000002</v>
      </c>
      <c r="S188" s="212">
        <f ca="1">(S$130*INDEX('Term Pricing'!$I$1453:$I$1632,MATCH('Project 2'!S$8,'Term Pricing'!$C$1453:$C$1632,0))*$E188*$F188)+(S$130*INDEX('Term Pricing'!$J$1453:$J$1632,MATCH('Project 2'!S$8,'Term Pricing'!$C$1453:$C$1632,0))*$E188*(1-$F188))</f>
        <v>27410.400000000001</v>
      </c>
      <c r="T188" s="212">
        <f ca="1">(T$130*INDEX('Term Pricing'!$I$1453:$I$1632,MATCH('Project 2'!T$8,'Term Pricing'!$C$1453:$C$1632,0))*$E188*$F188)+(T$130*INDEX('Term Pricing'!$J$1453:$J$1632,MATCH('Project 2'!T$8,'Term Pricing'!$C$1453:$C$1632,0))*$E188*(1-$F188))</f>
        <v>28324.080000000002</v>
      </c>
      <c r="U188" s="212">
        <f ca="1">(U$130*INDEX('Term Pricing'!$I$1453:$I$1632,MATCH('Project 2'!U$8,'Term Pricing'!$C$1453:$C$1632,0))*$E188*$F188)+(U$130*INDEX('Term Pricing'!$J$1453:$J$1632,MATCH('Project 2'!U$8,'Term Pricing'!$C$1453:$C$1632,0))*$E188*(1-$F188))</f>
        <v>27410.400000000001</v>
      </c>
      <c r="V188" s="212">
        <f ca="1">(V$130*INDEX('Term Pricing'!$I$1453:$I$1632,MATCH('Project 2'!V$8,'Term Pricing'!$C$1453:$C$1632,0))*$E188*$F188)+(V$130*INDEX('Term Pricing'!$J$1453:$J$1632,MATCH('Project 2'!V$8,'Term Pricing'!$C$1453:$C$1632,0))*$E188*(1-$F188))</f>
        <v>28324.080000000002</v>
      </c>
      <c r="W188" s="212">
        <f ca="1">(W$130*INDEX('Term Pricing'!$I$1453:$I$1632,MATCH('Project 2'!W$8,'Term Pricing'!$C$1453:$C$1632,0))*$E188*$F188)+(W$130*INDEX('Term Pricing'!$J$1453:$J$1632,MATCH('Project 2'!W$8,'Term Pricing'!$C$1453:$C$1632,0))*$E188*(1-$F188))</f>
        <v>28324.080000000002</v>
      </c>
      <c r="X188" s="212">
        <f ca="1">(X$130*INDEX('Term Pricing'!$I$1453:$I$1632,MATCH('Project 2'!X$8,'Term Pricing'!$C$1453:$C$1632,0))*$E188*$F188)+(X$130*INDEX('Term Pricing'!$J$1453:$J$1632,MATCH('Project 2'!X$8,'Term Pricing'!$C$1453:$C$1632,0))*$E188*(1-$F188))</f>
        <v>26496.720000000001</v>
      </c>
      <c r="Y188" s="212">
        <f ca="1">(Y$130*INDEX('Term Pricing'!$I$1453:$I$1632,MATCH('Project 2'!Y$8,'Term Pricing'!$C$1453:$C$1632,0))*$E188*$F188)+(Y$130*INDEX('Term Pricing'!$J$1453:$J$1632,MATCH('Project 2'!Y$8,'Term Pricing'!$C$1453:$C$1632,0))*$E188*(1-$F188))</f>
        <v>28324.080000000002</v>
      </c>
      <c r="Z188" s="212">
        <f ca="1">(Z$130*INDEX('Term Pricing'!$I$1453:$I$1632,MATCH('Project 2'!Z$8,'Term Pricing'!$C$1453:$C$1632,0))*$E188*$F188)+(Z$130*INDEX('Term Pricing'!$J$1453:$J$1632,MATCH('Project 2'!Z$8,'Term Pricing'!$C$1453:$C$1632,0))*$E188*(1-$F188))</f>
        <v>27410.400000000001</v>
      </c>
      <c r="AA188" s="212">
        <f ca="1">(AA$130*INDEX('Term Pricing'!$I$1453:$I$1632,MATCH('Project 2'!AA$8,'Term Pricing'!$C$1453:$C$1632,0))*$E188*$F188)+(AA$130*INDEX('Term Pricing'!$J$1453:$J$1632,MATCH('Project 2'!AA$8,'Term Pricing'!$C$1453:$C$1632,0))*$E188*(1-$F188))</f>
        <v>28324.080000000002</v>
      </c>
      <c r="AB188" s="212">
        <f ca="1">(AB$130*INDEX('Term Pricing'!$I$1453:$I$1632,MATCH('Project 2'!AB$8,'Term Pricing'!$C$1453:$C$1632,0))*$E188*$F188)+(AB$130*INDEX('Term Pricing'!$J$1453:$J$1632,MATCH('Project 2'!AB$8,'Term Pricing'!$C$1453:$C$1632,0))*$E188*(1-$F188))</f>
        <v>27410.400000000001</v>
      </c>
      <c r="AC188" s="212">
        <f ca="1">(AC$130*INDEX('Term Pricing'!$I$1453:$I$1632,MATCH('Project 2'!AC$8,'Term Pricing'!$C$1453:$C$1632,0))*$E188*$F188)+(AC$130*INDEX('Term Pricing'!$J$1453:$J$1632,MATCH('Project 2'!AC$8,'Term Pricing'!$C$1453:$C$1632,0))*$E188*(1-$F188))</f>
        <v>28324.080000000002</v>
      </c>
      <c r="AD188" s="212">
        <f ca="1">(AD$130*INDEX('Term Pricing'!$I$1453:$I$1632,MATCH('Project 2'!AD$8,'Term Pricing'!$C$1453:$C$1632,0))*$E188*$F188)+(AD$130*INDEX('Term Pricing'!$J$1453:$J$1632,MATCH('Project 2'!AD$8,'Term Pricing'!$C$1453:$C$1632,0))*$E188*(1-$F188))</f>
        <v>28324.080000000002</v>
      </c>
      <c r="AE188" s="212">
        <f ca="1">(AE$130*INDEX('Term Pricing'!$I$1453:$I$1632,MATCH('Project 2'!AE$8,'Term Pricing'!$C$1453:$C$1632,0))*$E188*$F188)+(AE$130*INDEX('Term Pricing'!$J$1453:$J$1632,MATCH('Project 2'!AE$8,'Term Pricing'!$C$1453:$C$1632,0))*$E188*(1-$F188))</f>
        <v>27410.400000000001</v>
      </c>
      <c r="AF188" s="212">
        <f ca="1">(AF$130*INDEX('Term Pricing'!$I$1453:$I$1632,MATCH('Project 2'!AF$8,'Term Pricing'!$C$1453:$C$1632,0))*$E188*$F188)+(AF$130*INDEX('Term Pricing'!$J$1453:$J$1632,MATCH('Project 2'!AF$8,'Term Pricing'!$C$1453:$C$1632,0))*$E188*(1-$F188))</f>
        <v>28324.080000000002</v>
      </c>
      <c r="AG188" s="212">
        <f ca="1">(AG$130*INDEX('Term Pricing'!$I$1453:$I$1632,MATCH('Project 2'!AG$8,'Term Pricing'!$C$1453:$C$1632,0))*$E188*$F188)+(AG$130*INDEX('Term Pricing'!$J$1453:$J$1632,MATCH('Project 2'!AG$8,'Term Pricing'!$C$1453:$C$1632,0))*$E188*(1-$F188))</f>
        <v>27410.400000000001</v>
      </c>
      <c r="AH188" s="212">
        <f ca="1">(AH$130*INDEX('Term Pricing'!$I$1453:$I$1632,MATCH('Project 2'!AH$8,'Term Pricing'!$C$1453:$C$1632,0))*$E188*$F188)+(AH$130*INDEX('Term Pricing'!$J$1453:$J$1632,MATCH('Project 2'!AH$8,'Term Pricing'!$C$1453:$C$1632,0))*$E188*(1-$F188))</f>
        <v>28324.080000000002</v>
      </c>
      <c r="AI188" s="212">
        <f ca="1">(AI$130*INDEX('Term Pricing'!$I$1453:$I$1632,MATCH('Project 2'!AI$8,'Term Pricing'!$C$1453:$C$1632,0))*$E188*$F188)+(AI$130*INDEX('Term Pricing'!$J$1453:$J$1632,MATCH('Project 2'!AI$8,'Term Pricing'!$C$1453:$C$1632,0))*$E188*(1-$F188))</f>
        <v>28324.080000000002</v>
      </c>
      <c r="AJ188" s="212">
        <f ca="1">(AJ$130*INDEX('Term Pricing'!$I$1453:$I$1632,MATCH('Project 2'!AJ$8,'Term Pricing'!$C$1453:$C$1632,0))*$E188*$F188)+(AJ$130*INDEX('Term Pricing'!$J$1453:$J$1632,MATCH('Project 2'!AJ$8,'Term Pricing'!$C$1453:$C$1632,0))*$E188*(1-$F188))</f>
        <v>25583.040000000001</v>
      </c>
      <c r="AK188" s="212">
        <f ca="1">(AK$130*INDEX('Term Pricing'!$I$1453:$I$1632,MATCH('Project 2'!AK$8,'Term Pricing'!$C$1453:$C$1632,0))*$E188*$F188)+(AK$130*INDEX('Term Pricing'!$J$1453:$J$1632,MATCH('Project 2'!AK$8,'Term Pricing'!$C$1453:$C$1632,0))*$E188*(1-$F188))</f>
        <v>28324.080000000002</v>
      </c>
      <c r="AL188" s="212">
        <f ca="1">(AL$130*INDEX('Term Pricing'!$I$1453:$I$1632,MATCH('Project 2'!AL$8,'Term Pricing'!$C$1453:$C$1632,0))*$E188*$F188)+(AL$130*INDEX('Term Pricing'!$J$1453:$J$1632,MATCH('Project 2'!AL$8,'Term Pricing'!$C$1453:$C$1632,0))*$E188*(1-$F188))</f>
        <v>27410.400000000001</v>
      </c>
      <c r="AM188" s="212">
        <f ca="1">(AM$130*INDEX('Term Pricing'!$I$1453:$I$1632,MATCH('Project 2'!AM$8,'Term Pricing'!$C$1453:$C$1632,0))*$E188*$F188)+(AM$130*INDEX('Term Pricing'!$J$1453:$J$1632,MATCH('Project 2'!AM$8,'Term Pricing'!$C$1453:$C$1632,0))*$E188*(1-$F188))</f>
        <v>28324.080000000002</v>
      </c>
      <c r="AN188" s="212">
        <f ca="1">(AN$130*INDEX('Term Pricing'!$I$1453:$I$1632,MATCH('Project 2'!AN$8,'Term Pricing'!$C$1453:$C$1632,0))*$E188*$F188)+(AN$130*INDEX('Term Pricing'!$J$1453:$J$1632,MATCH('Project 2'!AN$8,'Term Pricing'!$C$1453:$C$1632,0))*$E188*(1-$F188))</f>
        <v>27410.400000000001</v>
      </c>
      <c r="AO188" s="212">
        <f ca="1">(AO$130*INDEX('Term Pricing'!$I$1453:$I$1632,MATCH('Project 2'!AO$8,'Term Pricing'!$C$1453:$C$1632,0))*$E188*$F188)+(AO$130*INDEX('Term Pricing'!$J$1453:$J$1632,MATCH('Project 2'!AO$8,'Term Pricing'!$C$1453:$C$1632,0))*$E188*(1-$F188))</f>
        <v>28324.080000000002</v>
      </c>
      <c r="AP188" s="212">
        <f ca="1">(AP$130*INDEX('Term Pricing'!$I$1453:$I$1632,MATCH('Project 2'!AP$8,'Term Pricing'!$C$1453:$C$1632,0))*$E188*$F188)+(AP$130*INDEX('Term Pricing'!$J$1453:$J$1632,MATCH('Project 2'!AP$8,'Term Pricing'!$C$1453:$C$1632,0))*$E188*(1-$F188))</f>
        <v>28324.080000000002</v>
      </c>
      <c r="AQ188" s="212">
        <f ca="1">(AQ$130*INDEX('Term Pricing'!$I$1453:$I$1632,MATCH('Project 2'!AQ$8,'Term Pricing'!$C$1453:$C$1632,0))*$E188*$F188)+(AQ$130*INDEX('Term Pricing'!$J$1453:$J$1632,MATCH('Project 2'!AQ$8,'Term Pricing'!$C$1453:$C$1632,0))*$E188*(1-$F188))</f>
        <v>27410.400000000001</v>
      </c>
      <c r="AR188" s="212">
        <f ca="1">(AR$130*INDEX('Term Pricing'!$I$1453:$I$1632,MATCH('Project 2'!AR$8,'Term Pricing'!$C$1453:$C$1632,0))*$E188*$F188)+(AR$130*INDEX('Term Pricing'!$J$1453:$J$1632,MATCH('Project 2'!AR$8,'Term Pricing'!$C$1453:$C$1632,0))*$E188*(1-$F188))</f>
        <v>28324.080000000002</v>
      </c>
      <c r="AS188" s="212">
        <f ca="1">(AS$130*INDEX('Term Pricing'!$I$1453:$I$1632,MATCH('Project 2'!AS$8,'Term Pricing'!$C$1453:$C$1632,0))*$E188*$F188)+(AS$130*INDEX('Term Pricing'!$J$1453:$J$1632,MATCH('Project 2'!AS$8,'Term Pricing'!$C$1453:$C$1632,0))*$E188*(1-$F188))</f>
        <v>27410.400000000001</v>
      </c>
      <c r="AT188" s="212">
        <f ca="1">(AT$130*INDEX('Term Pricing'!$I$1453:$I$1632,MATCH('Project 2'!AT$8,'Term Pricing'!$C$1453:$C$1632,0))*$E188*$F188)+(AT$130*INDEX('Term Pricing'!$J$1453:$J$1632,MATCH('Project 2'!AT$8,'Term Pricing'!$C$1453:$C$1632,0))*$E188*(1-$F188))</f>
        <v>28324.080000000002</v>
      </c>
      <c r="AU188" s="212">
        <f ca="1">(AU$130*INDEX('Term Pricing'!$I$1453:$I$1632,MATCH('Project 2'!AU$8,'Term Pricing'!$C$1453:$C$1632,0))*$E188*$F188)+(AU$130*INDEX('Term Pricing'!$J$1453:$J$1632,MATCH('Project 2'!AU$8,'Term Pricing'!$C$1453:$C$1632,0))*$E188*(1-$F188))</f>
        <v>28324.080000000002</v>
      </c>
      <c r="AV188" s="212">
        <f ca="1">(AV$130*INDEX('Term Pricing'!$I$1453:$I$1632,MATCH('Project 2'!AV$8,'Term Pricing'!$C$1453:$C$1632,0))*$E188*$F188)+(AV$130*INDEX('Term Pricing'!$J$1453:$J$1632,MATCH('Project 2'!AV$8,'Term Pricing'!$C$1453:$C$1632,0))*$E188*(1-$F188))</f>
        <v>25583.040000000001</v>
      </c>
      <c r="AW188" s="212">
        <f ca="1">(AW$130*INDEX('Term Pricing'!$I$1453:$I$1632,MATCH('Project 2'!AW$8,'Term Pricing'!$C$1453:$C$1632,0))*$E188*$F188)+(AW$130*INDEX('Term Pricing'!$J$1453:$J$1632,MATCH('Project 2'!AW$8,'Term Pricing'!$C$1453:$C$1632,0))*$E188*(1-$F188))</f>
        <v>28324.080000000002</v>
      </c>
      <c r="AX188" s="212">
        <f ca="1">(AX$130*INDEX('Term Pricing'!$I$1453:$I$1632,MATCH('Project 2'!AX$8,'Term Pricing'!$C$1453:$C$1632,0))*$E188*$F188)+(AX$130*INDEX('Term Pricing'!$J$1453:$J$1632,MATCH('Project 2'!AX$8,'Term Pricing'!$C$1453:$C$1632,0))*$E188*(1-$F188))</f>
        <v>45684</v>
      </c>
      <c r="AY188" s="212">
        <f ca="1">(AY$130*INDEX('Term Pricing'!$I$1453:$I$1632,MATCH('Project 2'!AY$8,'Term Pricing'!$C$1453:$C$1632,0))*$E188*$F188)+(AY$130*INDEX('Term Pricing'!$J$1453:$J$1632,MATCH('Project 2'!AY$8,'Term Pricing'!$C$1453:$C$1632,0))*$E188*(1-$F188))</f>
        <v>47206.8</v>
      </c>
      <c r="AZ188" s="212">
        <f ca="1">(AZ$130*INDEX('Term Pricing'!$I$1453:$I$1632,MATCH('Project 2'!AZ$8,'Term Pricing'!$C$1453:$C$1632,0))*$E188*$F188)+(AZ$130*INDEX('Term Pricing'!$J$1453:$J$1632,MATCH('Project 2'!AZ$8,'Term Pricing'!$C$1453:$C$1632,0))*$E188*(1-$F188))</f>
        <v>45684</v>
      </c>
      <c r="BA188" s="212">
        <f ca="1">(BA$130*INDEX('Term Pricing'!$I$1453:$I$1632,MATCH('Project 2'!BA$8,'Term Pricing'!$C$1453:$C$1632,0))*$E188*$F188)+(BA$130*INDEX('Term Pricing'!$J$1453:$J$1632,MATCH('Project 2'!BA$8,'Term Pricing'!$C$1453:$C$1632,0))*$E188*(1-$F188))</f>
        <v>47206.8</v>
      </c>
      <c r="BB188" s="212">
        <f ca="1">(BB$130*INDEX('Term Pricing'!$I$1453:$I$1632,MATCH('Project 2'!BB$8,'Term Pricing'!$C$1453:$C$1632,0))*$E188*$F188)+(BB$130*INDEX('Term Pricing'!$J$1453:$J$1632,MATCH('Project 2'!BB$8,'Term Pricing'!$C$1453:$C$1632,0))*$E188*(1-$F188))</f>
        <v>47206.8</v>
      </c>
      <c r="BC188" s="212">
        <f ca="1">(BC$130*INDEX('Term Pricing'!$I$1453:$I$1632,MATCH('Project 2'!BC$8,'Term Pricing'!$C$1453:$C$1632,0))*$E188*$F188)+(BC$130*INDEX('Term Pricing'!$J$1453:$J$1632,MATCH('Project 2'!BC$8,'Term Pricing'!$C$1453:$C$1632,0))*$E188*(1-$F188))</f>
        <v>45684</v>
      </c>
      <c r="BD188" s="212">
        <f ca="1">(BD$130*INDEX('Term Pricing'!$I$1453:$I$1632,MATCH('Project 2'!BD$8,'Term Pricing'!$C$1453:$C$1632,0))*$E188*$F188)+(BD$130*INDEX('Term Pricing'!$J$1453:$J$1632,MATCH('Project 2'!BD$8,'Term Pricing'!$C$1453:$C$1632,0))*$E188*(1-$F188))</f>
        <v>47206.8</v>
      </c>
      <c r="BE188" s="212">
        <f ca="1">(BE$130*INDEX('Term Pricing'!$I$1453:$I$1632,MATCH('Project 2'!BE$8,'Term Pricing'!$C$1453:$C$1632,0))*$E188*$F188)+(BE$130*INDEX('Term Pricing'!$J$1453:$J$1632,MATCH('Project 2'!BE$8,'Term Pricing'!$C$1453:$C$1632,0))*$E188*(1-$F188))</f>
        <v>45684</v>
      </c>
      <c r="BF188" s="212">
        <f ca="1">(BF$130*INDEX('Term Pricing'!$I$1453:$I$1632,MATCH('Project 2'!BF$8,'Term Pricing'!$C$1453:$C$1632,0))*$E188*$F188)+(BF$130*INDEX('Term Pricing'!$J$1453:$J$1632,MATCH('Project 2'!BF$8,'Term Pricing'!$C$1453:$C$1632,0))*$E188*(1-$F188))</f>
        <v>47206.8</v>
      </c>
      <c r="BG188" s="212">
        <f ca="1">(BG$130*INDEX('Term Pricing'!$I$1453:$I$1632,MATCH('Project 2'!BG$8,'Term Pricing'!$C$1453:$C$1632,0))*$E188*$F188)+(BG$130*INDEX('Term Pricing'!$J$1453:$J$1632,MATCH('Project 2'!BG$8,'Term Pricing'!$C$1453:$C$1632,0))*$E188*(1-$F188))</f>
        <v>47206.8</v>
      </c>
      <c r="BH188" s="212">
        <f ca="1">(BH$130*INDEX('Term Pricing'!$I$1453:$I$1632,MATCH('Project 2'!BH$8,'Term Pricing'!$C$1453:$C$1632,0))*$E188*$F188)+(BH$130*INDEX('Term Pricing'!$J$1453:$J$1632,MATCH('Project 2'!BH$8,'Term Pricing'!$C$1453:$C$1632,0))*$E188*(1-$F188))</f>
        <v>42638.399999999994</v>
      </c>
      <c r="BI188" s="212">
        <f ca="1">(BI$130*INDEX('Term Pricing'!$I$1453:$I$1632,MATCH('Project 2'!BI$8,'Term Pricing'!$C$1453:$C$1632,0))*$E188*$F188)+(BI$130*INDEX('Term Pricing'!$J$1453:$J$1632,MATCH('Project 2'!BI$8,'Term Pricing'!$C$1453:$C$1632,0))*$E188*(1-$F188))</f>
        <v>47206.8</v>
      </c>
      <c r="BJ188" s="212">
        <f ca="1">(BJ$130*INDEX('Term Pricing'!$I$1453:$I$1632,MATCH('Project 2'!BJ$8,'Term Pricing'!$C$1453:$C$1632,0))*$E188*$F188)+(BJ$130*INDEX('Term Pricing'!$J$1453:$J$1632,MATCH('Project 2'!BJ$8,'Term Pricing'!$C$1453:$C$1632,0))*$E188*(1-$F188))</f>
        <v>45684</v>
      </c>
      <c r="BK188" s="212">
        <f ca="1">(BK$130*INDEX('Term Pricing'!$I$1453:$I$1632,MATCH('Project 2'!BK$8,'Term Pricing'!$C$1453:$C$1632,0))*$E188*$F188)+(BK$130*INDEX('Term Pricing'!$J$1453:$J$1632,MATCH('Project 2'!BK$8,'Term Pricing'!$C$1453:$C$1632,0))*$E188*(1-$F188))</f>
        <v>47206.8</v>
      </c>
      <c r="BL188" s="212">
        <f ca="1">(BL$130*INDEX('Term Pricing'!$I$1453:$I$1632,MATCH('Project 2'!BL$8,'Term Pricing'!$C$1453:$C$1632,0))*$E188*$F188)+(BL$130*INDEX('Term Pricing'!$J$1453:$J$1632,MATCH('Project 2'!BL$8,'Term Pricing'!$C$1453:$C$1632,0))*$E188*(1-$F188))</f>
        <v>45684</v>
      </c>
      <c r="BM188" s="212">
        <f ca="1">(BM$130*INDEX('Term Pricing'!$I$1453:$I$1632,MATCH('Project 2'!BM$8,'Term Pricing'!$C$1453:$C$1632,0))*$E188*$F188)+(BM$130*INDEX('Term Pricing'!$J$1453:$J$1632,MATCH('Project 2'!BM$8,'Term Pricing'!$C$1453:$C$1632,0))*$E188*(1-$F188))</f>
        <v>47206.8</v>
      </c>
      <c r="BN188" s="212">
        <f ca="1">(BN$130*INDEX('Term Pricing'!$I$1453:$I$1632,MATCH('Project 2'!BN$8,'Term Pricing'!$C$1453:$C$1632,0))*$E188*$F188)+(BN$130*INDEX('Term Pricing'!$J$1453:$J$1632,MATCH('Project 2'!BN$8,'Term Pricing'!$C$1453:$C$1632,0))*$E188*(1-$F188))</f>
        <v>47206.8</v>
      </c>
      <c r="BO188" s="212">
        <f ca="1">(BO$130*INDEX('Term Pricing'!$I$1453:$I$1632,MATCH('Project 2'!BO$8,'Term Pricing'!$C$1453:$C$1632,0))*$E188*$F188)+(BO$130*INDEX('Term Pricing'!$J$1453:$J$1632,MATCH('Project 2'!BO$8,'Term Pricing'!$C$1453:$C$1632,0))*$E188*(1-$F188))</f>
        <v>45684</v>
      </c>
      <c r="BP188" s="212">
        <f ca="1">(BP$130*INDEX('Term Pricing'!$I$1453:$I$1632,MATCH('Project 2'!BP$8,'Term Pricing'!$C$1453:$C$1632,0))*$E188*$F188)+(BP$130*INDEX('Term Pricing'!$J$1453:$J$1632,MATCH('Project 2'!BP$8,'Term Pricing'!$C$1453:$C$1632,0))*$E188*(1-$F188))</f>
        <v>47206.8</v>
      </c>
      <c r="BQ188" s="212">
        <f ca="1">(BQ$130*INDEX('Term Pricing'!$I$1453:$I$1632,MATCH('Project 2'!BQ$8,'Term Pricing'!$C$1453:$C$1632,0))*$E188*$F188)+(BQ$130*INDEX('Term Pricing'!$J$1453:$J$1632,MATCH('Project 2'!BQ$8,'Term Pricing'!$C$1453:$C$1632,0))*$E188*(1-$F188))</f>
        <v>45684</v>
      </c>
      <c r="BR188" s="212">
        <f ca="1">(BR$130*INDEX('Term Pricing'!$I$1453:$I$1632,MATCH('Project 2'!BR$8,'Term Pricing'!$C$1453:$C$1632,0))*$E188*$F188)+(BR$130*INDEX('Term Pricing'!$J$1453:$J$1632,MATCH('Project 2'!BR$8,'Term Pricing'!$C$1453:$C$1632,0))*$E188*(1-$F188))</f>
        <v>47206.8</v>
      </c>
      <c r="BS188" s="212">
        <f ca="1">(BS$130*INDEX('Term Pricing'!$I$1453:$I$1632,MATCH('Project 2'!BS$8,'Term Pricing'!$C$1453:$C$1632,0))*$E188*$F188)+(BS$130*INDEX('Term Pricing'!$J$1453:$J$1632,MATCH('Project 2'!BS$8,'Term Pricing'!$C$1453:$C$1632,0))*$E188*(1-$F188))</f>
        <v>47206.8</v>
      </c>
      <c r="BT188" s="212">
        <f ca="1">(BT$130*INDEX('Term Pricing'!$I$1453:$I$1632,MATCH('Project 2'!BT$8,'Term Pricing'!$C$1453:$C$1632,0))*$E188*$F188)+(BT$130*INDEX('Term Pricing'!$J$1453:$J$1632,MATCH('Project 2'!BT$8,'Term Pricing'!$C$1453:$C$1632,0))*$E188*(1-$F188))</f>
        <v>44161.200000000004</v>
      </c>
      <c r="BU188" s="212">
        <f ca="1">(BU$130*INDEX('Term Pricing'!$I$1453:$I$1632,MATCH('Project 2'!BU$8,'Term Pricing'!$C$1453:$C$1632,0))*$E188*$F188)+(BU$130*INDEX('Term Pricing'!$J$1453:$J$1632,MATCH('Project 2'!BU$8,'Term Pricing'!$C$1453:$C$1632,0))*$E188*(1-$F188))</f>
        <v>47206.8</v>
      </c>
      <c r="BV188" s="212">
        <f ca="1">(BV$130*INDEX('Term Pricing'!$I$1453:$I$1632,MATCH('Project 2'!BV$8,'Term Pricing'!$C$1453:$C$1632,0))*$E188*$F188)+(BV$130*INDEX('Term Pricing'!$J$1453:$J$1632,MATCH('Project 2'!BV$8,'Term Pricing'!$C$1453:$C$1632,0))*$E188*(1-$F188))</f>
        <v>45684</v>
      </c>
      <c r="BW188" s="212">
        <f ca="1">(BW$130*INDEX('Term Pricing'!$I$1453:$I$1632,MATCH('Project 2'!BW$8,'Term Pricing'!$C$1453:$C$1632,0))*$E188*$F188)+(BW$130*INDEX('Term Pricing'!$J$1453:$J$1632,MATCH('Project 2'!BW$8,'Term Pricing'!$C$1453:$C$1632,0))*$E188*(1-$F188))</f>
        <v>47206.8</v>
      </c>
      <c r="BX188" s="212">
        <f ca="1">(BX$130*INDEX('Term Pricing'!$I$1453:$I$1632,MATCH('Project 2'!BX$8,'Term Pricing'!$C$1453:$C$1632,0))*$E188*$F188)+(BX$130*INDEX('Term Pricing'!$J$1453:$J$1632,MATCH('Project 2'!BX$8,'Term Pricing'!$C$1453:$C$1632,0))*$E188*(1-$F188))</f>
        <v>45684</v>
      </c>
      <c r="BY188" s="212">
        <f ca="1">(BY$130*INDEX('Term Pricing'!$I$1453:$I$1632,MATCH('Project 2'!BY$8,'Term Pricing'!$C$1453:$C$1632,0))*$E188*$F188)+(BY$130*INDEX('Term Pricing'!$J$1453:$J$1632,MATCH('Project 2'!BY$8,'Term Pricing'!$C$1453:$C$1632,0))*$E188*(1-$F188))</f>
        <v>47206.8</v>
      </c>
      <c r="BZ188" s="212">
        <f ca="1">(BZ$130*INDEX('Term Pricing'!$I$1453:$I$1632,MATCH('Project 2'!BZ$8,'Term Pricing'!$C$1453:$C$1632,0))*$E188*$F188)+(BZ$130*INDEX('Term Pricing'!$J$1453:$J$1632,MATCH('Project 2'!BZ$8,'Term Pricing'!$C$1453:$C$1632,0))*$E188*(1-$F188))</f>
        <v>47206.8</v>
      </c>
      <c r="CA188" s="212">
        <f ca="1">(CA$130*INDEX('Term Pricing'!$I$1453:$I$1632,MATCH('Project 2'!CA$8,'Term Pricing'!$C$1453:$C$1632,0))*$E188*$F188)+(CA$130*INDEX('Term Pricing'!$J$1453:$J$1632,MATCH('Project 2'!CA$8,'Term Pricing'!$C$1453:$C$1632,0))*$E188*(1-$F188))</f>
        <v>45684</v>
      </c>
      <c r="CB188" s="212">
        <f ca="1">(CB$130*INDEX('Term Pricing'!$I$1453:$I$1632,MATCH('Project 2'!CB$8,'Term Pricing'!$C$1453:$C$1632,0))*$E188*$F188)+(CB$130*INDEX('Term Pricing'!$J$1453:$J$1632,MATCH('Project 2'!CB$8,'Term Pricing'!$C$1453:$C$1632,0))*$E188*(1-$F188))</f>
        <v>47206.8</v>
      </c>
      <c r="CC188" s="212">
        <f ca="1">(CC$130*INDEX('Term Pricing'!$I$1453:$I$1632,MATCH('Project 2'!CC$8,'Term Pricing'!$C$1453:$C$1632,0))*$E188*$F188)+(CC$130*INDEX('Term Pricing'!$J$1453:$J$1632,MATCH('Project 2'!CC$8,'Term Pricing'!$C$1453:$C$1632,0))*$E188*(1-$F188))</f>
        <v>45684</v>
      </c>
      <c r="CD188" s="212">
        <f ca="1">(CD$130*INDEX('Term Pricing'!$I$1453:$I$1632,MATCH('Project 2'!CD$8,'Term Pricing'!$C$1453:$C$1632,0))*$E188*$F188)+(CD$130*INDEX('Term Pricing'!$J$1453:$J$1632,MATCH('Project 2'!CD$8,'Term Pricing'!$C$1453:$C$1632,0))*$E188*(1-$F188))</f>
        <v>47206.8</v>
      </c>
      <c r="CE188" s="212">
        <f ca="1">(CE$130*INDEX('Term Pricing'!$I$1453:$I$1632,MATCH('Project 2'!CE$8,'Term Pricing'!$C$1453:$C$1632,0))*$E188*$F188)+(CE$130*INDEX('Term Pricing'!$J$1453:$J$1632,MATCH('Project 2'!CE$8,'Term Pricing'!$C$1453:$C$1632,0))*$E188*(1-$F188))</f>
        <v>47206.8</v>
      </c>
      <c r="CF188" s="212">
        <f ca="1">(CF$130*INDEX('Term Pricing'!$I$1453:$I$1632,MATCH('Project 2'!CF$8,'Term Pricing'!$C$1453:$C$1632,0))*$E188*$F188)+(CF$130*INDEX('Term Pricing'!$J$1453:$J$1632,MATCH('Project 2'!CF$8,'Term Pricing'!$C$1453:$C$1632,0))*$E188*(1-$F188))</f>
        <v>42638.399999999994</v>
      </c>
      <c r="CG188" s="212">
        <f ca="1">(CG$130*INDEX('Term Pricing'!$I$1453:$I$1632,MATCH('Project 2'!CG$8,'Term Pricing'!$C$1453:$C$1632,0))*$E188*$F188)+(CG$130*INDEX('Term Pricing'!$J$1453:$J$1632,MATCH('Project 2'!CG$8,'Term Pricing'!$C$1453:$C$1632,0))*$E188*(1-$F188))</f>
        <v>47206.8</v>
      </c>
      <c r="CH188" s="212">
        <f ca="1">(CH$130*INDEX('Term Pricing'!$I$1453:$I$1632,MATCH('Project 2'!CH$8,'Term Pricing'!$C$1453:$C$1632,0))*$E188*$F188)+(CH$130*INDEX('Term Pricing'!$J$1453:$J$1632,MATCH('Project 2'!CH$8,'Term Pricing'!$C$1453:$C$1632,0))*$E188*(1-$F188))</f>
        <v>45684</v>
      </c>
      <c r="CI188" s="212">
        <f ca="1">(CI$130*INDEX('Term Pricing'!$I$1453:$I$1632,MATCH('Project 2'!CI$8,'Term Pricing'!$C$1453:$C$1632,0))*$E188*$F188)+(CI$130*INDEX('Term Pricing'!$J$1453:$J$1632,MATCH('Project 2'!CI$8,'Term Pricing'!$C$1453:$C$1632,0))*$E188*(1-$F188))</f>
        <v>47206.8</v>
      </c>
      <c r="CJ188" s="212">
        <f ca="1">(CJ$130*INDEX('Term Pricing'!$I$1453:$I$1632,MATCH('Project 2'!CJ$8,'Term Pricing'!$C$1453:$C$1632,0))*$E188*$F188)+(CJ$130*INDEX('Term Pricing'!$J$1453:$J$1632,MATCH('Project 2'!CJ$8,'Term Pricing'!$C$1453:$C$1632,0))*$E188*(1-$F188))</f>
        <v>45684</v>
      </c>
      <c r="CK188" s="212">
        <f ca="1">(CK$130*INDEX('Term Pricing'!$I$1453:$I$1632,MATCH('Project 2'!CK$8,'Term Pricing'!$C$1453:$C$1632,0))*$E188*$F188)+(CK$130*INDEX('Term Pricing'!$J$1453:$J$1632,MATCH('Project 2'!CK$8,'Term Pricing'!$C$1453:$C$1632,0))*$E188*(1-$F188))</f>
        <v>47206.8</v>
      </c>
      <c r="CL188" s="212">
        <f ca="1">(CL$130*INDEX('Term Pricing'!$I$1453:$I$1632,MATCH('Project 2'!CL$8,'Term Pricing'!$C$1453:$C$1632,0))*$E188*$F188)+(CL$130*INDEX('Term Pricing'!$J$1453:$J$1632,MATCH('Project 2'!CL$8,'Term Pricing'!$C$1453:$C$1632,0))*$E188*(1-$F188))</f>
        <v>47206.8</v>
      </c>
      <c r="CM188" s="212">
        <f ca="1">(CM$130*INDEX('Term Pricing'!$I$1453:$I$1632,MATCH('Project 2'!CM$8,'Term Pricing'!$C$1453:$C$1632,0))*$E188*$F188)+(CM$130*INDEX('Term Pricing'!$J$1453:$J$1632,MATCH('Project 2'!CM$8,'Term Pricing'!$C$1453:$C$1632,0))*$E188*(1-$F188))</f>
        <v>45684</v>
      </c>
      <c r="CN188" s="212">
        <f ca="1">(CN$130*INDEX('Term Pricing'!$I$1453:$I$1632,MATCH('Project 2'!CN$8,'Term Pricing'!$C$1453:$C$1632,0))*$E188*$F188)+(CN$130*INDEX('Term Pricing'!$J$1453:$J$1632,MATCH('Project 2'!CN$8,'Term Pricing'!$C$1453:$C$1632,0))*$E188*(1-$F188))</f>
        <v>47206.8</v>
      </c>
      <c r="CO188" s="212">
        <f ca="1">(CO$130*INDEX('Term Pricing'!$I$1453:$I$1632,MATCH('Project 2'!CO$8,'Term Pricing'!$C$1453:$C$1632,0))*$E188*$F188)+(CO$130*INDEX('Term Pricing'!$J$1453:$J$1632,MATCH('Project 2'!CO$8,'Term Pricing'!$C$1453:$C$1632,0))*$E188*(1-$F188))</f>
        <v>45684</v>
      </c>
      <c r="CP188" s="212">
        <f ca="1">(CP$130*INDEX('Term Pricing'!$I$1453:$I$1632,MATCH('Project 2'!CP$8,'Term Pricing'!$C$1453:$C$1632,0))*$E188*$F188)+(CP$130*INDEX('Term Pricing'!$J$1453:$J$1632,MATCH('Project 2'!CP$8,'Term Pricing'!$C$1453:$C$1632,0))*$E188*(1-$F188))</f>
        <v>47206.8</v>
      </c>
      <c r="CQ188" s="212">
        <f ca="1">(CQ$130*INDEX('Term Pricing'!$I$1453:$I$1632,MATCH('Project 2'!CQ$8,'Term Pricing'!$C$1453:$C$1632,0))*$E188*$F188)+(CQ$130*INDEX('Term Pricing'!$J$1453:$J$1632,MATCH('Project 2'!CQ$8,'Term Pricing'!$C$1453:$C$1632,0))*$E188*(1-$F188))</f>
        <v>47206.8</v>
      </c>
      <c r="CR188" s="212">
        <f ca="1">(CR$130*INDEX('Term Pricing'!$I$1453:$I$1632,MATCH('Project 2'!CR$8,'Term Pricing'!$C$1453:$C$1632,0))*$E188*$F188)+(CR$130*INDEX('Term Pricing'!$J$1453:$J$1632,MATCH('Project 2'!CR$8,'Term Pricing'!$C$1453:$C$1632,0))*$E188*(1-$F188))</f>
        <v>42638.399999999994</v>
      </c>
      <c r="CS188" s="212">
        <f ca="1">(CS$130*INDEX('Term Pricing'!$I$1453:$I$1632,MATCH('Project 2'!CS$8,'Term Pricing'!$C$1453:$C$1632,0))*$E188*$F188)+(CS$130*INDEX('Term Pricing'!$J$1453:$J$1632,MATCH('Project 2'!CS$8,'Term Pricing'!$C$1453:$C$1632,0))*$E188*(1-$F188))</f>
        <v>47206.8</v>
      </c>
      <c r="CT188" s="212">
        <f ca="1">(CT$130*INDEX('Term Pricing'!$I$1453:$I$1632,MATCH('Project 2'!CT$8,'Term Pricing'!$C$1453:$C$1632,0))*$E188*$F188)+(CT$130*INDEX('Term Pricing'!$J$1453:$J$1632,MATCH('Project 2'!CT$8,'Term Pricing'!$C$1453:$C$1632,0))*$E188*(1-$F188))</f>
        <v>45684</v>
      </c>
      <c r="CU188" s="212">
        <f ca="1">(CU$130*INDEX('Term Pricing'!$I$1453:$I$1632,MATCH('Project 2'!CU$8,'Term Pricing'!$C$1453:$C$1632,0))*$E188*$F188)+(CU$130*INDEX('Term Pricing'!$J$1453:$J$1632,MATCH('Project 2'!CU$8,'Term Pricing'!$C$1453:$C$1632,0))*$E188*(1-$F188))</f>
        <v>47206.8</v>
      </c>
      <c r="CV188" s="212">
        <f ca="1">(CV$130*INDEX('Term Pricing'!$I$1453:$I$1632,MATCH('Project 2'!CV$8,'Term Pricing'!$C$1453:$C$1632,0))*$E188*$F188)+(CV$130*INDEX('Term Pricing'!$J$1453:$J$1632,MATCH('Project 2'!CV$8,'Term Pricing'!$C$1453:$C$1632,0))*$E188*(1-$F188))</f>
        <v>45684</v>
      </c>
      <c r="CW188" s="212">
        <f ca="1">(CW$130*INDEX('Term Pricing'!$I$1453:$I$1632,MATCH('Project 2'!CW$8,'Term Pricing'!$C$1453:$C$1632,0))*$E188*$F188)+(CW$130*INDEX('Term Pricing'!$J$1453:$J$1632,MATCH('Project 2'!CW$8,'Term Pricing'!$C$1453:$C$1632,0))*$E188*(1-$F188))</f>
        <v>47206.8</v>
      </c>
      <c r="CX188" s="212">
        <f ca="1">(CX$130*INDEX('Term Pricing'!$I$1453:$I$1632,MATCH('Project 2'!CX$8,'Term Pricing'!$C$1453:$C$1632,0))*$E188*$F188)+(CX$130*INDEX('Term Pricing'!$J$1453:$J$1632,MATCH('Project 2'!CX$8,'Term Pricing'!$C$1453:$C$1632,0))*$E188*(1-$F188))</f>
        <v>47206.8</v>
      </c>
      <c r="CY188" s="212">
        <f ca="1">(CY$130*INDEX('Term Pricing'!$I$1453:$I$1632,MATCH('Project 2'!CY$8,'Term Pricing'!$C$1453:$C$1632,0))*$E188*$F188)+(CY$130*INDEX('Term Pricing'!$J$1453:$J$1632,MATCH('Project 2'!CY$8,'Term Pricing'!$C$1453:$C$1632,0))*$E188*(1-$F188))</f>
        <v>45684</v>
      </c>
      <c r="CZ188" s="212">
        <f ca="1">(CZ$130*INDEX('Term Pricing'!$I$1453:$I$1632,MATCH('Project 2'!CZ$8,'Term Pricing'!$C$1453:$C$1632,0))*$E188*$F188)+(CZ$130*INDEX('Term Pricing'!$J$1453:$J$1632,MATCH('Project 2'!CZ$8,'Term Pricing'!$C$1453:$C$1632,0))*$E188*(1-$F188))</f>
        <v>47206.8</v>
      </c>
      <c r="DA188" s="212">
        <f ca="1">(DA$130*INDEX('Term Pricing'!$I$1453:$I$1632,MATCH('Project 2'!DA$8,'Term Pricing'!$C$1453:$C$1632,0))*$E188*$F188)+(DA$130*INDEX('Term Pricing'!$J$1453:$J$1632,MATCH('Project 2'!DA$8,'Term Pricing'!$C$1453:$C$1632,0))*$E188*(1-$F188))</f>
        <v>45684</v>
      </c>
      <c r="DB188" s="212">
        <f ca="1">(DB$130*INDEX('Term Pricing'!$I$1453:$I$1632,MATCH('Project 2'!DB$8,'Term Pricing'!$C$1453:$C$1632,0))*$E188*$F188)+(DB$130*INDEX('Term Pricing'!$J$1453:$J$1632,MATCH('Project 2'!DB$8,'Term Pricing'!$C$1453:$C$1632,0))*$E188*(1-$F188))</f>
        <v>47206.8</v>
      </c>
      <c r="DC188" s="212">
        <f ca="1">(DC$130*INDEX('Term Pricing'!$I$1453:$I$1632,MATCH('Project 2'!DC$8,'Term Pricing'!$C$1453:$C$1632,0))*$E188*$F188)+(DC$130*INDEX('Term Pricing'!$J$1453:$J$1632,MATCH('Project 2'!DC$8,'Term Pricing'!$C$1453:$C$1632,0))*$E188*(1-$F188))</f>
        <v>47206.8</v>
      </c>
      <c r="DD188" s="212">
        <f ca="1">(DD$130*INDEX('Term Pricing'!$I$1453:$I$1632,MATCH('Project 2'!DD$8,'Term Pricing'!$C$1453:$C$1632,0))*$E188*$F188)+(DD$130*INDEX('Term Pricing'!$J$1453:$J$1632,MATCH('Project 2'!DD$8,'Term Pricing'!$C$1453:$C$1632,0))*$E188*(1-$F188))</f>
        <v>42638.399999999994</v>
      </c>
      <c r="DE188" s="212">
        <f ca="1">(DE$130*INDEX('Term Pricing'!$I$1453:$I$1632,MATCH('Project 2'!DE$8,'Term Pricing'!$C$1453:$C$1632,0))*$E188*$F188)+(DE$130*INDEX('Term Pricing'!$J$1453:$J$1632,MATCH('Project 2'!DE$8,'Term Pricing'!$C$1453:$C$1632,0))*$E188*(1-$F188))</f>
        <v>47206.8</v>
      </c>
      <c r="DF188" s="212">
        <f ca="1">(DF$130*INDEX('Term Pricing'!$I$1453:$I$1632,MATCH('Project 2'!DF$8,'Term Pricing'!$C$1453:$C$1632,0))*$E188*$F188)+(DF$130*INDEX('Term Pricing'!$J$1453:$J$1632,MATCH('Project 2'!DF$8,'Term Pricing'!$C$1453:$C$1632,0))*$E188*(1-$F188))</f>
        <v>45684</v>
      </c>
      <c r="DG188" s="212">
        <f ca="1">(DG$130*INDEX('Term Pricing'!$I$1453:$I$1632,MATCH('Project 2'!DG$8,'Term Pricing'!$C$1453:$C$1632,0))*$E188*$F188)+(DG$130*INDEX('Term Pricing'!$J$1453:$J$1632,MATCH('Project 2'!DG$8,'Term Pricing'!$C$1453:$C$1632,0))*$E188*(1-$F188))</f>
        <v>47206.8</v>
      </c>
      <c r="DH188" s="212">
        <f ca="1">(DH$130*INDEX('Term Pricing'!$I$1453:$I$1632,MATCH('Project 2'!DH$8,'Term Pricing'!$C$1453:$C$1632,0))*$E188*$F188)+(DH$130*INDEX('Term Pricing'!$J$1453:$J$1632,MATCH('Project 2'!DH$8,'Term Pricing'!$C$1453:$C$1632,0))*$E188*(1-$F188))</f>
        <v>45684</v>
      </c>
      <c r="DI188" s="212">
        <f ca="1">(DI$130*INDEX('Term Pricing'!$I$1453:$I$1632,MATCH('Project 2'!DI$8,'Term Pricing'!$C$1453:$C$1632,0))*$E188*$F188)+(DI$130*INDEX('Term Pricing'!$J$1453:$J$1632,MATCH('Project 2'!DI$8,'Term Pricing'!$C$1453:$C$1632,0))*$E188*(1-$F188))</f>
        <v>47206.8</v>
      </c>
      <c r="DJ188" s="212">
        <f ca="1">(DJ$130*INDEX('Term Pricing'!$I$1453:$I$1632,MATCH('Project 2'!DJ$8,'Term Pricing'!$C$1453:$C$1632,0))*$E188*$F188)+(DJ$130*INDEX('Term Pricing'!$J$1453:$J$1632,MATCH('Project 2'!DJ$8,'Term Pricing'!$C$1453:$C$1632,0))*$E188*(1-$F188))</f>
        <v>47206.8</v>
      </c>
      <c r="DK188" s="212">
        <f ca="1">(DK$130*INDEX('Term Pricing'!$I$1453:$I$1632,MATCH('Project 2'!DK$8,'Term Pricing'!$C$1453:$C$1632,0))*$E188*$F188)+(DK$130*INDEX('Term Pricing'!$J$1453:$J$1632,MATCH('Project 2'!DK$8,'Term Pricing'!$C$1453:$C$1632,0))*$E188*(1-$F188))</f>
        <v>45684</v>
      </c>
      <c r="DL188" s="212">
        <f ca="1">(DL$130*INDEX('Term Pricing'!$I$1453:$I$1632,MATCH('Project 2'!DL$8,'Term Pricing'!$C$1453:$C$1632,0))*$E188*$F188)+(DL$130*INDEX('Term Pricing'!$J$1453:$J$1632,MATCH('Project 2'!DL$8,'Term Pricing'!$C$1453:$C$1632,0))*$E188*(1-$F188))</f>
        <v>47206.8</v>
      </c>
      <c r="DM188" s="212">
        <f ca="1">(DM$130*INDEX('Term Pricing'!$I$1453:$I$1632,MATCH('Project 2'!DM$8,'Term Pricing'!$C$1453:$C$1632,0))*$E188*$F188)+(DM$130*INDEX('Term Pricing'!$J$1453:$J$1632,MATCH('Project 2'!DM$8,'Term Pricing'!$C$1453:$C$1632,0))*$E188*(1-$F188))</f>
        <v>45684</v>
      </c>
      <c r="DN188" s="212">
        <f ca="1">(DN$130*INDEX('Term Pricing'!$I$1453:$I$1632,MATCH('Project 2'!DN$8,'Term Pricing'!$C$1453:$C$1632,0))*$E188*$F188)+(DN$130*INDEX('Term Pricing'!$J$1453:$J$1632,MATCH('Project 2'!DN$8,'Term Pricing'!$C$1453:$C$1632,0))*$E188*(1-$F188))</f>
        <v>47206.8</v>
      </c>
    </row>
    <row r="189" spans="1:118" ht="14">
      <c r="A189" s="151"/>
      <c r="C189" s="22" t="s">
        <v>72</v>
      </c>
      <c r="E189" s="72">
        <f>SUM(E184:E188)</f>
        <v>1</v>
      </c>
      <c r="F189" s="71"/>
      <c r="G189" s="54" t="s">
        <v>83</v>
      </c>
      <c r="H189" s="273">
        <f ca="1">SUM(J189:DN189)</f>
        <v>21369207.359652881</v>
      </c>
      <c r="I189" s="274"/>
      <c r="J189" s="275">
        <f t="shared" ref="J189:BU189" ca="1" si="136">SUM(J184:J188)</f>
        <v>0</v>
      </c>
      <c r="K189" s="275">
        <f t="shared" ca="1" si="136"/>
        <v>0</v>
      </c>
      <c r="L189" s="275">
        <f t="shared" ca="1" si="136"/>
        <v>0</v>
      </c>
      <c r="M189" s="275">
        <f t="shared" ca="1" si="136"/>
        <v>0</v>
      </c>
      <c r="N189" s="275">
        <f t="shared" ca="1" si="136"/>
        <v>179736.7881265812</v>
      </c>
      <c r="O189" s="275">
        <f t="shared" ca="1" si="136"/>
        <v>182324.02556627046</v>
      </c>
      <c r="P189" s="275">
        <f t="shared" ca="1" si="136"/>
        <v>173255.51019556454</v>
      </c>
      <c r="Q189" s="275">
        <f t="shared" ca="1" si="136"/>
        <v>176078.13465903705</v>
      </c>
      <c r="R189" s="275">
        <f t="shared" ca="1" si="136"/>
        <v>173301.72526658454</v>
      </c>
      <c r="S189" s="275">
        <f t="shared" ca="1" si="136"/>
        <v>165041.38713136627</v>
      </c>
      <c r="T189" s="275">
        <f t="shared" ca="1" si="136"/>
        <v>167803.10094037373</v>
      </c>
      <c r="U189" s="275">
        <f t="shared" ca="1" si="136"/>
        <v>159919.31500582644</v>
      </c>
      <c r="V189" s="275">
        <f t="shared" ca="1" si="136"/>
        <v>162920.87099371199</v>
      </c>
      <c r="W189" s="275">
        <f t="shared" ca="1" si="136"/>
        <v>160951.60379451513</v>
      </c>
      <c r="X189" s="275">
        <f t="shared" ca="1" si="136"/>
        <v>148835.37935760303</v>
      </c>
      <c r="Y189" s="275">
        <f t="shared" ca="1" si="136"/>
        <v>157374.82602459865</v>
      </c>
      <c r="Z189" s="275">
        <f t="shared" ca="1" si="136"/>
        <v>151169.05905706092</v>
      </c>
      <c r="AA189" s="275">
        <f t="shared" ca="1" si="136"/>
        <v>155054.86596104066</v>
      </c>
      <c r="AB189" s="275">
        <f t="shared" ca="1" si="136"/>
        <v>148950.88672664465</v>
      </c>
      <c r="AC189" s="275">
        <f t="shared" ca="1" si="136"/>
        <v>152791.72083354738</v>
      </c>
      <c r="AD189" s="275">
        <f t="shared" ca="1" si="136"/>
        <v>151682.7886921888</v>
      </c>
      <c r="AE189" s="275">
        <f t="shared" ca="1" si="136"/>
        <v>145731.86706904465</v>
      </c>
      <c r="AF189" s="275">
        <f t="shared" ca="1" si="136"/>
        <v>149512.58589724504</v>
      </c>
      <c r="AG189" s="275">
        <f t="shared" ca="1" si="136"/>
        <v>143663.38942189628</v>
      </c>
      <c r="AH189" s="275">
        <f t="shared" ca="1" si="136"/>
        <v>147408.72373778879</v>
      </c>
      <c r="AI189" s="275">
        <f t="shared" ca="1" si="136"/>
        <v>146382.59613105498</v>
      </c>
      <c r="AJ189" s="275">
        <f t="shared" ca="1" si="136"/>
        <v>131305.63948334201</v>
      </c>
      <c r="AK189" s="275">
        <f t="shared" ca="1" si="136"/>
        <v>144383.52134511023</v>
      </c>
      <c r="AL189" s="275">
        <f t="shared" ca="1" si="136"/>
        <v>138784.94549543282</v>
      </c>
      <c r="AM189" s="275">
        <f t="shared" ca="1" si="136"/>
        <v>142457.090467931</v>
      </c>
      <c r="AN189" s="275">
        <f t="shared" ca="1" si="136"/>
        <v>137028.37227151173</v>
      </c>
      <c r="AO189" s="275">
        <f t="shared" ca="1" si="136"/>
        <v>141017.76</v>
      </c>
      <c r="AP189" s="275">
        <f t="shared" ca="1" si="136"/>
        <v>141017.76</v>
      </c>
      <c r="AQ189" s="275">
        <f t="shared" ca="1" si="136"/>
        <v>136468.79999999999</v>
      </c>
      <c r="AR189" s="275">
        <f t="shared" ca="1" si="136"/>
        <v>141017.76</v>
      </c>
      <c r="AS189" s="275">
        <f t="shared" ca="1" si="136"/>
        <v>136468.79999999999</v>
      </c>
      <c r="AT189" s="275">
        <f t="shared" ca="1" si="136"/>
        <v>141017.76</v>
      </c>
      <c r="AU189" s="275">
        <f t="shared" ca="1" si="136"/>
        <v>141017.76</v>
      </c>
      <c r="AV189" s="275">
        <f t="shared" ca="1" si="136"/>
        <v>127370.88</v>
      </c>
      <c r="AW189" s="275">
        <f t="shared" ca="1" si="136"/>
        <v>141017.76</v>
      </c>
      <c r="AX189" s="275">
        <f t="shared" ca="1" si="136"/>
        <v>227448</v>
      </c>
      <c r="AY189" s="275">
        <f t="shared" ca="1" si="136"/>
        <v>235029.59999999998</v>
      </c>
      <c r="AZ189" s="275">
        <f t="shared" ca="1" si="136"/>
        <v>227448</v>
      </c>
      <c r="BA189" s="275">
        <f t="shared" ca="1" si="136"/>
        <v>235029.59999999998</v>
      </c>
      <c r="BB189" s="275">
        <f t="shared" ca="1" si="136"/>
        <v>235029.59999999998</v>
      </c>
      <c r="BC189" s="275">
        <f t="shared" ca="1" si="136"/>
        <v>227448</v>
      </c>
      <c r="BD189" s="275">
        <f t="shared" ca="1" si="136"/>
        <v>235029.59999999998</v>
      </c>
      <c r="BE189" s="275">
        <f t="shared" ca="1" si="136"/>
        <v>227448</v>
      </c>
      <c r="BF189" s="275">
        <f t="shared" ca="1" si="136"/>
        <v>235029.59999999998</v>
      </c>
      <c r="BG189" s="275">
        <f t="shared" ca="1" si="136"/>
        <v>235029.59999999998</v>
      </c>
      <c r="BH189" s="275">
        <f t="shared" ca="1" si="136"/>
        <v>212284.79999999996</v>
      </c>
      <c r="BI189" s="275">
        <f t="shared" ca="1" si="136"/>
        <v>235029.59999999998</v>
      </c>
      <c r="BJ189" s="275">
        <f t="shared" ca="1" si="136"/>
        <v>227448</v>
      </c>
      <c r="BK189" s="275">
        <f t="shared" ca="1" si="136"/>
        <v>235029.59999999998</v>
      </c>
      <c r="BL189" s="275">
        <f t="shared" ca="1" si="136"/>
        <v>227448</v>
      </c>
      <c r="BM189" s="275">
        <f t="shared" ca="1" si="136"/>
        <v>235029.59999999998</v>
      </c>
      <c r="BN189" s="275">
        <f t="shared" ca="1" si="136"/>
        <v>235029.59999999998</v>
      </c>
      <c r="BO189" s="275">
        <f t="shared" ca="1" si="136"/>
        <v>227448</v>
      </c>
      <c r="BP189" s="275">
        <f t="shared" ca="1" si="136"/>
        <v>235029.59999999998</v>
      </c>
      <c r="BQ189" s="275">
        <f t="shared" ca="1" si="136"/>
        <v>227448</v>
      </c>
      <c r="BR189" s="275">
        <f t="shared" ca="1" si="136"/>
        <v>235029.59999999998</v>
      </c>
      <c r="BS189" s="275">
        <f t="shared" ca="1" si="136"/>
        <v>235029.59999999998</v>
      </c>
      <c r="BT189" s="275">
        <f t="shared" ca="1" si="136"/>
        <v>219866.40000000002</v>
      </c>
      <c r="BU189" s="275">
        <f t="shared" ca="1" si="136"/>
        <v>235029.59999999998</v>
      </c>
      <c r="BV189" s="275">
        <f t="shared" ref="BV189:DN189" ca="1" si="137">SUM(BV184:BV188)</f>
        <v>227448</v>
      </c>
      <c r="BW189" s="275">
        <f t="shared" ca="1" si="137"/>
        <v>235029.59999999998</v>
      </c>
      <c r="BX189" s="275">
        <f t="shared" ca="1" si="137"/>
        <v>227448</v>
      </c>
      <c r="BY189" s="275">
        <f t="shared" ca="1" si="137"/>
        <v>235029.59999999998</v>
      </c>
      <c r="BZ189" s="275">
        <f t="shared" ca="1" si="137"/>
        <v>235029.59999999998</v>
      </c>
      <c r="CA189" s="275">
        <f t="shared" ca="1" si="137"/>
        <v>227448</v>
      </c>
      <c r="CB189" s="275">
        <f t="shared" ca="1" si="137"/>
        <v>235029.59999999998</v>
      </c>
      <c r="CC189" s="275">
        <f t="shared" ca="1" si="137"/>
        <v>227448</v>
      </c>
      <c r="CD189" s="275">
        <f t="shared" ca="1" si="137"/>
        <v>235029.59999999998</v>
      </c>
      <c r="CE189" s="275">
        <f t="shared" ca="1" si="137"/>
        <v>235029.59999999998</v>
      </c>
      <c r="CF189" s="275">
        <f t="shared" ca="1" si="137"/>
        <v>212284.79999999996</v>
      </c>
      <c r="CG189" s="275">
        <f t="shared" ca="1" si="137"/>
        <v>235029.59999999998</v>
      </c>
      <c r="CH189" s="275">
        <f t="shared" ca="1" si="137"/>
        <v>227448</v>
      </c>
      <c r="CI189" s="275">
        <f t="shared" ca="1" si="137"/>
        <v>235029.59999999998</v>
      </c>
      <c r="CJ189" s="275">
        <f t="shared" ca="1" si="137"/>
        <v>227448</v>
      </c>
      <c r="CK189" s="275">
        <f t="shared" ca="1" si="137"/>
        <v>235029.59999999998</v>
      </c>
      <c r="CL189" s="275">
        <f t="shared" ca="1" si="137"/>
        <v>235029.59999999998</v>
      </c>
      <c r="CM189" s="275">
        <f t="shared" ca="1" si="137"/>
        <v>227448</v>
      </c>
      <c r="CN189" s="275">
        <f t="shared" ca="1" si="137"/>
        <v>235029.59999999998</v>
      </c>
      <c r="CO189" s="275">
        <f t="shared" ca="1" si="137"/>
        <v>227448</v>
      </c>
      <c r="CP189" s="275">
        <f t="shared" ca="1" si="137"/>
        <v>235029.59999999998</v>
      </c>
      <c r="CQ189" s="275">
        <f t="shared" ca="1" si="137"/>
        <v>235029.59999999998</v>
      </c>
      <c r="CR189" s="275">
        <f t="shared" ca="1" si="137"/>
        <v>212284.79999999996</v>
      </c>
      <c r="CS189" s="275">
        <f t="shared" ca="1" si="137"/>
        <v>235029.59999999998</v>
      </c>
      <c r="CT189" s="275">
        <f t="shared" ca="1" si="137"/>
        <v>227448</v>
      </c>
      <c r="CU189" s="275">
        <f t="shared" ca="1" si="137"/>
        <v>235029.59999999998</v>
      </c>
      <c r="CV189" s="275">
        <f t="shared" ca="1" si="137"/>
        <v>227448</v>
      </c>
      <c r="CW189" s="275">
        <f t="shared" ca="1" si="137"/>
        <v>235029.59999999998</v>
      </c>
      <c r="CX189" s="275">
        <f t="shared" ca="1" si="137"/>
        <v>235029.59999999998</v>
      </c>
      <c r="CY189" s="275">
        <f t="shared" ca="1" si="137"/>
        <v>227448</v>
      </c>
      <c r="CZ189" s="275">
        <f t="shared" ca="1" si="137"/>
        <v>235029.59999999998</v>
      </c>
      <c r="DA189" s="275">
        <f t="shared" ca="1" si="137"/>
        <v>227448</v>
      </c>
      <c r="DB189" s="275">
        <f t="shared" ca="1" si="137"/>
        <v>235029.59999999998</v>
      </c>
      <c r="DC189" s="275">
        <f t="shared" ca="1" si="137"/>
        <v>235029.59999999998</v>
      </c>
      <c r="DD189" s="275">
        <f t="shared" ca="1" si="137"/>
        <v>212284.79999999996</v>
      </c>
      <c r="DE189" s="275">
        <f t="shared" ca="1" si="137"/>
        <v>235029.59999999998</v>
      </c>
      <c r="DF189" s="275">
        <f t="shared" ca="1" si="137"/>
        <v>227448</v>
      </c>
      <c r="DG189" s="275">
        <f t="shared" ca="1" si="137"/>
        <v>235029.59999999998</v>
      </c>
      <c r="DH189" s="275">
        <f t="shared" ca="1" si="137"/>
        <v>227448</v>
      </c>
      <c r="DI189" s="275">
        <f t="shared" ca="1" si="137"/>
        <v>235029.59999999998</v>
      </c>
      <c r="DJ189" s="275">
        <f t="shared" ca="1" si="137"/>
        <v>235029.59999999998</v>
      </c>
      <c r="DK189" s="275">
        <f t="shared" ca="1" si="137"/>
        <v>227448</v>
      </c>
      <c r="DL189" s="275">
        <f t="shared" ca="1" si="137"/>
        <v>235029.59999999998</v>
      </c>
      <c r="DM189" s="275">
        <f t="shared" ca="1" si="137"/>
        <v>227448</v>
      </c>
      <c r="DN189" s="275">
        <f t="shared" ca="1" si="137"/>
        <v>235029.59999999998</v>
      </c>
    </row>
    <row r="190" spans="1:118">
      <c r="A190" s="151"/>
      <c r="C190" s="34"/>
      <c r="E190" s="69"/>
      <c r="F190" s="69"/>
      <c r="G190" s="54"/>
      <c r="H190" s="264"/>
      <c r="I190" s="29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5"/>
      <c r="BN190" s="205"/>
      <c r="BO190" s="205"/>
      <c r="BP190" s="247"/>
      <c r="BQ190" s="247"/>
      <c r="BR190" s="247"/>
      <c r="BS190" s="247"/>
      <c r="BT190" s="247"/>
      <c r="BU190" s="247"/>
      <c r="BV190" s="247"/>
      <c r="BW190" s="247"/>
      <c r="BX190" s="247"/>
      <c r="BY190" s="247"/>
      <c r="BZ190" s="247"/>
      <c r="CA190" s="247"/>
      <c r="CB190" s="247"/>
      <c r="CC190" s="247"/>
      <c r="CD190" s="247"/>
      <c r="CE190" s="247"/>
      <c r="CF190" s="247"/>
      <c r="CG190" s="247"/>
      <c r="CH190" s="247"/>
      <c r="CI190" s="247"/>
      <c r="CJ190" s="247"/>
      <c r="CK190" s="247"/>
      <c r="CL190" s="247"/>
      <c r="CM190" s="247"/>
      <c r="CN190" s="247"/>
      <c r="CO190" s="247"/>
      <c r="CP190" s="247"/>
      <c r="CQ190" s="247"/>
      <c r="CR190" s="247"/>
      <c r="CS190" s="247"/>
      <c r="CT190" s="247"/>
      <c r="CU190" s="247"/>
      <c r="CV190" s="247"/>
      <c r="CW190" s="247"/>
      <c r="CX190" s="247"/>
      <c r="CY190" s="247"/>
      <c r="CZ190" s="247"/>
      <c r="DA190" s="247"/>
      <c r="DB190" s="247"/>
      <c r="DC190" s="247"/>
      <c r="DD190" s="247"/>
      <c r="DE190" s="247"/>
      <c r="DF190" s="247"/>
      <c r="DG190" s="247"/>
      <c r="DH190" s="247"/>
      <c r="DI190" s="247"/>
      <c r="DJ190" s="247"/>
      <c r="DK190" s="247"/>
      <c r="DL190" s="247"/>
      <c r="DM190" s="247"/>
      <c r="DN190" s="247"/>
    </row>
    <row r="191" spans="1:118" ht="14">
      <c r="A191" s="151"/>
      <c r="C191" s="23" t="str">
        <f>C58</f>
        <v>B200</v>
      </c>
      <c r="H191" s="264"/>
      <c r="I191" s="29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153"/>
      <c r="BI191" s="153"/>
      <c r="BJ191" s="153"/>
      <c r="BK191" s="153"/>
      <c r="BL191" s="153"/>
      <c r="BM191" s="153"/>
      <c r="BN191" s="153"/>
      <c r="BO191" s="153"/>
      <c r="BP191" s="153"/>
      <c r="BQ191" s="153"/>
      <c r="BR191" s="153"/>
      <c r="BS191" s="153"/>
      <c r="BT191" s="153"/>
      <c r="BU191" s="153"/>
      <c r="BV191" s="153"/>
      <c r="BW191" s="153"/>
      <c r="BX191" s="153"/>
      <c r="BY191" s="153"/>
      <c r="BZ191" s="153"/>
      <c r="CA191" s="153"/>
      <c r="CB191" s="153"/>
      <c r="CC191" s="153"/>
      <c r="CD191" s="153"/>
      <c r="CE191" s="153"/>
      <c r="CF191" s="153"/>
      <c r="CG191" s="153"/>
      <c r="CH191" s="153"/>
      <c r="CI191" s="153"/>
      <c r="CJ191" s="153"/>
      <c r="CK191" s="153"/>
      <c r="CL191" s="153"/>
      <c r="CM191" s="153"/>
      <c r="CN191" s="153"/>
      <c r="CO191" s="153"/>
      <c r="CP191" s="153"/>
      <c r="CQ191" s="153"/>
      <c r="CR191" s="153"/>
      <c r="CS191" s="153"/>
      <c r="CT191" s="153"/>
      <c r="CU191" s="153"/>
      <c r="CV191" s="153"/>
      <c r="CW191" s="153"/>
      <c r="CX191" s="153"/>
      <c r="CY191" s="153"/>
      <c r="CZ191" s="153"/>
      <c r="DA191" s="153"/>
      <c r="DB191" s="153"/>
      <c r="DC191" s="153"/>
      <c r="DD191" s="153"/>
      <c r="DE191" s="153"/>
      <c r="DF191" s="153"/>
      <c r="DG191" s="153"/>
      <c r="DH191" s="153"/>
      <c r="DI191" s="153"/>
      <c r="DJ191" s="153"/>
      <c r="DK191" s="153"/>
      <c r="DL191" s="153"/>
      <c r="DM191" s="153"/>
      <c r="DN191" s="153"/>
    </row>
    <row r="192" spans="1:118" ht="14">
      <c r="A192" s="151"/>
      <c r="C192" s="14"/>
      <c r="G192" s="12"/>
      <c r="H192" s="264"/>
      <c r="I192" s="29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1"/>
      <c r="AL192" s="271"/>
      <c r="AM192" s="271"/>
      <c r="AN192" s="271"/>
      <c r="AO192" s="271"/>
      <c r="AP192" s="271"/>
      <c r="AQ192" s="271"/>
      <c r="AR192" s="271"/>
      <c r="AS192" s="271"/>
      <c r="AT192" s="271"/>
      <c r="AU192" s="271"/>
      <c r="AV192" s="271"/>
      <c r="AW192" s="271"/>
      <c r="AX192" s="271"/>
      <c r="AY192" s="271"/>
      <c r="AZ192" s="271"/>
      <c r="BA192" s="271"/>
      <c r="BB192" s="271"/>
      <c r="BC192" s="271"/>
      <c r="BD192" s="271"/>
      <c r="BE192" s="271"/>
      <c r="BF192" s="271"/>
      <c r="BG192" s="271"/>
      <c r="BH192" s="271"/>
      <c r="BI192" s="271"/>
      <c r="BJ192" s="271"/>
      <c r="BK192" s="271"/>
      <c r="BL192" s="271"/>
      <c r="BM192" s="271"/>
      <c r="BN192" s="271"/>
      <c r="BO192" s="271"/>
      <c r="BP192" s="271"/>
      <c r="BQ192" s="271"/>
      <c r="BR192" s="271"/>
      <c r="BS192" s="271"/>
      <c r="BT192" s="271"/>
      <c r="BU192" s="271"/>
      <c r="BV192" s="271"/>
      <c r="BW192" s="271"/>
      <c r="BX192" s="271"/>
      <c r="BY192" s="271"/>
      <c r="BZ192" s="271"/>
      <c r="CA192" s="271"/>
      <c r="CB192" s="271"/>
      <c r="CC192" s="271"/>
      <c r="CD192" s="271"/>
      <c r="CE192" s="271"/>
      <c r="CF192" s="271"/>
      <c r="CG192" s="271"/>
      <c r="CH192" s="271"/>
      <c r="CI192" s="271"/>
      <c r="CJ192" s="271"/>
      <c r="CK192" s="271"/>
      <c r="CL192" s="271"/>
      <c r="CM192" s="271"/>
      <c r="CN192" s="271"/>
      <c r="CO192" s="271"/>
      <c r="CP192" s="271"/>
      <c r="CQ192" s="271"/>
      <c r="CR192" s="271"/>
      <c r="CS192" s="271"/>
      <c r="CT192" s="271"/>
      <c r="CU192" s="271"/>
      <c r="CV192" s="271"/>
      <c r="CW192" s="271"/>
      <c r="CX192" s="271"/>
      <c r="CY192" s="271"/>
      <c r="CZ192" s="271"/>
      <c r="DA192" s="271"/>
      <c r="DB192" s="271"/>
      <c r="DC192" s="271"/>
      <c r="DD192" s="271"/>
      <c r="DE192" s="271"/>
      <c r="DF192" s="271"/>
      <c r="DG192" s="271"/>
      <c r="DH192" s="271"/>
      <c r="DI192" s="271"/>
      <c r="DJ192" s="271"/>
      <c r="DK192" s="271"/>
      <c r="DL192" s="271"/>
      <c r="DM192" s="271"/>
      <c r="DN192" s="271"/>
    </row>
    <row r="193" spans="1:118">
      <c r="A193" s="151"/>
      <c r="C193" s="22" t="s">
        <v>85</v>
      </c>
      <c r="E193" s="54" t="s">
        <v>267</v>
      </c>
      <c r="F193" s="54" t="s">
        <v>271</v>
      </c>
      <c r="G193" s="54"/>
      <c r="H193" s="264" t="s">
        <v>287</v>
      </c>
      <c r="I193" s="29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  <c r="BO193" s="247"/>
      <c r="BP193" s="247"/>
      <c r="BQ193" s="247"/>
      <c r="BR193" s="247"/>
      <c r="BS193" s="247"/>
      <c r="BT193" s="247"/>
      <c r="BU193" s="247"/>
      <c r="BV193" s="247"/>
      <c r="BW193" s="247"/>
      <c r="BX193" s="247"/>
      <c r="BY193" s="247"/>
      <c r="BZ193" s="247"/>
      <c r="CA193" s="247"/>
      <c r="CB193" s="247"/>
      <c r="CC193" s="247"/>
      <c r="CD193" s="247"/>
      <c r="CE193" s="247"/>
      <c r="CF193" s="247"/>
      <c r="CG193" s="247"/>
      <c r="CH193" s="247"/>
      <c r="CI193" s="247"/>
      <c r="CJ193" s="247"/>
      <c r="CK193" s="247"/>
      <c r="CL193" s="247"/>
      <c r="CM193" s="247"/>
      <c r="CN193" s="247"/>
      <c r="CO193" s="247"/>
      <c r="CP193" s="247"/>
      <c r="CQ193" s="247"/>
      <c r="CR193" s="247"/>
      <c r="CS193" s="247"/>
      <c r="CT193" s="247"/>
      <c r="CU193" s="247"/>
      <c r="CV193" s="247"/>
      <c r="CW193" s="247"/>
      <c r="CX193" s="247"/>
      <c r="CY193" s="247"/>
      <c r="CZ193" s="247"/>
      <c r="DA193" s="247"/>
      <c r="DB193" s="247"/>
      <c r="DC193" s="247"/>
      <c r="DD193" s="247"/>
      <c r="DE193" s="247"/>
      <c r="DF193" s="247"/>
      <c r="DG193" s="247"/>
      <c r="DH193" s="247"/>
      <c r="DI193" s="247"/>
      <c r="DJ193" s="247"/>
      <c r="DK193" s="247"/>
      <c r="DL193" s="247"/>
      <c r="DM193" s="247"/>
      <c r="DN193" s="247"/>
    </row>
    <row r="194" spans="1:118">
      <c r="A194" s="151"/>
      <c r="C194" s="34" t="s">
        <v>316</v>
      </c>
      <c r="E194" s="70">
        <f>Inputs!H128</f>
        <v>0.2</v>
      </c>
      <c r="F194" s="70">
        <f>Inputs!J128</f>
        <v>0.7</v>
      </c>
      <c r="G194" s="54" t="s">
        <v>83</v>
      </c>
      <c r="H194" s="272">
        <f ca="1">IFERROR(SUM($J194:$DN194)/(SUM($J$131:$DN$131)*E194),0)</f>
        <v>2.9743845641097479</v>
      </c>
      <c r="I194" s="29"/>
      <c r="J194" s="212">
        <f ca="1">(J$131*INDEX('Term Pricing'!$K$713:$K$892,MATCH('Project 2'!J$8,'Term Pricing'!$C$713:$C$892,0))*$E194*$F194)+(J$131*INDEX('Term Pricing'!$L$713:$L$892,MATCH('Project 2'!J$8,'Term Pricing'!$C$713:$C$892,0))*$E194*(1-$F194))</f>
        <v>0</v>
      </c>
      <c r="K194" s="212">
        <f ca="1">(K$131*INDEX('Term Pricing'!$K$713:$K$892,MATCH('Project 2'!K$8,'Term Pricing'!$C$713:$C$892,0))*$E194*$F194)+(K$131*INDEX('Term Pricing'!$L$713:$L$892,MATCH('Project 2'!K$8,'Term Pricing'!$C$713:$C$892,0))*$E194*(1-$F194))</f>
        <v>0</v>
      </c>
      <c r="L194" s="212">
        <f ca="1">(L$131*INDEX('Term Pricing'!$K$713:$K$892,MATCH('Project 2'!L$8,'Term Pricing'!$C$713:$C$892,0))*$E194*$F194)+(L$131*INDEX('Term Pricing'!$L$713:$L$892,MATCH('Project 2'!L$8,'Term Pricing'!$C$713:$C$892,0))*$E194*(1-$F194))</f>
        <v>0</v>
      </c>
      <c r="M194" s="212">
        <f ca="1">(M$131*INDEX('Term Pricing'!$K$713:$K$892,MATCH('Project 2'!M$8,'Term Pricing'!$C$713:$C$892,0))*$E194*$F194)+(M$131*INDEX('Term Pricing'!$L$713:$L$892,MATCH('Project 2'!M$8,'Term Pricing'!$C$713:$C$892,0))*$E194*(1-$F194))</f>
        <v>0</v>
      </c>
      <c r="N194" s="212">
        <f ca="1">(N$131*INDEX('Term Pricing'!$K$713:$K$892,MATCH('Project 2'!N$8,'Term Pricing'!$C$713:$C$892,0))*$E194*$F194)+(N$131*INDEX('Term Pricing'!$L$713:$L$892,MATCH('Project 2'!N$8,'Term Pricing'!$C$713:$C$892,0))*$E194*(1-$F194))</f>
        <v>108400.18745072899</v>
      </c>
      <c r="O194" s="212">
        <f ca="1">(O$131*INDEX('Term Pricing'!$K$713:$K$892,MATCH('Project 2'!O$8,'Term Pricing'!$C$713:$C$892,0))*$E194*$F194)+(O$131*INDEX('Term Pricing'!$L$713:$L$892,MATCH('Project 2'!O$8,'Term Pricing'!$C$713:$C$892,0))*$E194*(1-$F194))</f>
        <v>107958.87864067352</v>
      </c>
      <c r="P194" s="212">
        <f ca="1">(P$131*INDEX('Term Pricing'!$K$713:$K$892,MATCH('Project 2'!P$8,'Term Pricing'!$C$713:$C$892,0))*$E194*$F194)+(P$131*INDEX('Term Pricing'!$L$713:$L$892,MATCH('Project 2'!P$8,'Term Pricing'!$C$713:$C$892,0))*$E194*(1-$F194))</f>
        <v>100570.20960109445</v>
      </c>
      <c r="Q194" s="212">
        <f ca="1">(Q$131*INDEX('Term Pricing'!$K$713:$K$892,MATCH('Project 2'!Q$8,'Term Pricing'!$C$713:$C$892,0))*$E194*$F194)+(Q$131*INDEX('Term Pricing'!$L$713:$L$892,MATCH('Project 2'!Q$8,'Term Pricing'!$C$713:$C$892,0))*$E194*(1-$F194))</f>
        <v>99913.714990881315</v>
      </c>
      <c r="R194" s="212">
        <f ca="1">(R$131*INDEX('Term Pricing'!$K$713:$K$892,MATCH('Project 2'!R$8,'Term Pricing'!$C$713:$C$892,0))*$E194*$F194)+(R$131*INDEX('Term Pricing'!$L$713:$L$892,MATCH('Project 2'!R$8,'Term Pricing'!$C$713:$C$892,0))*$E194*(1-$F194))</f>
        <v>95941.064579150639</v>
      </c>
      <c r="S194" s="212">
        <f ca="1">(S$131*INDEX('Term Pricing'!$K$713:$K$892,MATCH('Project 2'!S$8,'Term Pricing'!$C$713:$C$892,0))*$E194*$F194)+(S$131*INDEX('Term Pricing'!$L$713:$L$892,MATCH('Project 2'!S$8,'Term Pricing'!$C$713:$C$892,0))*$E194*(1-$F194))</f>
        <v>89044.643163106681</v>
      </c>
      <c r="T194" s="212">
        <f ca="1">(T$131*INDEX('Term Pricing'!$K$713:$K$892,MATCH('Project 2'!T$8,'Term Pricing'!$C$713:$C$892,0))*$E194*$F194)+(T$131*INDEX('Term Pricing'!$L$713:$L$892,MATCH('Project 2'!T$8,'Term Pricing'!$C$713:$C$892,0))*$E194*(1-$F194))</f>
        <v>88136.635406484536</v>
      </c>
      <c r="U194" s="212">
        <f ca="1">(U$131*INDEX('Term Pricing'!$K$713:$K$892,MATCH('Project 2'!U$8,'Term Pricing'!$C$713:$C$892,0))*$E194*$F194)+(U$131*INDEX('Term Pricing'!$L$713:$L$892,MATCH('Project 2'!U$8,'Term Pricing'!$C$713:$C$892,0))*$E194*(1-$F194))</f>
        <v>81599.782089859975</v>
      </c>
      <c r="V194" s="212">
        <f ca="1">(V$131*INDEX('Term Pricing'!$K$713:$K$892,MATCH('Project 2'!V$8,'Term Pricing'!$C$713:$C$892,0))*$E194*$F194)+(V$131*INDEX('Term Pricing'!$L$713:$L$892,MATCH('Project 2'!V$8,'Term Pricing'!$C$713:$C$892,0))*$E194*(1-$F194))</f>
        <v>80568.885629538941</v>
      </c>
      <c r="W194" s="212">
        <f ca="1">(W$131*INDEX('Term Pricing'!$K$713:$K$892,MATCH('Project 2'!W$8,'Term Pricing'!$C$713:$C$892,0))*$E194*$F194)+(W$131*INDEX('Term Pricing'!$L$713:$L$892,MATCH('Project 2'!W$8,'Term Pricing'!$C$713:$C$892,0))*$E194*(1-$F194))</f>
        <v>76890.103775611729</v>
      </c>
      <c r="X194" s="212">
        <f ca="1">(X$131*INDEX('Term Pricing'!$K$713:$K$892,MATCH('Project 2'!X$8,'Term Pricing'!$C$713:$C$892,0))*$E194*$F194)+(X$131*INDEX('Term Pricing'!$L$713:$L$892,MATCH('Project 2'!X$8,'Term Pricing'!$C$713:$C$892,0))*$E194*(1-$F194))</f>
        <v>68560.697476489411</v>
      </c>
      <c r="Y194" s="212">
        <f ca="1">(Y$131*INDEX('Term Pricing'!$K$713:$K$892,MATCH('Project 2'!Y$8,'Term Pricing'!$C$713:$C$892,0))*$E194*$F194)+(Y$131*INDEX('Term Pricing'!$L$713:$L$892,MATCH('Project 2'!Y$8,'Term Pricing'!$C$713:$C$892,0))*$E194*(1-$F194))</f>
        <v>69770.686982443061</v>
      </c>
      <c r="Z194" s="212">
        <f ca="1">(Z$131*INDEX('Term Pricing'!$K$713:$K$892,MATCH('Project 2'!Z$8,'Term Pricing'!$C$713:$C$892,0))*$E194*$F194)+(Z$131*INDEX('Term Pricing'!$L$713:$L$892,MATCH('Project 2'!Z$8,'Term Pricing'!$C$713:$C$892,0))*$E194*(1-$F194))</f>
        <v>64199.619408751823</v>
      </c>
      <c r="AA194" s="212">
        <f ca="1">(AA$131*INDEX('Term Pricing'!$K$713:$K$892,MATCH('Project 2'!AA$8,'Term Pricing'!$C$713:$C$892,0))*$E194*$F194)+(AA$131*INDEX('Term Pricing'!$L$713:$L$892,MATCH('Project 2'!AA$8,'Term Pricing'!$C$713:$C$892,0))*$E194*(1-$F194))</f>
        <v>62999.748807763026</v>
      </c>
      <c r="AB194" s="212">
        <f ca="1">(AB$131*INDEX('Term Pricing'!$K$713:$K$892,MATCH('Project 2'!AB$8,'Term Pricing'!$C$713:$C$892,0))*$E194*$F194)+(AB$131*INDEX('Term Pricing'!$L$713:$L$892,MATCH('Project 2'!AB$8,'Term Pricing'!$C$713:$C$892,0))*$E194*(1-$F194))</f>
        <v>57826.985150733017</v>
      </c>
      <c r="AC194" s="212">
        <f ca="1">(AC$131*INDEX('Term Pricing'!$K$713:$K$892,MATCH('Project 2'!AC$8,'Term Pricing'!$C$713:$C$892,0))*$E194*$F194)+(AC$131*INDEX('Term Pricing'!$L$713:$L$892,MATCH('Project 2'!AC$8,'Term Pricing'!$C$713:$C$892,0))*$E194*(1-$F194))</f>
        <v>56606.932760928888</v>
      </c>
      <c r="AD194" s="212">
        <f ca="1">(AD$131*INDEX('Term Pricing'!$K$713:$K$892,MATCH('Project 2'!AD$8,'Term Pricing'!$C$713:$C$892,0))*$E194*$F194)+(AD$131*INDEX('Term Pricing'!$L$713:$L$892,MATCH('Project 2'!AD$8,'Term Pricing'!$C$713:$C$892,0))*$E194*(1-$F194))</f>
        <v>53749.902933691177</v>
      </c>
      <c r="AE194" s="212">
        <f ca="1">(AE$131*INDEX('Term Pricing'!$K$713:$K$892,MATCH('Project 2'!AE$8,'Term Pricing'!$C$713:$C$892,0))*$E194*$F194)+(AE$131*INDEX('Term Pricing'!$L$713:$L$892,MATCH('Project 2'!AE$8,'Term Pricing'!$C$713:$C$892,0))*$E194*(1-$F194))</f>
        <v>49668.405478080997</v>
      </c>
      <c r="AF194" s="212">
        <f ca="1">(AF$131*INDEX('Term Pricing'!$K$713:$K$892,MATCH('Project 2'!AF$8,'Term Pricing'!$C$713:$C$892,0))*$E194*$F194)+(AF$131*INDEX('Term Pricing'!$L$713:$L$892,MATCH('Project 2'!AF$8,'Term Pricing'!$C$713:$C$892,0))*$E194*(1-$F194))</f>
        <v>48983.254037105478</v>
      </c>
      <c r="AG194" s="212">
        <f ca="1">(AG$131*INDEX('Term Pricing'!$K$713:$K$892,MATCH('Project 2'!AG$8,'Term Pricing'!$C$713:$C$892,0))*$E194*$F194)+(AG$131*INDEX('Term Pricing'!$L$713:$L$892,MATCH('Project 2'!AG$8,'Term Pricing'!$C$713:$C$892,0))*$E194*(1-$F194))</f>
        <v>45221.057306974457</v>
      </c>
      <c r="AH194" s="212">
        <f ca="1">(AH$131*INDEX('Term Pricing'!$K$713:$K$892,MATCH('Project 2'!AH$8,'Term Pricing'!$C$713:$C$892,0))*$E194*$F194)+(AH$131*INDEX('Term Pricing'!$L$713:$L$892,MATCH('Project 2'!AH$8,'Term Pricing'!$C$713:$C$892,0))*$E194*(1-$F194))</f>
        <v>44559.995719835293</v>
      </c>
      <c r="AI194" s="212">
        <f ca="1">(AI$131*INDEX('Term Pricing'!$K$713:$K$892,MATCH('Project 2'!AI$8,'Term Pricing'!$C$713:$C$892,0))*$E194*$F194)+(AI$131*INDEX('Term Pricing'!$L$713:$L$892,MATCH('Project 2'!AI$8,'Term Pricing'!$C$713:$C$892,0))*$E194*(1-$F194))</f>
        <v>43390.080000000002</v>
      </c>
      <c r="AJ194" s="212">
        <f ca="1">(AJ$131*INDEX('Term Pricing'!$K$713:$K$892,MATCH('Project 2'!AJ$8,'Term Pricing'!$C$713:$C$892,0))*$E194*$F194)+(AJ$131*INDEX('Term Pricing'!$L$713:$L$892,MATCH('Project 2'!AJ$8,'Term Pricing'!$C$713:$C$892,0))*$E194*(1-$F194))</f>
        <v>39191.040000000008</v>
      </c>
      <c r="AK194" s="212">
        <f ca="1">(AK$131*INDEX('Term Pricing'!$K$713:$K$892,MATCH('Project 2'!AK$8,'Term Pricing'!$C$713:$C$892,0))*$E194*$F194)+(AK$131*INDEX('Term Pricing'!$L$713:$L$892,MATCH('Project 2'!AK$8,'Term Pricing'!$C$713:$C$892,0))*$E194*(1-$F194))</f>
        <v>43390.080000000002</v>
      </c>
      <c r="AL194" s="212">
        <f ca="1">(AL$131*INDEX('Term Pricing'!$K$713:$K$892,MATCH('Project 2'!AL$8,'Term Pricing'!$C$713:$C$892,0))*$E194*$F194)+(AL$131*INDEX('Term Pricing'!$L$713:$L$892,MATCH('Project 2'!AL$8,'Term Pricing'!$C$713:$C$892,0))*$E194*(1-$F194))</f>
        <v>41990.399999999994</v>
      </c>
      <c r="AM194" s="212">
        <f ca="1">(AM$131*INDEX('Term Pricing'!$K$713:$K$892,MATCH('Project 2'!AM$8,'Term Pricing'!$C$713:$C$892,0))*$E194*$F194)+(AM$131*INDEX('Term Pricing'!$L$713:$L$892,MATCH('Project 2'!AM$8,'Term Pricing'!$C$713:$C$892,0))*$E194*(1-$F194))</f>
        <v>43390.080000000002</v>
      </c>
      <c r="AN194" s="212">
        <f ca="1">(AN$131*INDEX('Term Pricing'!$K$713:$K$892,MATCH('Project 2'!AN$8,'Term Pricing'!$C$713:$C$892,0))*$E194*$F194)+(AN$131*INDEX('Term Pricing'!$L$713:$L$892,MATCH('Project 2'!AN$8,'Term Pricing'!$C$713:$C$892,0))*$E194*(1-$F194))</f>
        <v>41990.399999999994</v>
      </c>
      <c r="AO194" s="212">
        <f ca="1">(AO$131*INDEX('Term Pricing'!$K$713:$K$892,MATCH('Project 2'!AO$8,'Term Pricing'!$C$713:$C$892,0))*$E194*$F194)+(AO$131*INDEX('Term Pricing'!$L$713:$L$892,MATCH('Project 2'!AO$8,'Term Pricing'!$C$713:$C$892,0))*$E194*(1-$F194))</f>
        <v>43390.080000000002</v>
      </c>
      <c r="AP194" s="212">
        <f ca="1">(AP$131*INDEX('Term Pricing'!$K$713:$K$892,MATCH('Project 2'!AP$8,'Term Pricing'!$C$713:$C$892,0))*$E194*$F194)+(AP$131*INDEX('Term Pricing'!$L$713:$L$892,MATCH('Project 2'!AP$8,'Term Pricing'!$C$713:$C$892,0))*$E194*(1-$F194))</f>
        <v>43390.080000000002</v>
      </c>
      <c r="AQ194" s="212">
        <f ca="1">(AQ$131*INDEX('Term Pricing'!$K$713:$K$892,MATCH('Project 2'!AQ$8,'Term Pricing'!$C$713:$C$892,0))*$E194*$F194)+(AQ$131*INDEX('Term Pricing'!$L$713:$L$892,MATCH('Project 2'!AQ$8,'Term Pricing'!$C$713:$C$892,0))*$E194*(1-$F194))</f>
        <v>41990.399999999994</v>
      </c>
      <c r="AR194" s="212">
        <f ca="1">(AR$131*INDEX('Term Pricing'!$K$713:$K$892,MATCH('Project 2'!AR$8,'Term Pricing'!$C$713:$C$892,0))*$E194*$F194)+(AR$131*INDEX('Term Pricing'!$L$713:$L$892,MATCH('Project 2'!AR$8,'Term Pricing'!$C$713:$C$892,0))*$E194*(1-$F194))</f>
        <v>43390.080000000002</v>
      </c>
      <c r="AS194" s="212">
        <f ca="1">(AS$131*INDEX('Term Pricing'!$K$713:$K$892,MATCH('Project 2'!AS$8,'Term Pricing'!$C$713:$C$892,0))*$E194*$F194)+(AS$131*INDEX('Term Pricing'!$L$713:$L$892,MATCH('Project 2'!AS$8,'Term Pricing'!$C$713:$C$892,0))*$E194*(1-$F194))</f>
        <v>41990.399999999994</v>
      </c>
      <c r="AT194" s="212">
        <f ca="1">(AT$131*INDEX('Term Pricing'!$K$713:$K$892,MATCH('Project 2'!AT$8,'Term Pricing'!$C$713:$C$892,0))*$E194*$F194)+(AT$131*INDEX('Term Pricing'!$L$713:$L$892,MATCH('Project 2'!AT$8,'Term Pricing'!$C$713:$C$892,0))*$E194*(1-$F194))</f>
        <v>43390.080000000002</v>
      </c>
      <c r="AU194" s="212">
        <f ca="1">(AU$131*INDEX('Term Pricing'!$K$713:$K$892,MATCH('Project 2'!AU$8,'Term Pricing'!$C$713:$C$892,0))*$E194*$F194)+(AU$131*INDEX('Term Pricing'!$L$713:$L$892,MATCH('Project 2'!AU$8,'Term Pricing'!$C$713:$C$892,0))*$E194*(1-$F194))</f>
        <v>43390.080000000002</v>
      </c>
      <c r="AV194" s="212">
        <f ca="1">(AV$131*INDEX('Term Pricing'!$K$713:$K$892,MATCH('Project 2'!AV$8,'Term Pricing'!$C$713:$C$892,0))*$E194*$F194)+(AV$131*INDEX('Term Pricing'!$L$713:$L$892,MATCH('Project 2'!AV$8,'Term Pricing'!$C$713:$C$892,0))*$E194*(1-$F194))</f>
        <v>39191.040000000008</v>
      </c>
      <c r="AW194" s="212">
        <f ca="1">(AW$131*INDEX('Term Pricing'!$K$713:$K$892,MATCH('Project 2'!AW$8,'Term Pricing'!$C$713:$C$892,0))*$E194*$F194)+(AW$131*INDEX('Term Pricing'!$L$713:$L$892,MATCH('Project 2'!AW$8,'Term Pricing'!$C$713:$C$892,0))*$E194*(1-$F194))</f>
        <v>43390.080000000002</v>
      </c>
      <c r="AX194" s="212">
        <f ca="1">(AX$131*INDEX('Term Pricing'!$K$713:$K$892,MATCH('Project 2'!AX$8,'Term Pricing'!$C$713:$C$892,0))*$E194*$F194)+(AX$131*INDEX('Term Pricing'!$L$713:$L$892,MATCH('Project 2'!AX$8,'Term Pricing'!$C$713:$C$892,0))*$E194*(1-$F194))</f>
        <v>69984</v>
      </c>
      <c r="AY194" s="212">
        <f ca="1">(AY$131*INDEX('Term Pricing'!$K$713:$K$892,MATCH('Project 2'!AY$8,'Term Pricing'!$C$713:$C$892,0))*$E194*$F194)+(AY$131*INDEX('Term Pricing'!$L$713:$L$892,MATCH('Project 2'!AY$8,'Term Pricing'!$C$713:$C$892,0))*$E194*(1-$F194))</f>
        <v>72316.800000000003</v>
      </c>
      <c r="AZ194" s="212">
        <f ca="1">(AZ$131*INDEX('Term Pricing'!$K$713:$K$892,MATCH('Project 2'!AZ$8,'Term Pricing'!$C$713:$C$892,0))*$E194*$F194)+(AZ$131*INDEX('Term Pricing'!$L$713:$L$892,MATCH('Project 2'!AZ$8,'Term Pricing'!$C$713:$C$892,0))*$E194*(1-$F194))</f>
        <v>69984</v>
      </c>
      <c r="BA194" s="212">
        <f ca="1">(BA$131*INDEX('Term Pricing'!$K$713:$K$892,MATCH('Project 2'!BA$8,'Term Pricing'!$C$713:$C$892,0))*$E194*$F194)+(BA$131*INDEX('Term Pricing'!$L$713:$L$892,MATCH('Project 2'!BA$8,'Term Pricing'!$C$713:$C$892,0))*$E194*(1-$F194))</f>
        <v>72316.800000000003</v>
      </c>
      <c r="BB194" s="212">
        <f ca="1">(BB$131*INDEX('Term Pricing'!$K$713:$K$892,MATCH('Project 2'!BB$8,'Term Pricing'!$C$713:$C$892,0))*$E194*$F194)+(BB$131*INDEX('Term Pricing'!$L$713:$L$892,MATCH('Project 2'!BB$8,'Term Pricing'!$C$713:$C$892,0))*$E194*(1-$F194))</f>
        <v>72316.800000000003</v>
      </c>
      <c r="BC194" s="212">
        <f ca="1">(BC$131*INDEX('Term Pricing'!$K$713:$K$892,MATCH('Project 2'!BC$8,'Term Pricing'!$C$713:$C$892,0))*$E194*$F194)+(BC$131*INDEX('Term Pricing'!$L$713:$L$892,MATCH('Project 2'!BC$8,'Term Pricing'!$C$713:$C$892,0))*$E194*(1-$F194))</f>
        <v>69984</v>
      </c>
      <c r="BD194" s="212">
        <f ca="1">(BD$131*INDEX('Term Pricing'!$K$713:$K$892,MATCH('Project 2'!BD$8,'Term Pricing'!$C$713:$C$892,0))*$E194*$F194)+(BD$131*INDEX('Term Pricing'!$L$713:$L$892,MATCH('Project 2'!BD$8,'Term Pricing'!$C$713:$C$892,0))*$E194*(1-$F194))</f>
        <v>72316.800000000003</v>
      </c>
      <c r="BE194" s="212">
        <f ca="1">(BE$131*INDEX('Term Pricing'!$K$713:$K$892,MATCH('Project 2'!BE$8,'Term Pricing'!$C$713:$C$892,0))*$E194*$F194)+(BE$131*INDEX('Term Pricing'!$L$713:$L$892,MATCH('Project 2'!BE$8,'Term Pricing'!$C$713:$C$892,0))*$E194*(1-$F194))</f>
        <v>69984</v>
      </c>
      <c r="BF194" s="212">
        <f ca="1">(BF$131*INDEX('Term Pricing'!$K$713:$K$892,MATCH('Project 2'!BF$8,'Term Pricing'!$C$713:$C$892,0))*$E194*$F194)+(BF$131*INDEX('Term Pricing'!$L$713:$L$892,MATCH('Project 2'!BF$8,'Term Pricing'!$C$713:$C$892,0))*$E194*(1-$F194))</f>
        <v>72316.800000000003</v>
      </c>
      <c r="BG194" s="212">
        <f ca="1">(BG$131*INDEX('Term Pricing'!$K$713:$K$892,MATCH('Project 2'!BG$8,'Term Pricing'!$C$713:$C$892,0))*$E194*$F194)+(BG$131*INDEX('Term Pricing'!$L$713:$L$892,MATCH('Project 2'!BG$8,'Term Pricing'!$C$713:$C$892,0))*$E194*(1-$F194))</f>
        <v>72316.800000000003</v>
      </c>
      <c r="BH194" s="212">
        <f ca="1">(BH$131*INDEX('Term Pricing'!$K$713:$K$892,MATCH('Project 2'!BH$8,'Term Pricing'!$C$713:$C$892,0))*$E194*$F194)+(BH$131*INDEX('Term Pricing'!$L$713:$L$892,MATCH('Project 2'!BH$8,'Term Pricing'!$C$713:$C$892,0))*$E194*(1-$F194))</f>
        <v>65318.400000000001</v>
      </c>
      <c r="BI194" s="212">
        <f ca="1">(BI$131*INDEX('Term Pricing'!$K$713:$K$892,MATCH('Project 2'!BI$8,'Term Pricing'!$C$713:$C$892,0))*$E194*$F194)+(BI$131*INDEX('Term Pricing'!$L$713:$L$892,MATCH('Project 2'!BI$8,'Term Pricing'!$C$713:$C$892,0))*$E194*(1-$F194))</f>
        <v>72316.800000000003</v>
      </c>
      <c r="BJ194" s="212">
        <f ca="1">(BJ$131*INDEX('Term Pricing'!$K$713:$K$892,MATCH('Project 2'!BJ$8,'Term Pricing'!$C$713:$C$892,0))*$E194*$F194)+(BJ$131*INDEX('Term Pricing'!$L$713:$L$892,MATCH('Project 2'!BJ$8,'Term Pricing'!$C$713:$C$892,0))*$E194*(1-$F194))</f>
        <v>69984</v>
      </c>
      <c r="BK194" s="212">
        <f ca="1">(BK$131*INDEX('Term Pricing'!$K$713:$K$892,MATCH('Project 2'!BK$8,'Term Pricing'!$C$713:$C$892,0))*$E194*$F194)+(BK$131*INDEX('Term Pricing'!$L$713:$L$892,MATCH('Project 2'!BK$8,'Term Pricing'!$C$713:$C$892,0))*$E194*(1-$F194))</f>
        <v>72316.800000000003</v>
      </c>
      <c r="BL194" s="212">
        <f ca="1">(BL$131*INDEX('Term Pricing'!$K$713:$K$892,MATCH('Project 2'!BL$8,'Term Pricing'!$C$713:$C$892,0))*$E194*$F194)+(BL$131*INDEX('Term Pricing'!$L$713:$L$892,MATCH('Project 2'!BL$8,'Term Pricing'!$C$713:$C$892,0))*$E194*(1-$F194))</f>
        <v>69984</v>
      </c>
      <c r="BM194" s="212">
        <f ca="1">(BM$131*INDEX('Term Pricing'!$K$713:$K$892,MATCH('Project 2'!BM$8,'Term Pricing'!$C$713:$C$892,0))*$E194*$F194)+(BM$131*INDEX('Term Pricing'!$L$713:$L$892,MATCH('Project 2'!BM$8,'Term Pricing'!$C$713:$C$892,0))*$E194*(1-$F194))</f>
        <v>72316.800000000003</v>
      </c>
      <c r="BN194" s="212">
        <f ca="1">(BN$131*INDEX('Term Pricing'!$K$713:$K$892,MATCH('Project 2'!BN$8,'Term Pricing'!$C$713:$C$892,0))*$E194*$F194)+(BN$131*INDEX('Term Pricing'!$L$713:$L$892,MATCH('Project 2'!BN$8,'Term Pricing'!$C$713:$C$892,0))*$E194*(1-$F194))</f>
        <v>72316.800000000003</v>
      </c>
      <c r="BO194" s="212">
        <f ca="1">(BO$131*INDEX('Term Pricing'!$K$713:$K$892,MATCH('Project 2'!BO$8,'Term Pricing'!$C$713:$C$892,0))*$E194*$F194)+(BO$131*INDEX('Term Pricing'!$L$713:$L$892,MATCH('Project 2'!BO$8,'Term Pricing'!$C$713:$C$892,0))*$E194*(1-$F194))</f>
        <v>69984</v>
      </c>
      <c r="BP194" s="212">
        <f ca="1">(BP$131*INDEX('Term Pricing'!$K$713:$K$892,MATCH('Project 2'!BP$8,'Term Pricing'!$C$713:$C$892,0))*$E194*$F194)+(BP$131*INDEX('Term Pricing'!$L$713:$L$892,MATCH('Project 2'!BP$8,'Term Pricing'!$C$713:$C$892,0))*$E194*(1-$F194))</f>
        <v>72316.800000000003</v>
      </c>
      <c r="BQ194" s="212">
        <f ca="1">(BQ$131*INDEX('Term Pricing'!$K$713:$K$892,MATCH('Project 2'!BQ$8,'Term Pricing'!$C$713:$C$892,0))*$E194*$F194)+(BQ$131*INDEX('Term Pricing'!$L$713:$L$892,MATCH('Project 2'!BQ$8,'Term Pricing'!$C$713:$C$892,0))*$E194*(1-$F194))</f>
        <v>69984</v>
      </c>
      <c r="BR194" s="212">
        <f ca="1">(BR$131*INDEX('Term Pricing'!$K$713:$K$892,MATCH('Project 2'!BR$8,'Term Pricing'!$C$713:$C$892,0))*$E194*$F194)+(BR$131*INDEX('Term Pricing'!$L$713:$L$892,MATCH('Project 2'!BR$8,'Term Pricing'!$C$713:$C$892,0))*$E194*(1-$F194))</f>
        <v>72316.800000000003</v>
      </c>
      <c r="BS194" s="212">
        <f ca="1">(BS$131*INDEX('Term Pricing'!$K$713:$K$892,MATCH('Project 2'!BS$8,'Term Pricing'!$C$713:$C$892,0))*$E194*$F194)+(BS$131*INDEX('Term Pricing'!$L$713:$L$892,MATCH('Project 2'!BS$8,'Term Pricing'!$C$713:$C$892,0))*$E194*(1-$F194))</f>
        <v>72316.800000000003</v>
      </c>
      <c r="BT194" s="212">
        <f ca="1">(BT$131*INDEX('Term Pricing'!$K$713:$K$892,MATCH('Project 2'!BT$8,'Term Pricing'!$C$713:$C$892,0))*$E194*$F194)+(BT$131*INDEX('Term Pricing'!$L$713:$L$892,MATCH('Project 2'!BT$8,'Term Pricing'!$C$713:$C$892,0))*$E194*(1-$F194))</f>
        <v>67651.199999999997</v>
      </c>
      <c r="BU194" s="212">
        <f ca="1">(BU$131*INDEX('Term Pricing'!$K$713:$K$892,MATCH('Project 2'!BU$8,'Term Pricing'!$C$713:$C$892,0))*$E194*$F194)+(BU$131*INDEX('Term Pricing'!$L$713:$L$892,MATCH('Project 2'!BU$8,'Term Pricing'!$C$713:$C$892,0))*$E194*(1-$F194))</f>
        <v>72316.800000000003</v>
      </c>
      <c r="BV194" s="212">
        <f ca="1">(BV$131*INDEX('Term Pricing'!$K$713:$K$892,MATCH('Project 2'!BV$8,'Term Pricing'!$C$713:$C$892,0))*$E194*$F194)+(BV$131*INDEX('Term Pricing'!$L$713:$L$892,MATCH('Project 2'!BV$8,'Term Pricing'!$C$713:$C$892,0))*$E194*(1-$F194))</f>
        <v>69984</v>
      </c>
      <c r="BW194" s="212">
        <f ca="1">(BW$131*INDEX('Term Pricing'!$K$713:$K$892,MATCH('Project 2'!BW$8,'Term Pricing'!$C$713:$C$892,0))*$E194*$F194)+(BW$131*INDEX('Term Pricing'!$L$713:$L$892,MATCH('Project 2'!BW$8,'Term Pricing'!$C$713:$C$892,0))*$E194*(1-$F194))</f>
        <v>72316.800000000003</v>
      </c>
      <c r="BX194" s="212">
        <f ca="1">(BX$131*INDEX('Term Pricing'!$K$713:$K$892,MATCH('Project 2'!BX$8,'Term Pricing'!$C$713:$C$892,0))*$E194*$F194)+(BX$131*INDEX('Term Pricing'!$L$713:$L$892,MATCH('Project 2'!BX$8,'Term Pricing'!$C$713:$C$892,0))*$E194*(1-$F194))</f>
        <v>69984</v>
      </c>
      <c r="BY194" s="212">
        <f ca="1">(BY$131*INDEX('Term Pricing'!$K$713:$K$892,MATCH('Project 2'!BY$8,'Term Pricing'!$C$713:$C$892,0))*$E194*$F194)+(BY$131*INDEX('Term Pricing'!$L$713:$L$892,MATCH('Project 2'!BY$8,'Term Pricing'!$C$713:$C$892,0))*$E194*(1-$F194))</f>
        <v>72316.800000000003</v>
      </c>
      <c r="BZ194" s="212">
        <f ca="1">(BZ$131*INDEX('Term Pricing'!$K$713:$K$892,MATCH('Project 2'!BZ$8,'Term Pricing'!$C$713:$C$892,0))*$E194*$F194)+(BZ$131*INDEX('Term Pricing'!$L$713:$L$892,MATCH('Project 2'!BZ$8,'Term Pricing'!$C$713:$C$892,0))*$E194*(1-$F194))</f>
        <v>72316.800000000003</v>
      </c>
      <c r="CA194" s="212">
        <f ca="1">(CA$131*INDEX('Term Pricing'!$K$713:$K$892,MATCH('Project 2'!CA$8,'Term Pricing'!$C$713:$C$892,0))*$E194*$F194)+(CA$131*INDEX('Term Pricing'!$L$713:$L$892,MATCH('Project 2'!CA$8,'Term Pricing'!$C$713:$C$892,0))*$E194*(1-$F194))</f>
        <v>69984</v>
      </c>
      <c r="CB194" s="212">
        <f ca="1">(CB$131*INDEX('Term Pricing'!$K$713:$K$892,MATCH('Project 2'!CB$8,'Term Pricing'!$C$713:$C$892,0))*$E194*$F194)+(CB$131*INDEX('Term Pricing'!$L$713:$L$892,MATCH('Project 2'!CB$8,'Term Pricing'!$C$713:$C$892,0))*$E194*(1-$F194))</f>
        <v>72316.800000000003</v>
      </c>
      <c r="CC194" s="212">
        <f ca="1">(CC$131*INDEX('Term Pricing'!$K$713:$K$892,MATCH('Project 2'!CC$8,'Term Pricing'!$C$713:$C$892,0))*$E194*$F194)+(CC$131*INDEX('Term Pricing'!$L$713:$L$892,MATCH('Project 2'!CC$8,'Term Pricing'!$C$713:$C$892,0))*$E194*(1-$F194))</f>
        <v>69984</v>
      </c>
      <c r="CD194" s="212">
        <f ca="1">(CD$131*INDEX('Term Pricing'!$K$713:$K$892,MATCH('Project 2'!CD$8,'Term Pricing'!$C$713:$C$892,0))*$E194*$F194)+(CD$131*INDEX('Term Pricing'!$L$713:$L$892,MATCH('Project 2'!CD$8,'Term Pricing'!$C$713:$C$892,0))*$E194*(1-$F194))</f>
        <v>72316.800000000003</v>
      </c>
      <c r="CE194" s="212">
        <f ca="1">(CE$131*INDEX('Term Pricing'!$K$713:$K$892,MATCH('Project 2'!CE$8,'Term Pricing'!$C$713:$C$892,0))*$E194*$F194)+(CE$131*INDEX('Term Pricing'!$L$713:$L$892,MATCH('Project 2'!CE$8,'Term Pricing'!$C$713:$C$892,0))*$E194*(1-$F194))</f>
        <v>72316.800000000003</v>
      </c>
      <c r="CF194" s="212">
        <f ca="1">(CF$131*INDEX('Term Pricing'!$K$713:$K$892,MATCH('Project 2'!CF$8,'Term Pricing'!$C$713:$C$892,0))*$E194*$F194)+(CF$131*INDEX('Term Pricing'!$L$713:$L$892,MATCH('Project 2'!CF$8,'Term Pricing'!$C$713:$C$892,0))*$E194*(1-$F194))</f>
        <v>65318.400000000001</v>
      </c>
      <c r="CG194" s="212">
        <f ca="1">(CG$131*INDEX('Term Pricing'!$K$713:$K$892,MATCH('Project 2'!CG$8,'Term Pricing'!$C$713:$C$892,0))*$E194*$F194)+(CG$131*INDEX('Term Pricing'!$L$713:$L$892,MATCH('Project 2'!CG$8,'Term Pricing'!$C$713:$C$892,0))*$E194*(1-$F194))</f>
        <v>72316.800000000003</v>
      </c>
      <c r="CH194" s="212">
        <f ca="1">(CH$131*INDEX('Term Pricing'!$K$713:$K$892,MATCH('Project 2'!CH$8,'Term Pricing'!$C$713:$C$892,0))*$E194*$F194)+(CH$131*INDEX('Term Pricing'!$L$713:$L$892,MATCH('Project 2'!CH$8,'Term Pricing'!$C$713:$C$892,0))*$E194*(1-$F194))</f>
        <v>69984</v>
      </c>
      <c r="CI194" s="212">
        <f ca="1">(CI$131*INDEX('Term Pricing'!$K$713:$K$892,MATCH('Project 2'!CI$8,'Term Pricing'!$C$713:$C$892,0))*$E194*$F194)+(CI$131*INDEX('Term Pricing'!$L$713:$L$892,MATCH('Project 2'!CI$8,'Term Pricing'!$C$713:$C$892,0))*$E194*(1-$F194))</f>
        <v>72316.800000000003</v>
      </c>
      <c r="CJ194" s="212">
        <f ca="1">(CJ$131*INDEX('Term Pricing'!$K$713:$K$892,MATCH('Project 2'!CJ$8,'Term Pricing'!$C$713:$C$892,0))*$E194*$F194)+(CJ$131*INDEX('Term Pricing'!$L$713:$L$892,MATCH('Project 2'!CJ$8,'Term Pricing'!$C$713:$C$892,0))*$E194*(1-$F194))</f>
        <v>69984</v>
      </c>
      <c r="CK194" s="212">
        <f ca="1">(CK$131*INDEX('Term Pricing'!$K$713:$K$892,MATCH('Project 2'!CK$8,'Term Pricing'!$C$713:$C$892,0))*$E194*$F194)+(CK$131*INDEX('Term Pricing'!$L$713:$L$892,MATCH('Project 2'!CK$8,'Term Pricing'!$C$713:$C$892,0))*$E194*(1-$F194))</f>
        <v>72316.800000000003</v>
      </c>
      <c r="CL194" s="212">
        <f ca="1">(CL$131*INDEX('Term Pricing'!$K$713:$K$892,MATCH('Project 2'!CL$8,'Term Pricing'!$C$713:$C$892,0))*$E194*$F194)+(CL$131*INDEX('Term Pricing'!$L$713:$L$892,MATCH('Project 2'!CL$8,'Term Pricing'!$C$713:$C$892,0))*$E194*(1-$F194))</f>
        <v>72316.800000000003</v>
      </c>
      <c r="CM194" s="212">
        <f ca="1">(CM$131*INDEX('Term Pricing'!$K$713:$K$892,MATCH('Project 2'!CM$8,'Term Pricing'!$C$713:$C$892,0))*$E194*$F194)+(CM$131*INDEX('Term Pricing'!$L$713:$L$892,MATCH('Project 2'!CM$8,'Term Pricing'!$C$713:$C$892,0))*$E194*(1-$F194))</f>
        <v>69984</v>
      </c>
      <c r="CN194" s="212">
        <f ca="1">(CN$131*INDEX('Term Pricing'!$K$713:$K$892,MATCH('Project 2'!CN$8,'Term Pricing'!$C$713:$C$892,0))*$E194*$F194)+(CN$131*INDEX('Term Pricing'!$L$713:$L$892,MATCH('Project 2'!CN$8,'Term Pricing'!$C$713:$C$892,0))*$E194*(1-$F194))</f>
        <v>72316.800000000003</v>
      </c>
      <c r="CO194" s="212">
        <f ca="1">(CO$131*INDEX('Term Pricing'!$K$713:$K$892,MATCH('Project 2'!CO$8,'Term Pricing'!$C$713:$C$892,0))*$E194*$F194)+(CO$131*INDEX('Term Pricing'!$L$713:$L$892,MATCH('Project 2'!CO$8,'Term Pricing'!$C$713:$C$892,0))*$E194*(1-$F194))</f>
        <v>69984</v>
      </c>
      <c r="CP194" s="212">
        <f ca="1">(CP$131*INDEX('Term Pricing'!$K$713:$K$892,MATCH('Project 2'!CP$8,'Term Pricing'!$C$713:$C$892,0))*$E194*$F194)+(CP$131*INDEX('Term Pricing'!$L$713:$L$892,MATCH('Project 2'!CP$8,'Term Pricing'!$C$713:$C$892,0))*$E194*(1-$F194))</f>
        <v>72316.800000000003</v>
      </c>
      <c r="CQ194" s="212">
        <f ca="1">(CQ$131*INDEX('Term Pricing'!$K$713:$K$892,MATCH('Project 2'!CQ$8,'Term Pricing'!$C$713:$C$892,0))*$E194*$F194)+(CQ$131*INDEX('Term Pricing'!$L$713:$L$892,MATCH('Project 2'!CQ$8,'Term Pricing'!$C$713:$C$892,0))*$E194*(1-$F194))</f>
        <v>72316.800000000003</v>
      </c>
      <c r="CR194" s="212">
        <f ca="1">(CR$131*INDEX('Term Pricing'!$K$713:$K$892,MATCH('Project 2'!CR$8,'Term Pricing'!$C$713:$C$892,0))*$E194*$F194)+(CR$131*INDEX('Term Pricing'!$L$713:$L$892,MATCH('Project 2'!CR$8,'Term Pricing'!$C$713:$C$892,0))*$E194*(1-$F194))</f>
        <v>65318.400000000001</v>
      </c>
      <c r="CS194" s="212">
        <f ca="1">(CS$131*INDEX('Term Pricing'!$K$713:$K$892,MATCH('Project 2'!CS$8,'Term Pricing'!$C$713:$C$892,0))*$E194*$F194)+(CS$131*INDEX('Term Pricing'!$L$713:$L$892,MATCH('Project 2'!CS$8,'Term Pricing'!$C$713:$C$892,0))*$E194*(1-$F194))</f>
        <v>72316.800000000003</v>
      </c>
      <c r="CT194" s="212">
        <f ca="1">(CT$131*INDEX('Term Pricing'!$K$713:$K$892,MATCH('Project 2'!CT$8,'Term Pricing'!$C$713:$C$892,0))*$E194*$F194)+(CT$131*INDEX('Term Pricing'!$L$713:$L$892,MATCH('Project 2'!CT$8,'Term Pricing'!$C$713:$C$892,0))*$E194*(1-$F194))</f>
        <v>69984</v>
      </c>
      <c r="CU194" s="212">
        <f ca="1">(CU$131*INDEX('Term Pricing'!$K$713:$K$892,MATCH('Project 2'!CU$8,'Term Pricing'!$C$713:$C$892,0))*$E194*$F194)+(CU$131*INDEX('Term Pricing'!$L$713:$L$892,MATCH('Project 2'!CU$8,'Term Pricing'!$C$713:$C$892,0))*$E194*(1-$F194))</f>
        <v>72316.800000000003</v>
      </c>
      <c r="CV194" s="212">
        <f ca="1">(CV$131*INDEX('Term Pricing'!$K$713:$K$892,MATCH('Project 2'!CV$8,'Term Pricing'!$C$713:$C$892,0))*$E194*$F194)+(CV$131*INDEX('Term Pricing'!$L$713:$L$892,MATCH('Project 2'!CV$8,'Term Pricing'!$C$713:$C$892,0))*$E194*(1-$F194))</f>
        <v>69984</v>
      </c>
      <c r="CW194" s="212">
        <f ca="1">(CW$131*INDEX('Term Pricing'!$K$713:$K$892,MATCH('Project 2'!CW$8,'Term Pricing'!$C$713:$C$892,0))*$E194*$F194)+(CW$131*INDEX('Term Pricing'!$L$713:$L$892,MATCH('Project 2'!CW$8,'Term Pricing'!$C$713:$C$892,0))*$E194*(1-$F194))</f>
        <v>72316.800000000003</v>
      </c>
      <c r="CX194" s="212">
        <f ca="1">(CX$131*INDEX('Term Pricing'!$K$713:$K$892,MATCH('Project 2'!CX$8,'Term Pricing'!$C$713:$C$892,0))*$E194*$F194)+(CX$131*INDEX('Term Pricing'!$L$713:$L$892,MATCH('Project 2'!CX$8,'Term Pricing'!$C$713:$C$892,0))*$E194*(1-$F194))</f>
        <v>72316.800000000003</v>
      </c>
      <c r="CY194" s="212">
        <f ca="1">(CY$131*INDEX('Term Pricing'!$K$713:$K$892,MATCH('Project 2'!CY$8,'Term Pricing'!$C$713:$C$892,0))*$E194*$F194)+(CY$131*INDEX('Term Pricing'!$L$713:$L$892,MATCH('Project 2'!CY$8,'Term Pricing'!$C$713:$C$892,0))*$E194*(1-$F194))</f>
        <v>69984</v>
      </c>
      <c r="CZ194" s="212">
        <f ca="1">(CZ$131*INDEX('Term Pricing'!$K$713:$K$892,MATCH('Project 2'!CZ$8,'Term Pricing'!$C$713:$C$892,0))*$E194*$F194)+(CZ$131*INDEX('Term Pricing'!$L$713:$L$892,MATCH('Project 2'!CZ$8,'Term Pricing'!$C$713:$C$892,0))*$E194*(1-$F194))</f>
        <v>72316.800000000003</v>
      </c>
      <c r="DA194" s="212">
        <f ca="1">(DA$131*INDEX('Term Pricing'!$K$713:$K$892,MATCH('Project 2'!DA$8,'Term Pricing'!$C$713:$C$892,0))*$E194*$F194)+(DA$131*INDEX('Term Pricing'!$L$713:$L$892,MATCH('Project 2'!DA$8,'Term Pricing'!$C$713:$C$892,0))*$E194*(1-$F194))</f>
        <v>69984</v>
      </c>
      <c r="DB194" s="212">
        <f ca="1">(DB$131*INDEX('Term Pricing'!$K$713:$K$892,MATCH('Project 2'!DB$8,'Term Pricing'!$C$713:$C$892,0))*$E194*$F194)+(DB$131*INDEX('Term Pricing'!$L$713:$L$892,MATCH('Project 2'!DB$8,'Term Pricing'!$C$713:$C$892,0))*$E194*(1-$F194))</f>
        <v>72316.800000000003</v>
      </c>
      <c r="DC194" s="212">
        <f ca="1">(DC$131*INDEX('Term Pricing'!$K$713:$K$892,MATCH('Project 2'!DC$8,'Term Pricing'!$C$713:$C$892,0))*$E194*$F194)+(DC$131*INDEX('Term Pricing'!$L$713:$L$892,MATCH('Project 2'!DC$8,'Term Pricing'!$C$713:$C$892,0))*$E194*(1-$F194))</f>
        <v>72316.800000000003</v>
      </c>
      <c r="DD194" s="212">
        <f ca="1">(DD$131*INDEX('Term Pricing'!$K$713:$K$892,MATCH('Project 2'!DD$8,'Term Pricing'!$C$713:$C$892,0))*$E194*$F194)+(DD$131*INDEX('Term Pricing'!$L$713:$L$892,MATCH('Project 2'!DD$8,'Term Pricing'!$C$713:$C$892,0))*$E194*(1-$F194))</f>
        <v>65318.400000000001</v>
      </c>
      <c r="DE194" s="212">
        <f ca="1">(DE$131*INDEX('Term Pricing'!$K$713:$K$892,MATCH('Project 2'!DE$8,'Term Pricing'!$C$713:$C$892,0))*$E194*$F194)+(DE$131*INDEX('Term Pricing'!$L$713:$L$892,MATCH('Project 2'!DE$8,'Term Pricing'!$C$713:$C$892,0))*$E194*(1-$F194))</f>
        <v>72316.800000000003</v>
      </c>
      <c r="DF194" s="212">
        <f ca="1">(DF$131*INDEX('Term Pricing'!$K$713:$K$892,MATCH('Project 2'!DF$8,'Term Pricing'!$C$713:$C$892,0))*$E194*$F194)+(DF$131*INDEX('Term Pricing'!$L$713:$L$892,MATCH('Project 2'!DF$8,'Term Pricing'!$C$713:$C$892,0))*$E194*(1-$F194))</f>
        <v>69984</v>
      </c>
      <c r="DG194" s="212">
        <f ca="1">(DG$131*INDEX('Term Pricing'!$K$713:$K$892,MATCH('Project 2'!DG$8,'Term Pricing'!$C$713:$C$892,0))*$E194*$F194)+(DG$131*INDEX('Term Pricing'!$L$713:$L$892,MATCH('Project 2'!DG$8,'Term Pricing'!$C$713:$C$892,0))*$E194*(1-$F194))</f>
        <v>72316.800000000003</v>
      </c>
      <c r="DH194" s="212">
        <f ca="1">(DH$131*INDEX('Term Pricing'!$K$713:$K$892,MATCH('Project 2'!DH$8,'Term Pricing'!$C$713:$C$892,0))*$E194*$F194)+(DH$131*INDEX('Term Pricing'!$L$713:$L$892,MATCH('Project 2'!DH$8,'Term Pricing'!$C$713:$C$892,0))*$E194*(1-$F194))</f>
        <v>69984</v>
      </c>
      <c r="DI194" s="212">
        <f ca="1">(DI$131*INDEX('Term Pricing'!$K$713:$K$892,MATCH('Project 2'!DI$8,'Term Pricing'!$C$713:$C$892,0))*$E194*$F194)+(DI$131*INDEX('Term Pricing'!$L$713:$L$892,MATCH('Project 2'!DI$8,'Term Pricing'!$C$713:$C$892,0))*$E194*(1-$F194))</f>
        <v>72316.800000000003</v>
      </c>
      <c r="DJ194" s="212">
        <f ca="1">(DJ$131*INDEX('Term Pricing'!$K$713:$K$892,MATCH('Project 2'!DJ$8,'Term Pricing'!$C$713:$C$892,0))*$E194*$F194)+(DJ$131*INDEX('Term Pricing'!$L$713:$L$892,MATCH('Project 2'!DJ$8,'Term Pricing'!$C$713:$C$892,0))*$E194*(1-$F194))</f>
        <v>72316.800000000003</v>
      </c>
      <c r="DK194" s="212">
        <f ca="1">(DK$131*INDEX('Term Pricing'!$K$713:$K$892,MATCH('Project 2'!DK$8,'Term Pricing'!$C$713:$C$892,0))*$E194*$F194)+(DK$131*INDEX('Term Pricing'!$L$713:$L$892,MATCH('Project 2'!DK$8,'Term Pricing'!$C$713:$C$892,0))*$E194*(1-$F194))</f>
        <v>69984</v>
      </c>
      <c r="DL194" s="212">
        <f ca="1">(DL$131*INDEX('Term Pricing'!$K$713:$K$892,MATCH('Project 2'!DL$8,'Term Pricing'!$C$713:$C$892,0))*$E194*$F194)+(DL$131*INDEX('Term Pricing'!$L$713:$L$892,MATCH('Project 2'!DL$8,'Term Pricing'!$C$713:$C$892,0))*$E194*(1-$F194))</f>
        <v>72316.800000000003</v>
      </c>
      <c r="DM194" s="212">
        <f ca="1">(DM$131*INDEX('Term Pricing'!$K$713:$K$892,MATCH('Project 2'!DM$8,'Term Pricing'!$C$713:$C$892,0))*$E194*$F194)+(DM$131*INDEX('Term Pricing'!$L$713:$L$892,MATCH('Project 2'!DM$8,'Term Pricing'!$C$713:$C$892,0))*$E194*(1-$F194))</f>
        <v>69984</v>
      </c>
      <c r="DN194" s="212">
        <f ca="1">(DN$131*INDEX('Term Pricing'!$K$713:$K$892,MATCH('Project 2'!DN$8,'Term Pricing'!$C$713:$C$892,0))*$E194*$F194)+(DN$131*INDEX('Term Pricing'!$L$713:$L$892,MATCH('Project 2'!DN$8,'Term Pricing'!$C$713:$C$892,0))*$E194*(1-$F194))</f>
        <v>72316.800000000003</v>
      </c>
    </row>
    <row r="195" spans="1:118">
      <c r="A195" s="151"/>
      <c r="C195" s="34" t="s">
        <v>84</v>
      </c>
      <c r="E195" s="70">
        <f>Inputs!H129</f>
        <v>0.2</v>
      </c>
      <c r="F195" s="70">
        <f>Inputs!J129</f>
        <v>0.7</v>
      </c>
      <c r="G195" s="54" t="s">
        <v>83</v>
      </c>
      <c r="H195" s="272">
        <f ca="1">IFERROR(SUM($J195:$DN195)/(SUM($J$131:$DN$131)*E195),0)</f>
        <v>2.699999999999998</v>
      </c>
      <c r="I195" s="29"/>
      <c r="J195" s="212">
        <f ca="1">(J$131*INDEX('Term Pricing'!$K$898:$K$1077,MATCH('Project 2'!J$8,'Term Pricing'!$C$898:$C$1077,0))*$E195*$F195)+(J$131*INDEX('Term Pricing'!$L$898:$L$1077,MATCH('Project 2'!J$8,'Term Pricing'!$C$898:$C$1077,0))*$E195*(1-$F195))</f>
        <v>0</v>
      </c>
      <c r="K195" s="212">
        <f ca="1">(K$131*INDEX('Term Pricing'!$K$898:$K$1077,MATCH('Project 2'!K$8,'Term Pricing'!$C$898:$C$1077,0))*$E195*$F195)+(K$131*INDEX('Term Pricing'!$L$898:$L$1077,MATCH('Project 2'!K$8,'Term Pricing'!$C$898:$C$1077,0))*$E195*(1-$F195))</f>
        <v>0</v>
      </c>
      <c r="L195" s="212">
        <f ca="1">(L$131*INDEX('Term Pricing'!$K$898:$K$1077,MATCH('Project 2'!L$8,'Term Pricing'!$C$898:$C$1077,0))*$E195*$F195)+(L$131*INDEX('Term Pricing'!$L$898:$L$1077,MATCH('Project 2'!L$8,'Term Pricing'!$C$898:$C$1077,0))*$E195*(1-$F195))</f>
        <v>0</v>
      </c>
      <c r="M195" s="212">
        <f ca="1">(M$131*INDEX('Term Pricing'!$K$898:$K$1077,MATCH('Project 2'!M$8,'Term Pricing'!$C$898:$C$1077,0))*$E195*$F195)+(M$131*INDEX('Term Pricing'!$L$898:$L$1077,MATCH('Project 2'!M$8,'Term Pricing'!$C$898:$C$1077,0))*$E195*(1-$F195))</f>
        <v>0</v>
      </c>
      <c r="N195" s="212">
        <f ca="1">(N$131*INDEX('Term Pricing'!$K$898:$K$1077,MATCH('Project 2'!N$8,'Term Pricing'!$C$898:$C$1077,0))*$E195*$F195)+(N$131*INDEX('Term Pricing'!$L$898:$L$1077,MATCH('Project 2'!N$8,'Term Pricing'!$C$898:$C$1077,0))*$E195*(1-$F195))</f>
        <v>41990.399999999994</v>
      </c>
      <c r="O195" s="212">
        <f ca="1">(O$131*INDEX('Term Pricing'!$K$898:$K$1077,MATCH('Project 2'!O$8,'Term Pricing'!$C$898:$C$1077,0))*$E195*$F195)+(O$131*INDEX('Term Pricing'!$L$898:$L$1077,MATCH('Project 2'!O$8,'Term Pricing'!$C$898:$C$1077,0))*$E195*(1-$F195))</f>
        <v>43390.080000000002</v>
      </c>
      <c r="P195" s="212">
        <f ca="1">(P$131*INDEX('Term Pricing'!$K$898:$K$1077,MATCH('Project 2'!P$8,'Term Pricing'!$C$898:$C$1077,0))*$E195*$F195)+(P$131*INDEX('Term Pricing'!$L$898:$L$1077,MATCH('Project 2'!P$8,'Term Pricing'!$C$898:$C$1077,0))*$E195*(1-$F195))</f>
        <v>41990.399999999994</v>
      </c>
      <c r="Q195" s="212">
        <f ca="1">(Q$131*INDEX('Term Pricing'!$K$898:$K$1077,MATCH('Project 2'!Q$8,'Term Pricing'!$C$898:$C$1077,0))*$E195*$F195)+(Q$131*INDEX('Term Pricing'!$L$898:$L$1077,MATCH('Project 2'!Q$8,'Term Pricing'!$C$898:$C$1077,0))*$E195*(1-$F195))</f>
        <v>43390.080000000002</v>
      </c>
      <c r="R195" s="212">
        <f ca="1">(R$131*INDEX('Term Pricing'!$K$898:$K$1077,MATCH('Project 2'!R$8,'Term Pricing'!$C$898:$C$1077,0))*$E195*$F195)+(R$131*INDEX('Term Pricing'!$L$898:$L$1077,MATCH('Project 2'!R$8,'Term Pricing'!$C$898:$C$1077,0))*$E195*(1-$F195))</f>
        <v>43390.080000000002</v>
      </c>
      <c r="S195" s="212">
        <f ca="1">(S$131*INDEX('Term Pricing'!$K$898:$K$1077,MATCH('Project 2'!S$8,'Term Pricing'!$C$898:$C$1077,0))*$E195*$F195)+(S$131*INDEX('Term Pricing'!$L$898:$L$1077,MATCH('Project 2'!S$8,'Term Pricing'!$C$898:$C$1077,0))*$E195*(1-$F195))</f>
        <v>41990.399999999994</v>
      </c>
      <c r="T195" s="212">
        <f ca="1">(T$131*INDEX('Term Pricing'!$K$898:$K$1077,MATCH('Project 2'!T$8,'Term Pricing'!$C$898:$C$1077,0))*$E195*$F195)+(T$131*INDEX('Term Pricing'!$L$898:$L$1077,MATCH('Project 2'!T$8,'Term Pricing'!$C$898:$C$1077,0))*$E195*(1-$F195))</f>
        <v>43390.080000000002</v>
      </c>
      <c r="U195" s="212">
        <f ca="1">(U$131*INDEX('Term Pricing'!$K$898:$K$1077,MATCH('Project 2'!U$8,'Term Pricing'!$C$898:$C$1077,0))*$E195*$F195)+(U$131*INDEX('Term Pricing'!$L$898:$L$1077,MATCH('Project 2'!U$8,'Term Pricing'!$C$898:$C$1077,0))*$E195*(1-$F195))</f>
        <v>41990.399999999994</v>
      </c>
      <c r="V195" s="212">
        <f ca="1">(V$131*INDEX('Term Pricing'!$K$898:$K$1077,MATCH('Project 2'!V$8,'Term Pricing'!$C$898:$C$1077,0))*$E195*$F195)+(V$131*INDEX('Term Pricing'!$L$898:$L$1077,MATCH('Project 2'!V$8,'Term Pricing'!$C$898:$C$1077,0))*$E195*(1-$F195))</f>
        <v>43390.080000000002</v>
      </c>
      <c r="W195" s="212">
        <f ca="1">(W$131*INDEX('Term Pricing'!$K$898:$K$1077,MATCH('Project 2'!W$8,'Term Pricing'!$C$898:$C$1077,0))*$E195*$F195)+(W$131*INDEX('Term Pricing'!$L$898:$L$1077,MATCH('Project 2'!W$8,'Term Pricing'!$C$898:$C$1077,0))*$E195*(1-$F195))</f>
        <v>43390.080000000002</v>
      </c>
      <c r="X195" s="212">
        <f ca="1">(X$131*INDEX('Term Pricing'!$K$898:$K$1077,MATCH('Project 2'!X$8,'Term Pricing'!$C$898:$C$1077,0))*$E195*$F195)+(X$131*INDEX('Term Pricing'!$L$898:$L$1077,MATCH('Project 2'!X$8,'Term Pricing'!$C$898:$C$1077,0))*$E195*(1-$F195))</f>
        <v>40590.720000000001</v>
      </c>
      <c r="Y195" s="212">
        <f ca="1">(Y$131*INDEX('Term Pricing'!$K$898:$K$1077,MATCH('Project 2'!Y$8,'Term Pricing'!$C$898:$C$1077,0))*$E195*$F195)+(Y$131*INDEX('Term Pricing'!$L$898:$L$1077,MATCH('Project 2'!Y$8,'Term Pricing'!$C$898:$C$1077,0))*$E195*(1-$F195))</f>
        <v>43390.080000000002</v>
      </c>
      <c r="Z195" s="212">
        <f ca="1">(Z$131*INDEX('Term Pricing'!$K$898:$K$1077,MATCH('Project 2'!Z$8,'Term Pricing'!$C$898:$C$1077,0))*$E195*$F195)+(Z$131*INDEX('Term Pricing'!$L$898:$L$1077,MATCH('Project 2'!Z$8,'Term Pricing'!$C$898:$C$1077,0))*$E195*(1-$F195))</f>
        <v>41990.399999999994</v>
      </c>
      <c r="AA195" s="212">
        <f ca="1">(AA$131*INDEX('Term Pricing'!$K$898:$K$1077,MATCH('Project 2'!AA$8,'Term Pricing'!$C$898:$C$1077,0))*$E195*$F195)+(AA$131*INDEX('Term Pricing'!$L$898:$L$1077,MATCH('Project 2'!AA$8,'Term Pricing'!$C$898:$C$1077,0))*$E195*(1-$F195))</f>
        <v>43390.080000000002</v>
      </c>
      <c r="AB195" s="212">
        <f ca="1">(AB$131*INDEX('Term Pricing'!$K$898:$K$1077,MATCH('Project 2'!AB$8,'Term Pricing'!$C$898:$C$1077,0))*$E195*$F195)+(AB$131*INDEX('Term Pricing'!$L$898:$L$1077,MATCH('Project 2'!AB$8,'Term Pricing'!$C$898:$C$1077,0))*$E195*(1-$F195))</f>
        <v>41990.399999999994</v>
      </c>
      <c r="AC195" s="212">
        <f ca="1">(AC$131*INDEX('Term Pricing'!$K$898:$K$1077,MATCH('Project 2'!AC$8,'Term Pricing'!$C$898:$C$1077,0))*$E195*$F195)+(AC$131*INDEX('Term Pricing'!$L$898:$L$1077,MATCH('Project 2'!AC$8,'Term Pricing'!$C$898:$C$1077,0))*$E195*(1-$F195))</f>
        <v>43390.080000000002</v>
      </c>
      <c r="AD195" s="212">
        <f ca="1">(AD$131*INDEX('Term Pricing'!$K$898:$K$1077,MATCH('Project 2'!AD$8,'Term Pricing'!$C$898:$C$1077,0))*$E195*$F195)+(AD$131*INDEX('Term Pricing'!$L$898:$L$1077,MATCH('Project 2'!AD$8,'Term Pricing'!$C$898:$C$1077,0))*$E195*(1-$F195))</f>
        <v>43390.080000000002</v>
      </c>
      <c r="AE195" s="212">
        <f ca="1">(AE$131*INDEX('Term Pricing'!$K$898:$K$1077,MATCH('Project 2'!AE$8,'Term Pricing'!$C$898:$C$1077,0))*$E195*$F195)+(AE$131*INDEX('Term Pricing'!$L$898:$L$1077,MATCH('Project 2'!AE$8,'Term Pricing'!$C$898:$C$1077,0))*$E195*(1-$F195))</f>
        <v>41990.399999999994</v>
      </c>
      <c r="AF195" s="212">
        <f ca="1">(AF$131*INDEX('Term Pricing'!$K$898:$K$1077,MATCH('Project 2'!AF$8,'Term Pricing'!$C$898:$C$1077,0))*$E195*$F195)+(AF$131*INDEX('Term Pricing'!$L$898:$L$1077,MATCH('Project 2'!AF$8,'Term Pricing'!$C$898:$C$1077,0))*$E195*(1-$F195))</f>
        <v>43390.080000000002</v>
      </c>
      <c r="AG195" s="212">
        <f ca="1">(AG$131*INDEX('Term Pricing'!$K$898:$K$1077,MATCH('Project 2'!AG$8,'Term Pricing'!$C$898:$C$1077,0))*$E195*$F195)+(AG$131*INDEX('Term Pricing'!$L$898:$L$1077,MATCH('Project 2'!AG$8,'Term Pricing'!$C$898:$C$1077,0))*$E195*(1-$F195))</f>
        <v>41990.399999999994</v>
      </c>
      <c r="AH195" s="212">
        <f ca="1">(AH$131*INDEX('Term Pricing'!$K$898:$K$1077,MATCH('Project 2'!AH$8,'Term Pricing'!$C$898:$C$1077,0))*$E195*$F195)+(AH$131*INDEX('Term Pricing'!$L$898:$L$1077,MATCH('Project 2'!AH$8,'Term Pricing'!$C$898:$C$1077,0))*$E195*(1-$F195))</f>
        <v>43390.080000000002</v>
      </c>
      <c r="AI195" s="212">
        <f ca="1">(AI$131*INDEX('Term Pricing'!$K$898:$K$1077,MATCH('Project 2'!AI$8,'Term Pricing'!$C$898:$C$1077,0))*$E195*$F195)+(AI$131*INDEX('Term Pricing'!$L$898:$L$1077,MATCH('Project 2'!AI$8,'Term Pricing'!$C$898:$C$1077,0))*$E195*(1-$F195))</f>
        <v>43390.080000000002</v>
      </c>
      <c r="AJ195" s="212">
        <f ca="1">(AJ$131*INDEX('Term Pricing'!$K$898:$K$1077,MATCH('Project 2'!AJ$8,'Term Pricing'!$C$898:$C$1077,0))*$E195*$F195)+(AJ$131*INDEX('Term Pricing'!$L$898:$L$1077,MATCH('Project 2'!AJ$8,'Term Pricing'!$C$898:$C$1077,0))*$E195*(1-$F195))</f>
        <v>39191.040000000008</v>
      </c>
      <c r="AK195" s="212">
        <f ca="1">(AK$131*INDEX('Term Pricing'!$K$898:$K$1077,MATCH('Project 2'!AK$8,'Term Pricing'!$C$898:$C$1077,0))*$E195*$F195)+(AK$131*INDEX('Term Pricing'!$L$898:$L$1077,MATCH('Project 2'!AK$8,'Term Pricing'!$C$898:$C$1077,0))*$E195*(1-$F195))</f>
        <v>43390.080000000002</v>
      </c>
      <c r="AL195" s="212">
        <f ca="1">(AL$131*INDEX('Term Pricing'!$K$898:$K$1077,MATCH('Project 2'!AL$8,'Term Pricing'!$C$898:$C$1077,0))*$E195*$F195)+(AL$131*INDEX('Term Pricing'!$L$898:$L$1077,MATCH('Project 2'!AL$8,'Term Pricing'!$C$898:$C$1077,0))*$E195*(1-$F195))</f>
        <v>41990.399999999994</v>
      </c>
      <c r="AM195" s="212">
        <f ca="1">(AM$131*INDEX('Term Pricing'!$K$898:$K$1077,MATCH('Project 2'!AM$8,'Term Pricing'!$C$898:$C$1077,0))*$E195*$F195)+(AM$131*INDEX('Term Pricing'!$L$898:$L$1077,MATCH('Project 2'!AM$8,'Term Pricing'!$C$898:$C$1077,0))*$E195*(1-$F195))</f>
        <v>43390.080000000002</v>
      </c>
      <c r="AN195" s="212">
        <f ca="1">(AN$131*INDEX('Term Pricing'!$K$898:$K$1077,MATCH('Project 2'!AN$8,'Term Pricing'!$C$898:$C$1077,0))*$E195*$F195)+(AN$131*INDEX('Term Pricing'!$L$898:$L$1077,MATCH('Project 2'!AN$8,'Term Pricing'!$C$898:$C$1077,0))*$E195*(1-$F195))</f>
        <v>41990.399999999994</v>
      </c>
      <c r="AO195" s="212">
        <f ca="1">(AO$131*INDEX('Term Pricing'!$K$898:$K$1077,MATCH('Project 2'!AO$8,'Term Pricing'!$C$898:$C$1077,0))*$E195*$F195)+(AO$131*INDEX('Term Pricing'!$L$898:$L$1077,MATCH('Project 2'!AO$8,'Term Pricing'!$C$898:$C$1077,0))*$E195*(1-$F195))</f>
        <v>43390.080000000002</v>
      </c>
      <c r="AP195" s="212">
        <f ca="1">(AP$131*INDEX('Term Pricing'!$K$898:$K$1077,MATCH('Project 2'!AP$8,'Term Pricing'!$C$898:$C$1077,0))*$E195*$F195)+(AP$131*INDEX('Term Pricing'!$L$898:$L$1077,MATCH('Project 2'!AP$8,'Term Pricing'!$C$898:$C$1077,0))*$E195*(1-$F195))</f>
        <v>43390.080000000002</v>
      </c>
      <c r="AQ195" s="212">
        <f ca="1">(AQ$131*INDEX('Term Pricing'!$K$898:$K$1077,MATCH('Project 2'!AQ$8,'Term Pricing'!$C$898:$C$1077,0))*$E195*$F195)+(AQ$131*INDEX('Term Pricing'!$L$898:$L$1077,MATCH('Project 2'!AQ$8,'Term Pricing'!$C$898:$C$1077,0))*$E195*(1-$F195))</f>
        <v>41990.399999999994</v>
      </c>
      <c r="AR195" s="212">
        <f ca="1">(AR$131*INDEX('Term Pricing'!$K$898:$K$1077,MATCH('Project 2'!AR$8,'Term Pricing'!$C$898:$C$1077,0))*$E195*$F195)+(AR$131*INDEX('Term Pricing'!$L$898:$L$1077,MATCH('Project 2'!AR$8,'Term Pricing'!$C$898:$C$1077,0))*$E195*(1-$F195))</f>
        <v>43390.080000000002</v>
      </c>
      <c r="AS195" s="212">
        <f ca="1">(AS$131*INDEX('Term Pricing'!$K$898:$K$1077,MATCH('Project 2'!AS$8,'Term Pricing'!$C$898:$C$1077,0))*$E195*$F195)+(AS$131*INDEX('Term Pricing'!$L$898:$L$1077,MATCH('Project 2'!AS$8,'Term Pricing'!$C$898:$C$1077,0))*$E195*(1-$F195))</f>
        <v>41990.399999999994</v>
      </c>
      <c r="AT195" s="212">
        <f ca="1">(AT$131*INDEX('Term Pricing'!$K$898:$K$1077,MATCH('Project 2'!AT$8,'Term Pricing'!$C$898:$C$1077,0))*$E195*$F195)+(AT$131*INDEX('Term Pricing'!$L$898:$L$1077,MATCH('Project 2'!AT$8,'Term Pricing'!$C$898:$C$1077,0))*$E195*(1-$F195))</f>
        <v>43390.080000000002</v>
      </c>
      <c r="AU195" s="212">
        <f ca="1">(AU$131*INDEX('Term Pricing'!$K$898:$K$1077,MATCH('Project 2'!AU$8,'Term Pricing'!$C$898:$C$1077,0))*$E195*$F195)+(AU$131*INDEX('Term Pricing'!$L$898:$L$1077,MATCH('Project 2'!AU$8,'Term Pricing'!$C$898:$C$1077,0))*$E195*(1-$F195))</f>
        <v>43390.080000000002</v>
      </c>
      <c r="AV195" s="212">
        <f ca="1">(AV$131*INDEX('Term Pricing'!$K$898:$K$1077,MATCH('Project 2'!AV$8,'Term Pricing'!$C$898:$C$1077,0))*$E195*$F195)+(AV$131*INDEX('Term Pricing'!$L$898:$L$1077,MATCH('Project 2'!AV$8,'Term Pricing'!$C$898:$C$1077,0))*$E195*(1-$F195))</f>
        <v>39191.040000000008</v>
      </c>
      <c r="AW195" s="212">
        <f ca="1">(AW$131*INDEX('Term Pricing'!$K$898:$K$1077,MATCH('Project 2'!AW$8,'Term Pricing'!$C$898:$C$1077,0))*$E195*$F195)+(AW$131*INDEX('Term Pricing'!$L$898:$L$1077,MATCH('Project 2'!AW$8,'Term Pricing'!$C$898:$C$1077,0))*$E195*(1-$F195))</f>
        <v>43390.080000000002</v>
      </c>
      <c r="AX195" s="212">
        <f ca="1">(AX$131*INDEX('Term Pricing'!$K$898:$K$1077,MATCH('Project 2'!AX$8,'Term Pricing'!$C$898:$C$1077,0))*$E195*$F195)+(AX$131*INDEX('Term Pricing'!$L$898:$L$1077,MATCH('Project 2'!AX$8,'Term Pricing'!$C$898:$C$1077,0))*$E195*(1-$F195))</f>
        <v>69984</v>
      </c>
      <c r="AY195" s="212">
        <f ca="1">(AY$131*INDEX('Term Pricing'!$K$898:$K$1077,MATCH('Project 2'!AY$8,'Term Pricing'!$C$898:$C$1077,0))*$E195*$F195)+(AY$131*INDEX('Term Pricing'!$L$898:$L$1077,MATCH('Project 2'!AY$8,'Term Pricing'!$C$898:$C$1077,0))*$E195*(1-$F195))</f>
        <v>72316.800000000003</v>
      </c>
      <c r="AZ195" s="212">
        <f ca="1">(AZ$131*INDEX('Term Pricing'!$K$898:$K$1077,MATCH('Project 2'!AZ$8,'Term Pricing'!$C$898:$C$1077,0))*$E195*$F195)+(AZ$131*INDEX('Term Pricing'!$L$898:$L$1077,MATCH('Project 2'!AZ$8,'Term Pricing'!$C$898:$C$1077,0))*$E195*(1-$F195))</f>
        <v>69984</v>
      </c>
      <c r="BA195" s="212">
        <f ca="1">(BA$131*INDEX('Term Pricing'!$K$898:$K$1077,MATCH('Project 2'!BA$8,'Term Pricing'!$C$898:$C$1077,0))*$E195*$F195)+(BA$131*INDEX('Term Pricing'!$L$898:$L$1077,MATCH('Project 2'!BA$8,'Term Pricing'!$C$898:$C$1077,0))*$E195*(1-$F195))</f>
        <v>72316.800000000003</v>
      </c>
      <c r="BB195" s="212">
        <f ca="1">(BB$131*INDEX('Term Pricing'!$K$898:$K$1077,MATCH('Project 2'!BB$8,'Term Pricing'!$C$898:$C$1077,0))*$E195*$F195)+(BB$131*INDEX('Term Pricing'!$L$898:$L$1077,MATCH('Project 2'!BB$8,'Term Pricing'!$C$898:$C$1077,0))*$E195*(1-$F195))</f>
        <v>72316.800000000003</v>
      </c>
      <c r="BC195" s="212">
        <f ca="1">(BC$131*INDEX('Term Pricing'!$K$898:$K$1077,MATCH('Project 2'!BC$8,'Term Pricing'!$C$898:$C$1077,0))*$E195*$F195)+(BC$131*INDEX('Term Pricing'!$L$898:$L$1077,MATCH('Project 2'!BC$8,'Term Pricing'!$C$898:$C$1077,0))*$E195*(1-$F195))</f>
        <v>69984</v>
      </c>
      <c r="BD195" s="212">
        <f ca="1">(BD$131*INDEX('Term Pricing'!$K$898:$K$1077,MATCH('Project 2'!BD$8,'Term Pricing'!$C$898:$C$1077,0))*$E195*$F195)+(BD$131*INDEX('Term Pricing'!$L$898:$L$1077,MATCH('Project 2'!BD$8,'Term Pricing'!$C$898:$C$1077,0))*$E195*(1-$F195))</f>
        <v>72316.800000000003</v>
      </c>
      <c r="BE195" s="212">
        <f ca="1">(BE$131*INDEX('Term Pricing'!$K$898:$K$1077,MATCH('Project 2'!BE$8,'Term Pricing'!$C$898:$C$1077,0))*$E195*$F195)+(BE$131*INDEX('Term Pricing'!$L$898:$L$1077,MATCH('Project 2'!BE$8,'Term Pricing'!$C$898:$C$1077,0))*$E195*(1-$F195))</f>
        <v>69984</v>
      </c>
      <c r="BF195" s="212">
        <f ca="1">(BF$131*INDEX('Term Pricing'!$K$898:$K$1077,MATCH('Project 2'!BF$8,'Term Pricing'!$C$898:$C$1077,0))*$E195*$F195)+(BF$131*INDEX('Term Pricing'!$L$898:$L$1077,MATCH('Project 2'!BF$8,'Term Pricing'!$C$898:$C$1077,0))*$E195*(1-$F195))</f>
        <v>72316.800000000003</v>
      </c>
      <c r="BG195" s="212">
        <f ca="1">(BG$131*INDEX('Term Pricing'!$K$898:$K$1077,MATCH('Project 2'!BG$8,'Term Pricing'!$C$898:$C$1077,0))*$E195*$F195)+(BG$131*INDEX('Term Pricing'!$L$898:$L$1077,MATCH('Project 2'!BG$8,'Term Pricing'!$C$898:$C$1077,0))*$E195*(1-$F195))</f>
        <v>72316.800000000003</v>
      </c>
      <c r="BH195" s="212">
        <f ca="1">(BH$131*INDEX('Term Pricing'!$K$898:$K$1077,MATCH('Project 2'!BH$8,'Term Pricing'!$C$898:$C$1077,0))*$E195*$F195)+(BH$131*INDEX('Term Pricing'!$L$898:$L$1077,MATCH('Project 2'!BH$8,'Term Pricing'!$C$898:$C$1077,0))*$E195*(1-$F195))</f>
        <v>65318.400000000001</v>
      </c>
      <c r="BI195" s="212">
        <f ca="1">(BI$131*INDEX('Term Pricing'!$K$898:$K$1077,MATCH('Project 2'!BI$8,'Term Pricing'!$C$898:$C$1077,0))*$E195*$F195)+(BI$131*INDEX('Term Pricing'!$L$898:$L$1077,MATCH('Project 2'!BI$8,'Term Pricing'!$C$898:$C$1077,0))*$E195*(1-$F195))</f>
        <v>72316.800000000003</v>
      </c>
      <c r="BJ195" s="212">
        <f ca="1">(BJ$131*INDEX('Term Pricing'!$K$898:$K$1077,MATCH('Project 2'!BJ$8,'Term Pricing'!$C$898:$C$1077,0))*$E195*$F195)+(BJ$131*INDEX('Term Pricing'!$L$898:$L$1077,MATCH('Project 2'!BJ$8,'Term Pricing'!$C$898:$C$1077,0))*$E195*(1-$F195))</f>
        <v>69984</v>
      </c>
      <c r="BK195" s="212">
        <f ca="1">(BK$131*INDEX('Term Pricing'!$K$898:$K$1077,MATCH('Project 2'!BK$8,'Term Pricing'!$C$898:$C$1077,0))*$E195*$F195)+(BK$131*INDEX('Term Pricing'!$L$898:$L$1077,MATCH('Project 2'!BK$8,'Term Pricing'!$C$898:$C$1077,0))*$E195*(1-$F195))</f>
        <v>72316.800000000003</v>
      </c>
      <c r="BL195" s="212">
        <f ca="1">(BL$131*INDEX('Term Pricing'!$K$898:$K$1077,MATCH('Project 2'!BL$8,'Term Pricing'!$C$898:$C$1077,0))*$E195*$F195)+(BL$131*INDEX('Term Pricing'!$L$898:$L$1077,MATCH('Project 2'!BL$8,'Term Pricing'!$C$898:$C$1077,0))*$E195*(1-$F195))</f>
        <v>69984</v>
      </c>
      <c r="BM195" s="212">
        <f ca="1">(BM$131*INDEX('Term Pricing'!$K$898:$K$1077,MATCH('Project 2'!BM$8,'Term Pricing'!$C$898:$C$1077,0))*$E195*$F195)+(BM$131*INDEX('Term Pricing'!$L$898:$L$1077,MATCH('Project 2'!BM$8,'Term Pricing'!$C$898:$C$1077,0))*$E195*(1-$F195))</f>
        <v>72316.800000000003</v>
      </c>
      <c r="BN195" s="212">
        <f ca="1">(BN$131*INDEX('Term Pricing'!$K$898:$K$1077,MATCH('Project 2'!BN$8,'Term Pricing'!$C$898:$C$1077,0))*$E195*$F195)+(BN$131*INDEX('Term Pricing'!$L$898:$L$1077,MATCH('Project 2'!BN$8,'Term Pricing'!$C$898:$C$1077,0))*$E195*(1-$F195))</f>
        <v>72316.800000000003</v>
      </c>
      <c r="BO195" s="212">
        <f ca="1">(BO$131*INDEX('Term Pricing'!$K$898:$K$1077,MATCH('Project 2'!BO$8,'Term Pricing'!$C$898:$C$1077,0))*$E195*$F195)+(BO$131*INDEX('Term Pricing'!$L$898:$L$1077,MATCH('Project 2'!BO$8,'Term Pricing'!$C$898:$C$1077,0))*$E195*(1-$F195))</f>
        <v>69984</v>
      </c>
      <c r="BP195" s="212">
        <f ca="1">(BP$131*INDEX('Term Pricing'!$K$898:$K$1077,MATCH('Project 2'!BP$8,'Term Pricing'!$C$898:$C$1077,0))*$E195*$F195)+(BP$131*INDEX('Term Pricing'!$L$898:$L$1077,MATCH('Project 2'!BP$8,'Term Pricing'!$C$898:$C$1077,0))*$E195*(1-$F195))</f>
        <v>72316.800000000003</v>
      </c>
      <c r="BQ195" s="212">
        <f ca="1">(BQ$131*INDEX('Term Pricing'!$K$898:$K$1077,MATCH('Project 2'!BQ$8,'Term Pricing'!$C$898:$C$1077,0))*$E195*$F195)+(BQ$131*INDEX('Term Pricing'!$L$898:$L$1077,MATCH('Project 2'!BQ$8,'Term Pricing'!$C$898:$C$1077,0))*$E195*(1-$F195))</f>
        <v>69984</v>
      </c>
      <c r="BR195" s="212">
        <f ca="1">(BR$131*INDEX('Term Pricing'!$K$898:$K$1077,MATCH('Project 2'!BR$8,'Term Pricing'!$C$898:$C$1077,0))*$E195*$F195)+(BR$131*INDEX('Term Pricing'!$L$898:$L$1077,MATCH('Project 2'!BR$8,'Term Pricing'!$C$898:$C$1077,0))*$E195*(1-$F195))</f>
        <v>72316.800000000003</v>
      </c>
      <c r="BS195" s="212">
        <f ca="1">(BS$131*INDEX('Term Pricing'!$K$898:$K$1077,MATCH('Project 2'!BS$8,'Term Pricing'!$C$898:$C$1077,0))*$E195*$F195)+(BS$131*INDEX('Term Pricing'!$L$898:$L$1077,MATCH('Project 2'!BS$8,'Term Pricing'!$C$898:$C$1077,0))*$E195*(1-$F195))</f>
        <v>72316.800000000003</v>
      </c>
      <c r="BT195" s="212">
        <f ca="1">(BT$131*INDEX('Term Pricing'!$K$898:$K$1077,MATCH('Project 2'!BT$8,'Term Pricing'!$C$898:$C$1077,0))*$E195*$F195)+(BT$131*INDEX('Term Pricing'!$L$898:$L$1077,MATCH('Project 2'!BT$8,'Term Pricing'!$C$898:$C$1077,0))*$E195*(1-$F195))</f>
        <v>67651.199999999997</v>
      </c>
      <c r="BU195" s="212">
        <f ca="1">(BU$131*INDEX('Term Pricing'!$K$898:$K$1077,MATCH('Project 2'!BU$8,'Term Pricing'!$C$898:$C$1077,0))*$E195*$F195)+(BU$131*INDEX('Term Pricing'!$L$898:$L$1077,MATCH('Project 2'!BU$8,'Term Pricing'!$C$898:$C$1077,0))*$E195*(1-$F195))</f>
        <v>72316.800000000003</v>
      </c>
      <c r="BV195" s="212">
        <f ca="1">(BV$131*INDEX('Term Pricing'!$K$898:$K$1077,MATCH('Project 2'!BV$8,'Term Pricing'!$C$898:$C$1077,0))*$E195*$F195)+(BV$131*INDEX('Term Pricing'!$L$898:$L$1077,MATCH('Project 2'!BV$8,'Term Pricing'!$C$898:$C$1077,0))*$E195*(1-$F195))</f>
        <v>69984</v>
      </c>
      <c r="BW195" s="212">
        <f ca="1">(BW$131*INDEX('Term Pricing'!$K$898:$K$1077,MATCH('Project 2'!BW$8,'Term Pricing'!$C$898:$C$1077,0))*$E195*$F195)+(BW$131*INDEX('Term Pricing'!$L$898:$L$1077,MATCH('Project 2'!BW$8,'Term Pricing'!$C$898:$C$1077,0))*$E195*(1-$F195))</f>
        <v>72316.800000000003</v>
      </c>
      <c r="BX195" s="212">
        <f ca="1">(BX$131*INDEX('Term Pricing'!$K$898:$K$1077,MATCH('Project 2'!BX$8,'Term Pricing'!$C$898:$C$1077,0))*$E195*$F195)+(BX$131*INDEX('Term Pricing'!$L$898:$L$1077,MATCH('Project 2'!BX$8,'Term Pricing'!$C$898:$C$1077,0))*$E195*(1-$F195))</f>
        <v>69984</v>
      </c>
      <c r="BY195" s="212">
        <f ca="1">(BY$131*INDEX('Term Pricing'!$K$898:$K$1077,MATCH('Project 2'!BY$8,'Term Pricing'!$C$898:$C$1077,0))*$E195*$F195)+(BY$131*INDEX('Term Pricing'!$L$898:$L$1077,MATCH('Project 2'!BY$8,'Term Pricing'!$C$898:$C$1077,0))*$E195*(1-$F195))</f>
        <v>72316.800000000003</v>
      </c>
      <c r="BZ195" s="212">
        <f ca="1">(BZ$131*INDEX('Term Pricing'!$K$898:$K$1077,MATCH('Project 2'!BZ$8,'Term Pricing'!$C$898:$C$1077,0))*$E195*$F195)+(BZ$131*INDEX('Term Pricing'!$L$898:$L$1077,MATCH('Project 2'!BZ$8,'Term Pricing'!$C$898:$C$1077,0))*$E195*(1-$F195))</f>
        <v>72316.800000000003</v>
      </c>
      <c r="CA195" s="212">
        <f ca="1">(CA$131*INDEX('Term Pricing'!$K$898:$K$1077,MATCH('Project 2'!CA$8,'Term Pricing'!$C$898:$C$1077,0))*$E195*$F195)+(CA$131*INDEX('Term Pricing'!$L$898:$L$1077,MATCH('Project 2'!CA$8,'Term Pricing'!$C$898:$C$1077,0))*$E195*(1-$F195))</f>
        <v>69984</v>
      </c>
      <c r="CB195" s="212">
        <f ca="1">(CB$131*INDEX('Term Pricing'!$K$898:$K$1077,MATCH('Project 2'!CB$8,'Term Pricing'!$C$898:$C$1077,0))*$E195*$F195)+(CB$131*INDEX('Term Pricing'!$L$898:$L$1077,MATCH('Project 2'!CB$8,'Term Pricing'!$C$898:$C$1077,0))*$E195*(1-$F195))</f>
        <v>72316.800000000003</v>
      </c>
      <c r="CC195" s="212">
        <f ca="1">(CC$131*INDEX('Term Pricing'!$K$898:$K$1077,MATCH('Project 2'!CC$8,'Term Pricing'!$C$898:$C$1077,0))*$E195*$F195)+(CC$131*INDEX('Term Pricing'!$L$898:$L$1077,MATCH('Project 2'!CC$8,'Term Pricing'!$C$898:$C$1077,0))*$E195*(1-$F195))</f>
        <v>69984</v>
      </c>
      <c r="CD195" s="212">
        <f ca="1">(CD$131*INDEX('Term Pricing'!$K$898:$K$1077,MATCH('Project 2'!CD$8,'Term Pricing'!$C$898:$C$1077,0))*$E195*$F195)+(CD$131*INDEX('Term Pricing'!$L$898:$L$1077,MATCH('Project 2'!CD$8,'Term Pricing'!$C$898:$C$1077,0))*$E195*(1-$F195))</f>
        <v>72316.800000000003</v>
      </c>
      <c r="CE195" s="212">
        <f ca="1">(CE$131*INDEX('Term Pricing'!$K$898:$K$1077,MATCH('Project 2'!CE$8,'Term Pricing'!$C$898:$C$1077,0))*$E195*$F195)+(CE$131*INDEX('Term Pricing'!$L$898:$L$1077,MATCH('Project 2'!CE$8,'Term Pricing'!$C$898:$C$1077,0))*$E195*(1-$F195))</f>
        <v>72316.800000000003</v>
      </c>
      <c r="CF195" s="212">
        <f ca="1">(CF$131*INDEX('Term Pricing'!$K$898:$K$1077,MATCH('Project 2'!CF$8,'Term Pricing'!$C$898:$C$1077,0))*$E195*$F195)+(CF$131*INDEX('Term Pricing'!$L$898:$L$1077,MATCH('Project 2'!CF$8,'Term Pricing'!$C$898:$C$1077,0))*$E195*(1-$F195))</f>
        <v>65318.400000000001</v>
      </c>
      <c r="CG195" s="212">
        <f ca="1">(CG$131*INDEX('Term Pricing'!$K$898:$K$1077,MATCH('Project 2'!CG$8,'Term Pricing'!$C$898:$C$1077,0))*$E195*$F195)+(CG$131*INDEX('Term Pricing'!$L$898:$L$1077,MATCH('Project 2'!CG$8,'Term Pricing'!$C$898:$C$1077,0))*$E195*(1-$F195))</f>
        <v>72316.800000000003</v>
      </c>
      <c r="CH195" s="212">
        <f ca="1">(CH$131*INDEX('Term Pricing'!$K$898:$K$1077,MATCH('Project 2'!CH$8,'Term Pricing'!$C$898:$C$1077,0))*$E195*$F195)+(CH$131*INDEX('Term Pricing'!$L$898:$L$1077,MATCH('Project 2'!CH$8,'Term Pricing'!$C$898:$C$1077,0))*$E195*(1-$F195))</f>
        <v>69984</v>
      </c>
      <c r="CI195" s="212">
        <f ca="1">(CI$131*INDEX('Term Pricing'!$K$898:$K$1077,MATCH('Project 2'!CI$8,'Term Pricing'!$C$898:$C$1077,0))*$E195*$F195)+(CI$131*INDEX('Term Pricing'!$L$898:$L$1077,MATCH('Project 2'!CI$8,'Term Pricing'!$C$898:$C$1077,0))*$E195*(1-$F195))</f>
        <v>72316.800000000003</v>
      </c>
      <c r="CJ195" s="212">
        <f ca="1">(CJ$131*INDEX('Term Pricing'!$K$898:$K$1077,MATCH('Project 2'!CJ$8,'Term Pricing'!$C$898:$C$1077,0))*$E195*$F195)+(CJ$131*INDEX('Term Pricing'!$L$898:$L$1077,MATCH('Project 2'!CJ$8,'Term Pricing'!$C$898:$C$1077,0))*$E195*(1-$F195))</f>
        <v>69984</v>
      </c>
      <c r="CK195" s="212">
        <f ca="1">(CK$131*INDEX('Term Pricing'!$K$898:$K$1077,MATCH('Project 2'!CK$8,'Term Pricing'!$C$898:$C$1077,0))*$E195*$F195)+(CK$131*INDEX('Term Pricing'!$L$898:$L$1077,MATCH('Project 2'!CK$8,'Term Pricing'!$C$898:$C$1077,0))*$E195*(1-$F195))</f>
        <v>72316.800000000003</v>
      </c>
      <c r="CL195" s="212">
        <f ca="1">(CL$131*INDEX('Term Pricing'!$K$898:$K$1077,MATCH('Project 2'!CL$8,'Term Pricing'!$C$898:$C$1077,0))*$E195*$F195)+(CL$131*INDEX('Term Pricing'!$L$898:$L$1077,MATCH('Project 2'!CL$8,'Term Pricing'!$C$898:$C$1077,0))*$E195*(1-$F195))</f>
        <v>72316.800000000003</v>
      </c>
      <c r="CM195" s="212">
        <f ca="1">(CM$131*INDEX('Term Pricing'!$K$898:$K$1077,MATCH('Project 2'!CM$8,'Term Pricing'!$C$898:$C$1077,0))*$E195*$F195)+(CM$131*INDEX('Term Pricing'!$L$898:$L$1077,MATCH('Project 2'!CM$8,'Term Pricing'!$C$898:$C$1077,0))*$E195*(1-$F195))</f>
        <v>69984</v>
      </c>
      <c r="CN195" s="212">
        <f ca="1">(CN$131*INDEX('Term Pricing'!$K$898:$K$1077,MATCH('Project 2'!CN$8,'Term Pricing'!$C$898:$C$1077,0))*$E195*$F195)+(CN$131*INDEX('Term Pricing'!$L$898:$L$1077,MATCH('Project 2'!CN$8,'Term Pricing'!$C$898:$C$1077,0))*$E195*(1-$F195))</f>
        <v>72316.800000000003</v>
      </c>
      <c r="CO195" s="212">
        <f ca="1">(CO$131*INDEX('Term Pricing'!$K$898:$K$1077,MATCH('Project 2'!CO$8,'Term Pricing'!$C$898:$C$1077,0))*$E195*$F195)+(CO$131*INDEX('Term Pricing'!$L$898:$L$1077,MATCH('Project 2'!CO$8,'Term Pricing'!$C$898:$C$1077,0))*$E195*(1-$F195))</f>
        <v>69984</v>
      </c>
      <c r="CP195" s="212">
        <f ca="1">(CP$131*INDEX('Term Pricing'!$K$898:$K$1077,MATCH('Project 2'!CP$8,'Term Pricing'!$C$898:$C$1077,0))*$E195*$F195)+(CP$131*INDEX('Term Pricing'!$L$898:$L$1077,MATCH('Project 2'!CP$8,'Term Pricing'!$C$898:$C$1077,0))*$E195*(1-$F195))</f>
        <v>72316.800000000003</v>
      </c>
      <c r="CQ195" s="212">
        <f ca="1">(CQ$131*INDEX('Term Pricing'!$K$898:$K$1077,MATCH('Project 2'!CQ$8,'Term Pricing'!$C$898:$C$1077,0))*$E195*$F195)+(CQ$131*INDEX('Term Pricing'!$L$898:$L$1077,MATCH('Project 2'!CQ$8,'Term Pricing'!$C$898:$C$1077,0))*$E195*(1-$F195))</f>
        <v>72316.800000000003</v>
      </c>
      <c r="CR195" s="212">
        <f ca="1">(CR$131*INDEX('Term Pricing'!$K$898:$K$1077,MATCH('Project 2'!CR$8,'Term Pricing'!$C$898:$C$1077,0))*$E195*$F195)+(CR$131*INDEX('Term Pricing'!$L$898:$L$1077,MATCH('Project 2'!CR$8,'Term Pricing'!$C$898:$C$1077,0))*$E195*(1-$F195))</f>
        <v>65318.400000000001</v>
      </c>
      <c r="CS195" s="212">
        <f ca="1">(CS$131*INDEX('Term Pricing'!$K$898:$K$1077,MATCH('Project 2'!CS$8,'Term Pricing'!$C$898:$C$1077,0))*$E195*$F195)+(CS$131*INDEX('Term Pricing'!$L$898:$L$1077,MATCH('Project 2'!CS$8,'Term Pricing'!$C$898:$C$1077,0))*$E195*(1-$F195))</f>
        <v>72316.800000000003</v>
      </c>
      <c r="CT195" s="212">
        <f ca="1">(CT$131*INDEX('Term Pricing'!$K$898:$K$1077,MATCH('Project 2'!CT$8,'Term Pricing'!$C$898:$C$1077,0))*$E195*$F195)+(CT$131*INDEX('Term Pricing'!$L$898:$L$1077,MATCH('Project 2'!CT$8,'Term Pricing'!$C$898:$C$1077,0))*$E195*(1-$F195))</f>
        <v>69984</v>
      </c>
      <c r="CU195" s="212">
        <f ca="1">(CU$131*INDEX('Term Pricing'!$K$898:$K$1077,MATCH('Project 2'!CU$8,'Term Pricing'!$C$898:$C$1077,0))*$E195*$F195)+(CU$131*INDEX('Term Pricing'!$L$898:$L$1077,MATCH('Project 2'!CU$8,'Term Pricing'!$C$898:$C$1077,0))*$E195*(1-$F195))</f>
        <v>72316.800000000003</v>
      </c>
      <c r="CV195" s="212">
        <f ca="1">(CV$131*INDEX('Term Pricing'!$K$898:$K$1077,MATCH('Project 2'!CV$8,'Term Pricing'!$C$898:$C$1077,0))*$E195*$F195)+(CV$131*INDEX('Term Pricing'!$L$898:$L$1077,MATCH('Project 2'!CV$8,'Term Pricing'!$C$898:$C$1077,0))*$E195*(1-$F195))</f>
        <v>69984</v>
      </c>
      <c r="CW195" s="212">
        <f ca="1">(CW$131*INDEX('Term Pricing'!$K$898:$K$1077,MATCH('Project 2'!CW$8,'Term Pricing'!$C$898:$C$1077,0))*$E195*$F195)+(CW$131*INDEX('Term Pricing'!$L$898:$L$1077,MATCH('Project 2'!CW$8,'Term Pricing'!$C$898:$C$1077,0))*$E195*(1-$F195))</f>
        <v>72316.800000000003</v>
      </c>
      <c r="CX195" s="212">
        <f ca="1">(CX$131*INDEX('Term Pricing'!$K$898:$K$1077,MATCH('Project 2'!CX$8,'Term Pricing'!$C$898:$C$1077,0))*$E195*$F195)+(CX$131*INDEX('Term Pricing'!$L$898:$L$1077,MATCH('Project 2'!CX$8,'Term Pricing'!$C$898:$C$1077,0))*$E195*(1-$F195))</f>
        <v>72316.800000000003</v>
      </c>
      <c r="CY195" s="212">
        <f ca="1">(CY$131*INDEX('Term Pricing'!$K$898:$K$1077,MATCH('Project 2'!CY$8,'Term Pricing'!$C$898:$C$1077,0))*$E195*$F195)+(CY$131*INDEX('Term Pricing'!$L$898:$L$1077,MATCH('Project 2'!CY$8,'Term Pricing'!$C$898:$C$1077,0))*$E195*(1-$F195))</f>
        <v>69984</v>
      </c>
      <c r="CZ195" s="212">
        <f ca="1">(CZ$131*INDEX('Term Pricing'!$K$898:$K$1077,MATCH('Project 2'!CZ$8,'Term Pricing'!$C$898:$C$1077,0))*$E195*$F195)+(CZ$131*INDEX('Term Pricing'!$L$898:$L$1077,MATCH('Project 2'!CZ$8,'Term Pricing'!$C$898:$C$1077,0))*$E195*(1-$F195))</f>
        <v>72316.800000000003</v>
      </c>
      <c r="DA195" s="212">
        <f ca="1">(DA$131*INDEX('Term Pricing'!$K$898:$K$1077,MATCH('Project 2'!DA$8,'Term Pricing'!$C$898:$C$1077,0))*$E195*$F195)+(DA$131*INDEX('Term Pricing'!$L$898:$L$1077,MATCH('Project 2'!DA$8,'Term Pricing'!$C$898:$C$1077,0))*$E195*(1-$F195))</f>
        <v>69984</v>
      </c>
      <c r="DB195" s="212">
        <f ca="1">(DB$131*INDEX('Term Pricing'!$K$898:$K$1077,MATCH('Project 2'!DB$8,'Term Pricing'!$C$898:$C$1077,0))*$E195*$F195)+(DB$131*INDEX('Term Pricing'!$L$898:$L$1077,MATCH('Project 2'!DB$8,'Term Pricing'!$C$898:$C$1077,0))*$E195*(1-$F195))</f>
        <v>72316.800000000003</v>
      </c>
      <c r="DC195" s="212">
        <f ca="1">(DC$131*INDEX('Term Pricing'!$K$898:$K$1077,MATCH('Project 2'!DC$8,'Term Pricing'!$C$898:$C$1077,0))*$E195*$F195)+(DC$131*INDEX('Term Pricing'!$L$898:$L$1077,MATCH('Project 2'!DC$8,'Term Pricing'!$C$898:$C$1077,0))*$E195*(1-$F195))</f>
        <v>72316.800000000003</v>
      </c>
      <c r="DD195" s="212">
        <f ca="1">(DD$131*INDEX('Term Pricing'!$K$898:$K$1077,MATCH('Project 2'!DD$8,'Term Pricing'!$C$898:$C$1077,0))*$E195*$F195)+(DD$131*INDEX('Term Pricing'!$L$898:$L$1077,MATCH('Project 2'!DD$8,'Term Pricing'!$C$898:$C$1077,0))*$E195*(1-$F195))</f>
        <v>65318.400000000001</v>
      </c>
      <c r="DE195" s="212">
        <f ca="1">(DE$131*INDEX('Term Pricing'!$K$898:$K$1077,MATCH('Project 2'!DE$8,'Term Pricing'!$C$898:$C$1077,0))*$E195*$F195)+(DE$131*INDEX('Term Pricing'!$L$898:$L$1077,MATCH('Project 2'!DE$8,'Term Pricing'!$C$898:$C$1077,0))*$E195*(1-$F195))</f>
        <v>72316.800000000003</v>
      </c>
      <c r="DF195" s="212">
        <f ca="1">(DF$131*INDEX('Term Pricing'!$K$898:$K$1077,MATCH('Project 2'!DF$8,'Term Pricing'!$C$898:$C$1077,0))*$E195*$F195)+(DF$131*INDEX('Term Pricing'!$L$898:$L$1077,MATCH('Project 2'!DF$8,'Term Pricing'!$C$898:$C$1077,0))*$E195*(1-$F195))</f>
        <v>69984</v>
      </c>
      <c r="DG195" s="212">
        <f ca="1">(DG$131*INDEX('Term Pricing'!$K$898:$K$1077,MATCH('Project 2'!DG$8,'Term Pricing'!$C$898:$C$1077,0))*$E195*$F195)+(DG$131*INDEX('Term Pricing'!$L$898:$L$1077,MATCH('Project 2'!DG$8,'Term Pricing'!$C$898:$C$1077,0))*$E195*(1-$F195))</f>
        <v>72316.800000000003</v>
      </c>
      <c r="DH195" s="212">
        <f ca="1">(DH$131*INDEX('Term Pricing'!$K$898:$K$1077,MATCH('Project 2'!DH$8,'Term Pricing'!$C$898:$C$1077,0))*$E195*$F195)+(DH$131*INDEX('Term Pricing'!$L$898:$L$1077,MATCH('Project 2'!DH$8,'Term Pricing'!$C$898:$C$1077,0))*$E195*(1-$F195))</f>
        <v>69984</v>
      </c>
      <c r="DI195" s="212">
        <f ca="1">(DI$131*INDEX('Term Pricing'!$K$898:$K$1077,MATCH('Project 2'!DI$8,'Term Pricing'!$C$898:$C$1077,0))*$E195*$F195)+(DI$131*INDEX('Term Pricing'!$L$898:$L$1077,MATCH('Project 2'!DI$8,'Term Pricing'!$C$898:$C$1077,0))*$E195*(1-$F195))</f>
        <v>72316.800000000003</v>
      </c>
      <c r="DJ195" s="212">
        <f ca="1">(DJ$131*INDEX('Term Pricing'!$K$898:$K$1077,MATCH('Project 2'!DJ$8,'Term Pricing'!$C$898:$C$1077,0))*$E195*$F195)+(DJ$131*INDEX('Term Pricing'!$L$898:$L$1077,MATCH('Project 2'!DJ$8,'Term Pricing'!$C$898:$C$1077,0))*$E195*(1-$F195))</f>
        <v>72316.800000000003</v>
      </c>
      <c r="DK195" s="212">
        <f ca="1">(DK$131*INDEX('Term Pricing'!$K$898:$K$1077,MATCH('Project 2'!DK$8,'Term Pricing'!$C$898:$C$1077,0))*$E195*$F195)+(DK$131*INDEX('Term Pricing'!$L$898:$L$1077,MATCH('Project 2'!DK$8,'Term Pricing'!$C$898:$C$1077,0))*$E195*(1-$F195))</f>
        <v>69984</v>
      </c>
      <c r="DL195" s="212">
        <f ca="1">(DL$131*INDEX('Term Pricing'!$K$898:$K$1077,MATCH('Project 2'!DL$8,'Term Pricing'!$C$898:$C$1077,0))*$E195*$F195)+(DL$131*INDEX('Term Pricing'!$L$898:$L$1077,MATCH('Project 2'!DL$8,'Term Pricing'!$C$898:$C$1077,0))*$E195*(1-$F195))</f>
        <v>72316.800000000003</v>
      </c>
      <c r="DM195" s="212">
        <f ca="1">(DM$131*INDEX('Term Pricing'!$K$898:$K$1077,MATCH('Project 2'!DM$8,'Term Pricing'!$C$898:$C$1077,0))*$E195*$F195)+(DM$131*INDEX('Term Pricing'!$L$898:$L$1077,MATCH('Project 2'!DM$8,'Term Pricing'!$C$898:$C$1077,0))*$E195*(1-$F195))</f>
        <v>69984</v>
      </c>
      <c r="DN195" s="212">
        <f ca="1">(DN$131*INDEX('Term Pricing'!$K$898:$K$1077,MATCH('Project 2'!DN$8,'Term Pricing'!$C$898:$C$1077,0))*$E195*$F195)+(DN$131*INDEX('Term Pricing'!$L$898:$L$1077,MATCH('Project 2'!DN$8,'Term Pricing'!$C$898:$C$1077,0))*$E195*(1-$F195))</f>
        <v>72316.800000000003</v>
      </c>
    </row>
    <row r="196" spans="1:118">
      <c r="A196" s="151"/>
      <c r="C196" s="34" t="s">
        <v>260</v>
      </c>
      <c r="E196" s="70">
        <f>Inputs!H130</f>
        <v>0.2</v>
      </c>
      <c r="F196" s="70">
        <f>Inputs!J130</f>
        <v>0.7</v>
      </c>
      <c r="G196" s="54" t="s">
        <v>83</v>
      </c>
      <c r="H196" s="272">
        <f ca="1">IFERROR(SUM($J196:$DN196)/(SUM($J$131:$DN$131)*E196),0)</f>
        <v>2.7626336932761806</v>
      </c>
      <c r="I196" s="29"/>
      <c r="J196" s="212">
        <f ca="1">(J$131*INDEX('Term Pricing'!$K$1083:$K$1262,MATCH('Project 2'!J$8,'Term Pricing'!$C$1083:$C$1262,0))*$E196*$F196)+(J$131*INDEX('Term Pricing'!$L$1083:$L$1262,MATCH('Project 2'!J$8,'Term Pricing'!$C$1083:$C$1262,0))*$E196*(1-$F196))</f>
        <v>0</v>
      </c>
      <c r="K196" s="212">
        <f ca="1">(K$131*INDEX('Term Pricing'!$K$1083:$K$1262,MATCH('Project 2'!K$8,'Term Pricing'!$C$1083:$C$1262,0))*$E196*$F196)+(K$131*INDEX('Term Pricing'!$L$1083:$L$1262,MATCH('Project 2'!K$8,'Term Pricing'!$C$1083:$C$1262,0))*$E196*(1-$F196))</f>
        <v>0</v>
      </c>
      <c r="L196" s="212">
        <f ca="1">(L$131*INDEX('Term Pricing'!$K$1083:$K$1262,MATCH('Project 2'!L$8,'Term Pricing'!$C$1083:$C$1262,0))*$E196*$F196)+(L$131*INDEX('Term Pricing'!$L$1083:$L$1262,MATCH('Project 2'!L$8,'Term Pricing'!$C$1083:$C$1262,0))*$E196*(1-$F196))</f>
        <v>0</v>
      </c>
      <c r="M196" s="212">
        <f ca="1">(M$131*INDEX('Term Pricing'!$K$1083:$K$1262,MATCH('Project 2'!M$8,'Term Pricing'!$C$1083:$C$1262,0))*$E196*$F196)+(M$131*INDEX('Term Pricing'!$L$1083:$L$1262,MATCH('Project 2'!M$8,'Term Pricing'!$C$1083:$C$1262,0))*$E196*(1-$F196))</f>
        <v>0</v>
      </c>
      <c r="N196" s="212">
        <f ca="1">(N$131*INDEX('Term Pricing'!$K$1083:$K$1262,MATCH('Project 2'!N$8,'Term Pricing'!$C$1083:$C$1262,0))*$E196*$F196)+(N$131*INDEX('Term Pricing'!$L$1083:$L$1262,MATCH('Project 2'!N$8,'Term Pricing'!$C$1083:$C$1262,0))*$E196*(1-$F196))</f>
        <v>66528.07300804375</v>
      </c>
      <c r="O196" s="212">
        <f ca="1">(O$131*INDEX('Term Pricing'!$K$1083:$K$1262,MATCH('Project 2'!O$8,'Term Pricing'!$C$1083:$C$1262,0))*$E196*$F196)+(O$131*INDEX('Term Pricing'!$L$1083:$L$1262,MATCH('Project 2'!O$8,'Term Pricing'!$C$1083:$C$1262,0))*$E196*(1-$F196))</f>
        <v>66257.217151720411</v>
      </c>
      <c r="P196" s="212">
        <f ca="1">(P$131*INDEX('Term Pricing'!$K$1083:$K$1262,MATCH('Project 2'!P$8,'Term Pricing'!$C$1083:$C$1262,0))*$E196*$F196)+(P$131*INDEX('Term Pricing'!$L$1083:$L$1262,MATCH('Project 2'!P$8,'Term Pricing'!$C$1083:$C$1262,0))*$E196*(1-$F196))</f>
        <v>61722.602805168688</v>
      </c>
      <c r="Q196" s="212">
        <f ca="1">(Q$131*INDEX('Term Pricing'!$K$1083:$K$1262,MATCH('Project 2'!Q$8,'Term Pricing'!$C$1083:$C$1262,0))*$E196*$F196)+(Q$131*INDEX('Term Pricing'!$L$1083:$L$1262,MATCH('Project 2'!Q$8,'Term Pricing'!$C$1083:$C$1262,0))*$E196*(1-$F196))</f>
        <v>61319.69399489557</v>
      </c>
      <c r="R196" s="212">
        <f ca="1">(R$131*INDEX('Term Pricing'!$K$1083:$K$1262,MATCH('Project 2'!R$8,'Term Pricing'!$C$1083:$C$1262,0))*$E196*$F196)+(R$131*INDEX('Term Pricing'!$L$1083:$L$1262,MATCH('Project 2'!R$8,'Term Pricing'!$C$1083:$C$1262,0))*$E196*(1-$F196))</f>
        <v>58881.571270545595</v>
      </c>
      <c r="S196" s="212">
        <f ca="1">(S$131*INDEX('Term Pricing'!$K$1083:$K$1262,MATCH('Project 2'!S$8,'Term Pricing'!$C$1083:$C$1262,0))*$E196*$F196)+(S$131*INDEX('Term Pricing'!$L$1083:$L$1262,MATCH('Project 2'!S$8,'Term Pricing'!$C$1083:$C$1262,0))*$E196*(1-$F196))</f>
        <v>54649.056288111693</v>
      </c>
      <c r="T196" s="212">
        <f ca="1">(T$131*INDEX('Term Pricing'!$K$1083:$K$1262,MATCH('Project 2'!T$8,'Term Pricing'!$C$1083:$C$1262,0))*$E196*$F196)+(T$131*INDEX('Term Pricing'!$L$1083:$L$1262,MATCH('Project 2'!T$8,'Term Pricing'!$C$1083:$C$1262,0))*$E196*(1-$F196))</f>
        <v>54188.417967584988</v>
      </c>
      <c r="U196" s="212">
        <f ca="1">(U$131*INDEX('Term Pricing'!$K$1083:$K$1262,MATCH('Project 2'!U$8,'Term Pricing'!$C$1083:$C$1262,0))*$E196*$F196)+(U$131*INDEX('Term Pricing'!$L$1083:$L$1262,MATCH('Project 2'!U$8,'Term Pricing'!$C$1083:$C$1262,0))*$E196*(1-$F196))</f>
        <v>50573.509526332084</v>
      </c>
      <c r="V196" s="212">
        <f ca="1">(V$131*INDEX('Term Pricing'!$K$1083:$K$1262,MATCH('Project 2'!V$8,'Term Pricing'!$C$1083:$C$1262,0))*$E196*$F196)+(V$131*INDEX('Term Pricing'!$L$1083:$L$1262,MATCH('Project 2'!V$8,'Term Pricing'!$C$1083:$C$1262,0))*$E196*(1-$F196))</f>
        <v>50363.512191730406</v>
      </c>
      <c r="W196" s="212">
        <f ca="1">(W$131*INDEX('Term Pricing'!$K$1083:$K$1262,MATCH('Project 2'!W$8,'Term Pricing'!$C$1083:$C$1262,0))*$E196*$F196)+(W$131*INDEX('Term Pricing'!$L$1083:$L$1262,MATCH('Project 2'!W$8,'Term Pricing'!$C$1083:$C$1262,0))*$E196*(1-$F196))</f>
        <v>48504.175520441771</v>
      </c>
      <c r="X196" s="212">
        <f ca="1">(X$131*INDEX('Term Pricing'!$K$1083:$K$1262,MATCH('Project 2'!X$8,'Term Pricing'!$C$1083:$C$1262,0))*$E196*$F196)+(X$131*INDEX('Term Pricing'!$L$1083:$L$1262,MATCH('Project 2'!X$8,'Term Pricing'!$C$1083:$C$1262,0))*$E196*(1-$F196))</f>
        <v>43672.231884893146</v>
      </c>
      <c r="Y196" s="212">
        <f ca="1">(Y$131*INDEX('Term Pricing'!$K$1083:$K$1262,MATCH('Project 2'!Y$8,'Term Pricing'!$C$1083:$C$1262,0))*$E196*$F196)+(Y$131*INDEX('Term Pricing'!$L$1083:$L$1262,MATCH('Project 2'!Y$8,'Term Pricing'!$C$1083:$C$1262,0))*$E196*(1-$F196))</f>
        <v>44905.867009260954</v>
      </c>
      <c r="Z196" s="212">
        <f ca="1">(Z$131*INDEX('Term Pricing'!$K$1083:$K$1262,MATCH('Project 2'!Z$8,'Term Pricing'!$C$1083:$C$1262,0))*$E196*$F196)+(Z$131*INDEX('Term Pricing'!$L$1083:$L$1262,MATCH('Project 2'!Z$8,'Term Pricing'!$C$1083:$C$1262,0))*$E196*(1-$F196))</f>
        <v>41990.399999999994</v>
      </c>
      <c r="AA196" s="212">
        <f ca="1">(AA$131*INDEX('Term Pricing'!$K$1083:$K$1262,MATCH('Project 2'!AA$8,'Term Pricing'!$C$1083:$C$1262,0))*$E196*$F196)+(AA$131*INDEX('Term Pricing'!$L$1083:$L$1262,MATCH('Project 2'!AA$8,'Term Pricing'!$C$1083:$C$1262,0))*$E196*(1-$F196))</f>
        <v>43390.080000000002</v>
      </c>
      <c r="AB196" s="212">
        <f ca="1">(AB$131*INDEX('Term Pricing'!$K$1083:$K$1262,MATCH('Project 2'!AB$8,'Term Pricing'!$C$1083:$C$1262,0))*$E196*$F196)+(AB$131*INDEX('Term Pricing'!$L$1083:$L$1262,MATCH('Project 2'!AB$8,'Term Pricing'!$C$1083:$C$1262,0))*$E196*(1-$F196))</f>
        <v>41990.399999999994</v>
      </c>
      <c r="AC196" s="212">
        <f ca="1">(AC$131*INDEX('Term Pricing'!$K$1083:$K$1262,MATCH('Project 2'!AC$8,'Term Pricing'!$C$1083:$C$1262,0))*$E196*$F196)+(AC$131*INDEX('Term Pricing'!$L$1083:$L$1262,MATCH('Project 2'!AC$8,'Term Pricing'!$C$1083:$C$1262,0))*$E196*(1-$F196))</f>
        <v>43390.080000000002</v>
      </c>
      <c r="AD196" s="212">
        <f ca="1">(AD$131*INDEX('Term Pricing'!$K$1083:$K$1262,MATCH('Project 2'!AD$8,'Term Pricing'!$C$1083:$C$1262,0))*$E196*$F196)+(AD$131*INDEX('Term Pricing'!$L$1083:$L$1262,MATCH('Project 2'!AD$8,'Term Pricing'!$C$1083:$C$1262,0))*$E196*(1-$F196))</f>
        <v>43390.080000000002</v>
      </c>
      <c r="AE196" s="212">
        <f ca="1">(AE$131*INDEX('Term Pricing'!$K$1083:$K$1262,MATCH('Project 2'!AE$8,'Term Pricing'!$C$1083:$C$1262,0))*$E196*$F196)+(AE$131*INDEX('Term Pricing'!$L$1083:$L$1262,MATCH('Project 2'!AE$8,'Term Pricing'!$C$1083:$C$1262,0))*$E196*(1-$F196))</f>
        <v>41990.399999999994</v>
      </c>
      <c r="AF196" s="212">
        <f ca="1">(AF$131*INDEX('Term Pricing'!$K$1083:$K$1262,MATCH('Project 2'!AF$8,'Term Pricing'!$C$1083:$C$1262,0))*$E196*$F196)+(AF$131*INDEX('Term Pricing'!$L$1083:$L$1262,MATCH('Project 2'!AF$8,'Term Pricing'!$C$1083:$C$1262,0))*$E196*(1-$F196))</f>
        <v>43390.080000000002</v>
      </c>
      <c r="AG196" s="212">
        <f ca="1">(AG$131*INDEX('Term Pricing'!$K$1083:$K$1262,MATCH('Project 2'!AG$8,'Term Pricing'!$C$1083:$C$1262,0))*$E196*$F196)+(AG$131*INDEX('Term Pricing'!$L$1083:$L$1262,MATCH('Project 2'!AG$8,'Term Pricing'!$C$1083:$C$1262,0))*$E196*(1-$F196))</f>
        <v>41990.399999999994</v>
      </c>
      <c r="AH196" s="212">
        <f ca="1">(AH$131*INDEX('Term Pricing'!$K$1083:$K$1262,MATCH('Project 2'!AH$8,'Term Pricing'!$C$1083:$C$1262,0))*$E196*$F196)+(AH$131*INDEX('Term Pricing'!$L$1083:$L$1262,MATCH('Project 2'!AH$8,'Term Pricing'!$C$1083:$C$1262,0))*$E196*(1-$F196))</f>
        <v>43390.080000000002</v>
      </c>
      <c r="AI196" s="212">
        <f ca="1">(AI$131*INDEX('Term Pricing'!$K$1083:$K$1262,MATCH('Project 2'!AI$8,'Term Pricing'!$C$1083:$C$1262,0))*$E196*$F196)+(AI$131*INDEX('Term Pricing'!$L$1083:$L$1262,MATCH('Project 2'!AI$8,'Term Pricing'!$C$1083:$C$1262,0))*$E196*(1-$F196))</f>
        <v>43390.080000000002</v>
      </c>
      <c r="AJ196" s="212">
        <f ca="1">(AJ$131*INDEX('Term Pricing'!$K$1083:$K$1262,MATCH('Project 2'!AJ$8,'Term Pricing'!$C$1083:$C$1262,0))*$E196*$F196)+(AJ$131*INDEX('Term Pricing'!$L$1083:$L$1262,MATCH('Project 2'!AJ$8,'Term Pricing'!$C$1083:$C$1262,0))*$E196*(1-$F196))</f>
        <v>39191.040000000008</v>
      </c>
      <c r="AK196" s="212">
        <f ca="1">(AK$131*INDEX('Term Pricing'!$K$1083:$K$1262,MATCH('Project 2'!AK$8,'Term Pricing'!$C$1083:$C$1262,0))*$E196*$F196)+(AK$131*INDEX('Term Pricing'!$L$1083:$L$1262,MATCH('Project 2'!AK$8,'Term Pricing'!$C$1083:$C$1262,0))*$E196*(1-$F196))</f>
        <v>43390.080000000002</v>
      </c>
      <c r="AL196" s="212">
        <f ca="1">(AL$131*INDEX('Term Pricing'!$K$1083:$K$1262,MATCH('Project 2'!AL$8,'Term Pricing'!$C$1083:$C$1262,0))*$E196*$F196)+(AL$131*INDEX('Term Pricing'!$L$1083:$L$1262,MATCH('Project 2'!AL$8,'Term Pricing'!$C$1083:$C$1262,0))*$E196*(1-$F196))</f>
        <v>41990.399999999994</v>
      </c>
      <c r="AM196" s="212">
        <f ca="1">(AM$131*INDEX('Term Pricing'!$K$1083:$K$1262,MATCH('Project 2'!AM$8,'Term Pricing'!$C$1083:$C$1262,0))*$E196*$F196)+(AM$131*INDEX('Term Pricing'!$L$1083:$L$1262,MATCH('Project 2'!AM$8,'Term Pricing'!$C$1083:$C$1262,0))*$E196*(1-$F196))</f>
        <v>43390.080000000002</v>
      </c>
      <c r="AN196" s="212">
        <f ca="1">(AN$131*INDEX('Term Pricing'!$K$1083:$K$1262,MATCH('Project 2'!AN$8,'Term Pricing'!$C$1083:$C$1262,0))*$E196*$F196)+(AN$131*INDEX('Term Pricing'!$L$1083:$L$1262,MATCH('Project 2'!AN$8,'Term Pricing'!$C$1083:$C$1262,0))*$E196*(1-$F196))</f>
        <v>41990.399999999994</v>
      </c>
      <c r="AO196" s="212">
        <f ca="1">(AO$131*INDEX('Term Pricing'!$K$1083:$K$1262,MATCH('Project 2'!AO$8,'Term Pricing'!$C$1083:$C$1262,0))*$E196*$F196)+(AO$131*INDEX('Term Pricing'!$L$1083:$L$1262,MATCH('Project 2'!AO$8,'Term Pricing'!$C$1083:$C$1262,0))*$E196*(1-$F196))</f>
        <v>43390.080000000002</v>
      </c>
      <c r="AP196" s="212">
        <f ca="1">(AP$131*INDEX('Term Pricing'!$K$1083:$K$1262,MATCH('Project 2'!AP$8,'Term Pricing'!$C$1083:$C$1262,0))*$E196*$F196)+(AP$131*INDEX('Term Pricing'!$L$1083:$L$1262,MATCH('Project 2'!AP$8,'Term Pricing'!$C$1083:$C$1262,0))*$E196*(1-$F196))</f>
        <v>43390.080000000002</v>
      </c>
      <c r="AQ196" s="212">
        <f ca="1">(AQ$131*INDEX('Term Pricing'!$K$1083:$K$1262,MATCH('Project 2'!AQ$8,'Term Pricing'!$C$1083:$C$1262,0))*$E196*$F196)+(AQ$131*INDEX('Term Pricing'!$L$1083:$L$1262,MATCH('Project 2'!AQ$8,'Term Pricing'!$C$1083:$C$1262,0))*$E196*(1-$F196))</f>
        <v>41990.399999999994</v>
      </c>
      <c r="AR196" s="212">
        <f ca="1">(AR$131*INDEX('Term Pricing'!$K$1083:$K$1262,MATCH('Project 2'!AR$8,'Term Pricing'!$C$1083:$C$1262,0))*$E196*$F196)+(AR$131*INDEX('Term Pricing'!$L$1083:$L$1262,MATCH('Project 2'!AR$8,'Term Pricing'!$C$1083:$C$1262,0))*$E196*(1-$F196))</f>
        <v>43390.080000000002</v>
      </c>
      <c r="AS196" s="212">
        <f ca="1">(AS$131*INDEX('Term Pricing'!$K$1083:$K$1262,MATCH('Project 2'!AS$8,'Term Pricing'!$C$1083:$C$1262,0))*$E196*$F196)+(AS$131*INDEX('Term Pricing'!$L$1083:$L$1262,MATCH('Project 2'!AS$8,'Term Pricing'!$C$1083:$C$1262,0))*$E196*(1-$F196))</f>
        <v>41990.399999999994</v>
      </c>
      <c r="AT196" s="212">
        <f ca="1">(AT$131*INDEX('Term Pricing'!$K$1083:$K$1262,MATCH('Project 2'!AT$8,'Term Pricing'!$C$1083:$C$1262,0))*$E196*$F196)+(AT$131*INDEX('Term Pricing'!$L$1083:$L$1262,MATCH('Project 2'!AT$8,'Term Pricing'!$C$1083:$C$1262,0))*$E196*(1-$F196))</f>
        <v>43390.080000000002</v>
      </c>
      <c r="AU196" s="212">
        <f ca="1">(AU$131*INDEX('Term Pricing'!$K$1083:$K$1262,MATCH('Project 2'!AU$8,'Term Pricing'!$C$1083:$C$1262,0))*$E196*$F196)+(AU$131*INDEX('Term Pricing'!$L$1083:$L$1262,MATCH('Project 2'!AU$8,'Term Pricing'!$C$1083:$C$1262,0))*$E196*(1-$F196))</f>
        <v>43390.080000000002</v>
      </c>
      <c r="AV196" s="212">
        <f ca="1">(AV$131*INDEX('Term Pricing'!$K$1083:$K$1262,MATCH('Project 2'!AV$8,'Term Pricing'!$C$1083:$C$1262,0))*$E196*$F196)+(AV$131*INDEX('Term Pricing'!$L$1083:$L$1262,MATCH('Project 2'!AV$8,'Term Pricing'!$C$1083:$C$1262,0))*$E196*(1-$F196))</f>
        <v>39191.040000000008</v>
      </c>
      <c r="AW196" s="212">
        <f ca="1">(AW$131*INDEX('Term Pricing'!$K$1083:$K$1262,MATCH('Project 2'!AW$8,'Term Pricing'!$C$1083:$C$1262,0))*$E196*$F196)+(AW$131*INDEX('Term Pricing'!$L$1083:$L$1262,MATCH('Project 2'!AW$8,'Term Pricing'!$C$1083:$C$1262,0))*$E196*(1-$F196))</f>
        <v>43390.080000000002</v>
      </c>
      <c r="AX196" s="212">
        <f ca="1">(AX$131*INDEX('Term Pricing'!$K$1083:$K$1262,MATCH('Project 2'!AX$8,'Term Pricing'!$C$1083:$C$1262,0))*$E196*$F196)+(AX$131*INDEX('Term Pricing'!$L$1083:$L$1262,MATCH('Project 2'!AX$8,'Term Pricing'!$C$1083:$C$1262,0))*$E196*(1-$F196))</f>
        <v>69984</v>
      </c>
      <c r="AY196" s="212">
        <f ca="1">(AY$131*INDEX('Term Pricing'!$K$1083:$K$1262,MATCH('Project 2'!AY$8,'Term Pricing'!$C$1083:$C$1262,0))*$E196*$F196)+(AY$131*INDEX('Term Pricing'!$L$1083:$L$1262,MATCH('Project 2'!AY$8,'Term Pricing'!$C$1083:$C$1262,0))*$E196*(1-$F196))</f>
        <v>72316.800000000003</v>
      </c>
      <c r="AZ196" s="212">
        <f ca="1">(AZ$131*INDEX('Term Pricing'!$K$1083:$K$1262,MATCH('Project 2'!AZ$8,'Term Pricing'!$C$1083:$C$1262,0))*$E196*$F196)+(AZ$131*INDEX('Term Pricing'!$L$1083:$L$1262,MATCH('Project 2'!AZ$8,'Term Pricing'!$C$1083:$C$1262,0))*$E196*(1-$F196))</f>
        <v>69984</v>
      </c>
      <c r="BA196" s="212">
        <f ca="1">(BA$131*INDEX('Term Pricing'!$K$1083:$K$1262,MATCH('Project 2'!BA$8,'Term Pricing'!$C$1083:$C$1262,0))*$E196*$F196)+(BA$131*INDEX('Term Pricing'!$L$1083:$L$1262,MATCH('Project 2'!BA$8,'Term Pricing'!$C$1083:$C$1262,0))*$E196*(1-$F196))</f>
        <v>72316.800000000003</v>
      </c>
      <c r="BB196" s="212">
        <f ca="1">(BB$131*INDEX('Term Pricing'!$K$1083:$K$1262,MATCH('Project 2'!BB$8,'Term Pricing'!$C$1083:$C$1262,0))*$E196*$F196)+(BB$131*INDEX('Term Pricing'!$L$1083:$L$1262,MATCH('Project 2'!BB$8,'Term Pricing'!$C$1083:$C$1262,0))*$E196*(1-$F196))</f>
        <v>72316.800000000003</v>
      </c>
      <c r="BC196" s="212">
        <f ca="1">(BC$131*INDEX('Term Pricing'!$K$1083:$K$1262,MATCH('Project 2'!BC$8,'Term Pricing'!$C$1083:$C$1262,0))*$E196*$F196)+(BC$131*INDEX('Term Pricing'!$L$1083:$L$1262,MATCH('Project 2'!BC$8,'Term Pricing'!$C$1083:$C$1262,0))*$E196*(1-$F196))</f>
        <v>69984</v>
      </c>
      <c r="BD196" s="212">
        <f ca="1">(BD$131*INDEX('Term Pricing'!$K$1083:$K$1262,MATCH('Project 2'!BD$8,'Term Pricing'!$C$1083:$C$1262,0))*$E196*$F196)+(BD$131*INDEX('Term Pricing'!$L$1083:$L$1262,MATCH('Project 2'!BD$8,'Term Pricing'!$C$1083:$C$1262,0))*$E196*(1-$F196))</f>
        <v>72316.800000000003</v>
      </c>
      <c r="BE196" s="212">
        <f ca="1">(BE$131*INDEX('Term Pricing'!$K$1083:$K$1262,MATCH('Project 2'!BE$8,'Term Pricing'!$C$1083:$C$1262,0))*$E196*$F196)+(BE$131*INDEX('Term Pricing'!$L$1083:$L$1262,MATCH('Project 2'!BE$8,'Term Pricing'!$C$1083:$C$1262,0))*$E196*(1-$F196))</f>
        <v>69984</v>
      </c>
      <c r="BF196" s="212">
        <f ca="1">(BF$131*INDEX('Term Pricing'!$K$1083:$K$1262,MATCH('Project 2'!BF$8,'Term Pricing'!$C$1083:$C$1262,0))*$E196*$F196)+(BF$131*INDEX('Term Pricing'!$L$1083:$L$1262,MATCH('Project 2'!BF$8,'Term Pricing'!$C$1083:$C$1262,0))*$E196*(1-$F196))</f>
        <v>72316.800000000003</v>
      </c>
      <c r="BG196" s="212">
        <f ca="1">(BG$131*INDEX('Term Pricing'!$K$1083:$K$1262,MATCH('Project 2'!BG$8,'Term Pricing'!$C$1083:$C$1262,0))*$E196*$F196)+(BG$131*INDEX('Term Pricing'!$L$1083:$L$1262,MATCH('Project 2'!BG$8,'Term Pricing'!$C$1083:$C$1262,0))*$E196*(1-$F196))</f>
        <v>72316.800000000003</v>
      </c>
      <c r="BH196" s="212">
        <f ca="1">(BH$131*INDEX('Term Pricing'!$K$1083:$K$1262,MATCH('Project 2'!BH$8,'Term Pricing'!$C$1083:$C$1262,0))*$E196*$F196)+(BH$131*INDEX('Term Pricing'!$L$1083:$L$1262,MATCH('Project 2'!BH$8,'Term Pricing'!$C$1083:$C$1262,0))*$E196*(1-$F196))</f>
        <v>65318.400000000001</v>
      </c>
      <c r="BI196" s="212">
        <f ca="1">(BI$131*INDEX('Term Pricing'!$K$1083:$K$1262,MATCH('Project 2'!BI$8,'Term Pricing'!$C$1083:$C$1262,0))*$E196*$F196)+(BI$131*INDEX('Term Pricing'!$L$1083:$L$1262,MATCH('Project 2'!BI$8,'Term Pricing'!$C$1083:$C$1262,0))*$E196*(1-$F196))</f>
        <v>72316.800000000003</v>
      </c>
      <c r="BJ196" s="212">
        <f ca="1">(BJ$131*INDEX('Term Pricing'!$K$1083:$K$1262,MATCH('Project 2'!BJ$8,'Term Pricing'!$C$1083:$C$1262,0))*$E196*$F196)+(BJ$131*INDEX('Term Pricing'!$L$1083:$L$1262,MATCH('Project 2'!BJ$8,'Term Pricing'!$C$1083:$C$1262,0))*$E196*(1-$F196))</f>
        <v>69984</v>
      </c>
      <c r="BK196" s="212">
        <f ca="1">(BK$131*INDEX('Term Pricing'!$K$1083:$K$1262,MATCH('Project 2'!BK$8,'Term Pricing'!$C$1083:$C$1262,0))*$E196*$F196)+(BK$131*INDEX('Term Pricing'!$L$1083:$L$1262,MATCH('Project 2'!BK$8,'Term Pricing'!$C$1083:$C$1262,0))*$E196*(1-$F196))</f>
        <v>72316.800000000003</v>
      </c>
      <c r="BL196" s="212">
        <f ca="1">(BL$131*INDEX('Term Pricing'!$K$1083:$K$1262,MATCH('Project 2'!BL$8,'Term Pricing'!$C$1083:$C$1262,0))*$E196*$F196)+(BL$131*INDEX('Term Pricing'!$L$1083:$L$1262,MATCH('Project 2'!BL$8,'Term Pricing'!$C$1083:$C$1262,0))*$E196*(1-$F196))</f>
        <v>69984</v>
      </c>
      <c r="BM196" s="212">
        <f ca="1">(BM$131*INDEX('Term Pricing'!$K$1083:$K$1262,MATCH('Project 2'!BM$8,'Term Pricing'!$C$1083:$C$1262,0))*$E196*$F196)+(BM$131*INDEX('Term Pricing'!$L$1083:$L$1262,MATCH('Project 2'!BM$8,'Term Pricing'!$C$1083:$C$1262,0))*$E196*(1-$F196))</f>
        <v>72316.800000000003</v>
      </c>
      <c r="BN196" s="212">
        <f ca="1">(BN$131*INDEX('Term Pricing'!$K$1083:$K$1262,MATCH('Project 2'!BN$8,'Term Pricing'!$C$1083:$C$1262,0))*$E196*$F196)+(BN$131*INDEX('Term Pricing'!$L$1083:$L$1262,MATCH('Project 2'!BN$8,'Term Pricing'!$C$1083:$C$1262,0))*$E196*(1-$F196))</f>
        <v>72316.800000000003</v>
      </c>
      <c r="BO196" s="212">
        <f ca="1">(BO$131*INDEX('Term Pricing'!$K$1083:$K$1262,MATCH('Project 2'!BO$8,'Term Pricing'!$C$1083:$C$1262,0))*$E196*$F196)+(BO$131*INDEX('Term Pricing'!$L$1083:$L$1262,MATCH('Project 2'!BO$8,'Term Pricing'!$C$1083:$C$1262,0))*$E196*(1-$F196))</f>
        <v>69984</v>
      </c>
      <c r="BP196" s="212">
        <f ca="1">(BP$131*INDEX('Term Pricing'!$K$1083:$K$1262,MATCH('Project 2'!BP$8,'Term Pricing'!$C$1083:$C$1262,0))*$E196*$F196)+(BP$131*INDEX('Term Pricing'!$L$1083:$L$1262,MATCH('Project 2'!BP$8,'Term Pricing'!$C$1083:$C$1262,0))*$E196*(1-$F196))</f>
        <v>72316.800000000003</v>
      </c>
      <c r="BQ196" s="212">
        <f ca="1">(BQ$131*INDEX('Term Pricing'!$K$1083:$K$1262,MATCH('Project 2'!BQ$8,'Term Pricing'!$C$1083:$C$1262,0))*$E196*$F196)+(BQ$131*INDEX('Term Pricing'!$L$1083:$L$1262,MATCH('Project 2'!BQ$8,'Term Pricing'!$C$1083:$C$1262,0))*$E196*(1-$F196))</f>
        <v>69984</v>
      </c>
      <c r="BR196" s="212">
        <f ca="1">(BR$131*INDEX('Term Pricing'!$K$1083:$K$1262,MATCH('Project 2'!BR$8,'Term Pricing'!$C$1083:$C$1262,0))*$E196*$F196)+(BR$131*INDEX('Term Pricing'!$L$1083:$L$1262,MATCH('Project 2'!BR$8,'Term Pricing'!$C$1083:$C$1262,0))*$E196*(1-$F196))</f>
        <v>72316.800000000003</v>
      </c>
      <c r="BS196" s="212">
        <f ca="1">(BS$131*INDEX('Term Pricing'!$K$1083:$K$1262,MATCH('Project 2'!BS$8,'Term Pricing'!$C$1083:$C$1262,0))*$E196*$F196)+(BS$131*INDEX('Term Pricing'!$L$1083:$L$1262,MATCH('Project 2'!BS$8,'Term Pricing'!$C$1083:$C$1262,0))*$E196*(1-$F196))</f>
        <v>72316.800000000003</v>
      </c>
      <c r="BT196" s="212">
        <f ca="1">(BT$131*INDEX('Term Pricing'!$K$1083:$K$1262,MATCH('Project 2'!BT$8,'Term Pricing'!$C$1083:$C$1262,0))*$E196*$F196)+(BT$131*INDEX('Term Pricing'!$L$1083:$L$1262,MATCH('Project 2'!BT$8,'Term Pricing'!$C$1083:$C$1262,0))*$E196*(1-$F196))</f>
        <v>67651.199999999997</v>
      </c>
      <c r="BU196" s="212">
        <f ca="1">(BU$131*INDEX('Term Pricing'!$K$1083:$K$1262,MATCH('Project 2'!BU$8,'Term Pricing'!$C$1083:$C$1262,0))*$E196*$F196)+(BU$131*INDEX('Term Pricing'!$L$1083:$L$1262,MATCH('Project 2'!BU$8,'Term Pricing'!$C$1083:$C$1262,0))*$E196*(1-$F196))</f>
        <v>72316.800000000003</v>
      </c>
      <c r="BV196" s="212">
        <f ca="1">(BV$131*INDEX('Term Pricing'!$K$1083:$K$1262,MATCH('Project 2'!BV$8,'Term Pricing'!$C$1083:$C$1262,0))*$E196*$F196)+(BV$131*INDEX('Term Pricing'!$L$1083:$L$1262,MATCH('Project 2'!BV$8,'Term Pricing'!$C$1083:$C$1262,0))*$E196*(1-$F196))</f>
        <v>69984</v>
      </c>
      <c r="BW196" s="212">
        <f ca="1">(BW$131*INDEX('Term Pricing'!$K$1083:$K$1262,MATCH('Project 2'!BW$8,'Term Pricing'!$C$1083:$C$1262,0))*$E196*$F196)+(BW$131*INDEX('Term Pricing'!$L$1083:$L$1262,MATCH('Project 2'!BW$8,'Term Pricing'!$C$1083:$C$1262,0))*$E196*(1-$F196))</f>
        <v>72316.800000000003</v>
      </c>
      <c r="BX196" s="212">
        <f ca="1">(BX$131*INDEX('Term Pricing'!$K$1083:$K$1262,MATCH('Project 2'!BX$8,'Term Pricing'!$C$1083:$C$1262,0))*$E196*$F196)+(BX$131*INDEX('Term Pricing'!$L$1083:$L$1262,MATCH('Project 2'!BX$8,'Term Pricing'!$C$1083:$C$1262,0))*$E196*(1-$F196))</f>
        <v>69984</v>
      </c>
      <c r="BY196" s="212">
        <f ca="1">(BY$131*INDEX('Term Pricing'!$K$1083:$K$1262,MATCH('Project 2'!BY$8,'Term Pricing'!$C$1083:$C$1262,0))*$E196*$F196)+(BY$131*INDEX('Term Pricing'!$L$1083:$L$1262,MATCH('Project 2'!BY$8,'Term Pricing'!$C$1083:$C$1262,0))*$E196*(1-$F196))</f>
        <v>72316.800000000003</v>
      </c>
      <c r="BZ196" s="212">
        <f ca="1">(BZ$131*INDEX('Term Pricing'!$K$1083:$K$1262,MATCH('Project 2'!BZ$8,'Term Pricing'!$C$1083:$C$1262,0))*$E196*$F196)+(BZ$131*INDEX('Term Pricing'!$L$1083:$L$1262,MATCH('Project 2'!BZ$8,'Term Pricing'!$C$1083:$C$1262,0))*$E196*(1-$F196))</f>
        <v>72316.800000000003</v>
      </c>
      <c r="CA196" s="212">
        <f ca="1">(CA$131*INDEX('Term Pricing'!$K$1083:$K$1262,MATCH('Project 2'!CA$8,'Term Pricing'!$C$1083:$C$1262,0))*$E196*$F196)+(CA$131*INDEX('Term Pricing'!$L$1083:$L$1262,MATCH('Project 2'!CA$8,'Term Pricing'!$C$1083:$C$1262,0))*$E196*(1-$F196))</f>
        <v>69984</v>
      </c>
      <c r="CB196" s="212">
        <f ca="1">(CB$131*INDEX('Term Pricing'!$K$1083:$K$1262,MATCH('Project 2'!CB$8,'Term Pricing'!$C$1083:$C$1262,0))*$E196*$F196)+(CB$131*INDEX('Term Pricing'!$L$1083:$L$1262,MATCH('Project 2'!CB$8,'Term Pricing'!$C$1083:$C$1262,0))*$E196*(1-$F196))</f>
        <v>72316.800000000003</v>
      </c>
      <c r="CC196" s="212">
        <f ca="1">(CC$131*INDEX('Term Pricing'!$K$1083:$K$1262,MATCH('Project 2'!CC$8,'Term Pricing'!$C$1083:$C$1262,0))*$E196*$F196)+(CC$131*INDEX('Term Pricing'!$L$1083:$L$1262,MATCH('Project 2'!CC$8,'Term Pricing'!$C$1083:$C$1262,0))*$E196*(1-$F196))</f>
        <v>69984</v>
      </c>
      <c r="CD196" s="212">
        <f ca="1">(CD$131*INDEX('Term Pricing'!$K$1083:$K$1262,MATCH('Project 2'!CD$8,'Term Pricing'!$C$1083:$C$1262,0))*$E196*$F196)+(CD$131*INDEX('Term Pricing'!$L$1083:$L$1262,MATCH('Project 2'!CD$8,'Term Pricing'!$C$1083:$C$1262,0))*$E196*(1-$F196))</f>
        <v>72316.800000000003</v>
      </c>
      <c r="CE196" s="212">
        <f ca="1">(CE$131*INDEX('Term Pricing'!$K$1083:$K$1262,MATCH('Project 2'!CE$8,'Term Pricing'!$C$1083:$C$1262,0))*$E196*$F196)+(CE$131*INDEX('Term Pricing'!$L$1083:$L$1262,MATCH('Project 2'!CE$8,'Term Pricing'!$C$1083:$C$1262,0))*$E196*(1-$F196))</f>
        <v>72316.800000000003</v>
      </c>
      <c r="CF196" s="212">
        <f ca="1">(CF$131*INDEX('Term Pricing'!$K$1083:$K$1262,MATCH('Project 2'!CF$8,'Term Pricing'!$C$1083:$C$1262,0))*$E196*$F196)+(CF$131*INDEX('Term Pricing'!$L$1083:$L$1262,MATCH('Project 2'!CF$8,'Term Pricing'!$C$1083:$C$1262,0))*$E196*(1-$F196))</f>
        <v>65318.400000000001</v>
      </c>
      <c r="CG196" s="212">
        <f ca="1">(CG$131*INDEX('Term Pricing'!$K$1083:$K$1262,MATCH('Project 2'!CG$8,'Term Pricing'!$C$1083:$C$1262,0))*$E196*$F196)+(CG$131*INDEX('Term Pricing'!$L$1083:$L$1262,MATCH('Project 2'!CG$8,'Term Pricing'!$C$1083:$C$1262,0))*$E196*(1-$F196))</f>
        <v>72316.800000000003</v>
      </c>
      <c r="CH196" s="212">
        <f ca="1">(CH$131*INDEX('Term Pricing'!$K$1083:$K$1262,MATCH('Project 2'!CH$8,'Term Pricing'!$C$1083:$C$1262,0))*$E196*$F196)+(CH$131*INDEX('Term Pricing'!$L$1083:$L$1262,MATCH('Project 2'!CH$8,'Term Pricing'!$C$1083:$C$1262,0))*$E196*(1-$F196))</f>
        <v>69984</v>
      </c>
      <c r="CI196" s="212">
        <f ca="1">(CI$131*INDEX('Term Pricing'!$K$1083:$K$1262,MATCH('Project 2'!CI$8,'Term Pricing'!$C$1083:$C$1262,0))*$E196*$F196)+(CI$131*INDEX('Term Pricing'!$L$1083:$L$1262,MATCH('Project 2'!CI$8,'Term Pricing'!$C$1083:$C$1262,0))*$E196*(1-$F196))</f>
        <v>72316.800000000003</v>
      </c>
      <c r="CJ196" s="212">
        <f ca="1">(CJ$131*INDEX('Term Pricing'!$K$1083:$K$1262,MATCH('Project 2'!CJ$8,'Term Pricing'!$C$1083:$C$1262,0))*$E196*$F196)+(CJ$131*INDEX('Term Pricing'!$L$1083:$L$1262,MATCH('Project 2'!CJ$8,'Term Pricing'!$C$1083:$C$1262,0))*$E196*(1-$F196))</f>
        <v>69984</v>
      </c>
      <c r="CK196" s="212">
        <f ca="1">(CK$131*INDEX('Term Pricing'!$K$1083:$K$1262,MATCH('Project 2'!CK$8,'Term Pricing'!$C$1083:$C$1262,0))*$E196*$F196)+(CK$131*INDEX('Term Pricing'!$L$1083:$L$1262,MATCH('Project 2'!CK$8,'Term Pricing'!$C$1083:$C$1262,0))*$E196*(1-$F196))</f>
        <v>72316.800000000003</v>
      </c>
      <c r="CL196" s="212">
        <f ca="1">(CL$131*INDEX('Term Pricing'!$K$1083:$K$1262,MATCH('Project 2'!CL$8,'Term Pricing'!$C$1083:$C$1262,0))*$E196*$F196)+(CL$131*INDEX('Term Pricing'!$L$1083:$L$1262,MATCH('Project 2'!CL$8,'Term Pricing'!$C$1083:$C$1262,0))*$E196*(1-$F196))</f>
        <v>72316.800000000003</v>
      </c>
      <c r="CM196" s="212">
        <f ca="1">(CM$131*INDEX('Term Pricing'!$K$1083:$K$1262,MATCH('Project 2'!CM$8,'Term Pricing'!$C$1083:$C$1262,0))*$E196*$F196)+(CM$131*INDEX('Term Pricing'!$L$1083:$L$1262,MATCH('Project 2'!CM$8,'Term Pricing'!$C$1083:$C$1262,0))*$E196*(1-$F196))</f>
        <v>69984</v>
      </c>
      <c r="CN196" s="212">
        <f ca="1">(CN$131*INDEX('Term Pricing'!$K$1083:$K$1262,MATCH('Project 2'!CN$8,'Term Pricing'!$C$1083:$C$1262,0))*$E196*$F196)+(CN$131*INDEX('Term Pricing'!$L$1083:$L$1262,MATCH('Project 2'!CN$8,'Term Pricing'!$C$1083:$C$1262,0))*$E196*(1-$F196))</f>
        <v>72316.800000000003</v>
      </c>
      <c r="CO196" s="212">
        <f ca="1">(CO$131*INDEX('Term Pricing'!$K$1083:$K$1262,MATCH('Project 2'!CO$8,'Term Pricing'!$C$1083:$C$1262,0))*$E196*$F196)+(CO$131*INDEX('Term Pricing'!$L$1083:$L$1262,MATCH('Project 2'!CO$8,'Term Pricing'!$C$1083:$C$1262,0))*$E196*(1-$F196))</f>
        <v>69984</v>
      </c>
      <c r="CP196" s="212">
        <f ca="1">(CP$131*INDEX('Term Pricing'!$K$1083:$K$1262,MATCH('Project 2'!CP$8,'Term Pricing'!$C$1083:$C$1262,0))*$E196*$F196)+(CP$131*INDEX('Term Pricing'!$L$1083:$L$1262,MATCH('Project 2'!CP$8,'Term Pricing'!$C$1083:$C$1262,0))*$E196*(1-$F196))</f>
        <v>72316.800000000003</v>
      </c>
      <c r="CQ196" s="212">
        <f ca="1">(CQ$131*INDEX('Term Pricing'!$K$1083:$K$1262,MATCH('Project 2'!CQ$8,'Term Pricing'!$C$1083:$C$1262,0))*$E196*$F196)+(CQ$131*INDEX('Term Pricing'!$L$1083:$L$1262,MATCH('Project 2'!CQ$8,'Term Pricing'!$C$1083:$C$1262,0))*$E196*(1-$F196))</f>
        <v>72316.800000000003</v>
      </c>
      <c r="CR196" s="212">
        <f ca="1">(CR$131*INDEX('Term Pricing'!$K$1083:$K$1262,MATCH('Project 2'!CR$8,'Term Pricing'!$C$1083:$C$1262,0))*$E196*$F196)+(CR$131*INDEX('Term Pricing'!$L$1083:$L$1262,MATCH('Project 2'!CR$8,'Term Pricing'!$C$1083:$C$1262,0))*$E196*(1-$F196))</f>
        <v>65318.400000000001</v>
      </c>
      <c r="CS196" s="212">
        <f ca="1">(CS$131*INDEX('Term Pricing'!$K$1083:$K$1262,MATCH('Project 2'!CS$8,'Term Pricing'!$C$1083:$C$1262,0))*$E196*$F196)+(CS$131*INDEX('Term Pricing'!$L$1083:$L$1262,MATCH('Project 2'!CS$8,'Term Pricing'!$C$1083:$C$1262,0))*$E196*(1-$F196))</f>
        <v>72316.800000000003</v>
      </c>
      <c r="CT196" s="212">
        <f ca="1">(CT$131*INDEX('Term Pricing'!$K$1083:$K$1262,MATCH('Project 2'!CT$8,'Term Pricing'!$C$1083:$C$1262,0))*$E196*$F196)+(CT$131*INDEX('Term Pricing'!$L$1083:$L$1262,MATCH('Project 2'!CT$8,'Term Pricing'!$C$1083:$C$1262,0))*$E196*(1-$F196))</f>
        <v>69984</v>
      </c>
      <c r="CU196" s="212">
        <f ca="1">(CU$131*INDEX('Term Pricing'!$K$1083:$K$1262,MATCH('Project 2'!CU$8,'Term Pricing'!$C$1083:$C$1262,0))*$E196*$F196)+(CU$131*INDEX('Term Pricing'!$L$1083:$L$1262,MATCH('Project 2'!CU$8,'Term Pricing'!$C$1083:$C$1262,0))*$E196*(1-$F196))</f>
        <v>72316.800000000003</v>
      </c>
      <c r="CV196" s="212">
        <f ca="1">(CV$131*INDEX('Term Pricing'!$K$1083:$K$1262,MATCH('Project 2'!CV$8,'Term Pricing'!$C$1083:$C$1262,0))*$E196*$F196)+(CV$131*INDEX('Term Pricing'!$L$1083:$L$1262,MATCH('Project 2'!CV$8,'Term Pricing'!$C$1083:$C$1262,0))*$E196*(1-$F196))</f>
        <v>69984</v>
      </c>
      <c r="CW196" s="212">
        <f ca="1">(CW$131*INDEX('Term Pricing'!$K$1083:$K$1262,MATCH('Project 2'!CW$8,'Term Pricing'!$C$1083:$C$1262,0))*$E196*$F196)+(CW$131*INDEX('Term Pricing'!$L$1083:$L$1262,MATCH('Project 2'!CW$8,'Term Pricing'!$C$1083:$C$1262,0))*$E196*(1-$F196))</f>
        <v>72316.800000000003</v>
      </c>
      <c r="CX196" s="212">
        <f ca="1">(CX$131*INDEX('Term Pricing'!$K$1083:$K$1262,MATCH('Project 2'!CX$8,'Term Pricing'!$C$1083:$C$1262,0))*$E196*$F196)+(CX$131*INDEX('Term Pricing'!$L$1083:$L$1262,MATCH('Project 2'!CX$8,'Term Pricing'!$C$1083:$C$1262,0))*$E196*(1-$F196))</f>
        <v>72316.800000000003</v>
      </c>
      <c r="CY196" s="212">
        <f ca="1">(CY$131*INDEX('Term Pricing'!$K$1083:$K$1262,MATCH('Project 2'!CY$8,'Term Pricing'!$C$1083:$C$1262,0))*$E196*$F196)+(CY$131*INDEX('Term Pricing'!$L$1083:$L$1262,MATCH('Project 2'!CY$8,'Term Pricing'!$C$1083:$C$1262,0))*$E196*(1-$F196))</f>
        <v>69984</v>
      </c>
      <c r="CZ196" s="212">
        <f ca="1">(CZ$131*INDEX('Term Pricing'!$K$1083:$K$1262,MATCH('Project 2'!CZ$8,'Term Pricing'!$C$1083:$C$1262,0))*$E196*$F196)+(CZ$131*INDEX('Term Pricing'!$L$1083:$L$1262,MATCH('Project 2'!CZ$8,'Term Pricing'!$C$1083:$C$1262,0))*$E196*(1-$F196))</f>
        <v>72316.800000000003</v>
      </c>
      <c r="DA196" s="212">
        <f ca="1">(DA$131*INDEX('Term Pricing'!$K$1083:$K$1262,MATCH('Project 2'!DA$8,'Term Pricing'!$C$1083:$C$1262,0))*$E196*$F196)+(DA$131*INDEX('Term Pricing'!$L$1083:$L$1262,MATCH('Project 2'!DA$8,'Term Pricing'!$C$1083:$C$1262,0))*$E196*(1-$F196))</f>
        <v>69984</v>
      </c>
      <c r="DB196" s="212">
        <f ca="1">(DB$131*INDEX('Term Pricing'!$K$1083:$K$1262,MATCH('Project 2'!DB$8,'Term Pricing'!$C$1083:$C$1262,0))*$E196*$F196)+(DB$131*INDEX('Term Pricing'!$L$1083:$L$1262,MATCH('Project 2'!DB$8,'Term Pricing'!$C$1083:$C$1262,0))*$E196*(1-$F196))</f>
        <v>72316.800000000003</v>
      </c>
      <c r="DC196" s="212">
        <f ca="1">(DC$131*INDEX('Term Pricing'!$K$1083:$K$1262,MATCH('Project 2'!DC$8,'Term Pricing'!$C$1083:$C$1262,0))*$E196*$F196)+(DC$131*INDEX('Term Pricing'!$L$1083:$L$1262,MATCH('Project 2'!DC$8,'Term Pricing'!$C$1083:$C$1262,0))*$E196*(1-$F196))</f>
        <v>72316.800000000003</v>
      </c>
      <c r="DD196" s="212">
        <f ca="1">(DD$131*INDEX('Term Pricing'!$K$1083:$K$1262,MATCH('Project 2'!DD$8,'Term Pricing'!$C$1083:$C$1262,0))*$E196*$F196)+(DD$131*INDEX('Term Pricing'!$L$1083:$L$1262,MATCH('Project 2'!DD$8,'Term Pricing'!$C$1083:$C$1262,0))*$E196*(1-$F196))</f>
        <v>65318.400000000001</v>
      </c>
      <c r="DE196" s="212">
        <f ca="1">(DE$131*INDEX('Term Pricing'!$K$1083:$K$1262,MATCH('Project 2'!DE$8,'Term Pricing'!$C$1083:$C$1262,0))*$E196*$F196)+(DE$131*INDEX('Term Pricing'!$L$1083:$L$1262,MATCH('Project 2'!DE$8,'Term Pricing'!$C$1083:$C$1262,0))*$E196*(1-$F196))</f>
        <v>72316.800000000003</v>
      </c>
      <c r="DF196" s="212">
        <f ca="1">(DF$131*INDEX('Term Pricing'!$K$1083:$K$1262,MATCH('Project 2'!DF$8,'Term Pricing'!$C$1083:$C$1262,0))*$E196*$F196)+(DF$131*INDEX('Term Pricing'!$L$1083:$L$1262,MATCH('Project 2'!DF$8,'Term Pricing'!$C$1083:$C$1262,0))*$E196*(1-$F196))</f>
        <v>69984</v>
      </c>
      <c r="DG196" s="212">
        <f ca="1">(DG$131*INDEX('Term Pricing'!$K$1083:$K$1262,MATCH('Project 2'!DG$8,'Term Pricing'!$C$1083:$C$1262,0))*$E196*$F196)+(DG$131*INDEX('Term Pricing'!$L$1083:$L$1262,MATCH('Project 2'!DG$8,'Term Pricing'!$C$1083:$C$1262,0))*$E196*(1-$F196))</f>
        <v>72316.800000000003</v>
      </c>
      <c r="DH196" s="212">
        <f ca="1">(DH$131*INDEX('Term Pricing'!$K$1083:$K$1262,MATCH('Project 2'!DH$8,'Term Pricing'!$C$1083:$C$1262,0))*$E196*$F196)+(DH$131*INDEX('Term Pricing'!$L$1083:$L$1262,MATCH('Project 2'!DH$8,'Term Pricing'!$C$1083:$C$1262,0))*$E196*(1-$F196))</f>
        <v>69984</v>
      </c>
      <c r="DI196" s="212">
        <f ca="1">(DI$131*INDEX('Term Pricing'!$K$1083:$K$1262,MATCH('Project 2'!DI$8,'Term Pricing'!$C$1083:$C$1262,0))*$E196*$F196)+(DI$131*INDEX('Term Pricing'!$L$1083:$L$1262,MATCH('Project 2'!DI$8,'Term Pricing'!$C$1083:$C$1262,0))*$E196*(1-$F196))</f>
        <v>72316.800000000003</v>
      </c>
      <c r="DJ196" s="212">
        <f ca="1">(DJ$131*INDEX('Term Pricing'!$K$1083:$K$1262,MATCH('Project 2'!DJ$8,'Term Pricing'!$C$1083:$C$1262,0))*$E196*$F196)+(DJ$131*INDEX('Term Pricing'!$L$1083:$L$1262,MATCH('Project 2'!DJ$8,'Term Pricing'!$C$1083:$C$1262,0))*$E196*(1-$F196))</f>
        <v>72316.800000000003</v>
      </c>
      <c r="DK196" s="212">
        <f ca="1">(DK$131*INDEX('Term Pricing'!$K$1083:$K$1262,MATCH('Project 2'!DK$8,'Term Pricing'!$C$1083:$C$1262,0))*$E196*$F196)+(DK$131*INDEX('Term Pricing'!$L$1083:$L$1262,MATCH('Project 2'!DK$8,'Term Pricing'!$C$1083:$C$1262,0))*$E196*(1-$F196))</f>
        <v>69984</v>
      </c>
      <c r="DL196" s="212">
        <f ca="1">(DL$131*INDEX('Term Pricing'!$K$1083:$K$1262,MATCH('Project 2'!DL$8,'Term Pricing'!$C$1083:$C$1262,0))*$E196*$F196)+(DL$131*INDEX('Term Pricing'!$L$1083:$L$1262,MATCH('Project 2'!DL$8,'Term Pricing'!$C$1083:$C$1262,0))*$E196*(1-$F196))</f>
        <v>72316.800000000003</v>
      </c>
      <c r="DM196" s="212">
        <f ca="1">(DM$131*INDEX('Term Pricing'!$K$1083:$K$1262,MATCH('Project 2'!DM$8,'Term Pricing'!$C$1083:$C$1262,0))*$E196*$F196)+(DM$131*INDEX('Term Pricing'!$L$1083:$L$1262,MATCH('Project 2'!DM$8,'Term Pricing'!$C$1083:$C$1262,0))*$E196*(1-$F196))</f>
        <v>69984</v>
      </c>
      <c r="DN196" s="212">
        <f ca="1">(DN$131*INDEX('Term Pricing'!$K$1083:$K$1262,MATCH('Project 2'!DN$8,'Term Pricing'!$C$1083:$C$1262,0))*$E196*$F196)+(DN$131*INDEX('Term Pricing'!$L$1083:$L$1262,MATCH('Project 2'!DN$8,'Term Pricing'!$C$1083:$C$1262,0))*$E196*(1-$F196))</f>
        <v>72316.800000000003</v>
      </c>
    </row>
    <row r="197" spans="1:118">
      <c r="A197" s="151"/>
      <c r="C197" s="34" t="s">
        <v>263</v>
      </c>
      <c r="E197" s="70">
        <f>Inputs!H131</f>
        <v>0.2</v>
      </c>
      <c r="F197" s="70">
        <f>Inputs!J131</f>
        <v>0.7</v>
      </c>
      <c r="G197" s="54" t="s">
        <v>83</v>
      </c>
      <c r="H197" s="272">
        <f ca="1">IFERROR(SUM($J197:$DN197)/(SUM($J$131:$DN$131)*E197),0)</f>
        <v>2.7170089681844662</v>
      </c>
      <c r="I197" s="29"/>
      <c r="J197" s="212">
        <f ca="1">(J$131*INDEX('Term Pricing'!$K$1268:$K$1447,MATCH('Project 2'!J$8,'Term Pricing'!$C$1268:$C$1447,0))*$E197*$F197)+(J$131*INDEX('Term Pricing'!$L$1268:$L$1447,MATCH('Project 2'!J$8,'Term Pricing'!$C$1268:$C$1447,0))*$E197*(1-$F197))</f>
        <v>0</v>
      </c>
      <c r="K197" s="212">
        <f ca="1">(K$131*INDEX('Term Pricing'!$K$1268:$K$1447,MATCH('Project 2'!K$8,'Term Pricing'!$C$1268:$C$1447,0))*$E197*$F197)+(K$131*INDEX('Term Pricing'!$L$1268:$L$1447,MATCH('Project 2'!K$8,'Term Pricing'!$C$1268:$C$1447,0))*$E197*(1-$F197))</f>
        <v>0</v>
      </c>
      <c r="L197" s="212">
        <f ca="1">(L$131*INDEX('Term Pricing'!$K$1268:$K$1447,MATCH('Project 2'!L$8,'Term Pricing'!$C$1268:$C$1447,0))*$E197*$F197)+(L$131*INDEX('Term Pricing'!$L$1268:$L$1447,MATCH('Project 2'!L$8,'Term Pricing'!$C$1268:$C$1447,0))*$E197*(1-$F197))</f>
        <v>0</v>
      </c>
      <c r="M197" s="212">
        <f ca="1">(M$131*INDEX('Term Pricing'!$K$1268:$K$1447,MATCH('Project 2'!M$8,'Term Pricing'!$C$1268:$C$1447,0))*$E197*$F197)+(M$131*INDEX('Term Pricing'!$L$1268:$L$1447,MATCH('Project 2'!M$8,'Term Pricing'!$C$1268:$C$1447,0))*$E197*(1-$F197))</f>
        <v>0</v>
      </c>
      <c r="N197" s="212">
        <f ca="1">(N$131*INDEX('Term Pricing'!$K$1268:$K$1447,MATCH('Project 2'!N$8,'Term Pricing'!$C$1268:$C$1447,0))*$E197*$F197)+(N$131*INDEX('Term Pricing'!$L$1268:$L$1447,MATCH('Project 2'!N$8,'Term Pricing'!$C$1268:$C$1447,0))*$E197*(1-$F197))</f>
        <v>52302.043004042134</v>
      </c>
      <c r="O197" s="212">
        <f ca="1">(O$131*INDEX('Term Pricing'!$K$1268:$K$1447,MATCH('Project 2'!O$8,'Term Pricing'!$C$1268:$C$1447,0))*$E197*$F197)+(O$131*INDEX('Term Pricing'!$L$1268:$L$1447,MATCH('Project 2'!O$8,'Term Pricing'!$C$1268:$C$1447,0))*$E197*(1-$F197))</f>
        <v>52438.135738135461</v>
      </c>
      <c r="P197" s="212">
        <f ca="1">(P$131*INDEX('Term Pricing'!$K$1268:$K$1447,MATCH('Project 2'!P$8,'Term Pricing'!$C$1268:$C$1447,0))*$E197*$F197)+(P$131*INDEX('Term Pricing'!$L$1268:$L$1447,MATCH('Project 2'!P$8,'Term Pricing'!$C$1268:$C$1447,0))*$E197*(1-$F197))</f>
        <v>49198.163749589949</v>
      </c>
      <c r="Q197" s="212">
        <f ca="1">(Q$131*INDEX('Term Pricing'!$K$1268:$K$1447,MATCH('Project 2'!Q$8,'Term Pricing'!$C$1268:$C$1447,0))*$E197*$F197)+(Q$131*INDEX('Term Pricing'!$L$1268:$L$1447,MATCH('Project 2'!Q$8,'Term Pricing'!$C$1268:$C$1447,0))*$E197*(1-$F197))</f>
        <v>49248.962764869124</v>
      </c>
      <c r="R197" s="212">
        <f ca="1">(R$131*INDEX('Term Pricing'!$K$1268:$K$1447,MATCH('Project 2'!R$8,'Term Pricing'!$C$1268:$C$1447,0))*$E197*$F197)+(R$131*INDEX('Term Pricing'!$L$1268:$L$1447,MATCH('Project 2'!R$8,'Term Pricing'!$C$1268:$C$1447,0))*$E197*(1-$F197))</f>
        <v>47674.166080167881</v>
      </c>
      <c r="S197" s="212">
        <f ca="1">(S$131*INDEX('Term Pricing'!$K$1268:$K$1447,MATCH('Project 2'!S$8,'Term Pricing'!$C$1268:$C$1447,0))*$E197*$F197)+(S$131*INDEX('Term Pricing'!$L$1268:$L$1447,MATCH('Project 2'!S$8,'Term Pricing'!$C$1268:$C$1447,0))*$E197*(1-$F197))</f>
        <v>44629.321708584277</v>
      </c>
      <c r="T197" s="212">
        <f ca="1">(T$131*INDEX('Term Pricing'!$K$1268:$K$1447,MATCH('Project 2'!T$8,'Term Pricing'!$C$1268:$C$1447,0))*$E197*$F197)+(T$131*INDEX('Term Pricing'!$L$1268:$L$1447,MATCH('Project 2'!T$8,'Term Pricing'!$C$1268:$C$1447,0))*$E197*(1-$F197))</f>
        <v>44580.418798105879</v>
      </c>
      <c r="U197" s="212">
        <f ca="1">(U$131*INDEX('Term Pricing'!$K$1268:$K$1447,MATCH('Project 2'!U$8,'Term Pricing'!$C$1268:$C$1447,0))*$E197*$F197)+(U$131*INDEX('Term Pricing'!$L$1268:$L$1447,MATCH('Project 2'!U$8,'Term Pricing'!$C$1268:$C$1447,0))*$E197*(1-$F197))</f>
        <v>41990.399999999994</v>
      </c>
      <c r="V197" s="212">
        <f ca="1">(V$131*INDEX('Term Pricing'!$K$1268:$K$1447,MATCH('Project 2'!V$8,'Term Pricing'!$C$1268:$C$1447,0))*$E197*$F197)+(V$131*INDEX('Term Pricing'!$L$1268:$L$1447,MATCH('Project 2'!V$8,'Term Pricing'!$C$1268:$C$1447,0))*$E197*(1-$F197))</f>
        <v>43390.080000000002</v>
      </c>
      <c r="W197" s="212">
        <f ca="1">(W$131*INDEX('Term Pricing'!$K$1268:$K$1447,MATCH('Project 2'!W$8,'Term Pricing'!$C$1268:$C$1447,0))*$E197*$F197)+(W$131*INDEX('Term Pricing'!$L$1268:$L$1447,MATCH('Project 2'!W$8,'Term Pricing'!$C$1268:$C$1447,0))*$E197*(1-$F197))</f>
        <v>43390.080000000002</v>
      </c>
      <c r="X197" s="212">
        <f ca="1">(X$131*INDEX('Term Pricing'!$K$1268:$K$1447,MATCH('Project 2'!X$8,'Term Pricing'!$C$1268:$C$1447,0))*$E197*$F197)+(X$131*INDEX('Term Pricing'!$L$1268:$L$1447,MATCH('Project 2'!X$8,'Term Pricing'!$C$1268:$C$1447,0))*$E197*(1-$F197))</f>
        <v>40590.720000000001</v>
      </c>
      <c r="Y197" s="212">
        <f ca="1">(Y$131*INDEX('Term Pricing'!$K$1268:$K$1447,MATCH('Project 2'!Y$8,'Term Pricing'!$C$1268:$C$1447,0))*$E197*$F197)+(Y$131*INDEX('Term Pricing'!$L$1268:$L$1447,MATCH('Project 2'!Y$8,'Term Pricing'!$C$1268:$C$1447,0))*$E197*(1-$F197))</f>
        <v>43390.080000000002</v>
      </c>
      <c r="Z197" s="212">
        <f ca="1">(Z$131*INDEX('Term Pricing'!$K$1268:$K$1447,MATCH('Project 2'!Z$8,'Term Pricing'!$C$1268:$C$1447,0))*$E197*$F197)+(Z$131*INDEX('Term Pricing'!$L$1268:$L$1447,MATCH('Project 2'!Z$8,'Term Pricing'!$C$1268:$C$1447,0))*$E197*(1-$F197))</f>
        <v>41990.399999999994</v>
      </c>
      <c r="AA197" s="212">
        <f ca="1">(AA$131*INDEX('Term Pricing'!$K$1268:$K$1447,MATCH('Project 2'!AA$8,'Term Pricing'!$C$1268:$C$1447,0))*$E197*$F197)+(AA$131*INDEX('Term Pricing'!$L$1268:$L$1447,MATCH('Project 2'!AA$8,'Term Pricing'!$C$1268:$C$1447,0))*$E197*(1-$F197))</f>
        <v>43390.080000000002</v>
      </c>
      <c r="AB197" s="212">
        <f ca="1">(AB$131*INDEX('Term Pricing'!$K$1268:$K$1447,MATCH('Project 2'!AB$8,'Term Pricing'!$C$1268:$C$1447,0))*$E197*$F197)+(AB$131*INDEX('Term Pricing'!$L$1268:$L$1447,MATCH('Project 2'!AB$8,'Term Pricing'!$C$1268:$C$1447,0))*$E197*(1-$F197))</f>
        <v>41990.399999999994</v>
      </c>
      <c r="AC197" s="212">
        <f ca="1">(AC$131*INDEX('Term Pricing'!$K$1268:$K$1447,MATCH('Project 2'!AC$8,'Term Pricing'!$C$1268:$C$1447,0))*$E197*$F197)+(AC$131*INDEX('Term Pricing'!$L$1268:$L$1447,MATCH('Project 2'!AC$8,'Term Pricing'!$C$1268:$C$1447,0))*$E197*(1-$F197))</f>
        <v>43390.080000000002</v>
      </c>
      <c r="AD197" s="212">
        <f ca="1">(AD$131*INDEX('Term Pricing'!$K$1268:$K$1447,MATCH('Project 2'!AD$8,'Term Pricing'!$C$1268:$C$1447,0))*$E197*$F197)+(AD$131*INDEX('Term Pricing'!$L$1268:$L$1447,MATCH('Project 2'!AD$8,'Term Pricing'!$C$1268:$C$1447,0))*$E197*(1-$F197))</f>
        <v>43390.080000000002</v>
      </c>
      <c r="AE197" s="212">
        <f ca="1">(AE$131*INDEX('Term Pricing'!$K$1268:$K$1447,MATCH('Project 2'!AE$8,'Term Pricing'!$C$1268:$C$1447,0))*$E197*$F197)+(AE$131*INDEX('Term Pricing'!$L$1268:$L$1447,MATCH('Project 2'!AE$8,'Term Pricing'!$C$1268:$C$1447,0))*$E197*(1-$F197))</f>
        <v>41990.399999999994</v>
      </c>
      <c r="AF197" s="212">
        <f ca="1">(AF$131*INDEX('Term Pricing'!$K$1268:$K$1447,MATCH('Project 2'!AF$8,'Term Pricing'!$C$1268:$C$1447,0))*$E197*$F197)+(AF$131*INDEX('Term Pricing'!$L$1268:$L$1447,MATCH('Project 2'!AF$8,'Term Pricing'!$C$1268:$C$1447,0))*$E197*(1-$F197))</f>
        <v>43390.080000000002</v>
      </c>
      <c r="AG197" s="212">
        <f ca="1">(AG$131*INDEX('Term Pricing'!$K$1268:$K$1447,MATCH('Project 2'!AG$8,'Term Pricing'!$C$1268:$C$1447,0))*$E197*$F197)+(AG$131*INDEX('Term Pricing'!$L$1268:$L$1447,MATCH('Project 2'!AG$8,'Term Pricing'!$C$1268:$C$1447,0))*$E197*(1-$F197))</f>
        <v>41990.399999999994</v>
      </c>
      <c r="AH197" s="212">
        <f ca="1">(AH$131*INDEX('Term Pricing'!$K$1268:$K$1447,MATCH('Project 2'!AH$8,'Term Pricing'!$C$1268:$C$1447,0))*$E197*$F197)+(AH$131*INDEX('Term Pricing'!$L$1268:$L$1447,MATCH('Project 2'!AH$8,'Term Pricing'!$C$1268:$C$1447,0))*$E197*(1-$F197))</f>
        <v>43390.080000000002</v>
      </c>
      <c r="AI197" s="212">
        <f ca="1">(AI$131*INDEX('Term Pricing'!$K$1268:$K$1447,MATCH('Project 2'!AI$8,'Term Pricing'!$C$1268:$C$1447,0))*$E197*$F197)+(AI$131*INDEX('Term Pricing'!$L$1268:$L$1447,MATCH('Project 2'!AI$8,'Term Pricing'!$C$1268:$C$1447,0))*$E197*(1-$F197))</f>
        <v>43390.080000000002</v>
      </c>
      <c r="AJ197" s="212">
        <f ca="1">(AJ$131*INDEX('Term Pricing'!$K$1268:$K$1447,MATCH('Project 2'!AJ$8,'Term Pricing'!$C$1268:$C$1447,0))*$E197*$F197)+(AJ$131*INDEX('Term Pricing'!$L$1268:$L$1447,MATCH('Project 2'!AJ$8,'Term Pricing'!$C$1268:$C$1447,0))*$E197*(1-$F197))</f>
        <v>39191.040000000008</v>
      </c>
      <c r="AK197" s="212">
        <f ca="1">(AK$131*INDEX('Term Pricing'!$K$1268:$K$1447,MATCH('Project 2'!AK$8,'Term Pricing'!$C$1268:$C$1447,0))*$E197*$F197)+(AK$131*INDEX('Term Pricing'!$L$1268:$L$1447,MATCH('Project 2'!AK$8,'Term Pricing'!$C$1268:$C$1447,0))*$E197*(1-$F197))</f>
        <v>43390.080000000002</v>
      </c>
      <c r="AL197" s="212">
        <f ca="1">(AL$131*INDEX('Term Pricing'!$K$1268:$K$1447,MATCH('Project 2'!AL$8,'Term Pricing'!$C$1268:$C$1447,0))*$E197*$F197)+(AL$131*INDEX('Term Pricing'!$L$1268:$L$1447,MATCH('Project 2'!AL$8,'Term Pricing'!$C$1268:$C$1447,0))*$E197*(1-$F197))</f>
        <v>41990.399999999994</v>
      </c>
      <c r="AM197" s="212">
        <f ca="1">(AM$131*INDEX('Term Pricing'!$K$1268:$K$1447,MATCH('Project 2'!AM$8,'Term Pricing'!$C$1268:$C$1447,0))*$E197*$F197)+(AM$131*INDEX('Term Pricing'!$L$1268:$L$1447,MATCH('Project 2'!AM$8,'Term Pricing'!$C$1268:$C$1447,0))*$E197*(1-$F197))</f>
        <v>43390.080000000002</v>
      </c>
      <c r="AN197" s="212">
        <f ca="1">(AN$131*INDEX('Term Pricing'!$K$1268:$K$1447,MATCH('Project 2'!AN$8,'Term Pricing'!$C$1268:$C$1447,0))*$E197*$F197)+(AN$131*INDEX('Term Pricing'!$L$1268:$L$1447,MATCH('Project 2'!AN$8,'Term Pricing'!$C$1268:$C$1447,0))*$E197*(1-$F197))</f>
        <v>41990.399999999994</v>
      </c>
      <c r="AO197" s="212">
        <f ca="1">(AO$131*INDEX('Term Pricing'!$K$1268:$K$1447,MATCH('Project 2'!AO$8,'Term Pricing'!$C$1268:$C$1447,0))*$E197*$F197)+(AO$131*INDEX('Term Pricing'!$L$1268:$L$1447,MATCH('Project 2'!AO$8,'Term Pricing'!$C$1268:$C$1447,0))*$E197*(1-$F197))</f>
        <v>43390.080000000002</v>
      </c>
      <c r="AP197" s="212">
        <f ca="1">(AP$131*INDEX('Term Pricing'!$K$1268:$K$1447,MATCH('Project 2'!AP$8,'Term Pricing'!$C$1268:$C$1447,0))*$E197*$F197)+(AP$131*INDEX('Term Pricing'!$L$1268:$L$1447,MATCH('Project 2'!AP$8,'Term Pricing'!$C$1268:$C$1447,0))*$E197*(1-$F197))</f>
        <v>43390.080000000002</v>
      </c>
      <c r="AQ197" s="212">
        <f ca="1">(AQ$131*INDEX('Term Pricing'!$K$1268:$K$1447,MATCH('Project 2'!AQ$8,'Term Pricing'!$C$1268:$C$1447,0))*$E197*$F197)+(AQ$131*INDEX('Term Pricing'!$L$1268:$L$1447,MATCH('Project 2'!AQ$8,'Term Pricing'!$C$1268:$C$1447,0))*$E197*(1-$F197))</f>
        <v>41990.399999999994</v>
      </c>
      <c r="AR197" s="212">
        <f ca="1">(AR$131*INDEX('Term Pricing'!$K$1268:$K$1447,MATCH('Project 2'!AR$8,'Term Pricing'!$C$1268:$C$1447,0))*$E197*$F197)+(AR$131*INDEX('Term Pricing'!$L$1268:$L$1447,MATCH('Project 2'!AR$8,'Term Pricing'!$C$1268:$C$1447,0))*$E197*(1-$F197))</f>
        <v>43390.080000000002</v>
      </c>
      <c r="AS197" s="212">
        <f ca="1">(AS$131*INDEX('Term Pricing'!$K$1268:$K$1447,MATCH('Project 2'!AS$8,'Term Pricing'!$C$1268:$C$1447,0))*$E197*$F197)+(AS$131*INDEX('Term Pricing'!$L$1268:$L$1447,MATCH('Project 2'!AS$8,'Term Pricing'!$C$1268:$C$1447,0))*$E197*(1-$F197))</f>
        <v>41990.399999999994</v>
      </c>
      <c r="AT197" s="212">
        <f ca="1">(AT$131*INDEX('Term Pricing'!$K$1268:$K$1447,MATCH('Project 2'!AT$8,'Term Pricing'!$C$1268:$C$1447,0))*$E197*$F197)+(AT$131*INDEX('Term Pricing'!$L$1268:$L$1447,MATCH('Project 2'!AT$8,'Term Pricing'!$C$1268:$C$1447,0))*$E197*(1-$F197))</f>
        <v>43390.080000000002</v>
      </c>
      <c r="AU197" s="212">
        <f ca="1">(AU$131*INDEX('Term Pricing'!$K$1268:$K$1447,MATCH('Project 2'!AU$8,'Term Pricing'!$C$1268:$C$1447,0))*$E197*$F197)+(AU$131*INDEX('Term Pricing'!$L$1268:$L$1447,MATCH('Project 2'!AU$8,'Term Pricing'!$C$1268:$C$1447,0))*$E197*(1-$F197))</f>
        <v>43390.080000000002</v>
      </c>
      <c r="AV197" s="212">
        <f ca="1">(AV$131*INDEX('Term Pricing'!$K$1268:$K$1447,MATCH('Project 2'!AV$8,'Term Pricing'!$C$1268:$C$1447,0))*$E197*$F197)+(AV$131*INDEX('Term Pricing'!$L$1268:$L$1447,MATCH('Project 2'!AV$8,'Term Pricing'!$C$1268:$C$1447,0))*$E197*(1-$F197))</f>
        <v>39191.040000000008</v>
      </c>
      <c r="AW197" s="212">
        <f ca="1">(AW$131*INDEX('Term Pricing'!$K$1268:$K$1447,MATCH('Project 2'!AW$8,'Term Pricing'!$C$1268:$C$1447,0))*$E197*$F197)+(AW$131*INDEX('Term Pricing'!$L$1268:$L$1447,MATCH('Project 2'!AW$8,'Term Pricing'!$C$1268:$C$1447,0))*$E197*(1-$F197))</f>
        <v>43390.080000000002</v>
      </c>
      <c r="AX197" s="212">
        <f ca="1">(AX$131*INDEX('Term Pricing'!$K$1268:$K$1447,MATCH('Project 2'!AX$8,'Term Pricing'!$C$1268:$C$1447,0))*$E197*$F197)+(AX$131*INDEX('Term Pricing'!$L$1268:$L$1447,MATCH('Project 2'!AX$8,'Term Pricing'!$C$1268:$C$1447,0))*$E197*(1-$F197))</f>
        <v>69984</v>
      </c>
      <c r="AY197" s="212">
        <f ca="1">(AY$131*INDEX('Term Pricing'!$K$1268:$K$1447,MATCH('Project 2'!AY$8,'Term Pricing'!$C$1268:$C$1447,0))*$E197*$F197)+(AY$131*INDEX('Term Pricing'!$L$1268:$L$1447,MATCH('Project 2'!AY$8,'Term Pricing'!$C$1268:$C$1447,0))*$E197*(1-$F197))</f>
        <v>72316.800000000003</v>
      </c>
      <c r="AZ197" s="212">
        <f ca="1">(AZ$131*INDEX('Term Pricing'!$K$1268:$K$1447,MATCH('Project 2'!AZ$8,'Term Pricing'!$C$1268:$C$1447,0))*$E197*$F197)+(AZ$131*INDEX('Term Pricing'!$L$1268:$L$1447,MATCH('Project 2'!AZ$8,'Term Pricing'!$C$1268:$C$1447,0))*$E197*(1-$F197))</f>
        <v>69984</v>
      </c>
      <c r="BA197" s="212">
        <f ca="1">(BA$131*INDEX('Term Pricing'!$K$1268:$K$1447,MATCH('Project 2'!BA$8,'Term Pricing'!$C$1268:$C$1447,0))*$E197*$F197)+(BA$131*INDEX('Term Pricing'!$L$1268:$L$1447,MATCH('Project 2'!BA$8,'Term Pricing'!$C$1268:$C$1447,0))*$E197*(1-$F197))</f>
        <v>72316.800000000003</v>
      </c>
      <c r="BB197" s="212">
        <f ca="1">(BB$131*INDEX('Term Pricing'!$K$1268:$K$1447,MATCH('Project 2'!BB$8,'Term Pricing'!$C$1268:$C$1447,0))*$E197*$F197)+(BB$131*INDEX('Term Pricing'!$L$1268:$L$1447,MATCH('Project 2'!BB$8,'Term Pricing'!$C$1268:$C$1447,0))*$E197*(1-$F197))</f>
        <v>72316.800000000003</v>
      </c>
      <c r="BC197" s="212">
        <f ca="1">(BC$131*INDEX('Term Pricing'!$K$1268:$K$1447,MATCH('Project 2'!BC$8,'Term Pricing'!$C$1268:$C$1447,0))*$E197*$F197)+(BC$131*INDEX('Term Pricing'!$L$1268:$L$1447,MATCH('Project 2'!BC$8,'Term Pricing'!$C$1268:$C$1447,0))*$E197*(1-$F197))</f>
        <v>69984</v>
      </c>
      <c r="BD197" s="212">
        <f ca="1">(BD$131*INDEX('Term Pricing'!$K$1268:$K$1447,MATCH('Project 2'!BD$8,'Term Pricing'!$C$1268:$C$1447,0))*$E197*$F197)+(BD$131*INDEX('Term Pricing'!$L$1268:$L$1447,MATCH('Project 2'!BD$8,'Term Pricing'!$C$1268:$C$1447,0))*$E197*(1-$F197))</f>
        <v>72316.800000000003</v>
      </c>
      <c r="BE197" s="212">
        <f ca="1">(BE$131*INDEX('Term Pricing'!$K$1268:$K$1447,MATCH('Project 2'!BE$8,'Term Pricing'!$C$1268:$C$1447,0))*$E197*$F197)+(BE$131*INDEX('Term Pricing'!$L$1268:$L$1447,MATCH('Project 2'!BE$8,'Term Pricing'!$C$1268:$C$1447,0))*$E197*(1-$F197))</f>
        <v>69984</v>
      </c>
      <c r="BF197" s="212">
        <f ca="1">(BF$131*INDEX('Term Pricing'!$K$1268:$K$1447,MATCH('Project 2'!BF$8,'Term Pricing'!$C$1268:$C$1447,0))*$E197*$F197)+(BF$131*INDEX('Term Pricing'!$L$1268:$L$1447,MATCH('Project 2'!BF$8,'Term Pricing'!$C$1268:$C$1447,0))*$E197*(1-$F197))</f>
        <v>72316.800000000003</v>
      </c>
      <c r="BG197" s="212">
        <f ca="1">(BG$131*INDEX('Term Pricing'!$K$1268:$K$1447,MATCH('Project 2'!BG$8,'Term Pricing'!$C$1268:$C$1447,0))*$E197*$F197)+(BG$131*INDEX('Term Pricing'!$L$1268:$L$1447,MATCH('Project 2'!BG$8,'Term Pricing'!$C$1268:$C$1447,0))*$E197*(1-$F197))</f>
        <v>72316.800000000003</v>
      </c>
      <c r="BH197" s="212">
        <f ca="1">(BH$131*INDEX('Term Pricing'!$K$1268:$K$1447,MATCH('Project 2'!BH$8,'Term Pricing'!$C$1268:$C$1447,0))*$E197*$F197)+(BH$131*INDEX('Term Pricing'!$L$1268:$L$1447,MATCH('Project 2'!BH$8,'Term Pricing'!$C$1268:$C$1447,0))*$E197*(1-$F197))</f>
        <v>65318.400000000001</v>
      </c>
      <c r="BI197" s="212">
        <f ca="1">(BI$131*INDEX('Term Pricing'!$K$1268:$K$1447,MATCH('Project 2'!BI$8,'Term Pricing'!$C$1268:$C$1447,0))*$E197*$F197)+(BI$131*INDEX('Term Pricing'!$L$1268:$L$1447,MATCH('Project 2'!BI$8,'Term Pricing'!$C$1268:$C$1447,0))*$E197*(1-$F197))</f>
        <v>72316.800000000003</v>
      </c>
      <c r="BJ197" s="212">
        <f ca="1">(BJ$131*INDEX('Term Pricing'!$K$1268:$K$1447,MATCH('Project 2'!BJ$8,'Term Pricing'!$C$1268:$C$1447,0))*$E197*$F197)+(BJ$131*INDEX('Term Pricing'!$L$1268:$L$1447,MATCH('Project 2'!BJ$8,'Term Pricing'!$C$1268:$C$1447,0))*$E197*(1-$F197))</f>
        <v>69984</v>
      </c>
      <c r="BK197" s="212">
        <f ca="1">(BK$131*INDEX('Term Pricing'!$K$1268:$K$1447,MATCH('Project 2'!BK$8,'Term Pricing'!$C$1268:$C$1447,0))*$E197*$F197)+(BK$131*INDEX('Term Pricing'!$L$1268:$L$1447,MATCH('Project 2'!BK$8,'Term Pricing'!$C$1268:$C$1447,0))*$E197*(1-$F197))</f>
        <v>72316.800000000003</v>
      </c>
      <c r="BL197" s="212">
        <f ca="1">(BL$131*INDEX('Term Pricing'!$K$1268:$K$1447,MATCH('Project 2'!BL$8,'Term Pricing'!$C$1268:$C$1447,0))*$E197*$F197)+(BL$131*INDEX('Term Pricing'!$L$1268:$L$1447,MATCH('Project 2'!BL$8,'Term Pricing'!$C$1268:$C$1447,0))*$E197*(1-$F197))</f>
        <v>69984</v>
      </c>
      <c r="BM197" s="212">
        <f ca="1">(BM$131*INDEX('Term Pricing'!$K$1268:$K$1447,MATCH('Project 2'!BM$8,'Term Pricing'!$C$1268:$C$1447,0))*$E197*$F197)+(BM$131*INDEX('Term Pricing'!$L$1268:$L$1447,MATCH('Project 2'!BM$8,'Term Pricing'!$C$1268:$C$1447,0))*$E197*(1-$F197))</f>
        <v>72316.800000000003</v>
      </c>
      <c r="BN197" s="212">
        <f ca="1">(BN$131*INDEX('Term Pricing'!$K$1268:$K$1447,MATCH('Project 2'!BN$8,'Term Pricing'!$C$1268:$C$1447,0))*$E197*$F197)+(BN$131*INDEX('Term Pricing'!$L$1268:$L$1447,MATCH('Project 2'!BN$8,'Term Pricing'!$C$1268:$C$1447,0))*$E197*(1-$F197))</f>
        <v>72316.800000000003</v>
      </c>
      <c r="BO197" s="212">
        <f ca="1">(BO$131*INDEX('Term Pricing'!$K$1268:$K$1447,MATCH('Project 2'!BO$8,'Term Pricing'!$C$1268:$C$1447,0))*$E197*$F197)+(BO$131*INDEX('Term Pricing'!$L$1268:$L$1447,MATCH('Project 2'!BO$8,'Term Pricing'!$C$1268:$C$1447,0))*$E197*(1-$F197))</f>
        <v>69984</v>
      </c>
      <c r="BP197" s="212">
        <f ca="1">(BP$131*INDEX('Term Pricing'!$K$1268:$K$1447,MATCH('Project 2'!BP$8,'Term Pricing'!$C$1268:$C$1447,0))*$E197*$F197)+(BP$131*INDEX('Term Pricing'!$L$1268:$L$1447,MATCH('Project 2'!BP$8,'Term Pricing'!$C$1268:$C$1447,0))*$E197*(1-$F197))</f>
        <v>72316.800000000003</v>
      </c>
      <c r="BQ197" s="212">
        <f ca="1">(BQ$131*INDEX('Term Pricing'!$K$1268:$K$1447,MATCH('Project 2'!BQ$8,'Term Pricing'!$C$1268:$C$1447,0))*$E197*$F197)+(BQ$131*INDEX('Term Pricing'!$L$1268:$L$1447,MATCH('Project 2'!BQ$8,'Term Pricing'!$C$1268:$C$1447,0))*$E197*(1-$F197))</f>
        <v>69984</v>
      </c>
      <c r="BR197" s="212">
        <f ca="1">(BR$131*INDEX('Term Pricing'!$K$1268:$K$1447,MATCH('Project 2'!BR$8,'Term Pricing'!$C$1268:$C$1447,0))*$E197*$F197)+(BR$131*INDEX('Term Pricing'!$L$1268:$L$1447,MATCH('Project 2'!BR$8,'Term Pricing'!$C$1268:$C$1447,0))*$E197*(1-$F197))</f>
        <v>72316.800000000003</v>
      </c>
      <c r="BS197" s="212">
        <f ca="1">(BS$131*INDEX('Term Pricing'!$K$1268:$K$1447,MATCH('Project 2'!BS$8,'Term Pricing'!$C$1268:$C$1447,0))*$E197*$F197)+(BS$131*INDEX('Term Pricing'!$L$1268:$L$1447,MATCH('Project 2'!BS$8,'Term Pricing'!$C$1268:$C$1447,0))*$E197*(1-$F197))</f>
        <v>72316.800000000003</v>
      </c>
      <c r="BT197" s="212">
        <f ca="1">(BT$131*INDEX('Term Pricing'!$K$1268:$K$1447,MATCH('Project 2'!BT$8,'Term Pricing'!$C$1268:$C$1447,0))*$E197*$F197)+(BT$131*INDEX('Term Pricing'!$L$1268:$L$1447,MATCH('Project 2'!BT$8,'Term Pricing'!$C$1268:$C$1447,0))*$E197*(1-$F197))</f>
        <v>67651.199999999997</v>
      </c>
      <c r="BU197" s="212">
        <f ca="1">(BU$131*INDEX('Term Pricing'!$K$1268:$K$1447,MATCH('Project 2'!BU$8,'Term Pricing'!$C$1268:$C$1447,0))*$E197*$F197)+(BU$131*INDEX('Term Pricing'!$L$1268:$L$1447,MATCH('Project 2'!BU$8,'Term Pricing'!$C$1268:$C$1447,0))*$E197*(1-$F197))</f>
        <v>72316.800000000003</v>
      </c>
      <c r="BV197" s="212">
        <f ca="1">(BV$131*INDEX('Term Pricing'!$K$1268:$K$1447,MATCH('Project 2'!BV$8,'Term Pricing'!$C$1268:$C$1447,0))*$E197*$F197)+(BV$131*INDEX('Term Pricing'!$L$1268:$L$1447,MATCH('Project 2'!BV$8,'Term Pricing'!$C$1268:$C$1447,0))*$E197*(1-$F197))</f>
        <v>69984</v>
      </c>
      <c r="BW197" s="212">
        <f ca="1">(BW$131*INDEX('Term Pricing'!$K$1268:$K$1447,MATCH('Project 2'!BW$8,'Term Pricing'!$C$1268:$C$1447,0))*$E197*$F197)+(BW$131*INDEX('Term Pricing'!$L$1268:$L$1447,MATCH('Project 2'!BW$8,'Term Pricing'!$C$1268:$C$1447,0))*$E197*(1-$F197))</f>
        <v>72316.800000000003</v>
      </c>
      <c r="BX197" s="212">
        <f ca="1">(BX$131*INDEX('Term Pricing'!$K$1268:$K$1447,MATCH('Project 2'!BX$8,'Term Pricing'!$C$1268:$C$1447,0))*$E197*$F197)+(BX$131*INDEX('Term Pricing'!$L$1268:$L$1447,MATCH('Project 2'!BX$8,'Term Pricing'!$C$1268:$C$1447,0))*$E197*(1-$F197))</f>
        <v>69984</v>
      </c>
      <c r="BY197" s="212">
        <f ca="1">(BY$131*INDEX('Term Pricing'!$K$1268:$K$1447,MATCH('Project 2'!BY$8,'Term Pricing'!$C$1268:$C$1447,0))*$E197*$F197)+(BY$131*INDEX('Term Pricing'!$L$1268:$L$1447,MATCH('Project 2'!BY$8,'Term Pricing'!$C$1268:$C$1447,0))*$E197*(1-$F197))</f>
        <v>72316.800000000003</v>
      </c>
      <c r="BZ197" s="212">
        <f ca="1">(BZ$131*INDEX('Term Pricing'!$K$1268:$K$1447,MATCH('Project 2'!BZ$8,'Term Pricing'!$C$1268:$C$1447,0))*$E197*$F197)+(BZ$131*INDEX('Term Pricing'!$L$1268:$L$1447,MATCH('Project 2'!BZ$8,'Term Pricing'!$C$1268:$C$1447,0))*$E197*(1-$F197))</f>
        <v>72316.800000000003</v>
      </c>
      <c r="CA197" s="212">
        <f ca="1">(CA$131*INDEX('Term Pricing'!$K$1268:$K$1447,MATCH('Project 2'!CA$8,'Term Pricing'!$C$1268:$C$1447,0))*$E197*$F197)+(CA$131*INDEX('Term Pricing'!$L$1268:$L$1447,MATCH('Project 2'!CA$8,'Term Pricing'!$C$1268:$C$1447,0))*$E197*(1-$F197))</f>
        <v>69984</v>
      </c>
      <c r="CB197" s="212">
        <f ca="1">(CB$131*INDEX('Term Pricing'!$K$1268:$K$1447,MATCH('Project 2'!CB$8,'Term Pricing'!$C$1268:$C$1447,0))*$E197*$F197)+(CB$131*INDEX('Term Pricing'!$L$1268:$L$1447,MATCH('Project 2'!CB$8,'Term Pricing'!$C$1268:$C$1447,0))*$E197*(1-$F197))</f>
        <v>72316.800000000003</v>
      </c>
      <c r="CC197" s="212">
        <f ca="1">(CC$131*INDEX('Term Pricing'!$K$1268:$K$1447,MATCH('Project 2'!CC$8,'Term Pricing'!$C$1268:$C$1447,0))*$E197*$F197)+(CC$131*INDEX('Term Pricing'!$L$1268:$L$1447,MATCH('Project 2'!CC$8,'Term Pricing'!$C$1268:$C$1447,0))*$E197*(1-$F197))</f>
        <v>69984</v>
      </c>
      <c r="CD197" s="212">
        <f ca="1">(CD$131*INDEX('Term Pricing'!$K$1268:$K$1447,MATCH('Project 2'!CD$8,'Term Pricing'!$C$1268:$C$1447,0))*$E197*$F197)+(CD$131*INDEX('Term Pricing'!$L$1268:$L$1447,MATCH('Project 2'!CD$8,'Term Pricing'!$C$1268:$C$1447,0))*$E197*(1-$F197))</f>
        <v>72316.800000000003</v>
      </c>
      <c r="CE197" s="212">
        <f ca="1">(CE$131*INDEX('Term Pricing'!$K$1268:$K$1447,MATCH('Project 2'!CE$8,'Term Pricing'!$C$1268:$C$1447,0))*$E197*$F197)+(CE$131*INDEX('Term Pricing'!$L$1268:$L$1447,MATCH('Project 2'!CE$8,'Term Pricing'!$C$1268:$C$1447,0))*$E197*(1-$F197))</f>
        <v>72316.800000000003</v>
      </c>
      <c r="CF197" s="212">
        <f ca="1">(CF$131*INDEX('Term Pricing'!$K$1268:$K$1447,MATCH('Project 2'!CF$8,'Term Pricing'!$C$1268:$C$1447,0))*$E197*$F197)+(CF$131*INDEX('Term Pricing'!$L$1268:$L$1447,MATCH('Project 2'!CF$8,'Term Pricing'!$C$1268:$C$1447,0))*$E197*(1-$F197))</f>
        <v>65318.400000000001</v>
      </c>
      <c r="CG197" s="212">
        <f ca="1">(CG$131*INDEX('Term Pricing'!$K$1268:$K$1447,MATCH('Project 2'!CG$8,'Term Pricing'!$C$1268:$C$1447,0))*$E197*$F197)+(CG$131*INDEX('Term Pricing'!$L$1268:$L$1447,MATCH('Project 2'!CG$8,'Term Pricing'!$C$1268:$C$1447,0))*$E197*(1-$F197))</f>
        <v>72316.800000000003</v>
      </c>
      <c r="CH197" s="212">
        <f ca="1">(CH$131*INDEX('Term Pricing'!$K$1268:$K$1447,MATCH('Project 2'!CH$8,'Term Pricing'!$C$1268:$C$1447,0))*$E197*$F197)+(CH$131*INDEX('Term Pricing'!$L$1268:$L$1447,MATCH('Project 2'!CH$8,'Term Pricing'!$C$1268:$C$1447,0))*$E197*(1-$F197))</f>
        <v>69984</v>
      </c>
      <c r="CI197" s="212">
        <f ca="1">(CI$131*INDEX('Term Pricing'!$K$1268:$K$1447,MATCH('Project 2'!CI$8,'Term Pricing'!$C$1268:$C$1447,0))*$E197*$F197)+(CI$131*INDEX('Term Pricing'!$L$1268:$L$1447,MATCH('Project 2'!CI$8,'Term Pricing'!$C$1268:$C$1447,0))*$E197*(1-$F197))</f>
        <v>72316.800000000003</v>
      </c>
      <c r="CJ197" s="212">
        <f ca="1">(CJ$131*INDEX('Term Pricing'!$K$1268:$K$1447,MATCH('Project 2'!CJ$8,'Term Pricing'!$C$1268:$C$1447,0))*$E197*$F197)+(CJ$131*INDEX('Term Pricing'!$L$1268:$L$1447,MATCH('Project 2'!CJ$8,'Term Pricing'!$C$1268:$C$1447,0))*$E197*(1-$F197))</f>
        <v>69984</v>
      </c>
      <c r="CK197" s="212">
        <f ca="1">(CK$131*INDEX('Term Pricing'!$K$1268:$K$1447,MATCH('Project 2'!CK$8,'Term Pricing'!$C$1268:$C$1447,0))*$E197*$F197)+(CK$131*INDEX('Term Pricing'!$L$1268:$L$1447,MATCH('Project 2'!CK$8,'Term Pricing'!$C$1268:$C$1447,0))*$E197*(1-$F197))</f>
        <v>72316.800000000003</v>
      </c>
      <c r="CL197" s="212">
        <f ca="1">(CL$131*INDEX('Term Pricing'!$K$1268:$K$1447,MATCH('Project 2'!CL$8,'Term Pricing'!$C$1268:$C$1447,0))*$E197*$F197)+(CL$131*INDEX('Term Pricing'!$L$1268:$L$1447,MATCH('Project 2'!CL$8,'Term Pricing'!$C$1268:$C$1447,0))*$E197*(1-$F197))</f>
        <v>72316.800000000003</v>
      </c>
      <c r="CM197" s="212">
        <f ca="1">(CM$131*INDEX('Term Pricing'!$K$1268:$K$1447,MATCH('Project 2'!CM$8,'Term Pricing'!$C$1268:$C$1447,0))*$E197*$F197)+(CM$131*INDEX('Term Pricing'!$L$1268:$L$1447,MATCH('Project 2'!CM$8,'Term Pricing'!$C$1268:$C$1447,0))*$E197*(1-$F197))</f>
        <v>69984</v>
      </c>
      <c r="CN197" s="212">
        <f ca="1">(CN$131*INDEX('Term Pricing'!$K$1268:$K$1447,MATCH('Project 2'!CN$8,'Term Pricing'!$C$1268:$C$1447,0))*$E197*$F197)+(CN$131*INDEX('Term Pricing'!$L$1268:$L$1447,MATCH('Project 2'!CN$8,'Term Pricing'!$C$1268:$C$1447,0))*$E197*(1-$F197))</f>
        <v>72316.800000000003</v>
      </c>
      <c r="CO197" s="212">
        <f ca="1">(CO$131*INDEX('Term Pricing'!$K$1268:$K$1447,MATCH('Project 2'!CO$8,'Term Pricing'!$C$1268:$C$1447,0))*$E197*$F197)+(CO$131*INDEX('Term Pricing'!$L$1268:$L$1447,MATCH('Project 2'!CO$8,'Term Pricing'!$C$1268:$C$1447,0))*$E197*(1-$F197))</f>
        <v>69984</v>
      </c>
      <c r="CP197" s="212">
        <f ca="1">(CP$131*INDEX('Term Pricing'!$K$1268:$K$1447,MATCH('Project 2'!CP$8,'Term Pricing'!$C$1268:$C$1447,0))*$E197*$F197)+(CP$131*INDEX('Term Pricing'!$L$1268:$L$1447,MATCH('Project 2'!CP$8,'Term Pricing'!$C$1268:$C$1447,0))*$E197*(1-$F197))</f>
        <v>72316.800000000003</v>
      </c>
      <c r="CQ197" s="212">
        <f ca="1">(CQ$131*INDEX('Term Pricing'!$K$1268:$K$1447,MATCH('Project 2'!CQ$8,'Term Pricing'!$C$1268:$C$1447,0))*$E197*$F197)+(CQ$131*INDEX('Term Pricing'!$L$1268:$L$1447,MATCH('Project 2'!CQ$8,'Term Pricing'!$C$1268:$C$1447,0))*$E197*(1-$F197))</f>
        <v>72316.800000000003</v>
      </c>
      <c r="CR197" s="212">
        <f ca="1">(CR$131*INDEX('Term Pricing'!$K$1268:$K$1447,MATCH('Project 2'!CR$8,'Term Pricing'!$C$1268:$C$1447,0))*$E197*$F197)+(CR$131*INDEX('Term Pricing'!$L$1268:$L$1447,MATCH('Project 2'!CR$8,'Term Pricing'!$C$1268:$C$1447,0))*$E197*(1-$F197))</f>
        <v>65318.400000000001</v>
      </c>
      <c r="CS197" s="212">
        <f ca="1">(CS$131*INDEX('Term Pricing'!$K$1268:$K$1447,MATCH('Project 2'!CS$8,'Term Pricing'!$C$1268:$C$1447,0))*$E197*$F197)+(CS$131*INDEX('Term Pricing'!$L$1268:$L$1447,MATCH('Project 2'!CS$8,'Term Pricing'!$C$1268:$C$1447,0))*$E197*(1-$F197))</f>
        <v>72316.800000000003</v>
      </c>
      <c r="CT197" s="212">
        <f ca="1">(CT$131*INDEX('Term Pricing'!$K$1268:$K$1447,MATCH('Project 2'!CT$8,'Term Pricing'!$C$1268:$C$1447,0))*$E197*$F197)+(CT$131*INDEX('Term Pricing'!$L$1268:$L$1447,MATCH('Project 2'!CT$8,'Term Pricing'!$C$1268:$C$1447,0))*$E197*(1-$F197))</f>
        <v>69984</v>
      </c>
      <c r="CU197" s="212">
        <f ca="1">(CU$131*INDEX('Term Pricing'!$K$1268:$K$1447,MATCH('Project 2'!CU$8,'Term Pricing'!$C$1268:$C$1447,0))*$E197*$F197)+(CU$131*INDEX('Term Pricing'!$L$1268:$L$1447,MATCH('Project 2'!CU$8,'Term Pricing'!$C$1268:$C$1447,0))*$E197*(1-$F197))</f>
        <v>72316.800000000003</v>
      </c>
      <c r="CV197" s="212">
        <f ca="1">(CV$131*INDEX('Term Pricing'!$K$1268:$K$1447,MATCH('Project 2'!CV$8,'Term Pricing'!$C$1268:$C$1447,0))*$E197*$F197)+(CV$131*INDEX('Term Pricing'!$L$1268:$L$1447,MATCH('Project 2'!CV$8,'Term Pricing'!$C$1268:$C$1447,0))*$E197*(1-$F197))</f>
        <v>69984</v>
      </c>
      <c r="CW197" s="212">
        <f ca="1">(CW$131*INDEX('Term Pricing'!$K$1268:$K$1447,MATCH('Project 2'!CW$8,'Term Pricing'!$C$1268:$C$1447,0))*$E197*$F197)+(CW$131*INDEX('Term Pricing'!$L$1268:$L$1447,MATCH('Project 2'!CW$8,'Term Pricing'!$C$1268:$C$1447,0))*$E197*(1-$F197))</f>
        <v>72316.800000000003</v>
      </c>
      <c r="CX197" s="212">
        <f ca="1">(CX$131*INDEX('Term Pricing'!$K$1268:$K$1447,MATCH('Project 2'!CX$8,'Term Pricing'!$C$1268:$C$1447,0))*$E197*$F197)+(CX$131*INDEX('Term Pricing'!$L$1268:$L$1447,MATCH('Project 2'!CX$8,'Term Pricing'!$C$1268:$C$1447,0))*$E197*(1-$F197))</f>
        <v>72316.800000000003</v>
      </c>
      <c r="CY197" s="212">
        <f ca="1">(CY$131*INDEX('Term Pricing'!$K$1268:$K$1447,MATCH('Project 2'!CY$8,'Term Pricing'!$C$1268:$C$1447,0))*$E197*$F197)+(CY$131*INDEX('Term Pricing'!$L$1268:$L$1447,MATCH('Project 2'!CY$8,'Term Pricing'!$C$1268:$C$1447,0))*$E197*(1-$F197))</f>
        <v>69984</v>
      </c>
      <c r="CZ197" s="212">
        <f ca="1">(CZ$131*INDEX('Term Pricing'!$K$1268:$K$1447,MATCH('Project 2'!CZ$8,'Term Pricing'!$C$1268:$C$1447,0))*$E197*$F197)+(CZ$131*INDEX('Term Pricing'!$L$1268:$L$1447,MATCH('Project 2'!CZ$8,'Term Pricing'!$C$1268:$C$1447,0))*$E197*(1-$F197))</f>
        <v>72316.800000000003</v>
      </c>
      <c r="DA197" s="212">
        <f ca="1">(DA$131*INDEX('Term Pricing'!$K$1268:$K$1447,MATCH('Project 2'!DA$8,'Term Pricing'!$C$1268:$C$1447,0))*$E197*$F197)+(DA$131*INDEX('Term Pricing'!$L$1268:$L$1447,MATCH('Project 2'!DA$8,'Term Pricing'!$C$1268:$C$1447,0))*$E197*(1-$F197))</f>
        <v>69984</v>
      </c>
      <c r="DB197" s="212">
        <f ca="1">(DB$131*INDEX('Term Pricing'!$K$1268:$K$1447,MATCH('Project 2'!DB$8,'Term Pricing'!$C$1268:$C$1447,0))*$E197*$F197)+(DB$131*INDEX('Term Pricing'!$L$1268:$L$1447,MATCH('Project 2'!DB$8,'Term Pricing'!$C$1268:$C$1447,0))*$E197*(1-$F197))</f>
        <v>72316.800000000003</v>
      </c>
      <c r="DC197" s="212">
        <f ca="1">(DC$131*INDEX('Term Pricing'!$K$1268:$K$1447,MATCH('Project 2'!DC$8,'Term Pricing'!$C$1268:$C$1447,0))*$E197*$F197)+(DC$131*INDEX('Term Pricing'!$L$1268:$L$1447,MATCH('Project 2'!DC$8,'Term Pricing'!$C$1268:$C$1447,0))*$E197*(1-$F197))</f>
        <v>72316.800000000003</v>
      </c>
      <c r="DD197" s="212">
        <f ca="1">(DD$131*INDEX('Term Pricing'!$K$1268:$K$1447,MATCH('Project 2'!DD$8,'Term Pricing'!$C$1268:$C$1447,0))*$E197*$F197)+(DD$131*INDEX('Term Pricing'!$L$1268:$L$1447,MATCH('Project 2'!DD$8,'Term Pricing'!$C$1268:$C$1447,0))*$E197*(1-$F197))</f>
        <v>65318.400000000001</v>
      </c>
      <c r="DE197" s="212">
        <f ca="1">(DE$131*INDEX('Term Pricing'!$K$1268:$K$1447,MATCH('Project 2'!DE$8,'Term Pricing'!$C$1268:$C$1447,0))*$E197*$F197)+(DE$131*INDEX('Term Pricing'!$L$1268:$L$1447,MATCH('Project 2'!DE$8,'Term Pricing'!$C$1268:$C$1447,0))*$E197*(1-$F197))</f>
        <v>72316.800000000003</v>
      </c>
      <c r="DF197" s="212">
        <f ca="1">(DF$131*INDEX('Term Pricing'!$K$1268:$K$1447,MATCH('Project 2'!DF$8,'Term Pricing'!$C$1268:$C$1447,0))*$E197*$F197)+(DF$131*INDEX('Term Pricing'!$L$1268:$L$1447,MATCH('Project 2'!DF$8,'Term Pricing'!$C$1268:$C$1447,0))*$E197*(1-$F197))</f>
        <v>69984</v>
      </c>
      <c r="DG197" s="212">
        <f ca="1">(DG$131*INDEX('Term Pricing'!$K$1268:$K$1447,MATCH('Project 2'!DG$8,'Term Pricing'!$C$1268:$C$1447,0))*$E197*$F197)+(DG$131*INDEX('Term Pricing'!$L$1268:$L$1447,MATCH('Project 2'!DG$8,'Term Pricing'!$C$1268:$C$1447,0))*$E197*(1-$F197))</f>
        <v>72316.800000000003</v>
      </c>
      <c r="DH197" s="212">
        <f ca="1">(DH$131*INDEX('Term Pricing'!$K$1268:$K$1447,MATCH('Project 2'!DH$8,'Term Pricing'!$C$1268:$C$1447,0))*$E197*$F197)+(DH$131*INDEX('Term Pricing'!$L$1268:$L$1447,MATCH('Project 2'!DH$8,'Term Pricing'!$C$1268:$C$1447,0))*$E197*(1-$F197))</f>
        <v>69984</v>
      </c>
      <c r="DI197" s="212">
        <f ca="1">(DI$131*INDEX('Term Pricing'!$K$1268:$K$1447,MATCH('Project 2'!DI$8,'Term Pricing'!$C$1268:$C$1447,0))*$E197*$F197)+(DI$131*INDEX('Term Pricing'!$L$1268:$L$1447,MATCH('Project 2'!DI$8,'Term Pricing'!$C$1268:$C$1447,0))*$E197*(1-$F197))</f>
        <v>72316.800000000003</v>
      </c>
      <c r="DJ197" s="212">
        <f ca="1">(DJ$131*INDEX('Term Pricing'!$K$1268:$K$1447,MATCH('Project 2'!DJ$8,'Term Pricing'!$C$1268:$C$1447,0))*$E197*$F197)+(DJ$131*INDEX('Term Pricing'!$L$1268:$L$1447,MATCH('Project 2'!DJ$8,'Term Pricing'!$C$1268:$C$1447,0))*$E197*(1-$F197))</f>
        <v>72316.800000000003</v>
      </c>
      <c r="DK197" s="212">
        <f ca="1">(DK$131*INDEX('Term Pricing'!$K$1268:$K$1447,MATCH('Project 2'!DK$8,'Term Pricing'!$C$1268:$C$1447,0))*$E197*$F197)+(DK$131*INDEX('Term Pricing'!$L$1268:$L$1447,MATCH('Project 2'!DK$8,'Term Pricing'!$C$1268:$C$1447,0))*$E197*(1-$F197))</f>
        <v>69984</v>
      </c>
      <c r="DL197" s="212">
        <f ca="1">(DL$131*INDEX('Term Pricing'!$K$1268:$K$1447,MATCH('Project 2'!DL$8,'Term Pricing'!$C$1268:$C$1447,0))*$E197*$F197)+(DL$131*INDEX('Term Pricing'!$L$1268:$L$1447,MATCH('Project 2'!DL$8,'Term Pricing'!$C$1268:$C$1447,0))*$E197*(1-$F197))</f>
        <v>72316.800000000003</v>
      </c>
      <c r="DM197" s="212">
        <f ca="1">(DM$131*INDEX('Term Pricing'!$K$1268:$K$1447,MATCH('Project 2'!DM$8,'Term Pricing'!$C$1268:$C$1447,0))*$E197*$F197)+(DM$131*INDEX('Term Pricing'!$L$1268:$L$1447,MATCH('Project 2'!DM$8,'Term Pricing'!$C$1268:$C$1447,0))*$E197*(1-$F197))</f>
        <v>69984</v>
      </c>
      <c r="DN197" s="212">
        <f ca="1">(DN$131*INDEX('Term Pricing'!$K$1268:$K$1447,MATCH('Project 2'!DN$8,'Term Pricing'!$C$1268:$C$1447,0))*$E197*$F197)+(DN$131*INDEX('Term Pricing'!$L$1268:$L$1447,MATCH('Project 2'!DN$8,'Term Pricing'!$C$1268:$C$1447,0))*$E197*(1-$F197))</f>
        <v>72316.800000000003</v>
      </c>
    </row>
    <row r="198" spans="1:118">
      <c r="A198" s="151"/>
      <c r="C198" s="34" t="s">
        <v>264</v>
      </c>
      <c r="E198" s="70">
        <f>Inputs!H132</f>
        <v>0.2</v>
      </c>
      <c r="F198" s="70">
        <f>Inputs!J132</f>
        <v>0.7</v>
      </c>
      <c r="G198" s="54" t="s">
        <v>83</v>
      </c>
      <c r="H198" s="272">
        <f ca="1">IFERROR(SUM($J198:$DN198)/(SUM($J$131:$DN$131)*E198),0)</f>
        <v>2.699999999999998</v>
      </c>
      <c r="I198" s="29"/>
      <c r="J198" s="212">
        <f ca="1">(J$131*INDEX('Term Pricing'!$K$1453:$K$1632,MATCH('Project 2'!J$8,'Term Pricing'!$C$1453:$C$1632,0))*$E198*$F198)+(J$131*INDEX('Term Pricing'!$L$1453:$L$1632,MATCH('Project 2'!J$8,'Term Pricing'!$C$1453:$C$1632,0))*$E198*(1-$F198))</f>
        <v>0</v>
      </c>
      <c r="K198" s="212">
        <f ca="1">(K$131*INDEX('Term Pricing'!$K$1453:$K$1632,MATCH('Project 2'!K$8,'Term Pricing'!$C$1453:$C$1632,0))*$E198*$F198)+(K$131*INDEX('Term Pricing'!$L$1453:$L$1632,MATCH('Project 2'!K$8,'Term Pricing'!$C$1453:$C$1632,0))*$E198*(1-$F198))</f>
        <v>0</v>
      </c>
      <c r="L198" s="212">
        <f ca="1">(L$131*INDEX('Term Pricing'!$K$1453:$K$1632,MATCH('Project 2'!L$8,'Term Pricing'!$C$1453:$C$1632,0))*$E198*$F198)+(L$131*INDEX('Term Pricing'!$L$1453:$L$1632,MATCH('Project 2'!L$8,'Term Pricing'!$C$1453:$C$1632,0))*$E198*(1-$F198))</f>
        <v>0</v>
      </c>
      <c r="M198" s="212">
        <f ca="1">(M$131*INDEX('Term Pricing'!$K$1453:$K$1632,MATCH('Project 2'!M$8,'Term Pricing'!$C$1453:$C$1632,0))*$E198*$F198)+(M$131*INDEX('Term Pricing'!$L$1453:$L$1632,MATCH('Project 2'!M$8,'Term Pricing'!$C$1453:$C$1632,0))*$E198*(1-$F198))</f>
        <v>0</v>
      </c>
      <c r="N198" s="212">
        <f ca="1">(N$131*INDEX('Term Pricing'!$K$1453:$K$1632,MATCH('Project 2'!N$8,'Term Pricing'!$C$1453:$C$1632,0))*$E198*$F198)+(N$131*INDEX('Term Pricing'!$L$1453:$L$1632,MATCH('Project 2'!N$8,'Term Pricing'!$C$1453:$C$1632,0))*$E198*(1-$F198))</f>
        <v>41990.399999999994</v>
      </c>
      <c r="O198" s="212">
        <f ca="1">(O$131*INDEX('Term Pricing'!$K$1453:$K$1632,MATCH('Project 2'!O$8,'Term Pricing'!$C$1453:$C$1632,0))*$E198*$F198)+(O$131*INDEX('Term Pricing'!$L$1453:$L$1632,MATCH('Project 2'!O$8,'Term Pricing'!$C$1453:$C$1632,0))*$E198*(1-$F198))</f>
        <v>43390.080000000002</v>
      </c>
      <c r="P198" s="212">
        <f ca="1">(P$131*INDEX('Term Pricing'!$K$1453:$K$1632,MATCH('Project 2'!P$8,'Term Pricing'!$C$1453:$C$1632,0))*$E198*$F198)+(P$131*INDEX('Term Pricing'!$L$1453:$L$1632,MATCH('Project 2'!P$8,'Term Pricing'!$C$1453:$C$1632,0))*$E198*(1-$F198))</f>
        <v>41990.399999999994</v>
      </c>
      <c r="Q198" s="212">
        <f ca="1">(Q$131*INDEX('Term Pricing'!$K$1453:$K$1632,MATCH('Project 2'!Q$8,'Term Pricing'!$C$1453:$C$1632,0))*$E198*$F198)+(Q$131*INDEX('Term Pricing'!$L$1453:$L$1632,MATCH('Project 2'!Q$8,'Term Pricing'!$C$1453:$C$1632,0))*$E198*(1-$F198))</f>
        <v>43390.080000000002</v>
      </c>
      <c r="R198" s="212">
        <f ca="1">(R$131*INDEX('Term Pricing'!$K$1453:$K$1632,MATCH('Project 2'!R$8,'Term Pricing'!$C$1453:$C$1632,0))*$E198*$F198)+(R$131*INDEX('Term Pricing'!$L$1453:$L$1632,MATCH('Project 2'!R$8,'Term Pricing'!$C$1453:$C$1632,0))*$E198*(1-$F198))</f>
        <v>43390.080000000002</v>
      </c>
      <c r="S198" s="212">
        <f ca="1">(S$131*INDEX('Term Pricing'!$K$1453:$K$1632,MATCH('Project 2'!S$8,'Term Pricing'!$C$1453:$C$1632,0))*$E198*$F198)+(S$131*INDEX('Term Pricing'!$L$1453:$L$1632,MATCH('Project 2'!S$8,'Term Pricing'!$C$1453:$C$1632,0))*$E198*(1-$F198))</f>
        <v>41990.399999999994</v>
      </c>
      <c r="T198" s="212">
        <f ca="1">(T$131*INDEX('Term Pricing'!$K$1453:$K$1632,MATCH('Project 2'!T$8,'Term Pricing'!$C$1453:$C$1632,0))*$E198*$F198)+(T$131*INDEX('Term Pricing'!$L$1453:$L$1632,MATCH('Project 2'!T$8,'Term Pricing'!$C$1453:$C$1632,0))*$E198*(1-$F198))</f>
        <v>43390.080000000002</v>
      </c>
      <c r="U198" s="212">
        <f ca="1">(U$131*INDEX('Term Pricing'!$K$1453:$K$1632,MATCH('Project 2'!U$8,'Term Pricing'!$C$1453:$C$1632,0))*$E198*$F198)+(U$131*INDEX('Term Pricing'!$L$1453:$L$1632,MATCH('Project 2'!U$8,'Term Pricing'!$C$1453:$C$1632,0))*$E198*(1-$F198))</f>
        <v>41990.399999999994</v>
      </c>
      <c r="V198" s="212">
        <f ca="1">(V$131*INDEX('Term Pricing'!$K$1453:$K$1632,MATCH('Project 2'!V$8,'Term Pricing'!$C$1453:$C$1632,0))*$E198*$F198)+(V$131*INDEX('Term Pricing'!$L$1453:$L$1632,MATCH('Project 2'!V$8,'Term Pricing'!$C$1453:$C$1632,0))*$E198*(1-$F198))</f>
        <v>43390.080000000002</v>
      </c>
      <c r="W198" s="212">
        <f ca="1">(W$131*INDEX('Term Pricing'!$K$1453:$K$1632,MATCH('Project 2'!W$8,'Term Pricing'!$C$1453:$C$1632,0))*$E198*$F198)+(W$131*INDEX('Term Pricing'!$L$1453:$L$1632,MATCH('Project 2'!W$8,'Term Pricing'!$C$1453:$C$1632,0))*$E198*(1-$F198))</f>
        <v>43390.080000000002</v>
      </c>
      <c r="X198" s="212">
        <f ca="1">(X$131*INDEX('Term Pricing'!$K$1453:$K$1632,MATCH('Project 2'!X$8,'Term Pricing'!$C$1453:$C$1632,0))*$E198*$F198)+(X$131*INDEX('Term Pricing'!$L$1453:$L$1632,MATCH('Project 2'!X$8,'Term Pricing'!$C$1453:$C$1632,0))*$E198*(1-$F198))</f>
        <v>40590.720000000001</v>
      </c>
      <c r="Y198" s="212">
        <f ca="1">(Y$131*INDEX('Term Pricing'!$K$1453:$K$1632,MATCH('Project 2'!Y$8,'Term Pricing'!$C$1453:$C$1632,0))*$E198*$F198)+(Y$131*INDEX('Term Pricing'!$L$1453:$L$1632,MATCH('Project 2'!Y$8,'Term Pricing'!$C$1453:$C$1632,0))*$E198*(1-$F198))</f>
        <v>43390.080000000002</v>
      </c>
      <c r="Z198" s="212">
        <f ca="1">(Z$131*INDEX('Term Pricing'!$K$1453:$K$1632,MATCH('Project 2'!Z$8,'Term Pricing'!$C$1453:$C$1632,0))*$E198*$F198)+(Z$131*INDEX('Term Pricing'!$L$1453:$L$1632,MATCH('Project 2'!Z$8,'Term Pricing'!$C$1453:$C$1632,0))*$E198*(1-$F198))</f>
        <v>41990.399999999994</v>
      </c>
      <c r="AA198" s="212">
        <f ca="1">(AA$131*INDEX('Term Pricing'!$K$1453:$K$1632,MATCH('Project 2'!AA$8,'Term Pricing'!$C$1453:$C$1632,0))*$E198*$F198)+(AA$131*INDEX('Term Pricing'!$L$1453:$L$1632,MATCH('Project 2'!AA$8,'Term Pricing'!$C$1453:$C$1632,0))*$E198*(1-$F198))</f>
        <v>43390.080000000002</v>
      </c>
      <c r="AB198" s="212">
        <f ca="1">(AB$131*INDEX('Term Pricing'!$K$1453:$K$1632,MATCH('Project 2'!AB$8,'Term Pricing'!$C$1453:$C$1632,0))*$E198*$F198)+(AB$131*INDEX('Term Pricing'!$L$1453:$L$1632,MATCH('Project 2'!AB$8,'Term Pricing'!$C$1453:$C$1632,0))*$E198*(1-$F198))</f>
        <v>41990.399999999994</v>
      </c>
      <c r="AC198" s="212">
        <f ca="1">(AC$131*INDEX('Term Pricing'!$K$1453:$K$1632,MATCH('Project 2'!AC$8,'Term Pricing'!$C$1453:$C$1632,0))*$E198*$F198)+(AC$131*INDEX('Term Pricing'!$L$1453:$L$1632,MATCH('Project 2'!AC$8,'Term Pricing'!$C$1453:$C$1632,0))*$E198*(1-$F198))</f>
        <v>43390.080000000002</v>
      </c>
      <c r="AD198" s="212">
        <f ca="1">(AD$131*INDEX('Term Pricing'!$K$1453:$K$1632,MATCH('Project 2'!AD$8,'Term Pricing'!$C$1453:$C$1632,0))*$E198*$F198)+(AD$131*INDEX('Term Pricing'!$L$1453:$L$1632,MATCH('Project 2'!AD$8,'Term Pricing'!$C$1453:$C$1632,0))*$E198*(1-$F198))</f>
        <v>43390.080000000002</v>
      </c>
      <c r="AE198" s="212">
        <f ca="1">(AE$131*INDEX('Term Pricing'!$K$1453:$K$1632,MATCH('Project 2'!AE$8,'Term Pricing'!$C$1453:$C$1632,0))*$E198*$F198)+(AE$131*INDEX('Term Pricing'!$L$1453:$L$1632,MATCH('Project 2'!AE$8,'Term Pricing'!$C$1453:$C$1632,0))*$E198*(1-$F198))</f>
        <v>41990.399999999994</v>
      </c>
      <c r="AF198" s="212">
        <f ca="1">(AF$131*INDEX('Term Pricing'!$K$1453:$K$1632,MATCH('Project 2'!AF$8,'Term Pricing'!$C$1453:$C$1632,0))*$E198*$F198)+(AF$131*INDEX('Term Pricing'!$L$1453:$L$1632,MATCH('Project 2'!AF$8,'Term Pricing'!$C$1453:$C$1632,0))*$E198*(1-$F198))</f>
        <v>43390.080000000002</v>
      </c>
      <c r="AG198" s="212">
        <f ca="1">(AG$131*INDEX('Term Pricing'!$K$1453:$K$1632,MATCH('Project 2'!AG$8,'Term Pricing'!$C$1453:$C$1632,0))*$E198*$F198)+(AG$131*INDEX('Term Pricing'!$L$1453:$L$1632,MATCH('Project 2'!AG$8,'Term Pricing'!$C$1453:$C$1632,0))*$E198*(1-$F198))</f>
        <v>41990.399999999994</v>
      </c>
      <c r="AH198" s="212">
        <f ca="1">(AH$131*INDEX('Term Pricing'!$K$1453:$K$1632,MATCH('Project 2'!AH$8,'Term Pricing'!$C$1453:$C$1632,0))*$E198*$F198)+(AH$131*INDEX('Term Pricing'!$L$1453:$L$1632,MATCH('Project 2'!AH$8,'Term Pricing'!$C$1453:$C$1632,0))*$E198*(1-$F198))</f>
        <v>43390.080000000002</v>
      </c>
      <c r="AI198" s="212">
        <f ca="1">(AI$131*INDEX('Term Pricing'!$K$1453:$K$1632,MATCH('Project 2'!AI$8,'Term Pricing'!$C$1453:$C$1632,0))*$E198*$F198)+(AI$131*INDEX('Term Pricing'!$L$1453:$L$1632,MATCH('Project 2'!AI$8,'Term Pricing'!$C$1453:$C$1632,0))*$E198*(1-$F198))</f>
        <v>43390.080000000002</v>
      </c>
      <c r="AJ198" s="212">
        <f ca="1">(AJ$131*INDEX('Term Pricing'!$K$1453:$K$1632,MATCH('Project 2'!AJ$8,'Term Pricing'!$C$1453:$C$1632,0))*$E198*$F198)+(AJ$131*INDEX('Term Pricing'!$L$1453:$L$1632,MATCH('Project 2'!AJ$8,'Term Pricing'!$C$1453:$C$1632,0))*$E198*(1-$F198))</f>
        <v>39191.040000000008</v>
      </c>
      <c r="AK198" s="212">
        <f ca="1">(AK$131*INDEX('Term Pricing'!$K$1453:$K$1632,MATCH('Project 2'!AK$8,'Term Pricing'!$C$1453:$C$1632,0))*$E198*$F198)+(AK$131*INDEX('Term Pricing'!$L$1453:$L$1632,MATCH('Project 2'!AK$8,'Term Pricing'!$C$1453:$C$1632,0))*$E198*(1-$F198))</f>
        <v>43390.080000000002</v>
      </c>
      <c r="AL198" s="212">
        <f ca="1">(AL$131*INDEX('Term Pricing'!$K$1453:$K$1632,MATCH('Project 2'!AL$8,'Term Pricing'!$C$1453:$C$1632,0))*$E198*$F198)+(AL$131*INDEX('Term Pricing'!$L$1453:$L$1632,MATCH('Project 2'!AL$8,'Term Pricing'!$C$1453:$C$1632,0))*$E198*(1-$F198))</f>
        <v>41990.399999999994</v>
      </c>
      <c r="AM198" s="212">
        <f ca="1">(AM$131*INDEX('Term Pricing'!$K$1453:$K$1632,MATCH('Project 2'!AM$8,'Term Pricing'!$C$1453:$C$1632,0))*$E198*$F198)+(AM$131*INDEX('Term Pricing'!$L$1453:$L$1632,MATCH('Project 2'!AM$8,'Term Pricing'!$C$1453:$C$1632,0))*$E198*(1-$F198))</f>
        <v>43390.080000000002</v>
      </c>
      <c r="AN198" s="212">
        <f ca="1">(AN$131*INDEX('Term Pricing'!$K$1453:$K$1632,MATCH('Project 2'!AN$8,'Term Pricing'!$C$1453:$C$1632,0))*$E198*$F198)+(AN$131*INDEX('Term Pricing'!$L$1453:$L$1632,MATCH('Project 2'!AN$8,'Term Pricing'!$C$1453:$C$1632,0))*$E198*(1-$F198))</f>
        <v>41990.399999999994</v>
      </c>
      <c r="AO198" s="212">
        <f ca="1">(AO$131*INDEX('Term Pricing'!$K$1453:$K$1632,MATCH('Project 2'!AO$8,'Term Pricing'!$C$1453:$C$1632,0))*$E198*$F198)+(AO$131*INDEX('Term Pricing'!$L$1453:$L$1632,MATCH('Project 2'!AO$8,'Term Pricing'!$C$1453:$C$1632,0))*$E198*(1-$F198))</f>
        <v>43390.080000000002</v>
      </c>
      <c r="AP198" s="212">
        <f ca="1">(AP$131*INDEX('Term Pricing'!$K$1453:$K$1632,MATCH('Project 2'!AP$8,'Term Pricing'!$C$1453:$C$1632,0))*$E198*$F198)+(AP$131*INDEX('Term Pricing'!$L$1453:$L$1632,MATCH('Project 2'!AP$8,'Term Pricing'!$C$1453:$C$1632,0))*$E198*(1-$F198))</f>
        <v>43390.080000000002</v>
      </c>
      <c r="AQ198" s="212">
        <f ca="1">(AQ$131*INDEX('Term Pricing'!$K$1453:$K$1632,MATCH('Project 2'!AQ$8,'Term Pricing'!$C$1453:$C$1632,0))*$E198*$F198)+(AQ$131*INDEX('Term Pricing'!$L$1453:$L$1632,MATCH('Project 2'!AQ$8,'Term Pricing'!$C$1453:$C$1632,0))*$E198*(1-$F198))</f>
        <v>41990.399999999994</v>
      </c>
      <c r="AR198" s="212">
        <f ca="1">(AR$131*INDEX('Term Pricing'!$K$1453:$K$1632,MATCH('Project 2'!AR$8,'Term Pricing'!$C$1453:$C$1632,0))*$E198*$F198)+(AR$131*INDEX('Term Pricing'!$L$1453:$L$1632,MATCH('Project 2'!AR$8,'Term Pricing'!$C$1453:$C$1632,0))*$E198*(1-$F198))</f>
        <v>43390.080000000002</v>
      </c>
      <c r="AS198" s="212">
        <f ca="1">(AS$131*INDEX('Term Pricing'!$K$1453:$K$1632,MATCH('Project 2'!AS$8,'Term Pricing'!$C$1453:$C$1632,0))*$E198*$F198)+(AS$131*INDEX('Term Pricing'!$L$1453:$L$1632,MATCH('Project 2'!AS$8,'Term Pricing'!$C$1453:$C$1632,0))*$E198*(1-$F198))</f>
        <v>41990.399999999994</v>
      </c>
      <c r="AT198" s="212">
        <f ca="1">(AT$131*INDEX('Term Pricing'!$K$1453:$K$1632,MATCH('Project 2'!AT$8,'Term Pricing'!$C$1453:$C$1632,0))*$E198*$F198)+(AT$131*INDEX('Term Pricing'!$L$1453:$L$1632,MATCH('Project 2'!AT$8,'Term Pricing'!$C$1453:$C$1632,0))*$E198*(1-$F198))</f>
        <v>43390.080000000002</v>
      </c>
      <c r="AU198" s="212">
        <f ca="1">(AU$131*INDEX('Term Pricing'!$K$1453:$K$1632,MATCH('Project 2'!AU$8,'Term Pricing'!$C$1453:$C$1632,0))*$E198*$F198)+(AU$131*INDEX('Term Pricing'!$L$1453:$L$1632,MATCH('Project 2'!AU$8,'Term Pricing'!$C$1453:$C$1632,0))*$E198*(1-$F198))</f>
        <v>43390.080000000002</v>
      </c>
      <c r="AV198" s="212">
        <f ca="1">(AV$131*INDEX('Term Pricing'!$K$1453:$K$1632,MATCH('Project 2'!AV$8,'Term Pricing'!$C$1453:$C$1632,0))*$E198*$F198)+(AV$131*INDEX('Term Pricing'!$L$1453:$L$1632,MATCH('Project 2'!AV$8,'Term Pricing'!$C$1453:$C$1632,0))*$E198*(1-$F198))</f>
        <v>39191.040000000008</v>
      </c>
      <c r="AW198" s="212">
        <f ca="1">(AW$131*INDEX('Term Pricing'!$K$1453:$K$1632,MATCH('Project 2'!AW$8,'Term Pricing'!$C$1453:$C$1632,0))*$E198*$F198)+(AW$131*INDEX('Term Pricing'!$L$1453:$L$1632,MATCH('Project 2'!AW$8,'Term Pricing'!$C$1453:$C$1632,0))*$E198*(1-$F198))</f>
        <v>43390.080000000002</v>
      </c>
      <c r="AX198" s="212">
        <f ca="1">(AX$131*INDEX('Term Pricing'!$K$1453:$K$1632,MATCH('Project 2'!AX$8,'Term Pricing'!$C$1453:$C$1632,0))*$E198*$F198)+(AX$131*INDEX('Term Pricing'!$L$1453:$L$1632,MATCH('Project 2'!AX$8,'Term Pricing'!$C$1453:$C$1632,0))*$E198*(1-$F198))</f>
        <v>69984</v>
      </c>
      <c r="AY198" s="212">
        <f ca="1">(AY$131*INDEX('Term Pricing'!$K$1453:$K$1632,MATCH('Project 2'!AY$8,'Term Pricing'!$C$1453:$C$1632,0))*$E198*$F198)+(AY$131*INDEX('Term Pricing'!$L$1453:$L$1632,MATCH('Project 2'!AY$8,'Term Pricing'!$C$1453:$C$1632,0))*$E198*(1-$F198))</f>
        <v>72316.800000000003</v>
      </c>
      <c r="AZ198" s="212">
        <f ca="1">(AZ$131*INDEX('Term Pricing'!$K$1453:$K$1632,MATCH('Project 2'!AZ$8,'Term Pricing'!$C$1453:$C$1632,0))*$E198*$F198)+(AZ$131*INDEX('Term Pricing'!$L$1453:$L$1632,MATCH('Project 2'!AZ$8,'Term Pricing'!$C$1453:$C$1632,0))*$E198*(1-$F198))</f>
        <v>69984</v>
      </c>
      <c r="BA198" s="212">
        <f ca="1">(BA$131*INDEX('Term Pricing'!$K$1453:$K$1632,MATCH('Project 2'!BA$8,'Term Pricing'!$C$1453:$C$1632,0))*$E198*$F198)+(BA$131*INDEX('Term Pricing'!$L$1453:$L$1632,MATCH('Project 2'!BA$8,'Term Pricing'!$C$1453:$C$1632,0))*$E198*(1-$F198))</f>
        <v>72316.800000000003</v>
      </c>
      <c r="BB198" s="212">
        <f ca="1">(BB$131*INDEX('Term Pricing'!$K$1453:$K$1632,MATCH('Project 2'!BB$8,'Term Pricing'!$C$1453:$C$1632,0))*$E198*$F198)+(BB$131*INDEX('Term Pricing'!$L$1453:$L$1632,MATCH('Project 2'!BB$8,'Term Pricing'!$C$1453:$C$1632,0))*$E198*(1-$F198))</f>
        <v>72316.800000000003</v>
      </c>
      <c r="BC198" s="212">
        <f ca="1">(BC$131*INDEX('Term Pricing'!$K$1453:$K$1632,MATCH('Project 2'!BC$8,'Term Pricing'!$C$1453:$C$1632,0))*$E198*$F198)+(BC$131*INDEX('Term Pricing'!$L$1453:$L$1632,MATCH('Project 2'!BC$8,'Term Pricing'!$C$1453:$C$1632,0))*$E198*(1-$F198))</f>
        <v>69984</v>
      </c>
      <c r="BD198" s="212">
        <f ca="1">(BD$131*INDEX('Term Pricing'!$K$1453:$K$1632,MATCH('Project 2'!BD$8,'Term Pricing'!$C$1453:$C$1632,0))*$E198*$F198)+(BD$131*INDEX('Term Pricing'!$L$1453:$L$1632,MATCH('Project 2'!BD$8,'Term Pricing'!$C$1453:$C$1632,0))*$E198*(1-$F198))</f>
        <v>72316.800000000003</v>
      </c>
      <c r="BE198" s="212">
        <f ca="1">(BE$131*INDEX('Term Pricing'!$K$1453:$K$1632,MATCH('Project 2'!BE$8,'Term Pricing'!$C$1453:$C$1632,0))*$E198*$F198)+(BE$131*INDEX('Term Pricing'!$L$1453:$L$1632,MATCH('Project 2'!BE$8,'Term Pricing'!$C$1453:$C$1632,0))*$E198*(1-$F198))</f>
        <v>69984</v>
      </c>
      <c r="BF198" s="212">
        <f ca="1">(BF$131*INDEX('Term Pricing'!$K$1453:$K$1632,MATCH('Project 2'!BF$8,'Term Pricing'!$C$1453:$C$1632,0))*$E198*$F198)+(BF$131*INDEX('Term Pricing'!$L$1453:$L$1632,MATCH('Project 2'!BF$8,'Term Pricing'!$C$1453:$C$1632,0))*$E198*(1-$F198))</f>
        <v>72316.800000000003</v>
      </c>
      <c r="BG198" s="212">
        <f ca="1">(BG$131*INDEX('Term Pricing'!$K$1453:$K$1632,MATCH('Project 2'!BG$8,'Term Pricing'!$C$1453:$C$1632,0))*$E198*$F198)+(BG$131*INDEX('Term Pricing'!$L$1453:$L$1632,MATCH('Project 2'!BG$8,'Term Pricing'!$C$1453:$C$1632,0))*$E198*(1-$F198))</f>
        <v>72316.800000000003</v>
      </c>
      <c r="BH198" s="212">
        <f ca="1">(BH$131*INDEX('Term Pricing'!$K$1453:$K$1632,MATCH('Project 2'!BH$8,'Term Pricing'!$C$1453:$C$1632,0))*$E198*$F198)+(BH$131*INDEX('Term Pricing'!$L$1453:$L$1632,MATCH('Project 2'!BH$8,'Term Pricing'!$C$1453:$C$1632,0))*$E198*(1-$F198))</f>
        <v>65318.400000000001</v>
      </c>
      <c r="BI198" s="212">
        <f ca="1">(BI$131*INDEX('Term Pricing'!$K$1453:$K$1632,MATCH('Project 2'!BI$8,'Term Pricing'!$C$1453:$C$1632,0))*$E198*$F198)+(BI$131*INDEX('Term Pricing'!$L$1453:$L$1632,MATCH('Project 2'!BI$8,'Term Pricing'!$C$1453:$C$1632,0))*$E198*(1-$F198))</f>
        <v>72316.800000000003</v>
      </c>
      <c r="BJ198" s="212">
        <f ca="1">(BJ$131*INDEX('Term Pricing'!$K$1453:$K$1632,MATCH('Project 2'!BJ$8,'Term Pricing'!$C$1453:$C$1632,0))*$E198*$F198)+(BJ$131*INDEX('Term Pricing'!$L$1453:$L$1632,MATCH('Project 2'!BJ$8,'Term Pricing'!$C$1453:$C$1632,0))*$E198*(1-$F198))</f>
        <v>69984</v>
      </c>
      <c r="BK198" s="212">
        <f ca="1">(BK$131*INDEX('Term Pricing'!$K$1453:$K$1632,MATCH('Project 2'!BK$8,'Term Pricing'!$C$1453:$C$1632,0))*$E198*$F198)+(BK$131*INDEX('Term Pricing'!$L$1453:$L$1632,MATCH('Project 2'!BK$8,'Term Pricing'!$C$1453:$C$1632,0))*$E198*(1-$F198))</f>
        <v>72316.800000000003</v>
      </c>
      <c r="BL198" s="212">
        <f ca="1">(BL$131*INDEX('Term Pricing'!$K$1453:$K$1632,MATCH('Project 2'!BL$8,'Term Pricing'!$C$1453:$C$1632,0))*$E198*$F198)+(BL$131*INDEX('Term Pricing'!$L$1453:$L$1632,MATCH('Project 2'!BL$8,'Term Pricing'!$C$1453:$C$1632,0))*$E198*(1-$F198))</f>
        <v>69984</v>
      </c>
      <c r="BM198" s="212">
        <f ca="1">(BM$131*INDEX('Term Pricing'!$K$1453:$K$1632,MATCH('Project 2'!BM$8,'Term Pricing'!$C$1453:$C$1632,0))*$E198*$F198)+(BM$131*INDEX('Term Pricing'!$L$1453:$L$1632,MATCH('Project 2'!BM$8,'Term Pricing'!$C$1453:$C$1632,0))*$E198*(1-$F198))</f>
        <v>72316.800000000003</v>
      </c>
      <c r="BN198" s="212">
        <f ca="1">(BN$131*INDEX('Term Pricing'!$K$1453:$K$1632,MATCH('Project 2'!BN$8,'Term Pricing'!$C$1453:$C$1632,0))*$E198*$F198)+(BN$131*INDEX('Term Pricing'!$L$1453:$L$1632,MATCH('Project 2'!BN$8,'Term Pricing'!$C$1453:$C$1632,0))*$E198*(1-$F198))</f>
        <v>72316.800000000003</v>
      </c>
      <c r="BO198" s="212">
        <f ca="1">(BO$131*INDEX('Term Pricing'!$K$1453:$K$1632,MATCH('Project 2'!BO$8,'Term Pricing'!$C$1453:$C$1632,0))*$E198*$F198)+(BO$131*INDEX('Term Pricing'!$L$1453:$L$1632,MATCH('Project 2'!BO$8,'Term Pricing'!$C$1453:$C$1632,0))*$E198*(1-$F198))</f>
        <v>69984</v>
      </c>
      <c r="BP198" s="212">
        <f ca="1">(BP$131*INDEX('Term Pricing'!$K$1453:$K$1632,MATCH('Project 2'!BP$8,'Term Pricing'!$C$1453:$C$1632,0))*$E198*$F198)+(BP$131*INDEX('Term Pricing'!$L$1453:$L$1632,MATCH('Project 2'!BP$8,'Term Pricing'!$C$1453:$C$1632,0))*$E198*(1-$F198))</f>
        <v>72316.800000000003</v>
      </c>
      <c r="BQ198" s="212">
        <f ca="1">(BQ$131*INDEX('Term Pricing'!$K$1453:$K$1632,MATCH('Project 2'!BQ$8,'Term Pricing'!$C$1453:$C$1632,0))*$E198*$F198)+(BQ$131*INDEX('Term Pricing'!$L$1453:$L$1632,MATCH('Project 2'!BQ$8,'Term Pricing'!$C$1453:$C$1632,0))*$E198*(1-$F198))</f>
        <v>69984</v>
      </c>
      <c r="BR198" s="212">
        <f ca="1">(BR$131*INDEX('Term Pricing'!$K$1453:$K$1632,MATCH('Project 2'!BR$8,'Term Pricing'!$C$1453:$C$1632,0))*$E198*$F198)+(BR$131*INDEX('Term Pricing'!$L$1453:$L$1632,MATCH('Project 2'!BR$8,'Term Pricing'!$C$1453:$C$1632,0))*$E198*(1-$F198))</f>
        <v>72316.800000000003</v>
      </c>
      <c r="BS198" s="212">
        <f ca="1">(BS$131*INDEX('Term Pricing'!$K$1453:$K$1632,MATCH('Project 2'!BS$8,'Term Pricing'!$C$1453:$C$1632,0))*$E198*$F198)+(BS$131*INDEX('Term Pricing'!$L$1453:$L$1632,MATCH('Project 2'!BS$8,'Term Pricing'!$C$1453:$C$1632,0))*$E198*(1-$F198))</f>
        <v>72316.800000000003</v>
      </c>
      <c r="BT198" s="212">
        <f ca="1">(BT$131*INDEX('Term Pricing'!$K$1453:$K$1632,MATCH('Project 2'!BT$8,'Term Pricing'!$C$1453:$C$1632,0))*$E198*$F198)+(BT$131*INDEX('Term Pricing'!$L$1453:$L$1632,MATCH('Project 2'!BT$8,'Term Pricing'!$C$1453:$C$1632,0))*$E198*(1-$F198))</f>
        <v>67651.199999999997</v>
      </c>
      <c r="BU198" s="212">
        <f ca="1">(BU$131*INDEX('Term Pricing'!$K$1453:$K$1632,MATCH('Project 2'!BU$8,'Term Pricing'!$C$1453:$C$1632,0))*$E198*$F198)+(BU$131*INDEX('Term Pricing'!$L$1453:$L$1632,MATCH('Project 2'!BU$8,'Term Pricing'!$C$1453:$C$1632,0))*$E198*(1-$F198))</f>
        <v>72316.800000000003</v>
      </c>
      <c r="BV198" s="212">
        <f ca="1">(BV$131*INDEX('Term Pricing'!$K$1453:$K$1632,MATCH('Project 2'!BV$8,'Term Pricing'!$C$1453:$C$1632,0))*$E198*$F198)+(BV$131*INDEX('Term Pricing'!$L$1453:$L$1632,MATCH('Project 2'!BV$8,'Term Pricing'!$C$1453:$C$1632,0))*$E198*(1-$F198))</f>
        <v>69984</v>
      </c>
      <c r="BW198" s="212">
        <f ca="1">(BW$131*INDEX('Term Pricing'!$K$1453:$K$1632,MATCH('Project 2'!BW$8,'Term Pricing'!$C$1453:$C$1632,0))*$E198*$F198)+(BW$131*INDEX('Term Pricing'!$L$1453:$L$1632,MATCH('Project 2'!BW$8,'Term Pricing'!$C$1453:$C$1632,0))*$E198*(1-$F198))</f>
        <v>72316.800000000003</v>
      </c>
      <c r="BX198" s="212">
        <f ca="1">(BX$131*INDEX('Term Pricing'!$K$1453:$K$1632,MATCH('Project 2'!BX$8,'Term Pricing'!$C$1453:$C$1632,0))*$E198*$F198)+(BX$131*INDEX('Term Pricing'!$L$1453:$L$1632,MATCH('Project 2'!BX$8,'Term Pricing'!$C$1453:$C$1632,0))*$E198*(1-$F198))</f>
        <v>69984</v>
      </c>
      <c r="BY198" s="212">
        <f ca="1">(BY$131*INDEX('Term Pricing'!$K$1453:$K$1632,MATCH('Project 2'!BY$8,'Term Pricing'!$C$1453:$C$1632,0))*$E198*$F198)+(BY$131*INDEX('Term Pricing'!$L$1453:$L$1632,MATCH('Project 2'!BY$8,'Term Pricing'!$C$1453:$C$1632,0))*$E198*(1-$F198))</f>
        <v>72316.800000000003</v>
      </c>
      <c r="BZ198" s="212">
        <f ca="1">(BZ$131*INDEX('Term Pricing'!$K$1453:$K$1632,MATCH('Project 2'!BZ$8,'Term Pricing'!$C$1453:$C$1632,0))*$E198*$F198)+(BZ$131*INDEX('Term Pricing'!$L$1453:$L$1632,MATCH('Project 2'!BZ$8,'Term Pricing'!$C$1453:$C$1632,0))*$E198*(1-$F198))</f>
        <v>72316.800000000003</v>
      </c>
      <c r="CA198" s="212">
        <f ca="1">(CA$131*INDEX('Term Pricing'!$K$1453:$K$1632,MATCH('Project 2'!CA$8,'Term Pricing'!$C$1453:$C$1632,0))*$E198*$F198)+(CA$131*INDEX('Term Pricing'!$L$1453:$L$1632,MATCH('Project 2'!CA$8,'Term Pricing'!$C$1453:$C$1632,0))*$E198*(1-$F198))</f>
        <v>69984</v>
      </c>
      <c r="CB198" s="212">
        <f ca="1">(CB$131*INDEX('Term Pricing'!$K$1453:$K$1632,MATCH('Project 2'!CB$8,'Term Pricing'!$C$1453:$C$1632,0))*$E198*$F198)+(CB$131*INDEX('Term Pricing'!$L$1453:$L$1632,MATCH('Project 2'!CB$8,'Term Pricing'!$C$1453:$C$1632,0))*$E198*(1-$F198))</f>
        <v>72316.800000000003</v>
      </c>
      <c r="CC198" s="212">
        <f ca="1">(CC$131*INDEX('Term Pricing'!$K$1453:$K$1632,MATCH('Project 2'!CC$8,'Term Pricing'!$C$1453:$C$1632,0))*$E198*$F198)+(CC$131*INDEX('Term Pricing'!$L$1453:$L$1632,MATCH('Project 2'!CC$8,'Term Pricing'!$C$1453:$C$1632,0))*$E198*(1-$F198))</f>
        <v>69984</v>
      </c>
      <c r="CD198" s="212">
        <f ca="1">(CD$131*INDEX('Term Pricing'!$K$1453:$K$1632,MATCH('Project 2'!CD$8,'Term Pricing'!$C$1453:$C$1632,0))*$E198*$F198)+(CD$131*INDEX('Term Pricing'!$L$1453:$L$1632,MATCH('Project 2'!CD$8,'Term Pricing'!$C$1453:$C$1632,0))*$E198*(1-$F198))</f>
        <v>72316.800000000003</v>
      </c>
      <c r="CE198" s="212">
        <f ca="1">(CE$131*INDEX('Term Pricing'!$K$1453:$K$1632,MATCH('Project 2'!CE$8,'Term Pricing'!$C$1453:$C$1632,0))*$E198*$F198)+(CE$131*INDEX('Term Pricing'!$L$1453:$L$1632,MATCH('Project 2'!CE$8,'Term Pricing'!$C$1453:$C$1632,0))*$E198*(1-$F198))</f>
        <v>72316.800000000003</v>
      </c>
      <c r="CF198" s="212">
        <f ca="1">(CF$131*INDEX('Term Pricing'!$K$1453:$K$1632,MATCH('Project 2'!CF$8,'Term Pricing'!$C$1453:$C$1632,0))*$E198*$F198)+(CF$131*INDEX('Term Pricing'!$L$1453:$L$1632,MATCH('Project 2'!CF$8,'Term Pricing'!$C$1453:$C$1632,0))*$E198*(1-$F198))</f>
        <v>65318.400000000001</v>
      </c>
      <c r="CG198" s="212">
        <f ca="1">(CG$131*INDEX('Term Pricing'!$K$1453:$K$1632,MATCH('Project 2'!CG$8,'Term Pricing'!$C$1453:$C$1632,0))*$E198*$F198)+(CG$131*INDEX('Term Pricing'!$L$1453:$L$1632,MATCH('Project 2'!CG$8,'Term Pricing'!$C$1453:$C$1632,0))*$E198*(1-$F198))</f>
        <v>72316.800000000003</v>
      </c>
      <c r="CH198" s="212">
        <f ca="1">(CH$131*INDEX('Term Pricing'!$K$1453:$K$1632,MATCH('Project 2'!CH$8,'Term Pricing'!$C$1453:$C$1632,0))*$E198*$F198)+(CH$131*INDEX('Term Pricing'!$L$1453:$L$1632,MATCH('Project 2'!CH$8,'Term Pricing'!$C$1453:$C$1632,0))*$E198*(1-$F198))</f>
        <v>69984</v>
      </c>
      <c r="CI198" s="212">
        <f ca="1">(CI$131*INDEX('Term Pricing'!$K$1453:$K$1632,MATCH('Project 2'!CI$8,'Term Pricing'!$C$1453:$C$1632,0))*$E198*$F198)+(CI$131*INDEX('Term Pricing'!$L$1453:$L$1632,MATCH('Project 2'!CI$8,'Term Pricing'!$C$1453:$C$1632,0))*$E198*(1-$F198))</f>
        <v>72316.800000000003</v>
      </c>
      <c r="CJ198" s="212">
        <f ca="1">(CJ$131*INDEX('Term Pricing'!$K$1453:$K$1632,MATCH('Project 2'!CJ$8,'Term Pricing'!$C$1453:$C$1632,0))*$E198*$F198)+(CJ$131*INDEX('Term Pricing'!$L$1453:$L$1632,MATCH('Project 2'!CJ$8,'Term Pricing'!$C$1453:$C$1632,0))*$E198*(1-$F198))</f>
        <v>69984</v>
      </c>
      <c r="CK198" s="212">
        <f ca="1">(CK$131*INDEX('Term Pricing'!$K$1453:$K$1632,MATCH('Project 2'!CK$8,'Term Pricing'!$C$1453:$C$1632,0))*$E198*$F198)+(CK$131*INDEX('Term Pricing'!$L$1453:$L$1632,MATCH('Project 2'!CK$8,'Term Pricing'!$C$1453:$C$1632,0))*$E198*(1-$F198))</f>
        <v>72316.800000000003</v>
      </c>
      <c r="CL198" s="212">
        <f ca="1">(CL$131*INDEX('Term Pricing'!$K$1453:$K$1632,MATCH('Project 2'!CL$8,'Term Pricing'!$C$1453:$C$1632,0))*$E198*$F198)+(CL$131*INDEX('Term Pricing'!$L$1453:$L$1632,MATCH('Project 2'!CL$8,'Term Pricing'!$C$1453:$C$1632,0))*$E198*(1-$F198))</f>
        <v>72316.800000000003</v>
      </c>
      <c r="CM198" s="212">
        <f ca="1">(CM$131*INDEX('Term Pricing'!$K$1453:$K$1632,MATCH('Project 2'!CM$8,'Term Pricing'!$C$1453:$C$1632,0))*$E198*$F198)+(CM$131*INDEX('Term Pricing'!$L$1453:$L$1632,MATCH('Project 2'!CM$8,'Term Pricing'!$C$1453:$C$1632,0))*$E198*(1-$F198))</f>
        <v>69984</v>
      </c>
      <c r="CN198" s="212">
        <f ca="1">(CN$131*INDEX('Term Pricing'!$K$1453:$K$1632,MATCH('Project 2'!CN$8,'Term Pricing'!$C$1453:$C$1632,0))*$E198*$F198)+(CN$131*INDEX('Term Pricing'!$L$1453:$L$1632,MATCH('Project 2'!CN$8,'Term Pricing'!$C$1453:$C$1632,0))*$E198*(1-$F198))</f>
        <v>72316.800000000003</v>
      </c>
      <c r="CO198" s="212">
        <f ca="1">(CO$131*INDEX('Term Pricing'!$K$1453:$K$1632,MATCH('Project 2'!CO$8,'Term Pricing'!$C$1453:$C$1632,0))*$E198*$F198)+(CO$131*INDEX('Term Pricing'!$L$1453:$L$1632,MATCH('Project 2'!CO$8,'Term Pricing'!$C$1453:$C$1632,0))*$E198*(1-$F198))</f>
        <v>69984</v>
      </c>
      <c r="CP198" s="212">
        <f ca="1">(CP$131*INDEX('Term Pricing'!$K$1453:$K$1632,MATCH('Project 2'!CP$8,'Term Pricing'!$C$1453:$C$1632,0))*$E198*$F198)+(CP$131*INDEX('Term Pricing'!$L$1453:$L$1632,MATCH('Project 2'!CP$8,'Term Pricing'!$C$1453:$C$1632,0))*$E198*(1-$F198))</f>
        <v>72316.800000000003</v>
      </c>
      <c r="CQ198" s="212">
        <f ca="1">(CQ$131*INDEX('Term Pricing'!$K$1453:$K$1632,MATCH('Project 2'!CQ$8,'Term Pricing'!$C$1453:$C$1632,0))*$E198*$F198)+(CQ$131*INDEX('Term Pricing'!$L$1453:$L$1632,MATCH('Project 2'!CQ$8,'Term Pricing'!$C$1453:$C$1632,0))*$E198*(1-$F198))</f>
        <v>72316.800000000003</v>
      </c>
      <c r="CR198" s="212">
        <f ca="1">(CR$131*INDEX('Term Pricing'!$K$1453:$K$1632,MATCH('Project 2'!CR$8,'Term Pricing'!$C$1453:$C$1632,0))*$E198*$F198)+(CR$131*INDEX('Term Pricing'!$L$1453:$L$1632,MATCH('Project 2'!CR$8,'Term Pricing'!$C$1453:$C$1632,0))*$E198*(1-$F198))</f>
        <v>65318.400000000001</v>
      </c>
      <c r="CS198" s="212">
        <f ca="1">(CS$131*INDEX('Term Pricing'!$K$1453:$K$1632,MATCH('Project 2'!CS$8,'Term Pricing'!$C$1453:$C$1632,0))*$E198*$F198)+(CS$131*INDEX('Term Pricing'!$L$1453:$L$1632,MATCH('Project 2'!CS$8,'Term Pricing'!$C$1453:$C$1632,0))*$E198*(1-$F198))</f>
        <v>72316.800000000003</v>
      </c>
      <c r="CT198" s="212">
        <f ca="1">(CT$131*INDEX('Term Pricing'!$K$1453:$K$1632,MATCH('Project 2'!CT$8,'Term Pricing'!$C$1453:$C$1632,0))*$E198*$F198)+(CT$131*INDEX('Term Pricing'!$L$1453:$L$1632,MATCH('Project 2'!CT$8,'Term Pricing'!$C$1453:$C$1632,0))*$E198*(1-$F198))</f>
        <v>69984</v>
      </c>
      <c r="CU198" s="212">
        <f ca="1">(CU$131*INDEX('Term Pricing'!$K$1453:$K$1632,MATCH('Project 2'!CU$8,'Term Pricing'!$C$1453:$C$1632,0))*$E198*$F198)+(CU$131*INDEX('Term Pricing'!$L$1453:$L$1632,MATCH('Project 2'!CU$8,'Term Pricing'!$C$1453:$C$1632,0))*$E198*(1-$F198))</f>
        <v>72316.800000000003</v>
      </c>
      <c r="CV198" s="212">
        <f ca="1">(CV$131*INDEX('Term Pricing'!$K$1453:$K$1632,MATCH('Project 2'!CV$8,'Term Pricing'!$C$1453:$C$1632,0))*$E198*$F198)+(CV$131*INDEX('Term Pricing'!$L$1453:$L$1632,MATCH('Project 2'!CV$8,'Term Pricing'!$C$1453:$C$1632,0))*$E198*(1-$F198))</f>
        <v>69984</v>
      </c>
      <c r="CW198" s="212">
        <f ca="1">(CW$131*INDEX('Term Pricing'!$K$1453:$K$1632,MATCH('Project 2'!CW$8,'Term Pricing'!$C$1453:$C$1632,0))*$E198*$F198)+(CW$131*INDEX('Term Pricing'!$L$1453:$L$1632,MATCH('Project 2'!CW$8,'Term Pricing'!$C$1453:$C$1632,0))*$E198*(1-$F198))</f>
        <v>72316.800000000003</v>
      </c>
      <c r="CX198" s="212">
        <f ca="1">(CX$131*INDEX('Term Pricing'!$K$1453:$K$1632,MATCH('Project 2'!CX$8,'Term Pricing'!$C$1453:$C$1632,0))*$E198*$F198)+(CX$131*INDEX('Term Pricing'!$L$1453:$L$1632,MATCH('Project 2'!CX$8,'Term Pricing'!$C$1453:$C$1632,0))*$E198*(1-$F198))</f>
        <v>72316.800000000003</v>
      </c>
      <c r="CY198" s="212">
        <f ca="1">(CY$131*INDEX('Term Pricing'!$K$1453:$K$1632,MATCH('Project 2'!CY$8,'Term Pricing'!$C$1453:$C$1632,0))*$E198*$F198)+(CY$131*INDEX('Term Pricing'!$L$1453:$L$1632,MATCH('Project 2'!CY$8,'Term Pricing'!$C$1453:$C$1632,0))*$E198*(1-$F198))</f>
        <v>69984</v>
      </c>
      <c r="CZ198" s="212">
        <f ca="1">(CZ$131*INDEX('Term Pricing'!$K$1453:$K$1632,MATCH('Project 2'!CZ$8,'Term Pricing'!$C$1453:$C$1632,0))*$E198*$F198)+(CZ$131*INDEX('Term Pricing'!$L$1453:$L$1632,MATCH('Project 2'!CZ$8,'Term Pricing'!$C$1453:$C$1632,0))*$E198*(1-$F198))</f>
        <v>72316.800000000003</v>
      </c>
      <c r="DA198" s="212">
        <f ca="1">(DA$131*INDEX('Term Pricing'!$K$1453:$K$1632,MATCH('Project 2'!DA$8,'Term Pricing'!$C$1453:$C$1632,0))*$E198*$F198)+(DA$131*INDEX('Term Pricing'!$L$1453:$L$1632,MATCH('Project 2'!DA$8,'Term Pricing'!$C$1453:$C$1632,0))*$E198*(1-$F198))</f>
        <v>69984</v>
      </c>
      <c r="DB198" s="212">
        <f ca="1">(DB$131*INDEX('Term Pricing'!$K$1453:$K$1632,MATCH('Project 2'!DB$8,'Term Pricing'!$C$1453:$C$1632,0))*$E198*$F198)+(DB$131*INDEX('Term Pricing'!$L$1453:$L$1632,MATCH('Project 2'!DB$8,'Term Pricing'!$C$1453:$C$1632,0))*$E198*(1-$F198))</f>
        <v>72316.800000000003</v>
      </c>
      <c r="DC198" s="212">
        <f ca="1">(DC$131*INDEX('Term Pricing'!$K$1453:$K$1632,MATCH('Project 2'!DC$8,'Term Pricing'!$C$1453:$C$1632,0))*$E198*$F198)+(DC$131*INDEX('Term Pricing'!$L$1453:$L$1632,MATCH('Project 2'!DC$8,'Term Pricing'!$C$1453:$C$1632,0))*$E198*(1-$F198))</f>
        <v>72316.800000000003</v>
      </c>
      <c r="DD198" s="212">
        <f ca="1">(DD$131*INDEX('Term Pricing'!$K$1453:$K$1632,MATCH('Project 2'!DD$8,'Term Pricing'!$C$1453:$C$1632,0))*$E198*$F198)+(DD$131*INDEX('Term Pricing'!$L$1453:$L$1632,MATCH('Project 2'!DD$8,'Term Pricing'!$C$1453:$C$1632,0))*$E198*(1-$F198))</f>
        <v>65318.400000000001</v>
      </c>
      <c r="DE198" s="212">
        <f ca="1">(DE$131*INDEX('Term Pricing'!$K$1453:$K$1632,MATCH('Project 2'!DE$8,'Term Pricing'!$C$1453:$C$1632,0))*$E198*$F198)+(DE$131*INDEX('Term Pricing'!$L$1453:$L$1632,MATCH('Project 2'!DE$8,'Term Pricing'!$C$1453:$C$1632,0))*$E198*(1-$F198))</f>
        <v>72316.800000000003</v>
      </c>
      <c r="DF198" s="212">
        <f ca="1">(DF$131*INDEX('Term Pricing'!$K$1453:$K$1632,MATCH('Project 2'!DF$8,'Term Pricing'!$C$1453:$C$1632,0))*$E198*$F198)+(DF$131*INDEX('Term Pricing'!$L$1453:$L$1632,MATCH('Project 2'!DF$8,'Term Pricing'!$C$1453:$C$1632,0))*$E198*(1-$F198))</f>
        <v>69984</v>
      </c>
      <c r="DG198" s="212">
        <f ca="1">(DG$131*INDEX('Term Pricing'!$K$1453:$K$1632,MATCH('Project 2'!DG$8,'Term Pricing'!$C$1453:$C$1632,0))*$E198*$F198)+(DG$131*INDEX('Term Pricing'!$L$1453:$L$1632,MATCH('Project 2'!DG$8,'Term Pricing'!$C$1453:$C$1632,0))*$E198*(1-$F198))</f>
        <v>72316.800000000003</v>
      </c>
      <c r="DH198" s="212">
        <f ca="1">(DH$131*INDEX('Term Pricing'!$K$1453:$K$1632,MATCH('Project 2'!DH$8,'Term Pricing'!$C$1453:$C$1632,0))*$E198*$F198)+(DH$131*INDEX('Term Pricing'!$L$1453:$L$1632,MATCH('Project 2'!DH$8,'Term Pricing'!$C$1453:$C$1632,0))*$E198*(1-$F198))</f>
        <v>69984</v>
      </c>
      <c r="DI198" s="212">
        <f ca="1">(DI$131*INDEX('Term Pricing'!$K$1453:$K$1632,MATCH('Project 2'!DI$8,'Term Pricing'!$C$1453:$C$1632,0))*$E198*$F198)+(DI$131*INDEX('Term Pricing'!$L$1453:$L$1632,MATCH('Project 2'!DI$8,'Term Pricing'!$C$1453:$C$1632,0))*$E198*(1-$F198))</f>
        <v>72316.800000000003</v>
      </c>
      <c r="DJ198" s="212">
        <f ca="1">(DJ$131*INDEX('Term Pricing'!$K$1453:$K$1632,MATCH('Project 2'!DJ$8,'Term Pricing'!$C$1453:$C$1632,0))*$E198*$F198)+(DJ$131*INDEX('Term Pricing'!$L$1453:$L$1632,MATCH('Project 2'!DJ$8,'Term Pricing'!$C$1453:$C$1632,0))*$E198*(1-$F198))</f>
        <v>72316.800000000003</v>
      </c>
      <c r="DK198" s="212">
        <f ca="1">(DK$131*INDEX('Term Pricing'!$K$1453:$K$1632,MATCH('Project 2'!DK$8,'Term Pricing'!$C$1453:$C$1632,0))*$E198*$F198)+(DK$131*INDEX('Term Pricing'!$L$1453:$L$1632,MATCH('Project 2'!DK$8,'Term Pricing'!$C$1453:$C$1632,0))*$E198*(1-$F198))</f>
        <v>69984</v>
      </c>
      <c r="DL198" s="212">
        <f ca="1">(DL$131*INDEX('Term Pricing'!$K$1453:$K$1632,MATCH('Project 2'!DL$8,'Term Pricing'!$C$1453:$C$1632,0))*$E198*$F198)+(DL$131*INDEX('Term Pricing'!$L$1453:$L$1632,MATCH('Project 2'!DL$8,'Term Pricing'!$C$1453:$C$1632,0))*$E198*(1-$F198))</f>
        <v>72316.800000000003</v>
      </c>
      <c r="DM198" s="212">
        <f ca="1">(DM$131*INDEX('Term Pricing'!$K$1453:$K$1632,MATCH('Project 2'!DM$8,'Term Pricing'!$C$1453:$C$1632,0))*$E198*$F198)+(DM$131*INDEX('Term Pricing'!$L$1453:$L$1632,MATCH('Project 2'!DM$8,'Term Pricing'!$C$1453:$C$1632,0))*$E198*(1-$F198))</f>
        <v>69984</v>
      </c>
      <c r="DN198" s="212">
        <f ca="1">(DN$131*INDEX('Term Pricing'!$K$1453:$K$1632,MATCH('Project 2'!DN$8,'Term Pricing'!$C$1453:$C$1632,0))*$E198*$F198)+(DN$131*INDEX('Term Pricing'!$L$1453:$L$1632,MATCH('Project 2'!DN$8,'Term Pricing'!$C$1453:$C$1632,0))*$E198*(1-$F198))</f>
        <v>72316.800000000003</v>
      </c>
    </row>
    <row r="199" spans="1:118" ht="14">
      <c r="A199" s="151"/>
      <c r="C199" s="22" t="s">
        <v>72</v>
      </c>
      <c r="E199" s="72">
        <f>SUM(E194:E198)</f>
        <v>1</v>
      </c>
      <c r="F199" s="71"/>
      <c r="G199" s="54" t="s">
        <v>83</v>
      </c>
      <c r="H199" s="273">
        <f ca="1">SUM(J199:DN199)</f>
        <v>33020109.651852153</v>
      </c>
      <c r="I199" s="274"/>
      <c r="J199" s="275">
        <f ca="1">SUM(J194:J198)</f>
        <v>0</v>
      </c>
      <c r="K199" s="275">
        <f t="shared" ref="K199:BV199" ca="1" si="138">SUM(K194:K198)</f>
        <v>0</v>
      </c>
      <c r="L199" s="275">
        <f t="shared" ca="1" si="138"/>
        <v>0</v>
      </c>
      <c r="M199" s="275">
        <f t="shared" ca="1" si="138"/>
        <v>0</v>
      </c>
      <c r="N199" s="275">
        <f t="shared" ca="1" si="138"/>
        <v>311211.10346281482</v>
      </c>
      <c r="O199" s="275">
        <f t="shared" ca="1" si="138"/>
        <v>313434.39153052942</v>
      </c>
      <c r="P199" s="275">
        <f t="shared" ca="1" si="138"/>
        <v>295471.77615585306</v>
      </c>
      <c r="Q199" s="275">
        <f t="shared" ca="1" si="138"/>
        <v>297262.53175064601</v>
      </c>
      <c r="R199" s="275">
        <f t="shared" ca="1" si="138"/>
        <v>289276.96192986413</v>
      </c>
      <c r="S199" s="275">
        <f t="shared" ca="1" si="138"/>
        <v>272303.82115980261</v>
      </c>
      <c r="T199" s="275">
        <f t="shared" ca="1" si="138"/>
        <v>273685.63217217539</v>
      </c>
      <c r="U199" s="275">
        <f t="shared" ca="1" si="138"/>
        <v>258144.49161619204</v>
      </c>
      <c r="V199" s="275">
        <f t="shared" ca="1" si="138"/>
        <v>261102.6378212694</v>
      </c>
      <c r="W199" s="275">
        <f t="shared" ca="1" si="138"/>
        <v>255564.51929605351</v>
      </c>
      <c r="X199" s="275">
        <f t="shared" ca="1" si="138"/>
        <v>234005.08936138256</v>
      </c>
      <c r="Y199" s="275">
        <f t="shared" ca="1" si="138"/>
        <v>244846.79399170406</v>
      </c>
      <c r="Z199" s="275">
        <f t="shared" ca="1" si="138"/>
        <v>232161.21940875181</v>
      </c>
      <c r="AA199" s="275">
        <f t="shared" ca="1" si="138"/>
        <v>236560.06880776305</v>
      </c>
      <c r="AB199" s="275">
        <f t="shared" ca="1" si="138"/>
        <v>225788.58515073301</v>
      </c>
      <c r="AC199" s="275">
        <f t="shared" ca="1" si="138"/>
        <v>230167.25276092894</v>
      </c>
      <c r="AD199" s="275">
        <f t="shared" ca="1" si="138"/>
        <v>227310.22293369123</v>
      </c>
      <c r="AE199" s="275">
        <f t="shared" ca="1" si="138"/>
        <v>217630.00547808097</v>
      </c>
      <c r="AF199" s="275">
        <f t="shared" ca="1" si="138"/>
        <v>222543.57403710549</v>
      </c>
      <c r="AG199" s="275">
        <f t="shared" ca="1" si="138"/>
        <v>213182.65730697443</v>
      </c>
      <c r="AH199" s="275">
        <f t="shared" ca="1" si="138"/>
        <v>218120.31571983534</v>
      </c>
      <c r="AI199" s="275">
        <f t="shared" ca="1" si="138"/>
        <v>216950.40000000002</v>
      </c>
      <c r="AJ199" s="275">
        <f t="shared" ca="1" si="138"/>
        <v>195955.20000000004</v>
      </c>
      <c r="AK199" s="275">
        <f t="shared" ca="1" si="138"/>
        <v>216950.40000000002</v>
      </c>
      <c r="AL199" s="275">
        <f t="shared" ca="1" si="138"/>
        <v>209951.99999999997</v>
      </c>
      <c r="AM199" s="275">
        <f t="shared" ca="1" si="138"/>
        <v>216950.40000000002</v>
      </c>
      <c r="AN199" s="275">
        <f t="shared" ca="1" si="138"/>
        <v>209951.99999999997</v>
      </c>
      <c r="AO199" s="275">
        <f t="shared" ca="1" si="138"/>
        <v>216950.40000000002</v>
      </c>
      <c r="AP199" s="275">
        <f t="shared" ca="1" si="138"/>
        <v>216950.40000000002</v>
      </c>
      <c r="AQ199" s="275">
        <f t="shared" ca="1" si="138"/>
        <v>209951.99999999997</v>
      </c>
      <c r="AR199" s="275">
        <f t="shared" ca="1" si="138"/>
        <v>216950.40000000002</v>
      </c>
      <c r="AS199" s="275">
        <f t="shared" ca="1" si="138"/>
        <v>209951.99999999997</v>
      </c>
      <c r="AT199" s="275">
        <f t="shared" ca="1" si="138"/>
        <v>216950.40000000002</v>
      </c>
      <c r="AU199" s="275">
        <f t="shared" ca="1" si="138"/>
        <v>216950.40000000002</v>
      </c>
      <c r="AV199" s="275">
        <f t="shared" ca="1" si="138"/>
        <v>195955.20000000004</v>
      </c>
      <c r="AW199" s="275">
        <f t="shared" ca="1" si="138"/>
        <v>216950.40000000002</v>
      </c>
      <c r="AX199" s="275">
        <f t="shared" ca="1" si="138"/>
        <v>349920</v>
      </c>
      <c r="AY199" s="275">
        <f t="shared" ca="1" si="138"/>
        <v>361584</v>
      </c>
      <c r="AZ199" s="275">
        <f t="shared" ca="1" si="138"/>
        <v>349920</v>
      </c>
      <c r="BA199" s="275">
        <f t="shared" ca="1" si="138"/>
        <v>361584</v>
      </c>
      <c r="BB199" s="275">
        <f t="shared" ca="1" si="138"/>
        <v>361584</v>
      </c>
      <c r="BC199" s="275">
        <f t="shared" ca="1" si="138"/>
        <v>349920</v>
      </c>
      <c r="BD199" s="275">
        <f t="shared" ca="1" si="138"/>
        <v>361584</v>
      </c>
      <c r="BE199" s="275">
        <f t="shared" ca="1" si="138"/>
        <v>349920</v>
      </c>
      <c r="BF199" s="275">
        <f t="shared" ca="1" si="138"/>
        <v>361584</v>
      </c>
      <c r="BG199" s="275">
        <f t="shared" ca="1" si="138"/>
        <v>361584</v>
      </c>
      <c r="BH199" s="275">
        <f t="shared" ca="1" si="138"/>
        <v>326592</v>
      </c>
      <c r="BI199" s="275">
        <f t="shared" ca="1" si="138"/>
        <v>361584</v>
      </c>
      <c r="BJ199" s="275">
        <f t="shared" ca="1" si="138"/>
        <v>349920</v>
      </c>
      <c r="BK199" s="275">
        <f t="shared" ca="1" si="138"/>
        <v>361584</v>
      </c>
      <c r="BL199" s="275">
        <f t="shared" ca="1" si="138"/>
        <v>349920</v>
      </c>
      <c r="BM199" s="275">
        <f t="shared" ca="1" si="138"/>
        <v>361584</v>
      </c>
      <c r="BN199" s="275">
        <f t="shared" ca="1" si="138"/>
        <v>361584</v>
      </c>
      <c r="BO199" s="275">
        <f t="shared" ca="1" si="138"/>
        <v>349920</v>
      </c>
      <c r="BP199" s="275">
        <f t="shared" ca="1" si="138"/>
        <v>361584</v>
      </c>
      <c r="BQ199" s="275">
        <f t="shared" ca="1" si="138"/>
        <v>349920</v>
      </c>
      <c r="BR199" s="275">
        <f t="shared" ca="1" si="138"/>
        <v>361584</v>
      </c>
      <c r="BS199" s="275">
        <f t="shared" ca="1" si="138"/>
        <v>361584</v>
      </c>
      <c r="BT199" s="275">
        <f t="shared" ca="1" si="138"/>
        <v>338256</v>
      </c>
      <c r="BU199" s="275">
        <f t="shared" ca="1" si="138"/>
        <v>361584</v>
      </c>
      <c r="BV199" s="275">
        <f t="shared" ca="1" si="138"/>
        <v>349920</v>
      </c>
      <c r="BW199" s="275">
        <f t="shared" ref="BW199:DN199" ca="1" si="139">SUM(BW194:BW198)</f>
        <v>361584</v>
      </c>
      <c r="BX199" s="275">
        <f t="shared" ca="1" si="139"/>
        <v>349920</v>
      </c>
      <c r="BY199" s="275">
        <f t="shared" ca="1" si="139"/>
        <v>361584</v>
      </c>
      <c r="BZ199" s="275">
        <f t="shared" ca="1" si="139"/>
        <v>361584</v>
      </c>
      <c r="CA199" s="275">
        <f t="shared" ca="1" si="139"/>
        <v>349920</v>
      </c>
      <c r="CB199" s="275">
        <f t="shared" ca="1" si="139"/>
        <v>361584</v>
      </c>
      <c r="CC199" s="275">
        <f t="shared" ca="1" si="139"/>
        <v>349920</v>
      </c>
      <c r="CD199" s="275">
        <f t="shared" ca="1" si="139"/>
        <v>361584</v>
      </c>
      <c r="CE199" s="275">
        <f t="shared" ca="1" si="139"/>
        <v>361584</v>
      </c>
      <c r="CF199" s="275">
        <f t="shared" ca="1" si="139"/>
        <v>326592</v>
      </c>
      <c r="CG199" s="275">
        <f t="shared" ca="1" si="139"/>
        <v>361584</v>
      </c>
      <c r="CH199" s="275">
        <f t="shared" ca="1" si="139"/>
        <v>349920</v>
      </c>
      <c r="CI199" s="275">
        <f t="shared" ca="1" si="139"/>
        <v>361584</v>
      </c>
      <c r="CJ199" s="275">
        <f t="shared" ca="1" si="139"/>
        <v>349920</v>
      </c>
      <c r="CK199" s="275">
        <f t="shared" ca="1" si="139"/>
        <v>361584</v>
      </c>
      <c r="CL199" s="275">
        <f t="shared" ca="1" si="139"/>
        <v>361584</v>
      </c>
      <c r="CM199" s="275">
        <f t="shared" ca="1" si="139"/>
        <v>349920</v>
      </c>
      <c r="CN199" s="275">
        <f t="shared" ca="1" si="139"/>
        <v>361584</v>
      </c>
      <c r="CO199" s="275">
        <f t="shared" ca="1" si="139"/>
        <v>349920</v>
      </c>
      <c r="CP199" s="275">
        <f t="shared" ca="1" si="139"/>
        <v>361584</v>
      </c>
      <c r="CQ199" s="275">
        <f t="shared" ca="1" si="139"/>
        <v>361584</v>
      </c>
      <c r="CR199" s="275">
        <f t="shared" ca="1" si="139"/>
        <v>326592</v>
      </c>
      <c r="CS199" s="275">
        <f t="shared" ca="1" si="139"/>
        <v>361584</v>
      </c>
      <c r="CT199" s="275">
        <f t="shared" ca="1" si="139"/>
        <v>349920</v>
      </c>
      <c r="CU199" s="275">
        <f t="shared" ca="1" si="139"/>
        <v>361584</v>
      </c>
      <c r="CV199" s="275">
        <f t="shared" ca="1" si="139"/>
        <v>349920</v>
      </c>
      <c r="CW199" s="275">
        <f t="shared" ca="1" si="139"/>
        <v>361584</v>
      </c>
      <c r="CX199" s="275">
        <f t="shared" ca="1" si="139"/>
        <v>361584</v>
      </c>
      <c r="CY199" s="275">
        <f t="shared" ca="1" si="139"/>
        <v>349920</v>
      </c>
      <c r="CZ199" s="275">
        <f t="shared" ca="1" si="139"/>
        <v>361584</v>
      </c>
      <c r="DA199" s="275">
        <f t="shared" ca="1" si="139"/>
        <v>349920</v>
      </c>
      <c r="DB199" s="275">
        <f t="shared" ca="1" si="139"/>
        <v>361584</v>
      </c>
      <c r="DC199" s="275">
        <f t="shared" ca="1" si="139"/>
        <v>361584</v>
      </c>
      <c r="DD199" s="275">
        <f t="shared" ca="1" si="139"/>
        <v>326592</v>
      </c>
      <c r="DE199" s="275">
        <f t="shared" ca="1" si="139"/>
        <v>361584</v>
      </c>
      <c r="DF199" s="275">
        <f t="shared" ca="1" si="139"/>
        <v>349920</v>
      </c>
      <c r="DG199" s="275">
        <f t="shared" ca="1" si="139"/>
        <v>361584</v>
      </c>
      <c r="DH199" s="275">
        <f t="shared" ca="1" si="139"/>
        <v>349920</v>
      </c>
      <c r="DI199" s="275">
        <f t="shared" ca="1" si="139"/>
        <v>361584</v>
      </c>
      <c r="DJ199" s="275">
        <f t="shared" ca="1" si="139"/>
        <v>361584</v>
      </c>
      <c r="DK199" s="275">
        <f t="shared" ca="1" si="139"/>
        <v>349920</v>
      </c>
      <c r="DL199" s="275">
        <f t="shared" ca="1" si="139"/>
        <v>361584</v>
      </c>
      <c r="DM199" s="275">
        <f t="shared" ca="1" si="139"/>
        <v>349920</v>
      </c>
      <c r="DN199" s="275">
        <f t="shared" ca="1" si="139"/>
        <v>361584</v>
      </c>
    </row>
    <row r="200" spans="1:118">
      <c r="A200" s="151"/>
      <c r="C200" s="22"/>
      <c r="G200" s="54"/>
      <c r="H200" s="264"/>
      <c r="I200" s="29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  <c r="BJ200" s="247"/>
      <c r="BK200" s="247"/>
      <c r="BL200" s="247"/>
      <c r="BM200" s="247"/>
      <c r="BN200" s="247"/>
      <c r="BO200" s="247"/>
      <c r="BP200" s="247"/>
      <c r="BQ200" s="247"/>
      <c r="BR200" s="247"/>
      <c r="BS200" s="247"/>
      <c r="BT200" s="247"/>
      <c r="BU200" s="247"/>
      <c r="BV200" s="247"/>
      <c r="BW200" s="247"/>
      <c r="BX200" s="247"/>
      <c r="BY200" s="247"/>
      <c r="BZ200" s="247"/>
      <c r="CA200" s="247"/>
      <c r="CB200" s="247"/>
      <c r="CC200" s="247"/>
      <c r="CD200" s="247"/>
      <c r="CE200" s="247"/>
      <c r="CF200" s="247"/>
      <c r="CG200" s="247"/>
      <c r="CH200" s="247"/>
      <c r="CI200" s="247"/>
      <c r="CJ200" s="247"/>
      <c r="CK200" s="247"/>
      <c r="CL200" s="247"/>
      <c r="CM200" s="247"/>
      <c r="CN200" s="247"/>
      <c r="CO200" s="247"/>
      <c r="CP200" s="247"/>
      <c r="CQ200" s="247"/>
      <c r="CR200" s="247"/>
      <c r="CS200" s="247"/>
      <c r="CT200" s="247"/>
      <c r="CU200" s="247"/>
      <c r="CV200" s="247"/>
      <c r="CW200" s="247"/>
      <c r="CX200" s="247"/>
      <c r="CY200" s="247"/>
      <c r="CZ200" s="247"/>
      <c r="DA200" s="247"/>
      <c r="DB200" s="247"/>
      <c r="DC200" s="247"/>
      <c r="DD200" s="247"/>
      <c r="DE200" s="247"/>
      <c r="DF200" s="247"/>
      <c r="DG200" s="247"/>
      <c r="DH200" s="247"/>
      <c r="DI200" s="247"/>
      <c r="DJ200" s="247"/>
      <c r="DK200" s="247"/>
      <c r="DL200" s="247"/>
      <c r="DM200" s="247"/>
      <c r="DN200" s="247"/>
    </row>
    <row r="201" spans="1:118" ht="14">
      <c r="A201" s="151"/>
      <c r="C201" s="23" t="str">
        <f>C59</f>
        <v>R100</v>
      </c>
      <c r="H201" s="264"/>
      <c r="I201" s="29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  <c r="DC201" s="153"/>
      <c r="DD201" s="153"/>
      <c r="DE201" s="153"/>
      <c r="DF201" s="153"/>
      <c r="DG201" s="153"/>
      <c r="DH201" s="153"/>
      <c r="DI201" s="153"/>
      <c r="DJ201" s="153"/>
      <c r="DK201" s="153"/>
      <c r="DL201" s="153"/>
      <c r="DM201" s="153"/>
      <c r="DN201" s="153"/>
    </row>
    <row r="202" spans="1:118" ht="14">
      <c r="A202" s="151"/>
      <c r="C202" s="14"/>
      <c r="G202" s="12"/>
      <c r="H202" s="264"/>
      <c r="I202" s="29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  <c r="AJ202" s="271"/>
      <c r="AK202" s="271"/>
      <c r="AL202" s="271"/>
      <c r="AM202" s="271"/>
      <c r="AN202" s="271"/>
      <c r="AO202" s="271"/>
      <c r="AP202" s="271"/>
      <c r="AQ202" s="271"/>
      <c r="AR202" s="271"/>
      <c r="AS202" s="271"/>
      <c r="AT202" s="271"/>
      <c r="AU202" s="271"/>
      <c r="AV202" s="271"/>
      <c r="AW202" s="271"/>
      <c r="AX202" s="271"/>
      <c r="AY202" s="271"/>
      <c r="AZ202" s="271"/>
      <c r="BA202" s="271"/>
      <c r="BB202" s="271"/>
      <c r="BC202" s="271"/>
      <c r="BD202" s="271"/>
      <c r="BE202" s="271"/>
      <c r="BF202" s="271"/>
      <c r="BG202" s="271"/>
      <c r="BH202" s="271"/>
      <c r="BI202" s="271"/>
      <c r="BJ202" s="271"/>
      <c r="BK202" s="271"/>
      <c r="BL202" s="271"/>
      <c r="BM202" s="271"/>
      <c r="BN202" s="271"/>
      <c r="BO202" s="271"/>
      <c r="BP202" s="271"/>
      <c r="BQ202" s="271"/>
      <c r="BR202" s="271"/>
      <c r="BS202" s="271"/>
      <c r="BT202" s="271"/>
      <c r="BU202" s="271"/>
      <c r="BV202" s="271"/>
      <c r="BW202" s="271"/>
      <c r="BX202" s="271"/>
      <c r="BY202" s="271"/>
      <c r="BZ202" s="271"/>
      <c r="CA202" s="271"/>
      <c r="CB202" s="271"/>
      <c r="CC202" s="271"/>
      <c r="CD202" s="271"/>
      <c r="CE202" s="271"/>
      <c r="CF202" s="271"/>
      <c r="CG202" s="271"/>
      <c r="CH202" s="271"/>
      <c r="CI202" s="271"/>
      <c r="CJ202" s="271"/>
      <c r="CK202" s="271"/>
      <c r="CL202" s="271"/>
      <c r="CM202" s="271"/>
      <c r="CN202" s="271"/>
      <c r="CO202" s="271"/>
      <c r="CP202" s="271"/>
      <c r="CQ202" s="271"/>
      <c r="CR202" s="271"/>
      <c r="CS202" s="271"/>
      <c r="CT202" s="271"/>
      <c r="CU202" s="271"/>
      <c r="CV202" s="271"/>
      <c r="CW202" s="271"/>
      <c r="CX202" s="271"/>
      <c r="CY202" s="271"/>
      <c r="CZ202" s="271"/>
      <c r="DA202" s="271"/>
      <c r="DB202" s="271"/>
      <c r="DC202" s="271"/>
      <c r="DD202" s="271"/>
      <c r="DE202" s="271"/>
      <c r="DF202" s="271"/>
      <c r="DG202" s="271"/>
      <c r="DH202" s="271"/>
      <c r="DI202" s="271"/>
      <c r="DJ202" s="271"/>
      <c r="DK202" s="271"/>
      <c r="DL202" s="271"/>
      <c r="DM202" s="271"/>
      <c r="DN202" s="271"/>
    </row>
    <row r="203" spans="1:118">
      <c r="A203" s="151"/>
      <c r="C203" s="22" t="s">
        <v>85</v>
      </c>
      <c r="E203" s="54" t="s">
        <v>267</v>
      </c>
      <c r="F203" s="54" t="s">
        <v>271</v>
      </c>
      <c r="G203" s="54"/>
      <c r="H203" s="264" t="s">
        <v>287</v>
      </c>
      <c r="I203" s="29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  <c r="BJ203" s="247"/>
      <c r="BK203" s="247"/>
      <c r="BL203" s="247"/>
      <c r="BM203" s="247"/>
      <c r="BN203" s="247"/>
      <c r="BO203" s="247"/>
      <c r="BP203" s="247"/>
      <c r="BQ203" s="247"/>
      <c r="BR203" s="247"/>
      <c r="BS203" s="247"/>
      <c r="BT203" s="247"/>
      <c r="BU203" s="247"/>
      <c r="BV203" s="247"/>
      <c r="BW203" s="247"/>
      <c r="BX203" s="247"/>
      <c r="BY203" s="247"/>
      <c r="BZ203" s="247"/>
      <c r="CA203" s="247"/>
      <c r="CB203" s="247"/>
      <c r="CC203" s="247"/>
      <c r="CD203" s="247"/>
      <c r="CE203" s="247"/>
      <c r="CF203" s="247"/>
      <c r="CG203" s="247"/>
      <c r="CH203" s="247"/>
      <c r="CI203" s="247"/>
      <c r="CJ203" s="247"/>
      <c r="CK203" s="247"/>
      <c r="CL203" s="247"/>
      <c r="CM203" s="247"/>
      <c r="CN203" s="247"/>
      <c r="CO203" s="247"/>
      <c r="CP203" s="247"/>
      <c r="CQ203" s="247"/>
      <c r="CR203" s="247"/>
      <c r="CS203" s="247"/>
      <c r="CT203" s="247"/>
      <c r="CU203" s="247"/>
      <c r="CV203" s="247"/>
      <c r="CW203" s="247"/>
      <c r="CX203" s="247"/>
      <c r="CY203" s="247"/>
      <c r="CZ203" s="247"/>
      <c r="DA203" s="247"/>
      <c r="DB203" s="247"/>
      <c r="DC203" s="247"/>
      <c r="DD203" s="247"/>
      <c r="DE203" s="247"/>
      <c r="DF203" s="247"/>
      <c r="DG203" s="247"/>
      <c r="DH203" s="247"/>
      <c r="DI203" s="247"/>
      <c r="DJ203" s="247"/>
      <c r="DK203" s="247"/>
      <c r="DL203" s="247"/>
      <c r="DM203" s="247"/>
      <c r="DN203" s="247"/>
    </row>
    <row r="204" spans="1:118">
      <c r="A204" s="151"/>
      <c r="C204" s="34" t="s">
        <v>316</v>
      </c>
      <c r="E204" s="70">
        <f>Inputs!H136</f>
        <v>0.2</v>
      </c>
      <c r="F204" s="70">
        <f>Inputs!J136</f>
        <v>0.7</v>
      </c>
      <c r="G204" s="54" t="s">
        <v>83</v>
      </c>
      <c r="H204" s="272">
        <f ca="1">IFERROR(SUM($J204:$DN204)/(SUM($J$132:$DN$132)*E204),0)</f>
        <v>6.9293364815006333</v>
      </c>
      <c r="I204" s="29"/>
      <c r="J204" s="212">
        <f ca="1">(J$132*INDEX('Term Pricing'!$M$713:$M$892,MATCH('Project 2'!J$8,'Term Pricing'!$C$713:$C$892,0))*$E204*$F204)+(J$132*INDEX('Term Pricing'!$N$713:$N$892,MATCH('Project 2'!J$8,'Term Pricing'!$C$713:$C$892,0))*$E204*(1-$F204))</f>
        <v>0</v>
      </c>
      <c r="K204" s="212">
        <f ca="1">(K$132*INDEX('Term Pricing'!$M$713:$M$892,MATCH('Project 2'!K$8,'Term Pricing'!$C$713:$C$892,0))*$E204*$F204)+(K$132*INDEX('Term Pricing'!$N$713:$N$892,MATCH('Project 2'!K$8,'Term Pricing'!$C$713:$C$892,0))*$E204*(1-$F204))</f>
        <v>0</v>
      </c>
      <c r="L204" s="212">
        <f ca="1">(L$132*INDEX('Term Pricing'!$M$713:$M$892,MATCH('Project 2'!L$8,'Term Pricing'!$C$713:$C$892,0))*$E204*$F204)+(L$132*INDEX('Term Pricing'!$N$713:$N$892,MATCH('Project 2'!L$8,'Term Pricing'!$C$713:$C$892,0))*$E204*(1-$F204))</f>
        <v>0</v>
      </c>
      <c r="M204" s="212">
        <f ca="1">(M$132*INDEX('Term Pricing'!$M$713:$M$892,MATCH('Project 2'!M$8,'Term Pricing'!$C$713:$C$892,0))*$E204*$F204)+(M$132*INDEX('Term Pricing'!$N$713:$N$892,MATCH('Project 2'!M$8,'Term Pricing'!$C$713:$C$892,0))*$E204*(1-$F204))</f>
        <v>0</v>
      </c>
      <c r="N204" s="212">
        <f ca="1">(N$132*INDEX('Term Pricing'!$M$713:$M$892,MATCH('Project 2'!N$8,'Term Pricing'!$C$713:$C$892,0))*$E204*$F204)+(N$132*INDEX('Term Pricing'!$N$713:$N$892,MATCH('Project 2'!N$8,'Term Pricing'!$C$713:$C$892,0))*$E204*(1-$F204))</f>
        <v>250875.81922777233</v>
      </c>
      <c r="O204" s="212">
        <f ca="1">(O$132*INDEX('Term Pricing'!$M$713:$M$892,MATCH('Project 2'!O$8,'Term Pricing'!$C$713:$C$892,0))*$E204*$F204)+(O$132*INDEX('Term Pricing'!$N$713:$N$892,MATCH('Project 2'!O$8,'Term Pricing'!$C$713:$C$892,0))*$E204*(1-$F204))</f>
        <v>257342.0029038522</v>
      </c>
      <c r="P204" s="212">
        <f ca="1">(P$132*INDEX('Term Pricing'!$M$713:$M$892,MATCH('Project 2'!P$8,'Term Pricing'!$C$713:$C$892,0))*$E204*$F204)+(P$132*INDEX('Term Pricing'!$N$713:$N$892,MATCH('Project 2'!P$8,'Term Pricing'!$C$713:$C$892,0))*$E204*(1-$F204))</f>
        <v>247112.75017339201</v>
      </c>
      <c r="Q204" s="212">
        <f ca="1">(Q$132*INDEX('Term Pricing'!$M$713:$M$892,MATCH('Project 2'!Q$8,'Term Pricing'!$C$713:$C$892,0))*$E204*$F204)+(Q$132*INDEX('Term Pricing'!$N$713:$N$892,MATCH('Project 2'!Q$8,'Term Pricing'!$C$713:$C$892,0))*$E204*(1-$F204))</f>
        <v>253268.07130084187</v>
      </c>
      <c r="R204" s="212">
        <f ca="1">(R$132*INDEX('Term Pricing'!$M$713:$M$892,MATCH('Project 2'!R$8,'Term Pricing'!$C$713:$C$892,0))*$E204*$F204)+(R$132*INDEX('Term Pricing'!$N$713:$N$892,MATCH('Project 2'!R$8,'Term Pricing'!$C$713:$C$892,0))*$E204*(1-$F204))</f>
        <v>251099.90406910048</v>
      </c>
      <c r="S204" s="212">
        <f ca="1">(S$132*INDEX('Term Pricing'!$M$713:$M$892,MATCH('Project 2'!S$8,'Term Pricing'!$C$713:$C$892,0))*$E204*$F204)+(S$132*INDEX('Term Pricing'!$N$713:$N$892,MATCH('Project 2'!S$8,'Term Pricing'!$C$713:$C$892,0))*$E204*(1-$F204))</f>
        <v>240818.84243925044</v>
      </c>
      <c r="T204" s="212">
        <f ca="1">(T$132*INDEX('Term Pricing'!$M$713:$M$892,MATCH('Project 2'!T$8,'Term Pricing'!$C$713:$C$892,0))*$E204*$F204)+(T$132*INDEX('Term Pricing'!$N$713:$N$892,MATCH('Project 2'!T$8,'Term Pricing'!$C$713:$C$892,0))*$E204*(1-$F204))</f>
        <v>246510.3329844613</v>
      </c>
      <c r="U204" s="212">
        <f ca="1">(U$132*INDEX('Term Pricing'!$M$713:$M$892,MATCH('Project 2'!U$8,'Term Pricing'!$C$713:$C$892,0))*$E204*$F204)+(U$132*INDEX('Term Pricing'!$N$713:$N$892,MATCH('Project 2'!U$8,'Term Pricing'!$C$713:$C$892,0))*$E204*(1-$F204))</f>
        <v>236221.13918060609</v>
      </c>
      <c r="V204" s="212">
        <f ca="1">(V$132*INDEX('Term Pricing'!$M$713:$M$892,MATCH('Project 2'!V$8,'Term Pricing'!$C$713:$C$892,0))*$E204*$F204)+(V$132*INDEX('Term Pricing'!$N$713:$N$892,MATCH('Project 2'!V$8,'Term Pricing'!$C$713:$C$892,0))*$E204*(1-$F204))</f>
        <v>241603.17456081329</v>
      </c>
      <c r="W204" s="212">
        <f ca="1">(W$132*INDEX('Term Pricing'!$M$713:$M$892,MATCH('Project 2'!W$8,'Term Pricing'!$C$713:$C$892,0))*$E204*$F204)+(W$132*INDEX('Term Pricing'!$N$713:$N$892,MATCH('Project 2'!W$8,'Term Pricing'!$C$713:$C$892,0))*$E204*(1-$F204))</f>
        <v>239037.37960325376</v>
      </c>
      <c r="X204" s="212">
        <f ca="1">(X$132*INDEX('Term Pricing'!$M$713:$M$892,MATCH('Project 2'!X$8,'Term Pricing'!$C$713:$C$892,0))*$E204*$F204)+(X$132*INDEX('Term Pricing'!$N$713:$N$892,MATCH('Project 2'!X$8,'Term Pricing'!$C$713:$C$892,0))*$E204*(1-$F204))</f>
        <v>221149.01494032351</v>
      </c>
      <c r="Y204" s="212">
        <f ca="1">(Y$132*INDEX('Term Pricing'!$M$713:$M$892,MATCH('Project 2'!Y$8,'Term Pricing'!$C$713:$C$892,0))*$E204*$F204)+(Y$132*INDEX('Term Pricing'!$N$713:$N$892,MATCH('Project 2'!Y$8,'Term Pricing'!$C$713:$C$892,0))*$E204*(1-$F204))</f>
        <v>233695.98172090421</v>
      </c>
      <c r="Z204" s="212">
        <f ca="1">(Z$132*INDEX('Term Pricing'!$M$713:$M$892,MATCH('Project 2'!Z$8,'Term Pricing'!$C$713:$C$892,0))*$E204*$F204)+(Z$132*INDEX('Term Pricing'!$N$713:$N$892,MATCH('Project 2'!Z$8,'Term Pricing'!$C$713:$C$892,0))*$E204*(1-$F204))</f>
        <v>223477.13581659144</v>
      </c>
      <c r="AA204" s="212">
        <f ca="1">(AA$132*INDEX('Term Pricing'!$M$713:$M$892,MATCH('Project 2'!AA$8,'Term Pricing'!$C$713:$C$892,0))*$E204*$F204)+(AA$132*INDEX('Term Pricing'!$N$713:$N$892,MATCH('Project 2'!AA$8,'Term Pricing'!$C$713:$C$892,0))*$E204*(1-$F204))</f>
        <v>228094.90202262465</v>
      </c>
      <c r="AB204" s="212">
        <f ca="1">(AB$132*INDEX('Term Pricing'!$M$713:$M$892,MATCH('Project 2'!AB$8,'Term Pricing'!$C$713:$C$892,0))*$E204*$F204)+(AB$132*INDEX('Term Pricing'!$N$713:$N$892,MATCH('Project 2'!AB$8,'Term Pricing'!$C$713:$C$892,0))*$E204*(1-$F204))</f>
        <v>217940.00238563382</v>
      </c>
      <c r="AC204" s="212">
        <f ca="1">(AC$132*INDEX('Term Pricing'!$M$713:$M$892,MATCH('Project 2'!AC$8,'Term Pricing'!$C$713:$C$892,0))*$E204*$F204)+(AC$132*INDEX('Term Pricing'!$N$713:$N$892,MATCH('Project 2'!AC$8,'Term Pricing'!$C$713:$C$892,0))*$E204*(1-$F204))</f>
        <v>222258.82247369539</v>
      </c>
      <c r="AD204" s="212">
        <f ca="1">(AD$132*INDEX('Term Pricing'!$M$713:$M$892,MATCH('Project 2'!AD$8,'Term Pricing'!$C$713:$C$892,0))*$E204*$F204)+(AD$132*INDEX('Term Pricing'!$N$713:$N$892,MATCH('Project 2'!AD$8,'Term Pricing'!$C$713:$C$892,0))*$E204*(1-$F204))</f>
        <v>219260.52691054135</v>
      </c>
      <c r="AE204" s="212">
        <f ca="1">(AE$132*INDEX('Term Pricing'!$M$713:$M$892,MATCH('Project 2'!AE$8,'Term Pricing'!$C$713:$C$892,0))*$E204*$F204)+(AE$132*INDEX('Term Pricing'!$N$713:$N$892,MATCH('Project 2'!AE$8,'Term Pricing'!$C$713:$C$892,0))*$E204*(1-$F204))</f>
        <v>209238.36060147529</v>
      </c>
      <c r="AF204" s="212">
        <f ca="1">(AF$132*INDEX('Term Pricing'!$M$713:$M$892,MATCH('Project 2'!AF$8,'Term Pricing'!$C$713:$C$892,0))*$E204*$F204)+(AF$132*INDEX('Term Pricing'!$N$713:$N$892,MATCH('Project 2'!AF$8,'Term Pricing'!$C$713:$C$892,0))*$E204*(1-$F204))</f>
        <v>213119.36783196684</v>
      </c>
      <c r="AG204" s="212">
        <f ca="1">(AG$132*INDEX('Term Pricing'!$M$713:$M$892,MATCH('Project 2'!AG$8,'Term Pricing'!$C$713:$C$892,0))*$E204*$F204)+(AG$132*INDEX('Term Pricing'!$N$713:$N$892,MATCH('Project 2'!AG$8,'Term Pricing'!$C$713:$C$892,0))*$E204*(1-$F204))</f>
        <v>203209.28705750697</v>
      </c>
      <c r="AH204" s="212">
        <f ca="1">(AH$132*INDEX('Term Pricing'!$M$713:$M$892,MATCH('Project 2'!AH$8,'Term Pricing'!$C$713:$C$892,0))*$E204*$F204)+(AH$132*INDEX('Term Pricing'!$N$713:$N$892,MATCH('Project 2'!AH$8,'Term Pricing'!$C$713:$C$892,0))*$E204*(1-$F204))</f>
        <v>206806.88290052343</v>
      </c>
      <c r="AI204" s="212">
        <f ca="1">(AI$132*INDEX('Term Pricing'!$M$713:$M$892,MATCH('Project 2'!AI$8,'Term Pricing'!$C$713:$C$892,0))*$E204*$F204)+(AI$132*INDEX('Term Pricing'!$N$713:$N$892,MATCH('Project 2'!AI$8,'Term Pricing'!$C$713:$C$892,0))*$E204*(1-$F204))</f>
        <v>203594.45089331974</v>
      </c>
      <c r="AJ204" s="212">
        <f ca="1">(AJ$132*INDEX('Term Pricing'!$M$713:$M$892,MATCH('Project 2'!AJ$8,'Term Pricing'!$C$713:$C$892,0))*$E204*$F204)+(AJ$132*INDEX('Term Pricing'!$N$713:$N$892,MATCH('Project 2'!AJ$8,'Term Pricing'!$C$713:$C$892,0))*$E204*(1-$F204))</f>
        <v>180960.25412038044</v>
      </c>
      <c r="AK204" s="212">
        <f ca="1">(AK$132*INDEX('Term Pricing'!$M$713:$M$892,MATCH('Project 2'!AK$8,'Term Pricing'!$C$713:$C$892,0))*$E204*$F204)+(AK$132*INDEX('Term Pricing'!$N$713:$N$892,MATCH('Project 2'!AK$8,'Term Pricing'!$C$713:$C$892,0))*$E204*(1-$F204))</f>
        <v>197073.29727946597</v>
      </c>
      <c r="AL204" s="212">
        <f ca="1">(AL$132*INDEX('Term Pricing'!$M$713:$M$892,MATCH('Project 2'!AL$8,'Term Pricing'!$C$713:$C$892,0))*$E204*$F204)+(AL$132*INDEX('Term Pricing'!$N$713:$N$892,MATCH('Project 2'!AL$8,'Term Pricing'!$C$713:$C$892,0))*$E204*(1-$F204))</f>
        <v>187520.3009983114</v>
      </c>
      <c r="AM204" s="212">
        <f ca="1">(AM$132*INDEX('Term Pricing'!$M$713:$M$892,MATCH('Project 2'!AM$8,'Term Pricing'!$C$713:$C$892,0))*$E204*$F204)+(AM$132*INDEX('Term Pricing'!$N$713:$N$892,MATCH('Project 2'!AM$8,'Term Pricing'!$C$713:$C$892,0))*$E204*(1-$F204))</f>
        <v>190445.06685177371</v>
      </c>
      <c r="AN204" s="212">
        <f ca="1">(AN$132*INDEX('Term Pricing'!$M$713:$M$892,MATCH('Project 2'!AN$8,'Term Pricing'!$C$713:$C$892,0))*$E204*$F204)+(AN$132*INDEX('Term Pricing'!$N$713:$N$892,MATCH('Project 2'!AN$8,'Term Pricing'!$C$713:$C$892,0))*$E204*(1-$F204))</f>
        <v>181063.26996237296</v>
      </c>
      <c r="AO204" s="212">
        <f ca="1">(AO$132*INDEX('Term Pricing'!$M$713:$M$892,MATCH('Project 2'!AO$8,'Term Pricing'!$C$713:$C$892,0))*$E204*$F204)+(AO$132*INDEX('Term Pricing'!$N$713:$N$892,MATCH('Project 2'!AO$8,'Term Pricing'!$C$713:$C$892,0))*$E204*(1-$F204))</f>
        <v>183735.03152475349</v>
      </c>
      <c r="AP204" s="212">
        <f ca="1">(AP$132*INDEX('Term Pricing'!$M$713:$M$892,MATCH('Project 2'!AP$8,'Term Pricing'!$C$713:$C$892,0))*$E204*$F204)+(AP$132*INDEX('Term Pricing'!$N$713:$N$892,MATCH('Project 2'!AP$8,'Term Pricing'!$C$713:$C$892,0))*$E204*(1-$F204))</f>
        <v>180357.1073906449</v>
      </c>
      <c r="AQ204" s="212">
        <f ca="1">(AQ$132*INDEX('Term Pricing'!$M$713:$M$892,MATCH('Project 2'!AQ$8,'Term Pricing'!$C$713:$C$892,0))*$E204*$F204)+(AQ$132*INDEX('Term Pricing'!$N$713:$N$892,MATCH('Project 2'!AQ$8,'Term Pricing'!$C$713:$C$892,0))*$E204*(1-$F204))</f>
        <v>171259.33902713421</v>
      </c>
      <c r="AR204" s="212">
        <f ca="1">(AR$132*INDEX('Term Pricing'!$M$713:$M$892,MATCH('Project 2'!AR$8,'Term Pricing'!$C$713:$C$892,0))*$E204*$F204)+(AR$132*INDEX('Term Pricing'!$N$713:$N$892,MATCH('Project 2'!AR$8,'Term Pricing'!$C$713:$C$892,0))*$E204*(1-$F204))</f>
        <v>173570.66073748001</v>
      </c>
      <c r="AS204" s="212">
        <f ca="1">(AS$132*INDEX('Term Pricing'!$M$713:$M$892,MATCH('Project 2'!AS$8,'Term Pricing'!$C$713:$C$892,0))*$E204*$F204)+(AS$132*INDEX('Term Pricing'!$N$713:$N$892,MATCH('Project 2'!AS$8,'Term Pricing'!$C$713:$C$892,0))*$E204*(1-$F204))</f>
        <v>164678.79826769014</v>
      </c>
      <c r="AT204" s="212">
        <f ca="1">(AT$132*INDEX('Term Pricing'!$M$713:$M$892,MATCH('Project 2'!AT$8,'Term Pricing'!$C$713:$C$892,0))*$E204*$F204)+(AT$132*INDEX('Term Pricing'!$N$713:$N$892,MATCH('Project 2'!AT$8,'Term Pricing'!$C$713:$C$892,0))*$E204*(1-$F204))</f>
        <v>166763.1775962259</v>
      </c>
      <c r="AU204" s="212">
        <f ca="1">(AU$132*INDEX('Term Pricing'!$M$713:$M$892,MATCH('Project 2'!AU$8,'Term Pricing'!$C$713:$C$892,0))*$E204*$F204)+(AU$132*INDEX('Term Pricing'!$N$713:$N$892,MATCH('Project 2'!AU$8,'Term Pricing'!$C$713:$C$892,0))*$E204*(1-$F204))</f>
        <v>163358.76525563002</v>
      </c>
      <c r="AV204" s="212">
        <f ca="1">(AV$132*INDEX('Term Pricing'!$M$713:$M$892,MATCH('Project 2'!AV$8,'Term Pricing'!$C$713:$C$892,0))*$E204*$F204)+(AV$132*INDEX('Term Pricing'!$N$713:$N$892,MATCH('Project 2'!AV$8,'Term Pricing'!$C$713:$C$892,0))*$E204*(1-$F204))</f>
        <v>144477.87034064843</v>
      </c>
      <c r="AW204" s="212">
        <f ca="1">(AW$132*INDEX('Term Pricing'!$M$713:$M$892,MATCH('Project 2'!AW$8,'Term Pricing'!$C$713:$C$892,0))*$E204*$F204)+(AW$132*INDEX('Term Pricing'!$N$713:$N$892,MATCH('Project 2'!AW$8,'Term Pricing'!$C$713:$C$892,0))*$E204*(1-$F204))</f>
        <v>156562.53387485561</v>
      </c>
      <c r="AX204" s="212">
        <f ca="1">(AX$132*INDEX('Term Pricing'!$M$713:$M$892,MATCH('Project 2'!AX$8,'Term Pricing'!$C$713:$C$892,0))*$E204*$F204)+(AX$132*INDEX('Term Pricing'!$N$713:$N$892,MATCH('Project 2'!AX$8,'Term Pricing'!$C$713:$C$892,0))*$E204*(1-$F204))</f>
        <v>247058.22692759268</v>
      </c>
      <c r="AY204" s="212">
        <f ca="1">(AY$132*INDEX('Term Pricing'!$M$713:$M$892,MATCH('Project 2'!AY$8,'Term Pricing'!$C$713:$C$892,0))*$E204*$F204)+(AY$132*INDEX('Term Pricing'!$N$713:$N$892,MATCH('Project 2'!AY$8,'Term Pricing'!$C$713:$C$892,0))*$E204*(1-$F204))</f>
        <v>249668.22451134739</v>
      </c>
      <c r="AZ204" s="212">
        <f ca="1">(AZ$132*INDEX('Term Pricing'!$M$713:$M$892,MATCH('Project 2'!AZ$8,'Term Pricing'!$C$713:$C$892,0))*$E204*$F204)+(AZ$132*INDEX('Term Pricing'!$N$713:$N$892,MATCH('Project 2'!AZ$8,'Term Pricing'!$C$713:$C$892,0))*$E204*(1-$F204))</f>
        <v>236192.8338877747</v>
      </c>
      <c r="BA204" s="212">
        <f ca="1">(BA$132*INDEX('Term Pricing'!$M$713:$M$892,MATCH('Project 2'!BA$8,'Term Pricing'!$C$713:$C$892,0))*$E204*$F204)+(BA$132*INDEX('Term Pricing'!$N$713:$N$892,MATCH('Project 2'!BA$8,'Term Pricing'!$C$713:$C$892,0))*$E204*(1-$F204))</f>
        <v>238490.69194677231</v>
      </c>
      <c r="BB204" s="212">
        <f ca="1">(BB$132*INDEX('Term Pricing'!$M$713:$M$892,MATCH('Project 2'!BB$8,'Term Pricing'!$C$713:$C$892,0))*$E204*$F204)+(BB$132*INDEX('Term Pricing'!$N$713:$N$892,MATCH('Project 2'!BB$8,'Term Pricing'!$C$713:$C$892,0))*$E204*(1-$F204))</f>
        <v>232946.46809421896</v>
      </c>
      <c r="BC204" s="212">
        <f ca="1">(BC$132*INDEX('Term Pricing'!$M$713:$M$892,MATCH('Project 2'!BC$8,'Term Pricing'!$C$713:$C$892,0))*$E204*$F204)+(BC$132*INDEX('Term Pricing'!$N$713:$N$892,MATCH('Project 2'!BC$8,'Term Pricing'!$C$713:$C$892,0))*$E204*(1-$F204))</f>
        <v>220100.39956421181</v>
      </c>
      <c r="BD204" s="212">
        <f ca="1">(BD$132*INDEX('Term Pricing'!$M$713:$M$892,MATCH('Project 2'!BD$8,'Term Pricing'!$C$713:$C$892,0))*$E204*$F204)+(BD$132*INDEX('Term Pricing'!$N$713:$N$892,MATCH('Project 2'!BD$8,'Term Pricing'!$C$713:$C$892,0))*$E204*(1-$F204))</f>
        <v>221966.21581922454</v>
      </c>
      <c r="BE204" s="212">
        <f ca="1">(BE$132*INDEX('Term Pricing'!$M$713:$M$892,MATCH('Project 2'!BE$8,'Term Pricing'!$C$713:$C$892,0))*$E204*$F204)+(BE$132*INDEX('Term Pricing'!$N$713:$N$892,MATCH('Project 2'!BE$8,'Term Pricing'!$C$713:$C$892,0))*$E204*(1-$F204))</f>
        <v>209552.35189864127</v>
      </c>
      <c r="BF204" s="212">
        <f ca="1">(BF$132*INDEX('Term Pricing'!$M$713:$M$892,MATCH('Project 2'!BF$8,'Term Pricing'!$C$713:$C$892,0))*$E204*$F204)+(BF$132*INDEX('Term Pricing'!$N$713:$N$892,MATCH('Project 2'!BF$8,'Term Pricing'!$C$713:$C$892,0))*$E204*(1-$F204))</f>
        <v>211154.1377417063</v>
      </c>
      <c r="BG204" s="212">
        <f ca="1">(BG$132*INDEX('Term Pricing'!$M$713:$M$892,MATCH('Project 2'!BG$8,'Term Pricing'!$C$713:$C$892,0))*$E204*$F204)+(BG$132*INDEX('Term Pricing'!$N$713:$N$892,MATCH('Project 2'!BG$8,'Term Pricing'!$C$713:$C$892,0))*$E204*(1-$F204))</f>
        <v>205819.612124876</v>
      </c>
      <c r="BH204" s="212">
        <f ca="1">(BH$132*INDEX('Term Pricing'!$M$713:$M$892,MATCH('Project 2'!BH$8,'Term Pricing'!$C$713:$C$892,0))*$E204*$F204)+(BH$132*INDEX('Term Pricing'!$N$713:$N$892,MATCH('Project 2'!BH$8,'Term Pricing'!$C$713:$C$892,0))*$E204*(1-$F204))</f>
        <v>181130.17980761762</v>
      </c>
      <c r="BI204" s="212">
        <f ca="1">(BI$132*INDEX('Term Pricing'!$M$713:$M$892,MATCH('Project 2'!BI$8,'Term Pricing'!$C$713:$C$892,0))*$E204*$F204)+(BI$132*INDEX('Term Pricing'!$N$713:$N$892,MATCH('Project 2'!BI$8,'Term Pricing'!$C$713:$C$892,0))*$E204*(1-$F204))</f>
        <v>195309.24295813293</v>
      </c>
      <c r="BJ204" s="212">
        <f ca="1">(BJ$132*INDEX('Term Pricing'!$M$713:$M$892,MATCH('Project 2'!BJ$8,'Term Pricing'!$C$713:$C$892,0))*$E204*$F204)+(BJ$132*INDEX('Term Pricing'!$N$713:$N$892,MATCH('Project 2'!BJ$8,'Term Pricing'!$C$713:$C$892,0))*$E204*(1-$F204))</f>
        <v>184005.7050980975</v>
      </c>
      <c r="BK204" s="212">
        <f ca="1">(BK$132*INDEX('Term Pricing'!$M$713:$M$892,MATCH('Project 2'!BK$8,'Term Pricing'!$C$713:$C$892,0))*$E204*$F204)+(BK$132*INDEX('Term Pricing'!$N$713:$N$892,MATCH('Project 2'!BK$8,'Term Pricing'!$C$713:$C$892,0))*$E204*(1-$F204))</f>
        <v>185029.63758566597</v>
      </c>
      <c r="BL204" s="212">
        <f ca="1">(BL$132*INDEX('Term Pricing'!$M$713:$M$892,MATCH('Project 2'!BL$8,'Term Pricing'!$C$713:$C$892,0))*$E204*$F204)+(BL$132*INDEX('Term Pricing'!$N$713:$N$892,MATCH('Project 2'!BL$8,'Term Pricing'!$C$713:$C$892,0))*$E204*(1-$F204))</f>
        <v>174177.11533499561</v>
      </c>
      <c r="BM204" s="212">
        <f ca="1">(BM$132*INDEX('Term Pricing'!$M$713:$M$892,MATCH('Project 2'!BM$8,'Term Pricing'!$C$713:$C$892,0))*$E204*$F204)+(BM$132*INDEX('Term Pricing'!$N$713:$N$892,MATCH('Project 2'!BM$8,'Term Pricing'!$C$713:$C$892,0))*$E204*(1-$F204))</f>
        <v>175001.77585799515</v>
      </c>
      <c r="BN204" s="212">
        <f ca="1">(BN$132*INDEX('Term Pricing'!$M$713:$M$892,MATCH('Project 2'!BN$8,'Term Pricing'!$C$713:$C$892,0))*$E204*$F204)+(BN$132*INDEX('Term Pricing'!$N$713:$N$892,MATCH('Project 2'!BN$8,'Term Pricing'!$C$713:$C$892,0))*$E204*(1-$F204))</f>
        <v>170088.16341556655</v>
      </c>
      <c r="BO204" s="212">
        <f ca="1">(BO$132*INDEX('Term Pricing'!$M$713:$M$892,MATCH('Project 2'!BO$8,'Term Pricing'!$C$713:$C$892,0))*$E204*$F204)+(BO$132*INDEX('Term Pricing'!$N$713:$N$892,MATCH('Project 2'!BO$8,'Term Pricing'!$C$713:$C$892,0))*$E204*(1-$F204))</f>
        <v>159913.8303630618</v>
      </c>
      <c r="BP204" s="212">
        <f ca="1">(BP$132*INDEX('Term Pricing'!$M$713:$M$892,MATCH('Project 2'!BP$8,'Term Pricing'!$C$713:$C$892,0))*$E204*$F204)+(BP$132*INDEX('Term Pricing'!$N$713:$N$892,MATCH('Project 2'!BP$8,'Term Pricing'!$C$713:$C$892,0))*$E204*(1-$F204))</f>
        <v>160472.12368495268</v>
      </c>
      <c r="BQ204" s="212">
        <f ca="1">(BQ$132*INDEX('Term Pricing'!$M$713:$M$892,MATCH('Project 2'!BQ$8,'Term Pricing'!$C$713:$C$892,0))*$E204*$F204)+(BQ$132*INDEX('Term Pricing'!$N$713:$N$892,MATCH('Project 2'!BQ$8,'Term Pricing'!$C$713:$C$892,0))*$E204*(1-$F204))</f>
        <v>150748.52873462593</v>
      </c>
      <c r="BR204" s="212">
        <f ca="1">(BR$132*INDEX('Term Pricing'!$M$713:$M$892,MATCH('Project 2'!BR$8,'Term Pricing'!$C$713:$C$892,0))*$E204*$F204)+(BR$132*INDEX('Term Pricing'!$N$713:$N$892,MATCH('Project 2'!BR$8,'Term Pricing'!$C$713:$C$892,0))*$E204*(1-$F204))</f>
        <v>151150.03538572561</v>
      </c>
      <c r="BS204" s="212">
        <f ca="1">(BS$132*INDEX('Term Pricing'!$M$713:$M$892,MATCH('Project 2'!BS$8,'Term Pricing'!$C$713:$C$892,0))*$E204*$F204)+(BS$132*INDEX('Term Pricing'!$N$713:$N$892,MATCH('Project 2'!BS$8,'Term Pricing'!$C$713:$C$892,0))*$E204*(1-$F204))</f>
        <v>146603.32489087124</v>
      </c>
      <c r="BT204" s="212">
        <f ca="1">(BT$132*INDEX('Term Pricing'!$M$713:$M$892,MATCH('Project 2'!BT$8,'Term Pricing'!$C$713:$C$892,0))*$E204*$F204)+(BT$132*INDEX('Term Pricing'!$N$713:$N$892,MATCH('Project 2'!BT$8,'Term Pricing'!$C$713:$C$892,0))*$E204*(1-$F204))</f>
        <v>132964.75884568773</v>
      </c>
      <c r="BU204" s="212">
        <f ca="1">(BU$132*INDEX('Term Pricing'!$M$713:$M$892,MATCH('Project 2'!BU$8,'Term Pricing'!$C$713:$C$892,0))*$E204*$F204)+(BU$132*INDEX('Term Pricing'!$N$713:$N$892,MATCH('Project 2'!BU$8,'Term Pricing'!$C$713:$C$892,0))*$E204*(1-$F204))</f>
        <v>137745.54321874471</v>
      </c>
      <c r="BV204" s="212">
        <f ca="1">(BV$132*INDEX('Term Pricing'!$M$713:$M$892,MATCH('Project 2'!BV$8,'Term Pricing'!$C$713:$C$892,0))*$E204*$F204)+(BV$132*INDEX('Term Pricing'!$N$713:$N$892,MATCH('Project 2'!BV$8,'Term Pricing'!$C$713:$C$892,0))*$E204*(1-$F204))</f>
        <v>129672.35689621062</v>
      </c>
      <c r="BW204" s="212">
        <f ca="1">(BW$132*INDEX('Term Pricing'!$M$713:$M$892,MATCH('Project 2'!BW$8,'Term Pricing'!$C$713:$C$892,0))*$E204*$F204)+(BW$132*INDEX('Term Pricing'!$N$713:$N$892,MATCH('Project 2'!BW$8,'Term Pricing'!$C$713:$C$892,0))*$E204*(1-$F204))</f>
        <v>130513.54079387017</v>
      </c>
      <c r="BX204" s="212">
        <f ca="1">(BX$132*INDEX('Term Pricing'!$M$713:$M$892,MATCH('Project 2'!BX$8,'Term Pricing'!$C$713:$C$892,0))*$E204*$F204)+(BX$132*INDEX('Term Pricing'!$N$713:$N$892,MATCH('Project 2'!BX$8,'Term Pricing'!$C$713:$C$892,0))*$E204*(1-$F204))</f>
        <v>123000.12257557551</v>
      </c>
      <c r="BY204" s="212">
        <f ca="1">(BY$132*INDEX('Term Pricing'!$M$713:$M$892,MATCH('Project 2'!BY$8,'Term Pricing'!$C$713:$C$892,0))*$E204*$F204)+(BY$132*INDEX('Term Pricing'!$N$713:$N$892,MATCH('Project 2'!BY$8,'Term Pricing'!$C$713:$C$892,0))*$E204*(1-$F204))</f>
        <v>123755.12533760243</v>
      </c>
      <c r="BZ204" s="212">
        <f ca="1">(BZ$132*INDEX('Term Pricing'!$M$713:$M$892,MATCH('Project 2'!BZ$8,'Term Pricing'!$C$713:$C$892,0))*$E204*$F204)+(BZ$132*INDEX('Term Pricing'!$N$713:$N$892,MATCH('Project 2'!BZ$8,'Term Pricing'!$C$713:$C$892,0))*$E204*(1-$F204))</f>
        <v>120479.03266523324</v>
      </c>
      <c r="CA204" s="212">
        <f ca="1">(CA$132*INDEX('Term Pricing'!$M$713:$M$892,MATCH('Project 2'!CA$8,'Term Pricing'!$C$713:$C$892,0))*$E204*$F204)+(CA$132*INDEX('Term Pricing'!$N$713:$N$892,MATCH('Project 2'!CA$8,'Term Pricing'!$C$713:$C$892,0))*$E204*(1-$F204))</f>
        <v>113489.26834340813</v>
      </c>
      <c r="CB204" s="212">
        <f ca="1">(CB$132*INDEX('Term Pricing'!$M$713:$M$892,MATCH('Project 2'!CB$8,'Term Pricing'!$C$713:$C$892,0))*$E204*$F204)+(CB$132*INDEX('Term Pricing'!$N$713:$N$892,MATCH('Project 2'!CB$8,'Term Pricing'!$C$713:$C$892,0))*$E204*(1-$F204))</f>
        <v>114135.05667178314</v>
      </c>
      <c r="CC204" s="212">
        <f ca="1">(CC$132*INDEX('Term Pricing'!$M$713:$M$892,MATCH('Project 2'!CC$8,'Term Pricing'!$C$713:$C$892,0))*$E204*$F204)+(CC$132*INDEX('Term Pricing'!$N$713:$N$892,MATCH('Project 2'!CC$8,'Term Pricing'!$C$713:$C$892,0))*$E204*(1-$F204))</f>
        <v>107484.84506389592</v>
      </c>
      <c r="CD204" s="212">
        <f ca="1">(CD$132*INDEX('Term Pricing'!$M$713:$M$892,MATCH('Project 2'!CD$8,'Term Pricing'!$C$713:$C$892,0))*$E204*$F204)+(CD$132*INDEX('Term Pricing'!$N$713:$N$892,MATCH('Project 2'!CD$8,'Term Pricing'!$C$713:$C$892,0))*$E204*(1-$F204))</f>
        <v>108070.20390117221</v>
      </c>
      <c r="CE204" s="212">
        <f ca="1">(CE$132*INDEX('Term Pricing'!$M$713:$M$892,MATCH('Project 2'!CE$8,'Term Pricing'!$C$713:$C$892,0))*$E204*$F204)+(CE$132*INDEX('Term Pricing'!$N$713:$N$892,MATCH('Project 2'!CE$8,'Term Pricing'!$C$713:$C$892,0))*$E204*(1-$F204))</f>
        <v>105142.6697718129</v>
      </c>
      <c r="CF204" s="212">
        <f ca="1">(CF$132*INDEX('Term Pricing'!$M$713:$M$892,MATCH('Project 2'!CF$8,'Term Pricing'!$C$713:$C$892,0))*$E204*$F204)+(CF$132*INDEX('Term Pricing'!$N$713:$N$892,MATCH('Project 2'!CF$8,'Term Pricing'!$C$713:$C$892,0))*$E204*(1-$F204))</f>
        <v>92386.456880957878</v>
      </c>
      <c r="CG204" s="212">
        <f ca="1">(CG$132*INDEX('Term Pricing'!$M$713:$M$892,MATCH('Project 2'!CG$8,'Term Pricing'!$C$713:$C$892,0))*$E204*$F204)+(CG$132*INDEX('Term Pricing'!$N$713:$N$892,MATCH('Project 2'!CG$8,'Term Pricing'!$C$713:$C$892,0))*$E204*(1-$F204))</f>
        <v>99497.064094637157</v>
      </c>
      <c r="CH204" s="212">
        <f ca="1">(CH$132*INDEX('Term Pricing'!$M$713:$M$892,MATCH('Project 2'!CH$8,'Term Pricing'!$C$713:$C$892,0))*$E204*$F204)+(CH$132*INDEX('Term Pricing'!$N$713:$N$892,MATCH('Project 2'!CH$8,'Term Pricing'!$C$713:$C$892,0))*$E204*(1-$F204))</f>
        <v>93656.725917573567</v>
      </c>
      <c r="CI204" s="212">
        <f ca="1">(CI$132*INDEX('Term Pricing'!$M$713:$M$892,MATCH('Project 2'!CI$8,'Term Pricing'!$C$713:$C$892,0))*$E204*$F204)+(CI$132*INDEX('Term Pricing'!$N$713:$N$892,MATCH('Project 2'!CI$8,'Term Pricing'!$C$713:$C$892,0))*$E204*(1-$F204))</f>
        <v>94413.6</v>
      </c>
      <c r="CJ204" s="212">
        <f ca="1">(CJ$132*INDEX('Term Pricing'!$M$713:$M$892,MATCH('Project 2'!CJ$8,'Term Pricing'!$C$713:$C$892,0))*$E204*$F204)+(CJ$132*INDEX('Term Pricing'!$N$713:$N$892,MATCH('Project 2'!CJ$8,'Term Pricing'!$C$713:$C$892,0))*$E204*(1-$F204))</f>
        <v>91368</v>
      </c>
      <c r="CK204" s="212">
        <f ca="1">(CK$132*INDEX('Term Pricing'!$M$713:$M$892,MATCH('Project 2'!CK$8,'Term Pricing'!$C$713:$C$892,0))*$E204*$F204)+(CK$132*INDEX('Term Pricing'!$N$713:$N$892,MATCH('Project 2'!CK$8,'Term Pricing'!$C$713:$C$892,0))*$E204*(1-$F204))</f>
        <v>94413.6</v>
      </c>
      <c r="CL204" s="212">
        <f ca="1">(CL$132*INDEX('Term Pricing'!$M$713:$M$892,MATCH('Project 2'!CL$8,'Term Pricing'!$C$713:$C$892,0))*$E204*$F204)+(CL$132*INDEX('Term Pricing'!$N$713:$N$892,MATCH('Project 2'!CL$8,'Term Pricing'!$C$713:$C$892,0))*$E204*(1-$F204))</f>
        <v>94413.6</v>
      </c>
      <c r="CM204" s="212">
        <f ca="1">(CM$132*INDEX('Term Pricing'!$M$713:$M$892,MATCH('Project 2'!CM$8,'Term Pricing'!$C$713:$C$892,0))*$E204*$F204)+(CM$132*INDEX('Term Pricing'!$N$713:$N$892,MATCH('Project 2'!CM$8,'Term Pricing'!$C$713:$C$892,0))*$E204*(1-$F204))</f>
        <v>91368</v>
      </c>
      <c r="CN204" s="212">
        <f ca="1">(CN$132*INDEX('Term Pricing'!$M$713:$M$892,MATCH('Project 2'!CN$8,'Term Pricing'!$C$713:$C$892,0))*$E204*$F204)+(CN$132*INDEX('Term Pricing'!$N$713:$N$892,MATCH('Project 2'!CN$8,'Term Pricing'!$C$713:$C$892,0))*$E204*(1-$F204))</f>
        <v>94413.6</v>
      </c>
      <c r="CO204" s="212">
        <f ca="1">(CO$132*INDEX('Term Pricing'!$M$713:$M$892,MATCH('Project 2'!CO$8,'Term Pricing'!$C$713:$C$892,0))*$E204*$F204)+(CO$132*INDEX('Term Pricing'!$N$713:$N$892,MATCH('Project 2'!CO$8,'Term Pricing'!$C$713:$C$892,0))*$E204*(1-$F204))</f>
        <v>91368</v>
      </c>
      <c r="CP204" s="212">
        <f ca="1">(CP$132*INDEX('Term Pricing'!$M$713:$M$892,MATCH('Project 2'!CP$8,'Term Pricing'!$C$713:$C$892,0))*$E204*$F204)+(CP$132*INDEX('Term Pricing'!$N$713:$N$892,MATCH('Project 2'!CP$8,'Term Pricing'!$C$713:$C$892,0))*$E204*(1-$F204))</f>
        <v>94413.6</v>
      </c>
      <c r="CQ204" s="212">
        <f ca="1">(CQ$132*INDEX('Term Pricing'!$M$713:$M$892,MATCH('Project 2'!CQ$8,'Term Pricing'!$C$713:$C$892,0))*$E204*$F204)+(CQ$132*INDEX('Term Pricing'!$N$713:$N$892,MATCH('Project 2'!CQ$8,'Term Pricing'!$C$713:$C$892,0))*$E204*(1-$F204))</f>
        <v>94413.6</v>
      </c>
      <c r="CR204" s="212">
        <f ca="1">(CR$132*INDEX('Term Pricing'!$M$713:$M$892,MATCH('Project 2'!CR$8,'Term Pricing'!$C$713:$C$892,0))*$E204*$F204)+(CR$132*INDEX('Term Pricing'!$N$713:$N$892,MATCH('Project 2'!CR$8,'Term Pricing'!$C$713:$C$892,0))*$E204*(1-$F204))</f>
        <v>85276.799999999988</v>
      </c>
      <c r="CS204" s="212">
        <f ca="1">(CS$132*INDEX('Term Pricing'!$M$713:$M$892,MATCH('Project 2'!CS$8,'Term Pricing'!$C$713:$C$892,0))*$E204*$F204)+(CS$132*INDEX('Term Pricing'!$N$713:$N$892,MATCH('Project 2'!CS$8,'Term Pricing'!$C$713:$C$892,0))*$E204*(1-$F204))</f>
        <v>94413.6</v>
      </c>
      <c r="CT204" s="212">
        <f ca="1">(CT$132*INDEX('Term Pricing'!$M$713:$M$892,MATCH('Project 2'!CT$8,'Term Pricing'!$C$713:$C$892,0))*$E204*$F204)+(CT$132*INDEX('Term Pricing'!$N$713:$N$892,MATCH('Project 2'!CT$8,'Term Pricing'!$C$713:$C$892,0))*$E204*(1-$F204))</f>
        <v>91368</v>
      </c>
      <c r="CU204" s="212">
        <f ca="1">(CU$132*INDEX('Term Pricing'!$M$713:$M$892,MATCH('Project 2'!CU$8,'Term Pricing'!$C$713:$C$892,0))*$E204*$F204)+(CU$132*INDEX('Term Pricing'!$N$713:$N$892,MATCH('Project 2'!CU$8,'Term Pricing'!$C$713:$C$892,0))*$E204*(1-$F204))</f>
        <v>94413.6</v>
      </c>
      <c r="CV204" s="212">
        <f ca="1">(CV$132*INDEX('Term Pricing'!$M$713:$M$892,MATCH('Project 2'!CV$8,'Term Pricing'!$C$713:$C$892,0))*$E204*$F204)+(CV$132*INDEX('Term Pricing'!$N$713:$N$892,MATCH('Project 2'!CV$8,'Term Pricing'!$C$713:$C$892,0))*$E204*(1-$F204))</f>
        <v>91368</v>
      </c>
      <c r="CW204" s="212">
        <f ca="1">(CW$132*INDEX('Term Pricing'!$M$713:$M$892,MATCH('Project 2'!CW$8,'Term Pricing'!$C$713:$C$892,0))*$E204*$F204)+(CW$132*INDEX('Term Pricing'!$N$713:$N$892,MATCH('Project 2'!CW$8,'Term Pricing'!$C$713:$C$892,0))*$E204*(1-$F204))</f>
        <v>94413.6</v>
      </c>
      <c r="CX204" s="212">
        <f ca="1">(CX$132*INDEX('Term Pricing'!$M$713:$M$892,MATCH('Project 2'!CX$8,'Term Pricing'!$C$713:$C$892,0))*$E204*$F204)+(CX$132*INDEX('Term Pricing'!$N$713:$N$892,MATCH('Project 2'!CX$8,'Term Pricing'!$C$713:$C$892,0))*$E204*(1-$F204))</f>
        <v>94413.6</v>
      </c>
      <c r="CY204" s="212">
        <f ca="1">(CY$132*INDEX('Term Pricing'!$M$713:$M$892,MATCH('Project 2'!CY$8,'Term Pricing'!$C$713:$C$892,0))*$E204*$F204)+(CY$132*INDEX('Term Pricing'!$N$713:$N$892,MATCH('Project 2'!CY$8,'Term Pricing'!$C$713:$C$892,0))*$E204*(1-$F204))</f>
        <v>91368</v>
      </c>
      <c r="CZ204" s="212">
        <f ca="1">(CZ$132*INDEX('Term Pricing'!$M$713:$M$892,MATCH('Project 2'!CZ$8,'Term Pricing'!$C$713:$C$892,0))*$E204*$F204)+(CZ$132*INDEX('Term Pricing'!$N$713:$N$892,MATCH('Project 2'!CZ$8,'Term Pricing'!$C$713:$C$892,0))*$E204*(1-$F204))</f>
        <v>94413.6</v>
      </c>
      <c r="DA204" s="212">
        <f ca="1">(DA$132*INDEX('Term Pricing'!$M$713:$M$892,MATCH('Project 2'!DA$8,'Term Pricing'!$C$713:$C$892,0))*$E204*$F204)+(DA$132*INDEX('Term Pricing'!$N$713:$N$892,MATCH('Project 2'!DA$8,'Term Pricing'!$C$713:$C$892,0))*$E204*(1-$F204))</f>
        <v>91368</v>
      </c>
      <c r="DB204" s="212">
        <f ca="1">(DB$132*INDEX('Term Pricing'!$M$713:$M$892,MATCH('Project 2'!DB$8,'Term Pricing'!$C$713:$C$892,0))*$E204*$F204)+(DB$132*INDEX('Term Pricing'!$N$713:$N$892,MATCH('Project 2'!DB$8,'Term Pricing'!$C$713:$C$892,0))*$E204*(1-$F204))</f>
        <v>94413.6</v>
      </c>
      <c r="DC204" s="212">
        <f ca="1">(DC$132*INDEX('Term Pricing'!$M$713:$M$892,MATCH('Project 2'!DC$8,'Term Pricing'!$C$713:$C$892,0))*$E204*$F204)+(DC$132*INDEX('Term Pricing'!$N$713:$N$892,MATCH('Project 2'!DC$8,'Term Pricing'!$C$713:$C$892,0))*$E204*(1-$F204))</f>
        <v>94413.6</v>
      </c>
      <c r="DD204" s="212">
        <f ca="1">(DD$132*INDEX('Term Pricing'!$M$713:$M$892,MATCH('Project 2'!DD$8,'Term Pricing'!$C$713:$C$892,0))*$E204*$F204)+(DD$132*INDEX('Term Pricing'!$N$713:$N$892,MATCH('Project 2'!DD$8,'Term Pricing'!$C$713:$C$892,0))*$E204*(1-$F204))</f>
        <v>85276.799999999988</v>
      </c>
      <c r="DE204" s="212">
        <f ca="1">(DE$132*INDEX('Term Pricing'!$M$713:$M$892,MATCH('Project 2'!DE$8,'Term Pricing'!$C$713:$C$892,0))*$E204*$F204)+(DE$132*INDEX('Term Pricing'!$N$713:$N$892,MATCH('Project 2'!DE$8,'Term Pricing'!$C$713:$C$892,0))*$E204*(1-$F204))</f>
        <v>94413.6</v>
      </c>
      <c r="DF204" s="212">
        <f ca="1">(DF$132*INDEX('Term Pricing'!$M$713:$M$892,MATCH('Project 2'!DF$8,'Term Pricing'!$C$713:$C$892,0))*$E204*$F204)+(DF$132*INDEX('Term Pricing'!$N$713:$N$892,MATCH('Project 2'!DF$8,'Term Pricing'!$C$713:$C$892,0))*$E204*(1-$F204))</f>
        <v>91368</v>
      </c>
      <c r="DG204" s="212">
        <f ca="1">(DG$132*INDEX('Term Pricing'!$M$713:$M$892,MATCH('Project 2'!DG$8,'Term Pricing'!$C$713:$C$892,0))*$E204*$F204)+(DG$132*INDEX('Term Pricing'!$N$713:$N$892,MATCH('Project 2'!DG$8,'Term Pricing'!$C$713:$C$892,0))*$E204*(1-$F204))</f>
        <v>94413.6</v>
      </c>
      <c r="DH204" s="212">
        <f ca="1">(DH$132*INDEX('Term Pricing'!$M$713:$M$892,MATCH('Project 2'!DH$8,'Term Pricing'!$C$713:$C$892,0))*$E204*$F204)+(DH$132*INDEX('Term Pricing'!$N$713:$N$892,MATCH('Project 2'!DH$8,'Term Pricing'!$C$713:$C$892,0))*$E204*(1-$F204))</f>
        <v>91368</v>
      </c>
      <c r="DI204" s="212">
        <f ca="1">(DI$132*INDEX('Term Pricing'!$M$713:$M$892,MATCH('Project 2'!DI$8,'Term Pricing'!$C$713:$C$892,0))*$E204*$F204)+(DI$132*INDEX('Term Pricing'!$N$713:$N$892,MATCH('Project 2'!DI$8,'Term Pricing'!$C$713:$C$892,0))*$E204*(1-$F204))</f>
        <v>94413.6</v>
      </c>
      <c r="DJ204" s="212">
        <f ca="1">(DJ$132*INDEX('Term Pricing'!$M$713:$M$892,MATCH('Project 2'!DJ$8,'Term Pricing'!$C$713:$C$892,0))*$E204*$F204)+(DJ$132*INDEX('Term Pricing'!$N$713:$N$892,MATCH('Project 2'!DJ$8,'Term Pricing'!$C$713:$C$892,0))*$E204*(1-$F204))</f>
        <v>94413.6</v>
      </c>
      <c r="DK204" s="212">
        <f ca="1">(DK$132*INDEX('Term Pricing'!$M$713:$M$892,MATCH('Project 2'!DK$8,'Term Pricing'!$C$713:$C$892,0))*$E204*$F204)+(DK$132*INDEX('Term Pricing'!$N$713:$N$892,MATCH('Project 2'!DK$8,'Term Pricing'!$C$713:$C$892,0))*$E204*(1-$F204))</f>
        <v>91368</v>
      </c>
      <c r="DL204" s="212">
        <f ca="1">(DL$132*INDEX('Term Pricing'!$M$713:$M$892,MATCH('Project 2'!DL$8,'Term Pricing'!$C$713:$C$892,0))*$E204*$F204)+(DL$132*INDEX('Term Pricing'!$N$713:$N$892,MATCH('Project 2'!DL$8,'Term Pricing'!$C$713:$C$892,0))*$E204*(1-$F204))</f>
        <v>94413.6</v>
      </c>
      <c r="DM204" s="212">
        <f ca="1">(DM$132*INDEX('Term Pricing'!$M$713:$M$892,MATCH('Project 2'!DM$8,'Term Pricing'!$C$713:$C$892,0))*$E204*$F204)+(DM$132*INDEX('Term Pricing'!$N$713:$N$892,MATCH('Project 2'!DM$8,'Term Pricing'!$C$713:$C$892,0))*$E204*(1-$F204))</f>
        <v>91368</v>
      </c>
      <c r="DN204" s="212">
        <f ca="1">(DN$132*INDEX('Term Pricing'!$M$713:$M$892,MATCH('Project 2'!DN$8,'Term Pricing'!$C$713:$C$892,0))*$E204*$F204)+(DN$132*INDEX('Term Pricing'!$N$713:$N$892,MATCH('Project 2'!DN$8,'Term Pricing'!$C$713:$C$892,0))*$E204*(1-$F204))</f>
        <v>94413.6</v>
      </c>
    </row>
    <row r="205" spans="1:118">
      <c r="A205" s="151"/>
      <c r="C205" s="34" t="s">
        <v>84</v>
      </c>
      <c r="E205" s="70">
        <f>Inputs!H137</f>
        <v>0.2</v>
      </c>
      <c r="F205" s="70">
        <f>Inputs!J137</f>
        <v>0.7</v>
      </c>
      <c r="G205" s="54" t="s">
        <v>83</v>
      </c>
      <c r="H205" s="272">
        <f ca="1">IFERROR(SUM($J205:$DN205)/(SUM($J$132:$DN$132)*E205),0)</f>
        <v>4.0838491980318841</v>
      </c>
      <c r="I205" s="29"/>
      <c r="J205" s="212">
        <f ca="1">(J$132*INDEX('Term Pricing'!$M$898:$M$1077,MATCH('Project 2'!J$8,'Term Pricing'!$C$898:$C$1077,0))*$E205*$F205)+(J$132*INDEX('Term Pricing'!$N$898:$N$1077,MATCH('Project 2'!J$8,'Term Pricing'!$C$898:$C$1077,0))*$E205*(1-$F205))</f>
        <v>0</v>
      </c>
      <c r="K205" s="212">
        <f ca="1">(K$132*INDEX('Term Pricing'!$M$898:$M$1077,MATCH('Project 2'!K$8,'Term Pricing'!$C$898:$C$1077,0))*$E205*$F205)+(K$132*INDEX('Term Pricing'!$N$898:$N$1077,MATCH('Project 2'!K$8,'Term Pricing'!$C$898:$C$1077,0))*$E205*(1-$F205))</f>
        <v>0</v>
      </c>
      <c r="L205" s="212">
        <f ca="1">(L$132*INDEX('Term Pricing'!$M$898:$M$1077,MATCH('Project 2'!L$8,'Term Pricing'!$C$898:$C$1077,0))*$E205*$F205)+(L$132*INDEX('Term Pricing'!$N$898:$N$1077,MATCH('Project 2'!L$8,'Term Pricing'!$C$898:$C$1077,0))*$E205*(1-$F205))</f>
        <v>0</v>
      </c>
      <c r="M205" s="212">
        <f ca="1">(M$132*INDEX('Term Pricing'!$M$898:$M$1077,MATCH('Project 2'!M$8,'Term Pricing'!$C$898:$C$1077,0))*$E205*$F205)+(M$132*INDEX('Term Pricing'!$N$898:$N$1077,MATCH('Project 2'!M$8,'Term Pricing'!$C$898:$C$1077,0))*$E205*(1-$F205))</f>
        <v>0</v>
      </c>
      <c r="N205" s="212">
        <f ca="1">(N$132*INDEX('Term Pricing'!$M$898:$M$1077,MATCH('Project 2'!N$8,'Term Pricing'!$C$898:$C$1077,0))*$E205*$F205)+(N$132*INDEX('Term Pricing'!$N$898:$N$1077,MATCH('Project 2'!N$8,'Term Pricing'!$C$898:$C$1077,0))*$E205*(1-$F205))</f>
        <v>102689.18743657708</v>
      </c>
      <c r="O205" s="212">
        <f ca="1">(O$132*INDEX('Term Pricing'!$M$898:$M$1077,MATCH('Project 2'!O$8,'Term Pricing'!$C$898:$C$1077,0))*$E205*$F205)+(O$132*INDEX('Term Pricing'!$N$898:$N$1077,MATCH('Project 2'!O$8,'Term Pricing'!$C$898:$C$1077,0))*$E205*(1-$F205))</f>
        <v>105553.46696639947</v>
      </c>
      <c r="P205" s="212">
        <f ca="1">(P$132*INDEX('Term Pricing'!$M$898:$M$1077,MATCH('Project 2'!P$8,'Term Pricing'!$C$898:$C$1077,0))*$E205*$F205)+(P$132*INDEX('Term Pricing'!$N$898:$N$1077,MATCH('Project 2'!P$8,'Term Pricing'!$C$898:$C$1077,0))*$E205*(1-$F205))</f>
        <v>101569.37682997838</v>
      </c>
      <c r="Q205" s="212">
        <f ca="1">(Q$132*INDEX('Term Pricing'!$M$898:$M$1077,MATCH('Project 2'!Q$8,'Term Pricing'!$C$898:$C$1077,0))*$E205*$F205)+(Q$132*INDEX('Term Pricing'!$N$898:$N$1077,MATCH('Project 2'!Q$8,'Term Pricing'!$C$898:$C$1077,0))*$E205*(1-$F205))</f>
        <v>104316.06889970624</v>
      </c>
      <c r="R205" s="212">
        <f ca="1">(R$132*INDEX('Term Pricing'!$M$898:$M$1077,MATCH('Project 2'!R$8,'Term Pricing'!$C$898:$C$1077,0))*$E205*$F205)+(R$132*INDEX('Term Pricing'!$N$898:$N$1077,MATCH('Project 2'!R$8,'Term Pricing'!$C$898:$C$1077,0))*$E205*(1-$F205))</f>
        <v>103637.91503806028</v>
      </c>
      <c r="S205" s="212">
        <f ca="1">(S$132*INDEX('Term Pricing'!$M$898:$M$1077,MATCH('Project 2'!S$8,'Term Pricing'!$C$898:$C$1077,0))*$E205*$F205)+(S$132*INDEX('Term Pricing'!$N$898:$N$1077,MATCH('Project 2'!S$8,'Term Pricing'!$C$898:$C$1077,0))*$E205*(1-$F205))</f>
        <v>99601.476612828119</v>
      </c>
      <c r="T205" s="212">
        <f ca="1">(T$132*INDEX('Term Pricing'!$M$898:$M$1077,MATCH('Project 2'!T$8,'Term Pricing'!$C$898:$C$1077,0))*$E205*$F205)+(T$132*INDEX('Term Pricing'!$N$898:$N$1077,MATCH('Project 2'!T$8,'Term Pricing'!$C$898:$C$1077,0))*$E205*(1-$F205))</f>
        <v>102167.49625044318</v>
      </c>
      <c r="U205" s="212">
        <f ca="1">(U$132*INDEX('Term Pricing'!$M$898:$M$1077,MATCH('Project 2'!U$8,'Term Pricing'!$C$898:$C$1077,0))*$E205*$F205)+(U$132*INDEX('Term Pricing'!$N$898:$N$1077,MATCH('Project 2'!U$8,'Term Pricing'!$C$898:$C$1077,0))*$E205*(1-$F205))</f>
        <v>98106.64252765452</v>
      </c>
      <c r="V205" s="212">
        <f ca="1">(V$132*INDEX('Term Pricing'!$M$898:$M$1077,MATCH('Project 2'!V$8,'Term Pricing'!$C$898:$C$1077,0))*$E205*$F205)+(V$132*INDEX('Term Pricing'!$N$898:$N$1077,MATCH('Project 2'!V$8,'Term Pricing'!$C$898:$C$1077,0))*$E205*(1-$F205))</f>
        <v>100550.57406789684</v>
      </c>
      <c r="W205" s="212">
        <f ca="1">(W$132*INDEX('Term Pricing'!$M$898:$M$1077,MATCH('Project 2'!W$8,'Term Pricing'!$C$898:$C$1077,0))*$E205*$F205)+(W$132*INDEX('Term Pricing'!$N$898:$N$1077,MATCH('Project 2'!W$8,'Term Pricing'!$C$898:$C$1077,0))*$E205*(1-$F205))</f>
        <v>99689.56236666505</v>
      </c>
      <c r="X205" s="212">
        <f ca="1">(X$132*INDEX('Term Pricing'!$M$898:$M$1077,MATCH('Project 2'!X$8,'Term Pricing'!$C$898:$C$1077,0))*$E205*$F205)+(X$132*INDEX('Term Pricing'!$N$898:$N$1077,MATCH('Project 2'!X$8,'Term Pricing'!$C$898:$C$1077,0))*$E205*(1-$F205))</f>
        <v>92421.010455875788</v>
      </c>
      <c r="Y205" s="212">
        <f ca="1">(Y$132*INDEX('Term Pricing'!$M$898:$M$1077,MATCH('Project 2'!Y$8,'Term Pricing'!$C$898:$C$1077,0))*$E205*$F205)+(Y$132*INDEX('Term Pricing'!$N$898:$N$1077,MATCH('Project 2'!Y$8,'Term Pricing'!$C$898:$C$1077,0))*$E205*(1-$F205))</f>
        <v>97867.549985338759</v>
      </c>
      <c r="Z205" s="212">
        <f ca="1">(Z$132*INDEX('Term Pricing'!$M$898:$M$1077,MATCH('Project 2'!Z$8,'Term Pricing'!$C$898:$C$1077,0))*$E205*$F205)+(Z$132*INDEX('Term Pricing'!$N$898:$N$1077,MATCH('Project 2'!Z$8,'Term Pricing'!$C$898:$C$1077,0))*$E205*(1-$F205))</f>
        <v>93782.578663864842</v>
      </c>
      <c r="AA205" s="212">
        <f ca="1">(AA$132*INDEX('Term Pricing'!$M$898:$M$1077,MATCH('Project 2'!AA$8,'Term Pricing'!$C$898:$C$1077,0))*$E205*$F205)+(AA$132*INDEX('Term Pricing'!$N$898:$N$1077,MATCH('Project 2'!AA$8,'Term Pricing'!$C$898:$C$1077,0))*$E205*(1-$F205))</f>
        <v>95919.330277460336</v>
      </c>
      <c r="AB205" s="212">
        <f ca="1">(AB$132*INDEX('Term Pricing'!$M$898:$M$1077,MATCH('Project 2'!AB$8,'Term Pricing'!$C$898:$C$1077,0))*$E205*$F205)+(AB$132*INDEX('Term Pricing'!$N$898:$N$1077,MATCH('Project 2'!AB$8,'Term Pricing'!$C$898:$C$1077,0))*$E205*(1-$F205))</f>
        <v>91839.366725783882</v>
      </c>
      <c r="AC205" s="212">
        <f ca="1">(AC$132*INDEX('Term Pricing'!$M$898:$M$1077,MATCH('Project 2'!AC$8,'Term Pricing'!$C$898:$C$1077,0))*$E205*$F205)+(AC$132*INDEX('Term Pricing'!$N$898:$N$1077,MATCH('Project 2'!AC$8,'Term Pricing'!$C$898:$C$1077,0))*$E205*(1-$F205))</f>
        <v>93853.867920726218</v>
      </c>
      <c r="AD205" s="212">
        <f ca="1">(AD$132*INDEX('Term Pricing'!$M$898:$M$1077,MATCH('Project 2'!AD$8,'Term Pricing'!$C$898:$C$1077,0))*$E205*$F205)+(AD$132*INDEX('Term Pricing'!$N$898:$N$1077,MATCH('Project 2'!AD$8,'Term Pricing'!$C$898:$C$1077,0))*$E205*(1-$F205))</f>
        <v>92780.07852608012</v>
      </c>
      <c r="AE205" s="212">
        <f ca="1">(AE$132*INDEX('Term Pricing'!$M$898:$M$1077,MATCH('Project 2'!AE$8,'Term Pricing'!$C$898:$C$1077,0))*$E205*$F205)+(AE$132*INDEX('Term Pricing'!$N$898:$N$1077,MATCH('Project 2'!AE$8,'Term Pricing'!$C$898:$C$1077,0))*$E205*(1-$F205))</f>
        <v>88723.074674567499</v>
      </c>
      <c r="AF205" s="212">
        <f ca="1">(AF$132*INDEX('Term Pricing'!$M$898:$M$1077,MATCH('Project 2'!AF$8,'Term Pricing'!$C$898:$C$1077,0))*$E205*$F205)+(AF$132*INDEX('Term Pricing'!$N$898:$N$1077,MATCH('Project 2'!AF$8,'Term Pricing'!$C$898:$C$1077,0))*$E205*(1-$F205))</f>
        <v>90556.381723023063</v>
      </c>
      <c r="AG205" s="212">
        <f ca="1">(AG$132*INDEX('Term Pricing'!$M$898:$M$1077,MATCH('Project 2'!AG$8,'Term Pricing'!$C$898:$C$1077,0))*$E205*$F205)+(AG$132*INDEX('Term Pricing'!$N$898:$N$1077,MATCH('Project 2'!AG$8,'Term Pricing'!$C$898:$C$1077,0))*$E205*(1-$F205))</f>
        <v>86524.766949913639</v>
      </c>
      <c r="AH205" s="212">
        <f ca="1">(AH$132*INDEX('Term Pricing'!$M$898:$M$1077,MATCH('Project 2'!AH$8,'Term Pricing'!$C$898:$C$1077,0))*$E205*$F205)+(AH$132*INDEX('Term Pricing'!$N$898:$N$1077,MATCH('Project 2'!AH$8,'Term Pricing'!$C$898:$C$1077,0))*$E205*(1-$F205))</f>
        <v>88239.389502584367</v>
      </c>
      <c r="AI205" s="212">
        <f ca="1">(AI$132*INDEX('Term Pricing'!$M$898:$M$1077,MATCH('Project 2'!AI$8,'Term Pricing'!$C$898:$C$1077,0))*$E205*$F205)+(AI$132*INDEX('Term Pricing'!$N$898:$N$1077,MATCH('Project 2'!AI$8,'Term Pricing'!$C$898:$C$1077,0))*$E205*(1-$F205))</f>
        <v>87049.030483462135</v>
      </c>
      <c r="AJ205" s="212">
        <f ca="1">(AJ$132*INDEX('Term Pricing'!$M$898:$M$1077,MATCH('Project 2'!AJ$8,'Term Pricing'!$C$898:$C$1077,0))*$E205*$F205)+(AJ$132*INDEX('Term Pricing'!$N$898:$N$1077,MATCH('Project 2'!AJ$8,'Term Pricing'!$C$898:$C$1077,0))*$E205*(1-$F205))</f>
        <v>77532.104262750159</v>
      </c>
      <c r="AK205" s="212">
        <f ca="1">(AK$132*INDEX('Term Pricing'!$M$898:$M$1077,MATCH('Project 2'!AK$8,'Term Pricing'!$C$898:$C$1077,0))*$E205*$F205)+(AK$132*INDEX('Term Pricing'!$N$898:$N$1077,MATCH('Project 2'!AK$8,'Term Pricing'!$C$898:$C$1077,0))*$E205*(1-$F205))</f>
        <v>84610.917557585111</v>
      </c>
      <c r="AL205" s="212">
        <f ca="1">(AL$132*INDEX('Term Pricing'!$M$898:$M$1077,MATCH('Project 2'!AL$8,'Term Pricing'!$C$898:$C$1077,0))*$E205*$F205)+(AL$132*INDEX('Term Pricing'!$N$898:$N$1077,MATCH('Project 2'!AL$8,'Term Pricing'!$C$898:$C$1077,0))*$E205*(1-$F205))</f>
        <v>80676.497907465033</v>
      </c>
      <c r="AM205" s="212">
        <f ca="1">(AM$132*INDEX('Term Pricing'!$M$898:$M$1077,MATCH('Project 2'!AM$8,'Term Pricing'!$C$898:$C$1077,0))*$E205*$F205)+(AM$132*INDEX('Term Pricing'!$N$898:$N$1077,MATCH('Project 2'!AM$8,'Term Pricing'!$C$898:$C$1077,0))*$E205*(1-$F205))</f>
        <v>82104.786167167331</v>
      </c>
      <c r="AN205" s="212">
        <f ca="1">(AN$132*INDEX('Term Pricing'!$M$898:$M$1077,MATCH('Project 2'!AN$8,'Term Pricing'!$C$898:$C$1077,0))*$E205*$F205)+(AN$132*INDEX('Term Pricing'!$N$898:$N$1077,MATCH('Project 2'!AN$8,'Term Pricing'!$C$898:$C$1077,0))*$E205*(1-$F205))</f>
        <v>78414.9276335256</v>
      </c>
      <c r="AO205" s="212">
        <f ca="1">(AO$132*INDEX('Term Pricing'!$M$898:$M$1077,MATCH('Project 2'!AO$8,'Term Pricing'!$C$898:$C$1077,0))*$E205*$F205)+(AO$132*INDEX('Term Pricing'!$N$898:$N$1077,MATCH('Project 2'!AO$8,'Term Pricing'!$C$898:$C$1077,0))*$E205*(1-$F205))</f>
        <v>79967.607177513739</v>
      </c>
      <c r="AP205" s="212">
        <f ca="1">(AP$132*INDEX('Term Pricing'!$M$898:$M$1077,MATCH('Project 2'!AP$8,'Term Pricing'!$C$898:$C$1077,0))*$E205*$F205)+(AP$132*INDEX('Term Pricing'!$N$898:$N$1077,MATCH('Project 2'!AP$8,'Term Pricing'!$C$898:$C$1077,0))*$E205*(1-$F205))</f>
        <v>78896.661208779493</v>
      </c>
      <c r="AQ205" s="212">
        <f ca="1">(AQ$132*INDEX('Term Pricing'!$M$898:$M$1077,MATCH('Project 2'!AQ$8,'Term Pricing'!$C$898:$C$1077,0))*$E205*$F205)+(AQ$132*INDEX('Term Pricing'!$N$898:$N$1077,MATCH('Project 2'!AQ$8,'Term Pricing'!$C$898:$C$1077,0))*$E205*(1-$F205))</f>
        <v>75306.740023688704</v>
      </c>
      <c r="AR205" s="212">
        <f ca="1">(AR$132*INDEX('Term Pricing'!$M$898:$M$1077,MATCH('Project 2'!AR$8,'Term Pricing'!$C$898:$C$1077,0))*$E205*$F205)+(AR$132*INDEX('Term Pricing'!$N$898:$N$1077,MATCH('Project 2'!AR$8,'Term Pricing'!$C$898:$C$1077,0))*$E205*(1-$F205))</f>
        <v>76729.55499037134</v>
      </c>
      <c r="AS205" s="212">
        <f ca="1">(AS$132*INDEX('Term Pricing'!$M$898:$M$1077,MATCH('Project 2'!AS$8,'Term Pricing'!$C$898:$C$1077,0))*$E205*$F205)+(AS$132*INDEX('Term Pricing'!$N$898:$N$1077,MATCH('Project 2'!AS$8,'Term Pricing'!$C$898:$C$1077,0))*$E205*(1-$F205))</f>
        <v>73195.607611682368</v>
      </c>
      <c r="AT205" s="212">
        <f ca="1">(AT$132*INDEX('Term Pricing'!$M$898:$M$1077,MATCH('Project 2'!AT$8,'Term Pricing'!$C$898:$C$1077,0))*$E205*$F205)+(AT$132*INDEX('Term Pricing'!$N$898:$N$1077,MATCH('Project 2'!AT$8,'Term Pricing'!$C$898:$C$1077,0))*$E205*(1-$F205))</f>
        <v>74535.702584605504</v>
      </c>
      <c r="AU205" s="212">
        <f ca="1">(AU$132*INDEX('Term Pricing'!$M$898:$M$1077,MATCH('Project 2'!AU$8,'Term Pricing'!$C$898:$C$1077,0))*$E205*$F205)+(AU$132*INDEX('Term Pricing'!$N$898:$N$1077,MATCH('Project 2'!AU$8,'Term Pricing'!$C$898:$C$1077,0))*$E205*(1-$F205))</f>
        <v>73431.287089694611</v>
      </c>
      <c r="AV205" s="212">
        <f ca="1">(AV$132*INDEX('Term Pricing'!$M$898:$M$1077,MATCH('Project 2'!AV$8,'Term Pricing'!$C$898:$C$1077,0))*$E205*$F205)+(AV$132*INDEX('Term Pricing'!$N$898:$N$1077,MATCH('Project 2'!AV$8,'Term Pricing'!$C$898:$C$1077,0))*$E205*(1-$F205))</f>
        <v>65324.189565764143</v>
      </c>
      <c r="AW205" s="212">
        <f ca="1">(AW$132*INDEX('Term Pricing'!$M$898:$M$1077,MATCH('Project 2'!AW$8,'Term Pricing'!$C$898:$C$1077,0))*$E205*$F205)+(AW$132*INDEX('Term Pricing'!$N$898:$N$1077,MATCH('Project 2'!AW$8,'Term Pricing'!$C$898:$C$1077,0))*$E205*(1-$F205))</f>
        <v>71212.451928493407</v>
      </c>
      <c r="AX205" s="212">
        <f ca="1">(AX$132*INDEX('Term Pricing'!$M$898:$M$1077,MATCH('Project 2'!AX$8,'Term Pricing'!$C$898:$C$1077,0))*$E205*$F205)+(AX$132*INDEX('Term Pricing'!$N$898:$N$1077,MATCH('Project 2'!AX$8,'Term Pricing'!$C$898:$C$1077,0))*$E205*(1-$F205))</f>
        <v>113064.48178660392</v>
      </c>
      <c r="AY205" s="212">
        <f ca="1">(AY$132*INDEX('Term Pricing'!$M$898:$M$1077,MATCH('Project 2'!AY$8,'Term Pricing'!$C$898:$C$1077,0))*$E205*$F205)+(AY$132*INDEX('Term Pricing'!$N$898:$N$1077,MATCH('Project 2'!AY$8,'Term Pricing'!$C$898:$C$1077,0))*$E205*(1-$F205))</f>
        <v>114977.89811280255</v>
      </c>
      <c r="AZ205" s="212">
        <f ca="1">(AZ$132*INDEX('Term Pricing'!$M$898:$M$1077,MATCH('Project 2'!AZ$8,'Term Pricing'!$C$898:$C$1077,0))*$E205*$F205)+(AZ$132*INDEX('Term Pricing'!$N$898:$N$1077,MATCH('Project 2'!AZ$8,'Term Pricing'!$C$898:$C$1077,0))*$E205*(1-$F205))</f>
        <v>109473.65004574554</v>
      </c>
      <c r="BA205" s="212">
        <f ca="1">(BA$132*INDEX('Term Pricing'!$M$898:$M$1077,MATCH('Project 2'!BA$8,'Term Pricing'!$C$898:$C$1077,0))*$E205*$F205)+(BA$132*INDEX('Term Pricing'!$N$898:$N$1077,MATCH('Project 2'!BA$8,'Term Pricing'!$C$898:$C$1077,0))*$E205*(1-$F205))</f>
        <v>111269.43768626566</v>
      </c>
      <c r="BB205" s="212">
        <f ca="1">(BB$132*INDEX('Term Pricing'!$M$898:$M$1077,MATCH('Project 2'!BB$8,'Term Pricing'!$C$898:$C$1077,0))*$E205*$F205)+(BB$132*INDEX('Term Pricing'!$N$898:$N$1077,MATCH('Project 2'!BB$8,'Term Pricing'!$C$898:$C$1077,0))*$E205*(1-$F205))</f>
        <v>109419.38123543256</v>
      </c>
      <c r="BC205" s="212">
        <f ca="1">(BC$132*INDEX('Term Pricing'!$M$898:$M$1077,MATCH('Project 2'!BC$8,'Term Pricing'!$C$898:$C$1077,0))*$E205*$F205)+(BC$132*INDEX('Term Pricing'!$N$898:$N$1077,MATCH('Project 2'!BC$8,'Term Pricing'!$C$898:$C$1077,0))*$E205*(1-$F205))</f>
        <v>104103.9212993886</v>
      </c>
      <c r="BD205" s="212">
        <f ca="1">(BD$132*INDEX('Term Pricing'!$M$898:$M$1077,MATCH('Project 2'!BD$8,'Term Pricing'!$C$898:$C$1077,0))*$E205*$F205)+(BD$132*INDEX('Term Pricing'!$N$898:$N$1077,MATCH('Project 2'!BD$8,'Term Pricing'!$C$898:$C$1077,0))*$E205*(1-$F205))</f>
        <v>105734.86248150407</v>
      </c>
      <c r="BE205" s="212">
        <f ca="1">(BE$132*INDEX('Term Pricing'!$M$898:$M$1077,MATCH('Project 2'!BE$8,'Term Pricing'!$C$898:$C$1077,0))*$E205*$F205)+(BE$132*INDEX('Term Pricing'!$N$898:$N$1077,MATCH('Project 2'!BE$8,'Term Pricing'!$C$898:$C$1077,0))*$E205*(1-$F205))</f>
        <v>100551.47075367984</v>
      </c>
      <c r="BF205" s="212">
        <f ca="1">(BF$132*INDEX('Term Pricing'!$M$898:$M$1077,MATCH('Project 2'!BF$8,'Term Pricing'!$C$898:$C$1077,0))*$E205*$F205)+(BF$132*INDEX('Term Pricing'!$N$898:$N$1077,MATCH('Project 2'!BF$8,'Term Pricing'!$C$898:$C$1077,0))*$E205*(1-$F205))</f>
        <v>102080.3576225242</v>
      </c>
      <c r="BG205" s="212">
        <f ca="1">(BG$132*INDEX('Term Pricing'!$M$898:$M$1077,MATCH('Project 2'!BG$8,'Term Pricing'!$C$898:$C$1077,0))*$E205*$F205)+(BG$132*INDEX('Term Pricing'!$N$898:$N$1077,MATCH('Project 2'!BG$8,'Term Pricing'!$C$898:$C$1077,0))*$E205*(1-$F205))</f>
        <v>100267.66838262627</v>
      </c>
      <c r="BH205" s="212">
        <f ca="1">(BH$132*INDEX('Term Pricing'!$M$898:$M$1077,MATCH('Project 2'!BH$8,'Term Pricing'!$C$898:$C$1077,0))*$E205*$F205)+(BH$132*INDEX('Term Pricing'!$N$898:$N$1077,MATCH('Project 2'!BH$8,'Term Pricing'!$C$898:$C$1077,0))*$E205*(1-$F205))</f>
        <v>88937.365168742734</v>
      </c>
      <c r="BI205" s="212">
        <f ca="1">(BI$132*INDEX('Term Pricing'!$M$898:$M$1077,MATCH('Project 2'!BI$8,'Term Pricing'!$C$898:$C$1077,0))*$E205*$F205)+(BI$132*INDEX('Term Pricing'!$N$898:$N$1077,MATCH('Project 2'!BI$8,'Term Pricing'!$C$898:$C$1077,0))*$E205*(1-$F205))</f>
        <v>96677.664501183332</v>
      </c>
      <c r="BJ205" s="212">
        <f ca="1">(BJ$132*INDEX('Term Pricing'!$M$898:$M$1077,MATCH('Project 2'!BJ$8,'Term Pricing'!$C$898:$C$1077,0))*$E205*$F205)+(BJ$132*INDEX('Term Pricing'!$N$898:$N$1077,MATCH('Project 2'!BJ$8,'Term Pricing'!$C$898:$C$1077,0))*$E205*(1-$F205))</f>
        <v>91841.339934345728</v>
      </c>
      <c r="BK205" s="212">
        <f ca="1">(BK$132*INDEX('Term Pricing'!$M$898:$M$1077,MATCH('Project 2'!BK$8,'Term Pricing'!$C$898:$C$1077,0))*$E205*$F205)+(BK$132*INDEX('Term Pricing'!$N$898:$N$1077,MATCH('Project 2'!BK$8,'Term Pricing'!$C$898:$C$1077,0))*$E205*(1-$F205))</f>
        <v>94413.6</v>
      </c>
      <c r="BL205" s="212">
        <f ca="1">(BL$132*INDEX('Term Pricing'!$M$898:$M$1077,MATCH('Project 2'!BL$8,'Term Pricing'!$C$898:$C$1077,0))*$E205*$F205)+(BL$132*INDEX('Term Pricing'!$N$898:$N$1077,MATCH('Project 2'!BL$8,'Term Pricing'!$C$898:$C$1077,0))*$E205*(1-$F205))</f>
        <v>91368</v>
      </c>
      <c r="BM205" s="212">
        <f ca="1">(BM$132*INDEX('Term Pricing'!$M$898:$M$1077,MATCH('Project 2'!BM$8,'Term Pricing'!$C$898:$C$1077,0))*$E205*$F205)+(BM$132*INDEX('Term Pricing'!$N$898:$N$1077,MATCH('Project 2'!BM$8,'Term Pricing'!$C$898:$C$1077,0))*$E205*(1-$F205))</f>
        <v>94413.6</v>
      </c>
      <c r="BN205" s="212">
        <f ca="1">(BN$132*INDEX('Term Pricing'!$M$898:$M$1077,MATCH('Project 2'!BN$8,'Term Pricing'!$C$898:$C$1077,0))*$E205*$F205)+(BN$132*INDEX('Term Pricing'!$N$898:$N$1077,MATCH('Project 2'!BN$8,'Term Pricing'!$C$898:$C$1077,0))*$E205*(1-$F205))</f>
        <v>94413.6</v>
      </c>
      <c r="BO205" s="212">
        <f ca="1">(BO$132*INDEX('Term Pricing'!$M$898:$M$1077,MATCH('Project 2'!BO$8,'Term Pricing'!$C$898:$C$1077,0))*$E205*$F205)+(BO$132*INDEX('Term Pricing'!$N$898:$N$1077,MATCH('Project 2'!BO$8,'Term Pricing'!$C$898:$C$1077,0))*$E205*(1-$F205))</f>
        <v>91368</v>
      </c>
      <c r="BP205" s="212">
        <f ca="1">(BP$132*INDEX('Term Pricing'!$M$898:$M$1077,MATCH('Project 2'!BP$8,'Term Pricing'!$C$898:$C$1077,0))*$E205*$F205)+(BP$132*INDEX('Term Pricing'!$N$898:$N$1077,MATCH('Project 2'!BP$8,'Term Pricing'!$C$898:$C$1077,0))*$E205*(1-$F205))</f>
        <v>94413.6</v>
      </c>
      <c r="BQ205" s="212">
        <f ca="1">(BQ$132*INDEX('Term Pricing'!$M$898:$M$1077,MATCH('Project 2'!BQ$8,'Term Pricing'!$C$898:$C$1077,0))*$E205*$F205)+(BQ$132*INDEX('Term Pricing'!$N$898:$N$1077,MATCH('Project 2'!BQ$8,'Term Pricing'!$C$898:$C$1077,0))*$E205*(1-$F205))</f>
        <v>91368</v>
      </c>
      <c r="BR205" s="212">
        <f ca="1">(BR$132*INDEX('Term Pricing'!$M$898:$M$1077,MATCH('Project 2'!BR$8,'Term Pricing'!$C$898:$C$1077,0))*$E205*$F205)+(BR$132*INDEX('Term Pricing'!$N$898:$N$1077,MATCH('Project 2'!BR$8,'Term Pricing'!$C$898:$C$1077,0))*$E205*(1-$F205))</f>
        <v>94413.6</v>
      </c>
      <c r="BS205" s="212">
        <f ca="1">(BS$132*INDEX('Term Pricing'!$M$898:$M$1077,MATCH('Project 2'!BS$8,'Term Pricing'!$C$898:$C$1077,0))*$E205*$F205)+(BS$132*INDEX('Term Pricing'!$N$898:$N$1077,MATCH('Project 2'!BS$8,'Term Pricing'!$C$898:$C$1077,0))*$E205*(1-$F205))</f>
        <v>94413.6</v>
      </c>
      <c r="BT205" s="212">
        <f ca="1">(BT$132*INDEX('Term Pricing'!$M$898:$M$1077,MATCH('Project 2'!BT$8,'Term Pricing'!$C$898:$C$1077,0))*$E205*$F205)+(BT$132*INDEX('Term Pricing'!$N$898:$N$1077,MATCH('Project 2'!BT$8,'Term Pricing'!$C$898:$C$1077,0))*$E205*(1-$F205))</f>
        <v>88322.400000000009</v>
      </c>
      <c r="BU205" s="212">
        <f ca="1">(BU$132*INDEX('Term Pricing'!$M$898:$M$1077,MATCH('Project 2'!BU$8,'Term Pricing'!$C$898:$C$1077,0))*$E205*$F205)+(BU$132*INDEX('Term Pricing'!$N$898:$N$1077,MATCH('Project 2'!BU$8,'Term Pricing'!$C$898:$C$1077,0))*$E205*(1-$F205))</f>
        <v>94413.6</v>
      </c>
      <c r="BV205" s="212">
        <f ca="1">(BV$132*INDEX('Term Pricing'!$M$898:$M$1077,MATCH('Project 2'!BV$8,'Term Pricing'!$C$898:$C$1077,0))*$E205*$F205)+(BV$132*INDEX('Term Pricing'!$N$898:$N$1077,MATCH('Project 2'!BV$8,'Term Pricing'!$C$898:$C$1077,0))*$E205*(1-$F205))</f>
        <v>91368</v>
      </c>
      <c r="BW205" s="212">
        <f ca="1">(BW$132*INDEX('Term Pricing'!$M$898:$M$1077,MATCH('Project 2'!BW$8,'Term Pricing'!$C$898:$C$1077,0))*$E205*$F205)+(BW$132*INDEX('Term Pricing'!$N$898:$N$1077,MATCH('Project 2'!BW$8,'Term Pricing'!$C$898:$C$1077,0))*$E205*(1-$F205))</f>
        <v>94413.6</v>
      </c>
      <c r="BX205" s="212">
        <f ca="1">(BX$132*INDEX('Term Pricing'!$M$898:$M$1077,MATCH('Project 2'!BX$8,'Term Pricing'!$C$898:$C$1077,0))*$E205*$F205)+(BX$132*INDEX('Term Pricing'!$N$898:$N$1077,MATCH('Project 2'!BX$8,'Term Pricing'!$C$898:$C$1077,0))*$E205*(1-$F205))</f>
        <v>91368</v>
      </c>
      <c r="BY205" s="212">
        <f ca="1">(BY$132*INDEX('Term Pricing'!$M$898:$M$1077,MATCH('Project 2'!BY$8,'Term Pricing'!$C$898:$C$1077,0))*$E205*$F205)+(BY$132*INDEX('Term Pricing'!$N$898:$N$1077,MATCH('Project 2'!BY$8,'Term Pricing'!$C$898:$C$1077,0))*$E205*(1-$F205))</f>
        <v>94413.6</v>
      </c>
      <c r="BZ205" s="212">
        <f ca="1">(BZ$132*INDEX('Term Pricing'!$M$898:$M$1077,MATCH('Project 2'!BZ$8,'Term Pricing'!$C$898:$C$1077,0))*$E205*$F205)+(BZ$132*INDEX('Term Pricing'!$N$898:$N$1077,MATCH('Project 2'!BZ$8,'Term Pricing'!$C$898:$C$1077,0))*$E205*(1-$F205))</f>
        <v>94413.6</v>
      </c>
      <c r="CA205" s="212">
        <f ca="1">(CA$132*INDEX('Term Pricing'!$M$898:$M$1077,MATCH('Project 2'!CA$8,'Term Pricing'!$C$898:$C$1077,0))*$E205*$F205)+(CA$132*INDEX('Term Pricing'!$N$898:$N$1077,MATCH('Project 2'!CA$8,'Term Pricing'!$C$898:$C$1077,0))*$E205*(1-$F205))</f>
        <v>91368</v>
      </c>
      <c r="CB205" s="212">
        <f ca="1">(CB$132*INDEX('Term Pricing'!$M$898:$M$1077,MATCH('Project 2'!CB$8,'Term Pricing'!$C$898:$C$1077,0))*$E205*$F205)+(CB$132*INDEX('Term Pricing'!$N$898:$N$1077,MATCH('Project 2'!CB$8,'Term Pricing'!$C$898:$C$1077,0))*$E205*(1-$F205))</f>
        <v>94413.6</v>
      </c>
      <c r="CC205" s="212">
        <f ca="1">(CC$132*INDEX('Term Pricing'!$M$898:$M$1077,MATCH('Project 2'!CC$8,'Term Pricing'!$C$898:$C$1077,0))*$E205*$F205)+(CC$132*INDEX('Term Pricing'!$N$898:$N$1077,MATCH('Project 2'!CC$8,'Term Pricing'!$C$898:$C$1077,0))*$E205*(1-$F205))</f>
        <v>91368</v>
      </c>
      <c r="CD205" s="212">
        <f ca="1">(CD$132*INDEX('Term Pricing'!$M$898:$M$1077,MATCH('Project 2'!CD$8,'Term Pricing'!$C$898:$C$1077,0))*$E205*$F205)+(CD$132*INDEX('Term Pricing'!$N$898:$N$1077,MATCH('Project 2'!CD$8,'Term Pricing'!$C$898:$C$1077,0))*$E205*(1-$F205))</f>
        <v>94413.6</v>
      </c>
      <c r="CE205" s="212">
        <f ca="1">(CE$132*INDEX('Term Pricing'!$M$898:$M$1077,MATCH('Project 2'!CE$8,'Term Pricing'!$C$898:$C$1077,0))*$E205*$F205)+(CE$132*INDEX('Term Pricing'!$N$898:$N$1077,MATCH('Project 2'!CE$8,'Term Pricing'!$C$898:$C$1077,0))*$E205*(1-$F205))</f>
        <v>94413.6</v>
      </c>
      <c r="CF205" s="212">
        <f ca="1">(CF$132*INDEX('Term Pricing'!$M$898:$M$1077,MATCH('Project 2'!CF$8,'Term Pricing'!$C$898:$C$1077,0))*$E205*$F205)+(CF$132*INDEX('Term Pricing'!$N$898:$N$1077,MATCH('Project 2'!CF$8,'Term Pricing'!$C$898:$C$1077,0))*$E205*(1-$F205))</f>
        <v>85276.799999999988</v>
      </c>
      <c r="CG205" s="212">
        <f ca="1">(CG$132*INDEX('Term Pricing'!$M$898:$M$1077,MATCH('Project 2'!CG$8,'Term Pricing'!$C$898:$C$1077,0))*$E205*$F205)+(CG$132*INDEX('Term Pricing'!$N$898:$N$1077,MATCH('Project 2'!CG$8,'Term Pricing'!$C$898:$C$1077,0))*$E205*(1-$F205))</f>
        <v>94413.6</v>
      </c>
      <c r="CH205" s="212">
        <f ca="1">(CH$132*INDEX('Term Pricing'!$M$898:$M$1077,MATCH('Project 2'!CH$8,'Term Pricing'!$C$898:$C$1077,0))*$E205*$F205)+(CH$132*INDEX('Term Pricing'!$N$898:$N$1077,MATCH('Project 2'!CH$8,'Term Pricing'!$C$898:$C$1077,0))*$E205*(1-$F205))</f>
        <v>91368</v>
      </c>
      <c r="CI205" s="212">
        <f ca="1">(CI$132*INDEX('Term Pricing'!$M$898:$M$1077,MATCH('Project 2'!CI$8,'Term Pricing'!$C$898:$C$1077,0))*$E205*$F205)+(CI$132*INDEX('Term Pricing'!$N$898:$N$1077,MATCH('Project 2'!CI$8,'Term Pricing'!$C$898:$C$1077,0))*$E205*(1-$F205))</f>
        <v>94413.6</v>
      </c>
      <c r="CJ205" s="212">
        <f ca="1">(CJ$132*INDEX('Term Pricing'!$M$898:$M$1077,MATCH('Project 2'!CJ$8,'Term Pricing'!$C$898:$C$1077,0))*$E205*$F205)+(CJ$132*INDEX('Term Pricing'!$N$898:$N$1077,MATCH('Project 2'!CJ$8,'Term Pricing'!$C$898:$C$1077,0))*$E205*(1-$F205))</f>
        <v>91368</v>
      </c>
      <c r="CK205" s="212">
        <f ca="1">(CK$132*INDEX('Term Pricing'!$M$898:$M$1077,MATCH('Project 2'!CK$8,'Term Pricing'!$C$898:$C$1077,0))*$E205*$F205)+(CK$132*INDEX('Term Pricing'!$N$898:$N$1077,MATCH('Project 2'!CK$8,'Term Pricing'!$C$898:$C$1077,0))*$E205*(1-$F205))</f>
        <v>94413.6</v>
      </c>
      <c r="CL205" s="212">
        <f ca="1">(CL$132*INDEX('Term Pricing'!$M$898:$M$1077,MATCH('Project 2'!CL$8,'Term Pricing'!$C$898:$C$1077,0))*$E205*$F205)+(CL$132*INDEX('Term Pricing'!$N$898:$N$1077,MATCH('Project 2'!CL$8,'Term Pricing'!$C$898:$C$1077,0))*$E205*(1-$F205))</f>
        <v>94413.6</v>
      </c>
      <c r="CM205" s="212">
        <f ca="1">(CM$132*INDEX('Term Pricing'!$M$898:$M$1077,MATCH('Project 2'!CM$8,'Term Pricing'!$C$898:$C$1077,0))*$E205*$F205)+(CM$132*INDEX('Term Pricing'!$N$898:$N$1077,MATCH('Project 2'!CM$8,'Term Pricing'!$C$898:$C$1077,0))*$E205*(1-$F205))</f>
        <v>91368</v>
      </c>
      <c r="CN205" s="212">
        <f ca="1">(CN$132*INDEX('Term Pricing'!$M$898:$M$1077,MATCH('Project 2'!CN$8,'Term Pricing'!$C$898:$C$1077,0))*$E205*$F205)+(CN$132*INDEX('Term Pricing'!$N$898:$N$1077,MATCH('Project 2'!CN$8,'Term Pricing'!$C$898:$C$1077,0))*$E205*(1-$F205))</f>
        <v>94413.6</v>
      </c>
      <c r="CO205" s="212">
        <f ca="1">(CO$132*INDEX('Term Pricing'!$M$898:$M$1077,MATCH('Project 2'!CO$8,'Term Pricing'!$C$898:$C$1077,0))*$E205*$F205)+(CO$132*INDEX('Term Pricing'!$N$898:$N$1077,MATCH('Project 2'!CO$8,'Term Pricing'!$C$898:$C$1077,0))*$E205*(1-$F205))</f>
        <v>91368</v>
      </c>
      <c r="CP205" s="212">
        <f ca="1">(CP$132*INDEX('Term Pricing'!$M$898:$M$1077,MATCH('Project 2'!CP$8,'Term Pricing'!$C$898:$C$1077,0))*$E205*$F205)+(CP$132*INDEX('Term Pricing'!$N$898:$N$1077,MATCH('Project 2'!CP$8,'Term Pricing'!$C$898:$C$1077,0))*$E205*(1-$F205))</f>
        <v>94413.6</v>
      </c>
      <c r="CQ205" s="212">
        <f ca="1">(CQ$132*INDEX('Term Pricing'!$M$898:$M$1077,MATCH('Project 2'!CQ$8,'Term Pricing'!$C$898:$C$1077,0))*$E205*$F205)+(CQ$132*INDEX('Term Pricing'!$N$898:$N$1077,MATCH('Project 2'!CQ$8,'Term Pricing'!$C$898:$C$1077,0))*$E205*(1-$F205))</f>
        <v>94413.6</v>
      </c>
      <c r="CR205" s="212">
        <f ca="1">(CR$132*INDEX('Term Pricing'!$M$898:$M$1077,MATCH('Project 2'!CR$8,'Term Pricing'!$C$898:$C$1077,0))*$E205*$F205)+(CR$132*INDEX('Term Pricing'!$N$898:$N$1077,MATCH('Project 2'!CR$8,'Term Pricing'!$C$898:$C$1077,0))*$E205*(1-$F205))</f>
        <v>85276.799999999988</v>
      </c>
      <c r="CS205" s="212">
        <f ca="1">(CS$132*INDEX('Term Pricing'!$M$898:$M$1077,MATCH('Project 2'!CS$8,'Term Pricing'!$C$898:$C$1077,0))*$E205*$F205)+(CS$132*INDEX('Term Pricing'!$N$898:$N$1077,MATCH('Project 2'!CS$8,'Term Pricing'!$C$898:$C$1077,0))*$E205*(1-$F205))</f>
        <v>94413.6</v>
      </c>
      <c r="CT205" s="212">
        <f ca="1">(CT$132*INDEX('Term Pricing'!$M$898:$M$1077,MATCH('Project 2'!CT$8,'Term Pricing'!$C$898:$C$1077,0))*$E205*$F205)+(CT$132*INDEX('Term Pricing'!$N$898:$N$1077,MATCH('Project 2'!CT$8,'Term Pricing'!$C$898:$C$1077,0))*$E205*(1-$F205))</f>
        <v>91368</v>
      </c>
      <c r="CU205" s="212">
        <f ca="1">(CU$132*INDEX('Term Pricing'!$M$898:$M$1077,MATCH('Project 2'!CU$8,'Term Pricing'!$C$898:$C$1077,0))*$E205*$F205)+(CU$132*INDEX('Term Pricing'!$N$898:$N$1077,MATCH('Project 2'!CU$8,'Term Pricing'!$C$898:$C$1077,0))*$E205*(1-$F205))</f>
        <v>94413.6</v>
      </c>
      <c r="CV205" s="212">
        <f ca="1">(CV$132*INDEX('Term Pricing'!$M$898:$M$1077,MATCH('Project 2'!CV$8,'Term Pricing'!$C$898:$C$1077,0))*$E205*$F205)+(CV$132*INDEX('Term Pricing'!$N$898:$N$1077,MATCH('Project 2'!CV$8,'Term Pricing'!$C$898:$C$1077,0))*$E205*(1-$F205))</f>
        <v>91368</v>
      </c>
      <c r="CW205" s="212">
        <f ca="1">(CW$132*INDEX('Term Pricing'!$M$898:$M$1077,MATCH('Project 2'!CW$8,'Term Pricing'!$C$898:$C$1077,0))*$E205*$F205)+(CW$132*INDEX('Term Pricing'!$N$898:$N$1077,MATCH('Project 2'!CW$8,'Term Pricing'!$C$898:$C$1077,0))*$E205*(1-$F205))</f>
        <v>94413.6</v>
      </c>
      <c r="CX205" s="212">
        <f ca="1">(CX$132*INDEX('Term Pricing'!$M$898:$M$1077,MATCH('Project 2'!CX$8,'Term Pricing'!$C$898:$C$1077,0))*$E205*$F205)+(CX$132*INDEX('Term Pricing'!$N$898:$N$1077,MATCH('Project 2'!CX$8,'Term Pricing'!$C$898:$C$1077,0))*$E205*(1-$F205))</f>
        <v>94413.6</v>
      </c>
      <c r="CY205" s="212">
        <f ca="1">(CY$132*INDEX('Term Pricing'!$M$898:$M$1077,MATCH('Project 2'!CY$8,'Term Pricing'!$C$898:$C$1077,0))*$E205*$F205)+(CY$132*INDEX('Term Pricing'!$N$898:$N$1077,MATCH('Project 2'!CY$8,'Term Pricing'!$C$898:$C$1077,0))*$E205*(1-$F205))</f>
        <v>91368</v>
      </c>
      <c r="CZ205" s="212">
        <f ca="1">(CZ$132*INDEX('Term Pricing'!$M$898:$M$1077,MATCH('Project 2'!CZ$8,'Term Pricing'!$C$898:$C$1077,0))*$E205*$F205)+(CZ$132*INDEX('Term Pricing'!$N$898:$N$1077,MATCH('Project 2'!CZ$8,'Term Pricing'!$C$898:$C$1077,0))*$E205*(1-$F205))</f>
        <v>94413.6</v>
      </c>
      <c r="DA205" s="212">
        <f ca="1">(DA$132*INDEX('Term Pricing'!$M$898:$M$1077,MATCH('Project 2'!DA$8,'Term Pricing'!$C$898:$C$1077,0))*$E205*$F205)+(DA$132*INDEX('Term Pricing'!$N$898:$N$1077,MATCH('Project 2'!DA$8,'Term Pricing'!$C$898:$C$1077,0))*$E205*(1-$F205))</f>
        <v>91368</v>
      </c>
      <c r="DB205" s="212">
        <f ca="1">(DB$132*INDEX('Term Pricing'!$M$898:$M$1077,MATCH('Project 2'!DB$8,'Term Pricing'!$C$898:$C$1077,0))*$E205*$F205)+(DB$132*INDEX('Term Pricing'!$N$898:$N$1077,MATCH('Project 2'!DB$8,'Term Pricing'!$C$898:$C$1077,0))*$E205*(1-$F205))</f>
        <v>94413.6</v>
      </c>
      <c r="DC205" s="212">
        <f ca="1">(DC$132*INDEX('Term Pricing'!$M$898:$M$1077,MATCH('Project 2'!DC$8,'Term Pricing'!$C$898:$C$1077,0))*$E205*$F205)+(DC$132*INDEX('Term Pricing'!$N$898:$N$1077,MATCH('Project 2'!DC$8,'Term Pricing'!$C$898:$C$1077,0))*$E205*(1-$F205))</f>
        <v>94413.6</v>
      </c>
      <c r="DD205" s="212">
        <f ca="1">(DD$132*INDEX('Term Pricing'!$M$898:$M$1077,MATCH('Project 2'!DD$8,'Term Pricing'!$C$898:$C$1077,0))*$E205*$F205)+(DD$132*INDEX('Term Pricing'!$N$898:$N$1077,MATCH('Project 2'!DD$8,'Term Pricing'!$C$898:$C$1077,0))*$E205*(1-$F205))</f>
        <v>85276.799999999988</v>
      </c>
      <c r="DE205" s="212">
        <f ca="1">(DE$132*INDEX('Term Pricing'!$M$898:$M$1077,MATCH('Project 2'!DE$8,'Term Pricing'!$C$898:$C$1077,0))*$E205*$F205)+(DE$132*INDEX('Term Pricing'!$N$898:$N$1077,MATCH('Project 2'!DE$8,'Term Pricing'!$C$898:$C$1077,0))*$E205*(1-$F205))</f>
        <v>94413.6</v>
      </c>
      <c r="DF205" s="212">
        <f ca="1">(DF$132*INDEX('Term Pricing'!$M$898:$M$1077,MATCH('Project 2'!DF$8,'Term Pricing'!$C$898:$C$1077,0))*$E205*$F205)+(DF$132*INDEX('Term Pricing'!$N$898:$N$1077,MATCH('Project 2'!DF$8,'Term Pricing'!$C$898:$C$1077,0))*$E205*(1-$F205))</f>
        <v>91368</v>
      </c>
      <c r="DG205" s="212">
        <f ca="1">(DG$132*INDEX('Term Pricing'!$M$898:$M$1077,MATCH('Project 2'!DG$8,'Term Pricing'!$C$898:$C$1077,0))*$E205*$F205)+(DG$132*INDEX('Term Pricing'!$N$898:$N$1077,MATCH('Project 2'!DG$8,'Term Pricing'!$C$898:$C$1077,0))*$E205*(1-$F205))</f>
        <v>94413.6</v>
      </c>
      <c r="DH205" s="212">
        <f ca="1">(DH$132*INDEX('Term Pricing'!$M$898:$M$1077,MATCH('Project 2'!DH$8,'Term Pricing'!$C$898:$C$1077,0))*$E205*$F205)+(DH$132*INDEX('Term Pricing'!$N$898:$N$1077,MATCH('Project 2'!DH$8,'Term Pricing'!$C$898:$C$1077,0))*$E205*(1-$F205))</f>
        <v>91368</v>
      </c>
      <c r="DI205" s="212">
        <f ca="1">(DI$132*INDEX('Term Pricing'!$M$898:$M$1077,MATCH('Project 2'!DI$8,'Term Pricing'!$C$898:$C$1077,0))*$E205*$F205)+(DI$132*INDEX('Term Pricing'!$N$898:$N$1077,MATCH('Project 2'!DI$8,'Term Pricing'!$C$898:$C$1077,0))*$E205*(1-$F205))</f>
        <v>94413.6</v>
      </c>
      <c r="DJ205" s="212">
        <f ca="1">(DJ$132*INDEX('Term Pricing'!$M$898:$M$1077,MATCH('Project 2'!DJ$8,'Term Pricing'!$C$898:$C$1077,0))*$E205*$F205)+(DJ$132*INDEX('Term Pricing'!$N$898:$N$1077,MATCH('Project 2'!DJ$8,'Term Pricing'!$C$898:$C$1077,0))*$E205*(1-$F205))</f>
        <v>94413.6</v>
      </c>
      <c r="DK205" s="212">
        <f ca="1">(DK$132*INDEX('Term Pricing'!$M$898:$M$1077,MATCH('Project 2'!DK$8,'Term Pricing'!$C$898:$C$1077,0))*$E205*$F205)+(DK$132*INDEX('Term Pricing'!$N$898:$N$1077,MATCH('Project 2'!DK$8,'Term Pricing'!$C$898:$C$1077,0))*$E205*(1-$F205))</f>
        <v>91368</v>
      </c>
      <c r="DL205" s="212">
        <f ca="1">(DL$132*INDEX('Term Pricing'!$M$898:$M$1077,MATCH('Project 2'!DL$8,'Term Pricing'!$C$898:$C$1077,0))*$E205*$F205)+(DL$132*INDEX('Term Pricing'!$N$898:$N$1077,MATCH('Project 2'!DL$8,'Term Pricing'!$C$898:$C$1077,0))*$E205*(1-$F205))</f>
        <v>94413.6</v>
      </c>
      <c r="DM205" s="212">
        <f ca="1">(DM$132*INDEX('Term Pricing'!$M$898:$M$1077,MATCH('Project 2'!DM$8,'Term Pricing'!$C$898:$C$1077,0))*$E205*$F205)+(DM$132*INDEX('Term Pricing'!$N$898:$N$1077,MATCH('Project 2'!DM$8,'Term Pricing'!$C$898:$C$1077,0))*$E205*(1-$F205))</f>
        <v>91368</v>
      </c>
      <c r="DN205" s="212">
        <f ca="1">(DN$132*INDEX('Term Pricing'!$M$898:$M$1077,MATCH('Project 2'!DN$8,'Term Pricing'!$C$898:$C$1077,0))*$E205*$F205)+(DN$132*INDEX('Term Pricing'!$N$898:$N$1077,MATCH('Project 2'!DN$8,'Term Pricing'!$C$898:$C$1077,0))*$E205*(1-$F205))</f>
        <v>94413.6</v>
      </c>
    </row>
    <row r="206" spans="1:118">
      <c r="A206" s="151"/>
      <c r="C206" s="34" t="s">
        <v>260</v>
      </c>
      <c r="E206" s="70">
        <f>Inputs!H138</f>
        <v>0.2</v>
      </c>
      <c r="F206" s="70">
        <f>Inputs!J138</f>
        <v>0.7</v>
      </c>
      <c r="G206" s="54" t="s">
        <v>83</v>
      </c>
      <c r="H206" s="272">
        <f ca="1">IFERROR(SUM($J206:$DN206)/(SUM($J$132:$DN$132)*E206),0)</f>
        <v>5.929712678289679</v>
      </c>
      <c r="I206" s="29"/>
      <c r="J206" s="212">
        <f ca="1">(J$132*INDEX('Term Pricing'!$M$1083:$M$1262,MATCH('Project 2'!J$8,'Term Pricing'!$C$1083:$C$1262,0))*$E206*$F206)+(J$132*INDEX('Term Pricing'!$N$1083:$N$1262,MATCH('Project 2'!J$8,'Term Pricing'!$C$1083:$C$1262,0))*$E206*(1-$F206))</f>
        <v>0</v>
      </c>
      <c r="K206" s="212">
        <f ca="1">(K$132*INDEX('Term Pricing'!$M$1083:$M$1262,MATCH('Project 2'!K$8,'Term Pricing'!$C$1083:$C$1262,0))*$E206*$F206)+(K$132*INDEX('Term Pricing'!$N$1083:$N$1262,MATCH('Project 2'!K$8,'Term Pricing'!$C$1083:$C$1262,0))*$E206*(1-$F206))</f>
        <v>0</v>
      </c>
      <c r="L206" s="212">
        <f ca="1">(L$132*INDEX('Term Pricing'!$M$1083:$M$1262,MATCH('Project 2'!L$8,'Term Pricing'!$C$1083:$C$1262,0))*$E206*$F206)+(L$132*INDEX('Term Pricing'!$N$1083:$N$1262,MATCH('Project 2'!L$8,'Term Pricing'!$C$1083:$C$1262,0))*$E206*(1-$F206))</f>
        <v>0</v>
      </c>
      <c r="M206" s="212">
        <f ca="1">(M$132*INDEX('Term Pricing'!$M$1083:$M$1262,MATCH('Project 2'!M$8,'Term Pricing'!$C$1083:$C$1262,0))*$E206*$F206)+(M$132*INDEX('Term Pricing'!$N$1083:$N$1262,MATCH('Project 2'!M$8,'Term Pricing'!$C$1083:$C$1262,0))*$E206*(1-$F206))</f>
        <v>0</v>
      </c>
      <c r="N206" s="212">
        <f ca="1">(N$132*INDEX('Term Pricing'!$M$1083:$M$1262,MATCH('Project 2'!N$8,'Term Pricing'!$C$1083:$C$1262,0))*$E206*$F206)+(N$132*INDEX('Term Pricing'!$N$1083:$N$1262,MATCH('Project 2'!N$8,'Term Pricing'!$C$1083:$C$1262,0))*$E206*(1-$F206))</f>
        <v>192542.22644358201</v>
      </c>
      <c r="O206" s="212">
        <f ca="1">(O$132*INDEX('Term Pricing'!$M$1083:$M$1262,MATCH('Project 2'!O$8,'Term Pricing'!$C$1083:$C$1262,0))*$E206*$F206)+(O$132*INDEX('Term Pricing'!$N$1083:$N$1262,MATCH('Project 2'!O$8,'Term Pricing'!$C$1083:$C$1262,0))*$E206*(1-$F206))</f>
        <v>197912.75056199901</v>
      </c>
      <c r="P206" s="212">
        <f ca="1">(P$132*INDEX('Term Pricing'!$M$1083:$M$1262,MATCH('Project 2'!P$8,'Term Pricing'!$C$1083:$C$1262,0))*$E206*$F206)+(P$132*INDEX('Term Pricing'!$N$1083:$N$1262,MATCH('Project 2'!P$8,'Term Pricing'!$C$1083:$C$1262,0))*$E206*(1-$F206))</f>
        <v>190442.58155620951</v>
      </c>
      <c r="Q206" s="212">
        <f ca="1">(Q$132*INDEX('Term Pricing'!$M$1083:$M$1262,MATCH('Project 2'!Q$8,'Term Pricing'!$C$1083:$C$1262,0))*$E206*$F206)+(Q$132*INDEX('Term Pricing'!$N$1083:$N$1262,MATCH('Project 2'!Q$8,'Term Pricing'!$C$1083:$C$1262,0))*$E206*(1-$F206))</f>
        <v>195592.62918694917</v>
      </c>
      <c r="R206" s="212">
        <f ca="1">(R$132*INDEX('Term Pricing'!$M$1083:$M$1262,MATCH('Project 2'!R$8,'Term Pricing'!$C$1083:$C$1262,0))*$E206*$F206)+(R$132*INDEX('Term Pricing'!$N$1083:$N$1262,MATCH('Project 2'!R$8,'Term Pricing'!$C$1083:$C$1262,0))*$E206*(1-$F206))</f>
        <v>194321.09069636298</v>
      </c>
      <c r="S206" s="212">
        <f ca="1">(S$132*INDEX('Term Pricing'!$M$1083:$M$1262,MATCH('Project 2'!S$8,'Term Pricing'!$C$1083:$C$1262,0))*$E206*$F206)+(S$132*INDEX('Term Pricing'!$N$1083:$N$1262,MATCH('Project 2'!S$8,'Term Pricing'!$C$1083:$C$1262,0))*$E206*(1-$F206))</f>
        <v>186752.76864905271</v>
      </c>
      <c r="T206" s="212">
        <f ca="1">(T$132*INDEX('Term Pricing'!$M$1083:$M$1262,MATCH('Project 2'!T$8,'Term Pricing'!$C$1083:$C$1262,0))*$E206*$F206)+(T$132*INDEX('Term Pricing'!$N$1083:$N$1262,MATCH('Project 2'!T$8,'Term Pricing'!$C$1083:$C$1262,0))*$E206*(1-$F206))</f>
        <v>191564.05546958098</v>
      </c>
      <c r="U206" s="212">
        <f ca="1">(U$132*INDEX('Term Pricing'!$M$1083:$M$1262,MATCH('Project 2'!U$8,'Term Pricing'!$C$1083:$C$1262,0))*$E206*$F206)+(U$132*INDEX('Term Pricing'!$N$1083:$N$1262,MATCH('Project 2'!U$8,'Term Pricing'!$C$1083:$C$1262,0))*$E206*(1-$F206))</f>
        <v>183949.95473935219</v>
      </c>
      <c r="V206" s="212">
        <f ca="1">(V$132*INDEX('Term Pricing'!$M$1083:$M$1262,MATCH('Project 2'!V$8,'Term Pricing'!$C$1083:$C$1262,0))*$E206*$F206)+(V$132*INDEX('Term Pricing'!$N$1083:$N$1262,MATCH('Project 2'!V$8,'Term Pricing'!$C$1083:$C$1262,0))*$E206*(1-$F206))</f>
        <v>188532.32637730657</v>
      </c>
      <c r="W206" s="212">
        <f ca="1">(W$132*INDEX('Term Pricing'!$M$1083:$M$1262,MATCH('Project 2'!W$8,'Term Pricing'!$C$1083:$C$1262,0))*$E206*$F206)+(W$132*INDEX('Term Pricing'!$N$1083:$N$1262,MATCH('Project 2'!W$8,'Term Pricing'!$C$1083:$C$1262,0))*$E206*(1-$F206))</f>
        <v>186917.92943749699</v>
      </c>
      <c r="X206" s="212">
        <f ca="1">(X$132*INDEX('Term Pricing'!$M$1083:$M$1262,MATCH('Project 2'!X$8,'Term Pricing'!$C$1083:$C$1262,0))*$E206*$F206)+(X$132*INDEX('Term Pricing'!$N$1083:$N$1262,MATCH('Project 2'!X$8,'Term Pricing'!$C$1083:$C$1262,0))*$E206*(1-$F206))</f>
        <v>173289.39460476709</v>
      </c>
      <c r="Y206" s="212">
        <f ca="1">(Y$132*INDEX('Term Pricing'!$M$1083:$M$1262,MATCH('Project 2'!Y$8,'Term Pricing'!$C$1083:$C$1262,0))*$E206*$F206)+(Y$132*INDEX('Term Pricing'!$N$1083:$N$1262,MATCH('Project 2'!Y$8,'Term Pricing'!$C$1083:$C$1262,0))*$E206*(1-$F206))</f>
        <v>183501.65622251012</v>
      </c>
      <c r="Z206" s="212">
        <f ca="1">(Z$132*INDEX('Term Pricing'!$M$1083:$M$1262,MATCH('Project 2'!Z$8,'Term Pricing'!$C$1083:$C$1262,0))*$E206*$F206)+(Z$132*INDEX('Term Pricing'!$N$1083:$N$1262,MATCH('Project 2'!Z$8,'Term Pricing'!$C$1083:$C$1262,0))*$E206*(1-$F206))</f>
        <v>175842.33499474652</v>
      </c>
      <c r="AA206" s="212">
        <f ca="1">(AA$132*INDEX('Term Pricing'!$M$1083:$M$1262,MATCH('Project 2'!AA$8,'Term Pricing'!$C$1083:$C$1262,0))*$E206*$F206)+(AA$132*INDEX('Term Pricing'!$N$1083:$N$1262,MATCH('Project 2'!AA$8,'Term Pricing'!$C$1083:$C$1262,0))*$E206*(1-$F206))</f>
        <v>179848.74427023804</v>
      </c>
      <c r="AB206" s="212">
        <f ca="1">(AB$132*INDEX('Term Pricing'!$M$1083:$M$1262,MATCH('Project 2'!AB$8,'Term Pricing'!$C$1083:$C$1262,0))*$E206*$F206)+(AB$132*INDEX('Term Pricing'!$N$1083:$N$1262,MATCH('Project 2'!AB$8,'Term Pricing'!$C$1083:$C$1262,0))*$E206*(1-$F206))</f>
        <v>172198.8126108447</v>
      </c>
      <c r="AC206" s="212">
        <f ca="1">(AC$132*INDEX('Term Pricing'!$M$1083:$M$1262,MATCH('Project 2'!AC$8,'Term Pricing'!$C$1083:$C$1262,0))*$E206*$F206)+(AC$132*INDEX('Term Pricing'!$N$1083:$N$1262,MATCH('Project 2'!AC$8,'Term Pricing'!$C$1083:$C$1262,0))*$E206*(1-$F206))</f>
        <v>175976.00235136162</v>
      </c>
      <c r="AD206" s="212">
        <f ca="1">(AD$132*INDEX('Term Pricing'!$M$1083:$M$1262,MATCH('Project 2'!AD$8,'Term Pricing'!$C$1083:$C$1262,0))*$E206*$F206)+(AD$132*INDEX('Term Pricing'!$N$1083:$N$1262,MATCH('Project 2'!AD$8,'Term Pricing'!$C$1083:$C$1262,0))*$E206*(1-$F206))</f>
        <v>173962.64723640023</v>
      </c>
      <c r="AE206" s="212">
        <f ca="1">(AE$132*INDEX('Term Pricing'!$M$1083:$M$1262,MATCH('Project 2'!AE$8,'Term Pricing'!$C$1083:$C$1262,0))*$E206*$F206)+(AE$132*INDEX('Term Pricing'!$N$1083:$N$1262,MATCH('Project 2'!AE$8,'Term Pricing'!$C$1083:$C$1262,0))*$E206*(1-$F206))</f>
        <v>166355.76501481404</v>
      </c>
      <c r="AF206" s="212">
        <f ca="1">(AF$132*INDEX('Term Pricing'!$M$1083:$M$1262,MATCH('Project 2'!AF$8,'Term Pricing'!$C$1083:$C$1262,0))*$E206*$F206)+(AF$132*INDEX('Term Pricing'!$N$1083:$N$1262,MATCH('Project 2'!AF$8,'Term Pricing'!$C$1083:$C$1262,0))*$E206*(1-$F206))</f>
        <v>169793.21573066819</v>
      </c>
      <c r="AG206" s="212">
        <f ca="1">(AG$132*INDEX('Term Pricing'!$M$1083:$M$1262,MATCH('Project 2'!AG$8,'Term Pricing'!$C$1083:$C$1262,0))*$E206*$F206)+(AG$132*INDEX('Term Pricing'!$N$1083:$N$1262,MATCH('Project 2'!AG$8,'Term Pricing'!$C$1083:$C$1262,0))*$E206*(1-$F206))</f>
        <v>162233.93803108801</v>
      </c>
      <c r="AH206" s="212">
        <f ca="1">(AH$132*INDEX('Term Pricing'!$M$1083:$M$1262,MATCH('Project 2'!AH$8,'Term Pricing'!$C$1083:$C$1262,0))*$E206*$F206)+(AH$132*INDEX('Term Pricing'!$N$1083:$N$1262,MATCH('Project 2'!AH$8,'Term Pricing'!$C$1083:$C$1262,0))*$E206*(1-$F206))</f>
        <v>165448.85531734565</v>
      </c>
      <c r="AI206" s="212">
        <f ca="1">(AI$132*INDEX('Term Pricing'!$M$1083:$M$1262,MATCH('Project 2'!AI$8,'Term Pricing'!$C$1083:$C$1262,0))*$E206*$F206)+(AI$132*INDEX('Term Pricing'!$N$1083:$N$1262,MATCH('Project 2'!AI$8,'Term Pricing'!$C$1083:$C$1262,0))*$E206*(1-$F206))</f>
        <v>163216.93215649144</v>
      </c>
      <c r="AJ206" s="212">
        <f ca="1">(AJ$132*INDEX('Term Pricing'!$M$1083:$M$1262,MATCH('Project 2'!AJ$8,'Term Pricing'!$C$1083:$C$1262,0))*$E206*$F206)+(AJ$132*INDEX('Term Pricing'!$N$1083:$N$1262,MATCH('Project 2'!AJ$8,'Term Pricing'!$C$1083:$C$1262,0))*$E206*(1-$F206))</f>
        <v>145372.69549265649</v>
      </c>
      <c r="AK206" s="212">
        <f ca="1">(AK$132*INDEX('Term Pricing'!$M$1083:$M$1262,MATCH('Project 2'!AK$8,'Term Pricing'!$C$1083:$C$1262,0))*$E206*$F206)+(AK$132*INDEX('Term Pricing'!$N$1083:$N$1262,MATCH('Project 2'!AK$8,'Term Pricing'!$C$1083:$C$1262,0))*$E206*(1-$F206))</f>
        <v>158645.47042047203</v>
      </c>
      <c r="AL206" s="212">
        <f ca="1">(AL$132*INDEX('Term Pricing'!$M$1083:$M$1262,MATCH('Project 2'!AL$8,'Term Pricing'!$C$1083:$C$1262,0))*$E206*$F206)+(AL$132*INDEX('Term Pricing'!$N$1083:$N$1262,MATCH('Project 2'!AL$8,'Term Pricing'!$C$1083:$C$1262,0))*$E206*(1-$F206))</f>
        <v>151268.4335764969</v>
      </c>
      <c r="AM206" s="212">
        <f ca="1">(AM$132*INDEX('Term Pricing'!$M$1083:$M$1262,MATCH('Project 2'!AM$8,'Term Pricing'!$C$1083:$C$1262,0))*$E206*$F206)+(AM$132*INDEX('Term Pricing'!$N$1083:$N$1262,MATCH('Project 2'!AM$8,'Term Pricing'!$C$1083:$C$1262,0))*$E206*(1-$F206))</f>
        <v>153946.47406343871</v>
      </c>
      <c r="AN206" s="212">
        <f ca="1">(AN$132*INDEX('Term Pricing'!$M$1083:$M$1262,MATCH('Project 2'!AN$8,'Term Pricing'!$C$1083:$C$1262,0))*$E206*$F206)+(AN$132*INDEX('Term Pricing'!$N$1083:$N$1262,MATCH('Project 2'!AN$8,'Term Pricing'!$C$1083:$C$1262,0))*$E206*(1-$F206))</f>
        <v>146666.27273704487</v>
      </c>
      <c r="AO206" s="212">
        <f ca="1">(AO$132*INDEX('Term Pricing'!$M$1083:$M$1262,MATCH('Project 2'!AO$8,'Term Pricing'!$C$1083:$C$1262,0))*$E206*$F206)+(AO$132*INDEX('Term Pricing'!$N$1083:$N$1262,MATCH('Project 2'!AO$8,'Term Pricing'!$C$1083:$C$1262,0))*$E206*(1-$F206))</f>
        <v>149139.13419880354</v>
      </c>
      <c r="AP206" s="212">
        <f ca="1">(AP$132*INDEX('Term Pricing'!$M$1083:$M$1262,MATCH('Project 2'!AP$8,'Term Pricing'!$C$1083:$C$1262,0))*$E206*$F206)+(AP$132*INDEX('Term Pricing'!$N$1083:$N$1262,MATCH('Project 2'!AP$8,'Term Pricing'!$C$1083:$C$1262,0))*$E206*(1-$F206))</f>
        <v>146700.81971641752</v>
      </c>
      <c r="AQ206" s="212">
        <f ca="1">(AQ$132*INDEX('Term Pricing'!$M$1083:$M$1262,MATCH('Project 2'!AQ$8,'Term Pricing'!$C$1083:$C$1262,0))*$E206*$F206)+(AQ$132*INDEX('Term Pricing'!$N$1083:$N$1262,MATCH('Project 2'!AQ$8,'Term Pricing'!$C$1083:$C$1262,0))*$E206*(1-$F206))</f>
        <v>139589.59558964832</v>
      </c>
      <c r="AR206" s="212">
        <f ca="1">(AR$132*INDEX('Term Pricing'!$M$1083:$M$1262,MATCH('Project 2'!AR$8,'Term Pricing'!$C$1083:$C$1262,0))*$E206*$F206)+(AR$132*INDEX('Term Pricing'!$N$1083:$N$1262,MATCH('Project 2'!AR$8,'Term Pricing'!$C$1083:$C$1262,0))*$E206*(1-$F206))</f>
        <v>141766.78323700611</v>
      </c>
      <c r="AS206" s="212">
        <f ca="1">(AS$132*INDEX('Term Pricing'!$M$1083:$M$1262,MATCH('Project 2'!AS$8,'Term Pricing'!$C$1083:$C$1262,0))*$E206*$F206)+(AS$132*INDEX('Term Pricing'!$N$1083:$N$1262,MATCH('Project 2'!AS$8,'Term Pricing'!$C$1083:$C$1262,0))*$E206*(1-$F206))</f>
        <v>134782.99947302681</v>
      </c>
      <c r="AT206" s="212">
        <f ca="1">(AT$132*INDEX('Term Pricing'!$M$1083:$M$1262,MATCH('Project 2'!AT$8,'Term Pricing'!$C$1083:$C$1262,0))*$E206*$F206)+(AT$132*INDEX('Term Pricing'!$N$1083:$N$1262,MATCH('Project 2'!AT$8,'Term Pricing'!$C$1083:$C$1262,0))*$E206*(1-$F206))</f>
        <v>136771.85142030707</v>
      </c>
      <c r="AU206" s="212">
        <f ca="1">(AU$132*INDEX('Term Pricing'!$M$1083:$M$1262,MATCH('Project 2'!AU$8,'Term Pricing'!$C$1083:$C$1262,0))*$E206*$F206)+(AU$132*INDEX('Term Pricing'!$N$1083:$N$1262,MATCH('Project 2'!AU$8,'Term Pricing'!$C$1083:$C$1262,0))*$E206*(1-$F206))</f>
        <v>134257.33399885826</v>
      </c>
      <c r="AV206" s="212">
        <f ca="1">(AV$132*INDEX('Term Pricing'!$M$1083:$M$1262,MATCH('Project 2'!AV$8,'Term Pricing'!$C$1083:$C$1262,0))*$E206*$F206)+(AV$132*INDEX('Term Pricing'!$N$1083:$N$1262,MATCH('Project 2'!AV$8,'Term Pricing'!$C$1083:$C$1262,0))*$E206*(1-$F206))</f>
        <v>118985.98160062367</v>
      </c>
      <c r="AW206" s="212">
        <f ca="1">(AW$132*INDEX('Term Pricing'!$M$1083:$M$1262,MATCH('Project 2'!AW$8,'Term Pricing'!$C$1083:$C$1262,0))*$E206*$F206)+(AW$132*INDEX('Term Pricing'!$N$1083:$N$1262,MATCH('Project 2'!AW$8,'Term Pricing'!$C$1083:$C$1262,0))*$E206*(1-$F206))</f>
        <v>129205.52180148043</v>
      </c>
      <c r="AX206" s="212">
        <f ca="1">(AX$132*INDEX('Term Pricing'!$M$1083:$M$1262,MATCH('Project 2'!AX$8,'Term Pricing'!$C$1083:$C$1262,0))*$E206*$F206)+(AX$132*INDEX('Term Pricing'!$N$1083:$N$1262,MATCH('Project 2'!AX$8,'Term Pricing'!$C$1083:$C$1262,0))*$E206*(1-$F206))</f>
        <v>204310.7397819999</v>
      </c>
      <c r="AY206" s="212">
        <f ca="1">(AY$132*INDEX('Term Pricing'!$M$1083:$M$1262,MATCH('Project 2'!AY$8,'Term Pricing'!$C$1083:$C$1262,0))*$E206*$F206)+(AY$132*INDEX('Term Pricing'!$N$1083:$N$1262,MATCH('Project 2'!AY$8,'Term Pricing'!$C$1083:$C$1262,0))*$E206*(1-$F206))</f>
        <v>206896.75016754144</v>
      </c>
      <c r="AZ206" s="212">
        <f ca="1">(AZ$132*INDEX('Term Pricing'!$M$1083:$M$1262,MATCH('Project 2'!AZ$8,'Term Pricing'!$C$1083:$C$1262,0))*$E206*$F206)+(AZ$132*INDEX('Term Pricing'!$N$1083:$N$1262,MATCH('Project 2'!AZ$8,'Term Pricing'!$C$1083:$C$1262,0))*$E206*(1-$F206))</f>
        <v>196135.1853720099</v>
      </c>
      <c r="BA206" s="212">
        <f ca="1">(BA$132*INDEX('Term Pricing'!$M$1083:$M$1262,MATCH('Project 2'!BA$8,'Term Pricing'!$C$1083:$C$1262,0))*$E206*$F206)+(BA$132*INDEX('Term Pricing'!$N$1083:$N$1262,MATCH('Project 2'!BA$8,'Term Pricing'!$C$1083:$C$1262,0))*$E206*(1-$F206))</f>
        <v>198453.38044640835</v>
      </c>
      <c r="BB206" s="212">
        <f ca="1">(BB$132*INDEX('Term Pricing'!$M$1083:$M$1262,MATCH('Project 2'!BB$8,'Term Pricing'!$C$1083:$C$1262,0))*$E206*$F206)+(BB$132*INDEX('Term Pricing'!$N$1083:$N$1262,MATCH('Project 2'!BB$8,'Term Pricing'!$C$1083:$C$1262,0))*$E206*(1-$F206))</f>
        <v>194241.19834852946</v>
      </c>
      <c r="BC206" s="212">
        <f ca="1">(BC$132*INDEX('Term Pricing'!$M$1083:$M$1262,MATCH('Project 2'!BC$8,'Term Pricing'!$C$1083:$C$1262,0))*$E206*$F206)+(BC$132*INDEX('Term Pricing'!$N$1083:$N$1262,MATCH('Project 2'!BC$8,'Term Pricing'!$C$1083:$C$1262,0))*$E206*(1-$F206))</f>
        <v>183909.46367271512</v>
      </c>
      <c r="BD206" s="212">
        <f ca="1">(BD$132*INDEX('Term Pricing'!$M$1083:$M$1262,MATCH('Project 2'!BD$8,'Term Pricing'!$C$1083:$C$1262,0))*$E206*$F206)+(BD$132*INDEX('Term Pricing'!$N$1083:$N$1262,MATCH('Project 2'!BD$8,'Term Pricing'!$C$1083:$C$1262,0))*$E206*(1-$F206))</f>
        <v>185852.3386855672</v>
      </c>
      <c r="BE206" s="212">
        <f ca="1">(BE$132*INDEX('Term Pricing'!$M$1083:$M$1262,MATCH('Project 2'!BE$8,'Term Pricing'!$C$1083:$C$1262,0))*$E206*$F206)+(BE$132*INDEX('Term Pricing'!$N$1083:$N$1262,MATCH('Project 2'!BE$8,'Term Pricing'!$C$1083:$C$1262,0))*$E206*(1-$F206))</f>
        <v>175821.29501953884</v>
      </c>
      <c r="BF206" s="212">
        <f ca="1">(BF$132*INDEX('Term Pricing'!$M$1083:$M$1262,MATCH('Project 2'!BF$8,'Term Pricing'!$C$1083:$C$1262,0))*$E206*$F206)+(BF$132*INDEX('Term Pricing'!$N$1083:$N$1262,MATCH('Project 2'!BF$8,'Term Pricing'!$C$1083:$C$1262,0))*$E206*(1-$F206))</f>
        <v>177531.81422985415</v>
      </c>
      <c r="BG206" s="212">
        <f ca="1">(BG$132*INDEX('Term Pricing'!$M$1083:$M$1262,MATCH('Project 2'!BG$8,'Term Pricing'!$C$1083:$C$1262,0))*$E206*$F206)+(BG$132*INDEX('Term Pricing'!$N$1083:$N$1262,MATCH('Project 2'!BG$8,'Term Pricing'!$C$1083:$C$1262,0))*$E206*(1-$F206))</f>
        <v>173404.70926401511</v>
      </c>
      <c r="BH206" s="212">
        <f ca="1">(BH$132*INDEX('Term Pricing'!$M$1083:$M$1262,MATCH('Project 2'!BH$8,'Term Pricing'!$C$1083:$C$1262,0))*$E206*$F206)+(BH$132*INDEX('Term Pricing'!$N$1083:$N$1262,MATCH('Project 2'!BH$8,'Term Pricing'!$C$1083:$C$1262,0))*$E206*(1-$F206))</f>
        <v>152919.32248240526</v>
      </c>
      <c r="BI206" s="212">
        <f ca="1">(BI$132*INDEX('Term Pricing'!$M$1083:$M$1262,MATCH('Project 2'!BI$8,'Term Pricing'!$C$1083:$C$1262,0))*$E206*$F206)+(BI$132*INDEX('Term Pricing'!$N$1083:$N$1262,MATCH('Project 2'!BI$8,'Term Pricing'!$C$1083:$C$1262,0))*$E206*(1-$F206))</f>
        <v>165231.03971251554</v>
      </c>
      <c r="BJ206" s="212">
        <f ca="1">(BJ$132*INDEX('Term Pricing'!$M$1083:$M$1262,MATCH('Project 2'!BJ$8,'Term Pricing'!$C$1083:$C$1262,0))*$E206*$F206)+(BJ$132*INDEX('Term Pricing'!$N$1083:$N$1262,MATCH('Project 2'!BJ$8,'Term Pricing'!$C$1083:$C$1262,0))*$E206*(1-$F206))</f>
        <v>155990.19360051924</v>
      </c>
      <c r="BK206" s="212">
        <f ca="1">(BK$132*INDEX('Term Pricing'!$M$1083:$M$1262,MATCH('Project 2'!BK$8,'Term Pricing'!$C$1083:$C$1262,0))*$E206*$F206)+(BK$132*INDEX('Term Pricing'!$N$1083:$N$1262,MATCH('Project 2'!BK$8,'Term Pricing'!$C$1083:$C$1262,0))*$E206*(1-$F206))</f>
        <v>157182.55857042951</v>
      </c>
      <c r="BL206" s="212">
        <f ca="1">(BL$132*INDEX('Term Pricing'!$M$1083:$M$1262,MATCH('Project 2'!BL$8,'Term Pricing'!$C$1083:$C$1262,0))*$E206*$F206)+(BL$132*INDEX('Term Pricing'!$N$1083:$N$1262,MATCH('Project 2'!BL$8,'Term Pricing'!$C$1083:$C$1262,0))*$E206*(1-$F206))</f>
        <v>148269.24425197433</v>
      </c>
      <c r="BM206" s="212">
        <f ca="1">(BM$132*INDEX('Term Pricing'!$M$1083:$M$1262,MATCH('Project 2'!BM$8,'Term Pricing'!$C$1083:$C$1262,0))*$E206*$F206)+(BM$132*INDEX('Term Pricing'!$N$1083:$N$1262,MATCH('Project 2'!BM$8,'Term Pricing'!$C$1083:$C$1262,0))*$E206*(1-$F206))</f>
        <v>149279.1791529023</v>
      </c>
      <c r="BN206" s="212">
        <f ca="1">(BN$132*INDEX('Term Pricing'!$M$1083:$M$1262,MATCH('Project 2'!BN$8,'Term Pricing'!$C$1083:$C$1262,0))*$E206*$F206)+(BN$132*INDEX('Term Pricing'!$N$1083:$N$1262,MATCH('Project 2'!BN$8,'Term Pricing'!$C$1083:$C$1262,0))*$E206*(1-$F206))</f>
        <v>145387.66253382969</v>
      </c>
      <c r="BO206" s="212">
        <f ca="1">(BO$132*INDEX('Term Pricing'!$M$1083:$M$1262,MATCH('Project 2'!BO$8,'Term Pricing'!$C$1083:$C$1262,0))*$E206*$F206)+(BO$132*INDEX('Term Pricing'!$N$1083:$N$1262,MATCH('Project 2'!BO$8,'Term Pricing'!$C$1083:$C$1262,0))*$E206*(1-$F206))</f>
        <v>136973.34008322511</v>
      </c>
      <c r="BP206" s="212">
        <f ca="1">(BP$132*INDEX('Term Pricing'!$M$1083:$M$1262,MATCH('Project 2'!BP$8,'Term Pricing'!$C$1083:$C$1262,0))*$E206*$F206)+(BP$132*INDEX('Term Pricing'!$N$1083:$N$1262,MATCH('Project 2'!BP$8,'Term Pricing'!$C$1083:$C$1262,0))*$E206*(1-$F206))</f>
        <v>137735.55260683797</v>
      </c>
      <c r="BQ206" s="212">
        <f ca="1">(BQ$132*INDEX('Term Pricing'!$M$1083:$M$1262,MATCH('Project 2'!BQ$8,'Term Pricing'!$C$1083:$C$1262,0))*$E206*$F206)+(BQ$132*INDEX('Term Pricing'!$N$1083:$N$1262,MATCH('Project 2'!BQ$8,'Term Pricing'!$C$1083:$C$1262,0))*$E206*(1-$F206))</f>
        <v>130104.32406300546</v>
      </c>
      <c r="BR206" s="212">
        <f ca="1">(BR$132*INDEX('Term Pricing'!$M$1083:$M$1262,MATCH('Project 2'!BR$8,'Term Pricing'!$C$1083:$C$1262,0))*$E206*$F206)+(BR$132*INDEX('Term Pricing'!$N$1083:$N$1262,MATCH('Project 2'!BR$8,'Term Pricing'!$C$1083:$C$1262,0))*$E206*(1-$F206))</f>
        <v>131387.4681987917</v>
      </c>
      <c r="BS206" s="212">
        <f ca="1">(BS$132*INDEX('Term Pricing'!$M$1083:$M$1262,MATCH('Project 2'!BS$8,'Term Pricing'!$C$1083:$C$1262,0))*$E206*$F206)+(BS$132*INDEX('Term Pricing'!$N$1083:$N$1262,MATCH('Project 2'!BS$8,'Term Pricing'!$C$1083:$C$1262,0))*$E206*(1-$F206))</f>
        <v>128375.2614949219</v>
      </c>
      <c r="BT206" s="212">
        <f ca="1">(BT$132*INDEX('Term Pricing'!$M$1083:$M$1262,MATCH('Project 2'!BT$8,'Term Pricing'!$C$1083:$C$1262,0))*$E206*$F206)+(BT$132*INDEX('Term Pricing'!$N$1083:$N$1262,MATCH('Project 2'!BT$8,'Term Pricing'!$C$1083:$C$1262,0))*$E206*(1-$F206))</f>
        <v>117315.11067294683</v>
      </c>
      <c r="BU206" s="212">
        <f ca="1">(BU$132*INDEX('Term Pricing'!$M$1083:$M$1262,MATCH('Project 2'!BU$8,'Term Pricing'!$C$1083:$C$1262,0))*$E206*$F206)+(BU$132*INDEX('Term Pricing'!$N$1083:$N$1262,MATCH('Project 2'!BU$8,'Term Pricing'!$C$1083:$C$1262,0))*$E206*(1-$F206))</f>
        <v>122480.3115613214</v>
      </c>
      <c r="BV206" s="212">
        <f ca="1">(BV$132*INDEX('Term Pricing'!$M$1083:$M$1262,MATCH('Project 2'!BV$8,'Term Pricing'!$C$1083:$C$1262,0))*$E206*$F206)+(BV$132*INDEX('Term Pricing'!$N$1083:$N$1262,MATCH('Project 2'!BV$8,'Term Pricing'!$C$1083:$C$1262,0))*$E206*(1-$F206))</f>
        <v>115741.82672592482</v>
      </c>
      <c r="BW206" s="212">
        <f ca="1">(BW$132*INDEX('Term Pricing'!$M$1083:$M$1262,MATCH('Project 2'!BW$8,'Term Pricing'!$C$1083:$C$1262,0))*$E206*$F206)+(BW$132*INDEX('Term Pricing'!$N$1083:$N$1262,MATCH('Project 2'!BW$8,'Term Pricing'!$C$1083:$C$1262,0))*$E206*(1-$F206))</f>
        <v>116765.56356318282</v>
      </c>
      <c r="BX206" s="212">
        <f ca="1">(BX$132*INDEX('Term Pricing'!$M$1083:$M$1262,MATCH('Project 2'!BX$8,'Term Pricing'!$C$1083:$C$1262,0))*$E206*$F206)+(BX$132*INDEX('Term Pricing'!$N$1083:$N$1262,MATCH('Project 2'!BX$8,'Term Pricing'!$C$1083:$C$1262,0))*$E206*(1-$F206))</f>
        <v>110301.56116495849</v>
      </c>
      <c r="BY206" s="212">
        <f ca="1">(BY$132*INDEX('Term Pricing'!$M$1083:$M$1262,MATCH('Project 2'!BY$8,'Term Pricing'!$C$1083:$C$1262,0))*$E206*$F206)+(BY$132*INDEX('Term Pricing'!$N$1083:$N$1262,MATCH('Project 2'!BY$8,'Term Pricing'!$C$1083:$C$1262,0))*$E206*(1-$F206))</f>
        <v>111238.89111061768</v>
      </c>
      <c r="BZ206" s="212">
        <f ca="1">(BZ$132*INDEX('Term Pricing'!$M$1083:$M$1262,MATCH('Project 2'!BZ$8,'Term Pricing'!$C$1083:$C$1262,0))*$E206*$F206)+(BZ$132*INDEX('Term Pricing'!$N$1083:$N$1262,MATCH('Project 2'!BZ$8,'Term Pricing'!$C$1083:$C$1262,0))*$E206*(1-$F206))</f>
        <v>108548.16716889312</v>
      </c>
      <c r="CA206" s="212">
        <f ca="1">(CA$132*INDEX('Term Pricing'!$M$1083:$M$1262,MATCH('Project 2'!CA$8,'Term Pricing'!$C$1083:$C$1262,0))*$E206*$F206)+(CA$132*INDEX('Term Pricing'!$N$1083:$N$1262,MATCH('Project 2'!CA$8,'Term Pricing'!$C$1083:$C$1262,0))*$E206*(1-$F206))</f>
        <v>102490.44637801249</v>
      </c>
      <c r="CB206" s="212">
        <f ca="1">(CB$132*INDEX('Term Pricing'!$M$1083:$M$1262,MATCH('Project 2'!CB$8,'Term Pricing'!$C$1083:$C$1262,0))*$E206*$F206)+(CB$132*INDEX('Term Pricing'!$N$1083:$N$1262,MATCH('Project 2'!CB$8,'Term Pricing'!$C$1083:$C$1262,0))*$E206*(1-$F206))</f>
        <v>103315.37805630636</v>
      </c>
      <c r="CC206" s="212">
        <f ca="1">(CC$132*INDEX('Term Pricing'!$M$1083:$M$1262,MATCH('Project 2'!CC$8,'Term Pricing'!$C$1083:$C$1262,0))*$E206*$F206)+(CC$132*INDEX('Term Pricing'!$N$1083:$N$1262,MATCH('Project 2'!CC$8,'Term Pricing'!$C$1083:$C$1262,0))*$E206*(1-$F206))</f>
        <v>97523.653526518654</v>
      </c>
      <c r="CD206" s="212">
        <f ca="1">(CD$132*INDEX('Term Pricing'!$M$1083:$M$1262,MATCH('Project 2'!CD$8,'Term Pricing'!$C$1083:$C$1262,0))*$E206*$F206)+(CD$132*INDEX('Term Pricing'!$N$1083:$N$1262,MATCH('Project 2'!CD$8,'Term Pricing'!$C$1083:$C$1262,0))*$E206*(1-$F206))</f>
        <v>98284.432204809214</v>
      </c>
      <c r="CE206" s="212">
        <f ca="1">(CE$132*INDEX('Term Pricing'!$M$1083:$M$1262,MATCH('Project 2'!CE$8,'Term Pricing'!$C$1083:$C$1262,0))*$E206*$F206)+(CE$132*INDEX('Term Pricing'!$N$1083:$N$1262,MATCH('Project 2'!CE$8,'Term Pricing'!$C$1083:$C$1262,0))*$E206*(1-$F206))</f>
        <v>95845.717842570521</v>
      </c>
      <c r="CF206" s="212">
        <f ca="1">(CF$132*INDEX('Term Pricing'!$M$1083:$M$1262,MATCH('Project 2'!CF$8,'Term Pricing'!$C$1083:$C$1262,0))*$E206*$F206)+(CF$132*INDEX('Term Pricing'!$N$1083:$N$1262,MATCH('Project 2'!CF$8,'Term Pricing'!$C$1083:$C$1262,0))*$E206*(1-$F206))</f>
        <v>85276.799999999988</v>
      </c>
      <c r="CG206" s="212">
        <f ca="1">(CG$132*INDEX('Term Pricing'!$M$1083:$M$1262,MATCH('Project 2'!CG$8,'Term Pricing'!$C$1083:$C$1262,0))*$E206*$F206)+(CG$132*INDEX('Term Pricing'!$N$1083:$N$1262,MATCH('Project 2'!CG$8,'Term Pricing'!$C$1083:$C$1262,0))*$E206*(1-$F206))</f>
        <v>94413.6</v>
      </c>
      <c r="CH206" s="212">
        <f ca="1">(CH$132*INDEX('Term Pricing'!$M$1083:$M$1262,MATCH('Project 2'!CH$8,'Term Pricing'!$C$1083:$C$1262,0))*$E206*$F206)+(CH$132*INDEX('Term Pricing'!$N$1083:$N$1262,MATCH('Project 2'!CH$8,'Term Pricing'!$C$1083:$C$1262,0))*$E206*(1-$F206))</f>
        <v>91368</v>
      </c>
      <c r="CI206" s="212">
        <f ca="1">(CI$132*INDEX('Term Pricing'!$M$1083:$M$1262,MATCH('Project 2'!CI$8,'Term Pricing'!$C$1083:$C$1262,0))*$E206*$F206)+(CI$132*INDEX('Term Pricing'!$N$1083:$N$1262,MATCH('Project 2'!CI$8,'Term Pricing'!$C$1083:$C$1262,0))*$E206*(1-$F206))</f>
        <v>94413.6</v>
      </c>
      <c r="CJ206" s="212">
        <f ca="1">(CJ$132*INDEX('Term Pricing'!$M$1083:$M$1262,MATCH('Project 2'!CJ$8,'Term Pricing'!$C$1083:$C$1262,0))*$E206*$F206)+(CJ$132*INDEX('Term Pricing'!$N$1083:$N$1262,MATCH('Project 2'!CJ$8,'Term Pricing'!$C$1083:$C$1262,0))*$E206*(1-$F206))</f>
        <v>91368</v>
      </c>
      <c r="CK206" s="212">
        <f ca="1">(CK$132*INDEX('Term Pricing'!$M$1083:$M$1262,MATCH('Project 2'!CK$8,'Term Pricing'!$C$1083:$C$1262,0))*$E206*$F206)+(CK$132*INDEX('Term Pricing'!$N$1083:$N$1262,MATCH('Project 2'!CK$8,'Term Pricing'!$C$1083:$C$1262,0))*$E206*(1-$F206))</f>
        <v>94413.6</v>
      </c>
      <c r="CL206" s="212">
        <f ca="1">(CL$132*INDEX('Term Pricing'!$M$1083:$M$1262,MATCH('Project 2'!CL$8,'Term Pricing'!$C$1083:$C$1262,0))*$E206*$F206)+(CL$132*INDEX('Term Pricing'!$N$1083:$N$1262,MATCH('Project 2'!CL$8,'Term Pricing'!$C$1083:$C$1262,0))*$E206*(1-$F206))</f>
        <v>94413.6</v>
      </c>
      <c r="CM206" s="212">
        <f ca="1">(CM$132*INDEX('Term Pricing'!$M$1083:$M$1262,MATCH('Project 2'!CM$8,'Term Pricing'!$C$1083:$C$1262,0))*$E206*$F206)+(CM$132*INDEX('Term Pricing'!$N$1083:$N$1262,MATCH('Project 2'!CM$8,'Term Pricing'!$C$1083:$C$1262,0))*$E206*(1-$F206))</f>
        <v>91368</v>
      </c>
      <c r="CN206" s="212">
        <f ca="1">(CN$132*INDEX('Term Pricing'!$M$1083:$M$1262,MATCH('Project 2'!CN$8,'Term Pricing'!$C$1083:$C$1262,0))*$E206*$F206)+(CN$132*INDEX('Term Pricing'!$N$1083:$N$1262,MATCH('Project 2'!CN$8,'Term Pricing'!$C$1083:$C$1262,0))*$E206*(1-$F206))</f>
        <v>94413.6</v>
      </c>
      <c r="CO206" s="212">
        <f ca="1">(CO$132*INDEX('Term Pricing'!$M$1083:$M$1262,MATCH('Project 2'!CO$8,'Term Pricing'!$C$1083:$C$1262,0))*$E206*$F206)+(CO$132*INDEX('Term Pricing'!$N$1083:$N$1262,MATCH('Project 2'!CO$8,'Term Pricing'!$C$1083:$C$1262,0))*$E206*(1-$F206))</f>
        <v>91368</v>
      </c>
      <c r="CP206" s="212">
        <f ca="1">(CP$132*INDEX('Term Pricing'!$M$1083:$M$1262,MATCH('Project 2'!CP$8,'Term Pricing'!$C$1083:$C$1262,0))*$E206*$F206)+(CP$132*INDEX('Term Pricing'!$N$1083:$N$1262,MATCH('Project 2'!CP$8,'Term Pricing'!$C$1083:$C$1262,0))*$E206*(1-$F206))</f>
        <v>94413.6</v>
      </c>
      <c r="CQ206" s="212">
        <f ca="1">(CQ$132*INDEX('Term Pricing'!$M$1083:$M$1262,MATCH('Project 2'!CQ$8,'Term Pricing'!$C$1083:$C$1262,0))*$E206*$F206)+(CQ$132*INDEX('Term Pricing'!$N$1083:$N$1262,MATCH('Project 2'!CQ$8,'Term Pricing'!$C$1083:$C$1262,0))*$E206*(1-$F206))</f>
        <v>94413.6</v>
      </c>
      <c r="CR206" s="212">
        <f ca="1">(CR$132*INDEX('Term Pricing'!$M$1083:$M$1262,MATCH('Project 2'!CR$8,'Term Pricing'!$C$1083:$C$1262,0))*$E206*$F206)+(CR$132*INDEX('Term Pricing'!$N$1083:$N$1262,MATCH('Project 2'!CR$8,'Term Pricing'!$C$1083:$C$1262,0))*$E206*(1-$F206))</f>
        <v>85276.799999999988</v>
      </c>
      <c r="CS206" s="212">
        <f ca="1">(CS$132*INDEX('Term Pricing'!$M$1083:$M$1262,MATCH('Project 2'!CS$8,'Term Pricing'!$C$1083:$C$1262,0))*$E206*$F206)+(CS$132*INDEX('Term Pricing'!$N$1083:$N$1262,MATCH('Project 2'!CS$8,'Term Pricing'!$C$1083:$C$1262,0))*$E206*(1-$F206))</f>
        <v>94413.6</v>
      </c>
      <c r="CT206" s="212">
        <f ca="1">(CT$132*INDEX('Term Pricing'!$M$1083:$M$1262,MATCH('Project 2'!CT$8,'Term Pricing'!$C$1083:$C$1262,0))*$E206*$F206)+(CT$132*INDEX('Term Pricing'!$N$1083:$N$1262,MATCH('Project 2'!CT$8,'Term Pricing'!$C$1083:$C$1262,0))*$E206*(1-$F206))</f>
        <v>91368</v>
      </c>
      <c r="CU206" s="212">
        <f ca="1">(CU$132*INDEX('Term Pricing'!$M$1083:$M$1262,MATCH('Project 2'!CU$8,'Term Pricing'!$C$1083:$C$1262,0))*$E206*$F206)+(CU$132*INDEX('Term Pricing'!$N$1083:$N$1262,MATCH('Project 2'!CU$8,'Term Pricing'!$C$1083:$C$1262,0))*$E206*(1-$F206))</f>
        <v>94413.6</v>
      </c>
      <c r="CV206" s="212">
        <f ca="1">(CV$132*INDEX('Term Pricing'!$M$1083:$M$1262,MATCH('Project 2'!CV$8,'Term Pricing'!$C$1083:$C$1262,0))*$E206*$F206)+(CV$132*INDEX('Term Pricing'!$N$1083:$N$1262,MATCH('Project 2'!CV$8,'Term Pricing'!$C$1083:$C$1262,0))*$E206*(1-$F206))</f>
        <v>91368</v>
      </c>
      <c r="CW206" s="212">
        <f ca="1">(CW$132*INDEX('Term Pricing'!$M$1083:$M$1262,MATCH('Project 2'!CW$8,'Term Pricing'!$C$1083:$C$1262,0))*$E206*$F206)+(CW$132*INDEX('Term Pricing'!$N$1083:$N$1262,MATCH('Project 2'!CW$8,'Term Pricing'!$C$1083:$C$1262,0))*$E206*(1-$F206))</f>
        <v>94413.6</v>
      </c>
      <c r="CX206" s="212">
        <f ca="1">(CX$132*INDEX('Term Pricing'!$M$1083:$M$1262,MATCH('Project 2'!CX$8,'Term Pricing'!$C$1083:$C$1262,0))*$E206*$F206)+(CX$132*INDEX('Term Pricing'!$N$1083:$N$1262,MATCH('Project 2'!CX$8,'Term Pricing'!$C$1083:$C$1262,0))*$E206*(1-$F206))</f>
        <v>94413.6</v>
      </c>
      <c r="CY206" s="212">
        <f ca="1">(CY$132*INDEX('Term Pricing'!$M$1083:$M$1262,MATCH('Project 2'!CY$8,'Term Pricing'!$C$1083:$C$1262,0))*$E206*$F206)+(CY$132*INDEX('Term Pricing'!$N$1083:$N$1262,MATCH('Project 2'!CY$8,'Term Pricing'!$C$1083:$C$1262,0))*$E206*(1-$F206))</f>
        <v>91368</v>
      </c>
      <c r="CZ206" s="212">
        <f ca="1">(CZ$132*INDEX('Term Pricing'!$M$1083:$M$1262,MATCH('Project 2'!CZ$8,'Term Pricing'!$C$1083:$C$1262,0))*$E206*$F206)+(CZ$132*INDEX('Term Pricing'!$N$1083:$N$1262,MATCH('Project 2'!CZ$8,'Term Pricing'!$C$1083:$C$1262,0))*$E206*(1-$F206))</f>
        <v>94413.6</v>
      </c>
      <c r="DA206" s="212">
        <f ca="1">(DA$132*INDEX('Term Pricing'!$M$1083:$M$1262,MATCH('Project 2'!DA$8,'Term Pricing'!$C$1083:$C$1262,0))*$E206*$F206)+(DA$132*INDEX('Term Pricing'!$N$1083:$N$1262,MATCH('Project 2'!DA$8,'Term Pricing'!$C$1083:$C$1262,0))*$E206*(1-$F206))</f>
        <v>91368</v>
      </c>
      <c r="DB206" s="212">
        <f ca="1">(DB$132*INDEX('Term Pricing'!$M$1083:$M$1262,MATCH('Project 2'!DB$8,'Term Pricing'!$C$1083:$C$1262,0))*$E206*$F206)+(DB$132*INDEX('Term Pricing'!$N$1083:$N$1262,MATCH('Project 2'!DB$8,'Term Pricing'!$C$1083:$C$1262,0))*$E206*(1-$F206))</f>
        <v>94413.6</v>
      </c>
      <c r="DC206" s="212">
        <f ca="1">(DC$132*INDEX('Term Pricing'!$M$1083:$M$1262,MATCH('Project 2'!DC$8,'Term Pricing'!$C$1083:$C$1262,0))*$E206*$F206)+(DC$132*INDEX('Term Pricing'!$N$1083:$N$1262,MATCH('Project 2'!DC$8,'Term Pricing'!$C$1083:$C$1262,0))*$E206*(1-$F206))</f>
        <v>94413.6</v>
      </c>
      <c r="DD206" s="212">
        <f ca="1">(DD$132*INDEX('Term Pricing'!$M$1083:$M$1262,MATCH('Project 2'!DD$8,'Term Pricing'!$C$1083:$C$1262,0))*$E206*$F206)+(DD$132*INDEX('Term Pricing'!$N$1083:$N$1262,MATCH('Project 2'!DD$8,'Term Pricing'!$C$1083:$C$1262,0))*$E206*(1-$F206))</f>
        <v>85276.799999999988</v>
      </c>
      <c r="DE206" s="212">
        <f ca="1">(DE$132*INDEX('Term Pricing'!$M$1083:$M$1262,MATCH('Project 2'!DE$8,'Term Pricing'!$C$1083:$C$1262,0))*$E206*$F206)+(DE$132*INDEX('Term Pricing'!$N$1083:$N$1262,MATCH('Project 2'!DE$8,'Term Pricing'!$C$1083:$C$1262,0))*$E206*(1-$F206))</f>
        <v>94413.6</v>
      </c>
      <c r="DF206" s="212">
        <f ca="1">(DF$132*INDEX('Term Pricing'!$M$1083:$M$1262,MATCH('Project 2'!DF$8,'Term Pricing'!$C$1083:$C$1262,0))*$E206*$F206)+(DF$132*INDEX('Term Pricing'!$N$1083:$N$1262,MATCH('Project 2'!DF$8,'Term Pricing'!$C$1083:$C$1262,0))*$E206*(1-$F206))</f>
        <v>91368</v>
      </c>
      <c r="DG206" s="212">
        <f ca="1">(DG$132*INDEX('Term Pricing'!$M$1083:$M$1262,MATCH('Project 2'!DG$8,'Term Pricing'!$C$1083:$C$1262,0))*$E206*$F206)+(DG$132*INDEX('Term Pricing'!$N$1083:$N$1262,MATCH('Project 2'!DG$8,'Term Pricing'!$C$1083:$C$1262,0))*$E206*(1-$F206))</f>
        <v>94413.6</v>
      </c>
      <c r="DH206" s="212">
        <f ca="1">(DH$132*INDEX('Term Pricing'!$M$1083:$M$1262,MATCH('Project 2'!DH$8,'Term Pricing'!$C$1083:$C$1262,0))*$E206*$F206)+(DH$132*INDEX('Term Pricing'!$N$1083:$N$1262,MATCH('Project 2'!DH$8,'Term Pricing'!$C$1083:$C$1262,0))*$E206*(1-$F206))</f>
        <v>91368</v>
      </c>
      <c r="DI206" s="212">
        <f ca="1">(DI$132*INDEX('Term Pricing'!$M$1083:$M$1262,MATCH('Project 2'!DI$8,'Term Pricing'!$C$1083:$C$1262,0))*$E206*$F206)+(DI$132*INDEX('Term Pricing'!$N$1083:$N$1262,MATCH('Project 2'!DI$8,'Term Pricing'!$C$1083:$C$1262,0))*$E206*(1-$F206))</f>
        <v>94413.6</v>
      </c>
      <c r="DJ206" s="212">
        <f ca="1">(DJ$132*INDEX('Term Pricing'!$M$1083:$M$1262,MATCH('Project 2'!DJ$8,'Term Pricing'!$C$1083:$C$1262,0))*$E206*$F206)+(DJ$132*INDEX('Term Pricing'!$N$1083:$N$1262,MATCH('Project 2'!DJ$8,'Term Pricing'!$C$1083:$C$1262,0))*$E206*(1-$F206))</f>
        <v>94413.6</v>
      </c>
      <c r="DK206" s="212">
        <f ca="1">(DK$132*INDEX('Term Pricing'!$M$1083:$M$1262,MATCH('Project 2'!DK$8,'Term Pricing'!$C$1083:$C$1262,0))*$E206*$F206)+(DK$132*INDEX('Term Pricing'!$N$1083:$N$1262,MATCH('Project 2'!DK$8,'Term Pricing'!$C$1083:$C$1262,0))*$E206*(1-$F206))</f>
        <v>91368</v>
      </c>
      <c r="DL206" s="212">
        <f ca="1">(DL$132*INDEX('Term Pricing'!$M$1083:$M$1262,MATCH('Project 2'!DL$8,'Term Pricing'!$C$1083:$C$1262,0))*$E206*$F206)+(DL$132*INDEX('Term Pricing'!$N$1083:$N$1262,MATCH('Project 2'!DL$8,'Term Pricing'!$C$1083:$C$1262,0))*$E206*(1-$F206))</f>
        <v>94413.6</v>
      </c>
      <c r="DM206" s="212">
        <f ca="1">(DM$132*INDEX('Term Pricing'!$M$1083:$M$1262,MATCH('Project 2'!DM$8,'Term Pricing'!$C$1083:$C$1262,0))*$E206*$F206)+(DM$132*INDEX('Term Pricing'!$N$1083:$N$1262,MATCH('Project 2'!DM$8,'Term Pricing'!$C$1083:$C$1262,0))*$E206*(1-$F206))</f>
        <v>91368</v>
      </c>
      <c r="DN206" s="212">
        <f ca="1">(DN$132*INDEX('Term Pricing'!$M$1083:$M$1262,MATCH('Project 2'!DN$8,'Term Pricing'!$C$1083:$C$1262,0))*$E206*$F206)+(DN$132*INDEX('Term Pricing'!$N$1083:$N$1262,MATCH('Project 2'!DN$8,'Term Pricing'!$C$1083:$C$1262,0))*$E206*(1-$F206))</f>
        <v>94413.6</v>
      </c>
    </row>
    <row r="207" spans="1:118">
      <c r="A207" s="151"/>
      <c r="C207" s="34" t="s">
        <v>263</v>
      </c>
      <c r="E207" s="70">
        <f>Inputs!H139</f>
        <v>0.2</v>
      </c>
      <c r="F207" s="70">
        <f>Inputs!J139</f>
        <v>0.7</v>
      </c>
      <c r="G207" s="54" t="s">
        <v>83</v>
      </c>
      <c r="H207" s="272">
        <f ca="1">IFERROR(SUM($J207:$DN207)/(SUM($J$132:$DN$132)*E207),0)</f>
        <v>5.6378414558032981</v>
      </c>
      <c r="I207" s="29"/>
      <c r="J207" s="212">
        <f ca="1">(J$132*INDEX('Term Pricing'!$M$1268:$M$1447,MATCH('Project 2'!J$8,'Term Pricing'!$C$1268:$C$1447,0))*$E207*$F207)+(J$132*INDEX('Term Pricing'!$N$1268:$N$1447,MATCH('Project 2'!J$8,'Term Pricing'!$C$1268:$C$1447,0))*$E207*(1-$F207))</f>
        <v>0</v>
      </c>
      <c r="K207" s="212">
        <f ca="1">(K$132*INDEX('Term Pricing'!$M$1268:$M$1447,MATCH('Project 2'!K$8,'Term Pricing'!$C$1268:$C$1447,0))*$E207*$F207)+(K$132*INDEX('Term Pricing'!$N$1268:$N$1447,MATCH('Project 2'!K$8,'Term Pricing'!$C$1268:$C$1447,0))*$E207*(1-$F207))</f>
        <v>0</v>
      </c>
      <c r="L207" s="212">
        <f ca="1">(L$132*INDEX('Term Pricing'!$M$1268:$M$1447,MATCH('Project 2'!L$8,'Term Pricing'!$C$1268:$C$1447,0))*$E207*$F207)+(L$132*INDEX('Term Pricing'!$N$1268:$N$1447,MATCH('Project 2'!L$8,'Term Pricing'!$C$1268:$C$1447,0))*$E207*(1-$F207))</f>
        <v>0</v>
      </c>
      <c r="M207" s="212">
        <f ca="1">(M$132*INDEX('Term Pricing'!$M$1268:$M$1447,MATCH('Project 2'!M$8,'Term Pricing'!$C$1268:$C$1447,0))*$E207*$F207)+(M$132*INDEX('Term Pricing'!$N$1268:$N$1447,MATCH('Project 2'!M$8,'Term Pricing'!$C$1268:$C$1447,0))*$E207*(1-$F207))</f>
        <v>0</v>
      </c>
      <c r="N207" s="212">
        <f ca="1">(N$132*INDEX('Term Pricing'!$M$1268:$M$1447,MATCH('Project 2'!N$8,'Term Pricing'!$C$1268:$C$1447,0))*$E207*$F207)+(N$132*INDEX('Term Pricing'!$N$1268:$N$1447,MATCH('Project 2'!N$8,'Term Pricing'!$C$1268:$C$1447,0))*$E207*(1-$F207))</f>
        <v>179706.07801400987</v>
      </c>
      <c r="O207" s="212">
        <f ca="1">(O$132*INDEX('Term Pricing'!$M$1268:$M$1447,MATCH('Project 2'!O$8,'Term Pricing'!$C$1268:$C$1447,0))*$E207*$F207)+(O$132*INDEX('Term Pricing'!$N$1268:$N$1447,MATCH('Project 2'!O$8,'Term Pricing'!$C$1268:$C$1447,0))*$E207*(1-$F207))</f>
        <v>184718.56719119905</v>
      </c>
      <c r="P207" s="212">
        <f ca="1">(P$132*INDEX('Term Pricing'!$M$1268:$M$1447,MATCH('Project 2'!P$8,'Term Pricing'!$C$1268:$C$1447,0))*$E207*$F207)+(P$132*INDEX('Term Pricing'!$N$1268:$N$1447,MATCH('Project 2'!P$8,'Term Pricing'!$C$1268:$C$1447,0))*$E207*(1-$F207))</f>
        <v>177746.40945246216</v>
      </c>
      <c r="Q207" s="212">
        <f ca="1">(Q$132*INDEX('Term Pricing'!$M$1268:$M$1447,MATCH('Project 2'!Q$8,'Term Pricing'!$C$1268:$C$1447,0))*$E207*$F207)+(Q$132*INDEX('Term Pricing'!$N$1268:$N$1447,MATCH('Project 2'!Q$8,'Term Pricing'!$C$1268:$C$1447,0))*$E207*(1-$F207))</f>
        <v>182553.12057448586</v>
      </c>
      <c r="R207" s="212">
        <f ca="1">(R$132*INDEX('Term Pricing'!$M$1268:$M$1447,MATCH('Project 2'!R$8,'Term Pricing'!$C$1268:$C$1447,0))*$E207*$F207)+(R$132*INDEX('Term Pricing'!$N$1268:$N$1447,MATCH('Project 2'!R$8,'Term Pricing'!$C$1268:$C$1447,0))*$E207*(1-$F207))</f>
        <v>181366.35131660549</v>
      </c>
      <c r="S207" s="212">
        <f ca="1">(S$132*INDEX('Term Pricing'!$M$1268:$M$1447,MATCH('Project 2'!S$8,'Term Pricing'!$C$1268:$C$1447,0))*$E207*$F207)+(S$132*INDEX('Term Pricing'!$N$1268:$N$1447,MATCH('Project 2'!S$8,'Term Pricing'!$C$1268:$C$1447,0))*$E207*(1-$F207))</f>
        <v>174302.58407244922</v>
      </c>
      <c r="T207" s="212">
        <f ca="1">(T$132*INDEX('Term Pricing'!$M$1268:$M$1447,MATCH('Project 2'!T$8,'Term Pricing'!$C$1268:$C$1447,0))*$E207*$F207)+(T$132*INDEX('Term Pricing'!$N$1268:$N$1447,MATCH('Project 2'!T$8,'Term Pricing'!$C$1268:$C$1447,0))*$E207*(1-$F207))</f>
        <v>178793.11843827556</v>
      </c>
      <c r="U207" s="212">
        <f ca="1">(U$132*INDEX('Term Pricing'!$M$1268:$M$1447,MATCH('Project 2'!U$8,'Term Pricing'!$C$1268:$C$1447,0))*$E207*$F207)+(U$132*INDEX('Term Pricing'!$N$1268:$N$1447,MATCH('Project 2'!U$8,'Term Pricing'!$C$1268:$C$1447,0))*$E207*(1-$F207))</f>
        <v>171686.62442339538</v>
      </c>
      <c r="V207" s="212">
        <f ca="1">(V$132*INDEX('Term Pricing'!$M$1268:$M$1447,MATCH('Project 2'!V$8,'Term Pricing'!$C$1268:$C$1447,0))*$E207*$F207)+(V$132*INDEX('Term Pricing'!$N$1268:$N$1447,MATCH('Project 2'!V$8,'Term Pricing'!$C$1268:$C$1447,0))*$E207*(1-$F207))</f>
        <v>175963.50461881945</v>
      </c>
      <c r="W207" s="212">
        <f ca="1">(W$132*INDEX('Term Pricing'!$M$1268:$M$1447,MATCH('Project 2'!W$8,'Term Pricing'!$C$1268:$C$1447,0))*$E207*$F207)+(W$132*INDEX('Term Pricing'!$N$1268:$N$1447,MATCH('Project 2'!W$8,'Term Pricing'!$C$1268:$C$1447,0))*$E207*(1-$F207))</f>
        <v>174456.73414166388</v>
      </c>
      <c r="X207" s="212">
        <f ca="1">(X$132*INDEX('Term Pricing'!$M$1268:$M$1447,MATCH('Project 2'!X$8,'Term Pricing'!$C$1268:$C$1447,0))*$E207*$F207)+(X$132*INDEX('Term Pricing'!$N$1268:$N$1447,MATCH('Project 2'!X$8,'Term Pricing'!$C$1268:$C$1447,0))*$E207*(1-$F207))</f>
        <v>161736.76829778258</v>
      </c>
      <c r="Y207" s="212">
        <f ca="1">(Y$132*INDEX('Term Pricing'!$M$1268:$M$1447,MATCH('Project 2'!Y$8,'Term Pricing'!$C$1268:$C$1447,0))*$E207*$F207)+(Y$132*INDEX('Term Pricing'!$N$1268:$N$1447,MATCH('Project 2'!Y$8,'Term Pricing'!$C$1268:$C$1447,0))*$E207*(1-$F207))</f>
        <v>171268.21247434281</v>
      </c>
      <c r="Z207" s="212">
        <f ca="1">(Z$132*INDEX('Term Pricing'!$M$1268:$M$1447,MATCH('Project 2'!Z$8,'Term Pricing'!$C$1268:$C$1447,0))*$E207*$F207)+(Z$132*INDEX('Term Pricing'!$N$1268:$N$1447,MATCH('Project 2'!Z$8,'Term Pricing'!$C$1268:$C$1447,0))*$E207*(1-$F207))</f>
        <v>164119.51266176347</v>
      </c>
      <c r="AA207" s="212">
        <f ca="1">(AA$132*INDEX('Term Pricing'!$M$1268:$M$1447,MATCH('Project 2'!AA$8,'Term Pricing'!$C$1268:$C$1447,0))*$E207*$F207)+(AA$132*INDEX('Term Pricing'!$N$1268:$N$1447,MATCH('Project 2'!AA$8,'Term Pricing'!$C$1268:$C$1447,0))*$E207*(1-$F207))</f>
        <v>167858.82798555552</v>
      </c>
      <c r="AB207" s="212">
        <f ca="1">(AB$132*INDEX('Term Pricing'!$M$1268:$M$1447,MATCH('Project 2'!AB$8,'Term Pricing'!$C$1268:$C$1447,0))*$E207*$F207)+(AB$132*INDEX('Term Pricing'!$N$1268:$N$1447,MATCH('Project 2'!AB$8,'Term Pricing'!$C$1268:$C$1447,0))*$E207*(1-$F207))</f>
        <v>160718.89177012182</v>
      </c>
      <c r="AC207" s="212">
        <f ca="1">(AC$132*INDEX('Term Pricing'!$M$1268:$M$1447,MATCH('Project 2'!AC$8,'Term Pricing'!$C$1268:$C$1447,0))*$E207*$F207)+(AC$132*INDEX('Term Pricing'!$N$1268:$N$1447,MATCH('Project 2'!AC$8,'Term Pricing'!$C$1268:$C$1447,0))*$E207*(1-$F207))</f>
        <v>164244.26886127086</v>
      </c>
      <c r="AD207" s="212">
        <f ca="1">(AD$132*INDEX('Term Pricing'!$M$1268:$M$1447,MATCH('Project 2'!AD$8,'Term Pricing'!$C$1268:$C$1447,0))*$E207*$F207)+(AD$132*INDEX('Term Pricing'!$N$1268:$N$1447,MATCH('Project 2'!AD$8,'Term Pricing'!$C$1268:$C$1447,0))*$E207*(1-$F207))</f>
        <v>162365.13742064027</v>
      </c>
      <c r="AE207" s="212">
        <f ca="1">(AE$132*INDEX('Term Pricing'!$M$1268:$M$1447,MATCH('Project 2'!AE$8,'Term Pricing'!$C$1268:$C$1447,0))*$E207*$F207)+(AE$132*INDEX('Term Pricing'!$N$1268:$N$1447,MATCH('Project 2'!AE$8,'Term Pricing'!$C$1268:$C$1447,0))*$E207*(1-$F207))</f>
        <v>155265.38068049311</v>
      </c>
      <c r="AF207" s="212">
        <f ca="1">(AF$132*INDEX('Term Pricing'!$M$1268:$M$1447,MATCH('Project 2'!AF$8,'Term Pricing'!$C$1268:$C$1447,0))*$E207*$F207)+(AF$132*INDEX('Term Pricing'!$N$1268:$N$1447,MATCH('Project 2'!AF$8,'Term Pricing'!$C$1268:$C$1447,0))*$E207*(1-$F207))</f>
        <v>158473.66801529034</v>
      </c>
      <c r="AG207" s="212">
        <f ca="1">(AG$132*INDEX('Term Pricing'!$M$1268:$M$1447,MATCH('Project 2'!AG$8,'Term Pricing'!$C$1268:$C$1447,0))*$E207*$F207)+(AG$132*INDEX('Term Pricing'!$N$1268:$N$1447,MATCH('Project 2'!AG$8,'Term Pricing'!$C$1268:$C$1447,0))*$E207*(1-$F207))</f>
        <v>151418.34216234882</v>
      </c>
      <c r="AH207" s="212">
        <f ca="1">(AH$132*INDEX('Term Pricing'!$M$1268:$M$1447,MATCH('Project 2'!AH$8,'Term Pricing'!$C$1268:$C$1447,0))*$E207*$F207)+(AH$132*INDEX('Term Pricing'!$N$1268:$N$1447,MATCH('Project 2'!AH$8,'Term Pricing'!$C$1268:$C$1447,0))*$E207*(1-$F207))</f>
        <v>154418.93162952265</v>
      </c>
      <c r="AI207" s="212">
        <f ca="1">(AI$132*INDEX('Term Pricing'!$M$1268:$M$1447,MATCH('Project 2'!AI$8,'Term Pricing'!$C$1268:$C$1447,0))*$E207*$F207)+(AI$132*INDEX('Term Pricing'!$N$1268:$N$1447,MATCH('Project 2'!AI$8,'Term Pricing'!$C$1268:$C$1447,0))*$E207*(1-$F207))</f>
        <v>152335.8033460587</v>
      </c>
      <c r="AJ207" s="212">
        <f ca="1">(AJ$132*INDEX('Term Pricing'!$M$1268:$M$1447,MATCH('Project 2'!AJ$8,'Term Pricing'!$C$1268:$C$1447,0))*$E207*$F207)+(AJ$132*INDEX('Term Pricing'!$N$1268:$N$1447,MATCH('Project 2'!AJ$8,'Term Pricing'!$C$1268:$C$1447,0))*$E207*(1-$F207))</f>
        <v>135681.18245981276</v>
      </c>
      <c r="AK207" s="212">
        <f ca="1">(AK$132*INDEX('Term Pricing'!$M$1268:$M$1447,MATCH('Project 2'!AK$8,'Term Pricing'!$C$1268:$C$1447,0))*$E207*$F207)+(AK$132*INDEX('Term Pricing'!$N$1268:$N$1447,MATCH('Project 2'!AK$8,'Term Pricing'!$C$1268:$C$1447,0))*$E207*(1-$F207))</f>
        <v>148069.10572577393</v>
      </c>
      <c r="AL207" s="212">
        <f ca="1">(AL$132*INDEX('Term Pricing'!$M$1268:$M$1447,MATCH('Project 2'!AL$8,'Term Pricing'!$C$1268:$C$1447,0))*$E207*$F207)+(AL$132*INDEX('Term Pricing'!$N$1268:$N$1447,MATCH('Project 2'!AL$8,'Term Pricing'!$C$1268:$C$1447,0))*$E207*(1-$F207))</f>
        <v>141183.87133806379</v>
      </c>
      <c r="AM207" s="212">
        <f ca="1">(AM$132*INDEX('Term Pricing'!$M$1268:$M$1447,MATCH('Project 2'!AM$8,'Term Pricing'!$C$1268:$C$1447,0))*$E207*$F207)+(AM$132*INDEX('Term Pricing'!$N$1268:$N$1447,MATCH('Project 2'!AM$8,'Term Pricing'!$C$1268:$C$1447,0))*$E207*(1-$F207))</f>
        <v>143683.37579254282</v>
      </c>
      <c r="AN207" s="212">
        <f ca="1">(AN$132*INDEX('Term Pricing'!$M$1268:$M$1447,MATCH('Project 2'!AN$8,'Term Pricing'!$C$1268:$C$1447,0))*$E207*$F207)+(AN$132*INDEX('Term Pricing'!$N$1268:$N$1447,MATCH('Project 2'!AN$8,'Term Pricing'!$C$1268:$C$1447,0))*$E207*(1-$F207))</f>
        <v>136888.52122124188</v>
      </c>
      <c r="AO207" s="212">
        <f ca="1">(AO$132*INDEX('Term Pricing'!$M$1268:$M$1447,MATCH('Project 2'!AO$8,'Term Pricing'!$C$1268:$C$1447,0))*$E207*$F207)+(AO$132*INDEX('Term Pricing'!$N$1268:$N$1447,MATCH('Project 2'!AO$8,'Term Pricing'!$C$1268:$C$1447,0))*$E207*(1-$F207))</f>
        <v>139196.52525221667</v>
      </c>
      <c r="AP207" s="212">
        <f ca="1">(AP$132*INDEX('Term Pricing'!$M$1268:$M$1447,MATCH('Project 2'!AP$8,'Term Pricing'!$C$1268:$C$1447,0))*$E207*$F207)+(AP$132*INDEX('Term Pricing'!$N$1268:$N$1447,MATCH('Project 2'!AP$8,'Term Pricing'!$C$1268:$C$1447,0))*$E207*(1-$F207))</f>
        <v>136920.76506865642</v>
      </c>
      <c r="AQ207" s="212">
        <f ca="1">(AQ$132*INDEX('Term Pricing'!$M$1268:$M$1447,MATCH('Project 2'!AQ$8,'Term Pricing'!$C$1268:$C$1447,0))*$E207*$F207)+(AQ$132*INDEX('Term Pricing'!$N$1268:$N$1447,MATCH('Project 2'!AQ$8,'Term Pricing'!$C$1268:$C$1447,0))*$E207*(1-$F207))</f>
        <v>130283.62255033848</v>
      </c>
      <c r="AR207" s="212">
        <f ca="1">(AR$132*INDEX('Term Pricing'!$M$1268:$M$1447,MATCH('Project 2'!AR$8,'Term Pricing'!$C$1268:$C$1447,0))*$E207*$F207)+(AR$132*INDEX('Term Pricing'!$N$1268:$N$1447,MATCH('Project 2'!AR$8,'Term Pricing'!$C$1268:$C$1447,0))*$E207*(1-$F207))</f>
        <v>132315.66435453904</v>
      </c>
      <c r="AS207" s="212">
        <f ca="1">(AS$132*INDEX('Term Pricing'!$M$1268:$M$1447,MATCH('Project 2'!AS$8,'Term Pricing'!$C$1268:$C$1447,0))*$E207*$F207)+(AS$132*INDEX('Term Pricing'!$N$1268:$N$1447,MATCH('Project 2'!AS$8,'Term Pricing'!$C$1268:$C$1447,0))*$E207*(1-$F207))</f>
        <v>125797.46617482501</v>
      </c>
      <c r="AT207" s="212">
        <f ca="1">(AT$132*INDEX('Term Pricing'!$M$1268:$M$1447,MATCH('Project 2'!AT$8,'Term Pricing'!$C$1268:$C$1447,0))*$E207*$F207)+(AT$132*INDEX('Term Pricing'!$N$1268:$N$1447,MATCH('Project 2'!AT$8,'Term Pricing'!$C$1268:$C$1447,0))*$E207*(1-$F207))</f>
        <v>127653.72799228664</v>
      </c>
      <c r="AU207" s="212">
        <f ca="1">(AU$132*INDEX('Term Pricing'!$M$1268:$M$1447,MATCH('Project 2'!AU$8,'Term Pricing'!$C$1268:$C$1447,0))*$E207*$F207)+(AU$132*INDEX('Term Pricing'!$N$1268:$N$1447,MATCH('Project 2'!AU$8,'Term Pricing'!$C$1268:$C$1447,0))*$E207*(1-$F207))</f>
        <v>125306.84506560104</v>
      </c>
      <c r="AV207" s="212">
        <f ca="1">(AV$132*INDEX('Term Pricing'!$M$1268:$M$1447,MATCH('Project 2'!AV$8,'Term Pricing'!$C$1268:$C$1447,0))*$E207*$F207)+(AV$132*INDEX('Term Pricing'!$N$1268:$N$1447,MATCH('Project 2'!AV$8,'Term Pricing'!$C$1268:$C$1447,0))*$E207*(1-$F207))</f>
        <v>111053.58282724879</v>
      </c>
      <c r="AW207" s="212">
        <f ca="1">(AW$132*INDEX('Term Pricing'!$M$1268:$M$1447,MATCH('Project 2'!AW$8,'Term Pricing'!$C$1268:$C$1447,0))*$E207*$F207)+(AW$132*INDEX('Term Pricing'!$N$1268:$N$1447,MATCH('Project 2'!AW$8,'Term Pricing'!$C$1268:$C$1447,0))*$E207*(1-$F207))</f>
        <v>120591.8203480485</v>
      </c>
      <c r="AX207" s="212">
        <f ca="1">(AX$132*INDEX('Term Pricing'!$M$1268:$M$1447,MATCH('Project 2'!AX$8,'Term Pricing'!$C$1268:$C$1447,0))*$E207*$F207)+(AX$132*INDEX('Term Pricing'!$N$1268:$N$1447,MATCH('Project 2'!AX$8,'Term Pricing'!$C$1268:$C$1447,0))*$E207*(1-$F207))</f>
        <v>190690.02379653329</v>
      </c>
      <c r="AY207" s="212">
        <f ca="1">(AY$132*INDEX('Term Pricing'!$M$1268:$M$1447,MATCH('Project 2'!AY$8,'Term Pricing'!$C$1268:$C$1447,0))*$E207*$F207)+(AY$132*INDEX('Term Pricing'!$N$1268:$N$1447,MATCH('Project 2'!AY$8,'Term Pricing'!$C$1268:$C$1447,0))*$E207*(1-$F207))</f>
        <v>193103.63348970536</v>
      </c>
      <c r="AZ207" s="212">
        <f ca="1">(AZ$132*INDEX('Term Pricing'!$M$1268:$M$1447,MATCH('Project 2'!AZ$8,'Term Pricing'!$C$1268:$C$1447,0))*$E207*$F207)+(AZ$132*INDEX('Term Pricing'!$N$1268:$N$1447,MATCH('Project 2'!AZ$8,'Term Pricing'!$C$1268:$C$1447,0))*$E207*(1-$F207))</f>
        <v>183059.50634720927</v>
      </c>
      <c r="BA207" s="212">
        <f ca="1">(BA$132*INDEX('Term Pricing'!$M$1268:$M$1447,MATCH('Project 2'!BA$8,'Term Pricing'!$C$1268:$C$1447,0))*$E207*$F207)+(BA$132*INDEX('Term Pricing'!$N$1268:$N$1447,MATCH('Project 2'!BA$8,'Term Pricing'!$C$1268:$C$1447,0))*$E207*(1-$F207))</f>
        <v>185223.15508331452</v>
      </c>
      <c r="BB207" s="212">
        <f ca="1">(BB$132*INDEX('Term Pricing'!$M$1268:$M$1447,MATCH('Project 2'!BB$8,'Term Pricing'!$C$1268:$C$1447,0))*$E207*$F207)+(BB$132*INDEX('Term Pricing'!$N$1268:$N$1447,MATCH('Project 2'!BB$8,'Term Pricing'!$C$1268:$C$1447,0))*$E207*(1-$F207))</f>
        <v>181291.78512529421</v>
      </c>
      <c r="BC207" s="212">
        <f ca="1">(BC$132*INDEX('Term Pricing'!$M$1268:$M$1447,MATCH('Project 2'!BC$8,'Term Pricing'!$C$1268:$C$1447,0))*$E207*$F207)+(BC$132*INDEX('Term Pricing'!$N$1268:$N$1447,MATCH('Project 2'!BC$8,'Term Pricing'!$C$1268:$C$1447,0))*$E207*(1-$F207))</f>
        <v>171648.83276120079</v>
      </c>
      <c r="BD207" s="212">
        <f ca="1">(BD$132*INDEX('Term Pricing'!$M$1268:$M$1447,MATCH('Project 2'!BD$8,'Term Pricing'!$C$1268:$C$1447,0))*$E207*$F207)+(BD$132*INDEX('Term Pricing'!$N$1268:$N$1447,MATCH('Project 2'!BD$8,'Term Pricing'!$C$1268:$C$1447,0))*$E207*(1-$F207))</f>
        <v>173462.18277319611</v>
      </c>
      <c r="BE207" s="212">
        <f ca="1">(BE$132*INDEX('Term Pricing'!$M$1268:$M$1447,MATCH('Project 2'!BE$8,'Term Pricing'!$C$1268:$C$1447,0))*$E207*$F207)+(BE$132*INDEX('Term Pricing'!$N$1268:$N$1447,MATCH('Project 2'!BE$8,'Term Pricing'!$C$1268:$C$1447,0))*$E207*(1-$F207))</f>
        <v>164099.87535156964</v>
      </c>
      <c r="BF207" s="212">
        <f ca="1">(BF$132*INDEX('Term Pricing'!$M$1268:$M$1447,MATCH('Project 2'!BF$8,'Term Pricing'!$C$1268:$C$1447,0))*$E207*$F207)+(BF$132*INDEX('Term Pricing'!$N$1268:$N$1447,MATCH('Project 2'!BF$8,'Term Pricing'!$C$1268:$C$1447,0))*$E207*(1-$F207))</f>
        <v>165696.35994786397</v>
      </c>
      <c r="BG207" s="212">
        <f ca="1">(BG$132*INDEX('Term Pricing'!$M$1268:$M$1447,MATCH('Project 2'!BG$8,'Term Pricing'!$C$1268:$C$1447,0))*$E207*$F207)+(BG$132*INDEX('Term Pricing'!$N$1268:$N$1447,MATCH('Project 2'!BG$8,'Term Pricing'!$C$1268:$C$1447,0))*$E207*(1-$F207))</f>
        <v>161844.39531308078</v>
      </c>
      <c r="BH207" s="212">
        <f ca="1">(BH$132*INDEX('Term Pricing'!$M$1268:$M$1447,MATCH('Project 2'!BH$8,'Term Pricing'!$C$1268:$C$1447,0))*$E207*$F207)+(BH$132*INDEX('Term Pricing'!$N$1268:$N$1447,MATCH('Project 2'!BH$8,'Term Pricing'!$C$1268:$C$1447,0))*$E207*(1-$F207))</f>
        <v>142724.70098357834</v>
      </c>
      <c r="BI207" s="212">
        <f ca="1">(BI$132*INDEX('Term Pricing'!$M$1268:$M$1447,MATCH('Project 2'!BI$8,'Term Pricing'!$C$1268:$C$1447,0))*$E207*$F207)+(BI$132*INDEX('Term Pricing'!$N$1268:$N$1447,MATCH('Project 2'!BI$8,'Term Pricing'!$C$1268:$C$1447,0))*$E207*(1-$F207))</f>
        <v>154215.63706501454</v>
      </c>
      <c r="BJ207" s="212">
        <f ca="1">(BJ$132*INDEX('Term Pricing'!$M$1268:$M$1447,MATCH('Project 2'!BJ$8,'Term Pricing'!$C$1268:$C$1447,0))*$E207*$F207)+(BJ$132*INDEX('Term Pricing'!$N$1268:$N$1447,MATCH('Project 2'!BJ$8,'Term Pricing'!$C$1268:$C$1447,0))*$E207*(1-$F207))</f>
        <v>145590.84736048465</v>
      </c>
      <c r="BK207" s="212">
        <f ca="1">(BK$132*INDEX('Term Pricing'!$M$1268:$M$1447,MATCH('Project 2'!BK$8,'Term Pricing'!$C$1268:$C$1447,0))*$E207*$F207)+(BK$132*INDEX('Term Pricing'!$N$1268:$N$1447,MATCH('Project 2'!BK$8,'Term Pricing'!$C$1268:$C$1447,0))*$E207*(1-$F207))</f>
        <v>146703.72133240095</v>
      </c>
      <c r="BL207" s="212">
        <f ca="1">(BL$132*INDEX('Term Pricing'!$M$1268:$M$1447,MATCH('Project 2'!BL$8,'Term Pricing'!$C$1268:$C$1447,0))*$E207*$F207)+(BL$132*INDEX('Term Pricing'!$N$1268:$N$1447,MATCH('Project 2'!BL$8,'Term Pricing'!$C$1268:$C$1447,0))*$E207*(1-$F207))</f>
        <v>138384.62796850942</v>
      </c>
      <c r="BM207" s="212">
        <f ca="1">(BM$132*INDEX('Term Pricing'!$M$1268:$M$1447,MATCH('Project 2'!BM$8,'Term Pricing'!$C$1268:$C$1447,0))*$E207*$F207)+(BM$132*INDEX('Term Pricing'!$N$1268:$N$1447,MATCH('Project 2'!BM$8,'Term Pricing'!$C$1268:$C$1447,0))*$E207*(1-$F207))</f>
        <v>139327.23387604218</v>
      </c>
      <c r="BN207" s="212">
        <f ca="1">(BN$132*INDEX('Term Pricing'!$M$1268:$M$1447,MATCH('Project 2'!BN$8,'Term Pricing'!$C$1268:$C$1447,0))*$E207*$F207)+(BN$132*INDEX('Term Pricing'!$N$1268:$N$1447,MATCH('Project 2'!BN$8,'Term Pricing'!$C$1268:$C$1447,0))*$E207*(1-$F207))</f>
        <v>135854.548457375</v>
      </c>
      <c r="BO207" s="212">
        <f ca="1">(BO$132*INDEX('Term Pricing'!$M$1268:$M$1447,MATCH('Project 2'!BO$8,'Term Pricing'!$C$1268:$C$1447,0))*$E207*$F207)+(BO$132*INDEX('Term Pricing'!$N$1268:$N$1447,MATCH('Project 2'!BO$8,'Term Pricing'!$C$1268:$C$1447,0))*$E207*(1-$F207))</f>
        <v>128609.46924043974</v>
      </c>
      <c r="BP207" s="212">
        <f ca="1">(BP$132*INDEX('Term Pricing'!$M$1268:$M$1447,MATCH('Project 2'!BP$8,'Term Pricing'!$C$1268:$C$1447,0))*$E207*$F207)+(BP$132*INDEX('Term Pricing'!$N$1268:$N$1447,MATCH('Project 2'!BP$8,'Term Pricing'!$C$1268:$C$1447,0))*$E207*(1-$F207))</f>
        <v>129972.9267095696</v>
      </c>
      <c r="BQ207" s="212">
        <f ca="1">(BQ$132*INDEX('Term Pricing'!$M$1268:$M$1447,MATCH('Project 2'!BQ$8,'Term Pricing'!$C$1268:$C$1447,0))*$E207*$F207)+(BQ$132*INDEX('Term Pricing'!$N$1268:$N$1447,MATCH('Project 2'!BQ$8,'Term Pricing'!$C$1268:$C$1447,0))*$E207*(1-$F207))</f>
        <v>122985.90245880515</v>
      </c>
      <c r="BR207" s="212">
        <f ca="1">(BR$132*INDEX('Term Pricing'!$M$1268:$M$1447,MATCH('Project 2'!BR$8,'Term Pricing'!$C$1268:$C$1447,0))*$E207*$F207)+(BR$132*INDEX('Term Pricing'!$N$1268:$N$1447,MATCH('Project 2'!BR$8,'Term Pricing'!$C$1268:$C$1447,0))*$E207*(1-$F207))</f>
        <v>124235.34365220561</v>
      </c>
      <c r="BS207" s="212">
        <f ca="1">(BS$132*INDEX('Term Pricing'!$M$1268:$M$1447,MATCH('Project 2'!BS$8,'Term Pricing'!$C$1268:$C$1447,0))*$E207*$F207)+(BS$132*INDEX('Term Pricing'!$N$1268:$N$1447,MATCH('Project 2'!BS$8,'Term Pricing'!$C$1268:$C$1447,0))*$E207*(1-$F207))</f>
        <v>121423.95072859383</v>
      </c>
      <c r="BT207" s="212">
        <f ca="1">(BT$132*INDEX('Term Pricing'!$M$1268:$M$1447,MATCH('Project 2'!BT$8,'Term Pricing'!$C$1268:$C$1447,0))*$E207*$F207)+(BT$132*INDEX('Term Pricing'!$N$1268:$N$1447,MATCH('Project 2'!BT$8,'Term Pricing'!$C$1268:$C$1447,0))*$E207*(1-$F207))</f>
        <v>110997.4632947504</v>
      </c>
      <c r="BU207" s="212">
        <f ca="1">(BU$132*INDEX('Term Pricing'!$M$1268:$M$1447,MATCH('Project 2'!BU$8,'Term Pricing'!$C$1268:$C$1447,0))*$E207*$F207)+(BU$132*INDEX('Term Pricing'!$N$1268:$N$1447,MATCH('Project 2'!BU$8,'Term Pricing'!$C$1268:$C$1447,0))*$E207*(1-$F207))</f>
        <v>115921.99745723333</v>
      </c>
      <c r="BV207" s="212">
        <f ca="1">(BV$132*INDEX('Term Pricing'!$M$1268:$M$1447,MATCH('Project 2'!BV$8,'Term Pricing'!$C$1268:$C$1447,0))*$E207*$F207)+(BV$132*INDEX('Term Pricing'!$N$1268:$N$1447,MATCH('Project 2'!BV$8,'Term Pricing'!$C$1268:$C$1447,0))*$E207*(1-$F207))</f>
        <v>109580.90494419655</v>
      </c>
      <c r="BW207" s="212">
        <f ca="1">(BW$132*INDEX('Term Pricing'!$M$1268:$M$1447,MATCH('Project 2'!BW$8,'Term Pricing'!$C$1268:$C$1447,0))*$E207*$F207)+(BW$132*INDEX('Term Pricing'!$N$1268:$N$1447,MATCH('Project 2'!BW$8,'Term Pricing'!$C$1268:$C$1447,0))*$E207*(1-$F207))</f>
        <v>110588.23265897065</v>
      </c>
      <c r="BX207" s="212">
        <f ca="1">(BX$132*INDEX('Term Pricing'!$M$1268:$M$1447,MATCH('Project 2'!BX$8,'Term Pricing'!$C$1268:$C$1447,0))*$E207*$F207)+(BX$132*INDEX('Term Pricing'!$N$1268:$N$1447,MATCH('Project 2'!BX$8,'Term Pricing'!$C$1268:$C$1447,0))*$E207*(1-$F207))</f>
        <v>104503.32375396127</v>
      </c>
      <c r="BY207" s="212">
        <f ca="1">(BY$132*INDEX('Term Pricing'!$M$1268:$M$1447,MATCH('Project 2'!BY$8,'Term Pricing'!$C$1268:$C$1447,0))*$E207*$F207)+(BY$132*INDEX('Term Pricing'!$N$1268:$N$1447,MATCH('Project 2'!BY$8,'Term Pricing'!$C$1268:$C$1447,0))*$E207*(1-$F207))</f>
        <v>105430.00503657653</v>
      </c>
      <c r="BZ207" s="212">
        <f ca="1">(BZ$132*INDEX('Term Pricing'!$M$1268:$M$1447,MATCH('Project 2'!BZ$8,'Term Pricing'!$C$1268:$C$1447,0))*$E207*$F207)+(BZ$132*INDEX('Term Pricing'!$N$1268:$N$1447,MATCH('Project 2'!BZ$8,'Term Pricing'!$C$1268:$C$1447,0))*$E207*(1-$F207))</f>
        <v>102918.66269096694</v>
      </c>
      <c r="CA207" s="212">
        <f ca="1">(CA$132*INDEX('Term Pricing'!$M$1268:$M$1447,MATCH('Project 2'!CA$8,'Term Pricing'!$C$1268:$C$1447,0))*$E207*$F207)+(CA$132*INDEX('Term Pricing'!$N$1268:$N$1447,MATCH('Project 2'!CA$8,'Term Pricing'!$C$1268:$C$1447,0))*$E207*(1-$F207))</f>
        <v>97212.949952811687</v>
      </c>
      <c r="CB207" s="212">
        <f ca="1">(CB$132*INDEX('Term Pricing'!$M$1268:$M$1447,MATCH('Project 2'!CB$8,'Term Pricing'!$C$1268:$C$1447,0))*$E207*$F207)+(CB$132*INDEX('Term Pricing'!$N$1268:$N$1447,MATCH('Project 2'!CB$8,'Term Pricing'!$C$1268:$C$1447,0))*$E207*(1-$F207))</f>
        <v>98034.726185885971</v>
      </c>
      <c r="CC207" s="212">
        <f ca="1">(CC$132*INDEX('Term Pricing'!$M$1268:$M$1447,MATCH('Project 2'!CC$8,'Term Pricing'!$C$1268:$C$1447,0))*$E207*$F207)+(CC$132*INDEX('Term Pricing'!$N$1268:$N$1447,MATCH('Project 2'!CC$8,'Term Pricing'!$C$1268:$C$1447,0))*$E207*(1-$F207))</f>
        <v>92577.276624750768</v>
      </c>
      <c r="CD207" s="212">
        <f ca="1">(CD$132*INDEX('Term Pricing'!$M$1268:$M$1447,MATCH('Project 2'!CD$8,'Term Pricing'!$C$1268:$C$1447,0))*$E207*$F207)+(CD$132*INDEX('Term Pricing'!$N$1268:$N$1447,MATCH('Project 2'!CD$8,'Term Pricing'!$C$1268:$C$1447,0))*$E207*(1-$F207))</f>
        <v>94413.6</v>
      </c>
      <c r="CE207" s="212">
        <f ca="1">(CE$132*INDEX('Term Pricing'!$M$1268:$M$1447,MATCH('Project 2'!CE$8,'Term Pricing'!$C$1268:$C$1447,0))*$E207*$F207)+(CE$132*INDEX('Term Pricing'!$N$1268:$N$1447,MATCH('Project 2'!CE$8,'Term Pricing'!$C$1268:$C$1447,0))*$E207*(1-$F207))</f>
        <v>94413.6</v>
      </c>
      <c r="CF207" s="212">
        <f ca="1">(CF$132*INDEX('Term Pricing'!$M$1268:$M$1447,MATCH('Project 2'!CF$8,'Term Pricing'!$C$1268:$C$1447,0))*$E207*$F207)+(CF$132*INDEX('Term Pricing'!$N$1268:$N$1447,MATCH('Project 2'!CF$8,'Term Pricing'!$C$1268:$C$1447,0))*$E207*(1-$F207))</f>
        <v>85276.799999999988</v>
      </c>
      <c r="CG207" s="212">
        <f ca="1">(CG$132*INDEX('Term Pricing'!$M$1268:$M$1447,MATCH('Project 2'!CG$8,'Term Pricing'!$C$1268:$C$1447,0))*$E207*$F207)+(CG$132*INDEX('Term Pricing'!$N$1268:$N$1447,MATCH('Project 2'!CG$8,'Term Pricing'!$C$1268:$C$1447,0))*$E207*(1-$F207))</f>
        <v>94413.6</v>
      </c>
      <c r="CH207" s="212">
        <f ca="1">(CH$132*INDEX('Term Pricing'!$M$1268:$M$1447,MATCH('Project 2'!CH$8,'Term Pricing'!$C$1268:$C$1447,0))*$E207*$F207)+(CH$132*INDEX('Term Pricing'!$N$1268:$N$1447,MATCH('Project 2'!CH$8,'Term Pricing'!$C$1268:$C$1447,0))*$E207*(1-$F207))</f>
        <v>91368</v>
      </c>
      <c r="CI207" s="212">
        <f ca="1">(CI$132*INDEX('Term Pricing'!$M$1268:$M$1447,MATCH('Project 2'!CI$8,'Term Pricing'!$C$1268:$C$1447,0))*$E207*$F207)+(CI$132*INDEX('Term Pricing'!$N$1268:$N$1447,MATCH('Project 2'!CI$8,'Term Pricing'!$C$1268:$C$1447,0))*$E207*(1-$F207))</f>
        <v>94413.6</v>
      </c>
      <c r="CJ207" s="212">
        <f ca="1">(CJ$132*INDEX('Term Pricing'!$M$1268:$M$1447,MATCH('Project 2'!CJ$8,'Term Pricing'!$C$1268:$C$1447,0))*$E207*$F207)+(CJ$132*INDEX('Term Pricing'!$N$1268:$N$1447,MATCH('Project 2'!CJ$8,'Term Pricing'!$C$1268:$C$1447,0))*$E207*(1-$F207))</f>
        <v>91368</v>
      </c>
      <c r="CK207" s="212">
        <f ca="1">(CK$132*INDEX('Term Pricing'!$M$1268:$M$1447,MATCH('Project 2'!CK$8,'Term Pricing'!$C$1268:$C$1447,0))*$E207*$F207)+(CK$132*INDEX('Term Pricing'!$N$1268:$N$1447,MATCH('Project 2'!CK$8,'Term Pricing'!$C$1268:$C$1447,0))*$E207*(1-$F207))</f>
        <v>94413.6</v>
      </c>
      <c r="CL207" s="212">
        <f ca="1">(CL$132*INDEX('Term Pricing'!$M$1268:$M$1447,MATCH('Project 2'!CL$8,'Term Pricing'!$C$1268:$C$1447,0))*$E207*$F207)+(CL$132*INDEX('Term Pricing'!$N$1268:$N$1447,MATCH('Project 2'!CL$8,'Term Pricing'!$C$1268:$C$1447,0))*$E207*(1-$F207))</f>
        <v>94413.6</v>
      </c>
      <c r="CM207" s="212">
        <f ca="1">(CM$132*INDEX('Term Pricing'!$M$1268:$M$1447,MATCH('Project 2'!CM$8,'Term Pricing'!$C$1268:$C$1447,0))*$E207*$F207)+(CM$132*INDEX('Term Pricing'!$N$1268:$N$1447,MATCH('Project 2'!CM$8,'Term Pricing'!$C$1268:$C$1447,0))*$E207*(1-$F207))</f>
        <v>91368</v>
      </c>
      <c r="CN207" s="212">
        <f ca="1">(CN$132*INDEX('Term Pricing'!$M$1268:$M$1447,MATCH('Project 2'!CN$8,'Term Pricing'!$C$1268:$C$1447,0))*$E207*$F207)+(CN$132*INDEX('Term Pricing'!$N$1268:$N$1447,MATCH('Project 2'!CN$8,'Term Pricing'!$C$1268:$C$1447,0))*$E207*(1-$F207))</f>
        <v>94413.6</v>
      </c>
      <c r="CO207" s="212">
        <f ca="1">(CO$132*INDEX('Term Pricing'!$M$1268:$M$1447,MATCH('Project 2'!CO$8,'Term Pricing'!$C$1268:$C$1447,0))*$E207*$F207)+(CO$132*INDEX('Term Pricing'!$N$1268:$N$1447,MATCH('Project 2'!CO$8,'Term Pricing'!$C$1268:$C$1447,0))*$E207*(1-$F207))</f>
        <v>91368</v>
      </c>
      <c r="CP207" s="212">
        <f ca="1">(CP$132*INDEX('Term Pricing'!$M$1268:$M$1447,MATCH('Project 2'!CP$8,'Term Pricing'!$C$1268:$C$1447,0))*$E207*$F207)+(CP$132*INDEX('Term Pricing'!$N$1268:$N$1447,MATCH('Project 2'!CP$8,'Term Pricing'!$C$1268:$C$1447,0))*$E207*(1-$F207))</f>
        <v>94413.6</v>
      </c>
      <c r="CQ207" s="212">
        <f ca="1">(CQ$132*INDEX('Term Pricing'!$M$1268:$M$1447,MATCH('Project 2'!CQ$8,'Term Pricing'!$C$1268:$C$1447,0))*$E207*$F207)+(CQ$132*INDEX('Term Pricing'!$N$1268:$N$1447,MATCH('Project 2'!CQ$8,'Term Pricing'!$C$1268:$C$1447,0))*$E207*(1-$F207))</f>
        <v>94413.6</v>
      </c>
      <c r="CR207" s="212">
        <f ca="1">(CR$132*INDEX('Term Pricing'!$M$1268:$M$1447,MATCH('Project 2'!CR$8,'Term Pricing'!$C$1268:$C$1447,0))*$E207*$F207)+(CR$132*INDEX('Term Pricing'!$N$1268:$N$1447,MATCH('Project 2'!CR$8,'Term Pricing'!$C$1268:$C$1447,0))*$E207*(1-$F207))</f>
        <v>85276.799999999988</v>
      </c>
      <c r="CS207" s="212">
        <f ca="1">(CS$132*INDEX('Term Pricing'!$M$1268:$M$1447,MATCH('Project 2'!CS$8,'Term Pricing'!$C$1268:$C$1447,0))*$E207*$F207)+(CS$132*INDEX('Term Pricing'!$N$1268:$N$1447,MATCH('Project 2'!CS$8,'Term Pricing'!$C$1268:$C$1447,0))*$E207*(1-$F207))</f>
        <v>94413.6</v>
      </c>
      <c r="CT207" s="212">
        <f ca="1">(CT$132*INDEX('Term Pricing'!$M$1268:$M$1447,MATCH('Project 2'!CT$8,'Term Pricing'!$C$1268:$C$1447,0))*$E207*$F207)+(CT$132*INDEX('Term Pricing'!$N$1268:$N$1447,MATCH('Project 2'!CT$8,'Term Pricing'!$C$1268:$C$1447,0))*$E207*(1-$F207))</f>
        <v>91368</v>
      </c>
      <c r="CU207" s="212">
        <f ca="1">(CU$132*INDEX('Term Pricing'!$M$1268:$M$1447,MATCH('Project 2'!CU$8,'Term Pricing'!$C$1268:$C$1447,0))*$E207*$F207)+(CU$132*INDEX('Term Pricing'!$N$1268:$N$1447,MATCH('Project 2'!CU$8,'Term Pricing'!$C$1268:$C$1447,0))*$E207*(1-$F207))</f>
        <v>94413.6</v>
      </c>
      <c r="CV207" s="212">
        <f ca="1">(CV$132*INDEX('Term Pricing'!$M$1268:$M$1447,MATCH('Project 2'!CV$8,'Term Pricing'!$C$1268:$C$1447,0))*$E207*$F207)+(CV$132*INDEX('Term Pricing'!$N$1268:$N$1447,MATCH('Project 2'!CV$8,'Term Pricing'!$C$1268:$C$1447,0))*$E207*(1-$F207))</f>
        <v>91368</v>
      </c>
      <c r="CW207" s="212">
        <f ca="1">(CW$132*INDEX('Term Pricing'!$M$1268:$M$1447,MATCH('Project 2'!CW$8,'Term Pricing'!$C$1268:$C$1447,0))*$E207*$F207)+(CW$132*INDEX('Term Pricing'!$N$1268:$N$1447,MATCH('Project 2'!CW$8,'Term Pricing'!$C$1268:$C$1447,0))*$E207*(1-$F207))</f>
        <v>94413.6</v>
      </c>
      <c r="CX207" s="212">
        <f ca="1">(CX$132*INDEX('Term Pricing'!$M$1268:$M$1447,MATCH('Project 2'!CX$8,'Term Pricing'!$C$1268:$C$1447,0))*$E207*$F207)+(CX$132*INDEX('Term Pricing'!$N$1268:$N$1447,MATCH('Project 2'!CX$8,'Term Pricing'!$C$1268:$C$1447,0))*$E207*(1-$F207))</f>
        <v>94413.6</v>
      </c>
      <c r="CY207" s="212">
        <f ca="1">(CY$132*INDEX('Term Pricing'!$M$1268:$M$1447,MATCH('Project 2'!CY$8,'Term Pricing'!$C$1268:$C$1447,0))*$E207*$F207)+(CY$132*INDEX('Term Pricing'!$N$1268:$N$1447,MATCH('Project 2'!CY$8,'Term Pricing'!$C$1268:$C$1447,0))*$E207*(1-$F207))</f>
        <v>91368</v>
      </c>
      <c r="CZ207" s="212">
        <f ca="1">(CZ$132*INDEX('Term Pricing'!$M$1268:$M$1447,MATCH('Project 2'!CZ$8,'Term Pricing'!$C$1268:$C$1447,0))*$E207*$F207)+(CZ$132*INDEX('Term Pricing'!$N$1268:$N$1447,MATCH('Project 2'!CZ$8,'Term Pricing'!$C$1268:$C$1447,0))*$E207*(1-$F207))</f>
        <v>94413.6</v>
      </c>
      <c r="DA207" s="212">
        <f ca="1">(DA$132*INDEX('Term Pricing'!$M$1268:$M$1447,MATCH('Project 2'!DA$8,'Term Pricing'!$C$1268:$C$1447,0))*$E207*$F207)+(DA$132*INDEX('Term Pricing'!$N$1268:$N$1447,MATCH('Project 2'!DA$8,'Term Pricing'!$C$1268:$C$1447,0))*$E207*(1-$F207))</f>
        <v>91368</v>
      </c>
      <c r="DB207" s="212">
        <f ca="1">(DB$132*INDEX('Term Pricing'!$M$1268:$M$1447,MATCH('Project 2'!DB$8,'Term Pricing'!$C$1268:$C$1447,0))*$E207*$F207)+(DB$132*INDEX('Term Pricing'!$N$1268:$N$1447,MATCH('Project 2'!DB$8,'Term Pricing'!$C$1268:$C$1447,0))*$E207*(1-$F207))</f>
        <v>94413.6</v>
      </c>
      <c r="DC207" s="212">
        <f ca="1">(DC$132*INDEX('Term Pricing'!$M$1268:$M$1447,MATCH('Project 2'!DC$8,'Term Pricing'!$C$1268:$C$1447,0))*$E207*$F207)+(DC$132*INDEX('Term Pricing'!$N$1268:$N$1447,MATCH('Project 2'!DC$8,'Term Pricing'!$C$1268:$C$1447,0))*$E207*(1-$F207))</f>
        <v>94413.6</v>
      </c>
      <c r="DD207" s="212">
        <f ca="1">(DD$132*INDEX('Term Pricing'!$M$1268:$M$1447,MATCH('Project 2'!DD$8,'Term Pricing'!$C$1268:$C$1447,0))*$E207*$F207)+(DD$132*INDEX('Term Pricing'!$N$1268:$N$1447,MATCH('Project 2'!DD$8,'Term Pricing'!$C$1268:$C$1447,0))*$E207*(1-$F207))</f>
        <v>85276.799999999988</v>
      </c>
      <c r="DE207" s="212">
        <f ca="1">(DE$132*INDEX('Term Pricing'!$M$1268:$M$1447,MATCH('Project 2'!DE$8,'Term Pricing'!$C$1268:$C$1447,0))*$E207*$F207)+(DE$132*INDEX('Term Pricing'!$N$1268:$N$1447,MATCH('Project 2'!DE$8,'Term Pricing'!$C$1268:$C$1447,0))*$E207*(1-$F207))</f>
        <v>94413.6</v>
      </c>
      <c r="DF207" s="212">
        <f ca="1">(DF$132*INDEX('Term Pricing'!$M$1268:$M$1447,MATCH('Project 2'!DF$8,'Term Pricing'!$C$1268:$C$1447,0))*$E207*$F207)+(DF$132*INDEX('Term Pricing'!$N$1268:$N$1447,MATCH('Project 2'!DF$8,'Term Pricing'!$C$1268:$C$1447,0))*$E207*(1-$F207))</f>
        <v>91368</v>
      </c>
      <c r="DG207" s="212">
        <f ca="1">(DG$132*INDEX('Term Pricing'!$M$1268:$M$1447,MATCH('Project 2'!DG$8,'Term Pricing'!$C$1268:$C$1447,0))*$E207*$F207)+(DG$132*INDEX('Term Pricing'!$N$1268:$N$1447,MATCH('Project 2'!DG$8,'Term Pricing'!$C$1268:$C$1447,0))*$E207*(1-$F207))</f>
        <v>94413.6</v>
      </c>
      <c r="DH207" s="212">
        <f ca="1">(DH$132*INDEX('Term Pricing'!$M$1268:$M$1447,MATCH('Project 2'!DH$8,'Term Pricing'!$C$1268:$C$1447,0))*$E207*$F207)+(DH$132*INDEX('Term Pricing'!$N$1268:$N$1447,MATCH('Project 2'!DH$8,'Term Pricing'!$C$1268:$C$1447,0))*$E207*(1-$F207))</f>
        <v>91368</v>
      </c>
      <c r="DI207" s="212">
        <f ca="1">(DI$132*INDEX('Term Pricing'!$M$1268:$M$1447,MATCH('Project 2'!DI$8,'Term Pricing'!$C$1268:$C$1447,0))*$E207*$F207)+(DI$132*INDEX('Term Pricing'!$N$1268:$N$1447,MATCH('Project 2'!DI$8,'Term Pricing'!$C$1268:$C$1447,0))*$E207*(1-$F207))</f>
        <v>94413.6</v>
      </c>
      <c r="DJ207" s="212">
        <f ca="1">(DJ$132*INDEX('Term Pricing'!$M$1268:$M$1447,MATCH('Project 2'!DJ$8,'Term Pricing'!$C$1268:$C$1447,0))*$E207*$F207)+(DJ$132*INDEX('Term Pricing'!$N$1268:$N$1447,MATCH('Project 2'!DJ$8,'Term Pricing'!$C$1268:$C$1447,0))*$E207*(1-$F207))</f>
        <v>94413.6</v>
      </c>
      <c r="DK207" s="212">
        <f ca="1">(DK$132*INDEX('Term Pricing'!$M$1268:$M$1447,MATCH('Project 2'!DK$8,'Term Pricing'!$C$1268:$C$1447,0))*$E207*$F207)+(DK$132*INDEX('Term Pricing'!$N$1268:$N$1447,MATCH('Project 2'!DK$8,'Term Pricing'!$C$1268:$C$1447,0))*$E207*(1-$F207))</f>
        <v>91368</v>
      </c>
      <c r="DL207" s="212">
        <f ca="1">(DL$132*INDEX('Term Pricing'!$M$1268:$M$1447,MATCH('Project 2'!DL$8,'Term Pricing'!$C$1268:$C$1447,0))*$E207*$F207)+(DL$132*INDEX('Term Pricing'!$N$1268:$N$1447,MATCH('Project 2'!DL$8,'Term Pricing'!$C$1268:$C$1447,0))*$E207*(1-$F207))</f>
        <v>94413.6</v>
      </c>
      <c r="DM207" s="212">
        <f ca="1">(DM$132*INDEX('Term Pricing'!$M$1268:$M$1447,MATCH('Project 2'!DM$8,'Term Pricing'!$C$1268:$C$1447,0))*$E207*$F207)+(DM$132*INDEX('Term Pricing'!$N$1268:$N$1447,MATCH('Project 2'!DM$8,'Term Pricing'!$C$1268:$C$1447,0))*$E207*(1-$F207))</f>
        <v>91368</v>
      </c>
      <c r="DN207" s="212">
        <f ca="1">(DN$132*INDEX('Term Pricing'!$M$1268:$M$1447,MATCH('Project 2'!DN$8,'Term Pricing'!$C$1268:$C$1447,0))*$E207*$F207)+(DN$132*INDEX('Term Pricing'!$N$1268:$N$1447,MATCH('Project 2'!DN$8,'Term Pricing'!$C$1268:$C$1447,0))*$E207*(1-$F207))</f>
        <v>94413.6</v>
      </c>
    </row>
    <row r="208" spans="1:118">
      <c r="A208" s="151"/>
      <c r="C208" s="34" t="s">
        <v>264</v>
      </c>
      <c r="E208" s="70">
        <f>Inputs!H140</f>
        <v>0.2</v>
      </c>
      <c r="F208" s="70">
        <f>Inputs!J140</f>
        <v>0.7</v>
      </c>
      <c r="G208" s="54" t="s">
        <v>83</v>
      </c>
      <c r="H208" s="272">
        <f ca="1">IFERROR(SUM($J208:$DN208)/(SUM($J$132:$DN$132)*E208),0)</f>
        <v>4.3847027064118498</v>
      </c>
      <c r="I208" s="29"/>
      <c r="J208" s="212">
        <f ca="1">(J$132*INDEX('Term Pricing'!$M$1453:$M$1632,MATCH('Project 2'!J$8,'Term Pricing'!$C$1453:$C$1632,0))*$E208*$F208)+(J$132*INDEX('Term Pricing'!$N$1453:$N$1632,MATCH('Project 2'!J$8,'Term Pricing'!$C$1453:$C$1632,0))*$E208*(1-$F208))</f>
        <v>0</v>
      </c>
      <c r="K208" s="212">
        <f ca="1">(K$132*INDEX('Term Pricing'!$M$1453:$M$1632,MATCH('Project 2'!K$8,'Term Pricing'!$C$1453:$C$1632,0))*$E208*$F208)+(K$132*INDEX('Term Pricing'!$N$1453:$N$1632,MATCH('Project 2'!K$8,'Term Pricing'!$C$1453:$C$1632,0))*$E208*(1-$F208))</f>
        <v>0</v>
      </c>
      <c r="L208" s="212">
        <f ca="1">(L$132*INDEX('Term Pricing'!$M$1453:$M$1632,MATCH('Project 2'!L$8,'Term Pricing'!$C$1453:$C$1632,0))*$E208*$F208)+(L$132*INDEX('Term Pricing'!$N$1453:$N$1632,MATCH('Project 2'!L$8,'Term Pricing'!$C$1453:$C$1632,0))*$E208*(1-$F208))</f>
        <v>0</v>
      </c>
      <c r="M208" s="212">
        <f ca="1">(M$132*INDEX('Term Pricing'!$M$1453:$M$1632,MATCH('Project 2'!M$8,'Term Pricing'!$C$1453:$C$1632,0))*$E208*$F208)+(M$132*INDEX('Term Pricing'!$N$1453:$N$1632,MATCH('Project 2'!M$8,'Term Pricing'!$C$1453:$C$1632,0))*$E208*(1-$F208))</f>
        <v>0</v>
      </c>
      <c r="N208" s="212">
        <f ca="1">(N$132*INDEX('Term Pricing'!$M$1453:$M$1632,MATCH('Project 2'!N$8,'Term Pricing'!$C$1453:$C$1632,0))*$E208*$F208)+(N$132*INDEX('Term Pricing'!$N$1453:$N$1632,MATCH('Project 2'!N$8,'Term Pricing'!$C$1453:$C$1632,0))*$E208*(1-$F208))</f>
        <v>125805.98225251361</v>
      </c>
      <c r="O208" s="212">
        <f ca="1">(O$132*INDEX('Term Pricing'!$M$1453:$M$1632,MATCH('Project 2'!O$8,'Term Pricing'!$C$1453:$C$1632,0))*$E208*$F208)+(O$132*INDEX('Term Pricing'!$N$1453:$N$1632,MATCH('Project 2'!O$8,'Term Pricing'!$C$1453:$C$1632,0))*$E208*(1-$F208))</f>
        <v>129045.12186394079</v>
      </c>
      <c r="P208" s="212">
        <f ca="1">(P$132*INDEX('Term Pricing'!$M$1453:$M$1632,MATCH('Project 2'!P$8,'Term Pricing'!$C$1453:$C$1632,0))*$E208*$F208)+(P$132*INDEX('Term Pricing'!$N$1453:$N$1632,MATCH('Project 2'!P$8,'Term Pricing'!$C$1453:$C$1632,0))*$E208*(1-$F208))</f>
        <v>123917.55480190048</v>
      </c>
      <c r="Q208" s="212">
        <f ca="1">(Q$132*INDEX('Term Pricing'!$M$1453:$M$1632,MATCH('Project 2'!Q$8,'Term Pricing'!$C$1453:$C$1632,0))*$E208*$F208)+(Q$132*INDEX('Term Pricing'!$N$1453:$N$1632,MATCH('Project 2'!Q$8,'Term Pricing'!$C$1453:$C$1632,0))*$E208*(1-$F208))</f>
        <v>127004.02459518284</v>
      </c>
      <c r="R208" s="212">
        <f ca="1">(R$132*INDEX('Term Pricing'!$M$1453:$M$1632,MATCH('Project 2'!R$8,'Term Pricing'!$C$1453:$C$1632,0))*$E208*$F208)+(R$132*INDEX('Term Pricing'!$N$1453:$N$1632,MATCH('Project 2'!R$8,'Term Pricing'!$C$1453:$C$1632,0))*$E208*(1-$F208))</f>
        <v>125916.23889516172</v>
      </c>
      <c r="S208" s="212">
        <f ca="1">(S$132*INDEX('Term Pricing'!$M$1453:$M$1632,MATCH('Project 2'!S$8,'Term Pricing'!$C$1453:$C$1632,0))*$E208*$F208)+(S$132*INDEX('Term Pricing'!$N$1453:$N$1632,MATCH('Project 2'!S$8,'Term Pricing'!$C$1453:$C$1632,0))*$E208*(1-$F208))</f>
        <v>120761.11399037561</v>
      </c>
      <c r="T208" s="212">
        <f ca="1">(T$132*INDEX('Term Pricing'!$M$1453:$M$1632,MATCH('Project 2'!T$8,'Term Pricing'!$C$1453:$C$1632,0))*$E208*$F208)+(T$132*INDEX('Term Pricing'!$N$1453:$N$1632,MATCH('Project 2'!T$8,'Term Pricing'!$C$1453:$C$1632,0))*$E208*(1-$F208))</f>
        <v>123615.0712721045</v>
      </c>
      <c r="U208" s="212">
        <f ca="1">(U$132*INDEX('Term Pricing'!$M$1453:$M$1632,MATCH('Project 2'!U$8,'Term Pricing'!$C$1453:$C$1632,0))*$E208*$F208)+(U$132*INDEX('Term Pricing'!$N$1453:$N$1632,MATCH('Project 2'!U$8,'Term Pricing'!$C$1453:$C$1632,0))*$E208*(1-$F208))</f>
        <v>118455.38321189013</v>
      </c>
      <c r="V208" s="212">
        <f ca="1">(V$132*INDEX('Term Pricing'!$M$1453:$M$1632,MATCH('Project 2'!V$8,'Term Pricing'!$C$1453:$C$1632,0))*$E208*$F208)+(V$132*INDEX('Term Pricing'!$N$1453:$N$1632,MATCH('Project 2'!V$8,'Term Pricing'!$C$1453:$C$1632,0))*$E208*(1-$F208))</f>
        <v>121154.33727513728</v>
      </c>
      <c r="W208" s="212">
        <f ca="1">(W$132*INDEX('Term Pricing'!$M$1453:$M$1632,MATCH('Project 2'!W$8,'Term Pricing'!$C$1453:$C$1632,0))*$E208*$F208)+(W$132*INDEX('Term Pricing'!$N$1453:$N$1632,MATCH('Project 2'!W$8,'Term Pricing'!$C$1453:$C$1632,0))*$E208*(1-$F208))</f>
        <v>119867.6639733312</v>
      </c>
      <c r="X208" s="212">
        <f ca="1">(X$132*INDEX('Term Pricing'!$M$1453:$M$1632,MATCH('Project 2'!X$8,'Term Pricing'!$C$1453:$C$1632,0))*$E208*$F208)+(X$132*INDEX('Term Pricing'!$N$1453:$N$1632,MATCH('Project 2'!X$8,'Term Pricing'!$C$1453:$C$1632,0))*$E208*(1-$F208))</f>
        <v>110897.35982939621</v>
      </c>
      <c r="Y208" s="212">
        <f ca="1">(Y$132*INDEX('Term Pricing'!$M$1453:$M$1632,MATCH('Project 2'!Y$8,'Term Pricing'!$C$1453:$C$1632,0))*$E208*$F208)+(Y$132*INDEX('Term Pricing'!$N$1453:$N$1632,MATCH('Project 2'!Y$8,'Term Pricing'!$C$1453:$C$1632,0))*$E208*(1-$F208))</f>
        <v>117189.17461434806</v>
      </c>
      <c r="Z208" s="212">
        <f ca="1">(Z$132*INDEX('Term Pricing'!$M$1453:$M$1632,MATCH('Project 2'!Z$8,'Term Pricing'!$C$1453:$C$1632,0))*$E208*$F208)+(Z$132*INDEX('Term Pricing'!$N$1453:$N$1632,MATCH('Project 2'!Z$8,'Term Pricing'!$C$1453:$C$1632,0))*$E208*(1-$F208))</f>
        <v>112064.8257055478</v>
      </c>
      <c r="AA208" s="212">
        <f ca="1">(AA$132*INDEX('Term Pricing'!$M$1453:$M$1632,MATCH('Project 2'!AA$8,'Term Pricing'!$C$1453:$C$1632,0))*$E208*$F208)+(AA$132*INDEX('Term Pricing'!$N$1453:$N$1632,MATCH('Project 2'!AA$8,'Term Pricing'!$C$1453:$C$1632,0))*$E208*(1-$F208))</f>
        <v>114380.45044649972</v>
      </c>
      <c r="AB208" s="212">
        <f ca="1">(AB$132*INDEX('Term Pricing'!$M$1453:$M$1632,MATCH('Project 2'!AB$8,'Term Pricing'!$C$1453:$C$1632,0))*$E208*$F208)+(AB$132*INDEX('Term Pricing'!$N$1453:$N$1632,MATCH('Project 2'!AB$8,'Term Pricing'!$C$1453:$C$1632,0))*$E208*(1-$F208))</f>
        <v>109288.17756673848</v>
      </c>
      <c r="AC208" s="212">
        <f ca="1">(AC$132*INDEX('Term Pricing'!$M$1453:$M$1632,MATCH('Project 2'!AC$8,'Term Pricing'!$C$1453:$C$1632,0))*$E208*$F208)+(AC$132*INDEX('Term Pricing'!$N$1453:$N$1632,MATCH('Project 2'!AC$8,'Term Pricing'!$C$1453:$C$1632,0))*$E208*(1-$F208))</f>
        <v>111453.89120832685</v>
      </c>
      <c r="AD208" s="212">
        <f ca="1">(AD$132*INDEX('Term Pricing'!$M$1453:$M$1632,MATCH('Project 2'!AD$8,'Term Pricing'!$C$1453:$C$1632,0))*$E208*$F208)+(AD$132*INDEX('Term Pricing'!$N$1453:$N$1632,MATCH('Project 2'!AD$8,'Term Pricing'!$C$1453:$C$1632,0))*$E208*(1-$F208))</f>
        <v>109950.36642967118</v>
      </c>
      <c r="AE208" s="212">
        <f ca="1">(AE$132*INDEX('Term Pricing'!$M$1453:$M$1632,MATCH('Project 2'!AE$8,'Term Pricing'!$C$1453:$C$1632,0))*$E208*$F208)+(AE$132*INDEX('Term Pricing'!$N$1453:$N$1632,MATCH('Project 2'!AE$8,'Term Pricing'!$C$1453:$C$1632,0))*$E208*(1-$F208))</f>
        <v>104924.65202942136</v>
      </c>
      <c r="AF208" s="212">
        <f ca="1">(AF$132*INDEX('Term Pricing'!$M$1453:$M$1632,MATCH('Project 2'!AF$8,'Term Pricing'!$C$1453:$C$1632,0))*$E208*$F208)+(AF$132*INDEX('Term Pricing'!$N$1453:$N$1632,MATCH('Project 2'!AF$8,'Term Pricing'!$C$1453:$C$1632,0))*$E208*(1-$F208))</f>
        <v>106870.82130352773</v>
      </c>
      <c r="AG208" s="212">
        <f ca="1">(AG$132*INDEX('Term Pricing'!$M$1453:$M$1632,MATCH('Project 2'!AG$8,'Term Pricing'!$C$1453:$C$1632,0))*$E208*$F208)+(AG$132*INDEX('Term Pricing'!$N$1453:$N$1632,MATCH('Project 2'!AG$8,'Term Pricing'!$C$1453:$C$1632,0))*$E208*(1-$F208))</f>
        <v>101901.31307632889</v>
      </c>
      <c r="AH208" s="212">
        <f ca="1">(AH$132*INDEX('Term Pricing'!$M$1453:$M$1632,MATCH('Project 2'!AH$8,'Term Pricing'!$C$1453:$C$1632,0))*$E208*$F208)+(AH$132*INDEX('Term Pricing'!$N$1453:$N$1632,MATCH('Project 2'!AH$8,'Term Pricing'!$C$1453:$C$1632,0))*$E208*(1-$F208))</f>
        <v>103705.36324267622</v>
      </c>
      <c r="AI208" s="212">
        <f ca="1">(AI$132*INDEX('Term Pricing'!$M$1453:$M$1632,MATCH('Project 2'!AI$8,'Term Pricing'!$C$1453:$C$1632,0))*$E208*$F208)+(AI$132*INDEX('Term Pricing'!$N$1453:$N$1632,MATCH('Project 2'!AI$8,'Term Pricing'!$C$1453:$C$1632,0))*$E208*(1-$F208))</f>
        <v>102094.45728410198</v>
      </c>
      <c r="AJ208" s="212">
        <f ca="1">(AJ$132*INDEX('Term Pricing'!$M$1453:$M$1632,MATCH('Project 2'!AJ$8,'Term Pricing'!$C$1453:$C$1632,0))*$E208*$F208)+(AJ$132*INDEX('Term Pricing'!$N$1453:$N$1632,MATCH('Project 2'!AJ$8,'Term Pricing'!$C$1453:$C$1632,0))*$E208*(1-$F208))</f>
        <v>90744.314778407701</v>
      </c>
      <c r="AK208" s="212">
        <f ca="1">(AK$132*INDEX('Term Pricing'!$M$1453:$M$1632,MATCH('Project 2'!AK$8,'Term Pricing'!$C$1453:$C$1632,0))*$E208*$F208)+(AK$132*INDEX('Term Pricing'!$N$1453:$N$1632,MATCH('Project 2'!AK$8,'Term Pricing'!$C$1453:$C$1632,0))*$E208*(1-$F208))</f>
        <v>98824.360133984272</v>
      </c>
      <c r="AL208" s="212">
        <f ca="1">(AL$132*INDEX('Term Pricing'!$M$1453:$M$1632,MATCH('Project 2'!AL$8,'Term Pricing'!$C$1453:$C$1632,0))*$E208*$F208)+(AL$132*INDEX('Term Pricing'!$N$1453:$N$1632,MATCH('Project 2'!AL$8,'Term Pricing'!$C$1453:$C$1632,0))*$E208*(1-$F208))</f>
        <v>94033.915361884181</v>
      </c>
      <c r="AM208" s="212">
        <f ca="1">(AM$132*INDEX('Term Pricing'!$M$1453:$M$1632,MATCH('Project 2'!AM$8,'Term Pricing'!$C$1453:$C$1632,0))*$E208*$F208)+(AM$132*INDEX('Term Pricing'!$N$1453:$N$1632,MATCH('Project 2'!AM$8,'Term Pricing'!$C$1453:$C$1632,0))*$E208*(1-$F208))</f>
        <v>95500.568221918424</v>
      </c>
      <c r="AN208" s="212">
        <f ca="1">(AN$132*INDEX('Term Pricing'!$M$1453:$M$1632,MATCH('Project 2'!AN$8,'Term Pricing'!$C$1453:$C$1632,0))*$E208*$F208)+(AN$132*INDEX('Term Pricing'!$N$1453:$N$1632,MATCH('Project 2'!AN$8,'Term Pricing'!$C$1453:$C$1632,0))*$E208*(1-$F208))</f>
        <v>90795.973092207132</v>
      </c>
      <c r="AO208" s="212">
        <f ca="1">(AO$132*INDEX('Term Pricing'!$M$1453:$M$1632,MATCH('Project 2'!AO$8,'Term Pricing'!$C$1453:$C$1632,0))*$E208*$F208)+(AO$132*INDEX('Term Pricing'!$N$1453:$N$1632,MATCH('Project 2'!AO$8,'Term Pricing'!$C$1453:$C$1632,0))*$E208*(1-$F208))</f>
        <v>92135.754433357011</v>
      </c>
      <c r="AP208" s="212">
        <f ca="1">(AP$132*INDEX('Term Pricing'!$M$1453:$M$1632,MATCH('Project 2'!AP$8,'Term Pricing'!$C$1453:$C$1632,0))*$E208*$F208)+(AP$132*INDEX('Term Pricing'!$N$1453:$N$1632,MATCH('Project 2'!AP$8,'Term Pricing'!$C$1453:$C$1632,0))*$E208*(1-$F208))</f>
        <v>90441.860864339818</v>
      </c>
      <c r="AQ208" s="212">
        <f ca="1">(AQ$132*INDEX('Term Pricing'!$M$1453:$M$1632,MATCH('Project 2'!AQ$8,'Term Pricing'!$C$1453:$C$1632,0))*$E208*$F208)+(AQ$132*INDEX('Term Pricing'!$N$1453:$N$1632,MATCH('Project 2'!AQ$8,'Term Pricing'!$C$1453:$C$1632,0))*$E208*(1-$F208))</f>
        <v>85879.69465718171</v>
      </c>
      <c r="AR208" s="212">
        <f ca="1">(AR$132*INDEX('Term Pricing'!$M$1453:$M$1632,MATCH('Project 2'!AR$8,'Term Pricing'!$C$1453:$C$1632,0))*$E208*$F208)+(AR$132*INDEX('Term Pricing'!$N$1453:$N$1632,MATCH('Project 2'!AR$8,'Term Pricing'!$C$1453:$C$1632,0))*$E208*(1-$F208))</f>
        <v>87038.729859783285</v>
      </c>
      <c r="AS208" s="212">
        <f ca="1">(AS$132*INDEX('Term Pricing'!$M$1453:$M$1632,MATCH('Project 2'!AS$8,'Term Pricing'!$C$1453:$C$1632,0))*$E208*$F208)+(AS$132*INDEX('Term Pricing'!$N$1453:$N$1632,MATCH('Project 2'!AS$8,'Term Pricing'!$C$1453:$C$1632,0))*$E208*(1-$F208))</f>
        <v>82579.817206380409</v>
      </c>
      <c r="AT208" s="212">
        <f ca="1">(AT$132*INDEX('Term Pricing'!$M$1453:$M$1632,MATCH('Project 2'!AT$8,'Term Pricing'!$C$1453:$C$1632,0))*$E208*$F208)+(AT$132*INDEX('Term Pricing'!$N$1453:$N$1632,MATCH('Project 2'!AT$8,'Term Pricing'!$C$1453:$C$1632,0))*$E208*(1-$F208))</f>
        <v>83625.049900184415</v>
      </c>
      <c r="AU208" s="212">
        <f ca="1">(AU$132*INDEX('Term Pricing'!$M$1453:$M$1632,MATCH('Project 2'!AU$8,'Term Pricing'!$C$1453:$C$1632,0))*$E208*$F208)+(AU$132*INDEX('Term Pricing'!$N$1453:$N$1632,MATCH('Project 2'!AU$8,'Term Pricing'!$C$1453:$C$1632,0))*$E208*(1-$F208))</f>
        <v>81925.138222624504</v>
      </c>
      <c r="AV208" s="212">
        <f ca="1">(AV$132*INDEX('Term Pricing'!$M$1453:$M$1632,MATCH('Project 2'!AV$8,'Term Pricing'!$C$1453:$C$1632,0))*$E208*$F208)+(AV$132*INDEX('Term Pricing'!$N$1453:$N$1632,MATCH('Project 2'!AV$8,'Term Pricing'!$C$1453:$C$1632,0))*$E208*(1-$F208))</f>
        <v>72728.271806570468</v>
      </c>
      <c r="AW208" s="212">
        <f ca="1">(AW$132*INDEX('Term Pricing'!$M$1453:$M$1632,MATCH('Project 2'!AW$8,'Term Pricing'!$C$1453:$C$1632,0))*$E208*$F208)+(AW$132*INDEX('Term Pricing'!$N$1453:$N$1632,MATCH('Project 2'!AW$8,'Term Pricing'!$C$1453:$C$1632,0))*$E208*(1-$F208))</f>
        <v>79118.518979147644</v>
      </c>
      <c r="AX208" s="212">
        <f ca="1">(AX$132*INDEX('Term Pricing'!$M$1453:$M$1632,MATCH('Project 2'!AX$8,'Term Pricing'!$C$1453:$C$1632,0))*$E208*$F208)+(AX$132*INDEX('Term Pricing'!$N$1453:$N$1632,MATCH('Project 2'!AX$8,'Term Pricing'!$C$1453:$C$1632,0))*$E208*(1-$F208))</f>
        <v>125354.89330435869</v>
      </c>
      <c r="AY208" s="212">
        <f ca="1">(AY$132*INDEX('Term Pricing'!$M$1453:$M$1632,MATCH('Project 2'!AY$8,'Term Pricing'!$C$1453:$C$1632,0))*$E208*$F208)+(AY$132*INDEX('Term Pricing'!$N$1453:$N$1632,MATCH('Project 2'!AY$8,'Term Pricing'!$C$1453:$C$1632,0))*$E208*(1-$F208))</f>
        <v>127210.33616074114</v>
      </c>
      <c r="AZ208" s="212">
        <f ca="1">(AZ$132*INDEX('Term Pricing'!$M$1453:$M$1632,MATCH('Project 2'!AZ$8,'Term Pricing'!$C$1453:$C$1632,0))*$E208*$F208)+(AZ$132*INDEX('Term Pricing'!$N$1453:$N$1632,MATCH('Project 2'!AZ$8,'Term Pricing'!$C$1453:$C$1632,0))*$E208*(1-$F208))</f>
        <v>120867.84460264615</v>
      </c>
      <c r="BA208" s="212">
        <f ca="1">(BA$132*INDEX('Term Pricing'!$M$1453:$M$1632,MATCH('Project 2'!BA$8,'Term Pricing'!$C$1453:$C$1632,0))*$E208*$F208)+(BA$132*INDEX('Term Pricing'!$N$1453:$N$1632,MATCH('Project 2'!BA$8,'Term Pricing'!$C$1453:$C$1632,0))*$E208*(1-$F208))</f>
        <v>122594.38413779017</v>
      </c>
      <c r="BB208" s="212">
        <f ca="1">(BB$132*INDEX('Term Pricing'!$M$1453:$M$1632,MATCH('Project 2'!BB$8,'Term Pricing'!$C$1453:$C$1632,0))*$E208*$F208)+(BB$132*INDEX('Term Pricing'!$N$1453:$N$1632,MATCH('Project 2'!BB$8,'Term Pricing'!$C$1453:$C$1632,0))*$E208*(1-$F208))</f>
        <v>120304.80267962866</v>
      </c>
      <c r="BC208" s="212">
        <f ca="1">(BC$132*INDEX('Term Pricing'!$M$1453:$M$1632,MATCH('Project 2'!BC$8,'Term Pricing'!$C$1453:$C$1632,0))*$E208*$F208)+(BC$132*INDEX('Term Pricing'!$N$1453:$N$1632,MATCH('Project 2'!BC$8,'Term Pricing'!$C$1453:$C$1632,0))*$E208*(1-$F208))</f>
        <v>114222.20037474298</v>
      </c>
      <c r="BD208" s="212">
        <f ca="1">(BD$132*INDEX('Term Pricing'!$M$1453:$M$1632,MATCH('Project 2'!BD$8,'Term Pricing'!$C$1453:$C$1632,0))*$E208*$F208)+(BD$132*INDEX('Term Pricing'!$N$1453:$N$1632,MATCH('Project 2'!BD$8,'Term Pricing'!$C$1453:$C$1632,0))*$E208*(1-$F208))</f>
        <v>115770.32090483494</v>
      </c>
      <c r="BE208" s="212">
        <f ca="1">(BE$132*INDEX('Term Pricing'!$M$1453:$M$1632,MATCH('Project 2'!BE$8,'Term Pricing'!$C$1453:$C$1632,0))*$E208*$F208)+(BE$132*INDEX('Term Pricing'!$N$1453:$N$1632,MATCH('Project 2'!BE$8,'Term Pricing'!$C$1453:$C$1632,0))*$E208*(1-$F208))</f>
        <v>109866.20483827464</v>
      </c>
      <c r="BF208" s="212">
        <f ca="1">(BF$132*INDEX('Term Pricing'!$M$1453:$M$1632,MATCH('Project 2'!BF$8,'Term Pricing'!$C$1453:$C$1632,0))*$E208*$F208)+(BF$132*INDEX('Term Pricing'!$N$1453:$N$1632,MATCH('Project 2'!BF$8,'Term Pricing'!$C$1453:$C$1632,0))*$E208*(1-$F208))</f>
        <v>111305.28952283316</v>
      </c>
      <c r="BG208" s="212">
        <f ca="1">(BG$132*INDEX('Term Pricing'!$M$1453:$M$1632,MATCH('Project 2'!BG$8,'Term Pricing'!$C$1453:$C$1632,0))*$E208*$F208)+(BG$132*INDEX('Term Pricing'!$N$1453:$N$1632,MATCH('Project 2'!BG$8,'Term Pricing'!$C$1453:$C$1632,0))*$E208*(1-$F208))</f>
        <v>109102.3065147133</v>
      </c>
      <c r="BH208" s="212">
        <f ca="1">(BH$132*INDEX('Term Pricing'!$M$1453:$M$1632,MATCH('Project 2'!BH$8,'Term Pricing'!$C$1453:$C$1632,0))*$E208*$F208)+(BH$132*INDEX('Term Pricing'!$N$1453:$N$1632,MATCH('Project 2'!BH$8,'Term Pricing'!$C$1453:$C$1632,0))*$E208*(1-$F208))</f>
        <v>96573.585868377282</v>
      </c>
      <c r="BI208" s="212">
        <f ca="1">(BI$132*INDEX('Term Pricing'!$M$1453:$M$1632,MATCH('Project 2'!BI$8,'Term Pricing'!$C$1453:$C$1632,0))*$E208*$F208)+(BI$132*INDEX('Term Pricing'!$N$1453:$N$1632,MATCH('Project 2'!BI$8,'Term Pricing'!$C$1453:$C$1632,0))*$E208*(1-$F208))</f>
        <v>104761.87095464165</v>
      </c>
      <c r="BJ208" s="212">
        <f ca="1">(BJ$132*INDEX('Term Pricing'!$M$1453:$M$1632,MATCH('Project 2'!BJ$8,'Term Pricing'!$C$1453:$C$1632,0))*$E208*$F208)+(BJ$132*INDEX('Term Pricing'!$N$1453:$N$1632,MATCH('Project 2'!BJ$8,'Term Pricing'!$C$1453:$C$1632,0))*$E208*(1-$F208))</f>
        <v>99316.282903607644</v>
      </c>
      <c r="BK208" s="212">
        <f ca="1">(BK$132*INDEX('Term Pricing'!$M$1453:$M$1632,MATCH('Project 2'!BK$8,'Term Pricing'!$C$1453:$C$1632,0))*$E208*$F208)+(BK$132*INDEX('Term Pricing'!$N$1453:$N$1632,MATCH('Project 2'!BK$8,'Term Pricing'!$C$1453:$C$1632,0))*$E208*(1-$F208))</f>
        <v>100516.73322500428</v>
      </c>
      <c r="BL208" s="212">
        <f ca="1">(BL$132*INDEX('Term Pricing'!$M$1453:$M$1632,MATCH('Project 2'!BL$8,'Term Pricing'!$C$1453:$C$1632,0))*$E208*$F208)+(BL$132*INDEX('Term Pricing'!$N$1453:$N$1632,MATCH('Project 2'!BL$8,'Term Pricing'!$C$1453:$C$1632,0))*$E208*(1-$F208))</f>
        <v>95257.399734393272</v>
      </c>
      <c r="BM208" s="212">
        <f ca="1">(BM$132*INDEX('Term Pricing'!$M$1453:$M$1632,MATCH('Project 2'!BM$8,'Term Pricing'!$C$1453:$C$1632,0))*$E208*$F208)+(BM$132*INDEX('Term Pricing'!$N$1453:$N$1632,MATCH('Project 2'!BM$8,'Term Pricing'!$C$1453:$C$1632,0))*$E208*(1-$F208))</f>
        <v>96375.557311603843</v>
      </c>
      <c r="BN208" s="212">
        <f ca="1">(BN$132*INDEX('Term Pricing'!$M$1453:$M$1632,MATCH('Project 2'!BN$8,'Term Pricing'!$C$1453:$C$1632,0))*$E208*$F208)+(BN$132*INDEX('Term Pricing'!$N$1453:$N$1632,MATCH('Project 2'!BN$8,'Term Pricing'!$C$1453:$C$1632,0))*$E208*(1-$F208))</f>
        <v>94413.6</v>
      </c>
      <c r="BO208" s="212">
        <f ca="1">(BO$132*INDEX('Term Pricing'!$M$1453:$M$1632,MATCH('Project 2'!BO$8,'Term Pricing'!$C$1453:$C$1632,0))*$E208*$F208)+(BO$132*INDEX('Term Pricing'!$N$1453:$N$1632,MATCH('Project 2'!BO$8,'Term Pricing'!$C$1453:$C$1632,0))*$E208*(1-$F208))</f>
        <v>91368</v>
      </c>
      <c r="BP208" s="212">
        <f ca="1">(BP$132*INDEX('Term Pricing'!$M$1453:$M$1632,MATCH('Project 2'!BP$8,'Term Pricing'!$C$1453:$C$1632,0))*$E208*$F208)+(BP$132*INDEX('Term Pricing'!$N$1453:$N$1632,MATCH('Project 2'!BP$8,'Term Pricing'!$C$1453:$C$1632,0))*$E208*(1-$F208))</f>
        <v>94413.6</v>
      </c>
      <c r="BQ208" s="212">
        <f ca="1">(BQ$132*INDEX('Term Pricing'!$M$1453:$M$1632,MATCH('Project 2'!BQ$8,'Term Pricing'!$C$1453:$C$1632,0))*$E208*$F208)+(BQ$132*INDEX('Term Pricing'!$N$1453:$N$1632,MATCH('Project 2'!BQ$8,'Term Pricing'!$C$1453:$C$1632,0))*$E208*(1-$F208))</f>
        <v>91368</v>
      </c>
      <c r="BR208" s="212">
        <f ca="1">(BR$132*INDEX('Term Pricing'!$M$1453:$M$1632,MATCH('Project 2'!BR$8,'Term Pricing'!$C$1453:$C$1632,0))*$E208*$F208)+(BR$132*INDEX('Term Pricing'!$N$1453:$N$1632,MATCH('Project 2'!BR$8,'Term Pricing'!$C$1453:$C$1632,0))*$E208*(1-$F208))</f>
        <v>94413.6</v>
      </c>
      <c r="BS208" s="212">
        <f ca="1">(BS$132*INDEX('Term Pricing'!$M$1453:$M$1632,MATCH('Project 2'!BS$8,'Term Pricing'!$C$1453:$C$1632,0))*$E208*$F208)+(BS$132*INDEX('Term Pricing'!$N$1453:$N$1632,MATCH('Project 2'!BS$8,'Term Pricing'!$C$1453:$C$1632,0))*$E208*(1-$F208))</f>
        <v>94413.6</v>
      </c>
      <c r="BT208" s="212">
        <f ca="1">(BT$132*INDEX('Term Pricing'!$M$1453:$M$1632,MATCH('Project 2'!BT$8,'Term Pricing'!$C$1453:$C$1632,0))*$E208*$F208)+(BT$132*INDEX('Term Pricing'!$N$1453:$N$1632,MATCH('Project 2'!BT$8,'Term Pricing'!$C$1453:$C$1632,0))*$E208*(1-$F208))</f>
        <v>88322.400000000009</v>
      </c>
      <c r="BU208" s="212">
        <f ca="1">(BU$132*INDEX('Term Pricing'!$M$1453:$M$1632,MATCH('Project 2'!BU$8,'Term Pricing'!$C$1453:$C$1632,0))*$E208*$F208)+(BU$132*INDEX('Term Pricing'!$N$1453:$N$1632,MATCH('Project 2'!BU$8,'Term Pricing'!$C$1453:$C$1632,0))*$E208*(1-$F208))</f>
        <v>94413.6</v>
      </c>
      <c r="BV208" s="212">
        <f ca="1">(BV$132*INDEX('Term Pricing'!$M$1453:$M$1632,MATCH('Project 2'!BV$8,'Term Pricing'!$C$1453:$C$1632,0))*$E208*$F208)+(BV$132*INDEX('Term Pricing'!$N$1453:$N$1632,MATCH('Project 2'!BV$8,'Term Pricing'!$C$1453:$C$1632,0))*$E208*(1-$F208))</f>
        <v>91368</v>
      </c>
      <c r="BW208" s="212">
        <f ca="1">(BW$132*INDEX('Term Pricing'!$M$1453:$M$1632,MATCH('Project 2'!BW$8,'Term Pricing'!$C$1453:$C$1632,0))*$E208*$F208)+(BW$132*INDEX('Term Pricing'!$N$1453:$N$1632,MATCH('Project 2'!BW$8,'Term Pricing'!$C$1453:$C$1632,0))*$E208*(1-$F208))</f>
        <v>94413.6</v>
      </c>
      <c r="BX208" s="212">
        <f ca="1">(BX$132*INDEX('Term Pricing'!$M$1453:$M$1632,MATCH('Project 2'!BX$8,'Term Pricing'!$C$1453:$C$1632,0))*$E208*$F208)+(BX$132*INDEX('Term Pricing'!$N$1453:$N$1632,MATCH('Project 2'!BX$8,'Term Pricing'!$C$1453:$C$1632,0))*$E208*(1-$F208))</f>
        <v>91368</v>
      </c>
      <c r="BY208" s="212">
        <f ca="1">(BY$132*INDEX('Term Pricing'!$M$1453:$M$1632,MATCH('Project 2'!BY$8,'Term Pricing'!$C$1453:$C$1632,0))*$E208*$F208)+(BY$132*INDEX('Term Pricing'!$N$1453:$N$1632,MATCH('Project 2'!BY$8,'Term Pricing'!$C$1453:$C$1632,0))*$E208*(1-$F208))</f>
        <v>94413.6</v>
      </c>
      <c r="BZ208" s="212">
        <f ca="1">(BZ$132*INDEX('Term Pricing'!$M$1453:$M$1632,MATCH('Project 2'!BZ$8,'Term Pricing'!$C$1453:$C$1632,0))*$E208*$F208)+(BZ$132*INDEX('Term Pricing'!$N$1453:$N$1632,MATCH('Project 2'!BZ$8,'Term Pricing'!$C$1453:$C$1632,0))*$E208*(1-$F208))</f>
        <v>94413.6</v>
      </c>
      <c r="CA208" s="212">
        <f ca="1">(CA$132*INDEX('Term Pricing'!$M$1453:$M$1632,MATCH('Project 2'!CA$8,'Term Pricing'!$C$1453:$C$1632,0))*$E208*$F208)+(CA$132*INDEX('Term Pricing'!$N$1453:$N$1632,MATCH('Project 2'!CA$8,'Term Pricing'!$C$1453:$C$1632,0))*$E208*(1-$F208))</f>
        <v>91368</v>
      </c>
      <c r="CB208" s="212">
        <f ca="1">(CB$132*INDEX('Term Pricing'!$M$1453:$M$1632,MATCH('Project 2'!CB$8,'Term Pricing'!$C$1453:$C$1632,0))*$E208*$F208)+(CB$132*INDEX('Term Pricing'!$N$1453:$N$1632,MATCH('Project 2'!CB$8,'Term Pricing'!$C$1453:$C$1632,0))*$E208*(1-$F208))</f>
        <v>94413.6</v>
      </c>
      <c r="CC208" s="212">
        <f ca="1">(CC$132*INDEX('Term Pricing'!$M$1453:$M$1632,MATCH('Project 2'!CC$8,'Term Pricing'!$C$1453:$C$1632,0))*$E208*$F208)+(CC$132*INDEX('Term Pricing'!$N$1453:$N$1632,MATCH('Project 2'!CC$8,'Term Pricing'!$C$1453:$C$1632,0))*$E208*(1-$F208))</f>
        <v>91368</v>
      </c>
      <c r="CD208" s="212">
        <f ca="1">(CD$132*INDEX('Term Pricing'!$M$1453:$M$1632,MATCH('Project 2'!CD$8,'Term Pricing'!$C$1453:$C$1632,0))*$E208*$F208)+(CD$132*INDEX('Term Pricing'!$N$1453:$N$1632,MATCH('Project 2'!CD$8,'Term Pricing'!$C$1453:$C$1632,0))*$E208*(1-$F208))</f>
        <v>94413.6</v>
      </c>
      <c r="CE208" s="212">
        <f ca="1">(CE$132*INDEX('Term Pricing'!$M$1453:$M$1632,MATCH('Project 2'!CE$8,'Term Pricing'!$C$1453:$C$1632,0))*$E208*$F208)+(CE$132*INDEX('Term Pricing'!$N$1453:$N$1632,MATCH('Project 2'!CE$8,'Term Pricing'!$C$1453:$C$1632,0))*$E208*(1-$F208))</f>
        <v>94413.6</v>
      </c>
      <c r="CF208" s="212">
        <f ca="1">(CF$132*INDEX('Term Pricing'!$M$1453:$M$1632,MATCH('Project 2'!CF$8,'Term Pricing'!$C$1453:$C$1632,0))*$E208*$F208)+(CF$132*INDEX('Term Pricing'!$N$1453:$N$1632,MATCH('Project 2'!CF$8,'Term Pricing'!$C$1453:$C$1632,0))*$E208*(1-$F208))</f>
        <v>85276.799999999988</v>
      </c>
      <c r="CG208" s="212">
        <f ca="1">(CG$132*INDEX('Term Pricing'!$M$1453:$M$1632,MATCH('Project 2'!CG$8,'Term Pricing'!$C$1453:$C$1632,0))*$E208*$F208)+(CG$132*INDEX('Term Pricing'!$N$1453:$N$1632,MATCH('Project 2'!CG$8,'Term Pricing'!$C$1453:$C$1632,0))*$E208*(1-$F208))</f>
        <v>94413.6</v>
      </c>
      <c r="CH208" s="212">
        <f ca="1">(CH$132*INDEX('Term Pricing'!$M$1453:$M$1632,MATCH('Project 2'!CH$8,'Term Pricing'!$C$1453:$C$1632,0))*$E208*$F208)+(CH$132*INDEX('Term Pricing'!$N$1453:$N$1632,MATCH('Project 2'!CH$8,'Term Pricing'!$C$1453:$C$1632,0))*$E208*(1-$F208))</f>
        <v>91368</v>
      </c>
      <c r="CI208" s="212">
        <f ca="1">(CI$132*INDEX('Term Pricing'!$M$1453:$M$1632,MATCH('Project 2'!CI$8,'Term Pricing'!$C$1453:$C$1632,0))*$E208*$F208)+(CI$132*INDEX('Term Pricing'!$N$1453:$N$1632,MATCH('Project 2'!CI$8,'Term Pricing'!$C$1453:$C$1632,0))*$E208*(1-$F208))</f>
        <v>94413.6</v>
      </c>
      <c r="CJ208" s="212">
        <f ca="1">(CJ$132*INDEX('Term Pricing'!$M$1453:$M$1632,MATCH('Project 2'!CJ$8,'Term Pricing'!$C$1453:$C$1632,0))*$E208*$F208)+(CJ$132*INDEX('Term Pricing'!$N$1453:$N$1632,MATCH('Project 2'!CJ$8,'Term Pricing'!$C$1453:$C$1632,0))*$E208*(1-$F208))</f>
        <v>91368</v>
      </c>
      <c r="CK208" s="212">
        <f ca="1">(CK$132*INDEX('Term Pricing'!$M$1453:$M$1632,MATCH('Project 2'!CK$8,'Term Pricing'!$C$1453:$C$1632,0))*$E208*$F208)+(CK$132*INDEX('Term Pricing'!$N$1453:$N$1632,MATCH('Project 2'!CK$8,'Term Pricing'!$C$1453:$C$1632,0))*$E208*(1-$F208))</f>
        <v>94413.6</v>
      </c>
      <c r="CL208" s="212">
        <f ca="1">(CL$132*INDEX('Term Pricing'!$M$1453:$M$1632,MATCH('Project 2'!CL$8,'Term Pricing'!$C$1453:$C$1632,0))*$E208*$F208)+(CL$132*INDEX('Term Pricing'!$N$1453:$N$1632,MATCH('Project 2'!CL$8,'Term Pricing'!$C$1453:$C$1632,0))*$E208*(1-$F208))</f>
        <v>94413.6</v>
      </c>
      <c r="CM208" s="212">
        <f ca="1">(CM$132*INDEX('Term Pricing'!$M$1453:$M$1632,MATCH('Project 2'!CM$8,'Term Pricing'!$C$1453:$C$1632,0))*$E208*$F208)+(CM$132*INDEX('Term Pricing'!$N$1453:$N$1632,MATCH('Project 2'!CM$8,'Term Pricing'!$C$1453:$C$1632,0))*$E208*(1-$F208))</f>
        <v>91368</v>
      </c>
      <c r="CN208" s="212">
        <f ca="1">(CN$132*INDEX('Term Pricing'!$M$1453:$M$1632,MATCH('Project 2'!CN$8,'Term Pricing'!$C$1453:$C$1632,0))*$E208*$F208)+(CN$132*INDEX('Term Pricing'!$N$1453:$N$1632,MATCH('Project 2'!CN$8,'Term Pricing'!$C$1453:$C$1632,0))*$E208*(1-$F208))</f>
        <v>94413.6</v>
      </c>
      <c r="CO208" s="212">
        <f ca="1">(CO$132*INDEX('Term Pricing'!$M$1453:$M$1632,MATCH('Project 2'!CO$8,'Term Pricing'!$C$1453:$C$1632,0))*$E208*$F208)+(CO$132*INDEX('Term Pricing'!$N$1453:$N$1632,MATCH('Project 2'!CO$8,'Term Pricing'!$C$1453:$C$1632,0))*$E208*(1-$F208))</f>
        <v>91368</v>
      </c>
      <c r="CP208" s="212">
        <f ca="1">(CP$132*INDEX('Term Pricing'!$M$1453:$M$1632,MATCH('Project 2'!CP$8,'Term Pricing'!$C$1453:$C$1632,0))*$E208*$F208)+(CP$132*INDEX('Term Pricing'!$N$1453:$N$1632,MATCH('Project 2'!CP$8,'Term Pricing'!$C$1453:$C$1632,0))*$E208*(1-$F208))</f>
        <v>94413.6</v>
      </c>
      <c r="CQ208" s="212">
        <f ca="1">(CQ$132*INDEX('Term Pricing'!$M$1453:$M$1632,MATCH('Project 2'!CQ$8,'Term Pricing'!$C$1453:$C$1632,0))*$E208*$F208)+(CQ$132*INDEX('Term Pricing'!$N$1453:$N$1632,MATCH('Project 2'!CQ$8,'Term Pricing'!$C$1453:$C$1632,0))*$E208*(1-$F208))</f>
        <v>94413.6</v>
      </c>
      <c r="CR208" s="212">
        <f ca="1">(CR$132*INDEX('Term Pricing'!$M$1453:$M$1632,MATCH('Project 2'!CR$8,'Term Pricing'!$C$1453:$C$1632,0))*$E208*$F208)+(CR$132*INDEX('Term Pricing'!$N$1453:$N$1632,MATCH('Project 2'!CR$8,'Term Pricing'!$C$1453:$C$1632,0))*$E208*(1-$F208))</f>
        <v>85276.799999999988</v>
      </c>
      <c r="CS208" s="212">
        <f ca="1">(CS$132*INDEX('Term Pricing'!$M$1453:$M$1632,MATCH('Project 2'!CS$8,'Term Pricing'!$C$1453:$C$1632,0))*$E208*$F208)+(CS$132*INDEX('Term Pricing'!$N$1453:$N$1632,MATCH('Project 2'!CS$8,'Term Pricing'!$C$1453:$C$1632,0))*$E208*(1-$F208))</f>
        <v>94413.6</v>
      </c>
      <c r="CT208" s="212">
        <f ca="1">(CT$132*INDEX('Term Pricing'!$M$1453:$M$1632,MATCH('Project 2'!CT$8,'Term Pricing'!$C$1453:$C$1632,0))*$E208*$F208)+(CT$132*INDEX('Term Pricing'!$N$1453:$N$1632,MATCH('Project 2'!CT$8,'Term Pricing'!$C$1453:$C$1632,0))*$E208*(1-$F208))</f>
        <v>91368</v>
      </c>
      <c r="CU208" s="212">
        <f ca="1">(CU$132*INDEX('Term Pricing'!$M$1453:$M$1632,MATCH('Project 2'!CU$8,'Term Pricing'!$C$1453:$C$1632,0))*$E208*$F208)+(CU$132*INDEX('Term Pricing'!$N$1453:$N$1632,MATCH('Project 2'!CU$8,'Term Pricing'!$C$1453:$C$1632,0))*$E208*(1-$F208))</f>
        <v>94413.6</v>
      </c>
      <c r="CV208" s="212">
        <f ca="1">(CV$132*INDEX('Term Pricing'!$M$1453:$M$1632,MATCH('Project 2'!CV$8,'Term Pricing'!$C$1453:$C$1632,0))*$E208*$F208)+(CV$132*INDEX('Term Pricing'!$N$1453:$N$1632,MATCH('Project 2'!CV$8,'Term Pricing'!$C$1453:$C$1632,0))*$E208*(1-$F208))</f>
        <v>91368</v>
      </c>
      <c r="CW208" s="212">
        <f ca="1">(CW$132*INDEX('Term Pricing'!$M$1453:$M$1632,MATCH('Project 2'!CW$8,'Term Pricing'!$C$1453:$C$1632,0))*$E208*$F208)+(CW$132*INDEX('Term Pricing'!$N$1453:$N$1632,MATCH('Project 2'!CW$8,'Term Pricing'!$C$1453:$C$1632,0))*$E208*(1-$F208))</f>
        <v>94413.6</v>
      </c>
      <c r="CX208" s="212">
        <f ca="1">(CX$132*INDEX('Term Pricing'!$M$1453:$M$1632,MATCH('Project 2'!CX$8,'Term Pricing'!$C$1453:$C$1632,0))*$E208*$F208)+(CX$132*INDEX('Term Pricing'!$N$1453:$N$1632,MATCH('Project 2'!CX$8,'Term Pricing'!$C$1453:$C$1632,0))*$E208*(1-$F208))</f>
        <v>94413.6</v>
      </c>
      <c r="CY208" s="212">
        <f ca="1">(CY$132*INDEX('Term Pricing'!$M$1453:$M$1632,MATCH('Project 2'!CY$8,'Term Pricing'!$C$1453:$C$1632,0))*$E208*$F208)+(CY$132*INDEX('Term Pricing'!$N$1453:$N$1632,MATCH('Project 2'!CY$8,'Term Pricing'!$C$1453:$C$1632,0))*$E208*(1-$F208))</f>
        <v>91368</v>
      </c>
      <c r="CZ208" s="212">
        <f ca="1">(CZ$132*INDEX('Term Pricing'!$M$1453:$M$1632,MATCH('Project 2'!CZ$8,'Term Pricing'!$C$1453:$C$1632,0))*$E208*$F208)+(CZ$132*INDEX('Term Pricing'!$N$1453:$N$1632,MATCH('Project 2'!CZ$8,'Term Pricing'!$C$1453:$C$1632,0))*$E208*(1-$F208))</f>
        <v>94413.6</v>
      </c>
      <c r="DA208" s="212">
        <f ca="1">(DA$132*INDEX('Term Pricing'!$M$1453:$M$1632,MATCH('Project 2'!DA$8,'Term Pricing'!$C$1453:$C$1632,0))*$E208*$F208)+(DA$132*INDEX('Term Pricing'!$N$1453:$N$1632,MATCH('Project 2'!DA$8,'Term Pricing'!$C$1453:$C$1632,0))*$E208*(1-$F208))</f>
        <v>91368</v>
      </c>
      <c r="DB208" s="212">
        <f ca="1">(DB$132*INDEX('Term Pricing'!$M$1453:$M$1632,MATCH('Project 2'!DB$8,'Term Pricing'!$C$1453:$C$1632,0))*$E208*$F208)+(DB$132*INDEX('Term Pricing'!$N$1453:$N$1632,MATCH('Project 2'!DB$8,'Term Pricing'!$C$1453:$C$1632,0))*$E208*(1-$F208))</f>
        <v>94413.6</v>
      </c>
      <c r="DC208" s="212">
        <f ca="1">(DC$132*INDEX('Term Pricing'!$M$1453:$M$1632,MATCH('Project 2'!DC$8,'Term Pricing'!$C$1453:$C$1632,0))*$E208*$F208)+(DC$132*INDEX('Term Pricing'!$N$1453:$N$1632,MATCH('Project 2'!DC$8,'Term Pricing'!$C$1453:$C$1632,0))*$E208*(1-$F208))</f>
        <v>94413.6</v>
      </c>
      <c r="DD208" s="212">
        <f ca="1">(DD$132*INDEX('Term Pricing'!$M$1453:$M$1632,MATCH('Project 2'!DD$8,'Term Pricing'!$C$1453:$C$1632,0))*$E208*$F208)+(DD$132*INDEX('Term Pricing'!$N$1453:$N$1632,MATCH('Project 2'!DD$8,'Term Pricing'!$C$1453:$C$1632,0))*$E208*(1-$F208))</f>
        <v>85276.799999999988</v>
      </c>
      <c r="DE208" s="212">
        <f ca="1">(DE$132*INDEX('Term Pricing'!$M$1453:$M$1632,MATCH('Project 2'!DE$8,'Term Pricing'!$C$1453:$C$1632,0))*$E208*$F208)+(DE$132*INDEX('Term Pricing'!$N$1453:$N$1632,MATCH('Project 2'!DE$8,'Term Pricing'!$C$1453:$C$1632,0))*$E208*(1-$F208))</f>
        <v>94413.6</v>
      </c>
      <c r="DF208" s="212">
        <f ca="1">(DF$132*INDEX('Term Pricing'!$M$1453:$M$1632,MATCH('Project 2'!DF$8,'Term Pricing'!$C$1453:$C$1632,0))*$E208*$F208)+(DF$132*INDEX('Term Pricing'!$N$1453:$N$1632,MATCH('Project 2'!DF$8,'Term Pricing'!$C$1453:$C$1632,0))*$E208*(1-$F208))</f>
        <v>91368</v>
      </c>
      <c r="DG208" s="212">
        <f ca="1">(DG$132*INDEX('Term Pricing'!$M$1453:$M$1632,MATCH('Project 2'!DG$8,'Term Pricing'!$C$1453:$C$1632,0))*$E208*$F208)+(DG$132*INDEX('Term Pricing'!$N$1453:$N$1632,MATCH('Project 2'!DG$8,'Term Pricing'!$C$1453:$C$1632,0))*$E208*(1-$F208))</f>
        <v>94413.6</v>
      </c>
      <c r="DH208" s="212">
        <f ca="1">(DH$132*INDEX('Term Pricing'!$M$1453:$M$1632,MATCH('Project 2'!DH$8,'Term Pricing'!$C$1453:$C$1632,0))*$E208*$F208)+(DH$132*INDEX('Term Pricing'!$N$1453:$N$1632,MATCH('Project 2'!DH$8,'Term Pricing'!$C$1453:$C$1632,0))*$E208*(1-$F208))</f>
        <v>91368</v>
      </c>
      <c r="DI208" s="212">
        <f ca="1">(DI$132*INDEX('Term Pricing'!$M$1453:$M$1632,MATCH('Project 2'!DI$8,'Term Pricing'!$C$1453:$C$1632,0))*$E208*$F208)+(DI$132*INDEX('Term Pricing'!$N$1453:$N$1632,MATCH('Project 2'!DI$8,'Term Pricing'!$C$1453:$C$1632,0))*$E208*(1-$F208))</f>
        <v>94413.6</v>
      </c>
      <c r="DJ208" s="212">
        <f ca="1">(DJ$132*INDEX('Term Pricing'!$M$1453:$M$1632,MATCH('Project 2'!DJ$8,'Term Pricing'!$C$1453:$C$1632,0))*$E208*$F208)+(DJ$132*INDEX('Term Pricing'!$N$1453:$N$1632,MATCH('Project 2'!DJ$8,'Term Pricing'!$C$1453:$C$1632,0))*$E208*(1-$F208))</f>
        <v>94413.6</v>
      </c>
      <c r="DK208" s="212">
        <f ca="1">(DK$132*INDEX('Term Pricing'!$M$1453:$M$1632,MATCH('Project 2'!DK$8,'Term Pricing'!$C$1453:$C$1632,0))*$E208*$F208)+(DK$132*INDEX('Term Pricing'!$N$1453:$N$1632,MATCH('Project 2'!DK$8,'Term Pricing'!$C$1453:$C$1632,0))*$E208*(1-$F208))</f>
        <v>91368</v>
      </c>
      <c r="DL208" s="212">
        <f ca="1">(DL$132*INDEX('Term Pricing'!$M$1453:$M$1632,MATCH('Project 2'!DL$8,'Term Pricing'!$C$1453:$C$1632,0))*$E208*$F208)+(DL$132*INDEX('Term Pricing'!$N$1453:$N$1632,MATCH('Project 2'!DL$8,'Term Pricing'!$C$1453:$C$1632,0))*$E208*(1-$F208))</f>
        <v>94413.6</v>
      </c>
      <c r="DM208" s="212">
        <f ca="1">(DM$132*INDEX('Term Pricing'!$M$1453:$M$1632,MATCH('Project 2'!DM$8,'Term Pricing'!$C$1453:$C$1632,0))*$E208*$F208)+(DM$132*INDEX('Term Pricing'!$N$1453:$N$1632,MATCH('Project 2'!DM$8,'Term Pricing'!$C$1453:$C$1632,0))*$E208*(1-$F208))</f>
        <v>91368</v>
      </c>
      <c r="DN208" s="212">
        <f ca="1">(DN$132*INDEX('Term Pricing'!$M$1453:$M$1632,MATCH('Project 2'!DN$8,'Term Pricing'!$C$1453:$C$1632,0))*$E208*$F208)+(DN$132*INDEX('Term Pricing'!$N$1453:$N$1632,MATCH('Project 2'!DN$8,'Term Pricing'!$C$1453:$C$1632,0))*$E208*(1-$F208))</f>
        <v>94413.6</v>
      </c>
    </row>
    <row r="209" spans="1:118" ht="14">
      <c r="A209" s="151"/>
      <c r="C209" s="22" t="s">
        <v>72</v>
      </c>
      <c r="E209" s="72">
        <f>SUM(E204:E208)</f>
        <v>1</v>
      </c>
      <c r="F209" s="71"/>
      <c r="G209" s="54" t="s">
        <v>83</v>
      </c>
      <c r="H209" s="273">
        <f ca="1">SUM(J209:DN209)</f>
        <v>64270255.45170965</v>
      </c>
      <c r="I209" s="274"/>
      <c r="J209" s="275">
        <f t="shared" ref="J209:BU209" ca="1" si="140">SUM(J204:J208)</f>
        <v>0</v>
      </c>
      <c r="K209" s="275">
        <f t="shared" ca="1" si="140"/>
        <v>0</v>
      </c>
      <c r="L209" s="275">
        <f t="shared" ca="1" si="140"/>
        <v>0</v>
      </c>
      <c r="M209" s="275">
        <f t="shared" ca="1" si="140"/>
        <v>0</v>
      </c>
      <c r="N209" s="275">
        <f t="shared" ca="1" si="140"/>
        <v>851619.29337445495</v>
      </c>
      <c r="O209" s="275">
        <f t="shared" ca="1" si="140"/>
        <v>874571.90948739043</v>
      </c>
      <c r="P209" s="275">
        <f t="shared" ca="1" si="140"/>
        <v>840788.67281394254</v>
      </c>
      <c r="Q209" s="275">
        <f t="shared" ca="1" si="140"/>
        <v>862733.91455716605</v>
      </c>
      <c r="R209" s="275">
        <f t="shared" ca="1" si="140"/>
        <v>856341.50001529092</v>
      </c>
      <c r="S209" s="275">
        <f t="shared" ca="1" si="140"/>
        <v>822236.78576395614</v>
      </c>
      <c r="T209" s="275">
        <f t="shared" ca="1" si="140"/>
        <v>842650.07441486558</v>
      </c>
      <c r="U209" s="275">
        <f t="shared" ca="1" si="140"/>
        <v>808419.74408289825</v>
      </c>
      <c r="V209" s="275">
        <f t="shared" ca="1" si="140"/>
        <v>827803.91689997353</v>
      </c>
      <c r="W209" s="275">
        <f t="shared" ca="1" si="140"/>
        <v>819969.26952241082</v>
      </c>
      <c r="X209" s="275">
        <f t="shared" ca="1" si="140"/>
        <v>759493.54812814528</v>
      </c>
      <c r="Y209" s="275">
        <f t="shared" ca="1" si="140"/>
        <v>803522.57501744397</v>
      </c>
      <c r="Z209" s="275">
        <f t="shared" ca="1" si="140"/>
        <v>769286.38784251409</v>
      </c>
      <c r="AA209" s="275">
        <f t="shared" ca="1" si="140"/>
        <v>786102.25500237825</v>
      </c>
      <c r="AB209" s="275">
        <f t="shared" ca="1" si="140"/>
        <v>751985.25105912273</v>
      </c>
      <c r="AC209" s="275">
        <f t="shared" ca="1" si="140"/>
        <v>767786.85281538102</v>
      </c>
      <c r="AD209" s="275">
        <f t="shared" ca="1" si="140"/>
        <v>758318.75652333314</v>
      </c>
      <c r="AE209" s="275">
        <f t="shared" ca="1" si="140"/>
        <v>724507.23300077138</v>
      </c>
      <c r="AF209" s="275">
        <f t="shared" ca="1" si="140"/>
        <v>738813.45460447611</v>
      </c>
      <c r="AG209" s="275">
        <f t="shared" ca="1" si="140"/>
        <v>705287.64727718639</v>
      </c>
      <c r="AH209" s="275">
        <f t="shared" ca="1" si="140"/>
        <v>718619.42259265226</v>
      </c>
      <c r="AI209" s="275">
        <f t="shared" ca="1" si="140"/>
        <v>708290.67416343396</v>
      </c>
      <c r="AJ209" s="275">
        <f t="shared" ca="1" si="140"/>
        <v>630290.55111400748</v>
      </c>
      <c r="AK209" s="275">
        <f t="shared" ca="1" si="140"/>
        <v>687223.15111728129</v>
      </c>
      <c r="AL209" s="275">
        <f t="shared" ca="1" si="140"/>
        <v>654683.01918222138</v>
      </c>
      <c r="AM209" s="275">
        <f t="shared" ca="1" si="140"/>
        <v>665680.27109684097</v>
      </c>
      <c r="AN209" s="275">
        <f t="shared" ca="1" si="140"/>
        <v>633828.96464639239</v>
      </c>
      <c r="AO209" s="275">
        <f t="shared" ca="1" si="140"/>
        <v>644174.05258664454</v>
      </c>
      <c r="AP209" s="275">
        <f t="shared" ca="1" si="140"/>
        <v>633317.21424883814</v>
      </c>
      <c r="AQ209" s="275">
        <f t="shared" ca="1" si="140"/>
        <v>602318.99184799148</v>
      </c>
      <c r="AR209" s="275">
        <f t="shared" ca="1" si="140"/>
        <v>611421.39317917975</v>
      </c>
      <c r="AS209" s="275">
        <f t="shared" ca="1" si="140"/>
        <v>581034.68873360474</v>
      </c>
      <c r="AT209" s="275">
        <f t="shared" ca="1" si="140"/>
        <v>589349.50949360954</v>
      </c>
      <c r="AU209" s="275">
        <f t="shared" ca="1" si="140"/>
        <v>578279.36963240849</v>
      </c>
      <c r="AV209" s="275">
        <f t="shared" ca="1" si="140"/>
        <v>512569.89614085545</v>
      </c>
      <c r="AW209" s="275">
        <f t="shared" ca="1" si="140"/>
        <v>556690.84693202563</v>
      </c>
      <c r="AX209" s="275">
        <f t="shared" ca="1" si="140"/>
        <v>880478.36559708836</v>
      </c>
      <c r="AY209" s="275">
        <f t="shared" ca="1" si="140"/>
        <v>891856.842442138</v>
      </c>
      <c r="AZ209" s="275">
        <f t="shared" ca="1" si="140"/>
        <v>845729.02025538555</v>
      </c>
      <c r="BA209" s="275">
        <f t="shared" ca="1" si="140"/>
        <v>856031.04930055095</v>
      </c>
      <c r="BB209" s="275">
        <f t="shared" ca="1" si="140"/>
        <v>838203.6354831038</v>
      </c>
      <c r="BC209" s="275">
        <f t="shared" ca="1" si="140"/>
        <v>793984.81767225929</v>
      </c>
      <c r="BD209" s="275">
        <f t="shared" ca="1" si="140"/>
        <v>802785.92066432675</v>
      </c>
      <c r="BE209" s="275">
        <f t="shared" ca="1" si="140"/>
        <v>759891.19786170416</v>
      </c>
      <c r="BF209" s="275">
        <f t="shared" ca="1" si="140"/>
        <v>767767.95906478178</v>
      </c>
      <c r="BG209" s="275">
        <f t="shared" ca="1" si="140"/>
        <v>750438.69159931142</v>
      </c>
      <c r="BH209" s="275">
        <f t="shared" ca="1" si="140"/>
        <v>662285.15431072121</v>
      </c>
      <c r="BI209" s="275">
        <f t="shared" ca="1" si="140"/>
        <v>716195.45519148791</v>
      </c>
      <c r="BJ209" s="275">
        <f t="shared" ca="1" si="140"/>
        <v>676744.36889705481</v>
      </c>
      <c r="BK209" s="275">
        <f t="shared" ca="1" si="140"/>
        <v>683846.25071350078</v>
      </c>
      <c r="BL209" s="275">
        <f t="shared" ca="1" si="140"/>
        <v>647456.38728987263</v>
      </c>
      <c r="BM209" s="275">
        <f t="shared" ca="1" si="140"/>
        <v>654397.34619854344</v>
      </c>
      <c r="BN209" s="275">
        <f t="shared" ca="1" si="140"/>
        <v>640157.57440677122</v>
      </c>
      <c r="BO209" s="275">
        <f t="shared" ca="1" si="140"/>
        <v>608232.63968672662</v>
      </c>
      <c r="BP209" s="275">
        <f t="shared" ca="1" si="140"/>
        <v>617007.80300136027</v>
      </c>
      <c r="BQ209" s="275">
        <f t="shared" ca="1" si="140"/>
        <v>586574.75525643653</v>
      </c>
      <c r="BR209" s="275">
        <f t="shared" ca="1" si="140"/>
        <v>595600.04723672289</v>
      </c>
      <c r="BS209" s="275">
        <f t="shared" ca="1" si="140"/>
        <v>585229.73711438698</v>
      </c>
      <c r="BT209" s="275">
        <f t="shared" ca="1" si="140"/>
        <v>537922.13281338499</v>
      </c>
      <c r="BU209" s="275">
        <f t="shared" ca="1" si="140"/>
        <v>564975.0522372995</v>
      </c>
      <c r="BV209" s="275">
        <f t="shared" ref="BV209:DN209" ca="1" si="141">SUM(BV204:BV208)</f>
        <v>537731.08856633201</v>
      </c>
      <c r="BW209" s="275">
        <f t="shared" ca="1" si="141"/>
        <v>546694.53701602365</v>
      </c>
      <c r="BX209" s="275">
        <f t="shared" ca="1" si="141"/>
        <v>520541.00749449525</v>
      </c>
      <c r="BY209" s="275">
        <f t="shared" ca="1" si="141"/>
        <v>529251.22148479661</v>
      </c>
      <c r="BZ209" s="275">
        <f t="shared" ca="1" si="141"/>
        <v>520773.06252509332</v>
      </c>
      <c r="CA209" s="275">
        <f t="shared" ca="1" si="141"/>
        <v>495928.66467423231</v>
      </c>
      <c r="CB209" s="275">
        <f t="shared" ca="1" si="141"/>
        <v>504312.3609139754</v>
      </c>
      <c r="CC209" s="275">
        <f t="shared" ca="1" si="141"/>
        <v>480321.77521516534</v>
      </c>
      <c r="CD209" s="275">
        <f t="shared" ca="1" si="141"/>
        <v>489595.43610598135</v>
      </c>
      <c r="CE209" s="275">
        <f t="shared" ca="1" si="141"/>
        <v>484229.18761438341</v>
      </c>
      <c r="CF209" s="275">
        <f t="shared" ca="1" si="141"/>
        <v>433493.65688095783</v>
      </c>
      <c r="CG209" s="275">
        <f t="shared" ca="1" si="141"/>
        <v>477151.46409463708</v>
      </c>
      <c r="CH209" s="275">
        <f t="shared" ca="1" si="141"/>
        <v>459128.72591757355</v>
      </c>
      <c r="CI209" s="275">
        <f t="shared" ca="1" si="141"/>
        <v>472068</v>
      </c>
      <c r="CJ209" s="275">
        <f t="shared" ca="1" si="141"/>
        <v>456840</v>
      </c>
      <c r="CK209" s="275">
        <f t="shared" ca="1" si="141"/>
        <v>472068</v>
      </c>
      <c r="CL209" s="275">
        <f t="shared" ca="1" si="141"/>
        <v>472068</v>
      </c>
      <c r="CM209" s="275">
        <f t="shared" ca="1" si="141"/>
        <v>456840</v>
      </c>
      <c r="CN209" s="275">
        <f t="shared" ca="1" si="141"/>
        <v>472068</v>
      </c>
      <c r="CO209" s="275">
        <f t="shared" ca="1" si="141"/>
        <v>456840</v>
      </c>
      <c r="CP209" s="275">
        <f t="shared" ca="1" si="141"/>
        <v>472068</v>
      </c>
      <c r="CQ209" s="275">
        <f t="shared" ca="1" si="141"/>
        <v>472068</v>
      </c>
      <c r="CR209" s="275">
        <f t="shared" ca="1" si="141"/>
        <v>426383.99999999994</v>
      </c>
      <c r="CS209" s="275">
        <f t="shared" ca="1" si="141"/>
        <v>472068</v>
      </c>
      <c r="CT209" s="275">
        <f t="shared" ca="1" si="141"/>
        <v>456840</v>
      </c>
      <c r="CU209" s="275">
        <f t="shared" ca="1" si="141"/>
        <v>472068</v>
      </c>
      <c r="CV209" s="275">
        <f t="shared" ca="1" si="141"/>
        <v>456840</v>
      </c>
      <c r="CW209" s="275">
        <f t="shared" ca="1" si="141"/>
        <v>472068</v>
      </c>
      <c r="CX209" s="275">
        <f t="shared" ca="1" si="141"/>
        <v>472068</v>
      </c>
      <c r="CY209" s="275">
        <f t="shared" ca="1" si="141"/>
        <v>456840</v>
      </c>
      <c r="CZ209" s="275">
        <f t="shared" ca="1" si="141"/>
        <v>472068</v>
      </c>
      <c r="DA209" s="275">
        <f t="shared" ca="1" si="141"/>
        <v>456840</v>
      </c>
      <c r="DB209" s="275">
        <f t="shared" ca="1" si="141"/>
        <v>472068</v>
      </c>
      <c r="DC209" s="275">
        <f t="shared" ca="1" si="141"/>
        <v>472068</v>
      </c>
      <c r="DD209" s="275">
        <f t="shared" ca="1" si="141"/>
        <v>426383.99999999994</v>
      </c>
      <c r="DE209" s="275">
        <f t="shared" ca="1" si="141"/>
        <v>472068</v>
      </c>
      <c r="DF209" s="275">
        <f t="shared" ca="1" si="141"/>
        <v>456840</v>
      </c>
      <c r="DG209" s="275">
        <f t="shared" ca="1" si="141"/>
        <v>472068</v>
      </c>
      <c r="DH209" s="275">
        <f t="shared" ca="1" si="141"/>
        <v>456840</v>
      </c>
      <c r="DI209" s="275">
        <f t="shared" ca="1" si="141"/>
        <v>472068</v>
      </c>
      <c r="DJ209" s="275">
        <f t="shared" ca="1" si="141"/>
        <v>472068</v>
      </c>
      <c r="DK209" s="275">
        <f t="shared" ca="1" si="141"/>
        <v>456840</v>
      </c>
      <c r="DL209" s="275">
        <f t="shared" ca="1" si="141"/>
        <v>472068</v>
      </c>
      <c r="DM209" s="275">
        <f t="shared" ca="1" si="141"/>
        <v>456840</v>
      </c>
      <c r="DN209" s="275">
        <f t="shared" ca="1" si="141"/>
        <v>472068</v>
      </c>
    </row>
    <row r="210" spans="1:118">
      <c r="A210" s="151"/>
      <c r="C210" s="22"/>
      <c r="G210" s="54"/>
      <c r="H210" s="264"/>
      <c r="I210" s="29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7"/>
      <c r="BM210" s="247"/>
      <c r="BN210" s="247"/>
      <c r="BO210" s="247"/>
      <c r="BP210" s="247"/>
      <c r="BQ210" s="247"/>
      <c r="BR210" s="247"/>
      <c r="BS210" s="247"/>
      <c r="BT210" s="247"/>
      <c r="BU210" s="247"/>
      <c r="BV210" s="247"/>
      <c r="BW210" s="247"/>
      <c r="BX210" s="247"/>
      <c r="BY210" s="247"/>
      <c r="BZ210" s="247"/>
      <c r="CA210" s="247"/>
      <c r="CB210" s="247"/>
      <c r="CC210" s="247"/>
      <c r="CD210" s="247"/>
      <c r="CE210" s="247"/>
      <c r="CF210" s="247"/>
      <c r="CG210" s="247"/>
      <c r="CH210" s="247"/>
      <c r="CI210" s="247"/>
      <c r="CJ210" s="247"/>
      <c r="CK210" s="247"/>
      <c r="CL210" s="247"/>
      <c r="CM210" s="247"/>
      <c r="CN210" s="247"/>
      <c r="CO210" s="247"/>
      <c r="CP210" s="247"/>
      <c r="CQ210" s="247"/>
      <c r="CR210" s="247"/>
      <c r="CS210" s="247"/>
      <c r="CT210" s="247"/>
      <c r="CU210" s="247"/>
      <c r="CV210" s="247"/>
      <c r="CW210" s="247"/>
      <c r="CX210" s="247"/>
      <c r="CY210" s="247"/>
      <c r="CZ210" s="247"/>
      <c r="DA210" s="247"/>
      <c r="DB210" s="247"/>
      <c r="DC210" s="247"/>
      <c r="DD210" s="247"/>
      <c r="DE210" s="247"/>
      <c r="DF210" s="247"/>
      <c r="DG210" s="247"/>
      <c r="DH210" s="247"/>
      <c r="DI210" s="247"/>
      <c r="DJ210" s="247"/>
      <c r="DK210" s="247"/>
      <c r="DL210" s="247"/>
      <c r="DM210" s="247"/>
      <c r="DN210" s="247"/>
    </row>
    <row r="211" spans="1:118" ht="14">
      <c r="A211" s="151"/>
      <c r="C211" s="23" t="str">
        <f>C60</f>
        <v>R300</v>
      </c>
      <c r="H211" s="264"/>
      <c r="I211" s="29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3"/>
      <c r="BU211" s="153"/>
      <c r="BV211" s="153"/>
      <c r="BW211" s="153"/>
      <c r="BX211" s="153"/>
      <c r="BY211" s="153"/>
      <c r="BZ211" s="153"/>
      <c r="CA211" s="153"/>
      <c r="CB211" s="153"/>
      <c r="CC211" s="153"/>
      <c r="CD211" s="153"/>
      <c r="CE211" s="153"/>
      <c r="CF211" s="153"/>
      <c r="CG211" s="153"/>
      <c r="CH211" s="153"/>
      <c r="CI211" s="153"/>
      <c r="CJ211" s="153"/>
      <c r="CK211" s="153"/>
      <c r="CL211" s="153"/>
      <c r="CM211" s="153"/>
      <c r="CN211" s="153"/>
      <c r="CO211" s="153"/>
      <c r="CP211" s="153"/>
      <c r="CQ211" s="153"/>
      <c r="CR211" s="153"/>
      <c r="CS211" s="153"/>
      <c r="CT211" s="153"/>
      <c r="CU211" s="153"/>
      <c r="CV211" s="153"/>
      <c r="CW211" s="153"/>
      <c r="CX211" s="153"/>
      <c r="CY211" s="153"/>
      <c r="CZ211" s="153"/>
      <c r="DA211" s="153"/>
      <c r="DB211" s="153"/>
      <c r="DC211" s="153"/>
      <c r="DD211" s="153"/>
      <c r="DE211" s="153"/>
      <c r="DF211" s="153"/>
      <c r="DG211" s="153"/>
      <c r="DH211" s="153"/>
      <c r="DI211" s="153"/>
      <c r="DJ211" s="153"/>
      <c r="DK211" s="153"/>
      <c r="DL211" s="153"/>
      <c r="DM211" s="153"/>
      <c r="DN211" s="153"/>
    </row>
    <row r="212" spans="1:118" ht="14">
      <c r="A212" s="151"/>
      <c r="C212" s="14"/>
      <c r="G212" s="12"/>
      <c r="H212" s="264"/>
      <c r="I212" s="29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1"/>
      <c r="CP212" s="271"/>
      <c r="CQ212" s="271"/>
      <c r="CR212" s="271"/>
      <c r="CS212" s="271"/>
      <c r="CT212" s="271"/>
      <c r="CU212" s="271"/>
      <c r="CV212" s="271"/>
      <c r="CW212" s="271"/>
      <c r="CX212" s="271"/>
      <c r="CY212" s="271"/>
      <c r="CZ212" s="271"/>
      <c r="DA212" s="271"/>
      <c r="DB212" s="271"/>
      <c r="DC212" s="271"/>
      <c r="DD212" s="271"/>
      <c r="DE212" s="271"/>
      <c r="DF212" s="271"/>
      <c r="DG212" s="271"/>
      <c r="DH212" s="271"/>
      <c r="DI212" s="271"/>
      <c r="DJ212" s="271"/>
      <c r="DK212" s="271"/>
      <c r="DL212" s="271"/>
      <c r="DM212" s="271"/>
      <c r="DN212" s="271"/>
    </row>
    <row r="213" spans="1:118">
      <c r="A213" s="151"/>
      <c r="C213" s="22" t="s">
        <v>85</v>
      </c>
      <c r="E213" s="54" t="s">
        <v>267</v>
      </c>
      <c r="F213" s="54" t="s">
        <v>271</v>
      </c>
      <c r="G213" s="54"/>
      <c r="H213" s="264" t="s">
        <v>287</v>
      </c>
      <c r="I213" s="29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  <c r="BJ213" s="247"/>
      <c r="BK213" s="247"/>
      <c r="BL213" s="247"/>
      <c r="BM213" s="247"/>
      <c r="BN213" s="247"/>
      <c r="BO213" s="247"/>
      <c r="BP213" s="247"/>
      <c r="BQ213" s="247"/>
      <c r="BR213" s="247"/>
      <c r="BS213" s="247"/>
      <c r="BT213" s="247"/>
      <c r="BU213" s="247"/>
      <c r="BV213" s="247"/>
      <c r="BW213" s="247"/>
      <c r="BX213" s="247"/>
      <c r="BY213" s="247"/>
      <c r="BZ213" s="247"/>
      <c r="CA213" s="247"/>
      <c r="CB213" s="247"/>
      <c r="CC213" s="247"/>
      <c r="CD213" s="247"/>
      <c r="CE213" s="247"/>
      <c r="CF213" s="247"/>
      <c r="CG213" s="247"/>
      <c r="CH213" s="247"/>
      <c r="CI213" s="247"/>
      <c r="CJ213" s="247"/>
      <c r="CK213" s="247"/>
      <c r="CL213" s="247"/>
      <c r="CM213" s="247"/>
      <c r="CN213" s="247"/>
      <c r="CO213" s="247"/>
      <c r="CP213" s="247"/>
      <c r="CQ213" s="247"/>
      <c r="CR213" s="247"/>
      <c r="CS213" s="247"/>
      <c r="CT213" s="247"/>
      <c r="CU213" s="247"/>
      <c r="CV213" s="247"/>
      <c r="CW213" s="247"/>
      <c r="CX213" s="247"/>
      <c r="CY213" s="247"/>
      <c r="CZ213" s="247"/>
      <c r="DA213" s="247"/>
      <c r="DB213" s="247"/>
      <c r="DC213" s="247"/>
      <c r="DD213" s="247"/>
      <c r="DE213" s="247"/>
      <c r="DF213" s="247"/>
      <c r="DG213" s="247"/>
      <c r="DH213" s="247"/>
      <c r="DI213" s="247"/>
      <c r="DJ213" s="247"/>
      <c r="DK213" s="247"/>
      <c r="DL213" s="247"/>
      <c r="DM213" s="247"/>
      <c r="DN213" s="247"/>
    </row>
    <row r="214" spans="1:118">
      <c r="A214" s="151"/>
      <c r="C214" s="34" t="s">
        <v>316</v>
      </c>
      <c r="E214" s="70">
        <f>Inputs!H144</f>
        <v>0.2</v>
      </c>
      <c r="F214" s="70">
        <f>Inputs!J144</f>
        <v>0.7</v>
      </c>
      <c r="G214" s="54" t="s">
        <v>83</v>
      </c>
      <c r="H214" s="272">
        <f ca="1">IFERROR(SUM($J214:$DN214)/(SUM($J$133:$DN$133)*E214),0)</f>
        <v>7.9693931955282151</v>
      </c>
      <c r="I214" s="29"/>
      <c r="J214" s="212">
        <f>(J$133*INDEX('Term Pricing'!$O$713:$O$892,MATCH('Project 2'!J$8,'Term Pricing'!$C$713:$C$892,0))*$E214*$F214)+(J$133*INDEX('Term Pricing'!$P$713:$P$892,MATCH('Project 2'!J$8,'Term Pricing'!$C$713:$C$892,0))*$E214*(1-$F214))</f>
        <v>0</v>
      </c>
      <c r="K214" s="212">
        <f>(K$133*INDEX('Term Pricing'!$O$713:$O$892,MATCH('Project 2'!K$8,'Term Pricing'!$C$713:$C$892,0))*$E214*$F214)+(K$133*INDEX('Term Pricing'!$P$713:$P$892,MATCH('Project 2'!K$8,'Term Pricing'!$C$713:$C$892,0))*$E214*(1-$F214))</f>
        <v>0</v>
      </c>
      <c r="L214" s="212">
        <f>(L$133*INDEX('Term Pricing'!$O$713:$O$892,MATCH('Project 2'!L$8,'Term Pricing'!$C$713:$C$892,0))*$E214*$F214)+(L$133*INDEX('Term Pricing'!$P$713:$P$892,MATCH('Project 2'!L$8,'Term Pricing'!$C$713:$C$892,0))*$E214*(1-$F214))</f>
        <v>0</v>
      </c>
      <c r="M214" s="212">
        <f>(M$133*INDEX('Term Pricing'!$O$713:$O$892,MATCH('Project 2'!M$8,'Term Pricing'!$C$713:$C$892,0))*$E214*$F214)+(M$133*INDEX('Term Pricing'!$P$713:$P$892,MATCH('Project 2'!M$8,'Term Pricing'!$C$713:$C$892,0))*$E214*(1-$F214))</f>
        <v>0</v>
      </c>
      <c r="N214" s="212">
        <f>(N$133*INDEX('Term Pricing'!$O$713:$O$892,MATCH('Project 2'!N$8,'Term Pricing'!$C$713:$C$892,0))*$E214*$F214)+(N$133*INDEX('Term Pricing'!$P$713:$P$892,MATCH('Project 2'!N$8,'Term Pricing'!$C$713:$C$892,0))*$E214*(1-$F214))</f>
        <v>0</v>
      </c>
      <c r="O214" s="212">
        <f>(O$133*INDEX('Term Pricing'!$O$713:$O$892,MATCH('Project 2'!O$8,'Term Pricing'!$C$713:$C$892,0))*$E214*$F214)+(O$133*INDEX('Term Pricing'!$P$713:$P$892,MATCH('Project 2'!O$8,'Term Pricing'!$C$713:$C$892,0))*$E214*(1-$F214))</f>
        <v>0</v>
      </c>
      <c r="P214" s="212">
        <f>(P$133*INDEX('Term Pricing'!$O$713:$O$892,MATCH('Project 2'!P$8,'Term Pricing'!$C$713:$C$892,0))*$E214*$F214)+(P$133*INDEX('Term Pricing'!$P$713:$P$892,MATCH('Project 2'!P$8,'Term Pricing'!$C$713:$C$892,0))*$E214*(1-$F214))</f>
        <v>165240</v>
      </c>
      <c r="Q214" s="212">
        <f ca="1">(Q$133*INDEX('Term Pricing'!$O$713:$O$892,MATCH('Project 2'!Q$8,'Term Pricing'!$C$713:$C$892,0))*$E214*$F214)+(Q$133*INDEX('Term Pricing'!$P$713:$P$892,MATCH('Project 2'!Q$8,'Term Pricing'!$C$713:$C$892,0))*$E214*(1-$F214))</f>
        <v>170038.03013104887</v>
      </c>
      <c r="R214" s="212">
        <f ca="1">(R$133*INDEX('Term Pricing'!$O$713:$O$892,MATCH('Project 2'!R$8,'Term Pricing'!$C$713:$C$892,0))*$E214*$F214)+(R$133*INDEX('Term Pricing'!$P$713:$P$892,MATCH('Project 2'!R$8,'Term Pricing'!$C$713:$C$892,0))*$E214*(1-$F214))</f>
        <v>169331.37978745066</v>
      </c>
      <c r="S214" s="212">
        <f ca="1">(S$133*INDEX('Term Pricing'!$O$713:$O$892,MATCH('Project 2'!S$8,'Term Pricing'!$C$713:$C$892,0))*$E214*$F214)+(S$133*INDEX('Term Pricing'!$P$713:$P$892,MATCH('Project 2'!S$8,'Term Pricing'!$C$713:$C$892,0))*$E214*(1-$F214))</f>
        <v>163188.41768186176</v>
      </c>
      <c r="T214" s="212">
        <f ca="1">(T$133*INDEX('Term Pricing'!$O$713:$O$892,MATCH('Project 2'!T$8,'Term Pricing'!$C$713:$C$892,0))*$E214*$F214)+(T$133*INDEX('Term Pricing'!$P$713:$P$892,MATCH('Project 2'!T$8,'Term Pricing'!$C$713:$C$892,0))*$E214*(1-$F214))</f>
        <v>167577.75556146129</v>
      </c>
      <c r="U214" s="212">
        <f ca="1">(U$133*INDEX('Term Pricing'!$O$713:$O$892,MATCH('Project 2'!U$8,'Term Pricing'!$C$713:$C$892,0))*$E214*$F214)+(U$133*INDEX('Term Pricing'!$P$713:$P$892,MATCH('Project 2'!U$8,'Term Pricing'!$C$713:$C$892,0))*$E214*(1-$F214))</f>
        <v>161050.73658317677</v>
      </c>
      <c r="V214" s="212">
        <f ca="1">(V$133*INDEX('Term Pricing'!$O$713:$O$892,MATCH('Project 2'!V$8,'Term Pricing'!$C$713:$C$892,0))*$E214*$F214)+(V$133*INDEX('Term Pricing'!$P$713:$P$892,MATCH('Project 2'!V$8,'Term Pricing'!$C$713:$C$892,0))*$E214*(1-$F214))</f>
        <v>165116.04136641813</v>
      </c>
      <c r="W214" s="212">
        <f ca="1">(W$133*INDEX('Term Pricing'!$O$713:$O$892,MATCH('Project 2'!W$8,'Term Pricing'!$C$713:$C$892,0))*$E214*$F214)+(W$133*INDEX('Term Pricing'!$P$713:$P$892,MATCH('Project 2'!W$8,'Term Pricing'!$C$713:$C$892,0))*$E214*(1-$F214))</f>
        <v>163621.09364115939</v>
      </c>
      <c r="X214" s="212">
        <f ca="1">(X$133*INDEX('Term Pricing'!$O$713:$O$892,MATCH('Project 2'!X$8,'Term Pricing'!$C$713:$C$892,0))*$E214*$F214)+(X$133*INDEX('Term Pricing'!$P$713:$P$892,MATCH('Project 2'!X$8,'Term Pricing'!$C$713:$C$892,0))*$E214*(1-$F214))</f>
        <v>151535.46117333477</v>
      </c>
      <c r="Y214" s="212">
        <f ca="1">(Y$133*INDEX('Term Pricing'!$O$713:$O$892,MATCH('Project 2'!Y$8,'Term Pricing'!$C$713:$C$892,0))*$E214*$F214)+(Y$133*INDEX('Term Pricing'!$P$713:$P$892,MATCH('Project 2'!Y$8,'Term Pricing'!$C$713:$C$892,0))*$E214*(1-$F214))</f>
        <v>160201.8910871617</v>
      </c>
      <c r="Z214" s="212">
        <f ca="1">(Z$133*INDEX('Term Pricing'!$O$713:$O$892,MATCH('Project 2'!Z$8,'Term Pricing'!$C$713:$C$892,0))*$E214*$F214)+(Z$133*INDEX('Term Pricing'!$P$713:$P$892,MATCH('Project 2'!Z$8,'Term Pricing'!$C$713:$C$892,0))*$E214*(1-$F214))</f>
        <v>153162.14153996587</v>
      </c>
      <c r="AA214" s="212">
        <f ca="1">(AA$133*INDEX('Term Pricing'!$O$713:$O$892,MATCH('Project 2'!AA$8,'Term Pricing'!$C$713:$C$892,0))*$E214*$F214)+(AA$133*INDEX('Term Pricing'!$P$713:$P$892,MATCH('Project 2'!AA$8,'Term Pricing'!$C$713:$C$892,0))*$E214*(1-$F214))</f>
        <v>156197.70948497843</v>
      </c>
      <c r="AB214" s="212">
        <f ca="1">(AB$133*INDEX('Term Pricing'!$O$713:$O$892,MATCH('Project 2'!AB$8,'Term Pricing'!$C$713:$C$892,0))*$E214*$F214)+(AB$133*INDEX('Term Pricing'!$P$713:$P$892,MATCH('Project 2'!AB$8,'Term Pricing'!$C$713:$C$892,0))*$E214*(1-$F214))</f>
        <v>149027.13002256569</v>
      </c>
      <c r="AC214" s="212">
        <f ca="1">(AC$133*INDEX('Term Pricing'!$O$713:$O$892,MATCH('Project 2'!AC$8,'Term Pricing'!$C$713:$C$892,0))*$E214*$F214)+(AC$133*INDEX('Term Pricing'!$P$713:$P$892,MATCH('Project 2'!AC$8,'Term Pricing'!$C$713:$C$892,0))*$E214*(1-$F214))</f>
        <v>151664.62543787682</v>
      </c>
      <c r="AD214" s="212">
        <f ca="1">(AD$133*INDEX('Term Pricing'!$O$713:$O$892,MATCH('Project 2'!AD$8,'Term Pricing'!$C$713:$C$892,0))*$E214*$F214)+(AD$133*INDEX('Term Pricing'!$P$713:$P$892,MATCH('Project 2'!AD$8,'Term Pricing'!$C$713:$C$892,0))*$E214*(1-$F214))</f>
        <v>149215.72960525547</v>
      </c>
      <c r="AE214" s="212">
        <f ca="1">(AE$133*INDEX('Term Pricing'!$O$713:$O$892,MATCH('Project 2'!AE$8,'Term Pricing'!$C$713:$C$892,0))*$E214*$F214)+(AE$133*INDEX('Term Pricing'!$P$713:$P$892,MATCH('Project 2'!AE$8,'Term Pricing'!$C$713:$C$892,0))*$E214*(1-$F214))</f>
        <v>141923.37997907284</v>
      </c>
      <c r="AF214" s="212">
        <f ca="1">(AF$133*INDEX('Term Pricing'!$O$713:$O$892,MATCH('Project 2'!AF$8,'Term Pricing'!$C$713:$C$892,0))*$E214*$F214)+(AF$133*INDEX('Term Pricing'!$P$713:$P$892,MATCH('Project 2'!AF$8,'Term Pricing'!$C$713:$C$892,0))*$E214*(1-$F214))</f>
        <v>143987.24315580097</v>
      </c>
      <c r="AG214" s="212">
        <f ca="1">(AG$133*INDEX('Term Pricing'!$O$713:$O$892,MATCH('Project 2'!AG$8,'Term Pricing'!$C$713:$C$892,0))*$E214*$F214)+(AG$133*INDEX('Term Pricing'!$P$713:$P$892,MATCH('Project 2'!AG$8,'Term Pricing'!$C$713:$C$892,0))*$E214*(1-$F214))</f>
        <v>136667.0755507024</v>
      </c>
      <c r="AH214" s="212">
        <f ca="1">(AH$133*INDEX('Term Pricing'!$O$713:$O$892,MATCH('Project 2'!AH$8,'Term Pricing'!$C$713:$C$892,0))*$E214*$F214)+(AH$133*INDEX('Term Pricing'!$P$713:$P$892,MATCH('Project 2'!AH$8,'Term Pricing'!$C$713:$C$892,0))*$E214*(1-$F214))</f>
        <v>138367.77979964219</v>
      </c>
      <c r="AI214" s="212">
        <f ca="1">(AI$133*INDEX('Term Pricing'!$O$713:$O$892,MATCH('Project 2'!AI$8,'Term Pricing'!$C$713:$C$892,0))*$E214*$F214)+(AI$133*INDEX('Term Pricing'!$P$713:$P$892,MATCH('Project 2'!AI$8,'Term Pricing'!$C$713:$C$892,0))*$E214*(1-$F214))</f>
        <v>135430.41103874912</v>
      </c>
      <c r="AJ214" s="212">
        <f ca="1">(AJ$133*INDEX('Term Pricing'!$O$713:$O$892,MATCH('Project 2'!AJ$8,'Term Pricing'!$C$713:$C$892,0))*$E214*$F214)+(AJ$133*INDEX('Term Pricing'!$P$713:$P$892,MATCH('Project 2'!AJ$8,'Term Pricing'!$C$713:$C$892,0))*$E214*(1-$F214))</f>
        <v>119603.69577825141</v>
      </c>
      <c r="AK214" s="212">
        <f ca="1">(AK$133*INDEX('Term Pricing'!$O$713:$O$892,MATCH('Project 2'!AK$8,'Term Pricing'!$C$713:$C$892,0))*$E214*$F214)+(AK$133*INDEX('Term Pricing'!$P$713:$P$892,MATCH('Project 2'!AK$8,'Term Pricing'!$C$713:$C$892,0))*$E214*(1-$F214))</f>
        <v>129339.51094569458</v>
      </c>
      <c r="AL214" s="212">
        <f ca="1">(AL$133*INDEX('Term Pricing'!$O$713:$O$892,MATCH('Project 2'!AL$8,'Term Pricing'!$C$713:$C$892,0))*$E214*$F214)+(AL$133*INDEX('Term Pricing'!$P$713:$P$892,MATCH('Project 2'!AL$8,'Term Pricing'!$C$713:$C$892,0))*$E214*(1-$F214))</f>
        <v>122130.68940459841</v>
      </c>
      <c r="AM214" s="212">
        <f ca="1">(AM$133*INDEX('Term Pricing'!$O$713:$O$892,MATCH('Project 2'!AM$8,'Term Pricing'!$C$713:$C$892,0))*$E214*$F214)+(AM$133*INDEX('Term Pricing'!$P$713:$P$892,MATCH('Project 2'!AM$8,'Term Pricing'!$C$713:$C$892,0))*$E214*(1-$F214))</f>
        <v>123012.86259925773</v>
      </c>
      <c r="AN214" s="212">
        <f ca="1">(AN$133*INDEX('Term Pricing'!$O$713:$O$892,MATCH('Project 2'!AN$8,'Term Pricing'!$C$713:$C$892,0))*$E214*$F214)+(AN$133*INDEX('Term Pricing'!$P$713:$P$892,MATCH('Project 2'!AN$8,'Term Pricing'!$C$713:$C$892,0))*$E214*(1-$F214))</f>
        <v>115916.89515765315</v>
      </c>
      <c r="AO214" s="212">
        <f ca="1">(AO$133*INDEX('Term Pricing'!$O$713:$O$892,MATCH('Project 2'!AO$8,'Term Pricing'!$C$713:$C$892,0))*$E214*$F214)+(AO$133*INDEX('Term Pricing'!$P$713:$P$892,MATCH('Project 2'!AO$8,'Term Pricing'!$C$713:$C$892,0))*$E214*(1-$F214))</f>
        <v>116513.26534134429</v>
      </c>
      <c r="AP214" s="212">
        <f ca="1">(AP$133*INDEX('Term Pricing'!$O$713:$O$892,MATCH('Project 2'!AP$8,'Term Pricing'!$C$713:$C$892,0))*$E214*$F214)+(AP$133*INDEX('Term Pricing'!$P$713:$P$892,MATCH('Project 2'!AP$8,'Term Pricing'!$C$713:$C$892,0))*$E214*(1-$F214))</f>
        <v>113217.94340290807</v>
      </c>
      <c r="AQ214" s="212">
        <f ca="1">(AQ$133*INDEX('Term Pricing'!$O$713:$O$892,MATCH('Project 2'!AQ$8,'Term Pricing'!$C$713:$C$892,0))*$E214*$F214)+(AQ$133*INDEX('Term Pricing'!$P$713:$P$892,MATCH('Project 2'!AQ$8,'Term Pricing'!$C$713:$C$892,0))*$E214*(1-$F214))</f>
        <v>106357.11617428165</v>
      </c>
      <c r="AR214" s="212">
        <f ca="1">(AR$133*INDEX('Term Pricing'!$O$713:$O$892,MATCH('Project 2'!AR$8,'Term Pricing'!$C$713:$C$892,0))*$E214*$F214)+(AR$133*INDEX('Term Pricing'!$P$713:$P$892,MATCH('Project 2'!AR$8,'Term Pricing'!$C$713:$C$892,0))*$E214*(1-$F214))</f>
        <v>106573.86604452253</v>
      </c>
      <c r="AS214" s="212">
        <f ca="1">(AS$133*INDEX('Term Pricing'!$O$713:$O$892,MATCH('Project 2'!AS$8,'Term Pricing'!$C$713:$C$892,0))*$E214*$F214)+(AS$133*INDEX('Term Pricing'!$P$713:$P$892,MATCH('Project 2'!AS$8,'Term Pricing'!$C$713:$C$892,0))*$E214*(1-$F214))</f>
        <v>99909.355901137693</v>
      </c>
      <c r="AT214" s="212">
        <f ca="1">(AT$133*INDEX('Term Pricing'!$O$713:$O$892,MATCH('Project 2'!AT$8,'Term Pricing'!$C$713:$C$892,0))*$E214*$F214)+(AT$133*INDEX('Term Pricing'!$P$713:$P$892,MATCH('Project 2'!AT$8,'Term Pricing'!$C$713:$C$892,0))*$E214*(1-$F214))</f>
        <v>99906.737606002716</v>
      </c>
      <c r="AU214" s="212">
        <f ca="1">(AU$133*INDEX('Term Pricing'!$O$713:$O$892,MATCH('Project 2'!AU$8,'Term Pricing'!$C$713:$C$892,0))*$E214*$F214)+(AU$133*INDEX('Term Pricing'!$P$713:$P$892,MATCH('Project 2'!AU$8,'Term Pricing'!$C$713:$C$892,0))*$E214*(1-$F214))</f>
        <v>96581.825771550997</v>
      </c>
      <c r="AV214" s="212">
        <f ca="1">(AV$133*INDEX('Term Pricing'!$O$713:$O$892,MATCH('Project 2'!AV$8,'Term Pricing'!$C$713:$C$892,0))*$E214*$F214)+(AV$133*INDEX('Term Pricing'!$P$713:$P$892,MATCH('Project 2'!AV$8,'Term Pricing'!$C$713:$C$892,0))*$E214*(1-$F214))</f>
        <v>84245.165509805636</v>
      </c>
      <c r="AW214" s="212">
        <f ca="1">(AW$133*INDEX('Term Pricing'!$O$713:$O$892,MATCH('Project 2'!AW$8,'Term Pricing'!$C$713:$C$892,0))*$E214*$F214)+(AW$133*INDEX('Term Pricing'!$P$713:$P$892,MATCH('Project 2'!AW$8,'Term Pricing'!$C$713:$C$892,0))*$E214*(1-$F214))</f>
        <v>89981.793954336288</v>
      </c>
      <c r="AX214" s="212">
        <f ca="1">(AX$133*INDEX('Term Pricing'!$O$713:$O$892,MATCH('Project 2'!AX$8,'Term Pricing'!$C$713:$C$892,0))*$E214*$F214)+(AX$133*INDEX('Term Pricing'!$P$713:$P$892,MATCH('Project 2'!AX$8,'Term Pricing'!$C$713:$C$892,0))*$E214*(1-$F214))</f>
        <v>139869.12705461588</v>
      </c>
      <c r="AY214" s="212">
        <f ca="1">(AY$133*INDEX('Term Pricing'!$O$713:$O$892,MATCH('Project 2'!AY$8,'Term Pricing'!$C$713:$C$892,0))*$E214*$F214)+(AY$133*INDEX('Term Pricing'!$P$713:$P$892,MATCH('Project 2'!AY$8,'Term Pricing'!$C$713:$C$892,0))*$E214*(1-$F214))</f>
        <v>139147.13569461682</v>
      </c>
      <c r="AZ214" s="212">
        <f ca="1">(AZ$133*INDEX('Term Pricing'!$O$713:$O$892,MATCH('Project 2'!AZ$8,'Term Pricing'!$C$713:$C$892,0))*$E214*$F214)+(AZ$133*INDEX('Term Pricing'!$P$713:$P$892,MATCH('Project 2'!AZ$8,'Term Pricing'!$C$713:$C$892,0))*$E214*(1-$F214))</f>
        <v>129508.72013841908</v>
      </c>
      <c r="BA214" s="212">
        <f ca="1">(BA$133*INDEX('Term Pricing'!$O$713:$O$892,MATCH('Project 2'!BA$8,'Term Pricing'!$C$713:$C$892,0))*$E214*$F214)+(BA$133*INDEX('Term Pricing'!$P$713:$P$892,MATCH('Project 2'!BA$8,'Term Pricing'!$C$713:$C$892,0))*$E214*(1-$F214))</f>
        <v>128575.43247772368</v>
      </c>
      <c r="BB214" s="212">
        <f ca="1">(BB$133*INDEX('Term Pricing'!$O$713:$O$892,MATCH('Project 2'!BB$8,'Term Pricing'!$C$713:$C$892,0))*$E214*$F214)+(BB$133*INDEX('Term Pricing'!$P$713:$P$892,MATCH('Project 2'!BB$8,'Term Pricing'!$C$713:$C$892,0))*$E214*(1-$F214))</f>
        <v>123404.23140140848</v>
      </c>
      <c r="BC214" s="212">
        <f ca="1">(BC$133*INDEX('Term Pricing'!$O$713:$O$892,MATCH('Project 2'!BC$8,'Term Pricing'!$C$713:$C$892,0))*$E214*$F214)+(BC$133*INDEX('Term Pricing'!$P$713:$P$892,MATCH('Project 2'!BC$8,'Term Pricing'!$C$713:$C$892,0))*$E214*(1-$F214))</f>
        <v>114502.59659622124</v>
      </c>
      <c r="BD214" s="212">
        <f ca="1">(BD$133*INDEX('Term Pricing'!$O$713:$O$892,MATCH('Project 2'!BD$8,'Term Pricing'!$C$713:$C$892,0))*$E214*$F214)+(BD$133*INDEX('Term Pricing'!$P$713:$P$892,MATCH('Project 2'!BD$8,'Term Pricing'!$C$713:$C$892,0))*$E214*(1-$F214))</f>
        <v>113327.50136254574</v>
      </c>
      <c r="BE214" s="212">
        <f ca="1">(BE$133*INDEX('Term Pricing'!$O$713:$O$892,MATCH('Project 2'!BE$8,'Term Pricing'!$C$713:$C$892,0))*$E214*$F214)+(BE$133*INDEX('Term Pricing'!$P$713:$P$892,MATCH('Project 2'!BE$8,'Term Pricing'!$C$713:$C$892,0))*$E214*(1-$F214))</f>
        <v>104936.93621287597</v>
      </c>
      <c r="BF214" s="212">
        <f ca="1">(BF$133*INDEX('Term Pricing'!$O$713:$O$892,MATCH('Project 2'!BF$8,'Term Pricing'!$C$713:$C$892,0))*$E214*$F214)+(BF$133*INDEX('Term Pricing'!$P$713:$P$892,MATCH('Project 2'!BF$8,'Term Pricing'!$C$713:$C$892,0))*$E214*(1-$F214))</f>
        <v>103646.92979271167</v>
      </c>
      <c r="BG214" s="212">
        <f ca="1">(BG$133*INDEX('Term Pricing'!$O$713:$O$892,MATCH('Project 2'!BG$8,'Term Pricing'!$C$713:$C$892,0))*$E214*$F214)+(BG$133*INDEX('Term Pricing'!$P$713:$P$892,MATCH('Project 2'!BG$8,'Term Pricing'!$C$713:$C$892,0))*$E214*(1-$F214))</f>
        <v>98968.806283377489</v>
      </c>
      <c r="BH214" s="212">
        <f ca="1">(BH$133*INDEX('Term Pricing'!$O$713:$O$892,MATCH('Project 2'!BH$8,'Term Pricing'!$C$713:$C$892,0))*$E214*$F214)+(BH$133*INDEX('Term Pricing'!$P$713:$P$892,MATCH('Project 2'!BH$8,'Term Pricing'!$C$713:$C$892,0))*$E214*(1-$F214))</f>
        <v>85268.962121475954</v>
      </c>
      <c r="BI214" s="212">
        <f ca="1">(BI$133*INDEX('Term Pricing'!$O$713:$O$892,MATCH('Project 2'!BI$8,'Term Pricing'!$C$713:$C$892,0))*$E214*$F214)+(BI$133*INDEX('Term Pricing'!$P$713:$P$892,MATCH('Project 2'!BI$8,'Term Pricing'!$C$713:$C$892,0))*$E214*(1-$F214))</f>
        <v>89959.18535086984</v>
      </c>
      <c r="BJ214" s="212">
        <f ca="1">(BJ$133*INDEX('Term Pricing'!$O$713:$O$892,MATCH('Project 2'!BJ$8,'Term Pricing'!$C$713:$C$892,0))*$E214*$F214)+(BJ$133*INDEX('Term Pricing'!$P$713:$P$892,MATCH('Project 2'!BJ$8,'Term Pricing'!$C$713:$C$892,0))*$E214*(1-$F214))</f>
        <v>82872.543131747079</v>
      </c>
      <c r="BK214" s="212">
        <f ca="1">(BK$133*INDEX('Term Pricing'!$O$713:$O$892,MATCH('Project 2'!BK$8,'Term Pricing'!$C$713:$C$892,0))*$E214*$F214)+(BK$133*INDEX('Term Pricing'!$P$713:$P$892,MATCH('Project 2'!BK$8,'Term Pricing'!$C$713:$C$892,0))*$E214*(1-$F214))</f>
        <v>81435.086802656384</v>
      </c>
      <c r="BL214" s="212">
        <f ca="1">(BL$133*INDEX('Term Pricing'!$O$713:$O$892,MATCH('Project 2'!BL$8,'Term Pricing'!$C$713:$C$892,0))*$E214*$F214)+(BL$133*INDEX('Term Pricing'!$P$713:$P$892,MATCH('Project 2'!BL$8,'Term Pricing'!$C$713:$C$892,0))*$E214*(1-$F214))</f>
        <v>75262.632440890084</v>
      </c>
      <c r="BM214" s="212">
        <f ca="1">(BM$133*INDEX('Term Pricing'!$O$713:$O$892,MATCH('Project 2'!BM$8,'Term Pricing'!$C$713:$C$892,0))*$E214*$F214)+(BM$133*INDEX('Term Pricing'!$P$713:$P$892,MATCH('Project 2'!BM$8,'Term Pricing'!$C$713:$C$892,0))*$E214*(1-$F214))</f>
        <v>74522.804049809609</v>
      </c>
      <c r="BN214" s="212">
        <f ca="1">(BN$133*INDEX('Term Pricing'!$O$713:$O$892,MATCH('Project 2'!BN$8,'Term Pricing'!$C$713:$C$892,0))*$E214*$F214)+(BN$133*INDEX('Term Pricing'!$P$713:$P$892,MATCH('Project 2'!BN$8,'Term Pricing'!$C$713:$C$892,0))*$E214*(1-$F214))</f>
        <v>71381.146490162544</v>
      </c>
      <c r="BO214" s="212">
        <f ca="1">(BO$133*INDEX('Term Pricing'!$O$713:$O$892,MATCH('Project 2'!BO$8,'Term Pricing'!$C$713:$C$892,0))*$E214*$F214)+(BO$133*INDEX('Term Pricing'!$P$713:$P$892,MATCH('Project 2'!BO$8,'Term Pricing'!$C$713:$C$892,0))*$E214*(1-$F214))</f>
        <v>66142.393635018816</v>
      </c>
      <c r="BP214" s="212">
        <f ca="1">(BP$133*INDEX('Term Pricing'!$O$713:$O$892,MATCH('Project 2'!BP$8,'Term Pricing'!$C$713:$C$892,0))*$E214*$F214)+(BP$133*INDEX('Term Pricing'!$P$713:$P$892,MATCH('Project 2'!BP$8,'Term Pricing'!$C$713:$C$892,0))*$E214*(1-$F214))</f>
        <v>65421.147956022192</v>
      </c>
      <c r="BQ214" s="212">
        <f ca="1">(BQ$133*INDEX('Term Pricing'!$O$713:$O$892,MATCH('Project 2'!BQ$8,'Term Pricing'!$C$713:$C$892,0))*$E214*$F214)+(BQ$133*INDEX('Term Pricing'!$P$713:$P$892,MATCH('Project 2'!BQ$8,'Term Pricing'!$C$713:$C$892,0))*$E214*(1-$F214))</f>
        <v>60583.730675359358</v>
      </c>
      <c r="BR214" s="212">
        <f ca="1">(BR$133*INDEX('Term Pricing'!$O$713:$O$892,MATCH('Project 2'!BR$8,'Term Pricing'!$C$713:$C$892,0))*$E214*$F214)+(BR$133*INDEX('Term Pricing'!$P$713:$P$892,MATCH('Project 2'!BR$8,'Term Pricing'!$C$713:$C$892,0))*$E214*(1-$F214))</f>
        <v>60933.600000000006</v>
      </c>
      <c r="BS214" s="212">
        <f ca="1">(BS$133*INDEX('Term Pricing'!$O$713:$O$892,MATCH('Project 2'!BS$8,'Term Pricing'!$C$713:$C$892,0))*$E214*$F214)+(BS$133*INDEX('Term Pricing'!$P$713:$P$892,MATCH('Project 2'!BS$8,'Term Pricing'!$C$713:$C$892,0))*$E214*(1-$F214))</f>
        <v>60933.600000000006</v>
      </c>
      <c r="BT214" s="212">
        <f ca="1">(BT$133*INDEX('Term Pricing'!$O$713:$O$892,MATCH('Project 2'!BT$8,'Term Pricing'!$C$713:$C$892,0))*$E214*$F214)+(BT$133*INDEX('Term Pricing'!$P$713:$P$892,MATCH('Project 2'!BT$8,'Term Pricing'!$C$713:$C$892,0))*$E214*(1-$F214))</f>
        <v>57002.400000000001</v>
      </c>
      <c r="BU214" s="212">
        <f ca="1">(BU$133*INDEX('Term Pricing'!$O$713:$O$892,MATCH('Project 2'!BU$8,'Term Pricing'!$C$713:$C$892,0))*$E214*$F214)+(BU$133*INDEX('Term Pricing'!$P$713:$P$892,MATCH('Project 2'!BU$8,'Term Pricing'!$C$713:$C$892,0))*$E214*(1-$F214))</f>
        <v>60933.600000000006</v>
      </c>
      <c r="BV214" s="212">
        <f ca="1">(BV$133*INDEX('Term Pricing'!$O$713:$O$892,MATCH('Project 2'!BV$8,'Term Pricing'!$C$713:$C$892,0))*$E214*$F214)+(BV$133*INDEX('Term Pricing'!$P$713:$P$892,MATCH('Project 2'!BV$8,'Term Pricing'!$C$713:$C$892,0))*$E214*(1-$F214))</f>
        <v>58968</v>
      </c>
      <c r="BW214" s="212">
        <f ca="1">(BW$133*INDEX('Term Pricing'!$O$713:$O$892,MATCH('Project 2'!BW$8,'Term Pricing'!$C$713:$C$892,0))*$E214*$F214)+(BW$133*INDEX('Term Pricing'!$P$713:$P$892,MATCH('Project 2'!BW$8,'Term Pricing'!$C$713:$C$892,0))*$E214*(1-$F214))</f>
        <v>60933.600000000006</v>
      </c>
      <c r="BX214" s="212">
        <f ca="1">(BX$133*INDEX('Term Pricing'!$O$713:$O$892,MATCH('Project 2'!BX$8,'Term Pricing'!$C$713:$C$892,0))*$E214*$F214)+(BX$133*INDEX('Term Pricing'!$P$713:$P$892,MATCH('Project 2'!BX$8,'Term Pricing'!$C$713:$C$892,0))*$E214*(1-$F214))</f>
        <v>58968</v>
      </c>
      <c r="BY214" s="212">
        <f ca="1">(BY$133*INDEX('Term Pricing'!$O$713:$O$892,MATCH('Project 2'!BY$8,'Term Pricing'!$C$713:$C$892,0))*$E214*$F214)+(BY$133*INDEX('Term Pricing'!$P$713:$P$892,MATCH('Project 2'!BY$8,'Term Pricing'!$C$713:$C$892,0))*$E214*(1-$F214))</f>
        <v>60933.600000000006</v>
      </c>
      <c r="BZ214" s="212">
        <f ca="1">(BZ$133*INDEX('Term Pricing'!$O$713:$O$892,MATCH('Project 2'!BZ$8,'Term Pricing'!$C$713:$C$892,0))*$E214*$F214)+(BZ$133*INDEX('Term Pricing'!$P$713:$P$892,MATCH('Project 2'!BZ$8,'Term Pricing'!$C$713:$C$892,0))*$E214*(1-$F214))</f>
        <v>60933.600000000006</v>
      </c>
      <c r="CA214" s="212">
        <f ca="1">(CA$133*INDEX('Term Pricing'!$O$713:$O$892,MATCH('Project 2'!CA$8,'Term Pricing'!$C$713:$C$892,0))*$E214*$F214)+(CA$133*INDEX('Term Pricing'!$P$713:$P$892,MATCH('Project 2'!CA$8,'Term Pricing'!$C$713:$C$892,0))*$E214*(1-$F214))</f>
        <v>58968</v>
      </c>
      <c r="CB214" s="212">
        <f ca="1">(CB$133*INDEX('Term Pricing'!$O$713:$O$892,MATCH('Project 2'!CB$8,'Term Pricing'!$C$713:$C$892,0))*$E214*$F214)+(CB$133*INDEX('Term Pricing'!$P$713:$P$892,MATCH('Project 2'!CB$8,'Term Pricing'!$C$713:$C$892,0))*$E214*(1-$F214))</f>
        <v>60933.600000000006</v>
      </c>
      <c r="CC214" s="212">
        <f ca="1">(CC$133*INDEX('Term Pricing'!$O$713:$O$892,MATCH('Project 2'!CC$8,'Term Pricing'!$C$713:$C$892,0))*$E214*$F214)+(CC$133*INDEX('Term Pricing'!$P$713:$P$892,MATCH('Project 2'!CC$8,'Term Pricing'!$C$713:$C$892,0))*$E214*(1-$F214))</f>
        <v>58968</v>
      </c>
      <c r="CD214" s="212">
        <f ca="1">(CD$133*INDEX('Term Pricing'!$O$713:$O$892,MATCH('Project 2'!CD$8,'Term Pricing'!$C$713:$C$892,0))*$E214*$F214)+(CD$133*INDEX('Term Pricing'!$P$713:$P$892,MATCH('Project 2'!CD$8,'Term Pricing'!$C$713:$C$892,0))*$E214*(1-$F214))</f>
        <v>60933.600000000006</v>
      </c>
      <c r="CE214" s="212">
        <f ca="1">(CE$133*INDEX('Term Pricing'!$O$713:$O$892,MATCH('Project 2'!CE$8,'Term Pricing'!$C$713:$C$892,0))*$E214*$F214)+(CE$133*INDEX('Term Pricing'!$P$713:$P$892,MATCH('Project 2'!CE$8,'Term Pricing'!$C$713:$C$892,0))*$E214*(1-$F214))</f>
        <v>60933.600000000006</v>
      </c>
      <c r="CF214" s="212">
        <f ca="1">(CF$133*INDEX('Term Pricing'!$O$713:$O$892,MATCH('Project 2'!CF$8,'Term Pricing'!$C$713:$C$892,0))*$E214*$F214)+(CF$133*INDEX('Term Pricing'!$P$713:$P$892,MATCH('Project 2'!CF$8,'Term Pricing'!$C$713:$C$892,0))*$E214*(1-$F214))</f>
        <v>55036.800000000003</v>
      </c>
      <c r="CG214" s="212">
        <f ca="1">(CG$133*INDEX('Term Pricing'!$O$713:$O$892,MATCH('Project 2'!CG$8,'Term Pricing'!$C$713:$C$892,0))*$E214*$F214)+(CG$133*INDEX('Term Pricing'!$P$713:$P$892,MATCH('Project 2'!CG$8,'Term Pricing'!$C$713:$C$892,0))*$E214*(1-$F214))</f>
        <v>60933.600000000006</v>
      </c>
      <c r="CH214" s="212">
        <f ca="1">(CH$133*INDEX('Term Pricing'!$O$713:$O$892,MATCH('Project 2'!CH$8,'Term Pricing'!$C$713:$C$892,0))*$E214*$F214)+(CH$133*INDEX('Term Pricing'!$P$713:$P$892,MATCH('Project 2'!CH$8,'Term Pricing'!$C$713:$C$892,0))*$E214*(1-$F214))</f>
        <v>58968</v>
      </c>
      <c r="CI214" s="212">
        <f ca="1">(CI$133*INDEX('Term Pricing'!$O$713:$O$892,MATCH('Project 2'!CI$8,'Term Pricing'!$C$713:$C$892,0))*$E214*$F214)+(CI$133*INDEX('Term Pricing'!$P$713:$P$892,MATCH('Project 2'!CI$8,'Term Pricing'!$C$713:$C$892,0))*$E214*(1-$F214))</f>
        <v>60933.600000000006</v>
      </c>
      <c r="CJ214" s="212">
        <f ca="1">(CJ$133*INDEX('Term Pricing'!$O$713:$O$892,MATCH('Project 2'!CJ$8,'Term Pricing'!$C$713:$C$892,0))*$E214*$F214)+(CJ$133*INDEX('Term Pricing'!$P$713:$P$892,MATCH('Project 2'!CJ$8,'Term Pricing'!$C$713:$C$892,0))*$E214*(1-$F214))</f>
        <v>58968</v>
      </c>
      <c r="CK214" s="212">
        <f ca="1">(CK$133*INDEX('Term Pricing'!$O$713:$O$892,MATCH('Project 2'!CK$8,'Term Pricing'!$C$713:$C$892,0))*$E214*$F214)+(CK$133*INDEX('Term Pricing'!$P$713:$P$892,MATCH('Project 2'!CK$8,'Term Pricing'!$C$713:$C$892,0))*$E214*(1-$F214))</f>
        <v>60933.600000000006</v>
      </c>
      <c r="CL214" s="212">
        <f ca="1">(CL$133*INDEX('Term Pricing'!$O$713:$O$892,MATCH('Project 2'!CL$8,'Term Pricing'!$C$713:$C$892,0))*$E214*$F214)+(CL$133*INDEX('Term Pricing'!$P$713:$P$892,MATCH('Project 2'!CL$8,'Term Pricing'!$C$713:$C$892,0))*$E214*(1-$F214))</f>
        <v>60933.600000000006</v>
      </c>
      <c r="CM214" s="212">
        <f ca="1">(CM$133*INDEX('Term Pricing'!$O$713:$O$892,MATCH('Project 2'!CM$8,'Term Pricing'!$C$713:$C$892,0))*$E214*$F214)+(CM$133*INDEX('Term Pricing'!$P$713:$P$892,MATCH('Project 2'!CM$8,'Term Pricing'!$C$713:$C$892,0))*$E214*(1-$F214))</f>
        <v>58968</v>
      </c>
      <c r="CN214" s="212">
        <f ca="1">(CN$133*INDEX('Term Pricing'!$O$713:$O$892,MATCH('Project 2'!CN$8,'Term Pricing'!$C$713:$C$892,0))*$E214*$F214)+(CN$133*INDEX('Term Pricing'!$P$713:$P$892,MATCH('Project 2'!CN$8,'Term Pricing'!$C$713:$C$892,0))*$E214*(1-$F214))</f>
        <v>60933.600000000006</v>
      </c>
      <c r="CO214" s="212">
        <f ca="1">(CO$133*INDEX('Term Pricing'!$O$713:$O$892,MATCH('Project 2'!CO$8,'Term Pricing'!$C$713:$C$892,0))*$E214*$F214)+(CO$133*INDEX('Term Pricing'!$P$713:$P$892,MATCH('Project 2'!CO$8,'Term Pricing'!$C$713:$C$892,0))*$E214*(1-$F214))</f>
        <v>58968</v>
      </c>
      <c r="CP214" s="212">
        <f ca="1">(CP$133*INDEX('Term Pricing'!$O$713:$O$892,MATCH('Project 2'!CP$8,'Term Pricing'!$C$713:$C$892,0))*$E214*$F214)+(CP$133*INDEX('Term Pricing'!$P$713:$P$892,MATCH('Project 2'!CP$8,'Term Pricing'!$C$713:$C$892,0))*$E214*(1-$F214))</f>
        <v>60933.600000000006</v>
      </c>
      <c r="CQ214" s="212">
        <f ca="1">(CQ$133*INDEX('Term Pricing'!$O$713:$O$892,MATCH('Project 2'!CQ$8,'Term Pricing'!$C$713:$C$892,0))*$E214*$F214)+(CQ$133*INDEX('Term Pricing'!$P$713:$P$892,MATCH('Project 2'!CQ$8,'Term Pricing'!$C$713:$C$892,0))*$E214*(1-$F214))</f>
        <v>60933.600000000006</v>
      </c>
      <c r="CR214" s="212">
        <f ca="1">(CR$133*INDEX('Term Pricing'!$O$713:$O$892,MATCH('Project 2'!CR$8,'Term Pricing'!$C$713:$C$892,0))*$E214*$F214)+(CR$133*INDEX('Term Pricing'!$P$713:$P$892,MATCH('Project 2'!CR$8,'Term Pricing'!$C$713:$C$892,0))*$E214*(1-$F214))</f>
        <v>55036.800000000003</v>
      </c>
      <c r="CS214" s="212">
        <f ca="1">(CS$133*INDEX('Term Pricing'!$O$713:$O$892,MATCH('Project 2'!CS$8,'Term Pricing'!$C$713:$C$892,0))*$E214*$F214)+(CS$133*INDEX('Term Pricing'!$P$713:$P$892,MATCH('Project 2'!CS$8,'Term Pricing'!$C$713:$C$892,0))*$E214*(1-$F214))</f>
        <v>60933.600000000006</v>
      </c>
      <c r="CT214" s="212">
        <f ca="1">(CT$133*INDEX('Term Pricing'!$O$713:$O$892,MATCH('Project 2'!CT$8,'Term Pricing'!$C$713:$C$892,0))*$E214*$F214)+(CT$133*INDEX('Term Pricing'!$P$713:$P$892,MATCH('Project 2'!CT$8,'Term Pricing'!$C$713:$C$892,0))*$E214*(1-$F214))</f>
        <v>58968</v>
      </c>
      <c r="CU214" s="212">
        <f ca="1">(CU$133*INDEX('Term Pricing'!$O$713:$O$892,MATCH('Project 2'!CU$8,'Term Pricing'!$C$713:$C$892,0))*$E214*$F214)+(CU$133*INDEX('Term Pricing'!$P$713:$P$892,MATCH('Project 2'!CU$8,'Term Pricing'!$C$713:$C$892,0))*$E214*(1-$F214))</f>
        <v>60933.600000000006</v>
      </c>
      <c r="CV214" s="212">
        <f ca="1">(CV$133*INDEX('Term Pricing'!$O$713:$O$892,MATCH('Project 2'!CV$8,'Term Pricing'!$C$713:$C$892,0))*$E214*$F214)+(CV$133*INDEX('Term Pricing'!$P$713:$P$892,MATCH('Project 2'!CV$8,'Term Pricing'!$C$713:$C$892,0))*$E214*(1-$F214))</f>
        <v>58968</v>
      </c>
      <c r="CW214" s="212">
        <f ca="1">(CW$133*INDEX('Term Pricing'!$O$713:$O$892,MATCH('Project 2'!CW$8,'Term Pricing'!$C$713:$C$892,0))*$E214*$F214)+(CW$133*INDEX('Term Pricing'!$P$713:$P$892,MATCH('Project 2'!CW$8,'Term Pricing'!$C$713:$C$892,0))*$E214*(1-$F214))</f>
        <v>60933.600000000006</v>
      </c>
      <c r="CX214" s="212">
        <f ca="1">(CX$133*INDEX('Term Pricing'!$O$713:$O$892,MATCH('Project 2'!CX$8,'Term Pricing'!$C$713:$C$892,0))*$E214*$F214)+(CX$133*INDEX('Term Pricing'!$P$713:$P$892,MATCH('Project 2'!CX$8,'Term Pricing'!$C$713:$C$892,0))*$E214*(1-$F214))</f>
        <v>60933.600000000006</v>
      </c>
      <c r="CY214" s="212">
        <f ca="1">(CY$133*INDEX('Term Pricing'!$O$713:$O$892,MATCH('Project 2'!CY$8,'Term Pricing'!$C$713:$C$892,0))*$E214*$F214)+(CY$133*INDEX('Term Pricing'!$P$713:$P$892,MATCH('Project 2'!CY$8,'Term Pricing'!$C$713:$C$892,0))*$E214*(1-$F214))</f>
        <v>58968</v>
      </c>
      <c r="CZ214" s="212">
        <f ca="1">(CZ$133*INDEX('Term Pricing'!$O$713:$O$892,MATCH('Project 2'!CZ$8,'Term Pricing'!$C$713:$C$892,0))*$E214*$F214)+(CZ$133*INDEX('Term Pricing'!$P$713:$P$892,MATCH('Project 2'!CZ$8,'Term Pricing'!$C$713:$C$892,0))*$E214*(1-$F214))</f>
        <v>60933.600000000006</v>
      </c>
      <c r="DA214" s="212">
        <f ca="1">(DA$133*INDEX('Term Pricing'!$O$713:$O$892,MATCH('Project 2'!DA$8,'Term Pricing'!$C$713:$C$892,0))*$E214*$F214)+(DA$133*INDEX('Term Pricing'!$P$713:$P$892,MATCH('Project 2'!DA$8,'Term Pricing'!$C$713:$C$892,0))*$E214*(1-$F214))</f>
        <v>58968</v>
      </c>
      <c r="DB214" s="212">
        <f ca="1">(DB$133*INDEX('Term Pricing'!$O$713:$O$892,MATCH('Project 2'!DB$8,'Term Pricing'!$C$713:$C$892,0))*$E214*$F214)+(DB$133*INDEX('Term Pricing'!$P$713:$P$892,MATCH('Project 2'!DB$8,'Term Pricing'!$C$713:$C$892,0))*$E214*(1-$F214))</f>
        <v>60933.600000000006</v>
      </c>
      <c r="DC214" s="212">
        <f ca="1">(DC$133*INDEX('Term Pricing'!$O$713:$O$892,MATCH('Project 2'!DC$8,'Term Pricing'!$C$713:$C$892,0))*$E214*$F214)+(DC$133*INDEX('Term Pricing'!$P$713:$P$892,MATCH('Project 2'!DC$8,'Term Pricing'!$C$713:$C$892,0))*$E214*(1-$F214))</f>
        <v>60933.600000000006</v>
      </c>
      <c r="DD214" s="212">
        <f ca="1">(DD$133*INDEX('Term Pricing'!$O$713:$O$892,MATCH('Project 2'!DD$8,'Term Pricing'!$C$713:$C$892,0))*$E214*$F214)+(DD$133*INDEX('Term Pricing'!$P$713:$P$892,MATCH('Project 2'!DD$8,'Term Pricing'!$C$713:$C$892,0))*$E214*(1-$F214))</f>
        <v>55036.800000000003</v>
      </c>
      <c r="DE214" s="212">
        <f ca="1">(DE$133*INDEX('Term Pricing'!$O$713:$O$892,MATCH('Project 2'!DE$8,'Term Pricing'!$C$713:$C$892,0))*$E214*$F214)+(DE$133*INDEX('Term Pricing'!$P$713:$P$892,MATCH('Project 2'!DE$8,'Term Pricing'!$C$713:$C$892,0))*$E214*(1-$F214))</f>
        <v>60933.600000000006</v>
      </c>
      <c r="DF214" s="212">
        <f ca="1">(DF$133*INDEX('Term Pricing'!$O$713:$O$892,MATCH('Project 2'!DF$8,'Term Pricing'!$C$713:$C$892,0))*$E214*$F214)+(DF$133*INDEX('Term Pricing'!$P$713:$P$892,MATCH('Project 2'!DF$8,'Term Pricing'!$C$713:$C$892,0))*$E214*(1-$F214))</f>
        <v>58968</v>
      </c>
      <c r="DG214" s="212">
        <f ca="1">(DG$133*INDEX('Term Pricing'!$O$713:$O$892,MATCH('Project 2'!DG$8,'Term Pricing'!$C$713:$C$892,0))*$E214*$F214)+(DG$133*INDEX('Term Pricing'!$P$713:$P$892,MATCH('Project 2'!DG$8,'Term Pricing'!$C$713:$C$892,0))*$E214*(1-$F214))</f>
        <v>60933.600000000006</v>
      </c>
      <c r="DH214" s="212">
        <f ca="1">(DH$133*INDEX('Term Pricing'!$O$713:$O$892,MATCH('Project 2'!DH$8,'Term Pricing'!$C$713:$C$892,0))*$E214*$F214)+(DH$133*INDEX('Term Pricing'!$P$713:$P$892,MATCH('Project 2'!DH$8,'Term Pricing'!$C$713:$C$892,0))*$E214*(1-$F214))</f>
        <v>58968</v>
      </c>
      <c r="DI214" s="212">
        <f ca="1">(DI$133*INDEX('Term Pricing'!$O$713:$O$892,MATCH('Project 2'!DI$8,'Term Pricing'!$C$713:$C$892,0))*$E214*$F214)+(DI$133*INDEX('Term Pricing'!$P$713:$P$892,MATCH('Project 2'!DI$8,'Term Pricing'!$C$713:$C$892,0))*$E214*(1-$F214))</f>
        <v>60933.600000000006</v>
      </c>
      <c r="DJ214" s="212">
        <f ca="1">(DJ$133*INDEX('Term Pricing'!$O$713:$O$892,MATCH('Project 2'!DJ$8,'Term Pricing'!$C$713:$C$892,0))*$E214*$F214)+(DJ$133*INDEX('Term Pricing'!$P$713:$P$892,MATCH('Project 2'!DJ$8,'Term Pricing'!$C$713:$C$892,0))*$E214*(1-$F214))</f>
        <v>60933.600000000006</v>
      </c>
      <c r="DK214" s="212">
        <f ca="1">(DK$133*INDEX('Term Pricing'!$O$713:$O$892,MATCH('Project 2'!DK$8,'Term Pricing'!$C$713:$C$892,0))*$E214*$F214)+(DK$133*INDEX('Term Pricing'!$P$713:$P$892,MATCH('Project 2'!DK$8,'Term Pricing'!$C$713:$C$892,0))*$E214*(1-$F214))</f>
        <v>58968</v>
      </c>
      <c r="DL214" s="212">
        <f ca="1">(DL$133*INDEX('Term Pricing'!$O$713:$O$892,MATCH('Project 2'!DL$8,'Term Pricing'!$C$713:$C$892,0))*$E214*$F214)+(DL$133*INDEX('Term Pricing'!$P$713:$P$892,MATCH('Project 2'!DL$8,'Term Pricing'!$C$713:$C$892,0))*$E214*(1-$F214))</f>
        <v>60933.600000000006</v>
      </c>
      <c r="DM214" s="212">
        <f ca="1">(DM$133*INDEX('Term Pricing'!$O$713:$O$892,MATCH('Project 2'!DM$8,'Term Pricing'!$C$713:$C$892,0))*$E214*$F214)+(DM$133*INDEX('Term Pricing'!$P$713:$P$892,MATCH('Project 2'!DM$8,'Term Pricing'!$C$713:$C$892,0))*$E214*(1-$F214))</f>
        <v>58968</v>
      </c>
      <c r="DN214" s="212">
        <f ca="1">(DN$133*INDEX('Term Pricing'!$O$713:$O$892,MATCH('Project 2'!DN$8,'Term Pricing'!$C$713:$C$892,0))*$E214*$F214)+(DN$133*INDEX('Term Pricing'!$P$713:$P$892,MATCH('Project 2'!DN$8,'Term Pricing'!$C$713:$C$892,0))*$E214*(1-$F214))</f>
        <v>60933.600000000006</v>
      </c>
    </row>
    <row r="215" spans="1:118">
      <c r="A215" s="151"/>
      <c r="C215" s="34" t="s">
        <v>84</v>
      </c>
      <c r="E215" s="70">
        <f>Inputs!H145</f>
        <v>0.2</v>
      </c>
      <c r="F215" s="70">
        <f>Inputs!J145</f>
        <v>0.7</v>
      </c>
      <c r="G215" s="54" t="s">
        <v>83</v>
      </c>
      <c r="H215" s="272">
        <f ca="1">IFERROR(SUM($J215:$DN215)/(SUM($J$133:$DN$133)*E215),0)</f>
        <v>5.0274200625529897</v>
      </c>
      <c r="I215" s="29"/>
      <c r="J215" s="212">
        <f>(J$133*INDEX('Term Pricing'!$O$898:$O$1077,MATCH('Project 2'!J$8,'Term Pricing'!$C$898:$C$1077,0))*$E215*$F215)+(J$133*INDEX('Term Pricing'!$P$898:$P$1077,MATCH('Project 2'!J$8,'Term Pricing'!$C$898:$C$1077,0))*$E215*(1-$F215))</f>
        <v>0</v>
      </c>
      <c r="K215" s="212">
        <f>(K$133*INDEX('Term Pricing'!$O$898:$O$1077,MATCH('Project 2'!K$8,'Term Pricing'!$C$898:$C$1077,0))*$E215*$F215)+(K$133*INDEX('Term Pricing'!$P$898:$P$1077,MATCH('Project 2'!K$8,'Term Pricing'!$C$898:$C$1077,0))*$E215*(1-$F215))</f>
        <v>0</v>
      </c>
      <c r="L215" s="212">
        <f>(L$133*INDEX('Term Pricing'!$O$898:$O$1077,MATCH('Project 2'!L$8,'Term Pricing'!$C$898:$C$1077,0))*$E215*$F215)+(L$133*INDEX('Term Pricing'!$P$898:$P$1077,MATCH('Project 2'!L$8,'Term Pricing'!$C$898:$C$1077,0))*$E215*(1-$F215))</f>
        <v>0</v>
      </c>
      <c r="M215" s="212">
        <f>(M$133*INDEX('Term Pricing'!$O$898:$O$1077,MATCH('Project 2'!M$8,'Term Pricing'!$C$898:$C$1077,0))*$E215*$F215)+(M$133*INDEX('Term Pricing'!$P$898:$P$1077,MATCH('Project 2'!M$8,'Term Pricing'!$C$898:$C$1077,0))*$E215*(1-$F215))</f>
        <v>0</v>
      </c>
      <c r="N215" s="212">
        <f>(N$133*INDEX('Term Pricing'!$O$898:$O$1077,MATCH('Project 2'!N$8,'Term Pricing'!$C$898:$C$1077,0))*$E215*$F215)+(N$133*INDEX('Term Pricing'!$P$898:$P$1077,MATCH('Project 2'!N$8,'Term Pricing'!$C$898:$C$1077,0))*$E215*(1-$F215))</f>
        <v>0</v>
      </c>
      <c r="O215" s="212">
        <f>(O$133*INDEX('Term Pricing'!$O$898:$O$1077,MATCH('Project 2'!O$8,'Term Pricing'!$C$898:$C$1077,0))*$E215*$F215)+(O$133*INDEX('Term Pricing'!$P$898:$P$1077,MATCH('Project 2'!O$8,'Term Pricing'!$C$898:$C$1077,0))*$E215*(1-$F215))</f>
        <v>0</v>
      </c>
      <c r="P215" s="212">
        <f>(P$133*INDEX('Term Pricing'!$O$898:$O$1077,MATCH('Project 2'!P$8,'Term Pricing'!$C$898:$C$1077,0))*$E215*$F215)+(P$133*INDEX('Term Pricing'!$P$898:$P$1077,MATCH('Project 2'!P$8,'Term Pricing'!$C$898:$C$1077,0))*$E215*(1-$F215))</f>
        <v>66096</v>
      </c>
      <c r="Q215" s="212">
        <f>(Q$133*INDEX('Term Pricing'!$O$898:$O$1077,MATCH('Project 2'!Q$8,'Term Pricing'!$C$898:$C$1077,0))*$E215*$F215)+(Q$133*INDEX('Term Pricing'!$P$898:$P$1077,MATCH('Project 2'!Q$8,'Term Pricing'!$C$898:$C$1077,0))*$E215*(1-$F215))</f>
        <v>68299.199999999997</v>
      </c>
      <c r="R215" s="212">
        <f ca="1">(R$133*INDEX('Term Pricing'!$O$898:$O$1077,MATCH('Project 2'!R$8,'Term Pricing'!$C$898:$C$1077,0))*$E215*$F215)+(R$133*INDEX('Term Pricing'!$P$898:$P$1077,MATCH('Project 2'!R$8,'Term Pricing'!$C$898:$C$1077,0))*$E215*(1-$F215))</f>
        <v>67873.661193985361</v>
      </c>
      <c r="S215" s="212">
        <f ca="1">(S$133*INDEX('Term Pricing'!$O$898:$O$1077,MATCH('Project 2'!S$8,'Term Pricing'!$C$898:$C$1077,0))*$E215*$F215)+(S$133*INDEX('Term Pricing'!$P$898:$P$1077,MATCH('Project 2'!S$8,'Term Pricing'!$C$898:$C$1077,0))*$E215*(1-$F215))</f>
        <v>65411.357224067935</v>
      </c>
      <c r="T215" s="212">
        <f ca="1">(T$133*INDEX('Term Pricing'!$O$898:$O$1077,MATCH('Project 2'!T$8,'Term Pricing'!$C$898:$C$1077,0))*$E215*$F215)+(T$133*INDEX('Term Pricing'!$P$898:$P$1077,MATCH('Project 2'!T$8,'Term Pricing'!$C$898:$C$1077,0))*$E215*(1-$F215))</f>
        <v>67217.688586104137</v>
      </c>
      <c r="U215" s="212">
        <f ca="1">(U$133*INDEX('Term Pricing'!$O$898:$O$1077,MATCH('Project 2'!U$8,'Term Pricing'!$C$898:$C$1077,0))*$E215*$F215)+(U$133*INDEX('Term Pricing'!$P$898:$P$1077,MATCH('Project 2'!U$8,'Term Pricing'!$C$898:$C$1077,0))*$E215*(1-$F215))</f>
        <v>64569.456726685086</v>
      </c>
      <c r="V215" s="212">
        <f ca="1">(V$133*INDEX('Term Pricing'!$O$898:$O$1077,MATCH('Project 2'!V$8,'Term Pricing'!$C$898:$C$1077,0))*$E215*$F215)+(V$133*INDEX('Term Pricing'!$P$898:$P$1077,MATCH('Project 2'!V$8,'Term Pricing'!$C$898:$C$1077,0))*$E215*(1-$F215))</f>
        <v>66204.508703275249</v>
      </c>
      <c r="W215" s="212">
        <f ca="1">(W$133*INDEX('Term Pricing'!$O$898:$O$1077,MATCH('Project 2'!W$8,'Term Pricing'!$C$898:$C$1077,0))*$E215*$F215)+(W$133*INDEX('Term Pricing'!$P$898:$P$1077,MATCH('Project 2'!W$8,'Term Pricing'!$C$898:$C$1077,0))*$E215*(1-$F215))</f>
        <v>65611.96013412482</v>
      </c>
      <c r="X215" s="212">
        <f ca="1">(X$133*INDEX('Term Pricing'!$O$898:$O$1077,MATCH('Project 2'!X$8,'Term Pricing'!$C$898:$C$1077,0))*$E215*$F215)+(X$133*INDEX('Term Pricing'!$P$898:$P$1077,MATCH('Project 2'!X$8,'Term Pricing'!$C$898:$C$1077,0))*$E215*(1-$F215))</f>
        <v>60759.78062557082</v>
      </c>
      <c r="Y215" s="212">
        <f ca="1">(Y$133*INDEX('Term Pricing'!$O$898:$O$1077,MATCH('Project 2'!Y$8,'Term Pricing'!$C$898:$C$1077,0))*$E215*$F215)+(Y$133*INDEX('Term Pricing'!$P$898:$P$1077,MATCH('Project 2'!Y$8,'Term Pricing'!$C$898:$C$1077,0))*$E215*(1-$F215))</f>
        <v>64236.560504022185</v>
      </c>
      <c r="Z215" s="212">
        <f ca="1">(Z$133*INDEX('Term Pricing'!$O$898:$O$1077,MATCH('Project 2'!Z$8,'Term Pricing'!$C$898:$C$1077,0))*$E215*$F215)+(Z$133*INDEX('Term Pricing'!$P$898:$P$1077,MATCH('Project 2'!Z$8,'Term Pricing'!$C$898:$C$1077,0))*$E215*(1-$F215))</f>
        <v>61414.599582830459</v>
      </c>
      <c r="AA215" s="212">
        <f ca="1">(AA$133*INDEX('Term Pricing'!$O$898:$O$1077,MATCH('Project 2'!AA$8,'Term Pricing'!$C$898:$C$1077,0))*$E215*$F215)+(AA$133*INDEX('Term Pricing'!$P$898:$P$1077,MATCH('Project 2'!AA$8,'Term Pricing'!$C$898:$C$1077,0))*$E215*(1-$F215))</f>
        <v>62630.6390668885</v>
      </c>
      <c r="AB215" s="212">
        <f ca="1">(AB$133*INDEX('Term Pricing'!$O$898:$O$1077,MATCH('Project 2'!AB$8,'Term Pricing'!$C$898:$C$1077,0))*$E215*$F215)+(AB$133*INDEX('Term Pricing'!$P$898:$P$1077,MATCH('Project 2'!AB$8,'Term Pricing'!$C$898:$C$1077,0))*$E215*(1-$F215))</f>
        <v>59755.931575837298</v>
      </c>
      <c r="AC215" s="212">
        <f ca="1">(AC$133*INDEX('Term Pricing'!$O$898:$O$1077,MATCH('Project 2'!AC$8,'Term Pricing'!$C$898:$C$1077,0))*$E215*$F215)+(AC$133*INDEX('Term Pricing'!$P$898:$P$1077,MATCH('Project 2'!AC$8,'Term Pricing'!$C$898:$C$1077,0))*$E215*(1-$F215))</f>
        <v>60813.547312276511</v>
      </c>
      <c r="AD215" s="212">
        <f ca="1">(AD$133*INDEX('Term Pricing'!$O$898:$O$1077,MATCH('Project 2'!AD$8,'Term Pricing'!$C$898:$C$1077,0))*$E215*$F215)+(AD$133*INDEX('Term Pricing'!$P$898:$P$1077,MATCH('Project 2'!AD$8,'Term Pricing'!$C$898:$C$1077,0))*$E215*(1-$F215))</f>
        <v>59831.4080144404</v>
      </c>
      <c r="AE215" s="212">
        <f ca="1">(AE$133*INDEX('Term Pricing'!$O$898:$O$1077,MATCH('Project 2'!AE$8,'Term Pricing'!$C$898:$C$1077,0))*$E215*$F215)+(AE$133*INDEX('Term Pricing'!$P$898:$P$1077,MATCH('Project 2'!AE$8,'Term Pricing'!$C$898:$C$1077,0))*$E215*(1-$F215))</f>
        <v>56907.485695924363</v>
      </c>
      <c r="AF215" s="212">
        <f ca="1">(AF$133*INDEX('Term Pricing'!$O$898:$O$1077,MATCH('Project 2'!AF$8,'Term Pricing'!$C$898:$C$1077,0))*$E215*$F215)+(AF$133*INDEX('Term Pricing'!$P$898:$P$1077,MATCH('Project 2'!AF$8,'Term Pricing'!$C$898:$C$1077,0))*$E215*(1-$F215))</f>
        <v>57735.029148215493</v>
      </c>
      <c r="AG215" s="212">
        <f ca="1">(AG$133*INDEX('Term Pricing'!$O$898:$O$1077,MATCH('Project 2'!AG$8,'Term Pricing'!$C$898:$C$1077,0))*$E215*$F215)+(AG$133*INDEX('Term Pricing'!$P$898:$P$1077,MATCH('Project 2'!AG$8,'Term Pricing'!$C$898:$C$1077,0))*$E215*(1-$F215))</f>
        <v>54799.80890974166</v>
      </c>
      <c r="AH215" s="212">
        <f ca="1">(AH$133*INDEX('Term Pricing'!$O$898:$O$1077,MATCH('Project 2'!AH$8,'Term Pricing'!$C$898:$C$1077,0))*$E215*$F215)+(AH$133*INDEX('Term Pricing'!$P$898:$P$1077,MATCH('Project 2'!AH$8,'Term Pricing'!$C$898:$C$1077,0))*$E215*(1-$F215))</f>
        <v>55481.768645680429</v>
      </c>
      <c r="AI215" s="212">
        <f ca="1">(AI$133*INDEX('Term Pricing'!$O$898:$O$1077,MATCH('Project 2'!AI$8,'Term Pricing'!$C$898:$C$1077,0))*$E215*$F215)+(AI$133*INDEX('Term Pricing'!$P$898:$P$1077,MATCH('Project 2'!AI$8,'Term Pricing'!$C$898:$C$1077,0))*$E215*(1-$F215))</f>
        <v>54303.957022658571</v>
      </c>
      <c r="AJ215" s="212">
        <f ca="1">(AJ$133*INDEX('Term Pricing'!$O$898:$O$1077,MATCH('Project 2'!AJ$8,'Term Pricing'!$C$898:$C$1077,0))*$E215*$F215)+(AJ$133*INDEX('Term Pricing'!$P$898:$P$1077,MATCH('Project 2'!AJ$8,'Term Pricing'!$C$898:$C$1077,0))*$E215*(1-$F215))</f>
        <v>47957.865783041416</v>
      </c>
      <c r="AK215" s="212">
        <f ca="1">(AK$133*INDEX('Term Pricing'!$O$898:$O$1077,MATCH('Project 2'!AK$8,'Term Pricing'!$C$898:$C$1077,0))*$E215*$F215)+(AK$133*INDEX('Term Pricing'!$P$898:$P$1077,MATCH('Project 2'!AK$8,'Term Pricing'!$C$898:$C$1077,0))*$E215*(1-$F215))</f>
        <v>51861.670243784116</v>
      </c>
      <c r="AL215" s="212">
        <f ca="1">(AL$133*INDEX('Term Pricing'!$O$898:$O$1077,MATCH('Project 2'!AL$8,'Term Pricing'!$C$898:$C$1077,0))*$E215*$F215)+(AL$133*INDEX('Term Pricing'!$P$898:$P$1077,MATCH('Project 2'!AL$8,'Term Pricing'!$C$898:$C$1077,0))*$E215*(1-$F215))</f>
        <v>48971.124855218775</v>
      </c>
      <c r="AM215" s="212">
        <f ca="1">(AM$133*INDEX('Term Pricing'!$O$898:$O$1077,MATCH('Project 2'!AM$8,'Term Pricing'!$C$898:$C$1077,0))*$E215*$F215)+(AM$133*INDEX('Term Pricing'!$P$898:$P$1077,MATCH('Project 2'!AM$8,'Term Pricing'!$C$898:$C$1077,0))*$E215*(1-$F215))</f>
        <v>49324.852238170395</v>
      </c>
      <c r="AN215" s="212">
        <f ca="1">(AN$133*INDEX('Term Pricing'!$O$898:$O$1077,MATCH('Project 2'!AN$8,'Term Pricing'!$C$898:$C$1077,0))*$E215*$F215)+(AN$133*INDEX('Term Pricing'!$P$898:$P$1077,MATCH('Project 2'!AN$8,'Term Pricing'!$C$898:$C$1077,0))*$E215*(1-$F215))</f>
        <v>46479.560717135653</v>
      </c>
      <c r="AO215" s="212">
        <f ca="1">(AO$133*INDEX('Term Pricing'!$O$898:$O$1077,MATCH('Project 2'!AO$8,'Term Pricing'!$C$898:$C$1077,0))*$E215*$F215)+(AO$133*INDEX('Term Pricing'!$P$898:$P$1077,MATCH('Project 2'!AO$8,'Term Pricing'!$C$898:$C$1077,0))*$E215*(1-$F215))</f>
        <v>46911.174270183175</v>
      </c>
      <c r="AP215" s="212">
        <f ca="1">(AP$133*INDEX('Term Pricing'!$O$898:$O$1077,MATCH('Project 2'!AP$8,'Term Pricing'!$C$898:$C$1077,0))*$E215*$F215)+(AP$133*INDEX('Term Pricing'!$P$898:$P$1077,MATCH('Project 2'!AP$8,'Term Pricing'!$C$898:$C$1077,0))*$E215*(1-$F215))</f>
        <v>45823.015582450083</v>
      </c>
      <c r="AQ215" s="212">
        <f ca="1">(AQ$133*INDEX('Term Pricing'!$O$898:$O$1077,MATCH('Project 2'!AQ$8,'Term Pricing'!$C$898:$C$1077,0))*$E215*$F215)+(AQ$133*INDEX('Term Pricing'!$P$898:$P$1077,MATCH('Project 2'!AQ$8,'Term Pricing'!$C$898:$C$1077,0))*$E215*(1-$F215))</f>
        <v>43285.320195334629</v>
      </c>
      <c r="AR215" s="212">
        <f ca="1">(AR$133*INDEX('Term Pricing'!$O$898:$O$1077,MATCH('Project 2'!AR$8,'Term Pricing'!$C$898:$C$1077,0))*$E215*$F215)+(AR$133*INDEX('Term Pricing'!$P$898:$P$1077,MATCH('Project 2'!AR$8,'Term Pricing'!$C$898:$C$1077,0))*$E215*(1-$F215))</f>
        <v>43629.053790194645</v>
      </c>
      <c r="AS215" s="212">
        <f ca="1">(AS$133*INDEX('Term Pricing'!$O$898:$O$1077,MATCH('Project 2'!AS$8,'Term Pricing'!$C$898:$C$1077,0))*$E215*$F215)+(AS$133*INDEX('Term Pricing'!$P$898:$P$1077,MATCH('Project 2'!AS$8,'Term Pricing'!$C$898:$C$1077,0))*$E215*(1-$F215))</f>
        <v>41156.184802559801</v>
      </c>
      <c r="AT215" s="212">
        <f ca="1">(AT$133*INDEX('Term Pricing'!$O$898:$O$1077,MATCH('Project 2'!AT$8,'Term Pricing'!$C$898:$C$1077,0))*$E215*$F215)+(AT$133*INDEX('Term Pricing'!$P$898:$P$1077,MATCH('Project 2'!AT$8,'Term Pricing'!$C$898:$C$1077,0))*$E215*(1-$F215))</f>
        <v>41427.480220896963</v>
      </c>
      <c r="AU215" s="212">
        <f ca="1">(AU$133*INDEX('Term Pricing'!$O$898:$O$1077,MATCH('Project 2'!AU$8,'Term Pricing'!$C$898:$C$1077,0))*$E215*$F215)+(AU$133*INDEX('Term Pricing'!$P$898:$P$1077,MATCH('Project 2'!AU$8,'Term Pricing'!$C$898:$C$1077,0))*$E215*(1-$F215))</f>
        <v>40329.550541568955</v>
      </c>
      <c r="AV215" s="212">
        <f ca="1">(AV$133*INDEX('Term Pricing'!$O$898:$O$1077,MATCH('Project 2'!AV$8,'Term Pricing'!$C$898:$C$1077,0))*$E215*$F215)+(AV$133*INDEX('Term Pricing'!$P$898:$P$1077,MATCH('Project 2'!AV$8,'Term Pricing'!$C$898:$C$1077,0))*$E215*(1-$F215))</f>
        <v>35439.342892549103</v>
      </c>
      <c r="AW215" s="212">
        <f ca="1">(AW$133*INDEX('Term Pricing'!$O$898:$O$1077,MATCH('Project 2'!AW$8,'Term Pricing'!$C$898:$C$1077,0))*$E215*$F215)+(AW$133*INDEX('Term Pricing'!$P$898:$P$1077,MATCH('Project 2'!AW$8,'Term Pricing'!$C$898:$C$1077,0))*$E215*(1-$F215))</f>
        <v>38150.133139657839</v>
      </c>
      <c r="AX215" s="212">
        <f ca="1">(AX$133*INDEX('Term Pricing'!$O$898:$O$1077,MATCH('Project 2'!AX$8,'Term Pricing'!$C$898:$C$1077,0))*$E215*$F215)+(AX$133*INDEX('Term Pricing'!$P$898:$P$1077,MATCH('Project 2'!AX$8,'Term Pricing'!$C$898:$C$1077,0))*$E215*(1-$F215))</f>
        <v>59794.627384279207</v>
      </c>
      <c r="AY215" s="212">
        <f ca="1">(AY$133*INDEX('Term Pricing'!$O$898:$O$1077,MATCH('Project 2'!AY$8,'Term Pricing'!$C$898:$C$1077,0))*$E215*$F215)+(AY$133*INDEX('Term Pricing'!$P$898:$P$1077,MATCH('Project 2'!AY$8,'Term Pricing'!$C$898:$C$1077,0))*$E215*(1-$F215))</f>
        <v>60933.600000000006</v>
      </c>
      <c r="AZ215" s="212">
        <f ca="1">(AZ$133*INDEX('Term Pricing'!$O$898:$O$1077,MATCH('Project 2'!AZ$8,'Term Pricing'!$C$898:$C$1077,0))*$E215*$F215)+(AZ$133*INDEX('Term Pricing'!$P$898:$P$1077,MATCH('Project 2'!AZ$8,'Term Pricing'!$C$898:$C$1077,0))*$E215*(1-$F215))</f>
        <v>58968</v>
      </c>
      <c r="BA215" s="212">
        <f ca="1">(BA$133*INDEX('Term Pricing'!$O$898:$O$1077,MATCH('Project 2'!BA$8,'Term Pricing'!$C$898:$C$1077,0))*$E215*$F215)+(BA$133*INDEX('Term Pricing'!$P$898:$P$1077,MATCH('Project 2'!BA$8,'Term Pricing'!$C$898:$C$1077,0))*$E215*(1-$F215))</f>
        <v>60933.600000000006</v>
      </c>
      <c r="BB215" s="212">
        <f ca="1">(BB$133*INDEX('Term Pricing'!$O$898:$O$1077,MATCH('Project 2'!BB$8,'Term Pricing'!$C$898:$C$1077,0))*$E215*$F215)+(BB$133*INDEX('Term Pricing'!$P$898:$P$1077,MATCH('Project 2'!BB$8,'Term Pricing'!$C$898:$C$1077,0))*$E215*(1-$F215))</f>
        <v>60933.600000000006</v>
      </c>
      <c r="BC215" s="212">
        <f ca="1">(BC$133*INDEX('Term Pricing'!$O$898:$O$1077,MATCH('Project 2'!BC$8,'Term Pricing'!$C$898:$C$1077,0))*$E215*$F215)+(BC$133*INDEX('Term Pricing'!$P$898:$P$1077,MATCH('Project 2'!BC$8,'Term Pricing'!$C$898:$C$1077,0))*$E215*(1-$F215))</f>
        <v>58968</v>
      </c>
      <c r="BD215" s="212">
        <f ca="1">(BD$133*INDEX('Term Pricing'!$O$898:$O$1077,MATCH('Project 2'!BD$8,'Term Pricing'!$C$898:$C$1077,0))*$E215*$F215)+(BD$133*INDEX('Term Pricing'!$P$898:$P$1077,MATCH('Project 2'!BD$8,'Term Pricing'!$C$898:$C$1077,0))*$E215*(1-$F215))</f>
        <v>60933.600000000006</v>
      </c>
      <c r="BE215" s="212">
        <f ca="1">(BE$133*INDEX('Term Pricing'!$O$898:$O$1077,MATCH('Project 2'!BE$8,'Term Pricing'!$C$898:$C$1077,0))*$E215*$F215)+(BE$133*INDEX('Term Pricing'!$P$898:$P$1077,MATCH('Project 2'!BE$8,'Term Pricing'!$C$898:$C$1077,0))*$E215*(1-$F215))</f>
        <v>58968</v>
      </c>
      <c r="BF215" s="212">
        <f ca="1">(BF$133*INDEX('Term Pricing'!$O$898:$O$1077,MATCH('Project 2'!BF$8,'Term Pricing'!$C$898:$C$1077,0))*$E215*$F215)+(BF$133*INDEX('Term Pricing'!$P$898:$P$1077,MATCH('Project 2'!BF$8,'Term Pricing'!$C$898:$C$1077,0))*$E215*(1-$F215))</f>
        <v>60933.600000000006</v>
      </c>
      <c r="BG215" s="212">
        <f ca="1">(BG$133*INDEX('Term Pricing'!$O$898:$O$1077,MATCH('Project 2'!BG$8,'Term Pricing'!$C$898:$C$1077,0))*$E215*$F215)+(BG$133*INDEX('Term Pricing'!$P$898:$P$1077,MATCH('Project 2'!BG$8,'Term Pricing'!$C$898:$C$1077,0))*$E215*(1-$F215))</f>
        <v>60933.600000000006</v>
      </c>
      <c r="BH215" s="212">
        <f ca="1">(BH$133*INDEX('Term Pricing'!$O$898:$O$1077,MATCH('Project 2'!BH$8,'Term Pricing'!$C$898:$C$1077,0))*$E215*$F215)+(BH$133*INDEX('Term Pricing'!$P$898:$P$1077,MATCH('Project 2'!BH$8,'Term Pricing'!$C$898:$C$1077,0))*$E215*(1-$F215))</f>
        <v>55036.800000000003</v>
      </c>
      <c r="BI215" s="212">
        <f ca="1">(BI$133*INDEX('Term Pricing'!$O$898:$O$1077,MATCH('Project 2'!BI$8,'Term Pricing'!$C$898:$C$1077,0))*$E215*$F215)+(BI$133*INDEX('Term Pricing'!$P$898:$P$1077,MATCH('Project 2'!BI$8,'Term Pricing'!$C$898:$C$1077,0))*$E215*(1-$F215))</f>
        <v>60933.600000000006</v>
      </c>
      <c r="BJ215" s="212">
        <f ca="1">(BJ$133*INDEX('Term Pricing'!$O$898:$O$1077,MATCH('Project 2'!BJ$8,'Term Pricing'!$C$898:$C$1077,0))*$E215*$F215)+(BJ$133*INDEX('Term Pricing'!$P$898:$P$1077,MATCH('Project 2'!BJ$8,'Term Pricing'!$C$898:$C$1077,0))*$E215*(1-$F215))</f>
        <v>58968</v>
      </c>
      <c r="BK215" s="212">
        <f ca="1">(BK$133*INDEX('Term Pricing'!$O$898:$O$1077,MATCH('Project 2'!BK$8,'Term Pricing'!$C$898:$C$1077,0))*$E215*$F215)+(BK$133*INDEX('Term Pricing'!$P$898:$P$1077,MATCH('Project 2'!BK$8,'Term Pricing'!$C$898:$C$1077,0))*$E215*(1-$F215))</f>
        <v>60933.600000000006</v>
      </c>
      <c r="BL215" s="212">
        <f ca="1">(BL$133*INDEX('Term Pricing'!$O$898:$O$1077,MATCH('Project 2'!BL$8,'Term Pricing'!$C$898:$C$1077,0))*$E215*$F215)+(BL$133*INDEX('Term Pricing'!$P$898:$P$1077,MATCH('Project 2'!BL$8,'Term Pricing'!$C$898:$C$1077,0))*$E215*(1-$F215))</f>
        <v>58968</v>
      </c>
      <c r="BM215" s="212">
        <f ca="1">(BM$133*INDEX('Term Pricing'!$O$898:$O$1077,MATCH('Project 2'!BM$8,'Term Pricing'!$C$898:$C$1077,0))*$E215*$F215)+(BM$133*INDEX('Term Pricing'!$P$898:$P$1077,MATCH('Project 2'!BM$8,'Term Pricing'!$C$898:$C$1077,0))*$E215*(1-$F215))</f>
        <v>60933.600000000006</v>
      </c>
      <c r="BN215" s="212">
        <f ca="1">(BN$133*INDEX('Term Pricing'!$O$898:$O$1077,MATCH('Project 2'!BN$8,'Term Pricing'!$C$898:$C$1077,0))*$E215*$F215)+(BN$133*INDEX('Term Pricing'!$P$898:$P$1077,MATCH('Project 2'!BN$8,'Term Pricing'!$C$898:$C$1077,0))*$E215*(1-$F215))</f>
        <v>60933.600000000006</v>
      </c>
      <c r="BO215" s="212">
        <f ca="1">(BO$133*INDEX('Term Pricing'!$O$898:$O$1077,MATCH('Project 2'!BO$8,'Term Pricing'!$C$898:$C$1077,0))*$E215*$F215)+(BO$133*INDEX('Term Pricing'!$P$898:$P$1077,MATCH('Project 2'!BO$8,'Term Pricing'!$C$898:$C$1077,0))*$E215*(1-$F215))</f>
        <v>58968</v>
      </c>
      <c r="BP215" s="212">
        <f ca="1">(BP$133*INDEX('Term Pricing'!$O$898:$O$1077,MATCH('Project 2'!BP$8,'Term Pricing'!$C$898:$C$1077,0))*$E215*$F215)+(BP$133*INDEX('Term Pricing'!$P$898:$P$1077,MATCH('Project 2'!BP$8,'Term Pricing'!$C$898:$C$1077,0))*$E215*(1-$F215))</f>
        <v>60933.600000000006</v>
      </c>
      <c r="BQ215" s="212">
        <f ca="1">(BQ$133*INDEX('Term Pricing'!$O$898:$O$1077,MATCH('Project 2'!BQ$8,'Term Pricing'!$C$898:$C$1077,0))*$E215*$F215)+(BQ$133*INDEX('Term Pricing'!$P$898:$P$1077,MATCH('Project 2'!BQ$8,'Term Pricing'!$C$898:$C$1077,0))*$E215*(1-$F215))</f>
        <v>58968</v>
      </c>
      <c r="BR215" s="212">
        <f ca="1">(BR$133*INDEX('Term Pricing'!$O$898:$O$1077,MATCH('Project 2'!BR$8,'Term Pricing'!$C$898:$C$1077,0))*$E215*$F215)+(BR$133*INDEX('Term Pricing'!$P$898:$P$1077,MATCH('Project 2'!BR$8,'Term Pricing'!$C$898:$C$1077,0))*$E215*(1-$F215))</f>
        <v>60933.600000000006</v>
      </c>
      <c r="BS215" s="212">
        <f ca="1">(BS$133*INDEX('Term Pricing'!$O$898:$O$1077,MATCH('Project 2'!BS$8,'Term Pricing'!$C$898:$C$1077,0))*$E215*$F215)+(BS$133*INDEX('Term Pricing'!$P$898:$P$1077,MATCH('Project 2'!BS$8,'Term Pricing'!$C$898:$C$1077,0))*$E215*(1-$F215))</f>
        <v>60933.600000000006</v>
      </c>
      <c r="BT215" s="212">
        <f ca="1">(BT$133*INDEX('Term Pricing'!$O$898:$O$1077,MATCH('Project 2'!BT$8,'Term Pricing'!$C$898:$C$1077,0))*$E215*$F215)+(BT$133*INDEX('Term Pricing'!$P$898:$P$1077,MATCH('Project 2'!BT$8,'Term Pricing'!$C$898:$C$1077,0))*$E215*(1-$F215))</f>
        <v>57002.400000000001</v>
      </c>
      <c r="BU215" s="212">
        <f ca="1">(BU$133*INDEX('Term Pricing'!$O$898:$O$1077,MATCH('Project 2'!BU$8,'Term Pricing'!$C$898:$C$1077,0))*$E215*$F215)+(BU$133*INDEX('Term Pricing'!$P$898:$P$1077,MATCH('Project 2'!BU$8,'Term Pricing'!$C$898:$C$1077,0))*$E215*(1-$F215))</f>
        <v>60933.600000000006</v>
      </c>
      <c r="BV215" s="212">
        <f ca="1">(BV$133*INDEX('Term Pricing'!$O$898:$O$1077,MATCH('Project 2'!BV$8,'Term Pricing'!$C$898:$C$1077,0))*$E215*$F215)+(BV$133*INDEX('Term Pricing'!$P$898:$P$1077,MATCH('Project 2'!BV$8,'Term Pricing'!$C$898:$C$1077,0))*$E215*(1-$F215))</f>
        <v>58968</v>
      </c>
      <c r="BW215" s="212">
        <f ca="1">(BW$133*INDEX('Term Pricing'!$O$898:$O$1077,MATCH('Project 2'!BW$8,'Term Pricing'!$C$898:$C$1077,0))*$E215*$F215)+(BW$133*INDEX('Term Pricing'!$P$898:$P$1077,MATCH('Project 2'!BW$8,'Term Pricing'!$C$898:$C$1077,0))*$E215*(1-$F215))</f>
        <v>60933.600000000006</v>
      </c>
      <c r="BX215" s="212">
        <f ca="1">(BX$133*INDEX('Term Pricing'!$O$898:$O$1077,MATCH('Project 2'!BX$8,'Term Pricing'!$C$898:$C$1077,0))*$E215*$F215)+(BX$133*INDEX('Term Pricing'!$P$898:$P$1077,MATCH('Project 2'!BX$8,'Term Pricing'!$C$898:$C$1077,0))*$E215*(1-$F215))</f>
        <v>58968</v>
      </c>
      <c r="BY215" s="212">
        <f ca="1">(BY$133*INDEX('Term Pricing'!$O$898:$O$1077,MATCH('Project 2'!BY$8,'Term Pricing'!$C$898:$C$1077,0))*$E215*$F215)+(BY$133*INDEX('Term Pricing'!$P$898:$P$1077,MATCH('Project 2'!BY$8,'Term Pricing'!$C$898:$C$1077,0))*$E215*(1-$F215))</f>
        <v>60933.600000000006</v>
      </c>
      <c r="BZ215" s="212">
        <f ca="1">(BZ$133*INDEX('Term Pricing'!$O$898:$O$1077,MATCH('Project 2'!BZ$8,'Term Pricing'!$C$898:$C$1077,0))*$E215*$F215)+(BZ$133*INDEX('Term Pricing'!$P$898:$P$1077,MATCH('Project 2'!BZ$8,'Term Pricing'!$C$898:$C$1077,0))*$E215*(1-$F215))</f>
        <v>60933.600000000006</v>
      </c>
      <c r="CA215" s="212">
        <f ca="1">(CA$133*INDEX('Term Pricing'!$O$898:$O$1077,MATCH('Project 2'!CA$8,'Term Pricing'!$C$898:$C$1077,0))*$E215*$F215)+(CA$133*INDEX('Term Pricing'!$P$898:$P$1077,MATCH('Project 2'!CA$8,'Term Pricing'!$C$898:$C$1077,0))*$E215*(1-$F215))</f>
        <v>58968</v>
      </c>
      <c r="CB215" s="212">
        <f ca="1">(CB$133*INDEX('Term Pricing'!$O$898:$O$1077,MATCH('Project 2'!CB$8,'Term Pricing'!$C$898:$C$1077,0))*$E215*$F215)+(CB$133*INDEX('Term Pricing'!$P$898:$P$1077,MATCH('Project 2'!CB$8,'Term Pricing'!$C$898:$C$1077,0))*$E215*(1-$F215))</f>
        <v>60933.600000000006</v>
      </c>
      <c r="CC215" s="212">
        <f ca="1">(CC$133*INDEX('Term Pricing'!$O$898:$O$1077,MATCH('Project 2'!CC$8,'Term Pricing'!$C$898:$C$1077,0))*$E215*$F215)+(CC$133*INDEX('Term Pricing'!$P$898:$P$1077,MATCH('Project 2'!CC$8,'Term Pricing'!$C$898:$C$1077,0))*$E215*(1-$F215))</f>
        <v>58968</v>
      </c>
      <c r="CD215" s="212">
        <f ca="1">(CD$133*INDEX('Term Pricing'!$O$898:$O$1077,MATCH('Project 2'!CD$8,'Term Pricing'!$C$898:$C$1077,0))*$E215*$F215)+(CD$133*INDEX('Term Pricing'!$P$898:$P$1077,MATCH('Project 2'!CD$8,'Term Pricing'!$C$898:$C$1077,0))*$E215*(1-$F215))</f>
        <v>60933.600000000006</v>
      </c>
      <c r="CE215" s="212">
        <f ca="1">(CE$133*INDEX('Term Pricing'!$O$898:$O$1077,MATCH('Project 2'!CE$8,'Term Pricing'!$C$898:$C$1077,0))*$E215*$F215)+(CE$133*INDEX('Term Pricing'!$P$898:$P$1077,MATCH('Project 2'!CE$8,'Term Pricing'!$C$898:$C$1077,0))*$E215*(1-$F215))</f>
        <v>60933.600000000006</v>
      </c>
      <c r="CF215" s="212">
        <f ca="1">(CF$133*INDEX('Term Pricing'!$O$898:$O$1077,MATCH('Project 2'!CF$8,'Term Pricing'!$C$898:$C$1077,0))*$E215*$F215)+(CF$133*INDEX('Term Pricing'!$P$898:$P$1077,MATCH('Project 2'!CF$8,'Term Pricing'!$C$898:$C$1077,0))*$E215*(1-$F215))</f>
        <v>55036.800000000003</v>
      </c>
      <c r="CG215" s="212">
        <f ca="1">(CG$133*INDEX('Term Pricing'!$O$898:$O$1077,MATCH('Project 2'!CG$8,'Term Pricing'!$C$898:$C$1077,0))*$E215*$F215)+(CG$133*INDEX('Term Pricing'!$P$898:$P$1077,MATCH('Project 2'!CG$8,'Term Pricing'!$C$898:$C$1077,0))*$E215*(1-$F215))</f>
        <v>60933.600000000006</v>
      </c>
      <c r="CH215" s="212">
        <f ca="1">(CH$133*INDEX('Term Pricing'!$O$898:$O$1077,MATCH('Project 2'!CH$8,'Term Pricing'!$C$898:$C$1077,0))*$E215*$F215)+(CH$133*INDEX('Term Pricing'!$P$898:$P$1077,MATCH('Project 2'!CH$8,'Term Pricing'!$C$898:$C$1077,0))*$E215*(1-$F215))</f>
        <v>58968</v>
      </c>
      <c r="CI215" s="212">
        <f ca="1">(CI$133*INDEX('Term Pricing'!$O$898:$O$1077,MATCH('Project 2'!CI$8,'Term Pricing'!$C$898:$C$1077,0))*$E215*$F215)+(CI$133*INDEX('Term Pricing'!$P$898:$P$1077,MATCH('Project 2'!CI$8,'Term Pricing'!$C$898:$C$1077,0))*$E215*(1-$F215))</f>
        <v>60933.600000000006</v>
      </c>
      <c r="CJ215" s="212">
        <f ca="1">(CJ$133*INDEX('Term Pricing'!$O$898:$O$1077,MATCH('Project 2'!CJ$8,'Term Pricing'!$C$898:$C$1077,0))*$E215*$F215)+(CJ$133*INDEX('Term Pricing'!$P$898:$P$1077,MATCH('Project 2'!CJ$8,'Term Pricing'!$C$898:$C$1077,0))*$E215*(1-$F215))</f>
        <v>58968</v>
      </c>
      <c r="CK215" s="212">
        <f ca="1">(CK$133*INDEX('Term Pricing'!$O$898:$O$1077,MATCH('Project 2'!CK$8,'Term Pricing'!$C$898:$C$1077,0))*$E215*$F215)+(CK$133*INDEX('Term Pricing'!$P$898:$P$1077,MATCH('Project 2'!CK$8,'Term Pricing'!$C$898:$C$1077,0))*$E215*(1-$F215))</f>
        <v>60933.600000000006</v>
      </c>
      <c r="CL215" s="212">
        <f ca="1">(CL$133*INDEX('Term Pricing'!$O$898:$O$1077,MATCH('Project 2'!CL$8,'Term Pricing'!$C$898:$C$1077,0))*$E215*$F215)+(CL$133*INDEX('Term Pricing'!$P$898:$P$1077,MATCH('Project 2'!CL$8,'Term Pricing'!$C$898:$C$1077,0))*$E215*(1-$F215))</f>
        <v>60933.600000000006</v>
      </c>
      <c r="CM215" s="212">
        <f ca="1">(CM$133*INDEX('Term Pricing'!$O$898:$O$1077,MATCH('Project 2'!CM$8,'Term Pricing'!$C$898:$C$1077,0))*$E215*$F215)+(CM$133*INDEX('Term Pricing'!$P$898:$P$1077,MATCH('Project 2'!CM$8,'Term Pricing'!$C$898:$C$1077,0))*$E215*(1-$F215))</f>
        <v>58968</v>
      </c>
      <c r="CN215" s="212">
        <f ca="1">(CN$133*INDEX('Term Pricing'!$O$898:$O$1077,MATCH('Project 2'!CN$8,'Term Pricing'!$C$898:$C$1077,0))*$E215*$F215)+(CN$133*INDEX('Term Pricing'!$P$898:$P$1077,MATCH('Project 2'!CN$8,'Term Pricing'!$C$898:$C$1077,0))*$E215*(1-$F215))</f>
        <v>60933.600000000006</v>
      </c>
      <c r="CO215" s="212">
        <f ca="1">(CO$133*INDEX('Term Pricing'!$O$898:$O$1077,MATCH('Project 2'!CO$8,'Term Pricing'!$C$898:$C$1077,0))*$E215*$F215)+(CO$133*INDEX('Term Pricing'!$P$898:$P$1077,MATCH('Project 2'!CO$8,'Term Pricing'!$C$898:$C$1077,0))*$E215*(1-$F215))</f>
        <v>58968</v>
      </c>
      <c r="CP215" s="212">
        <f ca="1">(CP$133*INDEX('Term Pricing'!$O$898:$O$1077,MATCH('Project 2'!CP$8,'Term Pricing'!$C$898:$C$1077,0))*$E215*$F215)+(CP$133*INDEX('Term Pricing'!$P$898:$P$1077,MATCH('Project 2'!CP$8,'Term Pricing'!$C$898:$C$1077,0))*$E215*(1-$F215))</f>
        <v>60933.600000000006</v>
      </c>
      <c r="CQ215" s="212">
        <f ca="1">(CQ$133*INDEX('Term Pricing'!$O$898:$O$1077,MATCH('Project 2'!CQ$8,'Term Pricing'!$C$898:$C$1077,0))*$E215*$F215)+(CQ$133*INDEX('Term Pricing'!$P$898:$P$1077,MATCH('Project 2'!CQ$8,'Term Pricing'!$C$898:$C$1077,0))*$E215*(1-$F215))</f>
        <v>60933.600000000006</v>
      </c>
      <c r="CR215" s="212">
        <f ca="1">(CR$133*INDEX('Term Pricing'!$O$898:$O$1077,MATCH('Project 2'!CR$8,'Term Pricing'!$C$898:$C$1077,0))*$E215*$F215)+(CR$133*INDEX('Term Pricing'!$P$898:$P$1077,MATCH('Project 2'!CR$8,'Term Pricing'!$C$898:$C$1077,0))*$E215*(1-$F215))</f>
        <v>55036.800000000003</v>
      </c>
      <c r="CS215" s="212">
        <f ca="1">(CS$133*INDEX('Term Pricing'!$O$898:$O$1077,MATCH('Project 2'!CS$8,'Term Pricing'!$C$898:$C$1077,0))*$E215*$F215)+(CS$133*INDEX('Term Pricing'!$P$898:$P$1077,MATCH('Project 2'!CS$8,'Term Pricing'!$C$898:$C$1077,0))*$E215*(1-$F215))</f>
        <v>60933.600000000006</v>
      </c>
      <c r="CT215" s="212">
        <f ca="1">(CT$133*INDEX('Term Pricing'!$O$898:$O$1077,MATCH('Project 2'!CT$8,'Term Pricing'!$C$898:$C$1077,0))*$E215*$F215)+(CT$133*INDEX('Term Pricing'!$P$898:$P$1077,MATCH('Project 2'!CT$8,'Term Pricing'!$C$898:$C$1077,0))*$E215*(1-$F215))</f>
        <v>58968</v>
      </c>
      <c r="CU215" s="212">
        <f ca="1">(CU$133*INDEX('Term Pricing'!$O$898:$O$1077,MATCH('Project 2'!CU$8,'Term Pricing'!$C$898:$C$1077,0))*$E215*$F215)+(CU$133*INDEX('Term Pricing'!$P$898:$P$1077,MATCH('Project 2'!CU$8,'Term Pricing'!$C$898:$C$1077,0))*$E215*(1-$F215))</f>
        <v>60933.600000000006</v>
      </c>
      <c r="CV215" s="212">
        <f ca="1">(CV$133*INDEX('Term Pricing'!$O$898:$O$1077,MATCH('Project 2'!CV$8,'Term Pricing'!$C$898:$C$1077,0))*$E215*$F215)+(CV$133*INDEX('Term Pricing'!$P$898:$P$1077,MATCH('Project 2'!CV$8,'Term Pricing'!$C$898:$C$1077,0))*$E215*(1-$F215))</f>
        <v>58968</v>
      </c>
      <c r="CW215" s="212">
        <f ca="1">(CW$133*INDEX('Term Pricing'!$O$898:$O$1077,MATCH('Project 2'!CW$8,'Term Pricing'!$C$898:$C$1077,0))*$E215*$F215)+(CW$133*INDEX('Term Pricing'!$P$898:$P$1077,MATCH('Project 2'!CW$8,'Term Pricing'!$C$898:$C$1077,0))*$E215*(1-$F215))</f>
        <v>60933.600000000006</v>
      </c>
      <c r="CX215" s="212">
        <f ca="1">(CX$133*INDEX('Term Pricing'!$O$898:$O$1077,MATCH('Project 2'!CX$8,'Term Pricing'!$C$898:$C$1077,0))*$E215*$F215)+(CX$133*INDEX('Term Pricing'!$P$898:$P$1077,MATCH('Project 2'!CX$8,'Term Pricing'!$C$898:$C$1077,0))*$E215*(1-$F215))</f>
        <v>60933.600000000006</v>
      </c>
      <c r="CY215" s="212">
        <f ca="1">(CY$133*INDEX('Term Pricing'!$O$898:$O$1077,MATCH('Project 2'!CY$8,'Term Pricing'!$C$898:$C$1077,0))*$E215*$F215)+(CY$133*INDEX('Term Pricing'!$P$898:$P$1077,MATCH('Project 2'!CY$8,'Term Pricing'!$C$898:$C$1077,0))*$E215*(1-$F215))</f>
        <v>58968</v>
      </c>
      <c r="CZ215" s="212">
        <f ca="1">(CZ$133*INDEX('Term Pricing'!$O$898:$O$1077,MATCH('Project 2'!CZ$8,'Term Pricing'!$C$898:$C$1077,0))*$E215*$F215)+(CZ$133*INDEX('Term Pricing'!$P$898:$P$1077,MATCH('Project 2'!CZ$8,'Term Pricing'!$C$898:$C$1077,0))*$E215*(1-$F215))</f>
        <v>60933.600000000006</v>
      </c>
      <c r="DA215" s="212">
        <f ca="1">(DA$133*INDEX('Term Pricing'!$O$898:$O$1077,MATCH('Project 2'!DA$8,'Term Pricing'!$C$898:$C$1077,0))*$E215*$F215)+(DA$133*INDEX('Term Pricing'!$P$898:$P$1077,MATCH('Project 2'!DA$8,'Term Pricing'!$C$898:$C$1077,0))*$E215*(1-$F215))</f>
        <v>58968</v>
      </c>
      <c r="DB215" s="212">
        <f ca="1">(DB$133*INDEX('Term Pricing'!$O$898:$O$1077,MATCH('Project 2'!DB$8,'Term Pricing'!$C$898:$C$1077,0))*$E215*$F215)+(DB$133*INDEX('Term Pricing'!$P$898:$P$1077,MATCH('Project 2'!DB$8,'Term Pricing'!$C$898:$C$1077,0))*$E215*(1-$F215))</f>
        <v>60933.600000000006</v>
      </c>
      <c r="DC215" s="212">
        <f ca="1">(DC$133*INDEX('Term Pricing'!$O$898:$O$1077,MATCH('Project 2'!DC$8,'Term Pricing'!$C$898:$C$1077,0))*$E215*$F215)+(DC$133*INDEX('Term Pricing'!$P$898:$P$1077,MATCH('Project 2'!DC$8,'Term Pricing'!$C$898:$C$1077,0))*$E215*(1-$F215))</f>
        <v>60933.600000000006</v>
      </c>
      <c r="DD215" s="212">
        <f ca="1">(DD$133*INDEX('Term Pricing'!$O$898:$O$1077,MATCH('Project 2'!DD$8,'Term Pricing'!$C$898:$C$1077,0))*$E215*$F215)+(DD$133*INDEX('Term Pricing'!$P$898:$P$1077,MATCH('Project 2'!DD$8,'Term Pricing'!$C$898:$C$1077,0))*$E215*(1-$F215))</f>
        <v>55036.800000000003</v>
      </c>
      <c r="DE215" s="212">
        <f ca="1">(DE$133*INDEX('Term Pricing'!$O$898:$O$1077,MATCH('Project 2'!DE$8,'Term Pricing'!$C$898:$C$1077,0))*$E215*$F215)+(DE$133*INDEX('Term Pricing'!$P$898:$P$1077,MATCH('Project 2'!DE$8,'Term Pricing'!$C$898:$C$1077,0))*$E215*(1-$F215))</f>
        <v>60933.600000000006</v>
      </c>
      <c r="DF215" s="212">
        <f ca="1">(DF$133*INDEX('Term Pricing'!$O$898:$O$1077,MATCH('Project 2'!DF$8,'Term Pricing'!$C$898:$C$1077,0))*$E215*$F215)+(DF$133*INDEX('Term Pricing'!$P$898:$P$1077,MATCH('Project 2'!DF$8,'Term Pricing'!$C$898:$C$1077,0))*$E215*(1-$F215))</f>
        <v>58968</v>
      </c>
      <c r="DG215" s="212">
        <f ca="1">(DG$133*INDEX('Term Pricing'!$O$898:$O$1077,MATCH('Project 2'!DG$8,'Term Pricing'!$C$898:$C$1077,0))*$E215*$F215)+(DG$133*INDEX('Term Pricing'!$P$898:$P$1077,MATCH('Project 2'!DG$8,'Term Pricing'!$C$898:$C$1077,0))*$E215*(1-$F215))</f>
        <v>60933.600000000006</v>
      </c>
      <c r="DH215" s="212">
        <f ca="1">(DH$133*INDEX('Term Pricing'!$O$898:$O$1077,MATCH('Project 2'!DH$8,'Term Pricing'!$C$898:$C$1077,0))*$E215*$F215)+(DH$133*INDEX('Term Pricing'!$P$898:$P$1077,MATCH('Project 2'!DH$8,'Term Pricing'!$C$898:$C$1077,0))*$E215*(1-$F215))</f>
        <v>58968</v>
      </c>
      <c r="DI215" s="212">
        <f ca="1">(DI$133*INDEX('Term Pricing'!$O$898:$O$1077,MATCH('Project 2'!DI$8,'Term Pricing'!$C$898:$C$1077,0))*$E215*$F215)+(DI$133*INDEX('Term Pricing'!$P$898:$P$1077,MATCH('Project 2'!DI$8,'Term Pricing'!$C$898:$C$1077,0))*$E215*(1-$F215))</f>
        <v>60933.600000000006</v>
      </c>
      <c r="DJ215" s="212">
        <f ca="1">(DJ$133*INDEX('Term Pricing'!$O$898:$O$1077,MATCH('Project 2'!DJ$8,'Term Pricing'!$C$898:$C$1077,0))*$E215*$F215)+(DJ$133*INDEX('Term Pricing'!$P$898:$P$1077,MATCH('Project 2'!DJ$8,'Term Pricing'!$C$898:$C$1077,0))*$E215*(1-$F215))</f>
        <v>60933.600000000006</v>
      </c>
      <c r="DK215" s="212">
        <f ca="1">(DK$133*INDEX('Term Pricing'!$O$898:$O$1077,MATCH('Project 2'!DK$8,'Term Pricing'!$C$898:$C$1077,0))*$E215*$F215)+(DK$133*INDEX('Term Pricing'!$P$898:$P$1077,MATCH('Project 2'!DK$8,'Term Pricing'!$C$898:$C$1077,0))*$E215*(1-$F215))</f>
        <v>58968</v>
      </c>
      <c r="DL215" s="212">
        <f ca="1">(DL$133*INDEX('Term Pricing'!$O$898:$O$1077,MATCH('Project 2'!DL$8,'Term Pricing'!$C$898:$C$1077,0))*$E215*$F215)+(DL$133*INDEX('Term Pricing'!$P$898:$P$1077,MATCH('Project 2'!DL$8,'Term Pricing'!$C$898:$C$1077,0))*$E215*(1-$F215))</f>
        <v>60933.600000000006</v>
      </c>
      <c r="DM215" s="212">
        <f ca="1">(DM$133*INDEX('Term Pricing'!$O$898:$O$1077,MATCH('Project 2'!DM$8,'Term Pricing'!$C$898:$C$1077,0))*$E215*$F215)+(DM$133*INDEX('Term Pricing'!$P$898:$P$1077,MATCH('Project 2'!DM$8,'Term Pricing'!$C$898:$C$1077,0))*$E215*(1-$F215))</f>
        <v>58968</v>
      </c>
      <c r="DN215" s="212">
        <f ca="1">(DN$133*INDEX('Term Pricing'!$O$898:$O$1077,MATCH('Project 2'!DN$8,'Term Pricing'!$C$898:$C$1077,0))*$E215*$F215)+(DN$133*INDEX('Term Pricing'!$P$898:$P$1077,MATCH('Project 2'!DN$8,'Term Pricing'!$C$898:$C$1077,0))*$E215*(1-$F215))</f>
        <v>60933.600000000006</v>
      </c>
    </row>
    <row r="216" spans="1:118">
      <c r="A216" s="151"/>
      <c r="C216" s="34" t="s">
        <v>260</v>
      </c>
      <c r="E216" s="70">
        <f>Inputs!H146</f>
        <v>0.2</v>
      </c>
      <c r="F216" s="70">
        <f>Inputs!J146</f>
        <v>0.7</v>
      </c>
      <c r="G216" s="54" t="s">
        <v>83</v>
      </c>
      <c r="H216" s="272">
        <f ca="1">IFERROR(SUM($J216:$DN216)/(SUM($J$133:$DN$133)*E216),0)</f>
        <v>6.6530405821202105</v>
      </c>
      <c r="I216" s="29"/>
      <c r="J216" s="212">
        <f>(J$133*INDEX('Term Pricing'!$O$1083:$O$1262,MATCH('Project 2'!J$8,'Term Pricing'!$C$1083:$C$1262,0))*$E216*$F216)+(J$133*INDEX('Term Pricing'!$P$1083:$P$1262,MATCH('Project 2'!J$8,'Term Pricing'!$C$1083:$C$1262,0))*$E216*(1-$F216))</f>
        <v>0</v>
      </c>
      <c r="K216" s="212">
        <f>(K$133*INDEX('Term Pricing'!$O$1083:$O$1262,MATCH('Project 2'!K$8,'Term Pricing'!$C$1083:$C$1262,0))*$E216*$F216)+(K$133*INDEX('Term Pricing'!$P$1083:$P$1262,MATCH('Project 2'!K$8,'Term Pricing'!$C$1083:$C$1262,0))*$E216*(1-$F216))</f>
        <v>0</v>
      </c>
      <c r="L216" s="212">
        <f>(L$133*INDEX('Term Pricing'!$O$1083:$O$1262,MATCH('Project 2'!L$8,'Term Pricing'!$C$1083:$C$1262,0))*$E216*$F216)+(L$133*INDEX('Term Pricing'!$P$1083:$P$1262,MATCH('Project 2'!L$8,'Term Pricing'!$C$1083:$C$1262,0))*$E216*(1-$F216))</f>
        <v>0</v>
      </c>
      <c r="M216" s="212">
        <f>(M$133*INDEX('Term Pricing'!$O$1083:$O$1262,MATCH('Project 2'!M$8,'Term Pricing'!$C$1083:$C$1262,0))*$E216*$F216)+(M$133*INDEX('Term Pricing'!$P$1083:$P$1262,MATCH('Project 2'!M$8,'Term Pricing'!$C$1083:$C$1262,0))*$E216*(1-$F216))</f>
        <v>0</v>
      </c>
      <c r="N216" s="212">
        <f>(N$133*INDEX('Term Pricing'!$O$1083:$O$1262,MATCH('Project 2'!N$8,'Term Pricing'!$C$1083:$C$1262,0))*$E216*$F216)+(N$133*INDEX('Term Pricing'!$P$1083:$P$1262,MATCH('Project 2'!N$8,'Term Pricing'!$C$1083:$C$1262,0))*$E216*(1-$F216))</f>
        <v>0</v>
      </c>
      <c r="O216" s="212">
        <f>(O$133*INDEX('Term Pricing'!$O$1083:$O$1262,MATCH('Project 2'!O$8,'Term Pricing'!$C$1083:$C$1262,0))*$E216*$F216)+(O$133*INDEX('Term Pricing'!$P$1083:$P$1262,MATCH('Project 2'!O$8,'Term Pricing'!$C$1083:$C$1262,0))*$E216*(1-$F216))</f>
        <v>0</v>
      </c>
      <c r="P216" s="212">
        <f>(P$133*INDEX('Term Pricing'!$O$1083:$O$1262,MATCH('Project 2'!P$8,'Term Pricing'!$C$1083:$C$1262,0))*$E216*$F216)+(P$133*INDEX('Term Pricing'!$P$1083:$P$1262,MATCH('Project 2'!P$8,'Term Pricing'!$C$1083:$C$1262,0))*$E216*(1-$F216))</f>
        <v>123930</v>
      </c>
      <c r="Q216" s="212">
        <f>(Q$133*INDEX('Term Pricing'!$O$1083:$O$1262,MATCH('Project 2'!Q$8,'Term Pricing'!$C$1083:$C$1262,0))*$E216*$F216)+(Q$133*INDEX('Term Pricing'!$P$1083:$P$1262,MATCH('Project 2'!Q$8,'Term Pricing'!$C$1083:$C$1262,0))*$E216*(1-$F216))</f>
        <v>128061</v>
      </c>
      <c r="R216" s="212">
        <f ca="1">(R$133*INDEX('Term Pricing'!$O$1083:$O$1262,MATCH('Project 2'!R$8,'Term Pricing'!$C$1083:$C$1262,0))*$E216*$F216)+(R$133*INDEX('Term Pricing'!$P$1083:$P$1262,MATCH('Project 2'!R$8,'Term Pricing'!$C$1083:$C$1262,0))*$E216*(1-$F216))</f>
        <v>127263.11473872256</v>
      </c>
      <c r="S216" s="212">
        <f ca="1">(S$133*INDEX('Term Pricing'!$O$1083:$O$1262,MATCH('Project 2'!S$8,'Term Pricing'!$C$1083:$C$1262,0))*$E216*$F216)+(S$133*INDEX('Term Pricing'!$P$1083:$P$1262,MATCH('Project 2'!S$8,'Term Pricing'!$C$1083:$C$1262,0))*$E216*(1-$F216))</f>
        <v>122646.29479512738</v>
      </c>
      <c r="T216" s="212">
        <f ca="1">(T$133*INDEX('Term Pricing'!$O$1083:$O$1262,MATCH('Project 2'!T$8,'Term Pricing'!$C$1083:$C$1262,0))*$E216*$F216)+(T$133*INDEX('Term Pricing'!$P$1083:$P$1262,MATCH('Project 2'!T$8,'Term Pricing'!$C$1083:$C$1262,0))*$E216*(1-$F216))</f>
        <v>126033.16609894524</v>
      </c>
      <c r="U216" s="212">
        <f ca="1">(U$133*INDEX('Term Pricing'!$O$1083:$O$1262,MATCH('Project 2'!U$8,'Term Pricing'!$C$1083:$C$1262,0))*$E216*$F216)+(U$133*INDEX('Term Pricing'!$P$1083:$P$1262,MATCH('Project 2'!U$8,'Term Pricing'!$C$1083:$C$1262,0))*$E216*(1-$F216))</f>
        <v>121067.73136253451</v>
      </c>
      <c r="V216" s="212">
        <f ca="1">(V$133*INDEX('Term Pricing'!$O$1083:$O$1262,MATCH('Project 2'!V$8,'Term Pricing'!$C$1083:$C$1262,0))*$E216*$F216)+(V$133*INDEX('Term Pricing'!$P$1083:$P$1262,MATCH('Project 2'!V$8,'Term Pricing'!$C$1083:$C$1262,0))*$E216*(1-$F216))</f>
        <v>124133.45381864111</v>
      </c>
      <c r="W216" s="212">
        <f ca="1">(W$133*INDEX('Term Pricing'!$O$1083:$O$1262,MATCH('Project 2'!W$8,'Term Pricing'!$C$1083:$C$1262,0))*$E216*$F216)+(W$133*INDEX('Term Pricing'!$P$1083:$P$1262,MATCH('Project 2'!W$8,'Term Pricing'!$C$1083:$C$1262,0))*$E216*(1-$F216))</f>
        <v>123022.42525148406</v>
      </c>
      <c r="X216" s="212">
        <f ca="1">(X$133*INDEX('Term Pricing'!$O$1083:$O$1262,MATCH('Project 2'!X$8,'Term Pricing'!$C$1083:$C$1262,0))*$E216*$F216)+(X$133*INDEX('Term Pricing'!$P$1083:$P$1262,MATCH('Project 2'!X$8,'Term Pricing'!$C$1083:$C$1262,0))*$E216*(1-$F216))</f>
        <v>113924.58867294529</v>
      </c>
      <c r="Y216" s="212">
        <f ca="1">(Y$133*INDEX('Term Pricing'!$O$1083:$O$1262,MATCH('Project 2'!Y$8,'Term Pricing'!$C$1083:$C$1262,0))*$E216*$F216)+(Y$133*INDEX('Term Pricing'!$P$1083:$P$1262,MATCH('Project 2'!Y$8,'Term Pricing'!$C$1083:$C$1262,0))*$E216*(1-$F216))</f>
        <v>120443.55094504156</v>
      </c>
      <c r="Z216" s="212">
        <f ca="1">(Z$133*INDEX('Term Pricing'!$O$1083:$O$1262,MATCH('Project 2'!Z$8,'Term Pricing'!$C$1083:$C$1262,0))*$E216*$F216)+(Z$133*INDEX('Term Pricing'!$P$1083:$P$1262,MATCH('Project 2'!Z$8,'Term Pricing'!$C$1083:$C$1262,0))*$E216*(1-$F216))</f>
        <v>115152.37421780711</v>
      </c>
      <c r="AA216" s="212">
        <f ca="1">(AA$133*INDEX('Term Pricing'!$O$1083:$O$1262,MATCH('Project 2'!AA$8,'Term Pricing'!$C$1083:$C$1262,0))*$E216*$F216)+(AA$133*INDEX('Term Pricing'!$P$1083:$P$1262,MATCH('Project 2'!AA$8,'Term Pricing'!$C$1083:$C$1262,0))*$E216*(1-$F216))</f>
        <v>117432.44825041595</v>
      </c>
      <c r="AB216" s="212">
        <f ca="1">(AB$133*INDEX('Term Pricing'!$O$1083:$O$1262,MATCH('Project 2'!AB$8,'Term Pricing'!$C$1083:$C$1262,0))*$E216*$F216)+(AB$133*INDEX('Term Pricing'!$P$1083:$P$1262,MATCH('Project 2'!AB$8,'Term Pricing'!$C$1083:$C$1262,0))*$E216*(1-$F216))</f>
        <v>112042.37170469492</v>
      </c>
      <c r="AC216" s="212">
        <f ca="1">(AC$133*INDEX('Term Pricing'!$O$1083:$O$1262,MATCH('Project 2'!AC$8,'Term Pricing'!$C$1083:$C$1262,0))*$E216*$F216)+(AC$133*INDEX('Term Pricing'!$P$1083:$P$1262,MATCH('Project 2'!AC$8,'Term Pricing'!$C$1083:$C$1262,0))*$E216*(1-$F216))</f>
        <v>114025.40121051845</v>
      </c>
      <c r="AD216" s="212">
        <f ca="1">(AD$133*INDEX('Term Pricing'!$O$1083:$O$1262,MATCH('Project 2'!AD$8,'Term Pricing'!$C$1083:$C$1262,0))*$E216*$F216)+(AD$133*INDEX('Term Pricing'!$P$1083:$P$1262,MATCH('Project 2'!AD$8,'Term Pricing'!$C$1083:$C$1262,0))*$E216*(1-$F216))</f>
        <v>112183.89002707571</v>
      </c>
      <c r="AE216" s="212">
        <f ca="1">(AE$133*INDEX('Term Pricing'!$O$1083:$O$1262,MATCH('Project 2'!AE$8,'Term Pricing'!$C$1083:$C$1262,0))*$E216*$F216)+(AE$133*INDEX('Term Pricing'!$P$1083:$P$1262,MATCH('Project 2'!AE$8,'Term Pricing'!$C$1083:$C$1262,0))*$E216*(1-$F216))</f>
        <v>106701.53567985818</v>
      </c>
      <c r="AF216" s="212">
        <f ca="1">(AF$133*INDEX('Term Pricing'!$O$1083:$O$1262,MATCH('Project 2'!AF$8,'Term Pricing'!$C$1083:$C$1262,0))*$E216*$F216)+(AF$133*INDEX('Term Pricing'!$P$1083:$P$1262,MATCH('Project 2'!AF$8,'Term Pricing'!$C$1083:$C$1262,0))*$E216*(1-$F216))</f>
        <v>108253.17965290406</v>
      </c>
      <c r="AG216" s="212">
        <f ca="1">(AG$133*INDEX('Term Pricing'!$O$1083:$O$1262,MATCH('Project 2'!AG$8,'Term Pricing'!$C$1083:$C$1262,0))*$E216*$F216)+(AG$133*INDEX('Term Pricing'!$P$1083:$P$1262,MATCH('Project 2'!AG$8,'Term Pricing'!$C$1083:$C$1262,0))*$E216*(1-$F216))</f>
        <v>102749.64170576562</v>
      </c>
      <c r="AH216" s="212">
        <f ca="1">(AH$133*INDEX('Term Pricing'!$O$1083:$O$1262,MATCH('Project 2'!AH$8,'Term Pricing'!$C$1083:$C$1262,0))*$E216*$F216)+(AH$133*INDEX('Term Pricing'!$P$1083:$P$1262,MATCH('Project 2'!AH$8,'Term Pricing'!$C$1083:$C$1262,0))*$E216*(1-$F216))</f>
        <v>104028.31621065081</v>
      </c>
      <c r="AI216" s="212">
        <f ca="1">(AI$133*INDEX('Term Pricing'!$O$1083:$O$1262,MATCH('Project 2'!AI$8,'Term Pricing'!$C$1083:$C$1262,0))*$E216*$F216)+(AI$133*INDEX('Term Pricing'!$P$1083:$P$1262,MATCH('Project 2'!AI$8,'Term Pricing'!$C$1083:$C$1262,0))*$E216*(1-$F216))</f>
        <v>101819.91941748481</v>
      </c>
      <c r="AJ216" s="212">
        <f ca="1">(AJ$133*INDEX('Term Pricing'!$O$1083:$O$1262,MATCH('Project 2'!AJ$8,'Term Pricing'!$C$1083:$C$1262,0))*$E216*$F216)+(AJ$133*INDEX('Term Pricing'!$P$1083:$P$1262,MATCH('Project 2'!AJ$8,'Term Pricing'!$C$1083:$C$1262,0))*$E216*(1-$F216))</f>
        <v>89920.998343202678</v>
      </c>
      <c r="AK216" s="212">
        <f ca="1">(AK$133*INDEX('Term Pricing'!$O$1083:$O$1262,MATCH('Project 2'!AK$8,'Term Pricing'!$C$1083:$C$1262,0))*$E216*$F216)+(AK$133*INDEX('Term Pricing'!$P$1083:$P$1262,MATCH('Project 2'!AK$8,'Term Pricing'!$C$1083:$C$1262,0))*$E216*(1-$F216))</f>
        <v>97240.63170709525</v>
      </c>
      <c r="AL216" s="212">
        <f ca="1">(AL$133*INDEX('Term Pricing'!$O$1083:$O$1262,MATCH('Project 2'!AL$8,'Term Pricing'!$C$1083:$C$1262,0))*$E216*$F216)+(AL$133*INDEX('Term Pricing'!$P$1083:$P$1262,MATCH('Project 2'!AL$8,'Term Pricing'!$C$1083:$C$1262,0))*$E216*(1-$F216))</f>
        <v>91820.859103535186</v>
      </c>
      <c r="AM216" s="212">
        <f ca="1">(AM$133*INDEX('Term Pricing'!$O$1083:$O$1262,MATCH('Project 2'!AM$8,'Term Pricing'!$C$1083:$C$1262,0))*$E216*$F216)+(AM$133*INDEX('Term Pricing'!$P$1083:$P$1262,MATCH('Project 2'!AM$8,'Term Pricing'!$C$1083:$C$1262,0))*$E216*(1-$F216))</f>
        <v>92484.097946569498</v>
      </c>
      <c r="AN216" s="212">
        <f ca="1">(AN$133*INDEX('Term Pricing'!$O$1083:$O$1262,MATCH('Project 2'!AN$8,'Term Pricing'!$C$1083:$C$1262,0))*$E216*$F216)+(AN$133*INDEX('Term Pricing'!$P$1083:$P$1262,MATCH('Project 2'!AN$8,'Term Pricing'!$C$1083:$C$1262,0))*$E216*(1-$F216))</f>
        <v>87149.176344629333</v>
      </c>
      <c r="AO216" s="212">
        <f ca="1">(AO$133*INDEX('Term Pricing'!$O$1083:$O$1262,MATCH('Project 2'!AO$8,'Term Pricing'!$C$1083:$C$1262,0))*$E216*$F216)+(AO$133*INDEX('Term Pricing'!$P$1083:$P$1262,MATCH('Project 2'!AO$8,'Term Pricing'!$C$1083:$C$1262,0))*$E216*(1-$F216))</f>
        <v>87597.541418720633</v>
      </c>
      <c r="AP216" s="212">
        <f ca="1">(AP$133*INDEX('Term Pricing'!$O$1083:$O$1262,MATCH('Project 2'!AP$8,'Term Pricing'!$C$1083:$C$1262,0))*$E216*$F216)+(AP$133*INDEX('Term Pricing'!$P$1083:$P$1262,MATCH('Project 2'!AP$8,'Term Pricing'!$C$1083:$C$1262,0))*$E216*(1-$F216))</f>
        <v>85120.037263614009</v>
      </c>
      <c r="AQ216" s="212">
        <f ca="1">(AQ$133*INDEX('Term Pricing'!$O$1083:$O$1262,MATCH('Project 2'!AQ$8,'Term Pricing'!$C$1083:$C$1262,0))*$E216*$F216)+(AQ$133*INDEX('Term Pricing'!$P$1083:$P$1262,MATCH('Project 2'!AQ$8,'Term Pricing'!$C$1083:$C$1262,0))*$E216*(1-$F216))</f>
        <v>79961.898659020793</v>
      </c>
      <c r="AR216" s="212">
        <f ca="1">(AR$133*INDEX('Term Pricing'!$O$1083:$O$1262,MATCH('Project 2'!AR$8,'Term Pricing'!$C$1083:$C$1262,0))*$E216*$F216)+(AR$133*INDEX('Term Pricing'!$P$1083:$P$1262,MATCH('Project 2'!AR$8,'Term Pricing'!$C$1083:$C$1262,0))*$E216*(1-$F216))</f>
        <v>80124.856397318159</v>
      </c>
      <c r="AS216" s="212">
        <f ca="1">(AS$133*INDEX('Term Pricing'!$O$1083:$O$1262,MATCH('Project 2'!AS$8,'Term Pricing'!$C$1083:$C$1262,0))*$E216*$F216)+(AS$133*INDEX('Term Pricing'!$P$1083:$P$1262,MATCH('Project 2'!AS$8,'Term Pricing'!$C$1083:$C$1262,0))*$E216*(1-$F216))</f>
        <v>75114.313612970946</v>
      </c>
      <c r="AT216" s="212">
        <f ca="1">(AT$133*INDEX('Term Pricing'!$O$1083:$O$1262,MATCH('Project 2'!AT$8,'Term Pricing'!$C$1083:$C$1262,0))*$E216*$F216)+(AT$133*INDEX('Term Pricing'!$P$1083:$P$1262,MATCH('Project 2'!AT$8,'Term Pricing'!$C$1083:$C$1262,0))*$E216*(1-$F216))</f>
        <v>75112.345145792191</v>
      </c>
      <c r="AU216" s="212">
        <f ca="1">(AU$133*INDEX('Term Pricing'!$O$1083:$O$1262,MATCH('Project 2'!AU$8,'Term Pricing'!$C$1083:$C$1262,0))*$E216*$F216)+(AU$133*INDEX('Term Pricing'!$P$1083:$P$1262,MATCH('Project 2'!AU$8,'Term Pricing'!$C$1083:$C$1262,0))*$E216*(1-$F216))</f>
        <v>72612.594536607867</v>
      </c>
      <c r="AV216" s="212">
        <f ca="1">(AV$133*INDEX('Term Pricing'!$O$1083:$O$1262,MATCH('Project 2'!AV$8,'Term Pricing'!$C$1083:$C$1262,0))*$E216*$F216)+(AV$133*INDEX('Term Pricing'!$P$1083:$P$1262,MATCH('Project 2'!AV$8,'Term Pricing'!$C$1083:$C$1262,0))*$E216*(1-$F216))</f>
        <v>63337.589621428742</v>
      </c>
      <c r="AW216" s="212">
        <f ca="1">(AW$133*INDEX('Term Pricing'!$O$1083:$O$1262,MATCH('Project 2'!AW$8,'Term Pricing'!$C$1083:$C$1262,0))*$E216*$F216)+(AW$133*INDEX('Term Pricing'!$P$1083:$P$1262,MATCH('Project 2'!AW$8,'Term Pricing'!$C$1083:$C$1262,0))*$E216*(1-$F216))</f>
        <v>67650.528130470921</v>
      </c>
      <c r="AX216" s="212">
        <f ca="1">(AX$133*INDEX('Term Pricing'!$O$1083:$O$1262,MATCH('Project 2'!AX$8,'Term Pricing'!$C$1083:$C$1262,0))*$E216*$F216)+(AX$133*INDEX('Term Pricing'!$P$1083:$P$1262,MATCH('Project 2'!AX$8,'Term Pricing'!$C$1083:$C$1262,0))*$E216*(1-$F216))</f>
        <v>105157.05341956424</v>
      </c>
      <c r="AY216" s="212">
        <f ca="1">(AY$133*INDEX('Term Pricing'!$O$1083:$O$1262,MATCH('Project 2'!AY$8,'Term Pricing'!$C$1083:$C$1262,0))*$E216*$F216)+(AY$133*INDEX('Term Pricing'!$P$1083:$P$1262,MATCH('Project 2'!AY$8,'Term Pricing'!$C$1083:$C$1262,0))*$E216*(1-$F216))</f>
        <v>104614.24254278885</v>
      </c>
      <c r="AZ216" s="212">
        <f ca="1">(AZ$133*INDEX('Term Pricing'!$O$1083:$O$1262,MATCH('Project 2'!AZ$8,'Term Pricing'!$C$1083:$C$1262,0))*$E216*$F216)+(AZ$133*INDEX('Term Pricing'!$P$1083:$P$1262,MATCH('Project 2'!AZ$8,'Term Pricing'!$C$1083:$C$1262,0))*$E216*(1-$F216))</f>
        <v>97367.844421489484</v>
      </c>
      <c r="BA216" s="212">
        <f ca="1">(BA$133*INDEX('Term Pricing'!$O$1083:$O$1262,MATCH('Project 2'!BA$8,'Term Pricing'!$C$1083:$C$1262,0))*$E216*$F216)+(BA$133*INDEX('Term Pricing'!$P$1083:$P$1262,MATCH('Project 2'!BA$8,'Term Pricing'!$C$1083:$C$1262,0))*$E216*(1-$F216))</f>
        <v>96666.175778395889</v>
      </c>
      <c r="BB216" s="212">
        <f ca="1">(BB$133*INDEX('Term Pricing'!$O$1083:$O$1262,MATCH('Project 2'!BB$8,'Term Pricing'!$C$1083:$C$1262,0))*$E216*$F216)+(BB$133*INDEX('Term Pricing'!$P$1083:$P$1262,MATCH('Project 2'!BB$8,'Term Pricing'!$C$1083:$C$1262,0))*$E216*(1-$F216))</f>
        <v>92778.339490458631</v>
      </c>
      <c r="BC216" s="212">
        <f ca="1">(BC$133*INDEX('Term Pricing'!$O$1083:$O$1262,MATCH('Project 2'!BC$8,'Term Pricing'!$C$1083:$C$1262,0))*$E216*$F216)+(BC$133*INDEX('Term Pricing'!$P$1083:$P$1262,MATCH('Project 2'!BC$8,'Term Pricing'!$C$1083:$C$1262,0))*$E216*(1-$F216))</f>
        <v>86085.871277604427</v>
      </c>
      <c r="BD216" s="212">
        <f ca="1">(BD$133*INDEX('Term Pricing'!$O$1083:$O$1262,MATCH('Project 2'!BD$8,'Term Pricing'!$C$1083:$C$1262,0))*$E216*$F216)+(BD$133*INDEX('Term Pricing'!$P$1083:$P$1262,MATCH('Project 2'!BD$8,'Term Pricing'!$C$1083:$C$1262,0))*$E216*(1-$F216))</f>
        <v>85202.405748824254</v>
      </c>
      <c r="BE216" s="212">
        <f ca="1">(BE$133*INDEX('Term Pricing'!$O$1083:$O$1262,MATCH('Project 2'!BE$8,'Term Pricing'!$C$1083:$C$1262,0))*$E216*$F216)+(BE$133*INDEX('Term Pricing'!$P$1083:$P$1262,MATCH('Project 2'!BE$8,'Term Pricing'!$C$1083:$C$1262,0))*$E216*(1-$F216))</f>
        <v>78894.172286237357</v>
      </c>
      <c r="BF216" s="212">
        <f ca="1">(BF$133*INDEX('Term Pricing'!$O$1083:$O$1262,MATCH('Project 2'!BF$8,'Term Pricing'!$C$1083:$C$1262,0))*$E216*$F216)+(BF$133*INDEX('Term Pricing'!$P$1083:$P$1262,MATCH('Project 2'!BF$8,'Term Pricing'!$C$1083:$C$1262,0))*$E216*(1-$F216))</f>
        <v>78234.564222215864</v>
      </c>
      <c r="BG216" s="212">
        <f ca="1">(BG$133*INDEX('Term Pricing'!$O$1083:$O$1262,MATCH('Project 2'!BG$8,'Term Pricing'!$C$1083:$C$1262,0))*$E216*$F216)+(BG$133*INDEX('Term Pricing'!$P$1083:$P$1262,MATCH('Project 2'!BG$8,'Term Pricing'!$C$1083:$C$1262,0))*$E216*(1-$F216))</f>
        <v>75338.105511917442</v>
      </c>
      <c r="BH216" s="212">
        <f ca="1">(BH$133*INDEX('Term Pricing'!$O$1083:$O$1262,MATCH('Project 2'!BH$8,'Term Pricing'!$C$1083:$C$1262,0))*$E216*$F216)+(BH$133*INDEX('Term Pricing'!$P$1083:$P$1262,MATCH('Project 2'!BH$8,'Term Pricing'!$C$1083:$C$1262,0))*$E216*(1-$F216))</f>
        <v>65495.05127624084</v>
      </c>
      <c r="BI216" s="212">
        <f ca="1">(BI$133*INDEX('Term Pricing'!$O$1083:$O$1262,MATCH('Project 2'!BI$8,'Term Pricing'!$C$1083:$C$1262,0))*$E216*$F216)+(BI$133*INDEX('Term Pricing'!$P$1083:$P$1262,MATCH('Project 2'!BI$8,'Term Pricing'!$C$1083:$C$1262,0))*$E216*(1-$F216))</f>
        <v>69759.801524406968</v>
      </c>
      <c r="BJ216" s="212">
        <f ca="1">(BJ$133*INDEX('Term Pricing'!$O$1083:$O$1262,MATCH('Project 2'!BJ$8,'Term Pricing'!$C$1083:$C$1262,0))*$E216*$F216)+(BJ$133*INDEX('Term Pricing'!$P$1083:$P$1262,MATCH('Project 2'!BJ$8,'Term Pricing'!$C$1083:$C$1262,0))*$E216*(1-$F216))</f>
        <v>64918.509206910763</v>
      </c>
      <c r="BK216" s="212">
        <f ca="1">(BK$133*INDEX('Term Pricing'!$O$1083:$O$1262,MATCH('Project 2'!BK$8,'Term Pricing'!$C$1083:$C$1262,0))*$E216*$F216)+(BK$133*INDEX('Term Pricing'!$P$1083:$P$1262,MATCH('Project 2'!BK$8,'Term Pricing'!$C$1083:$C$1262,0))*$E216*(1-$F216))</f>
        <v>64482.108569537348</v>
      </c>
      <c r="BL216" s="212">
        <f ca="1">(BL$133*INDEX('Term Pricing'!$O$1083:$O$1262,MATCH('Project 2'!BL$8,'Term Pricing'!$C$1083:$C$1262,0))*$E216*$F216)+(BL$133*INDEX('Term Pricing'!$P$1083:$P$1262,MATCH('Project 2'!BL$8,'Term Pricing'!$C$1083:$C$1262,0))*$E216*(1-$F216))</f>
        <v>59961.470661329498</v>
      </c>
      <c r="BM216" s="212">
        <f ca="1">(BM$133*INDEX('Term Pricing'!$O$1083:$O$1262,MATCH('Project 2'!BM$8,'Term Pricing'!$C$1083:$C$1262,0))*$E216*$F216)+(BM$133*INDEX('Term Pricing'!$P$1083:$P$1262,MATCH('Project 2'!BM$8,'Term Pricing'!$C$1083:$C$1262,0))*$E216*(1-$F216))</f>
        <v>60933.600000000006</v>
      </c>
      <c r="BN216" s="212">
        <f ca="1">(BN$133*INDEX('Term Pricing'!$O$1083:$O$1262,MATCH('Project 2'!BN$8,'Term Pricing'!$C$1083:$C$1262,0))*$E216*$F216)+(BN$133*INDEX('Term Pricing'!$P$1083:$P$1262,MATCH('Project 2'!BN$8,'Term Pricing'!$C$1083:$C$1262,0))*$E216*(1-$F216))</f>
        <v>60933.600000000006</v>
      </c>
      <c r="BO216" s="212">
        <f ca="1">(BO$133*INDEX('Term Pricing'!$O$1083:$O$1262,MATCH('Project 2'!BO$8,'Term Pricing'!$C$1083:$C$1262,0))*$E216*$F216)+(BO$133*INDEX('Term Pricing'!$P$1083:$P$1262,MATCH('Project 2'!BO$8,'Term Pricing'!$C$1083:$C$1262,0))*$E216*(1-$F216))</f>
        <v>58968</v>
      </c>
      <c r="BP216" s="212">
        <f ca="1">(BP$133*INDEX('Term Pricing'!$O$1083:$O$1262,MATCH('Project 2'!BP$8,'Term Pricing'!$C$1083:$C$1262,0))*$E216*$F216)+(BP$133*INDEX('Term Pricing'!$P$1083:$P$1262,MATCH('Project 2'!BP$8,'Term Pricing'!$C$1083:$C$1262,0))*$E216*(1-$F216))</f>
        <v>60933.600000000006</v>
      </c>
      <c r="BQ216" s="212">
        <f ca="1">(BQ$133*INDEX('Term Pricing'!$O$1083:$O$1262,MATCH('Project 2'!BQ$8,'Term Pricing'!$C$1083:$C$1262,0))*$E216*$F216)+(BQ$133*INDEX('Term Pricing'!$P$1083:$P$1262,MATCH('Project 2'!BQ$8,'Term Pricing'!$C$1083:$C$1262,0))*$E216*(1-$F216))</f>
        <v>58968</v>
      </c>
      <c r="BR216" s="212">
        <f ca="1">(BR$133*INDEX('Term Pricing'!$O$1083:$O$1262,MATCH('Project 2'!BR$8,'Term Pricing'!$C$1083:$C$1262,0))*$E216*$F216)+(BR$133*INDEX('Term Pricing'!$P$1083:$P$1262,MATCH('Project 2'!BR$8,'Term Pricing'!$C$1083:$C$1262,0))*$E216*(1-$F216))</f>
        <v>60933.600000000006</v>
      </c>
      <c r="BS216" s="212">
        <f ca="1">(BS$133*INDEX('Term Pricing'!$O$1083:$O$1262,MATCH('Project 2'!BS$8,'Term Pricing'!$C$1083:$C$1262,0))*$E216*$F216)+(BS$133*INDEX('Term Pricing'!$P$1083:$P$1262,MATCH('Project 2'!BS$8,'Term Pricing'!$C$1083:$C$1262,0))*$E216*(1-$F216))</f>
        <v>60933.600000000006</v>
      </c>
      <c r="BT216" s="212">
        <f ca="1">(BT$133*INDEX('Term Pricing'!$O$1083:$O$1262,MATCH('Project 2'!BT$8,'Term Pricing'!$C$1083:$C$1262,0))*$E216*$F216)+(BT$133*INDEX('Term Pricing'!$P$1083:$P$1262,MATCH('Project 2'!BT$8,'Term Pricing'!$C$1083:$C$1262,0))*$E216*(1-$F216))</f>
        <v>57002.400000000001</v>
      </c>
      <c r="BU216" s="212">
        <f ca="1">(BU$133*INDEX('Term Pricing'!$O$1083:$O$1262,MATCH('Project 2'!BU$8,'Term Pricing'!$C$1083:$C$1262,0))*$E216*$F216)+(BU$133*INDEX('Term Pricing'!$P$1083:$P$1262,MATCH('Project 2'!BU$8,'Term Pricing'!$C$1083:$C$1262,0))*$E216*(1-$F216))</f>
        <v>60933.600000000006</v>
      </c>
      <c r="BV216" s="212">
        <f ca="1">(BV$133*INDEX('Term Pricing'!$O$1083:$O$1262,MATCH('Project 2'!BV$8,'Term Pricing'!$C$1083:$C$1262,0))*$E216*$F216)+(BV$133*INDEX('Term Pricing'!$P$1083:$P$1262,MATCH('Project 2'!BV$8,'Term Pricing'!$C$1083:$C$1262,0))*$E216*(1-$F216))</f>
        <v>58968</v>
      </c>
      <c r="BW216" s="212">
        <f ca="1">(BW$133*INDEX('Term Pricing'!$O$1083:$O$1262,MATCH('Project 2'!BW$8,'Term Pricing'!$C$1083:$C$1262,0))*$E216*$F216)+(BW$133*INDEX('Term Pricing'!$P$1083:$P$1262,MATCH('Project 2'!BW$8,'Term Pricing'!$C$1083:$C$1262,0))*$E216*(1-$F216))</f>
        <v>60933.600000000006</v>
      </c>
      <c r="BX216" s="212">
        <f ca="1">(BX$133*INDEX('Term Pricing'!$O$1083:$O$1262,MATCH('Project 2'!BX$8,'Term Pricing'!$C$1083:$C$1262,0))*$E216*$F216)+(BX$133*INDEX('Term Pricing'!$P$1083:$P$1262,MATCH('Project 2'!BX$8,'Term Pricing'!$C$1083:$C$1262,0))*$E216*(1-$F216))</f>
        <v>58968</v>
      </c>
      <c r="BY216" s="212">
        <f ca="1">(BY$133*INDEX('Term Pricing'!$O$1083:$O$1262,MATCH('Project 2'!BY$8,'Term Pricing'!$C$1083:$C$1262,0))*$E216*$F216)+(BY$133*INDEX('Term Pricing'!$P$1083:$P$1262,MATCH('Project 2'!BY$8,'Term Pricing'!$C$1083:$C$1262,0))*$E216*(1-$F216))</f>
        <v>60933.600000000006</v>
      </c>
      <c r="BZ216" s="212">
        <f ca="1">(BZ$133*INDEX('Term Pricing'!$O$1083:$O$1262,MATCH('Project 2'!BZ$8,'Term Pricing'!$C$1083:$C$1262,0))*$E216*$F216)+(BZ$133*INDEX('Term Pricing'!$P$1083:$P$1262,MATCH('Project 2'!BZ$8,'Term Pricing'!$C$1083:$C$1262,0))*$E216*(1-$F216))</f>
        <v>60933.600000000006</v>
      </c>
      <c r="CA216" s="212">
        <f ca="1">(CA$133*INDEX('Term Pricing'!$O$1083:$O$1262,MATCH('Project 2'!CA$8,'Term Pricing'!$C$1083:$C$1262,0))*$E216*$F216)+(CA$133*INDEX('Term Pricing'!$P$1083:$P$1262,MATCH('Project 2'!CA$8,'Term Pricing'!$C$1083:$C$1262,0))*$E216*(1-$F216))</f>
        <v>58968</v>
      </c>
      <c r="CB216" s="212">
        <f ca="1">(CB$133*INDEX('Term Pricing'!$O$1083:$O$1262,MATCH('Project 2'!CB$8,'Term Pricing'!$C$1083:$C$1262,0))*$E216*$F216)+(CB$133*INDEX('Term Pricing'!$P$1083:$P$1262,MATCH('Project 2'!CB$8,'Term Pricing'!$C$1083:$C$1262,0))*$E216*(1-$F216))</f>
        <v>60933.600000000006</v>
      </c>
      <c r="CC216" s="212">
        <f ca="1">(CC$133*INDEX('Term Pricing'!$O$1083:$O$1262,MATCH('Project 2'!CC$8,'Term Pricing'!$C$1083:$C$1262,0))*$E216*$F216)+(CC$133*INDEX('Term Pricing'!$P$1083:$P$1262,MATCH('Project 2'!CC$8,'Term Pricing'!$C$1083:$C$1262,0))*$E216*(1-$F216))</f>
        <v>58968</v>
      </c>
      <c r="CD216" s="212">
        <f ca="1">(CD$133*INDEX('Term Pricing'!$O$1083:$O$1262,MATCH('Project 2'!CD$8,'Term Pricing'!$C$1083:$C$1262,0))*$E216*$F216)+(CD$133*INDEX('Term Pricing'!$P$1083:$P$1262,MATCH('Project 2'!CD$8,'Term Pricing'!$C$1083:$C$1262,0))*$E216*(1-$F216))</f>
        <v>60933.600000000006</v>
      </c>
      <c r="CE216" s="212">
        <f ca="1">(CE$133*INDEX('Term Pricing'!$O$1083:$O$1262,MATCH('Project 2'!CE$8,'Term Pricing'!$C$1083:$C$1262,0))*$E216*$F216)+(CE$133*INDEX('Term Pricing'!$P$1083:$P$1262,MATCH('Project 2'!CE$8,'Term Pricing'!$C$1083:$C$1262,0))*$E216*(1-$F216))</f>
        <v>60933.600000000006</v>
      </c>
      <c r="CF216" s="212">
        <f ca="1">(CF$133*INDEX('Term Pricing'!$O$1083:$O$1262,MATCH('Project 2'!CF$8,'Term Pricing'!$C$1083:$C$1262,0))*$E216*$F216)+(CF$133*INDEX('Term Pricing'!$P$1083:$P$1262,MATCH('Project 2'!CF$8,'Term Pricing'!$C$1083:$C$1262,0))*$E216*(1-$F216))</f>
        <v>55036.800000000003</v>
      </c>
      <c r="CG216" s="212">
        <f ca="1">(CG$133*INDEX('Term Pricing'!$O$1083:$O$1262,MATCH('Project 2'!CG$8,'Term Pricing'!$C$1083:$C$1262,0))*$E216*$F216)+(CG$133*INDEX('Term Pricing'!$P$1083:$P$1262,MATCH('Project 2'!CG$8,'Term Pricing'!$C$1083:$C$1262,0))*$E216*(1-$F216))</f>
        <v>60933.600000000006</v>
      </c>
      <c r="CH216" s="212">
        <f ca="1">(CH$133*INDEX('Term Pricing'!$O$1083:$O$1262,MATCH('Project 2'!CH$8,'Term Pricing'!$C$1083:$C$1262,0))*$E216*$F216)+(CH$133*INDEX('Term Pricing'!$P$1083:$P$1262,MATCH('Project 2'!CH$8,'Term Pricing'!$C$1083:$C$1262,0))*$E216*(1-$F216))</f>
        <v>58968</v>
      </c>
      <c r="CI216" s="212">
        <f ca="1">(CI$133*INDEX('Term Pricing'!$O$1083:$O$1262,MATCH('Project 2'!CI$8,'Term Pricing'!$C$1083:$C$1262,0))*$E216*$F216)+(CI$133*INDEX('Term Pricing'!$P$1083:$P$1262,MATCH('Project 2'!CI$8,'Term Pricing'!$C$1083:$C$1262,0))*$E216*(1-$F216))</f>
        <v>60933.600000000006</v>
      </c>
      <c r="CJ216" s="212">
        <f ca="1">(CJ$133*INDEX('Term Pricing'!$O$1083:$O$1262,MATCH('Project 2'!CJ$8,'Term Pricing'!$C$1083:$C$1262,0))*$E216*$F216)+(CJ$133*INDEX('Term Pricing'!$P$1083:$P$1262,MATCH('Project 2'!CJ$8,'Term Pricing'!$C$1083:$C$1262,0))*$E216*(1-$F216))</f>
        <v>58968</v>
      </c>
      <c r="CK216" s="212">
        <f ca="1">(CK$133*INDEX('Term Pricing'!$O$1083:$O$1262,MATCH('Project 2'!CK$8,'Term Pricing'!$C$1083:$C$1262,0))*$E216*$F216)+(CK$133*INDEX('Term Pricing'!$P$1083:$P$1262,MATCH('Project 2'!CK$8,'Term Pricing'!$C$1083:$C$1262,0))*$E216*(1-$F216))</f>
        <v>60933.600000000006</v>
      </c>
      <c r="CL216" s="212">
        <f ca="1">(CL$133*INDEX('Term Pricing'!$O$1083:$O$1262,MATCH('Project 2'!CL$8,'Term Pricing'!$C$1083:$C$1262,0))*$E216*$F216)+(CL$133*INDEX('Term Pricing'!$P$1083:$P$1262,MATCH('Project 2'!CL$8,'Term Pricing'!$C$1083:$C$1262,0))*$E216*(1-$F216))</f>
        <v>60933.600000000006</v>
      </c>
      <c r="CM216" s="212">
        <f ca="1">(CM$133*INDEX('Term Pricing'!$O$1083:$O$1262,MATCH('Project 2'!CM$8,'Term Pricing'!$C$1083:$C$1262,0))*$E216*$F216)+(CM$133*INDEX('Term Pricing'!$P$1083:$P$1262,MATCH('Project 2'!CM$8,'Term Pricing'!$C$1083:$C$1262,0))*$E216*(1-$F216))</f>
        <v>58968</v>
      </c>
      <c r="CN216" s="212">
        <f ca="1">(CN$133*INDEX('Term Pricing'!$O$1083:$O$1262,MATCH('Project 2'!CN$8,'Term Pricing'!$C$1083:$C$1262,0))*$E216*$F216)+(CN$133*INDEX('Term Pricing'!$P$1083:$P$1262,MATCH('Project 2'!CN$8,'Term Pricing'!$C$1083:$C$1262,0))*$E216*(1-$F216))</f>
        <v>60933.600000000006</v>
      </c>
      <c r="CO216" s="212">
        <f ca="1">(CO$133*INDEX('Term Pricing'!$O$1083:$O$1262,MATCH('Project 2'!CO$8,'Term Pricing'!$C$1083:$C$1262,0))*$E216*$F216)+(CO$133*INDEX('Term Pricing'!$P$1083:$P$1262,MATCH('Project 2'!CO$8,'Term Pricing'!$C$1083:$C$1262,0))*$E216*(1-$F216))</f>
        <v>58968</v>
      </c>
      <c r="CP216" s="212">
        <f ca="1">(CP$133*INDEX('Term Pricing'!$O$1083:$O$1262,MATCH('Project 2'!CP$8,'Term Pricing'!$C$1083:$C$1262,0))*$E216*$F216)+(CP$133*INDEX('Term Pricing'!$P$1083:$P$1262,MATCH('Project 2'!CP$8,'Term Pricing'!$C$1083:$C$1262,0))*$E216*(1-$F216))</f>
        <v>60933.600000000006</v>
      </c>
      <c r="CQ216" s="212">
        <f ca="1">(CQ$133*INDEX('Term Pricing'!$O$1083:$O$1262,MATCH('Project 2'!CQ$8,'Term Pricing'!$C$1083:$C$1262,0))*$E216*$F216)+(CQ$133*INDEX('Term Pricing'!$P$1083:$P$1262,MATCH('Project 2'!CQ$8,'Term Pricing'!$C$1083:$C$1262,0))*$E216*(1-$F216))</f>
        <v>60933.600000000006</v>
      </c>
      <c r="CR216" s="212">
        <f ca="1">(CR$133*INDEX('Term Pricing'!$O$1083:$O$1262,MATCH('Project 2'!CR$8,'Term Pricing'!$C$1083:$C$1262,0))*$E216*$F216)+(CR$133*INDEX('Term Pricing'!$P$1083:$P$1262,MATCH('Project 2'!CR$8,'Term Pricing'!$C$1083:$C$1262,0))*$E216*(1-$F216))</f>
        <v>55036.800000000003</v>
      </c>
      <c r="CS216" s="212">
        <f ca="1">(CS$133*INDEX('Term Pricing'!$O$1083:$O$1262,MATCH('Project 2'!CS$8,'Term Pricing'!$C$1083:$C$1262,0))*$E216*$F216)+(CS$133*INDEX('Term Pricing'!$P$1083:$P$1262,MATCH('Project 2'!CS$8,'Term Pricing'!$C$1083:$C$1262,0))*$E216*(1-$F216))</f>
        <v>60933.600000000006</v>
      </c>
      <c r="CT216" s="212">
        <f ca="1">(CT$133*INDEX('Term Pricing'!$O$1083:$O$1262,MATCH('Project 2'!CT$8,'Term Pricing'!$C$1083:$C$1262,0))*$E216*$F216)+(CT$133*INDEX('Term Pricing'!$P$1083:$P$1262,MATCH('Project 2'!CT$8,'Term Pricing'!$C$1083:$C$1262,0))*$E216*(1-$F216))</f>
        <v>58968</v>
      </c>
      <c r="CU216" s="212">
        <f ca="1">(CU$133*INDEX('Term Pricing'!$O$1083:$O$1262,MATCH('Project 2'!CU$8,'Term Pricing'!$C$1083:$C$1262,0))*$E216*$F216)+(CU$133*INDEX('Term Pricing'!$P$1083:$P$1262,MATCH('Project 2'!CU$8,'Term Pricing'!$C$1083:$C$1262,0))*$E216*(1-$F216))</f>
        <v>60933.600000000006</v>
      </c>
      <c r="CV216" s="212">
        <f ca="1">(CV$133*INDEX('Term Pricing'!$O$1083:$O$1262,MATCH('Project 2'!CV$8,'Term Pricing'!$C$1083:$C$1262,0))*$E216*$F216)+(CV$133*INDEX('Term Pricing'!$P$1083:$P$1262,MATCH('Project 2'!CV$8,'Term Pricing'!$C$1083:$C$1262,0))*$E216*(1-$F216))</f>
        <v>58968</v>
      </c>
      <c r="CW216" s="212">
        <f ca="1">(CW$133*INDEX('Term Pricing'!$O$1083:$O$1262,MATCH('Project 2'!CW$8,'Term Pricing'!$C$1083:$C$1262,0))*$E216*$F216)+(CW$133*INDEX('Term Pricing'!$P$1083:$P$1262,MATCH('Project 2'!CW$8,'Term Pricing'!$C$1083:$C$1262,0))*$E216*(1-$F216))</f>
        <v>60933.600000000006</v>
      </c>
      <c r="CX216" s="212">
        <f ca="1">(CX$133*INDEX('Term Pricing'!$O$1083:$O$1262,MATCH('Project 2'!CX$8,'Term Pricing'!$C$1083:$C$1262,0))*$E216*$F216)+(CX$133*INDEX('Term Pricing'!$P$1083:$P$1262,MATCH('Project 2'!CX$8,'Term Pricing'!$C$1083:$C$1262,0))*$E216*(1-$F216))</f>
        <v>60933.600000000006</v>
      </c>
      <c r="CY216" s="212">
        <f ca="1">(CY$133*INDEX('Term Pricing'!$O$1083:$O$1262,MATCH('Project 2'!CY$8,'Term Pricing'!$C$1083:$C$1262,0))*$E216*$F216)+(CY$133*INDEX('Term Pricing'!$P$1083:$P$1262,MATCH('Project 2'!CY$8,'Term Pricing'!$C$1083:$C$1262,0))*$E216*(1-$F216))</f>
        <v>58968</v>
      </c>
      <c r="CZ216" s="212">
        <f ca="1">(CZ$133*INDEX('Term Pricing'!$O$1083:$O$1262,MATCH('Project 2'!CZ$8,'Term Pricing'!$C$1083:$C$1262,0))*$E216*$F216)+(CZ$133*INDEX('Term Pricing'!$P$1083:$P$1262,MATCH('Project 2'!CZ$8,'Term Pricing'!$C$1083:$C$1262,0))*$E216*(1-$F216))</f>
        <v>60933.600000000006</v>
      </c>
      <c r="DA216" s="212">
        <f ca="1">(DA$133*INDEX('Term Pricing'!$O$1083:$O$1262,MATCH('Project 2'!DA$8,'Term Pricing'!$C$1083:$C$1262,0))*$E216*$F216)+(DA$133*INDEX('Term Pricing'!$P$1083:$P$1262,MATCH('Project 2'!DA$8,'Term Pricing'!$C$1083:$C$1262,0))*$E216*(1-$F216))</f>
        <v>58968</v>
      </c>
      <c r="DB216" s="212">
        <f ca="1">(DB$133*INDEX('Term Pricing'!$O$1083:$O$1262,MATCH('Project 2'!DB$8,'Term Pricing'!$C$1083:$C$1262,0))*$E216*$F216)+(DB$133*INDEX('Term Pricing'!$P$1083:$P$1262,MATCH('Project 2'!DB$8,'Term Pricing'!$C$1083:$C$1262,0))*$E216*(1-$F216))</f>
        <v>60933.600000000006</v>
      </c>
      <c r="DC216" s="212">
        <f ca="1">(DC$133*INDEX('Term Pricing'!$O$1083:$O$1262,MATCH('Project 2'!DC$8,'Term Pricing'!$C$1083:$C$1262,0))*$E216*$F216)+(DC$133*INDEX('Term Pricing'!$P$1083:$P$1262,MATCH('Project 2'!DC$8,'Term Pricing'!$C$1083:$C$1262,0))*$E216*(1-$F216))</f>
        <v>60933.600000000006</v>
      </c>
      <c r="DD216" s="212">
        <f ca="1">(DD$133*INDEX('Term Pricing'!$O$1083:$O$1262,MATCH('Project 2'!DD$8,'Term Pricing'!$C$1083:$C$1262,0))*$E216*$F216)+(DD$133*INDEX('Term Pricing'!$P$1083:$P$1262,MATCH('Project 2'!DD$8,'Term Pricing'!$C$1083:$C$1262,0))*$E216*(1-$F216))</f>
        <v>55036.800000000003</v>
      </c>
      <c r="DE216" s="212">
        <f ca="1">(DE$133*INDEX('Term Pricing'!$O$1083:$O$1262,MATCH('Project 2'!DE$8,'Term Pricing'!$C$1083:$C$1262,0))*$E216*$F216)+(DE$133*INDEX('Term Pricing'!$P$1083:$P$1262,MATCH('Project 2'!DE$8,'Term Pricing'!$C$1083:$C$1262,0))*$E216*(1-$F216))</f>
        <v>60933.600000000006</v>
      </c>
      <c r="DF216" s="212">
        <f ca="1">(DF$133*INDEX('Term Pricing'!$O$1083:$O$1262,MATCH('Project 2'!DF$8,'Term Pricing'!$C$1083:$C$1262,0))*$E216*$F216)+(DF$133*INDEX('Term Pricing'!$P$1083:$P$1262,MATCH('Project 2'!DF$8,'Term Pricing'!$C$1083:$C$1262,0))*$E216*(1-$F216))</f>
        <v>58968</v>
      </c>
      <c r="DG216" s="212">
        <f ca="1">(DG$133*INDEX('Term Pricing'!$O$1083:$O$1262,MATCH('Project 2'!DG$8,'Term Pricing'!$C$1083:$C$1262,0))*$E216*$F216)+(DG$133*INDEX('Term Pricing'!$P$1083:$P$1262,MATCH('Project 2'!DG$8,'Term Pricing'!$C$1083:$C$1262,0))*$E216*(1-$F216))</f>
        <v>60933.600000000006</v>
      </c>
      <c r="DH216" s="212">
        <f ca="1">(DH$133*INDEX('Term Pricing'!$O$1083:$O$1262,MATCH('Project 2'!DH$8,'Term Pricing'!$C$1083:$C$1262,0))*$E216*$F216)+(DH$133*INDEX('Term Pricing'!$P$1083:$P$1262,MATCH('Project 2'!DH$8,'Term Pricing'!$C$1083:$C$1262,0))*$E216*(1-$F216))</f>
        <v>58968</v>
      </c>
      <c r="DI216" s="212">
        <f ca="1">(DI$133*INDEX('Term Pricing'!$O$1083:$O$1262,MATCH('Project 2'!DI$8,'Term Pricing'!$C$1083:$C$1262,0))*$E216*$F216)+(DI$133*INDEX('Term Pricing'!$P$1083:$P$1262,MATCH('Project 2'!DI$8,'Term Pricing'!$C$1083:$C$1262,0))*$E216*(1-$F216))</f>
        <v>60933.600000000006</v>
      </c>
      <c r="DJ216" s="212">
        <f ca="1">(DJ$133*INDEX('Term Pricing'!$O$1083:$O$1262,MATCH('Project 2'!DJ$8,'Term Pricing'!$C$1083:$C$1262,0))*$E216*$F216)+(DJ$133*INDEX('Term Pricing'!$P$1083:$P$1262,MATCH('Project 2'!DJ$8,'Term Pricing'!$C$1083:$C$1262,0))*$E216*(1-$F216))</f>
        <v>60933.600000000006</v>
      </c>
      <c r="DK216" s="212">
        <f ca="1">(DK$133*INDEX('Term Pricing'!$O$1083:$O$1262,MATCH('Project 2'!DK$8,'Term Pricing'!$C$1083:$C$1262,0))*$E216*$F216)+(DK$133*INDEX('Term Pricing'!$P$1083:$P$1262,MATCH('Project 2'!DK$8,'Term Pricing'!$C$1083:$C$1262,0))*$E216*(1-$F216))</f>
        <v>58968</v>
      </c>
      <c r="DL216" s="212">
        <f ca="1">(DL$133*INDEX('Term Pricing'!$O$1083:$O$1262,MATCH('Project 2'!DL$8,'Term Pricing'!$C$1083:$C$1262,0))*$E216*$F216)+(DL$133*INDEX('Term Pricing'!$P$1083:$P$1262,MATCH('Project 2'!DL$8,'Term Pricing'!$C$1083:$C$1262,0))*$E216*(1-$F216))</f>
        <v>60933.600000000006</v>
      </c>
      <c r="DM216" s="212">
        <f ca="1">(DM$133*INDEX('Term Pricing'!$O$1083:$O$1262,MATCH('Project 2'!DM$8,'Term Pricing'!$C$1083:$C$1262,0))*$E216*$F216)+(DM$133*INDEX('Term Pricing'!$P$1083:$P$1262,MATCH('Project 2'!DM$8,'Term Pricing'!$C$1083:$C$1262,0))*$E216*(1-$F216))</f>
        <v>58968</v>
      </c>
      <c r="DN216" s="212">
        <f ca="1">(DN$133*INDEX('Term Pricing'!$O$1083:$O$1262,MATCH('Project 2'!DN$8,'Term Pricing'!$C$1083:$C$1262,0))*$E216*$F216)+(DN$133*INDEX('Term Pricing'!$P$1083:$P$1262,MATCH('Project 2'!DN$8,'Term Pricing'!$C$1083:$C$1262,0))*$E216*(1-$F216))</f>
        <v>60933.600000000006</v>
      </c>
    </row>
    <row r="217" spans="1:118">
      <c r="A217" s="151"/>
      <c r="C217" s="34" t="s">
        <v>263</v>
      </c>
      <c r="E217" s="70">
        <f>Inputs!H147</f>
        <v>0.2</v>
      </c>
      <c r="F217" s="70">
        <f>Inputs!J147</f>
        <v>0.7</v>
      </c>
      <c r="G217" s="54" t="s">
        <v>83</v>
      </c>
      <c r="H217" s="272">
        <f ca="1">IFERROR(SUM($J217:$DN217)/(SUM($J$133:$DN$133)*E217),0)</f>
        <v>6.3980650056103432</v>
      </c>
      <c r="I217" s="29"/>
      <c r="J217" s="212">
        <f>(J$133*INDEX('Term Pricing'!$O$1268:$O$1447,MATCH('Project 2'!J$8,'Term Pricing'!$C$1268:$C$1447,0))*$E217*$F217)+(J$133*INDEX('Term Pricing'!$P$1268:$P$1447,MATCH('Project 2'!J$8,'Term Pricing'!$C$1268:$C$1447,0))*$E217*(1-$F217))</f>
        <v>0</v>
      </c>
      <c r="K217" s="212">
        <f>(K$133*INDEX('Term Pricing'!$O$1268:$O$1447,MATCH('Project 2'!K$8,'Term Pricing'!$C$1268:$C$1447,0))*$E217*$F217)+(K$133*INDEX('Term Pricing'!$P$1268:$P$1447,MATCH('Project 2'!K$8,'Term Pricing'!$C$1268:$C$1447,0))*$E217*(1-$F217))</f>
        <v>0</v>
      </c>
      <c r="L217" s="212">
        <f>(L$133*INDEX('Term Pricing'!$O$1268:$O$1447,MATCH('Project 2'!L$8,'Term Pricing'!$C$1268:$C$1447,0))*$E217*$F217)+(L$133*INDEX('Term Pricing'!$P$1268:$P$1447,MATCH('Project 2'!L$8,'Term Pricing'!$C$1268:$C$1447,0))*$E217*(1-$F217))</f>
        <v>0</v>
      </c>
      <c r="M217" s="212">
        <f>(M$133*INDEX('Term Pricing'!$O$1268:$O$1447,MATCH('Project 2'!M$8,'Term Pricing'!$C$1268:$C$1447,0))*$E217*$F217)+(M$133*INDEX('Term Pricing'!$P$1268:$P$1447,MATCH('Project 2'!M$8,'Term Pricing'!$C$1268:$C$1447,0))*$E217*(1-$F217))</f>
        <v>0</v>
      </c>
      <c r="N217" s="212">
        <f>(N$133*INDEX('Term Pricing'!$O$1268:$O$1447,MATCH('Project 2'!N$8,'Term Pricing'!$C$1268:$C$1447,0))*$E217*$F217)+(N$133*INDEX('Term Pricing'!$P$1268:$P$1447,MATCH('Project 2'!N$8,'Term Pricing'!$C$1268:$C$1447,0))*$E217*(1-$F217))</f>
        <v>0</v>
      </c>
      <c r="O217" s="212">
        <f>(O$133*INDEX('Term Pricing'!$O$1268:$O$1447,MATCH('Project 2'!O$8,'Term Pricing'!$C$1268:$C$1447,0))*$E217*$F217)+(O$133*INDEX('Term Pricing'!$P$1268:$P$1447,MATCH('Project 2'!O$8,'Term Pricing'!$C$1268:$C$1447,0))*$E217*(1-$F217))</f>
        <v>0</v>
      </c>
      <c r="P217" s="212">
        <f>(P$133*INDEX('Term Pricing'!$O$1268:$O$1447,MATCH('Project 2'!P$8,'Term Pricing'!$C$1268:$C$1447,0))*$E217*$F217)+(P$133*INDEX('Term Pricing'!$P$1268:$P$1447,MATCH('Project 2'!P$8,'Term Pricing'!$C$1268:$C$1447,0))*$E217*(1-$F217))</f>
        <v>115668</v>
      </c>
      <c r="Q217" s="212">
        <f>(Q$133*INDEX('Term Pricing'!$O$1268:$O$1447,MATCH('Project 2'!Q$8,'Term Pricing'!$C$1268:$C$1447,0))*$E217*$F217)+(Q$133*INDEX('Term Pricing'!$P$1268:$P$1447,MATCH('Project 2'!Q$8,'Term Pricing'!$C$1268:$C$1447,0))*$E217*(1-$F217))</f>
        <v>119523.6</v>
      </c>
      <c r="R217" s="212">
        <f ca="1">(R$133*INDEX('Term Pricing'!$O$1268:$O$1447,MATCH('Project 2'!R$8,'Term Pricing'!$C$1268:$C$1447,0))*$E217*$F217)+(R$133*INDEX('Term Pricing'!$P$1268:$P$1447,MATCH('Project 2'!R$8,'Term Pricing'!$C$1268:$C$1447,0))*$E217*(1-$F217))</f>
        <v>118778.90708947441</v>
      </c>
      <c r="S217" s="212">
        <f ca="1">(S$133*INDEX('Term Pricing'!$O$1268:$O$1447,MATCH('Project 2'!S$8,'Term Pricing'!$C$1268:$C$1447,0))*$E217*$F217)+(S$133*INDEX('Term Pricing'!$P$1268:$P$1447,MATCH('Project 2'!S$8,'Term Pricing'!$C$1268:$C$1447,0))*$E217*(1-$F217))</f>
        <v>114469.87514211888</v>
      </c>
      <c r="T217" s="212">
        <f ca="1">(T$133*INDEX('Term Pricing'!$O$1268:$O$1447,MATCH('Project 2'!T$8,'Term Pricing'!$C$1268:$C$1447,0))*$E217*$F217)+(T$133*INDEX('Term Pricing'!$P$1268:$P$1447,MATCH('Project 2'!T$8,'Term Pricing'!$C$1268:$C$1447,0))*$E217*(1-$F217))</f>
        <v>117630.95502568223</v>
      </c>
      <c r="U217" s="212">
        <f ca="1">(U$133*INDEX('Term Pricing'!$O$1268:$O$1447,MATCH('Project 2'!U$8,'Term Pricing'!$C$1268:$C$1447,0))*$E217*$F217)+(U$133*INDEX('Term Pricing'!$P$1268:$P$1447,MATCH('Project 2'!U$8,'Term Pricing'!$C$1268:$C$1447,0))*$E217*(1-$F217))</f>
        <v>112996.5492716989</v>
      </c>
      <c r="V217" s="212">
        <f ca="1">(V$133*INDEX('Term Pricing'!$O$1268:$O$1447,MATCH('Project 2'!V$8,'Term Pricing'!$C$1268:$C$1447,0))*$E217*$F217)+(V$133*INDEX('Term Pricing'!$P$1268:$P$1447,MATCH('Project 2'!V$8,'Term Pricing'!$C$1268:$C$1447,0))*$E217*(1-$F217))</f>
        <v>115857.89023073172</v>
      </c>
      <c r="W217" s="212">
        <f ca="1">(W$133*INDEX('Term Pricing'!$O$1268:$O$1447,MATCH('Project 2'!W$8,'Term Pricing'!$C$1268:$C$1447,0))*$E217*$F217)+(W$133*INDEX('Term Pricing'!$P$1268:$P$1447,MATCH('Project 2'!W$8,'Term Pricing'!$C$1268:$C$1447,0))*$E217*(1-$F217))</f>
        <v>114820.93023471843</v>
      </c>
      <c r="X217" s="212">
        <f ca="1">(X$133*INDEX('Term Pricing'!$O$1268:$O$1447,MATCH('Project 2'!X$8,'Term Pricing'!$C$1268:$C$1447,0))*$E217*$F217)+(X$133*INDEX('Term Pricing'!$P$1268:$P$1447,MATCH('Project 2'!X$8,'Term Pricing'!$C$1268:$C$1447,0))*$E217*(1-$F217))</f>
        <v>106329.61609474893</v>
      </c>
      <c r="Y217" s="212">
        <f ca="1">(Y$133*INDEX('Term Pricing'!$O$1268:$O$1447,MATCH('Project 2'!Y$8,'Term Pricing'!$C$1268:$C$1447,0))*$E217*$F217)+(Y$133*INDEX('Term Pricing'!$P$1268:$P$1447,MATCH('Project 2'!Y$8,'Term Pricing'!$C$1268:$C$1447,0))*$E217*(1-$F217))</f>
        <v>112413.9808820388</v>
      </c>
      <c r="Z217" s="212">
        <f ca="1">(Z$133*INDEX('Term Pricing'!$O$1268:$O$1447,MATCH('Project 2'!Z$8,'Term Pricing'!$C$1268:$C$1447,0))*$E217*$F217)+(Z$133*INDEX('Term Pricing'!$P$1268:$P$1447,MATCH('Project 2'!Z$8,'Term Pricing'!$C$1268:$C$1447,0))*$E217*(1-$F217))</f>
        <v>107475.54926995328</v>
      </c>
      <c r="AA217" s="212">
        <f ca="1">(AA$133*INDEX('Term Pricing'!$O$1268:$O$1447,MATCH('Project 2'!AA$8,'Term Pricing'!$C$1268:$C$1447,0))*$E217*$F217)+(AA$133*INDEX('Term Pricing'!$P$1268:$P$1447,MATCH('Project 2'!AA$8,'Term Pricing'!$C$1268:$C$1447,0))*$E217*(1-$F217))</f>
        <v>109603.61836705488</v>
      </c>
      <c r="AB217" s="212">
        <f ca="1">(AB$133*INDEX('Term Pricing'!$O$1268:$O$1447,MATCH('Project 2'!AB$8,'Term Pricing'!$C$1268:$C$1447,0))*$E217*$F217)+(AB$133*INDEX('Term Pricing'!$P$1268:$P$1447,MATCH('Project 2'!AB$8,'Term Pricing'!$C$1268:$C$1447,0))*$E217*(1-$F217))</f>
        <v>104572.88025771524</v>
      </c>
      <c r="AC217" s="212">
        <f ca="1">(AC$133*INDEX('Term Pricing'!$O$1268:$O$1447,MATCH('Project 2'!AC$8,'Term Pricing'!$C$1268:$C$1447,0))*$E217*$F217)+(AC$133*INDEX('Term Pricing'!$P$1268:$P$1447,MATCH('Project 2'!AC$8,'Term Pricing'!$C$1268:$C$1447,0))*$E217*(1-$F217))</f>
        <v>106423.70779648387</v>
      </c>
      <c r="AD217" s="212">
        <f ca="1">(AD$133*INDEX('Term Pricing'!$O$1268:$O$1447,MATCH('Project 2'!AD$8,'Term Pricing'!$C$1268:$C$1447,0))*$E217*$F217)+(AD$133*INDEX('Term Pricing'!$P$1268:$P$1447,MATCH('Project 2'!AD$8,'Term Pricing'!$C$1268:$C$1447,0))*$E217*(1-$F217))</f>
        <v>104704.96402527066</v>
      </c>
      <c r="AE217" s="212">
        <f ca="1">(AE$133*INDEX('Term Pricing'!$O$1268:$O$1447,MATCH('Project 2'!AE$8,'Term Pricing'!$C$1268:$C$1447,0))*$E217*$F217)+(AE$133*INDEX('Term Pricing'!$P$1268:$P$1447,MATCH('Project 2'!AE$8,'Term Pricing'!$C$1268:$C$1447,0))*$E217*(1-$F217))</f>
        <v>99588.099967867631</v>
      </c>
      <c r="AF217" s="212">
        <f ca="1">(AF$133*INDEX('Term Pricing'!$O$1268:$O$1447,MATCH('Project 2'!AF$8,'Term Pricing'!$C$1268:$C$1447,0))*$E217*$F217)+(AF$133*INDEX('Term Pricing'!$P$1268:$P$1447,MATCH('Project 2'!AF$8,'Term Pricing'!$C$1268:$C$1447,0))*$E217*(1-$F217))</f>
        <v>101036.30100937709</v>
      </c>
      <c r="AG217" s="212">
        <f ca="1">(AG$133*INDEX('Term Pricing'!$O$1268:$O$1447,MATCH('Project 2'!AG$8,'Term Pricing'!$C$1268:$C$1447,0))*$E217*$F217)+(AG$133*INDEX('Term Pricing'!$P$1268:$P$1447,MATCH('Project 2'!AG$8,'Term Pricing'!$C$1268:$C$1447,0))*$E217*(1-$F217))</f>
        <v>95899.66559204791</v>
      </c>
      <c r="AH217" s="212">
        <f ca="1">(AH$133*INDEX('Term Pricing'!$O$1268:$O$1447,MATCH('Project 2'!AH$8,'Term Pricing'!$C$1268:$C$1447,0))*$E217*$F217)+(AH$133*INDEX('Term Pricing'!$P$1268:$P$1447,MATCH('Project 2'!AH$8,'Term Pricing'!$C$1268:$C$1447,0))*$E217*(1-$F217))</f>
        <v>97093.095129940717</v>
      </c>
      <c r="AI217" s="212">
        <f ca="1">(AI$133*INDEX('Term Pricing'!$O$1268:$O$1447,MATCH('Project 2'!AI$8,'Term Pricing'!$C$1268:$C$1447,0))*$E217*$F217)+(AI$133*INDEX('Term Pricing'!$P$1268:$P$1447,MATCH('Project 2'!AI$8,'Term Pricing'!$C$1268:$C$1447,0))*$E217*(1-$F217))</f>
        <v>95031.924789652476</v>
      </c>
      <c r="AJ217" s="212">
        <f ca="1">(AJ$133*INDEX('Term Pricing'!$O$1268:$O$1447,MATCH('Project 2'!AJ$8,'Term Pricing'!$C$1268:$C$1447,0))*$E217*$F217)+(AJ$133*INDEX('Term Pricing'!$P$1268:$P$1447,MATCH('Project 2'!AJ$8,'Term Pricing'!$C$1268:$C$1447,0))*$E217*(1-$F217))</f>
        <v>83926.265120322467</v>
      </c>
      <c r="AK217" s="212">
        <f ca="1">(AK$133*INDEX('Term Pricing'!$O$1268:$O$1447,MATCH('Project 2'!AK$8,'Term Pricing'!$C$1268:$C$1447,0))*$E217*$F217)+(AK$133*INDEX('Term Pricing'!$P$1268:$P$1447,MATCH('Project 2'!AK$8,'Term Pricing'!$C$1268:$C$1447,0))*$E217*(1-$F217))</f>
        <v>90757.92292662221</v>
      </c>
      <c r="AL217" s="212">
        <f ca="1">(AL$133*INDEX('Term Pricing'!$O$1268:$O$1447,MATCH('Project 2'!AL$8,'Term Pricing'!$C$1268:$C$1447,0))*$E217*$F217)+(AL$133*INDEX('Term Pricing'!$P$1268:$P$1447,MATCH('Project 2'!AL$8,'Term Pricing'!$C$1268:$C$1447,0))*$E217*(1-$F217))</f>
        <v>85699.46849663285</v>
      </c>
      <c r="AM217" s="212">
        <f ca="1">(AM$133*INDEX('Term Pricing'!$O$1268:$O$1447,MATCH('Project 2'!AM$8,'Term Pricing'!$C$1268:$C$1447,0))*$E217*$F217)+(AM$133*INDEX('Term Pricing'!$P$1268:$P$1447,MATCH('Project 2'!AM$8,'Term Pricing'!$C$1268:$C$1447,0))*$E217*(1-$F217))</f>
        <v>86318.491416798177</v>
      </c>
      <c r="AN217" s="212">
        <f ca="1">(AN$133*INDEX('Term Pricing'!$O$1268:$O$1447,MATCH('Project 2'!AN$8,'Term Pricing'!$C$1268:$C$1447,0))*$E217*$F217)+(AN$133*INDEX('Term Pricing'!$P$1268:$P$1447,MATCH('Project 2'!AN$8,'Term Pricing'!$C$1268:$C$1447,0))*$E217*(1-$F217))</f>
        <v>81339.23125498739</v>
      </c>
      <c r="AO217" s="212">
        <f ca="1">(AO$133*INDEX('Term Pricing'!$O$1268:$O$1447,MATCH('Project 2'!AO$8,'Term Pricing'!$C$1268:$C$1447,0))*$E217*$F217)+(AO$133*INDEX('Term Pricing'!$P$1268:$P$1447,MATCH('Project 2'!AO$8,'Term Pricing'!$C$1268:$C$1447,0))*$E217*(1-$F217))</f>
        <v>81757.705324139257</v>
      </c>
      <c r="AP217" s="212">
        <f ca="1">(AP$133*INDEX('Term Pricing'!$O$1268:$O$1447,MATCH('Project 2'!AP$8,'Term Pricing'!$C$1268:$C$1447,0))*$E217*$F217)+(AP$133*INDEX('Term Pricing'!$P$1268:$P$1447,MATCH('Project 2'!AP$8,'Term Pricing'!$C$1268:$C$1447,0))*$E217*(1-$F217))</f>
        <v>79445.368112706434</v>
      </c>
      <c r="AQ217" s="212">
        <f ca="1">(AQ$133*INDEX('Term Pricing'!$O$1268:$O$1447,MATCH('Project 2'!AQ$8,'Term Pricing'!$C$1268:$C$1447,0))*$E217*$F217)+(AQ$133*INDEX('Term Pricing'!$P$1268:$P$1447,MATCH('Project 2'!AQ$8,'Term Pricing'!$C$1268:$C$1447,0))*$E217*(1-$F217))</f>
        <v>74631.105415086058</v>
      </c>
      <c r="AR217" s="212">
        <f ca="1">(AR$133*INDEX('Term Pricing'!$O$1268:$O$1447,MATCH('Project 2'!AR$8,'Term Pricing'!$C$1268:$C$1447,0))*$E217*$F217)+(AR$133*INDEX('Term Pricing'!$P$1268:$P$1447,MATCH('Project 2'!AR$8,'Term Pricing'!$C$1268:$C$1447,0))*$E217*(1-$F217))</f>
        <v>74783.199304163631</v>
      </c>
      <c r="AS217" s="212">
        <f ca="1">(AS$133*INDEX('Term Pricing'!$O$1268:$O$1447,MATCH('Project 2'!AS$8,'Term Pricing'!$C$1268:$C$1447,0))*$E217*$F217)+(AS$133*INDEX('Term Pricing'!$P$1268:$P$1447,MATCH('Project 2'!AS$8,'Term Pricing'!$C$1268:$C$1447,0))*$E217*(1-$F217))</f>
        <v>70106.692705439564</v>
      </c>
      <c r="AT217" s="212">
        <f ca="1">(AT$133*INDEX('Term Pricing'!$O$1268:$O$1447,MATCH('Project 2'!AT$8,'Term Pricing'!$C$1268:$C$1447,0))*$E217*$F217)+(AT$133*INDEX('Term Pricing'!$P$1268:$P$1447,MATCH('Project 2'!AT$8,'Term Pricing'!$C$1268:$C$1447,0))*$E217*(1-$F217))</f>
        <v>70104.855469406059</v>
      </c>
      <c r="AU217" s="212">
        <f ca="1">(AU$133*INDEX('Term Pricing'!$O$1268:$O$1447,MATCH('Project 2'!AU$8,'Term Pricing'!$C$1268:$C$1447,0))*$E217*$F217)+(AU$133*INDEX('Term Pricing'!$P$1268:$P$1447,MATCH('Project 2'!AU$8,'Term Pricing'!$C$1268:$C$1447,0))*$E217*(1-$F217))</f>
        <v>67771.754900834028</v>
      </c>
      <c r="AV217" s="212">
        <f ca="1">(AV$133*INDEX('Term Pricing'!$O$1268:$O$1447,MATCH('Project 2'!AV$8,'Term Pricing'!$C$1268:$C$1447,0))*$E217*$F217)+(AV$133*INDEX('Term Pricing'!$P$1268:$P$1447,MATCH('Project 2'!AV$8,'Term Pricing'!$C$1268:$C$1447,0))*$E217*(1-$F217))</f>
        <v>59115.083646666841</v>
      </c>
      <c r="AW217" s="212">
        <f ca="1">(AW$133*INDEX('Term Pricing'!$O$1268:$O$1447,MATCH('Project 2'!AW$8,'Term Pricing'!$C$1268:$C$1447,0))*$E217*$F217)+(AW$133*INDEX('Term Pricing'!$P$1268:$P$1447,MATCH('Project 2'!AW$8,'Term Pricing'!$C$1268:$C$1447,0))*$E217*(1-$F217))</f>
        <v>63140.492921772864</v>
      </c>
      <c r="AX217" s="212">
        <f ca="1">(AX$133*INDEX('Term Pricing'!$O$1268:$O$1447,MATCH('Project 2'!AX$8,'Term Pricing'!$C$1268:$C$1447,0))*$E217*$F217)+(AX$133*INDEX('Term Pricing'!$P$1268:$P$1447,MATCH('Project 2'!AX$8,'Term Pricing'!$C$1268:$C$1447,0))*$E217*(1-$F217))</f>
        <v>98146.583191593338</v>
      </c>
      <c r="AY217" s="212">
        <f ca="1">(AY$133*INDEX('Term Pricing'!$O$1268:$O$1447,MATCH('Project 2'!AY$8,'Term Pricing'!$C$1268:$C$1447,0))*$E217*$F217)+(AY$133*INDEX('Term Pricing'!$P$1268:$P$1447,MATCH('Project 2'!AY$8,'Term Pricing'!$C$1268:$C$1447,0))*$E217*(1-$F217))</f>
        <v>97639.959706602953</v>
      </c>
      <c r="AZ217" s="212">
        <f ca="1">(AZ$133*INDEX('Term Pricing'!$O$1268:$O$1447,MATCH('Project 2'!AZ$8,'Term Pricing'!$C$1268:$C$1447,0))*$E217*$F217)+(AZ$133*INDEX('Term Pricing'!$P$1268:$P$1447,MATCH('Project 2'!AZ$8,'Term Pricing'!$C$1268:$C$1447,0))*$E217*(1-$F217))</f>
        <v>90876.654793390189</v>
      </c>
      <c r="BA217" s="212">
        <f ca="1">(BA$133*INDEX('Term Pricing'!$O$1268:$O$1447,MATCH('Project 2'!BA$8,'Term Pricing'!$C$1268:$C$1447,0))*$E217*$F217)+(BA$133*INDEX('Term Pricing'!$P$1268:$P$1447,MATCH('Project 2'!BA$8,'Term Pricing'!$C$1268:$C$1447,0))*$E217*(1-$F217))</f>
        <v>90221.76405983619</v>
      </c>
      <c r="BB217" s="212">
        <f ca="1">(BB$133*INDEX('Term Pricing'!$O$1268:$O$1447,MATCH('Project 2'!BB$8,'Term Pricing'!$C$1268:$C$1447,0))*$E217*$F217)+(BB$133*INDEX('Term Pricing'!$P$1268:$P$1447,MATCH('Project 2'!BB$8,'Term Pricing'!$C$1268:$C$1447,0))*$E217*(1-$F217))</f>
        <v>86593.116857761372</v>
      </c>
      <c r="BC217" s="212">
        <f ca="1">(BC$133*INDEX('Term Pricing'!$O$1268:$O$1447,MATCH('Project 2'!BC$8,'Term Pricing'!$C$1268:$C$1447,0))*$E217*$F217)+(BC$133*INDEX('Term Pricing'!$P$1268:$P$1447,MATCH('Project 2'!BC$8,'Term Pricing'!$C$1268:$C$1447,0))*$E217*(1-$F217))</f>
        <v>80346.813192430811</v>
      </c>
      <c r="BD217" s="212">
        <f ca="1">(BD$133*INDEX('Term Pricing'!$O$1268:$O$1447,MATCH('Project 2'!BD$8,'Term Pricing'!$C$1268:$C$1447,0))*$E217*$F217)+(BD$133*INDEX('Term Pricing'!$P$1268:$P$1447,MATCH('Project 2'!BD$8,'Term Pricing'!$C$1268:$C$1447,0))*$E217*(1-$F217))</f>
        <v>79550.507948115905</v>
      </c>
      <c r="BE217" s="212">
        <f ca="1">(BE$133*INDEX('Term Pricing'!$O$1268:$O$1447,MATCH('Project 2'!BE$8,'Term Pricing'!$C$1268:$C$1447,0))*$E217*$F217)+(BE$133*INDEX('Term Pricing'!$P$1268:$P$1447,MATCH('Project 2'!BE$8,'Term Pricing'!$C$1268:$C$1447,0))*$E217*(1-$F217))</f>
        <v>74248.226541578522</v>
      </c>
      <c r="BF217" s="212">
        <f ca="1">(BF$133*INDEX('Term Pricing'!$O$1268:$O$1447,MATCH('Project 2'!BF$8,'Term Pricing'!$C$1268:$C$1447,0))*$E217*$F217)+(BF$133*INDEX('Term Pricing'!$P$1268:$P$1447,MATCH('Project 2'!BF$8,'Term Pricing'!$C$1268:$C$1447,0))*$E217*(1-$F217))</f>
        <v>73956.366607401491</v>
      </c>
      <c r="BG217" s="212">
        <f ca="1">(BG$133*INDEX('Term Pricing'!$O$1268:$O$1447,MATCH('Project 2'!BG$8,'Term Pricing'!$C$1268:$C$1447,0))*$E217*$F217)+(BG$133*INDEX('Term Pricing'!$P$1268:$P$1447,MATCH('Project 2'!BG$8,'Term Pricing'!$C$1268:$C$1447,0))*$E217*(1-$F217))</f>
        <v>71253.0051444563</v>
      </c>
      <c r="BH217" s="212">
        <f ca="1">(BH$133*INDEX('Term Pricing'!$O$1268:$O$1447,MATCH('Project 2'!BH$8,'Term Pricing'!$C$1268:$C$1447,0))*$E217*$F217)+(BH$133*INDEX('Term Pricing'!$P$1268:$P$1447,MATCH('Project 2'!BH$8,'Term Pricing'!$C$1268:$C$1447,0))*$E217*(1-$F217))</f>
        <v>61975.434524491444</v>
      </c>
      <c r="BI217" s="212">
        <f ca="1">(BI$133*INDEX('Term Pricing'!$O$1268:$O$1447,MATCH('Project 2'!BI$8,'Term Pricing'!$C$1268:$C$1447,0))*$E217*$F217)+(BI$133*INDEX('Term Pricing'!$P$1268:$P$1447,MATCH('Project 2'!BI$8,'Term Pricing'!$C$1268:$C$1447,0))*$E217*(1-$F217))</f>
        <v>66046.588089446508</v>
      </c>
      <c r="BJ217" s="212">
        <f ca="1">(BJ$133*INDEX('Term Pricing'!$O$1268:$O$1447,MATCH('Project 2'!BJ$8,'Term Pricing'!$C$1268:$C$1447,0))*$E217*$F217)+(BJ$133*INDEX('Term Pricing'!$P$1268:$P$1447,MATCH('Project 2'!BJ$8,'Term Pricing'!$C$1268:$C$1447,0))*$E217*(1-$F217))</f>
        <v>61497.808593116722</v>
      </c>
      <c r="BK217" s="212">
        <f ca="1">(BK$133*INDEX('Term Pricing'!$O$1268:$O$1447,MATCH('Project 2'!BK$8,'Term Pricing'!$C$1268:$C$1447,0))*$E217*$F217)+(BK$133*INDEX('Term Pricing'!$P$1268:$P$1447,MATCH('Project 2'!BK$8,'Term Pricing'!$C$1268:$C$1447,0))*$E217*(1-$F217))</f>
        <v>61120.741331568192</v>
      </c>
      <c r="BL217" s="212">
        <f ca="1">(BL$133*INDEX('Term Pricing'!$O$1268:$O$1447,MATCH('Project 2'!BL$8,'Term Pricing'!$C$1268:$C$1447,0))*$E217*$F217)+(BL$133*INDEX('Term Pricing'!$P$1268:$P$1447,MATCH('Project 2'!BL$8,'Term Pricing'!$C$1268:$C$1447,0))*$E217*(1-$F217))</f>
        <v>58968</v>
      </c>
      <c r="BM217" s="212">
        <f ca="1">(BM$133*INDEX('Term Pricing'!$O$1268:$O$1447,MATCH('Project 2'!BM$8,'Term Pricing'!$C$1268:$C$1447,0))*$E217*$F217)+(BM$133*INDEX('Term Pricing'!$P$1268:$P$1447,MATCH('Project 2'!BM$8,'Term Pricing'!$C$1268:$C$1447,0))*$E217*(1-$F217))</f>
        <v>60933.600000000006</v>
      </c>
      <c r="BN217" s="212">
        <f ca="1">(BN$133*INDEX('Term Pricing'!$O$1268:$O$1447,MATCH('Project 2'!BN$8,'Term Pricing'!$C$1268:$C$1447,0))*$E217*$F217)+(BN$133*INDEX('Term Pricing'!$P$1268:$P$1447,MATCH('Project 2'!BN$8,'Term Pricing'!$C$1268:$C$1447,0))*$E217*(1-$F217))</f>
        <v>60933.600000000006</v>
      </c>
      <c r="BO217" s="212">
        <f ca="1">(BO$133*INDEX('Term Pricing'!$O$1268:$O$1447,MATCH('Project 2'!BO$8,'Term Pricing'!$C$1268:$C$1447,0))*$E217*$F217)+(BO$133*INDEX('Term Pricing'!$P$1268:$P$1447,MATCH('Project 2'!BO$8,'Term Pricing'!$C$1268:$C$1447,0))*$E217*(1-$F217))</f>
        <v>58968</v>
      </c>
      <c r="BP217" s="212">
        <f ca="1">(BP$133*INDEX('Term Pricing'!$O$1268:$O$1447,MATCH('Project 2'!BP$8,'Term Pricing'!$C$1268:$C$1447,0))*$E217*$F217)+(BP$133*INDEX('Term Pricing'!$P$1268:$P$1447,MATCH('Project 2'!BP$8,'Term Pricing'!$C$1268:$C$1447,0))*$E217*(1-$F217))</f>
        <v>60933.600000000006</v>
      </c>
      <c r="BQ217" s="212">
        <f ca="1">(BQ$133*INDEX('Term Pricing'!$O$1268:$O$1447,MATCH('Project 2'!BQ$8,'Term Pricing'!$C$1268:$C$1447,0))*$E217*$F217)+(BQ$133*INDEX('Term Pricing'!$P$1268:$P$1447,MATCH('Project 2'!BQ$8,'Term Pricing'!$C$1268:$C$1447,0))*$E217*(1-$F217))</f>
        <v>58968</v>
      </c>
      <c r="BR217" s="212">
        <f ca="1">(BR$133*INDEX('Term Pricing'!$O$1268:$O$1447,MATCH('Project 2'!BR$8,'Term Pricing'!$C$1268:$C$1447,0))*$E217*$F217)+(BR$133*INDEX('Term Pricing'!$P$1268:$P$1447,MATCH('Project 2'!BR$8,'Term Pricing'!$C$1268:$C$1447,0))*$E217*(1-$F217))</f>
        <v>60933.600000000006</v>
      </c>
      <c r="BS217" s="212">
        <f ca="1">(BS$133*INDEX('Term Pricing'!$O$1268:$O$1447,MATCH('Project 2'!BS$8,'Term Pricing'!$C$1268:$C$1447,0))*$E217*$F217)+(BS$133*INDEX('Term Pricing'!$P$1268:$P$1447,MATCH('Project 2'!BS$8,'Term Pricing'!$C$1268:$C$1447,0))*$E217*(1-$F217))</f>
        <v>60933.600000000006</v>
      </c>
      <c r="BT217" s="212">
        <f ca="1">(BT$133*INDEX('Term Pricing'!$O$1268:$O$1447,MATCH('Project 2'!BT$8,'Term Pricing'!$C$1268:$C$1447,0))*$E217*$F217)+(BT$133*INDEX('Term Pricing'!$P$1268:$P$1447,MATCH('Project 2'!BT$8,'Term Pricing'!$C$1268:$C$1447,0))*$E217*(1-$F217))</f>
        <v>57002.400000000001</v>
      </c>
      <c r="BU217" s="212">
        <f ca="1">(BU$133*INDEX('Term Pricing'!$O$1268:$O$1447,MATCH('Project 2'!BU$8,'Term Pricing'!$C$1268:$C$1447,0))*$E217*$F217)+(BU$133*INDEX('Term Pricing'!$P$1268:$P$1447,MATCH('Project 2'!BU$8,'Term Pricing'!$C$1268:$C$1447,0))*$E217*(1-$F217))</f>
        <v>60933.600000000006</v>
      </c>
      <c r="BV217" s="212">
        <f ca="1">(BV$133*INDEX('Term Pricing'!$O$1268:$O$1447,MATCH('Project 2'!BV$8,'Term Pricing'!$C$1268:$C$1447,0))*$E217*$F217)+(BV$133*INDEX('Term Pricing'!$P$1268:$P$1447,MATCH('Project 2'!BV$8,'Term Pricing'!$C$1268:$C$1447,0))*$E217*(1-$F217))</f>
        <v>58968</v>
      </c>
      <c r="BW217" s="212">
        <f ca="1">(BW$133*INDEX('Term Pricing'!$O$1268:$O$1447,MATCH('Project 2'!BW$8,'Term Pricing'!$C$1268:$C$1447,0))*$E217*$F217)+(BW$133*INDEX('Term Pricing'!$P$1268:$P$1447,MATCH('Project 2'!BW$8,'Term Pricing'!$C$1268:$C$1447,0))*$E217*(1-$F217))</f>
        <v>60933.600000000006</v>
      </c>
      <c r="BX217" s="212">
        <f ca="1">(BX$133*INDEX('Term Pricing'!$O$1268:$O$1447,MATCH('Project 2'!BX$8,'Term Pricing'!$C$1268:$C$1447,0))*$E217*$F217)+(BX$133*INDEX('Term Pricing'!$P$1268:$P$1447,MATCH('Project 2'!BX$8,'Term Pricing'!$C$1268:$C$1447,0))*$E217*(1-$F217))</f>
        <v>58968</v>
      </c>
      <c r="BY217" s="212">
        <f ca="1">(BY$133*INDEX('Term Pricing'!$O$1268:$O$1447,MATCH('Project 2'!BY$8,'Term Pricing'!$C$1268:$C$1447,0))*$E217*$F217)+(BY$133*INDEX('Term Pricing'!$P$1268:$P$1447,MATCH('Project 2'!BY$8,'Term Pricing'!$C$1268:$C$1447,0))*$E217*(1-$F217))</f>
        <v>60933.600000000006</v>
      </c>
      <c r="BZ217" s="212">
        <f ca="1">(BZ$133*INDEX('Term Pricing'!$O$1268:$O$1447,MATCH('Project 2'!BZ$8,'Term Pricing'!$C$1268:$C$1447,0))*$E217*$F217)+(BZ$133*INDEX('Term Pricing'!$P$1268:$P$1447,MATCH('Project 2'!BZ$8,'Term Pricing'!$C$1268:$C$1447,0))*$E217*(1-$F217))</f>
        <v>60933.600000000006</v>
      </c>
      <c r="CA217" s="212">
        <f ca="1">(CA$133*INDEX('Term Pricing'!$O$1268:$O$1447,MATCH('Project 2'!CA$8,'Term Pricing'!$C$1268:$C$1447,0))*$E217*$F217)+(CA$133*INDEX('Term Pricing'!$P$1268:$P$1447,MATCH('Project 2'!CA$8,'Term Pricing'!$C$1268:$C$1447,0))*$E217*(1-$F217))</f>
        <v>58968</v>
      </c>
      <c r="CB217" s="212">
        <f ca="1">(CB$133*INDEX('Term Pricing'!$O$1268:$O$1447,MATCH('Project 2'!CB$8,'Term Pricing'!$C$1268:$C$1447,0))*$E217*$F217)+(CB$133*INDEX('Term Pricing'!$P$1268:$P$1447,MATCH('Project 2'!CB$8,'Term Pricing'!$C$1268:$C$1447,0))*$E217*(1-$F217))</f>
        <v>60933.600000000006</v>
      </c>
      <c r="CC217" s="212">
        <f ca="1">(CC$133*INDEX('Term Pricing'!$O$1268:$O$1447,MATCH('Project 2'!CC$8,'Term Pricing'!$C$1268:$C$1447,0))*$E217*$F217)+(CC$133*INDEX('Term Pricing'!$P$1268:$P$1447,MATCH('Project 2'!CC$8,'Term Pricing'!$C$1268:$C$1447,0))*$E217*(1-$F217))</f>
        <v>58968</v>
      </c>
      <c r="CD217" s="212">
        <f ca="1">(CD$133*INDEX('Term Pricing'!$O$1268:$O$1447,MATCH('Project 2'!CD$8,'Term Pricing'!$C$1268:$C$1447,0))*$E217*$F217)+(CD$133*INDEX('Term Pricing'!$P$1268:$P$1447,MATCH('Project 2'!CD$8,'Term Pricing'!$C$1268:$C$1447,0))*$E217*(1-$F217))</f>
        <v>60933.600000000006</v>
      </c>
      <c r="CE217" s="212">
        <f ca="1">(CE$133*INDEX('Term Pricing'!$O$1268:$O$1447,MATCH('Project 2'!CE$8,'Term Pricing'!$C$1268:$C$1447,0))*$E217*$F217)+(CE$133*INDEX('Term Pricing'!$P$1268:$P$1447,MATCH('Project 2'!CE$8,'Term Pricing'!$C$1268:$C$1447,0))*$E217*(1-$F217))</f>
        <v>60933.600000000006</v>
      </c>
      <c r="CF217" s="212">
        <f ca="1">(CF$133*INDEX('Term Pricing'!$O$1268:$O$1447,MATCH('Project 2'!CF$8,'Term Pricing'!$C$1268:$C$1447,0))*$E217*$F217)+(CF$133*INDEX('Term Pricing'!$P$1268:$P$1447,MATCH('Project 2'!CF$8,'Term Pricing'!$C$1268:$C$1447,0))*$E217*(1-$F217))</f>
        <v>55036.800000000003</v>
      </c>
      <c r="CG217" s="212">
        <f ca="1">(CG$133*INDEX('Term Pricing'!$O$1268:$O$1447,MATCH('Project 2'!CG$8,'Term Pricing'!$C$1268:$C$1447,0))*$E217*$F217)+(CG$133*INDEX('Term Pricing'!$P$1268:$P$1447,MATCH('Project 2'!CG$8,'Term Pricing'!$C$1268:$C$1447,0))*$E217*(1-$F217))</f>
        <v>60933.600000000006</v>
      </c>
      <c r="CH217" s="212">
        <f ca="1">(CH$133*INDEX('Term Pricing'!$O$1268:$O$1447,MATCH('Project 2'!CH$8,'Term Pricing'!$C$1268:$C$1447,0))*$E217*$F217)+(CH$133*INDEX('Term Pricing'!$P$1268:$P$1447,MATCH('Project 2'!CH$8,'Term Pricing'!$C$1268:$C$1447,0))*$E217*(1-$F217))</f>
        <v>58968</v>
      </c>
      <c r="CI217" s="212">
        <f ca="1">(CI$133*INDEX('Term Pricing'!$O$1268:$O$1447,MATCH('Project 2'!CI$8,'Term Pricing'!$C$1268:$C$1447,0))*$E217*$F217)+(CI$133*INDEX('Term Pricing'!$P$1268:$P$1447,MATCH('Project 2'!CI$8,'Term Pricing'!$C$1268:$C$1447,0))*$E217*(1-$F217))</f>
        <v>60933.600000000006</v>
      </c>
      <c r="CJ217" s="212">
        <f ca="1">(CJ$133*INDEX('Term Pricing'!$O$1268:$O$1447,MATCH('Project 2'!CJ$8,'Term Pricing'!$C$1268:$C$1447,0))*$E217*$F217)+(CJ$133*INDEX('Term Pricing'!$P$1268:$P$1447,MATCH('Project 2'!CJ$8,'Term Pricing'!$C$1268:$C$1447,0))*$E217*(1-$F217))</f>
        <v>58968</v>
      </c>
      <c r="CK217" s="212">
        <f ca="1">(CK$133*INDEX('Term Pricing'!$O$1268:$O$1447,MATCH('Project 2'!CK$8,'Term Pricing'!$C$1268:$C$1447,0))*$E217*$F217)+(CK$133*INDEX('Term Pricing'!$P$1268:$P$1447,MATCH('Project 2'!CK$8,'Term Pricing'!$C$1268:$C$1447,0))*$E217*(1-$F217))</f>
        <v>60933.600000000006</v>
      </c>
      <c r="CL217" s="212">
        <f ca="1">(CL$133*INDEX('Term Pricing'!$O$1268:$O$1447,MATCH('Project 2'!CL$8,'Term Pricing'!$C$1268:$C$1447,0))*$E217*$F217)+(CL$133*INDEX('Term Pricing'!$P$1268:$P$1447,MATCH('Project 2'!CL$8,'Term Pricing'!$C$1268:$C$1447,0))*$E217*(1-$F217))</f>
        <v>60933.600000000006</v>
      </c>
      <c r="CM217" s="212">
        <f ca="1">(CM$133*INDEX('Term Pricing'!$O$1268:$O$1447,MATCH('Project 2'!CM$8,'Term Pricing'!$C$1268:$C$1447,0))*$E217*$F217)+(CM$133*INDEX('Term Pricing'!$P$1268:$P$1447,MATCH('Project 2'!CM$8,'Term Pricing'!$C$1268:$C$1447,0))*$E217*(1-$F217))</f>
        <v>58968</v>
      </c>
      <c r="CN217" s="212">
        <f ca="1">(CN$133*INDEX('Term Pricing'!$O$1268:$O$1447,MATCH('Project 2'!CN$8,'Term Pricing'!$C$1268:$C$1447,0))*$E217*$F217)+(CN$133*INDEX('Term Pricing'!$P$1268:$P$1447,MATCH('Project 2'!CN$8,'Term Pricing'!$C$1268:$C$1447,0))*$E217*(1-$F217))</f>
        <v>60933.600000000006</v>
      </c>
      <c r="CO217" s="212">
        <f ca="1">(CO$133*INDEX('Term Pricing'!$O$1268:$O$1447,MATCH('Project 2'!CO$8,'Term Pricing'!$C$1268:$C$1447,0))*$E217*$F217)+(CO$133*INDEX('Term Pricing'!$P$1268:$P$1447,MATCH('Project 2'!CO$8,'Term Pricing'!$C$1268:$C$1447,0))*$E217*(1-$F217))</f>
        <v>58968</v>
      </c>
      <c r="CP217" s="212">
        <f ca="1">(CP$133*INDEX('Term Pricing'!$O$1268:$O$1447,MATCH('Project 2'!CP$8,'Term Pricing'!$C$1268:$C$1447,0))*$E217*$F217)+(CP$133*INDEX('Term Pricing'!$P$1268:$P$1447,MATCH('Project 2'!CP$8,'Term Pricing'!$C$1268:$C$1447,0))*$E217*(1-$F217))</f>
        <v>60933.600000000006</v>
      </c>
      <c r="CQ217" s="212">
        <f ca="1">(CQ$133*INDEX('Term Pricing'!$O$1268:$O$1447,MATCH('Project 2'!CQ$8,'Term Pricing'!$C$1268:$C$1447,0))*$E217*$F217)+(CQ$133*INDEX('Term Pricing'!$P$1268:$P$1447,MATCH('Project 2'!CQ$8,'Term Pricing'!$C$1268:$C$1447,0))*$E217*(1-$F217))</f>
        <v>60933.600000000006</v>
      </c>
      <c r="CR217" s="212">
        <f ca="1">(CR$133*INDEX('Term Pricing'!$O$1268:$O$1447,MATCH('Project 2'!CR$8,'Term Pricing'!$C$1268:$C$1447,0))*$E217*$F217)+(CR$133*INDEX('Term Pricing'!$P$1268:$P$1447,MATCH('Project 2'!CR$8,'Term Pricing'!$C$1268:$C$1447,0))*$E217*(1-$F217))</f>
        <v>55036.800000000003</v>
      </c>
      <c r="CS217" s="212">
        <f ca="1">(CS$133*INDEX('Term Pricing'!$O$1268:$O$1447,MATCH('Project 2'!CS$8,'Term Pricing'!$C$1268:$C$1447,0))*$E217*$F217)+(CS$133*INDEX('Term Pricing'!$P$1268:$P$1447,MATCH('Project 2'!CS$8,'Term Pricing'!$C$1268:$C$1447,0))*$E217*(1-$F217))</f>
        <v>60933.600000000006</v>
      </c>
      <c r="CT217" s="212">
        <f ca="1">(CT$133*INDEX('Term Pricing'!$O$1268:$O$1447,MATCH('Project 2'!CT$8,'Term Pricing'!$C$1268:$C$1447,0))*$E217*$F217)+(CT$133*INDEX('Term Pricing'!$P$1268:$P$1447,MATCH('Project 2'!CT$8,'Term Pricing'!$C$1268:$C$1447,0))*$E217*(1-$F217))</f>
        <v>58968</v>
      </c>
      <c r="CU217" s="212">
        <f ca="1">(CU$133*INDEX('Term Pricing'!$O$1268:$O$1447,MATCH('Project 2'!CU$8,'Term Pricing'!$C$1268:$C$1447,0))*$E217*$F217)+(CU$133*INDEX('Term Pricing'!$P$1268:$P$1447,MATCH('Project 2'!CU$8,'Term Pricing'!$C$1268:$C$1447,0))*$E217*(1-$F217))</f>
        <v>60933.600000000006</v>
      </c>
      <c r="CV217" s="212">
        <f ca="1">(CV$133*INDEX('Term Pricing'!$O$1268:$O$1447,MATCH('Project 2'!CV$8,'Term Pricing'!$C$1268:$C$1447,0))*$E217*$F217)+(CV$133*INDEX('Term Pricing'!$P$1268:$P$1447,MATCH('Project 2'!CV$8,'Term Pricing'!$C$1268:$C$1447,0))*$E217*(1-$F217))</f>
        <v>58968</v>
      </c>
      <c r="CW217" s="212">
        <f ca="1">(CW$133*INDEX('Term Pricing'!$O$1268:$O$1447,MATCH('Project 2'!CW$8,'Term Pricing'!$C$1268:$C$1447,0))*$E217*$F217)+(CW$133*INDEX('Term Pricing'!$P$1268:$P$1447,MATCH('Project 2'!CW$8,'Term Pricing'!$C$1268:$C$1447,0))*$E217*(1-$F217))</f>
        <v>60933.600000000006</v>
      </c>
      <c r="CX217" s="212">
        <f ca="1">(CX$133*INDEX('Term Pricing'!$O$1268:$O$1447,MATCH('Project 2'!CX$8,'Term Pricing'!$C$1268:$C$1447,0))*$E217*$F217)+(CX$133*INDEX('Term Pricing'!$P$1268:$P$1447,MATCH('Project 2'!CX$8,'Term Pricing'!$C$1268:$C$1447,0))*$E217*(1-$F217))</f>
        <v>60933.600000000006</v>
      </c>
      <c r="CY217" s="212">
        <f ca="1">(CY$133*INDEX('Term Pricing'!$O$1268:$O$1447,MATCH('Project 2'!CY$8,'Term Pricing'!$C$1268:$C$1447,0))*$E217*$F217)+(CY$133*INDEX('Term Pricing'!$P$1268:$P$1447,MATCH('Project 2'!CY$8,'Term Pricing'!$C$1268:$C$1447,0))*$E217*(1-$F217))</f>
        <v>58968</v>
      </c>
      <c r="CZ217" s="212">
        <f ca="1">(CZ$133*INDEX('Term Pricing'!$O$1268:$O$1447,MATCH('Project 2'!CZ$8,'Term Pricing'!$C$1268:$C$1447,0))*$E217*$F217)+(CZ$133*INDEX('Term Pricing'!$P$1268:$P$1447,MATCH('Project 2'!CZ$8,'Term Pricing'!$C$1268:$C$1447,0))*$E217*(1-$F217))</f>
        <v>60933.600000000006</v>
      </c>
      <c r="DA217" s="212">
        <f ca="1">(DA$133*INDEX('Term Pricing'!$O$1268:$O$1447,MATCH('Project 2'!DA$8,'Term Pricing'!$C$1268:$C$1447,0))*$E217*$F217)+(DA$133*INDEX('Term Pricing'!$P$1268:$P$1447,MATCH('Project 2'!DA$8,'Term Pricing'!$C$1268:$C$1447,0))*$E217*(1-$F217))</f>
        <v>58968</v>
      </c>
      <c r="DB217" s="212">
        <f ca="1">(DB$133*INDEX('Term Pricing'!$O$1268:$O$1447,MATCH('Project 2'!DB$8,'Term Pricing'!$C$1268:$C$1447,0))*$E217*$F217)+(DB$133*INDEX('Term Pricing'!$P$1268:$P$1447,MATCH('Project 2'!DB$8,'Term Pricing'!$C$1268:$C$1447,0))*$E217*(1-$F217))</f>
        <v>60933.600000000006</v>
      </c>
      <c r="DC217" s="212">
        <f ca="1">(DC$133*INDEX('Term Pricing'!$O$1268:$O$1447,MATCH('Project 2'!DC$8,'Term Pricing'!$C$1268:$C$1447,0))*$E217*$F217)+(DC$133*INDEX('Term Pricing'!$P$1268:$P$1447,MATCH('Project 2'!DC$8,'Term Pricing'!$C$1268:$C$1447,0))*$E217*(1-$F217))</f>
        <v>60933.600000000006</v>
      </c>
      <c r="DD217" s="212">
        <f ca="1">(DD$133*INDEX('Term Pricing'!$O$1268:$O$1447,MATCH('Project 2'!DD$8,'Term Pricing'!$C$1268:$C$1447,0))*$E217*$F217)+(DD$133*INDEX('Term Pricing'!$P$1268:$P$1447,MATCH('Project 2'!DD$8,'Term Pricing'!$C$1268:$C$1447,0))*$E217*(1-$F217))</f>
        <v>55036.800000000003</v>
      </c>
      <c r="DE217" s="212">
        <f ca="1">(DE$133*INDEX('Term Pricing'!$O$1268:$O$1447,MATCH('Project 2'!DE$8,'Term Pricing'!$C$1268:$C$1447,0))*$E217*$F217)+(DE$133*INDEX('Term Pricing'!$P$1268:$P$1447,MATCH('Project 2'!DE$8,'Term Pricing'!$C$1268:$C$1447,0))*$E217*(1-$F217))</f>
        <v>60933.600000000006</v>
      </c>
      <c r="DF217" s="212">
        <f ca="1">(DF$133*INDEX('Term Pricing'!$O$1268:$O$1447,MATCH('Project 2'!DF$8,'Term Pricing'!$C$1268:$C$1447,0))*$E217*$F217)+(DF$133*INDEX('Term Pricing'!$P$1268:$P$1447,MATCH('Project 2'!DF$8,'Term Pricing'!$C$1268:$C$1447,0))*$E217*(1-$F217))</f>
        <v>58968</v>
      </c>
      <c r="DG217" s="212">
        <f ca="1">(DG$133*INDEX('Term Pricing'!$O$1268:$O$1447,MATCH('Project 2'!DG$8,'Term Pricing'!$C$1268:$C$1447,0))*$E217*$F217)+(DG$133*INDEX('Term Pricing'!$P$1268:$P$1447,MATCH('Project 2'!DG$8,'Term Pricing'!$C$1268:$C$1447,0))*$E217*(1-$F217))</f>
        <v>60933.600000000006</v>
      </c>
      <c r="DH217" s="212">
        <f ca="1">(DH$133*INDEX('Term Pricing'!$O$1268:$O$1447,MATCH('Project 2'!DH$8,'Term Pricing'!$C$1268:$C$1447,0))*$E217*$F217)+(DH$133*INDEX('Term Pricing'!$P$1268:$P$1447,MATCH('Project 2'!DH$8,'Term Pricing'!$C$1268:$C$1447,0))*$E217*(1-$F217))</f>
        <v>58968</v>
      </c>
      <c r="DI217" s="212">
        <f ca="1">(DI$133*INDEX('Term Pricing'!$O$1268:$O$1447,MATCH('Project 2'!DI$8,'Term Pricing'!$C$1268:$C$1447,0))*$E217*$F217)+(DI$133*INDEX('Term Pricing'!$P$1268:$P$1447,MATCH('Project 2'!DI$8,'Term Pricing'!$C$1268:$C$1447,0))*$E217*(1-$F217))</f>
        <v>60933.600000000006</v>
      </c>
      <c r="DJ217" s="212">
        <f ca="1">(DJ$133*INDEX('Term Pricing'!$O$1268:$O$1447,MATCH('Project 2'!DJ$8,'Term Pricing'!$C$1268:$C$1447,0))*$E217*$F217)+(DJ$133*INDEX('Term Pricing'!$P$1268:$P$1447,MATCH('Project 2'!DJ$8,'Term Pricing'!$C$1268:$C$1447,0))*$E217*(1-$F217))</f>
        <v>60933.600000000006</v>
      </c>
      <c r="DK217" s="212">
        <f ca="1">(DK$133*INDEX('Term Pricing'!$O$1268:$O$1447,MATCH('Project 2'!DK$8,'Term Pricing'!$C$1268:$C$1447,0))*$E217*$F217)+(DK$133*INDEX('Term Pricing'!$P$1268:$P$1447,MATCH('Project 2'!DK$8,'Term Pricing'!$C$1268:$C$1447,0))*$E217*(1-$F217))</f>
        <v>58968</v>
      </c>
      <c r="DL217" s="212">
        <f ca="1">(DL$133*INDEX('Term Pricing'!$O$1268:$O$1447,MATCH('Project 2'!DL$8,'Term Pricing'!$C$1268:$C$1447,0))*$E217*$F217)+(DL$133*INDEX('Term Pricing'!$P$1268:$P$1447,MATCH('Project 2'!DL$8,'Term Pricing'!$C$1268:$C$1447,0))*$E217*(1-$F217))</f>
        <v>60933.600000000006</v>
      </c>
      <c r="DM217" s="212">
        <f ca="1">(DM$133*INDEX('Term Pricing'!$O$1268:$O$1447,MATCH('Project 2'!DM$8,'Term Pricing'!$C$1268:$C$1447,0))*$E217*$F217)+(DM$133*INDEX('Term Pricing'!$P$1268:$P$1447,MATCH('Project 2'!DM$8,'Term Pricing'!$C$1268:$C$1447,0))*$E217*(1-$F217))</f>
        <v>58968</v>
      </c>
      <c r="DN217" s="212">
        <f ca="1">(DN$133*INDEX('Term Pricing'!$O$1268:$O$1447,MATCH('Project 2'!DN$8,'Term Pricing'!$C$1268:$C$1447,0))*$E217*$F217)+(DN$133*INDEX('Term Pricing'!$P$1268:$P$1447,MATCH('Project 2'!DN$8,'Term Pricing'!$C$1268:$C$1447,0))*$E217*(1-$F217))</f>
        <v>60933.600000000006</v>
      </c>
    </row>
    <row r="218" spans="1:118">
      <c r="A218" s="151"/>
      <c r="C218" s="34" t="s">
        <v>264</v>
      </c>
      <c r="E218" s="70">
        <f>Inputs!H148</f>
        <v>0.2</v>
      </c>
      <c r="F218" s="70">
        <f>Inputs!J148</f>
        <v>0.7</v>
      </c>
      <c r="G218" s="54" t="s">
        <v>83</v>
      </c>
      <c r="H218" s="272">
        <f ca="1">IFERROR(SUM($J218:$DN218)/(SUM($J$133:$DN$133)*E218),0)</f>
        <v>6.1487863723054996</v>
      </c>
      <c r="I218" s="29"/>
      <c r="J218" s="212">
        <f>(J$133*INDEX('Term Pricing'!$O$1453:$O$1632,MATCH('Project 2'!J$8,'Term Pricing'!$C$1453:$C$1632,0))*$E218*$F218)+(J$133*INDEX('Term Pricing'!$P$1453:$P$1632,MATCH('Project 2'!J$8,'Term Pricing'!$C$1453:$C$1632,0))*$E218*(1-$F218))</f>
        <v>0</v>
      </c>
      <c r="K218" s="212">
        <f>(K$133*INDEX('Term Pricing'!$O$1453:$O$1632,MATCH('Project 2'!K$8,'Term Pricing'!$C$1453:$C$1632,0))*$E218*$F218)+(K$133*INDEX('Term Pricing'!$P$1453:$P$1632,MATCH('Project 2'!K$8,'Term Pricing'!$C$1453:$C$1632,0))*$E218*(1-$F218))</f>
        <v>0</v>
      </c>
      <c r="L218" s="212">
        <f>(L$133*INDEX('Term Pricing'!$O$1453:$O$1632,MATCH('Project 2'!L$8,'Term Pricing'!$C$1453:$C$1632,0))*$E218*$F218)+(L$133*INDEX('Term Pricing'!$P$1453:$P$1632,MATCH('Project 2'!L$8,'Term Pricing'!$C$1453:$C$1632,0))*$E218*(1-$F218))</f>
        <v>0</v>
      </c>
      <c r="M218" s="212">
        <f>(M$133*INDEX('Term Pricing'!$O$1453:$O$1632,MATCH('Project 2'!M$8,'Term Pricing'!$C$1453:$C$1632,0))*$E218*$F218)+(M$133*INDEX('Term Pricing'!$P$1453:$P$1632,MATCH('Project 2'!M$8,'Term Pricing'!$C$1453:$C$1632,0))*$E218*(1-$F218))</f>
        <v>0</v>
      </c>
      <c r="N218" s="212">
        <f>(N$133*INDEX('Term Pricing'!$O$1453:$O$1632,MATCH('Project 2'!N$8,'Term Pricing'!$C$1453:$C$1632,0))*$E218*$F218)+(N$133*INDEX('Term Pricing'!$P$1453:$P$1632,MATCH('Project 2'!N$8,'Term Pricing'!$C$1453:$C$1632,0))*$E218*(1-$F218))</f>
        <v>0</v>
      </c>
      <c r="O218" s="212">
        <f>(O$133*INDEX('Term Pricing'!$O$1453:$O$1632,MATCH('Project 2'!O$8,'Term Pricing'!$C$1453:$C$1632,0))*$E218*$F218)+(O$133*INDEX('Term Pricing'!$P$1453:$P$1632,MATCH('Project 2'!O$8,'Term Pricing'!$C$1453:$C$1632,0))*$E218*(1-$F218))</f>
        <v>0</v>
      </c>
      <c r="P218" s="212">
        <f>(P$133*INDEX('Term Pricing'!$O$1453:$O$1632,MATCH('Project 2'!P$8,'Term Pricing'!$C$1453:$C$1632,0))*$E218*$F218)+(P$133*INDEX('Term Pricing'!$P$1453:$P$1632,MATCH('Project 2'!P$8,'Term Pricing'!$C$1453:$C$1632,0))*$E218*(1-$F218))</f>
        <v>107406</v>
      </c>
      <c r="Q218" s="212">
        <f>(Q$133*INDEX('Term Pricing'!$O$1453:$O$1632,MATCH('Project 2'!Q$8,'Term Pricing'!$C$1453:$C$1632,0))*$E218*$F218)+(Q$133*INDEX('Term Pricing'!$P$1453:$P$1632,MATCH('Project 2'!Q$8,'Term Pricing'!$C$1453:$C$1632,0))*$E218*(1-$F218))</f>
        <v>110986.2</v>
      </c>
      <c r="R218" s="212">
        <f ca="1">(R$133*INDEX('Term Pricing'!$O$1453:$O$1632,MATCH('Project 2'!R$8,'Term Pricing'!$C$1453:$C$1632,0))*$E218*$F218)+(R$133*INDEX('Term Pricing'!$P$1453:$P$1632,MATCH('Project 2'!R$8,'Term Pricing'!$C$1453:$C$1632,0))*$E218*(1-$F218))</f>
        <v>110294.69944022622</v>
      </c>
      <c r="S218" s="212">
        <f ca="1">(S$133*INDEX('Term Pricing'!$O$1453:$O$1632,MATCH('Project 2'!S$8,'Term Pricing'!$C$1453:$C$1632,0))*$E218*$F218)+(S$133*INDEX('Term Pricing'!$P$1453:$P$1632,MATCH('Project 2'!S$8,'Term Pricing'!$C$1453:$C$1632,0))*$E218*(1-$F218))</f>
        <v>106293.45548911041</v>
      </c>
      <c r="T218" s="212">
        <f ca="1">(T$133*INDEX('Term Pricing'!$O$1453:$O$1632,MATCH('Project 2'!T$8,'Term Pricing'!$C$1453:$C$1632,0))*$E218*$F218)+(T$133*INDEX('Term Pricing'!$P$1453:$P$1632,MATCH('Project 2'!T$8,'Term Pricing'!$C$1453:$C$1632,0))*$E218*(1-$F218))</f>
        <v>109228.74395241917</v>
      </c>
      <c r="U218" s="212">
        <f ca="1">(U$133*INDEX('Term Pricing'!$O$1453:$O$1632,MATCH('Project 2'!U$8,'Term Pricing'!$C$1453:$C$1632,0))*$E218*$F218)+(U$133*INDEX('Term Pricing'!$P$1453:$P$1632,MATCH('Project 2'!U$8,'Term Pricing'!$C$1453:$C$1632,0))*$E218*(1-$F218))</f>
        <v>104925.36718086325</v>
      </c>
      <c r="V218" s="212">
        <f ca="1">(V$133*INDEX('Term Pricing'!$O$1453:$O$1632,MATCH('Project 2'!V$8,'Term Pricing'!$C$1453:$C$1632,0))*$E218*$F218)+(V$133*INDEX('Term Pricing'!$P$1453:$P$1632,MATCH('Project 2'!V$8,'Term Pricing'!$C$1453:$C$1632,0))*$E218*(1-$F218))</f>
        <v>107582.32664282227</v>
      </c>
      <c r="W218" s="212">
        <f ca="1">(W$133*INDEX('Term Pricing'!$O$1453:$O$1632,MATCH('Project 2'!W$8,'Term Pricing'!$C$1453:$C$1632,0))*$E218*$F218)+(W$133*INDEX('Term Pricing'!$P$1453:$P$1632,MATCH('Project 2'!W$8,'Term Pricing'!$C$1453:$C$1632,0))*$E218*(1-$F218))</f>
        <v>106619.43521795282</v>
      </c>
      <c r="X218" s="212">
        <f ca="1">(X$133*INDEX('Term Pricing'!$O$1453:$O$1632,MATCH('Project 2'!X$8,'Term Pricing'!$C$1453:$C$1632,0))*$E218*$F218)+(X$133*INDEX('Term Pricing'!$P$1453:$P$1632,MATCH('Project 2'!X$8,'Term Pricing'!$C$1453:$C$1632,0))*$E218*(1-$F218))</f>
        <v>98734.643516552576</v>
      </c>
      <c r="Y218" s="212">
        <f ca="1">(Y$133*INDEX('Term Pricing'!$O$1453:$O$1632,MATCH('Project 2'!Y$8,'Term Pricing'!$C$1453:$C$1632,0))*$E218*$F218)+(Y$133*INDEX('Term Pricing'!$P$1453:$P$1632,MATCH('Project 2'!Y$8,'Term Pricing'!$C$1453:$C$1632,0))*$E218*(1-$F218))</f>
        <v>104384.41081903604</v>
      </c>
      <c r="Z218" s="212">
        <f ca="1">(Z$133*INDEX('Term Pricing'!$O$1453:$O$1632,MATCH('Project 2'!Z$8,'Term Pricing'!$C$1453:$C$1632,0))*$E218*$F218)+(Z$133*INDEX('Term Pricing'!$P$1453:$P$1632,MATCH('Project 2'!Z$8,'Term Pricing'!$C$1453:$C$1632,0))*$E218*(1-$F218))</f>
        <v>99798.724322099486</v>
      </c>
      <c r="AA218" s="212">
        <f ca="1">(AA$133*INDEX('Term Pricing'!$O$1453:$O$1632,MATCH('Project 2'!AA$8,'Term Pricing'!$C$1453:$C$1632,0))*$E218*$F218)+(AA$133*INDEX('Term Pricing'!$P$1453:$P$1632,MATCH('Project 2'!AA$8,'Term Pricing'!$C$1453:$C$1632,0))*$E218*(1-$F218))</f>
        <v>101774.78848369382</v>
      </c>
      <c r="AB218" s="212">
        <f ca="1">(AB$133*INDEX('Term Pricing'!$O$1453:$O$1632,MATCH('Project 2'!AB$8,'Term Pricing'!$C$1453:$C$1632,0))*$E218*$F218)+(AB$133*INDEX('Term Pricing'!$P$1453:$P$1632,MATCH('Project 2'!AB$8,'Term Pricing'!$C$1453:$C$1632,0))*$E218*(1-$F218))</f>
        <v>97103.388810735589</v>
      </c>
      <c r="AC218" s="212">
        <f ca="1">(AC$133*INDEX('Term Pricing'!$O$1453:$O$1632,MATCH('Project 2'!AC$8,'Term Pricing'!$C$1453:$C$1632,0))*$E218*$F218)+(AC$133*INDEX('Term Pricing'!$P$1453:$P$1632,MATCH('Project 2'!AC$8,'Term Pricing'!$C$1453:$C$1632,0))*$E218*(1-$F218))</f>
        <v>98822.014382449328</v>
      </c>
      <c r="AD218" s="212">
        <f ca="1">(AD$133*INDEX('Term Pricing'!$O$1453:$O$1632,MATCH('Project 2'!AD$8,'Term Pricing'!$C$1453:$C$1632,0))*$E218*$F218)+(AD$133*INDEX('Term Pricing'!$P$1453:$P$1632,MATCH('Project 2'!AD$8,'Term Pricing'!$C$1453:$C$1632,0))*$E218*(1-$F218))</f>
        <v>97226.038023465619</v>
      </c>
      <c r="AE218" s="212">
        <f ca="1">(AE$133*INDEX('Term Pricing'!$O$1453:$O$1632,MATCH('Project 2'!AE$8,'Term Pricing'!$C$1453:$C$1632,0))*$E218*$F218)+(AE$133*INDEX('Term Pricing'!$P$1453:$P$1632,MATCH('Project 2'!AE$8,'Term Pricing'!$C$1453:$C$1632,0))*$E218*(1-$F218))</f>
        <v>92474.664255877084</v>
      </c>
      <c r="AF218" s="212">
        <f ca="1">(AF$133*INDEX('Term Pricing'!$O$1453:$O$1632,MATCH('Project 2'!AF$8,'Term Pricing'!$C$1453:$C$1632,0))*$E218*$F218)+(AF$133*INDEX('Term Pricing'!$P$1453:$P$1632,MATCH('Project 2'!AF$8,'Term Pricing'!$C$1453:$C$1632,0))*$E218*(1-$F218))</f>
        <v>93819.422365850158</v>
      </c>
      <c r="AG218" s="212">
        <f ca="1">(AG$133*INDEX('Term Pricing'!$O$1453:$O$1632,MATCH('Project 2'!AG$8,'Term Pricing'!$C$1453:$C$1632,0))*$E218*$F218)+(AG$133*INDEX('Term Pricing'!$P$1453:$P$1632,MATCH('Project 2'!AG$8,'Term Pricing'!$C$1453:$C$1632,0))*$E218*(1-$F218))</f>
        <v>89049.689478330212</v>
      </c>
      <c r="AH218" s="212">
        <f ca="1">(AH$133*INDEX('Term Pricing'!$O$1453:$O$1632,MATCH('Project 2'!AH$8,'Term Pricing'!$C$1453:$C$1632,0))*$E218*$F218)+(AH$133*INDEX('Term Pricing'!$P$1453:$P$1632,MATCH('Project 2'!AH$8,'Term Pricing'!$C$1453:$C$1632,0))*$E218*(1-$F218))</f>
        <v>90157.874049230682</v>
      </c>
      <c r="AI218" s="212">
        <f ca="1">(AI$133*INDEX('Term Pricing'!$O$1453:$O$1632,MATCH('Project 2'!AI$8,'Term Pricing'!$C$1453:$C$1632,0))*$E218*$F218)+(AI$133*INDEX('Term Pricing'!$P$1453:$P$1632,MATCH('Project 2'!AI$8,'Term Pricing'!$C$1453:$C$1632,0))*$E218*(1-$F218))</f>
        <v>88243.930161820172</v>
      </c>
      <c r="AJ218" s="212">
        <f ca="1">(AJ$133*INDEX('Term Pricing'!$O$1453:$O$1632,MATCH('Project 2'!AJ$8,'Term Pricing'!$C$1453:$C$1632,0))*$E218*$F218)+(AJ$133*INDEX('Term Pricing'!$P$1453:$P$1632,MATCH('Project 2'!AJ$8,'Term Pricing'!$C$1453:$C$1632,0))*$E218*(1-$F218))</f>
        <v>77931.531897442299</v>
      </c>
      <c r="AK218" s="212">
        <f ca="1">(AK$133*INDEX('Term Pricing'!$O$1453:$O$1632,MATCH('Project 2'!AK$8,'Term Pricing'!$C$1453:$C$1632,0))*$E218*$F218)+(AK$133*INDEX('Term Pricing'!$P$1453:$P$1632,MATCH('Project 2'!AK$8,'Term Pricing'!$C$1453:$C$1632,0))*$E218*(1-$F218))</f>
        <v>84275.214146149199</v>
      </c>
      <c r="AL218" s="212">
        <f ca="1">(AL$133*INDEX('Term Pricing'!$O$1453:$O$1632,MATCH('Project 2'!AL$8,'Term Pricing'!$C$1453:$C$1632,0))*$E218*$F218)+(AL$133*INDEX('Term Pricing'!$P$1453:$P$1632,MATCH('Project 2'!AL$8,'Term Pricing'!$C$1453:$C$1632,0))*$E218*(1-$F218))</f>
        <v>79578.077889730484</v>
      </c>
      <c r="AM218" s="212">
        <f ca="1">(AM$133*INDEX('Term Pricing'!$O$1453:$O$1632,MATCH('Project 2'!AM$8,'Term Pricing'!$C$1453:$C$1632,0))*$E218*$F218)+(AM$133*INDEX('Term Pricing'!$P$1453:$P$1632,MATCH('Project 2'!AM$8,'Term Pricing'!$C$1453:$C$1632,0))*$E218*(1-$F218))</f>
        <v>80152.884887026885</v>
      </c>
      <c r="AN218" s="212">
        <f ca="1">(AN$133*INDEX('Term Pricing'!$O$1453:$O$1632,MATCH('Project 2'!AN$8,'Term Pricing'!$C$1453:$C$1632,0))*$E218*$F218)+(AN$133*INDEX('Term Pricing'!$P$1453:$P$1632,MATCH('Project 2'!AN$8,'Term Pricing'!$C$1453:$C$1632,0))*$E218*(1-$F218))</f>
        <v>75529.286165345431</v>
      </c>
      <c r="AO218" s="212">
        <f ca="1">(AO$133*INDEX('Term Pricing'!$O$1453:$O$1632,MATCH('Project 2'!AO$8,'Term Pricing'!$C$1453:$C$1632,0))*$E218*$F218)+(AO$133*INDEX('Term Pricing'!$P$1453:$P$1632,MATCH('Project 2'!AO$8,'Term Pricing'!$C$1453:$C$1632,0))*$E218*(1-$F218))</f>
        <v>75917.869229557866</v>
      </c>
      <c r="AP218" s="212">
        <f ca="1">(AP$133*INDEX('Term Pricing'!$O$1453:$O$1632,MATCH('Project 2'!AP$8,'Term Pricing'!$C$1453:$C$1632,0))*$E218*$F218)+(AP$133*INDEX('Term Pricing'!$P$1453:$P$1632,MATCH('Project 2'!AP$8,'Term Pricing'!$C$1453:$C$1632,0))*$E218*(1-$F218))</f>
        <v>73770.698961798829</v>
      </c>
      <c r="AQ218" s="212">
        <f ca="1">(AQ$133*INDEX('Term Pricing'!$O$1453:$O$1632,MATCH('Project 2'!AQ$8,'Term Pricing'!$C$1453:$C$1632,0))*$E218*$F218)+(AQ$133*INDEX('Term Pricing'!$P$1453:$P$1632,MATCH('Project 2'!AQ$8,'Term Pricing'!$C$1453:$C$1632,0))*$E218*(1-$F218))</f>
        <v>69300.312171151367</v>
      </c>
      <c r="AR218" s="212">
        <f ca="1">(AR$133*INDEX('Term Pricing'!$O$1453:$O$1632,MATCH('Project 2'!AR$8,'Term Pricing'!$C$1453:$C$1632,0))*$E218*$F218)+(AR$133*INDEX('Term Pricing'!$P$1453:$P$1632,MATCH('Project 2'!AR$8,'Term Pricing'!$C$1453:$C$1632,0))*$E218*(1-$F218))</f>
        <v>69441.542211009088</v>
      </c>
      <c r="AS218" s="212">
        <f ca="1">(AS$133*INDEX('Term Pricing'!$O$1453:$O$1632,MATCH('Project 2'!AS$8,'Term Pricing'!$C$1453:$C$1632,0))*$E218*$F218)+(AS$133*INDEX('Term Pricing'!$P$1453:$P$1632,MATCH('Project 2'!AS$8,'Term Pricing'!$C$1453:$C$1632,0))*$E218*(1-$F218))</f>
        <v>65099.071797908167</v>
      </c>
      <c r="AT218" s="212">
        <f ca="1">(AT$133*INDEX('Term Pricing'!$O$1453:$O$1632,MATCH('Project 2'!AT$8,'Term Pricing'!$C$1453:$C$1632,0))*$E218*$F218)+(AT$133*INDEX('Term Pricing'!$P$1453:$P$1632,MATCH('Project 2'!AT$8,'Term Pricing'!$C$1453:$C$1632,0))*$E218*(1-$F218))</f>
        <v>65097.365793019904</v>
      </c>
      <c r="AU218" s="212">
        <f ca="1">(AU$133*INDEX('Term Pricing'!$O$1453:$O$1632,MATCH('Project 2'!AU$8,'Term Pricing'!$C$1453:$C$1632,0))*$E218*$F218)+(AU$133*INDEX('Term Pricing'!$P$1453:$P$1632,MATCH('Project 2'!AU$8,'Term Pricing'!$C$1453:$C$1632,0))*$E218*(1-$F218))</f>
        <v>62930.915265060161</v>
      </c>
      <c r="AV218" s="212">
        <f ca="1">(AV$133*INDEX('Term Pricing'!$O$1453:$O$1632,MATCH('Project 2'!AV$8,'Term Pricing'!$C$1453:$C$1632,0))*$E218*$F218)+(AV$133*INDEX('Term Pricing'!$P$1453:$P$1632,MATCH('Project 2'!AV$8,'Term Pricing'!$C$1453:$C$1632,0))*$E218*(1-$F218))</f>
        <v>54892.577671904917</v>
      </c>
      <c r="AW218" s="212">
        <f ca="1">(AW$133*INDEX('Term Pricing'!$O$1453:$O$1632,MATCH('Project 2'!AW$8,'Term Pricing'!$C$1453:$C$1632,0))*$E218*$F218)+(AW$133*INDEX('Term Pricing'!$P$1453:$P$1632,MATCH('Project 2'!AW$8,'Term Pricing'!$C$1453:$C$1632,0))*$E218*(1-$F218))</f>
        <v>58630.457713074808</v>
      </c>
      <c r="AX218" s="212">
        <f ca="1">(AX$133*INDEX('Term Pricing'!$O$1453:$O$1632,MATCH('Project 2'!AX$8,'Term Pricing'!$C$1453:$C$1632,0))*$E218*$F218)+(AX$133*INDEX('Term Pricing'!$P$1453:$P$1632,MATCH('Project 2'!AX$8,'Term Pricing'!$C$1453:$C$1632,0))*$E218*(1-$F218))</f>
        <v>91136.112963622334</v>
      </c>
      <c r="AY218" s="212">
        <f ca="1">(AY$133*INDEX('Term Pricing'!$O$1453:$O$1632,MATCH('Project 2'!AY$8,'Term Pricing'!$C$1453:$C$1632,0))*$E218*$F218)+(AY$133*INDEX('Term Pricing'!$P$1453:$P$1632,MATCH('Project 2'!AY$8,'Term Pricing'!$C$1453:$C$1632,0))*$E218*(1-$F218))</f>
        <v>90665.676870417024</v>
      </c>
      <c r="AZ218" s="212">
        <f ca="1">(AZ$133*INDEX('Term Pricing'!$O$1453:$O$1632,MATCH('Project 2'!AZ$8,'Term Pricing'!$C$1453:$C$1632,0))*$E218*$F218)+(AZ$133*INDEX('Term Pricing'!$P$1453:$P$1632,MATCH('Project 2'!AZ$8,'Term Pricing'!$C$1453:$C$1632,0))*$E218*(1-$F218))</f>
        <v>84385.46516529088</v>
      </c>
      <c r="BA218" s="212">
        <f ca="1">(BA$133*INDEX('Term Pricing'!$O$1453:$O$1632,MATCH('Project 2'!BA$8,'Term Pricing'!$C$1453:$C$1632,0))*$E218*$F218)+(BA$133*INDEX('Term Pricing'!$P$1453:$P$1632,MATCH('Project 2'!BA$8,'Term Pricing'!$C$1453:$C$1632,0))*$E218*(1-$F218))</f>
        <v>83777.352341276463</v>
      </c>
      <c r="BB218" s="212">
        <f ca="1">(BB$133*INDEX('Term Pricing'!$O$1453:$O$1632,MATCH('Project 2'!BB$8,'Term Pricing'!$C$1453:$C$1632,0))*$E218*$F218)+(BB$133*INDEX('Term Pricing'!$P$1453:$P$1632,MATCH('Project 2'!BB$8,'Term Pricing'!$C$1453:$C$1632,0))*$E218*(1-$F218))</f>
        <v>80407.894225064112</v>
      </c>
      <c r="BC218" s="212">
        <f ca="1">(BC$133*INDEX('Term Pricing'!$O$1453:$O$1632,MATCH('Project 2'!BC$8,'Term Pricing'!$C$1453:$C$1632,0))*$E218*$F218)+(BC$133*INDEX('Term Pricing'!$P$1453:$P$1632,MATCH('Project 2'!BC$8,'Term Pricing'!$C$1453:$C$1632,0))*$E218*(1-$F218))</f>
        <v>75049.680676564734</v>
      </c>
      <c r="BD218" s="212">
        <f ca="1">(BD$133*INDEX('Term Pricing'!$O$1453:$O$1632,MATCH('Project 2'!BD$8,'Term Pricing'!$C$1453:$C$1632,0))*$E218*$F218)+(BD$133*INDEX('Term Pricing'!$P$1453:$P$1632,MATCH('Project 2'!BD$8,'Term Pricing'!$C$1453:$C$1632,0))*$E218*(1-$F218))</f>
        <v>74872.728808964763</v>
      </c>
      <c r="BE218" s="212">
        <f ca="1">(BE$133*INDEX('Term Pricing'!$O$1453:$O$1632,MATCH('Project 2'!BE$8,'Term Pricing'!$C$1453:$C$1632,0))*$E218*$F218)+(BE$133*INDEX('Term Pricing'!$P$1453:$P$1632,MATCH('Project 2'!BE$8,'Term Pricing'!$C$1453:$C$1632,0))*$E218*(1-$F218))</f>
        <v>69916.781788608612</v>
      </c>
      <c r="BF218" s="212">
        <f ca="1">(BF$133*INDEX('Term Pricing'!$O$1453:$O$1632,MATCH('Project 2'!BF$8,'Term Pricing'!$C$1453:$C$1632,0))*$E218*$F218)+(BF$133*INDEX('Term Pricing'!$P$1453:$P$1632,MATCH('Project 2'!BF$8,'Term Pricing'!$C$1453:$C$1632,0))*$E218*(1-$F218))</f>
        <v>69678.168992587103</v>
      </c>
      <c r="BG218" s="212">
        <f ca="1">(BG$133*INDEX('Term Pricing'!$O$1453:$O$1632,MATCH('Project 2'!BG$8,'Term Pricing'!$C$1453:$C$1632,0))*$E218*$F218)+(BG$133*INDEX('Term Pricing'!$P$1453:$P$1632,MATCH('Project 2'!BG$8,'Term Pricing'!$C$1453:$C$1632,0))*$E218*(1-$F218))</f>
        <v>67167.904776995128</v>
      </c>
      <c r="BH218" s="212">
        <f ca="1">(BH$133*INDEX('Term Pricing'!$O$1453:$O$1632,MATCH('Project 2'!BH$8,'Term Pricing'!$C$1453:$C$1632,0))*$E218*$F218)+(BH$133*INDEX('Term Pricing'!$P$1453:$P$1632,MATCH('Project 2'!BH$8,'Term Pricing'!$C$1453:$C$1632,0))*$E218*(1-$F218))</f>
        <v>58455.817772742055</v>
      </c>
      <c r="BI218" s="212">
        <f ca="1">(BI$133*INDEX('Term Pricing'!$O$1453:$O$1632,MATCH('Project 2'!BI$8,'Term Pricing'!$C$1453:$C$1632,0))*$E218*$F218)+(BI$133*INDEX('Term Pricing'!$P$1453:$P$1632,MATCH('Project 2'!BI$8,'Term Pricing'!$C$1453:$C$1632,0))*$E218*(1-$F218))</f>
        <v>62333.374654486048</v>
      </c>
      <c r="BJ218" s="212">
        <f ca="1">(BJ$133*INDEX('Term Pricing'!$O$1453:$O$1632,MATCH('Project 2'!BJ$8,'Term Pricing'!$C$1453:$C$1632,0))*$E218*$F218)+(BJ$133*INDEX('Term Pricing'!$P$1453:$P$1632,MATCH('Project 2'!BJ$8,'Term Pricing'!$C$1453:$C$1632,0))*$E218*(1-$F218))</f>
        <v>58968</v>
      </c>
      <c r="BK218" s="212">
        <f ca="1">(BK$133*INDEX('Term Pricing'!$O$1453:$O$1632,MATCH('Project 2'!BK$8,'Term Pricing'!$C$1453:$C$1632,0))*$E218*$F218)+(BK$133*INDEX('Term Pricing'!$P$1453:$P$1632,MATCH('Project 2'!BK$8,'Term Pricing'!$C$1453:$C$1632,0))*$E218*(1-$F218))</f>
        <v>60933.600000000006</v>
      </c>
      <c r="BL218" s="212">
        <f ca="1">(BL$133*INDEX('Term Pricing'!$O$1453:$O$1632,MATCH('Project 2'!BL$8,'Term Pricing'!$C$1453:$C$1632,0))*$E218*$F218)+(BL$133*INDEX('Term Pricing'!$P$1453:$P$1632,MATCH('Project 2'!BL$8,'Term Pricing'!$C$1453:$C$1632,0))*$E218*(1-$F218))</f>
        <v>58968</v>
      </c>
      <c r="BM218" s="212">
        <f ca="1">(BM$133*INDEX('Term Pricing'!$O$1453:$O$1632,MATCH('Project 2'!BM$8,'Term Pricing'!$C$1453:$C$1632,0))*$E218*$F218)+(BM$133*INDEX('Term Pricing'!$P$1453:$P$1632,MATCH('Project 2'!BM$8,'Term Pricing'!$C$1453:$C$1632,0))*$E218*(1-$F218))</f>
        <v>60933.600000000006</v>
      </c>
      <c r="BN218" s="212">
        <f ca="1">(BN$133*INDEX('Term Pricing'!$O$1453:$O$1632,MATCH('Project 2'!BN$8,'Term Pricing'!$C$1453:$C$1632,0))*$E218*$F218)+(BN$133*INDEX('Term Pricing'!$P$1453:$P$1632,MATCH('Project 2'!BN$8,'Term Pricing'!$C$1453:$C$1632,0))*$E218*(1-$F218))</f>
        <v>60933.600000000006</v>
      </c>
      <c r="BO218" s="212">
        <f ca="1">(BO$133*INDEX('Term Pricing'!$O$1453:$O$1632,MATCH('Project 2'!BO$8,'Term Pricing'!$C$1453:$C$1632,0))*$E218*$F218)+(BO$133*INDEX('Term Pricing'!$P$1453:$P$1632,MATCH('Project 2'!BO$8,'Term Pricing'!$C$1453:$C$1632,0))*$E218*(1-$F218))</f>
        <v>58968</v>
      </c>
      <c r="BP218" s="212">
        <f ca="1">(BP$133*INDEX('Term Pricing'!$O$1453:$O$1632,MATCH('Project 2'!BP$8,'Term Pricing'!$C$1453:$C$1632,0))*$E218*$F218)+(BP$133*INDEX('Term Pricing'!$P$1453:$P$1632,MATCH('Project 2'!BP$8,'Term Pricing'!$C$1453:$C$1632,0))*$E218*(1-$F218))</f>
        <v>60933.600000000006</v>
      </c>
      <c r="BQ218" s="212">
        <f ca="1">(BQ$133*INDEX('Term Pricing'!$O$1453:$O$1632,MATCH('Project 2'!BQ$8,'Term Pricing'!$C$1453:$C$1632,0))*$E218*$F218)+(BQ$133*INDEX('Term Pricing'!$P$1453:$P$1632,MATCH('Project 2'!BQ$8,'Term Pricing'!$C$1453:$C$1632,0))*$E218*(1-$F218))</f>
        <v>58968</v>
      </c>
      <c r="BR218" s="212">
        <f ca="1">(BR$133*INDEX('Term Pricing'!$O$1453:$O$1632,MATCH('Project 2'!BR$8,'Term Pricing'!$C$1453:$C$1632,0))*$E218*$F218)+(BR$133*INDEX('Term Pricing'!$P$1453:$P$1632,MATCH('Project 2'!BR$8,'Term Pricing'!$C$1453:$C$1632,0))*$E218*(1-$F218))</f>
        <v>60933.600000000006</v>
      </c>
      <c r="BS218" s="212">
        <f ca="1">(BS$133*INDEX('Term Pricing'!$O$1453:$O$1632,MATCH('Project 2'!BS$8,'Term Pricing'!$C$1453:$C$1632,0))*$E218*$F218)+(BS$133*INDEX('Term Pricing'!$P$1453:$P$1632,MATCH('Project 2'!BS$8,'Term Pricing'!$C$1453:$C$1632,0))*$E218*(1-$F218))</f>
        <v>60933.600000000006</v>
      </c>
      <c r="BT218" s="212">
        <f ca="1">(BT$133*INDEX('Term Pricing'!$O$1453:$O$1632,MATCH('Project 2'!BT$8,'Term Pricing'!$C$1453:$C$1632,0))*$E218*$F218)+(BT$133*INDEX('Term Pricing'!$P$1453:$P$1632,MATCH('Project 2'!BT$8,'Term Pricing'!$C$1453:$C$1632,0))*$E218*(1-$F218))</f>
        <v>57002.400000000001</v>
      </c>
      <c r="BU218" s="212">
        <f ca="1">(BU$133*INDEX('Term Pricing'!$O$1453:$O$1632,MATCH('Project 2'!BU$8,'Term Pricing'!$C$1453:$C$1632,0))*$E218*$F218)+(BU$133*INDEX('Term Pricing'!$P$1453:$P$1632,MATCH('Project 2'!BU$8,'Term Pricing'!$C$1453:$C$1632,0))*$E218*(1-$F218))</f>
        <v>60933.600000000006</v>
      </c>
      <c r="BV218" s="212">
        <f ca="1">(BV$133*INDEX('Term Pricing'!$O$1453:$O$1632,MATCH('Project 2'!BV$8,'Term Pricing'!$C$1453:$C$1632,0))*$E218*$F218)+(BV$133*INDEX('Term Pricing'!$P$1453:$P$1632,MATCH('Project 2'!BV$8,'Term Pricing'!$C$1453:$C$1632,0))*$E218*(1-$F218))</f>
        <v>58968</v>
      </c>
      <c r="BW218" s="212">
        <f ca="1">(BW$133*INDEX('Term Pricing'!$O$1453:$O$1632,MATCH('Project 2'!BW$8,'Term Pricing'!$C$1453:$C$1632,0))*$E218*$F218)+(BW$133*INDEX('Term Pricing'!$P$1453:$P$1632,MATCH('Project 2'!BW$8,'Term Pricing'!$C$1453:$C$1632,0))*$E218*(1-$F218))</f>
        <v>60933.600000000006</v>
      </c>
      <c r="BX218" s="212">
        <f ca="1">(BX$133*INDEX('Term Pricing'!$O$1453:$O$1632,MATCH('Project 2'!BX$8,'Term Pricing'!$C$1453:$C$1632,0))*$E218*$F218)+(BX$133*INDEX('Term Pricing'!$P$1453:$P$1632,MATCH('Project 2'!BX$8,'Term Pricing'!$C$1453:$C$1632,0))*$E218*(1-$F218))</f>
        <v>58968</v>
      </c>
      <c r="BY218" s="212">
        <f ca="1">(BY$133*INDEX('Term Pricing'!$O$1453:$O$1632,MATCH('Project 2'!BY$8,'Term Pricing'!$C$1453:$C$1632,0))*$E218*$F218)+(BY$133*INDEX('Term Pricing'!$P$1453:$P$1632,MATCH('Project 2'!BY$8,'Term Pricing'!$C$1453:$C$1632,0))*$E218*(1-$F218))</f>
        <v>60933.600000000006</v>
      </c>
      <c r="BZ218" s="212">
        <f ca="1">(BZ$133*INDEX('Term Pricing'!$O$1453:$O$1632,MATCH('Project 2'!BZ$8,'Term Pricing'!$C$1453:$C$1632,0))*$E218*$F218)+(BZ$133*INDEX('Term Pricing'!$P$1453:$P$1632,MATCH('Project 2'!BZ$8,'Term Pricing'!$C$1453:$C$1632,0))*$E218*(1-$F218))</f>
        <v>60933.600000000006</v>
      </c>
      <c r="CA218" s="212">
        <f ca="1">(CA$133*INDEX('Term Pricing'!$O$1453:$O$1632,MATCH('Project 2'!CA$8,'Term Pricing'!$C$1453:$C$1632,0))*$E218*$F218)+(CA$133*INDEX('Term Pricing'!$P$1453:$P$1632,MATCH('Project 2'!CA$8,'Term Pricing'!$C$1453:$C$1632,0))*$E218*(1-$F218))</f>
        <v>58968</v>
      </c>
      <c r="CB218" s="212">
        <f ca="1">(CB$133*INDEX('Term Pricing'!$O$1453:$O$1632,MATCH('Project 2'!CB$8,'Term Pricing'!$C$1453:$C$1632,0))*$E218*$F218)+(CB$133*INDEX('Term Pricing'!$P$1453:$P$1632,MATCH('Project 2'!CB$8,'Term Pricing'!$C$1453:$C$1632,0))*$E218*(1-$F218))</f>
        <v>60933.600000000006</v>
      </c>
      <c r="CC218" s="212">
        <f ca="1">(CC$133*INDEX('Term Pricing'!$O$1453:$O$1632,MATCH('Project 2'!CC$8,'Term Pricing'!$C$1453:$C$1632,0))*$E218*$F218)+(CC$133*INDEX('Term Pricing'!$P$1453:$P$1632,MATCH('Project 2'!CC$8,'Term Pricing'!$C$1453:$C$1632,0))*$E218*(1-$F218))</f>
        <v>58968</v>
      </c>
      <c r="CD218" s="212">
        <f ca="1">(CD$133*INDEX('Term Pricing'!$O$1453:$O$1632,MATCH('Project 2'!CD$8,'Term Pricing'!$C$1453:$C$1632,0))*$E218*$F218)+(CD$133*INDEX('Term Pricing'!$P$1453:$P$1632,MATCH('Project 2'!CD$8,'Term Pricing'!$C$1453:$C$1632,0))*$E218*(1-$F218))</f>
        <v>60933.600000000006</v>
      </c>
      <c r="CE218" s="212">
        <f ca="1">(CE$133*INDEX('Term Pricing'!$O$1453:$O$1632,MATCH('Project 2'!CE$8,'Term Pricing'!$C$1453:$C$1632,0))*$E218*$F218)+(CE$133*INDEX('Term Pricing'!$P$1453:$P$1632,MATCH('Project 2'!CE$8,'Term Pricing'!$C$1453:$C$1632,0))*$E218*(1-$F218))</f>
        <v>60933.600000000006</v>
      </c>
      <c r="CF218" s="212">
        <f ca="1">(CF$133*INDEX('Term Pricing'!$O$1453:$O$1632,MATCH('Project 2'!CF$8,'Term Pricing'!$C$1453:$C$1632,0))*$E218*$F218)+(CF$133*INDEX('Term Pricing'!$P$1453:$P$1632,MATCH('Project 2'!CF$8,'Term Pricing'!$C$1453:$C$1632,0))*$E218*(1-$F218))</f>
        <v>55036.800000000003</v>
      </c>
      <c r="CG218" s="212">
        <f ca="1">(CG$133*INDEX('Term Pricing'!$O$1453:$O$1632,MATCH('Project 2'!CG$8,'Term Pricing'!$C$1453:$C$1632,0))*$E218*$F218)+(CG$133*INDEX('Term Pricing'!$P$1453:$P$1632,MATCH('Project 2'!CG$8,'Term Pricing'!$C$1453:$C$1632,0))*$E218*(1-$F218))</f>
        <v>60933.600000000006</v>
      </c>
      <c r="CH218" s="212">
        <f ca="1">(CH$133*INDEX('Term Pricing'!$O$1453:$O$1632,MATCH('Project 2'!CH$8,'Term Pricing'!$C$1453:$C$1632,0))*$E218*$F218)+(CH$133*INDEX('Term Pricing'!$P$1453:$P$1632,MATCH('Project 2'!CH$8,'Term Pricing'!$C$1453:$C$1632,0))*$E218*(1-$F218))</f>
        <v>58968</v>
      </c>
      <c r="CI218" s="212">
        <f ca="1">(CI$133*INDEX('Term Pricing'!$O$1453:$O$1632,MATCH('Project 2'!CI$8,'Term Pricing'!$C$1453:$C$1632,0))*$E218*$F218)+(CI$133*INDEX('Term Pricing'!$P$1453:$P$1632,MATCH('Project 2'!CI$8,'Term Pricing'!$C$1453:$C$1632,0))*$E218*(1-$F218))</f>
        <v>60933.600000000006</v>
      </c>
      <c r="CJ218" s="212">
        <f ca="1">(CJ$133*INDEX('Term Pricing'!$O$1453:$O$1632,MATCH('Project 2'!CJ$8,'Term Pricing'!$C$1453:$C$1632,0))*$E218*$F218)+(CJ$133*INDEX('Term Pricing'!$P$1453:$P$1632,MATCH('Project 2'!CJ$8,'Term Pricing'!$C$1453:$C$1632,0))*$E218*(1-$F218))</f>
        <v>58968</v>
      </c>
      <c r="CK218" s="212">
        <f ca="1">(CK$133*INDEX('Term Pricing'!$O$1453:$O$1632,MATCH('Project 2'!CK$8,'Term Pricing'!$C$1453:$C$1632,0))*$E218*$F218)+(CK$133*INDEX('Term Pricing'!$P$1453:$P$1632,MATCH('Project 2'!CK$8,'Term Pricing'!$C$1453:$C$1632,0))*$E218*(1-$F218))</f>
        <v>60933.600000000006</v>
      </c>
      <c r="CL218" s="212">
        <f ca="1">(CL$133*INDEX('Term Pricing'!$O$1453:$O$1632,MATCH('Project 2'!CL$8,'Term Pricing'!$C$1453:$C$1632,0))*$E218*$F218)+(CL$133*INDEX('Term Pricing'!$P$1453:$P$1632,MATCH('Project 2'!CL$8,'Term Pricing'!$C$1453:$C$1632,0))*$E218*(1-$F218))</f>
        <v>60933.600000000006</v>
      </c>
      <c r="CM218" s="212">
        <f ca="1">(CM$133*INDEX('Term Pricing'!$O$1453:$O$1632,MATCH('Project 2'!CM$8,'Term Pricing'!$C$1453:$C$1632,0))*$E218*$F218)+(CM$133*INDEX('Term Pricing'!$P$1453:$P$1632,MATCH('Project 2'!CM$8,'Term Pricing'!$C$1453:$C$1632,0))*$E218*(1-$F218))</f>
        <v>58968</v>
      </c>
      <c r="CN218" s="212">
        <f ca="1">(CN$133*INDEX('Term Pricing'!$O$1453:$O$1632,MATCH('Project 2'!CN$8,'Term Pricing'!$C$1453:$C$1632,0))*$E218*$F218)+(CN$133*INDEX('Term Pricing'!$P$1453:$P$1632,MATCH('Project 2'!CN$8,'Term Pricing'!$C$1453:$C$1632,0))*$E218*(1-$F218))</f>
        <v>60933.600000000006</v>
      </c>
      <c r="CO218" s="212">
        <f ca="1">(CO$133*INDEX('Term Pricing'!$O$1453:$O$1632,MATCH('Project 2'!CO$8,'Term Pricing'!$C$1453:$C$1632,0))*$E218*$F218)+(CO$133*INDEX('Term Pricing'!$P$1453:$P$1632,MATCH('Project 2'!CO$8,'Term Pricing'!$C$1453:$C$1632,0))*$E218*(1-$F218))</f>
        <v>58968</v>
      </c>
      <c r="CP218" s="212">
        <f ca="1">(CP$133*INDEX('Term Pricing'!$O$1453:$O$1632,MATCH('Project 2'!CP$8,'Term Pricing'!$C$1453:$C$1632,0))*$E218*$F218)+(CP$133*INDEX('Term Pricing'!$P$1453:$P$1632,MATCH('Project 2'!CP$8,'Term Pricing'!$C$1453:$C$1632,0))*$E218*(1-$F218))</f>
        <v>60933.600000000006</v>
      </c>
      <c r="CQ218" s="212">
        <f ca="1">(CQ$133*INDEX('Term Pricing'!$O$1453:$O$1632,MATCH('Project 2'!CQ$8,'Term Pricing'!$C$1453:$C$1632,0))*$E218*$F218)+(CQ$133*INDEX('Term Pricing'!$P$1453:$P$1632,MATCH('Project 2'!CQ$8,'Term Pricing'!$C$1453:$C$1632,0))*$E218*(1-$F218))</f>
        <v>60933.600000000006</v>
      </c>
      <c r="CR218" s="212">
        <f ca="1">(CR$133*INDEX('Term Pricing'!$O$1453:$O$1632,MATCH('Project 2'!CR$8,'Term Pricing'!$C$1453:$C$1632,0))*$E218*$F218)+(CR$133*INDEX('Term Pricing'!$P$1453:$P$1632,MATCH('Project 2'!CR$8,'Term Pricing'!$C$1453:$C$1632,0))*$E218*(1-$F218))</f>
        <v>55036.800000000003</v>
      </c>
      <c r="CS218" s="212">
        <f ca="1">(CS$133*INDEX('Term Pricing'!$O$1453:$O$1632,MATCH('Project 2'!CS$8,'Term Pricing'!$C$1453:$C$1632,0))*$E218*$F218)+(CS$133*INDEX('Term Pricing'!$P$1453:$P$1632,MATCH('Project 2'!CS$8,'Term Pricing'!$C$1453:$C$1632,0))*$E218*(1-$F218))</f>
        <v>60933.600000000006</v>
      </c>
      <c r="CT218" s="212">
        <f ca="1">(CT$133*INDEX('Term Pricing'!$O$1453:$O$1632,MATCH('Project 2'!CT$8,'Term Pricing'!$C$1453:$C$1632,0))*$E218*$F218)+(CT$133*INDEX('Term Pricing'!$P$1453:$P$1632,MATCH('Project 2'!CT$8,'Term Pricing'!$C$1453:$C$1632,0))*$E218*(1-$F218))</f>
        <v>58968</v>
      </c>
      <c r="CU218" s="212">
        <f ca="1">(CU$133*INDEX('Term Pricing'!$O$1453:$O$1632,MATCH('Project 2'!CU$8,'Term Pricing'!$C$1453:$C$1632,0))*$E218*$F218)+(CU$133*INDEX('Term Pricing'!$P$1453:$P$1632,MATCH('Project 2'!CU$8,'Term Pricing'!$C$1453:$C$1632,0))*$E218*(1-$F218))</f>
        <v>60933.600000000006</v>
      </c>
      <c r="CV218" s="212">
        <f ca="1">(CV$133*INDEX('Term Pricing'!$O$1453:$O$1632,MATCH('Project 2'!CV$8,'Term Pricing'!$C$1453:$C$1632,0))*$E218*$F218)+(CV$133*INDEX('Term Pricing'!$P$1453:$P$1632,MATCH('Project 2'!CV$8,'Term Pricing'!$C$1453:$C$1632,0))*$E218*(1-$F218))</f>
        <v>58968</v>
      </c>
      <c r="CW218" s="212">
        <f ca="1">(CW$133*INDEX('Term Pricing'!$O$1453:$O$1632,MATCH('Project 2'!CW$8,'Term Pricing'!$C$1453:$C$1632,0))*$E218*$F218)+(CW$133*INDEX('Term Pricing'!$P$1453:$P$1632,MATCH('Project 2'!CW$8,'Term Pricing'!$C$1453:$C$1632,0))*$E218*(1-$F218))</f>
        <v>60933.600000000006</v>
      </c>
      <c r="CX218" s="212">
        <f ca="1">(CX$133*INDEX('Term Pricing'!$O$1453:$O$1632,MATCH('Project 2'!CX$8,'Term Pricing'!$C$1453:$C$1632,0))*$E218*$F218)+(CX$133*INDEX('Term Pricing'!$P$1453:$P$1632,MATCH('Project 2'!CX$8,'Term Pricing'!$C$1453:$C$1632,0))*$E218*(1-$F218))</f>
        <v>60933.600000000006</v>
      </c>
      <c r="CY218" s="212">
        <f ca="1">(CY$133*INDEX('Term Pricing'!$O$1453:$O$1632,MATCH('Project 2'!CY$8,'Term Pricing'!$C$1453:$C$1632,0))*$E218*$F218)+(CY$133*INDEX('Term Pricing'!$P$1453:$P$1632,MATCH('Project 2'!CY$8,'Term Pricing'!$C$1453:$C$1632,0))*$E218*(1-$F218))</f>
        <v>58968</v>
      </c>
      <c r="CZ218" s="212">
        <f ca="1">(CZ$133*INDEX('Term Pricing'!$O$1453:$O$1632,MATCH('Project 2'!CZ$8,'Term Pricing'!$C$1453:$C$1632,0))*$E218*$F218)+(CZ$133*INDEX('Term Pricing'!$P$1453:$P$1632,MATCH('Project 2'!CZ$8,'Term Pricing'!$C$1453:$C$1632,0))*$E218*(1-$F218))</f>
        <v>60933.600000000006</v>
      </c>
      <c r="DA218" s="212">
        <f ca="1">(DA$133*INDEX('Term Pricing'!$O$1453:$O$1632,MATCH('Project 2'!DA$8,'Term Pricing'!$C$1453:$C$1632,0))*$E218*$F218)+(DA$133*INDEX('Term Pricing'!$P$1453:$P$1632,MATCH('Project 2'!DA$8,'Term Pricing'!$C$1453:$C$1632,0))*$E218*(1-$F218))</f>
        <v>58968</v>
      </c>
      <c r="DB218" s="212">
        <f ca="1">(DB$133*INDEX('Term Pricing'!$O$1453:$O$1632,MATCH('Project 2'!DB$8,'Term Pricing'!$C$1453:$C$1632,0))*$E218*$F218)+(DB$133*INDEX('Term Pricing'!$P$1453:$P$1632,MATCH('Project 2'!DB$8,'Term Pricing'!$C$1453:$C$1632,0))*$E218*(1-$F218))</f>
        <v>60933.600000000006</v>
      </c>
      <c r="DC218" s="212">
        <f ca="1">(DC$133*INDEX('Term Pricing'!$O$1453:$O$1632,MATCH('Project 2'!DC$8,'Term Pricing'!$C$1453:$C$1632,0))*$E218*$F218)+(DC$133*INDEX('Term Pricing'!$P$1453:$P$1632,MATCH('Project 2'!DC$8,'Term Pricing'!$C$1453:$C$1632,0))*$E218*(1-$F218))</f>
        <v>60933.600000000006</v>
      </c>
      <c r="DD218" s="212">
        <f ca="1">(DD$133*INDEX('Term Pricing'!$O$1453:$O$1632,MATCH('Project 2'!DD$8,'Term Pricing'!$C$1453:$C$1632,0))*$E218*$F218)+(DD$133*INDEX('Term Pricing'!$P$1453:$P$1632,MATCH('Project 2'!DD$8,'Term Pricing'!$C$1453:$C$1632,0))*$E218*(1-$F218))</f>
        <v>55036.800000000003</v>
      </c>
      <c r="DE218" s="212">
        <f ca="1">(DE$133*INDEX('Term Pricing'!$O$1453:$O$1632,MATCH('Project 2'!DE$8,'Term Pricing'!$C$1453:$C$1632,0))*$E218*$F218)+(DE$133*INDEX('Term Pricing'!$P$1453:$P$1632,MATCH('Project 2'!DE$8,'Term Pricing'!$C$1453:$C$1632,0))*$E218*(1-$F218))</f>
        <v>60933.600000000006</v>
      </c>
      <c r="DF218" s="212">
        <f ca="1">(DF$133*INDEX('Term Pricing'!$O$1453:$O$1632,MATCH('Project 2'!DF$8,'Term Pricing'!$C$1453:$C$1632,0))*$E218*$F218)+(DF$133*INDEX('Term Pricing'!$P$1453:$P$1632,MATCH('Project 2'!DF$8,'Term Pricing'!$C$1453:$C$1632,0))*$E218*(1-$F218))</f>
        <v>58968</v>
      </c>
      <c r="DG218" s="212">
        <f ca="1">(DG$133*INDEX('Term Pricing'!$O$1453:$O$1632,MATCH('Project 2'!DG$8,'Term Pricing'!$C$1453:$C$1632,0))*$E218*$F218)+(DG$133*INDEX('Term Pricing'!$P$1453:$P$1632,MATCH('Project 2'!DG$8,'Term Pricing'!$C$1453:$C$1632,0))*$E218*(1-$F218))</f>
        <v>60933.600000000006</v>
      </c>
      <c r="DH218" s="212">
        <f ca="1">(DH$133*INDEX('Term Pricing'!$O$1453:$O$1632,MATCH('Project 2'!DH$8,'Term Pricing'!$C$1453:$C$1632,0))*$E218*$F218)+(DH$133*INDEX('Term Pricing'!$P$1453:$P$1632,MATCH('Project 2'!DH$8,'Term Pricing'!$C$1453:$C$1632,0))*$E218*(1-$F218))</f>
        <v>58968</v>
      </c>
      <c r="DI218" s="212">
        <f ca="1">(DI$133*INDEX('Term Pricing'!$O$1453:$O$1632,MATCH('Project 2'!DI$8,'Term Pricing'!$C$1453:$C$1632,0))*$E218*$F218)+(DI$133*INDEX('Term Pricing'!$P$1453:$P$1632,MATCH('Project 2'!DI$8,'Term Pricing'!$C$1453:$C$1632,0))*$E218*(1-$F218))</f>
        <v>60933.600000000006</v>
      </c>
      <c r="DJ218" s="212">
        <f ca="1">(DJ$133*INDEX('Term Pricing'!$O$1453:$O$1632,MATCH('Project 2'!DJ$8,'Term Pricing'!$C$1453:$C$1632,0))*$E218*$F218)+(DJ$133*INDEX('Term Pricing'!$P$1453:$P$1632,MATCH('Project 2'!DJ$8,'Term Pricing'!$C$1453:$C$1632,0))*$E218*(1-$F218))</f>
        <v>60933.600000000006</v>
      </c>
      <c r="DK218" s="212">
        <f ca="1">(DK$133*INDEX('Term Pricing'!$O$1453:$O$1632,MATCH('Project 2'!DK$8,'Term Pricing'!$C$1453:$C$1632,0))*$E218*$F218)+(DK$133*INDEX('Term Pricing'!$P$1453:$P$1632,MATCH('Project 2'!DK$8,'Term Pricing'!$C$1453:$C$1632,0))*$E218*(1-$F218))</f>
        <v>58968</v>
      </c>
      <c r="DL218" s="212">
        <f ca="1">(DL$133*INDEX('Term Pricing'!$O$1453:$O$1632,MATCH('Project 2'!DL$8,'Term Pricing'!$C$1453:$C$1632,0))*$E218*$F218)+(DL$133*INDEX('Term Pricing'!$P$1453:$P$1632,MATCH('Project 2'!DL$8,'Term Pricing'!$C$1453:$C$1632,0))*$E218*(1-$F218))</f>
        <v>60933.600000000006</v>
      </c>
      <c r="DM218" s="212">
        <f ca="1">(DM$133*INDEX('Term Pricing'!$O$1453:$O$1632,MATCH('Project 2'!DM$8,'Term Pricing'!$C$1453:$C$1632,0))*$E218*$F218)+(DM$133*INDEX('Term Pricing'!$P$1453:$P$1632,MATCH('Project 2'!DM$8,'Term Pricing'!$C$1453:$C$1632,0))*$E218*(1-$F218))</f>
        <v>58968</v>
      </c>
      <c r="DN218" s="212">
        <f ca="1">(DN$133*INDEX('Term Pricing'!$O$1453:$O$1632,MATCH('Project 2'!DN$8,'Term Pricing'!$C$1453:$C$1632,0))*$E218*$F218)+(DN$133*INDEX('Term Pricing'!$P$1453:$P$1632,MATCH('Project 2'!DN$8,'Term Pricing'!$C$1453:$C$1632,0))*$E218*(1-$F218))</f>
        <v>60933.600000000006</v>
      </c>
    </row>
    <row r="219" spans="1:118" ht="14">
      <c r="A219" s="151"/>
      <c r="C219" s="22" t="s">
        <v>72</v>
      </c>
      <c r="E219" s="72">
        <f>SUM(E214:E218)</f>
        <v>1</v>
      </c>
      <c r="F219" s="71"/>
      <c r="G219" s="54" t="s">
        <v>83</v>
      </c>
      <c r="H219" s="278">
        <f ca="1">SUM(J219:DN219)</f>
        <v>38369302.998349711</v>
      </c>
      <c r="I219" s="274"/>
      <c r="J219" s="275">
        <f t="shared" ref="J219:BU219" si="142">SUM(J214:J218)</f>
        <v>0</v>
      </c>
      <c r="K219" s="275">
        <f t="shared" si="142"/>
        <v>0</v>
      </c>
      <c r="L219" s="275">
        <f t="shared" si="142"/>
        <v>0</v>
      </c>
      <c r="M219" s="275">
        <f t="shared" si="142"/>
        <v>0</v>
      </c>
      <c r="N219" s="275">
        <f t="shared" si="142"/>
        <v>0</v>
      </c>
      <c r="O219" s="275">
        <f t="shared" si="142"/>
        <v>0</v>
      </c>
      <c r="P219" s="275">
        <f t="shared" si="142"/>
        <v>578340</v>
      </c>
      <c r="Q219" s="275">
        <f t="shared" ca="1" si="142"/>
        <v>596908.03013104887</v>
      </c>
      <c r="R219" s="275">
        <f t="shared" ca="1" si="142"/>
        <v>593541.76224985917</v>
      </c>
      <c r="S219" s="275">
        <f t="shared" ca="1" si="142"/>
        <v>572009.40033228637</v>
      </c>
      <c r="T219" s="275">
        <f t="shared" ca="1" si="142"/>
        <v>587688.30922461208</v>
      </c>
      <c r="U219" s="275">
        <f t="shared" ca="1" si="142"/>
        <v>564609.84112495859</v>
      </c>
      <c r="V219" s="275">
        <f t="shared" ca="1" si="142"/>
        <v>578894.22076188843</v>
      </c>
      <c r="W219" s="275">
        <f t="shared" ca="1" si="142"/>
        <v>573695.84447943955</v>
      </c>
      <c r="X219" s="275">
        <f t="shared" ca="1" si="142"/>
        <v>531284.09008315229</v>
      </c>
      <c r="Y219" s="275">
        <f t="shared" ca="1" si="142"/>
        <v>561680.39423730038</v>
      </c>
      <c r="Z219" s="275">
        <f t="shared" ca="1" si="142"/>
        <v>537003.38893265615</v>
      </c>
      <c r="AA219" s="275">
        <f t="shared" ca="1" si="142"/>
        <v>547639.20365303161</v>
      </c>
      <c r="AB219" s="275">
        <f t="shared" ca="1" si="142"/>
        <v>522501.70237154874</v>
      </c>
      <c r="AC219" s="275">
        <f t="shared" ca="1" si="142"/>
        <v>531749.29613960499</v>
      </c>
      <c r="AD219" s="275">
        <f t="shared" ca="1" si="142"/>
        <v>523162.02969550784</v>
      </c>
      <c r="AE219" s="275">
        <f t="shared" ca="1" si="142"/>
        <v>497595.16557860008</v>
      </c>
      <c r="AF219" s="275">
        <f t="shared" ca="1" si="142"/>
        <v>504831.17533214774</v>
      </c>
      <c r="AG219" s="275">
        <f t="shared" ca="1" si="142"/>
        <v>479165.88123658783</v>
      </c>
      <c r="AH219" s="275">
        <f t="shared" ca="1" si="142"/>
        <v>485128.83383514476</v>
      </c>
      <c r="AI219" s="275">
        <f t="shared" ca="1" si="142"/>
        <v>474830.14243036509</v>
      </c>
      <c r="AJ219" s="275">
        <f t="shared" ca="1" si="142"/>
        <v>419340.35692226025</v>
      </c>
      <c r="AK219" s="275">
        <f t="shared" ca="1" si="142"/>
        <v>453474.94996934535</v>
      </c>
      <c r="AL219" s="275">
        <f t="shared" ca="1" si="142"/>
        <v>428200.21974971564</v>
      </c>
      <c r="AM219" s="275">
        <f t="shared" ca="1" si="142"/>
        <v>431293.18908782268</v>
      </c>
      <c r="AN219" s="275">
        <f t="shared" ca="1" si="142"/>
        <v>406414.14963975095</v>
      </c>
      <c r="AO219" s="275">
        <f t="shared" ca="1" si="142"/>
        <v>408697.55558394524</v>
      </c>
      <c r="AP219" s="275">
        <f t="shared" ca="1" si="142"/>
        <v>397377.0633234774</v>
      </c>
      <c r="AQ219" s="275">
        <f t="shared" ca="1" si="142"/>
        <v>373535.75261487451</v>
      </c>
      <c r="AR219" s="275">
        <f t="shared" ca="1" si="142"/>
        <v>374552.51774720801</v>
      </c>
      <c r="AS219" s="275">
        <f t="shared" ca="1" si="142"/>
        <v>351385.61882001616</v>
      </c>
      <c r="AT219" s="275">
        <f t="shared" ca="1" si="142"/>
        <v>351648.78423511778</v>
      </c>
      <c r="AU219" s="275">
        <f t="shared" ca="1" si="142"/>
        <v>340226.64101562195</v>
      </c>
      <c r="AV219" s="275">
        <f t="shared" ca="1" si="142"/>
        <v>297029.75934235525</v>
      </c>
      <c r="AW219" s="275">
        <f t="shared" ca="1" si="142"/>
        <v>317553.40585931274</v>
      </c>
      <c r="AX219" s="275">
        <f t="shared" ca="1" si="142"/>
        <v>494103.50401367497</v>
      </c>
      <c r="AY219" s="275">
        <f t="shared" ca="1" si="142"/>
        <v>493000.61481442564</v>
      </c>
      <c r="AZ219" s="275">
        <f t="shared" ca="1" si="142"/>
        <v>461106.68451858964</v>
      </c>
      <c r="BA219" s="275">
        <f t="shared" ca="1" si="142"/>
        <v>460174.32465723227</v>
      </c>
      <c r="BB219" s="275">
        <f t="shared" ca="1" si="142"/>
        <v>444117.18197469262</v>
      </c>
      <c r="BC219" s="275">
        <f t="shared" ca="1" si="142"/>
        <v>414952.96174282121</v>
      </c>
      <c r="BD219" s="275">
        <f t="shared" ca="1" si="142"/>
        <v>413886.74386845069</v>
      </c>
      <c r="BE219" s="275">
        <f t="shared" ca="1" si="142"/>
        <v>386964.11682930042</v>
      </c>
      <c r="BF219" s="275">
        <f t="shared" ca="1" si="142"/>
        <v>386449.62961491616</v>
      </c>
      <c r="BG219" s="275">
        <f t="shared" ca="1" si="142"/>
        <v>373661.42171674635</v>
      </c>
      <c r="BH219" s="275">
        <f t="shared" ca="1" si="142"/>
        <v>326232.06569495029</v>
      </c>
      <c r="BI219" s="275">
        <f t="shared" ca="1" si="142"/>
        <v>349032.54961920937</v>
      </c>
      <c r="BJ219" s="275">
        <f t="shared" ca="1" si="142"/>
        <v>327224.86093177454</v>
      </c>
      <c r="BK219" s="275">
        <f t="shared" ca="1" si="142"/>
        <v>328905.13670376188</v>
      </c>
      <c r="BL219" s="275">
        <f t="shared" ca="1" si="142"/>
        <v>312128.10310221958</v>
      </c>
      <c r="BM219" s="275">
        <f t="shared" ca="1" si="142"/>
        <v>318257.2040498096</v>
      </c>
      <c r="BN219" s="275">
        <f t="shared" ca="1" si="142"/>
        <v>315115.54649016261</v>
      </c>
      <c r="BO219" s="275">
        <f t="shared" ca="1" si="142"/>
        <v>302014.39363501885</v>
      </c>
      <c r="BP219" s="275">
        <f t="shared" ca="1" si="142"/>
        <v>309155.5479560222</v>
      </c>
      <c r="BQ219" s="275">
        <f t="shared" ca="1" si="142"/>
        <v>296455.73067535937</v>
      </c>
      <c r="BR219" s="275">
        <f t="shared" ca="1" si="142"/>
        <v>304668</v>
      </c>
      <c r="BS219" s="275">
        <f t="shared" ca="1" si="142"/>
        <v>304668</v>
      </c>
      <c r="BT219" s="275">
        <f t="shared" ca="1" si="142"/>
        <v>285012</v>
      </c>
      <c r="BU219" s="275">
        <f t="shared" ca="1" si="142"/>
        <v>304668</v>
      </c>
      <c r="BV219" s="275">
        <f t="shared" ref="BV219:DN219" ca="1" si="143">SUM(BV214:BV218)</f>
        <v>294840</v>
      </c>
      <c r="BW219" s="275">
        <f t="shared" ca="1" si="143"/>
        <v>304668</v>
      </c>
      <c r="BX219" s="275">
        <f t="shared" ca="1" si="143"/>
        <v>294840</v>
      </c>
      <c r="BY219" s="275">
        <f t="shared" ca="1" si="143"/>
        <v>304668</v>
      </c>
      <c r="BZ219" s="275">
        <f t="shared" ca="1" si="143"/>
        <v>304668</v>
      </c>
      <c r="CA219" s="275">
        <f t="shared" ca="1" si="143"/>
        <v>294840</v>
      </c>
      <c r="CB219" s="275">
        <f t="shared" ca="1" si="143"/>
        <v>304668</v>
      </c>
      <c r="CC219" s="275">
        <f t="shared" ca="1" si="143"/>
        <v>294840</v>
      </c>
      <c r="CD219" s="275">
        <f t="shared" ca="1" si="143"/>
        <v>304668</v>
      </c>
      <c r="CE219" s="275">
        <f t="shared" ca="1" si="143"/>
        <v>304668</v>
      </c>
      <c r="CF219" s="275">
        <f t="shared" ca="1" si="143"/>
        <v>275184</v>
      </c>
      <c r="CG219" s="275">
        <f t="shared" ca="1" si="143"/>
        <v>304668</v>
      </c>
      <c r="CH219" s="275">
        <f t="shared" ca="1" si="143"/>
        <v>294840</v>
      </c>
      <c r="CI219" s="275">
        <f t="shared" ca="1" si="143"/>
        <v>304668</v>
      </c>
      <c r="CJ219" s="275">
        <f t="shared" ca="1" si="143"/>
        <v>294840</v>
      </c>
      <c r="CK219" s="275">
        <f t="shared" ca="1" si="143"/>
        <v>304668</v>
      </c>
      <c r="CL219" s="275">
        <f t="shared" ca="1" si="143"/>
        <v>304668</v>
      </c>
      <c r="CM219" s="275">
        <f t="shared" ca="1" si="143"/>
        <v>294840</v>
      </c>
      <c r="CN219" s="275">
        <f t="shared" ca="1" si="143"/>
        <v>304668</v>
      </c>
      <c r="CO219" s="275">
        <f t="shared" ca="1" si="143"/>
        <v>294840</v>
      </c>
      <c r="CP219" s="275">
        <f t="shared" ca="1" si="143"/>
        <v>304668</v>
      </c>
      <c r="CQ219" s="275">
        <f t="shared" ca="1" si="143"/>
        <v>304668</v>
      </c>
      <c r="CR219" s="275">
        <f t="shared" ca="1" si="143"/>
        <v>275184</v>
      </c>
      <c r="CS219" s="275">
        <f t="shared" ca="1" si="143"/>
        <v>304668</v>
      </c>
      <c r="CT219" s="275">
        <f t="shared" ca="1" si="143"/>
        <v>294840</v>
      </c>
      <c r="CU219" s="275">
        <f t="shared" ca="1" si="143"/>
        <v>304668</v>
      </c>
      <c r="CV219" s="275">
        <f t="shared" ca="1" si="143"/>
        <v>294840</v>
      </c>
      <c r="CW219" s="275">
        <f t="shared" ca="1" si="143"/>
        <v>304668</v>
      </c>
      <c r="CX219" s="275">
        <f t="shared" ca="1" si="143"/>
        <v>304668</v>
      </c>
      <c r="CY219" s="275">
        <f t="shared" ca="1" si="143"/>
        <v>294840</v>
      </c>
      <c r="CZ219" s="275">
        <f t="shared" ca="1" si="143"/>
        <v>304668</v>
      </c>
      <c r="DA219" s="275">
        <f t="shared" ca="1" si="143"/>
        <v>294840</v>
      </c>
      <c r="DB219" s="275">
        <f t="shared" ca="1" si="143"/>
        <v>304668</v>
      </c>
      <c r="DC219" s="275">
        <f t="shared" ca="1" si="143"/>
        <v>304668</v>
      </c>
      <c r="DD219" s="275">
        <f t="shared" ca="1" si="143"/>
        <v>275184</v>
      </c>
      <c r="DE219" s="275">
        <f t="shared" ca="1" si="143"/>
        <v>304668</v>
      </c>
      <c r="DF219" s="275">
        <f t="shared" ca="1" si="143"/>
        <v>294840</v>
      </c>
      <c r="DG219" s="275">
        <f t="shared" ca="1" si="143"/>
        <v>304668</v>
      </c>
      <c r="DH219" s="275">
        <f t="shared" ca="1" si="143"/>
        <v>294840</v>
      </c>
      <c r="DI219" s="275">
        <f t="shared" ca="1" si="143"/>
        <v>304668</v>
      </c>
      <c r="DJ219" s="275">
        <f t="shared" ca="1" si="143"/>
        <v>304668</v>
      </c>
      <c r="DK219" s="275">
        <f t="shared" ca="1" si="143"/>
        <v>294840</v>
      </c>
      <c r="DL219" s="275">
        <f t="shared" ca="1" si="143"/>
        <v>304668</v>
      </c>
      <c r="DM219" s="275">
        <f t="shared" ca="1" si="143"/>
        <v>294840</v>
      </c>
      <c r="DN219" s="275">
        <f t="shared" ca="1" si="143"/>
        <v>304668</v>
      </c>
    </row>
    <row r="220" spans="1:118">
      <c r="A220" s="151"/>
      <c r="C220" s="22"/>
      <c r="G220" s="54"/>
      <c r="H220" s="264"/>
      <c r="I220" s="29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  <c r="BJ220" s="247"/>
      <c r="BK220" s="247"/>
      <c r="BL220" s="247"/>
      <c r="BM220" s="247"/>
      <c r="BN220" s="247"/>
      <c r="BO220" s="247"/>
      <c r="BP220" s="247"/>
      <c r="BQ220" s="247"/>
      <c r="BR220" s="247"/>
      <c r="BS220" s="247"/>
      <c r="BT220" s="247"/>
      <c r="BU220" s="247"/>
      <c r="BV220" s="247"/>
      <c r="BW220" s="247"/>
      <c r="BX220" s="247"/>
      <c r="BY220" s="247"/>
      <c r="BZ220" s="247"/>
      <c r="CA220" s="247"/>
      <c r="CB220" s="247"/>
      <c r="CC220" s="247"/>
      <c r="CD220" s="247"/>
      <c r="CE220" s="247"/>
      <c r="CF220" s="247"/>
      <c r="CG220" s="247"/>
      <c r="CH220" s="247"/>
      <c r="CI220" s="247"/>
      <c r="CJ220" s="247"/>
      <c r="CK220" s="247"/>
      <c r="CL220" s="247"/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  <c r="CY220" s="247"/>
      <c r="CZ220" s="247"/>
      <c r="DA220" s="247"/>
      <c r="DB220" s="247"/>
      <c r="DC220" s="247"/>
      <c r="DD220" s="247"/>
      <c r="DE220" s="247"/>
      <c r="DF220" s="247"/>
      <c r="DG220" s="247"/>
      <c r="DH220" s="247"/>
      <c r="DI220" s="247"/>
      <c r="DJ220" s="247"/>
      <c r="DK220" s="247"/>
      <c r="DL220" s="247"/>
      <c r="DM220" s="247"/>
      <c r="DN220" s="247"/>
    </row>
    <row r="221" spans="1:118" ht="14" hidden="1" outlineLevel="1">
      <c r="A221" s="151"/>
      <c r="C221" s="50" t="str">
        <f>C61</f>
        <v>Groq LPU</v>
      </c>
      <c r="D221" s="28"/>
      <c r="E221" s="28"/>
      <c r="F221" s="28"/>
      <c r="G221" s="28"/>
      <c r="H221" s="264"/>
      <c r="I221" s="29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  <c r="BG221" s="153"/>
      <c r="BH221" s="153"/>
      <c r="BI221" s="153"/>
      <c r="BJ221" s="153"/>
      <c r="BK221" s="153"/>
      <c r="BL221" s="153"/>
      <c r="BM221" s="153"/>
      <c r="BN221" s="153"/>
      <c r="BO221" s="153"/>
      <c r="BP221" s="153"/>
      <c r="BQ221" s="153"/>
      <c r="BR221" s="153"/>
      <c r="BS221" s="153"/>
      <c r="BT221" s="153"/>
      <c r="BU221" s="153"/>
      <c r="BV221" s="153"/>
      <c r="BW221" s="153"/>
      <c r="BX221" s="153"/>
      <c r="BY221" s="153"/>
      <c r="BZ221" s="153"/>
      <c r="CA221" s="153"/>
      <c r="CB221" s="153"/>
      <c r="CC221" s="153"/>
      <c r="CD221" s="153"/>
      <c r="CE221" s="153"/>
      <c r="CF221" s="153"/>
      <c r="CG221" s="153"/>
      <c r="CH221" s="153"/>
      <c r="CI221" s="153"/>
      <c r="CJ221" s="153"/>
      <c r="CK221" s="153"/>
      <c r="CL221" s="153"/>
      <c r="CM221" s="153"/>
      <c r="CN221" s="153"/>
      <c r="CO221" s="153"/>
      <c r="CP221" s="153"/>
      <c r="CQ221" s="153"/>
      <c r="CR221" s="153"/>
      <c r="CS221" s="153"/>
      <c r="CT221" s="153"/>
      <c r="CU221" s="153"/>
      <c r="CV221" s="153"/>
      <c r="CW221" s="153"/>
      <c r="CX221" s="153"/>
      <c r="CY221" s="153"/>
      <c r="CZ221" s="153"/>
      <c r="DA221" s="153"/>
      <c r="DB221" s="153"/>
      <c r="DC221" s="153"/>
      <c r="DD221" s="153"/>
      <c r="DE221" s="153"/>
      <c r="DF221" s="153"/>
      <c r="DG221" s="153"/>
      <c r="DH221" s="153"/>
      <c r="DI221" s="153"/>
      <c r="DJ221" s="153"/>
      <c r="DK221" s="153"/>
      <c r="DL221" s="153"/>
      <c r="DM221" s="153"/>
      <c r="DN221" s="153"/>
    </row>
    <row r="222" spans="1:118" ht="14" hidden="1" outlineLevel="1">
      <c r="A222" s="151"/>
      <c r="C222" s="14"/>
      <c r="G222" s="12"/>
      <c r="H222" s="264"/>
      <c r="I222" s="29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  <c r="AA222" s="271"/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  <c r="AW222" s="271"/>
      <c r="AX222" s="271"/>
      <c r="AY222" s="271"/>
      <c r="AZ222" s="271"/>
      <c r="BA222" s="271"/>
      <c r="BB222" s="271"/>
      <c r="BC222" s="271"/>
      <c r="BD222" s="271"/>
      <c r="BE222" s="271"/>
      <c r="BF222" s="271"/>
      <c r="BG222" s="271"/>
      <c r="BH222" s="271"/>
      <c r="BI222" s="271"/>
      <c r="BJ222" s="271"/>
      <c r="BK222" s="271"/>
      <c r="BL222" s="271"/>
      <c r="BM222" s="271"/>
      <c r="BN222" s="271"/>
      <c r="BO222" s="271"/>
      <c r="BP222" s="271"/>
      <c r="BQ222" s="271"/>
      <c r="BR222" s="271"/>
      <c r="BS222" s="271"/>
      <c r="BT222" s="271"/>
      <c r="BU222" s="271"/>
      <c r="BV222" s="271"/>
      <c r="BW222" s="271"/>
      <c r="BX222" s="271"/>
      <c r="BY222" s="271"/>
      <c r="BZ222" s="271"/>
      <c r="CA222" s="271"/>
      <c r="CB222" s="271"/>
      <c r="CC222" s="271"/>
      <c r="CD222" s="271"/>
      <c r="CE222" s="271"/>
      <c r="CF222" s="271"/>
      <c r="CG222" s="271"/>
      <c r="CH222" s="271"/>
      <c r="CI222" s="271"/>
      <c r="CJ222" s="271"/>
      <c r="CK222" s="271"/>
      <c r="CL222" s="271"/>
      <c r="CM222" s="271"/>
      <c r="CN222" s="271"/>
      <c r="CO222" s="271"/>
      <c r="CP222" s="271"/>
      <c r="CQ222" s="271"/>
      <c r="CR222" s="271"/>
      <c r="CS222" s="271"/>
      <c r="CT222" s="271"/>
      <c r="CU222" s="271"/>
      <c r="CV222" s="271"/>
      <c r="CW222" s="271"/>
      <c r="CX222" s="271"/>
      <c r="CY222" s="271"/>
      <c r="CZ222" s="271"/>
      <c r="DA222" s="271"/>
      <c r="DB222" s="271"/>
      <c r="DC222" s="271"/>
      <c r="DD222" s="271"/>
      <c r="DE222" s="271"/>
      <c r="DF222" s="271"/>
      <c r="DG222" s="271"/>
      <c r="DH222" s="271"/>
      <c r="DI222" s="271"/>
      <c r="DJ222" s="271"/>
      <c r="DK222" s="271"/>
      <c r="DL222" s="271"/>
      <c r="DM222" s="271"/>
      <c r="DN222" s="271"/>
    </row>
    <row r="223" spans="1:118" hidden="1" outlineLevel="1">
      <c r="A223" s="151"/>
      <c r="C223" s="22" t="s">
        <v>85</v>
      </c>
      <c r="E223" s="54" t="s">
        <v>267</v>
      </c>
      <c r="F223" s="54" t="s">
        <v>271</v>
      </c>
      <c r="G223" s="54"/>
      <c r="H223" s="264" t="s">
        <v>287</v>
      </c>
      <c r="I223" s="29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  <c r="BO223" s="247"/>
      <c r="BP223" s="247"/>
      <c r="BQ223" s="247"/>
      <c r="BR223" s="247"/>
      <c r="BS223" s="247"/>
      <c r="BT223" s="247"/>
      <c r="BU223" s="247"/>
      <c r="BV223" s="247"/>
      <c r="BW223" s="247"/>
      <c r="BX223" s="247"/>
      <c r="BY223" s="247"/>
      <c r="BZ223" s="247"/>
      <c r="CA223" s="247"/>
      <c r="CB223" s="247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47"/>
      <c r="CM223" s="247"/>
      <c r="CN223" s="247"/>
      <c r="CO223" s="247"/>
      <c r="CP223" s="247"/>
      <c r="CQ223" s="247"/>
      <c r="CR223" s="247"/>
      <c r="CS223" s="247"/>
      <c r="CT223" s="247"/>
      <c r="CU223" s="247"/>
      <c r="CV223" s="247"/>
      <c r="CW223" s="247"/>
      <c r="CX223" s="247"/>
      <c r="CY223" s="247"/>
      <c r="CZ223" s="247"/>
      <c r="DA223" s="247"/>
      <c r="DB223" s="247"/>
      <c r="DC223" s="247"/>
      <c r="DD223" s="247"/>
      <c r="DE223" s="247"/>
      <c r="DF223" s="247"/>
      <c r="DG223" s="247"/>
      <c r="DH223" s="247"/>
      <c r="DI223" s="247"/>
      <c r="DJ223" s="247"/>
      <c r="DK223" s="247"/>
      <c r="DL223" s="247"/>
      <c r="DM223" s="247"/>
      <c r="DN223" s="247"/>
    </row>
    <row r="224" spans="1:118" hidden="1" outlineLevel="1">
      <c r="A224" s="151"/>
      <c r="C224" s="34" t="s">
        <v>316</v>
      </c>
      <c r="E224" s="70">
        <f>Inputs!H152</f>
        <v>0</v>
      </c>
      <c r="F224" s="70">
        <f>Inputs!J152</f>
        <v>0</v>
      </c>
      <c r="G224" s="54" t="s">
        <v>83</v>
      </c>
      <c r="H224" s="279">
        <f ca="1">IFERROR(SUM($J224:$DN224)/(SUM($J$134:$DN$134)*E224),0)</f>
        <v>0</v>
      </c>
      <c r="I224" s="29"/>
      <c r="J224" s="212">
        <f ca="1">(J$134*INDEX('Term Pricing'!$Q$713:$Q$892,MATCH('Project 2'!J$8,'Term Pricing'!$C$713:$C$892,0))*$E224*$F224)+(J$134*INDEX('Term Pricing'!$R$713:$R$892,MATCH('Project 2'!J$8,'Term Pricing'!$C$713:$C$892,0))*$E224*(1-$F224))</f>
        <v>0</v>
      </c>
      <c r="K224" s="212">
        <f ca="1">(K$134*INDEX('Term Pricing'!$Q$713:$Q$892,MATCH('Project 2'!K$8,'Term Pricing'!$C$713:$C$892,0))*$E224*$F224)+(K$134*INDEX('Term Pricing'!$R$713:$R$892,MATCH('Project 2'!K$8,'Term Pricing'!$C$713:$C$892,0))*$E224*(1-$F224))</f>
        <v>0</v>
      </c>
      <c r="L224" s="212">
        <f ca="1">(L$134*INDEX('Term Pricing'!$Q$713:$Q$892,MATCH('Project 2'!L$8,'Term Pricing'!$C$713:$C$892,0))*$E224*$F224)+(L$134*INDEX('Term Pricing'!$R$713:$R$892,MATCH('Project 2'!L$8,'Term Pricing'!$C$713:$C$892,0))*$E224*(1-$F224))</f>
        <v>0</v>
      </c>
      <c r="M224" s="212">
        <f ca="1">(M$134*INDEX('Term Pricing'!$Q$713:$Q$892,MATCH('Project 2'!M$8,'Term Pricing'!$C$713:$C$892,0))*$E224*$F224)+(M$134*INDEX('Term Pricing'!$R$713:$R$892,MATCH('Project 2'!M$8,'Term Pricing'!$C$713:$C$892,0))*$E224*(1-$F224))</f>
        <v>0</v>
      </c>
      <c r="N224" s="212">
        <f ca="1">(N$134*INDEX('Term Pricing'!$Q$713:$Q$892,MATCH('Project 2'!N$8,'Term Pricing'!$C$713:$C$892,0))*$E224*$F224)+(N$134*INDEX('Term Pricing'!$R$713:$R$892,MATCH('Project 2'!N$8,'Term Pricing'!$C$713:$C$892,0))*$E224*(1-$F224))</f>
        <v>0</v>
      </c>
      <c r="O224" s="212">
        <f ca="1">(O$134*INDEX('Term Pricing'!$Q$713:$Q$892,MATCH('Project 2'!O$8,'Term Pricing'!$C$713:$C$892,0))*$E224*$F224)+(O$134*INDEX('Term Pricing'!$R$713:$R$892,MATCH('Project 2'!O$8,'Term Pricing'!$C$713:$C$892,0))*$E224*(1-$F224))</f>
        <v>0</v>
      </c>
      <c r="P224" s="212">
        <f ca="1">(P$134*INDEX('Term Pricing'!$Q$713:$Q$892,MATCH('Project 2'!P$8,'Term Pricing'!$C$713:$C$892,0))*$E224*$F224)+(P$134*INDEX('Term Pricing'!$R$713:$R$892,MATCH('Project 2'!P$8,'Term Pricing'!$C$713:$C$892,0))*$E224*(1-$F224))</f>
        <v>0</v>
      </c>
      <c r="Q224" s="212">
        <f ca="1">(Q$134*INDEX('Term Pricing'!$Q$713:$Q$892,MATCH('Project 2'!Q$8,'Term Pricing'!$C$713:$C$892,0))*$E224*$F224)+(Q$134*INDEX('Term Pricing'!$R$713:$R$892,MATCH('Project 2'!Q$8,'Term Pricing'!$C$713:$C$892,0))*$E224*(1-$F224))</f>
        <v>0</v>
      </c>
      <c r="R224" s="212">
        <f ca="1">(R$134*INDEX('Term Pricing'!$Q$713:$Q$892,MATCH('Project 2'!R$8,'Term Pricing'!$C$713:$C$892,0))*$E224*$F224)+(R$134*INDEX('Term Pricing'!$R$713:$R$892,MATCH('Project 2'!R$8,'Term Pricing'!$C$713:$C$892,0))*$E224*(1-$F224))</f>
        <v>0</v>
      </c>
      <c r="S224" s="212">
        <f ca="1">(S$134*INDEX('Term Pricing'!$Q$713:$Q$892,MATCH('Project 2'!S$8,'Term Pricing'!$C$713:$C$892,0))*$E224*$F224)+(S$134*INDEX('Term Pricing'!$R$713:$R$892,MATCH('Project 2'!S$8,'Term Pricing'!$C$713:$C$892,0))*$E224*(1-$F224))</f>
        <v>0</v>
      </c>
      <c r="T224" s="212">
        <f ca="1">(T$134*INDEX('Term Pricing'!$Q$713:$Q$892,MATCH('Project 2'!T$8,'Term Pricing'!$C$713:$C$892,0))*$E224*$F224)+(T$134*INDEX('Term Pricing'!$R$713:$R$892,MATCH('Project 2'!T$8,'Term Pricing'!$C$713:$C$892,0))*$E224*(1-$F224))</f>
        <v>0</v>
      </c>
      <c r="U224" s="212">
        <f ca="1">(U$134*INDEX('Term Pricing'!$Q$713:$Q$892,MATCH('Project 2'!U$8,'Term Pricing'!$C$713:$C$892,0))*$E224*$F224)+(U$134*INDEX('Term Pricing'!$R$713:$R$892,MATCH('Project 2'!U$8,'Term Pricing'!$C$713:$C$892,0))*$E224*(1-$F224))</f>
        <v>0</v>
      </c>
      <c r="V224" s="212">
        <f ca="1">(V$134*INDEX('Term Pricing'!$Q$713:$Q$892,MATCH('Project 2'!V$8,'Term Pricing'!$C$713:$C$892,0))*$E224*$F224)+(V$134*INDEX('Term Pricing'!$R$713:$R$892,MATCH('Project 2'!V$8,'Term Pricing'!$C$713:$C$892,0))*$E224*(1-$F224))</f>
        <v>0</v>
      </c>
      <c r="W224" s="212">
        <f ca="1">(W$134*INDEX('Term Pricing'!$Q$713:$Q$892,MATCH('Project 2'!W$8,'Term Pricing'!$C$713:$C$892,0))*$E224*$F224)+(W$134*INDEX('Term Pricing'!$R$713:$R$892,MATCH('Project 2'!W$8,'Term Pricing'!$C$713:$C$892,0))*$E224*(1-$F224))</f>
        <v>0</v>
      </c>
      <c r="X224" s="212">
        <f ca="1">(X$134*INDEX('Term Pricing'!$Q$713:$Q$892,MATCH('Project 2'!X$8,'Term Pricing'!$C$713:$C$892,0))*$E224*$F224)+(X$134*INDEX('Term Pricing'!$R$713:$R$892,MATCH('Project 2'!X$8,'Term Pricing'!$C$713:$C$892,0))*$E224*(1-$F224))</f>
        <v>0</v>
      </c>
      <c r="Y224" s="212">
        <f ca="1">(Y$134*INDEX('Term Pricing'!$Q$713:$Q$892,MATCH('Project 2'!Y$8,'Term Pricing'!$C$713:$C$892,0))*$E224*$F224)+(Y$134*INDEX('Term Pricing'!$R$713:$R$892,MATCH('Project 2'!Y$8,'Term Pricing'!$C$713:$C$892,0))*$E224*(1-$F224))</f>
        <v>0</v>
      </c>
      <c r="Z224" s="212">
        <f ca="1">(Z$134*INDEX('Term Pricing'!$Q$713:$Q$892,MATCH('Project 2'!Z$8,'Term Pricing'!$C$713:$C$892,0))*$E224*$F224)+(Z$134*INDEX('Term Pricing'!$R$713:$R$892,MATCH('Project 2'!Z$8,'Term Pricing'!$C$713:$C$892,0))*$E224*(1-$F224))</f>
        <v>0</v>
      </c>
      <c r="AA224" s="212">
        <f ca="1">(AA$134*INDEX('Term Pricing'!$Q$713:$Q$892,MATCH('Project 2'!AA$8,'Term Pricing'!$C$713:$C$892,0))*$E224*$F224)+(AA$134*INDEX('Term Pricing'!$R$713:$R$892,MATCH('Project 2'!AA$8,'Term Pricing'!$C$713:$C$892,0))*$E224*(1-$F224))</f>
        <v>0</v>
      </c>
      <c r="AB224" s="212">
        <f ca="1">(AB$134*INDEX('Term Pricing'!$Q$713:$Q$892,MATCH('Project 2'!AB$8,'Term Pricing'!$C$713:$C$892,0))*$E224*$F224)+(AB$134*INDEX('Term Pricing'!$R$713:$R$892,MATCH('Project 2'!AB$8,'Term Pricing'!$C$713:$C$892,0))*$E224*(1-$F224))</f>
        <v>0</v>
      </c>
      <c r="AC224" s="212">
        <f ca="1">(AC$134*INDEX('Term Pricing'!$Q$713:$Q$892,MATCH('Project 2'!AC$8,'Term Pricing'!$C$713:$C$892,0))*$E224*$F224)+(AC$134*INDEX('Term Pricing'!$R$713:$R$892,MATCH('Project 2'!AC$8,'Term Pricing'!$C$713:$C$892,0))*$E224*(1-$F224))</f>
        <v>0</v>
      </c>
      <c r="AD224" s="212">
        <f ca="1">(AD$134*INDEX('Term Pricing'!$Q$713:$Q$892,MATCH('Project 2'!AD$8,'Term Pricing'!$C$713:$C$892,0))*$E224*$F224)+(AD$134*INDEX('Term Pricing'!$R$713:$R$892,MATCH('Project 2'!AD$8,'Term Pricing'!$C$713:$C$892,0))*$E224*(1-$F224))</f>
        <v>0</v>
      </c>
      <c r="AE224" s="212">
        <f ca="1">(AE$134*INDEX('Term Pricing'!$Q$713:$Q$892,MATCH('Project 2'!AE$8,'Term Pricing'!$C$713:$C$892,0))*$E224*$F224)+(AE$134*INDEX('Term Pricing'!$R$713:$R$892,MATCH('Project 2'!AE$8,'Term Pricing'!$C$713:$C$892,0))*$E224*(1-$F224))</f>
        <v>0</v>
      </c>
      <c r="AF224" s="212">
        <f ca="1">(AF$134*INDEX('Term Pricing'!$Q$713:$Q$892,MATCH('Project 2'!AF$8,'Term Pricing'!$C$713:$C$892,0))*$E224*$F224)+(AF$134*INDEX('Term Pricing'!$R$713:$R$892,MATCH('Project 2'!AF$8,'Term Pricing'!$C$713:$C$892,0))*$E224*(1-$F224))</f>
        <v>0</v>
      </c>
      <c r="AG224" s="212">
        <f ca="1">(AG$134*INDEX('Term Pricing'!$Q$713:$Q$892,MATCH('Project 2'!AG$8,'Term Pricing'!$C$713:$C$892,0))*$E224*$F224)+(AG$134*INDEX('Term Pricing'!$R$713:$R$892,MATCH('Project 2'!AG$8,'Term Pricing'!$C$713:$C$892,0))*$E224*(1-$F224))</f>
        <v>0</v>
      </c>
      <c r="AH224" s="212">
        <f ca="1">(AH$134*INDEX('Term Pricing'!$Q$713:$Q$892,MATCH('Project 2'!AH$8,'Term Pricing'!$C$713:$C$892,0))*$E224*$F224)+(AH$134*INDEX('Term Pricing'!$R$713:$R$892,MATCH('Project 2'!AH$8,'Term Pricing'!$C$713:$C$892,0))*$E224*(1-$F224))</f>
        <v>0</v>
      </c>
      <c r="AI224" s="212">
        <f ca="1">(AI$134*INDEX('Term Pricing'!$Q$713:$Q$892,MATCH('Project 2'!AI$8,'Term Pricing'!$C$713:$C$892,0))*$E224*$F224)+(AI$134*INDEX('Term Pricing'!$R$713:$R$892,MATCH('Project 2'!AI$8,'Term Pricing'!$C$713:$C$892,0))*$E224*(1-$F224))</f>
        <v>0</v>
      </c>
      <c r="AJ224" s="212">
        <f ca="1">(AJ$134*INDEX('Term Pricing'!$Q$713:$Q$892,MATCH('Project 2'!AJ$8,'Term Pricing'!$C$713:$C$892,0))*$E224*$F224)+(AJ$134*INDEX('Term Pricing'!$R$713:$R$892,MATCH('Project 2'!AJ$8,'Term Pricing'!$C$713:$C$892,0))*$E224*(1-$F224))</f>
        <v>0</v>
      </c>
      <c r="AK224" s="212">
        <f ca="1">(AK$134*INDEX('Term Pricing'!$Q$713:$Q$892,MATCH('Project 2'!AK$8,'Term Pricing'!$C$713:$C$892,0))*$E224*$F224)+(AK$134*INDEX('Term Pricing'!$R$713:$R$892,MATCH('Project 2'!AK$8,'Term Pricing'!$C$713:$C$892,0))*$E224*(1-$F224))</f>
        <v>0</v>
      </c>
      <c r="AL224" s="212">
        <f ca="1">(AL$134*INDEX('Term Pricing'!$Q$713:$Q$892,MATCH('Project 2'!AL$8,'Term Pricing'!$C$713:$C$892,0))*$E224*$F224)+(AL$134*INDEX('Term Pricing'!$R$713:$R$892,MATCH('Project 2'!AL$8,'Term Pricing'!$C$713:$C$892,0))*$E224*(1-$F224))</f>
        <v>0</v>
      </c>
      <c r="AM224" s="212">
        <f ca="1">(AM$134*INDEX('Term Pricing'!$Q$713:$Q$892,MATCH('Project 2'!AM$8,'Term Pricing'!$C$713:$C$892,0))*$E224*$F224)+(AM$134*INDEX('Term Pricing'!$R$713:$R$892,MATCH('Project 2'!AM$8,'Term Pricing'!$C$713:$C$892,0))*$E224*(1-$F224))</f>
        <v>0</v>
      </c>
      <c r="AN224" s="212">
        <f ca="1">(AN$134*INDEX('Term Pricing'!$Q$713:$Q$892,MATCH('Project 2'!AN$8,'Term Pricing'!$C$713:$C$892,0))*$E224*$F224)+(AN$134*INDEX('Term Pricing'!$R$713:$R$892,MATCH('Project 2'!AN$8,'Term Pricing'!$C$713:$C$892,0))*$E224*(1-$F224))</f>
        <v>0</v>
      </c>
      <c r="AO224" s="212">
        <f ca="1">(AO$134*INDEX('Term Pricing'!$Q$713:$Q$892,MATCH('Project 2'!AO$8,'Term Pricing'!$C$713:$C$892,0))*$E224*$F224)+(AO$134*INDEX('Term Pricing'!$R$713:$R$892,MATCH('Project 2'!AO$8,'Term Pricing'!$C$713:$C$892,0))*$E224*(1-$F224))</f>
        <v>0</v>
      </c>
      <c r="AP224" s="212">
        <f ca="1">(AP$134*INDEX('Term Pricing'!$Q$713:$Q$892,MATCH('Project 2'!AP$8,'Term Pricing'!$C$713:$C$892,0))*$E224*$F224)+(AP$134*INDEX('Term Pricing'!$R$713:$R$892,MATCH('Project 2'!AP$8,'Term Pricing'!$C$713:$C$892,0))*$E224*(1-$F224))</f>
        <v>0</v>
      </c>
      <c r="AQ224" s="212">
        <f ca="1">(AQ$134*INDEX('Term Pricing'!$Q$713:$Q$892,MATCH('Project 2'!AQ$8,'Term Pricing'!$C$713:$C$892,0))*$E224*$F224)+(AQ$134*INDEX('Term Pricing'!$R$713:$R$892,MATCH('Project 2'!AQ$8,'Term Pricing'!$C$713:$C$892,0))*$E224*(1-$F224))</f>
        <v>0</v>
      </c>
      <c r="AR224" s="212">
        <f ca="1">(AR$134*INDEX('Term Pricing'!$Q$713:$Q$892,MATCH('Project 2'!AR$8,'Term Pricing'!$C$713:$C$892,0))*$E224*$F224)+(AR$134*INDEX('Term Pricing'!$R$713:$R$892,MATCH('Project 2'!AR$8,'Term Pricing'!$C$713:$C$892,0))*$E224*(1-$F224))</f>
        <v>0</v>
      </c>
      <c r="AS224" s="212">
        <f ca="1">(AS$134*INDEX('Term Pricing'!$Q$713:$Q$892,MATCH('Project 2'!AS$8,'Term Pricing'!$C$713:$C$892,0))*$E224*$F224)+(AS$134*INDEX('Term Pricing'!$R$713:$R$892,MATCH('Project 2'!AS$8,'Term Pricing'!$C$713:$C$892,0))*$E224*(1-$F224))</f>
        <v>0</v>
      </c>
      <c r="AT224" s="212">
        <f ca="1">(AT$134*INDEX('Term Pricing'!$Q$713:$Q$892,MATCH('Project 2'!AT$8,'Term Pricing'!$C$713:$C$892,0))*$E224*$F224)+(AT$134*INDEX('Term Pricing'!$R$713:$R$892,MATCH('Project 2'!AT$8,'Term Pricing'!$C$713:$C$892,0))*$E224*(1-$F224))</f>
        <v>0</v>
      </c>
      <c r="AU224" s="212">
        <f ca="1">(AU$134*INDEX('Term Pricing'!$Q$713:$Q$892,MATCH('Project 2'!AU$8,'Term Pricing'!$C$713:$C$892,0))*$E224*$F224)+(AU$134*INDEX('Term Pricing'!$R$713:$R$892,MATCH('Project 2'!AU$8,'Term Pricing'!$C$713:$C$892,0))*$E224*(1-$F224))</f>
        <v>0</v>
      </c>
      <c r="AV224" s="212">
        <f ca="1">(AV$134*INDEX('Term Pricing'!$Q$713:$Q$892,MATCH('Project 2'!AV$8,'Term Pricing'!$C$713:$C$892,0))*$E224*$F224)+(AV$134*INDEX('Term Pricing'!$R$713:$R$892,MATCH('Project 2'!AV$8,'Term Pricing'!$C$713:$C$892,0))*$E224*(1-$F224))</f>
        <v>0</v>
      </c>
      <c r="AW224" s="212">
        <f ca="1">(AW$134*INDEX('Term Pricing'!$Q$713:$Q$892,MATCH('Project 2'!AW$8,'Term Pricing'!$C$713:$C$892,0))*$E224*$F224)+(AW$134*INDEX('Term Pricing'!$R$713:$R$892,MATCH('Project 2'!AW$8,'Term Pricing'!$C$713:$C$892,0))*$E224*(1-$F224))</f>
        <v>0</v>
      </c>
      <c r="AX224" s="212">
        <f ca="1">(AX$134*INDEX('Term Pricing'!$Q$713:$Q$892,MATCH('Project 2'!AX$8,'Term Pricing'!$C$713:$C$892,0))*$E224*$F224)+(AX$134*INDEX('Term Pricing'!$R$713:$R$892,MATCH('Project 2'!AX$8,'Term Pricing'!$C$713:$C$892,0))*$E224*(1-$F224))</f>
        <v>0</v>
      </c>
      <c r="AY224" s="212">
        <f ca="1">(AY$134*INDEX('Term Pricing'!$Q$713:$Q$892,MATCH('Project 2'!AY$8,'Term Pricing'!$C$713:$C$892,0))*$E224*$F224)+(AY$134*INDEX('Term Pricing'!$R$713:$R$892,MATCH('Project 2'!AY$8,'Term Pricing'!$C$713:$C$892,0))*$E224*(1-$F224))</f>
        <v>0</v>
      </c>
      <c r="AZ224" s="212">
        <f ca="1">(AZ$134*INDEX('Term Pricing'!$Q$713:$Q$892,MATCH('Project 2'!AZ$8,'Term Pricing'!$C$713:$C$892,0))*$E224*$F224)+(AZ$134*INDEX('Term Pricing'!$R$713:$R$892,MATCH('Project 2'!AZ$8,'Term Pricing'!$C$713:$C$892,0))*$E224*(1-$F224))</f>
        <v>0</v>
      </c>
      <c r="BA224" s="212">
        <f ca="1">(BA$134*INDEX('Term Pricing'!$Q$713:$Q$892,MATCH('Project 2'!BA$8,'Term Pricing'!$C$713:$C$892,0))*$E224*$F224)+(BA$134*INDEX('Term Pricing'!$R$713:$R$892,MATCH('Project 2'!BA$8,'Term Pricing'!$C$713:$C$892,0))*$E224*(1-$F224))</f>
        <v>0</v>
      </c>
      <c r="BB224" s="212">
        <f ca="1">(BB$134*INDEX('Term Pricing'!$Q$713:$Q$892,MATCH('Project 2'!BB$8,'Term Pricing'!$C$713:$C$892,0))*$E224*$F224)+(BB$134*INDEX('Term Pricing'!$R$713:$R$892,MATCH('Project 2'!BB$8,'Term Pricing'!$C$713:$C$892,0))*$E224*(1-$F224))</f>
        <v>0</v>
      </c>
      <c r="BC224" s="212">
        <f ca="1">(BC$134*INDEX('Term Pricing'!$Q$713:$Q$892,MATCH('Project 2'!BC$8,'Term Pricing'!$C$713:$C$892,0))*$E224*$F224)+(BC$134*INDEX('Term Pricing'!$R$713:$R$892,MATCH('Project 2'!BC$8,'Term Pricing'!$C$713:$C$892,0))*$E224*(1-$F224))</f>
        <v>0</v>
      </c>
      <c r="BD224" s="212">
        <f ca="1">(BD$134*INDEX('Term Pricing'!$Q$713:$Q$892,MATCH('Project 2'!BD$8,'Term Pricing'!$C$713:$C$892,0))*$E224*$F224)+(BD$134*INDEX('Term Pricing'!$R$713:$R$892,MATCH('Project 2'!BD$8,'Term Pricing'!$C$713:$C$892,0))*$E224*(1-$F224))</f>
        <v>0</v>
      </c>
      <c r="BE224" s="212">
        <f ca="1">(BE$134*INDEX('Term Pricing'!$Q$713:$Q$892,MATCH('Project 2'!BE$8,'Term Pricing'!$C$713:$C$892,0))*$E224*$F224)+(BE$134*INDEX('Term Pricing'!$R$713:$R$892,MATCH('Project 2'!BE$8,'Term Pricing'!$C$713:$C$892,0))*$E224*(1-$F224))</f>
        <v>0</v>
      </c>
      <c r="BF224" s="212">
        <f ca="1">(BF$134*INDEX('Term Pricing'!$Q$713:$Q$892,MATCH('Project 2'!BF$8,'Term Pricing'!$C$713:$C$892,0))*$E224*$F224)+(BF$134*INDEX('Term Pricing'!$R$713:$R$892,MATCH('Project 2'!BF$8,'Term Pricing'!$C$713:$C$892,0))*$E224*(1-$F224))</f>
        <v>0</v>
      </c>
      <c r="BG224" s="212">
        <f ca="1">(BG$134*INDEX('Term Pricing'!$Q$713:$Q$892,MATCH('Project 2'!BG$8,'Term Pricing'!$C$713:$C$892,0))*$E224*$F224)+(BG$134*INDEX('Term Pricing'!$R$713:$R$892,MATCH('Project 2'!BG$8,'Term Pricing'!$C$713:$C$892,0))*$E224*(1-$F224))</f>
        <v>0</v>
      </c>
      <c r="BH224" s="212">
        <f ca="1">(BH$134*INDEX('Term Pricing'!$Q$713:$Q$892,MATCH('Project 2'!BH$8,'Term Pricing'!$C$713:$C$892,0))*$E224*$F224)+(BH$134*INDEX('Term Pricing'!$R$713:$R$892,MATCH('Project 2'!BH$8,'Term Pricing'!$C$713:$C$892,0))*$E224*(1-$F224))</f>
        <v>0</v>
      </c>
      <c r="BI224" s="212">
        <f ca="1">(BI$134*INDEX('Term Pricing'!$Q$713:$Q$892,MATCH('Project 2'!BI$8,'Term Pricing'!$C$713:$C$892,0))*$E224*$F224)+(BI$134*INDEX('Term Pricing'!$R$713:$R$892,MATCH('Project 2'!BI$8,'Term Pricing'!$C$713:$C$892,0))*$E224*(1-$F224))</f>
        <v>0</v>
      </c>
      <c r="BJ224" s="212">
        <f ca="1">(BJ$134*INDEX('Term Pricing'!$Q$713:$Q$892,MATCH('Project 2'!BJ$8,'Term Pricing'!$C$713:$C$892,0))*$E224*$F224)+(BJ$134*INDEX('Term Pricing'!$R$713:$R$892,MATCH('Project 2'!BJ$8,'Term Pricing'!$C$713:$C$892,0))*$E224*(1-$F224))</f>
        <v>0</v>
      </c>
      <c r="BK224" s="212">
        <f ca="1">(BK$134*INDEX('Term Pricing'!$Q$713:$Q$892,MATCH('Project 2'!BK$8,'Term Pricing'!$C$713:$C$892,0))*$E224*$F224)+(BK$134*INDEX('Term Pricing'!$R$713:$R$892,MATCH('Project 2'!BK$8,'Term Pricing'!$C$713:$C$892,0))*$E224*(1-$F224))</f>
        <v>0</v>
      </c>
      <c r="BL224" s="212">
        <f ca="1">(BL$134*INDEX('Term Pricing'!$Q$713:$Q$892,MATCH('Project 2'!BL$8,'Term Pricing'!$C$713:$C$892,0))*$E224*$F224)+(BL$134*INDEX('Term Pricing'!$R$713:$R$892,MATCH('Project 2'!BL$8,'Term Pricing'!$C$713:$C$892,0))*$E224*(1-$F224))</f>
        <v>0</v>
      </c>
      <c r="BM224" s="212">
        <f ca="1">(BM$134*INDEX('Term Pricing'!$Q$713:$Q$892,MATCH('Project 2'!BM$8,'Term Pricing'!$C$713:$C$892,0))*$E224*$F224)+(BM$134*INDEX('Term Pricing'!$R$713:$R$892,MATCH('Project 2'!BM$8,'Term Pricing'!$C$713:$C$892,0))*$E224*(1-$F224))</f>
        <v>0</v>
      </c>
      <c r="BN224" s="212">
        <f ca="1">(BN$134*INDEX('Term Pricing'!$Q$713:$Q$892,MATCH('Project 2'!BN$8,'Term Pricing'!$C$713:$C$892,0))*$E224*$F224)+(BN$134*INDEX('Term Pricing'!$R$713:$R$892,MATCH('Project 2'!BN$8,'Term Pricing'!$C$713:$C$892,0))*$E224*(1-$F224))</f>
        <v>0</v>
      </c>
      <c r="BO224" s="212">
        <f ca="1">(BO$134*INDEX('Term Pricing'!$Q$713:$Q$892,MATCH('Project 2'!BO$8,'Term Pricing'!$C$713:$C$892,0))*$E224*$F224)+(BO$134*INDEX('Term Pricing'!$R$713:$R$892,MATCH('Project 2'!BO$8,'Term Pricing'!$C$713:$C$892,0))*$E224*(1-$F224))</f>
        <v>0</v>
      </c>
      <c r="BP224" s="212">
        <f ca="1">(BP$134*INDEX('Term Pricing'!$Q$713:$Q$892,MATCH('Project 2'!BP$8,'Term Pricing'!$C$713:$C$892,0))*$E224*$F224)+(BP$134*INDEX('Term Pricing'!$R$713:$R$892,MATCH('Project 2'!BP$8,'Term Pricing'!$C$713:$C$892,0))*$E224*(1-$F224))</f>
        <v>0</v>
      </c>
      <c r="BQ224" s="212">
        <f ca="1">(BQ$134*INDEX('Term Pricing'!$Q$713:$Q$892,MATCH('Project 2'!BQ$8,'Term Pricing'!$C$713:$C$892,0))*$E224*$F224)+(BQ$134*INDEX('Term Pricing'!$R$713:$R$892,MATCH('Project 2'!BQ$8,'Term Pricing'!$C$713:$C$892,0))*$E224*(1-$F224))</f>
        <v>0</v>
      </c>
      <c r="BR224" s="212">
        <f ca="1">(BR$134*INDEX('Term Pricing'!$Q$713:$Q$892,MATCH('Project 2'!BR$8,'Term Pricing'!$C$713:$C$892,0))*$E224*$F224)+(BR$134*INDEX('Term Pricing'!$R$713:$R$892,MATCH('Project 2'!BR$8,'Term Pricing'!$C$713:$C$892,0))*$E224*(1-$F224))</f>
        <v>0</v>
      </c>
      <c r="BS224" s="212">
        <f ca="1">(BS$134*INDEX('Term Pricing'!$Q$713:$Q$892,MATCH('Project 2'!BS$8,'Term Pricing'!$C$713:$C$892,0))*$E224*$F224)+(BS$134*INDEX('Term Pricing'!$R$713:$R$892,MATCH('Project 2'!BS$8,'Term Pricing'!$C$713:$C$892,0))*$E224*(1-$F224))</f>
        <v>0</v>
      </c>
      <c r="BT224" s="212">
        <f ca="1">(BT$134*INDEX('Term Pricing'!$Q$713:$Q$892,MATCH('Project 2'!BT$8,'Term Pricing'!$C$713:$C$892,0))*$E224*$F224)+(BT$134*INDEX('Term Pricing'!$R$713:$R$892,MATCH('Project 2'!BT$8,'Term Pricing'!$C$713:$C$892,0))*$E224*(1-$F224))</f>
        <v>0</v>
      </c>
      <c r="BU224" s="212">
        <f ca="1">(BU$134*INDEX('Term Pricing'!$Q$713:$Q$892,MATCH('Project 2'!BU$8,'Term Pricing'!$C$713:$C$892,0))*$E224*$F224)+(BU$134*INDEX('Term Pricing'!$R$713:$R$892,MATCH('Project 2'!BU$8,'Term Pricing'!$C$713:$C$892,0))*$E224*(1-$F224))</f>
        <v>0</v>
      </c>
      <c r="BV224" s="212">
        <f ca="1">(BV$134*INDEX('Term Pricing'!$Q$713:$Q$892,MATCH('Project 2'!BV$8,'Term Pricing'!$C$713:$C$892,0))*$E224*$F224)+(BV$134*INDEX('Term Pricing'!$R$713:$R$892,MATCH('Project 2'!BV$8,'Term Pricing'!$C$713:$C$892,0))*$E224*(1-$F224))</f>
        <v>0</v>
      </c>
      <c r="BW224" s="212">
        <f ca="1">(BW$134*INDEX('Term Pricing'!$Q$713:$Q$892,MATCH('Project 2'!BW$8,'Term Pricing'!$C$713:$C$892,0))*$E224*$F224)+(BW$134*INDEX('Term Pricing'!$R$713:$R$892,MATCH('Project 2'!BW$8,'Term Pricing'!$C$713:$C$892,0))*$E224*(1-$F224))</f>
        <v>0</v>
      </c>
      <c r="BX224" s="212">
        <f ca="1">(BX$134*INDEX('Term Pricing'!$Q$713:$Q$892,MATCH('Project 2'!BX$8,'Term Pricing'!$C$713:$C$892,0))*$E224*$F224)+(BX$134*INDEX('Term Pricing'!$R$713:$R$892,MATCH('Project 2'!BX$8,'Term Pricing'!$C$713:$C$892,0))*$E224*(1-$F224))</f>
        <v>0</v>
      </c>
      <c r="BY224" s="212">
        <f ca="1">(BY$134*INDEX('Term Pricing'!$Q$713:$Q$892,MATCH('Project 2'!BY$8,'Term Pricing'!$C$713:$C$892,0))*$E224*$F224)+(BY$134*INDEX('Term Pricing'!$R$713:$R$892,MATCH('Project 2'!BY$8,'Term Pricing'!$C$713:$C$892,0))*$E224*(1-$F224))</f>
        <v>0</v>
      </c>
      <c r="BZ224" s="212">
        <f ca="1">(BZ$134*INDEX('Term Pricing'!$Q$713:$Q$892,MATCH('Project 2'!BZ$8,'Term Pricing'!$C$713:$C$892,0))*$E224*$F224)+(BZ$134*INDEX('Term Pricing'!$R$713:$R$892,MATCH('Project 2'!BZ$8,'Term Pricing'!$C$713:$C$892,0))*$E224*(1-$F224))</f>
        <v>0</v>
      </c>
      <c r="CA224" s="212">
        <f ca="1">(CA$134*INDEX('Term Pricing'!$Q$713:$Q$892,MATCH('Project 2'!CA$8,'Term Pricing'!$C$713:$C$892,0))*$E224*$F224)+(CA$134*INDEX('Term Pricing'!$R$713:$R$892,MATCH('Project 2'!CA$8,'Term Pricing'!$C$713:$C$892,0))*$E224*(1-$F224))</f>
        <v>0</v>
      </c>
      <c r="CB224" s="212">
        <f ca="1">(CB$134*INDEX('Term Pricing'!$Q$713:$Q$892,MATCH('Project 2'!CB$8,'Term Pricing'!$C$713:$C$892,0))*$E224*$F224)+(CB$134*INDEX('Term Pricing'!$R$713:$R$892,MATCH('Project 2'!CB$8,'Term Pricing'!$C$713:$C$892,0))*$E224*(1-$F224))</f>
        <v>0</v>
      </c>
      <c r="CC224" s="212">
        <f ca="1">(CC$134*INDEX('Term Pricing'!$Q$713:$Q$892,MATCH('Project 2'!CC$8,'Term Pricing'!$C$713:$C$892,0))*$E224*$F224)+(CC$134*INDEX('Term Pricing'!$R$713:$R$892,MATCH('Project 2'!CC$8,'Term Pricing'!$C$713:$C$892,0))*$E224*(1-$F224))</f>
        <v>0</v>
      </c>
      <c r="CD224" s="212">
        <f ca="1">(CD$134*INDEX('Term Pricing'!$Q$713:$Q$892,MATCH('Project 2'!CD$8,'Term Pricing'!$C$713:$C$892,0))*$E224*$F224)+(CD$134*INDEX('Term Pricing'!$R$713:$R$892,MATCH('Project 2'!CD$8,'Term Pricing'!$C$713:$C$892,0))*$E224*(1-$F224))</f>
        <v>0</v>
      </c>
      <c r="CE224" s="212">
        <f ca="1">(CE$134*INDEX('Term Pricing'!$Q$713:$Q$892,MATCH('Project 2'!CE$8,'Term Pricing'!$C$713:$C$892,0))*$E224*$F224)+(CE$134*INDEX('Term Pricing'!$R$713:$R$892,MATCH('Project 2'!CE$8,'Term Pricing'!$C$713:$C$892,0))*$E224*(1-$F224))</f>
        <v>0</v>
      </c>
      <c r="CF224" s="212">
        <f ca="1">(CF$134*INDEX('Term Pricing'!$Q$713:$Q$892,MATCH('Project 2'!CF$8,'Term Pricing'!$C$713:$C$892,0))*$E224*$F224)+(CF$134*INDEX('Term Pricing'!$R$713:$R$892,MATCH('Project 2'!CF$8,'Term Pricing'!$C$713:$C$892,0))*$E224*(1-$F224))</f>
        <v>0</v>
      </c>
      <c r="CG224" s="212">
        <f ca="1">(CG$134*INDEX('Term Pricing'!$Q$713:$Q$892,MATCH('Project 2'!CG$8,'Term Pricing'!$C$713:$C$892,0))*$E224*$F224)+(CG$134*INDEX('Term Pricing'!$R$713:$R$892,MATCH('Project 2'!CG$8,'Term Pricing'!$C$713:$C$892,0))*$E224*(1-$F224))</f>
        <v>0</v>
      </c>
      <c r="CH224" s="212">
        <f ca="1">(CH$134*INDEX('Term Pricing'!$Q$713:$Q$892,MATCH('Project 2'!CH$8,'Term Pricing'!$C$713:$C$892,0))*$E224*$F224)+(CH$134*INDEX('Term Pricing'!$R$713:$R$892,MATCH('Project 2'!CH$8,'Term Pricing'!$C$713:$C$892,0))*$E224*(1-$F224))</f>
        <v>0</v>
      </c>
      <c r="CI224" s="212">
        <f ca="1">(CI$134*INDEX('Term Pricing'!$Q$713:$Q$892,MATCH('Project 2'!CI$8,'Term Pricing'!$C$713:$C$892,0))*$E224*$F224)+(CI$134*INDEX('Term Pricing'!$R$713:$R$892,MATCH('Project 2'!CI$8,'Term Pricing'!$C$713:$C$892,0))*$E224*(1-$F224))</f>
        <v>0</v>
      </c>
      <c r="CJ224" s="212">
        <f ca="1">(CJ$134*INDEX('Term Pricing'!$Q$713:$Q$892,MATCH('Project 2'!CJ$8,'Term Pricing'!$C$713:$C$892,0))*$E224*$F224)+(CJ$134*INDEX('Term Pricing'!$R$713:$R$892,MATCH('Project 2'!CJ$8,'Term Pricing'!$C$713:$C$892,0))*$E224*(1-$F224))</f>
        <v>0</v>
      </c>
      <c r="CK224" s="212">
        <f ca="1">(CK$134*INDEX('Term Pricing'!$Q$713:$Q$892,MATCH('Project 2'!CK$8,'Term Pricing'!$C$713:$C$892,0))*$E224*$F224)+(CK$134*INDEX('Term Pricing'!$R$713:$R$892,MATCH('Project 2'!CK$8,'Term Pricing'!$C$713:$C$892,0))*$E224*(1-$F224))</f>
        <v>0</v>
      </c>
      <c r="CL224" s="212">
        <f ca="1">(CL$134*INDEX('Term Pricing'!$Q$713:$Q$892,MATCH('Project 2'!CL$8,'Term Pricing'!$C$713:$C$892,0))*$E224*$F224)+(CL$134*INDEX('Term Pricing'!$R$713:$R$892,MATCH('Project 2'!CL$8,'Term Pricing'!$C$713:$C$892,0))*$E224*(1-$F224))</f>
        <v>0</v>
      </c>
      <c r="CM224" s="212">
        <f ca="1">(CM$134*INDEX('Term Pricing'!$Q$713:$Q$892,MATCH('Project 2'!CM$8,'Term Pricing'!$C$713:$C$892,0))*$E224*$F224)+(CM$134*INDEX('Term Pricing'!$R$713:$R$892,MATCH('Project 2'!CM$8,'Term Pricing'!$C$713:$C$892,0))*$E224*(1-$F224))</f>
        <v>0</v>
      </c>
      <c r="CN224" s="212">
        <f ca="1">(CN$134*INDEX('Term Pricing'!$Q$713:$Q$892,MATCH('Project 2'!CN$8,'Term Pricing'!$C$713:$C$892,0))*$E224*$F224)+(CN$134*INDEX('Term Pricing'!$R$713:$R$892,MATCH('Project 2'!CN$8,'Term Pricing'!$C$713:$C$892,0))*$E224*(1-$F224))</f>
        <v>0</v>
      </c>
      <c r="CO224" s="212">
        <f ca="1">(CO$134*INDEX('Term Pricing'!$Q$713:$Q$892,MATCH('Project 2'!CO$8,'Term Pricing'!$C$713:$C$892,0))*$E224*$F224)+(CO$134*INDEX('Term Pricing'!$R$713:$R$892,MATCH('Project 2'!CO$8,'Term Pricing'!$C$713:$C$892,0))*$E224*(1-$F224))</f>
        <v>0</v>
      </c>
      <c r="CP224" s="212">
        <f ca="1">(CP$134*INDEX('Term Pricing'!$Q$713:$Q$892,MATCH('Project 2'!CP$8,'Term Pricing'!$C$713:$C$892,0))*$E224*$F224)+(CP$134*INDEX('Term Pricing'!$R$713:$R$892,MATCH('Project 2'!CP$8,'Term Pricing'!$C$713:$C$892,0))*$E224*(1-$F224))</f>
        <v>0</v>
      </c>
      <c r="CQ224" s="212">
        <f ca="1">(CQ$134*INDEX('Term Pricing'!$Q$713:$Q$892,MATCH('Project 2'!CQ$8,'Term Pricing'!$C$713:$C$892,0))*$E224*$F224)+(CQ$134*INDEX('Term Pricing'!$R$713:$R$892,MATCH('Project 2'!CQ$8,'Term Pricing'!$C$713:$C$892,0))*$E224*(1-$F224))</f>
        <v>0</v>
      </c>
      <c r="CR224" s="212">
        <f ca="1">(CR$134*INDEX('Term Pricing'!$Q$713:$Q$892,MATCH('Project 2'!CR$8,'Term Pricing'!$C$713:$C$892,0))*$E224*$F224)+(CR$134*INDEX('Term Pricing'!$R$713:$R$892,MATCH('Project 2'!CR$8,'Term Pricing'!$C$713:$C$892,0))*$E224*(1-$F224))</f>
        <v>0</v>
      </c>
      <c r="CS224" s="212">
        <f ca="1">(CS$134*INDEX('Term Pricing'!$Q$713:$Q$892,MATCH('Project 2'!CS$8,'Term Pricing'!$C$713:$C$892,0))*$E224*$F224)+(CS$134*INDEX('Term Pricing'!$R$713:$R$892,MATCH('Project 2'!CS$8,'Term Pricing'!$C$713:$C$892,0))*$E224*(1-$F224))</f>
        <v>0</v>
      </c>
      <c r="CT224" s="212">
        <f ca="1">(CT$134*INDEX('Term Pricing'!$Q$713:$Q$892,MATCH('Project 2'!CT$8,'Term Pricing'!$C$713:$C$892,0))*$E224*$F224)+(CT$134*INDEX('Term Pricing'!$R$713:$R$892,MATCH('Project 2'!CT$8,'Term Pricing'!$C$713:$C$892,0))*$E224*(1-$F224))</f>
        <v>0</v>
      </c>
      <c r="CU224" s="212">
        <f ca="1">(CU$134*INDEX('Term Pricing'!$Q$713:$Q$892,MATCH('Project 2'!CU$8,'Term Pricing'!$C$713:$C$892,0))*$E224*$F224)+(CU$134*INDEX('Term Pricing'!$R$713:$R$892,MATCH('Project 2'!CU$8,'Term Pricing'!$C$713:$C$892,0))*$E224*(1-$F224))</f>
        <v>0</v>
      </c>
      <c r="CV224" s="212">
        <f ca="1">(CV$134*INDEX('Term Pricing'!$Q$713:$Q$892,MATCH('Project 2'!CV$8,'Term Pricing'!$C$713:$C$892,0))*$E224*$F224)+(CV$134*INDEX('Term Pricing'!$R$713:$R$892,MATCH('Project 2'!CV$8,'Term Pricing'!$C$713:$C$892,0))*$E224*(1-$F224))</f>
        <v>0</v>
      </c>
      <c r="CW224" s="212">
        <f ca="1">(CW$134*INDEX('Term Pricing'!$Q$713:$Q$892,MATCH('Project 2'!CW$8,'Term Pricing'!$C$713:$C$892,0))*$E224*$F224)+(CW$134*INDEX('Term Pricing'!$R$713:$R$892,MATCH('Project 2'!CW$8,'Term Pricing'!$C$713:$C$892,0))*$E224*(1-$F224))</f>
        <v>0</v>
      </c>
      <c r="CX224" s="212">
        <f ca="1">(CX$134*INDEX('Term Pricing'!$Q$713:$Q$892,MATCH('Project 2'!CX$8,'Term Pricing'!$C$713:$C$892,0))*$E224*$F224)+(CX$134*INDEX('Term Pricing'!$R$713:$R$892,MATCH('Project 2'!CX$8,'Term Pricing'!$C$713:$C$892,0))*$E224*(1-$F224))</f>
        <v>0</v>
      </c>
      <c r="CY224" s="212">
        <f ca="1">(CY$134*INDEX('Term Pricing'!$Q$713:$Q$892,MATCH('Project 2'!CY$8,'Term Pricing'!$C$713:$C$892,0))*$E224*$F224)+(CY$134*INDEX('Term Pricing'!$R$713:$R$892,MATCH('Project 2'!CY$8,'Term Pricing'!$C$713:$C$892,0))*$E224*(1-$F224))</f>
        <v>0</v>
      </c>
      <c r="CZ224" s="212">
        <f ca="1">(CZ$134*INDEX('Term Pricing'!$Q$713:$Q$892,MATCH('Project 2'!CZ$8,'Term Pricing'!$C$713:$C$892,0))*$E224*$F224)+(CZ$134*INDEX('Term Pricing'!$R$713:$R$892,MATCH('Project 2'!CZ$8,'Term Pricing'!$C$713:$C$892,0))*$E224*(1-$F224))</f>
        <v>0</v>
      </c>
      <c r="DA224" s="212">
        <f ca="1">(DA$134*INDEX('Term Pricing'!$Q$713:$Q$892,MATCH('Project 2'!DA$8,'Term Pricing'!$C$713:$C$892,0))*$E224*$F224)+(DA$134*INDEX('Term Pricing'!$R$713:$R$892,MATCH('Project 2'!DA$8,'Term Pricing'!$C$713:$C$892,0))*$E224*(1-$F224))</f>
        <v>0</v>
      </c>
      <c r="DB224" s="212">
        <f ca="1">(DB$134*INDEX('Term Pricing'!$Q$713:$Q$892,MATCH('Project 2'!DB$8,'Term Pricing'!$C$713:$C$892,0))*$E224*$F224)+(DB$134*INDEX('Term Pricing'!$R$713:$R$892,MATCH('Project 2'!DB$8,'Term Pricing'!$C$713:$C$892,0))*$E224*(1-$F224))</f>
        <v>0</v>
      </c>
      <c r="DC224" s="212">
        <f ca="1">(DC$134*INDEX('Term Pricing'!$Q$713:$Q$892,MATCH('Project 2'!DC$8,'Term Pricing'!$C$713:$C$892,0))*$E224*$F224)+(DC$134*INDEX('Term Pricing'!$R$713:$R$892,MATCH('Project 2'!DC$8,'Term Pricing'!$C$713:$C$892,0))*$E224*(1-$F224))</f>
        <v>0</v>
      </c>
      <c r="DD224" s="212">
        <f ca="1">(DD$134*INDEX('Term Pricing'!$Q$713:$Q$892,MATCH('Project 2'!DD$8,'Term Pricing'!$C$713:$C$892,0))*$E224*$F224)+(DD$134*INDEX('Term Pricing'!$R$713:$R$892,MATCH('Project 2'!DD$8,'Term Pricing'!$C$713:$C$892,0))*$E224*(1-$F224))</f>
        <v>0</v>
      </c>
      <c r="DE224" s="212">
        <f ca="1">(DE$134*INDEX('Term Pricing'!$Q$713:$Q$892,MATCH('Project 2'!DE$8,'Term Pricing'!$C$713:$C$892,0))*$E224*$F224)+(DE$134*INDEX('Term Pricing'!$R$713:$R$892,MATCH('Project 2'!DE$8,'Term Pricing'!$C$713:$C$892,0))*$E224*(1-$F224))</f>
        <v>0</v>
      </c>
      <c r="DF224" s="212">
        <f ca="1">(DF$134*INDEX('Term Pricing'!$Q$713:$Q$892,MATCH('Project 2'!DF$8,'Term Pricing'!$C$713:$C$892,0))*$E224*$F224)+(DF$134*INDEX('Term Pricing'!$R$713:$R$892,MATCH('Project 2'!DF$8,'Term Pricing'!$C$713:$C$892,0))*$E224*(1-$F224))</f>
        <v>0</v>
      </c>
      <c r="DG224" s="212">
        <f ca="1">(DG$134*INDEX('Term Pricing'!$Q$713:$Q$892,MATCH('Project 2'!DG$8,'Term Pricing'!$C$713:$C$892,0))*$E224*$F224)+(DG$134*INDEX('Term Pricing'!$R$713:$R$892,MATCH('Project 2'!DG$8,'Term Pricing'!$C$713:$C$892,0))*$E224*(1-$F224))</f>
        <v>0</v>
      </c>
      <c r="DH224" s="212">
        <f ca="1">(DH$134*INDEX('Term Pricing'!$Q$713:$Q$892,MATCH('Project 2'!DH$8,'Term Pricing'!$C$713:$C$892,0))*$E224*$F224)+(DH$134*INDEX('Term Pricing'!$R$713:$R$892,MATCH('Project 2'!DH$8,'Term Pricing'!$C$713:$C$892,0))*$E224*(1-$F224))</f>
        <v>0</v>
      </c>
      <c r="DI224" s="212">
        <f ca="1">(DI$134*INDEX('Term Pricing'!$Q$713:$Q$892,MATCH('Project 2'!DI$8,'Term Pricing'!$C$713:$C$892,0))*$E224*$F224)+(DI$134*INDEX('Term Pricing'!$R$713:$R$892,MATCH('Project 2'!DI$8,'Term Pricing'!$C$713:$C$892,0))*$E224*(1-$F224))</f>
        <v>0</v>
      </c>
      <c r="DJ224" s="212">
        <f ca="1">(DJ$134*INDEX('Term Pricing'!$Q$713:$Q$892,MATCH('Project 2'!DJ$8,'Term Pricing'!$C$713:$C$892,0))*$E224*$F224)+(DJ$134*INDEX('Term Pricing'!$R$713:$R$892,MATCH('Project 2'!DJ$8,'Term Pricing'!$C$713:$C$892,0))*$E224*(1-$F224))</f>
        <v>0</v>
      </c>
      <c r="DK224" s="212">
        <f ca="1">(DK$134*INDEX('Term Pricing'!$Q$713:$Q$892,MATCH('Project 2'!DK$8,'Term Pricing'!$C$713:$C$892,0))*$E224*$F224)+(DK$134*INDEX('Term Pricing'!$R$713:$R$892,MATCH('Project 2'!DK$8,'Term Pricing'!$C$713:$C$892,0))*$E224*(1-$F224))</f>
        <v>0</v>
      </c>
      <c r="DL224" s="212">
        <f ca="1">(DL$134*INDEX('Term Pricing'!$Q$713:$Q$892,MATCH('Project 2'!DL$8,'Term Pricing'!$C$713:$C$892,0))*$E224*$F224)+(DL$134*INDEX('Term Pricing'!$R$713:$R$892,MATCH('Project 2'!DL$8,'Term Pricing'!$C$713:$C$892,0))*$E224*(1-$F224))</f>
        <v>0</v>
      </c>
      <c r="DM224" s="212">
        <f ca="1">(DM$134*INDEX('Term Pricing'!$Q$713:$Q$892,MATCH('Project 2'!DM$8,'Term Pricing'!$C$713:$C$892,0))*$E224*$F224)+(DM$134*INDEX('Term Pricing'!$R$713:$R$892,MATCH('Project 2'!DM$8,'Term Pricing'!$C$713:$C$892,0))*$E224*(1-$F224))</f>
        <v>0</v>
      </c>
      <c r="DN224" s="212">
        <f ca="1">(DN$134*INDEX('Term Pricing'!$Q$713:$Q$892,MATCH('Project 2'!DN$8,'Term Pricing'!$C$713:$C$892,0))*$E224*$F224)+(DN$134*INDEX('Term Pricing'!$R$713:$R$892,MATCH('Project 2'!DN$8,'Term Pricing'!$C$713:$C$892,0))*$E224*(1-$F224))</f>
        <v>0</v>
      </c>
    </row>
    <row r="225" spans="1:118" hidden="1" outlineLevel="1">
      <c r="A225" s="151"/>
      <c r="C225" s="34" t="s">
        <v>84</v>
      </c>
      <c r="E225" s="70">
        <f>Inputs!H153</f>
        <v>0</v>
      </c>
      <c r="F225" s="70">
        <f>Inputs!J153</f>
        <v>0</v>
      </c>
      <c r="G225" s="54" t="s">
        <v>83</v>
      </c>
      <c r="H225" s="279">
        <f ca="1">IFERROR(SUM($J225:$DN225)/(SUM($J$134:$DN$134)*E225),0)</f>
        <v>0</v>
      </c>
      <c r="I225" s="29"/>
      <c r="J225" s="212">
        <f ca="1">(J$134*INDEX('Term Pricing'!$Q$898:$Q$1077,MATCH('Project 2'!J$8,'Term Pricing'!$C$898:$C$1077,0))*$E225*$F225)+(J$134*INDEX('Term Pricing'!$R$898:$R$1077,MATCH('Project 2'!J$8,'Term Pricing'!$C$898:$C$1077,0))*$E225*(1-$F225))</f>
        <v>0</v>
      </c>
      <c r="K225" s="212">
        <f ca="1">(K$134*INDEX('Term Pricing'!$Q$898:$Q$1077,MATCH('Project 2'!K$8,'Term Pricing'!$C$898:$C$1077,0))*$E225*$F225)+(K$134*INDEX('Term Pricing'!$R$898:$R$1077,MATCH('Project 2'!K$8,'Term Pricing'!$C$898:$C$1077,0))*$E225*(1-$F225))</f>
        <v>0</v>
      </c>
      <c r="L225" s="212">
        <f ca="1">(L$134*INDEX('Term Pricing'!$Q$898:$Q$1077,MATCH('Project 2'!L$8,'Term Pricing'!$C$898:$C$1077,0))*$E225*$F225)+(L$134*INDEX('Term Pricing'!$R$898:$R$1077,MATCH('Project 2'!L$8,'Term Pricing'!$C$898:$C$1077,0))*$E225*(1-$F225))</f>
        <v>0</v>
      </c>
      <c r="M225" s="212">
        <f ca="1">(M$134*INDEX('Term Pricing'!$Q$898:$Q$1077,MATCH('Project 2'!M$8,'Term Pricing'!$C$898:$C$1077,0))*$E225*$F225)+(M$134*INDEX('Term Pricing'!$R$898:$R$1077,MATCH('Project 2'!M$8,'Term Pricing'!$C$898:$C$1077,0))*$E225*(1-$F225))</f>
        <v>0</v>
      </c>
      <c r="N225" s="212">
        <f ca="1">(N$134*INDEX('Term Pricing'!$Q$898:$Q$1077,MATCH('Project 2'!N$8,'Term Pricing'!$C$898:$C$1077,0))*$E225*$F225)+(N$134*INDEX('Term Pricing'!$R$898:$R$1077,MATCH('Project 2'!N$8,'Term Pricing'!$C$898:$C$1077,0))*$E225*(1-$F225))</f>
        <v>0</v>
      </c>
      <c r="O225" s="212">
        <f ca="1">(O$134*INDEX('Term Pricing'!$Q$898:$Q$1077,MATCH('Project 2'!O$8,'Term Pricing'!$C$898:$C$1077,0))*$E225*$F225)+(O$134*INDEX('Term Pricing'!$R$898:$R$1077,MATCH('Project 2'!O$8,'Term Pricing'!$C$898:$C$1077,0))*$E225*(1-$F225))</f>
        <v>0</v>
      </c>
      <c r="P225" s="212">
        <f ca="1">(P$134*INDEX('Term Pricing'!$Q$898:$Q$1077,MATCH('Project 2'!P$8,'Term Pricing'!$C$898:$C$1077,0))*$E225*$F225)+(P$134*INDEX('Term Pricing'!$R$898:$R$1077,MATCH('Project 2'!P$8,'Term Pricing'!$C$898:$C$1077,0))*$E225*(1-$F225))</f>
        <v>0</v>
      </c>
      <c r="Q225" s="212">
        <f ca="1">(Q$134*INDEX('Term Pricing'!$Q$898:$Q$1077,MATCH('Project 2'!Q$8,'Term Pricing'!$C$898:$C$1077,0))*$E225*$F225)+(Q$134*INDEX('Term Pricing'!$R$898:$R$1077,MATCH('Project 2'!Q$8,'Term Pricing'!$C$898:$C$1077,0))*$E225*(1-$F225))</f>
        <v>0</v>
      </c>
      <c r="R225" s="212">
        <f ca="1">(R$134*INDEX('Term Pricing'!$Q$898:$Q$1077,MATCH('Project 2'!R$8,'Term Pricing'!$C$898:$C$1077,0))*$E225*$F225)+(R$134*INDEX('Term Pricing'!$R$898:$R$1077,MATCH('Project 2'!R$8,'Term Pricing'!$C$898:$C$1077,0))*$E225*(1-$F225))</f>
        <v>0</v>
      </c>
      <c r="S225" s="212">
        <f ca="1">(S$134*INDEX('Term Pricing'!$Q$898:$Q$1077,MATCH('Project 2'!S$8,'Term Pricing'!$C$898:$C$1077,0))*$E225*$F225)+(S$134*INDEX('Term Pricing'!$R$898:$R$1077,MATCH('Project 2'!S$8,'Term Pricing'!$C$898:$C$1077,0))*$E225*(1-$F225))</f>
        <v>0</v>
      </c>
      <c r="T225" s="212">
        <f ca="1">(T$134*INDEX('Term Pricing'!$Q$898:$Q$1077,MATCH('Project 2'!T$8,'Term Pricing'!$C$898:$C$1077,0))*$E225*$F225)+(T$134*INDEX('Term Pricing'!$R$898:$R$1077,MATCH('Project 2'!T$8,'Term Pricing'!$C$898:$C$1077,0))*$E225*(1-$F225))</f>
        <v>0</v>
      </c>
      <c r="U225" s="212">
        <f ca="1">(U$134*INDEX('Term Pricing'!$Q$898:$Q$1077,MATCH('Project 2'!U$8,'Term Pricing'!$C$898:$C$1077,0))*$E225*$F225)+(U$134*INDEX('Term Pricing'!$R$898:$R$1077,MATCH('Project 2'!U$8,'Term Pricing'!$C$898:$C$1077,0))*$E225*(1-$F225))</f>
        <v>0</v>
      </c>
      <c r="V225" s="212">
        <f ca="1">(V$134*INDEX('Term Pricing'!$Q$898:$Q$1077,MATCH('Project 2'!V$8,'Term Pricing'!$C$898:$C$1077,0))*$E225*$F225)+(V$134*INDEX('Term Pricing'!$R$898:$R$1077,MATCH('Project 2'!V$8,'Term Pricing'!$C$898:$C$1077,0))*$E225*(1-$F225))</f>
        <v>0</v>
      </c>
      <c r="W225" s="212">
        <f ca="1">(W$134*INDEX('Term Pricing'!$Q$898:$Q$1077,MATCH('Project 2'!W$8,'Term Pricing'!$C$898:$C$1077,0))*$E225*$F225)+(W$134*INDEX('Term Pricing'!$R$898:$R$1077,MATCH('Project 2'!W$8,'Term Pricing'!$C$898:$C$1077,0))*$E225*(1-$F225))</f>
        <v>0</v>
      </c>
      <c r="X225" s="212">
        <f ca="1">(X$134*INDEX('Term Pricing'!$Q$898:$Q$1077,MATCH('Project 2'!X$8,'Term Pricing'!$C$898:$C$1077,0))*$E225*$F225)+(X$134*INDEX('Term Pricing'!$R$898:$R$1077,MATCH('Project 2'!X$8,'Term Pricing'!$C$898:$C$1077,0))*$E225*(1-$F225))</f>
        <v>0</v>
      </c>
      <c r="Y225" s="212">
        <f ca="1">(Y$134*INDEX('Term Pricing'!$Q$898:$Q$1077,MATCH('Project 2'!Y$8,'Term Pricing'!$C$898:$C$1077,0))*$E225*$F225)+(Y$134*INDEX('Term Pricing'!$R$898:$R$1077,MATCH('Project 2'!Y$8,'Term Pricing'!$C$898:$C$1077,0))*$E225*(1-$F225))</f>
        <v>0</v>
      </c>
      <c r="Z225" s="212">
        <f ca="1">(Z$134*INDEX('Term Pricing'!$Q$898:$Q$1077,MATCH('Project 2'!Z$8,'Term Pricing'!$C$898:$C$1077,0))*$E225*$F225)+(Z$134*INDEX('Term Pricing'!$R$898:$R$1077,MATCH('Project 2'!Z$8,'Term Pricing'!$C$898:$C$1077,0))*$E225*(1-$F225))</f>
        <v>0</v>
      </c>
      <c r="AA225" s="212">
        <f ca="1">(AA$134*INDEX('Term Pricing'!$Q$898:$Q$1077,MATCH('Project 2'!AA$8,'Term Pricing'!$C$898:$C$1077,0))*$E225*$F225)+(AA$134*INDEX('Term Pricing'!$R$898:$R$1077,MATCH('Project 2'!AA$8,'Term Pricing'!$C$898:$C$1077,0))*$E225*(1-$F225))</f>
        <v>0</v>
      </c>
      <c r="AB225" s="212">
        <f ca="1">(AB$134*INDEX('Term Pricing'!$Q$898:$Q$1077,MATCH('Project 2'!AB$8,'Term Pricing'!$C$898:$C$1077,0))*$E225*$F225)+(AB$134*INDEX('Term Pricing'!$R$898:$R$1077,MATCH('Project 2'!AB$8,'Term Pricing'!$C$898:$C$1077,0))*$E225*(1-$F225))</f>
        <v>0</v>
      </c>
      <c r="AC225" s="212">
        <f ca="1">(AC$134*INDEX('Term Pricing'!$Q$898:$Q$1077,MATCH('Project 2'!AC$8,'Term Pricing'!$C$898:$C$1077,0))*$E225*$F225)+(AC$134*INDEX('Term Pricing'!$R$898:$R$1077,MATCH('Project 2'!AC$8,'Term Pricing'!$C$898:$C$1077,0))*$E225*(1-$F225))</f>
        <v>0</v>
      </c>
      <c r="AD225" s="212">
        <f ca="1">(AD$134*INDEX('Term Pricing'!$Q$898:$Q$1077,MATCH('Project 2'!AD$8,'Term Pricing'!$C$898:$C$1077,0))*$E225*$F225)+(AD$134*INDEX('Term Pricing'!$R$898:$R$1077,MATCH('Project 2'!AD$8,'Term Pricing'!$C$898:$C$1077,0))*$E225*(1-$F225))</f>
        <v>0</v>
      </c>
      <c r="AE225" s="212">
        <f ca="1">(AE$134*INDEX('Term Pricing'!$Q$898:$Q$1077,MATCH('Project 2'!AE$8,'Term Pricing'!$C$898:$C$1077,0))*$E225*$F225)+(AE$134*INDEX('Term Pricing'!$R$898:$R$1077,MATCH('Project 2'!AE$8,'Term Pricing'!$C$898:$C$1077,0))*$E225*(1-$F225))</f>
        <v>0</v>
      </c>
      <c r="AF225" s="212">
        <f ca="1">(AF$134*INDEX('Term Pricing'!$Q$898:$Q$1077,MATCH('Project 2'!AF$8,'Term Pricing'!$C$898:$C$1077,0))*$E225*$F225)+(AF$134*INDEX('Term Pricing'!$R$898:$R$1077,MATCH('Project 2'!AF$8,'Term Pricing'!$C$898:$C$1077,0))*$E225*(1-$F225))</f>
        <v>0</v>
      </c>
      <c r="AG225" s="212">
        <f ca="1">(AG$134*INDEX('Term Pricing'!$Q$898:$Q$1077,MATCH('Project 2'!AG$8,'Term Pricing'!$C$898:$C$1077,0))*$E225*$F225)+(AG$134*INDEX('Term Pricing'!$R$898:$R$1077,MATCH('Project 2'!AG$8,'Term Pricing'!$C$898:$C$1077,0))*$E225*(1-$F225))</f>
        <v>0</v>
      </c>
      <c r="AH225" s="212">
        <f ca="1">(AH$134*INDEX('Term Pricing'!$Q$898:$Q$1077,MATCH('Project 2'!AH$8,'Term Pricing'!$C$898:$C$1077,0))*$E225*$F225)+(AH$134*INDEX('Term Pricing'!$R$898:$R$1077,MATCH('Project 2'!AH$8,'Term Pricing'!$C$898:$C$1077,0))*$E225*(1-$F225))</f>
        <v>0</v>
      </c>
      <c r="AI225" s="212">
        <f ca="1">(AI$134*INDEX('Term Pricing'!$Q$898:$Q$1077,MATCH('Project 2'!AI$8,'Term Pricing'!$C$898:$C$1077,0))*$E225*$F225)+(AI$134*INDEX('Term Pricing'!$R$898:$R$1077,MATCH('Project 2'!AI$8,'Term Pricing'!$C$898:$C$1077,0))*$E225*(1-$F225))</f>
        <v>0</v>
      </c>
      <c r="AJ225" s="212">
        <f ca="1">(AJ$134*INDEX('Term Pricing'!$Q$898:$Q$1077,MATCH('Project 2'!AJ$8,'Term Pricing'!$C$898:$C$1077,0))*$E225*$F225)+(AJ$134*INDEX('Term Pricing'!$R$898:$R$1077,MATCH('Project 2'!AJ$8,'Term Pricing'!$C$898:$C$1077,0))*$E225*(1-$F225))</f>
        <v>0</v>
      </c>
      <c r="AK225" s="212">
        <f ca="1">(AK$134*INDEX('Term Pricing'!$Q$898:$Q$1077,MATCH('Project 2'!AK$8,'Term Pricing'!$C$898:$C$1077,0))*$E225*$F225)+(AK$134*INDEX('Term Pricing'!$R$898:$R$1077,MATCH('Project 2'!AK$8,'Term Pricing'!$C$898:$C$1077,0))*$E225*(1-$F225))</f>
        <v>0</v>
      </c>
      <c r="AL225" s="212">
        <f ca="1">(AL$134*INDEX('Term Pricing'!$Q$898:$Q$1077,MATCH('Project 2'!AL$8,'Term Pricing'!$C$898:$C$1077,0))*$E225*$F225)+(AL$134*INDEX('Term Pricing'!$R$898:$R$1077,MATCH('Project 2'!AL$8,'Term Pricing'!$C$898:$C$1077,0))*$E225*(1-$F225))</f>
        <v>0</v>
      </c>
      <c r="AM225" s="212">
        <f ca="1">(AM$134*INDEX('Term Pricing'!$Q$898:$Q$1077,MATCH('Project 2'!AM$8,'Term Pricing'!$C$898:$C$1077,0))*$E225*$F225)+(AM$134*INDEX('Term Pricing'!$R$898:$R$1077,MATCH('Project 2'!AM$8,'Term Pricing'!$C$898:$C$1077,0))*$E225*(1-$F225))</f>
        <v>0</v>
      </c>
      <c r="AN225" s="212">
        <f ca="1">(AN$134*INDEX('Term Pricing'!$Q$898:$Q$1077,MATCH('Project 2'!AN$8,'Term Pricing'!$C$898:$C$1077,0))*$E225*$F225)+(AN$134*INDEX('Term Pricing'!$R$898:$R$1077,MATCH('Project 2'!AN$8,'Term Pricing'!$C$898:$C$1077,0))*$E225*(1-$F225))</f>
        <v>0</v>
      </c>
      <c r="AO225" s="212">
        <f ca="1">(AO$134*INDEX('Term Pricing'!$Q$898:$Q$1077,MATCH('Project 2'!AO$8,'Term Pricing'!$C$898:$C$1077,0))*$E225*$F225)+(AO$134*INDEX('Term Pricing'!$R$898:$R$1077,MATCH('Project 2'!AO$8,'Term Pricing'!$C$898:$C$1077,0))*$E225*(1-$F225))</f>
        <v>0</v>
      </c>
      <c r="AP225" s="212">
        <f ca="1">(AP$134*INDEX('Term Pricing'!$Q$898:$Q$1077,MATCH('Project 2'!AP$8,'Term Pricing'!$C$898:$C$1077,0))*$E225*$F225)+(AP$134*INDEX('Term Pricing'!$R$898:$R$1077,MATCH('Project 2'!AP$8,'Term Pricing'!$C$898:$C$1077,0))*$E225*(1-$F225))</f>
        <v>0</v>
      </c>
      <c r="AQ225" s="212">
        <f ca="1">(AQ$134*INDEX('Term Pricing'!$Q$898:$Q$1077,MATCH('Project 2'!AQ$8,'Term Pricing'!$C$898:$C$1077,0))*$E225*$F225)+(AQ$134*INDEX('Term Pricing'!$R$898:$R$1077,MATCH('Project 2'!AQ$8,'Term Pricing'!$C$898:$C$1077,0))*$E225*(1-$F225))</f>
        <v>0</v>
      </c>
      <c r="AR225" s="212">
        <f ca="1">(AR$134*INDEX('Term Pricing'!$Q$898:$Q$1077,MATCH('Project 2'!AR$8,'Term Pricing'!$C$898:$C$1077,0))*$E225*$F225)+(AR$134*INDEX('Term Pricing'!$R$898:$R$1077,MATCH('Project 2'!AR$8,'Term Pricing'!$C$898:$C$1077,0))*$E225*(1-$F225))</f>
        <v>0</v>
      </c>
      <c r="AS225" s="212">
        <f ca="1">(AS$134*INDEX('Term Pricing'!$Q$898:$Q$1077,MATCH('Project 2'!AS$8,'Term Pricing'!$C$898:$C$1077,0))*$E225*$F225)+(AS$134*INDEX('Term Pricing'!$R$898:$R$1077,MATCH('Project 2'!AS$8,'Term Pricing'!$C$898:$C$1077,0))*$E225*(1-$F225))</f>
        <v>0</v>
      </c>
      <c r="AT225" s="212">
        <f ca="1">(AT$134*INDEX('Term Pricing'!$Q$898:$Q$1077,MATCH('Project 2'!AT$8,'Term Pricing'!$C$898:$C$1077,0))*$E225*$F225)+(AT$134*INDEX('Term Pricing'!$R$898:$R$1077,MATCH('Project 2'!AT$8,'Term Pricing'!$C$898:$C$1077,0))*$E225*(1-$F225))</f>
        <v>0</v>
      </c>
      <c r="AU225" s="212">
        <f ca="1">(AU$134*INDEX('Term Pricing'!$Q$898:$Q$1077,MATCH('Project 2'!AU$8,'Term Pricing'!$C$898:$C$1077,0))*$E225*$F225)+(AU$134*INDEX('Term Pricing'!$R$898:$R$1077,MATCH('Project 2'!AU$8,'Term Pricing'!$C$898:$C$1077,0))*$E225*(1-$F225))</f>
        <v>0</v>
      </c>
      <c r="AV225" s="212">
        <f ca="1">(AV$134*INDEX('Term Pricing'!$Q$898:$Q$1077,MATCH('Project 2'!AV$8,'Term Pricing'!$C$898:$C$1077,0))*$E225*$F225)+(AV$134*INDEX('Term Pricing'!$R$898:$R$1077,MATCH('Project 2'!AV$8,'Term Pricing'!$C$898:$C$1077,0))*$E225*(1-$F225))</f>
        <v>0</v>
      </c>
      <c r="AW225" s="212">
        <f ca="1">(AW$134*INDEX('Term Pricing'!$Q$898:$Q$1077,MATCH('Project 2'!AW$8,'Term Pricing'!$C$898:$C$1077,0))*$E225*$F225)+(AW$134*INDEX('Term Pricing'!$R$898:$R$1077,MATCH('Project 2'!AW$8,'Term Pricing'!$C$898:$C$1077,0))*$E225*(1-$F225))</f>
        <v>0</v>
      </c>
      <c r="AX225" s="212">
        <f ca="1">(AX$134*INDEX('Term Pricing'!$Q$898:$Q$1077,MATCH('Project 2'!AX$8,'Term Pricing'!$C$898:$C$1077,0))*$E225*$F225)+(AX$134*INDEX('Term Pricing'!$R$898:$R$1077,MATCH('Project 2'!AX$8,'Term Pricing'!$C$898:$C$1077,0))*$E225*(1-$F225))</f>
        <v>0</v>
      </c>
      <c r="AY225" s="212">
        <f ca="1">(AY$134*INDEX('Term Pricing'!$Q$898:$Q$1077,MATCH('Project 2'!AY$8,'Term Pricing'!$C$898:$C$1077,0))*$E225*$F225)+(AY$134*INDEX('Term Pricing'!$R$898:$R$1077,MATCH('Project 2'!AY$8,'Term Pricing'!$C$898:$C$1077,0))*$E225*(1-$F225))</f>
        <v>0</v>
      </c>
      <c r="AZ225" s="212">
        <f ca="1">(AZ$134*INDEX('Term Pricing'!$Q$898:$Q$1077,MATCH('Project 2'!AZ$8,'Term Pricing'!$C$898:$C$1077,0))*$E225*$F225)+(AZ$134*INDEX('Term Pricing'!$R$898:$R$1077,MATCH('Project 2'!AZ$8,'Term Pricing'!$C$898:$C$1077,0))*$E225*(1-$F225))</f>
        <v>0</v>
      </c>
      <c r="BA225" s="212">
        <f ca="1">(BA$134*INDEX('Term Pricing'!$Q$898:$Q$1077,MATCH('Project 2'!BA$8,'Term Pricing'!$C$898:$C$1077,0))*$E225*$F225)+(BA$134*INDEX('Term Pricing'!$R$898:$R$1077,MATCH('Project 2'!BA$8,'Term Pricing'!$C$898:$C$1077,0))*$E225*(1-$F225))</f>
        <v>0</v>
      </c>
      <c r="BB225" s="212">
        <f ca="1">(BB$134*INDEX('Term Pricing'!$Q$898:$Q$1077,MATCH('Project 2'!BB$8,'Term Pricing'!$C$898:$C$1077,0))*$E225*$F225)+(BB$134*INDEX('Term Pricing'!$R$898:$R$1077,MATCH('Project 2'!BB$8,'Term Pricing'!$C$898:$C$1077,0))*$E225*(1-$F225))</f>
        <v>0</v>
      </c>
      <c r="BC225" s="212">
        <f ca="1">(BC$134*INDEX('Term Pricing'!$Q$898:$Q$1077,MATCH('Project 2'!BC$8,'Term Pricing'!$C$898:$C$1077,0))*$E225*$F225)+(BC$134*INDEX('Term Pricing'!$R$898:$R$1077,MATCH('Project 2'!BC$8,'Term Pricing'!$C$898:$C$1077,0))*$E225*(1-$F225))</f>
        <v>0</v>
      </c>
      <c r="BD225" s="212">
        <f ca="1">(BD$134*INDEX('Term Pricing'!$Q$898:$Q$1077,MATCH('Project 2'!BD$8,'Term Pricing'!$C$898:$C$1077,0))*$E225*$F225)+(BD$134*INDEX('Term Pricing'!$R$898:$R$1077,MATCH('Project 2'!BD$8,'Term Pricing'!$C$898:$C$1077,0))*$E225*(1-$F225))</f>
        <v>0</v>
      </c>
      <c r="BE225" s="212">
        <f ca="1">(BE$134*INDEX('Term Pricing'!$Q$898:$Q$1077,MATCH('Project 2'!BE$8,'Term Pricing'!$C$898:$C$1077,0))*$E225*$F225)+(BE$134*INDEX('Term Pricing'!$R$898:$R$1077,MATCH('Project 2'!BE$8,'Term Pricing'!$C$898:$C$1077,0))*$E225*(1-$F225))</f>
        <v>0</v>
      </c>
      <c r="BF225" s="212">
        <f ca="1">(BF$134*INDEX('Term Pricing'!$Q$898:$Q$1077,MATCH('Project 2'!BF$8,'Term Pricing'!$C$898:$C$1077,0))*$E225*$F225)+(BF$134*INDEX('Term Pricing'!$R$898:$R$1077,MATCH('Project 2'!BF$8,'Term Pricing'!$C$898:$C$1077,0))*$E225*(1-$F225))</f>
        <v>0</v>
      </c>
      <c r="BG225" s="212">
        <f ca="1">(BG$134*INDEX('Term Pricing'!$Q$898:$Q$1077,MATCH('Project 2'!BG$8,'Term Pricing'!$C$898:$C$1077,0))*$E225*$F225)+(BG$134*INDEX('Term Pricing'!$R$898:$R$1077,MATCH('Project 2'!BG$8,'Term Pricing'!$C$898:$C$1077,0))*$E225*(1-$F225))</f>
        <v>0</v>
      </c>
      <c r="BH225" s="212">
        <f ca="1">(BH$134*INDEX('Term Pricing'!$Q$898:$Q$1077,MATCH('Project 2'!BH$8,'Term Pricing'!$C$898:$C$1077,0))*$E225*$F225)+(BH$134*INDEX('Term Pricing'!$R$898:$R$1077,MATCH('Project 2'!BH$8,'Term Pricing'!$C$898:$C$1077,0))*$E225*(1-$F225))</f>
        <v>0</v>
      </c>
      <c r="BI225" s="212">
        <f ca="1">(BI$134*INDEX('Term Pricing'!$Q$898:$Q$1077,MATCH('Project 2'!BI$8,'Term Pricing'!$C$898:$C$1077,0))*$E225*$F225)+(BI$134*INDEX('Term Pricing'!$R$898:$R$1077,MATCH('Project 2'!BI$8,'Term Pricing'!$C$898:$C$1077,0))*$E225*(1-$F225))</f>
        <v>0</v>
      </c>
      <c r="BJ225" s="212">
        <f ca="1">(BJ$134*INDEX('Term Pricing'!$Q$898:$Q$1077,MATCH('Project 2'!BJ$8,'Term Pricing'!$C$898:$C$1077,0))*$E225*$F225)+(BJ$134*INDEX('Term Pricing'!$R$898:$R$1077,MATCH('Project 2'!BJ$8,'Term Pricing'!$C$898:$C$1077,0))*$E225*(1-$F225))</f>
        <v>0</v>
      </c>
      <c r="BK225" s="212">
        <f ca="1">(BK$134*INDEX('Term Pricing'!$Q$898:$Q$1077,MATCH('Project 2'!BK$8,'Term Pricing'!$C$898:$C$1077,0))*$E225*$F225)+(BK$134*INDEX('Term Pricing'!$R$898:$R$1077,MATCH('Project 2'!BK$8,'Term Pricing'!$C$898:$C$1077,0))*$E225*(1-$F225))</f>
        <v>0</v>
      </c>
      <c r="BL225" s="212">
        <f ca="1">(BL$134*INDEX('Term Pricing'!$Q$898:$Q$1077,MATCH('Project 2'!BL$8,'Term Pricing'!$C$898:$C$1077,0))*$E225*$F225)+(BL$134*INDEX('Term Pricing'!$R$898:$R$1077,MATCH('Project 2'!BL$8,'Term Pricing'!$C$898:$C$1077,0))*$E225*(1-$F225))</f>
        <v>0</v>
      </c>
      <c r="BM225" s="212">
        <f ca="1">(BM$134*INDEX('Term Pricing'!$Q$898:$Q$1077,MATCH('Project 2'!BM$8,'Term Pricing'!$C$898:$C$1077,0))*$E225*$F225)+(BM$134*INDEX('Term Pricing'!$R$898:$R$1077,MATCH('Project 2'!BM$8,'Term Pricing'!$C$898:$C$1077,0))*$E225*(1-$F225))</f>
        <v>0</v>
      </c>
      <c r="BN225" s="212">
        <f ca="1">(BN$134*INDEX('Term Pricing'!$Q$898:$Q$1077,MATCH('Project 2'!BN$8,'Term Pricing'!$C$898:$C$1077,0))*$E225*$F225)+(BN$134*INDEX('Term Pricing'!$R$898:$R$1077,MATCH('Project 2'!BN$8,'Term Pricing'!$C$898:$C$1077,0))*$E225*(1-$F225))</f>
        <v>0</v>
      </c>
      <c r="BO225" s="212">
        <f ca="1">(BO$134*INDEX('Term Pricing'!$Q$898:$Q$1077,MATCH('Project 2'!BO$8,'Term Pricing'!$C$898:$C$1077,0))*$E225*$F225)+(BO$134*INDEX('Term Pricing'!$R$898:$R$1077,MATCH('Project 2'!BO$8,'Term Pricing'!$C$898:$C$1077,0))*$E225*(1-$F225))</f>
        <v>0</v>
      </c>
      <c r="BP225" s="212">
        <f ca="1">(BP$134*INDEX('Term Pricing'!$Q$898:$Q$1077,MATCH('Project 2'!BP$8,'Term Pricing'!$C$898:$C$1077,0))*$E225*$F225)+(BP$134*INDEX('Term Pricing'!$R$898:$R$1077,MATCH('Project 2'!BP$8,'Term Pricing'!$C$898:$C$1077,0))*$E225*(1-$F225))</f>
        <v>0</v>
      </c>
      <c r="BQ225" s="212">
        <f ca="1">(BQ$134*INDEX('Term Pricing'!$Q$898:$Q$1077,MATCH('Project 2'!BQ$8,'Term Pricing'!$C$898:$C$1077,0))*$E225*$F225)+(BQ$134*INDEX('Term Pricing'!$R$898:$R$1077,MATCH('Project 2'!BQ$8,'Term Pricing'!$C$898:$C$1077,0))*$E225*(1-$F225))</f>
        <v>0</v>
      </c>
      <c r="BR225" s="212">
        <f ca="1">(BR$134*INDEX('Term Pricing'!$Q$898:$Q$1077,MATCH('Project 2'!BR$8,'Term Pricing'!$C$898:$C$1077,0))*$E225*$F225)+(BR$134*INDEX('Term Pricing'!$R$898:$R$1077,MATCH('Project 2'!BR$8,'Term Pricing'!$C$898:$C$1077,0))*$E225*(1-$F225))</f>
        <v>0</v>
      </c>
      <c r="BS225" s="212">
        <f ca="1">(BS$134*INDEX('Term Pricing'!$Q$898:$Q$1077,MATCH('Project 2'!BS$8,'Term Pricing'!$C$898:$C$1077,0))*$E225*$F225)+(BS$134*INDEX('Term Pricing'!$R$898:$R$1077,MATCH('Project 2'!BS$8,'Term Pricing'!$C$898:$C$1077,0))*$E225*(1-$F225))</f>
        <v>0</v>
      </c>
      <c r="BT225" s="212">
        <f ca="1">(BT$134*INDEX('Term Pricing'!$Q$898:$Q$1077,MATCH('Project 2'!BT$8,'Term Pricing'!$C$898:$C$1077,0))*$E225*$F225)+(BT$134*INDEX('Term Pricing'!$R$898:$R$1077,MATCH('Project 2'!BT$8,'Term Pricing'!$C$898:$C$1077,0))*$E225*(1-$F225))</f>
        <v>0</v>
      </c>
      <c r="BU225" s="212">
        <f ca="1">(BU$134*INDEX('Term Pricing'!$Q$898:$Q$1077,MATCH('Project 2'!BU$8,'Term Pricing'!$C$898:$C$1077,0))*$E225*$F225)+(BU$134*INDEX('Term Pricing'!$R$898:$R$1077,MATCH('Project 2'!BU$8,'Term Pricing'!$C$898:$C$1077,0))*$E225*(1-$F225))</f>
        <v>0</v>
      </c>
      <c r="BV225" s="212">
        <f ca="1">(BV$134*INDEX('Term Pricing'!$Q$898:$Q$1077,MATCH('Project 2'!BV$8,'Term Pricing'!$C$898:$C$1077,0))*$E225*$F225)+(BV$134*INDEX('Term Pricing'!$R$898:$R$1077,MATCH('Project 2'!BV$8,'Term Pricing'!$C$898:$C$1077,0))*$E225*(1-$F225))</f>
        <v>0</v>
      </c>
      <c r="BW225" s="212">
        <f ca="1">(BW$134*INDEX('Term Pricing'!$Q$898:$Q$1077,MATCH('Project 2'!BW$8,'Term Pricing'!$C$898:$C$1077,0))*$E225*$F225)+(BW$134*INDEX('Term Pricing'!$R$898:$R$1077,MATCH('Project 2'!BW$8,'Term Pricing'!$C$898:$C$1077,0))*$E225*(1-$F225))</f>
        <v>0</v>
      </c>
      <c r="BX225" s="212">
        <f ca="1">(BX$134*INDEX('Term Pricing'!$Q$898:$Q$1077,MATCH('Project 2'!BX$8,'Term Pricing'!$C$898:$C$1077,0))*$E225*$F225)+(BX$134*INDEX('Term Pricing'!$R$898:$R$1077,MATCH('Project 2'!BX$8,'Term Pricing'!$C$898:$C$1077,0))*$E225*(1-$F225))</f>
        <v>0</v>
      </c>
      <c r="BY225" s="212">
        <f ca="1">(BY$134*INDEX('Term Pricing'!$Q$898:$Q$1077,MATCH('Project 2'!BY$8,'Term Pricing'!$C$898:$C$1077,0))*$E225*$F225)+(BY$134*INDEX('Term Pricing'!$R$898:$R$1077,MATCH('Project 2'!BY$8,'Term Pricing'!$C$898:$C$1077,0))*$E225*(1-$F225))</f>
        <v>0</v>
      </c>
      <c r="BZ225" s="212">
        <f ca="1">(BZ$134*INDEX('Term Pricing'!$Q$898:$Q$1077,MATCH('Project 2'!BZ$8,'Term Pricing'!$C$898:$C$1077,0))*$E225*$F225)+(BZ$134*INDEX('Term Pricing'!$R$898:$R$1077,MATCH('Project 2'!BZ$8,'Term Pricing'!$C$898:$C$1077,0))*$E225*(1-$F225))</f>
        <v>0</v>
      </c>
      <c r="CA225" s="212">
        <f ca="1">(CA$134*INDEX('Term Pricing'!$Q$898:$Q$1077,MATCH('Project 2'!CA$8,'Term Pricing'!$C$898:$C$1077,0))*$E225*$F225)+(CA$134*INDEX('Term Pricing'!$R$898:$R$1077,MATCH('Project 2'!CA$8,'Term Pricing'!$C$898:$C$1077,0))*$E225*(1-$F225))</f>
        <v>0</v>
      </c>
      <c r="CB225" s="212">
        <f ca="1">(CB$134*INDEX('Term Pricing'!$Q$898:$Q$1077,MATCH('Project 2'!CB$8,'Term Pricing'!$C$898:$C$1077,0))*$E225*$F225)+(CB$134*INDEX('Term Pricing'!$R$898:$R$1077,MATCH('Project 2'!CB$8,'Term Pricing'!$C$898:$C$1077,0))*$E225*(1-$F225))</f>
        <v>0</v>
      </c>
      <c r="CC225" s="212">
        <f ca="1">(CC$134*INDEX('Term Pricing'!$Q$898:$Q$1077,MATCH('Project 2'!CC$8,'Term Pricing'!$C$898:$C$1077,0))*$E225*$F225)+(CC$134*INDEX('Term Pricing'!$R$898:$R$1077,MATCH('Project 2'!CC$8,'Term Pricing'!$C$898:$C$1077,0))*$E225*(1-$F225))</f>
        <v>0</v>
      </c>
      <c r="CD225" s="212">
        <f ca="1">(CD$134*INDEX('Term Pricing'!$Q$898:$Q$1077,MATCH('Project 2'!CD$8,'Term Pricing'!$C$898:$C$1077,0))*$E225*$F225)+(CD$134*INDEX('Term Pricing'!$R$898:$R$1077,MATCH('Project 2'!CD$8,'Term Pricing'!$C$898:$C$1077,0))*$E225*(1-$F225))</f>
        <v>0</v>
      </c>
      <c r="CE225" s="212">
        <f ca="1">(CE$134*INDEX('Term Pricing'!$Q$898:$Q$1077,MATCH('Project 2'!CE$8,'Term Pricing'!$C$898:$C$1077,0))*$E225*$F225)+(CE$134*INDEX('Term Pricing'!$R$898:$R$1077,MATCH('Project 2'!CE$8,'Term Pricing'!$C$898:$C$1077,0))*$E225*(1-$F225))</f>
        <v>0</v>
      </c>
      <c r="CF225" s="212">
        <f ca="1">(CF$134*INDEX('Term Pricing'!$Q$898:$Q$1077,MATCH('Project 2'!CF$8,'Term Pricing'!$C$898:$C$1077,0))*$E225*$F225)+(CF$134*INDEX('Term Pricing'!$R$898:$R$1077,MATCH('Project 2'!CF$8,'Term Pricing'!$C$898:$C$1077,0))*$E225*(1-$F225))</f>
        <v>0</v>
      </c>
      <c r="CG225" s="212">
        <f ca="1">(CG$134*INDEX('Term Pricing'!$Q$898:$Q$1077,MATCH('Project 2'!CG$8,'Term Pricing'!$C$898:$C$1077,0))*$E225*$F225)+(CG$134*INDEX('Term Pricing'!$R$898:$R$1077,MATCH('Project 2'!CG$8,'Term Pricing'!$C$898:$C$1077,0))*$E225*(1-$F225))</f>
        <v>0</v>
      </c>
      <c r="CH225" s="212">
        <f ca="1">(CH$134*INDEX('Term Pricing'!$Q$898:$Q$1077,MATCH('Project 2'!CH$8,'Term Pricing'!$C$898:$C$1077,0))*$E225*$F225)+(CH$134*INDEX('Term Pricing'!$R$898:$R$1077,MATCH('Project 2'!CH$8,'Term Pricing'!$C$898:$C$1077,0))*$E225*(1-$F225))</f>
        <v>0</v>
      </c>
      <c r="CI225" s="212">
        <f ca="1">(CI$134*INDEX('Term Pricing'!$Q$898:$Q$1077,MATCH('Project 2'!CI$8,'Term Pricing'!$C$898:$C$1077,0))*$E225*$F225)+(CI$134*INDEX('Term Pricing'!$R$898:$R$1077,MATCH('Project 2'!CI$8,'Term Pricing'!$C$898:$C$1077,0))*$E225*(1-$F225))</f>
        <v>0</v>
      </c>
      <c r="CJ225" s="212">
        <f ca="1">(CJ$134*INDEX('Term Pricing'!$Q$898:$Q$1077,MATCH('Project 2'!CJ$8,'Term Pricing'!$C$898:$C$1077,0))*$E225*$F225)+(CJ$134*INDEX('Term Pricing'!$R$898:$R$1077,MATCH('Project 2'!CJ$8,'Term Pricing'!$C$898:$C$1077,0))*$E225*(1-$F225))</f>
        <v>0</v>
      </c>
      <c r="CK225" s="212">
        <f ca="1">(CK$134*INDEX('Term Pricing'!$Q$898:$Q$1077,MATCH('Project 2'!CK$8,'Term Pricing'!$C$898:$C$1077,0))*$E225*$F225)+(CK$134*INDEX('Term Pricing'!$R$898:$R$1077,MATCH('Project 2'!CK$8,'Term Pricing'!$C$898:$C$1077,0))*$E225*(1-$F225))</f>
        <v>0</v>
      </c>
      <c r="CL225" s="212">
        <f ca="1">(CL$134*INDEX('Term Pricing'!$Q$898:$Q$1077,MATCH('Project 2'!CL$8,'Term Pricing'!$C$898:$C$1077,0))*$E225*$F225)+(CL$134*INDEX('Term Pricing'!$R$898:$R$1077,MATCH('Project 2'!CL$8,'Term Pricing'!$C$898:$C$1077,0))*$E225*(1-$F225))</f>
        <v>0</v>
      </c>
      <c r="CM225" s="212">
        <f ca="1">(CM$134*INDEX('Term Pricing'!$Q$898:$Q$1077,MATCH('Project 2'!CM$8,'Term Pricing'!$C$898:$C$1077,0))*$E225*$F225)+(CM$134*INDEX('Term Pricing'!$R$898:$R$1077,MATCH('Project 2'!CM$8,'Term Pricing'!$C$898:$C$1077,0))*$E225*(1-$F225))</f>
        <v>0</v>
      </c>
      <c r="CN225" s="212">
        <f ca="1">(CN$134*INDEX('Term Pricing'!$Q$898:$Q$1077,MATCH('Project 2'!CN$8,'Term Pricing'!$C$898:$C$1077,0))*$E225*$F225)+(CN$134*INDEX('Term Pricing'!$R$898:$R$1077,MATCH('Project 2'!CN$8,'Term Pricing'!$C$898:$C$1077,0))*$E225*(1-$F225))</f>
        <v>0</v>
      </c>
      <c r="CO225" s="212">
        <f ca="1">(CO$134*INDEX('Term Pricing'!$Q$898:$Q$1077,MATCH('Project 2'!CO$8,'Term Pricing'!$C$898:$C$1077,0))*$E225*$F225)+(CO$134*INDEX('Term Pricing'!$R$898:$R$1077,MATCH('Project 2'!CO$8,'Term Pricing'!$C$898:$C$1077,0))*$E225*(1-$F225))</f>
        <v>0</v>
      </c>
      <c r="CP225" s="212">
        <f ca="1">(CP$134*INDEX('Term Pricing'!$Q$898:$Q$1077,MATCH('Project 2'!CP$8,'Term Pricing'!$C$898:$C$1077,0))*$E225*$F225)+(CP$134*INDEX('Term Pricing'!$R$898:$R$1077,MATCH('Project 2'!CP$8,'Term Pricing'!$C$898:$C$1077,0))*$E225*(1-$F225))</f>
        <v>0</v>
      </c>
      <c r="CQ225" s="212">
        <f ca="1">(CQ$134*INDEX('Term Pricing'!$Q$898:$Q$1077,MATCH('Project 2'!CQ$8,'Term Pricing'!$C$898:$C$1077,0))*$E225*$F225)+(CQ$134*INDEX('Term Pricing'!$R$898:$R$1077,MATCH('Project 2'!CQ$8,'Term Pricing'!$C$898:$C$1077,0))*$E225*(1-$F225))</f>
        <v>0</v>
      </c>
      <c r="CR225" s="212">
        <f ca="1">(CR$134*INDEX('Term Pricing'!$Q$898:$Q$1077,MATCH('Project 2'!CR$8,'Term Pricing'!$C$898:$C$1077,0))*$E225*$F225)+(CR$134*INDEX('Term Pricing'!$R$898:$R$1077,MATCH('Project 2'!CR$8,'Term Pricing'!$C$898:$C$1077,0))*$E225*(1-$F225))</f>
        <v>0</v>
      </c>
      <c r="CS225" s="212">
        <f ca="1">(CS$134*INDEX('Term Pricing'!$Q$898:$Q$1077,MATCH('Project 2'!CS$8,'Term Pricing'!$C$898:$C$1077,0))*$E225*$F225)+(CS$134*INDEX('Term Pricing'!$R$898:$R$1077,MATCH('Project 2'!CS$8,'Term Pricing'!$C$898:$C$1077,0))*$E225*(1-$F225))</f>
        <v>0</v>
      </c>
      <c r="CT225" s="212">
        <f ca="1">(CT$134*INDEX('Term Pricing'!$Q$898:$Q$1077,MATCH('Project 2'!CT$8,'Term Pricing'!$C$898:$C$1077,0))*$E225*$F225)+(CT$134*INDEX('Term Pricing'!$R$898:$R$1077,MATCH('Project 2'!CT$8,'Term Pricing'!$C$898:$C$1077,0))*$E225*(1-$F225))</f>
        <v>0</v>
      </c>
      <c r="CU225" s="212">
        <f ca="1">(CU$134*INDEX('Term Pricing'!$Q$898:$Q$1077,MATCH('Project 2'!CU$8,'Term Pricing'!$C$898:$C$1077,0))*$E225*$F225)+(CU$134*INDEX('Term Pricing'!$R$898:$R$1077,MATCH('Project 2'!CU$8,'Term Pricing'!$C$898:$C$1077,0))*$E225*(1-$F225))</f>
        <v>0</v>
      </c>
      <c r="CV225" s="212">
        <f ca="1">(CV$134*INDEX('Term Pricing'!$Q$898:$Q$1077,MATCH('Project 2'!CV$8,'Term Pricing'!$C$898:$C$1077,0))*$E225*$F225)+(CV$134*INDEX('Term Pricing'!$R$898:$R$1077,MATCH('Project 2'!CV$8,'Term Pricing'!$C$898:$C$1077,0))*$E225*(1-$F225))</f>
        <v>0</v>
      </c>
      <c r="CW225" s="212">
        <f ca="1">(CW$134*INDEX('Term Pricing'!$Q$898:$Q$1077,MATCH('Project 2'!CW$8,'Term Pricing'!$C$898:$C$1077,0))*$E225*$F225)+(CW$134*INDEX('Term Pricing'!$R$898:$R$1077,MATCH('Project 2'!CW$8,'Term Pricing'!$C$898:$C$1077,0))*$E225*(1-$F225))</f>
        <v>0</v>
      </c>
      <c r="CX225" s="212">
        <f ca="1">(CX$134*INDEX('Term Pricing'!$Q$898:$Q$1077,MATCH('Project 2'!CX$8,'Term Pricing'!$C$898:$C$1077,0))*$E225*$F225)+(CX$134*INDEX('Term Pricing'!$R$898:$R$1077,MATCH('Project 2'!CX$8,'Term Pricing'!$C$898:$C$1077,0))*$E225*(1-$F225))</f>
        <v>0</v>
      </c>
      <c r="CY225" s="212">
        <f ca="1">(CY$134*INDEX('Term Pricing'!$Q$898:$Q$1077,MATCH('Project 2'!CY$8,'Term Pricing'!$C$898:$C$1077,0))*$E225*$F225)+(CY$134*INDEX('Term Pricing'!$R$898:$R$1077,MATCH('Project 2'!CY$8,'Term Pricing'!$C$898:$C$1077,0))*$E225*(1-$F225))</f>
        <v>0</v>
      </c>
      <c r="CZ225" s="212">
        <f ca="1">(CZ$134*INDEX('Term Pricing'!$Q$898:$Q$1077,MATCH('Project 2'!CZ$8,'Term Pricing'!$C$898:$C$1077,0))*$E225*$F225)+(CZ$134*INDEX('Term Pricing'!$R$898:$R$1077,MATCH('Project 2'!CZ$8,'Term Pricing'!$C$898:$C$1077,0))*$E225*(1-$F225))</f>
        <v>0</v>
      </c>
      <c r="DA225" s="212">
        <f ca="1">(DA$134*INDEX('Term Pricing'!$Q$898:$Q$1077,MATCH('Project 2'!DA$8,'Term Pricing'!$C$898:$C$1077,0))*$E225*$F225)+(DA$134*INDEX('Term Pricing'!$R$898:$R$1077,MATCH('Project 2'!DA$8,'Term Pricing'!$C$898:$C$1077,0))*$E225*(1-$F225))</f>
        <v>0</v>
      </c>
      <c r="DB225" s="212">
        <f ca="1">(DB$134*INDEX('Term Pricing'!$Q$898:$Q$1077,MATCH('Project 2'!DB$8,'Term Pricing'!$C$898:$C$1077,0))*$E225*$F225)+(DB$134*INDEX('Term Pricing'!$R$898:$R$1077,MATCH('Project 2'!DB$8,'Term Pricing'!$C$898:$C$1077,0))*$E225*(1-$F225))</f>
        <v>0</v>
      </c>
      <c r="DC225" s="212">
        <f ca="1">(DC$134*INDEX('Term Pricing'!$Q$898:$Q$1077,MATCH('Project 2'!DC$8,'Term Pricing'!$C$898:$C$1077,0))*$E225*$F225)+(DC$134*INDEX('Term Pricing'!$R$898:$R$1077,MATCH('Project 2'!DC$8,'Term Pricing'!$C$898:$C$1077,0))*$E225*(1-$F225))</f>
        <v>0</v>
      </c>
      <c r="DD225" s="212">
        <f ca="1">(DD$134*INDEX('Term Pricing'!$Q$898:$Q$1077,MATCH('Project 2'!DD$8,'Term Pricing'!$C$898:$C$1077,0))*$E225*$F225)+(DD$134*INDEX('Term Pricing'!$R$898:$R$1077,MATCH('Project 2'!DD$8,'Term Pricing'!$C$898:$C$1077,0))*$E225*(1-$F225))</f>
        <v>0</v>
      </c>
      <c r="DE225" s="212">
        <f ca="1">(DE$134*INDEX('Term Pricing'!$Q$898:$Q$1077,MATCH('Project 2'!DE$8,'Term Pricing'!$C$898:$C$1077,0))*$E225*$F225)+(DE$134*INDEX('Term Pricing'!$R$898:$R$1077,MATCH('Project 2'!DE$8,'Term Pricing'!$C$898:$C$1077,0))*$E225*(1-$F225))</f>
        <v>0</v>
      </c>
      <c r="DF225" s="212">
        <f ca="1">(DF$134*INDEX('Term Pricing'!$Q$898:$Q$1077,MATCH('Project 2'!DF$8,'Term Pricing'!$C$898:$C$1077,0))*$E225*$F225)+(DF$134*INDEX('Term Pricing'!$R$898:$R$1077,MATCH('Project 2'!DF$8,'Term Pricing'!$C$898:$C$1077,0))*$E225*(1-$F225))</f>
        <v>0</v>
      </c>
      <c r="DG225" s="212">
        <f ca="1">(DG$134*INDEX('Term Pricing'!$Q$898:$Q$1077,MATCH('Project 2'!DG$8,'Term Pricing'!$C$898:$C$1077,0))*$E225*$F225)+(DG$134*INDEX('Term Pricing'!$R$898:$R$1077,MATCH('Project 2'!DG$8,'Term Pricing'!$C$898:$C$1077,0))*$E225*(1-$F225))</f>
        <v>0</v>
      </c>
      <c r="DH225" s="212">
        <f ca="1">(DH$134*INDEX('Term Pricing'!$Q$898:$Q$1077,MATCH('Project 2'!DH$8,'Term Pricing'!$C$898:$C$1077,0))*$E225*$F225)+(DH$134*INDEX('Term Pricing'!$R$898:$R$1077,MATCH('Project 2'!DH$8,'Term Pricing'!$C$898:$C$1077,0))*$E225*(1-$F225))</f>
        <v>0</v>
      </c>
      <c r="DI225" s="212">
        <f ca="1">(DI$134*INDEX('Term Pricing'!$Q$898:$Q$1077,MATCH('Project 2'!DI$8,'Term Pricing'!$C$898:$C$1077,0))*$E225*$F225)+(DI$134*INDEX('Term Pricing'!$R$898:$R$1077,MATCH('Project 2'!DI$8,'Term Pricing'!$C$898:$C$1077,0))*$E225*(1-$F225))</f>
        <v>0</v>
      </c>
      <c r="DJ225" s="212">
        <f ca="1">(DJ$134*INDEX('Term Pricing'!$Q$898:$Q$1077,MATCH('Project 2'!DJ$8,'Term Pricing'!$C$898:$C$1077,0))*$E225*$F225)+(DJ$134*INDEX('Term Pricing'!$R$898:$R$1077,MATCH('Project 2'!DJ$8,'Term Pricing'!$C$898:$C$1077,0))*$E225*(1-$F225))</f>
        <v>0</v>
      </c>
      <c r="DK225" s="212">
        <f ca="1">(DK$134*INDEX('Term Pricing'!$Q$898:$Q$1077,MATCH('Project 2'!DK$8,'Term Pricing'!$C$898:$C$1077,0))*$E225*$F225)+(DK$134*INDEX('Term Pricing'!$R$898:$R$1077,MATCH('Project 2'!DK$8,'Term Pricing'!$C$898:$C$1077,0))*$E225*(1-$F225))</f>
        <v>0</v>
      </c>
      <c r="DL225" s="212">
        <f ca="1">(DL$134*INDEX('Term Pricing'!$Q$898:$Q$1077,MATCH('Project 2'!DL$8,'Term Pricing'!$C$898:$C$1077,0))*$E225*$F225)+(DL$134*INDEX('Term Pricing'!$R$898:$R$1077,MATCH('Project 2'!DL$8,'Term Pricing'!$C$898:$C$1077,0))*$E225*(1-$F225))</f>
        <v>0</v>
      </c>
      <c r="DM225" s="212">
        <f ca="1">(DM$134*INDEX('Term Pricing'!$Q$898:$Q$1077,MATCH('Project 2'!DM$8,'Term Pricing'!$C$898:$C$1077,0))*$E225*$F225)+(DM$134*INDEX('Term Pricing'!$R$898:$R$1077,MATCH('Project 2'!DM$8,'Term Pricing'!$C$898:$C$1077,0))*$E225*(1-$F225))</f>
        <v>0</v>
      </c>
      <c r="DN225" s="212">
        <f ca="1">(DN$134*INDEX('Term Pricing'!$Q$898:$Q$1077,MATCH('Project 2'!DN$8,'Term Pricing'!$C$898:$C$1077,0))*$E225*$F225)+(DN$134*INDEX('Term Pricing'!$R$898:$R$1077,MATCH('Project 2'!DN$8,'Term Pricing'!$C$898:$C$1077,0))*$E225*(1-$F225))</f>
        <v>0</v>
      </c>
    </row>
    <row r="226" spans="1:118" hidden="1" outlineLevel="1">
      <c r="A226" s="151"/>
      <c r="C226" s="34" t="s">
        <v>260</v>
      </c>
      <c r="E226" s="70">
        <f>Inputs!H154</f>
        <v>0</v>
      </c>
      <c r="F226" s="70">
        <f>Inputs!J154</f>
        <v>0</v>
      </c>
      <c r="G226" s="54" t="s">
        <v>83</v>
      </c>
      <c r="H226" s="279">
        <f ca="1">IFERROR(SUM($J226:$DN226)/(SUM($J$134:$DN$134)*E226),0)</f>
        <v>0</v>
      </c>
      <c r="I226" s="29"/>
      <c r="J226" s="212">
        <f ca="1">(J$134*INDEX('Term Pricing'!$Q$1083:$Q$1262,MATCH('Project 2'!J$8,'Term Pricing'!$C$1083:$C$1262,0))*$E226*$F226)+(J$134*INDEX('Term Pricing'!$R$1083:$R$1262,MATCH('Project 2'!J$8,'Term Pricing'!$C$1083:$C$1262,0))*$E226*(1-$F226))</f>
        <v>0</v>
      </c>
      <c r="K226" s="212">
        <f ca="1">(K$134*INDEX('Term Pricing'!$Q$1083:$Q$1262,MATCH('Project 2'!K$8,'Term Pricing'!$C$1083:$C$1262,0))*$E226*$F226)+(K$134*INDEX('Term Pricing'!$R$1083:$R$1262,MATCH('Project 2'!K$8,'Term Pricing'!$C$1083:$C$1262,0))*$E226*(1-$F226))</f>
        <v>0</v>
      </c>
      <c r="L226" s="212">
        <f ca="1">(L$134*INDEX('Term Pricing'!$Q$1083:$Q$1262,MATCH('Project 2'!L$8,'Term Pricing'!$C$1083:$C$1262,0))*$E226*$F226)+(L$134*INDEX('Term Pricing'!$R$1083:$R$1262,MATCH('Project 2'!L$8,'Term Pricing'!$C$1083:$C$1262,0))*$E226*(1-$F226))</f>
        <v>0</v>
      </c>
      <c r="M226" s="212">
        <f ca="1">(M$134*INDEX('Term Pricing'!$Q$1083:$Q$1262,MATCH('Project 2'!M$8,'Term Pricing'!$C$1083:$C$1262,0))*$E226*$F226)+(M$134*INDEX('Term Pricing'!$R$1083:$R$1262,MATCH('Project 2'!M$8,'Term Pricing'!$C$1083:$C$1262,0))*$E226*(1-$F226))</f>
        <v>0</v>
      </c>
      <c r="N226" s="212">
        <f ca="1">(N$134*INDEX('Term Pricing'!$Q$1083:$Q$1262,MATCH('Project 2'!N$8,'Term Pricing'!$C$1083:$C$1262,0))*$E226*$F226)+(N$134*INDEX('Term Pricing'!$R$1083:$R$1262,MATCH('Project 2'!N$8,'Term Pricing'!$C$1083:$C$1262,0))*$E226*(1-$F226))</f>
        <v>0</v>
      </c>
      <c r="O226" s="212">
        <f ca="1">(O$134*INDEX('Term Pricing'!$Q$1083:$Q$1262,MATCH('Project 2'!O$8,'Term Pricing'!$C$1083:$C$1262,0))*$E226*$F226)+(O$134*INDEX('Term Pricing'!$R$1083:$R$1262,MATCH('Project 2'!O$8,'Term Pricing'!$C$1083:$C$1262,0))*$E226*(1-$F226))</f>
        <v>0</v>
      </c>
      <c r="P226" s="212">
        <f ca="1">(P$134*INDEX('Term Pricing'!$Q$1083:$Q$1262,MATCH('Project 2'!P$8,'Term Pricing'!$C$1083:$C$1262,0))*$E226*$F226)+(P$134*INDEX('Term Pricing'!$R$1083:$R$1262,MATCH('Project 2'!P$8,'Term Pricing'!$C$1083:$C$1262,0))*$E226*(1-$F226))</f>
        <v>0</v>
      </c>
      <c r="Q226" s="212">
        <f ca="1">(Q$134*INDEX('Term Pricing'!$Q$1083:$Q$1262,MATCH('Project 2'!Q$8,'Term Pricing'!$C$1083:$C$1262,0))*$E226*$F226)+(Q$134*INDEX('Term Pricing'!$R$1083:$R$1262,MATCH('Project 2'!Q$8,'Term Pricing'!$C$1083:$C$1262,0))*$E226*(1-$F226))</f>
        <v>0</v>
      </c>
      <c r="R226" s="212">
        <f ca="1">(R$134*INDEX('Term Pricing'!$Q$1083:$Q$1262,MATCH('Project 2'!R$8,'Term Pricing'!$C$1083:$C$1262,0))*$E226*$F226)+(R$134*INDEX('Term Pricing'!$R$1083:$R$1262,MATCH('Project 2'!R$8,'Term Pricing'!$C$1083:$C$1262,0))*$E226*(1-$F226))</f>
        <v>0</v>
      </c>
      <c r="S226" s="212">
        <f ca="1">(S$134*INDEX('Term Pricing'!$Q$1083:$Q$1262,MATCH('Project 2'!S$8,'Term Pricing'!$C$1083:$C$1262,0))*$E226*$F226)+(S$134*INDEX('Term Pricing'!$R$1083:$R$1262,MATCH('Project 2'!S$8,'Term Pricing'!$C$1083:$C$1262,0))*$E226*(1-$F226))</f>
        <v>0</v>
      </c>
      <c r="T226" s="212">
        <f ca="1">(T$134*INDEX('Term Pricing'!$Q$1083:$Q$1262,MATCH('Project 2'!T$8,'Term Pricing'!$C$1083:$C$1262,0))*$E226*$F226)+(T$134*INDEX('Term Pricing'!$R$1083:$R$1262,MATCH('Project 2'!T$8,'Term Pricing'!$C$1083:$C$1262,0))*$E226*(1-$F226))</f>
        <v>0</v>
      </c>
      <c r="U226" s="212">
        <f ca="1">(U$134*INDEX('Term Pricing'!$Q$1083:$Q$1262,MATCH('Project 2'!U$8,'Term Pricing'!$C$1083:$C$1262,0))*$E226*$F226)+(U$134*INDEX('Term Pricing'!$R$1083:$R$1262,MATCH('Project 2'!U$8,'Term Pricing'!$C$1083:$C$1262,0))*$E226*(1-$F226))</f>
        <v>0</v>
      </c>
      <c r="V226" s="212">
        <f ca="1">(V$134*INDEX('Term Pricing'!$Q$1083:$Q$1262,MATCH('Project 2'!V$8,'Term Pricing'!$C$1083:$C$1262,0))*$E226*$F226)+(V$134*INDEX('Term Pricing'!$R$1083:$R$1262,MATCH('Project 2'!V$8,'Term Pricing'!$C$1083:$C$1262,0))*$E226*(1-$F226))</f>
        <v>0</v>
      </c>
      <c r="W226" s="212">
        <f ca="1">(W$134*INDEX('Term Pricing'!$Q$1083:$Q$1262,MATCH('Project 2'!W$8,'Term Pricing'!$C$1083:$C$1262,0))*$E226*$F226)+(W$134*INDEX('Term Pricing'!$R$1083:$R$1262,MATCH('Project 2'!W$8,'Term Pricing'!$C$1083:$C$1262,0))*$E226*(1-$F226))</f>
        <v>0</v>
      </c>
      <c r="X226" s="212">
        <f ca="1">(X$134*INDEX('Term Pricing'!$Q$1083:$Q$1262,MATCH('Project 2'!X$8,'Term Pricing'!$C$1083:$C$1262,0))*$E226*$F226)+(X$134*INDEX('Term Pricing'!$R$1083:$R$1262,MATCH('Project 2'!X$8,'Term Pricing'!$C$1083:$C$1262,0))*$E226*(1-$F226))</f>
        <v>0</v>
      </c>
      <c r="Y226" s="212">
        <f ca="1">(Y$134*INDEX('Term Pricing'!$Q$1083:$Q$1262,MATCH('Project 2'!Y$8,'Term Pricing'!$C$1083:$C$1262,0))*$E226*$F226)+(Y$134*INDEX('Term Pricing'!$R$1083:$R$1262,MATCH('Project 2'!Y$8,'Term Pricing'!$C$1083:$C$1262,0))*$E226*(1-$F226))</f>
        <v>0</v>
      </c>
      <c r="Z226" s="212">
        <f ca="1">(Z$134*INDEX('Term Pricing'!$Q$1083:$Q$1262,MATCH('Project 2'!Z$8,'Term Pricing'!$C$1083:$C$1262,0))*$E226*$F226)+(Z$134*INDEX('Term Pricing'!$R$1083:$R$1262,MATCH('Project 2'!Z$8,'Term Pricing'!$C$1083:$C$1262,0))*$E226*(1-$F226))</f>
        <v>0</v>
      </c>
      <c r="AA226" s="212">
        <f ca="1">(AA$134*INDEX('Term Pricing'!$Q$1083:$Q$1262,MATCH('Project 2'!AA$8,'Term Pricing'!$C$1083:$C$1262,0))*$E226*$F226)+(AA$134*INDEX('Term Pricing'!$R$1083:$R$1262,MATCH('Project 2'!AA$8,'Term Pricing'!$C$1083:$C$1262,0))*$E226*(1-$F226))</f>
        <v>0</v>
      </c>
      <c r="AB226" s="212">
        <f ca="1">(AB$134*INDEX('Term Pricing'!$Q$1083:$Q$1262,MATCH('Project 2'!AB$8,'Term Pricing'!$C$1083:$C$1262,0))*$E226*$F226)+(AB$134*INDEX('Term Pricing'!$R$1083:$R$1262,MATCH('Project 2'!AB$8,'Term Pricing'!$C$1083:$C$1262,0))*$E226*(1-$F226))</f>
        <v>0</v>
      </c>
      <c r="AC226" s="212">
        <f ca="1">(AC$134*INDEX('Term Pricing'!$Q$1083:$Q$1262,MATCH('Project 2'!AC$8,'Term Pricing'!$C$1083:$C$1262,0))*$E226*$F226)+(AC$134*INDEX('Term Pricing'!$R$1083:$R$1262,MATCH('Project 2'!AC$8,'Term Pricing'!$C$1083:$C$1262,0))*$E226*(1-$F226))</f>
        <v>0</v>
      </c>
      <c r="AD226" s="212">
        <f ca="1">(AD$134*INDEX('Term Pricing'!$Q$1083:$Q$1262,MATCH('Project 2'!AD$8,'Term Pricing'!$C$1083:$C$1262,0))*$E226*$F226)+(AD$134*INDEX('Term Pricing'!$R$1083:$R$1262,MATCH('Project 2'!AD$8,'Term Pricing'!$C$1083:$C$1262,0))*$E226*(1-$F226))</f>
        <v>0</v>
      </c>
      <c r="AE226" s="212">
        <f ca="1">(AE$134*INDEX('Term Pricing'!$Q$1083:$Q$1262,MATCH('Project 2'!AE$8,'Term Pricing'!$C$1083:$C$1262,0))*$E226*$F226)+(AE$134*INDEX('Term Pricing'!$R$1083:$R$1262,MATCH('Project 2'!AE$8,'Term Pricing'!$C$1083:$C$1262,0))*$E226*(1-$F226))</f>
        <v>0</v>
      </c>
      <c r="AF226" s="212">
        <f ca="1">(AF$134*INDEX('Term Pricing'!$Q$1083:$Q$1262,MATCH('Project 2'!AF$8,'Term Pricing'!$C$1083:$C$1262,0))*$E226*$F226)+(AF$134*INDEX('Term Pricing'!$R$1083:$R$1262,MATCH('Project 2'!AF$8,'Term Pricing'!$C$1083:$C$1262,0))*$E226*(1-$F226))</f>
        <v>0</v>
      </c>
      <c r="AG226" s="212">
        <f ca="1">(AG$134*INDEX('Term Pricing'!$Q$1083:$Q$1262,MATCH('Project 2'!AG$8,'Term Pricing'!$C$1083:$C$1262,0))*$E226*$F226)+(AG$134*INDEX('Term Pricing'!$R$1083:$R$1262,MATCH('Project 2'!AG$8,'Term Pricing'!$C$1083:$C$1262,0))*$E226*(1-$F226))</f>
        <v>0</v>
      </c>
      <c r="AH226" s="212">
        <f ca="1">(AH$134*INDEX('Term Pricing'!$Q$1083:$Q$1262,MATCH('Project 2'!AH$8,'Term Pricing'!$C$1083:$C$1262,0))*$E226*$F226)+(AH$134*INDEX('Term Pricing'!$R$1083:$R$1262,MATCH('Project 2'!AH$8,'Term Pricing'!$C$1083:$C$1262,0))*$E226*(1-$F226))</f>
        <v>0</v>
      </c>
      <c r="AI226" s="212">
        <f ca="1">(AI$134*INDEX('Term Pricing'!$Q$1083:$Q$1262,MATCH('Project 2'!AI$8,'Term Pricing'!$C$1083:$C$1262,0))*$E226*$F226)+(AI$134*INDEX('Term Pricing'!$R$1083:$R$1262,MATCH('Project 2'!AI$8,'Term Pricing'!$C$1083:$C$1262,0))*$E226*(1-$F226))</f>
        <v>0</v>
      </c>
      <c r="AJ226" s="212">
        <f ca="1">(AJ$134*INDEX('Term Pricing'!$Q$1083:$Q$1262,MATCH('Project 2'!AJ$8,'Term Pricing'!$C$1083:$C$1262,0))*$E226*$F226)+(AJ$134*INDEX('Term Pricing'!$R$1083:$R$1262,MATCH('Project 2'!AJ$8,'Term Pricing'!$C$1083:$C$1262,0))*$E226*(1-$F226))</f>
        <v>0</v>
      </c>
      <c r="AK226" s="212">
        <f ca="1">(AK$134*INDEX('Term Pricing'!$Q$1083:$Q$1262,MATCH('Project 2'!AK$8,'Term Pricing'!$C$1083:$C$1262,0))*$E226*$F226)+(AK$134*INDEX('Term Pricing'!$R$1083:$R$1262,MATCH('Project 2'!AK$8,'Term Pricing'!$C$1083:$C$1262,0))*$E226*(1-$F226))</f>
        <v>0</v>
      </c>
      <c r="AL226" s="212">
        <f ca="1">(AL$134*INDEX('Term Pricing'!$Q$1083:$Q$1262,MATCH('Project 2'!AL$8,'Term Pricing'!$C$1083:$C$1262,0))*$E226*$F226)+(AL$134*INDEX('Term Pricing'!$R$1083:$R$1262,MATCH('Project 2'!AL$8,'Term Pricing'!$C$1083:$C$1262,0))*$E226*(1-$F226))</f>
        <v>0</v>
      </c>
      <c r="AM226" s="212">
        <f ca="1">(AM$134*INDEX('Term Pricing'!$Q$1083:$Q$1262,MATCH('Project 2'!AM$8,'Term Pricing'!$C$1083:$C$1262,0))*$E226*$F226)+(AM$134*INDEX('Term Pricing'!$R$1083:$R$1262,MATCH('Project 2'!AM$8,'Term Pricing'!$C$1083:$C$1262,0))*$E226*(1-$F226))</f>
        <v>0</v>
      </c>
      <c r="AN226" s="212">
        <f ca="1">(AN$134*INDEX('Term Pricing'!$Q$1083:$Q$1262,MATCH('Project 2'!AN$8,'Term Pricing'!$C$1083:$C$1262,0))*$E226*$F226)+(AN$134*INDEX('Term Pricing'!$R$1083:$R$1262,MATCH('Project 2'!AN$8,'Term Pricing'!$C$1083:$C$1262,0))*$E226*(1-$F226))</f>
        <v>0</v>
      </c>
      <c r="AO226" s="212">
        <f ca="1">(AO$134*INDEX('Term Pricing'!$Q$1083:$Q$1262,MATCH('Project 2'!AO$8,'Term Pricing'!$C$1083:$C$1262,0))*$E226*$F226)+(AO$134*INDEX('Term Pricing'!$R$1083:$R$1262,MATCH('Project 2'!AO$8,'Term Pricing'!$C$1083:$C$1262,0))*$E226*(1-$F226))</f>
        <v>0</v>
      </c>
      <c r="AP226" s="212">
        <f ca="1">(AP$134*INDEX('Term Pricing'!$Q$1083:$Q$1262,MATCH('Project 2'!AP$8,'Term Pricing'!$C$1083:$C$1262,0))*$E226*$F226)+(AP$134*INDEX('Term Pricing'!$R$1083:$R$1262,MATCH('Project 2'!AP$8,'Term Pricing'!$C$1083:$C$1262,0))*$E226*(1-$F226))</f>
        <v>0</v>
      </c>
      <c r="AQ226" s="212">
        <f ca="1">(AQ$134*INDEX('Term Pricing'!$Q$1083:$Q$1262,MATCH('Project 2'!AQ$8,'Term Pricing'!$C$1083:$C$1262,0))*$E226*$F226)+(AQ$134*INDEX('Term Pricing'!$R$1083:$R$1262,MATCH('Project 2'!AQ$8,'Term Pricing'!$C$1083:$C$1262,0))*$E226*(1-$F226))</f>
        <v>0</v>
      </c>
      <c r="AR226" s="212">
        <f ca="1">(AR$134*INDEX('Term Pricing'!$Q$1083:$Q$1262,MATCH('Project 2'!AR$8,'Term Pricing'!$C$1083:$C$1262,0))*$E226*$F226)+(AR$134*INDEX('Term Pricing'!$R$1083:$R$1262,MATCH('Project 2'!AR$8,'Term Pricing'!$C$1083:$C$1262,0))*$E226*(1-$F226))</f>
        <v>0</v>
      </c>
      <c r="AS226" s="212">
        <f ca="1">(AS$134*INDEX('Term Pricing'!$Q$1083:$Q$1262,MATCH('Project 2'!AS$8,'Term Pricing'!$C$1083:$C$1262,0))*$E226*$F226)+(AS$134*INDEX('Term Pricing'!$R$1083:$R$1262,MATCH('Project 2'!AS$8,'Term Pricing'!$C$1083:$C$1262,0))*$E226*(1-$F226))</f>
        <v>0</v>
      </c>
      <c r="AT226" s="212">
        <f ca="1">(AT$134*INDEX('Term Pricing'!$Q$1083:$Q$1262,MATCH('Project 2'!AT$8,'Term Pricing'!$C$1083:$C$1262,0))*$E226*$F226)+(AT$134*INDEX('Term Pricing'!$R$1083:$R$1262,MATCH('Project 2'!AT$8,'Term Pricing'!$C$1083:$C$1262,0))*$E226*(1-$F226))</f>
        <v>0</v>
      </c>
      <c r="AU226" s="212">
        <f ca="1">(AU$134*INDEX('Term Pricing'!$Q$1083:$Q$1262,MATCH('Project 2'!AU$8,'Term Pricing'!$C$1083:$C$1262,0))*$E226*$F226)+(AU$134*INDEX('Term Pricing'!$R$1083:$R$1262,MATCH('Project 2'!AU$8,'Term Pricing'!$C$1083:$C$1262,0))*$E226*(1-$F226))</f>
        <v>0</v>
      </c>
      <c r="AV226" s="212">
        <f ca="1">(AV$134*INDEX('Term Pricing'!$Q$1083:$Q$1262,MATCH('Project 2'!AV$8,'Term Pricing'!$C$1083:$C$1262,0))*$E226*$F226)+(AV$134*INDEX('Term Pricing'!$R$1083:$R$1262,MATCH('Project 2'!AV$8,'Term Pricing'!$C$1083:$C$1262,0))*$E226*(1-$F226))</f>
        <v>0</v>
      </c>
      <c r="AW226" s="212">
        <f ca="1">(AW$134*INDEX('Term Pricing'!$Q$1083:$Q$1262,MATCH('Project 2'!AW$8,'Term Pricing'!$C$1083:$C$1262,0))*$E226*$F226)+(AW$134*INDEX('Term Pricing'!$R$1083:$R$1262,MATCH('Project 2'!AW$8,'Term Pricing'!$C$1083:$C$1262,0))*$E226*(1-$F226))</f>
        <v>0</v>
      </c>
      <c r="AX226" s="212">
        <f ca="1">(AX$134*INDEX('Term Pricing'!$Q$1083:$Q$1262,MATCH('Project 2'!AX$8,'Term Pricing'!$C$1083:$C$1262,0))*$E226*$F226)+(AX$134*INDEX('Term Pricing'!$R$1083:$R$1262,MATCH('Project 2'!AX$8,'Term Pricing'!$C$1083:$C$1262,0))*$E226*(1-$F226))</f>
        <v>0</v>
      </c>
      <c r="AY226" s="212">
        <f ca="1">(AY$134*INDEX('Term Pricing'!$Q$1083:$Q$1262,MATCH('Project 2'!AY$8,'Term Pricing'!$C$1083:$C$1262,0))*$E226*$F226)+(AY$134*INDEX('Term Pricing'!$R$1083:$R$1262,MATCH('Project 2'!AY$8,'Term Pricing'!$C$1083:$C$1262,0))*$E226*(1-$F226))</f>
        <v>0</v>
      </c>
      <c r="AZ226" s="212">
        <f ca="1">(AZ$134*INDEX('Term Pricing'!$Q$1083:$Q$1262,MATCH('Project 2'!AZ$8,'Term Pricing'!$C$1083:$C$1262,0))*$E226*$F226)+(AZ$134*INDEX('Term Pricing'!$R$1083:$R$1262,MATCH('Project 2'!AZ$8,'Term Pricing'!$C$1083:$C$1262,0))*$E226*(1-$F226))</f>
        <v>0</v>
      </c>
      <c r="BA226" s="212">
        <f ca="1">(BA$134*INDEX('Term Pricing'!$Q$1083:$Q$1262,MATCH('Project 2'!BA$8,'Term Pricing'!$C$1083:$C$1262,0))*$E226*$F226)+(BA$134*INDEX('Term Pricing'!$R$1083:$R$1262,MATCH('Project 2'!BA$8,'Term Pricing'!$C$1083:$C$1262,0))*$E226*(1-$F226))</f>
        <v>0</v>
      </c>
      <c r="BB226" s="212">
        <f ca="1">(BB$134*INDEX('Term Pricing'!$Q$1083:$Q$1262,MATCH('Project 2'!BB$8,'Term Pricing'!$C$1083:$C$1262,0))*$E226*$F226)+(BB$134*INDEX('Term Pricing'!$R$1083:$R$1262,MATCH('Project 2'!BB$8,'Term Pricing'!$C$1083:$C$1262,0))*$E226*(1-$F226))</f>
        <v>0</v>
      </c>
      <c r="BC226" s="212">
        <f ca="1">(BC$134*INDEX('Term Pricing'!$Q$1083:$Q$1262,MATCH('Project 2'!BC$8,'Term Pricing'!$C$1083:$C$1262,0))*$E226*$F226)+(BC$134*INDEX('Term Pricing'!$R$1083:$R$1262,MATCH('Project 2'!BC$8,'Term Pricing'!$C$1083:$C$1262,0))*$E226*(1-$F226))</f>
        <v>0</v>
      </c>
      <c r="BD226" s="212">
        <f ca="1">(BD$134*INDEX('Term Pricing'!$Q$1083:$Q$1262,MATCH('Project 2'!BD$8,'Term Pricing'!$C$1083:$C$1262,0))*$E226*$F226)+(BD$134*INDEX('Term Pricing'!$R$1083:$R$1262,MATCH('Project 2'!BD$8,'Term Pricing'!$C$1083:$C$1262,0))*$E226*(1-$F226))</f>
        <v>0</v>
      </c>
      <c r="BE226" s="212">
        <f ca="1">(BE$134*INDEX('Term Pricing'!$Q$1083:$Q$1262,MATCH('Project 2'!BE$8,'Term Pricing'!$C$1083:$C$1262,0))*$E226*$F226)+(BE$134*INDEX('Term Pricing'!$R$1083:$R$1262,MATCH('Project 2'!BE$8,'Term Pricing'!$C$1083:$C$1262,0))*$E226*(1-$F226))</f>
        <v>0</v>
      </c>
      <c r="BF226" s="212">
        <f ca="1">(BF$134*INDEX('Term Pricing'!$Q$1083:$Q$1262,MATCH('Project 2'!BF$8,'Term Pricing'!$C$1083:$C$1262,0))*$E226*$F226)+(BF$134*INDEX('Term Pricing'!$R$1083:$R$1262,MATCH('Project 2'!BF$8,'Term Pricing'!$C$1083:$C$1262,0))*$E226*(1-$F226))</f>
        <v>0</v>
      </c>
      <c r="BG226" s="212">
        <f ca="1">(BG$134*INDEX('Term Pricing'!$Q$1083:$Q$1262,MATCH('Project 2'!BG$8,'Term Pricing'!$C$1083:$C$1262,0))*$E226*$F226)+(BG$134*INDEX('Term Pricing'!$R$1083:$R$1262,MATCH('Project 2'!BG$8,'Term Pricing'!$C$1083:$C$1262,0))*$E226*(1-$F226))</f>
        <v>0</v>
      </c>
      <c r="BH226" s="212">
        <f ca="1">(BH$134*INDEX('Term Pricing'!$Q$1083:$Q$1262,MATCH('Project 2'!BH$8,'Term Pricing'!$C$1083:$C$1262,0))*$E226*$F226)+(BH$134*INDEX('Term Pricing'!$R$1083:$R$1262,MATCH('Project 2'!BH$8,'Term Pricing'!$C$1083:$C$1262,0))*$E226*(1-$F226))</f>
        <v>0</v>
      </c>
      <c r="BI226" s="212">
        <f ca="1">(BI$134*INDEX('Term Pricing'!$Q$1083:$Q$1262,MATCH('Project 2'!BI$8,'Term Pricing'!$C$1083:$C$1262,0))*$E226*$F226)+(BI$134*INDEX('Term Pricing'!$R$1083:$R$1262,MATCH('Project 2'!BI$8,'Term Pricing'!$C$1083:$C$1262,0))*$E226*(1-$F226))</f>
        <v>0</v>
      </c>
      <c r="BJ226" s="212">
        <f ca="1">(BJ$134*INDEX('Term Pricing'!$Q$1083:$Q$1262,MATCH('Project 2'!BJ$8,'Term Pricing'!$C$1083:$C$1262,0))*$E226*$F226)+(BJ$134*INDEX('Term Pricing'!$R$1083:$R$1262,MATCH('Project 2'!BJ$8,'Term Pricing'!$C$1083:$C$1262,0))*$E226*(1-$F226))</f>
        <v>0</v>
      </c>
      <c r="BK226" s="212">
        <f ca="1">(BK$134*INDEX('Term Pricing'!$Q$1083:$Q$1262,MATCH('Project 2'!BK$8,'Term Pricing'!$C$1083:$C$1262,0))*$E226*$F226)+(BK$134*INDEX('Term Pricing'!$R$1083:$R$1262,MATCH('Project 2'!BK$8,'Term Pricing'!$C$1083:$C$1262,0))*$E226*(1-$F226))</f>
        <v>0</v>
      </c>
      <c r="BL226" s="212">
        <f ca="1">(BL$134*INDEX('Term Pricing'!$Q$1083:$Q$1262,MATCH('Project 2'!BL$8,'Term Pricing'!$C$1083:$C$1262,0))*$E226*$F226)+(BL$134*INDEX('Term Pricing'!$R$1083:$R$1262,MATCH('Project 2'!BL$8,'Term Pricing'!$C$1083:$C$1262,0))*$E226*(1-$F226))</f>
        <v>0</v>
      </c>
      <c r="BM226" s="212">
        <f ca="1">(BM$134*INDEX('Term Pricing'!$Q$1083:$Q$1262,MATCH('Project 2'!BM$8,'Term Pricing'!$C$1083:$C$1262,0))*$E226*$F226)+(BM$134*INDEX('Term Pricing'!$R$1083:$R$1262,MATCH('Project 2'!BM$8,'Term Pricing'!$C$1083:$C$1262,0))*$E226*(1-$F226))</f>
        <v>0</v>
      </c>
      <c r="BN226" s="212">
        <f ca="1">(BN$134*INDEX('Term Pricing'!$Q$1083:$Q$1262,MATCH('Project 2'!BN$8,'Term Pricing'!$C$1083:$C$1262,0))*$E226*$F226)+(BN$134*INDEX('Term Pricing'!$R$1083:$R$1262,MATCH('Project 2'!BN$8,'Term Pricing'!$C$1083:$C$1262,0))*$E226*(1-$F226))</f>
        <v>0</v>
      </c>
      <c r="BO226" s="212">
        <f ca="1">(BO$134*INDEX('Term Pricing'!$Q$1083:$Q$1262,MATCH('Project 2'!BO$8,'Term Pricing'!$C$1083:$C$1262,0))*$E226*$F226)+(BO$134*INDEX('Term Pricing'!$R$1083:$R$1262,MATCH('Project 2'!BO$8,'Term Pricing'!$C$1083:$C$1262,0))*$E226*(1-$F226))</f>
        <v>0</v>
      </c>
      <c r="BP226" s="212">
        <f ca="1">(BP$134*INDEX('Term Pricing'!$Q$1083:$Q$1262,MATCH('Project 2'!BP$8,'Term Pricing'!$C$1083:$C$1262,0))*$E226*$F226)+(BP$134*INDEX('Term Pricing'!$R$1083:$R$1262,MATCH('Project 2'!BP$8,'Term Pricing'!$C$1083:$C$1262,0))*$E226*(1-$F226))</f>
        <v>0</v>
      </c>
      <c r="BQ226" s="212">
        <f ca="1">(BQ$134*INDEX('Term Pricing'!$Q$1083:$Q$1262,MATCH('Project 2'!BQ$8,'Term Pricing'!$C$1083:$C$1262,0))*$E226*$F226)+(BQ$134*INDEX('Term Pricing'!$R$1083:$R$1262,MATCH('Project 2'!BQ$8,'Term Pricing'!$C$1083:$C$1262,0))*$E226*(1-$F226))</f>
        <v>0</v>
      </c>
      <c r="BR226" s="212">
        <f ca="1">(BR$134*INDEX('Term Pricing'!$Q$1083:$Q$1262,MATCH('Project 2'!BR$8,'Term Pricing'!$C$1083:$C$1262,0))*$E226*$F226)+(BR$134*INDEX('Term Pricing'!$R$1083:$R$1262,MATCH('Project 2'!BR$8,'Term Pricing'!$C$1083:$C$1262,0))*$E226*(1-$F226))</f>
        <v>0</v>
      </c>
      <c r="BS226" s="212">
        <f ca="1">(BS$134*INDEX('Term Pricing'!$Q$1083:$Q$1262,MATCH('Project 2'!BS$8,'Term Pricing'!$C$1083:$C$1262,0))*$E226*$F226)+(BS$134*INDEX('Term Pricing'!$R$1083:$R$1262,MATCH('Project 2'!BS$8,'Term Pricing'!$C$1083:$C$1262,0))*$E226*(1-$F226))</f>
        <v>0</v>
      </c>
      <c r="BT226" s="212">
        <f ca="1">(BT$134*INDEX('Term Pricing'!$Q$1083:$Q$1262,MATCH('Project 2'!BT$8,'Term Pricing'!$C$1083:$C$1262,0))*$E226*$F226)+(BT$134*INDEX('Term Pricing'!$R$1083:$R$1262,MATCH('Project 2'!BT$8,'Term Pricing'!$C$1083:$C$1262,0))*$E226*(1-$F226))</f>
        <v>0</v>
      </c>
      <c r="BU226" s="212">
        <f ca="1">(BU$134*INDEX('Term Pricing'!$Q$1083:$Q$1262,MATCH('Project 2'!BU$8,'Term Pricing'!$C$1083:$C$1262,0))*$E226*$F226)+(BU$134*INDEX('Term Pricing'!$R$1083:$R$1262,MATCH('Project 2'!BU$8,'Term Pricing'!$C$1083:$C$1262,0))*$E226*(1-$F226))</f>
        <v>0</v>
      </c>
      <c r="BV226" s="212">
        <f ca="1">(BV$134*INDEX('Term Pricing'!$Q$1083:$Q$1262,MATCH('Project 2'!BV$8,'Term Pricing'!$C$1083:$C$1262,0))*$E226*$F226)+(BV$134*INDEX('Term Pricing'!$R$1083:$R$1262,MATCH('Project 2'!BV$8,'Term Pricing'!$C$1083:$C$1262,0))*$E226*(1-$F226))</f>
        <v>0</v>
      </c>
      <c r="BW226" s="212">
        <f ca="1">(BW$134*INDEX('Term Pricing'!$Q$1083:$Q$1262,MATCH('Project 2'!BW$8,'Term Pricing'!$C$1083:$C$1262,0))*$E226*$F226)+(BW$134*INDEX('Term Pricing'!$R$1083:$R$1262,MATCH('Project 2'!BW$8,'Term Pricing'!$C$1083:$C$1262,0))*$E226*(1-$F226))</f>
        <v>0</v>
      </c>
      <c r="BX226" s="212">
        <f ca="1">(BX$134*INDEX('Term Pricing'!$Q$1083:$Q$1262,MATCH('Project 2'!BX$8,'Term Pricing'!$C$1083:$C$1262,0))*$E226*$F226)+(BX$134*INDEX('Term Pricing'!$R$1083:$R$1262,MATCH('Project 2'!BX$8,'Term Pricing'!$C$1083:$C$1262,0))*$E226*(1-$F226))</f>
        <v>0</v>
      </c>
      <c r="BY226" s="212">
        <f ca="1">(BY$134*INDEX('Term Pricing'!$Q$1083:$Q$1262,MATCH('Project 2'!BY$8,'Term Pricing'!$C$1083:$C$1262,0))*$E226*$F226)+(BY$134*INDEX('Term Pricing'!$R$1083:$R$1262,MATCH('Project 2'!BY$8,'Term Pricing'!$C$1083:$C$1262,0))*$E226*(1-$F226))</f>
        <v>0</v>
      </c>
      <c r="BZ226" s="212">
        <f ca="1">(BZ$134*INDEX('Term Pricing'!$Q$1083:$Q$1262,MATCH('Project 2'!BZ$8,'Term Pricing'!$C$1083:$C$1262,0))*$E226*$F226)+(BZ$134*INDEX('Term Pricing'!$R$1083:$R$1262,MATCH('Project 2'!BZ$8,'Term Pricing'!$C$1083:$C$1262,0))*$E226*(1-$F226))</f>
        <v>0</v>
      </c>
      <c r="CA226" s="212">
        <f ca="1">(CA$134*INDEX('Term Pricing'!$Q$1083:$Q$1262,MATCH('Project 2'!CA$8,'Term Pricing'!$C$1083:$C$1262,0))*$E226*$F226)+(CA$134*INDEX('Term Pricing'!$R$1083:$R$1262,MATCH('Project 2'!CA$8,'Term Pricing'!$C$1083:$C$1262,0))*$E226*(1-$F226))</f>
        <v>0</v>
      </c>
      <c r="CB226" s="212">
        <f ca="1">(CB$134*INDEX('Term Pricing'!$Q$1083:$Q$1262,MATCH('Project 2'!CB$8,'Term Pricing'!$C$1083:$C$1262,0))*$E226*$F226)+(CB$134*INDEX('Term Pricing'!$R$1083:$R$1262,MATCH('Project 2'!CB$8,'Term Pricing'!$C$1083:$C$1262,0))*$E226*(1-$F226))</f>
        <v>0</v>
      </c>
      <c r="CC226" s="212">
        <f ca="1">(CC$134*INDEX('Term Pricing'!$Q$1083:$Q$1262,MATCH('Project 2'!CC$8,'Term Pricing'!$C$1083:$C$1262,0))*$E226*$F226)+(CC$134*INDEX('Term Pricing'!$R$1083:$R$1262,MATCH('Project 2'!CC$8,'Term Pricing'!$C$1083:$C$1262,0))*$E226*(1-$F226))</f>
        <v>0</v>
      </c>
      <c r="CD226" s="212">
        <f ca="1">(CD$134*INDEX('Term Pricing'!$Q$1083:$Q$1262,MATCH('Project 2'!CD$8,'Term Pricing'!$C$1083:$C$1262,0))*$E226*$F226)+(CD$134*INDEX('Term Pricing'!$R$1083:$R$1262,MATCH('Project 2'!CD$8,'Term Pricing'!$C$1083:$C$1262,0))*$E226*(1-$F226))</f>
        <v>0</v>
      </c>
      <c r="CE226" s="212">
        <f ca="1">(CE$134*INDEX('Term Pricing'!$Q$1083:$Q$1262,MATCH('Project 2'!CE$8,'Term Pricing'!$C$1083:$C$1262,0))*$E226*$F226)+(CE$134*INDEX('Term Pricing'!$R$1083:$R$1262,MATCH('Project 2'!CE$8,'Term Pricing'!$C$1083:$C$1262,0))*$E226*(1-$F226))</f>
        <v>0</v>
      </c>
      <c r="CF226" s="212">
        <f ca="1">(CF$134*INDEX('Term Pricing'!$Q$1083:$Q$1262,MATCH('Project 2'!CF$8,'Term Pricing'!$C$1083:$C$1262,0))*$E226*$F226)+(CF$134*INDEX('Term Pricing'!$R$1083:$R$1262,MATCH('Project 2'!CF$8,'Term Pricing'!$C$1083:$C$1262,0))*$E226*(1-$F226))</f>
        <v>0</v>
      </c>
      <c r="CG226" s="212">
        <f ca="1">(CG$134*INDEX('Term Pricing'!$Q$1083:$Q$1262,MATCH('Project 2'!CG$8,'Term Pricing'!$C$1083:$C$1262,0))*$E226*$F226)+(CG$134*INDEX('Term Pricing'!$R$1083:$R$1262,MATCH('Project 2'!CG$8,'Term Pricing'!$C$1083:$C$1262,0))*$E226*(1-$F226))</f>
        <v>0</v>
      </c>
      <c r="CH226" s="212">
        <f ca="1">(CH$134*INDEX('Term Pricing'!$Q$1083:$Q$1262,MATCH('Project 2'!CH$8,'Term Pricing'!$C$1083:$C$1262,0))*$E226*$F226)+(CH$134*INDEX('Term Pricing'!$R$1083:$R$1262,MATCH('Project 2'!CH$8,'Term Pricing'!$C$1083:$C$1262,0))*$E226*(1-$F226))</f>
        <v>0</v>
      </c>
      <c r="CI226" s="212">
        <f ca="1">(CI$134*INDEX('Term Pricing'!$Q$1083:$Q$1262,MATCH('Project 2'!CI$8,'Term Pricing'!$C$1083:$C$1262,0))*$E226*$F226)+(CI$134*INDEX('Term Pricing'!$R$1083:$R$1262,MATCH('Project 2'!CI$8,'Term Pricing'!$C$1083:$C$1262,0))*$E226*(1-$F226))</f>
        <v>0</v>
      </c>
      <c r="CJ226" s="212">
        <f ca="1">(CJ$134*INDEX('Term Pricing'!$Q$1083:$Q$1262,MATCH('Project 2'!CJ$8,'Term Pricing'!$C$1083:$C$1262,0))*$E226*$F226)+(CJ$134*INDEX('Term Pricing'!$R$1083:$R$1262,MATCH('Project 2'!CJ$8,'Term Pricing'!$C$1083:$C$1262,0))*$E226*(1-$F226))</f>
        <v>0</v>
      </c>
      <c r="CK226" s="212">
        <f ca="1">(CK$134*INDEX('Term Pricing'!$Q$1083:$Q$1262,MATCH('Project 2'!CK$8,'Term Pricing'!$C$1083:$C$1262,0))*$E226*$F226)+(CK$134*INDEX('Term Pricing'!$R$1083:$R$1262,MATCH('Project 2'!CK$8,'Term Pricing'!$C$1083:$C$1262,0))*$E226*(1-$F226))</f>
        <v>0</v>
      </c>
      <c r="CL226" s="212">
        <f ca="1">(CL$134*INDEX('Term Pricing'!$Q$1083:$Q$1262,MATCH('Project 2'!CL$8,'Term Pricing'!$C$1083:$C$1262,0))*$E226*$F226)+(CL$134*INDEX('Term Pricing'!$R$1083:$R$1262,MATCH('Project 2'!CL$8,'Term Pricing'!$C$1083:$C$1262,0))*$E226*(1-$F226))</f>
        <v>0</v>
      </c>
      <c r="CM226" s="212">
        <f ca="1">(CM$134*INDEX('Term Pricing'!$Q$1083:$Q$1262,MATCH('Project 2'!CM$8,'Term Pricing'!$C$1083:$C$1262,0))*$E226*$F226)+(CM$134*INDEX('Term Pricing'!$R$1083:$R$1262,MATCH('Project 2'!CM$8,'Term Pricing'!$C$1083:$C$1262,0))*$E226*(1-$F226))</f>
        <v>0</v>
      </c>
      <c r="CN226" s="212">
        <f ca="1">(CN$134*INDEX('Term Pricing'!$Q$1083:$Q$1262,MATCH('Project 2'!CN$8,'Term Pricing'!$C$1083:$C$1262,0))*$E226*$F226)+(CN$134*INDEX('Term Pricing'!$R$1083:$R$1262,MATCH('Project 2'!CN$8,'Term Pricing'!$C$1083:$C$1262,0))*$E226*(1-$F226))</f>
        <v>0</v>
      </c>
      <c r="CO226" s="212">
        <f ca="1">(CO$134*INDEX('Term Pricing'!$Q$1083:$Q$1262,MATCH('Project 2'!CO$8,'Term Pricing'!$C$1083:$C$1262,0))*$E226*$F226)+(CO$134*INDEX('Term Pricing'!$R$1083:$R$1262,MATCH('Project 2'!CO$8,'Term Pricing'!$C$1083:$C$1262,0))*$E226*(1-$F226))</f>
        <v>0</v>
      </c>
      <c r="CP226" s="212">
        <f ca="1">(CP$134*INDEX('Term Pricing'!$Q$1083:$Q$1262,MATCH('Project 2'!CP$8,'Term Pricing'!$C$1083:$C$1262,0))*$E226*$F226)+(CP$134*INDEX('Term Pricing'!$R$1083:$R$1262,MATCH('Project 2'!CP$8,'Term Pricing'!$C$1083:$C$1262,0))*$E226*(1-$F226))</f>
        <v>0</v>
      </c>
      <c r="CQ226" s="212">
        <f ca="1">(CQ$134*INDEX('Term Pricing'!$Q$1083:$Q$1262,MATCH('Project 2'!CQ$8,'Term Pricing'!$C$1083:$C$1262,0))*$E226*$F226)+(CQ$134*INDEX('Term Pricing'!$R$1083:$R$1262,MATCH('Project 2'!CQ$8,'Term Pricing'!$C$1083:$C$1262,0))*$E226*(1-$F226))</f>
        <v>0</v>
      </c>
      <c r="CR226" s="212">
        <f ca="1">(CR$134*INDEX('Term Pricing'!$Q$1083:$Q$1262,MATCH('Project 2'!CR$8,'Term Pricing'!$C$1083:$C$1262,0))*$E226*$F226)+(CR$134*INDEX('Term Pricing'!$R$1083:$R$1262,MATCH('Project 2'!CR$8,'Term Pricing'!$C$1083:$C$1262,0))*$E226*(1-$F226))</f>
        <v>0</v>
      </c>
      <c r="CS226" s="212">
        <f ca="1">(CS$134*INDEX('Term Pricing'!$Q$1083:$Q$1262,MATCH('Project 2'!CS$8,'Term Pricing'!$C$1083:$C$1262,0))*$E226*$F226)+(CS$134*INDEX('Term Pricing'!$R$1083:$R$1262,MATCH('Project 2'!CS$8,'Term Pricing'!$C$1083:$C$1262,0))*$E226*(1-$F226))</f>
        <v>0</v>
      </c>
      <c r="CT226" s="212">
        <f ca="1">(CT$134*INDEX('Term Pricing'!$Q$1083:$Q$1262,MATCH('Project 2'!CT$8,'Term Pricing'!$C$1083:$C$1262,0))*$E226*$F226)+(CT$134*INDEX('Term Pricing'!$R$1083:$R$1262,MATCH('Project 2'!CT$8,'Term Pricing'!$C$1083:$C$1262,0))*$E226*(1-$F226))</f>
        <v>0</v>
      </c>
      <c r="CU226" s="212">
        <f ca="1">(CU$134*INDEX('Term Pricing'!$Q$1083:$Q$1262,MATCH('Project 2'!CU$8,'Term Pricing'!$C$1083:$C$1262,0))*$E226*$F226)+(CU$134*INDEX('Term Pricing'!$R$1083:$R$1262,MATCH('Project 2'!CU$8,'Term Pricing'!$C$1083:$C$1262,0))*$E226*(1-$F226))</f>
        <v>0</v>
      </c>
      <c r="CV226" s="212">
        <f ca="1">(CV$134*INDEX('Term Pricing'!$Q$1083:$Q$1262,MATCH('Project 2'!CV$8,'Term Pricing'!$C$1083:$C$1262,0))*$E226*$F226)+(CV$134*INDEX('Term Pricing'!$R$1083:$R$1262,MATCH('Project 2'!CV$8,'Term Pricing'!$C$1083:$C$1262,0))*$E226*(1-$F226))</f>
        <v>0</v>
      </c>
      <c r="CW226" s="212">
        <f ca="1">(CW$134*INDEX('Term Pricing'!$Q$1083:$Q$1262,MATCH('Project 2'!CW$8,'Term Pricing'!$C$1083:$C$1262,0))*$E226*$F226)+(CW$134*INDEX('Term Pricing'!$R$1083:$R$1262,MATCH('Project 2'!CW$8,'Term Pricing'!$C$1083:$C$1262,0))*$E226*(1-$F226))</f>
        <v>0</v>
      </c>
      <c r="CX226" s="212">
        <f ca="1">(CX$134*INDEX('Term Pricing'!$Q$1083:$Q$1262,MATCH('Project 2'!CX$8,'Term Pricing'!$C$1083:$C$1262,0))*$E226*$F226)+(CX$134*INDEX('Term Pricing'!$R$1083:$R$1262,MATCH('Project 2'!CX$8,'Term Pricing'!$C$1083:$C$1262,0))*$E226*(1-$F226))</f>
        <v>0</v>
      </c>
      <c r="CY226" s="212">
        <f ca="1">(CY$134*INDEX('Term Pricing'!$Q$1083:$Q$1262,MATCH('Project 2'!CY$8,'Term Pricing'!$C$1083:$C$1262,0))*$E226*$F226)+(CY$134*INDEX('Term Pricing'!$R$1083:$R$1262,MATCH('Project 2'!CY$8,'Term Pricing'!$C$1083:$C$1262,0))*$E226*(1-$F226))</f>
        <v>0</v>
      </c>
      <c r="CZ226" s="212">
        <f ca="1">(CZ$134*INDEX('Term Pricing'!$Q$1083:$Q$1262,MATCH('Project 2'!CZ$8,'Term Pricing'!$C$1083:$C$1262,0))*$E226*$F226)+(CZ$134*INDEX('Term Pricing'!$R$1083:$R$1262,MATCH('Project 2'!CZ$8,'Term Pricing'!$C$1083:$C$1262,0))*$E226*(1-$F226))</f>
        <v>0</v>
      </c>
      <c r="DA226" s="212">
        <f ca="1">(DA$134*INDEX('Term Pricing'!$Q$1083:$Q$1262,MATCH('Project 2'!DA$8,'Term Pricing'!$C$1083:$C$1262,0))*$E226*$F226)+(DA$134*INDEX('Term Pricing'!$R$1083:$R$1262,MATCH('Project 2'!DA$8,'Term Pricing'!$C$1083:$C$1262,0))*$E226*(1-$F226))</f>
        <v>0</v>
      </c>
      <c r="DB226" s="212">
        <f ca="1">(DB$134*INDEX('Term Pricing'!$Q$1083:$Q$1262,MATCH('Project 2'!DB$8,'Term Pricing'!$C$1083:$C$1262,0))*$E226*$F226)+(DB$134*INDEX('Term Pricing'!$R$1083:$R$1262,MATCH('Project 2'!DB$8,'Term Pricing'!$C$1083:$C$1262,0))*$E226*(1-$F226))</f>
        <v>0</v>
      </c>
      <c r="DC226" s="212">
        <f ca="1">(DC$134*INDEX('Term Pricing'!$Q$1083:$Q$1262,MATCH('Project 2'!DC$8,'Term Pricing'!$C$1083:$C$1262,0))*$E226*$F226)+(DC$134*INDEX('Term Pricing'!$R$1083:$R$1262,MATCH('Project 2'!DC$8,'Term Pricing'!$C$1083:$C$1262,0))*$E226*(1-$F226))</f>
        <v>0</v>
      </c>
      <c r="DD226" s="212">
        <f ca="1">(DD$134*INDEX('Term Pricing'!$Q$1083:$Q$1262,MATCH('Project 2'!DD$8,'Term Pricing'!$C$1083:$C$1262,0))*$E226*$F226)+(DD$134*INDEX('Term Pricing'!$R$1083:$R$1262,MATCH('Project 2'!DD$8,'Term Pricing'!$C$1083:$C$1262,0))*$E226*(1-$F226))</f>
        <v>0</v>
      </c>
      <c r="DE226" s="212">
        <f ca="1">(DE$134*INDEX('Term Pricing'!$Q$1083:$Q$1262,MATCH('Project 2'!DE$8,'Term Pricing'!$C$1083:$C$1262,0))*$E226*$F226)+(DE$134*INDEX('Term Pricing'!$R$1083:$R$1262,MATCH('Project 2'!DE$8,'Term Pricing'!$C$1083:$C$1262,0))*$E226*(1-$F226))</f>
        <v>0</v>
      </c>
      <c r="DF226" s="212">
        <f ca="1">(DF$134*INDEX('Term Pricing'!$Q$1083:$Q$1262,MATCH('Project 2'!DF$8,'Term Pricing'!$C$1083:$C$1262,0))*$E226*$F226)+(DF$134*INDEX('Term Pricing'!$R$1083:$R$1262,MATCH('Project 2'!DF$8,'Term Pricing'!$C$1083:$C$1262,0))*$E226*(1-$F226))</f>
        <v>0</v>
      </c>
      <c r="DG226" s="212">
        <f ca="1">(DG$134*INDEX('Term Pricing'!$Q$1083:$Q$1262,MATCH('Project 2'!DG$8,'Term Pricing'!$C$1083:$C$1262,0))*$E226*$F226)+(DG$134*INDEX('Term Pricing'!$R$1083:$R$1262,MATCH('Project 2'!DG$8,'Term Pricing'!$C$1083:$C$1262,0))*$E226*(1-$F226))</f>
        <v>0</v>
      </c>
      <c r="DH226" s="212">
        <f ca="1">(DH$134*INDEX('Term Pricing'!$Q$1083:$Q$1262,MATCH('Project 2'!DH$8,'Term Pricing'!$C$1083:$C$1262,0))*$E226*$F226)+(DH$134*INDEX('Term Pricing'!$R$1083:$R$1262,MATCH('Project 2'!DH$8,'Term Pricing'!$C$1083:$C$1262,0))*$E226*(1-$F226))</f>
        <v>0</v>
      </c>
      <c r="DI226" s="212">
        <f ca="1">(DI$134*INDEX('Term Pricing'!$Q$1083:$Q$1262,MATCH('Project 2'!DI$8,'Term Pricing'!$C$1083:$C$1262,0))*$E226*$F226)+(DI$134*INDEX('Term Pricing'!$R$1083:$R$1262,MATCH('Project 2'!DI$8,'Term Pricing'!$C$1083:$C$1262,0))*$E226*(1-$F226))</f>
        <v>0</v>
      </c>
      <c r="DJ226" s="212">
        <f ca="1">(DJ$134*INDEX('Term Pricing'!$Q$1083:$Q$1262,MATCH('Project 2'!DJ$8,'Term Pricing'!$C$1083:$C$1262,0))*$E226*$F226)+(DJ$134*INDEX('Term Pricing'!$R$1083:$R$1262,MATCH('Project 2'!DJ$8,'Term Pricing'!$C$1083:$C$1262,0))*$E226*(1-$F226))</f>
        <v>0</v>
      </c>
      <c r="DK226" s="212">
        <f ca="1">(DK$134*INDEX('Term Pricing'!$Q$1083:$Q$1262,MATCH('Project 2'!DK$8,'Term Pricing'!$C$1083:$C$1262,0))*$E226*$F226)+(DK$134*INDEX('Term Pricing'!$R$1083:$R$1262,MATCH('Project 2'!DK$8,'Term Pricing'!$C$1083:$C$1262,0))*$E226*(1-$F226))</f>
        <v>0</v>
      </c>
      <c r="DL226" s="212">
        <f ca="1">(DL$134*INDEX('Term Pricing'!$Q$1083:$Q$1262,MATCH('Project 2'!DL$8,'Term Pricing'!$C$1083:$C$1262,0))*$E226*$F226)+(DL$134*INDEX('Term Pricing'!$R$1083:$R$1262,MATCH('Project 2'!DL$8,'Term Pricing'!$C$1083:$C$1262,0))*$E226*(1-$F226))</f>
        <v>0</v>
      </c>
      <c r="DM226" s="212">
        <f ca="1">(DM$134*INDEX('Term Pricing'!$Q$1083:$Q$1262,MATCH('Project 2'!DM$8,'Term Pricing'!$C$1083:$C$1262,0))*$E226*$F226)+(DM$134*INDEX('Term Pricing'!$R$1083:$R$1262,MATCH('Project 2'!DM$8,'Term Pricing'!$C$1083:$C$1262,0))*$E226*(1-$F226))</f>
        <v>0</v>
      </c>
      <c r="DN226" s="212">
        <f ca="1">(DN$134*INDEX('Term Pricing'!$Q$1083:$Q$1262,MATCH('Project 2'!DN$8,'Term Pricing'!$C$1083:$C$1262,0))*$E226*$F226)+(DN$134*INDEX('Term Pricing'!$R$1083:$R$1262,MATCH('Project 2'!DN$8,'Term Pricing'!$C$1083:$C$1262,0))*$E226*(1-$F226))</f>
        <v>0</v>
      </c>
    </row>
    <row r="227" spans="1:118" hidden="1" outlineLevel="1">
      <c r="A227" s="151"/>
      <c r="C227" s="34" t="s">
        <v>263</v>
      </c>
      <c r="E227" s="70">
        <f>Inputs!H155</f>
        <v>0</v>
      </c>
      <c r="F227" s="70">
        <f>Inputs!J155</f>
        <v>0</v>
      </c>
      <c r="G227" s="54" t="s">
        <v>83</v>
      </c>
      <c r="H227" s="279">
        <f ca="1">IFERROR(SUM($J227:$DN227)/(SUM($J$134:$DN$134)*E227),0)</f>
        <v>0</v>
      </c>
      <c r="I227" s="29"/>
      <c r="J227" s="212">
        <f ca="1">(J$134*INDEX('Term Pricing'!$Q$1268:$Q$1447,MATCH('Project 2'!J$8,'Term Pricing'!$C$1268:$C$1447,0))*$E227*$F227)+(J$134*INDEX('Term Pricing'!$R$1268:$R$1447,MATCH('Project 2'!J$8,'Term Pricing'!$C$1268:$C$1447,0))*$E227*(1-$F227))</f>
        <v>0</v>
      </c>
      <c r="K227" s="212">
        <f ca="1">(K$134*INDEX('Term Pricing'!$Q$1268:$Q$1447,MATCH('Project 2'!K$8,'Term Pricing'!$C$1268:$C$1447,0))*$E227*$F227)+(K$134*INDEX('Term Pricing'!$R$1268:$R$1447,MATCH('Project 2'!K$8,'Term Pricing'!$C$1268:$C$1447,0))*$E227*(1-$F227))</f>
        <v>0</v>
      </c>
      <c r="L227" s="212">
        <f ca="1">(L$134*INDEX('Term Pricing'!$Q$1268:$Q$1447,MATCH('Project 2'!L$8,'Term Pricing'!$C$1268:$C$1447,0))*$E227*$F227)+(L$134*INDEX('Term Pricing'!$R$1268:$R$1447,MATCH('Project 2'!L$8,'Term Pricing'!$C$1268:$C$1447,0))*$E227*(1-$F227))</f>
        <v>0</v>
      </c>
      <c r="M227" s="212">
        <f ca="1">(M$134*INDEX('Term Pricing'!$Q$1268:$Q$1447,MATCH('Project 2'!M$8,'Term Pricing'!$C$1268:$C$1447,0))*$E227*$F227)+(M$134*INDEX('Term Pricing'!$R$1268:$R$1447,MATCH('Project 2'!M$8,'Term Pricing'!$C$1268:$C$1447,0))*$E227*(1-$F227))</f>
        <v>0</v>
      </c>
      <c r="N227" s="212">
        <f ca="1">(N$134*INDEX('Term Pricing'!$Q$1268:$Q$1447,MATCH('Project 2'!N$8,'Term Pricing'!$C$1268:$C$1447,0))*$E227*$F227)+(N$134*INDEX('Term Pricing'!$R$1268:$R$1447,MATCH('Project 2'!N$8,'Term Pricing'!$C$1268:$C$1447,0))*$E227*(1-$F227))</f>
        <v>0</v>
      </c>
      <c r="O227" s="212">
        <f ca="1">(O$134*INDEX('Term Pricing'!$Q$1268:$Q$1447,MATCH('Project 2'!O$8,'Term Pricing'!$C$1268:$C$1447,0))*$E227*$F227)+(O$134*INDEX('Term Pricing'!$R$1268:$R$1447,MATCH('Project 2'!O$8,'Term Pricing'!$C$1268:$C$1447,0))*$E227*(1-$F227))</f>
        <v>0</v>
      </c>
      <c r="P227" s="212">
        <f ca="1">(P$134*INDEX('Term Pricing'!$Q$1268:$Q$1447,MATCH('Project 2'!P$8,'Term Pricing'!$C$1268:$C$1447,0))*$E227*$F227)+(P$134*INDEX('Term Pricing'!$R$1268:$R$1447,MATCH('Project 2'!P$8,'Term Pricing'!$C$1268:$C$1447,0))*$E227*(1-$F227))</f>
        <v>0</v>
      </c>
      <c r="Q227" s="212">
        <f ca="1">(Q$134*INDEX('Term Pricing'!$Q$1268:$Q$1447,MATCH('Project 2'!Q$8,'Term Pricing'!$C$1268:$C$1447,0))*$E227*$F227)+(Q$134*INDEX('Term Pricing'!$R$1268:$R$1447,MATCH('Project 2'!Q$8,'Term Pricing'!$C$1268:$C$1447,0))*$E227*(1-$F227))</f>
        <v>0</v>
      </c>
      <c r="R227" s="212">
        <f ca="1">(R$134*INDEX('Term Pricing'!$Q$1268:$Q$1447,MATCH('Project 2'!R$8,'Term Pricing'!$C$1268:$C$1447,0))*$E227*$F227)+(R$134*INDEX('Term Pricing'!$R$1268:$R$1447,MATCH('Project 2'!R$8,'Term Pricing'!$C$1268:$C$1447,0))*$E227*(1-$F227))</f>
        <v>0</v>
      </c>
      <c r="S227" s="212">
        <f ca="1">(S$134*INDEX('Term Pricing'!$Q$1268:$Q$1447,MATCH('Project 2'!S$8,'Term Pricing'!$C$1268:$C$1447,0))*$E227*$F227)+(S$134*INDEX('Term Pricing'!$R$1268:$R$1447,MATCH('Project 2'!S$8,'Term Pricing'!$C$1268:$C$1447,0))*$E227*(1-$F227))</f>
        <v>0</v>
      </c>
      <c r="T227" s="212">
        <f ca="1">(T$134*INDEX('Term Pricing'!$Q$1268:$Q$1447,MATCH('Project 2'!T$8,'Term Pricing'!$C$1268:$C$1447,0))*$E227*$F227)+(T$134*INDEX('Term Pricing'!$R$1268:$R$1447,MATCH('Project 2'!T$8,'Term Pricing'!$C$1268:$C$1447,0))*$E227*(1-$F227))</f>
        <v>0</v>
      </c>
      <c r="U227" s="212">
        <f ca="1">(U$134*INDEX('Term Pricing'!$Q$1268:$Q$1447,MATCH('Project 2'!U$8,'Term Pricing'!$C$1268:$C$1447,0))*$E227*$F227)+(U$134*INDEX('Term Pricing'!$R$1268:$R$1447,MATCH('Project 2'!U$8,'Term Pricing'!$C$1268:$C$1447,0))*$E227*(1-$F227))</f>
        <v>0</v>
      </c>
      <c r="V227" s="212">
        <f ca="1">(V$134*INDEX('Term Pricing'!$Q$1268:$Q$1447,MATCH('Project 2'!V$8,'Term Pricing'!$C$1268:$C$1447,0))*$E227*$F227)+(V$134*INDEX('Term Pricing'!$R$1268:$R$1447,MATCH('Project 2'!V$8,'Term Pricing'!$C$1268:$C$1447,0))*$E227*(1-$F227))</f>
        <v>0</v>
      </c>
      <c r="W227" s="212">
        <f ca="1">(W$134*INDEX('Term Pricing'!$Q$1268:$Q$1447,MATCH('Project 2'!W$8,'Term Pricing'!$C$1268:$C$1447,0))*$E227*$F227)+(W$134*INDEX('Term Pricing'!$R$1268:$R$1447,MATCH('Project 2'!W$8,'Term Pricing'!$C$1268:$C$1447,0))*$E227*(1-$F227))</f>
        <v>0</v>
      </c>
      <c r="X227" s="212">
        <f ca="1">(X$134*INDEX('Term Pricing'!$Q$1268:$Q$1447,MATCH('Project 2'!X$8,'Term Pricing'!$C$1268:$C$1447,0))*$E227*$F227)+(X$134*INDEX('Term Pricing'!$R$1268:$R$1447,MATCH('Project 2'!X$8,'Term Pricing'!$C$1268:$C$1447,0))*$E227*(1-$F227))</f>
        <v>0</v>
      </c>
      <c r="Y227" s="212">
        <f ca="1">(Y$134*INDEX('Term Pricing'!$Q$1268:$Q$1447,MATCH('Project 2'!Y$8,'Term Pricing'!$C$1268:$C$1447,0))*$E227*$F227)+(Y$134*INDEX('Term Pricing'!$R$1268:$R$1447,MATCH('Project 2'!Y$8,'Term Pricing'!$C$1268:$C$1447,0))*$E227*(1-$F227))</f>
        <v>0</v>
      </c>
      <c r="Z227" s="212">
        <f ca="1">(Z$134*INDEX('Term Pricing'!$Q$1268:$Q$1447,MATCH('Project 2'!Z$8,'Term Pricing'!$C$1268:$C$1447,0))*$E227*$F227)+(Z$134*INDEX('Term Pricing'!$R$1268:$R$1447,MATCH('Project 2'!Z$8,'Term Pricing'!$C$1268:$C$1447,0))*$E227*(1-$F227))</f>
        <v>0</v>
      </c>
      <c r="AA227" s="212">
        <f ca="1">(AA$134*INDEX('Term Pricing'!$Q$1268:$Q$1447,MATCH('Project 2'!AA$8,'Term Pricing'!$C$1268:$C$1447,0))*$E227*$F227)+(AA$134*INDEX('Term Pricing'!$R$1268:$R$1447,MATCH('Project 2'!AA$8,'Term Pricing'!$C$1268:$C$1447,0))*$E227*(1-$F227))</f>
        <v>0</v>
      </c>
      <c r="AB227" s="212">
        <f ca="1">(AB$134*INDEX('Term Pricing'!$Q$1268:$Q$1447,MATCH('Project 2'!AB$8,'Term Pricing'!$C$1268:$C$1447,0))*$E227*$F227)+(AB$134*INDEX('Term Pricing'!$R$1268:$R$1447,MATCH('Project 2'!AB$8,'Term Pricing'!$C$1268:$C$1447,0))*$E227*(1-$F227))</f>
        <v>0</v>
      </c>
      <c r="AC227" s="212">
        <f ca="1">(AC$134*INDEX('Term Pricing'!$Q$1268:$Q$1447,MATCH('Project 2'!AC$8,'Term Pricing'!$C$1268:$C$1447,0))*$E227*$F227)+(AC$134*INDEX('Term Pricing'!$R$1268:$R$1447,MATCH('Project 2'!AC$8,'Term Pricing'!$C$1268:$C$1447,0))*$E227*(1-$F227))</f>
        <v>0</v>
      </c>
      <c r="AD227" s="212">
        <f ca="1">(AD$134*INDEX('Term Pricing'!$Q$1268:$Q$1447,MATCH('Project 2'!AD$8,'Term Pricing'!$C$1268:$C$1447,0))*$E227*$F227)+(AD$134*INDEX('Term Pricing'!$R$1268:$R$1447,MATCH('Project 2'!AD$8,'Term Pricing'!$C$1268:$C$1447,0))*$E227*(1-$F227))</f>
        <v>0</v>
      </c>
      <c r="AE227" s="212">
        <f ca="1">(AE$134*INDEX('Term Pricing'!$Q$1268:$Q$1447,MATCH('Project 2'!AE$8,'Term Pricing'!$C$1268:$C$1447,0))*$E227*$F227)+(AE$134*INDEX('Term Pricing'!$R$1268:$R$1447,MATCH('Project 2'!AE$8,'Term Pricing'!$C$1268:$C$1447,0))*$E227*(1-$F227))</f>
        <v>0</v>
      </c>
      <c r="AF227" s="212">
        <f ca="1">(AF$134*INDEX('Term Pricing'!$Q$1268:$Q$1447,MATCH('Project 2'!AF$8,'Term Pricing'!$C$1268:$C$1447,0))*$E227*$F227)+(AF$134*INDEX('Term Pricing'!$R$1268:$R$1447,MATCH('Project 2'!AF$8,'Term Pricing'!$C$1268:$C$1447,0))*$E227*(1-$F227))</f>
        <v>0</v>
      </c>
      <c r="AG227" s="212">
        <f ca="1">(AG$134*INDEX('Term Pricing'!$Q$1268:$Q$1447,MATCH('Project 2'!AG$8,'Term Pricing'!$C$1268:$C$1447,0))*$E227*$F227)+(AG$134*INDEX('Term Pricing'!$R$1268:$R$1447,MATCH('Project 2'!AG$8,'Term Pricing'!$C$1268:$C$1447,0))*$E227*(1-$F227))</f>
        <v>0</v>
      </c>
      <c r="AH227" s="212">
        <f ca="1">(AH$134*INDEX('Term Pricing'!$Q$1268:$Q$1447,MATCH('Project 2'!AH$8,'Term Pricing'!$C$1268:$C$1447,0))*$E227*$F227)+(AH$134*INDEX('Term Pricing'!$R$1268:$R$1447,MATCH('Project 2'!AH$8,'Term Pricing'!$C$1268:$C$1447,0))*$E227*(1-$F227))</f>
        <v>0</v>
      </c>
      <c r="AI227" s="212">
        <f ca="1">(AI$134*INDEX('Term Pricing'!$Q$1268:$Q$1447,MATCH('Project 2'!AI$8,'Term Pricing'!$C$1268:$C$1447,0))*$E227*$F227)+(AI$134*INDEX('Term Pricing'!$R$1268:$R$1447,MATCH('Project 2'!AI$8,'Term Pricing'!$C$1268:$C$1447,0))*$E227*(1-$F227))</f>
        <v>0</v>
      </c>
      <c r="AJ227" s="212">
        <f ca="1">(AJ$134*INDEX('Term Pricing'!$Q$1268:$Q$1447,MATCH('Project 2'!AJ$8,'Term Pricing'!$C$1268:$C$1447,0))*$E227*$F227)+(AJ$134*INDEX('Term Pricing'!$R$1268:$R$1447,MATCH('Project 2'!AJ$8,'Term Pricing'!$C$1268:$C$1447,0))*$E227*(1-$F227))</f>
        <v>0</v>
      </c>
      <c r="AK227" s="212">
        <f ca="1">(AK$134*INDEX('Term Pricing'!$Q$1268:$Q$1447,MATCH('Project 2'!AK$8,'Term Pricing'!$C$1268:$C$1447,0))*$E227*$F227)+(AK$134*INDEX('Term Pricing'!$R$1268:$R$1447,MATCH('Project 2'!AK$8,'Term Pricing'!$C$1268:$C$1447,0))*$E227*(1-$F227))</f>
        <v>0</v>
      </c>
      <c r="AL227" s="212">
        <f ca="1">(AL$134*INDEX('Term Pricing'!$Q$1268:$Q$1447,MATCH('Project 2'!AL$8,'Term Pricing'!$C$1268:$C$1447,0))*$E227*$F227)+(AL$134*INDEX('Term Pricing'!$R$1268:$R$1447,MATCH('Project 2'!AL$8,'Term Pricing'!$C$1268:$C$1447,0))*$E227*(1-$F227))</f>
        <v>0</v>
      </c>
      <c r="AM227" s="212">
        <f ca="1">(AM$134*INDEX('Term Pricing'!$Q$1268:$Q$1447,MATCH('Project 2'!AM$8,'Term Pricing'!$C$1268:$C$1447,0))*$E227*$F227)+(AM$134*INDEX('Term Pricing'!$R$1268:$R$1447,MATCH('Project 2'!AM$8,'Term Pricing'!$C$1268:$C$1447,0))*$E227*(1-$F227))</f>
        <v>0</v>
      </c>
      <c r="AN227" s="212">
        <f ca="1">(AN$134*INDEX('Term Pricing'!$Q$1268:$Q$1447,MATCH('Project 2'!AN$8,'Term Pricing'!$C$1268:$C$1447,0))*$E227*$F227)+(AN$134*INDEX('Term Pricing'!$R$1268:$R$1447,MATCH('Project 2'!AN$8,'Term Pricing'!$C$1268:$C$1447,0))*$E227*(1-$F227))</f>
        <v>0</v>
      </c>
      <c r="AO227" s="212">
        <f ca="1">(AO$134*INDEX('Term Pricing'!$Q$1268:$Q$1447,MATCH('Project 2'!AO$8,'Term Pricing'!$C$1268:$C$1447,0))*$E227*$F227)+(AO$134*INDEX('Term Pricing'!$R$1268:$R$1447,MATCH('Project 2'!AO$8,'Term Pricing'!$C$1268:$C$1447,0))*$E227*(1-$F227))</f>
        <v>0</v>
      </c>
      <c r="AP227" s="212">
        <f ca="1">(AP$134*INDEX('Term Pricing'!$Q$1268:$Q$1447,MATCH('Project 2'!AP$8,'Term Pricing'!$C$1268:$C$1447,0))*$E227*$F227)+(AP$134*INDEX('Term Pricing'!$R$1268:$R$1447,MATCH('Project 2'!AP$8,'Term Pricing'!$C$1268:$C$1447,0))*$E227*(1-$F227))</f>
        <v>0</v>
      </c>
      <c r="AQ227" s="212">
        <f ca="1">(AQ$134*INDEX('Term Pricing'!$Q$1268:$Q$1447,MATCH('Project 2'!AQ$8,'Term Pricing'!$C$1268:$C$1447,0))*$E227*$F227)+(AQ$134*INDEX('Term Pricing'!$R$1268:$R$1447,MATCH('Project 2'!AQ$8,'Term Pricing'!$C$1268:$C$1447,0))*$E227*(1-$F227))</f>
        <v>0</v>
      </c>
      <c r="AR227" s="212">
        <f ca="1">(AR$134*INDEX('Term Pricing'!$Q$1268:$Q$1447,MATCH('Project 2'!AR$8,'Term Pricing'!$C$1268:$C$1447,0))*$E227*$F227)+(AR$134*INDEX('Term Pricing'!$R$1268:$R$1447,MATCH('Project 2'!AR$8,'Term Pricing'!$C$1268:$C$1447,0))*$E227*(1-$F227))</f>
        <v>0</v>
      </c>
      <c r="AS227" s="212">
        <f ca="1">(AS$134*INDEX('Term Pricing'!$Q$1268:$Q$1447,MATCH('Project 2'!AS$8,'Term Pricing'!$C$1268:$C$1447,0))*$E227*$F227)+(AS$134*INDEX('Term Pricing'!$R$1268:$R$1447,MATCH('Project 2'!AS$8,'Term Pricing'!$C$1268:$C$1447,0))*$E227*(1-$F227))</f>
        <v>0</v>
      </c>
      <c r="AT227" s="212">
        <f ca="1">(AT$134*INDEX('Term Pricing'!$Q$1268:$Q$1447,MATCH('Project 2'!AT$8,'Term Pricing'!$C$1268:$C$1447,0))*$E227*$F227)+(AT$134*INDEX('Term Pricing'!$R$1268:$R$1447,MATCH('Project 2'!AT$8,'Term Pricing'!$C$1268:$C$1447,0))*$E227*(1-$F227))</f>
        <v>0</v>
      </c>
      <c r="AU227" s="212">
        <f ca="1">(AU$134*INDEX('Term Pricing'!$Q$1268:$Q$1447,MATCH('Project 2'!AU$8,'Term Pricing'!$C$1268:$C$1447,0))*$E227*$F227)+(AU$134*INDEX('Term Pricing'!$R$1268:$R$1447,MATCH('Project 2'!AU$8,'Term Pricing'!$C$1268:$C$1447,0))*$E227*(1-$F227))</f>
        <v>0</v>
      </c>
      <c r="AV227" s="212">
        <f ca="1">(AV$134*INDEX('Term Pricing'!$Q$1268:$Q$1447,MATCH('Project 2'!AV$8,'Term Pricing'!$C$1268:$C$1447,0))*$E227*$F227)+(AV$134*INDEX('Term Pricing'!$R$1268:$R$1447,MATCH('Project 2'!AV$8,'Term Pricing'!$C$1268:$C$1447,0))*$E227*(1-$F227))</f>
        <v>0</v>
      </c>
      <c r="AW227" s="212">
        <f ca="1">(AW$134*INDEX('Term Pricing'!$Q$1268:$Q$1447,MATCH('Project 2'!AW$8,'Term Pricing'!$C$1268:$C$1447,0))*$E227*$F227)+(AW$134*INDEX('Term Pricing'!$R$1268:$R$1447,MATCH('Project 2'!AW$8,'Term Pricing'!$C$1268:$C$1447,0))*$E227*(1-$F227))</f>
        <v>0</v>
      </c>
      <c r="AX227" s="212">
        <f ca="1">(AX$134*INDEX('Term Pricing'!$Q$1268:$Q$1447,MATCH('Project 2'!AX$8,'Term Pricing'!$C$1268:$C$1447,0))*$E227*$F227)+(AX$134*INDEX('Term Pricing'!$R$1268:$R$1447,MATCH('Project 2'!AX$8,'Term Pricing'!$C$1268:$C$1447,0))*$E227*(1-$F227))</f>
        <v>0</v>
      </c>
      <c r="AY227" s="212">
        <f ca="1">(AY$134*INDEX('Term Pricing'!$Q$1268:$Q$1447,MATCH('Project 2'!AY$8,'Term Pricing'!$C$1268:$C$1447,0))*$E227*$F227)+(AY$134*INDEX('Term Pricing'!$R$1268:$R$1447,MATCH('Project 2'!AY$8,'Term Pricing'!$C$1268:$C$1447,0))*$E227*(1-$F227))</f>
        <v>0</v>
      </c>
      <c r="AZ227" s="212">
        <f ca="1">(AZ$134*INDEX('Term Pricing'!$Q$1268:$Q$1447,MATCH('Project 2'!AZ$8,'Term Pricing'!$C$1268:$C$1447,0))*$E227*$F227)+(AZ$134*INDEX('Term Pricing'!$R$1268:$R$1447,MATCH('Project 2'!AZ$8,'Term Pricing'!$C$1268:$C$1447,0))*$E227*(1-$F227))</f>
        <v>0</v>
      </c>
      <c r="BA227" s="212">
        <f ca="1">(BA$134*INDEX('Term Pricing'!$Q$1268:$Q$1447,MATCH('Project 2'!BA$8,'Term Pricing'!$C$1268:$C$1447,0))*$E227*$F227)+(BA$134*INDEX('Term Pricing'!$R$1268:$R$1447,MATCH('Project 2'!BA$8,'Term Pricing'!$C$1268:$C$1447,0))*$E227*(1-$F227))</f>
        <v>0</v>
      </c>
      <c r="BB227" s="212">
        <f ca="1">(BB$134*INDEX('Term Pricing'!$Q$1268:$Q$1447,MATCH('Project 2'!BB$8,'Term Pricing'!$C$1268:$C$1447,0))*$E227*$F227)+(BB$134*INDEX('Term Pricing'!$R$1268:$R$1447,MATCH('Project 2'!BB$8,'Term Pricing'!$C$1268:$C$1447,0))*$E227*(1-$F227))</f>
        <v>0</v>
      </c>
      <c r="BC227" s="212">
        <f ca="1">(BC$134*INDEX('Term Pricing'!$Q$1268:$Q$1447,MATCH('Project 2'!BC$8,'Term Pricing'!$C$1268:$C$1447,0))*$E227*$F227)+(BC$134*INDEX('Term Pricing'!$R$1268:$R$1447,MATCH('Project 2'!BC$8,'Term Pricing'!$C$1268:$C$1447,0))*$E227*(1-$F227))</f>
        <v>0</v>
      </c>
      <c r="BD227" s="212">
        <f ca="1">(BD$134*INDEX('Term Pricing'!$Q$1268:$Q$1447,MATCH('Project 2'!BD$8,'Term Pricing'!$C$1268:$C$1447,0))*$E227*$F227)+(BD$134*INDEX('Term Pricing'!$R$1268:$R$1447,MATCH('Project 2'!BD$8,'Term Pricing'!$C$1268:$C$1447,0))*$E227*(1-$F227))</f>
        <v>0</v>
      </c>
      <c r="BE227" s="212">
        <f ca="1">(BE$134*INDEX('Term Pricing'!$Q$1268:$Q$1447,MATCH('Project 2'!BE$8,'Term Pricing'!$C$1268:$C$1447,0))*$E227*$F227)+(BE$134*INDEX('Term Pricing'!$R$1268:$R$1447,MATCH('Project 2'!BE$8,'Term Pricing'!$C$1268:$C$1447,0))*$E227*(1-$F227))</f>
        <v>0</v>
      </c>
      <c r="BF227" s="212">
        <f ca="1">(BF$134*INDEX('Term Pricing'!$Q$1268:$Q$1447,MATCH('Project 2'!BF$8,'Term Pricing'!$C$1268:$C$1447,0))*$E227*$F227)+(BF$134*INDEX('Term Pricing'!$R$1268:$R$1447,MATCH('Project 2'!BF$8,'Term Pricing'!$C$1268:$C$1447,0))*$E227*(1-$F227))</f>
        <v>0</v>
      </c>
      <c r="BG227" s="212">
        <f ca="1">(BG$134*INDEX('Term Pricing'!$Q$1268:$Q$1447,MATCH('Project 2'!BG$8,'Term Pricing'!$C$1268:$C$1447,0))*$E227*$F227)+(BG$134*INDEX('Term Pricing'!$R$1268:$R$1447,MATCH('Project 2'!BG$8,'Term Pricing'!$C$1268:$C$1447,0))*$E227*(1-$F227))</f>
        <v>0</v>
      </c>
      <c r="BH227" s="212">
        <f ca="1">(BH$134*INDEX('Term Pricing'!$Q$1268:$Q$1447,MATCH('Project 2'!BH$8,'Term Pricing'!$C$1268:$C$1447,0))*$E227*$F227)+(BH$134*INDEX('Term Pricing'!$R$1268:$R$1447,MATCH('Project 2'!BH$8,'Term Pricing'!$C$1268:$C$1447,0))*$E227*(1-$F227))</f>
        <v>0</v>
      </c>
      <c r="BI227" s="212">
        <f ca="1">(BI$134*INDEX('Term Pricing'!$Q$1268:$Q$1447,MATCH('Project 2'!BI$8,'Term Pricing'!$C$1268:$C$1447,0))*$E227*$F227)+(BI$134*INDEX('Term Pricing'!$R$1268:$R$1447,MATCH('Project 2'!BI$8,'Term Pricing'!$C$1268:$C$1447,0))*$E227*(1-$F227))</f>
        <v>0</v>
      </c>
      <c r="BJ227" s="212">
        <f ca="1">(BJ$134*INDEX('Term Pricing'!$Q$1268:$Q$1447,MATCH('Project 2'!BJ$8,'Term Pricing'!$C$1268:$C$1447,0))*$E227*$F227)+(BJ$134*INDEX('Term Pricing'!$R$1268:$R$1447,MATCH('Project 2'!BJ$8,'Term Pricing'!$C$1268:$C$1447,0))*$E227*(1-$F227))</f>
        <v>0</v>
      </c>
      <c r="BK227" s="212">
        <f ca="1">(BK$134*INDEX('Term Pricing'!$Q$1268:$Q$1447,MATCH('Project 2'!BK$8,'Term Pricing'!$C$1268:$C$1447,0))*$E227*$F227)+(BK$134*INDEX('Term Pricing'!$R$1268:$R$1447,MATCH('Project 2'!BK$8,'Term Pricing'!$C$1268:$C$1447,0))*$E227*(1-$F227))</f>
        <v>0</v>
      </c>
      <c r="BL227" s="212">
        <f ca="1">(BL$134*INDEX('Term Pricing'!$Q$1268:$Q$1447,MATCH('Project 2'!BL$8,'Term Pricing'!$C$1268:$C$1447,0))*$E227*$F227)+(BL$134*INDEX('Term Pricing'!$R$1268:$R$1447,MATCH('Project 2'!BL$8,'Term Pricing'!$C$1268:$C$1447,0))*$E227*(1-$F227))</f>
        <v>0</v>
      </c>
      <c r="BM227" s="212">
        <f ca="1">(BM$134*INDEX('Term Pricing'!$Q$1268:$Q$1447,MATCH('Project 2'!BM$8,'Term Pricing'!$C$1268:$C$1447,0))*$E227*$F227)+(BM$134*INDEX('Term Pricing'!$R$1268:$R$1447,MATCH('Project 2'!BM$8,'Term Pricing'!$C$1268:$C$1447,0))*$E227*(1-$F227))</f>
        <v>0</v>
      </c>
      <c r="BN227" s="212">
        <f ca="1">(BN$134*INDEX('Term Pricing'!$Q$1268:$Q$1447,MATCH('Project 2'!BN$8,'Term Pricing'!$C$1268:$C$1447,0))*$E227*$F227)+(BN$134*INDEX('Term Pricing'!$R$1268:$R$1447,MATCH('Project 2'!BN$8,'Term Pricing'!$C$1268:$C$1447,0))*$E227*(1-$F227))</f>
        <v>0</v>
      </c>
      <c r="BO227" s="212">
        <f ca="1">(BO$134*INDEX('Term Pricing'!$Q$1268:$Q$1447,MATCH('Project 2'!BO$8,'Term Pricing'!$C$1268:$C$1447,0))*$E227*$F227)+(BO$134*INDEX('Term Pricing'!$R$1268:$R$1447,MATCH('Project 2'!BO$8,'Term Pricing'!$C$1268:$C$1447,0))*$E227*(1-$F227))</f>
        <v>0</v>
      </c>
      <c r="BP227" s="212">
        <f ca="1">(BP$134*INDEX('Term Pricing'!$Q$1268:$Q$1447,MATCH('Project 2'!BP$8,'Term Pricing'!$C$1268:$C$1447,0))*$E227*$F227)+(BP$134*INDEX('Term Pricing'!$R$1268:$R$1447,MATCH('Project 2'!BP$8,'Term Pricing'!$C$1268:$C$1447,0))*$E227*(1-$F227))</f>
        <v>0</v>
      </c>
      <c r="BQ227" s="212">
        <f ca="1">(BQ$134*INDEX('Term Pricing'!$Q$1268:$Q$1447,MATCH('Project 2'!BQ$8,'Term Pricing'!$C$1268:$C$1447,0))*$E227*$F227)+(BQ$134*INDEX('Term Pricing'!$R$1268:$R$1447,MATCH('Project 2'!BQ$8,'Term Pricing'!$C$1268:$C$1447,0))*$E227*(1-$F227))</f>
        <v>0</v>
      </c>
      <c r="BR227" s="212">
        <f ca="1">(BR$134*INDEX('Term Pricing'!$Q$1268:$Q$1447,MATCH('Project 2'!BR$8,'Term Pricing'!$C$1268:$C$1447,0))*$E227*$F227)+(BR$134*INDEX('Term Pricing'!$R$1268:$R$1447,MATCH('Project 2'!BR$8,'Term Pricing'!$C$1268:$C$1447,0))*$E227*(1-$F227))</f>
        <v>0</v>
      </c>
      <c r="BS227" s="212">
        <f ca="1">(BS$134*INDEX('Term Pricing'!$Q$1268:$Q$1447,MATCH('Project 2'!BS$8,'Term Pricing'!$C$1268:$C$1447,0))*$E227*$F227)+(BS$134*INDEX('Term Pricing'!$R$1268:$R$1447,MATCH('Project 2'!BS$8,'Term Pricing'!$C$1268:$C$1447,0))*$E227*(1-$F227))</f>
        <v>0</v>
      </c>
      <c r="BT227" s="212">
        <f ca="1">(BT$134*INDEX('Term Pricing'!$Q$1268:$Q$1447,MATCH('Project 2'!BT$8,'Term Pricing'!$C$1268:$C$1447,0))*$E227*$F227)+(BT$134*INDEX('Term Pricing'!$R$1268:$R$1447,MATCH('Project 2'!BT$8,'Term Pricing'!$C$1268:$C$1447,0))*$E227*(1-$F227))</f>
        <v>0</v>
      </c>
      <c r="BU227" s="212">
        <f ca="1">(BU$134*INDEX('Term Pricing'!$Q$1268:$Q$1447,MATCH('Project 2'!BU$8,'Term Pricing'!$C$1268:$C$1447,0))*$E227*$F227)+(BU$134*INDEX('Term Pricing'!$R$1268:$R$1447,MATCH('Project 2'!BU$8,'Term Pricing'!$C$1268:$C$1447,0))*$E227*(1-$F227))</f>
        <v>0</v>
      </c>
      <c r="BV227" s="212">
        <f ca="1">(BV$134*INDEX('Term Pricing'!$Q$1268:$Q$1447,MATCH('Project 2'!BV$8,'Term Pricing'!$C$1268:$C$1447,0))*$E227*$F227)+(BV$134*INDEX('Term Pricing'!$R$1268:$R$1447,MATCH('Project 2'!BV$8,'Term Pricing'!$C$1268:$C$1447,0))*$E227*(1-$F227))</f>
        <v>0</v>
      </c>
      <c r="BW227" s="212">
        <f ca="1">(BW$134*INDEX('Term Pricing'!$Q$1268:$Q$1447,MATCH('Project 2'!BW$8,'Term Pricing'!$C$1268:$C$1447,0))*$E227*$F227)+(BW$134*INDEX('Term Pricing'!$R$1268:$R$1447,MATCH('Project 2'!BW$8,'Term Pricing'!$C$1268:$C$1447,0))*$E227*(1-$F227))</f>
        <v>0</v>
      </c>
      <c r="BX227" s="212">
        <f ca="1">(BX$134*INDEX('Term Pricing'!$Q$1268:$Q$1447,MATCH('Project 2'!BX$8,'Term Pricing'!$C$1268:$C$1447,0))*$E227*$F227)+(BX$134*INDEX('Term Pricing'!$R$1268:$R$1447,MATCH('Project 2'!BX$8,'Term Pricing'!$C$1268:$C$1447,0))*$E227*(1-$F227))</f>
        <v>0</v>
      </c>
      <c r="BY227" s="212">
        <f ca="1">(BY$134*INDEX('Term Pricing'!$Q$1268:$Q$1447,MATCH('Project 2'!BY$8,'Term Pricing'!$C$1268:$C$1447,0))*$E227*$F227)+(BY$134*INDEX('Term Pricing'!$R$1268:$R$1447,MATCH('Project 2'!BY$8,'Term Pricing'!$C$1268:$C$1447,0))*$E227*(1-$F227))</f>
        <v>0</v>
      </c>
      <c r="BZ227" s="212">
        <f ca="1">(BZ$134*INDEX('Term Pricing'!$Q$1268:$Q$1447,MATCH('Project 2'!BZ$8,'Term Pricing'!$C$1268:$C$1447,0))*$E227*$F227)+(BZ$134*INDEX('Term Pricing'!$R$1268:$R$1447,MATCH('Project 2'!BZ$8,'Term Pricing'!$C$1268:$C$1447,0))*$E227*(1-$F227))</f>
        <v>0</v>
      </c>
      <c r="CA227" s="212">
        <f ca="1">(CA$134*INDEX('Term Pricing'!$Q$1268:$Q$1447,MATCH('Project 2'!CA$8,'Term Pricing'!$C$1268:$C$1447,0))*$E227*$F227)+(CA$134*INDEX('Term Pricing'!$R$1268:$R$1447,MATCH('Project 2'!CA$8,'Term Pricing'!$C$1268:$C$1447,0))*$E227*(1-$F227))</f>
        <v>0</v>
      </c>
      <c r="CB227" s="212">
        <f ca="1">(CB$134*INDEX('Term Pricing'!$Q$1268:$Q$1447,MATCH('Project 2'!CB$8,'Term Pricing'!$C$1268:$C$1447,0))*$E227*$F227)+(CB$134*INDEX('Term Pricing'!$R$1268:$R$1447,MATCH('Project 2'!CB$8,'Term Pricing'!$C$1268:$C$1447,0))*$E227*(1-$F227))</f>
        <v>0</v>
      </c>
      <c r="CC227" s="212">
        <f ca="1">(CC$134*INDEX('Term Pricing'!$Q$1268:$Q$1447,MATCH('Project 2'!CC$8,'Term Pricing'!$C$1268:$C$1447,0))*$E227*$F227)+(CC$134*INDEX('Term Pricing'!$R$1268:$R$1447,MATCH('Project 2'!CC$8,'Term Pricing'!$C$1268:$C$1447,0))*$E227*(1-$F227))</f>
        <v>0</v>
      </c>
      <c r="CD227" s="212">
        <f ca="1">(CD$134*INDEX('Term Pricing'!$Q$1268:$Q$1447,MATCH('Project 2'!CD$8,'Term Pricing'!$C$1268:$C$1447,0))*$E227*$F227)+(CD$134*INDEX('Term Pricing'!$R$1268:$R$1447,MATCH('Project 2'!CD$8,'Term Pricing'!$C$1268:$C$1447,0))*$E227*(1-$F227))</f>
        <v>0</v>
      </c>
      <c r="CE227" s="212">
        <f ca="1">(CE$134*INDEX('Term Pricing'!$Q$1268:$Q$1447,MATCH('Project 2'!CE$8,'Term Pricing'!$C$1268:$C$1447,0))*$E227*$F227)+(CE$134*INDEX('Term Pricing'!$R$1268:$R$1447,MATCH('Project 2'!CE$8,'Term Pricing'!$C$1268:$C$1447,0))*$E227*(1-$F227))</f>
        <v>0</v>
      </c>
      <c r="CF227" s="212">
        <f ca="1">(CF$134*INDEX('Term Pricing'!$Q$1268:$Q$1447,MATCH('Project 2'!CF$8,'Term Pricing'!$C$1268:$C$1447,0))*$E227*$F227)+(CF$134*INDEX('Term Pricing'!$R$1268:$R$1447,MATCH('Project 2'!CF$8,'Term Pricing'!$C$1268:$C$1447,0))*$E227*(1-$F227))</f>
        <v>0</v>
      </c>
      <c r="CG227" s="212">
        <f ca="1">(CG$134*INDEX('Term Pricing'!$Q$1268:$Q$1447,MATCH('Project 2'!CG$8,'Term Pricing'!$C$1268:$C$1447,0))*$E227*$F227)+(CG$134*INDEX('Term Pricing'!$R$1268:$R$1447,MATCH('Project 2'!CG$8,'Term Pricing'!$C$1268:$C$1447,0))*$E227*(1-$F227))</f>
        <v>0</v>
      </c>
      <c r="CH227" s="212">
        <f ca="1">(CH$134*INDEX('Term Pricing'!$Q$1268:$Q$1447,MATCH('Project 2'!CH$8,'Term Pricing'!$C$1268:$C$1447,0))*$E227*$F227)+(CH$134*INDEX('Term Pricing'!$R$1268:$R$1447,MATCH('Project 2'!CH$8,'Term Pricing'!$C$1268:$C$1447,0))*$E227*(1-$F227))</f>
        <v>0</v>
      </c>
      <c r="CI227" s="212">
        <f ca="1">(CI$134*INDEX('Term Pricing'!$Q$1268:$Q$1447,MATCH('Project 2'!CI$8,'Term Pricing'!$C$1268:$C$1447,0))*$E227*$F227)+(CI$134*INDEX('Term Pricing'!$R$1268:$R$1447,MATCH('Project 2'!CI$8,'Term Pricing'!$C$1268:$C$1447,0))*$E227*(1-$F227))</f>
        <v>0</v>
      </c>
      <c r="CJ227" s="212">
        <f ca="1">(CJ$134*INDEX('Term Pricing'!$Q$1268:$Q$1447,MATCH('Project 2'!CJ$8,'Term Pricing'!$C$1268:$C$1447,0))*$E227*$F227)+(CJ$134*INDEX('Term Pricing'!$R$1268:$R$1447,MATCH('Project 2'!CJ$8,'Term Pricing'!$C$1268:$C$1447,0))*$E227*(1-$F227))</f>
        <v>0</v>
      </c>
      <c r="CK227" s="212">
        <f ca="1">(CK$134*INDEX('Term Pricing'!$Q$1268:$Q$1447,MATCH('Project 2'!CK$8,'Term Pricing'!$C$1268:$C$1447,0))*$E227*$F227)+(CK$134*INDEX('Term Pricing'!$R$1268:$R$1447,MATCH('Project 2'!CK$8,'Term Pricing'!$C$1268:$C$1447,0))*$E227*(1-$F227))</f>
        <v>0</v>
      </c>
      <c r="CL227" s="212">
        <f ca="1">(CL$134*INDEX('Term Pricing'!$Q$1268:$Q$1447,MATCH('Project 2'!CL$8,'Term Pricing'!$C$1268:$C$1447,0))*$E227*$F227)+(CL$134*INDEX('Term Pricing'!$R$1268:$R$1447,MATCH('Project 2'!CL$8,'Term Pricing'!$C$1268:$C$1447,0))*$E227*(1-$F227))</f>
        <v>0</v>
      </c>
      <c r="CM227" s="212">
        <f ca="1">(CM$134*INDEX('Term Pricing'!$Q$1268:$Q$1447,MATCH('Project 2'!CM$8,'Term Pricing'!$C$1268:$C$1447,0))*$E227*$F227)+(CM$134*INDEX('Term Pricing'!$R$1268:$R$1447,MATCH('Project 2'!CM$8,'Term Pricing'!$C$1268:$C$1447,0))*$E227*(1-$F227))</f>
        <v>0</v>
      </c>
      <c r="CN227" s="212">
        <f ca="1">(CN$134*INDEX('Term Pricing'!$Q$1268:$Q$1447,MATCH('Project 2'!CN$8,'Term Pricing'!$C$1268:$C$1447,0))*$E227*$F227)+(CN$134*INDEX('Term Pricing'!$R$1268:$R$1447,MATCH('Project 2'!CN$8,'Term Pricing'!$C$1268:$C$1447,0))*$E227*(1-$F227))</f>
        <v>0</v>
      </c>
      <c r="CO227" s="212">
        <f ca="1">(CO$134*INDEX('Term Pricing'!$Q$1268:$Q$1447,MATCH('Project 2'!CO$8,'Term Pricing'!$C$1268:$C$1447,0))*$E227*$F227)+(CO$134*INDEX('Term Pricing'!$R$1268:$R$1447,MATCH('Project 2'!CO$8,'Term Pricing'!$C$1268:$C$1447,0))*$E227*(1-$F227))</f>
        <v>0</v>
      </c>
      <c r="CP227" s="212">
        <f ca="1">(CP$134*INDEX('Term Pricing'!$Q$1268:$Q$1447,MATCH('Project 2'!CP$8,'Term Pricing'!$C$1268:$C$1447,0))*$E227*$F227)+(CP$134*INDEX('Term Pricing'!$R$1268:$R$1447,MATCH('Project 2'!CP$8,'Term Pricing'!$C$1268:$C$1447,0))*$E227*(1-$F227))</f>
        <v>0</v>
      </c>
      <c r="CQ227" s="212">
        <f ca="1">(CQ$134*INDEX('Term Pricing'!$Q$1268:$Q$1447,MATCH('Project 2'!CQ$8,'Term Pricing'!$C$1268:$C$1447,0))*$E227*$F227)+(CQ$134*INDEX('Term Pricing'!$R$1268:$R$1447,MATCH('Project 2'!CQ$8,'Term Pricing'!$C$1268:$C$1447,0))*$E227*(1-$F227))</f>
        <v>0</v>
      </c>
      <c r="CR227" s="212">
        <f ca="1">(CR$134*INDEX('Term Pricing'!$Q$1268:$Q$1447,MATCH('Project 2'!CR$8,'Term Pricing'!$C$1268:$C$1447,0))*$E227*$F227)+(CR$134*INDEX('Term Pricing'!$R$1268:$R$1447,MATCH('Project 2'!CR$8,'Term Pricing'!$C$1268:$C$1447,0))*$E227*(1-$F227))</f>
        <v>0</v>
      </c>
      <c r="CS227" s="212">
        <f ca="1">(CS$134*INDEX('Term Pricing'!$Q$1268:$Q$1447,MATCH('Project 2'!CS$8,'Term Pricing'!$C$1268:$C$1447,0))*$E227*$F227)+(CS$134*INDEX('Term Pricing'!$R$1268:$R$1447,MATCH('Project 2'!CS$8,'Term Pricing'!$C$1268:$C$1447,0))*$E227*(1-$F227))</f>
        <v>0</v>
      </c>
      <c r="CT227" s="212">
        <f ca="1">(CT$134*INDEX('Term Pricing'!$Q$1268:$Q$1447,MATCH('Project 2'!CT$8,'Term Pricing'!$C$1268:$C$1447,0))*$E227*$F227)+(CT$134*INDEX('Term Pricing'!$R$1268:$R$1447,MATCH('Project 2'!CT$8,'Term Pricing'!$C$1268:$C$1447,0))*$E227*(1-$F227))</f>
        <v>0</v>
      </c>
      <c r="CU227" s="212">
        <f ca="1">(CU$134*INDEX('Term Pricing'!$Q$1268:$Q$1447,MATCH('Project 2'!CU$8,'Term Pricing'!$C$1268:$C$1447,0))*$E227*$F227)+(CU$134*INDEX('Term Pricing'!$R$1268:$R$1447,MATCH('Project 2'!CU$8,'Term Pricing'!$C$1268:$C$1447,0))*$E227*(1-$F227))</f>
        <v>0</v>
      </c>
      <c r="CV227" s="212">
        <f ca="1">(CV$134*INDEX('Term Pricing'!$Q$1268:$Q$1447,MATCH('Project 2'!CV$8,'Term Pricing'!$C$1268:$C$1447,0))*$E227*$F227)+(CV$134*INDEX('Term Pricing'!$R$1268:$R$1447,MATCH('Project 2'!CV$8,'Term Pricing'!$C$1268:$C$1447,0))*$E227*(1-$F227))</f>
        <v>0</v>
      </c>
      <c r="CW227" s="212">
        <f ca="1">(CW$134*INDEX('Term Pricing'!$Q$1268:$Q$1447,MATCH('Project 2'!CW$8,'Term Pricing'!$C$1268:$C$1447,0))*$E227*$F227)+(CW$134*INDEX('Term Pricing'!$R$1268:$R$1447,MATCH('Project 2'!CW$8,'Term Pricing'!$C$1268:$C$1447,0))*$E227*(1-$F227))</f>
        <v>0</v>
      </c>
      <c r="CX227" s="212">
        <f ca="1">(CX$134*INDEX('Term Pricing'!$Q$1268:$Q$1447,MATCH('Project 2'!CX$8,'Term Pricing'!$C$1268:$C$1447,0))*$E227*$F227)+(CX$134*INDEX('Term Pricing'!$R$1268:$R$1447,MATCH('Project 2'!CX$8,'Term Pricing'!$C$1268:$C$1447,0))*$E227*(1-$F227))</f>
        <v>0</v>
      </c>
      <c r="CY227" s="212">
        <f ca="1">(CY$134*INDEX('Term Pricing'!$Q$1268:$Q$1447,MATCH('Project 2'!CY$8,'Term Pricing'!$C$1268:$C$1447,0))*$E227*$F227)+(CY$134*INDEX('Term Pricing'!$R$1268:$R$1447,MATCH('Project 2'!CY$8,'Term Pricing'!$C$1268:$C$1447,0))*$E227*(1-$F227))</f>
        <v>0</v>
      </c>
      <c r="CZ227" s="212">
        <f ca="1">(CZ$134*INDEX('Term Pricing'!$Q$1268:$Q$1447,MATCH('Project 2'!CZ$8,'Term Pricing'!$C$1268:$C$1447,0))*$E227*$F227)+(CZ$134*INDEX('Term Pricing'!$R$1268:$R$1447,MATCH('Project 2'!CZ$8,'Term Pricing'!$C$1268:$C$1447,0))*$E227*(1-$F227))</f>
        <v>0</v>
      </c>
      <c r="DA227" s="212">
        <f ca="1">(DA$134*INDEX('Term Pricing'!$Q$1268:$Q$1447,MATCH('Project 2'!DA$8,'Term Pricing'!$C$1268:$C$1447,0))*$E227*$F227)+(DA$134*INDEX('Term Pricing'!$R$1268:$R$1447,MATCH('Project 2'!DA$8,'Term Pricing'!$C$1268:$C$1447,0))*$E227*(1-$F227))</f>
        <v>0</v>
      </c>
      <c r="DB227" s="212">
        <f ca="1">(DB$134*INDEX('Term Pricing'!$Q$1268:$Q$1447,MATCH('Project 2'!DB$8,'Term Pricing'!$C$1268:$C$1447,0))*$E227*$F227)+(DB$134*INDEX('Term Pricing'!$R$1268:$R$1447,MATCH('Project 2'!DB$8,'Term Pricing'!$C$1268:$C$1447,0))*$E227*(1-$F227))</f>
        <v>0</v>
      </c>
      <c r="DC227" s="212">
        <f ca="1">(DC$134*INDEX('Term Pricing'!$Q$1268:$Q$1447,MATCH('Project 2'!DC$8,'Term Pricing'!$C$1268:$C$1447,0))*$E227*$F227)+(DC$134*INDEX('Term Pricing'!$R$1268:$R$1447,MATCH('Project 2'!DC$8,'Term Pricing'!$C$1268:$C$1447,0))*$E227*(1-$F227))</f>
        <v>0</v>
      </c>
      <c r="DD227" s="212">
        <f ca="1">(DD$134*INDEX('Term Pricing'!$Q$1268:$Q$1447,MATCH('Project 2'!DD$8,'Term Pricing'!$C$1268:$C$1447,0))*$E227*$F227)+(DD$134*INDEX('Term Pricing'!$R$1268:$R$1447,MATCH('Project 2'!DD$8,'Term Pricing'!$C$1268:$C$1447,0))*$E227*(1-$F227))</f>
        <v>0</v>
      </c>
      <c r="DE227" s="212">
        <f ca="1">(DE$134*INDEX('Term Pricing'!$Q$1268:$Q$1447,MATCH('Project 2'!DE$8,'Term Pricing'!$C$1268:$C$1447,0))*$E227*$F227)+(DE$134*INDEX('Term Pricing'!$R$1268:$R$1447,MATCH('Project 2'!DE$8,'Term Pricing'!$C$1268:$C$1447,0))*$E227*(1-$F227))</f>
        <v>0</v>
      </c>
      <c r="DF227" s="212">
        <f ca="1">(DF$134*INDEX('Term Pricing'!$Q$1268:$Q$1447,MATCH('Project 2'!DF$8,'Term Pricing'!$C$1268:$C$1447,0))*$E227*$F227)+(DF$134*INDEX('Term Pricing'!$R$1268:$R$1447,MATCH('Project 2'!DF$8,'Term Pricing'!$C$1268:$C$1447,0))*$E227*(1-$F227))</f>
        <v>0</v>
      </c>
      <c r="DG227" s="212">
        <f ca="1">(DG$134*INDEX('Term Pricing'!$Q$1268:$Q$1447,MATCH('Project 2'!DG$8,'Term Pricing'!$C$1268:$C$1447,0))*$E227*$F227)+(DG$134*INDEX('Term Pricing'!$R$1268:$R$1447,MATCH('Project 2'!DG$8,'Term Pricing'!$C$1268:$C$1447,0))*$E227*(1-$F227))</f>
        <v>0</v>
      </c>
      <c r="DH227" s="212">
        <f ca="1">(DH$134*INDEX('Term Pricing'!$Q$1268:$Q$1447,MATCH('Project 2'!DH$8,'Term Pricing'!$C$1268:$C$1447,0))*$E227*$F227)+(DH$134*INDEX('Term Pricing'!$R$1268:$R$1447,MATCH('Project 2'!DH$8,'Term Pricing'!$C$1268:$C$1447,0))*$E227*(1-$F227))</f>
        <v>0</v>
      </c>
      <c r="DI227" s="212">
        <f ca="1">(DI$134*INDEX('Term Pricing'!$Q$1268:$Q$1447,MATCH('Project 2'!DI$8,'Term Pricing'!$C$1268:$C$1447,0))*$E227*$F227)+(DI$134*INDEX('Term Pricing'!$R$1268:$R$1447,MATCH('Project 2'!DI$8,'Term Pricing'!$C$1268:$C$1447,0))*$E227*(1-$F227))</f>
        <v>0</v>
      </c>
      <c r="DJ227" s="212">
        <f ca="1">(DJ$134*INDEX('Term Pricing'!$Q$1268:$Q$1447,MATCH('Project 2'!DJ$8,'Term Pricing'!$C$1268:$C$1447,0))*$E227*$F227)+(DJ$134*INDEX('Term Pricing'!$R$1268:$R$1447,MATCH('Project 2'!DJ$8,'Term Pricing'!$C$1268:$C$1447,0))*$E227*(1-$F227))</f>
        <v>0</v>
      </c>
      <c r="DK227" s="212">
        <f ca="1">(DK$134*INDEX('Term Pricing'!$Q$1268:$Q$1447,MATCH('Project 2'!DK$8,'Term Pricing'!$C$1268:$C$1447,0))*$E227*$F227)+(DK$134*INDEX('Term Pricing'!$R$1268:$R$1447,MATCH('Project 2'!DK$8,'Term Pricing'!$C$1268:$C$1447,0))*$E227*(1-$F227))</f>
        <v>0</v>
      </c>
      <c r="DL227" s="212">
        <f ca="1">(DL$134*INDEX('Term Pricing'!$Q$1268:$Q$1447,MATCH('Project 2'!DL$8,'Term Pricing'!$C$1268:$C$1447,0))*$E227*$F227)+(DL$134*INDEX('Term Pricing'!$R$1268:$R$1447,MATCH('Project 2'!DL$8,'Term Pricing'!$C$1268:$C$1447,0))*$E227*(1-$F227))</f>
        <v>0</v>
      </c>
      <c r="DM227" s="212">
        <f ca="1">(DM$134*INDEX('Term Pricing'!$Q$1268:$Q$1447,MATCH('Project 2'!DM$8,'Term Pricing'!$C$1268:$C$1447,0))*$E227*$F227)+(DM$134*INDEX('Term Pricing'!$R$1268:$R$1447,MATCH('Project 2'!DM$8,'Term Pricing'!$C$1268:$C$1447,0))*$E227*(1-$F227))</f>
        <v>0</v>
      </c>
      <c r="DN227" s="212">
        <f ca="1">(DN$134*INDEX('Term Pricing'!$Q$1268:$Q$1447,MATCH('Project 2'!DN$8,'Term Pricing'!$C$1268:$C$1447,0))*$E227*$F227)+(DN$134*INDEX('Term Pricing'!$R$1268:$R$1447,MATCH('Project 2'!DN$8,'Term Pricing'!$C$1268:$C$1447,0))*$E227*(1-$F227))</f>
        <v>0</v>
      </c>
    </row>
    <row r="228" spans="1:118" hidden="1" outlineLevel="1">
      <c r="A228" s="151"/>
      <c r="C228" s="34" t="s">
        <v>264</v>
      </c>
      <c r="E228" s="70">
        <f>Inputs!H156</f>
        <v>0</v>
      </c>
      <c r="F228" s="70">
        <f>Inputs!J156</f>
        <v>0</v>
      </c>
      <c r="G228" s="54" t="s">
        <v>83</v>
      </c>
      <c r="H228" s="279">
        <f ca="1">IFERROR(SUM($J228:$DN228)/(SUM($J$134:$DN$134)*E228),0)</f>
        <v>0</v>
      </c>
      <c r="I228" s="29"/>
      <c r="J228" s="212">
        <f ca="1">(J$134*INDEX('Term Pricing'!$Q$1453:$Q$1632,MATCH('Project 2'!J$8,'Term Pricing'!$C$1453:$C$1632,0))*$E228*$F228)+(J$134*INDEX('Term Pricing'!$R$1453:$R$1632,MATCH('Project 2'!J$8,'Term Pricing'!$C$1453:$C$1632,0))*$E228*(1-$F228))</f>
        <v>0</v>
      </c>
      <c r="K228" s="212">
        <f ca="1">(K$134*INDEX('Term Pricing'!$Q$1453:$Q$1632,MATCH('Project 2'!K$8,'Term Pricing'!$C$1453:$C$1632,0))*$E228*$F228)+(K$134*INDEX('Term Pricing'!$R$1453:$R$1632,MATCH('Project 2'!K$8,'Term Pricing'!$C$1453:$C$1632,0))*$E228*(1-$F228))</f>
        <v>0</v>
      </c>
      <c r="L228" s="212">
        <f ca="1">(L$134*INDEX('Term Pricing'!$Q$1453:$Q$1632,MATCH('Project 2'!L$8,'Term Pricing'!$C$1453:$C$1632,0))*$E228*$F228)+(L$134*INDEX('Term Pricing'!$R$1453:$R$1632,MATCH('Project 2'!L$8,'Term Pricing'!$C$1453:$C$1632,0))*$E228*(1-$F228))</f>
        <v>0</v>
      </c>
      <c r="M228" s="212">
        <f ca="1">(M$134*INDEX('Term Pricing'!$Q$1453:$Q$1632,MATCH('Project 2'!M$8,'Term Pricing'!$C$1453:$C$1632,0))*$E228*$F228)+(M$134*INDEX('Term Pricing'!$R$1453:$R$1632,MATCH('Project 2'!M$8,'Term Pricing'!$C$1453:$C$1632,0))*$E228*(1-$F228))</f>
        <v>0</v>
      </c>
      <c r="N228" s="212">
        <f ca="1">(N$134*INDEX('Term Pricing'!$Q$1453:$Q$1632,MATCH('Project 2'!N$8,'Term Pricing'!$C$1453:$C$1632,0))*$E228*$F228)+(N$134*INDEX('Term Pricing'!$R$1453:$R$1632,MATCH('Project 2'!N$8,'Term Pricing'!$C$1453:$C$1632,0))*$E228*(1-$F228))</f>
        <v>0</v>
      </c>
      <c r="O228" s="212">
        <f ca="1">(O$134*INDEX('Term Pricing'!$Q$1453:$Q$1632,MATCH('Project 2'!O$8,'Term Pricing'!$C$1453:$C$1632,0))*$E228*$F228)+(O$134*INDEX('Term Pricing'!$R$1453:$R$1632,MATCH('Project 2'!O$8,'Term Pricing'!$C$1453:$C$1632,0))*$E228*(1-$F228))</f>
        <v>0</v>
      </c>
      <c r="P228" s="212">
        <f ca="1">(P$134*INDEX('Term Pricing'!$Q$1453:$Q$1632,MATCH('Project 2'!P$8,'Term Pricing'!$C$1453:$C$1632,0))*$E228*$F228)+(P$134*INDEX('Term Pricing'!$R$1453:$R$1632,MATCH('Project 2'!P$8,'Term Pricing'!$C$1453:$C$1632,0))*$E228*(1-$F228))</f>
        <v>0</v>
      </c>
      <c r="Q228" s="212">
        <f ca="1">(Q$134*INDEX('Term Pricing'!$Q$1453:$Q$1632,MATCH('Project 2'!Q$8,'Term Pricing'!$C$1453:$C$1632,0))*$E228*$F228)+(Q$134*INDEX('Term Pricing'!$R$1453:$R$1632,MATCH('Project 2'!Q$8,'Term Pricing'!$C$1453:$C$1632,0))*$E228*(1-$F228))</f>
        <v>0</v>
      </c>
      <c r="R228" s="212">
        <f ca="1">(R$134*INDEX('Term Pricing'!$Q$1453:$Q$1632,MATCH('Project 2'!R$8,'Term Pricing'!$C$1453:$C$1632,0))*$E228*$F228)+(R$134*INDEX('Term Pricing'!$R$1453:$R$1632,MATCH('Project 2'!R$8,'Term Pricing'!$C$1453:$C$1632,0))*$E228*(1-$F228))</f>
        <v>0</v>
      </c>
      <c r="S228" s="212">
        <f ca="1">(S$134*INDEX('Term Pricing'!$Q$1453:$Q$1632,MATCH('Project 2'!S$8,'Term Pricing'!$C$1453:$C$1632,0))*$E228*$F228)+(S$134*INDEX('Term Pricing'!$R$1453:$R$1632,MATCH('Project 2'!S$8,'Term Pricing'!$C$1453:$C$1632,0))*$E228*(1-$F228))</f>
        <v>0</v>
      </c>
      <c r="T228" s="212">
        <f ca="1">(T$134*INDEX('Term Pricing'!$Q$1453:$Q$1632,MATCH('Project 2'!T$8,'Term Pricing'!$C$1453:$C$1632,0))*$E228*$F228)+(T$134*INDEX('Term Pricing'!$R$1453:$R$1632,MATCH('Project 2'!T$8,'Term Pricing'!$C$1453:$C$1632,0))*$E228*(1-$F228))</f>
        <v>0</v>
      </c>
      <c r="U228" s="212">
        <f ca="1">(U$134*INDEX('Term Pricing'!$Q$1453:$Q$1632,MATCH('Project 2'!U$8,'Term Pricing'!$C$1453:$C$1632,0))*$E228*$F228)+(U$134*INDEX('Term Pricing'!$R$1453:$R$1632,MATCH('Project 2'!U$8,'Term Pricing'!$C$1453:$C$1632,0))*$E228*(1-$F228))</f>
        <v>0</v>
      </c>
      <c r="V228" s="212">
        <f ca="1">(V$134*INDEX('Term Pricing'!$Q$1453:$Q$1632,MATCH('Project 2'!V$8,'Term Pricing'!$C$1453:$C$1632,0))*$E228*$F228)+(V$134*INDEX('Term Pricing'!$R$1453:$R$1632,MATCH('Project 2'!V$8,'Term Pricing'!$C$1453:$C$1632,0))*$E228*(1-$F228))</f>
        <v>0</v>
      </c>
      <c r="W228" s="212">
        <f ca="1">(W$134*INDEX('Term Pricing'!$Q$1453:$Q$1632,MATCH('Project 2'!W$8,'Term Pricing'!$C$1453:$C$1632,0))*$E228*$F228)+(W$134*INDEX('Term Pricing'!$R$1453:$R$1632,MATCH('Project 2'!W$8,'Term Pricing'!$C$1453:$C$1632,0))*$E228*(1-$F228))</f>
        <v>0</v>
      </c>
      <c r="X228" s="212">
        <f ca="1">(X$134*INDEX('Term Pricing'!$Q$1453:$Q$1632,MATCH('Project 2'!X$8,'Term Pricing'!$C$1453:$C$1632,0))*$E228*$F228)+(X$134*INDEX('Term Pricing'!$R$1453:$R$1632,MATCH('Project 2'!X$8,'Term Pricing'!$C$1453:$C$1632,0))*$E228*(1-$F228))</f>
        <v>0</v>
      </c>
      <c r="Y228" s="212">
        <f ca="1">(Y$134*INDEX('Term Pricing'!$Q$1453:$Q$1632,MATCH('Project 2'!Y$8,'Term Pricing'!$C$1453:$C$1632,0))*$E228*$F228)+(Y$134*INDEX('Term Pricing'!$R$1453:$R$1632,MATCH('Project 2'!Y$8,'Term Pricing'!$C$1453:$C$1632,0))*$E228*(1-$F228))</f>
        <v>0</v>
      </c>
      <c r="Z228" s="212">
        <f ca="1">(Z$134*INDEX('Term Pricing'!$Q$1453:$Q$1632,MATCH('Project 2'!Z$8,'Term Pricing'!$C$1453:$C$1632,0))*$E228*$F228)+(Z$134*INDEX('Term Pricing'!$R$1453:$R$1632,MATCH('Project 2'!Z$8,'Term Pricing'!$C$1453:$C$1632,0))*$E228*(1-$F228))</f>
        <v>0</v>
      </c>
      <c r="AA228" s="212">
        <f ca="1">(AA$134*INDEX('Term Pricing'!$Q$1453:$Q$1632,MATCH('Project 2'!AA$8,'Term Pricing'!$C$1453:$C$1632,0))*$E228*$F228)+(AA$134*INDEX('Term Pricing'!$R$1453:$R$1632,MATCH('Project 2'!AA$8,'Term Pricing'!$C$1453:$C$1632,0))*$E228*(1-$F228))</f>
        <v>0</v>
      </c>
      <c r="AB228" s="212">
        <f ca="1">(AB$134*INDEX('Term Pricing'!$Q$1453:$Q$1632,MATCH('Project 2'!AB$8,'Term Pricing'!$C$1453:$C$1632,0))*$E228*$F228)+(AB$134*INDEX('Term Pricing'!$R$1453:$R$1632,MATCH('Project 2'!AB$8,'Term Pricing'!$C$1453:$C$1632,0))*$E228*(1-$F228))</f>
        <v>0</v>
      </c>
      <c r="AC228" s="212">
        <f ca="1">(AC$134*INDEX('Term Pricing'!$Q$1453:$Q$1632,MATCH('Project 2'!AC$8,'Term Pricing'!$C$1453:$C$1632,0))*$E228*$F228)+(AC$134*INDEX('Term Pricing'!$R$1453:$R$1632,MATCH('Project 2'!AC$8,'Term Pricing'!$C$1453:$C$1632,0))*$E228*(1-$F228))</f>
        <v>0</v>
      </c>
      <c r="AD228" s="212">
        <f ca="1">(AD$134*INDEX('Term Pricing'!$Q$1453:$Q$1632,MATCH('Project 2'!AD$8,'Term Pricing'!$C$1453:$C$1632,0))*$E228*$F228)+(AD$134*INDEX('Term Pricing'!$R$1453:$R$1632,MATCH('Project 2'!AD$8,'Term Pricing'!$C$1453:$C$1632,0))*$E228*(1-$F228))</f>
        <v>0</v>
      </c>
      <c r="AE228" s="212">
        <f ca="1">(AE$134*INDEX('Term Pricing'!$Q$1453:$Q$1632,MATCH('Project 2'!AE$8,'Term Pricing'!$C$1453:$C$1632,0))*$E228*$F228)+(AE$134*INDEX('Term Pricing'!$R$1453:$R$1632,MATCH('Project 2'!AE$8,'Term Pricing'!$C$1453:$C$1632,0))*$E228*(1-$F228))</f>
        <v>0</v>
      </c>
      <c r="AF228" s="212">
        <f ca="1">(AF$134*INDEX('Term Pricing'!$Q$1453:$Q$1632,MATCH('Project 2'!AF$8,'Term Pricing'!$C$1453:$C$1632,0))*$E228*$F228)+(AF$134*INDEX('Term Pricing'!$R$1453:$R$1632,MATCH('Project 2'!AF$8,'Term Pricing'!$C$1453:$C$1632,0))*$E228*(1-$F228))</f>
        <v>0</v>
      </c>
      <c r="AG228" s="212">
        <f ca="1">(AG$134*INDEX('Term Pricing'!$Q$1453:$Q$1632,MATCH('Project 2'!AG$8,'Term Pricing'!$C$1453:$C$1632,0))*$E228*$F228)+(AG$134*INDEX('Term Pricing'!$R$1453:$R$1632,MATCH('Project 2'!AG$8,'Term Pricing'!$C$1453:$C$1632,0))*$E228*(1-$F228))</f>
        <v>0</v>
      </c>
      <c r="AH228" s="212">
        <f ca="1">(AH$134*INDEX('Term Pricing'!$Q$1453:$Q$1632,MATCH('Project 2'!AH$8,'Term Pricing'!$C$1453:$C$1632,0))*$E228*$F228)+(AH$134*INDEX('Term Pricing'!$R$1453:$R$1632,MATCH('Project 2'!AH$8,'Term Pricing'!$C$1453:$C$1632,0))*$E228*(1-$F228))</f>
        <v>0</v>
      </c>
      <c r="AI228" s="212">
        <f ca="1">(AI$134*INDEX('Term Pricing'!$Q$1453:$Q$1632,MATCH('Project 2'!AI$8,'Term Pricing'!$C$1453:$C$1632,0))*$E228*$F228)+(AI$134*INDEX('Term Pricing'!$R$1453:$R$1632,MATCH('Project 2'!AI$8,'Term Pricing'!$C$1453:$C$1632,0))*$E228*(1-$F228))</f>
        <v>0</v>
      </c>
      <c r="AJ228" s="212">
        <f ca="1">(AJ$134*INDEX('Term Pricing'!$Q$1453:$Q$1632,MATCH('Project 2'!AJ$8,'Term Pricing'!$C$1453:$C$1632,0))*$E228*$F228)+(AJ$134*INDEX('Term Pricing'!$R$1453:$R$1632,MATCH('Project 2'!AJ$8,'Term Pricing'!$C$1453:$C$1632,0))*$E228*(1-$F228))</f>
        <v>0</v>
      </c>
      <c r="AK228" s="212">
        <f ca="1">(AK$134*INDEX('Term Pricing'!$Q$1453:$Q$1632,MATCH('Project 2'!AK$8,'Term Pricing'!$C$1453:$C$1632,0))*$E228*$F228)+(AK$134*INDEX('Term Pricing'!$R$1453:$R$1632,MATCH('Project 2'!AK$8,'Term Pricing'!$C$1453:$C$1632,0))*$E228*(1-$F228))</f>
        <v>0</v>
      </c>
      <c r="AL228" s="212">
        <f ca="1">(AL$134*INDEX('Term Pricing'!$Q$1453:$Q$1632,MATCH('Project 2'!AL$8,'Term Pricing'!$C$1453:$C$1632,0))*$E228*$F228)+(AL$134*INDEX('Term Pricing'!$R$1453:$R$1632,MATCH('Project 2'!AL$8,'Term Pricing'!$C$1453:$C$1632,0))*$E228*(1-$F228))</f>
        <v>0</v>
      </c>
      <c r="AM228" s="212">
        <f ca="1">(AM$134*INDEX('Term Pricing'!$Q$1453:$Q$1632,MATCH('Project 2'!AM$8,'Term Pricing'!$C$1453:$C$1632,0))*$E228*$F228)+(AM$134*INDEX('Term Pricing'!$R$1453:$R$1632,MATCH('Project 2'!AM$8,'Term Pricing'!$C$1453:$C$1632,0))*$E228*(1-$F228))</f>
        <v>0</v>
      </c>
      <c r="AN228" s="212">
        <f ca="1">(AN$134*INDEX('Term Pricing'!$Q$1453:$Q$1632,MATCH('Project 2'!AN$8,'Term Pricing'!$C$1453:$C$1632,0))*$E228*$F228)+(AN$134*INDEX('Term Pricing'!$R$1453:$R$1632,MATCH('Project 2'!AN$8,'Term Pricing'!$C$1453:$C$1632,0))*$E228*(1-$F228))</f>
        <v>0</v>
      </c>
      <c r="AO228" s="212">
        <f ca="1">(AO$134*INDEX('Term Pricing'!$Q$1453:$Q$1632,MATCH('Project 2'!AO$8,'Term Pricing'!$C$1453:$C$1632,0))*$E228*$F228)+(AO$134*INDEX('Term Pricing'!$R$1453:$R$1632,MATCH('Project 2'!AO$8,'Term Pricing'!$C$1453:$C$1632,0))*$E228*(1-$F228))</f>
        <v>0</v>
      </c>
      <c r="AP228" s="212">
        <f ca="1">(AP$134*INDEX('Term Pricing'!$Q$1453:$Q$1632,MATCH('Project 2'!AP$8,'Term Pricing'!$C$1453:$C$1632,0))*$E228*$F228)+(AP$134*INDEX('Term Pricing'!$R$1453:$R$1632,MATCH('Project 2'!AP$8,'Term Pricing'!$C$1453:$C$1632,0))*$E228*(1-$F228))</f>
        <v>0</v>
      </c>
      <c r="AQ228" s="212">
        <f ca="1">(AQ$134*INDEX('Term Pricing'!$Q$1453:$Q$1632,MATCH('Project 2'!AQ$8,'Term Pricing'!$C$1453:$C$1632,0))*$E228*$F228)+(AQ$134*INDEX('Term Pricing'!$R$1453:$R$1632,MATCH('Project 2'!AQ$8,'Term Pricing'!$C$1453:$C$1632,0))*$E228*(1-$F228))</f>
        <v>0</v>
      </c>
      <c r="AR228" s="212">
        <f ca="1">(AR$134*INDEX('Term Pricing'!$Q$1453:$Q$1632,MATCH('Project 2'!AR$8,'Term Pricing'!$C$1453:$C$1632,0))*$E228*$F228)+(AR$134*INDEX('Term Pricing'!$R$1453:$R$1632,MATCH('Project 2'!AR$8,'Term Pricing'!$C$1453:$C$1632,0))*$E228*(1-$F228))</f>
        <v>0</v>
      </c>
      <c r="AS228" s="212">
        <f ca="1">(AS$134*INDEX('Term Pricing'!$Q$1453:$Q$1632,MATCH('Project 2'!AS$8,'Term Pricing'!$C$1453:$C$1632,0))*$E228*$F228)+(AS$134*INDEX('Term Pricing'!$R$1453:$R$1632,MATCH('Project 2'!AS$8,'Term Pricing'!$C$1453:$C$1632,0))*$E228*(1-$F228))</f>
        <v>0</v>
      </c>
      <c r="AT228" s="212">
        <f ca="1">(AT$134*INDEX('Term Pricing'!$Q$1453:$Q$1632,MATCH('Project 2'!AT$8,'Term Pricing'!$C$1453:$C$1632,0))*$E228*$F228)+(AT$134*INDEX('Term Pricing'!$R$1453:$R$1632,MATCH('Project 2'!AT$8,'Term Pricing'!$C$1453:$C$1632,0))*$E228*(1-$F228))</f>
        <v>0</v>
      </c>
      <c r="AU228" s="212">
        <f ca="1">(AU$134*INDEX('Term Pricing'!$Q$1453:$Q$1632,MATCH('Project 2'!AU$8,'Term Pricing'!$C$1453:$C$1632,0))*$E228*$F228)+(AU$134*INDEX('Term Pricing'!$R$1453:$R$1632,MATCH('Project 2'!AU$8,'Term Pricing'!$C$1453:$C$1632,0))*$E228*(1-$F228))</f>
        <v>0</v>
      </c>
      <c r="AV228" s="212">
        <f ca="1">(AV$134*INDEX('Term Pricing'!$Q$1453:$Q$1632,MATCH('Project 2'!AV$8,'Term Pricing'!$C$1453:$C$1632,0))*$E228*$F228)+(AV$134*INDEX('Term Pricing'!$R$1453:$R$1632,MATCH('Project 2'!AV$8,'Term Pricing'!$C$1453:$C$1632,0))*$E228*(1-$F228))</f>
        <v>0</v>
      </c>
      <c r="AW228" s="212">
        <f ca="1">(AW$134*INDEX('Term Pricing'!$Q$1453:$Q$1632,MATCH('Project 2'!AW$8,'Term Pricing'!$C$1453:$C$1632,0))*$E228*$F228)+(AW$134*INDEX('Term Pricing'!$R$1453:$R$1632,MATCH('Project 2'!AW$8,'Term Pricing'!$C$1453:$C$1632,0))*$E228*(1-$F228))</f>
        <v>0</v>
      </c>
      <c r="AX228" s="212">
        <f ca="1">(AX$134*INDEX('Term Pricing'!$Q$1453:$Q$1632,MATCH('Project 2'!AX$8,'Term Pricing'!$C$1453:$C$1632,0))*$E228*$F228)+(AX$134*INDEX('Term Pricing'!$R$1453:$R$1632,MATCH('Project 2'!AX$8,'Term Pricing'!$C$1453:$C$1632,0))*$E228*(1-$F228))</f>
        <v>0</v>
      </c>
      <c r="AY228" s="212">
        <f ca="1">(AY$134*INDEX('Term Pricing'!$Q$1453:$Q$1632,MATCH('Project 2'!AY$8,'Term Pricing'!$C$1453:$C$1632,0))*$E228*$F228)+(AY$134*INDEX('Term Pricing'!$R$1453:$R$1632,MATCH('Project 2'!AY$8,'Term Pricing'!$C$1453:$C$1632,0))*$E228*(1-$F228))</f>
        <v>0</v>
      </c>
      <c r="AZ228" s="212">
        <f ca="1">(AZ$134*INDEX('Term Pricing'!$Q$1453:$Q$1632,MATCH('Project 2'!AZ$8,'Term Pricing'!$C$1453:$C$1632,0))*$E228*$F228)+(AZ$134*INDEX('Term Pricing'!$R$1453:$R$1632,MATCH('Project 2'!AZ$8,'Term Pricing'!$C$1453:$C$1632,0))*$E228*(1-$F228))</f>
        <v>0</v>
      </c>
      <c r="BA228" s="212">
        <f ca="1">(BA$134*INDEX('Term Pricing'!$Q$1453:$Q$1632,MATCH('Project 2'!BA$8,'Term Pricing'!$C$1453:$C$1632,0))*$E228*$F228)+(BA$134*INDEX('Term Pricing'!$R$1453:$R$1632,MATCH('Project 2'!BA$8,'Term Pricing'!$C$1453:$C$1632,0))*$E228*(1-$F228))</f>
        <v>0</v>
      </c>
      <c r="BB228" s="212">
        <f ca="1">(BB$134*INDEX('Term Pricing'!$Q$1453:$Q$1632,MATCH('Project 2'!BB$8,'Term Pricing'!$C$1453:$C$1632,0))*$E228*$F228)+(BB$134*INDEX('Term Pricing'!$R$1453:$R$1632,MATCH('Project 2'!BB$8,'Term Pricing'!$C$1453:$C$1632,0))*$E228*(1-$F228))</f>
        <v>0</v>
      </c>
      <c r="BC228" s="212">
        <f ca="1">(BC$134*INDEX('Term Pricing'!$Q$1453:$Q$1632,MATCH('Project 2'!BC$8,'Term Pricing'!$C$1453:$C$1632,0))*$E228*$F228)+(BC$134*INDEX('Term Pricing'!$R$1453:$R$1632,MATCH('Project 2'!BC$8,'Term Pricing'!$C$1453:$C$1632,0))*$E228*(1-$F228))</f>
        <v>0</v>
      </c>
      <c r="BD228" s="212">
        <f ca="1">(BD$134*INDEX('Term Pricing'!$Q$1453:$Q$1632,MATCH('Project 2'!BD$8,'Term Pricing'!$C$1453:$C$1632,0))*$E228*$F228)+(BD$134*INDEX('Term Pricing'!$R$1453:$R$1632,MATCH('Project 2'!BD$8,'Term Pricing'!$C$1453:$C$1632,0))*$E228*(1-$F228))</f>
        <v>0</v>
      </c>
      <c r="BE228" s="212">
        <f ca="1">(BE$134*INDEX('Term Pricing'!$Q$1453:$Q$1632,MATCH('Project 2'!BE$8,'Term Pricing'!$C$1453:$C$1632,0))*$E228*$F228)+(BE$134*INDEX('Term Pricing'!$R$1453:$R$1632,MATCH('Project 2'!BE$8,'Term Pricing'!$C$1453:$C$1632,0))*$E228*(1-$F228))</f>
        <v>0</v>
      </c>
      <c r="BF228" s="212">
        <f ca="1">(BF$134*INDEX('Term Pricing'!$Q$1453:$Q$1632,MATCH('Project 2'!BF$8,'Term Pricing'!$C$1453:$C$1632,0))*$E228*$F228)+(BF$134*INDEX('Term Pricing'!$R$1453:$R$1632,MATCH('Project 2'!BF$8,'Term Pricing'!$C$1453:$C$1632,0))*$E228*(1-$F228))</f>
        <v>0</v>
      </c>
      <c r="BG228" s="212">
        <f ca="1">(BG$134*INDEX('Term Pricing'!$Q$1453:$Q$1632,MATCH('Project 2'!BG$8,'Term Pricing'!$C$1453:$C$1632,0))*$E228*$F228)+(BG$134*INDEX('Term Pricing'!$R$1453:$R$1632,MATCH('Project 2'!BG$8,'Term Pricing'!$C$1453:$C$1632,0))*$E228*(1-$F228))</f>
        <v>0</v>
      </c>
      <c r="BH228" s="212">
        <f ca="1">(BH$134*INDEX('Term Pricing'!$Q$1453:$Q$1632,MATCH('Project 2'!BH$8,'Term Pricing'!$C$1453:$C$1632,0))*$E228*$F228)+(BH$134*INDEX('Term Pricing'!$R$1453:$R$1632,MATCH('Project 2'!BH$8,'Term Pricing'!$C$1453:$C$1632,0))*$E228*(1-$F228))</f>
        <v>0</v>
      </c>
      <c r="BI228" s="212">
        <f ca="1">(BI$134*INDEX('Term Pricing'!$Q$1453:$Q$1632,MATCH('Project 2'!BI$8,'Term Pricing'!$C$1453:$C$1632,0))*$E228*$F228)+(BI$134*INDEX('Term Pricing'!$R$1453:$R$1632,MATCH('Project 2'!BI$8,'Term Pricing'!$C$1453:$C$1632,0))*$E228*(1-$F228))</f>
        <v>0</v>
      </c>
      <c r="BJ228" s="212">
        <f ca="1">(BJ$134*INDEX('Term Pricing'!$Q$1453:$Q$1632,MATCH('Project 2'!BJ$8,'Term Pricing'!$C$1453:$C$1632,0))*$E228*$F228)+(BJ$134*INDEX('Term Pricing'!$R$1453:$R$1632,MATCH('Project 2'!BJ$8,'Term Pricing'!$C$1453:$C$1632,0))*$E228*(1-$F228))</f>
        <v>0</v>
      </c>
      <c r="BK228" s="212">
        <f ca="1">(BK$134*INDEX('Term Pricing'!$Q$1453:$Q$1632,MATCH('Project 2'!BK$8,'Term Pricing'!$C$1453:$C$1632,0))*$E228*$F228)+(BK$134*INDEX('Term Pricing'!$R$1453:$R$1632,MATCH('Project 2'!BK$8,'Term Pricing'!$C$1453:$C$1632,0))*$E228*(1-$F228))</f>
        <v>0</v>
      </c>
      <c r="BL228" s="212">
        <f ca="1">(BL$134*INDEX('Term Pricing'!$Q$1453:$Q$1632,MATCH('Project 2'!BL$8,'Term Pricing'!$C$1453:$C$1632,0))*$E228*$F228)+(BL$134*INDEX('Term Pricing'!$R$1453:$R$1632,MATCH('Project 2'!BL$8,'Term Pricing'!$C$1453:$C$1632,0))*$E228*(1-$F228))</f>
        <v>0</v>
      </c>
      <c r="BM228" s="212">
        <f ca="1">(BM$134*INDEX('Term Pricing'!$Q$1453:$Q$1632,MATCH('Project 2'!BM$8,'Term Pricing'!$C$1453:$C$1632,0))*$E228*$F228)+(BM$134*INDEX('Term Pricing'!$R$1453:$R$1632,MATCH('Project 2'!BM$8,'Term Pricing'!$C$1453:$C$1632,0))*$E228*(1-$F228))</f>
        <v>0</v>
      </c>
      <c r="BN228" s="212">
        <f ca="1">(BN$134*INDEX('Term Pricing'!$Q$1453:$Q$1632,MATCH('Project 2'!BN$8,'Term Pricing'!$C$1453:$C$1632,0))*$E228*$F228)+(BN$134*INDEX('Term Pricing'!$R$1453:$R$1632,MATCH('Project 2'!BN$8,'Term Pricing'!$C$1453:$C$1632,0))*$E228*(1-$F228))</f>
        <v>0</v>
      </c>
      <c r="BO228" s="212">
        <f ca="1">(BO$134*INDEX('Term Pricing'!$Q$1453:$Q$1632,MATCH('Project 2'!BO$8,'Term Pricing'!$C$1453:$C$1632,0))*$E228*$F228)+(BO$134*INDEX('Term Pricing'!$R$1453:$R$1632,MATCH('Project 2'!BO$8,'Term Pricing'!$C$1453:$C$1632,0))*$E228*(1-$F228))</f>
        <v>0</v>
      </c>
      <c r="BP228" s="212">
        <f ca="1">(BP$134*INDEX('Term Pricing'!$Q$1453:$Q$1632,MATCH('Project 2'!BP$8,'Term Pricing'!$C$1453:$C$1632,0))*$E228*$F228)+(BP$134*INDEX('Term Pricing'!$R$1453:$R$1632,MATCH('Project 2'!BP$8,'Term Pricing'!$C$1453:$C$1632,0))*$E228*(1-$F228))</f>
        <v>0</v>
      </c>
      <c r="BQ228" s="212">
        <f ca="1">(BQ$134*INDEX('Term Pricing'!$Q$1453:$Q$1632,MATCH('Project 2'!BQ$8,'Term Pricing'!$C$1453:$C$1632,0))*$E228*$F228)+(BQ$134*INDEX('Term Pricing'!$R$1453:$R$1632,MATCH('Project 2'!BQ$8,'Term Pricing'!$C$1453:$C$1632,0))*$E228*(1-$F228))</f>
        <v>0</v>
      </c>
      <c r="BR228" s="212">
        <f ca="1">(BR$134*INDEX('Term Pricing'!$Q$1453:$Q$1632,MATCH('Project 2'!BR$8,'Term Pricing'!$C$1453:$C$1632,0))*$E228*$F228)+(BR$134*INDEX('Term Pricing'!$R$1453:$R$1632,MATCH('Project 2'!BR$8,'Term Pricing'!$C$1453:$C$1632,0))*$E228*(1-$F228))</f>
        <v>0</v>
      </c>
      <c r="BS228" s="212">
        <f ca="1">(BS$134*INDEX('Term Pricing'!$Q$1453:$Q$1632,MATCH('Project 2'!BS$8,'Term Pricing'!$C$1453:$C$1632,0))*$E228*$F228)+(BS$134*INDEX('Term Pricing'!$R$1453:$R$1632,MATCH('Project 2'!BS$8,'Term Pricing'!$C$1453:$C$1632,0))*$E228*(1-$F228))</f>
        <v>0</v>
      </c>
      <c r="BT228" s="212">
        <f ca="1">(BT$134*INDEX('Term Pricing'!$Q$1453:$Q$1632,MATCH('Project 2'!BT$8,'Term Pricing'!$C$1453:$C$1632,0))*$E228*$F228)+(BT$134*INDEX('Term Pricing'!$R$1453:$R$1632,MATCH('Project 2'!BT$8,'Term Pricing'!$C$1453:$C$1632,0))*$E228*(1-$F228))</f>
        <v>0</v>
      </c>
      <c r="BU228" s="212">
        <f ca="1">(BU$134*INDEX('Term Pricing'!$Q$1453:$Q$1632,MATCH('Project 2'!BU$8,'Term Pricing'!$C$1453:$C$1632,0))*$E228*$F228)+(BU$134*INDEX('Term Pricing'!$R$1453:$R$1632,MATCH('Project 2'!BU$8,'Term Pricing'!$C$1453:$C$1632,0))*$E228*(1-$F228))</f>
        <v>0</v>
      </c>
      <c r="BV228" s="212">
        <f ca="1">(BV$134*INDEX('Term Pricing'!$Q$1453:$Q$1632,MATCH('Project 2'!BV$8,'Term Pricing'!$C$1453:$C$1632,0))*$E228*$F228)+(BV$134*INDEX('Term Pricing'!$R$1453:$R$1632,MATCH('Project 2'!BV$8,'Term Pricing'!$C$1453:$C$1632,0))*$E228*(1-$F228))</f>
        <v>0</v>
      </c>
      <c r="BW228" s="212">
        <f ca="1">(BW$134*INDEX('Term Pricing'!$Q$1453:$Q$1632,MATCH('Project 2'!BW$8,'Term Pricing'!$C$1453:$C$1632,0))*$E228*$F228)+(BW$134*INDEX('Term Pricing'!$R$1453:$R$1632,MATCH('Project 2'!BW$8,'Term Pricing'!$C$1453:$C$1632,0))*$E228*(1-$F228))</f>
        <v>0</v>
      </c>
      <c r="BX228" s="212">
        <f ca="1">(BX$134*INDEX('Term Pricing'!$Q$1453:$Q$1632,MATCH('Project 2'!BX$8,'Term Pricing'!$C$1453:$C$1632,0))*$E228*$F228)+(BX$134*INDEX('Term Pricing'!$R$1453:$R$1632,MATCH('Project 2'!BX$8,'Term Pricing'!$C$1453:$C$1632,0))*$E228*(1-$F228))</f>
        <v>0</v>
      </c>
      <c r="BY228" s="212">
        <f ca="1">(BY$134*INDEX('Term Pricing'!$Q$1453:$Q$1632,MATCH('Project 2'!BY$8,'Term Pricing'!$C$1453:$C$1632,0))*$E228*$F228)+(BY$134*INDEX('Term Pricing'!$R$1453:$R$1632,MATCH('Project 2'!BY$8,'Term Pricing'!$C$1453:$C$1632,0))*$E228*(1-$F228))</f>
        <v>0</v>
      </c>
      <c r="BZ228" s="212">
        <f ca="1">(BZ$134*INDEX('Term Pricing'!$Q$1453:$Q$1632,MATCH('Project 2'!BZ$8,'Term Pricing'!$C$1453:$C$1632,0))*$E228*$F228)+(BZ$134*INDEX('Term Pricing'!$R$1453:$R$1632,MATCH('Project 2'!BZ$8,'Term Pricing'!$C$1453:$C$1632,0))*$E228*(1-$F228))</f>
        <v>0</v>
      </c>
      <c r="CA228" s="212">
        <f ca="1">(CA$134*INDEX('Term Pricing'!$Q$1453:$Q$1632,MATCH('Project 2'!CA$8,'Term Pricing'!$C$1453:$C$1632,0))*$E228*$F228)+(CA$134*INDEX('Term Pricing'!$R$1453:$R$1632,MATCH('Project 2'!CA$8,'Term Pricing'!$C$1453:$C$1632,0))*$E228*(1-$F228))</f>
        <v>0</v>
      </c>
      <c r="CB228" s="212">
        <f ca="1">(CB$134*INDEX('Term Pricing'!$Q$1453:$Q$1632,MATCH('Project 2'!CB$8,'Term Pricing'!$C$1453:$C$1632,0))*$E228*$F228)+(CB$134*INDEX('Term Pricing'!$R$1453:$R$1632,MATCH('Project 2'!CB$8,'Term Pricing'!$C$1453:$C$1632,0))*$E228*(1-$F228))</f>
        <v>0</v>
      </c>
      <c r="CC228" s="212">
        <f ca="1">(CC$134*INDEX('Term Pricing'!$Q$1453:$Q$1632,MATCH('Project 2'!CC$8,'Term Pricing'!$C$1453:$C$1632,0))*$E228*$F228)+(CC$134*INDEX('Term Pricing'!$R$1453:$R$1632,MATCH('Project 2'!CC$8,'Term Pricing'!$C$1453:$C$1632,0))*$E228*(1-$F228))</f>
        <v>0</v>
      </c>
      <c r="CD228" s="212">
        <f ca="1">(CD$134*INDEX('Term Pricing'!$Q$1453:$Q$1632,MATCH('Project 2'!CD$8,'Term Pricing'!$C$1453:$C$1632,0))*$E228*$F228)+(CD$134*INDEX('Term Pricing'!$R$1453:$R$1632,MATCH('Project 2'!CD$8,'Term Pricing'!$C$1453:$C$1632,0))*$E228*(1-$F228))</f>
        <v>0</v>
      </c>
      <c r="CE228" s="212">
        <f ca="1">(CE$134*INDEX('Term Pricing'!$Q$1453:$Q$1632,MATCH('Project 2'!CE$8,'Term Pricing'!$C$1453:$C$1632,0))*$E228*$F228)+(CE$134*INDEX('Term Pricing'!$R$1453:$R$1632,MATCH('Project 2'!CE$8,'Term Pricing'!$C$1453:$C$1632,0))*$E228*(1-$F228))</f>
        <v>0</v>
      </c>
      <c r="CF228" s="212">
        <f ca="1">(CF$134*INDEX('Term Pricing'!$Q$1453:$Q$1632,MATCH('Project 2'!CF$8,'Term Pricing'!$C$1453:$C$1632,0))*$E228*$F228)+(CF$134*INDEX('Term Pricing'!$R$1453:$R$1632,MATCH('Project 2'!CF$8,'Term Pricing'!$C$1453:$C$1632,0))*$E228*(1-$F228))</f>
        <v>0</v>
      </c>
      <c r="CG228" s="212">
        <f ca="1">(CG$134*INDEX('Term Pricing'!$Q$1453:$Q$1632,MATCH('Project 2'!CG$8,'Term Pricing'!$C$1453:$C$1632,0))*$E228*$F228)+(CG$134*INDEX('Term Pricing'!$R$1453:$R$1632,MATCH('Project 2'!CG$8,'Term Pricing'!$C$1453:$C$1632,0))*$E228*(1-$F228))</f>
        <v>0</v>
      </c>
      <c r="CH228" s="212">
        <f ca="1">(CH$134*INDEX('Term Pricing'!$Q$1453:$Q$1632,MATCH('Project 2'!CH$8,'Term Pricing'!$C$1453:$C$1632,0))*$E228*$F228)+(CH$134*INDEX('Term Pricing'!$R$1453:$R$1632,MATCH('Project 2'!CH$8,'Term Pricing'!$C$1453:$C$1632,0))*$E228*(1-$F228))</f>
        <v>0</v>
      </c>
      <c r="CI228" s="212">
        <f ca="1">(CI$134*INDEX('Term Pricing'!$Q$1453:$Q$1632,MATCH('Project 2'!CI$8,'Term Pricing'!$C$1453:$C$1632,0))*$E228*$F228)+(CI$134*INDEX('Term Pricing'!$R$1453:$R$1632,MATCH('Project 2'!CI$8,'Term Pricing'!$C$1453:$C$1632,0))*$E228*(1-$F228))</f>
        <v>0</v>
      </c>
      <c r="CJ228" s="212">
        <f ca="1">(CJ$134*INDEX('Term Pricing'!$Q$1453:$Q$1632,MATCH('Project 2'!CJ$8,'Term Pricing'!$C$1453:$C$1632,0))*$E228*$F228)+(CJ$134*INDEX('Term Pricing'!$R$1453:$R$1632,MATCH('Project 2'!CJ$8,'Term Pricing'!$C$1453:$C$1632,0))*$E228*(1-$F228))</f>
        <v>0</v>
      </c>
      <c r="CK228" s="212">
        <f ca="1">(CK$134*INDEX('Term Pricing'!$Q$1453:$Q$1632,MATCH('Project 2'!CK$8,'Term Pricing'!$C$1453:$C$1632,0))*$E228*$F228)+(CK$134*INDEX('Term Pricing'!$R$1453:$R$1632,MATCH('Project 2'!CK$8,'Term Pricing'!$C$1453:$C$1632,0))*$E228*(1-$F228))</f>
        <v>0</v>
      </c>
      <c r="CL228" s="212">
        <f ca="1">(CL$134*INDEX('Term Pricing'!$Q$1453:$Q$1632,MATCH('Project 2'!CL$8,'Term Pricing'!$C$1453:$C$1632,0))*$E228*$F228)+(CL$134*INDEX('Term Pricing'!$R$1453:$R$1632,MATCH('Project 2'!CL$8,'Term Pricing'!$C$1453:$C$1632,0))*$E228*(1-$F228))</f>
        <v>0</v>
      </c>
      <c r="CM228" s="212">
        <f ca="1">(CM$134*INDEX('Term Pricing'!$Q$1453:$Q$1632,MATCH('Project 2'!CM$8,'Term Pricing'!$C$1453:$C$1632,0))*$E228*$F228)+(CM$134*INDEX('Term Pricing'!$R$1453:$R$1632,MATCH('Project 2'!CM$8,'Term Pricing'!$C$1453:$C$1632,0))*$E228*(1-$F228))</f>
        <v>0</v>
      </c>
      <c r="CN228" s="212">
        <f ca="1">(CN$134*INDEX('Term Pricing'!$Q$1453:$Q$1632,MATCH('Project 2'!CN$8,'Term Pricing'!$C$1453:$C$1632,0))*$E228*$F228)+(CN$134*INDEX('Term Pricing'!$R$1453:$R$1632,MATCH('Project 2'!CN$8,'Term Pricing'!$C$1453:$C$1632,0))*$E228*(1-$F228))</f>
        <v>0</v>
      </c>
      <c r="CO228" s="212">
        <f ca="1">(CO$134*INDEX('Term Pricing'!$Q$1453:$Q$1632,MATCH('Project 2'!CO$8,'Term Pricing'!$C$1453:$C$1632,0))*$E228*$F228)+(CO$134*INDEX('Term Pricing'!$R$1453:$R$1632,MATCH('Project 2'!CO$8,'Term Pricing'!$C$1453:$C$1632,0))*$E228*(1-$F228))</f>
        <v>0</v>
      </c>
      <c r="CP228" s="212">
        <f ca="1">(CP$134*INDEX('Term Pricing'!$Q$1453:$Q$1632,MATCH('Project 2'!CP$8,'Term Pricing'!$C$1453:$C$1632,0))*$E228*$F228)+(CP$134*INDEX('Term Pricing'!$R$1453:$R$1632,MATCH('Project 2'!CP$8,'Term Pricing'!$C$1453:$C$1632,0))*$E228*(1-$F228))</f>
        <v>0</v>
      </c>
      <c r="CQ228" s="212">
        <f ca="1">(CQ$134*INDEX('Term Pricing'!$Q$1453:$Q$1632,MATCH('Project 2'!CQ$8,'Term Pricing'!$C$1453:$C$1632,0))*$E228*$F228)+(CQ$134*INDEX('Term Pricing'!$R$1453:$R$1632,MATCH('Project 2'!CQ$8,'Term Pricing'!$C$1453:$C$1632,0))*$E228*(1-$F228))</f>
        <v>0</v>
      </c>
      <c r="CR228" s="212">
        <f ca="1">(CR$134*INDEX('Term Pricing'!$Q$1453:$Q$1632,MATCH('Project 2'!CR$8,'Term Pricing'!$C$1453:$C$1632,0))*$E228*$F228)+(CR$134*INDEX('Term Pricing'!$R$1453:$R$1632,MATCH('Project 2'!CR$8,'Term Pricing'!$C$1453:$C$1632,0))*$E228*(1-$F228))</f>
        <v>0</v>
      </c>
      <c r="CS228" s="212">
        <f ca="1">(CS$134*INDEX('Term Pricing'!$Q$1453:$Q$1632,MATCH('Project 2'!CS$8,'Term Pricing'!$C$1453:$C$1632,0))*$E228*$F228)+(CS$134*INDEX('Term Pricing'!$R$1453:$R$1632,MATCH('Project 2'!CS$8,'Term Pricing'!$C$1453:$C$1632,0))*$E228*(1-$F228))</f>
        <v>0</v>
      </c>
      <c r="CT228" s="212">
        <f ca="1">(CT$134*INDEX('Term Pricing'!$Q$1453:$Q$1632,MATCH('Project 2'!CT$8,'Term Pricing'!$C$1453:$C$1632,0))*$E228*$F228)+(CT$134*INDEX('Term Pricing'!$R$1453:$R$1632,MATCH('Project 2'!CT$8,'Term Pricing'!$C$1453:$C$1632,0))*$E228*(1-$F228))</f>
        <v>0</v>
      </c>
      <c r="CU228" s="212">
        <f ca="1">(CU$134*INDEX('Term Pricing'!$Q$1453:$Q$1632,MATCH('Project 2'!CU$8,'Term Pricing'!$C$1453:$C$1632,0))*$E228*$F228)+(CU$134*INDEX('Term Pricing'!$R$1453:$R$1632,MATCH('Project 2'!CU$8,'Term Pricing'!$C$1453:$C$1632,0))*$E228*(1-$F228))</f>
        <v>0</v>
      </c>
      <c r="CV228" s="212">
        <f ca="1">(CV$134*INDEX('Term Pricing'!$Q$1453:$Q$1632,MATCH('Project 2'!CV$8,'Term Pricing'!$C$1453:$C$1632,0))*$E228*$F228)+(CV$134*INDEX('Term Pricing'!$R$1453:$R$1632,MATCH('Project 2'!CV$8,'Term Pricing'!$C$1453:$C$1632,0))*$E228*(1-$F228))</f>
        <v>0</v>
      </c>
      <c r="CW228" s="212">
        <f ca="1">(CW$134*INDEX('Term Pricing'!$Q$1453:$Q$1632,MATCH('Project 2'!CW$8,'Term Pricing'!$C$1453:$C$1632,0))*$E228*$F228)+(CW$134*INDEX('Term Pricing'!$R$1453:$R$1632,MATCH('Project 2'!CW$8,'Term Pricing'!$C$1453:$C$1632,0))*$E228*(1-$F228))</f>
        <v>0</v>
      </c>
      <c r="CX228" s="212">
        <f ca="1">(CX$134*INDEX('Term Pricing'!$Q$1453:$Q$1632,MATCH('Project 2'!CX$8,'Term Pricing'!$C$1453:$C$1632,0))*$E228*$F228)+(CX$134*INDEX('Term Pricing'!$R$1453:$R$1632,MATCH('Project 2'!CX$8,'Term Pricing'!$C$1453:$C$1632,0))*$E228*(1-$F228))</f>
        <v>0</v>
      </c>
      <c r="CY228" s="212">
        <f ca="1">(CY$134*INDEX('Term Pricing'!$Q$1453:$Q$1632,MATCH('Project 2'!CY$8,'Term Pricing'!$C$1453:$C$1632,0))*$E228*$F228)+(CY$134*INDEX('Term Pricing'!$R$1453:$R$1632,MATCH('Project 2'!CY$8,'Term Pricing'!$C$1453:$C$1632,0))*$E228*(1-$F228))</f>
        <v>0</v>
      </c>
      <c r="CZ228" s="212">
        <f ca="1">(CZ$134*INDEX('Term Pricing'!$Q$1453:$Q$1632,MATCH('Project 2'!CZ$8,'Term Pricing'!$C$1453:$C$1632,0))*$E228*$F228)+(CZ$134*INDEX('Term Pricing'!$R$1453:$R$1632,MATCH('Project 2'!CZ$8,'Term Pricing'!$C$1453:$C$1632,0))*$E228*(1-$F228))</f>
        <v>0</v>
      </c>
      <c r="DA228" s="212">
        <f ca="1">(DA$134*INDEX('Term Pricing'!$Q$1453:$Q$1632,MATCH('Project 2'!DA$8,'Term Pricing'!$C$1453:$C$1632,0))*$E228*$F228)+(DA$134*INDEX('Term Pricing'!$R$1453:$R$1632,MATCH('Project 2'!DA$8,'Term Pricing'!$C$1453:$C$1632,0))*$E228*(1-$F228))</f>
        <v>0</v>
      </c>
      <c r="DB228" s="212">
        <f ca="1">(DB$134*INDEX('Term Pricing'!$Q$1453:$Q$1632,MATCH('Project 2'!DB$8,'Term Pricing'!$C$1453:$C$1632,0))*$E228*$F228)+(DB$134*INDEX('Term Pricing'!$R$1453:$R$1632,MATCH('Project 2'!DB$8,'Term Pricing'!$C$1453:$C$1632,0))*$E228*(1-$F228))</f>
        <v>0</v>
      </c>
      <c r="DC228" s="212">
        <f ca="1">(DC$134*INDEX('Term Pricing'!$Q$1453:$Q$1632,MATCH('Project 2'!DC$8,'Term Pricing'!$C$1453:$C$1632,0))*$E228*$F228)+(DC$134*INDEX('Term Pricing'!$R$1453:$R$1632,MATCH('Project 2'!DC$8,'Term Pricing'!$C$1453:$C$1632,0))*$E228*(1-$F228))</f>
        <v>0</v>
      </c>
      <c r="DD228" s="212">
        <f ca="1">(DD$134*INDEX('Term Pricing'!$Q$1453:$Q$1632,MATCH('Project 2'!DD$8,'Term Pricing'!$C$1453:$C$1632,0))*$E228*$F228)+(DD$134*INDEX('Term Pricing'!$R$1453:$R$1632,MATCH('Project 2'!DD$8,'Term Pricing'!$C$1453:$C$1632,0))*$E228*(1-$F228))</f>
        <v>0</v>
      </c>
      <c r="DE228" s="212">
        <f ca="1">(DE$134*INDEX('Term Pricing'!$Q$1453:$Q$1632,MATCH('Project 2'!DE$8,'Term Pricing'!$C$1453:$C$1632,0))*$E228*$F228)+(DE$134*INDEX('Term Pricing'!$R$1453:$R$1632,MATCH('Project 2'!DE$8,'Term Pricing'!$C$1453:$C$1632,0))*$E228*(1-$F228))</f>
        <v>0</v>
      </c>
      <c r="DF228" s="212">
        <f ca="1">(DF$134*INDEX('Term Pricing'!$Q$1453:$Q$1632,MATCH('Project 2'!DF$8,'Term Pricing'!$C$1453:$C$1632,0))*$E228*$F228)+(DF$134*INDEX('Term Pricing'!$R$1453:$R$1632,MATCH('Project 2'!DF$8,'Term Pricing'!$C$1453:$C$1632,0))*$E228*(1-$F228))</f>
        <v>0</v>
      </c>
      <c r="DG228" s="212">
        <f ca="1">(DG$134*INDEX('Term Pricing'!$Q$1453:$Q$1632,MATCH('Project 2'!DG$8,'Term Pricing'!$C$1453:$C$1632,0))*$E228*$F228)+(DG$134*INDEX('Term Pricing'!$R$1453:$R$1632,MATCH('Project 2'!DG$8,'Term Pricing'!$C$1453:$C$1632,0))*$E228*(1-$F228))</f>
        <v>0</v>
      </c>
      <c r="DH228" s="212">
        <f ca="1">(DH$134*INDEX('Term Pricing'!$Q$1453:$Q$1632,MATCH('Project 2'!DH$8,'Term Pricing'!$C$1453:$C$1632,0))*$E228*$F228)+(DH$134*INDEX('Term Pricing'!$R$1453:$R$1632,MATCH('Project 2'!DH$8,'Term Pricing'!$C$1453:$C$1632,0))*$E228*(1-$F228))</f>
        <v>0</v>
      </c>
      <c r="DI228" s="212">
        <f ca="1">(DI$134*INDEX('Term Pricing'!$Q$1453:$Q$1632,MATCH('Project 2'!DI$8,'Term Pricing'!$C$1453:$C$1632,0))*$E228*$F228)+(DI$134*INDEX('Term Pricing'!$R$1453:$R$1632,MATCH('Project 2'!DI$8,'Term Pricing'!$C$1453:$C$1632,0))*$E228*(1-$F228))</f>
        <v>0</v>
      </c>
      <c r="DJ228" s="212">
        <f ca="1">(DJ$134*INDEX('Term Pricing'!$Q$1453:$Q$1632,MATCH('Project 2'!DJ$8,'Term Pricing'!$C$1453:$C$1632,0))*$E228*$F228)+(DJ$134*INDEX('Term Pricing'!$R$1453:$R$1632,MATCH('Project 2'!DJ$8,'Term Pricing'!$C$1453:$C$1632,0))*$E228*(1-$F228))</f>
        <v>0</v>
      </c>
      <c r="DK228" s="212">
        <f ca="1">(DK$134*INDEX('Term Pricing'!$Q$1453:$Q$1632,MATCH('Project 2'!DK$8,'Term Pricing'!$C$1453:$C$1632,0))*$E228*$F228)+(DK$134*INDEX('Term Pricing'!$R$1453:$R$1632,MATCH('Project 2'!DK$8,'Term Pricing'!$C$1453:$C$1632,0))*$E228*(1-$F228))</f>
        <v>0</v>
      </c>
      <c r="DL228" s="212">
        <f ca="1">(DL$134*INDEX('Term Pricing'!$Q$1453:$Q$1632,MATCH('Project 2'!DL$8,'Term Pricing'!$C$1453:$C$1632,0))*$E228*$F228)+(DL$134*INDEX('Term Pricing'!$R$1453:$R$1632,MATCH('Project 2'!DL$8,'Term Pricing'!$C$1453:$C$1632,0))*$E228*(1-$F228))</f>
        <v>0</v>
      </c>
      <c r="DM228" s="212">
        <f ca="1">(DM$134*INDEX('Term Pricing'!$Q$1453:$Q$1632,MATCH('Project 2'!DM$8,'Term Pricing'!$C$1453:$C$1632,0))*$E228*$F228)+(DM$134*INDEX('Term Pricing'!$R$1453:$R$1632,MATCH('Project 2'!DM$8,'Term Pricing'!$C$1453:$C$1632,0))*$E228*(1-$F228))</f>
        <v>0</v>
      </c>
      <c r="DN228" s="212">
        <f ca="1">(DN$134*INDEX('Term Pricing'!$Q$1453:$Q$1632,MATCH('Project 2'!DN$8,'Term Pricing'!$C$1453:$C$1632,0))*$E228*$F228)+(DN$134*INDEX('Term Pricing'!$R$1453:$R$1632,MATCH('Project 2'!DN$8,'Term Pricing'!$C$1453:$C$1632,0))*$E228*(1-$F228))</f>
        <v>0</v>
      </c>
    </row>
    <row r="229" spans="1:118" ht="14" hidden="1" outlineLevel="1">
      <c r="A229" s="151"/>
      <c r="C229" s="22" t="s">
        <v>72</v>
      </c>
      <c r="E229" s="72">
        <f>SUM(E224:E228)</f>
        <v>0</v>
      </c>
      <c r="F229" s="71"/>
      <c r="G229" s="54" t="s">
        <v>83</v>
      </c>
      <c r="H229" s="278">
        <f ca="1">SUM(J229:CA229)</f>
        <v>0</v>
      </c>
      <c r="I229" s="274"/>
      <c r="J229" s="275">
        <f t="shared" ref="J229:BU229" ca="1" si="144">SUM(J224:J228)</f>
        <v>0</v>
      </c>
      <c r="K229" s="275">
        <f t="shared" ca="1" si="144"/>
        <v>0</v>
      </c>
      <c r="L229" s="275">
        <f t="shared" ca="1" si="144"/>
        <v>0</v>
      </c>
      <c r="M229" s="275">
        <f t="shared" ca="1" si="144"/>
        <v>0</v>
      </c>
      <c r="N229" s="275">
        <f t="shared" ca="1" si="144"/>
        <v>0</v>
      </c>
      <c r="O229" s="275">
        <f t="shared" ca="1" si="144"/>
        <v>0</v>
      </c>
      <c r="P229" s="275">
        <f t="shared" ca="1" si="144"/>
        <v>0</v>
      </c>
      <c r="Q229" s="275">
        <f t="shared" ca="1" si="144"/>
        <v>0</v>
      </c>
      <c r="R229" s="275">
        <f t="shared" ca="1" si="144"/>
        <v>0</v>
      </c>
      <c r="S229" s="275">
        <f t="shared" ca="1" si="144"/>
        <v>0</v>
      </c>
      <c r="T229" s="275">
        <f t="shared" ca="1" si="144"/>
        <v>0</v>
      </c>
      <c r="U229" s="275">
        <f t="shared" ca="1" si="144"/>
        <v>0</v>
      </c>
      <c r="V229" s="275">
        <f t="shared" ca="1" si="144"/>
        <v>0</v>
      </c>
      <c r="W229" s="275">
        <f t="shared" ca="1" si="144"/>
        <v>0</v>
      </c>
      <c r="X229" s="275">
        <f t="shared" ca="1" si="144"/>
        <v>0</v>
      </c>
      <c r="Y229" s="275">
        <f t="shared" ca="1" si="144"/>
        <v>0</v>
      </c>
      <c r="Z229" s="275">
        <f t="shared" ca="1" si="144"/>
        <v>0</v>
      </c>
      <c r="AA229" s="275">
        <f t="shared" ca="1" si="144"/>
        <v>0</v>
      </c>
      <c r="AB229" s="275">
        <f t="shared" ca="1" si="144"/>
        <v>0</v>
      </c>
      <c r="AC229" s="275">
        <f t="shared" ca="1" si="144"/>
        <v>0</v>
      </c>
      <c r="AD229" s="275">
        <f t="shared" ca="1" si="144"/>
        <v>0</v>
      </c>
      <c r="AE229" s="275">
        <f t="shared" ca="1" si="144"/>
        <v>0</v>
      </c>
      <c r="AF229" s="275">
        <f t="shared" ca="1" si="144"/>
        <v>0</v>
      </c>
      <c r="AG229" s="275">
        <f t="shared" ca="1" si="144"/>
        <v>0</v>
      </c>
      <c r="AH229" s="275">
        <f t="shared" ca="1" si="144"/>
        <v>0</v>
      </c>
      <c r="AI229" s="275">
        <f t="shared" ca="1" si="144"/>
        <v>0</v>
      </c>
      <c r="AJ229" s="275">
        <f t="shared" ca="1" si="144"/>
        <v>0</v>
      </c>
      <c r="AK229" s="275">
        <f t="shared" ca="1" si="144"/>
        <v>0</v>
      </c>
      <c r="AL229" s="275">
        <f t="shared" ca="1" si="144"/>
        <v>0</v>
      </c>
      <c r="AM229" s="275">
        <f t="shared" ca="1" si="144"/>
        <v>0</v>
      </c>
      <c r="AN229" s="275">
        <f t="shared" ca="1" si="144"/>
        <v>0</v>
      </c>
      <c r="AO229" s="275">
        <f t="shared" ca="1" si="144"/>
        <v>0</v>
      </c>
      <c r="AP229" s="275">
        <f t="shared" ca="1" si="144"/>
        <v>0</v>
      </c>
      <c r="AQ229" s="275">
        <f t="shared" ca="1" si="144"/>
        <v>0</v>
      </c>
      <c r="AR229" s="275">
        <f t="shared" ca="1" si="144"/>
        <v>0</v>
      </c>
      <c r="AS229" s="275">
        <f t="shared" ca="1" si="144"/>
        <v>0</v>
      </c>
      <c r="AT229" s="275">
        <f t="shared" ca="1" si="144"/>
        <v>0</v>
      </c>
      <c r="AU229" s="275">
        <f t="shared" ca="1" si="144"/>
        <v>0</v>
      </c>
      <c r="AV229" s="275">
        <f t="shared" ca="1" si="144"/>
        <v>0</v>
      </c>
      <c r="AW229" s="275">
        <f t="shared" ca="1" si="144"/>
        <v>0</v>
      </c>
      <c r="AX229" s="275">
        <f t="shared" ca="1" si="144"/>
        <v>0</v>
      </c>
      <c r="AY229" s="275">
        <f t="shared" ca="1" si="144"/>
        <v>0</v>
      </c>
      <c r="AZ229" s="275">
        <f t="shared" ca="1" si="144"/>
        <v>0</v>
      </c>
      <c r="BA229" s="275">
        <f t="shared" ca="1" si="144"/>
        <v>0</v>
      </c>
      <c r="BB229" s="275">
        <f t="shared" ca="1" si="144"/>
        <v>0</v>
      </c>
      <c r="BC229" s="275">
        <f t="shared" ca="1" si="144"/>
        <v>0</v>
      </c>
      <c r="BD229" s="275">
        <f t="shared" ca="1" si="144"/>
        <v>0</v>
      </c>
      <c r="BE229" s="275">
        <f t="shared" ca="1" si="144"/>
        <v>0</v>
      </c>
      <c r="BF229" s="275">
        <f t="shared" ca="1" si="144"/>
        <v>0</v>
      </c>
      <c r="BG229" s="275">
        <f t="shared" ca="1" si="144"/>
        <v>0</v>
      </c>
      <c r="BH229" s="275">
        <f t="shared" ca="1" si="144"/>
        <v>0</v>
      </c>
      <c r="BI229" s="275">
        <f t="shared" ca="1" si="144"/>
        <v>0</v>
      </c>
      <c r="BJ229" s="275">
        <f t="shared" ca="1" si="144"/>
        <v>0</v>
      </c>
      <c r="BK229" s="275">
        <f t="shared" ca="1" si="144"/>
        <v>0</v>
      </c>
      <c r="BL229" s="275">
        <f t="shared" ca="1" si="144"/>
        <v>0</v>
      </c>
      <c r="BM229" s="275">
        <f t="shared" ca="1" si="144"/>
        <v>0</v>
      </c>
      <c r="BN229" s="275">
        <f t="shared" ca="1" si="144"/>
        <v>0</v>
      </c>
      <c r="BO229" s="275">
        <f t="shared" ca="1" si="144"/>
        <v>0</v>
      </c>
      <c r="BP229" s="275">
        <f t="shared" ca="1" si="144"/>
        <v>0</v>
      </c>
      <c r="BQ229" s="275">
        <f t="shared" ca="1" si="144"/>
        <v>0</v>
      </c>
      <c r="BR229" s="275">
        <f t="shared" ca="1" si="144"/>
        <v>0</v>
      </c>
      <c r="BS229" s="275">
        <f t="shared" ca="1" si="144"/>
        <v>0</v>
      </c>
      <c r="BT229" s="275">
        <f t="shared" ca="1" si="144"/>
        <v>0</v>
      </c>
      <c r="BU229" s="275">
        <f t="shared" ca="1" si="144"/>
        <v>0</v>
      </c>
      <c r="BV229" s="275">
        <f t="shared" ref="BV229:DN229" ca="1" si="145">SUM(BV224:BV228)</f>
        <v>0</v>
      </c>
      <c r="BW229" s="275">
        <f t="shared" ca="1" si="145"/>
        <v>0</v>
      </c>
      <c r="BX229" s="275">
        <f t="shared" ca="1" si="145"/>
        <v>0</v>
      </c>
      <c r="BY229" s="275">
        <f t="shared" ca="1" si="145"/>
        <v>0</v>
      </c>
      <c r="BZ229" s="275">
        <f t="shared" ca="1" si="145"/>
        <v>0</v>
      </c>
      <c r="CA229" s="275">
        <f t="shared" ca="1" si="145"/>
        <v>0</v>
      </c>
      <c r="CB229" s="275">
        <f t="shared" ca="1" si="145"/>
        <v>0</v>
      </c>
      <c r="CC229" s="275">
        <f t="shared" ca="1" si="145"/>
        <v>0</v>
      </c>
      <c r="CD229" s="275">
        <f t="shared" ca="1" si="145"/>
        <v>0</v>
      </c>
      <c r="CE229" s="275">
        <f t="shared" ca="1" si="145"/>
        <v>0</v>
      </c>
      <c r="CF229" s="275">
        <f t="shared" ca="1" si="145"/>
        <v>0</v>
      </c>
      <c r="CG229" s="275">
        <f t="shared" ca="1" si="145"/>
        <v>0</v>
      </c>
      <c r="CH229" s="275">
        <f t="shared" ca="1" si="145"/>
        <v>0</v>
      </c>
      <c r="CI229" s="275">
        <f t="shared" ca="1" si="145"/>
        <v>0</v>
      </c>
      <c r="CJ229" s="275">
        <f t="shared" ca="1" si="145"/>
        <v>0</v>
      </c>
      <c r="CK229" s="275">
        <f t="shared" ca="1" si="145"/>
        <v>0</v>
      </c>
      <c r="CL229" s="275">
        <f t="shared" ca="1" si="145"/>
        <v>0</v>
      </c>
      <c r="CM229" s="275">
        <f t="shared" ca="1" si="145"/>
        <v>0</v>
      </c>
      <c r="CN229" s="275">
        <f t="shared" ca="1" si="145"/>
        <v>0</v>
      </c>
      <c r="CO229" s="275">
        <f t="shared" ca="1" si="145"/>
        <v>0</v>
      </c>
      <c r="CP229" s="275">
        <f t="shared" ca="1" si="145"/>
        <v>0</v>
      </c>
      <c r="CQ229" s="275">
        <f t="shared" ca="1" si="145"/>
        <v>0</v>
      </c>
      <c r="CR229" s="275">
        <f t="shared" ca="1" si="145"/>
        <v>0</v>
      </c>
      <c r="CS229" s="275">
        <f t="shared" ca="1" si="145"/>
        <v>0</v>
      </c>
      <c r="CT229" s="275">
        <f t="shared" ca="1" si="145"/>
        <v>0</v>
      </c>
      <c r="CU229" s="275">
        <f t="shared" ca="1" si="145"/>
        <v>0</v>
      </c>
      <c r="CV229" s="275">
        <f t="shared" ca="1" si="145"/>
        <v>0</v>
      </c>
      <c r="CW229" s="275">
        <f t="shared" ca="1" si="145"/>
        <v>0</v>
      </c>
      <c r="CX229" s="275">
        <f t="shared" ca="1" si="145"/>
        <v>0</v>
      </c>
      <c r="CY229" s="275">
        <f t="shared" ca="1" si="145"/>
        <v>0</v>
      </c>
      <c r="CZ229" s="275">
        <f t="shared" ca="1" si="145"/>
        <v>0</v>
      </c>
      <c r="DA229" s="275">
        <f t="shared" ca="1" si="145"/>
        <v>0</v>
      </c>
      <c r="DB229" s="275">
        <f t="shared" ca="1" si="145"/>
        <v>0</v>
      </c>
      <c r="DC229" s="275">
        <f t="shared" ca="1" si="145"/>
        <v>0</v>
      </c>
      <c r="DD229" s="275">
        <f t="shared" ca="1" si="145"/>
        <v>0</v>
      </c>
      <c r="DE229" s="275">
        <f t="shared" ca="1" si="145"/>
        <v>0</v>
      </c>
      <c r="DF229" s="275">
        <f t="shared" ca="1" si="145"/>
        <v>0</v>
      </c>
      <c r="DG229" s="275">
        <f t="shared" ca="1" si="145"/>
        <v>0</v>
      </c>
      <c r="DH229" s="275">
        <f t="shared" ca="1" si="145"/>
        <v>0</v>
      </c>
      <c r="DI229" s="275">
        <f t="shared" ca="1" si="145"/>
        <v>0</v>
      </c>
      <c r="DJ229" s="275">
        <f t="shared" ca="1" si="145"/>
        <v>0</v>
      </c>
      <c r="DK229" s="275">
        <f t="shared" ca="1" si="145"/>
        <v>0</v>
      </c>
      <c r="DL229" s="275">
        <f t="shared" ca="1" si="145"/>
        <v>0</v>
      </c>
      <c r="DM229" s="275">
        <f t="shared" ca="1" si="145"/>
        <v>0</v>
      </c>
      <c r="DN229" s="275">
        <f t="shared" ca="1" si="145"/>
        <v>0</v>
      </c>
    </row>
    <row r="230" spans="1:118" hidden="1" outlineLevel="1">
      <c r="A230" s="151"/>
      <c r="C230" s="22"/>
      <c r="G230" s="54"/>
      <c r="H230" s="264"/>
      <c r="I230" s="29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  <c r="BJ230" s="247"/>
      <c r="BK230" s="247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247"/>
      <c r="BY230" s="247"/>
      <c r="BZ230" s="247"/>
      <c r="CA230" s="247"/>
      <c r="CB230" s="247"/>
      <c r="CC230" s="247"/>
      <c r="CD230" s="247"/>
      <c r="CE230" s="247"/>
      <c r="CF230" s="247"/>
      <c r="CG230" s="247"/>
      <c r="CH230" s="247"/>
      <c r="CI230" s="247"/>
      <c r="CJ230" s="247"/>
      <c r="CK230" s="247"/>
      <c r="CL230" s="247"/>
      <c r="CM230" s="247"/>
      <c r="CN230" s="247"/>
      <c r="CO230" s="247"/>
      <c r="CP230" s="247"/>
      <c r="CQ230" s="247"/>
      <c r="CR230" s="247"/>
      <c r="CS230" s="247"/>
      <c r="CT230" s="247"/>
      <c r="CU230" s="247"/>
      <c r="CV230" s="247"/>
      <c r="CW230" s="247"/>
      <c r="CX230" s="247"/>
      <c r="CY230" s="247"/>
      <c r="CZ230" s="247"/>
      <c r="DA230" s="247"/>
      <c r="DB230" s="247"/>
      <c r="DC230" s="247"/>
      <c r="DD230" s="247"/>
      <c r="DE230" s="247"/>
      <c r="DF230" s="247"/>
      <c r="DG230" s="247"/>
      <c r="DH230" s="247"/>
      <c r="DI230" s="247"/>
      <c r="DJ230" s="247"/>
      <c r="DK230" s="247"/>
      <c r="DL230" s="247"/>
      <c r="DM230" s="247"/>
      <c r="DN230" s="247"/>
    </row>
    <row r="231" spans="1:118" ht="14" hidden="1" outlineLevel="1">
      <c r="A231" s="151"/>
      <c r="C231" s="50" t="str">
        <f>C62</f>
        <v>MI300X</v>
      </c>
      <c r="D231" s="28"/>
      <c r="E231" s="28"/>
      <c r="F231" s="28"/>
      <c r="G231" s="28"/>
      <c r="H231" s="264"/>
      <c r="I231" s="29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  <c r="BG231" s="153"/>
      <c r="BH231" s="153"/>
      <c r="BI231" s="153"/>
      <c r="BJ231" s="153"/>
      <c r="BK231" s="153"/>
      <c r="BL231" s="153"/>
      <c r="BM231" s="153"/>
      <c r="BN231" s="153"/>
      <c r="BO231" s="153"/>
      <c r="BP231" s="153"/>
      <c r="BQ231" s="153"/>
      <c r="BR231" s="153"/>
      <c r="BS231" s="153"/>
      <c r="BT231" s="153"/>
      <c r="BU231" s="153"/>
      <c r="BV231" s="153"/>
      <c r="BW231" s="153"/>
      <c r="BX231" s="153"/>
      <c r="BY231" s="153"/>
      <c r="BZ231" s="153"/>
      <c r="CA231" s="153"/>
      <c r="CB231" s="153"/>
      <c r="CC231" s="153"/>
      <c r="CD231" s="153"/>
      <c r="CE231" s="153"/>
      <c r="CF231" s="153"/>
      <c r="CG231" s="153"/>
      <c r="CH231" s="153"/>
      <c r="CI231" s="153"/>
      <c r="CJ231" s="153"/>
      <c r="CK231" s="153"/>
      <c r="CL231" s="153"/>
      <c r="CM231" s="153"/>
      <c r="CN231" s="153"/>
      <c r="CO231" s="153"/>
      <c r="CP231" s="153"/>
      <c r="CQ231" s="153"/>
      <c r="CR231" s="153"/>
      <c r="CS231" s="153"/>
      <c r="CT231" s="153"/>
      <c r="CU231" s="153"/>
      <c r="CV231" s="153"/>
      <c r="CW231" s="153"/>
      <c r="CX231" s="153"/>
      <c r="CY231" s="153"/>
      <c r="CZ231" s="153"/>
      <c r="DA231" s="153"/>
      <c r="DB231" s="153"/>
      <c r="DC231" s="153"/>
      <c r="DD231" s="153"/>
      <c r="DE231" s="153"/>
      <c r="DF231" s="153"/>
      <c r="DG231" s="153"/>
      <c r="DH231" s="153"/>
      <c r="DI231" s="153"/>
      <c r="DJ231" s="153"/>
      <c r="DK231" s="153"/>
      <c r="DL231" s="153"/>
      <c r="DM231" s="153"/>
      <c r="DN231" s="153"/>
    </row>
    <row r="232" spans="1:118" ht="14" hidden="1" outlineLevel="1">
      <c r="A232" s="151"/>
      <c r="C232" s="14"/>
      <c r="G232" s="12"/>
      <c r="H232" s="264"/>
      <c r="I232" s="29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  <c r="AA232" s="271"/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  <c r="AW232" s="271"/>
      <c r="AX232" s="271"/>
      <c r="AY232" s="271"/>
      <c r="AZ232" s="271"/>
      <c r="BA232" s="271"/>
      <c r="BB232" s="271"/>
      <c r="BC232" s="271"/>
      <c r="BD232" s="271"/>
      <c r="BE232" s="271"/>
      <c r="BF232" s="271"/>
      <c r="BG232" s="271"/>
      <c r="BH232" s="271"/>
      <c r="BI232" s="271"/>
      <c r="BJ232" s="271"/>
      <c r="BK232" s="271"/>
      <c r="BL232" s="271"/>
      <c r="BM232" s="271"/>
      <c r="BN232" s="271"/>
      <c r="BO232" s="271"/>
      <c r="BP232" s="271"/>
      <c r="BQ232" s="271"/>
      <c r="BR232" s="271"/>
      <c r="BS232" s="271"/>
      <c r="BT232" s="271"/>
      <c r="BU232" s="271"/>
      <c r="BV232" s="271"/>
      <c r="BW232" s="271"/>
      <c r="BX232" s="271"/>
      <c r="BY232" s="271"/>
      <c r="BZ232" s="271"/>
      <c r="CA232" s="271"/>
      <c r="CB232" s="271"/>
      <c r="CC232" s="271"/>
      <c r="CD232" s="271"/>
      <c r="CE232" s="271"/>
      <c r="CF232" s="271"/>
      <c r="CG232" s="271"/>
      <c r="CH232" s="271"/>
      <c r="CI232" s="271"/>
      <c r="CJ232" s="271"/>
      <c r="CK232" s="271"/>
      <c r="CL232" s="271"/>
      <c r="CM232" s="271"/>
      <c r="CN232" s="271"/>
      <c r="CO232" s="271"/>
      <c r="CP232" s="271"/>
      <c r="CQ232" s="271"/>
      <c r="CR232" s="271"/>
      <c r="CS232" s="271"/>
      <c r="CT232" s="271"/>
      <c r="CU232" s="271"/>
      <c r="CV232" s="271"/>
      <c r="CW232" s="271"/>
      <c r="CX232" s="271"/>
      <c r="CY232" s="271"/>
      <c r="CZ232" s="271"/>
      <c r="DA232" s="271"/>
      <c r="DB232" s="271"/>
      <c r="DC232" s="271"/>
      <c r="DD232" s="271"/>
      <c r="DE232" s="271"/>
      <c r="DF232" s="271"/>
      <c r="DG232" s="271"/>
      <c r="DH232" s="271"/>
      <c r="DI232" s="271"/>
      <c r="DJ232" s="271"/>
      <c r="DK232" s="271"/>
      <c r="DL232" s="271"/>
      <c r="DM232" s="271"/>
      <c r="DN232" s="271"/>
    </row>
    <row r="233" spans="1:118" hidden="1" outlineLevel="1">
      <c r="A233" s="151"/>
      <c r="C233" s="22" t="s">
        <v>85</v>
      </c>
      <c r="E233" s="54" t="s">
        <v>267</v>
      </c>
      <c r="F233" s="54" t="s">
        <v>271</v>
      </c>
      <c r="G233" s="54"/>
      <c r="H233" s="264" t="s">
        <v>287</v>
      </c>
      <c r="I233" s="29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  <c r="BJ233" s="247"/>
      <c r="BK233" s="247"/>
      <c r="BL233" s="247"/>
      <c r="BM233" s="247"/>
      <c r="BN233" s="247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247"/>
      <c r="CB233" s="247"/>
      <c r="CC233" s="247"/>
      <c r="CD233" s="247"/>
      <c r="CE233" s="247"/>
      <c r="CF233" s="247"/>
      <c r="CG233" s="247"/>
      <c r="CH233" s="247"/>
      <c r="CI233" s="247"/>
      <c r="CJ233" s="247"/>
      <c r="CK233" s="247"/>
      <c r="CL233" s="247"/>
      <c r="CM233" s="247"/>
      <c r="CN233" s="247"/>
      <c r="CO233" s="247"/>
      <c r="CP233" s="247"/>
      <c r="CQ233" s="247"/>
      <c r="CR233" s="247"/>
      <c r="CS233" s="247"/>
      <c r="CT233" s="247"/>
      <c r="CU233" s="247"/>
      <c r="CV233" s="247"/>
      <c r="CW233" s="247"/>
      <c r="CX233" s="247"/>
      <c r="CY233" s="247"/>
      <c r="CZ233" s="247"/>
      <c r="DA233" s="247"/>
      <c r="DB233" s="247"/>
      <c r="DC233" s="247"/>
      <c r="DD233" s="247"/>
      <c r="DE233" s="247"/>
      <c r="DF233" s="247"/>
      <c r="DG233" s="247"/>
      <c r="DH233" s="247"/>
      <c r="DI233" s="247"/>
      <c r="DJ233" s="247"/>
      <c r="DK233" s="247"/>
      <c r="DL233" s="247"/>
      <c r="DM233" s="247"/>
      <c r="DN233" s="247"/>
    </row>
    <row r="234" spans="1:118" hidden="1" outlineLevel="1">
      <c r="A234" s="151"/>
      <c r="C234" s="34" t="s">
        <v>316</v>
      </c>
      <c r="E234" s="70">
        <f>Inputs!H160</f>
        <v>0</v>
      </c>
      <c r="F234" s="70">
        <f>Inputs!J160</f>
        <v>0</v>
      </c>
      <c r="G234" s="54" t="s">
        <v>83</v>
      </c>
      <c r="H234" s="279">
        <f ca="1">IFERROR(SUM($J234:$DN234)/(SUM($J$135:$DN$135)*E234),0)</f>
        <v>0</v>
      </c>
      <c r="I234" s="29"/>
      <c r="J234" s="212">
        <f ca="1">(J$135*INDEX('Term Pricing'!$S$713:$S$892,MATCH('Project 2'!J$8,'Term Pricing'!$C$713:$C$892,0))*$E234*$F234)+(J$135*INDEX('Term Pricing'!$T$713:$T$892,MATCH('Project 2'!J$8,'Term Pricing'!$C$713:$C$892,0))*$E234*(1-$F234))</f>
        <v>0</v>
      </c>
      <c r="K234" s="212">
        <f ca="1">(K$135*INDEX('Term Pricing'!$S$713:$S$892,MATCH('Project 2'!K$8,'Term Pricing'!$C$713:$C$892,0))*$E234*$F234)+(K$135*INDEX('Term Pricing'!$T$713:$T$892,MATCH('Project 2'!K$8,'Term Pricing'!$C$713:$C$892,0))*$E234*(1-$F234))</f>
        <v>0</v>
      </c>
      <c r="L234" s="212">
        <f ca="1">(L$135*INDEX('Term Pricing'!$S$713:$S$892,MATCH('Project 2'!L$8,'Term Pricing'!$C$713:$C$892,0))*$E234*$F234)+(L$135*INDEX('Term Pricing'!$T$713:$T$892,MATCH('Project 2'!L$8,'Term Pricing'!$C$713:$C$892,0))*$E234*(1-$F234))</f>
        <v>0</v>
      </c>
      <c r="M234" s="212">
        <f ca="1">(M$135*INDEX('Term Pricing'!$S$713:$S$892,MATCH('Project 2'!M$8,'Term Pricing'!$C$713:$C$892,0))*$E234*$F234)+(M$135*INDEX('Term Pricing'!$T$713:$T$892,MATCH('Project 2'!M$8,'Term Pricing'!$C$713:$C$892,0))*$E234*(1-$F234))</f>
        <v>0</v>
      </c>
      <c r="N234" s="212">
        <f ca="1">(N$135*INDEX('Term Pricing'!$S$713:$S$892,MATCH('Project 2'!N$8,'Term Pricing'!$C$713:$C$892,0))*$E234*$F234)+(N$135*INDEX('Term Pricing'!$T$713:$T$892,MATCH('Project 2'!N$8,'Term Pricing'!$C$713:$C$892,0))*$E234*(1-$F234))</f>
        <v>0</v>
      </c>
      <c r="O234" s="212">
        <f ca="1">(O$135*INDEX('Term Pricing'!$S$713:$S$892,MATCH('Project 2'!O$8,'Term Pricing'!$C$713:$C$892,0))*$E234*$F234)+(O$135*INDEX('Term Pricing'!$T$713:$T$892,MATCH('Project 2'!O$8,'Term Pricing'!$C$713:$C$892,0))*$E234*(1-$F234))</f>
        <v>0</v>
      </c>
      <c r="P234" s="212">
        <f ca="1">(P$135*INDEX('Term Pricing'!$S$713:$S$892,MATCH('Project 2'!P$8,'Term Pricing'!$C$713:$C$892,0))*$E234*$F234)+(P$135*INDEX('Term Pricing'!$T$713:$T$892,MATCH('Project 2'!P$8,'Term Pricing'!$C$713:$C$892,0))*$E234*(1-$F234))</f>
        <v>0</v>
      </c>
      <c r="Q234" s="212">
        <f ca="1">(Q$135*INDEX('Term Pricing'!$S$713:$S$892,MATCH('Project 2'!Q$8,'Term Pricing'!$C$713:$C$892,0))*$E234*$F234)+(Q$135*INDEX('Term Pricing'!$T$713:$T$892,MATCH('Project 2'!Q$8,'Term Pricing'!$C$713:$C$892,0))*$E234*(1-$F234))</f>
        <v>0</v>
      </c>
      <c r="R234" s="212">
        <f ca="1">(R$135*INDEX('Term Pricing'!$S$713:$S$892,MATCH('Project 2'!R$8,'Term Pricing'!$C$713:$C$892,0))*$E234*$F234)+(R$135*INDEX('Term Pricing'!$T$713:$T$892,MATCH('Project 2'!R$8,'Term Pricing'!$C$713:$C$892,0))*$E234*(1-$F234))</f>
        <v>0</v>
      </c>
      <c r="S234" s="212">
        <f ca="1">(S$135*INDEX('Term Pricing'!$S$713:$S$892,MATCH('Project 2'!S$8,'Term Pricing'!$C$713:$C$892,0))*$E234*$F234)+(S$135*INDEX('Term Pricing'!$T$713:$T$892,MATCH('Project 2'!S$8,'Term Pricing'!$C$713:$C$892,0))*$E234*(1-$F234))</f>
        <v>0</v>
      </c>
      <c r="T234" s="212">
        <f ca="1">(T$135*INDEX('Term Pricing'!$S$713:$S$892,MATCH('Project 2'!T$8,'Term Pricing'!$C$713:$C$892,0))*$E234*$F234)+(T$135*INDEX('Term Pricing'!$T$713:$T$892,MATCH('Project 2'!T$8,'Term Pricing'!$C$713:$C$892,0))*$E234*(1-$F234))</f>
        <v>0</v>
      </c>
      <c r="U234" s="212">
        <f ca="1">(U$135*INDEX('Term Pricing'!$S$713:$S$892,MATCH('Project 2'!U$8,'Term Pricing'!$C$713:$C$892,0))*$E234*$F234)+(U$135*INDEX('Term Pricing'!$T$713:$T$892,MATCH('Project 2'!U$8,'Term Pricing'!$C$713:$C$892,0))*$E234*(1-$F234))</f>
        <v>0</v>
      </c>
      <c r="V234" s="212">
        <f ca="1">(V$135*INDEX('Term Pricing'!$S$713:$S$892,MATCH('Project 2'!V$8,'Term Pricing'!$C$713:$C$892,0))*$E234*$F234)+(V$135*INDEX('Term Pricing'!$T$713:$T$892,MATCH('Project 2'!V$8,'Term Pricing'!$C$713:$C$892,0))*$E234*(1-$F234))</f>
        <v>0</v>
      </c>
      <c r="W234" s="212">
        <f ca="1">(W$135*INDEX('Term Pricing'!$S$713:$S$892,MATCH('Project 2'!W$8,'Term Pricing'!$C$713:$C$892,0))*$E234*$F234)+(W$135*INDEX('Term Pricing'!$T$713:$T$892,MATCH('Project 2'!W$8,'Term Pricing'!$C$713:$C$892,0))*$E234*(1-$F234))</f>
        <v>0</v>
      </c>
      <c r="X234" s="212">
        <f ca="1">(X$135*INDEX('Term Pricing'!$S$713:$S$892,MATCH('Project 2'!X$8,'Term Pricing'!$C$713:$C$892,0))*$E234*$F234)+(X$135*INDEX('Term Pricing'!$T$713:$T$892,MATCH('Project 2'!X$8,'Term Pricing'!$C$713:$C$892,0))*$E234*(1-$F234))</f>
        <v>0</v>
      </c>
      <c r="Y234" s="212">
        <f ca="1">(Y$135*INDEX('Term Pricing'!$S$713:$S$892,MATCH('Project 2'!Y$8,'Term Pricing'!$C$713:$C$892,0))*$E234*$F234)+(Y$135*INDEX('Term Pricing'!$T$713:$T$892,MATCH('Project 2'!Y$8,'Term Pricing'!$C$713:$C$892,0))*$E234*(1-$F234))</f>
        <v>0</v>
      </c>
      <c r="Z234" s="212">
        <f ca="1">(Z$135*INDEX('Term Pricing'!$S$713:$S$892,MATCH('Project 2'!Z$8,'Term Pricing'!$C$713:$C$892,0))*$E234*$F234)+(Z$135*INDEX('Term Pricing'!$T$713:$T$892,MATCH('Project 2'!Z$8,'Term Pricing'!$C$713:$C$892,0))*$E234*(1-$F234))</f>
        <v>0</v>
      </c>
      <c r="AA234" s="212">
        <f ca="1">(AA$135*INDEX('Term Pricing'!$S$713:$S$892,MATCH('Project 2'!AA$8,'Term Pricing'!$C$713:$C$892,0))*$E234*$F234)+(AA$135*INDEX('Term Pricing'!$T$713:$T$892,MATCH('Project 2'!AA$8,'Term Pricing'!$C$713:$C$892,0))*$E234*(1-$F234))</f>
        <v>0</v>
      </c>
      <c r="AB234" s="212">
        <f ca="1">(AB$135*INDEX('Term Pricing'!$S$713:$S$892,MATCH('Project 2'!AB$8,'Term Pricing'!$C$713:$C$892,0))*$E234*$F234)+(AB$135*INDEX('Term Pricing'!$T$713:$T$892,MATCH('Project 2'!AB$8,'Term Pricing'!$C$713:$C$892,0))*$E234*(1-$F234))</f>
        <v>0</v>
      </c>
      <c r="AC234" s="212">
        <f ca="1">(AC$135*INDEX('Term Pricing'!$S$713:$S$892,MATCH('Project 2'!AC$8,'Term Pricing'!$C$713:$C$892,0))*$E234*$F234)+(AC$135*INDEX('Term Pricing'!$T$713:$T$892,MATCH('Project 2'!AC$8,'Term Pricing'!$C$713:$C$892,0))*$E234*(1-$F234))</f>
        <v>0</v>
      </c>
      <c r="AD234" s="212">
        <f ca="1">(AD$135*INDEX('Term Pricing'!$S$713:$S$892,MATCH('Project 2'!AD$8,'Term Pricing'!$C$713:$C$892,0))*$E234*$F234)+(AD$135*INDEX('Term Pricing'!$T$713:$T$892,MATCH('Project 2'!AD$8,'Term Pricing'!$C$713:$C$892,0))*$E234*(1-$F234))</f>
        <v>0</v>
      </c>
      <c r="AE234" s="212">
        <f ca="1">(AE$135*INDEX('Term Pricing'!$S$713:$S$892,MATCH('Project 2'!AE$8,'Term Pricing'!$C$713:$C$892,0))*$E234*$F234)+(AE$135*INDEX('Term Pricing'!$T$713:$T$892,MATCH('Project 2'!AE$8,'Term Pricing'!$C$713:$C$892,0))*$E234*(1-$F234))</f>
        <v>0</v>
      </c>
      <c r="AF234" s="212">
        <f ca="1">(AF$135*INDEX('Term Pricing'!$S$713:$S$892,MATCH('Project 2'!AF$8,'Term Pricing'!$C$713:$C$892,0))*$E234*$F234)+(AF$135*INDEX('Term Pricing'!$T$713:$T$892,MATCH('Project 2'!AF$8,'Term Pricing'!$C$713:$C$892,0))*$E234*(1-$F234))</f>
        <v>0</v>
      </c>
      <c r="AG234" s="212">
        <f ca="1">(AG$135*INDEX('Term Pricing'!$S$713:$S$892,MATCH('Project 2'!AG$8,'Term Pricing'!$C$713:$C$892,0))*$E234*$F234)+(AG$135*INDEX('Term Pricing'!$T$713:$T$892,MATCH('Project 2'!AG$8,'Term Pricing'!$C$713:$C$892,0))*$E234*(1-$F234))</f>
        <v>0</v>
      </c>
      <c r="AH234" s="212">
        <f ca="1">(AH$135*INDEX('Term Pricing'!$S$713:$S$892,MATCH('Project 2'!AH$8,'Term Pricing'!$C$713:$C$892,0))*$E234*$F234)+(AH$135*INDEX('Term Pricing'!$T$713:$T$892,MATCH('Project 2'!AH$8,'Term Pricing'!$C$713:$C$892,0))*$E234*(1-$F234))</f>
        <v>0</v>
      </c>
      <c r="AI234" s="212">
        <f ca="1">(AI$135*INDEX('Term Pricing'!$S$713:$S$892,MATCH('Project 2'!AI$8,'Term Pricing'!$C$713:$C$892,0))*$E234*$F234)+(AI$135*INDEX('Term Pricing'!$T$713:$T$892,MATCH('Project 2'!AI$8,'Term Pricing'!$C$713:$C$892,0))*$E234*(1-$F234))</f>
        <v>0</v>
      </c>
      <c r="AJ234" s="212">
        <f ca="1">(AJ$135*INDEX('Term Pricing'!$S$713:$S$892,MATCH('Project 2'!AJ$8,'Term Pricing'!$C$713:$C$892,0))*$E234*$F234)+(AJ$135*INDEX('Term Pricing'!$T$713:$T$892,MATCH('Project 2'!AJ$8,'Term Pricing'!$C$713:$C$892,0))*$E234*(1-$F234))</f>
        <v>0</v>
      </c>
      <c r="AK234" s="212">
        <f ca="1">(AK$135*INDEX('Term Pricing'!$S$713:$S$892,MATCH('Project 2'!AK$8,'Term Pricing'!$C$713:$C$892,0))*$E234*$F234)+(AK$135*INDEX('Term Pricing'!$T$713:$T$892,MATCH('Project 2'!AK$8,'Term Pricing'!$C$713:$C$892,0))*$E234*(1-$F234))</f>
        <v>0</v>
      </c>
      <c r="AL234" s="212">
        <f ca="1">(AL$135*INDEX('Term Pricing'!$S$713:$S$892,MATCH('Project 2'!AL$8,'Term Pricing'!$C$713:$C$892,0))*$E234*$F234)+(AL$135*INDEX('Term Pricing'!$T$713:$T$892,MATCH('Project 2'!AL$8,'Term Pricing'!$C$713:$C$892,0))*$E234*(1-$F234))</f>
        <v>0</v>
      </c>
      <c r="AM234" s="212">
        <f ca="1">(AM$135*INDEX('Term Pricing'!$S$713:$S$892,MATCH('Project 2'!AM$8,'Term Pricing'!$C$713:$C$892,0))*$E234*$F234)+(AM$135*INDEX('Term Pricing'!$T$713:$T$892,MATCH('Project 2'!AM$8,'Term Pricing'!$C$713:$C$892,0))*$E234*(1-$F234))</f>
        <v>0</v>
      </c>
      <c r="AN234" s="212">
        <f ca="1">(AN$135*INDEX('Term Pricing'!$S$713:$S$892,MATCH('Project 2'!AN$8,'Term Pricing'!$C$713:$C$892,0))*$E234*$F234)+(AN$135*INDEX('Term Pricing'!$T$713:$T$892,MATCH('Project 2'!AN$8,'Term Pricing'!$C$713:$C$892,0))*$E234*(1-$F234))</f>
        <v>0</v>
      </c>
      <c r="AO234" s="212">
        <f ca="1">(AO$135*INDEX('Term Pricing'!$S$713:$S$892,MATCH('Project 2'!AO$8,'Term Pricing'!$C$713:$C$892,0))*$E234*$F234)+(AO$135*INDEX('Term Pricing'!$T$713:$T$892,MATCH('Project 2'!AO$8,'Term Pricing'!$C$713:$C$892,0))*$E234*(1-$F234))</f>
        <v>0</v>
      </c>
      <c r="AP234" s="212">
        <f ca="1">(AP$135*INDEX('Term Pricing'!$S$713:$S$892,MATCH('Project 2'!AP$8,'Term Pricing'!$C$713:$C$892,0))*$E234*$F234)+(AP$135*INDEX('Term Pricing'!$T$713:$T$892,MATCH('Project 2'!AP$8,'Term Pricing'!$C$713:$C$892,0))*$E234*(1-$F234))</f>
        <v>0</v>
      </c>
      <c r="AQ234" s="212">
        <f ca="1">(AQ$135*INDEX('Term Pricing'!$S$713:$S$892,MATCH('Project 2'!AQ$8,'Term Pricing'!$C$713:$C$892,0))*$E234*$F234)+(AQ$135*INDEX('Term Pricing'!$T$713:$T$892,MATCH('Project 2'!AQ$8,'Term Pricing'!$C$713:$C$892,0))*$E234*(1-$F234))</f>
        <v>0</v>
      </c>
      <c r="AR234" s="212">
        <f ca="1">(AR$135*INDEX('Term Pricing'!$S$713:$S$892,MATCH('Project 2'!AR$8,'Term Pricing'!$C$713:$C$892,0))*$E234*$F234)+(AR$135*INDEX('Term Pricing'!$T$713:$T$892,MATCH('Project 2'!AR$8,'Term Pricing'!$C$713:$C$892,0))*$E234*(1-$F234))</f>
        <v>0</v>
      </c>
      <c r="AS234" s="212">
        <f ca="1">(AS$135*INDEX('Term Pricing'!$S$713:$S$892,MATCH('Project 2'!AS$8,'Term Pricing'!$C$713:$C$892,0))*$E234*$F234)+(AS$135*INDEX('Term Pricing'!$T$713:$T$892,MATCH('Project 2'!AS$8,'Term Pricing'!$C$713:$C$892,0))*$E234*(1-$F234))</f>
        <v>0</v>
      </c>
      <c r="AT234" s="212">
        <f ca="1">(AT$135*INDEX('Term Pricing'!$S$713:$S$892,MATCH('Project 2'!AT$8,'Term Pricing'!$C$713:$C$892,0))*$E234*$F234)+(AT$135*INDEX('Term Pricing'!$T$713:$T$892,MATCH('Project 2'!AT$8,'Term Pricing'!$C$713:$C$892,0))*$E234*(1-$F234))</f>
        <v>0</v>
      </c>
      <c r="AU234" s="212">
        <f ca="1">(AU$135*INDEX('Term Pricing'!$S$713:$S$892,MATCH('Project 2'!AU$8,'Term Pricing'!$C$713:$C$892,0))*$E234*$F234)+(AU$135*INDEX('Term Pricing'!$T$713:$T$892,MATCH('Project 2'!AU$8,'Term Pricing'!$C$713:$C$892,0))*$E234*(1-$F234))</f>
        <v>0</v>
      </c>
      <c r="AV234" s="212">
        <f ca="1">(AV$135*INDEX('Term Pricing'!$S$713:$S$892,MATCH('Project 2'!AV$8,'Term Pricing'!$C$713:$C$892,0))*$E234*$F234)+(AV$135*INDEX('Term Pricing'!$T$713:$T$892,MATCH('Project 2'!AV$8,'Term Pricing'!$C$713:$C$892,0))*$E234*(1-$F234))</f>
        <v>0</v>
      </c>
      <c r="AW234" s="212">
        <f ca="1">(AW$135*INDEX('Term Pricing'!$S$713:$S$892,MATCH('Project 2'!AW$8,'Term Pricing'!$C$713:$C$892,0))*$E234*$F234)+(AW$135*INDEX('Term Pricing'!$T$713:$T$892,MATCH('Project 2'!AW$8,'Term Pricing'!$C$713:$C$892,0))*$E234*(1-$F234))</f>
        <v>0</v>
      </c>
      <c r="AX234" s="212">
        <f ca="1">(AX$135*INDEX('Term Pricing'!$S$713:$S$892,MATCH('Project 2'!AX$8,'Term Pricing'!$C$713:$C$892,0))*$E234*$F234)+(AX$135*INDEX('Term Pricing'!$T$713:$T$892,MATCH('Project 2'!AX$8,'Term Pricing'!$C$713:$C$892,0))*$E234*(1-$F234))</f>
        <v>0</v>
      </c>
      <c r="AY234" s="212">
        <f ca="1">(AY$135*INDEX('Term Pricing'!$S$713:$S$892,MATCH('Project 2'!AY$8,'Term Pricing'!$C$713:$C$892,0))*$E234*$F234)+(AY$135*INDEX('Term Pricing'!$T$713:$T$892,MATCH('Project 2'!AY$8,'Term Pricing'!$C$713:$C$892,0))*$E234*(1-$F234))</f>
        <v>0</v>
      </c>
      <c r="AZ234" s="212">
        <f ca="1">(AZ$135*INDEX('Term Pricing'!$S$713:$S$892,MATCH('Project 2'!AZ$8,'Term Pricing'!$C$713:$C$892,0))*$E234*$F234)+(AZ$135*INDEX('Term Pricing'!$T$713:$T$892,MATCH('Project 2'!AZ$8,'Term Pricing'!$C$713:$C$892,0))*$E234*(1-$F234))</f>
        <v>0</v>
      </c>
      <c r="BA234" s="212">
        <f ca="1">(BA$135*INDEX('Term Pricing'!$S$713:$S$892,MATCH('Project 2'!BA$8,'Term Pricing'!$C$713:$C$892,0))*$E234*$F234)+(BA$135*INDEX('Term Pricing'!$T$713:$T$892,MATCH('Project 2'!BA$8,'Term Pricing'!$C$713:$C$892,0))*$E234*(1-$F234))</f>
        <v>0</v>
      </c>
      <c r="BB234" s="212">
        <f ca="1">(BB$135*INDEX('Term Pricing'!$S$713:$S$892,MATCH('Project 2'!BB$8,'Term Pricing'!$C$713:$C$892,0))*$E234*$F234)+(BB$135*INDEX('Term Pricing'!$T$713:$T$892,MATCH('Project 2'!BB$8,'Term Pricing'!$C$713:$C$892,0))*$E234*(1-$F234))</f>
        <v>0</v>
      </c>
      <c r="BC234" s="212">
        <f ca="1">(BC$135*INDEX('Term Pricing'!$S$713:$S$892,MATCH('Project 2'!BC$8,'Term Pricing'!$C$713:$C$892,0))*$E234*$F234)+(BC$135*INDEX('Term Pricing'!$T$713:$T$892,MATCH('Project 2'!BC$8,'Term Pricing'!$C$713:$C$892,0))*$E234*(1-$F234))</f>
        <v>0</v>
      </c>
      <c r="BD234" s="212">
        <f ca="1">(BD$135*INDEX('Term Pricing'!$S$713:$S$892,MATCH('Project 2'!BD$8,'Term Pricing'!$C$713:$C$892,0))*$E234*$F234)+(BD$135*INDEX('Term Pricing'!$T$713:$T$892,MATCH('Project 2'!BD$8,'Term Pricing'!$C$713:$C$892,0))*$E234*(1-$F234))</f>
        <v>0</v>
      </c>
      <c r="BE234" s="212">
        <f ca="1">(BE$135*INDEX('Term Pricing'!$S$713:$S$892,MATCH('Project 2'!BE$8,'Term Pricing'!$C$713:$C$892,0))*$E234*$F234)+(BE$135*INDEX('Term Pricing'!$T$713:$T$892,MATCH('Project 2'!BE$8,'Term Pricing'!$C$713:$C$892,0))*$E234*(1-$F234))</f>
        <v>0</v>
      </c>
      <c r="BF234" s="212">
        <f ca="1">(BF$135*INDEX('Term Pricing'!$S$713:$S$892,MATCH('Project 2'!BF$8,'Term Pricing'!$C$713:$C$892,0))*$E234*$F234)+(BF$135*INDEX('Term Pricing'!$T$713:$T$892,MATCH('Project 2'!BF$8,'Term Pricing'!$C$713:$C$892,0))*$E234*(1-$F234))</f>
        <v>0</v>
      </c>
      <c r="BG234" s="212">
        <f ca="1">(BG$135*INDEX('Term Pricing'!$S$713:$S$892,MATCH('Project 2'!BG$8,'Term Pricing'!$C$713:$C$892,0))*$E234*$F234)+(BG$135*INDEX('Term Pricing'!$T$713:$T$892,MATCH('Project 2'!BG$8,'Term Pricing'!$C$713:$C$892,0))*$E234*(1-$F234))</f>
        <v>0</v>
      </c>
      <c r="BH234" s="212">
        <f ca="1">(BH$135*INDEX('Term Pricing'!$S$713:$S$892,MATCH('Project 2'!BH$8,'Term Pricing'!$C$713:$C$892,0))*$E234*$F234)+(BH$135*INDEX('Term Pricing'!$T$713:$T$892,MATCH('Project 2'!BH$8,'Term Pricing'!$C$713:$C$892,0))*$E234*(1-$F234))</f>
        <v>0</v>
      </c>
      <c r="BI234" s="212">
        <f ca="1">(BI$135*INDEX('Term Pricing'!$S$713:$S$892,MATCH('Project 2'!BI$8,'Term Pricing'!$C$713:$C$892,0))*$E234*$F234)+(BI$135*INDEX('Term Pricing'!$T$713:$T$892,MATCH('Project 2'!BI$8,'Term Pricing'!$C$713:$C$892,0))*$E234*(1-$F234))</f>
        <v>0</v>
      </c>
      <c r="BJ234" s="212">
        <f ca="1">(BJ$135*INDEX('Term Pricing'!$S$713:$S$892,MATCH('Project 2'!BJ$8,'Term Pricing'!$C$713:$C$892,0))*$E234*$F234)+(BJ$135*INDEX('Term Pricing'!$T$713:$T$892,MATCH('Project 2'!BJ$8,'Term Pricing'!$C$713:$C$892,0))*$E234*(1-$F234))</f>
        <v>0</v>
      </c>
      <c r="BK234" s="212">
        <f ca="1">(BK$135*INDEX('Term Pricing'!$S$713:$S$892,MATCH('Project 2'!BK$8,'Term Pricing'!$C$713:$C$892,0))*$E234*$F234)+(BK$135*INDEX('Term Pricing'!$T$713:$T$892,MATCH('Project 2'!BK$8,'Term Pricing'!$C$713:$C$892,0))*$E234*(1-$F234))</f>
        <v>0</v>
      </c>
      <c r="BL234" s="212">
        <f ca="1">(BL$135*INDEX('Term Pricing'!$S$713:$S$892,MATCH('Project 2'!BL$8,'Term Pricing'!$C$713:$C$892,0))*$E234*$F234)+(BL$135*INDEX('Term Pricing'!$T$713:$T$892,MATCH('Project 2'!BL$8,'Term Pricing'!$C$713:$C$892,0))*$E234*(1-$F234))</f>
        <v>0</v>
      </c>
      <c r="BM234" s="212">
        <f ca="1">(BM$135*INDEX('Term Pricing'!$S$713:$S$892,MATCH('Project 2'!BM$8,'Term Pricing'!$C$713:$C$892,0))*$E234*$F234)+(BM$135*INDEX('Term Pricing'!$T$713:$T$892,MATCH('Project 2'!BM$8,'Term Pricing'!$C$713:$C$892,0))*$E234*(1-$F234))</f>
        <v>0</v>
      </c>
      <c r="BN234" s="212">
        <f ca="1">(BN$135*INDEX('Term Pricing'!$S$713:$S$892,MATCH('Project 2'!BN$8,'Term Pricing'!$C$713:$C$892,0))*$E234*$F234)+(BN$135*INDEX('Term Pricing'!$T$713:$T$892,MATCH('Project 2'!BN$8,'Term Pricing'!$C$713:$C$892,0))*$E234*(1-$F234))</f>
        <v>0</v>
      </c>
      <c r="BO234" s="212">
        <f ca="1">(BO$135*INDEX('Term Pricing'!$S$713:$S$892,MATCH('Project 2'!BO$8,'Term Pricing'!$C$713:$C$892,0))*$E234*$F234)+(BO$135*INDEX('Term Pricing'!$T$713:$T$892,MATCH('Project 2'!BO$8,'Term Pricing'!$C$713:$C$892,0))*$E234*(1-$F234))</f>
        <v>0</v>
      </c>
      <c r="BP234" s="212">
        <f ca="1">(BP$135*INDEX('Term Pricing'!$S$713:$S$892,MATCH('Project 2'!BP$8,'Term Pricing'!$C$713:$C$892,0))*$E234*$F234)+(BP$135*INDEX('Term Pricing'!$T$713:$T$892,MATCH('Project 2'!BP$8,'Term Pricing'!$C$713:$C$892,0))*$E234*(1-$F234))</f>
        <v>0</v>
      </c>
      <c r="BQ234" s="212">
        <f ca="1">(BQ$135*INDEX('Term Pricing'!$S$713:$S$892,MATCH('Project 2'!BQ$8,'Term Pricing'!$C$713:$C$892,0))*$E234*$F234)+(BQ$135*INDEX('Term Pricing'!$T$713:$T$892,MATCH('Project 2'!BQ$8,'Term Pricing'!$C$713:$C$892,0))*$E234*(1-$F234))</f>
        <v>0</v>
      </c>
      <c r="BR234" s="212">
        <f ca="1">(BR$135*INDEX('Term Pricing'!$S$713:$S$892,MATCH('Project 2'!BR$8,'Term Pricing'!$C$713:$C$892,0))*$E234*$F234)+(BR$135*INDEX('Term Pricing'!$T$713:$T$892,MATCH('Project 2'!BR$8,'Term Pricing'!$C$713:$C$892,0))*$E234*(1-$F234))</f>
        <v>0</v>
      </c>
      <c r="BS234" s="212">
        <f ca="1">(BS$135*INDEX('Term Pricing'!$S$713:$S$892,MATCH('Project 2'!BS$8,'Term Pricing'!$C$713:$C$892,0))*$E234*$F234)+(BS$135*INDEX('Term Pricing'!$T$713:$T$892,MATCH('Project 2'!BS$8,'Term Pricing'!$C$713:$C$892,0))*$E234*(1-$F234))</f>
        <v>0</v>
      </c>
      <c r="BT234" s="212">
        <f ca="1">(BT$135*INDEX('Term Pricing'!$S$713:$S$892,MATCH('Project 2'!BT$8,'Term Pricing'!$C$713:$C$892,0))*$E234*$F234)+(BT$135*INDEX('Term Pricing'!$T$713:$T$892,MATCH('Project 2'!BT$8,'Term Pricing'!$C$713:$C$892,0))*$E234*(1-$F234))</f>
        <v>0</v>
      </c>
      <c r="BU234" s="212">
        <f ca="1">(BU$135*INDEX('Term Pricing'!$S$713:$S$892,MATCH('Project 2'!BU$8,'Term Pricing'!$C$713:$C$892,0))*$E234*$F234)+(BU$135*INDEX('Term Pricing'!$T$713:$T$892,MATCH('Project 2'!BU$8,'Term Pricing'!$C$713:$C$892,0))*$E234*(1-$F234))</f>
        <v>0</v>
      </c>
      <c r="BV234" s="212">
        <f ca="1">(BV$135*INDEX('Term Pricing'!$S$713:$S$892,MATCH('Project 2'!BV$8,'Term Pricing'!$C$713:$C$892,0))*$E234*$F234)+(BV$135*INDEX('Term Pricing'!$T$713:$T$892,MATCH('Project 2'!BV$8,'Term Pricing'!$C$713:$C$892,0))*$E234*(1-$F234))</f>
        <v>0</v>
      </c>
      <c r="BW234" s="212">
        <f ca="1">(BW$135*INDEX('Term Pricing'!$S$713:$S$892,MATCH('Project 2'!BW$8,'Term Pricing'!$C$713:$C$892,0))*$E234*$F234)+(BW$135*INDEX('Term Pricing'!$T$713:$T$892,MATCH('Project 2'!BW$8,'Term Pricing'!$C$713:$C$892,0))*$E234*(1-$F234))</f>
        <v>0</v>
      </c>
      <c r="BX234" s="212">
        <f ca="1">(BX$135*INDEX('Term Pricing'!$S$713:$S$892,MATCH('Project 2'!BX$8,'Term Pricing'!$C$713:$C$892,0))*$E234*$F234)+(BX$135*INDEX('Term Pricing'!$T$713:$T$892,MATCH('Project 2'!BX$8,'Term Pricing'!$C$713:$C$892,0))*$E234*(1-$F234))</f>
        <v>0</v>
      </c>
      <c r="BY234" s="212">
        <f ca="1">(BY$135*INDEX('Term Pricing'!$S$713:$S$892,MATCH('Project 2'!BY$8,'Term Pricing'!$C$713:$C$892,0))*$E234*$F234)+(BY$135*INDEX('Term Pricing'!$T$713:$T$892,MATCH('Project 2'!BY$8,'Term Pricing'!$C$713:$C$892,0))*$E234*(1-$F234))</f>
        <v>0</v>
      </c>
      <c r="BZ234" s="212">
        <f ca="1">(BZ$135*INDEX('Term Pricing'!$S$713:$S$892,MATCH('Project 2'!BZ$8,'Term Pricing'!$C$713:$C$892,0))*$E234*$F234)+(BZ$135*INDEX('Term Pricing'!$T$713:$T$892,MATCH('Project 2'!BZ$8,'Term Pricing'!$C$713:$C$892,0))*$E234*(1-$F234))</f>
        <v>0</v>
      </c>
      <c r="CA234" s="212">
        <f ca="1">(CA$135*INDEX('Term Pricing'!$S$713:$S$892,MATCH('Project 2'!CA$8,'Term Pricing'!$C$713:$C$892,0))*$E234*$F234)+(CA$135*INDEX('Term Pricing'!$T$713:$T$892,MATCH('Project 2'!CA$8,'Term Pricing'!$C$713:$C$892,0))*$E234*(1-$F234))</f>
        <v>0</v>
      </c>
      <c r="CB234" s="212">
        <f ca="1">(CB$135*INDEX('Term Pricing'!$S$713:$S$892,MATCH('Project 2'!CB$8,'Term Pricing'!$C$713:$C$892,0))*$E234*$F234)+(CB$135*INDEX('Term Pricing'!$T$713:$T$892,MATCH('Project 2'!CB$8,'Term Pricing'!$C$713:$C$892,0))*$E234*(1-$F234))</f>
        <v>0</v>
      </c>
      <c r="CC234" s="212">
        <f ca="1">(CC$135*INDEX('Term Pricing'!$S$713:$S$892,MATCH('Project 2'!CC$8,'Term Pricing'!$C$713:$C$892,0))*$E234*$F234)+(CC$135*INDEX('Term Pricing'!$T$713:$T$892,MATCH('Project 2'!CC$8,'Term Pricing'!$C$713:$C$892,0))*$E234*(1-$F234))</f>
        <v>0</v>
      </c>
      <c r="CD234" s="212">
        <f ca="1">(CD$135*INDEX('Term Pricing'!$S$713:$S$892,MATCH('Project 2'!CD$8,'Term Pricing'!$C$713:$C$892,0))*$E234*$F234)+(CD$135*INDEX('Term Pricing'!$T$713:$T$892,MATCH('Project 2'!CD$8,'Term Pricing'!$C$713:$C$892,0))*$E234*(1-$F234))</f>
        <v>0</v>
      </c>
      <c r="CE234" s="212">
        <f ca="1">(CE$135*INDEX('Term Pricing'!$S$713:$S$892,MATCH('Project 2'!CE$8,'Term Pricing'!$C$713:$C$892,0))*$E234*$F234)+(CE$135*INDEX('Term Pricing'!$T$713:$T$892,MATCH('Project 2'!CE$8,'Term Pricing'!$C$713:$C$892,0))*$E234*(1-$F234))</f>
        <v>0</v>
      </c>
      <c r="CF234" s="212">
        <f ca="1">(CF$135*INDEX('Term Pricing'!$S$713:$S$892,MATCH('Project 2'!CF$8,'Term Pricing'!$C$713:$C$892,0))*$E234*$F234)+(CF$135*INDEX('Term Pricing'!$T$713:$T$892,MATCH('Project 2'!CF$8,'Term Pricing'!$C$713:$C$892,0))*$E234*(1-$F234))</f>
        <v>0</v>
      </c>
      <c r="CG234" s="212">
        <f ca="1">(CG$135*INDEX('Term Pricing'!$S$713:$S$892,MATCH('Project 2'!CG$8,'Term Pricing'!$C$713:$C$892,0))*$E234*$F234)+(CG$135*INDEX('Term Pricing'!$T$713:$T$892,MATCH('Project 2'!CG$8,'Term Pricing'!$C$713:$C$892,0))*$E234*(1-$F234))</f>
        <v>0</v>
      </c>
      <c r="CH234" s="212">
        <f ca="1">(CH$135*INDEX('Term Pricing'!$S$713:$S$892,MATCH('Project 2'!CH$8,'Term Pricing'!$C$713:$C$892,0))*$E234*$F234)+(CH$135*INDEX('Term Pricing'!$T$713:$T$892,MATCH('Project 2'!CH$8,'Term Pricing'!$C$713:$C$892,0))*$E234*(1-$F234))</f>
        <v>0</v>
      </c>
      <c r="CI234" s="212">
        <f ca="1">(CI$135*INDEX('Term Pricing'!$S$713:$S$892,MATCH('Project 2'!CI$8,'Term Pricing'!$C$713:$C$892,0))*$E234*$F234)+(CI$135*INDEX('Term Pricing'!$T$713:$T$892,MATCH('Project 2'!CI$8,'Term Pricing'!$C$713:$C$892,0))*$E234*(1-$F234))</f>
        <v>0</v>
      </c>
      <c r="CJ234" s="212">
        <f ca="1">(CJ$135*INDEX('Term Pricing'!$S$713:$S$892,MATCH('Project 2'!CJ$8,'Term Pricing'!$C$713:$C$892,0))*$E234*$F234)+(CJ$135*INDEX('Term Pricing'!$T$713:$T$892,MATCH('Project 2'!CJ$8,'Term Pricing'!$C$713:$C$892,0))*$E234*(1-$F234))</f>
        <v>0</v>
      </c>
      <c r="CK234" s="212">
        <f ca="1">(CK$135*INDEX('Term Pricing'!$S$713:$S$892,MATCH('Project 2'!CK$8,'Term Pricing'!$C$713:$C$892,0))*$E234*$F234)+(CK$135*INDEX('Term Pricing'!$T$713:$T$892,MATCH('Project 2'!CK$8,'Term Pricing'!$C$713:$C$892,0))*$E234*(1-$F234))</f>
        <v>0</v>
      </c>
      <c r="CL234" s="212">
        <f ca="1">(CL$135*INDEX('Term Pricing'!$S$713:$S$892,MATCH('Project 2'!CL$8,'Term Pricing'!$C$713:$C$892,0))*$E234*$F234)+(CL$135*INDEX('Term Pricing'!$T$713:$T$892,MATCH('Project 2'!CL$8,'Term Pricing'!$C$713:$C$892,0))*$E234*(1-$F234))</f>
        <v>0</v>
      </c>
      <c r="CM234" s="212">
        <f ca="1">(CM$135*INDEX('Term Pricing'!$S$713:$S$892,MATCH('Project 2'!CM$8,'Term Pricing'!$C$713:$C$892,0))*$E234*$F234)+(CM$135*INDEX('Term Pricing'!$T$713:$T$892,MATCH('Project 2'!CM$8,'Term Pricing'!$C$713:$C$892,0))*$E234*(1-$F234))</f>
        <v>0</v>
      </c>
      <c r="CN234" s="212">
        <f ca="1">(CN$135*INDEX('Term Pricing'!$S$713:$S$892,MATCH('Project 2'!CN$8,'Term Pricing'!$C$713:$C$892,0))*$E234*$F234)+(CN$135*INDEX('Term Pricing'!$T$713:$T$892,MATCH('Project 2'!CN$8,'Term Pricing'!$C$713:$C$892,0))*$E234*(1-$F234))</f>
        <v>0</v>
      </c>
      <c r="CO234" s="212">
        <f ca="1">(CO$135*INDEX('Term Pricing'!$S$713:$S$892,MATCH('Project 2'!CO$8,'Term Pricing'!$C$713:$C$892,0))*$E234*$F234)+(CO$135*INDEX('Term Pricing'!$T$713:$T$892,MATCH('Project 2'!CO$8,'Term Pricing'!$C$713:$C$892,0))*$E234*(1-$F234))</f>
        <v>0</v>
      </c>
      <c r="CP234" s="212">
        <f ca="1">(CP$135*INDEX('Term Pricing'!$S$713:$S$892,MATCH('Project 2'!CP$8,'Term Pricing'!$C$713:$C$892,0))*$E234*$F234)+(CP$135*INDEX('Term Pricing'!$T$713:$T$892,MATCH('Project 2'!CP$8,'Term Pricing'!$C$713:$C$892,0))*$E234*(1-$F234))</f>
        <v>0</v>
      </c>
      <c r="CQ234" s="212">
        <f ca="1">(CQ$135*INDEX('Term Pricing'!$S$713:$S$892,MATCH('Project 2'!CQ$8,'Term Pricing'!$C$713:$C$892,0))*$E234*$F234)+(CQ$135*INDEX('Term Pricing'!$T$713:$T$892,MATCH('Project 2'!CQ$8,'Term Pricing'!$C$713:$C$892,0))*$E234*(1-$F234))</f>
        <v>0</v>
      </c>
      <c r="CR234" s="212">
        <f ca="1">(CR$135*INDEX('Term Pricing'!$S$713:$S$892,MATCH('Project 2'!CR$8,'Term Pricing'!$C$713:$C$892,0))*$E234*$F234)+(CR$135*INDEX('Term Pricing'!$T$713:$T$892,MATCH('Project 2'!CR$8,'Term Pricing'!$C$713:$C$892,0))*$E234*(1-$F234))</f>
        <v>0</v>
      </c>
      <c r="CS234" s="212">
        <f ca="1">(CS$135*INDEX('Term Pricing'!$S$713:$S$892,MATCH('Project 2'!CS$8,'Term Pricing'!$C$713:$C$892,0))*$E234*$F234)+(CS$135*INDEX('Term Pricing'!$T$713:$T$892,MATCH('Project 2'!CS$8,'Term Pricing'!$C$713:$C$892,0))*$E234*(1-$F234))</f>
        <v>0</v>
      </c>
      <c r="CT234" s="212">
        <f ca="1">(CT$135*INDEX('Term Pricing'!$S$713:$S$892,MATCH('Project 2'!CT$8,'Term Pricing'!$C$713:$C$892,0))*$E234*$F234)+(CT$135*INDEX('Term Pricing'!$T$713:$T$892,MATCH('Project 2'!CT$8,'Term Pricing'!$C$713:$C$892,0))*$E234*(1-$F234))</f>
        <v>0</v>
      </c>
      <c r="CU234" s="212">
        <f ca="1">(CU$135*INDEX('Term Pricing'!$S$713:$S$892,MATCH('Project 2'!CU$8,'Term Pricing'!$C$713:$C$892,0))*$E234*$F234)+(CU$135*INDEX('Term Pricing'!$T$713:$T$892,MATCH('Project 2'!CU$8,'Term Pricing'!$C$713:$C$892,0))*$E234*(1-$F234))</f>
        <v>0</v>
      </c>
      <c r="CV234" s="212">
        <f ca="1">(CV$135*INDEX('Term Pricing'!$S$713:$S$892,MATCH('Project 2'!CV$8,'Term Pricing'!$C$713:$C$892,0))*$E234*$F234)+(CV$135*INDEX('Term Pricing'!$T$713:$T$892,MATCH('Project 2'!CV$8,'Term Pricing'!$C$713:$C$892,0))*$E234*(1-$F234))</f>
        <v>0</v>
      </c>
      <c r="CW234" s="212">
        <f ca="1">(CW$135*INDEX('Term Pricing'!$S$713:$S$892,MATCH('Project 2'!CW$8,'Term Pricing'!$C$713:$C$892,0))*$E234*$F234)+(CW$135*INDEX('Term Pricing'!$T$713:$T$892,MATCH('Project 2'!CW$8,'Term Pricing'!$C$713:$C$892,0))*$E234*(1-$F234))</f>
        <v>0</v>
      </c>
      <c r="CX234" s="212">
        <f ca="1">(CX$135*INDEX('Term Pricing'!$S$713:$S$892,MATCH('Project 2'!CX$8,'Term Pricing'!$C$713:$C$892,0))*$E234*$F234)+(CX$135*INDEX('Term Pricing'!$T$713:$T$892,MATCH('Project 2'!CX$8,'Term Pricing'!$C$713:$C$892,0))*$E234*(1-$F234))</f>
        <v>0</v>
      </c>
      <c r="CY234" s="212">
        <f ca="1">(CY$135*INDEX('Term Pricing'!$S$713:$S$892,MATCH('Project 2'!CY$8,'Term Pricing'!$C$713:$C$892,0))*$E234*$F234)+(CY$135*INDEX('Term Pricing'!$T$713:$T$892,MATCH('Project 2'!CY$8,'Term Pricing'!$C$713:$C$892,0))*$E234*(1-$F234))</f>
        <v>0</v>
      </c>
      <c r="CZ234" s="212">
        <f ca="1">(CZ$135*INDEX('Term Pricing'!$S$713:$S$892,MATCH('Project 2'!CZ$8,'Term Pricing'!$C$713:$C$892,0))*$E234*$F234)+(CZ$135*INDEX('Term Pricing'!$T$713:$T$892,MATCH('Project 2'!CZ$8,'Term Pricing'!$C$713:$C$892,0))*$E234*(1-$F234))</f>
        <v>0</v>
      </c>
      <c r="DA234" s="212">
        <f ca="1">(DA$135*INDEX('Term Pricing'!$S$713:$S$892,MATCH('Project 2'!DA$8,'Term Pricing'!$C$713:$C$892,0))*$E234*$F234)+(DA$135*INDEX('Term Pricing'!$T$713:$T$892,MATCH('Project 2'!DA$8,'Term Pricing'!$C$713:$C$892,0))*$E234*(1-$F234))</f>
        <v>0</v>
      </c>
      <c r="DB234" s="212">
        <f ca="1">(DB$135*INDEX('Term Pricing'!$S$713:$S$892,MATCH('Project 2'!DB$8,'Term Pricing'!$C$713:$C$892,0))*$E234*$F234)+(DB$135*INDEX('Term Pricing'!$T$713:$T$892,MATCH('Project 2'!DB$8,'Term Pricing'!$C$713:$C$892,0))*$E234*(1-$F234))</f>
        <v>0</v>
      </c>
      <c r="DC234" s="212">
        <f ca="1">(DC$135*INDEX('Term Pricing'!$S$713:$S$892,MATCH('Project 2'!DC$8,'Term Pricing'!$C$713:$C$892,0))*$E234*$F234)+(DC$135*INDEX('Term Pricing'!$T$713:$T$892,MATCH('Project 2'!DC$8,'Term Pricing'!$C$713:$C$892,0))*$E234*(1-$F234))</f>
        <v>0</v>
      </c>
      <c r="DD234" s="212">
        <f ca="1">(DD$135*INDEX('Term Pricing'!$S$713:$S$892,MATCH('Project 2'!DD$8,'Term Pricing'!$C$713:$C$892,0))*$E234*$F234)+(DD$135*INDEX('Term Pricing'!$T$713:$T$892,MATCH('Project 2'!DD$8,'Term Pricing'!$C$713:$C$892,0))*$E234*(1-$F234))</f>
        <v>0</v>
      </c>
      <c r="DE234" s="212">
        <f ca="1">(DE$135*INDEX('Term Pricing'!$S$713:$S$892,MATCH('Project 2'!DE$8,'Term Pricing'!$C$713:$C$892,0))*$E234*$F234)+(DE$135*INDEX('Term Pricing'!$T$713:$T$892,MATCH('Project 2'!DE$8,'Term Pricing'!$C$713:$C$892,0))*$E234*(1-$F234))</f>
        <v>0</v>
      </c>
      <c r="DF234" s="212">
        <f ca="1">(DF$135*INDEX('Term Pricing'!$S$713:$S$892,MATCH('Project 2'!DF$8,'Term Pricing'!$C$713:$C$892,0))*$E234*$F234)+(DF$135*INDEX('Term Pricing'!$T$713:$T$892,MATCH('Project 2'!DF$8,'Term Pricing'!$C$713:$C$892,0))*$E234*(1-$F234))</f>
        <v>0</v>
      </c>
      <c r="DG234" s="212">
        <f ca="1">(DG$135*INDEX('Term Pricing'!$S$713:$S$892,MATCH('Project 2'!DG$8,'Term Pricing'!$C$713:$C$892,0))*$E234*$F234)+(DG$135*INDEX('Term Pricing'!$T$713:$T$892,MATCH('Project 2'!DG$8,'Term Pricing'!$C$713:$C$892,0))*$E234*(1-$F234))</f>
        <v>0</v>
      </c>
      <c r="DH234" s="212">
        <f ca="1">(DH$135*INDEX('Term Pricing'!$S$713:$S$892,MATCH('Project 2'!DH$8,'Term Pricing'!$C$713:$C$892,0))*$E234*$F234)+(DH$135*INDEX('Term Pricing'!$T$713:$T$892,MATCH('Project 2'!DH$8,'Term Pricing'!$C$713:$C$892,0))*$E234*(1-$F234))</f>
        <v>0</v>
      </c>
      <c r="DI234" s="212">
        <f ca="1">(DI$135*INDEX('Term Pricing'!$S$713:$S$892,MATCH('Project 2'!DI$8,'Term Pricing'!$C$713:$C$892,0))*$E234*$F234)+(DI$135*INDEX('Term Pricing'!$T$713:$T$892,MATCH('Project 2'!DI$8,'Term Pricing'!$C$713:$C$892,0))*$E234*(1-$F234))</f>
        <v>0</v>
      </c>
      <c r="DJ234" s="212">
        <f ca="1">(DJ$135*INDEX('Term Pricing'!$S$713:$S$892,MATCH('Project 2'!DJ$8,'Term Pricing'!$C$713:$C$892,0))*$E234*$F234)+(DJ$135*INDEX('Term Pricing'!$T$713:$T$892,MATCH('Project 2'!DJ$8,'Term Pricing'!$C$713:$C$892,0))*$E234*(1-$F234))</f>
        <v>0</v>
      </c>
      <c r="DK234" s="212">
        <f ca="1">(DK$135*INDEX('Term Pricing'!$S$713:$S$892,MATCH('Project 2'!DK$8,'Term Pricing'!$C$713:$C$892,0))*$E234*$F234)+(DK$135*INDEX('Term Pricing'!$T$713:$T$892,MATCH('Project 2'!DK$8,'Term Pricing'!$C$713:$C$892,0))*$E234*(1-$F234))</f>
        <v>0</v>
      </c>
      <c r="DL234" s="212">
        <f ca="1">(DL$135*INDEX('Term Pricing'!$S$713:$S$892,MATCH('Project 2'!DL$8,'Term Pricing'!$C$713:$C$892,0))*$E234*$F234)+(DL$135*INDEX('Term Pricing'!$T$713:$T$892,MATCH('Project 2'!DL$8,'Term Pricing'!$C$713:$C$892,0))*$E234*(1-$F234))</f>
        <v>0</v>
      </c>
      <c r="DM234" s="212">
        <f ca="1">(DM$135*INDEX('Term Pricing'!$S$713:$S$892,MATCH('Project 2'!DM$8,'Term Pricing'!$C$713:$C$892,0))*$E234*$F234)+(DM$135*INDEX('Term Pricing'!$T$713:$T$892,MATCH('Project 2'!DM$8,'Term Pricing'!$C$713:$C$892,0))*$E234*(1-$F234))</f>
        <v>0</v>
      </c>
      <c r="DN234" s="212">
        <f ca="1">(DN$135*INDEX('Term Pricing'!$S$713:$S$892,MATCH('Project 2'!DN$8,'Term Pricing'!$C$713:$C$892,0))*$E234*$F234)+(DN$135*INDEX('Term Pricing'!$T$713:$T$892,MATCH('Project 2'!DN$8,'Term Pricing'!$C$713:$C$892,0))*$E234*(1-$F234))</f>
        <v>0</v>
      </c>
    </row>
    <row r="235" spans="1:118" hidden="1" outlineLevel="1">
      <c r="A235" s="151"/>
      <c r="C235" s="34" t="s">
        <v>84</v>
      </c>
      <c r="E235" s="70">
        <f>Inputs!H161</f>
        <v>0</v>
      </c>
      <c r="F235" s="70">
        <f>Inputs!J161</f>
        <v>0</v>
      </c>
      <c r="G235" s="54" t="s">
        <v>83</v>
      </c>
      <c r="H235" s="279">
        <f ca="1">IFERROR(SUM($J235:$DN235)/(SUM($J$135:$DN$135)*E235),0)</f>
        <v>0</v>
      </c>
      <c r="I235" s="29"/>
      <c r="J235" s="212">
        <f ca="1">(J$135*INDEX('Term Pricing'!$S$898:$S$1077,MATCH('Project 2'!J$8,'Term Pricing'!$C$898:$C$1077,0))*$E235*$F235)+(J$135*INDEX('Term Pricing'!$T$898:$T$1077,MATCH('Project 2'!J$8,'Term Pricing'!$C$898:$C$1077,0))*$E235*(1-$F235))</f>
        <v>0</v>
      </c>
      <c r="K235" s="212">
        <f ca="1">(K$135*INDEX('Term Pricing'!$S$898:$S$1077,MATCH('Project 2'!K$8,'Term Pricing'!$C$898:$C$1077,0))*$E235*$F235)+(K$135*INDEX('Term Pricing'!$T$898:$T$1077,MATCH('Project 2'!K$8,'Term Pricing'!$C$898:$C$1077,0))*$E235*(1-$F235))</f>
        <v>0</v>
      </c>
      <c r="L235" s="212">
        <f ca="1">(L$135*INDEX('Term Pricing'!$S$898:$S$1077,MATCH('Project 2'!L$8,'Term Pricing'!$C$898:$C$1077,0))*$E235*$F235)+(L$135*INDEX('Term Pricing'!$T$898:$T$1077,MATCH('Project 2'!L$8,'Term Pricing'!$C$898:$C$1077,0))*$E235*(1-$F235))</f>
        <v>0</v>
      </c>
      <c r="M235" s="212">
        <f ca="1">(M$135*INDEX('Term Pricing'!$S$898:$S$1077,MATCH('Project 2'!M$8,'Term Pricing'!$C$898:$C$1077,0))*$E235*$F235)+(M$135*INDEX('Term Pricing'!$T$898:$T$1077,MATCH('Project 2'!M$8,'Term Pricing'!$C$898:$C$1077,0))*$E235*(1-$F235))</f>
        <v>0</v>
      </c>
      <c r="N235" s="212">
        <f ca="1">(N$135*INDEX('Term Pricing'!$S$898:$S$1077,MATCH('Project 2'!N$8,'Term Pricing'!$C$898:$C$1077,0))*$E235*$F235)+(N$135*INDEX('Term Pricing'!$T$898:$T$1077,MATCH('Project 2'!N$8,'Term Pricing'!$C$898:$C$1077,0))*$E235*(1-$F235))</f>
        <v>0</v>
      </c>
      <c r="O235" s="212">
        <f ca="1">(O$135*INDEX('Term Pricing'!$S$898:$S$1077,MATCH('Project 2'!O$8,'Term Pricing'!$C$898:$C$1077,0))*$E235*$F235)+(O$135*INDEX('Term Pricing'!$T$898:$T$1077,MATCH('Project 2'!O$8,'Term Pricing'!$C$898:$C$1077,0))*$E235*(1-$F235))</f>
        <v>0</v>
      </c>
      <c r="P235" s="212">
        <f ca="1">(P$135*INDEX('Term Pricing'!$S$898:$S$1077,MATCH('Project 2'!P$8,'Term Pricing'!$C$898:$C$1077,0))*$E235*$F235)+(P$135*INDEX('Term Pricing'!$T$898:$T$1077,MATCH('Project 2'!P$8,'Term Pricing'!$C$898:$C$1077,0))*$E235*(1-$F235))</f>
        <v>0</v>
      </c>
      <c r="Q235" s="212">
        <f ca="1">(Q$135*INDEX('Term Pricing'!$S$898:$S$1077,MATCH('Project 2'!Q$8,'Term Pricing'!$C$898:$C$1077,0))*$E235*$F235)+(Q$135*INDEX('Term Pricing'!$T$898:$T$1077,MATCH('Project 2'!Q$8,'Term Pricing'!$C$898:$C$1077,0))*$E235*(1-$F235))</f>
        <v>0</v>
      </c>
      <c r="R235" s="212">
        <f ca="1">(R$135*INDEX('Term Pricing'!$S$898:$S$1077,MATCH('Project 2'!R$8,'Term Pricing'!$C$898:$C$1077,0))*$E235*$F235)+(R$135*INDEX('Term Pricing'!$T$898:$T$1077,MATCH('Project 2'!R$8,'Term Pricing'!$C$898:$C$1077,0))*$E235*(1-$F235))</f>
        <v>0</v>
      </c>
      <c r="S235" s="212">
        <f ca="1">(S$135*INDEX('Term Pricing'!$S$898:$S$1077,MATCH('Project 2'!S$8,'Term Pricing'!$C$898:$C$1077,0))*$E235*$F235)+(S$135*INDEX('Term Pricing'!$T$898:$T$1077,MATCH('Project 2'!S$8,'Term Pricing'!$C$898:$C$1077,0))*$E235*(1-$F235))</f>
        <v>0</v>
      </c>
      <c r="T235" s="212">
        <f ca="1">(T$135*INDEX('Term Pricing'!$S$898:$S$1077,MATCH('Project 2'!T$8,'Term Pricing'!$C$898:$C$1077,0))*$E235*$F235)+(T$135*INDEX('Term Pricing'!$T$898:$T$1077,MATCH('Project 2'!T$8,'Term Pricing'!$C$898:$C$1077,0))*$E235*(1-$F235))</f>
        <v>0</v>
      </c>
      <c r="U235" s="212">
        <f ca="1">(U$135*INDEX('Term Pricing'!$S$898:$S$1077,MATCH('Project 2'!U$8,'Term Pricing'!$C$898:$C$1077,0))*$E235*$F235)+(U$135*INDEX('Term Pricing'!$T$898:$T$1077,MATCH('Project 2'!U$8,'Term Pricing'!$C$898:$C$1077,0))*$E235*(1-$F235))</f>
        <v>0</v>
      </c>
      <c r="V235" s="212">
        <f ca="1">(V$135*INDEX('Term Pricing'!$S$898:$S$1077,MATCH('Project 2'!V$8,'Term Pricing'!$C$898:$C$1077,0))*$E235*$F235)+(V$135*INDEX('Term Pricing'!$T$898:$T$1077,MATCH('Project 2'!V$8,'Term Pricing'!$C$898:$C$1077,0))*$E235*(1-$F235))</f>
        <v>0</v>
      </c>
      <c r="W235" s="212">
        <f ca="1">(W$135*INDEX('Term Pricing'!$S$898:$S$1077,MATCH('Project 2'!W$8,'Term Pricing'!$C$898:$C$1077,0))*$E235*$F235)+(W$135*INDEX('Term Pricing'!$T$898:$T$1077,MATCH('Project 2'!W$8,'Term Pricing'!$C$898:$C$1077,0))*$E235*(1-$F235))</f>
        <v>0</v>
      </c>
      <c r="X235" s="212">
        <f ca="1">(X$135*INDEX('Term Pricing'!$S$898:$S$1077,MATCH('Project 2'!X$8,'Term Pricing'!$C$898:$C$1077,0))*$E235*$F235)+(X$135*INDEX('Term Pricing'!$T$898:$T$1077,MATCH('Project 2'!X$8,'Term Pricing'!$C$898:$C$1077,0))*$E235*(1-$F235))</f>
        <v>0</v>
      </c>
      <c r="Y235" s="212">
        <f ca="1">(Y$135*INDEX('Term Pricing'!$S$898:$S$1077,MATCH('Project 2'!Y$8,'Term Pricing'!$C$898:$C$1077,0))*$E235*$F235)+(Y$135*INDEX('Term Pricing'!$T$898:$T$1077,MATCH('Project 2'!Y$8,'Term Pricing'!$C$898:$C$1077,0))*$E235*(1-$F235))</f>
        <v>0</v>
      </c>
      <c r="Z235" s="212">
        <f ca="1">(Z$135*INDEX('Term Pricing'!$S$898:$S$1077,MATCH('Project 2'!Z$8,'Term Pricing'!$C$898:$C$1077,0))*$E235*$F235)+(Z$135*INDEX('Term Pricing'!$T$898:$T$1077,MATCH('Project 2'!Z$8,'Term Pricing'!$C$898:$C$1077,0))*$E235*(1-$F235))</f>
        <v>0</v>
      </c>
      <c r="AA235" s="212">
        <f ca="1">(AA$135*INDEX('Term Pricing'!$S$898:$S$1077,MATCH('Project 2'!AA$8,'Term Pricing'!$C$898:$C$1077,0))*$E235*$F235)+(AA$135*INDEX('Term Pricing'!$T$898:$T$1077,MATCH('Project 2'!AA$8,'Term Pricing'!$C$898:$C$1077,0))*$E235*(1-$F235))</f>
        <v>0</v>
      </c>
      <c r="AB235" s="212">
        <f ca="1">(AB$135*INDEX('Term Pricing'!$S$898:$S$1077,MATCH('Project 2'!AB$8,'Term Pricing'!$C$898:$C$1077,0))*$E235*$F235)+(AB$135*INDEX('Term Pricing'!$T$898:$T$1077,MATCH('Project 2'!AB$8,'Term Pricing'!$C$898:$C$1077,0))*$E235*(1-$F235))</f>
        <v>0</v>
      </c>
      <c r="AC235" s="212">
        <f ca="1">(AC$135*INDEX('Term Pricing'!$S$898:$S$1077,MATCH('Project 2'!AC$8,'Term Pricing'!$C$898:$C$1077,0))*$E235*$F235)+(AC$135*INDEX('Term Pricing'!$T$898:$T$1077,MATCH('Project 2'!AC$8,'Term Pricing'!$C$898:$C$1077,0))*$E235*(1-$F235))</f>
        <v>0</v>
      </c>
      <c r="AD235" s="212">
        <f ca="1">(AD$135*INDEX('Term Pricing'!$S$898:$S$1077,MATCH('Project 2'!AD$8,'Term Pricing'!$C$898:$C$1077,0))*$E235*$F235)+(AD$135*INDEX('Term Pricing'!$T$898:$T$1077,MATCH('Project 2'!AD$8,'Term Pricing'!$C$898:$C$1077,0))*$E235*(1-$F235))</f>
        <v>0</v>
      </c>
      <c r="AE235" s="212">
        <f ca="1">(AE$135*INDEX('Term Pricing'!$S$898:$S$1077,MATCH('Project 2'!AE$8,'Term Pricing'!$C$898:$C$1077,0))*$E235*$F235)+(AE$135*INDEX('Term Pricing'!$T$898:$T$1077,MATCH('Project 2'!AE$8,'Term Pricing'!$C$898:$C$1077,0))*$E235*(1-$F235))</f>
        <v>0</v>
      </c>
      <c r="AF235" s="212">
        <f ca="1">(AF$135*INDEX('Term Pricing'!$S$898:$S$1077,MATCH('Project 2'!AF$8,'Term Pricing'!$C$898:$C$1077,0))*$E235*$F235)+(AF$135*INDEX('Term Pricing'!$T$898:$T$1077,MATCH('Project 2'!AF$8,'Term Pricing'!$C$898:$C$1077,0))*$E235*(1-$F235))</f>
        <v>0</v>
      </c>
      <c r="AG235" s="212">
        <f ca="1">(AG$135*INDEX('Term Pricing'!$S$898:$S$1077,MATCH('Project 2'!AG$8,'Term Pricing'!$C$898:$C$1077,0))*$E235*$F235)+(AG$135*INDEX('Term Pricing'!$T$898:$T$1077,MATCH('Project 2'!AG$8,'Term Pricing'!$C$898:$C$1077,0))*$E235*(1-$F235))</f>
        <v>0</v>
      </c>
      <c r="AH235" s="212">
        <f ca="1">(AH$135*INDEX('Term Pricing'!$S$898:$S$1077,MATCH('Project 2'!AH$8,'Term Pricing'!$C$898:$C$1077,0))*$E235*$F235)+(AH$135*INDEX('Term Pricing'!$T$898:$T$1077,MATCH('Project 2'!AH$8,'Term Pricing'!$C$898:$C$1077,0))*$E235*(1-$F235))</f>
        <v>0</v>
      </c>
      <c r="AI235" s="212">
        <f ca="1">(AI$135*INDEX('Term Pricing'!$S$898:$S$1077,MATCH('Project 2'!AI$8,'Term Pricing'!$C$898:$C$1077,0))*$E235*$F235)+(AI$135*INDEX('Term Pricing'!$T$898:$T$1077,MATCH('Project 2'!AI$8,'Term Pricing'!$C$898:$C$1077,0))*$E235*(1-$F235))</f>
        <v>0</v>
      </c>
      <c r="AJ235" s="212">
        <f ca="1">(AJ$135*INDEX('Term Pricing'!$S$898:$S$1077,MATCH('Project 2'!AJ$8,'Term Pricing'!$C$898:$C$1077,0))*$E235*$F235)+(AJ$135*INDEX('Term Pricing'!$T$898:$T$1077,MATCH('Project 2'!AJ$8,'Term Pricing'!$C$898:$C$1077,0))*$E235*(1-$F235))</f>
        <v>0</v>
      </c>
      <c r="AK235" s="212">
        <f ca="1">(AK$135*INDEX('Term Pricing'!$S$898:$S$1077,MATCH('Project 2'!AK$8,'Term Pricing'!$C$898:$C$1077,0))*$E235*$F235)+(AK$135*INDEX('Term Pricing'!$T$898:$T$1077,MATCH('Project 2'!AK$8,'Term Pricing'!$C$898:$C$1077,0))*$E235*(1-$F235))</f>
        <v>0</v>
      </c>
      <c r="AL235" s="212">
        <f ca="1">(AL$135*INDEX('Term Pricing'!$S$898:$S$1077,MATCH('Project 2'!AL$8,'Term Pricing'!$C$898:$C$1077,0))*$E235*$F235)+(AL$135*INDEX('Term Pricing'!$T$898:$T$1077,MATCH('Project 2'!AL$8,'Term Pricing'!$C$898:$C$1077,0))*$E235*(1-$F235))</f>
        <v>0</v>
      </c>
      <c r="AM235" s="212">
        <f ca="1">(AM$135*INDEX('Term Pricing'!$S$898:$S$1077,MATCH('Project 2'!AM$8,'Term Pricing'!$C$898:$C$1077,0))*$E235*$F235)+(AM$135*INDEX('Term Pricing'!$T$898:$T$1077,MATCH('Project 2'!AM$8,'Term Pricing'!$C$898:$C$1077,0))*$E235*(1-$F235))</f>
        <v>0</v>
      </c>
      <c r="AN235" s="212">
        <f ca="1">(AN$135*INDEX('Term Pricing'!$S$898:$S$1077,MATCH('Project 2'!AN$8,'Term Pricing'!$C$898:$C$1077,0))*$E235*$F235)+(AN$135*INDEX('Term Pricing'!$T$898:$T$1077,MATCH('Project 2'!AN$8,'Term Pricing'!$C$898:$C$1077,0))*$E235*(1-$F235))</f>
        <v>0</v>
      </c>
      <c r="AO235" s="212">
        <f ca="1">(AO$135*INDEX('Term Pricing'!$S$898:$S$1077,MATCH('Project 2'!AO$8,'Term Pricing'!$C$898:$C$1077,0))*$E235*$F235)+(AO$135*INDEX('Term Pricing'!$T$898:$T$1077,MATCH('Project 2'!AO$8,'Term Pricing'!$C$898:$C$1077,0))*$E235*(1-$F235))</f>
        <v>0</v>
      </c>
      <c r="AP235" s="212">
        <f ca="1">(AP$135*INDEX('Term Pricing'!$S$898:$S$1077,MATCH('Project 2'!AP$8,'Term Pricing'!$C$898:$C$1077,0))*$E235*$F235)+(AP$135*INDEX('Term Pricing'!$T$898:$T$1077,MATCH('Project 2'!AP$8,'Term Pricing'!$C$898:$C$1077,0))*$E235*(1-$F235))</f>
        <v>0</v>
      </c>
      <c r="AQ235" s="212">
        <f ca="1">(AQ$135*INDEX('Term Pricing'!$S$898:$S$1077,MATCH('Project 2'!AQ$8,'Term Pricing'!$C$898:$C$1077,0))*$E235*$F235)+(AQ$135*INDEX('Term Pricing'!$T$898:$T$1077,MATCH('Project 2'!AQ$8,'Term Pricing'!$C$898:$C$1077,0))*$E235*(1-$F235))</f>
        <v>0</v>
      </c>
      <c r="AR235" s="212">
        <f ca="1">(AR$135*INDEX('Term Pricing'!$S$898:$S$1077,MATCH('Project 2'!AR$8,'Term Pricing'!$C$898:$C$1077,0))*$E235*$F235)+(AR$135*INDEX('Term Pricing'!$T$898:$T$1077,MATCH('Project 2'!AR$8,'Term Pricing'!$C$898:$C$1077,0))*$E235*(1-$F235))</f>
        <v>0</v>
      </c>
      <c r="AS235" s="212">
        <f ca="1">(AS$135*INDEX('Term Pricing'!$S$898:$S$1077,MATCH('Project 2'!AS$8,'Term Pricing'!$C$898:$C$1077,0))*$E235*$F235)+(AS$135*INDEX('Term Pricing'!$T$898:$T$1077,MATCH('Project 2'!AS$8,'Term Pricing'!$C$898:$C$1077,0))*$E235*(1-$F235))</f>
        <v>0</v>
      </c>
      <c r="AT235" s="212">
        <f ca="1">(AT$135*INDEX('Term Pricing'!$S$898:$S$1077,MATCH('Project 2'!AT$8,'Term Pricing'!$C$898:$C$1077,0))*$E235*$F235)+(AT$135*INDEX('Term Pricing'!$T$898:$T$1077,MATCH('Project 2'!AT$8,'Term Pricing'!$C$898:$C$1077,0))*$E235*(1-$F235))</f>
        <v>0</v>
      </c>
      <c r="AU235" s="212">
        <f ca="1">(AU$135*INDEX('Term Pricing'!$S$898:$S$1077,MATCH('Project 2'!AU$8,'Term Pricing'!$C$898:$C$1077,0))*$E235*$F235)+(AU$135*INDEX('Term Pricing'!$T$898:$T$1077,MATCH('Project 2'!AU$8,'Term Pricing'!$C$898:$C$1077,0))*$E235*(1-$F235))</f>
        <v>0</v>
      </c>
      <c r="AV235" s="212">
        <f ca="1">(AV$135*INDEX('Term Pricing'!$S$898:$S$1077,MATCH('Project 2'!AV$8,'Term Pricing'!$C$898:$C$1077,0))*$E235*$F235)+(AV$135*INDEX('Term Pricing'!$T$898:$T$1077,MATCH('Project 2'!AV$8,'Term Pricing'!$C$898:$C$1077,0))*$E235*(1-$F235))</f>
        <v>0</v>
      </c>
      <c r="AW235" s="212">
        <f ca="1">(AW$135*INDEX('Term Pricing'!$S$898:$S$1077,MATCH('Project 2'!AW$8,'Term Pricing'!$C$898:$C$1077,0))*$E235*$F235)+(AW$135*INDEX('Term Pricing'!$T$898:$T$1077,MATCH('Project 2'!AW$8,'Term Pricing'!$C$898:$C$1077,0))*$E235*(1-$F235))</f>
        <v>0</v>
      </c>
      <c r="AX235" s="212">
        <f ca="1">(AX$135*INDEX('Term Pricing'!$S$898:$S$1077,MATCH('Project 2'!AX$8,'Term Pricing'!$C$898:$C$1077,0))*$E235*$F235)+(AX$135*INDEX('Term Pricing'!$T$898:$T$1077,MATCH('Project 2'!AX$8,'Term Pricing'!$C$898:$C$1077,0))*$E235*(1-$F235))</f>
        <v>0</v>
      </c>
      <c r="AY235" s="212">
        <f ca="1">(AY$135*INDEX('Term Pricing'!$S$898:$S$1077,MATCH('Project 2'!AY$8,'Term Pricing'!$C$898:$C$1077,0))*$E235*$F235)+(AY$135*INDEX('Term Pricing'!$T$898:$T$1077,MATCH('Project 2'!AY$8,'Term Pricing'!$C$898:$C$1077,0))*$E235*(1-$F235))</f>
        <v>0</v>
      </c>
      <c r="AZ235" s="212">
        <f ca="1">(AZ$135*INDEX('Term Pricing'!$S$898:$S$1077,MATCH('Project 2'!AZ$8,'Term Pricing'!$C$898:$C$1077,0))*$E235*$F235)+(AZ$135*INDEX('Term Pricing'!$T$898:$T$1077,MATCH('Project 2'!AZ$8,'Term Pricing'!$C$898:$C$1077,0))*$E235*(1-$F235))</f>
        <v>0</v>
      </c>
      <c r="BA235" s="212">
        <f ca="1">(BA$135*INDEX('Term Pricing'!$S$898:$S$1077,MATCH('Project 2'!BA$8,'Term Pricing'!$C$898:$C$1077,0))*$E235*$F235)+(BA$135*INDEX('Term Pricing'!$T$898:$T$1077,MATCH('Project 2'!BA$8,'Term Pricing'!$C$898:$C$1077,0))*$E235*(1-$F235))</f>
        <v>0</v>
      </c>
      <c r="BB235" s="212">
        <f ca="1">(BB$135*INDEX('Term Pricing'!$S$898:$S$1077,MATCH('Project 2'!BB$8,'Term Pricing'!$C$898:$C$1077,0))*$E235*$F235)+(BB$135*INDEX('Term Pricing'!$T$898:$T$1077,MATCH('Project 2'!BB$8,'Term Pricing'!$C$898:$C$1077,0))*$E235*(1-$F235))</f>
        <v>0</v>
      </c>
      <c r="BC235" s="212">
        <f ca="1">(BC$135*INDEX('Term Pricing'!$S$898:$S$1077,MATCH('Project 2'!BC$8,'Term Pricing'!$C$898:$C$1077,0))*$E235*$F235)+(BC$135*INDEX('Term Pricing'!$T$898:$T$1077,MATCH('Project 2'!BC$8,'Term Pricing'!$C$898:$C$1077,0))*$E235*(1-$F235))</f>
        <v>0</v>
      </c>
      <c r="BD235" s="212">
        <f ca="1">(BD$135*INDEX('Term Pricing'!$S$898:$S$1077,MATCH('Project 2'!BD$8,'Term Pricing'!$C$898:$C$1077,0))*$E235*$F235)+(BD$135*INDEX('Term Pricing'!$T$898:$T$1077,MATCH('Project 2'!BD$8,'Term Pricing'!$C$898:$C$1077,0))*$E235*(1-$F235))</f>
        <v>0</v>
      </c>
      <c r="BE235" s="212">
        <f ca="1">(BE$135*INDEX('Term Pricing'!$S$898:$S$1077,MATCH('Project 2'!BE$8,'Term Pricing'!$C$898:$C$1077,0))*$E235*$F235)+(BE$135*INDEX('Term Pricing'!$T$898:$T$1077,MATCH('Project 2'!BE$8,'Term Pricing'!$C$898:$C$1077,0))*$E235*(1-$F235))</f>
        <v>0</v>
      </c>
      <c r="BF235" s="212">
        <f ca="1">(BF$135*INDEX('Term Pricing'!$S$898:$S$1077,MATCH('Project 2'!BF$8,'Term Pricing'!$C$898:$C$1077,0))*$E235*$F235)+(BF$135*INDEX('Term Pricing'!$T$898:$T$1077,MATCH('Project 2'!BF$8,'Term Pricing'!$C$898:$C$1077,0))*$E235*(1-$F235))</f>
        <v>0</v>
      </c>
      <c r="BG235" s="212">
        <f ca="1">(BG$135*INDEX('Term Pricing'!$S$898:$S$1077,MATCH('Project 2'!BG$8,'Term Pricing'!$C$898:$C$1077,0))*$E235*$F235)+(BG$135*INDEX('Term Pricing'!$T$898:$T$1077,MATCH('Project 2'!BG$8,'Term Pricing'!$C$898:$C$1077,0))*$E235*(1-$F235))</f>
        <v>0</v>
      </c>
      <c r="BH235" s="212">
        <f ca="1">(BH$135*INDEX('Term Pricing'!$S$898:$S$1077,MATCH('Project 2'!BH$8,'Term Pricing'!$C$898:$C$1077,0))*$E235*$F235)+(BH$135*INDEX('Term Pricing'!$T$898:$T$1077,MATCH('Project 2'!BH$8,'Term Pricing'!$C$898:$C$1077,0))*$E235*(1-$F235))</f>
        <v>0</v>
      </c>
      <c r="BI235" s="212">
        <f ca="1">(BI$135*INDEX('Term Pricing'!$S$898:$S$1077,MATCH('Project 2'!BI$8,'Term Pricing'!$C$898:$C$1077,0))*$E235*$F235)+(BI$135*INDEX('Term Pricing'!$T$898:$T$1077,MATCH('Project 2'!BI$8,'Term Pricing'!$C$898:$C$1077,0))*$E235*(1-$F235))</f>
        <v>0</v>
      </c>
      <c r="BJ235" s="212">
        <f ca="1">(BJ$135*INDEX('Term Pricing'!$S$898:$S$1077,MATCH('Project 2'!BJ$8,'Term Pricing'!$C$898:$C$1077,0))*$E235*$F235)+(BJ$135*INDEX('Term Pricing'!$T$898:$T$1077,MATCH('Project 2'!BJ$8,'Term Pricing'!$C$898:$C$1077,0))*$E235*(1-$F235))</f>
        <v>0</v>
      </c>
      <c r="BK235" s="212">
        <f ca="1">(BK$135*INDEX('Term Pricing'!$S$898:$S$1077,MATCH('Project 2'!BK$8,'Term Pricing'!$C$898:$C$1077,0))*$E235*$F235)+(BK$135*INDEX('Term Pricing'!$T$898:$T$1077,MATCH('Project 2'!BK$8,'Term Pricing'!$C$898:$C$1077,0))*$E235*(1-$F235))</f>
        <v>0</v>
      </c>
      <c r="BL235" s="212">
        <f ca="1">(BL$135*INDEX('Term Pricing'!$S$898:$S$1077,MATCH('Project 2'!BL$8,'Term Pricing'!$C$898:$C$1077,0))*$E235*$F235)+(BL$135*INDEX('Term Pricing'!$T$898:$T$1077,MATCH('Project 2'!BL$8,'Term Pricing'!$C$898:$C$1077,0))*$E235*(1-$F235))</f>
        <v>0</v>
      </c>
      <c r="BM235" s="212">
        <f ca="1">(BM$135*INDEX('Term Pricing'!$S$898:$S$1077,MATCH('Project 2'!BM$8,'Term Pricing'!$C$898:$C$1077,0))*$E235*$F235)+(BM$135*INDEX('Term Pricing'!$T$898:$T$1077,MATCH('Project 2'!BM$8,'Term Pricing'!$C$898:$C$1077,0))*$E235*(1-$F235))</f>
        <v>0</v>
      </c>
      <c r="BN235" s="212">
        <f ca="1">(BN$135*INDEX('Term Pricing'!$S$898:$S$1077,MATCH('Project 2'!BN$8,'Term Pricing'!$C$898:$C$1077,0))*$E235*$F235)+(BN$135*INDEX('Term Pricing'!$T$898:$T$1077,MATCH('Project 2'!BN$8,'Term Pricing'!$C$898:$C$1077,0))*$E235*(1-$F235))</f>
        <v>0</v>
      </c>
      <c r="BO235" s="212">
        <f ca="1">(BO$135*INDEX('Term Pricing'!$S$898:$S$1077,MATCH('Project 2'!BO$8,'Term Pricing'!$C$898:$C$1077,0))*$E235*$F235)+(BO$135*INDEX('Term Pricing'!$T$898:$T$1077,MATCH('Project 2'!BO$8,'Term Pricing'!$C$898:$C$1077,0))*$E235*(1-$F235))</f>
        <v>0</v>
      </c>
      <c r="BP235" s="212">
        <f ca="1">(BP$135*INDEX('Term Pricing'!$S$898:$S$1077,MATCH('Project 2'!BP$8,'Term Pricing'!$C$898:$C$1077,0))*$E235*$F235)+(BP$135*INDEX('Term Pricing'!$T$898:$T$1077,MATCH('Project 2'!BP$8,'Term Pricing'!$C$898:$C$1077,0))*$E235*(1-$F235))</f>
        <v>0</v>
      </c>
      <c r="BQ235" s="212">
        <f ca="1">(BQ$135*INDEX('Term Pricing'!$S$898:$S$1077,MATCH('Project 2'!BQ$8,'Term Pricing'!$C$898:$C$1077,0))*$E235*$F235)+(BQ$135*INDEX('Term Pricing'!$T$898:$T$1077,MATCH('Project 2'!BQ$8,'Term Pricing'!$C$898:$C$1077,0))*$E235*(1-$F235))</f>
        <v>0</v>
      </c>
      <c r="BR235" s="212">
        <f ca="1">(BR$135*INDEX('Term Pricing'!$S$898:$S$1077,MATCH('Project 2'!BR$8,'Term Pricing'!$C$898:$C$1077,0))*$E235*$F235)+(BR$135*INDEX('Term Pricing'!$T$898:$T$1077,MATCH('Project 2'!BR$8,'Term Pricing'!$C$898:$C$1077,0))*$E235*(1-$F235))</f>
        <v>0</v>
      </c>
      <c r="BS235" s="212">
        <f ca="1">(BS$135*INDEX('Term Pricing'!$S$898:$S$1077,MATCH('Project 2'!BS$8,'Term Pricing'!$C$898:$C$1077,0))*$E235*$F235)+(BS$135*INDEX('Term Pricing'!$T$898:$T$1077,MATCH('Project 2'!BS$8,'Term Pricing'!$C$898:$C$1077,0))*$E235*(1-$F235))</f>
        <v>0</v>
      </c>
      <c r="BT235" s="212">
        <f ca="1">(BT$135*INDEX('Term Pricing'!$S$898:$S$1077,MATCH('Project 2'!BT$8,'Term Pricing'!$C$898:$C$1077,0))*$E235*$F235)+(BT$135*INDEX('Term Pricing'!$T$898:$T$1077,MATCH('Project 2'!BT$8,'Term Pricing'!$C$898:$C$1077,0))*$E235*(1-$F235))</f>
        <v>0</v>
      </c>
      <c r="BU235" s="212">
        <f ca="1">(BU$135*INDEX('Term Pricing'!$S$898:$S$1077,MATCH('Project 2'!BU$8,'Term Pricing'!$C$898:$C$1077,0))*$E235*$F235)+(BU$135*INDEX('Term Pricing'!$T$898:$T$1077,MATCH('Project 2'!BU$8,'Term Pricing'!$C$898:$C$1077,0))*$E235*(1-$F235))</f>
        <v>0</v>
      </c>
      <c r="BV235" s="212">
        <f ca="1">(BV$135*INDEX('Term Pricing'!$S$898:$S$1077,MATCH('Project 2'!BV$8,'Term Pricing'!$C$898:$C$1077,0))*$E235*$F235)+(BV$135*INDEX('Term Pricing'!$T$898:$T$1077,MATCH('Project 2'!BV$8,'Term Pricing'!$C$898:$C$1077,0))*$E235*(1-$F235))</f>
        <v>0</v>
      </c>
      <c r="BW235" s="212">
        <f ca="1">(BW$135*INDEX('Term Pricing'!$S$898:$S$1077,MATCH('Project 2'!BW$8,'Term Pricing'!$C$898:$C$1077,0))*$E235*$F235)+(BW$135*INDEX('Term Pricing'!$T$898:$T$1077,MATCH('Project 2'!BW$8,'Term Pricing'!$C$898:$C$1077,0))*$E235*(1-$F235))</f>
        <v>0</v>
      </c>
      <c r="BX235" s="212">
        <f ca="1">(BX$135*INDEX('Term Pricing'!$S$898:$S$1077,MATCH('Project 2'!BX$8,'Term Pricing'!$C$898:$C$1077,0))*$E235*$F235)+(BX$135*INDEX('Term Pricing'!$T$898:$T$1077,MATCH('Project 2'!BX$8,'Term Pricing'!$C$898:$C$1077,0))*$E235*(1-$F235))</f>
        <v>0</v>
      </c>
      <c r="BY235" s="212">
        <f ca="1">(BY$135*INDEX('Term Pricing'!$S$898:$S$1077,MATCH('Project 2'!BY$8,'Term Pricing'!$C$898:$C$1077,0))*$E235*$F235)+(BY$135*INDEX('Term Pricing'!$T$898:$T$1077,MATCH('Project 2'!BY$8,'Term Pricing'!$C$898:$C$1077,0))*$E235*(1-$F235))</f>
        <v>0</v>
      </c>
      <c r="BZ235" s="212">
        <f ca="1">(BZ$135*INDEX('Term Pricing'!$S$898:$S$1077,MATCH('Project 2'!BZ$8,'Term Pricing'!$C$898:$C$1077,0))*$E235*$F235)+(BZ$135*INDEX('Term Pricing'!$T$898:$T$1077,MATCH('Project 2'!BZ$8,'Term Pricing'!$C$898:$C$1077,0))*$E235*(1-$F235))</f>
        <v>0</v>
      </c>
      <c r="CA235" s="212">
        <f ca="1">(CA$135*INDEX('Term Pricing'!$S$898:$S$1077,MATCH('Project 2'!CA$8,'Term Pricing'!$C$898:$C$1077,0))*$E235*$F235)+(CA$135*INDEX('Term Pricing'!$T$898:$T$1077,MATCH('Project 2'!CA$8,'Term Pricing'!$C$898:$C$1077,0))*$E235*(1-$F235))</f>
        <v>0</v>
      </c>
      <c r="CB235" s="212">
        <f ca="1">(CB$135*INDEX('Term Pricing'!$S$898:$S$1077,MATCH('Project 2'!CB$8,'Term Pricing'!$C$898:$C$1077,0))*$E235*$F235)+(CB$135*INDEX('Term Pricing'!$T$898:$T$1077,MATCH('Project 2'!CB$8,'Term Pricing'!$C$898:$C$1077,0))*$E235*(1-$F235))</f>
        <v>0</v>
      </c>
      <c r="CC235" s="212">
        <f ca="1">(CC$135*INDEX('Term Pricing'!$S$898:$S$1077,MATCH('Project 2'!CC$8,'Term Pricing'!$C$898:$C$1077,0))*$E235*$F235)+(CC$135*INDEX('Term Pricing'!$T$898:$T$1077,MATCH('Project 2'!CC$8,'Term Pricing'!$C$898:$C$1077,0))*$E235*(1-$F235))</f>
        <v>0</v>
      </c>
      <c r="CD235" s="212">
        <f ca="1">(CD$135*INDEX('Term Pricing'!$S$898:$S$1077,MATCH('Project 2'!CD$8,'Term Pricing'!$C$898:$C$1077,0))*$E235*$F235)+(CD$135*INDEX('Term Pricing'!$T$898:$T$1077,MATCH('Project 2'!CD$8,'Term Pricing'!$C$898:$C$1077,0))*$E235*(1-$F235))</f>
        <v>0</v>
      </c>
      <c r="CE235" s="212">
        <f ca="1">(CE$135*INDEX('Term Pricing'!$S$898:$S$1077,MATCH('Project 2'!CE$8,'Term Pricing'!$C$898:$C$1077,0))*$E235*$F235)+(CE$135*INDEX('Term Pricing'!$T$898:$T$1077,MATCH('Project 2'!CE$8,'Term Pricing'!$C$898:$C$1077,0))*$E235*(1-$F235))</f>
        <v>0</v>
      </c>
      <c r="CF235" s="212">
        <f ca="1">(CF$135*INDEX('Term Pricing'!$S$898:$S$1077,MATCH('Project 2'!CF$8,'Term Pricing'!$C$898:$C$1077,0))*$E235*$F235)+(CF$135*INDEX('Term Pricing'!$T$898:$T$1077,MATCH('Project 2'!CF$8,'Term Pricing'!$C$898:$C$1077,0))*$E235*(1-$F235))</f>
        <v>0</v>
      </c>
      <c r="CG235" s="212">
        <f ca="1">(CG$135*INDEX('Term Pricing'!$S$898:$S$1077,MATCH('Project 2'!CG$8,'Term Pricing'!$C$898:$C$1077,0))*$E235*$F235)+(CG$135*INDEX('Term Pricing'!$T$898:$T$1077,MATCH('Project 2'!CG$8,'Term Pricing'!$C$898:$C$1077,0))*$E235*(1-$F235))</f>
        <v>0</v>
      </c>
      <c r="CH235" s="212">
        <f ca="1">(CH$135*INDEX('Term Pricing'!$S$898:$S$1077,MATCH('Project 2'!CH$8,'Term Pricing'!$C$898:$C$1077,0))*$E235*$F235)+(CH$135*INDEX('Term Pricing'!$T$898:$T$1077,MATCH('Project 2'!CH$8,'Term Pricing'!$C$898:$C$1077,0))*$E235*(1-$F235))</f>
        <v>0</v>
      </c>
      <c r="CI235" s="212">
        <f ca="1">(CI$135*INDEX('Term Pricing'!$S$898:$S$1077,MATCH('Project 2'!CI$8,'Term Pricing'!$C$898:$C$1077,0))*$E235*$F235)+(CI$135*INDEX('Term Pricing'!$T$898:$T$1077,MATCH('Project 2'!CI$8,'Term Pricing'!$C$898:$C$1077,0))*$E235*(1-$F235))</f>
        <v>0</v>
      </c>
      <c r="CJ235" s="212">
        <f ca="1">(CJ$135*INDEX('Term Pricing'!$S$898:$S$1077,MATCH('Project 2'!CJ$8,'Term Pricing'!$C$898:$C$1077,0))*$E235*$F235)+(CJ$135*INDEX('Term Pricing'!$T$898:$T$1077,MATCH('Project 2'!CJ$8,'Term Pricing'!$C$898:$C$1077,0))*$E235*(1-$F235))</f>
        <v>0</v>
      </c>
      <c r="CK235" s="212">
        <f ca="1">(CK$135*INDEX('Term Pricing'!$S$898:$S$1077,MATCH('Project 2'!CK$8,'Term Pricing'!$C$898:$C$1077,0))*$E235*$F235)+(CK$135*INDEX('Term Pricing'!$T$898:$T$1077,MATCH('Project 2'!CK$8,'Term Pricing'!$C$898:$C$1077,0))*$E235*(1-$F235))</f>
        <v>0</v>
      </c>
      <c r="CL235" s="212">
        <f ca="1">(CL$135*INDEX('Term Pricing'!$S$898:$S$1077,MATCH('Project 2'!CL$8,'Term Pricing'!$C$898:$C$1077,0))*$E235*$F235)+(CL$135*INDEX('Term Pricing'!$T$898:$T$1077,MATCH('Project 2'!CL$8,'Term Pricing'!$C$898:$C$1077,0))*$E235*(1-$F235))</f>
        <v>0</v>
      </c>
      <c r="CM235" s="212">
        <f ca="1">(CM$135*INDEX('Term Pricing'!$S$898:$S$1077,MATCH('Project 2'!CM$8,'Term Pricing'!$C$898:$C$1077,0))*$E235*$F235)+(CM$135*INDEX('Term Pricing'!$T$898:$T$1077,MATCH('Project 2'!CM$8,'Term Pricing'!$C$898:$C$1077,0))*$E235*(1-$F235))</f>
        <v>0</v>
      </c>
      <c r="CN235" s="212">
        <f ca="1">(CN$135*INDEX('Term Pricing'!$S$898:$S$1077,MATCH('Project 2'!CN$8,'Term Pricing'!$C$898:$C$1077,0))*$E235*$F235)+(CN$135*INDEX('Term Pricing'!$T$898:$T$1077,MATCH('Project 2'!CN$8,'Term Pricing'!$C$898:$C$1077,0))*$E235*(1-$F235))</f>
        <v>0</v>
      </c>
      <c r="CO235" s="212">
        <f ca="1">(CO$135*INDEX('Term Pricing'!$S$898:$S$1077,MATCH('Project 2'!CO$8,'Term Pricing'!$C$898:$C$1077,0))*$E235*$F235)+(CO$135*INDEX('Term Pricing'!$T$898:$T$1077,MATCH('Project 2'!CO$8,'Term Pricing'!$C$898:$C$1077,0))*$E235*(1-$F235))</f>
        <v>0</v>
      </c>
      <c r="CP235" s="212">
        <f ca="1">(CP$135*INDEX('Term Pricing'!$S$898:$S$1077,MATCH('Project 2'!CP$8,'Term Pricing'!$C$898:$C$1077,0))*$E235*$F235)+(CP$135*INDEX('Term Pricing'!$T$898:$T$1077,MATCH('Project 2'!CP$8,'Term Pricing'!$C$898:$C$1077,0))*$E235*(1-$F235))</f>
        <v>0</v>
      </c>
      <c r="CQ235" s="212">
        <f ca="1">(CQ$135*INDEX('Term Pricing'!$S$898:$S$1077,MATCH('Project 2'!CQ$8,'Term Pricing'!$C$898:$C$1077,0))*$E235*$F235)+(CQ$135*INDEX('Term Pricing'!$T$898:$T$1077,MATCH('Project 2'!CQ$8,'Term Pricing'!$C$898:$C$1077,0))*$E235*(1-$F235))</f>
        <v>0</v>
      </c>
      <c r="CR235" s="212">
        <f ca="1">(CR$135*INDEX('Term Pricing'!$S$898:$S$1077,MATCH('Project 2'!CR$8,'Term Pricing'!$C$898:$C$1077,0))*$E235*$F235)+(CR$135*INDEX('Term Pricing'!$T$898:$T$1077,MATCH('Project 2'!CR$8,'Term Pricing'!$C$898:$C$1077,0))*$E235*(1-$F235))</f>
        <v>0</v>
      </c>
      <c r="CS235" s="212">
        <f ca="1">(CS$135*INDEX('Term Pricing'!$S$898:$S$1077,MATCH('Project 2'!CS$8,'Term Pricing'!$C$898:$C$1077,0))*$E235*$F235)+(CS$135*INDEX('Term Pricing'!$T$898:$T$1077,MATCH('Project 2'!CS$8,'Term Pricing'!$C$898:$C$1077,0))*$E235*(1-$F235))</f>
        <v>0</v>
      </c>
      <c r="CT235" s="212">
        <f ca="1">(CT$135*INDEX('Term Pricing'!$S$898:$S$1077,MATCH('Project 2'!CT$8,'Term Pricing'!$C$898:$C$1077,0))*$E235*$F235)+(CT$135*INDEX('Term Pricing'!$T$898:$T$1077,MATCH('Project 2'!CT$8,'Term Pricing'!$C$898:$C$1077,0))*$E235*(1-$F235))</f>
        <v>0</v>
      </c>
      <c r="CU235" s="212">
        <f ca="1">(CU$135*INDEX('Term Pricing'!$S$898:$S$1077,MATCH('Project 2'!CU$8,'Term Pricing'!$C$898:$C$1077,0))*$E235*$F235)+(CU$135*INDEX('Term Pricing'!$T$898:$T$1077,MATCH('Project 2'!CU$8,'Term Pricing'!$C$898:$C$1077,0))*$E235*(1-$F235))</f>
        <v>0</v>
      </c>
      <c r="CV235" s="212">
        <f ca="1">(CV$135*INDEX('Term Pricing'!$S$898:$S$1077,MATCH('Project 2'!CV$8,'Term Pricing'!$C$898:$C$1077,0))*$E235*$F235)+(CV$135*INDEX('Term Pricing'!$T$898:$T$1077,MATCH('Project 2'!CV$8,'Term Pricing'!$C$898:$C$1077,0))*$E235*(1-$F235))</f>
        <v>0</v>
      </c>
      <c r="CW235" s="212">
        <f ca="1">(CW$135*INDEX('Term Pricing'!$S$898:$S$1077,MATCH('Project 2'!CW$8,'Term Pricing'!$C$898:$C$1077,0))*$E235*$F235)+(CW$135*INDEX('Term Pricing'!$T$898:$T$1077,MATCH('Project 2'!CW$8,'Term Pricing'!$C$898:$C$1077,0))*$E235*(1-$F235))</f>
        <v>0</v>
      </c>
      <c r="CX235" s="212">
        <f ca="1">(CX$135*INDEX('Term Pricing'!$S$898:$S$1077,MATCH('Project 2'!CX$8,'Term Pricing'!$C$898:$C$1077,0))*$E235*$F235)+(CX$135*INDEX('Term Pricing'!$T$898:$T$1077,MATCH('Project 2'!CX$8,'Term Pricing'!$C$898:$C$1077,0))*$E235*(1-$F235))</f>
        <v>0</v>
      </c>
      <c r="CY235" s="212">
        <f ca="1">(CY$135*INDEX('Term Pricing'!$S$898:$S$1077,MATCH('Project 2'!CY$8,'Term Pricing'!$C$898:$C$1077,0))*$E235*$F235)+(CY$135*INDEX('Term Pricing'!$T$898:$T$1077,MATCH('Project 2'!CY$8,'Term Pricing'!$C$898:$C$1077,0))*$E235*(1-$F235))</f>
        <v>0</v>
      </c>
      <c r="CZ235" s="212">
        <f ca="1">(CZ$135*INDEX('Term Pricing'!$S$898:$S$1077,MATCH('Project 2'!CZ$8,'Term Pricing'!$C$898:$C$1077,0))*$E235*$F235)+(CZ$135*INDEX('Term Pricing'!$T$898:$T$1077,MATCH('Project 2'!CZ$8,'Term Pricing'!$C$898:$C$1077,0))*$E235*(1-$F235))</f>
        <v>0</v>
      </c>
      <c r="DA235" s="212">
        <f ca="1">(DA$135*INDEX('Term Pricing'!$S$898:$S$1077,MATCH('Project 2'!DA$8,'Term Pricing'!$C$898:$C$1077,0))*$E235*$F235)+(DA$135*INDEX('Term Pricing'!$T$898:$T$1077,MATCH('Project 2'!DA$8,'Term Pricing'!$C$898:$C$1077,0))*$E235*(1-$F235))</f>
        <v>0</v>
      </c>
      <c r="DB235" s="212">
        <f ca="1">(DB$135*INDEX('Term Pricing'!$S$898:$S$1077,MATCH('Project 2'!DB$8,'Term Pricing'!$C$898:$C$1077,0))*$E235*$F235)+(DB$135*INDEX('Term Pricing'!$T$898:$T$1077,MATCH('Project 2'!DB$8,'Term Pricing'!$C$898:$C$1077,0))*$E235*(1-$F235))</f>
        <v>0</v>
      </c>
      <c r="DC235" s="212">
        <f ca="1">(DC$135*INDEX('Term Pricing'!$S$898:$S$1077,MATCH('Project 2'!DC$8,'Term Pricing'!$C$898:$C$1077,0))*$E235*$F235)+(DC$135*INDEX('Term Pricing'!$T$898:$T$1077,MATCH('Project 2'!DC$8,'Term Pricing'!$C$898:$C$1077,0))*$E235*(1-$F235))</f>
        <v>0</v>
      </c>
      <c r="DD235" s="212">
        <f ca="1">(DD$135*INDEX('Term Pricing'!$S$898:$S$1077,MATCH('Project 2'!DD$8,'Term Pricing'!$C$898:$C$1077,0))*$E235*$F235)+(DD$135*INDEX('Term Pricing'!$T$898:$T$1077,MATCH('Project 2'!DD$8,'Term Pricing'!$C$898:$C$1077,0))*$E235*(1-$F235))</f>
        <v>0</v>
      </c>
      <c r="DE235" s="212">
        <f ca="1">(DE$135*INDEX('Term Pricing'!$S$898:$S$1077,MATCH('Project 2'!DE$8,'Term Pricing'!$C$898:$C$1077,0))*$E235*$F235)+(DE$135*INDEX('Term Pricing'!$T$898:$T$1077,MATCH('Project 2'!DE$8,'Term Pricing'!$C$898:$C$1077,0))*$E235*(1-$F235))</f>
        <v>0</v>
      </c>
      <c r="DF235" s="212">
        <f ca="1">(DF$135*INDEX('Term Pricing'!$S$898:$S$1077,MATCH('Project 2'!DF$8,'Term Pricing'!$C$898:$C$1077,0))*$E235*$F235)+(DF$135*INDEX('Term Pricing'!$T$898:$T$1077,MATCH('Project 2'!DF$8,'Term Pricing'!$C$898:$C$1077,0))*$E235*(1-$F235))</f>
        <v>0</v>
      </c>
      <c r="DG235" s="212">
        <f ca="1">(DG$135*INDEX('Term Pricing'!$S$898:$S$1077,MATCH('Project 2'!DG$8,'Term Pricing'!$C$898:$C$1077,0))*$E235*$F235)+(DG$135*INDEX('Term Pricing'!$T$898:$T$1077,MATCH('Project 2'!DG$8,'Term Pricing'!$C$898:$C$1077,0))*$E235*(1-$F235))</f>
        <v>0</v>
      </c>
      <c r="DH235" s="212">
        <f ca="1">(DH$135*INDEX('Term Pricing'!$S$898:$S$1077,MATCH('Project 2'!DH$8,'Term Pricing'!$C$898:$C$1077,0))*$E235*$F235)+(DH$135*INDEX('Term Pricing'!$T$898:$T$1077,MATCH('Project 2'!DH$8,'Term Pricing'!$C$898:$C$1077,0))*$E235*(1-$F235))</f>
        <v>0</v>
      </c>
      <c r="DI235" s="212">
        <f ca="1">(DI$135*INDEX('Term Pricing'!$S$898:$S$1077,MATCH('Project 2'!DI$8,'Term Pricing'!$C$898:$C$1077,0))*$E235*$F235)+(DI$135*INDEX('Term Pricing'!$T$898:$T$1077,MATCH('Project 2'!DI$8,'Term Pricing'!$C$898:$C$1077,0))*$E235*(1-$F235))</f>
        <v>0</v>
      </c>
      <c r="DJ235" s="212">
        <f ca="1">(DJ$135*INDEX('Term Pricing'!$S$898:$S$1077,MATCH('Project 2'!DJ$8,'Term Pricing'!$C$898:$C$1077,0))*$E235*$F235)+(DJ$135*INDEX('Term Pricing'!$T$898:$T$1077,MATCH('Project 2'!DJ$8,'Term Pricing'!$C$898:$C$1077,0))*$E235*(1-$F235))</f>
        <v>0</v>
      </c>
      <c r="DK235" s="212">
        <f ca="1">(DK$135*INDEX('Term Pricing'!$S$898:$S$1077,MATCH('Project 2'!DK$8,'Term Pricing'!$C$898:$C$1077,0))*$E235*$F235)+(DK$135*INDEX('Term Pricing'!$T$898:$T$1077,MATCH('Project 2'!DK$8,'Term Pricing'!$C$898:$C$1077,0))*$E235*(1-$F235))</f>
        <v>0</v>
      </c>
      <c r="DL235" s="212">
        <f ca="1">(DL$135*INDEX('Term Pricing'!$S$898:$S$1077,MATCH('Project 2'!DL$8,'Term Pricing'!$C$898:$C$1077,0))*$E235*$F235)+(DL$135*INDEX('Term Pricing'!$T$898:$T$1077,MATCH('Project 2'!DL$8,'Term Pricing'!$C$898:$C$1077,0))*$E235*(1-$F235))</f>
        <v>0</v>
      </c>
      <c r="DM235" s="212">
        <f ca="1">(DM$135*INDEX('Term Pricing'!$S$898:$S$1077,MATCH('Project 2'!DM$8,'Term Pricing'!$C$898:$C$1077,0))*$E235*$F235)+(DM$135*INDEX('Term Pricing'!$T$898:$T$1077,MATCH('Project 2'!DM$8,'Term Pricing'!$C$898:$C$1077,0))*$E235*(1-$F235))</f>
        <v>0</v>
      </c>
      <c r="DN235" s="212">
        <f ca="1">(DN$135*INDEX('Term Pricing'!$S$898:$S$1077,MATCH('Project 2'!DN$8,'Term Pricing'!$C$898:$C$1077,0))*$E235*$F235)+(DN$135*INDEX('Term Pricing'!$T$898:$T$1077,MATCH('Project 2'!DN$8,'Term Pricing'!$C$898:$C$1077,0))*$E235*(1-$F235))</f>
        <v>0</v>
      </c>
    </row>
    <row r="236" spans="1:118" hidden="1" outlineLevel="1">
      <c r="A236" s="151"/>
      <c r="C236" s="34" t="s">
        <v>260</v>
      </c>
      <c r="E236" s="70">
        <f>Inputs!H162</f>
        <v>0</v>
      </c>
      <c r="F236" s="70">
        <f>Inputs!J162</f>
        <v>0</v>
      </c>
      <c r="G236" s="54" t="s">
        <v>83</v>
      </c>
      <c r="H236" s="279">
        <f ca="1">IFERROR(SUM($J236:$DN236)/(SUM($J$135:$DN$135)*E236),0)</f>
        <v>0</v>
      </c>
      <c r="I236" s="29"/>
      <c r="J236" s="212">
        <f ca="1">(J$135*INDEX('Term Pricing'!$S$1083:$S$1262,MATCH('Project 2'!J$8,'Term Pricing'!$C$1083:$C$1262,0))*$E236*$F236)+(J$135*INDEX('Term Pricing'!$T$1083:$T$1262,MATCH('Project 2'!J$8,'Term Pricing'!$C$1083:$C$1262,0))*$E236*(1-$F236))</f>
        <v>0</v>
      </c>
      <c r="K236" s="212">
        <f ca="1">(K$135*INDEX('Term Pricing'!$S$1083:$S$1262,MATCH('Project 2'!K$8,'Term Pricing'!$C$1083:$C$1262,0))*$E236*$F236)+(K$135*INDEX('Term Pricing'!$T$1083:$T$1262,MATCH('Project 2'!K$8,'Term Pricing'!$C$1083:$C$1262,0))*$E236*(1-$F236))</f>
        <v>0</v>
      </c>
      <c r="L236" s="212">
        <f ca="1">(L$135*INDEX('Term Pricing'!$S$1083:$S$1262,MATCH('Project 2'!L$8,'Term Pricing'!$C$1083:$C$1262,0))*$E236*$F236)+(L$135*INDEX('Term Pricing'!$T$1083:$T$1262,MATCH('Project 2'!L$8,'Term Pricing'!$C$1083:$C$1262,0))*$E236*(1-$F236))</f>
        <v>0</v>
      </c>
      <c r="M236" s="212">
        <f ca="1">(M$135*INDEX('Term Pricing'!$S$1083:$S$1262,MATCH('Project 2'!M$8,'Term Pricing'!$C$1083:$C$1262,0))*$E236*$F236)+(M$135*INDEX('Term Pricing'!$T$1083:$T$1262,MATCH('Project 2'!M$8,'Term Pricing'!$C$1083:$C$1262,0))*$E236*(1-$F236))</f>
        <v>0</v>
      </c>
      <c r="N236" s="212">
        <f ca="1">(N$135*INDEX('Term Pricing'!$S$1083:$S$1262,MATCH('Project 2'!N$8,'Term Pricing'!$C$1083:$C$1262,0))*$E236*$F236)+(N$135*INDEX('Term Pricing'!$T$1083:$T$1262,MATCH('Project 2'!N$8,'Term Pricing'!$C$1083:$C$1262,0))*$E236*(1-$F236))</f>
        <v>0</v>
      </c>
      <c r="O236" s="212">
        <f ca="1">(O$135*INDEX('Term Pricing'!$S$1083:$S$1262,MATCH('Project 2'!O$8,'Term Pricing'!$C$1083:$C$1262,0))*$E236*$F236)+(O$135*INDEX('Term Pricing'!$T$1083:$T$1262,MATCH('Project 2'!O$8,'Term Pricing'!$C$1083:$C$1262,0))*$E236*(1-$F236))</f>
        <v>0</v>
      </c>
      <c r="P236" s="212">
        <f ca="1">(P$135*INDEX('Term Pricing'!$S$1083:$S$1262,MATCH('Project 2'!P$8,'Term Pricing'!$C$1083:$C$1262,0))*$E236*$F236)+(P$135*INDEX('Term Pricing'!$T$1083:$T$1262,MATCH('Project 2'!P$8,'Term Pricing'!$C$1083:$C$1262,0))*$E236*(1-$F236))</f>
        <v>0</v>
      </c>
      <c r="Q236" s="212">
        <f ca="1">(Q$135*INDEX('Term Pricing'!$S$1083:$S$1262,MATCH('Project 2'!Q$8,'Term Pricing'!$C$1083:$C$1262,0))*$E236*$F236)+(Q$135*INDEX('Term Pricing'!$T$1083:$T$1262,MATCH('Project 2'!Q$8,'Term Pricing'!$C$1083:$C$1262,0))*$E236*(1-$F236))</f>
        <v>0</v>
      </c>
      <c r="R236" s="212">
        <f ca="1">(R$135*INDEX('Term Pricing'!$S$1083:$S$1262,MATCH('Project 2'!R$8,'Term Pricing'!$C$1083:$C$1262,0))*$E236*$F236)+(R$135*INDEX('Term Pricing'!$T$1083:$T$1262,MATCH('Project 2'!R$8,'Term Pricing'!$C$1083:$C$1262,0))*$E236*(1-$F236))</f>
        <v>0</v>
      </c>
      <c r="S236" s="212">
        <f ca="1">(S$135*INDEX('Term Pricing'!$S$1083:$S$1262,MATCH('Project 2'!S$8,'Term Pricing'!$C$1083:$C$1262,0))*$E236*$F236)+(S$135*INDEX('Term Pricing'!$T$1083:$T$1262,MATCH('Project 2'!S$8,'Term Pricing'!$C$1083:$C$1262,0))*$E236*(1-$F236))</f>
        <v>0</v>
      </c>
      <c r="T236" s="212">
        <f ca="1">(T$135*INDEX('Term Pricing'!$S$1083:$S$1262,MATCH('Project 2'!T$8,'Term Pricing'!$C$1083:$C$1262,0))*$E236*$F236)+(T$135*INDEX('Term Pricing'!$T$1083:$T$1262,MATCH('Project 2'!T$8,'Term Pricing'!$C$1083:$C$1262,0))*$E236*(1-$F236))</f>
        <v>0</v>
      </c>
      <c r="U236" s="212">
        <f ca="1">(U$135*INDEX('Term Pricing'!$S$1083:$S$1262,MATCH('Project 2'!U$8,'Term Pricing'!$C$1083:$C$1262,0))*$E236*$F236)+(U$135*INDEX('Term Pricing'!$T$1083:$T$1262,MATCH('Project 2'!U$8,'Term Pricing'!$C$1083:$C$1262,0))*$E236*(1-$F236))</f>
        <v>0</v>
      </c>
      <c r="V236" s="212">
        <f ca="1">(V$135*INDEX('Term Pricing'!$S$1083:$S$1262,MATCH('Project 2'!V$8,'Term Pricing'!$C$1083:$C$1262,0))*$E236*$F236)+(V$135*INDEX('Term Pricing'!$T$1083:$T$1262,MATCH('Project 2'!V$8,'Term Pricing'!$C$1083:$C$1262,0))*$E236*(1-$F236))</f>
        <v>0</v>
      </c>
      <c r="W236" s="212">
        <f ca="1">(W$135*INDEX('Term Pricing'!$S$1083:$S$1262,MATCH('Project 2'!W$8,'Term Pricing'!$C$1083:$C$1262,0))*$E236*$F236)+(W$135*INDEX('Term Pricing'!$T$1083:$T$1262,MATCH('Project 2'!W$8,'Term Pricing'!$C$1083:$C$1262,0))*$E236*(1-$F236))</f>
        <v>0</v>
      </c>
      <c r="X236" s="212">
        <f ca="1">(X$135*INDEX('Term Pricing'!$S$1083:$S$1262,MATCH('Project 2'!X$8,'Term Pricing'!$C$1083:$C$1262,0))*$E236*$F236)+(X$135*INDEX('Term Pricing'!$T$1083:$T$1262,MATCH('Project 2'!X$8,'Term Pricing'!$C$1083:$C$1262,0))*$E236*(1-$F236))</f>
        <v>0</v>
      </c>
      <c r="Y236" s="212">
        <f ca="1">(Y$135*INDEX('Term Pricing'!$S$1083:$S$1262,MATCH('Project 2'!Y$8,'Term Pricing'!$C$1083:$C$1262,0))*$E236*$F236)+(Y$135*INDEX('Term Pricing'!$T$1083:$T$1262,MATCH('Project 2'!Y$8,'Term Pricing'!$C$1083:$C$1262,0))*$E236*(1-$F236))</f>
        <v>0</v>
      </c>
      <c r="Z236" s="212">
        <f ca="1">(Z$135*INDEX('Term Pricing'!$S$1083:$S$1262,MATCH('Project 2'!Z$8,'Term Pricing'!$C$1083:$C$1262,0))*$E236*$F236)+(Z$135*INDEX('Term Pricing'!$T$1083:$T$1262,MATCH('Project 2'!Z$8,'Term Pricing'!$C$1083:$C$1262,0))*$E236*(1-$F236))</f>
        <v>0</v>
      </c>
      <c r="AA236" s="212">
        <f ca="1">(AA$135*INDEX('Term Pricing'!$S$1083:$S$1262,MATCH('Project 2'!AA$8,'Term Pricing'!$C$1083:$C$1262,0))*$E236*$F236)+(AA$135*INDEX('Term Pricing'!$T$1083:$T$1262,MATCH('Project 2'!AA$8,'Term Pricing'!$C$1083:$C$1262,0))*$E236*(1-$F236))</f>
        <v>0</v>
      </c>
      <c r="AB236" s="212">
        <f ca="1">(AB$135*INDEX('Term Pricing'!$S$1083:$S$1262,MATCH('Project 2'!AB$8,'Term Pricing'!$C$1083:$C$1262,0))*$E236*$F236)+(AB$135*INDEX('Term Pricing'!$T$1083:$T$1262,MATCH('Project 2'!AB$8,'Term Pricing'!$C$1083:$C$1262,0))*$E236*(1-$F236))</f>
        <v>0</v>
      </c>
      <c r="AC236" s="212">
        <f ca="1">(AC$135*INDEX('Term Pricing'!$S$1083:$S$1262,MATCH('Project 2'!AC$8,'Term Pricing'!$C$1083:$C$1262,0))*$E236*$F236)+(AC$135*INDEX('Term Pricing'!$T$1083:$T$1262,MATCH('Project 2'!AC$8,'Term Pricing'!$C$1083:$C$1262,0))*$E236*(1-$F236))</f>
        <v>0</v>
      </c>
      <c r="AD236" s="212">
        <f ca="1">(AD$135*INDEX('Term Pricing'!$S$1083:$S$1262,MATCH('Project 2'!AD$8,'Term Pricing'!$C$1083:$C$1262,0))*$E236*$F236)+(AD$135*INDEX('Term Pricing'!$T$1083:$T$1262,MATCH('Project 2'!AD$8,'Term Pricing'!$C$1083:$C$1262,0))*$E236*(1-$F236))</f>
        <v>0</v>
      </c>
      <c r="AE236" s="212">
        <f ca="1">(AE$135*INDEX('Term Pricing'!$S$1083:$S$1262,MATCH('Project 2'!AE$8,'Term Pricing'!$C$1083:$C$1262,0))*$E236*$F236)+(AE$135*INDEX('Term Pricing'!$T$1083:$T$1262,MATCH('Project 2'!AE$8,'Term Pricing'!$C$1083:$C$1262,0))*$E236*(1-$F236))</f>
        <v>0</v>
      </c>
      <c r="AF236" s="212">
        <f ca="1">(AF$135*INDEX('Term Pricing'!$S$1083:$S$1262,MATCH('Project 2'!AF$8,'Term Pricing'!$C$1083:$C$1262,0))*$E236*$F236)+(AF$135*INDEX('Term Pricing'!$T$1083:$T$1262,MATCH('Project 2'!AF$8,'Term Pricing'!$C$1083:$C$1262,0))*$E236*(1-$F236))</f>
        <v>0</v>
      </c>
      <c r="AG236" s="212">
        <f ca="1">(AG$135*INDEX('Term Pricing'!$S$1083:$S$1262,MATCH('Project 2'!AG$8,'Term Pricing'!$C$1083:$C$1262,0))*$E236*$F236)+(AG$135*INDEX('Term Pricing'!$T$1083:$T$1262,MATCH('Project 2'!AG$8,'Term Pricing'!$C$1083:$C$1262,0))*$E236*(1-$F236))</f>
        <v>0</v>
      </c>
      <c r="AH236" s="212">
        <f ca="1">(AH$135*INDEX('Term Pricing'!$S$1083:$S$1262,MATCH('Project 2'!AH$8,'Term Pricing'!$C$1083:$C$1262,0))*$E236*$F236)+(AH$135*INDEX('Term Pricing'!$T$1083:$T$1262,MATCH('Project 2'!AH$8,'Term Pricing'!$C$1083:$C$1262,0))*$E236*(1-$F236))</f>
        <v>0</v>
      </c>
      <c r="AI236" s="212">
        <f ca="1">(AI$135*INDEX('Term Pricing'!$S$1083:$S$1262,MATCH('Project 2'!AI$8,'Term Pricing'!$C$1083:$C$1262,0))*$E236*$F236)+(AI$135*INDEX('Term Pricing'!$T$1083:$T$1262,MATCH('Project 2'!AI$8,'Term Pricing'!$C$1083:$C$1262,0))*$E236*(1-$F236))</f>
        <v>0</v>
      </c>
      <c r="AJ236" s="212">
        <f ca="1">(AJ$135*INDEX('Term Pricing'!$S$1083:$S$1262,MATCH('Project 2'!AJ$8,'Term Pricing'!$C$1083:$C$1262,0))*$E236*$F236)+(AJ$135*INDEX('Term Pricing'!$T$1083:$T$1262,MATCH('Project 2'!AJ$8,'Term Pricing'!$C$1083:$C$1262,0))*$E236*(1-$F236))</f>
        <v>0</v>
      </c>
      <c r="AK236" s="212">
        <f ca="1">(AK$135*INDEX('Term Pricing'!$S$1083:$S$1262,MATCH('Project 2'!AK$8,'Term Pricing'!$C$1083:$C$1262,0))*$E236*$F236)+(AK$135*INDEX('Term Pricing'!$T$1083:$T$1262,MATCH('Project 2'!AK$8,'Term Pricing'!$C$1083:$C$1262,0))*$E236*(1-$F236))</f>
        <v>0</v>
      </c>
      <c r="AL236" s="212">
        <f ca="1">(AL$135*INDEX('Term Pricing'!$S$1083:$S$1262,MATCH('Project 2'!AL$8,'Term Pricing'!$C$1083:$C$1262,0))*$E236*$F236)+(AL$135*INDEX('Term Pricing'!$T$1083:$T$1262,MATCH('Project 2'!AL$8,'Term Pricing'!$C$1083:$C$1262,0))*$E236*(1-$F236))</f>
        <v>0</v>
      </c>
      <c r="AM236" s="212">
        <f ca="1">(AM$135*INDEX('Term Pricing'!$S$1083:$S$1262,MATCH('Project 2'!AM$8,'Term Pricing'!$C$1083:$C$1262,0))*$E236*$F236)+(AM$135*INDEX('Term Pricing'!$T$1083:$T$1262,MATCH('Project 2'!AM$8,'Term Pricing'!$C$1083:$C$1262,0))*$E236*(1-$F236))</f>
        <v>0</v>
      </c>
      <c r="AN236" s="212">
        <f ca="1">(AN$135*INDEX('Term Pricing'!$S$1083:$S$1262,MATCH('Project 2'!AN$8,'Term Pricing'!$C$1083:$C$1262,0))*$E236*$F236)+(AN$135*INDEX('Term Pricing'!$T$1083:$T$1262,MATCH('Project 2'!AN$8,'Term Pricing'!$C$1083:$C$1262,0))*$E236*(1-$F236))</f>
        <v>0</v>
      </c>
      <c r="AO236" s="212">
        <f ca="1">(AO$135*INDEX('Term Pricing'!$S$1083:$S$1262,MATCH('Project 2'!AO$8,'Term Pricing'!$C$1083:$C$1262,0))*$E236*$F236)+(AO$135*INDEX('Term Pricing'!$T$1083:$T$1262,MATCH('Project 2'!AO$8,'Term Pricing'!$C$1083:$C$1262,0))*$E236*(1-$F236))</f>
        <v>0</v>
      </c>
      <c r="AP236" s="212">
        <f ca="1">(AP$135*INDEX('Term Pricing'!$S$1083:$S$1262,MATCH('Project 2'!AP$8,'Term Pricing'!$C$1083:$C$1262,0))*$E236*$F236)+(AP$135*INDEX('Term Pricing'!$T$1083:$T$1262,MATCH('Project 2'!AP$8,'Term Pricing'!$C$1083:$C$1262,0))*$E236*(1-$F236))</f>
        <v>0</v>
      </c>
      <c r="AQ236" s="212">
        <f ca="1">(AQ$135*INDEX('Term Pricing'!$S$1083:$S$1262,MATCH('Project 2'!AQ$8,'Term Pricing'!$C$1083:$C$1262,0))*$E236*$F236)+(AQ$135*INDEX('Term Pricing'!$T$1083:$T$1262,MATCH('Project 2'!AQ$8,'Term Pricing'!$C$1083:$C$1262,0))*$E236*(1-$F236))</f>
        <v>0</v>
      </c>
      <c r="AR236" s="212">
        <f ca="1">(AR$135*INDEX('Term Pricing'!$S$1083:$S$1262,MATCH('Project 2'!AR$8,'Term Pricing'!$C$1083:$C$1262,0))*$E236*$F236)+(AR$135*INDEX('Term Pricing'!$T$1083:$T$1262,MATCH('Project 2'!AR$8,'Term Pricing'!$C$1083:$C$1262,0))*$E236*(1-$F236))</f>
        <v>0</v>
      </c>
      <c r="AS236" s="212">
        <f ca="1">(AS$135*INDEX('Term Pricing'!$S$1083:$S$1262,MATCH('Project 2'!AS$8,'Term Pricing'!$C$1083:$C$1262,0))*$E236*$F236)+(AS$135*INDEX('Term Pricing'!$T$1083:$T$1262,MATCH('Project 2'!AS$8,'Term Pricing'!$C$1083:$C$1262,0))*$E236*(1-$F236))</f>
        <v>0</v>
      </c>
      <c r="AT236" s="212">
        <f ca="1">(AT$135*INDEX('Term Pricing'!$S$1083:$S$1262,MATCH('Project 2'!AT$8,'Term Pricing'!$C$1083:$C$1262,0))*$E236*$F236)+(AT$135*INDEX('Term Pricing'!$T$1083:$T$1262,MATCH('Project 2'!AT$8,'Term Pricing'!$C$1083:$C$1262,0))*$E236*(1-$F236))</f>
        <v>0</v>
      </c>
      <c r="AU236" s="212">
        <f ca="1">(AU$135*INDEX('Term Pricing'!$S$1083:$S$1262,MATCH('Project 2'!AU$8,'Term Pricing'!$C$1083:$C$1262,0))*$E236*$F236)+(AU$135*INDEX('Term Pricing'!$T$1083:$T$1262,MATCH('Project 2'!AU$8,'Term Pricing'!$C$1083:$C$1262,0))*$E236*(1-$F236))</f>
        <v>0</v>
      </c>
      <c r="AV236" s="212">
        <f ca="1">(AV$135*INDEX('Term Pricing'!$S$1083:$S$1262,MATCH('Project 2'!AV$8,'Term Pricing'!$C$1083:$C$1262,0))*$E236*$F236)+(AV$135*INDEX('Term Pricing'!$T$1083:$T$1262,MATCH('Project 2'!AV$8,'Term Pricing'!$C$1083:$C$1262,0))*$E236*(1-$F236))</f>
        <v>0</v>
      </c>
      <c r="AW236" s="212">
        <f ca="1">(AW$135*INDEX('Term Pricing'!$S$1083:$S$1262,MATCH('Project 2'!AW$8,'Term Pricing'!$C$1083:$C$1262,0))*$E236*$F236)+(AW$135*INDEX('Term Pricing'!$T$1083:$T$1262,MATCH('Project 2'!AW$8,'Term Pricing'!$C$1083:$C$1262,0))*$E236*(1-$F236))</f>
        <v>0</v>
      </c>
      <c r="AX236" s="212">
        <f ca="1">(AX$135*INDEX('Term Pricing'!$S$1083:$S$1262,MATCH('Project 2'!AX$8,'Term Pricing'!$C$1083:$C$1262,0))*$E236*$F236)+(AX$135*INDEX('Term Pricing'!$T$1083:$T$1262,MATCH('Project 2'!AX$8,'Term Pricing'!$C$1083:$C$1262,0))*$E236*(1-$F236))</f>
        <v>0</v>
      </c>
      <c r="AY236" s="212">
        <f ca="1">(AY$135*INDEX('Term Pricing'!$S$1083:$S$1262,MATCH('Project 2'!AY$8,'Term Pricing'!$C$1083:$C$1262,0))*$E236*$F236)+(AY$135*INDEX('Term Pricing'!$T$1083:$T$1262,MATCH('Project 2'!AY$8,'Term Pricing'!$C$1083:$C$1262,0))*$E236*(1-$F236))</f>
        <v>0</v>
      </c>
      <c r="AZ236" s="212">
        <f ca="1">(AZ$135*INDEX('Term Pricing'!$S$1083:$S$1262,MATCH('Project 2'!AZ$8,'Term Pricing'!$C$1083:$C$1262,0))*$E236*$F236)+(AZ$135*INDEX('Term Pricing'!$T$1083:$T$1262,MATCH('Project 2'!AZ$8,'Term Pricing'!$C$1083:$C$1262,0))*$E236*(1-$F236))</f>
        <v>0</v>
      </c>
      <c r="BA236" s="212">
        <f ca="1">(BA$135*INDEX('Term Pricing'!$S$1083:$S$1262,MATCH('Project 2'!BA$8,'Term Pricing'!$C$1083:$C$1262,0))*$E236*$F236)+(BA$135*INDEX('Term Pricing'!$T$1083:$T$1262,MATCH('Project 2'!BA$8,'Term Pricing'!$C$1083:$C$1262,0))*$E236*(1-$F236))</f>
        <v>0</v>
      </c>
      <c r="BB236" s="212">
        <f ca="1">(BB$135*INDEX('Term Pricing'!$S$1083:$S$1262,MATCH('Project 2'!BB$8,'Term Pricing'!$C$1083:$C$1262,0))*$E236*$F236)+(BB$135*INDEX('Term Pricing'!$T$1083:$T$1262,MATCH('Project 2'!BB$8,'Term Pricing'!$C$1083:$C$1262,0))*$E236*(1-$F236))</f>
        <v>0</v>
      </c>
      <c r="BC236" s="212">
        <f ca="1">(BC$135*INDEX('Term Pricing'!$S$1083:$S$1262,MATCH('Project 2'!BC$8,'Term Pricing'!$C$1083:$C$1262,0))*$E236*$F236)+(BC$135*INDEX('Term Pricing'!$T$1083:$T$1262,MATCH('Project 2'!BC$8,'Term Pricing'!$C$1083:$C$1262,0))*$E236*(1-$F236))</f>
        <v>0</v>
      </c>
      <c r="BD236" s="212">
        <f ca="1">(BD$135*INDEX('Term Pricing'!$S$1083:$S$1262,MATCH('Project 2'!BD$8,'Term Pricing'!$C$1083:$C$1262,0))*$E236*$F236)+(BD$135*INDEX('Term Pricing'!$T$1083:$T$1262,MATCH('Project 2'!BD$8,'Term Pricing'!$C$1083:$C$1262,0))*$E236*(1-$F236))</f>
        <v>0</v>
      </c>
      <c r="BE236" s="212">
        <f ca="1">(BE$135*INDEX('Term Pricing'!$S$1083:$S$1262,MATCH('Project 2'!BE$8,'Term Pricing'!$C$1083:$C$1262,0))*$E236*$F236)+(BE$135*INDEX('Term Pricing'!$T$1083:$T$1262,MATCH('Project 2'!BE$8,'Term Pricing'!$C$1083:$C$1262,0))*$E236*(1-$F236))</f>
        <v>0</v>
      </c>
      <c r="BF236" s="212">
        <f ca="1">(BF$135*INDEX('Term Pricing'!$S$1083:$S$1262,MATCH('Project 2'!BF$8,'Term Pricing'!$C$1083:$C$1262,0))*$E236*$F236)+(BF$135*INDEX('Term Pricing'!$T$1083:$T$1262,MATCH('Project 2'!BF$8,'Term Pricing'!$C$1083:$C$1262,0))*$E236*(1-$F236))</f>
        <v>0</v>
      </c>
      <c r="BG236" s="212">
        <f ca="1">(BG$135*INDEX('Term Pricing'!$S$1083:$S$1262,MATCH('Project 2'!BG$8,'Term Pricing'!$C$1083:$C$1262,0))*$E236*$F236)+(BG$135*INDEX('Term Pricing'!$T$1083:$T$1262,MATCH('Project 2'!BG$8,'Term Pricing'!$C$1083:$C$1262,0))*$E236*(1-$F236))</f>
        <v>0</v>
      </c>
      <c r="BH236" s="212">
        <f ca="1">(BH$135*INDEX('Term Pricing'!$S$1083:$S$1262,MATCH('Project 2'!BH$8,'Term Pricing'!$C$1083:$C$1262,0))*$E236*$F236)+(BH$135*INDEX('Term Pricing'!$T$1083:$T$1262,MATCH('Project 2'!BH$8,'Term Pricing'!$C$1083:$C$1262,0))*$E236*(1-$F236))</f>
        <v>0</v>
      </c>
      <c r="BI236" s="212">
        <f ca="1">(BI$135*INDEX('Term Pricing'!$S$1083:$S$1262,MATCH('Project 2'!BI$8,'Term Pricing'!$C$1083:$C$1262,0))*$E236*$F236)+(BI$135*INDEX('Term Pricing'!$T$1083:$T$1262,MATCH('Project 2'!BI$8,'Term Pricing'!$C$1083:$C$1262,0))*$E236*(1-$F236))</f>
        <v>0</v>
      </c>
      <c r="BJ236" s="212">
        <f ca="1">(BJ$135*INDEX('Term Pricing'!$S$1083:$S$1262,MATCH('Project 2'!BJ$8,'Term Pricing'!$C$1083:$C$1262,0))*$E236*$F236)+(BJ$135*INDEX('Term Pricing'!$T$1083:$T$1262,MATCH('Project 2'!BJ$8,'Term Pricing'!$C$1083:$C$1262,0))*$E236*(1-$F236))</f>
        <v>0</v>
      </c>
      <c r="BK236" s="212">
        <f ca="1">(BK$135*INDEX('Term Pricing'!$S$1083:$S$1262,MATCH('Project 2'!BK$8,'Term Pricing'!$C$1083:$C$1262,0))*$E236*$F236)+(BK$135*INDEX('Term Pricing'!$T$1083:$T$1262,MATCH('Project 2'!BK$8,'Term Pricing'!$C$1083:$C$1262,0))*$E236*(1-$F236))</f>
        <v>0</v>
      </c>
      <c r="BL236" s="212">
        <f ca="1">(BL$135*INDEX('Term Pricing'!$S$1083:$S$1262,MATCH('Project 2'!BL$8,'Term Pricing'!$C$1083:$C$1262,0))*$E236*$F236)+(BL$135*INDEX('Term Pricing'!$T$1083:$T$1262,MATCH('Project 2'!BL$8,'Term Pricing'!$C$1083:$C$1262,0))*$E236*(1-$F236))</f>
        <v>0</v>
      </c>
      <c r="BM236" s="212">
        <f ca="1">(BM$135*INDEX('Term Pricing'!$S$1083:$S$1262,MATCH('Project 2'!BM$8,'Term Pricing'!$C$1083:$C$1262,0))*$E236*$F236)+(BM$135*INDEX('Term Pricing'!$T$1083:$T$1262,MATCH('Project 2'!BM$8,'Term Pricing'!$C$1083:$C$1262,0))*$E236*(1-$F236))</f>
        <v>0</v>
      </c>
      <c r="BN236" s="212">
        <f ca="1">(BN$135*INDEX('Term Pricing'!$S$1083:$S$1262,MATCH('Project 2'!BN$8,'Term Pricing'!$C$1083:$C$1262,0))*$E236*$F236)+(BN$135*INDEX('Term Pricing'!$T$1083:$T$1262,MATCH('Project 2'!BN$8,'Term Pricing'!$C$1083:$C$1262,0))*$E236*(1-$F236))</f>
        <v>0</v>
      </c>
      <c r="BO236" s="212">
        <f ca="1">(BO$135*INDEX('Term Pricing'!$S$1083:$S$1262,MATCH('Project 2'!BO$8,'Term Pricing'!$C$1083:$C$1262,0))*$E236*$F236)+(BO$135*INDEX('Term Pricing'!$T$1083:$T$1262,MATCH('Project 2'!BO$8,'Term Pricing'!$C$1083:$C$1262,0))*$E236*(1-$F236))</f>
        <v>0</v>
      </c>
      <c r="BP236" s="212">
        <f ca="1">(BP$135*INDEX('Term Pricing'!$S$1083:$S$1262,MATCH('Project 2'!BP$8,'Term Pricing'!$C$1083:$C$1262,0))*$E236*$F236)+(BP$135*INDEX('Term Pricing'!$T$1083:$T$1262,MATCH('Project 2'!BP$8,'Term Pricing'!$C$1083:$C$1262,0))*$E236*(1-$F236))</f>
        <v>0</v>
      </c>
      <c r="BQ236" s="212">
        <f ca="1">(BQ$135*INDEX('Term Pricing'!$S$1083:$S$1262,MATCH('Project 2'!BQ$8,'Term Pricing'!$C$1083:$C$1262,0))*$E236*$F236)+(BQ$135*INDEX('Term Pricing'!$T$1083:$T$1262,MATCH('Project 2'!BQ$8,'Term Pricing'!$C$1083:$C$1262,0))*$E236*(1-$F236))</f>
        <v>0</v>
      </c>
      <c r="BR236" s="212">
        <f ca="1">(BR$135*INDEX('Term Pricing'!$S$1083:$S$1262,MATCH('Project 2'!BR$8,'Term Pricing'!$C$1083:$C$1262,0))*$E236*$F236)+(BR$135*INDEX('Term Pricing'!$T$1083:$T$1262,MATCH('Project 2'!BR$8,'Term Pricing'!$C$1083:$C$1262,0))*$E236*(1-$F236))</f>
        <v>0</v>
      </c>
      <c r="BS236" s="212">
        <f ca="1">(BS$135*INDEX('Term Pricing'!$S$1083:$S$1262,MATCH('Project 2'!BS$8,'Term Pricing'!$C$1083:$C$1262,0))*$E236*$F236)+(BS$135*INDEX('Term Pricing'!$T$1083:$T$1262,MATCH('Project 2'!BS$8,'Term Pricing'!$C$1083:$C$1262,0))*$E236*(1-$F236))</f>
        <v>0</v>
      </c>
      <c r="BT236" s="212">
        <f ca="1">(BT$135*INDEX('Term Pricing'!$S$1083:$S$1262,MATCH('Project 2'!BT$8,'Term Pricing'!$C$1083:$C$1262,0))*$E236*$F236)+(BT$135*INDEX('Term Pricing'!$T$1083:$T$1262,MATCH('Project 2'!BT$8,'Term Pricing'!$C$1083:$C$1262,0))*$E236*(1-$F236))</f>
        <v>0</v>
      </c>
      <c r="BU236" s="212">
        <f ca="1">(BU$135*INDEX('Term Pricing'!$S$1083:$S$1262,MATCH('Project 2'!BU$8,'Term Pricing'!$C$1083:$C$1262,0))*$E236*$F236)+(BU$135*INDEX('Term Pricing'!$T$1083:$T$1262,MATCH('Project 2'!BU$8,'Term Pricing'!$C$1083:$C$1262,0))*$E236*(1-$F236))</f>
        <v>0</v>
      </c>
      <c r="BV236" s="212">
        <f ca="1">(BV$135*INDEX('Term Pricing'!$S$1083:$S$1262,MATCH('Project 2'!BV$8,'Term Pricing'!$C$1083:$C$1262,0))*$E236*$F236)+(BV$135*INDEX('Term Pricing'!$T$1083:$T$1262,MATCH('Project 2'!BV$8,'Term Pricing'!$C$1083:$C$1262,0))*$E236*(1-$F236))</f>
        <v>0</v>
      </c>
      <c r="BW236" s="212">
        <f ca="1">(BW$135*INDEX('Term Pricing'!$S$1083:$S$1262,MATCH('Project 2'!BW$8,'Term Pricing'!$C$1083:$C$1262,0))*$E236*$F236)+(BW$135*INDEX('Term Pricing'!$T$1083:$T$1262,MATCH('Project 2'!BW$8,'Term Pricing'!$C$1083:$C$1262,0))*$E236*(1-$F236))</f>
        <v>0</v>
      </c>
      <c r="BX236" s="212">
        <f ca="1">(BX$135*INDEX('Term Pricing'!$S$1083:$S$1262,MATCH('Project 2'!BX$8,'Term Pricing'!$C$1083:$C$1262,0))*$E236*$F236)+(BX$135*INDEX('Term Pricing'!$T$1083:$T$1262,MATCH('Project 2'!BX$8,'Term Pricing'!$C$1083:$C$1262,0))*$E236*(1-$F236))</f>
        <v>0</v>
      </c>
      <c r="BY236" s="212">
        <f ca="1">(BY$135*INDEX('Term Pricing'!$S$1083:$S$1262,MATCH('Project 2'!BY$8,'Term Pricing'!$C$1083:$C$1262,0))*$E236*$F236)+(BY$135*INDEX('Term Pricing'!$T$1083:$T$1262,MATCH('Project 2'!BY$8,'Term Pricing'!$C$1083:$C$1262,0))*$E236*(1-$F236))</f>
        <v>0</v>
      </c>
      <c r="BZ236" s="212">
        <f ca="1">(BZ$135*INDEX('Term Pricing'!$S$1083:$S$1262,MATCH('Project 2'!BZ$8,'Term Pricing'!$C$1083:$C$1262,0))*$E236*$F236)+(BZ$135*INDEX('Term Pricing'!$T$1083:$T$1262,MATCH('Project 2'!BZ$8,'Term Pricing'!$C$1083:$C$1262,0))*$E236*(1-$F236))</f>
        <v>0</v>
      </c>
      <c r="CA236" s="212">
        <f ca="1">(CA$135*INDEX('Term Pricing'!$S$1083:$S$1262,MATCH('Project 2'!CA$8,'Term Pricing'!$C$1083:$C$1262,0))*$E236*$F236)+(CA$135*INDEX('Term Pricing'!$T$1083:$T$1262,MATCH('Project 2'!CA$8,'Term Pricing'!$C$1083:$C$1262,0))*$E236*(1-$F236))</f>
        <v>0</v>
      </c>
      <c r="CB236" s="212">
        <f ca="1">(CB$135*INDEX('Term Pricing'!$S$1083:$S$1262,MATCH('Project 2'!CB$8,'Term Pricing'!$C$1083:$C$1262,0))*$E236*$F236)+(CB$135*INDEX('Term Pricing'!$T$1083:$T$1262,MATCH('Project 2'!CB$8,'Term Pricing'!$C$1083:$C$1262,0))*$E236*(1-$F236))</f>
        <v>0</v>
      </c>
      <c r="CC236" s="212">
        <f ca="1">(CC$135*INDEX('Term Pricing'!$S$1083:$S$1262,MATCH('Project 2'!CC$8,'Term Pricing'!$C$1083:$C$1262,0))*$E236*$F236)+(CC$135*INDEX('Term Pricing'!$T$1083:$T$1262,MATCH('Project 2'!CC$8,'Term Pricing'!$C$1083:$C$1262,0))*$E236*(1-$F236))</f>
        <v>0</v>
      </c>
      <c r="CD236" s="212">
        <f ca="1">(CD$135*INDEX('Term Pricing'!$S$1083:$S$1262,MATCH('Project 2'!CD$8,'Term Pricing'!$C$1083:$C$1262,0))*$E236*$F236)+(CD$135*INDEX('Term Pricing'!$T$1083:$T$1262,MATCH('Project 2'!CD$8,'Term Pricing'!$C$1083:$C$1262,0))*$E236*(1-$F236))</f>
        <v>0</v>
      </c>
      <c r="CE236" s="212">
        <f ca="1">(CE$135*INDEX('Term Pricing'!$S$1083:$S$1262,MATCH('Project 2'!CE$8,'Term Pricing'!$C$1083:$C$1262,0))*$E236*$F236)+(CE$135*INDEX('Term Pricing'!$T$1083:$T$1262,MATCH('Project 2'!CE$8,'Term Pricing'!$C$1083:$C$1262,0))*$E236*(1-$F236))</f>
        <v>0</v>
      </c>
      <c r="CF236" s="212">
        <f ca="1">(CF$135*INDEX('Term Pricing'!$S$1083:$S$1262,MATCH('Project 2'!CF$8,'Term Pricing'!$C$1083:$C$1262,0))*$E236*$F236)+(CF$135*INDEX('Term Pricing'!$T$1083:$T$1262,MATCH('Project 2'!CF$8,'Term Pricing'!$C$1083:$C$1262,0))*$E236*(1-$F236))</f>
        <v>0</v>
      </c>
      <c r="CG236" s="212">
        <f ca="1">(CG$135*INDEX('Term Pricing'!$S$1083:$S$1262,MATCH('Project 2'!CG$8,'Term Pricing'!$C$1083:$C$1262,0))*$E236*$F236)+(CG$135*INDEX('Term Pricing'!$T$1083:$T$1262,MATCH('Project 2'!CG$8,'Term Pricing'!$C$1083:$C$1262,0))*$E236*(1-$F236))</f>
        <v>0</v>
      </c>
      <c r="CH236" s="212">
        <f ca="1">(CH$135*INDEX('Term Pricing'!$S$1083:$S$1262,MATCH('Project 2'!CH$8,'Term Pricing'!$C$1083:$C$1262,0))*$E236*$F236)+(CH$135*INDEX('Term Pricing'!$T$1083:$T$1262,MATCH('Project 2'!CH$8,'Term Pricing'!$C$1083:$C$1262,0))*$E236*(1-$F236))</f>
        <v>0</v>
      </c>
      <c r="CI236" s="212">
        <f ca="1">(CI$135*INDEX('Term Pricing'!$S$1083:$S$1262,MATCH('Project 2'!CI$8,'Term Pricing'!$C$1083:$C$1262,0))*$E236*$F236)+(CI$135*INDEX('Term Pricing'!$T$1083:$T$1262,MATCH('Project 2'!CI$8,'Term Pricing'!$C$1083:$C$1262,0))*$E236*(1-$F236))</f>
        <v>0</v>
      </c>
      <c r="CJ236" s="212">
        <f ca="1">(CJ$135*INDEX('Term Pricing'!$S$1083:$S$1262,MATCH('Project 2'!CJ$8,'Term Pricing'!$C$1083:$C$1262,0))*$E236*$F236)+(CJ$135*INDEX('Term Pricing'!$T$1083:$T$1262,MATCH('Project 2'!CJ$8,'Term Pricing'!$C$1083:$C$1262,0))*$E236*(1-$F236))</f>
        <v>0</v>
      </c>
      <c r="CK236" s="212">
        <f ca="1">(CK$135*INDEX('Term Pricing'!$S$1083:$S$1262,MATCH('Project 2'!CK$8,'Term Pricing'!$C$1083:$C$1262,0))*$E236*$F236)+(CK$135*INDEX('Term Pricing'!$T$1083:$T$1262,MATCH('Project 2'!CK$8,'Term Pricing'!$C$1083:$C$1262,0))*$E236*(1-$F236))</f>
        <v>0</v>
      </c>
      <c r="CL236" s="212">
        <f ca="1">(CL$135*INDEX('Term Pricing'!$S$1083:$S$1262,MATCH('Project 2'!CL$8,'Term Pricing'!$C$1083:$C$1262,0))*$E236*$F236)+(CL$135*INDEX('Term Pricing'!$T$1083:$T$1262,MATCH('Project 2'!CL$8,'Term Pricing'!$C$1083:$C$1262,0))*$E236*(1-$F236))</f>
        <v>0</v>
      </c>
      <c r="CM236" s="212">
        <f ca="1">(CM$135*INDEX('Term Pricing'!$S$1083:$S$1262,MATCH('Project 2'!CM$8,'Term Pricing'!$C$1083:$C$1262,0))*$E236*$F236)+(CM$135*INDEX('Term Pricing'!$T$1083:$T$1262,MATCH('Project 2'!CM$8,'Term Pricing'!$C$1083:$C$1262,0))*$E236*(1-$F236))</f>
        <v>0</v>
      </c>
      <c r="CN236" s="212">
        <f ca="1">(CN$135*INDEX('Term Pricing'!$S$1083:$S$1262,MATCH('Project 2'!CN$8,'Term Pricing'!$C$1083:$C$1262,0))*$E236*$F236)+(CN$135*INDEX('Term Pricing'!$T$1083:$T$1262,MATCH('Project 2'!CN$8,'Term Pricing'!$C$1083:$C$1262,0))*$E236*(1-$F236))</f>
        <v>0</v>
      </c>
      <c r="CO236" s="212">
        <f ca="1">(CO$135*INDEX('Term Pricing'!$S$1083:$S$1262,MATCH('Project 2'!CO$8,'Term Pricing'!$C$1083:$C$1262,0))*$E236*$F236)+(CO$135*INDEX('Term Pricing'!$T$1083:$T$1262,MATCH('Project 2'!CO$8,'Term Pricing'!$C$1083:$C$1262,0))*$E236*(1-$F236))</f>
        <v>0</v>
      </c>
      <c r="CP236" s="212">
        <f ca="1">(CP$135*INDEX('Term Pricing'!$S$1083:$S$1262,MATCH('Project 2'!CP$8,'Term Pricing'!$C$1083:$C$1262,0))*$E236*$F236)+(CP$135*INDEX('Term Pricing'!$T$1083:$T$1262,MATCH('Project 2'!CP$8,'Term Pricing'!$C$1083:$C$1262,0))*$E236*(1-$F236))</f>
        <v>0</v>
      </c>
      <c r="CQ236" s="212">
        <f ca="1">(CQ$135*INDEX('Term Pricing'!$S$1083:$S$1262,MATCH('Project 2'!CQ$8,'Term Pricing'!$C$1083:$C$1262,0))*$E236*$F236)+(CQ$135*INDEX('Term Pricing'!$T$1083:$T$1262,MATCH('Project 2'!CQ$8,'Term Pricing'!$C$1083:$C$1262,0))*$E236*(1-$F236))</f>
        <v>0</v>
      </c>
      <c r="CR236" s="212">
        <f ca="1">(CR$135*INDEX('Term Pricing'!$S$1083:$S$1262,MATCH('Project 2'!CR$8,'Term Pricing'!$C$1083:$C$1262,0))*$E236*$F236)+(CR$135*INDEX('Term Pricing'!$T$1083:$T$1262,MATCH('Project 2'!CR$8,'Term Pricing'!$C$1083:$C$1262,0))*$E236*(1-$F236))</f>
        <v>0</v>
      </c>
      <c r="CS236" s="212">
        <f ca="1">(CS$135*INDEX('Term Pricing'!$S$1083:$S$1262,MATCH('Project 2'!CS$8,'Term Pricing'!$C$1083:$C$1262,0))*$E236*$F236)+(CS$135*INDEX('Term Pricing'!$T$1083:$T$1262,MATCH('Project 2'!CS$8,'Term Pricing'!$C$1083:$C$1262,0))*$E236*(1-$F236))</f>
        <v>0</v>
      </c>
      <c r="CT236" s="212">
        <f ca="1">(CT$135*INDEX('Term Pricing'!$S$1083:$S$1262,MATCH('Project 2'!CT$8,'Term Pricing'!$C$1083:$C$1262,0))*$E236*$F236)+(CT$135*INDEX('Term Pricing'!$T$1083:$T$1262,MATCH('Project 2'!CT$8,'Term Pricing'!$C$1083:$C$1262,0))*$E236*(1-$F236))</f>
        <v>0</v>
      </c>
      <c r="CU236" s="212">
        <f ca="1">(CU$135*INDEX('Term Pricing'!$S$1083:$S$1262,MATCH('Project 2'!CU$8,'Term Pricing'!$C$1083:$C$1262,0))*$E236*$F236)+(CU$135*INDEX('Term Pricing'!$T$1083:$T$1262,MATCH('Project 2'!CU$8,'Term Pricing'!$C$1083:$C$1262,0))*$E236*(1-$F236))</f>
        <v>0</v>
      </c>
      <c r="CV236" s="212">
        <f ca="1">(CV$135*INDEX('Term Pricing'!$S$1083:$S$1262,MATCH('Project 2'!CV$8,'Term Pricing'!$C$1083:$C$1262,0))*$E236*$F236)+(CV$135*INDEX('Term Pricing'!$T$1083:$T$1262,MATCH('Project 2'!CV$8,'Term Pricing'!$C$1083:$C$1262,0))*$E236*(1-$F236))</f>
        <v>0</v>
      </c>
      <c r="CW236" s="212">
        <f ca="1">(CW$135*INDEX('Term Pricing'!$S$1083:$S$1262,MATCH('Project 2'!CW$8,'Term Pricing'!$C$1083:$C$1262,0))*$E236*$F236)+(CW$135*INDEX('Term Pricing'!$T$1083:$T$1262,MATCH('Project 2'!CW$8,'Term Pricing'!$C$1083:$C$1262,0))*$E236*(1-$F236))</f>
        <v>0</v>
      </c>
      <c r="CX236" s="212">
        <f ca="1">(CX$135*INDEX('Term Pricing'!$S$1083:$S$1262,MATCH('Project 2'!CX$8,'Term Pricing'!$C$1083:$C$1262,0))*$E236*$F236)+(CX$135*INDEX('Term Pricing'!$T$1083:$T$1262,MATCH('Project 2'!CX$8,'Term Pricing'!$C$1083:$C$1262,0))*$E236*(1-$F236))</f>
        <v>0</v>
      </c>
      <c r="CY236" s="212">
        <f ca="1">(CY$135*INDEX('Term Pricing'!$S$1083:$S$1262,MATCH('Project 2'!CY$8,'Term Pricing'!$C$1083:$C$1262,0))*$E236*$F236)+(CY$135*INDEX('Term Pricing'!$T$1083:$T$1262,MATCH('Project 2'!CY$8,'Term Pricing'!$C$1083:$C$1262,0))*$E236*(1-$F236))</f>
        <v>0</v>
      </c>
      <c r="CZ236" s="212">
        <f ca="1">(CZ$135*INDEX('Term Pricing'!$S$1083:$S$1262,MATCH('Project 2'!CZ$8,'Term Pricing'!$C$1083:$C$1262,0))*$E236*$F236)+(CZ$135*INDEX('Term Pricing'!$T$1083:$T$1262,MATCH('Project 2'!CZ$8,'Term Pricing'!$C$1083:$C$1262,0))*$E236*(1-$F236))</f>
        <v>0</v>
      </c>
      <c r="DA236" s="212">
        <f ca="1">(DA$135*INDEX('Term Pricing'!$S$1083:$S$1262,MATCH('Project 2'!DA$8,'Term Pricing'!$C$1083:$C$1262,0))*$E236*$F236)+(DA$135*INDEX('Term Pricing'!$T$1083:$T$1262,MATCH('Project 2'!DA$8,'Term Pricing'!$C$1083:$C$1262,0))*$E236*(1-$F236))</f>
        <v>0</v>
      </c>
      <c r="DB236" s="212">
        <f ca="1">(DB$135*INDEX('Term Pricing'!$S$1083:$S$1262,MATCH('Project 2'!DB$8,'Term Pricing'!$C$1083:$C$1262,0))*$E236*$F236)+(DB$135*INDEX('Term Pricing'!$T$1083:$T$1262,MATCH('Project 2'!DB$8,'Term Pricing'!$C$1083:$C$1262,0))*$E236*(1-$F236))</f>
        <v>0</v>
      </c>
      <c r="DC236" s="212">
        <f ca="1">(DC$135*INDEX('Term Pricing'!$S$1083:$S$1262,MATCH('Project 2'!DC$8,'Term Pricing'!$C$1083:$C$1262,0))*$E236*$F236)+(DC$135*INDEX('Term Pricing'!$T$1083:$T$1262,MATCH('Project 2'!DC$8,'Term Pricing'!$C$1083:$C$1262,0))*$E236*(1-$F236))</f>
        <v>0</v>
      </c>
      <c r="DD236" s="212">
        <f ca="1">(DD$135*INDEX('Term Pricing'!$S$1083:$S$1262,MATCH('Project 2'!DD$8,'Term Pricing'!$C$1083:$C$1262,0))*$E236*$F236)+(DD$135*INDEX('Term Pricing'!$T$1083:$T$1262,MATCH('Project 2'!DD$8,'Term Pricing'!$C$1083:$C$1262,0))*$E236*(1-$F236))</f>
        <v>0</v>
      </c>
      <c r="DE236" s="212">
        <f ca="1">(DE$135*INDEX('Term Pricing'!$S$1083:$S$1262,MATCH('Project 2'!DE$8,'Term Pricing'!$C$1083:$C$1262,0))*$E236*$F236)+(DE$135*INDEX('Term Pricing'!$T$1083:$T$1262,MATCH('Project 2'!DE$8,'Term Pricing'!$C$1083:$C$1262,0))*$E236*(1-$F236))</f>
        <v>0</v>
      </c>
      <c r="DF236" s="212">
        <f ca="1">(DF$135*INDEX('Term Pricing'!$S$1083:$S$1262,MATCH('Project 2'!DF$8,'Term Pricing'!$C$1083:$C$1262,0))*$E236*$F236)+(DF$135*INDEX('Term Pricing'!$T$1083:$T$1262,MATCH('Project 2'!DF$8,'Term Pricing'!$C$1083:$C$1262,0))*$E236*(1-$F236))</f>
        <v>0</v>
      </c>
      <c r="DG236" s="212">
        <f ca="1">(DG$135*INDEX('Term Pricing'!$S$1083:$S$1262,MATCH('Project 2'!DG$8,'Term Pricing'!$C$1083:$C$1262,0))*$E236*$F236)+(DG$135*INDEX('Term Pricing'!$T$1083:$T$1262,MATCH('Project 2'!DG$8,'Term Pricing'!$C$1083:$C$1262,0))*$E236*(1-$F236))</f>
        <v>0</v>
      </c>
      <c r="DH236" s="212">
        <f ca="1">(DH$135*INDEX('Term Pricing'!$S$1083:$S$1262,MATCH('Project 2'!DH$8,'Term Pricing'!$C$1083:$C$1262,0))*$E236*$F236)+(DH$135*INDEX('Term Pricing'!$T$1083:$T$1262,MATCH('Project 2'!DH$8,'Term Pricing'!$C$1083:$C$1262,0))*$E236*(1-$F236))</f>
        <v>0</v>
      </c>
      <c r="DI236" s="212">
        <f ca="1">(DI$135*INDEX('Term Pricing'!$S$1083:$S$1262,MATCH('Project 2'!DI$8,'Term Pricing'!$C$1083:$C$1262,0))*$E236*$F236)+(DI$135*INDEX('Term Pricing'!$T$1083:$T$1262,MATCH('Project 2'!DI$8,'Term Pricing'!$C$1083:$C$1262,0))*$E236*(1-$F236))</f>
        <v>0</v>
      </c>
      <c r="DJ236" s="212">
        <f ca="1">(DJ$135*INDEX('Term Pricing'!$S$1083:$S$1262,MATCH('Project 2'!DJ$8,'Term Pricing'!$C$1083:$C$1262,0))*$E236*$F236)+(DJ$135*INDEX('Term Pricing'!$T$1083:$T$1262,MATCH('Project 2'!DJ$8,'Term Pricing'!$C$1083:$C$1262,0))*$E236*(1-$F236))</f>
        <v>0</v>
      </c>
      <c r="DK236" s="212">
        <f ca="1">(DK$135*INDEX('Term Pricing'!$S$1083:$S$1262,MATCH('Project 2'!DK$8,'Term Pricing'!$C$1083:$C$1262,0))*$E236*$F236)+(DK$135*INDEX('Term Pricing'!$T$1083:$T$1262,MATCH('Project 2'!DK$8,'Term Pricing'!$C$1083:$C$1262,0))*$E236*(1-$F236))</f>
        <v>0</v>
      </c>
      <c r="DL236" s="212">
        <f ca="1">(DL$135*INDEX('Term Pricing'!$S$1083:$S$1262,MATCH('Project 2'!DL$8,'Term Pricing'!$C$1083:$C$1262,0))*$E236*$F236)+(DL$135*INDEX('Term Pricing'!$T$1083:$T$1262,MATCH('Project 2'!DL$8,'Term Pricing'!$C$1083:$C$1262,0))*$E236*(1-$F236))</f>
        <v>0</v>
      </c>
      <c r="DM236" s="212">
        <f ca="1">(DM$135*INDEX('Term Pricing'!$S$1083:$S$1262,MATCH('Project 2'!DM$8,'Term Pricing'!$C$1083:$C$1262,0))*$E236*$F236)+(DM$135*INDEX('Term Pricing'!$T$1083:$T$1262,MATCH('Project 2'!DM$8,'Term Pricing'!$C$1083:$C$1262,0))*$E236*(1-$F236))</f>
        <v>0</v>
      </c>
      <c r="DN236" s="212">
        <f ca="1">(DN$135*INDEX('Term Pricing'!$S$1083:$S$1262,MATCH('Project 2'!DN$8,'Term Pricing'!$C$1083:$C$1262,0))*$E236*$F236)+(DN$135*INDEX('Term Pricing'!$T$1083:$T$1262,MATCH('Project 2'!DN$8,'Term Pricing'!$C$1083:$C$1262,0))*$E236*(1-$F236))</f>
        <v>0</v>
      </c>
    </row>
    <row r="237" spans="1:118" hidden="1" outlineLevel="1">
      <c r="A237" s="151"/>
      <c r="C237" s="34" t="s">
        <v>263</v>
      </c>
      <c r="E237" s="70">
        <f>Inputs!H163</f>
        <v>0</v>
      </c>
      <c r="F237" s="70">
        <f>Inputs!J163</f>
        <v>0</v>
      </c>
      <c r="G237" s="54" t="s">
        <v>83</v>
      </c>
      <c r="H237" s="279">
        <f ca="1">IFERROR(SUM($J237:$DN237)/(SUM($J$135:$DN$135)*E237),0)</f>
        <v>0</v>
      </c>
      <c r="I237" s="29"/>
      <c r="J237" s="212">
        <f ca="1">(J$135*INDEX('Term Pricing'!$S$1268:$S$1447,MATCH('Project 2'!J$8,'Term Pricing'!$C$1268:$C$1447,0))*$E237*$F237)+(J$135*INDEX('Term Pricing'!$T$1268:$T$1447,MATCH('Project 2'!J$8,'Term Pricing'!$C$1268:$C$1447,0))*$E237*(1-$F237))</f>
        <v>0</v>
      </c>
      <c r="K237" s="212">
        <f ca="1">(K$135*INDEX('Term Pricing'!$S$1268:$S$1447,MATCH('Project 2'!K$8,'Term Pricing'!$C$1268:$C$1447,0))*$E237*$F237)+(K$135*INDEX('Term Pricing'!$T$1268:$T$1447,MATCH('Project 2'!K$8,'Term Pricing'!$C$1268:$C$1447,0))*$E237*(1-$F237))</f>
        <v>0</v>
      </c>
      <c r="L237" s="212">
        <f ca="1">(L$135*INDEX('Term Pricing'!$S$1268:$S$1447,MATCH('Project 2'!L$8,'Term Pricing'!$C$1268:$C$1447,0))*$E237*$F237)+(L$135*INDEX('Term Pricing'!$T$1268:$T$1447,MATCH('Project 2'!L$8,'Term Pricing'!$C$1268:$C$1447,0))*$E237*(1-$F237))</f>
        <v>0</v>
      </c>
      <c r="M237" s="212">
        <f ca="1">(M$135*INDEX('Term Pricing'!$S$1268:$S$1447,MATCH('Project 2'!M$8,'Term Pricing'!$C$1268:$C$1447,0))*$E237*$F237)+(M$135*INDEX('Term Pricing'!$T$1268:$T$1447,MATCH('Project 2'!M$8,'Term Pricing'!$C$1268:$C$1447,0))*$E237*(1-$F237))</f>
        <v>0</v>
      </c>
      <c r="N237" s="212">
        <f ca="1">(N$135*INDEX('Term Pricing'!$S$1268:$S$1447,MATCH('Project 2'!N$8,'Term Pricing'!$C$1268:$C$1447,0))*$E237*$F237)+(N$135*INDEX('Term Pricing'!$T$1268:$T$1447,MATCH('Project 2'!N$8,'Term Pricing'!$C$1268:$C$1447,0))*$E237*(1-$F237))</f>
        <v>0</v>
      </c>
      <c r="O237" s="212">
        <f ca="1">(O$135*INDEX('Term Pricing'!$S$1268:$S$1447,MATCH('Project 2'!O$8,'Term Pricing'!$C$1268:$C$1447,0))*$E237*$F237)+(O$135*INDEX('Term Pricing'!$T$1268:$T$1447,MATCH('Project 2'!O$8,'Term Pricing'!$C$1268:$C$1447,0))*$E237*(1-$F237))</f>
        <v>0</v>
      </c>
      <c r="P237" s="212">
        <f ca="1">(P$135*INDEX('Term Pricing'!$S$1268:$S$1447,MATCH('Project 2'!P$8,'Term Pricing'!$C$1268:$C$1447,0))*$E237*$F237)+(P$135*INDEX('Term Pricing'!$T$1268:$T$1447,MATCH('Project 2'!P$8,'Term Pricing'!$C$1268:$C$1447,0))*$E237*(1-$F237))</f>
        <v>0</v>
      </c>
      <c r="Q237" s="212">
        <f ca="1">(Q$135*INDEX('Term Pricing'!$S$1268:$S$1447,MATCH('Project 2'!Q$8,'Term Pricing'!$C$1268:$C$1447,0))*$E237*$F237)+(Q$135*INDEX('Term Pricing'!$T$1268:$T$1447,MATCH('Project 2'!Q$8,'Term Pricing'!$C$1268:$C$1447,0))*$E237*(1-$F237))</f>
        <v>0</v>
      </c>
      <c r="R237" s="212">
        <f ca="1">(R$135*INDEX('Term Pricing'!$S$1268:$S$1447,MATCH('Project 2'!R$8,'Term Pricing'!$C$1268:$C$1447,0))*$E237*$F237)+(R$135*INDEX('Term Pricing'!$T$1268:$T$1447,MATCH('Project 2'!R$8,'Term Pricing'!$C$1268:$C$1447,0))*$E237*(1-$F237))</f>
        <v>0</v>
      </c>
      <c r="S237" s="212">
        <f ca="1">(S$135*INDEX('Term Pricing'!$S$1268:$S$1447,MATCH('Project 2'!S$8,'Term Pricing'!$C$1268:$C$1447,0))*$E237*$F237)+(S$135*INDEX('Term Pricing'!$T$1268:$T$1447,MATCH('Project 2'!S$8,'Term Pricing'!$C$1268:$C$1447,0))*$E237*(1-$F237))</f>
        <v>0</v>
      </c>
      <c r="T237" s="212">
        <f ca="1">(T$135*INDEX('Term Pricing'!$S$1268:$S$1447,MATCH('Project 2'!T$8,'Term Pricing'!$C$1268:$C$1447,0))*$E237*$F237)+(T$135*INDEX('Term Pricing'!$T$1268:$T$1447,MATCH('Project 2'!T$8,'Term Pricing'!$C$1268:$C$1447,0))*$E237*(1-$F237))</f>
        <v>0</v>
      </c>
      <c r="U237" s="212">
        <f ca="1">(U$135*INDEX('Term Pricing'!$S$1268:$S$1447,MATCH('Project 2'!U$8,'Term Pricing'!$C$1268:$C$1447,0))*$E237*$F237)+(U$135*INDEX('Term Pricing'!$T$1268:$T$1447,MATCH('Project 2'!U$8,'Term Pricing'!$C$1268:$C$1447,0))*$E237*(1-$F237))</f>
        <v>0</v>
      </c>
      <c r="V237" s="212">
        <f ca="1">(V$135*INDEX('Term Pricing'!$S$1268:$S$1447,MATCH('Project 2'!V$8,'Term Pricing'!$C$1268:$C$1447,0))*$E237*$F237)+(V$135*INDEX('Term Pricing'!$T$1268:$T$1447,MATCH('Project 2'!V$8,'Term Pricing'!$C$1268:$C$1447,0))*$E237*(1-$F237))</f>
        <v>0</v>
      </c>
      <c r="W237" s="212">
        <f ca="1">(W$135*INDEX('Term Pricing'!$S$1268:$S$1447,MATCH('Project 2'!W$8,'Term Pricing'!$C$1268:$C$1447,0))*$E237*$F237)+(W$135*INDEX('Term Pricing'!$T$1268:$T$1447,MATCH('Project 2'!W$8,'Term Pricing'!$C$1268:$C$1447,0))*$E237*(1-$F237))</f>
        <v>0</v>
      </c>
      <c r="X237" s="212">
        <f ca="1">(X$135*INDEX('Term Pricing'!$S$1268:$S$1447,MATCH('Project 2'!X$8,'Term Pricing'!$C$1268:$C$1447,0))*$E237*$F237)+(X$135*INDEX('Term Pricing'!$T$1268:$T$1447,MATCH('Project 2'!X$8,'Term Pricing'!$C$1268:$C$1447,0))*$E237*(1-$F237))</f>
        <v>0</v>
      </c>
      <c r="Y237" s="212">
        <f ca="1">(Y$135*INDEX('Term Pricing'!$S$1268:$S$1447,MATCH('Project 2'!Y$8,'Term Pricing'!$C$1268:$C$1447,0))*$E237*$F237)+(Y$135*INDEX('Term Pricing'!$T$1268:$T$1447,MATCH('Project 2'!Y$8,'Term Pricing'!$C$1268:$C$1447,0))*$E237*(1-$F237))</f>
        <v>0</v>
      </c>
      <c r="Z237" s="212">
        <f ca="1">(Z$135*INDEX('Term Pricing'!$S$1268:$S$1447,MATCH('Project 2'!Z$8,'Term Pricing'!$C$1268:$C$1447,0))*$E237*$F237)+(Z$135*INDEX('Term Pricing'!$T$1268:$T$1447,MATCH('Project 2'!Z$8,'Term Pricing'!$C$1268:$C$1447,0))*$E237*(1-$F237))</f>
        <v>0</v>
      </c>
      <c r="AA237" s="212">
        <f ca="1">(AA$135*INDEX('Term Pricing'!$S$1268:$S$1447,MATCH('Project 2'!AA$8,'Term Pricing'!$C$1268:$C$1447,0))*$E237*$F237)+(AA$135*INDEX('Term Pricing'!$T$1268:$T$1447,MATCH('Project 2'!AA$8,'Term Pricing'!$C$1268:$C$1447,0))*$E237*(1-$F237))</f>
        <v>0</v>
      </c>
      <c r="AB237" s="212">
        <f ca="1">(AB$135*INDEX('Term Pricing'!$S$1268:$S$1447,MATCH('Project 2'!AB$8,'Term Pricing'!$C$1268:$C$1447,0))*$E237*$F237)+(AB$135*INDEX('Term Pricing'!$T$1268:$T$1447,MATCH('Project 2'!AB$8,'Term Pricing'!$C$1268:$C$1447,0))*$E237*(1-$F237))</f>
        <v>0</v>
      </c>
      <c r="AC237" s="212">
        <f ca="1">(AC$135*INDEX('Term Pricing'!$S$1268:$S$1447,MATCH('Project 2'!AC$8,'Term Pricing'!$C$1268:$C$1447,0))*$E237*$F237)+(AC$135*INDEX('Term Pricing'!$T$1268:$T$1447,MATCH('Project 2'!AC$8,'Term Pricing'!$C$1268:$C$1447,0))*$E237*(1-$F237))</f>
        <v>0</v>
      </c>
      <c r="AD237" s="212">
        <f ca="1">(AD$135*INDEX('Term Pricing'!$S$1268:$S$1447,MATCH('Project 2'!AD$8,'Term Pricing'!$C$1268:$C$1447,0))*$E237*$F237)+(AD$135*INDEX('Term Pricing'!$T$1268:$T$1447,MATCH('Project 2'!AD$8,'Term Pricing'!$C$1268:$C$1447,0))*$E237*(1-$F237))</f>
        <v>0</v>
      </c>
      <c r="AE237" s="212">
        <f ca="1">(AE$135*INDEX('Term Pricing'!$S$1268:$S$1447,MATCH('Project 2'!AE$8,'Term Pricing'!$C$1268:$C$1447,0))*$E237*$F237)+(AE$135*INDEX('Term Pricing'!$T$1268:$T$1447,MATCH('Project 2'!AE$8,'Term Pricing'!$C$1268:$C$1447,0))*$E237*(1-$F237))</f>
        <v>0</v>
      </c>
      <c r="AF237" s="212">
        <f ca="1">(AF$135*INDEX('Term Pricing'!$S$1268:$S$1447,MATCH('Project 2'!AF$8,'Term Pricing'!$C$1268:$C$1447,0))*$E237*$F237)+(AF$135*INDEX('Term Pricing'!$T$1268:$T$1447,MATCH('Project 2'!AF$8,'Term Pricing'!$C$1268:$C$1447,0))*$E237*(1-$F237))</f>
        <v>0</v>
      </c>
      <c r="AG237" s="212">
        <f ca="1">(AG$135*INDEX('Term Pricing'!$S$1268:$S$1447,MATCH('Project 2'!AG$8,'Term Pricing'!$C$1268:$C$1447,0))*$E237*$F237)+(AG$135*INDEX('Term Pricing'!$T$1268:$T$1447,MATCH('Project 2'!AG$8,'Term Pricing'!$C$1268:$C$1447,0))*$E237*(1-$F237))</f>
        <v>0</v>
      </c>
      <c r="AH237" s="212">
        <f ca="1">(AH$135*INDEX('Term Pricing'!$S$1268:$S$1447,MATCH('Project 2'!AH$8,'Term Pricing'!$C$1268:$C$1447,0))*$E237*$F237)+(AH$135*INDEX('Term Pricing'!$T$1268:$T$1447,MATCH('Project 2'!AH$8,'Term Pricing'!$C$1268:$C$1447,0))*$E237*(1-$F237))</f>
        <v>0</v>
      </c>
      <c r="AI237" s="212">
        <f ca="1">(AI$135*INDEX('Term Pricing'!$S$1268:$S$1447,MATCH('Project 2'!AI$8,'Term Pricing'!$C$1268:$C$1447,0))*$E237*$F237)+(AI$135*INDEX('Term Pricing'!$T$1268:$T$1447,MATCH('Project 2'!AI$8,'Term Pricing'!$C$1268:$C$1447,0))*$E237*(1-$F237))</f>
        <v>0</v>
      </c>
      <c r="AJ237" s="212">
        <f ca="1">(AJ$135*INDEX('Term Pricing'!$S$1268:$S$1447,MATCH('Project 2'!AJ$8,'Term Pricing'!$C$1268:$C$1447,0))*$E237*$F237)+(AJ$135*INDEX('Term Pricing'!$T$1268:$T$1447,MATCH('Project 2'!AJ$8,'Term Pricing'!$C$1268:$C$1447,0))*$E237*(1-$F237))</f>
        <v>0</v>
      </c>
      <c r="AK237" s="212">
        <f ca="1">(AK$135*INDEX('Term Pricing'!$S$1268:$S$1447,MATCH('Project 2'!AK$8,'Term Pricing'!$C$1268:$C$1447,0))*$E237*$F237)+(AK$135*INDEX('Term Pricing'!$T$1268:$T$1447,MATCH('Project 2'!AK$8,'Term Pricing'!$C$1268:$C$1447,0))*$E237*(1-$F237))</f>
        <v>0</v>
      </c>
      <c r="AL237" s="212">
        <f ca="1">(AL$135*INDEX('Term Pricing'!$S$1268:$S$1447,MATCH('Project 2'!AL$8,'Term Pricing'!$C$1268:$C$1447,0))*$E237*$F237)+(AL$135*INDEX('Term Pricing'!$T$1268:$T$1447,MATCH('Project 2'!AL$8,'Term Pricing'!$C$1268:$C$1447,0))*$E237*(1-$F237))</f>
        <v>0</v>
      </c>
      <c r="AM237" s="212">
        <f ca="1">(AM$135*INDEX('Term Pricing'!$S$1268:$S$1447,MATCH('Project 2'!AM$8,'Term Pricing'!$C$1268:$C$1447,0))*$E237*$F237)+(AM$135*INDEX('Term Pricing'!$T$1268:$T$1447,MATCH('Project 2'!AM$8,'Term Pricing'!$C$1268:$C$1447,0))*$E237*(1-$F237))</f>
        <v>0</v>
      </c>
      <c r="AN237" s="212">
        <f ca="1">(AN$135*INDEX('Term Pricing'!$S$1268:$S$1447,MATCH('Project 2'!AN$8,'Term Pricing'!$C$1268:$C$1447,0))*$E237*$F237)+(AN$135*INDEX('Term Pricing'!$T$1268:$T$1447,MATCH('Project 2'!AN$8,'Term Pricing'!$C$1268:$C$1447,0))*$E237*(1-$F237))</f>
        <v>0</v>
      </c>
      <c r="AO237" s="212">
        <f ca="1">(AO$135*INDEX('Term Pricing'!$S$1268:$S$1447,MATCH('Project 2'!AO$8,'Term Pricing'!$C$1268:$C$1447,0))*$E237*$F237)+(AO$135*INDEX('Term Pricing'!$T$1268:$T$1447,MATCH('Project 2'!AO$8,'Term Pricing'!$C$1268:$C$1447,0))*$E237*(1-$F237))</f>
        <v>0</v>
      </c>
      <c r="AP237" s="212">
        <f ca="1">(AP$135*INDEX('Term Pricing'!$S$1268:$S$1447,MATCH('Project 2'!AP$8,'Term Pricing'!$C$1268:$C$1447,0))*$E237*$F237)+(AP$135*INDEX('Term Pricing'!$T$1268:$T$1447,MATCH('Project 2'!AP$8,'Term Pricing'!$C$1268:$C$1447,0))*$E237*(1-$F237))</f>
        <v>0</v>
      </c>
      <c r="AQ237" s="212">
        <f ca="1">(AQ$135*INDEX('Term Pricing'!$S$1268:$S$1447,MATCH('Project 2'!AQ$8,'Term Pricing'!$C$1268:$C$1447,0))*$E237*$F237)+(AQ$135*INDEX('Term Pricing'!$T$1268:$T$1447,MATCH('Project 2'!AQ$8,'Term Pricing'!$C$1268:$C$1447,0))*$E237*(1-$F237))</f>
        <v>0</v>
      </c>
      <c r="AR237" s="212">
        <f ca="1">(AR$135*INDEX('Term Pricing'!$S$1268:$S$1447,MATCH('Project 2'!AR$8,'Term Pricing'!$C$1268:$C$1447,0))*$E237*$F237)+(AR$135*INDEX('Term Pricing'!$T$1268:$T$1447,MATCH('Project 2'!AR$8,'Term Pricing'!$C$1268:$C$1447,0))*$E237*(1-$F237))</f>
        <v>0</v>
      </c>
      <c r="AS237" s="212">
        <f ca="1">(AS$135*INDEX('Term Pricing'!$S$1268:$S$1447,MATCH('Project 2'!AS$8,'Term Pricing'!$C$1268:$C$1447,0))*$E237*$F237)+(AS$135*INDEX('Term Pricing'!$T$1268:$T$1447,MATCH('Project 2'!AS$8,'Term Pricing'!$C$1268:$C$1447,0))*$E237*(1-$F237))</f>
        <v>0</v>
      </c>
      <c r="AT237" s="212">
        <f ca="1">(AT$135*INDEX('Term Pricing'!$S$1268:$S$1447,MATCH('Project 2'!AT$8,'Term Pricing'!$C$1268:$C$1447,0))*$E237*$F237)+(AT$135*INDEX('Term Pricing'!$T$1268:$T$1447,MATCH('Project 2'!AT$8,'Term Pricing'!$C$1268:$C$1447,0))*$E237*(1-$F237))</f>
        <v>0</v>
      </c>
      <c r="AU237" s="212">
        <f ca="1">(AU$135*INDEX('Term Pricing'!$S$1268:$S$1447,MATCH('Project 2'!AU$8,'Term Pricing'!$C$1268:$C$1447,0))*$E237*$F237)+(AU$135*INDEX('Term Pricing'!$T$1268:$T$1447,MATCH('Project 2'!AU$8,'Term Pricing'!$C$1268:$C$1447,0))*$E237*(1-$F237))</f>
        <v>0</v>
      </c>
      <c r="AV237" s="212">
        <f ca="1">(AV$135*INDEX('Term Pricing'!$S$1268:$S$1447,MATCH('Project 2'!AV$8,'Term Pricing'!$C$1268:$C$1447,0))*$E237*$F237)+(AV$135*INDEX('Term Pricing'!$T$1268:$T$1447,MATCH('Project 2'!AV$8,'Term Pricing'!$C$1268:$C$1447,0))*$E237*(1-$F237))</f>
        <v>0</v>
      </c>
      <c r="AW237" s="212">
        <f ca="1">(AW$135*INDEX('Term Pricing'!$S$1268:$S$1447,MATCH('Project 2'!AW$8,'Term Pricing'!$C$1268:$C$1447,0))*$E237*$F237)+(AW$135*INDEX('Term Pricing'!$T$1268:$T$1447,MATCH('Project 2'!AW$8,'Term Pricing'!$C$1268:$C$1447,0))*$E237*(1-$F237))</f>
        <v>0</v>
      </c>
      <c r="AX237" s="212">
        <f ca="1">(AX$135*INDEX('Term Pricing'!$S$1268:$S$1447,MATCH('Project 2'!AX$8,'Term Pricing'!$C$1268:$C$1447,0))*$E237*$F237)+(AX$135*INDEX('Term Pricing'!$T$1268:$T$1447,MATCH('Project 2'!AX$8,'Term Pricing'!$C$1268:$C$1447,0))*$E237*(1-$F237))</f>
        <v>0</v>
      </c>
      <c r="AY237" s="212">
        <f ca="1">(AY$135*INDEX('Term Pricing'!$S$1268:$S$1447,MATCH('Project 2'!AY$8,'Term Pricing'!$C$1268:$C$1447,0))*$E237*$F237)+(AY$135*INDEX('Term Pricing'!$T$1268:$T$1447,MATCH('Project 2'!AY$8,'Term Pricing'!$C$1268:$C$1447,0))*$E237*(1-$F237))</f>
        <v>0</v>
      </c>
      <c r="AZ237" s="212">
        <f ca="1">(AZ$135*INDEX('Term Pricing'!$S$1268:$S$1447,MATCH('Project 2'!AZ$8,'Term Pricing'!$C$1268:$C$1447,0))*$E237*$F237)+(AZ$135*INDEX('Term Pricing'!$T$1268:$T$1447,MATCH('Project 2'!AZ$8,'Term Pricing'!$C$1268:$C$1447,0))*$E237*(1-$F237))</f>
        <v>0</v>
      </c>
      <c r="BA237" s="212">
        <f ca="1">(BA$135*INDEX('Term Pricing'!$S$1268:$S$1447,MATCH('Project 2'!BA$8,'Term Pricing'!$C$1268:$C$1447,0))*$E237*$F237)+(BA$135*INDEX('Term Pricing'!$T$1268:$T$1447,MATCH('Project 2'!BA$8,'Term Pricing'!$C$1268:$C$1447,0))*$E237*(1-$F237))</f>
        <v>0</v>
      </c>
      <c r="BB237" s="212">
        <f ca="1">(BB$135*INDEX('Term Pricing'!$S$1268:$S$1447,MATCH('Project 2'!BB$8,'Term Pricing'!$C$1268:$C$1447,0))*$E237*$F237)+(BB$135*INDEX('Term Pricing'!$T$1268:$T$1447,MATCH('Project 2'!BB$8,'Term Pricing'!$C$1268:$C$1447,0))*$E237*(1-$F237))</f>
        <v>0</v>
      </c>
      <c r="BC237" s="212">
        <f ca="1">(BC$135*INDEX('Term Pricing'!$S$1268:$S$1447,MATCH('Project 2'!BC$8,'Term Pricing'!$C$1268:$C$1447,0))*$E237*$F237)+(BC$135*INDEX('Term Pricing'!$T$1268:$T$1447,MATCH('Project 2'!BC$8,'Term Pricing'!$C$1268:$C$1447,0))*$E237*(1-$F237))</f>
        <v>0</v>
      </c>
      <c r="BD237" s="212">
        <f ca="1">(BD$135*INDEX('Term Pricing'!$S$1268:$S$1447,MATCH('Project 2'!BD$8,'Term Pricing'!$C$1268:$C$1447,0))*$E237*$F237)+(BD$135*INDEX('Term Pricing'!$T$1268:$T$1447,MATCH('Project 2'!BD$8,'Term Pricing'!$C$1268:$C$1447,0))*$E237*(1-$F237))</f>
        <v>0</v>
      </c>
      <c r="BE237" s="212">
        <f ca="1">(BE$135*INDEX('Term Pricing'!$S$1268:$S$1447,MATCH('Project 2'!BE$8,'Term Pricing'!$C$1268:$C$1447,0))*$E237*$F237)+(BE$135*INDEX('Term Pricing'!$T$1268:$T$1447,MATCH('Project 2'!BE$8,'Term Pricing'!$C$1268:$C$1447,0))*$E237*(1-$F237))</f>
        <v>0</v>
      </c>
      <c r="BF237" s="212">
        <f ca="1">(BF$135*INDEX('Term Pricing'!$S$1268:$S$1447,MATCH('Project 2'!BF$8,'Term Pricing'!$C$1268:$C$1447,0))*$E237*$F237)+(BF$135*INDEX('Term Pricing'!$T$1268:$T$1447,MATCH('Project 2'!BF$8,'Term Pricing'!$C$1268:$C$1447,0))*$E237*(1-$F237))</f>
        <v>0</v>
      </c>
      <c r="BG237" s="212">
        <f ca="1">(BG$135*INDEX('Term Pricing'!$S$1268:$S$1447,MATCH('Project 2'!BG$8,'Term Pricing'!$C$1268:$C$1447,0))*$E237*$F237)+(BG$135*INDEX('Term Pricing'!$T$1268:$T$1447,MATCH('Project 2'!BG$8,'Term Pricing'!$C$1268:$C$1447,0))*$E237*(1-$F237))</f>
        <v>0</v>
      </c>
      <c r="BH237" s="212">
        <f ca="1">(BH$135*INDEX('Term Pricing'!$S$1268:$S$1447,MATCH('Project 2'!BH$8,'Term Pricing'!$C$1268:$C$1447,0))*$E237*$F237)+(BH$135*INDEX('Term Pricing'!$T$1268:$T$1447,MATCH('Project 2'!BH$8,'Term Pricing'!$C$1268:$C$1447,0))*$E237*(1-$F237))</f>
        <v>0</v>
      </c>
      <c r="BI237" s="212">
        <f ca="1">(BI$135*INDEX('Term Pricing'!$S$1268:$S$1447,MATCH('Project 2'!BI$8,'Term Pricing'!$C$1268:$C$1447,0))*$E237*$F237)+(BI$135*INDEX('Term Pricing'!$T$1268:$T$1447,MATCH('Project 2'!BI$8,'Term Pricing'!$C$1268:$C$1447,0))*$E237*(1-$F237))</f>
        <v>0</v>
      </c>
      <c r="BJ237" s="212">
        <f ca="1">(BJ$135*INDEX('Term Pricing'!$S$1268:$S$1447,MATCH('Project 2'!BJ$8,'Term Pricing'!$C$1268:$C$1447,0))*$E237*$F237)+(BJ$135*INDEX('Term Pricing'!$T$1268:$T$1447,MATCH('Project 2'!BJ$8,'Term Pricing'!$C$1268:$C$1447,0))*$E237*(1-$F237))</f>
        <v>0</v>
      </c>
      <c r="BK237" s="212">
        <f ca="1">(BK$135*INDEX('Term Pricing'!$S$1268:$S$1447,MATCH('Project 2'!BK$8,'Term Pricing'!$C$1268:$C$1447,0))*$E237*$F237)+(BK$135*INDEX('Term Pricing'!$T$1268:$T$1447,MATCH('Project 2'!BK$8,'Term Pricing'!$C$1268:$C$1447,0))*$E237*(1-$F237))</f>
        <v>0</v>
      </c>
      <c r="BL237" s="212">
        <f ca="1">(BL$135*INDEX('Term Pricing'!$S$1268:$S$1447,MATCH('Project 2'!BL$8,'Term Pricing'!$C$1268:$C$1447,0))*$E237*$F237)+(BL$135*INDEX('Term Pricing'!$T$1268:$T$1447,MATCH('Project 2'!BL$8,'Term Pricing'!$C$1268:$C$1447,0))*$E237*(1-$F237))</f>
        <v>0</v>
      </c>
      <c r="BM237" s="212">
        <f ca="1">(BM$135*INDEX('Term Pricing'!$S$1268:$S$1447,MATCH('Project 2'!BM$8,'Term Pricing'!$C$1268:$C$1447,0))*$E237*$F237)+(BM$135*INDEX('Term Pricing'!$T$1268:$T$1447,MATCH('Project 2'!BM$8,'Term Pricing'!$C$1268:$C$1447,0))*$E237*(1-$F237))</f>
        <v>0</v>
      </c>
      <c r="BN237" s="212">
        <f ca="1">(BN$135*INDEX('Term Pricing'!$S$1268:$S$1447,MATCH('Project 2'!BN$8,'Term Pricing'!$C$1268:$C$1447,0))*$E237*$F237)+(BN$135*INDEX('Term Pricing'!$T$1268:$T$1447,MATCH('Project 2'!BN$8,'Term Pricing'!$C$1268:$C$1447,0))*$E237*(1-$F237))</f>
        <v>0</v>
      </c>
      <c r="BO237" s="212">
        <f ca="1">(BO$135*INDEX('Term Pricing'!$S$1268:$S$1447,MATCH('Project 2'!BO$8,'Term Pricing'!$C$1268:$C$1447,0))*$E237*$F237)+(BO$135*INDEX('Term Pricing'!$T$1268:$T$1447,MATCH('Project 2'!BO$8,'Term Pricing'!$C$1268:$C$1447,0))*$E237*(1-$F237))</f>
        <v>0</v>
      </c>
      <c r="BP237" s="212">
        <f ca="1">(BP$135*INDEX('Term Pricing'!$S$1268:$S$1447,MATCH('Project 2'!BP$8,'Term Pricing'!$C$1268:$C$1447,0))*$E237*$F237)+(BP$135*INDEX('Term Pricing'!$T$1268:$T$1447,MATCH('Project 2'!BP$8,'Term Pricing'!$C$1268:$C$1447,0))*$E237*(1-$F237))</f>
        <v>0</v>
      </c>
      <c r="BQ237" s="212">
        <f ca="1">(BQ$135*INDEX('Term Pricing'!$S$1268:$S$1447,MATCH('Project 2'!BQ$8,'Term Pricing'!$C$1268:$C$1447,0))*$E237*$F237)+(BQ$135*INDEX('Term Pricing'!$T$1268:$T$1447,MATCH('Project 2'!BQ$8,'Term Pricing'!$C$1268:$C$1447,0))*$E237*(1-$F237))</f>
        <v>0</v>
      </c>
      <c r="BR237" s="212">
        <f ca="1">(BR$135*INDEX('Term Pricing'!$S$1268:$S$1447,MATCH('Project 2'!BR$8,'Term Pricing'!$C$1268:$C$1447,0))*$E237*$F237)+(BR$135*INDEX('Term Pricing'!$T$1268:$T$1447,MATCH('Project 2'!BR$8,'Term Pricing'!$C$1268:$C$1447,0))*$E237*(1-$F237))</f>
        <v>0</v>
      </c>
      <c r="BS237" s="212">
        <f ca="1">(BS$135*INDEX('Term Pricing'!$S$1268:$S$1447,MATCH('Project 2'!BS$8,'Term Pricing'!$C$1268:$C$1447,0))*$E237*$F237)+(BS$135*INDEX('Term Pricing'!$T$1268:$T$1447,MATCH('Project 2'!BS$8,'Term Pricing'!$C$1268:$C$1447,0))*$E237*(1-$F237))</f>
        <v>0</v>
      </c>
      <c r="BT237" s="212">
        <f ca="1">(BT$135*INDEX('Term Pricing'!$S$1268:$S$1447,MATCH('Project 2'!BT$8,'Term Pricing'!$C$1268:$C$1447,0))*$E237*$F237)+(BT$135*INDEX('Term Pricing'!$T$1268:$T$1447,MATCH('Project 2'!BT$8,'Term Pricing'!$C$1268:$C$1447,0))*$E237*(1-$F237))</f>
        <v>0</v>
      </c>
      <c r="BU237" s="212">
        <f ca="1">(BU$135*INDEX('Term Pricing'!$S$1268:$S$1447,MATCH('Project 2'!BU$8,'Term Pricing'!$C$1268:$C$1447,0))*$E237*$F237)+(BU$135*INDEX('Term Pricing'!$T$1268:$T$1447,MATCH('Project 2'!BU$8,'Term Pricing'!$C$1268:$C$1447,0))*$E237*(1-$F237))</f>
        <v>0</v>
      </c>
      <c r="BV237" s="212">
        <f ca="1">(BV$135*INDEX('Term Pricing'!$S$1268:$S$1447,MATCH('Project 2'!BV$8,'Term Pricing'!$C$1268:$C$1447,0))*$E237*$F237)+(BV$135*INDEX('Term Pricing'!$T$1268:$T$1447,MATCH('Project 2'!BV$8,'Term Pricing'!$C$1268:$C$1447,0))*$E237*(1-$F237))</f>
        <v>0</v>
      </c>
      <c r="BW237" s="212">
        <f ca="1">(BW$135*INDEX('Term Pricing'!$S$1268:$S$1447,MATCH('Project 2'!BW$8,'Term Pricing'!$C$1268:$C$1447,0))*$E237*$F237)+(BW$135*INDEX('Term Pricing'!$T$1268:$T$1447,MATCH('Project 2'!BW$8,'Term Pricing'!$C$1268:$C$1447,0))*$E237*(1-$F237))</f>
        <v>0</v>
      </c>
      <c r="BX237" s="212">
        <f ca="1">(BX$135*INDEX('Term Pricing'!$S$1268:$S$1447,MATCH('Project 2'!BX$8,'Term Pricing'!$C$1268:$C$1447,0))*$E237*$F237)+(BX$135*INDEX('Term Pricing'!$T$1268:$T$1447,MATCH('Project 2'!BX$8,'Term Pricing'!$C$1268:$C$1447,0))*$E237*(1-$F237))</f>
        <v>0</v>
      </c>
      <c r="BY237" s="212">
        <f ca="1">(BY$135*INDEX('Term Pricing'!$S$1268:$S$1447,MATCH('Project 2'!BY$8,'Term Pricing'!$C$1268:$C$1447,0))*$E237*$F237)+(BY$135*INDEX('Term Pricing'!$T$1268:$T$1447,MATCH('Project 2'!BY$8,'Term Pricing'!$C$1268:$C$1447,0))*$E237*(1-$F237))</f>
        <v>0</v>
      </c>
      <c r="BZ237" s="212">
        <f ca="1">(BZ$135*INDEX('Term Pricing'!$S$1268:$S$1447,MATCH('Project 2'!BZ$8,'Term Pricing'!$C$1268:$C$1447,0))*$E237*$F237)+(BZ$135*INDEX('Term Pricing'!$T$1268:$T$1447,MATCH('Project 2'!BZ$8,'Term Pricing'!$C$1268:$C$1447,0))*$E237*(1-$F237))</f>
        <v>0</v>
      </c>
      <c r="CA237" s="212">
        <f ca="1">(CA$135*INDEX('Term Pricing'!$S$1268:$S$1447,MATCH('Project 2'!CA$8,'Term Pricing'!$C$1268:$C$1447,0))*$E237*$F237)+(CA$135*INDEX('Term Pricing'!$T$1268:$T$1447,MATCH('Project 2'!CA$8,'Term Pricing'!$C$1268:$C$1447,0))*$E237*(1-$F237))</f>
        <v>0</v>
      </c>
      <c r="CB237" s="212">
        <f ca="1">(CB$135*INDEX('Term Pricing'!$S$1268:$S$1447,MATCH('Project 2'!CB$8,'Term Pricing'!$C$1268:$C$1447,0))*$E237*$F237)+(CB$135*INDEX('Term Pricing'!$T$1268:$T$1447,MATCH('Project 2'!CB$8,'Term Pricing'!$C$1268:$C$1447,0))*$E237*(1-$F237))</f>
        <v>0</v>
      </c>
      <c r="CC237" s="212">
        <f ca="1">(CC$135*INDEX('Term Pricing'!$S$1268:$S$1447,MATCH('Project 2'!CC$8,'Term Pricing'!$C$1268:$C$1447,0))*$E237*$F237)+(CC$135*INDEX('Term Pricing'!$T$1268:$T$1447,MATCH('Project 2'!CC$8,'Term Pricing'!$C$1268:$C$1447,0))*$E237*(1-$F237))</f>
        <v>0</v>
      </c>
      <c r="CD237" s="212">
        <f ca="1">(CD$135*INDEX('Term Pricing'!$S$1268:$S$1447,MATCH('Project 2'!CD$8,'Term Pricing'!$C$1268:$C$1447,0))*$E237*$F237)+(CD$135*INDEX('Term Pricing'!$T$1268:$T$1447,MATCH('Project 2'!CD$8,'Term Pricing'!$C$1268:$C$1447,0))*$E237*(1-$F237))</f>
        <v>0</v>
      </c>
      <c r="CE237" s="212">
        <f ca="1">(CE$135*INDEX('Term Pricing'!$S$1268:$S$1447,MATCH('Project 2'!CE$8,'Term Pricing'!$C$1268:$C$1447,0))*$E237*$F237)+(CE$135*INDEX('Term Pricing'!$T$1268:$T$1447,MATCH('Project 2'!CE$8,'Term Pricing'!$C$1268:$C$1447,0))*$E237*(1-$F237))</f>
        <v>0</v>
      </c>
      <c r="CF237" s="212">
        <f ca="1">(CF$135*INDEX('Term Pricing'!$S$1268:$S$1447,MATCH('Project 2'!CF$8,'Term Pricing'!$C$1268:$C$1447,0))*$E237*$F237)+(CF$135*INDEX('Term Pricing'!$T$1268:$T$1447,MATCH('Project 2'!CF$8,'Term Pricing'!$C$1268:$C$1447,0))*$E237*(1-$F237))</f>
        <v>0</v>
      </c>
      <c r="CG237" s="212">
        <f ca="1">(CG$135*INDEX('Term Pricing'!$S$1268:$S$1447,MATCH('Project 2'!CG$8,'Term Pricing'!$C$1268:$C$1447,0))*$E237*$F237)+(CG$135*INDEX('Term Pricing'!$T$1268:$T$1447,MATCH('Project 2'!CG$8,'Term Pricing'!$C$1268:$C$1447,0))*$E237*(1-$F237))</f>
        <v>0</v>
      </c>
      <c r="CH237" s="212">
        <f ca="1">(CH$135*INDEX('Term Pricing'!$S$1268:$S$1447,MATCH('Project 2'!CH$8,'Term Pricing'!$C$1268:$C$1447,0))*$E237*$F237)+(CH$135*INDEX('Term Pricing'!$T$1268:$T$1447,MATCH('Project 2'!CH$8,'Term Pricing'!$C$1268:$C$1447,0))*$E237*(1-$F237))</f>
        <v>0</v>
      </c>
      <c r="CI237" s="212">
        <f ca="1">(CI$135*INDEX('Term Pricing'!$S$1268:$S$1447,MATCH('Project 2'!CI$8,'Term Pricing'!$C$1268:$C$1447,0))*$E237*$F237)+(CI$135*INDEX('Term Pricing'!$T$1268:$T$1447,MATCH('Project 2'!CI$8,'Term Pricing'!$C$1268:$C$1447,0))*$E237*(1-$F237))</f>
        <v>0</v>
      </c>
      <c r="CJ237" s="212">
        <f ca="1">(CJ$135*INDEX('Term Pricing'!$S$1268:$S$1447,MATCH('Project 2'!CJ$8,'Term Pricing'!$C$1268:$C$1447,0))*$E237*$F237)+(CJ$135*INDEX('Term Pricing'!$T$1268:$T$1447,MATCH('Project 2'!CJ$8,'Term Pricing'!$C$1268:$C$1447,0))*$E237*(1-$F237))</f>
        <v>0</v>
      </c>
      <c r="CK237" s="212">
        <f ca="1">(CK$135*INDEX('Term Pricing'!$S$1268:$S$1447,MATCH('Project 2'!CK$8,'Term Pricing'!$C$1268:$C$1447,0))*$E237*$F237)+(CK$135*INDEX('Term Pricing'!$T$1268:$T$1447,MATCH('Project 2'!CK$8,'Term Pricing'!$C$1268:$C$1447,0))*$E237*(1-$F237))</f>
        <v>0</v>
      </c>
      <c r="CL237" s="212">
        <f ca="1">(CL$135*INDEX('Term Pricing'!$S$1268:$S$1447,MATCH('Project 2'!CL$8,'Term Pricing'!$C$1268:$C$1447,0))*$E237*$F237)+(CL$135*INDEX('Term Pricing'!$T$1268:$T$1447,MATCH('Project 2'!CL$8,'Term Pricing'!$C$1268:$C$1447,0))*$E237*(1-$F237))</f>
        <v>0</v>
      </c>
      <c r="CM237" s="212">
        <f ca="1">(CM$135*INDEX('Term Pricing'!$S$1268:$S$1447,MATCH('Project 2'!CM$8,'Term Pricing'!$C$1268:$C$1447,0))*$E237*$F237)+(CM$135*INDEX('Term Pricing'!$T$1268:$T$1447,MATCH('Project 2'!CM$8,'Term Pricing'!$C$1268:$C$1447,0))*$E237*(1-$F237))</f>
        <v>0</v>
      </c>
      <c r="CN237" s="212">
        <f ca="1">(CN$135*INDEX('Term Pricing'!$S$1268:$S$1447,MATCH('Project 2'!CN$8,'Term Pricing'!$C$1268:$C$1447,0))*$E237*$F237)+(CN$135*INDEX('Term Pricing'!$T$1268:$T$1447,MATCH('Project 2'!CN$8,'Term Pricing'!$C$1268:$C$1447,0))*$E237*(1-$F237))</f>
        <v>0</v>
      </c>
      <c r="CO237" s="212">
        <f ca="1">(CO$135*INDEX('Term Pricing'!$S$1268:$S$1447,MATCH('Project 2'!CO$8,'Term Pricing'!$C$1268:$C$1447,0))*$E237*$F237)+(CO$135*INDEX('Term Pricing'!$T$1268:$T$1447,MATCH('Project 2'!CO$8,'Term Pricing'!$C$1268:$C$1447,0))*$E237*(1-$F237))</f>
        <v>0</v>
      </c>
      <c r="CP237" s="212">
        <f ca="1">(CP$135*INDEX('Term Pricing'!$S$1268:$S$1447,MATCH('Project 2'!CP$8,'Term Pricing'!$C$1268:$C$1447,0))*$E237*$F237)+(CP$135*INDEX('Term Pricing'!$T$1268:$T$1447,MATCH('Project 2'!CP$8,'Term Pricing'!$C$1268:$C$1447,0))*$E237*(1-$F237))</f>
        <v>0</v>
      </c>
      <c r="CQ237" s="212">
        <f ca="1">(CQ$135*INDEX('Term Pricing'!$S$1268:$S$1447,MATCH('Project 2'!CQ$8,'Term Pricing'!$C$1268:$C$1447,0))*$E237*$F237)+(CQ$135*INDEX('Term Pricing'!$T$1268:$T$1447,MATCH('Project 2'!CQ$8,'Term Pricing'!$C$1268:$C$1447,0))*$E237*(1-$F237))</f>
        <v>0</v>
      </c>
      <c r="CR237" s="212">
        <f ca="1">(CR$135*INDEX('Term Pricing'!$S$1268:$S$1447,MATCH('Project 2'!CR$8,'Term Pricing'!$C$1268:$C$1447,0))*$E237*$F237)+(CR$135*INDEX('Term Pricing'!$T$1268:$T$1447,MATCH('Project 2'!CR$8,'Term Pricing'!$C$1268:$C$1447,0))*$E237*(1-$F237))</f>
        <v>0</v>
      </c>
      <c r="CS237" s="212">
        <f ca="1">(CS$135*INDEX('Term Pricing'!$S$1268:$S$1447,MATCH('Project 2'!CS$8,'Term Pricing'!$C$1268:$C$1447,0))*$E237*$F237)+(CS$135*INDEX('Term Pricing'!$T$1268:$T$1447,MATCH('Project 2'!CS$8,'Term Pricing'!$C$1268:$C$1447,0))*$E237*(1-$F237))</f>
        <v>0</v>
      </c>
      <c r="CT237" s="212">
        <f ca="1">(CT$135*INDEX('Term Pricing'!$S$1268:$S$1447,MATCH('Project 2'!CT$8,'Term Pricing'!$C$1268:$C$1447,0))*$E237*$F237)+(CT$135*INDEX('Term Pricing'!$T$1268:$T$1447,MATCH('Project 2'!CT$8,'Term Pricing'!$C$1268:$C$1447,0))*$E237*(1-$F237))</f>
        <v>0</v>
      </c>
      <c r="CU237" s="212">
        <f ca="1">(CU$135*INDEX('Term Pricing'!$S$1268:$S$1447,MATCH('Project 2'!CU$8,'Term Pricing'!$C$1268:$C$1447,0))*$E237*$F237)+(CU$135*INDEX('Term Pricing'!$T$1268:$T$1447,MATCH('Project 2'!CU$8,'Term Pricing'!$C$1268:$C$1447,0))*$E237*(1-$F237))</f>
        <v>0</v>
      </c>
      <c r="CV237" s="212">
        <f ca="1">(CV$135*INDEX('Term Pricing'!$S$1268:$S$1447,MATCH('Project 2'!CV$8,'Term Pricing'!$C$1268:$C$1447,0))*$E237*$F237)+(CV$135*INDEX('Term Pricing'!$T$1268:$T$1447,MATCH('Project 2'!CV$8,'Term Pricing'!$C$1268:$C$1447,0))*$E237*(1-$F237))</f>
        <v>0</v>
      </c>
      <c r="CW237" s="212">
        <f ca="1">(CW$135*INDEX('Term Pricing'!$S$1268:$S$1447,MATCH('Project 2'!CW$8,'Term Pricing'!$C$1268:$C$1447,0))*$E237*$F237)+(CW$135*INDEX('Term Pricing'!$T$1268:$T$1447,MATCH('Project 2'!CW$8,'Term Pricing'!$C$1268:$C$1447,0))*$E237*(1-$F237))</f>
        <v>0</v>
      </c>
      <c r="CX237" s="212">
        <f ca="1">(CX$135*INDEX('Term Pricing'!$S$1268:$S$1447,MATCH('Project 2'!CX$8,'Term Pricing'!$C$1268:$C$1447,0))*$E237*$F237)+(CX$135*INDEX('Term Pricing'!$T$1268:$T$1447,MATCH('Project 2'!CX$8,'Term Pricing'!$C$1268:$C$1447,0))*$E237*(1-$F237))</f>
        <v>0</v>
      </c>
      <c r="CY237" s="212">
        <f ca="1">(CY$135*INDEX('Term Pricing'!$S$1268:$S$1447,MATCH('Project 2'!CY$8,'Term Pricing'!$C$1268:$C$1447,0))*$E237*$F237)+(CY$135*INDEX('Term Pricing'!$T$1268:$T$1447,MATCH('Project 2'!CY$8,'Term Pricing'!$C$1268:$C$1447,0))*$E237*(1-$F237))</f>
        <v>0</v>
      </c>
      <c r="CZ237" s="212">
        <f ca="1">(CZ$135*INDEX('Term Pricing'!$S$1268:$S$1447,MATCH('Project 2'!CZ$8,'Term Pricing'!$C$1268:$C$1447,0))*$E237*$F237)+(CZ$135*INDEX('Term Pricing'!$T$1268:$T$1447,MATCH('Project 2'!CZ$8,'Term Pricing'!$C$1268:$C$1447,0))*$E237*(1-$F237))</f>
        <v>0</v>
      </c>
      <c r="DA237" s="212">
        <f ca="1">(DA$135*INDEX('Term Pricing'!$S$1268:$S$1447,MATCH('Project 2'!DA$8,'Term Pricing'!$C$1268:$C$1447,0))*$E237*$F237)+(DA$135*INDEX('Term Pricing'!$T$1268:$T$1447,MATCH('Project 2'!DA$8,'Term Pricing'!$C$1268:$C$1447,0))*$E237*(1-$F237))</f>
        <v>0</v>
      </c>
      <c r="DB237" s="212">
        <f ca="1">(DB$135*INDEX('Term Pricing'!$S$1268:$S$1447,MATCH('Project 2'!DB$8,'Term Pricing'!$C$1268:$C$1447,0))*$E237*$F237)+(DB$135*INDEX('Term Pricing'!$T$1268:$T$1447,MATCH('Project 2'!DB$8,'Term Pricing'!$C$1268:$C$1447,0))*$E237*(1-$F237))</f>
        <v>0</v>
      </c>
      <c r="DC237" s="212">
        <f ca="1">(DC$135*INDEX('Term Pricing'!$S$1268:$S$1447,MATCH('Project 2'!DC$8,'Term Pricing'!$C$1268:$C$1447,0))*$E237*$F237)+(DC$135*INDEX('Term Pricing'!$T$1268:$T$1447,MATCH('Project 2'!DC$8,'Term Pricing'!$C$1268:$C$1447,0))*$E237*(1-$F237))</f>
        <v>0</v>
      </c>
      <c r="DD237" s="212">
        <f ca="1">(DD$135*INDEX('Term Pricing'!$S$1268:$S$1447,MATCH('Project 2'!DD$8,'Term Pricing'!$C$1268:$C$1447,0))*$E237*$F237)+(DD$135*INDEX('Term Pricing'!$T$1268:$T$1447,MATCH('Project 2'!DD$8,'Term Pricing'!$C$1268:$C$1447,0))*$E237*(1-$F237))</f>
        <v>0</v>
      </c>
      <c r="DE237" s="212">
        <f ca="1">(DE$135*INDEX('Term Pricing'!$S$1268:$S$1447,MATCH('Project 2'!DE$8,'Term Pricing'!$C$1268:$C$1447,0))*$E237*$F237)+(DE$135*INDEX('Term Pricing'!$T$1268:$T$1447,MATCH('Project 2'!DE$8,'Term Pricing'!$C$1268:$C$1447,0))*$E237*(1-$F237))</f>
        <v>0</v>
      </c>
      <c r="DF237" s="212">
        <f ca="1">(DF$135*INDEX('Term Pricing'!$S$1268:$S$1447,MATCH('Project 2'!DF$8,'Term Pricing'!$C$1268:$C$1447,0))*$E237*$F237)+(DF$135*INDEX('Term Pricing'!$T$1268:$T$1447,MATCH('Project 2'!DF$8,'Term Pricing'!$C$1268:$C$1447,0))*$E237*(1-$F237))</f>
        <v>0</v>
      </c>
      <c r="DG237" s="212">
        <f ca="1">(DG$135*INDEX('Term Pricing'!$S$1268:$S$1447,MATCH('Project 2'!DG$8,'Term Pricing'!$C$1268:$C$1447,0))*$E237*$F237)+(DG$135*INDEX('Term Pricing'!$T$1268:$T$1447,MATCH('Project 2'!DG$8,'Term Pricing'!$C$1268:$C$1447,0))*$E237*(1-$F237))</f>
        <v>0</v>
      </c>
      <c r="DH237" s="212">
        <f ca="1">(DH$135*INDEX('Term Pricing'!$S$1268:$S$1447,MATCH('Project 2'!DH$8,'Term Pricing'!$C$1268:$C$1447,0))*$E237*$F237)+(DH$135*INDEX('Term Pricing'!$T$1268:$T$1447,MATCH('Project 2'!DH$8,'Term Pricing'!$C$1268:$C$1447,0))*$E237*(1-$F237))</f>
        <v>0</v>
      </c>
      <c r="DI237" s="212">
        <f ca="1">(DI$135*INDEX('Term Pricing'!$S$1268:$S$1447,MATCH('Project 2'!DI$8,'Term Pricing'!$C$1268:$C$1447,0))*$E237*$F237)+(DI$135*INDEX('Term Pricing'!$T$1268:$T$1447,MATCH('Project 2'!DI$8,'Term Pricing'!$C$1268:$C$1447,0))*$E237*(1-$F237))</f>
        <v>0</v>
      </c>
      <c r="DJ237" s="212">
        <f ca="1">(DJ$135*INDEX('Term Pricing'!$S$1268:$S$1447,MATCH('Project 2'!DJ$8,'Term Pricing'!$C$1268:$C$1447,0))*$E237*$F237)+(DJ$135*INDEX('Term Pricing'!$T$1268:$T$1447,MATCH('Project 2'!DJ$8,'Term Pricing'!$C$1268:$C$1447,0))*$E237*(1-$F237))</f>
        <v>0</v>
      </c>
      <c r="DK237" s="212">
        <f ca="1">(DK$135*INDEX('Term Pricing'!$S$1268:$S$1447,MATCH('Project 2'!DK$8,'Term Pricing'!$C$1268:$C$1447,0))*$E237*$F237)+(DK$135*INDEX('Term Pricing'!$T$1268:$T$1447,MATCH('Project 2'!DK$8,'Term Pricing'!$C$1268:$C$1447,0))*$E237*(1-$F237))</f>
        <v>0</v>
      </c>
      <c r="DL237" s="212">
        <f ca="1">(DL$135*INDEX('Term Pricing'!$S$1268:$S$1447,MATCH('Project 2'!DL$8,'Term Pricing'!$C$1268:$C$1447,0))*$E237*$F237)+(DL$135*INDEX('Term Pricing'!$T$1268:$T$1447,MATCH('Project 2'!DL$8,'Term Pricing'!$C$1268:$C$1447,0))*$E237*(1-$F237))</f>
        <v>0</v>
      </c>
      <c r="DM237" s="212">
        <f ca="1">(DM$135*INDEX('Term Pricing'!$S$1268:$S$1447,MATCH('Project 2'!DM$8,'Term Pricing'!$C$1268:$C$1447,0))*$E237*$F237)+(DM$135*INDEX('Term Pricing'!$T$1268:$T$1447,MATCH('Project 2'!DM$8,'Term Pricing'!$C$1268:$C$1447,0))*$E237*(1-$F237))</f>
        <v>0</v>
      </c>
      <c r="DN237" s="212">
        <f ca="1">(DN$135*INDEX('Term Pricing'!$S$1268:$S$1447,MATCH('Project 2'!DN$8,'Term Pricing'!$C$1268:$C$1447,0))*$E237*$F237)+(DN$135*INDEX('Term Pricing'!$T$1268:$T$1447,MATCH('Project 2'!DN$8,'Term Pricing'!$C$1268:$C$1447,0))*$E237*(1-$F237))</f>
        <v>0</v>
      </c>
    </row>
    <row r="238" spans="1:118" hidden="1" outlineLevel="1">
      <c r="A238" s="151"/>
      <c r="C238" s="34" t="s">
        <v>264</v>
      </c>
      <c r="E238" s="70">
        <f>Inputs!H164</f>
        <v>0</v>
      </c>
      <c r="F238" s="70">
        <f>Inputs!J164</f>
        <v>0</v>
      </c>
      <c r="G238" s="54" t="s">
        <v>83</v>
      </c>
      <c r="H238" s="279">
        <f ca="1">IFERROR(SUM($J238:$DN238)/(SUM($J$135:$DN$135)*E238),0)</f>
        <v>0</v>
      </c>
      <c r="I238" s="29"/>
      <c r="J238" s="212">
        <f ca="1">(J$135*INDEX('Term Pricing'!$S$1453:$S$1632,MATCH('Project 2'!J$8,'Term Pricing'!$C$1453:$C$1632,0))*$E238*$F238)+(J$135*INDEX('Term Pricing'!$T$1453:$T$1632,MATCH('Project 2'!J$8,'Term Pricing'!$C$1453:$C$1632,0))*$E238*(1-$F238))</f>
        <v>0</v>
      </c>
      <c r="K238" s="212">
        <f ca="1">(K$135*INDEX('Term Pricing'!$S$1453:$S$1632,MATCH('Project 2'!K$8,'Term Pricing'!$C$1453:$C$1632,0))*$E238*$F238)+(K$135*INDEX('Term Pricing'!$T$1453:$T$1632,MATCH('Project 2'!K$8,'Term Pricing'!$C$1453:$C$1632,0))*$E238*(1-$F238))</f>
        <v>0</v>
      </c>
      <c r="L238" s="212">
        <f ca="1">(L$135*INDEX('Term Pricing'!$S$1453:$S$1632,MATCH('Project 2'!L$8,'Term Pricing'!$C$1453:$C$1632,0))*$E238*$F238)+(L$135*INDEX('Term Pricing'!$T$1453:$T$1632,MATCH('Project 2'!L$8,'Term Pricing'!$C$1453:$C$1632,0))*$E238*(1-$F238))</f>
        <v>0</v>
      </c>
      <c r="M238" s="212">
        <f ca="1">(M$135*INDEX('Term Pricing'!$S$1453:$S$1632,MATCH('Project 2'!M$8,'Term Pricing'!$C$1453:$C$1632,0))*$E238*$F238)+(M$135*INDEX('Term Pricing'!$T$1453:$T$1632,MATCH('Project 2'!M$8,'Term Pricing'!$C$1453:$C$1632,0))*$E238*(1-$F238))</f>
        <v>0</v>
      </c>
      <c r="N238" s="212">
        <f ca="1">(N$135*INDEX('Term Pricing'!$S$1453:$S$1632,MATCH('Project 2'!N$8,'Term Pricing'!$C$1453:$C$1632,0))*$E238*$F238)+(N$135*INDEX('Term Pricing'!$T$1453:$T$1632,MATCH('Project 2'!N$8,'Term Pricing'!$C$1453:$C$1632,0))*$E238*(1-$F238))</f>
        <v>0</v>
      </c>
      <c r="O238" s="212">
        <f ca="1">(O$135*INDEX('Term Pricing'!$S$1453:$S$1632,MATCH('Project 2'!O$8,'Term Pricing'!$C$1453:$C$1632,0))*$E238*$F238)+(O$135*INDEX('Term Pricing'!$T$1453:$T$1632,MATCH('Project 2'!O$8,'Term Pricing'!$C$1453:$C$1632,0))*$E238*(1-$F238))</f>
        <v>0</v>
      </c>
      <c r="P238" s="212">
        <f ca="1">(P$135*INDEX('Term Pricing'!$S$1453:$S$1632,MATCH('Project 2'!P$8,'Term Pricing'!$C$1453:$C$1632,0))*$E238*$F238)+(P$135*INDEX('Term Pricing'!$T$1453:$T$1632,MATCH('Project 2'!P$8,'Term Pricing'!$C$1453:$C$1632,0))*$E238*(1-$F238))</f>
        <v>0</v>
      </c>
      <c r="Q238" s="212">
        <f ca="1">(Q$135*INDEX('Term Pricing'!$S$1453:$S$1632,MATCH('Project 2'!Q$8,'Term Pricing'!$C$1453:$C$1632,0))*$E238*$F238)+(Q$135*INDEX('Term Pricing'!$T$1453:$T$1632,MATCH('Project 2'!Q$8,'Term Pricing'!$C$1453:$C$1632,0))*$E238*(1-$F238))</f>
        <v>0</v>
      </c>
      <c r="R238" s="212">
        <f ca="1">(R$135*INDEX('Term Pricing'!$S$1453:$S$1632,MATCH('Project 2'!R$8,'Term Pricing'!$C$1453:$C$1632,0))*$E238*$F238)+(R$135*INDEX('Term Pricing'!$T$1453:$T$1632,MATCH('Project 2'!R$8,'Term Pricing'!$C$1453:$C$1632,0))*$E238*(1-$F238))</f>
        <v>0</v>
      </c>
      <c r="S238" s="212">
        <f ca="1">(S$135*INDEX('Term Pricing'!$S$1453:$S$1632,MATCH('Project 2'!S$8,'Term Pricing'!$C$1453:$C$1632,0))*$E238*$F238)+(S$135*INDEX('Term Pricing'!$T$1453:$T$1632,MATCH('Project 2'!S$8,'Term Pricing'!$C$1453:$C$1632,0))*$E238*(1-$F238))</f>
        <v>0</v>
      </c>
      <c r="T238" s="212">
        <f ca="1">(T$135*INDEX('Term Pricing'!$S$1453:$S$1632,MATCH('Project 2'!T$8,'Term Pricing'!$C$1453:$C$1632,0))*$E238*$F238)+(T$135*INDEX('Term Pricing'!$T$1453:$T$1632,MATCH('Project 2'!T$8,'Term Pricing'!$C$1453:$C$1632,0))*$E238*(1-$F238))</f>
        <v>0</v>
      </c>
      <c r="U238" s="212">
        <f ca="1">(U$135*INDEX('Term Pricing'!$S$1453:$S$1632,MATCH('Project 2'!U$8,'Term Pricing'!$C$1453:$C$1632,0))*$E238*$F238)+(U$135*INDEX('Term Pricing'!$T$1453:$T$1632,MATCH('Project 2'!U$8,'Term Pricing'!$C$1453:$C$1632,0))*$E238*(1-$F238))</f>
        <v>0</v>
      </c>
      <c r="V238" s="212">
        <f ca="1">(V$135*INDEX('Term Pricing'!$S$1453:$S$1632,MATCH('Project 2'!V$8,'Term Pricing'!$C$1453:$C$1632,0))*$E238*$F238)+(V$135*INDEX('Term Pricing'!$T$1453:$T$1632,MATCH('Project 2'!V$8,'Term Pricing'!$C$1453:$C$1632,0))*$E238*(1-$F238))</f>
        <v>0</v>
      </c>
      <c r="W238" s="212">
        <f ca="1">(W$135*INDEX('Term Pricing'!$S$1453:$S$1632,MATCH('Project 2'!W$8,'Term Pricing'!$C$1453:$C$1632,0))*$E238*$F238)+(W$135*INDEX('Term Pricing'!$T$1453:$T$1632,MATCH('Project 2'!W$8,'Term Pricing'!$C$1453:$C$1632,0))*$E238*(1-$F238))</f>
        <v>0</v>
      </c>
      <c r="X238" s="212">
        <f ca="1">(X$135*INDEX('Term Pricing'!$S$1453:$S$1632,MATCH('Project 2'!X$8,'Term Pricing'!$C$1453:$C$1632,0))*$E238*$F238)+(X$135*INDEX('Term Pricing'!$T$1453:$T$1632,MATCH('Project 2'!X$8,'Term Pricing'!$C$1453:$C$1632,0))*$E238*(1-$F238))</f>
        <v>0</v>
      </c>
      <c r="Y238" s="212">
        <f ca="1">(Y$135*INDEX('Term Pricing'!$S$1453:$S$1632,MATCH('Project 2'!Y$8,'Term Pricing'!$C$1453:$C$1632,0))*$E238*$F238)+(Y$135*INDEX('Term Pricing'!$T$1453:$T$1632,MATCH('Project 2'!Y$8,'Term Pricing'!$C$1453:$C$1632,0))*$E238*(1-$F238))</f>
        <v>0</v>
      </c>
      <c r="Z238" s="212">
        <f ca="1">(Z$135*INDEX('Term Pricing'!$S$1453:$S$1632,MATCH('Project 2'!Z$8,'Term Pricing'!$C$1453:$C$1632,0))*$E238*$F238)+(Z$135*INDEX('Term Pricing'!$T$1453:$T$1632,MATCH('Project 2'!Z$8,'Term Pricing'!$C$1453:$C$1632,0))*$E238*(1-$F238))</f>
        <v>0</v>
      </c>
      <c r="AA238" s="212">
        <f ca="1">(AA$135*INDEX('Term Pricing'!$S$1453:$S$1632,MATCH('Project 2'!AA$8,'Term Pricing'!$C$1453:$C$1632,0))*$E238*$F238)+(AA$135*INDEX('Term Pricing'!$T$1453:$T$1632,MATCH('Project 2'!AA$8,'Term Pricing'!$C$1453:$C$1632,0))*$E238*(1-$F238))</f>
        <v>0</v>
      </c>
      <c r="AB238" s="212">
        <f ca="1">(AB$135*INDEX('Term Pricing'!$S$1453:$S$1632,MATCH('Project 2'!AB$8,'Term Pricing'!$C$1453:$C$1632,0))*$E238*$F238)+(AB$135*INDEX('Term Pricing'!$T$1453:$T$1632,MATCH('Project 2'!AB$8,'Term Pricing'!$C$1453:$C$1632,0))*$E238*(1-$F238))</f>
        <v>0</v>
      </c>
      <c r="AC238" s="212">
        <f ca="1">(AC$135*INDEX('Term Pricing'!$S$1453:$S$1632,MATCH('Project 2'!AC$8,'Term Pricing'!$C$1453:$C$1632,0))*$E238*$F238)+(AC$135*INDEX('Term Pricing'!$T$1453:$T$1632,MATCH('Project 2'!AC$8,'Term Pricing'!$C$1453:$C$1632,0))*$E238*(1-$F238))</f>
        <v>0</v>
      </c>
      <c r="AD238" s="212">
        <f ca="1">(AD$135*INDEX('Term Pricing'!$S$1453:$S$1632,MATCH('Project 2'!AD$8,'Term Pricing'!$C$1453:$C$1632,0))*$E238*$F238)+(AD$135*INDEX('Term Pricing'!$T$1453:$T$1632,MATCH('Project 2'!AD$8,'Term Pricing'!$C$1453:$C$1632,0))*$E238*(1-$F238))</f>
        <v>0</v>
      </c>
      <c r="AE238" s="212">
        <f ca="1">(AE$135*INDEX('Term Pricing'!$S$1453:$S$1632,MATCH('Project 2'!AE$8,'Term Pricing'!$C$1453:$C$1632,0))*$E238*$F238)+(AE$135*INDEX('Term Pricing'!$T$1453:$T$1632,MATCH('Project 2'!AE$8,'Term Pricing'!$C$1453:$C$1632,0))*$E238*(1-$F238))</f>
        <v>0</v>
      </c>
      <c r="AF238" s="212">
        <f ca="1">(AF$135*INDEX('Term Pricing'!$S$1453:$S$1632,MATCH('Project 2'!AF$8,'Term Pricing'!$C$1453:$C$1632,0))*$E238*$F238)+(AF$135*INDEX('Term Pricing'!$T$1453:$T$1632,MATCH('Project 2'!AF$8,'Term Pricing'!$C$1453:$C$1632,0))*$E238*(1-$F238))</f>
        <v>0</v>
      </c>
      <c r="AG238" s="212">
        <f ca="1">(AG$135*INDEX('Term Pricing'!$S$1453:$S$1632,MATCH('Project 2'!AG$8,'Term Pricing'!$C$1453:$C$1632,0))*$E238*$F238)+(AG$135*INDEX('Term Pricing'!$T$1453:$T$1632,MATCH('Project 2'!AG$8,'Term Pricing'!$C$1453:$C$1632,0))*$E238*(1-$F238))</f>
        <v>0</v>
      </c>
      <c r="AH238" s="212">
        <f ca="1">(AH$135*INDEX('Term Pricing'!$S$1453:$S$1632,MATCH('Project 2'!AH$8,'Term Pricing'!$C$1453:$C$1632,0))*$E238*$F238)+(AH$135*INDEX('Term Pricing'!$T$1453:$T$1632,MATCH('Project 2'!AH$8,'Term Pricing'!$C$1453:$C$1632,0))*$E238*(1-$F238))</f>
        <v>0</v>
      </c>
      <c r="AI238" s="212">
        <f ca="1">(AI$135*INDEX('Term Pricing'!$S$1453:$S$1632,MATCH('Project 2'!AI$8,'Term Pricing'!$C$1453:$C$1632,0))*$E238*$F238)+(AI$135*INDEX('Term Pricing'!$T$1453:$T$1632,MATCH('Project 2'!AI$8,'Term Pricing'!$C$1453:$C$1632,0))*$E238*(1-$F238))</f>
        <v>0</v>
      </c>
      <c r="AJ238" s="212">
        <f ca="1">(AJ$135*INDEX('Term Pricing'!$S$1453:$S$1632,MATCH('Project 2'!AJ$8,'Term Pricing'!$C$1453:$C$1632,0))*$E238*$F238)+(AJ$135*INDEX('Term Pricing'!$T$1453:$T$1632,MATCH('Project 2'!AJ$8,'Term Pricing'!$C$1453:$C$1632,0))*$E238*(1-$F238))</f>
        <v>0</v>
      </c>
      <c r="AK238" s="212">
        <f ca="1">(AK$135*INDEX('Term Pricing'!$S$1453:$S$1632,MATCH('Project 2'!AK$8,'Term Pricing'!$C$1453:$C$1632,0))*$E238*$F238)+(AK$135*INDEX('Term Pricing'!$T$1453:$T$1632,MATCH('Project 2'!AK$8,'Term Pricing'!$C$1453:$C$1632,0))*$E238*(1-$F238))</f>
        <v>0</v>
      </c>
      <c r="AL238" s="212">
        <f ca="1">(AL$135*INDEX('Term Pricing'!$S$1453:$S$1632,MATCH('Project 2'!AL$8,'Term Pricing'!$C$1453:$C$1632,0))*$E238*$F238)+(AL$135*INDEX('Term Pricing'!$T$1453:$T$1632,MATCH('Project 2'!AL$8,'Term Pricing'!$C$1453:$C$1632,0))*$E238*(1-$F238))</f>
        <v>0</v>
      </c>
      <c r="AM238" s="212">
        <f ca="1">(AM$135*INDEX('Term Pricing'!$S$1453:$S$1632,MATCH('Project 2'!AM$8,'Term Pricing'!$C$1453:$C$1632,0))*$E238*$F238)+(AM$135*INDEX('Term Pricing'!$T$1453:$T$1632,MATCH('Project 2'!AM$8,'Term Pricing'!$C$1453:$C$1632,0))*$E238*(1-$F238))</f>
        <v>0</v>
      </c>
      <c r="AN238" s="212">
        <f ca="1">(AN$135*INDEX('Term Pricing'!$S$1453:$S$1632,MATCH('Project 2'!AN$8,'Term Pricing'!$C$1453:$C$1632,0))*$E238*$F238)+(AN$135*INDEX('Term Pricing'!$T$1453:$T$1632,MATCH('Project 2'!AN$8,'Term Pricing'!$C$1453:$C$1632,0))*$E238*(1-$F238))</f>
        <v>0</v>
      </c>
      <c r="AO238" s="212">
        <f ca="1">(AO$135*INDEX('Term Pricing'!$S$1453:$S$1632,MATCH('Project 2'!AO$8,'Term Pricing'!$C$1453:$C$1632,0))*$E238*$F238)+(AO$135*INDEX('Term Pricing'!$T$1453:$T$1632,MATCH('Project 2'!AO$8,'Term Pricing'!$C$1453:$C$1632,0))*$E238*(1-$F238))</f>
        <v>0</v>
      </c>
      <c r="AP238" s="212">
        <f ca="1">(AP$135*INDEX('Term Pricing'!$S$1453:$S$1632,MATCH('Project 2'!AP$8,'Term Pricing'!$C$1453:$C$1632,0))*$E238*$F238)+(AP$135*INDEX('Term Pricing'!$T$1453:$T$1632,MATCH('Project 2'!AP$8,'Term Pricing'!$C$1453:$C$1632,0))*$E238*(1-$F238))</f>
        <v>0</v>
      </c>
      <c r="AQ238" s="212">
        <f ca="1">(AQ$135*INDEX('Term Pricing'!$S$1453:$S$1632,MATCH('Project 2'!AQ$8,'Term Pricing'!$C$1453:$C$1632,0))*$E238*$F238)+(AQ$135*INDEX('Term Pricing'!$T$1453:$T$1632,MATCH('Project 2'!AQ$8,'Term Pricing'!$C$1453:$C$1632,0))*$E238*(1-$F238))</f>
        <v>0</v>
      </c>
      <c r="AR238" s="212">
        <f ca="1">(AR$135*INDEX('Term Pricing'!$S$1453:$S$1632,MATCH('Project 2'!AR$8,'Term Pricing'!$C$1453:$C$1632,0))*$E238*$F238)+(AR$135*INDEX('Term Pricing'!$T$1453:$T$1632,MATCH('Project 2'!AR$8,'Term Pricing'!$C$1453:$C$1632,0))*$E238*(1-$F238))</f>
        <v>0</v>
      </c>
      <c r="AS238" s="212">
        <f ca="1">(AS$135*INDEX('Term Pricing'!$S$1453:$S$1632,MATCH('Project 2'!AS$8,'Term Pricing'!$C$1453:$C$1632,0))*$E238*$F238)+(AS$135*INDEX('Term Pricing'!$T$1453:$T$1632,MATCH('Project 2'!AS$8,'Term Pricing'!$C$1453:$C$1632,0))*$E238*(1-$F238))</f>
        <v>0</v>
      </c>
      <c r="AT238" s="212">
        <f ca="1">(AT$135*INDEX('Term Pricing'!$S$1453:$S$1632,MATCH('Project 2'!AT$8,'Term Pricing'!$C$1453:$C$1632,0))*$E238*$F238)+(AT$135*INDEX('Term Pricing'!$T$1453:$T$1632,MATCH('Project 2'!AT$8,'Term Pricing'!$C$1453:$C$1632,0))*$E238*(1-$F238))</f>
        <v>0</v>
      </c>
      <c r="AU238" s="212">
        <f ca="1">(AU$135*INDEX('Term Pricing'!$S$1453:$S$1632,MATCH('Project 2'!AU$8,'Term Pricing'!$C$1453:$C$1632,0))*$E238*$F238)+(AU$135*INDEX('Term Pricing'!$T$1453:$T$1632,MATCH('Project 2'!AU$8,'Term Pricing'!$C$1453:$C$1632,0))*$E238*(1-$F238))</f>
        <v>0</v>
      </c>
      <c r="AV238" s="212">
        <f ca="1">(AV$135*INDEX('Term Pricing'!$S$1453:$S$1632,MATCH('Project 2'!AV$8,'Term Pricing'!$C$1453:$C$1632,0))*$E238*$F238)+(AV$135*INDEX('Term Pricing'!$T$1453:$T$1632,MATCH('Project 2'!AV$8,'Term Pricing'!$C$1453:$C$1632,0))*$E238*(1-$F238))</f>
        <v>0</v>
      </c>
      <c r="AW238" s="212">
        <f ca="1">(AW$135*INDEX('Term Pricing'!$S$1453:$S$1632,MATCH('Project 2'!AW$8,'Term Pricing'!$C$1453:$C$1632,0))*$E238*$F238)+(AW$135*INDEX('Term Pricing'!$T$1453:$T$1632,MATCH('Project 2'!AW$8,'Term Pricing'!$C$1453:$C$1632,0))*$E238*(1-$F238))</f>
        <v>0</v>
      </c>
      <c r="AX238" s="212">
        <f ca="1">(AX$135*INDEX('Term Pricing'!$S$1453:$S$1632,MATCH('Project 2'!AX$8,'Term Pricing'!$C$1453:$C$1632,0))*$E238*$F238)+(AX$135*INDEX('Term Pricing'!$T$1453:$T$1632,MATCH('Project 2'!AX$8,'Term Pricing'!$C$1453:$C$1632,0))*$E238*(1-$F238))</f>
        <v>0</v>
      </c>
      <c r="AY238" s="212">
        <f ca="1">(AY$135*INDEX('Term Pricing'!$S$1453:$S$1632,MATCH('Project 2'!AY$8,'Term Pricing'!$C$1453:$C$1632,0))*$E238*$F238)+(AY$135*INDEX('Term Pricing'!$T$1453:$T$1632,MATCH('Project 2'!AY$8,'Term Pricing'!$C$1453:$C$1632,0))*$E238*(1-$F238))</f>
        <v>0</v>
      </c>
      <c r="AZ238" s="212">
        <f ca="1">(AZ$135*INDEX('Term Pricing'!$S$1453:$S$1632,MATCH('Project 2'!AZ$8,'Term Pricing'!$C$1453:$C$1632,0))*$E238*$F238)+(AZ$135*INDEX('Term Pricing'!$T$1453:$T$1632,MATCH('Project 2'!AZ$8,'Term Pricing'!$C$1453:$C$1632,0))*$E238*(1-$F238))</f>
        <v>0</v>
      </c>
      <c r="BA238" s="212">
        <f ca="1">(BA$135*INDEX('Term Pricing'!$S$1453:$S$1632,MATCH('Project 2'!BA$8,'Term Pricing'!$C$1453:$C$1632,0))*$E238*$F238)+(BA$135*INDEX('Term Pricing'!$T$1453:$T$1632,MATCH('Project 2'!BA$8,'Term Pricing'!$C$1453:$C$1632,0))*$E238*(1-$F238))</f>
        <v>0</v>
      </c>
      <c r="BB238" s="212">
        <f ca="1">(BB$135*INDEX('Term Pricing'!$S$1453:$S$1632,MATCH('Project 2'!BB$8,'Term Pricing'!$C$1453:$C$1632,0))*$E238*$F238)+(BB$135*INDEX('Term Pricing'!$T$1453:$T$1632,MATCH('Project 2'!BB$8,'Term Pricing'!$C$1453:$C$1632,0))*$E238*(1-$F238))</f>
        <v>0</v>
      </c>
      <c r="BC238" s="212">
        <f ca="1">(BC$135*INDEX('Term Pricing'!$S$1453:$S$1632,MATCH('Project 2'!BC$8,'Term Pricing'!$C$1453:$C$1632,0))*$E238*$F238)+(BC$135*INDEX('Term Pricing'!$T$1453:$T$1632,MATCH('Project 2'!BC$8,'Term Pricing'!$C$1453:$C$1632,0))*$E238*(1-$F238))</f>
        <v>0</v>
      </c>
      <c r="BD238" s="212">
        <f ca="1">(BD$135*INDEX('Term Pricing'!$S$1453:$S$1632,MATCH('Project 2'!BD$8,'Term Pricing'!$C$1453:$C$1632,0))*$E238*$F238)+(BD$135*INDEX('Term Pricing'!$T$1453:$T$1632,MATCH('Project 2'!BD$8,'Term Pricing'!$C$1453:$C$1632,0))*$E238*(1-$F238))</f>
        <v>0</v>
      </c>
      <c r="BE238" s="212">
        <f ca="1">(BE$135*INDEX('Term Pricing'!$S$1453:$S$1632,MATCH('Project 2'!BE$8,'Term Pricing'!$C$1453:$C$1632,0))*$E238*$F238)+(BE$135*INDEX('Term Pricing'!$T$1453:$T$1632,MATCH('Project 2'!BE$8,'Term Pricing'!$C$1453:$C$1632,0))*$E238*(1-$F238))</f>
        <v>0</v>
      </c>
      <c r="BF238" s="212">
        <f ca="1">(BF$135*INDEX('Term Pricing'!$S$1453:$S$1632,MATCH('Project 2'!BF$8,'Term Pricing'!$C$1453:$C$1632,0))*$E238*$F238)+(BF$135*INDEX('Term Pricing'!$T$1453:$T$1632,MATCH('Project 2'!BF$8,'Term Pricing'!$C$1453:$C$1632,0))*$E238*(1-$F238))</f>
        <v>0</v>
      </c>
      <c r="BG238" s="212">
        <f ca="1">(BG$135*INDEX('Term Pricing'!$S$1453:$S$1632,MATCH('Project 2'!BG$8,'Term Pricing'!$C$1453:$C$1632,0))*$E238*$F238)+(BG$135*INDEX('Term Pricing'!$T$1453:$T$1632,MATCH('Project 2'!BG$8,'Term Pricing'!$C$1453:$C$1632,0))*$E238*(1-$F238))</f>
        <v>0</v>
      </c>
      <c r="BH238" s="212">
        <f ca="1">(BH$135*INDEX('Term Pricing'!$S$1453:$S$1632,MATCH('Project 2'!BH$8,'Term Pricing'!$C$1453:$C$1632,0))*$E238*$F238)+(BH$135*INDEX('Term Pricing'!$T$1453:$T$1632,MATCH('Project 2'!BH$8,'Term Pricing'!$C$1453:$C$1632,0))*$E238*(1-$F238))</f>
        <v>0</v>
      </c>
      <c r="BI238" s="212">
        <f ca="1">(BI$135*INDEX('Term Pricing'!$S$1453:$S$1632,MATCH('Project 2'!BI$8,'Term Pricing'!$C$1453:$C$1632,0))*$E238*$F238)+(BI$135*INDEX('Term Pricing'!$T$1453:$T$1632,MATCH('Project 2'!BI$8,'Term Pricing'!$C$1453:$C$1632,0))*$E238*(1-$F238))</f>
        <v>0</v>
      </c>
      <c r="BJ238" s="212">
        <f ca="1">(BJ$135*INDEX('Term Pricing'!$S$1453:$S$1632,MATCH('Project 2'!BJ$8,'Term Pricing'!$C$1453:$C$1632,0))*$E238*$F238)+(BJ$135*INDEX('Term Pricing'!$T$1453:$T$1632,MATCH('Project 2'!BJ$8,'Term Pricing'!$C$1453:$C$1632,0))*$E238*(1-$F238))</f>
        <v>0</v>
      </c>
      <c r="BK238" s="212">
        <f ca="1">(BK$135*INDEX('Term Pricing'!$S$1453:$S$1632,MATCH('Project 2'!BK$8,'Term Pricing'!$C$1453:$C$1632,0))*$E238*$F238)+(BK$135*INDEX('Term Pricing'!$T$1453:$T$1632,MATCH('Project 2'!BK$8,'Term Pricing'!$C$1453:$C$1632,0))*$E238*(1-$F238))</f>
        <v>0</v>
      </c>
      <c r="BL238" s="212">
        <f ca="1">(BL$135*INDEX('Term Pricing'!$S$1453:$S$1632,MATCH('Project 2'!BL$8,'Term Pricing'!$C$1453:$C$1632,0))*$E238*$F238)+(BL$135*INDEX('Term Pricing'!$T$1453:$T$1632,MATCH('Project 2'!BL$8,'Term Pricing'!$C$1453:$C$1632,0))*$E238*(1-$F238))</f>
        <v>0</v>
      </c>
      <c r="BM238" s="212">
        <f ca="1">(BM$135*INDEX('Term Pricing'!$S$1453:$S$1632,MATCH('Project 2'!BM$8,'Term Pricing'!$C$1453:$C$1632,0))*$E238*$F238)+(BM$135*INDEX('Term Pricing'!$T$1453:$T$1632,MATCH('Project 2'!BM$8,'Term Pricing'!$C$1453:$C$1632,0))*$E238*(1-$F238))</f>
        <v>0</v>
      </c>
      <c r="BN238" s="212">
        <f ca="1">(BN$135*INDEX('Term Pricing'!$S$1453:$S$1632,MATCH('Project 2'!BN$8,'Term Pricing'!$C$1453:$C$1632,0))*$E238*$F238)+(BN$135*INDEX('Term Pricing'!$T$1453:$T$1632,MATCH('Project 2'!BN$8,'Term Pricing'!$C$1453:$C$1632,0))*$E238*(1-$F238))</f>
        <v>0</v>
      </c>
      <c r="BO238" s="212">
        <f ca="1">(BO$135*INDEX('Term Pricing'!$S$1453:$S$1632,MATCH('Project 2'!BO$8,'Term Pricing'!$C$1453:$C$1632,0))*$E238*$F238)+(BO$135*INDEX('Term Pricing'!$T$1453:$T$1632,MATCH('Project 2'!BO$8,'Term Pricing'!$C$1453:$C$1632,0))*$E238*(1-$F238))</f>
        <v>0</v>
      </c>
      <c r="BP238" s="212">
        <f ca="1">(BP$135*INDEX('Term Pricing'!$S$1453:$S$1632,MATCH('Project 2'!BP$8,'Term Pricing'!$C$1453:$C$1632,0))*$E238*$F238)+(BP$135*INDEX('Term Pricing'!$T$1453:$T$1632,MATCH('Project 2'!BP$8,'Term Pricing'!$C$1453:$C$1632,0))*$E238*(1-$F238))</f>
        <v>0</v>
      </c>
      <c r="BQ238" s="212">
        <f ca="1">(BQ$135*INDEX('Term Pricing'!$S$1453:$S$1632,MATCH('Project 2'!BQ$8,'Term Pricing'!$C$1453:$C$1632,0))*$E238*$F238)+(BQ$135*INDEX('Term Pricing'!$T$1453:$T$1632,MATCH('Project 2'!BQ$8,'Term Pricing'!$C$1453:$C$1632,0))*$E238*(1-$F238))</f>
        <v>0</v>
      </c>
      <c r="BR238" s="212">
        <f ca="1">(BR$135*INDEX('Term Pricing'!$S$1453:$S$1632,MATCH('Project 2'!BR$8,'Term Pricing'!$C$1453:$C$1632,0))*$E238*$F238)+(BR$135*INDEX('Term Pricing'!$T$1453:$T$1632,MATCH('Project 2'!BR$8,'Term Pricing'!$C$1453:$C$1632,0))*$E238*(1-$F238))</f>
        <v>0</v>
      </c>
      <c r="BS238" s="212">
        <f ca="1">(BS$135*INDEX('Term Pricing'!$S$1453:$S$1632,MATCH('Project 2'!BS$8,'Term Pricing'!$C$1453:$C$1632,0))*$E238*$F238)+(BS$135*INDEX('Term Pricing'!$T$1453:$T$1632,MATCH('Project 2'!BS$8,'Term Pricing'!$C$1453:$C$1632,0))*$E238*(1-$F238))</f>
        <v>0</v>
      </c>
      <c r="BT238" s="212">
        <f ca="1">(BT$135*INDEX('Term Pricing'!$S$1453:$S$1632,MATCH('Project 2'!BT$8,'Term Pricing'!$C$1453:$C$1632,0))*$E238*$F238)+(BT$135*INDEX('Term Pricing'!$T$1453:$T$1632,MATCH('Project 2'!BT$8,'Term Pricing'!$C$1453:$C$1632,0))*$E238*(1-$F238))</f>
        <v>0</v>
      </c>
      <c r="BU238" s="212">
        <f ca="1">(BU$135*INDEX('Term Pricing'!$S$1453:$S$1632,MATCH('Project 2'!BU$8,'Term Pricing'!$C$1453:$C$1632,0))*$E238*$F238)+(BU$135*INDEX('Term Pricing'!$T$1453:$T$1632,MATCH('Project 2'!BU$8,'Term Pricing'!$C$1453:$C$1632,0))*$E238*(1-$F238))</f>
        <v>0</v>
      </c>
      <c r="BV238" s="212">
        <f ca="1">(BV$135*INDEX('Term Pricing'!$S$1453:$S$1632,MATCH('Project 2'!BV$8,'Term Pricing'!$C$1453:$C$1632,0))*$E238*$F238)+(BV$135*INDEX('Term Pricing'!$T$1453:$T$1632,MATCH('Project 2'!BV$8,'Term Pricing'!$C$1453:$C$1632,0))*$E238*(1-$F238))</f>
        <v>0</v>
      </c>
      <c r="BW238" s="212">
        <f ca="1">(BW$135*INDEX('Term Pricing'!$S$1453:$S$1632,MATCH('Project 2'!BW$8,'Term Pricing'!$C$1453:$C$1632,0))*$E238*$F238)+(BW$135*INDEX('Term Pricing'!$T$1453:$T$1632,MATCH('Project 2'!BW$8,'Term Pricing'!$C$1453:$C$1632,0))*$E238*(1-$F238))</f>
        <v>0</v>
      </c>
      <c r="BX238" s="212">
        <f ca="1">(BX$135*INDEX('Term Pricing'!$S$1453:$S$1632,MATCH('Project 2'!BX$8,'Term Pricing'!$C$1453:$C$1632,0))*$E238*$F238)+(BX$135*INDEX('Term Pricing'!$T$1453:$T$1632,MATCH('Project 2'!BX$8,'Term Pricing'!$C$1453:$C$1632,0))*$E238*(1-$F238))</f>
        <v>0</v>
      </c>
      <c r="BY238" s="212">
        <f ca="1">(BY$135*INDEX('Term Pricing'!$S$1453:$S$1632,MATCH('Project 2'!BY$8,'Term Pricing'!$C$1453:$C$1632,0))*$E238*$F238)+(BY$135*INDEX('Term Pricing'!$T$1453:$T$1632,MATCH('Project 2'!BY$8,'Term Pricing'!$C$1453:$C$1632,0))*$E238*(1-$F238))</f>
        <v>0</v>
      </c>
      <c r="BZ238" s="212">
        <f ca="1">(BZ$135*INDEX('Term Pricing'!$S$1453:$S$1632,MATCH('Project 2'!BZ$8,'Term Pricing'!$C$1453:$C$1632,0))*$E238*$F238)+(BZ$135*INDEX('Term Pricing'!$T$1453:$T$1632,MATCH('Project 2'!BZ$8,'Term Pricing'!$C$1453:$C$1632,0))*$E238*(1-$F238))</f>
        <v>0</v>
      </c>
      <c r="CA238" s="212">
        <f ca="1">(CA$135*INDEX('Term Pricing'!$S$1453:$S$1632,MATCH('Project 2'!CA$8,'Term Pricing'!$C$1453:$C$1632,0))*$E238*$F238)+(CA$135*INDEX('Term Pricing'!$T$1453:$T$1632,MATCH('Project 2'!CA$8,'Term Pricing'!$C$1453:$C$1632,0))*$E238*(1-$F238))</f>
        <v>0</v>
      </c>
      <c r="CB238" s="212">
        <f ca="1">(CB$135*INDEX('Term Pricing'!$S$1453:$S$1632,MATCH('Project 2'!CB$8,'Term Pricing'!$C$1453:$C$1632,0))*$E238*$F238)+(CB$135*INDEX('Term Pricing'!$T$1453:$T$1632,MATCH('Project 2'!CB$8,'Term Pricing'!$C$1453:$C$1632,0))*$E238*(1-$F238))</f>
        <v>0</v>
      </c>
      <c r="CC238" s="212">
        <f ca="1">(CC$135*INDEX('Term Pricing'!$S$1453:$S$1632,MATCH('Project 2'!CC$8,'Term Pricing'!$C$1453:$C$1632,0))*$E238*$F238)+(CC$135*INDEX('Term Pricing'!$T$1453:$T$1632,MATCH('Project 2'!CC$8,'Term Pricing'!$C$1453:$C$1632,0))*$E238*(1-$F238))</f>
        <v>0</v>
      </c>
      <c r="CD238" s="212">
        <f ca="1">(CD$135*INDEX('Term Pricing'!$S$1453:$S$1632,MATCH('Project 2'!CD$8,'Term Pricing'!$C$1453:$C$1632,0))*$E238*$F238)+(CD$135*INDEX('Term Pricing'!$T$1453:$T$1632,MATCH('Project 2'!CD$8,'Term Pricing'!$C$1453:$C$1632,0))*$E238*(1-$F238))</f>
        <v>0</v>
      </c>
      <c r="CE238" s="212">
        <f ca="1">(CE$135*INDEX('Term Pricing'!$S$1453:$S$1632,MATCH('Project 2'!CE$8,'Term Pricing'!$C$1453:$C$1632,0))*$E238*$F238)+(CE$135*INDEX('Term Pricing'!$T$1453:$T$1632,MATCH('Project 2'!CE$8,'Term Pricing'!$C$1453:$C$1632,0))*$E238*(1-$F238))</f>
        <v>0</v>
      </c>
      <c r="CF238" s="212">
        <f ca="1">(CF$135*INDEX('Term Pricing'!$S$1453:$S$1632,MATCH('Project 2'!CF$8,'Term Pricing'!$C$1453:$C$1632,0))*$E238*$F238)+(CF$135*INDEX('Term Pricing'!$T$1453:$T$1632,MATCH('Project 2'!CF$8,'Term Pricing'!$C$1453:$C$1632,0))*$E238*(1-$F238))</f>
        <v>0</v>
      </c>
      <c r="CG238" s="212">
        <f ca="1">(CG$135*INDEX('Term Pricing'!$S$1453:$S$1632,MATCH('Project 2'!CG$8,'Term Pricing'!$C$1453:$C$1632,0))*$E238*$F238)+(CG$135*INDEX('Term Pricing'!$T$1453:$T$1632,MATCH('Project 2'!CG$8,'Term Pricing'!$C$1453:$C$1632,0))*$E238*(1-$F238))</f>
        <v>0</v>
      </c>
      <c r="CH238" s="212">
        <f ca="1">(CH$135*INDEX('Term Pricing'!$S$1453:$S$1632,MATCH('Project 2'!CH$8,'Term Pricing'!$C$1453:$C$1632,0))*$E238*$F238)+(CH$135*INDEX('Term Pricing'!$T$1453:$T$1632,MATCH('Project 2'!CH$8,'Term Pricing'!$C$1453:$C$1632,0))*$E238*(1-$F238))</f>
        <v>0</v>
      </c>
      <c r="CI238" s="212">
        <f ca="1">(CI$135*INDEX('Term Pricing'!$S$1453:$S$1632,MATCH('Project 2'!CI$8,'Term Pricing'!$C$1453:$C$1632,0))*$E238*$F238)+(CI$135*INDEX('Term Pricing'!$T$1453:$T$1632,MATCH('Project 2'!CI$8,'Term Pricing'!$C$1453:$C$1632,0))*$E238*(1-$F238))</f>
        <v>0</v>
      </c>
      <c r="CJ238" s="212">
        <f ca="1">(CJ$135*INDEX('Term Pricing'!$S$1453:$S$1632,MATCH('Project 2'!CJ$8,'Term Pricing'!$C$1453:$C$1632,0))*$E238*$F238)+(CJ$135*INDEX('Term Pricing'!$T$1453:$T$1632,MATCH('Project 2'!CJ$8,'Term Pricing'!$C$1453:$C$1632,0))*$E238*(1-$F238))</f>
        <v>0</v>
      </c>
      <c r="CK238" s="212">
        <f ca="1">(CK$135*INDEX('Term Pricing'!$S$1453:$S$1632,MATCH('Project 2'!CK$8,'Term Pricing'!$C$1453:$C$1632,0))*$E238*$F238)+(CK$135*INDEX('Term Pricing'!$T$1453:$T$1632,MATCH('Project 2'!CK$8,'Term Pricing'!$C$1453:$C$1632,0))*$E238*(1-$F238))</f>
        <v>0</v>
      </c>
      <c r="CL238" s="212">
        <f ca="1">(CL$135*INDEX('Term Pricing'!$S$1453:$S$1632,MATCH('Project 2'!CL$8,'Term Pricing'!$C$1453:$C$1632,0))*$E238*$F238)+(CL$135*INDEX('Term Pricing'!$T$1453:$T$1632,MATCH('Project 2'!CL$8,'Term Pricing'!$C$1453:$C$1632,0))*$E238*(1-$F238))</f>
        <v>0</v>
      </c>
      <c r="CM238" s="212">
        <f ca="1">(CM$135*INDEX('Term Pricing'!$S$1453:$S$1632,MATCH('Project 2'!CM$8,'Term Pricing'!$C$1453:$C$1632,0))*$E238*$F238)+(CM$135*INDEX('Term Pricing'!$T$1453:$T$1632,MATCH('Project 2'!CM$8,'Term Pricing'!$C$1453:$C$1632,0))*$E238*(1-$F238))</f>
        <v>0</v>
      </c>
      <c r="CN238" s="212">
        <f ca="1">(CN$135*INDEX('Term Pricing'!$S$1453:$S$1632,MATCH('Project 2'!CN$8,'Term Pricing'!$C$1453:$C$1632,0))*$E238*$F238)+(CN$135*INDEX('Term Pricing'!$T$1453:$T$1632,MATCH('Project 2'!CN$8,'Term Pricing'!$C$1453:$C$1632,0))*$E238*(1-$F238))</f>
        <v>0</v>
      </c>
      <c r="CO238" s="212">
        <f ca="1">(CO$135*INDEX('Term Pricing'!$S$1453:$S$1632,MATCH('Project 2'!CO$8,'Term Pricing'!$C$1453:$C$1632,0))*$E238*$F238)+(CO$135*INDEX('Term Pricing'!$T$1453:$T$1632,MATCH('Project 2'!CO$8,'Term Pricing'!$C$1453:$C$1632,0))*$E238*(1-$F238))</f>
        <v>0</v>
      </c>
      <c r="CP238" s="212">
        <f ca="1">(CP$135*INDEX('Term Pricing'!$S$1453:$S$1632,MATCH('Project 2'!CP$8,'Term Pricing'!$C$1453:$C$1632,0))*$E238*$F238)+(CP$135*INDEX('Term Pricing'!$T$1453:$T$1632,MATCH('Project 2'!CP$8,'Term Pricing'!$C$1453:$C$1632,0))*$E238*(1-$F238))</f>
        <v>0</v>
      </c>
      <c r="CQ238" s="212">
        <f ca="1">(CQ$135*INDEX('Term Pricing'!$S$1453:$S$1632,MATCH('Project 2'!CQ$8,'Term Pricing'!$C$1453:$C$1632,0))*$E238*$F238)+(CQ$135*INDEX('Term Pricing'!$T$1453:$T$1632,MATCH('Project 2'!CQ$8,'Term Pricing'!$C$1453:$C$1632,0))*$E238*(1-$F238))</f>
        <v>0</v>
      </c>
      <c r="CR238" s="212">
        <f ca="1">(CR$135*INDEX('Term Pricing'!$S$1453:$S$1632,MATCH('Project 2'!CR$8,'Term Pricing'!$C$1453:$C$1632,0))*$E238*$F238)+(CR$135*INDEX('Term Pricing'!$T$1453:$T$1632,MATCH('Project 2'!CR$8,'Term Pricing'!$C$1453:$C$1632,0))*$E238*(1-$F238))</f>
        <v>0</v>
      </c>
      <c r="CS238" s="212">
        <f ca="1">(CS$135*INDEX('Term Pricing'!$S$1453:$S$1632,MATCH('Project 2'!CS$8,'Term Pricing'!$C$1453:$C$1632,0))*$E238*$F238)+(CS$135*INDEX('Term Pricing'!$T$1453:$T$1632,MATCH('Project 2'!CS$8,'Term Pricing'!$C$1453:$C$1632,0))*$E238*(1-$F238))</f>
        <v>0</v>
      </c>
      <c r="CT238" s="212">
        <f ca="1">(CT$135*INDEX('Term Pricing'!$S$1453:$S$1632,MATCH('Project 2'!CT$8,'Term Pricing'!$C$1453:$C$1632,0))*$E238*$F238)+(CT$135*INDEX('Term Pricing'!$T$1453:$T$1632,MATCH('Project 2'!CT$8,'Term Pricing'!$C$1453:$C$1632,0))*$E238*(1-$F238))</f>
        <v>0</v>
      </c>
      <c r="CU238" s="212">
        <f ca="1">(CU$135*INDEX('Term Pricing'!$S$1453:$S$1632,MATCH('Project 2'!CU$8,'Term Pricing'!$C$1453:$C$1632,0))*$E238*$F238)+(CU$135*INDEX('Term Pricing'!$T$1453:$T$1632,MATCH('Project 2'!CU$8,'Term Pricing'!$C$1453:$C$1632,0))*$E238*(1-$F238))</f>
        <v>0</v>
      </c>
      <c r="CV238" s="212">
        <f ca="1">(CV$135*INDEX('Term Pricing'!$S$1453:$S$1632,MATCH('Project 2'!CV$8,'Term Pricing'!$C$1453:$C$1632,0))*$E238*$F238)+(CV$135*INDEX('Term Pricing'!$T$1453:$T$1632,MATCH('Project 2'!CV$8,'Term Pricing'!$C$1453:$C$1632,0))*$E238*(1-$F238))</f>
        <v>0</v>
      </c>
      <c r="CW238" s="212">
        <f ca="1">(CW$135*INDEX('Term Pricing'!$S$1453:$S$1632,MATCH('Project 2'!CW$8,'Term Pricing'!$C$1453:$C$1632,0))*$E238*$F238)+(CW$135*INDEX('Term Pricing'!$T$1453:$T$1632,MATCH('Project 2'!CW$8,'Term Pricing'!$C$1453:$C$1632,0))*$E238*(1-$F238))</f>
        <v>0</v>
      </c>
      <c r="CX238" s="212">
        <f ca="1">(CX$135*INDEX('Term Pricing'!$S$1453:$S$1632,MATCH('Project 2'!CX$8,'Term Pricing'!$C$1453:$C$1632,0))*$E238*$F238)+(CX$135*INDEX('Term Pricing'!$T$1453:$T$1632,MATCH('Project 2'!CX$8,'Term Pricing'!$C$1453:$C$1632,0))*$E238*(1-$F238))</f>
        <v>0</v>
      </c>
      <c r="CY238" s="212">
        <f ca="1">(CY$135*INDEX('Term Pricing'!$S$1453:$S$1632,MATCH('Project 2'!CY$8,'Term Pricing'!$C$1453:$C$1632,0))*$E238*$F238)+(CY$135*INDEX('Term Pricing'!$T$1453:$T$1632,MATCH('Project 2'!CY$8,'Term Pricing'!$C$1453:$C$1632,0))*$E238*(1-$F238))</f>
        <v>0</v>
      </c>
      <c r="CZ238" s="212">
        <f ca="1">(CZ$135*INDEX('Term Pricing'!$S$1453:$S$1632,MATCH('Project 2'!CZ$8,'Term Pricing'!$C$1453:$C$1632,0))*$E238*$F238)+(CZ$135*INDEX('Term Pricing'!$T$1453:$T$1632,MATCH('Project 2'!CZ$8,'Term Pricing'!$C$1453:$C$1632,0))*$E238*(1-$F238))</f>
        <v>0</v>
      </c>
      <c r="DA238" s="212">
        <f ca="1">(DA$135*INDEX('Term Pricing'!$S$1453:$S$1632,MATCH('Project 2'!DA$8,'Term Pricing'!$C$1453:$C$1632,0))*$E238*$F238)+(DA$135*INDEX('Term Pricing'!$T$1453:$T$1632,MATCH('Project 2'!DA$8,'Term Pricing'!$C$1453:$C$1632,0))*$E238*(1-$F238))</f>
        <v>0</v>
      </c>
      <c r="DB238" s="212">
        <f ca="1">(DB$135*INDEX('Term Pricing'!$S$1453:$S$1632,MATCH('Project 2'!DB$8,'Term Pricing'!$C$1453:$C$1632,0))*$E238*$F238)+(DB$135*INDEX('Term Pricing'!$T$1453:$T$1632,MATCH('Project 2'!DB$8,'Term Pricing'!$C$1453:$C$1632,0))*$E238*(1-$F238))</f>
        <v>0</v>
      </c>
      <c r="DC238" s="212">
        <f ca="1">(DC$135*INDEX('Term Pricing'!$S$1453:$S$1632,MATCH('Project 2'!DC$8,'Term Pricing'!$C$1453:$C$1632,0))*$E238*$F238)+(DC$135*INDEX('Term Pricing'!$T$1453:$T$1632,MATCH('Project 2'!DC$8,'Term Pricing'!$C$1453:$C$1632,0))*$E238*(1-$F238))</f>
        <v>0</v>
      </c>
      <c r="DD238" s="212">
        <f ca="1">(DD$135*INDEX('Term Pricing'!$S$1453:$S$1632,MATCH('Project 2'!DD$8,'Term Pricing'!$C$1453:$C$1632,0))*$E238*$F238)+(DD$135*INDEX('Term Pricing'!$T$1453:$T$1632,MATCH('Project 2'!DD$8,'Term Pricing'!$C$1453:$C$1632,0))*$E238*(1-$F238))</f>
        <v>0</v>
      </c>
      <c r="DE238" s="212">
        <f ca="1">(DE$135*INDEX('Term Pricing'!$S$1453:$S$1632,MATCH('Project 2'!DE$8,'Term Pricing'!$C$1453:$C$1632,0))*$E238*$F238)+(DE$135*INDEX('Term Pricing'!$T$1453:$T$1632,MATCH('Project 2'!DE$8,'Term Pricing'!$C$1453:$C$1632,0))*$E238*(1-$F238))</f>
        <v>0</v>
      </c>
      <c r="DF238" s="212">
        <f ca="1">(DF$135*INDEX('Term Pricing'!$S$1453:$S$1632,MATCH('Project 2'!DF$8,'Term Pricing'!$C$1453:$C$1632,0))*$E238*$F238)+(DF$135*INDEX('Term Pricing'!$T$1453:$T$1632,MATCH('Project 2'!DF$8,'Term Pricing'!$C$1453:$C$1632,0))*$E238*(1-$F238))</f>
        <v>0</v>
      </c>
      <c r="DG238" s="212">
        <f ca="1">(DG$135*INDEX('Term Pricing'!$S$1453:$S$1632,MATCH('Project 2'!DG$8,'Term Pricing'!$C$1453:$C$1632,0))*$E238*$F238)+(DG$135*INDEX('Term Pricing'!$T$1453:$T$1632,MATCH('Project 2'!DG$8,'Term Pricing'!$C$1453:$C$1632,0))*$E238*(1-$F238))</f>
        <v>0</v>
      </c>
      <c r="DH238" s="212">
        <f ca="1">(DH$135*INDEX('Term Pricing'!$S$1453:$S$1632,MATCH('Project 2'!DH$8,'Term Pricing'!$C$1453:$C$1632,0))*$E238*$F238)+(DH$135*INDEX('Term Pricing'!$T$1453:$T$1632,MATCH('Project 2'!DH$8,'Term Pricing'!$C$1453:$C$1632,0))*$E238*(1-$F238))</f>
        <v>0</v>
      </c>
      <c r="DI238" s="212">
        <f ca="1">(DI$135*INDEX('Term Pricing'!$S$1453:$S$1632,MATCH('Project 2'!DI$8,'Term Pricing'!$C$1453:$C$1632,0))*$E238*$F238)+(DI$135*INDEX('Term Pricing'!$T$1453:$T$1632,MATCH('Project 2'!DI$8,'Term Pricing'!$C$1453:$C$1632,0))*$E238*(1-$F238))</f>
        <v>0</v>
      </c>
      <c r="DJ238" s="212">
        <f ca="1">(DJ$135*INDEX('Term Pricing'!$S$1453:$S$1632,MATCH('Project 2'!DJ$8,'Term Pricing'!$C$1453:$C$1632,0))*$E238*$F238)+(DJ$135*INDEX('Term Pricing'!$T$1453:$T$1632,MATCH('Project 2'!DJ$8,'Term Pricing'!$C$1453:$C$1632,0))*$E238*(1-$F238))</f>
        <v>0</v>
      </c>
      <c r="DK238" s="212">
        <f ca="1">(DK$135*INDEX('Term Pricing'!$S$1453:$S$1632,MATCH('Project 2'!DK$8,'Term Pricing'!$C$1453:$C$1632,0))*$E238*$F238)+(DK$135*INDEX('Term Pricing'!$T$1453:$T$1632,MATCH('Project 2'!DK$8,'Term Pricing'!$C$1453:$C$1632,0))*$E238*(1-$F238))</f>
        <v>0</v>
      </c>
      <c r="DL238" s="212">
        <f ca="1">(DL$135*INDEX('Term Pricing'!$S$1453:$S$1632,MATCH('Project 2'!DL$8,'Term Pricing'!$C$1453:$C$1632,0))*$E238*$F238)+(DL$135*INDEX('Term Pricing'!$T$1453:$T$1632,MATCH('Project 2'!DL$8,'Term Pricing'!$C$1453:$C$1632,0))*$E238*(1-$F238))</f>
        <v>0</v>
      </c>
      <c r="DM238" s="212">
        <f ca="1">(DM$135*INDEX('Term Pricing'!$S$1453:$S$1632,MATCH('Project 2'!DM$8,'Term Pricing'!$C$1453:$C$1632,0))*$E238*$F238)+(DM$135*INDEX('Term Pricing'!$T$1453:$T$1632,MATCH('Project 2'!DM$8,'Term Pricing'!$C$1453:$C$1632,0))*$E238*(1-$F238))</f>
        <v>0</v>
      </c>
      <c r="DN238" s="212">
        <f ca="1">(DN$135*INDEX('Term Pricing'!$S$1453:$S$1632,MATCH('Project 2'!DN$8,'Term Pricing'!$C$1453:$C$1632,0))*$E238*$F238)+(DN$135*INDEX('Term Pricing'!$T$1453:$T$1632,MATCH('Project 2'!DN$8,'Term Pricing'!$C$1453:$C$1632,0))*$E238*(1-$F238))</f>
        <v>0</v>
      </c>
    </row>
    <row r="239" spans="1:118" ht="14" hidden="1" outlineLevel="1">
      <c r="A239" s="151"/>
      <c r="C239" s="22" t="s">
        <v>72</v>
      </c>
      <c r="E239" s="72">
        <f>SUM(E234:E238)</f>
        <v>0</v>
      </c>
      <c r="F239" s="71"/>
      <c r="G239" s="54" t="s">
        <v>83</v>
      </c>
      <c r="H239" s="278">
        <f ca="1">SUM(J239:CA239)</f>
        <v>0</v>
      </c>
      <c r="I239" s="274"/>
      <c r="J239" s="275">
        <f t="shared" ref="J239:BU239" ca="1" si="146">SUM(J234:J238)</f>
        <v>0</v>
      </c>
      <c r="K239" s="275">
        <f t="shared" ca="1" si="146"/>
        <v>0</v>
      </c>
      <c r="L239" s="275">
        <f t="shared" ca="1" si="146"/>
        <v>0</v>
      </c>
      <c r="M239" s="275">
        <f t="shared" ca="1" si="146"/>
        <v>0</v>
      </c>
      <c r="N239" s="275">
        <f t="shared" ca="1" si="146"/>
        <v>0</v>
      </c>
      <c r="O239" s="275">
        <f t="shared" ca="1" si="146"/>
        <v>0</v>
      </c>
      <c r="P239" s="275">
        <f t="shared" ca="1" si="146"/>
        <v>0</v>
      </c>
      <c r="Q239" s="275">
        <f t="shared" ca="1" si="146"/>
        <v>0</v>
      </c>
      <c r="R239" s="275">
        <f t="shared" ca="1" si="146"/>
        <v>0</v>
      </c>
      <c r="S239" s="275">
        <f t="shared" ca="1" si="146"/>
        <v>0</v>
      </c>
      <c r="T239" s="275">
        <f t="shared" ca="1" si="146"/>
        <v>0</v>
      </c>
      <c r="U239" s="275">
        <f t="shared" ca="1" si="146"/>
        <v>0</v>
      </c>
      <c r="V239" s="275">
        <f t="shared" ca="1" si="146"/>
        <v>0</v>
      </c>
      <c r="W239" s="275">
        <f t="shared" ca="1" si="146"/>
        <v>0</v>
      </c>
      <c r="X239" s="275">
        <f t="shared" ca="1" si="146"/>
        <v>0</v>
      </c>
      <c r="Y239" s="275">
        <f t="shared" ca="1" si="146"/>
        <v>0</v>
      </c>
      <c r="Z239" s="275">
        <f t="shared" ca="1" si="146"/>
        <v>0</v>
      </c>
      <c r="AA239" s="275">
        <f t="shared" ca="1" si="146"/>
        <v>0</v>
      </c>
      <c r="AB239" s="275">
        <f t="shared" ca="1" si="146"/>
        <v>0</v>
      </c>
      <c r="AC239" s="275">
        <f t="shared" ca="1" si="146"/>
        <v>0</v>
      </c>
      <c r="AD239" s="275">
        <f t="shared" ca="1" si="146"/>
        <v>0</v>
      </c>
      <c r="AE239" s="275">
        <f t="shared" ca="1" si="146"/>
        <v>0</v>
      </c>
      <c r="AF239" s="275">
        <f t="shared" ca="1" si="146"/>
        <v>0</v>
      </c>
      <c r="AG239" s="275">
        <f t="shared" ca="1" si="146"/>
        <v>0</v>
      </c>
      <c r="AH239" s="275">
        <f t="shared" ca="1" si="146"/>
        <v>0</v>
      </c>
      <c r="AI239" s="275">
        <f t="shared" ca="1" si="146"/>
        <v>0</v>
      </c>
      <c r="AJ239" s="275">
        <f t="shared" ca="1" si="146"/>
        <v>0</v>
      </c>
      <c r="AK239" s="275">
        <f t="shared" ca="1" si="146"/>
        <v>0</v>
      </c>
      <c r="AL239" s="275">
        <f t="shared" ca="1" si="146"/>
        <v>0</v>
      </c>
      <c r="AM239" s="275">
        <f t="shared" ca="1" si="146"/>
        <v>0</v>
      </c>
      <c r="AN239" s="275">
        <f t="shared" ca="1" si="146"/>
        <v>0</v>
      </c>
      <c r="AO239" s="275">
        <f t="shared" ca="1" si="146"/>
        <v>0</v>
      </c>
      <c r="AP239" s="275">
        <f t="shared" ca="1" si="146"/>
        <v>0</v>
      </c>
      <c r="AQ239" s="275">
        <f t="shared" ca="1" si="146"/>
        <v>0</v>
      </c>
      <c r="AR239" s="275">
        <f t="shared" ca="1" si="146"/>
        <v>0</v>
      </c>
      <c r="AS239" s="275">
        <f t="shared" ca="1" si="146"/>
        <v>0</v>
      </c>
      <c r="AT239" s="275">
        <f t="shared" ca="1" si="146"/>
        <v>0</v>
      </c>
      <c r="AU239" s="275">
        <f t="shared" ca="1" si="146"/>
        <v>0</v>
      </c>
      <c r="AV239" s="275">
        <f t="shared" ca="1" si="146"/>
        <v>0</v>
      </c>
      <c r="AW239" s="275">
        <f t="shared" ca="1" si="146"/>
        <v>0</v>
      </c>
      <c r="AX239" s="275">
        <f t="shared" ca="1" si="146"/>
        <v>0</v>
      </c>
      <c r="AY239" s="275">
        <f t="shared" ca="1" si="146"/>
        <v>0</v>
      </c>
      <c r="AZ239" s="275">
        <f t="shared" ca="1" si="146"/>
        <v>0</v>
      </c>
      <c r="BA239" s="275">
        <f t="shared" ca="1" si="146"/>
        <v>0</v>
      </c>
      <c r="BB239" s="275">
        <f t="shared" ca="1" si="146"/>
        <v>0</v>
      </c>
      <c r="BC239" s="275">
        <f t="shared" ca="1" si="146"/>
        <v>0</v>
      </c>
      <c r="BD239" s="275">
        <f t="shared" ca="1" si="146"/>
        <v>0</v>
      </c>
      <c r="BE239" s="275">
        <f t="shared" ca="1" si="146"/>
        <v>0</v>
      </c>
      <c r="BF239" s="275">
        <f t="shared" ca="1" si="146"/>
        <v>0</v>
      </c>
      <c r="BG239" s="275">
        <f t="shared" ca="1" si="146"/>
        <v>0</v>
      </c>
      <c r="BH239" s="275">
        <f t="shared" ca="1" si="146"/>
        <v>0</v>
      </c>
      <c r="BI239" s="275">
        <f t="shared" ca="1" si="146"/>
        <v>0</v>
      </c>
      <c r="BJ239" s="275">
        <f t="shared" ca="1" si="146"/>
        <v>0</v>
      </c>
      <c r="BK239" s="275">
        <f t="shared" ca="1" si="146"/>
        <v>0</v>
      </c>
      <c r="BL239" s="275">
        <f t="shared" ca="1" si="146"/>
        <v>0</v>
      </c>
      <c r="BM239" s="275">
        <f t="shared" ca="1" si="146"/>
        <v>0</v>
      </c>
      <c r="BN239" s="275">
        <f t="shared" ca="1" si="146"/>
        <v>0</v>
      </c>
      <c r="BO239" s="275">
        <f t="shared" ca="1" si="146"/>
        <v>0</v>
      </c>
      <c r="BP239" s="275">
        <f t="shared" ca="1" si="146"/>
        <v>0</v>
      </c>
      <c r="BQ239" s="275">
        <f t="shared" ca="1" si="146"/>
        <v>0</v>
      </c>
      <c r="BR239" s="275">
        <f t="shared" ca="1" si="146"/>
        <v>0</v>
      </c>
      <c r="BS239" s="275">
        <f t="shared" ca="1" si="146"/>
        <v>0</v>
      </c>
      <c r="BT239" s="275">
        <f t="shared" ca="1" si="146"/>
        <v>0</v>
      </c>
      <c r="BU239" s="275">
        <f t="shared" ca="1" si="146"/>
        <v>0</v>
      </c>
      <c r="BV239" s="275">
        <f t="shared" ref="BV239:DN239" ca="1" si="147">SUM(BV234:BV238)</f>
        <v>0</v>
      </c>
      <c r="BW239" s="275">
        <f t="shared" ca="1" si="147"/>
        <v>0</v>
      </c>
      <c r="BX239" s="275">
        <f t="shared" ca="1" si="147"/>
        <v>0</v>
      </c>
      <c r="BY239" s="275">
        <f t="shared" ca="1" si="147"/>
        <v>0</v>
      </c>
      <c r="BZ239" s="275">
        <f t="shared" ca="1" si="147"/>
        <v>0</v>
      </c>
      <c r="CA239" s="275">
        <f t="shared" ca="1" si="147"/>
        <v>0</v>
      </c>
      <c r="CB239" s="275">
        <f t="shared" ca="1" si="147"/>
        <v>0</v>
      </c>
      <c r="CC239" s="275">
        <f t="shared" ca="1" si="147"/>
        <v>0</v>
      </c>
      <c r="CD239" s="275">
        <f t="shared" ca="1" si="147"/>
        <v>0</v>
      </c>
      <c r="CE239" s="275">
        <f t="shared" ca="1" si="147"/>
        <v>0</v>
      </c>
      <c r="CF239" s="275">
        <f t="shared" ca="1" si="147"/>
        <v>0</v>
      </c>
      <c r="CG239" s="275">
        <f t="shared" ca="1" si="147"/>
        <v>0</v>
      </c>
      <c r="CH239" s="275">
        <f t="shared" ca="1" si="147"/>
        <v>0</v>
      </c>
      <c r="CI239" s="275">
        <f t="shared" ca="1" si="147"/>
        <v>0</v>
      </c>
      <c r="CJ239" s="275">
        <f t="shared" ca="1" si="147"/>
        <v>0</v>
      </c>
      <c r="CK239" s="275">
        <f t="shared" ca="1" si="147"/>
        <v>0</v>
      </c>
      <c r="CL239" s="275">
        <f t="shared" ca="1" si="147"/>
        <v>0</v>
      </c>
      <c r="CM239" s="275">
        <f t="shared" ca="1" si="147"/>
        <v>0</v>
      </c>
      <c r="CN239" s="275">
        <f t="shared" ca="1" si="147"/>
        <v>0</v>
      </c>
      <c r="CO239" s="275">
        <f t="shared" ca="1" si="147"/>
        <v>0</v>
      </c>
      <c r="CP239" s="275">
        <f t="shared" ca="1" si="147"/>
        <v>0</v>
      </c>
      <c r="CQ239" s="275">
        <f t="shared" ca="1" si="147"/>
        <v>0</v>
      </c>
      <c r="CR239" s="275">
        <f t="shared" ca="1" si="147"/>
        <v>0</v>
      </c>
      <c r="CS239" s="275">
        <f t="shared" ca="1" si="147"/>
        <v>0</v>
      </c>
      <c r="CT239" s="275">
        <f t="shared" ca="1" si="147"/>
        <v>0</v>
      </c>
      <c r="CU239" s="275">
        <f t="shared" ca="1" si="147"/>
        <v>0</v>
      </c>
      <c r="CV239" s="275">
        <f t="shared" ca="1" si="147"/>
        <v>0</v>
      </c>
      <c r="CW239" s="275">
        <f t="shared" ca="1" si="147"/>
        <v>0</v>
      </c>
      <c r="CX239" s="275">
        <f t="shared" ca="1" si="147"/>
        <v>0</v>
      </c>
      <c r="CY239" s="275">
        <f t="shared" ca="1" si="147"/>
        <v>0</v>
      </c>
      <c r="CZ239" s="275">
        <f t="shared" ca="1" si="147"/>
        <v>0</v>
      </c>
      <c r="DA239" s="275">
        <f t="shared" ca="1" si="147"/>
        <v>0</v>
      </c>
      <c r="DB239" s="275">
        <f t="shared" ca="1" si="147"/>
        <v>0</v>
      </c>
      <c r="DC239" s="275">
        <f t="shared" ca="1" si="147"/>
        <v>0</v>
      </c>
      <c r="DD239" s="275">
        <f t="shared" ca="1" si="147"/>
        <v>0</v>
      </c>
      <c r="DE239" s="275">
        <f t="shared" ca="1" si="147"/>
        <v>0</v>
      </c>
      <c r="DF239" s="275">
        <f t="shared" ca="1" si="147"/>
        <v>0</v>
      </c>
      <c r="DG239" s="275">
        <f t="shared" ca="1" si="147"/>
        <v>0</v>
      </c>
      <c r="DH239" s="275">
        <f t="shared" ca="1" si="147"/>
        <v>0</v>
      </c>
      <c r="DI239" s="275">
        <f t="shared" ca="1" si="147"/>
        <v>0</v>
      </c>
      <c r="DJ239" s="275">
        <f t="shared" ca="1" si="147"/>
        <v>0</v>
      </c>
      <c r="DK239" s="275">
        <f t="shared" ca="1" si="147"/>
        <v>0</v>
      </c>
      <c r="DL239" s="275">
        <f t="shared" ca="1" si="147"/>
        <v>0</v>
      </c>
      <c r="DM239" s="275">
        <f t="shared" ca="1" si="147"/>
        <v>0</v>
      </c>
      <c r="DN239" s="275">
        <f t="shared" ca="1" si="147"/>
        <v>0</v>
      </c>
    </row>
    <row r="240" spans="1:118" hidden="1" outlineLevel="1">
      <c r="A240" s="151"/>
      <c r="C240" s="22"/>
      <c r="G240" s="54"/>
      <c r="H240" s="264"/>
      <c r="I240" s="29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  <c r="BM240" s="247"/>
      <c r="BN240" s="247"/>
      <c r="BO240" s="247"/>
      <c r="BP240" s="247"/>
      <c r="BQ240" s="247"/>
      <c r="BR240" s="247"/>
      <c r="BS240" s="247"/>
      <c r="BT240" s="247"/>
      <c r="BU240" s="247"/>
      <c r="BV240" s="247"/>
      <c r="BW240" s="247"/>
      <c r="BX240" s="247"/>
      <c r="BY240" s="247"/>
      <c r="BZ240" s="247"/>
      <c r="CA240" s="247"/>
      <c r="CB240" s="247"/>
      <c r="CC240" s="247"/>
      <c r="CD240" s="247"/>
      <c r="CE240" s="247"/>
      <c r="CF240" s="247"/>
      <c r="CG240" s="247"/>
      <c r="CH240" s="247"/>
      <c r="CI240" s="247"/>
      <c r="CJ240" s="247"/>
      <c r="CK240" s="247"/>
      <c r="CL240" s="247"/>
      <c r="CM240" s="247"/>
      <c r="CN240" s="247"/>
      <c r="CO240" s="247"/>
      <c r="CP240" s="247"/>
      <c r="CQ240" s="247"/>
      <c r="CR240" s="247"/>
      <c r="CS240" s="247"/>
      <c r="CT240" s="247"/>
      <c r="CU240" s="247"/>
      <c r="CV240" s="247"/>
      <c r="CW240" s="247"/>
      <c r="CX240" s="247"/>
      <c r="CY240" s="247"/>
      <c r="CZ240" s="247"/>
      <c r="DA240" s="247"/>
      <c r="DB240" s="247"/>
      <c r="DC240" s="247"/>
      <c r="DD240" s="247"/>
      <c r="DE240" s="247"/>
      <c r="DF240" s="247"/>
      <c r="DG240" s="247"/>
      <c r="DH240" s="247"/>
      <c r="DI240" s="247"/>
      <c r="DJ240" s="247"/>
      <c r="DK240" s="247"/>
      <c r="DL240" s="247"/>
      <c r="DM240" s="247"/>
      <c r="DN240" s="247"/>
    </row>
    <row r="241" spans="1:118" ht="14" hidden="1" outlineLevel="1">
      <c r="A241" s="151"/>
      <c r="C241" s="50" t="str">
        <f>C63</f>
        <v>MI400</v>
      </c>
      <c r="D241" s="28"/>
      <c r="E241" s="28"/>
      <c r="F241" s="28"/>
      <c r="G241" s="28"/>
      <c r="H241" s="264"/>
      <c r="I241" s="29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  <c r="BA241" s="153"/>
      <c r="BB241" s="153"/>
      <c r="BC241" s="153"/>
      <c r="BD241" s="153"/>
      <c r="BE241" s="153"/>
      <c r="BF241" s="153"/>
      <c r="BG241" s="153"/>
      <c r="BH241" s="153"/>
      <c r="BI241" s="153"/>
      <c r="BJ241" s="153"/>
      <c r="BK241" s="153"/>
      <c r="BL241" s="153"/>
      <c r="BM241" s="153"/>
      <c r="BN241" s="153"/>
      <c r="BO241" s="153"/>
      <c r="BP241" s="153"/>
      <c r="BQ241" s="153"/>
      <c r="BR241" s="153"/>
      <c r="BS241" s="153"/>
      <c r="BT241" s="153"/>
      <c r="BU241" s="153"/>
      <c r="BV241" s="153"/>
      <c r="BW241" s="153"/>
      <c r="BX241" s="153"/>
      <c r="BY241" s="153"/>
      <c r="BZ241" s="153"/>
      <c r="CA241" s="153"/>
      <c r="CB241" s="153"/>
      <c r="CC241" s="153"/>
      <c r="CD241" s="153"/>
      <c r="CE241" s="153"/>
      <c r="CF241" s="153"/>
      <c r="CG241" s="153"/>
      <c r="CH241" s="153"/>
      <c r="CI241" s="153"/>
      <c r="CJ241" s="153"/>
      <c r="CK241" s="153"/>
      <c r="CL241" s="153"/>
      <c r="CM241" s="153"/>
      <c r="CN241" s="153"/>
      <c r="CO241" s="153"/>
      <c r="CP241" s="153"/>
      <c r="CQ241" s="153"/>
      <c r="CR241" s="153"/>
      <c r="CS241" s="153"/>
      <c r="CT241" s="153"/>
      <c r="CU241" s="153"/>
      <c r="CV241" s="153"/>
      <c r="CW241" s="153"/>
      <c r="CX241" s="153"/>
      <c r="CY241" s="153"/>
      <c r="CZ241" s="153"/>
      <c r="DA241" s="153"/>
      <c r="DB241" s="153"/>
      <c r="DC241" s="153"/>
      <c r="DD241" s="153"/>
      <c r="DE241" s="153"/>
      <c r="DF241" s="153"/>
      <c r="DG241" s="153"/>
      <c r="DH241" s="153"/>
      <c r="DI241" s="153"/>
      <c r="DJ241" s="153"/>
      <c r="DK241" s="153"/>
      <c r="DL241" s="153"/>
      <c r="DM241" s="153"/>
      <c r="DN241" s="153"/>
    </row>
    <row r="242" spans="1:118" ht="14" hidden="1" outlineLevel="1">
      <c r="A242" s="151"/>
      <c r="C242" s="14"/>
      <c r="G242" s="12"/>
      <c r="H242" s="264"/>
      <c r="I242" s="29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  <c r="AA242" s="271"/>
      <c r="AB242" s="271"/>
      <c r="AC242" s="271"/>
      <c r="AD242" s="271"/>
      <c r="AE242" s="271"/>
      <c r="AF242" s="271"/>
      <c r="AG242" s="271"/>
      <c r="AH242" s="271"/>
      <c r="AI242" s="271"/>
      <c r="AJ242" s="271"/>
      <c r="AK242" s="271"/>
      <c r="AL242" s="271"/>
      <c r="AM242" s="271"/>
      <c r="AN242" s="271"/>
      <c r="AO242" s="271"/>
      <c r="AP242" s="271"/>
      <c r="AQ242" s="271"/>
      <c r="AR242" s="271"/>
      <c r="AS242" s="271"/>
      <c r="AT242" s="271"/>
      <c r="AU242" s="271"/>
      <c r="AV242" s="271"/>
      <c r="AW242" s="271"/>
      <c r="AX242" s="271"/>
      <c r="AY242" s="271"/>
      <c r="AZ242" s="271"/>
      <c r="BA242" s="271"/>
      <c r="BB242" s="271"/>
      <c r="BC242" s="271"/>
      <c r="BD242" s="271"/>
      <c r="BE242" s="271"/>
      <c r="BF242" s="271"/>
      <c r="BG242" s="271"/>
      <c r="BH242" s="271"/>
      <c r="BI242" s="271"/>
      <c r="BJ242" s="271"/>
      <c r="BK242" s="271"/>
      <c r="BL242" s="271"/>
      <c r="BM242" s="271"/>
      <c r="BN242" s="271"/>
      <c r="BO242" s="271"/>
      <c r="BP242" s="271"/>
      <c r="BQ242" s="271"/>
      <c r="BR242" s="271"/>
      <c r="BS242" s="271"/>
      <c r="BT242" s="271"/>
      <c r="BU242" s="271"/>
      <c r="BV242" s="271"/>
      <c r="BW242" s="271"/>
      <c r="BX242" s="271"/>
      <c r="BY242" s="271"/>
      <c r="BZ242" s="271"/>
      <c r="CA242" s="271"/>
      <c r="CB242" s="271"/>
      <c r="CC242" s="271"/>
      <c r="CD242" s="271"/>
      <c r="CE242" s="271"/>
      <c r="CF242" s="271"/>
      <c r="CG242" s="271"/>
      <c r="CH242" s="271"/>
      <c r="CI242" s="271"/>
      <c r="CJ242" s="271"/>
      <c r="CK242" s="271"/>
      <c r="CL242" s="271"/>
      <c r="CM242" s="271"/>
      <c r="CN242" s="271"/>
      <c r="CO242" s="271"/>
      <c r="CP242" s="271"/>
      <c r="CQ242" s="271"/>
      <c r="CR242" s="271"/>
      <c r="CS242" s="271"/>
      <c r="CT242" s="271"/>
      <c r="CU242" s="271"/>
      <c r="CV242" s="271"/>
      <c r="CW242" s="271"/>
      <c r="CX242" s="271"/>
      <c r="CY242" s="271"/>
      <c r="CZ242" s="271"/>
      <c r="DA242" s="271"/>
      <c r="DB242" s="271"/>
      <c r="DC242" s="271"/>
      <c r="DD242" s="271"/>
      <c r="DE242" s="271"/>
      <c r="DF242" s="271"/>
      <c r="DG242" s="271"/>
      <c r="DH242" s="271"/>
      <c r="DI242" s="271"/>
      <c r="DJ242" s="271"/>
      <c r="DK242" s="271"/>
      <c r="DL242" s="271"/>
      <c r="DM242" s="271"/>
      <c r="DN242" s="271"/>
    </row>
    <row r="243" spans="1:118" hidden="1" outlineLevel="1">
      <c r="A243" s="151"/>
      <c r="C243" s="22" t="s">
        <v>85</v>
      </c>
      <c r="E243" s="54" t="s">
        <v>267</v>
      </c>
      <c r="F243" s="54" t="s">
        <v>271</v>
      </c>
      <c r="G243" s="54"/>
      <c r="H243" s="264" t="s">
        <v>287</v>
      </c>
      <c r="I243" s="29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  <c r="BM243" s="247"/>
      <c r="BN243" s="247"/>
      <c r="BO243" s="247"/>
      <c r="BP243" s="247"/>
      <c r="BQ243" s="247"/>
      <c r="BR243" s="247"/>
      <c r="BS243" s="247"/>
      <c r="BT243" s="247"/>
      <c r="BU243" s="247"/>
      <c r="BV243" s="247"/>
      <c r="BW243" s="247"/>
      <c r="BX243" s="247"/>
      <c r="BY243" s="247"/>
      <c r="BZ243" s="247"/>
      <c r="CA243" s="247"/>
      <c r="CB243" s="247"/>
      <c r="CC243" s="247"/>
      <c r="CD243" s="247"/>
      <c r="CE243" s="247"/>
      <c r="CF243" s="247"/>
      <c r="CG243" s="247"/>
      <c r="CH243" s="247"/>
      <c r="CI243" s="247"/>
      <c r="CJ243" s="247"/>
      <c r="CK243" s="247"/>
      <c r="CL243" s="247"/>
      <c r="CM243" s="247"/>
      <c r="CN243" s="247"/>
      <c r="CO243" s="247"/>
      <c r="CP243" s="247"/>
      <c r="CQ243" s="247"/>
      <c r="CR243" s="247"/>
      <c r="CS243" s="247"/>
      <c r="CT243" s="247"/>
      <c r="CU243" s="247"/>
      <c r="CV243" s="247"/>
      <c r="CW243" s="247"/>
      <c r="CX243" s="247"/>
      <c r="CY243" s="247"/>
      <c r="CZ243" s="247"/>
      <c r="DA243" s="247"/>
      <c r="DB243" s="247"/>
      <c r="DC243" s="247"/>
      <c r="DD243" s="247"/>
      <c r="DE243" s="247"/>
      <c r="DF243" s="247"/>
      <c r="DG243" s="247"/>
      <c r="DH243" s="247"/>
      <c r="DI243" s="247"/>
      <c r="DJ243" s="247"/>
      <c r="DK243" s="247"/>
      <c r="DL243" s="247"/>
      <c r="DM243" s="247"/>
      <c r="DN243" s="247"/>
    </row>
    <row r="244" spans="1:118" hidden="1" outlineLevel="1">
      <c r="A244" s="151"/>
      <c r="C244" s="34" t="s">
        <v>316</v>
      </c>
      <c r="E244" s="70">
        <f>Inputs!H168</f>
        <v>0</v>
      </c>
      <c r="F244" s="70">
        <f>Inputs!J168</f>
        <v>0</v>
      </c>
      <c r="G244" s="54" t="s">
        <v>83</v>
      </c>
      <c r="H244" s="279">
        <f ca="1">IFERROR(SUM($J244:$DN244)/(SUM($J$136:$DN$136)*E244),0)</f>
        <v>0</v>
      </c>
      <c r="I244" s="29"/>
      <c r="J244" s="212">
        <f ca="1">(J$136*INDEX('Term Pricing'!$U$713:$U$892,MATCH('Project 2'!J$8,'Term Pricing'!$C$713:$C$892,0))*$E244*$F244)+(J$136*INDEX('Term Pricing'!$V$713:$V$892,MATCH('Project 2'!J$8,'Term Pricing'!$C$713:$C$892,0))*$E244*(1-$F244))</f>
        <v>0</v>
      </c>
      <c r="K244" s="212">
        <f ca="1">(K$136*INDEX('Term Pricing'!$U$713:$U$892,MATCH('Project 2'!K$8,'Term Pricing'!$C$713:$C$892,0))*$E244*$F244)+(K$136*INDEX('Term Pricing'!$V$713:$V$892,MATCH('Project 2'!K$8,'Term Pricing'!$C$713:$C$892,0))*$E244*(1-$F244))</f>
        <v>0</v>
      </c>
      <c r="L244" s="212">
        <f ca="1">(L$136*INDEX('Term Pricing'!$U$713:$U$892,MATCH('Project 2'!L$8,'Term Pricing'!$C$713:$C$892,0))*$E244*$F244)+(L$136*INDEX('Term Pricing'!$V$713:$V$892,MATCH('Project 2'!L$8,'Term Pricing'!$C$713:$C$892,0))*$E244*(1-$F244))</f>
        <v>0</v>
      </c>
      <c r="M244" s="212">
        <f ca="1">(M$136*INDEX('Term Pricing'!$U$713:$U$892,MATCH('Project 2'!M$8,'Term Pricing'!$C$713:$C$892,0))*$E244*$F244)+(M$136*INDEX('Term Pricing'!$V$713:$V$892,MATCH('Project 2'!M$8,'Term Pricing'!$C$713:$C$892,0))*$E244*(1-$F244))</f>
        <v>0</v>
      </c>
      <c r="N244" s="212">
        <f ca="1">(N$136*INDEX('Term Pricing'!$U$713:$U$892,MATCH('Project 2'!N$8,'Term Pricing'!$C$713:$C$892,0))*$E244*$F244)+(N$136*INDEX('Term Pricing'!$V$713:$V$892,MATCH('Project 2'!N$8,'Term Pricing'!$C$713:$C$892,0))*$E244*(1-$F244))</f>
        <v>0</v>
      </c>
      <c r="O244" s="212">
        <f ca="1">(O$136*INDEX('Term Pricing'!$U$713:$U$892,MATCH('Project 2'!O$8,'Term Pricing'!$C$713:$C$892,0))*$E244*$F244)+(O$136*INDEX('Term Pricing'!$V$713:$V$892,MATCH('Project 2'!O$8,'Term Pricing'!$C$713:$C$892,0))*$E244*(1-$F244))</f>
        <v>0</v>
      </c>
      <c r="P244" s="212">
        <f ca="1">(P$136*INDEX('Term Pricing'!$U$713:$U$892,MATCH('Project 2'!P$8,'Term Pricing'!$C$713:$C$892,0))*$E244*$F244)+(P$136*INDEX('Term Pricing'!$V$713:$V$892,MATCH('Project 2'!P$8,'Term Pricing'!$C$713:$C$892,0))*$E244*(1-$F244))</f>
        <v>0</v>
      </c>
      <c r="Q244" s="212">
        <f ca="1">(Q$136*INDEX('Term Pricing'!$U$713:$U$892,MATCH('Project 2'!Q$8,'Term Pricing'!$C$713:$C$892,0))*$E244*$F244)+(Q$136*INDEX('Term Pricing'!$V$713:$V$892,MATCH('Project 2'!Q$8,'Term Pricing'!$C$713:$C$892,0))*$E244*(1-$F244))</f>
        <v>0</v>
      </c>
      <c r="R244" s="212">
        <f ca="1">(R$136*INDEX('Term Pricing'!$U$713:$U$892,MATCH('Project 2'!R$8,'Term Pricing'!$C$713:$C$892,0))*$E244*$F244)+(R$136*INDEX('Term Pricing'!$V$713:$V$892,MATCH('Project 2'!R$8,'Term Pricing'!$C$713:$C$892,0))*$E244*(1-$F244))</f>
        <v>0</v>
      </c>
      <c r="S244" s="212">
        <f ca="1">(S$136*INDEX('Term Pricing'!$U$713:$U$892,MATCH('Project 2'!S$8,'Term Pricing'!$C$713:$C$892,0))*$E244*$F244)+(S$136*INDEX('Term Pricing'!$V$713:$V$892,MATCH('Project 2'!S$8,'Term Pricing'!$C$713:$C$892,0))*$E244*(1-$F244))</f>
        <v>0</v>
      </c>
      <c r="T244" s="212">
        <f ca="1">(T$136*INDEX('Term Pricing'!$U$713:$U$892,MATCH('Project 2'!T$8,'Term Pricing'!$C$713:$C$892,0))*$E244*$F244)+(T$136*INDEX('Term Pricing'!$V$713:$V$892,MATCH('Project 2'!T$8,'Term Pricing'!$C$713:$C$892,0))*$E244*(1-$F244))</f>
        <v>0</v>
      </c>
      <c r="U244" s="212">
        <f ca="1">(U$136*INDEX('Term Pricing'!$U$713:$U$892,MATCH('Project 2'!U$8,'Term Pricing'!$C$713:$C$892,0))*$E244*$F244)+(U$136*INDEX('Term Pricing'!$V$713:$V$892,MATCH('Project 2'!U$8,'Term Pricing'!$C$713:$C$892,0))*$E244*(1-$F244))</f>
        <v>0</v>
      </c>
      <c r="V244" s="212">
        <f ca="1">(V$136*INDEX('Term Pricing'!$U$713:$U$892,MATCH('Project 2'!V$8,'Term Pricing'!$C$713:$C$892,0))*$E244*$F244)+(V$136*INDEX('Term Pricing'!$V$713:$V$892,MATCH('Project 2'!V$8,'Term Pricing'!$C$713:$C$892,0))*$E244*(1-$F244))</f>
        <v>0</v>
      </c>
      <c r="W244" s="212">
        <f ca="1">(W$136*INDEX('Term Pricing'!$U$713:$U$892,MATCH('Project 2'!W$8,'Term Pricing'!$C$713:$C$892,0))*$E244*$F244)+(W$136*INDEX('Term Pricing'!$V$713:$V$892,MATCH('Project 2'!W$8,'Term Pricing'!$C$713:$C$892,0))*$E244*(1-$F244))</f>
        <v>0</v>
      </c>
      <c r="X244" s="212">
        <f ca="1">(X$136*INDEX('Term Pricing'!$U$713:$U$892,MATCH('Project 2'!X$8,'Term Pricing'!$C$713:$C$892,0))*$E244*$F244)+(X$136*INDEX('Term Pricing'!$V$713:$V$892,MATCH('Project 2'!X$8,'Term Pricing'!$C$713:$C$892,0))*$E244*(1-$F244))</f>
        <v>0</v>
      </c>
      <c r="Y244" s="212">
        <f ca="1">(Y$136*INDEX('Term Pricing'!$U$713:$U$892,MATCH('Project 2'!Y$8,'Term Pricing'!$C$713:$C$892,0))*$E244*$F244)+(Y$136*INDEX('Term Pricing'!$V$713:$V$892,MATCH('Project 2'!Y$8,'Term Pricing'!$C$713:$C$892,0))*$E244*(1-$F244))</f>
        <v>0</v>
      </c>
      <c r="Z244" s="212">
        <f ca="1">(Z$136*INDEX('Term Pricing'!$U$713:$U$892,MATCH('Project 2'!Z$8,'Term Pricing'!$C$713:$C$892,0))*$E244*$F244)+(Z$136*INDEX('Term Pricing'!$V$713:$V$892,MATCH('Project 2'!Z$8,'Term Pricing'!$C$713:$C$892,0))*$E244*(1-$F244))</f>
        <v>0</v>
      </c>
      <c r="AA244" s="212">
        <f ca="1">(AA$136*INDEX('Term Pricing'!$U$713:$U$892,MATCH('Project 2'!AA$8,'Term Pricing'!$C$713:$C$892,0))*$E244*$F244)+(AA$136*INDEX('Term Pricing'!$V$713:$V$892,MATCH('Project 2'!AA$8,'Term Pricing'!$C$713:$C$892,0))*$E244*(1-$F244))</f>
        <v>0</v>
      </c>
      <c r="AB244" s="212">
        <f ca="1">(AB$136*INDEX('Term Pricing'!$U$713:$U$892,MATCH('Project 2'!AB$8,'Term Pricing'!$C$713:$C$892,0))*$E244*$F244)+(AB$136*INDEX('Term Pricing'!$V$713:$V$892,MATCH('Project 2'!AB$8,'Term Pricing'!$C$713:$C$892,0))*$E244*(1-$F244))</f>
        <v>0</v>
      </c>
      <c r="AC244" s="212">
        <f ca="1">(AC$136*INDEX('Term Pricing'!$U$713:$U$892,MATCH('Project 2'!AC$8,'Term Pricing'!$C$713:$C$892,0))*$E244*$F244)+(AC$136*INDEX('Term Pricing'!$V$713:$V$892,MATCH('Project 2'!AC$8,'Term Pricing'!$C$713:$C$892,0))*$E244*(1-$F244))</f>
        <v>0</v>
      </c>
      <c r="AD244" s="212">
        <f ca="1">(AD$136*INDEX('Term Pricing'!$U$713:$U$892,MATCH('Project 2'!AD$8,'Term Pricing'!$C$713:$C$892,0))*$E244*$F244)+(AD$136*INDEX('Term Pricing'!$V$713:$V$892,MATCH('Project 2'!AD$8,'Term Pricing'!$C$713:$C$892,0))*$E244*(1-$F244))</f>
        <v>0</v>
      </c>
      <c r="AE244" s="212">
        <f ca="1">(AE$136*INDEX('Term Pricing'!$U$713:$U$892,MATCH('Project 2'!AE$8,'Term Pricing'!$C$713:$C$892,0))*$E244*$F244)+(AE$136*INDEX('Term Pricing'!$V$713:$V$892,MATCH('Project 2'!AE$8,'Term Pricing'!$C$713:$C$892,0))*$E244*(1-$F244))</f>
        <v>0</v>
      </c>
      <c r="AF244" s="212">
        <f ca="1">(AF$136*INDEX('Term Pricing'!$U$713:$U$892,MATCH('Project 2'!AF$8,'Term Pricing'!$C$713:$C$892,0))*$E244*$F244)+(AF$136*INDEX('Term Pricing'!$V$713:$V$892,MATCH('Project 2'!AF$8,'Term Pricing'!$C$713:$C$892,0))*$E244*(1-$F244))</f>
        <v>0</v>
      </c>
      <c r="AG244" s="212">
        <f ca="1">(AG$136*INDEX('Term Pricing'!$U$713:$U$892,MATCH('Project 2'!AG$8,'Term Pricing'!$C$713:$C$892,0))*$E244*$F244)+(AG$136*INDEX('Term Pricing'!$V$713:$V$892,MATCH('Project 2'!AG$8,'Term Pricing'!$C$713:$C$892,0))*$E244*(1-$F244))</f>
        <v>0</v>
      </c>
      <c r="AH244" s="212">
        <f ca="1">(AH$136*INDEX('Term Pricing'!$U$713:$U$892,MATCH('Project 2'!AH$8,'Term Pricing'!$C$713:$C$892,0))*$E244*$F244)+(AH$136*INDEX('Term Pricing'!$V$713:$V$892,MATCH('Project 2'!AH$8,'Term Pricing'!$C$713:$C$892,0))*$E244*(1-$F244))</f>
        <v>0</v>
      </c>
      <c r="AI244" s="212">
        <f ca="1">(AI$136*INDEX('Term Pricing'!$U$713:$U$892,MATCH('Project 2'!AI$8,'Term Pricing'!$C$713:$C$892,0))*$E244*$F244)+(AI$136*INDEX('Term Pricing'!$V$713:$V$892,MATCH('Project 2'!AI$8,'Term Pricing'!$C$713:$C$892,0))*$E244*(1-$F244))</f>
        <v>0</v>
      </c>
      <c r="AJ244" s="212">
        <f ca="1">(AJ$136*INDEX('Term Pricing'!$U$713:$U$892,MATCH('Project 2'!AJ$8,'Term Pricing'!$C$713:$C$892,0))*$E244*$F244)+(AJ$136*INDEX('Term Pricing'!$V$713:$V$892,MATCH('Project 2'!AJ$8,'Term Pricing'!$C$713:$C$892,0))*$E244*(1-$F244))</f>
        <v>0</v>
      </c>
      <c r="AK244" s="212">
        <f ca="1">(AK$136*INDEX('Term Pricing'!$U$713:$U$892,MATCH('Project 2'!AK$8,'Term Pricing'!$C$713:$C$892,0))*$E244*$F244)+(AK$136*INDEX('Term Pricing'!$V$713:$V$892,MATCH('Project 2'!AK$8,'Term Pricing'!$C$713:$C$892,0))*$E244*(1-$F244))</f>
        <v>0</v>
      </c>
      <c r="AL244" s="212">
        <f ca="1">(AL$136*INDEX('Term Pricing'!$U$713:$U$892,MATCH('Project 2'!AL$8,'Term Pricing'!$C$713:$C$892,0))*$E244*$F244)+(AL$136*INDEX('Term Pricing'!$V$713:$V$892,MATCH('Project 2'!AL$8,'Term Pricing'!$C$713:$C$892,0))*$E244*(1-$F244))</f>
        <v>0</v>
      </c>
      <c r="AM244" s="212">
        <f ca="1">(AM$136*INDEX('Term Pricing'!$U$713:$U$892,MATCH('Project 2'!AM$8,'Term Pricing'!$C$713:$C$892,0))*$E244*$F244)+(AM$136*INDEX('Term Pricing'!$V$713:$V$892,MATCH('Project 2'!AM$8,'Term Pricing'!$C$713:$C$892,0))*$E244*(1-$F244))</f>
        <v>0</v>
      </c>
      <c r="AN244" s="212">
        <f ca="1">(AN$136*INDEX('Term Pricing'!$U$713:$U$892,MATCH('Project 2'!AN$8,'Term Pricing'!$C$713:$C$892,0))*$E244*$F244)+(AN$136*INDEX('Term Pricing'!$V$713:$V$892,MATCH('Project 2'!AN$8,'Term Pricing'!$C$713:$C$892,0))*$E244*(1-$F244))</f>
        <v>0</v>
      </c>
      <c r="AO244" s="212">
        <f ca="1">(AO$136*INDEX('Term Pricing'!$U$713:$U$892,MATCH('Project 2'!AO$8,'Term Pricing'!$C$713:$C$892,0))*$E244*$F244)+(AO$136*INDEX('Term Pricing'!$V$713:$V$892,MATCH('Project 2'!AO$8,'Term Pricing'!$C$713:$C$892,0))*$E244*(1-$F244))</f>
        <v>0</v>
      </c>
      <c r="AP244" s="212">
        <f ca="1">(AP$136*INDEX('Term Pricing'!$U$713:$U$892,MATCH('Project 2'!AP$8,'Term Pricing'!$C$713:$C$892,0))*$E244*$F244)+(AP$136*INDEX('Term Pricing'!$V$713:$V$892,MATCH('Project 2'!AP$8,'Term Pricing'!$C$713:$C$892,0))*$E244*(1-$F244))</f>
        <v>0</v>
      </c>
      <c r="AQ244" s="212">
        <f ca="1">(AQ$136*INDEX('Term Pricing'!$U$713:$U$892,MATCH('Project 2'!AQ$8,'Term Pricing'!$C$713:$C$892,0))*$E244*$F244)+(AQ$136*INDEX('Term Pricing'!$V$713:$V$892,MATCH('Project 2'!AQ$8,'Term Pricing'!$C$713:$C$892,0))*$E244*(1-$F244))</f>
        <v>0</v>
      </c>
      <c r="AR244" s="212">
        <f ca="1">(AR$136*INDEX('Term Pricing'!$U$713:$U$892,MATCH('Project 2'!AR$8,'Term Pricing'!$C$713:$C$892,0))*$E244*$F244)+(AR$136*INDEX('Term Pricing'!$V$713:$V$892,MATCH('Project 2'!AR$8,'Term Pricing'!$C$713:$C$892,0))*$E244*(1-$F244))</f>
        <v>0</v>
      </c>
      <c r="AS244" s="212">
        <f ca="1">(AS$136*INDEX('Term Pricing'!$U$713:$U$892,MATCH('Project 2'!AS$8,'Term Pricing'!$C$713:$C$892,0))*$E244*$F244)+(AS$136*INDEX('Term Pricing'!$V$713:$V$892,MATCH('Project 2'!AS$8,'Term Pricing'!$C$713:$C$892,0))*$E244*(1-$F244))</f>
        <v>0</v>
      </c>
      <c r="AT244" s="212">
        <f ca="1">(AT$136*INDEX('Term Pricing'!$U$713:$U$892,MATCH('Project 2'!AT$8,'Term Pricing'!$C$713:$C$892,0))*$E244*$F244)+(AT$136*INDEX('Term Pricing'!$V$713:$V$892,MATCH('Project 2'!AT$8,'Term Pricing'!$C$713:$C$892,0))*$E244*(1-$F244))</f>
        <v>0</v>
      </c>
      <c r="AU244" s="212">
        <f ca="1">(AU$136*INDEX('Term Pricing'!$U$713:$U$892,MATCH('Project 2'!AU$8,'Term Pricing'!$C$713:$C$892,0))*$E244*$F244)+(AU$136*INDEX('Term Pricing'!$V$713:$V$892,MATCH('Project 2'!AU$8,'Term Pricing'!$C$713:$C$892,0))*$E244*(1-$F244))</f>
        <v>0</v>
      </c>
      <c r="AV244" s="212">
        <f ca="1">(AV$136*INDEX('Term Pricing'!$U$713:$U$892,MATCH('Project 2'!AV$8,'Term Pricing'!$C$713:$C$892,0))*$E244*$F244)+(AV$136*INDEX('Term Pricing'!$V$713:$V$892,MATCH('Project 2'!AV$8,'Term Pricing'!$C$713:$C$892,0))*$E244*(1-$F244))</f>
        <v>0</v>
      </c>
      <c r="AW244" s="212">
        <f ca="1">(AW$136*INDEX('Term Pricing'!$U$713:$U$892,MATCH('Project 2'!AW$8,'Term Pricing'!$C$713:$C$892,0))*$E244*$F244)+(AW$136*INDEX('Term Pricing'!$V$713:$V$892,MATCH('Project 2'!AW$8,'Term Pricing'!$C$713:$C$892,0))*$E244*(1-$F244))</f>
        <v>0</v>
      </c>
      <c r="AX244" s="212">
        <f ca="1">(AX$136*INDEX('Term Pricing'!$U$713:$U$892,MATCH('Project 2'!AX$8,'Term Pricing'!$C$713:$C$892,0))*$E244*$F244)+(AX$136*INDEX('Term Pricing'!$V$713:$V$892,MATCH('Project 2'!AX$8,'Term Pricing'!$C$713:$C$892,0))*$E244*(1-$F244))</f>
        <v>0</v>
      </c>
      <c r="AY244" s="212">
        <f ca="1">(AY$136*INDEX('Term Pricing'!$U$713:$U$892,MATCH('Project 2'!AY$8,'Term Pricing'!$C$713:$C$892,0))*$E244*$F244)+(AY$136*INDEX('Term Pricing'!$V$713:$V$892,MATCH('Project 2'!AY$8,'Term Pricing'!$C$713:$C$892,0))*$E244*(1-$F244))</f>
        <v>0</v>
      </c>
      <c r="AZ244" s="212">
        <f ca="1">(AZ$136*INDEX('Term Pricing'!$U$713:$U$892,MATCH('Project 2'!AZ$8,'Term Pricing'!$C$713:$C$892,0))*$E244*$F244)+(AZ$136*INDEX('Term Pricing'!$V$713:$V$892,MATCH('Project 2'!AZ$8,'Term Pricing'!$C$713:$C$892,0))*$E244*(1-$F244))</f>
        <v>0</v>
      </c>
      <c r="BA244" s="212">
        <f ca="1">(BA$136*INDEX('Term Pricing'!$U$713:$U$892,MATCH('Project 2'!BA$8,'Term Pricing'!$C$713:$C$892,0))*$E244*$F244)+(BA$136*INDEX('Term Pricing'!$V$713:$V$892,MATCH('Project 2'!BA$8,'Term Pricing'!$C$713:$C$892,0))*$E244*(1-$F244))</f>
        <v>0</v>
      </c>
      <c r="BB244" s="212">
        <f ca="1">(BB$136*INDEX('Term Pricing'!$U$713:$U$892,MATCH('Project 2'!BB$8,'Term Pricing'!$C$713:$C$892,0))*$E244*$F244)+(BB$136*INDEX('Term Pricing'!$V$713:$V$892,MATCH('Project 2'!BB$8,'Term Pricing'!$C$713:$C$892,0))*$E244*(1-$F244))</f>
        <v>0</v>
      </c>
      <c r="BC244" s="212">
        <f ca="1">(BC$136*INDEX('Term Pricing'!$U$713:$U$892,MATCH('Project 2'!BC$8,'Term Pricing'!$C$713:$C$892,0))*$E244*$F244)+(BC$136*INDEX('Term Pricing'!$V$713:$V$892,MATCH('Project 2'!BC$8,'Term Pricing'!$C$713:$C$892,0))*$E244*(1-$F244))</f>
        <v>0</v>
      </c>
      <c r="BD244" s="212">
        <f ca="1">(BD$136*INDEX('Term Pricing'!$U$713:$U$892,MATCH('Project 2'!BD$8,'Term Pricing'!$C$713:$C$892,0))*$E244*$F244)+(BD$136*INDEX('Term Pricing'!$V$713:$V$892,MATCH('Project 2'!BD$8,'Term Pricing'!$C$713:$C$892,0))*$E244*(1-$F244))</f>
        <v>0</v>
      </c>
      <c r="BE244" s="212">
        <f ca="1">(BE$136*INDEX('Term Pricing'!$U$713:$U$892,MATCH('Project 2'!BE$8,'Term Pricing'!$C$713:$C$892,0))*$E244*$F244)+(BE$136*INDEX('Term Pricing'!$V$713:$V$892,MATCH('Project 2'!BE$8,'Term Pricing'!$C$713:$C$892,0))*$E244*(1-$F244))</f>
        <v>0</v>
      </c>
      <c r="BF244" s="212">
        <f ca="1">(BF$136*INDEX('Term Pricing'!$U$713:$U$892,MATCH('Project 2'!BF$8,'Term Pricing'!$C$713:$C$892,0))*$E244*$F244)+(BF$136*INDEX('Term Pricing'!$V$713:$V$892,MATCH('Project 2'!BF$8,'Term Pricing'!$C$713:$C$892,0))*$E244*(1-$F244))</f>
        <v>0</v>
      </c>
      <c r="BG244" s="212">
        <f ca="1">(BG$136*INDEX('Term Pricing'!$U$713:$U$892,MATCH('Project 2'!BG$8,'Term Pricing'!$C$713:$C$892,0))*$E244*$F244)+(BG$136*INDEX('Term Pricing'!$V$713:$V$892,MATCH('Project 2'!BG$8,'Term Pricing'!$C$713:$C$892,0))*$E244*(1-$F244))</f>
        <v>0</v>
      </c>
      <c r="BH244" s="212">
        <f ca="1">(BH$136*INDEX('Term Pricing'!$U$713:$U$892,MATCH('Project 2'!BH$8,'Term Pricing'!$C$713:$C$892,0))*$E244*$F244)+(BH$136*INDEX('Term Pricing'!$V$713:$V$892,MATCH('Project 2'!BH$8,'Term Pricing'!$C$713:$C$892,0))*$E244*(1-$F244))</f>
        <v>0</v>
      </c>
      <c r="BI244" s="212">
        <f ca="1">(BI$136*INDEX('Term Pricing'!$U$713:$U$892,MATCH('Project 2'!BI$8,'Term Pricing'!$C$713:$C$892,0))*$E244*$F244)+(BI$136*INDEX('Term Pricing'!$V$713:$V$892,MATCH('Project 2'!BI$8,'Term Pricing'!$C$713:$C$892,0))*$E244*(1-$F244))</f>
        <v>0</v>
      </c>
      <c r="BJ244" s="212">
        <f ca="1">(BJ$136*INDEX('Term Pricing'!$U$713:$U$892,MATCH('Project 2'!BJ$8,'Term Pricing'!$C$713:$C$892,0))*$E244*$F244)+(BJ$136*INDEX('Term Pricing'!$V$713:$V$892,MATCH('Project 2'!BJ$8,'Term Pricing'!$C$713:$C$892,0))*$E244*(1-$F244))</f>
        <v>0</v>
      </c>
      <c r="BK244" s="212">
        <f ca="1">(BK$136*INDEX('Term Pricing'!$U$713:$U$892,MATCH('Project 2'!BK$8,'Term Pricing'!$C$713:$C$892,0))*$E244*$F244)+(BK$136*INDEX('Term Pricing'!$V$713:$V$892,MATCH('Project 2'!BK$8,'Term Pricing'!$C$713:$C$892,0))*$E244*(1-$F244))</f>
        <v>0</v>
      </c>
      <c r="BL244" s="212">
        <f ca="1">(BL$136*INDEX('Term Pricing'!$U$713:$U$892,MATCH('Project 2'!BL$8,'Term Pricing'!$C$713:$C$892,0))*$E244*$F244)+(BL$136*INDEX('Term Pricing'!$V$713:$V$892,MATCH('Project 2'!BL$8,'Term Pricing'!$C$713:$C$892,0))*$E244*(1-$F244))</f>
        <v>0</v>
      </c>
      <c r="BM244" s="212">
        <f ca="1">(BM$136*INDEX('Term Pricing'!$U$713:$U$892,MATCH('Project 2'!BM$8,'Term Pricing'!$C$713:$C$892,0))*$E244*$F244)+(BM$136*INDEX('Term Pricing'!$V$713:$V$892,MATCH('Project 2'!BM$8,'Term Pricing'!$C$713:$C$892,0))*$E244*(1-$F244))</f>
        <v>0</v>
      </c>
      <c r="BN244" s="212">
        <f ca="1">(BN$136*INDEX('Term Pricing'!$U$713:$U$892,MATCH('Project 2'!BN$8,'Term Pricing'!$C$713:$C$892,0))*$E244*$F244)+(BN$136*INDEX('Term Pricing'!$V$713:$V$892,MATCH('Project 2'!BN$8,'Term Pricing'!$C$713:$C$892,0))*$E244*(1-$F244))</f>
        <v>0</v>
      </c>
      <c r="BO244" s="212">
        <f ca="1">(BO$136*INDEX('Term Pricing'!$U$713:$U$892,MATCH('Project 2'!BO$8,'Term Pricing'!$C$713:$C$892,0))*$E244*$F244)+(BO$136*INDEX('Term Pricing'!$V$713:$V$892,MATCH('Project 2'!BO$8,'Term Pricing'!$C$713:$C$892,0))*$E244*(1-$F244))</f>
        <v>0</v>
      </c>
      <c r="BP244" s="212">
        <f ca="1">(BP$136*INDEX('Term Pricing'!$U$713:$U$892,MATCH('Project 2'!BP$8,'Term Pricing'!$C$713:$C$892,0))*$E244*$F244)+(BP$136*INDEX('Term Pricing'!$V$713:$V$892,MATCH('Project 2'!BP$8,'Term Pricing'!$C$713:$C$892,0))*$E244*(1-$F244))</f>
        <v>0</v>
      </c>
      <c r="BQ244" s="212">
        <f ca="1">(BQ$136*INDEX('Term Pricing'!$U$713:$U$892,MATCH('Project 2'!BQ$8,'Term Pricing'!$C$713:$C$892,0))*$E244*$F244)+(BQ$136*INDEX('Term Pricing'!$V$713:$V$892,MATCH('Project 2'!BQ$8,'Term Pricing'!$C$713:$C$892,0))*$E244*(1-$F244))</f>
        <v>0</v>
      </c>
      <c r="BR244" s="212">
        <f ca="1">(BR$136*INDEX('Term Pricing'!$U$713:$U$892,MATCH('Project 2'!BR$8,'Term Pricing'!$C$713:$C$892,0))*$E244*$F244)+(BR$136*INDEX('Term Pricing'!$V$713:$V$892,MATCH('Project 2'!BR$8,'Term Pricing'!$C$713:$C$892,0))*$E244*(1-$F244))</f>
        <v>0</v>
      </c>
      <c r="BS244" s="212">
        <f ca="1">(BS$136*INDEX('Term Pricing'!$U$713:$U$892,MATCH('Project 2'!BS$8,'Term Pricing'!$C$713:$C$892,0))*$E244*$F244)+(BS$136*INDEX('Term Pricing'!$V$713:$V$892,MATCH('Project 2'!BS$8,'Term Pricing'!$C$713:$C$892,0))*$E244*(1-$F244))</f>
        <v>0</v>
      </c>
      <c r="BT244" s="212">
        <f ca="1">(BT$136*INDEX('Term Pricing'!$U$713:$U$892,MATCH('Project 2'!BT$8,'Term Pricing'!$C$713:$C$892,0))*$E244*$F244)+(BT$136*INDEX('Term Pricing'!$V$713:$V$892,MATCH('Project 2'!BT$8,'Term Pricing'!$C$713:$C$892,0))*$E244*(1-$F244))</f>
        <v>0</v>
      </c>
      <c r="BU244" s="212">
        <f ca="1">(BU$136*INDEX('Term Pricing'!$U$713:$U$892,MATCH('Project 2'!BU$8,'Term Pricing'!$C$713:$C$892,0))*$E244*$F244)+(BU$136*INDEX('Term Pricing'!$V$713:$V$892,MATCH('Project 2'!BU$8,'Term Pricing'!$C$713:$C$892,0))*$E244*(1-$F244))</f>
        <v>0</v>
      </c>
      <c r="BV244" s="212">
        <f ca="1">(BV$136*INDEX('Term Pricing'!$U$713:$U$892,MATCH('Project 2'!BV$8,'Term Pricing'!$C$713:$C$892,0))*$E244*$F244)+(BV$136*INDEX('Term Pricing'!$V$713:$V$892,MATCH('Project 2'!BV$8,'Term Pricing'!$C$713:$C$892,0))*$E244*(1-$F244))</f>
        <v>0</v>
      </c>
      <c r="BW244" s="212">
        <f ca="1">(BW$136*INDEX('Term Pricing'!$U$713:$U$892,MATCH('Project 2'!BW$8,'Term Pricing'!$C$713:$C$892,0))*$E244*$F244)+(BW$136*INDEX('Term Pricing'!$V$713:$V$892,MATCH('Project 2'!BW$8,'Term Pricing'!$C$713:$C$892,0))*$E244*(1-$F244))</f>
        <v>0</v>
      </c>
      <c r="BX244" s="212">
        <f ca="1">(BX$136*INDEX('Term Pricing'!$U$713:$U$892,MATCH('Project 2'!BX$8,'Term Pricing'!$C$713:$C$892,0))*$E244*$F244)+(BX$136*INDEX('Term Pricing'!$V$713:$V$892,MATCH('Project 2'!BX$8,'Term Pricing'!$C$713:$C$892,0))*$E244*(1-$F244))</f>
        <v>0</v>
      </c>
      <c r="BY244" s="212">
        <f ca="1">(BY$136*INDEX('Term Pricing'!$U$713:$U$892,MATCH('Project 2'!BY$8,'Term Pricing'!$C$713:$C$892,0))*$E244*$F244)+(BY$136*INDEX('Term Pricing'!$V$713:$V$892,MATCH('Project 2'!BY$8,'Term Pricing'!$C$713:$C$892,0))*$E244*(1-$F244))</f>
        <v>0</v>
      </c>
      <c r="BZ244" s="212">
        <f ca="1">(BZ$136*INDEX('Term Pricing'!$U$713:$U$892,MATCH('Project 2'!BZ$8,'Term Pricing'!$C$713:$C$892,0))*$E244*$F244)+(BZ$136*INDEX('Term Pricing'!$V$713:$V$892,MATCH('Project 2'!BZ$8,'Term Pricing'!$C$713:$C$892,0))*$E244*(1-$F244))</f>
        <v>0</v>
      </c>
      <c r="CA244" s="212">
        <f ca="1">(CA$136*INDEX('Term Pricing'!$U$713:$U$892,MATCH('Project 2'!CA$8,'Term Pricing'!$C$713:$C$892,0))*$E244*$F244)+(CA$136*INDEX('Term Pricing'!$V$713:$V$892,MATCH('Project 2'!CA$8,'Term Pricing'!$C$713:$C$892,0))*$E244*(1-$F244))</f>
        <v>0</v>
      </c>
      <c r="CB244" s="212">
        <f ca="1">(CB$136*INDEX('Term Pricing'!$U$713:$U$892,MATCH('Project 2'!CB$8,'Term Pricing'!$C$713:$C$892,0))*$E244*$F244)+(CB$136*INDEX('Term Pricing'!$V$713:$V$892,MATCH('Project 2'!CB$8,'Term Pricing'!$C$713:$C$892,0))*$E244*(1-$F244))</f>
        <v>0</v>
      </c>
      <c r="CC244" s="212">
        <f ca="1">(CC$136*INDEX('Term Pricing'!$U$713:$U$892,MATCH('Project 2'!CC$8,'Term Pricing'!$C$713:$C$892,0))*$E244*$F244)+(CC$136*INDEX('Term Pricing'!$V$713:$V$892,MATCH('Project 2'!CC$8,'Term Pricing'!$C$713:$C$892,0))*$E244*(1-$F244))</f>
        <v>0</v>
      </c>
      <c r="CD244" s="212">
        <f ca="1">(CD$136*INDEX('Term Pricing'!$U$713:$U$892,MATCH('Project 2'!CD$8,'Term Pricing'!$C$713:$C$892,0))*$E244*$F244)+(CD$136*INDEX('Term Pricing'!$V$713:$V$892,MATCH('Project 2'!CD$8,'Term Pricing'!$C$713:$C$892,0))*$E244*(1-$F244))</f>
        <v>0</v>
      </c>
      <c r="CE244" s="212">
        <f ca="1">(CE$136*INDEX('Term Pricing'!$U$713:$U$892,MATCH('Project 2'!CE$8,'Term Pricing'!$C$713:$C$892,0))*$E244*$F244)+(CE$136*INDEX('Term Pricing'!$V$713:$V$892,MATCH('Project 2'!CE$8,'Term Pricing'!$C$713:$C$892,0))*$E244*(1-$F244))</f>
        <v>0</v>
      </c>
      <c r="CF244" s="212">
        <f ca="1">(CF$136*INDEX('Term Pricing'!$U$713:$U$892,MATCH('Project 2'!CF$8,'Term Pricing'!$C$713:$C$892,0))*$E244*$F244)+(CF$136*INDEX('Term Pricing'!$V$713:$V$892,MATCH('Project 2'!CF$8,'Term Pricing'!$C$713:$C$892,0))*$E244*(1-$F244))</f>
        <v>0</v>
      </c>
      <c r="CG244" s="212">
        <f ca="1">(CG$136*INDEX('Term Pricing'!$U$713:$U$892,MATCH('Project 2'!CG$8,'Term Pricing'!$C$713:$C$892,0))*$E244*$F244)+(CG$136*INDEX('Term Pricing'!$V$713:$V$892,MATCH('Project 2'!CG$8,'Term Pricing'!$C$713:$C$892,0))*$E244*(1-$F244))</f>
        <v>0</v>
      </c>
      <c r="CH244" s="212">
        <f ca="1">(CH$136*INDEX('Term Pricing'!$U$713:$U$892,MATCH('Project 2'!CH$8,'Term Pricing'!$C$713:$C$892,0))*$E244*$F244)+(CH$136*INDEX('Term Pricing'!$V$713:$V$892,MATCH('Project 2'!CH$8,'Term Pricing'!$C$713:$C$892,0))*$E244*(1-$F244))</f>
        <v>0</v>
      </c>
      <c r="CI244" s="212">
        <f ca="1">(CI$136*INDEX('Term Pricing'!$U$713:$U$892,MATCH('Project 2'!CI$8,'Term Pricing'!$C$713:$C$892,0))*$E244*$F244)+(CI$136*INDEX('Term Pricing'!$V$713:$V$892,MATCH('Project 2'!CI$8,'Term Pricing'!$C$713:$C$892,0))*$E244*(1-$F244))</f>
        <v>0</v>
      </c>
      <c r="CJ244" s="212">
        <f ca="1">(CJ$136*INDEX('Term Pricing'!$U$713:$U$892,MATCH('Project 2'!CJ$8,'Term Pricing'!$C$713:$C$892,0))*$E244*$F244)+(CJ$136*INDEX('Term Pricing'!$V$713:$V$892,MATCH('Project 2'!CJ$8,'Term Pricing'!$C$713:$C$892,0))*$E244*(1-$F244))</f>
        <v>0</v>
      </c>
      <c r="CK244" s="212">
        <f ca="1">(CK$136*INDEX('Term Pricing'!$U$713:$U$892,MATCH('Project 2'!CK$8,'Term Pricing'!$C$713:$C$892,0))*$E244*$F244)+(CK$136*INDEX('Term Pricing'!$V$713:$V$892,MATCH('Project 2'!CK$8,'Term Pricing'!$C$713:$C$892,0))*$E244*(1-$F244))</f>
        <v>0</v>
      </c>
      <c r="CL244" s="212">
        <f ca="1">(CL$136*INDEX('Term Pricing'!$U$713:$U$892,MATCH('Project 2'!CL$8,'Term Pricing'!$C$713:$C$892,0))*$E244*$F244)+(CL$136*INDEX('Term Pricing'!$V$713:$V$892,MATCH('Project 2'!CL$8,'Term Pricing'!$C$713:$C$892,0))*$E244*(1-$F244))</f>
        <v>0</v>
      </c>
      <c r="CM244" s="212">
        <f ca="1">(CM$136*INDEX('Term Pricing'!$U$713:$U$892,MATCH('Project 2'!CM$8,'Term Pricing'!$C$713:$C$892,0))*$E244*$F244)+(CM$136*INDEX('Term Pricing'!$V$713:$V$892,MATCH('Project 2'!CM$8,'Term Pricing'!$C$713:$C$892,0))*$E244*(1-$F244))</f>
        <v>0</v>
      </c>
      <c r="CN244" s="212">
        <f ca="1">(CN$136*INDEX('Term Pricing'!$U$713:$U$892,MATCH('Project 2'!CN$8,'Term Pricing'!$C$713:$C$892,0))*$E244*$F244)+(CN$136*INDEX('Term Pricing'!$V$713:$V$892,MATCH('Project 2'!CN$8,'Term Pricing'!$C$713:$C$892,0))*$E244*(1-$F244))</f>
        <v>0</v>
      </c>
      <c r="CO244" s="212">
        <f ca="1">(CO$136*INDEX('Term Pricing'!$U$713:$U$892,MATCH('Project 2'!CO$8,'Term Pricing'!$C$713:$C$892,0))*$E244*$F244)+(CO$136*INDEX('Term Pricing'!$V$713:$V$892,MATCH('Project 2'!CO$8,'Term Pricing'!$C$713:$C$892,0))*$E244*(1-$F244))</f>
        <v>0</v>
      </c>
      <c r="CP244" s="212">
        <f ca="1">(CP$136*INDEX('Term Pricing'!$U$713:$U$892,MATCH('Project 2'!CP$8,'Term Pricing'!$C$713:$C$892,0))*$E244*$F244)+(CP$136*INDEX('Term Pricing'!$V$713:$V$892,MATCH('Project 2'!CP$8,'Term Pricing'!$C$713:$C$892,0))*$E244*(1-$F244))</f>
        <v>0</v>
      </c>
      <c r="CQ244" s="212">
        <f ca="1">(CQ$136*INDEX('Term Pricing'!$U$713:$U$892,MATCH('Project 2'!CQ$8,'Term Pricing'!$C$713:$C$892,0))*$E244*$F244)+(CQ$136*INDEX('Term Pricing'!$V$713:$V$892,MATCH('Project 2'!CQ$8,'Term Pricing'!$C$713:$C$892,0))*$E244*(1-$F244))</f>
        <v>0</v>
      </c>
      <c r="CR244" s="212">
        <f ca="1">(CR$136*INDEX('Term Pricing'!$U$713:$U$892,MATCH('Project 2'!CR$8,'Term Pricing'!$C$713:$C$892,0))*$E244*$F244)+(CR$136*INDEX('Term Pricing'!$V$713:$V$892,MATCH('Project 2'!CR$8,'Term Pricing'!$C$713:$C$892,0))*$E244*(1-$F244))</f>
        <v>0</v>
      </c>
      <c r="CS244" s="212">
        <f ca="1">(CS$136*INDEX('Term Pricing'!$U$713:$U$892,MATCH('Project 2'!CS$8,'Term Pricing'!$C$713:$C$892,0))*$E244*$F244)+(CS$136*INDEX('Term Pricing'!$V$713:$V$892,MATCH('Project 2'!CS$8,'Term Pricing'!$C$713:$C$892,0))*$E244*(1-$F244))</f>
        <v>0</v>
      </c>
      <c r="CT244" s="212">
        <f ca="1">(CT$136*INDEX('Term Pricing'!$U$713:$U$892,MATCH('Project 2'!CT$8,'Term Pricing'!$C$713:$C$892,0))*$E244*$F244)+(CT$136*INDEX('Term Pricing'!$V$713:$V$892,MATCH('Project 2'!CT$8,'Term Pricing'!$C$713:$C$892,0))*$E244*(1-$F244))</f>
        <v>0</v>
      </c>
      <c r="CU244" s="212">
        <f ca="1">(CU$136*INDEX('Term Pricing'!$U$713:$U$892,MATCH('Project 2'!CU$8,'Term Pricing'!$C$713:$C$892,0))*$E244*$F244)+(CU$136*INDEX('Term Pricing'!$V$713:$V$892,MATCH('Project 2'!CU$8,'Term Pricing'!$C$713:$C$892,0))*$E244*(1-$F244))</f>
        <v>0</v>
      </c>
      <c r="CV244" s="212">
        <f ca="1">(CV$136*INDEX('Term Pricing'!$U$713:$U$892,MATCH('Project 2'!CV$8,'Term Pricing'!$C$713:$C$892,0))*$E244*$F244)+(CV$136*INDEX('Term Pricing'!$V$713:$V$892,MATCH('Project 2'!CV$8,'Term Pricing'!$C$713:$C$892,0))*$E244*(1-$F244))</f>
        <v>0</v>
      </c>
      <c r="CW244" s="212">
        <f ca="1">(CW$136*INDEX('Term Pricing'!$U$713:$U$892,MATCH('Project 2'!CW$8,'Term Pricing'!$C$713:$C$892,0))*$E244*$F244)+(CW$136*INDEX('Term Pricing'!$V$713:$V$892,MATCH('Project 2'!CW$8,'Term Pricing'!$C$713:$C$892,0))*$E244*(1-$F244))</f>
        <v>0</v>
      </c>
      <c r="CX244" s="212">
        <f ca="1">(CX$136*INDEX('Term Pricing'!$U$713:$U$892,MATCH('Project 2'!CX$8,'Term Pricing'!$C$713:$C$892,0))*$E244*$F244)+(CX$136*INDEX('Term Pricing'!$V$713:$V$892,MATCH('Project 2'!CX$8,'Term Pricing'!$C$713:$C$892,0))*$E244*(1-$F244))</f>
        <v>0</v>
      </c>
      <c r="CY244" s="212">
        <f ca="1">(CY$136*INDEX('Term Pricing'!$U$713:$U$892,MATCH('Project 2'!CY$8,'Term Pricing'!$C$713:$C$892,0))*$E244*$F244)+(CY$136*INDEX('Term Pricing'!$V$713:$V$892,MATCH('Project 2'!CY$8,'Term Pricing'!$C$713:$C$892,0))*$E244*(1-$F244))</f>
        <v>0</v>
      </c>
      <c r="CZ244" s="212">
        <f ca="1">(CZ$136*INDEX('Term Pricing'!$U$713:$U$892,MATCH('Project 2'!CZ$8,'Term Pricing'!$C$713:$C$892,0))*$E244*$F244)+(CZ$136*INDEX('Term Pricing'!$V$713:$V$892,MATCH('Project 2'!CZ$8,'Term Pricing'!$C$713:$C$892,0))*$E244*(1-$F244))</f>
        <v>0</v>
      </c>
      <c r="DA244" s="212">
        <f ca="1">(DA$136*INDEX('Term Pricing'!$U$713:$U$892,MATCH('Project 2'!DA$8,'Term Pricing'!$C$713:$C$892,0))*$E244*$F244)+(DA$136*INDEX('Term Pricing'!$V$713:$V$892,MATCH('Project 2'!DA$8,'Term Pricing'!$C$713:$C$892,0))*$E244*(1-$F244))</f>
        <v>0</v>
      </c>
      <c r="DB244" s="212">
        <f ca="1">(DB$136*INDEX('Term Pricing'!$U$713:$U$892,MATCH('Project 2'!DB$8,'Term Pricing'!$C$713:$C$892,0))*$E244*$F244)+(DB$136*INDEX('Term Pricing'!$V$713:$V$892,MATCH('Project 2'!DB$8,'Term Pricing'!$C$713:$C$892,0))*$E244*(1-$F244))</f>
        <v>0</v>
      </c>
      <c r="DC244" s="212">
        <f ca="1">(DC$136*INDEX('Term Pricing'!$U$713:$U$892,MATCH('Project 2'!DC$8,'Term Pricing'!$C$713:$C$892,0))*$E244*$F244)+(DC$136*INDEX('Term Pricing'!$V$713:$V$892,MATCH('Project 2'!DC$8,'Term Pricing'!$C$713:$C$892,0))*$E244*(1-$F244))</f>
        <v>0</v>
      </c>
      <c r="DD244" s="212">
        <f ca="1">(DD$136*INDEX('Term Pricing'!$U$713:$U$892,MATCH('Project 2'!DD$8,'Term Pricing'!$C$713:$C$892,0))*$E244*$F244)+(DD$136*INDEX('Term Pricing'!$V$713:$V$892,MATCH('Project 2'!DD$8,'Term Pricing'!$C$713:$C$892,0))*$E244*(1-$F244))</f>
        <v>0</v>
      </c>
      <c r="DE244" s="212">
        <f ca="1">(DE$136*INDEX('Term Pricing'!$U$713:$U$892,MATCH('Project 2'!DE$8,'Term Pricing'!$C$713:$C$892,0))*$E244*$F244)+(DE$136*INDEX('Term Pricing'!$V$713:$V$892,MATCH('Project 2'!DE$8,'Term Pricing'!$C$713:$C$892,0))*$E244*(1-$F244))</f>
        <v>0</v>
      </c>
      <c r="DF244" s="212">
        <f ca="1">(DF$136*INDEX('Term Pricing'!$U$713:$U$892,MATCH('Project 2'!DF$8,'Term Pricing'!$C$713:$C$892,0))*$E244*$F244)+(DF$136*INDEX('Term Pricing'!$V$713:$V$892,MATCH('Project 2'!DF$8,'Term Pricing'!$C$713:$C$892,0))*$E244*(1-$F244))</f>
        <v>0</v>
      </c>
      <c r="DG244" s="212">
        <f ca="1">(DG$136*INDEX('Term Pricing'!$U$713:$U$892,MATCH('Project 2'!DG$8,'Term Pricing'!$C$713:$C$892,0))*$E244*$F244)+(DG$136*INDEX('Term Pricing'!$V$713:$V$892,MATCH('Project 2'!DG$8,'Term Pricing'!$C$713:$C$892,0))*$E244*(1-$F244))</f>
        <v>0</v>
      </c>
      <c r="DH244" s="212">
        <f ca="1">(DH$136*INDEX('Term Pricing'!$U$713:$U$892,MATCH('Project 2'!DH$8,'Term Pricing'!$C$713:$C$892,0))*$E244*$F244)+(DH$136*INDEX('Term Pricing'!$V$713:$V$892,MATCH('Project 2'!DH$8,'Term Pricing'!$C$713:$C$892,0))*$E244*(1-$F244))</f>
        <v>0</v>
      </c>
      <c r="DI244" s="212">
        <f ca="1">(DI$136*INDEX('Term Pricing'!$U$713:$U$892,MATCH('Project 2'!DI$8,'Term Pricing'!$C$713:$C$892,0))*$E244*$F244)+(DI$136*INDEX('Term Pricing'!$V$713:$V$892,MATCH('Project 2'!DI$8,'Term Pricing'!$C$713:$C$892,0))*$E244*(1-$F244))</f>
        <v>0</v>
      </c>
      <c r="DJ244" s="212">
        <f ca="1">(DJ$136*INDEX('Term Pricing'!$U$713:$U$892,MATCH('Project 2'!DJ$8,'Term Pricing'!$C$713:$C$892,0))*$E244*$F244)+(DJ$136*INDEX('Term Pricing'!$V$713:$V$892,MATCH('Project 2'!DJ$8,'Term Pricing'!$C$713:$C$892,0))*$E244*(1-$F244))</f>
        <v>0</v>
      </c>
      <c r="DK244" s="212">
        <f ca="1">(DK$136*INDEX('Term Pricing'!$U$713:$U$892,MATCH('Project 2'!DK$8,'Term Pricing'!$C$713:$C$892,0))*$E244*$F244)+(DK$136*INDEX('Term Pricing'!$V$713:$V$892,MATCH('Project 2'!DK$8,'Term Pricing'!$C$713:$C$892,0))*$E244*(1-$F244))</f>
        <v>0</v>
      </c>
      <c r="DL244" s="212">
        <f ca="1">(DL$136*INDEX('Term Pricing'!$U$713:$U$892,MATCH('Project 2'!DL$8,'Term Pricing'!$C$713:$C$892,0))*$E244*$F244)+(DL$136*INDEX('Term Pricing'!$V$713:$V$892,MATCH('Project 2'!DL$8,'Term Pricing'!$C$713:$C$892,0))*$E244*(1-$F244))</f>
        <v>0</v>
      </c>
      <c r="DM244" s="212">
        <f ca="1">(DM$136*INDEX('Term Pricing'!$U$713:$U$892,MATCH('Project 2'!DM$8,'Term Pricing'!$C$713:$C$892,0))*$E244*$F244)+(DM$136*INDEX('Term Pricing'!$V$713:$V$892,MATCH('Project 2'!DM$8,'Term Pricing'!$C$713:$C$892,0))*$E244*(1-$F244))</f>
        <v>0</v>
      </c>
      <c r="DN244" s="212">
        <f ca="1">(DN$136*INDEX('Term Pricing'!$U$713:$U$892,MATCH('Project 2'!DN$8,'Term Pricing'!$C$713:$C$892,0))*$E244*$F244)+(DN$136*INDEX('Term Pricing'!$V$713:$V$892,MATCH('Project 2'!DN$8,'Term Pricing'!$C$713:$C$892,0))*$E244*(1-$F244))</f>
        <v>0</v>
      </c>
    </row>
    <row r="245" spans="1:118" hidden="1" outlineLevel="1">
      <c r="A245" s="151"/>
      <c r="C245" s="34" t="s">
        <v>84</v>
      </c>
      <c r="E245" s="70">
        <f>Inputs!H169</f>
        <v>0</v>
      </c>
      <c r="F245" s="70">
        <f>Inputs!J169</f>
        <v>0</v>
      </c>
      <c r="G245" s="54" t="s">
        <v>83</v>
      </c>
      <c r="H245" s="279">
        <f ca="1">IFERROR(SUM($J245:$DN245)/(SUM($J$136:$DN$136)*E245),0)</f>
        <v>0</v>
      </c>
      <c r="I245" s="29"/>
      <c r="J245" s="212">
        <f ca="1">(J$136*INDEX('Term Pricing'!$U$898:$U$1077,MATCH('Project 2'!J$8,'Term Pricing'!$C$898:$C$1077,0))*$E245*$F245)+(J$136*INDEX('Term Pricing'!$V$898:$V$1077,MATCH('Project 2'!J$8,'Term Pricing'!$C$898:$C$1077,0))*$E245*(1-$F245))</f>
        <v>0</v>
      </c>
      <c r="K245" s="212">
        <f ca="1">(K$136*INDEX('Term Pricing'!$U$898:$U$1077,MATCH('Project 2'!K$8,'Term Pricing'!$C$898:$C$1077,0))*$E245*$F245)+(K$136*INDEX('Term Pricing'!$V$898:$V$1077,MATCH('Project 2'!K$8,'Term Pricing'!$C$898:$C$1077,0))*$E245*(1-$F245))</f>
        <v>0</v>
      </c>
      <c r="L245" s="212">
        <f ca="1">(L$136*INDEX('Term Pricing'!$U$898:$U$1077,MATCH('Project 2'!L$8,'Term Pricing'!$C$898:$C$1077,0))*$E245*$F245)+(L$136*INDEX('Term Pricing'!$V$898:$V$1077,MATCH('Project 2'!L$8,'Term Pricing'!$C$898:$C$1077,0))*$E245*(1-$F245))</f>
        <v>0</v>
      </c>
      <c r="M245" s="212">
        <f ca="1">(M$136*INDEX('Term Pricing'!$U$898:$U$1077,MATCH('Project 2'!M$8,'Term Pricing'!$C$898:$C$1077,0))*$E245*$F245)+(M$136*INDEX('Term Pricing'!$V$898:$V$1077,MATCH('Project 2'!M$8,'Term Pricing'!$C$898:$C$1077,0))*$E245*(1-$F245))</f>
        <v>0</v>
      </c>
      <c r="N245" s="212">
        <f ca="1">(N$136*INDEX('Term Pricing'!$U$898:$U$1077,MATCH('Project 2'!N$8,'Term Pricing'!$C$898:$C$1077,0))*$E245*$F245)+(N$136*INDEX('Term Pricing'!$V$898:$V$1077,MATCH('Project 2'!N$8,'Term Pricing'!$C$898:$C$1077,0))*$E245*(1-$F245))</f>
        <v>0</v>
      </c>
      <c r="O245" s="212">
        <f ca="1">(O$136*INDEX('Term Pricing'!$U$898:$U$1077,MATCH('Project 2'!O$8,'Term Pricing'!$C$898:$C$1077,0))*$E245*$F245)+(O$136*INDEX('Term Pricing'!$V$898:$V$1077,MATCH('Project 2'!O$8,'Term Pricing'!$C$898:$C$1077,0))*$E245*(1-$F245))</f>
        <v>0</v>
      </c>
      <c r="P245" s="212">
        <f ca="1">(P$136*INDEX('Term Pricing'!$U$898:$U$1077,MATCH('Project 2'!P$8,'Term Pricing'!$C$898:$C$1077,0))*$E245*$F245)+(P$136*INDEX('Term Pricing'!$V$898:$V$1077,MATCH('Project 2'!P$8,'Term Pricing'!$C$898:$C$1077,0))*$E245*(1-$F245))</f>
        <v>0</v>
      </c>
      <c r="Q245" s="212">
        <f ca="1">(Q$136*INDEX('Term Pricing'!$U$898:$U$1077,MATCH('Project 2'!Q$8,'Term Pricing'!$C$898:$C$1077,0))*$E245*$F245)+(Q$136*INDEX('Term Pricing'!$V$898:$V$1077,MATCH('Project 2'!Q$8,'Term Pricing'!$C$898:$C$1077,0))*$E245*(1-$F245))</f>
        <v>0</v>
      </c>
      <c r="R245" s="212">
        <f ca="1">(R$136*INDEX('Term Pricing'!$U$898:$U$1077,MATCH('Project 2'!R$8,'Term Pricing'!$C$898:$C$1077,0))*$E245*$F245)+(R$136*INDEX('Term Pricing'!$V$898:$V$1077,MATCH('Project 2'!R$8,'Term Pricing'!$C$898:$C$1077,0))*$E245*(1-$F245))</f>
        <v>0</v>
      </c>
      <c r="S245" s="212">
        <f ca="1">(S$136*INDEX('Term Pricing'!$U$898:$U$1077,MATCH('Project 2'!S$8,'Term Pricing'!$C$898:$C$1077,0))*$E245*$F245)+(S$136*INDEX('Term Pricing'!$V$898:$V$1077,MATCH('Project 2'!S$8,'Term Pricing'!$C$898:$C$1077,0))*$E245*(1-$F245))</f>
        <v>0</v>
      </c>
      <c r="T245" s="212">
        <f ca="1">(T$136*INDEX('Term Pricing'!$U$898:$U$1077,MATCH('Project 2'!T$8,'Term Pricing'!$C$898:$C$1077,0))*$E245*$F245)+(T$136*INDEX('Term Pricing'!$V$898:$V$1077,MATCH('Project 2'!T$8,'Term Pricing'!$C$898:$C$1077,0))*$E245*(1-$F245))</f>
        <v>0</v>
      </c>
      <c r="U245" s="212">
        <f ca="1">(U$136*INDEX('Term Pricing'!$U$898:$U$1077,MATCH('Project 2'!U$8,'Term Pricing'!$C$898:$C$1077,0))*$E245*$F245)+(U$136*INDEX('Term Pricing'!$V$898:$V$1077,MATCH('Project 2'!U$8,'Term Pricing'!$C$898:$C$1077,0))*$E245*(1-$F245))</f>
        <v>0</v>
      </c>
      <c r="V245" s="212">
        <f ca="1">(V$136*INDEX('Term Pricing'!$U$898:$U$1077,MATCH('Project 2'!V$8,'Term Pricing'!$C$898:$C$1077,0))*$E245*$F245)+(V$136*INDEX('Term Pricing'!$V$898:$V$1077,MATCH('Project 2'!V$8,'Term Pricing'!$C$898:$C$1077,0))*$E245*(1-$F245))</f>
        <v>0</v>
      </c>
      <c r="W245" s="212">
        <f ca="1">(W$136*INDEX('Term Pricing'!$U$898:$U$1077,MATCH('Project 2'!W$8,'Term Pricing'!$C$898:$C$1077,0))*$E245*$F245)+(W$136*INDEX('Term Pricing'!$V$898:$V$1077,MATCH('Project 2'!W$8,'Term Pricing'!$C$898:$C$1077,0))*$E245*(1-$F245))</f>
        <v>0</v>
      </c>
      <c r="X245" s="212">
        <f ca="1">(X$136*INDEX('Term Pricing'!$U$898:$U$1077,MATCH('Project 2'!X$8,'Term Pricing'!$C$898:$C$1077,0))*$E245*$F245)+(X$136*INDEX('Term Pricing'!$V$898:$V$1077,MATCH('Project 2'!X$8,'Term Pricing'!$C$898:$C$1077,0))*$E245*(1-$F245))</f>
        <v>0</v>
      </c>
      <c r="Y245" s="212">
        <f ca="1">(Y$136*INDEX('Term Pricing'!$U$898:$U$1077,MATCH('Project 2'!Y$8,'Term Pricing'!$C$898:$C$1077,0))*$E245*$F245)+(Y$136*INDEX('Term Pricing'!$V$898:$V$1077,MATCH('Project 2'!Y$8,'Term Pricing'!$C$898:$C$1077,0))*$E245*(1-$F245))</f>
        <v>0</v>
      </c>
      <c r="Z245" s="212">
        <f ca="1">(Z$136*INDEX('Term Pricing'!$U$898:$U$1077,MATCH('Project 2'!Z$8,'Term Pricing'!$C$898:$C$1077,0))*$E245*$F245)+(Z$136*INDEX('Term Pricing'!$V$898:$V$1077,MATCH('Project 2'!Z$8,'Term Pricing'!$C$898:$C$1077,0))*$E245*(1-$F245))</f>
        <v>0</v>
      </c>
      <c r="AA245" s="212">
        <f ca="1">(AA$136*INDEX('Term Pricing'!$U$898:$U$1077,MATCH('Project 2'!AA$8,'Term Pricing'!$C$898:$C$1077,0))*$E245*$F245)+(AA$136*INDEX('Term Pricing'!$V$898:$V$1077,MATCH('Project 2'!AA$8,'Term Pricing'!$C$898:$C$1077,0))*$E245*(1-$F245))</f>
        <v>0</v>
      </c>
      <c r="AB245" s="212">
        <f ca="1">(AB$136*INDEX('Term Pricing'!$U$898:$U$1077,MATCH('Project 2'!AB$8,'Term Pricing'!$C$898:$C$1077,0))*$E245*$F245)+(AB$136*INDEX('Term Pricing'!$V$898:$V$1077,MATCH('Project 2'!AB$8,'Term Pricing'!$C$898:$C$1077,0))*$E245*(1-$F245))</f>
        <v>0</v>
      </c>
      <c r="AC245" s="212">
        <f ca="1">(AC$136*INDEX('Term Pricing'!$U$898:$U$1077,MATCH('Project 2'!AC$8,'Term Pricing'!$C$898:$C$1077,0))*$E245*$F245)+(AC$136*INDEX('Term Pricing'!$V$898:$V$1077,MATCH('Project 2'!AC$8,'Term Pricing'!$C$898:$C$1077,0))*$E245*(1-$F245))</f>
        <v>0</v>
      </c>
      <c r="AD245" s="212">
        <f ca="1">(AD$136*INDEX('Term Pricing'!$U$898:$U$1077,MATCH('Project 2'!AD$8,'Term Pricing'!$C$898:$C$1077,0))*$E245*$F245)+(AD$136*INDEX('Term Pricing'!$V$898:$V$1077,MATCH('Project 2'!AD$8,'Term Pricing'!$C$898:$C$1077,0))*$E245*(1-$F245))</f>
        <v>0</v>
      </c>
      <c r="AE245" s="212">
        <f ca="1">(AE$136*INDEX('Term Pricing'!$U$898:$U$1077,MATCH('Project 2'!AE$8,'Term Pricing'!$C$898:$C$1077,0))*$E245*$F245)+(AE$136*INDEX('Term Pricing'!$V$898:$V$1077,MATCH('Project 2'!AE$8,'Term Pricing'!$C$898:$C$1077,0))*$E245*(1-$F245))</f>
        <v>0</v>
      </c>
      <c r="AF245" s="212">
        <f ca="1">(AF$136*INDEX('Term Pricing'!$U$898:$U$1077,MATCH('Project 2'!AF$8,'Term Pricing'!$C$898:$C$1077,0))*$E245*$F245)+(AF$136*INDEX('Term Pricing'!$V$898:$V$1077,MATCH('Project 2'!AF$8,'Term Pricing'!$C$898:$C$1077,0))*$E245*(1-$F245))</f>
        <v>0</v>
      </c>
      <c r="AG245" s="212">
        <f ca="1">(AG$136*INDEX('Term Pricing'!$U$898:$U$1077,MATCH('Project 2'!AG$8,'Term Pricing'!$C$898:$C$1077,0))*$E245*$F245)+(AG$136*INDEX('Term Pricing'!$V$898:$V$1077,MATCH('Project 2'!AG$8,'Term Pricing'!$C$898:$C$1077,0))*$E245*(1-$F245))</f>
        <v>0</v>
      </c>
      <c r="AH245" s="212">
        <f ca="1">(AH$136*INDEX('Term Pricing'!$U$898:$U$1077,MATCH('Project 2'!AH$8,'Term Pricing'!$C$898:$C$1077,0))*$E245*$F245)+(AH$136*INDEX('Term Pricing'!$V$898:$V$1077,MATCH('Project 2'!AH$8,'Term Pricing'!$C$898:$C$1077,0))*$E245*(1-$F245))</f>
        <v>0</v>
      </c>
      <c r="AI245" s="212">
        <f ca="1">(AI$136*INDEX('Term Pricing'!$U$898:$U$1077,MATCH('Project 2'!AI$8,'Term Pricing'!$C$898:$C$1077,0))*$E245*$F245)+(AI$136*INDEX('Term Pricing'!$V$898:$V$1077,MATCH('Project 2'!AI$8,'Term Pricing'!$C$898:$C$1077,0))*$E245*(1-$F245))</f>
        <v>0</v>
      </c>
      <c r="AJ245" s="212">
        <f ca="1">(AJ$136*INDEX('Term Pricing'!$U$898:$U$1077,MATCH('Project 2'!AJ$8,'Term Pricing'!$C$898:$C$1077,0))*$E245*$F245)+(AJ$136*INDEX('Term Pricing'!$V$898:$V$1077,MATCH('Project 2'!AJ$8,'Term Pricing'!$C$898:$C$1077,0))*$E245*(1-$F245))</f>
        <v>0</v>
      </c>
      <c r="AK245" s="212">
        <f ca="1">(AK$136*INDEX('Term Pricing'!$U$898:$U$1077,MATCH('Project 2'!AK$8,'Term Pricing'!$C$898:$C$1077,0))*$E245*$F245)+(AK$136*INDEX('Term Pricing'!$V$898:$V$1077,MATCH('Project 2'!AK$8,'Term Pricing'!$C$898:$C$1077,0))*$E245*(1-$F245))</f>
        <v>0</v>
      </c>
      <c r="AL245" s="212">
        <f ca="1">(AL$136*INDEX('Term Pricing'!$U$898:$U$1077,MATCH('Project 2'!AL$8,'Term Pricing'!$C$898:$C$1077,0))*$E245*$F245)+(AL$136*INDEX('Term Pricing'!$V$898:$V$1077,MATCH('Project 2'!AL$8,'Term Pricing'!$C$898:$C$1077,0))*$E245*(1-$F245))</f>
        <v>0</v>
      </c>
      <c r="AM245" s="212">
        <f ca="1">(AM$136*INDEX('Term Pricing'!$U$898:$U$1077,MATCH('Project 2'!AM$8,'Term Pricing'!$C$898:$C$1077,0))*$E245*$F245)+(AM$136*INDEX('Term Pricing'!$V$898:$V$1077,MATCH('Project 2'!AM$8,'Term Pricing'!$C$898:$C$1077,0))*$E245*(1-$F245))</f>
        <v>0</v>
      </c>
      <c r="AN245" s="212">
        <f ca="1">(AN$136*INDEX('Term Pricing'!$U$898:$U$1077,MATCH('Project 2'!AN$8,'Term Pricing'!$C$898:$C$1077,0))*$E245*$F245)+(AN$136*INDEX('Term Pricing'!$V$898:$V$1077,MATCH('Project 2'!AN$8,'Term Pricing'!$C$898:$C$1077,0))*$E245*(1-$F245))</f>
        <v>0</v>
      </c>
      <c r="AO245" s="212">
        <f ca="1">(AO$136*INDEX('Term Pricing'!$U$898:$U$1077,MATCH('Project 2'!AO$8,'Term Pricing'!$C$898:$C$1077,0))*$E245*$F245)+(AO$136*INDEX('Term Pricing'!$V$898:$V$1077,MATCH('Project 2'!AO$8,'Term Pricing'!$C$898:$C$1077,0))*$E245*(1-$F245))</f>
        <v>0</v>
      </c>
      <c r="AP245" s="212">
        <f ca="1">(AP$136*INDEX('Term Pricing'!$U$898:$U$1077,MATCH('Project 2'!AP$8,'Term Pricing'!$C$898:$C$1077,0))*$E245*$F245)+(AP$136*INDEX('Term Pricing'!$V$898:$V$1077,MATCH('Project 2'!AP$8,'Term Pricing'!$C$898:$C$1077,0))*$E245*(1-$F245))</f>
        <v>0</v>
      </c>
      <c r="AQ245" s="212">
        <f ca="1">(AQ$136*INDEX('Term Pricing'!$U$898:$U$1077,MATCH('Project 2'!AQ$8,'Term Pricing'!$C$898:$C$1077,0))*$E245*$F245)+(AQ$136*INDEX('Term Pricing'!$V$898:$V$1077,MATCH('Project 2'!AQ$8,'Term Pricing'!$C$898:$C$1077,0))*$E245*(1-$F245))</f>
        <v>0</v>
      </c>
      <c r="AR245" s="212">
        <f ca="1">(AR$136*INDEX('Term Pricing'!$U$898:$U$1077,MATCH('Project 2'!AR$8,'Term Pricing'!$C$898:$C$1077,0))*$E245*$F245)+(AR$136*INDEX('Term Pricing'!$V$898:$V$1077,MATCH('Project 2'!AR$8,'Term Pricing'!$C$898:$C$1077,0))*$E245*(1-$F245))</f>
        <v>0</v>
      </c>
      <c r="AS245" s="212">
        <f ca="1">(AS$136*INDEX('Term Pricing'!$U$898:$U$1077,MATCH('Project 2'!AS$8,'Term Pricing'!$C$898:$C$1077,0))*$E245*$F245)+(AS$136*INDEX('Term Pricing'!$V$898:$V$1077,MATCH('Project 2'!AS$8,'Term Pricing'!$C$898:$C$1077,0))*$E245*(1-$F245))</f>
        <v>0</v>
      </c>
      <c r="AT245" s="212">
        <f ca="1">(AT$136*INDEX('Term Pricing'!$U$898:$U$1077,MATCH('Project 2'!AT$8,'Term Pricing'!$C$898:$C$1077,0))*$E245*$F245)+(AT$136*INDEX('Term Pricing'!$V$898:$V$1077,MATCH('Project 2'!AT$8,'Term Pricing'!$C$898:$C$1077,0))*$E245*(1-$F245))</f>
        <v>0</v>
      </c>
      <c r="AU245" s="212">
        <f ca="1">(AU$136*INDEX('Term Pricing'!$U$898:$U$1077,MATCH('Project 2'!AU$8,'Term Pricing'!$C$898:$C$1077,0))*$E245*$F245)+(AU$136*INDEX('Term Pricing'!$V$898:$V$1077,MATCH('Project 2'!AU$8,'Term Pricing'!$C$898:$C$1077,0))*$E245*(1-$F245))</f>
        <v>0</v>
      </c>
      <c r="AV245" s="212">
        <f ca="1">(AV$136*INDEX('Term Pricing'!$U$898:$U$1077,MATCH('Project 2'!AV$8,'Term Pricing'!$C$898:$C$1077,0))*$E245*$F245)+(AV$136*INDEX('Term Pricing'!$V$898:$V$1077,MATCH('Project 2'!AV$8,'Term Pricing'!$C$898:$C$1077,0))*$E245*(1-$F245))</f>
        <v>0</v>
      </c>
      <c r="AW245" s="212">
        <f ca="1">(AW$136*INDEX('Term Pricing'!$U$898:$U$1077,MATCH('Project 2'!AW$8,'Term Pricing'!$C$898:$C$1077,0))*$E245*$F245)+(AW$136*INDEX('Term Pricing'!$V$898:$V$1077,MATCH('Project 2'!AW$8,'Term Pricing'!$C$898:$C$1077,0))*$E245*(1-$F245))</f>
        <v>0</v>
      </c>
      <c r="AX245" s="212">
        <f ca="1">(AX$136*INDEX('Term Pricing'!$U$898:$U$1077,MATCH('Project 2'!AX$8,'Term Pricing'!$C$898:$C$1077,0))*$E245*$F245)+(AX$136*INDEX('Term Pricing'!$V$898:$V$1077,MATCH('Project 2'!AX$8,'Term Pricing'!$C$898:$C$1077,0))*$E245*(1-$F245))</f>
        <v>0</v>
      </c>
      <c r="AY245" s="212">
        <f ca="1">(AY$136*INDEX('Term Pricing'!$U$898:$U$1077,MATCH('Project 2'!AY$8,'Term Pricing'!$C$898:$C$1077,0))*$E245*$F245)+(AY$136*INDEX('Term Pricing'!$V$898:$V$1077,MATCH('Project 2'!AY$8,'Term Pricing'!$C$898:$C$1077,0))*$E245*(1-$F245))</f>
        <v>0</v>
      </c>
      <c r="AZ245" s="212">
        <f ca="1">(AZ$136*INDEX('Term Pricing'!$U$898:$U$1077,MATCH('Project 2'!AZ$8,'Term Pricing'!$C$898:$C$1077,0))*$E245*$F245)+(AZ$136*INDEX('Term Pricing'!$V$898:$V$1077,MATCH('Project 2'!AZ$8,'Term Pricing'!$C$898:$C$1077,0))*$E245*(1-$F245))</f>
        <v>0</v>
      </c>
      <c r="BA245" s="212">
        <f ca="1">(BA$136*INDEX('Term Pricing'!$U$898:$U$1077,MATCH('Project 2'!BA$8,'Term Pricing'!$C$898:$C$1077,0))*$E245*$F245)+(BA$136*INDEX('Term Pricing'!$V$898:$V$1077,MATCH('Project 2'!BA$8,'Term Pricing'!$C$898:$C$1077,0))*$E245*(1-$F245))</f>
        <v>0</v>
      </c>
      <c r="BB245" s="212">
        <f ca="1">(BB$136*INDEX('Term Pricing'!$U$898:$U$1077,MATCH('Project 2'!BB$8,'Term Pricing'!$C$898:$C$1077,0))*$E245*$F245)+(BB$136*INDEX('Term Pricing'!$V$898:$V$1077,MATCH('Project 2'!BB$8,'Term Pricing'!$C$898:$C$1077,0))*$E245*(1-$F245))</f>
        <v>0</v>
      </c>
      <c r="BC245" s="212">
        <f ca="1">(BC$136*INDEX('Term Pricing'!$U$898:$U$1077,MATCH('Project 2'!BC$8,'Term Pricing'!$C$898:$C$1077,0))*$E245*$F245)+(BC$136*INDEX('Term Pricing'!$V$898:$V$1077,MATCH('Project 2'!BC$8,'Term Pricing'!$C$898:$C$1077,0))*$E245*(1-$F245))</f>
        <v>0</v>
      </c>
      <c r="BD245" s="212">
        <f ca="1">(BD$136*INDEX('Term Pricing'!$U$898:$U$1077,MATCH('Project 2'!BD$8,'Term Pricing'!$C$898:$C$1077,0))*$E245*$F245)+(BD$136*INDEX('Term Pricing'!$V$898:$V$1077,MATCH('Project 2'!BD$8,'Term Pricing'!$C$898:$C$1077,0))*$E245*(1-$F245))</f>
        <v>0</v>
      </c>
      <c r="BE245" s="212">
        <f ca="1">(BE$136*INDEX('Term Pricing'!$U$898:$U$1077,MATCH('Project 2'!BE$8,'Term Pricing'!$C$898:$C$1077,0))*$E245*$F245)+(BE$136*INDEX('Term Pricing'!$V$898:$V$1077,MATCH('Project 2'!BE$8,'Term Pricing'!$C$898:$C$1077,0))*$E245*(1-$F245))</f>
        <v>0</v>
      </c>
      <c r="BF245" s="212">
        <f ca="1">(BF$136*INDEX('Term Pricing'!$U$898:$U$1077,MATCH('Project 2'!BF$8,'Term Pricing'!$C$898:$C$1077,0))*$E245*$F245)+(BF$136*INDEX('Term Pricing'!$V$898:$V$1077,MATCH('Project 2'!BF$8,'Term Pricing'!$C$898:$C$1077,0))*$E245*(1-$F245))</f>
        <v>0</v>
      </c>
      <c r="BG245" s="212">
        <f ca="1">(BG$136*INDEX('Term Pricing'!$U$898:$U$1077,MATCH('Project 2'!BG$8,'Term Pricing'!$C$898:$C$1077,0))*$E245*$F245)+(BG$136*INDEX('Term Pricing'!$V$898:$V$1077,MATCH('Project 2'!BG$8,'Term Pricing'!$C$898:$C$1077,0))*$E245*(1-$F245))</f>
        <v>0</v>
      </c>
      <c r="BH245" s="212">
        <f ca="1">(BH$136*INDEX('Term Pricing'!$U$898:$U$1077,MATCH('Project 2'!BH$8,'Term Pricing'!$C$898:$C$1077,0))*$E245*$F245)+(BH$136*INDEX('Term Pricing'!$V$898:$V$1077,MATCH('Project 2'!BH$8,'Term Pricing'!$C$898:$C$1077,0))*$E245*(1-$F245))</f>
        <v>0</v>
      </c>
      <c r="BI245" s="212">
        <f ca="1">(BI$136*INDEX('Term Pricing'!$U$898:$U$1077,MATCH('Project 2'!BI$8,'Term Pricing'!$C$898:$C$1077,0))*$E245*$F245)+(BI$136*INDEX('Term Pricing'!$V$898:$V$1077,MATCH('Project 2'!BI$8,'Term Pricing'!$C$898:$C$1077,0))*$E245*(1-$F245))</f>
        <v>0</v>
      </c>
      <c r="BJ245" s="212">
        <f ca="1">(BJ$136*INDEX('Term Pricing'!$U$898:$U$1077,MATCH('Project 2'!BJ$8,'Term Pricing'!$C$898:$C$1077,0))*$E245*$F245)+(BJ$136*INDEX('Term Pricing'!$V$898:$V$1077,MATCH('Project 2'!BJ$8,'Term Pricing'!$C$898:$C$1077,0))*$E245*(1-$F245))</f>
        <v>0</v>
      </c>
      <c r="BK245" s="212">
        <f ca="1">(BK$136*INDEX('Term Pricing'!$U$898:$U$1077,MATCH('Project 2'!BK$8,'Term Pricing'!$C$898:$C$1077,0))*$E245*$F245)+(BK$136*INDEX('Term Pricing'!$V$898:$V$1077,MATCH('Project 2'!BK$8,'Term Pricing'!$C$898:$C$1077,0))*$E245*(1-$F245))</f>
        <v>0</v>
      </c>
      <c r="BL245" s="212">
        <f ca="1">(BL$136*INDEX('Term Pricing'!$U$898:$U$1077,MATCH('Project 2'!BL$8,'Term Pricing'!$C$898:$C$1077,0))*$E245*$F245)+(BL$136*INDEX('Term Pricing'!$V$898:$V$1077,MATCH('Project 2'!BL$8,'Term Pricing'!$C$898:$C$1077,0))*$E245*(1-$F245))</f>
        <v>0</v>
      </c>
      <c r="BM245" s="212">
        <f ca="1">(BM$136*INDEX('Term Pricing'!$U$898:$U$1077,MATCH('Project 2'!BM$8,'Term Pricing'!$C$898:$C$1077,0))*$E245*$F245)+(BM$136*INDEX('Term Pricing'!$V$898:$V$1077,MATCH('Project 2'!BM$8,'Term Pricing'!$C$898:$C$1077,0))*$E245*(1-$F245))</f>
        <v>0</v>
      </c>
      <c r="BN245" s="212">
        <f ca="1">(BN$136*INDEX('Term Pricing'!$U$898:$U$1077,MATCH('Project 2'!BN$8,'Term Pricing'!$C$898:$C$1077,0))*$E245*$F245)+(BN$136*INDEX('Term Pricing'!$V$898:$V$1077,MATCH('Project 2'!BN$8,'Term Pricing'!$C$898:$C$1077,0))*$E245*(1-$F245))</f>
        <v>0</v>
      </c>
      <c r="BO245" s="212">
        <f ca="1">(BO$136*INDEX('Term Pricing'!$U$898:$U$1077,MATCH('Project 2'!BO$8,'Term Pricing'!$C$898:$C$1077,0))*$E245*$F245)+(BO$136*INDEX('Term Pricing'!$V$898:$V$1077,MATCH('Project 2'!BO$8,'Term Pricing'!$C$898:$C$1077,0))*$E245*(1-$F245))</f>
        <v>0</v>
      </c>
      <c r="BP245" s="212">
        <f ca="1">(BP$136*INDEX('Term Pricing'!$U$898:$U$1077,MATCH('Project 2'!BP$8,'Term Pricing'!$C$898:$C$1077,0))*$E245*$F245)+(BP$136*INDEX('Term Pricing'!$V$898:$V$1077,MATCH('Project 2'!BP$8,'Term Pricing'!$C$898:$C$1077,0))*$E245*(1-$F245))</f>
        <v>0</v>
      </c>
      <c r="BQ245" s="212">
        <f ca="1">(BQ$136*INDEX('Term Pricing'!$U$898:$U$1077,MATCH('Project 2'!BQ$8,'Term Pricing'!$C$898:$C$1077,0))*$E245*$F245)+(BQ$136*INDEX('Term Pricing'!$V$898:$V$1077,MATCH('Project 2'!BQ$8,'Term Pricing'!$C$898:$C$1077,0))*$E245*(1-$F245))</f>
        <v>0</v>
      </c>
      <c r="BR245" s="212">
        <f ca="1">(BR$136*INDEX('Term Pricing'!$U$898:$U$1077,MATCH('Project 2'!BR$8,'Term Pricing'!$C$898:$C$1077,0))*$E245*$F245)+(BR$136*INDEX('Term Pricing'!$V$898:$V$1077,MATCH('Project 2'!BR$8,'Term Pricing'!$C$898:$C$1077,0))*$E245*(1-$F245))</f>
        <v>0</v>
      </c>
      <c r="BS245" s="212">
        <f ca="1">(BS$136*INDEX('Term Pricing'!$U$898:$U$1077,MATCH('Project 2'!BS$8,'Term Pricing'!$C$898:$C$1077,0))*$E245*$F245)+(BS$136*INDEX('Term Pricing'!$V$898:$V$1077,MATCH('Project 2'!BS$8,'Term Pricing'!$C$898:$C$1077,0))*$E245*(1-$F245))</f>
        <v>0</v>
      </c>
      <c r="BT245" s="212">
        <f ca="1">(BT$136*INDEX('Term Pricing'!$U$898:$U$1077,MATCH('Project 2'!BT$8,'Term Pricing'!$C$898:$C$1077,0))*$E245*$F245)+(BT$136*INDEX('Term Pricing'!$V$898:$V$1077,MATCH('Project 2'!BT$8,'Term Pricing'!$C$898:$C$1077,0))*$E245*(1-$F245))</f>
        <v>0</v>
      </c>
      <c r="BU245" s="212">
        <f ca="1">(BU$136*INDEX('Term Pricing'!$U$898:$U$1077,MATCH('Project 2'!BU$8,'Term Pricing'!$C$898:$C$1077,0))*$E245*$F245)+(BU$136*INDEX('Term Pricing'!$V$898:$V$1077,MATCH('Project 2'!BU$8,'Term Pricing'!$C$898:$C$1077,0))*$E245*(1-$F245))</f>
        <v>0</v>
      </c>
      <c r="BV245" s="212">
        <f ca="1">(BV$136*INDEX('Term Pricing'!$U$898:$U$1077,MATCH('Project 2'!BV$8,'Term Pricing'!$C$898:$C$1077,0))*$E245*$F245)+(BV$136*INDEX('Term Pricing'!$V$898:$V$1077,MATCH('Project 2'!BV$8,'Term Pricing'!$C$898:$C$1077,0))*$E245*(1-$F245))</f>
        <v>0</v>
      </c>
      <c r="BW245" s="212">
        <f ca="1">(BW$136*INDEX('Term Pricing'!$U$898:$U$1077,MATCH('Project 2'!BW$8,'Term Pricing'!$C$898:$C$1077,0))*$E245*$F245)+(BW$136*INDEX('Term Pricing'!$V$898:$V$1077,MATCH('Project 2'!BW$8,'Term Pricing'!$C$898:$C$1077,0))*$E245*(1-$F245))</f>
        <v>0</v>
      </c>
      <c r="BX245" s="212">
        <f ca="1">(BX$136*INDEX('Term Pricing'!$U$898:$U$1077,MATCH('Project 2'!BX$8,'Term Pricing'!$C$898:$C$1077,0))*$E245*$F245)+(BX$136*INDEX('Term Pricing'!$V$898:$V$1077,MATCH('Project 2'!BX$8,'Term Pricing'!$C$898:$C$1077,0))*$E245*(1-$F245))</f>
        <v>0</v>
      </c>
      <c r="BY245" s="212">
        <f ca="1">(BY$136*INDEX('Term Pricing'!$U$898:$U$1077,MATCH('Project 2'!BY$8,'Term Pricing'!$C$898:$C$1077,0))*$E245*$F245)+(BY$136*INDEX('Term Pricing'!$V$898:$V$1077,MATCH('Project 2'!BY$8,'Term Pricing'!$C$898:$C$1077,0))*$E245*(1-$F245))</f>
        <v>0</v>
      </c>
      <c r="BZ245" s="212">
        <f ca="1">(BZ$136*INDEX('Term Pricing'!$U$898:$U$1077,MATCH('Project 2'!BZ$8,'Term Pricing'!$C$898:$C$1077,0))*$E245*$F245)+(BZ$136*INDEX('Term Pricing'!$V$898:$V$1077,MATCH('Project 2'!BZ$8,'Term Pricing'!$C$898:$C$1077,0))*$E245*(1-$F245))</f>
        <v>0</v>
      </c>
      <c r="CA245" s="212">
        <f ca="1">(CA$136*INDEX('Term Pricing'!$U$898:$U$1077,MATCH('Project 2'!CA$8,'Term Pricing'!$C$898:$C$1077,0))*$E245*$F245)+(CA$136*INDEX('Term Pricing'!$V$898:$V$1077,MATCH('Project 2'!CA$8,'Term Pricing'!$C$898:$C$1077,0))*$E245*(1-$F245))</f>
        <v>0</v>
      </c>
      <c r="CB245" s="212">
        <f ca="1">(CB$136*INDEX('Term Pricing'!$U$898:$U$1077,MATCH('Project 2'!CB$8,'Term Pricing'!$C$898:$C$1077,0))*$E245*$F245)+(CB$136*INDEX('Term Pricing'!$V$898:$V$1077,MATCH('Project 2'!CB$8,'Term Pricing'!$C$898:$C$1077,0))*$E245*(1-$F245))</f>
        <v>0</v>
      </c>
      <c r="CC245" s="212">
        <f ca="1">(CC$136*INDEX('Term Pricing'!$U$898:$U$1077,MATCH('Project 2'!CC$8,'Term Pricing'!$C$898:$C$1077,0))*$E245*$F245)+(CC$136*INDEX('Term Pricing'!$V$898:$V$1077,MATCH('Project 2'!CC$8,'Term Pricing'!$C$898:$C$1077,0))*$E245*(1-$F245))</f>
        <v>0</v>
      </c>
      <c r="CD245" s="212">
        <f ca="1">(CD$136*INDEX('Term Pricing'!$U$898:$U$1077,MATCH('Project 2'!CD$8,'Term Pricing'!$C$898:$C$1077,0))*$E245*$F245)+(CD$136*INDEX('Term Pricing'!$V$898:$V$1077,MATCH('Project 2'!CD$8,'Term Pricing'!$C$898:$C$1077,0))*$E245*(1-$F245))</f>
        <v>0</v>
      </c>
      <c r="CE245" s="212">
        <f ca="1">(CE$136*INDEX('Term Pricing'!$U$898:$U$1077,MATCH('Project 2'!CE$8,'Term Pricing'!$C$898:$C$1077,0))*$E245*$F245)+(CE$136*INDEX('Term Pricing'!$V$898:$V$1077,MATCH('Project 2'!CE$8,'Term Pricing'!$C$898:$C$1077,0))*$E245*(1-$F245))</f>
        <v>0</v>
      </c>
      <c r="CF245" s="212">
        <f ca="1">(CF$136*INDEX('Term Pricing'!$U$898:$U$1077,MATCH('Project 2'!CF$8,'Term Pricing'!$C$898:$C$1077,0))*$E245*$F245)+(CF$136*INDEX('Term Pricing'!$V$898:$V$1077,MATCH('Project 2'!CF$8,'Term Pricing'!$C$898:$C$1077,0))*$E245*(1-$F245))</f>
        <v>0</v>
      </c>
      <c r="CG245" s="212">
        <f ca="1">(CG$136*INDEX('Term Pricing'!$U$898:$U$1077,MATCH('Project 2'!CG$8,'Term Pricing'!$C$898:$C$1077,0))*$E245*$F245)+(CG$136*INDEX('Term Pricing'!$V$898:$V$1077,MATCH('Project 2'!CG$8,'Term Pricing'!$C$898:$C$1077,0))*$E245*(1-$F245))</f>
        <v>0</v>
      </c>
      <c r="CH245" s="212">
        <f ca="1">(CH$136*INDEX('Term Pricing'!$U$898:$U$1077,MATCH('Project 2'!CH$8,'Term Pricing'!$C$898:$C$1077,0))*$E245*$F245)+(CH$136*INDEX('Term Pricing'!$V$898:$V$1077,MATCH('Project 2'!CH$8,'Term Pricing'!$C$898:$C$1077,0))*$E245*(1-$F245))</f>
        <v>0</v>
      </c>
      <c r="CI245" s="212">
        <f ca="1">(CI$136*INDEX('Term Pricing'!$U$898:$U$1077,MATCH('Project 2'!CI$8,'Term Pricing'!$C$898:$C$1077,0))*$E245*$F245)+(CI$136*INDEX('Term Pricing'!$V$898:$V$1077,MATCH('Project 2'!CI$8,'Term Pricing'!$C$898:$C$1077,0))*$E245*(1-$F245))</f>
        <v>0</v>
      </c>
      <c r="CJ245" s="212">
        <f ca="1">(CJ$136*INDEX('Term Pricing'!$U$898:$U$1077,MATCH('Project 2'!CJ$8,'Term Pricing'!$C$898:$C$1077,0))*$E245*$F245)+(CJ$136*INDEX('Term Pricing'!$V$898:$V$1077,MATCH('Project 2'!CJ$8,'Term Pricing'!$C$898:$C$1077,0))*$E245*(1-$F245))</f>
        <v>0</v>
      </c>
      <c r="CK245" s="212">
        <f ca="1">(CK$136*INDEX('Term Pricing'!$U$898:$U$1077,MATCH('Project 2'!CK$8,'Term Pricing'!$C$898:$C$1077,0))*$E245*$F245)+(CK$136*INDEX('Term Pricing'!$V$898:$V$1077,MATCH('Project 2'!CK$8,'Term Pricing'!$C$898:$C$1077,0))*$E245*(1-$F245))</f>
        <v>0</v>
      </c>
      <c r="CL245" s="212">
        <f ca="1">(CL$136*INDEX('Term Pricing'!$U$898:$U$1077,MATCH('Project 2'!CL$8,'Term Pricing'!$C$898:$C$1077,0))*$E245*$F245)+(CL$136*INDEX('Term Pricing'!$V$898:$V$1077,MATCH('Project 2'!CL$8,'Term Pricing'!$C$898:$C$1077,0))*$E245*(1-$F245))</f>
        <v>0</v>
      </c>
      <c r="CM245" s="212">
        <f ca="1">(CM$136*INDEX('Term Pricing'!$U$898:$U$1077,MATCH('Project 2'!CM$8,'Term Pricing'!$C$898:$C$1077,0))*$E245*$F245)+(CM$136*INDEX('Term Pricing'!$V$898:$V$1077,MATCH('Project 2'!CM$8,'Term Pricing'!$C$898:$C$1077,0))*$E245*(1-$F245))</f>
        <v>0</v>
      </c>
      <c r="CN245" s="212">
        <f ca="1">(CN$136*INDEX('Term Pricing'!$U$898:$U$1077,MATCH('Project 2'!CN$8,'Term Pricing'!$C$898:$C$1077,0))*$E245*$F245)+(CN$136*INDEX('Term Pricing'!$V$898:$V$1077,MATCH('Project 2'!CN$8,'Term Pricing'!$C$898:$C$1077,0))*$E245*(1-$F245))</f>
        <v>0</v>
      </c>
      <c r="CO245" s="212">
        <f ca="1">(CO$136*INDEX('Term Pricing'!$U$898:$U$1077,MATCH('Project 2'!CO$8,'Term Pricing'!$C$898:$C$1077,0))*$E245*$F245)+(CO$136*INDEX('Term Pricing'!$V$898:$V$1077,MATCH('Project 2'!CO$8,'Term Pricing'!$C$898:$C$1077,0))*$E245*(1-$F245))</f>
        <v>0</v>
      </c>
      <c r="CP245" s="212">
        <f ca="1">(CP$136*INDEX('Term Pricing'!$U$898:$U$1077,MATCH('Project 2'!CP$8,'Term Pricing'!$C$898:$C$1077,0))*$E245*$F245)+(CP$136*INDEX('Term Pricing'!$V$898:$V$1077,MATCH('Project 2'!CP$8,'Term Pricing'!$C$898:$C$1077,0))*$E245*(1-$F245))</f>
        <v>0</v>
      </c>
      <c r="CQ245" s="212">
        <f ca="1">(CQ$136*INDEX('Term Pricing'!$U$898:$U$1077,MATCH('Project 2'!CQ$8,'Term Pricing'!$C$898:$C$1077,0))*$E245*$F245)+(CQ$136*INDEX('Term Pricing'!$V$898:$V$1077,MATCH('Project 2'!CQ$8,'Term Pricing'!$C$898:$C$1077,0))*$E245*(1-$F245))</f>
        <v>0</v>
      </c>
      <c r="CR245" s="212">
        <f ca="1">(CR$136*INDEX('Term Pricing'!$U$898:$U$1077,MATCH('Project 2'!CR$8,'Term Pricing'!$C$898:$C$1077,0))*$E245*$F245)+(CR$136*INDEX('Term Pricing'!$V$898:$V$1077,MATCH('Project 2'!CR$8,'Term Pricing'!$C$898:$C$1077,0))*$E245*(1-$F245))</f>
        <v>0</v>
      </c>
      <c r="CS245" s="212">
        <f ca="1">(CS$136*INDEX('Term Pricing'!$U$898:$U$1077,MATCH('Project 2'!CS$8,'Term Pricing'!$C$898:$C$1077,0))*$E245*$F245)+(CS$136*INDEX('Term Pricing'!$V$898:$V$1077,MATCH('Project 2'!CS$8,'Term Pricing'!$C$898:$C$1077,0))*$E245*(1-$F245))</f>
        <v>0</v>
      </c>
      <c r="CT245" s="212">
        <f ca="1">(CT$136*INDEX('Term Pricing'!$U$898:$U$1077,MATCH('Project 2'!CT$8,'Term Pricing'!$C$898:$C$1077,0))*$E245*$F245)+(CT$136*INDEX('Term Pricing'!$V$898:$V$1077,MATCH('Project 2'!CT$8,'Term Pricing'!$C$898:$C$1077,0))*$E245*(1-$F245))</f>
        <v>0</v>
      </c>
      <c r="CU245" s="212">
        <f ca="1">(CU$136*INDEX('Term Pricing'!$U$898:$U$1077,MATCH('Project 2'!CU$8,'Term Pricing'!$C$898:$C$1077,0))*$E245*$F245)+(CU$136*INDEX('Term Pricing'!$V$898:$V$1077,MATCH('Project 2'!CU$8,'Term Pricing'!$C$898:$C$1077,0))*$E245*(1-$F245))</f>
        <v>0</v>
      </c>
      <c r="CV245" s="212">
        <f ca="1">(CV$136*INDEX('Term Pricing'!$U$898:$U$1077,MATCH('Project 2'!CV$8,'Term Pricing'!$C$898:$C$1077,0))*$E245*$F245)+(CV$136*INDEX('Term Pricing'!$V$898:$V$1077,MATCH('Project 2'!CV$8,'Term Pricing'!$C$898:$C$1077,0))*$E245*(1-$F245))</f>
        <v>0</v>
      </c>
      <c r="CW245" s="212">
        <f ca="1">(CW$136*INDEX('Term Pricing'!$U$898:$U$1077,MATCH('Project 2'!CW$8,'Term Pricing'!$C$898:$C$1077,0))*$E245*$F245)+(CW$136*INDEX('Term Pricing'!$V$898:$V$1077,MATCH('Project 2'!CW$8,'Term Pricing'!$C$898:$C$1077,0))*$E245*(1-$F245))</f>
        <v>0</v>
      </c>
      <c r="CX245" s="212">
        <f ca="1">(CX$136*INDEX('Term Pricing'!$U$898:$U$1077,MATCH('Project 2'!CX$8,'Term Pricing'!$C$898:$C$1077,0))*$E245*$F245)+(CX$136*INDEX('Term Pricing'!$V$898:$V$1077,MATCH('Project 2'!CX$8,'Term Pricing'!$C$898:$C$1077,0))*$E245*(1-$F245))</f>
        <v>0</v>
      </c>
      <c r="CY245" s="212">
        <f ca="1">(CY$136*INDEX('Term Pricing'!$U$898:$U$1077,MATCH('Project 2'!CY$8,'Term Pricing'!$C$898:$C$1077,0))*$E245*$F245)+(CY$136*INDEX('Term Pricing'!$V$898:$V$1077,MATCH('Project 2'!CY$8,'Term Pricing'!$C$898:$C$1077,0))*$E245*(1-$F245))</f>
        <v>0</v>
      </c>
      <c r="CZ245" s="212">
        <f ca="1">(CZ$136*INDEX('Term Pricing'!$U$898:$U$1077,MATCH('Project 2'!CZ$8,'Term Pricing'!$C$898:$C$1077,0))*$E245*$F245)+(CZ$136*INDEX('Term Pricing'!$V$898:$V$1077,MATCH('Project 2'!CZ$8,'Term Pricing'!$C$898:$C$1077,0))*$E245*(1-$F245))</f>
        <v>0</v>
      </c>
      <c r="DA245" s="212">
        <f ca="1">(DA$136*INDEX('Term Pricing'!$U$898:$U$1077,MATCH('Project 2'!DA$8,'Term Pricing'!$C$898:$C$1077,0))*$E245*$F245)+(DA$136*INDEX('Term Pricing'!$V$898:$V$1077,MATCH('Project 2'!DA$8,'Term Pricing'!$C$898:$C$1077,0))*$E245*(1-$F245))</f>
        <v>0</v>
      </c>
      <c r="DB245" s="212">
        <f ca="1">(DB$136*INDEX('Term Pricing'!$U$898:$U$1077,MATCH('Project 2'!DB$8,'Term Pricing'!$C$898:$C$1077,0))*$E245*$F245)+(DB$136*INDEX('Term Pricing'!$V$898:$V$1077,MATCH('Project 2'!DB$8,'Term Pricing'!$C$898:$C$1077,0))*$E245*(1-$F245))</f>
        <v>0</v>
      </c>
      <c r="DC245" s="212">
        <f ca="1">(DC$136*INDEX('Term Pricing'!$U$898:$U$1077,MATCH('Project 2'!DC$8,'Term Pricing'!$C$898:$C$1077,0))*$E245*$F245)+(DC$136*INDEX('Term Pricing'!$V$898:$V$1077,MATCH('Project 2'!DC$8,'Term Pricing'!$C$898:$C$1077,0))*$E245*(1-$F245))</f>
        <v>0</v>
      </c>
      <c r="DD245" s="212">
        <f ca="1">(DD$136*INDEX('Term Pricing'!$U$898:$U$1077,MATCH('Project 2'!DD$8,'Term Pricing'!$C$898:$C$1077,0))*$E245*$F245)+(DD$136*INDEX('Term Pricing'!$V$898:$V$1077,MATCH('Project 2'!DD$8,'Term Pricing'!$C$898:$C$1077,0))*$E245*(1-$F245))</f>
        <v>0</v>
      </c>
      <c r="DE245" s="212">
        <f ca="1">(DE$136*INDEX('Term Pricing'!$U$898:$U$1077,MATCH('Project 2'!DE$8,'Term Pricing'!$C$898:$C$1077,0))*$E245*$F245)+(DE$136*INDEX('Term Pricing'!$V$898:$V$1077,MATCH('Project 2'!DE$8,'Term Pricing'!$C$898:$C$1077,0))*$E245*(1-$F245))</f>
        <v>0</v>
      </c>
      <c r="DF245" s="212">
        <f ca="1">(DF$136*INDEX('Term Pricing'!$U$898:$U$1077,MATCH('Project 2'!DF$8,'Term Pricing'!$C$898:$C$1077,0))*$E245*$F245)+(DF$136*INDEX('Term Pricing'!$V$898:$V$1077,MATCH('Project 2'!DF$8,'Term Pricing'!$C$898:$C$1077,0))*$E245*(1-$F245))</f>
        <v>0</v>
      </c>
      <c r="DG245" s="212">
        <f ca="1">(DG$136*INDEX('Term Pricing'!$U$898:$U$1077,MATCH('Project 2'!DG$8,'Term Pricing'!$C$898:$C$1077,0))*$E245*$F245)+(DG$136*INDEX('Term Pricing'!$V$898:$V$1077,MATCH('Project 2'!DG$8,'Term Pricing'!$C$898:$C$1077,0))*$E245*(1-$F245))</f>
        <v>0</v>
      </c>
      <c r="DH245" s="212">
        <f ca="1">(DH$136*INDEX('Term Pricing'!$U$898:$U$1077,MATCH('Project 2'!DH$8,'Term Pricing'!$C$898:$C$1077,0))*$E245*$F245)+(DH$136*INDEX('Term Pricing'!$V$898:$V$1077,MATCH('Project 2'!DH$8,'Term Pricing'!$C$898:$C$1077,0))*$E245*(1-$F245))</f>
        <v>0</v>
      </c>
      <c r="DI245" s="212">
        <f ca="1">(DI$136*INDEX('Term Pricing'!$U$898:$U$1077,MATCH('Project 2'!DI$8,'Term Pricing'!$C$898:$C$1077,0))*$E245*$F245)+(DI$136*INDEX('Term Pricing'!$V$898:$V$1077,MATCH('Project 2'!DI$8,'Term Pricing'!$C$898:$C$1077,0))*$E245*(1-$F245))</f>
        <v>0</v>
      </c>
      <c r="DJ245" s="212">
        <f ca="1">(DJ$136*INDEX('Term Pricing'!$U$898:$U$1077,MATCH('Project 2'!DJ$8,'Term Pricing'!$C$898:$C$1077,0))*$E245*$F245)+(DJ$136*INDEX('Term Pricing'!$V$898:$V$1077,MATCH('Project 2'!DJ$8,'Term Pricing'!$C$898:$C$1077,0))*$E245*(1-$F245))</f>
        <v>0</v>
      </c>
      <c r="DK245" s="212">
        <f ca="1">(DK$136*INDEX('Term Pricing'!$U$898:$U$1077,MATCH('Project 2'!DK$8,'Term Pricing'!$C$898:$C$1077,0))*$E245*$F245)+(DK$136*INDEX('Term Pricing'!$V$898:$V$1077,MATCH('Project 2'!DK$8,'Term Pricing'!$C$898:$C$1077,0))*$E245*(1-$F245))</f>
        <v>0</v>
      </c>
      <c r="DL245" s="212">
        <f ca="1">(DL$136*INDEX('Term Pricing'!$U$898:$U$1077,MATCH('Project 2'!DL$8,'Term Pricing'!$C$898:$C$1077,0))*$E245*$F245)+(DL$136*INDEX('Term Pricing'!$V$898:$V$1077,MATCH('Project 2'!DL$8,'Term Pricing'!$C$898:$C$1077,0))*$E245*(1-$F245))</f>
        <v>0</v>
      </c>
      <c r="DM245" s="212">
        <f ca="1">(DM$136*INDEX('Term Pricing'!$U$898:$U$1077,MATCH('Project 2'!DM$8,'Term Pricing'!$C$898:$C$1077,0))*$E245*$F245)+(DM$136*INDEX('Term Pricing'!$V$898:$V$1077,MATCH('Project 2'!DM$8,'Term Pricing'!$C$898:$C$1077,0))*$E245*(1-$F245))</f>
        <v>0</v>
      </c>
      <c r="DN245" s="212">
        <f ca="1">(DN$136*INDEX('Term Pricing'!$U$898:$U$1077,MATCH('Project 2'!DN$8,'Term Pricing'!$C$898:$C$1077,0))*$E245*$F245)+(DN$136*INDEX('Term Pricing'!$V$898:$V$1077,MATCH('Project 2'!DN$8,'Term Pricing'!$C$898:$C$1077,0))*$E245*(1-$F245))</f>
        <v>0</v>
      </c>
    </row>
    <row r="246" spans="1:118" hidden="1" outlineLevel="1">
      <c r="A246" s="151"/>
      <c r="C246" s="34" t="s">
        <v>260</v>
      </c>
      <c r="E246" s="70">
        <f>Inputs!H170</f>
        <v>0</v>
      </c>
      <c r="F246" s="70">
        <f>Inputs!J170</f>
        <v>0</v>
      </c>
      <c r="G246" s="54" t="s">
        <v>83</v>
      </c>
      <c r="H246" s="279">
        <f ca="1">IFERROR(SUM($J246:$DN246)/(SUM($J$136:$DN$136)*E246),0)</f>
        <v>0</v>
      </c>
      <c r="I246" s="29"/>
      <c r="J246" s="212">
        <f ca="1">(J$136*INDEX('Term Pricing'!$U$1083:$U$1262,MATCH('Project 2'!J$8,'Term Pricing'!$C$1083:$C$1262,0))*$E246*$F246)+(J$136*INDEX('Term Pricing'!$V$1083:$V$1262,MATCH('Project 2'!J$8,'Term Pricing'!$C$1083:$C$1262,0))*$E246*(1-$F246))</f>
        <v>0</v>
      </c>
      <c r="K246" s="212">
        <f ca="1">(K$136*INDEX('Term Pricing'!$U$1083:$U$1262,MATCH('Project 2'!K$8,'Term Pricing'!$C$1083:$C$1262,0))*$E246*$F246)+(K$136*INDEX('Term Pricing'!$V$1083:$V$1262,MATCH('Project 2'!K$8,'Term Pricing'!$C$1083:$C$1262,0))*$E246*(1-$F246))</f>
        <v>0</v>
      </c>
      <c r="L246" s="212">
        <f ca="1">(L$136*INDEX('Term Pricing'!$U$1083:$U$1262,MATCH('Project 2'!L$8,'Term Pricing'!$C$1083:$C$1262,0))*$E246*$F246)+(L$136*INDEX('Term Pricing'!$V$1083:$V$1262,MATCH('Project 2'!L$8,'Term Pricing'!$C$1083:$C$1262,0))*$E246*(1-$F246))</f>
        <v>0</v>
      </c>
      <c r="M246" s="212">
        <f ca="1">(M$136*INDEX('Term Pricing'!$U$1083:$U$1262,MATCH('Project 2'!M$8,'Term Pricing'!$C$1083:$C$1262,0))*$E246*$F246)+(M$136*INDEX('Term Pricing'!$V$1083:$V$1262,MATCH('Project 2'!M$8,'Term Pricing'!$C$1083:$C$1262,0))*$E246*(1-$F246))</f>
        <v>0</v>
      </c>
      <c r="N246" s="212">
        <f ca="1">(N$136*INDEX('Term Pricing'!$U$1083:$U$1262,MATCH('Project 2'!N$8,'Term Pricing'!$C$1083:$C$1262,0))*$E246*$F246)+(N$136*INDEX('Term Pricing'!$V$1083:$V$1262,MATCH('Project 2'!N$8,'Term Pricing'!$C$1083:$C$1262,0))*$E246*(1-$F246))</f>
        <v>0</v>
      </c>
      <c r="O246" s="212">
        <f ca="1">(O$136*INDEX('Term Pricing'!$U$1083:$U$1262,MATCH('Project 2'!O$8,'Term Pricing'!$C$1083:$C$1262,0))*$E246*$F246)+(O$136*INDEX('Term Pricing'!$V$1083:$V$1262,MATCH('Project 2'!O$8,'Term Pricing'!$C$1083:$C$1262,0))*$E246*(1-$F246))</f>
        <v>0</v>
      </c>
      <c r="P246" s="212">
        <f ca="1">(P$136*INDEX('Term Pricing'!$U$1083:$U$1262,MATCH('Project 2'!P$8,'Term Pricing'!$C$1083:$C$1262,0))*$E246*$F246)+(P$136*INDEX('Term Pricing'!$V$1083:$V$1262,MATCH('Project 2'!P$8,'Term Pricing'!$C$1083:$C$1262,0))*$E246*(1-$F246))</f>
        <v>0</v>
      </c>
      <c r="Q246" s="212">
        <f ca="1">(Q$136*INDEX('Term Pricing'!$U$1083:$U$1262,MATCH('Project 2'!Q$8,'Term Pricing'!$C$1083:$C$1262,0))*$E246*$F246)+(Q$136*INDEX('Term Pricing'!$V$1083:$V$1262,MATCH('Project 2'!Q$8,'Term Pricing'!$C$1083:$C$1262,0))*$E246*(1-$F246))</f>
        <v>0</v>
      </c>
      <c r="R246" s="212">
        <f ca="1">(R$136*INDEX('Term Pricing'!$U$1083:$U$1262,MATCH('Project 2'!R$8,'Term Pricing'!$C$1083:$C$1262,0))*$E246*$F246)+(R$136*INDEX('Term Pricing'!$V$1083:$V$1262,MATCH('Project 2'!R$8,'Term Pricing'!$C$1083:$C$1262,0))*$E246*(1-$F246))</f>
        <v>0</v>
      </c>
      <c r="S246" s="212">
        <f ca="1">(S$136*INDEX('Term Pricing'!$U$1083:$U$1262,MATCH('Project 2'!S$8,'Term Pricing'!$C$1083:$C$1262,0))*$E246*$F246)+(S$136*INDEX('Term Pricing'!$V$1083:$V$1262,MATCH('Project 2'!S$8,'Term Pricing'!$C$1083:$C$1262,0))*$E246*(1-$F246))</f>
        <v>0</v>
      </c>
      <c r="T246" s="212">
        <f ca="1">(T$136*INDEX('Term Pricing'!$U$1083:$U$1262,MATCH('Project 2'!T$8,'Term Pricing'!$C$1083:$C$1262,0))*$E246*$F246)+(T$136*INDEX('Term Pricing'!$V$1083:$V$1262,MATCH('Project 2'!T$8,'Term Pricing'!$C$1083:$C$1262,0))*$E246*(1-$F246))</f>
        <v>0</v>
      </c>
      <c r="U246" s="212">
        <f ca="1">(U$136*INDEX('Term Pricing'!$U$1083:$U$1262,MATCH('Project 2'!U$8,'Term Pricing'!$C$1083:$C$1262,0))*$E246*$F246)+(U$136*INDEX('Term Pricing'!$V$1083:$V$1262,MATCH('Project 2'!U$8,'Term Pricing'!$C$1083:$C$1262,0))*$E246*(1-$F246))</f>
        <v>0</v>
      </c>
      <c r="V246" s="212">
        <f ca="1">(V$136*INDEX('Term Pricing'!$U$1083:$U$1262,MATCH('Project 2'!V$8,'Term Pricing'!$C$1083:$C$1262,0))*$E246*$F246)+(V$136*INDEX('Term Pricing'!$V$1083:$V$1262,MATCH('Project 2'!V$8,'Term Pricing'!$C$1083:$C$1262,0))*$E246*(1-$F246))</f>
        <v>0</v>
      </c>
      <c r="W246" s="212">
        <f ca="1">(W$136*INDEX('Term Pricing'!$U$1083:$U$1262,MATCH('Project 2'!W$8,'Term Pricing'!$C$1083:$C$1262,0))*$E246*$F246)+(W$136*INDEX('Term Pricing'!$V$1083:$V$1262,MATCH('Project 2'!W$8,'Term Pricing'!$C$1083:$C$1262,0))*$E246*(1-$F246))</f>
        <v>0</v>
      </c>
      <c r="X246" s="212">
        <f ca="1">(X$136*INDEX('Term Pricing'!$U$1083:$U$1262,MATCH('Project 2'!X$8,'Term Pricing'!$C$1083:$C$1262,0))*$E246*$F246)+(X$136*INDEX('Term Pricing'!$V$1083:$V$1262,MATCH('Project 2'!X$8,'Term Pricing'!$C$1083:$C$1262,0))*$E246*(1-$F246))</f>
        <v>0</v>
      </c>
      <c r="Y246" s="212">
        <f ca="1">(Y$136*INDEX('Term Pricing'!$U$1083:$U$1262,MATCH('Project 2'!Y$8,'Term Pricing'!$C$1083:$C$1262,0))*$E246*$F246)+(Y$136*INDEX('Term Pricing'!$V$1083:$V$1262,MATCH('Project 2'!Y$8,'Term Pricing'!$C$1083:$C$1262,0))*$E246*(1-$F246))</f>
        <v>0</v>
      </c>
      <c r="Z246" s="212">
        <f ca="1">(Z$136*INDEX('Term Pricing'!$U$1083:$U$1262,MATCH('Project 2'!Z$8,'Term Pricing'!$C$1083:$C$1262,0))*$E246*$F246)+(Z$136*INDEX('Term Pricing'!$V$1083:$V$1262,MATCH('Project 2'!Z$8,'Term Pricing'!$C$1083:$C$1262,0))*$E246*(1-$F246))</f>
        <v>0</v>
      </c>
      <c r="AA246" s="212">
        <f ca="1">(AA$136*INDEX('Term Pricing'!$U$1083:$U$1262,MATCH('Project 2'!AA$8,'Term Pricing'!$C$1083:$C$1262,0))*$E246*$F246)+(AA$136*INDEX('Term Pricing'!$V$1083:$V$1262,MATCH('Project 2'!AA$8,'Term Pricing'!$C$1083:$C$1262,0))*$E246*(1-$F246))</f>
        <v>0</v>
      </c>
      <c r="AB246" s="212">
        <f ca="1">(AB$136*INDEX('Term Pricing'!$U$1083:$U$1262,MATCH('Project 2'!AB$8,'Term Pricing'!$C$1083:$C$1262,0))*$E246*$F246)+(AB$136*INDEX('Term Pricing'!$V$1083:$V$1262,MATCH('Project 2'!AB$8,'Term Pricing'!$C$1083:$C$1262,0))*$E246*(1-$F246))</f>
        <v>0</v>
      </c>
      <c r="AC246" s="212">
        <f ca="1">(AC$136*INDEX('Term Pricing'!$U$1083:$U$1262,MATCH('Project 2'!AC$8,'Term Pricing'!$C$1083:$C$1262,0))*$E246*$F246)+(AC$136*INDEX('Term Pricing'!$V$1083:$V$1262,MATCH('Project 2'!AC$8,'Term Pricing'!$C$1083:$C$1262,0))*$E246*(1-$F246))</f>
        <v>0</v>
      </c>
      <c r="AD246" s="212">
        <f ca="1">(AD$136*INDEX('Term Pricing'!$U$1083:$U$1262,MATCH('Project 2'!AD$8,'Term Pricing'!$C$1083:$C$1262,0))*$E246*$F246)+(AD$136*INDEX('Term Pricing'!$V$1083:$V$1262,MATCH('Project 2'!AD$8,'Term Pricing'!$C$1083:$C$1262,0))*$E246*(1-$F246))</f>
        <v>0</v>
      </c>
      <c r="AE246" s="212">
        <f ca="1">(AE$136*INDEX('Term Pricing'!$U$1083:$U$1262,MATCH('Project 2'!AE$8,'Term Pricing'!$C$1083:$C$1262,0))*$E246*$F246)+(AE$136*INDEX('Term Pricing'!$V$1083:$V$1262,MATCH('Project 2'!AE$8,'Term Pricing'!$C$1083:$C$1262,0))*$E246*(1-$F246))</f>
        <v>0</v>
      </c>
      <c r="AF246" s="212">
        <f ca="1">(AF$136*INDEX('Term Pricing'!$U$1083:$U$1262,MATCH('Project 2'!AF$8,'Term Pricing'!$C$1083:$C$1262,0))*$E246*$F246)+(AF$136*INDEX('Term Pricing'!$V$1083:$V$1262,MATCH('Project 2'!AF$8,'Term Pricing'!$C$1083:$C$1262,0))*$E246*(1-$F246))</f>
        <v>0</v>
      </c>
      <c r="AG246" s="212">
        <f ca="1">(AG$136*INDEX('Term Pricing'!$U$1083:$U$1262,MATCH('Project 2'!AG$8,'Term Pricing'!$C$1083:$C$1262,0))*$E246*$F246)+(AG$136*INDEX('Term Pricing'!$V$1083:$V$1262,MATCH('Project 2'!AG$8,'Term Pricing'!$C$1083:$C$1262,0))*$E246*(1-$F246))</f>
        <v>0</v>
      </c>
      <c r="AH246" s="212">
        <f ca="1">(AH$136*INDEX('Term Pricing'!$U$1083:$U$1262,MATCH('Project 2'!AH$8,'Term Pricing'!$C$1083:$C$1262,0))*$E246*$F246)+(AH$136*INDEX('Term Pricing'!$V$1083:$V$1262,MATCH('Project 2'!AH$8,'Term Pricing'!$C$1083:$C$1262,0))*$E246*(1-$F246))</f>
        <v>0</v>
      </c>
      <c r="AI246" s="212">
        <f ca="1">(AI$136*INDEX('Term Pricing'!$U$1083:$U$1262,MATCH('Project 2'!AI$8,'Term Pricing'!$C$1083:$C$1262,0))*$E246*$F246)+(AI$136*INDEX('Term Pricing'!$V$1083:$V$1262,MATCH('Project 2'!AI$8,'Term Pricing'!$C$1083:$C$1262,0))*$E246*(1-$F246))</f>
        <v>0</v>
      </c>
      <c r="AJ246" s="212">
        <f ca="1">(AJ$136*INDEX('Term Pricing'!$U$1083:$U$1262,MATCH('Project 2'!AJ$8,'Term Pricing'!$C$1083:$C$1262,0))*$E246*$F246)+(AJ$136*INDEX('Term Pricing'!$V$1083:$V$1262,MATCH('Project 2'!AJ$8,'Term Pricing'!$C$1083:$C$1262,0))*$E246*(1-$F246))</f>
        <v>0</v>
      </c>
      <c r="AK246" s="212">
        <f ca="1">(AK$136*INDEX('Term Pricing'!$U$1083:$U$1262,MATCH('Project 2'!AK$8,'Term Pricing'!$C$1083:$C$1262,0))*$E246*$F246)+(AK$136*INDEX('Term Pricing'!$V$1083:$V$1262,MATCH('Project 2'!AK$8,'Term Pricing'!$C$1083:$C$1262,0))*$E246*(1-$F246))</f>
        <v>0</v>
      </c>
      <c r="AL246" s="212">
        <f ca="1">(AL$136*INDEX('Term Pricing'!$U$1083:$U$1262,MATCH('Project 2'!AL$8,'Term Pricing'!$C$1083:$C$1262,0))*$E246*$F246)+(AL$136*INDEX('Term Pricing'!$V$1083:$V$1262,MATCH('Project 2'!AL$8,'Term Pricing'!$C$1083:$C$1262,0))*$E246*(1-$F246))</f>
        <v>0</v>
      </c>
      <c r="AM246" s="212">
        <f ca="1">(AM$136*INDEX('Term Pricing'!$U$1083:$U$1262,MATCH('Project 2'!AM$8,'Term Pricing'!$C$1083:$C$1262,0))*$E246*$F246)+(AM$136*INDEX('Term Pricing'!$V$1083:$V$1262,MATCH('Project 2'!AM$8,'Term Pricing'!$C$1083:$C$1262,0))*$E246*(1-$F246))</f>
        <v>0</v>
      </c>
      <c r="AN246" s="212">
        <f ca="1">(AN$136*INDEX('Term Pricing'!$U$1083:$U$1262,MATCH('Project 2'!AN$8,'Term Pricing'!$C$1083:$C$1262,0))*$E246*$F246)+(AN$136*INDEX('Term Pricing'!$V$1083:$V$1262,MATCH('Project 2'!AN$8,'Term Pricing'!$C$1083:$C$1262,0))*$E246*(1-$F246))</f>
        <v>0</v>
      </c>
      <c r="AO246" s="212">
        <f ca="1">(AO$136*INDEX('Term Pricing'!$U$1083:$U$1262,MATCH('Project 2'!AO$8,'Term Pricing'!$C$1083:$C$1262,0))*$E246*$F246)+(AO$136*INDEX('Term Pricing'!$V$1083:$V$1262,MATCH('Project 2'!AO$8,'Term Pricing'!$C$1083:$C$1262,0))*$E246*(1-$F246))</f>
        <v>0</v>
      </c>
      <c r="AP246" s="212">
        <f ca="1">(AP$136*INDEX('Term Pricing'!$U$1083:$U$1262,MATCH('Project 2'!AP$8,'Term Pricing'!$C$1083:$C$1262,0))*$E246*$F246)+(AP$136*INDEX('Term Pricing'!$V$1083:$V$1262,MATCH('Project 2'!AP$8,'Term Pricing'!$C$1083:$C$1262,0))*$E246*(1-$F246))</f>
        <v>0</v>
      </c>
      <c r="AQ246" s="212">
        <f ca="1">(AQ$136*INDEX('Term Pricing'!$U$1083:$U$1262,MATCH('Project 2'!AQ$8,'Term Pricing'!$C$1083:$C$1262,0))*$E246*$F246)+(AQ$136*INDEX('Term Pricing'!$V$1083:$V$1262,MATCH('Project 2'!AQ$8,'Term Pricing'!$C$1083:$C$1262,0))*$E246*(1-$F246))</f>
        <v>0</v>
      </c>
      <c r="AR246" s="212">
        <f ca="1">(AR$136*INDEX('Term Pricing'!$U$1083:$U$1262,MATCH('Project 2'!AR$8,'Term Pricing'!$C$1083:$C$1262,0))*$E246*$F246)+(AR$136*INDEX('Term Pricing'!$V$1083:$V$1262,MATCH('Project 2'!AR$8,'Term Pricing'!$C$1083:$C$1262,0))*$E246*(1-$F246))</f>
        <v>0</v>
      </c>
      <c r="AS246" s="212">
        <f ca="1">(AS$136*INDEX('Term Pricing'!$U$1083:$U$1262,MATCH('Project 2'!AS$8,'Term Pricing'!$C$1083:$C$1262,0))*$E246*$F246)+(AS$136*INDEX('Term Pricing'!$V$1083:$V$1262,MATCH('Project 2'!AS$8,'Term Pricing'!$C$1083:$C$1262,0))*$E246*(1-$F246))</f>
        <v>0</v>
      </c>
      <c r="AT246" s="212">
        <f ca="1">(AT$136*INDEX('Term Pricing'!$U$1083:$U$1262,MATCH('Project 2'!AT$8,'Term Pricing'!$C$1083:$C$1262,0))*$E246*$F246)+(AT$136*INDEX('Term Pricing'!$V$1083:$V$1262,MATCH('Project 2'!AT$8,'Term Pricing'!$C$1083:$C$1262,0))*$E246*(1-$F246))</f>
        <v>0</v>
      </c>
      <c r="AU246" s="212">
        <f ca="1">(AU$136*INDEX('Term Pricing'!$U$1083:$U$1262,MATCH('Project 2'!AU$8,'Term Pricing'!$C$1083:$C$1262,0))*$E246*$F246)+(AU$136*INDEX('Term Pricing'!$V$1083:$V$1262,MATCH('Project 2'!AU$8,'Term Pricing'!$C$1083:$C$1262,0))*$E246*(1-$F246))</f>
        <v>0</v>
      </c>
      <c r="AV246" s="212">
        <f ca="1">(AV$136*INDEX('Term Pricing'!$U$1083:$U$1262,MATCH('Project 2'!AV$8,'Term Pricing'!$C$1083:$C$1262,0))*$E246*$F246)+(AV$136*INDEX('Term Pricing'!$V$1083:$V$1262,MATCH('Project 2'!AV$8,'Term Pricing'!$C$1083:$C$1262,0))*$E246*(1-$F246))</f>
        <v>0</v>
      </c>
      <c r="AW246" s="212">
        <f ca="1">(AW$136*INDEX('Term Pricing'!$U$1083:$U$1262,MATCH('Project 2'!AW$8,'Term Pricing'!$C$1083:$C$1262,0))*$E246*$F246)+(AW$136*INDEX('Term Pricing'!$V$1083:$V$1262,MATCH('Project 2'!AW$8,'Term Pricing'!$C$1083:$C$1262,0))*$E246*(1-$F246))</f>
        <v>0</v>
      </c>
      <c r="AX246" s="212">
        <f ca="1">(AX$136*INDEX('Term Pricing'!$U$1083:$U$1262,MATCH('Project 2'!AX$8,'Term Pricing'!$C$1083:$C$1262,0))*$E246*$F246)+(AX$136*INDEX('Term Pricing'!$V$1083:$V$1262,MATCH('Project 2'!AX$8,'Term Pricing'!$C$1083:$C$1262,0))*$E246*(1-$F246))</f>
        <v>0</v>
      </c>
      <c r="AY246" s="212">
        <f ca="1">(AY$136*INDEX('Term Pricing'!$U$1083:$U$1262,MATCH('Project 2'!AY$8,'Term Pricing'!$C$1083:$C$1262,0))*$E246*$F246)+(AY$136*INDEX('Term Pricing'!$V$1083:$V$1262,MATCH('Project 2'!AY$8,'Term Pricing'!$C$1083:$C$1262,0))*$E246*(1-$F246))</f>
        <v>0</v>
      </c>
      <c r="AZ246" s="212">
        <f ca="1">(AZ$136*INDEX('Term Pricing'!$U$1083:$U$1262,MATCH('Project 2'!AZ$8,'Term Pricing'!$C$1083:$C$1262,0))*$E246*$F246)+(AZ$136*INDEX('Term Pricing'!$V$1083:$V$1262,MATCH('Project 2'!AZ$8,'Term Pricing'!$C$1083:$C$1262,0))*$E246*(1-$F246))</f>
        <v>0</v>
      </c>
      <c r="BA246" s="212">
        <f ca="1">(BA$136*INDEX('Term Pricing'!$U$1083:$U$1262,MATCH('Project 2'!BA$8,'Term Pricing'!$C$1083:$C$1262,0))*$E246*$F246)+(BA$136*INDEX('Term Pricing'!$V$1083:$V$1262,MATCH('Project 2'!BA$8,'Term Pricing'!$C$1083:$C$1262,0))*$E246*(1-$F246))</f>
        <v>0</v>
      </c>
      <c r="BB246" s="212">
        <f ca="1">(BB$136*INDEX('Term Pricing'!$U$1083:$U$1262,MATCH('Project 2'!BB$8,'Term Pricing'!$C$1083:$C$1262,0))*$E246*$F246)+(BB$136*INDEX('Term Pricing'!$V$1083:$V$1262,MATCH('Project 2'!BB$8,'Term Pricing'!$C$1083:$C$1262,0))*$E246*(1-$F246))</f>
        <v>0</v>
      </c>
      <c r="BC246" s="212">
        <f ca="1">(BC$136*INDEX('Term Pricing'!$U$1083:$U$1262,MATCH('Project 2'!BC$8,'Term Pricing'!$C$1083:$C$1262,0))*$E246*$F246)+(BC$136*INDEX('Term Pricing'!$V$1083:$V$1262,MATCH('Project 2'!BC$8,'Term Pricing'!$C$1083:$C$1262,0))*$E246*(1-$F246))</f>
        <v>0</v>
      </c>
      <c r="BD246" s="212">
        <f ca="1">(BD$136*INDEX('Term Pricing'!$U$1083:$U$1262,MATCH('Project 2'!BD$8,'Term Pricing'!$C$1083:$C$1262,0))*$E246*$F246)+(BD$136*INDEX('Term Pricing'!$V$1083:$V$1262,MATCH('Project 2'!BD$8,'Term Pricing'!$C$1083:$C$1262,0))*$E246*(1-$F246))</f>
        <v>0</v>
      </c>
      <c r="BE246" s="212">
        <f ca="1">(BE$136*INDEX('Term Pricing'!$U$1083:$U$1262,MATCH('Project 2'!BE$8,'Term Pricing'!$C$1083:$C$1262,0))*$E246*$F246)+(BE$136*INDEX('Term Pricing'!$V$1083:$V$1262,MATCH('Project 2'!BE$8,'Term Pricing'!$C$1083:$C$1262,0))*$E246*(1-$F246))</f>
        <v>0</v>
      </c>
      <c r="BF246" s="212">
        <f ca="1">(BF$136*INDEX('Term Pricing'!$U$1083:$U$1262,MATCH('Project 2'!BF$8,'Term Pricing'!$C$1083:$C$1262,0))*$E246*$F246)+(BF$136*INDEX('Term Pricing'!$V$1083:$V$1262,MATCH('Project 2'!BF$8,'Term Pricing'!$C$1083:$C$1262,0))*$E246*(1-$F246))</f>
        <v>0</v>
      </c>
      <c r="BG246" s="212">
        <f ca="1">(BG$136*INDEX('Term Pricing'!$U$1083:$U$1262,MATCH('Project 2'!BG$8,'Term Pricing'!$C$1083:$C$1262,0))*$E246*$F246)+(BG$136*INDEX('Term Pricing'!$V$1083:$V$1262,MATCH('Project 2'!BG$8,'Term Pricing'!$C$1083:$C$1262,0))*$E246*(1-$F246))</f>
        <v>0</v>
      </c>
      <c r="BH246" s="212">
        <f ca="1">(BH$136*INDEX('Term Pricing'!$U$1083:$U$1262,MATCH('Project 2'!BH$8,'Term Pricing'!$C$1083:$C$1262,0))*$E246*$F246)+(BH$136*INDEX('Term Pricing'!$V$1083:$V$1262,MATCH('Project 2'!BH$8,'Term Pricing'!$C$1083:$C$1262,0))*$E246*(1-$F246))</f>
        <v>0</v>
      </c>
      <c r="BI246" s="212">
        <f ca="1">(BI$136*INDEX('Term Pricing'!$U$1083:$U$1262,MATCH('Project 2'!BI$8,'Term Pricing'!$C$1083:$C$1262,0))*$E246*$F246)+(BI$136*INDEX('Term Pricing'!$V$1083:$V$1262,MATCH('Project 2'!BI$8,'Term Pricing'!$C$1083:$C$1262,0))*$E246*(1-$F246))</f>
        <v>0</v>
      </c>
      <c r="BJ246" s="212">
        <f ca="1">(BJ$136*INDEX('Term Pricing'!$U$1083:$U$1262,MATCH('Project 2'!BJ$8,'Term Pricing'!$C$1083:$C$1262,0))*$E246*$F246)+(BJ$136*INDEX('Term Pricing'!$V$1083:$V$1262,MATCH('Project 2'!BJ$8,'Term Pricing'!$C$1083:$C$1262,0))*$E246*(1-$F246))</f>
        <v>0</v>
      </c>
      <c r="BK246" s="212">
        <f ca="1">(BK$136*INDEX('Term Pricing'!$U$1083:$U$1262,MATCH('Project 2'!BK$8,'Term Pricing'!$C$1083:$C$1262,0))*$E246*$F246)+(BK$136*INDEX('Term Pricing'!$V$1083:$V$1262,MATCH('Project 2'!BK$8,'Term Pricing'!$C$1083:$C$1262,0))*$E246*(1-$F246))</f>
        <v>0</v>
      </c>
      <c r="BL246" s="212">
        <f ca="1">(BL$136*INDEX('Term Pricing'!$U$1083:$U$1262,MATCH('Project 2'!BL$8,'Term Pricing'!$C$1083:$C$1262,0))*$E246*$F246)+(BL$136*INDEX('Term Pricing'!$V$1083:$V$1262,MATCH('Project 2'!BL$8,'Term Pricing'!$C$1083:$C$1262,0))*$E246*(1-$F246))</f>
        <v>0</v>
      </c>
      <c r="BM246" s="212">
        <f ca="1">(BM$136*INDEX('Term Pricing'!$U$1083:$U$1262,MATCH('Project 2'!BM$8,'Term Pricing'!$C$1083:$C$1262,0))*$E246*$F246)+(BM$136*INDEX('Term Pricing'!$V$1083:$V$1262,MATCH('Project 2'!BM$8,'Term Pricing'!$C$1083:$C$1262,0))*$E246*(1-$F246))</f>
        <v>0</v>
      </c>
      <c r="BN246" s="212">
        <f ca="1">(BN$136*INDEX('Term Pricing'!$U$1083:$U$1262,MATCH('Project 2'!BN$8,'Term Pricing'!$C$1083:$C$1262,0))*$E246*$F246)+(BN$136*INDEX('Term Pricing'!$V$1083:$V$1262,MATCH('Project 2'!BN$8,'Term Pricing'!$C$1083:$C$1262,0))*$E246*(1-$F246))</f>
        <v>0</v>
      </c>
      <c r="BO246" s="212">
        <f ca="1">(BO$136*INDEX('Term Pricing'!$U$1083:$U$1262,MATCH('Project 2'!BO$8,'Term Pricing'!$C$1083:$C$1262,0))*$E246*$F246)+(BO$136*INDEX('Term Pricing'!$V$1083:$V$1262,MATCH('Project 2'!BO$8,'Term Pricing'!$C$1083:$C$1262,0))*$E246*(1-$F246))</f>
        <v>0</v>
      </c>
      <c r="BP246" s="212">
        <f ca="1">(BP$136*INDEX('Term Pricing'!$U$1083:$U$1262,MATCH('Project 2'!BP$8,'Term Pricing'!$C$1083:$C$1262,0))*$E246*$F246)+(BP$136*INDEX('Term Pricing'!$V$1083:$V$1262,MATCH('Project 2'!BP$8,'Term Pricing'!$C$1083:$C$1262,0))*$E246*(1-$F246))</f>
        <v>0</v>
      </c>
      <c r="BQ246" s="212">
        <f ca="1">(BQ$136*INDEX('Term Pricing'!$U$1083:$U$1262,MATCH('Project 2'!BQ$8,'Term Pricing'!$C$1083:$C$1262,0))*$E246*$F246)+(BQ$136*INDEX('Term Pricing'!$V$1083:$V$1262,MATCH('Project 2'!BQ$8,'Term Pricing'!$C$1083:$C$1262,0))*$E246*(1-$F246))</f>
        <v>0</v>
      </c>
      <c r="BR246" s="212">
        <f ca="1">(BR$136*INDEX('Term Pricing'!$U$1083:$U$1262,MATCH('Project 2'!BR$8,'Term Pricing'!$C$1083:$C$1262,0))*$E246*$F246)+(BR$136*INDEX('Term Pricing'!$V$1083:$V$1262,MATCH('Project 2'!BR$8,'Term Pricing'!$C$1083:$C$1262,0))*$E246*(1-$F246))</f>
        <v>0</v>
      </c>
      <c r="BS246" s="212">
        <f ca="1">(BS$136*INDEX('Term Pricing'!$U$1083:$U$1262,MATCH('Project 2'!BS$8,'Term Pricing'!$C$1083:$C$1262,0))*$E246*$F246)+(BS$136*INDEX('Term Pricing'!$V$1083:$V$1262,MATCH('Project 2'!BS$8,'Term Pricing'!$C$1083:$C$1262,0))*$E246*(1-$F246))</f>
        <v>0</v>
      </c>
      <c r="BT246" s="212">
        <f ca="1">(BT$136*INDEX('Term Pricing'!$U$1083:$U$1262,MATCH('Project 2'!BT$8,'Term Pricing'!$C$1083:$C$1262,0))*$E246*$F246)+(BT$136*INDEX('Term Pricing'!$V$1083:$V$1262,MATCH('Project 2'!BT$8,'Term Pricing'!$C$1083:$C$1262,0))*$E246*(1-$F246))</f>
        <v>0</v>
      </c>
      <c r="BU246" s="212">
        <f ca="1">(BU$136*INDEX('Term Pricing'!$U$1083:$U$1262,MATCH('Project 2'!BU$8,'Term Pricing'!$C$1083:$C$1262,0))*$E246*$F246)+(BU$136*INDEX('Term Pricing'!$V$1083:$V$1262,MATCH('Project 2'!BU$8,'Term Pricing'!$C$1083:$C$1262,0))*$E246*(1-$F246))</f>
        <v>0</v>
      </c>
      <c r="BV246" s="212">
        <f ca="1">(BV$136*INDEX('Term Pricing'!$U$1083:$U$1262,MATCH('Project 2'!BV$8,'Term Pricing'!$C$1083:$C$1262,0))*$E246*$F246)+(BV$136*INDEX('Term Pricing'!$V$1083:$V$1262,MATCH('Project 2'!BV$8,'Term Pricing'!$C$1083:$C$1262,0))*$E246*(1-$F246))</f>
        <v>0</v>
      </c>
      <c r="BW246" s="212">
        <f ca="1">(BW$136*INDEX('Term Pricing'!$U$1083:$U$1262,MATCH('Project 2'!BW$8,'Term Pricing'!$C$1083:$C$1262,0))*$E246*$F246)+(BW$136*INDEX('Term Pricing'!$V$1083:$V$1262,MATCH('Project 2'!BW$8,'Term Pricing'!$C$1083:$C$1262,0))*$E246*(1-$F246))</f>
        <v>0</v>
      </c>
      <c r="BX246" s="212">
        <f ca="1">(BX$136*INDEX('Term Pricing'!$U$1083:$U$1262,MATCH('Project 2'!BX$8,'Term Pricing'!$C$1083:$C$1262,0))*$E246*$F246)+(BX$136*INDEX('Term Pricing'!$V$1083:$V$1262,MATCH('Project 2'!BX$8,'Term Pricing'!$C$1083:$C$1262,0))*$E246*(1-$F246))</f>
        <v>0</v>
      </c>
      <c r="BY246" s="212">
        <f ca="1">(BY$136*INDEX('Term Pricing'!$U$1083:$U$1262,MATCH('Project 2'!BY$8,'Term Pricing'!$C$1083:$C$1262,0))*$E246*$F246)+(BY$136*INDEX('Term Pricing'!$V$1083:$V$1262,MATCH('Project 2'!BY$8,'Term Pricing'!$C$1083:$C$1262,0))*$E246*(1-$F246))</f>
        <v>0</v>
      </c>
      <c r="BZ246" s="212">
        <f ca="1">(BZ$136*INDEX('Term Pricing'!$U$1083:$U$1262,MATCH('Project 2'!BZ$8,'Term Pricing'!$C$1083:$C$1262,0))*$E246*$F246)+(BZ$136*INDEX('Term Pricing'!$V$1083:$V$1262,MATCH('Project 2'!BZ$8,'Term Pricing'!$C$1083:$C$1262,0))*$E246*(1-$F246))</f>
        <v>0</v>
      </c>
      <c r="CA246" s="212">
        <f ca="1">(CA$136*INDEX('Term Pricing'!$U$1083:$U$1262,MATCH('Project 2'!CA$8,'Term Pricing'!$C$1083:$C$1262,0))*$E246*$F246)+(CA$136*INDEX('Term Pricing'!$V$1083:$V$1262,MATCH('Project 2'!CA$8,'Term Pricing'!$C$1083:$C$1262,0))*$E246*(1-$F246))</f>
        <v>0</v>
      </c>
      <c r="CB246" s="212">
        <f ca="1">(CB$136*INDEX('Term Pricing'!$U$1083:$U$1262,MATCH('Project 2'!CB$8,'Term Pricing'!$C$1083:$C$1262,0))*$E246*$F246)+(CB$136*INDEX('Term Pricing'!$V$1083:$V$1262,MATCH('Project 2'!CB$8,'Term Pricing'!$C$1083:$C$1262,0))*$E246*(1-$F246))</f>
        <v>0</v>
      </c>
      <c r="CC246" s="212">
        <f ca="1">(CC$136*INDEX('Term Pricing'!$U$1083:$U$1262,MATCH('Project 2'!CC$8,'Term Pricing'!$C$1083:$C$1262,0))*$E246*$F246)+(CC$136*INDEX('Term Pricing'!$V$1083:$V$1262,MATCH('Project 2'!CC$8,'Term Pricing'!$C$1083:$C$1262,0))*$E246*(1-$F246))</f>
        <v>0</v>
      </c>
      <c r="CD246" s="212">
        <f ca="1">(CD$136*INDEX('Term Pricing'!$U$1083:$U$1262,MATCH('Project 2'!CD$8,'Term Pricing'!$C$1083:$C$1262,0))*$E246*$F246)+(CD$136*INDEX('Term Pricing'!$V$1083:$V$1262,MATCH('Project 2'!CD$8,'Term Pricing'!$C$1083:$C$1262,0))*$E246*(1-$F246))</f>
        <v>0</v>
      </c>
      <c r="CE246" s="212">
        <f ca="1">(CE$136*INDEX('Term Pricing'!$U$1083:$U$1262,MATCH('Project 2'!CE$8,'Term Pricing'!$C$1083:$C$1262,0))*$E246*$F246)+(CE$136*INDEX('Term Pricing'!$V$1083:$V$1262,MATCH('Project 2'!CE$8,'Term Pricing'!$C$1083:$C$1262,0))*$E246*(1-$F246))</f>
        <v>0</v>
      </c>
      <c r="CF246" s="212">
        <f ca="1">(CF$136*INDEX('Term Pricing'!$U$1083:$U$1262,MATCH('Project 2'!CF$8,'Term Pricing'!$C$1083:$C$1262,0))*$E246*$F246)+(CF$136*INDEX('Term Pricing'!$V$1083:$V$1262,MATCH('Project 2'!CF$8,'Term Pricing'!$C$1083:$C$1262,0))*$E246*(1-$F246))</f>
        <v>0</v>
      </c>
      <c r="CG246" s="212">
        <f ca="1">(CG$136*INDEX('Term Pricing'!$U$1083:$U$1262,MATCH('Project 2'!CG$8,'Term Pricing'!$C$1083:$C$1262,0))*$E246*$F246)+(CG$136*INDEX('Term Pricing'!$V$1083:$V$1262,MATCH('Project 2'!CG$8,'Term Pricing'!$C$1083:$C$1262,0))*$E246*(1-$F246))</f>
        <v>0</v>
      </c>
      <c r="CH246" s="212">
        <f ca="1">(CH$136*INDEX('Term Pricing'!$U$1083:$U$1262,MATCH('Project 2'!CH$8,'Term Pricing'!$C$1083:$C$1262,0))*$E246*$F246)+(CH$136*INDEX('Term Pricing'!$V$1083:$V$1262,MATCH('Project 2'!CH$8,'Term Pricing'!$C$1083:$C$1262,0))*$E246*(1-$F246))</f>
        <v>0</v>
      </c>
      <c r="CI246" s="212">
        <f ca="1">(CI$136*INDEX('Term Pricing'!$U$1083:$U$1262,MATCH('Project 2'!CI$8,'Term Pricing'!$C$1083:$C$1262,0))*$E246*$F246)+(CI$136*INDEX('Term Pricing'!$V$1083:$V$1262,MATCH('Project 2'!CI$8,'Term Pricing'!$C$1083:$C$1262,0))*$E246*(1-$F246))</f>
        <v>0</v>
      </c>
      <c r="CJ246" s="212">
        <f ca="1">(CJ$136*INDEX('Term Pricing'!$U$1083:$U$1262,MATCH('Project 2'!CJ$8,'Term Pricing'!$C$1083:$C$1262,0))*$E246*$F246)+(CJ$136*INDEX('Term Pricing'!$V$1083:$V$1262,MATCH('Project 2'!CJ$8,'Term Pricing'!$C$1083:$C$1262,0))*$E246*(1-$F246))</f>
        <v>0</v>
      </c>
      <c r="CK246" s="212">
        <f ca="1">(CK$136*INDEX('Term Pricing'!$U$1083:$U$1262,MATCH('Project 2'!CK$8,'Term Pricing'!$C$1083:$C$1262,0))*$E246*$F246)+(CK$136*INDEX('Term Pricing'!$V$1083:$V$1262,MATCH('Project 2'!CK$8,'Term Pricing'!$C$1083:$C$1262,0))*$E246*(1-$F246))</f>
        <v>0</v>
      </c>
      <c r="CL246" s="212">
        <f ca="1">(CL$136*INDEX('Term Pricing'!$U$1083:$U$1262,MATCH('Project 2'!CL$8,'Term Pricing'!$C$1083:$C$1262,0))*$E246*$F246)+(CL$136*INDEX('Term Pricing'!$V$1083:$V$1262,MATCH('Project 2'!CL$8,'Term Pricing'!$C$1083:$C$1262,0))*$E246*(1-$F246))</f>
        <v>0</v>
      </c>
      <c r="CM246" s="212">
        <f ca="1">(CM$136*INDEX('Term Pricing'!$U$1083:$U$1262,MATCH('Project 2'!CM$8,'Term Pricing'!$C$1083:$C$1262,0))*$E246*$F246)+(CM$136*INDEX('Term Pricing'!$V$1083:$V$1262,MATCH('Project 2'!CM$8,'Term Pricing'!$C$1083:$C$1262,0))*$E246*(1-$F246))</f>
        <v>0</v>
      </c>
      <c r="CN246" s="212">
        <f ca="1">(CN$136*INDEX('Term Pricing'!$U$1083:$U$1262,MATCH('Project 2'!CN$8,'Term Pricing'!$C$1083:$C$1262,0))*$E246*$F246)+(CN$136*INDEX('Term Pricing'!$V$1083:$V$1262,MATCH('Project 2'!CN$8,'Term Pricing'!$C$1083:$C$1262,0))*$E246*(1-$F246))</f>
        <v>0</v>
      </c>
      <c r="CO246" s="212">
        <f ca="1">(CO$136*INDEX('Term Pricing'!$U$1083:$U$1262,MATCH('Project 2'!CO$8,'Term Pricing'!$C$1083:$C$1262,0))*$E246*$F246)+(CO$136*INDEX('Term Pricing'!$V$1083:$V$1262,MATCH('Project 2'!CO$8,'Term Pricing'!$C$1083:$C$1262,0))*$E246*(1-$F246))</f>
        <v>0</v>
      </c>
      <c r="CP246" s="212">
        <f ca="1">(CP$136*INDEX('Term Pricing'!$U$1083:$U$1262,MATCH('Project 2'!CP$8,'Term Pricing'!$C$1083:$C$1262,0))*$E246*$F246)+(CP$136*INDEX('Term Pricing'!$V$1083:$V$1262,MATCH('Project 2'!CP$8,'Term Pricing'!$C$1083:$C$1262,0))*$E246*(1-$F246))</f>
        <v>0</v>
      </c>
      <c r="CQ246" s="212">
        <f ca="1">(CQ$136*INDEX('Term Pricing'!$U$1083:$U$1262,MATCH('Project 2'!CQ$8,'Term Pricing'!$C$1083:$C$1262,0))*$E246*$F246)+(CQ$136*INDEX('Term Pricing'!$V$1083:$V$1262,MATCH('Project 2'!CQ$8,'Term Pricing'!$C$1083:$C$1262,0))*$E246*(1-$F246))</f>
        <v>0</v>
      </c>
      <c r="CR246" s="212">
        <f ca="1">(CR$136*INDEX('Term Pricing'!$U$1083:$U$1262,MATCH('Project 2'!CR$8,'Term Pricing'!$C$1083:$C$1262,0))*$E246*$F246)+(CR$136*INDEX('Term Pricing'!$V$1083:$V$1262,MATCH('Project 2'!CR$8,'Term Pricing'!$C$1083:$C$1262,0))*$E246*(1-$F246))</f>
        <v>0</v>
      </c>
      <c r="CS246" s="212">
        <f ca="1">(CS$136*INDEX('Term Pricing'!$U$1083:$U$1262,MATCH('Project 2'!CS$8,'Term Pricing'!$C$1083:$C$1262,0))*$E246*$F246)+(CS$136*INDEX('Term Pricing'!$V$1083:$V$1262,MATCH('Project 2'!CS$8,'Term Pricing'!$C$1083:$C$1262,0))*$E246*(1-$F246))</f>
        <v>0</v>
      </c>
      <c r="CT246" s="212">
        <f ca="1">(CT$136*INDEX('Term Pricing'!$U$1083:$U$1262,MATCH('Project 2'!CT$8,'Term Pricing'!$C$1083:$C$1262,0))*$E246*$F246)+(CT$136*INDEX('Term Pricing'!$V$1083:$V$1262,MATCH('Project 2'!CT$8,'Term Pricing'!$C$1083:$C$1262,0))*$E246*(1-$F246))</f>
        <v>0</v>
      </c>
      <c r="CU246" s="212">
        <f ca="1">(CU$136*INDEX('Term Pricing'!$U$1083:$U$1262,MATCH('Project 2'!CU$8,'Term Pricing'!$C$1083:$C$1262,0))*$E246*$F246)+(CU$136*INDEX('Term Pricing'!$V$1083:$V$1262,MATCH('Project 2'!CU$8,'Term Pricing'!$C$1083:$C$1262,0))*$E246*(1-$F246))</f>
        <v>0</v>
      </c>
      <c r="CV246" s="212">
        <f ca="1">(CV$136*INDEX('Term Pricing'!$U$1083:$U$1262,MATCH('Project 2'!CV$8,'Term Pricing'!$C$1083:$C$1262,0))*$E246*$F246)+(CV$136*INDEX('Term Pricing'!$V$1083:$V$1262,MATCH('Project 2'!CV$8,'Term Pricing'!$C$1083:$C$1262,0))*$E246*(1-$F246))</f>
        <v>0</v>
      </c>
      <c r="CW246" s="212">
        <f ca="1">(CW$136*INDEX('Term Pricing'!$U$1083:$U$1262,MATCH('Project 2'!CW$8,'Term Pricing'!$C$1083:$C$1262,0))*$E246*$F246)+(CW$136*INDEX('Term Pricing'!$V$1083:$V$1262,MATCH('Project 2'!CW$8,'Term Pricing'!$C$1083:$C$1262,0))*$E246*(1-$F246))</f>
        <v>0</v>
      </c>
      <c r="CX246" s="212">
        <f ca="1">(CX$136*INDEX('Term Pricing'!$U$1083:$U$1262,MATCH('Project 2'!CX$8,'Term Pricing'!$C$1083:$C$1262,0))*$E246*$F246)+(CX$136*INDEX('Term Pricing'!$V$1083:$V$1262,MATCH('Project 2'!CX$8,'Term Pricing'!$C$1083:$C$1262,0))*$E246*(1-$F246))</f>
        <v>0</v>
      </c>
      <c r="CY246" s="212">
        <f ca="1">(CY$136*INDEX('Term Pricing'!$U$1083:$U$1262,MATCH('Project 2'!CY$8,'Term Pricing'!$C$1083:$C$1262,0))*$E246*$F246)+(CY$136*INDEX('Term Pricing'!$V$1083:$V$1262,MATCH('Project 2'!CY$8,'Term Pricing'!$C$1083:$C$1262,0))*$E246*(1-$F246))</f>
        <v>0</v>
      </c>
      <c r="CZ246" s="212">
        <f ca="1">(CZ$136*INDEX('Term Pricing'!$U$1083:$U$1262,MATCH('Project 2'!CZ$8,'Term Pricing'!$C$1083:$C$1262,0))*$E246*$F246)+(CZ$136*INDEX('Term Pricing'!$V$1083:$V$1262,MATCH('Project 2'!CZ$8,'Term Pricing'!$C$1083:$C$1262,0))*$E246*(1-$F246))</f>
        <v>0</v>
      </c>
      <c r="DA246" s="212">
        <f ca="1">(DA$136*INDEX('Term Pricing'!$U$1083:$U$1262,MATCH('Project 2'!DA$8,'Term Pricing'!$C$1083:$C$1262,0))*$E246*$F246)+(DA$136*INDEX('Term Pricing'!$V$1083:$V$1262,MATCH('Project 2'!DA$8,'Term Pricing'!$C$1083:$C$1262,0))*$E246*(1-$F246))</f>
        <v>0</v>
      </c>
      <c r="DB246" s="212">
        <f ca="1">(DB$136*INDEX('Term Pricing'!$U$1083:$U$1262,MATCH('Project 2'!DB$8,'Term Pricing'!$C$1083:$C$1262,0))*$E246*$F246)+(DB$136*INDEX('Term Pricing'!$V$1083:$V$1262,MATCH('Project 2'!DB$8,'Term Pricing'!$C$1083:$C$1262,0))*$E246*(1-$F246))</f>
        <v>0</v>
      </c>
      <c r="DC246" s="212">
        <f ca="1">(DC$136*INDEX('Term Pricing'!$U$1083:$U$1262,MATCH('Project 2'!DC$8,'Term Pricing'!$C$1083:$C$1262,0))*$E246*$F246)+(DC$136*INDEX('Term Pricing'!$V$1083:$V$1262,MATCH('Project 2'!DC$8,'Term Pricing'!$C$1083:$C$1262,0))*$E246*(1-$F246))</f>
        <v>0</v>
      </c>
      <c r="DD246" s="212">
        <f ca="1">(DD$136*INDEX('Term Pricing'!$U$1083:$U$1262,MATCH('Project 2'!DD$8,'Term Pricing'!$C$1083:$C$1262,0))*$E246*$F246)+(DD$136*INDEX('Term Pricing'!$V$1083:$V$1262,MATCH('Project 2'!DD$8,'Term Pricing'!$C$1083:$C$1262,0))*$E246*(1-$F246))</f>
        <v>0</v>
      </c>
      <c r="DE246" s="212">
        <f ca="1">(DE$136*INDEX('Term Pricing'!$U$1083:$U$1262,MATCH('Project 2'!DE$8,'Term Pricing'!$C$1083:$C$1262,0))*$E246*$F246)+(DE$136*INDEX('Term Pricing'!$V$1083:$V$1262,MATCH('Project 2'!DE$8,'Term Pricing'!$C$1083:$C$1262,0))*$E246*(1-$F246))</f>
        <v>0</v>
      </c>
      <c r="DF246" s="212">
        <f ca="1">(DF$136*INDEX('Term Pricing'!$U$1083:$U$1262,MATCH('Project 2'!DF$8,'Term Pricing'!$C$1083:$C$1262,0))*$E246*$F246)+(DF$136*INDEX('Term Pricing'!$V$1083:$V$1262,MATCH('Project 2'!DF$8,'Term Pricing'!$C$1083:$C$1262,0))*$E246*(1-$F246))</f>
        <v>0</v>
      </c>
      <c r="DG246" s="212">
        <f ca="1">(DG$136*INDEX('Term Pricing'!$U$1083:$U$1262,MATCH('Project 2'!DG$8,'Term Pricing'!$C$1083:$C$1262,0))*$E246*$F246)+(DG$136*INDEX('Term Pricing'!$V$1083:$V$1262,MATCH('Project 2'!DG$8,'Term Pricing'!$C$1083:$C$1262,0))*$E246*(1-$F246))</f>
        <v>0</v>
      </c>
      <c r="DH246" s="212">
        <f ca="1">(DH$136*INDEX('Term Pricing'!$U$1083:$U$1262,MATCH('Project 2'!DH$8,'Term Pricing'!$C$1083:$C$1262,0))*$E246*$F246)+(DH$136*INDEX('Term Pricing'!$V$1083:$V$1262,MATCH('Project 2'!DH$8,'Term Pricing'!$C$1083:$C$1262,0))*$E246*(1-$F246))</f>
        <v>0</v>
      </c>
      <c r="DI246" s="212">
        <f ca="1">(DI$136*INDEX('Term Pricing'!$U$1083:$U$1262,MATCH('Project 2'!DI$8,'Term Pricing'!$C$1083:$C$1262,0))*$E246*$F246)+(DI$136*INDEX('Term Pricing'!$V$1083:$V$1262,MATCH('Project 2'!DI$8,'Term Pricing'!$C$1083:$C$1262,0))*$E246*(1-$F246))</f>
        <v>0</v>
      </c>
      <c r="DJ246" s="212">
        <f ca="1">(DJ$136*INDEX('Term Pricing'!$U$1083:$U$1262,MATCH('Project 2'!DJ$8,'Term Pricing'!$C$1083:$C$1262,0))*$E246*$F246)+(DJ$136*INDEX('Term Pricing'!$V$1083:$V$1262,MATCH('Project 2'!DJ$8,'Term Pricing'!$C$1083:$C$1262,0))*$E246*(1-$F246))</f>
        <v>0</v>
      </c>
      <c r="DK246" s="212">
        <f ca="1">(DK$136*INDEX('Term Pricing'!$U$1083:$U$1262,MATCH('Project 2'!DK$8,'Term Pricing'!$C$1083:$C$1262,0))*$E246*$F246)+(DK$136*INDEX('Term Pricing'!$V$1083:$V$1262,MATCH('Project 2'!DK$8,'Term Pricing'!$C$1083:$C$1262,0))*$E246*(1-$F246))</f>
        <v>0</v>
      </c>
      <c r="DL246" s="212">
        <f ca="1">(DL$136*INDEX('Term Pricing'!$U$1083:$U$1262,MATCH('Project 2'!DL$8,'Term Pricing'!$C$1083:$C$1262,0))*$E246*$F246)+(DL$136*INDEX('Term Pricing'!$V$1083:$V$1262,MATCH('Project 2'!DL$8,'Term Pricing'!$C$1083:$C$1262,0))*$E246*(1-$F246))</f>
        <v>0</v>
      </c>
      <c r="DM246" s="212">
        <f ca="1">(DM$136*INDEX('Term Pricing'!$U$1083:$U$1262,MATCH('Project 2'!DM$8,'Term Pricing'!$C$1083:$C$1262,0))*$E246*$F246)+(DM$136*INDEX('Term Pricing'!$V$1083:$V$1262,MATCH('Project 2'!DM$8,'Term Pricing'!$C$1083:$C$1262,0))*$E246*(1-$F246))</f>
        <v>0</v>
      </c>
      <c r="DN246" s="212">
        <f ca="1">(DN$136*INDEX('Term Pricing'!$U$1083:$U$1262,MATCH('Project 2'!DN$8,'Term Pricing'!$C$1083:$C$1262,0))*$E246*$F246)+(DN$136*INDEX('Term Pricing'!$V$1083:$V$1262,MATCH('Project 2'!DN$8,'Term Pricing'!$C$1083:$C$1262,0))*$E246*(1-$F246))</f>
        <v>0</v>
      </c>
    </row>
    <row r="247" spans="1:118" hidden="1" outlineLevel="1">
      <c r="A247" s="151"/>
      <c r="C247" s="34" t="s">
        <v>263</v>
      </c>
      <c r="E247" s="70">
        <f>Inputs!H171</f>
        <v>0</v>
      </c>
      <c r="F247" s="70">
        <f>Inputs!J171</f>
        <v>0</v>
      </c>
      <c r="G247" s="54" t="s">
        <v>83</v>
      </c>
      <c r="H247" s="279">
        <f ca="1">IFERROR(SUM($J247:$DN247)/(SUM($J$136:$DN$136)*E247),0)</f>
        <v>0</v>
      </c>
      <c r="I247" s="29"/>
      <c r="J247" s="212">
        <f ca="1">(J$136*INDEX('Term Pricing'!$U$1268:$U$1447,MATCH('Project 2'!J$8,'Term Pricing'!$C$1268:$C$1447,0))*$E247*$F247)+(J$136*INDEX('Term Pricing'!$V$1268:$V$1447,MATCH('Project 2'!J$8,'Term Pricing'!$C$1268:$C$1447,0))*$E247*(1-$F247))</f>
        <v>0</v>
      </c>
      <c r="K247" s="212">
        <f ca="1">(K$136*INDEX('Term Pricing'!$U$1268:$U$1447,MATCH('Project 2'!K$8,'Term Pricing'!$C$1268:$C$1447,0))*$E247*$F247)+(K$136*INDEX('Term Pricing'!$V$1268:$V$1447,MATCH('Project 2'!K$8,'Term Pricing'!$C$1268:$C$1447,0))*$E247*(1-$F247))</f>
        <v>0</v>
      </c>
      <c r="L247" s="212">
        <f ca="1">(L$136*INDEX('Term Pricing'!$U$1268:$U$1447,MATCH('Project 2'!L$8,'Term Pricing'!$C$1268:$C$1447,0))*$E247*$F247)+(L$136*INDEX('Term Pricing'!$V$1268:$V$1447,MATCH('Project 2'!L$8,'Term Pricing'!$C$1268:$C$1447,0))*$E247*(1-$F247))</f>
        <v>0</v>
      </c>
      <c r="M247" s="212">
        <f ca="1">(M$136*INDEX('Term Pricing'!$U$1268:$U$1447,MATCH('Project 2'!M$8,'Term Pricing'!$C$1268:$C$1447,0))*$E247*$F247)+(M$136*INDEX('Term Pricing'!$V$1268:$V$1447,MATCH('Project 2'!M$8,'Term Pricing'!$C$1268:$C$1447,0))*$E247*(1-$F247))</f>
        <v>0</v>
      </c>
      <c r="N247" s="212">
        <f ca="1">(N$136*INDEX('Term Pricing'!$U$1268:$U$1447,MATCH('Project 2'!N$8,'Term Pricing'!$C$1268:$C$1447,0))*$E247*$F247)+(N$136*INDEX('Term Pricing'!$V$1268:$V$1447,MATCH('Project 2'!N$8,'Term Pricing'!$C$1268:$C$1447,0))*$E247*(1-$F247))</f>
        <v>0</v>
      </c>
      <c r="O247" s="212">
        <f ca="1">(O$136*INDEX('Term Pricing'!$U$1268:$U$1447,MATCH('Project 2'!O$8,'Term Pricing'!$C$1268:$C$1447,0))*$E247*$F247)+(O$136*INDEX('Term Pricing'!$V$1268:$V$1447,MATCH('Project 2'!O$8,'Term Pricing'!$C$1268:$C$1447,0))*$E247*(1-$F247))</f>
        <v>0</v>
      </c>
      <c r="P247" s="212">
        <f ca="1">(P$136*INDEX('Term Pricing'!$U$1268:$U$1447,MATCH('Project 2'!P$8,'Term Pricing'!$C$1268:$C$1447,0))*$E247*$F247)+(P$136*INDEX('Term Pricing'!$V$1268:$V$1447,MATCH('Project 2'!P$8,'Term Pricing'!$C$1268:$C$1447,0))*$E247*(1-$F247))</f>
        <v>0</v>
      </c>
      <c r="Q247" s="212">
        <f ca="1">(Q$136*INDEX('Term Pricing'!$U$1268:$U$1447,MATCH('Project 2'!Q$8,'Term Pricing'!$C$1268:$C$1447,0))*$E247*$F247)+(Q$136*INDEX('Term Pricing'!$V$1268:$V$1447,MATCH('Project 2'!Q$8,'Term Pricing'!$C$1268:$C$1447,0))*$E247*(1-$F247))</f>
        <v>0</v>
      </c>
      <c r="R247" s="212">
        <f ca="1">(R$136*INDEX('Term Pricing'!$U$1268:$U$1447,MATCH('Project 2'!R$8,'Term Pricing'!$C$1268:$C$1447,0))*$E247*$F247)+(R$136*INDEX('Term Pricing'!$V$1268:$V$1447,MATCH('Project 2'!R$8,'Term Pricing'!$C$1268:$C$1447,0))*$E247*(1-$F247))</f>
        <v>0</v>
      </c>
      <c r="S247" s="212">
        <f ca="1">(S$136*INDEX('Term Pricing'!$U$1268:$U$1447,MATCH('Project 2'!S$8,'Term Pricing'!$C$1268:$C$1447,0))*$E247*$F247)+(S$136*INDEX('Term Pricing'!$V$1268:$V$1447,MATCH('Project 2'!S$8,'Term Pricing'!$C$1268:$C$1447,0))*$E247*(1-$F247))</f>
        <v>0</v>
      </c>
      <c r="T247" s="212">
        <f ca="1">(T$136*INDEX('Term Pricing'!$U$1268:$U$1447,MATCH('Project 2'!T$8,'Term Pricing'!$C$1268:$C$1447,0))*$E247*$F247)+(T$136*INDEX('Term Pricing'!$V$1268:$V$1447,MATCH('Project 2'!T$8,'Term Pricing'!$C$1268:$C$1447,0))*$E247*(1-$F247))</f>
        <v>0</v>
      </c>
      <c r="U247" s="212">
        <f ca="1">(U$136*INDEX('Term Pricing'!$U$1268:$U$1447,MATCH('Project 2'!U$8,'Term Pricing'!$C$1268:$C$1447,0))*$E247*$F247)+(U$136*INDEX('Term Pricing'!$V$1268:$V$1447,MATCH('Project 2'!U$8,'Term Pricing'!$C$1268:$C$1447,0))*$E247*(1-$F247))</f>
        <v>0</v>
      </c>
      <c r="V247" s="212">
        <f ca="1">(V$136*INDEX('Term Pricing'!$U$1268:$U$1447,MATCH('Project 2'!V$8,'Term Pricing'!$C$1268:$C$1447,0))*$E247*$F247)+(V$136*INDEX('Term Pricing'!$V$1268:$V$1447,MATCH('Project 2'!V$8,'Term Pricing'!$C$1268:$C$1447,0))*$E247*(1-$F247))</f>
        <v>0</v>
      </c>
      <c r="W247" s="212">
        <f ca="1">(W$136*INDEX('Term Pricing'!$U$1268:$U$1447,MATCH('Project 2'!W$8,'Term Pricing'!$C$1268:$C$1447,0))*$E247*$F247)+(W$136*INDEX('Term Pricing'!$V$1268:$V$1447,MATCH('Project 2'!W$8,'Term Pricing'!$C$1268:$C$1447,0))*$E247*(1-$F247))</f>
        <v>0</v>
      </c>
      <c r="X247" s="212">
        <f ca="1">(X$136*INDEX('Term Pricing'!$U$1268:$U$1447,MATCH('Project 2'!X$8,'Term Pricing'!$C$1268:$C$1447,0))*$E247*$F247)+(X$136*INDEX('Term Pricing'!$V$1268:$V$1447,MATCH('Project 2'!X$8,'Term Pricing'!$C$1268:$C$1447,0))*$E247*(1-$F247))</f>
        <v>0</v>
      </c>
      <c r="Y247" s="212">
        <f ca="1">(Y$136*INDEX('Term Pricing'!$U$1268:$U$1447,MATCH('Project 2'!Y$8,'Term Pricing'!$C$1268:$C$1447,0))*$E247*$F247)+(Y$136*INDEX('Term Pricing'!$V$1268:$V$1447,MATCH('Project 2'!Y$8,'Term Pricing'!$C$1268:$C$1447,0))*$E247*(1-$F247))</f>
        <v>0</v>
      </c>
      <c r="Z247" s="212">
        <f ca="1">(Z$136*INDEX('Term Pricing'!$U$1268:$U$1447,MATCH('Project 2'!Z$8,'Term Pricing'!$C$1268:$C$1447,0))*$E247*$F247)+(Z$136*INDEX('Term Pricing'!$V$1268:$V$1447,MATCH('Project 2'!Z$8,'Term Pricing'!$C$1268:$C$1447,0))*$E247*(1-$F247))</f>
        <v>0</v>
      </c>
      <c r="AA247" s="212">
        <f ca="1">(AA$136*INDEX('Term Pricing'!$U$1268:$U$1447,MATCH('Project 2'!AA$8,'Term Pricing'!$C$1268:$C$1447,0))*$E247*$F247)+(AA$136*INDEX('Term Pricing'!$V$1268:$V$1447,MATCH('Project 2'!AA$8,'Term Pricing'!$C$1268:$C$1447,0))*$E247*(1-$F247))</f>
        <v>0</v>
      </c>
      <c r="AB247" s="212">
        <f ca="1">(AB$136*INDEX('Term Pricing'!$U$1268:$U$1447,MATCH('Project 2'!AB$8,'Term Pricing'!$C$1268:$C$1447,0))*$E247*$F247)+(AB$136*INDEX('Term Pricing'!$V$1268:$V$1447,MATCH('Project 2'!AB$8,'Term Pricing'!$C$1268:$C$1447,0))*$E247*(1-$F247))</f>
        <v>0</v>
      </c>
      <c r="AC247" s="212">
        <f ca="1">(AC$136*INDEX('Term Pricing'!$U$1268:$U$1447,MATCH('Project 2'!AC$8,'Term Pricing'!$C$1268:$C$1447,0))*$E247*$F247)+(AC$136*INDEX('Term Pricing'!$V$1268:$V$1447,MATCH('Project 2'!AC$8,'Term Pricing'!$C$1268:$C$1447,0))*$E247*(1-$F247))</f>
        <v>0</v>
      </c>
      <c r="AD247" s="212">
        <f ca="1">(AD$136*INDEX('Term Pricing'!$U$1268:$U$1447,MATCH('Project 2'!AD$8,'Term Pricing'!$C$1268:$C$1447,0))*$E247*$F247)+(AD$136*INDEX('Term Pricing'!$V$1268:$V$1447,MATCH('Project 2'!AD$8,'Term Pricing'!$C$1268:$C$1447,0))*$E247*(1-$F247))</f>
        <v>0</v>
      </c>
      <c r="AE247" s="212">
        <f ca="1">(AE$136*INDEX('Term Pricing'!$U$1268:$U$1447,MATCH('Project 2'!AE$8,'Term Pricing'!$C$1268:$C$1447,0))*$E247*$F247)+(AE$136*INDEX('Term Pricing'!$V$1268:$V$1447,MATCH('Project 2'!AE$8,'Term Pricing'!$C$1268:$C$1447,0))*$E247*(1-$F247))</f>
        <v>0</v>
      </c>
      <c r="AF247" s="212">
        <f ca="1">(AF$136*INDEX('Term Pricing'!$U$1268:$U$1447,MATCH('Project 2'!AF$8,'Term Pricing'!$C$1268:$C$1447,0))*$E247*$F247)+(AF$136*INDEX('Term Pricing'!$V$1268:$V$1447,MATCH('Project 2'!AF$8,'Term Pricing'!$C$1268:$C$1447,0))*$E247*(1-$F247))</f>
        <v>0</v>
      </c>
      <c r="AG247" s="212">
        <f ca="1">(AG$136*INDEX('Term Pricing'!$U$1268:$U$1447,MATCH('Project 2'!AG$8,'Term Pricing'!$C$1268:$C$1447,0))*$E247*$F247)+(AG$136*INDEX('Term Pricing'!$V$1268:$V$1447,MATCH('Project 2'!AG$8,'Term Pricing'!$C$1268:$C$1447,0))*$E247*(1-$F247))</f>
        <v>0</v>
      </c>
      <c r="AH247" s="212">
        <f ca="1">(AH$136*INDEX('Term Pricing'!$U$1268:$U$1447,MATCH('Project 2'!AH$8,'Term Pricing'!$C$1268:$C$1447,0))*$E247*$F247)+(AH$136*INDEX('Term Pricing'!$V$1268:$V$1447,MATCH('Project 2'!AH$8,'Term Pricing'!$C$1268:$C$1447,0))*$E247*(1-$F247))</f>
        <v>0</v>
      </c>
      <c r="AI247" s="212">
        <f ca="1">(AI$136*INDEX('Term Pricing'!$U$1268:$U$1447,MATCH('Project 2'!AI$8,'Term Pricing'!$C$1268:$C$1447,0))*$E247*$F247)+(AI$136*INDEX('Term Pricing'!$V$1268:$V$1447,MATCH('Project 2'!AI$8,'Term Pricing'!$C$1268:$C$1447,0))*$E247*(1-$F247))</f>
        <v>0</v>
      </c>
      <c r="AJ247" s="212">
        <f ca="1">(AJ$136*INDEX('Term Pricing'!$U$1268:$U$1447,MATCH('Project 2'!AJ$8,'Term Pricing'!$C$1268:$C$1447,0))*$E247*$F247)+(AJ$136*INDEX('Term Pricing'!$V$1268:$V$1447,MATCH('Project 2'!AJ$8,'Term Pricing'!$C$1268:$C$1447,0))*$E247*(1-$F247))</f>
        <v>0</v>
      </c>
      <c r="AK247" s="212">
        <f ca="1">(AK$136*INDEX('Term Pricing'!$U$1268:$U$1447,MATCH('Project 2'!AK$8,'Term Pricing'!$C$1268:$C$1447,0))*$E247*$F247)+(AK$136*INDEX('Term Pricing'!$V$1268:$V$1447,MATCH('Project 2'!AK$8,'Term Pricing'!$C$1268:$C$1447,0))*$E247*(1-$F247))</f>
        <v>0</v>
      </c>
      <c r="AL247" s="212">
        <f ca="1">(AL$136*INDEX('Term Pricing'!$U$1268:$U$1447,MATCH('Project 2'!AL$8,'Term Pricing'!$C$1268:$C$1447,0))*$E247*$F247)+(AL$136*INDEX('Term Pricing'!$V$1268:$V$1447,MATCH('Project 2'!AL$8,'Term Pricing'!$C$1268:$C$1447,0))*$E247*(1-$F247))</f>
        <v>0</v>
      </c>
      <c r="AM247" s="212">
        <f ca="1">(AM$136*INDEX('Term Pricing'!$U$1268:$U$1447,MATCH('Project 2'!AM$8,'Term Pricing'!$C$1268:$C$1447,0))*$E247*$F247)+(AM$136*INDEX('Term Pricing'!$V$1268:$V$1447,MATCH('Project 2'!AM$8,'Term Pricing'!$C$1268:$C$1447,0))*$E247*(1-$F247))</f>
        <v>0</v>
      </c>
      <c r="AN247" s="212">
        <f ca="1">(AN$136*INDEX('Term Pricing'!$U$1268:$U$1447,MATCH('Project 2'!AN$8,'Term Pricing'!$C$1268:$C$1447,0))*$E247*$F247)+(AN$136*INDEX('Term Pricing'!$V$1268:$V$1447,MATCH('Project 2'!AN$8,'Term Pricing'!$C$1268:$C$1447,0))*$E247*(1-$F247))</f>
        <v>0</v>
      </c>
      <c r="AO247" s="212">
        <f ca="1">(AO$136*INDEX('Term Pricing'!$U$1268:$U$1447,MATCH('Project 2'!AO$8,'Term Pricing'!$C$1268:$C$1447,0))*$E247*$F247)+(AO$136*INDEX('Term Pricing'!$V$1268:$V$1447,MATCH('Project 2'!AO$8,'Term Pricing'!$C$1268:$C$1447,0))*$E247*(1-$F247))</f>
        <v>0</v>
      </c>
      <c r="AP247" s="212">
        <f ca="1">(AP$136*INDEX('Term Pricing'!$U$1268:$U$1447,MATCH('Project 2'!AP$8,'Term Pricing'!$C$1268:$C$1447,0))*$E247*$F247)+(AP$136*INDEX('Term Pricing'!$V$1268:$V$1447,MATCH('Project 2'!AP$8,'Term Pricing'!$C$1268:$C$1447,0))*$E247*(1-$F247))</f>
        <v>0</v>
      </c>
      <c r="AQ247" s="212">
        <f ca="1">(AQ$136*INDEX('Term Pricing'!$U$1268:$U$1447,MATCH('Project 2'!AQ$8,'Term Pricing'!$C$1268:$C$1447,0))*$E247*$F247)+(AQ$136*INDEX('Term Pricing'!$V$1268:$V$1447,MATCH('Project 2'!AQ$8,'Term Pricing'!$C$1268:$C$1447,0))*$E247*(1-$F247))</f>
        <v>0</v>
      </c>
      <c r="AR247" s="212">
        <f ca="1">(AR$136*INDEX('Term Pricing'!$U$1268:$U$1447,MATCH('Project 2'!AR$8,'Term Pricing'!$C$1268:$C$1447,0))*$E247*$F247)+(AR$136*INDEX('Term Pricing'!$V$1268:$V$1447,MATCH('Project 2'!AR$8,'Term Pricing'!$C$1268:$C$1447,0))*$E247*(1-$F247))</f>
        <v>0</v>
      </c>
      <c r="AS247" s="212">
        <f ca="1">(AS$136*INDEX('Term Pricing'!$U$1268:$U$1447,MATCH('Project 2'!AS$8,'Term Pricing'!$C$1268:$C$1447,0))*$E247*$F247)+(AS$136*INDEX('Term Pricing'!$V$1268:$V$1447,MATCH('Project 2'!AS$8,'Term Pricing'!$C$1268:$C$1447,0))*$E247*(1-$F247))</f>
        <v>0</v>
      </c>
      <c r="AT247" s="212">
        <f ca="1">(AT$136*INDEX('Term Pricing'!$U$1268:$U$1447,MATCH('Project 2'!AT$8,'Term Pricing'!$C$1268:$C$1447,0))*$E247*$F247)+(AT$136*INDEX('Term Pricing'!$V$1268:$V$1447,MATCH('Project 2'!AT$8,'Term Pricing'!$C$1268:$C$1447,0))*$E247*(1-$F247))</f>
        <v>0</v>
      </c>
      <c r="AU247" s="212">
        <f ca="1">(AU$136*INDEX('Term Pricing'!$U$1268:$U$1447,MATCH('Project 2'!AU$8,'Term Pricing'!$C$1268:$C$1447,0))*$E247*$F247)+(AU$136*INDEX('Term Pricing'!$V$1268:$V$1447,MATCH('Project 2'!AU$8,'Term Pricing'!$C$1268:$C$1447,0))*$E247*(1-$F247))</f>
        <v>0</v>
      </c>
      <c r="AV247" s="212">
        <f ca="1">(AV$136*INDEX('Term Pricing'!$U$1268:$U$1447,MATCH('Project 2'!AV$8,'Term Pricing'!$C$1268:$C$1447,0))*$E247*$F247)+(AV$136*INDEX('Term Pricing'!$V$1268:$V$1447,MATCH('Project 2'!AV$8,'Term Pricing'!$C$1268:$C$1447,0))*$E247*(1-$F247))</f>
        <v>0</v>
      </c>
      <c r="AW247" s="212">
        <f ca="1">(AW$136*INDEX('Term Pricing'!$U$1268:$U$1447,MATCH('Project 2'!AW$8,'Term Pricing'!$C$1268:$C$1447,0))*$E247*$F247)+(AW$136*INDEX('Term Pricing'!$V$1268:$V$1447,MATCH('Project 2'!AW$8,'Term Pricing'!$C$1268:$C$1447,0))*$E247*(1-$F247))</f>
        <v>0</v>
      </c>
      <c r="AX247" s="212">
        <f ca="1">(AX$136*INDEX('Term Pricing'!$U$1268:$U$1447,MATCH('Project 2'!AX$8,'Term Pricing'!$C$1268:$C$1447,0))*$E247*$F247)+(AX$136*INDEX('Term Pricing'!$V$1268:$V$1447,MATCH('Project 2'!AX$8,'Term Pricing'!$C$1268:$C$1447,0))*$E247*(1-$F247))</f>
        <v>0</v>
      </c>
      <c r="AY247" s="212">
        <f ca="1">(AY$136*INDEX('Term Pricing'!$U$1268:$U$1447,MATCH('Project 2'!AY$8,'Term Pricing'!$C$1268:$C$1447,0))*$E247*$F247)+(AY$136*INDEX('Term Pricing'!$V$1268:$V$1447,MATCH('Project 2'!AY$8,'Term Pricing'!$C$1268:$C$1447,0))*$E247*(1-$F247))</f>
        <v>0</v>
      </c>
      <c r="AZ247" s="212">
        <f ca="1">(AZ$136*INDEX('Term Pricing'!$U$1268:$U$1447,MATCH('Project 2'!AZ$8,'Term Pricing'!$C$1268:$C$1447,0))*$E247*$F247)+(AZ$136*INDEX('Term Pricing'!$V$1268:$V$1447,MATCH('Project 2'!AZ$8,'Term Pricing'!$C$1268:$C$1447,0))*$E247*(1-$F247))</f>
        <v>0</v>
      </c>
      <c r="BA247" s="212">
        <f ca="1">(BA$136*INDEX('Term Pricing'!$U$1268:$U$1447,MATCH('Project 2'!BA$8,'Term Pricing'!$C$1268:$C$1447,0))*$E247*$F247)+(BA$136*INDEX('Term Pricing'!$V$1268:$V$1447,MATCH('Project 2'!BA$8,'Term Pricing'!$C$1268:$C$1447,0))*$E247*(1-$F247))</f>
        <v>0</v>
      </c>
      <c r="BB247" s="212">
        <f ca="1">(BB$136*INDEX('Term Pricing'!$U$1268:$U$1447,MATCH('Project 2'!BB$8,'Term Pricing'!$C$1268:$C$1447,0))*$E247*$F247)+(BB$136*INDEX('Term Pricing'!$V$1268:$V$1447,MATCH('Project 2'!BB$8,'Term Pricing'!$C$1268:$C$1447,0))*$E247*(1-$F247))</f>
        <v>0</v>
      </c>
      <c r="BC247" s="212">
        <f ca="1">(BC$136*INDEX('Term Pricing'!$U$1268:$U$1447,MATCH('Project 2'!BC$8,'Term Pricing'!$C$1268:$C$1447,0))*$E247*$F247)+(BC$136*INDEX('Term Pricing'!$V$1268:$V$1447,MATCH('Project 2'!BC$8,'Term Pricing'!$C$1268:$C$1447,0))*$E247*(1-$F247))</f>
        <v>0</v>
      </c>
      <c r="BD247" s="212">
        <f ca="1">(BD$136*INDEX('Term Pricing'!$U$1268:$U$1447,MATCH('Project 2'!BD$8,'Term Pricing'!$C$1268:$C$1447,0))*$E247*$F247)+(BD$136*INDEX('Term Pricing'!$V$1268:$V$1447,MATCH('Project 2'!BD$8,'Term Pricing'!$C$1268:$C$1447,0))*$E247*(1-$F247))</f>
        <v>0</v>
      </c>
      <c r="BE247" s="212">
        <f ca="1">(BE$136*INDEX('Term Pricing'!$U$1268:$U$1447,MATCH('Project 2'!BE$8,'Term Pricing'!$C$1268:$C$1447,0))*$E247*$F247)+(BE$136*INDEX('Term Pricing'!$V$1268:$V$1447,MATCH('Project 2'!BE$8,'Term Pricing'!$C$1268:$C$1447,0))*$E247*(1-$F247))</f>
        <v>0</v>
      </c>
      <c r="BF247" s="212">
        <f ca="1">(BF$136*INDEX('Term Pricing'!$U$1268:$U$1447,MATCH('Project 2'!BF$8,'Term Pricing'!$C$1268:$C$1447,0))*$E247*$F247)+(BF$136*INDEX('Term Pricing'!$V$1268:$V$1447,MATCH('Project 2'!BF$8,'Term Pricing'!$C$1268:$C$1447,0))*$E247*(1-$F247))</f>
        <v>0</v>
      </c>
      <c r="BG247" s="212">
        <f ca="1">(BG$136*INDEX('Term Pricing'!$U$1268:$U$1447,MATCH('Project 2'!BG$8,'Term Pricing'!$C$1268:$C$1447,0))*$E247*$F247)+(BG$136*INDEX('Term Pricing'!$V$1268:$V$1447,MATCH('Project 2'!BG$8,'Term Pricing'!$C$1268:$C$1447,0))*$E247*(1-$F247))</f>
        <v>0</v>
      </c>
      <c r="BH247" s="212">
        <f ca="1">(BH$136*INDEX('Term Pricing'!$U$1268:$U$1447,MATCH('Project 2'!BH$8,'Term Pricing'!$C$1268:$C$1447,0))*$E247*$F247)+(BH$136*INDEX('Term Pricing'!$V$1268:$V$1447,MATCH('Project 2'!BH$8,'Term Pricing'!$C$1268:$C$1447,0))*$E247*(1-$F247))</f>
        <v>0</v>
      </c>
      <c r="BI247" s="212">
        <f ca="1">(BI$136*INDEX('Term Pricing'!$U$1268:$U$1447,MATCH('Project 2'!BI$8,'Term Pricing'!$C$1268:$C$1447,0))*$E247*$F247)+(BI$136*INDEX('Term Pricing'!$V$1268:$V$1447,MATCH('Project 2'!BI$8,'Term Pricing'!$C$1268:$C$1447,0))*$E247*(1-$F247))</f>
        <v>0</v>
      </c>
      <c r="BJ247" s="212">
        <f ca="1">(BJ$136*INDEX('Term Pricing'!$U$1268:$U$1447,MATCH('Project 2'!BJ$8,'Term Pricing'!$C$1268:$C$1447,0))*$E247*$F247)+(BJ$136*INDEX('Term Pricing'!$V$1268:$V$1447,MATCH('Project 2'!BJ$8,'Term Pricing'!$C$1268:$C$1447,0))*$E247*(1-$F247))</f>
        <v>0</v>
      </c>
      <c r="BK247" s="212">
        <f ca="1">(BK$136*INDEX('Term Pricing'!$U$1268:$U$1447,MATCH('Project 2'!BK$8,'Term Pricing'!$C$1268:$C$1447,0))*$E247*$F247)+(BK$136*INDEX('Term Pricing'!$V$1268:$V$1447,MATCH('Project 2'!BK$8,'Term Pricing'!$C$1268:$C$1447,0))*$E247*(1-$F247))</f>
        <v>0</v>
      </c>
      <c r="BL247" s="212">
        <f ca="1">(BL$136*INDEX('Term Pricing'!$U$1268:$U$1447,MATCH('Project 2'!BL$8,'Term Pricing'!$C$1268:$C$1447,0))*$E247*$F247)+(BL$136*INDEX('Term Pricing'!$V$1268:$V$1447,MATCH('Project 2'!BL$8,'Term Pricing'!$C$1268:$C$1447,0))*$E247*(1-$F247))</f>
        <v>0</v>
      </c>
      <c r="BM247" s="212">
        <f ca="1">(BM$136*INDEX('Term Pricing'!$U$1268:$U$1447,MATCH('Project 2'!BM$8,'Term Pricing'!$C$1268:$C$1447,0))*$E247*$F247)+(BM$136*INDEX('Term Pricing'!$V$1268:$V$1447,MATCH('Project 2'!BM$8,'Term Pricing'!$C$1268:$C$1447,0))*$E247*(1-$F247))</f>
        <v>0</v>
      </c>
      <c r="BN247" s="212">
        <f ca="1">(BN$136*INDEX('Term Pricing'!$U$1268:$U$1447,MATCH('Project 2'!BN$8,'Term Pricing'!$C$1268:$C$1447,0))*$E247*$F247)+(BN$136*INDEX('Term Pricing'!$V$1268:$V$1447,MATCH('Project 2'!BN$8,'Term Pricing'!$C$1268:$C$1447,0))*$E247*(1-$F247))</f>
        <v>0</v>
      </c>
      <c r="BO247" s="212">
        <f ca="1">(BO$136*INDEX('Term Pricing'!$U$1268:$U$1447,MATCH('Project 2'!BO$8,'Term Pricing'!$C$1268:$C$1447,0))*$E247*$F247)+(BO$136*INDEX('Term Pricing'!$V$1268:$V$1447,MATCH('Project 2'!BO$8,'Term Pricing'!$C$1268:$C$1447,0))*$E247*(1-$F247))</f>
        <v>0</v>
      </c>
      <c r="BP247" s="212">
        <f ca="1">(BP$136*INDEX('Term Pricing'!$U$1268:$U$1447,MATCH('Project 2'!BP$8,'Term Pricing'!$C$1268:$C$1447,0))*$E247*$F247)+(BP$136*INDEX('Term Pricing'!$V$1268:$V$1447,MATCH('Project 2'!BP$8,'Term Pricing'!$C$1268:$C$1447,0))*$E247*(1-$F247))</f>
        <v>0</v>
      </c>
      <c r="BQ247" s="212">
        <f ca="1">(BQ$136*INDEX('Term Pricing'!$U$1268:$U$1447,MATCH('Project 2'!BQ$8,'Term Pricing'!$C$1268:$C$1447,0))*$E247*$F247)+(BQ$136*INDEX('Term Pricing'!$V$1268:$V$1447,MATCH('Project 2'!BQ$8,'Term Pricing'!$C$1268:$C$1447,0))*$E247*(1-$F247))</f>
        <v>0</v>
      </c>
      <c r="BR247" s="212">
        <f ca="1">(BR$136*INDEX('Term Pricing'!$U$1268:$U$1447,MATCH('Project 2'!BR$8,'Term Pricing'!$C$1268:$C$1447,0))*$E247*$F247)+(BR$136*INDEX('Term Pricing'!$V$1268:$V$1447,MATCH('Project 2'!BR$8,'Term Pricing'!$C$1268:$C$1447,0))*$E247*(1-$F247))</f>
        <v>0</v>
      </c>
      <c r="BS247" s="212">
        <f ca="1">(BS$136*INDEX('Term Pricing'!$U$1268:$U$1447,MATCH('Project 2'!BS$8,'Term Pricing'!$C$1268:$C$1447,0))*$E247*$F247)+(BS$136*INDEX('Term Pricing'!$V$1268:$V$1447,MATCH('Project 2'!BS$8,'Term Pricing'!$C$1268:$C$1447,0))*$E247*(1-$F247))</f>
        <v>0</v>
      </c>
      <c r="BT247" s="212">
        <f ca="1">(BT$136*INDEX('Term Pricing'!$U$1268:$U$1447,MATCH('Project 2'!BT$8,'Term Pricing'!$C$1268:$C$1447,0))*$E247*$F247)+(BT$136*INDEX('Term Pricing'!$V$1268:$V$1447,MATCH('Project 2'!BT$8,'Term Pricing'!$C$1268:$C$1447,0))*$E247*(1-$F247))</f>
        <v>0</v>
      </c>
      <c r="BU247" s="212">
        <f ca="1">(BU$136*INDEX('Term Pricing'!$U$1268:$U$1447,MATCH('Project 2'!BU$8,'Term Pricing'!$C$1268:$C$1447,0))*$E247*$F247)+(BU$136*INDEX('Term Pricing'!$V$1268:$V$1447,MATCH('Project 2'!BU$8,'Term Pricing'!$C$1268:$C$1447,0))*$E247*(1-$F247))</f>
        <v>0</v>
      </c>
      <c r="BV247" s="212">
        <f ca="1">(BV$136*INDEX('Term Pricing'!$U$1268:$U$1447,MATCH('Project 2'!BV$8,'Term Pricing'!$C$1268:$C$1447,0))*$E247*$F247)+(BV$136*INDEX('Term Pricing'!$V$1268:$V$1447,MATCH('Project 2'!BV$8,'Term Pricing'!$C$1268:$C$1447,0))*$E247*(1-$F247))</f>
        <v>0</v>
      </c>
      <c r="BW247" s="212">
        <f ca="1">(BW$136*INDEX('Term Pricing'!$U$1268:$U$1447,MATCH('Project 2'!BW$8,'Term Pricing'!$C$1268:$C$1447,0))*$E247*$F247)+(BW$136*INDEX('Term Pricing'!$V$1268:$V$1447,MATCH('Project 2'!BW$8,'Term Pricing'!$C$1268:$C$1447,0))*$E247*(1-$F247))</f>
        <v>0</v>
      </c>
      <c r="BX247" s="212">
        <f ca="1">(BX$136*INDEX('Term Pricing'!$U$1268:$U$1447,MATCH('Project 2'!BX$8,'Term Pricing'!$C$1268:$C$1447,0))*$E247*$F247)+(BX$136*INDEX('Term Pricing'!$V$1268:$V$1447,MATCH('Project 2'!BX$8,'Term Pricing'!$C$1268:$C$1447,0))*$E247*(1-$F247))</f>
        <v>0</v>
      </c>
      <c r="BY247" s="212">
        <f ca="1">(BY$136*INDEX('Term Pricing'!$U$1268:$U$1447,MATCH('Project 2'!BY$8,'Term Pricing'!$C$1268:$C$1447,0))*$E247*$F247)+(BY$136*INDEX('Term Pricing'!$V$1268:$V$1447,MATCH('Project 2'!BY$8,'Term Pricing'!$C$1268:$C$1447,0))*$E247*(1-$F247))</f>
        <v>0</v>
      </c>
      <c r="BZ247" s="212">
        <f ca="1">(BZ$136*INDEX('Term Pricing'!$U$1268:$U$1447,MATCH('Project 2'!BZ$8,'Term Pricing'!$C$1268:$C$1447,0))*$E247*$F247)+(BZ$136*INDEX('Term Pricing'!$V$1268:$V$1447,MATCH('Project 2'!BZ$8,'Term Pricing'!$C$1268:$C$1447,0))*$E247*(1-$F247))</f>
        <v>0</v>
      </c>
      <c r="CA247" s="212">
        <f ca="1">(CA$136*INDEX('Term Pricing'!$U$1268:$U$1447,MATCH('Project 2'!CA$8,'Term Pricing'!$C$1268:$C$1447,0))*$E247*$F247)+(CA$136*INDEX('Term Pricing'!$V$1268:$V$1447,MATCH('Project 2'!CA$8,'Term Pricing'!$C$1268:$C$1447,0))*$E247*(1-$F247))</f>
        <v>0</v>
      </c>
      <c r="CB247" s="212">
        <f ca="1">(CB$136*INDEX('Term Pricing'!$U$1268:$U$1447,MATCH('Project 2'!CB$8,'Term Pricing'!$C$1268:$C$1447,0))*$E247*$F247)+(CB$136*INDEX('Term Pricing'!$V$1268:$V$1447,MATCH('Project 2'!CB$8,'Term Pricing'!$C$1268:$C$1447,0))*$E247*(1-$F247))</f>
        <v>0</v>
      </c>
      <c r="CC247" s="212">
        <f ca="1">(CC$136*INDEX('Term Pricing'!$U$1268:$U$1447,MATCH('Project 2'!CC$8,'Term Pricing'!$C$1268:$C$1447,0))*$E247*$F247)+(CC$136*INDEX('Term Pricing'!$V$1268:$V$1447,MATCH('Project 2'!CC$8,'Term Pricing'!$C$1268:$C$1447,0))*$E247*(1-$F247))</f>
        <v>0</v>
      </c>
      <c r="CD247" s="212">
        <f ca="1">(CD$136*INDEX('Term Pricing'!$U$1268:$U$1447,MATCH('Project 2'!CD$8,'Term Pricing'!$C$1268:$C$1447,0))*$E247*$F247)+(CD$136*INDEX('Term Pricing'!$V$1268:$V$1447,MATCH('Project 2'!CD$8,'Term Pricing'!$C$1268:$C$1447,0))*$E247*(1-$F247))</f>
        <v>0</v>
      </c>
      <c r="CE247" s="212">
        <f ca="1">(CE$136*INDEX('Term Pricing'!$U$1268:$U$1447,MATCH('Project 2'!CE$8,'Term Pricing'!$C$1268:$C$1447,0))*$E247*$F247)+(CE$136*INDEX('Term Pricing'!$V$1268:$V$1447,MATCH('Project 2'!CE$8,'Term Pricing'!$C$1268:$C$1447,0))*$E247*(1-$F247))</f>
        <v>0</v>
      </c>
      <c r="CF247" s="212">
        <f ca="1">(CF$136*INDEX('Term Pricing'!$U$1268:$U$1447,MATCH('Project 2'!CF$8,'Term Pricing'!$C$1268:$C$1447,0))*$E247*$F247)+(CF$136*INDEX('Term Pricing'!$V$1268:$V$1447,MATCH('Project 2'!CF$8,'Term Pricing'!$C$1268:$C$1447,0))*$E247*(1-$F247))</f>
        <v>0</v>
      </c>
      <c r="CG247" s="212">
        <f ca="1">(CG$136*INDEX('Term Pricing'!$U$1268:$U$1447,MATCH('Project 2'!CG$8,'Term Pricing'!$C$1268:$C$1447,0))*$E247*$F247)+(CG$136*INDEX('Term Pricing'!$V$1268:$V$1447,MATCH('Project 2'!CG$8,'Term Pricing'!$C$1268:$C$1447,0))*$E247*(1-$F247))</f>
        <v>0</v>
      </c>
      <c r="CH247" s="212">
        <f ca="1">(CH$136*INDEX('Term Pricing'!$U$1268:$U$1447,MATCH('Project 2'!CH$8,'Term Pricing'!$C$1268:$C$1447,0))*$E247*$F247)+(CH$136*INDEX('Term Pricing'!$V$1268:$V$1447,MATCH('Project 2'!CH$8,'Term Pricing'!$C$1268:$C$1447,0))*$E247*(1-$F247))</f>
        <v>0</v>
      </c>
      <c r="CI247" s="212">
        <f ca="1">(CI$136*INDEX('Term Pricing'!$U$1268:$U$1447,MATCH('Project 2'!CI$8,'Term Pricing'!$C$1268:$C$1447,0))*$E247*$F247)+(CI$136*INDEX('Term Pricing'!$V$1268:$V$1447,MATCH('Project 2'!CI$8,'Term Pricing'!$C$1268:$C$1447,0))*$E247*(1-$F247))</f>
        <v>0</v>
      </c>
      <c r="CJ247" s="212">
        <f ca="1">(CJ$136*INDEX('Term Pricing'!$U$1268:$U$1447,MATCH('Project 2'!CJ$8,'Term Pricing'!$C$1268:$C$1447,0))*$E247*$F247)+(CJ$136*INDEX('Term Pricing'!$V$1268:$V$1447,MATCH('Project 2'!CJ$8,'Term Pricing'!$C$1268:$C$1447,0))*$E247*(1-$F247))</f>
        <v>0</v>
      </c>
      <c r="CK247" s="212">
        <f ca="1">(CK$136*INDEX('Term Pricing'!$U$1268:$U$1447,MATCH('Project 2'!CK$8,'Term Pricing'!$C$1268:$C$1447,0))*$E247*$F247)+(CK$136*INDEX('Term Pricing'!$V$1268:$V$1447,MATCH('Project 2'!CK$8,'Term Pricing'!$C$1268:$C$1447,0))*$E247*(1-$F247))</f>
        <v>0</v>
      </c>
      <c r="CL247" s="212">
        <f ca="1">(CL$136*INDEX('Term Pricing'!$U$1268:$U$1447,MATCH('Project 2'!CL$8,'Term Pricing'!$C$1268:$C$1447,0))*$E247*$F247)+(CL$136*INDEX('Term Pricing'!$V$1268:$V$1447,MATCH('Project 2'!CL$8,'Term Pricing'!$C$1268:$C$1447,0))*$E247*(1-$F247))</f>
        <v>0</v>
      </c>
      <c r="CM247" s="212">
        <f ca="1">(CM$136*INDEX('Term Pricing'!$U$1268:$U$1447,MATCH('Project 2'!CM$8,'Term Pricing'!$C$1268:$C$1447,0))*$E247*$F247)+(CM$136*INDEX('Term Pricing'!$V$1268:$V$1447,MATCH('Project 2'!CM$8,'Term Pricing'!$C$1268:$C$1447,0))*$E247*(1-$F247))</f>
        <v>0</v>
      </c>
      <c r="CN247" s="212">
        <f ca="1">(CN$136*INDEX('Term Pricing'!$U$1268:$U$1447,MATCH('Project 2'!CN$8,'Term Pricing'!$C$1268:$C$1447,0))*$E247*$F247)+(CN$136*INDEX('Term Pricing'!$V$1268:$V$1447,MATCH('Project 2'!CN$8,'Term Pricing'!$C$1268:$C$1447,0))*$E247*(1-$F247))</f>
        <v>0</v>
      </c>
      <c r="CO247" s="212">
        <f ca="1">(CO$136*INDEX('Term Pricing'!$U$1268:$U$1447,MATCH('Project 2'!CO$8,'Term Pricing'!$C$1268:$C$1447,0))*$E247*$F247)+(CO$136*INDEX('Term Pricing'!$V$1268:$V$1447,MATCH('Project 2'!CO$8,'Term Pricing'!$C$1268:$C$1447,0))*$E247*(1-$F247))</f>
        <v>0</v>
      </c>
      <c r="CP247" s="212">
        <f ca="1">(CP$136*INDEX('Term Pricing'!$U$1268:$U$1447,MATCH('Project 2'!CP$8,'Term Pricing'!$C$1268:$C$1447,0))*$E247*$F247)+(CP$136*INDEX('Term Pricing'!$V$1268:$V$1447,MATCH('Project 2'!CP$8,'Term Pricing'!$C$1268:$C$1447,0))*$E247*(1-$F247))</f>
        <v>0</v>
      </c>
      <c r="CQ247" s="212">
        <f ca="1">(CQ$136*INDEX('Term Pricing'!$U$1268:$U$1447,MATCH('Project 2'!CQ$8,'Term Pricing'!$C$1268:$C$1447,0))*$E247*$F247)+(CQ$136*INDEX('Term Pricing'!$V$1268:$V$1447,MATCH('Project 2'!CQ$8,'Term Pricing'!$C$1268:$C$1447,0))*$E247*(1-$F247))</f>
        <v>0</v>
      </c>
      <c r="CR247" s="212">
        <f ca="1">(CR$136*INDEX('Term Pricing'!$U$1268:$U$1447,MATCH('Project 2'!CR$8,'Term Pricing'!$C$1268:$C$1447,0))*$E247*$F247)+(CR$136*INDEX('Term Pricing'!$V$1268:$V$1447,MATCH('Project 2'!CR$8,'Term Pricing'!$C$1268:$C$1447,0))*$E247*(1-$F247))</f>
        <v>0</v>
      </c>
      <c r="CS247" s="212">
        <f ca="1">(CS$136*INDEX('Term Pricing'!$U$1268:$U$1447,MATCH('Project 2'!CS$8,'Term Pricing'!$C$1268:$C$1447,0))*$E247*$F247)+(CS$136*INDEX('Term Pricing'!$V$1268:$V$1447,MATCH('Project 2'!CS$8,'Term Pricing'!$C$1268:$C$1447,0))*$E247*(1-$F247))</f>
        <v>0</v>
      </c>
      <c r="CT247" s="212">
        <f ca="1">(CT$136*INDEX('Term Pricing'!$U$1268:$U$1447,MATCH('Project 2'!CT$8,'Term Pricing'!$C$1268:$C$1447,0))*$E247*$F247)+(CT$136*INDEX('Term Pricing'!$V$1268:$V$1447,MATCH('Project 2'!CT$8,'Term Pricing'!$C$1268:$C$1447,0))*$E247*(1-$F247))</f>
        <v>0</v>
      </c>
      <c r="CU247" s="212">
        <f ca="1">(CU$136*INDEX('Term Pricing'!$U$1268:$U$1447,MATCH('Project 2'!CU$8,'Term Pricing'!$C$1268:$C$1447,0))*$E247*$F247)+(CU$136*INDEX('Term Pricing'!$V$1268:$V$1447,MATCH('Project 2'!CU$8,'Term Pricing'!$C$1268:$C$1447,0))*$E247*(1-$F247))</f>
        <v>0</v>
      </c>
      <c r="CV247" s="212">
        <f ca="1">(CV$136*INDEX('Term Pricing'!$U$1268:$U$1447,MATCH('Project 2'!CV$8,'Term Pricing'!$C$1268:$C$1447,0))*$E247*$F247)+(CV$136*INDEX('Term Pricing'!$V$1268:$V$1447,MATCH('Project 2'!CV$8,'Term Pricing'!$C$1268:$C$1447,0))*$E247*(1-$F247))</f>
        <v>0</v>
      </c>
      <c r="CW247" s="212">
        <f ca="1">(CW$136*INDEX('Term Pricing'!$U$1268:$U$1447,MATCH('Project 2'!CW$8,'Term Pricing'!$C$1268:$C$1447,0))*$E247*$F247)+(CW$136*INDEX('Term Pricing'!$V$1268:$V$1447,MATCH('Project 2'!CW$8,'Term Pricing'!$C$1268:$C$1447,0))*$E247*(1-$F247))</f>
        <v>0</v>
      </c>
      <c r="CX247" s="212">
        <f ca="1">(CX$136*INDEX('Term Pricing'!$U$1268:$U$1447,MATCH('Project 2'!CX$8,'Term Pricing'!$C$1268:$C$1447,0))*$E247*$F247)+(CX$136*INDEX('Term Pricing'!$V$1268:$V$1447,MATCH('Project 2'!CX$8,'Term Pricing'!$C$1268:$C$1447,0))*$E247*(1-$F247))</f>
        <v>0</v>
      </c>
      <c r="CY247" s="212">
        <f ca="1">(CY$136*INDEX('Term Pricing'!$U$1268:$U$1447,MATCH('Project 2'!CY$8,'Term Pricing'!$C$1268:$C$1447,0))*$E247*$F247)+(CY$136*INDEX('Term Pricing'!$V$1268:$V$1447,MATCH('Project 2'!CY$8,'Term Pricing'!$C$1268:$C$1447,0))*$E247*(1-$F247))</f>
        <v>0</v>
      </c>
      <c r="CZ247" s="212">
        <f ca="1">(CZ$136*INDEX('Term Pricing'!$U$1268:$U$1447,MATCH('Project 2'!CZ$8,'Term Pricing'!$C$1268:$C$1447,0))*$E247*$F247)+(CZ$136*INDEX('Term Pricing'!$V$1268:$V$1447,MATCH('Project 2'!CZ$8,'Term Pricing'!$C$1268:$C$1447,0))*$E247*(1-$F247))</f>
        <v>0</v>
      </c>
      <c r="DA247" s="212">
        <f ca="1">(DA$136*INDEX('Term Pricing'!$U$1268:$U$1447,MATCH('Project 2'!DA$8,'Term Pricing'!$C$1268:$C$1447,0))*$E247*$F247)+(DA$136*INDEX('Term Pricing'!$V$1268:$V$1447,MATCH('Project 2'!DA$8,'Term Pricing'!$C$1268:$C$1447,0))*$E247*(1-$F247))</f>
        <v>0</v>
      </c>
      <c r="DB247" s="212">
        <f ca="1">(DB$136*INDEX('Term Pricing'!$U$1268:$U$1447,MATCH('Project 2'!DB$8,'Term Pricing'!$C$1268:$C$1447,0))*$E247*$F247)+(DB$136*INDEX('Term Pricing'!$V$1268:$V$1447,MATCH('Project 2'!DB$8,'Term Pricing'!$C$1268:$C$1447,0))*$E247*(1-$F247))</f>
        <v>0</v>
      </c>
      <c r="DC247" s="212">
        <f ca="1">(DC$136*INDEX('Term Pricing'!$U$1268:$U$1447,MATCH('Project 2'!DC$8,'Term Pricing'!$C$1268:$C$1447,0))*$E247*$F247)+(DC$136*INDEX('Term Pricing'!$V$1268:$V$1447,MATCH('Project 2'!DC$8,'Term Pricing'!$C$1268:$C$1447,0))*$E247*(1-$F247))</f>
        <v>0</v>
      </c>
      <c r="DD247" s="212">
        <f ca="1">(DD$136*INDEX('Term Pricing'!$U$1268:$U$1447,MATCH('Project 2'!DD$8,'Term Pricing'!$C$1268:$C$1447,0))*$E247*$F247)+(DD$136*INDEX('Term Pricing'!$V$1268:$V$1447,MATCH('Project 2'!DD$8,'Term Pricing'!$C$1268:$C$1447,0))*$E247*(1-$F247))</f>
        <v>0</v>
      </c>
      <c r="DE247" s="212">
        <f ca="1">(DE$136*INDEX('Term Pricing'!$U$1268:$U$1447,MATCH('Project 2'!DE$8,'Term Pricing'!$C$1268:$C$1447,0))*$E247*$F247)+(DE$136*INDEX('Term Pricing'!$V$1268:$V$1447,MATCH('Project 2'!DE$8,'Term Pricing'!$C$1268:$C$1447,0))*$E247*(1-$F247))</f>
        <v>0</v>
      </c>
      <c r="DF247" s="212">
        <f ca="1">(DF$136*INDEX('Term Pricing'!$U$1268:$U$1447,MATCH('Project 2'!DF$8,'Term Pricing'!$C$1268:$C$1447,0))*$E247*$F247)+(DF$136*INDEX('Term Pricing'!$V$1268:$V$1447,MATCH('Project 2'!DF$8,'Term Pricing'!$C$1268:$C$1447,0))*$E247*(1-$F247))</f>
        <v>0</v>
      </c>
      <c r="DG247" s="212">
        <f ca="1">(DG$136*INDEX('Term Pricing'!$U$1268:$U$1447,MATCH('Project 2'!DG$8,'Term Pricing'!$C$1268:$C$1447,0))*$E247*$F247)+(DG$136*INDEX('Term Pricing'!$V$1268:$V$1447,MATCH('Project 2'!DG$8,'Term Pricing'!$C$1268:$C$1447,0))*$E247*(1-$F247))</f>
        <v>0</v>
      </c>
      <c r="DH247" s="212">
        <f ca="1">(DH$136*INDEX('Term Pricing'!$U$1268:$U$1447,MATCH('Project 2'!DH$8,'Term Pricing'!$C$1268:$C$1447,0))*$E247*$F247)+(DH$136*INDEX('Term Pricing'!$V$1268:$V$1447,MATCH('Project 2'!DH$8,'Term Pricing'!$C$1268:$C$1447,0))*$E247*(1-$F247))</f>
        <v>0</v>
      </c>
      <c r="DI247" s="212">
        <f ca="1">(DI$136*INDEX('Term Pricing'!$U$1268:$U$1447,MATCH('Project 2'!DI$8,'Term Pricing'!$C$1268:$C$1447,0))*$E247*$F247)+(DI$136*INDEX('Term Pricing'!$V$1268:$V$1447,MATCH('Project 2'!DI$8,'Term Pricing'!$C$1268:$C$1447,0))*$E247*(1-$F247))</f>
        <v>0</v>
      </c>
      <c r="DJ247" s="212">
        <f ca="1">(DJ$136*INDEX('Term Pricing'!$U$1268:$U$1447,MATCH('Project 2'!DJ$8,'Term Pricing'!$C$1268:$C$1447,0))*$E247*$F247)+(DJ$136*INDEX('Term Pricing'!$V$1268:$V$1447,MATCH('Project 2'!DJ$8,'Term Pricing'!$C$1268:$C$1447,0))*$E247*(1-$F247))</f>
        <v>0</v>
      </c>
      <c r="DK247" s="212">
        <f ca="1">(DK$136*INDEX('Term Pricing'!$U$1268:$U$1447,MATCH('Project 2'!DK$8,'Term Pricing'!$C$1268:$C$1447,0))*$E247*$F247)+(DK$136*INDEX('Term Pricing'!$V$1268:$V$1447,MATCH('Project 2'!DK$8,'Term Pricing'!$C$1268:$C$1447,0))*$E247*(1-$F247))</f>
        <v>0</v>
      </c>
      <c r="DL247" s="212">
        <f ca="1">(DL$136*INDEX('Term Pricing'!$U$1268:$U$1447,MATCH('Project 2'!DL$8,'Term Pricing'!$C$1268:$C$1447,0))*$E247*$F247)+(DL$136*INDEX('Term Pricing'!$V$1268:$V$1447,MATCH('Project 2'!DL$8,'Term Pricing'!$C$1268:$C$1447,0))*$E247*(1-$F247))</f>
        <v>0</v>
      </c>
      <c r="DM247" s="212">
        <f ca="1">(DM$136*INDEX('Term Pricing'!$U$1268:$U$1447,MATCH('Project 2'!DM$8,'Term Pricing'!$C$1268:$C$1447,0))*$E247*$F247)+(DM$136*INDEX('Term Pricing'!$V$1268:$V$1447,MATCH('Project 2'!DM$8,'Term Pricing'!$C$1268:$C$1447,0))*$E247*(1-$F247))</f>
        <v>0</v>
      </c>
      <c r="DN247" s="212">
        <f ca="1">(DN$136*INDEX('Term Pricing'!$U$1268:$U$1447,MATCH('Project 2'!DN$8,'Term Pricing'!$C$1268:$C$1447,0))*$E247*$F247)+(DN$136*INDEX('Term Pricing'!$V$1268:$V$1447,MATCH('Project 2'!DN$8,'Term Pricing'!$C$1268:$C$1447,0))*$E247*(1-$F247))</f>
        <v>0</v>
      </c>
    </row>
    <row r="248" spans="1:118" hidden="1" outlineLevel="1">
      <c r="A248" s="151"/>
      <c r="C248" s="34" t="s">
        <v>264</v>
      </c>
      <c r="E248" s="70">
        <f>Inputs!H172</f>
        <v>0</v>
      </c>
      <c r="F248" s="70">
        <f>Inputs!J172</f>
        <v>0</v>
      </c>
      <c r="G248" s="54" t="s">
        <v>83</v>
      </c>
      <c r="H248" s="279">
        <f ca="1">IFERROR(SUM($J248:$DN248)/(SUM($J$136:$DN$136)*E248),0)</f>
        <v>0</v>
      </c>
      <c r="I248" s="29"/>
      <c r="J248" s="212">
        <f ca="1">(J$136*INDEX('Term Pricing'!$U$1453:$U$1632,MATCH('Project 2'!J$8,'Term Pricing'!$C$1453:$C$1632,0))*$E248*$F248)+(J$136*INDEX('Term Pricing'!$V$1453:$V$1632,MATCH('Project 2'!J$8,'Term Pricing'!$C$1453:$C$1632,0))*$E248*(1-$F248))</f>
        <v>0</v>
      </c>
      <c r="K248" s="212">
        <f ca="1">(K$136*INDEX('Term Pricing'!$U$1453:$U$1632,MATCH('Project 2'!K$8,'Term Pricing'!$C$1453:$C$1632,0))*$E248*$F248)+(K$136*INDEX('Term Pricing'!$V$1453:$V$1632,MATCH('Project 2'!K$8,'Term Pricing'!$C$1453:$C$1632,0))*$E248*(1-$F248))</f>
        <v>0</v>
      </c>
      <c r="L248" s="212">
        <f ca="1">(L$136*INDEX('Term Pricing'!$U$1453:$U$1632,MATCH('Project 2'!L$8,'Term Pricing'!$C$1453:$C$1632,0))*$E248*$F248)+(L$136*INDEX('Term Pricing'!$V$1453:$V$1632,MATCH('Project 2'!L$8,'Term Pricing'!$C$1453:$C$1632,0))*$E248*(1-$F248))</f>
        <v>0</v>
      </c>
      <c r="M248" s="212">
        <f ca="1">(M$136*INDEX('Term Pricing'!$U$1453:$U$1632,MATCH('Project 2'!M$8,'Term Pricing'!$C$1453:$C$1632,0))*$E248*$F248)+(M$136*INDEX('Term Pricing'!$V$1453:$V$1632,MATCH('Project 2'!M$8,'Term Pricing'!$C$1453:$C$1632,0))*$E248*(1-$F248))</f>
        <v>0</v>
      </c>
      <c r="N248" s="212">
        <f ca="1">(N$136*INDEX('Term Pricing'!$U$1453:$U$1632,MATCH('Project 2'!N$8,'Term Pricing'!$C$1453:$C$1632,0))*$E248*$F248)+(N$136*INDEX('Term Pricing'!$V$1453:$V$1632,MATCH('Project 2'!N$8,'Term Pricing'!$C$1453:$C$1632,0))*$E248*(1-$F248))</f>
        <v>0</v>
      </c>
      <c r="O248" s="212">
        <f ca="1">(O$136*INDEX('Term Pricing'!$U$1453:$U$1632,MATCH('Project 2'!O$8,'Term Pricing'!$C$1453:$C$1632,0))*$E248*$F248)+(O$136*INDEX('Term Pricing'!$V$1453:$V$1632,MATCH('Project 2'!O$8,'Term Pricing'!$C$1453:$C$1632,0))*$E248*(1-$F248))</f>
        <v>0</v>
      </c>
      <c r="P248" s="212">
        <f ca="1">(P$136*INDEX('Term Pricing'!$U$1453:$U$1632,MATCH('Project 2'!P$8,'Term Pricing'!$C$1453:$C$1632,0))*$E248*$F248)+(P$136*INDEX('Term Pricing'!$V$1453:$V$1632,MATCH('Project 2'!P$8,'Term Pricing'!$C$1453:$C$1632,0))*$E248*(1-$F248))</f>
        <v>0</v>
      </c>
      <c r="Q248" s="212">
        <f ca="1">(Q$136*INDEX('Term Pricing'!$U$1453:$U$1632,MATCH('Project 2'!Q$8,'Term Pricing'!$C$1453:$C$1632,0))*$E248*$F248)+(Q$136*INDEX('Term Pricing'!$V$1453:$V$1632,MATCH('Project 2'!Q$8,'Term Pricing'!$C$1453:$C$1632,0))*$E248*(1-$F248))</f>
        <v>0</v>
      </c>
      <c r="R248" s="212">
        <f ca="1">(R$136*INDEX('Term Pricing'!$U$1453:$U$1632,MATCH('Project 2'!R$8,'Term Pricing'!$C$1453:$C$1632,0))*$E248*$F248)+(R$136*INDEX('Term Pricing'!$V$1453:$V$1632,MATCH('Project 2'!R$8,'Term Pricing'!$C$1453:$C$1632,0))*$E248*(1-$F248))</f>
        <v>0</v>
      </c>
      <c r="S248" s="212">
        <f ca="1">(S$136*INDEX('Term Pricing'!$U$1453:$U$1632,MATCH('Project 2'!S$8,'Term Pricing'!$C$1453:$C$1632,0))*$E248*$F248)+(S$136*INDEX('Term Pricing'!$V$1453:$V$1632,MATCH('Project 2'!S$8,'Term Pricing'!$C$1453:$C$1632,0))*$E248*(1-$F248))</f>
        <v>0</v>
      </c>
      <c r="T248" s="212">
        <f ca="1">(T$136*INDEX('Term Pricing'!$U$1453:$U$1632,MATCH('Project 2'!T$8,'Term Pricing'!$C$1453:$C$1632,0))*$E248*$F248)+(T$136*INDEX('Term Pricing'!$V$1453:$V$1632,MATCH('Project 2'!T$8,'Term Pricing'!$C$1453:$C$1632,0))*$E248*(1-$F248))</f>
        <v>0</v>
      </c>
      <c r="U248" s="212">
        <f ca="1">(U$136*INDEX('Term Pricing'!$U$1453:$U$1632,MATCH('Project 2'!U$8,'Term Pricing'!$C$1453:$C$1632,0))*$E248*$F248)+(U$136*INDEX('Term Pricing'!$V$1453:$V$1632,MATCH('Project 2'!U$8,'Term Pricing'!$C$1453:$C$1632,0))*$E248*(1-$F248))</f>
        <v>0</v>
      </c>
      <c r="V248" s="212">
        <f ca="1">(V$136*INDEX('Term Pricing'!$U$1453:$U$1632,MATCH('Project 2'!V$8,'Term Pricing'!$C$1453:$C$1632,0))*$E248*$F248)+(V$136*INDEX('Term Pricing'!$V$1453:$V$1632,MATCH('Project 2'!V$8,'Term Pricing'!$C$1453:$C$1632,0))*$E248*(1-$F248))</f>
        <v>0</v>
      </c>
      <c r="W248" s="212">
        <f ca="1">(W$136*INDEX('Term Pricing'!$U$1453:$U$1632,MATCH('Project 2'!W$8,'Term Pricing'!$C$1453:$C$1632,0))*$E248*$F248)+(W$136*INDEX('Term Pricing'!$V$1453:$V$1632,MATCH('Project 2'!W$8,'Term Pricing'!$C$1453:$C$1632,0))*$E248*(1-$F248))</f>
        <v>0</v>
      </c>
      <c r="X248" s="212">
        <f ca="1">(X$136*INDEX('Term Pricing'!$U$1453:$U$1632,MATCH('Project 2'!X$8,'Term Pricing'!$C$1453:$C$1632,0))*$E248*$F248)+(X$136*INDEX('Term Pricing'!$V$1453:$V$1632,MATCH('Project 2'!X$8,'Term Pricing'!$C$1453:$C$1632,0))*$E248*(1-$F248))</f>
        <v>0</v>
      </c>
      <c r="Y248" s="212">
        <f ca="1">(Y$136*INDEX('Term Pricing'!$U$1453:$U$1632,MATCH('Project 2'!Y$8,'Term Pricing'!$C$1453:$C$1632,0))*$E248*$F248)+(Y$136*INDEX('Term Pricing'!$V$1453:$V$1632,MATCH('Project 2'!Y$8,'Term Pricing'!$C$1453:$C$1632,0))*$E248*(1-$F248))</f>
        <v>0</v>
      </c>
      <c r="Z248" s="212">
        <f ca="1">(Z$136*INDEX('Term Pricing'!$U$1453:$U$1632,MATCH('Project 2'!Z$8,'Term Pricing'!$C$1453:$C$1632,0))*$E248*$F248)+(Z$136*INDEX('Term Pricing'!$V$1453:$V$1632,MATCH('Project 2'!Z$8,'Term Pricing'!$C$1453:$C$1632,0))*$E248*(1-$F248))</f>
        <v>0</v>
      </c>
      <c r="AA248" s="212">
        <f ca="1">(AA$136*INDEX('Term Pricing'!$U$1453:$U$1632,MATCH('Project 2'!AA$8,'Term Pricing'!$C$1453:$C$1632,0))*$E248*$F248)+(AA$136*INDEX('Term Pricing'!$V$1453:$V$1632,MATCH('Project 2'!AA$8,'Term Pricing'!$C$1453:$C$1632,0))*$E248*(1-$F248))</f>
        <v>0</v>
      </c>
      <c r="AB248" s="212">
        <f ca="1">(AB$136*INDEX('Term Pricing'!$U$1453:$U$1632,MATCH('Project 2'!AB$8,'Term Pricing'!$C$1453:$C$1632,0))*$E248*$F248)+(AB$136*INDEX('Term Pricing'!$V$1453:$V$1632,MATCH('Project 2'!AB$8,'Term Pricing'!$C$1453:$C$1632,0))*$E248*(1-$F248))</f>
        <v>0</v>
      </c>
      <c r="AC248" s="212">
        <f ca="1">(AC$136*INDEX('Term Pricing'!$U$1453:$U$1632,MATCH('Project 2'!AC$8,'Term Pricing'!$C$1453:$C$1632,0))*$E248*$F248)+(AC$136*INDEX('Term Pricing'!$V$1453:$V$1632,MATCH('Project 2'!AC$8,'Term Pricing'!$C$1453:$C$1632,0))*$E248*(1-$F248))</f>
        <v>0</v>
      </c>
      <c r="AD248" s="212">
        <f ca="1">(AD$136*INDEX('Term Pricing'!$U$1453:$U$1632,MATCH('Project 2'!AD$8,'Term Pricing'!$C$1453:$C$1632,0))*$E248*$F248)+(AD$136*INDEX('Term Pricing'!$V$1453:$V$1632,MATCH('Project 2'!AD$8,'Term Pricing'!$C$1453:$C$1632,0))*$E248*(1-$F248))</f>
        <v>0</v>
      </c>
      <c r="AE248" s="212">
        <f ca="1">(AE$136*INDEX('Term Pricing'!$U$1453:$U$1632,MATCH('Project 2'!AE$8,'Term Pricing'!$C$1453:$C$1632,0))*$E248*$F248)+(AE$136*INDEX('Term Pricing'!$V$1453:$V$1632,MATCH('Project 2'!AE$8,'Term Pricing'!$C$1453:$C$1632,0))*$E248*(1-$F248))</f>
        <v>0</v>
      </c>
      <c r="AF248" s="212">
        <f ca="1">(AF$136*INDEX('Term Pricing'!$U$1453:$U$1632,MATCH('Project 2'!AF$8,'Term Pricing'!$C$1453:$C$1632,0))*$E248*$F248)+(AF$136*INDEX('Term Pricing'!$V$1453:$V$1632,MATCH('Project 2'!AF$8,'Term Pricing'!$C$1453:$C$1632,0))*$E248*(1-$F248))</f>
        <v>0</v>
      </c>
      <c r="AG248" s="212">
        <f ca="1">(AG$136*INDEX('Term Pricing'!$U$1453:$U$1632,MATCH('Project 2'!AG$8,'Term Pricing'!$C$1453:$C$1632,0))*$E248*$F248)+(AG$136*INDEX('Term Pricing'!$V$1453:$V$1632,MATCH('Project 2'!AG$8,'Term Pricing'!$C$1453:$C$1632,0))*$E248*(1-$F248))</f>
        <v>0</v>
      </c>
      <c r="AH248" s="212">
        <f ca="1">(AH$136*INDEX('Term Pricing'!$U$1453:$U$1632,MATCH('Project 2'!AH$8,'Term Pricing'!$C$1453:$C$1632,0))*$E248*$F248)+(AH$136*INDEX('Term Pricing'!$V$1453:$V$1632,MATCH('Project 2'!AH$8,'Term Pricing'!$C$1453:$C$1632,0))*$E248*(1-$F248))</f>
        <v>0</v>
      </c>
      <c r="AI248" s="212">
        <f ca="1">(AI$136*INDEX('Term Pricing'!$U$1453:$U$1632,MATCH('Project 2'!AI$8,'Term Pricing'!$C$1453:$C$1632,0))*$E248*$F248)+(AI$136*INDEX('Term Pricing'!$V$1453:$V$1632,MATCH('Project 2'!AI$8,'Term Pricing'!$C$1453:$C$1632,0))*$E248*(1-$F248))</f>
        <v>0</v>
      </c>
      <c r="AJ248" s="212">
        <f ca="1">(AJ$136*INDEX('Term Pricing'!$U$1453:$U$1632,MATCH('Project 2'!AJ$8,'Term Pricing'!$C$1453:$C$1632,0))*$E248*$F248)+(AJ$136*INDEX('Term Pricing'!$V$1453:$V$1632,MATCH('Project 2'!AJ$8,'Term Pricing'!$C$1453:$C$1632,0))*$E248*(1-$F248))</f>
        <v>0</v>
      </c>
      <c r="AK248" s="212">
        <f ca="1">(AK$136*INDEX('Term Pricing'!$U$1453:$U$1632,MATCH('Project 2'!AK$8,'Term Pricing'!$C$1453:$C$1632,0))*$E248*$F248)+(AK$136*INDEX('Term Pricing'!$V$1453:$V$1632,MATCH('Project 2'!AK$8,'Term Pricing'!$C$1453:$C$1632,0))*$E248*(1-$F248))</f>
        <v>0</v>
      </c>
      <c r="AL248" s="212">
        <f ca="1">(AL$136*INDEX('Term Pricing'!$U$1453:$U$1632,MATCH('Project 2'!AL$8,'Term Pricing'!$C$1453:$C$1632,0))*$E248*$F248)+(AL$136*INDEX('Term Pricing'!$V$1453:$V$1632,MATCH('Project 2'!AL$8,'Term Pricing'!$C$1453:$C$1632,0))*$E248*(1-$F248))</f>
        <v>0</v>
      </c>
      <c r="AM248" s="212">
        <f ca="1">(AM$136*INDEX('Term Pricing'!$U$1453:$U$1632,MATCH('Project 2'!AM$8,'Term Pricing'!$C$1453:$C$1632,0))*$E248*$F248)+(AM$136*INDEX('Term Pricing'!$V$1453:$V$1632,MATCH('Project 2'!AM$8,'Term Pricing'!$C$1453:$C$1632,0))*$E248*(1-$F248))</f>
        <v>0</v>
      </c>
      <c r="AN248" s="212">
        <f ca="1">(AN$136*INDEX('Term Pricing'!$U$1453:$U$1632,MATCH('Project 2'!AN$8,'Term Pricing'!$C$1453:$C$1632,0))*$E248*$F248)+(AN$136*INDEX('Term Pricing'!$V$1453:$V$1632,MATCH('Project 2'!AN$8,'Term Pricing'!$C$1453:$C$1632,0))*$E248*(1-$F248))</f>
        <v>0</v>
      </c>
      <c r="AO248" s="212">
        <f ca="1">(AO$136*INDEX('Term Pricing'!$U$1453:$U$1632,MATCH('Project 2'!AO$8,'Term Pricing'!$C$1453:$C$1632,0))*$E248*$F248)+(AO$136*INDEX('Term Pricing'!$V$1453:$V$1632,MATCH('Project 2'!AO$8,'Term Pricing'!$C$1453:$C$1632,0))*$E248*(1-$F248))</f>
        <v>0</v>
      </c>
      <c r="AP248" s="212">
        <f ca="1">(AP$136*INDEX('Term Pricing'!$U$1453:$U$1632,MATCH('Project 2'!AP$8,'Term Pricing'!$C$1453:$C$1632,0))*$E248*$F248)+(AP$136*INDEX('Term Pricing'!$V$1453:$V$1632,MATCH('Project 2'!AP$8,'Term Pricing'!$C$1453:$C$1632,0))*$E248*(1-$F248))</f>
        <v>0</v>
      </c>
      <c r="AQ248" s="212">
        <f ca="1">(AQ$136*INDEX('Term Pricing'!$U$1453:$U$1632,MATCH('Project 2'!AQ$8,'Term Pricing'!$C$1453:$C$1632,0))*$E248*$F248)+(AQ$136*INDEX('Term Pricing'!$V$1453:$V$1632,MATCH('Project 2'!AQ$8,'Term Pricing'!$C$1453:$C$1632,0))*$E248*(1-$F248))</f>
        <v>0</v>
      </c>
      <c r="AR248" s="212">
        <f ca="1">(AR$136*INDEX('Term Pricing'!$U$1453:$U$1632,MATCH('Project 2'!AR$8,'Term Pricing'!$C$1453:$C$1632,0))*$E248*$F248)+(AR$136*INDEX('Term Pricing'!$V$1453:$V$1632,MATCH('Project 2'!AR$8,'Term Pricing'!$C$1453:$C$1632,0))*$E248*(1-$F248))</f>
        <v>0</v>
      </c>
      <c r="AS248" s="212">
        <f ca="1">(AS$136*INDEX('Term Pricing'!$U$1453:$U$1632,MATCH('Project 2'!AS$8,'Term Pricing'!$C$1453:$C$1632,0))*$E248*$F248)+(AS$136*INDEX('Term Pricing'!$V$1453:$V$1632,MATCH('Project 2'!AS$8,'Term Pricing'!$C$1453:$C$1632,0))*$E248*(1-$F248))</f>
        <v>0</v>
      </c>
      <c r="AT248" s="212">
        <f ca="1">(AT$136*INDEX('Term Pricing'!$U$1453:$U$1632,MATCH('Project 2'!AT$8,'Term Pricing'!$C$1453:$C$1632,0))*$E248*$F248)+(AT$136*INDEX('Term Pricing'!$V$1453:$V$1632,MATCH('Project 2'!AT$8,'Term Pricing'!$C$1453:$C$1632,0))*$E248*(1-$F248))</f>
        <v>0</v>
      </c>
      <c r="AU248" s="212">
        <f ca="1">(AU$136*INDEX('Term Pricing'!$U$1453:$U$1632,MATCH('Project 2'!AU$8,'Term Pricing'!$C$1453:$C$1632,0))*$E248*$F248)+(AU$136*INDEX('Term Pricing'!$V$1453:$V$1632,MATCH('Project 2'!AU$8,'Term Pricing'!$C$1453:$C$1632,0))*$E248*(1-$F248))</f>
        <v>0</v>
      </c>
      <c r="AV248" s="212">
        <f ca="1">(AV$136*INDEX('Term Pricing'!$U$1453:$U$1632,MATCH('Project 2'!AV$8,'Term Pricing'!$C$1453:$C$1632,0))*$E248*$F248)+(AV$136*INDEX('Term Pricing'!$V$1453:$V$1632,MATCH('Project 2'!AV$8,'Term Pricing'!$C$1453:$C$1632,0))*$E248*(1-$F248))</f>
        <v>0</v>
      </c>
      <c r="AW248" s="212">
        <f ca="1">(AW$136*INDEX('Term Pricing'!$U$1453:$U$1632,MATCH('Project 2'!AW$8,'Term Pricing'!$C$1453:$C$1632,0))*$E248*$F248)+(AW$136*INDEX('Term Pricing'!$V$1453:$V$1632,MATCH('Project 2'!AW$8,'Term Pricing'!$C$1453:$C$1632,0))*$E248*(1-$F248))</f>
        <v>0</v>
      </c>
      <c r="AX248" s="212">
        <f ca="1">(AX$136*INDEX('Term Pricing'!$U$1453:$U$1632,MATCH('Project 2'!AX$8,'Term Pricing'!$C$1453:$C$1632,0))*$E248*$F248)+(AX$136*INDEX('Term Pricing'!$V$1453:$V$1632,MATCH('Project 2'!AX$8,'Term Pricing'!$C$1453:$C$1632,0))*$E248*(1-$F248))</f>
        <v>0</v>
      </c>
      <c r="AY248" s="212">
        <f ca="1">(AY$136*INDEX('Term Pricing'!$U$1453:$U$1632,MATCH('Project 2'!AY$8,'Term Pricing'!$C$1453:$C$1632,0))*$E248*$F248)+(AY$136*INDEX('Term Pricing'!$V$1453:$V$1632,MATCH('Project 2'!AY$8,'Term Pricing'!$C$1453:$C$1632,0))*$E248*(1-$F248))</f>
        <v>0</v>
      </c>
      <c r="AZ248" s="212">
        <f ca="1">(AZ$136*INDEX('Term Pricing'!$U$1453:$U$1632,MATCH('Project 2'!AZ$8,'Term Pricing'!$C$1453:$C$1632,0))*$E248*$F248)+(AZ$136*INDEX('Term Pricing'!$V$1453:$V$1632,MATCH('Project 2'!AZ$8,'Term Pricing'!$C$1453:$C$1632,0))*$E248*(1-$F248))</f>
        <v>0</v>
      </c>
      <c r="BA248" s="212">
        <f ca="1">(BA$136*INDEX('Term Pricing'!$U$1453:$U$1632,MATCH('Project 2'!BA$8,'Term Pricing'!$C$1453:$C$1632,0))*$E248*$F248)+(BA$136*INDEX('Term Pricing'!$V$1453:$V$1632,MATCH('Project 2'!BA$8,'Term Pricing'!$C$1453:$C$1632,0))*$E248*(1-$F248))</f>
        <v>0</v>
      </c>
      <c r="BB248" s="212">
        <f ca="1">(BB$136*INDEX('Term Pricing'!$U$1453:$U$1632,MATCH('Project 2'!BB$8,'Term Pricing'!$C$1453:$C$1632,0))*$E248*$F248)+(BB$136*INDEX('Term Pricing'!$V$1453:$V$1632,MATCH('Project 2'!BB$8,'Term Pricing'!$C$1453:$C$1632,0))*$E248*(1-$F248))</f>
        <v>0</v>
      </c>
      <c r="BC248" s="212">
        <f ca="1">(BC$136*INDEX('Term Pricing'!$U$1453:$U$1632,MATCH('Project 2'!BC$8,'Term Pricing'!$C$1453:$C$1632,0))*$E248*$F248)+(BC$136*INDEX('Term Pricing'!$V$1453:$V$1632,MATCH('Project 2'!BC$8,'Term Pricing'!$C$1453:$C$1632,0))*$E248*(1-$F248))</f>
        <v>0</v>
      </c>
      <c r="BD248" s="212">
        <f ca="1">(BD$136*INDEX('Term Pricing'!$U$1453:$U$1632,MATCH('Project 2'!BD$8,'Term Pricing'!$C$1453:$C$1632,0))*$E248*$F248)+(BD$136*INDEX('Term Pricing'!$V$1453:$V$1632,MATCH('Project 2'!BD$8,'Term Pricing'!$C$1453:$C$1632,0))*$E248*(1-$F248))</f>
        <v>0</v>
      </c>
      <c r="BE248" s="212">
        <f ca="1">(BE$136*INDEX('Term Pricing'!$U$1453:$U$1632,MATCH('Project 2'!BE$8,'Term Pricing'!$C$1453:$C$1632,0))*$E248*$F248)+(BE$136*INDEX('Term Pricing'!$V$1453:$V$1632,MATCH('Project 2'!BE$8,'Term Pricing'!$C$1453:$C$1632,0))*$E248*(1-$F248))</f>
        <v>0</v>
      </c>
      <c r="BF248" s="212">
        <f ca="1">(BF$136*INDEX('Term Pricing'!$U$1453:$U$1632,MATCH('Project 2'!BF$8,'Term Pricing'!$C$1453:$C$1632,0))*$E248*$F248)+(BF$136*INDEX('Term Pricing'!$V$1453:$V$1632,MATCH('Project 2'!BF$8,'Term Pricing'!$C$1453:$C$1632,0))*$E248*(1-$F248))</f>
        <v>0</v>
      </c>
      <c r="BG248" s="212">
        <f ca="1">(BG$136*INDEX('Term Pricing'!$U$1453:$U$1632,MATCH('Project 2'!BG$8,'Term Pricing'!$C$1453:$C$1632,0))*$E248*$F248)+(BG$136*INDEX('Term Pricing'!$V$1453:$V$1632,MATCH('Project 2'!BG$8,'Term Pricing'!$C$1453:$C$1632,0))*$E248*(1-$F248))</f>
        <v>0</v>
      </c>
      <c r="BH248" s="212">
        <f ca="1">(BH$136*INDEX('Term Pricing'!$U$1453:$U$1632,MATCH('Project 2'!BH$8,'Term Pricing'!$C$1453:$C$1632,0))*$E248*$F248)+(BH$136*INDEX('Term Pricing'!$V$1453:$V$1632,MATCH('Project 2'!BH$8,'Term Pricing'!$C$1453:$C$1632,0))*$E248*(1-$F248))</f>
        <v>0</v>
      </c>
      <c r="BI248" s="212">
        <f ca="1">(BI$136*INDEX('Term Pricing'!$U$1453:$U$1632,MATCH('Project 2'!BI$8,'Term Pricing'!$C$1453:$C$1632,0))*$E248*$F248)+(BI$136*INDEX('Term Pricing'!$V$1453:$V$1632,MATCH('Project 2'!BI$8,'Term Pricing'!$C$1453:$C$1632,0))*$E248*(1-$F248))</f>
        <v>0</v>
      </c>
      <c r="BJ248" s="212">
        <f ca="1">(BJ$136*INDEX('Term Pricing'!$U$1453:$U$1632,MATCH('Project 2'!BJ$8,'Term Pricing'!$C$1453:$C$1632,0))*$E248*$F248)+(BJ$136*INDEX('Term Pricing'!$V$1453:$V$1632,MATCH('Project 2'!BJ$8,'Term Pricing'!$C$1453:$C$1632,0))*$E248*(1-$F248))</f>
        <v>0</v>
      </c>
      <c r="BK248" s="212">
        <f ca="1">(BK$136*INDEX('Term Pricing'!$U$1453:$U$1632,MATCH('Project 2'!BK$8,'Term Pricing'!$C$1453:$C$1632,0))*$E248*$F248)+(BK$136*INDEX('Term Pricing'!$V$1453:$V$1632,MATCH('Project 2'!BK$8,'Term Pricing'!$C$1453:$C$1632,0))*$E248*(1-$F248))</f>
        <v>0</v>
      </c>
      <c r="BL248" s="212">
        <f ca="1">(BL$136*INDEX('Term Pricing'!$U$1453:$U$1632,MATCH('Project 2'!BL$8,'Term Pricing'!$C$1453:$C$1632,0))*$E248*$F248)+(BL$136*INDEX('Term Pricing'!$V$1453:$V$1632,MATCH('Project 2'!BL$8,'Term Pricing'!$C$1453:$C$1632,0))*$E248*(1-$F248))</f>
        <v>0</v>
      </c>
      <c r="BM248" s="212">
        <f ca="1">(BM$136*INDEX('Term Pricing'!$U$1453:$U$1632,MATCH('Project 2'!BM$8,'Term Pricing'!$C$1453:$C$1632,0))*$E248*$F248)+(BM$136*INDEX('Term Pricing'!$V$1453:$V$1632,MATCH('Project 2'!BM$8,'Term Pricing'!$C$1453:$C$1632,0))*$E248*(1-$F248))</f>
        <v>0</v>
      </c>
      <c r="BN248" s="212">
        <f ca="1">(BN$136*INDEX('Term Pricing'!$U$1453:$U$1632,MATCH('Project 2'!BN$8,'Term Pricing'!$C$1453:$C$1632,0))*$E248*$F248)+(BN$136*INDEX('Term Pricing'!$V$1453:$V$1632,MATCH('Project 2'!BN$8,'Term Pricing'!$C$1453:$C$1632,0))*$E248*(1-$F248))</f>
        <v>0</v>
      </c>
      <c r="BO248" s="212">
        <f ca="1">(BO$136*INDEX('Term Pricing'!$U$1453:$U$1632,MATCH('Project 2'!BO$8,'Term Pricing'!$C$1453:$C$1632,0))*$E248*$F248)+(BO$136*INDEX('Term Pricing'!$V$1453:$V$1632,MATCH('Project 2'!BO$8,'Term Pricing'!$C$1453:$C$1632,0))*$E248*(1-$F248))</f>
        <v>0</v>
      </c>
      <c r="BP248" s="212">
        <f ca="1">(BP$136*INDEX('Term Pricing'!$U$1453:$U$1632,MATCH('Project 2'!BP$8,'Term Pricing'!$C$1453:$C$1632,0))*$E248*$F248)+(BP$136*INDEX('Term Pricing'!$V$1453:$V$1632,MATCH('Project 2'!BP$8,'Term Pricing'!$C$1453:$C$1632,0))*$E248*(1-$F248))</f>
        <v>0</v>
      </c>
      <c r="BQ248" s="212">
        <f ca="1">(BQ$136*INDEX('Term Pricing'!$U$1453:$U$1632,MATCH('Project 2'!BQ$8,'Term Pricing'!$C$1453:$C$1632,0))*$E248*$F248)+(BQ$136*INDEX('Term Pricing'!$V$1453:$V$1632,MATCH('Project 2'!BQ$8,'Term Pricing'!$C$1453:$C$1632,0))*$E248*(1-$F248))</f>
        <v>0</v>
      </c>
      <c r="BR248" s="212">
        <f ca="1">(BR$136*INDEX('Term Pricing'!$U$1453:$U$1632,MATCH('Project 2'!BR$8,'Term Pricing'!$C$1453:$C$1632,0))*$E248*$F248)+(BR$136*INDEX('Term Pricing'!$V$1453:$V$1632,MATCH('Project 2'!BR$8,'Term Pricing'!$C$1453:$C$1632,0))*$E248*(1-$F248))</f>
        <v>0</v>
      </c>
      <c r="BS248" s="212">
        <f ca="1">(BS$136*INDEX('Term Pricing'!$U$1453:$U$1632,MATCH('Project 2'!BS$8,'Term Pricing'!$C$1453:$C$1632,0))*$E248*$F248)+(BS$136*INDEX('Term Pricing'!$V$1453:$V$1632,MATCH('Project 2'!BS$8,'Term Pricing'!$C$1453:$C$1632,0))*$E248*(1-$F248))</f>
        <v>0</v>
      </c>
      <c r="BT248" s="212">
        <f ca="1">(BT$136*INDEX('Term Pricing'!$U$1453:$U$1632,MATCH('Project 2'!BT$8,'Term Pricing'!$C$1453:$C$1632,0))*$E248*$F248)+(BT$136*INDEX('Term Pricing'!$V$1453:$V$1632,MATCH('Project 2'!BT$8,'Term Pricing'!$C$1453:$C$1632,0))*$E248*(1-$F248))</f>
        <v>0</v>
      </c>
      <c r="BU248" s="212">
        <f ca="1">(BU$136*INDEX('Term Pricing'!$U$1453:$U$1632,MATCH('Project 2'!BU$8,'Term Pricing'!$C$1453:$C$1632,0))*$E248*$F248)+(BU$136*INDEX('Term Pricing'!$V$1453:$V$1632,MATCH('Project 2'!BU$8,'Term Pricing'!$C$1453:$C$1632,0))*$E248*(1-$F248))</f>
        <v>0</v>
      </c>
      <c r="BV248" s="212">
        <f ca="1">(BV$136*INDEX('Term Pricing'!$U$1453:$U$1632,MATCH('Project 2'!BV$8,'Term Pricing'!$C$1453:$C$1632,0))*$E248*$F248)+(BV$136*INDEX('Term Pricing'!$V$1453:$V$1632,MATCH('Project 2'!BV$8,'Term Pricing'!$C$1453:$C$1632,0))*$E248*(1-$F248))</f>
        <v>0</v>
      </c>
      <c r="BW248" s="212">
        <f ca="1">(BW$136*INDEX('Term Pricing'!$U$1453:$U$1632,MATCH('Project 2'!BW$8,'Term Pricing'!$C$1453:$C$1632,0))*$E248*$F248)+(BW$136*INDEX('Term Pricing'!$V$1453:$V$1632,MATCH('Project 2'!BW$8,'Term Pricing'!$C$1453:$C$1632,0))*$E248*(1-$F248))</f>
        <v>0</v>
      </c>
      <c r="BX248" s="212">
        <f ca="1">(BX$136*INDEX('Term Pricing'!$U$1453:$U$1632,MATCH('Project 2'!BX$8,'Term Pricing'!$C$1453:$C$1632,0))*$E248*$F248)+(BX$136*INDEX('Term Pricing'!$V$1453:$V$1632,MATCH('Project 2'!BX$8,'Term Pricing'!$C$1453:$C$1632,0))*$E248*(1-$F248))</f>
        <v>0</v>
      </c>
      <c r="BY248" s="212">
        <f ca="1">(BY$136*INDEX('Term Pricing'!$U$1453:$U$1632,MATCH('Project 2'!BY$8,'Term Pricing'!$C$1453:$C$1632,0))*$E248*$F248)+(BY$136*INDEX('Term Pricing'!$V$1453:$V$1632,MATCH('Project 2'!BY$8,'Term Pricing'!$C$1453:$C$1632,0))*$E248*(1-$F248))</f>
        <v>0</v>
      </c>
      <c r="BZ248" s="212">
        <f ca="1">(BZ$136*INDEX('Term Pricing'!$U$1453:$U$1632,MATCH('Project 2'!BZ$8,'Term Pricing'!$C$1453:$C$1632,0))*$E248*$F248)+(BZ$136*INDEX('Term Pricing'!$V$1453:$V$1632,MATCH('Project 2'!BZ$8,'Term Pricing'!$C$1453:$C$1632,0))*$E248*(1-$F248))</f>
        <v>0</v>
      </c>
      <c r="CA248" s="212">
        <f ca="1">(CA$136*INDEX('Term Pricing'!$U$1453:$U$1632,MATCH('Project 2'!CA$8,'Term Pricing'!$C$1453:$C$1632,0))*$E248*$F248)+(CA$136*INDEX('Term Pricing'!$V$1453:$V$1632,MATCH('Project 2'!CA$8,'Term Pricing'!$C$1453:$C$1632,0))*$E248*(1-$F248))</f>
        <v>0</v>
      </c>
      <c r="CB248" s="212">
        <f ca="1">(CB$136*INDEX('Term Pricing'!$U$1453:$U$1632,MATCH('Project 2'!CB$8,'Term Pricing'!$C$1453:$C$1632,0))*$E248*$F248)+(CB$136*INDEX('Term Pricing'!$V$1453:$V$1632,MATCH('Project 2'!CB$8,'Term Pricing'!$C$1453:$C$1632,0))*$E248*(1-$F248))</f>
        <v>0</v>
      </c>
      <c r="CC248" s="212">
        <f ca="1">(CC$136*INDEX('Term Pricing'!$U$1453:$U$1632,MATCH('Project 2'!CC$8,'Term Pricing'!$C$1453:$C$1632,0))*$E248*$F248)+(CC$136*INDEX('Term Pricing'!$V$1453:$V$1632,MATCH('Project 2'!CC$8,'Term Pricing'!$C$1453:$C$1632,0))*$E248*(1-$F248))</f>
        <v>0</v>
      </c>
      <c r="CD248" s="212">
        <f ca="1">(CD$136*INDEX('Term Pricing'!$U$1453:$U$1632,MATCH('Project 2'!CD$8,'Term Pricing'!$C$1453:$C$1632,0))*$E248*$F248)+(CD$136*INDEX('Term Pricing'!$V$1453:$V$1632,MATCH('Project 2'!CD$8,'Term Pricing'!$C$1453:$C$1632,0))*$E248*(1-$F248))</f>
        <v>0</v>
      </c>
      <c r="CE248" s="212">
        <f ca="1">(CE$136*INDEX('Term Pricing'!$U$1453:$U$1632,MATCH('Project 2'!CE$8,'Term Pricing'!$C$1453:$C$1632,0))*$E248*$F248)+(CE$136*INDEX('Term Pricing'!$V$1453:$V$1632,MATCH('Project 2'!CE$8,'Term Pricing'!$C$1453:$C$1632,0))*$E248*(1-$F248))</f>
        <v>0</v>
      </c>
      <c r="CF248" s="212">
        <f ca="1">(CF$136*INDEX('Term Pricing'!$U$1453:$U$1632,MATCH('Project 2'!CF$8,'Term Pricing'!$C$1453:$C$1632,0))*$E248*$F248)+(CF$136*INDEX('Term Pricing'!$V$1453:$V$1632,MATCH('Project 2'!CF$8,'Term Pricing'!$C$1453:$C$1632,0))*$E248*(1-$F248))</f>
        <v>0</v>
      </c>
      <c r="CG248" s="212">
        <f ca="1">(CG$136*INDEX('Term Pricing'!$U$1453:$U$1632,MATCH('Project 2'!CG$8,'Term Pricing'!$C$1453:$C$1632,0))*$E248*$F248)+(CG$136*INDEX('Term Pricing'!$V$1453:$V$1632,MATCH('Project 2'!CG$8,'Term Pricing'!$C$1453:$C$1632,0))*$E248*(1-$F248))</f>
        <v>0</v>
      </c>
      <c r="CH248" s="212">
        <f ca="1">(CH$136*INDEX('Term Pricing'!$U$1453:$U$1632,MATCH('Project 2'!CH$8,'Term Pricing'!$C$1453:$C$1632,0))*$E248*$F248)+(CH$136*INDEX('Term Pricing'!$V$1453:$V$1632,MATCH('Project 2'!CH$8,'Term Pricing'!$C$1453:$C$1632,0))*$E248*(1-$F248))</f>
        <v>0</v>
      </c>
      <c r="CI248" s="212">
        <f ca="1">(CI$136*INDEX('Term Pricing'!$U$1453:$U$1632,MATCH('Project 2'!CI$8,'Term Pricing'!$C$1453:$C$1632,0))*$E248*$F248)+(CI$136*INDEX('Term Pricing'!$V$1453:$V$1632,MATCH('Project 2'!CI$8,'Term Pricing'!$C$1453:$C$1632,0))*$E248*(1-$F248))</f>
        <v>0</v>
      </c>
      <c r="CJ248" s="212">
        <f ca="1">(CJ$136*INDEX('Term Pricing'!$U$1453:$U$1632,MATCH('Project 2'!CJ$8,'Term Pricing'!$C$1453:$C$1632,0))*$E248*$F248)+(CJ$136*INDEX('Term Pricing'!$V$1453:$V$1632,MATCH('Project 2'!CJ$8,'Term Pricing'!$C$1453:$C$1632,0))*$E248*(1-$F248))</f>
        <v>0</v>
      </c>
      <c r="CK248" s="212">
        <f ca="1">(CK$136*INDEX('Term Pricing'!$U$1453:$U$1632,MATCH('Project 2'!CK$8,'Term Pricing'!$C$1453:$C$1632,0))*$E248*$F248)+(CK$136*INDEX('Term Pricing'!$V$1453:$V$1632,MATCH('Project 2'!CK$8,'Term Pricing'!$C$1453:$C$1632,0))*$E248*(1-$F248))</f>
        <v>0</v>
      </c>
      <c r="CL248" s="212">
        <f ca="1">(CL$136*INDEX('Term Pricing'!$U$1453:$U$1632,MATCH('Project 2'!CL$8,'Term Pricing'!$C$1453:$C$1632,0))*$E248*$F248)+(CL$136*INDEX('Term Pricing'!$V$1453:$V$1632,MATCH('Project 2'!CL$8,'Term Pricing'!$C$1453:$C$1632,0))*$E248*(1-$F248))</f>
        <v>0</v>
      </c>
      <c r="CM248" s="212">
        <f ca="1">(CM$136*INDEX('Term Pricing'!$U$1453:$U$1632,MATCH('Project 2'!CM$8,'Term Pricing'!$C$1453:$C$1632,0))*$E248*$F248)+(CM$136*INDEX('Term Pricing'!$V$1453:$V$1632,MATCH('Project 2'!CM$8,'Term Pricing'!$C$1453:$C$1632,0))*$E248*(1-$F248))</f>
        <v>0</v>
      </c>
      <c r="CN248" s="212">
        <f ca="1">(CN$136*INDEX('Term Pricing'!$U$1453:$U$1632,MATCH('Project 2'!CN$8,'Term Pricing'!$C$1453:$C$1632,0))*$E248*$F248)+(CN$136*INDEX('Term Pricing'!$V$1453:$V$1632,MATCH('Project 2'!CN$8,'Term Pricing'!$C$1453:$C$1632,0))*$E248*(1-$F248))</f>
        <v>0</v>
      </c>
      <c r="CO248" s="212">
        <f ca="1">(CO$136*INDEX('Term Pricing'!$U$1453:$U$1632,MATCH('Project 2'!CO$8,'Term Pricing'!$C$1453:$C$1632,0))*$E248*$F248)+(CO$136*INDEX('Term Pricing'!$V$1453:$V$1632,MATCH('Project 2'!CO$8,'Term Pricing'!$C$1453:$C$1632,0))*$E248*(1-$F248))</f>
        <v>0</v>
      </c>
      <c r="CP248" s="212">
        <f ca="1">(CP$136*INDEX('Term Pricing'!$U$1453:$U$1632,MATCH('Project 2'!CP$8,'Term Pricing'!$C$1453:$C$1632,0))*$E248*$F248)+(CP$136*INDEX('Term Pricing'!$V$1453:$V$1632,MATCH('Project 2'!CP$8,'Term Pricing'!$C$1453:$C$1632,0))*$E248*(1-$F248))</f>
        <v>0</v>
      </c>
      <c r="CQ248" s="212">
        <f ca="1">(CQ$136*INDEX('Term Pricing'!$U$1453:$U$1632,MATCH('Project 2'!CQ$8,'Term Pricing'!$C$1453:$C$1632,0))*$E248*$F248)+(CQ$136*INDEX('Term Pricing'!$V$1453:$V$1632,MATCH('Project 2'!CQ$8,'Term Pricing'!$C$1453:$C$1632,0))*$E248*(1-$F248))</f>
        <v>0</v>
      </c>
      <c r="CR248" s="212">
        <f ca="1">(CR$136*INDEX('Term Pricing'!$U$1453:$U$1632,MATCH('Project 2'!CR$8,'Term Pricing'!$C$1453:$C$1632,0))*$E248*$F248)+(CR$136*INDEX('Term Pricing'!$V$1453:$V$1632,MATCH('Project 2'!CR$8,'Term Pricing'!$C$1453:$C$1632,0))*$E248*(1-$F248))</f>
        <v>0</v>
      </c>
      <c r="CS248" s="212">
        <f ca="1">(CS$136*INDEX('Term Pricing'!$U$1453:$U$1632,MATCH('Project 2'!CS$8,'Term Pricing'!$C$1453:$C$1632,0))*$E248*$F248)+(CS$136*INDEX('Term Pricing'!$V$1453:$V$1632,MATCH('Project 2'!CS$8,'Term Pricing'!$C$1453:$C$1632,0))*$E248*(1-$F248))</f>
        <v>0</v>
      </c>
      <c r="CT248" s="212">
        <f ca="1">(CT$136*INDEX('Term Pricing'!$U$1453:$U$1632,MATCH('Project 2'!CT$8,'Term Pricing'!$C$1453:$C$1632,0))*$E248*$F248)+(CT$136*INDEX('Term Pricing'!$V$1453:$V$1632,MATCH('Project 2'!CT$8,'Term Pricing'!$C$1453:$C$1632,0))*$E248*(1-$F248))</f>
        <v>0</v>
      </c>
      <c r="CU248" s="212">
        <f ca="1">(CU$136*INDEX('Term Pricing'!$U$1453:$U$1632,MATCH('Project 2'!CU$8,'Term Pricing'!$C$1453:$C$1632,0))*$E248*$F248)+(CU$136*INDEX('Term Pricing'!$V$1453:$V$1632,MATCH('Project 2'!CU$8,'Term Pricing'!$C$1453:$C$1632,0))*$E248*(1-$F248))</f>
        <v>0</v>
      </c>
      <c r="CV248" s="212">
        <f ca="1">(CV$136*INDEX('Term Pricing'!$U$1453:$U$1632,MATCH('Project 2'!CV$8,'Term Pricing'!$C$1453:$C$1632,0))*$E248*$F248)+(CV$136*INDEX('Term Pricing'!$V$1453:$V$1632,MATCH('Project 2'!CV$8,'Term Pricing'!$C$1453:$C$1632,0))*$E248*(1-$F248))</f>
        <v>0</v>
      </c>
      <c r="CW248" s="212">
        <f ca="1">(CW$136*INDEX('Term Pricing'!$U$1453:$U$1632,MATCH('Project 2'!CW$8,'Term Pricing'!$C$1453:$C$1632,0))*$E248*$F248)+(CW$136*INDEX('Term Pricing'!$V$1453:$V$1632,MATCH('Project 2'!CW$8,'Term Pricing'!$C$1453:$C$1632,0))*$E248*(1-$F248))</f>
        <v>0</v>
      </c>
      <c r="CX248" s="212">
        <f ca="1">(CX$136*INDEX('Term Pricing'!$U$1453:$U$1632,MATCH('Project 2'!CX$8,'Term Pricing'!$C$1453:$C$1632,0))*$E248*$F248)+(CX$136*INDEX('Term Pricing'!$V$1453:$V$1632,MATCH('Project 2'!CX$8,'Term Pricing'!$C$1453:$C$1632,0))*$E248*(1-$F248))</f>
        <v>0</v>
      </c>
      <c r="CY248" s="212">
        <f ca="1">(CY$136*INDEX('Term Pricing'!$U$1453:$U$1632,MATCH('Project 2'!CY$8,'Term Pricing'!$C$1453:$C$1632,0))*$E248*$F248)+(CY$136*INDEX('Term Pricing'!$V$1453:$V$1632,MATCH('Project 2'!CY$8,'Term Pricing'!$C$1453:$C$1632,0))*$E248*(1-$F248))</f>
        <v>0</v>
      </c>
      <c r="CZ248" s="212">
        <f ca="1">(CZ$136*INDEX('Term Pricing'!$U$1453:$U$1632,MATCH('Project 2'!CZ$8,'Term Pricing'!$C$1453:$C$1632,0))*$E248*$F248)+(CZ$136*INDEX('Term Pricing'!$V$1453:$V$1632,MATCH('Project 2'!CZ$8,'Term Pricing'!$C$1453:$C$1632,0))*$E248*(1-$F248))</f>
        <v>0</v>
      </c>
      <c r="DA248" s="212">
        <f ca="1">(DA$136*INDEX('Term Pricing'!$U$1453:$U$1632,MATCH('Project 2'!DA$8,'Term Pricing'!$C$1453:$C$1632,0))*$E248*$F248)+(DA$136*INDEX('Term Pricing'!$V$1453:$V$1632,MATCH('Project 2'!DA$8,'Term Pricing'!$C$1453:$C$1632,0))*$E248*(1-$F248))</f>
        <v>0</v>
      </c>
      <c r="DB248" s="212">
        <f ca="1">(DB$136*INDEX('Term Pricing'!$U$1453:$U$1632,MATCH('Project 2'!DB$8,'Term Pricing'!$C$1453:$C$1632,0))*$E248*$F248)+(DB$136*INDEX('Term Pricing'!$V$1453:$V$1632,MATCH('Project 2'!DB$8,'Term Pricing'!$C$1453:$C$1632,0))*$E248*(1-$F248))</f>
        <v>0</v>
      </c>
      <c r="DC248" s="212">
        <f ca="1">(DC$136*INDEX('Term Pricing'!$U$1453:$U$1632,MATCH('Project 2'!DC$8,'Term Pricing'!$C$1453:$C$1632,0))*$E248*$F248)+(DC$136*INDEX('Term Pricing'!$V$1453:$V$1632,MATCH('Project 2'!DC$8,'Term Pricing'!$C$1453:$C$1632,0))*$E248*(1-$F248))</f>
        <v>0</v>
      </c>
      <c r="DD248" s="212">
        <f ca="1">(DD$136*INDEX('Term Pricing'!$U$1453:$U$1632,MATCH('Project 2'!DD$8,'Term Pricing'!$C$1453:$C$1632,0))*$E248*$F248)+(DD$136*INDEX('Term Pricing'!$V$1453:$V$1632,MATCH('Project 2'!DD$8,'Term Pricing'!$C$1453:$C$1632,0))*$E248*(1-$F248))</f>
        <v>0</v>
      </c>
      <c r="DE248" s="212">
        <f ca="1">(DE$136*INDEX('Term Pricing'!$U$1453:$U$1632,MATCH('Project 2'!DE$8,'Term Pricing'!$C$1453:$C$1632,0))*$E248*$F248)+(DE$136*INDEX('Term Pricing'!$V$1453:$V$1632,MATCH('Project 2'!DE$8,'Term Pricing'!$C$1453:$C$1632,0))*$E248*(1-$F248))</f>
        <v>0</v>
      </c>
      <c r="DF248" s="212">
        <f ca="1">(DF$136*INDEX('Term Pricing'!$U$1453:$U$1632,MATCH('Project 2'!DF$8,'Term Pricing'!$C$1453:$C$1632,0))*$E248*$F248)+(DF$136*INDEX('Term Pricing'!$V$1453:$V$1632,MATCH('Project 2'!DF$8,'Term Pricing'!$C$1453:$C$1632,0))*$E248*(1-$F248))</f>
        <v>0</v>
      </c>
      <c r="DG248" s="212">
        <f ca="1">(DG$136*INDEX('Term Pricing'!$U$1453:$U$1632,MATCH('Project 2'!DG$8,'Term Pricing'!$C$1453:$C$1632,0))*$E248*$F248)+(DG$136*INDEX('Term Pricing'!$V$1453:$V$1632,MATCH('Project 2'!DG$8,'Term Pricing'!$C$1453:$C$1632,0))*$E248*(1-$F248))</f>
        <v>0</v>
      </c>
      <c r="DH248" s="212">
        <f ca="1">(DH$136*INDEX('Term Pricing'!$U$1453:$U$1632,MATCH('Project 2'!DH$8,'Term Pricing'!$C$1453:$C$1632,0))*$E248*$F248)+(DH$136*INDEX('Term Pricing'!$V$1453:$V$1632,MATCH('Project 2'!DH$8,'Term Pricing'!$C$1453:$C$1632,0))*$E248*(1-$F248))</f>
        <v>0</v>
      </c>
      <c r="DI248" s="212">
        <f ca="1">(DI$136*INDEX('Term Pricing'!$U$1453:$U$1632,MATCH('Project 2'!DI$8,'Term Pricing'!$C$1453:$C$1632,0))*$E248*$F248)+(DI$136*INDEX('Term Pricing'!$V$1453:$V$1632,MATCH('Project 2'!DI$8,'Term Pricing'!$C$1453:$C$1632,0))*$E248*(1-$F248))</f>
        <v>0</v>
      </c>
      <c r="DJ248" s="212">
        <f ca="1">(DJ$136*INDEX('Term Pricing'!$U$1453:$U$1632,MATCH('Project 2'!DJ$8,'Term Pricing'!$C$1453:$C$1632,0))*$E248*$F248)+(DJ$136*INDEX('Term Pricing'!$V$1453:$V$1632,MATCH('Project 2'!DJ$8,'Term Pricing'!$C$1453:$C$1632,0))*$E248*(1-$F248))</f>
        <v>0</v>
      </c>
      <c r="DK248" s="212">
        <f ca="1">(DK$136*INDEX('Term Pricing'!$U$1453:$U$1632,MATCH('Project 2'!DK$8,'Term Pricing'!$C$1453:$C$1632,0))*$E248*$F248)+(DK$136*INDEX('Term Pricing'!$V$1453:$V$1632,MATCH('Project 2'!DK$8,'Term Pricing'!$C$1453:$C$1632,0))*$E248*(1-$F248))</f>
        <v>0</v>
      </c>
      <c r="DL248" s="212">
        <f ca="1">(DL$136*INDEX('Term Pricing'!$U$1453:$U$1632,MATCH('Project 2'!DL$8,'Term Pricing'!$C$1453:$C$1632,0))*$E248*$F248)+(DL$136*INDEX('Term Pricing'!$V$1453:$V$1632,MATCH('Project 2'!DL$8,'Term Pricing'!$C$1453:$C$1632,0))*$E248*(1-$F248))</f>
        <v>0</v>
      </c>
      <c r="DM248" s="212">
        <f ca="1">(DM$136*INDEX('Term Pricing'!$U$1453:$U$1632,MATCH('Project 2'!DM$8,'Term Pricing'!$C$1453:$C$1632,0))*$E248*$F248)+(DM$136*INDEX('Term Pricing'!$V$1453:$V$1632,MATCH('Project 2'!DM$8,'Term Pricing'!$C$1453:$C$1632,0))*$E248*(1-$F248))</f>
        <v>0</v>
      </c>
      <c r="DN248" s="212">
        <f ca="1">(DN$136*INDEX('Term Pricing'!$U$1453:$U$1632,MATCH('Project 2'!DN$8,'Term Pricing'!$C$1453:$C$1632,0))*$E248*$F248)+(DN$136*INDEX('Term Pricing'!$V$1453:$V$1632,MATCH('Project 2'!DN$8,'Term Pricing'!$C$1453:$C$1632,0))*$E248*(1-$F248))</f>
        <v>0</v>
      </c>
    </row>
    <row r="249" spans="1:118" ht="14" hidden="1" outlineLevel="1">
      <c r="A249" s="151"/>
      <c r="C249" s="22" t="s">
        <v>72</v>
      </c>
      <c r="E249" s="72">
        <f>SUM(E244:E248)</f>
        <v>0</v>
      </c>
      <c r="F249" s="71"/>
      <c r="G249" s="54" t="s">
        <v>83</v>
      </c>
      <c r="H249" s="278">
        <f ca="1">SUM(J249:CA249)</f>
        <v>0</v>
      </c>
      <c r="I249" s="274"/>
      <c r="J249" s="280">
        <f t="shared" ref="J249:BU249" ca="1" si="148">SUM(J244:J248)</f>
        <v>0</v>
      </c>
      <c r="K249" s="280">
        <f t="shared" ca="1" si="148"/>
        <v>0</v>
      </c>
      <c r="L249" s="280">
        <f t="shared" ca="1" si="148"/>
        <v>0</v>
      </c>
      <c r="M249" s="280">
        <f t="shared" ca="1" si="148"/>
        <v>0</v>
      </c>
      <c r="N249" s="280">
        <f t="shared" ca="1" si="148"/>
        <v>0</v>
      </c>
      <c r="O249" s="280">
        <f t="shared" ca="1" si="148"/>
        <v>0</v>
      </c>
      <c r="P249" s="280">
        <f t="shared" ca="1" si="148"/>
        <v>0</v>
      </c>
      <c r="Q249" s="280">
        <f t="shared" ca="1" si="148"/>
        <v>0</v>
      </c>
      <c r="R249" s="280">
        <f t="shared" ca="1" si="148"/>
        <v>0</v>
      </c>
      <c r="S249" s="280">
        <f t="shared" ca="1" si="148"/>
        <v>0</v>
      </c>
      <c r="T249" s="280">
        <f t="shared" ca="1" si="148"/>
        <v>0</v>
      </c>
      <c r="U249" s="280">
        <f t="shared" ca="1" si="148"/>
        <v>0</v>
      </c>
      <c r="V249" s="280">
        <f t="shared" ca="1" si="148"/>
        <v>0</v>
      </c>
      <c r="W249" s="280">
        <f t="shared" ca="1" si="148"/>
        <v>0</v>
      </c>
      <c r="X249" s="280">
        <f t="shared" ca="1" si="148"/>
        <v>0</v>
      </c>
      <c r="Y249" s="280">
        <f t="shared" ca="1" si="148"/>
        <v>0</v>
      </c>
      <c r="Z249" s="280">
        <f t="shared" ca="1" si="148"/>
        <v>0</v>
      </c>
      <c r="AA249" s="280">
        <f t="shared" ca="1" si="148"/>
        <v>0</v>
      </c>
      <c r="AB249" s="280">
        <f t="shared" ca="1" si="148"/>
        <v>0</v>
      </c>
      <c r="AC249" s="280">
        <f t="shared" ca="1" si="148"/>
        <v>0</v>
      </c>
      <c r="AD249" s="280">
        <f t="shared" ca="1" si="148"/>
        <v>0</v>
      </c>
      <c r="AE249" s="280">
        <f t="shared" ca="1" si="148"/>
        <v>0</v>
      </c>
      <c r="AF249" s="280">
        <f t="shared" ca="1" si="148"/>
        <v>0</v>
      </c>
      <c r="AG249" s="280">
        <f t="shared" ca="1" si="148"/>
        <v>0</v>
      </c>
      <c r="AH249" s="280">
        <f t="shared" ca="1" si="148"/>
        <v>0</v>
      </c>
      <c r="AI249" s="280">
        <f t="shared" ca="1" si="148"/>
        <v>0</v>
      </c>
      <c r="AJ249" s="280">
        <f t="shared" ca="1" si="148"/>
        <v>0</v>
      </c>
      <c r="AK249" s="280">
        <f t="shared" ca="1" si="148"/>
        <v>0</v>
      </c>
      <c r="AL249" s="280">
        <f t="shared" ca="1" si="148"/>
        <v>0</v>
      </c>
      <c r="AM249" s="280">
        <f t="shared" ca="1" si="148"/>
        <v>0</v>
      </c>
      <c r="AN249" s="280">
        <f t="shared" ca="1" si="148"/>
        <v>0</v>
      </c>
      <c r="AO249" s="280">
        <f t="shared" ca="1" si="148"/>
        <v>0</v>
      </c>
      <c r="AP249" s="280">
        <f t="shared" ca="1" si="148"/>
        <v>0</v>
      </c>
      <c r="AQ249" s="280">
        <f t="shared" ca="1" si="148"/>
        <v>0</v>
      </c>
      <c r="AR249" s="280">
        <f t="shared" ca="1" si="148"/>
        <v>0</v>
      </c>
      <c r="AS249" s="280">
        <f t="shared" ca="1" si="148"/>
        <v>0</v>
      </c>
      <c r="AT249" s="280">
        <f t="shared" ca="1" si="148"/>
        <v>0</v>
      </c>
      <c r="AU249" s="280">
        <f t="shared" ca="1" si="148"/>
        <v>0</v>
      </c>
      <c r="AV249" s="280">
        <f t="shared" ca="1" si="148"/>
        <v>0</v>
      </c>
      <c r="AW249" s="280">
        <f t="shared" ca="1" si="148"/>
        <v>0</v>
      </c>
      <c r="AX249" s="280">
        <f t="shared" ca="1" si="148"/>
        <v>0</v>
      </c>
      <c r="AY249" s="280">
        <f t="shared" ca="1" si="148"/>
        <v>0</v>
      </c>
      <c r="AZ249" s="280">
        <f t="shared" ca="1" si="148"/>
        <v>0</v>
      </c>
      <c r="BA249" s="280">
        <f t="shared" ca="1" si="148"/>
        <v>0</v>
      </c>
      <c r="BB249" s="280">
        <f t="shared" ca="1" si="148"/>
        <v>0</v>
      </c>
      <c r="BC249" s="280">
        <f t="shared" ca="1" si="148"/>
        <v>0</v>
      </c>
      <c r="BD249" s="280">
        <f t="shared" ca="1" si="148"/>
        <v>0</v>
      </c>
      <c r="BE249" s="280">
        <f t="shared" ca="1" si="148"/>
        <v>0</v>
      </c>
      <c r="BF249" s="280">
        <f t="shared" ca="1" si="148"/>
        <v>0</v>
      </c>
      <c r="BG249" s="280">
        <f t="shared" ca="1" si="148"/>
        <v>0</v>
      </c>
      <c r="BH249" s="280">
        <f t="shared" ca="1" si="148"/>
        <v>0</v>
      </c>
      <c r="BI249" s="280">
        <f t="shared" ca="1" si="148"/>
        <v>0</v>
      </c>
      <c r="BJ249" s="280">
        <f t="shared" ca="1" si="148"/>
        <v>0</v>
      </c>
      <c r="BK249" s="280">
        <f t="shared" ca="1" si="148"/>
        <v>0</v>
      </c>
      <c r="BL249" s="280">
        <f t="shared" ca="1" si="148"/>
        <v>0</v>
      </c>
      <c r="BM249" s="280">
        <f t="shared" ca="1" si="148"/>
        <v>0</v>
      </c>
      <c r="BN249" s="280">
        <f t="shared" ca="1" si="148"/>
        <v>0</v>
      </c>
      <c r="BO249" s="280">
        <f t="shared" ca="1" si="148"/>
        <v>0</v>
      </c>
      <c r="BP249" s="280">
        <f t="shared" ca="1" si="148"/>
        <v>0</v>
      </c>
      <c r="BQ249" s="280">
        <f t="shared" ca="1" si="148"/>
        <v>0</v>
      </c>
      <c r="BR249" s="280">
        <f t="shared" ca="1" si="148"/>
        <v>0</v>
      </c>
      <c r="BS249" s="280">
        <f t="shared" ca="1" si="148"/>
        <v>0</v>
      </c>
      <c r="BT249" s="280">
        <f t="shared" ca="1" si="148"/>
        <v>0</v>
      </c>
      <c r="BU249" s="280">
        <f t="shared" ca="1" si="148"/>
        <v>0</v>
      </c>
      <c r="BV249" s="280">
        <f t="shared" ref="BV249:DN249" ca="1" si="149">SUM(BV244:BV248)</f>
        <v>0</v>
      </c>
      <c r="BW249" s="280">
        <f t="shared" ca="1" si="149"/>
        <v>0</v>
      </c>
      <c r="BX249" s="280">
        <f t="shared" ca="1" si="149"/>
        <v>0</v>
      </c>
      <c r="BY249" s="280">
        <f t="shared" ca="1" si="149"/>
        <v>0</v>
      </c>
      <c r="BZ249" s="280">
        <f t="shared" ca="1" si="149"/>
        <v>0</v>
      </c>
      <c r="CA249" s="280">
        <f t="shared" ca="1" si="149"/>
        <v>0</v>
      </c>
      <c r="CB249" s="280">
        <f t="shared" ca="1" si="149"/>
        <v>0</v>
      </c>
      <c r="CC249" s="280">
        <f t="shared" ca="1" si="149"/>
        <v>0</v>
      </c>
      <c r="CD249" s="280">
        <f t="shared" ca="1" si="149"/>
        <v>0</v>
      </c>
      <c r="CE249" s="280">
        <f t="shared" ca="1" si="149"/>
        <v>0</v>
      </c>
      <c r="CF249" s="280">
        <f t="shared" ca="1" si="149"/>
        <v>0</v>
      </c>
      <c r="CG249" s="280">
        <f t="shared" ca="1" si="149"/>
        <v>0</v>
      </c>
      <c r="CH249" s="280">
        <f t="shared" ca="1" si="149"/>
        <v>0</v>
      </c>
      <c r="CI249" s="280">
        <f t="shared" ca="1" si="149"/>
        <v>0</v>
      </c>
      <c r="CJ249" s="280">
        <f t="shared" ca="1" si="149"/>
        <v>0</v>
      </c>
      <c r="CK249" s="280">
        <f t="shared" ca="1" si="149"/>
        <v>0</v>
      </c>
      <c r="CL249" s="280">
        <f t="shared" ca="1" si="149"/>
        <v>0</v>
      </c>
      <c r="CM249" s="280">
        <f t="shared" ca="1" si="149"/>
        <v>0</v>
      </c>
      <c r="CN249" s="280">
        <f t="shared" ca="1" si="149"/>
        <v>0</v>
      </c>
      <c r="CO249" s="280">
        <f t="shared" ca="1" si="149"/>
        <v>0</v>
      </c>
      <c r="CP249" s="280">
        <f t="shared" ca="1" si="149"/>
        <v>0</v>
      </c>
      <c r="CQ249" s="280">
        <f t="shared" ca="1" si="149"/>
        <v>0</v>
      </c>
      <c r="CR249" s="280">
        <f t="shared" ca="1" si="149"/>
        <v>0</v>
      </c>
      <c r="CS249" s="280">
        <f t="shared" ca="1" si="149"/>
        <v>0</v>
      </c>
      <c r="CT249" s="280">
        <f t="shared" ca="1" si="149"/>
        <v>0</v>
      </c>
      <c r="CU249" s="280">
        <f t="shared" ca="1" si="149"/>
        <v>0</v>
      </c>
      <c r="CV249" s="280">
        <f t="shared" ca="1" si="149"/>
        <v>0</v>
      </c>
      <c r="CW249" s="280">
        <f t="shared" ca="1" si="149"/>
        <v>0</v>
      </c>
      <c r="CX249" s="280">
        <f t="shared" ca="1" si="149"/>
        <v>0</v>
      </c>
      <c r="CY249" s="280">
        <f t="shared" ca="1" si="149"/>
        <v>0</v>
      </c>
      <c r="CZ249" s="280">
        <f t="shared" ca="1" si="149"/>
        <v>0</v>
      </c>
      <c r="DA249" s="280">
        <f t="shared" ca="1" si="149"/>
        <v>0</v>
      </c>
      <c r="DB249" s="280">
        <f t="shared" ca="1" si="149"/>
        <v>0</v>
      </c>
      <c r="DC249" s="280">
        <f t="shared" ca="1" si="149"/>
        <v>0</v>
      </c>
      <c r="DD249" s="280">
        <f t="shared" ca="1" si="149"/>
        <v>0</v>
      </c>
      <c r="DE249" s="280">
        <f t="shared" ca="1" si="149"/>
        <v>0</v>
      </c>
      <c r="DF249" s="280">
        <f t="shared" ca="1" si="149"/>
        <v>0</v>
      </c>
      <c r="DG249" s="280">
        <f t="shared" ca="1" si="149"/>
        <v>0</v>
      </c>
      <c r="DH249" s="280">
        <f t="shared" ca="1" si="149"/>
        <v>0</v>
      </c>
      <c r="DI249" s="280">
        <f t="shared" ca="1" si="149"/>
        <v>0</v>
      </c>
      <c r="DJ249" s="280">
        <f t="shared" ca="1" si="149"/>
        <v>0</v>
      </c>
      <c r="DK249" s="280">
        <f t="shared" ca="1" si="149"/>
        <v>0</v>
      </c>
      <c r="DL249" s="280">
        <f t="shared" ca="1" si="149"/>
        <v>0</v>
      </c>
      <c r="DM249" s="280">
        <f t="shared" ca="1" si="149"/>
        <v>0</v>
      </c>
      <c r="DN249" s="280">
        <f t="shared" ca="1" si="149"/>
        <v>0</v>
      </c>
    </row>
    <row r="250" spans="1:118" hidden="1" outlineLevel="1">
      <c r="A250" s="151"/>
      <c r="C250" s="22"/>
      <c r="G250" s="54"/>
      <c r="H250" s="264"/>
      <c r="I250" s="29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  <c r="BI250" s="247"/>
      <c r="BJ250" s="247"/>
      <c r="BK250" s="247"/>
      <c r="BL250" s="247"/>
      <c r="BM250" s="247"/>
      <c r="BN250" s="247"/>
      <c r="BO250" s="247"/>
      <c r="BP250" s="247"/>
      <c r="BQ250" s="247"/>
      <c r="BR250" s="247"/>
      <c r="BS250" s="247"/>
      <c r="BT250" s="247"/>
      <c r="BU250" s="247"/>
      <c r="BV250" s="247"/>
      <c r="BW250" s="247"/>
      <c r="BX250" s="247"/>
      <c r="BY250" s="247"/>
      <c r="BZ250" s="247"/>
      <c r="CA250" s="247"/>
      <c r="CB250" s="247"/>
      <c r="CC250" s="247"/>
      <c r="CD250" s="247"/>
      <c r="CE250" s="247"/>
      <c r="CF250" s="247"/>
      <c r="CG250" s="247"/>
      <c r="CH250" s="247"/>
      <c r="CI250" s="247"/>
      <c r="CJ250" s="247"/>
      <c r="CK250" s="247"/>
      <c r="CL250" s="247"/>
      <c r="CM250" s="247"/>
      <c r="CN250" s="247"/>
      <c r="CO250" s="247"/>
      <c r="CP250" s="247"/>
      <c r="CQ250" s="247"/>
      <c r="CR250" s="247"/>
      <c r="CS250" s="247"/>
      <c r="CT250" s="247"/>
      <c r="CU250" s="247"/>
      <c r="CV250" s="247"/>
      <c r="CW250" s="247"/>
      <c r="CX250" s="247"/>
      <c r="CY250" s="247"/>
      <c r="CZ250" s="247"/>
      <c r="DA250" s="247"/>
      <c r="DB250" s="247"/>
      <c r="DC250" s="247"/>
      <c r="DD250" s="247"/>
      <c r="DE250" s="247"/>
      <c r="DF250" s="247"/>
      <c r="DG250" s="247"/>
      <c r="DH250" s="247"/>
      <c r="DI250" s="247"/>
      <c r="DJ250" s="247"/>
      <c r="DK250" s="247"/>
      <c r="DL250" s="247"/>
      <c r="DM250" s="247"/>
      <c r="DN250" s="247"/>
    </row>
    <row r="251" spans="1:118" ht="14" hidden="1" outlineLevel="1">
      <c r="A251" s="151"/>
      <c r="C251" s="50" t="str">
        <f>C64</f>
        <v>L40S</v>
      </c>
      <c r="D251" s="28"/>
      <c r="E251" s="28"/>
      <c r="F251" s="28"/>
      <c r="G251" s="28"/>
      <c r="H251" s="264"/>
      <c r="I251" s="29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  <c r="BG251" s="153"/>
      <c r="BH251" s="153"/>
      <c r="BI251" s="153"/>
      <c r="BJ251" s="153"/>
      <c r="BK251" s="153"/>
      <c r="BL251" s="153"/>
      <c r="BM251" s="153"/>
      <c r="BN251" s="153"/>
      <c r="BO251" s="153"/>
      <c r="BP251" s="153"/>
      <c r="BQ251" s="153"/>
      <c r="BR251" s="153"/>
      <c r="BS251" s="153"/>
      <c r="BT251" s="153"/>
      <c r="BU251" s="153"/>
      <c r="BV251" s="153"/>
      <c r="BW251" s="153"/>
      <c r="BX251" s="153"/>
      <c r="BY251" s="153"/>
      <c r="BZ251" s="153"/>
      <c r="CA251" s="153"/>
      <c r="CB251" s="153"/>
      <c r="CC251" s="153"/>
      <c r="CD251" s="153"/>
      <c r="CE251" s="153"/>
      <c r="CF251" s="153"/>
      <c r="CG251" s="153"/>
      <c r="CH251" s="153"/>
      <c r="CI251" s="153"/>
      <c r="CJ251" s="153"/>
      <c r="CK251" s="153"/>
      <c r="CL251" s="153"/>
      <c r="CM251" s="153"/>
      <c r="CN251" s="153"/>
      <c r="CO251" s="153"/>
      <c r="CP251" s="153"/>
      <c r="CQ251" s="153"/>
      <c r="CR251" s="153"/>
      <c r="CS251" s="153"/>
      <c r="CT251" s="153"/>
      <c r="CU251" s="153"/>
      <c r="CV251" s="153"/>
      <c r="CW251" s="153"/>
      <c r="CX251" s="153"/>
      <c r="CY251" s="153"/>
      <c r="CZ251" s="153"/>
      <c r="DA251" s="153"/>
      <c r="DB251" s="153"/>
      <c r="DC251" s="153"/>
      <c r="DD251" s="153"/>
      <c r="DE251" s="153"/>
      <c r="DF251" s="153"/>
      <c r="DG251" s="153"/>
      <c r="DH251" s="153"/>
      <c r="DI251" s="153"/>
      <c r="DJ251" s="153"/>
      <c r="DK251" s="153"/>
      <c r="DL251" s="153"/>
      <c r="DM251" s="153"/>
      <c r="DN251" s="153"/>
    </row>
    <row r="252" spans="1:118" ht="14" hidden="1" outlineLevel="1">
      <c r="A252" s="151"/>
      <c r="C252" s="14"/>
      <c r="G252" s="12"/>
      <c r="H252" s="264"/>
      <c r="I252" s="29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  <c r="AA252" s="271"/>
      <c r="AB252" s="271"/>
      <c r="AC252" s="271"/>
      <c r="AD252" s="271"/>
      <c r="AE252" s="271"/>
      <c r="AF252" s="271"/>
      <c r="AG252" s="271"/>
      <c r="AH252" s="271"/>
      <c r="AI252" s="271"/>
      <c r="AJ252" s="271"/>
      <c r="AK252" s="271"/>
      <c r="AL252" s="271"/>
      <c r="AM252" s="271"/>
      <c r="AN252" s="271"/>
      <c r="AO252" s="271"/>
      <c r="AP252" s="271"/>
      <c r="AQ252" s="271"/>
      <c r="AR252" s="271"/>
      <c r="AS252" s="271"/>
      <c r="AT252" s="271"/>
      <c r="AU252" s="271"/>
      <c r="AV252" s="271"/>
      <c r="AW252" s="271"/>
      <c r="AX252" s="271"/>
      <c r="AY252" s="271"/>
      <c r="AZ252" s="271"/>
      <c r="BA252" s="271"/>
      <c r="BB252" s="271"/>
      <c r="BC252" s="271"/>
      <c r="BD252" s="271"/>
      <c r="BE252" s="271"/>
      <c r="BF252" s="271"/>
      <c r="BG252" s="271"/>
      <c r="BH252" s="271"/>
      <c r="BI252" s="271"/>
      <c r="BJ252" s="271"/>
      <c r="BK252" s="271"/>
      <c r="BL252" s="271"/>
      <c r="BM252" s="271"/>
      <c r="BN252" s="271"/>
      <c r="BO252" s="271"/>
      <c r="BP252" s="271"/>
      <c r="BQ252" s="271"/>
      <c r="BR252" s="271"/>
      <c r="BS252" s="271"/>
      <c r="BT252" s="271"/>
      <c r="BU252" s="271"/>
      <c r="BV252" s="271"/>
      <c r="BW252" s="271"/>
      <c r="BX252" s="271"/>
      <c r="BY252" s="271"/>
      <c r="BZ252" s="271"/>
      <c r="CA252" s="271"/>
      <c r="CB252" s="271"/>
      <c r="CC252" s="271"/>
      <c r="CD252" s="271"/>
      <c r="CE252" s="271"/>
      <c r="CF252" s="271"/>
      <c r="CG252" s="271"/>
      <c r="CH252" s="271"/>
      <c r="CI252" s="271"/>
      <c r="CJ252" s="271"/>
      <c r="CK252" s="271"/>
      <c r="CL252" s="271"/>
      <c r="CM252" s="271"/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  <c r="DC252" s="271"/>
      <c r="DD252" s="271"/>
      <c r="DE252" s="271"/>
      <c r="DF252" s="271"/>
      <c r="DG252" s="271"/>
      <c r="DH252" s="271"/>
      <c r="DI252" s="271"/>
      <c r="DJ252" s="271"/>
      <c r="DK252" s="271"/>
      <c r="DL252" s="271"/>
      <c r="DM252" s="271"/>
      <c r="DN252" s="271"/>
    </row>
    <row r="253" spans="1:118" hidden="1" outlineLevel="1">
      <c r="A253" s="151"/>
      <c r="C253" s="22" t="s">
        <v>85</v>
      </c>
      <c r="E253" s="54" t="s">
        <v>267</v>
      </c>
      <c r="F253" s="54" t="s">
        <v>271</v>
      </c>
      <c r="G253" s="54"/>
      <c r="H253" s="264" t="s">
        <v>287</v>
      </c>
      <c r="I253" s="29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G253" s="247"/>
      <c r="BH253" s="247"/>
      <c r="BI253" s="247"/>
      <c r="BJ253" s="247"/>
      <c r="BK253" s="247"/>
      <c r="BL253" s="247"/>
      <c r="BM253" s="247"/>
      <c r="BN253" s="247"/>
      <c r="BO253" s="247"/>
      <c r="BP253" s="247"/>
      <c r="BQ253" s="247"/>
      <c r="BR253" s="247"/>
      <c r="BS253" s="247"/>
      <c r="BT253" s="247"/>
      <c r="BU253" s="247"/>
      <c r="BV253" s="247"/>
      <c r="BW253" s="247"/>
      <c r="BX253" s="247"/>
      <c r="BY253" s="247"/>
      <c r="BZ253" s="247"/>
      <c r="CA253" s="247"/>
      <c r="CB253" s="247"/>
      <c r="CC253" s="247"/>
      <c r="CD253" s="247"/>
      <c r="CE253" s="247"/>
      <c r="CF253" s="247"/>
      <c r="CG253" s="247"/>
      <c r="CH253" s="247"/>
      <c r="CI253" s="247"/>
      <c r="CJ253" s="247"/>
      <c r="CK253" s="247"/>
      <c r="CL253" s="247"/>
      <c r="CM253" s="247"/>
      <c r="CN253" s="247"/>
      <c r="CO253" s="247"/>
      <c r="CP253" s="247"/>
      <c r="CQ253" s="247"/>
      <c r="CR253" s="247"/>
      <c r="CS253" s="247"/>
      <c r="CT253" s="247"/>
      <c r="CU253" s="247"/>
      <c r="CV253" s="247"/>
      <c r="CW253" s="247"/>
      <c r="CX253" s="247"/>
      <c r="CY253" s="247"/>
      <c r="CZ253" s="247"/>
      <c r="DA253" s="247"/>
      <c r="DB253" s="247"/>
      <c r="DC253" s="247"/>
      <c r="DD253" s="247"/>
      <c r="DE253" s="247"/>
      <c r="DF253" s="247"/>
      <c r="DG253" s="247"/>
      <c r="DH253" s="247"/>
      <c r="DI253" s="247"/>
      <c r="DJ253" s="247"/>
      <c r="DK253" s="247"/>
      <c r="DL253" s="247"/>
      <c r="DM253" s="247"/>
      <c r="DN253" s="247"/>
    </row>
    <row r="254" spans="1:118" hidden="1" outlineLevel="1">
      <c r="A254" s="151"/>
      <c r="C254" s="34" t="s">
        <v>316</v>
      </c>
      <c r="E254" s="70">
        <f>Inputs!H176</f>
        <v>0</v>
      </c>
      <c r="F254" s="70">
        <f>Inputs!J176</f>
        <v>0</v>
      </c>
      <c r="G254" s="54" t="s">
        <v>83</v>
      </c>
      <c r="H254" s="279">
        <f ca="1">IFERROR(SUM($J254:$DN254)/(SUM($J$137:$DN$137)*E254),0)</f>
        <v>0</v>
      </c>
      <c r="I254" s="29"/>
      <c r="J254" s="212">
        <f ca="1">(J$137*INDEX('Term Pricing'!$W$713:$W$892,MATCH('Project 2'!J$8,'Term Pricing'!$C$713:$C$892,0))*$E254*$F254)+(J$137*INDEX('Term Pricing'!$X$713:$X$892,MATCH('Project 2'!J$8,'Term Pricing'!$C$713:$C$892,0))*$E254*(1-$F254))</f>
        <v>0</v>
      </c>
      <c r="K254" s="212">
        <f ca="1">(K$137*INDEX('Term Pricing'!$W$713:$W$892,MATCH('Project 2'!K$8,'Term Pricing'!$C$713:$C$892,0))*$E254*$F254)+(K$137*INDEX('Term Pricing'!$X$713:$X$892,MATCH('Project 2'!K$8,'Term Pricing'!$C$713:$C$892,0))*$E254*(1-$F254))</f>
        <v>0</v>
      </c>
      <c r="L254" s="212">
        <f ca="1">(L$137*INDEX('Term Pricing'!$W$713:$W$892,MATCH('Project 2'!L$8,'Term Pricing'!$C$713:$C$892,0))*$E254*$F254)+(L$137*INDEX('Term Pricing'!$X$713:$X$892,MATCH('Project 2'!L$8,'Term Pricing'!$C$713:$C$892,0))*$E254*(1-$F254))</f>
        <v>0</v>
      </c>
      <c r="M254" s="212">
        <f ca="1">(M$137*INDEX('Term Pricing'!$W$713:$W$892,MATCH('Project 2'!M$8,'Term Pricing'!$C$713:$C$892,0))*$E254*$F254)+(M$137*INDEX('Term Pricing'!$X$713:$X$892,MATCH('Project 2'!M$8,'Term Pricing'!$C$713:$C$892,0))*$E254*(1-$F254))</f>
        <v>0</v>
      </c>
      <c r="N254" s="212">
        <f ca="1">(N$137*INDEX('Term Pricing'!$W$713:$W$892,MATCH('Project 2'!N$8,'Term Pricing'!$C$713:$C$892,0))*$E254*$F254)+(N$137*INDEX('Term Pricing'!$X$713:$X$892,MATCH('Project 2'!N$8,'Term Pricing'!$C$713:$C$892,0))*$E254*(1-$F254))</f>
        <v>0</v>
      </c>
      <c r="O254" s="212">
        <f ca="1">(O$137*INDEX('Term Pricing'!$W$713:$W$892,MATCH('Project 2'!O$8,'Term Pricing'!$C$713:$C$892,0))*$E254*$F254)+(O$137*INDEX('Term Pricing'!$X$713:$X$892,MATCH('Project 2'!O$8,'Term Pricing'!$C$713:$C$892,0))*$E254*(1-$F254))</f>
        <v>0</v>
      </c>
      <c r="P254" s="212">
        <f ca="1">(P$137*INDEX('Term Pricing'!$W$713:$W$892,MATCH('Project 2'!P$8,'Term Pricing'!$C$713:$C$892,0))*$E254*$F254)+(P$137*INDEX('Term Pricing'!$X$713:$X$892,MATCH('Project 2'!P$8,'Term Pricing'!$C$713:$C$892,0))*$E254*(1-$F254))</f>
        <v>0</v>
      </c>
      <c r="Q254" s="212">
        <f ca="1">(Q$137*INDEX('Term Pricing'!$W$713:$W$892,MATCH('Project 2'!Q$8,'Term Pricing'!$C$713:$C$892,0))*$E254*$F254)+(Q$137*INDEX('Term Pricing'!$X$713:$X$892,MATCH('Project 2'!Q$8,'Term Pricing'!$C$713:$C$892,0))*$E254*(1-$F254))</f>
        <v>0</v>
      </c>
      <c r="R254" s="212">
        <f ca="1">(R$137*INDEX('Term Pricing'!$W$713:$W$892,MATCH('Project 2'!R$8,'Term Pricing'!$C$713:$C$892,0))*$E254*$F254)+(R$137*INDEX('Term Pricing'!$X$713:$X$892,MATCH('Project 2'!R$8,'Term Pricing'!$C$713:$C$892,0))*$E254*(1-$F254))</f>
        <v>0</v>
      </c>
      <c r="S254" s="212">
        <f ca="1">(S$137*INDEX('Term Pricing'!$W$713:$W$892,MATCH('Project 2'!S$8,'Term Pricing'!$C$713:$C$892,0))*$E254*$F254)+(S$137*INDEX('Term Pricing'!$X$713:$X$892,MATCH('Project 2'!S$8,'Term Pricing'!$C$713:$C$892,0))*$E254*(1-$F254))</f>
        <v>0</v>
      </c>
      <c r="T254" s="212">
        <f ca="1">(T$137*INDEX('Term Pricing'!$W$713:$W$892,MATCH('Project 2'!T$8,'Term Pricing'!$C$713:$C$892,0))*$E254*$F254)+(T$137*INDEX('Term Pricing'!$X$713:$X$892,MATCH('Project 2'!T$8,'Term Pricing'!$C$713:$C$892,0))*$E254*(1-$F254))</f>
        <v>0</v>
      </c>
      <c r="U254" s="212">
        <f ca="1">(U$137*INDEX('Term Pricing'!$W$713:$W$892,MATCH('Project 2'!U$8,'Term Pricing'!$C$713:$C$892,0))*$E254*$F254)+(U$137*INDEX('Term Pricing'!$X$713:$X$892,MATCH('Project 2'!U$8,'Term Pricing'!$C$713:$C$892,0))*$E254*(1-$F254))</f>
        <v>0</v>
      </c>
      <c r="V254" s="212">
        <f ca="1">(V$137*INDEX('Term Pricing'!$W$713:$W$892,MATCH('Project 2'!V$8,'Term Pricing'!$C$713:$C$892,0))*$E254*$F254)+(V$137*INDEX('Term Pricing'!$X$713:$X$892,MATCH('Project 2'!V$8,'Term Pricing'!$C$713:$C$892,0))*$E254*(1-$F254))</f>
        <v>0</v>
      </c>
      <c r="W254" s="212">
        <f ca="1">(W$137*INDEX('Term Pricing'!$W$713:$W$892,MATCH('Project 2'!W$8,'Term Pricing'!$C$713:$C$892,0))*$E254*$F254)+(W$137*INDEX('Term Pricing'!$X$713:$X$892,MATCH('Project 2'!W$8,'Term Pricing'!$C$713:$C$892,0))*$E254*(1-$F254))</f>
        <v>0</v>
      </c>
      <c r="X254" s="212">
        <f ca="1">(X$137*INDEX('Term Pricing'!$W$713:$W$892,MATCH('Project 2'!X$8,'Term Pricing'!$C$713:$C$892,0))*$E254*$F254)+(X$137*INDEX('Term Pricing'!$X$713:$X$892,MATCH('Project 2'!X$8,'Term Pricing'!$C$713:$C$892,0))*$E254*(1-$F254))</f>
        <v>0</v>
      </c>
      <c r="Y254" s="212">
        <f ca="1">(Y$137*INDEX('Term Pricing'!$W$713:$W$892,MATCH('Project 2'!Y$8,'Term Pricing'!$C$713:$C$892,0))*$E254*$F254)+(Y$137*INDEX('Term Pricing'!$X$713:$X$892,MATCH('Project 2'!Y$8,'Term Pricing'!$C$713:$C$892,0))*$E254*(1-$F254))</f>
        <v>0</v>
      </c>
      <c r="Z254" s="212">
        <f ca="1">(Z$137*INDEX('Term Pricing'!$W$713:$W$892,MATCH('Project 2'!Z$8,'Term Pricing'!$C$713:$C$892,0))*$E254*$F254)+(Z$137*INDEX('Term Pricing'!$X$713:$X$892,MATCH('Project 2'!Z$8,'Term Pricing'!$C$713:$C$892,0))*$E254*(1-$F254))</f>
        <v>0</v>
      </c>
      <c r="AA254" s="212">
        <f ca="1">(AA$137*INDEX('Term Pricing'!$W$713:$W$892,MATCH('Project 2'!AA$8,'Term Pricing'!$C$713:$C$892,0))*$E254*$F254)+(AA$137*INDEX('Term Pricing'!$X$713:$X$892,MATCH('Project 2'!AA$8,'Term Pricing'!$C$713:$C$892,0))*$E254*(1-$F254))</f>
        <v>0</v>
      </c>
      <c r="AB254" s="212">
        <f ca="1">(AB$137*INDEX('Term Pricing'!$W$713:$W$892,MATCH('Project 2'!AB$8,'Term Pricing'!$C$713:$C$892,0))*$E254*$F254)+(AB$137*INDEX('Term Pricing'!$X$713:$X$892,MATCH('Project 2'!AB$8,'Term Pricing'!$C$713:$C$892,0))*$E254*(1-$F254))</f>
        <v>0</v>
      </c>
      <c r="AC254" s="212">
        <f ca="1">(AC$137*INDEX('Term Pricing'!$W$713:$W$892,MATCH('Project 2'!AC$8,'Term Pricing'!$C$713:$C$892,0))*$E254*$F254)+(AC$137*INDEX('Term Pricing'!$X$713:$X$892,MATCH('Project 2'!AC$8,'Term Pricing'!$C$713:$C$892,0))*$E254*(1-$F254))</f>
        <v>0</v>
      </c>
      <c r="AD254" s="212">
        <f ca="1">(AD$137*INDEX('Term Pricing'!$W$713:$W$892,MATCH('Project 2'!AD$8,'Term Pricing'!$C$713:$C$892,0))*$E254*$F254)+(AD$137*INDEX('Term Pricing'!$X$713:$X$892,MATCH('Project 2'!AD$8,'Term Pricing'!$C$713:$C$892,0))*$E254*(1-$F254))</f>
        <v>0</v>
      </c>
      <c r="AE254" s="212">
        <f ca="1">(AE$137*INDEX('Term Pricing'!$W$713:$W$892,MATCH('Project 2'!AE$8,'Term Pricing'!$C$713:$C$892,0))*$E254*$F254)+(AE$137*INDEX('Term Pricing'!$X$713:$X$892,MATCH('Project 2'!AE$8,'Term Pricing'!$C$713:$C$892,0))*$E254*(1-$F254))</f>
        <v>0</v>
      </c>
      <c r="AF254" s="212">
        <f ca="1">(AF$137*INDEX('Term Pricing'!$W$713:$W$892,MATCH('Project 2'!AF$8,'Term Pricing'!$C$713:$C$892,0))*$E254*$F254)+(AF$137*INDEX('Term Pricing'!$X$713:$X$892,MATCH('Project 2'!AF$8,'Term Pricing'!$C$713:$C$892,0))*$E254*(1-$F254))</f>
        <v>0</v>
      </c>
      <c r="AG254" s="212">
        <f ca="1">(AG$137*INDEX('Term Pricing'!$W$713:$W$892,MATCH('Project 2'!AG$8,'Term Pricing'!$C$713:$C$892,0))*$E254*$F254)+(AG$137*INDEX('Term Pricing'!$X$713:$X$892,MATCH('Project 2'!AG$8,'Term Pricing'!$C$713:$C$892,0))*$E254*(1-$F254))</f>
        <v>0</v>
      </c>
      <c r="AH254" s="212">
        <f ca="1">(AH$137*INDEX('Term Pricing'!$W$713:$W$892,MATCH('Project 2'!AH$8,'Term Pricing'!$C$713:$C$892,0))*$E254*$F254)+(AH$137*INDEX('Term Pricing'!$X$713:$X$892,MATCH('Project 2'!AH$8,'Term Pricing'!$C$713:$C$892,0))*$E254*(1-$F254))</f>
        <v>0</v>
      </c>
      <c r="AI254" s="212">
        <f ca="1">(AI$137*INDEX('Term Pricing'!$W$713:$W$892,MATCH('Project 2'!AI$8,'Term Pricing'!$C$713:$C$892,0))*$E254*$F254)+(AI$137*INDEX('Term Pricing'!$X$713:$X$892,MATCH('Project 2'!AI$8,'Term Pricing'!$C$713:$C$892,0))*$E254*(1-$F254))</f>
        <v>0</v>
      </c>
      <c r="AJ254" s="212">
        <f ca="1">(AJ$137*INDEX('Term Pricing'!$W$713:$W$892,MATCH('Project 2'!AJ$8,'Term Pricing'!$C$713:$C$892,0))*$E254*$F254)+(AJ$137*INDEX('Term Pricing'!$X$713:$X$892,MATCH('Project 2'!AJ$8,'Term Pricing'!$C$713:$C$892,0))*$E254*(1-$F254))</f>
        <v>0</v>
      </c>
      <c r="AK254" s="212">
        <f ca="1">(AK$137*INDEX('Term Pricing'!$W$713:$W$892,MATCH('Project 2'!AK$8,'Term Pricing'!$C$713:$C$892,0))*$E254*$F254)+(AK$137*INDEX('Term Pricing'!$X$713:$X$892,MATCH('Project 2'!AK$8,'Term Pricing'!$C$713:$C$892,0))*$E254*(1-$F254))</f>
        <v>0</v>
      </c>
      <c r="AL254" s="212">
        <f ca="1">(AL$137*INDEX('Term Pricing'!$W$713:$W$892,MATCH('Project 2'!AL$8,'Term Pricing'!$C$713:$C$892,0))*$E254*$F254)+(AL$137*INDEX('Term Pricing'!$X$713:$X$892,MATCH('Project 2'!AL$8,'Term Pricing'!$C$713:$C$892,0))*$E254*(1-$F254))</f>
        <v>0</v>
      </c>
      <c r="AM254" s="212">
        <f ca="1">(AM$137*INDEX('Term Pricing'!$W$713:$W$892,MATCH('Project 2'!AM$8,'Term Pricing'!$C$713:$C$892,0))*$E254*$F254)+(AM$137*INDEX('Term Pricing'!$X$713:$X$892,MATCH('Project 2'!AM$8,'Term Pricing'!$C$713:$C$892,0))*$E254*(1-$F254))</f>
        <v>0</v>
      </c>
      <c r="AN254" s="212">
        <f ca="1">(AN$137*INDEX('Term Pricing'!$W$713:$W$892,MATCH('Project 2'!AN$8,'Term Pricing'!$C$713:$C$892,0))*$E254*$F254)+(AN$137*INDEX('Term Pricing'!$X$713:$X$892,MATCH('Project 2'!AN$8,'Term Pricing'!$C$713:$C$892,0))*$E254*(1-$F254))</f>
        <v>0</v>
      </c>
      <c r="AO254" s="212">
        <f ca="1">(AO$137*INDEX('Term Pricing'!$W$713:$W$892,MATCH('Project 2'!AO$8,'Term Pricing'!$C$713:$C$892,0))*$E254*$F254)+(AO$137*INDEX('Term Pricing'!$X$713:$X$892,MATCH('Project 2'!AO$8,'Term Pricing'!$C$713:$C$892,0))*$E254*(1-$F254))</f>
        <v>0</v>
      </c>
      <c r="AP254" s="212">
        <f ca="1">(AP$137*INDEX('Term Pricing'!$W$713:$W$892,MATCH('Project 2'!AP$8,'Term Pricing'!$C$713:$C$892,0))*$E254*$F254)+(AP$137*INDEX('Term Pricing'!$X$713:$X$892,MATCH('Project 2'!AP$8,'Term Pricing'!$C$713:$C$892,0))*$E254*(1-$F254))</f>
        <v>0</v>
      </c>
      <c r="AQ254" s="212">
        <f ca="1">(AQ$137*INDEX('Term Pricing'!$W$713:$W$892,MATCH('Project 2'!AQ$8,'Term Pricing'!$C$713:$C$892,0))*$E254*$F254)+(AQ$137*INDEX('Term Pricing'!$X$713:$X$892,MATCH('Project 2'!AQ$8,'Term Pricing'!$C$713:$C$892,0))*$E254*(1-$F254))</f>
        <v>0</v>
      </c>
      <c r="AR254" s="212">
        <f ca="1">(AR$137*INDEX('Term Pricing'!$W$713:$W$892,MATCH('Project 2'!AR$8,'Term Pricing'!$C$713:$C$892,0))*$E254*$F254)+(AR$137*INDEX('Term Pricing'!$X$713:$X$892,MATCH('Project 2'!AR$8,'Term Pricing'!$C$713:$C$892,0))*$E254*(1-$F254))</f>
        <v>0</v>
      </c>
      <c r="AS254" s="212">
        <f ca="1">(AS$137*INDEX('Term Pricing'!$W$713:$W$892,MATCH('Project 2'!AS$8,'Term Pricing'!$C$713:$C$892,0))*$E254*$F254)+(AS$137*INDEX('Term Pricing'!$X$713:$X$892,MATCH('Project 2'!AS$8,'Term Pricing'!$C$713:$C$892,0))*$E254*(1-$F254))</f>
        <v>0</v>
      </c>
      <c r="AT254" s="212">
        <f ca="1">(AT$137*INDEX('Term Pricing'!$W$713:$W$892,MATCH('Project 2'!AT$8,'Term Pricing'!$C$713:$C$892,0))*$E254*$F254)+(AT$137*INDEX('Term Pricing'!$X$713:$X$892,MATCH('Project 2'!AT$8,'Term Pricing'!$C$713:$C$892,0))*$E254*(1-$F254))</f>
        <v>0</v>
      </c>
      <c r="AU254" s="212">
        <f ca="1">(AU$137*INDEX('Term Pricing'!$W$713:$W$892,MATCH('Project 2'!AU$8,'Term Pricing'!$C$713:$C$892,0))*$E254*$F254)+(AU$137*INDEX('Term Pricing'!$X$713:$X$892,MATCH('Project 2'!AU$8,'Term Pricing'!$C$713:$C$892,0))*$E254*(1-$F254))</f>
        <v>0</v>
      </c>
      <c r="AV254" s="212">
        <f ca="1">(AV$137*INDEX('Term Pricing'!$W$713:$W$892,MATCH('Project 2'!AV$8,'Term Pricing'!$C$713:$C$892,0))*$E254*$F254)+(AV$137*INDEX('Term Pricing'!$X$713:$X$892,MATCH('Project 2'!AV$8,'Term Pricing'!$C$713:$C$892,0))*$E254*(1-$F254))</f>
        <v>0</v>
      </c>
      <c r="AW254" s="212">
        <f ca="1">(AW$137*INDEX('Term Pricing'!$W$713:$W$892,MATCH('Project 2'!AW$8,'Term Pricing'!$C$713:$C$892,0))*$E254*$F254)+(AW$137*INDEX('Term Pricing'!$X$713:$X$892,MATCH('Project 2'!AW$8,'Term Pricing'!$C$713:$C$892,0))*$E254*(1-$F254))</f>
        <v>0</v>
      </c>
      <c r="AX254" s="212">
        <f ca="1">(AX$137*INDEX('Term Pricing'!$W$713:$W$892,MATCH('Project 2'!AX$8,'Term Pricing'!$C$713:$C$892,0))*$E254*$F254)+(AX$137*INDEX('Term Pricing'!$X$713:$X$892,MATCH('Project 2'!AX$8,'Term Pricing'!$C$713:$C$892,0))*$E254*(1-$F254))</f>
        <v>0</v>
      </c>
      <c r="AY254" s="212">
        <f ca="1">(AY$137*INDEX('Term Pricing'!$W$713:$W$892,MATCH('Project 2'!AY$8,'Term Pricing'!$C$713:$C$892,0))*$E254*$F254)+(AY$137*INDEX('Term Pricing'!$X$713:$X$892,MATCH('Project 2'!AY$8,'Term Pricing'!$C$713:$C$892,0))*$E254*(1-$F254))</f>
        <v>0</v>
      </c>
      <c r="AZ254" s="212">
        <f ca="1">(AZ$137*INDEX('Term Pricing'!$W$713:$W$892,MATCH('Project 2'!AZ$8,'Term Pricing'!$C$713:$C$892,0))*$E254*$F254)+(AZ$137*INDEX('Term Pricing'!$X$713:$X$892,MATCH('Project 2'!AZ$8,'Term Pricing'!$C$713:$C$892,0))*$E254*(1-$F254))</f>
        <v>0</v>
      </c>
      <c r="BA254" s="212">
        <f ca="1">(BA$137*INDEX('Term Pricing'!$W$713:$W$892,MATCH('Project 2'!BA$8,'Term Pricing'!$C$713:$C$892,0))*$E254*$F254)+(BA$137*INDEX('Term Pricing'!$X$713:$X$892,MATCH('Project 2'!BA$8,'Term Pricing'!$C$713:$C$892,0))*$E254*(1-$F254))</f>
        <v>0</v>
      </c>
      <c r="BB254" s="212">
        <f ca="1">(BB$137*INDEX('Term Pricing'!$W$713:$W$892,MATCH('Project 2'!BB$8,'Term Pricing'!$C$713:$C$892,0))*$E254*$F254)+(BB$137*INDEX('Term Pricing'!$X$713:$X$892,MATCH('Project 2'!BB$8,'Term Pricing'!$C$713:$C$892,0))*$E254*(1-$F254))</f>
        <v>0</v>
      </c>
      <c r="BC254" s="212">
        <f ca="1">(BC$137*INDEX('Term Pricing'!$W$713:$W$892,MATCH('Project 2'!BC$8,'Term Pricing'!$C$713:$C$892,0))*$E254*$F254)+(BC$137*INDEX('Term Pricing'!$X$713:$X$892,MATCH('Project 2'!BC$8,'Term Pricing'!$C$713:$C$892,0))*$E254*(1-$F254))</f>
        <v>0</v>
      </c>
      <c r="BD254" s="212">
        <f ca="1">(BD$137*INDEX('Term Pricing'!$W$713:$W$892,MATCH('Project 2'!BD$8,'Term Pricing'!$C$713:$C$892,0))*$E254*$F254)+(BD$137*INDEX('Term Pricing'!$X$713:$X$892,MATCH('Project 2'!BD$8,'Term Pricing'!$C$713:$C$892,0))*$E254*(1-$F254))</f>
        <v>0</v>
      </c>
      <c r="BE254" s="212">
        <f ca="1">(BE$137*INDEX('Term Pricing'!$W$713:$W$892,MATCH('Project 2'!BE$8,'Term Pricing'!$C$713:$C$892,0))*$E254*$F254)+(BE$137*INDEX('Term Pricing'!$X$713:$X$892,MATCH('Project 2'!BE$8,'Term Pricing'!$C$713:$C$892,0))*$E254*(1-$F254))</f>
        <v>0</v>
      </c>
      <c r="BF254" s="212">
        <f ca="1">(BF$137*INDEX('Term Pricing'!$W$713:$W$892,MATCH('Project 2'!BF$8,'Term Pricing'!$C$713:$C$892,0))*$E254*$F254)+(BF$137*INDEX('Term Pricing'!$X$713:$X$892,MATCH('Project 2'!BF$8,'Term Pricing'!$C$713:$C$892,0))*$E254*(1-$F254))</f>
        <v>0</v>
      </c>
      <c r="BG254" s="212">
        <f ca="1">(BG$137*INDEX('Term Pricing'!$W$713:$W$892,MATCH('Project 2'!BG$8,'Term Pricing'!$C$713:$C$892,0))*$E254*$F254)+(BG$137*INDEX('Term Pricing'!$X$713:$X$892,MATCH('Project 2'!BG$8,'Term Pricing'!$C$713:$C$892,0))*$E254*(1-$F254))</f>
        <v>0</v>
      </c>
      <c r="BH254" s="212">
        <f ca="1">(BH$137*INDEX('Term Pricing'!$W$713:$W$892,MATCH('Project 2'!BH$8,'Term Pricing'!$C$713:$C$892,0))*$E254*$F254)+(BH$137*INDEX('Term Pricing'!$X$713:$X$892,MATCH('Project 2'!BH$8,'Term Pricing'!$C$713:$C$892,0))*$E254*(1-$F254))</f>
        <v>0</v>
      </c>
      <c r="BI254" s="212">
        <f ca="1">(BI$137*INDEX('Term Pricing'!$W$713:$W$892,MATCH('Project 2'!BI$8,'Term Pricing'!$C$713:$C$892,0))*$E254*$F254)+(BI$137*INDEX('Term Pricing'!$X$713:$X$892,MATCH('Project 2'!BI$8,'Term Pricing'!$C$713:$C$892,0))*$E254*(1-$F254))</f>
        <v>0</v>
      </c>
      <c r="BJ254" s="212">
        <f ca="1">(BJ$137*INDEX('Term Pricing'!$W$713:$W$892,MATCH('Project 2'!BJ$8,'Term Pricing'!$C$713:$C$892,0))*$E254*$F254)+(BJ$137*INDEX('Term Pricing'!$X$713:$X$892,MATCH('Project 2'!BJ$8,'Term Pricing'!$C$713:$C$892,0))*$E254*(1-$F254))</f>
        <v>0</v>
      </c>
      <c r="BK254" s="212">
        <f ca="1">(BK$137*INDEX('Term Pricing'!$W$713:$W$892,MATCH('Project 2'!BK$8,'Term Pricing'!$C$713:$C$892,0))*$E254*$F254)+(BK$137*INDEX('Term Pricing'!$X$713:$X$892,MATCH('Project 2'!BK$8,'Term Pricing'!$C$713:$C$892,0))*$E254*(1-$F254))</f>
        <v>0</v>
      </c>
      <c r="BL254" s="212">
        <f ca="1">(BL$137*INDEX('Term Pricing'!$W$713:$W$892,MATCH('Project 2'!BL$8,'Term Pricing'!$C$713:$C$892,0))*$E254*$F254)+(BL$137*INDEX('Term Pricing'!$X$713:$X$892,MATCH('Project 2'!BL$8,'Term Pricing'!$C$713:$C$892,0))*$E254*(1-$F254))</f>
        <v>0</v>
      </c>
      <c r="BM254" s="212">
        <f ca="1">(BM$137*INDEX('Term Pricing'!$W$713:$W$892,MATCH('Project 2'!BM$8,'Term Pricing'!$C$713:$C$892,0))*$E254*$F254)+(BM$137*INDEX('Term Pricing'!$X$713:$X$892,MATCH('Project 2'!BM$8,'Term Pricing'!$C$713:$C$892,0))*$E254*(1-$F254))</f>
        <v>0</v>
      </c>
      <c r="BN254" s="212">
        <f ca="1">(BN$137*INDEX('Term Pricing'!$W$713:$W$892,MATCH('Project 2'!BN$8,'Term Pricing'!$C$713:$C$892,0))*$E254*$F254)+(BN$137*INDEX('Term Pricing'!$X$713:$X$892,MATCH('Project 2'!BN$8,'Term Pricing'!$C$713:$C$892,0))*$E254*(1-$F254))</f>
        <v>0</v>
      </c>
      <c r="BO254" s="212">
        <f ca="1">(BO$137*INDEX('Term Pricing'!$W$713:$W$892,MATCH('Project 2'!BO$8,'Term Pricing'!$C$713:$C$892,0))*$E254*$F254)+(BO$137*INDEX('Term Pricing'!$X$713:$X$892,MATCH('Project 2'!BO$8,'Term Pricing'!$C$713:$C$892,0))*$E254*(1-$F254))</f>
        <v>0</v>
      </c>
      <c r="BP254" s="212">
        <f ca="1">(BP$137*INDEX('Term Pricing'!$W$713:$W$892,MATCH('Project 2'!BP$8,'Term Pricing'!$C$713:$C$892,0))*$E254*$F254)+(BP$137*INDEX('Term Pricing'!$X$713:$X$892,MATCH('Project 2'!BP$8,'Term Pricing'!$C$713:$C$892,0))*$E254*(1-$F254))</f>
        <v>0</v>
      </c>
      <c r="BQ254" s="212">
        <f ca="1">(BQ$137*INDEX('Term Pricing'!$W$713:$W$892,MATCH('Project 2'!BQ$8,'Term Pricing'!$C$713:$C$892,0))*$E254*$F254)+(BQ$137*INDEX('Term Pricing'!$X$713:$X$892,MATCH('Project 2'!BQ$8,'Term Pricing'!$C$713:$C$892,0))*$E254*(1-$F254))</f>
        <v>0</v>
      </c>
      <c r="BR254" s="212">
        <f ca="1">(BR$137*INDEX('Term Pricing'!$W$713:$W$892,MATCH('Project 2'!BR$8,'Term Pricing'!$C$713:$C$892,0))*$E254*$F254)+(BR$137*INDEX('Term Pricing'!$X$713:$X$892,MATCH('Project 2'!BR$8,'Term Pricing'!$C$713:$C$892,0))*$E254*(1-$F254))</f>
        <v>0</v>
      </c>
      <c r="BS254" s="212">
        <f ca="1">(BS$137*INDEX('Term Pricing'!$W$713:$W$892,MATCH('Project 2'!BS$8,'Term Pricing'!$C$713:$C$892,0))*$E254*$F254)+(BS$137*INDEX('Term Pricing'!$X$713:$X$892,MATCH('Project 2'!BS$8,'Term Pricing'!$C$713:$C$892,0))*$E254*(1-$F254))</f>
        <v>0</v>
      </c>
      <c r="BT254" s="212">
        <f ca="1">(BT$137*INDEX('Term Pricing'!$W$713:$W$892,MATCH('Project 2'!BT$8,'Term Pricing'!$C$713:$C$892,0))*$E254*$F254)+(BT$137*INDEX('Term Pricing'!$X$713:$X$892,MATCH('Project 2'!BT$8,'Term Pricing'!$C$713:$C$892,0))*$E254*(1-$F254))</f>
        <v>0</v>
      </c>
      <c r="BU254" s="212">
        <f ca="1">(BU$137*INDEX('Term Pricing'!$W$713:$W$892,MATCH('Project 2'!BU$8,'Term Pricing'!$C$713:$C$892,0))*$E254*$F254)+(BU$137*INDEX('Term Pricing'!$X$713:$X$892,MATCH('Project 2'!BU$8,'Term Pricing'!$C$713:$C$892,0))*$E254*(1-$F254))</f>
        <v>0</v>
      </c>
      <c r="BV254" s="212">
        <f ca="1">(BV$137*INDEX('Term Pricing'!$W$713:$W$892,MATCH('Project 2'!BV$8,'Term Pricing'!$C$713:$C$892,0))*$E254*$F254)+(BV$137*INDEX('Term Pricing'!$X$713:$X$892,MATCH('Project 2'!BV$8,'Term Pricing'!$C$713:$C$892,0))*$E254*(1-$F254))</f>
        <v>0</v>
      </c>
      <c r="BW254" s="212">
        <f ca="1">(BW$137*INDEX('Term Pricing'!$W$713:$W$892,MATCH('Project 2'!BW$8,'Term Pricing'!$C$713:$C$892,0))*$E254*$F254)+(BW$137*INDEX('Term Pricing'!$X$713:$X$892,MATCH('Project 2'!BW$8,'Term Pricing'!$C$713:$C$892,0))*$E254*(1-$F254))</f>
        <v>0</v>
      </c>
      <c r="BX254" s="212">
        <f ca="1">(BX$137*INDEX('Term Pricing'!$W$713:$W$892,MATCH('Project 2'!BX$8,'Term Pricing'!$C$713:$C$892,0))*$E254*$F254)+(BX$137*INDEX('Term Pricing'!$X$713:$X$892,MATCH('Project 2'!BX$8,'Term Pricing'!$C$713:$C$892,0))*$E254*(1-$F254))</f>
        <v>0</v>
      </c>
      <c r="BY254" s="212">
        <f ca="1">(BY$137*INDEX('Term Pricing'!$W$713:$W$892,MATCH('Project 2'!BY$8,'Term Pricing'!$C$713:$C$892,0))*$E254*$F254)+(BY$137*INDEX('Term Pricing'!$X$713:$X$892,MATCH('Project 2'!BY$8,'Term Pricing'!$C$713:$C$892,0))*$E254*(1-$F254))</f>
        <v>0</v>
      </c>
      <c r="BZ254" s="212">
        <f ca="1">(BZ$137*INDEX('Term Pricing'!$W$713:$W$892,MATCH('Project 2'!BZ$8,'Term Pricing'!$C$713:$C$892,0))*$E254*$F254)+(BZ$137*INDEX('Term Pricing'!$X$713:$X$892,MATCH('Project 2'!BZ$8,'Term Pricing'!$C$713:$C$892,0))*$E254*(1-$F254))</f>
        <v>0</v>
      </c>
      <c r="CA254" s="212">
        <f ca="1">(CA$137*INDEX('Term Pricing'!$W$713:$W$892,MATCH('Project 2'!CA$8,'Term Pricing'!$C$713:$C$892,0))*$E254*$F254)+(CA$137*INDEX('Term Pricing'!$X$713:$X$892,MATCH('Project 2'!CA$8,'Term Pricing'!$C$713:$C$892,0))*$E254*(1-$F254))</f>
        <v>0</v>
      </c>
      <c r="CB254" s="212">
        <f ca="1">(CB$137*INDEX('Term Pricing'!$W$713:$W$892,MATCH('Project 2'!CB$8,'Term Pricing'!$C$713:$C$892,0))*$E254*$F254)+(CB$137*INDEX('Term Pricing'!$X$713:$X$892,MATCH('Project 2'!CB$8,'Term Pricing'!$C$713:$C$892,0))*$E254*(1-$F254))</f>
        <v>0</v>
      </c>
      <c r="CC254" s="212">
        <f ca="1">(CC$137*INDEX('Term Pricing'!$W$713:$W$892,MATCH('Project 2'!CC$8,'Term Pricing'!$C$713:$C$892,0))*$E254*$F254)+(CC$137*INDEX('Term Pricing'!$X$713:$X$892,MATCH('Project 2'!CC$8,'Term Pricing'!$C$713:$C$892,0))*$E254*(1-$F254))</f>
        <v>0</v>
      </c>
      <c r="CD254" s="212">
        <f ca="1">(CD$137*INDEX('Term Pricing'!$W$713:$W$892,MATCH('Project 2'!CD$8,'Term Pricing'!$C$713:$C$892,0))*$E254*$F254)+(CD$137*INDEX('Term Pricing'!$X$713:$X$892,MATCH('Project 2'!CD$8,'Term Pricing'!$C$713:$C$892,0))*$E254*(1-$F254))</f>
        <v>0</v>
      </c>
      <c r="CE254" s="212">
        <f ca="1">(CE$137*INDEX('Term Pricing'!$W$713:$W$892,MATCH('Project 2'!CE$8,'Term Pricing'!$C$713:$C$892,0))*$E254*$F254)+(CE$137*INDEX('Term Pricing'!$X$713:$X$892,MATCH('Project 2'!CE$8,'Term Pricing'!$C$713:$C$892,0))*$E254*(1-$F254))</f>
        <v>0</v>
      </c>
      <c r="CF254" s="212">
        <f ca="1">(CF$137*INDEX('Term Pricing'!$W$713:$W$892,MATCH('Project 2'!CF$8,'Term Pricing'!$C$713:$C$892,0))*$E254*$F254)+(CF$137*INDEX('Term Pricing'!$X$713:$X$892,MATCH('Project 2'!CF$8,'Term Pricing'!$C$713:$C$892,0))*$E254*(1-$F254))</f>
        <v>0</v>
      </c>
      <c r="CG254" s="212">
        <f ca="1">(CG$137*INDEX('Term Pricing'!$W$713:$W$892,MATCH('Project 2'!CG$8,'Term Pricing'!$C$713:$C$892,0))*$E254*$F254)+(CG$137*INDEX('Term Pricing'!$X$713:$X$892,MATCH('Project 2'!CG$8,'Term Pricing'!$C$713:$C$892,0))*$E254*(1-$F254))</f>
        <v>0</v>
      </c>
      <c r="CH254" s="212">
        <f ca="1">(CH$137*INDEX('Term Pricing'!$W$713:$W$892,MATCH('Project 2'!CH$8,'Term Pricing'!$C$713:$C$892,0))*$E254*$F254)+(CH$137*INDEX('Term Pricing'!$X$713:$X$892,MATCH('Project 2'!CH$8,'Term Pricing'!$C$713:$C$892,0))*$E254*(1-$F254))</f>
        <v>0</v>
      </c>
      <c r="CI254" s="212">
        <f ca="1">(CI$137*INDEX('Term Pricing'!$W$713:$W$892,MATCH('Project 2'!CI$8,'Term Pricing'!$C$713:$C$892,0))*$E254*$F254)+(CI$137*INDEX('Term Pricing'!$X$713:$X$892,MATCH('Project 2'!CI$8,'Term Pricing'!$C$713:$C$892,0))*$E254*(1-$F254))</f>
        <v>0</v>
      </c>
      <c r="CJ254" s="212">
        <f ca="1">(CJ$137*INDEX('Term Pricing'!$W$713:$W$892,MATCH('Project 2'!CJ$8,'Term Pricing'!$C$713:$C$892,0))*$E254*$F254)+(CJ$137*INDEX('Term Pricing'!$X$713:$X$892,MATCH('Project 2'!CJ$8,'Term Pricing'!$C$713:$C$892,0))*$E254*(1-$F254))</f>
        <v>0</v>
      </c>
      <c r="CK254" s="212">
        <f ca="1">(CK$137*INDEX('Term Pricing'!$W$713:$W$892,MATCH('Project 2'!CK$8,'Term Pricing'!$C$713:$C$892,0))*$E254*$F254)+(CK$137*INDEX('Term Pricing'!$X$713:$X$892,MATCH('Project 2'!CK$8,'Term Pricing'!$C$713:$C$892,0))*$E254*(1-$F254))</f>
        <v>0</v>
      </c>
      <c r="CL254" s="212">
        <f ca="1">(CL$137*INDEX('Term Pricing'!$W$713:$W$892,MATCH('Project 2'!CL$8,'Term Pricing'!$C$713:$C$892,0))*$E254*$F254)+(CL$137*INDEX('Term Pricing'!$X$713:$X$892,MATCH('Project 2'!CL$8,'Term Pricing'!$C$713:$C$892,0))*$E254*(1-$F254))</f>
        <v>0</v>
      </c>
      <c r="CM254" s="212">
        <f ca="1">(CM$137*INDEX('Term Pricing'!$W$713:$W$892,MATCH('Project 2'!CM$8,'Term Pricing'!$C$713:$C$892,0))*$E254*$F254)+(CM$137*INDEX('Term Pricing'!$X$713:$X$892,MATCH('Project 2'!CM$8,'Term Pricing'!$C$713:$C$892,0))*$E254*(1-$F254))</f>
        <v>0</v>
      </c>
      <c r="CN254" s="212">
        <f ca="1">(CN$137*INDEX('Term Pricing'!$W$713:$W$892,MATCH('Project 2'!CN$8,'Term Pricing'!$C$713:$C$892,0))*$E254*$F254)+(CN$137*INDEX('Term Pricing'!$X$713:$X$892,MATCH('Project 2'!CN$8,'Term Pricing'!$C$713:$C$892,0))*$E254*(1-$F254))</f>
        <v>0</v>
      </c>
      <c r="CO254" s="212">
        <f ca="1">(CO$137*INDEX('Term Pricing'!$W$713:$W$892,MATCH('Project 2'!CO$8,'Term Pricing'!$C$713:$C$892,0))*$E254*$F254)+(CO$137*INDEX('Term Pricing'!$X$713:$X$892,MATCH('Project 2'!CO$8,'Term Pricing'!$C$713:$C$892,0))*$E254*(1-$F254))</f>
        <v>0</v>
      </c>
      <c r="CP254" s="212">
        <f ca="1">(CP$137*INDEX('Term Pricing'!$W$713:$W$892,MATCH('Project 2'!CP$8,'Term Pricing'!$C$713:$C$892,0))*$E254*$F254)+(CP$137*INDEX('Term Pricing'!$X$713:$X$892,MATCH('Project 2'!CP$8,'Term Pricing'!$C$713:$C$892,0))*$E254*(1-$F254))</f>
        <v>0</v>
      </c>
      <c r="CQ254" s="212">
        <f ca="1">(CQ$137*INDEX('Term Pricing'!$W$713:$W$892,MATCH('Project 2'!CQ$8,'Term Pricing'!$C$713:$C$892,0))*$E254*$F254)+(CQ$137*INDEX('Term Pricing'!$X$713:$X$892,MATCH('Project 2'!CQ$8,'Term Pricing'!$C$713:$C$892,0))*$E254*(1-$F254))</f>
        <v>0</v>
      </c>
      <c r="CR254" s="212">
        <f ca="1">(CR$137*INDEX('Term Pricing'!$W$713:$W$892,MATCH('Project 2'!CR$8,'Term Pricing'!$C$713:$C$892,0))*$E254*$F254)+(CR$137*INDEX('Term Pricing'!$X$713:$X$892,MATCH('Project 2'!CR$8,'Term Pricing'!$C$713:$C$892,0))*$E254*(1-$F254))</f>
        <v>0</v>
      </c>
      <c r="CS254" s="212">
        <f ca="1">(CS$137*INDEX('Term Pricing'!$W$713:$W$892,MATCH('Project 2'!CS$8,'Term Pricing'!$C$713:$C$892,0))*$E254*$F254)+(CS$137*INDEX('Term Pricing'!$X$713:$X$892,MATCH('Project 2'!CS$8,'Term Pricing'!$C$713:$C$892,0))*$E254*(1-$F254))</f>
        <v>0</v>
      </c>
      <c r="CT254" s="212">
        <f ca="1">(CT$137*INDEX('Term Pricing'!$W$713:$W$892,MATCH('Project 2'!CT$8,'Term Pricing'!$C$713:$C$892,0))*$E254*$F254)+(CT$137*INDEX('Term Pricing'!$X$713:$X$892,MATCH('Project 2'!CT$8,'Term Pricing'!$C$713:$C$892,0))*$E254*(1-$F254))</f>
        <v>0</v>
      </c>
      <c r="CU254" s="212">
        <f ca="1">(CU$137*INDEX('Term Pricing'!$W$713:$W$892,MATCH('Project 2'!CU$8,'Term Pricing'!$C$713:$C$892,0))*$E254*$F254)+(CU$137*INDEX('Term Pricing'!$X$713:$X$892,MATCH('Project 2'!CU$8,'Term Pricing'!$C$713:$C$892,0))*$E254*(1-$F254))</f>
        <v>0</v>
      </c>
      <c r="CV254" s="212">
        <f ca="1">(CV$137*INDEX('Term Pricing'!$W$713:$W$892,MATCH('Project 2'!CV$8,'Term Pricing'!$C$713:$C$892,0))*$E254*$F254)+(CV$137*INDEX('Term Pricing'!$X$713:$X$892,MATCH('Project 2'!CV$8,'Term Pricing'!$C$713:$C$892,0))*$E254*(1-$F254))</f>
        <v>0</v>
      </c>
      <c r="CW254" s="212">
        <f ca="1">(CW$137*INDEX('Term Pricing'!$W$713:$W$892,MATCH('Project 2'!CW$8,'Term Pricing'!$C$713:$C$892,0))*$E254*$F254)+(CW$137*INDEX('Term Pricing'!$X$713:$X$892,MATCH('Project 2'!CW$8,'Term Pricing'!$C$713:$C$892,0))*$E254*(1-$F254))</f>
        <v>0</v>
      </c>
      <c r="CX254" s="212">
        <f ca="1">(CX$137*INDEX('Term Pricing'!$W$713:$W$892,MATCH('Project 2'!CX$8,'Term Pricing'!$C$713:$C$892,0))*$E254*$F254)+(CX$137*INDEX('Term Pricing'!$X$713:$X$892,MATCH('Project 2'!CX$8,'Term Pricing'!$C$713:$C$892,0))*$E254*(1-$F254))</f>
        <v>0</v>
      </c>
      <c r="CY254" s="212">
        <f ca="1">(CY$137*INDEX('Term Pricing'!$W$713:$W$892,MATCH('Project 2'!CY$8,'Term Pricing'!$C$713:$C$892,0))*$E254*$F254)+(CY$137*INDEX('Term Pricing'!$X$713:$X$892,MATCH('Project 2'!CY$8,'Term Pricing'!$C$713:$C$892,0))*$E254*(1-$F254))</f>
        <v>0</v>
      </c>
      <c r="CZ254" s="212">
        <f ca="1">(CZ$137*INDEX('Term Pricing'!$W$713:$W$892,MATCH('Project 2'!CZ$8,'Term Pricing'!$C$713:$C$892,0))*$E254*$F254)+(CZ$137*INDEX('Term Pricing'!$X$713:$X$892,MATCH('Project 2'!CZ$8,'Term Pricing'!$C$713:$C$892,0))*$E254*(1-$F254))</f>
        <v>0</v>
      </c>
      <c r="DA254" s="212">
        <f ca="1">(DA$137*INDEX('Term Pricing'!$W$713:$W$892,MATCH('Project 2'!DA$8,'Term Pricing'!$C$713:$C$892,0))*$E254*$F254)+(DA$137*INDEX('Term Pricing'!$X$713:$X$892,MATCH('Project 2'!DA$8,'Term Pricing'!$C$713:$C$892,0))*$E254*(1-$F254))</f>
        <v>0</v>
      </c>
      <c r="DB254" s="212">
        <f ca="1">(DB$137*INDEX('Term Pricing'!$W$713:$W$892,MATCH('Project 2'!DB$8,'Term Pricing'!$C$713:$C$892,0))*$E254*$F254)+(DB$137*INDEX('Term Pricing'!$X$713:$X$892,MATCH('Project 2'!DB$8,'Term Pricing'!$C$713:$C$892,0))*$E254*(1-$F254))</f>
        <v>0</v>
      </c>
      <c r="DC254" s="212">
        <f ca="1">(DC$137*INDEX('Term Pricing'!$W$713:$W$892,MATCH('Project 2'!DC$8,'Term Pricing'!$C$713:$C$892,0))*$E254*$F254)+(DC$137*INDEX('Term Pricing'!$X$713:$X$892,MATCH('Project 2'!DC$8,'Term Pricing'!$C$713:$C$892,0))*$E254*(1-$F254))</f>
        <v>0</v>
      </c>
      <c r="DD254" s="212">
        <f ca="1">(DD$137*INDEX('Term Pricing'!$W$713:$W$892,MATCH('Project 2'!DD$8,'Term Pricing'!$C$713:$C$892,0))*$E254*$F254)+(DD$137*INDEX('Term Pricing'!$X$713:$X$892,MATCH('Project 2'!DD$8,'Term Pricing'!$C$713:$C$892,0))*$E254*(1-$F254))</f>
        <v>0</v>
      </c>
      <c r="DE254" s="212">
        <f ca="1">(DE$137*INDEX('Term Pricing'!$W$713:$W$892,MATCH('Project 2'!DE$8,'Term Pricing'!$C$713:$C$892,0))*$E254*$F254)+(DE$137*INDEX('Term Pricing'!$X$713:$X$892,MATCH('Project 2'!DE$8,'Term Pricing'!$C$713:$C$892,0))*$E254*(1-$F254))</f>
        <v>0</v>
      </c>
      <c r="DF254" s="212">
        <f ca="1">(DF$137*INDEX('Term Pricing'!$W$713:$W$892,MATCH('Project 2'!DF$8,'Term Pricing'!$C$713:$C$892,0))*$E254*$F254)+(DF$137*INDEX('Term Pricing'!$X$713:$X$892,MATCH('Project 2'!DF$8,'Term Pricing'!$C$713:$C$892,0))*$E254*(1-$F254))</f>
        <v>0</v>
      </c>
      <c r="DG254" s="212">
        <f ca="1">(DG$137*INDEX('Term Pricing'!$W$713:$W$892,MATCH('Project 2'!DG$8,'Term Pricing'!$C$713:$C$892,0))*$E254*$F254)+(DG$137*INDEX('Term Pricing'!$X$713:$X$892,MATCH('Project 2'!DG$8,'Term Pricing'!$C$713:$C$892,0))*$E254*(1-$F254))</f>
        <v>0</v>
      </c>
      <c r="DH254" s="212">
        <f ca="1">(DH$137*INDEX('Term Pricing'!$W$713:$W$892,MATCH('Project 2'!DH$8,'Term Pricing'!$C$713:$C$892,0))*$E254*$F254)+(DH$137*INDEX('Term Pricing'!$X$713:$X$892,MATCH('Project 2'!DH$8,'Term Pricing'!$C$713:$C$892,0))*$E254*(1-$F254))</f>
        <v>0</v>
      </c>
      <c r="DI254" s="212">
        <f ca="1">(DI$137*INDEX('Term Pricing'!$W$713:$W$892,MATCH('Project 2'!DI$8,'Term Pricing'!$C$713:$C$892,0))*$E254*$F254)+(DI$137*INDEX('Term Pricing'!$X$713:$X$892,MATCH('Project 2'!DI$8,'Term Pricing'!$C$713:$C$892,0))*$E254*(1-$F254))</f>
        <v>0</v>
      </c>
      <c r="DJ254" s="212">
        <f ca="1">(DJ$137*INDEX('Term Pricing'!$W$713:$W$892,MATCH('Project 2'!DJ$8,'Term Pricing'!$C$713:$C$892,0))*$E254*$F254)+(DJ$137*INDEX('Term Pricing'!$X$713:$X$892,MATCH('Project 2'!DJ$8,'Term Pricing'!$C$713:$C$892,0))*$E254*(1-$F254))</f>
        <v>0</v>
      </c>
      <c r="DK254" s="212">
        <f ca="1">(DK$137*INDEX('Term Pricing'!$W$713:$W$892,MATCH('Project 2'!DK$8,'Term Pricing'!$C$713:$C$892,0))*$E254*$F254)+(DK$137*INDEX('Term Pricing'!$X$713:$X$892,MATCH('Project 2'!DK$8,'Term Pricing'!$C$713:$C$892,0))*$E254*(1-$F254))</f>
        <v>0</v>
      </c>
      <c r="DL254" s="212">
        <f ca="1">(DL$137*INDEX('Term Pricing'!$W$713:$W$892,MATCH('Project 2'!DL$8,'Term Pricing'!$C$713:$C$892,0))*$E254*$F254)+(DL$137*INDEX('Term Pricing'!$X$713:$X$892,MATCH('Project 2'!DL$8,'Term Pricing'!$C$713:$C$892,0))*$E254*(1-$F254))</f>
        <v>0</v>
      </c>
      <c r="DM254" s="212">
        <f ca="1">(DM$137*INDEX('Term Pricing'!$W$713:$W$892,MATCH('Project 2'!DM$8,'Term Pricing'!$C$713:$C$892,0))*$E254*$F254)+(DM$137*INDEX('Term Pricing'!$X$713:$X$892,MATCH('Project 2'!DM$8,'Term Pricing'!$C$713:$C$892,0))*$E254*(1-$F254))</f>
        <v>0</v>
      </c>
      <c r="DN254" s="212">
        <f ca="1">(DN$137*INDEX('Term Pricing'!$W$713:$W$892,MATCH('Project 2'!DN$8,'Term Pricing'!$C$713:$C$892,0))*$E254*$F254)+(DN$137*INDEX('Term Pricing'!$X$713:$X$892,MATCH('Project 2'!DN$8,'Term Pricing'!$C$713:$C$892,0))*$E254*(1-$F254))</f>
        <v>0</v>
      </c>
    </row>
    <row r="255" spans="1:118" hidden="1" outlineLevel="1">
      <c r="A255" s="151"/>
      <c r="C255" s="34" t="s">
        <v>84</v>
      </c>
      <c r="E255" s="70">
        <f>Inputs!H177</f>
        <v>0</v>
      </c>
      <c r="F255" s="70">
        <f>Inputs!J177</f>
        <v>0</v>
      </c>
      <c r="G255" s="54" t="s">
        <v>83</v>
      </c>
      <c r="H255" s="279">
        <f ca="1">IFERROR(SUM($J255:$DN255)/(SUM($J$137:$DN$137)*E255),0)</f>
        <v>0</v>
      </c>
      <c r="I255" s="29"/>
      <c r="J255" s="212">
        <f ca="1">(J$137*INDEX('Term Pricing'!$W$898:$W$1077,MATCH('Project 2'!J$8,'Term Pricing'!$C$898:$C$1077,0))*$E255*$F255)+(J$137*INDEX('Term Pricing'!$X$898:$X$1077,MATCH('Project 2'!J$8,'Term Pricing'!$C$898:$C$1077,0))*$E255*(1-$F255))</f>
        <v>0</v>
      </c>
      <c r="K255" s="212">
        <f ca="1">(K$137*INDEX('Term Pricing'!$W$898:$W$1077,MATCH('Project 2'!K$8,'Term Pricing'!$C$898:$C$1077,0))*$E255*$F255)+(K$137*INDEX('Term Pricing'!$X$898:$X$1077,MATCH('Project 2'!K$8,'Term Pricing'!$C$898:$C$1077,0))*$E255*(1-$F255))</f>
        <v>0</v>
      </c>
      <c r="L255" s="212">
        <f ca="1">(L$137*INDEX('Term Pricing'!$W$898:$W$1077,MATCH('Project 2'!L$8,'Term Pricing'!$C$898:$C$1077,0))*$E255*$F255)+(L$137*INDEX('Term Pricing'!$X$898:$X$1077,MATCH('Project 2'!L$8,'Term Pricing'!$C$898:$C$1077,0))*$E255*(1-$F255))</f>
        <v>0</v>
      </c>
      <c r="M255" s="212">
        <f ca="1">(M$137*INDEX('Term Pricing'!$W$898:$W$1077,MATCH('Project 2'!M$8,'Term Pricing'!$C$898:$C$1077,0))*$E255*$F255)+(M$137*INDEX('Term Pricing'!$X$898:$X$1077,MATCH('Project 2'!M$8,'Term Pricing'!$C$898:$C$1077,0))*$E255*(1-$F255))</f>
        <v>0</v>
      </c>
      <c r="N255" s="212">
        <f ca="1">(N$137*INDEX('Term Pricing'!$W$898:$W$1077,MATCH('Project 2'!N$8,'Term Pricing'!$C$898:$C$1077,0))*$E255*$F255)+(N$137*INDEX('Term Pricing'!$X$898:$X$1077,MATCH('Project 2'!N$8,'Term Pricing'!$C$898:$C$1077,0))*$E255*(1-$F255))</f>
        <v>0</v>
      </c>
      <c r="O255" s="212">
        <f ca="1">(O$137*INDEX('Term Pricing'!$W$898:$W$1077,MATCH('Project 2'!O$8,'Term Pricing'!$C$898:$C$1077,0))*$E255*$F255)+(O$137*INDEX('Term Pricing'!$X$898:$X$1077,MATCH('Project 2'!O$8,'Term Pricing'!$C$898:$C$1077,0))*$E255*(1-$F255))</f>
        <v>0</v>
      </c>
      <c r="P255" s="212">
        <f ca="1">(P$137*INDEX('Term Pricing'!$W$898:$W$1077,MATCH('Project 2'!P$8,'Term Pricing'!$C$898:$C$1077,0))*$E255*$F255)+(P$137*INDEX('Term Pricing'!$X$898:$X$1077,MATCH('Project 2'!P$8,'Term Pricing'!$C$898:$C$1077,0))*$E255*(1-$F255))</f>
        <v>0</v>
      </c>
      <c r="Q255" s="212">
        <f ca="1">(Q$137*INDEX('Term Pricing'!$W$898:$W$1077,MATCH('Project 2'!Q$8,'Term Pricing'!$C$898:$C$1077,0))*$E255*$F255)+(Q$137*INDEX('Term Pricing'!$X$898:$X$1077,MATCH('Project 2'!Q$8,'Term Pricing'!$C$898:$C$1077,0))*$E255*(1-$F255))</f>
        <v>0</v>
      </c>
      <c r="R255" s="212">
        <f ca="1">(R$137*INDEX('Term Pricing'!$W$898:$W$1077,MATCH('Project 2'!R$8,'Term Pricing'!$C$898:$C$1077,0))*$E255*$F255)+(R$137*INDEX('Term Pricing'!$X$898:$X$1077,MATCH('Project 2'!R$8,'Term Pricing'!$C$898:$C$1077,0))*$E255*(1-$F255))</f>
        <v>0</v>
      </c>
      <c r="S255" s="212">
        <f ca="1">(S$137*INDEX('Term Pricing'!$W$898:$W$1077,MATCH('Project 2'!S$8,'Term Pricing'!$C$898:$C$1077,0))*$E255*$F255)+(S$137*INDEX('Term Pricing'!$X$898:$X$1077,MATCH('Project 2'!S$8,'Term Pricing'!$C$898:$C$1077,0))*$E255*(1-$F255))</f>
        <v>0</v>
      </c>
      <c r="T255" s="212">
        <f ca="1">(T$137*INDEX('Term Pricing'!$W$898:$W$1077,MATCH('Project 2'!T$8,'Term Pricing'!$C$898:$C$1077,0))*$E255*$F255)+(T$137*INDEX('Term Pricing'!$X$898:$X$1077,MATCH('Project 2'!T$8,'Term Pricing'!$C$898:$C$1077,0))*$E255*(1-$F255))</f>
        <v>0</v>
      </c>
      <c r="U255" s="212">
        <f ca="1">(U$137*INDEX('Term Pricing'!$W$898:$W$1077,MATCH('Project 2'!U$8,'Term Pricing'!$C$898:$C$1077,0))*$E255*$F255)+(U$137*INDEX('Term Pricing'!$X$898:$X$1077,MATCH('Project 2'!U$8,'Term Pricing'!$C$898:$C$1077,0))*$E255*(1-$F255))</f>
        <v>0</v>
      </c>
      <c r="V255" s="212">
        <f ca="1">(V$137*INDEX('Term Pricing'!$W$898:$W$1077,MATCH('Project 2'!V$8,'Term Pricing'!$C$898:$C$1077,0))*$E255*$F255)+(V$137*INDEX('Term Pricing'!$X$898:$X$1077,MATCH('Project 2'!V$8,'Term Pricing'!$C$898:$C$1077,0))*$E255*(1-$F255))</f>
        <v>0</v>
      </c>
      <c r="W255" s="212">
        <f ca="1">(W$137*INDEX('Term Pricing'!$W$898:$W$1077,MATCH('Project 2'!W$8,'Term Pricing'!$C$898:$C$1077,0))*$E255*$F255)+(W$137*INDEX('Term Pricing'!$X$898:$X$1077,MATCH('Project 2'!W$8,'Term Pricing'!$C$898:$C$1077,0))*$E255*(1-$F255))</f>
        <v>0</v>
      </c>
      <c r="X255" s="212">
        <f ca="1">(X$137*INDEX('Term Pricing'!$W$898:$W$1077,MATCH('Project 2'!X$8,'Term Pricing'!$C$898:$C$1077,0))*$E255*$F255)+(X$137*INDEX('Term Pricing'!$X$898:$X$1077,MATCH('Project 2'!X$8,'Term Pricing'!$C$898:$C$1077,0))*$E255*(1-$F255))</f>
        <v>0</v>
      </c>
      <c r="Y255" s="212">
        <f ca="1">(Y$137*INDEX('Term Pricing'!$W$898:$W$1077,MATCH('Project 2'!Y$8,'Term Pricing'!$C$898:$C$1077,0))*$E255*$F255)+(Y$137*INDEX('Term Pricing'!$X$898:$X$1077,MATCH('Project 2'!Y$8,'Term Pricing'!$C$898:$C$1077,0))*$E255*(1-$F255))</f>
        <v>0</v>
      </c>
      <c r="Z255" s="212">
        <f ca="1">(Z$137*INDEX('Term Pricing'!$W$898:$W$1077,MATCH('Project 2'!Z$8,'Term Pricing'!$C$898:$C$1077,0))*$E255*$F255)+(Z$137*INDEX('Term Pricing'!$X$898:$X$1077,MATCH('Project 2'!Z$8,'Term Pricing'!$C$898:$C$1077,0))*$E255*(1-$F255))</f>
        <v>0</v>
      </c>
      <c r="AA255" s="212">
        <f ca="1">(AA$137*INDEX('Term Pricing'!$W$898:$W$1077,MATCH('Project 2'!AA$8,'Term Pricing'!$C$898:$C$1077,0))*$E255*$F255)+(AA$137*INDEX('Term Pricing'!$X$898:$X$1077,MATCH('Project 2'!AA$8,'Term Pricing'!$C$898:$C$1077,0))*$E255*(1-$F255))</f>
        <v>0</v>
      </c>
      <c r="AB255" s="212">
        <f ca="1">(AB$137*INDEX('Term Pricing'!$W$898:$W$1077,MATCH('Project 2'!AB$8,'Term Pricing'!$C$898:$C$1077,0))*$E255*$F255)+(AB$137*INDEX('Term Pricing'!$X$898:$X$1077,MATCH('Project 2'!AB$8,'Term Pricing'!$C$898:$C$1077,0))*$E255*(1-$F255))</f>
        <v>0</v>
      </c>
      <c r="AC255" s="212">
        <f ca="1">(AC$137*INDEX('Term Pricing'!$W$898:$W$1077,MATCH('Project 2'!AC$8,'Term Pricing'!$C$898:$C$1077,0))*$E255*$F255)+(AC$137*INDEX('Term Pricing'!$X$898:$X$1077,MATCH('Project 2'!AC$8,'Term Pricing'!$C$898:$C$1077,0))*$E255*(1-$F255))</f>
        <v>0</v>
      </c>
      <c r="AD255" s="212">
        <f ca="1">(AD$137*INDEX('Term Pricing'!$W$898:$W$1077,MATCH('Project 2'!AD$8,'Term Pricing'!$C$898:$C$1077,0))*$E255*$F255)+(AD$137*INDEX('Term Pricing'!$X$898:$X$1077,MATCH('Project 2'!AD$8,'Term Pricing'!$C$898:$C$1077,0))*$E255*(1-$F255))</f>
        <v>0</v>
      </c>
      <c r="AE255" s="212">
        <f ca="1">(AE$137*INDEX('Term Pricing'!$W$898:$W$1077,MATCH('Project 2'!AE$8,'Term Pricing'!$C$898:$C$1077,0))*$E255*$F255)+(AE$137*INDEX('Term Pricing'!$X$898:$X$1077,MATCH('Project 2'!AE$8,'Term Pricing'!$C$898:$C$1077,0))*$E255*(1-$F255))</f>
        <v>0</v>
      </c>
      <c r="AF255" s="212">
        <f ca="1">(AF$137*INDEX('Term Pricing'!$W$898:$W$1077,MATCH('Project 2'!AF$8,'Term Pricing'!$C$898:$C$1077,0))*$E255*$F255)+(AF$137*INDEX('Term Pricing'!$X$898:$X$1077,MATCH('Project 2'!AF$8,'Term Pricing'!$C$898:$C$1077,0))*$E255*(1-$F255))</f>
        <v>0</v>
      </c>
      <c r="AG255" s="212">
        <f ca="1">(AG$137*INDEX('Term Pricing'!$W$898:$W$1077,MATCH('Project 2'!AG$8,'Term Pricing'!$C$898:$C$1077,0))*$E255*$F255)+(AG$137*INDEX('Term Pricing'!$X$898:$X$1077,MATCH('Project 2'!AG$8,'Term Pricing'!$C$898:$C$1077,0))*$E255*(1-$F255))</f>
        <v>0</v>
      </c>
      <c r="AH255" s="212">
        <f ca="1">(AH$137*INDEX('Term Pricing'!$W$898:$W$1077,MATCH('Project 2'!AH$8,'Term Pricing'!$C$898:$C$1077,0))*$E255*$F255)+(AH$137*INDEX('Term Pricing'!$X$898:$X$1077,MATCH('Project 2'!AH$8,'Term Pricing'!$C$898:$C$1077,0))*$E255*(1-$F255))</f>
        <v>0</v>
      </c>
      <c r="AI255" s="212">
        <f ca="1">(AI$137*INDEX('Term Pricing'!$W$898:$W$1077,MATCH('Project 2'!AI$8,'Term Pricing'!$C$898:$C$1077,0))*$E255*$F255)+(AI$137*INDEX('Term Pricing'!$X$898:$X$1077,MATCH('Project 2'!AI$8,'Term Pricing'!$C$898:$C$1077,0))*$E255*(1-$F255))</f>
        <v>0</v>
      </c>
      <c r="AJ255" s="212">
        <f ca="1">(AJ$137*INDEX('Term Pricing'!$W$898:$W$1077,MATCH('Project 2'!AJ$8,'Term Pricing'!$C$898:$C$1077,0))*$E255*$F255)+(AJ$137*INDEX('Term Pricing'!$X$898:$X$1077,MATCH('Project 2'!AJ$8,'Term Pricing'!$C$898:$C$1077,0))*$E255*(1-$F255))</f>
        <v>0</v>
      </c>
      <c r="AK255" s="212">
        <f ca="1">(AK$137*INDEX('Term Pricing'!$W$898:$W$1077,MATCH('Project 2'!AK$8,'Term Pricing'!$C$898:$C$1077,0))*$E255*$F255)+(AK$137*INDEX('Term Pricing'!$X$898:$X$1077,MATCH('Project 2'!AK$8,'Term Pricing'!$C$898:$C$1077,0))*$E255*(1-$F255))</f>
        <v>0</v>
      </c>
      <c r="AL255" s="212">
        <f ca="1">(AL$137*INDEX('Term Pricing'!$W$898:$W$1077,MATCH('Project 2'!AL$8,'Term Pricing'!$C$898:$C$1077,0))*$E255*$F255)+(AL$137*INDEX('Term Pricing'!$X$898:$X$1077,MATCH('Project 2'!AL$8,'Term Pricing'!$C$898:$C$1077,0))*$E255*(1-$F255))</f>
        <v>0</v>
      </c>
      <c r="AM255" s="212">
        <f ca="1">(AM$137*INDEX('Term Pricing'!$W$898:$W$1077,MATCH('Project 2'!AM$8,'Term Pricing'!$C$898:$C$1077,0))*$E255*$F255)+(AM$137*INDEX('Term Pricing'!$X$898:$X$1077,MATCH('Project 2'!AM$8,'Term Pricing'!$C$898:$C$1077,0))*$E255*(1-$F255))</f>
        <v>0</v>
      </c>
      <c r="AN255" s="212">
        <f ca="1">(AN$137*INDEX('Term Pricing'!$W$898:$W$1077,MATCH('Project 2'!AN$8,'Term Pricing'!$C$898:$C$1077,0))*$E255*$F255)+(AN$137*INDEX('Term Pricing'!$X$898:$X$1077,MATCH('Project 2'!AN$8,'Term Pricing'!$C$898:$C$1077,0))*$E255*(1-$F255))</f>
        <v>0</v>
      </c>
      <c r="AO255" s="212">
        <f ca="1">(AO$137*INDEX('Term Pricing'!$W$898:$W$1077,MATCH('Project 2'!AO$8,'Term Pricing'!$C$898:$C$1077,0))*$E255*$F255)+(AO$137*INDEX('Term Pricing'!$X$898:$X$1077,MATCH('Project 2'!AO$8,'Term Pricing'!$C$898:$C$1077,0))*$E255*(1-$F255))</f>
        <v>0</v>
      </c>
      <c r="AP255" s="212">
        <f ca="1">(AP$137*INDEX('Term Pricing'!$W$898:$W$1077,MATCH('Project 2'!AP$8,'Term Pricing'!$C$898:$C$1077,0))*$E255*$F255)+(AP$137*INDEX('Term Pricing'!$X$898:$X$1077,MATCH('Project 2'!AP$8,'Term Pricing'!$C$898:$C$1077,0))*$E255*(1-$F255))</f>
        <v>0</v>
      </c>
      <c r="AQ255" s="212">
        <f ca="1">(AQ$137*INDEX('Term Pricing'!$W$898:$W$1077,MATCH('Project 2'!AQ$8,'Term Pricing'!$C$898:$C$1077,0))*$E255*$F255)+(AQ$137*INDEX('Term Pricing'!$X$898:$X$1077,MATCH('Project 2'!AQ$8,'Term Pricing'!$C$898:$C$1077,0))*$E255*(1-$F255))</f>
        <v>0</v>
      </c>
      <c r="AR255" s="212">
        <f ca="1">(AR$137*INDEX('Term Pricing'!$W$898:$W$1077,MATCH('Project 2'!AR$8,'Term Pricing'!$C$898:$C$1077,0))*$E255*$F255)+(AR$137*INDEX('Term Pricing'!$X$898:$X$1077,MATCH('Project 2'!AR$8,'Term Pricing'!$C$898:$C$1077,0))*$E255*(1-$F255))</f>
        <v>0</v>
      </c>
      <c r="AS255" s="212">
        <f ca="1">(AS$137*INDEX('Term Pricing'!$W$898:$W$1077,MATCH('Project 2'!AS$8,'Term Pricing'!$C$898:$C$1077,0))*$E255*$F255)+(AS$137*INDEX('Term Pricing'!$X$898:$X$1077,MATCH('Project 2'!AS$8,'Term Pricing'!$C$898:$C$1077,0))*$E255*(1-$F255))</f>
        <v>0</v>
      </c>
      <c r="AT255" s="212">
        <f ca="1">(AT$137*INDEX('Term Pricing'!$W$898:$W$1077,MATCH('Project 2'!AT$8,'Term Pricing'!$C$898:$C$1077,0))*$E255*$F255)+(AT$137*INDEX('Term Pricing'!$X$898:$X$1077,MATCH('Project 2'!AT$8,'Term Pricing'!$C$898:$C$1077,0))*$E255*(1-$F255))</f>
        <v>0</v>
      </c>
      <c r="AU255" s="212">
        <f ca="1">(AU$137*INDEX('Term Pricing'!$W$898:$W$1077,MATCH('Project 2'!AU$8,'Term Pricing'!$C$898:$C$1077,0))*$E255*$F255)+(AU$137*INDEX('Term Pricing'!$X$898:$X$1077,MATCH('Project 2'!AU$8,'Term Pricing'!$C$898:$C$1077,0))*$E255*(1-$F255))</f>
        <v>0</v>
      </c>
      <c r="AV255" s="212">
        <f ca="1">(AV$137*INDEX('Term Pricing'!$W$898:$W$1077,MATCH('Project 2'!AV$8,'Term Pricing'!$C$898:$C$1077,0))*$E255*$F255)+(AV$137*INDEX('Term Pricing'!$X$898:$X$1077,MATCH('Project 2'!AV$8,'Term Pricing'!$C$898:$C$1077,0))*$E255*(1-$F255))</f>
        <v>0</v>
      </c>
      <c r="AW255" s="212">
        <f ca="1">(AW$137*INDEX('Term Pricing'!$W$898:$W$1077,MATCH('Project 2'!AW$8,'Term Pricing'!$C$898:$C$1077,0))*$E255*$F255)+(AW$137*INDEX('Term Pricing'!$X$898:$X$1077,MATCH('Project 2'!AW$8,'Term Pricing'!$C$898:$C$1077,0))*$E255*(1-$F255))</f>
        <v>0</v>
      </c>
      <c r="AX255" s="212">
        <f ca="1">(AX$137*INDEX('Term Pricing'!$W$898:$W$1077,MATCH('Project 2'!AX$8,'Term Pricing'!$C$898:$C$1077,0))*$E255*$F255)+(AX$137*INDEX('Term Pricing'!$X$898:$X$1077,MATCH('Project 2'!AX$8,'Term Pricing'!$C$898:$C$1077,0))*$E255*(1-$F255))</f>
        <v>0</v>
      </c>
      <c r="AY255" s="212">
        <f ca="1">(AY$137*INDEX('Term Pricing'!$W$898:$W$1077,MATCH('Project 2'!AY$8,'Term Pricing'!$C$898:$C$1077,0))*$E255*$F255)+(AY$137*INDEX('Term Pricing'!$X$898:$X$1077,MATCH('Project 2'!AY$8,'Term Pricing'!$C$898:$C$1077,0))*$E255*(1-$F255))</f>
        <v>0</v>
      </c>
      <c r="AZ255" s="212">
        <f ca="1">(AZ$137*INDEX('Term Pricing'!$W$898:$W$1077,MATCH('Project 2'!AZ$8,'Term Pricing'!$C$898:$C$1077,0))*$E255*$F255)+(AZ$137*INDEX('Term Pricing'!$X$898:$X$1077,MATCH('Project 2'!AZ$8,'Term Pricing'!$C$898:$C$1077,0))*$E255*(1-$F255))</f>
        <v>0</v>
      </c>
      <c r="BA255" s="212">
        <f ca="1">(BA$137*INDEX('Term Pricing'!$W$898:$W$1077,MATCH('Project 2'!BA$8,'Term Pricing'!$C$898:$C$1077,0))*$E255*$F255)+(BA$137*INDEX('Term Pricing'!$X$898:$X$1077,MATCH('Project 2'!BA$8,'Term Pricing'!$C$898:$C$1077,0))*$E255*(1-$F255))</f>
        <v>0</v>
      </c>
      <c r="BB255" s="212">
        <f ca="1">(BB$137*INDEX('Term Pricing'!$W$898:$W$1077,MATCH('Project 2'!BB$8,'Term Pricing'!$C$898:$C$1077,0))*$E255*$F255)+(BB$137*INDEX('Term Pricing'!$X$898:$X$1077,MATCH('Project 2'!BB$8,'Term Pricing'!$C$898:$C$1077,0))*$E255*(1-$F255))</f>
        <v>0</v>
      </c>
      <c r="BC255" s="212">
        <f ca="1">(BC$137*INDEX('Term Pricing'!$W$898:$W$1077,MATCH('Project 2'!BC$8,'Term Pricing'!$C$898:$C$1077,0))*$E255*$F255)+(BC$137*INDEX('Term Pricing'!$X$898:$X$1077,MATCH('Project 2'!BC$8,'Term Pricing'!$C$898:$C$1077,0))*$E255*(1-$F255))</f>
        <v>0</v>
      </c>
      <c r="BD255" s="212">
        <f ca="1">(BD$137*INDEX('Term Pricing'!$W$898:$W$1077,MATCH('Project 2'!BD$8,'Term Pricing'!$C$898:$C$1077,0))*$E255*$F255)+(BD$137*INDEX('Term Pricing'!$X$898:$X$1077,MATCH('Project 2'!BD$8,'Term Pricing'!$C$898:$C$1077,0))*$E255*(1-$F255))</f>
        <v>0</v>
      </c>
      <c r="BE255" s="212">
        <f ca="1">(BE$137*INDEX('Term Pricing'!$W$898:$W$1077,MATCH('Project 2'!BE$8,'Term Pricing'!$C$898:$C$1077,0))*$E255*$F255)+(BE$137*INDEX('Term Pricing'!$X$898:$X$1077,MATCH('Project 2'!BE$8,'Term Pricing'!$C$898:$C$1077,0))*$E255*(1-$F255))</f>
        <v>0</v>
      </c>
      <c r="BF255" s="212">
        <f ca="1">(BF$137*INDEX('Term Pricing'!$W$898:$W$1077,MATCH('Project 2'!BF$8,'Term Pricing'!$C$898:$C$1077,0))*$E255*$F255)+(BF$137*INDEX('Term Pricing'!$X$898:$X$1077,MATCH('Project 2'!BF$8,'Term Pricing'!$C$898:$C$1077,0))*$E255*(1-$F255))</f>
        <v>0</v>
      </c>
      <c r="BG255" s="212">
        <f ca="1">(BG$137*INDEX('Term Pricing'!$W$898:$W$1077,MATCH('Project 2'!BG$8,'Term Pricing'!$C$898:$C$1077,0))*$E255*$F255)+(BG$137*INDEX('Term Pricing'!$X$898:$X$1077,MATCH('Project 2'!BG$8,'Term Pricing'!$C$898:$C$1077,0))*$E255*(1-$F255))</f>
        <v>0</v>
      </c>
      <c r="BH255" s="212">
        <f ca="1">(BH$137*INDEX('Term Pricing'!$W$898:$W$1077,MATCH('Project 2'!BH$8,'Term Pricing'!$C$898:$C$1077,0))*$E255*$F255)+(BH$137*INDEX('Term Pricing'!$X$898:$X$1077,MATCH('Project 2'!BH$8,'Term Pricing'!$C$898:$C$1077,0))*$E255*(1-$F255))</f>
        <v>0</v>
      </c>
      <c r="BI255" s="212">
        <f ca="1">(BI$137*INDEX('Term Pricing'!$W$898:$W$1077,MATCH('Project 2'!BI$8,'Term Pricing'!$C$898:$C$1077,0))*$E255*$F255)+(BI$137*INDEX('Term Pricing'!$X$898:$X$1077,MATCH('Project 2'!BI$8,'Term Pricing'!$C$898:$C$1077,0))*$E255*(1-$F255))</f>
        <v>0</v>
      </c>
      <c r="BJ255" s="212">
        <f ca="1">(BJ$137*INDEX('Term Pricing'!$W$898:$W$1077,MATCH('Project 2'!BJ$8,'Term Pricing'!$C$898:$C$1077,0))*$E255*$F255)+(BJ$137*INDEX('Term Pricing'!$X$898:$X$1077,MATCH('Project 2'!BJ$8,'Term Pricing'!$C$898:$C$1077,0))*$E255*(1-$F255))</f>
        <v>0</v>
      </c>
      <c r="BK255" s="212">
        <f ca="1">(BK$137*INDEX('Term Pricing'!$W$898:$W$1077,MATCH('Project 2'!BK$8,'Term Pricing'!$C$898:$C$1077,0))*$E255*$F255)+(BK$137*INDEX('Term Pricing'!$X$898:$X$1077,MATCH('Project 2'!BK$8,'Term Pricing'!$C$898:$C$1077,0))*$E255*(1-$F255))</f>
        <v>0</v>
      </c>
      <c r="BL255" s="212">
        <f ca="1">(BL$137*INDEX('Term Pricing'!$W$898:$W$1077,MATCH('Project 2'!BL$8,'Term Pricing'!$C$898:$C$1077,0))*$E255*$F255)+(BL$137*INDEX('Term Pricing'!$X$898:$X$1077,MATCH('Project 2'!BL$8,'Term Pricing'!$C$898:$C$1077,0))*$E255*(1-$F255))</f>
        <v>0</v>
      </c>
      <c r="BM255" s="212">
        <f ca="1">(BM$137*INDEX('Term Pricing'!$W$898:$W$1077,MATCH('Project 2'!BM$8,'Term Pricing'!$C$898:$C$1077,0))*$E255*$F255)+(BM$137*INDEX('Term Pricing'!$X$898:$X$1077,MATCH('Project 2'!BM$8,'Term Pricing'!$C$898:$C$1077,0))*$E255*(1-$F255))</f>
        <v>0</v>
      </c>
      <c r="BN255" s="212">
        <f ca="1">(BN$137*INDEX('Term Pricing'!$W$898:$W$1077,MATCH('Project 2'!BN$8,'Term Pricing'!$C$898:$C$1077,0))*$E255*$F255)+(BN$137*INDEX('Term Pricing'!$X$898:$X$1077,MATCH('Project 2'!BN$8,'Term Pricing'!$C$898:$C$1077,0))*$E255*(1-$F255))</f>
        <v>0</v>
      </c>
      <c r="BO255" s="212">
        <f ca="1">(BO$137*INDEX('Term Pricing'!$W$898:$W$1077,MATCH('Project 2'!BO$8,'Term Pricing'!$C$898:$C$1077,0))*$E255*$F255)+(BO$137*INDEX('Term Pricing'!$X$898:$X$1077,MATCH('Project 2'!BO$8,'Term Pricing'!$C$898:$C$1077,0))*$E255*(1-$F255))</f>
        <v>0</v>
      </c>
      <c r="BP255" s="212">
        <f ca="1">(BP$137*INDEX('Term Pricing'!$W$898:$W$1077,MATCH('Project 2'!BP$8,'Term Pricing'!$C$898:$C$1077,0))*$E255*$F255)+(BP$137*INDEX('Term Pricing'!$X$898:$X$1077,MATCH('Project 2'!BP$8,'Term Pricing'!$C$898:$C$1077,0))*$E255*(1-$F255))</f>
        <v>0</v>
      </c>
      <c r="BQ255" s="212">
        <f ca="1">(BQ$137*INDEX('Term Pricing'!$W$898:$W$1077,MATCH('Project 2'!BQ$8,'Term Pricing'!$C$898:$C$1077,0))*$E255*$F255)+(BQ$137*INDEX('Term Pricing'!$X$898:$X$1077,MATCH('Project 2'!BQ$8,'Term Pricing'!$C$898:$C$1077,0))*$E255*(1-$F255))</f>
        <v>0</v>
      </c>
      <c r="BR255" s="212">
        <f ca="1">(BR$137*INDEX('Term Pricing'!$W$898:$W$1077,MATCH('Project 2'!BR$8,'Term Pricing'!$C$898:$C$1077,0))*$E255*$F255)+(BR$137*INDEX('Term Pricing'!$X$898:$X$1077,MATCH('Project 2'!BR$8,'Term Pricing'!$C$898:$C$1077,0))*$E255*(1-$F255))</f>
        <v>0</v>
      </c>
      <c r="BS255" s="212">
        <f ca="1">(BS$137*INDEX('Term Pricing'!$W$898:$W$1077,MATCH('Project 2'!BS$8,'Term Pricing'!$C$898:$C$1077,0))*$E255*$F255)+(BS$137*INDEX('Term Pricing'!$X$898:$X$1077,MATCH('Project 2'!BS$8,'Term Pricing'!$C$898:$C$1077,0))*$E255*(1-$F255))</f>
        <v>0</v>
      </c>
      <c r="BT255" s="212">
        <f ca="1">(BT$137*INDEX('Term Pricing'!$W$898:$W$1077,MATCH('Project 2'!BT$8,'Term Pricing'!$C$898:$C$1077,0))*$E255*$F255)+(BT$137*INDEX('Term Pricing'!$X$898:$X$1077,MATCH('Project 2'!BT$8,'Term Pricing'!$C$898:$C$1077,0))*$E255*(1-$F255))</f>
        <v>0</v>
      </c>
      <c r="BU255" s="212">
        <f ca="1">(BU$137*INDEX('Term Pricing'!$W$898:$W$1077,MATCH('Project 2'!BU$8,'Term Pricing'!$C$898:$C$1077,0))*$E255*$F255)+(BU$137*INDEX('Term Pricing'!$X$898:$X$1077,MATCH('Project 2'!BU$8,'Term Pricing'!$C$898:$C$1077,0))*$E255*(1-$F255))</f>
        <v>0</v>
      </c>
      <c r="BV255" s="212">
        <f ca="1">(BV$137*INDEX('Term Pricing'!$W$898:$W$1077,MATCH('Project 2'!BV$8,'Term Pricing'!$C$898:$C$1077,0))*$E255*$F255)+(BV$137*INDEX('Term Pricing'!$X$898:$X$1077,MATCH('Project 2'!BV$8,'Term Pricing'!$C$898:$C$1077,0))*$E255*(1-$F255))</f>
        <v>0</v>
      </c>
      <c r="BW255" s="212">
        <f ca="1">(BW$137*INDEX('Term Pricing'!$W$898:$W$1077,MATCH('Project 2'!BW$8,'Term Pricing'!$C$898:$C$1077,0))*$E255*$F255)+(BW$137*INDEX('Term Pricing'!$X$898:$X$1077,MATCH('Project 2'!BW$8,'Term Pricing'!$C$898:$C$1077,0))*$E255*(1-$F255))</f>
        <v>0</v>
      </c>
      <c r="BX255" s="212">
        <f ca="1">(BX$137*INDEX('Term Pricing'!$W$898:$W$1077,MATCH('Project 2'!BX$8,'Term Pricing'!$C$898:$C$1077,0))*$E255*$F255)+(BX$137*INDEX('Term Pricing'!$X$898:$X$1077,MATCH('Project 2'!BX$8,'Term Pricing'!$C$898:$C$1077,0))*$E255*(1-$F255))</f>
        <v>0</v>
      </c>
      <c r="BY255" s="212">
        <f ca="1">(BY$137*INDEX('Term Pricing'!$W$898:$W$1077,MATCH('Project 2'!BY$8,'Term Pricing'!$C$898:$C$1077,0))*$E255*$F255)+(BY$137*INDEX('Term Pricing'!$X$898:$X$1077,MATCH('Project 2'!BY$8,'Term Pricing'!$C$898:$C$1077,0))*$E255*(1-$F255))</f>
        <v>0</v>
      </c>
      <c r="BZ255" s="212">
        <f ca="1">(BZ$137*INDEX('Term Pricing'!$W$898:$W$1077,MATCH('Project 2'!BZ$8,'Term Pricing'!$C$898:$C$1077,0))*$E255*$F255)+(BZ$137*INDEX('Term Pricing'!$X$898:$X$1077,MATCH('Project 2'!BZ$8,'Term Pricing'!$C$898:$C$1077,0))*$E255*(1-$F255))</f>
        <v>0</v>
      </c>
      <c r="CA255" s="212">
        <f ca="1">(CA$137*INDEX('Term Pricing'!$W$898:$W$1077,MATCH('Project 2'!CA$8,'Term Pricing'!$C$898:$C$1077,0))*$E255*$F255)+(CA$137*INDEX('Term Pricing'!$X$898:$X$1077,MATCH('Project 2'!CA$8,'Term Pricing'!$C$898:$C$1077,0))*$E255*(1-$F255))</f>
        <v>0</v>
      </c>
      <c r="CB255" s="212">
        <f ca="1">(CB$137*INDEX('Term Pricing'!$W$898:$W$1077,MATCH('Project 2'!CB$8,'Term Pricing'!$C$898:$C$1077,0))*$E255*$F255)+(CB$137*INDEX('Term Pricing'!$X$898:$X$1077,MATCH('Project 2'!CB$8,'Term Pricing'!$C$898:$C$1077,0))*$E255*(1-$F255))</f>
        <v>0</v>
      </c>
      <c r="CC255" s="212">
        <f ca="1">(CC$137*INDEX('Term Pricing'!$W$898:$W$1077,MATCH('Project 2'!CC$8,'Term Pricing'!$C$898:$C$1077,0))*$E255*$F255)+(CC$137*INDEX('Term Pricing'!$X$898:$X$1077,MATCH('Project 2'!CC$8,'Term Pricing'!$C$898:$C$1077,0))*$E255*(1-$F255))</f>
        <v>0</v>
      </c>
      <c r="CD255" s="212">
        <f ca="1">(CD$137*INDEX('Term Pricing'!$W$898:$W$1077,MATCH('Project 2'!CD$8,'Term Pricing'!$C$898:$C$1077,0))*$E255*$F255)+(CD$137*INDEX('Term Pricing'!$X$898:$X$1077,MATCH('Project 2'!CD$8,'Term Pricing'!$C$898:$C$1077,0))*$E255*(1-$F255))</f>
        <v>0</v>
      </c>
      <c r="CE255" s="212">
        <f ca="1">(CE$137*INDEX('Term Pricing'!$W$898:$W$1077,MATCH('Project 2'!CE$8,'Term Pricing'!$C$898:$C$1077,0))*$E255*$F255)+(CE$137*INDEX('Term Pricing'!$X$898:$X$1077,MATCH('Project 2'!CE$8,'Term Pricing'!$C$898:$C$1077,0))*$E255*(1-$F255))</f>
        <v>0</v>
      </c>
      <c r="CF255" s="212">
        <f ca="1">(CF$137*INDEX('Term Pricing'!$W$898:$W$1077,MATCH('Project 2'!CF$8,'Term Pricing'!$C$898:$C$1077,0))*$E255*$F255)+(CF$137*INDEX('Term Pricing'!$X$898:$X$1077,MATCH('Project 2'!CF$8,'Term Pricing'!$C$898:$C$1077,0))*$E255*(1-$F255))</f>
        <v>0</v>
      </c>
      <c r="CG255" s="212">
        <f ca="1">(CG$137*INDEX('Term Pricing'!$W$898:$W$1077,MATCH('Project 2'!CG$8,'Term Pricing'!$C$898:$C$1077,0))*$E255*$F255)+(CG$137*INDEX('Term Pricing'!$X$898:$X$1077,MATCH('Project 2'!CG$8,'Term Pricing'!$C$898:$C$1077,0))*$E255*(1-$F255))</f>
        <v>0</v>
      </c>
      <c r="CH255" s="212">
        <f ca="1">(CH$137*INDEX('Term Pricing'!$W$898:$W$1077,MATCH('Project 2'!CH$8,'Term Pricing'!$C$898:$C$1077,0))*$E255*$F255)+(CH$137*INDEX('Term Pricing'!$X$898:$X$1077,MATCH('Project 2'!CH$8,'Term Pricing'!$C$898:$C$1077,0))*$E255*(1-$F255))</f>
        <v>0</v>
      </c>
      <c r="CI255" s="212">
        <f ca="1">(CI$137*INDEX('Term Pricing'!$W$898:$W$1077,MATCH('Project 2'!CI$8,'Term Pricing'!$C$898:$C$1077,0))*$E255*$F255)+(CI$137*INDEX('Term Pricing'!$X$898:$X$1077,MATCH('Project 2'!CI$8,'Term Pricing'!$C$898:$C$1077,0))*$E255*(1-$F255))</f>
        <v>0</v>
      </c>
      <c r="CJ255" s="212">
        <f ca="1">(CJ$137*INDEX('Term Pricing'!$W$898:$W$1077,MATCH('Project 2'!CJ$8,'Term Pricing'!$C$898:$C$1077,0))*$E255*$F255)+(CJ$137*INDEX('Term Pricing'!$X$898:$X$1077,MATCH('Project 2'!CJ$8,'Term Pricing'!$C$898:$C$1077,0))*$E255*(1-$F255))</f>
        <v>0</v>
      </c>
      <c r="CK255" s="212">
        <f ca="1">(CK$137*INDEX('Term Pricing'!$W$898:$W$1077,MATCH('Project 2'!CK$8,'Term Pricing'!$C$898:$C$1077,0))*$E255*$F255)+(CK$137*INDEX('Term Pricing'!$X$898:$X$1077,MATCH('Project 2'!CK$8,'Term Pricing'!$C$898:$C$1077,0))*$E255*(1-$F255))</f>
        <v>0</v>
      </c>
      <c r="CL255" s="212">
        <f ca="1">(CL$137*INDEX('Term Pricing'!$W$898:$W$1077,MATCH('Project 2'!CL$8,'Term Pricing'!$C$898:$C$1077,0))*$E255*$F255)+(CL$137*INDEX('Term Pricing'!$X$898:$X$1077,MATCH('Project 2'!CL$8,'Term Pricing'!$C$898:$C$1077,0))*$E255*(1-$F255))</f>
        <v>0</v>
      </c>
      <c r="CM255" s="212">
        <f ca="1">(CM$137*INDEX('Term Pricing'!$W$898:$W$1077,MATCH('Project 2'!CM$8,'Term Pricing'!$C$898:$C$1077,0))*$E255*$F255)+(CM$137*INDEX('Term Pricing'!$X$898:$X$1077,MATCH('Project 2'!CM$8,'Term Pricing'!$C$898:$C$1077,0))*$E255*(1-$F255))</f>
        <v>0</v>
      </c>
      <c r="CN255" s="212">
        <f ca="1">(CN$137*INDEX('Term Pricing'!$W$898:$W$1077,MATCH('Project 2'!CN$8,'Term Pricing'!$C$898:$C$1077,0))*$E255*$F255)+(CN$137*INDEX('Term Pricing'!$X$898:$X$1077,MATCH('Project 2'!CN$8,'Term Pricing'!$C$898:$C$1077,0))*$E255*(1-$F255))</f>
        <v>0</v>
      </c>
      <c r="CO255" s="212">
        <f ca="1">(CO$137*INDEX('Term Pricing'!$W$898:$W$1077,MATCH('Project 2'!CO$8,'Term Pricing'!$C$898:$C$1077,0))*$E255*$F255)+(CO$137*INDEX('Term Pricing'!$X$898:$X$1077,MATCH('Project 2'!CO$8,'Term Pricing'!$C$898:$C$1077,0))*$E255*(1-$F255))</f>
        <v>0</v>
      </c>
      <c r="CP255" s="212">
        <f ca="1">(CP$137*INDEX('Term Pricing'!$W$898:$W$1077,MATCH('Project 2'!CP$8,'Term Pricing'!$C$898:$C$1077,0))*$E255*$F255)+(CP$137*INDEX('Term Pricing'!$X$898:$X$1077,MATCH('Project 2'!CP$8,'Term Pricing'!$C$898:$C$1077,0))*$E255*(1-$F255))</f>
        <v>0</v>
      </c>
      <c r="CQ255" s="212">
        <f ca="1">(CQ$137*INDEX('Term Pricing'!$W$898:$W$1077,MATCH('Project 2'!CQ$8,'Term Pricing'!$C$898:$C$1077,0))*$E255*$F255)+(CQ$137*INDEX('Term Pricing'!$X$898:$X$1077,MATCH('Project 2'!CQ$8,'Term Pricing'!$C$898:$C$1077,0))*$E255*(1-$F255))</f>
        <v>0</v>
      </c>
      <c r="CR255" s="212">
        <f ca="1">(CR$137*INDEX('Term Pricing'!$W$898:$W$1077,MATCH('Project 2'!CR$8,'Term Pricing'!$C$898:$C$1077,0))*$E255*$F255)+(CR$137*INDEX('Term Pricing'!$X$898:$X$1077,MATCH('Project 2'!CR$8,'Term Pricing'!$C$898:$C$1077,0))*$E255*(1-$F255))</f>
        <v>0</v>
      </c>
      <c r="CS255" s="212">
        <f ca="1">(CS$137*INDEX('Term Pricing'!$W$898:$W$1077,MATCH('Project 2'!CS$8,'Term Pricing'!$C$898:$C$1077,0))*$E255*$F255)+(CS$137*INDEX('Term Pricing'!$X$898:$X$1077,MATCH('Project 2'!CS$8,'Term Pricing'!$C$898:$C$1077,0))*$E255*(1-$F255))</f>
        <v>0</v>
      </c>
      <c r="CT255" s="212">
        <f ca="1">(CT$137*INDEX('Term Pricing'!$W$898:$W$1077,MATCH('Project 2'!CT$8,'Term Pricing'!$C$898:$C$1077,0))*$E255*$F255)+(CT$137*INDEX('Term Pricing'!$X$898:$X$1077,MATCH('Project 2'!CT$8,'Term Pricing'!$C$898:$C$1077,0))*$E255*(1-$F255))</f>
        <v>0</v>
      </c>
      <c r="CU255" s="212">
        <f ca="1">(CU$137*INDEX('Term Pricing'!$W$898:$W$1077,MATCH('Project 2'!CU$8,'Term Pricing'!$C$898:$C$1077,0))*$E255*$F255)+(CU$137*INDEX('Term Pricing'!$X$898:$X$1077,MATCH('Project 2'!CU$8,'Term Pricing'!$C$898:$C$1077,0))*$E255*(1-$F255))</f>
        <v>0</v>
      </c>
      <c r="CV255" s="212">
        <f ca="1">(CV$137*INDEX('Term Pricing'!$W$898:$W$1077,MATCH('Project 2'!CV$8,'Term Pricing'!$C$898:$C$1077,0))*$E255*$F255)+(CV$137*INDEX('Term Pricing'!$X$898:$X$1077,MATCH('Project 2'!CV$8,'Term Pricing'!$C$898:$C$1077,0))*$E255*(1-$F255))</f>
        <v>0</v>
      </c>
      <c r="CW255" s="212">
        <f ca="1">(CW$137*INDEX('Term Pricing'!$W$898:$W$1077,MATCH('Project 2'!CW$8,'Term Pricing'!$C$898:$C$1077,0))*$E255*$F255)+(CW$137*INDEX('Term Pricing'!$X$898:$X$1077,MATCH('Project 2'!CW$8,'Term Pricing'!$C$898:$C$1077,0))*$E255*(1-$F255))</f>
        <v>0</v>
      </c>
      <c r="CX255" s="212">
        <f ca="1">(CX$137*INDEX('Term Pricing'!$W$898:$W$1077,MATCH('Project 2'!CX$8,'Term Pricing'!$C$898:$C$1077,0))*$E255*$F255)+(CX$137*INDEX('Term Pricing'!$X$898:$X$1077,MATCH('Project 2'!CX$8,'Term Pricing'!$C$898:$C$1077,0))*$E255*(1-$F255))</f>
        <v>0</v>
      </c>
      <c r="CY255" s="212">
        <f ca="1">(CY$137*INDEX('Term Pricing'!$W$898:$W$1077,MATCH('Project 2'!CY$8,'Term Pricing'!$C$898:$C$1077,0))*$E255*$F255)+(CY$137*INDEX('Term Pricing'!$X$898:$X$1077,MATCH('Project 2'!CY$8,'Term Pricing'!$C$898:$C$1077,0))*$E255*(1-$F255))</f>
        <v>0</v>
      </c>
      <c r="CZ255" s="212">
        <f ca="1">(CZ$137*INDEX('Term Pricing'!$W$898:$W$1077,MATCH('Project 2'!CZ$8,'Term Pricing'!$C$898:$C$1077,0))*$E255*$F255)+(CZ$137*INDEX('Term Pricing'!$X$898:$X$1077,MATCH('Project 2'!CZ$8,'Term Pricing'!$C$898:$C$1077,0))*$E255*(1-$F255))</f>
        <v>0</v>
      </c>
      <c r="DA255" s="212">
        <f ca="1">(DA$137*INDEX('Term Pricing'!$W$898:$W$1077,MATCH('Project 2'!DA$8,'Term Pricing'!$C$898:$C$1077,0))*$E255*$F255)+(DA$137*INDEX('Term Pricing'!$X$898:$X$1077,MATCH('Project 2'!DA$8,'Term Pricing'!$C$898:$C$1077,0))*$E255*(1-$F255))</f>
        <v>0</v>
      </c>
      <c r="DB255" s="212">
        <f ca="1">(DB$137*INDEX('Term Pricing'!$W$898:$W$1077,MATCH('Project 2'!DB$8,'Term Pricing'!$C$898:$C$1077,0))*$E255*$F255)+(DB$137*INDEX('Term Pricing'!$X$898:$X$1077,MATCH('Project 2'!DB$8,'Term Pricing'!$C$898:$C$1077,0))*$E255*(1-$F255))</f>
        <v>0</v>
      </c>
      <c r="DC255" s="212">
        <f ca="1">(DC$137*INDEX('Term Pricing'!$W$898:$W$1077,MATCH('Project 2'!DC$8,'Term Pricing'!$C$898:$C$1077,0))*$E255*$F255)+(DC$137*INDEX('Term Pricing'!$X$898:$X$1077,MATCH('Project 2'!DC$8,'Term Pricing'!$C$898:$C$1077,0))*$E255*(1-$F255))</f>
        <v>0</v>
      </c>
      <c r="DD255" s="212">
        <f ca="1">(DD$137*INDEX('Term Pricing'!$W$898:$W$1077,MATCH('Project 2'!DD$8,'Term Pricing'!$C$898:$C$1077,0))*$E255*$F255)+(DD$137*INDEX('Term Pricing'!$X$898:$X$1077,MATCH('Project 2'!DD$8,'Term Pricing'!$C$898:$C$1077,0))*$E255*(1-$F255))</f>
        <v>0</v>
      </c>
      <c r="DE255" s="212">
        <f ca="1">(DE$137*INDEX('Term Pricing'!$W$898:$W$1077,MATCH('Project 2'!DE$8,'Term Pricing'!$C$898:$C$1077,0))*$E255*$F255)+(DE$137*INDEX('Term Pricing'!$X$898:$X$1077,MATCH('Project 2'!DE$8,'Term Pricing'!$C$898:$C$1077,0))*$E255*(1-$F255))</f>
        <v>0</v>
      </c>
      <c r="DF255" s="212">
        <f ca="1">(DF$137*INDEX('Term Pricing'!$W$898:$W$1077,MATCH('Project 2'!DF$8,'Term Pricing'!$C$898:$C$1077,0))*$E255*$F255)+(DF$137*INDEX('Term Pricing'!$X$898:$X$1077,MATCH('Project 2'!DF$8,'Term Pricing'!$C$898:$C$1077,0))*$E255*(1-$F255))</f>
        <v>0</v>
      </c>
      <c r="DG255" s="212">
        <f ca="1">(DG$137*INDEX('Term Pricing'!$W$898:$W$1077,MATCH('Project 2'!DG$8,'Term Pricing'!$C$898:$C$1077,0))*$E255*$F255)+(DG$137*INDEX('Term Pricing'!$X$898:$X$1077,MATCH('Project 2'!DG$8,'Term Pricing'!$C$898:$C$1077,0))*$E255*(1-$F255))</f>
        <v>0</v>
      </c>
      <c r="DH255" s="212">
        <f ca="1">(DH$137*INDEX('Term Pricing'!$W$898:$W$1077,MATCH('Project 2'!DH$8,'Term Pricing'!$C$898:$C$1077,0))*$E255*$F255)+(DH$137*INDEX('Term Pricing'!$X$898:$X$1077,MATCH('Project 2'!DH$8,'Term Pricing'!$C$898:$C$1077,0))*$E255*(1-$F255))</f>
        <v>0</v>
      </c>
      <c r="DI255" s="212">
        <f ca="1">(DI$137*INDEX('Term Pricing'!$W$898:$W$1077,MATCH('Project 2'!DI$8,'Term Pricing'!$C$898:$C$1077,0))*$E255*$F255)+(DI$137*INDEX('Term Pricing'!$X$898:$X$1077,MATCH('Project 2'!DI$8,'Term Pricing'!$C$898:$C$1077,0))*$E255*(1-$F255))</f>
        <v>0</v>
      </c>
      <c r="DJ255" s="212">
        <f ca="1">(DJ$137*INDEX('Term Pricing'!$W$898:$W$1077,MATCH('Project 2'!DJ$8,'Term Pricing'!$C$898:$C$1077,0))*$E255*$F255)+(DJ$137*INDEX('Term Pricing'!$X$898:$X$1077,MATCH('Project 2'!DJ$8,'Term Pricing'!$C$898:$C$1077,0))*$E255*(1-$F255))</f>
        <v>0</v>
      </c>
      <c r="DK255" s="212">
        <f ca="1">(DK$137*INDEX('Term Pricing'!$W$898:$W$1077,MATCH('Project 2'!DK$8,'Term Pricing'!$C$898:$C$1077,0))*$E255*$F255)+(DK$137*INDEX('Term Pricing'!$X$898:$X$1077,MATCH('Project 2'!DK$8,'Term Pricing'!$C$898:$C$1077,0))*$E255*(1-$F255))</f>
        <v>0</v>
      </c>
      <c r="DL255" s="212">
        <f ca="1">(DL$137*INDEX('Term Pricing'!$W$898:$W$1077,MATCH('Project 2'!DL$8,'Term Pricing'!$C$898:$C$1077,0))*$E255*$F255)+(DL$137*INDEX('Term Pricing'!$X$898:$X$1077,MATCH('Project 2'!DL$8,'Term Pricing'!$C$898:$C$1077,0))*$E255*(1-$F255))</f>
        <v>0</v>
      </c>
      <c r="DM255" s="212">
        <f ca="1">(DM$137*INDEX('Term Pricing'!$W$898:$W$1077,MATCH('Project 2'!DM$8,'Term Pricing'!$C$898:$C$1077,0))*$E255*$F255)+(DM$137*INDEX('Term Pricing'!$X$898:$X$1077,MATCH('Project 2'!DM$8,'Term Pricing'!$C$898:$C$1077,0))*$E255*(1-$F255))</f>
        <v>0</v>
      </c>
      <c r="DN255" s="212">
        <f ca="1">(DN$137*INDEX('Term Pricing'!$W$898:$W$1077,MATCH('Project 2'!DN$8,'Term Pricing'!$C$898:$C$1077,0))*$E255*$F255)+(DN$137*INDEX('Term Pricing'!$X$898:$X$1077,MATCH('Project 2'!DN$8,'Term Pricing'!$C$898:$C$1077,0))*$E255*(1-$F255))</f>
        <v>0</v>
      </c>
    </row>
    <row r="256" spans="1:118" hidden="1" outlineLevel="1">
      <c r="A256" s="151"/>
      <c r="C256" s="34" t="s">
        <v>260</v>
      </c>
      <c r="E256" s="70">
        <f>Inputs!H178</f>
        <v>0</v>
      </c>
      <c r="F256" s="70">
        <f>Inputs!J178</f>
        <v>0</v>
      </c>
      <c r="G256" s="54" t="s">
        <v>83</v>
      </c>
      <c r="H256" s="279">
        <f ca="1">IFERROR(SUM($J256:$DN256)/(SUM($J$137:$DN$137)*E256),0)</f>
        <v>0</v>
      </c>
      <c r="I256" s="29"/>
      <c r="J256" s="212">
        <f ca="1">(J$137*INDEX('Term Pricing'!$W$1083:$W$1262,MATCH('Project 2'!J$8,'Term Pricing'!$C$1083:$C$1262,0))*$E256*$F256)+(J$137*INDEX('Term Pricing'!$X$1083:$X$1262,MATCH('Project 2'!J$8,'Term Pricing'!$C$1083:$C$1262,0))*$E256*(1-$F256))</f>
        <v>0</v>
      </c>
      <c r="K256" s="212">
        <f ca="1">(K$137*INDEX('Term Pricing'!$W$1083:$W$1262,MATCH('Project 2'!K$8,'Term Pricing'!$C$1083:$C$1262,0))*$E256*$F256)+(K$137*INDEX('Term Pricing'!$X$1083:$X$1262,MATCH('Project 2'!K$8,'Term Pricing'!$C$1083:$C$1262,0))*$E256*(1-$F256))</f>
        <v>0</v>
      </c>
      <c r="L256" s="212">
        <f ca="1">(L$137*INDEX('Term Pricing'!$W$1083:$W$1262,MATCH('Project 2'!L$8,'Term Pricing'!$C$1083:$C$1262,0))*$E256*$F256)+(L$137*INDEX('Term Pricing'!$X$1083:$X$1262,MATCH('Project 2'!L$8,'Term Pricing'!$C$1083:$C$1262,0))*$E256*(1-$F256))</f>
        <v>0</v>
      </c>
      <c r="M256" s="212">
        <f ca="1">(M$137*INDEX('Term Pricing'!$W$1083:$W$1262,MATCH('Project 2'!M$8,'Term Pricing'!$C$1083:$C$1262,0))*$E256*$F256)+(M$137*INDEX('Term Pricing'!$X$1083:$X$1262,MATCH('Project 2'!M$8,'Term Pricing'!$C$1083:$C$1262,0))*$E256*(1-$F256))</f>
        <v>0</v>
      </c>
      <c r="N256" s="212">
        <f ca="1">(N$137*INDEX('Term Pricing'!$W$1083:$W$1262,MATCH('Project 2'!N$8,'Term Pricing'!$C$1083:$C$1262,0))*$E256*$F256)+(N$137*INDEX('Term Pricing'!$X$1083:$X$1262,MATCH('Project 2'!N$8,'Term Pricing'!$C$1083:$C$1262,0))*$E256*(1-$F256))</f>
        <v>0</v>
      </c>
      <c r="O256" s="212">
        <f ca="1">(O$137*INDEX('Term Pricing'!$W$1083:$W$1262,MATCH('Project 2'!O$8,'Term Pricing'!$C$1083:$C$1262,0))*$E256*$F256)+(O$137*INDEX('Term Pricing'!$X$1083:$X$1262,MATCH('Project 2'!O$8,'Term Pricing'!$C$1083:$C$1262,0))*$E256*(1-$F256))</f>
        <v>0</v>
      </c>
      <c r="P256" s="212">
        <f ca="1">(P$137*INDEX('Term Pricing'!$W$1083:$W$1262,MATCH('Project 2'!P$8,'Term Pricing'!$C$1083:$C$1262,0))*$E256*$F256)+(P$137*INDEX('Term Pricing'!$X$1083:$X$1262,MATCH('Project 2'!P$8,'Term Pricing'!$C$1083:$C$1262,0))*$E256*(1-$F256))</f>
        <v>0</v>
      </c>
      <c r="Q256" s="212">
        <f ca="1">(Q$137*INDEX('Term Pricing'!$W$1083:$W$1262,MATCH('Project 2'!Q$8,'Term Pricing'!$C$1083:$C$1262,0))*$E256*$F256)+(Q$137*INDEX('Term Pricing'!$X$1083:$X$1262,MATCH('Project 2'!Q$8,'Term Pricing'!$C$1083:$C$1262,0))*$E256*(1-$F256))</f>
        <v>0</v>
      </c>
      <c r="R256" s="212">
        <f ca="1">(R$137*INDEX('Term Pricing'!$W$1083:$W$1262,MATCH('Project 2'!R$8,'Term Pricing'!$C$1083:$C$1262,0))*$E256*$F256)+(R$137*INDEX('Term Pricing'!$X$1083:$X$1262,MATCH('Project 2'!R$8,'Term Pricing'!$C$1083:$C$1262,0))*$E256*(1-$F256))</f>
        <v>0</v>
      </c>
      <c r="S256" s="212">
        <f ca="1">(S$137*INDEX('Term Pricing'!$W$1083:$W$1262,MATCH('Project 2'!S$8,'Term Pricing'!$C$1083:$C$1262,0))*$E256*$F256)+(S$137*INDEX('Term Pricing'!$X$1083:$X$1262,MATCH('Project 2'!S$8,'Term Pricing'!$C$1083:$C$1262,0))*$E256*(1-$F256))</f>
        <v>0</v>
      </c>
      <c r="T256" s="212">
        <f ca="1">(T$137*INDEX('Term Pricing'!$W$1083:$W$1262,MATCH('Project 2'!T$8,'Term Pricing'!$C$1083:$C$1262,0))*$E256*$F256)+(T$137*INDEX('Term Pricing'!$X$1083:$X$1262,MATCH('Project 2'!T$8,'Term Pricing'!$C$1083:$C$1262,0))*$E256*(1-$F256))</f>
        <v>0</v>
      </c>
      <c r="U256" s="212">
        <f ca="1">(U$137*INDEX('Term Pricing'!$W$1083:$W$1262,MATCH('Project 2'!U$8,'Term Pricing'!$C$1083:$C$1262,0))*$E256*$F256)+(U$137*INDEX('Term Pricing'!$X$1083:$X$1262,MATCH('Project 2'!U$8,'Term Pricing'!$C$1083:$C$1262,0))*$E256*(1-$F256))</f>
        <v>0</v>
      </c>
      <c r="V256" s="212">
        <f ca="1">(V$137*INDEX('Term Pricing'!$W$1083:$W$1262,MATCH('Project 2'!V$8,'Term Pricing'!$C$1083:$C$1262,0))*$E256*$F256)+(V$137*INDEX('Term Pricing'!$X$1083:$X$1262,MATCH('Project 2'!V$8,'Term Pricing'!$C$1083:$C$1262,0))*$E256*(1-$F256))</f>
        <v>0</v>
      </c>
      <c r="W256" s="212">
        <f ca="1">(W$137*INDEX('Term Pricing'!$W$1083:$W$1262,MATCH('Project 2'!W$8,'Term Pricing'!$C$1083:$C$1262,0))*$E256*$F256)+(W$137*INDEX('Term Pricing'!$X$1083:$X$1262,MATCH('Project 2'!W$8,'Term Pricing'!$C$1083:$C$1262,0))*$E256*(1-$F256))</f>
        <v>0</v>
      </c>
      <c r="X256" s="212">
        <f ca="1">(X$137*INDEX('Term Pricing'!$W$1083:$W$1262,MATCH('Project 2'!X$8,'Term Pricing'!$C$1083:$C$1262,0))*$E256*$F256)+(X$137*INDEX('Term Pricing'!$X$1083:$X$1262,MATCH('Project 2'!X$8,'Term Pricing'!$C$1083:$C$1262,0))*$E256*(1-$F256))</f>
        <v>0</v>
      </c>
      <c r="Y256" s="212">
        <f ca="1">(Y$137*INDEX('Term Pricing'!$W$1083:$W$1262,MATCH('Project 2'!Y$8,'Term Pricing'!$C$1083:$C$1262,0))*$E256*$F256)+(Y$137*INDEX('Term Pricing'!$X$1083:$X$1262,MATCH('Project 2'!Y$8,'Term Pricing'!$C$1083:$C$1262,0))*$E256*(1-$F256))</f>
        <v>0</v>
      </c>
      <c r="Z256" s="212">
        <f ca="1">(Z$137*INDEX('Term Pricing'!$W$1083:$W$1262,MATCH('Project 2'!Z$8,'Term Pricing'!$C$1083:$C$1262,0))*$E256*$F256)+(Z$137*INDEX('Term Pricing'!$X$1083:$X$1262,MATCH('Project 2'!Z$8,'Term Pricing'!$C$1083:$C$1262,0))*$E256*(1-$F256))</f>
        <v>0</v>
      </c>
      <c r="AA256" s="212">
        <f ca="1">(AA$137*INDEX('Term Pricing'!$W$1083:$W$1262,MATCH('Project 2'!AA$8,'Term Pricing'!$C$1083:$C$1262,0))*$E256*$F256)+(AA$137*INDEX('Term Pricing'!$X$1083:$X$1262,MATCH('Project 2'!AA$8,'Term Pricing'!$C$1083:$C$1262,0))*$E256*(1-$F256))</f>
        <v>0</v>
      </c>
      <c r="AB256" s="212">
        <f ca="1">(AB$137*INDEX('Term Pricing'!$W$1083:$W$1262,MATCH('Project 2'!AB$8,'Term Pricing'!$C$1083:$C$1262,0))*$E256*$F256)+(AB$137*INDEX('Term Pricing'!$X$1083:$X$1262,MATCH('Project 2'!AB$8,'Term Pricing'!$C$1083:$C$1262,0))*$E256*(1-$F256))</f>
        <v>0</v>
      </c>
      <c r="AC256" s="212">
        <f ca="1">(AC$137*INDEX('Term Pricing'!$W$1083:$W$1262,MATCH('Project 2'!AC$8,'Term Pricing'!$C$1083:$C$1262,0))*$E256*$F256)+(AC$137*INDEX('Term Pricing'!$X$1083:$X$1262,MATCH('Project 2'!AC$8,'Term Pricing'!$C$1083:$C$1262,0))*$E256*(1-$F256))</f>
        <v>0</v>
      </c>
      <c r="AD256" s="212">
        <f ca="1">(AD$137*INDEX('Term Pricing'!$W$1083:$W$1262,MATCH('Project 2'!AD$8,'Term Pricing'!$C$1083:$C$1262,0))*$E256*$F256)+(AD$137*INDEX('Term Pricing'!$X$1083:$X$1262,MATCH('Project 2'!AD$8,'Term Pricing'!$C$1083:$C$1262,0))*$E256*(1-$F256))</f>
        <v>0</v>
      </c>
      <c r="AE256" s="212">
        <f ca="1">(AE$137*INDEX('Term Pricing'!$W$1083:$W$1262,MATCH('Project 2'!AE$8,'Term Pricing'!$C$1083:$C$1262,0))*$E256*$F256)+(AE$137*INDEX('Term Pricing'!$X$1083:$X$1262,MATCH('Project 2'!AE$8,'Term Pricing'!$C$1083:$C$1262,0))*$E256*(1-$F256))</f>
        <v>0</v>
      </c>
      <c r="AF256" s="212">
        <f ca="1">(AF$137*INDEX('Term Pricing'!$W$1083:$W$1262,MATCH('Project 2'!AF$8,'Term Pricing'!$C$1083:$C$1262,0))*$E256*$F256)+(AF$137*INDEX('Term Pricing'!$X$1083:$X$1262,MATCH('Project 2'!AF$8,'Term Pricing'!$C$1083:$C$1262,0))*$E256*(1-$F256))</f>
        <v>0</v>
      </c>
      <c r="AG256" s="212">
        <f ca="1">(AG$137*INDEX('Term Pricing'!$W$1083:$W$1262,MATCH('Project 2'!AG$8,'Term Pricing'!$C$1083:$C$1262,0))*$E256*$F256)+(AG$137*INDEX('Term Pricing'!$X$1083:$X$1262,MATCH('Project 2'!AG$8,'Term Pricing'!$C$1083:$C$1262,0))*$E256*(1-$F256))</f>
        <v>0</v>
      </c>
      <c r="AH256" s="212">
        <f ca="1">(AH$137*INDEX('Term Pricing'!$W$1083:$W$1262,MATCH('Project 2'!AH$8,'Term Pricing'!$C$1083:$C$1262,0))*$E256*$F256)+(AH$137*INDEX('Term Pricing'!$X$1083:$X$1262,MATCH('Project 2'!AH$8,'Term Pricing'!$C$1083:$C$1262,0))*$E256*(1-$F256))</f>
        <v>0</v>
      </c>
      <c r="AI256" s="212">
        <f ca="1">(AI$137*INDEX('Term Pricing'!$W$1083:$W$1262,MATCH('Project 2'!AI$8,'Term Pricing'!$C$1083:$C$1262,0))*$E256*$F256)+(AI$137*INDEX('Term Pricing'!$X$1083:$X$1262,MATCH('Project 2'!AI$8,'Term Pricing'!$C$1083:$C$1262,0))*$E256*(1-$F256))</f>
        <v>0</v>
      </c>
      <c r="AJ256" s="212">
        <f ca="1">(AJ$137*INDEX('Term Pricing'!$W$1083:$W$1262,MATCH('Project 2'!AJ$8,'Term Pricing'!$C$1083:$C$1262,0))*$E256*$F256)+(AJ$137*INDEX('Term Pricing'!$X$1083:$X$1262,MATCH('Project 2'!AJ$8,'Term Pricing'!$C$1083:$C$1262,0))*$E256*(1-$F256))</f>
        <v>0</v>
      </c>
      <c r="AK256" s="212">
        <f ca="1">(AK$137*INDEX('Term Pricing'!$W$1083:$W$1262,MATCH('Project 2'!AK$8,'Term Pricing'!$C$1083:$C$1262,0))*$E256*$F256)+(AK$137*INDEX('Term Pricing'!$X$1083:$X$1262,MATCH('Project 2'!AK$8,'Term Pricing'!$C$1083:$C$1262,0))*$E256*(1-$F256))</f>
        <v>0</v>
      </c>
      <c r="AL256" s="212">
        <f ca="1">(AL$137*INDEX('Term Pricing'!$W$1083:$W$1262,MATCH('Project 2'!AL$8,'Term Pricing'!$C$1083:$C$1262,0))*$E256*$F256)+(AL$137*INDEX('Term Pricing'!$X$1083:$X$1262,MATCH('Project 2'!AL$8,'Term Pricing'!$C$1083:$C$1262,0))*$E256*(1-$F256))</f>
        <v>0</v>
      </c>
      <c r="AM256" s="212">
        <f ca="1">(AM$137*INDEX('Term Pricing'!$W$1083:$W$1262,MATCH('Project 2'!AM$8,'Term Pricing'!$C$1083:$C$1262,0))*$E256*$F256)+(AM$137*INDEX('Term Pricing'!$X$1083:$X$1262,MATCH('Project 2'!AM$8,'Term Pricing'!$C$1083:$C$1262,0))*$E256*(1-$F256))</f>
        <v>0</v>
      </c>
      <c r="AN256" s="212">
        <f ca="1">(AN$137*INDEX('Term Pricing'!$W$1083:$W$1262,MATCH('Project 2'!AN$8,'Term Pricing'!$C$1083:$C$1262,0))*$E256*$F256)+(AN$137*INDEX('Term Pricing'!$X$1083:$X$1262,MATCH('Project 2'!AN$8,'Term Pricing'!$C$1083:$C$1262,0))*$E256*(1-$F256))</f>
        <v>0</v>
      </c>
      <c r="AO256" s="212">
        <f ca="1">(AO$137*INDEX('Term Pricing'!$W$1083:$W$1262,MATCH('Project 2'!AO$8,'Term Pricing'!$C$1083:$C$1262,0))*$E256*$F256)+(AO$137*INDEX('Term Pricing'!$X$1083:$X$1262,MATCH('Project 2'!AO$8,'Term Pricing'!$C$1083:$C$1262,0))*$E256*(1-$F256))</f>
        <v>0</v>
      </c>
      <c r="AP256" s="212">
        <f ca="1">(AP$137*INDEX('Term Pricing'!$W$1083:$W$1262,MATCH('Project 2'!AP$8,'Term Pricing'!$C$1083:$C$1262,0))*$E256*$F256)+(AP$137*INDEX('Term Pricing'!$X$1083:$X$1262,MATCH('Project 2'!AP$8,'Term Pricing'!$C$1083:$C$1262,0))*$E256*(1-$F256))</f>
        <v>0</v>
      </c>
      <c r="AQ256" s="212">
        <f ca="1">(AQ$137*INDEX('Term Pricing'!$W$1083:$W$1262,MATCH('Project 2'!AQ$8,'Term Pricing'!$C$1083:$C$1262,0))*$E256*$F256)+(AQ$137*INDEX('Term Pricing'!$X$1083:$X$1262,MATCH('Project 2'!AQ$8,'Term Pricing'!$C$1083:$C$1262,0))*$E256*(1-$F256))</f>
        <v>0</v>
      </c>
      <c r="AR256" s="212">
        <f ca="1">(AR$137*INDEX('Term Pricing'!$W$1083:$W$1262,MATCH('Project 2'!AR$8,'Term Pricing'!$C$1083:$C$1262,0))*$E256*$F256)+(AR$137*INDEX('Term Pricing'!$X$1083:$X$1262,MATCH('Project 2'!AR$8,'Term Pricing'!$C$1083:$C$1262,0))*$E256*(1-$F256))</f>
        <v>0</v>
      </c>
      <c r="AS256" s="212">
        <f ca="1">(AS$137*INDEX('Term Pricing'!$W$1083:$W$1262,MATCH('Project 2'!AS$8,'Term Pricing'!$C$1083:$C$1262,0))*$E256*$F256)+(AS$137*INDEX('Term Pricing'!$X$1083:$X$1262,MATCH('Project 2'!AS$8,'Term Pricing'!$C$1083:$C$1262,0))*$E256*(1-$F256))</f>
        <v>0</v>
      </c>
      <c r="AT256" s="212">
        <f ca="1">(AT$137*INDEX('Term Pricing'!$W$1083:$W$1262,MATCH('Project 2'!AT$8,'Term Pricing'!$C$1083:$C$1262,0))*$E256*$F256)+(AT$137*INDEX('Term Pricing'!$X$1083:$X$1262,MATCH('Project 2'!AT$8,'Term Pricing'!$C$1083:$C$1262,0))*$E256*(1-$F256))</f>
        <v>0</v>
      </c>
      <c r="AU256" s="212">
        <f ca="1">(AU$137*INDEX('Term Pricing'!$W$1083:$W$1262,MATCH('Project 2'!AU$8,'Term Pricing'!$C$1083:$C$1262,0))*$E256*$F256)+(AU$137*INDEX('Term Pricing'!$X$1083:$X$1262,MATCH('Project 2'!AU$8,'Term Pricing'!$C$1083:$C$1262,0))*$E256*(1-$F256))</f>
        <v>0</v>
      </c>
      <c r="AV256" s="212">
        <f ca="1">(AV$137*INDEX('Term Pricing'!$W$1083:$W$1262,MATCH('Project 2'!AV$8,'Term Pricing'!$C$1083:$C$1262,0))*$E256*$F256)+(AV$137*INDEX('Term Pricing'!$X$1083:$X$1262,MATCH('Project 2'!AV$8,'Term Pricing'!$C$1083:$C$1262,0))*$E256*(1-$F256))</f>
        <v>0</v>
      </c>
      <c r="AW256" s="212">
        <f ca="1">(AW$137*INDEX('Term Pricing'!$W$1083:$W$1262,MATCH('Project 2'!AW$8,'Term Pricing'!$C$1083:$C$1262,0))*$E256*$F256)+(AW$137*INDEX('Term Pricing'!$X$1083:$X$1262,MATCH('Project 2'!AW$8,'Term Pricing'!$C$1083:$C$1262,0))*$E256*(1-$F256))</f>
        <v>0</v>
      </c>
      <c r="AX256" s="212">
        <f ca="1">(AX$137*INDEX('Term Pricing'!$W$1083:$W$1262,MATCH('Project 2'!AX$8,'Term Pricing'!$C$1083:$C$1262,0))*$E256*$F256)+(AX$137*INDEX('Term Pricing'!$X$1083:$X$1262,MATCH('Project 2'!AX$8,'Term Pricing'!$C$1083:$C$1262,0))*$E256*(1-$F256))</f>
        <v>0</v>
      </c>
      <c r="AY256" s="212">
        <f ca="1">(AY$137*INDEX('Term Pricing'!$W$1083:$W$1262,MATCH('Project 2'!AY$8,'Term Pricing'!$C$1083:$C$1262,0))*$E256*$F256)+(AY$137*INDEX('Term Pricing'!$X$1083:$X$1262,MATCH('Project 2'!AY$8,'Term Pricing'!$C$1083:$C$1262,0))*$E256*(1-$F256))</f>
        <v>0</v>
      </c>
      <c r="AZ256" s="212">
        <f ca="1">(AZ$137*INDEX('Term Pricing'!$W$1083:$W$1262,MATCH('Project 2'!AZ$8,'Term Pricing'!$C$1083:$C$1262,0))*$E256*$F256)+(AZ$137*INDEX('Term Pricing'!$X$1083:$X$1262,MATCH('Project 2'!AZ$8,'Term Pricing'!$C$1083:$C$1262,0))*$E256*(1-$F256))</f>
        <v>0</v>
      </c>
      <c r="BA256" s="212">
        <f ca="1">(BA$137*INDEX('Term Pricing'!$W$1083:$W$1262,MATCH('Project 2'!BA$8,'Term Pricing'!$C$1083:$C$1262,0))*$E256*$F256)+(BA$137*INDEX('Term Pricing'!$X$1083:$X$1262,MATCH('Project 2'!BA$8,'Term Pricing'!$C$1083:$C$1262,0))*$E256*(1-$F256))</f>
        <v>0</v>
      </c>
      <c r="BB256" s="212">
        <f ca="1">(BB$137*INDEX('Term Pricing'!$W$1083:$W$1262,MATCH('Project 2'!BB$8,'Term Pricing'!$C$1083:$C$1262,0))*$E256*$F256)+(BB$137*INDEX('Term Pricing'!$X$1083:$X$1262,MATCH('Project 2'!BB$8,'Term Pricing'!$C$1083:$C$1262,0))*$E256*(1-$F256))</f>
        <v>0</v>
      </c>
      <c r="BC256" s="212">
        <f ca="1">(BC$137*INDEX('Term Pricing'!$W$1083:$W$1262,MATCH('Project 2'!BC$8,'Term Pricing'!$C$1083:$C$1262,0))*$E256*$F256)+(BC$137*INDEX('Term Pricing'!$X$1083:$X$1262,MATCH('Project 2'!BC$8,'Term Pricing'!$C$1083:$C$1262,0))*$E256*(1-$F256))</f>
        <v>0</v>
      </c>
      <c r="BD256" s="212">
        <f ca="1">(BD$137*INDEX('Term Pricing'!$W$1083:$W$1262,MATCH('Project 2'!BD$8,'Term Pricing'!$C$1083:$C$1262,0))*$E256*$F256)+(BD$137*INDEX('Term Pricing'!$X$1083:$X$1262,MATCH('Project 2'!BD$8,'Term Pricing'!$C$1083:$C$1262,0))*$E256*(1-$F256))</f>
        <v>0</v>
      </c>
      <c r="BE256" s="212">
        <f ca="1">(BE$137*INDEX('Term Pricing'!$W$1083:$W$1262,MATCH('Project 2'!BE$8,'Term Pricing'!$C$1083:$C$1262,0))*$E256*$F256)+(BE$137*INDEX('Term Pricing'!$X$1083:$X$1262,MATCH('Project 2'!BE$8,'Term Pricing'!$C$1083:$C$1262,0))*$E256*(1-$F256))</f>
        <v>0</v>
      </c>
      <c r="BF256" s="212">
        <f ca="1">(BF$137*INDEX('Term Pricing'!$W$1083:$W$1262,MATCH('Project 2'!BF$8,'Term Pricing'!$C$1083:$C$1262,0))*$E256*$F256)+(BF$137*INDEX('Term Pricing'!$X$1083:$X$1262,MATCH('Project 2'!BF$8,'Term Pricing'!$C$1083:$C$1262,0))*$E256*(1-$F256))</f>
        <v>0</v>
      </c>
      <c r="BG256" s="212">
        <f ca="1">(BG$137*INDEX('Term Pricing'!$W$1083:$W$1262,MATCH('Project 2'!BG$8,'Term Pricing'!$C$1083:$C$1262,0))*$E256*$F256)+(BG$137*INDEX('Term Pricing'!$X$1083:$X$1262,MATCH('Project 2'!BG$8,'Term Pricing'!$C$1083:$C$1262,0))*$E256*(1-$F256))</f>
        <v>0</v>
      </c>
      <c r="BH256" s="212">
        <f ca="1">(BH$137*INDEX('Term Pricing'!$W$1083:$W$1262,MATCH('Project 2'!BH$8,'Term Pricing'!$C$1083:$C$1262,0))*$E256*$F256)+(BH$137*INDEX('Term Pricing'!$X$1083:$X$1262,MATCH('Project 2'!BH$8,'Term Pricing'!$C$1083:$C$1262,0))*$E256*(1-$F256))</f>
        <v>0</v>
      </c>
      <c r="BI256" s="212">
        <f ca="1">(BI$137*INDEX('Term Pricing'!$W$1083:$W$1262,MATCH('Project 2'!BI$8,'Term Pricing'!$C$1083:$C$1262,0))*$E256*$F256)+(BI$137*INDEX('Term Pricing'!$X$1083:$X$1262,MATCH('Project 2'!BI$8,'Term Pricing'!$C$1083:$C$1262,0))*$E256*(1-$F256))</f>
        <v>0</v>
      </c>
      <c r="BJ256" s="212">
        <f ca="1">(BJ$137*INDEX('Term Pricing'!$W$1083:$W$1262,MATCH('Project 2'!BJ$8,'Term Pricing'!$C$1083:$C$1262,0))*$E256*$F256)+(BJ$137*INDEX('Term Pricing'!$X$1083:$X$1262,MATCH('Project 2'!BJ$8,'Term Pricing'!$C$1083:$C$1262,0))*$E256*(1-$F256))</f>
        <v>0</v>
      </c>
      <c r="BK256" s="212">
        <f ca="1">(BK$137*INDEX('Term Pricing'!$W$1083:$W$1262,MATCH('Project 2'!BK$8,'Term Pricing'!$C$1083:$C$1262,0))*$E256*$F256)+(BK$137*INDEX('Term Pricing'!$X$1083:$X$1262,MATCH('Project 2'!BK$8,'Term Pricing'!$C$1083:$C$1262,0))*$E256*(1-$F256))</f>
        <v>0</v>
      </c>
      <c r="BL256" s="212">
        <f ca="1">(BL$137*INDEX('Term Pricing'!$W$1083:$W$1262,MATCH('Project 2'!BL$8,'Term Pricing'!$C$1083:$C$1262,0))*$E256*$F256)+(BL$137*INDEX('Term Pricing'!$X$1083:$X$1262,MATCH('Project 2'!BL$8,'Term Pricing'!$C$1083:$C$1262,0))*$E256*(1-$F256))</f>
        <v>0</v>
      </c>
      <c r="BM256" s="212">
        <f ca="1">(BM$137*INDEX('Term Pricing'!$W$1083:$W$1262,MATCH('Project 2'!BM$8,'Term Pricing'!$C$1083:$C$1262,0))*$E256*$F256)+(BM$137*INDEX('Term Pricing'!$X$1083:$X$1262,MATCH('Project 2'!BM$8,'Term Pricing'!$C$1083:$C$1262,0))*$E256*(1-$F256))</f>
        <v>0</v>
      </c>
      <c r="BN256" s="212">
        <f ca="1">(BN$137*INDEX('Term Pricing'!$W$1083:$W$1262,MATCH('Project 2'!BN$8,'Term Pricing'!$C$1083:$C$1262,0))*$E256*$F256)+(BN$137*INDEX('Term Pricing'!$X$1083:$X$1262,MATCH('Project 2'!BN$8,'Term Pricing'!$C$1083:$C$1262,0))*$E256*(1-$F256))</f>
        <v>0</v>
      </c>
      <c r="BO256" s="212">
        <f ca="1">(BO$137*INDEX('Term Pricing'!$W$1083:$W$1262,MATCH('Project 2'!BO$8,'Term Pricing'!$C$1083:$C$1262,0))*$E256*$F256)+(BO$137*INDEX('Term Pricing'!$X$1083:$X$1262,MATCH('Project 2'!BO$8,'Term Pricing'!$C$1083:$C$1262,0))*$E256*(1-$F256))</f>
        <v>0</v>
      </c>
      <c r="BP256" s="212">
        <f ca="1">(BP$137*INDEX('Term Pricing'!$W$1083:$W$1262,MATCH('Project 2'!BP$8,'Term Pricing'!$C$1083:$C$1262,0))*$E256*$F256)+(BP$137*INDEX('Term Pricing'!$X$1083:$X$1262,MATCH('Project 2'!BP$8,'Term Pricing'!$C$1083:$C$1262,0))*$E256*(1-$F256))</f>
        <v>0</v>
      </c>
      <c r="BQ256" s="212">
        <f ca="1">(BQ$137*INDEX('Term Pricing'!$W$1083:$W$1262,MATCH('Project 2'!BQ$8,'Term Pricing'!$C$1083:$C$1262,0))*$E256*$F256)+(BQ$137*INDEX('Term Pricing'!$X$1083:$X$1262,MATCH('Project 2'!BQ$8,'Term Pricing'!$C$1083:$C$1262,0))*$E256*(1-$F256))</f>
        <v>0</v>
      </c>
      <c r="BR256" s="212">
        <f ca="1">(BR$137*INDEX('Term Pricing'!$W$1083:$W$1262,MATCH('Project 2'!BR$8,'Term Pricing'!$C$1083:$C$1262,0))*$E256*$F256)+(BR$137*INDEX('Term Pricing'!$X$1083:$X$1262,MATCH('Project 2'!BR$8,'Term Pricing'!$C$1083:$C$1262,0))*$E256*(1-$F256))</f>
        <v>0</v>
      </c>
      <c r="BS256" s="212">
        <f ca="1">(BS$137*INDEX('Term Pricing'!$W$1083:$W$1262,MATCH('Project 2'!BS$8,'Term Pricing'!$C$1083:$C$1262,0))*$E256*$F256)+(BS$137*INDEX('Term Pricing'!$X$1083:$X$1262,MATCH('Project 2'!BS$8,'Term Pricing'!$C$1083:$C$1262,0))*$E256*(1-$F256))</f>
        <v>0</v>
      </c>
      <c r="BT256" s="212">
        <f ca="1">(BT$137*INDEX('Term Pricing'!$W$1083:$W$1262,MATCH('Project 2'!BT$8,'Term Pricing'!$C$1083:$C$1262,0))*$E256*$F256)+(BT$137*INDEX('Term Pricing'!$X$1083:$X$1262,MATCH('Project 2'!BT$8,'Term Pricing'!$C$1083:$C$1262,0))*$E256*(1-$F256))</f>
        <v>0</v>
      </c>
      <c r="BU256" s="212">
        <f ca="1">(BU$137*INDEX('Term Pricing'!$W$1083:$W$1262,MATCH('Project 2'!BU$8,'Term Pricing'!$C$1083:$C$1262,0))*$E256*$F256)+(BU$137*INDEX('Term Pricing'!$X$1083:$X$1262,MATCH('Project 2'!BU$8,'Term Pricing'!$C$1083:$C$1262,0))*$E256*(1-$F256))</f>
        <v>0</v>
      </c>
      <c r="BV256" s="212">
        <f ca="1">(BV$137*INDEX('Term Pricing'!$W$1083:$W$1262,MATCH('Project 2'!BV$8,'Term Pricing'!$C$1083:$C$1262,0))*$E256*$F256)+(BV$137*INDEX('Term Pricing'!$X$1083:$X$1262,MATCH('Project 2'!BV$8,'Term Pricing'!$C$1083:$C$1262,0))*$E256*(1-$F256))</f>
        <v>0</v>
      </c>
      <c r="BW256" s="212">
        <f ca="1">(BW$137*INDEX('Term Pricing'!$W$1083:$W$1262,MATCH('Project 2'!BW$8,'Term Pricing'!$C$1083:$C$1262,0))*$E256*$F256)+(BW$137*INDEX('Term Pricing'!$X$1083:$X$1262,MATCH('Project 2'!BW$8,'Term Pricing'!$C$1083:$C$1262,0))*$E256*(1-$F256))</f>
        <v>0</v>
      </c>
      <c r="BX256" s="212">
        <f ca="1">(BX$137*INDEX('Term Pricing'!$W$1083:$W$1262,MATCH('Project 2'!BX$8,'Term Pricing'!$C$1083:$C$1262,0))*$E256*$F256)+(BX$137*INDEX('Term Pricing'!$X$1083:$X$1262,MATCH('Project 2'!BX$8,'Term Pricing'!$C$1083:$C$1262,0))*$E256*(1-$F256))</f>
        <v>0</v>
      </c>
      <c r="BY256" s="212">
        <f ca="1">(BY$137*INDEX('Term Pricing'!$W$1083:$W$1262,MATCH('Project 2'!BY$8,'Term Pricing'!$C$1083:$C$1262,0))*$E256*$F256)+(BY$137*INDEX('Term Pricing'!$X$1083:$X$1262,MATCH('Project 2'!BY$8,'Term Pricing'!$C$1083:$C$1262,0))*$E256*(1-$F256))</f>
        <v>0</v>
      </c>
      <c r="BZ256" s="212">
        <f ca="1">(BZ$137*INDEX('Term Pricing'!$W$1083:$W$1262,MATCH('Project 2'!BZ$8,'Term Pricing'!$C$1083:$C$1262,0))*$E256*$F256)+(BZ$137*INDEX('Term Pricing'!$X$1083:$X$1262,MATCH('Project 2'!BZ$8,'Term Pricing'!$C$1083:$C$1262,0))*$E256*(1-$F256))</f>
        <v>0</v>
      </c>
      <c r="CA256" s="212">
        <f ca="1">(CA$137*INDEX('Term Pricing'!$W$1083:$W$1262,MATCH('Project 2'!CA$8,'Term Pricing'!$C$1083:$C$1262,0))*$E256*$F256)+(CA$137*INDEX('Term Pricing'!$X$1083:$X$1262,MATCH('Project 2'!CA$8,'Term Pricing'!$C$1083:$C$1262,0))*$E256*(1-$F256))</f>
        <v>0</v>
      </c>
      <c r="CB256" s="212">
        <f ca="1">(CB$137*INDEX('Term Pricing'!$W$1083:$W$1262,MATCH('Project 2'!CB$8,'Term Pricing'!$C$1083:$C$1262,0))*$E256*$F256)+(CB$137*INDEX('Term Pricing'!$X$1083:$X$1262,MATCH('Project 2'!CB$8,'Term Pricing'!$C$1083:$C$1262,0))*$E256*(1-$F256))</f>
        <v>0</v>
      </c>
      <c r="CC256" s="212">
        <f ca="1">(CC$137*INDEX('Term Pricing'!$W$1083:$W$1262,MATCH('Project 2'!CC$8,'Term Pricing'!$C$1083:$C$1262,0))*$E256*$F256)+(CC$137*INDEX('Term Pricing'!$X$1083:$X$1262,MATCH('Project 2'!CC$8,'Term Pricing'!$C$1083:$C$1262,0))*$E256*(1-$F256))</f>
        <v>0</v>
      </c>
      <c r="CD256" s="212">
        <f ca="1">(CD$137*INDEX('Term Pricing'!$W$1083:$W$1262,MATCH('Project 2'!CD$8,'Term Pricing'!$C$1083:$C$1262,0))*$E256*$F256)+(CD$137*INDEX('Term Pricing'!$X$1083:$X$1262,MATCH('Project 2'!CD$8,'Term Pricing'!$C$1083:$C$1262,0))*$E256*(1-$F256))</f>
        <v>0</v>
      </c>
      <c r="CE256" s="212">
        <f ca="1">(CE$137*INDEX('Term Pricing'!$W$1083:$W$1262,MATCH('Project 2'!CE$8,'Term Pricing'!$C$1083:$C$1262,0))*$E256*$F256)+(CE$137*INDEX('Term Pricing'!$X$1083:$X$1262,MATCH('Project 2'!CE$8,'Term Pricing'!$C$1083:$C$1262,0))*$E256*(1-$F256))</f>
        <v>0</v>
      </c>
      <c r="CF256" s="212">
        <f ca="1">(CF$137*INDEX('Term Pricing'!$W$1083:$W$1262,MATCH('Project 2'!CF$8,'Term Pricing'!$C$1083:$C$1262,0))*$E256*$F256)+(CF$137*INDEX('Term Pricing'!$X$1083:$X$1262,MATCH('Project 2'!CF$8,'Term Pricing'!$C$1083:$C$1262,0))*$E256*(1-$F256))</f>
        <v>0</v>
      </c>
      <c r="CG256" s="212">
        <f ca="1">(CG$137*INDEX('Term Pricing'!$W$1083:$W$1262,MATCH('Project 2'!CG$8,'Term Pricing'!$C$1083:$C$1262,0))*$E256*$F256)+(CG$137*INDEX('Term Pricing'!$X$1083:$X$1262,MATCH('Project 2'!CG$8,'Term Pricing'!$C$1083:$C$1262,0))*$E256*(1-$F256))</f>
        <v>0</v>
      </c>
      <c r="CH256" s="212">
        <f ca="1">(CH$137*INDEX('Term Pricing'!$W$1083:$W$1262,MATCH('Project 2'!CH$8,'Term Pricing'!$C$1083:$C$1262,0))*$E256*$F256)+(CH$137*INDEX('Term Pricing'!$X$1083:$X$1262,MATCH('Project 2'!CH$8,'Term Pricing'!$C$1083:$C$1262,0))*$E256*(1-$F256))</f>
        <v>0</v>
      </c>
      <c r="CI256" s="212">
        <f ca="1">(CI$137*INDEX('Term Pricing'!$W$1083:$W$1262,MATCH('Project 2'!CI$8,'Term Pricing'!$C$1083:$C$1262,0))*$E256*$F256)+(CI$137*INDEX('Term Pricing'!$X$1083:$X$1262,MATCH('Project 2'!CI$8,'Term Pricing'!$C$1083:$C$1262,0))*$E256*(1-$F256))</f>
        <v>0</v>
      </c>
      <c r="CJ256" s="212">
        <f ca="1">(CJ$137*INDEX('Term Pricing'!$W$1083:$W$1262,MATCH('Project 2'!CJ$8,'Term Pricing'!$C$1083:$C$1262,0))*$E256*$F256)+(CJ$137*INDEX('Term Pricing'!$X$1083:$X$1262,MATCH('Project 2'!CJ$8,'Term Pricing'!$C$1083:$C$1262,0))*$E256*(1-$F256))</f>
        <v>0</v>
      </c>
      <c r="CK256" s="212">
        <f ca="1">(CK$137*INDEX('Term Pricing'!$W$1083:$W$1262,MATCH('Project 2'!CK$8,'Term Pricing'!$C$1083:$C$1262,0))*$E256*$F256)+(CK$137*INDEX('Term Pricing'!$X$1083:$X$1262,MATCH('Project 2'!CK$8,'Term Pricing'!$C$1083:$C$1262,0))*$E256*(1-$F256))</f>
        <v>0</v>
      </c>
      <c r="CL256" s="212">
        <f ca="1">(CL$137*INDEX('Term Pricing'!$W$1083:$W$1262,MATCH('Project 2'!CL$8,'Term Pricing'!$C$1083:$C$1262,0))*$E256*$F256)+(CL$137*INDEX('Term Pricing'!$X$1083:$X$1262,MATCH('Project 2'!CL$8,'Term Pricing'!$C$1083:$C$1262,0))*$E256*(1-$F256))</f>
        <v>0</v>
      </c>
      <c r="CM256" s="212">
        <f ca="1">(CM$137*INDEX('Term Pricing'!$W$1083:$W$1262,MATCH('Project 2'!CM$8,'Term Pricing'!$C$1083:$C$1262,0))*$E256*$F256)+(CM$137*INDEX('Term Pricing'!$X$1083:$X$1262,MATCH('Project 2'!CM$8,'Term Pricing'!$C$1083:$C$1262,0))*$E256*(1-$F256))</f>
        <v>0</v>
      </c>
      <c r="CN256" s="212">
        <f ca="1">(CN$137*INDEX('Term Pricing'!$W$1083:$W$1262,MATCH('Project 2'!CN$8,'Term Pricing'!$C$1083:$C$1262,0))*$E256*$F256)+(CN$137*INDEX('Term Pricing'!$X$1083:$X$1262,MATCH('Project 2'!CN$8,'Term Pricing'!$C$1083:$C$1262,0))*$E256*(1-$F256))</f>
        <v>0</v>
      </c>
      <c r="CO256" s="212">
        <f ca="1">(CO$137*INDEX('Term Pricing'!$W$1083:$W$1262,MATCH('Project 2'!CO$8,'Term Pricing'!$C$1083:$C$1262,0))*$E256*$F256)+(CO$137*INDEX('Term Pricing'!$X$1083:$X$1262,MATCH('Project 2'!CO$8,'Term Pricing'!$C$1083:$C$1262,0))*$E256*(1-$F256))</f>
        <v>0</v>
      </c>
      <c r="CP256" s="212">
        <f ca="1">(CP$137*INDEX('Term Pricing'!$W$1083:$W$1262,MATCH('Project 2'!CP$8,'Term Pricing'!$C$1083:$C$1262,0))*$E256*$F256)+(CP$137*INDEX('Term Pricing'!$X$1083:$X$1262,MATCH('Project 2'!CP$8,'Term Pricing'!$C$1083:$C$1262,0))*$E256*(1-$F256))</f>
        <v>0</v>
      </c>
      <c r="CQ256" s="212">
        <f ca="1">(CQ$137*INDEX('Term Pricing'!$W$1083:$W$1262,MATCH('Project 2'!CQ$8,'Term Pricing'!$C$1083:$C$1262,0))*$E256*$F256)+(CQ$137*INDEX('Term Pricing'!$X$1083:$X$1262,MATCH('Project 2'!CQ$8,'Term Pricing'!$C$1083:$C$1262,0))*$E256*(1-$F256))</f>
        <v>0</v>
      </c>
      <c r="CR256" s="212">
        <f ca="1">(CR$137*INDEX('Term Pricing'!$W$1083:$W$1262,MATCH('Project 2'!CR$8,'Term Pricing'!$C$1083:$C$1262,0))*$E256*$F256)+(CR$137*INDEX('Term Pricing'!$X$1083:$X$1262,MATCH('Project 2'!CR$8,'Term Pricing'!$C$1083:$C$1262,0))*$E256*(1-$F256))</f>
        <v>0</v>
      </c>
      <c r="CS256" s="212">
        <f ca="1">(CS$137*INDEX('Term Pricing'!$W$1083:$W$1262,MATCH('Project 2'!CS$8,'Term Pricing'!$C$1083:$C$1262,0))*$E256*$F256)+(CS$137*INDEX('Term Pricing'!$X$1083:$X$1262,MATCH('Project 2'!CS$8,'Term Pricing'!$C$1083:$C$1262,0))*$E256*(1-$F256))</f>
        <v>0</v>
      </c>
      <c r="CT256" s="212">
        <f ca="1">(CT$137*INDEX('Term Pricing'!$W$1083:$W$1262,MATCH('Project 2'!CT$8,'Term Pricing'!$C$1083:$C$1262,0))*$E256*$F256)+(CT$137*INDEX('Term Pricing'!$X$1083:$X$1262,MATCH('Project 2'!CT$8,'Term Pricing'!$C$1083:$C$1262,0))*$E256*(1-$F256))</f>
        <v>0</v>
      </c>
      <c r="CU256" s="212">
        <f ca="1">(CU$137*INDEX('Term Pricing'!$W$1083:$W$1262,MATCH('Project 2'!CU$8,'Term Pricing'!$C$1083:$C$1262,0))*$E256*$F256)+(CU$137*INDEX('Term Pricing'!$X$1083:$X$1262,MATCH('Project 2'!CU$8,'Term Pricing'!$C$1083:$C$1262,0))*$E256*(1-$F256))</f>
        <v>0</v>
      </c>
      <c r="CV256" s="212">
        <f ca="1">(CV$137*INDEX('Term Pricing'!$W$1083:$W$1262,MATCH('Project 2'!CV$8,'Term Pricing'!$C$1083:$C$1262,0))*$E256*$F256)+(CV$137*INDEX('Term Pricing'!$X$1083:$X$1262,MATCH('Project 2'!CV$8,'Term Pricing'!$C$1083:$C$1262,0))*$E256*(1-$F256))</f>
        <v>0</v>
      </c>
      <c r="CW256" s="212">
        <f ca="1">(CW$137*INDEX('Term Pricing'!$W$1083:$W$1262,MATCH('Project 2'!CW$8,'Term Pricing'!$C$1083:$C$1262,0))*$E256*$F256)+(CW$137*INDEX('Term Pricing'!$X$1083:$X$1262,MATCH('Project 2'!CW$8,'Term Pricing'!$C$1083:$C$1262,0))*$E256*(1-$F256))</f>
        <v>0</v>
      </c>
      <c r="CX256" s="212">
        <f ca="1">(CX$137*INDEX('Term Pricing'!$W$1083:$W$1262,MATCH('Project 2'!CX$8,'Term Pricing'!$C$1083:$C$1262,0))*$E256*$F256)+(CX$137*INDEX('Term Pricing'!$X$1083:$X$1262,MATCH('Project 2'!CX$8,'Term Pricing'!$C$1083:$C$1262,0))*$E256*(1-$F256))</f>
        <v>0</v>
      </c>
      <c r="CY256" s="212">
        <f ca="1">(CY$137*INDEX('Term Pricing'!$W$1083:$W$1262,MATCH('Project 2'!CY$8,'Term Pricing'!$C$1083:$C$1262,0))*$E256*$F256)+(CY$137*INDEX('Term Pricing'!$X$1083:$X$1262,MATCH('Project 2'!CY$8,'Term Pricing'!$C$1083:$C$1262,0))*$E256*(1-$F256))</f>
        <v>0</v>
      </c>
      <c r="CZ256" s="212">
        <f ca="1">(CZ$137*INDEX('Term Pricing'!$W$1083:$W$1262,MATCH('Project 2'!CZ$8,'Term Pricing'!$C$1083:$C$1262,0))*$E256*$F256)+(CZ$137*INDEX('Term Pricing'!$X$1083:$X$1262,MATCH('Project 2'!CZ$8,'Term Pricing'!$C$1083:$C$1262,0))*$E256*(1-$F256))</f>
        <v>0</v>
      </c>
      <c r="DA256" s="212">
        <f ca="1">(DA$137*INDEX('Term Pricing'!$W$1083:$W$1262,MATCH('Project 2'!DA$8,'Term Pricing'!$C$1083:$C$1262,0))*$E256*$F256)+(DA$137*INDEX('Term Pricing'!$X$1083:$X$1262,MATCH('Project 2'!DA$8,'Term Pricing'!$C$1083:$C$1262,0))*$E256*(1-$F256))</f>
        <v>0</v>
      </c>
      <c r="DB256" s="212">
        <f ca="1">(DB$137*INDEX('Term Pricing'!$W$1083:$W$1262,MATCH('Project 2'!DB$8,'Term Pricing'!$C$1083:$C$1262,0))*$E256*$F256)+(DB$137*INDEX('Term Pricing'!$X$1083:$X$1262,MATCH('Project 2'!DB$8,'Term Pricing'!$C$1083:$C$1262,0))*$E256*(1-$F256))</f>
        <v>0</v>
      </c>
      <c r="DC256" s="212">
        <f ca="1">(DC$137*INDEX('Term Pricing'!$W$1083:$W$1262,MATCH('Project 2'!DC$8,'Term Pricing'!$C$1083:$C$1262,0))*$E256*$F256)+(DC$137*INDEX('Term Pricing'!$X$1083:$X$1262,MATCH('Project 2'!DC$8,'Term Pricing'!$C$1083:$C$1262,0))*$E256*(1-$F256))</f>
        <v>0</v>
      </c>
      <c r="DD256" s="212">
        <f ca="1">(DD$137*INDEX('Term Pricing'!$W$1083:$W$1262,MATCH('Project 2'!DD$8,'Term Pricing'!$C$1083:$C$1262,0))*$E256*$F256)+(DD$137*INDEX('Term Pricing'!$X$1083:$X$1262,MATCH('Project 2'!DD$8,'Term Pricing'!$C$1083:$C$1262,0))*$E256*(1-$F256))</f>
        <v>0</v>
      </c>
      <c r="DE256" s="212">
        <f ca="1">(DE$137*INDEX('Term Pricing'!$W$1083:$W$1262,MATCH('Project 2'!DE$8,'Term Pricing'!$C$1083:$C$1262,0))*$E256*$F256)+(DE$137*INDEX('Term Pricing'!$X$1083:$X$1262,MATCH('Project 2'!DE$8,'Term Pricing'!$C$1083:$C$1262,0))*$E256*(1-$F256))</f>
        <v>0</v>
      </c>
      <c r="DF256" s="212">
        <f ca="1">(DF$137*INDEX('Term Pricing'!$W$1083:$W$1262,MATCH('Project 2'!DF$8,'Term Pricing'!$C$1083:$C$1262,0))*$E256*$F256)+(DF$137*INDEX('Term Pricing'!$X$1083:$X$1262,MATCH('Project 2'!DF$8,'Term Pricing'!$C$1083:$C$1262,0))*$E256*(1-$F256))</f>
        <v>0</v>
      </c>
      <c r="DG256" s="212">
        <f ca="1">(DG$137*INDEX('Term Pricing'!$W$1083:$W$1262,MATCH('Project 2'!DG$8,'Term Pricing'!$C$1083:$C$1262,0))*$E256*$F256)+(DG$137*INDEX('Term Pricing'!$X$1083:$X$1262,MATCH('Project 2'!DG$8,'Term Pricing'!$C$1083:$C$1262,0))*$E256*(1-$F256))</f>
        <v>0</v>
      </c>
      <c r="DH256" s="212">
        <f ca="1">(DH$137*INDEX('Term Pricing'!$W$1083:$W$1262,MATCH('Project 2'!DH$8,'Term Pricing'!$C$1083:$C$1262,0))*$E256*$F256)+(DH$137*INDEX('Term Pricing'!$X$1083:$X$1262,MATCH('Project 2'!DH$8,'Term Pricing'!$C$1083:$C$1262,0))*$E256*(1-$F256))</f>
        <v>0</v>
      </c>
      <c r="DI256" s="212">
        <f ca="1">(DI$137*INDEX('Term Pricing'!$W$1083:$W$1262,MATCH('Project 2'!DI$8,'Term Pricing'!$C$1083:$C$1262,0))*$E256*$F256)+(DI$137*INDEX('Term Pricing'!$X$1083:$X$1262,MATCH('Project 2'!DI$8,'Term Pricing'!$C$1083:$C$1262,0))*$E256*(1-$F256))</f>
        <v>0</v>
      </c>
      <c r="DJ256" s="212">
        <f ca="1">(DJ$137*INDEX('Term Pricing'!$W$1083:$W$1262,MATCH('Project 2'!DJ$8,'Term Pricing'!$C$1083:$C$1262,0))*$E256*$F256)+(DJ$137*INDEX('Term Pricing'!$X$1083:$X$1262,MATCH('Project 2'!DJ$8,'Term Pricing'!$C$1083:$C$1262,0))*$E256*(1-$F256))</f>
        <v>0</v>
      </c>
      <c r="DK256" s="212">
        <f ca="1">(DK$137*INDEX('Term Pricing'!$W$1083:$W$1262,MATCH('Project 2'!DK$8,'Term Pricing'!$C$1083:$C$1262,0))*$E256*$F256)+(DK$137*INDEX('Term Pricing'!$X$1083:$X$1262,MATCH('Project 2'!DK$8,'Term Pricing'!$C$1083:$C$1262,0))*$E256*(1-$F256))</f>
        <v>0</v>
      </c>
      <c r="DL256" s="212">
        <f ca="1">(DL$137*INDEX('Term Pricing'!$W$1083:$W$1262,MATCH('Project 2'!DL$8,'Term Pricing'!$C$1083:$C$1262,0))*$E256*$F256)+(DL$137*INDEX('Term Pricing'!$X$1083:$X$1262,MATCH('Project 2'!DL$8,'Term Pricing'!$C$1083:$C$1262,0))*$E256*(1-$F256))</f>
        <v>0</v>
      </c>
      <c r="DM256" s="212">
        <f ca="1">(DM$137*INDEX('Term Pricing'!$W$1083:$W$1262,MATCH('Project 2'!DM$8,'Term Pricing'!$C$1083:$C$1262,0))*$E256*$F256)+(DM$137*INDEX('Term Pricing'!$X$1083:$X$1262,MATCH('Project 2'!DM$8,'Term Pricing'!$C$1083:$C$1262,0))*$E256*(1-$F256))</f>
        <v>0</v>
      </c>
      <c r="DN256" s="212">
        <f ca="1">(DN$137*INDEX('Term Pricing'!$W$1083:$W$1262,MATCH('Project 2'!DN$8,'Term Pricing'!$C$1083:$C$1262,0))*$E256*$F256)+(DN$137*INDEX('Term Pricing'!$X$1083:$X$1262,MATCH('Project 2'!DN$8,'Term Pricing'!$C$1083:$C$1262,0))*$E256*(1-$F256))</f>
        <v>0</v>
      </c>
    </row>
    <row r="257" spans="1:118" hidden="1" outlineLevel="1">
      <c r="A257" s="151"/>
      <c r="C257" s="34" t="s">
        <v>263</v>
      </c>
      <c r="E257" s="70">
        <f>Inputs!H179</f>
        <v>0</v>
      </c>
      <c r="F257" s="70">
        <f>Inputs!J179</f>
        <v>0</v>
      </c>
      <c r="G257" s="54" t="s">
        <v>83</v>
      </c>
      <c r="H257" s="279">
        <f ca="1">IFERROR(SUM($J257:$DN257)/(SUM($J$137:$DN$137)*E257),0)</f>
        <v>0</v>
      </c>
      <c r="I257" s="29"/>
      <c r="J257" s="212">
        <f ca="1">(J$137*INDEX('Term Pricing'!$W$1268:$W$1447,MATCH('Project 2'!J$8,'Term Pricing'!$C$1268:$C$1447,0))*$E257*$F257)+(J$137*INDEX('Term Pricing'!$X$1268:$X$1447,MATCH('Project 2'!J$8,'Term Pricing'!$C$1268:$C$1447,0))*$E257*(1-$F257))</f>
        <v>0</v>
      </c>
      <c r="K257" s="212">
        <f ca="1">(K$137*INDEX('Term Pricing'!$W$1268:$W$1447,MATCH('Project 2'!K$8,'Term Pricing'!$C$1268:$C$1447,0))*$E257*$F257)+(K$137*INDEX('Term Pricing'!$X$1268:$X$1447,MATCH('Project 2'!K$8,'Term Pricing'!$C$1268:$C$1447,0))*$E257*(1-$F257))</f>
        <v>0</v>
      </c>
      <c r="L257" s="212">
        <f ca="1">(L$137*INDEX('Term Pricing'!$W$1268:$W$1447,MATCH('Project 2'!L$8,'Term Pricing'!$C$1268:$C$1447,0))*$E257*$F257)+(L$137*INDEX('Term Pricing'!$X$1268:$X$1447,MATCH('Project 2'!L$8,'Term Pricing'!$C$1268:$C$1447,0))*$E257*(1-$F257))</f>
        <v>0</v>
      </c>
      <c r="M257" s="212">
        <f ca="1">(M$137*INDEX('Term Pricing'!$W$1268:$W$1447,MATCH('Project 2'!M$8,'Term Pricing'!$C$1268:$C$1447,0))*$E257*$F257)+(M$137*INDEX('Term Pricing'!$X$1268:$X$1447,MATCH('Project 2'!M$8,'Term Pricing'!$C$1268:$C$1447,0))*$E257*(1-$F257))</f>
        <v>0</v>
      </c>
      <c r="N257" s="212">
        <f ca="1">(N$137*INDEX('Term Pricing'!$W$1268:$W$1447,MATCH('Project 2'!N$8,'Term Pricing'!$C$1268:$C$1447,0))*$E257*$F257)+(N$137*INDEX('Term Pricing'!$X$1268:$X$1447,MATCH('Project 2'!N$8,'Term Pricing'!$C$1268:$C$1447,0))*$E257*(1-$F257))</f>
        <v>0</v>
      </c>
      <c r="O257" s="212">
        <f ca="1">(O$137*INDEX('Term Pricing'!$W$1268:$W$1447,MATCH('Project 2'!O$8,'Term Pricing'!$C$1268:$C$1447,0))*$E257*$F257)+(O$137*INDEX('Term Pricing'!$X$1268:$X$1447,MATCH('Project 2'!O$8,'Term Pricing'!$C$1268:$C$1447,0))*$E257*(1-$F257))</f>
        <v>0</v>
      </c>
      <c r="P257" s="212">
        <f ca="1">(P$137*INDEX('Term Pricing'!$W$1268:$W$1447,MATCH('Project 2'!P$8,'Term Pricing'!$C$1268:$C$1447,0))*$E257*$F257)+(P$137*INDEX('Term Pricing'!$X$1268:$X$1447,MATCH('Project 2'!P$8,'Term Pricing'!$C$1268:$C$1447,0))*$E257*(1-$F257))</f>
        <v>0</v>
      </c>
      <c r="Q257" s="212">
        <f ca="1">(Q$137*INDEX('Term Pricing'!$W$1268:$W$1447,MATCH('Project 2'!Q$8,'Term Pricing'!$C$1268:$C$1447,0))*$E257*$F257)+(Q$137*INDEX('Term Pricing'!$X$1268:$X$1447,MATCH('Project 2'!Q$8,'Term Pricing'!$C$1268:$C$1447,0))*$E257*(1-$F257))</f>
        <v>0</v>
      </c>
      <c r="R257" s="212">
        <f ca="1">(R$137*INDEX('Term Pricing'!$W$1268:$W$1447,MATCH('Project 2'!R$8,'Term Pricing'!$C$1268:$C$1447,0))*$E257*$F257)+(R$137*INDEX('Term Pricing'!$X$1268:$X$1447,MATCH('Project 2'!R$8,'Term Pricing'!$C$1268:$C$1447,0))*$E257*(1-$F257))</f>
        <v>0</v>
      </c>
      <c r="S257" s="212">
        <f ca="1">(S$137*INDEX('Term Pricing'!$W$1268:$W$1447,MATCH('Project 2'!S$8,'Term Pricing'!$C$1268:$C$1447,0))*$E257*$F257)+(S$137*INDEX('Term Pricing'!$X$1268:$X$1447,MATCH('Project 2'!S$8,'Term Pricing'!$C$1268:$C$1447,0))*$E257*(1-$F257))</f>
        <v>0</v>
      </c>
      <c r="T257" s="212">
        <f ca="1">(T$137*INDEX('Term Pricing'!$W$1268:$W$1447,MATCH('Project 2'!T$8,'Term Pricing'!$C$1268:$C$1447,0))*$E257*$F257)+(T$137*INDEX('Term Pricing'!$X$1268:$X$1447,MATCH('Project 2'!T$8,'Term Pricing'!$C$1268:$C$1447,0))*$E257*(1-$F257))</f>
        <v>0</v>
      </c>
      <c r="U257" s="212">
        <f ca="1">(U$137*INDEX('Term Pricing'!$W$1268:$W$1447,MATCH('Project 2'!U$8,'Term Pricing'!$C$1268:$C$1447,0))*$E257*$F257)+(U$137*INDEX('Term Pricing'!$X$1268:$X$1447,MATCH('Project 2'!U$8,'Term Pricing'!$C$1268:$C$1447,0))*$E257*(1-$F257))</f>
        <v>0</v>
      </c>
      <c r="V257" s="212">
        <f ca="1">(V$137*INDEX('Term Pricing'!$W$1268:$W$1447,MATCH('Project 2'!V$8,'Term Pricing'!$C$1268:$C$1447,0))*$E257*$F257)+(V$137*INDEX('Term Pricing'!$X$1268:$X$1447,MATCH('Project 2'!V$8,'Term Pricing'!$C$1268:$C$1447,0))*$E257*(1-$F257))</f>
        <v>0</v>
      </c>
      <c r="W257" s="212">
        <f ca="1">(W$137*INDEX('Term Pricing'!$W$1268:$W$1447,MATCH('Project 2'!W$8,'Term Pricing'!$C$1268:$C$1447,0))*$E257*$F257)+(W$137*INDEX('Term Pricing'!$X$1268:$X$1447,MATCH('Project 2'!W$8,'Term Pricing'!$C$1268:$C$1447,0))*$E257*(1-$F257))</f>
        <v>0</v>
      </c>
      <c r="X257" s="212">
        <f ca="1">(X$137*INDEX('Term Pricing'!$W$1268:$W$1447,MATCH('Project 2'!X$8,'Term Pricing'!$C$1268:$C$1447,0))*$E257*$F257)+(X$137*INDEX('Term Pricing'!$X$1268:$X$1447,MATCH('Project 2'!X$8,'Term Pricing'!$C$1268:$C$1447,0))*$E257*(1-$F257))</f>
        <v>0</v>
      </c>
      <c r="Y257" s="212">
        <f ca="1">(Y$137*INDEX('Term Pricing'!$W$1268:$W$1447,MATCH('Project 2'!Y$8,'Term Pricing'!$C$1268:$C$1447,0))*$E257*$F257)+(Y$137*INDEX('Term Pricing'!$X$1268:$X$1447,MATCH('Project 2'!Y$8,'Term Pricing'!$C$1268:$C$1447,0))*$E257*(1-$F257))</f>
        <v>0</v>
      </c>
      <c r="Z257" s="212">
        <f ca="1">(Z$137*INDEX('Term Pricing'!$W$1268:$W$1447,MATCH('Project 2'!Z$8,'Term Pricing'!$C$1268:$C$1447,0))*$E257*$F257)+(Z$137*INDEX('Term Pricing'!$X$1268:$X$1447,MATCH('Project 2'!Z$8,'Term Pricing'!$C$1268:$C$1447,0))*$E257*(1-$F257))</f>
        <v>0</v>
      </c>
      <c r="AA257" s="212">
        <f ca="1">(AA$137*INDEX('Term Pricing'!$W$1268:$W$1447,MATCH('Project 2'!AA$8,'Term Pricing'!$C$1268:$C$1447,0))*$E257*$F257)+(AA$137*INDEX('Term Pricing'!$X$1268:$X$1447,MATCH('Project 2'!AA$8,'Term Pricing'!$C$1268:$C$1447,0))*$E257*(1-$F257))</f>
        <v>0</v>
      </c>
      <c r="AB257" s="212">
        <f ca="1">(AB$137*INDEX('Term Pricing'!$W$1268:$W$1447,MATCH('Project 2'!AB$8,'Term Pricing'!$C$1268:$C$1447,0))*$E257*$F257)+(AB$137*INDEX('Term Pricing'!$X$1268:$X$1447,MATCH('Project 2'!AB$8,'Term Pricing'!$C$1268:$C$1447,0))*$E257*(1-$F257))</f>
        <v>0</v>
      </c>
      <c r="AC257" s="212">
        <f ca="1">(AC$137*INDEX('Term Pricing'!$W$1268:$W$1447,MATCH('Project 2'!AC$8,'Term Pricing'!$C$1268:$C$1447,0))*$E257*$F257)+(AC$137*INDEX('Term Pricing'!$X$1268:$X$1447,MATCH('Project 2'!AC$8,'Term Pricing'!$C$1268:$C$1447,0))*$E257*(1-$F257))</f>
        <v>0</v>
      </c>
      <c r="AD257" s="212">
        <f ca="1">(AD$137*INDEX('Term Pricing'!$W$1268:$W$1447,MATCH('Project 2'!AD$8,'Term Pricing'!$C$1268:$C$1447,0))*$E257*$F257)+(AD$137*INDEX('Term Pricing'!$X$1268:$X$1447,MATCH('Project 2'!AD$8,'Term Pricing'!$C$1268:$C$1447,0))*$E257*(1-$F257))</f>
        <v>0</v>
      </c>
      <c r="AE257" s="212">
        <f ca="1">(AE$137*INDEX('Term Pricing'!$W$1268:$W$1447,MATCH('Project 2'!AE$8,'Term Pricing'!$C$1268:$C$1447,0))*$E257*$F257)+(AE$137*INDEX('Term Pricing'!$X$1268:$X$1447,MATCH('Project 2'!AE$8,'Term Pricing'!$C$1268:$C$1447,0))*$E257*(1-$F257))</f>
        <v>0</v>
      </c>
      <c r="AF257" s="212">
        <f ca="1">(AF$137*INDEX('Term Pricing'!$W$1268:$W$1447,MATCH('Project 2'!AF$8,'Term Pricing'!$C$1268:$C$1447,0))*$E257*$F257)+(AF$137*INDEX('Term Pricing'!$X$1268:$X$1447,MATCH('Project 2'!AF$8,'Term Pricing'!$C$1268:$C$1447,0))*$E257*(1-$F257))</f>
        <v>0</v>
      </c>
      <c r="AG257" s="212">
        <f ca="1">(AG$137*INDEX('Term Pricing'!$W$1268:$W$1447,MATCH('Project 2'!AG$8,'Term Pricing'!$C$1268:$C$1447,0))*$E257*$F257)+(AG$137*INDEX('Term Pricing'!$X$1268:$X$1447,MATCH('Project 2'!AG$8,'Term Pricing'!$C$1268:$C$1447,0))*$E257*(1-$F257))</f>
        <v>0</v>
      </c>
      <c r="AH257" s="212">
        <f ca="1">(AH$137*INDEX('Term Pricing'!$W$1268:$W$1447,MATCH('Project 2'!AH$8,'Term Pricing'!$C$1268:$C$1447,0))*$E257*$F257)+(AH$137*INDEX('Term Pricing'!$X$1268:$X$1447,MATCH('Project 2'!AH$8,'Term Pricing'!$C$1268:$C$1447,0))*$E257*(1-$F257))</f>
        <v>0</v>
      </c>
      <c r="AI257" s="212">
        <f ca="1">(AI$137*INDEX('Term Pricing'!$W$1268:$W$1447,MATCH('Project 2'!AI$8,'Term Pricing'!$C$1268:$C$1447,0))*$E257*$F257)+(AI$137*INDEX('Term Pricing'!$X$1268:$X$1447,MATCH('Project 2'!AI$8,'Term Pricing'!$C$1268:$C$1447,0))*$E257*(1-$F257))</f>
        <v>0</v>
      </c>
      <c r="AJ257" s="212">
        <f ca="1">(AJ$137*INDEX('Term Pricing'!$W$1268:$W$1447,MATCH('Project 2'!AJ$8,'Term Pricing'!$C$1268:$C$1447,0))*$E257*$F257)+(AJ$137*INDEX('Term Pricing'!$X$1268:$X$1447,MATCH('Project 2'!AJ$8,'Term Pricing'!$C$1268:$C$1447,0))*$E257*(1-$F257))</f>
        <v>0</v>
      </c>
      <c r="AK257" s="212">
        <f ca="1">(AK$137*INDEX('Term Pricing'!$W$1268:$W$1447,MATCH('Project 2'!AK$8,'Term Pricing'!$C$1268:$C$1447,0))*$E257*$F257)+(AK$137*INDEX('Term Pricing'!$X$1268:$X$1447,MATCH('Project 2'!AK$8,'Term Pricing'!$C$1268:$C$1447,0))*$E257*(1-$F257))</f>
        <v>0</v>
      </c>
      <c r="AL257" s="212">
        <f ca="1">(AL$137*INDEX('Term Pricing'!$W$1268:$W$1447,MATCH('Project 2'!AL$8,'Term Pricing'!$C$1268:$C$1447,0))*$E257*$F257)+(AL$137*INDEX('Term Pricing'!$X$1268:$X$1447,MATCH('Project 2'!AL$8,'Term Pricing'!$C$1268:$C$1447,0))*$E257*(1-$F257))</f>
        <v>0</v>
      </c>
      <c r="AM257" s="212">
        <f ca="1">(AM$137*INDEX('Term Pricing'!$W$1268:$W$1447,MATCH('Project 2'!AM$8,'Term Pricing'!$C$1268:$C$1447,0))*$E257*$F257)+(AM$137*INDEX('Term Pricing'!$X$1268:$X$1447,MATCH('Project 2'!AM$8,'Term Pricing'!$C$1268:$C$1447,0))*$E257*(1-$F257))</f>
        <v>0</v>
      </c>
      <c r="AN257" s="212">
        <f ca="1">(AN$137*INDEX('Term Pricing'!$W$1268:$W$1447,MATCH('Project 2'!AN$8,'Term Pricing'!$C$1268:$C$1447,0))*$E257*$F257)+(AN$137*INDEX('Term Pricing'!$X$1268:$X$1447,MATCH('Project 2'!AN$8,'Term Pricing'!$C$1268:$C$1447,0))*$E257*(1-$F257))</f>
        <v>0</v>
      </c>
      <c r="AO257" s="212">
        <f ca="1">(AO$137*INDEX('Term Pricing'!$W$1268:$W$1447,MATCH('Project 2'!AO$8,'Term Pricing'!$C$1268:$C$1447,0))*$E257*$F257)+(AO$137*INDEX('Term Pricing'!$X$1268:$X$1447,MATCH('Project 2'!AO$8,'Term Pricing'!$C$1268:$C$1447,0))*$E257*(1-$F257))</f>
        <v>0</v>
      </c>
      <c r="AP257" s="212">
        <f ca="1">(AP$137*INDEX('Term Pricing'!$W$1268:$W$1447,MATCH('Project 2'!AP$8,'Term Pricing'!$C$1268:$C$1447,0))*$E257*$F257)+(AP$137*INDEX('Term Pricing'!$X$1268:$X$1447,MATCH('Project 2'!AP$8,'Term Pricing'!$C$1268:$C$1447,0))*$E257*(1-$F257))</f>
        <v>0</v>
      </c>
      <c r="AQ257" s="212">
        <f ca="1">(AQ$137*INDEX('Term Pricing'!$W$1268:$W$1447,MATCH('Project 2'!AQ$8,'Term Pricing'!$C$1268:$C$1447,0))*$E257*$F257)+(AQ$137*INDEX('Term Pricing'!$X$1268:$X$1447,MATCH('Project 2'!AQ$8,'Term Pricing'!$C$1268:$C$1447,0))*$E257*(1-$F257))</f>
        <v>0</v>
      </c>
      <c r="AR257" s="212">
        <f ca="1">(AR$137*INDEX('Term Pricing'!$W$1268:$W$1447,MATCH('Project 2'!AR$8,'Term Pricing'!$C$1268:$C$1447,0))*$E257*$F257)+(AR$137*INDEX('Term Pricing'!$X$1268:$X$1447,MATCH('Project 2'!AR$8,'Term Pricing'!$C$1268:$C$1447,0))*$E257*(1-$F257))</f>
        <v>0</v>
      </c>
      <c r="AS257" s="212">
        <f ca="1">(AS$137*INDEX('Term Pricing'!$W$1268:$W$1447,MATCH('Project 2'!AS$8,'Term Pricing'!$C$1268:$C$1447,0))*$E257*$F257)+(AS$137*INDEX('Term Pricing'!$X$1268:$X$1447,MATCH('Project 2'!AS$8,'Term Pricing'!$C$1268:$C$1447,0))*$E257*(1-$F257))</f>
        <v>0</v>
      </c>
      <c r="AT257" s="212">
        <f ca="1">(AT$137*INDEX('Term Pricing'!$W$1268:$W$1447,MATCH('Project 2'!AT$8,'Term Pricing'!$C$1268:$C$1447,0))*$E257*$F257)+(AT$137*INDEX('Term Pricing'!$X$1268:$X$1447,MATCH('Project 2'!AT$8,'Term Pricing'!$C$1268:$C$1447,0))*$E257*(1-$F257))</f>
        <v>0</v>
      </c>
      <c r="AU257" s="212">
        <f ca="1">(AU$137*INDEX('Term Pricing'!$W$1268:$W$1447,MATCH('Project 2'!AU$8,'Term Pricing'!$C$1268:$C$1447,0))*$E257*$F257)+(AU$137*INDEX('Term Pricing'!$X$1268:$X$1447,MATCH('Project 2'!AU$8,'Term Pricing'!$C$1268:$C$1447,0))*$E257*(1-$F257))</f>
        <v>0</v>
      </c>
      <c r="AV257" s="212">
        <f ca="1">(AV$137*INDEX('Term Pricing'!$W$1268:$W$1447,MATCH('Project 2'!AV$8,'Term Pricing'!$C$1268:$C$1447,0))*$E257*$F257)+(AV$137*INDEX('Term Pricing'!$X$1268:$X$1447,MATCH('Project 2'!AV$8,'Term Pricing'!$C$1268:$C$1447,0))*$E257*(1-$F257))</f>
        <v>0</v>
      </c>
      <c r="AW257" s="212">
        <f ca="1">(AW$137*INDEX('Term Pricing'!$W$1268:$W$1447,MATCH('Project 2'!AW$8,'Term Pricing'!$C$1268:$C$1447,0))*$E257*$F257)+(AW$137*INDEX('Term Pricing'!$X$1268:$X$1447,MATCH('Project 2'!AW$8,'Term Pricing'!$C$1268:$C$1447,0))*$E257*(1-$F257))</f>
        <v>0</v>
      </c>
      <c r="AX257" s="212">
        <f ca="1">(AX$137*INDEX('Term Pricing'!$W$1268:$W$1447,MATCH('Project 2'!AX$8,'Term Pricing'!$C$1268:$C$1447,0))*$E257*$F257)+(AX$137*INDEX('Term Pricing'!$X$1268:$X$1447,MATCH('Project 2'!AX$8,'Term Pricing'!$C$1268:$C$1447,0))*$E257*(1-$F257))</f>
        <v>0</v>
      </c>
      <c r="AY257" s="212">
        <f ca="1">(AY$137*INDEX('Term Pricing'!$W$1268:$W$1447,MATCH('Project 2'!AY$8,'Term Pricing'!$C$1268:$C$1447,0))*$E257*$F257)+(AY$137*INDEX('Term Pricing'!$X$1268:$X$1447,MATCH('Project 2'!AY$8,'Term Pricing'!$C$1268:$C$1447,0))*$E257*(1-$F257))</f>
        <v>0</v>
      </c>
      <c r="AZ257" s="212">
        <f ca="1">(AZ$137*INDEX('Term Pricing'!$W$1268:$W$1447,MATCH('Project 2'!AZ$8,'Term Pricing'!$C$1268:$C$1447,0))*$E257*$F257)+(AZ$137*INDEX('Term Pricing'!$X$1268:$X$1447,MATCH('Project 2'!AZ$8,'Term Pricing'!$C$1268:$C$1447,0))*$E257*(1-$F257))</f>
        <v>0</v>
      </c>
      <c r="BA257" s="212">
        <f ca="1">(BA$137*INDEX('Term Pricing'!$W$1268:$W$1447,MATCH('Project 2'!BA$8,'Term Pricing'!$C$1268:$C$1447,0))*$E257*$F257)+(BA$137*INDEX('Term Pricing'!$X$1268:$X$1447,MATCH('Project 2'!BA$8,'Term Pricing'!$C$1268:$C$1447,0))*$E257*(1-$F257))</f>
        <v>0</v>
      </c>
      <c r="BB257" s="212">
        <f ca="1">(BB$137*INDEX('Term Pricing'!$W$1268:$W$1447,MATCH('Project 2'!BB$8,'Term Pricing'!$C$1268:$C$1447,0))*$E257*$F257)+(BB$137*INDEX('Term Pricing'!$X$1268:$X$1447,MATCH('Project 2'!BB$8,'Term Pricing'!$C$1268:$C$1447,0))*$E257*(1-$F257))</f>
        <v>0</v>
      </c>
      <c r="BC257" s="212">
        <f ca="1">(BC$137*INDEX('Term Pricing'!$W$1268:$W$1447,MATCH('Project 2'!BC$8,'Term Pricing'!$C$1268:$C$1447,0))*$E257*$F257)+(BC$137*INDEX('Term Pricing'!$X$1268:$X$1447,MATCH('Project 2'!BC$8,'Term Pricing'!$C$1268:$C$1447,0))*$E257*(1-$F257))</f>
        <v>0</v>
      </c>
      <c r="BD257" s="212">
        <f ca="1">(BD$137*INDEX('Term Pricing'!$W$1268:$W$1447,MATCH('Project 2'!BD$8,'Term Pricing'!$C$1268:$C$1447,0))*$E257*$F257)+(BD$137*INDEX('Term Pricing'!$X$1268:$X$1447,MATCH('Project 2'!BD$8,'Term Pricing'!$C$1268:$C$1447,0))*$E257*(1-$F257))</f>
        <v>0</v>
      </c>
      <c r="BE257" s="212">
        <f ca="1">(BE$137*INDEX('Term Pricing'!$W$1268:$W$1447,MATCH('Project 2'!BE$8,'Term Pricing'!$C$1268:$C$1447,0))*$E257*$F257)+(BE$137*INDEX('Term Pricing'!$X$1268:$X$1447,MATCH('Project 2'!BE$8,'Term Pricing'!$C$1268:$C$1447,0))*$E257*(1-$F257))</f>
        <v>0</v>
      </c>
      <c r="BF257" s="212">
        <f ca="1">(BF$137*INDEX('Term Pricing'!$W$1268:$W$1447,MATCH('Project 2'!BF$8,'Term Pricing'!$C$1268:$C$1447,0))*$E257*$F257)+(BF$137*INDEX('Term Pricing'!$X$1268:$X$1447,MATCH('Project 2'!BF$8,'Term Pricing'!$C$1268:$C$1447,0))*$E257*(1-$F257))</f>
        <v>0</v>
      </c>
      <c r="BG257" s="212">
        <f ca="1">(BG$137*INDEX('Term Pricing'!$W$1268:$W$1447,MATCH('Project 2'!BG$8,'Term Pricing'!$C$1268:$C$1447,0))*$E257*$F257)+(BG$137*INDEX('Term Pricing'!$X$1268:$X$1447,MATCH('Project 2'!BG$8,'Term Pricing'!$C$1268:$C$1447,0))*$E257*(1-$F257))</f>
        <v>0</v>
      </c>
      <c r="BH257" s="212">
        <f ca="1">(BH$137*INDEX('Term Pricing'!$W$1268:$W$1447,MATCH('Project 2'!BH$8,'Term Pricing'!$C$1268:$C$1447,0))*$E257*$F257)+(BH$137*INDEX('Term Pricing'!$X$1268:$X$1447,MATCH('Project 2'!BH$8,'Term Pricing'!$C$1268:$C$1447,0))*$E257*(1-$F257))</f>
        <v>0</v>
      </c>
      <c r="BI257" s="212">
        <f ca="1">(BI$137*INDEX('Term Pricing'!$W$1268:$W$1447,MATCH('Project 2'!BI$8,'Term Pricing'!$C$1268:$C$1447,0))*$E257*$F257)+(BI$137*INDEX('Term Pricing'!$X$1268:$X$1447,MATCH('Project 2'!BI$8,'Term Pricing'!$C$1268:$C$1447,0))*$E257*(1-$F257))</f>
        <v>0</v>
      </c>
      <c r="BJ257" s="212">
        <f ca="1">(BJ$137*INDEX('Term Pricing'!$W$1268:$W$1447,MATCH('Project 2'!BJ$8,'Term Pricing'!$C$1268:$C$1447,0))*$E257*$F257)+(BJ$137*INDEX('Term Pricing'!$X$1268:$X$1447,MATCH('Project 2'!BJ$8,'Term Pricing'!$C$1268:$C$1447,0))*$E257*(1-$F257))</f>
        <v>0</v>
      </c>
      <c r="BK257" s="212">
        <f ca="1">(BK$137*INDEX('Term Pricing'!$W$1268:$W$1447,MATCH('Project 2'!BK$8,'Term Pricing'!$C$1268:$C$1447,0))*$E257*$F257)+(BK$137*INDEX('Term Pricing'!$X$1268:$X$1447,MATCH('Project 2'!BK$8,'Term Pricing'!$C$1268:$C$1447,0))*$E257*(1-$F257))</f>
        <v>0</v>
      </c>
      <c r="BL257" s="212">
        <f ca="1">(BL$137*INDEX('Term Pricing'!$W$1268:$W$1447,MATCH('Project 2'!BL$8,'Term Pricing'!$C$1268:$C$1447,0))*$E257*$F257)+(BL$137*INDEX('Term Pricing'!$X$1268:$X$1447,MATCH('Project 2'!BL$8,'Term Pricing'!$C$1268:$C$1447,0))*$E257*(1-$F257))</f>
        <v>0</v>
      </c>
      <c r="BM257" s="212">
        <f ca="1">(BM$137*INDEX('Term Pricing'!$W$1268:$W$1447,MATCH('Project 2'!BM$8,'Term Pricing'!$C$1268:$C$1447,0))*$E257*$F257)+(BM$137*INDEX('Term Pricing'!$X$1268:$X$1447,MATCH('Project 2'!BM$8,'Term Pricing'!$C$1268:$C$1447,0))*$E257*(1-$F257))</f>
        <v>0</v>
      </c>
      <c r="BN257" s="212">
        <f ca="1">(BN$137*INDEX('Term Pricing'!$W$1268:$W$1447,MATCH('Project 2'!BN$8,'Term Pricing'!$C$1268:$C$1447,0))*$E257*$F257)+(BN$137*INDEX('Term Pricing'!$X$1268:$X$1447,MATCH('Project 2'!BN$8,'Term Pricing'!$C$1268:$C$1447,0))*$E257*(1-$F257))</f>
        <v>0</v>
      </c>
      <c r="BO257" s="212">
        <f ca="1">(BO$137*INDEX('Term Pricing'!$W$1268:$W$1447,MATCH('Project 2'!BO$8,'Term Pricing'!$C$1268:$C$1447,0))*$E257*$F257)+(BO$137*INDEX('Term Pricing'!$X$1268:$X$1447,MATCH('Project 2'!BO$8,'Term Pricing'!$C$1268:$C$1447,0))*$E257*(1-$F257))</f>
        <v>0</v>
      </c>
      <c r="BP257" s="212">
        <f ca="1">(BP$137*INDEX('Term Pricing'!$W$1268:$W$1447,MATCH('Project 2'!BP$8,'Term Pricing'!$C$1268:$C$1447,0))*$E257*$F257)+(BP$137*INDEX('Term Pricing'!$X$1268:$X$1447,MATCH('Project 2'!BP$8,'Term Pricing'!$C$1268:$C$1447,0))*$E257*(1-$F257))</f>
        <v>0</v>
      </c>
      <c r="BQ257" s="212">
        <f ca="1">(BQ$137*INDEX('Term Pricing'!$W$1268:$W$1447,MATCH('Project 2'!BQ$8,'Term Pricing'!$C$1268:$C$1447,0))*$E257*$F257)+(BQ$137*INDEX('Term Pricing'!$X$1268:$X$1447,MATCH('Project 2'!BQ$8,'Term Pricing'!$C$1268:$C$1447,0))*$E257*(1-$F257))</f>
        <v>0</v>
      </c>
      <c r="BR257" s="212">
        <f ca="1">(BR$137*INDEX('Term Pricing'!$W$1268:$W$1447,MATCH('Project 2'!BR$8,'Term Pricing'!$C$1268:$C$1447,0))*$E257*$F257)+(BR$137*INDEX('Term Pricing'!$X$1268:$X$1447,MATCH('Project 2'!BR$8,'Term Pricing'!$C$1268:$C$1447,0))*$E257*(1-$F257))</f>
        <v>0</v>
      </c>
      <c r="BS257" s="212">
        <f ca="1">(BS$137*INDEX('Term Pricing'!$W$1268:$W$1447,MATCH('Project 2'!BS$8,'Term Pricing'!$C$1268:$C$1447,0))*$E257*$F257)+(BS$137*INDEX('Term Pricing'!$X$1268:$X$1447,MATCH('Project 2'!BS$8,'Term Pricing'!$C$1268:$C$1447,0))*$E257*(1-$F257))</f>
        <v>0</v>
      </c>
      <c r="BT257" s="212">
        <f ca="1">(BT$137*INDEX('Term Pricing'!$W$1268:$W$1447,MATCH('Project 2'!BT$8,'Term Pricing'!$C$1268:$C$1447,0))*$E257*$F257)+(BT$137*INDEX('Term Pricing'!$X$1268:$X$1447,MATCH('Project 2'!BT$8,'Term Pricing'!$C$1268:$C$1447,0))*$E257*(1-$F257))</f>
        <v>0</v>
      </c>
      <c r="BU257" s="212">
        <f ca="1">(BU$137*INDEX('Term Pricing'!$W$1268:$W$1447,MATCH('Project 2'!BU$8,'Term Pricing'!$C$1268:$C$1447,0))*$E257*$F257)+(BU$137*INDEX('Term Pricing'!$X$1268:$X$1447,MATCH('Project 2'!BU$8,'Term Pricing'!$C$1268:$C$1447,0))*$E257*(1-$F257))</f>
        <v>0</v>
      </c>
      <c r="BV257" s="212">
        <f ca="1">(BV$137*INDEX('Term Pricing'!$W$1268:$W$1447,MATCH('Project 2'!BV$8,'Term Pricing'!$C$1268:$C$1447,0))*$E257*$F257)+(BV$137*INDEX('Term Pricing'!$X$1268:$X$1447,MATCH('Project 2'!BV$8,'Term Pricing'!$C$1268:$C$1447,0))*$E257*(1-$F257))</f>
        <v>0</v>
      </c>
      <c r="BW257" s="212">
        <f ca="1">(BW$137*INDEX('Term Pricing'!$W$1268:$W$1447,MATCH('Project 2'!BW$8,'Term Pricing'!$C$1268:$C$1447,0))*$E257*$F257)+(BW$137*INDEX('Term Pricing'!$X$1268:$X$1447,MATCH('Project 2'!BW$8,'Term Pricing'!$C$1268:$C$1447,0))*$E257*(1-$F257))</f>
        <v>0</v>
      </c>
      <c r="BX257" s="212">
        <f ca="1">(BX$137*INDEX('Term Pricing'!$W$1268:$W$1447,MATCH('Project 2'!BX$8,'Term Pricing'!$C$1268:$C$1447,0))*$E257*$F257)+(BX$137*INDEX('Term Pricing'!$X$1268:$X$1447,MATCH('Project 2'!BX$8,'Term Pricing'!$C$1268:$C$1447,0))*$E257*(1-$F257))</f>
        <v>0</v>
      </c>
      <c r="BY257" s="212">
        <f ca="1">(BY$137*INDEX('Term Pricing'!$W$1268:$W$1447,MATCH('Project 2'!BY$8,'Term Pricing'!$C$1268:$C$1447,0))*$E257*$F257)+(BY$137*INDEX('Term Pricing'!$X$1268:$X$1447,MATCH('Project 2'!BY$8,'Term Pricing'!$C$1268:$C$1447,0))*$E257*(1-$F257))</f>
        <v>0</v>
      </c>
      <c r="BZ257" s="212">
        <f ca="1">(BZ$137*INDEX('Term Pricing'!$W$1268:$W$1447,MATCH('Project 2'!BZ$8,'Term Pricing'!$C$1268:$C$1447,0))*$E257*$F257)+(BZ$137*INDEX('Term Pricing'!$X$1268:$X$1447,MATCH('Project 2'!BZ$8,'Term Pricing'!$C$1268:$C$1447,0))*$E257*(1-$F257))</f>
        <v>0</v>
      </c>
      <c r="CA257" s="212">
        <f ca="1">(CA$137*INDEX('Term Pricing'!$W$1268:$W$1447,MATCH('Project 2'!CA$8,'Term Pricing'!$C$1268:$C$1447,0))*$E257*$F257)+(CA$137*INDEX('Term Pricing'!$X$1268:$X$1447,MATCH('Project 2'!CA$8,'Term Pricing'!$C$1268:$C$1447,0))*$E257*(1-$F257))</f>
        <v>0</v>
      </c>
      <c r="CB257" s="212">
        <f ca="1">(CB$137*INDEX('Term Pricing'!$W$1268:$W$1447,MATCH('Project 2'!CB$8,'Term Pricing'!$C$1268:$C$1447,0))*$E257*$F257)+(CB$137*INDEX('Term Pricing'!$X$1268:$X$1447,MATCH('Project 2'!CB$8,'Term Pricing'!$C$1268:$C$1447,0))*$E257*(1-$F257))</f>
        <v>0</v>
      </c>
      <c r="CC257" s="212">
        <f ca="1">(CC$137*INDEX('Term Pricing'!$W$1268:$W$1447,MATCH('Project 2'!CC$8,'Term Pricing'!$C$1268:$C$1447,0))*$E257*$F257)+(CC$137*INDEX('Term Pricing'!$X$1268:$X$1447,MATCH('Project 2'!CC$8,'Term Pricing'!$C$1268:$C$1447,0))*$E257*(1-$F257))</f>
        <v>0</v>
      </c>
      <c r="CD257" s="212">
        <f ca="1">(CD$137*INDEX('Term Pricing'!$W$1268:$W$1447,MATCH('Project 2'!CD$8,'Term Pricing'!$C$1268:$C$1447,0))*$E257*$F257)+(CD$137*INDEX('Term Pricing'!$X$1268:$X$1447,MATCH('Project 2'!CD$8,'Term Pricing'!$C$1268:$C$1447,0))*$E257*(1-$F257))</f>
        <v>0</v>
      </c>
      <c r="CE257" s="212">
        <f ca="1">(CE$137*INDEX('Term Pricing'!$W$1268:$W$1447,MATCH('Project 2'!CE$8,'Term Pricing'!$C$1268:$C$1447,0))*$E257*$F257)+(CE$137*INDEX('Term Pricing'!$X$1268:$X$1447,MATCH('Project 2'!CE$8,'Term Pricing'!$C$1268:$C$1447,0))*$E257*(1-$F257))</f>
        <v>0</v>
      </c>
      <c r="CF257" s="212">
        <f ca="1">(CF$137*INDEX('Term Pricing'!$W$1268:$W$1447,MATCH('Project 2'!CF$8,'Term Pricing'!$C$1268:$C$1447,0))*$E257*$F257)+(CF$137*INDEX('Term Pricing'!$X$1268:$X$1447,MATCH('Project 2'!CF$8,'Term Pricing'!$C$1268:$C$1447,0))*$E257*(1-$F257))</f>
        <v>0</v>
      </c>
      <c r="CG257" s="212">
        <f ca="1">(CG$137*INDEX('Term Pricing'!$W$1268:$W$1447,MATCH('Project 2'!CG$8,'Term Pricing'!$C$1268:$C$1447,0))*$E257*$F257)+(CG$137*INDEX('Term Pricing'!$X$1268:$X$1447,MATCH('Project 2'!CG$8,'Term Pricing'!$C$1268:$C$1447,0))*$E257*(1-$F257))</f>
        <v>0</v>
      </c>
      <c r="CH257" s="212">
        <f ca="1">(CH$137*INDEX('Term Pricing'!$W$1268:$W$1447,MATCH('Project 2'!CH$8,'Term Pricing'!$C$1268:$C$1447,0))*$E257*$F257)+(CH$137*INDEX('Term Pricing'!$X$1268:$X$1447,MATCH('Project 2'!CH$8,'Term Pricing'!$C$1268:$C$1447,0))*$E257*(1-$F257))</f>
        <v>0</v>
      </c>
      <c r="CI257" s="212">
        <f ca="1">(CI$137*INDEX('Term Pricing'!$W$1268:$W$1447,MATCH('Project 2'!CI$8,'Term Pricing'!$C$1268:$C$1447,0))*$E257*$F257)+(CI$137*INDEX('Term Pricing'!$X$1268:$X$1447,MATCH('Project 2'!CI$8,'Term Pricing'!$C$1268:$C$1447,0))*$E257*(1-$F257))</f>
        <v>0</v>
      </c>
      <c r="CJ257" s="212">
        <f ca="1">(CJ$137*INDEX('Term Pricing'!$W$1268:$W$1447,MATCH('Project 2'!CJ$8,'Term Pricing'!$C$1268:$C$1447,0))*$E257*$F257)+(CJ$137*INDEX('Term Pricing'!$X$1268:$X$1447,MATCH('Project 2'!CJ$8,'Term Pricing'!$C$1268:$C$1447,0))*$E257*(1-$F257))</f>
        <v>0</v>
      </c>
      <c r="CK257" s="212">
        <f ca="1">(CK$137*INDEX('Term Pricing'!$W$1268:$W$1447,MATCH('Project 2'!CK$8,'Term Pricing'!$C$1268:$C$1447,0))*$E257*$F257)+(CK$137*INDEX('Term Pricing'!$X$1268:$X$1447,MATCH('Project 2'!CK$8,'Term Pricing'!$C$1268:$C$1447,0))*$E257*(1-$F257))</f>
        <v>0</v>
      </c>
      <c r="CL257" s="212">
        <f ca="1">(CL$137*INDEX('Term Pricing'!$W$1268:$W$1447,MATCH('Project 2'!CL$8,'Term Pricing'!$C$1268:$C$1447,0))*$E257*$F257)+(CL$137*INDEX('Term Pricing'!$X$1268:$X$1447,MATCH('Project 2'!CL$8,'Term Pricing'!$C$1268:$C$1447,0))*$E257*(1-$F257))</f>
        <v>0</v>
      </c>
      <c r="CM257" s="212">
        <f ca="1">(CM$137*INDEX('Term Pricing'!$W$1268:$W$1447,MATCH('Project 2'!CM$8,'Term Pricing'!$C$1268:$C$1447,0))*$E257*$F257)+(CM$137*INDEX('Term Pricing'!$X$1268:$X$1447,MATCH('Project 2'!CM$8,'Term Pricing'!$C$1268:$C$1447,0))*$E257*(1-$F257))</f>
        <v>0</v>
      </c>
      <c r="CN257" s="212">
        <f ca="1">(CN$137*INDEX('Term Pricing'!$W$1268:$W$1447,MATCH('Project 2'!CN$8,'Term Pricing'!$C$1268:$C$1447,0))*$E257*$F257)+(CN$137*INDEX('Term Pricing'!$X$1268:$X$1447,MATCH('Project 2'!CN$8,'Term Pricing'!$C$1268:$C$1447,0))*$E257*(1-$F257))</f>
        <v>0</v>
      </c>
      <c r="CO257" s="212">
        <f ca="1">(CO$137*INDEX('Term Pricing'!$W$1268:$W$1447,MATCH('Project 2'!CO$8,'Term Pricing'!$C$1268:$C$1447,0))*$E257*$F257)+(CO$137*INDEX('Term Pricing'!$X$1268:$X$1447,MATCH('Project 2'!CO$8,'Term Pricing'!$C$1268:$C$1447,0))*$E257*(1-$F257))</f>
        <v>0</v>
      </c>
      <c r="CP257" s="212">
        <f ca="1">(CP$137*INDEX('Term Pricing'!$W$1268:$W$1447,MATCH('Project 2'!CP$8,'Term Pricing'!$C$1268:$C$1447,0))*$E257*$F257)+(CP$137*INDEX('Term Pricing'!$X$1268:$X$1447,MATCH('Project 2'!CP$8,'Term Pricing'!$C$1268:$C$1447,0))*$E257*(1-$F257))</f>
        <v>0</v>
      </c>
      <c r="CQ257" s="212">
        <f ca="1">(CQ$137*INDEX('Term Pricing'!$W$1268:$W$1447,MATCH('Project 2'!CQ$8,'Term Pricing'!$C$1268:$C$1447,0))*$E257*$F257)+(CQ$137*INDEX('Term Pricing'!$X$1268:$X$1447,MATCH('Project 2'!CQ$8,'Term Pricing'!$C$1268:$C$1447,0))*$E257*(1-$F257))</f>
        <v>0</v>
      </c>
      <c r="CR257" s="212">
        <f ca="1">(CR$137*INDEX('Term Pricing'!$W$1268:$W$1447,MATCH('Project 2'!CR$8,'Term Pricing'!$C$1268:$C$1447,0))*$E257*$F257)+(CR$137*INDEX('Term Pricing'!$X$1268:$X$1447,MATCH('Project 2'!CR$8,'Term Pricing'!$C$1268:$C$1447,0))*$E257*(1-$F257))</f>
        <v>0</v>
      </c>
      <c r="CS257" s="212">
        <f ca="1">(CS$137*INDEX('Term Pricing'!$W$1268:$W$1447,MATCH('Project 2'!CS$8,'Term Pricing'!$C$1268:$C$1447,0))*$E257*$F257)+(CS$137*INDEX('Term Pricing'!$X$1268:$X$1447,MATCH('Project 2'!CS$8,'Term Pricing'!$C$1268:$C$1447,0))*$E257*(1-$F257))</f>
        <v>0</v>
      </c>
      <c r="CT257" s="212">
        <f ca="1">(CT$137*INDEX('Term Pricing'!$W$1268:$W$1447,MATCH('Project 2'!CT$8,'Term Pricing'!$C$1268:$C$1447,0))*$E257*$F257)+(CT$137*INDEX('Term Pricing'!$X$1268:$X$1447,MATCH('Project 2'!CT$8,'Term Pricing'!$C$1268:$C$1447,0))*$E257*(1-$F257))</f>
        <v>0</v>
      </c>
      <c r="CU257" s="212">
        <f ca="1">(CU$137*INDEX('Term Pricing'!$W$1268:$W$1447,MATCH('Project 2'!CU$8,'Term Pricing'!$C$1268:$C$1447,0))*$E257*$F257)+(CU$137*INDEX('Term Pricing'!$X$1268:$X$1447,MATCH('Project 2'!CU$8,'Term Pricing'!$C$1268:$C$1447,0))*$E257*(1-$F257))</f>
        <v>0</v>
      </c>
      <c r="CV257" s="212">
        <f ca="1">(CV$137*INDEX('Term Pricing'!$W$1268:$W$1447,MATCH('Project 2'!CV$8,'Term Pricing'!$C$1268:$C$1447,0))*$E257*$F257)+(CV$137*INDEX('Term Pricing'!$X$1268:$X$1447,MATCH('Project 2'!CV$8,'Term Pricing'!$C$1268:$C$1447,0))*$E257*(1-$F257))</f>
        <v>0</v>
      </c>
      <c r="CW257" s="212">
        <f ca="1">(CW$137*INDEX('Term Pricing'!$W$1268:$W$1447,MATCH('Project 2'!CW$8,'Term Pricing'!$C$1268:$C$1447,0))*$E257*$F257)+(CW$137*INDEX('Term Pricing'!$X$1268:$X$1447,MATCH('Project 2'!CW$8,'Term Pricing'!$C$1268:$C$1447,0))*$E257*(1-$F257))</f>
        <v>0</v>
      </c>
      <c r="CX257" s="212">
        <f ca="1">(CX$137*INDEX('Term Pricing'!$W$1268:$W$1447,MATCH('Project 2'!CX$8,'Term Pricing'!$C$1268:$C$1447,0))*$E257*$F257)+(CX$137*INDEX('Term Pricing'!$X$1268:$X$1447,MATCH('Project 2'!CX$8,'Term Pricing'!$C$1268:$C$1447,0))*$E257*(1-$F257))</f>
        <v>0</v>
      </c>
      <c r="CY257" s="212">
        <f ca="1">(CY$137*INDEX('Term Pricing'!$W$1268:$W$1447,MATCH('Project 2'!CY$8,'Term Pricing'!$C$1268:$C$1447,0))*$E257*$F257)+(CY$137*INDEX('Term Pricing'!$X$1268:$X$1447,MATCH('Project 2'!CY$8,'Term Pricing'!$C$1268:$C$1447,0))*$E257*(1-$F257))</f>
        <v>0</v>
      </c>
      <c r="CZ257" s="212">
        <f ca="1">(CZ$137*INDEX('Term Pricing'!$W$1268:$W$1447,MATCH('Project 2'!CZ$8,'Term Pricing'!$C$1268:$C$1447,0))*$E257*$F257)+(CZ$137*INDEX('Term Pricing'!$X$1268:$X$1447,MATCH('Project 2'!CZ$8,'Term Pricing'!$C$1268:$C$1447,0))*$E257*(1-$F257))</f>
        <v>0</v>
      </c>
      <c r="DA257" s="212">
        <f ca="1">(DA$137*INDEX('Term Pricing'!$W$1268:$W$1447,MATCH('Project 2'!DA$8,'Term Pricing'!$C$1268:$C$1447,0))*$E257*$F257)+(DA$137*INDEX('Term Pricing'!$X$1268:$X$1447,MATCH('Project 2'!DA$8,'Term Pricing'!$C$1268:$C$1447,0))*$E257*(1-$F257))</f>
        <v>0</v>
      </c>
      <c r="DB257" s="212">
        <f ca="1">(DB$137*INDEX('Term Pricing'!$W$1268:$W$1447,MATCH('Project 2'!DB$8,'Term Pricing'!$C$1268:$C$1447,0))*$E257*$F257)+(DB$137*INDEX('Term Pricing'!$X$1268:$X$1447,MATCH('Project 2'!DB$8,'Term Pricing'!$C$1268:$C$1447,0))*$E257*(1-$F257))</f>
        <v>0</v>
      </c>
      <c r="DC257" s="212">
        <f ca="1">(DC$137*INDEX('Term Pricing'!$W$1268:$W$1447,MATCH('Project 2'!DC$8,'Term Pricing'!$C$1268:$C$1447,0))*$E257*$F257)+(DC$137*INDEX('Term Pricing'!$X$1268:$X$1447,MATCH('Project 2'!DC$8,'Term Pricing'!$C$1268:$C$1447,0))*$E257*(1-$F257))</f>
        <v>0</v>
      </c>
      <c r="DD257" s="212">
        <f ca="1">(DD$137*INDEX('Term Pricing'!$W$1268:$W$1447,MATCH('Project 2'!DD$8,'Term Pricing'!$C$1268:$C$1447,0))*$E257*$F257)+(DD$137*INDEX('Term Pricing'!$X$1268:$X$1447,MATCH('Project 2'!DD$8,'Term Pricing'!$C$1268:$C$1447,0))*$E257*(1-$F257))</f>
        <v>0</v>
      </c>
      <c r="DE257" s="212">
        <f ca="1">(DE$137*INDEX('Term Pricing'!$W$1268:$W$1447,MATCH('Project 2'!DE$8,'Term Pricing'!$C$1268:$C$1447,0))*$E257*$F257)+(DE$137*INDEX('Term Pricing'!$X$1268:$X$1447,MATCH('Project 2'!DE$8,'Term Pricing'!$C$1268:$C$1447,0))*$E257*(1-$F257))</f>
        <v>0</v>
      </c>
      <c r="DF257" s="212">
        <f ca="1">(DF$137*INDEX('Term Pricing'!$W$1268:$W$1447,MATCH('Project 2'!DF$8,'Term Pricing'!$C$1268:$C$1447,0))*$E257*$F257)+(DF$137*INDEX('Term Pricing'!$X$1268:$X$1447,MATCH('Project 2'!DF$8,'Term Pricing'!$C$1268:$C$1447,0))*$E257*(1-$F257))</f>
        <v>0</v>
      </c>
      <c r="DG257" s="212">
        <f ca="1">(DG$137*INDEX('Term Pricing'!$W$1268:$W$1447,MATCH('Project 2'!DG$8,'Term Pricing'!$C$1268:$C$1447,0))*$E257*$F257)+(DG$137*INDEX('Term Pricing'!$X$1268:$X$1447,MATCH('Project 2'!DG$8,'Term Pricing'!$C$1268:$C$1447,0))*$E257*(1-$F257))</f>
        <v>0</v>
      </c>
      <c r="DH257" s="212">
        <f ca="1">(DH$137*INDEX('Term Pricing'!$W$1268:$W$1447,MATCH('Project 2'!DH$8,'Term Pricing'!$C$1268:$C$1447,0))*$E257*$F257)+(DH$137*INDEX('Term Pricing'!$X$1268:$X$1447,MATCH('Project 2'!DH$8,'Term Pricing'!$C$1268:$C$1447,0))*$E257*(1-$F257))</f>
        <v>0</v>
      </c>
      <c r="DI257" s="212">
        <f ca="1">(DI$137*INDEX('Term Pricing'!$W$1268:$W$1447,MATCH('Project 2'!DI$8,'Term Pricing'!$C$1268:$C$1447,0))*$E257*$F257)+(DI$137*INDEX('Term Pricing'!$X$1268:$X$1447,MATCH('Project 2'!DI$8,'Term Pricing'!$C$1268:$C$1447,0))*$E257*(1-$F257))</f>
        <v>0</v>
      </c>
      <c r="DJ257" s="212">
        <f ca="1">(DJ$137*INDEX('Term Pricing'!$W$1268:$W$1447,MATCH('Project 2'!DJ$8,'Term Pricing'!$C$1268:$C$1447,0))*$E257*$F257)+(DJ$137*INDEX('Term Pricing'!$X$1268:$X$1447,MATCH('Project 2'!DJ$8,'Term Pricing'!$C$1268:$C$1447,0))*$E257*(1-$F257))</f>
        <v>0</v>
      </c>
      <c r="DK257" s="212">
        <f ca="1">(DK$137*INDEX('Term Pricing'!$W$1268:$W$1447,MATCH('Project 2'!DK$8,'Term Pricing'!$C$1268:$C$1447,0))*$E257*$F257)+(DK$137*INDEX('Term Pricing'!$X$1268:$X$1447,MATCH('Project 2'!DK$8,'Term Pricing'!$C$1268:$C$1447,0))*$E257*(1-$F257))</f>
        <v>0</v>
      </c>
      <c r="DL257" s="212">
        <f ca="1">(DL$137*INDEX('Term Pricing'!$W$1268:$W$1447,MATCH('Project 2'!DL$8,'Term Pricing'!$C$1268:$C$1447,0))*$E257*$F257)+(DL$137*INDEX('Term Pricing'!$X$1268:$X$1447,MATCH('Project 2'!DL$8,'Term Pricing'!$C$1268:$C$1447,0))*$E257*(1-$F257))</f>
        <v>0</v>
      </c>
      <c r="DM257" s="212">
        <f ca="1">(DM$137*INDEX('Term Pricing'!$W$1268:$W$1447,MATCH('Project 2'!DM$8,'Term Pricing'!$C$1268:$C$1447,0))*$E257*$F257)+(DM$137*INDEX('Term Pricing'!$X$1268:$X$1447,MATCH('Project 2'!DM$8,'Term Pricing'!$C$1268:$C$1447,0))*$E257*(1-$F257))</f>
        <v>0</v>
      </c>
      <c r="DN257" s="212">
        <f ca="1">(DN$137*INDEX('Term Pricing'!$W$1268:$W$1447,MATCH('Project 2'!DN$8,'Term Pricing'!$C$1268:$C$1447,0))*$E257*$F257)+(DN$137*INDEX('Term Pricing'!$X$1268:$X$1447,MATCH('Project 2'!DN$8,'Term Pricing'!$C$1268:$C$1447,0))*$E257*(1-$F257))</f>
        <v>0</v>
      </c>
    </row>
    <row r="258" spans="1:118" hidden="1" outlineLevel="1">
      <c r="A258" s="151"/>
      <c r="C258" s="34" t="s">
        <v>264</v>
      </c>
      <c r="E258" s="70">
        <f>Inputs!H180</f>
        <v>0</v>
      </c>
      <c r="F258" s="70">
        <f>Inputs!J180</f>
        <v>0</v>
      </c>
      <c r="G258" s="54" t="s">
        <v>83</v>
      </c>
      <c r="H258" s="279">
        <f ca="1">IFERROR(SUM($J258:$DN258)/(SUM($J$137:$DN$137)*E258),0)</f>
        <v>0</v>
      </c>
      <c r="I258" s="29"/>
      <c r="J258" s="212">
        <f ca="1">(J$137*INDEX('Term Pricing'!$W$1453:$W$1632,MATCH('Project 2'!J$8,'Term Pricing'!$C$1453:$C$1632,0))*$E258*$F258)+(J$137*INDEX('Term Pricing'!$X$1453:$X$1632,MATCH('Project 2'!J$8,'Term Pricing'!$C$1453:$C$1632,0))*$E258*(1-$F258))</f>
        <v>0</v>
      </c>
      <c r="K258" s="212">
        <f ca="1">(K$137*INDEX('Term Pricing'!$W$1453:$W$1632,MATCH('Project 2'!K$8,'Term Pricing'!$C$1453:$C$1632,0))*$E258*$F258)+(K$137*INDEX('Term Pricing'!$X$1453:$X$1632,MATCH('Project 2'!K$8,'Term Pricing'!$C$1453:$C$1632,0))*$E258*(1-$F258))</f>
        <v>0</v>
      </c>
      <c r="L258" s="212">
        <f ca="1">(L$137*INDEX('Term Pricing'!$W$1453:$W$1632,MATCH('Project 2'!L$8,'Term Pricing'!$C$1453:$C$1632,0))*$E258*$F258)+(L$137*INDEX('Term Pricing'!$X$1453:$X$1632,MATCH('Project 2'!L$8,'Term Pricing'!$C$1453:$C$1632,0))*$E258*(1-$F258))</f>
        <v>0</v>
      </c>
      <c r="M258" s="212">
        <f ca="1">(M$137*INDEX('Term Pricing'!$W$1453:$W$1632,MATCH('Project 2'!M$8,'Term Pricing'!$C$1453:$C$1632,0))*$E258*$F258)+(M$137*INDEX('Term Pricing'!$X$1453:$X$1632,MATCH('Project 2'!M$8,'Term Pricing'!$C$1453:$C$1632,0))*$E258*(1-$F258))</f>
        <v>0</v>
      </c>
      <c r="N258" s="212">
        <f ca="1">(N$137*INDEX('Term Pricing'!$W$1453:$W$1632,MATCH('Project 2'!N$8,'Term Pricing'!$C$1453:$C$1632,0))*$E258*$F258)+(N$137*INDEX('Term Pricing'!$X$1453:$X$1632,MATCH('Project 2'!N$8,'Term Pricing'!$C$1453:$C$1632,0))*$E258*(1-$F258))</f>
        <v>0</v>
      </c>
      <c r="O258" s="212">
        <f ca="1">(O$137*INDEX('Term Pricing'!$W$1453:$W$1632,MATCH('Project 2'!O$8,'Term Pricing'!$C$1453:$C$1632,0))*$E258*$F258)+(O$137*INDEX('Term Pricing'!$X$1453:$X$1632,MATCH('Project 2'!O$8,'Term Pricing'!$C$1453:$C$1632,0))*$E258*(1-$F258))</f>
        <v>0</v>
      </c>
      <c r="P258" s="212">
        <f ca="1">(P$137*INDEX('Term Pricing'!$W$1453:$W$1632,MATCH('Project 2'!P$8,'Term Pricing'!$C$1453:$C$1632,0))*$E258*$F258)+(P$137*INDEX('Term Pricing'!$X$1453:$X$1632,MATCH('Project 2'!P$8,'Term Pricing'!$C$1453:$C$1632,0))*$E258*(1-$F258))</f>
        <v>0</v>
      </c>
      <c r="Q258" s="212">
        <f ca="1">(Q$137*INDEX('Term Pricing'!$W$1453:$W$1632,MATCH('Project 2'!Q$8,'Term Pricing'!$C$1453:$C$1632,0))*$E258*$F258)+(Q$137*INDEX('Term Pricing'!$X$1453:$X$1632,MATCH('Project 2'!Q$8,'Term Pricing'!$C$1453:$C$1632,0))*$E258*(1-$F258))</f>
        <v>0</v>
      </c>
      <c r="R258" s="212">
        <f ca="1">(R$137*INDEX('Term Pricing'!$W$1453:$W$1632,MATCH('Project 2'!R$8,'Term Pricing'!$C$1453:$C$1632,0))*$E258*$F258)+(R$137*INDEX('Term Pricing'!$X$1453:$X$1632,MATCH('Project 2'!R$8,'Term Pricing'!$C$1453:$C$1632,0))*$E258*(1-$F258))</f>
        <v>0</v>
      </c>
      <c r="S258" s="212">
        <f ca="1">(S$137*INDEX('Term Pricing'!$W$1453:$W$1632,MATCH('Project 2'!S$8,'Term Pricing'!$C$1453:$C$1632,0))*$E258*$F258)+(S$137*INDEX('Term Pricing'!$X$1453:$X$1632,MATCH('Project 2'!S$8,'Term Pricing'!$C$1453:$C$1632,0))*$E258*(1-$F258))</f>
        <v>0</v>
      </c>
      <c r="T258" s="212">
        <f ca="1">(T$137*INDEX('Term Pricing'!$W$1453:$W$1632,MATCH('Project 2'!T$8,'Term Pricing'!$C$1453:$C$1632,0))*$E258*$F258)+(T$137*INDEX('Term Pricing'!$X$1453:$X$1632,MATCH('Project 2'!T$8,'Term Pricing'!$C$1453:$C$1632,0))*$E258*(1-$F258))</f>
        <v>0</v>
      </c>
      <c r="U258" s="212">
        <f ca="1">(U$137*INDEX('Term Pricing'!$W$1453:$W$1632,MATCH('Project 2'!U$8,'Term Pricing'!$C$1453:$C$1632,0))*$E258*$F258)+(U$137*INDEX('Term Pricing'!$X$1453:$X$1632,MATCH('Project 2'!U$8,'Term Pricing'!$C$1453:$C$1632,0))*$E258*(1-$F258))</f>
        <v>0</v>
      </c>
      <c r="V258" s="212">
        <f ca="1">(V$137*INDEX('Term Pricing'!$W$1453:$W$1632,MATCH('Project 2'!V$8,'Term Pricing'!$C$1453:$C$1632,0))*$E258*$F258)+(V$137*INDEX('Term Pricing'!$X$1453:$X$1632,MATCH('Project 2'!V$8,'Term Pricing'!$C$1453:$C$1632,0))*$E258*(1-$F258))</f>
        <v>0</v>
      </c>
      <c r="W258" s="212">
        <f ca="1">(W$137*INDEX('Term Pricing'!$W$1453:$W$1632,MATCH('Project 2'!W$8,'Term Pricing'!$C$1453:$C$1632,0))*$E258*$F258)+(W$137*INDEX('Term Pricing'!$X$1453:$X$1632,MATCH('Project 2'!W$8,'Term Pricing'!$C$1453:$C$1632,0))*$E258*(1-$F258))</f>
        <v>0</v>
      </c>
      <c r="X258" s="212">
        <f ca="1">(X$137*INDEX('Term Pricing'!$W$1453:$W$1632,MATCH('Project 2'!X$8,'Term Pricing'!$C$1453:$C$1632,0))*$E258*$F258)+(X$137*INDEX('Term Pricing'!$X$1453:$X$1632,MATCH('Project 2'!X$8,'Term Pricing'!$C$1453:$C$1632,0))*$E258*(1-$F258))</f>
        <v>0</v>
      </c>
      <c r="Y258" s="212">
        <f ca="1">(Y$137*INDEX('Term Pricing'!$W$1453:$W$1632,MATCH('Project 2'!Y$8,'Term Pricing'!$C$1453:$C$1632,0))*$E258*$F258)+(Y$137*INDEX('Term Pricing'!$X$1453:$X$1632,MATCH('Project 2'!Y$8,'Term Pricing'!$C$1453:$C$1632,0))*$E258*(1-$F258))</f>
        <v>0</v>
      </c>
      <c r="Z258" s="212">
        <f ca="1">(Z$137*INDEX('Term Pricing'!$W$1453:$W$1632,MATCH('Project 2'!Z$8,'Term Pricing'!$C$1453:$C$1632,0))*$E258*$F258)+(Z$137*INDEX('Term Pricing'!$X$1453:$X$1632,MATCH('Project 2'!Z$8,'Term Pricing'!$C$1453:$C$1632,0))*$E258*(1-$F258))</f>
        <v>0</v>
      </c>
      <c r="AA258" s="212">
        <f ca="1">(AA$137*INDEX('Term Pricing'!$W$1453:$W$1632,MATCH('Project 2'!AA$8,'Term Pricing'!$C$1453:$C$1632,0))*$E258*$F258)+(AA$137*INDEX('Term Pricing'!$X$1453:$X$1632,MATCH('Project 2'!AA$8,'Term Pricing'!$C$1453:$C$1632,0))*$E258*(1-$F258))</f>
        <v>0</v>
      </c>
      <c r="AB258" s="212">
        <f ca="1">(AB$137*INDEX('Term Pricing'!$W$1453:$W$1632,MATCH('Project 2'!AB$8,'Term Pricing'!$C$1453:$C$1632,0))*$E258*$F258)+(AB$137*INDEX('Term Pricing'!$X$1453:$X$1632,MATCH('Project 2'!AB$8,'Term Pricing'!$C$1453:$C$1632,0))*$E258*(1-$F258))</f>
        <v>0</v>
      </c>
      <c r="AC258" s="212">
        <f ca="1">(AC$137*INDEX('Term Pricing'!$W$1453:$W$1632,MATCH('Project 2'!AC$8,'Term Pricing'!$C$1453:$C$1632,0))*$E258*$F258)+(AC$137*INDEX('Term Pricing'!$X$1453:$X$1632,MATCH('Project 2'!AC$8,'Term Pricing'!$C$1453:$C$1632,0))*$E258*(1-$F258))</f>
        <v>0</v>
      </c>
      <c r="AD258" s="212">
        <f ca="1">(AD$137*INDEX('Term Pricing'!$W$1453:$W$1632,MATCH('Project 2'!AD$8,'Term Pricing'!$C$1453:$C$1632,0))*$E258*$F258)+(AD$137*INDEX('Term Pricing'!$X$1453:$X$1632,MATCH('Project 2'!AD$8,'Term Pricing'!$C$1453:$C$1632,0))*$E258*(1-$F258))</f>
        <v>0</v>
      </c>
      <c r="AE258" s="212">
        <f ca="1">(AE$137*INDEX('Term Pricing'!$W$1453:$W$1632,MATCH('Project 2'!AE$8,'Term Pricing'!$C$1453:$C$1632,0))*$E258*$F258)+(AE$137*INDEX('Term Pricing'!$X$1453:$X$1632,MATCH('Project 2'!AE$8,'Term Pricing'!$C$1453:$C$1632,0))*$E258*(1-$F258))</f>
        <v>0</v>
      </c>
      <c r="AF258" s="212">
        <f ca="1">(AF$137*INDEX('Term Pricing'!$W$1453:$W$1632,MATCH('Project 2'!AF$8,'Term Pricing'!$C$1453:$C$1632,0))*$E258*$F258)+(AF$137*INDEX('Term Pricing'!$X$1453:$X$1632,MATCH('Project 2'!AF$8,'Term Pricing'!$C$1453:$C$1632,0))*$E258*(1-$F258))</f>
        <v>0</v>
      </c>
      <c r="AG258" s="212">
        <f ca="1">(AG$137*INDEX('Term Pricing'!$W$1453:$W$1632,MATCH('Project 2'!AG$8,'Term Pricing'!$C$1453:$C$1632,0))*$E258*$F258)+(AG$137*INDEX('Term Pricing'!$X$1453:$X$1632,MATCH('Project 2'!AG$8,'Term Pricing'!$C$1453:$C$1632,0))*$E258*(1-$F258))</f>
        <v>0</v>
      </c>
      <c r="AH258" s="212">
        <f ca="1">(AH$137*INDEX('Term Pricing'!$W$1453:$W$1632,MATCH('Project 2'!AH$8,'Term Pricing'!$C$1453:$C$1632,0))*$E258*$F258)+(AH$137*INDEX('Term Pricing'!$X$1453:$X$1632,MATCH('Project 2'!AH$8,'Term Pricing'!$C$1453:$C$1632,0))*$E258*(1-$F258))</f>
        <v>0</v>
      </c>
      <c r="AI258" s="212">
        <f ca="1">(AI$137*INDEX('Term Pricing'!$W$1453:$W$1632,MATCH('Project 2'!AI$8,'Term Pricing'!$C$1453:$C$1632,0))*$E258*$F258)+(AI$137*INDEX('Term Pricing'!$X$1453:$X$1632,MATCH('Project 2'!AI$8,'Term Pricing'!$C$1453:$C$1632,0))*$E258*(1-$F258))</f>
        <v>0</v>
      </c>
      <c r="AJ258" s="212">
        <f ca="1">(AJ$137*INDEX('Term Pricing'!$W$1453:$W$1632,MATCH('Project 2'!AJ$8,'Term Pricing'!$C$1453:$C$1632,0))*$E258*$F258)+(AJ$137*INDEX('Term Pricing'!$X$1453:$X$1632,MATCH('Project 2'!AJ$8,'Term Pricing'!$C$1453:$C$1632,0))*$E258*(1-$F258))</f>
        <v>0</v>
      </c>
      <c r="AK258" s="212">
        <f ca="1">(AK$137*INDEX('Term Pricing'!$W$1453:$W$1632,MATCH('Project 2'!AK$8,'Term Pricing'!$C$1453:$C$1632,0))*$E258*$F258)+(AK$137*INDEX('Term Pricing'!$X$1453:$X$1632,MATCH('Project 2'!AK$8,'Term Pricing'!$C$1453:$C$1632,0))*$E258*(1-$F258))</f>
        <v>0</v>
      </c>
      <c r="AL258" s="212">
        <f ca="1">(AL$137*INDEX('Term Pricing'!$W$1453:$W$1632,MATCH('Project 2'!AL$8,'Term Pricing'!$C$1453:$C$1632,0))*$E258*$F258)+(AL$137*INDEX('Term Pricing'!$X$1453:$X$1632,MATCH('Project 2'!AL$8,'Term Pricing'!$C$1453:$C$1632,0))*$E258*(1-$F258))</f>
        <v>0</v>
      </c>
      <c r="AM258" s="212">
        <f ca="1">(AM$137*INDEX('Term Pricing'!$W$1453:$W$1632,MATCH('Project 2'!AM$8,'Term Pricing'!$C$1453:$C$1632,0))*$E258*$F258)+(AM$137*INDEX('Term Pricing'!$X$1453:$X$1632,MATCH('Project 2'!AM$8,'Term Pricing'!$C$1453:$C$1632,0))*$E258*(1-$F258))</f>
        <v>0</v>
      </c>
      <c r="AN258" s="212">
        <f ca="1">(AN$137*INDEX('Term Pricing'!$W$1453:$W$1632,MATCH('Project 2'!AN$8,'Term Pricing'!$C$1453:$C$1632,0))*$E258*$F258)+(AN$137*INDEX('Term Pricing'!$X$1453:$X$1632,MATCH('Project 2'!AN$8,'Term Pricing'!$C$1453:$C$1632,0))*$E258*(1-$F258))</f>
        <v>0</v>
      </c>
      <c r="AO258" s="212">
        <f ca="1">(AO$137*INDEX('Term Pricing'!$W$1453:$W$1632,MATCH('Project 2'!AO$8,'Term Pricing'!$C$1453:$C$1632,0))*$E258*$F258)+(AO$137*INDEX('Term Pricing'!$X$1453:$X$1632,MATCH('Project 2'!AO$8,'Term Pricing'!$C$1453:$C$1632,0))*$E258*(1-$F258))</f>
        <v>0</v>
      </c>
      <c r="AP258" s="212">
        <f ca="1">(AP$137*INDEX('Term Pricing'!$W$1453:$W$1632,MATCH('Project 2'!AP$8,'Term Pricing'!$C$1453:$C$1632,0))*$E258*$F258)+(AP$137*INDEX('Term Pricing'!$X$1453:$X$1632,MATCH('Project 2'!AP$8,'Term Pricing'!$C$1453:$C$1632,0))*$E258*(1-$F258))</f>
        <v>0</v>
      </c>
      <c r="AQ258" s="212">
        <f ca="1">(AQ$137*INDEX('Term Pricing'!$W$1453:$W$1632,MATCH('Project 2'!AQ$8,'Term Pricing'!$C$1453:$C$1632,0))*$E258*$F258)+(AQ$137*INDEX('Term Pricing'!$X$1453:$X$1632,MATCH('Project 2'!AQ$8,'Term Pricing'!$C$1453:$C$1632,0))*$E258*(1-$F258))</f>
        <v>0</v>
      </c>
      <c r="AR258" s="212">
        <f ca="1">(AR$137*INDEX('Term Pricing'!$W$1453:$W$1632,MATCH('Project 2'!AR$8,'Term Pricing'!$C$1453:$C$1632,0))*$E258*$F258)+(AR$137*INDEX('Term Pricing'!$X$1453:$X$1632,MATCH('Project 2'!AR$8,'Term Pricing'!$C$1453:$C$1632,0))*$E258*(1-$F258))</f>
        <v>0</v>
      </c>
      <c r="AS258" s="212">
        <f ca="1">(AS$137*INDEX('Term Pricing'!$W$1453:$W$1632,MATCH('Project 2'!AS$8,'Term Pricing'!$C$1453:$C$1632,0))*$E258*$F258)+(AS$137*INDEX('Term Pricing'!$X$1453:$X$1632,MATCH('Project 2'!AS$8,'Term Pricing'!$C$1453:$C$1632,0))*$E258*(1-$F258))</f>
        <v>0</v>
      </c>
      <c r="AT258" s="212">
        <f ca="1">(AT$137*INDEX('Term Pricing'!$W$1453:$W$1632,MATCH('Project 2'!AT$8,'Term Pricing'!$C$1453:$C$1632,0))*$E258*$F258)+(AT$137*INDEX('Term Pricing'!$X$1453:$X$1632,MATCH('Project 2'!AT$8,'Term Pricing'!$C$1453:$C$1632,0))*$E258*(1-$F258))</f>
        <v>0</v>
      </c>
      <c r="AU258" s="212">
        <f ca="1">(AU$137*INDEX('Term Pricing'!$W$1453:$W$1632,MATCH('Project 2'!AU$8,'Term Pricing'!$C$1453:$C$1632,0))*$E258*$F258)+(AU$137*INDEX('Term Pricing'!$X$1453:$X$1632,MATCH('Project 2'!AU$8,'Term Pricing'!$C$1453:$C$1632,0))*$E258*(1-$F258))</f>
        <v>0</v>
      </c>
      <c r="AV258" s="212">
        <f ca="1">(AV$137*INDEX('Term Pricing'!$W$1453:$W$1632,MATCH('Project 2'!AV$8,'Term Pricing'!$C$1453:$C$1632,0))*$E258*$F258)+(AV$137*INDEX('Term Pricing'!$X$1453:$X$1632,MATCH('Project 2'!AV$8,'Term Pricing'!$C$1453:$C$1632,0))*$E258*(1-$F258))</f>
        <v>0</v>
      </c>
      <c r="AW258" s="212">
        <f ca="1">(AW$137*INDEX('Term Pricing'!$W$1453:$W$1632,MATCH('Project 2'!AW$8,'Term Pricing'!$C$1453:$C$1632,0))*$E258*$F258)+(AW$137*INDEX('Term Pricing'!$X$1453:$X$1632,MATCH('Project 2'!AW$8,'Term Pricing'!$C$1453:$C$1632,0))*$E258*(1-$F258))</f>
        <v>0</v>
      </c>
      <c r="AX258" s="212">
        <f ca="1">(AX$137*INDEX('Term Pricing'!$W$1453:$W$1632,MATCH('Project 2'!AX$8,'Term Pricing'!$C$1453:$C$1632,0))*$E258*$F258)+(AX$137*INDEX('Term Pricing'!$X$1453:$X$1632,MATCH('Project 2'!AX$8,'Term Pricing'!$C$1453:$C$1632,0))*$E258*(1-$F258))</f>
        <v>0</v>
      </c>
      <c r="AY258" s="212">
        <f ca="1">(AY$137*INDEX('Term Pricing'!$W$1453:$W$1632,MATCH('Project 2'!AY$8,'Term Pricing'!$C$1453:$C$1632,0))*$E258*$F258)+(AY$137*INDEX('Term Pricing'!$X$1453:$X$1632,MATCH('Project 2'!AY$8,'Term Pricing'!$C$1453:$C$1632,0))*$E258*(1-$F258))</f>
        <v>0</v>
      </c>
      <c r="AZ258" s="212">
        <f ca="1">(AZ$137*INDEX('Term Pricing'!$W$1453:$W$1632,MATCH('Project 2'!AZ$8,'Term Pricing'!$C$1453:$C$1632,0))*$E258*$F258)+(AZ$137*INDEX('Term Pricing'!$X$1453:$X$1632,MATCH('Project 2'!AZ$8,'Term Pricing'!$C$1453:$C$1632,0))*$E258*(1-$F258))</f>
        <v>0</v>
      </c>
      <c r="BA258" s="212">
        <f ca="1">(BA$137*INDEX('Term Pricing'!$W$1453:$W$1632,MATCH('Project 2'!BA$8,'Term Pricing'!$C$1453:$C$1632,0))*$E258*$F258)+(BA$137*INDEX('Term Pricing'!$X$1453:$X$1632,MATCH('Project 2'!BA$8,'Term Pricing'!$C$1453:$C$1632,0))*$E258*(1-$F258))</f>
        <v>0</v>
      </c>
      <c r="BB258" s="212">
        <f ca="1">(BB$137*INDEX('Term Pricing'!$W$1453:$W$1632,MATCH('Project 2'!BB$8,'Term Pricing'!$C$1453:$C$1632,0))*$E258*$F258)+(BB$137*INDEX('Term Pricing'!$X$1453:$X$1632,MATCH('Project 2'!BB$8,'Term Pricing'!$C$1453:$C$1632,0))*$E258*(1-$F258))</f>
        <v>0</v>
      </c>
      <c r="BC258" s="212">
        <f ca="1">(BC$137*INDEX('Term Pricing'!$W$1453:$W$1632,MATCH('Project 2'!BC$8,'Term Pricing'!$C$1453:$C$1632,0))*$E258*$F258)+(BC$137*INDEX('Term Pricing'!$X$1453:$X$1632,MATCH('Project 2'!BC$8,'Term Pricing'!$C$1453:$C$1632,0))*$E258*(1-$F258))</f>
        <v>0</v>
      </c>
      <c r="BD258" s="212">
        <f ca="1">(BD$137*INDEX('Term Pricing'!$W$1453:$W$1632,MATCH('Project 2'!BD$8,'Term Pricing'!$C$1453:$C$1632,0))*$E258*$F258)+(BD$137*INDEX('Term Pricing'!$X$1453:$X$1632,MATCH('Project 2'!BD$8,'Term Pricing'!$C$1453:$C$1632,0))*$E258*(1-$F258))</f>
        <v>0</v>
      </c>
      <c r="BE258" s="212">
        <f ca="1">(BE$137*INDEX('Term Pricing'!$W$1453:$W$1632,MATCH('Project 2'!BE$8,'Term Pricing'!$C$1453:$C$1632,0))*$E258*$F258)+(BE$137*INDEX('Term Pricing'!$X$1453:$X$1632,MATCH('Project 2'!BE$8,'Term Pricing'!$C$1453:$C$1632,0))*$E258*(1-$F258))</f>
        <v>0</v>
      </c>
      <c r="BF258" s="212">
        <f ca="1">(BF$137*INDEX('Term Pricing'!$W$1453:$W$1632,MATCH('Project 2'!BF$8,'Term Pricing'!$C$1453:$C$1632,0))*$E258*$F258)+(BF$137*INDEX('Term Pricing'!$X$1453:$X$1632,MATCH('Project 2'!BF$8,'Term Pricing'!$C$1453:$C$1632,0))*$E258*(1-$F258))</f>
        <v>0</v>
      </c>
      <c r="BG258" s="212">
        <f ca="1">(BG$137*INDEX('Term Pricing'!$W$1453:$W$1632,MATCH('Project 2'!BG$8,'Term Pricing'!$C$1453:$C$1632,0))*$E258*$F258)+(BG$137*INDEX('Term Pricing'!$X$1453:$X$1632,MATCH('Project 2'!BG$8,'Term Pricing'!$C$1453:$C$1632,0))*$E258*(1-$F258))</f>
        <v>0</v>
      </c>
      <c r="BH258" s="212">
        <f ca="1">(BH$137*INDEX('Term Pricing'!$W$1453:$W$1632,MATCH('Project 2'!BH$8,'Term Pricing'!$C$1453:$C$1632,0))*$E258*$F258)+(BH$137*INDEX('Term Pricing'!$X$1453:$X$1632,MATCH('Project 2'!BH$8,'Term Pricing'!$C$1453:$C$1632,0))*$E258*(1-$F258))</f>
        <v>0</v>
      </c>
      <c r="BI258" s="212">
        <f ca="1">(BI$137*INDEX('Term Pricing'!$W$1453:$W$1632,MATCH('Project 2'!BI$8,'Term Pricing'!$C$1453:$C$1632,0))*$E258*$F258)+(BI$137*INDEX('Term Pricing'!$X$1453:$X$1632,MATCH('Project 2'!BI$8,'Term Pricing'!$C$1453:$C$1632,0))*$E258*(1-$F258))</f>
        <v>0</v>
      </c>
      <c r="BJ258" s="212">
        <f ca="1">(BJ$137*INDEX('Term Pricing'!$W$1453:$W$1632,MATCH('Project 2'!BJ$8,'Term Pricing'!$C$1453:$C$1632,0))*$E258*$F258)+(BJ$137*INDEX('Term Pricing'!$X$1453:$X$1632,MATCH('Project 2'!BJ$8,'Term Pricing'!$C$1453:$C$1632,0))*$E258*(1-$F258))</f>
        <v>0</v>
      </c>
      <c r="BK258" s="212">
        <f ca="1">(BK$137*INDEX('Term Pricing'!$W$1453:$W$1632,MATCH('Project 2'!BK$8,'Term Pricing'!$C$1453:$C$1632,0))*$E258*$F258)+(BK$137*INDEX('Term Pricing'!$X$1453:$X$1632,MATCH('Project 2'!BK$8,'Term Pricing'!$C$1453:$C$1632,0))*$E258*(1-$F258))</f>
        <v>0</v>
      </c>
      <c r="BL258" s="212">
        <f ca="1">(BL$137*INDEX('Term Pricing'!$W$1453:$W$1632,MATCH('Project 2'!BL$8,'Term Pricing'!$C$1453:$C$1632,0))*$E258*$F258)+(BL$137*INDEX('Term Pricing'!$X$1453:$X$1632,MATCH('Project 2'!BL$8,'Term Pricing'!$C$1453:$C$1632,0))*$E258*(1-$F258))</f>
        <v>0</v>
      </c>
      <c r="BM258" s="212">
        <f ca="1">(BM$137*INDEX('Term Pricing'!$W$1453:$W$1632,MATCH('Project 2'!BM$8,'Term Pricing'!$C$1453:$C$1632,0))*$E258*$F258)+(BM$137*INDEX('Term Pricing'!$X$1453:$X$1632,MATCH('Project 2'!BM$8,'Term Pricing'!$C$1453:$C$1632,0))*$E258*(1-$F258))</f>
        <v>0</v>
      </c>
      <c r="BN258" s="212">
        <f ca="1">(BN$137*INDEX('Term Pricing'!$W$1453:$W$1632,MATCH('Project 2'!BN$8,'Term Pricing'!$C$1453:$C$1632,0))*$E258*$F258)+(BN$137*INDEX('Term Pricing'!$X$1453:$X$1632,MATCH('Project 2'!BN$8,'Term Pricing'!$C$1453:$C$1632,0))*$E258*(1-$F258))</f>
        <v>0</v>
      </c>
      <c r="BO258" s="212">
        <f ca="1">(BO$137*INDEX('Term Pricing'!$W$1453:$W$1632,MATCH('Project 2'!BO$8,'Term Pricing'!$C$1453:$C$1632,0))*$E258*$F258)+(BO$137*INDEX('Term Pricing'!$X$1453:$X$1632,MATCH('Project 2'!BO$8,'Term Pricing'!$C$1453:$C$1632,0))*$E258*(1-$F258))</f>
        <v>0</v>
      </c>
      <c r="BP258" s="212">
        <f ca="1">(BP$137*INDEX('Term Pricing'!$W$1453:$W$1632,MATCH('Project 2'!BP$8,'Term Pricing'!$C$1453:$C$1632,0))*$E258*$F258)+(BP$137*INDEX('Term Pricing'!$X$1453:$X$1632,MATCH('Project 2'!BP$8,'Term Pricing'!$C$1453:$C$1632,0))*$E258*(1-$F258))</f>
        <v>0</v>
      </c>
      <c r="BQ258" s="212">
        <f ca="1">(BQ$137*INDEX('Term Pricing'!$W$1453:$W$1632,MATCH('Project 2'!BQ$8,'Term Pricing'!$C$1453:$C$1632,0))*$E258*$F258)+(BQ$137*INDEX('Term Pricing'!$X$1453:$X$1632,MATCH('Project 2'!BQ$8,'Term Pricing'!$C$1453:$C$1632,0))*$E258*(1-$F258))</f>
        <v>0</v>
      </c>
      <c r="BR258" s="212">
        <f ca="1">(BR$137*INDEX('Term Pricing'!$W$1453:$W$1632,MATCH('Project 2'!BR$8,'Term Pricing'!$C$1453:$C$1632,0))*$E258*$F258)+(BR$137*INDEX('Term Pricing'!$X$1453:$X$1632,MATCH('Project 2'!BR$8,'Term Pricing'!$C$1453:$C$1632,0))*$E258*(1-$F258))</f>
        <v>0</v>
      </c>
      <c r="BS258" s="212">
        <f ca="1">(BS$137*INDEX('Term Pricing'!$W$1453:$W$1632,MATCH('Project 2'!BS$8,'Term Pricing'!$C$1453:$C$1632,0))*$E258*$F258)+(BS$137*INDEX('Term Pricing'!$X$1453:$X$1632,MATCH('Project 2'!BS$8,'Term Pricing'!$C$1453:$C$1632,0))*$E258*(1-$F258))</f>
        <v>0</v>
      </c>
      <c r="BT258" s="212">
        <f ca="1">(BT$137*INDEX('Term Pricing'!$W$1453:$W$1632,MATCH('Project 2'!BT$8,'Term Pricing'!$C$1453:$C$1632,0))*$E258*$F258)+(BT$137*INDEX('Term Pricing'!$X$1453:$X$1632,MATCH('Project 2'!BT$8,'Term Pricing'!$C$1453:$C$1632,0))*$E258*(1-$F258))</f>
        <v>0</v>
      </c>
      <c r="BU258" s="212">
        <f ca="1">(BU$137*INDEX('Term Pricing'!$W$1453:$W$1632,MATCH('Project 2'!BU$8,'Term Pricing'!$C$1453:$C$1632,0))*$E258*$F258)+(BU$137*INDEX('Term Pricing'!$X$1453:$X$1632,MATCH('Project 2'!BU$8,'Term Pricing'!$C$1453:$C$1632,0))*$E258*(1-$F258))</f>
        <v>0</v>
      </c>
      <c r="BV258" s="212">
        <f ca="1">(BV$137*INDEX('Term Pricing'!$W$1453:$W$1632,MATCH('Project 2'!BV$8,'Term Pricing'!$C$1453:$C$1632,0))*$E258*$F258)+(BV$137*INDEX('Term Pricing'!$X$1453:$X$1632,MATCH('Project 2'!BV$8,'Term Pricing'!$C$1453:$C$1632,0))*$E258*(1-$F258))</f>
        <v>0</v>
      </c>
      <c r="BW258" s="212">
        <f ca="1">(BW$137*INDEX('Term Pricing'!$W$1453:$W$1632,MATCH('Project 2'!BW$8,'Term Pricing'!$C$1453:$C$1632,0))*$E258*$F258)+(BW$137*INDEX('Term Pricing'!$X$1453:$X$1632,MATCH('Project 2'!BW$8,'Term Pricing'!$C$1453:$C$1632,0))*$E258*(1-$F258))</f>
        <v>0</v>
      </c>
      <c r="BX258" s="212">
        <f ca="1">(BX$137*INDEX('Term Pricing'!$W$1453:$W$1632,MATCH('Project 2'!BX$8,'Term Pricing'!$C$1453:$C$1632,0))*$E258*$F258)+(BX$137*INDEX('Term Pricing'!$X$1453:$X$1632,MATCH('Project 2'!BX$8,'Term Pricing'!$C$1453:$C$1632,0))*$E258*(1-$F258))</f>
        <v>0</v>
      </c>
      <c r="BY258" s="212">
        <f ca="1">(BY$137*INDEX('Term Pricing'!$W$1453:$W$1632,MATCH('Project 2'!BY$8,'Term Pricing'!$C$1453:$C$1632,0))*$E258*$F258)+(BY$137*INDEX('Term Pricing'!$X$1453:$X$1632,MATCH('Project 2'!BY$8,'Term Pricing'!$C$1453:$C$1632,0))*$E258*(1-$F258))</f>
        <v>0</v>
      </c>
      <c r="BZ258" s="212">
        <f ca="1">(BZ$137*INDEX('Term Pricing'!$W$1453:$W$1632,MATCH('Project 2'!BZ$8,'Term Pricing'!$C$1453:$C$1632,0))*$E258*$F258)+(BZ$137*INDEX('Term Pricing'!$X$1453:$X$1632,MATCH('Project 2'!BZ$8,'Term Pricing'!$C$1453:$C$1632,0))*$E258*(1-$F258))</f>
        <v>0</v>
      </c>
      <c r="CA258" s="212">
        <f ca="1">(CA$137*INDEX('Term Pricing'!$W$1453:$W$1632,MATCH('Project 2'!CA$8,'Term Pricing'!$C$1453:$C$1632,0))*$E258*$F258)+(CA$137*INDEX('Term Pricing'!$X$1453:$X$1632,MATCH('Project 2'!CA$8,'Term Pricing'!$C$1453:$C$1632,0))*$E258*(1-$F258))</f>
        <v>0</v>
      </c>
      <c r="CB258" s="212">
        <f ca="1">(CB$137*INDEX('Term Pricing'!$W$1453:$W$1632,MATCH('Project 2'!CB$8,'Term Pricing'!$C$1453:$C$1632,0))*$E258*$F258)+(CB$137*INDEX('Term Pricing'!$X$1453:$X$1632,MATCH('Project 2'!CB$8,'Term Pricing'!$C$1453:$C$1632,0))*$E258*(1-$F258))</f>
        <v>0</v>
      </c>
      <c r="CC258" s="212">
        <f ca="1">(CC$137*INDEX('Term Pricing'!$W$1453:$W$1632,MATCH('Project 2'!CC$8,'Term Pricing'!$C$1453:$C$1632,0))*$E258*$F258)+(CC$137*INDEX('Term Pricing'!$X$1453:$X$1632,MATCH('Project 2'!CC$8,'Term Pricing'!$C$1453:$C$1632,0))*$E258*(1-$F258))</f>
        <v>0</v>
      </c>
      <c r="CD258" s="212">
        <f ca="1">(CD$137*INDEX('Term Pricing'!$W$1453:$W$1632,MATCH('Project 2'!CD$8,'Term Pricing'!$C$1453:$C$1632,0))*$E258*$F258)+(CD$137*INDEX('Term Pricing'!$X$1453:$X$1632,MATCH('Project 2'!CD$8,'Term Pricing'!$C$1453:$C$1632,0))*$E258*(1-$F258))</f>
        <v>0</v>
      </c>
      <c r="CE258" s="212">
        <f ca="1">(CE$137*INDEX('Term Pricing'!$W$1453:$W$1632,MATCH('Project 2'!CE$8,'Term Pricing'!$C$1453:$C$1632,0))*$E258*$F258)+(CE$137*INDEX('Term Pricing'!$X$1453:$X$1632,MATCH('Project 2'!CE$8,'Term Pricing'!$C$1453:$C$1632,0))*$E258*(1-$F258))</f>
        <v>0</v>
      </c>
      <c r="CF258" s="212">
        <f ca="1">(CF$137*INDEX('Term Pricing'!$W$1453:$W$1632,MATCH('Project 2'!CF$8,'Term Pricing'!$C$1453:$C$1632,0))*$E258*$F258)+(CF$137*INDEX('Term Pricing'!$X$1453:$X$1632,MATCH('Project 2'!CF$8,'Term Pricing'!$C$1453:$C$1632,0))*$E258*(1-$F258))</f>
        <v>0</v>
      </c>
      <c r="CG258" s="212">
        <f ca="1">(CG$137*INDEX('Term Pricing'!$W$1453:$W$1632,MATCH('Project 2'!CG$8,'Term Pricing'!$C$1453:$C$1632,0))*$E258*$F258)+(CG$137*INDEX('Term Pricing'!$X$1453:$X$1632,MATCH('Project 2'!CG$8,'Term Pricing'!$C$1453:$C$1632,0))*$E258*(1-$F258))</f>
        <v>0</v>
      </c>
      <c r="CH258" s="212">
        <f ca="1">(CH$137*INDEX('Term Pricing'!$W$1453:$W$1632,MATCH('Project 2'!CH$8,'Term Pricing'!$C$1453:$C$1632,0))*$E258*$F258)+(CH$137*INDEX('Term Pricing'!$X$1453:$X$1632,MATCH('Project 2'!CH$8,'Term Pricing'!$C$1453:$C$1632,0))*$E258*(1-$F258))</f>
        <v>0</v>
      </c>
      <c r="CI258" s="212">
        <f ca="1">(CI$137*INDEX('Term Pricing'!$W$1453:$W$1632,MATCH('Project 2'!CI$8,'Term Pricing'!$C$1453:$C$1632,0))*$E258*$F258)+(CI$137*INDEX('Term Pricing'!$X$1453:$X$1632,MATCH('Project 2'!CI$8,'Term Pricing'!$C$1453:$C$1632,0))*$E258*(1-$F258))</f>
        <v>0</v>
      </c>
      <c r="CJ258" s="212">
        <f ca="1">(CJ$137*INDEX('Term Pricing'!$W$1453:$W$1632,MATCH('Project 2'!CJ$8,'Term Pricing'!$C$1453:$C$1632,0))*$E258*$F258)+(CJ$137*INDEX('Term Pricing'!$X$1453:$X$1632,MATCH('Project 2'!CJ$8,'Term Pricing'!$C$1453:$C$1632,0))*$E258*(1-$F258))</f>
        <v>0</v>
      </c>
      <c r="CK258" s="212">
        <f ca="1">(CK$137*INDEX('Term Pricing'!$W$1453:$W$1632,MATCH('Project 2'!CK$8,'Term Pricing'!$C$1453:$C$1632,0))*$E258*$F258)+(CK$137*INDEX('Term Pricing'!$X$1453:$X$1632,MATCH('Project 2'!CK$8,'Term Pricing'!$C$1453:$C$1632,0))*$E258*(1-$F258))</f>
        <v>0</v>
      </c>
      <c r="CL258" s="212">
        <f ca="1">(CL$137*INDEX('Term Pricing'!$W$1453:$W$1632,MATCH('Project 2'!CL$8,'Term Pricing'!$C$1453:$C$1632,0))*$E258*$F258)+(CL$137*INDEX('Term Pricing'!$X$1453:$X$1632,MATCH('Project 2'!CL$8,'Term Pricing'!$C$1453:$C$1632,0))*$E258*(1-$F258))</f>
        <v>0</v>
      </c>
      <c r="CM258" s="212">
        <f ca="1">(CM$137*INDEX('Term Pricing'!$W$1453:$W$1632,MATCH('Project 2'!CM$8,'Term Pricing'!$C$1453:$C$1632,0))*$E258*$F258)+(CM$137*INDEX('Term Pricing'!$X$1453:$X$1632,MATCH('Project 2'!CM$8,'Term Pricing'!$C$1453:$C$1632,0))*$E258*(1-$F258))</f>
        <v>0</v>
      </c>
      <c r="CN258" s="212">
        <f ca="1">(CN$137*INDEX('Term Pricing'!$W$1453:$W$1632,MATCH('Project 2'!CN$8,'Term Pricing'!$C$1453:$C$1632,0))*$E258*$F258)+(CN$137*INDEX('Term Pricing'!$X$1453:$X$1632,MATCH('Project 2'!CN$8,'Term Pricing'!$C$1453:$C$1632,0))*$E258*(1-$F258))</f>
        <v>0</v>
      </c>
      <c r="CO258" s="212">
        <f ca="1">(CO$137*INDEX('Term Pricing'!$W$1453:$W$1632,MATCH('Project 2'!CO$8,'Term Pricing'!$C$1453:$C$1632,0))*$E258*$F258)+(CO$137*INDEX('Term Pricing'!$X$1453:$X$1632,MATCH('Project 2'!CO$8,'Term Pricing'!$C$1453:$C$1632,0))*$E258*(1-$F258))</f>
        <v>0</v>
      </c>
      <c r="CP258" s="212">
        <f ca="1">(CP$137*INDEX('Term Pricing'!$W$1453:$W$1632,MATCH('Project 2'!CP$8,'Term Pricing'!$C$1453:$C$1632,0))*$E258*$F258)+(CP$137*INDEX('Term Pricing'!$X$1453:$X$1632,MATCH('Project 2'!CP$8,'Term Pricing'!$C$1453:$C$1632,0))*$E258*(1-$F258))</f>
        <v>0</v>
      </c>
      <c r="CQ258" s="212">
        <f ca="1">(CQ$137*INDEX('Term Pricing'!$W$1453:$W$1632,MATCH('Project 2'!CQ$8,'Term Pricing'!$C$1453:$C$1632,0))*$E258*$F258)+(CQ$137*INDEX('Term Pricing'!$X$1453:$X$1632,MATCH('Project 2'!CQ$8,'Term Pricing'!$C$1453:$C$1632,0))*$E258*(1-$F258))</f>
        <v>0</v>
      </c>
      <c r="CR258" s="212">
        <f ca="1">(CR$137*INDEX('Term Pricing'!$W$1453:$W$1632,MATCH('Project 2'!CR$8,'Term Pricing'!$C$1453:$C$1632,0))*$E258*$F258)+(CR$137*INDEX('Term Pricing'!$X$1453:$X$1632,MATCH('Project 2'!CR$8,'Term Pricing'!$C$1453:$C$1632,0))*$E258*(1-$F258))</f>
        <v>0</v>
      </c>
      <c r="CS258" s="212">
        <f ca="1">(CS$137*INDEX('Term Pricing'!$W$1453:$W$1632,MATCH('Project 2'!CS$8,'Term Pricing'!$C$1453:$C$1632,0))*$E258*$F258)+(CS$137*INDEX('Term Pricing'!$X$1453:$X$1632,MATCH('Project 2'!CS$8,'Term Pricing'!$C$1453:$C$1632,0))*$E258*(1-$F258))</f>
        <v>0</v>
      </c>
      <c r="CT258" s="212">
        <f ca="1">(CT$137*INDEX('Term Pricing'!$W$1453:$W$1632,MATCH('Project 2'!CT$8,'Term Pricing'!$C$1453:$C$1632,0))*$E258*$F258)+(CT$137*INDEX('Term Pricing'!$X$1453:$X$1632,MATCH('Project 2'!CT$8,'Term Pricing'!$C$1453:$C$1632,0))*$E258*(1-$F258))</f>
        <v>0</v>
      </c>
      <c r="CU258" s="212">
        <f ca="1">(CU$137*INDEX('Term Pricing'!$W$1453:$W$1632,MATCH('Project 2'!CU$8,'Term Pricing'!$C$1453:$C$1632,0))*$E258*$F258)+(CU$137*INDEX('Term Pricing'!$X$1453:$X$1632,MATCH('Project 2'!CU$8,'Term Pricing'!$C$1453:$C$1632,0))*$E258*(1-$F258))</f>
        <v>0</v>
      </c>
      <c r="CV258" s="212">
        <f ca="1">(CV$137*INDEX('Term Pricing'!$W$1453:$W$1632,MATCH('Project 2'!CV$8,'Term Pricing'!$C$1453:$C$1632,0))*$E258*$F258)+(CV$137*INDEX('Term Pricing'!$X$1453:$X$1632,MATCH('Project 2'!CV$8,'Term Pricing'!$C$1453:$C$1632,0))*$E258*(1-$F258))</f>
        <v>0</v>
      </c>
      <c r="CW258" s="212">
        <f ca="1">(CW$137*INDEX('Term Pricing'!$W$1453:$W$1632,MATCH('Project 2'!CW$8,'Term Pricing'!$C$1453:$C$1632,0))*$E258*$F258)+(CW$137*INDEX('Term Pricing'!$X$1453:$X$1632,MATCH('Project 2'!CW$8,'Term Pricing'!$C$1453:$C$1632,0))*$E258*(1-$F258))</f>
        <v>0</v>
      </c>
      <c r="CX258" s="212">
        <f ca="1">(CX$137*INDEX('Term Pricing'!$W$1453:$W$1632,MATCH('Project 2'!CX$8,'Term Pricing'!$C$1453:$C$1632,0))*$E258*$F258)+(CX$137*INDEX('Term Pricing'!$X$1453:$X$1632,MATCH('Project 2'!CX$8,'Term Pricing'!$C$1453:$C$1632,0))*$E258*(1-$F258))</f>
        <v>0</v>
      </c>
      <c r="CY258" s="212">
        <f ca="1">(CY$137*INDEX('Term Pricing'!$W$1453:$W$1632,MATCH('Project 2'!CY$8,'Term Pricing'!$C$1453:$C$1632,0))*$E258*$F258)+(CY$137*INDEX('Term Pricing'!$X$1453:$X$1632,MATCH('Project 2'!CY$8,'Term Pricing'!$C$1453:$C$1632,0))*$E258*(1-$F258))</f>
        <v>0</v>
      </c>
      <c r="CZ258" s="212">
        <f ca="1">(CZ$137*INDEX('Term Pricing'!$W$1453:$W$1632,MATCH('Project 2'!CZ$8,'Term Pricing'!$C$1453:$C$1632,0))*$E258*$F258)+(CZ$137*INDEX('Term Pricing'!$X$1453:$X$1632,MATCH('Project 2'!CZ$8,'Term Pricing'!$C$1453:$C$1632,0))*$E258*(1-$F258))</f>
        <v>0</v>
      </c>
      <c r="DA258" s="212">
        <f ca="1">(DA$137*INDEX('Term Pricing'!$W$1453:$W$1632,MATCH('Project 2'!DA$8,'Term Pricing'!$C$1453:$C$1632,0))*$E258*$F258)+(DA$137*INDEX('Term Pricing'!$X$1453:$X$1632,MATCH('Project 2'!DA$8,'Term Pricing'!$C$1453:$C$1632,0))*$E258*(1-$F258))</f>
        <v>0</v>
      </c>
      <c r="DB258" s="212">
        <f ca="1">(DB$137*INDEX('Term Pricing'!$W$1453:$W$1632,MATCH('Project 2'!DB$8,'Term Pricing'!$C$1453:$C$1632,0))*$E258*$F258)+(DB$137*INDEX('Term Pricing'!$X$1453:$X$1632,MATCH('Project 2'!DB$8,'Term Pricing'!$C$1453:$C$1632,0))*$E258*(1-$F258))</f>
        <v>0</v>
      </c>
      <c r="DC258" s="212">
        <f ca="1">(DC$137*INDEX('Term Pricing'!$W$1453:$W$1632,MATCH('Project 2'!DC$8,'Term Pricing'!$C$1453:$C$1632,0))*$E258*$F258)+(DC$137*INDEX('Term Pricing'!$X$1453:$X$1632,MATCH('Project 2'!DC$8,'Term Pricing'!$C$1453:$C$1632,0))*$E258*(1-$F258))</f>
        <v>0</v>
      </c>
      <c r="DD258" s="212">
        <f ca="1">(DD$137*INDEX('Term Pricing'!$W$1453:$W$1632,MATCH('Project 2'!DD$8,'Term Pricing'!$C$1453:$C$1632,0))*$E258*$F258)+(DD$137*INDEX('Term Pricing'!$X$1453:$X$1632,MATCH('Project 2'!DD$8,'Term Pricing'!$C$1453:$C$1632,0))*$E258*(1-$F258))</f>
        <v>0</v>
      </c>
      <c r="DE258" s="212">
        <f ca="1">(DE$137*INDEX('Term Pricing'!$W$1453:$W$1632,MATCH('Project 2'!DE$8,'Term Pricing'!$C$1453:$C$1632,0))*$E258*$F258)+(DE$137*INDEX('Term Pricing'!$X$1453:$X$1632,MATCH('Project 2'!DE$8,'Term Pricing'!$C$1453:$C$1632,0))*$E258*(1-$F258))</f>
        <v>0</v>
      </c>
      <c r="DF258" s="212">
        <f ca="1">(DF$137*INDEX('Term Pricing'!$W$1453:$W$1632,MATCH('Project 2'!DF$8,'Term Pricing'!$C$1453:$C$1632,0))*$E258*$F258)+(DF$137*INDEX('Term Pricing'!$X$1453:$X$1632,MATCH('Project 2'!DF$8,'Term Pricing'!$C$1453:$C$1632,0))*$E258*(1-$F258))</f>
        <v>0</v>
      </c>
      <c r="DG258" s="212">
        <f ca="1">(DG$137*INDEX('Term Pricing'!$W$1453:$W$1632,MATCH('Project 2'!DG$8,'Term Pricing'!$C$1453:$C$1632,0))*$E258*$F258)+(DG$137*INDEX('Term Pricing'!$X$1453:$X$1632,MATCH('Project 2'!DG$8,'Term Pricing'!$C$1453:$C$1632,0))*$E258*(1-$F258))</f>
        <v>0</v>
      </c>
      <c r="DH258" s="212">
        <f ca="1">(DH$137*INDEX('Term Pricing'!$W$1453:$W$1632,MATCH('Project 2'!DH$8,'Term Pricing'!$C$1453:$C$1632,0))*$E258*$F258)+(DH$137*INDEX('Term Pricing'!$X$1453:$X$1632,MATCH('Project 2'!DH$8,'Term Pricing'!$C$1453:$C$1632,0))*$E258*(1-$F258))</f>
        <v>0</v>
      </c>
      <c r="DI258" s="212">
        <f ca="1">(DI$137*INDEX('Term Pricing'!$W$1453:$W$1632,MATCH('Project 2'!DI$8,'Term Pricing'!$C$1453:$C$1632,0))*$E258*$F258)+(DI$137*INDEX('Term Pricing'!$X$1453:$X$1632,MATCH('Project 2'!DI$8,'Term Pricing'!$C$1453:$C$1632,0))*$E258*(1-$F258))</f>
        <v>0</v>
      </c>
      <c r="DJ258" s="212">
        <f ca="1">(DJ$137*INDEX('Term Pricing'!$W$1453:$W$1632,MATCH('Project 2'!DJ$8,'Term Pricing'!$C$1453:$C$1632,0))*$E258*$F258)+(DJ$137*INDEX('Term Pricing'!$X$1453:$X$1632,MATCH('Project 2'!DJ$8,'Term Pricing'!$C$1453:$C$1632,0))*$E258*(1-$F258))</f>
        <v>0</v>
      </c>
      <c r="DK258" s="212">
        <f ca="1">(DK$137*INDEX('Term Pricing'!$W$1453:$W$1632,MATCH('Project 2'!DK$8,'Term Pricing'!$C$1453:$C$1632,0))*$E258*$F258)+(DK$137*INDEX('Term Pricing'!$X$1453:$X$1632,MATCH('Project 2'!DK$8,'Term Pricing'!$C$1453:$C$1632,0))*$E258*(1-$F258))</f>
        <v>0</v>
      </c>
      <c r="DL258" s="212">
        <f ca="1">(DL$137*INDEX('Term Pricing'!$W$1453:$W$1632,MATCH('Project 2'!DL$8,'Term Pricing'!$C$1453:$C$1632,0))*$E258*$F258)+(DL$137*INDEX('Term Pricing'!$X$1453:$X$1632,MATCH('Project 2'!DL$8,'Term Pricing'!$C$1453:$C$1632,0))*$E258*(1-$F258))</f>
        <v>0</v>
      </c>
      <c r="DM258" s="212">
        <f ca="1">(DM$137*INDEX('Term Pricing'!$W$1453:$W$1632,MATCH('Project 2'!DM$8,'Term Pricing'!$C$1453:$C$1632,0))*$E258*$F258)+(DM$137*INDEX('Term Pricing'!$X$1453:$X$1632,MATCH('Project 2'!DM$8,'Term Pricing'!$C$1453:$C$1632,0))*$E258*(1-$F258))</f>
        <v>0</v>
      </c>
      <c r="DN258" s="212">
        <f ca="1">(DN$137*INDEX('Term Pricing'!$W$1453:$W$1632,MATCH('Project 2'!DN$8,'Term Pricing'!$C$1453:$C$1632,0))*$E258*$F258)+(DN$137*INDEX('Term Pricing'!$X$1453:$X$1632,MATCH('Project 2'!DN$8,'Term Pricing'!$C$1453:$C$1632,0))*$E258*(1-$F258))</f>
        <v>0</v>
      </c>
    </row>
    <row r="259" spans="1:118" ht="14" hidden="1" outlineLevel="1">
      <c r="A259" s="151"/>
      <c r="C259" s="22" t="s">
        <v>72</v>
      </c>
      <c r="E259" s="72">
        <f>SUM(E254:E258)</f>
        <v>0</v>
      </c>
      <c r="F259" s="71"/>
      <c r="G259" s="54" t="s">
        <v>83</v>
      </c>
      <c r="H259" s="278">
        <f ca="1">SUM(J259:CA259)</f>
        <v>0</v>
      </c>
      <c r="I259" s="274"/>
      <c r="J259" s="280">
        <f t="shared" ref="J259:BU259" ca="1" si="150">SUM(J254:J258)</f>
        <v>0</v>
      </c>
      <c r="K259" s="280">
        <f t="shared" ca="1" si="150"/>
        <v>0</v>
      </c>
      <c r="L259" s="280">
        <f t="shared" ca="1" si="150"/>
        <v>0</v>
      </c>
      <c r="M259" s="280">
        <f t="shared" ca="1" si="150"/>
        <v>0</v>
      </c>
      <c r="N259" s="280">
        <f t="shared" ca="1" si="150"/>
        <v>0</v>
      </c>
      <c r="O259" s="280">
        <f t="shared" ca="1" si="150"/>
        <v>0</v>
      </c>
      <c r="P259" s="280">
        <f t="shared" ca="1" si="150"/>
        <v>0</v>
      </c>
      <c r="Q259" s="280">
        <f t="shared" ca="1" si="150"/>
        <v>0</v>
      </c>
      <c r="R259" s="280">
        <f t="shared" ca="1" si="150"/>
        <v>0</v>
      </c>
      <c r="S259" s="280">
        <f t="shared" ca="1" si="150"/>
        <v>0</v>
      </c>
      <c r="T259" s="280">
        <f t="shared" ca="1" si="150"/>
        <v>0</v>
      </c>
      <c r="U259" s="280">
        <f t="shared" ca="1" si="150"/>
        <v>0</v>
      </c>
      <c r="V259" s="280">
        <f t="shared" ca="1" si="150"/>
        <v>0</v>
      </c>
      <c r="W259" s="280">
        <f t="shared" ca="1" si="150"/>
        <v>0</v>
      </c>
      <c r="X259" s="280">
        <f t="shared" ca="1" si="150"/>
        <v>0</v>
      </c>
      <c r="Y259" s="280">
        <f t="shared" ca="1" si="150"/>
        <v>0</v>
      </c>
      <c r="Z259" s="280">
        <f t="shared" ca="1" si="150"/>
        <v>0</v>
      </c>
      <c r="AA259" s="280">
        <f t="shared" ca="1" si="150"/>
        <v>0</v>
      </c>
      <c r="AB259" s="280">
        <f t="shared" ca="1" si="150"/>
        <v>0</v>
      </c>
      <c r="AC259" s="280">
        <f t="shared" ca="1" si="150"/>
        <v>0</v>
      </c>
      <c r="AD259" s="280">
        <f t="shared" ca="1" si="150"/>
        <v>0</v>
      </c>
      <c r="AE259" s="280">
        <f t="shared" ca="1" si="150"/>
        <v>0</v>
      </c>
      <c r="AF259" s="280">
        <f t="shared" ca="1" si="150"/>
        <v>0</v>
      </c>
      <c r="AG259" s="280">
        <f t="shared" ca="1" si="150"/>
        <v>0</v>
      </c>
      <c r="AH259" s="280">
        <f t="shared" ca="1" si="150"/>
        <v>0</v>
      </c>
      <c r="AI259" s="280">
        <f t="shared" ca="1" si="150"/>
        <v>0</v>
      </c>
      <c r="AJ259" s="280">
        <f t="shared" ca="1" si="150"/>
        <v>0</v>
      </c>
      <c r="AK259" s="280">
        <f t="shared" ca="1" si="150"/>
        <v>0</v>
      </c>
      <c r="AL259" s="280">
        <f t="shared" ca="1" si="150"/>
        <v>0</v>
      </c>
      <c r="AM259" s="280">
        <f t="shared" ca="1" si="150"/>
        <v>0</v>
      </c>
      <c r="AN259" s="280">
        <f t="shared" ca="1" si="150"/>
        <v>0</v>
      </c>
      <c r="AO259" s="280">
        <f t="shared" ca="1" si="150"/>
        <v>0</v>
      </c>
      <c r="AP259" s="280">
        <f t="shared" ca="1" si="150"/>
        <v>0</v>
      </c>
      <c r="AQ259" s="280">
        <f t="shared" ca="1" si="150"/>
        <v>0</v>
      </c>
      <c r="AR259" s="280">
        <f t="shared" ca="1" si="150"/>
        <v>0</v>
      </c>
      <c r="AS259" s="280">
        <f t="shared" ca="1" si="150"/>
        <v>0</v>
      </c>
      <c r="AT259" s="280">
        <f t="shared" ca="1" si="150"/>
        <v>0</v>
      </c>
      <c r="AU259" s="280">
        <f t="shared" ca="1" si="150"/>
        <v>0</v>
      </c>
      <c r="AV259" s="280">
        <f t="shared" ca="1" si="150"/>
        <v>0</v>
      </c>
      <c r="AW259" s="280">
        <f t="shared" ca="1" si="150"/>
        <v>0</v>
      </c>
      <c r="AX259" s="280">
        <f t="shared" ca="1" si="150"/>
        <v>0</v>
      </c>
      <c r="AY259" s="280">
        <f t="shared" ca="1" si="150"/>
        <v>0</v>
      </c>
      <c r="AZ259" s="280">
        <f t="shared" ca="1" si="150"/>
        <v>0</v>
      </c>
      <c r="BA259" s="280">
        <f t="shared" ca="1" si="150"/>
        <v>0</v>
      </c>
      <c r="BB259" s="280">
        <f t="shared" ca="1" si="150"/>
        <v>0</v>
      </c>
      <c r="BC259" s="280">
        <f t="shared" ca="1" si="150"/>
        <v>0</v>
      </c>
      <c r="BD259" s="280">
        <f t="shared" ca="1" si="150"/>
        <v>0</v>
      </c>
      <c r="BE259" s="280">
        <f t="shared" ca="1" si="150"/>
        <v>0</v>
      </c>
      <c r="BF259" s="280">
        <f t="shared" ca="1" si="150"/>
        <v>0</v>
      </c>
      <c r="BG259" s="280">
        <f t="shared" ca="1" si="150"/>
        <v>0</v>
      </c>
      <c r="BH259" s="280">
        <f t="shared" ca="1" si="150"/>
        <v>0</v>
      </c>
      <c r="BI259" s="280">
        <f t="shared" ca="1" si="150"/>
        <v>0</v>
      </c>
      <c r="BJ259" s="280">
        <f t="shared" ca="1" si="150"/>
        <v>0</v>
      </c>
      <c r="BK259" s="280">
        <f t="shared" ca="1" si="150"/>
        <v>0</v>
      </c>
      <c r="BL259" s="280">
        <f t="shared" ca="1" si="150"/>
        <v>0</v>
      </c>
      <c r="BM259" s="280">
        <f t="shared" ca="1" si="150"/>
        <v>0</v>
      </c>
      <c r="BN259" s="280">
        <f t="shared" ca="1" si="150"/>
        <v>0</v>
      </c>
      <c r="BO259" s="280">
        <f t="shared" ca="1" si="150"/>
        <v>0</v>
      </c>
      <c r="BP259" s="280">
        <f t="shared" ca="1" si="150"/>
        <v>0</v>
      </c>
      <c r="BQ259" s="280">
        <f t="shared" ca="1" si="150"/>
        <v>0</v>
      </c>
      <c r="BR259" s="280">
        <f t="shared" ca="1" si="150"/>
        <v>0</v>
      </c>
      <c r="BS259" s="280">
        <f t="shared" ca="1" si="150"/>
        <v>0</v>
      </c>
      <c r="BT259" s="280">
        <f t="shared" ca="1" si="150"/>
        <v>0</v>
      </c>
      <c r="BU259" s="280">
        <f t="shared" ca="1" si="150"/>
        <v>0</v>
      </c>
      <c r="BV259" s="280">
        <f t="shared" ref="BV259:DN259" ca="1" si="151">SUM(BV254:BV258)</f>
        <v>0</v>
      </c>
      <c r="BW259" s="280">
        <f t="shared" ca="1" si="151"/>
        <v>0</v>
      </c>
      <c r="BX259" s="280">
        <f t="shared" ca="1" si="151"/>
        <v>0</v>
      </c>
      <c r="BY259" s="280">
        <f t="shared" ca="1" si="151"/>
        <v>0</v>
      </c>
      <c r="BZ259" s="280">
        <f t="shared" ca="1" si="151"/>
        <v>0</v>
      </c>
      <c r="CA259" s="280">
        <f t="shared" ca="1" si="151"/>
        <v>0</v>
      </c>
      <c r="CB259" s="280">
        <f t="shared" ca="1" si="151"/>
        <v>0</v>
      </c>
      <c r="CC259" s="280">
        <f t="shared" ca="1" si="151"/>
        <v>0</v>
      </c>
      <c r="CD259" s="280">
        <f t="shared" ca="1" si="151"/>
        <v>0</v>
      </c>
      <c r="CE259" s="280">
        <f t="shared" ca="1" si="151"/>
        <v>0</v>
      </c>
      <c r="CF259" s="280">
        <f t="shared" ca="1" si="151"/>
        <v>0</v>
      </c>
      <c r="CG259" s="280">
        <f t="shared" ca="1" si="151"/>
        <v>0</v>
      </c>
      <c r="CH259" s="280">
        <f t="shared" ca="1" si="151"/>
        <v>0</v>
      </c>
      <c r="CI259" s="280">
        <f t="shared" ca="1" si="151"/>
        <v>0</v>
      </c>
      <c r="CJ259" s="280">
        <f t="shared" ca="1" si="151"/>
        <v>0</v>
      </c>
      <c r="CK259" s="280">
        <f t="shared" ca="1" si="151"/>
        <v>0</v>
      </c>
      <c r="CL259" s="280">
        <f t="shared" ca="1" si="151"/>
        <v>0</v>
      </c>
      <c r="CM259" s="280">
        <f t="shared" ca="1" si="151"/>
        <v>0</v>
      </c>
      <c r="CN259" s="280">
        <f t="shared" ca="1" si="151"/>
        <v>0</v>
      </c>
      <c r="CO259" s="280">
        <f t="shared" ca="1" si="151"/>
        <v>0</v>
      </c>
      <c r="CP259" s="280">
        <f t="shared" ca="1" si="151"/>
        <v>0</v>
      </c>
      <c r="CQ259" s="280">
        <f t="shared" ca="1" si="151"/>
        <v>0</v>
      </c>
      <c r="CR259" s="280">
        <f t="shared" ca="1" si="151"/>
        <v>0</v>
      </c>
      <c r="CS259" s="280">
        <f t="shared" ca="1" si="151"/>
        <v>0</v>
      </c>
      <c r="CT259" s="280">
        <f t="shared" ca="1" si="151"/>
        <v>0</v>
      </c>
      <c r="CU259" s="280">
        <f t="shared" ca="1" si="151"/>
        <v>0</v>
      </c>
      <c r="CV259" s="280">
        <f t="shared" ca="1" si="151"/>
        <v>0</v>
      </c>
      <c r="CW259" s="280">
        <f t="shared" ca="1" si="151"/>
        <v>0</v>
      </c>
      <c r="CX259" s="280">
        <f t="shared" ca="1" si="151"/>
        <v>0</v>
      </c>
      <c r="CY259" s="280">
        <f t="shared" ca="1" si="151"/>
        <v>0</v>
      </c>
      <c r="CZ259" s="280">
        <f t="shared" ca="1" si="151"/>
        <v>0</v>
      </c>
      <c r="DA259" s="280">
        <f t="shared" ca="1" si="151"/>
        <v>0</v>
      </c>
      <c r="DB259" s="280">
        <f t="shared" ca="1" si="151"/>
        <v>0</v>
      </c>
      <c r="DC259" s="280">
        <f t="shared" ca="1" si="151"/>
        <v>0</v>
      </c>
      <c r="DD259" s="280">
        <f t="shared" ca="1" si="151"/>
        <v>0</v>
      </c>
      <c r="DE259" s="280">
        <f t="shared" ca="1" si="151"/>
        <v>0</v>
      </c>
      <c r="DF259" s="280">
        <f t="shared" ca="1" si="151"/>
        <v>0</v>
      </c>
      <c r="DG259" s="280">
        <f t="shared" ca="1" si="151"/>
        <v>0</v>
      </c>
      <c r="DH259" s="280">
        <f t="shared" ca="1" si="151"/>
        <v>0</v>
      </c>
      <c r="DI259" s="280">
        <f t="shared" ca="1" si="151"/>
        <v>0</v>
      </c>
      <c r="DJ259" s="280">
        <f t="shared" ca="1" si="151"/>
        <v>0</v>
      </c>
      <c r="DK259" s="280">
        <f t="shared" ca="1" si="151"/>
        <v>0</v>
      </c>
      <c r="DL259" s="280">
        <f t="shared" ca="1" si="151"/>
        <v>0</v>
      </c>
      <c r="DM259" s="280">
        <f t="shared" ca="1" si="151"/>
        <v>0</v>
      </c>
      <c r="DN259" s="280">
        <f t="shared" ca="1" si="151"/>
        <v>0</v>
      </c>
    </row>
    <row r="260" spans="1:118" hidden="1" outlineLevel="1">
      <c r="A260" s="151"/>
      <c r="C260" s="22"/>
      <c r="G260" s="54"/>
      <c r="H260" s="264"/>
      <c r="I260" s="29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G260" s="247"/>
      <c r="BH260" s="247"/>
      <c r="BI260" s="247"/>
      <c r="BJ260" s="247"/>
      <c r="BK260" s="247"/>
      <c r="BL260" s="247"/>
      <c r="BM260" s="247"/>
      <c r="BN260" s="247"/>
      <c r="BO260" s="247"/>
      <c r="BP260" s="247"/>
      <c r="BQ260" s="247"/>
      <c r="BR260" s="247"/>
      <c r="BS260" s="247"/>
      <c r="BT260" s="247"/>
      <c r="BU260" s="247"/>
      <c r="BV260" s="247"/>
      <c r="BW260" s="247"/>
      <c r="BX260" s="247"/>
      <c r="BY260" s="247"/>
      <c r="BZ260" s="247"/>
      <c r="CA260" s="247"/>
      <c r="CB260" s="247"/>
      <c r="CC260" s="247"/>
      <c r="CD260" s="247"/>
      <c r="CE260" s="247"/>
      <c r="CF260" s="247"/>
      <c r="CG260" s="247"/>
      <c r="CH260" s="247"/>
      <c r="CI260" s="247"/>
      <c r="CJ260" s="247"/>
      <c r="CK260" s="247"/>
      <c r="CL260" s="247"/>
      <c r="CM260" s="247"/>
      <c r="CN260" s="247"/>
      <c r="CO260" s="247"/>
      <c r="CP260" s="247"/>
      <c r="CQ260" s="247"/>
      <c r="CR260" s="247"/>
      <c r="CS260" s="247"/>
      <c r="CT260" s="247"/>
      <c r="CU260" s="247"/>
      <c r="CV260" s="247"/>
      <c r="CW260" s="247"/>
      <c r="CX260" s="247"/>
      <c r="CY260" s="247"/>
      <c r="CZ260" s="247"/>
      <c r="DA260" s="247"/>
      <c r="DB260" s="247"/>
      <c r="DC260" s="247"/>
      <c r="DD260" s="247"/>
      <c r="DE260" s="247"/>
      <c r="DF260" s="247"/>
      <c r="DG260" s="247"/>
      <c r="DH260" s="247"/>
      <c r="DI260" s="247"/>
      <c r="DJ260" s="247"/>
      <c r="DK260" s="247"/>
      <c r="DL260" s="247"/>
      <c r="DM260" s="247"/>
      <c r="DN260" s="247"/>
    </row>
    <row r="261" spans="1:118" ht="14" hidden="1" outlineLevel="1">
      <c r="A261" s="151"/>
      <c r="C261" s="50" t="str">
        <f>C65</f>
        <v>Cerebras WSE-2</v>
      </c>
      <c r="D261" s="28"/>
      <c r="E261" s="28"/>
      <c r="F261" s="28"/>
      <c r="G261" s="28"/>
      <c r="H261" s="264"/>
      <c r="I261" s="29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  <c r="BA261" s="153"/>
      <c r="BB261" s="153"/>
      <c r="BC261" s="153"/>
      <c r="BD261" s="153"/>
      <c r="BE261" s="153"/>
      <c r="BF261" s="153"/>
      <c r="BG261" s="153"/>
      <c r="BH261" s="153"/>
      <c r="BI261" s="153"/>
      <c r="BJ261" s="153"/>
      <c r="BK261" s="153"/>
      <c r="BL261" s="153"/>
      <c r="BM261" s="153"/>
      <c r="BN261" s="153"/>
      <c r="BO261" s="153"/>
      <c r="BP261" s="153"/>
      <c r="BQ261" s="153"/>
      <c r="BR261" s="153"/>
      <c r="BS261" s="153"/>
      <c r="BT261" s="153"/>
      <c r="BU261" s="153"/>
      <c r="BV261" s="153"/>
      <c r="BW261" s="153"/>
      <c r="BX261" s="153"/>
      <c r="BY261" s="153"/>
      <c r="BZ261" s="153"/>
      <c r="CA261" s="153"/>
      <c r="CB261" s="153"/>
      <c r="CC261" s="153"/>
      <c r="CD261" s="153"/>
      <c r="CE261" s="153"/>
      <c r="CF261" s="153"/>
      <c r="CG261" s="153"/>
      <c r="CH261" s="153"/>
      <c r="CI261" s="153"/>
      <c r="CJ261" s="153"/>
      <c r="CK261" s="153"/>
      <c r="CL261" s="153"/>
      <c r="CM261" s="153"/>
      <c r="CN261" s="153"/>
      <c r="CO261" s="153"/>
      <c r="CP261" s="153"/>
      <c r="CQ261" s="153"/>
      <c r="CR261" s="153"/>
      <c r="CS261" s="153"/>
      <c r="CT261" s="153"/>
      <c r="CU261" s="153"/>
      <c r="CV261" s="153"/>
      <c r="CW261" s="153"/>
      <c r="CX261" s="153"/>
      <c r="CY261" s="153"/>
      <c r="CZ261" s="153"/>
      <c r="DA261" s="153"/>
      <c r="DB261" s="153"/>
      <c r="DC261" s="153"/>
      <c r="DD261" s="153"/>
      <c r="DE261" s="153"/>
      <c r="DF261" s="153"/>
      <c r="DG261" s="153"/>
      <c r="DH261" s="153"/>
      <c r="DI261" s="153"/>
      <c r="DJ261" s="153"/>
      <c r="DK261" s="153"/>
      <c r="DL261" s="153"/>
      <c r="DM261" s="153"/>
      <c r="DN261" s="153"/>
    </row>
    <row r="262" spans="1:118" ht="14" hidden="1" outlineLevel="1">
      <c r="A262" s="151"/>
      <c r="C262" s="14"/>
      <c r="G262" s="12"/>
      <c r="H262" s="264"/>
      <c r="I262" s="29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  <c r="AA262" s="271"/>
      <c r="AB262" s="271"/>
      <c r="AC262" s="271"/>
      <c r="AD262" s="271"/>
      <c r="AE262" s="271"/>
      <c r="AF262" s="271"/>
      <c r="AG262" s="271"/>
      <c r="AH262" s="271"/>
      <c r="AI262" s="271"/>
      <c r="AJ262" s="271"/>
      <c r="AK262" s="271"/>
      <c r="AL262" s="271"/>
      <c r="AM262" s="271"/>
      <c r="AN262" s="271"/>
      <c r="AO262" s="271"/>
      <c r="AP262" s="271"/>
      <c r="AQ262" s="271"/>
      <c r="AR262" s="271"/>
      <c r="AS262" s="271"/>
      <c r="AT262" s="271"/>
      <c r="AU262" s="271"/>
      <c r="AV262" s="271"/>
      <c r="AW262" s="271"/>
      <c r="AX262" s="271"/>
      <c r="AY262" s="271"/>
      <c r="AZ262" s="271"/>
      <c r="BA262" s="271"/>
      <c r="BB262" s="271"/>
      <c r="BC262" s="271"/>
      <c r="BD262" s="271"/>
      <c r="BE262" s="271"/>
      <c r="BF262" s="271"/>
      <c r="BG262" s="271"/>
      <c r="BH262" s="271"/>
      <c r="BI262" s="271"/>
      <c r="BJ262" s="271"/>
      <c r="BK262" s="271"/>
      <c r="BL262" s="271"/>
      <c r="BM262" s="271"/>
      <c r="BN262" s="271"/>
      <c r="BO262" s="271"/>
      <c r="BP262" s="271"/>
      <c r="BQ262" s="271"/>
      <c r="BR262" s="271"/>
      <c r="BS262" s="271"/>
      <c r="BT262" s="271"/>
      <c r="BU262" s="271"/>
      <c r="BV262" s="271"/>
      <c r="BW262" s="271"/>
      <c r="BX262" s="271"/>
      <c r="BY262" s="271"/>
      <c r="BZ262" s="271"/>
      <c r="CA262" s="271"/>
      <c r="CB262" s="271"/>
      <c r="CC262" s="271"/>
      <c r="CD262" s="271"/>
      <c r="CE262" s="271"/>
      <c r="CF262" s="271"/>
      <c r="CG262" s="271"/>
      <c r="CH262" s="271"/>
      <c r="CI262" s="271"/>
      <c r="CJ262" s="271"/>
      <c r="CK262" s="271"/>
      <c r="CL262" s="271"/>
      <c r="CM262" s="271"/>
      <c r="CN262" s="271"/>
      <c r="CO262" s="271"/>
      <c r="CP262" s="271"/>
      <c r="CQ262" s="271"/>
      <c r="CR262" s="271"/>
      <c r="CS262" s="271"/>
      <c r="CT262" s="271"/>
      <c r="CU262" s="271"/>
      <c r="CV262" s="271"/>
      <c r="CW262" s="271"/>
      <c r="CX262" s="271"/>
      <c r="CY262" s="271"/>
      <c r="CZ262" s="271"/>
      <c r="DA262" s="271"/>
      <c r="DB262" s="271"/>
      <c r="DC262" s="271"/>
      <c r="DD262" s="271"/>
      <c r="DE262" s="271"/>
      <c r="DF262" s="271"/>
      <c r="DG262" s="271"/>
      <c r="DH262" s="271"/>
      <c r="DI262" s="271"/>
      <c r="DJ262" s="271"/>
      <c r="DK262" s="271"/>
      <c r="DL262" s="271"/>
      <c r="DM262" s="271"/>
      <c r="DN262" s="271"/>
    </row>
    <row r="263" spans="1:118" hidden="1" outlineLevel="1">
      <c r="A263" s="151"/>
      <c r="C263" s="22" t="s">
        <v>85</v>
      </c>
      <c r="E263" s="54" t="s">
        <v>267</v>
      </c>
      <c r="F263" s="54" t="s">
        <v>271</v>
      </c>
      <c r="G263" s="54"/>
      <c r="H263" s="264" t="s">
        <v>287</v>
      </c>
      <c r="I263" s="29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  <c r="BI263" s="247"/>
      <c r="BJ263" s="247"/>
      <c r="BK263" s="247"/>
      <c r="BL263" s="247"/>
      <c r="BM263" s="247"/>
      <c r="BN263" s="247"/>
      <c r="BO263" s="247"/>
      <c r="BP263" s="247"/>
      <c r="BQ263" s="247"/>
      <c r="BR263" s="247"/>
      <c r="BS263" s="247"/>
      <c r="BT263" s="247"/>
      <c r="BU263" s="247"/>
      <c r="BV263" s="247"/>
      <c r="BW263" s="247"/>
      <c r="BX263" s="247"/>
      <c r="BY263" s="247"/>
      <c r="BZ263" s="247"/>
      <c r="CA263" s="247"/>
      <c r="CB263" s="247"/>
      <c r="CC263" s="247"/>
      <c r="CD263" s="247"/>
      <c r="CE263" s="247"/>
      <c r="CF263" s="247"/>
      <c r="CG263" s="247"/>
      <c r="CH263" s="247"/>
      <c r="CI263" s="247"/>
      <c r="CJ263" s="247"/>
      <c r="CK263" s="247"/>
      <c r="CL263" s="247"/>
      <c r="CM263" s="247"/>
      <c r="CN263" s="247"/>
      <c r="CO263" s="247"/>
      <c r="CP263" s="247"/>
      <c r="CQ263" s="247"/>
      <c r="CR263" s="247"/>
      <c r="CS263" s="247"/>
      <c r="CT263" s="247"/>
      <c r="CU263" s="247"/>
      <c r="CV263" s="247"/>
      <c r="CW263" s="247"/>
      <c r="CX263" s="247"/>
      <c r="CY263" s="247"/>
      <c r="CZ263" s="247"/>
      <c r="DA263" s="247"/>
      <c r="DB263" s="247"/>
      <c r="DC263" s="247"/>
      <c r="DD263" s="247"/>
      <c r="DE263" s="247"/>
      <c r="DF263" s="247"/>
      <c r="DG263" s="247"/>
      <c r="DH263" s="247"/>
      <c r="DI263" s="247"/>
      <c r="DJ263" s="247"/>
      <c r="DK263" s="247"/>
      <c r="DL263" s="247"/>
      <c r="DM263" s="247"/>
      <c r="DN263" s="247"/>
    </row>
    <row r="264" spans="1:118" hidden="1" outlineLevel="1">
      <c r="A264" s="151"/>
      <c r="C264" s="34" t="s">
        <v>316</v>
      </c>
      <c r="E264" s="70">
        <f>Inputs!H184</f>
        <v>0</v>
      </c>
      <c r="F264" s="70">
        <f>Inputs!J184</f>
        <v>0</v>
      </c>
      <c r="G264" s="54" t="s">
        <v>83</v>
      </c>
      <c r="H264" s="279">
        <f>IFERROR(SUM($J264:$DN264)/(SUM($J$138:$DN$138)*E264),0)</f>
        <v>0</v>
      </c>
      <c r="I264" s="29"/>
      <c r="J264" s="212">
        <f>(J$138*INDEX('Term Pricing'!$Y$713:$Y$892,MATCH('Project 2'!J$8,'Term Pricing'!$C$713:$C$892,0))*$E264*$F264)+(J$138*INDEX('Term Pricing'!$Z$713:$Z$892,MATCH('Project 2'!J$8,'Term Pricing'!$C$713:$C$892,0))*$E264*(1-$F264))</f>
        <v>0</v>
      </c>
      <c r="K264" s="212">
        <f>(K$138*INDEX('Term Pricing'!$Y$713:$Y$892,MATCH('Project 2'!K$8,'Term Pricing'!$C$713:$C$892,0))*$E264*$F264)+(K$138*INDEX('Term Pricing'!$Z$713:$Z$892,MATCH('Project 2'!K$8,'Term Pricing'!$C$713:$C$892,0))*$E264*(1-$F264))</f>
        <v>0</v>
      </c>
      <c r="L264" s="212">
        <f>(L$138*INDEX('Term Pricing'!$Y$713:$Y$892,MATCH('Project 2'!L$8,'Term Pricing'!$C$713:$C$892,0))*$E264*$F264)+(L$138*INDEX('Term Pricing'!$Z$713:$Z$892,MATCH('Project 2'!L$8,'Term Pricing'!$C$713:$C$892,0))*$E264*(1-$F264))</f>
        <v>0</v>
      </c>
      <c r="M264" s="212">
        <f>(M$138*INDEX('Term Pricing'!$Y$713:$Y$892,MATCH('Project 2'!M$8,'Term Pricing'!$C$713:$C$892,0))*$E264*$F264)+(M$138*INDEX('Term Pricing'!$Z$713:$Z$892,MATCH('Project 2'!M$8,'Term Pricing'!$C$713:$C$892,0))*$E264*(1-$F264))</f>
        <v>0</v>
      </c>
      <c r="N264" s="212">
        <f>(N$138*INDEX('Term Pricing'!$Y$713:$Y$892,MATCH('Project 2'!N$8,'Term Pricing'!$C$713:$C$892,0))*$E264*$F264)+(N$138*INDEX('Term Pricing'!$Z$713:$Z$892,MATCH('Project 2'!N$8,'Term Pricing'!$C$713:$C$892,0))*$E264*(1-$F264))</f>
        <v>0</v>
      </c>
      <c r="O264" s="212">
        <f>(O$138*INDEX('Term Pricing'!$Y$713:$Y$892,MATCH('Project 2'!O$8,'Term Pricing'!$C$713:$C$892,0))*$E264*$F264)+(O$138*INDEX('Term Pricing'!$Z$713:$Z$892,MATCH('Project 2'!O$8,'Term Pricing'!$C$713:$C$892,0))*$E264*(1-$F264))</f>
        <v>0</v>
      </c>
      <c r="P264" s="212">
        <f>(P$138*INDEX('Term Pricing'!$Y$713:$Y$892,MATCH('Project 2'!P$8,'Term Pricing'!$C$713:$C$892,0))*$E264*$F264)+(P$138*INDEX('Term Pricing'!$Z$713:$Z$892,MATCH('Project 2'!P$8,'Term Pricing'!$C$713:$C$892,0))*$E264*(1-$F264))</f>
        <v>0</v>
      </c>
      <c r="Q264" s="212">
        <f>(Q$138*INDEX('Term Pricing'!$Y$713:$Y$892,MATCH('Project 2'!Q$8,'Term Pricing'!$C$713:$C$892,0))*$E264*$F264)+(Q$138*INDEX('Term Pricing'!$Z$713:$Z$892,MATCH('Project 2'!Q$8,'Term Pricing'!$C$713:$C$892,0))*$E264*(1-$F264))</f>
        <v>0</v>
      </c>
      <c r="R264" s="212">
        <f>(R$138*INDEX('Term Pricing'!$Y$713:$Y$892,MATCH('Project 2'!R$8,'Term Pricing'!$C$713:$C$892,0))*$E264*$F264)+(R$138*INDEX('Term Pricing'!$Z$713:$Z$892,MATCH('Project 2'!R$8,'Term Pricing'!$C$713:$C$892,0))*$E264*(1-$F264))</f>
        <v>0</v>
      </c>
      <c r="S264" s="212">
        <f>(S$138*INDEX('Term Pricing'!$Y$713:$Y$892,MATCH('Project 2'!S$8,'Term Pricing'!$C$713:$C$892,0))*$E264*$F264)+(S$138*INDEX('Term Pricing'!$Z$713:$Z$892,MATCH('Project 2'!S$8,'Term Pricing'!$C$713:$C$892,0))*$E264*(1-$F264))</f>
        <v>0</v>
      </c>
      <c r="T264" s="212">
        <f>(T$138*INDEX('Term Pricing'!$Y$713:$Y$892,MATCH('Project 2'!T$8,'Term Pricing'!$C$713:$C$892,0))*$E264*$F264)+(T$138*INDEX('Term Pricing'!$Z$713:$Z$892,MATCH('Project 2'!T$8,'Term Pricing'!$C$713:$C$892,0))*$E264*(1-$F264))</f>
        <v>0</v>
      </c>
      <c r="U264" s="212">
        <f>(U$138*INDEX('Term Pricing'!$Y$713:$Y$892,MATCH('Project 2'!U$8,'Term Pricing'!$C$713:$C$892,0))*$E264*$F264)+(U$138*INDEX('Term Pricing'!$Z$713:$Z$892,MATCH('Project 2'!U$8,'Term Pricing'!$C$713:$C$892,0))*$E264*(1-$F264))</f>
        <v>0</v>
      </c>
      <c r="V264" s="212">
        <f>(V$138*INDEX('Term Pricing'!$Y$713:$Y$892,MATCH('Project 2'!V$8,'Term Pricing'!$C$713:$C$892,0))*$E264*$F264)+(V$138*INDEX('Term Pricing'!$Z$713:$Z$892,MATCH('Project 2'!V$8,'Term Pricing'!$C$713:$C$892,0))*$E264*(1-$F264))</f>
        <v>0</v>
      </c>
      <c r="W264" s="212">
        <f>(W$138*INDEX('Term Pricing'!$Y$713:$Y$892,MATCH('Project 2'!W$8,'Term Pricing'!$C$713:$C$892,0))*$E264*$F264)+(W$138*INDEX('Term Pricing'!$Z$713:$Z$892,MATCH('Project 2'!W$8,'Term Pricing'!$C$713:$C$892,0))*$E264*(1-$F264))</f>
        <v>0</v>
      </c>
      <c r="X264" s="212">
        <f>(X$138*INDEX('Term Pricing'!$Y$713:$Y$892,MATCH('Project 2'!X$8,'Term Pricing'!$C$713:$C$892,0))*$E264*$F264)+(X$138*INDEX('Term Pricing'!$Z$713:$Z$892,MATCH('Project 2'!X$8,'Term Pricing'!$C$713:$C$892,0))*$E264*(1-$F264))</f>
        <v>0</v>
      </c>
      <c r="Y264" s="212">
        <f>(Y$138*INDEX('Term Pricing'!$Y$713:$Y$892,MATCH('Project 2'!Y$8,'Term Pricing'!$C$713:$C$892,0))*$E264*$F264)+(Y$138*INDEX('Term Pricing'!$Z$713:$Z$892,MATCH('Project 2'!Y$8,'Term Pricing'!$C$713:$C$892,0))*$E264*(1-$F264))</f>
        <v>0</v>
      </c>
      <c r="Z264" s="212">
        <f>(Z$138*INDEX('Term Pricing'!$Y$713:$Y$892,MATCH('Project 2'!Z$8,'Term Pricing'!$C$713:$C$892,0))*$E264*$F264)+(Z$138*INDEX('Term Pricing'!$Z$713:$Z$892,MATCH('Project 2'!Z$8,'Term Pricing'!$C$713:$C$892,0))*$E264*(1-$F264))</f>
        <v>0</v>
      </c>
      <c r="AA264" s="212">
        <f>(AA$138*INDEX('Term Pricing'!$Y$713:$Y$892,MATCH('Project 2'!AA$8,'Term Pricing'!$C$713:$C$892,0))*$E264*$F264)+(AA$138*INDEX('Term Pricing'!$Z$713:$Z$892,MATCH('Project 2'!AA$8,'Term Pricing'!$C$713:$C$892,0))*$E264*(1-$F264))</f>
        <v>0</v>
      </c>
      <c r="AB264" s="212">
        <f>(AB$138*INDEX('Term Pricing'!$Y$713:$Y$892,MATCH('Project 2'!AB$8,'Term Pricing'!$C$713:$C$892,0))*$E264*$F264)+(AB$138*INDEX('Term Pricing'!$Z$713:$Z$892,MATCH('Project 2'!AB$8,'Term Pricing'!$C$713:$C$892,0))*$E264*(1-$F264))</f>
        <v>0</v>
      </c>
      <c r="AC264" s="212">
        <f>(AC$138*INDEX('Term Pricing'!$Y$713:$Y$892,MATCH('Project 2'!AC$8,'Term Pricing'!$C$713:$C$892,0))*$E264*$F264)+(AC$138*INDEX('Term Pricing'!$Z$713:$Z$892,MATCH('Project 2'!AC$8,'Term Pricing'!$C$713:$C$892,0))*$E264*(1-$F264))</f>
        <v>0</v>
      </c>
      <c r="AD264" s="212">
        <f>(AD$138*INDEX('Term Pricing'!$Y$713:$Y$892,MATCH('Project 2'!AD$8,'Term Pricing'!$C$713:$C$892,0))*$E264*$F264)+(AD$138*INDEX('Term Pricing'!$Z$713:$Z$892,MATCH('Project 2'!AD$8,'Term Pricing'!$C$713:$C$892,0))*$E264*(1-$F264))</f>
        <v>0</v>
      </c>
      <c r="AE264" s="212">
        <f>(AE$138*INDEX('Term Pricing'!$Y$713:$Y$892,MATCH('Project 2'!AE$8,'Term Pricing'!$C$713:$C$892,0))*$E264*$F264)+(AE$138*INDEX('Term Pricing'!$Z$713:$Z$892,MATCH('Project 2'!AE$8,'Term Pricing'!$C$713:$C$892,0))*$E264*(1-$F264))</f>
        <v>0</v>
      </c>
      <c r="AF264" s="212">
        <f>(AF$138*INDEX('Term Pricing'!$Y$713:$Y$892,MATCH('Project 2'!AF$8,'Term Pricing'!$C$713:$C$892,0))*$E264*$F264)+(AF$138*INDEX('Term Pricing'!$Z$713:$Z$892,MATCH('Project 2'!AF$8,'Term Pricing'!$C$713:$C$892,0))*$E264*(1-$F264))</f>
        <v>0</v>
      </c>
      <c r="AG264" s="212">
        <f>(AG$138*INDEX('Term Pricing'!$Y$713:$Y$892,MATCH('Project 2'!AG$8,'Term Pricing'!$C$713:$C$892,0))*$E264*$F264)+(AG$138*INDEX('Term Pricing'!$Z$713:$Z$892,MATCH('Project 2'!AG$8,'Term Pricing'!$C$713:$C$892,0))*$E264*(1-$F264))</f>
        <v>0</v>
      </c>
      <c r="AH264" s="212">
        <f>(AH$138*INDEX('Term Pricing'!$Y$713:$Y$892,MATCH('Project 2'!AH$8,'Term Pricing'!$C$713:$C$892,0))*$E264*$F264)+(AH$138*INDEX('Term Pricing'!$Z$713:$Z$892,MATCH('Project 2'!AH$8,'Term Pricing'!$C$713:$C$892,0))*$E264*(1-$F264))</f>
        <v>0</v>
      </c>
      <c r="AI264" s="212">
        <f>(AI$138*INDEX('Term Pricing'!$Y$713:$Y$892,MATCH('Project 2'!AI$8,'Term Pricing'!$C$713:$C$892,0))*$E264*$F264)+(AI$138*INDEX('Term Pricing'!$Z$713:$Z$892,MATCH('Project 2'!AI$8,'Term Pricing'!$C$713:$C$892,0))*$E264*(1-$F264))</f>
        <v>0</v>
      </c>
      <c r="AJ264" s="212">
        <f>(AJ$138*INDEX('Term Pricing'!$Y$713:$Y$892,MATCH('Project 2'!AJ$8,'Term Pricing'!$C$713:$C$892,0))*$E264*$F264)+(AJ$138*INDEX('Term Pricing'!$Z$713:$Z$892,MATCH('Project 2'!AJ$8,'Term Pricing'!$C$713:$C$892,0))*$E264*(1-$F264))</f>
        <v>0</v>
      </c>
      <c r="AK264" s="212">
        <f>(AK$138*INDEX('Term Pricing'!$Y$713:$Y$892,MATCH('Project 2'!AK$8,'Term Pricing'!$C$713:$C$892,0))*$E264*$F264)+(AK$138*INDEX('Term Pricing'!$Z$713:$Z$892,MATCH('Project 2'!AK$8,'Term Pricing'!$C$713:$C$892,0))*$E264*(1-$F264))</f>
        <v>0</v>
      </c>
      <c r="AL264" s="212">
        <f>(AL$138*INDEX('Term Pricing'!$Y$713:$Y$892,MATCH('Project 2'!AL$8,'Term Pricing'!$C$713:$C$892,0))*$E264*$F264)+(AL$138*INDEX('Term Pricing'!$Z$713:$Z$892,MATCH('Project 2'!AL$8,'Term Pricing'!$C$713:$C$892,0))*$E264*(1-$F264))</f>
        <v>0</v>
      </c>
      <c r="AM264" s="212">
        <f>(AM$138*INDEX('Term Pricing'!$Y$713:$Y$892,MATCH('Project 2'!AM$8,'Term Pricing'!$C$713:$C$892,0))*$E264*$F264)+(AM$138*INDEX('Term Pricing'!$Z$713:$Z$892,MATCH('Project 2'!AM$8,'Term Pricing'!$C$713:$C$892,0))*$E264*(1-$F264))</f>
        <v>0</v>
      </c>
      <c r="AN264" s="212">
        <f>(AN$138*INDEX('Term Pricing'!$Y$713:$Y$892,MATCH('Project 2'!AN$8,'Term Pricing'!$C$713:$C$892,0))*$E264*$F264)+(AN$138*INDEX('Term Pricing'!$Z$713:$Z$892,MATCH('Project 2'!AN$8,'Term Pricing'!$C$713:$C$892,0))*$E264*(1-$F264))</f>
        <v>0</v>
      </c>
      <c r="AO264" s="212">
        <f>(AO$138*INDEX('Term Pricing'!$Y$713:$Y$892,MATCH('Project 2'!AO$8,'Term Pricing'!$C$713:$C$892,0))*$E264*$F264)+(AO$138*INDEX('Term Pricing'!$Z$713:$Z$892,MATCH('Project 2'!AO$8,'Term Pricing'!$C$713:$C$892,0))*$E264*(1-$F264))</f>
        <v>0</v>
      </c>
      <c r="AP264" s="212">
        <f>(AP$138*INDEX('Term Pricing'!$Y$713:$Y$892,MATCH('Project 2'!AP$8,'Term Pricing'!$C$713:$C$892,0))*$E264*$F264)+(AP$138*INDEX('Term Pricing'!$Z$713:$Z$892,MATCH('Project 2'!AP$8,'Term Pricing'!$C$713:$C$892,0))*$E264*(1-$F264))</f>
        <v>0</v>
      </c>
      <c r="AQ264" s="212">
        <f>(AQ$138*INDEX('Term Pricing'!$Y$713:$Y$892,MATCH('Project 2'!AQ$8,'Term Pricing'!$C$713:$C$892,0))*$E264*$F264)+(AQ$138*INDEX('Term Pricing'!$Z$713:$Z$892,MATCH('Project 2'!AQ$8,'Term Pricing'!$C$713:$C$892,0))*$E264*(1-$F264))</f>
        <v>0</v>
      </c>
      <c r="AR264" s="212">
        <f>(AR$138*INDEX('Term Pricing'!$Y$713:$Y$892,MATCH('Project 2'!AR$8,'Term Pricing'!$C$713:$C$892,0))*$E264*$F264)+(AR$138*INDEX('Term Pricing'!$Z$713:$Z$892,MATCH('Project 2'!AR$8,'Term Pricing'!$C$713:$C$892,0))*$E264*(1-$F264))</f>
        <v>0</v>
      </c>
      <c r="AS264" s="212">
        <f>(AS$138*INDEX('Term Pricing'!$Y$713:$Y$892,MATCH('Project 2'!AS$8,'Term Pricing'!$C$713:$C$892,0))*$E264*$F264)+(AS$138*INDEX('Term Pricing'!$Z$713:$Z$892,MATCH('Project 2'!AS$8,'Term Pricing'!$C$713:$C$892,0))*$E264*(1-$F264))</f>
        <v>0</v>
      </c>
      <c r="AT264" s="212">
        <f>(AT$138*INDEX('Term Pricing'!$Y$713:$Y$892,MATCH('Project 2'!AT$8,'Term Pricing'!$C$713:$C$892,0))*$E264*$F264)+(AT$138*INDEX('Term Pricing'!$Z$713:$Z$892,MATCH('Project 2'!AT$8,'Term Pricing'!$C$713:$C$892,0))*$E264*(1-$F264))</f>
        <v>0</v>
      </c>
      <c r="AU264" s="212">
        <f>(AU$138*INDEX('Term Pricing'!$Y$713:$Y$892,MATCH('Project 2'!AU$8,'Term Pricing'!$C$713:$C$892,0))*$E264*$F264)+(AU$138*INDEX('Term Pricing'!$Z$713:$Z$892,MATCH('Project 2'!AU$8,'Term Pricing'!$C$713:$C$892,0))*$E264*(1-$F264))</f>
        <v>0</v>
      </c>
      <c r="AV264" s="212">
        <f>(AV$138*INDEX('Term Pricing'!$Y$713:$Y$892,MATCH('Project 2'!AV$8,'Term Pricing'!$C$713:$C$892,0))*$E264*$F264)+(AV$138*INDEX('Term Pricing'!$Z$713:$Z$892,MATCH('Project 2'!AV$8,'Term Pricing'!$C$713:$C$892,0))*$E264*(1-$F264))</f>
        <v>0</v>
      </c>
      <c r="AW264" s="212">
        <f>(AW$138*INDEX('Term Pricing'!$Y$713:$Y$892,MATCH('Project 2'!AW$8,'Term Pricing'!$C$713:$C$892,0))*$E264*$F264)+(AW$138*INDEX('Term Pricing'!$Z$713:$Z$892,MATCH('Project 2'!AW$8,'Term Pricing'!$C$713:$C$892,0))*$E264*(1-$F264))</f>
        <v>0</v>
      </c>
      <c r="AX264" s="212">
        <f>(AX$138*INDEX('Term Pricing'!$Y$713:$Y$892,MATCH('Project 2'!AX$8,'Term Pricing'!$C$713:$C$892,0))*$E264*$F264)+(AX$138*INDEX('Term Pricing'!$Z$713:$Z$892,MATCH('Project 2'!AX$8,'Term Pricing'!$C$713:$C$892,0))*$E264*(1-$F264))</f>
        <v>0</v>
      </c>
      <c r="AY264" s="212">
        <f>(AY$138*INDEX('Term Pricing'!$Y$713:$Y$892,MATCH('Project 2'!AY$8,'Term Pricing'!$C$713:$C$892,0))*$E264*$F264)+(AY$138*INDEX('Term Pricing'!$Z$713:$Z$892,MATCH('Project 2'!AY$8,'Term Pricing'!$C$713:$C$892,0))*$E264*(1-$F264))</f>
        <v>0</v>
      </c>
      <c r="AZ264" s="212">
        <f>(AZ$138*INDEX('Term Pricing'!$Y$713:$Y$892,MATCH('Project 2'!AZ$8,'Term Pricing'!$C$713:$C$892,0))*$E264*$F264)+(AZ$138*INDEX('Term Pricing'!$Z$713:$Z$892,MATCH('Project 2'!AZ$8,'Term Pricing'!$C$713:$C$892,0))*$E264*(1-$F264))</f>
        <v>0</v>
      </c>
      <c r="BA264" s="212">
        <f>(BA$138*INDEX('Term Pricing'!$Y$713:$Y$892,MATCH('Project 2'!BA$8,'Term Pricing'!$C$713:$C$892,0))*$E264*$F264)+(BA$138*INDEX('Term Pricing'!$Z$713:$Z$892,MATCH('Project 2'!BA$8,'Term Pricing'!$C$713:$C$892,0))*$E264*(1-$F264))</f>
        <v>0</v>
      </c>
      <c r="BB264" s="212">
        <f>(BB$138*INDEX('Term Pricing'!$Y$713:$Y$892,MATCH('Project 2'!BB$8,'Term Pricing'!$C$713:$C$892,0))*$E264*$F264)+(BB$138*INDEX('Term Pricing'!$Z$713:$Z$892,MATCH('Project 2'!BB$8,'Term Pricing'!$C$713:$C$892,0))*$E264*(1-$F264))</f>
        <v>0</v>
      </c>
      <c r="BC264" s="212">
        <f>(BC$138*INDEX('Term Pricing'!$Y$713:$Y$892,MATCH('Project 2'!BC$8,'Term Pricing'!$C$713:$C$892,0))*$E264*$F264)+(BC$138*INDEX('Term Pricing'!$Z$713:$Z$892,MATCH('Project 2'!BC$8,'Term Pricing'!$C$713:$C$892,0))*$E264*(1-$F264))</f>
        <v>0</v>
      </c>
      <c r="BD264" s="212">
        <f>(BD$138*INDEX('Term Pricing'!$Y$713:$Y$892,MATCH('Project 2'!BD$8,'Term Pricing'!$C$713:$C$892,0))*$E264*$F264)+(BD$138*INDEX('Term Pricing'!$Z$713:$Z$892,MATCH('Project 2'!BD$8,'Term Pricing'!$C$713:$C$892,0))*$E264*(1-$F264))</f>
        <v>0</v>
      </c>
      <c r="BE264" s="212">
        <f>(BE$138*INDEX('Term Pricing'!$Y$713:$Y$892,MATCH('Project 2'!BE$8,'Term Pricing'!$C$713:$C$892,0))*$E264*$F264)+(BE$138*INDEX('Term Pricing'!$Z$713:$Z$892,MATCH('Project 2'!BE$8,'Term Pricing'!$C$713:$C$892,0))*$E264*(1-$F264))</f>
        <v>0</v>
      </c>
      <c r="BF264" s="212">
        <f>(BF$138*INDEX('Term Pricing'!$Y$713:$Y$892,MATCH('Project 2'!BF$8,'Term Pricing'!$C$713:$C$892,0))*$E264*$F264)+(BF$138*INDEX('Term Pricing'!$Z$713:$Z$892,MATCH('Project 2'!BF$8,'Term Pricing'!$C$713:$C$892,0))*$E264*(1-$F264))</f>
        <v>0</v>
      </c>
      <c r="BG264" s="212">
        <f>(BG$138*INDEX('Term Pricing'!$Y$713:$Y$892,MATCH('Project 2'!BG$8,'Term Pricing'!$C$713:$C$892,0))*$E264*$F264)+(BG$138*INDEX('Term Pricing'!$Z$713:$Z$892,MATCH('Project 2'!BG$8,'Term Pricing'!$C$713:$C$892,0))*$E264*(1-$F264))</f>
        <v>0</v>
      </c>
      <c r="BH264" s="212">
        <f>(BH$138*INDEX('Term Pricing'!$Y$713:$Y$892,MATCH('Project 2'!BH$8,'Term Pricing'!$C$713:$C$892,0))*$E264*$F264)+(BH$138*INDEX('Term Pricing'!$Z$713:$Z$892,MATCH('Project 2'!BH$8,'Term Pricing'!$C$713:$C$892,0))*$E264*(1-$F264))</f>
        <v>0</v>
      </c>
      <c r="BI264" s="212">
        <f>(BI$138*INDEX('Term Pricing'!$Y$713:$Y$892,MATCH('Project 2'!BI$8,'Term Pricing'!$C$713:$C$892,0))*$E264*$F264)+(BI$138*INDEX('Term Pricing'!$Z$713:$Z$892,MATCH('Project 2'!BI$8,'Term Pricing'!$C$713:$C$892,0))*$E264*(1-$F264))</f>
        <v>0</v>
      </c>
      <c r="BJ264" s="212">
        <f>(BJ$138*INDEX('Term Pricing'!$Y$713:$Y$892,MATCH('Project 2'!BJ$8,'Term Pricing'!$C$713:$C$892,0))*$E264*$F264)+(BJ$138*INDEX('Term Pricing'!$Z$713:$Z$892,MATCH('Project 2'!BJ$8,'Term Pricing'!$C$713:$C$892,0))*$E264*(1-$F264))</f>
        <v>0</v>
      </c>
      <c r="BK264" s="212">
        <f>(BK$138*INDEX('Term Pricing'!$Y$713:$Y$892,MATCH('Project 2'!BK$8,'Term Pricing'!$C$713:$C$892,0))*$E264*$F264)+(BK$138*INDEX('Term Pricing'!$Z$713:$Z$892,MATCH('Project 2'!BK$8,'Term Pricing'!$C$713:$C$892,0))*$E264*(1-$F264))</f>
        <v>0</v>
      </c>
      <c r="BL264" s="212">
        <f>(BL$138*INDEX('Term Pricing'!$Y$713:$Y$892,MATCH('Project 2'!BL$8,'Term Pricing'!$C$713:$C$892,0))*$E264*$F264)+(BL$138*INDEX('Term Pricing'!$Z$713:$Z$892,MATCH('Project 2'!BL$8,'Term Pricing'!$C$713:$C$892,0))*$E264*(1-$F264))</f>
        <v>0</v>
      </c>
      <c r="BM264" s="212">
        <f>(BM$138*INDEX('Term Pricing'!$Y$713:$Y$892,MATCH('Project 2'!BM$8,'Term Pricing'!$C$713:$C$892,0))*$E264*$F264)+(BM$138*INDEX('Term Pricing'!$Z$713:$Z$892,MATCH('Project 2'!BM$8,'Term Pricing'!$C$713:$C$892,0))*$E264*(1-$F264))</f>
        <v>0</v>
      </c>
      <c r="BN264" s="212">
        <f>(BN$138*INDEX('Term Pricing'!$Y$713:$Y$892,MATCH('Project 2'!BN$8,'Term Pricing'!$C$713:$C$892,0))*$E264*$F264)+(BN$138*INDEX('Term Pricing'!$Z$713:$Z$892,MATCH('Project 2'!BN$8,'Term Pricing'!$C$713:$C$892,0))*$E264*(1-$F264))</f>
        <v>0</v>
      </c>
      <c r="BO264" s="212">
        <f>(BO$138*INDEX('Term Pricing'!$Y$713:$Y$892,MATCH('Project 2'!BO$8,'Term Pricing'!$C$713:$C$892,0))*$E264*$F264)+(BO$138*INDEX('Term Pricing'!$Z$713:$Z$892,MATCH('Project 2'!BO$8,'Term Pricing'!$C$713:$C$892,0))*$E264*(1-$F264))</f>
        <v>0</v>
      </c>
      <c r="BP264" s="212">
        <f>(BP$138*INDEX('Term Pricing'!$Y$713:$Y$892,MATCH('Project 2'!BP$8,'Term Pricing'!$C$713:$C$892,0))*$E264*$F264)+(BP$138*INDEX('Term Pricing'!$Z$713:$Z$892,MATCH('Project 2'!BP$8,'Term Pricing'!$C$713:$C$892,0))*$E264*(1-$F264))</f>
        <v>0</v>
      </c>
      <c r="BQ264" s="212">
        <f>(BQ$138*INDEX('Term Pricing'!$Y$713:$Y$892,MATCH('Project 2'!BQ$8,'Term Pricing'!$C$713:$C$892,0))*$E264*$F264)+(BQ$138*INDEX('Term Pricing'!$Z$713:$Z$892,MATCH('Project 2'!BQ$8,'Term Pricing'!$C$713:$C$892,0))*$E264*(1-$F264))</f>
        <v>0</v>
      </c>
      <c r="BR264" s="212">
        <f>(BR$138*INDEX('Term Pricing'!$Y$713:$Y$892,MATCH('Project 2'!BR$8,'Term Pricing'!$C$713:$C$892,0))*$E264*$F264)+(BR$138*INDEX('Term Pricing'!$Z$713:$Z$892,MATCH('Project 2'!BR$8,'Term Pricing'!$C$713:$C$892,0))*$E264*(1-$F264))</f>
        <v>0</v>
      </c>
      <c r="BS264" s="212">
        <f>(BS$138*INDEX('Term Pricing'!$Y$713:$Y$892,MATCH('Project 2'!BS$8,'Term Pricing'!$C$713:$C$892,0))*$E264*$F264)+(BS$138*INDEX('Term Pricing'!$Z$713:$Z$892,MATCH('Project 2'!BS$8,'Term Pricing'!$C$713:$C$892,0))*$E264*(1-$F264))</f>
        <v>0</v>
      </c>
      <c r="BT264" s="212">
        <f>(BT$138*INDEX('Term Pricing'!$Y$713:$Y$892,MATCH('Project 2'!BT$8,'Term Pricing'!$C$713:$C$892,0))*$E264*$F264)+(BT$138*INDEX('Term Pricing'!$Z$713:$Z$892,MATCH('Project 2'!BT$8,'Term Pricing'!$C$713:$C$892,0))*$E264*(1-$F264))</f>
        <v>0</v>
      </c>
      <c r="BU264" s="212">
        <f>(BU$138*INDEX('Term Pricing'!$Y$713:$Y$892,MATCH('Project 2'!BU$8,'Term Pricing'!$C$713:$C$892,0))*$E264*$F264)+(BU$138*INDEX('Term Pricing'!$Z$713:$Z$892,MATCH('Project 2'!BU$8,'Term Pricing'!$C$713:$C$892,0))*$E264*(1-$F264))</f>
        <v>0</v>
      </c>
      <c r="BV264" s="212">
        <f>(BV$138*INDEX('Term Pricing'!$Y$713:$Y$892,MATCH('Project 2'!BV$8,'Term Pricing'!$C$713:$C$892,0))*$E264*$F264)+(BV$138*INDEX('Term Pricing'!$Z$713:$Z$892,MATCH('Project 2'!BV$8,'Term Pricing'!$C$713:$C$892,0))*$E264*(1-$F264))</f>
        <v>0</v>
      </c>
      <c r="BW264" s="212">
        <f>(BW$138*INDEX('Term Pricing'!$Y$713:$Y$892,MATCH('Project 2'!BW$8,'Term Pricing'!$C$713:$C$892,0))*$E264*$F264)+(BW$138*INDEX('Term Pricing'!$Z$713:$Z$892,MATCH('Project 2'!BW$8,'Term Pricing'!$C$713:$C$892,0))*$E264*(1-$F264))</f>
        <v>0</v>
      </c>
      <c r="BX264" s="212">
        <f>(BX$138*INDEX('Term Pricing'!$Y$713:$Y$892,MATCH('Project 2'!BX$8,'Term Pricing'!$C$713:$C$892,0))*$E264*$F264)+(BX$138*INDEX('Term Pricing'!$Z$713:$Z$892,MATCH('Project 2'!BX$8,'Term Pricing'!$C$713:$C$892,0))*$E264*(1-$F264))</f>
        <v>0</v>
      </c>
      <c r="BY264" s="212">
        <f>(BY$138*INDEX('Term Pricing'!$Y$713:$Y$892,MATCH('Project 2'!BY$8,'Term Pricing'!$C$713:$C$892,0))*$E264*$F264)+(BY$138*INDEX('Term Pricing'!$Z$713:$Z$892,MATCH('Project 2'!BY$8,'Term Pricing'!$C$713:$C$892,0))*$E264*(1-$F264))</f>
        <v>0</v>
      </c>
      <c r="BZ264" s="212">
        <f>(BZ$138*INDEX('Term Pricing'!$Y$713:$Y$892,MATCH('Project 2'!BZ$8,'Term Pricing'!$C$713:$C$892,0))*$E264*$F264)+(BZ$138*INDEX('Term Pricing'!$Z$713:$Z$892,MATCH('Project 2'!BZ$8,'Term Pricing'!$C$713:$C$892,0))*$E264*(1-$F264))</f>
        <v>0</v>
      </c>
      <c r="CA264" s="212">
        <f>(CA$138*INDEX('Term Pricing'!$Y$713:$Y$892,MATCH('Project 2'!CA$8,'Term Pricing'!$C$713:$C$892,0))*$E264*$F264)+(CA$138*INDEX('Term Pricing'!$Z$713:$Z$892,MATCH('Project 2'!CA$8,'Term Pricing'!$C$713:$C$892,0))*$E264*(1-$F264))</f>
        <v>0</v>
      </c>
      <c r="CB264" s="212">
        <f>(CB$138*INDEX('Term Pricing'!$Y$713:$Y$892,MATCH('Project 2'!CB$8,'Term Pricing'!$C$713:$C$892,0))*$E264*$F264)+(CB$138*INDEX('Term Pricing'!$Z$713:$Z$892,MATCH('Project 2'!CB$8,'Term Pricing'!$C$713:$C$892,0))*$E264*(1-$F264))</f>
        <v>0</v>
      </c>
      <c r="CC264" s="212">
        <f>(CC$138*INDEX('Term Pricing'!$Y$713:$Y$892,MATCH('Project 2'!CC$8,'Term Pricing'!$C$713:$C$892,0))*$E264*$F264)+(CC$138*INDEX('Term Pricing'!$Z$713:$Z$892,MATCH('Project 2'!CC$8,'Term Pricing'!$C$713:$C$892,0))*$E264*(1-$F264))</f>
        <v>0</v>
      </c>
      <c r="CD264" s="212">
        <f>(CD$138*INDEX('Term Pricing'!$Y$713:$Y$892,MATCH('Project 2'!CD$8,'Term Pricing'!$C$713:$C$892,0))*$E264*$F264)+(CD$138*INDEX('Term Pricing'!$Z$713:$Z$892,MATCH('Project 2'!CD$8,'Term Pricing'!$C$713:$C$892,0))*$E264*(1-$F264))</f>
        <v>0</v>
      </c>
      <c r="CE264" s="212">
        <f>(CE$138*INDEX('Term Pricing'!$Y$713:$Y$892,MATCH('Project 2'!CE$8,'Term Pricing'!$C$713:$C$892,0))*$E264*$F264)+(CE$138*INDEX('Term Pricing'!$Z$713:$Z$892,MATCH('Project 2'!CE$8,'Term Pricing'!$C$713:$C$892,0))*$E264*(1-$F264))</f>
        <v>0</v>
      </c>
      <c r="CF264" s="212">
        <f>(CF$138*INDEX('Term Pricing'!$Y$713:$Y$892,MATCH('Project 2'!CF$8,'Term Pricing'!$C$713:$C$892,0))*$E264*$F264)+(CF$138*INDEX('Term Pricing'!$Z$713:$Z$892,MATCH('Project 2'!CF$8,'Term Pricing'!$C$713:$C$892,0))*$E264*(1-$F264))</f>
        <v>0</v>
      </c>
      <c r="CG264" s="212">
        <f>(CG$138*INDEX('Term Pricing'!$Y$713:$Y$892,MATCH('Project 2'!CG$8,'Term Pricing'!$C$713:$C$892,0))*$E264*$F264)+(CG$138*INDEX('Term Pricing'!$Z$713:$Z$892,MATCH('Project 2'!CG$8,'Term Pricing'!$C$713:$C$892,0))*$E264*(1-$F264))</f>
        <v>0</v>
      </c>
      <c r="CH264" s="212">
        <f>(CH$138*INDEX('Term Pricing'!$Y$713:$Y$892,MATCH('Project 2'!CH$8,'Term Pricing'!$C$713:$C$892,0))*$E264*$F264)+(CH$138*INDEX('Term Pricing'!$Z$713:$Z$892,MATCH('Project 2'!CH$8,'Term Pricing'!$C$713:$C$892,0))*$E264*(1-$F264))</f>
        <v>0</v>
      </c>
      <c r="CI264" s="212">
        <f>(CI$138*INDEX('Term Pricing'!$Y$713:$Y$892,MATCH('Project 2'!CI$8,'Term Pricing'!$C$713:$C$892,0))*$E264*$F264)+(CI$138*INDEX('Term Pricing'!$Z$713:$Z$892,MATCH('Project 2'!CI$8,'Term Pricing'!$C$713:$C$892,0))*$E264*(1-$F264))</f>
        <v>0</v>
      </c>
      <c r="CJ264" s="212">
        <f>(CJ$138*INDEX('Term Pricing'!$Y$713:$Y$892,MATCH('Project 2'!CJ$8,'Term Pricing'!$C$713:$C$892,0))*$E264*$F264)+(CJ$138*INDEX('Term Pricing'!$Z$713:$Z$892,MATCH('Project 2'!CJ$8,'Term Pricing'!$C$713:$C$892,0))*$E264*(1-$F264))</f>
        <v>0</v>
      </c>
      <c r="CK264" s="212">
        <f>(CK$138*INDEX('Term Pricing'!$Y$713:$Y$892,MATCH('Project 2'!CK$8,'Term Pricing'!$C$713:$C$892,0))*$E264*$F264)+(CK$138*INDEX('Term Pricing'!$Z$713:$Z$892,MATCH('Project 2'!CK$8,'Term Pricing'!$C$713:$C$892,0))*$E264*(1-$F264))</f>
        <v>0</v>
      </c>
      <c r="CL264" s="212">
        <f>(CL$138*INDEX('Term Pricing'!$Y$713:$Y$892,MATCH('Project 2'!CL$8,'Term Pricing'!$C$713:$C$892,0))*$E264*$F264)+(CL$138*INDEX('Term Pricing'!$Z$713:$Z$892,MATCH('Project 2'!CL$8,'Term Pricing'!$C$713:$C$892,0))*$E264*(1-$F264))</f>
        <v>0</v>
      </c>
      <c r="CM264" s="212">
        <f>(CM$138*INDEX('Term Pricing'!$Y$713:$Y$892,MATCH('Project 2'!CM$8,'Term Pricing'!$C$713:$C$892,0))*$E264*$F264)+(CM$138*INDEX('Term Pricing'!$Z$713:$Z$892,MATCH('Project 2'!CM$8,'Term Pricing'!$C$713:$C$892,0))*$E264*(1-$F264))</f>
        <v>0</v>
      </c>
      <c r="CN264" s="212">
        <f>(CN$138*INDEX('Term Pricing'!$Y$713:$Y$892,MATCH('Project 2'!CN$8,'Term Pricing'!$C$713:$C$892,0))*$E264*$F264)+(CN$138*INDEX('Term Pricing'!$Z$713:$Z$892,MATCH('Project 2'!CN$8,'Term Pricing'!$C$713:$C$892,0))*$E264*(1-$F264))</f>
        <v>0</v>
      </c>
      <c r="CO264" s="212">
        <f>(CO$138*INDEX('Term Pricing'!$Y$713:$Y$892,MATCH('Project 2'!CO$8,'Term Pricing'!$C$713:$C$892,0))*$E264*$F264)+(CO$138*INDEX('Term Pricing'!$Z$713:$Z$892,MATCH('Project 2'!CO$8,'Term Pricing'!$C$713:$C$892,0))*$E264*(1-$F264))</f>
        <v>0</v>
      </c>
      <c r="CP264" s="212">
        <f>(CP$138*INDEX('Term Pricing'!$Y$713:$Y$892,MATCH('Project 2'!CP$8,'Term Pricing'!$C$713:$C$892,0))*$E264*$F264)+(CP$138*INDEX('Term Pricing'!$Z$713:$Z$892,MATCH('Project 2'!CP$8,'Term Pricing'!$C$713:$C$892,0))*$E264*(1-$F264))</f>
        <v>0</v>
      </c>
      <c r="CQ264" s="212">
        <f>(CQ$138*INDEX('Term Pricing'!$Y$713:$Y$892,MATCH('Project 2'!CQ$8,'Term Pricing'!$C$713:$C$892,0))*$E264*$F264)+(CQ$138*INDEX('Term Pricing'!$Z$713:$Z$892,MATCH('Project 2'!CQ$8,'Term Pricing'!$C$713:$C$892,0))*$E264*(1-$F264))</f>
        <v>0</v>
      </c>
      <c r="CR264" s="212">
        <f>(CR$138*INDEX('Term Pricing'!$Y$713:$Y$892,MATCH('Project 2'!CR$8,'Term Pricing'!$C$713:$C$892,0))*$E264*$F264)+(CR$138*INDEX('Term Pricing'!$Z$713:$Z$892,MATCH('Project 2'!CR$8,'Term Pricing'!$C$713:$C$892,0))*$E264*(1-$F264))</f>
        <v>0</v>
      </c>
      <c r="CS264" s="212">
        <f>(CS$138*INDEX('Term Pricing'!$Y$713:$Y$892,MATCH('Project 2'!CS$8,'Term Pricing'!$C$713:$C$892,0))*$E264*$F264)+(CS$138*INDEX('Term Pricing'!$Z$713:$Z$892,MATCH('Project 2'!CS$8,'Term Pricing'!$C$713:$C$892,0))*$E264*(1-$F264))</f>
        <v>0</v>
      </c>
      <c r="CT264" s="212">
        <f>(CT$138*INDEX('Term Pricing'!$Y$713:$Y$892,MATCH('Project 2'!CT$8,'Term Pricing'!$C$713:$C$892,0))*$E264*$F264)+(CT$138*INDEX('Term Pricing'!$Z$713:$Z$892,MATCH('Project 2'!CT$8,'Term Pricing'!$C$713:$C$892,0))*$E264*(1-$F264))</f>
        <v>0</v>
      </c>
      <c r="CU264" s="212">
        <f>(CU$138*INDEX('Term Pricing'!$Y$713:$Y$892,MATCH('Project 2'!CU$8,'Term Pricing'!$C$713:$C$892,0))*$E264*$F264)+(CU$138*INDEX('Term Pricing'!$Z$713:$Z$892,MATCH('Project 2'!CU$8,'Term Pricing'!$C$713:$C$892,0))*$E264*(1-$F264))</f>
        <v>0</v>
      </c>
      <c r="CV264" s="212">
        <f>(CV$138*INDEX('Term Pricing'!$Y$713:$Y$892,MATCH('Project 2'!CV$8,'Term Pricing'!$C$713:$C$892,0))*$E264*$F264)+(CV$138*INDEX('Term Pricing'!$Z$713:$Z$892,MATCH('Project 2'!CV$8,'Term Pricing'!$C$713:$C$892,0))*$E264*(1-$F264))</f>
        <v>0</v>
      </c>
      <c r="CW264" s="212">
        <f>(CW$138*INDEX('Term Pricing'!$Y$713:$Y$892,MATCH('Project 2'!CW$8,'Term Pricing'!$C$713:$C$892,0))*$E264*$F264)+(CW$138*INDEX('Term Pricing'!$Z$713:$Z$892,MATCH('Project 2'!CW$8,'Term Pricing'!$C$713:$C$892,0))*$E264*(1-$F264))</f>
        <v>0</v>
      </c>
      <c r="CX264" s="212">
        <f>(CX$138*INDEX('Term Pricing'!$Y$713:$Y$892,MATCH('Project 2'!CX$8,'Term Pricing'!$C$713:$C$892,0))*$E264*$F264)+(CX$138*INDEX('Term Pricing'!$Z$713:$Z$892,MATCH('Project 2'!CX$8,'Term Pricing'!$C$713:$C$892,0))*$E264*(1-$F264))</f>
        <v>0</v>
      </c>
      <c r="CY264" s="212">
        <f>(CY$138*INDEX('Term Pricing'!$Y$713:$Y$892,MATCH('Project 2'!CY$8,'Term Pricing'!$C$713:$C$892,0))*$E264*$F264)+(CY$138*INDEX('Term Pricing'!$Z$713:$Z$892,MATCH('Project 2'!CY$8,'Term Pricing'!$C$713:$C$892,0))*$E264*(1-$F264))</f>
        <v>0</v>
      </c>
      <c r="CZ264" s="212">
        <f>(CZ$138*INDEX('Term Pricing'!$Y$713:$Y$892,MATCH('Project 2'!CZ$8,'Term Pricing'!$C$713:$C$892,0))*$E264*$F264)+(CZ$138*INDEX('Term Pricing'!$Z$713:$Z$892,MATCH('Project 2'!CZ$8,'Term Pricing'!$C$713:$C$892,0))*$E264*(1-$F264))</f>
        <v>0</v>
      </c>
      <c r="DA264" s="212">
        <f>(DA$138*INDEX('Term Pricing'!$Y$713:$Y$892,MATCH('Project 2'!DA$8,'Term Pricing'!$C$713:$C$892,0))*$E264*$F264)+(DA$138*INDEX('Term Pricing'!$Z$713:$Z$892,MATCH('Project 2'!DA$8,'Term Pricing'!$C$713:$C$892,0))*$E264*(1-$F264))</f>
        <v>0</v>
      </c>
      <c r="DB264" s="212">
        <f>(DB$138*INDEX('Term Pricing'!$Y$713:$Y$892,MATCH('Project 2'!DB$8,'Term Pricing'!$C$713:$C$892,0))*$E264*$F264)+(DB$138*INDEX('Term Pricing'!$Z$713:$Z$892,MATCH('Project 2'!DB$8,'Term Pricing'!$C$713:$C$892,0))*$E264*(1-$F264))</f>
        <v>0</v>
      </c>
      <c r="DC264" s="212">
        <f>(DC$138*INDEX('Term Pricing'!$Y$713:$Y$892,MATCH('Project 2'!DC$8,'Term Pricing'!$C$713:$C$892,0))*$E264*$F264)+(DC$138*INDEX('Term Pricing'!$Z$713:$Z$892,MATCH('Project 2'!DC$8,'Term Pricing'!$C$713:$C$892,0))*$E264*(1-$F264))</f>
        <v>0</v>
      </c>
      <c r="DD264" s="212">
        <f>(DD$138*INDEX('Term Pricing'!$Y$713:$Y$892,MATCH('Project 2'!DD$8,'Term Pricing'!$C$713:$C$892,0))*$E264*$F264)+(DD$138*INDEX('Term Pricing'!$Z$713:$Z$892,MATCH('Project 2'!DD$8,'Term Pricing'!$C$713:$C$892,0))*$E264*(1-$F264))</f>
        <v>0</v>
      </c>
      <c r="DE264" s="212">
        <f>(DE$138*INDEX('Term Pricing'!$Y$713:$Y$892,MATCH('Project 2'!DE$8,'Term Pricing'!$C$713:$C$892,0))*$E264*$F264)+(DE$138*INDEX('Term Pricing'!$Z$713:$Z$892,MATCH('Project 2'!DE$8,'Term Pricing'!$C$713:$C$892,0))*$E264*(1-$F264))</f>
        <v>0</v>
      </c>
      <c r="DF264" s="212">
        <f>(DF$138*INDEX('Term Pricing'!$Y$713:$Y$892,MATCH('Project 2'!DF$8,'Term Pricing'!$C$713:$C$892,0))*$E264*$F264)+(DF$138*INDEX('Term Pricing'!$Z$713:$Z$892,MATCH('Project 2'!DF$8,'Term Pricing'!$C$713:$C$892,0))*$E264*(1-$F264))</f>
        <v>0</v>
      </c>
      <c r="DG264" s="212">
        <f>(DG$138*INDEX('Term Pricing'!$Y$713:$Y$892,MATCH('Project 2'!DG$8,'Term Pricing'!$C$713:$C$892,0))*$E264*$F264)+(DG$138*INDEX('Term Pricing'!$Z$713:$Z$892,MATCH('Project 2'!DG$8,'Term Pricing'!$C$713:$C$892,0))*$E264*(1-$F264))</f>
        <v>0</v>
      </c>
      <c r="DH264" s="212">
        <f>(DH$138*INDEX('Term Pricing'!$Y$713:$Y$892,MATCH('Project 2'!DH$8,'Term Pricing'!$C$713:$C$892,0))*$E264*$F264)+(DH$138*INDEX('Term Pricing'!$Z$713:$Z$892,MATCH('Project 2'!DH$8,'Term Pricing'!$C$713:$C$892,0))*$E264*(1-$F264))</f>
        <v>0</v>
      </c>
      <c r="DI264" s="212">
        <f>(DI$138*INDEX('Term Pricing'!$Y$713:$Y$892,MATCH('Project 2'!DI$8,'Term Pricing'!$C$713:$C$892,0))*$E264*$F264)+(DI$138*INDEX('Term Pricing'!$Z$713:$Z$892,MATCH('Project 2'!DI$8,'Term Pricing'!$C$713:$C$892,0))*$E264*(1-$F264))</f>
        <v>0</v>
      </c>
      <c r="DJ264" s="212">
        <f>(DJ$138*INDEX('Term Pricing'!$Y$713:$Y$892,MATCH('Project 2'!DJ$8,'Term Pricing'!$C$713:$C$892,0))*$E264*$F264)+(DJ$138*INDEX('Term Pricing'!$Z$713:$Z$892,MATCH('Project 2'!DJ$8,'Term Pricing'!$C$713:$C$892,0))*$E264*(1-$F264))</f>
        <v>0</v>
      </c>
      <c r="DK264" s="212">
        <f>(DK$138*INDEX('Term Pricing'!$Y$713:$Y$892,MATCH('Project 2'!DK$8,'Term Pricing'!$C$713:$C$892,0))*$E264*$F264)+(DK$138*INDEX('Term Pricing'!$Z$713:$Z$892,MATCH('Project 2'!DK$8,'Term Pricing'!$C$713:$C$892,0))*$E264*(1-$F264))</f>
        <v>0</v>
      </c>
      <c r="DL264" s="212">
        <f>(DL$138*INDEX('Term Pricing'!$Y$713:$Y$892,MATCH('Project 2'!DL$8,'Term Pricing'!$C$713:$C$892,0))*$E264*$F264)+(DL$138*INDEX('Term Pricing'!$Z$713:$Z$892,MATCH('Project 2'!DL$8,'Term Pricing'!$C$713:$C$892,0))*$E264*(1-$F264))</f>
        <v>0</v>
      </c>
      <c r="DM264" s="212">
        <f>(DM$138*INDEX('Term Pricing'!$Y$713:$Y$892,MATCH('Project 2'!DM$8,'Term Pricing'!$C$713:$C$892,0))*$E264*$F264)+(DM$138*INDEX('Term Pricing'!$Z$713:$Z$892,MATCH('Project 2'!DM$8,'Term Pricing'!$C$713:$C$892,0))*$E264*(1-$F264))</f>
        <v>0</v>
      </c>
      <c r="DN264" s="212">
        <f>(DN$138*INDEX('Term Pricing'!$Y$713:$Y$892,MATCH('Project 2'!DN$8,'Term Pricing'!$C$713:$C$892,0))*$E264*$F264)+(DN$138*INDEX('Term Pricing'!$Z$713:$Z$892,MATCH('Project 2'!DN$8,'Term Pricing'!$C$713:$C$892,0))*$E264*(1-$F264))</f>
        <v>0</v>
      </c>
    </row>
    <row r="265" spans="1:118" hidden="1" outlineLevel="1">
      <c r="A265" s="151"/>
      <c r="C265" s="34" t="s">
        <v>84</v>
      </c>
      <c r="E265" s="70">
        <f>Inputs!H185</f>
        <v>0</v>
      </c>
      <c r="F265" s="70">
        <f>Inputs!J185</f>
        <v>0</v>
      </c>
      <c r="G265" s="54" t="s">
        <v>83</v>
      </c>
      <c r="H265" s="279">
        <f>IFERROR(SUM($J265:$DN265)/(SUM($J$138:$DN$138)*E265),0)</f>
        <v>0</v>
      </c>
      <c r="I265" s="29"/>
      <c r="J265" s="212">
        <f>(J$138*INDEX('Term Pricing'!$Y$898:$Y$1077,MATCH('Project 2'!J$8,'Term Pricing'!$C$898:$C$1077,0))*$E265*$F265)+(J$138*INDEX('Term Pricing'!$Z$898:$Z$1077,MATCH('Project 2'!J$8,'Term Pricing'!$C$898:$C$1077,0))*$E265*(1-$F265))</f>
        <v>0</v>
      </c>
      <c r="K265" s="212">
        <f>(K$138*INDEX('Term Pricing'!$Y$898:$Y$1077,MATCH('Project 2'!K$8,'Term Pricing'!$C$898:$C$1077,0))*$E265*$F265)+(K$138*INDEX('Term Pricing'!$Z$898:$Z$1077,MATCH('Project 2'!K$8,'Term Pricing'!$C$898:$C$1077,0))*$E265*(1-$F265))</f>
        <v>0</v>
      </c>
      <c r="L265" s="212">
        <f>(L$138*INDEX('Term Pricing'!$Y$898:$Y$1077,MATCH('Project 2'!L$8,'Term Pricing'!$C$898:$C$1077,0))*$E265*$F265)+(L$138*INDEX('Term Pricing'!$Z$898:$Z$1077,MATCH('Project 2'!L$8,'Term Pricing'!$C$898:$C$1077,0))*$E265*(1-$F265))</f>
        <v>0</v>
      </c>
      <c r="M265" s="212">
        <f>(M$138*INDEX('Term Pricing'!$Y$898:$Y$1077,MATCH('Project 2'!M$8,'Term Pricing'!$C$898:$C$1077,0))*$E265*$F265)+(M$138*INDEX('Term Pricing'!$Z$898:$Z$1077,MATCH('Project 2'!M$8,'Term Pricing'!$C$898:$C$1077,0))*$E265*(1-$F265))</f>
        <v>0</v>
      </c>
      <c r="N265" s="212">
        <f>(N$138*INDEX('Term Pricing'!$Y$898:$Y$1077,MATCH('Project 2'!N$8,'Term Pricing'!$C$898:$C$1077,0))*$E265*$F265)+(N$138*INDEX('Term Pricing'!$Z$898:$Z$1077,MATCH('Project 2'!N$8,'Term Pricing'!$C$898:$C$1077,0))*$E265*(1-$F265))</f>
        <v>0</v>
      </c>
      <c r="O265" s="212">
        <f>(O$138*INDEX('Term Pricing'!$Y$898:$Y$1077,MATCH('Project 2'!O$8,'Term Pricing'!$C$898:$C$1077,0))*$E265*$F265)+(O$138*INDEX('Term Pricing'!$Z$898:$Z$1077,MATCH('Project 2'!O$8,'Term Pricing'!$C$898:$C$1077,0))*$E265*(1-$F265))</f>
        <v>0</v>
      </c>
      <c r="P265" s="212">
        <f>(P$138*INDEX('Term Pricing'!$Y$898:$Y$1077,MATCH('Project 2'!P$8,'Term Pricing'!$C$898:$C$1077,0))*$E265*$F265)+(P$138*INDEX('Term Pricing'!$Z$898:$Z$1077,MATCH('Project 2'!P$8,'Term Pricing'!$C$898:$C$1077,0))*$E265*(1-$F265))</f>
        <v>0</v>
      </c>
      <c r="Q265" s="212">
        <f>(Q$138*INDEX('Term Pricing'!$Y$898:$Y$1077,MATCH('Project 2'!Q$8,'Term Pricing'!$C$898:$C$1077,0))*$E265*$F265)+(Q$138*INDEX('Term Pricing'!$Z$898:$Z$1077,MATCH('Project 2'!Q$8,'Term Pricing'!$C$898:$C$1077,0))*$E265*(1-$F265))</f>
        <v>0</v>
      </c>
      <c r="R265" s="212">
        <f>(R$138*INDEX('Term Pricing'!$Y$898:$Y$1077,MATCH('Project 2'!R$8,'Term Pricing'!$C$898:$C$1077,0))*$E265*$F265)+(R$138*INDEX('Term Pricing'!$Z$898:$Z$1077,MATCH('Project 2'!R$8,'Term Pricing'!$C$898:$C$1077,0))*$E265*(1-$F265))</f>
        <v>0</v>
      </c>
      <c r="S265" s="212">
        <f>(S$138*INDEX('Term Pricing'!$Y$898:$Y$1077,MATCH('Project 2'!S$8,'Term Pricing'!$C$898:$C$1077,0))*$E265*$F265)+(S$138*INDEX('Term Pricing'!$Z$898:$Z$1077,MATCH('Project 2'!S$8,'Term Pricing'!$C$898:$C$1077,0))*$E265*(1-$F265))</f>
        <v>0</v>
      </c>
      <c r="T265" s="212">
        <f>(T$138*INDEX('Term Pricing'!$Y$898:$Y$1077,MATCH('Project 2'!T$8,'Term Pricing'!$C$898:$C$1077,0))*$E265*$F265)+(T$138*INDEX('Term Pricing'!$Z$898:$Z$1077,MATCH('Project 2'!T$8,'Term Pricing'!$C$898:$C$1077,0))*$E265*(1-$F265))</f>
        <v>0</v>
      </c>
      <c r="U265" s="212">
        <f>(U$138*INDEX('Term Pricing'!$Y$898:$Y$1077,MATCH('Project 2'!U$8,'Term Pricing'!$C$898:$C$1077,0))*$E265*$F265)+(U$138*INDEX('Term Pricing'!$Z$898:$Z$1077,MATCH('Project 2'!U$8,'Term Pricing'!$C$898:$C$1077,0))*$E265*(1-$F265))</f>
        <v>0</v>
      </c>
      <c r="V265" s="212">
        <f>(V$138*INDEX('Term Pricing'!$Y$898:$Y$1077,MATCH('Project 2'!V$8,'Term Pricing'!$C$898:$C$1077,0))*$E265*$F265)+(V$138*INDEX('Term Pricing'!$Z$898:$Z$1077,MATCH('Project 2'!V$8,'Term Pricing'!$C$898:$C$1077,0))*$E265*(1-$F265))</f>
        <v>0</v>
      </c>
      <c r="W265" s="212">
        <f>(W$138*INDEX('Term Pricing'!$Y$898:$Y$1077,MATCH('Project 2'!W$8,'Term Pricing'!$C$898:$C$1077,0))*$E265*$F265)+(W$138*INDEX('Term Pricing'!$Z$898:$Z$1077,MATCH('Project 2'!W$8,'Term Pricing'!$C$898:$C$1077,0))*$E265*(1-$F265))</f>
        <v>0</v>
      </c>
      <c r="X265" s="212">
        <f>(X$138*INDEX('Term Pricing'!$Y$898:$Y$1077,MATCH('Project 2'!X$8,'Term Pricing'!$C$898:$C$1077,0))*$E265*$F265)+(X$138*INDEX('Term Pricing'!$Z$898:$Z$1077,MATCH('Project 2'!X$8,'Term Pricing'!$C$898:$C$1077,0))*$E265*(1-$F265))</f>
        <v>0</v>
      </c>
      <c r="Y265" s="212">
        <f>(Y$138*INDEX('Term Pricing'!$Y$898:$Y$1077,MATCH('Project 2'!Y$8,'Term Pricing'!$C$898:$C$1077,0))*$E265*$F265)+(Y$138*INDEX('Term Pricing'!$Z$898:$Z$1077,MATCH('Project 2'!Y$8,'Term Pricing'!$C$898:$C$1077,0))*$E265*(1-$F265))</f>
        <v>0</v>
      </c>
      <c r="Z265" s="212">
        <f>(Z$138*INDEX('Term Pricing'!$Y$898:$Y$1077,MATCH('Project 2'!Z$8,'Term Pricing'!$C$898:$C$1077,0))*$E265*$F265)+(Z$138*INDEX('Term Pricing'!$Z$898:$Z$1077,MATCH('Project 2'!Z$8,'Term Pricing'!$C$898:$C$1077,0))*$E265*(1-$F265))</f>
        <v>0</v>
      </c>
      <c r="AA265" s="212">
        <f>(AA$138*INDEX('Term Pricing'!$Y$898:$Y$1077,MATCH('Project 2'!AA$8,'Term Pricing'!$C$898:$C$1077,0))*$E265*$F265)+(AA$138*INDEX('Term Pricing'!$Z$898:$Z$1077,MATCH('Project 2'!AA$8,'Term Pricing'!$C$898:$C$1077,0))*$E265*(1-$F265))</f>
        <v>0</v>
      </c>
      <c r="AB265" s="212">
        <f>(AB$138*INDEX('Term Pricing'!$Y$898:$Y$1077,MATCH('Project 2'!AB$8,'Term Pricing'!$C$898:$C$1077,0))*$E265*$F265)+(AB$138*INDEX('Term Pricing'!$Z$898:$Z$1077,MATCH('Project 2'!AB$8,'Term Pricing'!$C$898:$C$1077,0))*$E265*(1-$F265))</f>
        <v>0</v>
      </c>
      <c r="AC265" s="212">
        <f>(AC$138*INDEX('Term Pricing'!$Y$898:$Y$1077,MATCH('Project 2'!AC$8,'Term Pricing'!$C$898:$C$1077,0))*$E265*$F265)+(AC$138*INDEX('Term Pricing'!$Z$898:$Z$1077,MATCH('Project 2'!AC$8,'Term Pricing'!$C$898:$C$1077,0))*$E265*(1-$F265))</f>
        <v>0</v>
      </c>
      <c r="AD265" s="212">
        <f>(AD$138*INDEX('Term Pricing'!$Y$898:$Y$1077,MATCH('Project 2'!AD$8,'Term Pricing'!$C$898:$C$1077,0))*$E265*$F265)+(AD$138*INDEX('Term Pricing'!$Z$898:$Z$1077,MATCH('Project 2'!AD$8,'Term Pricing'!$C$898:$C$1077,0))*$E265*(1-$F265))</f>
        <v>0</v>
      </c>
      <c r="AE265" s="212">
        <f>(AE$138*INDEX('Term Pricing'!$Y$898:$Y$1077,MATCH('Project 2'!AE$8,'Term Pricing'!$C$898:$C$1077,0))*$E265*$F265)+(AE$138*INDEX('Term Pricing'!$Z$898:$Z$1077,MATCH('Project 2'!AE$8,'Term Pricing'!$C$898:$C$1077,0))*$E265*(1-$F265))</f>
        <v>0</v>
      </c>
      <c r="AF265" s="212">
        <f>(AF$138*INDEX('Term Pricing'!$Y$898:$Y$1077,MATCH('Project 2'!AF$8,'Term Pricing'!$C$898:$C$1077,0))*$E265*$F265)+(AF$138*INDEX('Term Pricing'!$Z$898:$Z$1077,MATCH('Project 2'!AF$8,'Term Pricing'!$C$898:$C$1077,0))*$E265*(1-$F265))</f>
        <v>0</v>
      </c>
      <c r="AG265" s="212">
        <f>(AG$138*INDEX('Term Pricing'!$Y$898:$Y$1077,MATCH('Project 2'!AG$8,'Term Pricing'!$C$898:$C$1077,0))*$E265*$F265)+(AG$138*INDEX('Term Pricing'!$Z$898:$Z$1077,MATCH('Project 2'!AG$8,'Term Pricing'!$C$898:$C$1077,0))*$E265*(1-$F265))</f>
        <v>0</v>
      </c>
      <c r="AH265" s="212">
        <f>(AH$138*INDEX('Term Pricing'!$Y$898:$Y$1077,MATCH('Project 2'!AH$8,'Term Pricing'!$C$898:$C$1077,0))*$E265*$F265)+(AH$138*INDEX('Term Pricing'!$Z$898:$Z$1077,MATCH('Project 2'!AH$8,'Term Pricing'!$C$898:$C$1077,0))*$E265*(1-$F265))</f>
        <v>0</v>
      </c>
      <c r="AI265" s="212">
        <f>(AI$138*INDEX('Term Pricing'!$Y$898:$Y$1077,MATCH('Project 2'!AI$8,'Term Pricing'!$C$898:$C$1077,0))*$E265*$F265)+(AI$138*INDEX('Term Pricing'!$Z$898:$Z$1077,MATCH('Project 2'!AI$8,'Term Pricing'!$C$898:$C$1077,0))*$E265*(1-$F265))</f>
        <v>0</v>
      </c>
      <c r="AJ265" s="212">
        <f>(AJ$138*INDEX('Term Pricing'!$Y$898:$Y$1077,MATCH('Project 2'!AJ$8,'Term Pricing'!$C$898:$C$1077,0))*$E265*$F265)+(AJ$138*INDEX('Term Pricing'!$Z$898:$Z$1077,MATCH('Project 2'!AJ$8,'Term Pricing'!$C$898:$C$1077,0))*$E265*(1-$F265))</f>
        <v>0</v>
      </c>
      <c r="AK265" s="212">
        <f>(AK$138*INDEX('Term Pricing'!$Y$898:$Y$1077,MATCH('Project 2'!AK$8,'Term Pricing'!$C$898:$C$1077,0))*$E265*$F265)+(AK$138*INDEX('Term Pricing'!$Z$898:$Z$1077,MATCH('Project 2'!AK$8,'Term Pricing'!$C$898:$C$1077,0))*$E265*(1-$F265))</f>
        <v>0</v>
      </c>
      <c r="AL265" s="212">
        <f>(AL$138*INDEX('Term Pricing'!$Y$898:$Y$1077,MATCH('Project 2'!AL$8,'Term Pricing'!$C$898:$C$1077,0))*$E265*$F265)+(AL$138*INDEX('Term Pricing'!$Z$898:$Z$1077,MATCH('Project 2'!AL$8,'Term Pricing'!$C$898:$C$1077,0))*$E265*(1-$F265))</f>
        <v>0</v>
      </c>
      <c r="AM265" s="212">
        <f>(AM$138*INDEX('Term Pricing'!$Y$898:$Y$1077,MATCH('Project 2'!AM$8,'Term Pricing'!$C$898:$C$1077,0))*$E265*$F265)+(AM$138*INDEX('Term Pricing'!$Z$898:$Z$1077,MATCH('Project 2'!AM$8,'Term Pricing'!$C$898:$C$1077,0))*$E265*(1-$F265))</f>
        <v>0</v>
      </c>
      <c r="AN265" s="212">
        <f>(AN$138*INDEX('Term Pricing'!$Y$898:$Y$1077,MATCH('Project 2'!AN$8,'Term Pricing'!$C$898:$C$1077,0))*$E265*$F265)+(AN$138*INDEX('Term Pricing'!$Z$898:$Z$1077,MATCH('Project 2'!AN$8,'Term Pricing'!$C$898:$C$1077,0))*$E265*(1-$F265))</f>
        <v>0</v>
      </c>
      <c r="AO265" s="212">
        <f>(AO$138*INDEX('Term Pricing'!$Y$898:$Y$1077,MATCH('Project 2'!AO$8,'Term Pricing'!$C$898:$C$1077,0))*$E265*$F265)+(AO$138*INDEX('Term Pricing'!$Z$898:$Z$1077,MATCH('Project 2'!AO$8,'Term Pricing'!$C$898:$C$1077,0))*$E265*(1-$F265))</f>
        <v>0</v>
      </c>
      <c r="AP265" s="212">
        <f>(AP$138*INDEX('Term Pricing'!$Y$898:$Y$1077,MATCH('Project 2'!AP$8,'Term Pricing'!$C$898:$C$1077,0))*$E265*$F265)+(AP$138*INDEX('Term Pricing'!$Z$898:$Z$1077,MATCH('Project 2'!AP$8,'Term Pricing'!$C$898:$C$1077,0))*$E265*(1-$F265))</f>
        <v>0</v>
      </c>
      <c r="AQ265" s="212">
        <f>(AQ$138*INDEX('Term Pricing'!$Y$898:$Y$1077,MATCH('Project 2'!AQ$8,'Term Pricing'!$C$898:$C$1077,0))*$E265*$F265)+(AQ$138*INDEX('Term Pricing'!$Z$898:$Z$1077,MATCH('Project 2'!AQ$8,'Term Pricing'!$C$898:$C$1077,0))*$E265*(1-$F265))</f>
        <v>0</v>
      </c>
      <c r="AR265" s="212">
        <f>(AR$138*INDEX('Term Pricing'!$Y$898:$Y$1077,MATCH('Project 2'!AR$8,'Term Pricing'!$C$898:$C$1077,0))*$E265*$F265)+(AR$138*INDEX('Term Pricing'!$Z$898:$Z$1077,MATCH('Project 2'!AR$8,'Term Pricing'!$C$898:$C$1077,0))*$E265*(1-$F265))</f>
        <v>0</v>
      </c>
      <c r="AS265" s="212">
        <f>(AS$138*INDEX('Term Pricing'!$Y$898:$Y$1077,MATCH('Project 2'!AS$8,'Term Pricing'!$C$898:$C$1077,0))*$E265*$F265)+(AS$138*INDEX('Term Pricing'!$Z$898:$Z$1077,MATCH('Project 2'!AS$8,'Term Pricing'!$C$898:$C$1077,0))*$E265*(1-$F265))</f>
        <v>0</v>
      </c>
      <c r="AT265" s="212">
        <f>(AT$138*INDEX('Term Pricing'!$Y$898:$Y$1077,MATCH('Project 2'!AT$8,'Term Pricing'!$C$898:$C$1077,0))*$E265*$F265)+(AT$138*INDEX('Term Pricing'!$Z$898:$Z$1077,MATCH('Project 2'!AT$8,'Term Pricing'!$C$898:$C$1077,0))*$E265*(1-$F265))</f>
        <v>0</v>
      </c>
      <c r="AU265" s="212">
        <f>(AU$138*INDEX('Term Pricing'!$Y$898:$Y$1077,MATCH('Project 2'!AU$8,'Term Pricing'!$C$898:$C$1077,0))*$E265*$F265)+(AU$138*INDEX('Term Pricing'!$Z$898:$Z$1077,MATCH('Project 2'!AU$8,'Term Pricing'!$C$898:$C$1077,0))*$E265*(1-$F265))</f>
        <v>0</v>
      </c>
      <c r="AV265" s="212">
        <f>(AV$138*INDEX('Term Pricing'!$Y$898:$Y$1077,MATCH('Project 2'!AV$8,'Term Pricing'!$C$898:$C$1077,0))*$E265*$F265)+(AV$138*INDEX('Term Pricing'!$Z$898:$Z$1077,MATCH('Project 2'!AV$8,'Term Pricing'!$C$898:$C$1077,0))*$E265*(1-$F265))</f>
        <v>0</v>
      </c>
      <c r="AW265" s="212">
        <f>(AW$138*INDEX('Term Pricing'!$Y$898:$Y$1077,MATCH('Project 2'!AW$8,'Term Pricing'!$C$898:$C$1077,0))*$E265*$F265)+(AW$138*INDEX('Term Pricing'!$Z$898:$Z$1077,MATCH('Project 2'!AW$8,'Term Pricing'!$C$898:$C$1077,0))*$E265*(1-$F265))</f>
        <v>0</v>
      </c>
      <c r="AX265" s="212">
        <f>(AX$138*INDEX('Term Pricing'!$Y$898:$Y$1077,MATCH('Project 2'!AX$8,'Term Pricing'!$C$898:$C$1077,0))*$E265*$F265)+(AX$138*INDEX('Term Pricing'!$Z$898:$Z$1077,MATCH('Project 2'!AX$8,'Term Pricing'!$C$898:$C$1077,0))*$E265*(1-$F265))</f>
        <v>0</v>
      </c>
      <c r="AY265" s="212">
        <f>(AY$138*INDEX('Term Pricing'!$Y$898:$Y$1077,MATCH('Project 2'!AY$8,'Term Pricing'!$C$898:$C$1077,0))*$E265*$F265)+(AY$138*INDEX('Term Pricing'!$Z$898:$Z$1077,MATCH('Project 2'!AY$8,'Term Pricing'!$C$898:$C$1077,0))*$E265*(1-$F265))</f>
        <v>0</v>
      </c>
      <c r="AZ265" s="212">
        <f>(AZ$138*INDEX('Term Pricing'!$Y$898:$Y$1077,MATCH('Project 2'!AZ$8,'Term Pricing'!$C$898:$C$1077,0))*$E265*$F265)+(AZ$138*INDEX('Term Pricing'!$Z$898:$Z$1077,MATCH('Project 2'!AZ$8,'Term Pricing'!$C$898:$C$1077,0))*$E265*(1-$F265))</f>
        <v>0</v>
      </c>
      <c r="BA265" s="212">
        <f>(BA$138*INDEX('Term Pricing'!$Y$898:$Y$1077,MATCH('Project 2'!BA$8,'Term Pricing'!$C$898:$C$1077,0))*$E265*$F265)+(BA$138*INDEX('Term Pricing'!$Z$898:$Z$1077,MATCH('Project 2'!BA$8,'Term Pricing'!$C$898:$C$1077,0))*$E265*(1-$F265))</f>
        <v>0</v>
      </c>
      <c r="BB265" s="212">
        <f>(BB$138*INDEX('Term Pricing'!$Y$898:$Y$1077,MATCH('Project 2'!BB$8,'Term Pricing'!$C$898:$C$1077,0))*$E265*$F265)+(BB$138*INDEX('Term Pricing'!$Z$898:$Z$1077,MATCH('Project 2'!BB$8,'Term Pricing'!$C$898:$C$1077,0))*$E265*(1-$F265))</f>
        <v>0</v>
      </c>
      <c r="BC265" s="212">
        <f>(BC$138*INDEX('Term Pricing'!$Y$898:$Y$1077,MATCH('Project 2'!BC$8,'Term Pricing'!$C$898:$C$1077,0))*$E265*$F265)+(BC$138*INDEX('Term Pricing'!$Z$898:$Z$1077,MATCH('Project 2'!BC$8,'Term Pricing'!$C$898:$C$1077,0))*$E265*(1-$F265))</f>
        <v>0</v>
      </c>
      <c r="BD265" s="212">
        <f>(BD$138*INDEX('Term Pricing'!$Y$898:$Y$1077,MATCH('Project 2'!BD$8,'Term Pricing'!$C$898:$C$1077,0))*$E265*$F265)+(BD$138*INDEX('Term Pricing'!$Z$898:$Z$1077,MATCH('Project 2'!BD$8,'Term Pricing'!$C$898:$C$1077,0))*$E265*(1-$F265))</f>
        <v>0</v>
      </c>
      <c r="BE265" s="212">
        <f>(BE$138*INDEX('Term Pricing'!$Y$898:$Y$1077,MATCH('Project 2'!BE$8,'Term Pricing'!$C$898:$C$1077,0))*$E265*$F265)+(BE$138*INDEX('Term Pricing'!$Z$898:$Z$1077,MATCH('Project 2'!BE$8,'Term Pricing'!$C$898:$C$1077,0))*$E265*(1-$F265))</f>
        <v>0</v>
      </c>
      <c r="BF265" s="212">
        <f>(BF$138*INDEX('Term Pricing'!$Y$898:$Y$1077,MATCH('Project 2'!BF$8,'Term Pricing'!$C$898:$C$1077,0))*$E265*$F265)+(BF$138*INDEX('Term Pricing'!$Z$898:$Z$1077,MATCH('Project 2'!BF$8,'Term Pricing'!$C$898:$C$1077,0))*$E265*(1-$F265))</f>
        <v>0</v>
      </c>
      <c r="BG265" s="212">
        <f>(BG$138*INDEX('Term Pricing'!$Y$898:$Y$1077,MATCH('Project 2'!BG$8,'Term Pricing'!$C$898:$C$1077,0))*$E265*$F265)+(BG$138*INDEX('Term Pricing'!$Z$898:$Z$1077,MATCH('Project 2'!BG$8,'Term Pricing'!$C$898:$C$1077,0))*$E265*(1-$F265))</f>
        <v>0</v>
      </c>
      <c r="BH265" s="212">
        <f>(BH$138*INDEX('Term Pricing'!$Y$898:$Y$1077,MATCH('Project 2'!BH$8,'Term Pricing'!$C$898:$C$1077,0))*$E265*$F265)+(BH$138*INDEX('Term Pricing'!$Z$898:$Z$1077,MATCH('Project 2'!BH$8,'Term Pricing'!$C$898:$C$1077,0))*$E265*(1-$F265))</f>
        <v>0</v>
      </c>
      <c r="BI265" s="212">
        <f>(BI$138*INDEX('Term Pricing'!$Y$898:$Y$1077,MATCH('Project 2'!BI$8,'Term Pricing'!$C$898:$C$1077,0))*$E265*$F265)+(BI$138*INDEX('Term Pricing'!$Z$898:$Z$1077,MATCH('Project 2'!BI$8,'Term Pricing'!$C$898:$C$1077,0))*$E265*(1-$F265))</f>
        <v>0</v>
      </c>
      <c r="BJ265" s="212">
        <f>(BJ$138*INDEX('Term Pricing'!$Y$898:$Y$1077,MATCH('Project 2'!BJ$8,'Term Pricing'!$C$898:$C$1077,0))*$E265*$F265)+(BJ$138*INDEX('Term Pricing'!$Z$898:$Z$1077,MATCH('Project 2'!BJ$8,'Term Pricing'!$C$898:$C$1077,0))*$E265*(1-$F265))</f>
        <v>0</v>
      </c>
      <c r="BK265" s="212">
        <f>(BK$138*INDEX('Term Pricing'!$Y$898:$Y$1077,MATCH('Project 2'!BK$8,'Term Pricing'!$C$898:$C$1077,0))*$E265*$F265)+(BK$138*INDEX('Term Pricing'!$Z$898:$Z$1077,MATCH('Project 2'!BK$8,'Term Pricing'!$C$898:$C$1077,0))*$E265*(1-$F265))</f>
        <v>0</v>
      </c>
      <c r="BL265" s="212">
        <f>(BL$138*INDEX('Term Pricing'!$Y$898:$Y$1077,MATCH('Project 2'!BL$8,'Term Pricing'!$C$898:$C$1077,0))*$E265*$F265)+(BL$138*INDEX('Term Pricing'!$Z$898:$Z$1077,MATCH('Project 2'!BL$8,'Term Pricing'!$C$898:$C$1077,0))*$E265*(1-$F265))</f>
        <v>0</v>
      </c>
      <c r="BM265" s="212">
        <f>(BM$138*INDEX('Term Pricing'!$Y$898:$Y$1077,MATCH('Project 2'!BM$8,'Term Pricing'!$C$898:$C$1077,0))*$E265*$F265)+(BM$138*INDEX('Term Pricing'!$Z$898:$Z$1077,MATCH('Project 2'!BM$8,'Term Pricing'!$C$898:$C$1077,0))*$E265*(1-$F265))</f>
        <v>0</v>
      </c>
      <c r="BN265" s="212">
        <f>(BN$138*INDEX('Term Pricing'!$Y$898:$Y$1077,MATCH('Project 2'!BN$8,'Term Pricing'!$C$898:$C$1077,0))*$E265*$F265)+(BN$138*INDEX('Term Pricing'!$Z$898:$Z$1077,MATCH('Project 2'!BN$8,'Term Pricing'!$C$898:$C$1077,0))*$E265*(1-$F265))</f>
        <v>0</v>
      </c>
      <c r="BO265" s="212">
        <f>(BO$138*INDEX('Term Pricing'!$Y$898:$Y$1077,MATCH('Project 2'!BO$8,'Term Pricing'!$C$898:$C$1077,0))*$E265*$F265)+(BO$138*INDEX('Term Pricing'!$Z$898:$Z$1077,MATCH('Project 2'!BO$8,'Term Pricing'!$C$898:$C$1077,0))*$E265*(1-$F265))</f>
        <v>0</v>
      </c>
      <c r="BP265" s="212">
        <f>(BP$138*INDEX('Term Pricing'!$Y$898:$Y$1077,MATCH('Project 2'!BP$8,'Term Pricing'!$C$898:$C$1077,0))*$E265*$F265)+(BP$138*INDEX('Term Pricing'!$Z$898:$Z$1077,MATCH('Project 2'!BP$8,'Term Pricing'!$C$898:$C$1077,0))*$E265*(1-$F265))</f>
        <v>0</v>
      </c>
      <c r="BQ265" s="212">
        <f>(BQ$138*INDEX('Term Pricing'!$Y$898:$Y$1077,MATCH('Project 2'!BQ$8,'Term Pricing'!$C$898:$C$1077,0))*$E265*$F265)+(BQ$138*INDEX('Term Pricing'!$Z$898:$Z$1077,MATCH('Project 2'!BQ$8,'Term Pricing'!$C$898:$C$1077,0))*$E265*(1-$F265))</f>
        <v>0</v>
      </c>
      <c r="BR265" s="212">
        <f>(BR$138*INDEX('Term Pricing'!$Y$898:$Y$1077,MATCH('Project 2'!BR$8,'Term Pricing'!$C$898:$C$1077,0))*$E265*$F265)+(BR$138*INDEX('Term Pricing'!$Z$898:$Z$1077,MATCH('Project 2'!BR$8,'Term Pricing'!$C$898:$C$1077,0))*$E265*(1-$F265))</f>
        <v>0</v>
      </c>
      <c r="BS265" s="212">
        <f>(BS$138*INDEX('Term Pricing'!$Y$898:$Y$1077,MATCH('Project 2'!BS$8,'Term Pricing'!$C$898:$C$1077,0))*$E265*$F265)+(BS$138*INDEX('Term Pricing'!$Z$898:$Z$1077,MATCH('Project 2'!BS$8,'Term Pricing'!$C$898:$C$1077,0))*$E265*(1-$F265))</f>
        <v>0</v>
      </c>
      <c r="BT265" s="212">
        <f>(BT$138*INDEX('Term Pricing'!$Y$898:$Y$1077,MATCH('Project 2'!BT$8,'Term Pricing'!$C$898:$C$1077,0))*$E265*$F265)+(BT$138*INDEX('Term Pricing'!$Z$898:$Z$1077,MATCH('Project 2'!BT$8,'Term Pricing'!$C$898:$C$1077,0))*$E265*(1-$F265))</f>
        <v>0</v>
      </c>
      <c r="BU265" s="212">
        <f>(BU$138*INDEX('Term Pricing'!$Y$898:$Y$1077,MATCH('Project 2'!BU$8,'Term Pricing'!$C$898:$C$1077,0))*$E265*$F265)+(BU$138*INDEX('Term Pricing'!$Z$898:$Z$1077,MATCH('Project 2'!BU$8,'Term Pricing'!$C$898:$C$1077,0))*$E265*(1-$F265))</f>
        <v>0</v>
      </c>
      <c r="BV265" s="212">
        <f>(BV$138*INDEX('Term Pricing'!$Y$898:$Y$1077,MATCH('Project 2'!BV$8,'Term Pricing'!$C$898:$C$1077,0))*$E265*$F265)+(BV$138*INDEX('Term Pricing'!$Z$898:$Z$1077,MATCH('Project 2'!BV$8,'Term Pricing'!$C$898:$C$1077,0))*$E265*(1-$F265))</f>
        <v>0</v>
      </c>
      <c r="BW265" s="212">
        <f>(BW$138*INDEX('Term Pricing'!$Y$898:$Y$1077,MATCH('Project 2'!BW$8,'Term Pricing'!$C$898:$C$1077,0))*$E265*$F265)+(BW$138*INDEX('Term Pricing'!$Z$898:$Z$1077,MATCH('Project 2'!BW$8,'Term Pricing'!$C$898:$C$1077,0))*$E265*(1-$F265))</f>
        <v>0</v>
      </c>
      <c r="BX265" s="212">
        <f>(BX$138*INDEX('Term Pricing'!$Y$898:$Y$1077,MATCH('Project 2'!BX$8,'Term Pricing'!$C$898:$C$1077,0))*$E265*$F265)+(BX$138*INDEX('Term Pricing'!$Z$898:$Z$1077,MATCH('Project 2'!BX$8,'Term Pricing'!$C$898:$C$1077,0))*$E265*(1-$F265))</f>
        <v>0</v>
      </c>
      <c r="BY265" s="212">
        <f>(BY$138*INDEX('Term Pricing'!$Y$898:$Y$1077,MATCH('Project 2'!BY$8,'Term Pricing'!$C$898:$C$1077,0))*$E265*$F265)+(BY$138*INDEX('Term Pricing'!$Z$898:$Z$1077,MATCH('Project 2'!BY$8,'Term Pricing'!$C$898:$C$1077,0))*$E265*(1-$F265))</f>
        <v>0</v>
      </c>
      <c r="BZ265" s="212">
        <f>(BZ$138*INDEX('Term Pricing'!$Y$898:$Y$1077,MATCH('Project 2'!BZ$8,'Term Pricing'!$C$898:$C$1077,0))*$E265*$F265)+(BZ$138*INDEX('Term Pricing'!$Z$898:$Z$1077,MATCH('Project 2'!BZ$8,'Term Pricing'!$C$898:$C$1077,0))*$E265*(1-$F265))</f>
        <v>0</v>
      </c>
      <c r="CA265" s="212">
        <f>(CA$138*INDEX('Term Pricing'!$Y$898:$Y$1077,MATCH('Project 2'!CA$8,'Term Pricing'!$C$898:$C$1077,0))*$E265*$F265)+(CA$138*INDEX('Term Pricing'!$Z$898:$Z$1077,MATCH('Project 2'!CA$8,'Term Pricing'!$C$898:$C$1077,0))*$E265*(1-$F265))</f>
        <v>0</v>
      </c>
      <c r="CB265" s="212">
        <f>(CB$138*INDEX('Term Pricing'!$Y$898:$Y$1077,MATCH('Project 2'!CB$8,'Term Pricing'!$C$898:$C$1077,0))*$E265*$F265)+(CB$138*INDEX('Term Pricing'!$Z$898:$Z$1077,MATCH('Project 2'!CB$8,'Term Pricing'!$C$898:$C$1077,0))*$E265*(1-$F265))</f>
        <v>0</v>
      </c>
      <c r="CC265" s="212">
        <f>(CC$138*INDEX('Term Pricing'!$Y$898:$Y$1077,MATCH('Project 2'!CC$8,'Term Pricing'!$C$898:$C$1077,0))*$E265*$F265)+(CC$138*INDEX('Term Pricing'!$Z$898:$Z$1077,MATCH('Project 2'!CC$8,'Term Pricing'!$C$898:$C$1077,0))*$E265*(1-$F265))</f>
        <v>0</v>
      </c>
      <c r="CD265" s="212">
        <f>(CD$138*INDEX('Term Pricing'!$Y$898:$Y$1077,MATCH('Project 2'!CD$8,'Term Pricing'!$C$898:$C$1077,0))*$E265*$F265)+(CD$138*INDEX('Term Pricing'!$Z$898:$Z$1077,MATCH('Project 2'!CD$8,'Term Pricing'!$C$898:$C$1077,0))*$E265*(1-$F265))</f>
        <v>0</v>
      </c>
      <c r="CE265" s="212">
        <f>(CE$138*INDEX('Term Pricing'!$Y$898:$Y$1077,MATCH('Project 2'!CE$8,'Term Pricing'!$C$898:$C$1077,0))*$E265*$F265)+(CE$138*INDEX('Term Pricing'!$Z$898:$Z$1077,MATCH('Project 2'!CE$8,'Term Pricing'!$C$898:$C$1077,0))*$E265*(1-$F265))</f>
        <v>0</v>
      </c>
      <c r="CF265" s="212">
        <f>(CF$138*INDEX('Term Pricing'!$Y$898:$Y$1077,MATCH('Project 2'!CF$8,'Term Pricing'!$C$898:$C$1077,0))*$E265*$F265)+(CF$138*INDEX('Term Pricing'!$Z$898:$Z$1077,MATCH('Project 2'!CF$8,'Term Pricing'!$C$898:$C$1077,0))*$E265*(1-$F265))</f>
        <v>0</v>
      </c>
      <c r="CG265" s="212">
        <f>(CG$138*INDEX('Term Pricing'!$Y$898:$Y$1077,MATCH('Project 2'!CG$8,'Term Pricing'!$C$898:$C$1077,0))*$E265*$F265)+(CG$138*INDEX('Term Pricing'!$Z$898:$Z$1077,MATCH('Project 2'!CG$8,'Term Pricing'!$C$898:$C$1077,0))*$E265*(1-$F265))</f>
        <v>0</v>
      </c>
      <c r="CH265" s="212">
        <f>(CH$138*INDEX('Term Pricing'!$Y$898:$Y$1077,MATCH('Project 2'!CH$8,'Term Pricing'!$C$898:$C$1077,0))*$E265*$F265)+(CH$138*INDEX('Term Pricing'!$Z$898:$Z$1077,MATCH('Project 2'!CH$8,'Term Pricing'!$C$898:$C$1077,0))*$E265*(1-$F265))</f>
        <v>0</v>
      </c>
      <c r="CI265" s="212">
        <f>(CI$138*INDEX('Term Pricing'!$Y$898:$Y$1077,MATCH('Project 2'!CI$8,'Term Pricing'!$C$898:$C$1077,0))*$E265*$F265)+(CI$138*INDEX('Term Pricing'!$Z$898:$Z$1077,MATCH('Project 2'!CI$8,'Term Pricing'!$C$898:$C$1077,0))*$E265*(1-$F265))</f>
        <v>0</v>
      </c>
      <c r="CJ265" s="212">
        <f>(CJ$138*INDEX('Term Pricing'!$Y$898:$Y$1077,MATCH('Project 2'!CJ$8,'Term Pricing'!$C$898:$C$1077,0))*$E265*$F265)+(CJ$138*INDEX('Term Pricing'!$Z$898:$Z$1077,MATCH('Project 2'!CJ$8,'Term Pricing'!$C$898:$C$1077,0))*$E265*(1-$F265))</f>
        <v>0</v>
      </c>
      <c r="CK265" s="212">
        <f>(CK$138*INDEX('Term Pricing'!$Y$898:$Y$1077,MATCH('Project 2'!CK$8,'Term Pricing'!$C$898:$C$1077,0))*$E265*$F265)+(CK$138*INDEX('Term Pricing'!$Z$898:$Z$1077,MATCH('Project 2'!CK$8,'Term Pricing'!$C$898:$C$1077,0))*$E265*(1-$F265))</f>
        <v>0</v>
      </c>
      <c r="CL265" s="212">
        <f>(CL$138*INDEX('Term Pricing'!$Y$898:$Y$1077,MATCH('Project 2'!CL$8,'Term Pricing'!$C$898:$C$1077,0))*$E265*$F265)+(CL$138*INDEX('Term Pricing'!$Z$898:$Z$1077,MATCH('Project 2'!CL$8,'Term Pricing'!$C$898:$C$1077,0))*$E265*(1-$F265))</f>
        <v>0</v>
      </c>
      <c r="CM265" s="212">
        <f>(CM$138*INDEX('Term Pricing'!$Y$898:$Y$1077,MATCH('Project 2'!CM$8,'Term Pricing'!$C$898:$C$1077,0))*$E265*$F265)+(CM$138*INDEX('Term Pricing'!$Z$898:$Z$1077,MATCH('Project 2'!CM$8,'Term Pricing'!$C$898:$C$1077,0))*$E265*(1-$F265))</f>
        <v>0</v>
      </c>
      <c r="CN265" s="212">
        <f>(CN$138*INDEX('Term Pricing'!$Y$898:$Y$1077,MATCH('Project 2'!CN$8,'Term Pricing'!$C$898:$C$1077,0))*$E265*$F265)+(CN$138*INDEX('Term Pricing'!$Z$898:$Z$1077,MATCH('Project 2'!CN$8,'Term Pricing'!$C$898:$C$1077,0))*$E265*(1-$F265))</f>
        <v>0</v>
      </c>
      <c r="CO265" s="212">
        <f>(CO$138*INDEX('Term Pricing'!$Y$898:$Y$1077,MATCH('Project 2'!CO$8,'Term Pricing'!$C$898:$C$1077,0))*$E265*$F265)+(CO$138*INDEX('Term Pricing'!$Z$898:$Z$1077,MATCH('Project 2'!CO$8,'Term Pricing'!$C$898:$C$1077,0))*$E265*(1-$F265))</f>
        <v>0</v>
      </c>
      <c r="CP265" s="212">
        <f>(CP$138*INDEX('Term Pricing'!$Y$898:$Y$1077,MATCH('Project 2'!CP$8,'Term Pricing'!$C$898:$C$1077,0))*$E265*$F265)+(CP$138*INDEX('Term Pricing'!$Z$898:$Z$1077,MATCH('Project 2'!CP$8,'Term Pricing'!$C$898:$C$1077,0))*$E265*(1-$F265))</f>
        <v>0</v>
      </c>
      <c r="CQ265" s="212">
        <f>(CQ$138*INDEX('Term Pricing'!$Y$898:$Y$1077,MATCH('Project 2'!CQ$8,'Term Pricing'!$C$898:$C$1077,0))*$E265*$F265)+(CQ$138*INDEX('Term Pricing'!$Z$898:$Z$1077,MATCH('Project 2'!CQ$8,'Term Pricing'!$C$898:$C$1077,0))*$E265*(1-$F265))</f>
        <v>0</v>
      </c>
      <c r="CR265" s="212">
        <f>(CR$138*INDEX('Term Pricing'!$Y$898:$Y$1077,MATCH('Project 2'!CR$8,'Term Pricing'!$C$898:$C$1077,0))*$E265*$F265)+(CR$138*INDEX('Term Pricing'!$Z$898:$Z$1077,MATCH('Project 2'!CR$8,'Term Pricing'!$C$898:$C$1077,0))*$E265*(1-$F265))</f>
        <v>0</v>
      </c>
      <c r="CS265" s="212">
        <f>(CS$138*INDEX('Term Pricing'!$Y$898:$Y$1077,MATCH('Project 2'!CS$8,'Term Pricing'!$C$898:$C$1077,0))*$E265*$F265)+(CS$138*INDEX('Term Pricing'!$Z$898:$Z$1077,MATCH('Project 2'!CS$8,'Term Pricing'!$C$898:$C$1077,0))*$E265*(1-$F265))</f>
        <v>0</v>
      </c>
      <c r="CT265" s="212">
        <f>(CT$138*INDEX('Term Pricing'!$Y$898:$Y$1077,MATCH('Project 2'!CT$8,'Term Pricing'!$C$898:$C$1077,0))*$E265*$F265)+(CT$138*INDEX('Term Pricing'!$Z$898:$Z$1077,MATCH('Project 2'!CT$8,'Term Pricing'!$C$898:$C$1077,0))*$E265*(1-$F265))</f>
        <v>0</v>
      </c>
      <c r="CU265" s="212">
        <f>(CU$138*INDEX('Term Pricing'!$Y$898:$Y$1077,MATCH('Project 2'!CU$8,'Term Pricing'!$C$898:$C$1077,0))*$E265*$F265)+(CU$138*INDEX('Term Pricing'!$Z$898:$Z$1077,MATCH('Project 2'!CU$8,'Term Pricing'!$C$898:$C$1077,0))*$E265*(1-$F265))</f>
        <v>0</v>
      </c>
      <c r="CV265" s="212">
        <f>(CV$138*INDEX('Term Pricing'!$Y$898:$Y$1077,MATCH('Project 2'!CV$8,'Term Pricing'!$C$898:$C$1077,0))*$E265*$F265)+(CV$138*INDEX('Term Pricing'!$Z$898:$Z$1077,MATCH('Project 2'!CV$8,'Term Pricing'!$C$898:$C$1077,0))*$E265*(1-$F265))</f>
        <v>0</v>
      </c>
      <c r="CW265" s="212">
        <f>(CW$138*INDEX('Term Pricing'!$Y$898:$Y$1077,MATCH('Project 2'!CW$8,'Term Pricing'!$C$898:$C$1077,0))*$E265*$F265)+(CW$138*INDEX('Term Pricing'!$Z$898:$Z$1077,MATCH('Project 2'!CW$8,'Term Pricing'!$C$898:$C$1077,0))*$E265*(1-$F265))</f>
        <v>0</v>
      </c>
      <c r="CX265" s="212">
        <f>(CX$138*INDEX('Term Pricing'!$Y$898:$Y$1077,MATCH('Project 2'!CX$8,'Term Pricing'!$C$898:$C$1077,0))*$E265*$F265)+(CX$138*INDEX('Term Pricing'!$Z$898:$Z$1077,MATCH('Project 2'!CX$8,'Term Pricing'!$C$898:$C$1077,0))*$E265*(1-$F265))</f>
        <v>0</v>
      </c>
      <c r="CY265" s="212">
        <f>(CY$138*INDEX('Term Pricing'!$Y$898:$Y$1077,MATCH('Project 2'!CY$8,'Term Pricing'!$C$898:$C$1077,0))*$E265*$F265)+(CY$138*INDEX('Term Pricing'!$Z$898:$Z$1077,MATCH('Project 2'!CY$8,'Term Pricing'!$C$898:$C$1077,0))*$E265*(1-$F265))</f>
        <v>0</v>
      </c>
      <c r="CZ265" s="212">
        <f>(CZ$138*INDEX('Term Pricing'!$Y$898:$Y$1077,MATCH('Project 2'!CZ$8,'Term Pricing'!$C$898:$C$1077,0))*$E265*$F265)+(CZ$138*INDEX('Term Pricing'!$Z$898:$Z$1077,MATCH('Project 2'!CZ$8,'Term Pricing'!$C$898:$C$1077,0))*$E265*(1-$F265))</f>
        <v>0</v>
      </c>
      <c r="DA265" s="212">
        <f>(DA$138*INDEX('Term Pricing'!$Y$898:$Y$1077,MATCH('Project 2'!DA$8,'Term Pricing'!$C$898:$C$1077,0))*$E265*$F265)+(DA$138*INDEX('Term Pricing'!$Z$898:$Z$1077,MATCH('Project 2'!DA$8,'Term Pricing'!$C$898:$C$1077,0))*$E265*(1-$F265))</f>
        <v>0</v>
      </c>
      <c r="DB265" s="212">
        <f>(DB$138*INDEX('Term Pricing'!$Y$898:$Y$1077,MATCH('Project 2'!DB$8,'Term Pricing'!$C$898:$C$1077,0))*$E265*$F265)+(DB$138*INDEX('Term Pricing'!$Z$898:$Z$1077,MATCH('Project 2'!DB$8,'Term Pricing'!$C$898:$C$1077,0))*$E265*(1-$F265))</f>
        <v>0</v>
      </c>
      <c r="DC265" s="212">
        <f>(DC$138*INDEX('Term Pricing'!$Y$898:$Y$1077,MATCH('Project 2'!DC$8,'Term Pricing'!$C$898:$C$1077,0))*$E265*$F265)+(DC$138*INDEX('Term Pricing'!$Z$898:$Z$1077,MATCH('Project 2'!DC$8,'Term Pricing'!$C$898:$C$1077,0))*$E265*(1-$F265))</f>
        <v>0</v>
      </c>
      <c r="DD265" s="212">
        <f>(DD$138*INDEX('Term Pricing'!$Y$898:$Y$1077,MATCH('Project 2'!DD$8,'Term Pricing'!$C$898:$C$1077,0))*$E265*$F265)+(DD$138*INDEX('Term Pricing'!$Z$898:$Z$1077,MATCH('Project 2'!DD$8,'Term Pricing'!$C$898:$C$1077,0))*$E265*(1-$F265))</f>
        <v>0</v>
      </c>
      <c r="DE265" s="212">
        <f>(DE$138*INDEX('Term Pricing'!$Y$898:$Y$1077,MATCH('Project 2'!DE$8,'Term Pricing'!$C$898:$C$1077,0))*$E265*$F265)+(DE$138*INDEX('Term Pricing'!$Z$898:$Z$1077,MATCH('Project 2'!DE$8,'Term Pricing'!$C$898:$C$1077,0))*$E265*(1-$F265))</f>
        <v>0</v>
      </c>
      <c r="DF265" s="212">
        <f>(DF$138*INDEX('Term Pricing'!$Y$898:$Y$1077,MATCH('Project 2'!DF$8,'Term Pricing'!$C$898:$C$1077,0))*$E265*$F265)+(DF$138*INDEX('Term Pricing'!$Z$898:$Z$1077,MATCH('Project 2'!DF$8,'Term Pricing'!$C$898:$C$1077,0))*$E265*(1-$F265))</f>
        <v>0</v>
      </c>
      <c r="DG265" s="212">
        <f>(DG$138*INDEX('Term Pricing'!$Y$898:$Y$1077,MATCH('Project 2'!DG$8,'Term Pricing'!$C$898:$C$1077,0))*$E265*$F265)+(DG$138*INDEX('Term Pricing'!$Z$898:$Z$1077,MATCH('Project 2'!DG$8,'Term Pricing'!$C$898:$C$1077,0))*$E265*(1-$F265))</f>
        <v>0</v>
      </c>
      <c r="DH265" s="212">
        <f>(DH$138*INDEX('Term Pricing'!$Y$898:$Y$1077,MATCH('Project 2'!DH$8,'Term Pricing'!$C$898:$C$1077,0))*$E265*$F265)+(DH$138*INDEX('Term Pricing'!$Z$898:$Z$1077,MATCH('Project 2'!DH$8,'Term Pricing'!$C$898:$C$1077,0))*$E265*(1-$F265))</f>
        <v>0</v>
      </c>
      <c r="DI265" s="212">
        <f>(DI$138*INDEX('Term Pricing'!$Y$898:$Y$1077,MATCH('Project 2'!DI$8,'Term Pricing'!$C$898:$C$1077,0))*$E265*$F265)+(DI$138*INDEX('Term Pricing'!$Z$898:$Z$1077,MATCH('Project 2'!DI$8,'Term Pricing'!$C$898:$C$1077,0))*$E265*(1-$F265))</f>
        <v>0</v>
      </c>
      <c r="DJ265" s="212">
        <f>(DJ$138*INDEX('Term Pricing'!$Y$898:$Y$1077,MATCH('Project 2'!DJ$8,'Term Pricing'!$C$898:$C$1077,0))*$E265*$F265)+(DJ$138*INDEX('Term Pricing'!$Z$898:$Z$1077,MATCH('Project 2'!DJ$8,'Term Pricing'!$C$898:$C$1077,0))*$E265*(1-$F265))</f>
        <v>0</v>
      </c>
      <c r="DK265" s="212">
        <f>(DK$138*INDEX('Term Pricing'!$Y$898:$Y$1077,MATCH('Project 2'!DK$8,'Term Pricing'!$C$898:$C$1077,0))*$E265*$F265)+(DK$138*INDEX('Term Pricing'!$Z$898:$Z$1077,MATCH('Project 2'!DK$8,'Term Pricing'!$C$898:$C$1077,0))*$E265*(1-$F265))</f>
        <v>0</v>
      </c>
      <c r="DL265" s="212">
        <f>(DL$138*INDEX('Term Pricing'!$Y$898:$Y$1077,MATCH('Project 2'!DL$8,'Term Pricing'!$C$898:$C$1077,0))*$E265*$F265)+(DL$138*INDEX('Term Pricing'!$Z$898:$Z$1077,MATCH('Project 2'!DL$8,'Term Pricing'!$C$898:$C$1077,0))*$E265*(1-$F265))</f>
        <v>0</v>
      </c>
      <c r="DM265" s="212">
        <f>(DM$138*INDEX('Term Pricing'!$Y$898:$Y$1077,MATCH('Project 2'!DM$8,'Term Pricing'!$C$898:$C$1077,0))*$E265*$F265)+(DM$138*INDEX('Term Pricing'!$Z$898:$Z$1077,MATCH('Project 2'!DM$8,'Term Pricing'!$C$898:$C$1077,0))*$E265*(1-$F265))</f>
        <v>0</v>
      </c>
      <c r="DN265" s="212">
        <f>(DN$138*INDEX('Term Pricing'!$Y$898:$Y$1077,MATCH('Project 2'!DN$8,'Term Pricing'!$C$898:$C$1077,0))*$E265*$F265)+(DN$138*INDEX('Term Pricing'!$Z$898:$Z$1077,MATCH('Project 2'!DN$8,'Term Pricing'!$C$898:$C$1077,0))*$E265*(1-$F265))</f>
        <v>0</v>
      </c>
    </row>
    <row r="266" spans="1:118" hidden="1" outlineLevel="1">
      <c r="A266" s="151"/>
      <c r="C266" s="34" t="s">
        <v>260</v>
      </c>
      <c r="E266" s="70">
        <f>Inputs!H186</f>
        <v>0</v>
      </c>
      <c r="F266" s="70">
        <f>Inputs!J186</f>
        <v>0</v>
      </c>
      <c r="G266" s="54" t="s">
        <v>83</v>
      </c>
      <c r="H266" s="279">
        <f>IFERROR(SUM($J266:$DN266)/(SUM($J$138:$DN$138)*E266),0)</f>
        <v>0</v>
      </c>
      <c r="I266" s="29"/>
      <c r="J266" s="212">
        <f>(J$138*INDEX('Term Pricing'!$Y$1083:$Y$1262,MATCH('Project 2'!J$8,'Term Pricing'!$C$1083:$C$1262,0))*$E266*$F266)+(J$138*INDEX('Term Pricing'!$Z$1083:$Z$1262,MATCH('Project 2'!J$8,'Term Pricing'!$C$1083:$C$1262,0))*$E266*(1-$F266))</f>
        <v>0</v>
      </c>
      <c r="K266" s="212">
        <f>(K$138*INDEX('Term Pricing'!$Y$1083:$Y$1262,MATCH('Project 2'!K$8,'Term Pricing'!$C$1083:$C$1262,0))*$E266*$F266)+(K$138*INDEX('Term Pricing'!$Z$1083:$Z$1262,MATCH('Project 2'!K$8,'Term Pricing'!$C$1083:$C$1262,0))*$E266*(1-$F266))</f>
        <v>0</v>
      </c>
      <c r="L266" s="212">
        <f>(L$138*INDEX('Term Pricing'!$Y$1083:$Y$1262,MATCH('Project 2'!L$8,'Term Pricing'!$C$1083:$C$1262,0))*$E266*$F266)+(L$138*INDEX('Term Pricing'!$Z$1083:$Z$1262,MATCH('Project 2'!L$8,'Term Pricing'!$C$1083:$C$1262,0))*$E266*(1-$F266))</f>
        <v>0</v>
      </c>
      <c r="M266" s="212">
        <f>(M$138*INDEX('Term Pricing'!$Y$1083:$Y$1262,MATCH('Project 2'!M$8,'Term Pricing'!$C$1083:$C$1262,0))*$E266*$F266)+(M$138*INDEX('Term Pricing'!$Z$1083:$Z$1262,MATCH('Project 2'!M$8,'Term Pricing'!$C$1083:$C$1262,0))*$E266*(1-$F266))</f>
        <v>0</v>
      </c>
      <c r="N266" s="212">
        <f>(N$138*INDEX('Term Pricing'!$Y$1083:$Y$1262,MATCH('Project 2'!N$8,'Term Pricing'!$C$1083:$C$1262,0))*$E266*$F266)+(N$138*INDEX('Term Pricing'!$Z$1083:$Z$1262,MATCH('Project 2'!N$8,'Term Pricing'!$C$1083:$C$1262,0))*$E266*(1-$F266))</f>
        <v>0</v>
      </c>
      <c r="O266" s="212">
        <f>(O$138*INDEX('Term Pricing'!$Y$1083:$Y$1262,MATCH('Project 2'!O$8,'Term Pricing'!$C$1083:$C$1262,0))*$E266*$F266)+(O$138*INDEX('Term Pricing'!$Z$1083:$Z$1262,MATCH('Project 2'!O$8,'Term Pricing'!$C$1083:$C$1262,0))*$E266*(1-$F266))</f>
        <v>0</v>
      </c>
      <c r="P266" s="212">
        <f>(P$138*INDEX('Term Pricing'!$Y$1083:$Y$1262,MATCH('Project 2'!P$8,'Term Pricing'!$C$1083:$C$1262,0))*$E266*$F266)+(P$138*INDEX('Term Pricing'!$Z$1083:$Z$1262,MATCH('Project 2'!P$8,'Term Pricing'!$C$1083:$C$1262,0))*$E266*(1-$F266))</f>
        <v>0</v>
      </c>
      <c r="Q266" s="212">
        <f>(Q$138*INDEX('Term Pricing'!$Y$1083:$Y$1262,MATCH('Project 2'!Q$8,'Term Pricing'!$C$1083:$C$1262,0))*$E266*$F266)+(Q$138*INDEX('Term Pricing'!$Z$1083:$Z$1262,MATCH('Project 2'!Q$8,'Term Pricing'!$C$1083:$C$1262,0))*$E266*(1-$F266))</f>
        <v>0</v>
      </c>
      <c r="R266" s="212">
        <f>(R$138*INDEX('Term Pricing'!$Y$1083:$Y$1262,MATCH('Project 2'!R$8,'Term Pricing'!$C$1083:$C$1262,0))*$E266*$F266)+(R$138*INDEX('Term Pricing'!$Z$1083:$Z$1262,MATCH('Project 2'!R$8,'Term Pricing'!$C$1083:$C$1262,0))*$E266*(1-$F266))</f>
        <v>0</v>
      </c>
      <c r="S266" s="212">
        <f>(S$138*INDEX('Term Pricing'!$Y$1083:$Y$1262,MATCH('Project 2'!S$8,'Term Pricing'!$C$1083:$C$1262,0))*$E266*$F266)+(S$138*INDEX('Term Pricing'!$Z$1083:$Z$1262,MATCH('Project 2'!S$8,'Term Pricing'!$C$1083:$C$1262,0))*$E266*(1-$F266))</f>
        <v>0</v>
      </c>
      <c r="T266" s="212">
        <f>(T$138*INDEX('Term Pricing'!$Y$1083:$Y$1262,MATCH('Project 2'!T$8,'Term Pricing'!$C$1083:$C$1262,0))*$E266*$F266)+(T$138*INDEX('Term Pricing'!$Z$1083:$Z$1262,MATCH('Project 2'!T$8,'Term Pricing'!$C$1083:$C$1262,0))*$E266*(1-$F266))</f>
        <v>0</v>
      </c>
      <c r="U266" s="212">
        <f>(U$138*INDEX('Term Pricing'!$Y$1083:$Y$1262,MATCH('Project 2'!U$8,'Term Pricing'!$C$1083:$C$1262,0))*$E266*$F266)+(U$138*INDEX('Term Pricing'!$Z$1083:$Z$1262,MATCH('Project 2'!U$8,'Term Pricing'!$C$1083:$C$1262,0))*$E266*(1-$F266))</f>
        <v>0</v>
      </c>
      <c r="V266" s="212">
        <f>(V$138*INDEX('Term Pricing'!$Y$1083:$Y$1262,MATCH('Project 2'!V$8,'Term Pricing'!$C$1083:$C$1262,0))*$E266*$F266)+(V$138*INDEX('Term Pricing'!$Z$1083:$Z$1262,MATCH('Project 2'!V$8,'Term Pricing'!$C$1083:$C$1262,0))*$E266*(1-$F266))</f>
        <v>0</v>
      </c>
      <c r="W266" s="212">
        <f>(W$138*INDEX('Term Pricing'!$Y$1083:$Y$1262,MATCH('Project 2'!W$8,'Term Pricing'!$C$1083:$C$1262,0))*$E266*$F266)+(W$138*INDEX('Term Pricing'!$Z$1083:$Z$1262,MATCH('Project 2'!W$8,'Term Pricing'!$C$1083:$C$1262,0))*$E266*(1-$F266))</f>
        <v>0</v>
      </c>
      <c r="X266" s="212">
        <f>(X$138*INDEX('Term Pricing'!$Y$1083:$Y$1262,MATCH('Project 2'!X$8,'Term Pricing'!$C$1083:$C$1262,0))*$E266*$F266)+(X$138*INDEX('Term Pricing'!$Z$1083:$Z$1262,MATCH('Project 2'!X$8,'Term Pricing'!$C$1083:$C$1262,0))*$E266*(1-$F266))</f>
        <v>0</v>
      </c>
      <c r="Y266" s="212">
        <f>(Y$138*INDEX('Term Pricing'!$Y$1083:$Y$1262,MATCH('Project 2'!Y$8,'Term Pricing'!$C$1083:$C$1262,0))*$E266*$F266)+(Y$138*INDEX('Term Pricing'!$Z$1083:$Z$1262,MATCH('Project 2'!Y$8,'Term Pricing'!$C$1083:$C$1262,0))*$E266*(1-$F266))</f>
        <v>0</v>
      </c>
      <c r="Z266" s="212">
        <f>(Z$138*INDEX('Term Pricing'!$Y$1083:$Y$1262,MATCH('Project 2'!Z$8,'Term Pricing'!$C$1083:$C$1262,0))*$E266*$F266)+(Z$138*INDEX('Term Pricing'!$Z$1083:$Z$1262,MATCH('Project 2'!Z$8,'Term Pricing'!$C$1083:$C$1262,0))*$E266*(1-$F266))</f>
        <v>0</v>
      </c>
      <c r="AA266" s="212">
        <f>(AA$138*INDEX('Term Pricing'!$Y$1083:$Y$1262,MATCH('Project 2'!AA$8,'Term Pricing'!$C$1083:$C$1262,0))*$E266*$F266)+(AA$138*INDEX('Term Pricing'!$Z$1083:$Z$1262,MATCH('Project 2'!AA$8,'Term Pricing'!$C$1083:$C$1262,0))*$E266*(1-$F266))</f>
        <v>0</v>
      </c>
      <c r="AB266" s="212">
        <f>(AB$138*INDEX('Term Pricing'!$Y$1083:$Y$1262,MATCH('Project 2'!AB$8,'Term Pricing'!$C$1083:$C$1262,0))*$E266*$F266)+(AB$138*INDEX('Term Pricing'!$Z$1083:$Z$1262,MATCH('Project 2'!AB$8,'Term Pricing'!$C$1083:$C$1262,0))*$E266*(1-$F266))</f>
        <v>0</v>
      </c>
      <c r="AC266" s="212">
        <f>(AC$138*INDEX('Term Pricing'!$Y$1083:$Y$1262,MATCH('Project 2'!AC$8,'Term Pricing'!$C$1083:$C$1262,0))*$E266*$F266)+(AC$138*INDEX('Term Pricing'!$Z$1083:$Z$1262,MATCH('Project 2'!AC$8,'Term Pricing'!$C$1083:$C$1262,0))*$E266*(1-$F266))</f>
        <v>0</v>
      </c>
      <c r="AD266" s="212">
        <f>(AD$138*INDEX('Term Pricing'!$Y$1083:$Y$1262,MATCH('Project 2'!AD$8,'Term Pricing'!$C$1083:$C$1262,0))*$E266*$F266)+(AD$138*INDEX('Term Pricing'!$Z$1083:$Z$1262,MATCH('Project 2'!AD$8,'Term Pricing'!$C$1083:$C$1262,0))*$E266*(1-$F266))</f>
        <v>0</v>
      </c>
      <c r="AE266" s="212">
        <f>(AE$138*INDEX('Term Pricing'!$Y$1083:$Y$1262,MATCH('Project 2'!AE$8,'Term Pricing'!$C$1083:$C$1262,0))*$E266*$F266)+(AE$138*INDEX('Term Pricing'!$Z$1083:$Z$1262,MATCH('Project 2'!AE$8,'Term Pricing'!$C$1083:$C$1262,0))*$E266*(1-$F266))</f>
        <v>0</v>
      </c>
      <c r="AF266" s="212">
        <f>(AF$138*INDEX('Term Pricing'!$Y$1083:$Y$1262,MATCH('Project 2'!AF$8,'Term Pricing'!$C$1083:$C$1262,0))*$E266*$F266)+(AF$138*INDEX('Term Pricing'!$Z$1083:$Z$1262,MATCH('Project 2'!AF$8,'Term Pricing'!$C$1083:$C$1262,0))*$E266*(1-$F266))</f>
        <v>0</v>
      </c>
      <c r="AG266" s="212">
        <f>(AG$138*INDEX('Term Pricing'!$Y$1083:$Y$1262,MATCH('Project 2'!AG$8,'Term Pricing'!$C$1083:$C$1262,0))*$E266*$F266)+(AG$138*INDEX('Term Pricing'!$Z$1083:$Z$1262,MATCH('Project 2'!AG$8,'Term Pricing'!$C$1083:$C$1262,0))*$E266*(1-$F266))</f>
        <v>0</v>
      </c>
      <c r="AH266" s="212">
        <f>(AH$138*INDEX('Term Pricing'!$Y$1083:$Y$1262,MATCH('Project 2'!AH$8,'Term Pricing'!$C$1083:$C$1262,0))*$E266*$F266)+(AH$138*INDEX('Term Pricing'!$Z$1083:$Z$1262,MATCH('Project 2'!AH$8,'Term Pricing'!$C$1083:$C$1262,0))*$E266*(1-$F266))</f>
        <v>0</v>
      </c>
      <c r="AI266" s="212">
        <f>(AI$138*INDEX('Term Pricing'!$Y$1083:$Y$1262,MATCH('Project 2'!AI$8,'Term Pricing'!$C$1083:$C$1262,0))*$E266*$F266)+(AI$138*INDEX('Term Pricing'!$Z$1083:$Z$1262,MATCH('Project 2'!AI$8,'Term Pricing'!$C$1083:$C$1262,0))*$E266*(1-$F266))</f>
        <v>0</v>
      </c>
      <c r="AJ266" s="212">
        <f>(AJ$138*INDEX('Term Pricing'!$Y$1083:$Y$1262,MATCH('Project 2'!AJ$8,'Term Pricing'!$C$1083:$C$1262,0))*$E266*$F266)+(AJ$138*INDEX('Term Pricing'!$Z$1083:$Z$1262,MATCH('Project 2'!AJ$8,'Term Pricing'!$C$1083:$C$1262,0))*$E266*(1-$F266))</f>
        <v>0</v>
      </c>
      <c r="AK266" s="212">
        <f>(AK$138*INDEX('Term Pricing'!$Y$1083:$Y$1262,MATCH('Project 2'!AK$8,'Term Pricing'!$C$1083:$C$1262,0))*$E266*$F266)+(AK$138*INDEX('Term Pricing'!$Z$1083:$Z$1262,MATCH('Project 2'!AK$8,'Term Pricing'!$C$1083:$C$1262,0))*$E266*(1-$F266))</f>
        <v>0</v>
      </c>
      <c r="AL266" s="212">
        <f>(AL$138*INDEX('Term Pricing'!$Y$1083:$Y$1262,MATCH('Project 2'!AL$8,'Term Pricing'!$C$1083:$C$1262,0))*$E266*$F266)+(AL$138*INDEX('Term Pricing'!$Z$1083:$Z$1262,MATCH('Project 2'!AL$8,'Term Pricing'!$C$1083:$C$1262,0))*$E266*(1-$F266))</f>
        <v>0</v>
      </c>
      <c r="AM266" s="212">
        <f>(AM$138*INDEX('Term Pricing'!$Y$1083:$Y$1262,MATCH('Project 2'!AM$8,'Term Pricing'!$C$1083:$C$1262,0))*$E266*$F266)+(AM$138*INDEX('Term Pricing'!$Z$1083:$Z$1262,MATCH('Project 2'!AM$8,'Term Pricing'!$C$1083:$C$1262,0))*$E266*(1-$F266))</f>
        <v>0</v>
      </c>
      <c r="AN266" s="212">
        <f>(AN$138*INDEX('Term Pricing'!$Y$1083:$Y$1262,MATCH('Project 2'!AN$8,'Term Pricing'!$C$1083:$C$1262,0))*$E266*$F266)+(AN$138*INDEX('Term Pricing'!$Z$1083:$Z$1262,MATCH('Project 2'!AN$8,'Term Pricing'!$C$1083:$C$1262,0))*$E266*(1-$F266))</f>
        <v>0</v>
      </c>
      <c r="AO266" s="212">
        <f>(AO$138*INDEX('Term Pricing'!$Y$1083:$Y$1262,MATCH('Project 2'!AO$8,'Term Pricing'!$C$1083:$C$1262,0))*$E266*$F266)+(AO$138*INDEX('Term Pricing'!$Z$1083:$Z$1262,MATCH('Project 2'!AO$8,'Term Pricing'!$C$1083:$C$1262,0))*$E266*(1-$F266))</f>
        <v>0</v>
      </c>
      <c r="AP266" s="212">
        <f>(AP$138*INDEX('Term Pricing'!$Y$1083:$Y$1262,MATCH('Project 2'!AP$8,'Term Pricing'!$C$1083:$C$1262,0))*$E266*$F266)+(AP$138*INDEX('Term Pricing'!$Z$1083:$Z$1262,MATCH('Project 2'!AP$8,'Term Pricing'!$C$1083:$C$1262,0))*$E266*(1-$F266))</f>
        <v>0</v>
      </c>
      <c r="AQ266" s="212">
        <f>(AQ$138*INDEX('Term Pricing'!$Y$1083:$Y$1262,MATCH('Project 2'!AQ$8,'Term Pricing'!$C$1083:$C$1262,0))*$E266*$F266)+(AQ$138*INDEX('Term Pricing'!$Z$1083:$Z$1262,MATCH('Project 2'!AQ$8,'Term Pricing'!$C$1083:$C$1262,0))*$E266*(1-$F266))</f>
        <v>0</v>
      </c>
      <c r="AR266" s="212">
        <f>(AR$138*INDEX('Term Pricing'!$Y$1083:$Y$1262,MATCH('Project 2'!AR$8,'Term Pricing'!$C$1083:$C$1262,0))*$E266*$F266)+(AR$138*INDEX('Term Pricing'!$Z$1083:$Z$1262,MATCH('Project 2'!AR$8,'Term Pricing'!$C$1083:$C$1262,0))*$E266*(1-$F266))</f>
        <v>0</v>
      </c>
      <c r="AS266" s="212">
        <f>(AS$138*INDEX('Term Pricing'!$Y$1083:$Y$1262,MATCH('Project 2'!AS$8,'Term Pricing'!$C$1083:$C$1262,0))*$E266*$F266)+(AS$138*INDEX('Term Pricing'!$Z$1083:$Z$1262,MATCH('Project 2'!AS$8,'Term Pricing'!$C$1083:$C$1262,0))*$E266*(1-$F266))</f>
        <v>0</v>
      </c>
      <c r="AT266" s="212">
        <f>(AT$138*INDEX('Term Pricing'!$Y$1083:$Y$1262,MATCH('Project 2'!AT$8,'Term Pricing'!$C$1083:$C$1262,0))*$E266*$F266)+(AT$138*INDEX('Term Pricing'!$Z$1083:$Z$1262,MATCH('Project 2'!AT$8,'Term Pricing'!$C$1083:$C$1262,0))*$E266*(1-$F266))</f>
        <v>0</v>
      </c>
      <c r="AU266" s="212">
        <f>(AU$138*INDEX('Term Pricing'!$Y$1083:$Y$1262,MATCH('Project 2'!AU$8,'Term Pricing'!$C$1083:$C$1262,0))*$E266*$F266)+(AU$138*INDEX('Term Pricing'!$Z$1083:$Z$1262,MATCH('Project 2'!AU$8,'Term Pricing'!$C$1083:$C$1262,0))*$E266*(1-$F266))</f>
        <v>0</v>
      </c>
      <c r="AV266" s="212">
        <f>(AV$138*INDEX('Term Pricing'!$Y$1083:$Y$1262,MATCH('Project 2'!AV$8,'Term Pricing'!$C$1083:$C$1262,0))*$E266*$F266)+(AV$138*INDEX('Term Pricing'!$Z$1083:$Z$1262,MATCH('Project 2'!AV$8,'Term Pricing'!$C$1083:$C$1262,0))*$E266*(1-$F266))</f>
        <v>0</v>
      </c>
      <c r="AW266" s="212">
        <f>(AW$138*INDEX('Term Pricing'!$Y$1083:$Y$1262,MATCH('Project 2'!AW$8,'Term Pricing'!$C$1083:$C$1262,0))*$E266*$F266)+(AW$138*INDEX('Term Pricing'!$Z$1083:$Z$1262,MATCH('Project 2'!AW$8,'Term Pricing'!$C$1083:$C$1262,0))*$E266*(1-$F266))</f>
        <v>0</v>
      </c>
      <c r="AX266" s="212">
        <f>(AX$138*INDEX('Term Pricing'!$Y$1083:$Y$1262,MATCH('Project 2'!AX$8,'Term Pricing'!$C$1083:$C$1262,0))*$E266*$F266)+(AX$138*INDEX('Term Pricing'!$Z$1083:$Z$1262,MATCH('Project 2'!AX$8,'Term Pricing'!$C$1083:$C$1262,0))*$E266*(1-$F266))</f>
        <v>0</v>
      </c>
      <c r="AY266" s="212">
        <f>(AY$138*INDEX('Term Pricing'!$Y$1083:$Y$1262,MATCH('Project 2'!AY$8,'Term Pricing'!$C$1083:$C$1262,0))*$E266*$F266)+(AY$138*INDEX('Term Pricing'!$Z$1083:$Z$1262,MATCH('Project 2'!AY$8,'Term Pricing'!$C$1083:$C$1262,0))*$E266*(1-$F266))</f>
        <v>0</v>
      </c>
      <c r="AZ266" s="212">
        <f>(AZ$138*INDEX('Term Pricing'!$Y$1083:$Y$1262,MATCH('Project 2'!AZ$8,'Term Pricing'!$C$1083:$C$1262,0))*$E266*$F266)+(AZ$138*INDEX('Term Pricing'!$Z$1083:$Z$1262,MATCH('Project 2'!AZ$8,'Term Pricing'!$C$1083:$C$1262,0))*$E266*(1-$F266))</f>
        <v>0</v>
      </c>
      <c r="BA266" s="212">
        <f>(BA$138*INDEX('Term Pricing'!$Y$1083:$Y$1262,MATCH('Project 2'!BA$8,'Term Pricing'!$C$1083:$C$1262,0))*$E266*$F266)+(BA$138*INDEX('Term Pricing'!$Z$1083:$Z$1262,MATCH('Project 2'!BA$8,'Term Pricing'!$C$1083:$C$1262,0))*$E266*(1-$F266))</f>
        <v>0</v>
      </c>
      <c r="BB266" s="212">
        <f>(BB$138*INDEX('Term Pricing'!$Y$1083:$Y$1262,MATCH('Project 2'!BB$8,'Term Pricing'!$C$1083:$C$1262,0))*$E266*$F266)+(BB$138*INDEX('Term Pricing'!$Z$1083:$Z$1262,MATCH('Project 2'!BB$8,'Term Pricing'!$C$1083:$C$1262,0))*$E266*(1-$F266))</f>
        <v>0</v>
      </c>
      <c r="BC266" s="212">
        <f>(BC$138*INDEX('Term Pricing'!$Y$1083:$Y$1262,MATCH('Project 2'!BC$8,'Term Pricing'!$C$1083:$C$1262,0))*$E266*$F266)+(BC$138*INDEX('Term Pricing'!$Z$1083:$Z$1262,MATCH('Project 2'!BC$8,'Term Pricing'!$C$1083:$C$1262,0))*$E266*(1-$F266))</f>
        <v>0</v>
      </c>
      <c r="BD266" s="212">
        <f>(BD$138*INDEX('Term Pricing'!$Y$1083:$Y$1262,MATCH('Project 2'!BD$8,'Term Pricing'!$C$1083:$C$1262,0))*$E266*$F266)+(BD$138*INDEX('Term Pricing'!$Z$1083:$Z$1262,MATCH('Project 2'!BD$8,'Term Pricing'!$C$1083:$C$1262,0))*$E266*(1-$F266))</f>
        <v>0</v>
      </c>
      <c r="BE266" s="212">
        <f>(BE$138*INDEX('Term Pricing'!$Y$1083:$Y$1262,MATCH('Project 2'!BE$8,'Term Pricing'!$C$1083:$C$1262,0))*$E266*$F266)+(BE$138*INDEX('Term Pricing'!$Z$1083:$Z$1262,MATCH('Project 2'!BE$8,'Term Pricing'!$C$1083:$C$1262,0))*$E266*(1-$F266))</f>
        <v>0</v>
      </c>
      <c r="BF266" s="212">
        <f>(BF$138*INDEX('Term Pricing'!$Y$1083:$Y$1262,MATCH('Project 2'!BF$8,'Term Pricing'!$C$1083:$C$1262,0))*$E266*$F266)+(BF$138*INDEX('Term Pricing'!$Z$1083:$Z$1262,MATCH('Project 2'!BF$8,'Term Pricing'!$C$1083:$C$1262,0))*$E266*(1-$F266))</f>
        <v>0</v>
      </c>
      <c r="BG266" s="212">
        <f>(BG$138*INDEX('Term Pricing'!$Y$1083:$Y$1262,MATCH('Project 2'!BG$8,'Term Pricing'!$C$1083:$C$1262,0))*$E266*$F266)+(BG$138*INDEX('Term Pricing'!$Z$1083:$Z$1262,MATCH('Project 2'!BG$8,'Term Pricing'!$C$1083:$C$1262,0))*$E266*(1-$F266))</f>
        <v>0</v>
      </c>
      <c r="BH266" s="212">
        <f>(BH$138*INDEX('Term Pricing'!$Y$1083:$Y$1262,MATCH('Project 2'!BH$8,'Term Pricing'!$C$1083:$C$1262,0))*$E266*$F266)+(BH$138*INDEX('Term Pricing'!$Z$1083:$Z$1262,MATCH('Project 2'!BH$8,'Term Pricing'!$C$1083:$C$1262,0))*$E266*(1-$F266))</f>
        <v>0</v>
      </c>
      <c r="BI266" s="212">
        <f>(BI$138*INDEX('Term Pricing'!$Y$1083:$Y$1262,MATCH('Project 2'!BI$8,'Term Pricing'!$C$1083:$C$1262,0))*$E266*$F266)+(BI$138*INDEX('Term Pricing'!$Z$1083:$Z$1262,MATCH('Project 2'!BI$8,'Term Pricing'!$C$1083:$C$1262,0))*$E266*(1-$F266))</f>
        <v>0</v>
      </c>
      <c r="BJ266" s="212">
        <f>(BJ$138*INDEX('Term Pricing'!$Y$1083:$Y$1262,MATCH('Project 2'!BJ$8,'Term Pricing'!$C$1083:$C$1262,0))*$E266*$F266)+(BJ$138*INDEX('Term Pricing'!$Z$1083:$Z$1262,MATCH('Project 2'!BJ$8,'Term Pricing'!$C$1083:$C$1262,0))*$E266*(1-$F266))</f>
        <v>0</v>
      </c>
      <c r="BK266" s="212">
        <f>(BK$138*INDEX('Term Pricing'!$Y$1083:$Y$1262,MATCH('Project 2'!BK$8,'Term Pricing'!$C$1083:$C$1262,0))*$E266*$F266)+(BK$138*INDEX('Term Pricing'!$Z$1083:$Z$1262,MATCH('Project 2'!BK$8,'Term Pricing'!$C$1083:$C$1262,0))*$E266*(1-$F266))</f>
        <v>0</v>
      </c>
      <c r="BL266" s="212">
        <f>(BL$138*INDEX('Term Pricing'!$Y$1083:$Y$1262,MATCH('Project 2'!BL$8,'Term Pricing'!$C$1083:$C$1262,0))*$E266*$F266)+(BL$138*INDEX('Term Pricing'!$Z$1083:$Z$1262,MATCH('Project 2'!BL$8,'Term Pricing'!$C$1083:$C$1262,0))*$E266*(1-$F266))</f>
        <v>0</v>
      </c>
      <c r="BM266" s="212">
        <f>(BM$138*INDEX('Term Pricing'!$Y$1083:$Y$1262,MATCH('Project 2'!BM$8,'Term Pricing'!$C$1083:$C$1262,0))*$E266*$F266)+(BM$138*INDEX('Term Pricing'!$Z$1083:$Z$1262,MATCH('Project 2'!BM$8,'Term Pricing'!$C$1083:$C$1262,0))*$E266*(1-$F266))</f>
        <v>0</v>
      </c>
      <c r="BN266" s="212">
        <f>(BN$138*INDEX('Term Pricing'!$Y$1083:$Y$1262,MATCH('Project 2'!BN$8,'Term Pricing'!$C$1083:$C$1262,0))*$E266*$F266)+(BN$138*INDEX('Term Pricing'!$Z$1083:$Z$1262,MATCH('Project 2'!BN$8,'Term Pricing'!$C$1083:$C$1262,0))*$E266*(1-$F266))</f>
        <v>0</v>
      </c>
      <c r="BO266" s="212">
        <f>(BO$138*INDEX('Term Pricing'!$Y$1083:$Y$1262,MATCH('Project 2'!BO$8,'Term Pricing'!$C$1083:$C$1262,0))*$E266*$F266)+(BO$138*INDEX('Term Pricing'!$Z$1083:$Z$1262,MATCH('Project 2'!BO$8,'Term Pricing'!$C$1083:$C$1262,0))*$E266*(1-$F266))</f>
        <v>0</v>
      </c>
      <c r="BP266" s="212">
        <f>(BP$138*INDEX('Term Pricing'!$Y$1083:$Y$1262,MATCH('Project 2'!BP$8,'Term Pricing'!$C$1083:$C$1262,0))*$E266*$F266)+(BP$138*INDEX('Term Pricing'!$Z$1083:$Z$1262,MATCH('Project 2'!BP$8,'Term Pricing'!$C$1083:$C$1262,0))*$E266*(1-$F266))</f>
        <v>0</v>
      </c>
      <c r="BQ266" s="212">
        <f>(BQ$138*INDEX('Term Pricing'!$Y$1083:$Y$1262,MATCH('Project 2'!BQ$8,'Term Pricing'!$C$1083:$C$1262,0))*$E266*$F266)+(BQ$138*INDEX('Term Pricing'!$Z$1083:$Z$1262,MATCH('Project 2'!BQ$8,'Term Pricing'!$C$1083:$C$1262,0))*$E266*(1-$F266))</f>
        <v>0</v>
      </c>
      <c r="BR266" s="212">
        <f>(BR$138*INDEX('Term Pricing'!$Y$1083:$Y$1262,MATCH('Project 2'!BR$8,'Term Pricing'!$C$1083:$C$1262,0))*$E266*$F266)+(BR$138*INDEX('Term Pricing'!$Z$1083:$Z$1262,MATCH('Project 2'!BR$8,'Term Pricing'!$C$1083:$C$1262,0))*$E266*(1-$F266))</f>
        <v>0</v>
      </c>
      <c r="BS266" s="212">
        <f>(BS$138*INDEX('Term Pricing'!$Y$1083:$Y$1262,MATCH('Project 2'!BS$8,'Term Pricing'!$C$1083:$C$1262,0))*$E266*$F266)+(BS$138*INDEX('Term Pricing'!$Z$1083:$Z$1262,MATCH('Project 2'!BS$8,'Term Pricing'!$C$1083:$C$1262,0))*$E266*(1-$F266))</f>
        <v>0</v>
      </c>
      <c r="BT266" s="212">
        <f>(BT$138*INDEX('Term Pricing'!$Y$1083:$Y$1262,MATCH('Project 2'!BT$8,'Term Pricing'!$C$1083:$C$1262,0))*$E266*$F266)+(BT$138*INDEX('Term Pricing'!$Z$1083:$Z$1262,MATCH('Project 2'!BT$8,'Term Pricing'!$C$1083:$C$1262,0))*$E266*(1-$F266))</f>
        <v>0</v>
      </c>
      <c r="BU266" s="212">
        <f>(BU$138*INDEX('Term Pricing'!$Y$1083:$Y$1262,MATCH('Project 2'!BU$8,'Term Pricing'!$C$1083:$C$1262,0))*$E266*$F266)+(BU$138*INDEX('Term Pricing'!$Z$1083:$Z$1262,MATCH('Project 2'!BU$8,'Term Pricing'!$C$1083:$C$1262,0))*$E266*(1-$F266))</f>
        <v>0</v>
      </c>
      <c r="BV266" s="212">
        <f>(BV$138*INDEX('Term Pricing'!$Y$1083:$Y$1262,MATCH('Project 2'!BV$8,'Term Pricing'!$C$1083:$C$1262,0))*$E266*$F266)+(BV$138*INDEX('Term Pricing'!$Z$1083:$Z$1262,MATCH('Project 2'!BV$8,'Term Pricing'!$C$1083:$C$1262,0))*$E266*(1-$F266))</f>
        <v>0</v>
      </c>
      <c r="BW266" s="212">
        <f>(BW$138*INDEX('Term Pricing'!$Y$1083:$Y$1262,MATCH('Project 2'!BW$8,'Term Pricing'!$C$1083:$C$1262,0))*$E266*$F266)+(BW$138*INDEX('Term Pricing'!$Z$1083:$Z$1262,MATCH('Project 2'!BW$8,'Term Pricing'!$C$1083:$C$1262,0))*$E266*(1-$F266))</f>
        <v>0</v>
      </c>
      <c r="BX266" s="212">
        <f>(BX$138*INDEX('Term Pricing'!$Y$1083:$Y$1262,MATCH('Project 2'!BX$8,'Term Pricing'!$C$1083:$C$1262,0))*$E266*$F266)+(BX$138*INDEX('Term Pricing'!$Z$1083:$Z$1262,MATCH('Project 2'!BX$8,'Term Pricing'!$C$1083:$C$1262,0))*$E266*(1-$F266))</f>
        <v>0</v>
      </c>
      <c r="BY266" s="212">
        <f>(BY$138*INDEX('Term Pricing'!$Y$1083:$Y$1262,MATCH('Project 2'!BY$8,'Term Pricing'!$C$1083:$C$1262,0))*$E266*$F266)+(BY$138*INDEX('Term Pricing'!$Z$1083:$Z$1262,MATCH('Project 2'!BY$8,'Term Pricing'!$C$1083:$C$1262,0))*$E266*(1-$F266))</f>
        <v>0</v>
      </c>
      <c r="BZ266" s="212">
        <f>(BZ$138*INDEX('Term Pricing'!$Y$1083:$Y$1262,MATCH('Project 2'!BZ$8,'Term Pricing'!$C$1083:$C$1262,0))*$E266*$F266)+(BZ$138*INDEX('Term Pricing'!$Z$1083:$Z$1262,MATCH('Project 2'!BZ$8,'Term Pricing'!$C$1083:$C$1262,0))*$E266*(1-$F266))</f>
        <v>0</v>
      </c>
      <c r="CA266" s="212">
        <f>(CA$138*INDEX('Term Pricing'!$Y$1083:$Y$1262,MATCH('Project 2'!CA$8,'Term Pricing'!$C$1083:$C$1262,0))*$E266*$F266)+(CA$138*INDEX('Term Pricing'!$Z$1083:$Z$1262,MATCH('Project 2'!CA$8,'Term Pricing'!$C$1083:$C$1262,0))*$E266*(1-$F266))</f>
        <v>0</v>
      </c>
      <c r="CB266" s="212">
        <f>(CB$138*INDEX('Term Pricing'!$Y$1083:$Y$1262,MATCH('Project 2'!CB$8,'Term Pricing'!$C$1083:$C$1262,0))*$E266*$F266)+(CB$138*INDEX('Term Pricing'!$Z$1083:$Z$1262,MATCH('Project 2'!CB$8,'Term Pricing'!$C$1083:$C$1262,0))*$E266*(1-$F266))</f>
        <v>0</v>
      </c>
      <c r="CC266" s="212">
        <f>(CC$138*INDEX('Term Pricing'!$Y$1083:$Y$1262,MATCH('Project 2'!CC$8,'Term Pricing'!$C$1083:$C$1262,0))*$E266*$F266)+(CC$138*INDEX('Term Pricing'!$Z$1083:$Z$1262,MATCH('Project 2'!CC$8,'Term Pricing'!$C$1083:$C$1262,0))*$E266*(1-$F266))</f>
        <v>0</v>
      </c>
      <c r="CD266" s="212">
        <f>(CD$138*INDEX('Term Pricing'!$Y$1083:$Y$1262,MATCH('Project 2'!CD$8,'Term Pricing'!$C$1083:$C$1262,0))*$E266*$F266)+(CD$138*INDEX('Term Pricing'!$Z$1083:$Z$1262,MATCH('Project 2'!CD$8,'Term Pricing'!$C$1083:$C$1262,0))*$E266*(1-$F266))</f>
        <v>0</v>
      </c>
      <c r="CE266" s="212">
        <f>(CE$138*INDEX('Term Pricing'!$Y$1083:$Y$1262,MATCH('Project 2'!CE$8,'Term Pricing'!$C$1083:$C$1262,0))*$E266*$F266)+(CE$138*INDEX('Term Pricing'!$Z$1083:$Z$1262,MATCH('Project 2'!CE$8,'Term Pricing'!$C$1083:$C$1262,0))*$E266*(1-$F266))</f>
        <v>0</v>
      </c>
      <c r="CF266" s="212">
        <f>(CF$138*INDEX('Term Pricing'!$Y$1083:$Y$1262,MATCH('Project 2'!CF$8,'Term Pricing'!$C$1083:$C$1262,0))*$E266*$F266)+(CF$138*INDEX('Term Pricing'!$Z$1083:$Z$1262,MATCH('Project 2'!CF$8,'Term Pricing'!$C$1083:$C$1262,0))*$E266*(1-$F266))</f>
        <v>0</v>
      </c>
      <c r="CG266" s="212">
        <f>(CG$138*INDEX('Term Pricing'!$Y$1083:$Y$1262,MATCH('Project 2'!CG$8,'Term Pricing'!$C$1083:$C$1262,0))*$E266*$F266)+(CG$138*INDEX('Term Pricing'!$Z$1083:$Z$1262,MATCH('Project 2'!CG$8,'Term Pricing'!$C$1083:$C$1262,0))*$E266*(1-$F266))</f>
        <v>0</v>
      </c>
      <c r="CH266" s="212">
        <f>(CH$138*INDEX('Term Pricing'!$Y$1083:$Y$1262,MATCH('Project 2'!CH$8,'Term Pricing'!$C$1083:$C$1262,0))*$E266*$F266)+(CH$138*INDEX('Term Pricing'!$Z$1083:$Z$1262,MATCH('Project 2'!CH$8,'Term Pricing'!$C$1083:$C$1262,0))*$E266*(1-$F266))</f>
        <v>0</v>
      </c>
      <c r="CI266" s="212">
        <f>(CI$138*INDEX('Term Pricing'!$Y$1083:$Y$1262,MATCH('Project 2'!CI$8,'Term Pricing'!$C$1083:$C$1262,0))*$E266*$F266)+(CI$138*INDEX('Term Pricing'!$Z$1083:$Z$1262,MATCH('Project 2'!CI$8,'Term Pricing'!$C$1083:$C$1262,0))*$E266*(1-$F266))</f>
        <v>0</v>
      </c>
      <c r="CJ266" s="212">
        <f>(CJ$138*INDEX('Term Pricing'!$Y$1083:$Y$1262,MATCH('Project 2'!CJ$8,'Term Pricing'!$C$1083:$C$1262,0))*$E266*$F266)+(CJ$138*INDEX('Term Pricing'!$Z$1083:$Z$1262,MATCH('Project 2'!CJ$8,'Term Pricing'!$C$1083:$C$1262,0))*$E266*(1-$F266))</f>
        <v>0</v>
      </c>
      <c r="CK266" s="212">
        <f>(CK$138*INDEX('Term Pricing'!$Y$1083:$Y$1262,MATCH('Project 2'!CK$8,'Term Pricing'!$C$1083:$C$1262,0))*$E266*$F266)+(CK$138*INDEX('Term Pricing'!$Z$1083:$Z$1262,MATCH('Project 2'!CK$8,'Term Pricing'!$C$1083:$C$1262,0))*$E266*(1-$F266))</f>
        <v>0</v>
      </c>
      <c r="CL266" s="212">
        <f>(CL$138*INDEX('Term Pricing'!$Y$1083:$Y$1262,MATCH('Project 2'!CL$8,'Term Pricing'!$C$1083:$C$1262,0))*$E266*$F266)+(CL$138*INDEX('Term Pricing'!$Z$1083:$Z$1262,MATCH('Project 2'!CL$8,'Term Pricing'!$C$1083:$C$1262,0))*$E266*(1-$F266))</f>
        <v>0</v>
      </c>
      <c r="CM266" s="212">
        <f>(CM$138*INDEX('Term Pricing'!$Y$1083:$Y$1262,MATCH('Project 2'!CM$8,'Term Pricing'!$C$1083:$C$1262,0))*$E266*$F266)+(CM$138*INDEX('Term Pricing'!$Z$1083:$Z$1262,MATCH('Project 2'!CM$8,'Term Pricing'!$C$1083:$C$1262,0))*$E266*(1-$F266))</f>
        <v>0</v>
      </c>
      <c r="CN266" s="212">
        <f>(CN$138*INDEX('Term Pricing'!$Y$1083:$Y$1262,MATCH('Project 2'!CN$8,'Term Pricing'!$C$1083:$C$1262,0))*$E266*$F266)+(CN$138*INDEX('Term Pricing'!$Z$1083:$Z$1262,MATCH('Project 2'!CN$8,'Term Pricing'!$C$1083:$C$1262,0))*$E266*(1-$F266))</f>
        <v>0</v>
      </c>
      <c r="CO266" s="212">
        <f>(CO$138*INDEX('Term Pricing'!$Y$1083:$Y$1262,MATCH('Project 2'!CO$8,'Term Pricing'!$C$1083:$C$1262,0))*$E266*$F266)+(CO$138*INDEX('Term Pricing'!$Z$1083:$Z$1262,MATCH('Project 2'!CO$8,'Term Pricing'!$C$1083:$C$1262,0))*$E266*(1-$F266))</f>
        <v>0</v>
      </c>
      <c r="CP266" s="212">
        <f>(CP$138*INDEX('Term Pricing'!$Y$1083:$Y$1262,MATCH('Project 2'!CP$8,'Term Pricing'!$C$1083:$C$1262,0))*$E266*$F266)+(CP$138*INDEX('Term Pricing'!$Z$1083:$Z$1262,MATCH('Project 2'!CP$8,'Term Pricing'!$C$1083:$C$1262,0))*$E266*(1-$F266))</f>
        <v>0</v>
      </c>
      <c r="CQ266" s="212">
        <f>(CQ$138*INDEX('Term Pricing'!$Y$1083:$Y$1262,MATCH('Project 2'!CQ$8,'Term Pricing'!$C$1083:$C$1262,0))*$E266*$F266)+(CQ$138*INDEX('Term Pricing'!$Z$1083:$Z$1262,MATCH('Project 2'!CQ$8,'Term Pricing'!$C$1083:$C$1262,0))*$E266*(1-$F266))</f>
        <v>0</v>
      </c>
      <c r="CR266" s="212">
        <f>(CR$138*INDEX('Term Pricing'!$Y$1083:$Y$1262,MATCH('Project 2'!CR$8,'Term Pricing'!$C$1083:$C$1262,0))*$E266*$F266)+(CR$138*INDEX('Term Pricing'!$Z$1083:$Z$1262,MATCH('Project 2'!CR$8,'Term Pricing'!$C$1083:$C$1262,0))*$E266*(1-$F266))</f>
        <v>0</v>
      </c>
      <c r="CS266" s="212">
        <f>(CS$138*INDEX('Term Pricing'!$Y$1083:$Y$1262,MATCH('Project 2'!CS$8,'Term Pricing'!$C$1083:$C$1262,0))*$E266*$F266)+(CS$138*INDEX('Term Pricing'!$Z$1083:$Z$1262,MATCH('Project 2'!CS$8,'Term Pricing'!$C$1083:$C$1262,0))*$E266*(1-$F266))</f>
        <v>0</v>
      </c>
      <c r="CT266" s="212">
        <f>(CT$138*INDEX('Term Pricing'!$Y$1083:$Y$1262,MATCH('Project 2'!CT$8,'Term Pricing'!$C$1083:$C$1262,0))*$E266*$F266)+(CT$138*INDEX('Term Pricing'!$Z$1083:$Z$1262,MATCH('Project 2'!CT$8,'Term Pricing'!$C$1083:$C$1262,0))*$E266*(1-$F266))</f>
        <v>0</v>
      </c>
      <c r="CU266" s="212">
        <f>(CU$138*INDEX('Term Pricing'!$Y$1083:$Y$1262,MATCH('Project 2'!CU$8,'Term Pricing'!$C$1083:$C$1262,0))*$E266*$F266)+(CU$138*INDEX('Term Pricing'!$Z$1083:$Z$1262,MATCH('Project 2'!CU$8,'Term Pricing'!$C$1083:$C$1262,0))*$E266*(1-$F266))</f>
        <v>0</v>
      </c>
      <c r="CV266" s="212">
        <f>(CV$138*INDEX('Term Pricing'!$Y$1083:$Y$1262,MATCH('Project 2'!CV$8,'Term Pricing'!$C$1083:$C$1262,0))*$E266*$F266)+(CV$138*INDEX('Term Pricing'!$Z$1083:$Z$1262,MATCH('Project 2'!CV$8,'Term Pricing'!$C$1083:$C$1262,0))*$E266*(1-$F266))</f>
        <v>0</v>
      </c>
      <c r="CW266" s="212">
        <f>(CW$138*INDEX('Term Pricing'!$Y$1083:$Y$1262,MATCH('Project 2'!CW$8,'Term Pricing'!$C$1083:$C$1262,0))*$E266*$F266)+(CW$138*INDEX('Term Pricing'!$Z$1083:$Z$1262,MATCH('Project 2'!CW$8,'Term Pricing'!$C$1083:$C$1262,0))*$E266*(1-$F266))</f>
        <v>0</v>
      </c>
      <c r="CX266" s="212">
        <f>(CX$138*INDEX('Term Pricing'!$Y$1083:$Y$1262,MATCH('Project 2'!CX$8,'Term Pricing'!$C$1083:$C$1262,0))*$E266*$F266)+(CX$138*INDEX('Term Pricing'!$Z$1083:$Z$1262,MATCH('Project 2'!CX$8,'Term Pricing'!$C$1083:$C$1262,0))*$E266*(1-$F266))</f>
        <v>0</v>
      </c>
      <c r="CY266" s="212">
        <f>(CY$138*INDEX('Term Pricing'!$Y$1083:$Y$1262,MATCH('Project 2'!CY$8,'Term Pricing'!$C$1083:$C$1262,0))*$E266*$F266)+(CY$138*INDEX('Term Pricing'!$Z$1083:$Z$1262,MATCH('Project 2'!CY$8,'Term Pricing'!$C$1083:$C$1262,0))*$E266*(1-$F266))</f>
        <v>0</v>
      </c>
      <c r="CZ266" s="212">
        <f>(CZ$138*INDEX('Term Pricing'!$Y$1083:$Y$1262,MATCH('Project 2'!CZ$8,'Term Pricing'!$C$1083:$C$1262,0))*$E266*$F266)+(CZ$138*INDEX('Term Pricing'!$Z$1083:$Z$1262,MATCH('Project 2'!CZ$8,'Term Pricing'!$C$1083:$C$1262,0))*$E266*(1-$F266))</f>
        <v>0</v>
      </c>
      <c r="DA266" s="212">
        <f>(DA$138*INDEX('Term Pricing'!$Y$1083:$Y$1262,MATCH('Project 2'!DA$8,'Term Pricing'!$C$1083:$C$1262,0))*$E266*$F266)+(DA$138*INDEX('Term Pricing'!$Z$1083:$Z$1262,MATCH('Project 2'!DA$8,'Term Pricing'!$C$1083:$C$1262,0))*$E266*(1-$F266))</f>
        <v>0</v>
      </c>
      <c r="DB266" s="212">
        <f>(DB$138*INDEX('Term Pricing'!$Y$1083:$Y$1262,MATCH('Project 2'!DB$8,'Term Pricing'!$C$1083:$C$1262,0))*$E266*$F266)+(DB$138*INDEX('Term Pricing'!$Z$1083:$Z$1262,MATCH('Project 2'!DB$8,'Term Pricing'!$C$1083:$C$1262,0))*$E266*(1-$F266))</f>
        <v>0</v>
      </c>
      <c r="DC266" s="212">
        <f>(DC$138*INDEX('Term Pricing'!$Y$1083:$Y$1262,MATCH('Project 2'!DC$8,'Term Pricing'!$C$1083:$C$1262,0))*$E266*$F266)+(DC$138*INDEX('Term Pricing'!$Z$1083:$Z$1262,MATCH('Project 2'!DC$8,'Term Pricing'!$C$1083:$C$1262,0))*$E266*(1-$F266))</f>
        <v>0</v>
      </c>
      <c r="DD266" s="212">
        <f>(DD$138*INDEX('Term Pricing'!$Y$1083:$Y$1262,MATCH('Project 2'!DD$8,'Term Pricing'!$C$1083:$C$1262,0))*$E266*$F266)+(DD$138*INDEX('Term Pricing'!$Z$1083:$Z$1262,MATCH('Project 2'!DD$8,'Term Pricing'!$C$1083:$C$1262,0))*$E266*(1-$F266))</f>
        <v>0</v>
      </c>
      <c r="DE266" s="212">
        <f>(DE$138*INDEX('Term Pricing'!$Y$1083:$Y$1262,MATCH('Project 2'!DE$8,'Term Pricing'!$C$1083:$C$1262,0))*$E266*$F266)+(DE$138*INDEX('Term Pricing'!$Z$1083:$Z$1262,MATCH('Project 2'!DE$8,'Term Pricing'!$C$1083:$C$1262,0))*$E266*(1-$F266))</f>
        <v>0</v>
      </c>
      <c r="DF266" s="212">
        <f>(DF$138*INDEX('Term Pricing'!$Y$1083:$Y$1262,MATCH('Project 2'!DF$8,'Term Pricing'!$C$1083:$C$1262,0))*$E266*$F266)+(DF$138*INDEX('Term Pricing'!$Z$1083:$Z$1262,MATCH('Project 2'!DF$8,'Term Pricing'!$C$1083:$C$1262,0))*$E266*(1-$F266))</f>
        <v>0</v>
      </c>
      <c r="DG266" s="212">
        <f>(DG$138*INDEX('Term Pricing'!$Y$1083:$Y$1262,MATCH('Project 2'!DG$8,'Term Pricing'!$C$1083:$C$1262,0))*$E266*$F266)+(DG$138*INDEX('Term Pricing'!$Z$1083:$Z$1262,MATCH('Project 2'!DG$8,'Term Pricing'!$C$1083:$C$1262,0))*$E266*(1-$F266))</f>
        <v>0</v>
      </c>
      <c r="DH266" s="212">
        <f>(DH$138*INDEX('Term Pricing'!$Y$1083:$Y$1262,MATCH('Project 2'!DH$8,'Term Pricing'!$C$1083:$C$1262,0))*$E266*$F266)+(DH$138*INDEX('Term Pricing'!$Z$1083:$Z$1262,MATCH('Project 2'!DH$8,'Term Pricing'!$C$1083:$C$1262,0))*$E266*(1-$F266))</f>
        <v>0</v>
      </c>
      <c r="DI266" s="212">
        <f>(DI$138*INDEX('Term Pricing'!$Y$1083:$Y$1262,MATCH('Project 2'!DI$8,'Term Pricing'!$C$1083:$C$1262,0))*$E266*$F266)+(DI$138*INDEX('Term Pricing'!$Z$1083:$Z$1262,MATCH('Project 2'!DI$8,'Term Pricing'!$C$1083:$C$1262,0))*$E266*(1-$F266))</f>
        <v>0</v>
      </c>
      <c r="DJ266" s="212">
        <f>(DJ$138*INDEX('Term Pricing'!$Y$1083:$Y$1262,MATCH('Project 2'!DJ$8,'Term Pricing'!$C$1083:$C$1262,0))*$E266*$F266)+(DJ$138*INDEX('Term Pricing'!$Z$1083:$Z$1262,MATCH('Project 2'!DJ$8,'Term Pricing'!$C$1083:$C$1262,0))*$E266*(1-$F266))</f>
        <v>0</v>
      </c>
      <c r="DK266" s="212">
        <f>(DK$138*INDEX('Term Pricing'!$Y$1083:$Y$1262,MATCH('Project 2'!DK$8,'Term Pricing'!$C$1083:$C$1262,0))*$E266*$F266)+(DK$138*INDEX('Term Pricing'!$Z$1083:$Z$1262,MATCH('Project 2'!DK$8,'Term Pricing'!$C$1083:$C$1262,0))*$E266*(1-$F266))</f>
        <v>0</v>
      </c>
      <c r="DL266" s="212">
        <f>(DL$138*INDEX('Term Pricing'!$Y$1083:$Y$1262,MATCH('Project 2'!DL$8,'Term Pricing'!$C$1083:$C$1262,0))*$E266*$F266)+(DL$138*INDEX('Term Pricing'!$Z$1083:$Z$1262,MATCH('Project 2'!DL$8,'Term Pricing'!$C$1083:$C$1262,0))*$E266*(1-$F266))</f>
        <v>0</v>
      </c>
      <c r="DM266" s="212">
        <f>(DM$138*INDEX('Term Pricing'!$Y$1083:$Y$1262,MATCH('Project 2'!DM$8,'Term Pricing'!$C$1083:$C$1262,0))*$E266*$F266)+(DM$138*INDEX('Term Pricing'!$Z$1083:$Z$1262,MATCH('Project 2'!DM$8,'Term Pricing'!$C$1083:$C$1262,0))*$E266*(1-$F266))</f>
        <v>0</v>
      </c>
      <c r="DN266" s="212">
        <f>(DN$138*INDEX('Term Pricing'!$Y$1083:$Y$1262,MATCH('Project 2'!DN$8,'Term Pricing'!$C$1083:$C$1262,0))*$E266*$F266)+(DN$138*INDEX('Term Pricing'!$Z$1083:$Z$1262,MATCH('Project 2'!DN$8,'Term Pricing'!$C$1083:$C$1262,0))*$E266*(1-$F266))</f>
        <v>0</v>
      </c>
    </row>
    <row r="267" spans="1:118" hidden="1" outlineLevel="1">
      <c r="A267" s="151"/>
      <c r="C267" s="34" t="s">
        <v>263</v>
      </c>
      <c r="E267" s="70">
        <f>Inputs!H187</f>
        <v>0</v>
      </c>
      <c r="F267" s="70">
        <f>Inputs!J187</f>
        <v>0</v>
      </c>
      <c r="G267" s="54" t="s">
        <v>83</v>
      </c>
      <c r="H267" s="279">
        <f>IFERROR(SUM($J267:$DN267)/(SUM($J$138:$DN$138)*E267),0)</f>
        <v>0</v>
      </c>
      <c r="I267" s="29"/>
      <c r="J267" s="212">
        <f>(J$138*INDEX('Term Pricing'!$Y$1453:$Y$1632,MATCH('Project 2'!J$8,'Term Pricing'!$C$1453:$C$1632,0))*$E267*$F267)+(J$138*INDEX('Term Pricing'!$Z$1453:$Z$1632,MATCH('Project 2'!J$8,'Term Pricing'!$C$1453:$C$1632,0))*$E267*(1-$F267))</f>
        <v>0</v>
      </c>
      <c r="K267" s="212">
        <f>(K$138*INDEX('Term Pricing'!$Y$1453:$Y$1632,MATCH('Project 2'!K$8,'Term Pricing'!$C$1453:$C$1632,0))*$E267*$F267)+(K$138*INDEX('Term Pricing'!$Z$1453:$Z$1632,MATCH('Project 2'!K$8,'Term Pricing'!$C$1453:$C$1632,0))*$E267*(1-$F267))</f>
        <v>0</v>
      </c>
      <c r="L267" s="212">
        <f>(L$138*INDEX('Term Pricing'!$Y$1453:$Y$1632,MATCH('Project 2'!L$8,'Term Pricing'!$C$1453:$C$1632,0))*$E267*$F267)+(L$138*INDEX('Term Pricing'!$Z$1453:$Z$1632,MATCH('Project 2'!L$8,'Term Pricing'!$C$1453:$C$1632,0))*$E267*(1-$F267))</f>
        <v>0</v>
      </c>
      <c r="M267" s="212">
        <f>(M$138*INDEX('Term Pricing'!$Y$1453:$Y$1632,MATCH('Project 2'!M$8,'Term Pricing'!$C$1453:$C$1632,0))*$E267*$F267)+(M$138*INDEX('Term Pricing'!$Z$1453:$Z$1632,MATCH('Project 2'!M$8,'Term Pricing'!$C$1453:$C$1632,0))*$E267*(1-$F267))</f>
        <v>0</v>
      </c>
      <c r="N267" s="212">
        <f>(N$138*INDEX('Term Pricing'!$Y$1453:$Y$1632,MATCH('Project 2'!N$8,'Term Pricing'!$C$1453:$C$1632,0))*$E267*$F267)+(N$138*INDEX('Term Pricing'!$Z$1453:$Z$1632,MATCH('Project 2'!N$8,'Term Pricing'!$C$1453:$C$1632,0))*$E267*(1-$F267))</f>
        <v>0</v>
      </c>
      <c r="O267" s="212">
        <f>(O$138*INDEX('Term Pricing'!$Y$1453:$Y$1632,MATCH('Project 2'!O$8,'Term Pricing'!$C$1453:$C$1632,0))*$E267*$F267)+(O$138*INDEX('Term Pricing'!$Z$1453:$Z$1632,MATCH('Project 2'!O$8,'Term Pricing'!$C$1453:$C$1632,0))*$E267*(1-$F267))</f>
        <v>0</v>
      </c>
      <c r="P267" s="212">
        <f>(P$138*INDEX('Term Pricing'!$Y$1453:$Y$1632,MATCH('Project 2'!P$8,'Term Pricing'!$C$1453:$C$1632,0))*$E267*$F267)+(P$138*INDEX('Term Pricing'!$Z$1453:$Z$1632,MATCH('Project 2'!P$8,'Term Pricing'!$C$1453:$C$1632,0))*$E267*(1-$F267))</f>
        <v>0</v>
      </c>
      <c r="Q267" s="212">
        <f>(Q$138*INDEX('Term Pricing'!$Y$1453:$Y$1632,MATCH('Project 2'!Q$8,'Term Pricing'!$C$1453:$C$1632,0))*$E267*$F267)+(Q$138*INDEX('Term Pricing'!$Z$1453:$Z$1632,MATCH('Project 2'!Q$8,'Term Pricing'!$C$1453:$C$1632,0))*$E267*(1-$F267))</f>
        <v>0</v>
      </c>
      <c r="R267" s="212">
        <f>(R$138*INDEX('Term Pricing'!$Y$1453:$Y$1632,MATCH('Project 2'!R$8,'Term Pricing'!$C$1453:$C$1632,0))*$E267*$F267)+(R$138*INDEX('Term Pricing'!$Z$1453:$Z$1632,MATCH('Project 2'!R$8,'Term Pricing'!$C$1453:$C$1632,0))*$E267*(1-$F267))</f>
        <v>0</v>
      </c>
      <c r="S267" s="212">
        <f>(S$138*INDEX('Term Pricing'!$Y$1453:$Y$1632,MATCH('Project 2'!S$8,'Term Pricing'!$C$1453:$C$1632,0))*$E267*$F267)+(S$138*INDEX('Term Pricing'!$Z$1453:$Z$1632,MATCH('Project 2'!S$8,'Term Pricing'!$C$1453:$C$1632,0))*$E267*(1-$F267))</f>
        <v>0</v>
      </c>
      <c r="T267" s="212">
        <f>(T$138*INDEX('Term Pricing'!$Y$1453:$Y$1632,MATCH('Project 2'!T$8,'Term Pricing'!$C$1453:$C$1632,0))*$E267*$F267)+(T$138*INDEX('Term Pricing'!$Z$1453:$Z$1632,MATCH('Project 2'!T$8,'Term Pricing'!$C$1453:$C$1632,0))*$E267*(1-$F267))</f>
        <v>0</v>
      </c>
      <c r="U267" s="212">
        <f>(U$138*INDEX('Term Pricing'!$Y$1453:$Y$1632,MATCH('Project 2'!U$8,'Term Pricing'!$C$1453:$C$1632,0))*$E267*$F267)+(U$138*INDEX('Term Pricing'!$Z$1453:$Z$1632,MATCH('Project 2'!U$8,'Term Pricing'!$C$1453:$C$1632,0))*$E267*(1-$F267))</f>
        <v>0</v>
      </c>
      <c r="V267" s="212">
        <f>(V$138*INDEX('Term Pricing'!$Y$1453:$Y$1632,MATCH('Project 2'!V$8,'Term Pricing'!$C$1453:$C$1632,0))*$E267*$F267)+(V$138*INDEX('Term Pricing'!$Z$1453:$Z$1632,MATCH('Project 2'!V$8,'Term Pricing'!$C$1453:$C$1632,0))*$E267*(1-$F267))</f>
        <v>0</v>
      </c>
      <c r="W267" s="212">
        <f>(W$138*INDEX('Term Pricing'!$Y$1453:$Y$1632,MATCH('Project 2'!W$8,'Term Pricing'!$C$1453:$C$1632,0))*$E267*$F267)+(W$138*INDEX('Term Pricing'!$Z$1453:$Z$1632,MATCH('Project 2'!W$8,'Term Pricing'!$C$1453:$C$1632,0))*$E267*(1-$F267))</f>
        <v>0</v>
      </c>
      <c r="X267" s="212">
        <f>(X$138*INDEX('Term Pricing'!$Y$1453:$Y$1632,MATCH('Project 2'!X$8,'Term Pricing'!$C$1453:$C$1632,0))*$E267*$F267)+(X$138*INDEX('Term Pricing'!$Z$1453:$Z$1632,MATCH('Project 2'!X$8,'Term Pricing'!$C$1453:$C$1632,0))*$E267*(1-$F267))</f>
        <v>0</v>
      </c>
      <c r="Y267" s="212">
        <f>(Y$138*INDEX('Term Pricing'!$Y$1453:$Y$1632,MATCH('Project 2'!Y$8,'Term Pricing'!$C$1453:$C$1632,0))*$E267*$F267)+(Y$138*INDEX('Term Pricing'!$Z$1453:$Z$1632,MATCH('Project 2'!Y$8,'Term Pricing'!$C$1453:$C$1632,0))*$E267*(1-$F267))</f>
        <v>0</v>
      </c>
      <c r="Z267" s="212">
        <f>(Z$138*INDEX('Term Pricing'!$Y$1453:$Y$1632,MATCH('Project 2'!Z$8,'Term Pricing'!$C$1453:$C$1632,0))*$E267*$F267)+(Z$138*INDEX('Term Pricing'!$Z$1453:$Z$1632,MATCH('Project 2'!Z$8,'Term Pricing'!$C$1453:$C$1632,0))*$E267*(1-$F267))</f>
        <v>0</v>
      </c>
      <c r="AA267" s="212">
        <f>(AA$138*INDEX('Term Pricing'!$Y$1453:$Y$1632,MATCH('Project 2'!AA$8,'Term Pricing'!$C$1453:$C$1632,0))*$E267*$F267)+(AA$138*INDEX('Term Pricing'!$Z$1453:$Z$1632,MATCH('Project 2'!AA$8,'Term Pricing'!$C$1453:$C$1632,0))*$E267*(1-$F267))</f>
        <v>0</v>
      </c>
      <c r="AB267" s="212">
        <f>(AB$138*INDEX('Term Pricing'!$Y$1453:$Y$1632,MATCH('Project 2'!AB$8,'Term Pricing'!$C$1453:$C$1632,0))*$E267*$F267)+(AB$138*INDEX('Term Pricing'!$Z$1453:$Z$1632,MATCH('Project 2'!AB$8,'Term Pricing'!$C$1453:$C$1632,0))*$E267*(1-$F267))</f>
        <v>0</v>
      </c>
      <c r="AC267" s="212">
        <f>(AC$138*INDEX('Term Pricing'!$Y$1453:$Y$1632,MATCH('Project 2'!AC$8,'Term Pricing'!$C$1453:$C$1632,0))*$E267*$F267)+(AC$138*INDEX('Term Pricing'!$Z$1453:$Z$1632,MATCH('Project 2'!AC$8,'Term Pricing'!$C$1453:$C$1632,0))*$E267*(1-$F267))</f>
        <v>0</v>
      </c>
      <c r="AD267" s="212">
        <f>(AD$138*INDEX('Term Pricing'!$Y$1453:$Y$1632,MATCH('Project 2'!AD$8,'Term Pricing'!$C$1453:$C$1632,0))*$E267*$F267)+(AD$138*INDEX('Term Pricing'!$Z$1453:$Z$1632,MATCH('Project 2'!AD$8,'Term Pricing'!$C$1453:$C$1632,0))*$E267*(1-$F267))</f>
        <v>0</v>
      </c>
      <c r="AE267" s="212">
        <f>(AE$138*INDEX('Term Pricing'!$Y$1453:$Y$1632,MATCH('Project 2'!AE$8,'Term Pricing'!$C$1453:$C$1632,0))*$E267*$F267)+(AE$138*INDEX('Term Pricing'!$Z$1453:$Z$1632,MATCH('Project 2'!AE$8,'Term Pricing'!$C$1453:$C$1632,0))*$E267*(1-$F267))</f>
        <v>0</v>
      </c>
      <c r="AF267" s="212">
        <f>(AF$138*INDEX('Term Pricing'!$Y$1453:$Y$1632,MATCH('Project 2'!AF$8,'Term Pricing'!$C$1453:$C$1632,0))*$E267*$F267)+(AF$138*INDEX('Term Pricing'!$Z$1453:$Z$1632,MATCH('Project 2'!AF$8,'Term Pricing'!$C$1453:$C$1632,0))*$E267*(1-$F267))</f>
        <v>0</v>
      </c>
      <c r="AG267" s="212">
        <f>(AG$138*INDEX('Term Pricing'!$Y$1453:$Y$1632,MATCH('Project 2'!AG$8,'Term Pricing'!$C$1453:$C$1632,0))*$E267*$F267)+(AG$138*INDEX('Term Pricing'!$Z$1453:$Z$1632,MATCH('Project 2'!AG$8,'Term Pricing'!$C$1453:$C$1632,0))*$E267*(1-$F267))</f>
        <v>0</v>
      </c>
      <c r="AH267" s="212">
        <f>(AH$138*INDEX('Term Pricing'!$Y$1453:$Y$1632,MATCH('Project 2'!AH$8,'Term Pricing'!$C$1453:$C$1632,0))*$E267*$F267)+(AH$138*INDEX('Term Pricing'!$Z$1453:$Z$1632,MATCH('Project 2'!AH$8,'Term Pricing'!$C$1453:$C$1632,0))*$E267*(1-$F267))</f>
        <v>0</v>
      </c>
      <c r="AI267" s="212">
        <f>(AI$138*INDEX('Term Pricing'!$Y$1453:$Y$1632,MATCH('Project 2'!AI$8,'Term Pricing'!$C$1453:$C$1632,0))*$E267*$F267)+(AI$138*INDEX('Term Pricing'!$Z$1453:$Z$1632,MATCH('Project 2'!AI$8,'Term Pricing'!$C$1453:$C$1632,0))*$E267*(1-$F267))</f>
        <v>0</v>
      </c>
      <c r="AJ267" s="212">
        <f>(AJ$138*INDEX('Term Pricing'!$Y$1453:$Y$1632,MATCH('Project 2'!AJ$8,'Term Pricing'!$C$1453:$C$1632,0))*$E267*$F267)+(AJ$138*INDEX('Term Pricing'!$Z$1453:$Z$1632,MATCH('Project 2'!AJ$8,'Term Pricing'!$C$1453:$C$1632,0))*$E267*(1-$F267))</f>
        <v>0</v>
      </c>
      <c r="AK267" s="212">
        <f>(AK$138*INDEX('Term Pricing'!$Y$1453:$Y$1632,MATCH('Project 2'!AK$8,'Term Pricing'!$C$1453:$C$1632,0))*$E267*$F267)+(AK$138*INDEX('Term Pricing'!$Z$1453:$Z$1632,MATCH('Project 2'!AK$8,'Term Pricing'!$C$1453:$C$1632,0))*$E267*(1-$F267))</f>
        <v>0</v>
      </c>
      <c r="AL267" s="212">
        <f>(AL$138*INDEX('Term Pricing'!$Y$1453:$Y$1632,MATCH('Project 2'!AL$8,'Term Pricing'!$C$1453:$C$1632,0))*$E267*$F267)+(AL$138*INDEX('Term Pricing'!$Z$1453:$Z$1632,MATCH('Project 2'!AL$8,'Term Pricing'!$C$1453:$C$1632,0))*$E267*(1-$F267))</f>
        <v>0</v>
      </c>
      <c r="AM267" s="212">
        <f>(AM$138*INDEX('Term Pricing'!$Y$1453:$Y$1632,MATCH('Project 2'!AM$8,'Term Pricing'!$C$1453:$C$1632,0))*$E267*$F267)+(AM$138*INDEX('Term Pricing'!$Z$1453:$Z$1632,MATCH('Project 2'!AM$8,'Term Pricing'!$C$1453:$C$1632,0))*$E267*(1-$F267))</f>
        <v>0</v>
      </c>
      <c r="AN267" s="212">
        <f>(AN$138*INDEX('Term Pricing'!$Y$1453:$Y$1632,MATCH('Project 2'!AN$8,'Term Pricing'!$C$1453:$C$1632,0))*$E267*$F267)+(AN$138*INDEX('Term Pricing'!$Z$1453:$Z$1632,MATCH('Project 2'!AN$8,'Term Pricing'!$C$1453:$C$1632,0))*$E267*(1-$F267))</f>
        <v>0</v>
      </c>
      <c r="AO267" s="212">
        <f>(AO$138*INDEX('Term Pricing'!$Y$1453:$Y$1632,MATCH('Project 2'!AO$8,'Term Pricing'!$C$1453:$C$1632,0))*$E267*$F267)+(AO$138*INDEX('Term Pricing'!$Z$1453:$Z$1632,MATCH('Project 2'!AO$8,'Term Pricing'!$C$1453:$C$1632,0))*$E267*(1-$F267))</f>
        <v>0</v>
      </c>
      <c r="AP267" s="212">
        <f>(AP$138*INDEX('Term Pricing'!$Y$1453:$Y$1632,MATCH('Project 2'!AP$8,'Term Pricing'!$C$1453:$C$1632,0))*$E267*$F267)+(AP$138*INDEX('Term Pricing'!$Z$1453:$Z$1632,MATCH('Project 2'!AP$8,'Term Pricing'!$C$1453:$C$1632,0))*$E267*(1-$F267))</f>
        <v>0</v>
      </c>
      <c r="AQ267" s="212">
        <f>(AQ$138*INDEX('Term Pricing'!$Y$1453:$Y$1632,MATCH('Project 2'!AQ$8,'Term Pricing'!$C$1453:$C$1632,0))*$E267*$F267)+(AQ$138*INDEX('Term Pricing'!$Z$1453:$Z$1632,MATCH('Project 2'!AQ$8,'Term Pricing'!$C$1453:$C$1632,0))*$E267*(1-$F267))</f>
        <v>0</v>
      </c>
      <c r="AR267" s="212">
        <f>(AR$138*INDEX('Term Pricing'!$Y$1453:$Y$1632,MATCH('Project 2'!AR$8,'Term Pricing'!$C$1453:$C$1632,0))*$E267*$F267)+(AR$138*INDEX('Term Pricing'!$Z$1453:$Z$1632,MATCH('Project 2'!AR$8,'Term Pricing'!$C$1453:$C$1632,0))*$E267*(1-$F267))</f>
        <v>0</v>
      </c>
      <c r="AS267" s="212">
        <f>(AS$138*INDEX('Term Pricing'!$Y$1453:$Y$1632,MATCH('Project 2'!AS$8,'Term Pricing'!$C$1453:$C$1632,0))*$E267*$F267)+(AS$138*INDEX('Term Pricing'!$Z$1453:$Z$1632,MATCH('Project 2'!AS$8,'Term Pricing'!$C$1453:$C$1632,0))*$E267*(1-$F267))</f>
        <v>0</v>
      </c>
      <c r="AT267" s="212">
        <f>(AT$138*INDEX('Term Pricing'!$Y$1453:$Y$1632,MATCH('Project 2'!AT$8,'Term Pricing'!$C$1453:$C$1632,0))*$E267*$F267)+(AT$138*INDEX('Term Pricing'!$Z$1453:$Z$1632,MATCH('Project 2'!AT$8,'Term Pricing'!$C$1453:$C$1632,0))*$E267*(1-$F267))</f>
        <v>0</v>
      </c>
      <c r="AU267" s="212">
        <f>(AU$138*INDEX('Term Pricing'!$Y$1453:$Y$1632,MATCH('Project 2'!AU$8,'Term Pricing'!$C$1453:$C$1632,0))*$E267*$F267)+(AU$138*INDEX('Term Pricing'!$Z$1453:$Z$1632,MATCH('Project 2'!AU$8,'Term Pricing'!$C$1453:$C$1632,0))*$E267*(1-$F267))</f>
        <v>0</v>
      </c>
      <c r="AV267" s="212">
        <f>(AV$138*INDEX('Term Pricing'!$Y$1453:$Y$1632,MATCH('Project 2'!AV$8,'Term Pricing'!$C$1453:$C$1632,0))*$E267*$F267)+(AV$138*INDEX('Term Pricing'!$Z$1453:$Z$1632,MATCH('Project 2'!AV$8,'Term Pricing'!$C$1453:$C$1632,0))*$E267*(1-$F267))</f>
        <v>0</v>
      </c>
      <c r="AW267" s="212">
        <f>(AW$138*INDEX('Term Pricing'!$Y$1453:$Y$1632,MATCH('Project 2'!AW$8,'Term Pricing'!$C$1453:$C$1632,0))*$E267*$F267)+(AW$138*INDEX('Term Pricing'!$Z$1453:$Z$1632,MATCH('Project 2'!AW$8,'Term Pricing'!$C$1453:$C$1632,0))*$E267*(1-$F267))</f>
        <v>0</v>
      </c>
      <c r="AX267" s="212">
        <f>(AX$138*INDEX('Term Pricing'!$Y$1453:$Y$1632,MATCH('Project 2'!AX$8,'Term Pricing'!$C$1453:$C$1632,0))*$E267*$F267)+(AX$138*INDEX('Term Pricing'!$Z$1453:$Z$1632,MATCH('Project 2'!AX$8,'Term Pricing'!$C$1453:$C$1632,0))*$E267*(1-$F267))</f>
        <v>0</v>
      </c>
      <c r="AY267" s="212">
        <f>(AY$138*INDEX('Term Pricing'!$Y$1453:$Y$1632,MATCH('Project 2'!AY$8,'Term Pricing'!$C$1453:$C$1632,0))*$E267*$F267)+(AY$138*INDEX('Term Pricing'!$Z$1453:$Z$1632,MATCH('Project 2'!AY$8,'Term Pricing'!$C$1453:$C$1632,0))*$E267*(1-$F267))</f>
        <v>0</v>
      </c>
      <c r="AZ267" s="212">
        <f>(AZ$138*INDEX('Term Pricing'!$Y$1453:$Y$1632,MATCH('Project 2'!AZ$8,'Term Pricing'!$C$1453:$C$1632,0))*$E267*$F267)+(AZ$138*INDEX('Term Pricing'!$Z$1453:$Z$1632,MATCH('Project 2'!AZ$8,'Term Pricing'!$C$1453:$C$1632,0))*$E267*(1-$F267))</f>
        <v>0</v>
      </c>
      <c r="BA267" s="212">
        <f>(BA$138*INDEX('Term Pricing'!$Y$1453:$Y$1632,MATCH('Project 2'!BA$8,'Term Pricing'!$C$1453:$C$1632,0))*$E267*$F267)+(BA$138*INDEX('Term Pricing'!$Z$1453:$Z$1632,MATCH('Project 2'!BA$8,'Term Pricing'!$C$1453:$C$1632,0))*$E267*(1-$F267))</f>
        <v>0</v>
      </c>
      <c r="BB267" s="212">
        <f>(BB$138*INDEX('Term Pricing'!$Y$1453:$Y$1632,MATCH('Project 2'!BB$8,'Term Pricing'!$C$1453:$C$1632,0))*$E267*$F267)+(BB$138*INDEX('Term Pricing'!$Z$1453:$Z$1632,MATCH('Project 2'!BB$8,'Term Pricing'!$C$1453:$C$1632,0))*$E267*(1-$F267))</f>
        <v>0</v>
      </c>
      <c r="BC267" s="212">
        <f>(BC$138*INDEX('Term Pricing'!$Y$1453:$Y$1632,MATCH('Project 2'!BC$8,'Term Pricing'!$C$1453:$C$1632,0))*$E267*$F267)+(BC$138*INDEX('Term Pricing'!$Z$1453:$Z$1632,MATCH('Project 2'!BC$8,'Term Pricing'!$C$1453:$C$1632,0))*$E267*(1-$F267))</f>
        <v>0</v>
      </c>
      <c r="BD267" s="212">
        <f>(BD$138*INDEX('Term Pricing'!$Y$1453:$Y$1632,MATCH('Project 2'!BD$8,'Term Pricing'!$C$1453:$C$1632,0))*$E267*$F267)+(BD$138*INDEX('Term Pricing'!$Z$1453:$Z$1632,MATCH('Project 2'!BD$8,'Term Pricing'!$C$1453:$C$1632,0))*$E267*(1-$F267))</f>
        <v>0</v>
      </c>
      <c r="BE267" s="212">
        <f>(BE$138*INDEX('Term Pricing'!$Y$1453:$Y$1632,MATCH('Project 2'!BE$8,'Term Pricing'!$C$1453:$C$1632,0))*$E267*$F267)+(BE$138*INDEX('Term Pricing'!$Z$1453:$Z$1632,MATCH('Project 2'!BE$8,'Term Pricing'!$C$1453:$C$1632,0))*$E267*(1-$F267))</f>
        <v>0</v>
      </c>
      <c r="BF267" s="212">
        <f>(BF$138*INDEX('Term Pricing'!$Y$1453:$Y$1632,MATCH('Project 2'!BF$8,'Term Pricing'!$C$1453:$C$1632,0))*$E267*$F267)+(BF$138*INDEX('Term Pricing'!$Z$1453:$Z$1632,MATCH('Project 2'!BF$8,'Term Pricing'!$C$1453:$C$1632,0))*$E267*(1-$F267))</f>
        <v>0</v>
      </c>
      <c r="BG267" s="212">
        <f>(BG$138*INDEX('Term Pricing'!$Y$1453:$Y$1632,MATCH('Project 2'!BG$8,'Term Pricing'!$C$1453:$C$1632,0))*$E267*$F267)+(BG$138*INDEX('Term Pricing'!$Z$1453:$Z$1632,MATCH('Project 2'!BG$8,'Term Pricing'!$C$1453:$C$1632,0))*$E267*(1-$F267))</f>
        <v>0</v>
      </c>
      <c r="BH267" s="212">
        <f>(BH$138*INDEX('Term Pricing'!$Y$1453:$Y$1632,MATCH('Project 2'!BH$8,'Term Pricing'!$C$1453:$C$1632,0))*$E267*$F267)+(BH$138*INDEX('Term Pricing'!$Z$1453:$Z$1632,MATCH('Project 2'!BH$8,'Term Pricing'!$C$1453:$C$1632,0))*$E267*(1-$F267))</f>
        <v>0</v>
      </c>
      <c r="BI267" s="212">
        <f>(BI$138*INDEX('Term Pricing'!$Y$1453:$Y$1632,MATCH('Project 2'!BI$8,'Term Pricing'!$C$1453:$C$1632,0))*$E267*$F267)+(BI$138*INDEX('Term Pricing'!$Z$1453:$Z$1632,MATCH('Project 2'!BI$8,'Term Pricing'!$C$1453:$C$1632,0))*$E267*(1-$F267))</f>
        <v>0</v>
      </c>
      <c r="BJ267" s="212">
        <f>(BJ$138*INDEX('Term Pricing'!$Y$1453:$Y$1632,MATCH('Project 2'!BJ$8,'Term Pricing'!$C$1453:$C$1632,0))*$E267*$F267)+(BJ$138*INDEX('Term Pricing'!$Z$1453:$Z$1632,MATCH('Project 2'!BJ$8,'Term Pricing'!$C$1453:$C$1632,0))*$E267*(1-$F267))</f>
        <v>0</v>
      </c>
      <c r="BK267" s="212">
        <f>(BK$138*INDEX('Term Pricing'!$Y$1453:$Y$1632,MATCH('Project 2'!BK$8,'Term Pricing'!$C$1453:$C$1632,0))*$E267*$F267)+(BK$138*INDEX('Term Pricing'!$Z$1453:$Z$1632,MATCH('Project 2'!BK$8,'Term Pricing'!$C$1453:$C$1632,0))*$E267*(1-$F267))</f>
        <v>0</v>
      </c>
      <c r="BL267" s="212">
        <f>(BL$138*INDEX('Term Pricing'!$Y$1453:$Y$1632,MATCH('Project 2'!BL$8,'Term Pricing'!$C$1453:$C$1632,0))*$E267*$F267)+(BL$138*INDEX('Term Pricing'!$Z$1453:$Z$1632,MATCH('Project 2'!BL$8,'Term Pricing'!$C$1453:$C$1632,0))*$E267*(1-$F267))</f>
        <v>0</v>
      </c>
      <c r="BM267" s="212">
        <f>(BM$138*INDEX('Term Pricing'!$Y$1453:$Y$1632,MATCH('Project 2'!BM$8,'Term Pricing'!$C$1453:$C$1632,0))*$E267*$F267)+(BM$138*INDEX('Term Pricing'!$Z$1453:$Z$1632,MATCH('Project 2'!BM$8,'Term Pricing'!$C$1453:$C$1632,0))*$E267*(1-$F267))</f>
        <v>0</v>
      </c>
      <c r="BN267" s="212">
        <f>(BN$138*INDEX('Term Pricing'!$Y$1453:$Y$1632,MATCH('Project 2'!BN$8,'Term Pricing'!$C$1453:$C$1632,0))*$E267*$F267)+(BN$138*INDEX('Term Pricing'!$Z$1453:$Z$1632,MATCH('Project 2'!BN$8,'Term Pricing'!$C$1453:$C$1632,0))*$E267*(1-$F267))</f>
        <v>0</v>
      </c>
      <c r="BO267" s="212">
        <f>(BO$138*INDEX('Term Pricing'!$Y$1453:$Y$1632,MATCH('Project 2'!BO$8,'Term Pricing'!$C$1453:$C$1632,0))*$E267*$F267)+(BO$138*INDEX('Term Pricing'!$Z$1453:$Z$1632,MATCH('Project 2'!BO$8,'Term Pricing'!$C$1453:$C$1632,0))*$E267*(1-$F267))</f>
        <v>0</v>
      </c>
      <c r="BP267" s="212">
        <f>(BP$138*INDEX('Term Pricing'!$Y$1453:$Y$1632,MATCH('Project 2'!BP$8,'Term Pricing'!$C$1453:$C$1632,0))*$E267*$F267)+(BP$138*INDEX('Term Pricing'!$Z$1453:$Z$1632,MATCH('Project 2'!BP$8,'Term Pricing'!$C$1453:$C$1632,0))*$E267*(1-$F267))</f>
        <v>0</v>
      </c>
      <c r="BQ267" s="212">
        <f>(BQ$138*INDEX('Term Pricing'!$Y$1453:$Y$1632,MATCH('Project 2'!BQ$8,'Term Pricing'!$C$1453:$C$1632,0))*$E267*$F267)+(BQ$138*INDEX('Term Pricing'!$Z$1453:$Z$1632,MATCH('Project 2'!BQ$8,'Term Pricing'!$C$1453:$C$1632,0))*$E267*(1-$F267))</f>
        <v>0</v>
      </c>
      <c r="BR267" s="212">
        <f>(BR$138*INDEX('Term Pricing'!$Y$1453:$Y$1632,MATCH('Project 2'!BR$8,'Term Pricing'!$C$1453:$C$1632,0))*$E267*$F267)+(BR$138*INDEX('Term Pricing'!$Z$1453:$Z$1632,MATCH('Project 2'!BR$8,'Term Pricing'!$C$1453:$C$1632,0))*$E267*(1-$F267))</f>
        <v>0</v>
      </c>
      <c r="BS267" s="212">
        <f>(BS$138*INDEX('Term Pricing'!$Y$1453:$Y$1632,MATCH('Project 2'!BS$8,'Term Pricing'!$C$1453:$C$1632,0))*$E267*$F267)+(BS$138*INDEX('Term Pricing'!$Z$1453:$Z$1632,MATCH('Project 2'!BS$8,'Term Pricing'!$C$1453:$C$1632,0))*$E267*(1-$F267))</f>
        <v>0</v>
      </c>
      <c r="BT267" s="212">
        <f>(BT$138*INDEX('Term Pricing'!$Y$1453:$Y$1632,MATCH('Project 2'!BT$8,'Term Pricing'!$C$1453:$C$1632,0))*$E267*$F267)+(BT$138*INDEX('Term Pricing'!$Z$1453:$Z$1632,MATCH('Project 2'!BT$8,'Term Pricing'!$C$1453:$C$1632,0))*$E267*(1-$F267))</f>
        <v>0</v>
      </c>
      <c r="BU267" s="212">
        <f>(BU$138*INDEX('Term Pricing'!$Y$1453:$Y$1632,MATCH('Project 2'!BU$8,'Term Pricing'!$C$1453:$C$1632,0))*$E267*$F267)+(BU$138*INDEX('Term Pricing'!$Z$1453:$Z$1632,MATCH('Project 2'!BU$8,'Term Pricing'!$C$1453:$C$1632,0))*$E267*(1-$F267))</f>
        <v>0</v>
      </c>
      <c r="BV267" s="212">
        <f>(BV$138*INDEX('Term Pricing'!$Y$1453:$Y$1632,MATCH('Project 2'!BV$8,'Term Pricing'!$C$1453:$C$1632,0))*$E267*$F267)+(BV$138*INDEX('Term Pricing'!$Z$1453:$Z$1632,MATCH('Project 2'!BV$8,'Term Pricing'!$C$1453:$C$1632,0))*$E267*(1-$F267))</f>
        <v>0</v>
      </c>
      <c r="BW267" s="212">
        <f>(BW$138*INDEX('Term Pricing'!$Y$1453:$Y$1632,MATCH('Project 2'!BW$8,'Term Pricing'!$C$1453:$C$1632,0))*$E267*$F267)+(BW$138*INDEX('Term Pricing'!$Z$1453:$Z$1632,MATCH('Project 2'!BW$8,'Term Pricing'!$C$1453:$C$1632,0))*$E267*(1-$F267))</f>
        <v>0</v>
      </c>
      <c r="BX267" s="212">
        <f>(BX$138*INDEX('Term Pricing'!$Y$1453:$Y$1632,MATCH('Project 2'!BX$8,'Term Pricing'!$C$1453:$C$1632,0))*$E267*$F267)+(BX$138*INDEX('Term Pricing'!$Z$1453:$Z$1632,MATCH('Project 2'!BX$8,'Term Pricing'!$C$1453:$C$1632,0))*$E267*(1-$F267))</f>
        <v>0</v>
      </c>
      <c r="BY267" s="212">
        <f>(BY$138*INDEX('Term Pricing'!$Y$1453:$Y$1632,MATCH('Project 2'!BY$8,'Term Pricing'!$C$1453:$C$1632,0))*$E267*$F267)+(BY$138*INDEX('Term Pricing'!$Z$1453:$Z$1632,MATCH('Project 2'!BY$8,'Term Pricing'!$C$1453:$C$1632,0))*$E267*(1-$F267))</f>
        <v>0</v>
      </c>
      <c r="BZ267" s="212">
        <f>(BZ$138*INDEX('Term Pricing'!$Y$1453:$Y$1632,MATCH('Project 2'!BZ$8,'Term Pricing'!$C$1453:$C$1632,0))*$E267*$F267)+(BZ$138*INDEX('Term Pricing'!$Z$1453:$Z$1632,MATCH('Project 2'!BZ$8,'Term Pricing'!$C$1453:$C$1632,0))*$E267*(1-$F267))</f>
        <v>0</v>
      </c>
      <c r="CA267" s="212">
        <f>(CA$138*INDEX('Term Pricing'!$Y$1453:$Y$1632,MATCH('Project 2'!CA$8,'Term Pricing'!$C$1453:$C$1632,0))*$E267*$F267)+(CA$138*INDEX('Term Pricing'!$Z$1453:$Z$1632,MATCH('Project 2'!CA$8,'Term Pricing'!$C$1453:$C$1632,0))*$E267*(1-$F267))</f>
        <v>0</v>
      </c>
      <c r="CB267" s="212">
        <f>(CB$138*INDEX('Term Pricing'!$Y$1453:$Y$1632,MATCH('Project 2'!CB$8,'Term Pricing'!$C$1453:$C$1632,0))*$E267*$F267)+(CB$138*INDEX('Term Pricing'!$Z$1453:$Z$1632,MATCH('Project 2'!CB$8,'Term Pricing'!$C$1453:$C$1632,0))*$E267*(1-$F267))</f>
        <v>0</v>
      </c>
      <c r="CC267" s="212">
        <f>(CC$138*INDEX('Term Pricing'!$Y$1453:$Y$1632,MATCH('Project 2'!CC$8,'Term Pricing'!$C$1453:$C$1632,0))*$E267*$F267)+(CC$138*INDEX('Term Pricing'!$Z$1453:$Z$1632,MATCH('Project 2'!CC$8,'Term Pricing'!$C$1453:$C$1632,0))*$E267*(1-$F267))</f>
        <v>0</v>
      </c>
      <c r="CD267" s="212">
        <f>(CD$138*INDEX('Term Pricing'!$Y$1453:$Y$1632,MATCH('Project 2'!CD$8,'Term Pricing'!$C$1453:$C$1632,0))*$E267*$F267)+(CD$138*INDEX('Term Pricing'!$Z$1453:$Z$1632,MATCH('Project 2'!CD$8,'Term Pricing'!$C$1453:$C$1632,0))*$E267*(1-$F267))</f>
        <v>0</v>
      </c>
      <c r="CE267" s="212">
        <f>(CE$138*INDEX('Term Pricing'!$Y$1453:$Y$1632,MATCH('Project 2'!CE$8,'Term Pricing'!$C$1453:$C$1632,0))*$E267*$F267)+(CE$138*INDEX('Term Pricing'!$Z$1453:$Z$1632,MATCH('Project 2'!CE$8,'Term Pricing'!$C$1453:$C$1632,0))*$E267*(1-$F267))</f>
        <v>0</v>
      </c>
      <c r="CF267" s="212">
        <f>(CF$138*INDEX('Term Pricing'!$Y$1453:$Y$1632,MATCH('Project 2'!CF$8,'Term Pricing'!$C$1453:$C$1632,0))*$E267*$F267)+(CF$138*INDEX('Term Pricing'!$Z$1453:$Z$1632,MATCH('Project 2'!CF$8,'Term Pricing'!$C$1453:$C$1632,0))*$E267*(1-$F267))</f>
        <v>0</v>
      </c>
      <c r="CG267" s="212">
        <f>(CG$138*INDEX('Term Pricing'!$Y$1453:$Y$1632,MATCH('Project 2'!CG$8,'Term Pricing'!$C$1453:$C$1632,0))*$E267*$F267)+(CG$138*INDEX('Term Pricing'!$Z$1453:$Z$1632,MATCH('Project 2'!CG$8,'Term Pricing'!$C$1453:$C$1632,0))*$E267*(1-$F267))</f>
        <v>0</v>
      </c>
      <c r="CH267" s="212">
        <f>(CH$138*INDEX('Term Pricing'!$Y$1453:$Y$1632,MATCH('Project 2'!CH$8,'Term Pricing'!$C$1453:$C$1632,0))*$E267*$F267)+(CH$138*INDEX('Term Pricing'!$Z$1453:$Z$1632,MATCH('Project 2'!CH$8,'Term Pricing'!$C$1453:$C$1632,0))*$E267*(1-$F267))</f>
        <v>0</v>
      </c>
      <c r="CI267" s="212">
        <f>(CI$138*INDEX('Term Pricing'!$Y$1453:$Y$1632,MATCH('Project 2'!CI$8,'Term Pricing'!$C$1453:$C$1632,0))*$E267*$F267)+(CI$138*INDEX('Term Pricing'!$Z$1453:$Z$1632,MATCH('Project 2'!CI$8,'Term Pricing'!$C$1453:$C$1632,0))*$E267*(1-$F267))</f>
        <v>0</v>
      </c>
      <c r="CJ267" s="212">
        <f>(CJ$138*INDEX('Term Pricing'!$Y$1453:$Y$1632,MATCH('Project 2'!CJ$8,'Term Pricing'!$C$1453:$C$1632,0))*$E267*$F267)+(CJ$138*INDEX('Term Pricing'!$Z$1453:$Z$1632,MATCH('Project 2'!CJ$8,'Term Pricing'!$C$1453:$C$1632,0))*$E267*(1-$F267))</f>
        <v>0</v>
      </c>
      <c r="CK267" s="212">
        <f>(CK$138*INDEX('Term Pricing'!$Y$1453:$Y$1632,MATCH('Project 2'!CK$8,'Term Pricing'!$C$1453:$C$1632,0))*$E267*$F267)+(CK$138*INDEX('Term Pricing'!$Z$1453:$Z$1632,MATCH('Project 2'!CK$8,'Term Pricing'!$C$1453:$C$1632,0))*$E267*(1-$F267))</f>
        <v>0</v>
      </c>
      <c r="CL267" s="212">
        <f>(CL$138*INDEX('Term Pricing'!$Y$1453:$Y$1632,MATCH('Project 2'!CL$8,'Term Pricing'!$C$1453:$C$1632,0))*$E267*$F267)+(CL$138*INDEX('Term Pricing'!$Z$1453:$Z$1632,MATCH('Project 2'!CL$8,'Term Pricing'!$C$1453:$C$1632,0))*$E267*(1-$F267))</f>
        <v>0</v>
      </c>
      <c r="CM267" s="212">
        <f>(CM$138*INDEX('Term Pricing'!$Y$1453:$Y$1632,MATCH('Project 2'!CM$8,'Term Pricing'!$C$1453:$C$1632,0))*$E267*$F267)+(CM$138*INDEX('Term Pricing'!$Z$1453:$Z$1632,MATCH('Project 2'!CM$8,'Term Pricing'!$C$1453:$C$1632,0))*$E267*(1-$F267))</f>
        <v>0</v>
      </c>
      <c r="CN267" s="212">
        <f>(CN$138*INDEX('Term Pricing'!$Y$1453:$Y$1632,MATCH('Project 2'!CN$8,'Term Pricing'!$C$1453:$C$1632,0))*$E267*$F267)+(CN$138*INDEX('Term Pricing'!$Z$1453:$Z$1632,MATCH('Project 2'!CN$8,'Term Pricing'!$C$1453:$C$1632,0))*$E267*(1-$F267))</f>
        <v>0</v>
      </c>
      <c r="CO267" s="212">
        <f>(CO$138*INDEX('Term Pricing'!$Y$1453:$Y$1632,MATCH('Project 2'!CO$8,'Term Pricing'!$C$1453:$C$1632,0))*$E267*$F267)+(CO$138*INDEX('Term Pricing'!$Z$1453:$Z$1632,MATCH('Project 2'!CO$8,'Term Pricing'!$C$1453:$C$1632,0))*$E267*(1-$F267))</f>
        <v>0</v>
      </c>
      <c r="CP267" s="212">
        <f>(CP$138*INDEX('Term Pricing'!$Y$1453:$Y$1632,MATCH('Project 2'!CP$8,'Term Pricing'!$C$1453:$C$1632,0))*$E267*$F267)+(CP$138*INDEX('Term Pricing'!$Z$1453:$Z$1632,MATCH('Project 2'!CP$8,'Term Pricing'!$C$1453:$C$1632,0))*$E267*(1-$F267))</f>
        <v>0</v>
      </c>
      <c r="CQ267" s="212">
        <f>(CQ$138*INDEX('Term Pricing'!$Y$1453:$Y$1632,MATCH('Project 2'!CQ$8,'Term Pricing'!$C$1453:$C$1632,0))*$E267*$F267)+(CQ$138*INDEX('Term Pricing'!$Z$1453:$Z$1632,MATCH('Project 2'!CQ$8,'Term Pricing'!$C$1453:$C$1632,0))*$E267*(1-$F267))</f>
        <v>0</v>
      </c>
      <c r="CR267" s="212">
        <f>(CR$138*INDEX('Term Pricing'!$Y$1453:$Y$1632,MATCH('Project 2'!CR$8,'Term Pricing'!$C$1453:$C$1632,0))*$E267*$F267)+(CR$138*INDEX('Term Pricing'!$Z$1453:$Z$1632,MATCH('Project 2'!CR$8,'Term Pricing'!$C$1453:$C$1632,0))*$E267*(1-$F267))</f>
        <v>0</v>
      </c>
      <c r="CS267" s="212">
        <f>(CS$138*INDEX('Term Pricing'!$Y$1453:$Y$1632,MATCH('Project 2'!CS$8,'Term Pricing'!$C$1453:$C$1632,0))*$E267*$F267)+(CS$138*INDEX('Term Pricing'!$Z$1453:$Z$1632,MATCH('Project 2'!CS$8,'Term Pricing'!$C$1453:$C$1632,0))*$E267*(1-$F267))</f>
        <v>0</v>
      </c>
      <c r="CT267" s="212">
        <f>(CT$138*INDEX('Term Pricing'!$Y$1453:$Y$1632,MATCH('Project 2'!CT$8,'Term Pricing'!$C$1453:$C$1632,0))*$E267*$F267)+(CT$138*INDEX('Term Pricing'!$Z$1453:$Z$1632,MATCH('Project 2'!CT$8,'Term Pricing'!$C$1453:$C$1632,0))*$E267*(1-$F267))</f>
        <v>0</v>
      </c>
      <c r="CU267" s="212">
        <f>(CU$138*INDEX('Term Pricing'!$Y$1453:$Y$1632,MATCH('Project 2'!CU$8,'Term Pricing'!$C$1453:$C$1632,0))*$E267*$F267)+(CU$138*INDEX('Term Pricing'!$Z$1453:$Z$1632,MATCH('Project 2'!CU$8,'Term Pricing'!$C$1453:$C$1632,0))*$E267*(1-$F267))</f>
        <v>0</v>
      </c>
      <c r="CV267" s="212">
        <f>(CV$138*INDEX('Term Pricing'!$Y$1453:$Y$1632,MATCH('Project 2'!CV$8,'Term Pricing'!$C$1453:$C$1632,0))*$E267*$F267)+(CV$138*INDEX('Term Pricing'!$Z$1453:$Z$1632,MATCH('Project 2'!CV$8,'Term Pricing'!$C$1453:$C$1632,0))*$E267*(1-$F267))</f>
        <v>0</v>
      </c>
      <c r="CW267" s="212">
        <f>(CW$138*INDEX('Term Pricing'!$Y$1453:$Y$1632,MATCH('Project 2'!CW$8,'Term Pricing'!$C$1453:$C$1632,0))*$E267*$F267)+(CW$138*INDEX('Term Pricing'!$Z$1453:$Z$1632,MATCH('Project 2'!CW$8,'Term Pricing'!$C$1453:$C$1632,0))*$E267*(1-$F267))</f>
        <v>0</v>
      </c>
      <c r="CX267" s="212">
        <f>(CX$138*INDEX('Term Pricing'!$Y$1453:$Y$1632,MATCH('Project 2'!CX$8,'Term Pricing'!$C$1453:$C$1632,0))*$E267*$F267)+(CX$138*INDEX('Term Pricing'!$Z$1453:$Z$1632,MATCH('Project 2'!CX$8,'Term Pricing'!$C$1453:$C$1632,0))*$E267*(1-$F267))</f>
        <v>0</v>
      </c>
      <c r="CY267" s="212">
        <f>(CY$138*INDEX('Term Pricing'!$Y$1453:$Y$1632,MATCH('Project 2'!CY$8,'Term Pricing'!$C$1453:$C$1632,0))*$E267*$F267)+(CY$138*INDEX('Term Pricing'!$Z$1453:$Z$1632,MATCH('Project 2'!CY$8,'Term Pricing'!$C$1453:$C$1632,0))*$E267*(1-$F267))</f>
        <v>0</v>
      </c>
      <c r="CZ267" s="212">
        <f>(CZ$138*INDEX('Term Pricing'!$Y$1453:$Y$1632,MATCH('Project 2'!CZ$8,'Term Pricing'!$C$1453:$C$1632,0))*$E267*$F267)+(CZ$138*INDEX('Term Pricing'!$Z$1453:$Z$1632,MATCH('Project 2'!CZ$8,'Term Pricing'!$C$1453:$C$1632,0))*$E267*(1-$F267))</f>
        <v>0</v>
      </c>
      <c r="DA267" s="212">
        <f>(DA$138*INDEX('Term Pricing'!$Y$1453:$Y$1632,MATCH('Project 2'!DA$8,'Term Pricing'!$C$1453:$C$1632,0))*$E267*$F267)+(DA$138*INDEX('Term Pricing'!$Z$1453:$Z$1632,MATCH('Project 2'!DA$8,'Term Pricing'!$C$1453:$C$1632,0))*$E267*(1-$F267))</f>
        <v>0</v>
      </c>
      <c r="DB267" s="212">
        <f>(DB$138*INDEX('Term Pricing'!$Y$1453:$Y$1632,MATCH('Project 2'!DB$8,'Term Pricing'!$C$1453:$C$1632,0))*$E267*$F267)+(DB$138*INDEX('Term Pricing'!$Z$1453:$Z$1632,MATCH('Project 2'!DB$8,'Term Pricing'!$C$1453:$C$1632,0))*$E267*(1-$F267))</f>
        <v>0</v>
      </c>
      <c r="DC267" s="212">
        <f>(DC$138*INDEX('Term Pricing'!$Y$1453:$Y$1632,MATCH('Project 2'!DC$8,'Term Pricing'!$C$1453:$C$1632,0))*$E267*$F267)+(DC$138*INDEX('Term Pricing'!$Z$1453:$Z$1632,MATCH('Project 2'!DC$8,'Term Pricing'!$C$1453:$C$1632,0))*$E267*(1-$F267))</f>
        <v>0</v>
      </c>
      <c r="DD267" s="212">
        <f>(DD$138*INDEX('Term Pricing'!$Y$1453:$Y$1632,MATCH('Project 2'!DD$8,'Term Pricing'!$C$1453:$C$1632,0))*$E267*$F267)+(DD$138*INDEX('Term Pricing'!$Z$1453:$Z$1632,MATCH('Project 2'!DD$8,'Term Pricing'!$C$1453:$C$1632,0))*$E267*(1-$F267))</f>
        <v>0</v>
      </c>
      <c r="DE267" s="212">
        <f>(DE$138*INDEX('Term Pricing'!$Y$1453:$Y$1632,MATCH('Project 2'!DE$8,'Term Pricing'!$C$1453:$C$1632,0))*$E267*$F267)+(DE$138*INDEX('Term Pricing'!$Z$1453:$Z$1632,MATCH('Project 2'!DE$8,'Term Pricing'!$C$1453:$C$1632,0))*$E267*(1-$F267))</f>
        <v>0</v>
      </c>
      <c r="DF267" s="212">
        <f>(DF$138*INDEX('Term Pricing'!$Y$1453:$Y$1632,MATCH('Project 2'!DF$8,'Term Pricing'!$C$1453:$C$1632,0))*$E267*$F267)+(DF$138*INDEX('Term Pricing'!$Z$1453:$Z$1632,MATCH('Project 2'!DF$8,'Term Pricing'!$C$1453:$C$1632,0))*$E267*(1-$F267))</f>
        <v>0</v>
      </c>
      <c r="DG267" s="212">
        <f>(DG$138*INDEX('Term Pricing'!$Y$1453:$Y$1632,MATCH('Project 2'!DG$8,'Term Pricing'!$C$1453:$C$1632,0))*$E267*$F267)+(DG$138*INDEX('Term Pricing'!$Z$1453:$Z$1632,MATCH('Project 2'!DG$8,'Term Pricing'!$C$1453:$C$1632,0))*$E267*(1-$F267))</f>
        <v>0</v>
      </c>
      <c r="DH267" s="212">
        <f>(DH$138*INDEX('Term Pricing'!$Y$1453:$Y$1632,MATCH('Project 2'!DH$8,'Term Pricing'!$C$1453:$C$1632,0))*$E267*$F267)+(DH$138*INDEX('Term Pricing'!$Z$1453:$Z$1632,MATCH('Project 2'!DH$8,'Term Pricing'!$C$1453:$C$1632,0))*$E267*(1-$F267))</f>
        <v>0</v>
      </c>
      <c r="DI267" s="212">
        <f>(DI$138*INDEX('Term Pricing'!$Y$1453:$Y$1632,MATCH('Project 2'!DI$8,'Term Pricing'!$C$1453:$C$1632,0))*$E267*$F267)+(DI$138*INDEX('Term Pricing'!$Z$1453:$Z$1632,MATCH('Project 2'!DI$8,'Term Pricing'!$C$1453:$C$1632,0))*$E267*(1-$F267))</f>
        <v>0</v>
      </c>
      <c r="DJ267" s="212">
        <f>(DJ$138*INDEX('Term Pricing'!$Y$1453:$Y$1632,MATCH('Project 2'!DJ$8,'Term Pricing'!$C$1453:$C$1632,0))*$E267*$F267)+(DJ$138*INDEX('Term Pricing'!$Z$1453:$Z$1632,MATCH('Project 2'!DJ$8,'Term Pricing'!$C$1453:$C$1632,0))*$E267*(1-$F267))</f>
        <v>0</v>
      </c>
      <c r="DK267" s="212">
        <f>(DK$138*INDEX('Term Pricing'!$Y$1453:$Y$1632,MATCH('Project 2'!DK$8,'Term Pricing'!$C$1453:$C$1632,0))*$E267*$F267)+(DK$138*INDEX('Term Pricing'!$Z$1453:$Z$1632,MATCH('Project 2'!DK$8,'Term Pricing'!$C$1453:$C$1632,0))*$E267*(1-$F267))</f>
        <v>0</v>
      </c>
      <c r="DL267" s="212">
        <f>(DL$138*INDEX('Term Pricing'!$Y$1453:$Y$1632,MATCH('Project 2'!DL$8,'Term Pricing'!$C$1453:$C$1632,0))*$E267*$F267)+(DL$138*INDEX('Term Pricing'!$Z$1453:$Z$1632,MATCH('Project 2'!DL$8,'Term Pricing'!$C$1453:$C$1632,0))*$E267*(1-$F267))</f>
        <v>0</v>
      </c>
      <c r="DM267" s="212">
        <f>(DM$138*INDEX('Term Pricing'!$Y$1453:$Y$1632,MATCH('Project 2'!DM$8,'Term Pricing'!$C$1453:$C$1632,0))*$E267*$F267)+(DM$138*INDEX('Term Pricing'!$Z$1453:$Z$1632,MATCH('Project 2'!DM$8,'Term Pricing'!$C$1453:$C$1632,0))*$E267*(1-$F267))</f>
        <v>0</v>
      </c>
      <c r="DN267" s="212">
        <f>(DN$138*INDEX('Term Pricing'!$Y$1453:$Y$1632,MATCH('Project 2'!DN$8,'Term Pricing'!$C$1453:$C$1632,0))*$E267*$F267)+(DN$138*INDEX('Term Pricing'!$Z$1453:$Z$1632,MATCH('Project 2'!DN$8,'Term Pricing'!$C$1453:$C$1632,0))*$E267*(1-$F267))</f>
        <v>0</v>
      </c>
    </row>
    <row r="268" spans="1:118" hidden="1" outlineLevel="1">
      <c r="A268" s="151"/>
      <c r="C268" s="34" t="s">
        <v>264</v>
      </c>
      <c r="E268" s="70">
        <f>Inputs!H188</f>
        <v>0</v>
      </c>
      <c r="F268" s="70">
        <f>Inputs!J188</f>
        <v>0</v>
      </c>
      <c r="G268" s="54" t="s">
        <v>83</v>
      </c>
      <c r="H268" s="279">
        <f>IFERROR(SUM($J268:$DN268)/(SUM($J$138:$DN$138)*E268),0)</f>
        <v>0</v>
      </c>
      <c r="I268" s="29"/>
      <c r="J268" s="212">
        <f>(J$138*INDEX('Term Pricing'!$Y$1453:$Y$1632,MATCH('Project 2'!J$8,'Term Pricing'!$C$1453:$C$1632,0))*$E268*$F268)+(J$138*INDEX('Term Pricing'!$Z$1453:$Z$1632,MATCH('Project 2'!J$8,'Term Pricing'!$C$1453:$C$1632,0))*$E268*(1-$F268))</f>
        <v>0</v>
      </c>
      <c r="K268" s="212">
        <f>(K$138*INDEX('Term Pricing'!$Y$1453:$Y$1632,MATCH('Project 2'!K$8,'Term Pricing'!$C$1453:$C$1632,0))*$E268*$F268)+(K$138*INDEX('Term Pricing'!$Z$1453:$Z$1632,MATCH('Project 2'!K$8,'Term Pricing'!$C$1453:$C$1632,0))*$E268*(1-$F268))</f>
        <v>0</v>
      </c>
      <c r="L268" s="212">
        <f>(L$138*INDEX('Term Pricing'!$Y$1453:$Y$1632,MATCH('Project 2'!L$8,'Term Pricing'!$C$1453:$C$1632,0))*$E268*$F268)+(L$138*INDEX('Term Pricing'!$Z$1453:$Z$1632,MATCH('Project 2'!L$8,'Term Pricing'!$C$1453:$C$1632,0))*$E268*(1-$F268))</f>
        <v>0</v>
      </c>
      <c r="M268" s="212">
        <f>(M$138*INDEX('Term Pricing'!$Y$1453:$Y$1632,MATCH('Project 2'!M$8,'Term Pricing'!$C$1453:$C$1632,0))*$E268*$F268)+(M$138*INDEX('Term Pricing'!$Z$1453:$Z$1632,MATCH('Project 2'!M$8,'Term Pricing'!$C$1453:$C$1632,0))*$E268*(1-$F268))</f>
        <v>0</v>
      </c>
      <c r="N268" s="212">
        <f>(N$138*INDEX('Term Pricing'!$Y$1453:$Y$1632,MATCH('Project 2'!N$8,'Term Pricing'!$C$1453:$C$1632,0))*$E268*$F268)+(N$138*INDEX('Term Pricing'!$Z$1453:$Z$1632,MATCH('Project 2'!N$8,'Term Pricing'!$C$1453:$C$1632,0))*$E268*(1-$F268))</f>
        <v>0</v>
      </c>
      <c r="O268" s="212">
        <f>(O$138*INDEX('Term Pricing'!$Y$1453:$Y$1632,MATCH('Project 2'!O$8,'Term Pricing'!$C$1453:$C$1632,0))*$E268*$F268)+(O$138*INDEX('Term Pricing'!$Z$1453:$Z$1632,MATCH('Project 2'!O$8,'Term Pricing'!$C$1453:$C$1632,0))*$E268*(1-$F268))</f>
        <v>0</v>
      </c>
      <c r="P268" s="212">
        <f>(P$138*INDEX('Term Pricing'!$Y$1453:$Y$1632,MATCH('Project 2'!P$8,'Term Pricing'!$C$1453:$C$1632,0))*$E268*$F268)+(P$138*INDEX('Term Pricing'!$Z$1453:$Z$1632,MATCH('Project 2'!P$8,'Term Pricing'!$C$1453:$C$1632,0))*$E268*(1-$F268))</f>
        <v>0</v>
      </c>
      <c r="Q268" s="212">
        <f>(Q$138*INDEX('Term Pricing'!$Y$1453:$Y$1632,MATCH('Project 2'!Q$8,'Term Pricing'!$C$1453:$C$1632,0))*$E268*$F268)+(Q$138*INDEX('Term Pricing'!$Z$1453:$Z$1632,MATCH('Project 2'!Q$8,'Term Pricing'!$C$1453:$C$1632,0))*$E268*(1-$F268))</f>
        <v>0</v>
      </c>
      <c r="R268" s="212">
        <f>(R$138*INDEX('Term Pricing'!$Y$1453:$Y$1632,MATCH('Project 2'!R$8,'Term Pricing'!$C$1453:$C$1632,0))*$E268*$F268)+(R$138*INDEX('Term Pricing'!$Z$1453:$Z$1632,MATCH('Project 2'!R$8,'Term Pricing'!$C$1453:$C$1632,0))*$E268*(1-$F268))</f>
        <v>0</v>
      </c>
      <c r="S268" s="212">
        <f>(S$138*INDEX('Term Pricing'!$Y$1453:$Y$1632,MATCH('Project 2'!S$8,'Term Pricing'!$C$1453:$C$1632,0))*$E268*$F268)+(S$138*INDEX('Term Pricing'!$Z$1453:$Z$1632,MATCH('Project 2'!S$8,'Term Pricing'!$C$1453:$C$1632,0))*$E268*(1-$F268))</f>
        <v>0</v>
      </c>
      <c r="T268" s="212">
        <f>(T$138*INDEX('Term Pricing'!$Y$1453:$Y$1632,MATCH('Project 2'!T$8,'Term Pricing'!$C$1453:$C$1632,0))*$E268*$F268)+(T$138*INDEX('Term Pricing'!$Z$1453:$Z$1632,MATCH('Project 2'!T$8,'Term Pricing'!$C$1453:$C$1632,0))*$E268*(1-$F268))</f>
        <v>0</v>
      </c>
      <c r="U268" s="212">
        <f>(U$138*INDEX('Term Pricing'!$Y$1453:$Y$1632,MATCH('Project 2'!U$8,'Term Pricing'!$C$1453:$C$1632,0))*$E268*$F268)+(U$138*INDEX('Term Pricing'!$Z$1453:$Z$1632,MATCH('Project 2'!U$8,'Term Pricing'!$C$1453:$C$1632,0))*$E268*(1-$F268))</f>
        <v>0</v>
      </c>
      <c r="V268" s="212">
        <f>(V$138*INDEX('Term Pricing'!$Y$1453:$Y$1632,MATCH('Project 2'!V$8,'Term Pricing'!$C$1453:$C$1632,0))*$E268*$F268)+(V$138*INDEX('Term Pricing'!$Z$1453:$Z$1632,MATCH('Project 2'!V$8,'Term Pricing'!$C$1453:$C$1632,0))*$E268*(1-$F268))</f>
        <v>0</v>
      </c>
      <c r="W268" s="212">
        <f>(W$138*INDEX('Term Pricing'!$Y$1453:$Y$1632,MATCH('Project 2'!W$8,'Term Pricing'!$C$1453:$C$1632,0))*$E268*$F268)+(W$138*INDEX('Term Pricing'!$Z$1453:$Z$1632,MATCH('Project 2'!W$8,'Term Pricing'!$C$1453:$C$1632,0))*$E268*(1-$F268))</f>
        <v>0</v>
      </c>
      <c r="X268" s="212">
        <f>(X$138*INDEX('Term Pricing'!$Y$1453:$Y$1632,MATCH('Project 2'!X$8,'Term Pricing'!$C$1453:$C$1632,0))*$E268*$F268)+(X$138*INDEX('Term Pricing'!$Z$1453:$Z$1632,MATCH('Project 2'!X$8,'Term Pricing'!$C$1453:$C$1632,0))*$E268*(1-$F268))</f>
        <v>0</v>
      </c>
      <c r="Y268" s="212">
        <f>(Y$138*INDEX('Term Pricing'!$Y$1453:$Y$1632,MATCH('Project 2'!Y$8,'Term Pricing'!$C$1453:$C$1632,0))*$E268*$F268)+(Y$138*INDEX('Term Pricing'!$Z$1453:$Z$1632,MATCH('Project 2'!Y$8,'Term Pricing'!$C$1453:$C$1632,0))*$E268*(1-$F268))</f>
        <v>0</v>
      </c>
      <c r="Z268" s="212">
        <f>(Z$138*INDEX('Term Pricing'!$Y$1453:$Y$1632,MATCH('Project 2'!Z$8,'Term Pricing'!$C$1453:$C$1632,0))*$E268*$F268)+(Z$138*INDEX('Term Pricing'!$Z$1453:$Z$1632,MATCH('Project 2'!Z$8,'Term Pricing'!$C$1453:$C$1632,0))*$E268*(1-$F268))</f>
        <v>0</v>
      </c>
      <c r="AA268" s="212">
        <f>(AA$138*INDEX('Term Pricing'!$Y$1453:$Y$1632,MATCH('Project 2'!AA$8,'Term Pricing'!$C$1453:$C$1632,0))*$E268*$F268)+(AA$138*INDEX('Term Pricing'!$Z$1453:$Z$1632,MATCH('Project 2'!AA$8,'Term Pricing'!$C$1453:$C$1632,0))*$E268*(1-$F268))</f>
        <v>0</v>
      </c>
      <c r="AB268" s="212">
        <f>(AB$138*INDEX('Term Pricing'!$Y$1453:$Y$1632,MATCH('Project 2'!AB$8,'Term Pricing'!$C$1453:$C$1632,0))*$E268*$F268)+(AB$138*INDEX('Term Pricing'!$Z$1453:$Z$1632,MATCH('Project 2'!AB$8,'Term Pricing'!$C$1453:$C$1632,0))*$E268*(1-$F268))</f>
        <v>0</v>
      </c>
      <c r="AC268" s="212">
        <f>(AC$138*INDEX('Term Pricing'!$Y$1453:$Y$1632,MATCH('Project 2'!AC$8,'Term Pricing'!$C$1453:$C$1632,0))*$E268*$F268)+(AC$138*INDEX('Term Pricing'!$Z$1453:$Z$1632,MATCH('Project 2'!AC$8,'Term Pricing'!$C$1453:$C$1632,0))*$E268*(1-$F268))</f>
        <v>0</v>
      </c>
      <c r="AD268" s="212">
        <f>(AD$138*INDEX('Term Pricing'!$Y$1453:$Y$1632,MATCH('Project 2'!AD$8,'Term Pricing'!$C$1453:$C$1632,0))*$E268*$F268)+(AD$138*INDEX('Term Pricing'!$Z$1453:$Z$1632,MATCH('Project 2'!AD$8,'Term Pricing'!$C$1453:$C$1632,0))*$E268*(1-$F268))</f>
        <v>0</v>
      </c>
      <c r="AE268" s="212">
        <f>(AE$138*INDEX('Term Pricing'!$Y$1453:$Y$1632,MATCH('Project 2'!AE$8,'Term Pricing'!$C$1453:$C$1632,0))*$E268*$F268)+(AE$138*INDEX('Term Pricing'!$Z$1453:$Z$1632,MATCH('Project 2'!AE$8,'Term Pricing'!$C$1453:$C$1632,0))*$E268*(1-$F268))</f>
        <v>0</v>
      </c>
      <c r="AF268" s="212">
        <f>(AF$138*INDEX('Term Pricing'!$Y$1453:$Y$1632,MATCH('Project 2'!AF$8,'Term Pricing'!$C$1453:$C$1632,0))*$E268*$F268)+(AF$138*INDEX('Term Pricing'!$Z$1453:$Z$1632,MATCH('Project 2'!AF$8,'Term Pricing'!$C$1453:$C$1632,0))*$E268*(1-$F268))</f>
        <v>0</v>
      </c>
      <c r="AG268" s="212">
        <f>(AG$138*INDEX('Term Pricing'!$Y$1453:$Y$1632,MATCH('Project 2'!AG$8,'Term Pricing'!$C$1453:$C$1632,0))*$E268*$F268)+(AG$138*INDEX('Term Pricing'!$Z$1453:$Z$1632,MATCH('Project 2'!AG$8,'Term Pricing'!$C$1453:$C$1632,0))*$E268*(1-$F268))</f>
        <v>0</v>
      </c>
      <c r="AH268" s="212">
        <f>(AH$138*INDEX('Term Pricing'!$Y$1453:$Y$1632,MATCH('Project 2'!AH$8,'Term Pricing'!$C$1453:$C$1632,0))*$E268*$F268)+(AH$138*INDEX('Term Pricing'!$Z$1453:$Z$1632,MATCH('Project 2'!AH$8,'Term Pricing'!$C$1453:$C$1632,0))*$E268*(1-$F268))</f>
        <v>0</v>
      </c>
      <c r="AI268" s="212">
        <f>(AI$138*INDEX('Term Pricing'!$Y$1453:$Y$1632,MATCH('Project 2'!AI$8,'Term Pricing'!$C$1453:$C$1632,0))*$E268*$F268)+(AI$138*INDEX('Term Pricing'!$Z$1453:$Z$1632,MATCH('Project 2'!AI$8,'Term Pricing'!$C$1453:$C$1632,0))*$E268*(1-$F268))</f>
        <v>0</v>
      </c>
      <c r="AJ268" s="212">
        <f>(AJ$138*INDEX('Term Pricing'!$Y$1453:$Y$1632,MATCH('Project 2'!AJ$8,'Term Pricing'!$C$1453:$C$1632,0))*$E268*$F268)+(AJ$138*INDEX('Term Pricing'!$Z$1453:$Z$1632,MATCH('Project 2'!AJ$8,'Term Pricing'!$C$1453:$C$1632,0))*$E268*(1-$F268))</f>
        <v>0</v>
      </c>
      <c r="AK268" s="212">
        <f>(AK$138*INDEX('Term Pricing'!$Y$1453:$Y$1632,MATCH('Project 2'!AK$8,'Term Pricing'!$C$1453:$C$1632,0))*$E268*$F268)+(AK$138*INDEX('Term Pricing'!$Z$1453:$Z$1632,MATCH('Project 2'!AK$8,'Term Pricing'!$C$1453:$C$1632,0))*$E268*(1-$F268))</f>
        <v>0</v>
      </c>
      <c r="AL268" s="212">
        <f>(AL$138*INDEX('Term Pricing'!$Y$1453:$Y$1632,MATCH('Project 2'!AL$8,'Term Pricing'!$C$1453:$C$1632,0))*$E268*$F268)+(AL$138*INDEX('Term Pricing'!$Z$1453:$Z$1632,MATCH('Project 2'!AL$8,'Term Pricing'!$C$1453:$C$1632,0))*$E268*(1-$F268))</f>
        <v>0</v>
      </c>
      <c r="AM268" s="212">
        <f>(AM$138*INDEX('Term Pricing'!$Y$1453:$Y$1632,MATCH('Project 2'!AM$8,'Term Pricing'!$C$1453:$C$1632,0))*$E268*$F268)+(AM$138*INDEX('Term Pricing'!$Z$1453:$Z$1632,MATCH('Project 2'!AM$8,'Term Pricing'!$C$1453:$C$1632,0))*$E268*(1-$F268))</f>
        <v>0</v>
      </c>
      <c r="AN268" s="212">
        <f>(AN$138*INDEX('Term Pricing'!$Y$1453:$Y$1632,MATCH('Project 2'!AN$8,'Term Pricing'!$C$1453:$C$1632,0))*$E268*$F268)+(AN$138*INDEX('Term Pricing'!$Z$1453:$Z$1632,MATCH('Project 2'!AN$8,'Term Pricing'!$C$1453:$C$1632,0))*$E268*(1-$F268))</f>
        <v>0</v>
      </c>
      <c r="AO268" s="212">
        <f>(AO$138*INDEX('Term Pricing'!$Y$1453:$Y$1632,MATCH('Project 2'!AO$8,'Term Pricing'!$C$1453:$C$1632,0))*$E268*$F268)+(AO$138*INDEX('Term Pricing'!$Z$1453:$Z$1632,MATCH('Project 2'!AO$8,'Term Pricing'!$C$1453:$C$1632,0))*$E268*(1-$F268))</f>
        <v>0</v>
      </c>
      <c r="AP268" s="212">
        <f>(AP$138*INDEX('Term Pricing'!$Y$1453:$Y$1632,MATCH('Project 2'!AP$8,'Term Pricing'!$C$1453:$C$1632,0))*$E268*$F268)+(AP$138*INDEX('Term Pricing'!$Z$1453:$Z$1632,MATCH('Project 2'!AP$8,'Term Pricing'!$C$1453:$C$1632,0))*$E268*(1-$F268))</f>
        <v>0</v>
      </c>
      <c r="AQ268" s="212">
        <f>(AQ$138*INDEX('Term Pricing'!$Y$1453:$Y$1632,MATCH('Project 2'!AQ$8,'Term Pricing'!$C$1453:$C$1632,0))*$E268*$F268)+(AQ$138*INDEX('Term Pricing'!$Z$1453:$Z$1632,MATCH('Project 2'!AQ$8,'Term Pricing'!$C$1453:$C$1632,0))*$E268*(1-$F268))</f>
        <v>0</v>
      </c>
      <c r="AR268" s="212">
        <f>(AR$138*INDEX('Term Pricing'!$Y$1453:$Y$1632,MATCH('Project 2'!AR$8,'Term Pricing'!$C$1453:$C$1632,0))*$E268*$F268)+(AR$138*INDEX('Term Pricing'!$Z$1453:$Z$1632,MATCH('Project 2'!AR$8,'Term Pricing'!$C$1453:$C$1632,0))*$E268*(1-$F268))</f>
        <v>0</v>
      </c>
      <c r="AS268" s="212">
        <f>(AS$138*INDEX('Term Pricing'!$Y$1453:$Y$1632,MATCH('Project 2'!AS$8,'Term Pricing'!$C$1453:$C$1632,0))*$E268*$F268)+(AS$138*INDEX('Term Pricing'!$Z$1453:$Z$1632,MATCH('Project 2'!AS$8,'Term Pricing'!$C$1453:$C$1632,0))*$E268*(1-$F268))</f>
        <v>0</v>
      </c>
      <c r="AT268" s="212">
        <f>(AT$138*INDEX('Term Pricing'!$Y$1453:$Y$1632,MATCH('Project 2'!AT$8,'Term Pricing'!$C$1453:$C$1632,0))*$E268*$F268)+(AT$138*INDEX('Term Pricing'!$Z$1453:$Z$1632,MATCH('Project 2'!AT$8,'Term Pricing'!$C$1453:$C$1632,0))*$E268*(1-$F268))</f>
        <v>0</v>
      </c>
      <c r="AU268" s="212">
        <f>(AU$138*INDEX('Term Pricing'!$Y$1453:$Y$1632,MATCH('Project 2'!AU$8,'Term Pricing'!$C$1453:$C$1632,0))*$E268*$F268)+(AU$138*INDEX('Term Pricing'!$Z$1453:$Z$1632,MATCH('Project 2'!AU$8,'Term Pricing'!$C$1453:$C$1632,0))*$E268*(1-$F268))</f>
        <v>0</v>
      </c>
      <c r="AV268" s="212">
        <f>(AV$138*INDEX('Term Pricing'!$Y$1453:$Y$1632,MATCH('Project 2'!AV$8,'Term Pricing'!$C$1453:$C$1632,0))*$E268*$F268)+(AV$138*INDEX('Term Pricing'!$Z$1453:$Z$1632,MATCH('Project 2'!AV$8,'Term Pricing'!$C$1453:$C$1632,0))*$E268*(1-$F268))</f>
        <v>0</v>
      </c>
      <c r="AW268" s="212">
        <f>(AW$138*INDEX('Term Pricing'!$Y$1453:$Y$1632,MATCH('Project 2'!AW$8,'Term Pricing'!$C$1453:$C$1632,0))*$E268*$F268)+(AW$138*INDEX('Term Pricing'!$Z$1453:$Z$1632,MATCH('Project 2'!AW$8,'Term Pricing'!$C$1453:$C$1632,0))*$E268*(1-$F268))</f>
        <v>0</v>
      </c>
      <c r="AX268" s="212">
        <f>(AX$138*INDEX('Term Pricing'!$Y$1453:$Y$1632,MATCH('Project 2'!AX$8,'Term Pricing'!$C$1453:$C$1632,0))*$E268*$F268)+(AX$138*INDEX('Term Pricing'!$Z$1453:$Z$1632,MATCH('Project 2'!AX$8,'Term Pricing'!$C$1453:$C$1632,0))*$E268*(1-$F268))</f>
        <v>0</v>
      </c>
      <c r="AY268" s="212">
        <f>(AY$138*INDEX('Term Pricing'!$Y$1453:$Y$1632,MATCH('Project 2'!AY$8,'Term Pricing'!$C$1453:$C$1632,0))*$E268*$F268)+(AY$138*INDEX('Term Pricing'!$Z$1453:$Z$1632,MATCH('Project 2'!AY$8,'Term Pricing'!$C$1453:$C$1632,0))*$E268*(1-$F268))</f>
        <v>0</v>
      </c>
      <c r="AZ268" s="212">
        <f>(AZ$138*INDEX('Term Pricing'!$Y$1453:$Y$1632,MATCH('Project 2'!AZ$8,'Term Pricing'!$C$1453:$C$1632,0))*$E268*$F268)+(AZ$138*INDEX('Term Pricing'!$Z$1453:$Z$1632,MATCH('Project 2'!AZ$8,'Term Pricing'!$C$1453:$C$1632,0))*$E268*(1-$F268))</f>
        <v>0</v>
      </c>
      <c r="BA268" s="212">
        <f>(BA$138*INDEX('Term Pricing'!$Y$1453:$Y$1632,MATCH('Project 2'!BA$8,'Term Pricing'!$C$1453:$C$1632,0))*$E268*$F268)+(BA$138*INDEX('Term Pricing'!$Z$1453:$Z$1632,MATCH('Project 2'!BA$8,'Term Pricing'!$C$1453:$C$1632,0))*$E268*(1-$F268))</f>
        <v>0</v>
      </c>
      <c r="BB268" s="212">
        <f>(BB$138*INDEX('Term Pricing'!$Y$1453:$Y$1632,MATCH('Project 2'!BB$8,'Term Pricing'!$C$1453:$C$1632,0))*$E268*$F268)+(BB$138*INDEX('Term Pricing'!$Z$1453:$Z$1632,MATCH('Project 2'!BB$8,'Term Pricing'!$C$1453:$C$1632,0))*$E268*(1-$F268))</f>
        <v>0</v>
      </c>
      <c r="BC268" s="212">
        <f>(BC$138*INDEX('Term Pricing'!$Y$1453:$Y$1632,MATCH('Project 2'!BC$8,'Term Pricing'!$C$1453:$C$1632,0))*$E268*$F268)+(BC$138*INDEX('Term Pricing'!$Z$1453:$Z$1632,MATCH('Project 2'!BC$8,'Term Pricing'!$C$1453:$C$1632,0))*$E268*(1-$F268))</f>
        <v>0</v>
      </c>
      <c r="BD268" s="212">
        <f>(BD$138*INDEX('Term Pricing'!$Y$1453:$Y$1632,MATCH('Project 2'!BD$8,'Term Pricing'!$C$1453:$C$1632,0))*$E268*$F268)+(BD$138*INDEX('Term Pricing'!$Z$1453:$Z$1632,MATCH('Project 2'!BD$8,'Term Pricing'!$C$1453:$C$1632,0))*$E268*(1-$F268))</f>
        <v>0</v>
      </c>
      <c r="BE268" s="212">
        <f>(BE$138*INDEX('Term Pricing'!$Y$1453:$Y$1632,MATCH('Project 2'!BE$8,'Term Pricing'!$C$1453:$C$1632,0))*$E268*$F268)+(BE$138*INDEX('Term Pricing'!$Z$1453:$Z$1632,MATCH('Project 2'!BE$8,'Term Pricing'!$C$1453:$C$1632,0))*$E268*(1-$F268))</f>
        <v>0</v>
      </c>
      <c r="BF268" s="212">
        <f>(BF$138*INDEX('Term Pricing'!$Y$1453:$Y$1632,MATCH('Project 2'!BF$8,'Term Pricing'!$C$1453:$C$1632,0))*$E268*$F268)+(BF$138*INDEX('Term Pricing'!$Z$1453:$Z$1632,MATCH('Project 2'!BF$8,'Term Pricing'!$C$1453:$C$1632,0))*$E268*(1-$F268))</f>
        <v>0</v>
      </c>
      <c r="BG268" s="212">
        <f>(BG$138*INDEX('Term Pricing'!$Y$1453:$Y$1632,MATCH('Project 2'!BG$8,'Term Pricing'!$C$1453:$C$1632,0))*$E268*$F268)+(BG$138*INDEX('Term Pricing'!$Z$1453:$Z$1632,MATCH('Project 2'!BG$8,'Term Pricing'!$C$1453:$C$1632,0))*$E268*(1-$F268))</f>
        <v>0</v>
      </c>
      <c r="BH268" s="212">
        <f>(BH$138*INDEX('Term Pricing'!$Y$1453:$Y$1632,MATCH('Project 2'!BH$8,'Term Pricing'!$C$1453:$C$1632,0))*$E268*$F268)+(BH$138*INDEX('Term Pricing'!$Z$1453:$Z$1632,MATCH('Project 2'!BH$8,'Term Pricing'!$C$1453:$C$1632,0))*$E268*(1-$F268))</f>
        <v>0</v>
      </c>
      <c r="BI268" s="212">
        <f>(BI$138*INDEX('Term Pricing'!$Y$1453:$Y$1632,MATCH('Project 2'!BI$8,'Term Pricing'!$C$1453:$C$1632,0))*$E268*$F268)+(BI$138*INDEX('Term Pricing'!$Z$1453:$Z$1632,MATCH('Project 2'!BI$8,'Term Pricing'!$C$1453:$C$1632,0))*$E268*(1-$F268))</f>
        <v>0</v>
      </c>
      <c r="BJ268" s="212">
        <f>(BJ$138*INDEX('Term Pricing'!$Y$1453:$Y$1632,MATCH('Project 2'!BJ$8,'Term Pricing'!$C$1453:$C$1632,0))*$E268*$F268)+(BJ$138*INDEX('Term Pricing'!$Z$1453:$Z$1632,MATCH('Project 2'!BJ$8,'Term Pricing'!$C$1453:$C$1632,0))*$E268*(1-$F268))</f>
        <v>0</v>
      </c>
      <c r="BK268" s="212">
        <f>(BK$138*INDEX('Term Pricing'!$Y$1453:$Y$1632,MATCH('Project 2'!BK$8,'Term Pricing'!$C$1453:$C$1632,0))*$E268*$F268)+(BK$138*INDEX('Term Pricing'!$Z$1453:$Z$1632,MATCH('Project 2'!BK$8,'Term Pricing'!$C$1453:$C$1632,0))*$E268*(1-$F268))</f>
        <v>0</v>
      </c>
      <c r="BL268" s="212">
        <f>(BL$138*INDEX('Term Pricing'!$Y$1453:$Y$1632,MATCH('Project 2'!BL$8,'Term Pricing'!$C$1453:$C$1632,0))*$E268*$F268)+(BL$138*INDEX('Term Pricing'!$Z$1453:$Z$1632,MATCH('Project 2'!BL$8,'Term Pricing'!$C$1453:$C$1632,0))*$E268*(1-$F268))</f>
        <v>0</v>
      </c>
      <c r="BM268" s="212">
        <f>(BM$138*INDEX('Term Pricing'!$Y$1453:$Y$1632,MATCH('Project 2'!BM$8,'Term Pricing'!$C$1453:$C$1632,0))*$E268*$F268)+(BM$138*INDEX('Term Pricing'!$Z$1453:$Z$1632,MATCH('Project 2'!BM$8,'Term Pricing'!$C$1453:$C$1632,0))*$E268*(1-$F268))</f>
        <v>0</v>
      </c>
      <c r="BN268" s="212">
        <f>(BN$138*INDEX('Term Pricing'!$Y$1453:$Y$1632,MATCH('Project 2'!BN$8,'Term Pricing'!$C$1453:$C$1632,0))*$E268*$F268)+(BN$138*INDEX('Term Pricing'!$Z$1453:$Z$1632,MATCH('Project 2'!BN$8,'Term Pricing'!$C$1453:$C$1632,0))*$E268*(1-$F268))</f>
        <v>0</v>
      </c>
      <c r="BO268" s="212">
        <f>(BO$138*INDEX('Term Pricing'!$Y$1453:$Y$1632,MATCH('Project 2'!BO$8,'Term Pricing'!$C$1453:$C$1632,0))*$E268*$F268)+(BO$138*INDEX('Term Pricing'!$Z$1453:$Z$1632,MATCH('Project 2'!BO$8,'Term Pricing'!$C$1453:$C$1632,0))*$E268*(1-$F268))</f>
        <v>0</v>
      </c>
      <c r="BP268" s="212">
        <f>(BP$138*INDEX('Term Pricing'!$Y$1453:$Y$1632,MATCH('Project 2'!BP$8,'Term Pricing'!$C$1453:$C$1632,0))*$E268*$F268)+(BP$138*INDEX('Term Pricing'!$Z$1453:$Z$1632,MATCH('Project 2'!BP$8,'Term Pricing'!$C$1453:$C$1632,0))*$E268*(1-$F268))</f>
        <v>0</v>
      </c>
      <c r="BQ268" s="212">
        <f>(BQ$138*INDEX('Term Pricing'!$Y$1453:$Y$1632,MATCH('Project 2'!BQ$8,'Term Pricing'!$C$1453:$C$1632,0))*$E268*$F268)+(BQ$138*INDEX('Term Pricing'!$Z$1453:$Z$1632,MATCH('Project 2'!BQ$8,'Term Pricing'!$C$1453:$C$1632,0))*$E268*(1-$F268))</f>
        <v>0</v>
      </c>
      <c r="BR268" s="212">
        <f>(BR$138*INDEX('Term Pricing'!$Y$1453:$Y$1632,MATCH('Project 2'!BR$8,'Term Pricing'!$C$1453:$C$1632,0))*$E268*$F268)+(BR$138*INDEX('Term Pricing'!$Z$1453:$Z$1632,MATCH('Project 2'!BR$8,'Term Pricing'!$C$1453:$C$1632,0))*$E268*(1-$F268))</f>
        <v>0</v>
      </c>
      <c r="BS268" s="212">
        <f>(BS$138*INDEX('Term Pricing'!$Y$1453:$Y$1632,MATCH('Project 2'!BS$8,'Term Pricing'!$C$1453:$C$1632,0))*$E268*$F268)+(BS$138*INDEX('Term Pricing'!$Z$1453:$Z$1632,MATCH('Project 2'!BS$8,'Term Pricing'!$C$1453:$C$1632,0))*$E268*(1-$F268))</f>
        <v>0</v>
      </c>
      <c r="BT268" s="212">
        <f>(BT$138*INDEX('Term Pricing'!$Y$1453:$Y$1632,MATCH('Project 2'!BT$8,'Term Pricing'!$C$1453:$C$1632,0))*$E268*$F268)+(BT$138*INDEX('Term Pricing'!$Z$1453:$Z$1632,MATCH('Project 2'!BT$8,'Term Pricing'!$C$1453:$C$1632,0))*$E268*(1-$F268))</f>
        <v>0</v>
      </c>
      <c r="BU268" s="212">
        <f>(BU$138*INDEX('Term Pricing'!$Y$1453:$Y$1632,MATCH('Project 2'!BU$8,'Term Pricing'!$C$1453:$C$1632,0))*$E268*$F268)+(BU$138*INDEX('Term Pricing'!$Z$1453:$Z$1632,MATCH('Project 2'!BU$8,'Term Pricing'!$C$1453:$C$1632,0))*$E268*(1-$F268))</f>
        <v>0</v>
      </c>
      <c r="BV268" s="212">
        <f>(BV$138*INDEX('Term Pricing'!$Y$1453:$Y$1632,MATCH('Project 2'!BV$8,'Term Pricing'!$C$1453:$C$1632,0))*$E268*$F268)+(BV$138*INDEX('Term Pricing'!$Z$1453:$Z$1632,MATCH('Project 2'!BV$8,'Term Pricing'!$C$1453:$C$1632,0))*$E268*(1-$F268))</f>
        <v>0</v>
      </c>
      <c r="BW268" s="212">
        <f>(BW$138*INDEX('Term Pricing'!$Y$1453:$Y$1632,MATCH('Project 2'!BW$8,'Term Pricing'!$C$1453:$C$1632,0))*$E268*$F268)+(BW$138*INDEX('Term Pricing'!$Z$1453:$Z$1632,MATCH('Project 2'!BW$8,'Term Pricing'!$C$1453:$C$1632,0))*$E268*(1-$F268))</f>
        <v>0</v>
      </c>
      <c r="BX268" s="212">
        <f>(BX$138*INDEX('Term Pricing'!$Y$1453:$Y$1632,MATCH('Project 2'!BX$8,'Term Pricing'!$C$1453:$C$1632,0))*$E268*$F268)+(BX$138*INDEX('Term Pricing'!$Z$1453:$Z$1632,MATCH('Project 2'!BX$8,'Term Pricing'!$C$1453:$C$1632,0))*$E268*(1-$F268))</f>
        <v>0</v>
      </c>
      <c r="BY268" s="212">
        <f>(BY$138*INDEX('Term Pricing'!$Y$1453:$Y$1632,MATCH('Project 2'!BY$8,'Term Pricing'!$C$1453:$C$1632,0))*$E268*$F268)+(BY$138*INDEX('Term Pricing'!$Z$1453:$Z$1632,MATCH('Project 2'!BY$8,'Term Pricing'!$C$1453:$C$1632,0))*$E268*(1-$F268))</f>
        <v>0</v>
      </c>
      <c r="BZ268" s="212">
        <f>(BZ$138*INDEX('Term Pricing'!$Y$1453:$Y$1632,MATCH('Project 2'!BZ$8,'Term Pricing'!$C$1453:$C$1632,0))*$E268*$F268)+(BZ$138*INDEX('Term Pricing'!$Z$1453:$Z$1632,MATCH('Project 2'!BZ$8,'Term Pricing'!$C$1453:$C$1632,0))*$E268*(1-$F268))</f>
        <v>0</v>
      </c>
      <c r="CA268" s="212">
        <f>(CA$138*INDEX('Term Pricing'!$Y$1453:$Y$1632,MATCH('Project 2'!CA$8,'Term Pricing'!$C$1453:$C$1632,0))*$E268*$F268)+(CA$138*INDEX('Term Pricing'!$Z$1453:$Z$1632,MATCH('Project 2'!CA$8,'Term Pricing'!$C$1453:$C$1632,0))*$E268*(1-$F268))</f>
        <v>0</v>
      </c>
      <c r="CB268" s="212">
        <f>(CB$138*INDEX('Term Pricing'!$Y$1453:$Y$1632,MATCH('Project 2'!CB$8,'Term Pricing'!$C$1453:$C$1632,0))*$E268*$F268)+(CB$138*INDEX('Term Pricing'!$Z$1453:$Z$1632,MATCH('Project 2'!CB$8,'Term Pricing'!$C$1453:$C$1632,0))*$E268*(1-$F268))</f>
        <v>0</v>
      </c>
      <c r="CC268" s="212">
        <f>(CC$138*INDEX('Term Pricing'!$Y$1453:$Y$1632,MATCH('Project 2'!CC$8,'Term Pricing'!$C$1453:$C$1632,0))*$E268*$F268)+(CC$138*INDEX('Term Pricing'!$Z$1453:$Z$1632,MATCH('Project 2'!CC$8,'Term Pricing'!$C$1453:$C$1632,0))*$E268*(1-$F268))</f>
        <v>0</v>
      </c>
      <c r="CD268" s="212">
        <f>(CD$138*INDEX('Term Pricing'!$Y$1453:$Y$1632,MATCH('Project 2'!CD$8,'Term Pricing'!$C$1453:$C$1632,0))*$E268*$F268)+(CD$138*INDEX('Term Pricing'!$Z$1453:$Z$1632,MATCH('Project 2'!CD$8,'Term Pricing'!$C$1453:$C$1632,0))*$E268*(1-$F268))</f>
        <v>0</v>
      </c>
      <c r="CE268" s="212">
        <f>(CE$138*INDEX('Term Pricing'!$Y$1453:$Y$1632,MATCH('Project 2'!CE$8,'Term Pricing'!$C$1453:$C$1632,0))*$E268*$F268)+(CE$138*INDEX('Term Pricing'!$Z$1453:$Z$1632,MATCH('Project 2'!CE$8,'Term Pricing'!$C$1453:$C$1632,0))*$E268*(1-$F268))</f>
        <v>0</v>
      </c>
      <c r="CF268" s="212">
        <f>(CF$138*INDEX('Term Pricing'!$Y$1453:$Y$1632,MATCH('Project 2'!CF$8,'Term Pricing'!$C$1453:$C$1632,0))*$E268*$F268)+(CF$138*INDEX('Term Pricing'!$Z$1453:$Z$1632,MATCH('Project 2'!CF$8,'Term Pricing'!$C$1453:$C$1632,0))*$E268*(1-$F268))</f>
        <v>0</v>
      </c>
      <c r="CG268" s="212">
        <f>(CG$138*INDEX('Term Pricing'!$Y$1453:$Y$1632,MATCH('Project 2'!CG$8,'Term Pricing'!$C$1453:$C$1632,0))*$E268*$F268)+(CG$138*INDEX('Term Pricing'!$Z$1453:$Z$1632,MATCH('Project 2'!CG$8,'Term Pricing'!$C$1453:$C$1632,0))*$E268*(1-$F268))</f>
        <v>0</v>
      </c>
      <c r="CH268" s="212">
        <f>(CH$138*INDEX('Term Pricing'!$Y$1453:$Y$1632,MATCH('Project 2'!CH$8,'Term Pricing'!$C$1453:$C$1632,0))*$E268*$F268)+(CH$138*INDEX('Term Pricing'!$Z$1453:$Z$1632,MATCH('Project 2'!CH$8,'Term Pricing'!$C$1453:$C$1632,0))*$E268*(1-$F268))</f>
        <v>0</v>
      </c>
      <c r="CI268" s="212">
        <f>(CI$138*INDEX('Term Pricing'!$Y$1453:$Y$1632,MATCH('Project 2'!CI$8,'Term Pricing'!$C$1453:$C$1632,0))*$E268*$F268)+(CI$138*INDEX('Term Pricing'!$Z$1453:$Z$1632,MATCH('Project 2'!CI$8,'Term Pricing'!$C$1453:$C$1632,0))*$E268*(1-$F268))</f>
        <v>0</v>
      </c>
      <c r="CJ268" s="212">
        <f>(CJ$138*INDEX('Term Pricing'!$Y$1453:$Y$1632,MATCH('Project 2'!CJ$8,'Term Pricing'!$C$1453:$C$1632,0))*$E268*$F268)+(CJ$138*INDEX('Term Pricing'!$Z$1453:$Z$1632,MATCH('Project 2'!CJ$8,'Term Pricing'!$C$1453:$C$1632,0))*$E268*(1-$F268))</f>
        <v>0</v>
      </c>
      <c r="CK268" s="212">
        <f>(CK$138*INDEX('Term Pricing'!$Y$1453:$Y$1632,MATCH('Project 2'!CK$8,'Term Pricing'!$C$1453:$C$1632,0))*$E268*$F268)+(CK$138*INDEX('Term Pricing'!$Z$1453:$Z$1632,MATCH('Project 2'!CK$8,'Term Pricing'!$C$1453:$C$1632,0))*$E268*(1-$F268))</f>
        <v>0</v>
      </c>
      <c r="CL268" s="212">
        <f>(CL$138*INDEX('Term Pricing'!$Y$1453:$Y$1632,MATCH('Project 2'!CL$8,'Term Pricing'!$C$1453:$C$1632,0))*$E268*$F268)+(CL$138*INDEX('Term Pricing'!$Z$1453:$Z$1632,MATCH('Project 2'!CL$8,'Term Pricing'!$C$1453:$C$1632,0))*$E268*(1-$F268))</f>
        <v>0</v>
      </c>
      <c r="CM268" s="212">
        <f>(CM$138*INDEX('Term Pricing'!$Y$1453:$Y$1632,MATCH('Project 2'!CM$8,'Term Pricing'!$C$1453:$C$1632,0))*$E268*$F268)+(CM$138*INDEX('Term Pricing'!$Z$1453:$Z$1632,MATCH('Project 2'!CM$8,'Term Pricing'!$C$1453:$C$1632,0))*$E268*(1-$F268))</f>
        <v>0</v>
      </c>
      <c r="CN268" s="212">
        <f>(CN$138*INDEX('Term Pricing'!$Y$1453:$Y$1632,MATCH('Project 2'!CN$8,'Term Pricing'!$C$1453:$C$1632,0))*$E268*$F268)+(CN$138*INDEX('Term Pricing'!$Z$1453:$Z$1632,MATCH('Project 2'!CN$8,'Term Pricing'!$C$1453:$C$1632,0))*$E268*(1-$F268))</f>
        <v>0</v>
      </c>
      <c r="CO268" s="212">
        <f>(CO$138*INDEX('Term Pricing'!$Y$1453:$Y$1632,MATCH('Project 2'!CO$8,'Term Pricing'!$C$1453:$C$1632,0))*$E268*$F268)+(CO$138*INDEX('Term Pricing'!$Z$1453:$Z$1632,MATCH('Project 2'!CO$8,'Term Pricing'!$C$1453:$C$1632,0))*$E268*(1-$F268))</f>
        <v>0</v>
      </c>
      <c r="CP268" s="212">
        <f>(CP$138*INDEX('Term Pricing'!$Y$1453:$Y$1632,MATCH('Project 2'!CP$8,'Term Pricing'!$C$1453:$C$1632,0))*$E268*$F268)+(CP$138*INDEX('Term Pricing'!$Z$1453:$Z$1632,MATCH('Project 2'!CP$8,'Term Pricing'!$C$1453:$C$1632,0))*$E268*(1-$F268))</f>
        <v>0</v>
      </c>
      <c r="CQ268" s="212">
        <f>(CQ$138*INDEX('Term Pricing'!$Y$1453:$Y$1632,MATCH('Project 2'!CQ$8,'Term Pricing'!$C$1453:$C$1632,0))*$E268*$F268)+(CQ$138*INDEX('Term Pricing'!$Z$1453:$Z$1632,MATCH('Project 2'!CQ$8,'Term Pricing'!$C$1453:$C$1632,0))*$E268*(1-$F268))</f>
        <v>0</v>
      </c>
      <c r="CR268" s="212">
        <f>(CR$138*INDEX('Term Pricing'!$Y$1453:$Y$1632,MATCH('Project 2'!CR$8,'Term Pricing'!$C$1453:$C$1632,0))*$E268*$F268)+(CR$138*INDEX('Term Pricing'!$Z$1453:$Z$1632,MATCH('Project 2'!CR$8,'Term Pricing'!$C$1453:$C$1632,0))*$E268*(1-$F268))</f>
        <v>0</v>
      </c>
      <c r="CS268" s="212">
        <f>(CS$138*INDEX('Term Pricing'!$Y$1453:$Y$1632,MATCH('Project 2'!CS$8,'Term Pricing'!$C$1453:$C$1632,0))*$E268*$F268)+(CS$138*INDEX('Term Pricing'!$Z$1453:$Z$1632,MATCH('Project 2'!CS$8,'Term Pricing'!$C$1453:$C$1632,0))*$E268*(1-$F268))</f>
        <v>0</v>
      </c>
      <c r="CT268" s="212">
        <f>(CT$138*INDEX('Term Pricing'!$Y$1453:$Y$1632,MATCH('Project 2'!CT$8,'Term Pricing'!$C$1453:$C$1632,0))*$E268*$F268)+(CT$138*INDEX('Term Pricing'!$Z$1453:$Z$1632,MATCH('Project 2'!CT$8,'Term Pricing'!$C$1453:$C$1632,0))*$E268*(1-$F268))</f>
        <v>0</v>
      </c>
      <c r="CU268" s="212">
        <f>(CU$138*INDEX('Term Pricing'!$Y$1453:$Y$1632,MATCH('Project 2'!CU$8,'Term Pricing'!$C$1453:$C$1632,0))*$E268*$F268)+(CU$138*INDEX('Term Pricing'!$Z$1453:$Z$1632,MATCH('Project 2'!CU$8,'Term Pricing'!$C$1453:$C$1632,0))*$E268*(1-$F268))</f>
        <v>0</v>
      </c>
      <c r="CV268" s="212">
        <f>(CV$138*INDEX('Term Pricing'!$Y$1453:$Y$1632,MATCH('Project 2'!CV$8,'Term Pricing'!$C$1453:$C$1632,0))*$E268*$F268)+(CV$138*INDEX('Term Pricing'!$Z$1453:$Z$1632,MATCH('Project 2'!CV$8,'Term Pricing'!$C$1453:$C$1632,0))*$E268*(1-$F268))</f>
        <v>0</v>
      </c>
      <c r="CW268" s="212">
        <f>(CW$138*INDEX('Term Pricing'!$Y$1453:$Y$1632,MATCH('Project 2'!CW$8,'Term Pricing'!$C$1453:$C$1632,0))*$E268*$F268)+(CW$138*INDEX('Term Pricing'!$Z$1453:$Z$1632,MATCH('Project 2'!CW$8,'Term Pricing'!$C$1453:$C$1632,0))*$E268*(1-$F268))</f>
        <v>0</v>
      </c>
      <c r="CX268" s="212">
        <f>(CX$138*INDEX('Term Pricing'!$Y$1453:$Y$1632,MATCH('Project 2'!CX$8,'Term Pricing'!$C$1453:$C$1632,0))*$E268*$F268)+(CX$138*INDEX('Term Pricing'!$Z$1453:$Z$1632,MATCH('Project 2'!CX$8,'Term Pricing'!$C$1453:$C$1632,0))*$E268*(1-$F268))</f>
        <v>0</v>
      </c>
      <c r="CY268" s="212">
        <f>(CY$138*INDEX('Term Pricing'!$Y$1453:$Y$1632,MATCH('Project 2'!CY$8,'Term Pricing'!$C$1453:$C$1632,0))*$E268*$F268)+(CY$138*INDEX('Term Pricing'!$Z$1453:$Z$1632,MATCH('Project 2'!CY$8,'Term Pricing'!$C$1453:$C$1632,0))*$E268*(1-$F268))</f>
        <v>0</v>
      </c>
      <c r="CZ268" s="212">
        <f>(CZ$138*INDEX('Term Pricing'!$Y$1453:$Y$1632,MATCH('Project 2'!CZ$8,'Term Pricing'!$C$1453:$C$1632,0))*$E268*$F268)+(CZ$138*INDEX('Term Pricing'!$Z$1453:$Z$1632,MATCH('Project 2'!CZ$8,'Term Pricing'!$C$1453:$C$1632,0))*$E268*(1-$F268))</f>
        <v>0</v>
      </c>
      <c r="DA268" s="212">
        <f>(DA$138*INDEX('Term Pricing'!$Y$1453:$Y$1632,MATCH('Project 2'!DA$8,'Term Pricing'!$C$1453:$C$1632,0))*$E268*$F268)+(DA$138*INDEX('Term Pricing'!$Z$1453:$Z$1632,MATCH('Project 2'!DA$8,'Term Pricing'!$C$1453:$C$1632,0))*$E268*(1-$F268))</f>
        <v>0</v>
      </c>
      <c r="DB268" s="212">
        <f>(DB$138*INDEX('Term Pricing'!$Y$1453:$Y$1632,MATCH('Project 2'!DB$8,'Term Pricing'!$C$1453:$C$1632,0))*$E268*$F268)+(DB$138*INDEX('Term Pricing'!$Z$1453:$Z$1632,MATCH('Project 2'!DB$8,'Term Pricing'!$C$1453:$C$1632,0))*$E268*(1-$F268))</f>
        <v>0</v>
      </c>
      <c r="DC268" s="212">
        <f>(DC$138*INDEX('Term Pricing'!$Y$1453:$Y$1632,MATCH('Project 2'!DC$8,'Term Pricing'!$C$1453:$C$1632,0))*$E268*$F268)+(DC$138*INDEX('Term Pricing'!$Z$1453:$Z$1632,MATCH('Project 2'!DC$8,'Term Pricing'!$C$1453:$C$1632,0))*$E268*(1-$F268))</f>
        <v>0</v>
      </c>
      <c r="DD268" s="212">
        <f>(DD$138*INDEX('Term Pricing'!$Y$1453:$Y$1632,MATCH('Project 2'!DD$8,'Term Pricing'!$C$1453:$C$1632,0))*$E268*$F268)+(DD$138*INDEX('Term Pricing'!$Z$1453:$Z$1632,MATCH('Project 2'!DD$8,'Term Pricing'!$C$1453:$C$1632,0))*$E268*(1-$F268))</f>
        <v>0</v>
      </c>
      <c r="DE268" s="212">
        <f>(DE$138*INDEX('Term Pricing'!$Y$1453:$Y$1632,MATCH('Project 2'!DE$8,'Term Pricing'!$C$1453:$C$1632,0))*$E268*$F268)+(DE$138*INDEX('Term Pricing'!$Z$1453:$Z$1632,MATCH('Project 2'!DE$8,'Term Pricing'!$C$1453:$C$1632,0))*$E268*(1-$F268))</f>
        <v>0</v>
      </c>
      <c r="DF268" s="212">
        <f>(DF$138*INDEX('Term Pricing'!$Y$1453:$Y$1632,MATCH('Project 2'!DF$8,'Term Pricing'!$C$1453:$C$1632,0))*$E268*$F268)+(DF$138*INDEX('Term Pricing'!$Z$1453:$Z$1632,MATCH('Project 2'!DF$8,'Term Pricing'!$C$1453:$C$1632,0))*$E268*(1-$F268))</f>
        <v>0</v>
      </c>
      <c r="DG268" s="212">
        <f>(DG$138*INDEX('Term Pricing'!$Y$1453:$Y$1632,MATCH('Project 2'!DG$8,'Term Pricing'!$C$1453:$C$1632,0))*$E268*$F268)+(DG$138*INDEX('Term Pricing'!$Z$1453:$Z$1632,MATCH('Project 2'!DG$8,'Term Pricing'!$C$1453:$C$1632,0))*$E268*(1-$F268))</f>
        <v>0</v>
      </c>
      <c r="DH268" s="212">
        <f>(DH$138*INDEX('Term Pricing'!$Y$1453:$Y$1632,MATCH('Project 2'!DH$8,'Term Pricing'!$C$1453:$C$1632,0))*$E268*$F268)+(DH$138*INDEX('Term Pricing'!$Z$1453:$Z$1632,MATCH('Project 2'!DH$8,'Term Pricing'!$C$1453:$C$1632,0))*$E268*(1-$F268))</f>
        <v>0</v>
      </c>
      <c r="DI268" s="212">
        <f>(DI$138*INDEX('Term Pricing'!$Y$1453:$Y$1632,MATCH('Project 2'!DI$8,'Term Pricing'!$C$1453:$C$1632,0))*$E268*$F268)+(DI$138*INDEX('Term Pricing'!$Z$1453:$Z$1632,MATCH('Project 2'!DI$8,'Term Pricing'!$C$1453:$C$1632,0))*$E268*(1-$F268))</f>
        <v>0</v>
      </c>
      <c r="DJ268" s="212">
        <f>(DJ$138*INDEX('Term Pricing'!$Y$1453:$Y$1632,MATCH('Project 2'!DJ$8,'Term Pricing'!$C$1453:$C$1632,0))*$E268*$F268)+(DJ$138*INDEX('Term Pricing'!$Z$1453:$Z$1632,MATCH('Project 2'!DJ$8,'Term Pricing'!$C$1453:$C$1632,0))*$E268*(1-$F268))</f>
        <v>0</v>
      </c>
      <c r="DK268" s="212">
        <f>(DK$138*INDEX('Term Pricing'!$Y$1453:$Y$1632,MATCH('Project 2'!DK$8,'Term Pricing'!$C$1453:$C$1632,0))*$E268*$F268)+(DK$138*INDEX('Term Pricing'!$Z$1453:$Z$1632,MATCH('Project 2'!DK$8,'Term Pricing'!$C$1453:$C$1632,0))*$E268*(1-$F268))</f>
        <v>0</v>
      </c>
      <c r="DL268" s="212">
        <f>(DL$138*INDEX('Term Pricing'!$Y$1453:$Y$1632,MATCH('Project 2'!DL$8,'Term Pricing'!$C$1453:$C$1632,0))*$E268*$F268)+(DL$138*INDEX('Term Pricing'!$Z$1453:$Z$1632,MATCH('Project 2'!DL$8,'Term Pricing'!$C$1453:$C$1632,0))*$E268*(1-$F268))</f>
        <v>0</v>
      </c>
      <c r="DM268" s="212">
        <f>(DM$138*INDEX('Term Pricing'!$Y$1453:$Y$1632,MATCH('Project 2'!DM$8,'Term Pricing'!$C$1453:$C$1632,0))*$E268*$F268)+(DM$138*INDEX('Term Pricing'!$Z$1453:$Z$1632,MATCH('Project 2'!DM$8,'Term Pricing'!$C$1453:$C$1632,0))*$E268*(1-$F268))</f>
        <v>0</v>
      </c>
      <c r="DN268" s="212">
        <f>(DN$138*INDEX('Term Pricing'!$Y$1453:$Y$1632,MATCH('Project 2'!DN$8,'Term Pricing'!$C$1453:$C$1632,0))*$E268*$F268)+(DN$138*INDEX('Term Pricing'!$Z$1453:$Z$1632,MATCH('Project 2'!DN$8,'Term Pricing'!$C$1453:$C$1632,0))*$E268*(1-$F268))</f>
        <v>0</v>
      </c>
    </row>
    <row r="269" spans="1:118" ht="14" hidden="1" outlineLevel="1">
      <c r="A269" s="151"/>
      <c r="C269" s="22" t="s">
        <v>72</v>
      </c>
      <c r="E269" s="72">
        <f>SUM(E264:E268)</f>
        <v>0</v>
      </c>
      <c r="F269" s="71"/>
      <c r="G269" s="54" t="s">
        <v>83</v>
      </c>
      <c r="H269" s="278">
        <f>SUM(J269:CA269)</f>
        <v>0</v>
      </c>
      <c r="I269" s="274"/>
      <c r="J269" s="280">
        <f t="shared" ref="J269:BU269" si="152">SUM(J264:J268)</f>
        <v>0</v>
      </c>
      <c r="K269" s="280">
        <f t="shared" si="152"/>
        <v>0</v>
      </c>
      <c r="L269" s="280">
        <f t="shared" si="152"/>
        <v>0</v>
      </c>
      <c r="M269" s="280">
        <f t="shared" si="152"/>
        <v>0</v>
      </c>
      <c r="N269" s="280">
        <f t="shared" si="152"/>
        <v>0</v>
      </c>
      <c r="O269" s="280">
        <f t="shared" si="152"/>
        <v>0</v>
      </c>
      <c r="P269" s="280">
        <f t="shared" si="152"/>
        <v>0</v>
      </c>
      <c r="Q269" s="280">
        <f t="shared" si="152"/>
        <v>0</v>
      </c>
      <c r="R269" s="280">
        <f t="shared" si="152"/>
        <v>0</v>
      </c>
      <c r="S269" s="280">
        <f t="shared" si="152"/>
        <v>0</v>
      </c>
      <c r="T269" s="280">
        <f t="shared" si="152"/>
        <v>0</v>
      </c>
      <c r="U269" s="280">
        <f t="shared" si="152"/>
        <v>0</v>
      </c>
      <c r="V269" s="280">
        <f t="shared" si="152"/>
        <v>0</v>
      </c>
      <c r="W269" s="280">
        <f t="shared" si="152"/>
        <v>0</v>
      </c>
      <c r="X269" s="280">
        <f t="shared" si="152"/>
        <v>0</v>
      </c>
      <c r="Y269" s="280">
        <f t="shared" si="152"/>
        <v>0</v>
      </c>
      <c r="Z269" s="280">
        <f t="shared" si="152"/>
        <v>0</v>
      </c>
      <c r="AA269" s="280">
        <f t="shared" si="152"/>
        <v>0</v>
      </c>
      <c r="AB269" s="280">
        <f t="shared" si="152"/>
        <v>0</v>
      </c>
      <c r="AC269" s="280">
        <f t="shared" si="152"/>
        <v>0</v>
      </c>
      <c r="AD269" s="280">
        <f t="shared" si="152"/>
        <v>0</v>
      </c>
      <c r="AE269" s="280">
        <f t="shared" si="152"/>
        <v>0</v>
      </c>
      <c r="AF269" s="280">
        <f t="shared" si="152"/>
        <v>0</v>
      </c>
      <c r="AG269" s="280">
        <f t="shared" si="152"/>
        <v>0</v>
      </c>
      <c r="AH269" s="280">
        <f t="shared" si="152"/>
        <v>0</v>
      </c>
      <c r="AI269" s="280">
        <f t="shared" si="152"/>
        <v>0</v>
      </c>
      <c r="AJ269" s="280">
        <f t="shared" si="152"/>
        <v>0</v>
      </c>
      <c r="AK269" s="280">
        <f t="shared" si="152"/>
        <v>0</v>
      </c>
      <c r="AL269" s="280">
        <f t="shared" si="152"/>
        <v>0</v>
      </c>
      <c r="AM269" s="280">
        <f t="shared" si="152"/>
        <v>0</v>
      </c>
      <c r="AN269" s="280">
        <f t="shared" si="152"/>
        <v>0</v>
      </c>
      <c r="AO269" s="280">
        <f t="shared" si="152"/>
        <v>0</v>
      </c>
      <c r="AP269" s="280">
        <f t="shared" si="152"/>
        <v>0</v>
      </c>
      <c r="AQ269" s="280">
        <f t="shared" si="152"/>
        <v>0</v>
      </c>
      <c r="AR269" s="280">
        <f t="shared" si="152"/>
        <v>0</v>
      </c>
      <c r="AS269" s="280">
        <f t="shared" si="152"/>
        <v>0</v>
      </c>
      <c r="AT269" s="280">
        <f t="shared" si="152"/>
        <v>0</v>
      </c>
      <c r="AU269" s="280">
        <f t="shared" si="152"/>
        <v>0</v>
      </c>
      <c r="AV269" s="280">
        <f t="shared" si="152"/>
        <v>0</v>
      </c>
      <c r="AW269" s="280">
        <f t="shared" si="152"/>
        <v>0</v>
      </c>
      <c r="AX269" s="280">
        <f t="shared" si="152"/>
        <v>0</v>
      </c>
      <c r="AY269" s="280">
        <f t="shared" si="152"/>
        <v>0</v>
      </c>
      <c r="AZ269" s="280">
        <f t="shared" si="152"/>
        <v>0</v>
      </c>
      <c r="BA269" s="280">
        <f t="shared" si="152"/>
        <v>0</v>
      </c>
      <c r="BB269" s="280">
        <f t="shared" si="152"/>
        <v>0</v>
      </c>
      <c r="BC269" s="280">
        <f t="shared" si="152"/>
        <v>0</v>
      </c>
      <c r="BD269" s="280">
        <f t="shared" si="152"/>
        <v>0</v>
      </c>
      <c r="BE269" s="280">
        <f t="shared" si="152"/>
        <v>0</v>
      </c>
      <c r="BF269" s="280">
        <f t="shared" si="152"/>
        <v>0</v>
      </c>
      <c r="BG269" s="280">
        <f t="shared" si="152"/>
        <v>0</v>
      </c>
      <c r="BH269" s="280">
        <f t="shared" si="152"/>
        <v>0</v>
      </c>
      <c r="BI269" s="280">
        <f t="shared" si="152"/>
        <v>0</v>
      </c>
      <c r="BJ269" s="280">
        <f t="shared" si="152"/>
        <v>0</v>
      </c>
      <c r="BK269" s="280">
        <f t="shared" si="152"/>
        <v>0</v>
      </c>
      <c r="BL269" s="280">
        <f t="shared" si="152"/>
        <v>0</v>
      </c>
      <c r="BM269" s="280">
        <f t="shared" si="152"/>
        <v>0</v>
      </c>
      <c r="BN269" s="280">
        <f t="shared" si="152"/>
        <v>0</v>
      </c>
      <c r="BO269" s="280">
        <f t="shared" si="152"/>
        <v>0</v>
      </c>
      <c r="BP269" s="280">
        <f t="shared" si="152"/>
        <v>0</v>
      </c>
      <c r="BQ269" s="280">
        <f t="shared" si="152"/>
        <v>0</v>
      </c>
      <c r="BR269" s="280">
        <f t="shared" si="152"/>
        <v>0</v>
      </c>
      <c r="BS269" s="280">
        <f t="shared" si="152"/>
        <v>0</v>
      </c>
      <c r="BT269" s="280">
        <f t="shared" si="152"/>
        <v>0</v>
      </c>
      <c r="BU269" s="280">
        <f t="shared" si="152"/>
        <v>0</v>
      </c>
      <c r="BV269" s="280">
        <f t="shared" ref="BV269:DN269" si="153">SUM(BV264:BV268)</f>
        <v>0</v>
      </c>
      <c r="BW269" s="280">
        <f t="shared" si="153"/>
        <v>0</v>
      </c>
      <c r="BX269" s="280">
        <f t="shared" si="153"/>
        <v>0</v>
      </c>
      <c r="BY269" s="280">
        <f t="shared" si="153"/>
        <v>0</v>
      </c>
      <c r="BZ269" s="280">
        <f t="shared" si="153"/>
        <v>0</v>
      </c>
      <c r="CA269" s="280">
        <f t="shared" si="153"/>
        <v>0</v>
      </c>
      <c r="CB269" s="280">
        <f t="shared" si="153"/>
        <v>0</v>
      </c>
      <c r="CC269" s="280">
        <f t="shared" si="153"/>
        <v>0</v>
      </c>
      <c r="CD269" s="280">
        <f t="shared" si="153"/>
        <v>0</v>
      </c>
      <c r="CE269" s="280">
        <f t="shared" si="153"/>
        <v>0</v>
      </c>
      <c r="CF269" s="280">
        <f t="shared" si="153"/>
        <v>0</v>
      </c>
      <c r="CG269" s="280">
        <f t="shared" si="153"/>
        <v>0</v>
      </c>
      <c r="CH269" s="280">
        <f t="shared" si="153"/>
        <v>0</v>
      </c>
      <c r="CI269" s="280">
        <f t="shared" si="153"/>
        <v>0</v>
      </c>
      <c r="CJ269" s="280">
        <f t="shared" si="153"/>
        <v>0</v>
      </c>
      <c r="CK269" s="280">
        <f t="shared" si="153"/>
        <v>0</v>
      </c>
      <c r="CL269" s="280">
        <f t="shared" si="153"/>
        <v>0</v>
      </c>
      <c r="CM269" s="280">
        <f t="shared" si="153"/>
        <v>0</v>
      </c>
      <c r="CN269" s="280">
        <f t="shared" si="153"/>
        <v>0</v>
      </c>
      <c r="CO269" s="280">
        <f t="shared" si="153"/>
        <v>0</v>
      </c>
      <c r="CP269" s="280">
        <f t="shared" si="153"/>
        <v>0</v>
      </c>
      <c r="CQ269" s="280">
        <f t="shared" si="153"/>
        <v>0</v>
      </c>
      <c r="CR269" s="280">
        <f t="shared" si="153"/>
        <v>0</v>
      </c>
      <c r="CS269" s="280">
        <f t="shared" si="153"/>
        <v>0</v>
      </c>
      <c r="CT269" s="280">
        <f t="shared" si="153"/>
        <v>0</v>
      </c>
      <c r="CU269" s="280">
        <f t="shared" si="153"/>
        <v>0</v>
      </c>
      <c r="CV269" s="280">
        <f t="shared" si="153"/>
        <v>0</v>
      </c>
      <c r="CW269" s="280">
        <f t="shared" si="153"/>
        <v>0</v>
      </c>
      <c r="CX269" s="280">
        <f t="shared" si="153"/>
        <v>0</v>
      </c>
      <c r="CY269" s="280">
        <f t="shared" si="153"/>
        <v>0</v>
      </c>
      <c r="CZ269" s="280">
        <f t="shared" si="153"/>
        <v>0</v>
      </c>
      <c r="DA269" s="280">
        <f t="shared" si="153"/>
        <v>0</v>
      </c>
      <c r="DB269" s="280">
        <f t="shared" si="153"/>
        <v>0</v>
      </c>
      <c r="DC269" s="280">
        <f t="shared" si="153"/>
        <v>0</v>
      </c>
      <c r="DD269" s="280">
        <f t="shared" si="153"/>
        <v>0</v>
      </c>
      <c r="DE269" s="280">
        <f t="shared" si="153"/>
        <v>0</v>
      </c>
      <c r="DF269" s="280">
        <f t="shared" si="153"/>
        <v>0</v>
      </c>
      <c r="DG269" s="280">
        <f t="shared" si="153"/>
        <v>0</v>
      </c>
      <c r="DH269" s="280">
        <f t="shared" si="153"/>
        <v>0</v>
      </c>
      <c r="DI269" s="280">
        <f t="shared" si="153"/>
        <v>0</v>
      </c>
      <c r="DJ269" s="280">
        <f t="shared" si="153"/>
        <v>0</v>
      </c>
      <c r="DK269" s="280">
        <f t="shared" si="153"/>
        <v>0</v>
      </c>
      <c r="DL269" s="280">
        <f t="shared" si="153"/>
        <v>0</v>
      </c>
      <c r="DM269" s="280">
        <f t="shared" si="153"/>
        <v>0</v>
      </c>
      <c r="DN269" s="280">
        <f t="shared" si="153"/>
        <v>0</v>
      </c>
    </row>
    <row r="270" spans="1:118" hidden="1" outlineLevel="1">
      <c r="A270" s="151"/>
      <c r="C270" s="22"/>
      <c r="G270" s="54"/>
      <c r="H270" s="264"/>
      <c r="I270" s="29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G270" s="247"/>
      <c r="BH270" s="247"/>
      <c r="BI270" s="247"/>
      <c r="BJ270" s="247"/>
      <c r="BK270" s="247"/>
      <c r="BL270" s="247"/>
      <c r="BM270" s="247"/>
      <c r="BN270" s="247"/>
      <c r="BO270" s="247"/>
      <c r="BP270" s="247"/>
      <c r="BQ270" s="247"/>
      <c r="BR270" s="247"/>
      <c r="BS270" s="247"/>
      <c r="BT270" s="247"/>
      <c r="BU270" s="247"/>
      <c r="BV270" s="247"/>
      <c r="BW270" s="247"/>
      <c r="BX270" s="247"/>
      <c r="BY270" s="247"/>
      <c r="BZ270" s="247"/>
      <c r="CA270" s="247"/>
      <c r="CB270" s="247"/>
      <c r="CC270" s="247"/>
      <c r="CD270" s="247"/>
      <c r="CE270" s="247"/>
      <c r="CF270" s="247"/>
      <c r="CG270" s="247"/>
      <c r="CH270" s="247"/>
      <c r="CI270" s="247"/>
      <c r="CJ270" s="247"/>
      <c r="CK270" s="247"/>
      <c r="CL270" s="247"/>
      <c r="CM270" s="247"/>
      <c r="CN270" s="247"/>
      <c r="CO270" s="247"/>
      <c r="CP270" s="247"/>
      <c r="CQ270" s="247"/>
      <c r="CR270" s="247"/>
      <c r="CS270" s="247"/>
      <c r="CT270" s="247"/>
      <c r="CU270" s="247"/>
      <c r="CV270" s="247"/>
      <c r="CW270" s="247"/>
      <c r="CX270" s="247"/>
      <c r="CY270" s="247"/>
      <c r="CZ270" s="247"/>
      <c r="DA270" s="247"/>
      <c r="DB270" s="247"/>
      <c r="DC270" s="247"/>
      <c r="DD270" s="247"/>
      <c r="DE270" s="247"/>
      <c r="DF270" s="247"/>
      <c r="DG270" s="247"/>
      <c r="DH270" s="247"/>
      <c r="DI270" s="247"/>
      <c r="DJ270" s="247"/>
      <c r="DK270" s="247"/>
      <c r="DL270" s="247"/>
      <c r="DM270" s="247"/>
      <c r="DN270" s="247"/>
    </row>
    <row r="271" spans="1:118" hidden="1" outlineLevel="1">
      <c r="A271" s="151"/>
      <c r="H271" s="264"/>
      <c r="I271" s="29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153"/>
      <c r="BN271" s="153"/>
      <c r="BO271" s="153"/>
      <c r="BP271" s="153"/>
      <c r="BQ271" s="153"/>
      <c r="BR271" s="153"/>
      <c r="BS271" s="153"/>
      <c r="BT271" s="153"/>
      <c r="BU271" s="153"/>
      <c r="BV271" s="153"/>
      <c r="BW271" s="153"/>
      <c r="BX271" s="153"/>
      <c r="BY271" s="153"/>
      <c r="BZ271" s="153"/>
      <c r="CA271" s="153"/>
      <c r="CB271" s="153"/>
      <c r="CC271" s="153"/>
      <c r="CD271" s="153"/>
      <c r="CE271" s="153"/>
      <c r="CF271" s="153"/>
      <c r="CG271" s="153"/>
      <c r="CH271" s="153"/>
      <c r="CI271" s="153"/>
      <c r="CJ271" s="153"/>
      <c r="CK271" s="153"/>
      <c r="CL271" s="153"/>
      <c r="CM271" s="153"/>
      <c r="CN271" s="153"/>
      <c r="CO271" s="153"/>
      <c r="CP271" s="153"/>
      <c r="CQ271" s="153"/>
      <c r="CR271" s="153"/>
      <c r="CS271" s="153"/>
      <c r="CT271" s="153"/>
      <c r="CU271" s="153"/>
      <c r="CV271" s="153"/>
      <c r="CW271" s="153"/>
      <c r="CX271" s="153"/>
      <c r="CY271" s="153"/>
      <c r="CZ271" s="153"/>
      <c r="DA271" s="153"/>
      <c r="DB271" s="153"/>
      <c r="DC271" s="153"/>
      <c r="DD271" s="153"/>
      <c r="DE271" s="153"/>
      <c r="DF271" s="153"/>
      <c r="DG271" s="153"/>
      <c r="DH271" s="153"/>
      <c r="DI271" s="153"/>
      <c r="DJ271" s="153"/>
      <c r="DK271" s="153"/>
      <c r="DL271" s="153"/>
      <c r="DM271" s="153"/>
      <c r="DN271" s="153"/>
    </row>
    <row r="272" spans="1:118" ht="14" collapsed="1">
      <c r="A272" s="151"/>
      <c r="B272" s="33"/>
      <c r="C272" s="46"/>
      <c r="D272" s="16"/>
      <c r="E272" s="16"/>
      <c r="F272" s="16"/>
      <c r="G272" s="16"/>
      <c r="H272" s="15"/>
      <c r="I272" s="16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  <c r="BT272" s="153"/>
      <c r="BU272" s="153"/>
      <c r="BV272" s="153"/>
      <c r="BW272" s="153"/>
      <c r="BX272" s="153"/>
      <c r="BY272" s="153"/>
      <c r="BZ272" s="153"/>
      <c r="CA272" s="153"/>
      <c r="CB272" s="153"/>
      <c r="CC272" s="153"/>
      <c r="CD272" s="153"/>
      <c r="CE272" s="153"/>
      <c r="CF272" s="153"/>
      <c r="CG272" s="153"/>
      <c r="CH272" s="153"/>
      <c r="CI272" s="153"/>
      <c r="CJ272" s="153"/>
      <c r="CK272" s="153"/>
      <c r="CL272" s="153"/>
      <c r="CM272" s="153"/>
      <c r="CN272" s="153"/>
      <c r="CO272" s="153"/>
      <c r="CP272" s="153"/>
      <c r="CQ272" s="153"/>
      <c r="CR272" s="153"/>
      <c r="CS272" s="153"/>
      <c r="CT272" s="153"/>
      <c r="CU272" s="153"/>
      <c r="CV272" s="153"/>
      <c r="CW272" s="153"/>
      <c r="CX272" s="153"/>
      <c r="CY272" s="153"/>
      <c r="CZ272" s="153"/>
      <c r="DA272" s="153"/>
      <c r="DB272" s="153"/>
      <c r="DC272" s="153"/>
      <c r="DD272" s="153"/>
      <c r="DE272" s="153"/>
      <c r="DF272" s="153"/>
      <c r="DG272" s="153"/>
      <c r="DH272" s="153"/>
      <c r="DI272" s="153"/>
      <c r="DJ272" s="153"/>
      <c r="DK272" s="153"/>
      <c r="DL272" s="153"/>
      <c r="DM272" s="153"/>
      <c r="DN272" s="153"/>
    </row>
    <row r="273" spans="1:118" ht="14">
      <c r="A273" s="151"/>
      <c r="B273" s="33"/>
      <c r="C273" s="2" t="s">
        <v>289</v>
      </c>
      <c r="D273" s="16"/>
      <c r="E273" s="16"/>
      <c r="F273" s="16"/>
      <c r="G273" s="35" t="s">
        <v>131</v>
      </c>
      <c r="H273" s="36">
        <f ca="1">H209+H199+H189+H179+H269+H259+H249+H239+H229+H219</f>
        <v>160495162.46156439</v>
      </c>
      <c r="I273" s="45"/>
      <c r="J273" s="212">
        <f ca="1">J219+J209+J199+J189+J179+J229+J239+J249+J259+J269</f>
        <v>0</v>
      </c>
      <c r="K273" s="212">
        <f t="shared" ref="K273:BV273" ca="1" si="154">K219+K209+K199+K189+K179+K229+K239+K249+K259+K269</f>
        <v>0</v>
      </c>
      <c r="L273" s="212">
        <f t="shared" ca="1" si="154"/>
        <v>0</v>
      </c>
      <c r="M273" s="212">
        <f t="shared" ca="1" si="154"/>
        <v>0</v>
      </c>
      <c r="N273" s="212">
        <f t="shared" ca="1" si="154"/>
        <v>1365184.8772715433</v>
      </c>
      <c r="O273" s="212">
        <f t="shared" ca="1" si="154"/>
        <v>1393701.9419688056</v>
      </c>
      <c r="P273" s="212">
        <f t="shared" ca="1" si="154"/>
        <v>1910473.6514730526</v>
      </c>
      <c r="Q273" s="212">
        <f t="shared" ca="1" si="154"/>
        <v>1956354.2264825134</v>
      </c>
      <c r="R273" s="212">
        <f t="shared" ca="1" si="154"/>
        <v>1935833.5648462144</v>
      </c>
      <c r="S273" s="212">
        <f t="shared" ca="1" si="154"/>
        <v>1854209.0866951037</v>
      </c>
      <c r="T273" s="212">
        <f t="shared" ca="1" si="154"/>
        <v>1895198.7321366423</v>
      </c>
      <c r="U273" s="212">
        <f t="shared" ca="1" si="154"/>
        <v>1813711.0841375676</v>
      </c>
      <c r="V273" s="212">
        <f t="shared" ca="1" si="154"/>
        <v>1854093.2618614589</v>
      </c>
      <c r="W273" s="212">
        <f t="shared" ca="1" si="154"/>
        <v>1833552.8524770346</v>
      </c>
      <c r="X273" s="212">
        <f t="shared" ca="1" si="154"/>
        <v>1695481.8761610526</v>
      </c>
      <c r="Y273" s="212">
        <f t="shared" ca="1" si="154"/>
        <v>1790796.2046556624</v>
      </c>
      <c r="Z273" s="212">
        <f t="shared" ca="1" si="154"/>
        <v>1712237.7475486752</v>
      </c>
      <c r="AA273" s="212">
        <f t="shared" ca="1" si="154"/>
        <v>1748728.0088088291</v>
      </c>
      <c r="AB273" s="212">
        <f t="shared" ca="1" si="154"/>
        <v>1671844.1176157412</v>
      </c>
      <c r="AC273" s="212">
        <f t="shared" ca="1" si="154"/>
        <v>1705866.7379340781</v>
      </c>
      <c r="AD273" s="212">
        <f t="shared" ca="1" si="154"/>
        <v>1683845.4132293365</v>
      </c>
      <c r="AE273" s="212">
        <f t="shared" ca="1" si="154"/>
        <v>1608081.9634341893</v>
      </c>
      <c r="AF273" s="212">
        <f t="shared" ca="1" si="154"/>
        <v>1639072.4052555899</v>
      </c>
      <c r="AG273" s="212">
        <f t="shared" ca="1" si="154"/>
        <v>1563917.2675503374</v>
      </c>
      <c r="AH273" s="212">
        <f t="shared" ca="1" si="154"/>
        <v>1592648.9112700368</v>
      </c>
      <c r="AI273" s="212">
        <f t="shared" ca="1" si="154"/>
        <v>1569825.4281094696</v>
      </c>
      <c r="AJ273" s="212">
        <f t="shared" ca="1" si="154"/>
        <v>1398001.593673456</v>
      </c>
      <c r="AK273" s="212">
        <f t="shared" ca="1" si="154"/>
        <v>1525403.6378163523</v>
      </c>
      <c r="AL273" s="212">
        <f t="shared" ca="1" si="154"/>
        <v>1454237.8767350621</v>
      </c>
      <c r="AM273" s="212">
        <f t="shared" ca="1" si="154"/>
        <v>1479752.5660372099</v>
      </c>
      <c r="AN273" s="212">
        <f t="shared" ca="1" si="154"/>
        <v>1409841.1788653473</v>
      </c>
      <c r="AO273" s="212">
        <f t="shared" ca="1" si="154"/>
        <v>1434211.3835552053</v>
      </c>
      <c r="AP273" s="212">
        <f t="shared" ca="1" si="154"/>
        <v>1412034.0529569311</v>
      </c>
      <c r="AQ273" s="212">
        <f t="shared" ca="1" si="154"/>
        <v>1344893.2367705582</v>
      </c>
      <c r="AR273" s="212">
        <f t="shared" ca="1" si="154"/>
        <v>1367313.6863110033</v>
      </c>
      <c r="AS273" s="212">
        <f t="shared" ca="1" si="154"/>
        <v>1301458.7998613131</v>
      </c>
      <c r="AT273" s="212">
        <f t="shared" ca="1" si="154"/>
        <v>1322338.0691133428</v>
      </c>
      <c r="AU273" s="212">
        <f t="shared" ca="1" si="154"/>
        <v>1299845.786032646</v>
      </c>
      <c r="AV273" s="212">
        <f t="shared" ca="1" si="154"/>
        <v>1154035.581637057</v>
      </c>
      <c r="AW273" s="212">
        <f t="shared" ca="1" si="154"/>
        <v>1255584.028175954</v>
      </c>
      <c r="AX273" s="212">
        <f t="shared" ca="1" si="154"/>
        <v>1989646.0234569171</v>
      </c>
      <c r="AY273" s="212">
        <f t="shared" ca="1" si="154"/>
        <v>2020423.7495642558</v>
      </c>
      <c r="AZ273" s="212">
        <f t="shared" ca="1" si="154"/>
        <v>1921899.8586201288</v>
      </c>
      <c r="BA273" s="212">
        <f t="shared" ca="1" si="154"/>
        <v>1951771.6662654753</v>
      </c>
      <c r="BB273" s="212">
        <f t="shared" ca="1" si="154"/>
        <v>1917887.1097654889</v>
      </c>
      <c r="BC273" s="212">
        <f t="shared" ca="1" si="154"/>
        <v>1824001.9332612343</v>
      </c>
      <c r="BD273" s="212">
        <f t="shared" ca="1" si="154"/>
        <v>1852238.9568404697</v>
      </c>
      <c r="BE273" s="212">
        <f t="shared" ca="1" si="154"/>
        <v>1761919.4685371583</v>
      </c>
      <c r="BF273" s="212">
        <f t="shared" ca="1" si="154"/>
        <v>1789783.8809873902</v>
      </c>
      <c r="BG273" s="212">
        <f t="shared" ca="1" si="154"/>
        <v>1759666.4056237501</v>
      </c>
      <c r="BH273" s="212">
        <f t="shared" ca="1" si="154"/>
        <v>1562577.0969287485</v>
      </c>
      <c r="BI273" s="212">
        <f t="shared" ca="1" si="154"/>
        <v>1700794.2971183897</v>
      </c>
      <c r="BJ273" s="212">
        <f t="shared" ca="1" si="154"/>
        <v>1619033.3836749832</v>
      </c>
      <c r="BK273" s="212">
        <f t="shared" ca="1" si="154"/>
        <v>1648317.6797249548</v>
      </c>
      <c r="BL273" s="212">
        <f t="shared" ca="1" si="154"/>
        <v>1574648.6442382459</v>
      </c>
      <c r="BM273" s="212">
        <f t="shared" ca="1" si="154"/>
        <v>1608220.8425560452</v>
      </c>
      <c r="BN273" s="212">
        <f t="shared" ca="1" si="154"/>
        <v>1590839.4132046259</v>
      </c>
      <c r="BO273" s="212">
        <f t="shared" ca="1" si="154"/>
        <v>1525311.1871678992</v>
      </c>
      <c r="BP273" s="212">
        <f t="shared" ca="1" si="154"/>
        <v>1561729.6432650748</v>
      </c>
      <c r="BQ273" s="212">
        <f t="shared" ca="1" si="154"/>
        <v>1498094.6397779498</v>
      </c>
      <c r="BR273" s="212">
        <f t="shared" ca="1" si="154"/>
        <v>1535834.3395444152</v>
      </c>
      <c r="BS273" s="212">
        <f t="shared" ca="1" si="154"/>
        <v>1525464.0294220794</v>
      </c>
      <c r="BT273" s="212">
        <f t="shared" ca="1" si="154"/>
        <v>1417496.1481980006</v>
      </c>
      <c r="BU273" s="212">
        <f t="shared" ca="1" si="154"/>
        <v>1505209.3445449916</v>
      </c>
      <c r="BV273" s="212">
        <f t="shared" ca="1" si="154"/>
        <v>1447635.2424124859</v>
      </c>
      <c r="BW273" s="212">
        <f t="shared" ref="BW273:DN273" ca="1" si="155">BW219+BW209+BW199+BW189+BW179+BW229+BW239+BW249+BW259+BW269</f>
        <v>1486928.8293237158</v>
      </c>
      <c r="BX273" s="212">
        <f t="shared" ca="1" si="155"/>
        <v>1430445.161340649</v>
      </c>
      <c r="BY273" s="212">
        <f t="shared" ca="1" si="155"/>
        <v>1469485.513792489</v>
      </c>
      <c r="BZ273" s="212">
        <f t="shared" ca="1" si="155"/>
        <v>1461007.3548327854</v>
      </c>
      <c r="CA273" s="212">
        <f t="shared" ca="1" si="155"/>
        <v>1405832.818520386</v>
      </c>
      <c r="CB273" s="212">
        <f t="shared" ca="1" si="155"/>
        <v>1444546.6532216675</v>
      </c>
      <c r="CC273" s="212">
        <f t="shared" ca="1" si="155"/>
        <v>1390225.929061319</v>
      </c>
      <c r="CD273" s="212">
        <f t="shared" ca="1" si="155"/>
        <v>1429829.7284136738</v>
      </c>
      <c r="CE273" s="212">
        <f t="shared" ca="1" si="155"/>
        <v>1424463.4799220755</v>
      </c>
      <c r="CF273" s="212">
        <f t="shared" ca="1" si="155"/>
        <v>1282737.5338040348</v>
      </c>
      <c r="CG273" s="212">
        <f t="shared" ca="1" si="155"/>
        <v>1417385.7564023293</v>
      </c>
      <c r="CH273" s="212">
        <f t="shared" ca="1" si="155"/>
        <v>1369032.8797637273</v>
      </c>
      <c r="CI273" s="212">
        <f t="shared" ca="1" si="155"/>
        <v>1412302.2923076923</v>
      </c>
      <c r="CJ273" s="212">
        <f t="shared" ca="1" si="155"/>
        <v>1366744.1538461538</v>
      </c>
      <c r="CK273" s="212">
        <f t="shared" ca="1" si="155"/>
        <v>1412302.2923076923</v>
      </c>
      <c r="CL273" s="212">
        <f t="shared" ca="1" si="155"/>
        <v>1412302.2923076923</v>
      </c>
      <c r="CM273" s="212">
        <f t="shared" ca="1" si="155"/>
        <v>1366744.1538461538</v>
      </c>
      <c r="CN273" s="212">
        <f t="shared" ca="1" si="155"/>
        <v>1412302.2923076923</v>
      </c>
      <c r="CO273" s="212">
        <f t="shared" ca="1" si="155"/>
        <v>1366744.1538461538</v>
      </c>
      <c r="CP273" s="212">
        <f t="shared" ca="1" si="155"/>
        <v>1412302.2923076923</v>
      </c>
      <c r="CQ273" s="212">
        <f t="shared" ca="1" si="155"/>
        <v>1412302.2923076923</v>
      </c>
      <c r="CR273" s="212">
        <f t="shared" ca="1" si="155"/>
        <v>1275627.876923077</v>
      </c>
      <c r="CS273" s="212">
        <f t="shared" ca="1" si="155"/>
        <v>1412302.2923076923</v>
      </c>
      <c r="CT273" s="212">
        <f t="shared" ca="1" si="155"/>
        <v>1366744.1538461538</v>
      </c>
      <c r="CU273" s="212">
        <f t="shared" ca="1" si="155"/>
        <v>1412302.2923076923</v>
      </c>
      <c r="CV273" s="212">
        <f t="shared" ca="1" si="155"/>
        <v>1366744.1538461538</v>
      </c>
      <c r="CW273" s="212">
        <f t="shared" ca="1" si="155"/>
        <v>1412302.2923076923</v>
      </c>
      <c r="CX273" s="212">
        <f t="shared" ca="1" si="155"/>
        <v>1412302.2923076923</v>
      </c>
      <c r="CY273" s="212">
        <f t="shared" ca="1" si="155"/>
        <v>1366744.1538461538</v>
      </c>
      <c r="CZ273" s="212">
        <f t="shared" ca="1" si="155"/>
        <v>1412302.2923076923</v>
      </c>
      <c r="DA273" s="212">
        <f t="shared" ca="1" si="155"/>
        <v>1366744.1538461538</v>
      </c>
      <c r="DB273" s="212">
        <f t="shared" ca="1" si="155"/>
        <v>1412302.2923076923</v>
      </c>
      <c r="DC273" s="212">
        <f t="shared" ca="1" si="155"/>
        <v>1412302.2923076923</v>
      </c>
      <c r="DD273" s="212">
        <f t="shared" ca="1" si="155"/>
        <v>1275627.876923077</v>
      </c>
      <c r="DE273" s="212">
        <f t="shared" ca="1" si="155"/>
        <v>1412302.2923076923</v>
      </c>
      <c r="DF273" s="212">
        <f t="shared" ca="1" si="155"/>
        <v>1366744.1538461538</v>
      </c>
      <c r="DG273" s="212">
        <f t="shared" ca="1" si="155"/>
        <v>1412302.2923076923</v>
      </c>
      <c r="DH273" s="212">
        <f t="shared" ca="1" si="155"/>
        <v>1366744.1538461538</v>
      </c>
      <c r="DI273" s="212">
        <f t="shared" ca="1" si="155"/>
        <v>1412302.2923076923</v>
      </c>
      <c r="DJ273" s="212">
        <f t="shared" ca="1" si="155"/>
        <v>1412302.2923076923</v>
      </c>
      <c r="DK273" s="212">
        <f t="shared" ca="1" si="155"/>
        <v>1366744.1538461538</v>
      </c>
      <c r="DL273" s="212">
        <f t="shared" ca="1" si="155"/>
        <v>1412302.2923076923</v>
      </c>
      <c r="DM273" s="212">
        <f t="shared" ca="1" si="155"/>
        <v>1366744.1538461538</v>
      </c>
      <c r="DN273" s="212">
        <f t="shared" ca="1" si="155"/>
        <v>1412302.2923076923</v>
      </c>
    </row>
    <row r="274" spans="1:118" ht="14">
      <c r="A274" s="151"/>
      <c r="B274" s="33"/>
      <c r="C274" s="425" t="s">
        <v>37</v>
      </c>
      <c r="D274" s="426"/>
      <c r="E274" s="426"/>
      <c r="F274" s="426"/>
      <c r="G274" s="427" t="s">
        <v>131</v>
      </c>
      <c r="H274" s="438">
        <f ca="1">SUM(J274:DN274)</f>
        <v>184184689.86613089</v>
      </c>
      <c r="I274" s="429"/>
      <c r="J274" s="439">
        <f ca="1">J165+J273</f>
        <v>0</v>
      </c>
      <c r="K274" s="439">
        <f t="shared" ref="K274:BV274" ca="1" si="156">K165+K273</f>
        <v>0</v>
      </c>
      <c r="L274" s="439">
        <f t="shared" ca="1" si="156"/>
        <v>0</v>
      </c>
      <c r="M274" s="439">
        <f t="shared" ca="1" si="156"/>
        <v>0</v>
      </c>
      <c r="N274" s="439">
        <f t="shared" ca="1" si="156"/>
        <v>25054712.281837922</v>
      </c>
      <c r="O274" s="439">
        <f t="shared" ca="1" si="156"/>
        <v>1393701.9419688056</v>
      </c>
      <c r="P274" s="439">
        <f t="shared" ca="1" si="156"/>
        <v>1910473.6514730526</v>
      </c>
      <c r="Q274" s="439">
        <f t="shared" ca="1" si="156"/>
        <v>1956354.2264825134</v>
      </c>
      <c r="R274" s="439">
        <f t="shared" ca="1" si="156"/>
        <v>1935833.5648462144</v>
      </c>
      <c r="S274" s="439">
        <f t="shared" ca="1" si="156"/>
        <v>1854209.0866951037</v>
      </c>
      <c r="T274" s="439">
        <f t="shared" ca="1" si="156"/>
        <v>1895198.7321366423</v>
      </c>
      <c r="U274" s="439">
        <f t="shared" ca="1" si="156"/>
        <v>1813711.0841375676</v>
      </c>
      <c r="V274" s="439">
        <f t="shared" ca="1" si="156"/>
        <v>1854093.2618614589</v>
      </c>
      <c r="W274" s="439">
        <f t="shared" ca="1" si="156"/>
        <v>1833552.8524770346</v>
      </c>
      <c r="X274" s="439">
        <f t="shared" ca="1" si="156"/>
        <v>1695481.8761610526</v>
      </c>
      <c r="Y274" s="439">
        <f t="shared" ca="1" si="156"/>
        <v>1790796.2046556624</v>
      </c>
      <c r="Z274" s="439">
        <f t="shared" ca="1" si="156"/>
        <v>1712237.7475486752</v>
      </c>
      <c r="AA274" s="439">
        <f t="shared" ca="1" si="156"/>
        <v>1748728.0088088291</v>
      </c>
      <c r="AB274" s="439">
        <f t="shared" ca="1" si="156"/>
        <v>1671844.1176157412</v>
      </c>
      <c r="AC274" s="439">
        <f t="shared" ca="1" si="156"/>
        <v>1705866.7379340781</v>
      </c>
      <c r="AD274" s="439">
        <f t="shared" ca="1" si="156"/>
        <v>1683845.4132293365</v>
      </c>
      <c r="AE274" s="439">
        <f t="shared" ca="1" si="156"/>
        <v>1608081.9634341893</v>
      </c>
      <c r="AF274" s="439">
        <f t="shared" ca="1" si="156"/>
        <v>1639072.4052555899</v>
      </c>
      <c r="AG274" s="439">
        <f t="shared" ca="1" si="156"/>
        <v>1563917.2675503374</v>
      </c>
      <c r="AH274" s="439">
        <f t="shared" ca="1" si="156"/>
        <v>1592648.9112700368</v>
      </c>
      <c r="AI274" s="439">
        <f t="shared" ca="1" si="156"/>
        <v>1569825.4281094696</v>
      </c>
      <c r="AJ274" s="439">
        <f t="shared" ca="1" si="156"/>
        <v>1398001.593673456</v>
      </c>
      <c r="AK274" s="439">
        <f t="shared" ca="1" si="156"/>
        <v>1525403.6378163523</v>
      </c>
      <c r="AL274" s="439">
        <f t="shared" ca="1" si="156"/>
        <v>1454237.8767350621</v>
      </c>
      <c r="AM274" s="439">
        <f t="shared" ca="1" si="156"/>
        <v>1479752.5660372099</v>
      </c>
      <c r="AN274" s="439">
        <f t="shared" ca="1" si="156"/>
        <v>1409841.1788653473</v>
      </c>
      <c r="AO274" s="439">
        <f t="shared" ca="1" si="156"/>
        <v>1434211.3835552053</v>
      </c>
      <c r="AP274" s="439">
        <f t="shared" ca="1" si="156"/>
        <v>1412034.0529569311</v>
      </c>
      <c r="AQ274" s="439">
        <f t="shared" ca="1" si="156"/>
        <v>1344893.2367705582</v>
      </c>
      <c r="AR274" s="439">
        <f t="shared" ca="1" si="156"/>
        <v>1367313.6863110033</v>
      </c>
      <c r="AS274" s="439">
        <f t="shared" ca="1" si="156"/>
        <v>1301458.7998613131</v>
      </c>
      <c r="AT274" s="439">
        <f t="shared" ca="1" si="156"/>
        <v>1322338.0691133428</v>
      </c>
      <c r="AU274" s="439">
        <f t="shared" ca="1" si="156"/>
        <v>1299845.786032646</v>
      </c>
      <c r="AV274" s="439">
        <f t="shared" ca="1" si="156"/>
        <v>1154035.581637057</v>
      </c>
      <c r="AW274" s="439">
        <f t="shared" ca="1" si="156"/>
        <v>1255584.028175954</v>
      </c>
      <c r="AX274" s="439">
        <f t="shared" ca="1" si="156"/>
        <v>1989646.0234569171</v>
      </c>
      <c r="AY274" s="439">
        <f t="shared" ca="1" si="156"/>
        <v>2020423.7495642558</v>
      </c>
      <c r="AZ274" s="439">
        <f t="shared" ca="1" si="156"/>
        <v>1921899.8586201288</v>
      </c>
      <c r="BA274" s="439">
        <f t="shared" ca="1" si="156"/>
        <v>1951771.6662654753</v>
      </c>
      <c r="BB274" s="439">
        <f t="shared" ca="1" si="156"/>
        <v>1917887.1097654889</v>
      </c>
      <c r="BC274" s="439">
        <f t="shared" ca="1" si="156"/>
        <v>1824001.9332612343</v>
      </c>
      <c r="BD274" s="439">
        <f t="shared" ca="1" si="156"/>
        <v>1852238.9568404697</v>
      </c>
      <c r="BE274" s="439">
        <f t="shared" ca="1" si="156"/>
        <v>1761919.4685371583</v>
      </c>
      <c r="BF274" s="439">
        <f t="shared" ca="1" si="156"/>
        <v>1789783.8809873902</v>
      </c>
      <c r="BG274" s="439">
        <f t="shared" ca="1" si="156"/>
        <v>1759666.4056237501</v>
      </c>
      <c r="BH274" s="439">
        <f t="shared" ca="1" si="156"/>
        <v>1562577.0969287485</v>
      </c>
      <c r="BI274" s="439">
        <f t="shared" ca="1" si="156"/>
        <v>1700794.2971183897</v>
      </c>
      <c r="BJ274" s="439">
        <f t="shared" ca="1" si="156"/>
        <v>1619033.3836749832</v>
      </c>
      <c r="BK274" s="439">
        <f t="shared" ca="1" si="156"/>
        <v>1648317.6797249548</v>
      </c>
      <c r="BL274" s="439">
        <f t="shared" ca="1" si="156"/>
        <v>1574648.6442382459</v>
      </c>
      <c r="BM274" s="439">
        <f t="shared" ca="1" si="156"/>
        <v>1608220.8425560452</v>
      </c>
      <c r="BN274" s="439">
        <f t="shared" ca="1" si="156"/>
        <v>1590839.4132046259</v>
      </c>
      <c r="BO274" s="439">
        <f t="shared" ca="1" si="156"/>
        <v>1525311.1871678992</v>
      </c>
      <c r="BP274" s="439">
        <f t="shared" ca="1" si="156"/>
        <v>1561729.6432650748</v>
      </c>
      <c r="BQ274" s="439">
        <f t="shared" ca="1" si="156"/>
        <v>1498094.6397779498</v>
      </c>
      <c r="BR274" s="439">
        <f t="shared" ca="1" si="156"/>
        <v>1535834.3395444152</v>
      </c>
      <c r="BS274" s="439">
        <f t="shared" ca="1" si="156"/>
        <v>1525464.0294220794</v>
      </c>
      <c r="BT274" s="439">
        <f t="shared" ca="1" si="156"/>
        <v>1417496.1481980006</v>
      </c>
      <c r="BU274" s="439">
        <f t="shared" ca="1" si="156"/>
        <v>1505209.3445449916</v>
      </c>
      <c r="BV274" s="439">
        <f t="shared" ca="1" si="156"/>
        <v>1447635.2424124859</v>
      </c>
      <c r="BW274" s="439">
        <f t="shared" ref="BW274:DN274" ca="1" si="157">BW165+BW273</f>
        <v>1486928.8293237158</v>
      </c>
      <c r="BX274" s="439">
        <f t="shared" ca="1" si="157"/>
        <v>1430445.161340649</v>
      </c>
      <c r="BY274" s="439">
        <f t="shared" ca="1" si="157"/>
        <v>1469485.513792489</v>
      </c>
      <c r="BZ274" s="439">
        <f t="shared" ca="1" si="157"/>
        <v>1461007.3548327854</v>
      </c>
      <c r="CA274" s="439">
        <f t="shared" ca="1" si="157"/>
        <v>1405832.818520386</v>
      </c>
      <c r="CB274" s="439">
        <f t="shared" ca="1" si="157"/>
        <v>1444546.6532216675</v>
      </c>
      <c r="CC274" s="439">
        <f t="shared" ca="1" si="157"/>
        <v>1390225.929061319</v>
      </c>
      <c r="CD274" s="439">
        <f t="shared" ca="1" si="157"/>
        <v>1429829.7284136738</v>
      </c>
      <c r="CE274" s="439">
        <f t="shared" ca="1" si="157"/>
        <v>1424463.4799220755</v>
      </c>
      <c r="CF274" s="439">
        <f t="shared" ca="1" si="157"/>
        <v>1282737.5338040348</v>
      </c>
      <c r="CG274" s="439">
        <f t="shared" ca="1" si="157"/>
        <v>1417385.7564023293</v>
      </c>
      <c r="CH274" s="439">
        <f t="shared" ca="1" si="157"/>
        <v>1369032.8797637273</v>
      </c>
      <c r="CI274" s="439">
        <f t="shared" ca="1" si="157"/>
        <v>1412302.2923076923</v>
      </c>
      <c r="CJ274" s="439">
        <f t="shared" ca="1" si="157"/>
        <v>1366744.1538461538</v>
      </c>
      <c r="CK274" s="439">
        <f t="shared" ca="1" si="157"/>
        <v>1412302.2923076923</v>
      </c>
      <c r="CL274" s="439">
        <f t="shared" ca="1" si="157"/>
        <v>1412302.2923076923</v>
      </c>
      <c r="CM274" s="439">
        <f t="shared" ca="1" si="157"/>
        <v>1366744.1538461538</v>
      </c>
      <c r="CN274" s="439">
        <f t="shared" ca="1" si="157"/>
        <v>1412302.2923076923</v>
      </c>
      <c r="CO274" s="439">
        <f t="shared" ca="1" si="157"/>
        <v>1366744.1538461538</v>
      </c>
      <c r="CP274" s="439">
        <f t="shared" ca="1" si="157"/>
        <v>1412302.2923076923</v>
      </c>
      <c r="CQ274" s="439">
        <f t="shared" ca="1" si="157"/>
        <v>1412302.2923076923</v>
      </c>
      <c r="CR274" s="439">
        <f t="shared" ca="1" si="157"/>
        <v>1275627.876923077</v>
      </c>
      <c r="CS274" s="439">
        <f t="shared" ca="1" si="157"/>
        <v>1412302.2923076923</v>
      </c>
      <c r="CT274" s="439">
        <f t="shared" ca="1" si="157"/>
        <v>1366744.1538461538</v>
      </c>
      <c r="CU274" s="439">
        <f t="shared" ca="1" si="157"/>
        <v>1412302.2923076923</v>
      </c>
      <c r="CV274" s="439">
        <f t="shared" ca="1" si="157"/>
        <v>1366744.1538461538</v>
      </c>
      <c r="CW274" s="439">
        <f t="shared" ca="1" si="157"/>
        <v>1412302.2923076923</v>
      </c>
      <c r="CX274" s="439">
        <f t="shared" ca="1" si="157"/>
        <v>1412302.2923076923</v>
      </c>
      <c r="CY274" s="439">
        <f t="shared" ca="1" si="157"/>
        <v>1366744.1538461538</v>
      </c>
      <c r="CZ274" s="439">
        <f t="shared" ca="1" si="157"/>
        <v>1412302.2923076923</v>
      </c>
      <c r="DA274" s="439">
        <f t="shared" ca="1" si="157"/>
        <v>1366744.1538461538</v>
      </c>
      <c r="DB274" s="439">
        <f t="shared" ca="1" si="157"/>
        <v>1412302.2923076923</v>
      </c>
      <c r="DC274" s="439">
        <f t="shared" ca="1" si="157"/>
        <v>1412302.2923076923</v>
      </c>
      <c r="DD274" s="439">
        <f t="shared" ca="1" si="157"/>
        <v>1275627.876923077</v>
      </c>
      <c r="DE274" s="439">
        <f t="shared" ca="1" si="157"/>
        <v>1412302.2923076923</v>
      </c>
      <c r="DF274" s="439">
        <f t="shared" ca="1" si="157"/>
        <v>1366744.1538461538</v>
      </c>
      <c r="DG274" s="439">
        <f t="shared" ca="1" si="157"/>
        <v>1412302.2923076923</v>
      </c>
      <c r="DH274" s="439">
        <f t="shared" ca="1" si="157"/>
        <v>1366744.1538461538</v>
      </c>
      <c r="DI274" s="439">
        <f t="shared" ca="1" si="157"/>
        <v>1412302.2923076923</v>
      </c>
      <c r="DJ274" s="439">
        <f t="shared" ca="1" si="157"/>
        <v>1412302.2923076923</v>
      </c>
      <c r="DK274" s="439">
        <f t="shared" ca="1" si="157"/>
        <v>1366744.1538461538</v>
      </c>
      <c r="DL274" s="439">
        <f t="shared" ca="1" si="157"/>
        <v>1412302.2923076923</v>
      </c>
      <c r="DM274" s="439">
        <f t="shared" ca="1" si="157"/>
        <v>1366744.1538461538</v>
      </c>
      <c r="DN274" s="440">
        <f t="shared" ca="1" si="157"/>
        <v>1412302.2923076923</v>
      </c>
    </row>
    <row r="275" spans="1:118" ht="14">
      <c r="A275" s="151"/>
      <c r="B275" s="33"/>
      <c r="C275" s="33"/>
      <c r="D275" s="16"/>
      <c r="E275" s="16"/>
      <c r="F275" s="16"/>
      <c r="G275" s="16"/>
      <c r="H275" s="15"/>
      <c r="I275" s="16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  <c r="BA275" s="153"/>
      <c r="BB275" s="153"/>
      <c r="BC275" s="153"/>
      <c r="BD275" s="153"/>
      <c r="BE275" s="153"/>
      <c r="BF275" s="153"/>
      <c r="BG275" s="153"/>
      <c r="BH275" s="153"/>
      <c r="BI275" s="153"/>
      <c r="BJ275" s="153"/>
      <c r="BK275" s="153"/>
      <c r="BL275" s="153"/>
      <c r="BM275" s="153"/>
      <c r="BN275" s="153"/>
      <c r="BO275" s="153"/>
      <c r="BP275" s="153"/>
      <c r="BQ275" s="153"/>
      <c r="BR275" s="153"/>
      <c r="BS275" s="153"/>
      <c r="BT275" s="153"/>
      <c r="BU275" s="153"/>
      <c r="BV275" s="153"/>
      <c r="BW275" s="153"/>
      <c r="BX275" s="153"/>
      <c r="BY275" s="153"/>
      <c r="BZ275" s="153"/>
      <c r="CA275" s="282"/>
      <c r="CB275" s="282"/>
      <c r="CC275" s="282"/>
      <c r="CD275" s="282"/>
      <c r="CE275" s="282"/>
      <c r="CF275" s="282"/>
      <c r="CG275" s="282"/>
      <c r="CH275" s="282"/>
      <c r="CI275" s="282"/>
      <c r="CJ275" s="282"/>
      <c r="CK275" s="282"/>
      <c r="CL275" s="282"/>
      <c r="CM275" s="282"/>
      <c r="CN275" s="282"/>
      <c r="CO275" s="282"/>
      <c r="CP275" s="282"/>
      <c r="CQ275" s="282"/>
      <c r="CR275" s="282"/>
      <c r="CS275" s="282"/>
      <c r="CT275" s="282"/>
      <c r="CU275" s="282"/>
      <c r="CV275" s="282"/>
      <c r="CW275" s="282"/>
      <c r="CX275" s="282"/>
      <c r="CY275" s="282"/>
      <c r="CZ275" s="282"/>
      <c r="DA275" s="282"/>
      <c r="DB275" s="282"/>
      <c r="DC275" s="282"/>
      <c r="DD275" s="282"/>
      <c r="DE275" s="282"/>
      <c r="DF275" s="282"/>
      <c r="DG275" s="282"/>
      <c r="DH275" s="282"/>
      <c r="DI275" s="282"/>
      <c r="DJ275" s="282"/>
      <c r="DK275" s="282"/>
      <c r="DL275" s="282"/>
      <c r="DM275" s="282"/>
      <c r="DN275" s="282"/>
    </row>
    <row r="276" spans="1:118" ht="14">
      <c r="A276" s="151"/>
      <c r="B276" s="19" t="s">
        <v>16</v>
      </c>
      <c r="C276" s="417"/>
      <c r="D276" s="417"/>
      <c r="E276" s="417"/>
      <c r="F276" s="417"/>
      <c r="G276" s="434"/>
      <c r="H276" s="435"/>
      <c r="I276" s="417"/>
      <c r="J276" s="417"/>
      <c r="K276" s="417"/>
      <c r="L276" s="417"/>
      <c r="M276" s="417"/>
      <c r="N276" s="417"/>
      <c r="O276" s="417"/>
      <c r="P276" s="417"/>
      <c r="Q276" s="417"/>
      <c r="R276" s="417"/>
      <c r="S276" s="417"/>
      <c r="T276" s="417"/>
      <c r="U276" s="417"/>
      <c r="V276" s="417"/>
      <c r="W276" s="417"/>
      <c r="X276" s="417"/>
      <c r="Y276" s="417"/>
      <c r="Z276" s="417"/>
      <c r="AA276" s="417"/>
      <c r="AB276" s="417"/>
      <c r="AC276" s="417"/>
      <c r="AD276" s="417"/>
      <c r="AE276" s="417"/>
      <c r="AF276" s="417"/>
      <c r="AG276" s="417"/>
      <c r="AH276" s="417"/>
      <c r="AI276" s="417"/>
      <c r="AJ276" s="417"/>
      <c r="AK276" s="417"/>
      <c r="AL276" s="417"/>
      <c r="AM276" s="417"/>
      <c r="AN276" s="417"/>
      <c r="AO276" s="417"/>
      <c r="AP276" s="417"/>
      <c r="AQ276" s="417"/>
      <c r="AR276" s="417"/>
      <c r="AS276" s="417"/>
      <c r="AT276" s="417"/>
      <c r="AU276" s="417"/>
      <c r="AV276" s="417"/>
      <c r="AW276" s="417"/>
      <c r="AX276" s="417"/>
      <c r="AY276" s="417"/>
      <c r="AZ276" s="417"/>
      <c r="BA276" s="417"/>
      <c r="BB276" s="417"/>
      <c r="BC276" s="417"/>
      <c r="BD276" s="417"/>
      <c r="BE276" s="417"/>
      <c r="BF276" s="417"/>
      <c r="BG276" s="417"/>
      <c r="BH276" s="417"/>
      <c r="BI276" s="417"/>
      <c r="BJ276" s="417"/>
      <c r="BK276" s="417"/>
      <c r="BL276" s="417"/>
      <c r="BM276" s="417"/>
      <c r="BN276" s="417"/>
      <c r="BO276" s="417"/>
      <c r="BP276" s="417"/>
      <c r="BQ276" s="417"/>
      <c r="BR276" s="417"/>
      <c r="BS276" s="417"/>
      <c r="BT276" s="417"/>
      <c r="BU276" s="417"/>
      <c r="BV276" s="417"/>
      <c r="BW276" s="417"/>
      <c r="BX276" s="417"/>
      <c r="BY276" s="417"/>
      <c r="BZ276" s="417"/>
      <c r="CA276" s="417"/>
      <c r="CB276" s="417"/>
      <c r="CC276" s="417"/>
      <c r="CD276" s="417"/>
      <c r="CE276" s="417"/>
      <c r="CF276" s="417"/>
      <c r="CG276" s="417"/>
      <c r="CH276" s="417"/>
      <c r="CI276" s="417"/>
      <c r="CJ276" s="417"/>
      <c r="CK276" s="417"/>
      <c r="CL276" s="417"/>
      <c r="CM276" s="417"/>
      <c r="CN276" s="417"/>
      <c r="CO276" s="417"/>
      <c r="CP276" s="417"/>
      <c r="CQ276" s="417"/>
      <c r="CR276" s="417"/>
      <c r="CS276" s="417"/>
      <c r="CT276" s="417"/>
      <c r="CU276" s="417"/>
      <c r="CV276" s="417"/>
      <c r="CW276" s="417"/>
      <c r="CX276" s="417"/>
      <c r="CY276" s="417"/>
      <c r="CZ276" s="417"/>
      <c r="DA276" s="417"/>
      <c r="DB276" s="417"/>
      <c r="DC276" s="417"/>
      <c r="DD276" s="417"/>
      <c r="DE276" s="417"/>
      <c r="DF276" s="417"/>
      <c r="DG276" s="417"/>
      <c r="DH276" s="417"/>
      <c r="DI276" s="417"/>
      <c r="DJ276" s="417"/>
      <c r="DK276" s="417"/>
      <c r="DL276" s="417"/>
      <c r="DM276" s="417"/>
      <c r="DN276" s="417"/>
    </row>
    <row r="277" spans="1:118" ht="14">
      <c r="A277" s="151"/>
      <c r="B277" s="33"/>
      <c r="C277" s="33"/>
      <c r="D277" s="16"/>
      <c r="E277" s="16"/>
      <c r="F277" s="16"/>
      <c r="G277" s="16"/>
      <c r="H277" s="15"/>
      <c r="I277" s="16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283"/>
      <c r="BQ277" s="153"/>
      <c r="BR277" s="153"/>
      <c r="BS277" s="153"/>
      <c r="BT277" s="153"/>
      <c r="BU277" s="153"/>
      <c r="BV277" s="153"/>
      <c r="BW277" s="153"/>
      <c r="BX277" s="153"/>
      <c r="BY277" s="153"/>
      <c r="BZ277" s="153"/>
      <c r="CA277" s="153"/>
      <c r="CB277" s="153"/>
      <c r="CC277" s="153"/>
      <c r="CD277" s="153"/>
      <c r="CE277" s="153"/>
      <c r="CF277" s="153"/>
      <c r="CG277" s="153"/>
      <c r="CH277" s="153"/>
      <c r="CI277" s="153"/>
      <c r="CJ277" s="153"/>
      <c r="CK277" s="153"/>
      <c r="CL277" s="153"/>
      <c r="CM277" s="153"/>
      <c r="CN277" s="153"/>
      <c r="CO277" s="153"/>
      <c r="CP277" s="153"/>
      <c r="CQ277" s="153"/>
      <c r="CR277" s="153"/>
      <c r="CS277" s="153"/>
      <c r="CT277" s="153"/>
      <c r="CU277" s="153"/>
      <c r="CV277" s="153"/>
      <c r="CW277" s="153"/>
      <c r="CX277" s="153"/>
      <c r="CY277" s="153"/>
      <c r="CZ277" s="153"/>
      <c r="DA277" s="153"/>
      <c r="DB277" s="153"/>
      <c r="DC277" s="153"/>
      <c r="DD277" s="153"/>
      <c r="DE277" s="153"/>
      <c r="DF277" s="153"/>
      <c r="DG277" s="153"/>
      <c r="DH277" s="153"/>
      <c r="DI277" s="153"/>
      <c r="DJ277" s="153"/>
      <c r="DK277" s="153"/>
      <c r="DL277" s="153"/>
      <c r="DM277" s="153"/>
      <c r="DN277" s="153"/>
    </row>
    <row r="278" spans="1:118" ht="14">
      <c r="A278" s="151"/>
      <c r="B278" s="33"/>
      <c r="C278" s="14" t="s">
        <v>154</v>
      </c>
      <c r="D278" s="16"/>
      <c r="E278" s="16"/>
      <c r="F278" s="16"/>
      <c r="G278" s="16"/>
      <c r="H278" s="15"/>
      <c r="I278" s="16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283"/>
      <c r="BQ278" s="153"/>
      <c r="BR278" s="153"/>
      <c r="BS278" s="153"/>
      <c r="BT278" s="153"/>
      <c r="BU278" s="153"/>
      <c r="BV278" s="153"/>
      <c r="BW278" s="153"/>
      <c r="BX278" s="153"/>
      <c r="BY278" s="153"/>
      <c r="BZ278" s="153"/>
      <c r="CA278" s="153"/>
      <c r="CB278" s="153"/>
      <c r="CC278" s="153"/>
      <c r="CD278" s="153"/>
      <c r="CE278" s="153"/>
      <c r="CF278" s="153"/>
      <c r="CG278" s="153"/>
      <c r="CH278" s="153"/>
      <c r="CI278" s="153"/>
      <c r="CJ278" s="153"/>
      <c r="CK278" s="153"/>
      <c r="CL278" s="153"/>
      <c r="CM278" s="153"/>
      <c r="CN278" s="153"/>
      <c r="CO278" s="153"/>
      <c r="CP278" s="153"/>
      <c r="CQ278" s="153"/>
      <c r="CR278" s="153"/>
      <c r="CS278" s="153"/>
      <c r="CT278" s="153"/>
      <c r="CU278" s="153"/>
      <c r="CV278" s="153"/>
      <c r="CW278" s="153"/>
      <c r="CX278" s="153"/>
      <c r="CY278" s="153"/>
      <c r="CZ278" s="153"/>
      <c r="DA278" s="153"/>
      <c r="DB278" s="153"/>
      <c r="DC278" s="153"/>
      <c r="DD278" s="153"/>
      <c r="DE278" s="153"/>
      <c r="DF278" s="153"/>
      <c r="DG278" s="153"/>
      <c r="DH278" s="153"/>
      <c r="DI278" s="153"/>
      <c r="DJ278" s="153"/>
      <c r="DK278" s="153"/>
      <c r="DL278" s="153"/>
      <c r="DM278" s="153"/>
      <c r="DN278" s="153"/>
    </row>
    <row r="279" spans="1:118" ht="14">
      <c r="A279" s="151"/>
      <c r="B279" s="33"/>
      <c r="C279" s="76" t="s">
        <v>105</v>
      </c>
      <c r="D279" s="16"/>
      <c r="E279" s="54"/>
      <c r="F279" s="70">
        <f>Inputs!$J$55</f>
        <v>0.25</v>
      </c>
      <c r="G279" s="54" t="s">
        <v>21</v>
      </c>
      <c r="H279" s="15"/>
      <c r="I279" s="16"/>
      <c r="J279" s="284">
        <f>(1+$F279)</f>
        <v>1.25</v>
      </c>
      <c r="K279" s="284">
        <f t="shared" ref="K279:BV279" si="158">(1+$F279)</f>
        <v>1.25</v>
      </c>
      <c r="L279" s="284">
        <f t="shared" si="158"/>
        <v>1.25</v>
      </c>
      <c r="M279" s="284">
        <f t="shared" si="158"/>
        <v>1.25</v>
      </c>
      <c r="N279" s="284">
        <f t="shared" si="158"/>
        <v>1.25</v>
      </c>
      <c r="O279" s="284">
        <f t="shared" si="158"/>
        <v>1.25</v>
      </c>
      <c r="P279" s="284">
        <f t="shared" si="158"/>
        <v>1.25</v>
      </c>
      <c r="Q279" s="284">
        <f t="shared" si="158"/>
        <v>1.25</v>
      </c>
      <c r="R279" s="284">
        <f t="shared" si="158"/>
        <v>1.25</v>
      </c>
      <c r="S279" s="284">
        <f t="shared" si="158"/>
        <v>1.25</v>
      </c>
      <c r="T279" s="284">
        <f t="shared" si="158"/>
        <v>1.25</v>
      </c>
      <c r="U279" s="284">
        <f t="shared" si="158"/>
        <v>1.25</v>
      </c>
      <c r="V279" s="284">
        <f t="shared" si="158"/>
        <v>1.25</v>
      </c>
      <c r="W279" s="284">
        <f t="shared" si="158"/>
        <v>1.25</v>
      </c>
      <c r="X279" s="284">
        <f t="shared" si="158"/>
        <v>1.25</v>
      </c>
      <c r="Y279" s="284">
        <f t="shared" si="158"/>
        <v>1.25</v>
      </c>
      <c r="Z279" s="284">
        <f t="shared" si="158"/>
        <v>1.25</v>
      </c>
      <c r="AA279" s="284">
        <f t="shared" si="158"/>
        <v>1.25</v>
      </c>
      <c r="AB279" s="284">
        <f t="shared" si="158"/>
        <v>1.25</v>
      </c>
      <c r="AC279" s="284">
        <f t="shared" si="158"/>
        <v>1.25</v>
      </c>
      <c r="AD279" s="284">
        <f t="shared" si="158"/>
        <v>1.25</v>
      </c>
      <c r="AE279" s="284">
        <f t="shared" si="158"/>
        <v>1.25</v>
      </c>
      <c r="AF279" s="284">
        <f t="shared" si="158"/>
        <v>1.25</v>
      </c>
      <c r="AG279" s="284">
        <f t="shared" si="158"/>
        <v>1.25</v>
      </c>
      <c r="AH279" s="284">
        <f t="shared" si="158"/>
        <v>1.25</v>
      </c>
      <c r="AI279" s="284">
        <f t="shared" si="158"/>
        <v>1.25</v>
      </c>
      <c r="AJ279" s="284">
        <f t="shared" si="158"/>
        <v>1.25</v>
      </c>
      <c r="AK279" s="284">
        <f t="shared" si="158"/>
        <v>1.25</v>
      </c>
      <c r="AL279" s="284">
        <f t="shared" si="158"/>
        <v>1.25</v>
      </c>
      <c r="AM279" s="284">
        <f t="shared" si="158"/>
        <v>1.25</v>
      </c>
      <c r="AN279" s="284">
        <f t="shared" si="158"/>
        <v>1.25</v>
      </c>
      <c r="AO279" s="284">
        <f t="shared" si="158"/>
        <v>1.25</v>
      </c>
      <c r="AP279" s="284">
        <f t="shared" si="158"/>
        <v>1.25</v>
      </c>
      <c r="AQ279" s="284">
        <f t="shared" si="158"/>
        <v>1.25</v>
      </c>
      <c r="AR279" s="284">
        <f t="shared" si="158"/>
        <v>1.25</v>
      </c>
      <c r="AS279" s="284">
        <f t="shared" si="158"/>
        <v>1.25</v>
      </c>
      <c r="AT279" s="284">
        <f t="shared" si="158"/>
        <v>1.25</v>
      </c>
      <c r="AU279" s="284">
        <f t="shared" si="158"/>
        <v>1.25</v>
      </c>
      <c r="AV279" s="284">
        <f t="shared" si="158"/>
        <v>1.25</v>
      </c>
      <c r="AW279" s="284">
        <f t="shared" si="158"/>
        <v>1.25</v>
      </c>
      <c r="AX279" s="284">
        <f t="shared" si="158"/>
        <v>1.25</v>
      </c>
      <c r="AY279" s="284">
        <f t="shared" si="158"/>
        <v>1.25</v>
      </c>
      <c r="AZ279" s="284">
        <f t="shared" si="158"/>
        <v>1.25</v>
      </c>
      <c r="BA279" s="284">
        <f t="shared" si="158"/>
        <v>1.25</v>
      </c>
      <c r="BB279" s="284">
        <f t="shared" si="158"/>
        <v>1.25</v>
      </c>
      <c r="BC279" s="284">
        <f t="shared" si="158"/>
        <v>1.25</v>
      </c>
      <c r="BD279" s="284">
        <f t="shared" si="158"/>
        <v>1.25</v>
      </c>
      <c r="BE279" s="284">
        <f t="shared" si="158"/>
        <v>1.25</v>
      </c>
      <c r="BF279" s="284">
        <f t="shared" si="158"/>
        <v>1.25</v>
      </c>
      <c r="BG279" s="284">
        <f t="shared" si="158"/>
        <v>1.25</v>
      </c>
      <c r="BH279" s="284">
        <f t="shared" si="158"/>
        <v>1.25</v>
      </c>
      <c r="BI279" s="284">
        <f t="shared" si="158"/>
        <v>1.25</v>
      </c>
      <c r="BJ279" s="284">
        <f t="shared" si="158"/>
        <v>1.25</v>
      </c>
      <c r="BK279" s="284">
        <f t="shared" si="158"/>
        <v>1.25</v>
      </c>
      <c r="BL279" s="284">
        <f t="shared" si="158"/>
        <v>1.25</v>
      </c>
      <c r="BM279" s="284">
        <f t="shared" si="158"/>
        <v>1.25</v>
      </c>
      <c r="BN279" s="284">
        <f t="shared" si="158"/>
        <v>1.25</v>
      </c>
      <c r="BO279" s="284">
        <f t="shared" si="158"/>
        <v>1.25</v>
      </c>
      <c r="BP279" s="284">
        <f t="shared" si="158"/>
        <v>1.25</v>
      </c>
      <c r="BQ279" s="284">
        <f t="shared" si="158"/>
        <v>1.25</v>
      </c>
      <c r="BR279" s="284">
        <f t="shared" si="158"/>
        <v>1.25</v>
      </c>
      <c r="BS279" s="284">
        <f t="shared" si="158"/>
        <v>1.25</v>
      </c>
      <c r="BT279" s="284">
        <f t="shared" si="158"/>
        <v>1.25</v>
      </c>
      <c r="BU279" s="284">
        <f t="shared" si="158"/>
        <v>1.25</v>
      </c>
      <c r="BV279" s="284">
        <f t="shared" si="158"/>
        <v>1.25</v>
      </c>
      <c r="BW279" s="284">
        <f t="shared" ref="BW279:DN279" si="159">(1+$F279)</f>
        <v>1.25</v>
      </c>
      <c r="BX279" s="284">
        <f t="shared" si="159"/>
        <v>1.25</v>
      </c>
      <c r="BY279" s="284">
        <f t="shared" si="159"/>
        <v>1.25</v>
      </c>
      <c r="BZ279" s="284">
        <f t="shared" si="159"/>
        <v>1.25</v>
      </c>
      <c r="CA279" s="284">
        <f t="shared" si="159"/>
        <v>1.25</v>
      </c>
      <c r="CB279" s="284">
        <f t="shared" si="159"/>
        <v>1.25</v>
      </c>
      <c r="CC279" s="284">
        <f t="shared" si="159"/>
        <v>1.25</v>
      </c>
      <c r="CD279" s="284">
        <f t="shared" si="159"/>
        <v>1.25</v>
      </c>
      <c r="CE279" s="284">
        <f t="shared" si="159"/>
        <v>1.25</v>
      </c>
      <c r="CF279" s="284">
        <f t="shared" si="159"/>
        <v>1.25</v>
      </c>
      <c r="CG279" s="284">
        <f t="shared" si="159"/>
        <v>1.25</v>
      </c>
      <c r="CH279" s="284">
        <f t="shared" si="159"/>
        <v>1.25</v>
      </c>
      <c r="CI279" s="284">
        <f t="shared" si="159"/>
        <v>1.25</v>
      </c>
      <c r="CJ279" s="284">
        <f t="shared" si="159"/>
        <v>1.25</v>
      </c>
      <c r="CK279" s="284">
        <f t="shared" si="159"/>
        <v>1.25</v>
      </c>
      <c r="CL279" s="284">
        <f t="shared" si="159"/>
        <v>1.25</v>
      </c>
      <c r="CM279" s="284">
        <f t="shared" si="159"/>
        <v>1.25</v>
      </c>
      <c r="CN279" s="284">
        <f t="shared" si="159"/>
        <v>1.25</v>
      </c>
      <c r="CO279" s="284">
        <f t="shared" si="159"/>
        <v>1.25</v>
      </c>
      <c r="CP279" s="284">
        <f t="shared" si="159"/>
        <v>1.25</v>
      </c>
      <c r="CQ279" s="284">
        <f t="shared" si="159"/>
        <v>1.25</v>
      </c>
      <c r="CR279" s="284">
        <f t="shared" si="159"/>
        <v>1.25</v>
      </c>
      <c r="CS279" s="284">
        <f t="shared" si="159"/>
        <v>1.25</v>
      </c>
      <c r="CT279" s="284">
        <f t="shared" si="159"/>
        <v>1.25</v>
      </c>
      <c r="CU279" s="284">
        <f t="shared" si="159"/>
        <v>1.25</v>
      </c>
      <c r="CV279" s="284">
        <f t="shared" si="159"/>
        <v>1.25</v>
      </c>
      <c r="CW279" s="284">
        <f t="shared" si="159"/>
        <v>1.25</v>
      </c>
      <c r="CX279" s="284">
        <f t="shared" si="159"/>
        <v>1.25</v>
      </c>
      <c r="CY279" s="284">
        <f t="shared" si="159"/>
        <v>1.25</v>
      </c>
      <c r="CZ279" s="284">
        <f t="shared" si="159"/>
        <v>1.25</v>
      </c>
      <c r="DA279" s="284">
        <f t="shared" si="159"/>
        <v>1.25</v>
      </c>
      <c r="DB279" s="284">
        <f t="shared" si="159"/>
        <v>1.25</v>
      </c>
      <c r="DC279" s="284">
        <f t="shared" si="159"/>
        <v>1.25</v>
      </c>
      <c r="DD279" s="284">
        <f t="shared" si="159"/>
        <v>1.25</v>
      </c>
      <c r="DE279" s="284">
        <f t="shared" si="159"/>
        <v>1.25</v>
      </c>
      <c r="DF279" s="284">
        <f t="shared" si="159"/>
        <v>1.25</v>
      </c>
      <c r="DG279" s="284">
        <f t="shared" si="159"/>
        <v>1.25</v>
      </c>
      <c r="DH279" s="284">
        <f t="shared" si="159"/>
        <v>1.25</v>
      </c>
      <c r="DI279" s="284">
        <f t="shared" si="159"/>
        <v>1.25</v>
      </c>
      <c r="DJ279" s="284">
        <f t="shared" si="159"/>
        <v>1.25</v>
      </c>
      <c r="DK279" s="284">
        <f t="shared" si="159"/>
        <v>1.25</v>
      </c>
      <c r="DL279" s="284">
        <f t="shared" si="159"/>
        <v>1.25</v>
      </c>
      <c r="DM279" s="284">
        <f t="shared" si="159"/>
        <v>1.25</v>
      </c>
      <c r="DN279" s="284">
        <f t="shared" si="159"/>
        <v>1.25</v>
      </c>
    </row>
    <row r="280" spans="1:118" ht="14">
      <c r="A280" s="151"/>
      <c r="B280" s="33"/>
      <c r="C280" s="76" t="s">
        <v>106</v>
      </c>
      <c r="D280" s="16"/>
      <c r="E280" s="16"/>
      <c r="F280" s="75">
        <f>Inputs!J56</f>
        <v>1.1000000000000001</v>
      </c>
      <c r="G280" s="54" t="s">
        <v>103</v>
      </c>
      <c r="H280" s="15"/>
      <c r="I280" s="16"/>
      <c r="J280" s="285">
        <f>$F280</f>
        <v>1.1000000000000001</v>
      </c>
      <c r="K280" s="286">
        <f t="shared" ref="K280:BV280" si="160">$F280</f>
        <v>1.1000000000000001</v>
      </c>
      <c r="L280" s="286">
        <f t="shared" si="160"/>
        <v>1.1000000000000001</v>
      </c>
      <c r="M280" s="286">
        <f t="shared" si="160"/>
        <v>1.1000000000000001</v>
      </c>
      <c r="N280" s="286">
        <f t="shared" si="160"/>
        <v>1.1000000000000001</v>
      </c>
      <c r="O280" s="286">
        <f t="shared" si="160"/>
        <v>1.1000000000000001</v>
      </c>
      <c r="P280" s="286">
        <f t="shared" si="160"/>
        <v>1.1000000000000001</v>
      </c>
      <c r="Q280" s="286">
        <f t="shared" si="160"/>
        <v>1.1000000000000001</v>
      </c>
      <c r="R280" s="286">
        <f t="shared" si="160"/>
        <v>1.1000000000000001</v>
      </c>
      <c r="S280" s="286">
        <f t="shared" si="160"/>
        <v>1.1000000000000001</v>
      </c>
      <c r="T280" s="286">
        <f t="shared" si="160"/>
        <v>1.1000000000000001</v>
      </c>
      <c r="U280" s="286">
        <f t="shared" si="160"/>
        <v>1.1000000000000001</v>
      </c>
      <c r="V280" s="286">
        <f t="shared" si="160"/>
        <v>1.1000000000000001</v>
      </c>
      <c r="W280" s="286">
        <f t="shared" si="160"/>
        <v>1.1000000000000001</v>
      </c>
      <c r="X280" s="286">
        <f t="shared" si="160"/>
        <v>1.1000000000000001</v>
      </c>
      <c r="Y280" s="286">
        <f t="shared" si="160"/>
        <v>1.1000000000000001</v>
      </c>
      <c r="Z280" s="286">
        <f t="shared" si="160"/>
        <v>1.1000000000000001</v>
      </c>
      <c r="AA280" s="286">
        <f t="shared" si="160"/>
        <v>1.1000000000000001</v>
      </c>
      <c r="AB280" s="286">
        <f t="shared" si="160"/>
        <v>1.1000000000000001</v>
      </c>
      <c r="AC280" s="286">
        <f t="shared" si="160"/>
        <v>1.1000000000000001</v>
      </c>
      <c r="AD280" s="286">
        <f t="shared" si="160"/>
        <v>1.1000000000000001</v>
      </c>
      <c r="AE280" s="286">
        <f t="shared" si="160"/>
        <v>1.1000000000000001</v>
      </c>
      <c r="AF280" s="286">
        <f t="shared" si="160"/>
        <v>1.1000000000000001</v>
      </c>
      <c r="AG280" s="286">
        <f t="shared" si="160"/>
        <v>1.1000000000000001</v>
      </c>
      <c r="AH280" s="286">
        <f t="shared" si="160"/>
        <v>1.1000000000000001</v>
      </c>
      <c r="AI280" s="286">
        <f t="shared" si="160"/>
        <v>1.1000000000000001</v>
      </c>
      <c r="AJ280" s="286">
        <f t="shared" si="160"/>
        <v>1.1000000000000001</v>
      </c>
      <c r="AK280" s="286">
        <f t="shared" si="160"/>
        <v>1.1000000000000001</v>
      </c>
      <c r="AL280" s="286">
        <f t="shared" si="160"/>
        <v>1.1000000000000001</v>
      </c>
      <c r="AM280" s="286">
        <f t="shared" si="160"/>
        <v>1.1000000000000001</v>
      </c>
      <c r="AN280" s="286">
        <f t="shared" si="160"/>
        <v>1.1000000000000001</v>
      </c>
      <c r="AO280" s="286">
        <f t="shared" si="160"/>
        <v>1.1000000000000001</v>
      </c>
      <c r="AP280" s="286">
        <f t="shared" si="160"/>
        <v>1.1000000000000001</v>
      </c>
      <c r="AQ280" s="286">
        <f t="shared" si="160"/>
        <v>1.1000000000000001</v>
      </c>
      <c r="AR280" s="286">
        <f t="shared" si="160"/>
        <v>1.1000000000000001</v>
      </c>
      <c r="AS280" s="286">
        <f t="shared" si="160"/>
        <v>1.1000000000000001</v>
      </c>
      <c r="AT280" s="286">
        <f t="shared" si="160"/>
        <v>1.1000000000000001</v>
      </c>
      <c r="AU280" s="286">
        <f t="shared" si="160"/>
        <v>1.1000000000000001</v>
      </c>
      <c r="AV280" s="286">
        <f t="shared" si="160"/>
        <v>1.1000000000000001</v>
      </c>
      <c r="AW280" s="286">
        <f t="shared" si="160"/>
        <v>1.1000000000000001</v>
      </c>
      <c r="AX280" s="286">
        <f t="shared" si="160"/>
        <v>1.1000000000000001</v>
      </c>
      <c r="AY280" s="286">
        <f t="shared" si="160"/>
        <v>1.1000000000000001</v>
      </c>
      <c r="AZ280" s="286">
        <f t="shared" si="160"/>
        <v>1.1000000000000001</v>
      </c>
      <c r="BA280" s="286">
        <f t="shared" si="160"/>
        <v>1.1000000000000001</v>
      </c>
      <c r="BB280" s="286">
        <f t="shared" si="160"/>
        <v>1.1000000000000001</v>
      </c>
      <c r="BC280" s="286">
        <f t="shared" si="160"/>
        <v>1.1000000000000001</v>
      </c>
      <c r="BD280" s="286">
        <f t="shared" si="160"/>
        <v>1.1000000000000001</v>
      </c>
      <c r="BE280" s="286">
        <f t="shared" si="160"/>
        <v>1.1000000000000001</v>
      </c>
      <c r="BF280" s="286">
        <f t="shared" si="160"/>
        <v>1.1000000000000001</v>
      </c>
      <c r="BG280" s="286">
        <f t="shared" si="160"/>
        <v>1.1000000000000001</v>
      </c>
      <c r="BH280" s="286">
        <f t="shared" si="160"/>
        <v>1.1000000000000001</v>
      </c>
      <c r="BI280" s="286">
        <f t="shared" si="160"/>
        <v>1.1000000000000001</v>
      </c>
      <c r="BJ280" s="286">
        <f t="shared" si="160"/>
        <v>1.1000000000000001</v>
      </c>
      <c r="BK280" s="286">
        <f t="shared" si="160"/>
        <v>1.1000000000000001</v>
      </c>
      <c r="BL280" s="286">
        <f t="shared" si="160"/>
        <v>1.1000000000000001</v>
      </c>
      <c r="BM280" s="286">
        <f t="shared" si="160"/>
        <v>1.1000000000000001</v>
      </c>
      <c r="BN280" s="286">
        <f t="shared" si="160"/>
        <v>1.1000000000000001</v>
      </c>
      <c r="BO280" s="286">
        <f t="shared" si="160"/>
        <v>1.1000000000000001</v>
      </c>
      <c r="BP280" s="286">
        <f t="shared" si="160"/>
        <v>1.1000000000000001</v>
      </c>
      <c r="BQ280" s="286">
        <f t="shared" si="160"/>
        <v>1.1000000000000001</v>
      </c>
      <c r="BR280" s="286">
        <f t="shared" si="160"/>
        <v>1.1000000000000001</v>
      </c>
      <c r="BS280" s="286">
        <f t="shared" si="160"/>
        <v>1.1000000000000001</v>
      </c>
      <c r="BT280" s="286">
        <f t="shared" si="160"/>
        <v>1.1000000000000001</v>
      </c>
      <c r="BU280" s="286">
        <f t="shared" si="160"/>
        <v>1.1000000000000001</v>
      </c>
      <c r="BV280" s="286">
        <f t="shared" si="160"/>
        <v>1.1000000000000001</v>
      </c>
      <c r="BW280" s="286">
        <f t="shared" ref="BW280:DN280" si="161">$F280</f>
        <v>1.1000000000000001</v>
      </c>
      <c r="BX280" s="286">
        <f t="shared" si="161"/>
        <v>1.1000000000000001</v>
      </c>
      <c r="BY280" s="286">
        <f t="shared" si="161"/>
        <v>1.1000000000000001</v>
      </c>
      <c r="BZ280" s="286">
        <f t="shared" si="161"/>
        <v>1.1000000000000001</v>
      </c>
      <c r="CA280" s="286">
        <f t="shared" si="161"/>
        <v>1.1000000000000001</v>
      </c>
      <c r="CB280" s="286">
        <f t="shared" si="161"/>
        <v>1.1000000000000001</v>
      </c>
      <c r="CC280" s="286">
        <f t="shared" si="161"/>
        <v>1.1000000000000001</v>
      </c>
      <c r="CD280" s="286">
        <f t="shared" si="161"/>
        <v>1.1000000000000001</v>
      </c>
      <c r="CE280" s="286">
        <f t="shared" si="161"/>
        <v>1.1000000000000001</v>
      </c>
      <c r="CF280" s="286">
        <f t="shared" si="161"/>
        <v>1.1000000000000001</v>
      </c>
      <c r="CG280" s="286">
        <f t="shared" si="161"/>
        <v>1.1000000000000001</v>
      </c>
      <c r="CH280" s="286">
        <f t="shared" si="161"/>
        <v>1.1000000000000001</v>
      </c>
      <c r="CI280" s="286">
        <f t="shared" si="161"/>
        <v>1.1000000000000001</v>
      </c>
      <c r="CJ280" s="286">
        <f t="shared" si="161"/>
        <v>1.1000000000000001</v>
      </c>
      <c r="CK280" s="286">
        <f t="shared" si="161"/>
        <v>1.1000000000000001</v>
      </c>
      <c r="CL280" s="286">
        <f t="shared" si="161"/>
        <v>1.1000000000000001</v>
      </c>
      <c r="CM280" s="286">
        <f t="shared" si="161"/>
        <v>1.1000000000000001</v>
      </c>
      <c r="CN280" s="286">
        <f t="shared" si="161"/>
        <v>1.1000000000000001</v>
      </c>
      <c r="CO280" s="286">
        <f t="shared" si="161"/>
        <v>1.1000000000000001</v>
      </c>
      <c r="CP280" s="286">
        <f t="shared" si="161"/>
        <v>1.1000000000000001</v>
      </c>
      <c r="CQ280" s="286">
        <f t="shared" si="161"/>
        <v>1.1000000000000001</v>
      </c>
      <c r="CR280" s="286">
        <f t="shared" si="161"/>
        <v>1.1000000000000001</v>
      </c>
      <c r="CS280" s="286">
        <f t="shared" si="161"/>
        <v>1.1000000000000001</v>
      </c>
      <c r="CT280" s="286">
        <f t="shared" si="161"/>
        <v>1.1000000000000001</v>
      </c>
      <c r="CU280" s="286">
        <f t="shared" si="161"/>
        <v>1.1000000000000001</v>
      </c>
      <c r="CV280" s="286">
        <f t="shared" si="161"/>
        <v>1.1000000000000001</v>
      </c>
      <c r="CW280" s="286">
        <f t="shared" si="161"/>
        <v>1.1000000000000001</v>
      </c>
      <c r="CX280" s="286">
        <f t="shared" si="161"/>
        <v>1.1000000000000001</v>
      </c>
      <c r="CY280" s="286">
        <f t="shared" si="161"/>
        <v>1.1000000000000001</v>
      </c>
      <c r="CZ280" s="286">
        <f t="shared" si="161"/>
        <v>1.1000000000000001</v>
      </c>
      <c r="DA280" s="286">
        <f t="shared" si="161"/>
        <v>1.1000000000000001</v>
      </c>
      <c r="DB280" s="286">
        <f t="shared" si="161"/>
        <v>1.1000000000000001</v>
      </c>
      <c r="DC280" s="286">
        <f t="shared" si="161"/>
        <v>1.1000000000000001</v>
      </c>
      <c r="DD280" s="286">
        <f t="shared" si="161"/>
        <v>1.1000000000000001</v>
      </c>
      <c r="DE280" s="286">
        <f t="shared" si="161"/>
        <v>1.1000000000000001</v>
      </c>
      <c r="DF280" s="286">
        <f t="shared" si="161"/>
        <v>1.1000000000000001</v>
      </c>
      <c r="DG280" s="286">
        <f t="shared" si="161"/>
        <v>1.1000000000000001</v>
      </c>
      <c r="DH280" s="286">
        <f t="shared" si="161"/>
        <v>1.1000000000000001</v>
      </c>
      <c r="DI280" s="286">
        <f t="shared" si="161"/>
        <v>1.1000000000000001</v>
      </c>
      <c r="DJ280" s="286">
        <f t="shared" si="161"/>
        <v>1.1000000000000001</v>
      </c>
      <c r="DK280" s="286">
        <f t="shared" si="161"/>
        <v>1.1000000000000001</v>
      </c>
      <c r="DL280" s="286">
        <f t="shared" si="161"/>
        <v>1.1000000000000001</v>
      </c>
      <c r="DM280" s="286">
        <f t="shared" si="161"/>
        <v>1.1000000000000001</v>
      </c>
      <c r="DN280" s="286">
        <f t="shared" si="161"/>
        <v>1.1000000000000001</v>
      </c>
    </row>
    <row r="281" spans="1:118" ht="14">
      <c r="A281" s="151"/>
      <c r="B281" s="33"/>
      <c r="C281" s="34" t="s">
        <v>107</v>
      </c>
      <c r="D281" s="16"/>
      <c r="E281" s="16"/>
      <c r="F281" s="74"/>
      <c r="G281" s="35" t="s">
        <v>21</v>
      </c>
      <c r="H281" s="15"/>
      <c r="I281" s="16"/>
      <c r="J281" s="287">
        <f t="shared" ref="J281:AO281" si="162">J279*J280*J83/1000000*J24</f>
        <v>0</v>
      </c>
      <c r="K281" s="287">
        <f t="shared" si="162"/>
        <v>0</v>
      </c>
      <c r="L281" s="287">
        <f t="shared" si="162"/>
        <v>0</v>
      </c>
      <c r="M281" s="287">
        <f t="shared" si="162"/>
        <v>0</v>
      </c>
      <c r="N281" s="287">
        <f t="shared" si="162"/>
        <v>1.588125</v>
      </c>
      <c r="O281" s="287">
        <f t="shared" si="162"/>
        <v>1.588125</v>
      </c>
      <c r="P281" s="287">
        <f t="shared" si="162"/>
        <v>1.588125</v>
      </c>
      <c r="Q281" s="287">
        <f t="shared" si="162"/>
        <v>1.588125</v>
      </c>
      <c r="R281" s="287">
        <f t="shared" si="162"/>
        <v>1.588125</v>
      </c>
      <c r="S281" s="287">
        <f t="shared" si="162"/>
        <v>1.588125</v>
      </c>
      <c r="T281" s="287">
        <f t="shared" si="162"/>
        <v>1.588125</v>
      </c>
      <c r="U281" s="287">
        <f t="shared" si="162"/>
        <v>1.588125</v>
      </c>
      <c r="V281" s="287">
        <f t="shared" si="162"/>
        <v>1.588125</v>
      </c>
      <c r="W281" s="287">
        <f t="shared" si="162"/>
        <v>1.588125</v>
      </c>
      <c r="X281" s="287">
        <f t="shared" si="162"/>
        <v>1.588125</v>
      </c>
      <c r="Y281" s="287">
        <f t="shared" si="162"/>
        <v>1.588125</v>
      </c>
      <c r="Z281" s="287">
        <f t="shared" si="162"/>
        <v>1.588125</v>
      </c>
      <c r="AA281" s="287">
        <f t="shared" si="162"/>
        <v>1.588125</v>
      </c>
      <c r="AB281" s="287">
        <f t="shared" si="162"/>
        <v>1.588125</v>
      </c>
      <c r="AC281" s="287">
        <f t="shared" si="162"/>
        <v>1.588125</v>
      </c>
      <c r="AD281" s="287">
        <f t="shared" si="162"/>
        <v>1.588125</v>
      </c>
      <c r="AE281" s="287">
        <f t="shared" si="162"/>
        <v>1.588125</v>
      </c>
      <c r="AF281" s="287">
        <f t="shared" si="162"/>
        <v>1.588125</v>
      </c>
      <c r="AG281" s="287">
        <f t="shared" si="162"/>
        <v>1.588125</v>
      </c>
      <c r="AH281" s="287">
        <f t="shared" si="162"/>
        <v>1.588125</v>
      </c>
      <c r="AI281" s="287">
        <f t="shared" si="162"/>
        <v>1.588125</v>
      </c>
      <c r="AJ281" s="287">
        <f t="shared" si="162"/>
        <v>1.588125</v>
      </c>
      <c r="AK281" s="287">
        <f t="shared" si="162"/>
        <v>1.588125</v>
      </c>
      <c r="AL281" s="287">
        <f t="shared" si="162"/>
        <v>1.588125</v>
      </c>
      <c r="AM281" s="287">
        <f t="shared" si="162"/>
        <v>1.588125</v>
      </c>
      <c r="AN281" s="287">
        <f t="shared" si="162"/>
        <v>1.588125</v>
      </c>
      <c r="AO281" s="287">
        <f t="shared" si="162"/>
        <v>1.588125</v>
      </c>
      <c r="AP281" s="287">
        <f t="shared" ref="AP281:BU281" si="163">AP279*AP280*AP83/1000000*AP24</f>
        <v>1.588125</v>
      </c>
      <c r="AQ281" s="287">
        <f t="shared" si="163"/>
        <v>1.588125</v>
      </c>
      <c r="AR281" s="287">
        <f t="shared" si="163"/>
        <v>1.588125</v>
      </c>
      <c r="AS281" s="287">
        <f t="shared" si="163"/>
        <v>1.588125</v>
      </c>
      <c r="AT281" s="287">
        <f t="shared" si="163"/>
        <v>1.588125</v>
      </c>
      <c r="AU281" s="287">
        <f t="shared" si="163"/>
        <v>1.588125</v>
      </c>
      <c r="AV281" s="287">
        <f t="shared" si="163"/>
        <v>1.588125</v>
      </c>
      <c r="AW281" s="287">
        <f t="shared" si="163"/>
        <v>1.588125</v>
      </c>
      <c r="AX281" s="287">
        <f t="shared" si="163"/>
        <v>1.588125</v>
      </c>
      <c r="AY281" s="287">
        <f t="shared" si="163"/>
        <v>1.588125</v>
      </c>
      <c r="AZ281" s="287">
        <f t="shared" si="163"/>
        <v>1.588125</v>
      </c>
      <c r="BA281" s="287">
        <f t="shared" si="163"/>
        <v>1.588125</v>
      </c>
      <c r="BB281" s="287">
        <f t="shared" si="163"/>
        <v>1.588125</v>
      </c>
      <c r="BC281" s="287">
        <f t="shared" si="163"/>
        <v>1.588125</v>
      </c>
      <c r="BD281" s="287">
        <f t="shared" si="163"/>
        <v>1.588125</v>
      </c>
      <c r="BE281" s="287">
        <f t="shared" si="163"/>
        <v>1.588125</v>
      </c>
      <c r="BF281" s="287">
        <f t="shared" si="163"/>
        <v>1.588125</v>
      </c>
      <c r="BG281" s="287">
        <f t="shared" si="163"/>
        <v>1.588125</v>
      </c>
      <c r="BH281" s="287">
        <f t="shared" si="163"/>
        <v>1.588125</v>
      </c>
      <c r="BI281" s="287">
        <f t="shared" si="163"/>
        <v>1.588125</v>
      </c>
      <c r="BJ281" s="287">
        <f t="shared" si="163"/>
        <v>1.588125</v>
      </c>
      <c r="BK281" s="287">
        <f t="shared" si="163"/>
        <v>1.588125</v>
      </c>
      <c r="BL281" s="287">
        <f t="shared" si="163"/>
        <v>1.588125</v>
      </c>
      <c r="BM281" s="287">
        <f t="shared" si="163"/>
        <v>1.588125</v>
      </c>
      <c r="BN281" s="287">
        <f t="shared" si="163"/>
        <v>1.588125</v>
      </c>
      <c r="BO281" s="287">
        <f t="shared" si="163"/>
        <v>1.588125</v>
      </c>
      <c r="BP281" s="287">
        <f t="shared" si="163"/>
        <v>1.588125</v>
      </c>
      <c r="BQ281" s="287">
        <f t="shared" si="163"/>
        <v>1.588125</v>
      </c>
      <c r="BR281" s="287">
        <f t="shared" si="163"/>
        <v>1.588125</v>
      </c>
      <c r="BS281" s="287">
        <f t="shared" si="163"/>
        <v>1.588125</v>
      </c>
      <c r="BT281" s="287">
        <f t="shared" si="163"/>
        <v>1.588125</v>
      </c>
      <c r="BU281" s="287">
        <f t="shared" si="163"/>
        <v>1.588125</v>
      </c>
      <c r="BV281" s="287">
        <f t="shared" ref="BV281:DA281" si="164">BV279*BV280*BV83/1000000*BV24</f>
        <v>1.588125</v>
      </c>
      <c r="BW281" s="287">
        <f t="shared" si="164"/>
        <v>1.588125</v>
      </c>
      <c r="BX281" s="287">
        <f t="shared" si="164"/>
        <v>1.588125</v>
      </c>
      <c r="BY281" s="287">
        <f t="shared" si="164"/>
        <v>1.588125</v>
      </c>
      <c r="BZ281" s="287">
        <f t="shared" si="164"/>
        <v>1.588125</v>
      </c>
      <c r="CA281" s="287">
        <f t="shared" si="164"/>
        <v>1.588125</v>
      </c>
      <c r="CB281" s="287">
        <f t="shared" si="164"/>
        <v>1.588125</v>
      </c>
      <c r="CC281" s="287">
        <f t="shared" si="164"/>
        <v>1.588125</v>
      </c>
      <c r="CD281" s="287">
        <f t="shared" si="164"/>
        <v>1.588125</v>
      </c>
      <c r="CE281" s="287">
        <f t="shared" si="164"/>
        <v>1.588125</v>
      </c>
      <c r="CF281" s="287">
        <f t="shared" si="164"/>
        <v>1.588125</v>
      </c>
      <c r="CG281" s="287">
        <f t="shared" si="164"/>
        <v>1.588125</v>
      </c>
      <c r="CH281" s="287">
        <f t="shared" si="164"/>
        <v>1.588125</v>
      </c>
      <c r="CI281" s="287">
        <f t="shared" si="164"/>
        <v>1.588125</v>
      </c>
      <c r="CJ281" s="287">
        <f t="shared" si="164"/>
        <v>1.588125</v>
      </c>
      <c r="CK281" s="287">
        <f t="shared" si="164"/>
        <v>1.588125</v>
      </c>
      <c r="CL281" s="287">
        <f t="shared" si="164"/>
        <v>1.588125</v>
      </c>
      <c r="CM281" s="287">
        <f t="shared" si="164"/>
        <v>1.588125</v>
      </c>
      <c r="CN281" s="287">
        <f t="shared" si="164"/>
        <v>1.588125</v>
      </c>
      <c r="CO281" s="287">
        <f t="shared" si="164"/>
        <v>1.588125</v>
      </c>
      <c r="CP281" s="287">
        <f t="shared" si="164"/>
        <v>1.588125</v>
      </c>
      <c r="CQ281" s="287">
        <f t="shared" si="164"/>
        <v>1.588125</v>
      </c>
      <c r="CR281" s="287">
        <f t="shared" si="164"/>
        <v>1.588125</v>
      </c>
      <c r="CS281" s="287">
        <f t="shared" si="164"/>
        <v>1.588125</v>
      </c>
      <c r="CT281" s="287">
        <f t="shared" si="164"/>
        <v>1.588125</v>
      </c>
      <c r="CU281" s="287">
        <f t="shared" si="164"/>
        <v>1.588125</v>
      </c>
      <c r="CV281" s="287">
        <f t="shared" si="164"/>
        <v>1.588125</v>
      </c>
      <c r="CW281" s="287">
        <f t="shared" si="164"/>
        <v>1.588125</v>
      </c>
      <c r="CX281" s="287">
        <f t="shared" si="164"/>
        <v>1.588125</v>
      </c>
      <c r="CY281" s="287">
        <f t="shared" si="164"/>
        <v>1.588125</v>
      </c>
      <c r="CZ281" s="287">
        <f t="shared" si="164"/>
        <v>1.588125</v>
      </c>
      <c r="DA281" s="287">
        <f t="shared" si="164"/>
        <v>1.588125</v>
      </c>
      <c r="DB281" s="287">
        <f t="shared" ref="DB281:DN281" si="165">DB279*DB280*DB83/1000000*DB24</f>
        <v>1.588125</v>
      </c>
      <c r="DC281" s="287">
        <f t="shared" si="165"/>
        <v>1.588125</v>
      </c>
      <c r="DD281" s="287">
        <f t="shared" si="165"/>
        <v>1.588125</v>
      </c>
      <c r="DE281" s="287">
        <f t="shared" si="165"/>
        <v>1.588125</v>
      </c>
      <c r="DF281" s="287">
        <f t="shared" si="165"/>
        <v>1.588125</v>
      </c>
      <c r="DG281" s="287">
        <f t="shared" si="165"/>
        <v>1.588125</v>
      </c>
      <c r="DH281" s="287">
        <f t="shared" si="165"/>
        <v>1.588125</v>
      </c>
      <c r="DI281" s="287">
        <f t="shared" si="165"/>
        <v>1.588125</v>
      </c>
      <c r="DJ281" s="287">
        <f t="shared" si="165"/>
        <v>1.588125</v>
      </c>
      <c r="DK281" s="287">
        <f t="shared" si="165"/>
        <v>1.588125</v>
      </c>
      <c r="DL281" s="287">
        <f t="shared" si="165"/>
        <v>1.588125</v>
      </c>
      <c r="DM281" s="287">
        <f t="shared" si="165"/>
        <v>1.588125</v>
      </c>
      <c r="DN281" s="287">
        <f t="shared" si="165"/>
        <v>1.588125</v>
      </c>
    </row>
    <row r="282" spans="1:118" ht="14">
      <c r="A282" s="151"/>
      <c r="B282" s="33"/>
      <c r="C282" s="34"/>
      <c r="D282" s="16"/>
      <c r="E282" s="16"/>
      <c r="F282" s="74"/>
      <c r="G282" s="35"/>
      <c r="H282" s="15"/>
      <c r="I282" s="16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  <c r="DC282" s="285"/>
      <c r="DD282" s="285"/>
      <c r="DE282" s="285"/>
      <c r="DF282" s="285"/>
      <c r="DG282" s="285"/>
      <c r="DH282" s="285"/>
      <c r="DI282" s="285"/>
      <c r="DJ282" s="285"/>
      <c r="DK282" s="285"/>
      <c r="DL282" s="285"/>
      <c r="DM282" s="285"/>
      <c r="DN282" s="285"/>
    </row>
    <row r="283" spans="1:118" ht="14">
      <c r="A283" s="151"/>
      <c r="B283" s="33"/>
      <c r="C283" s="34" t="s">
        <v>108</v>
      </c>
      <c r="D283" s="16"/>
      <c r="E283" s="16"/>
      <c r="F283" s="74"/>
      <c r="G283" s="16"/>
      <c r="H283" s="15"/>
      <c r="I283" s="16"/>
      <c r="J283" s="288">
        <f t="shared" ref="J283:BU283" si="166">J88</f>
        <v>0</v>
      </c>
      <c r="K283" s="288">
        <f t="shared" si="166"/>
        <v>0</v>
      </c>
      <c r="L283" s="288">
        <f t="shared" si="166"/>
        <v>0</v>
      </c>
      <c r="M283" s="288">
        <f t="shared" si="166"/>
        <v>0</v>
      </c>
      <c r="N283" s="288">
        <f t="shared" si="166"/>
        <v>720</v>
      </c>
      <c r="O283" s="288">
        <f t="shared" si="166"/>
        <v>744</v>
      </c>
      <c r="P283" s="288">
        <f t="shared" si="166"/>
        <v>720</v>
      </c>
      <c r="Q283" s="288">
        <f t="shared" si="166"/>
        <v>744</v>
      </c>
      <c r="R283" s="288">
        <f t="shared" si="166"/>
        <v>744</v>
      </c>
      <c r="S283" s="288">
        <f t="shared" si="166"/>
        <v>720</v>
      </c>
      <c r="T283" s="288">
        <f t="shared" si="166"/>
        <v>744</v>
      </c>
      <c r="U283" s="288">
        <f t="shared" si="166"/>
        <v>720</v>
      </c>
      <c r="V283" s="288">
        <f t="shared" si="166"/>
        <v>744</v>
      </c>
      <c r="W283" s="288">
        <f t="shared" si="166"/>
        <v>744</v>
      </c>
      <c r="X283" s="288">
        <f t="shared" si="166"/>
        <v>696</v>
      </c>
      <c r="Y283" s="288">
        <f t="shared" si="166"/>
        <v>744</v>
      </c>
      <c r="Z283" s="288">
        <f t="shared" si="166"/>
        <v>720</v>
      </c>
      <c r="AA283" s="288">
        <f t="shared" si="166"/>
        <v>744</v>
      </c>
      <c r="AB283" s="288">
        <f t="shared" si="166"/>
        <v>720</v>
      </c>
      <c r="AC283" s="288">
        <f t="shared" si="166"/>
        <v>744</v>
      </c>
      <c r="AD283" s="288">
        <f t="shared" si="166"/>
        <v>744</v>
      </c>
      <c r="AE283" s="288">
        <f t="shared" si="166"/>
        <v>720</v>
      </c>
      <c r="AF283" s="288">
        <f t="shared" si="166"/>
        <v>744</v>
      </c>
      <c r="AG283" s="288">
        <f t="shared" si="166"/>
        <v>720</v>
      </c>
      <c r="AH283" s="288">
        <f t="shared" si="166"/>
        <v>744</v>
      </c>
      <c r="AI283" s="288">
        <f t="shared" si="166"/>
        <v>744</v>
      </c>
      <c r="AJ283" s="288">
        <f t="shared" si="166"/>
        <v>672</v>
      </c>
      <c r="AK283" s="288">
        <f t="shared" si="166"/>
        <v>744</v>
      </c>
      <c r="AL283" s="288">
        <f t="shared" si="166"/>
        <v>720</v>
      </c>
      <c r="AM283" s="288">
        <f t="shared" si="166"/>
        <v>744</v>
      </c>
      <c r="AN283" s="288">
        <f t="shared" si="166"/>
        <v>720</v>
      </c>
      <c r="AO283" s="288">
        <f t="shared" si="166"/>
        <v>744</v>
      </c>
      <c r="AP283" s="288">
        <f t="shared" si="166"/>
        <v>744</v>
      </c>
      <c r="AQ283" s="288">
        <f t="shared" si="166"/>
        <v>720</v>
      </c>
      <c r="AR283" s="288">
        <f t="shared" si="166"/>
        <v>744</v>
      </c>
      <c r="AS283" s="288">
        <f t="shared" si="166"/>
        <v>720</v>
      </c>
      <c r="AT283" s="288">
        <f t="shared" si="166"/>
        <v>744</v>
      </c>
      <c r="AU283" s="288">
        <f t="shared" si="166"/>
        <v>744</v>
      </c>
      <c r="AV283" s="288">
        <f t="shared" si="166"/>
        <v>672</v>
      </c>
      <c r="AW283" s="288">
        <f t="shared" si="166"/>
        <v>744</v>
      </c>
      <c r="AX283" s="288">
        <f t="shared" si="166"/>
        <v>720</v>
      </c>
      <c r="AY283" s="288">
        <f t="shared" si="166"/>
        <v>744</v>
      </c>
      <c r="AZ283" s="288">
        <f t="shared" si="166"/>
        <v>720</v>
      </c>
      <c r="BA283" s="288">
        <f t="shared" si="166"/>
        <v>744</v>
      </c>
      <c r="BB283" s="288">
        <f t="shared" si="166"/>
        <v>744</v>
      </c>
      <c r="BC283" s="288">
        <f t="shared" si="166"/>
        <v>720</v>
      </c>
      <c r="BD283" s="288">
        <f t="shared" si="166"/>
        <v>744</v>
      </c>
      <c r="BE283" s="288">
        <f t="shared" si="166"/>
        <v>720</v>
      </c>
      <c r="BF283" s="288">
        <f t="shared" si="166"/>
        <v>744</v>
      </c>
      <c r="BG283" s="288">
        <f t="shared" si="166"/>
        <v>744</v>
      </c>
      <c r="BH283" s="288">
        <f t="shared" si="166"/>
        <v>672</v>
      </c>
      <c r="BI283" s="288">
        <f t="shared" si="166"/>
        <v>744</v>
      </c>
      <c r="BJ283" s="288">
        <f t="shared" si="166"/>
        <v>720</v>
      </c>
      <c r="BK283" s="288">
        <f t="shared" si="166"/>
        <v>744</v>
      </c>
      <c r="BL283" s="288">
        <f t="shared" si="166"/>
        <v>720</v>
      </c>
      <c r="BM283" s="288">
        <f t="shared" si="166"/>
        <v>744</v>
      </c>
      <c r="BN283" s="288">
        <f t="shared" si="166"/>
        <v>744</v>
      </c>
      <c r="BO283" s="288">
        <f t="shared" si="166"/>
        <v>720</v>
      </c>
      <c r="BP283" s="288">
        <f t="shared" si="166"/>
        <v>744</v>
      </c>
      <c r="BQ283" s="288">
        <f t="shared" si="166"/>
        <v>720</v>
      </c>
      <c r="BR283" s="288">
        <f t="shared" si="166"/>
        <v>744</v>
      </c>
      <c r="BS283" s="288">
        <f t="shared" si="166"/>
        <v>744</v>
      </c>
      <c r="BT283" s="288">
        <f t="shared" si="166"/>
        <v>696</v>
      </c>
      <c r="BU283" s="288">
        <f t="shared" si="166"/>
        <v>744</v>
      </c>
      <c r="BV283" s="288">
        <f t="shared" ref="BV283:DN283" si="167">BV88</f>
        <v>720</v>
      </c>
      <c r="BW283" s="288">
        <f t="shared" si="167"/>
        <v>744</v>
      </c>
      <c r="BX283" s="288">
        <f t="shared" si="167"/>
        <v>720</v>
      </c>
      <c r="BY283" s="288">
        <f t="shared" si="167"/>
        <v>744</v>
      </c>
      <c r="BZ283" s="288">
        <f t="shared" si="167"/>
        <v>744</v>
      </c>
      <c r="CA283" s="288">
        <f t="shared" si="167"/>
        <v>720</v>
      </c>
      <c r="CB283" s="288">
        <f t="shared" si="167"/>
        <v>744</v>
      </c>
      <c r="CC283" s="288">
        <f t="shared" si="167"/>
        <v>720</v>
      </c>
      <c r="CD283" s="288">
        <f t="shared" si="167"/>
        <v>744</v>
      </c>
      <c r="CE283" s="288">
        <f t="shared" si="167"/>
        <v>744</v>
      </c>
      <c r="CF283" s="288">
        <f t="shared" si="167"/>
        <v>672</v>
      </c>
      <c r="CG283" s="288">
        <f t="shared" si="167"/>
        <v>744</v>
      </c>
      <c r="CH283" s="288">
        <f t="shared" si="167"/>
        <v>720</v>
      </c>
      <c r="CI283" s="288">
        <f t="shared" si="167"/>
        <v>744</v>
      </c>
      <c r="CJ283" s="288">
        <f t="shared" si="167"/>
        <v>720</v>
      </c>
      <c r="CK283" s="288">
        <f t="shared" si="167"/>
        <v>744</v>
      </c>
      <c r="CL283" s="288">
        <f t="shared" si="167"/>
        <v>744</v>
      </c>
      <c r="CM283" s="288">
        <f t="shared" si="167"/>
        <v>720</v>
      </c>
      <c r="CN283" s="288">
        <f t="shared" si="167"/>
        <v>744</v>
      </c>
      <c r="CO283" s="288">
        <f t="shared" si="167"/>
        <v>720</v>
      </c>
      <c r="CP283" s="288">
        <f t="shared" si="167"/>
        <v>744</v>
      </c>
      <c r="CQ283" s="288">
        <f t="shared" si="167"/>
        <v>744</v>
      </c>
      <c r="CR283" s="288">
        <f t="shared" si="167"/>
        <v>672</v>
      </c>
      <c r="CS283" s="288">
        <f t="shared" si="167"/>
        <v>744</v>
      </c>
      <c r="CT283" s="288">
        <f t="shared" si="167"/>
        <v>720</v>
      </c>
      <c r="CU283" s="288">
        <f t="shared" si="167"/>
        <v>744</v>
      </c>
      <c r="CV283" s="288">
        <f t="shared" si="167"/>
        <v>720</v>
      </c>
      <c r="CW283" s="288">
        <f t="shared" si="167"/>
        <v>744</v>
      </c>
      <c r="CX283" s="288">
        <f t="shared" si="167"/>
        <v>744</v>
      </c>
      <c r="CY283" s="288">
        <f t="shared" si="167"/>
        <v>720</v>
      </c>
      <c r="CZ283" s="288">
        <f t="shared" si="167"/>
        <v>744</v>
      </c>
      <c r="DA283" s="288">
        <f t="shared" si="167"/>
        <v>720</v>
      </c>
      <c r="DB283" s="288">
        <f t="shared" si="167"/>
        <v>744</v>
      </c>
      <c r="DC283" s="288">
        <f t="shared" si="167"/>
        <v>744</v>
      </c>
      <c r="DD283" s="288">
        <f t="shared" si="167"/>
        <v>672</v>
      </c>
      <c r="DE283" s="288">
        <f t="shared" si="167"/>
        <v>744</v>
      </c>
      <c r="DF283" s="288">
        <f t="shared" si="167"/>
        <v>720</v>
      </c>
      <c r="DG283" s="288">
        <f t="shared" si="167"/>
        <v>744</v>
      </c>
      <c r="DH283" s="288">
        <f t="shared" si="167"/>
        <v>720</v>
      </c>
      <c r="DI283" s="288">
        <f t="shared" si="167"/>
        <v>744</v>
      </c>
      <c r="DJ283" s="288">
        <f t="shared" si="167"/>
        <v>744</v>
      </c>
      <c r="DK283" s="288">
        <f t="shared" si="167"/>
        <v>720</v>
      </c>
      <c r="DL283" s="288">
        <f t="shared" si="167"/>
        <v>744</v>
      </c>
      <c r="DM283" s="288">
        <f t="shared" si="167"/>
        <v>720</v>
      </c>
      <c r="DN283" s="288">
        <f t="shared" si="167"/>
        <v>744</v>
      </c>
    </row>
    <row r="284" spans="1:118" ht="14">
      <c r="A284" s="151"/>
      <c r="B284" s="33"/>
      <c r="C284" s="34"/>
      <c r="D284" s="16"/>
      <c r="E284" s="16"/>
      <c r="F284" s="74"/>
      <c r="G284" s="16"/>
      <c r="H284" s="15"/>
      <c r="I284" s="16"/>
      <c r="J284" s="288"/>
      <c r="K284" s="288"/>
      <c r="L284" s="288"/>
      <c r="M284" s="288"/>
      <c r="N284" s="288"/>
      <c r="O284" s="288"/>
      <c r="P284" s="288"/>
      <c r="Q284" s="288"/>
      <c r="R284" s="288"/>
      <c r="S284" s="288"/>
      <c r="T284" s="288"/>
      <c r="U284" s="288"/>
      <c r="V284" s="288"/>
      <c r="W284" s="288"/>
      <c r="X284" s="288"/>
      <c r="Y284" s="288"/>
      <c r="Z284" s="288"/>
      <c r="AA284" s="288"/>
      <c r="AB284" s="288"/>
      <c r="AC284" s="288"/>
      <c r="AD284" s="288"/>
      <c r="AE284" s="288"/>
      <c r="AF284" s="288"/>
      <c r="AG284" s="288"/>
      <c r="AH284" s="288"/>
      <c r="AI284" s="288"/>
      <c r="AJ284" s="288"/>
      <c r="AK284" s="288"/>
      <c r="AL284" s="288"/>
      <c r="AM284" s="288"/>
      <c r="AN284" s="288"/>
      <c r="AO284" s="288"/>
      <c r="AP284" s="288"/>
      <c r="AQ284" s="288"/>
      <c r="AR284" s="288"/>
      <c r="AS284" s="288"/>
      <c r="AT284" s="288"/>
      <c r="AU284" s="288"/>
      <c r="AV284" s="288"/>
      <c r="AW284" s="288"/>
      <c r="AX284" s="288"/>
      <c r="AY284" s="288"/>
      <c r="AZ284" s="288"/>
      <c r="BA284" s="288"/>
      <c r="BB284" s="288"/>
      <c r="BC284" s="288"/>
      <c r="BD284" s="288"/>
      <c r="BE284" s="288"/>
      <c r="BF284" s="288"/>
      <c r="BG284" s="288"/>
      <c r="BH284" s="288"/>
      <c r="BI284" s="288"/>
      <c r="BJ284" s="288"/>
      <c r="BK284" s="288"/>
      <c r="BL284" s="288"/>
      <c r="BM284" s="288"/>
      <c r="BN284" s="288"/>
      <c r="BO284" s="288"/>
      <c r="BP284" s="288"/>
      <c r="BQ284" s="288"/>
      <c r="BR284" s="288"/>
      <c r="BS284" s="288"/>
      <c r="BT284" s="288"/>
      <c r="BU284" s="288"/>
      <c r="BV284" s="288"/>
      <c r="BW284" s="288"/>
      <c r="BX284" s="288"/>
      <c r="BY284" s="288"/>
      <c r="BZ284" s="288"/>
      <c r="CA284" s="288"/>
      <c r="CB284" s="288"/>
      <c r="CC284" s="288"/>
      <c r="CD284" s="288"/>
      <c r="CE284" s="288"/>
      <c r="CF284" s="288"/>
      <c r="CG284" s="288"/>
      <c r="CH284" s="288"/>
      <c r="CI284" s="288"/>
      <c r="CJ284" s="288"/>
      <c r="CK284" s="288"/>
      <c r="CL284" s="288"/>
      <c r="CM284" s="288"/>
      <c r="CN284" s="288"/>
      <c r="CO284" s="288"/>
      <c r="CP284" s="288"/>
      <c r="CQ284" s="288"/>
      <c r="CR284" s="288"/>
      <c r="CS284" s="288"/>
      <c r="CT284" s="288"/>
      <c r="CU284" s="288"/>
      <c r="CV284" s="288"/>
      <c r="CW284" s="288"/>
      <c r="CX284" s="288"/>
      <c r="CY284" s="288"/>
      <c r="CZ284" s="288"/>
      <c r="DA284" s="288"/>
      <c r="DB284" s="288"/>
      <c r="DC284" s="288"/>
      <c r="DD284" s="288"/>
      <c r="DE284" s="288"/>
      <c r="DF284" s="288"/>
      <c r="DG284" s="288"/>
      <c r="DH284" s="288"/>
      <c r="DI284" s="288"/>
      <c r="DJ284" s="288"/>
      <c r="DK284" s="288"/>
      <c r="DL284" s="288"/>
      <c r="DM284" s="288"/>
      <c r="DN284" s="288"/>
    </row>
    <row r="285" spans="1:118" ht="14">
      <c r="A285" s="151"/>
      <c r="B285" s="33"/>
      <c r="C285" s="34" t="s">
        <v>109</v>
      </c>
      <c r="D285" s="16"/>
      <c r="E285" s="16"/>
      <c r="F285" s="74"/>
      <c r="G285" s="35" t="s">
        <v>15</v>
      </c>
      <c r="H285" s="15"/>
      <c r="I285" s="16"/>
      <c r="J285" s="289">
        <f>J281*J283</f>
        <v>0</v>
      </c>
      <c r="K285" s="289">
        <f t="shared" ref="K285:BV285" si="168">K281*K283</f>
        <v>0</v>
      </c>
      <c r="L285" s="289">
        <f t="shared" si="168"/>
        <v>0</v>
      </c>
      <c r="M285" s="289">
        <f t="shared" si="168"/>
        <v>0</v>
      </c>
      <c r="N285" s="289">
        <f t="shared" si="168"/>
        <v>1143.45</v>
      </c>
      <c r="O285" s="289">
        <f t="shared" si="168"/>
        <v>1181.5650000000001</v>
      </c>
      <c r="P285" s="289">
        <f t="shared" si="168"/>
        <v>1143.45</v>
      </c>
      <c r="Q285" s="289">
        <f t="shared" si="168"/>
        <v>1181.5650000000001</v>
      </c>
      <c r="R285" s="289">
        <f t="shared" si="168"/>
        <v>1181.5650000000001</v>
      </c>
      <c r="S285" s="289">
        <f t="shared" si="168"/>
        <v>1143.45</v>
      </c>
      <c r="T285" s="289">
        <f t="shared" si="168"/>
        <v>1181.5650000000001</v>
      </c>
      <c r="U285" s="289">
        <f t="shared" si="168"/>
        <v>1143.45</v>
      </c>
      <c r="V285" s="289">
        <f t="shared" si="168"/>
        <v>1181.5650000000001</v>
      </c>
      <c r="W285" s="289">
        <f t="shared" si="168"/>
        <v>1181.5650000000001</v>
      </c>
      <c r="X285" s="289">
        <f t="shared" si="168"/>
        <v>1105.335</v>
      </c>
      <c r="Y285" s="289">
        <f t="shared" si="168"/>
        <v>1181.5650000000001</v>
      </c>
      <c r="Z285" s="289">
        <f t="shared" si="168"/>
        <v>1143.45</v>
      </c>
      <c r="AA285" s="289">
        <f t="shared" si="168"/>
        <v>1181.5650000000001</v>
      </c>
      <c r="AB285" s="289">
        <f t="shared" si="168"/>
        <v>1143.45</v>
      </c>
      <c r="AC285" s="289">
        <f t="shared" si="168"/>
        <v>1181.5650000000001</v>
      </c>
      <c r="AD285" s="289">
        <f t="shared" si="168"/>
        <v>1181.5650000000001</v>
      </c>
      <c r="AE285" s="289">
        <f t="shared" si="168"/>
        <v>1143.45</v>
      </c>
      <c r="AF285" s="289">
        <f t="shared" si="168"/>
        <v>1181.5650000000001</v>
      </c>
      <c r="AG285" s="289">
        <f t="shared" si="168"/>
        <v>1143.45</v>
      </c>
      <c r="AH285" s="289">
        <f t="shared" si="168"/>
        <v>1181.5650000000001</v>
      </c>
      <c r="AI285" s="289">
        <f t="shared" si="168"/>
        <v>1181.5650000000001</v>
      </c>
      <c r="AJ285" s="289">
        <f t="shared" si="168"/>
        <v>1067.22</v>
      </c>
      <c r="AK285" s="289">
        <f t="shared" si="168"/>
        <v>1181.5650000000001</v>
      </c>
      <c r="AL285" s="289">
        <f t="shared" si="168"/>
        <v>1143.45</v>
      </c>
      <c r="AM285" s="289">
        <f t="shared" si="168"/>
        <v>1181.5650000000001</v>
      </c>
      <c r="AN285" s="289">
        <f t="shared" si="168"/>
        <v>1143.45</v>
      </c>
      <c r="AO285" s="289">
        <f t="shared" si="168"/>
        <v>1181.5650000000001</v>
      </c>
      <c r="AP285" s="289">
        <f t="shared" si="168"/>
        <v>1181.5650000000001</v>
      </c>
      <c r="AQ285" s="289">
        <f t="shared" si="168"/>
        <v>1143.45</v>
      </c>
      <c r="AR285" s="289">
        <f t="shared" si="168"/>
        <v>1181.5650000000001</v>
      </c>
      <c r="AS285" s="289">
        <f t="shared" si="168"/>
        <v>1143.45</v>
      </c>
      <c r="AT285" s="289">
        <f t="shared" si="168"/>
        <v>1181.5650000000001</v>
      </c>
      <c r="AU285" s="289">
        <f t="shared" si="168"/>
        <v>1181.5650000000001</v>
      </c>
      <c r="AV285" s="289">
        <f t="shared" si="168"/>
        <v>1067.22</v>
      </c>
      <c r="AW285" s="289">
        <f t="shared" si="168"/>
        <v>1181.5650000000001</v>
      </c>
      <c r="AX285" s="289">
        <f t="shared" si="168"/>
        <v>1143.45</v>
      </c>
      <c r="AY285" s="289">
        <f t="shared" si="168"/>
        <v>1181.5650000000001</v>
      </c>
      <c r="AZ285" s="289">
        <f t="shared" si="168"/>
        <v>1143.45</v>
      </c>
      <c r="BA285" s="289">
        <f t="shared" si="168"/>
        <v>1181.5650000000001</v>
      </c>
      <c r="BB285" s="289">
        <f t="shared" si="168"/>
        <v>1181.5650000000001</v>
      </c>
      <c r="BC285" s="289">
        <f t="shared" si="168"/>
        <v>1143.45</v>
      </c>
      <c r="BD285" s="289">
        <f t="shared" si="168"/>
        <v>1181.5650000000001</v>
      </c>
      <c r="BE285" s="289">
        <f t="shared" si="168"/>
        <v>1143.45</v>
      </c>
      <c r="BF285" s="289">
        <f t="shared" si="168"/>
        <v>1181.5650000000001</v>
      </c>
      <c r="BG285" s="289">
        <f t="shared" si="168"/>
        <v>1181.5650000000001</v>
      </c>
      <c r="BH285" s="289">
        <f t="shared" si="168"/>
        <v>1067.22</v>
      </c>
      <c r="BI285" s="289">
        <f t="shared" si="168"/>
        <v>1181.5650000000001</v>
      </c>
      <c r="BJ285" s="289">
        <f t="shared" si="168"/>
        <v>1143.45</v>
      </c>
      <c r="BK285" s="289">
        <f t="shared" si="168"/>
        <v>1181.5650000000001</v>
      </c>
      <c r="BL285" s="289">
        <f t="shared" si="168"/>
        <v>1143.45</v>
      </c>
      <c r="BM285" s="289">
        <f t="shared" si="168"/>
        <v>1181.5650000000001</v>
      </c>
      <c r="BN285" s="289">
        <f t="shared" si="168"/>
        <v>1181.5650000000001</v>
      </c>
      <c r="BO285" s="289">
        <f t="shared" si="168"/>
        <v>1143.45</v>
      </c>
      <c r="BP285" s="289">
        <f t="shared" si="168"/>
        <v>1181.5650000000001</v>
      </c>
      <c r="BQ285" s="289">
        <f t="shared" si="168"/>
        <v>1143.45</v>
      </c>
      <c r="BR285" s="289">
        <f t="shared" si="168"/>
        <v>1181.5650000000001</v>
      </c>
      <c r="BS285" s="289">
        <f t="shared" si="168"/>
        <v>1181.5650000000001</v>
      </c>
      <c r="BT285" s="289">
        <f t="shared" si="168"/>
        <v>1105.335</v>
      </c>
      <c r="BU285" s="289">
        <f t="shared" si="168"/>
        <v>1181.5650000000001</v>
      </c>
      <c r="BV285" s="289">
        <f t="shared" si="168"/>
        <v>1143.45</v>
      </c>
      <c r="BW285" s="289">
        <f t="shared" ref="BW285:DN285" si="169">BW281*BW283</f>
        <v>1181.5650000000001</v>
      </c>
      <c r="BX285" s="289">
        <f t="shared" si="169"/>
        <v>1143.45</v>
      </c>
      <c r="BY285" s="289">
        <f t="shared" si="169"/>
        <v>1181.5650000000001</v>
      </c>
      <c r="BZ285" s="289">
        <f t="shared" si="169"/>
        <v>1181.5650000000001</v>
      </c>
      <c r="CA285" s="289">
        <f t="shared" si="169"/>
        <v>1143.45</v>
      </c>
      <c r="CB285" s="289">
        <f t="shared" si="169"/>
        <v>1181.5650000000001</v>
      </c>
      <c r="CC285" s="289">
        <f t="shared" si="169"/>
        <v>1143.45</v>
      </c>
      <c r="CD285" s="289">
        <f t="shared" si="169"/>
        <v>1181.5650000000001</v>
      </c>
      <c r="CE285" s="289">
        <f t="shared" si="169"/>
        <v>1181.5650000000001</v>
      </c>
      <c r="CF285" s="289">
        <f t="shared" si="169"/>
        <v>1067.22</v>
      </c>
      <c r="CG285" s="289">
        <f t="shared" si="169"/>
        <v>1181.5650000000001</v>
      </c>
      <c r="CH285" s="289">
        <f t="shared" si="169"/>
        <v>1143.45</v>
      </c>
      <c r="CI285" s="289">
        <f t="shared" si="169"/>
        <v>1181.5650000000001</v>
      </c>
      <c r="CJ285" s="289">
        <f t="shared" si="169"/>
        <v>1143.45</v>
      </c>
      <c r="CK285" s="289">
        <f t="shared" si="169"/>
        <v>1181.5650000000001</v>
      </c>
      <c r="CL285" s="289">
        <f t="shared" si="169"/>
        <v>1181.5650000000001</v>
      </c>
      <c r="CM285" s="289">
        <f t="shared" si="169"/>
        <v>1143.45</v>
      </c>
      <c r="CN285" s="289">
        <f t="shared" si="169"/>
        <v>1181.5650000000001</v>
      </c>
      <c r="CO285" s="289">
        <f t="shared" si="169"/>
        <v>1143.45</v>
      </c>
      <c r="CP285" s="289">
        <f t="shared" si="169"/>
        <v>1181.5650000000001</v>
      </c>
      <c r="CQ285" s="289">
        <f t="shared" si="169"/>
        <v>1181.5650000000001</v>
      </c>
      <c r="CR285" s="289">
        <f t="shared" si="169"/>
        <v>1067.22</v>
      </c>
      <c r="CS285" s="289">
        <f t="shared" si="169"/>
        <v>1181.5650000000001</v>
      </c>
      <c r="CT285" s="289">
        <f t="shared" si="169"/>
        <v>1143.45</v>
      </c>
      <c r="CU285" s="289">
        <f t="shared" si="169"/>
        <v>1181.5650000000001</v>
      </c>
      <c r="CV285" s="289">
        <f t="shared" si="169"/>
        <v>1143.45</v>
      </c>
      <c r="CW285" s="289">
        <f t="shared" si="169"/>
        <v>1181.5650000000001</v>
      </c>
      <c r="CX285" s="289">
        <f t="shared" si="169"/>
        <v>1181.5650000000001</v>
      </c>
      <c r="CY285" s="289">
        <f t="shared" si="169"/>
        <v>1143.45</v>
      </c>
      <c r="CZ285" s="289">
        <f t="shared" si="169"/>
        <v>1181.5650000000001</v>
      </c>
      <c r="DA285" s="289">
        <f t="shared" si="169"/>
        <v>1143.45</v>
      </c>
      <c r="DB285" s="289">
        <f t="shared" si="169"/>
        <v>1181.5650000000001</v>
      </c>
      <c r="DC285" s="289">
        <f t="shared" si="169"/>
        <v>1181.5650000000001</v>
      </c>
      <c r="DD285" s="289">
        <f t="shared" si="169"/>
        <v>1067.22</v>
      </c>
      <c r="DE285" s="289">
        <f t="shared" si="169"/>
        <v>1181.5650000000001</v>
      </c>
      <c r="DF285" s="289">
        <f t="shared" si="169"/>
        <v>1143.45</v>
      </c>
      <c r="DG285" s="289">
        <f t="shared" si="169"/>
        <v>1181.5650000000001</v>
      </c>
      <c r="DH285" s="289">
        <f t="shared" si="169"/>
        <v>1143.45</v>
      </c>
      <c r="DI285" s="289">
        <f t="shared" si="169"/>
        <v>1181.5650000000001</v>
      </c>
      <c r="DJ285" s="289">
        <f t="shared" si="169"/>
        <v>1181.5650000000001</v>
      </c>
      <c r="DK285" s="289">
        <f t="shared" si="169"/>
        <v>1143.45</v>
      </c>
      <c r="DL285" s="289">
        <f t="shared" si="169"/>
        <v>1181.5650000000001</v>
      </c>
      <c r="DM285" s="289">
        <f t="shared" si="169"/>
        <v>1143.45</v>
      </c>
      <c r="DN285" s="289">
        <f t="shared" si="169"/>
        <v>1181.5650000000001</v>
      </c>
    </row>
    <row r="286" spans="1:118" ht="14">
      <c r="A286" s="151"/>
      <c r="B286" s="33"/>
      <c r="C286" s="34"/>
      <c r="D286" s="16"/>
      <c r="E286" s="16"/>
      <c r="F286" s="74"/>
      <c r="G286" s="35"/>
      <c r="H286" s="15"/>
      <c r="I286" s="16"/>
      <c r="J286" s="288"/>
      <c r="K286" s="288"/>
      <c r="L286" s="288"/>
      <c r="M286" s="288"/>
      <c r="N286" s="288"/>
      <c r="O286" s="288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8"/>
      <c r="AU286" s="288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8"/>
      <c r="BI286" s="288"/>
      <c r="BJ286" s="288"/>
      <c r="BK286" s="288"/>
      <c r="BL286" s="288"/>
      <c r="BM286" s="288"/>
      <c r="BN286" s="288"/>
      <c r="BO286" s="288"/>
      <c r="BP286" s="288"/>
      <c r="BQ286" s="288"/>
      <c r="BR286" s="288"/>
      <c r="BS286" s="288"/>
      <c r="BT286" s="288"/>
      <c r="BU286" s="288"/>
      <c r="BV286" s="288"/>
      <c r="BW286" s="288"/>
      <c r="BX286" s="288"/>
      <c r="BY286" s="288"/>
      <c r="BZ286" s="288"/>
      <c r="CA286" s="288"/>
      <c r="CB286" s="288"/>
      <c r="CC286" s="288"/>
      <c r="CD286" s="288"/>
      <c r="CE286" s="288"/>
      <c r="CF286" s="288"/>
      <c r="CG286" s="288"/>
      <c r="CH286" s="288"/>
      <c r="CI286" s="288"/>
      <c r="CJ286" s="288"/>
      <c r="CK286" s="288"/>
      <c r="CL286" s="288"/>
      <c r="CM286" s="288"/>
      <c r="CN286" s="288"/>
      <c r="CO286" s="288"/>
      <c r="CP286" s="288"/>
      <c r="CQ286" s="288"/>
      <c r="CR286" s="288"/>
      <c r="CS286" s="288"/>
      <c r="CT286" s="288"/>
      <c r="CU286" s="288"/>
      <c r="CV286" s="288"/>
      <c r="CW286" s="288"/>
      <c r="CX286" s="288"/>
      <c r="CY286" s="288"/>
      <c r="CZ286" s="288"/>
      <c r="DA286" s="288"/>
      <c r="DB286" s="288"/>
      <c r="DC286" s="288"/>
      <c r="DD286" s="288"/>
      <c r="DE286" s="288"/>
      <c r="DF286" s="288"/>
      <c r="DG286" s="288"/>
      <c r="DH286" s="288"/>
      <c r="DI286" s="288"/>
      <c r="DJ286" s="288"/>
      <c r="DK286" s="288"/>
      <c r="DL286" s="288"/>
      <c r="DM286" s="288"/>
      <c r="DN286" s="288"/>
    </row>
    <row r="287" spans="1:118" ht="14">
      <c r="A287" s="151"/>
      <c r="B287" s="33"/>
      <c r="C287" s="34"/>
      <c r="D287" s="16"/>
      <c r="E287" s="7"/>
      <c r="F287" s="74"/>
      <c r="G287" s="35"/>
      <c r="H287" s="15"/>
      <c r="I287" s="16"/>
      <c r="J287" s="288"/>
      <c r="K287" s="288"/>
      <c r="L287" s="288"/>
      <c r="M287" s="288"/>
      <c r="N287" s="288"/>
      <c r="O287" s="288"/>
      <c r="P287" s="288"/>
      <c r="Q287" s="288"/>
      <c r="R287" s="288"/>
      <c r="S287" s="288"/>
      <c r="T287" s="288"/>
      <c r="U287" s="288"/>
      <c r="V287" s="288"/>
      <c r="W287" s="288"/>
      <c r="X287" s="288"/>
      <c r="Y287" s="288"/>
      <c r="Z287" s="288"/>
      <c r="AA287" s="288"/>
      <c r="AB287" s="288"/>
      <c r="AC287" s="288"/>
      <c r="AD287" s="288"/>
      <c r="AE287" s="288"/>
      <c r="AF287" s="288"/>
      <c r="AG287" s="288"/>
      <c r="AH287" s="288"/>
      <c r="AI287" s="288"/>
      <c r="AJ287" s="288"/>
      <c r="AK287" s="288"/>
      <c r="AL287" s="288"/>
      <c r="AM287" s="288"/>
      <c r="AN287" s="288"/>
      <c r="AO287" s="288"/>
      <c r="AP287" s="288"/>
      <c r="AQ287" s="288"/>
      <c r="AR287" s="288"/>
      <c r="AS287" s="288"/>
      <c r="AT287" s="288"/>
      <c r="AU287" s="288"/>
      <c r="AV287" s="288"/>
      <c r="AW287" s="288"/>
      <c r="AX287" s="288"/>
      <c r="AY287" s="288"/>
      <c r="AZ287" s="288"/>
      <c r="BA287" s="288"/>
      <c r="BB287" s="288"/>
      <c r="BC287" s="288"/>
      <c r="BD287" s="288"/>
      <c r="BE287" s="288"/>
      <c r="BF287" s="288"/>
      <c r="BG287" s="28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BV287" s="288"/>
      <c r="BW287" s="288"/>
      <c r="BX287" s="288"/>
      <c r="BY287" s="288"/>
      <c r="BZ287" s="288"/>
      <c r="CA287" s="288"/>
      <c r="CB287" s="288"/>
      <c r="CC287" s="288"/>
      <c r="CD287" s="288"/>
      <c r="CE287" s="288"/>
      <c r="CF287" s="288"/>
      <c r="CG287" s="288"/>
      <c r="CH287" s="288"/>
      <c r="CI287" s="288"/>
      <c r="CJ287" s="288"/>
      <c r="CK287" s="288"/>
      <c r="CL287" s="288"/>
      <c r="CM287" s="288"/>
      <c r="CN287" s="288"/>
      <c r="CO287" s="288"/>
      <c r="CP287" s="288"/>
      <c r="CQ287" s="288"/>
      <c r="CR287" s="288"/>
      <c r="CS287" s="288"/>
      <c r="CT287" s="288"/>
      <c r="CU287" s="288"/>
      <c r="CV287" s="288"/>
      <c r="CW287" s="288"/>
      <c r="CX287" s="288"/>
      <c r="CY287" s="288"/>
      <c r="CZ287" s="288"/>
      <c r="DA287" s="288"/>
      <c r="DB287" s="288"/>
      <c r="DC287" s="288"/>
      <c r="DD287" s="288"/>
      <c r="DE287" s="288"/>
      <c r="DF287" s="288"/>
      <c r="DG287" s="288"/>
      <c r="DH287" s="288"/>
      <c r="DI287" s="288"/>
      <c r="DJ287" s="288"/>
      <c r="DK287" s="288"/>
      <c r="DL287" s="288"/>
      <c r="DM287" s="288"/>
      <c r="DN287" s="288"/>
    </row>
    <row r="288" spans="1:118" ht="14">
      <c r="A288" s="151"/>
      <c r="B288" s="33"/>
      <c r="C288" s="34" t="s">
        <v>155</v>
      </c>
      <c r="D288" s="16"/>
      <c r="E288" s="7" t="s">
        <v>153</v>
      </c>
      <c r="F288" s="70">
        <f>Inputs!J197*Inputs!J12</f>
        <v>0</v>
      </c>
      <c r="G288" s="35" t="s">
        <v>15</v>
      </c>
      <c r="H288" s="89" t="s">
        <v>36</v>
      </c>
      <c r="I288" s="81"/>
      <c r="J288" s="288">
        <f>J285*$F288</f>
        <v>0</v>
      </c>
      <c r="K288" s="288">
        <f t="shared" ref="K288:BV288" si="170">K285*$F288</f>
        <v>0</v>
      </c>
      <c r="L288" s="288">
        <f t="shared" si="170"/>
        <v>0</v>
      </c>
      <c r="M288" s="288">
        <f t="shared" si="170"/>
        <v>0</v>
      </c>
      <c r="N288" s="288">
        <f t="shared" si="170"/>
        <v>0</v>
      </c>
      <c r="O288" s="288">
        <f t="shared" si="170"/>
        <v>0</v>
      </c>
      <c r="P288" s="288">
        <f t="shared" si="170"/>
        <v>0</v>
      </c>
      <c r="Q288" s="288">
        <f t="shared" si="170"/>
        <v>0</v>
      </c>
      <c r="R288" s="288">
        <f t="shared" si="170"/>
        <v>0</v>
      </c>
      <c r="S288" s="288">
        <f t="shared" si="170"/>
        <v>0</v>
      </c>
      <c r="T288" s="288">
        <f t="shared" si="170"/>
        <v>0</v>
      </c>
      <c r="U288" s="288">
        <f t="shared" si="170"/>
        <v>0</v>
      </c>
      <c r="V288" s="288">
        <f t="shared" si="170"/>
        <v>0</v>
      </c>
      <c r="W288" s="288">
        <f t="shared" si="170"/>
        <v>0</v>
      </c>
      <c r="X288" s="288">
        <f t="shared" si="170"/>
        <v>0</v>
      </c>
      <c r="Y288" s="288">
        <f t="shared" si="170"/>
        <v>0</v>
      </c>
      <c r="Z288" s="288">
        <f t="shared" si="170"/>
        <v>0</v>
      </c>
      <c r="AA288" s="288">
        <f t="shared" si="170"/>
        <v>0</v>
      </c>
      <c r="AB288" s="288">
        <f t="shared" si="170"/>
        <v>0</v>
      </c>
      <c r="AC288" s="288">
        <f t="shared" si="170"/>
        <v>0</v>
      </c>
      <c r="AD288" s="288">
        <f t="shared" si="170"/>
        <v>0</v>
      </c>
      <c r="AE288" s="288">
        <f t="shared" si="170"/>
        <v>0</v>
      </c>
      <c r="AF288" s="288">
        <f t="shared" si="170"/>
        <v>0</v>
      </c>
      <c r="AG288" s="288">
        <f t="shared" si="170"/>
        <v>0</v>
      </c>
      <c r="AH288" s="288">
        <f t="shared" si="170"/>
        <v>0</v>
      </c>
      <c r="AI288" s="288">
        <f t="shared" si="170"/>
        <v>0</v>
      </c>
      <c r="AJ288" s="288">
        <f t="shared" si="170"/>
        <v>0</v>
      </c>
      <c r="AK288" s="288">
        <f t="shared" si="170"/>
        <v>0</v>
      </c>
      <c r="AL288" s="288">
        <f t="shared" si="170"/>
        <v>0</v>
      </c>
      <c r="AM288" s="288">
        <f t="shared" si="170"/>
        <v>0</v>
      </c>
      <c r="AN288" s="288">
        <f t="shared" si="170"/>
        <v>0</v>
      </c>
      <c r="AO288" s="288">
        <f t="shared" si="170"/>
        <v>0</v>
      </c>
      <c r="AP288" s="288">
        <f t="shared" si="170"/>
        <v>0</v>
      </c>
      <c r="AQ288" s="288">
        <f t="shared" si="170"/>
        <v>0</v>
      </c>
      <c r="AR288" s="288">
        <f t="shared" si="170"/>
        <v>0</v>
      </c>
      <c r="AS288" s="288">
        <f t="shared" si="170"/>
        <v>0</v>
      </c>
      <c r="AT288" s="288">
        <f t="shared" si="170"/>
        <v>0</v>
      </c>
      <c r="AU288" s="288">
        <f t="shared" si="170"/>
        <v>0</v>
      </c>
      <c r="AV288" s="288">
        <f t="shared" si="170"/>
        <v>0</v>
      </c>
      <c r="AW288" s="288">
        <f t="shared" si="170"/>
        <v>0</v>
      </c>
      <c r="AX288" s="288">
        <f t="shared" si="170"/>
        <v>0</v>
      </c>
      <c r="AY288" s="288">
        <f t="shared" si="170"/>
        <v>0</v>
      </c>
      <c r="AZ288" s="288">
        <f t="shared" si="170"/>
        <v>0</v>
      </c>
      <c r="BA288" s="288">
        <f t="shared" si="170"/>
        <v>0</v>
      </c>
      <c r="BB288" s="288">
        <f t="shared" si="170"/>
        <v>0</v>
      </c>
      <c r="BC288" s="288">
        <f t="shared" si="170"/>
        <v>0</v>
      </c>
      <c r="BD288" s="288">
        <f t="shared" si="170"/>
        <v>0</v>
      </c>
      <c r="BE288" s="288">
        <f t="shared" si="170"/>
        <v>0</v>
      </c>
      <c r="BF288" s="288">
        <f t="shared" si="170"/>
        <v>0</v>
      </c>
      <c r="BG288" s="288">
        <f t="shared" si="170"/>
        <v>0</v>
      </c>
      <c r="BH288" s="288">
        <f t="shared" si="170"/>
        <v>0</v>
      </c>
      <c r="BI288" s="288">
        <f t="shared" si="170"/>
        <v>0</v>
      </c>
      <c r="BJ288" s="288">
        <f t="shared" si="170"/>
        <v>0</v>
      </c>
      <c r="BK288" s="288">
        <f t="shared" si="170"/>
        <v>0</v>
      </c>
      <c r="BL288" s="288">
        <f t="shared" si="170"/>
        <v>0</v>
      </c>
      <c r="BM288" s="288">
        <f t="shared" si="170"/>
        <v>0</v>
      </c>
      <c r="BN288" s="288">
        <f t="shared" si="170"/>
        <v>0</v>
      </c>
      <c r="BO288" s="288">
        <f t="shared" si="170"/>
        <v>0</v>
      </c>
      <c r="BP288" s="288">
        <f t="shared" si="170"/>
        <v>0</v>
      </c>
      <c r="BQ288" s="288">
        <f t="shared" si="170"/>
        <v>0</v>
      </c>
      <c r="BR288" s="288">
        <f t="shared" si="170"/>
        <v>0</v>
      </c>
      <c r="BS288" s="288">
        <f t="shared" si="170"/>
        <v>0</v>
      </c>
      <c r="BT288" s="288">
        <f t="shared" si="170"/>
        <v>0</v>
      </c>
      <c r="BU288" s="288">
        <f t="shared" si="170"/>
        <v>0</v>
      </c>
      <c r="BV288" s="288">
        <f t="shared" si="170"/>
        <v>0</v>
      </c>
      <c r="BW288" s="288">
        <f t="shared" ref="BW288:DN288" si="171">BW285*$F288</f>
        <v>0</v>
      </c>
      <c r="BX288" s="288">
        <f t="shared" si="171"/>
        <v>0</v>
      </c>
      <c r="BY288" s="288">
        <f t="shared" si="171"/>
        <v>0</v>
      </c>
      <c r="BZ288" s="288">
        <f t="shared" si="171"/>
        <v>0</v>
      </c>
      <c r="CA288" s="288">
        <f t="shared" si="171"/>
        <v>0</v>
      </c>
      <c r="CB288" s="288">
        <f t="shared" si="171"/>
        <v>0</v>
      </c>
      <c r="CC288" s="288">
        <f t="shared" si="171"/>
        <v>0</v>
      </c>
      <c r="CD288" s="288">
        <f t="shared" si="171"/>
        <v>0</v>
      </c>
      <c r="CE288" s="288">
        <f t="shared" si="171"/>
        <v>0</v>
      </c>
      <c r="CF288" s="288">
        <f t="shared" si="171"/>
        <v>0</v>
      </c>
      <c r="CG288" s="288">
        <f t="shared" si="171"/>
        <v>0</v>
      </c>
      <c r="CH288" s="288">
        <f t="shared" si="171"/>
        <v>0</v>
      </c>
      <c r="CI288" s="288">
        <f t="shared" si="171"/>
        <v>0</v>
      </c>
      <c r="CJ288" s="288">
        <f t="shared" si="171"/>
        <v>0</v>
      </c>
      <c r="CK288" s="288">
        <f t="shared" si="171"/>
        <v>0</v>
      </c>
      <c r="CL288" s="288">
        <f t="shared" si="171"/>
        <v>0</v>
      </c>
      <c r="CM288" s="288">
        <f t="shared" si="171"/>
        <v>0</v>
      </c>
      <c r="CN288" s="288">
        <f t="shared" si="171"/>
        <v>0</v>
      </c>
      <c r="CO288" s="288">
        <f t="shared" si="171"/>
        <v>0</v>
      </c>
      <c r="CP288" s="288">
        <f t="shared" si="171"/>
        <v>0</v>
      </c>
      <c r="CQ288" s="288">
        <f t="shared" si="171"/>
        <v>0</v>
      </c>
      <c r="CR288" s="288">
        <f t="shared" si="171"/>
        <v>0</v>
      </c>
      <c r="CS288" s="288">
        <f t="shared" si="171"/>
        <v>0</v>
      </c>
      <c r="CT288" s="288">
        <f t="shared" si="171"/>
        <v>0</v>
      </c>
      <c r="CU288" s="288">
        <f t="shared" si="171"/>
        <v>0</v>
      </c>
      <c r="CV288" s="288">
        <f t="shared" si="171"/>
        <v>0</v>
      </c>
      <c r="CW288" s="288">
        <f t="shared" si="171"/>
        <v>0</v>
      </c>
      <c r="CX288" s="288">
        <f t="shared" si="171"/>
        <v>0</v>
      </c>
      <c r="CY288" s="288">
        <f t="shared" si="171"/>
        <v>0</v>
      </c>
      <c r="CZ288" s="288">
        <f t="shared" si="171"/>
        <v>0</v>
      </c>
      <c r="DA288" s="288">
        <f t="shared" si="171"/>
        <v>0</v>
      </c>
      <c r="DB288" s="288">
        <f t="shared" si="171"/>
        <v>0</v>
      </c>
      <c r="DC288" s="288">
        <f t="shared" si="171"/>
        <v>0</v>
      </c>
      <c r="DD288" s="288">
        <f t="shared" si="171"/>
        <v>0</v>
      </c>
      <c r="DE288" s="288">
        <f t="shared" si="171"/>
        <v>0</v>
      </c>
      <c r="DF288" s="288">
        <f t="shared" si="171"/>
        <v>0</v>
      </c>
      <c r="DG288" s="288">
        <f t="shared" si="171"/>
        <v>0</v>
      </c>
      <c r="DH288" s="288">
        <f t="shared" si="171"/>
        <v>0</v>
      </c>
      <c r="DI288" s="288">
        <f t="shared" si="171"/>
        <v>0</v>
      </c>
      <c r="DJ288" s="288">
        <f t="shared" si="171"/>
        <v>0</v>
      </c>
      <c r="DK288" s="288">
        <f t="shared" si="171"/>
        <v>0</v>
      </c>
      <c r="DL288" s="288">
        <f t="shared" si="171"/>
        <v>0</v>
      </c>
      <c r="DM288" s="288">
        <f t="shared" si="171"/>
        <v>0</v>
      </c>
      <c r="DN288" s="288">
        <f t="shared" si="171"/>
        <v>0</v>
      </c>
    </row>
    <row r="289" spans="1:118" ht="14">
      <c r="A289" s="151"/>
      <c r="B289" s="33"/>
      <c r="C289" s="34" t="s">
        <v>138</v>
      </c>
      <c r="D289" s="16"/>
      <c r="E289" s="7"/>
      <c r="F289" s="74"/>
      <c r="G289" s="35" t="s">
        <v>131</v>
      </c>
      <c r="H289" s="90">
        <f>IFERROR(SUM(J289:DN289)/SUM(J288:DN288),0)</f>
        <v>0</v>
      </c>
      <c r="I289" s="81"/>
      <c r="J289" s="290">
        <f>J288*Inputs!$J$199*Inputs!$J$198/Inputs!$J$200</f>
        <v>0</v>
      </c>
      <c r="K289" s="290">
        <f>K288*Inputs!$J$199*Inputs!$J$198/Inputs!$J$200</f>
        <v>0</v>
      </c>
      <c r="L289" s="290">
        <f>L288*Inputs!$J$199*Inputs!$J$198/Inputs!$J$200</f>
        <v>0</v>
      </c>
      <c r="M289" s="290">
        <f>M288*Inputs!$J$199*Inputs!$J$198/Inputs!$J$200</f>
        <v>0</v>
      </c>
      <c r="N289" s="290">
        <f>N288*Inputs!$J$199*Inputs!$J$198/Inputs!$J$200</f>
        <v>0</v>
      </c>
      <c r="O289" s="290">
        <f>O288*Inputs!$J$199*Inputs!$J$198/Inputs!$J$200</f>
        <v>0</v>
      </c>
      <c r="P289" s="290">
        <f>P288*Inputs!$J$199*Inputs!$J$198/Inputs!$J$200</f>
        <v>0</v>
      </c>
      <c r="Q289" s="290">
        <f>Q288*Inputs!$J$199*Inputs!$J$198/Inputs!$J$200</f>
        <v>0</v>
      </c>
      <c r="R289" s="290">
        <f>R288*Inputs!$J$199*Inputs!$J$198/Inputs!$J$200</f>
        <v>0</v>
      </c>
      <c r="S289" s="290">
        <f>S288*Inputs!$J$199*Inputs!$J$198/Inputs!$J$200</f>
        <v>0</v>
      </c>
      <c r="T289" s="290">
        <f>T288*Inputs!$J$199*Inputs!$J$198/Inputs!$J$200</f>
        <v>0</v>
      </c>
      <c r="U289" s="290">
        <f>U288*Inputs!$J$199*Inputs!$J$198/Inputs!$J$200</f>
        <v>0</v>
      </c>
      <c r="V289" s="290">
        <f>V288*Inputs!$J$199*Inputs!$J$198/Inputs!$J$200</f>
        <v>0</v>
      </c>
      <c r="W289" s="290">
        <f>W288*Inputs!$J$199*Inputs!$J$198/Inputs!$J$200</f>
        <v>0</v>
      </c>
      <c r="X289" s="290">
        <f>X288*Inputs!$J$199*Inputs!$J$198/Inputs!$J$200</f>
        <v>0</v>
      </c>
      <c r="Y289" s="290">
        <f>Y288*Inputs!$J$199*Inputs!$J$198/Inputs!$J$200</f>
        <v>0</v>
      </c>
      <c r="Z289" s="290">
        <f>Z288*Inputs!$J$199*Inputs!$J$198/Inputs!$J$200</f>
        <v>0</v>
      </c>
      <c r="AA289" s="290">
        <f>AA288*Inputs!$J$199*Inputs!$J$198/Inputs!$J$200</f>
        <v>0</v>
      </c>
      <c r="AB289" s="290">
        <f>AB288*Inputs!$J$199*Inputs!$J$198/Inputs!$J$200</f>
        <v>0</v>
      </c>
      <c r="AC289" s="290">
        <f>AC288*Inputs!$J$199*Inputs!$J$198/Inputs!$J$200</f>
        <v>0</v>
      </c>
      <c r="AD289" s="290">
        <f>AD288*Inputs!$J$199*Inputs!$J$198/Inputs!$J$200</f>
        <v>0</v>
      </c>
      <c r="AE289" s="290">
        <f>AE288*Inputs!$J$199*Inputs!$J$198/Inputs!$J$200</f>
        <v>0</v>
      </c>
      <c r="AF289" s="290">
        <f>AF288*Inputs!$J$199*Inputs!$J$198/Inputs!$J$200</f>
        <v>0</v>
      </c>
      <c r="AG289" s="290">
        <f>AG288*Inputs!$J$199*Inputs!$J$198/Inputs!$J$200</f>
        <v>0</v>
      </c>
      <c r="AH289" s="290">
        <f>AH288*Inputs!$J$199*Inputs!$J$198/Inputs!$J$200</f>
        <v>0</v>
      </c>
      <c r="AI289" s="290">
        <f>AI288*Inputs!$J$199*Inputs!$J$198/Inputs!$J$200</f>
        <v>0</v>
      </c>
      <c r="AJ289" s="290">
        <f>AJ288*Inputs!$J$199*Inputs!$J$198/Inputs!$J$200</f>
        <v>0</v>
      </c>
      <c r="AK289" s="290">
        <f>AK288*Inputs!$J$199*Inputs!$J$198/Inputs!$J$200</f>
        <v>0</v>
      </c>
      <c r="AL289" s="290">
        <f>AL288*Inputs!$J$199*Inputs!$J$198/Inputs!$J$200</f>
        <v>0</v>
      </c>
      <c r="AM289" s="290">
        <f>AM288*Inputs!$J$199*Inputs!$J$198/Inputs!$J$200</f>
        <v>0</v>
      </c>
      <c r="AN289" s="290">
        <f>AN288*Inputs!$J$199*Inputs!$J$198/Inputs!$J$200</f>
        <v>0</v>
      </c>
      <c r="AO289" s="290">
        <f>AO288*Inputs!$J$199*Inputs!$J$198/Inputs!$J$200</f>
        <v>0</v>
      </c>
      <c r="AP289" s="290">
        <f>AP288*Inputs!$J$199*Inputs!$J$198/Inputs!$J$200</f>
        <v>0</v>
      </c>
      <c r="AQ289" s="290">
        <f>AQ288*Inputs!$J$199*Inputs!$J$198/Inputs!$J$200</f>
        <v>0</v>
      </c>
      <c r="AR289" s="290">
        <f>AR288*Inputs!$J$199*Inputs!$J$198/Inputs!$J$200</f>
        <v>0</v>
      </c>
      <c r="AS289" s="290">
        <f>AS288*Inputs!$J$199*Inputs!$J$198/Inputs!$J$200</f>
        <v>0</v>
      </c>
      <c r="AT289" s="290">
        <f>AT288*Inputs!$J$199*Inputs!$J$198/Inputs!$J$200</f>
        <v>0</v>
      </c>
      <c r="AU289" s="290">
        <f>AU288*Inputs!$J$199*Inputs!$J$198/Inputs!$J$200</f>
        <v>0</v>
      </c>
      <c r="AV289" s="290">
        <f>AV288*Inputs!$J$199*Inputs!$J$198/Inputs!$J$200</f>
        <v>0</v>
      </c>
      <c r="AW289" s="290">
        <f>AW288*Inputs!$J$199*Inputs!$J$198/Inputs!$J$200</f>
        <v>0</v>
      </c>
      <c r="AX289" s="290">
        <f>AX288*Inputs!$J$199*Inputs!$J$198/Inputs!$J$200</f>
        <v>0</v>
      </c>
      <c r="AY289" s="290">
        <f>AY288*Inputs!$J$199*Inputs!$J$198/Inputs!$J$200</f>
        <v>0</v>
      </c>
      <c r="AZ289" s="290">
        <f>AZ288*Inputs!$J$199*Inputs!$J$198/Inputs!$J$200</f>
        <v>0</v>
      </c>
      <c r="BA289" s="290">
        <f>BA288*Inputs!$J$199*Inputs!$J$198/Inputs!$J$200</f>
        <v>0</v>
      </c>
      <c r="BB289" s="290">
        <f>BB288*Inputs!$J$199*Inputs!$J$198/Inputs!$J$200</f>
        <v>0</v>
      </c>
      <c r="BC289" s="290">
        <f>BC288*Inputs!$J$199*Inputs!$J$198/Inputs!$J$200</f>
        <v>0</v>
      </c>
      <c r="BD289" s="290">
        <f>BD288*Inputs!$J$199*Inputs!$J$198/Inputs!$J$200</f>
        <v>0</v>
      </c>
      <c r="BE289" s="290">
        <f>BE288*Inputs!$J$199*Inputs!$J$198/Inputs!$J$200</f>
        <v>0</v>
      </c>
      <c r="BF289" s="290">
        <f>BF288*Inputs!$J$199*Inputs!$J$198/Inputs!$J$200</f>
        <v>0</v>
      </c>
      <c r="BG289" s="290">
        <f>BG288*Inputs!$J$199*Inputs!$J$198/Inputs!$J$200</f>
        <v>0</v>
      </c>
      <c r="BH289" s="290">
        <f>BH288*Inputs!$J$199*Inputs!$J$198/Inputs!$J$200</f>
        <v>0</v>
      </c>
      <c r="BI289" s="290">
        <f>BI288*Inputs!$J$199*Inputs!$J$198/Inputs!$J$200</f>
        <v>0</v>
      </c>
      <c r="BJ289" s="290">
        <f>BJ288*Inputs!$J$199*Inputs!$J$198/Inputs!$J$200</f>
        <v>0</v>
      </c>
      <c r="BK289" s="290">
        <f>BK288*Inputs!$J$199*Inputs!$J$198/Inputs!$J$200</f>
        <v>0</v>
      </c>
      <c r="BL289" s="290">
        <f>BL288*Inputs!$J$199*Inputs!$J$198/Inputs!$J$200</f>
        <v>0</v>
      </c>
      <c r="BM289" s="290">
        <f>BM288*Inputs!$J$199*Inputs!$J$198/Inputs!$J$200</f>
        <v>0</v>
      </c>
      <c r="BN289" s="290">
        <f>BN288*Inputs!$J$199*Inputs!$J$198/Inputs!$J$200</f>
        <v>0</v>
      </c>
      <c r="BO289" s="290">
        <f>BO288*Inputs!$J$199*Inputs!$J$198/Inputs!$J$200</f>
        <v>0</v>
      </c>
      <c r="BP289" s="290">
        <f>BP288*Inputs!$J$199*Inputs!$J$198/Inputs!$J$200</f>
        <v>0</v>
      </c>
      <c r="BQ289" s="290">
        <f>BQ288*Inputs!$J$199*Inputs!$J$198/Inputs!$J$200</f>
        <v>0</v>
      </c>
      <c r="BR289" s="290">
        <f>BR288*Inputs!$J$199*Inputs!$J$198/Inputs!$J$200</f>
        <v>0</v>
      </c>
      <c r="BS289" s="290">
        <f>BS288*Inputs!$J$199*Inputs!$J$198/Inputs!$J$200</f>
        <v>0</v>
      </c>
      <c r="BT289" s="290">
        <f>BT288*Inputs!$J$199*Inputs!$J$198/Inputs!$J$200</f>
        <v>0</v>
      </c>
      <c r="BU289" s="290">
        <f>BU288*Inputs!$J$199*Inputs!$J$198/Inputs!$J$200</f>
        <v>0</v>
      </c>
      <c r="BV289" s="290">
        <f>BV288*Inputs!$J$199*Inputs!$J$198/Inputs!$J$200</f>
        <v>0</v>
      </c>
      <c r="BW289" s="290">
        <f>BW288*Inputs!$J$199*Inputs!$J$198/Inputs!$J$200</f>
        <v>0</v>
      </c>
      <c r="BX289" s="290">
        <f>BX288*Inputs!$J$199*Inputs!$J$198/Inputs!$J$200</f>
        <v>0</v>
      </c>
      <c r="BY289" s="290">
        <f>BY288*Inputs!$J$199*Inputs!$J$198/Inputs!$J$200</f>
        <v>0</v>
      </c>
      <c r="BZ289" s="290">
        <f>BZ288*Inputs!$J$199*Inputs!$J$198/Inputs!$J$200</f>
        <v>0</v>
      </c>
      <c r="CA289" s="290">
        <f>CA288*Inputs!$J$199*Inputs!$J$198/Inputs!$J$200</f>
        <v>0</v>
      </c>
      <c r="CB289" s="290">
        <f>CB288*Inputs!$J$199*Inputs!$J$198/Inputs!$J$200</f>
        <v>0</v>
      </c>
      <c r="CC289" s="290">
        <f>CC288*Inputs!$J$199*Inputs!$J$198/Inputs!$J$200</f>
        <v>0</v>
      </c>
      <c r="CD289" s="290">
        <f>CD288*Inputs!$J$199*Inputs!$J$198/Inputs!$J$200</f>
        <v>0</v>
      </c>
      <c r="CE289" s="290">
        <f>CE288*Inputs!$J$199*Inputs!$J$198/Inputs!$J$200</f>
        <v>0</v>
      </c>
      <c r="CF289" s="290">
        <f>CF288*Inputs!$J$199*Inputs!$J$198/Inputs!$J$200</f>
        <v>0</v>
      </c>
      <c r="CG289" s="290">
        <f>CG288*Inputs!$J$199*Inputs!$J$198/Inputs!$J$200</f>
        <v>0</v>
      </c>
      <c r="CH289" s="290">
        <f>CH288*Inputs!$J$199*Inputs!$J$198/Inputs!$J$200</f>
        <v>0</v>
      </c>
      <c r="CI289" s="290">
        <f>CI288*Inputs!$J$199*Inputs!$J$198/Inputs!$J$200</f>
        <v>0</v>
      </c>
      <c r="CJ289" s="290">
        <f>CJ288*Inputs!$J$199*Inputs!$J$198/Inputs!$J$200</f>
        <v>0</v>
      </c>
      <c r="CK289" s="290">
        <f>CK288*Inputs!$J$199*Inputs!$J$198/Inputs!$J$200</f>
        <v>0</v>
      </c>
      <c r="CL289" s="290">
        <f>CL288*Inputs!$J$199*Inputs!$J$198/Inputs!$J$200</f>
        <v>0</v>
      </c>
      <c r="CM289" s="290">
        <f>CM288*Inputs!$J$199*Inputs!$J$198/Inputs!$J$200</f>
        <v>0</v>
      </c>
      <c r="CN289" s="290">
        <f>CN288*Inputs!$J$199*Inputs!$J$198/Inputs!$J$200</f>
        <v>0</v>
      </c>
      <c r="CO289" s="290">
        <f>CO288*Inputs!$J$199*Inputs!$J$198/Inputs!$J$200</f>
        <v>0</v>
      </c>
      <c r="CP289" s="290">
        <f>CP288*Inputs!$J$199*Inputs!$J$198/Inputs!$J$200</f>
        <v>0</v>
      </c>
      <c r="CQ289" s="290">
        <f>CQ288*Inputs!$J$199*Inputs!$J$198/Inputs!$J$200</f>
        <v>0</v>
      </c>
      <c r="CR289" s="290">
        <f>CR288*Inputs!$J$199*Inputs!$J$198/Inputs!$J$200</f>
        <v>0</v>
      </c>
      <c r="CS289" s="290">
        <f>CS288*Inputs!$J$199*Inputs!$J$198/Inputs!$J$200</f>
        <v>0</v>
      </c>
      <c r="CT289" s="290">
        <f>CT288*Inputs!$J$199*Inputs!$J$198/Inputs!$J$200</f>
        <v>0</v>
      </c>
      <c r="CU289" s="290">
        <f>CU288*Inputs!$J$199*Inputs!$J$198/Inputs!$J$200</f>
        <v>0</v>
      </c>
      <c r="CV289" s="290">
        <f>CV288*Inputs!$J$199*Inputs!$J$198/Inputs!$J$200</f>
        <v>0</v>
      </c>
      <c r="CW289" s="290">
        <f>CW288*Inputs!$J$199*Inputs!$J$198/Inputs!$J$200</f>
        <v>0</v>
      </c>
      <c r="CX289" s="290">
        <f>CX288*Inputs!$J$199*Inputs!$J$198/Inputs!$J$200</f>
        <v>0</v>
      </c>
      <c r="CY289" s="290">
        <f>CY288*Inputs!$J$199*Inputs!$J$198/Inputs!$J$200</f>
        <v>0</v>
      </c>
      <c r="CZ289" s="290">
        <f>CZ288*Inputs!$J$199*Inputs!$J$198/Inputs!$J$200</f>
        <v>0</v>
      </c>
      <c r="DA289" s="290">
        <f>DA288*Inputs!$J$199*Inputs!$J$198/Inputs!$J$200</f>
        <v>0</v>
      </c>
      <c r="DB289" s="290">
        <f>DB288*Inputs!$J$199*Inputs!$J$198/Inputs!$J$200</f>
        <v>0</v>
      </c>
      <c r="DC289" s="290">
        <f>DC288*Inputs!$J$199*Inputs!$J$198/Inputs!$J$200</f>
        <v>0</v>
      </c>
      <c r="DD289" s="290">
        <f>DD288*Inputs!$J$199*Inputs!$J$198/Inputs!$J$200</f>
        <v>0</v>
      </c>
      <c r="DE289" s="290">
        <f>DE288*Inputs!$J$199*Inputs!$J$198/Inputs!$J$200</f>
        <v>0</v>
      </c>
      <c r="DF289" s="290">
        <f>DF288*Inputs!$J$199*Inputs!$J$198/Inputs!$J$200</f>
        <v>0</v>
      </c>
      <c r="DG289" s="290">
        <f>DG288*Inputs!$J$199*Inputs!$J$198/Inputs!$J$200</f>
        <v>0</v>
      </c>
      <c r="DH289" s="290">
        <f>DH288*Inputs!$J$199*Inputs!$J$198/Inputs!$J$200</f>
        <v>0</v>
      </c>
      <c r="DI289" s="290">
        <f>DI288*Inputs!$J$199*Inputs!$J$198/Inputs!$J$200</f>
        <v>0</v>
      </c>
      <c r="DJ289" s="290">
        <f>DJ288*Inputs!$J$199*Inputs!$J$198/Inputs!$J$200</f>
        <v>0</v>
      </c>
      <c r="DK289" s="290">
        <f>DK288*Inputs!$J$199*Inputs!$J$198/Inputs!$J$200</f>
        <v>0</v>
      </c>
      <c r="DL289" s="290">
        <f>DL288*Inputs!$J$199*Inputs!$J$198/Inputs!$J$200</f>
        <v>0</v>
      </c>
      <c r="DM289" s="290">
        <f>DM288*Inputs!$J$199*Inputs!$J$198/Inputs!$J$200</f>
        <v>0</v>
      </c>
      <c r="DN289" s="290">
        <f>DN288*Inputs!$J$199*Inputs!$J$198/Inputs!$J$200</f>
        <v>0</v>
      </c>
    </row>
    <row r="290" spans="1:118" ht="14">
      <c r="A290" s="151"/>
      <c r="B290" s="33"/>
      <c r="C290" s="34" t="s">
        <v>152</v>
      </c>
      <c r="D290" s="16"/>
      <c r="E290" s="16"/>
      <c r="F290" s="74"/>
      <c r="G290" s="35"/>
      <c r="H290" s="15"/>
      <c r="I290" s="16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/>
      <c r="BO290" s="291"/>
      <c r="BP290" s="291"/>
      <c r="BQ290" s="291"/>
      <c r="BR290" s="291"/>
      <c r="BS290" s="291"/>
      <c r="BT290" s="291"/>
      <c r="BU290" s="291"/>
      <c r="BV290" s="291"/>
      <c r="BW290" s="291"/>
      <c r="BX290" s="291"/>
      <c r="BY290" s="291"/>
      <c r="BZ290" s="291"/>
      <c r="CA290" s="291"/>
      <c r="CB290" s="291"/>
      <c r="CC290" s="291"/>
      <c r="CD290" s="291"/>
      <c r="CE290" s="291"/>
      <c r="CF290" s="291"/>
      <c r="CG290" s="291"/>
      <c r="CH290" s="291"/>
      <c r="CI290" s="291"/>
      <c r="CJ290" s="291"/>
      <c r="CK290" s="291"/>
      <c r="CL290" s="291"/>
      <c r="CM290" s="291"/>
      <c r="CN290" s="291"/>
      <c r="CO290" s="291"/>
      <c r="CP290" s="291"/>
      <c r="CQ290" s="291"/>
      <c r="CR290" s="291"/>
      <c r="CS290" s="291"/>
      <c r="CT290" s="291"/>
      <c r="CU290" s="291"/>
      <c r="CV290" s="291"/>
      <c r="CW290" s="291"/>
      <c r="CX290" s="291"/>
      <c r="CY290" s="291"/>
      <c r="CZ290" s="291"/>
      <c r="DA290" s="291"/>
      <c r="DB290" s="291"/>
      <c r="DC290" s="291"/>
      <c r="DD290" s="291"/>
      <c r="DE290" s="291"/>
      <c r="DF290" s="291"/>
      <c r="DG290" s="291"/>
      <c r="DH290" s="291"/>
      <c r="DI290" s="291"/>
      <c r="DJ290" s="291"/>
      <c r="DK290" s="291"/>
      <c r="DL290" s="291"/>
      <c r="DM290" s="291"/>
      <c r="DN290" s="291"/>
    </row>
    <row r="291" spans="1:118" ht="14">
      <c r="A291" s="151"/>
      <c r="B291" s="33"/>
      <c r="C291" s="34"/>
      <c r="D291" s="16"/>
      <c r="E291" s="16"/>
      <c r="F291" s="74"/>
      <c r="G291" s="35"/>
      <c r="H291" s="15"/>
      <c r="I291" s="16"/>
      <c r="J291" s="288"/>
      <c r="K291" s="288"/>
      <c r="L291" s="288"/>
      <c r="M291" s="288"/>
      <c r="N291" s="288"/>
      <c r="O291" s="288"/>
      <c r="P291" s="288"/>
      <c r="Q291" s="288"/>
      <c r="R291" s="288"/>
      <c r="S291" s="288"/>
      <c r="T291" s="288"/>
      <c r="U291" s="288"/>
      <c r="V291" s="288"/>
      <c r="W291" s="288"/>
      <c r="X291" s="288"/>
      <c r="Y291" s="288"/>
      <c r="Z291" s="288"/>
      <c r="AA291" s="288"/>
      <c r="AB291" s="288"/>
      <c r="AC291" s="288"/>
      <c r="AD291" s="288"/>
      <c r="AE291" s="288"/>
      <c r="AF291" s="288"/>
      <c r="AG291" s="288"/>
      <c r="AH291" s="288"/>
      <c r="AI291" s="288"/>
      <c r="AJ291" s="288"/>
      <c r="AK291" s="288"/>
      <c r="AL291" s="288"/>
      <c r="AM291" s="288"/>
      <c r="AN291" s="288"/>
      <c r="AO291" s="288"/>
      <c r="AP291" s="288"/>
      <c r="AQ291" s="288"/>
      <c r="AR291" s="288"/>
      <c r="AS291" s="288"/>
      <c r="AT291" s="288"/>
      <c r="AU291" s="288"/>
      <c r="AV291" s="288"/>
      <c r="AW291" s="288"/>
      <c r="AX291" s="288"/>
      <c r="AY291" s="288"/>
      <c r="AZ291" s="288"/>
      <c r="BA291" s="288"/>
      <c r="BB291" s="288"/>
      <c r="BC291" s="288"/>
      <c r="BD291" s="288"/>
      <c r="BE291" s="288"/>
      <c r="BF291" s="288"/>
      <c r="BG291" s="288"/>
      <c r="BH291" s="288"/>
      <c r="BI291" s="288"/>
      <c r="BJ291" s="288"/>
      <c r="BK291" s="288"/>
      <c r="BL291" s="288"/>
      <c r="BM291" s="288"/>
      <c r="BN291" s="288"/>
      <c r="BO291" s="288"/>
      <c r="BP291" s="288"/>
      <c r="BQ291" s="288"/>
      <c r="BR291" s="288"/>
      <c r="BS291" s="288"/>
      <c r="BT291" s="288"/>
      <c r="BU291" s="288"/>
      <c r="BV291" s="288"/>
      <c r="BW291" s="288"/>
      <c r="BX291" s="288"/>
      <c r="BY291" s="288"/>
      <c r="BZ291" s="288"/>
      <c r="CA291" s="288"/>
      <c r="CB291" s="288"/>
      <c r="CC291" s="288"/>
      <c r="CD291" s="288"/>
      <c r="CE291" s="288"/>
      <c r="CF291" s="288"/>
      <c r="CG291" s="288"/>
      <c r="CH291" s="288"/>
      <c r="CI291" s="288"/>
      <c r="CJ291" s="288"/>
      <c r="CK291" s="288"/>
      <c r="CL291" s="288"/>
      <c r="CM291" s="288"/>
      <c r="CN291" s="288"/>
      <c r="CO291" s="288"/>
      <c r="CP291" s="288"/>
      <c r="CQ291" s="288"/>
      <c r="CR291" s="288"/>
      <c r="CS291" s="288"/>
      <c r="CT291" s="288"/>
      <c r="CU291" s="288"/>
      <c r="CV291" s="288"/>
      <c r="CW291" s="288"/>
      <c r="CX291" s="288"/>
      <c r="CY291" s="288"/>
      <c r="CZ291" s="288"/>
      <c r="DA291" s="288"/>
      <c r="DB291" s="288"/>
      <c r="DC291" s="288"/>
      <c r="DD291" s="288"/>
      <c r="DE291" s="288"/>
      <c r="DF291" s="288"/>
      <c r="DG291" s="288"/>
      <c r="DH291" s="288"/>
      <c r="DI291" s="288"/>
      <c r="DJ291" s="288"/>
      <c r="DK291" s="288"/>
      <c r="DL291" s="288"/>
      <c r="DM291" s="288"/>
      <c r="DN291" s="288"/>
    </row>
    <row r="292" spans="1:118" ht="14">
      <c r="A292" s="151"/>
      <c r="B292" s="33"/>
      <c r="C292" s="34" t="s">
        <v>156</v>
      </c>
      <c r="D292" s="16"/>
      <c r="E292" s="16"/>
      <c r="F292" s="82">
        <f>1-F288</f>
        <v>1</v>
      </c>
      <c r="G292" s="35" t="s">
        <v>15</v>
      </c>
      <c r="H292" s="15"/>
      <c r="I292" s="16"/>
      <c r="J292" s="288">
        <f>$F292*J285</f>
        <v>0</v>
      </c>
      <c r="K292" s="288">
        <f t="shared" ref="K292:BV292" si="172">$F292*K285</f>
        <v>0</v>
      </c>
      <c r="L292" s="288">
        <f t="shared" si="172"/>
        <v>0</v>
      </c>
      <c r="M292" s="288">
        <f t="shared" si="172"/>
        <v>0</v>
      </c>
      <c r="N292" s="288">
        <f t="shared" si="172"/>
        <v>1143.45</v>
      </c>
      <c r="O292" s="288">
        <f t="shared" si="172"/>
        <v>1181.5650000000001</v>
      </c>
      <c r="P292" s="288">
        <f t="shared" si="172"/>
        <v>1143.45</v>
      </c>
      <c r="Q292" s="288">
        <f t="shared" si="172"/>
        <v>1181.5650000000001</v>
      </c>
      <c r="R292" s="288">
        <f t="shared" si="172"/>
        <v>1181.5650000000001</v>
      </c>
      <c r="S292" s="288">
        <f t="shared" si="172"/>
        <v>1143.45</v>
      </c>
      <c r="T292" s="288">
        <f t="shared" si="172"/>
        <v>1181.5650000000001</v>
      </c>
      <c r="U292" s="288">
        <f t="shared" si="172"/>
        <v>1143.45</v>
      </c>
      <c r="V292" s="288">
        <f t="shared" si="172"/>
        <v>1181.5650000000001</v>
      </c>
      <c r="W292" s="288">
        <f t="shared" si="172"/>
        <v>1181.5650000000001</v>
      </c>
      <c r="X292" s="288">
        <f t="shared" si="172"/>
        <v>1105.335</v>
      </c>
      <c r="Y292" s="288">
        <f t="shared" si="172"/>
        <v>1181.5650000000001</v>
      </c>
      <c r="Z292" s="288">
        <f t="shared" si="172"/>
        <v>1143.45</v>
      </c>
      <c r="AA292" s="288">
        <f t="shared" si="172"/>
        <v>1181.5650000000001</v>
      </c>
      <c r="AB292" s="288">
        <f t="shared" si="172"/>
        <v>1143.45</v>
      </c>
      <c r="AC292" s="288">
        <f t="shared" si="172"/>
        <v>1181.5650000000001</v>
      </c>
      <c r="AD292" s="288">
        <f t="shared" si="172"/>
        <v>1181.5650000000001</v>
      </c>
      <c r="AE292" s="288">
        <f t="shared" si="172"/>
        <v>1143.45</v>
      </c>
      <c r="AF292" s="288">
        <f t="shared" si="172"/>
        <v>1181.5650000000001</v>
      </c>
      <c r="AG292" s="288">
        <f t="shared" si="172"/>
        <v>1143.45</v>
      </c>
      <c r="AH292" s="288">
        <f t="shared" si="172"/>
        <v>1181.5650000000001</v>
      </c>
      <c r="AI292" s="288">
        <f t="shared" si="172"/>
        <v>1181.5650000000001</v>
      </c>
      <c r="AJ292" s="288">
        <f t="shared" si="172"/>
        <v>1067.22</v>
      </c>
      <c r="AK292" s="288">
        <f t="shared" si="172"/>
        <v>1181.5650000000001</v>
      </c>
      <c r="AL292" s="288">
        <f t="shared" si="172"/>
        <v>1143.45</v>
      </c>
      <c r="AM292" s="288">
        <f t="shared" si="172"/>
        <v>1181.5650000000001</v>
      </c>
      <c r="AN292" s="288">
        <f t="shared" si="172"/>
        <v>1143.45</v>
      </c>
      <c r="AO292" s="288">
        <f t="shared" si="172"/>
        <v>1181.5650000000001</v>
      </c>
      <c r="AP292" s="288">
        <f t="shared" si="172"/>
        <v>1181.5650000000001</v>
      </c>
      <c r="AQ292" s="288">
        <f t="shared" si="172"/>
        <v>1143.45</v>
      </c>
      <c r="AR292" s="288">
        <f t="shared" si="172"/>
        <v>1181.5650000000001</v>
      </c>
      <c r="AS292" s="288">
        <f t="shared" si="172"/>
        <v>1143.45</v>
      </c>
      <c r="AT292" s="288">
        <f t="shared" si="172"/>
        <v>1181.5650000000001</v>
      </c>
      <c r="AU292" s="288">
        <f t="shared" si="172"/>
        <v>1181.5650000000001</v>
      </c>
      <c r="AV292" s="288">
        <f t="shared" si="172"/>
        <v>1067.22</v>
      </c>
      <c r="AW292" s="288">
        <f t="shared" si="172"/>
        <v>1181.5650000000001</v>
      </c>
      <c r="AX292" s="288">
        <f t="shared" si="172"/>
        <v>1143.45</v>
      </c>
      <c r="AY292" s="288">
        <f t="shared" si="172"/>
        <v>1181.5650000000001</v>
      </c>
      <c r="AZ292" s="288">
        <f t="shared" si="172"/>
        <v>1143.45</v>
      </c>
      <c r="BA292" s="288">
        <f t="shared" si="172"/>
        <v>1181.5650000000001</v>
      </c>
      <c r="BB292" s="288">
        <f t="shared" si="172"/>
        <v>1181.5650000000001</v>
      </c>
      <c r="BC292" s="288">
        <f t="shared" si="172"/>
        <v>1143.45</v>
      </c>
      <c r="BD292" s="288">
        <f t="shared" si="172"/>
        <v>1181.5650000000001</v>
      </c>
      <c r="BE292" s="288">
        <f t="shared" si="172"/>
        <v>1143.45</v>
      </c>
      <c r="BF292" s="288">
        <f t="shared" si="172"/>
        <v>1181.5650000000001</v>
      </c>
      <c r="BG292" s="288">
        <f t="shared" si="172"/>
        <v>1181.5650000000001</v>
      </c>
      <c r="BH292" s="288">
        <f t="shared" si="172"/>
        <v>1067.22</v>
      </c>
      <c r="BI292" s="288">
        <f t="shared" si="172"/>
        <v>1181.5650000000001</v>
      </c>
      <c r="BJ292" s="288">
        <f t="shared" si="172"/>
        <v>1143.45</v>
      </c>
      <c r="BK292" s="288">
        <f t="shared" si="172"/>
        <v>1181.5650000000001</v>
      </c>
      <c r="BL292" s="288">
        <f t="shared" si="172"/>
        <v>1143.45</v>
      </c>
      <c r="BM292" s="288">
        <f t="shared" si="172"/>
        <v>1181.5650000000001</v>
      </c>
      <c r="BN292" s="288">
        <f t="shared" si="172"/>
        <v>1181.5650000000001</v>
      </c>
      <c r="BO292" s="288">
        <f t="shared" si="172"/>
        <v>1143.45</v>
      </c>
      <c r="BP292" s="288">
        <f t="shared" si="172"/>
        <v>1181.5650000000001</v>
      </c>
      <c r="BQ292" s="288">
        <f t="shared" si="172"/>
        <v>1143.45</v>
      </c>
      <c r="BR292" s="288">
        <f t="shared" si="172"/>
        <v>1181.5650000000001</v>
      </c>
      <c r="BS292" s="288">
        <f t="shared" si="172"/>
        <v>1181.5650000000001</v>
      </c>
      <c r="BT292" s="288">
        <f t="shared" si="172"/>
        <v>1105.335</v>
      </c>
      <c r="BU292" s="288">
        <f t="shared" si="172"/>
        <v>1181.5650000000001</v>
      </c>
      <c r="BV292" s="288">
        <f t="shared" si="172"/>
        <v>1143.45</v>
      </c>
      <c r="BW292" s="288">
        <f t="shared" ref="BW292:DN292" si="173">$F292*BW285</f>
        <v>1181.5650000000001</v>
      </c>
      <c r="BX292" s="288">
        <f t="shared" si="173"/>
        <v>1143.45</v>
      </c>
      <c r="BY292" s="288">
        <f t="shared" si="173"/>
        <v>1181.5650000000001</v>
      </c>
      <c r="BZ292" s="288">
        <f t="shared" si="173"/>
        <v>1181.5650000000001</v>
      </c>
      <c r="CA292" s="288">
        <f t="shared" si="173"/>
        <v>1143.45</v>
      </c>
      <c r="CB292" s="288">
        <f t="shared" si="173"/>
        <v>1181.5650000000001</v>
      </c>
      <c r="CC292" s="288">
        <f t="shared" si="173"/>
        <v>1143.45</v>
      </c>
      <c r="CD292" s="288">
        <f t="shared" si="173"/>
        <v>1181.5650000000001</v>
      </c>
      <c r="CE292" s="288">
        <f t="shared" si="173"/>
        <v>1181.5650000000001</v>
      </c>
      <c r="CF292" s="288">
        <f t="shared" si="173"/>
        <v>1067.22</v>
      </c>
      <c r="CG292" s="288">
        <f t="shared" si="173"/>
        <v>1181.5650000000001</v>
      </c>
      <c r="CH292" s="288">
        <f t="shared" si="173"/>
        <v>1143.45</v>
      </c>
      <c r="CI292" s="288">
        <f t="shared" si="173"/>
        <v>1181.5650000000001</v>
      </c>
      <c r="CJ292" s="288">
        <f t="shared" si="173"/>
        <v>1143.45</v>
      </c>
      <c r="CK292" s="288">
        <f t="shared" si="173"/>
        <v>1181.5650000000001</v>
      </c>
      <c r="CL292" s="288">
        <f t="shared" si="173"/>
        <v>1181.5650000000001</v>
      </c>
      <c r="CM292" s="288">
        <f t="shared" si="173"/>
        <v>1143.45</v>
      </c>
      <c r="CN292" s="288">
        <f t="shared" si="173"/>
        <v>1181.5650000000001</v>
      </c>
      <c r="CO292" s="288">
        <f t="shared" si="173"/>
        <v>1143.45</v>
      </c>
      <c r="CP292" s="288">
        <f t="shared" si="173"/>
        <v>1181.5650000000001</v>
      </c>
      <c r="CQ292" s="288">
        <f t="shared" si="173"/>
        <v>1181.5650000000001</v>
      </c>
      <c r="CR292" s="288">
        <f t="shared" si="173"/>
        <v>1067.22</v>
      </c>
      <c r="CS292" s="288">
        <f t="shared" si="173"/>
        <v>1181.5650000000001</v>
      </c>
      <c r="CT292" s="288">
        <f t="shared" si="173"/>
        <v>1143.45</v>
      </c>
      <c r="CU292" s="288">
        <f t="shared" si="173"/>
        <v>1181.5650000000001</v>
      </c>
      <c r="CV292" s="288">
        <f t="shared" si="173"/>
        <v>1143.45</v>
      </c>
      <c r="CW292" s="288">
        <f t="shared" si="173"/>
        <v>1181.5650000000001</v>
      </c>
      <c r="CX292" s="288">
        <f t="shared" si="173"/>
        <v>1181.5650000000001</v>
      </c>
      <c r="CY292" s="288">
        <f t="shared" si="173"/>
        <v>1143.45</v>
      </c>
      <c r="CZ292" s="288">
        <f t="shared" si="173"/>
        <v>1181.5650000000001</v>
      </c>
      <c r="DA292" s="288">
        <f t="shared" si="173"/>
        <v>1143.45</v>
      </c>
      <c r="DB292" s="288">
        <f t="shared" si="173"/>
        <v>1181.5650000000001</v>
      </c>
      <c r="DC292" s="288">
        <f t="shared" si="173"/>
        <v>1181.5650000000001</v>
      </c>
      <c r="DD292" s="288">
        <f t="shared" si="173"/>
        <v>1067.22</v>
      </c>
      <c r="DE292" s="288">
        <f t="shared" si="173"/>
        <v>1181.5650000000001</v>
      </c>
      <c r="DF292" s="288">
        <f t="shared" si="173"/>
        <v>1143.45</v>
      </c>
      <c r="DG292" s="288">
        <f t="shared" si="173"/>
        <v>1181.5650000000001</v>
      </c>
      <c r="DH292" s="288">
        <f t="shared" si="173"/>
        <v>1143.45</v>
      </c>
      <c r="DI292" s="288">
        <f t="shared" si="173"/>
        <v>1181.5650000000001</v>
      </c>
      <c r="DJ292" s="288">
        <f t="shared" si="173"/>
        <v>1181.5650000000001</v>
      </c>
      <c r="DK292" s="288">
        <f t="shared" si="173"/>
        <v>1143.45</v>
      </c>
      <c r="DL292" s="288">
        <f t="shared" si="173"/>
        <v>1181.5650000000001</v>
      </c>
      <c r="DM292" s="288">
        <f t="shared" si="173"/>
        <v>1143.45</v>
      </c>
      <c r="DN292" s="288">
        <f t="shared" si="173"/>
        <v>1181.5650000000001</v>
      </c>
    </row>
    <row r="293" spans="1:118" ht="14">
      <c r="A293" s="151"/>
      <c r="B293" s="33"/>
      <c r="C293" s="37" t="s">
        <v>362</v>
      </c>
      <c r="D293" s="16"/>
      <c r="E293" s="16"/>
      <c r="F293" s="51">
        <f>Inputs!J205</f>
        <v>140</v>
      </c>
      <c r="G293" s="35" t="s">
        <v>36</v>
      </c>
      <c r="H293" s="15"/>
      <c r="I293" s="16"/>
      <c r="J293" s="292">
        <f>$F293</f>
        <v>140</v>
      </c>
      <c r="K293" s="292">
        <f t="shared" ref="K293:BV293" si="174">$F293</f>
        <v>140</v>
      </c>
      <c r="L293" s="292">
        <f t="shared" si="174"/>
        <v>140</v>
      </c>
      <c r="M293" s="292">
        <f t="shared" si="174"/>
        <v>140</v>
      </c>
      <c r="N293" s="292">
        <f t="shared" si="174"/>
        <v>140</v>
      </c>
      <c r="O293" s="292">
        <f t="shared" si="174"/>
        <v>140</v>
      </c>
      <c r="P293" s="292">
        <f t="shared" si="174"/>
        <v>140</v>
      </c>
      <c r="Q293" s="292">
        <f t="shared" si="174"/>
        <v>140</v>
      </c>
      <c r="R293" s="292">
        <f t="shared" si="174"/>
        <v>140</v>
      </c>
      <c r="S293" s="292">
        <f t="shared" si="174"/>
        <v>140</v>
      </c>
      <c r="T293" s="292">
        <f t="shared" si="174"/>
        <v>140</v>
      </c>
      <c r="U293" s="292">
        <f t="shared" si="174"/>
        <v>140</v>
      </c>
      <c r="V293" s="292">
        <f t="shared" si="174"/>
        <v>140</v>
      </c>
      <c r="W293" s="292">
        <f t="shared" si="174"/>
        <v>140</v>
      </c>
      <c r="X293" s="292">
        <f t="shared" si="174"/>
        <v>140</v>
      </c>
      <c r="Y293" s="292">
        <f t="shared" si="174"/>
        <v>140</v>
      </c>
      <c r="Z293" s="292">
        <f t="shared" si="174"/>
        <v>140</v>
      </c>
      <c r="AA293" s="292">
        <f t="shared" si="174"/>
        <v>140</v>
      </c>
      <c r="AB293" s="292">
        <f t="shared" si="174"/>
        <v>140</v>
      </c>
      <c r="AC293" s="292">
        <f t="shared" si="174"/>
        <v>140</v>
      </c>
      <c r="AD293" s="292">
        <f t="shared" si="174"/>
        <v>140</v>
      </c>
      <c r="AE293" s="292">
        <f t="shared" si="174"/>
        <v>140</v>
      </c>
      <c r="AF293" s="292">
        <f t="shared" si="174"/>
        <v>140</v>
      </c>
      <c r="AG293" s="292">
        <f t="shared" si="174"/>
        <v>140</v>
      </c>
      <c r="AH293" s="292">
        <f t="shared" si="174"/>
        <v>140</v>
      </c>
      <c r="AI293" s="292">
        <f t="shared" si="174"/>
        <v>140</v>
      </c>
      <c r="AJ293" s="292">
        <f t="shared" si="174"/>
        <v>140</v>
      </c>
      <c r="AK293" s="292">
        <f t="shared" si="174"/>
        <v>140</v>
      </c>
      <c r="AL293" s="292">
        <f t="shared" si="174"/>
        <v>140</v>
      </c>
      <c r="AM293" s="292">
        <f t="shared" si="174"/>
        <v>140</v>
      </c>
      <c r="AN293" s="292">
        <f t="shared" si="174"/>
        <v>140</v>
      </c>
      <c r="AO293" s="292">
        <f t="shared" si="174"/>
        <v>140</v>
      </c>
      <c r="AP293" s="292">
        <f t="shared" si="174"/>
        <v>140</v>
      </c>
      <c r="AQ293" s="292">
        <f t="shared" si="174"/>
        <v>140</v>
      </c>
      <c r="AR293" s="292">
        <f t="shared" si="174"/>
        <v>140</v>
      </c>
      <c r="AS293" s="292">
        <f t="shared" si="174"/>
        <v>140</v>
      </c>
      <c r="AT293" s="292">
        <f t="shared" si="174"/>
        <v>140</v>
      </c>
      <c r="AU293" s="292">
        <f t="shared" si="174"/>
        <v>140</v>
      </c>
      <c r="AV293" s="292">
        <f t="shared" si="174"/>
        <v>140</v>
      </c>
      <c r="AW293" s="292">
        <f t="shared" si="174"/>
        <v>140</v>
      </c>
      <c r="AX293" s="292">
        <f t="shared" si="174"/>
        <v>140</v>
      </c>
      <c r="AY293" s="292">
        <f t="shared" si="174"/>
        <v>140</v>
      </c>
      <c r="AZ293" s="292">
        <f t="shared" si="174"/>
        <v>140</v>
      </c>
      <c r="BA293" s="292">
        <f t="shared" si="174"/>
        <v>140</v>
      </c>
      <c r="BB293" s="292">
        <f t="shared" si="174"/>
        <v>140</v>
      </c>
      <c r="BC293" s="292">
        <f t="shared" si="174"/>
        <v>140</v>
      </c>
      <c r="BD293" s="292">
        <f t="shared" si="174"/>
        <v>140</v>
      </c>
      <c r="BE293" s="292">
        <f t="shared" si="174"/>
        <v>140</v>
      </c>
      <c r="BF293" s="292">
        <f t="shared" si="174"/>
        <v>140</v>
      </c>
      <c r="BG293" s="292">
        <f t="shared" si="174"/>
        <v>140</v>
      </c>
      <c r="BH293" s="292">
        <f t="shared" si="174"/>
        <v>140</v>
      </c>
      <c r="BI293" s="292">
        <f t="shared" si="174"/>
        <v>140</v>
      </c>
      <c r="BJ293" s="292">
        <f t="shared" si="174"/>
        <v>140</v>
      </c>
      <c r="BK293" s="292">
        <f t="shared" si="174"/>
        <v>140</v>
      </c>
      <c r="BL293" s="292">
        <f t="shared" si="174"/>
        <v>140</v>
      </c>
      <c r="BM293" s="292">
        <f t="shared" si="174"/>
        <v>140</v>
      </c>
      <c r="BN293" s="292">
        <f t="shared" si="174"/>
        <v>140</v>
      </c>
      <c r="BO293" s="292">
        <f t="shared" si="174"/>
        <v>140</v>
      </c>
      <c r="BP293" s="292">
        <f t="shared" si="174"/>
        <v>140</v>
      </c>
      <c r="BQ293" s="292">
        <f t="shared" si="174"/>
        <v>140</v>
      </c>
      <c r="BR293" s="292">
        <f t="shared" si="174"/>
        <v>140</v>
      </c>
      <c r="BS293" s="292">
        <f t="shared" si="174"/>
        <v>140</v>
      </c>
      <c r="BT293" s="292">
        <f t="shared" si="174"/>
        <v>140</v>
      </c>
      <c r="BU293" s="292">
        <f t="shared" si="174"/>
        <v>140</v>
      </c>
      <c r="BV293" s="292">
        <f t="shared" si="174"/>
        <v>140</v>
      </c>
      <c r="BW293" s="292">
        <f t="shared" ref="BW293:DN293" si="175">$F293</f>
        <v>140</v>
      </c>
      <c r="BX293" s="292">
        <f t="shared" si="175"/>
        <v>140</v>
      </c>
      <c r="BY293" s="292">
        <f t="shared" si="175"/>
        <v>140</v>
      </c>
      <c r="BZ293" s="292">
        <f t="shared" si="175"/>
        <v>140</v>
      </c>
      <c r="CA293" s="292">
        <f t="shared" si="175"/>
        <v>140</v>
      </c>
      <c r="CB293" s="292">
        <f t="shared" si="175"/>
        <v>140</v>
      </c>
      <c r="CC293" s="292">
        <f t="shared" si="175"/>
        <v>140</v>
      </c>
      <c r="CD293" s="292">
        <f t="shared" si="175"/>
        <v>140</v>
      </c>
      <c r="CE293" s="292">
        <f t="shared" si="175"/>
        <v>140</v>
      </c>
      <c r="CF293" s="292">
        <f t="shared" si="175"/>
        <v>140</v>
      </c>
      <c r="CG293" s="292">
        <f t="shared" si="175"/>
        <v>140</v>
      </c>
      <c r="CH293" s="292">
        <f t="shared" si="175"/>
        <v>140</v>
      </c>
      <c r="CI293" s="292">
        <f t="shared" si="175"/>
        <v>140</v>
      </c>
      <c r="CJ293" s="292">
        <f t="shared" si="175"/>
        <v>140</v>
      </c>
      <c r="CK293" s="292">
        <f t="shared" si="175"/>
        <v>140</v>
      </c>
      <c r="CL293" s="292">
        <f t="shared" si="175"/>
        <v>140</v>
      </c>
      <c r="CM293" s="292">
        <f t="shared" si="175"/>
        <v>140</v>
      </c>
      <c r="CN293" s="292">
        <f t="shared" si="175"/>
        <v>140</v>
      </c>
      <c r="CO293" s="292">
        <f t="shared" si="175"/>
        <v>140</v>
      </c>
      <c r="CP293" s="292">
        <f t="shared" si="175"/>
        <v>140</v>
      </c>
      <c r="CQ293" s="292">
        <f t="shared" si="175"/>
        <v>140</v>
      </c>
      <c r="CR293" s="292">
        <f t="shared" si="175"/>
        <v>140</v>
      </c>
      <c r="CS293" s="292">
        <f t="shared" si="175"/>
        <v>140</v>
      </c>
      <c r="CT293" s="292">
        <f t="shared" si="175"/>
        <v>140</v>
      </c>
      <c r="CU293" s="292">
        <f t="shared" si="175"/>
        <v>140</v>
      </c>
      <c r="CV293" s="292">
        <f t="shared" si="175"/>
        <v>140</v>
      </c>
      <c r="CW293" s="292">
        <f t="shared" si="175"/>
        <v>140</v>
      </c>
      <c r="CX293" s="292">
        <f t="shared" si="175"/>
        <v>140</v>
      </c>
      <c r="CY293" s="292">
        <f t="shared" si="175"/>
        <v>140</v>
      </c>
      <c r="CZ293" s="292">
        <f t="shared" si="175"/>
        <v>140</v>
      </c>
      <c r="DA293" s="292">
        <f t="shared" si="175"/>
        <v>140</v>
      </c>
      <c r="DB293" s="292">
        <f t="shared" si="175"/>
        <v>140</v>
      </c>
      <c r="DC293" s="292">
        <f t="shared" si="175"/>
        <v>140</v>
      </c>
      <c r="DD293" s="292">
        <f t="shared" si="175"/>
        <v>140</v>
      </c>
      <c r="DE293" s="292">
        <f t="shared" si="175"/>
        <v>140</v>
      </c>
      <c r="DF293" s="292">
        <f t="shared" si="175"/>
        <v>140</v>
      </c>
      <c r="DG293" s="292">
        <f t="shared" si="175"/>
        <v>140</v>
      </c>
      <c r="DH293" s="292">
        <f t="shared" si="175"/>
        <v>140</v>
      </c>
      <c r="DI293" s="292">
        <f t="shared" si="175"/>
        <v>140</v>
      </c>
      <c r="DJ293" s="292">
        <f t="shared" si="175"/>
        <v>140</v>
      </c>
      <c r="DK293" s="292">
        <f t="shared" si="175"/>
        <v>140</v>
      </c>
      <c r="DL293" s="292">
        <f t="shared" si="175"/>
        <v>140</v>
      </c>
      <c r="DM293" s="292">
        <f t="shared" si="175"/>
        <v>140</v>
      </c>
      <c r="DN293" s="292">
        <f t="shared" si="175"/>
        <v>140</v>
      </c>
    </row>
    <row r="294" spans="1:118" ht="14">
      <c r="A294" s="151"/>
      <c r="B294" s="33"/>
      <c r="C294" s="77"/>
      <c r="D294" s="16"/>
      <c r="E294" s="16"/>
      <c r="F294" s="80"/>
      <c r="G294" s="35"/>
      <c r="H294" s="15"/>
      <c r="I294" s="79"/>
      <c r="J294" s="294">
        <f>J293*J292</f>
        <v>0</v>
      </c>
      <c r="K294" s="294">
        <f t="shared" ref="K294:BV294" si="176">K293*K292</f>
        <v>0</v>
      </c>
      <c r="L294" s="294">
        <f t="shared" si="176"/>
        <v>0</v>
      </c>
      <c r="M294" s="294">
        <f t="shared" si="176"/>
        <v>0</v>
      </c>
      <c r="N294" s="294">
        <f t="shared" si="176"/>
        <v>160083</v>
      </c>
      <c r="O294" s="294">
        <f t="shared" si="176"/>
        <v>165419.1</v>
      </c>
      <c r="P294" s="294">
        <f t="shared" si="176"/>
        <v>160083</v>
      </c>
      <c r="Q294" s="294">
        <f t="shared" si="176"/>
        <v>165419.1</v>
      </c>
      <c r="R294" s="294">
        <f t="shared" si="176"/>
        <v>165419.1</v>
      </c>
      <c r="S294" s="294">
        <f t="shared" si="176"/>
        <v>160083</v>
      </c>
      <c r="T294" s="294">
        <f t="shared" si="176"/>
        <v>165419.1</v>
      </c>
      <c r="U294" s="294">
        <f t="shared" si="176"/>
        <v>160083</v>
      </c>
      <c r="V294" s="294">
        <f t="shared" si="176"/>
        <v>165419.1</v>
      </c>
      <c r="W294" s="294">
        <f t="shared" si="176"/>
        <v>165419.1</v>
      </c>
      <c r="X294" s="294">
        <f t="shared" si="176"/>
        <v>154746.9</v>
      </c>
      <c r="Y294" s="294">
        <f t="shared" si="176"/>
        <v>165419.1</v>
      </c>
      <c r="Z294" s="294">
        <f t="shared" si="176"/>
        <v>160083</v>
      </c>
      <c r="AA294" s="294">
        <f t="shared" si="176"/>
        <v>165419.1</v>
      </c>
      <c r="AB294" s="294">
        <f t="shared" si="176"/>
        <v>160083</v>
      </c>
      <c r="AC294" s="294">
        <f t="shared" si="176"/>
        <v>165419.1</v>
      </c>
      <c r="AD294" s="294">
        <f t="shared" si="176"/>
        <v>165419.1</v>
      </c>
      <c r="AE294" s="294">
        <f t="shared" si="176"/>
        <v>160083</v>
      </c>
      <c r="AF294" s="294">
        <f t="shared" si="176"/>
        <v>165419.1</v>
      </c>
      <c r="AG294" s="294">
        <f t="shared" si="176"/>
        <v>160083</v>
      </c>
      <c r="AH294" s="294">
        <f t="shared" si="176"/>
        <v>165419.1</v>
      </c>
      <c r="AI294" s="294">
        <f t="shared" si="176"/>
        <v>165419.1</v>
      </c>
      <c r="AJ294" s="294">
        <f t="shared" si="176"/>
        <v>149410.80000000002</v>
      </c>
      <c r="AK294" s="294">
        <f t="shared" si="176"/>
        <v>165419.1</v>
      </c>
      <c r="AL294" s="294">
        <f t="shared" si="176"/>
        <v>160083</v>
      </c>
      <c r="AM294" s="294">
        <f t="shared" si="176"/>
        <v>165419.1</v>
      </c>
      <c r="AN294" s="294">
        <f t="shared" si="176"/>
        <v>160083</v>
      </c>
      <c r="AO294" s="294">
        <f t="shared" si="176"/>
        <v>165419.1</v>
      </c>
      <c r="AP294" s="294">
        <f t="shared" si="176"/>
        <v>165419.1</v>
      </c>
      <c r="AQ294" s="294">
        <f t="shared" si="176"/>
        <v>160083</v>
      </c>
      <c r="AR294" s="294">
        <f t="shared" si="176"/>
        <v>165419.1</v>
      </c>
      <c r="AS294" s="294">
        <f t="shared" si="176"/>
        <v>160083</v>
      </c>
      <c r="AT294" s="294">
        <f t="shared" si="176"/>
        <v>165419.1</v>
      </c>
      <c r="AU294" s="294">
        <f t="shared" si="176"/>
        <v>165419.1</v>
      </c>
      <c r="AV294" s="294">
        <f t="shared" si="176"/>
        <v>149410.80000000002</v>
      </c>
      <c r="AW294" s="294">
        <f t="shared" si="176"/>
        <v>165419.1</v>
      </c>
      <c r="AX294" s="294">
        <f t="shared" si="176"/>
        <v>160083</v>
      </c>
      <c r="AY294" s="294">
        <f t="shared" si="176"/>
        <v>165419.1</v>
      </c>
      <c r="AZ294" s="294">
        <f t="shared" si="176"/>
        <v>160083</v>
      </c>
      <c r="BA294" s="294">
        <f t="shared" si="176"/>
        <v>165419.1</v>
      </c>
      <c r="BB294" s="294">
        <f t="shared" si="176"/>
        <v>165419.1</v>
      </c>
      <c r="BC294" s="294">
        <f t="shared" si="176"/>
        <v>160083</v>
      </c>
      <c r="BD294" s="294">
        <f t="shared" si="176"/>
        <v>165419.1</v>
      </c>
      <c r="BE294" s="294">
        <f t="shared" si="176"/>
        <v>160083</v>
      </c>
      <c r="BF294" s="294">
        <f t="shared" si="176"/>
        <v>165419.1</v>
      </c>
      <c r="BG294" s="294">
        <f t="shared" si="176"/>
        <v>165419.1</v>
      </c>
      <c r="BH294" s="294">
        <f t="shared" si="176"/>
        <v>149410.80000000002</v>
      </c>
      <c r="BI294" s="294">
        <f t="shared" si="176"/>
        <v>165419.1</v>
      </c>
      <c r="BJ294" s="294">
        <f t="shared" si="176"/>
        <v>160083</v>
      </c>
      <c r="BK294" s="294">
        <f t="shared" si="176"/>
        <v>165419.1</v>
      </c>
      <c r="BL294" s="294">
        <f t="shared" si="176"/>
        <v>160083</v>
      </c>
      <c r="BM294" s="294">
        <f t="shared" si="176"/>
        <v>165419.1</v>
      </c>
      <c r="BN294" s="294">
        <f t="shared" si="176"/>
        <v>165419.1</v>
      </c>
      <c r="BO294" s="294">
        <f t="shared" si="176"/>
        <v>160083</v>
      </c>
      <c r="BP294" s="294">
        <f t="shared" si="176"/>
        <v>165419.1</v>
      </c>
      <c r="BQ294" s="294">
        <f t="shared" si="176"/>
        <v>160083</v>
      </c>
      <c r="BR294" s="294">
        <f t="shared" si="176"/>
        <v>165419.1</v>
      </c>
      <c r="BS294" s="294">
        <f t="shared" si="176"/>
        <v>165419.1</v>
      </c>
      <c r="BT294" s="294">
        <f t="shared" si="176"/>
        <v>154746.9</v>
      </c>
      <c r="BU294" s="294">
        <f t="shared" si="176"/>
        <v>165419.1</v>
      </c>
      <c r="BV294" s="294">
        <f t="shared" si="176"/>
        <v>160083</v>
      </c>
      <c r="BW294" s="294">
        <f t="shared" ref="BW294:DN294" si="177">BW293*BW292</f>
        <v>165419.1</v>
      </c>
      <c r="BX294" s="294">
        <f t="shared" si="177"/>
        <v>160083</v>
      </c>
      <c r="BY294" s="294">
        <f t="shared" si="177"/>
        <v>165419.1</v>
      </c>
      <c r="BZ294" s="294">
        <f t="shared" si="177"/>
        <v>165419.1</v>
      </c>
      <c r="CA294" s="294">
        <f t="shared" si="177"/>
        <v>160083</v>
      </c>
      <c r="CB294" s="294">
        <f t="shared" si="177"/>
        <v>165419.1</v>
      </c>
      <c r="CC294" s="294">
        <f t="shared" si="177"/>
        <v>160083</v>
      </c>
      <c r="CD294" s="294">
        <f t="shared" si="177"/>
        <v>165419.1</v>
      </c>
      <c r="CE294" s="294">
        <f t="shared" si="177"/>
        <v>165419.1</v>
      </c>
      <c r="CF294" s="294">
        <f t="shared" si="177"/>
        <v>149410.80000000002</v>
      </c>
      <c r="CG294" s="294">
        <f t="shared" si="177"/>
        <v>165419.1</v>
      </c>
      <c r="CH294" s="294">
        <f t="shared" si="177"/>
        <v>160083</v>
      </c>
      <c r="CI294" s="294">
        <f t="shared" si="177"/>
        <v>165419.1</v>
      </c>
      <c r="CJ294" s="294">
        <f t="shared" si="177"/>
        <v>160083</v>
      </c>
      <c r="CK294" s="294">
        <f t="shared" si="177"/>
        <v>165419.1</v>
      </c>
      <c r="CL294" s="294">
        <f t="shared" si="177"/>
        <v>165419.1</v>
      </c>
      <c r="CM294" s="294">
        <f t="shared" si="177"/>
        <v>160083</v>
      </c>
      <c r="CN294" s="294">
        <f t="shared" si="177"/>
        <v>165419.1</v>
      </c>
      <c r="CO294" s="294">
        <f t="shared" si="177"/>
        <v>160083</v>
      </c>
      <c r="CP294" s="294">
        <f t="shared" si="177"/>
        <v>165419.1</v>
      </c>
      <c r="CQ294" s="294">
        <f t="shared" si="177"/>
        <v>165419.1</v>
      </c>
      <c r="CR294" s="294">
        <f t="shared" si="177"/>
        <v>149410.80000000002</v>
      </c>
      <c r="CS294" s="294">
        <f t="shared" si="177"/>
        <v>165419.1</v>
      </c>
      <c r="CT294" s="294">
        <f t="shared" si="177"/>
        <v>160083</v>
      </c>
      <c r="CU294" s="294">
        <f t="shared" si="177"/>
        <v>165419.1</v>
      </c>
      <c r="CV294" s="294">
        <f t="shared" si="177"/>
        <v>160083</v>
      </c>
      <c r="CW294" s="294">
        <f t="shared" si="177"/>
        <v>165419.1</v>
      </c>
      <c r="CX294" s="294">
        <f t="shared" si="177"/>
        <v>165419.1</v>
      </c>
      <c r="CY294" s="294">
        <f t="shared" si="177"/>
        <v>160083</v>
      </c>
      <c r="CZ294" s="294">
        <f t="shared" si="177"/>
        <v>165419.1</v>
      </c>
      <c r="DA294" s="294">
        <f t="shared" si="177"/>
        <v>160083</v>
      </c>
      <c r="DB294" s="294">
        <f t="shared" si="177"/>
        <v>165419.1</v>
      </c>
      <c r="DC294" s="294">
        <f t="shared" si="177"/>
        <v>165419.1</v>
      </c>
      <c r="DD294" s="294">
        <f t="shared" si="177"/>
        <v>149410.80000000002</v>
      </c>
      <c r="DE294" s="294">
        <f t="shared" si="177"/>
        <v>165419.1</v>
      </c>
      <c r="DF294" s="294">
        <f t="shared" si="177"/>
        <v>160083</v>
      </c>
      <c r="DG294" s="294">
        <f t="shared" si="177"/>
        <v>165419.1</v>
      </c>
      <c r="DH294" s="294">
        <f t="shared" si="177"/>
        <v>160083</v>
      </c>
      <c r="DI294" s="294">
        <f t="shared" si="177"/>
        <v>165419.1</v>
      </c>
      <c r="DJ294" s="294">
        <f t="shared" si="177"/>
        <v>165419.1</v>
      </c>
      <c r="DK294" s="294">
        <f t="shared" si="177"/>
        <v>160083</v>
      </c>
      <c r="DL294" s="294">
        <f t="shared" si="177"/>
        <v>165419.1</v>
      </c>
      <c r="DM294" s="294">
        <f t="shared" si="177"/>
        <v>160083</v>
      </c>
      <c r="DN294" s="294">
        <f t="shared" si="177"/>
        <v>165419.1</v>
      </c>
    </row>
    <row r="295" spans="1:118" ht="14">
      <c r="A295" s="151"/>
      <c r="B295" s="33"/>
      <c r="C295" s="77"/>
      <c r="D295" s="16"/>
      <c r="E295" s="16"/>
      <c r="F295" s="80"/>
      <c r="G295" s="35"/>
      <c r="H295" s="15"/>
      <c r="I295" s="79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3"/>
      <c r="AL295" s="293"/>
      <c r="AM295" s="293"/>
      <c r="AN295" s="293"/>
      <c r="AO295" s="293"/>
      <c r="AP295" s="293"/>
      <c r="AQ295" s="293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3"/>
      <c r="CC295" s="293"/>
      <c r="CD295" s="293"/>
      <c r="CE295" s="293"/>
      <c r="CF295" s="293"/>
      <c r="CG295" s="293"/>
      <c r="CH295" s="293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3"/>
      <c r="CX295" s="293"/>
      <c r="CY295" s="293"/>
      <c r="CZ295" s="293"/>
      <c r="DA295" s="293"/>
      <c r="DB295" s="293"/>
      <c r="DC295" s="293"/>
      <c r="DD295" s="293"/>
      <c r="DE295" s="293"/>
      <c r="DF295" s="293"/>
      <c r="DG295" s="293"/>
      <c r="DH295" s="293"/>
      <c r="DI295" s="293"/>
      <c r="DJ295" s="293"/>
      <c r="DK295" s="293"/>
      <c r="DL295" s="293"/>
      <c r="DM295" s="293"/>
      <c r="DN295" s="293"/>
    </row>
    <row r="296" spans="1:118" ht="14">
      <c r="A296" s="151"/>
      <c r="B296" s="33"/>
      <c r="C296" s="83" t="s">
        <v>110</v>
      </c>
      <c r="D296" s="16"/>
      <c r="E296" s="16"/>
      <c r="F296" s="69"/>
      <c r="G296" s="35"/>
      <c r="H296" s="15"/>
      <c r="I296" s="16"/>
      <c r="J296" s="295">
        <f t="shared" ref="J296:AO296" si="178">J294+J289</f>
        <v>0</v>
      </c>
      <c r="K296" s="295">
        <f t="shared" si="178"/>
        <v>0</v>
      </c>
      <c r="L296" s="295">
        <f t="shared" si="178"/>
        <v>0</v>
      </c>
      <c r="M296" s="295">
        <f t="shared" si="178"/>
        <v>0</v>
      </c>
      <c r="N296" s="295">
        <f t="shared" si="178"/>
        <v>160083</v>
      </c>
      <c r="O296" s="295">
        <f t="shared" si="178"/>
        <v>165419.1</v>
      </c>
      <c r="P296" s="295">
        <f t="shared" si="178"/>
        <v>160083</v>
      </c>
      <c r="Q296" s="295">
        <f t="shared" si="178"/>
        <v>165419.1</v>
      </c>
      <c r="R296" s="295">
        <f t="shared" si="178"/>
        <v>165419.1</v>
      </c>
      <c r="S296" s="295">
        <f t="shared" si="178"/>
        <v>160083</v>
      </c>
      <c r="T296" s="295">
        <f t="shared" si="178"/>
        <v>165419.1</v>
      </c>
      <c r="U296" s="295">
        <f t="shared" si="178"/>
        <v>160083</v>
      </c>
      <c r="V296" s="295">
        <f t="shared" si="178"/>
        <v>165419.1</v>
      </c>
      <c r="W296" s="295">
        <f t="shared" si="178"/>
        <v>165419.1</v>
      </c>
      <c r="X296" s="295">
        <f t="shared" si="178"/>
        <v>154746.9</v>
      </c>
      <c r="Y296" s="295">
        <f t="shared" si="178"/>
        <v>165419.1</v>
      </c>
      <c r="Z296" s="295">
        <f t="shared" si="178"/>
        <v>160083</v>
      </c>
      <c r="AA296" s="295">
        <f t="shared" si="178"/>
        <v>165419.1</v>
      </c>
      <c r="AB296" s="295">
        <f t="shared" si="178"/>
        <v>160083</v>
      </c>
      <c r="AC296" s="295">
        <f t="shared" si="178"/>
        <v>165419.1</v>
      </c>
      <c r="AD296" s="295">
        <f t="shared" si="178"/>
        <v>165419.1</v>
      </c>
      <c r="AE296" s="295">
        <f t="shared" si="178"/>
        <v>160083</v>
      </c>
      <c r="AF296" s="295">
        <f t="shared" si="178"/>
        <v>165419.1</v>
      </c>
      <c r="AG296" s="295">
        <f t="shared" si="178"/>
        <v>160083</v>
      </c>
      <c r="AH296" s="295">
        <f t="shared" si="178"/>
        <v>165419.1</v>
      </c>
      <c r="AI296" s="295">
        <f t="shared" si="178"/>
        <v>165419.1</v>
      </c>
      <c r="AJ296" s="295">
        <f t="shared" si="178"/>
        <v>149410.80000000002</v>
      </c>
      <c r="AK296" s="295">
        <f t="shared" si="178"/>
        <v>165419.1</v>
      </c>
      <c r="AL296" s="295">
        <f t="shared" si="178"/>
        <v>160083</v>
      </c>
      <c r="AM296" s="295">
        <f t="shared" si="178"/>
        <v>165419.1</v>
      </c>
      <c r="AN296" s="295">
        <f t="shared" si="178"/>
        <v>160083</v>
      </c>
      <c r="AO296" s="295">
        <f t="shared" si="178"/>
        <v>165419.1</v>
      </c>
      <c r="AP296" s="295">
        <f t="shared" ref="AP296:BU296" si="179">AP294+AP289</f>
        <v>165419.1</v>
      </c>
      <c r="AQ296" s="295">
        <f t="shared" si="179"/>
        <v>160083</v>
      </c>
      <c r="AR296" s="295">
        <f t="shared" si="179"/>
        <v>165419.1</v>
      </c>
      <c r="AS296" s="295">
        <f t="shared" si="179"/>
        <v>160083</v>
      </c>
      <c r="AT296" s="295">
        <f t="shared" si="179"/>
        <v>165419.1</v>
      </c>
      <c r="AU296" s="295">
        <f t="shared" si="179"/>
        <v>165419.1</v>
      </c>
      <c r="AV296" s="295">
        <f t="shared" si="179"/>
        <v>149410.80000000002</v>
      </c>
      <c r="AW296" s="295">
        <f t="shared" si="179"/>
        <v>165419.1</v>
      </c>
      <c r="AX296" s="295">
        <f t="shared" si="179"/>
        <v>160083</v>
      </c>
      <c r="AY296" s="295">
        <f t="shared" si="179"/>
        <v>165419.1</v>
      </c>
      <c r="AZ296" s="295">
        <f t="shared" si="179"/>
        <v>160083</v>
      </c>
      <c r="BA296" s="295">
        <f t="shared" si="179"/>
        <v>165419.1</v>
      </c>
      <c r="BB296" s="295">
        <f t="shared" si="179"/>
        <v>165419.1</v>
      </c>
      <c r="BC296" s="295">
        <f t="shared" si="179"/>
        <v>160083</v>
      </c>
      <c r="BD296" s="295">
        <f t="shared" si="179"/>
        <v>165419.1</v>
      </c>
      <c r="BE296" s="295">
        <f t="shared" si="179"/>
        <v>160083</v>
      </c>
      <c r="BF296" s="295">
        <f t="shared" si="179"/>
        <v>165419.1</v>
      </c>
      <c r="BG296" s="295">
        <f t="shared" si="179"/>
        <v>165419.1</v>
      </c>
      <c r="BH296" s="295">
        <f t="shared" si="179"/>
        <v>149410.80000000002</v>
      </c>
      <c r="BI296" s="295">
        <f t="shared" si="179"/>
        <v>165419.1</v>
      </c>
      <c r="BJ296" s="295">
        <f t="shared" si="179"/>
        <v>160083</v>
      </c>
      <c r="BK296" s="295">
        <f t="shared" si="179"/>
        <v>165419.1</v>
      </c>
      <c r="BL296" s="295">
        <f t="shared" si="179"/>
        <v>160083</v>
      </c>
      <c r="BM296" s="295">
        <f t="shared" si="179"/>
        <v>165419.1</v>
      </c>
      <c r="BN296" s="295">
        <f t="shared" si="179"/>
        <v>165419.1</v>
      </c>
      <c r="BO296" s="295">
        <f t="shared" si="179"/>
        <v>160083</v>
      </c>
      <c r="BP296" s="295">
        <f t="shared" si="179"/>
        <v>165419.1</v>
      </c>
      <c r="BQ296" s="295">
        <f t="shared" si="179"/>
        <v>160083</v>
      </c>
      <c r="BR296" s="295">
        <f t="shared" si="179"/>
        <v>165419.1</v>
      </c>
      <c r="BS296" s="295">
        <f t="shared" si="179"/>
        <v>165419.1</v>
      </c>
      <c r="BT296" s="295">
        <f t="shared" si="179"/>
        <v>154746.9</v>
      </c>
      <c r="BU296" s="295">
        <f t="shared" si="179"/>
        <v>165419.1</v>
      </c>
      <c r="BV296" s="295">
        <f t="shared" ref="BV296:DA296" si="180">BV294+BV289</f>
        <v>160083</v>
      </c>
      <c r="BW296" s="295">
        <f t="shared" si="180"/>
        <v>165419.1</v>
      </c>
      <c r="BX296" s="295">
        <f t="shared" si="180"/>
        <v>160083</v>
      </c>
      <c r="BY296" s="295">
        <f t="shared" si="180"/>
        <v>165419.1</v>
      </c>
      <c r="BZ296" s="295">
        <f t="shared" si="180"/>
        <v>165419.1</v>
      </c>
      <c r="CA296" s="295">
        <f t="shared" si="180"/>
        <v>160083</v>
      </c>
      <c r="CB296" s="295">
        <f t="shared" si="180"/>
        <v>165419.1</v>
      </c>
      <c r="CC296" s="295">
        <f t="shared" si="180"/>
        <v>160083</v>
      </c>
      <c r="CD296" s="295">
        <f t="shared" si="180"/>
        <v>165419.1</v>
      </c>
      <c r="CE296" s="295">
        <f t="shared" si="180"/>
        <v>165419.1</v>
      </c>
      <c r="CF296" s="295">
        <f t="shared" si="180"/>
        <v>149410.80000000002</v>
      </c>
      <c r="CG296" s="295">
        <f t="shared" si="180"/>
        <v>165419.1</v>
      </c>
      <c r="CH296" s="295">
        <f t="shared" si="180"/>
        <v>160083</v>
      </c>
      <c r="CI296" s="295">
        <f t="shared" si="180"/>
        <v>165419.1</v>
      </c>
      <c r="CJ296" s="295">
        <f t="shared" si="180"/>
        <v>160083</v>
      </c>
      <c r="CK296" s="295">
        <f t="shared" si="180"/>
        <v>165419.1</v>
      </c>
      <c r="CL296" s="295">
        <f t="shared" si="180"/>
        <v>165419.1</v>
      </c>
      <c r="CM296" s="295">
        <f t="shared" si="180"/>
        <v>160083</v>
      </c>
      <c r="CN296" s="295">
        <f t="shared" si="180"/>
        <v>165419.1</v>
      </c>
      <c r="CO296" s="295">
        <f t="shared" si="180"/>
        <v>160083</v>
      </c>
      <c r="CP296" s="295">
        <f t="shared" si="180"/>
        <v>165419.1</v>
      </c>
      <c r="CQ296" s="295">
        <f t="shared" si="180"/>
        <v>165419.1</v>
      </c>
      <c r="CR296" s="295">
        <f t="shared" si="180"/>
        <v>149410.80000000002</v>
      </c>
      <c r="CS296" s="295">
        <f t="shared" si="180"/>
        <v>165419.1</v>
      </c>
      <c r="CT296" s="295">
        <f t="shared" si="180"/>
        <v>160083</v>
      </c>
      <c r="CU296" s="295">
        <f t="shared" si="180"/>
        <v>165419.1</v>
      </c>
      <c r="CV296" s="295">
        <f t="shared" si="180"/>
        <v>160083</v>
      </c>
      <c r="CW296" s="295">
        <f t="shared" si="180"/>
        <v>165419.1</v>
      </c>
      <c r="CX296" s="295">
        <f t="shared" si="180"/>
        <v>165419.1</v>
      </c>
      <c r="CY296" s="295">
        <f t="shared" si="180"/>
        <v>160083</v>
      </c>
      <c r="CZ296" s="295">
        <f t="shared" si="180"/>
        <v>165419.1</v>
      </c>
      <c r="DA296" s="295">
        <f t="shared" si="180"/>
        <v>160083</v>
      </c>
      <c r="DB296" s="295">
        <f t="shared" ref="DB296:DN296" si="181">DB294+DB289</f>
        <v>165419.1</v>
      </c>
      <c r="DC296" s="295">
        <f t="shared" si="181"/>
        <v>165419.1</v>
      </c>
      <c r="DD296" s="295">
        <f t="shared" si="181"/>
        <v>149410.80000000002</v>
      </c>
      <c r="DE296" s="295">
        <f t="shared" si="181"/>
        <v>165419.1</v>
      </c>
      <c r="DF296" s="295">
        <f t="shared" si="181"/>
        <v>160083</v>
      </c>
      <c r="DG296" s="295">
        <f t="shared" si="181"/>
        <v>165419.1</v>
      </c>
      <c r="DH296" s="295">
        <f t="shared" si="181"/>
        <v>160083</v>
      </c>
      <c r="DI296" s="295">
        <f t="shared" si="181"/>
        <v>165419.1</v>
      </c>
      <c r="DJ296" s="295">
        <f t="shared" si="181"/>
        <v>165419.1</v>
      </c>
      <c r="DK296" s="295">
        <f t="shared" si="181"/>
        <v>160083</v>
      </c>
      <c r="DL296" s="295">
        <f t="shared" si="181"/>
        <v>165419.1</v>
      </c>
      <c r="DM296" s="295">
        <f t="shared" si="181"/>
        <v>160083</v>
      </c>
      <c r="DN296" s="295">
        <f t="shared" si="181"/>
        <v>165419.1</v>
      </c>
    </row>
    <row r="297" spans="1:118" ht="14">
      <c r="A297" s="151"/>
      <c r="B297" s="33"/>
      <c r="C297" s="77"/>
      <c r="D297" s="16"/>
      <c r="E297" s="16"/>
      <c r="F297" s="16"/>
      <c r="G297" s="35"/>
      <c r="H297" s="15"/>
      <c r="I297" s="16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53"/>
      <c r="BN297" s="153"/>
      <c r="BO297" s="153"/>
      <c r="BP297" s="283"/>
      <c r="BQ297" s="153"/>
      <c r="BR297" s="153"/>
      <c r="BS297" s="153"/>
      <c r="BT297" s="153"/>
      <c r="BU297" s="153"/>
      <c r="BV297" s="153"/>
      <c r="BW297" s="153"/>
      <c r="BX297" s="153"/>
      <c r="BY297" s="153"/>
      <c r="BZ297" s="153"/>
      <c r="CA297" s="153"/>
      <c r="CB297" s="153"/>
      <c r="CC297" s="153"/>
      <c r="CD297" s="153"/>
      <c r="CE297" s="153"/>
      <c r="CF297" s="153"/>
      <c r="CG297" s="153"/>
      <c r="CH297" s="153"/>
      <c r="CI297" s="153"/>
      <c r="CJ297" s="153"/>
      <c r="CK297" s="153"/>
      <c r="CL297" s="153"/>
      <c r="CM297" s="153"/>
      <c r="CN297" s="153"/>
      <c r="CO297" s="153"/>
      <c r="CP297" s="153"/>
      <c r="CQ297" s="153"/>
      <c r="CR297" s="153"/>
      <c r="CS297" s="153"/>
      <c r="CT297" s="153"/>
      <c r="CU297" s="153"/>
      <c r="CV297" s="153"/>
      <c r="CW297" s="153"/>
      <c r="CX297" s="153"/>
      <c r="CY297" s="153"/>
      <c r="CZ297" s="153"/>
      <c r="DA297" s="153"/>
      <c r="DB297" s="153"/>
      <c r="DC297" s="153"/>
      <c r="DD297" s="153"/>
      <c r="DE297" s="153"/>
      <c r="DF297" s="153"/>
      <c r="DG297" s="153"/>
      <c r="DH297" s="153"/>
      <c r="DI297" s="153"/>
      <c r="DJ297" s="153"/>
      <c r="DK297" s="153"/>
      <c r="DL297" s="153"/>
      <c r="DM297" s="153"/>
      <c r="DN297" s="153"/>
    </row>
    <row r="298" spans="1:118" ht="14">
      <c r="A298" s="151"/>
      <c r="B298" s="33"/>
      <c r="C298" s="33"/>
      <c r="D298" s="16"/>
      <c r="E298" s="16"/>
      <c r="F298" s="16"/>
      <c r="G298" s="16"/>
      <c r="H298" s="15"/>
      <c r="I298" s="16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53"/>
      <c r="BN298" s="153"/>
      <c r="BO298" s="153"/>
      <c r="BP298" s="283"/>
      <c r="BQ298" s="153"/>
      <c r="BR298" s="153"/>
      <c r="BS298" s="153"/>
      <c r="BT298" s="153"/>
      <c r="BU298" s="153"/>
      <c r="BV298" s="153"/>
      <c r="BW298" s="153"/>
      <c r="BX298" s="153"/>
      <c r="BY298" s="153"/>
      <c r="BZ298" s="153"/>
      <c r="CA298" s="153"/>
      <c r="CB298" s="153"/>
      <c r="CC298" s="153"/>
      <c r="CD298" s="153"/>
      <c r="CE298" s="153"/>
      <c r="CF298" s="153"/>
      <c r="CG298" s="153"/>
      <c r="CH298" s="153"/>
      <c r="CI298" s="153"/>
      <c r="CJ298" s="153"/>
      <c r="CK298" s="153"/>
      <c r="CL298" s="153"/>
      <c r="CM298" s="153"/>
      <c r="CN298" s="153"/>
      <c r="CO298" s="153"/>
      <c r="CP298" s="153"/>
      <c r="CQ298" s="153"/>
      <c r="CR298" s="153"/>
      <c r="CS298" s="153"/>
      <c r="CT298" s="153"/>
      <c r="CU298" s="153"/>
      <c r="CV298" s="153"/>
      <c r="CW298" s="153"/>
      <c r="CX298" s="153"/>
      <c r="CY298" s="153"/>
      <c r="CZ298" s="153"/>
      <c r="DA298" s="153"/>
      <c r="DB298" s="153"/>
      <c r="DC298" s="153"/>
      <c r="DD298" s="153"/>
      <c r="DE298" s="153"/>
      <c r="DF298" s="153"/>
      <c r="DG298" s="153"/>
      <c r="DH298" s="153"/>
      <c r="DI298" s="153"/>
      <c r="DJ298" s="153"/>
      <c r="DK298" s="153"/>
      <c r="DL298" s="153"/>
      <c r="DM298" s="153"/>
      <c r="DN298" s="153"/>
    </row>
    <row r="299" spans="1:118" ht="14">
      <c r="A299" s="151"/>
      <c r="B299" s="33"/>
      <c r="C299" s="14" t="s">
        <v>157</v>
      </c>
      <c r="E299" s="59"/>
      <c r="F299" s="35"/>
      <c r="G299" s="16"/>
      <c r="H299" s="15"/>
      <c r="I299" s="16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153"/>
      <c r="BN299" s="153"/>
      <c r="BO299" s="153"/>
      <c r="BP299" s="153"/>
      <c r="BQ299" s="153"/>
      <c r="BR299" s="153"/>
      <c r="BS299" s="153"/>
      <c r="BT299" s="153"/>
      <c r="BU299" s="153"/>
      <c r="BV299" s="153"/>
      <c r="BW299" s="153"/>
      <c r="BX299" s="153"/>
      <c r="BY299" s="153"/>
      <c r="BZ299" s="153"/>
      <c r="CA299" s="153"/>
      <c r="CB299" s="153"/>
      <c r="CC299" s="153"/>
      <c r="CD299" s="153"/>
      <c r="CE299" s="153"/>
      <c r="CF299" s="153"/>
      <c r="CG299" s="153"/>
      <c r="CH299" s="153"/>
      <c r="CI299" s="153"/>
      <c r="CJ299" s="153"/>
      <c r="CK299" s="153"/>
      <c r="CL299" s="153"/>
      <c r="CM299" s="153"/>
      <c r="CN299" s="153"/>
      <c r="CO299" s="153"/>
      <c r="CP299" s="153"/>
      <c r="CQ299" s="153"/>
      <c r="CR299" s="153"/>
      <c r="CS299" s="153"/>
      <c r="CT299" s="153"/>
      <c r="CU299" s="153"/>
      <c r="CV299" s="153"/>
      <c r="CW299" s="153"/>
      <c r="CX299" s="153"/>
      <c r="CY299" s="153"/>
      <c r="CZ299" s="153"/>
      <c r="DA299" s="153"/>
      <c r="DB299" s="153"/>
      <c r="DC299" s="153"/>
      <c r="DD299" s="153"/>
      <c r="DE299" s="153"/>
      <c r="DF299" s="153"/>
      <c r="DG299" s="153"/>
      <c r="DH299" s="153"/>
      <c r="DI299" s="153"/>
      <c r="DJ299" s="153"/>
      <c r="DK299" s="153"/>
      <c r="DL299" s="153"/>
      <c r="DM299" s="153"/>
      <c r="DN299" s="153"/>
    </row>
    <row r="300" spans="1:118" ht="14">
      <c r="A300" s="151"/>
      <c r="B300" s="33"/>
      <c r="C300" s="34"/>
      <c r="E300" s="58"/>
      <c r="G300" s="35"/>
      <c r="H300" s="36"/>
      <c r="I300" s="16"/>
      <c r="J300" s="296"/>
      <c r="K300" s="296"/>
      <c r="L300" s="296"/>
      <c r="M300" s="296"/>
      <c r="N300" s="296"/>
      <c r="O300" s="296"/>
      <c r="P300" s="296"/>
      <c r="Q300" s="296"/>
      <c r="R300" s="296"/>
      <c r="S300" s="296"/>
      <c r="T300" s="296"/>
      <c r="U300" s="296"/>
      <c r="V300" s="296"/>
      <c r="W300" s="296"/>
      <c r="X300" s="296"/>
      <c r="Y300" s="296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296"/>
      <c r="CX300" s="296"/>
      <c r="CY300" s="296"/>
      <c r="CZ300" s="296"/>
      <c r="DA300" s="296"/>
      <c r="DB300" s="296"/>
      <c r="DC300" s="296"/>
      <c r="DD300" s="296"/>
      <c r="DE300" s="296"/>
      <c r="DF300" s="296"/>
      <c r="DG300" s="296"/>
      <c r="DH300" s="296"/>
      <c r="DI300" s="296"/>
      <c r="DJ300" s="296"/>
      <c r="DK300" s="296"/>
      <c r="DL300" s="296"/>
      <c r="DM300" s="296"/>
      <c r="DN300" s="296"/>
    </row>
    <row r="301" spans="1:118" ht="14">
      <c r="A301" s="151"/>
      <c r="B301" s="33"/>
      <c r="C301" s="84" t="s">
        <v>123</v>
      </c>
      <c r="E301" s="58"/>
      <c r="F301" s="85">
        <f>Inputs!J210</f>
        <v>4000</v>
      </c>
      <c r="G301" s="35" t="s">
        <v>116</v>
      </c>
      <c r="H301" s="36">
        <f t="shared" ref="H301:H308" si="182">SUM(J301:DN301)</f>
        <v>420000</v>
      </c>
      <c r="I301" s="16"/>
      <c r="J301" s="297">
        <f>$F301*J$24</f>
        <v>0</v>
      </c>
      <c r="K301" s="297">
        <f t="shared" ref="K301:BV302" si="183">$F301*K$24</f>
        <v>0</v>
      </c>
      <c r="L301" s="297">
        <f t="shared" si="183"/>
        <v>0</v>
      </c>
      <c r="M301" s="297">
        <f t="shared" si="183"/>
        <v>0</v>
      </c>
      <c r="N301" s="297">
        <f t="shared" si="183"/>
        <v>4000</v>
      </c>
      <c r="O301" s="297">
        <f t="shared" si="183"/>
        <v>4000</v>
      </c>
      <c r="P301" s="297">
        <f t="shared" si="183"/>
        <v>4000</v>
      </c>
      <c r="Q301" s="297">
        <f t="shared" si="183"/>
        <v>4000</v>
      </c>
      <c r="R301" s="297">
        <f t="shared" si="183"/>
        <v>4000</v>
      </c>
      <c r="S301" s="297">
        <f t="shared" si="183"/>
        <v>4000</v>
      </c>
      <c r="T301" s="297">
        <f t="shared" si="183"/>
        <v>4000</v>
      </c>
      <c r="U301" s="297">
        <f t="shared" si="183"/>
        <v>4000</v>
      </c>
      <c r="V301" s="297">
        <f t="shared" si="183"/>
        <v>4000</v>
      </c>
      <c r="W301" s="297">
        <f t="shared" si="183"/>
        <v>4000</v>
      </c>
      <c r="X301" s="297">
        <f t="shared" si="183"/>
        <v>4000</v>
      </c>
      <c r="Y301" s="297">
        <f t="shared" si="183"/>
        <v>4000</v>
      </c>
      <c r="Z301" s="297">
        <f t="shared" si="183"/>
        <v>4000</v>
      </c>
      <c r="AA301" s="297">
        <f t="shared" si="183"/>
        <v>4000</v>
      </c>
      <c r="AB301" s="297">
        <f t="shared" si="183"/>
        <v>4000</v>
      </c>
      <c r="AC301" s="297">
        <f t="shared" si="183"/>
        <v>4000</v>
      </c>
      <c r="AD301" s="297">
        <f t="shared" si="183"/>
        <v>4000</v>
      </c>
      <c r="AE301" s="297">
        <f t="shared" si="183"/>
        <v>4000</v>
      </c>
      <c r="AF301" s="297">
        <f t="shared" si="183"/>
        <v>4000</v>
      </c>
      <c r="AG301" s="297">
        <f t="shared" si="183"/>
        <v>4000</v>
      </c>
      <c r="AH301" s="297">
        <f t="shared" si="183"/>
        <v>4000</v>
      </c>
      <c r="AI301" s="297">
        <f t="shared" si="183"/>
        <v>4000</v>
      </c>
      <c r="AJ301" s="297">
        <f t="shared" si="183"/>
        <v>4000</v>
      </c>
      <c r="AK301" s="297">
        <f t="shared" si="183"/>
        <v>4000</v>
      </c>
      <c r="AL301" s="297">
        <f t="shared" si="183"/>
        <v>4000</v>
      </c>
      <c r="AM301" s="297">
        <f t="shared" si="183"/>
        <v>4000</v>
      </c>
      <c r="AN301" s="297">
        <f t="shared" si="183"/>
        <v>4000</v>
      </c>
      <c r="AO301" s="297">
        <f t="shared" si="183"/>
        <v>4000</v>
      </c>
      <c r="AP301" s="297">
        <f t="shared" si="183"/>
        <v>4000</v>
      </c>
      <c r="AQ301" s="297">
        <f t="shared" si="183"/>
        <v>4000</v>
      </c>
      <c r="AR301" s="297">
        <f t="shared" si="183"/>
        <v>4000</v>
      </c>
      <c r="AS301" s="297">
        <f t="shared" si="183"/>
        <v>4000</v>
      </c>
      <c r="AT301" s="297">
        <f t="shared" si="183"/>
        <v>4000</v>
      </c>
      <c r="AU301" s="297">
        <f t="shared" si="183"/>
        <v>4000</v>
      </c>
      <c r="AV301" s="297">
        <f t="shared" si="183"/>
        <v>4000</v>
      </c>
      <c r="AW301" s="297">
        <f t="shared" si="183"/>
        <v>4000</v>
      </c>
      <c r="AX301" s="297">
        <f t="shared" si="183"/>
        <v>4000</v>
      </c>
      <c r="AY301" s="297">
        <f t="shared" si="183"/>
        <v>4000</v>
      </c>
      <c r="AZ301" s="297">
        <f t="shared" si="183"/>
        <v>4000</v>
      </c>
      <c r="BA301" s="297">
        <f t="shared" si="183"/>
        <v>4000</v>
      </c>
      <c r="BB301" s="297">
        <f t="shared" si="183"/>
        <v>4000</v>
      </c>
      <c r="BC301" s="297">
        <f t="shared" si="183"/>
        <v>4000</v>
      </c>
      <c r="BD301" s="297">
        <f t="shared" si="183"/>
        <v>4000</v>
      </c>
      <c r="BE301" s="297">
        <f t="shared" si="183"/>
        <v>4000</v>
      </c>
      <c r="BF301" s="297">
        <f t="shared" si="183"/>
        <v>4000</v>
      </c>
      <c r="BG301" s="297">
        <f t="shared" si="183"/>
        <v>4000</v>
      </c>
      <c r="BH301" s="297">
        <f t="shared" si="183"/>
        <v>4000</v>
      </c>
      <c r="BI301" s="297">
        <f t="shared" si="183"/>
        <v>4000</v>
      </c>
      <c r="BJ301" s="297">
        <f t="shared" si="183"/>
        <v>4000</v>
      </c>
      <c r="BK301" s="297">
        <f t="shared" si="183"/>
        <v>4000</v>
      </c>
      <c r="BL301" s="297">
        <f t="shared" si="183"/>
        <v>4000</v>
      </c>
      <c r="BM301" s="297">
        <f t="shared" si="183"/>
        <v>4000</v>
      </c>
      <c r="BN301" s="297">
        <f t="shared" si="183"/>
        <v>4000</v>
      </c>
      <c r="BO301" s="297">
        <f t="shared" si="183"/>
        <v>4000</v>
      </c>
      <c r="BP301" s="297">
        <f t="shared" si="183"/>
        <v>4000</v>
      </c>
      <c r="BQ301" s="297">
        <f t="shared" si="183"/>
        <v>4000</v>
      </c>
      <c r="BR301" s="297">
        <f t="shared" si="183"/>
        <v>4000</v>
      </c>
      <c r="BS301" s="297">
        <f t="shared" si="183"/>
        <v>4000</v>
      </c>
      <c r="BT301" s="297">
        <f t="shared" si="183"/>
        <v>4000</v>
      </c>
      <c r="BU301" s="297">
        <f t="shared" si="183"/>
        <v>4000</v>
      </c>
      <c r="BV301" s="297">
        <f t="shared" si="183"/>
        <v>4000</v>
      </c>
      <c r="BW301" s="297">
        <f t="shared" ref="BW301:CL303" si="184">$F301*BW$24</f>
        <v>4000</v>
      </c>
      <c r="BX301" s="297">
        <f t="shared" si="184"/>
        <v>4000</v>
      </c>
      <c r="BY301" s="297">
        <f t="shared" si="184"/>
        <v>4000</v>
      </c>
      <c r="BZ301" s="297">
        <f t="shared" si="184"/>
        <v>4000</v>
      </c>
      <c r="CA301" s="297">
        <f t="shared" si="184"/>
        <v>4000</v>
      </c>
      <c r="CB301" s="297">
        <f t="shared" si="184"/>
        <v>4000</v>
      </c>
      <c r="CC301" s="297">
        <f t="shared" si="184"/>
        <v>4000</v>
      </c>
      <c r="CD301" s="297">
        <f t="shared" si="184"/>
        <v>4000</v>
      </c>
      <c r="CE301" s="297">
        <f t="shared" si="184"/>
        <v>4000</v>
      </c>
      <c r="CF301" s="297">
        <f t="shared" si="184"/>
        <v>4000</v>
      </c>
      <c r="CG301" s="297">
        <f t="shared" si="184"/>
        <v>4000</v>
      </c>
      <c r="CH301" s="297">
        <f t="shared" si="184"/>
        <v>4000</v>
      </c>
      <c r="CI301" s="297">
        <f t="shared" si="184"/>
        <v>4000</v>
      </c>
      <c r="CJ301" s="297">
        <f t="shared" si="184"/>
        <v>4000</v>
      </c>
      <c r="CK301" s="297">
        <f t="shared" si="184"/>
        <v>4000</v>
      </c>
      <c r="CL301" s="297">
        <f t="shared" si="184"/>
        <v>4000</v>
      </c>
      <c r="CM301" s="297">
        <f t="shared" ref="CM301:DN305" si="185">$F301*CM$24</f>
        <v>4000</v>
      </c>
      <c r="CN301" s="297">
        <f t="shared" si="185"/>
        <v>4000</v>
      </c>
      <c r="CO301" s="297">
        <f t="shared" si="185"/>
        <v>4000</v>
      </c>
      <c r="CP301" s="297">
        <f t="shared" si="185"/>
        <v>4000</v>
      </c>
      <c r="CQ301" s="297">
        <f t="shared" si="185"/>
        <v>4000</v>
      </c>
      <c r="CR301" s="297">
        <f t="shared" si="185"/>
        <v>4000</v>
      </c>
      <c r="CS301" s="297">
        <f t="shared" si="185"/>
        <v>4000</v>
      </c>
      <c r="CT301" s="297">
        <f t="shared" si="185"/>
        <v>4000</v>
      </c>
      <c r="CU301" s="297">
        <f t="shared" si="185"/>
        <v>4000</v>
      </c>
      <c r="CV301" s="297">
        <f t="shared" si="185"/>
        <v>4000</v>
      </c>
      <c r="CW301" s="297">
        <f t="shared" si="185"/>
        <v>4000</v>
      </c>
      <c r="CX301" s="297">
        <f t="shared" si="185"/>
        <v>4000</v>
      </c>
      <c r="CY301" s="297">
        <f t="shared" si="185"/>
        <v>4000</v>
      </c>
      <c r="CZ301" s="297">
        <f t="shared" si="185"/>
        <v>4000</v>
      </c>
      <c r="DA301" s="297">
        <f t="shared" si="185"/>
        <v>4000</v>
      </c>
      <c r="DB301" s="297">
        <f t="shared" si="185"/>
        <v>4000</v>
      </c>
      <c r="DC301" s="297">
        <f t="shared" si="185"/>
        <v>4000</v>
      </c>
      <c r="DD301" s="297">
        <f t="shared" si="185"/>
        <v>4000</v>
      </c>
      <c r="DE301" s="297">
        <f t="shared" si="185"/>
        <v>4000</v>
      </c>
      <c r="DF301" s="297">
        <f t="shared" si="185"/>
        <v>4000</v>
      </c>
      <c r="DG301" s="297">
        <f t="shared" si="185"/>
        <v>4000</v>
      </c>
      <c r="DH301" s="297">
        <f t="shared" si="185"/>
        <v>4000</v>
      </c>
      <c r="DI301" s="297">
        <f t="shared" si="185"/>
        <v>4000</v>
      </c>
      <c r="DJ301" s="297">
        <f t="shared" si="185"/>
        <v>4000</v>
      </c>
      <c r="DK301" s="297">
        <f t="shared" si="185"/>
        <v>4000</v>
      </c>
      <c r="DL301" s="297">
        <f t="shared" si="185"/>
        <v>4000</v>
      </c>
      <c r="DM301" s="297">
        <f t="shared" si="185"/>
        <v>4000</v>
      </c>
      <c r="DN301" s="297">
        <f t="shared" si="185"/>
        <v>4000</v>
      </c>
    </row>
    <row r="302" spans="1:118" ht="14">
      <c r="A302" s="151"/>
      <c r="B302" s="33"/>
      <c r="C302" s="84" t="s">
        <v>158</v>
      </c>
      <c r="E302" s="41"/>
      <c r="F302" s="86">
        <f>Inputs!J213/12</f>
        <v>6250</v>
      </c>
      <c r="G302" s="35" t="s">
        <v>116</v>
      </c>
      <c r="H302" s="36">
        <f t="shared" si="182"/>
        <v>656250</v>
      </c>
      <c r="I302" s="16"/>
      <c r="J302" s="297">
        <f t="shared" ref="J302:Y308" si="186">$F302*J$24</f>
        <v>0</v>
      </c>
      <c r="K302" s="297">
        <f t="shared" si="183"/>
        <v>0</v>
      </c>
      <c r="L302" s="297">
        <f t="shared" si="183"/>
        <v>0</v>
      </c>
      <c r="M302" s="297">
        <f t="shared" si="183"/>
        <v>0</v>
      </c>
      <c r="N302" s="297">
        <f t="shared" si="183"/>
        <v>6250</v>
      </c>
      <c r="O302" s="297">
        <f t="shared" si="183"/>
        <v>6250</v>
      </c>
      <c r="P302" s="297">
        <f t="shared" si="183"/>
        <v>6250</v>
      </c>
      <c r="Q302" s="297">
        <f t="shared" si="183"/>
        <v>6250</v>
      </c>
      <c r="R302" s="297">
        <f t="shared" si="183"/>
        <v>6250</v>
      </c>
      <c r="S302" s="297">
        <f t="shared" si="183"/>
        <v>6250</v>
      </c>
      <c r="T302" s="297">
        <f t="shared" si="183"/>
        <v>6250</v>
      </c>
      <c r="U302" s="297">
        <f t="shared" si="183"/>
        <v>6250</v>
      </c>
      <c r="V302" s="297">
        <f t="shared" si="183"/>
        <v>6250</v>
      </c>
      <c r="W302" s="297">
        <f t="shared" si="183"/>
        <v>6250</v>
      </c>
      <c r="X302" s="297">
        <f t="shared" si="183"/>
        <v>6250</v>
      </c>
      <c r="Y302" s="297">
        <f t="shared" si="183"/>
        <v>6250</v>
      </c>
      <c r="Z302" s="297">
        <f t="shared" si="183"/>
        <v>6250</v>
      </c>
      <c r="AA302" s="297">
        <f t="shared" si="183"/>
        <v>6250</v>
      </c>
      <c r="AB302" s="297">
        <f t="shared" si="183"/>
        <v>6250</v>
      </c>
      <c r="AC302" s="297">
        <f t="shared" si="183"/>
        <v>6250</v>
      </c>
      <c r="AD302" s="297">
        <f t="shared" si="183"/>
        <v>6250</v>
      </c>
      <c r="AE302" s="297">
        <f t="shared" si="183"/>
        <v>6250</v>
      </c>
      <c r="AF302" s="297">
        <f t="shared" si="183"/>
        <v>6250</v>
      </c>
      <c r="AG302" s="297">
        <f t="shared" si="183"/>
        <v>6250</v>
      </c>
      <c r="AH302" s="297">
        <f t="shared" si="183"/>
        <v>6250</v>
      </c>
      <c r="AI302" s="297">
        <f t="shared" si="183"/>
        <v>6250</v>
      </c>
      <c r="AJ302" s="297">
        <f t="shared" si="183"/>
        <v>6250</v>
      </c>
      <c r="AK302" s="297">
        <f t="shared" si="183"/>
        <v>6250</v>
      </c>
      <c r="AL302" s="297">
        <f t="shared" si="183"/>
        <v>6250</v>
      </c>
      <c r="AM302" s="297">
        <f t="shared" si="183"/>
        <v>6250</v>
      </c>
      <c r="AN302" s="297">
        <f t="shared" si="183"/>
        <v>6250</v>
      </c>
      <c r="AO302" s="297">
        <f t="shared" si="183"/>
        <v>6250</v>
      </c>
      <c r="AP302" s="297">
        <f t="shared" si="183"/>
        <v>6250</v>
      </c>
      <c r="AQ302" s="297">
        <f t="shared" si="183"/>
        <v>6250</v>
      </c>
      <c r="AR302" s="297">
        <f t="shared" si="183"/>
        <v>6250</v>
      </c>
      <c r="AS302" s="297">
        <f t="shared" si="183"/>
        <v>6250</v>
      </c>
      <c r="AT302" s="297">
        <f t="shared" si="183"/>
        <v>6250</v>
      </c>
      <c r="AU302" s="297">
        <f t="shared" si="183"/>
        <v>6250</v>
      </c>
      <c r="AV302" s="297">
        <f t="shared" si="183"/>
        <v>6250</v>
      </c>
      <c r="AW302" s="297">
        <f t="shared" si="183"/>
        <v>6250</v>
      </c>
      <c r="AX302" s="297">
        <f t="shared" si="183"/>
        <v>6250</v>
      </c>
      <c r="AY302" s="297">
        <f t="shared" si="183"/>
        <v>6250</v>
      </c>
      <c r="AZ302" s="297">
        <f t="shared" si="183"/>
        <v>6250</v>
      </c>
      <c r="BA302" s="297">
        <f t="shared" si="183"/>
        <v>6250</v>
      </c>
      <c r="BB302" s="297">
        <f t="shared" si="183"/>
        <v>6250</v>
      </c>
      <c r="BC302" s="297">
        <f t="shared" si="183"/>
        <v>6250</v>
      </c>
      <c r="BD302" s="297">
        <f t="shared" si="183"/>
        <v>6250</v>
      </c>
      <c r="BE302" s="297">
        <f t="shared" si="183"/>
        <v>6250</v>
      </c>
      <c r="BF302" s="297">
        <f t="shared" si="183"/>
        <v>6250</v>
      </c>
      <c r="BG302" s="297">
        <f t="shared" si="183"/>
        <v>6250</v>
      </c>
      <c r="BH302" s="297">
        <f t="shared" si="183"/>
        <v>6250</v>
      </c>
      <c r="BI302" s="297">
        <f t="shared" si="183"/>
        <v>6250</v>
      </c>
      <c r="BJ302" s="297">
        <f t="shared" si="183"/>
        <v>6250</v>
      </c>
      <c r="BK302" s="297">
        <f t="shared" si="183"/>
        <v>6250</v>
      </c>
      <c r="BL302" s="297">
        <f t="shared" si="183"/>
        <v>6250</v>
      </c>
      <c r="BM302" s="297">
        <f t="shared" si="183"/>
        <v>6250</v>
      </c>
      <c r="BN302" s="297">
        <f t="shared" si="183"/>
        <v>6250</v>
      </c>
      <c r="BO302" s="297">
        <f t="shared" si="183"/>
        <v>6250</v>
      </c>
      <c r="BP302" s="297">
        <f t="shared" si="183"/>
        <v>6250</v>
      </c>
      <c r="BQ302" s="297">
        <f t="shared" si="183"/>
        <v>6250</v>
      </c>
      <c r="BR302" s="297">
        <f t="shared" si="183"/>
        <v>6250</v>
      </c>
      <c r="BS302" s="297">
        <f t="shared" si="183"/>
        <v>6250</v>
      </c>
      <c r="BT302" s="297">
        <f t="shared" si="183"/>
        <v>6250</v>
      </c>
      <c r="BU302" s="297">
        <f t="shared" si="183"/>
        <v>6250</v>
      </c>
      <c r="BV302" s="297">
        <f t="shared" si="183"/>
        <v>6250</v>
      </c>
      <c r="BW302" s="297">
        <f t="shared" si="184"/>
        <v>6250</v>
      </c>
      <c r="BX302" s="297">
        <f t="shared" si="184"/>
        <v>6250</v>
      </c>
      <c r="BY302" s="297">
        <f t="shared" si="184"/>
        <v>6250</v>
      </c>
      <c r="BZ302" s="297">
        <f t="shared" si="184"/>
        <v>6250</v>
      </c>
      <c r="CA302" s="297">
        <f t="shared" si="184"/>
        <v>6250</v>
      </c>
      <c r="CB302" s="297">
        <f t="shared" si="184"/>
        <v>6250</v>
      </c>
      <c r="CC302" s="297">
        <f t="shared" si="184"/>
        <v>6250</v>
      </c>
      <c r="CD302" s="297">
        <f t="shared" si="184"/>
        <v>6250</v>
      </c>
      <c r="CE302" s="297">
        <f t="shared" si="184"/>
        <v>6250</v>
      </c>
      <c r="CF302" s="297">
        <f t="shared" si="184"/>
        <v>6250</v>
      </c>
      <c r="CG302" s="297">
        <f t="shared" si="184"/>
        <v>6250</v>
      </c>
      <c r="CH302" s="297">
        <f t="shared" si="184"/>
        <v>6250</v>
      </c>
      <c r="CI302" s="297">
        <f t="shared" si="184"/>
        <v>6250</v>
      </c>
      <c r="CJ302" s="297">
        <f t="shared" si="184"/>
        <v>6250</v>
      </c>
      <c r="CK302" s="297">
        <f t="shared" si="184"/>
        <v>6250</v>
      </c>
      <c r="CL302" s="297">
        <f t="shared" si="184"/>
        <v>6250</v>
      </c>
      <c r="CM302" s="297">
        <f t="shared" si="185"/>
        <v>6250</v>
      </c>
      <c r="CN302" s="297">
        <f t="shared" si="185"/>
        <v>6250</v>
      </c>
      <c r="CO302" s="297">
        <f t="shared" si="185"/>
        <v>6250</v>
      </c>
      <c r="CP302" s="297">
        <f t="shared" si="185"/>
        <v>6250</v>
      </c>
      <c r="CQ302" s="297">
        <f t="shared" si="185"/>
        <v>6250</v>
      </c>
      <c r="CR302" s="297">
        <f t="shared" si="185"/>
        <v>6250</v>
      </c>
      <c r="CS302" s="297">
        <f t="shared" si="185"/>
        <v>6250</v>
      </c>
      <c r="CT302" s="297">
        <f t="shared" si="185"/>
        <v>6250</v>
      </c>
      <c r="CU302" s="297">
        <f t="shared" si="185"/>
        <v>6250</v>
      </c>
      <c r="CV302" s="297">
        <f t="shared" si="185"/>
        <v>6250</v>
      </c>
      <c r="CW302" s="297">
        <f t="shared" si="185"/>
        <v>6250</v>
      </c>
      <c r="CX302" s="297">
        <f t="shared" si="185"/>
        <v>6250</v>
      </c>
      <c r="CY302" s="297">
        <f t="shared" si="185"/>
        <v>6250</v>
      </c>
      <c r="CZ302" s="297">
        <f t="shared" si="185"/>
        <v>6250</v>
      </c>
      <c r="DA302" s="297">
        <f t="shared" si="185"/>
        <v>6250</v>
      </c>
      <c r="DB302" s="297">
        <f t="shared" si="185"/>
        <v>6250</v>
      </c>
      <c r="DC302" s="297">
        <f t="shared" si="185"/>
        <v>6250</v>
      </c>
      <c r="DD302" s="297">
        <f t="shared" si="185"/>
        <v>6250</v>
      </c>
      <c r="DE302" s="297">
        <f t="shared" si="185"/>
        <v>6250</v>
      </c>
      <c r="DF302" s="297">
        <f t="shared" si="185"/>
        <v>6250</v>
      </c>
      <c r="DG302" s="297">
        <f t="shared" si="185"/>
        <v>6250</v>
      </c>
      <c r="DH302" s="297">
        <f t="shared" si="185"/>
        <v>6250</v>
      </c>
      <c r="DI302" s="297">
        <f t="shared" si="185"/>
        <v>6250</v>
      </c>
      <c r="DJ302" s="297">
        <f t="shared" si="185"/>
        <v>6250</v>
      </c>
      <c r="DK302" s="297">
        <f t="shared" si="185"/>
        <v>6250</v>
      </c>
      <c r="DL302" s="297">
        <f t="shared" si="185"/>
        <v>6250</v>
      </c>
      <c r="DM302" s="297">
        <f t="shared" si="185"/>
        <v>6250</v>
      </c>
      <c r="DN302" s="297">
        <f t="shared" si="185"/>
        <v>6250</v>
      </c>
    </row>
    <row r="303" spans="1:118" ht="14">
      <c r="A303" s="151"/>
      <c r="B303" s="33"/>
      <c r="C303" s="84" t="s">
        <v>159</v>
      </c>
      <c r="E303" s="41"/>
      <c r="F303" s="86">
        <f>Inputs!J215</f>
        <v>5000</v>
      </c>
      <c r="G303" s="35" t="s">
        <v>116</v>
      </c>
      <c r="H303" s="36">
        <f t="shared" si="182"/>
        <v>525000</v>
      </c>
      <c r="I303" s="16"/>
      <c r="J303" s="297">
        <f t="shared" si="186"/>
        <v>0</v>
      </c>
      <c r="K303" s="297">
        <f t="shared" si="186"/>
        <v>0</v>
      </c>
      <c r="L303" s="297">
        <f t="shared" si="186"/>
        <v>0</v>
      </c>
      <c r="M303" s="297">
        <f t="shared" si="186"/>
        <v>0</v>
      </c>
      <c r="N303" s="297">
        <f t="shared" si="186"/>
        <v>5000</v>
      </c>
      <c r="O303" s="297">
        <f t="shared" si="186"/>
        <v>5000</v>
      </c>
      <c r="P303" s="297">
        <f t="shared" si="186"/>
        <v>5000</v>
      </c>
      <c r="Q303" s="297">
        <f t="shared" si="186"/>
        <v>5000</v>
      </c>
      <c r="R303" s="297">
        <f t="shared" si="186"/>
        <v>5000</v>
      </c>
      <c r="S303" s="297">
        <f t="shared" si="186"/>
        <v>5000</v>
      </c>
      <c r="T303" s="297">
        <f t="shared" si="186"/>
        <v>5000</v>
      </c>
      <c r="U303" s="297">
        <f t="shared" si="186"/>
        <v>5000</v>
      </c>
      <c r="V303" s="297">
        <f t="shared" si="186"/>
        <v>5000</v>
      </c>
      <c r="W303" s="297">
        <f t="shared" si="186"/>
        <v>5000</v>
      </c>
      <c r="X303" s="297">
        <f t="shared" si="186"/>
        <v>5000</v>
      </c>
      <c r="Y303" s="297">
        <f t="shared" si="186"/>
        <v>5000</v>
      </c>
      <c r="Z303" s="297">
        <f t="shared" ref="Z303:CG307" si="187">$F303*Z$24</f>
        <v>5000</v>
      </c>
      <c r="AA303" s="297">
        <f t="shared" si="187"/>
        <v>5000</v>
      </c>
      <c r="AB303" s="297">
        <f t="shared" si="187"/>
        <v>5000</v>
      </c>
      <c r="AC303" s="297">
        <f t="shared" si="187"/>
        <v>5000</v>
      </c>
      <c r="AD303" s="297">
        <f t="shared" si="187"/>
        <v>5000</v>
      </c>
      <c r="AE303" s="297">
        <f t="shared" si="187"/>
        <v>5000</v>
      </c>
      <c r="AF303" s="297">
        <f t="shared" si="187"/>
        <v>5000</v>
      </c>
      <c r="AG303" s="297">
        <f t="shared" si="187"/>
        <v>5000</v>
      </c>
      <c r="AH303" s="297">
        <f t="shared" si="187"/>
        <v>5000</v>
      </c>
      <c r="AI303" s="297">
        <f t="shared" si="187"/>
        <v>5000</v>
      </c>
      <c r="AJ303" s="297">
        <f t="shared" si="187"/>
        <v>5000</v>
      </c>
      <c r="AK303" s="297">
        <f t="shared" si="187"/>
        <v>5000</v>
      </c>
      <c r="AL303" s="297">
        <f t="shared" si="187"/>
        <v>5000</v>
      </c>
      <c r="AM303" s="297">
        <f t="shared" si="187"/>
        <v>5000</v>
      </c>
      <c r="AN303" s="297">
        <f t="shared" si="187"/>
        <v>5000</v>
      </c>
      <c r="AO303" s="297">
        <f t="shared" si="187"/>
        <v>5000</v>
      </c>
      <c r="AP303" s="297">
        <f t="shared" si="187"/>
        <v>5000</v>
      </c>
      <c r="AQ303" s="297">
        <f t="shared" si="187"/>
        <v>5000</v>
      </c>
      <c r="AR303" s="297">
        <f t="shared" si="187"/>
        <v>5000</v>
      </c>
      <c r="AS303" s="297">
        <f t="shared" si="187"/>
        <v>5000</v>
      </c>
      <c r="AT303" s="297">
        <f t="shared" si="187"/>
        <v>5000</v>
      </c>
      <c r="AU303" s="297">
        <f t="shared" si="187"/>
        <v>5000</v>
      </c>
      <c r="AV303" s="297">
        <f t="shared" si="187"/>
        <v>5000</v>
      </c>
      <c r="AW303" s="297">
        <f t="shared" si="187"/>
        <v>5000</v>
      </c>
      <c r="AX303" s="297">
        <f t="shared" si="187"/>
        <v>5000</v>
      </c>
      <c r="AY303" s="297">
        <f t="shared" si="187"/>
        <v>5000</v>
      </c>
      <c r="AZ303" s="297">
        <f t="shared" si="187"/>
        <v>5000</v>
      </c>
      <c r="BA303" s="297">
        <f t="shared" si="187"/>
        <v>5000</v>
      </c>
      <c r="BB303" s="297">
        <f t="shared" si="187"/>
        <v>5000</v>
      </c>
      <c r="BC303" s="297">
        <f t="shared" si="187"/>
        <v>5000</v>
      </c>
      <c r="BD303" s="297">
        <f t="shared" si="187"/>
        <v>5000</v>
      </c>
      <c r="BE303" s="297">
        <f t="shared" si="187"/>
        <v>5000</v>
      </c>
      <c r="BF303" s="297">
        <f t="shared" si="187"/>
        <v>5000</v>
      </c>
      <c r="BG303" s="297">
        <f t="shared" si="187"/>
        <v>5000</v>
      </c>
      <c r="BH303" s="297">
        <f t="shared" si="187"/>
        <v>5000</v>
      </c>
      <c r="BI303" s="297">
        <f t="shared" si="187"/>
        <v>5000</v>
      </c>
      <c r="BJ303" s="297">
        <f t="shared" si="187"/>
        <v>5000</v>
      </c>
      <c r="BK303" s="297">
        <f t="shared" si="187"/>
        <v>5000</v>
      </c>
      <c r="BL303" s="297">
        <f t="shared" si="187"/>
        <v>5000</v>
      </c>
      <c r="BM303" s="297">
        <f t="shared" si="187"/>
        <v>5000</v>
      </c>
      <c r="BN303" s="297">
        <f t="shared" si="187"/>
        <v>5000</v>
      </c>
      <c r="BO303" s="297">
        <f t="shared" si="187"/>
        <v>5000</v>
      </c>
      <c r="BP303" s="297">
        <f t="shared" si="187"/>
        <v>5000</v>
      </c>
      <c r="BQ303" s="297">
        <f t="shared" si="187"/>
        <v>5000</v>
      </c>
      <c r="BR303" s="297">
        <f t="shared" si="187"/>
        <v>5000</v>
      </c>
      <c r="BS303" s="297">
        <f t="shared" si="187"/>
        <v>5000</v>
      </c>
      <c r="BT303" s="297">
        <f t="shared" si="187"/>
        <v>5000</v>
      </c>
      <c r="BU303" s="297">
        <f t="shared" si="187"/>
        <v>5000</v>
      </c>
      <c r="BV303" s="297">
        <f t="shared" ref="BV303:DN308" si="188">$F303*BV$24</f>
        <v>5000</v>
      </c>
      <c r="BW303" s="297">
        <f t="shared" si="188"/>
        <v>5000</v>
      </c>
      <c r="BX303" s="297">
        <f t="shared" si="188"/>
        <v>5000</v>
      </c>
      <c r="BY303" s="297">
        <f t="shared" si="188"/>
        <v>5000</v>
      </c>
      <c r="BZ303" s="297">
        <f t="shared" si="188"/>
        <v>5000</v>
      </c>
      <c r="CA303" s="297">
        <f t="shared" si="188"/>
        <v>5000</v>
      </c>
      <c r="CB303" s="297">
        <f t="shared" si="188"/>
        <v>5000</v>
      </c>
      <c r="CC303" s="297">
        <f t="shared" si="188"/>
        <v>5000</v>
      </c>
      <c r="CD303" s="297">
        <f t="shared" si="188"/>
        <v>5000</v>
      </c>
      <c r="CE303" s="297">
        <f t="shared" si="188"/>
        <v>5000</v>
      </c>
      <c r="CF303" s="297">
        <f t="shared" si="188"/>
        <v>5000</v>
      </c>
      <c r="CG303" s="297">
        <f t="shared" si="188"/>
        <v>5000</v>
      </c>
      <c r="CH303" s="297">
        <f t="shared" si="188"/>
        <v>5000</v>
      </c>
      <c r="CI303" s="297">
        <f t="shared" si="188"/>
        <v>5000</v>
      </c>
      <c r="CJ303" s="297">
        <f t="shared" si="188"/>
        <v>5000</v>
      </c>
      <c r="CK303" s="297">
        <f t="shared" si="188"/>
        <v>5000</v>
      </c>
      <c r="CL303" s="297">
        <f t="shared" si="184"/>
        <v>5000</v>
      </c>
      <c r="CM303" s="297">
        <f t="shared" si="185"/>
        <v>5000</v>
      </c>
      <c r="CN303" s="297">
        <f t="shared" si="185"/>
        <v>5000</v>
      </c>
      <c r="CO303" s="297">
        <f t="shared" si="185"/>
        <v>5000</v>
      </c>
      <c r="CP303" s="297">
        <f t="shared" si="185"/>
        <v>5000</v>
      </c>
      <c r="CQ303" s="297">
        <f t="shared" si="185"/>
        <v>5000</v>
      </c>
      <c r="CR303" s="297">
        <f t="shared" si="185"/>
        <v>5000</v>
      </c>
      <c r="CS303" s="297">
        <f t="shared" si="185"/>
        <v>5000</v>
      </c>
      <c r="CT303" s="297">
        <f t="shared" si="185"/>
        <v>5000</v>
      </c>
      <c r="CU303" s="297">
        <f t="shared" si="185"/>
        <v>5000</v>
      </c>
      <c r="CV303" s="297">
        <f t="shared" si="185"/>
        <v>5000</v>
      </c>
      <c r="CW303" s="297">
        <f t="shared" si="185"/>
        <v>5000</v>
      </c>
      <c r="CX303" s="297">
        <f t="shared" si="185"/>
        <v>5000</v>
      </c>
      <c r="CY303" s="297">
        <f t="shared" si="185"/>
        <v>5000</v>
      </c>
      <c r="CZ303" s="297">
        <f t="shared" si="185"/>
        <v>5000</v>
      </c>
      <c r="DA303" s="297">
        <f t="shared" si="185"/>
        <v>5000</v>
      </c>
      <c r="DB303" s="297">
        <f t="shared" si="185"/>
        <v>5000</v>
      </c>
      <c r="DC303" s="297">
        <f t="shared" si="185"/>
        <v>5000</v>
      </c>
      <c r="DD303" s="297">
        <f t="shared" si="185"/>
        <v>5000</v>
      </c>
      <c r="DE303" s="297">
        <f t="shared" si="185"/>
        <v>5000</v>
      </c>
      <c r="DF303" s="297">
        <f t="shared" si="185"/>
        <v>5000</v>
      </c>
      <c r="DG303" s="297">
        <f t="shared" si="185"/>
        <v>5000</v>
      </c>
      <c r="DH303" s="297">
        <f t="shared" si="185"/>
        <v>5000</v>
      </c>
      <c r="DI303" s="297">
        <f t="shared" si="185"/>
        <v>5000</v>
      </c>
      <c r="DJ303" s="297">
        <f t="shared" si="185"/>
        <v>5000</v>
      </c>
      <c r="DK303" s="297">
        <f t="shared" si="185"/>
        <v>5000</v>
      </c>
      <c r="DL303" s="297">
        <f t="shared" si="185"/>
        <v>5000</v>
      </c>
      <c r="DM303" s="297">
        <f t="shared" si="185"/>
        <v>5000</v>
      </c>
      <c r="DN303" s="297">
        <f t="shared" si="185"/>
        <v>5000</v>
      </c>
    </row>
    <row r="304" spans="1:118" ht="14">
      <c r="A304" s="151"/>
      <c r="B304" s="33"/>
      <c r="C304" s="84" t="s">
        <v>115</v>
      </c>
      <c r="E304" s="296"/>
      <c r="F304" s="86">
        <f>Inputs!J216</f>
        <v>10000</v>
      </c>
      <c r="G304" s="35" t="s">
        <v>116</v>
      </c>
      <c r="H304" s="36">
        <f t="shared" si="182"/>
        <v>1050000</v>
      </c>
      <c r="I304" s="16"/>
      <c r="J304" s="297">
        <f t="shared" si="186"/>
        <v>0</v>
      </c>
      <c r="K304" s="297">
        <f t="shared" si="186"/>
        <v>0</v>
      </c>
      <c r="L304" s="297">
        <f t="shared" si="186"/>
        <v>0</v>
      </c>
      <c r="M304" s="297">
        <f t="shared" si="186"/>
        <v>0</v>
      </c>
      <c r="N304" s="297">
        <f t="shared" si="186"/>
        <v>10000</v>
      </c>
      <c r="O304" s="297">
        <f t="shared" si="186"/>
        <v>10000</v>
      </c>
      <c r="P304" s="297">
        <f t="shared" si="186"/>
        <v>10000</v>
      </c>
      <c r="Q304" s="297">
        <f t="shared" si="186"/>
        <v>10000</v>
      </c>
      <c r="R304" s="297">
        <f t="shared" si="186"/>
        <v>10000</v>
      </c>
      <c r="S304" s="297">
        <f t="shared" si="186"/>
        <v>10000</v>
      </c>
      <c r="T304" s="297">
        <f t="shared" si="186"/>
        <v>10000</v>
      </c>
      <c r="U304" s="297">
        <f t="shared" si="186"/>
        <v>10000</v>
      </c>
      <c r="V304" s="297">
        <f t="shared" si="186"/>
        <v>10000</v>
      </c>
      <c r="W304" s="297">
        <f t="shared" si="186"/>
        <v>10000</v>
      </c>
      <c r="X304" s="297">
        <f t="shared" si="186"/>
        <v>10000</v>
      </c>
      <c r="Y304" s="297">
        <f t="shared" si="186"/>
        <v>10000</v>
      </c>
      <c r="Z304" s="297">
        <f t="shared" si="187"/>
        <v>10000</v>
      </c>
      <c r="AA304" s="297">
        <f t="shared" si="187"/>
        <v>10000</v>
      </c>
      <c r="AB304" s="297">
        <f t="shared" si="187"/>
        <v>10000</v>
      </c>
      <c r="AC304" s="297">
        <f t="shared" si="187"/>
        <v>10000</v>
      </c>
      <c r="AD304" s="297">
        <f t="shared" si="187"/>
        <v>10000</v>
      </c>
      <c r="AE304" s="297">
        <f t="shared" si="187"/>
        <v>10000</v>
      </c>
      <c r="AF304" s="297">
        <f t="shared" si="187"/>
        <v>10000</v>
      </c>
      <c r="AG304" s="297">
        <f t="shared" si="187"/>
        <v>10000</v>
      </c>
      <c r="AH304" s="297">
        <f t="shared" si="187"/>
        <v>10000</v>
      </c>
      <c r="AI304" s="297">
        <f t="shared" si="187"/>
        <v>10000</v>
      </c>
      <c r="AJ304" s="297">
        <f t="shared" si="187"/>
        <v>10000</v>
      </c>
      <c r="AK304" s="297">
        <f t="shared" si="187"/>
        <v>10000</v>
      </c>
      <c r="AL304" s="297">
        <f t="shared" si="187"/>
        <v>10000</v>
      </c>
      <c r="AM304" s="297">
        <f t="shared" si="187"/>
        <v>10000</v>
      </c>
      <c r="AN304" s="297">
        <f t="shared" si="187"/>
        <v>10000</v>
      </c>
      <c r="AO304" s="297">
        <f t="shared" si="187"/>
        <v>10000</v>
      </c>
      <c r="AP304" s="297">
        <f t="shared" si="187"/>
        <v>10000</v>
      </c>
      <c r="AQ304" s="297">
        <f t="shared" si="187"/>
        <v>10000</v>
      </c>
      <c r="AR304" s="297">
        <f t="shared" si="187"/>
        <v>10000</v>
      </c>
      <c r="AS304" s="297">
        <f t="shared" si="187"/>
        <v>10000</v>
      </c>
      <c r="AT304" s="297">
        <f t="shared" si="187"/>
        <v>10000</v>
      </c>
      <c r="AU304" s="297">
        <f t="shared" si="187"/>
        <v>10000</v>
      </c>
      <c r="AV304" s="297">
        <f t="shared" si="187"/>
        <v>10000</v>
      </c>
      <c r="AW304" s="297">
        <f t="shared" si="187"/>
        <v>10000</v>
      </c>
      <c r="AX304" s="297">
        <f t="shared" si="187"/>
        <v>10000</v>
      </c>
      <c r="AY304" s="297">
        <f t="shared" si="187"/>
        <v>10000</v>
      </c>
      <c r="AZ304" s="297">
        <f t="shared" si="187"/>
        <v>10000</v>
      </c>
      <c r="BA304" s="297">
        <f t="shared" si="187"/>
        <v>10000</v>
      </c>
      <c r="BB304" s="297">
        <f t="shared" si="187"/>
        <v>10000</v>
      </c>
      <c r="BC304" s="297">
        <f t="shared" si="187"/>
        <v>10000</v>
      </c>
      <c r="BD304" s="297">
        <f t="shared" si="187"/>
        <v>10000</v>
      </c>
      <c r="BE304" s="297">
        <f t="shared" si="187"/>
        <v>10000</v>
      </c>
      <c r="BF304" s="297">
        <f t="shared" si="187"/>
        <v>10000</v>
      </c>
      <c r="BG304" s="297">
        <f t="shared" si="187"/>
        <v>10000</v>
      </c>
      <c r="BH304" s="297">
        <f t="shared" si="187"/>
        <v>10000</v>
      </c>
      <c r="BI304" s="297">
        <f t="shared" si="187"/>
        <v>10000</v>
      </c>
      <c r="BJ304" s="297">
        <f t="shared" si="187"/>
        <v>10000</v>
      </c>
      <c r="BK304" s="297">
        <f t="shared" si="187"/>
        <v>10000</v>
      </c>
      <c r="BL304" s="297">
        <f t="shared" si="187"/>
        <v>10000</v>
      </c>
      <c r="BM304" s="297">
        <f t="shared" si="187"/>
        <v>10000</v>
      </c>
      <c r="BN304" s="297">
        <f t="shared" si="187"/>
        <v>10000</v>
      </c>
      <c r="BO304" s="297">
        <f t="shared" si="187"/>
        <v>10000</v>
      </c>
      <c r="BP304" s="297">
        <f t="shared" si="187"/>
        <v>10000</v>
      </c>
      <c r="BQ304" s="297">
        <f t="shared" si="187"/>
        <v>10000</v>
      </c>
      <c r="BR304" s="297">
        <f t="shared" si="187"/>
        <v>10000</v>
      </c>
      <c r="BS304" s="297">
        <f t="shared" si="187"/>
        <v>10000</v>
      </c>
      <c r="BT304" s="297">
        <f t="shared" si="187"/>
        <v>10000</v>
      </c>
      <c r="BU304" s="297">
        <f t="shared" si="187"/>
        <v>10000</v>
      </c>
      <c r="BV304" s="297">
        <f t="shared" si="187"/>
        <v>10000</v>
      </c>
      <c r="BW304" s="297">
        <f t="shared" si="188"/>
        <v>10000</v>
      </c>
      <c r="BX304" s="297">
        <f t="shared" si="188"/>
        <v>10000</v>
      </c>
      <c r="BY304" s="297">
        <f t="shared" si="188"/>
        <v>10000</v>
      </c>
      <c r="BZ304" s="297">
        <f t="shared" si="188"/>
        <v>10000</v>
      </c>
      <c r="CA304" s="297">
        <f t="shared" si="188"/>
        <v>10000</v>
      </c>
      <c r="CB304" s="297">
        <f t="shared" si="188"/>
        <v>10000</v>
      </c>
      <c r="CC304" s="297">
        <f t="shared" si="188"/>
        <v>10000</v>
      </c>
      <c r="CD304" s="297">
        <f t="shared" si="188"/>
        <v>10000</v>
      </c>
      <c r="CE304" s="297">
        <f t="shared" si="188"/>
        <v>10000</v>
      </c>
      <c r="CF304" s="297">
        <f t="shared" si="188"/>
        <v>10000</v>
      </c>
      <c r="CG304" s="297">
        <f t="shared" si="188"/>
        <v>10000</v>
      </c>
      <c r="CH304" s="297">
        <f t="shared" si="188"/>
        <v>10000</v>
      </c>
      <c r="CI304" s="297">
        <f t="shared" si="188"/>
        <v>10000</v>
      </c>
      <c r="CJ304" s="297">
        <f t="shared" si="188"/>
        <v>10000</v>
      </c>
      <c r="CK304" s="297">
        <f t="shared" si="188"/>
        <v>10000</v>
      </c>
      <c r="CL304" s="297">
        <f t="shared" si="188"/>
        <v>10000</v>
      </c>
      <c r="CM304" s="297">
        <f t="shared" si="188"/>
        <v>10000</v>
      </c>
      <c r="CN304" s="297">
        <f t="shared" si="188"/>
        <v>10000</v>
      </c>
      <c r="CO304" s="297">
        <f t="shared" si="188"/>
        <v>10000</v>
      </c>
      <c r="CP304" s="297">
        <f t="shared" si="188"/>
        <v>10000</v>
      </c>
      <c r="CQ304" s="297">
        <f t="shared" si="188"/>
        <v>10000</v>
      </c>
      <c r="CR304" s="297">
        <f t="shared" si="188"/>
        <v>10000</v>
      </c>
      <c r="CS304" s="297">
        <f t="shared" si="188"/>
        <v>10000</v>
      </c>
      <c r="CT304" s="297">
        <f t="shared" si="188"/>
        <v>10000</v>
      </c>
      <c r="CU304" s="297">
        <f t="shared" si="188"/>
        <v>10000</v>
      </c>
      <c r="CV304" s="297">
        <f t="shared" si="188"/>
        <v>10000</v>
      </c>
      <c r="CW304" s="297">
        <f t="shared" si="188"/>
        <v>10000</v>
      </c>
      <c r="CX304" s="297">
        <f t="shared" si="188"/>
        <v>10000</v>
      </c>
      <c r="CY304" s="297">
        <f t="shared" si="188"/>
        <v>10000</v>
      </c>
      <c r="CZ304" s="297">
        <f t="shared" si="188"/>
        <v>10000</v>
      </c>
      <c r="DA304" s="297">
        <f t="shared" si="188"/>
        <v>10000</v>
      </c>
      <c r="DB304" s="297">
        <f t="shared" si="188"/>
        <v>10000</v>
      </c>
      <c r="DC304" s="297">
        <f t="shared" si="188"/>
        <v>10000</v>
      </c>
      <c r="DD304" s="297">
        <f t="shared" si="188"/>
        <v>10000</v>
      </c>
      <c r="DE304" s="297">
        <f t="shared" si="188"/>
        <v>10000</v>
      </c>
      <c r="DF304" s="297">
        <f t="shared" si="188"/>
        <v>10000</v>
      </c>
      <c r="DG304" s="297">
        <f t="shared" si="188"/>
        <v>10000</v>
      </c>
      <c r="DH304" s="297">
        <f t="shared" si="188"/>
        <v>10000</v>
      </c>
      <c r="DI304" s="297">
        <f t="shared" si="188"/>
        <v>10000</v>
      </c>
      <c r="DJ304" s="297">
        <f t="shared" si="188"/>
        <v>10000</v>
      </c>
      <c r="DK304" s="297">
        <f t="shared" si="188"/>
        <v>10000</v>
      </c>
      <c r="DL304" s="297">
        <f t="shared" si="188"/>
        <v>10000</v>
      </c>
      <c r="DM304" s="297">
        <f t="shared" si="185"/>
        <v>10000</v>
      </c>
      <c r="DN304" s="297">
        <f t="shared" si="185"/>
        <v>10000</v>
      </c>
    </row>
    <row r="305" spans="1:118" ht="14">
      <c r="A305" s="151"/>
      <c r="B305" s="33"/>
      <c r="C305" s="84" t="s">
        <v>118</v>
      </c>
      <c r="E305" s="296"/>
      <c r="F305" s="86">
        <f>Inputs!J217</f>
        <v>10000</v>
      </c>
      <c r="G305" s="35" t="s">
        <v>116</v>
      </c>
      <c r="H305" s="36">
        <f t="shared" si="182"/>
        <v>1050000</v>
      </c>
      <c r="I305" s="16"/>
      <c r="J305" s="297">
        <f t="shared" si="186"/>
        <v>0</v>
      </c>
      <c r="K305" s="297">
        <f t="shared" si="186"/>
        <v>0</v>
      </c>
      <c r="L305" s="297">
        <f t="shared" si="186"/>
        <v>0</v>
      </c>
      <c r="M305" s="297">
        <f t="shared" si="186"/>
        <v>0</v>
      </c>
      <c r="N305" s="297">
        <f t="shared" si="186"/>
        <v>10000</v>
      </c>
      <c r="O305" s="297">
        <f t="shared" si="186"/>
        <v>10000</v>
      </c>
      <c r="P305" s="297">
        <f t="shared" si="186"/>
        <v>10000</v>
      </c>
      <c r="Q305" s="297">
        <f t="shared" si="186"/>
        <v>10000</v>
      </c>
      <c r="R305" s="297">
        <f t="shared" si="186"/>
        <v>10000</v>
      </c>
      <c r="S305" s="297">
        <f t="shared" si="186"/>
        <v>10000</v>
      </c>
      <c r="T305" s="297">
        <f t="shared" si="186"/>
        <v>10000</v>
      </c>
      <c r="U305" s="297">
        <f t="shared" si="186"/>
        <v>10000</v>
      </c>
      <c r="V305" s="297">
        <f t="shared" si="186"/>
        <v>10000</v>
      </c>
      <c r="W305" s="297">
        <f t="shared" si="186"/>
        <v>10000</v>
      </c>
      <c r="X305" s="297">
        <f t="shared" si="186"/>
        <v>10000</v>
      </c>
      <c r="Y305" s="297">
        <f t="shared" si="186"/>
        <v>10000</v>
      </c>
      <c r="Z305" s="297">
        <f t="shared" si="187"/>
        <v>10000</v>
      </c>
      <c r="AA305" s="297">
        <f t="shared" si="187"/>
        <v>10000</v>
      </c>
      <c r="AB305" s="297">
        <f t="shared" si="187"/>
        <v>10000</v>
      </c>
      <c r="AC305" s="297">
        <f t="shared" si="187"/>
        <v>10000</v>
      </c>
      <c r="AD305" s="297">
        <f t="shared" si="187"/>
        <v>10000</v>
      </c>
      <c r="AE305" s="297">
        <f t="shared" si="187"/>
        <v>10000</v>
      </c>
      <c r="AF305" s="297">
        <f t="shared" si="187"/>
        <v>10000</v>
      </c>
      <c r="AG305" s="297">
        <f t="shared" si="187"/>
        <v>10000</v>
      </c>
      <c r="AH305" s="297">
        <f t="shared" si="187"/>
        <v>10000</v>
      </c>
      <c r="AI305" s="297">
        <f t="shared" si="187"/>
        <v>10000</v>
      </c>
      <c r="AJ305" s="297">
        <f t="shared" si="187"/>
        <v>10000</v>
      </c>
      <c r="AK305" s="297">
        <f t="shared" si="187"/>
        <v>10000</v>
      </c>
      <c r="AL305" s="297">
        <f t="shared" si="187"/>
        <v>10000</v>
      </c>
      <c r="AM305" s="297">
        <f t="shared" si="187"/>
        <v>10000</v>
      </c>
      <c r="AN305" s="297">
        <f t="shared" si="187"/>
        <v>10000</v>
      </c>
      <c r="AO305" s="297">
        <f t="shared" si="187"/>
        <v>10000</v>
      </c>
      <c r="AP305" s="297">
        <f t="shared" si="187"/>
        <v>10000</v>
      </c>
      <c r="AQ305" s="297">
        <f t="shared" si="187"/>
        <v>10000</v>
      </c>
      <c r="AR305" s="297">
        <f t="shared" si="187"/>
        <v>10000</v>
      </c>
      <c r="AS305" s="297">
        <f t="shared" si="187"/>
        <v>10000</v>
      </c>
      <c r="AT305" s="297">
        <f t="shared" si="187"/>
        <v>10000</v>
      </c>
      <c r="AU305" s="297">
        <f t="shared" si="187"/>
        <v>10000</v>
      </c>
      <c r="AV305" s="297">
        <f t="shared" si="187"/>
        <v>10000</v>
      </c>
      <c r="AW305" s="297">
        <f t="shared" si="187"/>
        <v>10000</v>
      </c>
      <c r="AX305" s="297">
        <f t="shared" si="187"/>
        <v>10000</v>
      </c>
      <c r="AY305" s="297">
        <f t="shared" si="187"/>
        <v>10000</v>
      </c>
      <c r="AZ305" s="297">
        <f t="shared" si="187"/>
        <v>10000</v>
      </c>
      <c r="BA305" s="297">
        <f t="shared" si="187"/>
        <v>10000</v>
      </c>
      <c r="BB305" s="297">
        <f t="shared" si="187"/>
        <v>10000</v>
      </c>
      <c r="BC305" s="297">
        <f t="shared" si="187"/>
        <v>10000</v>
      </c>
      <c r="BD305" s="297">
        <f t="shared" si="187"/>
        <v>10000</v>
      </c>
      <c r="BE305" s="297">
        <f t="shared" si="187"/>
        <v>10000</v>
      </c>
      <c r="BF305" s="297">
        <f t="shared" si="187"/>
        <v>10000</v>
      </c>
      <c r="BG305" s="297">
        <f t="shared" si="187"/>
        <v>10000</v>
      </c>
      <c r="BH305" s="297">
        <f t="shared" si="187"/>
        <v>10000</v>
      </c>
      <c r="BI305" s="297">
        <f t="shared" si="187"/>
        <v>10000</v>
      </c>
      <c r="BJ305" s="297">
        <f t="shared" si="187"/>
        <v>10000</v>
      </c>
      <c r="BK305" s="297">
        <f t="shared" si="187"/>
        <v>10000</v>
      </c>
      <c r="BL305" s="297">
        <f t="shared" si="187"/>
        <v>10000</v>
      </c>
      <c r="BM305" s="297">
        <f t="shared" si="187"/>
        <v>10000</v>
      </c>
      <c r="BN305" s="297">
        <f t="shared" si="187"/>
        <v>10000</v>
      </c>
      <c r="BO305" s="297">
        <f t="shared" si="187"/>
        <v>10000</v>
      </c>
      <c r="BP305" s="297">
        <f t="shared" si="187"/>
        <v>10000</v>
      </c>
      <c r="BQ305" s="297">
        <f t="shared" si="187"/>
        <v>10000</v>
      </c>
      <c r="BR305" s="297">
        <f t="shared" si="187"/>
        <v>10000</v>
      </c>
      <c r="BS305" s="297">
        <f t="shared" si="187"/>
        <v>10000</v>
      </c>
      <c r="BT305" s="297">
        <f t="shared" si="187"/>
        <v>10000</v>
      </c>
      <c r="BU305" s="297">
        <f t="shared" si="187"/>
        <v>10000</v>
      </c>
      <c r="BV305" s="297">
        <f t="shared" si="187"/>
        <v>10000</v>
      </c>
      <c r="BW305" s="297">
        <f t="shared" si="188"/>
        <v>10000</v>
      </c>
      <c r="BX305" s="297">
        <f t="shared" si="188"/>
        <v>10000</v>
      </c>
      <c r="BY305" s="297">
        <f t="shared" si="188"/>
        <v>10000</v>
      </c>
      <c r="BZ305" s="297">
        <f t="shared" si="188"/>
        <v>10000</v>
      </c>
      <c r="CA305" s="297">
        <f t="shared" si="188"/>
        <v>10000</v>
      </c>
      <c r="CB305" s="297">
        <f t="shared" si="188"/>
        <v>10000</v>
      </c>
      <c r="CC305" s="297">
        <f t="shared" si="188"/>
        <v>10000</v>
      </c>
      <c r="CD305" s="297">
        <f t="shared" si="188"/>
        <v>10000</v>
      </c>
      <c r="CE305" s="297">
        <f t="shared" si="188"/>
        <v>10000</v>
      </c>
      <c r="CF305" s="297">
        <f t="shared" si="188"/>
        <v>10000</v>
      </c>
      <c r="CG305" s="297">
        <f t="shared" si="188"/>
        <v>10000</v>
      </c>
      <c r="CH305" s="297">
        <f t="shared" si="188"/>
        <v>10000</v>
      </c>
      <c r="CI305" s="297">
        <f t="shared" si="188"/>
        <v>10000</v>
      </c>
      <c r="CJ305" s="297">
        <f t="shared" si="188"/>
        <v>10000</v>
      </c>
      <c r="CK305" s="297">
        <f t="shared" si="188"/>
        <v>10000</v>
      </c>
      <c r="CL305" s="297">
        <f t="shared" si="188"/>
        <v>10000</v>
      </c>
      <c r="CM305" s="297">
        <f t="shared" si="188"/>
        <v>10000</v>
      </c>
      <c r="CN305" s="297">
        <f t="shared" si="188"/>
        <v>10000</v>
      </c>
      <c r="CO305" s="297">
        <f t="shared" si="188"/>
        <v>10000</v>
      </c>
      <c r="CP305" s="297">
        <f t="shared" si="188"/>
        <v>10000</v>
      </c>
      <c r="CQ305" s="297">
        <f t="shared" si="188"/>
        <v>10000</v>
      </c>
      <c r="CR305" s="297">
        <f t="shared" si="188"/>
        <v>10000</v>
      </c>
      <c r="CS305" s="297">
        <f t="shared" si="188"/>
        <v>10000</v>
      </c>
      <c r="CT305" s="297">
        <f t="shared" si="188"/>
        <v>10000</v>
      </c>
      <c r="CU305" s="297">
        <f t="shared" si="188"/>
        <v>10000</v>
      </c>
      <c r="CV305" s="297">
        <f t="shared" si="188"/>
        <v>10000</v>
      </c>
      <c r="CW305" s="297">
        <f t="shared" si="188"/>
        <v>10000</v>
      </c>
      <c r="CX305" s="297">
        <f t="shared" si="188"/>
        <v>10000</v>
      </c>
      <c r="CY305" s="297">
        <f t="shared" si="188"/>
        <v>10000</v>
      </c>
      <c r="CZ305" s="297">
        <f t="shared" si="188"/>
        <v>10000</v>
      </c>
      <c r="DA305" s="297">
        <f t="shared" si="188"/>
        <v>10000</v>
      </c>
      <c r="DB305" s="297">
        <f t="shared" si="188"/>
        <v>10000</v>
      </c>
      <c r="DC305" s="297">
        <f t="shared" si="188"/>
        <v>10000</v>
      </c>
      <c r="DD305" s="297">
        <f t="shared" si="188"/>
        <v>10000</v>
      </c>
      <c r="DE305" s="297">
        <f t="shared" si="188"/>
        <v>10000</v>
      </c>
      <c r="DF305" s="297">
        <f t="shared" si="188"/>
        <v>10000</v>
      </c>
      <c r="DG305" s="297">
        <f t="shared" si="188"/>
        <v>10000</v>
      </c>
      <c r="DH305" s="297">
        <f t="shared" si="188"/>
        <v>10000</v>
      </c>
      <c r="DI305" s="297">
        <f t="shared" si="188"/>
        <v>10000</v>
      </c>
      <c r="DJ305" s="297">
        <f t="shared" si="188"/>
        <v>10000</v>
      </c>
      <c r="DK305" s="297">
        <f t="shared" si="188"/>
        <v>10000</v>
      </c>
      <c r="DL305" s="297">
        <f t="shared" si="188"/>
        <v>10000</v>
      </c>
      <c r="DM305" s="297">
        <f t="shared" si="185"/>
        <v>10000</v>
      </c>
      <c r="DN305" s="297">
        <f t="shared" si="185"/>
        <v>10000</v>
      </c>
    </row>
    <row r="306" spans="1:118" ht="14">
      <c r="A306" s="151"/>
      <c r="B306" s="33"/>
      <c r="C306" s="84" t="s">
        <v>147</v>
      </c>
      <c r="E306" s="296"/>
      <c r="F306" s="86">
        <f>Inputs!J218/12</f>
        <v>5866.1464931955643</v>
      </c>
      <c r="G306" s="35" t="s">
        <v>116</v>
      </c>
      <c r="H306" s="36">
        <f t="shared" si="182"/>
        <v>615945.38178553374</v>
      </c>
      <c r="I306" s="16"/>
      <c r="J306" s="297">
        <f t="shared" si="186"/>
        <v>0</v>
      </c>
      <c r="K306" s="297">
        <f t="shared" si="186"/>
        <v>0</v>
      </c>
      <c r="L306" s="297">
        <f t="shared" si="186"/>
        <v>0</v>
      </c>
      <c r="M306" s="297">
        <f t="shared" si="186"/>
        <v>0</v>
      </c>
      <c r="N306" s="297">
        <f t="shared" si="186"/>
        <v>5866.1464931955643</v>
      </c>
      <c r="O306" s="297">
        <f t="shared" si="186"/>
        <v>5866.1464931955643</v>
      </c>
      <c r="P306" s="297">
        <f t="shared" si="186"/>
        <v>5866.1464931955643</v>
      </c>
      <c r="Q306" s="297">
        <f t="shared" si="186"/>
        <v>5866.1464931955643</v>
      </c>
      <c r="R306" s="297">
        <f t="shared" si="186"/>
        <v>5866.1464931955643</v>
      </c>
      <c r="S306" s="297">
        <f t="shared" si="186"/>
        <v>5866.1464931955643</v>
      </c>
      <c r="T306" s="297">
        <f t="shared" si="186"/>
        <v>5866.1464931955643</v>
      </c>
      <c r="U306" s="297">
        <f t="shared" si="186"/>
        <v>5866.1464931955643</v>
      </c>
      <c r="V306" s="297">
        <f t="shared" si="186"/>
        <v>5866.1464931955643</v>
      </c>
      <c r="W306" s="297">
        <f t="shared" si="186"/>
        <v>5866.1464931955643</v>
      </c>
      <c r="X306" s="297">
        <f t="shared" si="186"/>
        <v>5866.1464931955643</v>
      </c>
      <c r="Y306" s="297">
        <f t="shared" si="186"/>
        <v>5866.1464931955643</v>
      </c>
      <c r="Z306" s="297">
        <f t="shared" si="187"/>
        <v>5866.1464931955643</v>
      </c>
      <c r="AA306" s="297">
        <f t="shared" si="187"/>
        <v>5866.1464931955643</v>
      </c>
      <c r="AB306" s="297">
        <f t="shared" si="187"/>
        <v>5866.1464931955643</v>
      </c>
      <c r="AC306" s="297">
        <f t="shared" si="187"/>
        <v>5866.1464931955643</v>
      </c>
      <c r="AD306" s="297">
        <f t="shared" si="187"/>
        <v>5866.1464931955643</v>
      </c>
      <c r="AE306" s="297">
        <f t="shared" si="187"/>
        <v>5866.1464931955643</v>
      </c>
      <c r="AF306" s="297">
        <f t="shared" si="187"/>
        <v>5866.1464931955643</v>
      </c>
      <c r="AG306" s="297">
        <f t="shared" si="187"/>
        <v>5866.1464931955643</v>
      </c>
      <c r="AH306" s="297">
        <f t="shared" si="187"/>
        <v>5866.1464931955643</v>
      </c>
      <c r="AI306" s="297">
        <f t="shared" si="187"/>
        <v>5866.1464931955643</v>
      </c>
      <c r="AJ306" s="297">
        <f t="shared" si="187"/>
        <v>5866.1464931955643</v>
      </c>
      <c r="AK306" s="297">
        <f t="shared" si="187"/>
        <v>5866.1464931955643</v>
      </c>
      <c r="AL306" s="297">
        <f t="shared" si="187"/>
        <v>5866.1464931955643</v>
      </c>
      <c r="AM306" s="297">
        <f t="shared" si="187"/>
        <v>5866.1464931955643</v>
      </c>
      <c r="AN306" s="297">
        <f t="shared" si="187"/>
        <v>5866.1464931955643</v>
      </c>
      <c r="AO306" s="297">
        <f t="shared" si="187"/>
        <v>5866.1464931955643</v>
      </c>
      <c r="AP306" s="297">
        <f t="shared" si="187"/>
        <v>5866.1464931955643</v>
      </c>
      <c r="AQ306" s="297">
        <f t="shared" si="187"/>
        <v>5866.1464931955643</v>
      </c>
      <c r="AR306" s="297">
        <f t="shared" si="187"/>
        <v>5866.1464931955643</v>
      </c>
      <c r="AS306" s="297">
        <f t="shared" si="187"/>
        <v>5866.1464931955643</v>
      </c>
      <c r="AT306" s="297">
        <f t="shared" si="187"/>
        <v>5866.1464931955643</v>
      </c>
      <c r="AU306" s="297">
        <f t="shared" si="187"/>
        <v>5866.1464931955643</v>
      </c>
      <c r="AV306" s="297">
        <f t="shared" si="187"/>
        <v>5866.1464931955643</v>
      </c>
      <c r="AW306" s="297">
        <f t="shared" si="187"/>
        <v>5866.1464931955643</v>
      </c>
      <c r="AX306" s="297">
        <f t="shared" si="187"/>
        <v>5866.1464931955643</v>
      </c>
      <c r="AY306" s="297">
        <f t="shared" si="187"/>
        <v>5866.1464931955643</v>
      </c>
      <c r="AZ306" s="297">
        <f t="shared" si="187"/>
        <v>5866.1464931955643</v>
      </c>
      <c r="BA306" s="297">
        <f t="shared" si="187"/>
        <v>5866.1464931955643</v>
      </c>
      <c r="BB306" s="297">
        <f t="shared" si="187"/>
        <v>5866.1464931955643</v>
      </c>
      <c r="BC306" s="297">
        <f t="shared" si="187"/>
        <v>5866.1464931955643</v>
      </c>
      <c r="BD306" s="297">
        <f t="shared" si="187"/>
        <v>5866.1464931955643</v>
      </c>
      <c r="BE306" s="297">
        <f t="shared" si="187"/>
        <v>5866.1464931955643</v>
      </c>
      <c r="BF306" s="297">
        <f t="shared" si="187"/>
        <v>5866.1464931955643</v>
      </c>
      <c r="BG306" s="297">
        <f t="shared" si="187"/>
        <v>5866.1464931955643</v>
      </c>
      <c r="BH306" s="297">
        <f t="shared" si="187"/>
        <v>5866.1464931955643</v>
      </c>
      <c r="BI306" s="297">
        <f t="shared" si="187"/>
        <v>5866.1464931955643</v>
      </c>
      <c r="BJ306" s="297">
        <f t="shared" si="187"/>
        <v>5866.1464931955643</v>
      </c>
      <c r="BK306" s="297">
        <f t="shared" si="187"/>
        <v>5866.1464931955643</v>
      </c>
      <c r="BL306" s="297">
        <f t="shared" si="187"/>
        <v>5866.1464931955643</v>
      </c>
      <c r="BM306" s="297">
        <f t="shared" si="187"/>
        <v>5866.1464931955643</v>
      </c>
      <c r="BN306" s="297">
        <f t="shared" si="187"/>
        <v>5866.1464931955643</v>
      </c>
      <c r="BO306" s="297">
        <f t="shared" si="187"/>
        <v>5866.1464931955643</v>
      </c>
      <c r="BP306" s="297">
        <f t="shared" si="187"/>
        <v>5866.1464931955643</v>
      </c>
      <c r="BQ306" s="297">
        <f t="shared" si="187"/>
        <v>5866.1464931955643</v>
      </c>
      <c r="BR306" s="297">
        <f t="shared" si="187"/>
        <v>5866.1464931955643</v>
      </c>
      <c r="BS306" s="297">
        <f t="shared" si="187"/>
        <v>5866.1464931955643</v>
      </c>
      <c r="BT306" s="297">
        <f t="shared" si="187"/>
        <v>5866.1464931955643</v>
      </c>
      <c r="BU306" s="297">
        <f t="shared" si="187"/>
        <v>5866.1464931955643</v>
      </c>
      <c r="BV306" s="297">
        <f t="shared" si="187"/>
        <v>5866.1464931955643</v>
      </c>
      <c r="BW306" s="297">
        <f t="shared" si="188"/>
        <v>5866.1464931955643</v>
      </c>
      <c r="BX306" s="297">
        <f t="shared" si="188"/>
        <v>5866.1464931955643</v>
      </c>
      <c r="BY306" s="297">
        <f t="shared" si="188"/>
        <v>5866.1464931955643</v>
      </c>
      <c r="BZ306" s="297">
        <f t="shared" si="188"/>
        <v>5866.1464931955643</v>
      </c>
      <c r="CA306" s="297">
        <f t="shared" si="188"/>
        <v>5866.1464931955643</v>
      </c>
      <c r="CB306" s="297">
        <f t="shared" si="188"/>
        <v>5866.1464931955643</v>
      </c>
      <c r="CC306" s="297">
        <f t="shared" si="188"/>
        <v>5866.1464931955643</v>
      </c>
      <c r="CD306" s="297">
        <f t="shared" si="188"/>
        <v>5866.1464931955643</v>
      </c>
      <c r="CE306" s="297">
        <f t="shared" si="188"/>
        <v>5866.1464931955643</v>
      </c>
      <c r="CF306" s="297">
        <f t="shared" si="188"/>
        <v>5866.1464931955643</v>
      </c>
      <c r="CG306" s="297">
        <f t="shared" si="188"/>
        <v>5866.1464931955643</v>
      </c>
      <c r="CH306" s="297">
        <f t="shared" si="188"/>
        <v>5866.1464931955643</v>
      </c>
      <c r="CI306" s="297">
        <f t="shared" si="188"/>
        <v>5866.1464931955643</v>
      </c>
      <c r="CJ306" s="297">
        <f t="shared" si="188"/>
        <v>5866.1464931955643</v>
      </c>
      <c r="CK306" s="297">
        <f t="shared" si="188"/>
        <v>5866.1464931955643</v>
      </c>
      <c r="CL306" s="297">
        <f t="shared" si="188"/>
        <v>5866.1464931955643</v>
      </c>
      <c r="CM306" s="297">
        <f t="shared" si="188"/>
        <v>5866.1464931955643</v>
      </c>
      <c r="CN306" s="297">
        <f t="shared" si="188"/>
        <v>5866.1464931955643</v>
      </c>
      <c r="CO306" s="297">
        <f t="shared" si="188"/>
        <v>5866.1464931955643</v>
      </c>
      <c r="CP306" s="297">
        <f t="shared" si="188"/>
        <v>5866.1464931955643</v>
      </c>
      <c r="CQ306" s="297">
        <f t="shared" si="188"/>
        <v>5866.1464931955643</v>
      </c>
      <c r="CR306" s="297">
        <f t="shared" si="188"/>
        <v>5866.1464931955643</v>
      </c>
      <c r="CS306" s="297">
        <f t="shared" si="188"/>
        <v>5866.1464931955643</v>
      </c>
      <c r="CT306" s="297">
        <f t="shared" si="188"/>
        <v>5866.1464931955643</v>
      </c>
      <c r="CU306" s="297">
        <f t="shared" si="188"/>
        <v>5866.1464931955643</v>
      </c>
      <c r="CV306" s="297">
        <f t="shared" si="188"/>
        <v>5866.1464931955643</v>
      </c>
      <c r="CW306" s="297">
        <f t="shared" si="188"/>
        <v>5866.1464931955643</v>
      </c>
      <c r="CX306" s="297">
        <f t="shared" si="188"/>
        <v>5866.1464931955643</v>
      </c>
      <c r="CY306" s="297">
        <f t="shared" si="188"/>
        <v>5866.1464931955643</v>
      </c>
      <c r="CZ306" s="297">
        <f t="shared" si="188"/>
        <v>5866.1464931955643</v>
      </c>
      <c r="DA306" s="297">
        <f t="shared" si="188"/>
        <v>5866.1464931955643</v>
      </c>
      <c r="DB306" s="297">
        <f t="shared" si="188"/>
        <v>5866.1464931955643</v>
      </c>
      <c r="DC306" s="297">
        <f t="shared" si="188"/>
        <v>5866.1464931955643</v>
      </c>
      <c r="DD306" s="297">
        <f t="shared" si="188"/>
        <v>5866.1464931955643</v>
      </c>
      <c r="DE306" s="297">
        <f t="shared" si="188"/>
        <v>5866.1464931955643</v>
      </c>
      <c r="DF306" s="297">
        <f t="shared" si="188"/>
        <v>5866.1464931955643</v>
      </c>
      <c r="DG306" s="297">
        <f t="shared" si="188"/>
        <v>5866.1464931955643</v>
      </c>
      <c r="DH306" s="297">
        <f t="shared" si="188"/>
        <v>5866.1464931955643</v>
      </c>
      <c r="DI306" s="297">
        <f t="shared" si="188"/>
        <v>5866.1464931955643</v>
      </c>
      <c r="DJ306" s="297">
        <f t="shared" si="188"/>
        <v>5866.1464931955643</v>
      </c>
      <c r="DK306" s="297">
        <f t="shared" si="188"/>
        <v>5866.1464931955643</v>
      </c>
      <c r="DL306" s="297">
        <f t="shared" si="188"/>
        <v>5866.1464931955643</v>
      </c>
      <c r="DM306" s="297">
        <f t="shared" si="188"/>
        <v>5866.1464931955643</v>
      </c>
      <c r="DN306" s="297">
        <f t="shared" si="188"/>
        <v>5866.1464931955643</v>
      </c>
    </row>
    <row r="307" spans="1:118" ht="14">
      <c r="A307" s="151"/>
      <c r="B307" s="33"/>
      <c r="C307" s="84" t="s">
        <v>149</v>
      </c>
      <c r="E307" s="296"/>
      <c r="F307" s="86">
        <f ca="1">Inputs!J220/12</f>
        <v>15348.724155510907</v>
      </c>
      <c r="G307" s="35" t="s">
        <v>116</v>
      </c>
      <c r="H307" s="36">
        <f t="shared" ca="1" si="182"/>
        <v>1611616.036328648</v>
      </c>
      <c r="I307" s="16"/>
      <c r="J307" s="297">
        <f t="shared" ca="1" si="186"/>
        <v>0</v>
      </c>
      <c r="K307" s="297">
        <f t="shared" ca="1" si="186"/>
        <v>0</v>
      </c>
      <c r="L307" s="297">
        <f t="shared" ca="1" si="186"/>
        <v>0</v>
      </c>
      <c r="M307" s="297">
        <f t="shared" ca="1" si="186"/>
        <v>0</v>
      </c>
      <c r="N307" s="297">
        <f t="shared" ca="1" si="186"/>
        <v>15348.724155510907</v>
      </c>
      <c r="O307" s="297">
        <f t="shared" ca="1" si="186"/>
        <v>15348.724155510907</v>
      </c>
      <c r="P307" s="297">
        <f t="shared" ca="1" si="186"/>
        <v>15348.724155510907</v>
      </c>
      <c r="Q307" s="297">
        <f t="shared" ca="1" si="186"/>
        <v>15348.724155510907</v>
      </c>
      <c r="R307" s="297">
        <f t="shared" ca="1" si="186"/>
        <v>15348.724155510907</v>
      </c>
      <c r="S307" s="297">
        <f t="shared" ca="1" si="186"/>
        <v>15348.724155510907</v>
      </c>
      <c r="T307" s="297">
        <f t="shared" ca="1" si="186"/>
        <v>15348.724155510907</v>
      </c>
      <c r="U307" s="297">
        <f t="shared" ca="1" si="186"/>
        <v>15348.724155510907</v>
      </c>
      <c r="V307" s="297">
        <f t="shared" ca="1" si="186"/>
        <v>15348.724155510907</v>
      </c>
      <c r="W307" s="297">
        <f t="shared" ca="1" si="186"/>
        <v>15348.724155510907</v>
      </c>
      <c r="X307" s="297">
        <f t="shared" ca="1" si="186"/>
        <v>15348.724155510907</v>
      </c>
      <c r="Y307" s="297">
        <f t="shared" ca="1" si="186"/>
        <v>15348.724155510907</v>
      </c>
      <c r="Z307" s="297">
        <f t="shared" ca="1" si="187"/>
        <v>15348.724155510907</v>
      </c>
      <c r="AA307" s="297">
        <f t="shared" ca="1" si="187"/>
        <v>15348.724155510907</v>
      </c>
      <c r="AB307" s="297">
        <f t="shared" ca="1" si="187"/>
        <v>15348.724155510907</v>
      </c>
      <c r="AC307" s="297">
        <f t="shared" ca="1" si="187"/>
        <v>15348.724155510907</v>
      </c>
      <c r="AD307" s="297">
        <f t="shared" ca="1" si="187"/>
        <v>15348.724155510907</v>
      </c>
      <c r="AE307" s="297">
        <f t="shared" ca="1" si="187"/>
        <v>15348.724155510907</v>
      </c>
      <c r="AF307" s="297">
        <f t="shared" ca="1" si="187"/>
        <v>15348.724155510907</v>
      </c>
      <c r="AG307" s="297">
        <f t="shared" ca="1" si="187"/>
        <v>15348.724155510907</v>
      </c>
      <c r="AH307" s="297">
        <f t="shared" ca="1" si="187"/>
        <v>15348.724155510907</v>
      </c>
      <c r="AI307" s="297">
        <f t="shared" ca="1" si="187"/>
        <v>15348.724155510907</v>
      </c>
      <c r="AJ307" s="297">
        <f t="shared" ca="1" si="187"/>
        <v>15348.724155510907</v>
      </c>
      <c r="AK307" s="297">
        <f t="shared" ca="1" si="187"/>
        <v>15348.724155510907</v>
      </c>
      <c r="AL307" s="297">
        <f t="shared" ca="1" si="187"/>
        <v>15348.724155510907</v>
      </c>
      <c r="AM307" s="297">
        <f t="shared" ca="1" si="187"/>
        <v>15348.724155510907</v>
      </c>
      <c r="AN307" s="297">
        <f t="shared" ca="1" si="187"/>
        <v>15348.724155510907</v>
      </c>
      <c r="AO307" s="297">
        <f t="shared" ca="1" si="187"/>
        <v>15348.724155510907</v>
      </c>
      <c r="AP307" s="297">
        <f t="shared" ca="1" si="187"/>
        <v>15348.724155510907</v>
      </c>
      <c r="AQ307" s="297">
        <f t="shared" ca="1" si="187"/>
        <v>15348.724155510907</v>
      </c>
      <c r="AR307" s="297">
        <f t="shared" ca="1" si="187"/>
        <v>15348.724155510907</v>
      </c>
      <c r="AS307" s="297">
        <f t="shared" ca="1" si="187"/>
        <v>15348.724155510907</v>
      </c>
      <c r="AT307" s="297">
        <f t="shared" ca="1" si="187"/>
        <v>15348.724155510907</v>
      </c>
      <c r="AU307" s="297">
        <f t="shared" ca="1" si="187"/>
        <v>15348.724155510907</v>
      </c>
      <c r="AV307" s="297">
        <f t="shared" ca="1" si="187"/>
        <v>15348.724155510907</v>
      </c>
      <c r="AW307" s="297">
        <f t="shared" ca="1" si="187"/>
        <v>15348.724155510907</v>
      </c>
      <c r="AX307" s="297">
        <f t="shared" ca="1" si="187"/>
        <v>15348.724155510907</v>
      </c>
      <c r="AY307" s="297">
        <f t="shared" ca="1" si="187"/>
        <v>15348.724155510907</v>
      </c>
      <c r="AZ307" s="297">
        <f t="shared" ca="1" si="187"/>
        <v>15348.724155510907</v>
      </c>
      <c r="BA307" s="297">
        <f t="shared" ca="1" si="187"/>
        <v>15348.724155510907</v>
      </c>
      <c r="BB307" s="297">
        <f t="shared" ca="1" si="187"/>
        <v>15348.724155510907</v>
      </c>
      <c r="BC307" s="297">
        <f t="shared" ca="1" si="187"/>
        <v>15348.724155510907</v>
      </c>
      <c r="BD307" s="297">
        <f t="shared" ca="1" si="187"/>
        <v>15348.724155510907</v>
      </c>
      <c r="BE307" s="297">
        <f t="shared" ca="1" si="187"/>
        <v>15348.724155510907</v>
      </c>
      <c r="BF307" s="297">
        <f t="shared" ca="1" si="187"/>
        <v>15348.724155510907</v>
      </c>
      <c r="BG307" s="297">
        <f t="shared" ca="1" si="187"/>
        <v>15348.724155510907</v>
      </c>
      <c r="BH307" s="297">
        <f t="shared" ca="1" si="187"/>
        <v>15348.724155510907</v>
      </c>
      <c r="BI307" s="297">
        <f t="shared" ca="1" si="187"/>
        <v>15348.724155510907</v>
      </c>
      <c r="BJ307" s="297">
        <f t="shared" ca="1" si="187"/>
        <v>15348.724155510907</v>
      </c>
      <c r="BK307" s="297">
        <f t="shared" ca="1" si="187"/>
        <v>15348.724155510907</v>
      </c>
      <c r="BL307" s="297">
        <f t="shared" ca="1" si="187"/>
        <v>15348.724155510907</v>
      </c>
      <c r="BM307" s="297">
        <f t="shared" ca="1" si="187"/>
        <v>15348.724155510907</v>
      </c>
      <c r="BN307" s="297">
        <f t="shared" ca="1" si="187"/>
        <v>15348.724155510907</v>
      </c>
      <c r="BO307" s="297">
        <f t="shared" ca="1" si="187"/>
        <v>15348.724155510907</v>
      </c>
      <c r="BP307" s="297">
        <f t="shared" ca="1" si="187"/>
        <v>15348.724155510907</v>
      </c>
      <c r="BQ307" s="297">
        <f t="shared" ca="1" si="187"/>
        <v>15348.724155510907</v>
      </c>
      <c r="BR307" s="297">
        <f t="shared" ca="1" si="187"/>
        <v>15348.724155510907</v>
      </c>
      <c r="BS307" s="297">
        <f t="shared" ca="1" si="187"/>
        <v>15348.724155510907</v>
      </c>
      <c r="BT307" s="297">
        <f t="shared" ca="1" si="187"/>
        <v>15348.724155510907</v>
      </c>
      <c r="BU307" s="297">
        <f t="shared" ca="1" si="187"/>
        <v>15348.724155510907</v>
      </c>
      <c r="BV307" s="297">
        <f t="shared" ca="1" si="187"/>
        <v>15348.724155510907</v>
      </c>
      <c r="BW307" s="297">
        <f t="shared" ca="1" si="187"/>
        <v>15348.724155510907</v>
      </c>
      <c r="BX307" s="297">
        <f t="shared" ca="1" si="187"/>
        <v>15348.724155510907</v>
      </c>
      <c r="BY307" s="297">
        <f t="shared" ca="1" si="187"/>
        <v>15348.724155510907</v>
      </c>
      <c r="BZ307" s="297">
        <f t="shared" ca="1" si="187"/>
        <v>15348.724155510907</v>
      </c>
      <c r="CA307" s="297">
        <f t="shared" ca="1" si="187"/>
        <v>15348.724155510907</v>
      </c>
      <c r="CB307" s="297">
        <f t="shared" ca="1" si="187"/>
        <v>15348.724155510907</v>
      </c>
      <c r="CC307" s="297">
        <f t="shared" ca="1" si="187"/>
        <v>15348.724155510907</v>
      </c>
      <c r="CD307" s="297">
        <f t="shared" ca="1" si="187"/>
        <v>15348.724155510907</v>
      </c>
      <c r="CE307" s="297">
        <f t="shared" ca="1" si="187"/>
        <v>15348.724155510907</v>
      </c>
      <c r="CF307" s="297">
        <f t="shared" ca="1" si="187"/>
        <v>15348.724155510907</v>
      </c>
      <c r="CG307" s="297">
        <f t="shared" ca="1" si="187"/>
        <v>15348.724155510907</v>
      </c>
      <c r="CH307" s="297">
        <f t="shared" ca="1" si="188"/>
        <v>15348.724155510907</v>
      </c>
      <c r="CI307" s="297">
        <f t="shared" ca="1" si="188"/>
        <v>15348.724155510907</v>
      </c>
      <c r="CJ307" s="297">
        <f t="shared" ca="1" si="188"/>
        <v>15348.724155510907</v>
      </c>
      <c r="CK307" s="297">
        <f t="shared" ca="1" si="188"/>
        <v>15348.724155510907</v>
      </c>
      <c r="CL307" s="297">
        <f t="shared" ca="1" si="188"/>
        <v>15348.724155510907</v>
      </c>
      <c r="CM307" s="297">
        <f t="shared" ca="1" si="188"/>
        <v>15348.724155510907</v>
      </c>
      <c r="CN307" s="297">
        <f t="shared" ca="1" si="188"/>
        <v>15348.724155510907</v>
      </c>
      <c r="CO307" s="297">
        <f t="shared" ca="1" si="188"/>
        <v>15348.724155510907</v>
      </c>
      <c r="CP307" s="297">
        <f t="shared" ca="1" si="188"/>
        <v>15348.724155510907</v>
      </c>
      <c r="CQ307" s="297">
        <f t="shared" ca="1" si="188"/>
        <v>15348.724155510907</v>
      </c>
      <c r="CR307" s="297">
        <f t="shared" ca="1" si="188"/>
        <v>15348.724155510907</v>
      </c>
      <c r="CS307" s="297">
        <f t="shared" ca="1" si="188"/>
        <v>15348.724155510907</v>
      </c>
      <c r="CT307" s="297">
        <f t="shared" ca="1" si="188"/>
        <v>15348.724155510907</v>
      </c>
      <c r="CU307" s="297">
        <f t="shared" ca="1" si="188"/>
        <v>15348.724155510907</v>
      </c>
      <c r="CV307" s="297">
        <f t="shared" ca="1" si="188"/>
        <v>15348.724155510907</v>
      </c>
      <c r="CW307" s="297">
        <f t="shared" ca="1" si="188"/>
        <v>15348.724155510907</v>
      </c>
      <c r="CX307" s="297">
        <f t="shared" ca="1" si="188"/>
        <v>15348.724155510907</v>
      </c>
      <c r="CY307" s="297">
        <f t="shared" ca="1" si="188"/>
        <v>15348.724155510907</v>
      </c>
      <c r="CZ307" s="297">
        <f t="shared" ca="1" si="188"/>
        <v>15348.724155510907</v>
      </c>
      <c r="DA307" s="297">
        <f t="shared" ca="1" si="188"/>
        <v>15348.724155510907</v>
      </c>
      <c r="DB307" s="297">
        <f t="shared" ca="1" si="188"/>
        <v>15348.724155510907</v>
      </c>
      <c r="DC307" s="297">
        <f t="shared" ca="1" si="188"/>
        <v>15348.724155510907</v>
      </c>
      <c r="DD307" s="297">
        <f t="shared" ca="1" si="188"/>
        <v>15348.724155510907</v>
      </c>
      <c r="DE307" s="297">
        <f t="shared" ca="1" si="188"/>
        <v>15348.724155510907</v>
      </c>
      <c r="DF307" s="297">
        <f t="shared" ca="1" si="188"/>
        <v>15348.724155510907</v>
      </c>
      <c r="DG307" s="297">
        <f t="shared" ca="1" si="188"/>
        <v>15348.724155510907</v>
      </c>
      <c r="DH307" s="297">
        <f t="shared" ca="1" si="188"/>
        <v>15348.724155510907</v>
      </c>
      <c r="DI307" s="297">
        <f t="shared" ca="1" si="188"/>
        <v>15348.724155510907</v>
      </c>
      <c r="DJ307" s="297">
        <f t="shared" ca="1" si="188"/>
        <v>15348.724155510907</v>
      </c>
      <c r="DK307" s="297">
        <f t="shared" ca="1" si="188"/>
        <v>15348.724155510907</v>
      </c>
      <c r="DL307" s="297">
        <f t="shared" ca="1" si="188"/>
        <v>15348.724155510907</v>
      </c>
      <c r="DM307" s="297">
        <f t="shared" ca="1" si="188"/>
        <v>15348.724155510907</v>
      </c>
      <c r="DN307" s="297">
        <f t="shared" ca="1" si="188"/>
        <v>15348.724155510907</v>
      </c>
    </row>
    <row r="308" spans="1:118" ht="14">
      <c r="A308" s="151"/>
      <c r="B308" s="33"/>
      <c r="C308" s="84" t="s">
        <v>124</v>
      </c>
      <c r="E308" s="296"/>
      <c r="F308" s="86">
        <f ca="1">SUM(F301:F307)*Inputs!J222</f>
        <v>5646.4870648706474</v>
      </c>
      <c r="G308" s="35" t="s">
        <v>116</v>
      </c>
      <c r="H308" s="36">
        <f t="shared" ca="1" si="182"/>
        <v>592881.14181141858</v>
      </c>
      <c r="I308" s="16"/>
      <c r="J308" s="297">
        <f t="shared" ca="1" si="186"/>
        <v>0</v>
      </c>
      <c r="K308" s="297">
        <f t="shared" ca="1" si="186"/>
        <v>0</v>
      </c>
      <c r="L308" s="297">
        <f t="shared" ca="1" si="186"/>
        <v>0</v>
      </c>
      <c r="M308" s="297">
        <f t="shared" ca="1" si="186"/>
        <v>0</v>
      </c>
      <c r="N308" s="297">
        <f t="shared" ca="1" si="186"/>
        <v>5646.4870648706474</v>
      </c>
      <c r="O308" s="297">
        <f t="shared" ca="1" si="186"/>
        <v>5646.4870648706474</v>
      </c>
      <c r="P308" s="297">
        <f t="shared" ca="1" si="186"/>
        <v>5646.4870648706474</v>
      </c>
      <c r="Q308" s="297">
        <f t="shared" ca="1" si="186"/>
        <v>5646.4870648706474</v>
      </c>
      <c r="R308" s="297">
        <f t="shared" ca="1" si="186"/>
        <v>5646.4870648706474</v>
      </c>
      <c r="S308" s="297">
        <f t="shared" ca="1" si="186"/>
        <v>5646.4870648706474</v>
      </c>
      <c r="T308" s="297">
        <f t="shared" ca="1" si="186"/>
        <v>5646.4870648706474</v>
      </c>
      <c r="U308" s="297">
        <f t="shared" ca="1" si="186"/>
        <v>5646.4870648706474</v>
      </c>
      <c r="V308" s="297">
        <f t="shared" ca="1" si="186"/>
        <v>5646.4870648706474</v>
      </c>
      <c r="W308" s="297">
        <f t="shared" ca="1" si="186"/>
        <v>5646.4870648706474</v>
      </c>
      <c r="X308" s="297">
        <f t="shared" ca="1" si="186"/>
        <v>5646.4870648706474</v>
      </c>
      <c r="Y308" s="297">
        <f t="shared" ca="1" si="186"/>
        <v>5646.4870648706474</v>
      </c>
      <c r="Z308" s="297">
        <f t="shared" ref="Z308:CG308" ca="1" si="189">$F308*Z$24</f>
        <v>5646.4870648706474</v>
      </c>
      <c r="AA308" s="297">
        <f t="shared" ca="1" si="189"/>
        <v>5646.4870648706474</v>
      </c>
      <c r="AB308" s="297">
        <f t="shared" ca="1" si="189"/>
        <v>5646.4870648706474</v>
      </c>
      <c r="AC308" s="297">
        <f t="shared" ca="1" si="189"/>
        <v>5646.4870648706474</v>
      </c>
      <c r="AD308" s="297">
        <f t="shared" ca="1" si="189"/>
        <v>5646.4870648706474</v>
      </c>
      <c r="AE308" s="297">
        <f t="shared" ca="1" si="189"/>
        <v>5646.4870648706474</v>
      </c>
      <c r="AF308" s="297">
        <f t="shared" ca="1" si="189"/>
        <v>5646.4870648706474</v>
      </c>
      <c r="AG308" s="297">
        <f t="shared" ca="1" si="189"/>
        <v>5646.4870648706474</v>
      </c>
      <c r="AH308" s="297">
        <f t="shared" ca="1" si="189"/>
        <v>5646.4870648706474</v>
      </c>
      <c r="AI308" s="297">
        <f t="shared" ca="1" si="189"/>
        <v>5646.4870648706474</v>
      </c>
      <c r="AJ308" s="297">
        <f t="shared" ca="1" si="189"/>
        <v>5646.4870648706474</v>
      </c>
      <c r="AK308" s="297">
        <f t="shared" ca="1" si="189"/>
        <v>5646.4870648706474</v>
      </c>
      <c r="AL308" s="297">
        <f t="shared" ca="1" si="189"/>
        <v>5646.4870648706474</v>
      </c>
      <c r="AM308" s="297">
        <f t="shared" ca="1" si="189"/>
        <v>5646.4870648706474</v>
      </c>
      <c r="AN308" s="297">
        <f t="shared" ca="1" si="189"/>
        <v>5646.4870648706474</v>
      </c>
      <c r="AO308" s="297">
        <f t="shared" ca="1" si="189"/>
        <v>5646.4870648706474</v>
      </c>
      <c r="AP308" s="297">
        <f t="shared" ca="1" si="189"/>
        <v>5646.4870648706474</v>
      </c>
      <c r="AQ308" s="297">
        <f t="shared" ca="1" si="189"/>
        <v>5646.4870648706474</v>
      </c>
      <c r="AR308" s="297">
        <f t="shared" ca="1" si="189"/>
        <v>5646.4870648706474</v>
      </c>
      <c r="AS308" s="297">
        <f t="shared" ca="1" si="189"/>
        <v>5646.4870648706474</v>
      </c>
      <c r="AT308" s="297">
        <f t="shared" ca="1" si="189"/>
        <v>5646.4870648706474</v>
      </c>
      <c r="AU308" s="297">
        <f t="shared" ca="1" si="189"/>
        <v>5646.4870648706474</v>
      </c>
      <c r="AV308" s="297">
        <f t="shared" ca="1" si="189"/>
        <v>5646.4870648706474</v>
      </c>
      <c r="AW308" s="297">
        <f t="shared" ca="1" si="189"/>
        <v>5646.4870648706474</v>
      </c>
      <c r="AX308" s="297">
        <f t="shared" ca="1" si="189"/>
        <v>5646.4870648706474</v>
      </c>
      <c r="AY308" s="297">
        <f t="shared" ca="1" si="189"/>
        <v>5646.4870648706474</v>
      </c>
      <c r="AZ308" s="297">
        <f t="shared" ca="1" si="189"/>
        <v>5646.4870648706474</v>
      </c>
      <c r="BA308" s="297">
        <f t="shared" ca="1" si="189"/>
        <v>5646.4870648706474</v>
      </c>
      <c r="BB308" s="297">
        <f t="shared" ca="1" si="189"/>
        <v>5646.4870648706474</v>
      </c>
      <c r="BC308" s="297">
        <f t="shared" ca="1" si="189"/>
        <v>5646.4870648706474</v>
      </c>
      <c r="BD308" s="297">
        <f t="shared" ca="1" si="189"/>
        <v>5646.4870648706474</v>
      </c>
      <c r="BE308" s="297">
        <f t="shared" ca="1" si="189"/>
        <v>5646.4870648706474</v>
      </c>
      <c r="BF308" s="297">
        <f t="shared" ca="1" si="189"/>
        <v>5646.4870648706474</v>
      </c>
      <c r="BG308" s="297">
        <f t="shared" ca="1" si="189"/>
        <v>5646.4870648706474</v>
      </c>
      <c r="BH308" s="297">
        <f t="shared" ca="1" si="189"/>
        <v>5646.4870648706474</v>
      </c>
      <c r="BI308" s="297">
        <f t="shared" ca="1" si="189"/>
        <v>5646.4870648706474</v>
      </c>
      <c r="BJ308" s="297">
        <f t="shared" ca="1" si="189"/>
        <v>5646.4870648706474</v>
      </c>
      <c r="BK308" s="297">
        <f t="shared" ca="1" si="189"/>
        <v>5646.4870648706474</v>
      </c>
      <c r="BL308" s="297">
        <f t="shared" ca="1" si="189"/>
        <v>5646.4870648706474</v>
      </c>
      <c r="BM308" s="297">
        <f t="shared" ca="1" si="189"/>
        <v>5646.4870648706474</v>
      </c>
      <c r="BN308" s="297">
        <f t="shared" ca="1" si="189"/>
        <v>5646.4870648706474</v>
      </c>
      <c r="BO308" s="297">
        <f t="shared" ca="1" si="189"/>
        <v>5646.4870648706474</v>
      </c>
      <c r="BP308" s="297">
        <f t="shared" ca="1" si="189"/>
        <v>5646.4870648706474</v>
      </c>
      <c r="BQ308" s="297">
        <f t="shared" ca="1" si="189"/>
        <v>5646.4870648706474</v>
      </c>
      <c r="BR308" s="297">
        <f t="shared" ca="1" si="189"/>
        <v>5646.4870648706474</v>
      </c>
      <c r="BS308" s="297">
        <f t="shared" ca="1" si="189"/>
        <v>5646.4870648706474</v>
      </c>
      <c r="BT308" s="297">
        <f t="shared" ca="1" si="189"/>
        <v>5646.4870648706474</v>
      </c>
      <c r="BU308" s="297">
        <f t="shared" ca="1" si="189"/>
        <v>5646.4870648706474</v>
      </c>
      <c r="BV308" s="297">
        <f t="shared" ca="1" si="189"/>
        <v>5646.4870648706474</v>
      </c>
      <c r="BW308" s="297">
        <f t="shared" ca="1" si="189"/>
        <v>5646.4870648706474</v>
      </c>
      <c r="BX308" s="297">
        <f t="shared" ca="1" si="189"/>
        <v>5646.4870648706474</v>
      </c>
      <c r="BY308" s="297">
        <f t="shared" ca="1" si="189"/>
        <v>5646.4870648706474</v>
      </c>
      <c r="BZ308" s="297">
        <f t="shared" ca="1" si="189"/>
        <v>5646.4870648706474</v>
      </c>
      <c r="CA308" s="297">
        <f t="shared" ca="1" si="189"/>
        <v>5646.4870648706474</v>
      </c>
      <c r="CB308" s="297">
        <f t="shared" ca="1" si="189"/>
        <v>5646.4870648706474</v>
      </c>
      <c r="CC308" s="297">
        <f t="shared" ca="1" si="189"/>
        <v>5646.4870648706474</v>
      </c>
      <c r="CD308" s="297">
        <f t="shared" ca="1" si="189"/>
        <v>5646.4870648706474</v>
      </c>
      <c r="CE308" s="297">
        <f t="shared" ca="1" si="189"/>
        <v>5646.4870648706474</v>
      </c>
      <c r="CF308" s="297">
        <f t="shared" ca="1" si="189"/>
        <v>5646.4870648706474</v>
      </c>
      <c r="CG308" s="297">
        <f t="shared" ca="1" si="189"/>
        <v>5646.4870648706474</v>
      </c>
      <c r="CH308" s="297">
        <f t="shared" ca="1" si="188"/>
        <v>5646.4870648706474</v>
      </c>
      <c r="CI308" s="297">
        <f t="shared" ca="1" si="188"/>
        <v>5646.4870648706474</v>
      </c>
      <c r="CJ308" s="297">
        <f t="shared" ca="1" si="188"/>
        <v>5646.4870648706474</v>
      </c>
      <c r="CK308" s="297">
        <f t="shared" ca="1" si="188"/>
        <v>5646.4870648706474</v>
      </c>
      <c r="CL308" s="297">
        <f t="shared" ca="1" si="188"/>
        <v>5646.4870648706474</v>
      </c>
      <c r="CM308" s="297">
        <f t="shared" ca="1" si="188"/>
        <v>5646.4870648706474</v>
      </c>
      <c r="CN308" s="297">
        <f t="shared" ca="1" si="188"/>
        <v>5646.4870648706474</v>
      </c>
      <c r="CO308" s="297">
        <f t="shared" ca="1" si="188"/>
        <v>5646.4870648706474</v>
      </c>
      <c r="CP308" s="297">
        <f t="shared" ca="1" si="188"/>
        <v>5646.4870648706474</v>
      </c>
      <c r="CQ308" s="297">
        <f t="shared" ca="1" si="188"/>
        <v>5646.4870648706474</v>
      </c>
      <c r="CR308" s="297">
        <f t="shared" ca="1" si="188"/>
        <v>5646.4870648706474</v>
      </c>
      <c r="CS308" s="297">
        <f t="shared" ca="1" si="188"/>
        <v>5646.4870648706474</v>
      </c>
      <c r="CT308" s="297">
        <f t="shared" ca="1" si="188"/>
        <v>5646.4870648706474</v>
      </c>
      <c r="CU308" s="297">
        <f t="shared" ca="1" si="188"/>
        <v>5646.4870648706474</v>
      </c>
      <c r="CV308" s="297">
        <f t="shared" ca="1" si="188"/>
        <v>5646.4870648706474</v>
      </c>
      <c r="CW308" s="297">
        <f t="shared" ca="1" si="188"/>
        <v>5646.4870648706474</v>
      </c>
      <c r="CX308" s="297">
        <f t="shared" ca="1" si="188"/>
        <v>5646.4870648706474</v>
      </c>
      <c r="CY308" s="297">
        <f t="shared" ca="1" si="188"/>
        <v>5646.4870648706474</v>
      </c>
      <c r="CZ308" s="297">
        <f t="shared" ca="1" si="188"/>
        <v>5646.4870648706474</v>
      </c>
      <c r="DA308" s="297">
        <f t="shared" ca="1" si="188"/>
        <v>5646.4870648706474</v>
      </c>
      <c r="DB308" s="297">
        <f t="shared" ca="1" si="188"/>
        <v>5646.4870648706474</v>
      </c>
      <c r="DC308" s="297">
        <f t="shared" ca="1" si="188"/>
        <v>5646.4870648706474</v>
      </c>
      <c r="DD308" s="297">
        <f t="shared" ca="1" si="188"/>
        <v>5646.4870648706474</v>
      </c>
      <c r="DE308" s="297">
        <f t="shared" ca="1" si="188"/>
        <v>5646.4870648706474</v>
      </c>
      <c r="DF308" s="297">
        <f t="shared" ca="1" si="188"/>
        <v>5646.4870648706474</v>
      </c>
      <c r="DG308" s="297">
        <f t="shared" ca="1" si="188"/>
        <v>5646.4870648706474</v>
      </c>
      <c r="DH308" s="297">
        <f t="shared" ca="1" si="188"/>
        <v>5646.4870648706474</v>
      </c>
      <c r="DI308" s="297">
        <f t="shared" ca="1" si="188"/>
        <v>5646.4870648706474</v>
      </c>
      <c r="DJ308" s="297">
        <f t="shared" ca="1" si="188"/>
        <v>5646.4870648706474</v>
      </c>
      <c r="DK308" s="297">
        <f t="shared" ca="1" si="188"/>
        <v>5646.4870648706474</v>
      </c>
      <c r="DL308" s="297">
        <f t="shared" ca="1" si="188"/>
        <v>5646.4870648706474</v>
      </c>
      <c r="DM308" s="297">
        <f t="shared" ca="1" si="188"/>
        <v>5646.4870648706474</v>
      </c>
      <c r="DN308" s="297">
        <f t="shared" ca="1" si="188"/>
        <v>5646.4870648706474</v>
      </c>
    </row>
    <row r="309" spans="1:118" ht="14">
      <c r="A309" s="151"/>
      <c r="B309" s="33"/>
      <c r="C309" s="84"/>
      <c r="E309" s="296"/>
      <c r="F309" s="88"/>
      <c r="G309" s="35"/>
      <c r="H309" s="36"/>
      <c r="I309" s="16"/>
      <c r="J309" s="297"/>
      <c r="K309" s="297"/>
      <c r="L309" s="297"/>
      <c r="M309" s="297"/>
      <c r="N309" s="297"/>
      <c r="O309" s="297"/>
      <c r="P309" s="297"/>
      <c r="Q309" s="297"/>
      <c r="R309" s="297"/>
      <c r="S309" s="297"/>
      <c r="T309" s="297"/>
      <c r="U309" s="297"/>
      <c r="V309" s="297"/>
      <c r="W309" s="297"/>
      <c r="X309" s="297"/>
      <c r="Y309" s="297"/>
      <c r="Z309" s="297"/>
      <c r="AA309" s="297"/>
      <c r="AB309" s="297"/>
      <c r="AC309" s="297"/>
      <c r="AD309" s="297"/>
      <c r="AE309" s="297"/>
      <c r="AF309" s="297"/>
      <c r="AG309" s="297"/>
      <c r="AH309" s="297"/>
      <c r="AI309" s="297"/>
      <c r="AJ309" s="297"/>
      <c r="AK309" s="297"/>
      <c r="AL309" s="297"/>
      <c r="AM309" s="297"/>
      <c r="AN309" s="297"/>
      <c r="AO309" s="297"/>
      <c r="AP309" s="297"/>
      <c r="AQ309" s="297"/>
      <c r="AR309" s="297"/>
      <c r="AS309" s="297"/>
      <c r="AT309" s="297"/>
      <c r="AU309" s="297"/>
      <c r="AV309" s="297"/>
      <c r="AW309" s="297"/>
      <c r="AX309" s="297"/>
      <c r="AY309" s="297"/>
      <c r="AZ309" s="297"/>
      <c r="BA309" s="297"/>
      <c r="BB309" s="297"/>
      <c r="BC309" s="297"/>
      <c r="BD309" s="297"/>
      <c r="BE309" s="297"/>
      <c r="BF309" s="297"/>
      <c r="BG309" s="297"/>
      <c r="BH309" s="297"/>
      <c r="BI309" s="297"/>
      <c r="BJ309" s="297"/>
      <c r="BK309" s="297"/>
      <c r="BL309" s="297"/>
      <c r="BM309" s="297"/>
      <c r="BN309" s="297"/>
      <c r="BO309" s="297"/>
      <c r="BP309" s="297"/>
      <c r="BQ309" s="297"/>
      <c r="BR309" s="297"/>
      <c r="BS309" s="297"/>
      <c r="BT309" s="297"/>
      <c r="BU309" s="297"/>
      <c r="BV309" s="297"/>
      <c r="BW309" s="297"/>
      <c r="BX309" s="297"/>
      <c r="BY309" s="297"/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/>
      <c r="CO309" s="297"/>
      <c r="CP309" s="297"/>
      <c r="CQ309" s="297"/>
      <c r="CR309" s="297"/>
      <c r="CS309" s="297"/>
      <c r="CT309" s="297"/>
      <c r="CU309" s="297"/>
      <c r="CV309" s="297"/>
      <c r="CW309" s="297"/>
      <c r="CX309" s="297"/>
      <c r="CY309" s="297"/>
      <c r="CZ309" s="297"/>
      <c r="DA309" s="297"/>
      <c r="DB309" s="297"/>
      <c r="DC309" s="297"/>
      <c r="DD309" s="297"/>
      <c r="DE309" s="297"/>
      <c r="DF309" s="297"/>
      <c r="DG309" s="297"/>
      <c r="DH309" s="297"/>
      <c r="DI309" s="297"/>
      <c r="DJ309" s="297"/>
      <c r="DK309" s="297"/>
      <c r="DL309" s="297"/>
      <c r="DM309" s="297"/>
      <c r="DN309" s="297"/>
    </row>
    <row r="310" spans="1:118" ht="14">
      <c r="A310" s="151"/>
      <c r="B310" s="33"/>
      <c r="C310" s="23" t="s">
        <v>160</v>
      </c>
      <c r="E310" s="41"/>
      <c r="F310" s="87"/>
      <c r="G310" s="35" t="s">
        <v>131</v>
      </c>
      <c r="H310" s="36">
        <f ca="1">SUM(J310:DN310)</f>
        <v>6521692.559925613</v>
      </c>
      <c r="I310" s="16"/>
      <c r="J310" s="298">
        <f t="shared" ref="J310:AO310" ca="1" si="190">SUM(J301:J308)</f>
        <v>0</v>
      </c>
      <c r="K310" s="298">
        <f t="shared" ca="1" si="190"/>
        <v>0</v>
      </c>
      <c r="L310" s="298">
        <f t="shared" ca="1" si="190"/>
        <v>0</v>
      </c>
      <c r="M310" s="298">
        <f t="shared" ca="1" si="190"/>
        <v>0</v>
      </c>
      <c r="N310" s="298">
        <f t="shared" ca="1" si="190"/>
        <v>62111.357713577119</v>
      </c>
      <c r="O310" s="298">
        <f t="shared" ca="1" si="190"/>
        <v>62111.357713577119</v>
      </c>
      <c r="P310" s="298">
        <f t="shared" ca="1" si="190"/>
        <v>62111.357713577119</v>
      </c>
      <c r="Q310" s="298">
        <f t="shared" ca="1" si="190"/>
        <v>62111.357713577119</v>
      </c>
      <c r="R310" s="298">
        <f t="shared" ca="1" si="190"/>
        <v>62111.357713577119</v>
      </c>
      <c r="S310" s="298">
        <f t="shared" ca="1" si="190"/>
        <v>62111.357713577119</v>
      </c>
      <c r="T310" s="298">
        <f t="shared" ca="1" si="190"/>
        <v>62111.357713577119</v>
      </c>
      <c r="U310" s="298">
        <f t="shared" ca="1" si="190"/>
        <v>62111.357713577119</v>
      </c>
      <c r="V310" s="298">
        <f t="shared" ca="1" si="190"/>
        <v>62111.357713577119</v>
      </c>
      <c r="W310" s="298">
        <f t="shared" ca="1" si="190"/>
        <v>62111.357713577119</v>
      </c>
      <c r="X310" s="298">
        <f t="shared" ca="1" si="190"/>
        <v>62111.357713577119</v>
      </c>
      <c r="Y310" s="298">
        <f t="shared" ca="1" si="190"/>
        <v>62111.357713577119</v>
      </c>
      <c r="Z310" s="298">
        <f t="shared" ca="1" si="190"/>
        <v>62111.357713577119</v>
      </c>
      <c r="AA310" s="298">
        <f t="shared" ca="1" si="190"/>
        <v>62111.357713577119</v>
      </c>
      <c r="AB310" s="298">
        <f t="shared" ca="1" si="190"/>
        <v>62111.357713577119</v>
      </c>
      <c r="AC310" s="298">
        <f t="shared" ca="1" si="190"/>
        <v>62111.357713577119</v>
      </c>
      <c r="AD310" s="298">
        <f t="shared" ca="1" si="190"/>
        <v>62111.357713577119</v>
      </c>
      <c r="AE310" s="298">
        <f t="shared" ca="1" si="190"/>
        <v>62111.357713577119</v>
      </c>
      <c r="AF310" s="298">
        <f t="shared" ca="1" si="190"/>
        <v>62111.357713577119</v>
      </c>
      <c r="AG310" s="298">
        <f t="shared" ca="1" si="190"/>
        <v>62111.357713577119</v>
      </c>
      <c r="AH310" s="298">
        <f t="shared" ca="1" si="190"/>
        <v>62111.357713577119</v>
      </c>
      <c r="AI310" s="298">
        <f t="shared" ca="1" si="190"/>
        <v>62111.357713577119</v>
      </c>
      <c r="AJ310" s="298">
        <f t="shared" ca="1" si="190"/>
        <v>62111.357713577119</v>
      </c>
      <c r="AK310" s="298">
        <f t="shared" ca="1" si="190"/>
        <v>62111.357713577119</v>
      </c>
      <c r="AL310" s="298">
        <f t="shared" ca="1" si="190"/>
        <v>62111.357713577119</v>
      </c>
      <c r="AM310" s="298">
        <f t="shared" ca="1" si="190"/>
        <v>62111.357713577119</v>
      </c>
      <c r="AN310" s="298">
        <f t="shared" ca="1" si="190"/>
        <v>62111.357713577119</v>
      </c>
      <c r="AO310" s="298">
        <f t="shared" ca="1" si="190"/>
        <v>62111.357713577119</v>
      </c>
      <c r="AP310" s="298">
        <f t="shared" ref="AP310:BU310" ca="1" si="191">SUM(AP301:AP308)</f>
        <v>62111.357713577119</v>
      </c>
      <c r="AQ310" s="298">
        <f t="shared" ca="1" si="191"/>
        <v>62111.357713577119</v>
      </c>
      <c r="AR310" s="298">
        <f t="shared" ca="1" si="191"/>
        <v>62111.357713577119</v>
      </c>
      <c r="AS310" s="298">
        <f t="shared" ca="1" si="191"/>
        <v>62111.357713577119</v>
      </c>
      <c r="AT310" s="298">
        <f t="shared" ca="1" si="191"/>
        <v>62111.357713577119</v>
      </c>
      <c r="AU310" s="298">
        <f t="shared" ca="1" si="191"/>
        <v>62111.357713577119</v>
      </c>
      <c r="AV310" s="298">
        <f t="shared" ca="1" si="191"/>
        <v>62111.357713577119</v>
      </c>
      <c r="AW310" s="298">
        <f t="shared" ca="1" si="191"/>
        <v>62111.357713577119</v>
      </c>
      <c r="AX310" s="298">
        <f t="shared" ca="1" si="191"/>
        <v>62111.357713577119</v>
      </c>
      <c r="AY310" s="298">
        <f t="shared" ca="1" si="191"/>
        <v>62111.357713577119</v>
      </c>
      <c r="AZ310" s="298">
        <f t="shared" ca="1" si="191"/>
        <v>62111.357713577119</v>
      </c>
      <c r="BA310" s="298">
        <f t="shared" ca="1" si="191"/>
        <v>62111.357713577119</v>
      </c>
      <c r="BB310" s="298">
        <f t="shared" ca="1" si="191"/>
        <v>62111.357713577119</v>
      </c>
      <c r="BC310" s="298">
        <f t="shared" ca="1" si="191"/>
        <v>62111.357713577119</v>
      </c>
      <c r="BD310" s="298">
        <f t="shared" ca="1" si="191"/>
        <v>62111.357713577119</v>
      </c>
      <c r="BE310" s="298">
        <f t="shared" ca="1" si="191"/>
        <v>62111.357713577119</v>
      </c>
      <c r="BF310" s="298">
        <f t="shared" ca="1" si="191"/>
        <v>62111.357713577119</v>
      </c>
      <c r="BG310" s="298">
        <f t="shared" ca="1" si="191"/>
        <v>62111.357713577119</v>
      </c>
      <c r="BH310" s="298">
        <f t="shared" ca="1" si="191"/>
        <v>62111.357713577119</v>
      </c>
      <c r="BI310" s="298">
        <f t="shared" ca="1" si="191"/>
        <v>62111.357713577119</v>
      </c>
      <c r="BJ310" s="298">
        <f t="shared" ca="1" si="191"/>
        <v>62111.357713577119</v>
      </c>
      <c r="BK310" s="298">
        <f t="shared" ca="1" si="191"/>
        <v>62111.357713577119</v>
      </c>
      <c r="BL310" s="298">
        <f t="shared" ca="1" si="191"/>
        <v>62111.357713577119</v>
      </c>
      <c r="BM310" s="298">
        <f t="shared" ca="1" si="191"/>
        <v>62111.357713577119</v>
      </c>
      <c r="BN310" s="298">
        <f t="shared" ca="1" si="191"/>
        <v>62111.357713577119</v>
      </c>
      <c r="BO310" s="298">
        <f t="shared" ca="1" si="191"/>
        <v>62111.357713577119</v>
      </c>
      <c r="BP310" s="298">
        <f t="shared" ca="1" si="191"/>
        <v>62111.357713577119</v>
      </c>
      <c r="BQ310" s="298">
        <f t="shared" ca="1" si="191"/>
        <v>62111.357713577119</v>
      </c>
      <c r="BR310" s="298">
        <f t="shared" ca="1" si="191"/>
        <v>62111.357713577119</v>
      </c>
      <c r="BS310" s="298">
        <f t="shared" ca="1" si="191"/>
        <v>62111.357713577119</v>
      </c>
      <c r="BT310" s="298">
        <f t="shared" ca="1" si="191"/>
        <v>62111.357713577119</v>
      </c>
      <c r="BU310" s="298">
        <f t="shared" ca="1" si="191"/>
        <v>62111.357713577119</v>
      </c>
      <c r="BV310" s="298">
        <f t="shared" ref="BV310:DA310" ca="1" si="192">SUM(BV301:BV308)</f>
        <v>62111.357713577119</v>
      </c>
      <c r="BW310" s="298">
        <f t="shared" ca="1" si="192"/>
        <v>62111.357713577119</v>
      </c>
      <c r="BX310" s="298">
        <f t="shared" ca="1" si="192"/>
        <v>62111.357713577119</v>
      </c>
      <c r="BY310" s="298">
        <f t="shared" ca="1" si="192"/>
        <v>62111.357713577119</v>
      </c>
      <c r="BZ310" s="298">
        <f t="shared" ca="1" si="192"/>
        <v>62111.357713577119</v>
      </c>
      <c r="CA310" s="298">
        <f t="shared" ca="1" si="192"/>
        <v>62111.357713577119</v>
      </c>
      <c r="CB310" s="298">
        <f t="shared" ca="1" si="192"/>
        <v>62111.357713577119</v>
      </c>
      <c r="CC310" s="298">
        <f t="shared" ca="1" si="192"/>
        <v>62111.357713577119</v>
      </c>
      <c r="CD310" s="298">
        <f t="shared" ca="1" si="192"/>
        <v>62111.357713577119</v>
      </c>
      <c r="CE310" s="298">
        <f t="shared" ca="1" si="192"/>
        <v>62111.357713577119</v>
      </c>
      <c r="CF310" s="298">
        <f t="shared" ca="1" si="192"/>
        <v>62111.357713577119</v>
      </c>
      <c r="CG310" s="298">
        <f t="shared" ca="1" si="192"/>
        <v>62111.357713577119</v>
      </c>
      <c r="CH310" s="298">
        <f t="shared" ca="1" si="192"/>
        <v>62111.357713577119</v>
      </c>
      <c r="CI310" s="298">
        <f t="shared" ca="1" si="192"/>
        <v>62111.357713577119</v>
      </c>
      <c r="CJ310" s="298">
        <f t="shared" ca="1" si="192"/>
        <v>62111.357713577119</v>
      </c>
      <c r="CK310" s="298">
        <f t="shared" ca="1" si="192"/>
        <v>62111.357713577119</v>
      </c>
      <c r="CL310" s="298">
        <f t="shared" ca="1" si="192"/>
        <v>62111.357713577119</v>
      </c>
      <c r="CM310" s="298">
        <f t="shared" ca="1" si="192"/>
        <v>62111.357713577119</v>
      </c>
      <c r="CN310" s="298">
        <f t="shared" ca="1" si="192"/>
        <v>62111.357713577119</v>
      </c>
      <c r="CO310" s="298">
        <f t="shared" ca="1" si="192"/>
        <v>62111.357713577119</v>
      </c>
      <c r="CP310" s="298">
        <f t="shared" ca="1" si="192"/>
        <v>62111.357713577119</v>
      </c>
      <c r="CQ310" s="298">
        <f t="shared" ca="1" si="192"/>
        <v>62111.357713577119</v>
      </c>
      <c r="CR310" s="298">
        <f t="shared" ca="1" si="192"/>
        <v>62111.357713577119</v>
      </c>
      <c r="CS310" s="298">
        <f t="shared" ca="1" si="192"/>
        <v>62111.357713577119</v>
      </c>
      <c r="CT310" s="298">
        <f t="shared" ca="1" si="192"/>
        <v>62111.357713577119</v>
      </c>
      <c r="CU310" s="298">
        <f t="shared" ca="1" si="192"/>
        <v>62111.357713577119</v>
      </c>
      <c r="CV310" s="298">
        <f t="shared" ca="1" si="192"/>
        <v>62111.357713577119</v>
      </c>
      <c r="CW310" s="298">
        <f t="shared" ca="1" si="192"/>
        <v>62111.357713577119</v>
      </c>
      <c r="CX310" s="298">
        <f t="shared" ca="1" si="192"/>
        <v>62111.357713577119</v>
      </c>
      <c r="CY310" s="298">
        <f t="shared" ca="1" si="192"/>
        <v>62111.357713577119</v>
      </c>
      <c r="CZ310" s="298">
        <f t="shared" ca="1" si="192"/>
        <v>62111.357713577119</v>
      </c>
      <c r="DA310" s="298">
        <f t="shared" ca="1" si="192"/>
        <v>62111.357713577119</v>
      </c>
      <c r="DB310" s="298">
        <f t="shared" ref="DB310:DN310" ca="1" si="193">SUM(DB301:DB308)</f>
        <v>62111.357713577119</v>
      </c>
      <c r="DC310" s="298">
        <f t="shared" ca="1" si="193"/>
        <v>62111.357713577119</v>
      </c>
      <c r="DD310" s="298">
        <f t="shared" ca="1" si="193"/>
        <v>62111.357713577119</v>
      </c>
      <c r="DE310" s="298">
        <f t="shared" ca="1" si="193"/>
        <v>62111.357713577119</v>
      </c>
      <c r="DF310" s="298">
        <f t="shared" ca="1" si="193"/>
        <v>62111.357713577119</v>
      </c>
      <c r="DG310" s="298">
        <f t="shared" ca="1" si="193"/>
        <v>62111.357713577119</v>
      </c>
      <c r="DH310" s="298">
        <f t="shared" ca="1" si="193"/>
        <v>62111.357713577119</v>
      </c>
      <c r="DI310" s="298">
        <f t="shared" ca="1" si="193"/>
        <v>62111.357713577119</v>
      </c>
      <c r="DJ310" s="298">
        <f t="shared" ca="1" si="193"/>
        <v>62111.357713577119</v>
      </c>
      <c r="DK310" s="298">
        <f t="shared" ca="1" si="193"/>
        <v>62111.357713577119</v>
      </c>
      <c r="DL310" s="298">
        <f t="shared" ca="1" si="193"/>
        <v>62111.357713577119</v>
      </c>
      <c r="DM310" s="298">
        <f t="shared" ca="1" si="193"/>
        <v>62111.357713577119</v>
      </c>
      <c r="DN310" s="298">
        <f t="shared" ca="1" si="193"/>
        <v>62111.357713577119</v>
      </c>
    </row>
    <row r="311" spans="1:118" ht="14">
      <c r="A311" s="151"/>
      <c r="B311" s="33"/>
      <c r="C311" s="23"/>
      <c r="E311" s="41"/>
      <c r="F311" s="87"/>
      <c r="G311" s="35"/>
      <c r="H311" s="36"/>
      <c r="I311" s="16"/>
      <c r="J311" s="297"/>
      <c r="K311" s="297"/>
      <c r="L311" s="297"/>
      <c r="M311" s="297"/>
      <c r="N311" s="297"/>
      <c r="O311" s="297"/>
      <c r="P311" s="297"/>
      <c r="Q311" s="297"/>
      <c r="R311" s="297"/>
      <c r="S311" s="297"/>
      <c r="T311" s="297"/>
      <c r="U311" s="297"/>
      <c r="V311" s="297"/>
      <c r="W311" s="297"/>
      <c r="X311" s="297"/>
      <c r="Y311" s="297"/>
      <c r="Z311" s="297"/>
      <c r="AA311" s="297"/>
      <c r="AB311" s="297"/>
      <c r="AC311" s="297"/>
      <c r="AD311" s="297"/>
      <c r="AE311" s="297"/>
      <c r="AF311" s="297"/>
      <c r="AG311" s="297"/>
      <c r="AH311" s="297"/>
      <c r="AI311" s="297"/>
      <c r="AJ311" s="297"/>
      <c r="AK311" s="297"/>
      <c r="AL311" s="297"/>
      <c r="AM311" s="297"/>
      <c r="AN311" s="297"/>
      <c r="AO311" s="297"/>
      <c r="AP311" s="297"/>
      <c r="AQ311" s="297"/>
      <c r="AR311" s="297"/>
      <c r="AS311" s="297"/>
      <c r="AT311" s="297"/>
      <c r="AU311" s="297"/>
      <c r="AV311" s="297"/>
      <c r="AW311" s="297"/>
      <c r="AX311" s="297"/>
      <c r="AY311" s="297"/>
      <c r="AZ311" s="297"/>
      <c r="BA311" s="297"/>
      <c r="BB311" s="297"/>
      <c r="BC311" s="297"/>
      <c r="BD311" s="297"/>
      <c r="BE311" s="297"/>
      <c r="BF311" s="297"/>
      <c r="BG311" s="297"/>
      <c r="BH311" s="297"/>
      <c r="BI311" s="297"/>
      <c r="BJ311" s="297"/>
      <c r="BK311" s="297"/>
      <c r="BL311" s="297"/>
      <c r="BM311" s="297"/>
      <c r="BN311" s="297"/>
      <c r="BO311" s="297"/>
      <c r="BP311" s="297"/>
      <c r="BQ311" s="297"/>
      <c r="BR311" s="297"/>
      <c r="BS311" s="297"/>
      <c r="BT311" s="297"/>
      <c r="BU311" s="297"/>
      <c r="BV311" s="297"/>
      <c r="BW311" s="297"/>
      <c r="BX311" s="297"/>
      <c r="BY311" s="297"/>
      <c r="BZ311" s="297"/>
      <c r="CA311" s="297"/>
      <c r="CB311" s="297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7"/>
      <c r="CM311" s="297"/>
      <c r="CN311" s="297"/>
      <c r="CO311" s="297"/>
      <c r="CP311" s="297"/>
      <c r="CQ311" s="297"/>
      <c r="CR311" s="297"/>
      <c r="CS311" s="297"/>
      <c r="CT311" s="297"/>
      <c r="CU311" s="297"/>
      <c r="CV311" s="297"/>
      <c r="CW311" s="297"/>
      <c r="CX311" s="297"/>
      <c r="CY311" s="297"/>
      <c r="CZ311" s="297"/>
      <c r="DA311" s="297"/>
      <c r="DB311" s="297"/>
      <c r="DC311" s="297"/>
      <c r="DD311" s="297"/>
      <c r="DE311" s="297"/>
      <c r="DF311" s="297"/>
      <c r="DG311" s="297"/>
      <c r="DH311" s="297"/>
      <c r="DI311" s="297"/>
      <c r="DJ311" s="297"/>
      <c r="DK311" s="297"/>
      <c r="DL311" s="297"/>
      <c r="DM311" s="297"/>
      <c r="DN311" s="297"/>
    </row>
    <row r="312" spans="1:118" ht="14">
      <c r="A312" s="151"/>
      <c r="B312" s="33"/>
      <c r="C312" s="37"/>
      <c r="E312" s="296"/>
      <c r="F312" s="87"/>
      <c r="G312" s="35"/>
      <c r="H312" s="36"/>
      <c r="I312" s="16"/>
      <c r="J312" s="296"/>
      <c r="K312" s="296"/>
      <c r="L312" s="296"/>
      <c r="M312" s="296"/>
      <c r="N312" s="296"/>
      <c r="O312" s="296"/>
      <c r="P312" s="296"/>
      <c r="Q312" s="296"/>
      <c r="R312" s="296"/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96"/>
      <c r="AE312" s="296"/>
      <c r="AF312" s="296"/>
      <c r="AG312" s="296"/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96"/>
      <c r="AT312" s="296"/>
      <c r="AU312" s="296"/>
      <c r="AV312" s="296"/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96"/>
      <c r="BI312" s="296"/>
      <c r="BJ312" s="296"/>
      <c r="BK312" s="296"/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  <c r="BW312" s="296"/>
      <c r="BX312" s="296"/>
      <c r="BY312" s="296"/>
      <c r="BZ312" s="296"/>
      <c r="CA312" s="296"/>
      <c r="CB312" s="296"/>
      <c r="CC312" s="296"/>
      <c r="CD312" s="296"/>
      <c r="CE312" s="296"/>
      <c r="CF312" s="296"/>
      <c r="CG312" s="296"/>
      <c r="CH312" s="296"/>
      <c r="CI312" s="296"/>
      <c r="CJ312" s="296"/>
      <c r="CK312" s="296"/>
      <c r="CL312" s="296"/>
      <c r="CM312" s="296"/>
      <c r="CN312" s="296"/>
      <c r="CO312" s="296"/>
      <c r="CP312" s="296"/>
      <c r="CQ312" s="296"/>
      <c r="CR312" s="296"/>
      <c r="CS312" s="296"/>
      <c r="CT312" s="296"/>
      <c r="CU312" s="296"/>
      <c r="CV312" s="296"/>
      <c r="CW312" s="296"/>
      <c r="CX312" s="296"/>
      <c r="CY312" s="296"/>
      <c r="CZ312" s="296"/>
      <c r="DA312" s="296"/>
      <c r="DB312" s="296"/>
      <c r="DC312" s="296"/>
      <c r="DD312" s="296"/>
      <c r="DE312" s="296"/>
      <c r="DF312" s="296"/>
      <c r="DG312" s="296"/>
      <c r="DH312" s="296"/>
      <c r="DI312" s="296"/>
      <c r="DJ312" s="296"/>
      <c r="DK312" s="296"/>
      <c r="DL312" s="296"/>
      <c r="DM312" s="296"/>
      <c r="DN312" s="296"/>
    </row>
    <row r="313" spans="1:118" ht="14">
      <c r="A313" s="151"/>
      <c r="B313" s="33"/>
      <c r="C313" s="14" t="s">
        <v>161</v>
      </c>
      <c r="E313" s="296"/>
      <c r="F313" s="87"/>
      <c r="G313" s="35"/>
      <c r="H313" s="36"/>
      <c r="I313" s="16"/>
      <c r="J313" s="296"/>
      <c r="K313" s="296"/>
      <c r="L313" s="296"/>
      <c r="M313" s="296"/>
      <c r="N313" s="296"/>
      <c r="O313" s="296"/>
      <c r="P313" s="296"/>
      <c r="Q313" s="296"/>
      <c r="R313" s="296"/>
      <c r="S313" s="296"/>
      <c r="T313" s="296"/>
      <c r="U313" s="296"/>
      <c r="V313" s="296"/>
      <c r="W313" s="296"/>
      <c r="X313" s="296"/>
      <c r="Y313" s="296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6"/>
      <c r="BO313" s="296"/>
      <c r="BP313" s="296"/>
      <c r="BQ313" s="296"/>
      <c r="BR313" s="296"/>
      <c r="BS313" s="296"/>
      <c r="BT313" s="296"/>
      <c r="BU313" s="296"/>
      <c r="BV313" s="296"/>
      <c r="BW313" s="296"/>
      <c r="BX313" s="296"/>
      <c r="BY313" s="296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/>
      <c r="CO313" s="296"/>
      <c r="CP313" s="296"/>
      <c r="CQ313" s="296"/>
      <c r="CR313" s="296"/>
      <c r="CS313" s="296"/>
      <c r="CT313" s="296"/>
      <c r="CU313" s="296"/>
      <c r="CV313" s="296"/>
      <c r="CW313" s="296"/>
      <c r="CX313" s="296"/>
      <c r="CY313" s="296"/>
      <c r="CZ313" s="296"/>
      <c r="DA313" s="296"/>
      <c r="DB313" s="296"/>
      <c r="DC313" s="296"/>
      <c r="DD313" s="296"/>
      <c r="DE313" s="296"/>
      <c r="DF313" s="296"/>
      <c r="DG313" s="296"/>
      <c r="DH313" s="296"/>
      <c r="DI313" s="296"/>
      <c r="DJ313" s="296"/>
      <c r="DK313" s="296"/>
      <c r="DL313" s="296"/>
      <c r="DM313" s="296"/>
      <c r="DN313" s="296"/>
    </row>
    <row r="314" spans="1:118" ht="14">
      <c r="A314" s="151"/>
      <c r="B314" s="33"/>
      <c r="C314" s="37"/>
      <c r="E314" s="296"/>
      <c r="F314" s="87"/>
      <c r="G314" s="35"/>
      <c r="H314" s="36"/>
      <c r="I314" s="16"/>
      <c r="J314" s="296"/>
      <c r="K314" s="296"/>
      <c r="L314" s="296"/>
      <c r="M314" s="296"/>
      <c r="N314" s="296"/>
      <c r="O314" s="296"/>
      <c r="P314" s="296"/>
      <c r="Q314" s="296"/>
      <c r="R314" s="296"/>
      <c r="S314" s="296"/>
      <c r="T314" s="296"/>
      <c r="U314" s="296"/>
      <c r="V314" s="296"/>
      <c r="W314" s="296"/>
      <c r="X314" s="296"/>
      <c r="Y314" s="296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6"/>
      <c r="BO314" s="296"/>
      <c r="BP314" s="299"/>
      <c r="BQ314" s="299"/>
      <c r="BR314" s="299"/>
      <c r="BS314" s="299"/>
      <c r="BT314" s="299"/>
      <c r="BU314" s="299"/>
      <c r="BV314" s="299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299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299"/>
      <c r="CU314" s="299"/>
      <c r="CV314" s="299"/>
      <c r="CW314" s="299"/>
      <c r="CX314" s="299"/>
      <c r="CY314" s="299"/>
      <c r="CZ314" s="299"/>
      <c r="DA314" s="299"/>
      <c r="DB314" s="299"/>
      <c r="DC314" s="299"/>
      <c r="DD314" s="299"/>
      <c r="DE314" s="299"/>
      <c r="DF314" s="299"/>
      <c r="DG314" s="299"/>
      <c r="DH314" s="299"/>
      <c r="DI314" s="299"/>
      <c r="DJ314" s="299"/>
      <c r="DK314" s="299"/>
      <c r="DL314" s="299"/>
      <c r="DM314" s="299"/>
      <c r="DN314" s="299"/>
    </row>
    <row r="315" spans="1:118" ht="14">
      <c r="A315" s="151"/>
      <c r="B315" s="33"/>
      <c r="C315" s="37" t="s">
        <v>293</v>
      </c>
      <c r="E315" s="296"/>
      <c r="F315" s="86">
        <f>IF(F288=0,0,Inputs!J226)</f>
        <v>0</v>
      </c>
      <c r="G315" s="35" t="s">
        <v>36</v>
      </c>
      <c r="H315" s="36">
        <f>SUM(J315:DN315)</f>
        <v>0</v>
      </c>
      <c r="I315" s="16"/>
      <c r="J315" s="297">
        <f t="shared" ref="J315:AO315" si="194">$F315*J285*J$24*$F$288</f>
        <v>0</v>
      </c>
      <c r="K315" s="297">
        <f t="shared" si="194"/>
        <v>0</v>
      </c>
      <c r="L315" s="297">
        <f t="shared" si="194"/>
        <v>0</v>
      </c>
      <c r="M315" s="297">
        <f t="shared" si="194"/>
        <v>0</v>
      </c>
      <c r="N315" s="297">
        <f t="shared" si="194"/>
        <v>0</v>
      </c>
      <c r="O315" s="297">
        <f t="shared" si="194"/>
        <v>0</v>
      </c>
      <c r="P315" s="297">
        <f t="shared" si="194"/>
        <v>0</v>
      </c>
      <c r="Q315" s="297">
        <f t="shared" si="194"/>
        <v>0</v>
      </c>
      <c r="R315" s="297">
        <f t="shared" si="194"/>
        <v>0</v>
      </c>
      <c r="S315" s="297">
        <f t="shared" si="194"/>
        <v>0</v>
      </c>
      <c r="T315" s="297">
        <f t="shared" si="194"/>
        <v>0</v>
      </c>
      <c r="U315" s="297">
        <f t="shared" si="194"/>
        <v>0</v>
      </c>
      <c r="V315" s="297">
        <f t="shared" si="194"/>
        <v>0</v>
      </c>
      <c r="W315" s="297">
        <f t="shared" si="194"/>
        <v>0</v>
      </c>
      <c r="X315" s="297">
        <f t="shared" si="194"/>
        <v>0</v>
      </c>
      <c r="Y315" s="297">
        <f t="shared" si="194"/>
        <v>0</v>
      </c>
      <c r="Z315" s="297">
        <f t="shared" si="194"/>
        <v>0</v>
      </c>
      <c r="AA315" s="297">
        <f t="shared" si="194"/>
        <v>0</v>
      </c>
      <c r="AB315" s="297">
        <f t="shared" si="194"/>
        <v>0</v>
      </c>
      <c r="AC315" s="297">
        <f t="shared" si="194"/>
        <v>0</v>
      </c>
      <c r="AD315" s="297">
        <f t="shared" si="194"/>
        <v>0</v>
      </c>
      <c r="AE315" s="297">
        <f t="shared" si="194"/>
        <v>0</v>
      </c>
      <c r="AF315" s="297">
        <f t="shared" si="194"/>
        <v>0</v>
      </c>
      <c r="AG315" s="297">
        <f t="shared" si="194"/>
        <v>0</v>
      </c>
      <c r="AH315" s="297">
        <f t="shared" si="194"/>
        <v>0</v>
      </c>
      <c r="AI315" s="297">
        <f t="shared" si="194"/>
        <v>0</v>
      </c>
      <c r="AJ315" s="297">
        <f t="shared" si="194"/>
        <v>0</v>
      </c>
      <c r="AK315" s="297">
        <f t="shared" si="194"/>
        <v>0</v>
      </c>
      <c r="AL315" s="297">
        <f t="shared" si="194"/>
        <v>0</v>
      </c>
      <c r="AM315" s="297">
        <f t="shared" si="194"/>
        <v>0</v>
      </c>
      <c r="AN315" s="297">
        <f t="shared" si="194"/>
        <v>0</v>
      </c>
      <c r="AO315" s="297">
        <f t="shared" si="194"/>
        <v>0</v>
      </c>
      <c r="AP315" s="297">
        <f t="shared" ref="AP315:BU315" si="195">$F315*AP285*AP$24*$F$288</f>
        <v>0</v>
      </c>
      <c r="AQ315" s="297">
        <f t="shared" si="195"/>
        <v>0</v>
      </c>
      <c r="AR315" s="297">
        <f t="shared" si="195"/>
        <v>0</v>
      </c>
      <c r="AS315" s="297">
        <f t="shared" si="195"/>
        <v>0</v>
      </c>
      <c r="AT315" s="297">
        <f t="shared" si="195"/>
        <v>0</v>
      </c>
      <c r="AU315" s="297">
        <f t="shared" si="195"/>
        <v>0</v>
      </c>
      <c r="AV315" s="297">
        <f t="shared" si="195"/>
        <v>0</v>
      </c>
      <c r="AW315" s="297">
        <f t="shared" si="195"/>
        <v>0</v>
      </c>
      <c r="AX315" s="297">
        <f t="shared" si="195"/>
        <v>0</v>
      </c>
      <c r="AY315" s="297">
        <f t="shared" si="195"/>
        <v>0</v>
      </c>
      <c r="AZ315" s="297">
        <f t="shared" si="195"/>
        <v>0</v>
      </c>
      <c r="BA315" s="297">
        <f t="shared" si="195"/>
        <v>0</v>
      </c>
      <c r="BB315" s="297">
        <f t="shared" si="195"/>
        <v>0</v>
      </c>
      <c r="BC315" s="297">
        <f t="shared" si="195"/>
        <v>0</v>
      </c>
      <c r="BD315" s="297">
        <f t="shared" si="195"/>
        <v>0</v>
      </c>
      <c r="BE315" s="297">
        <f t="shared" si="195"/>
        <v>0</v>
      </c>
      <c r="BF315" s="297">
        <f t="shared" si="195"/>
        <v>0</v>
      </c>
      <c r="BG315" s="297">
        <f t="shared" si="195"/>
        <v>0</v>
      </c>
      <c r="BH315" s="297">
        <f t="shared" si="195"/>
        <v>0</v>
      </c>
      <c r="BI315" s="297">
        <f t="shared" si="195"/>
        <v>0</v>
      </c>
      <c r="BJ315" s="297">
        <f t="shared" si="195"/>
        <v>0</v>
      </c>
      <c r="BK315" s="297">
        <f t="shared" si="195"/>
        <v>0</v>
      </c>
      <c r="BL315" s="297">
        <f t="shared" si="195"/>
        <v>0</v>
      </c>
      <c r="BM315" s="297">
        <f t="shared" si="195"/>
        <v>0</v>
      </c>
      <c r="BN315" s="297">
        <f t="shared" si="195"/>
        <v>0</v>
      </c>
      <c r="BO315" s="297">
        <f t="shared" si="195"/>
        <v>0</v>
      </c>
      <c r="BP315" s="297">
        <f t="shared" si="195"/>
        <v>0</v>
      </c>
      <c r="BQ315" s="297">
        <f t="shared" si="195"/>
        <v>0</v>
      </c>
      <c r="BR315" s="297">
        <f t="shared" si="195"/>
        <v>0</v>
      </c>
      <c r="BS315" s="297">
        <f t="shared" si="195"/>
        <v>0</v>
      </c>
      <c r="BT315" s="297">
        <f t="shared" si="195"/>
        <v>0</v>
      </c>
      <c r="BU315" s="297">
        <f t="shared" si="195"/>
        <v>0</v>
      </c>
      <c r="BV315" s="297">
        <f t="shared" ref="BV315:DA315" si="196">$F315*BV285*BV$24*$F$288</f>
        <v>0</v>
      </c>
      <c r="BW315" s="297">
        <f t="shared" si="196"/>
        <v>0</v>
      </c>
      <c r="BX315" s="297">
        <f t="shared" si="196"/>
        <v>0</v>
      </c>
      <c r="BY315" s="297">
        <f t="shared" si="196"/>
        <v>0</v>
      </c>
      <c r="BZ315" s="297">
        <f t="shared" si="196"/>
        <v>0</v>
      </c>
      <c r="CA315" s="297">
        <f t="shared" si="196"/>
        <v>0</v>
      </c>
      <c r="CB315" s="297">
        <f t="shared" si="196"/>
        <v>0</v>
      </c>
      <c r="CC315" s="297">
        <f t="shared" si="196"/>
        <v>0</v>
      </c>
      <c r="CD315" s="297">
        <f t="shared" si="196"/>
        <v>0</v>
      </c>
      <c r="CE315" s="297">
        <f t="shared" si="196"/>
        <v>0</v>
      </c>
      <c r="CF315" s="297">
        <f t="shared" si="196"/>
        <v>0</v>
      </c>
      <c r="CG315" s="297">
        <f t="shared" si="196"/>
        <v>0</v>
      </c>
      <c r="CH315" s="297">
        <f t="shared" si="196"/>
        <v>0</v>
      </c>
      <c r="CI315" s="297">
        <f t="shared" si="196"/>
        <v>0</v>
      </c>
      <c r="CJ315" s="297">
        <f t="shared" si="196"/>
        <v>0</v>
      </c>
      <c r="CK315" s="297">
        <f t="shared" si="196"/>
        <v>0</v>
      </c>
      <c r="CL315" s="297">
        <f t="shared" si="196"/>
        <v>0</v>
      </c>
      <c r="CM315" s="297">
        <f t="shared" si="196"/>
        <v>0</v>
      </c>
      <c r="CN315" s="297">
        <f t="shared" si="196"/>
        <v>0</v>
      </c>
      <c r="CO315" s="297">
        <f t="shared" si="196"/>
        <v>0</v>
      </c>
      <c r="CP315" s="297">
        <f t="shared" si="196"/>
        <v>0</v>
      </c>
      <c r="CQ315" s="297">
        <f t="shared" si="196"/>
        <v>0</v>
      </c>
      <c r="CR315" s="297">
        <f t="shared" si="196"/>
        <v>0</v>
      </c>
      <c r="CS315" s="297">
        <f t="shared" si="196"/>
        <v>0</v>
      </c>
      <c r="CT315" s="297">
        <f t="shared" si="196"/>
        <v>0</v>
      </c>
      <c r="CU315" s="297">
        <f t="shared" si="196"/>
        <v>0</v>
      </c>
      <c r="CV315" s="297">
        <f t="shared" si="196"/>
        <v>0</v>
      </c>
      <c r="CW315" s="297">
        <f t="shared" si="196"/>
        <v>0</v>
      </c>
      <c r="CX315" s="297">
        <f t="shared" si="196"/>
        <v>0</v>
      </c>
      <c r="CY315" s="297">
        <f t="shared" si="196"/>
        <v>0</v>
      </c>
      <c r="CZ315" s="297">
        <f t="shared" si="196"/>
        <v>0</v>
      </c>
      <c r="DA315" s="297">
        <f t="shared" si="196"/>
        <v>0</v>
      </c>
      <c r="DB315" s="297">
        <f t="shared" ref="DB315:DN315" si="197">$F315*DB285*DB$24*$F$288</f>
        <v>0</v>
      </c>
      <c r="DC315" s="297">
        <f t="shared" si="197"/>
        <v>0</v>
      </c>
      <c r="DD315" s="297">
        <f t="shared" si="197"/>
        <v>0</v>
      </c>
      <c r="DE315" s="297">
        <f t="shared" si="197"/>
        <v>0</v>
      </c>
      <c r="DF315" s="297">
        <f t="shared" si="197"/>
        <v>0</v>
      </c>
      <c r="DG315" s="297">
        <f t="shared" si="197"/>
        <v>0</v>
      </c>
      <c r="DH315" s="297">
        <f t="shared" si="197"/>
        <v>0</v>
      </c>
      <c r="DI315" s="297">
        <f t="shared" si="197"/>
        <v>0</v>
      </c>
      <c r="DJ315" s="297">
        <f t="shared" si="197"/>
        <v>0</v>
      </c>
      <c r="DK315" s="297">
        <f t="shared" si="197"/>
        <v>0</v>
      </c>
      <c r="DL315" s="297">
        <f t="shared" si="197"/>
        <v>0</v>
      </c>
      <c r="DM315" s="297">
        <f t="shared" si="197"/>
        <v>0</v>
      </c>
      <c r="DN315" s="297">
        <f t="shared" si="197"/>
        <v>0</v>
      </c>
    </row>
    <row r="316" spans="1:118" ht="14">
      <c r="A316" s="151"/>
      <c r="B316" s="33"/>
      <c r="C316" s="37" t="s">
        <v>151</v>
      </c>
      <c r="E316" s="41"/>
      <c r="F316" s="86">
        <f>Inputs!J227</f>
        <v>50</v>
      </c>
      <c r="G316" s="35" t="s">
        <v>122</v>
      </c>
      <c r="H316" s="36">
        <f>SUM(J316:DN316)</f>
        <v>4200000</v>
      </c>
      <c r="I316" s="16"/>
      <c r="J316" s="297">
        <f t="shared" ref="J316:AO316" si="198">$F316*J67*J$24</f>
        <v>0</v>
      </c>
      <c r="K316" s="297">
        <f t="shared" si="198"/>
        <v>0</v>
      </c>
      <c r="L316" s="297">
        <f t="shared" si="198"/>
        <v>0</v>
      </c>
      <c r="M316" s="297">
        <f t="shared" si="198"/>
        <v>0</v>
      </c>
      <c r="N316" s="297">
        <f t="shared" si="198"/>
        <v>40000</v>
      </c>
      <c r="O316" s="297">
        <f t="shared" si="198"/>
        <v>40000</v>
      </c>
      <c r="P316" s="297">
        <f t="shared" si="198"/>
        <v>40000</v>
      </c>
      <c r="Q316" s="297">
        <f t="shared" si="198"/>
        <v>40000</v>
      </c>
      <c r="R316" s="297">
        <f t="shared" si="198"/>
        <v>40000</v>
      </c>
      <c r="S316" s="297">
        <f t="shared" si="198"/>
        <v>40000</v>
      </c>
      <c r="T316" s="297">
        <f t="shared" si="198"/>
        <v>40000</v>
      </c>
      <c r="U316" s="297">
        <f t="shared" si="198"/>
        <v>40000</v>
      </c>
      <c r="V316" s="297">
        <f t="shared" si="198"/>
        <v>40000</v>
      </c>
      <c r="W316" s="297">
        <f t="shared" si="198"/>
        <v>40000</v>
      </c>
      <c r="X316" s="297">
        <f t="shared" si="198"/>
        <v>40000</v>
      </c>
      <c r="Y316" s="297">
        <f t="shared" si="198"/>
        <v>40000</v>
      </c>
      <c r="Z316" s="297">
        <f t="shared" si="198"/>
        <v>40000</v>
      </c>
      <c r="AA316" s="297">
        <f t="shared" si="198"/>
        <v>40000</v>
      </c>
      <c r="AB316" s="297">
        <f t="shared" si="198"/>
        <v>40000</v>
      </c>
      <c r="AC316" s="297">
        <f t="shared" si="198"/>
        <v>40000</v>
      </c>
      <c r="AD316" s="297">
        <f t="shared" si="198"/>
        <v>40000</v>
      </c>
      <c r="AE316" s="297">
        <f t="shared" si="198"/>
        <v>40000</v>
      </c>
      <c r="AF316" s="297">
        <f t="shared" si="198"/>
        <v>40000</v>
      </c>
      <c r="AG316" s="297">
        <f t="shared" si="198"/>
        <v>40000</v>
      </c>
      <c r="AH316" s="297">
        <f t="shared" si="198"/>
        <v>40000</v>
      </c>
      <c r="AI316" s="297">
        <f t="shared" si="198"/>
        <v>40000</v>
      </c>
      <c r="AJ316" s="297">
        <f t="shared" si="198"/>
        <v>40000</v>
      </c>
      <c r="AK316" s="297">
        <f t="shared" si="198"/>
        <v>40000</v>
      </c>
      <c r="AL316" s="297">
        <f t="shared" si="198"/>
        <v>40000</v>
      </c>
      <c r="AM316" s="297">
        <f t="shared" si="198"/>
        <v>40000</v>
      </c>
      <c r="AN316" s="297">
        <f t="shared" si="198"/>
        <v>40000</v>
      </c>
      <c r="AO316" s="297">
        <f t="shared" si="198"/>
        <v>40000</v>
      </c>
      <c r="AP316" s="297">
        <f t="shared" ref="AP316:BU316" si="199">$F316*AP67*AP$24</f>
        <v>40000</v>
      </c>
      <c r="AQ316" s="297">
        <f t="shared" si="199"/>
        <v>40000</v>
      </c>
      <c r="AR316" s="297">
        <f t="shared" si="199"/>
        <v>40000</v>
      </c>
      <c r="AS316" s="297">
        <f t="shared" si="199"/>
        <v>40000</v>
      </c>
      <c r="AT316" s="297">
        <f t="shared" si="199"/>
        <v>40000</v>
      </c>
      <c r="AU316" s="297">
        <f t="shared" si="199"/>
        <v>40000</v>
      </c>
      <c r="AV316" s="297">
        <f t="shared" si="199"/>
        <v>40000</v>
      </c>
      <c r="AW316" s="297">
        <f t="shared" si="199"/>
        <v>40000</v>
      </c>
      <c r="AX316" s="297">
        <f t="shared" si="199"/>
        <v>40000</v>
      </c>
      <c r="AY316" s="297">
        <f t="shared" si="199"/>
        <v>40000</v>
      </c>
      <c r="AZ316" s="297">
        <f t="shared" si="199"/>
        <v>40000</v>
      </c>
      <c r="BA316" s="297">
        <f t="shared" si="199"/>
        <v>40000</v>
      </c>
      <c r="BB316" s="297">
        <f t="shared" si="199"/>
        <v>40000</v>
      </c>
      <c r="BC316" s="297">
        <f t="shared" si="199"/>
        <v>40000</v>
      </c>
      <c r="BD316" s="297">
        <f t="shared" si="199"/>
        <v>40000</v>
      </c>
      <c r="BE316" s="297">
        <f t="shared" si="199"/>
        <v>40000</v>
      </c>
      <c r="BF316" s="297">
        <f t="shared" si="199"/>
        <v>40000</v>
      </c>
      <c r="BG316" s="297">
        <f t="shared" si="199"/>
        <v>40000</v>
      </c>
      <c r="BH316" s="297">
        <f t="shared" si="199"/>
        <v>40000</v>
      </c>
      <c r="BI316" s="297">
        <f t="shared" si="199"/>
        <v>40000</v>
      </c>
      <c r="BJ316" s="297">
        <f t="shared" si="199"/>
        <v>40000</v>
      </c>
      <c r="BK316" s="297">
        <f t="shared" si="199"/>
        <v>40000</v>
      </c>
      <c r="BL316" s="297">
        <f t="shared" si="199"/>
        <v>40000</v>
      </c>
      <c r="BM316" s="297">
        <f t="shared" si="199"/>
        <v>40000</v>
      </c>
      <c r="BN316" s="297">
        <f t="shared" si="199"/>
        <v>40000</v>
      </c>
      <c r="BO316" s="297">
        <f t="shared" si="199"/>
        <v>40000</v>
      </c>
      <c r="BP316" s="297">
        <f t="shared" si="199"/>
        <v>40000</v>
      </c>
      <c r="BQ316" s="297">
        <f t="shared" si="199"/>
        <v>40000</v>
      </c>
      <c r="BR316" s="297">
        <f t="shared" si="199"/>
        <v>40000</v>
      </c>
      <c r="BS316" s="297">
        <f t="shared" si="199"/>
        <v>40000</v>
      </c>
      <c r="BT316" s="297">
        <f t="shared" si="199"/>
        <v>40000</v>
      </c>
      <c r="BU316" s="297">
        <f t="shared" si="199"/>
        <v>40000</v>
      </c>
      <c r="BV316" s="297">
        <f t="shared" ref="BV316:DA316" si="200">$F316*BV67*BV$24</f>
        <v>40000</v>
      </c>
      <c r="BW316" s="297">
        <f t="shared" si="200"/>
        <v>40000</v>
      </c>
      <c r="BX316" s="297">
        <f t="shared" si="200"/>
        <v>40000</v>
      </c>
      <c r="BY316" s="297">
        <f t="shared" si="200"/>
        <v>40000</v>
      </c>
      <c r="BZ316" s="297">
        <f t="shared" si="200"/>
        <v>40000</v>
      </c>
      <c r="CA316" s="297">
        <f t="shared" si="200"/>
        <v>40000</v>
      </c>
      <c r="CB316" s="297">
        <f t="shared" si="200"/>
        <v>40000</v>
      </c>
      <c r="CC316" s="297">
        <f t="shared" si="200"/>
        <v>40000</v>
      </c>
      <c r="CD316" s="297">
        <f t="shared" si="200"/>
        <v>40000</v>
      </c>
      <c r="CE316" s="297">
        <f t="shared" si="200"/>
        <v>40000</v>
      </c>
      <c r="CF316" s="297">
        <f t="shared" si="200"/>
        <v>40000</v>
      </c>
      <c r="CG316" s="297">
        <f t="shared" si="200"/>
        <v>40000</v>
      </c>
      <c r="CH316" s="297">
        <f t="shared" si="200"/>
        <v>40000</v>
      </c>
      <c r="CI316" s="297">
        <f t="shared" si="200"/>
        <v>40000</v>
      </c>
      <c r="CJ316" s="297">
        <f t="shared" si="200"/>
        <v>40000</v>
      </c>
      <c r="CK316" s="297">
        <f t="shared" si="200"/>
        <v>40000</v>
      </c>
      <c r="CL316" s="297">
        <f t="shared" si="200"/>
        <v>40000</v>
      </c>
      <c r="CM316" s="297">
        <f t="shared" si="200"/>
        <v>40000</v>
      </c>
      <c r="CN316" s="297">
        <f t="shared" si="200"/>
        <v>40000</v>
      </c>
      <c r="CO316" s="297">
        <f t="shared" si="200"/>
        <v>40000</v>
      </c>
      <c r="CP316" s="297">
        <f t="shared" si="200"/>
        <v>40000</v>
      </c>
      <c r="CQ316" s="297">
        <f t="shared" si="200"/>
        <v>40000</v>
      </c>
      <c r="CR316" s="297">
        <f t="shared" si="200"/>
        <v>40000</v>
      </c>
      <c r="CS316" s="297">
        <f t="shared" si="200"/>
        <v>40000</v>
      </c>
      <c r="CT316" s="297">
        <f t="shared" si="200"/>
        <v>40000</v>
      </c>
      <c r="CU316" s="297">
        <f t="shared" si="200"/>
        <v>40000</v>
      </c>
      <c r="CV316" s="297">
        <f t="shared" si="200"/>
        <v>40000</v>
      </c>
      <c r="CW316" s="297">
        <f t="shared" si="200"/>
        <v>40000</v>
      </c>
      <c r="CX316" s="297">
        <f t="shared" si="200"/>
        <v>40000</v>
      </c>
      <c r="CY316" s="297">
        <f t="shared" si="200"/>
        <v>40000</v>
      </c>
      <c r="CZ316" s="297">
        <f t="shared" si="200"/>
        <v>40000</v>
      </c>
      <c r="DA316" s="297">
        <f t="shared" si="200"/>
        <v>40000</v>
      </c>
      <c r="DB316" s="297">
        <f t="shared" ref="DB316:DN316" si="201">$F316*DB67*DB$24</f>
        <v>40000</v>
      </c>
      <c r="DC316" s="297">
        <f t="shared" si="201"/>
        <v>40000</v>
      </c>
      <c r="DD316" s="297">
        <f t="shared" si="201"/>
        <v>40000</v>
      </c>
      <c r="DE316" s="297">
        <f t="shared" si="201"/>
        <v>40000</v>
      </c>
      <c r="DF316" s="297">
        <f t="shared" si="201"/>
        <v>40000</v>
      </c>
      <c r="DG316" s="297">
        <f t="shared" si="201"/>
        <v>40000</v>
      </c>
      <c r="DH316" s="297">
        <f t="shared" si="201"/>
        <v>40000</v>
      </c>
      <c r="DI316" s="297">
        <f t="shared" si="201"/>
        <v>40000</v>
      </c>
      <c r="DJ316" s="297">
        <f t="shared" si="201"/>
        <v>40000</v>
      </c>
      <c r="DK316" s="297">
        <f t="shared" si="201"/>
        <v>40000</v>
      </c>
      <c r="DL316" s="297">
        <f t="shared" si="201"/>
        <v>40000</v>
      </c>
      <c r="DM316" s="297">
        <f t="shared" si="201"/>
        <v>40000</v>
      </c>
      <c r="DN316" s="297">
        <f t="shared" si="201"/>
        <v>40000</v>
      </c>
    </row>
    <row r="317" spans="1:118" ht="14">
      <c r="A317" s="151"/>
      <c r="B317" s="33"/>
      <c r="C317" s="37" t="s">
        <v>119</v>
      </c>
      <c r="E317" s="41"/>
      <c r="F317" s="91">
        <f>Inputs!J228</f>
        <v>0.02</v>
      </c>
      <c r="G317" s="35" t="s">
        <v>121</v>
      </c>
      <c r="H317" s="36">
        <f>SUM(J317:DN317)</f>
        <v>1104883.1999999995</v>
      </c>
      <c r="I317" s="16"/>
      <c r="J317" s="297">
        <f t="shared" ref="J317:AO317" si="202">$F317*J104*J$24</f>
        <v>0</v>
      </c>
      <c r="K317" s="297">
        <f t="shared" si="202"/>
        <v>0</v>
      </c>
      <c r="L317" s="297">
        <f t="shared" si="202"/>
        <v>0</v>
      </c>
      <c r="M317" s="297">
        <f t="shared" si="202"/>
        <v>0</v>
      </c>
      <c r="N317" s="297">
        <f t="shared" si="202"/>
        <v>10368</v>
      </c>
      <c r="O317" s="297">
        <f t="shared" si="202"/>
        <v>10713.6</v>
      </c>
      <c r="P317" s="297">
        <f t="shared" si="202"/>
        <v>10368</v>
      </c>
      <c r="Q317" s="297">
        <f t="shared" si="202"/>
        <v>10713.6</v>
      </c>
      <c r="R317" s="297">
        <f t="shared" si="202"/>
        <v>10713.6</v>
      </c>
      <c r="S317" s="297">
        <f t="shared" si="202"/>
        <v>10368</v>
      </c>
      <c r="T317" s="297">
        <f t="shared" si="202"/>
        <v>10713.6</v>
      </c>
      <c r="U317" s="297">
        <f t="shared" si="202"/>
        <v>10368</v>
      </c>
      <c r="V317" s="297">
        <f t="shared" si="202"/>
        <v>10713.6</v>
      </c>
      <c r="W317" s="297">
        <f t="shared" si="202"/>
        <v>10713.6</v>
      </c>
      <c r="X317" s="297">
        <f t="shared" si="202"/>
        <v>10022.4</v>
      </c>
      <c r="Y317" s="297">
        <f t="shared" si="202"/>
        <v>10713.6</v>
      </c>
      <c r="Z317" s="297">
        <f t="shared" si="202"/>
        <v>10368</v>
      </c>
      <c r="AA317" s="297">
        <f t="shared" si="202"/>
        <v>10713.6</v>
      </c>
      <c r="AB317" s="297">
        <f t="shared" si="202"/>
        <v>10368</v>
      </c>
      <c r="AC317" s="297">
        <f t="shared" si="202"/>
        <v>10713.6</v>
      </c>
      <c r="AD317" s="297">
        <f t="shared" si="202"/>
        <v>10713.6</v>
      </c>
      <c r="AE317" s="297">
        <f t="shared" si="202"/>
        <v>10368</v>
      </c>
      <c r="AF317" s="297">
        <f t="shared" si="202"/>
        <v>10713.6</v>
      </c>
      <c r="AG317" s="297">
        <f t="shared" si="202"/>
        <v>10368</v>
      </c>
      <c r="AH317" s="297">
        <f t="shared" si="202"/>
        <v>10713.6</v>
      </c>
      <c r="AI317" s="297">
        <f t="shared" si="202"/>
        <v>10713.6</v>
      </c>
      <c r="AJ317" s="297">
        <f t="shared" si="202"/>
        <v>9676.8000000000011</v>
      </c>
      <c r="AK317" s="297">
        <f t="shared" si="202"/>
        <v>10713.6</v>
      </c>
      <c r="AL317" s="297">
        <f t="shared" si="202"/>
        <v>10368</v>
      </c>
      <c r="AM317" s="297">
        <f t="shared" si="202"/>
        <v>10713.6</v>
      </c>
      <c r="AN317" s="297">
        <f t="shared" si="202"/>
        <v>10368</v>
      </c>
      <c r="AO317" s="297">
        <f t="shared" si="202"/>
        <v>10713.6</v>
      </c>
      <c r="AP317" s="297">
        <f t="shared" ref="AP317:BU317" si="203">$F317*AP104*AP$24</f>
        <v>10713.6</v>
      </c>
      <c r="AQ317" s="297">
        <f t="shared" si="203"/>
        <v>10368</v>
      </c>
      <c r="AR317" s="297">
        <f t="shared" si="203"/>
        <v>10713.6</v>
      </c>
      <c r="AS317" s="297">
        <f t="shared" si="203"/>
        <v>10368</v>
      </c>
      <c r="AT317" s="297">
        <f t="shared" si="203"/>
        <v>10713.6</v>
      </c>
      <c r="AU317" s="297">
        <f t="shared" si="203"/>
        <v>10713.6</v>
      </c>
      <c r="AV317" s="297">
        <f t="shared" si="203"/>
        <v>9676.8000000000011</v>
      </c>
      <c r="AW317" s="297">
        <f t="shared" si="203"/>
        <v>10713.6</v>
      </c>
      <c r="AX317" s="297">
        <f t="shared" si="203"/>
        <v>10368</v>
      </c>
      <c r="AY317" s="297">
        <f t="shared" si="203"/>
        <v>10713.6</v>
      </c>
      <c r="AZ317" s="297">
        <f t="shared" si="203"/>
        <v>10368</v>
      </c>
      <c r="BA317" s="297">
        <f t="shared" si="203"/>
        <v>10713.6</v>
      </c>
      <c r="BB317" s="297">
        <f t="shared" si="203"/>
        <v>10713.6</v>
      </c>
      <c r="BC317" s="297">
        <f t="shared" si="203"/>
        <v>10368</v>
      </c>
      <c r="BD317" s="297">
        <f t="shared" si="203"/>
        <v>10713.6</v>
      </c>
      <c r="BE317" s="297">
        <f t="shared" si="203"/>
        <v>10368</v>
      </c>
      <c r="BF317" s="297">
        <f t="shared" si="203"/>
        <v>10713.6</v>
      </c>
      <c r="BG317" s="297">
        <f t="shared" si="203"/>
        <v>10713.6</v>
      </c>
      <c r="BH317" s="297">
        <f t="shared" si="203"/>
        <v>9676.8000000000011</v>
      </c>
      <c r="BI317" s="297">
        <f t="shared" si="203"/>
        <v>10713.6</v>
      </c>
      <c r="BJ317" s="297">
        <f t="shared" si="203"/>
        <v>10368</v>
      </c>
      <c r="BK317" s="297">
        <f t="shared" si="203"/>
        <v>10713.6</v>
      </c>
      <c r="BL317" s="297">
        <f t="shared" si="203"/>
        <v>10368</v>
      </c>
      <c r="BM317" s="297">
        <f t="shared" si="203"/>
        <v>10713.6</v>
      </c>
      <c r="BN317" s="297">
        <f t="shared" si="203"/>
        <v>10713.6</v>
      </c>
      <c r="BO317" s="297">
        <f t="shared" si="203"/>
        <v>10368</v>
      </c>
      <c r="BP317" s="297">
        <f t="shared" si="203"/>
        <v>10713.6</v>
      </c>
      <c r="BQ317" s="297">
        <f t="shared" si="203"/>
        <v>10368</v>
      </c>
      <c r="BR317" s="297">
        <f t="shared" si="203"/>
        <v>10713.6</v>
      </c>
      <c r="BS317" s="297">
        <f t="shared" si="203"/>
        <v>10713.6</v>
      </c>
      <c r="BT317" s="297">
        <f t="shared" si="203"/>
        <v>10022.4</v>
      </c>
      <c r="BU317" s="297">
        <f t="shared" si="203"/>
        <v>10713.6</v>
      </c>
      <c r="BV317" s="297">
        <f t="shared" ref="BV317:DA317" si="204">$F317*BV104*BV$24</f>
        <v>10368</v>
      </c>
      <c r="BW317" s="297">
        <f t="shared" si="204"/>
        <v>10713.6</v>
      </c>
      <c r="BX317" s="297">
        <f t="shared" si="204"/>
        <v>10368</v>
      </c>
      <c r="BY317" s="297">
        <f t="shared" si="204"/>
        <v>10713.6</v>
      </c>
      <c r="BZ317" s="297">
        <f t="shared" si="204"/>
        <v>10713.6</v>
      </c>
      <c r="CA317" s="297">
        <f t="shared" si="204"/>
        <v>10368</v>
      </c>
      <c r="CB317" s="297">
        <f t="shared" si="204"/>
        <v>10713.6</v>
      </c>
      <c r="CC317" s="297">
        <f t="shared" si="204"/>
        <v>10368</v>
      </c>
      <c r="CD317" s="297">
        <f t="shared" si="204"/>
        <v>10713.6</v>
      </c>
      <c r="CE317" s="297">
        <f t="shared" si="204"/>
        <v>10713.6</v>
      </c>
      <c r="CF317" s="297">
        <f t="shared" si="204"/>
        <v>9676.8000000000011</v>
      </c>
      <c r="CG317" s="297">
        <f t="shared" si="204"/>
        <v>10713.6</v>
      </c>
      <c r="CH317" s="297">
        <f t="shared" si="204"/>
        <v>10368</v>
      </c>
      <c r="CI317" s="297">
        <f t="shared" si="204"/>
        <v>10713.6</v>
      </c>
      <c r="CJ317" s="297">
        <f t="shared" si="204"/>
        <v>10368</v>
      </c>
      <c r="CK317" s="297">
        <f t="shared" si="204"/>
        <v>10713.6</v>
      </c>
      <c r="CL317" s="297">
        <f t="shared" si="204"/>
        <v>10713.6</v>
      </c>
      <c r="CM317" s="297">
        <f t="shared" si="204"/>
        <v>10368</v>
      </c>
      <c r="CN317" s="297">
        <f t="shared" si="204"/>
        <v>10713.6</v>
      </c>
      <c r="CO317" s="297">
        <f t="shared" si="204"/>
        <v>10368</v>
      </c>
      <c r="CP317" s="297">
        <f t="shared" si="204"/>
        <v>10713.6</v>
      </c>
      <c r="CQ317" s="297">
        <f t="shared" si="204"/>
        <v>10713.6</v>
      </c>
      <c r="CR317" s="297">
        <f t="shared" si="204"/>
        <v>9676.8000000000011</v>
      </c>
      <c r="CS317" s="297">
        <f t="shared" si="204"/>
        <v>10713.6</v>
      </c>
      <c r="CT317" s="297">
        <f t="shared" si="204"/>
        <v>10368</v>
      </c>
      <c r="CU317" s="297">
        <f t="shared" si="204"/>
        <v>10713.6</v>
      </c>
      <c r="CV317" s="297">
        <f t="shared" si="204"/>
        <v>10368</v>
      </c>
      <c r="CW317" s="297">
        <f t="shared" si="204"/>
        <v>10713.6</v>
      </c>
      <c r="CX317" s="297">
        <f t="shared" si="204"/>
        <v>10713.6</v>
      </c>
      <c r="CY317" s="297">
        <f t="shared" si="204"/>
        <v>10368</v>
      </c>
      <c r="CZ317" s="297">
        <f t="shared" si="204"/>
        <v>10713.6</v>
      </c>
      <c r="DA317" s="297">
        <f t="shared" si="204"/>
        <v>10368</v>
      </c>
      <c r="DB317" s="297">
        <f t="shared" ref="DB317:DN317" si="205">$F317*DB104*DB$24</f>
        <v>10713.6</v>
      </c>
      <c r="DC317" s="297">
        <f t="shared" si="205"/>
        <v>10713.6</v>
      </c>
      <c r="DD317" s="297">
        <f t="shared" si="205"/>
        <v>9676.8000000000011</v>
      </c>
      <c r="DE317" s="297">
        <f t="shared" si="205"/>
        <v>10713.6</v>
      </c>
      <c r="DF317" s="297">
        <f t="shared" si="205"/>
        <v>10368</v>
      </c>
      <c r="DG317" s="297">
        <f t="shared" si="205"/>
        <v>10713.6</v>
      </c>
      <c r="DH317" s="297">
        <f t="shared" si="205"/>
        <v>10368</v>
      </c>
      <c r="DI317" s="297">
        <f t="shared" si="205"/>
        <v>10713.6</v>
      </c>
      <c r="DJ317" s="297">
        <f t="shared" si="205"/>
        <v>10713.6</v>
      </c>
      <c r="DK317" s="297">
        <f t="shared" si="205"/>
        <v>10368</v>
      </c>
      <c r="DL317" s="297">
        <f t="shared" si="205"/>
        <v>10713.6</v>
      </c>
      <c r="DM317" s="297">
        <f t="shared" si="205"/>
        <v>10368</v>
      </c>
      <c r="DN317" s="297">
        <f t="shared" si="205"/>
        <v>10713.6</v>
      </c>
    </row>
    <row r="318" spans="1:118" ht="14">
      <c r="A318" s="151"/>
      <c r="B318" s="33"/>
      <c r="C318" s="37" t="s">
        <v>18</v>
      </c>
      <c r="E318" s="41"/>
      <c r="F318" s="92">
        <f>Inputs!J229</f>
        <v>0.01</v>
      </c>
      <c r="G318" s="35" t="s">
        <v>9</v>
      </c>
      <c r="H318" s="36">
        <f ca="1">SUM(J318:DN318)</f>
        <v>1841846.898661308</v>
      </c>
      <c r="I318" s="16"/>
      <c r="J318" s="297">
        <f t="shared" ref="J318:AO318" ca="1" si="206">$F318*J274*J$24</f>
        <v>0</v>
      </c>
      <c r="K318" s="297">
        <f t="shared" ca="1" si="206"/>
        <v>0</v>
      </c>
      <c r="L318" s="297">
        <f t="shared" ca="1" si="206"/>
        <v>0</v>
      </c>
      <c r="M318" s="297">
        <f t="shared" ca="1" si="206"/>
        <v>0</v>
      </c>
      <c r="N318" s="297">
        <f t="shared" ca="1" si="206"/>
        <v>250547.12281837923</v>
      </c>
      <c r="O318" s="297">
        <f t="shared" ca="1" si="206"/>
        <v>13937.019419688057</v>
      </c>
      <c r="P318" s="297">
        <f t="shared" ca="1" si="206"/>
        <v>19104.736514730525</v>
      </c>
      <c r="Q318" s="297">
        <f t="shared" ca="1" si="206"/>
        <v>19563.542264825133</v>
      </c>
      <c r="R318" s="297">
        <f t="shared" ca="1" si="206"/>
        <v>19358.335648462144</v>
      </c>
      <c r="S318" s="297">
        <f t="shared" ca="1" si="206"/>
        <v>18542.090866951035</v>
      </c>
      <c r="T318" s="297">
        <f t="shared" ca="1" si="206"/>
        <v>18951.987321366425</v>
      </c>
      <c r="U318" s="297">
        <f t="shared" ca="1" si="206"/>
        <v>18137.110841375677</v>
      </c>
      <c r="V318" s="297">
        <f t="shared" ca="1" si="206"/>
        <v>18540.932618614588</v>
      </c>
      <c r="W318" s="297">
        <f t="shared" ca="1" si="206"/>
        <v>18335.528524770347</v>
      </c>
      <c r="X318" s="297">
        <f t="shared" ca="1" si="206"/>
        <v>16954.818761610528</v>
      </c>
      <c r="Y318" s="297">
        <f t="shared" ca="1" si="206"/>
        <v>17907.962046556626</v>
      </c>
      <c r="Z318" s="297">
        <f t="shared" ca="1" si="206"/>
        <v>17122.377475486752</v>
      </c>
      <c r="AA318" s="297">
        <f t="shared" ca="1" si="206"/>
        <v>17487.280088088293</v>
      </c>
      <c r="AB318" s="297">
        <f t="shared" ca="1" si="206"/>
        <v>16718.441176157412</v>
      </c>
      <c r="AC318" s="297">
        <f t="shared" ca="1" si="206"/>
        <v>17058.667379340783</v>
      </c>
      <c r="AD318" s="297">
        <f t="shared" ca="1" si="206"/>
        <v>16838.454132293366</v>
      </c>
      <c r="AE318" s="297">
        <f t="shared" ca="1" si="206"/>
        <v>16080.819634341893</v>
      </c>
      <c r="AF318" s="297">
        <f t="shared" ca="1" si="206"/>
        <v>16390.724052555899</v>
      </c>
      <c r="AG318" s="297">
        <f t="shared" ca="1" si="206"/>
        <v>15639.172675503374</v>
      </c>
      <c r="AH318" s="297">
        <f t="shared" ca="1" si="206"/>
        <v>15926.489112700368</v>
      </c>
      <c r="AI318" s="297">
        <f t="shared" ca="1" si="206"/>
        <v>15698.254281094696</v>
      </c>
      <c r="AJ318" s="297">
        <f t="shared" ca="1" si="206"/>
        <v>13980.01593673456</v>
      </c>
      <c r="AK318" s="297">
        <f t="shared" ca="1" si="206"/>
        <v>15254.036378163524</v>
      </c>
      <c r="AL318" s="297">
        <f t="shared" ca="1" si="206"/>
        <v>14542.378767350621</v>
      </c>
      <c r="AM318" s="297">
        <f t="shared" ca="1" si="206"/>
        <v>14797.525660372099</v>
      </c>
      <c r="AN318" s="297">
        <f t="shared" ca="1" si="206"/>
        <v>14098.411788653473</v>
      </c>
      <c r="AO318" s="297">
        <f t="shared" ca="1" si="206"/>
        <v>14342.113835552052</v>
      </c>
      <c r="AP318" s="297">
        <f t="shared" ref="AP318:BU318" ca="1" si="207">$F318*AP274*AP$24</f>
        <v>14120.34052956931</v>
      </c>
      <c r="AQ318" s="297">
        <f t="shared" ca="1" si="207"/>
        <v>13448.932367705582</v>
      </c>
      <c r="AR318" s="297">
        <f t="shared" ca="1" si="207"/>
        <v>13673.136863110034</v>
      </c>
      <c r="AS318" s="297">
        <f t="shared" ca="1" si="207"/>
        <v>13014.587998613131</v>
      </c>
      <c r="AT318" s="297">
        <f t="shared" ca="1" si="207"/>
        <v>13223.380691133429</v>
      </c>
      <c r="AU318" s="297">
        <f t="shared" ca="1" si="207"/>
        <v>12998.45786032646</v>
      </c>
      <c r="AV318" s="297">
        <f t="shared" ca="1" si="207"/>
        <v>11540.355816370571</v>
      </c>
      <c r="AW318" s="297">
        <f t="shared" ca="1" si="207"/>
        <v>12555.84028175954</v>
      </c>
      <c r="AX318" s="297">
        <f t="shared" ca="1" si="207"/>
        <v>19896.460234569171</v>
      </c>
      <c r="AY318" s="297">
        <f t="shared" ca="1" si="207"/>
        <v>20204.237495642559</v>
      </c>
      <c r="AZ318" s="297">
        <f t="shared" ca="1" si="207"/>
        <v>19218.998586201287</v>
      </c>
      <c r="BA318" s="297">
        <f t="shared" ca="1" si="207"/>
        <v>19517.716662654755</v>
      </c>
      <c r="BB318" s="297">
        <f t="shared" ca="1" si="207"/>
        <v>19178.87109765489</v>
      </c>
      <c r="BC318" s="297">
        <f t="shared" ca="1" si="207"/>
        <v>18240.019332612344</v>
      </c>
      <c r="BD318" s="297">
        <f t="shared" ca="1" si="207"/>
        <v>18522.389568404698</v>
      </c>
      <c r="BE318" s="297">
        <f t="shared" ca="1" si="207"/>
        <v>17619.194685371585</v>
      </c>
      <c r="BF318" s="297">
        <f t="shared" ca="1" si="207"/>
        <v>17897.838809873901</v>
      </c>
      <c r="BG318" s="297">
        <f t="shared" ca="1" si="207"/>
        <v>17596.6640562375</v>
      </c>
      <c r="BH318" s="297">
        <f t="shared" ca="1" si="207"/>
        <v>15625.770969287485</v>
      </c>
      <c r="BI318" s="297">
        <f t="shared" ca="1" si="207"/>
        <v>17007.942971183897</v>
      </c>
      <c r="BJ318" s="297">
        <f t="shared" ca="1" si="207"/>
        <v>16190.333836749833</v>
      </c>
      <c r="BK318" s="297">
        <f t="shared" ca="1" si="207"/>
        <v>16483.176797249547</v>
      </c>
      <c r="BL318" s="297">
        <f t="shared" ca="1" si="207"/>
        <v>15746.48644238246</v>
      </c>
      <c r="BM318" s="297">
        <f t="shared" ca="1" si="207"/>
        <v>16082.208425560451</v>
      </c>
      <c r="BN318" s="297">
        <f t="shared" ca="1" si="207"/>
        <v>15908.39413204626</v>
      </c>
      <c r="BO318" s="297">
        <f t="shared" ca="1" si="207"/>
        <v>15253.111871678993</v>
      </c>
      <c r="BP318" s="297">
        <f t="shared" ca="1" si="207"/>
        <v>15617.296432650748</v>
      </c>
      <c r="BQ318" s="297">
        <f t="shared" ca="1" si="207"/>
        <v>14980.946397779499</v>
      </c>
      <c r="BR318" s="297">
        <f t="shared" ca="1" si="207"/>
        <v>15358.343395444153</v>
      </c>
      <c r="BS318" s="297">
        <f t="shared" ca="1" si="207"/>
        <v>15254.640294220795</v>
      </c>
      <c r="BT318" s="297">
        <f t="shared" ca="1" si="207"/>
        <v>14174.961481980006</v>
      </c>
      <c r="BU318" s="297">
        <f t="shared" ca="1" si="207"/>
        <v>15052.093445449917</v>
      </c>
      <c r="BV318" s="297">
        <f t="shared" ref="BV318:DA318" ca="1" si="208">$F318*BV274*BV$24</f>
        <v>14476.35242412486</v>
      </c>
      <c r="BW318" s="297">
        <f t="shared" ca="1" si="208"/>
        <v>14869.288293237158</v>
      </c>
      <c r="BX318" s="297">
        <f t="shared" ca="1" si="208"/>
        <v>14304.451613406491</v>
      </c>
      <c r="BY318" s="297">
        <f t="shared" ca="1" si="208"/>
        <v>14694.855137924889</v>
      </c>
      <c r="BZ318" s="297">
        <f t="shared" ca="1" si="208"/>
        <v>14610.073548327855</v>
      </c>
      <c r="CA318" s="297">
        <f t="shared" ca="1" si="208"/>
        <v>14058.32818520386</v>
      </c>
      <c r="CB318" s="297">
        <f t="shared" ca="1" si="208"/>
        <v>14445.466532216675</v>
      </c>
      <c r="CC318" s="297">
        <f t="shared" ca="1" si="208"/>
        <v>13902.25929061319</v>
      </c>
      <c r="CD318" s="297">
        <f t="shared" ca="1" si="208"/>
        <v>14298.297284136739</v>
      </c>
      <c r="CE318" s="297">
        <f t="shared" ca="1" si="208"/>
        <v>14244.634799220756</v>
      </c>
      <c r="CF318" s="297">
        <f t="shared" ca="1" si="208"/>
        <v>12827.375338040349</v>
      </c>
      <c r="CG318" s="297">
        <f t="shared" ca="1" si="208"/>
        <v>14173.857564023294</v>
      </c>
      <c r="CH318" s="297">
        <f t="shared" ca="1" si="208"/>
        <v>13690.328797637274</v>
      </c>
      <c r="CI318" s="297">
        <f t="shared" ca="1" si="208"/>
        <v>14123.022923076924</v>
      </c>
      <c r="CJ318" s="297">
        <f t="shared" ca="1" si="208"/>
        <v>13667.441538461539</v>
      </c>
      <c r="CK318" s="297">
        <f t="shared" ca="1" si="208"/>
        <v>14123.022923076924</v>
      </c>
      <c r="CL318" s="297">
        <f t="shared" ca="1" si="208"/>
        <v>14123.022923076924</v>
      </c>
      <c r="CM318" s="297">
        <f t="shared" ca="1" si="208"/>
        <v>13667.441538461539</v>
      </c>
      <c r="CN318" s="297">
        <f t="shared" ca="1" si="208"/>
        <v>14123.022923076924</v>
      </c>
      <c r="CO318" s="297">
        <f t="shared" ca="1" si="208"/>
        <v>13667.441538461539</v>
      </c>
      <c r="CP318" s="297">
        <f t="shared" ca="1" si="208"/>
        <v>14123.022923076924</v>
      </c>
      <c r="CQ318" s="297">
        <f t="shared" ca="1" si="208"/>
        <v>14123.022923076924</v>
      </c>
      <c r="CR318" s="297">
        <f t="shared" ca="1" si="208"/>
        <v>12756.27876923077</v>
      </c>
      <c r="CS318" s="297">
        <f t="shared" ca="1" si="208"/>
        <v>14123.022923076924</v>
      </c>
      <c r="CT318" s="297">
        <f t="shared" ca="1" si="208"/>
        <v>13667.441538461539</v>
      </c>
      <c r="CU318" s="297">
        <f t="shared" ca="1" si="208"/>
        <v>14123.022923076924</v>
      </c>
      <c r="CV318" s="297">
        <f t="shared" ca="1" si="208"/>
        <v>13667.441538461539</v>
      </c>
      <c r="CW318" s="297">
        <f t="shared" ca="1" si="208"/>
        <v>14123.022923076924</v>
      </c>
      <c r="CX318" s="297">
        <f t="shared" ca="1" si="208"/>
        <v>14123.022923076924</v>
      </c>
      <c r="CY318" s="297">
        <f t="shared" ca="1" si="208"/>
        <v>13667.441538461539</v>
      </c>
      <c r="CZ318" s="297">
        <f t="shared" ca="1" si="208"/>
        <v>14123.022923076924</v>
      </c>
      <c r="DA318" s="297">
        <f t="shared" ca="1" si="208"/>
        <v>13667.441538461539</v>
      </c>
      <c r="DB318" s="297">
        <f t="shared" ref="DB318:DN318" ca="1" si="209">$F318*DB274*DB$24</f>
        <v>14123.022923076924</v>
      </c>
      <c r="DC318" s="297">
        <f t="shared" ca="1" si="209"/>
        <v>14123.022923076924</v>
      </c>
      <c r="DD318" s="297">
        <f t="shared" ca="1" si="209"/>
        <v>12756.27876923077</v>
      </c>
      <c r="DE318" s="297">
        <f t="shared" ca="1" si="209"/>
        <v>14123.022923076924</v>
      </c>
      <c r="DF318" s="297">
        <f t="shared" ca="1" si="209"/>
        <v>13667.441538461539</v>
      </c>
      <c r="DG318" s="297">
        <f t="shared" ca="1" si="209"/>
        <v>14123.022923076924</v>
      </c>
      <c r="DH318" s="297">
        <f t="shared" ca="1" si="209"/>
        <v>13667.441538461539</v>
      </c>
      <c r="DI318" s="297">
        <f t="shared" ca="1" si="209"/>
        <v>14123.022923076924</v>
      </c>
      <c r="DJ318" s="297">
        <f t="shared" ca="1" si="209"/>
        <v>14123.022923076924</v>
      </c>
      <c r="DK318" s="297">
        <f t="shared" ca="1" si="209"/>
        <v>13667.441538461539</v>
      </c>
      <c r="DL318" s="297">
        <f t="shared" ca="1" si="209"/>
        <v>14123.022923076924</v>
      </c>
      <c r="DM318" s="297">
        <f t="shared" ca="1" si="209"/>
        <v>13667.441538461539</v>
      </c>
      <c r="DN318" s="297">
        <f t="shared" ca="1" si="209"/>
        <v>14123.022923076924</v>
      </c>
    </row>
    <row r="319" spans="1:118" ht="14">
      <c r="A319" s="151"/>
      <c r="B319" s="33"/>
      <c r="C319" s="37"/>
      <c r="E319" s="41"/>
      <c r="F319" s="94"/>
      <c r="G319" s="35"/>
      <c r="H319" s="36"/>
      <c r="I319" s="16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297"/>
      <c r="AC319" s="297"/>
      <c r="AD319" s="297"/>
      <c r="AE319" s="297"/>
      <c r="AF319" s="297"/>
      <c r="AG319" s="297"/>
      <c r="AH319" s="297"/>
      <c r="AI319" s="297"/>
      <c r="AJ319" s="297"/>
      <c r="AK319" s="297"/>
      <c r="AL319" s="297"/>
      <c r="AM319" s="297"/>
      <c r="AN319" s="297"/>
      <c r="AO319" s="297"/>
      <c r="AP319" s="297"/>
      <c r="AQ319" s="297"/>
      <c r="AR319" s="297"/>
      <c r="AS319" s="297"/>
      <c r="AT319" s="297"/>
      <c r="AU319" s="297"/>
      <c r="AV319" s="297"/>
      <c r="AW319" s="297"/>
      <c r="AX319" s="297"/>
      <c r="AY319" s="297"/>
      <c r="AZ319" s="297"/>
      <c r="BA319" s="297"/>
      <c r="BB319" s="297"/>
      <c r="BC319" s="297"/>
      <c r="BD319" s="297"/>
      <c r="BE319" s="297"/>
      <c r="BF319" s="297"/>
      <c r="BG319" s="297"/>
      <c r="BH319" s="297"/>
      <c r="BI319" s="297"/>
      <c r="BJ319" s="297"/>
      <c r="BK319" s="297"/>
      <c r="BL319" s="297"/>
      <c r="BM319" s="297"/>
      <c r="BN319" s="297"/>
      <c r="BO319" s="297"/>
      <c r="BP319" s="297"/>
      <c r="BQ319" s="297"/>
      <c r="BR319" s="297"/>
      <c r="BS319" s="297"/>
      <c r="BT319" s="297"/>
      <c r="BU319" s="297"/>
      <c r="BV319" s="297"/>
      <c r="BW319" s="297"/>
      <c r="BX319" s="297"/>
      <c r="BY319" s="297"/>
      <c r="BZ319" s="297"/>
      <c r="CA319" s="297"/>
      <c r="CB319" s="297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7"/>
      <c r="CM319" s="297"/>
      <c r="CN319" s="297"/>
      <c r="CO319" s="297"/>
      <c r="CP319" s="297"/>
      <c r="CQ319" s="297"/>
      <c r="CR319" s="297"/>
      <c r="CS319" s="297"/>
      <c r="CT319" s="297"/>
      <c r="CU319" s="297"/>
      <c r="CV319" s="297"/>
      <c r="CW319" s="297"/>
      <c r="CX319" s="297"/>
      <c r="CY319" s="297"/>
      <c r="CZ319" s="297"/>
      <c r="DA319" s="297"/>
      <c r="DB319" s="297"/>
      <c r="DC319" s="297"/>
      <c r="DD319" s="297"/>
      <c r="DE319" s="297"/>
      <c r="DF319" s="297"/>
      <c r="DG319" s="297"/>
      <c r="DH319" s="297"/>
      <c r="DI319" s="297"/>
      <c r="DJ319" s="297"/>
      <c r="DK319" s="297"/>
      <c r="DL319" s="297"/>
      <c r="DM319" s="297"/>
      <c r="DN319" s="297"/>
    </row>
    <row r="320" spans="1:118" ht="14">
      <c r="A320" s="151"/>
      <c r="B320" s="33"/>
      <c r="C320" s="23" t="s">
        <v>164</v>
      </c>
      <c r="E320" s="41"/>
      <c r="F320" s="87"/>
      <c r="G320" s="35" t="s">
        <v>131</v>
      </c>
      <c r="H320" s="36">
        <f ca="1">SUM(J320:DN320)</f>
        <v>13668422.65858691</v>
      </c>
      <c r="I320" s="16"/>
      <c r="J320" s="298">
        <f ca="1">SUM(J315:J319)</f>
        <v>0</v>
      </c>
      <c r="K320" s="298">
        <f t="shared" ref="K320:BV320" ca="1" si="210">SUM(K309:K318)</f>
        <v>0</v>
      </c>
      <c r="L320" s="298">
        <f t="shared" ca="1" si="210"/>
        <v>0</v>
      </c>
      <c r="M320" s="298">
        <f t="shared" ca="1" si="210"/>
        <v>0</v>
      </c>
      <c r="N320" s="298">
        <f t="shared" ca="1" si="210"/>
        <v>363026.48053195636</v>
      </c>
      <c r="O320" s="298">
        <f t="shared" ca="1" si="210"/>
        <v>126761.97713326519</v>
      </c>
      <c r="P320" s="298">
        <f t="shared" ca="1" si="210"/>
        <v>131584.09422830766</v>
      </c>
      <c r="Q320" s="298">
        <f t="shared" ca="1" si="210"/>
        <v>132388.49997840225</v>
      </c>
      <c r="R320" s="298">
        <f t="shared" ca="1" si="210"/>
        <v>132183.29336203926</v>
      </c>
      <c r="S320" s="298">
        <f t="shared" ca="1" si="210"/>
        <v>131021.44858052816</v>
      </c>
      <c r="T320" s="298">
        <f t="shared" ca="1" si="210"/>
        <v>131776.94503494355</v>
      </c>
      <c r="U320" s="298">
        <f t="shared" ca="1" si="210"/>
        <v>130616.46855495279</v>
      </c>
      <c r="V320" s="298">
        <f t="shared" ca="1" si="210"/>
        <v>131365.89033219172</v>
      </c>
      <c r="W320" s="298">
        <f t="shared" ca="1" si="210"/>
        <v>131160.48623834748</v>
      </c>
      <c r="X320" s="298">
        <f t="shared" ca="1" si="210"/>
        <v>129088.57647518764</v>
      </c>
      <c r="Y320" s="298">
        <f t="shared" ca="1" si="210"/>
        <v>130732.91976013375</v>
      </c>
      <c r="Z320" s="298">
        <f t="shared" ca="1" si="210"/>
        <v>129601.73518906387</v>
      </c>
      <c r="AA320" s="298">
        <f t="shared" ca="1" si="210"/>
        <v>130312.23780166541</v>
      </c>
      <c r="AB320" s="298">
        <f t="shared" ca="1" si="210"/>
        <v>129197.79888973453</v>
      </c>
      <c r="AC320" s="298">
        <f t="shared" ca="1" si="210"/>
        <v>129883.62509291791</v>
      </c>
      <c r="AD320" s="298">
        <f t="shared" ca="1" si="210"/>
        <v>129663.41184587049</v>
      </c>
      <c r="AE320" s="298">
        <f t="shared" ca="1" si="210"/>
        <v>128560.17734791902</v>
      </c>
      <c r="AF320" s="298">
        <f t="shared" ca="1" si="210"/>
        <v>129215.68176613303</v>
      </c>
      <c r="AG320" s="298">
        <f t="shared" ca="1" si="210"/>
        <v>128118.53038908049</v>
      </c>
      <c r="AH320" s="298">
        <f t="shared" ca="1" si="210"/>
        <v>128751.44682627749</v>
      </c>
      <c r="AI320" s="298">
        <f t="shared" ca="1" si="210"/>
        <v>128523.21199467182</v>
      </c>
      <c r="AJ320" s="298">
        <f t="shared" ca="1" si="210"/>
        <v>125768.17365031168</v>
      </c>
      <c r="AK320" s="298">
        <f t="shared" ca="1" si="210"/>
        <v>128078.99409174065</v>
      </c>
      <c r="AL320" s="298">
        <f t="shared" ca="1" si="210"/>
        <v>127021.73648092774</v>
      </c>
      <c r="AM320" s="298">
        <f t="shared" ca="1" si="210"/>
        <v>127622.48337394922</v>
      </c>
      <c r="AN320" s="298">
        <f t="shared" ca="1" si="210"/>
        <v>126577.7695022306</v>
      </c>
      <c r="AO320" s="298">
        <f t="shared" ca="1" si="210"/>
        <v>127167.07154912918</v>
      </c>
      <c r="AP320" s="298">
        <f t="shared" ca="1" si="210"/>
        <v>126945.29824314643</v>
      </c>
      <c r="AQ320" s="298">
        <f t="shared" ca="1" si="210"/>
        <v>125928.2900812827</v>
      </c>
      <c r="AR320" s="298">
        <f t="shared" ca="1" si="210"/>
        <v>126498.09457668716</v>
      </c>
      <c r="AS320" s="298">
        <f t="shared" ca="1" si="210"/>
        <v>125493.94571219025</v>
      </c>
      <c r="AT320" s="298">
        <f t="shared" ca="1" si="210"/>
        <v>126048.33840471055</v>
      </c>
      <c r="AU320" s="298">
        <f t="shared" ca="1" si="210"/>
        <v>125823.41557390359</v>
      </c>
      <c r="AV320" s="298">
        <f t="shared" ca="1" si="210"/>
        <v>123328.5135299477</v>
      </c>
      <c r="AW320" s="298">
        <f t="shared" ca="1" si="210"/>
        <v>125380.79799533666</v>
      </c>
      <c r="AX320" s="298">
        <f t="shared" ca="1" si="210"/>
        <v>132375.81794814629</v>
      </c>
      <c r="AY320" s="298">
        <f t="shared" ca="1" si="210"/>
        <v>133029.19520921967</v>
      </c>
      <c r="AZ320" s="298">
        <f t="shared" ca="1" si="210"/>
        <v>131698.35629977842</v>
      </c>
      <c r="BA320" s="298">
        <f t="shared" ca="1" si="210"/>
        <v>132342.67437623188</v>
      </c>
      <c r="BB320" s="298">
        <f t="shared" ca="1" si="210"/>
        <v>132003.828811232</v>
      </c>
      <c r="BC320" s="298">
        <f t="shared" ca="1" si="210"/>
        <v>130719.37704618946</v>
      </c>
      <c r="BD320" s="298">
        <f t="shared" ca="1" si="210"/>
        <v>131347.34728198181</v>
      </c>
      <c r="BE320" s="298">
        <f t="shared" ca="1" si="210"/>
        <v>130098.5523989487</v>
      </c>
      <c r="BF320" s="298">
        <f t="shared" ca="1" si="210"/>
        <v>130722.79652345102</v>
      </c>
      <c r="BG320" s="298">
        <f t="shared" ca="1" si="210"/>
        <v>130421.62176981462</v>
      </c>
      <c r="BH320" s="298">
        <f t="shared" ca="1" si="210"/>
        <v>127413.92868286461</v>
      </c>
      <c r="BI320" s="298">
        <f t="shared" ca="1" si="210"/>
        <v>129832.90068476103</v>
      </c>
      <c r="BJ320" s="298">
        <f t="shared" ca="1" si="210"/>
        <v>128669.69155032696</v>
      </c>
      <c r="BK320" s="298">
        <f t="shared" ca="1" si="210"/>
        <v>129308.13451082667</v>
      </c>
      <c r="BL320" s="298">
        <f t="shared" ca="1" si="210"/>
        <v>128225.84415595958</v>
      </c>
      <c r="BM320" s="298">
        <f t="shared" ca="1" si="210"/>
        <v>128907.16613913758</v>
      </c>
      <c r="BN320" s="298">
        <f t="shared" ca="1" si="210"/>
        <v>128733.35184562339</v>
      </c>
      <c r="BO320" s="298">
        <f t="shared" ca="1" si="210"/>
        <v>127732.46958525611</v>
      </c>
      <c r="BP320" s="298">
        <f t="shared" ca="1" si="210"/>
        <v>128442.25414622788</v>
      </c>
      <c r="BQ320" s="298">
        <f t="shared" ca="1" si="210"/>
        <v>127460.30411135661</v>
      </c>
      <c r="BR320" s="298">
        <f t="shared" ca="1" si="210"/>
        <v>128183.30110902128</v>
      </c>
      <c r="BS320" s="298">
        <f t="shared" ca="1" si="210"/>
        <v>128079.59800779792</v>
      </c>
      <c r="BT320" s="298">
        <f t="shared" ca="1" si="210"/>
        <v>126308.71919555712</v>
      </c>
      <c r="BU320" s="298">
        <f t="shared" ca="1" si="210"/>
        <v>127877.05115902705</v>
      </c>
      <c r="BV320" s="298">
        <f t="shared" ca="1" si="210"/>
        <v>126955.71013770197</v>
      </c>
      <c r="BW320" s="298">
        <f t="shared" ref="BW320:DN320" ca="1" si="211">SUM(BW309:BW318)</f>
        <v>127694.24600681428</v>
      </c>
      <c r="BX320" s="298">
        <f t="shared" ca="1" si="211"/>
        <v>126783.80932698361</v>
      </c>
      <c r="BY320" s="298">
        <f t="shared" ca="1" si="211"/>
        <v>127519.81285150201</v>
      </c>
      <c r="BZ320" s="298">
        <f t="shared" ca="1" si="211"/>
        <v>127435.03126190498</v>
      </c>
      <c r="CA320" s="298">
        <f t="shared" ca="1" si="211"/>
        <v>126537.68589878098</v>
      </c>
      <c r="CB320" s="298">
        <f t="shared" ca="1" si="211"/>
        <v>127270.42424579379</v>
      </c>
      <c r="CC320" s="298">
        <f t="shared" ca="1" si="211"/>
        <v>126381.61700419031</v>
      </c>
      <c r="CD320" s="298">
        <f t="shared" ca="1" si="211"/>
        <v>127123.25499771387</v>
      </c>
      <c r="CE320" s="298">
        <f t="shared" ca="1" si="211"/>
        <v>127069.59251279788</v>
      </c>
      <c r="CF320" s="298">
        <f t="shared" ca="1" si="211"/>
        <v>124615.53305161747</v>
      </c>
      <c r="CG320" s="298">
        <f t="shared" ca="1" si="211"/>
        <v>126998.81527760041</v>
      </c>
      <c r="CH320" s="298">
        <f t="shared" ca="1" si="211"/>
        <v>126169.68651121439</v>
      </c>
      <c r="CI320" s="298">
        <f t="shared" ca="1" si="211"/>
        <v>126947.98063665404</v>
      </c>
      <c r="CJ320" s="298">
        <f t="shared" ca="1" si="211"/>
        <v>126146.79925203866</v>
      </c>
      <c r="CK320" s="298">
        <f t="shared" ca="1" si="211"/>
        <v>126947.98063665404</v>
      </c>
      <c r="CL320" s="298">
        <f t="shared" ca="1" si="211"/>
        <v>126947.98063665404</v>
      </c>
      <c r="CM320" s="298">
        <f t="shared" ca="1" si="211"/>
        <v>126146.79925203866</v>
      </c>
      <c r="CN320" s="298">
        <f t="shared" ca="1" si="211"/>
        <v>126947.98063665404</v>
      </c>
      <c r="CO320" s="298">
        <f t="shared" ca="1" si="211"/>
        <v>126146.79925203866</v>
      </c>
      <c r="CP320" s="298">
        <f t="shared" ca="1" si="211"/>
        <v>126947.98063665404</v>
      </c>
      <c r="CQ320" s="298">
        <f t="shared" ca="1" si="211"/>
        <v>126947.98063665404</v>
      </c>
      <c r="CR320" s="298">
        <f t="shared" ca="1" si="211"/>
        <v>124544.4364828079</v>
      </c>
      <c r="CS320" s="298">
        <f t="shared" ca="1" si="211"/>
        <v>126947.98063665404</v>
      </c>
      <c r="CT320" s="298">
        <f t="shared" ca="1" si="211"/>
        <v>126146.79925203866</v>
      </c>
      <c r="CU320" s="298">
        <f t="shared" ca="1" si="211"/>
        <v>126947.98063665404</v>
      </c>
      <c r="CV320" s="298">
        <f t="shared" ca="1" si="211"/>
        <v>126146.79925203866</v>
      </c>
      <c r="CW320" s="298">
        <f t="shared" ca="1" si="211"/>
        <v>126947.98063665404</v>
      </c>
      <c r="CX320" s="298">
        <f t="shared" ca="1" si="211"/>
        <v>126947.98063665404</v>
      </c>
      <c r="CY320" s="298">
        <f t="shared" ca="1" si="211"/>
        <v>126146.79925203866</v>
      </c>
      <c r="CZ320" s="298">
        <f t="shared" ca="1" si="211"/>
        <v>126947.98063665404</v>
      </c>
      <c r="DA320" s="298">
        <f t="shared" ca="1" si="211"/>
        <v>126146.79925203866</v>
      </c>
      <c r="DB320" s="298">
        <f t="shared" ca="1" si="211"/>
        <v>126947.98063665404</v>
      </c>
      <c r="DC320" s="298">
        <f t="shared" ca="1" si="211"/>
        <v>126947.98063665404</v>
      </c>
      <c r="DD320" s="298">
        <f t="shared" ca="1" si="211"/>
        <v>124544.4364828079</v>
      </c>
      <c r="DE320" s="298">
        <f t="shared" ca="1" si="211"/>
        <v>126947.98063665404</v>
      </c>
      <c r="DF320" s="298">
        <f t="shared" ca="1" si="211"/>
        <v>126146.79925203866</v>
      </c>
      <c r="DG320" s="298">
        <f t="shared" ca="1" si="211"/>
        <v>126947.98063665404</v>
      </c>
      <c r="DH320" s="298">
        <f t="shared" ca="1" si="211"/>
        <v>126146.79925203866</v>
      </c>
      <c r="DI320" s="298">
        <f t="shared" ca="1" si="211"/>
        <v>126947.98063665404</v>
      </c>
      <c r="DJ320" s="298">
        <f t="shared" ca="1" si="211"/>
        <v>126947.98063665404</v>
      </c>
      <c r="DK320" s="298">
        <f t="shared" ca="1" si="211"/>
        <v>126146.79925203866</v>
      </c>
      <c r="DL320" s="298">
        <f t="shared" ca="1" si="211"/>
        <v>126947.98063665404</v>
      </c>
      <c r="DM320" s="298">
        <f t="shared" ca="1" si="211"/>
        <v>126146.79925203866</v>
      </c>
      <c r="DN320" s="298">
        <f t="shared" ca="1" si="211"/>
        <v>126947.98063665404</v>
      </c>
    </row>
    <row r="321" spans="1:118" ht="14">
      <c r="A321" s="151"/>
      <c r="B321" s="33"/>
      <c r="C321" s="37"/>
      <c r="E321" s="41"/>
      <c r="F321" s="94"/>
      <c r="G321" s="35"/>
      <c r="H321" s="36"/>
      <c r="I321" s="16"/>
      <c r="J321" s="297"/>
      <c r="K321" s="297"/>
      <c r="L321" s="297"/>
      <c r="M321" s="297"/>
      <c r="N321" s="297"/>
      <c r="O321" s="297"/>
      <c r="P321" s="297"/>
      <c r="Q321" s="297"/>
      <c r="R321" s="297"/>
      <c r="S321" s="297"/>
      <c r="T321" s="297"/>
      <c r="U321" s="297"/>
      <c r="V321" s="297"/>
      <c r="W321" s="297"/>
      <c r="X321" s="297"/>
      <c r="Y321" s="297"/>
      <c r="Z321" s="297"/>
      <c r="AA321" s="297"/>
      <c r="AB321" s="297"/>
      <c r="AC321" s="297"/>
      <c r="AD321" s="297"/>
      <c r="AE321" s="297"/>
      <c r="AF321" s="297"/>
      <c r="AG321" s="297"/>
      <c r="AH321" s="297"/>
      <c r="AI321" s="297"/>
      <c r="AJ321" s="297"/>
      <c r="AK321" s="297"/>
      <c r="AL321" s="297"/>
      <c r="AM321" s="297"/>
      <c r="AN321" s="297"/>
      <c r="AO321" s="297"/>
      <c r="AP321" s="297"/>
      <c r="AQ321" s="297"/>
      <c r="AR321" s="297"/>
      <c r="AS321" s="297"/>
      <c r="AT321" s="297"/>
      <c r="AU321" s="297"/>
      <c r="AV321" s="297"/>
      <c r="AW321" s="297"/>
      <c r="AX321" s="297"/>
      <c r="AY321" s="297"/>
      <c r="AZ321" s="297"/>
      <c r="BA321" s="297"/>
      <c r="BB321" s="297"/>
      <c r="BC321" s="297"/>
      <c r="BD321" s="297"/>
      <c r="BE321" s="297"/>
      <c r="BF321" s="297"/>
      <c r="BG321" s="297"/>
      <c r="BH321" s="297"/>
      <c r="BI321" s="297"/>
      <c r="BJ321" s="297"/>
      <c r="BK321" s="297"/>
      <c r="BL321" s="297"/>
      <c r="BM321" s="297"/>
      <c r="BN321" s="297"/>
      <c r="BO321" s="297"/>
      <c r="BP321" s="297"/>
      <c r="BQ321" s="297"/>
      <c r="BR321" s="297"/>
      <c r="BS321" s="297"/>
      <c r="BT321" s="297"/>
      <c r="BU321" s="297"/>
      <c r="BV321" s="297"/>
      <c r="BW321" s="297"/>
      <c r="BX321" s="297"/>
      <c r="BY321" s="297"/>
      <c r="BZ321" s="297"/>
      <c r="CA321" s="297"/>
      <c r="CB321" s="297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7"/>
      <c r="CM321" s="297"/>
      <c r="CN321" s="297"/>
      <c r="CO321" s="297"/>
      <c r="CP321" s="297"/>
      <c r="CQ321" s="297"/>
      <c r="CR321" s="297"/>
      <c r="CS321" s="297"/>
      <c r="CT321" s="297"/>
      <c r="CU321" s="297"/>
      <c r="CV321" s="297"/>
      <c r="CW321" s="297"/>
      <c r="CX321" s="297"/>
      <c r="CY321" s="297"/>
      <c r="CZ321" s="297"/>
      <c r="DA321" s="297"/>
      <c r="DB321" s="297"/>
      <c r="DC321" s="297"/>
      <c r="DD321" s="297"/>
      <c r="DE321" s="297"/>
      <c r="DF321" s="297"/>
      <c r="DG321" s="297"/>
      <c r="DH321" s="297"/>
      <c r="DI321" s="297"/>
      <c r="DJ321" s="297"/>
      <c r="DK321" s="297"/>
      <c r="DL321" s="297"/>
      <c r="DM321" s="297"/>
      <c r="DN321" s="297"/>
    </row>
    <row r="322" spans="1:118" ht="14">
      <c r="A322" s="151"/>
      <c r="B322" s="52"/>
      <c r="C322" s="37"/>
      <c r="E322" s="296"/>
      <c r="F322" s="87"/>
      <c r="G322" s="35"/>
      <c r="H322" s="43"/>
      <c r="I322" s="42"/>
      <c r="J322" s="297"/>
      <c r="K322" s="297"/>
      <c r="L322" s="297"/>
      <c r="M322" s="297"/>
      <c r="N322" s="297"/>
      <c r="O322" s="297"/>
      <c r="P322" s="297"/>
      <c r="Q322" s="297"/>
      <c r="R322" s="297"/>
      <c r="S322" s="297"/>
      <c r="T322" s="297"/>
      <c r="U322" s="297"/>
      <c r="V322" s="297"/>
      <c r="W322" s="297"/>
      <c r="X322" s="297"/>
      <c r="Y322" s="297"/>
      <c r="Z322" s="297"/>
      <c r="AA322" s="297"/>
      <c r="AB322" s="297"/>
      <c r="AC322" s="297"/>
      <c r="AD322" s="297"/>
      <c r="AE322" s="297"/>
      <c r="AF322" s="297"/>
      <c r="AG322" s="297"/>
      <c r="AH322" s="297"/>
      <c r="AI322" s="297"/>
      <c r="AJ322" s="297"/>
      <c r="AK322" s="297"/>
      <c r="AL322" s="297"/>
      <c r="AM322" s="297"/>
      <c r="AN322" s="297"/>
      <c r="AO322" s="297"/>
      <c r="AP322" s="297"/>
      <c r="AQ322" s="297"/>
      <c r="AR322" s="297"/>
      <c r="AS322" s="297"/>
      <c r="AT322" s="297"/>
      <c r="AU322" s="297"/>
      <c r="AV322" s="297"/>
      <c r="AW322" s="297"/>
      <c r="AX322" s="297"/>
      <c r="AY322" s="297"/>
      <c r="AZ322" s="297"/>
      <c r="BA322" s="297"/>
      <c r="BB322" s="297"/>
      <c r="BC322" s="297"/>
      <c r="BD322" s="297"/>
      <c r="BE322" s="297"/>
      <c r="BF322" s="297"/>
      <c r="BG322" s="297"/>
      <c r="BH322" s="297"/>
      <c r="BI322" s="297"/>
      <c r="BJ322" s="297"/>
      <c r="BK322" s="297"/>
      <c r="BL322" s="297"/>
      <c r="BM322" s="297"/>
      <c r="BN322" s="297"/>
      <c r="BO322" s="297"/>
      <c r="BP322" s="297"/>
      <c r="BQ322" s="297"/>
      <c r="BR322" s="297"/>
      <c r="BS322" s="297"/>
      <c r="BT322" s="297"/>
      <c r="BU322" s="297"/>
      <c r="BV322" s="297"/>
      <c r="BW322" s="297"/>
      <c r="BX322" s="297"/>
      <c r="BY322" s="297"/>
      <c r="BZ322" s="297"/>
      <c r="CA322" s="297"/>
      <c r="CB322" s="297"/>
      <c r="CC322" s="297"/>
      <c r="CD322" s="297"/>
      <c r="CE322" s="297"/>
      <c r="CF322" s="297"/>
      <c r="CG322" s="297"/>
      <c r="CH322" s="297"/>
      <c r="CI322" s="297"/>
      <c r="CJ322" s="297"/>
      <c r="CK322" s="297"/>
      <c r="CL322" s="297"/>
      <c r="CM322" s="297"/>
      <c r="CN322" s="297"/>
      <c r="CO322" s="297"/>
      <c r="CP322" s="297"/>
      <c r="CQ322" s="297"/>
      <c r="CR322" s="297"/>
      <c r="CS322" s="297"/>
      <c r="CT322" s="297"/>
      <c r="CU322" s="297"/>
      <c r="CV322" s="297"/>
      <c r="CW322" s="297"/>
      <c r="CX322" s="297"/>
      <c r="CY322" s="297"/>
      <c r="CZ322" s="297"/>
      <c r="DA322" s="297"/>
      <c r="DB322" s="297"/>
      <c r="DC322" s="297"/>
      <c r="DD322" s="297"/>
      <c r="DE322" s="297"/>
      <c r="DF322" s="297"/>
      <c r="DG322" s="297"/>
      <c r="DH322" s="297"/>
      <c r="DI322" s="297"/>
      <c r="DJ322" s="297"/>
      <c r="DK322" s="297"/>
      <c r="DL322" s="297"/>
      <c r="DM322" s="297"/>
      <c r="DN322" s="297"/>
    </row>
    <row r="323" spans="1:118" ht="14">
      <c r="A323" s="151"/>
      <c r="C323" s="425" t="s">
        <v>38</v>
      </c>
      <c r="D323" s="426"/>
      <c r="E323" s="426"/>
      <c r="F323" s="426"/>
      <c r="G323" s="427" t="s">
        <v>131</v>
      </c>
      <c r="H323" s="438">
        <f ca="1">SUM(J323:DN323)</f>
        <v>37249626.918512486</v>
      </c>
      <c r="I323" s="429"/>
      <c r="J323" s="439">
        <f t="shared" ref="J323:AO323" ca="1" si="212">J320+J310+J296</f>
        <v>0</v>
      </c>
      <c r="K323" s="439">
        <f t="shared" ca="1" si="212"/>
        <v>0</v>
      </c>
      <c r="L323" s="439">
        <f t="shared" ca="1" si="212"/>
        <v>0</v>
      </c>
      <c r="M323" s="439">
        <f t="shared" ca="1" si="212"/>
        <v>0</v>
      </c>
      <c r="N323" s="439">
        <f t="shared" ca="1" si="212"/>
        <v>585220.83824553341</v>
      </c>
      <c r="O323" s="439">
        <f t="shared" ca="1" si="212"/>
        <v>354292.43484684231</v>
      </c>
      <c r="P323" s="439">
        <f t="shared" ca="1" si="212"/>
        <v>353778.45194188476</v>
      </c>
      <c r="Q323" s="439">
        <f t="shared" ca="1" si="212"/>
        <v>359918.95769197936</v>
      </c>
      <c r="R323" s="439">
        <f t="shared" ca="1" si="212"/>
        <v>359713.75107561634</v>
      </c>
      <c r="S323" s="439">
        <f t="shared" ca="1" si="212"/>
        <v>353215.80629410525</v>
      </c>
      <c r="T323" s="439">
        <f t="shared" ca="1" si="212"/>
        <v>359307.40274852072</v>
      </c>
      <c r="U323" s="439">
        <f t="shared" ca="1" si="212"/>
        <v>352810.82626852993</v>
      </c>
      <c r="V323" s="439">
        <f t="shared" ca="1" si="212"/>
        <v>358896.3480457688</v>
      </c>
      <c r="W323" s="439">
        <f t="shared" ca="1" si="212"/>
        <v>358690.94395192456</v>
      </c>
      <c r="X323" s="439">
        <f t="shared" ca="1" si="212"/>
        <v>345946.8341887648</v>
      </c>
      <c r="Y323" s="439">
        <f t="shared" ca="1" si="212"/>
        <v>358263.37747371092</v>
      </c>
      <c r="Z323" s="439">
        <f t="shared" ca="1" si="212"/>
        <v>351796.09290264099</v>
      </c>
      <c r="AA323" s="439">
        <f t="shared" ca="1" si="212"/>
        <v>357842.69551524252</v>
      </c>
      <c r="AB323" s="439">
        <f t="shared" ca="1" si="212"/>
        <v>351392.15660331165</v>
      </c>
      <c r="AC323" s="439">
        <f t="shared" ca="1" si="212"/>
        <v>357414.08280649502</v>
      </c>
      <c r="AD323" s="439">
        <f t="shared" ca="1" si="212"/>
        <v>357193.86955944763</v>
      </c>
      <c r="AE323" s="439">
        <f t="shared" ca="1" si="212"/>
        <v>350754.53506149614</v>
      </c>
      <c r="AF323" s="439">
        <f t="shared" ca="1" si="212"/>
        <v>356746.13947971014</v>
      </c>
      <c r="AG323" s="439">
        <f t="shared" ca="1" si="212"/>
        <v>350312.88810265763</v>
      </c>
      <c r="AH323" s="439">
        <f t="shared" ca="1" si="212"/>
        <v>356281.90453985461</v>
      </c>
      <c r="AI323" s="439">
        <f t="shared" ca="1" si="212"/>
        <v>356053.66970824893</v>
      </c>
      <c r="AJ323" s="439">
        <f t="shared" ca="1" si="212"/>
        <v>337290.33136388881</v>
      </c>
      <c r="AK323" s="439">
        <f t="shared" ca="1" si="212"/>
        <v>355609.45180531777</v>
      </c>
      <c r="AL323" s="439">
        <f t="shared" ca="1" si="212"/>
        <v>349216.09419450484</v>
      </c>
      <c r="AM323" s="439">
        <f t="shared" ca="1" si="212"/>
        <v>355152.94108752639</v>
      </c>
      <c r="AN323" s="439">
        <f t="shared" ca="1" si="212"/>
        <v>348772.12721580773</v>
      </c>
      <c r="AO323" s="439">
        <f t="shared" ca="1" si="212"/>
        <v>354697.52926270629</v>
      </c>
      <c r="AP323" s="439">
        <f t="shared" ref="AP323:BU323" ca="1" si="213">AP320+AP310+AP296</f>
        <v>354475.75595672359</v>
      </c>
      <c r="AQ323" s="439">
        <f t="shared" ca="1" si="213"/>
        <v>348122.64779485983</v>
      </c>
      <c r="AR323" s="439">
        <f t="shared" ca="1" si="213"/>
        <v>354028.55229026428</v>
      </c>
      <c r="AS323" s="439">
        <f t="shared" ca="1" si="213"/>
        <v>347688.30342576734</v>
      </c>
      <c r="AT323" s="439">
        <f t="shared" ca="1" si="213"/>
        <v>353578.79611828772</v>
      </c>
      <c r="AU323" s="439">
        <f t="shared" ca="1" si="213"/>
        <v>353353.87328748067</v>
      </c>
      <c r="AV323" s="439">
        <f t="shared" ca="1" si="213"/>
        <v>334850.67124352488</v>
      </c>
      <c r="AW323" s="439">
        <f t="shared" ca="1" si="213"/>
        <v>352911.25570891378</v>
      </c>
      <c r="AX323" s="439">
        <f t="shared" ca="1" si="213"/>
        <v>354570.17566172342</v>
      </c>
      <c r="AY323" s="439">
        <f t="shared" ca="1" si="213"/>
        <v>360559.65292279678</v>
      </c>
      <c r="AZ323" s="439">
        <f t="shared" ca="1" si="213"/>
        <v>353892.71401335555</v>
      </c>
      <c r="BA323" s="439">
        <f t="shared" ca="1" si="213"/>
        <v>359873.13208980905</v>
      </c>
      <c r="BB323" s="439">
        <f t="shared" ca="1" si="213"/>
        <v>359534.28652480908</v>
      </c>
      <c r="BC323" s="439">
        <f t="shared" ca="1" si="213"/>
        <v>352913.73475976661</v>
      </c>
      <c r="BD323" s="439">
        <f t="shared" ca="1" si="213"/>
        <v>358877.80499555892</v>
      </c>
      <c r="BE323" s="439">
        <f t="shared" ca="1" si="213"/>
        <v>352292.9101125258</v>
      </c>
      <c r="BF323" s="439">
        <f t="shared" ca="1" si="213"/>
        <v>358253.25423702819</v>
      </c>
      <c r="BG323" s="439">
        <f t="shared" ca="1" si="213"/>
        <v>357952.07948339172</v>
      </c>
      <c r="BH323" s="439">
        <f t="shared" ca="1" si="213"/>
        <v>338936.08639644179</v>
      </c>
      <c r="BI323" s="439">
        <f t="shared" ca="1" si="213"/>
        <v>357363.3583983382</v>
      </c>
      <c r="BJ323" s="439">
        <f t="shared" ca="1" si="213"/>
        <v>350864.0492639041</v>
      </c>
      <c r="BK323" s="439">
        <f t="shared" ca="1" si="213"/>
        <v>356838.59222440375</v>
      </c>
      <c r="BL323" s="439">
        <f t="shared" ca="1" si="213"/>
        <v>350420.20186953672</v>
      </c>
      <c r="BM323" s="439">
        <f t="shared" ca="1" si="213"/>
        <v>356437.62385271466</v>
      </c>
      <c r="BN323" s="439">
        <f t="shared" ca="1" si="213"/>
        <v>356263.80955920054</v>
      </c>
      <c r="BO323" s="439">
        <f t="shared" ca="1" si="213"/>
        <v>349926.82729883323</v>
      </c>
      <c r="BP323" s="439">
        <f t="shared" ca="1" si="213"/>
        <v>355972.71185980504</v>
      </c>
      <c r="BQ323" s="439">
        <f t="shared" ca="1" si="213"/>
        <v>349654.66182493372</v>
      </c>
      <c r="BR323" s="439">
        <f t="shared" ca="1" si="213"/>
        <v>355713.75882259838</v>
      </c>
      <c r="BS323" s="439">
        <f t="shared" ca="1" si="213"/>
        <v>355610.05572137504</v>
      </c>
      <c r="BT323" s="439">
        <f t="shared" ca="1" si="213"/>
        <v>343166.97690913419</v>
      </c>
      <c r="BU323" s="439">
        <f t="shared" ca="1" si="213"/>
        <v>355407.50887260417</v>
      </c>
      <c r="BV323" s="439">
        <f t="shared" ref="BV323:DA323" ca="1" si="214">BV320+BV310+BV296</f>
        <v>349150.06785127911</v>
      </c>
      <c r="BW323" s="439">
        <f t="shared" ca="1" si="214"/>
        <v>355224.70372039138</v>
      </c>
      <c r="BX323" s="439">
        <f t="shared" ca="1" si="214"/>
        <v>348978.16704056074</v>
      </c>
      <c r="BY323" s="439">
        <f t="shared" ca="1" si="214"/>
        <v>355050.27056507918</v>
      </c>
      <c r="BZ323" s="439">
        <f t="shared" ca="1" si="214"/>
        <v>354965.48897548206</v>
      </c>
      <c r="CA323" s="439">
        <f t="shared" ca="1" si="214"/>
        <v>348732.0436123581</v>
      </c>
      <c r="CB323" s="439">
        <f t="shared" ca="1" si="214"/>
        <v>354800.88195937092</v>
      </c>
      <c r="CC323" s="439">
        <f t="shared" ca="1" si="214"/>
        <v>348575.97471776744</v>
      </c>
      <c r="CD323" s="439">
        <f t="shared" ca="1" si="214"/>
        <v>354653.71271129104</v>
      </c>
      <c r="CE323" s="439">
        <f t="shared" ca="1" si="214"/>
        <v>354600.05022637499</v>
      </c>
      <c r="CF323" s="439">
        <f t="shared" ca="1" si="214"/>
        <v>336137.69076519459</v>
      </c>
      <c r="CG323" s="439">
        <f t="shared" ca="1" si="214"/>
        <v>354529.27299117751</v>
      </c>
      <c r="CH323" s="439">
        <f t="shared" ca="1" si="214"/>
        <v>348364.04422479152</v>
      </c>
      <c r="CI323" s="439">
        <f t="shared" ca="1" si="214"/>
        <v>354478.43835023115</v>
      </c>
      <c r="CJ323" s="439">
        <f t="shared" ca="1" si="214"/>
        <v>348341.15696561581</v>
      </c>
      <c r="CK323" s="439">
        <f t="shared" ca="1" si="214"/>
        <v>354478.43835023115</v>
      </c>
      <c r="CL323" s="439">
        <f t="shared" ca="1" si="214"/>
        <v>354478.43835023115</v>
      </c>
      <c r="CM323" s="439">
        <f t="shared" ca="1" si="214"/>
        <v>348341.15696561581</v>
      </c>
      <c r="CN323" s="439">
        <f t="shared" ca="1" si="214"/>
        <v>354478.43835023115</v>
      </c>
      <c r="CO323" s="439">
        <f t="shared" ca="1" si="214"/>
        <v>348341.15696561581</v>
      </c>
      <c r="CP323" s="439">
        <f t="shared" ca="1" si="214"/>
        <v>354478.43835023115</v>
      </c>
      <c r="CQ323" s="439">
        <f t="shared" ca="1" si="214"/>
        <v>354478.43835023115</v>
      </c>
      <c r="CR323" s="439">
        <f t="shared" ca="1" si="214"/>
        <v>336066.59419638501</v>
      </c>
      <c r="CS323" s="439">
        <f t="shared" ca="1" si="214"/>
        <v>354478.43835023115</v>
      </c>
      <c r="CT323" s="439">
        <f t="shared" ca="1" si="214"/>
        <v>348341.15696561581</v>
      </c>
      <c r="CU323" s="439">
        <f t="shared" ca="1" si="214"/>
        <v>354478.43835023115</v>
      </c>
      <c r="CV323" s="439">
        <f t="shared" ca="1" si="214"/>
        <v>348341.15696561581</v>
      </c>
      <c r="CW323" s="439">
        <f t="shared" ca="1" si="214"/>
        <v>354478.43835023115</v>
      </c>
      <c r="CX323" s="439">
        <f t="shared" ca="1" si="214"/>
        <v>354478.43835023115</v>
      </c>
      <c r="CY323" s="439">
        <f t="shared" ca="1" si="214"/>
        <v>348341.15696561581</v>
      </c>
      <c r="CZ323" s="439">
        <f t="shared" ca="1" si="214"/>
        <v>354478.43835023115</v>
      </c>
      <c r="DA323" s="439">
        <f t="shared" ca="1" si="214"/>
        <v>348341.15696561581</v>
      </c>
      <c r="DB323" s="439">
        <f t="shared" ref="DB323:DN323" ca="1" si="215">DB320+DB310+DB296</f>
        <v>354478.43835023115</v>
      </c>
      <c r="DC323" s="439">
        <f t="shared" ca="1" si="215"/>
        <v>354478.43835023115</v>
      </c>
      <c r="DD323" s="439">
        <f t="shared" ca="1" si="215"/>
        <v>336066.59419638501</v>
      </c>
      <c r="DE323" s="439">
        <f t="shared" ca="1" si="215"/>
        <v>354478.43835023115</v>
      </c>
      <c r="DF323" s="439">
        <f t="shared" ca="1" si="215"/>
        <v>348341.15696561581</v>
      </c>
      <c r="DG323" s="439">
        <f t="shared" ca="1" si="215"/>
        <v>354478.43835023115</v>
      </c>
      <c r="DH323" s="439">
        <f t="shared" ca="1" si="215"/>
        <v>348341.15696561581</v>
      </c>
      <c r="DI323" s="439">
        <f t="shared" ca="1" si="215"/>
        <v>354478.43835023115</v>
      </c>
      <c r="DJ323" s="439">
        <f t="shared" ca="1" si="215"/>
        <v>354478.43835023115</v>
      </c>
      <c r="DK323" s="439">
        <f t="shared" ca="1" si="215"/>
        <v>348341.15696561581</v>
      </c>
      <c r="DL323" s="439">
        <f t="shared" ca="1" si="215"/>
        <v>354478.43835023115</v>
      </c>
      <c r="DM323" s="439">
        <f t="shared" ca="1" si="215"/>
        <v>348341.15696561581</v>
      </c>
      <c r="DN323" s="440">
        <f t="shared" ca="1" si="215"/>
        <v>354478.43835023115</v>
      </c>
    </row>
    <row r="324" spans="1:118" ht="14">
      <c r="A324" s="5"/>
      <c r="C324" s="78" t="s">
        <v>145</v>
      </c>
      <c r="G324" s="214" t="s">
        <v>146</v>
      </c>
      <c r="H324" s="460">
        <f ca="1">AVERAGE(J324:DN324)</f>
        <v>0.44222485283736779</v>
      </c>
      <c r="J324" s="459">
        <f t="shared" ref="J324:AO324" ca="1" si="216">IFERROR(J296/J323,0)</f>
        <v>0</v>
      </c>
      <c r="K324" s="459">
        <f t="shared" ca="1" si="216"/>
        <v>0</v>
      </c>
      <c r="L324" s="459">
        <f t="shared" ca="1" si="216"/>
        <v>0</v>
      </c>
      <c r="M324" s="459">
        <f t="shared" ca="1" si="216"/>
        <v>0</v>
      </c>
      <c r="N324" s="459">
        <f t="shared" ca="1" si="216"/>
        <v>0.27354289105617269</v>
      </c>
      <c r="O324" s="459">
        <f t="shared" ca="1" si="216"/>
        <v>0.46689989322382602</v>
      </c>
      <c r="P324" s="459">
        <f t="shared" ca="1" si="216"/>
        <v>0.45249505480423341</v>
      </c>
      <c r="Q324" s="459">
        <f t="shared" ca="1" si="216"/>
        <v>0.45960096423030483</v>
      </c>
      <c r="R324" s="459">
        <f t="shared" ca="1" si="216"/>
        <v>0.45986315370308667</v>
      </c>
      <c r="S324" s="459">
        <f t="shared" ca="1" si="216"/>
        <v>0.45321584466892978</v>
      </c>
      <c r="T324" s="459">
        <f t="shared" ca="1" si="216"/>
        <v>0.46038322265176607</v>
      </c>
      <c r="U324" s="459">
        <f t="shared" ca="1" si="216"/>
        <v>0.45373607633615609</v>
      </c>
      <c r="V324" s="459">
        <f t="shared" ca="1" si="216"/>
        <v>0.46091051330203192</v>
      </c>
      <c r="W324" s="459">
        <f t="shared" ca="1" si="216"/>
        <v>0.46117445335383533</v>
      </c>
      <c r="X324" s="459">
        <f t="shared" ca="1" si="216"/>
        <v>0.44731410929912668</v>
      </c>
      <c r="Y324" s="459">
        <f t="shared" ca="1" si="216"/>
        <v>0.46172483820827687</v>
      </c>
      <c r="Z324" s="459">
        <f t="shared" ca="1" si="216"/>
        <v>0.45504484907483811</v>
      </c>
      <c r="AA324" s="459">
        <f t="shared" ca="1" si="216"/>
        <v>0.46226764461915326</v>
      </c>
      <c r="AB324" s="459">
        <f t="shared" ca="1" si="216"/>
        <v>0.45556793739343049</v>
      </c>
      <c r="AC324" s="459">
        <f t="shared" ca="1" si="216"/>
        <v>0.46282199822987491</v>
      </c>
      <c r="AD324" s="459">
        <f t="shared" ca="1" si="216"/>
        <v>0.46310733217236633</v>
      </c>
      <c r="AE324" s="459">
        <f t="shared" ca="1" si="216"/>
        <v>0.45639609469891362</v>
      </c>
      <c r="AF324" s="459">
        <f t="shared" ca="1" si="216"/>
        <v>0.46368854962593975</v>
      </c>
      <c r="AG324" s="459">
        <f t="shared" ca="1" si="216"/>
        <v>0.45697148302773372</v>
      </c>
      <c r="AH324" s="459">
        <f t="shared" ca="1" si="216"/>
        <v>0.46429273530925508</v>
      </c>
      <c r="AI324" s="459">
        <f t="shared" ca="1" si="216"/>
        <v>0.46459035272840959</v>
      </c>
      <c r="AJ324" s="459">
        <f t="shared" ca="1" si="216"/>
        <v>0.4429738599260552</v>
      </c>
      <c r="AK324" s="459">
        <f t="shared" ca="1" si="216"/>
        <v>0.46517070668459193</v>
      </c>
      <c r="AL324" s="459">
        <f t="shared" ca="1" si="216"/>
        <v>0.45840670765545438</v>
      </c>
      <c r="AM324" s="459">
        <f t="shared" ca="1" si="216"/>
        <v>0.46576863334839441</v>
      </c>
      <c r="AN324" s="459">
        <f t="shared" ca="1" si="216"/>
        <v>0.45899023318725912</v>
      </c>
      <c r="AO324" s="459">
        <f t="shared" ca="1" si="216"/>
        <v>0.46636665426976387</v>
      </c>
      <c r="AP324" s="459">
        <f t="shared" ref="AP324:BU324" ca="1" si="217">IFERROR(AP296/AP323,0)</f>
        <v>0.46665843071139484</v>
      </c>
      <c r="AQ324" s="459">
        <f t="shared" ca="1" si="217"/>
        <v>0.45984655412115849</v>
      </c>
      <c r="AR324" s="459">
        <f t="shared" ca="1" si="217"/>
        <v>0.46724790678570643</v>
      </c>
      <c r="AS324" s="459">
        <f t="shared" ca="1" si="217"/>
        <v>0.4604210104933204</v>
      </c>
      <c r="AT324" s="459">
        <f t="shared" ca="1" si="217"/>
        <v>0.46784225133415525</v>
      </c>
      <c r="AU324" s="459">
        <f t="shared" ca="1" si="217"/>
        <v>0.46814005025896177</v>
      </c>
      <c r="AV324" s="459">
        <f t="shared" ca="1" si="217"/>
        <v>0.44620128562125205</v>
      </c>
      <c r="AW324" s="459">
        <f t="shared" ca="1" si="217"/>
        <v>0.46872718657757978</v>
      </c>
      <c r="AX324" s="459">
        <f t="shared" ca="1" si="217"/>
        <v>0.45148467352405491</v>
      </c>
      <c r="AY324" s="459">
        <f t="shared" ca="1" si="217"/>
        <v>0.45878427788319298</v>
      </c>
      <c r="AZ324" s="459">
        <f t="shared" ca="1" si="217"/>
        <v>0.45234895679134729</v>
      </c>
      <c r="BA324" s="459">
        <f t="shared" ca="1" si="217"/>
        <v>0.45965948899657899</v>
      </c>
      <c r="BB324" s="459">
        <f t="shared" ca="1" si="217"/>
        <v>0.46009269824836452</v>
      </c>
      <c r="BC324" s="459">
        <f t="shared" ca="1" si="217"/>
        <v>0.4536037683797452</v>
      </c>
      <c r="BD324" s="459">
        <f t="shared" ca="1" si="217"/>
        <v>0.46093432833509179</v>
      </c>
      <c r="BE324" s="459">
        <f t="shared" ca="1" si="217"/>
        <v>0.45440312707078867</v>
      </c>
      <c r="BF324" s="459">
        <f t="shared" ca="1" si="217"/>
        <v>0.46173788526301873</v>
      </c>
      <c r="BG324" s="459">
        <f t="shared" ca="1" si="217"/>
        <v>0.46212638361743374</v>
      </c>
      <c r="BH324" s="459">
        <f t="shared" ca="1" si="217"/>
        <v>0.44082293387089916</v>
      </c>
      <c r="BI324" s="459">
        <f t="shared" ca="1" si="217"/>
        <v>0.46288769151204961</v>
      </c>
      <c r="BJ324" s="459">
        <f t="shared" ca="1" si="217"/>
        <v>0.45625364107792299</v>
      </c>
      <c r="BK324" s="459">
        <f t="shared" ca="1" si="217"/>
        <v>0.46356841329531284</v>
      </c>
      <c r="BL324" s="459">
        <f t="shared" ca="1" si="217"/>
        <v>0.45683153866682535</v>
      </c>
      <c r="BM324" s="459">
        <f t="shared" ca="1" si="217"/>
        <v>0.4640898966051733</v>
      </c>
      <c r="BN324" s="459">
        <f t="shared" ca="1" si="217"/>
        <v>0.46431631718268096</v>
      </c>
      <c r="BO324" s="459">
        <f t="shared" ca="1" si="217"/>
        <v>0.45747564208128311</v>
      </c>
      <c r="BP324" s="459">
        <f t="shared" ca="1" si="217"/>
        <v>0.46469601317403242</v>
      </c>
      <c r="BQ324" s="459">
        <f t="shared" ca="1" si="217"/>
        <v>0.45783173364395441</v>
      </c>
      <c r="BR324" s="459">
        <f t="shared" ca="1" si="217"/>
        <v>0.46503430327669121</v>
      </c>
      <c r="BS324" s="459">
        <f t="shared" ca="1" si="217"/>
        <v>0.46516991670676477</v>
      </c>
      <c r="BT324" s="459">
        <f t="shared" ca="1" si="217"/>
        <v>0.45093762049538588</v>
      </c>
      <c r="BU324" s="459">
        <f t="shared" ca="1" si="217"/>
        <v>0.46543501718556679</v>
      </c>
      <c r="BV324" s="459">
        <f t="shared" ref="BV324:DA324" ca="1" si="218">IFERROR(BV296/BV323,0)</f>
        <v>0.45849339507557407</v>
      </c>
      <c r="BW324" s="459">
        <f t="shared" ca="1" si="218"/>
        <v>0.4656745385878529</v>
      </c>
      <c r="BX324" s="459">
        <f t="shared" ca="1" si="218"/>
        <v>0.45871924125670016</v>
      </c>
      <c r="BY324" s="459">
        <f t="shared" ca="1" si="218"/>
        <v>0.46590332049804595</v>
      </c>
      <c r="BZ324" s="459">
        <f t="shared" ca="1" si="218"/>
        <v>0.4660145989894407</v>
      </c>
      <c r="CA324" s="459">
        <f t="shared" ca="1" si="218"/>
        <v>0.45904298997526105</v>
      </c>
      <c r="CB324" s="459">
        <f t="shared" ca="1" si="218"/>
        <v>0.46623080271526079</v>
      </c>
      <c r="CC324" s="459">
        <f t="shared" ca="1" si="218"/>
        <v>0.4592485185750822</v>
      </c>
      <c r="CD324" s="459">
        <f t="shared" ca="1" si="218"/>
        <v>0.46642427266695746</v>
      </c>
      <c r="CE324" s="459">
        <f t="shared" ca="1" si="218"/>
        <v>0.46649485778244315</v>
      </c>
      <c r="CF324" s="459">
        <f t="shared" ca="1" si="218"/>
        <v>0.44449284952210055</v>
      </c>
      <c r="CG324" s="459">
        <f t="shared" ca="1" si="218"/>
        <v>0.46658798751469099</v>
      </c>
      <c r="CH324" s="459">
        <f t="shared" ca="1" si="218"/>
        <v>0.45952790666508059</v>
      </c>
      <c r="CI324" s="459">
        <f t="shared" ca="1" si="218"/>
        <v>0.46665489943442745</v>
      </c>
      <c r="CJ324" s="459">
        <f t="shared" ca="1" si="218"/>
        <v>0.45955809929115421</v>
      </c>
      <c r="CK324" s="459">
        <f t="shared" ca="1" si="218"/>
        <v>0.46665489943442745</v>
      </c>
      <c r="CL324" s="459">
        <f t="shared" ca="1" si="218"/>
        <v>0.46665489943442745</v>
      </c>
      <c r="CM324" s="459">
        <f t="shared" ca="1" si="218"/>
        <v>0.45955809929115421</v>
      </c>
      <c r="CN324" s="459">
        <f t="shared" ca="1" si="218"/>
        <v>0.46665489943442745</v>
      </c>
      <c r="CO324" s="459">
        <f t="shared" ca="1" si="218"/>
        <v>0.45955809929115421</v>
      </c>
      <c r="CP324" s="459">
        <f t="shared" ca="1" si="218"/>
        <v>0.46665489943442745</v>
      </c>
      <c r="CQ324" s="459">
        <f t="shared" ca="1" si="218"/>
        <v>0.46665489943442745</v>
      </c>
      <c r="CR324" s="459">
        <f t="shared" ca="1" si="218"/>
        <v>0.44458688420750864</v>
      </c>
      <c r="CS324" s="459">
        <f t="shared" ca="1" si="218"/>
        <v>0.46665489943442745</v>
      </c>
      <c r="CT324" s="459">
        <f t="shared" ca="1" si="218"/>
        <v>0.45955809929115421</v>
      </c>
      <c r="CU324" s="459">
        <f t="shared" ca="1" si="218"/>
        <v>0.46665489943442745</v>
      </c>
      <c r="CV324" s="459">
        <f t="shared" ca="1" si="218"/>
        <v>0.45955809929115421</v>
      </c>
      <c r="CW324" s="459">
        <f t="shared" ca="1" si="218"/>
        <v>0.46665489943442745</v>
      </c>
      <c r="CX324" s="459">
        <f t="shared" ca="1" si="218"/>
        <v>0.46665489943442745</v>
      </c>
      <c r="CY324" s="459">
        <f t="shared" ca="1" si="218"/>
        <v>0.45955809929115421</v>
      </c>
      <c r="CZ324" s="459">
        <f t="shared" ca="1" si="218"/>
        <v>0.46665489943442745</v>
      </c>
      <c r="DA324" s="459">
        <f t="shared" ca="1" si="218"/>
        <v>0.45955809929115421</v>
      </c>
      <c r="DB324" s="459">
        <f t="shared" ref="DB324:DN324" ca="1" si="219">IFERROR(DB296/DB323,0)</f>
        <v>0.46665489943442745</v>
      </c>
      <c r="DC324" s="459">
        <f t="shared" ca="1" si="219"/>
        <v>0.46665489943442745</v>
      </c>
      <c r="DD324" s="459">
        <f t="shared" ca="1" si="219"/>
        <v>0.44458688420750864</v>
      </c>
      <c r="DE324" s="459">
        <f t="shared" ca="1" si="219"/>
        <v>0.46665489943442745</v>
      </c>
      <c r="DF324" s="459">
        <f t="shared" ca="1" si="219"/>
        <v>0.45955809929115421</v>
      </c>
      <c r="DG324" s="459">
        <f t="shared" ca="1" si="219"/>
        <v>0.46665489943442745</v>
      </c>
      <c r="DH324" s="459">
        <f t="shared" ca="1" si="219"/>
        <v>0.45955809929115421</v>
      </c>
      <c r="DI324" s="459">
        <f t="shared" ca="1" si="219"/>
        <v>0.46665489943442745</v>
      </c>
      <c r="DJ324" s="459">
        <f t="shared" ca="1" si="219"/>
        <v>0.46665489943442745</v>
      </c>
      <c r="DK324" s="459">
        <f t="shared" ca="1" si="219"/>
        <v>0.45955809929115421</v>
      </c>
      <c r="DL324" s="459">
        <f t="shared" ca="1" si="219"/>
        <v>0.46665489943442745</v>
      </c>
      <c r="DM324" s="459">
        <f t="shared" ca="1" si="219"/>
        <v>0.45955809929115421</v>
      </c>
      <c r="DN324" s="459">
        <f t="shared" ca="1" si="219"/>
        <v>0.46665489943442745</v>
      </c>
    </row>
    <row r="325" spans="1:118" ht="14">
      <c r="A325" s="5"/>
      <c r="C325" s="78"/>
      <c r="G325" s="35"/>
      <c r="H325" s="43"/>
    </row>
    <row r="326" spans="1:118" ht="14">
      <c r="A326" s="5"/>
      <c r="C326" s="14" t="s">
        <v>162</v>
      </c>
      <c r="E326" s="296"/>
      <c r="F326" s="87"/>
      <c r="G326" s="35"/>
      <c r="H326" s="43"/>
      <c r="I326" s="42"/>
      <c r="J326" s="297"/>
      <c r="K326" s="297"/>
      <c r="L326" s="297"/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  <c r="AA326" s="297"/>
      <c r="AB326" s="297"/>
      <c r="AC326" s="297"/>
      <c r="AD326" s="297"/>
      <c r="AE326" s="297"/>
      <c r="AF326" s="297"/>
      <c r="AG326" s="297"/>
      <c r="AH326" s="297"/>
      <c r="AI326" s="297"/>
      <c r="AJ326" s="297"/>
      <c r="AK326" s="297"/>
      <c r="AL326" s="297"/>
      <c r="AM326" s="297"/>
      <c r="AN326" s="297"/>
      <c r="AO326" s="297"/>
      <c r="AP326" s="297"/>
      <c r="AQ326" s="297"/>
      <c r="AR326" s="297"/>
      <c r="AS326" s="297"/>
      <c r="AT326" s="297"/>
      <c r="AU326" s="297"/>
      <c r="AV326" s="297"/>
      <c r="AW326" s="297"/>
      <c r="AX326" s="297"/>
      <c r="AY326" s="297"/>
      <c r="AZ326" s="297"/>
      <c r="BA326" s="297"/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7"/>
      <c r="CM326" s="297"/>
      <c r="CN326" s="297"/>
      <c r="CO326" s="297"/>
      <c r="CP326" s="297"/>
      <c r="CQ326" s="297"/>
      <c r="CR326" s="297"/>
      <c r="CS326" s="297"/>
      <c r="CT326" s="297"/>
      <c r="CU326" s="297"/>
      <c r="CV326" s="297"/>
      <c r="CW326" s="297"/>
      <c r="CX326" s="297"/>
      <c r="CY326" s="297"/>
      <c r="CZ326" s="297"/>
      <c r="DA326" s="297"/>
      <c r="DB326" s="297"/>
      <c r="DC326" s="297"/>
      <c r="DD326" s="297"/>
      <c r="DE326" s="297"/>
      <c r="DF326" s="297"/>
      <c r="DG326" s="297"/>
      <c r="DH326" s="297"/>
      <c r="DI326" s="297"/>
      <c r="DJ326" s="297"/>
      <c r="DK326" s="297"/>
      <c r="DL326" s="297"/>
      <c r="DM326" s="297"/>
      <c r="DN326" s="297"/>
    </row>
    <row r="327" spans="1:118" ht="14">
      <c r="A327" s="5"/>
      <c r="C327" s="37"/>
      <c r="E327" s="296"/>
      <c r="F327" s="87"/>
      <c r="G327" s="35"/>
      <c r="H327" s="43"/>
      <c r="I327" s="42"/>
      <c r="J327" s="297"/>
      <c r="K327" s="297"/>
      <c r="L327" s="297"/>
      <c r="M327" s="297"/>
      <c r="N327" s="297"/>
      <c r="O327" s="297"/>
      <c r="P327" s="297"/>
      <c r="Q327" s="297"/>
      <c r="R327" s="297"/>
      <c r="S327" s="297"/>
      <c r="T327" s="297"/>
      <c r="U327" s="297"/>
      <c r="V327" s="297"/>
      <c r="W327" s="297"/>
      <c r="X327" s="297"/>
      <c r="Y327" s="297"/>
      <c r="Z327" s="297"/>
      <c r="AA327" s="297"/>
      <c r="AB327" s="297"/>
      <c r="AC327" s="297"/>
      <c r="AD327" s="297"/>
      <c r="AE327" s="297"/>
      <c r="AF327" s="297"/>
      <c r="AG327" s="297"/>
      <c r="AH327" s="297"/>
      <c r="AI327" s="297"/>
      <c r="AJ327" s="297"/>
      <c r="AK327" s="297"/>
      <c r="AL327" s="297"/>
      <c r="AM327" s="297"/>
      <c r="AN327" s="297"/>
      <c r="AO327" s="297"/>
      <c r="AP327" s="297"/>
      <c r="AQ327" s="297"/>
      <c r="AR327" s="297"/>
      <c r="AS327" s="297"/>
      <c r="AT327" s="297"/>
      <c r="AU327" s="297"/>
      <c r="AV327" s="297"/>
      <c r="AW327" s="297"/>
      <c r="AX327" s="297"/>
      <c r="AY327" s="297"/>
      <c r="AZ327" s="297"/>
      <c r="BA327" s="297"/>
      <c r="BB327" s="297"/>
      <c r="BC327" s="297"/>
      <c r="BD327" s="297"/>
      <c r="BE327" s="297"/>
      <c r="BF327" s="297"/>
      <c r="BG327" s="297"/>
      <c r="BH327" s="297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7"/>
      <c r="CM327" s="297"/>
      <c r="CN327" s="297"/>
      <c r="CO327" s="297"/>
      <c r="CP327" s="297"/>
      <c r="CQ327" s="297"/>
      <c r="CR327" s="297"/>
      <c r="CS327" s="297"/>
      <c r="CT327" s="297"/>
      <c r="CU327" s="297"/>
      <c r="CV327" s="297"/>
      <c r="CW327" s="297"/>
      <c r="CX327" s="297"/>
      <c r="CY327" s="297"/>
      <c r="CZ327" s="297"/>
      <c r="DA327" s="297"/>
      <c r="DB327" s="297"/>
      <c r="DC327" s="297"/>
      <c r="DD327" s="297"/>
      <c r="DE327" s="297"/>
      <c r="DF327" s="297"/>
      <c r="DG327" s="297"/>
      <c r="DH327" s="297"/>
      <c r="DI327" s="297"/>
      <c r="DJ327" s="297"/>
      <c r="DK327" s="297"/>
      <c r="DL327" s="297"/>
      <c r="DM327" s="297"/>
      <c r="DN327" s="297"/>
    </row>
    <row r="328" spans="1:118" ht="14">
      <c r="A328" s="151"/>
      <c r="C328" s="37" t="s">
        <v>163</v>
      </c>
      <c r="E328" s="296"/>
      <c r="F328" s="93">
        <f>Inputs!J233</f>
        <v>0</v>
      </c>
      <c r="G328" s="35"/>
      <c r="H328" s="43"/>
      <c r="I328" s="42"/>
      <c r="J328" s="301">
        <f t="shared" ref="J328:AO328" ca="1" si="220">$F328*J274</f>
        <v>0</v>
      </c>
      <c r="K328" s="302">
        <f t="shared" ca="1" si="220"/>
        <v>0</v>
      </c>
      <c r="L328" s="302">
        <f t="shared" ca="1" si="220"/>
        <v>0</v>
      </c>
      <c r="M328" s="302">
        <f t="shared" ca="1" si="220"/>
        <v>0</v>
      </c>
      <c r="N328" s="302">
        <f t="shared" ca="1" si="220"/>
        <v>0</v>
      </c>
      <c r="O328" s="302">
        <f t="shared" ca="1" si="220"/>
        <v>0</v>
      </c>
      <c r="P328" s="302">
        <f t="shared" ca="1" si="220"/>
        <v>0</v>
      </c>
      <c r="Q328" s="302">
        <f t="shared" ca="1" si="220"/>
        <v>0</v>
      </c>
      <c r="R328" s="302">
        <f t="shared" ca="1" si="220"/>
        <v>0</v>
      </c>
      <c r="S328" s="302">
        <f t="shared" ca="1" si="220"/>
        <v>0</v>
      </c>
      <c r="T328" s="302">
        <f t="shared" ca="1" si="220"/>
        <v>0</v>
      </c>
      <c r="U328" s="302">
        <f t="shared" ca="1" si="220"/>
        <v>0</v>
      </c>
      <c r="V328" s="302">
        <f t="shared" ca="1" si="220"/>
        <v>0</v>
      </c>
      <c r="W328" s="302">
        <f t="shared" ca="1" si="220"/>
        <v>0</v>
      </c>
      <c r="X328" s="302">
        <f t="shared" ca="1" si="220"/>
        <v>0</v>
      </c>
      <c r="Y328" s="302">
        <f t="shared" ca="1" si="220"/>
        <v>0</v>
      </c>
      <c r="Z328" s="302">
        <f t="shared" ca="1" si="220"/>
        <v>0</v>
      </c>
      <c r="AA328" s="302">
        <f t="shared" ca="1" si="220"/>
        <v>0</v>
      </c>
      <c r="AB328" s="302">
        <f t="shared" ca="1" si="220"/>
        <v>0</v>
      </c>
      <c r="AC328" s="302">
        <f t="shared" ca="1" si="220"/>
        <v>0</v>
      </c>
      <c r="AD328" s="302">
        <f t="shared" ca="1" si="220"/>
        <v>0</v>
      </c>
      <c r="AE328" s="302">
        <f t="shared" ca="1" si="220"/>
        <v>0</v>
      </c>
      <c r="AF328" s="302">
        <f t="shared" ca="1" si="220"/>
        <v>0</v>
      </c>
      <c r="AG328" s="302">
        <f t="shared" ca="1" si="220"/>
        <v>0</v>
      </c>
      <c r="AH328" s="302">
        <f t="shared" ca="1" si="220"/>
        <v>0</v>
      </c>
      <c r="AI328" s="302">
        <f t="shared" ca="1" si="220"/>
        <v>0</v>
      </c>
      <c r="AJ328" s="302">
        <f t="shared" ca="1" si="220"/>
        <v>0</v>
      </c>
      <c r="AK328" s="302">
        <f t="shared" ca="1" si="220"/>
        <v>0</v>
      </c>
      <c r="AL328" s="302">
        <f t="shared" ca="1" si="220"/>
        <v>0</v>
      </c>
      <c r="AM328" s="302">
        <f t="shared" ca="1" si="220"/>
        <v>0</v>
      </c>
      <c r="AN328" s="302">
        <f t="shared" ca="1" si="220"/>
        <v>0</v>
      </c>
      <c r="AO328" s="302">
        <f t="shared" ca="1" si="220"/>
        <v>0</v>
      </c>
      <c r="AP328" s="302">
        <f t="shared" ref="AP328:BU328" ca="1" si="221">$F328*AP274</f>
        <v>0</v>
      </c>
      <c r="AQ328" s="302">
        <f t="shared" ca="1" si="221"/>
        <v>0</v>
      </c>
      <c r="AR328" s="302">
        <f t="shared" ca="1" si="221"/>
        <v>0</v>
      </c>
      <c r="AS328" s="302">
        <f t="shared" ca="1" si="221"/>
        <v>0</v>
      </c>
      <c r="AT328" s="302">
        <f t="shared" ca="1" si="221"/>
        <v>0</v>
      </c>
      <c r="AU328" s="302">
        <f t="shared" ca="1" si="221"/>
        <v>0</v>
      </c>
      <c r="AV328" s="302">
        <f t="shared" ca="1" si="221"/>
        <v>0</v>
      </c>
      <c r="AW328" s="302">
        <f t="shared" ca="1" si="221"/>
        <v>0</v>
      </c>
      <c r="AX328" s="302">
        <f t="shared" ca="1" si="221"/>
        <v>0</v>
      </c>
      <c r="AY328" s="302">
        <f t="shared" ca="1" si="221"/>
        <v>0</v>
      </c>
      <c r="AZ328" s="302">
        <f t="shared" ca="1" si="221"/>
        <v>0</v>
      </c>
      <c r="BA328" s="302">
        <f t="shared" ca="1" si="221"/>
        <v>0</v>
      </c>
      <c r="BB328" s="302">
        <f t="shared" ca="1" si="221"/>
        <v>0</v>
      </c>
      <c r="BC328" s="302">
        <f t="shared" ca="1" si="221"/>
        <v>0</v>
      </c>
      <c r="BD328" s="302">
        <f t="shared" ca="1" si="221"/>
        <v>0</v>
      </c>
      <c r="BE328" s="302">
        <f t="shared" ca="1" si="221"/>
        <v>0</v>
      </c>
      <c r="BF328" s="302">
        <f t="shared" ca="1" si="221"/>
        <v>0</v>
      </c>
      <c r="BG328" s="302">
        <f t="shared" ca="1" si="221"/>
        <v>0</v>
      </c>
      <c r="BH328" s="302">
        <f t="shared" ca="1" si="221"/>
        <v>0</v>
      </c>
      <c r="BI328" s="302">
        <f t="shared" ca="1" si="221"/>
        <v>0</v>
      </c>
      <c r="BJ328" s="302">
        <f t="shared" ca="1" si="221"/>
        <v>0</v>
      </c>
      <c r="BK328" s="302">
        <f t="shared" ca="1" si="221"/>
        <v>0</v>
      </c>
      <c r="BL328" s="302">
        <f t="shared" ca="1" si="221"/>
        <v>0</v>
      </c>
      <c r="BM328" s="302">
        <f t="shared" ca="1" si="221"/>
        <v>0</v>
      </c>
      <c r="BN328" s="302">
        <f t="shared" ca="1" si="221"/>
        <v>0</v>
      </c>
      <c r="BO328" s="302">
        <f t="shared" ca="1" si="221"/>
        <v>0</v>
      </c>
      <c r="BP328" s="302">
        <f t="shared" ca="1" si="221"/>
        <v>0</v>
      </c>
      <c r="BQ328" s="302">
        <f t="shared" ca="1" si="221"/>
        <v>0</v>
      </c>
      <c r="BR328" s="302">
        <f t="shared" ca="1" si="221"/>
        <v>0</v>
      </c>
      <c r="BS328" s="302">
        <f t="shared" ca="1" si="221"/>
        <v>0</v>
      </c>
      <c r="BT328" s="302">
        <f t="shared" ca="1" si="221"/>
        <v>0</v>
      </c>
      <c r="BU328" s="302">
        <f t="shared" ca="1" si="221"/>
        <v>0</v>
      </c>
      <c r="BV328" s="302">
        <f t="shared" ref="BV328:DA328" ca="1" si="222">$F328*BV274</f>
        <v>0</v>
      </c>
      <c r="BW328" s="302">
        <f t="shared" ca="1" si="222"/>
        <v>0</v>
      </c>
      <c r="BX328" s="302">
        <f t="shared" ca="1" si="222"/>
        <v>0</v>
      </c>
      <c r="BY328" s="302">
        <f t="shared" ca="1" si="222"/>
        <v>0</v>
      </c>
      <c r="BZ328" s="302">
        <f t="shared" ca="1" si="222"/>
        <v>0</v>
      </c>
      <c r="CA328" s="302">
        <f t="shared" ca="1" si="222"/>
        <v>0</v>
      </c>
      <c r="CB328" s="302">
        <f t="shared" ca="1" si="222"/>
        <v>0</v>
      </c>
      <c r="CC328" s="302">
        <f t="shared" ca="1" si="222"/>
        <v>0</v>
      </c>
      <c r="CD328" s="302">
        <f t="shared" ca="1" si="222"/>
        <v>0</v>
      </c>
      <c r="CE328" s="302">
        <f t="shared" ca="1" si="222"/>
        <v>0</v>
      </c>
      <c r="CF328" s="302">
        <f t="shared" ca="1" si="222"/>
        <v>0</v>
      </c>
      <c r="CG328" s="302">
        <f t="shared" ca="1" si="222"/>
        <v>0</v>
      </c>
      <c r="CH328" s="302">
        <f t="shared" ca="1" si="222"/>
        <v>0</v>
      </c>
      <c r="CI328" s="302">
        <f t="shared" ca="1" si="222"/>
        <v>0</v>
      </c>
      <c r="CJ328" s="302">
        <f t="shared" ca="1" si="222"/>
        <v>0</v>
      </c>
      <c r="CK328" s="302">
        <f t="shared" ca="1" si="222"/>
        <v>0</v>
      </c>
      <c r="CL328" s="302">
        <f t="shared" ca="1" si="222"/>
        <v>0</v>
      </c>
      <c r="CM328" s="302">
        <f t="shared" ca="1" si="222"/>
        <v>0</v>
      </c>
      <c r="CN328" s="302">
        <f t="shared" ca="1" si="222"/>
        <v>0</v>
      </c>
      <c r="CO328" s="302">
        <f t="shared" ca="1" si="222"/>
        <v>0</v>
      </c>
      <c r="CP328" s="302">
        <f t="shared" ca="1" si="222"/>
        <v>0</v>
      </c>
      <c r="CQ328" s="302">
        <f t="shared" ca="1" si="222"/>
        <v>0</v>
      </c>
      <c r="CR328" s="302">
        <f t="shared" ca="1" si="222"/>
        <v>0</v>
      </c>
      <c r="CS328" s="302">
        <f t="shared" ca="1" si="222"/>
        <v>0</v>
      </c>
      <c r="CT328" s="302">
        <f t="shared" ca="1" si="222"/>
        <v>0</v>
      </c>
      <c r="CU328" s="302">
        <f t="shared" ca="1" si="222"/>
        <v>0</v>
      </c>
      <c r="CV328" s="302">
        <f t="shared" ca="1" si="222"/>
        <v>0</v>
      </c>
      <c r="CW328" s="302">
        <f t="shared" ca="1" si="222"/>
        <v>0</v>
      </c>
      <c r="CX328" s="302">
        <f t="shared" ca="1" si="222"/>
        <v>0</v>
      </c>
      <c r="CY328" s="302">
        <f t="shared" ca="1" si="222"/>
        <v>0</v>
      </c>
      <c r="CZ328" s="302">
        <f t="shared" ca="1" si="222"/>
        <v>0</v>
      </c>
      <c r="DA328" s="302">
        <f t="shared" ca="1" si="222"/>
        <v>0</v>
      </c>
      <c r="DB328" s="302">
        <f t="shared" ref="DB328:DN328" ca="1" si="223">$F328*DB274</f>
        <v>0</v>
      </c>
      <c r="DC328" s="302">
        <f t="shared" ca="1" si="223"/>
        <v>0</v>
      </c>
      <c r="DD328" s="302">
        <f t="shared" ca="1" si="223"/>
        <v>0</v>
      </c>
      <c r="DE328" s="302">
        <f t="shared" ca="1" si="223"/>
        <v>0</v>
      </c>
      <c r="DF328" s="302">
        <f t="shared" ca="1" si="223"/>
        <v>0</v>
      </c>
      <c r="DG328" s="302">
        <f t="shared" ca="1" si="223"/>
        <v>0</v>
      </c>
      <c r="DH328" s="302">
        <f t="shared" ca="1" si="223"/>
        <v>0</v>
      </c>
      <c r="DI328" s="302">
        <f t="shared" ca="1" si="223"/>
        <v>0</v>
      </c>
      <c r="DJ328" s="302">
        <f t="shared" ca="1" si="223"/>
        <v>0</v>
      </c>
      <c r="DK328" s="302">
        <f t="shared" ca="1" si="223"/>
        <v>0</v>
      </c>
      <c r="DL328" s="302">
        <f t="shared" ca="1" si="223"/>
        <v>0</v>
      </c>
      <c r="DM328" s="302">
        <f t="shared" ca="1" si="223"/>
        <v>0</v>
      </c>
      <c r="DN328" s="302">
        <f t="shared" ca="1" si="223"/>
        <v>0</v>
      </c>
    </row>
    <row r="329" spans="1:118" ht="14">
      <c r="A329" s="151"/>
      <c r="C329" s="37"/>
      <c r="E329" s="296"/>
      <c r="F329" s="95"/>
      <c r="G329" s="35"/>
      <c r="H329" s="43"/>
      <c r="I329" s="42"/>
      <c r="J329" s="297"/>
      <c r="K329" s="297"/>
      <c r="L329" s="297"/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  <c r="AA329" s="297"/>
      <c r="AB329" s="297"/>
      <c r="AC329" s="297"/>
      <c r="AD329" s="297"/>
      <c r="AE329" s="297"/>
      <c r="AF329" s="297"/>
      <c r="AG329" s="297"/>
      <c r="AH329" s="297"/>
      <c r="AI329" s="297"/>
      <c r="AJ329" s="297"/>
      <c r="AK329" s="297"/>
      <c r="AL329" s="297"/>
      <c r="AM329" s="297"/>
      <c r="AN329" s="297"/>
      <c r="AO329" s="297"/>
      <c r="AP329" s="297"/>
      <c r="AQ329" s="297"/>
      <c r="AR329" s="297"/>
      <c r="AS329" s="297"/>
      <c r="AT329" s="297"/>
      <c r="AU329" s="297"/>
      <c r="AV329" s="297"/>
      <c r="AW329" s="297"/>
      <c r="AX329" s="297"/>
      <c r="AY329" s="297"/>
      <c r="AZ329" s="297"/>
      <c r="BA329" s="297"/>
      <c r="BB329" s="297"/>
      <c r="BC329" s="297"/>
      <c r="BD329" s="297"/>
      <c r="BE329" s="297"/>
      <c r="BF329" s="297"/>
      <c r="BG329" s="297"/>
      <c r="BH329" s="297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7"/>
      <c r="CM329" s="297"/>
      <c r="CN329" s="297"/>
      <c r="CO329" s="297"/>
      <c r="CP329" s="297"/>
      <c r="CQ329" s="297"/>
      <c r="CR329" s="297"/>
      <c r="CS329" s="297"/>
      <c r="CT329" s="297"/>
      <c r="CU329" s="297"/>
      <c r="CV329" s="297"/>
      <c r="CW329" s="297"/>
      <c r="CX329" s="297"/>
      <c r="CY329" s="297"/>
      <c r="CZ329" s="297"/>
      <c r="DA329" s="297"/>
      <c r="DB329" s="297"/>
      <c r="DC329" s="297"/>
      <c r="DD329" s="297"/>
      <c r="DE329" s="297"/>
      <c r="DF329" s="297"/>
      <c r="DG329" s="297"/>
      <c r="DH329" s="297"/>
      <c r="DI329" s="297"/>
      <c r="DJ329" s="297"/>
      <c r="DK329" s="297"/>
      <c r="DL329" s="297"/>
      <c r="DM329" s="297"/>
      <c r="DN329" s="297"/>
    </row>
    <row r="330" spans="1:118" ht="14">
      <c r="A330" s="151"/>
      <c r="C330" s="425" t="s">
        <v>32</v>
      </c>
      <c r="D330" s="426"/>
      <c r="E330" s="426"/>
      <c r="F330" s="426"/>
      <c r="G330" s="427" t="s">
        <v>131</v>
      </c>
      <c r="H330" s="438">
        <f ca="1">SUM(J330:DN330)</f>
        <v>146935062.94761828</v>
      </c>
      <c r="I330" s="429"/>
      <c r="J330" s="439">
        <f ca="1">+J274-J323-J328</f>
        <v>0</v>
      </c>
      <c r="K330" s="439">
        <f t="shared" ref="K330:AP330" ca="1" si="224">+K274-K323</f>
        <v>0</v>
      </c>
      <c r="L330" s="439">
        <f t="shared" ca="1" si="224"/>
        <v>0</v>
      </c>
      <c r="M330" s="439">
        <f t="shared" ca="1" si="224"/>
        <v>0</v>
      </c>
      <c r="N330" s="439">
        <f t="shared" ca="1" si="224"/>
        <v>24469491.443592388</v>
      </c>
      <c r="O330" s="439">
        <f t="shared" ca="1" si="224"/>
        <v>1039409.5071219633</v>
      </c>
      <c r="P330" s="439">
        <f t="shared" ca="1" si="224"/>
        <v>1556695.1995311677</v>
      </c>
      <c r="Q330" s="439">
        <f t="shared" ca="1" si="224"/>
        <v>1596435.268790534</v>
      </c>
      <c r="R330" s="439">
        <f t="shared" ca="1" si="224"/>
        <v>1576119.813770598</v>
      </c>
      <c r="S330" s="439">
        <f t="shared" ca="1" si="224"/>
        <v>1500993.2804009984</v>
      </c>
      <c r="T330" s="439">
        <f t="shared" ca="1" si="224"/>
        <v>1535891.3293881216</v>
      </c>
      <c r="U330" s="439">
        <f t="shared" ca="1" si="224"/>
        <v>1460900.2578690376</v>
      </c>
      <c r="V330" s="439">
        <f t="shared" ca="1" si="224"/>
        <v>1495196.9138156902</v>
      </c>
      <c r="W330" s="439">
        <f t="shared" ca="1" si="224"/>
        <v>1474861.90852511</v>
      </c>
      <c r="X330" s="439">
        <f t="shared" ca="1" si="224"/>
        <v>1349535.0419722879</v>
      </c>
      <c r="Y330" s="439">
        <f t="shared" ca="1" si="224"/>
        <v>1432532.8271819516</v>
      </c>
      <c r="Z330" s="439">
        <f t="shared" ca="1" si="224"/>
        <v>1360441.6546460341</v>
      </c>
      <c r="AA330" s="439">
        <f t="shared" ca="1" si="224"/>
        <v>1390885.3132935865</v>
      </c>
      <c r="AB330" s="439">
        <f t="shared" ca="1" si="224"/>
        <v>1320451.9610124296</v>
      </c>
      <c r="AC330" s="439">
        <f t="shared" ca="1" si="224"/>
        <v>1348452.6551275831</v>
      </c>
      <c r="AD330" s="439">
        <f t="shared" ca="1" si="224"/>
        <v>1326651.5436698887</v>
      </c>
      <c r="AE330" s="439">
        <f t="shared" ca="1" si="224"/>
        <v>1257327.4283726932</v>
      </c>
      <c r="AF330" s="439">
        <f t="shared" ca="1" si="224"/>
        <v>1282326.2657758798</v>
      </c>
      <c r="AG330" s="439">
        <f t="shared" ca="1" si="224"/>
        <v>1213604.3794476797</v>
      </c>
      <c r="AH330" s="439">
        <f t="shared" ca="1" si="224"/>
        <v>1236367.0067301821</v>
      </c>
      <c r="AI330" s="439">
        <f t="shared" ca="1" si="224"/>
        <v>1213771.7584012207</v>
      </c>
      <c r="AJ330" s="439">
        <f t="shared" ca="1" si="224"/>
        <v>1060711.2623095671</v>
      </c>
      <c r="AK330" s="439">
        <f t="shared" ca="1" si="224"/>
        <v>1169794.1860110345</v>
      </c>
      <c r="AL330" s="439">
        <f t="shared" ca="1" si="224"/>
        <v>1105021.7825405572</v>
      </c>
      <c r="AM330" s="439">
        <f t="shared" ca="1" si="224"/>
        <v>1124599.6249496834</v>
      </c>
      <c r="AN330" s="439">
        <f t="shared" ca="1" si="224"/>
        <v>1061069.0516495395</v>
      </c>
      <c r="AO330" s="439">
        <f t="shared" ca="1" si="224"/>
        <v>1079513.8542924989</v>
      </c>
      <c r="AP330" s="439">
        <f t="shared" ca="1" si="224"/>
        <v>1057558.2970002075</v>
      </c>
      <c r="AQ330" s="439">
        <f t="shared" ref="AQ330:BV330" ca="1" si="225">+AQ274-AQ323</f>
        <v>996770.58897569834</v>
      </c>
      <c r="AR330" s="439">
        <f t="shared" ca="1" si="225"/>
        <v>1013285.134020739</v>
      </c>
      <c r="AS330" s="439">
        <f t="shared" ca="1" si="225"/>
        <v>953770.49643554573</v>
      </c>
      <c r="AT330" s="439">
        <f t="shared" ca="1" si="225"/>
        <v>968759.27299505507</v>
      </c>
      <c r="AU330" s="439">
        <f t="shared" ca="1" si="225"/>
        <v>946491.91274516529</v>
      </c>
      <c r="AV330" s="439">
        <f t="shared" ca="1" si="225"/>
        <v>819184.91039353213</v>
      </c>
      <c r="AW330" s="439">
        <f t="shared" ca="1" si="225"/>
        <v>902672.77246704022</v>
      </c>
      <c r="AX330" s="439">
        <f t="shared" ca="1" si="225"/>
        <v>1635075.8477951938</v>
      </c>
      <c r="AY330" s="439">
        <f t="shared" ca="1" si="225"/>
        <v>1659864.096641459</v>
      </c>
      <c r="AZ330" s="439">
        <f t="shared" ca="1" si="225"/>
        <v>1568007.1446067733</v>
      </c>
      <c r="BA330" s="439">
        <f t="shared" ca="1" si="225"/>
        <v>1591898.5341756663</v>
      </c>
      <c r="BB330" s="439">
        <f t="shared" ca="1" si="225"/>
        <v>1558352.8232406797</v>
      </c>
      <c r="BC330" s="439">
        <f t="shared" ca="1" si="225"/>
        <v>1471088.1985014677</v>
      </c>
      <c r="BD330" s="439">
        <f t="shared" ca="1" si="225"/>
        <v>1493361.1518449108</v>
      </c>
      <c r="BE330" s="439">
        <f t="shared" ca="1" si="225"/>
        <v>1409626.5584246325</v>
      </c>
      <c r="BF330" s="439">
        <f t="shared" ca="1" si="225"/>
        <v>1431530.6267503621</v>
      </c>
      <c r="BG330" s="439">
        <f t="shared" ca="1" si="225"/>
        <v>1401714.3261403583</v>
      </c>
      <c r="BH330" s="439">
        <f t="shared" ca="1" si="225"/>
        <v>1223641.0105323067</v>
      </c>
      <c r="BI330" s="439">
        <f t="shared" ca="1" si="225"/>
        <v>1343430.9387200517</v>
      </c>
      <c r="BJ330" s="439">
        <f t="shared" ca="1" si="225"/>
        <v>1268169.3344110791</v>
      </c>
      <c r="BK330" s="439">
        <f t="shared" ca="1" si="225"/>
        <v>1291479.087500551</v>
      </c>
      <c r="BL330" s="439">
        <f t="shared" ca="1" si="225"/>
        <v>1224228.4423687092</v>
      </c>
      <c r="BM330" s="439">
        <f t="shared" ca="1" si="225"/>
        <v>1251783.2187033305</v>
      </c>
      <c r="BN330" s="439">
        <f t="shared" ca="1" si="225"/>
        <v>1234575.6036454253</v>
      </c>
      <c r="BO330" s="439">
        <f t="shared" ca="1" si="225"/>
        <v>1175384.3598690659</v>
      </c>
      <c r="BP330" s="439">
        <f t="shared" ca="1" si="225"/>
        <v>1205756.9314052698</v>
      </c>
      <c r="BQ330" s="439">
        <f t="shared" ca="1" si="225"/>
        <v>1148439.9779530161</v>
      </c>
      <c r="BR330" s="439">
        <f t="shared" ca="1" si="225"/>
        <v>1180120.580721817</v>
      </c>
      <c r="BS330" s="439">
        <f t="shared" ca="1" si="225"/>
        <v>1169853.9737007045</v>
      </c>
      <c r="BT330" s="439">
        <f t="shared" ca="1" si="225"/>
        <v>1074329.1712888665</v>
      </c>
      <c r="BU330" s="439">
        <f t="shared" ca="1" si="225"/>
        <v>1149801.8356723874</v>
      </c>
      <c r="BV330" s="439">
        <f t="shared" ca="1" si="225"/>
        <v>1098485.1745612067</v>
      </c>
      <c r="BW330" s="439">
        <f t="shared" ref="BW330:DB330" ca="1" si="226">+BW274-BW323</f>
        <v>1131704.1256033243</v>
      </c>
      <c r="BX330" s="439">
        <f t="shared" ca="1" si="226"/>
        <v>1081466.9943000884</v>
      </c>
      <c r="BY330" s="439">
        <f t="shared" ca="1" si="226"/>
        <v>1114435.2432274097</v>
      </c>
      <c r="BZ330" s="439">
        <f t="shared" ca="1" si="226"/>
        <v>1106041.8658573034</v>
      </c>
      <c r="CA330" s="439">
        <f t="shared" ca="1" si="226"/>
        <v>1057100.7749080278</v>
      </c>
      <c r="CB330" s="439">
        <f t="shared" ca="1" si="226"/>
        <v>1089745.7712622965</v>
      </c>
      <c r="CC330" s="439">
        <f t="shared" ca="1" si="226"/>
        <v>1041649.9543435515</v>
      </c>
      <c r="CD330" s="439">
        <f t="shared" ca="1" si="226"/>
        <v>1075176.0157023827</v>
      </c>
      <c r="CE330" s="439">
        <f t="shared" ca="1" si="226"/>
        <v>1069863.4296957005</v>
      </c>
      <c r="CF330" s="439">
        <f t="shared" ca="1" si="226"/>
        <v>946599.84303884022</v>
      </c>
      <c r="CG330" s="439">
        <f t="shared" ca="1" si="226"/>
        <v>1062856.4834111519</v>
      </c>
      <c r="CH330" s="439">
        <f t="shared" ca="1" si="226"/>
        <v>1020668.8355389358</v>
      </c>
      <c r="CI330" s="439">
        <f t="shared" ca="1" si="226"/>
        <v>1057823.8539574612</v>
      </c>
      <c r="CJ330" s="439">
        <f t="shared" ca="1" si="226"/>
        <v>1018402.9968805379</v>
      </c>
      <c r="CK330" s="439">
        <f t="shared" ca="1" si="226"/>
        <v>1057823.8539574612</v>
      </c>
      <c r="CL330" s="439">
        <f t="shared" ca="1" si="226"/>
        <v>1057823.8539574612</v>
      </c>
      <c r="CM330" s="439">
        <f t="shared" ca="1" si="226"/>
        <v>1018402.9968805379</v>
      </c>
      <c r="CN330" s="439">
        <f t="shared" ca="1" si="226"/>
        <v>1057823.8539574612</v>
      </c>
      <c r="CO330" s="439">
        <f t="shared" ca="1" si="226"/>
        <v>1018402.9968805379</v>
      </c>
      <c r="CP330" s="439">
        <f t="shared" ca="1" si="226"/>
        <v>1057823.8539574612</v>
      </c>
      <c r="CQ330" s="439">
        <f t="shared" ca="1" si="226"/>
        <v>1057823.8539574612</v>
      </c>
      <c r="CR330" s="439">
        <f t="shared" ca="1" si="226"/>
        <v>939561.28272669204</v>
      </c>
      <c r="CS330" s="439">
        <f t="shared" ca="1" si="226"/>
        <v>1057823.8539574612</v>
      </c>
      <c r="CT330" s="439">
        <f t="shared" ca="1" si="226"/>
        <v>1018402.9968805379</v>
      </c>
      <c r="CU330" s="439">
        <f t="shared" ca="1" si="226"/>
        <v>1057823.8539574612</v>
      </c>
      <c r="CV330" s="439">
        <f t="shared" ca="1" si="226"/>
        <v>1018402.9968805379</v>
      </c>
      <c r="CW330" s="439">
        <f t="shared" ca="1" si="226"/>
        <v>1057823.8539574612</v>
      </c>
      <c r="CX330" s="439">
        <f t="shared" ca="1" si="226"/>
        <v>1057823.8539574612</v>
      </c>
      <c r="CY330" s="439">
        <f t="shared" ca="1" si="226"/>
        <v>1018402.9968805379</v>
      </c>
      <c r="CZ330" s="439">
        <f t="shared" ca="1" si="226"/>
        <v>1057823.8539574612</v>
      </c>
      <c r="DA330" s="439">
        <f t="shared" ca="1" si="226"/>
        <v>1018402.9968805379</v>
      </c>
      <c r="DB330" s="439">
        <f t="shared" ca="1" si="226"/>
        <v>1057823.8539574612</v>
      </c>
      <c r="DC330" s="439">
        <f t="shared" ref="DC330:DN330" ca="1" si="227">+DC274-DC323</f>
        <v>1057823.8539574612</v>
      </c>
      <c r="DD330" s="439">
        <f t="shared" ca="1" si="227"/>
        <v>939561.28272669204</v>
      </c>
      <c r="DE330" s="439">
        <f t="shared" ca="1" si="227"/>
        <v>1057823.8539574612</v>
      </c>
      <c r="DF330" s="439">
        <f t="shared" ca="1" si="227"/>
        <v>1018402.9968805379</v>
      </c>
      <c r="DG330" s="439">
        <f t="shared" ca="1" si="227"/>
        <v>1057823.8539574612</v>
      </c>
      <c r="DH330" s="439">
        <f t="shared" ca="1" si="227"/>
        <v>1018402.9968805379</v>
      </c>
      <c r="DI330" s="439">
        <f t="shared" ca="1" si="227"/>
        <v>1057823.8539574612</v>
      </c>
      <c r="DJ330" s="439">
        <f t="shared" ca="1" si="227"/>
        <v>1057823.8539574612</v>
      </c>
      <c r="DK330" s="439">
        <f t="shared" ca="1" si="227"/>
        <v>1018402.9968805379</v>
      </c>
      <c r="DL330" s="439">
        <f t="shared" ca="1" si="227"/>
        <v>1057823.8539574612</v>
      </c>
      <c r="DM330" s="439">
        <f t="shared" ca="1" si="227"/>
        <v>1018402.9968805379</v>
      </c>
      <c r="DN330" s="440">
        <f t="shared" ca="1" si="227"/>
        <v>1057823.8539574612</v>
      </c>
    </row>
    <row r="331" spans="1:118">
      <c r="A331" s="151"/>
      <c r="H331" s="254"/>
      <c r="I331" s="54"/>
      <c r="BJ331" s="303"/>
      <c r="BK331" s="303"/>
      <c r="BL331" s="303"/>
      <c r="BM331" s="303"/>
      <c r="BN331" s="303"/>
      <c r="BO331" s="303"/>
      <c r="CA331" s="304"/>
      <c r="CB331" s="304"/>
      <c r="CC331" s="304"/>
      <c r="CD331" s="304"/>
      <c r="CE331" s="304"/>
      <c r="CF331" s="304"/>
      <c r="CG331" s="304"/>
      <c r="CH331" s="304"/>
      <c r="CI331" s="304"/>
      <c r="CJ331" s="304"/>
      <c r="CK331" s="304"/>
      <c r="CL331" s="304"/>
      <c r="CM331" s="304"/>
      <c r="CN331" s="304"/>
      <c r="CO331" s="304"/>
      <c r="CP331" s="304"/>
      <c r="CQ331" s="304"/>
      <c r="CR331" s="304"/>
      <c r="CS331" s="304"/>
      <c r="CT331" s="304"/>
      <c r="CU331" s="304"/>
      <c r="CV331" s="304"/>
      <c r="CW331" s="304"/>
      <c r="CX331" s="304"/>
      <c r="CY331" s="304"/>
      <c r="CZ331" s="304"/>
      <c r="DA331" s="304"/>
      <c r="DB331" s="304"/>
      <c r="DC331" s="304"/>
      <c r="DD331" s="304"/>
      <c r="DE331" s="304"/>
      <c r="DF331" s="304"/>
      <c r="DG331" s="304"/>
      <c r="DH331" s="304"/>
      <c r="DI331" s="304"/>
      <c r="DJ331" s="304"/>
      <c r="DK331" s="304"/>
      <c r="DL331" s="304"/>
      <c r="DM331" s="304"/>
      <c r="DN331" s="304"/>
    </row>
    <row r="332" spans="1:118" ht="14">
      <c r="A332" s="151"/>
      <c r="B332" s="19" t="s">
        <v>54</v>
      </c>
      <c r="C332" s="417"/>
      <c r="D332" s="417"/>
      <c r="E332" s="417"/>
      <c r="F332" s="417"/>
      <c r="G332" s="434"/>
      <c r="H332" s="436"/>
      <c r="I332" s="417"/>
      <c r="J332" s="417"/>
      <c r="K332" s="417"/>
      <c r="L332" s="417"/>
      <c r="M332" s="417"/>
      <c r="N332" s="417"/>
      <c r="O332" s="417"/>
      <c r="P332" s="417"/>
      <c r="Q332" s="417"/>
      <c r="R332" s="417"/>
      <c r="S332" s="417"/>
      <c r="T332" s="417"/>
      <c r="U332" s="417"/>
      <c r="V332" s="417"/>
      <c r="W332" s="417"/>
      <c r="X332" s="417"/>
      <c r="Y332" s="417"/>
      <c r="Z332" s="417"/>
      <c r="AA332" s="417"/>
      <c r="AB332" s="417"/>
      <c r="AC332" s="417"/>
      <c r="AD332" s="417"/>
      <c r="AE332" s="417"/>
      <c r="AF332" s="417"/>
      <c r="AG332" s="417"/>
      <c r="AH332" s="417"/>
      <c r="AI332" s="417"/>
      <c r="AJ332" s="417"/>
      <c r="AK332" s="417"/>
      <c r="AL332" s="417"/>
      <c r="AM332" s="417"/>
      <c r="AN332" s="417"/>
      <c r="AO332" s="417"/>
      <c r="AP332" s="417"/>
      <c r="AQ332" s="417"/>
      <c r="AR332" s="417"/>
      <c r="AS332" s="417"/>
      <c r="AT332" s="417"/>
      <c r="AU332" s="417"/>
      <c r="AV332" s="417"/>
      <c r="AW332" s="417"/>
      <c r="AX332" s="417"/>
      <c r="AY332" s="417"/>
      <c r="AZ332" s="417"/>
      <c r="BA332" s="417"/>
      <c r="BB332" s="417"/>
      <c r="BC332" s="417"/>
      <c r="BD332" s="417"/>
      <c r="BE332" s="417"/>
      <c r="BF332" s="417"/>
      <c r="BG332" s="417"/>
      <c r="BH332" s="417"/>
      <c r="BI332" s="417"/>
      <c r="BJ332" s="417"/>
      <c r="BK332" s="417"/>
      <c r="BL332" s="417"/>
      <c r="BM332" s="417"/>
      <c r="BN332" s="417"/>
      <c r="BO332" s="417"/>
      <c r="BP332" s="417"/>
      <c r="BQ332" s="417"/>
      <c r="BR332" s="417"/>
      <c r="BS332" s="417"/>
      <c r="BT332" s="417"/>
      <c r="BU332" s="417"/>
      <c r="BV332" s="417"/>
      <c r="BW332" s="417"/>
      <c r="BX332" s="417"/>
      <c r="BY332" s="417"/>
      <c r="BZ332" s="417"/>
      <c r="CA332" s="417"/>
      <c r="CB332" s="417"/>
      <c r="CC332" s="417"/>
      <c r="CD332" s="417"/>
      <c r="CE332" s="417"/>
      <c r="CF332" s="417"/>
      <c r="CG332" s="417"/>
      <c r="CH332" s="417"/>
      <c r="CI332" s="417"/>
      <c r="CJ332" s="417"/>
      <c r="CK332" s="417"/>
      <c r="CL332" s="417"/>
      <c r="CM332" s="417"/>
      <c r="CN332" s="417"/>
      <c r="CO332" s="417"/>
      <c r="CP332" s="417"/>
      <c r="CQ332" s="417"/>
      <c r="CR332" s="417"/>
      <c r="CS332" s="417"/>
      <c r="CT332" s="417"/>
      <c r="CU332" s="417"/>
      <c r="CV332" s="417"/>
      <c r="CW332" s="417"/>
      <c r="CX332" s="417"/>
      <c r="CY332" s="417"/>
      <c r="CZ332" s="417"/>
      <c r="DA332" s="417"/>
      <c r="DB332" s="417"/>
      <c r="DC332" s="417"/>
      <c r="DD332" s="417"/>
      <c r="DE332" s="417"/>
      <c r="DF332" s="417"/>
      <c r="DG332" s="417"/>
      <c r="DH332" s="417"/>
      <c r="DI332" s="417"/>
      <c r="DJ332" s="417"/>
      <c r="DK332" s="417"/>
      <c r="DL332" s="417"/>
      <c r="DM332" s="417"/>
      <c r="DN332" s="417"/>
    </row>
    <row r="333" spans="1:118">
      <c r="A333" s="151"/>
      <c r="H333" s="254"/>
      <c r="I333" s="54"/>
      <c r="BD333" s="153"/>
      <c r="BE333" s="153"/>
      <c r="BF333" s="153"/>
      <c r="BG333" s="153"/>
      <c r="BH333" s="153"/>
      <c r="BI333" s="153"/>
      <c r="BJ333" s="153"/>
      <c r="BK333" s="153"/>
      <c r="BL333" s="153"/>
      <c r="CA333" s="305"/>
      <c r="CB333" s="305"/>
      <c r="CC333" s="305"/>
      <c r="CD333" s="305"/>
      <c r="CE333" s="305"/>
      <c r="CF333" s="305"/>
      <c r="CG333" s="305"/>
      <c r="CH333" s="305"/>
      <c r="CI333" s="305"/>
      <c r="CJ333" s="305"/>
      <c r="CK333" s="305"/>
      <c r="CL333" s="305"/>
      <c r="CM333" s="305"/>
      <c r="CN333" s="305"/>
      <c r="CO333" s="305"/>
      <c r="CP333" s="305"/>
      <c r="CQ333" s="305"/>
      <c r="CR333" s="305"/>
      <c r="CS333" s="305"/>
      <c r="CT333" s="305"/>
      <c r="CU333" s="305"/>
      <c r="CV333" s="305"/>
      <c r="CW333" s="305"/>
      <c r="CX333" s="305"/>
      <c r="CY333" s="305"/>
      <c r="CZ333" s="305"/>
      <c r="DA333" s="305"/>
      <c r="DB333" s="305"/>
      <c r="DC333" s="305"/>
      <c r="DD333" s="305"/>
      <c r="DE333" s="305"/>
      <c r="DF333" s="305"/>
      <c r="DG333" s="305"/>
      <c r="DH333" s="305"/>
      <c r="DI333" s="305"/>
      <c r="DJ333" s="305"/>
      <c r="DK333" s="305"/>
      <c r="DL333" s="305"/>
      <c r="DM333" s="305"/>
      <c r="DN333" s="305"/>
    </row>
    <row r="334" spans="1:118">
      <c r="A334" s="151"/>
      <c r="F334" s="35"/>
      <c r="H334" s="254"/>
      <c r="I334" s="54"/>
      <c r="CA334" s="305"/>
      <c r="CB334" s="305"/>
      <c r="CC334" s="305"/>
      <c r="CD334" s="305"/>
      <c r="CE334" s="305"/>
      <c r="CF334" s="305"/>
      <c r="CG334" s="305"/>
      <c r="CH334" s="305"/>
      <c r="CI334" s="305"/>
      <c r="CJ334" s="305"/>
      <c r="CK334" s="305"/>
      <c r="CL334" s="305"/>
      <c r="CM334" s="305"/>
      <c r="CN334" s="305"/>
      <c r="CO334" s="305"/>
      <c r="CP334" s="305"/>
      <c r="CQ334" s="305"/>
      <c r="CR334" s="305"/>
      <c r="CS334" s="305"/>
      <c r="CT334" s="305"/>
      <c r="CU334" s="305"/>
      <c r="CV334" s="305"/>
      <c r="CW334" s="305"/>
      <c r="CX334" s="305"/>
      <c r="CY334" s="305"/>
      <c r="CZ334" s="305"/>
      <c r="DA334" s="305"/>
      <c r="DB334" s="305"/>
      <c r="DC334" s="305"/>
      <c r="DD334" s="305"/>
      <c r="DE334" s="305"/>
      <c r="DF334" s="305"/>
      <c r="DG334" s="305"/>
      <c r="DH334" s="305"/>
      <c r="DI334" s="305"/>
      <c r="DJ334" s="305"/>
      <c r="DK334" s="305"/>
      <c r="DL334" s="305"/>
      <c r="DM334" s="305"/>
      <c r="DN334" s="305"/>
    </row>
    <row r="335" spans="1:118" ht="14">
      <c r="A335" s="151"/>
      <c r="C335" s="14" t="s">
        <v>228</v>
      </c>
      <c r="F335" s="35"/>
      <c r="H335" s="254"/>
      <c r="I335" s="54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53"/>
      <c r="AL335" s="153"/>
      <c r="AM335" s="153"/>
      <c r="AN335" s="153"/>
      <c r="AO335" s="153"/>
      <c r="AP335" s="153"/>
      <c r="AQ335" s="153"/>
      <c r="AR335" s="153"/>
      <c r="AS335" s="153"/>
      <c r="AT335" s="153"/>
      <c r="AU335" s="153"/>
      <c r="AV335" s="153"/>
      <c r="AW335" s="153"/>
      <c r="AX335" s="153"/>
      <c r="AY335" s="153"/>
      <c r="AZ335" s="153"/>
      <c r="BA335" s="153"/>
      <c r="BB335" s="153"/>
      <c r="BC335" s="153"/>
      <c r="BD335" s="153"/>
      <c r="BE335" s="153"/>
      <c r="BF335" s="153"/>
      <c r="BG335" s="153"/>
      <c r="BH335" s="153"/>
      <c r="BI335" s="153"/>
      <c r="BJ335" s="153"/>
      <c r="BK335" s="153"/>
      <c r="BL335" s="153"/>
      <c r="BM335" s="153"/>
      <c r="BN335" s="153"/>
      <c r="BO335" s="153"/>
      <c r="BP335" s="153"/>
      <c r="BQ335" s="153"/>
      <c r="BR335" s="153"/>
      <c r="BS335" s="153"/>
      <c r="BT335" s="153"/>
      <c r="BU335" s="153"/>
      <c r="BV335" s="153"/>
      <c r="BW335" s="153"/>
      <c r="BX335" s="153"/>
      <c r="BY335" s="153"/>
      <c r="BZ335" s="153"/>
      <c r="CA335" s="153"/>
      <c r="CB335" s="153"/>
      <c r="CC335" s="153"/>
      <c r="CD335" s="153"/>
      <c r="CE335" s="153"/>
      <c r="CF335" s="153"/>
      <c r="CG335" s="153"/>
      <c r="CH335" s="153"/>
      <c r="CI335" s="153"/>
      <c r="CJ335" s="153"/>
      <c r="CK335" s="153"/>
      <c r="CL335" s="153"/>
      <c r="CM335" s="153"/>
      <c r="CN335" s="153"/>
      <c r="CO335" s="153"/>
      <c r="CP335" s="153"/>
      <c r="CQ335" s="153"/>
      <c r="CR335" s="153"/>
      <c r="CS335" s="153"/>
      <c r="CT335" s="153"/>
      <c r="CU335" s="153"/>
      <c r="CV335" s="153"/>
      <c r="CW335" s="153"/>
      <c r="CX335" s="153"/>
      <c r="CY335" s="153"/>
      <c r="CZ335" s="153"/>
      <c r="DA335" s="153"/>
      <c r="DB335" s="153"/>
      <c r="DC335" s="153"/>
      <c r="DD335" s="153"/>
      <c r="DE335" s="153"/>
      <c r="DF335" s="153"/>
      <c r="DG335" s="153"/>
      <c r="DH335" s="153"/>
      <c r="DI335" s="153"/>
      <c r="DJ335" s="153"/>
      <c r="DK335" s="153"/>
      <c r="DL335" s="153"/>
      <c r="DM335" s="153"/>
      <c r="DN335" s="153"/>
    </row>
    <row r="336" spans="1:118">
      <c r="A336" s="151"/>
      <c r="C336" s="34" t="s">
        <v>166</v>
      </c>
      <c r="F336" s="306">
        <f>Inputs!J240</f>
        <v>50000</v>
      </c>
      <c r="G336" s="35" t="s">
        <v>131</v>
      </c>
      <c r="H336" s="36"/>
      <c r="I336" s="307"/>
      <c r="J336" s="212">
        <f>$F336/Inputs!$J$18*'Project 2'!J$23</f>
        <v>0</v>
      </c>
      <c r="K336" s="212">
        <f>$F336/Inputs!$J$18*'Project 2'!K$23</f>
        <v>16666.666666666668</v>
      </c>
      <c r="L336" s="212">
        <f>$F336/Inputs!$J$18*'Project 2'!L$23</f>
        <v>16666.666666666668</v>
      </c>
      <c r="M336" s="212">
        <f>$F336/Inputs!$J$18*'Project 2'!M$23</f>
        <v>16666.666666666668</v>
      </c>
      <c r="N336" s="212">
        <f>$F336/Inputs!$J$18*'Project 2'!N$23</f>
        <v>0</v>
      </c>
      <c r="O336" s="212">
        <f>$F336/Inputs!$J$18*'Project 2'!O$23</f>
        <v>0</v>
      </c>
      <c r="P336" s="212">
        <f>$F336/Inputs!$J$18*'Project 2'!P$23</f>
        <v>0</v>
      </c>
      <c r="Q336" s="212">
        <f>$F336/Inputs!$J$18*'Project 2'!Q$23</f>
        <v>0</v>
      </c>
      <c r="R336" s="212">
        <f>$F336/Inputs!$J$18*'Project 2'!R$23</f>
        <v>0</v>
      </c>
      <c r="S336" s="212">
        <f>$F336/Inputs!$J$18*'Project 2'!S$23</f>
        <v>0</v>
      </c>
      <c r="T336" s="212">
        <f>$F336/Inputs!$J$18*'Project 2'!T$23</f>
        <v>0</v>
      </c>
      <c r="U336" s="212">
        <f>$F336/Inputs!$J$18*'Project 2'!U$23</f>
        <v>0</v>
      </c>
      <c r="V336" s="212">
        <f>$F336/Inputs!$J$18*'Project 2'!V$23</f>
        <v>0</v>
      </c>
      <c r="W336" s="212">
        <f>$F336/Inputs!$J$18*'Project 2'!W$23</f>
        <v>0</v>
      </c>
      <c r="X336" s="212">
        <f>$F336/Inputs!$J$18*'Project 2'!X$23</f>
        <v>0</v>
      </c>
      <c r="Y336" s="212">
        <f>$F336/Inputs!$J$18*'Project 2'!Y$23</f>
        <v>0</v>
      </c>
      <c r="Z336" s="212">
        <f>$F336/Inputs!$J$18*'Project 2'!Z$23</f>
        <v>0</v>
      </c>
      <c r="AA336" s="212">
        <f>$F336/Inputs!$J$18*'Project 2'!AA$23</f>
        <v>0</v>
      </c>
      <c r="AB336" s="212">
        <f>$F336/Inputs!$J$18*'Project 2'!AB$23</f>
        <v>0</v>
      </c>
      <c r="AC336" s="212">
        <f>$F336/Inputs!$J$18*'Project 2'!AC$23</f>
        <v>0</v>
      </c>
      <c r="AD336" s="212">
        <f>$F336/Inputs!$J$18*'Project 2'!AD$23</f>
        <v>0</v>
      </c>
      <c r="AE336" s="212">
        <f>$F336/Inputs!$J$18*'Project 2'!AE$23</f>
        <v>0</v>
      </c>
      <c r="AF336" s="212">
        <f>$F336/Inputs!$J$18*'Project 2'!AF$23</f>
        <v>0</v>
      </c>
      <c r="AG336" s="212">
        <f>$F336/Inputs!$J$18*'Project 2'!AG$23</f>
        <v>0</v>
      </c>
      <c r="AH336" s="212">
        <f>$F336/Inputs!$J$18*'Project 2'!AH$23</f>
        <v>0</v>
      </c>
      <c r="AI336" s="212">
        <f>$F336/Inputs!$J$18*'Project 2'!AI$23</f>
        <v>0</v>
      </c>
      <c r="AJ336" s="212">
        <f>$F336/Inputs!$J$18*'Project 2'!AJ$23</f>
        <v>0</v>
      </c>
      <c r="AK336" s="212">
        <f>$F336/Inputs!$J$18*'Project 2'!AK$23</f>
        <v>0</v>
      </c>
      <c r="AL336" s="212">
        <f>$F336/Inputs!$J$18*'Project 2'!AL$23</f>
        <v>0</v>
      </c>
      <c r="AM336" s="212">
        <f>$F336/Inputs!$J$18*'Project 2'!AM$23</f>
        <v>0</v>
      </c>
      <c r="AN336" s="212">
        <f>$F336/Inputs!$J$18*'Project 2'!AN$23</f>
        <v>0</v>
      </c>
      <c r="AO336" s="212">
        <f>$F336/Inputs!$J$18*'Project 2'!AO$23</f>
        <v>0</v>
      </c>
      <c r="AP336" s="212">
        <f>$F336/Inputs!$J$18*'Project 2'!AP$23</f>
        <v>0</v>
      </c>
      <c r="AQ336" s="212">
        <f>$F336/Inputs!$J$18*'Project 2'!AQ$23</f>
        <v>0</v>
      </c>
      <c r="AR336" s="212">
        <f>$F336/Inputs!$J$18*'Project 2'!AR$23</f>
        <v>0</v>
      </c>
      <c r="AS336" s="212">
        <f>$F336/Inputs!$J$18*'Project 2'!AS$23</f>
        <v>0</v>
      </c>
      <c r="AT336" s="212">
        <f>$F336/Inputs!$J$18*'Project 2'!AT$23</f>
        <v>0</v>
      </c>
      <c r="AU336" s="212">
        <f>$F336/Inputs!$J$18*'Project 2'!AU$23</f>
        <v>0</v>
      </c>
      <c r="AV336" s="212">
        <f>$F336/Inputs!$J$18*'Project 2'!AV$23</f>
        <v>0</v>
      </c>
      <c r="AW336" s="212">
        <f>$F336/Inputs!$J$18*'Project 2'!AW$23</f>
        <v>0</v>
      </c>
      <c r="AX336" s="212">
        <f>$F336/Inputs!$J$18*'Project 2'!AX$23</f>
        <v>0</v>
      </c>
      <c r="AY336" s="212">
        <f>$F336/Inputs!$J$18*'Project 2'!AY$23</f>
        <v>0</v>
      </c>
      <c r="AZ336" s="212">
        <f>$F336/Inputs!$J$18*'Project 2'!AZ$23</f>
        <v>0</v>
      </c>
      <c r="BA336" s="212">
        <f>$F336/Inputs!$J$18*'Project 2'!BA$23</f>
        <v>0</v>
      </c>
      <c r="BB336" s="212">
        <f>$F336/Inputs!$J$18*'Project 2'!BB$23</f>
        <v>0</v>
      </c>
      <c r="BC336" s="212">
        <f>$F336/Inputs!$J$18*'Project 2'!BC$23</f>
        <v>0</v>
      </c>
      <c r="BD336" s="212">
        <f>$F336/Inputs!$J$18*'Project 2'!BD$23</f>
        <v>0</v>
      </c>
      <c r="BE336" s="212">
        <f>$F336/Inputs!$J$18*'Project 2'!BE$23</f>
        <v>0</v>
      </c>
      <c r="BF336" s="212">
        <f>$F336/Inputs!$J$18*'Project 2'!BF$23</f>
        <v>0</v>
      </c>
      <c r="BG336" s="212">
        <f>$F336/Inputs!$J$18*'Project 2'!BG$23</f>
        <v>0</v>
      </c>
      <c r="BH336" s="212">
        <f>$F336/Inputs!$J$18*'Project 2'!BH$23</f>
        <v>0</v>
      </c>
      <c r="BI336" s="212">
        <f>$F336/Inputs!$J$18*'Project 2'!BI$23</f>
        <v>0</v>
      </c>
      <c r="BJ336" s="212">
        <f>$F336/Inputs!$J$18*'Project 2'!BJ$23</f>
        <v>0</v>
      </c>
      <c r="BK336" s="212">
        <f>$F336/Inputs!$J$18*'Project 2'!BK$23</f>
        <v>0</v>
      </c>
      <c r="BL336" s="212">
        <f>$F336/Inputs!$J$18*'Project 2'!BL$23</f>
        <v>0</v>
      </c>
      <c r="BM336" s="212">
        <f>$F336/Inputs!$J$18*'Project 2'!BM$23</f>
        <v>0</v>
      </c>
      <c r="BN336" s="212">
        <f>$F336/Inputs!$J$18*'Project 2'!BN$23</f>
        <v>0</v>
      </c>
      <c r="BO336" s="212">
        <f>$F336/Inputs!$J$18*'Project 2'!BO$23</f>
        <v>0</v>
      </c>
      <c r="BP336" s="212">
        <f>$F336/Inputs!$J$18*'Project 2'!BP$23</f>
        <v>0</v>
      </c>
      <c r="BQ336" s="212">
        <f>$F336/Inputs!$J$18*'Project 2'!BQ$23</f>
        <v>0</v>
      </c>
      <c r="BR336" s="212">
        <f>$F336/Inputs!$J$18*'Project 2'!BR$23</f>
        <v>0</v>
      </c>
      <c r="BS336" s="212">
        <f>$F336/Inputs!$J$18*'Project 2'!BS$23</f>
        <v>0</v>
      </c>
      <c r="BT336" s="212">
        <f>$F336/Inputs!$J$18*'Project 2'!BT$23</f>
        <v>0</v>
      </c>
      <c r="BU336" s="212">
        <f>$F336/Inputs!$J$18*'Project 2'!BU$23</f>
        <v>0</v>
      </c>
      <c r="BV336" s="212">
        <f>$F336/Inputs!$J$18*'Project 2'!BV$23</f>
        <v>0</v>
      </c>
      <c r="BW336" s="212">
        <f>$F336/Inputs!$J$18*'Project 2'!BW$23</f>
        <v>0</v>
      </c>
      <c r="BX336" s="212">
        <f>$F336/Inputs!$J$18*'Project 2'!BX$23</f>
        <v>0</v>
      </c>
      <c r="BY336" s="212">
        <f>$F336/Inputs!$J$18*'Project 2'!BY$23</f>
        <v>0</v>
      </c>
      <c r="BZ336" s="212">
        <f>$F336/Inputs!$J$18*'Project 2'!BZ$23</f>
        <v>0</v>
      </c>
      <c r="CA336" s="212">
        <f>$F336/Inputs!$J$18*'Project 2'!CA$23</f>
        <v>0</v>
      </c>
      <c r="CB336" s="212">
        <f>$F336/Inputs!$J$18*'Project 2'!CB$23</f>
        <v>0</v>
      </c>
      <c r="CC336" s="212">
        <f>$F336/Inputs!$J$18*'Project 2'!CC$23</f>
        <v>0</v>
      </c>
      <c r="CD336" s="212">
        <f>$F336/Inputs!$J$18*'Project 2'!CD$23</f>
        <v>0</v>
      </c>
      <c r="CE336" s="212">
        <f>$F336/Inputs!$J$18*'Project 2'!CE$23</f>
        <v>0</v>
      </c>
      <c r="CF336" s="212">
        <f>$F336/Inputs!$J$18*'Project 2'!CF$23</f>
        <v>0</v>
      </c>
      <c r="CG336" s="212">
        <f>$F336/Inputs!$J$18*'Project 2'!CG$23</f>
        <v>0</v>
      </c>
      <c r="CH336" s="212">
        <f>$F336/Inputs!$J$18*'Project 2'!CH$23</f>
        <v>0</v>
      </c>
      <c r="CI336" s="212">
        <f>$F336/Inputs!$J$18*'Project 2'!CI$23</f>
        <v>0</v>
      </c>
      <c r="CJ336" s="212">
        <f>$F336/Inputs!$J$18*'Project 2'!CJ$23</f>
        <v>0</v>
      </c>
      <c r="CK336" s="212">
        <f>$F336/Inputs!$J$18*'Project 2'!CK$23</f>
        <v>0</v>
      </c>
      <c r="CL336" s="212">
        <f>$F336/Inputs!$J$18*'Project 2'!CL$23</f>
        <v>0</v>
      </c>
      <c r="CM336" s="212">
        <f>$F336/Inputs!$J$18*'Project 2'!CM$23</f>
        <v>0</v>
      </c>
      <c r="CN336" s="212">
        <f>$F336/Inputs!$J$18*'Project 2'!CN$23</f>
        <v>0</v>
      </c>
      <c r="CO336" s="212">
        <f>$F336/Inputs!$J$18*'Project 2'!CO$23</f>
        <v>0</v>
      </c>
      <c r="CP336" s="212">
        <f>$F336/Inputs!$J$18*'Project 2'!CP$23</f>
        <v>0</v>
      </c>
      <c r="CQ336" s="212">
        <f>$F336/Inputs!$J$18*'Project 2'!CQ$23</f>
        <v>0</v>
      </c>
      <c r="CR336" s="212">
        <f>$F336/Inputs!$J$18*'Project 2'!CR$23</f>
        <v>0</v>
      </c>
      <c r="CS336" s="212">
        <f>$F336/Inputs!$J$18*'Project 2'!CS$23</f>
        <v>0</v>
      </c>
      <c r="CT336" s="212">
        <f>$F336/Inputs!$J$18*'Project 2'!CT$23</f>
        <v>0</v>
      </c>
      <c r="CU336" s="212">
        <f>$F336/Inputs!$J$18*'Project 2'!CU$23</f>
        <v>0</v>
      </c>
      <c r="CV336" s="212">
        <f>$F336/Inputs!$J$18*'Project 2'!CV$23</f>
        <v>0</v>
      </c>
      <c r="CW336" s="212">
        <f>$F336/Inputs!$J$18*'Project 2'!CW$23</f>
        <v>0</v>
      </c>
      <c r="CX336" s="212">
        <f>$F336/Inputs!$J$18*'Project 2'!CX$23</f>
        <v>0</v>
      </c>
      <c r="CY336" s="212">
        <f>$F336/Inputs!$J$18*'Project 2'!CY$23</f>
        <v>0</v>
      </c>
      <c r="CZ336" s="212">
        <f>$F336/Inputs!$J$18*'Project 2'!CZ$23</f>
        <v>0</v>
      </c>
      <c r="DA336" s="212">
        <f>$F336/Inputs!$J$18*'Project 2'!DA$23</f>
        <v>0</v>
      </c>
      <c r="DB336" s="212">
        <f>$F336/Inputs!$J$18*'Project 2'!DB$23</f>
        <v>0</v>
      </c>
      <c r="DC336" s="212">
        <f>$F336/Inputs!$J$18*'Project 2'!DC$23</f>
        <v>0</v>
      </c>
      <c r="DD336" s="212">
        <f>$F336/Inputs!$J$18*'Project 2'!DD$23</f>
        <v>0</v>
      </c>
      <c r="DE336" s="212">
        <f>$F336/Inputs!$J$18*'Project 2'!DE$23</f>
        <v>0</v>
      </c>
      <c r="DF336" s="212">
        <f>$F336/Inputs!$J$18*'Project 2'!DF$23</f>
        <v>0</v>
      </c>
      <c r="DG336" s="212">
        <f>$F336/Inputs!$J$18*'Project 2'!DG$23</f>
        <v>0</v>
      </c>
      <c r="DH336" s="212">
        <f>$F336/Inputs!$J$18*'Project 2'!DH$23</f>
        <v>0</v>
      </c>
      <c r="DI336" s="212">
        <f>$F336/Inputs!$J$18*'Project 2'!DI$23</f>
        <v>0</v>
      </c>
      <c r="DJ336" s="212">
        <f>$F336/Inputs!$J$18*'Project 2'!DJ$23</f>
        <v>0</v>
      </c>
      <c r="DK336" s="212">
        <f>$F336/Inputs!$J$18*'Project 2'!DK$23</f>
        <v>0</v>
      </c>
      <c r="DL336" s="212">
        <f>$F336/Inputs!$J$18*'Project 2'!DL$23</f>
        <v>0</v>
      </c>
      <c r="DM336" s="212">
        <f>$F336/Inputs!$J$18*'Project 2'!DM$23</f>
        <v>0</v>
      </c>
      <c r="DN336" s="212">
        <f>$F336/Inputs!$J$18*'Project 2'!DN$23</f>
        <v>0</v>
      </c>
    </row>
    <row r="337" spans="1:118">
      <c r="A337" s="151"/>
      <c r="C337" s="34" t="s">
        <v>226</v>
      </c>
      <c r="F337" s="306">
        <f>Inputs!J248</f>
        <v>2485156.25</v>
      </c>
      <c r="G337" s="35" t="s">
        <v>131</v>
      </c>
      <c r="H337" s="36"/>
      <c r="I337" s="307"/>
      <c r="J337" s="212">
        <f>$F337/Inputs!$J$18*'Project 2'!J$23</f>
        <v>0</v>
      </c>
      <c r="K337" s="212">
        <f>$F337/Inputs!$J$18*'Project 2'!K$23</f>
        <v>828385.41666666663</v>
      </c>
      <c r="L337" s="212">
        <f>$F337/Inputs!$J$18*'Project 2'!L$23</f>
        <v>828385.41666666663</v>
      </c>
      <c r="M337" s="212">
        <f>$F337/Inputs!$J$18*'Project 2'!M$23</f>
        <v>828385.41666666663</v>
      </c>
      <c r="N337" s="212">
        <f>$F337/Inputs!$J$18*'Project 2'!N$23</f>
        <v>0</v>
      </c>
      <c r="O337" s="212">
        <f>$F337/Inputs!$J$18*'Project 2'!O$23</f>
        <v>0</v>
      </c>
      <c r="P337" s="212">
        <f>$F337/Inputs!$J$18*'Project 2'!P$23</f>
        <v>0</v>
      </c>
      <c r="Q337" s="212">
        <f>$F337/Inputs!$J$18*'Project 2'!Q$23</f>
        <v>0</v>
      </c>
      <c r="R337" s="212">
        <f>$F337/Inputs!$J$18*'Project 2'!R$23</f>
        <v>0</v>
      </c>
      <c r="S337" s="212">
        <f>$F337/Inputs!$J$18*'Project 2'!S$23</f>
        <v>0</v>
      </c>
      <c r="T337" s="212">
        <f>$F337/Inputs!$J$18*'Project 2'!T$23</f>
        <v>0</v>
      </c>
      <c r="U337" s="212">
        <f>$F337/Inputs!$J$18*'Project 2'!U$23</f>
        <v>0</v>
      </c>
      <c r="V337" s="212">
        <f>$F337/Inputs!$J$18*'Project 2'!V$23</f>
        <v>0</v>
      </c>
      <c r="W337" s="212">
        <f>$F337/Inputs!$J$18*'Project 2'!W$23</f>
        <v>0</v>
      </c>
      <c r="X337" s="212">
        <f>$F337/Inputs!$J$18*'Project 2'!X$23</f>
        <v>0</v>
      </c>
      <c r="Y337" s="212">
        <f>$F337/Inputs!$J$18*'Project 2'!Y$23</f>
        <v>0</v>
      </c>
      <c r="Z337" s="212">
        <f>$F337/Inputs!$J$18*'Project 2'!Z$23</f>
        <v>0</v>
      </c>
      <c r="AA337" s="212">
        <f>$F337/Inputs!$J$18*'Project 2'!AA$23</f>
        <v>0</v>
      </c>
      <c r="AB337" s="212">
        <f>$F337/Inputs!$J$18*'Project 2'!AB$23</f>
        <v>0</v>
      </c>
      <c r="AC337" s="212">
        <f>$F337/Inputs!$J$18*'Project 2'!AC$23</f>
        <v>0</v>
      </c>
      <c r="AD337" s="212">
        <f>$F337/Inputs!$J$18*'Project 2'!AD$23</f>
        <v>0</v>
      </c>
      <c r="AE337" s="212">
        <f>$F337/Inputs!$J$18*'Project 2'!AE$23</f>
        <v>0</v>
      </c>
      <c r="AF337" s="212">
        <f>$F337/Inputs!$J$18*'Project 2'!AF$23</f>
        <v>0</v>
      </c>
      <c r="AG337" s="212">
        <f>$F337/Inputs!$J$18*'Project 2'!AG$23</f>
        <v>0</v>
      </c>
      <c r="AH337" s="212">
        <f>$F337/Inputs!$J$18*'Project 2'!AH$23</f>
        <v>0</v>
      </c>
      <c r="AI337" s="212">
        <f>$F337/Inputs!$J$18*'Project 2'!AI$23</f>
        <v>0</v>
      </c>
      <c r="AJ337" s="212">
        <f>$F337/Inputs!$J$18*'Project 2'!AJ$23</f>
        <v>0</v>
      </c>
      <c r="AK337" s="212">
        <f>$F337/Inputs!$J$18*'Project 2'!AK$23</f>
        <v>0</v>
      </c>
      <c r="AL337" s="212">
        <f>$F337/Inputs!$J$18*'Project 2'!AL$23</f>
        <v>0</v>
      </c>
      <c r="AM337" s="212">
        <f>$F337/Inputs!$J$18*'Project 2'!AM$23</f>
        <v>0</v>
      </c>
      <c r="AN337" s="212">
        <f>$F337/Inputs!$J$18*'Project 2'!AN$23</f>
        <v>0</v>
      </c>
      <c r="AO337" s="212">
        <f>$F337/Inputs!$J$18*'Project 2'!AO$23</f>
        <v>0</v>
      </c>
      <c r="AP337" s="212">
        <f>$F337/Inputs!$J$18*'Project 2'!AP$23</f>
        <v>0</v>
      </c>
      <c r="AQ337" s="212">
        <f>$F337/Inputs!$J$18*'Project 2'!AQ$23</f>
        <v>0</v>
      </c>
      <c r="AR337" s="212">
        <f>$F337/Inputs!$J$18*'Project 2'!AR$23</f>
        <v>0</v>
      </c>
      <c r="AS337" s="212">
        <f>$F337/Inputs!$J$18*'Project 2'!AS$23</f>
        <v>0</v>
      </c>
      <c r="AT337" s="212">
        <f>$F337/Inputs!$J$18*'Project 2'!AT$23</f>
        <v>0</v>
      </c>
      <c r="AU337" s="212">
        <f>$F337/Inputs!$J$18*'Project 2'!AU$23</f>
        <v>0</v>
      </c>
      <c r="AV337" s="212">
        <f>$F337/Inputs!$J$18*'Project 2'!AV$23</f>
        <v>0</v>
      </c>
      <c r="AW337" s="212">
        <f>$F337/Inputs!$J$18*'Project 2'!AW$23</f>
        <v>0</v>
      </c>
      <c r="AX337" s="212">
        <f>$F337/Inputs!$J$18*'Project 2'!AX$23</f>
        <v>0</v>
      </c>
      <c r="AY337" s="212">
        <f>$F337/Inputs!$J$18*'Project 2'!AY$23</f>
        <v>0</v>
      </c>
      <c r="AZ337" s="212">
        <f>$F337/Inputs!$J$18*'Project 2'!AZ$23</f>
        <v>0</v>
      </c>
      <c r="BA337" s="212">
        <f>$F337/Inputs!$J$18*'Project 2'!BA$23</f>
        <v>0</v>
      </c>
      <c r="BB337" s="212">
        <f>$F337/Inputs!$J$18*'Project 2'!BB$23</f>
        <v>0</v>
      </c>
      <c r="BC337" s="212">
        <f>$F337/Inputs!$J$18*'Project 2'!BC$23</f>
        <v>0</v>
      </c>
      <c r="BD337" s="212">
        <f>$F337/Inputs!$J$18*'Project 2'!BD$23</f>
        <v>0</v>
      </c>
      <c r="BE337" s="212">
        <f>$F337/Inputs!$J$18*'Project 2'!BE$23</f>
        <v>0</v>
      </c>
      <c r="BF337" s="212">
        <f>$F337/Inputs!$J$18*'Project 2'!BF$23</f>
        <v>0</v>
      </c>
      <c r="BG337" s="212">
        <f>$F337/Inputs!$J$18*'Project 2'!BG$23</f>
        <v>0</v>
      </c>
      <c r="BH337" s="212">
        <f>$F337/Inputs!$J$18*'Project 2'!BH$23</f>
        <v>0</v>
      </c>
      <c r="BI337" s="212">
        <f>$F337/Inputs!$J$18*'Project 2'!BI$23</f>
        <v>0</v>
      </c>
      <c r="BJ337" s="212">
        <f>$F337/Inputs!$J$18*'Project 2'!BJ$23</f>
        <v>0</v>
      </c>
      <c r="BK337" s="212">
        <f>$F337/Inputs!$J$18*'Project 2'!BK$23</f>
        <v>0</v>
      </c>
      <c r="BL337" s="212">
        <f>$F337/Inputs!$J$18*'Project 2'!BL$23</f>
        <v>0</v>
      </c>
      <c r="BM337" s="212">
        <f>$F337/Inputs!$J$18*'Project 2'!BM$23</f>
        <v>0</v>
      </c>
      <c r="BN337" s="212">
        <f>$F337/Inputs!$J$18*'Project 2'!BN$23</f>
        <v>0</v>
      </c>
      <c r="BO337" s="212">
        <f>$F337/Inputs!$J$18*'Project 2'!BO$23</f>
        <v>0</v>
      </c>
      <c r="BP337" s="212">
        <f>$F337/Inputs!$J$18*'Project 2'!BP$23</f>
        <v>0</v>
      </c>
      <c r="BQ337" s="212">
        <f>$F337/Inputs!$J$18*'Project 2'!BQ$23</f>
        <v>0</v>
      </c>
      <c r="BR337" s="212">
        <f>$F337/Inputs!$J$18*'Project 2'!BR$23</f>
        <v>0</v>
      </c>
      <c r="BS337" s="212">
        <f>$F337/Inputs!$J$18*'Project 2'!BS$23</f>
        <v>0</v>
      </c>
      <c r="BT337" s="212">
        <f>$F337/Inputs!$J$18*'Project 2'!BT$23</f>
        <v>0</v>
      </c>
      <c r="BU337" s="212">
        <f>$F337/Inputs!$J$18*'Project 2'!BU$23</f>
        <v>0</v>
      </c>
      <c r="BV337" s="212">
        <f>$F337/Inputs!$J$18*'Project 2'!BV$23</f>
        <v>0</v>
      </c>
      <c r="BW337" s="212">
        <f>$F337/Inputs!$J$18*'Project 2'!BW$23</f>
        <v>0</v>
      </c>
      <c r="BX337" s="212">
        <f>$F337/Inputs!$J$18*'Project 2'!BX$23</f>
        <v>0</v>
      </c>
      <c r="BY337" s="212">
        <f>$F337/Inputs!$J$18*'Project 2'!BY$23</f>
        <v>0</v>
      </c>
      <c r="BZ337" s="212">
        <f>$F337/Inputs!$J$18*'Project 2'!BZ$23</f>
        <v>0</v>
      </c>
      <c r="CA337" s="212">
        <f>$F337/Inputs!$J$18*'Project 2'!CA$23</f>
        <v>0</v>
      </c>
      <c r="CB337" s="212">
        <f>$F337/Inputs!$J$18*'Project 2'!CB$23</f>
        <v>0</v>
      </c>
      <c r="CC337" s="212">
        <f>$F337/Inputs!$J$18*'Project 2'!CC$23</f>
        <v>0</v>
      </c>
      <c r="CD337" s="212">
        <f>$F337/Inputs!$J$18*'Project 2'!CD$23</f>
        <v>0</v>
      </c>
      <c r="CE337" s="212">
        <f>$F337/Inputs!$J$18*'Project 2'!CE$23</f>
        <v>0</v>
      </c>
      <c r="CF337" s="212">
        <f>$F337/Inputs!$J$18*'Project 2'!CF$23</f>
        <v>0</v>
      </c>
      <c r="CG337" s="212">
        <f>$F337/Inputs!$J$18*'Project 2'!CG$23</f>
        <v>0</v>
      </c>
      <c r="CH337" s="212">
        <f>$F337/Inputs!$J$18*'Project 2'!CH$23</f>
        <v>0</v>
      </c>
      <c r="CI337" s="212">
        <f>$F337/Inputs!$J$18*'Project 2'!CI$23</f>
        <v>0</v>
      </c>
      <c r="CJ337" s="212">
        <f>$F337/Inputs!$J$18*'Project 2'!CJ$23</f>
        <v>0</v>
      </c>
      <c r="CK337" s="212">
        <f>$F337/Inputs!$J$18*'Project 2'!CK$23</f>
        <v>0</v>
      </c>
      <c r="CL337" s="212">
        <f>$F337/Inputs!$J$18*'Project 2'!CL$23</f>
        <v>0</v>
      </c>
      <c r="CM337" s="212">
        <f>$F337/Inputs!$J$18*'Project 2'!CM$23</f>
        <v>0</v>
      </c>
      <c r="CN337" s="212">
        <f>$F337/Inputs!$J$18*'Project 2'!CN$23</f>
        <v>0</v>
      </c>
      <c r="CO337" s="212">
        <f>$F337/Inputs!$J$18*'Project 2'!CO$23</f>
        <v>0</v>
      </c>
      <c r="CP337" s="212">
        <f>$F337/Inputs!$J$18*'Project 2'!CP$23</f>
        <v>0</v>
      </c>
      <c r="CQ337" s="212">
        <f>$F337/Inputs!$J$18*'Project 2'!CQ$23</f>
        <v>0</v>
      </c>
      <c r="CR337" s="212">
        <f>$F337/Inputs!$J$18*'Project 2'!CR$23</f>
        <v>0</v>
      </c>
      <c r="CS337" s="212">
        <f>$F337/Inputs!$J$18*'Project 2'!CS$23</f>
        <v>0</v>
      </c>
      <c r="CT337" s="212">
        <f>$F337/Inputs!$J$18*'Project 2'!CT$23</f>
        <v>0</v>
      </c>
      <c r="CU337" s="212">
        <f>$F337/Inputs!$J$18*'Project 2'!CU$23</f>
        <v>0</v>
      </c>
      <c r="CV337" s="212">
        <f>$F337/Inputs!$J$18*'Project 2'!CV$23</f>
        <v>0</v>
      </c>
      <c r="CW337" s="212">
        <f>$F337/Inputs!$J$18*'Project 2'!CW$23</f>
        <v>0</v>
      </c>
      <c r="CX337" s="212">
        <f>$F337/Inputs!$J$18*'Project 2'!CX$23</f>
        <v>0</v>
      </c>
      <c r="CY337" s="212">
        <f>$F337/Inputs!$J$18*'Project 2'!CY$23</f>
        <v>0</v>
      </c>
      <c r="CZ337" s="212">
        <f>$F337/Inputs!$J$18*'Project 2'!CZ$23</f>
        <v>0</v>
      </c>
      <c r="DA337" s="212">
        <f>$F337/Inputs!$J$18*'Project 2'!DA$23</f>
        <v>0</v>
      </c>
      <c r="DB337" s="212">
        <f>$F337/Inputs!$J$18*'Project 2'!DB$23</f>
        <v>0</v>
      </c>
      <c r="DC337" s="212">
        <f>$F337/Inputs!$J$18*'Project 2'!DC$23</f>
        <v>0</v>
      </c>
      <c r="DD337" s="212">
        <f>$F337/Inputs!$J$18*'Project 2'!DD$23</f>
        <v>0</v>
      </c>
      <c r="DE337" s="212">
        <f>$F337/Inputs!$J$18*'Project 2'!DE$23</f>
        <v>0</v>
      </c>
      <c r="DF337" s="212">
        <f>$F337/Inputs!$J$18*'Project 2'!DF$23</f>
        <v>0</v>
      </c>
      <c r="DG337" s="212">
        <f>$F337/Inputs!$J$18*'Project 2'!DG$23</f>
        <v>0</v>
      </c>
      <c r="DH337" s="212">
        <f>$F337/Inputs!$J$18*'Project 2'!DH$23</f>
        <v>0</v>
      </c>
      <c r="DI337" s="212">
        <f>$F337/Inputs!$J$18*'Project 2'!DI$23</f>
        <v>0</v>
      </c>
      <c r="DJ337" s="212">
        <f>$F337/Inputs!$J$18*'Project 2'!DJ$23</f>
        <v>0</v>
      </c>
      <c r="DK337" s="212">
        <f>$F337/Inputs!$J$18*'Project 2'!DK$23</f>
        <v>0</v>
      </c>
      <c r="DL337" s="212">
        <f>$F337/Inputs!$J$18*'Project 2'!DL$23</f>
        <v>0</v>
      </c>
      <c r="DM337" s="212">
        <f>$F337/Inputs!$J$18*'Project 2'!DM$23</f>
        <v>0</v>
      </c>
      <c r="DN337" s="212">
        <f>$F337/Inputs!$J$18*'Project 2'!DN$23</f>
        <v>0</v>
      </c>
    </row>
    <row r="338" spans="1:118">
      <c r="A338" s="151"/>
      <c r="C338" s="34" t="s">
        <v>225</v>
      </c>
      <c r="F338" s="306">
        <f>Inputs!J254</f>
        <v>2373375.0000000005</v>
      </c>
      <c r="G338" s="35" t="s">
        <v>131</v>
      </c>
      <c r="H338" s="36"/>
      <c r="I338" s="307"/>
      <c r="J338" s="212">
        <f>$F338/Inputs!$J$18*'Project 2'!J$23</f>
        <v>0</v>
      </c>
      <c r="K338" s="212">
        <f>$F338/Inputs!$J$18*'Project 2'!K$23</f>
        <v>791125.00000000012</v>
      </c>
      <c r="L338" s="212">
        <f>$F338/Inputs!$J$18*'Project 2'!L$23</f>
        <v>791125.00000000012</v>
      </c>
      <c r="M338" s="212">
        <f>$F338/Inputs!$J$18*'Project 2'!M$23</f>
        <v>791125.00000000012</v>
      </c>
      <c r="N338" s="212">
        <f>$F338/Inputs!$J$18*'Project 2'!N$23</f>
        <v>0</v>
      </c>
      <c r="O338" s="212">
        <f>$F338/Inputs!$J$18*'Project 2'!O$23</f>
        <v>0</v>
      </c>
      <c r="P338" s="212">
        <f>$F338/Inputs!$J$18*'Project 2'!P$23</f>
        <v>0</v>
      </c>
      <c r="Q338" s="212">
        <f>$F338/Inputs!$J$18*'Project 2'!Q$23</f>
        <v>0</v>
      </c>
      <c r="R338" s="212">
        <f>$F338/Inputs!$J$18*'Project 2'!R$23</f>
        <v>0</v>
      </c>
      <c r="S338" s="212">
        <f>$F338/Inputs!$J$18*'Project 2'!S$23</f>
        <v>0</v>
      </c>
      <c r="T338" s="212">
        <f>$F338/Inputs!$J$18*'Project 2'!T$23</f>
        <v>0</v>
      </c>
      <c r="U338" s="212">
        <f>$F338/Inputs!$J$18*'Project 2'!U$23</f>
        <v>0</v>
      </c>
      <c r="V338" s="212">
        <f>$F338/Inputs!$J$18*'Project 2'!V$23</f>
        <v>0</v>
      </c>
      <c r="W338" s="212">
        <f>$F338/Inputs!$J$18*'Project 2'!W$23</f>
        <v>0</v>
      </c>
      <c r="X338" s="212">
        <f>$F338/Inputs!$J$18*'Project 2'!X$23</f>
        <v>0</v>
      </c>
      <c r="Y338" s="212">
        <f>$F338/Inputs!$J$18*'Project 2'!Y$23</f>
        <v>0</v>
      </c>
      <c r="Z338" s="212">
        <f>$F338/Inputs!$J$18*'Project 2'!Z$23</f>
        <v>0</v>
      </c>
      <c r="AA338" s="212">
        <f>$F338/Inputs!$J$18*'Project 2'!AA$23</f>
        <v>0</v>
      </c>
      <c r="AB338" s="212">
        <f>$F338/Inputs!$J$18*'Project 2'!AB$23</f>
        <v>0</v>
      </c>
      <c r="AC338" s="212">
        <f>$F338/Inputs!$J$18*'Project 2'!AC$23</f>
        <v>0</v>
      </c>
      <c r="AD338" s="212">
        <f>$F338/Inputs!$J$18*'Project 2'!AD$23</f>
        <v>0</v>
      </c>
      <c r="AE338" s="212">
        <f>$F338/Inputs!$J$18*'Project 2'!AE$23</f>
        <v>0</v>
      </c>
      <c r="AF338" s="212">
        <f>$F338/Inputs!$J$18*'Project 2'!AF$23</f>
        <v>0</v>
      </c>
      <c r="AG338" s="212">
        <f>$F338/Inputs!$J$18*'Project 2'!AG$23</f>
        <v>0</v>
      </c>
      <c r="AH338" s="212">
        <f>$F338/Inputs!$J$18*'Project 2'!AH$23</f>
        <v>0</v>
      </c>
      <c r="AI338" s="212">
        <f>$F338/Inputs!$J$18*'Project 2'!AI$23</f>
        <v>0</v>
      </c>
      <c r="AJ338" s="212">
        <f>$F338/Inputs!$J$18*'Project 2'!AJ$23</f>
        <v>0</v>
      </c>
      <c r="AK338" s="212">
        <f>$F338/Inputs!$J$18*'Project 2'!AK$23</f>
        <v>0</v>
      </c>
      <c r="AL338" s="212">
        <f>$F338/Inputs!$J$18*'Project 2'!AL$23</f>
        <v>0</v>
      </c>
      <c r="AM338" s="212">
        <f>$F338/Inputs!$J$18*'Project 2'!AM$23</f>
        <v>0</v>
      </c>
      <c r="AN338" s="212">
        <f>$F338/Inputs!$J$18*'Project 2'!AN$23</f>
        <v>0</v>
      </c>
      <c r="AO338" s="212">
        <f>$F338/Inputs!$J$18*'Project 2'!AO$23</f>
        <v>0</v>
      </c>
      <c r="AP338" s="212">
        <f>$F338/Inputs!$J$18*'Project 2'!AP$23</f>
        <v>0</v>
      </c>
      <c r="AQ338" s="212">
        <f>$F338/Inputs!$J$18*'Project 2'!AQ$23</f>
        <v>0</v>
      </c>
      <c r="AR338" s="212">
        <f>$F338/Inputs!$J$18*'Project 2'!AR$23</f>
        <v>0</v>
      </c>
      <c r="AS338" s="212">
        <f>$F338/Inputs!$J$18*'Project 2'!AS$23</f>
        <v>0</v>
      </c>
      <c r="AT338" s="212">
        <f>$F338/Inputs!$J$18*'Project 2'!AT$23</f>
        <v>0</v>
      </c>
      <c r="AU338" s="212">
        <f>$F338/Inputs!$J$18*'Project 2'!AU$23</f>
        <v>0</v>
      </c>
      <c r="AV338" s="212">
        <f>$F338/Inputs!$J$18*'Project 2'!AV$23</f>
        <v>0</v>
      </c>
      <c r="AW338" s="212">
        <f>$F338/Inputs!$J$18*'Project 2'!AW$23</f>
        <v>0</v>
      </c>
      <c r="AX338" s="212">
        <f>$F338/Inputs!$J$18*'Project 2'!AX$23</f>
        <v>0</v>
      </c>
      <c r="AY338" s="212">
        <f>$F338/Inputs!$J$18*'Project 2'!AY$23</f>
        <v>0</v>
      </c>
      <c r="AZ338" s="212">
        <f>$F338/Inputs!$J$18*'Project 2'!AZ$23</f>
        <v>0</v>
      </c>
      <c r="BA338" s="212">
        <f>$F338/Inputs!$J$18*'Project 2'!BA$23</f>
        <v>0</v>
      </c>
      <c r="BB338" s="212">
        <f>$F338/Inputs!$J$18*'Project 2'!BB$23</f>
        <v>0</v>
      </c>
      <c r="BC338" s="212">
        <f>$F338/Inputs!$J$18*'Project 2'!BC$23</f>
        <v>0</v>
      </c>
      <c r="BD338" s="212">
        <f>$F338/Inputs!$J$18*'Project 2'!BD$23</f>
        <v>0</v>
      </c>
      <c r="BE338" s="212">
        <f>$F338/Inputs!$J$18*'Project 2'!BE$23</f>
        <v>0</v>
      </c>
      <c r="BF338" s="212">
        <f>$F338/Inputs!$J$18*'Project 2'!BF$23</f>
        <v>0</v>
      </c>
      <c r="BG338" s="212">
        <f>$F338/Inputs!$J$18*'Project 2'!BG$23</f>
        <v>0</v>
      </c>
      <c r="BH338" s="212">
        <f>$F338/Inputs!$J$18*'Project 2'!BH$23</f>
        <v>0</v>
      </c>
      <c r="BI338" s="212">
        <f>$F338/Inputs!$J$18*'Project 2'!BI$23</f>
        <v>0</v>
      </c>
      <c r="BJ338" s="212">
        <f>$F338/Inputs!$J$18*'Project 2'!BJ$23</f>
        <v>0</v>
      </c>
      <c r="BK338" s="212">
        <f>$F338/Inputs!$J$18*'Project 2'!BK$23</f>
        <v>0</v>
      </c>
      <c r="BL338" s="212">
        <f>$F338/Inputs!$J$18*'Project 2'!BL$23</f>
        <v>0</v>
      </c>
      <c r="BM338" s="212">
        <f>$F338/Inputs!$J$18*'Project 2'!BM$23</f>
        <v>0</v>
      </c>
      <c r="BN338" s="212">
        <f>$F338/Inputs!$J$18*'Project 2'!BN$23</f>
        <v>0</v>
      </c>
      <c r="BO338" s="212">
        <f>$F338/Inputs!$J$18*'Project 2'!BO$23</f>
        <v>0</v>
      </c>
      <c r="BP338" s="212">
        <f>$F338/Inputs!$J$18*'Project 2'!BP$23</f>
        <v>0</v>
      </c>
      <c r="BQ338" s="212">
        <f>$F338/Inputs!$J$18*'Project 2'!BQ$23</f>
        <v>0</v>
      </c>
      <c r="BR338" s="212">
        <f>$F338/Inputs!$J$18*'Project 2'!BR$23</f>
        <v>0</v>
      </c>
      <c r="BS338" s="212">
        <f>$F338/Inputs!$J$18*'Project 2'!BS$23</f>
        <v>0</v>
      </c>
      <c r="BT338" s="212">
        <f>$F338/Inputs!$J$18*'Project 2'!BT$23</f>
        <v>0</v>
      </c>
      <c r="BU338" s="212">
        <f>$F338/Inputs!$J$18*'Project 2'!BU$23</f>
        <v>0</v>
      </c>
      <c r="BV338" s="212">
        <f>$F338/Inputs!$J$18*'Project 2'!BV$23</f>
        <v>0</v>
      </c>
      <c r="BW338" s="212">
        <f>$F338/Inputs!$J$18*'Project 2'!BW$23</f>
        <v>0</v>
      </c>
      <c r="BX338" s="212">
        <f>$F338/Inputs!$J$18*'Project 2'!BX$23</f>
        <v>0</v>
      </c>
      <c r="BY338" s="212">
        <f>$F338/Inputs!$J$18*'Project 2'!BY$23</f>
        <v>0</v>
      </c>
      <c r="BZ338" s="212">
        <f>$F338/Inputs!$J$18*'Project 2'!BZ$23</f>
        <v>0</v>
      </c>
      <c r="CA338" s="212">
        <f>$F338/Inputs!$J$18*'Project 2'!CA$23</f>
        <v>0</v>
      </c>
      <c r="CB338" s="212">
        <f>$F338/Inputs!$J$18*'Project 2'!CB$23</f>
        <v>0</v>
      </c>
      <c r="CC338" s="212">
        <f>$F338/Inputs!$J$18*'Project 2'!CC$23</f>
        <v>0</v>
      </c>
      <c r="CD338" s="212">
        <f>$F338/Inputs!$J$18*'Project 2'!CD$23</f>
        <v>0</v>
      </c>
      <c r="CE338" s="212">
        <f>$F338/Inputs!$J$18*'Project 2'!CE$23</f>
        <v>0</v>
      </c>
      <c r="CF338" s="212">
        <f>$F338/Inputs!$J$18*'Project 2'!CF$23</f>
        <v>0</v>
      </c>
      <c r="CG338" s="212">
        <f>$F338/Inputs!$J$18*'Project 2'!CG$23</f>
        <v>0</v>
      </c>
      <c r="CH338" s="212">
        <f>$F338/Inputs!$J$18*'Project 2'!CH$23</f>
        <v>0</v>
      </c>
      <c r="CI338" s="212">
        <f>$F338/Inputs!$J$18*'Project 2'!CI$23</f>
        <v>0</v>
      </c>
      <c r="CJ338" s="212">
        <f>$F338/Inputs!$J$18*'Project 2'!CJ$23</f>
        <v>0</v>
      </c>
      <c r="CK338" s="212">
        <f>$F338/Inputs!$J$18*'Project 2'!CK$23</f>
        <v>0</v>
      </c>
      <c r="CL338" s="212">
        <f>$F338/Inputs!$J$18*'Project 2'!CL$23</f>
        <v>0</v>
      </c>
      <c r="CM338" s="212">
        <f>$F338/Inputs!$J$18*'Project 2'!CM$23</f>
        <v>0</v>
      </c>
      <c r="CN338" s="212">
        <f>$F338/Inputs!$J$18*'Project 2'!CN$23</f>
        <v>0</v>
      </c>
      <c r="CO338" s="212">
        <f>$F338/Inputs!$J$18*'Project 2'!CO$23</f>
        <v>0</v>
      </c>
      <c r="CP338" s="212">
        <f>$F338/Inputs!$J$18*'Project 2'!CP$23</f>
        <v>0</v>
      </c>
      <c r="CQ338" s="212">
        <f>$F338/Inputs!$J$18*'Project 2'!CQ$23</f>
        <v>0</v>
      </c>
      <c r="CR338" s="212">
        <f>$F338/Inputs!$J$18*'Project 2'!CR$23</f>
        <v>0</v>
      </c>
      <c r="CS338" s="212">
        <f>$F338/Inputs!$J$18*'Project 2'!CS$23</f>
        <v>0</v>
      </c>
      <c r="CT338" s="212">
        <f>$F338/Inputs!$J$18*'Project 2'!CT$23</f>
        <v>0</v>
      </c>
      <c r="CU338" s="212">
        <f>$F338/Inputs!$J$18*'Project 2'!CU$23</f>
        <v>0</v>
      </c>
      <c r="CV338" s="212">
        <f>$F338/Inputs!$J$18*'Project 2'!CV$23</f>
        <v>0</v>
      </c>
      <c r="CW338" s="212">
        <f>$F338/Inputs!$J$18*'Project 2'!CW$23</f>
        <v>0</v>
      </c>
      <c r="CX338" s="212">
        <f>$F338/Inputs!$J$18*'Project 2'!CX$23</f>
        <v>0</v>
      </c>
      <c r="CY338" s="212">
        <f>$F338/Inputs!$J$18*'Project 2'!CY$23</f>
        <v>0</v>
      </c>
      <c r="CZ338" s="212">
        <f>$F338/Inputs!$J$18*'Project 2'!CZ$23</f>
        <v>0</v>
      </c>
      <c r="DA338" s="212">
        <f>$F338/Inputs!$J$18*'Project 2'!DA$23</f>
        <v>0</v>
      </c>
      <c r="DB338" s="212">
        <f>$F338/Inputs!$J$18*'Project 2'!DB$23</f>
        <v>0</v>
      </c>
      <c r="DC338" s="212">
        <f>$F338/Inputs!$J$18*'Project 2'!DC$23</f>
        <v>0</v>
      </c>
      <c r="DD338" s="212">
        <f>$F338/Inputs!$J$18*'Project 2'!DD$23</f>
        <v>0</v>
      </c>
      <c r="DE338" s="212">
        <f>$F338/Inputs!$J$18*'Project 2'!DE$23</f>
        <v>0</v>
      </c>
      <c r="DF338" s="212">
        <f>$F338/Inputs!$J$18*'Project 2'!DF$23</f>
        <v>0</v>
      </c>
      <c r="DG338" s="212">
        <f>$F338/Inputs!$J$18*'Project 2'!DG$23</f>
        <v>0</v>
      </c>
      <c r="DH338" s="212">
        <f>$F338/Inputs!$J$18*'Project 2'!DH$23</f>
        <v>0</v>
      </c>
      <c r="DI338" s="212">
        <f>$F338/Inputs!$J$18*'Project 2'!DI$23</f>
        <v>0</v>
      </c>
      <c r="DJ338" s="212">
        <f>$F338/Inputs!$J$18*'Project 2'!DJ$23</f>
        <v>0</v>
      </c>
      <c r="DK338" s="212">
        <f>$F338/Inputs!$J$18*'Project 2'!DK$23</f>
        <v>0</v>
      </c>
      <c r="DL338" s="212">
        <f>$F338/Inputs!$J$18*'Project 2'!DL$23</f>
        <v>0</v>
      </c>
      <c r="DM338" s="212">
        <f>$F338/Inputs!$J$18*'Project 2'!DM$23</f>
        <v>0</v>
      </c>
      <c r="DN338" s="212">
        <f>$F338/Inputs!$J$18*'Project 2'!DN$23</f>
        <v>0</v>
      </c>
    </row>
    <row r="339" spans="1:118">
      <c r="A339" s="151"/>
      <c r="C339" s="34" t="s">
        <v>224</v>
      </c>
      <c r="F339" s="306">
        <f>Inputs!J259</f>
        <v>1500000</v>
      </c>
      <c r="G339" s="35" t="s">
        <v>131</v>
      </c>
      <c r="H339" s="36"/>
      <c r="I339" s="307"/>
      <c r="J339" s="212">
        <f>$F339/Inputs!$J$18*'Project 2'!J$23</f>
        <v>0</v>
      </c>
      <c r="K339" s="212">
        <f>$F339/Inputs!$J$18*'Project 2'!K$23</f>
        <v>500000</v>
      </c>
      <c r="L339" s="212">
        <f>$F339/Inputs!$J$18*'Project 2'!L$23</f>
        <v>500000</v>
      </c>
      <c r="M339" s="212">
        <f>$F339/Inputs!$J$18*'Project 2'!M$23</f>
        <v>500000</v>
      </c>
      <c r="N339" s="212">
        <f>$F339/Inputs!$J$18*'Project 2'!N$23</f>
        <v>0</v>
      </c>
      <c r="O339" s="212">
        <f>$F339/Inputs!$J$18*'Project 2'!O$23</f>
        <v>0</v>
      </c>
      <c r="P339" s="212">
        <f>$F339/Inputs!$J$18*'Project 2'!P$23</f>
        <v>0</v>
      </c>
      <c r="Q339" s="212">
        <f>$F339/Inputs!$J$18*'Project 2'!Q$23</f>
        <v>0</v>
      </c>
      <c r="R339" s="212">
        <f>$F339/Inputs!$J$18*'Project 2'!R$23</f>
        <v>0</v>
      </c>
      <c r="S339" s="212">
        <f>$F339/Inputs!$J$18*'Project 2'!S$23</f>
        <v>0</v>
      </c>
      <c r="T339" s="212">
        <f>$F339/Inputs!$J$18*'Project 2'!T$23</f>
        <v>0</v>
      </c>
      <c r="U339" s="212">
        <f>$F339/Inputs!$J$18*'Project 2'!U$23</f>
        <v>0</v>
      </c>
      <c r="V339" s="212">
        <f>$F339/Inputs!$J$18*'Project 2'!V$23</f>
        <v>0</v>
      </c>
      <c r="W339" s="212">
        <f>$F339/Inputs!$J$18*'Project 2'!W$23</f>
        <v>0</v>
      </c>
      <c r="X339" s="212">
        <f>$F339/Inputs!$J$18*'Project 2'!X$23</f>
        <v>0</v>
      </c>
      <c r="Y339" s="212">
        <f>$F339/Inputs!$J$18*'Project 2'!Y$23</f>
        <v>0</v>
      </c>
      <c r="Z339" s="212">
        <f>$F339/Inputs!$J$18*'Project 2'!Z$23</f>
        <v>0</v>
      </c>
      <c r="AA339" s="212">
        <f>$F339/Inputs!$J$18*'Project 2'!AA$23</f>
        <v>0</v>
      </c>
      <c r="AB339" s="212">
        <f>$F339/Inputs!$J$18*'Project 2'!AB$23</f>
        <v>0</v>
      </c>
      <c r="AC339" s="212">
        <f>$F339/Inputs!$J$18*'Project 2'!AC$23</f>
        <v>0</v>
      </c>
      <c r="AD339" s="212">
        <f>$F339/Inputs!$J$18*'Project 2'!AD$23</f>
        <v>0</v>
      </c>
      <c r="AE339" s="212">
        <f>$F339/Inputs!$J$18*'Project 2'!AE$23</f>
        <v>0</v>
      </c>
      <c r="AF339" s="212">
        <f>$F339/Inputs!$J$18*'Project 2'!AF$23</f>
        <v>0</v>
      </c>
      <c r="AG339" s="212">
        <f>$F339/Inputs!$J$18*'Project 2'!AG$23</f>
        <v>0</v>
      </c>
      <c r="AH339" s="212">
        <f>$F339/Inputs!$J$18*'Project 2'!AH$23</f>
        <v>0</v>
      </c>
      <c r="AI339" s="212">
        <f>$F339/Inputs!$J$18*'Project 2'!AI$23</f>
        <v>0</v>
      </c>
      <c r="AJ339" s="212">
        <f>$F339/Inputs!$J$18*'Project 2'!AJ$23</f>
        <v>0</v>
      </c>
      <c r="AK339" s="212">
        <f>$F339/Inputs!$J$18*'Project 2'!AK$23</f>
        <v>0</v>
      </c>
      <c r="AL339" s="212">
        <f>$F339/Inputs!$J$18*'Project 2'!AL$23</f>
        <v>0</v>
      </c>
      <c r="AM339" s="212">
        <f>$F339/Inputs!$J$18*'Project 2'!AM$23</f>
        <v>0</v>
      </c>
      <c r="AN339" s="212">
        <f>$F339/Inputs!$J$18*'Project 2'!AN$23</f>
        <v>0</v>
      </c>
      <c r="AO339" s="212">
        <f>$F339/Inputs!$J$18*'Project 2'!AO$23</f>
        <v>0</v>
      </c>
      <c r="AP339" s="212">
        <f>$F339/Inputs!$J$18*'Project 2'!AP$23</f>
        <v>0</v>
      </c>
      <c r="AQ339" s="212">
        <f>$F339/Inputs!$J$18*'Project 2'!AQ$23</f>
        <v>0</v>
      </c>
      <c r="AR339" s="212">
        <f>$F339/Inputs!$J$18*'Project 2'!AR$23</f>
        <v>0</v>
      </c>
      <c r="AS339" s="212">
        <f>$F339/Inputs!$J$18*'Project 2'!AS$23</f>
        <v>0</v>
      </c>
      <c r="AT339" s="212">
        <f>$F339/Inputs!$J$18*'Project 2'!AT$23</f>
        <v>0</v>
      </c>
      <c r="AU339" s="212">
        <f>$F339/Inputs!$J$18*'Project 2'!AU$23</f>
        <v>0</v>
      </c>
      <c r="AV339" s="212">
        <f>$F339/Inputs!$J$18*'Project 2'!AV$23</f>
        <v>0</v>
      </c>
      <c r="AW339" s="212">
        <f>$F339/Inputs!$J$18*'Project 2'!AW$23</f>
        <v>0</v>
      </c>
      <c r="AX339" s="212">
        <f>$F339/Inputs!$J$18*'Project 2'!AX$23</f>
        <v>0</v>
      </c>
      <c r="AY339" s="212">
        <f>$F339/Inputs!$J$18*'Project 2'!AY$23</f>
        <v>0</v>
      </c>
      <c r="AZ339" s="212">
        <f>$F339/Inputs!$J$18*'Project 2'!AZ$23</f>
        <v>0</v>
      </c>
      <c r="BA339" s="212">
        <f>$F339/Inputs!$J$18*'Project 2'!BA$23</f>
        <v>0</v>
      </c>
      <c r="BB339" s="212">
        <f>$F339/Inputs!$J$18*'Project 2'!BB$23</f>
        <v>0</v>
      </c>
      <c r="BC339" s="212">
        <f>$F339/Inputs!$J$18*'Project 2'!BC$23</f>
        <v>0</v>
      </c>
      <c r="BD339" s="212">
        <f>$F339/Inputs!$J$18*'Project 2'!BD$23</f>
        <v>0</v>
      </c>
      <c r="BE339" s="212">
        <f>$F339/Inputs!$J$18*'Project 2'!BE$23</f>
        <v>0</v>
      </c>
      <c r="BF339" s="212">
        <f>$F339/Inputs!$J$18*'Project 2'!BF$23</f>
        <v>0</v>
      </c>
      <c r="BG339" s="212">
        <f>$F339/Inputs!$J$18*'Project 2'!BG$23</f>
        <v>0</v>
      </c>
      <c r="BH339" s="212">
        <f>$F339/Inputs!$J$18*'Project 2'!BH$23</f>
        <v>0</v>
      </c>
      <c r="BI339" s="212">
        <f>$F339/Inputs!$J$18*'Project 2'!BI$23</f>
        <v>0</v>
      </c>
      <c r="BJ339" s="212">
        <f>$F339/Inputs!$J$18*'Project 2'!BJ$23</f>
        <v>0</v>
      </c>
      <c r="BK339" s="212">
        <f>$F339/Inputs!$J$18*'Project 2'!BK$23</f>
        <v>0</v>
      </c>
      <c r="BL339" s="212">
        <f>$F339/Inputs!$J$18*'Project 2'!BL$23</f>
        <v>0</v>
      </c>
      <c r="BM339" s="212">
        <f>$F339/Inputs!$J$18*'Project 2'!BM$23</f>
        <v>0</v>
      </c>
      <c r="BN339" s="212">
        <f>$F339/Inputs!$J$18*'Project 2'!BN$23</f>
        <v>0</v>
      </c>
      <c r="BO339" s="212">
        <f>$F339/Inputs!$J$18*'Project 2'!BO$23</f>
        <v>0</v>
      </c>
      <c r="BP339" s="212">
        <f>$F339/Inputs!$J$18*'Project 2'!BP$23</f>
        <v>0</v>
      </c>
      <c r="BQ339" s="212">
        <f>$F339/Inputs!$J$18*'Project 2'!BQ$23</f>
        <v>0</v>
      </c>
      <c r="BR339" s="212">
        <f>$F339/Inputs!$J$18*'Project 2'!BR$23</f>
        <v>0</v>
      </c>
      <c r="BS339" s="212">
        <f>$F339/Inputs!$J$18*'Project 2'!BS$23</f>
        <v>0</v>
      </c>
      <c r="BT339" s="212">
        <f>$F339/Inputs!$J$18*'Project 2'!BT$23</f>
        <v>0</v>
      </c>
      <c r="BU339" s="212">
        <f>$F339/Inputs!$J$18*'Project 2'!BU$23</f>
        <v>0</v>
      </c>
      <c r="BV339" s="212">
        <f>$F339/Inputs!$J$18*'Project 2'!BV$23</f>
        <v>0</v>
      </c>
      <c r="BW339" s="212">
        <f>$F339/Inputs!$J$18*'Project 2'!BW$23</f>
        <v>0</v>
      </c>
      <c r="BX339" s="212">
        <f>$F339/Inputs!$J$18*'Project 2'!BX$23</f>
        <v>0</v>
      </c>
      <c r="BY339" s="212">
        <f>$F339/Inputs!$J$18*'Project 2'!BY$23</f>
        <v>0</v>
      </c>
      <c r="BZ339" s="212">
        <f>$F339/Inputs!$J$18*'Project 2'!BZ$23</f>
        <v>0</v>
      </c>
      <c r="CA339" s="212">
        <f>$F339/Inputs!$J$18*'Project 2'!CA$23</f>
        <v>0</v>
      </c>
      <c r="CB339" s="212">
        <f>$F339/Inputs!$J$18*'Project 2'!CB$23</f>
        <v>0</v>
      </c>
      <c r="CC339" s="212">
        <f>$F339/Inputs!$J$18*'Project 2'!CC$23</f>
        <v>0</v>
      </c>
      <c r="CD339" s="212">
        <f>$F339/Inputs!$J$18*'Project 2'!CD$23</f>
        <v>0</v>
      </c>
      <c r="CE339" s="212">
        <f>$F339/Inputs!$J$18*'Project 2'!CE$23</f>
        <v>0</v>
      </c>
      <c r="CF339" s="212">
        <f>$F339/Inputs!$J$18*'Project 2'!CF$23</f>
        <v>0</v>
      </c>
      <c r="CG339" s="212">
        <f>$F339/Inputs!$J$18*'Project 2'!CG$23</f>
        <v>0</v>
      </c>
      <c r="CH339" s="212">
        <f>$F339/Inputs!$J$18*'Project 2'!CH$23</f>
        <v>0</v>
      </c>
      <c r="CI339" s="212">
        <f>$F339/Inputs!$J$18*'Project 2'!CI$23</f>
        <v>0</v>
      </c>
      <c r="CJ339" s="212">
        <f>$F339/Inputs!$J$18*'Project 2'!CJ$23</f>
        <v>0</v>
      </c>
      <c r="CK339" s="212">
        <f>$F339/Inputs!$J$18*'Project 2'!CK$23</f>
        <v>0</v>
      </c>
      <c r="CL339" s="212">
        <f>$F339/Inputs!$J$18*'Project 2'!CL$23</f>
        <v>0</v>
      </c>
      <c r="CM339" s="212">
        <f>$F339/Inputs!$J$18*'Project 2'!CM$23</f>
        <v>0</v>
      </c>
      <c r="CN339" s="212">
        <f>$F339/Inputs!$J$18*'Project 2'!CN$23</f>
        <v>0</v>
      </c>
      <c r="CO339" s="212">
        <f>$F339/Inputs!$J$18*'Project 2'!CO$23</f>
        <v>0</v>
      </c>
      <c r="CP339" s="212">
        <f>$F339/Inputs!$J$18*'Project 2'!CP$23</f>
        <v>0</v>
      </c>
      <c r="CQ339" s="212">
        <f>$F339/Inputs!$J$18*'Project 2'!CQ$23</f>
        <v>0</v>
      </c>
      <c r="CR339" s="212">
        <f>$F339/Inputs!$J$18*'Project 2'!CR$23</f>
        <v>0</v>
      </c>
      <c r="CS339" s="212">
        <f>$F339/Inputs!$J$18*'Project 2'!CS$23</f>
        <v>0</v>
      </c>
      <c r="CT339" s="212">
        <f>$F339/Inputs!$J$18*'Project 2'!CT$23</f>
        <v>0</v>
      </c>
      <c r="CU339" s="212">
        <f>$F339/Inputs!$J$18*'Project 2'!CU$23</f>
        <v>0</v>
      </c>
      <c r="CV339" s="212">
        <f>$F339/Inputs!$J$18*'Project 2'!CV$23</f>
        <v>0</v>
      </c>
      <c r="CW339" s="212">
        <f>$F339/Inputs!$J$18*'Project 2'!CW$23</f>
        <v>0</v>
      </c>
      <c r="CX339" s="212">
        <f>$F339/Inputs!$J$18*'Project 2'!CX$23</f>
        <v>0</v>
      </c>
      <c r="CY339" s="212">
        <f>$F339/Inputs!$J$18*'Project 2'!CY$23</f>
        <v>0</v>
      </c>
      <c r="CZ339" s="212">
        <f>$F339/Inputs!$J$18*'Project 2'!CZ$23</f>
        <v>0</v>
      </c>
      <c r="DA339" s="212">
        <f>$F339/Inputs!$J$18*'Project 2'!DA$23</f>
        <v>0</v>
      </c>
      <c r="DB339" s="212">
        <f>$F339/Inputs!$J$18*'Project 2'!DB$23</f>
        <v>0</v>
      </c>
      <c r="DC339" s="212">
        <f>$F339/Inputs!$J$18*'Project 2'!DC$23</f>
        <v>0</v>
      </c>
      <c r="DD339" s="212">
        <f>$F339/Inputs!$J$18*'Project 2'!DD$23</f>
        <v>0</v>
      </c>
      <c r="DE339" s="212">
        <f>$F339/Inputs!$J$18*'Project 2'!DE$23</f>
        <v>0</v>
      </c>
      <c r="DF339" s="212">
        <f>$F339/Inputs!$J$18*'Project 2'!DF$23</f>
        <v>0</v>
      </c>
      <c r="DG339" s="212">
        <f>$F339/Inputs!$J$18*'Project 2'!DG$23</f>
        <v>0</v>
      </c>
      <c r="DH339" s="212">
        <f>$F339/Inputs!$J$18*'Project 2'!DH$23</f>
        <v>0</v>
      </c>
      <c r="DI339" s="212">
        <f>$F339/Inputs!$J$18*'Project 2'!DI$23</f>
        <v>0</v>
      </c>
      <c r="DJ339" s="212">
        <f>$F339/Inputs!$J$18*'Project 2'!DJ$23</f>
        <v>0</v>
      </c>
      <c r="DK339" s="212">
        <f>$F339/Inputs!$J$18*'Project 2'!DK$23</f>
        <v>0</v>
      </c>
      <c r="DL339" s="212">
        <f>$F339/Inputs!$J$18*'Project 2'!DL$23</f>
        <v>0</v>
      </c>
      <c r="DM339" s="212">
        <f>$F339/Inputs!$J$18*'Project 2'!DM$23</f>
        <v>0</v>
      </c>
      <c r="DN339" s="212">
        <f>$F339/Inputs!$J$18*'Project 2'!DN$23</f>
        <v>0</v>
      </c>
    </row>
    <row r="340" spans="1:118">
      <c r="A340" s="151"/>
      <c r="C340" s="34" t="s">
        <v>223</v>
      </c>
      <c r="F340" s="306">
        <f>Inputs!J267</f>
        <v>10000</v>
      </c>
      <c r="G340" s="35" t="s">
        <v>131</v>
      </c>
      <c r="H340" s="36"/>
      <c r="I340" s="307"/>
      <c r="J340" s="212">
        <f>$F340/Inputs!$J$18*'Project 2'!J$23</f>
        <v>0</v>
      </c>
      <c r="K340" s="212">
        <f>$F340/Inputs!$J$18*'Project 2'!K$23</f>
        <v>3333.3333333333335</v>
      </c>
      <c r="L340" s="212">
        <f>$F340/Inputs!$J$18*'Project 2'!L$23</f>
        <v>3333.3333333333335</v>
      </c>
      <c r="M340" s="212">
        <f>$F340/Inputs!$J$18*'Project 2'!M$23</f>
        <v>3333.3333333333335</v>
      </c>
      <c r="N340" s="212">
        <f>$F340/Inputs!$J$18*'Project 2'!N$23</f>
        <v>0</v>
      </c>
      <c r="O340" s="212">
        <f>$F340/Inputs!$J$18*'Project 2'!O$23</f>
        <v>0</v>
      </c>
      <c r="P340" s="212">
        <f>$F340/Inputs!$J$18*'Project 2'!P$23</f>
        <v>0</v>
      </c>
      <c r="Q340" s="212">
        <f>$F340/Inputs!$J$18*'Project 2'!Q$23</f>
        <v>0</v>
      </c>
      <c r="R340" s="212">
        <f>$F340/Inputs!$J$18*'Project 2'!R$23</f>
        <v>0</v>
      </c>
      <c r="S340" s="212">
        <f>$F340/Inputs!$J$18*'Project 2'!S$23</f>
        <v>0</v>
      </c>
      <c r="T340" s="212">
        <f>$F340/Inputs!$J$18*'Project 2'!T$23</f>
        <v>0</v>
      </c>
      <c r="U340" s="212">
        <f>$F340/Inputs!$J$18*'Project 2'!U$23</f>
        <v>0</v>
      </c>
      <c r="V340" s="212">
        <f>$F340/Inputs!$J$18*'Project 2'!V$23</f>
        <v>0</v>
      </c>
      <c r="W340" s="212">
        <f>$F340/Inputs!$J$18*'Project 2'!W$23</f>
        <v>0</v>
      </c>
      <c r="X340" s="212">
        <f>$F340/Inputs!$J$18*'Project 2'!X$23</f>
        <v>0</v>
      </c>
      <c r="Y340" s="212">
        <f>$F340/Inputs!$J$18*'Project 2'!Y$23</f>
        <v>0</v>
      </c>
      <c r="Z340" s="212">
        <f>$F340/Inputs!$J$18*'Project 2'!Z$23</f>
        <v>0</v>
      </c>
      <c r="AA340" s="212">
        <f>$F340/Inputs!$J$18*'Project 2'!AA$23</f>
        <v>0</v>
      </c>
      <c r="AB340" s="212">
        <f>$F340/Inputs!$J$18*'Project 2'!AB$23</f>
        <v>0</v>
      </c>
      <c r="AC340" s="212">
        <f>$F340/Inputs!$J$18*'Project 2'!AC$23</f>
        <v>0</v>
      </c>
      <c r="AD340" s="212">
        <f>$F340/Inputs!$J$18*'Project 2'!AD$23</f>
        <v>0</v>
      </c>
      <c r="AE340" s="212">
        <f>$F340/Inputs!$J$18*'Project 2'!AE$23</f>
        <v>0</v>
      </c>
      <c r="AF340" s="212">
        <f>$F340/Inputs!$J$18*'Project 2'!AF$23</f>
        <v>0</v>
      </c>
      <c r="AG340" s="212">
        <f>$F340/Inputs!$J$18*'Project 2'!AG$23</f>
        <v>0</v>
      </c>
      <c r="AH340" s="212">
        <f>$F340/Inputs!$J$18*'Project 2'!AH$23</f>
        <v>0</v>
      </c>
      <c r="AI340" s="212">
        <f>$F340/Inputs!$J$18*'Project 2'!AI$23</f>
        <v>0</v>
      </c>
      <c r="AJ340" s="212">
        <f>$F340/Inputs!$J$18*'Project 2'!AJ$23</f>
        <v>0</v>
      </c>
      <c r="AK340" s="212">
        <f>$F340/Inputs!$J$18*'Project 2'!AK$23</f>
        <v>0</v>
      </c>
      <c r="AL340" s="212">
        <f>$F340/Inputs!$J$18*'Project 2'!AL$23</f>
        <v>0</v>
      </c>
      <c r="AM340" s="212">
        <f>$F340/Inputs!$J$18*'Project 2'!AM$23</f>
        <v>0</v>
      </c>
      <c r="AN340" s="212">
        <f>$F340/Inputs!$J$18*'Project 2'!AN$23</f>
        <v>0</v>
      </c>
      <c r="AO340" s="212">
        <f>$F340/Inputs!$J$18*'Project 2'!AO$23</f>
        <v>0</v>
      </c>
      <c r="AP340" s="212">
        <f>$F340/Inputs!$J$18*'Project 2'!AP$23</f>
        <v>0</v>
      </c>
      <c r="AQ340" s="212">
        <f>$F340/Inputs!$J$18*'Project 2'!AQ$23</f>
        <v>0</v>
      </c>
      <c r="AR340" s="212">
        <f>$F340/Inputs!$J$18*'Project 2'!AR$23</f>
        <v>0</v>
      </c>
      <c r="AS340" s="212">
        <f>$F340/Inputs!$J$18*'Project 2'!AS$23</f>
        <v>0</v>
      </c>
      <c r="AT340" s="212">
        <f>$F340/Inputs!$J$18*'Project 2'!AT$23</f>
        <v>0</v>
      </c>
      <c r="AU340" s="212">
        <f>$F340/Inputs!$J$18*'Project 2'!AU$23</f>
        <v>0</v>
      </c>
      <c r="AV340" s="212">
        <f>$F340/Inputs!$J$18*'Project 2'!AV$23</f>
        <v>0</v>
      </c>
      <c r="AW340" s="212">
        <f>$F340/Inputs!$J$18*'Project 2'!AW$23</f>
        <v>0</v>
      </c>
      <c r="AX340" s="212">
        <f>$F340/Inputs!$J$18*'Project 2'!AX$23</f>
        <v>0</v>
      </c>
      <c r="AY340" s="212">
        <f>$F340/Inputs!$J$18*'Project 2'!AY$23</f>
        <v>0</v>
      </c>
      <c r="AZ340" s="212">
        <f>$F340/Inputs!$J$18*'Project 2'!AZ$23</f>
        <v>0</v>
      </c>
      <c r="BA340" s="212">
        <f>$F340/Inputs!$J$18*'Project 2'!BA$23</f>
        <v>0</v>
      </c>
      <c r="BB340" s="212">
        <f>$F340/Inputs!$J$18*'Project 2'!BB$23</f>
        <v>0</v>
      </c>
      <c r="BC340" s="212">
        <f>$F340/Inputs!$J$18*'Project 2'!BC$23</f>
        <v>0</v>
      </c>
      <c r="BD340" s="212">
        <f>$F340/Inputs!$J$18*'Project 2'!BD$23</f>
        <v>0</v>
      </c>
      <c r="BE340" s="212">
        <f>$F340/Inputs!$J$18*'Project 2'!BE$23</f>
        <v>0</v>
      </c>
      <c r="BF340" s="212">
        <f>$F340/Inputs!$J$18*'Project 2'!BF$23</f>
        <v>0</v>
      </c>
      <c r="BG340" s="212">
        <f>$F340/Inputs!$J$18*'Project 2'!BG$23</f>
        <v>0</v>
      </c>
      <c r="BH340" s="212">
        <f>$F340/Inputs!$J$18*'Project 2'!BH$23</f>
        <v>0</v>
      </c>
      <c r="BI340" s="212">
        <f>$F340/Inputs!$J$18*'Project 2'!BI$23</f>
        <v>0</v>
      </c>
      <c r="BJ340" s="212">
        <f>$F340/Inputs!$J$18*'Project 2'!BJ$23</f>
        <v>0</v>
      </c>
      <c r="BK340" s="212">
        <f>$F340/Inputs!$J$18*'Project 2'!BK$23</f>
        <v>0</v>
      </c>
      <c r="BL340" s="212">
        <f>$F340/Inputs!$J$18*'Project 2'!BL$23</f>
        <v>0</v>
      </c>
      <c r="BM340" s="212">
        <f>$F340/Inputs!$J$18*'Project 2'!BM$23</f>
        <v>0</v>
      </c>
      <c r="BN340" s="212">
        <f>$F340/Inputs!$J$18*'Project 2'!BN$23</f>
        <v>0</v>
      </c>
      <c r="BO340" s="212">
        <f>$F340/Inputs!$J$18*'Project 2'!BO$23</f>
        <v>0</v>
      </c>
      <c r="BP340" s="212">
        <f>$F340/Inputs!$J$18*'Project 2'!BP$23</f>
        <v>0</v>
      </c>
      <c r="BQ340" s="212">
        <f>$F340/Inputs!$J$18*'Project 2'!BQ$23</f>
        <v>0</v>
      </c>
      <c r="BR340" s="212">
        <f>$F340/Inputs!$J$18*'Project 2'!BR$23</f>
        <v>0</v>
      </c>
      <c r="BS340" s="212">
        <f>$F340/Inputs!$J$18*'Project 2'!BS$23</f>
        <v>0</v>
      </c>
      <c r="BT340" s="212">
        <f>$F340/Inputs!$J$18*'Project 2'!BT$23</f>
        <v>0</v>
      </c>
      <c r="BU340" s="212">
        <f>$F340/Inputs!$J$18*'Project 2'!BU$23</f>
        <v>0</v>
      </c>
      <c r="BV340" s="212">
        <f>$F340/Inputs!$J$18*'Project 2'!BV$23</f>
        <v>0</v>
      </c>
      <c r="BW340" s="212">
        <f>$F340/Inputs!$J$18*'Project 2'!BW$23</f>
        <v>0</v>
      </c>
      <c r="BX340" s="212">
        <f>$F340/Inputs!$J$18*'Project 2'!BX$23</f>
        <v>0</v>
      </c>
      <c r="BY340" s="212">
        <f>$F340/Inputs!$J$18*'Project 2'!BY$23</f>
        <v>0</v>
      </c>
      <c r="BZ340" s="212">
        <f>$F340/Inputs!$J$18*'Project 2'!BZ$23</f>
        <v>0</v>
      </c>
      <c r="CA340" s="212">
        <f>$F340/Inputs!$J$18*'Project 2'!CA$23</f>
        <v>0</v>
      </c>
      <c r="CB340" s="212">
        <f>$F340/Inputs!$J$18*'Project 2'!CB$23</f>
        <v>0</v>
      </c>
      <c r="CC340" s="212">
        <f>$F340/Inputs!$J$18*'Project 2'!CC$23</f>
        <v>0</v>
      </c>
      <c r="CD340" s="212">
        <f>$F340/Inputs!$J$18*'Project 2'!CD$23</f>
        <v>0</v>
      </c>
      <c r="CE340" s="212">
        <f>$F340/Inputs!$J$18*'Project 2'!CE$23</f>
        <v>0</v>
      </c>
      <c r="CF340" s="212">
        <f>$F340/Inputs!$J$18*'Project 2'!CF$23</f>
        <v>0</v>
      </c>
      <c r="CG340" s="212">
        <f>$F340/Inputs!$J$18*'Project 2'!CG$23</f>
        <v>0</v>
      </c>
      <c r="CH340" s="212">
        <f>$F340/Inputs!$J$18*'Project 2'!CH$23</f>
        <v>0</v>
      </c>
      <c r="CI340" s="212">
        <f>$F340/Inputs!$J$18*'Project 2'!CI$23</f>
        <v>0</v>
      </c>
      <c r="CJ340" s="212">
        <f>$F340/Inputs!$J$18*'Project 2'!CJ$23</f>
        <v>0</v>
      </c>
      <c r="CK340" s="212">
        <f>$F340/Inputs!$J$18*'Project 2'!CK$23</f>
        <v>0</v>
      </c>
      <c r="CL340" s="212">
        <f>$F340/Inputs!$J$18*'Project 2'!CL$23</f>
        <v>0</v>
      </c>
      <c r="CM340" s="212">
        <f>$F340/Inputs!$J$18*'Project 2'!CM$23</f>
        <v>0</v>
      </c>
      <c r="CN340" s="212">
        <f>$F340/Inputs!$J$18*'Project 2'!CN$23</f>
        <v>0</v>
      </c>
      <c r="CO340" s="212">
        <f>$F340/Inputs!$J$18*'Project 2'!CO$23</f>
        <v>0</v>
      </c>
      <c r="CP340" s="212">
        <f>$F340/Inputs!$J$18*'Project 2'!CP$23</f>
        <v>0</v>
      </c>
      <c r="CQ340" s="212">
        <f>$F340/Inputs!$J$18*'Project 2'!CQ$23</f>
        <v>0</v>
      </c>
      <c r="CR340" s="212">
        <f>$F340/Inputs!$J$18*'Project 2'!CR$23</f>
        <v>0</v>
      </c>
      <c r="CS340" s="212">
        <f>$F340/Inputs!$J$18*'Project 2'!CS$23</f>
        <v>0</v>
      </c>
      <c r="CT340" s="212">
        <f>$F340/Inputs!$J$18*'Project 2'!CT$23</f>
        <v>0</v>
      </c>
      <c r="CU340" s="212">
        <f>$F340/Inputs!$J$18*'Project 2'!CU$23</f>
        <v>0</v>
      </c>
      <c r="CV340" s="212">
        <f>$F340/Inputs!$J$18*'Project 2'!CV$23</f>
        <v>0</v>
      </c>
      <c r="CW340" s="212">
        <f>$F340/Inputs!$J$18*'Project 2'!CW$23</f>
        <v>0</v>
      </c>
      <c r="CX340" s="212">
        <f>$F340/Inputs!$J$18*'Project 2'!CX$23</f>
        <v>0</v>
      </c>
      <c r="CY340" s="212">
        <f>$F340/Inputs!$J$18*'Project 2'!CY$23</f>
        <v>0</v>
      </c>
      <c r="CZ340" s="212">
        <f>$F340/Inputs!$J$18*'Project 2'!CZ$23</f>
        <v>0</v>
      </c>
      <c r="DA340" s="212">
        <f>$F340/Inputs!$J$18*'Project 2'!DA$23</f>
        <v>0</v>
      </c>
      <c r="DB340" s="212">
        <f>$F340/Inputs!$J$18*'Project 2'!DB$23</f>
        <v>0</v>
      </c>
      <c r="DC340" s="212">
        <f>$F340/Inputs!$J$18*'Project 2'!DC$23</f>
        <v>0</v>
      </c>
      <c r="DD340" s="212">
        <f>$F340/Inputs!$J$18*'Project 2'!DD$23</f>
        <v>0</v>
      </c>
      <c r="DE340" s="212">
        <f>$F340/Inputs!$J$18*'Project 2'!DE$23</f>
        <v>0</v>
      </c>
      <c r="DF340" s="212">
        <f>$F340/Inputs!$J$18*'Project 2'!DF$23</f>
        <v>0</v>
      </c>
      <c r="DG340" s="212">
        <f>$F340/Inputs!$J$18*'Project 2'!DG$23</f>
        <v>0</v>
      </c>
      <c r="DH340" s="212">
        <f>$F340/Inputs!$J$18*'Project 2'!DH$23</f>
        <v>0</v>
      </c>
      <c r="DI340" s="212">
        <f>$F340/Inputs!$J$18*'Project 2'!DI$23</f>
        <v>0</v>
      </c>
      <c r="DJ340" s="212">
        <f>$F340/Inputs!$J$18*'Project 2'!DJ$23</f>
        <v>0</v>
      </c>
      <c r="DK340" s="212">
        <f>$F340/Inputs!$J$18*'Project 2'!DK$23</f>
        <v>0</v>
      </c>
      <c r="DL340" s="212">
        <f>$F340/Inputs!$J$18*'Project 2'!DL$23</f>
        <v>0</v>
      </c>
      <c r="DM340" s="212">
        <f>$F340/Inputs!$J$18*'Project 2'!DM$23</f>
        <v>0</v>
      </c>
      <c r="DN340" s="212">
        <f>$F340/Inputs!$J$18*'Project 2'!DN$23</f>
        <v>0</v>
      </c>
    </row>
    <row r="341" spans="1:118">
      <c r="A341" s="151"/>
      <c r="C341" s="34" t="s">
        <v>192</v>
      </c>
      <c r="F341" s="306">
        <f>Inputs!J274</f>
        <v>2935483.8709677425</v>
      </c>
      <c r="G341" s="35" t="s">
        <v>131</v>
      </c>
      <c r="H341" s="36"/>
      <c r="I341" s="307"/>
      <c r="J341" s="212">
        <f>$F341/Inputs!$J$18*'Project 2'!J$23</f>
        <v>0</v>
      </c>
      <c r="K341" s="212">
        <f>$F341/Inputs!$J$18*'Project 2'!K$23</f>
        <v>978494.62365591421</v>
      </c>
      <c r="L341" s="212">
        <f>$F341/Inputs!$J$18*'Project 2'!L$23</f>
        <v>978494.62365591421</v>
      </c>
      <c r="M341" s="212">
        <f>$F341/Inputs!$J$18*'Project 2'!M$23</f>
        <v>978494.62365591421</v>
      </c>
      <c r="N341" s="212">
        <f>$F341/Inputs!$J$18*'Project 2'!N$23</f>
        <v>0</v>
      </c>
      <c r="O341" s="212">
        <f>$F341/Inputs!$J$18*'Project 2'!O$23</f>
        <v>0</v>
      </c>
      <c r="P341" s="212">
        <f>$F341/Inputs!$J$18*'Project 2'!P$23</f>
        <v>0</v>
      </c>
      <c r="Q341" s="212">
        <f>$F341/Inputs!$J$18*'Project 2'!Q$23</f>
        <v>0</v>
      </c>
      <c r="R341" s="212">
        <f>$F341/Inputs!$J$18*'Project 2'!R$23</f>
        <v>0</v>
      </c>
      <c r="S341" s="212">
        <f>$F341/Inputs!$J$18*'Project 2'!S$23</f>
        <v>0</v>
      </c>
      <c r="T341" s="212">
        <f>$F341/Inputs!$J$18*'Project 2'!T$23</f>
        <v>0</v>
      </c>
      <c r="U341" s="212">
        <f>$F341/Inputs!$J$18*'Project 2'!U$23</f>
        <v>0</v>
      </c>
      <c r="V341" s="212">
        <f>$F341/Inputs!$J$18*'Project 2'!V$23</f>
        <v>0</v>
      </c>
      <c r="W341" s="212">
        <f>$F341/Inputs!$J$18*'Project 2'!W$23</f>
        <v>0</v>
      </c>
      <c r="X341" s="212">
        <f>$F341/Inputs!$J$18*'Project 2'!X$23</f>
        <v>0</v>
      </c>
      <c r="Y341" s="212">
        <f>$F341/Inputs!$J$18*'Project 2'!Y$23</f>
        <v>0</v>
      </c>
      <c r="Z341" s="212">
        <f>$F341/Inputs!$J$18*'Project 2'!Z$23</f>
        <v>0</v>
      </c>
      <c r="AA341" s="212">
        <f>$F341/Inputs!$J$18*'Project 2'!AA$23</f>
        <v>0</v>
      </c>
      <c r="AB341" s="212">
        <f>$F341/Inputs!$J$18*'Project 2'!AB$23</f>
        <v>0</v>
      </c>
      <c r="AC341" s="212">
        <f>$F341/Inputs!$J$18*'Project 2'!AC$23</f>
        <v>0</v>
      </c>
      <c r="AD341" s="212">
        <f>$F341/Inputs!$J$18*'Project 2'!AD$23</f>
        <v>0</v>
      </c>
      <c r="AE341" s="212">
        <f>$F341/Inputs!$J$18*'Project 2'!AE$23</f>
        <v>0</v>
      </c>
      <c r="AF341" s="212">
        <f>$F341/Inputs!$J$18*'Project 2'!AF$23</f>
        <v>0</v>
      </c>
      <c r="AG341" s="212">
        <f>$F341/Inputs!$J$18*'Project 2'!AG$23</f>
        <v>0</v>
      </c>
      <c r="AH341" s="212">
        <f>$F341/Inputs!$J$18*'Project 2'!AH$23</f>
        <v>0</v>
      </c>
      <c r="AI341" s="212">
        <f>$F341/Inputs!$J$18*'Project 2'!AI$23</f>
        <v>0</v>
      </c>
      <c r="AJ341" s="212">
        <f>$F341/Inputs!$J$18*'Project 2'!AJ$23</f>
        <v>0</v>
      </c>
      <c r="AK341" s="212">
        <f>$F341/Inputs!$J$18*'Project 2'!AK$23</f>
        <v>0</v>
      </c>
      <c r="AL341" s="212">
        <f>$F341/Inputs!$J$18*'Project 2'!AL$23</f>
        <v>0</v>
      </c>
      <c r="AM341" s="212">
        <f>$F341/Inputs!$J$18*'Project 2'!AM$23</f>
        <v>0</v>
      </c>
      <c r="AN341" s="212">
        <f>$F341/Inputs!$J$18*'Project 2'!AN$23</f>
        <v>0</v>
      </c>
      <c r="AO341" s="212">
        <f>$F341/Inputs!$J$18*'Project 2'!AO$23</f>
        <v>0</v>
      </c>
      <c r="AP341" s="212">
        <f>$F341/Inputs!$J$18*'Project 2'!AP$23</f>
        <v>0</v>
      </c>
      <c r="AQ341" s="212">
        <f>$F341/Inputs!$J$18*'Project 2'!AQ$23</f>
        <v>0</v>
      </c>
      <c r="AR341" s="212">
        <f>$F341/Inputs!$J$18*'Project 2'!AR$23</f>
        <v>0</v>
      </c>
      <c r="AS341" s="212">
        <f>$F341/Inputs!$J$18*'Project 2'!AS$23</f>
        <v>0</v>
      </c>
      <c r="AT341" s="212">
        <f>$F341/Inputs!$J$18*'Project 2'!AT$23</f>
        <v>0</v>
      </c>
      <c r="AU341" s="212">
        <f>$F341/Inputs!$J$18*'Project 2'!AU$23</f>
        <v>0</v>
      </c>
      <c r="AV341" s="212">
        <f>$F341/Inputs!$J$18*'Project 2'!AV$23</f>
        <v>0</v>
      </c>
      <c r="AW341" s="212">
        <f>$F341/Inputs!$J$18*'Project 2'!AW$23</f>
        <v>0</v>
      </c>
      <c r="AX341" s="212">
        <f>$F341/Inputs!$J$18*'Project 2'!AX$23</f>
        <v>0</v>
      </c>
      <c r="AY341" s="212">
        <f>$F341/Inputs!$J$18*'Project 2'!AY$23</f>
        <v>0</v>
      </c>
      <c r="AZ341" s="212">
        <f>$F341/Inputs!$J$18*'Project 2'!AZ$23</f>
        <v>0</v>
      </c>
      <c r="BA341" s="212">
        <f>$F341/Inputs!$J$18*'Project 2'!BA$23</f>
        <v>0</v>
      </c>
      <c r="BB341" s="212">
        <f>$F341/Inputs!$J$18*'Project 2'!BB$23</f>
        <v>0</v>
      </c>
      <c r="BC341" s="212">
        <f>$F341/Inputs!$J$18*'Project 2'!BC$23</f>
        <v>0</v>
      </c>
      <c r="BD341" s="212">
        <f>$F341/Inputs!$J$18*'Project 2'!BD$23</f>
        <v>0</v>
      </c>
      <c r="BE341" s="212">
        <f>$F341/Inputs!$J$18*'Project 2'!BE$23</f>
        <v>0</v>
      </c>
      <c r="BF341" s="212">
        <f>$F341/Inputs!$J$18*'Project 2'!BF$23</f>
        <v>0</v>
      </c>
      <c r="BG341" s="212">
        <f>$F341/Inputs!$J$18*'Project 2'!BG$23</f>
        <v>0</v>
      </c>
      <c r="BH341" s="212">
        <f>$F341/Inputs!$J$18*'Project 2'!BH$23</f>
        <v>0</v>
      </c>
      <c r="BI341" s="212">
        <f>$F341/Inputs!$J$18*'Project 2'!BI$23</f>
        <v>0</v>
      </c>
      <c r="BJ341" s="212">
        <f>$F341/Inputs!$J$18*'Project 2'!BJ$23</f>
        <v>0</v>
      </c>
      <c r="BK341" s="212">
        <f>$F341/Inputs!$J$18*'Project 2'!BK$23</f>
        <v>0</v>
      </c>
      <c r="BL341" s="212">
        <f>$F341/Inputs!$J$18*'Project 2'!BL$23</f>
        <v>0</v>
      </c>
      <c r="BM341" s="212">
        <f>$F341/Inputs!$J$18*'Project 2'!BM$23</f>
        <v>0</v>
      </c>
      <c r="BN341" s="212">
        <f>$F341/Inputs!$J$18*'Project 2'!BN$23</f>
        <v>0</v>
      </c>
      <c r="BO341" s="212">
        <f>$F341/Inputs!$J$18*'Project 2'!BO$23</f>
        <v>0</v>
      </c>
      <c r="BP341" s="212">
        <f>$F341/Inputs!$J$18*'Project 2'!BP$23</f>
        <v>0</v>
      </c>
      <c r="BQ341" s="212">
        <f>$F341/Inputs!$J$18*'Project 2'!BQ$23</f>
        <v>0</v>
      </c>
      <c r="BR341" s="212">
        <f>$F341/Inputs!$J$18*'Project 2'!BR$23</f>
        <v>0</v>
      </c>
      <c r="BS341" s="212">
        <f>$F341/Inputs!$J$18*'Project 2'!BS$23</f>
        <v>0</v>
      </c>
      <c r="BT341" s="212">
        <f>$F341/Inputs!$J$18*'Project 2'!BT$23</f>
        <v>0</v>
      </c>
      <c r="BU341" s="212">
        <f>$F341/Inputs!$J$18*'Project 2'!BU$23</f>
        <v>0</v>
      </c>
      <c r="BV341" s="212">
        <f>$F341/Inputs!$J$18*'Project 2'!BV$23</f>
        <v>0</v>
      </c>
      <c r="BW341" s="212">
        <f>$F341/Inputs!$J$18*'Project 2'!BW$23</f>
        <v>0</v>
      </c>
      <c r="BX341" s="212">
        <f>$F341/Inputs!$J$18*'Project 2'!BX$23</f>
        <v>0</v>
      </c>
      <c r="BY341" s="212">
        <f>$F341/Inputs!$J$18*'Project 2'!BY$23</f>
        <v>0</v>
      </c>
      <c r="BZ341" s="212">
        <f>$F341/Inputs!$J$18*'Project 2'!BZ$23</f>
        <v>0</v>
      </c>
      <c r="CA341" s="212">
        <f>$F341/Inputs!$J$18*'Project 2'!CA$23</f>
        <v>0</v>
      </c>
      <c r="CB341" s="212">
        <f>$F341/Inputs!$J$18*'Project 2'!CB$23</f>
        <v>0</v>
      </c>
      <c r="CC341" s="212">
        <f>$F341/Inputs!$J$18*'Project 2'!CC$23</f>
        <v>0</v>
      </c>
      <c r="CD341" s="212">
        <f>$F341/Inputs!$J$18*'Project 2'!CD$23</f>
        <v>0</v>
      </c>
      <c r="CE341" s="212">
        <f>$F341/Inputs!$J$18*'Project 2'!CE$23</f>
        <v>0</v>
      </c>
      <c r="CF341" s="212">
        <f>$F341/Inputs!$J$18*'Project 2'!CF$23</f>
        <v>0</v>
      </c>
      <c r="CG341" s="212">
        <f>$F341/Inputs!$J$18*'Project 2'!CG$23</f>
        <v>0</v>
      </c>
      <c r="CH341" s="212">
        <f>$F341/Inputs!$J$18*'Project 2'!CH$23</f>
        <v>0</v>
      </c>
      <c r="CI341" s="212">
        <f>$F341/Inputs!$J$18*'Project 2'!CI$23</f>
        <v>0</v>
      </c>
      <c r="CJ341" s="212">
        <f>$F341/Inputs!$J$18*'Project 2'!CJ$23</f>
        <v>0</v>
      </c>
      <c r="CK341" s="212">
        <f>$F341/Inputs!$J$18*'Project 2'!CK$23</f>
        <v>0</v>
      </c>
      <c r="CL341" s="212">
        <f>$F341/Inputs!$J$18*'Project 2'!CL$23</f>
        <v>0</v>
      </c>
      <c r="CM341" s="212">
        <f>$F341/Inputs!$J$18*'Project 2'!CM$23</f>
        <v>0</v>
      </c>
      <c r="CN341" s="212">
        <f>$F341/Inputs!$J$18*'Project 2'!CN$23</f>
        <v>0</v>
      </c>
      <c r="CO341" s="212">
        <f>$F341/Inputs!$J$18*'Project 2'!CO$23</f>
        <v>0</v>
      </c>
      <c r="CP341" s="212">
        <f>$F341/Inputs!$J$18*'Project 2'!CP$23</f>
        <v>0</v>
      </c>
      <c r="CQ341" s="212">
        <f>$F341/Inputs!$J$18*'Project 2'!CQ$23</f>
        <v>0</v>
      </c>
      <c r="CR341" s="212">
        <f>$F341/Inputs!$J$18*'Project 2'!CR$23</f>
        <v>0</v>
      </c>
      <c r="CS341" s="212">
        <f>$F341/Inputs!$J$18*'Project 2'!CS$23</f>
        <v>0</v>
      </c>
      <c r="CT341" s="212">
        <f>$F341/Inputs!$J$18*'Project 2'!CT$23</f>
        <v>0</v>
      </c>
      <c r="CU341" s="212">
        <f>$F341/Inputs!$J$18*'Project 2'!CU$23</f>
        <v>0</v>
      </c>
      <c r="CV341" s="212">
        <f>$F341/Inputs!$J$18*'Project 2'!CV$23</f>
        <v>0</v>
      </c>
      <c r="CW341" s="212">
        <f>$F341/Inputs!$J$18*'Project 2'!CW$23</f>
        <v>0</v>
      </c>
      <c r="CX341" s="212">
        <f>$F341/Inputs!$J$18*'Project 2'!CX$23</f>
        <v>0</v>
      </c>
      <c r="CY341" s="212">
        <f>$F341/Inputs!$J$18*'Project 2'!CY$23</f>
        <v>0</v>
      </c>
      <c r="CZ341" s="212">
        <f>$F341/Inputs!$J$18*'Project 2'!CZ$23</f>
        <v>0</v>
      </c>
      <c r="DA341" s="212">
        <f>$F341/Inputs!$J$18*'Project 2'!DA$23</f>
        <v>0</v>
      </c>
      <c r="DB341" s="212">
        <f>$F341/Inputs!$J$18*'Project 2'!DB$23</f>
        <v>0</v>
      </c>
      <c r="DC341" s="212">
        <f>$F341/Inputs!$J$18*'Project 2'!DC$23</f>
        <v>0</v>
      </c>
      <c r="DD341" s="212">
        <f>$F341/Inputs!$J$18*'Project 2'!DD$23</f>
        <v>0</v>
      </c>
      <c r="DE341" s="212">
        <f>$F341/Inputs!$J$18*'Project 2'!DE$23</f>
        <v>0</v>
      </c>
      <c r="DF341" s="212">
        <f>$F341/Inputs!$J$18*'Project 2'!DF$23</f>
        <v>0</v>
      </c>
      <c r="DG341" s="212">
        <f>$F341/Inputs!$J$18*'Project 2'!DG$23</f>
        <v>0</v>
      </c>
      <c r="DH341" s="212">
        <f>$F341/Inputs!$J$18*'Project 2'!DH$23</f>
        <v>0</v>
      </c>
      <c r="DI341" s="212">
        <f>$F341/Inputs!$J$18*'Project 2'!DI$23</f>
        <v>0</v>
      </c>
      <c r="DJ341" s="212">
        <f>$F341/Inputs!$J$18*'Project 2'!DJ$23</f>
        <v>0</v>
      </c>
      <c r="DK341" s="212">
        <f>$F341/Inputs!$J$18*'Project 2'!DK$23</f>
        <v>0</v>
      </c>
      <c r="DL341" s="212">
        <f>$F341/Inputs!$J$18*'Project 2'!DL$23</f>
        <v>0</v>
      </c>
      <c r="DM341" s="212">
        <f>$F341/Inputs!$J$18*'Project 2'!DM$23</f>
        <v>0</v>
      </c>
      <c r="DN341" s="212">
        <f>$F341/Inputs!$J$18*'Project 2'!DN$23</f>
        <v>0</v>
      </c>
    </row>
    <row r="342" spans="1:118">
      <c r="A342" s="151"/>
      <c r="C342" s="34" t="s">
        <v>193</v>
      </c>
      <c r="F342" s="306">
        <f>Inputs!J278</f>
        <v>1000000</v>
      </c>
      <c r="G342" s="35" t="s">
        <v>131</v>
      </c>
      <c r="H342" s="36"/>
      <c r="I342" s="307"/>
      <c r="J342" s="212">
        <f>$F342/Inputs!$J$18*'Project 2'!J$23</f>
        <v>0</v>
      </c>
      <c r="K342" s="212">
        <f>$F342/Inputs!$J$18*'Project 2'!K$23</f>
        <v>333333.33333333331</v>
      </c>
      <c r="L342" s="212">
        <f>$F342/Inputs!$J$18*'Project 2'!L$23</f>
        <v>333333.33333333331</v>
      </c>
      <c r="M342" s="212">
        <f>$F342/Inputs!$J$18*'Project 2'!M$23</f>
        <v>333333.33333333331</v>
      </c>
      <c r="N342" s="212">
        <f>$F342/Inputs!$J$18*'Project 2'!N$23</f>
        <v>0</v>
      </c>
      <c r="O342" s="212">
        <f>$F342/Inputs!$J$18*'Project 2'!O$23</f>
        <v>0</v>
      </c>
      <c r="P342" s="212">
        <f>$F342/Inputs!$J$18*'Project 2'!P$23</f>
        <v>0</v>
      </c>
      <c r="Q342" s="212">
        <f>$F342/Inputs!$J$18*'Project 2'!Q$23</f>
        <v>0</v>
      </c>
      <c r="R342" s="212">
        <f>$F342/Inputs!$J$18*'Project 2'!R$23</f>
        <v>0</v>
      </c>
      <c r="S342" s="212">
        <f>$F342/Inputs!$J$18*'Project 2'!S$23</f>
        <v>0</v>
      </c>
      <c r="T342" s="212">
        <f>$F342/Inputs!$J$18*'Project 2'!T$23</f>
        <v>0</v>
      </c>
      <c r="U342" s="212">
        <f>$F342/Inputs!$J$18*'Project 2'!U$23</f>
        <v>0</v>
      </c>
      <c r="V342" s="212">
        <f>$F342/Inputs!$J$18*'Project 2'!V$23</f>
        <v>0</v>
      </c>
      <c r="W342" s="212">
        <f>$F342/Inputs!$J$18*'Project 2'!W$23</f>
        <v>0</v>
      </c>
      <c r="X342" s="212">
        <f>$F342/Inputs!$J$18*'Project 2'!X$23</f>
        <v>0</v>
      </c>
      <c r="Y342" s="212">
        <f>$F342/Inputs!$J$18*'Project 2'!Y$23</f>
        <v>0</v>
      </c>
      <c r="Z342" s="212">
        <f>$F342/Inputs!$J$18*'Project 2'!Z$23</f>
        <v>0</v>
      </c>
      <c r="AA342" s="212">
        <f>$F342/Inputs!$J$18*'Project 2'!AA$23</f>
        <v>0</v>
      </c>
      <c r="AB342" s="212">
        <f>$F342/Inputs!$J$18*'Project 2'!AB$23</f>
        <v>0</v>
      </c>
      <c r="AC342" s="212">
        <f>$F342/Inputs!$J$18*'Project 2'!AC$23</f>
        <v>0</v>
      </c>
      <c r="AD342" s="212">
        <f>$F342/Inputs!$J$18*'Project 2'!AD$23</f>
        <v>0</v>
      </c>
      <c r="AE342" s="212">
        <f>$F342/Inputs!$J$18*'Project 2'!AE$23</f>
        <v>0</v>
      </c>
      <c r="AF342" s="212">
        <f>$F342/Inputs!$J$18*'Project 2'!AF$23</f>
        <v>0</v>
      </c>
      <c r="AG342" s="212">
        <f>$F342/Inputs!$J$18*'Project 2'!AG$23</f>
        <v>0</v>
      </c>
      <c r="AH342" s="212">
        <f>$F342/Inputs!$J$18*'Project 2'!AH$23</f>
        <v>0</v>
      </c>
      <c r="AI342" s="212">
        <f>$F342/Inputs!$J$18*'Project 2'!AI$23</f>
        <v>0</v>
      </c>
      <c r="AJ342" s="212">
        <f>$F342/Inputs!$J$18*'Project 2'!AJ$23</f>
        <v>0</v>
      </c>
      <c r="AK342" s="212">
        <f>$F342/Inputs!$J$18*'Project 2'!AK$23</f>
        <v>0</v>
      </c>
      <c r="AL342" s="212">
        <f>$F342/Inputs!$J$18*'Project 2'!AL$23</f>
        <v>0</v>
      </c>
      <c r="AM342" s="212">
        <f>$F342/Inputs!$J$18*'Project 2'!AM$23</f>
        <v>0</v>
      </c>
      <c r="AN342" s="212">
        <f>$F342/Inputs!$J$18*'Project 2'!AN$23</f>
        <v>0</v>
      </c>
      <c r="AO342" s="212">
        <f>$F342/Inputs!$J$18*'Project 2'!AO$23</f>
        <v>0</v>
      </c>
      <c r="AP342" s="212">
        <f>$F342/Inputs!$J$18*'Project 2'!AP$23</f>
        <v>0</v>
      </c>
      <c r="AQ342" s="212">
        <f>$F342/Inputs!$J$18*'Project 2'!AQ$23</f>
        <v>0</v>
      </c>
      <c r="AR342" s="212">
        <f>$F342/Inputs!$J$18*'Project 2'!AR$23</f>
        <v>0</v>
      </c>
      <c r="AS342" s="212">
        <f>$F342/Inputs!$J$18*'Project 2'!AS$23</f>
        <v>0</v>
      </c>
      <c r="AT342" s="212">
        <f>$F342/Inputs!$J$18*'Project 2'!AT$23</f>
        <v>0</v>
      </c>
      <c r="AU342" s="212">
        <f>$F342/Inputs!$J$18*'Project 2'!AU$23</f>
        <v>0</v>
      </c>
      <c r="AV342" s="212">
        <f>$F342/Inputs!$J$18*'Project 2'!AV$23</f>
        <v>0</v>
      </c>
      <c r="AW342" s="212">
        <f>$F342/Inputs!$J$18*'Project 2'!AW$23</f>
        <v>0</v>
      </c>
      <c r="AX342" s="212">
        <f>$F342/Inputs!$J$18*'Project 2'!AX$23</f>
        <v>0</v>
      </c>
      <c r="AY342" s="212">
        <f>$F342/Inputs!$J$18*'Project 2'!AY$23</f>
        <v>0</v>
      </c>
      <c r="AZ342" s="212">
        <f>$F342/Inputs!$J$18*'Project 2'!AZ$23</f>
        <v>0</v>
      </c>
      <c r="BA342" s="212">
        <f>$F342/Inputs!$J$18*'Project 2'!BA$23</f>
        <v>0</v>
      </c>
      <c r="BB342" s="212">
        <f>$F342/Inputs!$J$18*'Project 2'!BB$23</f>
        <v>0</v>
      </c>
      <c r="BC342" s="212">
        <f>$F342/Inputs!$J$18*'Project 2'!BC$23</f>
        <v>0</v>
      </c>
      <c r="BD342" s="212">
        <f>$F342/Inputs!$J$18*'Project 2'!BD$23</f>
        <v>0</v>
      </c>
      <c r="BE342" s="212">
        <f>$F342/Inputs!$J$18*'Project 2'!BE$23</f>
        <v>0</v>
      </c>
      <c r="BF342" s="212">
        <f>$F342/Inputs!$J$18*'Project 2'!BF$23</f>
        <v>0</v>
      </c>
      <c r="BG342" s="212">
        <f>$F342/Inputs!$J$18*'Project 2'!BG$23</f>
        <v>0</v>
      </c>
      <c r="BH342" s="212">
        <f>$F342/Inputs!$J$18*'Project 2'!BH$23</f>
        <v>0</v>
      </c>
      <c r="BI342" s="212">
        <f>$F342/Inputs!$J$18*'Project 2'!BI$23</f>
        <v>0</v>
      </c>
      <c r="BJ342" s="212">
        <f>$F342/Inputs!$J$18*'Project 2'!BJ$23</f>
        <v>0</v>
      </c>
      <c r="BK342" s="212">
        <f>$F342/Inputs!$J$18*'Project 2'!BK$23</f>
        <v>0</v>
      </c>
      <c r="BL342" s="212">
        <f>$F342/Inputs!$J$18*'Project 2'!BL$23</f>
        <v>0</v>
      </c>
      <c r="BM342" s="212">
        <f>$F342/Inputs!$J$18*'Project 2'!BM$23</f>
        <v>0</v>
      </c>
      <c r="BN342" s="212">
        <f>$F342/Inputs!$J$18*'Project 2'!BN$23</f>
        <v>0</v>
      </c>
      <c r="BO342" s="212">
        <f>$F342/Inputs!$J$18*'Project 2'!BO$23</f>
        <v>0</v>
      </c>
      <c r="BP342" s="212">
        <f>$F342/Inputs!$J$18*'Project 2'!BP$23</f>
        <v>0</v>
      </c>
      <c r="BQ342" s="212">
        <f>$F342/Inputs!$J$18*'Project 2'!BQ$23</f>
        <v>0</v>
      </c>
      <c r="BR342" s="212">
        <f>$F342/Inputs!$J$18*'Project 2'!BR$23</f>
        <v>0</v>
      </c>
      <c r="BS342" s="212">
        <f>$F342/Inputs!$J$18*'Project 2'!BS$23</f>
        <v>0</v>
      </c>
      <c r="BT342" s="212">
        <f>$F342/Inputs!$J$18*'Project 2'!BT$23</f>
        <v>0</v>
      </c>
      <c r="BU342" s="212">
        <f>$F342/Inputs!$J$18*'Project 2'!BU$23</f>
        <v>0</v>
      </c>
      <c r="BV342" s="212">
        <f>$F342/Inputs!$J$18*'Project 2'!BV$23</f>
        <v>0</v>
      </c>
      <c r="BW342" s="212">
        <f>$F342/Inputs!$J$18*'Project 2'!BW$23</f>
        <v>0</v>
      </c>
      <c r="BX342" s="212">
        <f>$F342/Inputs!$J$18*'Project 2'!BX$23</f>
        <v>0</v>
      </c>
      <c r="BY342" s="212">
        <f>$F342/Inputs!$J$18*'Project 2'!BY$23</f>
        <v>0</v>
      </c>
      <c r="BZ342" s="212">
        <f>$F342/Inputs!$J$18*'Project 2'!BZ$23</f>
        <v>0</v>
      </c>
      <c r="CA342" s="212">
        <f>$F342/Inputs!$J$18*'Project 2'!CA$23</f>
        <v>0</v>
      </c>
      <c r="CB342" s="212">
        <f>$F342/Inputs!$J$18*'Project 2'!CB$23</f>
        <v>0</v>
      </c>
      <c r="CC342" s="212">
        <f>$F342/Inputs!$J$18*'Project 2'!CC$23</f>
        <v>0</v>
      </c>
      <c r="CD342" s="212">
        <f>$F342/Inputs!$J$18*'Project 2'!CD$23</f>
        <v>0</v>
      </c>
      <c r="CE342" s="212">
        <f>$F342/Inputs!$J$18*'Project 2'!CE$23</f>
        <v>0</v>
      </c>
      <c r="CF342" s="212">
        <f>$F342/Inputs!$J$18*'Project 2'!CF$23</f>
        <v>0</v>
      </c>
      <c r="CG342" s="212">
        <f>$F342/Inputs!$J$18*'Project 2'!CG$23</f>
        <v>0</v>
      </c>
      <c r="CH342" s="212">
        <f>$F342/Inputs!$J$18*'Project 2'!CH$23</f>
        <v>0</v>
      </c>
      <c r="CI342" s="212">
        <f>$F342/Inputs!$J$18*'Project 2'!CI$23</f>
        <v>0</v>
      </c>
      <c r="CJ342" s="212">
        <f>$F342/Inputs!$J$18*'Project 2'!CJ$23</f>
        <v>0</v>
      </c>
      <c r="CK342" s="212">
        <f>$F342/Inputs!$J$18*'Project 2'!CK$23</f>
        <v>0</v>
      </c>
      <c r="CL342" s="212">
        <f>$F342/Inputs!$J$18*'Project 2'!CL$23</f>
        <v>0</v>
      </c>
      <c r="CM342" s="212">
        <f>$F342/Inputs!$J$18*'Project 2'!CM$23</f>
        <v>0</v>
      </c>
      <c r="CN342" s="212">
        <f>$F342/Inputs!$J$18*'Project 2'!CN$23</f>
        <v>0</v>
      </c>
      <c r="CO342" s="212">
        <f>$F342/Inputs!$J$18*'Project 2'!CO$23</f>
        <v>0</v>
      </c>
      <c r="CP342" s="212">
        <f>$F342/Inputs!$J$18*'Project 2'!CP$23</f>
        <v>0</v>
      </c>
      <c r="CQ342" s="212">
        <f>$F342/Inputs!$J$18*'Project 2'!CQ$23</f>
        <v>0</v>
      </c>
      <c r="CR342" s="212">
        <f>$F342/Inputs!$J$18*'Project 2'!CR$23</f>
        <v>0</v>
      </c>
      <c r="CS342" s="212">
        <f>$F342/Inputs!$J$18*'Project 2'!CS$23</f>
        <v>0</v>
      </c>
      <c r="CT342" s="212">
        <f>$F342/Inputs!$J$18*'Project 2'!CT$23</f>
        <v>0</v>
      </c>
      <c r="CU342" s="212">
        <f>$F342/Inputs!$J$18*'Project 2'!CU$23</f>
        <v>0</v>
      </c>
      <c r="CV342" s="212">
        <f>$F342/Inputs!$J$18*'Project 2'!CV$23</f>
        <v>0</v>
      </c>
      <c r="CW342" s="212">
        <f>$F342/Inputs!$J$18*'Project 2'!CW$23</f>
        <v>0</v>
      </c>
      <c r="CX342" s="212">
        <f>$F342/Inputs!$J$18*'Project 2'!CX$23</f>
        <v>0</v>
      </c>
      <c r="CY342" s="212">
        <f>$F342/Inputs!$J$18*'Project 2'!CY$23</f>
        <v>0</v>
      </c>
      <c r="CZ342" s="212">
        <f>$F342/Inputs!$J$18*'Project 2'!CZ$23</f>
        <v>0</v>
      </c>
      <c r="DA342" s="212">
        <f>$F342/Inputs!$J$18*'Project 2'!DA$23</f>
        <v>0</v>
      </c>
      <c r="DB342" s="212">
        <f>$F342/Inputs!$J$18*'Project 2'!DB$23</f>
        <v>0</v>
      </c>
      <c r="DC342" s="212">
        <f>$F342/Inputs!$J$18*'Project 2'!DC$23</f>
        <v>0</v>
      </c>
      <c r="DD342" s="212">
        <f>$F342/Inputs!$J$18*'Project 2'!DD$23</f>
        <v>0</v>
      </c>
      <c r="DE342" s="212">
        <f>$F342/Inputs!$J$18*'Project 2'!DE$23</f>
        <v>0</v>
      </c>
      <c r="DF342" s="212">
        <f>$F342/Inputs!$J$18*'Project 2'!DF$23</f>
        <v>0</v>
      </c>
      <c r="DG342" s="212">
        <f>$F342/Inputs!$J$18*'Project 2'!DG$23</f>
        <v>0</v>
      </c>
      <c r="DH342" s="212">
        <f>$F342/Inputs!$J$18*'Project 2'!DH$23</f>
        <v>0</v>
      </c>
      <c r="DI342" s="212">
        <f>$F342/Inputs!$J$18*'Project 2'!DI$23</f>
        <v>0</v>
      </c>
      <c r="DJ342" s="212">
        <f>$F342/Inputs!$J$18*'Project 2'!DJ$23</f>
        <v>0</v>
      </c>
      <c r="DK342" s="212">
        <f>$F342/Inputs!$J$18*'Project 2'!DK$23</f>
        <v>0</v>
      </c>
      <c r="DL342" s="212">
        <f>$F342/Inputs!$J$18*'Project 2'!DL$23</f>
        <v>0</v>
      </c>
      <c r="DM342" s="212">
        <f>$F342/Inputs!$J$18*'Project 2'!DM$23</f>
        <v>0</v>
      </c>
      <c r="DN342" s="212">
        <f>$F342/Inputs!$J$18*'Project 2'!DN$23</f>
        <v>0</v>
      </c>
    </row>
    <row r="343" spans="1:118">
      <c r="A343" s="151"/>
      <c r="C343" s="34" t="s">
        <v>222</v>
      </c>
      <c r="F343" s="306">
        <f>Inputs!J270</f>
        <v>9750000</v>
      </c>
      <c r="G343" s="35" t="s">
        <v>131</v>
      </c>
      <c r="H343" s="36"/>
      <c r="I343" s="307"/>
      <c r="J343" s="212">
        <f>$F343/Inputs!$J$18*'Project 2'!J$23</f>
        <v>0</v>
      </c>
      <c r="K343" s="212">
        <f>$F343/Inputs!$J$18*'Project 2'!K$23</f>
        <v>3250000</v>
      </c>
      <c r="L343" s="212">
        <f>$F343/Inputs!$J$18*'Project 2'!L$23</f>
        <v>3250000</v>
      </c>
      <c r="M343" s="212">
        <f>$F343/Inputs!$J$18*'Project 2'!M$23</f>
        <v>3250000</v>
      </c>
      <c r="N343" s="212">
        <f>$F343/Inputs!$J$18*'Project 2'!N$23</f>
        <v>0</v>
      </c>
      <c r="O343" s="212">
        <f>$F343/Inputs!$J$18*'Project 2'!O$23</f>
        <v>0</v>
      </c>
      <c r="P343" s="212">
        <f>$F343/Inputs!$J$18*'Project 2'!P$23</f>
        <v>0</v>
      </c>
      <c r="Q343" s="212">
        <f>$F343/Inputs!$J$18*'Project 2'!Q$23</f>
        <v>0</v>
      </c>
      <c r="R343" s="212">
        <f>$F343/Inputs!$J$18*'Project 2'!R$23</f>
        <v>0</v>
      </c>
      <c r="S343" s="212">
        <f>$F343/Inputs!$J$18*'Project 2'!S$23</f>
        <v>0</v>
      </c>
      <c r="T343" s="212">
        <f>$F343/Inputs!$J$18*'Project 2'!T$23</f>
        <v>0</v>
      </c>
      <c r="U343" s="212">
        <f>$F343/Inputs!$J$18*'Project 2'!U$23</f>
        <v>0</v>
      </c>
      <c r="V343" s="212">
        <f>$F343/Inputs!$J$18*'Project 2'!V$23</f>
        <v>0</v>
      </c>
      <c r="W343" s="212">
        <f>$F343/Inputs!$J$18*'Project 2'!W$23</f>
        <v>0</v>
      </c>
      <c r="X343" s="212">
        <f>$F343/Inputs!$J$18*'Project 2'!X$23</f>
        <v>0</v>
      </c>
      <c r="Y343" s="212">
        <f>$F343/Inputs!$J$18*'Project 2'!Y$23</f>
        <v>0</v>
      </c>
      <c r="Z343" s="212">
        <f>$F343/Inputs!$J$18*'Project 2'!Z$23</f>
        <v>0</v>
      </c>
      <c r="AA343" s="212">
        <f>$F343/Inputs!$J$18*'Project 2'!AA$23</f>
        <v>0</v>
      </c>
      <c r="AB343" s="212">
        <f>$F343/Inputs!$J$18*'Project 2'!AB$23</f>
        <v>0</v>
      </c>
      <c r="AC343" s="212">
        <f>$F343/Inputs!$J$18*'Project 2'!AC$23</f>
        <v>0</v>
      </c>
      <c r="AD343" s="212">
        <f>$F343/Inputs!$J$18*'Project 2'!AD$23</f>
        <v>0</v>
      </c>
      <c r="AE343" s="212">
        <f>$F343/Inputs!$J$18*'Project 2'!AE$23</f>
        <v>0</v>
      </c>
      <c r="AF343" s="212">
        <f>$F343/Inputs!$J$18*'Project 2'!AF$23</f>
        <v>0</v>
      </c>
      <c r="AG343" s="212">
        <f>$F343/Inputs!$J$18*'Project 2'!AG$23</f>
        <v>0</v>
      </c>
      <c r="AH343" s="212">
        <f>$F343/Inputs!$J$18*'Project 2'!AH$23</f>
        <v>0</v>
      </c>
      <c r="AI343" s="212">
        <f>$F343/Inputs!$J$18*'Project 2'!AI$23</f>
        <v>0</v>
      </c>
      <c r="AJ343" s="212">
        <f>$F343/Inputs!$J$18*'Project 2'!AJ$23</f>
        <v>0</v>
      </c>
      <c r="AK343" s="212">
        <f>$F343/Inputs!$J$18*'Project 2'!AK$23</f>
        <v>0</v>
      </c>
      <c r="AL343" s="212">
        <f>$F343/Inputs!$J$18*'Project 2'!AL$23</f>
        <v>0</v>
      </c>
      <c r="AM343" s="212">
        <f>$F343/Inputs!$J$18*'Project 2'!AM$23</f>
        <v>0</v>
      </c>
      <c r="AN343" s="212">
        <f>$F343/Inputs!$J$18*'Project 2'!AN$23</f>
        <v>0</v>
      </c>
      <c r="AO343" s="212">
        <f>$F343/Inputs!$J$18*'Project 2'!AO$23</f>
        <v>0</v>
      </c>
      <c r="AP343" s="212">
        <f>$F343/Inputs!$J$18*'Project 2'!AP$23</f>
        <v>0</v>
      </c>
      <c r="AQ343" s="212">
        <f>$F343/Inputs!$J$18*'Project 2'!AQ$23</f>
        <v>0</v>
      </c>
      <c r="AR343" s="212">
        <f>$F343/Inputs!$J$18*'Project 2'!AR$23</f>
        <v>0</v>
      </c>
      <c r="AS343" s="212">
        <f>$F343/Inputs!$J$18*'Project 2'!AS$23</f>
        <v>0</v>
      </c>
      <c r="AT343" s="212">
        <f>$F343/Inputs!$J$18*'Project 2'!AT$23</f>
        <v>0</v>
      </c>
      <c r="AU343" s="212">
        <f>$F343/Inputs!$J$18*'Project 2'!AU$23</f>
        <v>0</v>
      </c>
      <c r="AV343" s="212">
        <f>$F343/Inputs!$J$18*'Project 2'!AV$23</f>
        <v>0</v>
      </c>
      <c r="AW343" s="212">
        <f>$F343/Inputs!$J$18*'Project 2'!AW$23</f>
        <v>0</v>
      </c>
      <c r="AX343" s="212">
        <f>$F343/Inputs!$J$18*'Project 2'!AX$23</f>
        <v>0</v>
      </c>
      <c r="AY343" s="212">
        <f>$F343/Inputs!$J$18*'Project 2'!AY$23</f>
        <v>0</v>
      </c>
      <c r="AZ343" s="212">
        <f>$F343/Inputs!$J$18*'Project 2'!AZ$23</f>
        <v>0</v>
      </c>
      <c r="BA343" s="212">
        <f>$F343/Inputs!$J$18*'Project 2'!BA$23</f>
        <v>0</v>
      </c>
      <c r="BB343" s="212">
        <f>$F343/Inputs!$J$18*'Project 2'!BB$23</f>
        <v>0</v>
      </c>
      <c r="BC343" s="212">
        <f>$F343/Inputs!$J$18*'Project 2'!BC$23</f>
        <v>0</v>
      </c>
      <c r="BD343" s="212">
        <f>$F343/Inputs!$J$18*'Project 2'!BD$23</f>
        <v>0</v>
      </c>
      <c r="BE343" s="212">
        <f>$F343/Inputs!$J$18*'Project 2'!BE$23</f>
        <v>0</v>
      </c>
      <c r="BF343" s="212">
        <f>$F343/Inputs!$J$18*'Project 2'!BF$23</f>
        <v>0</v>
      </c>
      <c r="BG343" s="212">
        <f>$F343/Inputs!$J$18*'Project 2'!BG$23</f>
        <v>0</v>
      </c>
      <c r="BH343" s="212">
        <f>$F343/Inputs!$J$18*'Project 2'!BH$23</f>
        <v>0</v>
      </c>
      <c r="BI343" s="212">
        <f>$F343/Inputs!$J$18*'Project 2'!BI$23</f>
        <v>0</v>
      </c>
      <c r="BJ343" s="212">
        <f>$F343/Inputs!$J$18*'Project 2'!BJ$23</f>
        <v>0</v>
      </c>
      <c r="BK343" s="212">
        <f>$F343/Inputs!$J$18*'Project 2'!BK$23</f>
        <v>0</v>
      </c>
      <c r="BL343" s="212">
        <f>$F343/Inputs!$J$18*'Project 2'!BL$23</f>
        <v>0</v>
      </c>
      <c r="BM343" s="212">
        <f>$F343/Inputs!$J$18*'Project 2'!BM$23</f>
        <v>0</v>
      </c>
      <c r="BN343" s="212">
        <f>$F343/Inputs!$J$18*'Project 2'!BN$23</f>
        <v>0</v>
      </c>
      <c r="BO343" s="212">
        <f>$F343/Inputs!$J$18*'Project 2'!BO$23</f>
        <v>0</v>
      </c>
      <c r="BP343" s="212">
        <f>$F343/Inputs!$J$18*'Project 2'!BP$23</f>
        <v>0</v>
      </c>
      <c r="BQ343" s="212">
        <f>$F343/Inputs!$J$18*'Project 2'!BQ$23</f>
        <v>0</v>
      </c>
      <c r="BR343" s="212">
        <f>$F343/Inputs!$J$18*'Project 2'!BR$23</f>
        <v>0</v>
      </c>
      <c r="BS343" s="212">
        <f>$F343/Inputs!$J$18*'Project 2'!BS$23</f>
        <v>0</v>
      </c>
      <c r="BT343" s="212">
        <f>$F343/Inputs!$J$18*'Project 2'!BT$23</f>
        <v>0</v>
      </c>
      <c r="BU343" s="212">
        <f>$F343/Inputs!$J$18*'Project 2'!BU$23</f>
        <v>0</v>
      </c>
      <c r="BV343" s="212">
        <f>$F343/Inputs!$J$18*'Project 2'!BV$23</f>
        <v>0</v>
      </c>
      <c r="BW343" s="212">
        <f>$F343/Inputs!$J$18*'Project 2'!BW$23</f>
        <v>0</v>
      </c>
      <c r="BX343" s="212">
        <f>$F343/Inputs!$J$18*'Project 2'!BX$23</f>
        <v>0</v>
      </c>
      <c r="BY343" s="212">
        <f>$F343/Inputs!$J$18*'Project 2'!BY$23</f>
        <v>0</v>
      </c>
      <c r="BZ343" s="212">
        <f>$F343/Inputs!$J$18*'Project 2'!BZ$23</f>
        <v>0</v>
      </c>
      <c r="CA343" s="212">
        <f>$F343/Inputs!$J$18*'Project 2'!CA$23</f>
        <v>0</v>
      </c>
      <c r="CB343" s="212">
        <f>$F343/Inputs!$J$18*'Project 2'!CB$23</f>
        <v>0</v>
      </c>
      <c r="CC343" s="212">
        <f>$F343/Inputs!$J$18*'Project 2'!CC$23</f>
        <v>0</v>
      </c>
      <c r="CD343" s="212">
        <f>$F343/Inputs!$J$18*'Project 2'!CD$23</f>
        <v>0</v>
      </c>
      <c r="CE343" s="212">
        <f>$F343/Inputs!$J$18*'Project 2'!CE$23</f>
        <v>0</v>
      </c>
      <c r="CF343" s="212">
        <f>$F343/Inputs!$J$18*'Project 2'!CF$23</f>
        <v>0</v>
      </c>
      <c r="CG343" s="212">
        <f>$F343/Inputs!$J$18*'Project 2'!CG$23</f>
        <v>0</v>
      </c>
      <c r="CH343" s="212">
        <f>$F343/Inputs!$J$18*'Project 2'!CH$23</f>
        <v>0</v>
      </c>
      <c r="CI343" s="212">
        <f>$F343/Inputs!$J$18*'Project 2'!CI$23</f>
        <v>0</v>
      </c>
      <c r="CJ343" s="212">
        <f>$F343/Inputs!$J$18*'Project 2'!CJ$23</f>
        <v>0</v>
      </c>
      <c r="CK343" s="212">
        <f>$F343/Inputs!$J$18*'Project 2'!CK$23</f>
        <v>0</v>
      </c>
      <c r="CL343" s="212">
        <f>$F343/Inputs!$J$18*'Project 2'!CL$23</f>
        <v>0</v>
      </c>
      <c r="CM343" s="212">
        <f>$F343/Inputs!$J$18*'Project 2'!CM$23</f>
        <v>0</v>
      </c>
      <c r="CN343" s="212">
        <f>$F343/Inputs!$J$18*'Project 2'!CN$23</f>
        <v>0</v>
      </c>
      <c r="CO343" s="212">
        <f>$F343/Inputs!$J$18*'Project 2'!CO$23</f>
        <v>0</v>
      </c>
      <c r="CP343" s="212">
        <f>$F343/Inputs!$J$18*'Project 2'!CP$23</f>
        <v>0</v>
      </c>
      <c r="CQ343" s="212">
        <f>$F343/Inputs!$J$18*'Project 2'!CQ$23</f>
        <v>0</v>
      </c>
      <c r="CR343" s="212">
        <f>$F343/Inputs!$J$18*'Project 2'!CR$23</f>
        <v>0</v>
      </c>
      <c r="CS343" s="212">
        <f>$F343/Inputs!$J$18*'Project 2'!CS$23</f>
        <v>0</v>
      </c>
      <c r="CT343" s="212">
        <f>$F343/Inputs!$J$18*'Project 2'!CT$23</f>
        <v>0</v>
      </c>
      <c r="CU343" s="212">
        <f>$F343/Inputs!$J$18*'Project 2'!CU$23</f>
        <v>0</v>
      </c>
      <c r="CV343" s="212">
        <f>$F343/Inputs!$J$18*'Project 2'!CV$23</f>
        <v>0</v>
      </c>
      <c r="CW343" s="212">
        <f>$F343/Inputs!$J$18*'Project 2'!CW$23</f>
        <v>0</v>
      </c>
      <c r="CX343" s="212">
        <f>$F343/Inputs!$J$18*'Project 2'!CX$23</f>
        <v>0</v>
      </c>
      <c r="CY343" s="212">
        <f>$F343/Inputs!$J$18*'Project 2'!CY$23</f>
        <v>0</v>
      </c>
      <c r="CZ343" s="212">
        <f>$F343/Inputs!$J$18*'Project 2'!CZ$23</f>
        <v>0</v>
      </c>
      <c r="DA343" s="212">
        <f>$F343/Inputs!$J$18*'Project 2'!DA$23</f>
        <v>0</v>
      </c>
      <c r="DB343" s="212">
        <f>$F343/Inputs!$J$18*'Project 2'!DB$23</f>
        <v>0</v>
      </c>
      <c r="DC343" s="212">
        <f>$F343/Inputs!$J$18*'Project 2'!DC$23</f>
        <v>0</v>
      </c>
      <c r="DD343" s="212">
        <f>$F343/Inputs!$J$18*'Project 2'!DD$23</f>
        <v>0</v>
      </c>
      <c r="DE343" s="212">
        <f>$F343/Inputs!$J$18*'Project 2'!DE$23</f>
        <v>0</v>
      </c>
      <c r="DF343" s="212">
        <f>$F343/Inputs!$J$18*'Project 2'!DF$23</f>
        <v>0</v>
      </c>
      <c r="DG343" s="212">
        <f>$F343/Inputs!$J$18*'Project 2'!DG$23</f>
        <v>0</v>
      </c>
      <c r="DH343" s="212">
        <f>$F343/Inputs!$J$18*'Project 2'!DH$23</f>
        <v>0</v>
      </c>
      <c r="DI343" s="212">
        <f>$F343/Inputs!$J$18*'Project 2'!DI$23</f>
        <v>0</v>
      </c>
      <c r="DJ343" s="212">
        <f>$F343/Inputs!$J$18*'Project 2'!DJ$23</f>
        <v>0</v>
      </c>
      <c r="DK343" s="212">
        <f>$F343/Inputs!$J$18*'Project 2'!DK$23</f>
        <v>0</v>
      </c>
      <c r="DL343" s="212">
        <f>$F343/Inputs!$J$18*'Project 2'!DL$23</f>
        <v>0</v>
      </c>
      <c r="DM343" s="212">
        <f>$F343/Inputs!$J$18*'Project 2'!DM$23</f>
        <v>0</v>
      </c>
      <c r="DN343" s="212">
        <f>$F343/Inputs!$J$18*'Project 2'!DN$23</f>
        <v>0</v>
      </c>
    </row>
    <row r="344" spans="1:118">
      <c r="A344" s="151"/>
      <c r="C344" s="34" t="s">
        <v>201</v>
      </c>
      <c r="F344" s="306">
        <f>Inputs!J298</f>
        <v>32500000</v>
      </c>
      <c r="G344" s="35" t="s">
        <v>131</v>
      </c>
      <c r="H344" s="36"/>
      <c r="I344" s="307"/>
      <c r="J344" s="212">
        <f>$F344/Inputs!$J$18*'Project 2'!J$23</f>
        <v>0</v>
      </c>
      <c r="K344" s="212">
        <f>$F344/Inputs!$J$18*'Project 2'!K$23</f>
        <v>10833333.333333334</v>
      </c>
      <c r="L344" s="212">
        <f>$F344/Inputs!$J$18*'Project 2'!L$23</f>
        <v>10833333.333333334</v>
      </c>
      <c r="M344" s="212">
        <f>$F344/Inputs!$J$18*'Project 2'!M$23</f>
        <v>10833333.333333334</v>
      </c>
      <c r="N344" s="212">
        <f>$F344/Inputs!$J$18*'Project 2'!N$23</f>
        <v>0</v>
      </c>
      <c r="O344" s="212">
        <f>$F344/Inputs!$J$18*'Project 2'!O$23</f>
        <v>0</v>
      </c>
      <c r="P344" s="212">
        <f>$F344/Inputs!$J$18*'Project 2'!P$23</f>
        <v>0</v>
      </c>
      <c r="Q344" s="212">
        <f>$F344/Inputs!$J$18*'Project 2'!Q$23</f>
        <v>0</v>
      </c>
      <c r="R344" s="212">
        <f>$F344/Inputs!$J$18*'Project 2'!R$23</f>
        <v>0</v>
      </c>
      <c r="S344" s="212">
        <f>$F344/Inputs!$J$18*'Project 2'!S$23</f>
        <v>0</v>
      </c>
      <c r="T344" s="212">
        <f>$F344/Inputs!$J$18*'Project 2'!T$23</f>
        <v>0</v>
      </c>
      <c r="U344" s="212">
        <f>$F344/Inputs!$J$18*'Project 2'!U$23</f>
        <v>0</v>
      </c>
      <c r="V344" s="212">
        <f>$F344/Inputs!$J$18*'Project 2'!V$23</f>
        <v>0</v>
      </c>
      <c r="W344" s="212">
        <f>$F344/Inputs!$J$18*'Project 2'!W$23</f>
        <v>0</v>
      </c>
      <c r="X344" s="212">
        <f>$F344/Inputs!$J$18*'Project 2'!X$23</f>
        <v>0</v>
      </c>
      <c r="Y344" s="212">
        <f>$F344/Inputs!$J$18*'Project 2'!Y$23</f>
        <v>0</v>
      </c>
      <c r="Z344" s="212">
        <f>$F344/Inputs!$J$18*'Project 2'!Z$23</f>
        <v>0</v>
      </c>
      <c r="AA344" s="212">
        <f>$F344/Inputs!$J$18*'Project 2'!AA$23</f>
        <v>0</v>
      </c>
      <c r="AB344" s="212">
        <f>$F344/Inputs!$J$18*'Project 2'!AB$23</f>
        <v>0</v>
      </c>
      <c r="AC344" s="212">
        <f>$F344/Inputs!$J$18*'Project 2'!AC$23</f>
        <v>0</v>
      </c>
      <c r="AD344" s="212">
        <f>$F344/Inputs!$J$18*'Project 2'!AD$23</f>
        <v>0</v>
      </c>
      <c r="AE344" s="212">
        <f>$F344/Inputs!$J$18*'Project 2'!AE$23</f>
        <v>0</v>
      </c>
      <c r="AF344" s="212">
        <f>$F344/Inputs!$J$18*'Project 2'!AF$23</f>
        <v>0</v>
      </c>
      <c r="AG344" s="212">
        <f>$F344/Inputs!$J$18*'Project 2'!AG$23</f>
        <v>0</v>
      </c>
      <c r="AH344" s="212">
        <f>$F344/Inputs!$J$18*'Project 2'!AH$23</f>
        <v>0</v>
      </c>
      <c r="AI344" s="212">
        <f>$F344/Inputs!$J$18*'Project 2'!AI$23</f>
        <v>0</v>
      </c>
      <c r="AJ344" s="212">
        <f>$F344/Inputs!$J$18*'Project 2'!AJ$23</f>
        <v>0</v>
      </c>
      <c r="AK344" s="212">
        <f>$F344/Inputs!$J$18*'Project 2'!AK$23</f>
        <v>0</v>
      </c>
      <c r="AL344" s="212">
        <f>$F344/Inputs!$J$18*'Project 2'!AL$23</f>
        <v>0</v>
      </c>
      <c r="AM344" s="212">
        <f>$F344/Inputs!$J$18*'Project 2'!AM$23</f>
        <v>0</v>
      </c>
      <c r="AN344" s="212">
        <f>$F344/Inputs!$J$18*'Project 2'!AN$23</f>
        <v>0</v>
      </c>
      <c r="AO344" s="212">
        <f>$F344/Inputs!$J$18*'Project 2'!AO$23</f>
        <v>0</v>
      </c>
      <c r="AP344" s="212">
        <f>$F344/Inputs!$J$18*'Project 2'!AP$23</f>
        <v>0</v>
      </c>
      <c r="AQ344" s="212">
        <f>$F344/Inputs!$J$18*'Project 2'!AQ$23</f>
        <v>0</v>
      </c>
      <c r="AR344" s="212">
        <f>$F344/Inputs!$J$18*'Project 2'!AR$23</f>
        <v>0</v>
      </c>
      <c r="AS344" s="212">
        <f>$F344/Inputs!$J$18*'Project 2'!AS$23</f>
        <v>0</v>
      </c>
      <c r="AT344" s="212">
        <f>$F344/Inputs!$J$18*'Project 2'!AT$23</f>
        <v>0</v>
      </c>
      <c r="AU344" s="212">
        <f>$F344/Inputs!$J$18*'Project 2'!AU$23</f>
        <v>0</v>
      </c>
      <c r="AV344" s="212">
        <f>$F344/Inputs!$J$18*'Project 2'!AV$23</f>
        <v>0</v>
      </c>
      <c r="AW344" s="212">
        <f>$F344/Inputs!$J$18*'Project 2'!AW$23</f>
        <v>0</v>
      </c>
      <c r="AX344" s="212">
        <f>$F344/Inputs!$J$18*'Project 2'!AX$23</f>
        <v>0</v>
      </c>
      <c r="AY344" s="212">
        <f>$F344/Inputs!$J$18*'Project 2'!AY$23</f>
        <v>0</v>
      </c>
      <c r="AZ344" s="212">
        <f>$F344/Inputs!$J$18*'Project 2'!AZ$23</f>
        <v>0</v>
      </c>
      <c r="BA344" s="212">
        <f>$F344/Inputs!$J$18*'Project 2'!BA$23</f>
        <v>0</v>
      </c>
      <c r="BB344" s="212">
        <f>$F344/Inputs!$J$18*'Project 2'!BB$23</f>
        <v>0</v>
      </c>
      <c r="BC344" s="212">
        <f>$F344/Inputs!$J$18*'Project 2'!BC$23</f>
        <v>0</v>
      </c>
      <c r="BD344" s="212">
        <f>$F344/Inputs!$J$18*'Project 2'!BD$23</f>
        <v>0</v>
      </c>
      <c r="BE344" s="212">
        <f>$F344/Inputs!$J$18*'Project 2'!BE$23</f>
        <v>0</v>
      </c>
      <c r="BF344" s="212">
        <f>$F344/Inputs!$J$18*'Project 2'!BF$23</f>
        <v>0</v>
      </c>
      <c r="BG344" s="212">
        <f>$F344/Inputs!$J$18*'Project 2'!BG$23</f>
        <v>0</v>
      </c>
      <c r="BH344" s="212">
        <f>$F344/Inputs!$J$18*'Project 2'!BH$23</f>
        <v>0</v>
      </c>
      <c r="BI344" s="212">
        <f>$F344/Inputs!$J$18*'Project 2'!BI$23</f>
        <v>0</v>
      </c>
      <c r="BJ344" s="212">
        <f>$F344/Inputs!$J$18*'Project 2'!BJ$23</f>
        <v>0</v>
      </c>
      <c r="BK344" s="212">
        <f>$F344/Inputs!$J$18*'Project 2'!BK$23</f>
        <v>0</v>
      </c>
      <c r="BL344" s="212">
        <f>$F344/Inputs!$J$18*'Project 2'!BL$23</f>
        <v>0</v>
      </c>
      <c r="BM344" s="212">
        <f>$F344/Inputs!$J$18*'Project 2'!BM$23</f>
        <v>0</v>
      </c>
      <c r="BN344" s="212">
        <f>$F344/Inputs!$J$18*'Project 2'!BN$23</f>
        <v>0</v>
      </c>
      <c r="BO344" s="212">
        <f>$F344/Inputs!$J$18*'Project 2'!BO$23</f>
        <v>0</v>
      </c>
      <c r="BP344" s="212">
        <f>$F344/Inputs!$J$18*'Project 2'!BP$23</f>
        <v>0</v>
      </c>
      <c r="BQ344" s="212">
        <f>$F344/Inputs!$J$18*'Project 2'!BQ$23</f>
        <v>0</v>
      </c>
      <c r="BR344" s="212">
        <f>$F344/Inputs!$J$18*'Project 2'!BR$23</f>
        <v>0</v>
      </c>
      <c r="BS344" s="212">
        <f>$F344/Inputs!$J$18*'Project 2'!BS$23</f>
        <v>0</v>
      </c>
      <c r="BT344" s="212">
        <f>$F344/Inputs!$J$18*'Project 2'!BT$23</f>
        <v>0</v>
      </c>
      <c r="BU344" s="212">
        <f>$F344/Inputs!$J$18*'Project 2'!BU$23</f>
        <v>0</v>
      </c>
      <c r="BV344" s="212">
        <f>$F344/Inputs!$J$18*'Project 2'!BV$23</f>
        <v>0</v>
      </c>
      <c r="BW344" s="212">
        <f>$F344/Inputs!$J$18*'Project 2'!BW$23</f>
        <v>0</v>
      </c>
      <c r="BX344" s="212">
        <f>$F344/Inputs!$J$18*'Project 2'!BX$23</f>
        <v>0</v>
      </c>
      <c r="BY344" s="212">
        <f>$F344/Inputs!$J$18*'Project 2'!BY$23</f>
        <v>0</v>
      </c>
      <c r="BZ344" s="212">
        <f>$F344/Inputs!$J$18*'Project 2'!BZ$23</f>
        <v>0</v>
      </c>
      <c r="CA344" s="212">
        <f>$F344/Inputs!$J$18*'Project 2'!CA$23</f>
        <v>0</v>
      </c>
      <c r="CB344" s="212">
        <f>$F344/Inputs!$J$18*'Project 2'!CB$23</f>
        <v>0</v>
      </c>
      <c r="CC344" s="212">
        <f>$F344/Inputs!$J$18*'Project 2'!CC$23</f>
        <v>0</v>
      </c>
      <c r="CD344" s="212">
        <f>$F344/Inputs!$J$18*'Project 2'!CD$23</f>
        <v>0</v>
      </c>
      <c r="CE344" s="212">
        <f>$F344/Inputs!$J$18*'Project 2'!CE$23</f>
        <v>0</v>
      </c>
      <c r="CF344" s="212">
        <f>$F344/Inputs!$J$18*'Project 2'!CF$23</f>
        <v>0</v>
      </c>
      <c r="CG344" s="212">
        <f>$F344/Inputs!$J$18*'Project 2'!CG$23</f>
        <v>0</v>
      </c>
      <c r="CH344" s="212">
        <f>$F344/Inputs!$J$18*'Project 2'!CH$23</f>
        <v>0</v>
      </c>
      <c r="CI344" s="212">
        <f>$F344/Inputs!$J$18*'Project 2'!CI$23</f>
        <v>0</v>
      </c>
      <c r="CJ344" s="212">
        <f>$F344/Inputs!$J$18*'Project 2'!CJ$23</f>
        <v>0</v>
      </c>
      <c r="CK344" s="212">
        <f>$F344/Inputs!$J$18*'Project 2'!CK$23</f>
        <v>0</v>
      </c>
      <c r="CL344" s="212">
        <f>$F344/Inputs!$J$18*'Project 2'!CL$23</f>
        <v>0</v>
      </c>
      <c r="CM344" s="212">
        <f>$F344/Inputs!$J$18*'Project 2'!CM$23</f>
        <v>0</v>
      </c>
      <c r="CN344" s="212">
        <f>$F344/Inputs!$J$18*'Project 2'!CN$23</f>
        <v>0</v>
      </c>
      <c r="CO344" s="212">
        <f>$F344/Inputs!$J$18*'Project 2'!CO$23</f>
        <v>0</v>
      </c>
      <c r="CP344" s="212">
        <f>$F344/Inputs!$J$18*'Project 2'!CP$23</f>
        <v>0</v>
      </c>
      <c r="CQ344" s="212">
        <f>$F344/Inputs!$J$18*'Project 2'!CQ$23</f>
        <v>0</v>
      </c>
      <c r="CR344" s="212">
        <f>$F344/Inputs!$J$18*'Project 2'!CR$23</f>
        <v>0</v>
      </c>
      <c r="CS344" s="212">
        <f>$F344/Inputs!$J$18*'Project 2'!CS$23</f>
        <v>0</v>
      </c>
      <c r="CT344" s="212">
        <f>$F344/Inputs!$J$18*'Project 2'!CT$23</f>
        <v>0</v>
      </c>
      <c r="CU344" s="212">
        <f>$F344/Inputs!$J$18*'Project 2'!CU$23</f>
        <v>0</v>
      </c>
      <c r="CV344" s="212">
        <f>$F344/Inputs!$J$18*'Project 2'!CV$23</f>
        <v>0</v>
      </c>
      <c r="CW344" s="212">
        <f>$F344/Inputs!$J$18*'Project 2'!CW$23</f>
        <v>0</v>
      </c>
      <c r="CX344" s="212">
        <f>$F344/Inputs!$J$18*'Project 2'!CX$23</f>
        <v>0</v>
      </c>
      <c r="CY344" s="212">
        <f>$F344/Inputs!$J$18*'Project 2'!CY$23</f>
        <v>0</v>
      </c>
      <c r="CZ344" s="212">
        <f>$F344/Inputs!$J$18*'Project 2'!CZ$23</f>
        <v>0</v>
      </c>
      <c r="DA344" s="212">
        <f>$F344/Inputs!$J$18*'Project 2'!DA$23</f>
        <v>0</v>
      </c>
      <c r="DB344" s="212">
        <f>$F344/Inputs!$J$18*'Project 2'!DB$23</f>
        <v>0</v>
      </c>
      <c r="DC344" s="212">
        <f>$F344/Inputs!$J$18*'Project 2'!DC$23</f>
        <v>0</v>
      </c>
      <c r="DD344" s="212">
        <f>$F344/Inputs!$J$18*'Project 2'!DD$23</f>
        <v>0</v>
      </c>
      <c r="DE344" s="212">
        <f>$F344/Inputs!$J$18*'Project 2'!DE$23</f>
        <v>0</v>
      </c>
      <c r="DF344" s="212">
        <f>$F344/Inputs!$J$18*'Project 2'!DF$23</f>
        <v>0</v>
      </c>
      <c r="DG344" s="212">
        <f>$F344/Inputs!$J$18*'Project 2'!DG$23</f>
        <v>0</v>
      </c>
      <c r="DH344" s="212">
        <f>$F344/Inputs!$J$18*'Project 2'!DH$23</f>
        <v>0</v>
      </c>
      <c r="DI344" s="212">
        <f>$F344/Inputs!$J$18*'Project 2'!DI$23</f>
        <v>0</v>
      </c>
      <c r="DJ344" s="212">
        <f>$F344/Inputs!$J$18*'Project 2'!DJ$23</f>
        <v>0</v>
      </c>
      <c r="DK344" s="212">
        <f>$F344/Inputs!$J$18*'Project 2'!DK$23</f>
        <v>0</v>
      </c>
      <c r="DL344" s="212">
        <f>$F344/Inputs!$J$18*'Project 2'!DL$23</f>
        <v>0</v>
      </c>
      <c r="DM344" s="212">
        <f>$F344/Inputs!$J$18*'Project 2'!DM$23</f>
        <v>0</v>
      </c>
      <c r="DN344" s="212">
        <f>$F344/Inputs!$J$18*'Project 2'!DN$23</f>
        <v>0</v>
      </c>
    </row>
    <row r="345" spans="1:118">
      <c r="A345" s="151"/>
      <c r="C345" s="34" t="s">
        <v>100</v>
      </c>
      <c r="F345" s="306">
        <f>Inputs!J303</f>
        <v>6500000</v>
      </c>
      <c r="G345" s="35" t="s">
        <v>131</v>
      </c>
      <c r="H345" s="36"/>
      <c r="I345" s="307"/>
      <c r="J345" s="212">
        <f>$F345/Inputs!$J$18*'Project 2'!J$23</f>
        <v>0</v>
      </c>
      <c r="K345" s="212">
        <f>$F345/Inputs!$J$18*'Project 2'!K$23</f>
        <v>2166666.6666666665</v>
      </c>
      <c r="L345" s="212">
        <f>$F345/Inputs!$J$18*'Project 2'!L$23</f>
        <v>2166666.6666666665</v>
      </c>
      <c r="M345" s="212">
        <f>$F345/Inputs!$J$18*'Project 2'!M$23</f>
        <v>2166666.6666666665</v>
      </c>
      <c r="N345" s="212">
        <f>$F345/Inputs!$J$18*'Project 2'!N$23</f>
        <v>0</v>
      </c>
      <c r="O345" s="212">
        <f>$F345/Inputs!$J$18*'Project 2'!O$23</f>
        <v>0</v>
      </c>
      <c r="P345" s="212">
        <f>$F345/Inputs!$J$18*'Project 2'!P$23</f>
        <v>0</v>
      </c>
      <c r="Q345" s="212">
        <f>$F345/Inputs!$J$18*'Project 2'!Q$23</f>
        <v>0</v>
      </c>
      <c r="R345" s="212">
        <f>$F345/Inputs!$J$18*'Project 2'!R$23</f>
        <v>0</v>
      </c>
      <c r="S345" s="212">
        <f>$F345/Inputs!$J$18*'Project 2'!S$23</f>
        <v>0</v>
      </c>
      <c r="T345" s="212">
        <f>$F345/Inputs!$J$18*'Project 2'!T$23</f>
        <v>0</v>
      </c>
      <c r="U345" s="212">
        <f>$F345/Inputs!$J$18*'Project 2'!U$23</f>
        <v>0</v>
      </c>
      <c r="V345" s="212">
        <f>$F345/Inputs!$J$18*'Project 2'!V$23</f>
        <v>0</v>
      </c>
      <c r="W345" s="212">
        <f>$F345/Inputs!$J$18*'Project 2'!W$23</f>
        <v>0</v>
      </c>
      <c r="X345" s="212">
        <f>$F345/Inputs!$J$18*'Project 2'!X$23</f>
        <v>0</v>
      </c>
      <c r="Y345" s="212">
        <f>$F345/Inputs!$J$18*'Project 2'!Y$23</f>
        <v>0</v>
      </c>
      <c r="Z345" s="212">
        <f>$F345/Inputs!$J$18*'Project 2'!Z$23</f>
        <v>0</v>
      </c>
      <c r="AA345" s="212">
        <f>$F345/Inputs!$J$18*'Project 2'!AA$23</f>
        <v>0</v>
      </c>
      <c r="AB345" s="212">
        <f>$F345/Inputs!$J$18*'Project 2'!AB$23</f>
        <v>0</v>
      </c>
      <c r="AC345" s="212">
        <f>$F345/Inputs!$J$18*'Project 2'!AC$23</f>
        <v>0</v>
      </c>
      <c r="AD345" s="212">
        <f>$F345/Inputs!$J$18*'Project 2'!AD$23</f>
        <v>0</v>
      </c>
      <c r="AE345" s="212">
        <f>$F345/Inputs!$J$18*'Project 2'!AE$23</f>
        <v>0</v>
      </c>
      <c r="AF345" s="212">
        <f>$F345/Inputs!$J$18*'Project 2'!AF$23</f>
        <v>0</v>
      </c>
      <c r="AG345" s="212">
        <f>$F345/Inputs!$J$18*'Project 2'!AG$23</f>
        <v>0</v>
      </c>
      <c r="AH345" s="212">
        <f>$F345/Inputs!$J$18*'Project 2'!AH$23</f>
        <v>0</v>
      </c>
      <c r="AI345" s="212">
        <f>$F345/Inputs!$J$18*'Project 2'!AI$23</f>
        <v>0</v>
      </c>
      <c r="AJ345" s="212">
        <f>$F345/Inputs!$J$18*'Project 2'!AJ$23</f>
        <v>0</v>
      </c>
      <c r="AK345" s="212">
        <f>$F345/Inputs!$J$18*'Project 2'!AK$23</f>
        <v>0</v>
      </c>
      <c r="AL345" s="212">
        <f>$F345/Inputs!$J$18*'Project 2'!AL$23</f>
        <v>0</v>
      </c>
      <c r="AM345" s="212">
        <f>$F345/Inputs!$J$18*'Project 2'!AM$23</f>
        <v>0</v>
      </c>
      <c r="AN345" s="212">
        <f>$F345/Inputs!$J$18*'Project 2'!AN$23</f>
        <v>0</v>
      </c>
      <c r="AO345" s="212">
        <f>$F345/Inputs!$J$18*'Project 2'!AO$23</f>
        <v>0</v>
      </c>
      <c r="AP345" s="212">
        <f>$F345/Inputs!$J$18*'Project 2'!AP$23</f>
        <v>0</v>
      </c>
      <c r="AQ345" s="212">
        <f>$F345/Inputs!$J$18*'Project 2'!AQ$23</f>
        <v>0</v>
      </c>
      <c r="AR345" s="212">
        <f>$F345/Inputs!$J$18*'Project 2'!AR$23</f>
        <v>0</v>
      </c>
      <c r="AS345" s="212">
        <f>$F345/Inputs!$J$18*'Project 2'!AS$23</f>
        <v>0</v>
      </c>
      <c r="AT345" s="212">
        <f>$F345/Inputs!$J$18*'Project 2'!AT$23</f>
        <v>0</v>
      </c>
      <c r="AU345" s="212">
        <f>$F345/Inputs!$J$18*'Project 2'!AU$23</f>
        <v>0</v>
      </c>
      <c r="AV345" s="212">
        <f>$F345/Inputs!$J$18*'Project 2'!AV$23</f>
        <v>0</v>
      </c>
      <c r="AW345" s="212">
        <f>$F345/Inputs!$J$18*'Project 2'!AW$23</f>
        <v>0</v>
      </c>
      <c r="AX345" s="212">
        <f>$F345/Inputs!$J$18*'Project 2'!AX$23</f>
        <v>0</v>
      </c>
      <c r="AY345" s="212">
        <f>$F345/Inputs!$J$18*'Project 2'!AY$23</f>
        <v>0</v>
      </c>
      <c r="AZ345" s="212">
        <f>$F345/Inputs!$J$18*'Project 2'!AZ$23</f>
        <v>0</v>
      </c>
      <c r="BA345" s="212">
        <f>$F345/Inputs!$J$18*'Project 2'!BA$23</f>
        <v>0</v>
      </c>
      <c r="BB345" s="212">
        <f>$F345/Inputs!$J$18*'Project 2'!BB$23</f>
        <v>0</v>
      </c>
      <c r="BC345" s="212">
        <f>$F345/Inputs!$J$18*'Project 2'!BC$23</f>
        <v>0</v>
      </c>
      <c r="BD345" s="212">
        <f>$F345/Inputs!$J$18*'Project 2'!BD$23</f>
        <v>0</v>
      </c>
      <c r="BE345" s="212">
        <f>$F345/Inputs!$J$18*'Project 2'!BE$23</f>
        <v>0</v>
      </c>
      <c r="BF345" s="212">
        <f>$F345/Inputs!$J$18*'Project 2'!BF$23</f>
        <v>0</v>
      </c>
      <c r="BG345" s="212">
        <f>$F345/Inputs!$J$18*'Project 2'!BG$23</f>
        <v>0</v>
      </c>
      <c r="BH345" s="212">
        <f>$F345/Inputs!$J$18*'Project 2'!BH$23</f>
        <v>0</v>
      </c>
      <c r="BI345" s="212">
        <f>$F345/Inputs!$J$18*'Project 2'!BI$23</f>
        <v>0</v>
      </c>
      <c r="BJ345" s="212">
        <f>$F345/Inputs!$J$18*'Project 2'!BJ$23</f>
        <v>0</v>
      </c>
      <c r="BK345" s="212">
        <f>$F345/Inputs!$J$18*'Project 2'!BK$23</f>
        <v>0</v>
      </c>
      <c r="BL345" s="212">
        <f>$F345/Inputs!$J$18*'Project 2'!BL$23</f>
        <v>0</v>
      </c>
      <c r="BM345" s="212">
        <f>$F345/Inputs!$J$18*'Project 2'!BM$23</f>
        <v>0</v>
      </c>
      <c r="BN345" s="212">
        <f>$F345/Inputs!$J$18*'Project 2'!BN$23</f>
        <v>0</v>
      </c>
      <c r="BO345" s="212">
        <f>$F345/Inputs!$J$18*'Project 2'!BO$23</f>
        <v>0</v>
      </c>
      <c r="BP345" s="212">
        <f>$F345/Inputs!$J$18*'Project 2'!BP$23</f>
        <v>0</v>
      </c>
      <c r="BQ345" s="212">
        <f>$F345/Inputs!$J$18*'Project 2'!BQ$23</f>
        <v>0</v>
      </c>
      <c r="BR345" s="212">
        <f>$F345/Inputs!$J$18*'Project 2'!BR$23</f>
        <v>0</v>
      </c>
      <c r="BS345" s="212">
        <f>$F345/Inputs!$J$18*'Project 2'!BS$23</f>
        <v>0</v>
      </c>
      <c r="BT345" s="212">
        <f>$F345/Inputs!$J$18*'Project 2'!BT$23</f>
        <v>0</v>
      </c>
      <c r="BU345" s="212">
        <f>$F345/Inputs!$J$18*'Project 2'!BU$23</f>
        <v>0</v>
      </c>
      <c r="BV345" s="212">
        <f>$F345/Inputs!$J$18*'Project 2'!BV$23</f>
        <v>0</v>
      </c>
      <c r="BW345" s="212">
        <f>$F345/Inputs!$J$18*'Project 2'!BW$23</f>
        <v>0</v>
      </c>
      <c r="BX345" s="212">
        <f>$F345/Inputs!$J$18*'Project 2'!BX$23</f>
        <v>0</v>
      </c>
      <c r="BY345" s="212">
        <f>$F345/Inputs!$J$18*'Project 2'!BY$23</f>
        <v>0</v>
      </c>
      <c r="BZ345" s="212">
        <f>$F345/Inputs!$J$18*'Project 2'!BZ$23</f>
        <v>0</v>
      </c>
      <c r="CA345" s="212">
        <f>$F345/Inputs!$J$18*'Project 2'!CA$23</f>
        <v>0</v>
      </c>
      <c r="CB345" s="212">
        <f>$F345/Inputs!$J$18*'Project 2'!CB$23</f>
        <v>0</v>
      </c>
      <c r="CC345" s="212">
        <f>$F345/Inputs!$J$18*'Project 2'!CC$23</f>
        <v>0</v>
      </c>
      <c r="CD345" s="212">
        <f>$F345/Inputs!$J$18*'Project 2'!CD$23</f>
        <v>0</v>
      </c>
      <c r="CE345" s="212">
        <f>$F345/Inputs!$J$18*'Project 2'!CE$23</f>
        <v>0</v>
      </c>
      <c r="CF345" s="212">
        <f>$F345/Inputs!$J$18*'Project 2'!CF$23</f>
        <v>0</v>
      </c>
      <c r="CG345" s="212">
        <f>$F345/Inputs!$J$18*'Project 2'!CG$23</f>
        <v>0</v>
      </c>
      <c r="CH345" s="212">
        <f>$F345/Inputs!$J$18*'Project 2'!CH$23</f>
        <v>0</v>
      </c>
      <c r="CI345" s="212">
        <f>$F345/Inputs!$J$18*'Project 2'!CI$23</f>
        <v>0</v>
      </c>
      <c r="CJ345" s="212">
        <f>$F345/Inputs!$J$18*'Project 2'!CJ$23</f>
        <v>0</v>
      </c>
      <c r="CK345" s="212">
        <f>$F345/Inputs!$J$18*'Project 2'!CK$23</f>
        <v>0</v>
      </c>
      <c r="CL345" s="212">
        <f>$F345/Inputs!$J$18*'Project 2'!CL$23</f>
        <v>0</v>
      </c>
      <c r="CM345" s="212">
        <f>$F345/Inputs!$J$18*'Project 2'!CM$23</f>
        <v>0</v>
      </c>
      <c r="CN345" s="212">
        <f>$F345/Inputs!$J$18*'Project 2'!CN$23</f>
        <v>0</v>
      </c>
      <c r="CO345" s="212">
        <f>$F345/Inputs!$J$18*'Project 2'!CO$23</f>
        <v>0</v>
      </c>
      <c r="CP345" s="212">
        <f>$F345/Inputs!$J$18*'Project 2'!CP$23</f>
        <v>0</v>
      </c>
      <c r="CQ345" s="212">
        <f>$F345/Inputs!$J$18*'Project 2'!CQ$23</f>
        <v>0</v>
      </c>
      <c r="CR345" s="212">
        <f>$F345/Inputs!$J$18*'Project 2'!CR$23</f>
        <v>0</v>
      </c>
      <c r="CS345" s="212">
        <f>$F345/Inputs!$J$18*'Project 2'!CS$23</f>
        <v>0</v>
      </c>
      <c r="CT345" s="212">
        <f>$F345/Inputs!$J$18*'Project 2'!CT$23</f>
        <v>0</v>
      </c>
      <c r="CU345" s="212">
        <f>$F345/Inputs!$J$18*'Project 2'!CU$23</f>
        <v>0</v>
      </c>
      <c r="CV345" s="212">
        <f>$F345/Inputs!$J$18*'Project 2'!CV$23</f>
        <v>0</v>
      </c>
      <c r="CW345" s="212">
        <f>$F345/Inputs!$J$18*'Project 2'!CW$23</f>
        <v>0</v>
      </c>
      <c r="CX345" s="212">
        <f>$F345/Inputs!$J$18*'Project 2'!CX$23</f>
        <v>0</v>
      </c>
      <c r="CY345" s="212">
        <f>$F345/Inputs!$J$18*'Project 2'!CY$23</f>
        <v>0</v>
      </c>
      <c r="CZ345" s="212">
        <f>$F345/Inputs!$J$18*'Project 2'!CZ$23</f>
        <v>0</v>
      </c>
      <c r="DA345" s="212">
        <f>$F345/Inputs!$J$18*'Project 2'!DA$23</f>
        <v>0</v>
      </c>
      <c r="DB345" s="212">
        <f>$F345/Inputs!$J$18*'Project 2'!DB$23</f>
        <v>0</v>
      </c>
      <c r="DC345" s="212">
        <f>$F345/Inputs!$J$18*'Project 2'!DC$23</f>
        <v>0</v>
      </c>
      <c r="DD345" s="212">
        <f>$F345/Inputs!$J$18*'Project 2'!DD$23</f>
        <v>0</v>
      </c>
      <c r="DE345" s="212">
        <f>$F345/Inputs!$J$18*'Project 2'!DE$23</f>
        <v>0</v>
      </c>
      <c r="DF345" s="212">
        <f>$F345/Inputs!$J$18*'Project 2'!DF$23</f>
        <v>0</v>
      </c>
      <c r="DG345" s="212">
        <f>$F345/Inputs!$J$18*'Project 2'!DG$23</f>
        <v>0</v>
      </c>
      <c r="DH345" s="212">
        <f>$F345/Inputs!$J$18*'Project 2'!DH$23</f>
        <v>0</v>
      </c>
      <c r="DI345" s="212">
        <f>$F345/Inputs!$J$18*'Project 2'!DI$23</f>
        <v>0</v>
      </c>
      <c r="DJ345" s="212">
        <f>$F345/Inputs!$J$18*'Project 2'!DJ$23</f>
        <v>0</v>
      </c>
      <c r="DK345" s="212">
        <f>$F345/Inputs!$J$18*'Project 2'!DK$23</f>
        <v>0</v>
      </c>
      <c r="DL345" s="212">
        <f>$F345/Inputs!$J$18*'Project 2'!DL$23</f>
        <v>0</v>
      </c>
      <c r="DM345" s="212">
        <f>$F345/Inputs!$J$18*'Project 2'!DM$23</f>
        <v>0</v>
      </c>
      <c r="DN345" s="212">
        <f>$F345/Inputs!$J$18*'Project 2'!DN$23</f>
        <v>0</v>
      </c>
    </row>
    <row r="346" spans="1:118">
      <c r="A346" s="151"/>
      <c r="C346" s="34" t="s">
        <v>227</v>
      </c>
      <c r="F346" s="306">
        <f>Inputs!J313</f>
        <v>300000</v>
      </c>
      <c r="G346" s="35" t="s">
        <v>131</v>
      </c>
      <c r="H346" s="36"/>
      <c r="I346" s="307"/>
      <c r="J346" s="212">
        <f>$F346/Inputs!$J$18*'Project 2'!J$23</f>
        <v>0</v>
      </c>
      <c r="K346" s="212">
        <f>$F346/Inputs!$J$18*'Project 2'!K$23</f>
        <v>100000</v>
      </c>
      <c r="L346" s="212">
        <f>$F346/Inputs!$J$18*'Project 2'!L$23</f>
        <v>100000</v>
      </c>
      <c r="M346" s="212">
        <f>$F346/Inputs!$J$18*'Project 2'!M$23</f>
        <v>100000</v>
      </c>
      <c r="N346" s="212">
        <f>$F346/Inputs!$J$18*'Project 2'!N$23</f>
        <v>0</v>
      </c>
      <c r="O346" s="212">
        <f>$F346/Inputs!$J$18*'Project 2'!O$23</f>
        <v>0</v>
      </c>
      <c r="P346" s="212">
        <f>$F346/Inputs!$J$18*'Project 2'!P$23</f>
        <v>0</v>
      </c>
      <c r="Q346" s="212">
        <f>$F346/Inputs!$J$18*'Project 2'!Q$23</f>
        <v>0</v>
      </c>
      <c r="R346" s="212">
        <f>$F346/Inputs!$J$18*'Project 2'!R$23</f>
        <v>0</v>
      </c>
      <c r="S346" s="212">
        <f>$F346/Inputs!$J$18*'Project 2'!S$23</f>
        <v>0</v>
      </c>
      <c r="T346" s="212">
        <f>$F346/Inputs!$J$18*'Project 2'!T$23</f>
        <v>0</v>
      </c>
      <c r="U346" s="212">
        <f>$F346/Inputs!$J$18*'Project 2'!U$23</f>
        <v>0</v>
      </c>
      <c r="V346" s="212">
        <f>$F346/Inputs!$J$18*'Project 2'!V$23</f>
        <v>0</v>
      </c>
      <c r="W346" s="212">
        <f>$F346/Inputs!$J$18*'Project 2'!W$23</f>
        <v>0</v>
      </c>
      <c r="X346" s="212">
        <f>$F346/Inputs!$J$18*'Project 2'!X$23</f>
        <v>0</v>
      </c>
      <c r="Y346" s="212">
        <f>$F346/Inputs!$J$18*'Project 2'!Y$23</f>
        <v>0</v>
      </c>
      <c r="Z346" s="212">
        <f>$F346/Inputs!$J$18*'Project 2'!Z$23</f>
        <v>0</v>
      </c>
      <c r="AA346" s="212">
        <f>$F346/Inputs!$J$18*'Project 2'!AA$23</f>
        <v>0</v>
      </c>
      <c r="AB346" s="212">
        <f>$F346/Inputs!$J$18*'Project 2'!AB$23</f>
        <v>0</v>
      </c>
      <c r="AC346" s="212">
        <f>$F346/Inputs!$J$18*'Project 2'!AC$23</f>
        <v>0</v>
      </c>
      <c r="AD346" s="212">
        <f>$F346/Inputs!$J$18*'Project 2'!AD$23</f>
        <v>0</v>
      </c>
      <c r="AE346" s="212">
        <f>$F346/Inputs!$J$18*'Project 2'!AE$23</f>
        <v>0</v>
      </c>
      <c r="AF346" s="212">
        <f>$F346/Inputs!$J$18*'Project 2'!AF$23</f>
        <v>0</v>
      </c>
      <c r="AG346" s="212">
        <f>$F346/Inputs!$J$18*'Project 2'!AG$23</f>
        <v>0</v>
      </c>
      <c r="AH346" s="212">
        <f>$F346/Inputs!$J$18*'Project 2'!AH$23</f>
        <v>0</v>
      </c>
      <c r="AI346" s="212">
        <f>$F346/Inputs!$J$18*'Project 2'!AI$23</f>
        <v>0</v>
      </c>
      <c r="AJ346" s="212">
        <f>$F346/Inputs!$J$18*'Project 2'!AJ$23</f>
        <v>0</v>
      </c>
      <c r="AK346" s="212">
        <f>$F346/Inputs!$J$18*'Project 2'!AK$23</f>
        <v>0</v>
      </c>
      <c r="AL346" s="212">
        <f>$F346/Inputs!$J$18*'Project 2'!AL$23</f>
        <v>0</v>
      </c>
      <c r="AM346" s="212">
        <f>$F346/Inputs!$J$18*'Project 2'!AM$23</f>
        <v>0</v>
      </c>
      <c r="AN346" s="212">
        <f>$F346/Inputs!$J$18*'Project 2'!AN$23</f>
        <v>0</v>
      </c>
      <c r="AO346" s="212">
        <f>$F346/Inputs!$J$18*'Project 2'!AO$23</f>
        <v>0</v>
      </c>
      <c r="AP346" s="212">
        <f>$F346/Inputs!$J$18*'Project 2'!AP$23</f>
        <v>0</v>
      </c>
      <c r="AQ346" s="212">
        <f>$F346/Inputs!$J$18*'Project 2'!AQ$23</f>
        <v>0</v>
      </c>
      <c r="AR346" s="212">
        <f>$F346/Inputs!$J$18*'Project 2'!AR$23</f>
        <v>0</v>
      </c>
      <c r="AS346" s="212">
        <f>$F346/Inputs!$J$18*'Project 2'!AS$23</f>
        <v>0</v>
      </c>
      <c r="AT346" s="212">
        <f>$F346/Inputs!$J$18*'Project 2'!AT$23</f>
        <v>0</v>
      </c>
      <c r="AU346" s="212">
        <f>$F346/Inputs!$J$18*'Project 2'!AU$23</f>
        <v>0</v>
      </c>
      <c r="AV346" s="212">
        <f>$F346/Inputs!$J$18*'Project 2'!AV$23</f>
        <v>0</v>
      </c>
      <c r="AW346" s="212">
        <f>$F346/Inputs!$J$18*'Project 2'!AW$23</f>
        <v>0</v>
      </c>
      <c r="AX346" s="212">
        <f>$F346/Inputs!$J$18*'Project 2'!AX$23</f>
        <v>0</v>
      </c>
      <c r="AY346" s="212">
        <f>$F346/Inputs!$J$18*'Project 2'!AY$23</f>
        <v>0</v>
      </c>
      <c r="AZ346" s="212">
        <f>$F346/Inputs!$J$18*'Project 2'!AZ$23</f>
        <v>0</v>
      </c>
      <c r="BA346" s="212">
        <f>$F346/Inputs!$J$18*'Project 2'!BA$23</f>
        <v>0</v>
      </c>
      <c r="BB346" s="212">
        <f>$F346/Inputs!$J$18*'Project 2'!BB$23</f>
        <v>0</v>
      </c>
      <c r="BC346" s="212">
        <f>$F346/Inputs!$J$18*'Project 2'!BC$23</f>
        <v>0</v>
      </c>
      <c r="BD346" s="212">
        <f>$F346/Inputs!$J$18*'Project 2'!BD$23</f>
        <v>0</v>
      </c>
      <c r="BE346" s="212">
        <f>$F346/Inputs!$J$18*'Project 2'!BE$23</f>
        <v>0</v>
      </c>
      <c r="BF346" s="212">
        <f>$F346/Inputs!$J$18*'Project 2'!BF$23</f>
        <v>0</v>
      </c>
      <c r="BG346" s="212">
        <f>$F346/Inputs!$J$18*'Project 2'!BG$23</f>
        <v>0</v>
      </c>
      <c r="BH346" s="212">
        <f>$F346/Inputs!$J$18*'Project 2'!BH$23</f>
        <v>0</v>
      </c>
      <c r="BI346" s="212">
        <f>$F346/Inputs!$J$18*'Project 2'!BI$23</f>
        <v>0</v>
      </c>
      <c r="BJ346" s="212">
        <f>$F346/Inputs!$J$18*'Project 2'!BJ$23</f>
        <v>0</v>
      </c>
      <c r="BK346" s="212">
        <f>$F346/Inputs!$J$18*'Project 2'!BK$23</f>
        <v>0</v>
      </c>
      <c r="BL346" s="212">
        <f>$F346/Inputs!$J$18*'Project 2'!BL$23</f>
        <v>0</v>
      </c>
      <c r="BM346" s="212">
        <f>$F346/Inputs!$J$18*'Project 2'!BM$23</f>
        <v>0</v>
      </c>
      <c r="BN346" s="212">
        <f>$F346/Inputs!$J$18*'Project 2'!BN$23</f>
        <v>0</v>
      </c>
      <c r="BO346" s="212">
        <f>$F346/Inputs!$J$18*'Project 2'!BO$23</f>
        <v>0</v>
      </c>
      <c r="BP346" s="212">
        <f>$F346/Inputs!$J$18*'Project 2'!BP$23</f>
        <v>0</v>
      </c>
      <c r="BQ346" s="212">
        <f>$F346/Inputs!$J$18*'Project 2'!BQ$23</f>
        <v>0</v>
      </c>
      <c r="BR346" s="212">
        <f>$F346/Inputs!$J$18*'Project 2'!BR$23</f>
        <v>0</v>
      </c>
      <c r="BS346" s="212">
        <f>$F346/Inputs!$J$18*'Project 2'!BS$23</f>
        <v>0</v>
      </c>
      <c r="BT346" s="212">
        <f>$F346/Inputs!$J$18*'Project 2'!BT$23</f>
        <v>0</v>
      </c>
      <c r="BU346" s="212">
        <f>$F346/Inputs!$J$18*'Project 2'!BU$23</f>
        <v>0</v>
      </c>
      <c r="BV346" s="212">
        <f>$F346/Inputs!$J$18*'Project 2'!BV$23</f>
        <v>0</v>
      </c>
      <c r="BW346" s="212">
        <f>$F346/Inputs!$J$18*'Project 2'!BW$23</f>
        <v>0</v>
      </c>
      <c r="BX346" s="212">
        <f>$F346/Inputs!$J$18*'Project 2'!BX$23</f>
        <v>0</v>
      </c>
      <c r="BY346" s="212">
        <f>$F346/Inputs!$J$18*'Project 2'!BY$23</f>
        <v>0</v>
      </c>
      <c r="BZ346" s="212">
        <f>$F346/Inputs!$J$18*'Project 2'!BZ$23</f>
        <v>0</v>
      </c>
      <c r="CA346" s="212">
        <f>$F346/Inputs!$J$18*'Project 2'!CA$23</f>
        <v>0</v>
      </c>
      <c r="CB346" s="212">
        <f>$F346/Inputs!$J$18*'Project 2'!CB$23</f>
        <v>0</v>
      </c>
      <c r="CC346" s="212">
        <f>$F346/Inputs!$J$18*'Project 2'!CC$23</f>
        <v>0</v>
      </c>
      <c r="CD346" s="212">
        <f>$F346/Inputs!$J$18*'Project 2'!CD$23</f>
        <v>0</v>
      </c>
      <c r="CE346" s="212">
        <f>$F346/Inputs!$J$18*'Project 2'!CE$23</f>
        <v>0</v>
      </c>
      <c r="CF346" s="212">
        <f>$F346/Inputs!$J$18*'Project 2'!CF$23</f>
        <v>0</v>
      </c>
      <c r="CG346" s="212">
        <f>$F346/Inputs!$J$18*'Project 2'!CG$23</f>
        <v>0</v>
      </c>
      <c r="CH346" s="212">
        <f>$F346/Inputs!$J$18*'Project 2'!CH$23</f>
        <v>0</v>
      </c>
      <c r="CI346" s="212">
        <f>$F346/Inputs!$J$18*'Project 2'!CI$23</f>
        <v>0</v>
      </c>
      <c r="CJ346" s="212">
        <f>$F346/Inputs!$J$18*'Project 2'!CJ$23</f>
        <v>0</v>
      </c>
      <c r="CK346" s="212">
        <f>$F346/Inputs!$J$18*'Project 2'!CK$23</f>
        <v>0</v>
      </c>
      <c r="CL346" s="212">
        <f>$F346/Inputs!$J$18*'Project 2'!CL$23</f>
        <v>0</v>
      </c>
      <c r="CM346" s="212">
        <f>$F346/Inputs!$J$18*'Project 2'!CM$23</f>
        <v>0</v>
      </c>
      <c r="CN346" s="212">
        <f>$F346/Inputs!$J$18*'Project 2'!CN$23</f>
        <v>0</v>
      </c>
      <c r="CO346" s="212">
        <f>$F346/Inputs!$J$18*'Project 2'!CO$23</f>
        <v>0</v>
      </c>
      <c r="CP346" s="212">
        <f>$F346/Inputs!$J$18*'Project 2'!CP$23</f>
        <v>0</v>
      </c>
      <c r="CQ346" s="212">
        <f>$F346/Inputs!$J$18*'Project 2'!CQ$23</f>
        <v>0</v>
      </c>
      <c r="CR346" s="212">
        <f>$F346/Inputs!$J$18*'Project 2'!CR$23</f>
        <v>0</v>
      </c>
      <c r="CS346" s="212">
        <f>$F346/Inputs!$J$18*'Project 2'!CS$23</f>
        <v>0</v>
      </c>
      <c r="CT346" s="212">
        <f>$F346/Inputs!$J$18*'Project 2'!CT$23</f>
        <v>0</v>
      </c>
      <c r="CU346" s="212">
        <f>$F346/Inputs!$J$18*'Project 2'!CU$23</f>
        <v>0</v>
      </c>
      <c r="CV346" s="212">
        <f>$F346/Inputs!$J$18*'Project 2'!CV$23</f>
        <v>0</v>
      </c>
      <c r="CW346" s="212">
        <f>$F346/Inputs!$J$18*'Project 2'!CW$23</f>
        <v>0</v>
      </c>
      <c r="CX346" s="212">
        <f>$F346/Inputs!$J$18*'Project 2'!CX$23</f>
        <v>0</v>
      </c>
      <c r="CY346" s="212">
        <f>$F346/Inputs!$J$18*'Project 2'!CY$23</f>
        <v>0</v>
      </c>
      <c r="CZ346" s="212">
        <f>$F346/Inputs!$J$18*'Project 2'!CZ$23</f>
        <v>0</v>
      </c>
      <c r="DA346" s="212">
        <f>$F346/Inputs!$J$18*'Project 2'!DA$23</f>
        <v>0</v>
      </c>
      <c r="DB346" s="212">
        <f>$F346/Inputs!$J$18*'Project 2'!DB$23</f>
        <v>0</v>
      </c>
      <c r="DC346" s="212">
        <f>$F346/Inputs!$J$18*'Project 2'!DC$23</f>
        <v>0</v>
      </c>
      <c r="DD346" s="212">
        <f>$F346/Inputs!$J$18*'Project 2'!DD$23</f>
        <v>0</v>
      </c>
      <c r="DE346" s="212">
        <f>$F346/Inputs!$J$18*'Project 2'!DE$23</f>
        <v>0</v>
      </c>
      <c r="DF346" s="212">
        <f>$F346/Inputs!$J$18*'Project 2'!DF$23</f>
        <v>0</v>
      </c>
      <c r="DG346" s="212">
        <f>$F346/Inputs!$J$18*'Project 2'!DG$23</f>
        <v>0</v>
      </c>
      <c r="DH346" s="212">
        <f>$F346/Inputs!$J$18*'Project 2'!DH$23</f>
        <v>0</v>
      </c>
      <c r="DI346" s="212">
        <f>$F346/Inputs!$J$18*'Project 2'!DI$23</f>
        <v>0</v>
      </c>
      <c r="DJ346" s="212">
        <f>$F346/Inputs!$J$18*'Project 2'!DJ$23</f>
        <v>0</v>
      </c>
      <c r="DK346" s="212">
        <f>$F346/Inputs!$J$18*'Project 2'!DK$23</f>
        <v>0</v>
      </c>
      <c r="DL346" s="212">
        <f>$F346/Inputs!$J$18*'Project 2'!DL$23</f>
        <v>0</v>
      </c>
      <c r="DM346" s="212">
        <f>$F346/Inputs!$J$18*'Project 2'!DM$23</f>
        <v>0</v>
      </c>
      <c r="DN346" s="212">
        <f>$F346/Inputs!$J$18*'Project 2'!DN$23</f>
        <v>0</v>
      </c>
    </row>
    <row r="347" spans="1:118">
      <c r="A347" s="151"/>
      <c r="C347" s="34" t="s">
        <v>215</v>
      </c>
      <c r="F347" s="306">
        <f>Inputs!J318</f>
        <v>2970200.7560483874</v>
      </c>
      <c r="G347" s="35" t="s">
        <v>131</v>
      </c>
      <c r="H347" s="36"/>
      <c r="I347" s="307"/>
      <c r="J347" s="212">
        <f>$F347/Inputs!$J$18*'Project 2'!J$23</f>
        <v>0</v>
      </c>
      <c r="K347" s="212">
        <f>$F347/Inputs!$J$18*'Project 2'!K$23</f>
        <v>990066.91868279583</v>
      </c>
      <c r="L347" s="212">
        <f>$F347/Inputs!$J$18*'Project 2'!L$23</f>
        <v>990066.91868279583</v>
      </c>
      <c r="M347" s="212">
        <f>$F347/Inputs!$J$18*'Project 2'!M$23</f>
        <v>990066.91868279583</v>
      </c>
      <c r="N347" s="212">
        <f>$F347/Inputs!$J$18*'Project 2'!N$23</f>
        <v>0</v>
      </c>
      <c r="O347" s="212">
        <f>$F347/Inputs!$J$18*'Project 2'!O$23</f>
        <v>0</v>
      </c>
      <c r="P347" s="212">
        <f>$F347/Inputs!$J$18*'Project 2'!P$23</f>
        <v>0</v>
      </c>
      <c r="Q347" s="212">
        <f>$F347/Inputs!$J$18*'Project 2'!Q$23</f>
        <v>0</v>
      </c>
      <c r="R347" s="212">
        <f>$F347/Inputs!$J$18*'Project 2'!R$23</f>
        <v>0</v>
      </c>
      <c r="S347" s="212">
        <f>$F347/Inputs!$J$18*'Project 2'!S$23</f>
        <v>0</v>
      </c>
      <c r="T347" s="212">
        <f>$F347/Inputs!$J$18*'Project 2'!T$23</f>
        <v>0</v>
      </c>
      <c r="U347" s="212">
        <f>$F347/Inputs!$J$18*'Project 2'!U$23</f>
        <v>0</v>
      </c>
      <c r="V347" s="212">
        <f>$F347/Inputs!$J$18*'Project 2'!V$23</f>
        <v>0</v>
      </c>
      <c r="W347" s="212">
        <f>$F347/Inputs!$J$18*'Project 2'!W$23</f>
        <v>0</v>
      </c>
      <c r="X347" s="212">
        <f>$F347/Inputs!$J$18*'Project 2'!X$23</f>
        <v>0</v>
      </c>
      <c r="Y347" s="212">
        <f>$F347/Inputs!$J$18*'Project 2'!Y$23</f>
        <v>0</v>
      </c>
      <c r="Z347" s="212">
        <f>$F347/Inputs!$J$18*'Project 2'!Z$23</f>
        <v>0</v>
      </c>
      <c r="AA347" s="212">
        <f>$F347/Inputs!$J$18*'Project 2'!AA$23</f>
        <v>0</v>
      </c>
      <c r="AB347" s="212">
        <f>$F347/Inputs!$J$18*'Project 2'!AB$23</f>
        <v>0</v>
      </c>
      <c r="AC347" s="212">
        <f>$F347/Inputs!$J$18*'Project 2'!AC$23</f>
        <v>0</v>
      </c>
      <c r="AD347" s="212">
        <f>$F347/Inputs!$J$18*'Project 2'!AD$23</f>
        <v>0</v>
      </c>
      <c r="AE347" s="212">
        <f>$F347/Inputs!$J$18*'Project 2'!AE$23</f>
        <v>0</v>
      </c>
      <c r="AF347" s="212">
        <f>$F347/Inputs!$J$18*'Project 2'!AF$23</f>
        <v>0</v>
      </c>
      <c r="AG347" s="212">
        <f>$F347/Inputs!$J$18*'Project 2'!AG$23</f>
        <v>0</v>
      </c>
      <c r="AH347" s="212">
        <f>$F347/Inputs!$J$18*'Project 2'!AH$23</f>
        <v>0</v>
      </c>
      <c r="AI347" s="212">
        <f>$F347/Inputs!$J$18*'Project 2'!AI$23</f>
        <v>0</v>
      </c>
      <c r="AJ347" s="212">
        <f>$F347/Inputs!$J$18*'Project 2'!AJ$23</f>
        <v>0</v>
      </c>
      <c r="AK347" s="212">
        <f>$F347/Inputs!$J$18*'Project 2'!AK$23</f>
        <v>0</v>
      </c>
      <c r="AL347" s="212">
        <f>$F347/Inputs!$J$18*'Project 2'!AL$23</f>
        <v>0</v>
      </c>
      <c r="AM347" s="212">
        <f>$F347/Inputs!$J$18*'Project 2'!AM$23</f>
        <v>0</v>
      </c>
      <c r="AN347" s="212">
        <f>$F347/Inputs!$J$18*'Project 2'!AN$23</f>
        <v>0</v>
      </c>
      <c r="AO347" s="212">
        <f>$F347/Inputs!$J$18*'Project 2'!AO$23</f>
        <v>0</v>
      </c>
      <c r="AP347" s="212">
        <f>$F347/Inputs!$J$18*'Project 2'!AP$23</f>
        <v>0</v>
      </c>
      <c r="AQ347" s="212">
        <f>$F347/Inputs!$J$18*'Project 2'!AQ$23</f>
        <v>0</v>
      </c>
      <c r="AR347" s="212">
        <f>$F347/Inputs!$J$18*'Project 2'!AR$23</f>
        <v>0</v>
      </c>
      <c r="AS347" s="212">
        <f>$F347/Inputs!$J$18*'Project 2'!AS$23</f>
        <v>0</v>
      </c>
      <c r="AT347" s="212">
        <f>$F347/Inputs!$J$18*'Project 2'!AT$23</f>
        <v>0</v>
      </c>
      <c r="AU347" s="212">
        <f>$F347/Inputs!$J$18*'Project 2'!AU$23</f>
        <v>0</v>
      </c>
      <c r="AV347" s="212">
        <f>$F347/Inputs!$J$18*'Project 2'!AV$23</f>
        <v>0</v>
      </c>
      <c r="AW347" s="212">
        <f>$F347/Inputs!$J$18*'Project 2'!AW$23</f>
        <v>0</v>
      </c>
      <c r="AX347" s="212">
        <f>$F347/Inputs!$J$18*'Project 2'!AX$23</f>
        <v>0</v>
      </c>
      <c r="AY347" s="212">
        <f>$F347/Inputs!$J$18*'Project 2'!AY$23</f>
        <v>0</v>
      </c>
      <c r="AZ347" s="212">
        <f>$F347/Inputs!$J$18*'Project 2'!AZ$23</f>
        <v>0</v>
      </c>
      <c r="BA347" s="212">
        <f>$F347/Inputs!$J$18*'Project 2'!BA$23</f>
        <v>0</v>
      </c>
      <c r="BB347" s="212">
        <f>$F347/Inputs!$J$18*'Project 2'!BB$23</f>
        <v>0</v>
      </c>
      <c r="BC347" s="212">
        <f>$F347/Inputs!$J$18*'Project 2'!BC$23</f>
        <v>0</v>
      </c>
      <c r="BD347" s="212">
        <f>$F347/Inputs!$J$18*'Project 2'!BD$23</f>
        <v>0</v>
      </c>
      <c r="BE347" s="212">
        <f>$F347/Inputs!$J$18*'Project 2'!BE$23</f>
        <v>0</v>
      </c>
      <c r="BF347" s="212">
        <f>$F347/Inputs!$J$18*'Project 2'!BF$23</f>
        <v>0</v>
      </c>
      <c r="BG347" s="212">
        <f>$F347/Inputs!$J$18*'Project 2'!BG$23</f>
        <v>0</v>
      </c>
      <c r="BH347" s="212">
        <f>$F347/Inputs!$J$18*'Project 2'!BH$23</f>
        <v>0</v>
      </c>
      <c r="BI347" s="212">
        <f>$F347/Inputs!$J$18*'Project 2'!BI$23</f>
        <v>0</v>
      </c>
      <c r="BJ347" s="212">
        <f>$F347/Inputs!$J$18*'Project 2'!BJ$23</f>
        <v>0</v>
      </c>
      <c r="BK347" s="212">
        <f>$F347/Inputs!$J$18*'Project 2'!BK$23</f>
        <v>0</v>
      </c>
      <c r="BL347" s="212">
        <f>$F347/Inputs!$J$18*'Project 2'!BL$23</f>
        <v>0</v>
      </c>
      <c r="BM347" s="212">
        <f>$F347/Inputs!$J$18*'Project 2'!BM$23</f>
        <v>0</v>
      </c>
      <c r="BN347" s="212">
        <f>$F347/Inputs!$J$18*'Project 2'!BN$23</f>
        <v>0</v>
      </c>
      <c r="BO347" s="212">
        <f>$F347/Inputs!$J$18*'Project 2'!BO$23</f>
        <v>0</v>
      </c>
      <c r="BP347" s="212">
        <f>$F347/Inputs!$J$18*'Project 2'!BP$23</f>
        <v>0</v>
      </c>
      <c r="BQ347" s="212">
        <f>$F347/Inputs!$J$18*'Project 2'!BQ$23</f>
        <v>0</v>
      </c>
      <c r="BR347" s="212">
        <f>$F347/Inputs!$J$18*'Project 2'!BR$23</f>
        <v>0</v>
      </c>
      <c r="BS347" s="212">
        <f>$F347/Inputs!$J$18*'Project 2'!BS$23</f>
        <v>0</v>
      </c>
      <c r="BT347" s="212">
        <f>$F347/Inputs!$J$18*'Project 2'!BT$23</f>
        <v>0</v>
      </c>
      <c r="BU347" s="212">
        <f>$F347/Inputs!$J$18*'Project 2'!BU$23</f>
        <v>0</v>
      </c>
      <c r="BV347" s="212">
        <f>$F347/Inputs!$J$18*'Project 2'!BV$23</f>
        <v>0</v>
      </c>
      <c r="BW347" s="212">
        <f>$F347/Inputs!$J$18*'Project 2'!BW$23</f>
        <v>0</v>
      </c>
      <c r="BX347" s="212">
        <f>$F347/Inputs!$J$18*'Project 2'!BX$23</f>
        <v>0</v>
      </c>
      <c r="BY347" s="212">
        <f>$F347/Inputs!$J$18*'Project 2'!BY$23</f>
        <v>0</v>
      </c>
      <c r="BZ347" s="212">
        <f>$F347/Inputs!$J$18*'Project 2'!BZ$23</f>
        <v>0</v>
      </c>
      <c r="CA347" s="212">
        <f>$F347/Inputs!$J$18*'Project 2'!CA$23</f>
        <v>0</v>
      </c>
      <c r="CB347" s="212">
        <f>$F347/Inputs!$J$18*'Project 2'!CB$23</f>
        <v>0</v>
      </c>
      <c r="CC347" s="212">
        <f>$F347/Inputs!$J$18*'Project 2'!CC$23</f>
        <v>0</v>
      </c>
      <c r="CD347" s="212">
        <f>$F347/Inputs!$J$18*'Project 2'!CD$23</f>
        <v>0</v>
      </c>
      <c r="CE347" s="212">
        <f>$F347/Inputs!$J$18*'Project 2'!CE$23</f>
        <v>0</v>
      </c>
      <c r="CF347" s="212">
        <f>$F347/Inputs!$J$18*'Project 2'!CF$23</f>
        <v>0</v>
      </c>
      <c r="CG347" s="212">
        <f>$F347/Inputs!$J$18*'Project 2'!CG$23</f>
        <v>0</v>
      </c>
      <c r="CH347" s="212">
        <f>$F347/Inputs!$J$18*'Project 2'!CH$23</f>
        <v>0</v>
      </c>
      <c r="CI347" s="212">
        <f>$F347/Inputs!$J$18*'Project 2'!CI$23</f>
        <v>0</v>
      </c>
      <c r="CJ347" s="212">
        <f>$F347/Inputs!$J$18*'Project 2'!CJ$23</f>
        <v>0</v>
      </c>
      <c r="CK347" s="212">
        <f>$F347/Inputs!$J$18*'Project 2'!CK$23</f>
        <v>0</v>
      </c>
      <c r="CL347" s="212">
        <f>$F347/Inputs!$J$18*'Project 2'!CL$23</f>
        <v>0</v>
      </c>
      <c r="CM347" s="212">
        <f>$F347/Inputs!$J$18*'Project 2'!CM$23</f>
        <v>0</v>
      </c>
      <c r="CN347" s="212">
        <f>$F347/Inputs!$J$18*'Project 2'!CN$23</f>
        <v>0</v>
      </c>
      <c r="CO347" s="212">
        <f>$F347/Inputs!$J$18*'Project 2'!CO$23</f>
        <v>0</v>
      </c>
      <c r="CP347" s="212">
        <f>$F347/Inputs!$J$18*'Project 2'!CP$23</f>
        <v>0</v>
      </c>
      <c r="CQ347" s="212">
        <f>$F347/Inputs!$J$18*'Project 2'!CQ$23</f>
        <v>0</v>
      </c>
      <c r="CR347" s="212">
        <f>$F347/Inputs!$J$18*'Project 2'!CR$23</f>
        <v>0</v>
      </c>
      <c r="CS347" s="212">
        <f>$F347/Inputs!$J$18*'Project 2'!CS$23</f>
        <v>0</v>
      </c>
      <c r="CT347" s="212">
        <f>$F347/Inputs!$J$18*'Project 2'!CT$23</f>
        <v>0</v>
      </c>
      <c r="CU347" s="212">
        <f>$F347/Inputs!$J$18*'Project 2'!CU$23</f>
        <v>0</v>
      </c>
      <c r="CV347" s="212">
        <f>$F347/Inputs!$J$18*'Project 2'!CV$23</f>
        <v>0</v>
      </c>
      <c r="CW347" s="212">
        <f>$F347/Inputs!$J$18*'Project 2'!CW$23</f>
        <v>0</v>
      </c>
      <c r="CX347" s="212">
        <f>$F347/Inputs!$J$18*'Project 2'!CX$23</f>
        <v>0</v>
      </c>
      <c r="CY347" s="212">
        <f>$F347/Inputs!$J$18*'Project 2'!CY$23</f>
        <v>0</v>
      </c>
      <c r="CZ347" s="212">
        <f>$F347/Inputs!$J$18*'Project 2'!CZ$23</f>
        <v>0</v>
      </c>
      <c r="DA347" s="212">
        <f>$F347/Inputs!$J$18*'Project 2'!DA$23</f>
        <v>0</v>
      </c>
      <c r="DB347" s="212">
        <f>$F347/Inputs!$J$18*'Project 2'!DB$23</f>
        <v>0</v>
      </c>
      <c r="DC347" s="212">
        <f>$F347/Inputs!$J$18*'Project 2'!DC$23</f>
        <v>0</v>
      </c>
      <c r="DD347" s="212">
        <f>$F347/Inputs!$J$18*'Project 2'!DD$23</f>
        <v>0</v>
      </c>
      <c r="DE347" s="212">
        <f>$F347/Inputs!$J$18*'Project 2'!DE$23</f>
        <v>0</v>
      </c>
      <c r="DF347" s="212">
        <f>$F347/Inputs!$J$18*'Project 2'!DF$23</f>
        <v>0</v>
      </c>
      <c r="DG347" s="212">
        <f>$F347/Inputs!$J$18*'Project 2'!DG$23</f>
        <v>0</v>
      </c>
      <c r="DH347" s="212">
        <f>$F347/Inputs!$J$18*'Project 2'!DH$23</f>
        <v>0</v>
      </c>
      <c r="DI347" s="212">
        <f>$F347/Inputs!$J$18*'Project 2'!DI$23</f>
        <v>0</v>
      </c>
      <c r="DJ347" s="212">
        <f>$F347/Inputs!$J$18*'Project 2'!DJ$23</f>
        <v>0</v>
      </c>
      <c r="DK347" s="212">
        <f>$F347/Inputs!$J$18*'Project 2'!DK$23</f>
        <v>0</v>
      </c>
      <c r="DL347" s="212">
        <f>$F347/Inputs!$J$18*'Project 2'!DL$23</f>
        <v>0</v>
      </c>
      <c r="DM347" s="212">
        <f>$F347/Inputs!$J$18*'Project 2'!DM$23</f>
        <v>0</v>
      </c>
      <c r="DN347" s="212">
        <f>$F347/Inputs!$J$18*'Project 2'!DN$23</f>
        <v>0</v>
      </c>
    </row>
    <row r="348" spans="1:118">
      <c r="A348" s="151"/>
      <c r="C348" s="34" t="s">
        <v>229</v>
      </c>
      <c r="F348" s="85">
        <f>Inputs!J320</f>
        <v>6237421.587701614</v>
      </c>
      <c r="G348" s="35" t="s">
        <v>131</v>
      </c>
      <c r="H348" s="36"/>
      <c r="I348" s="307"/>
      <c r="J348" s="212">
        <f>$F348/Inputs!$J$18*'Project 2'!J$23</f>
        <v>0</v>
      </c>
      <c r="K348" s="212">
        <f>$F348/Inputs!$J$18*'Project 2'!K$23</f>
        <v>2079140.5292338713</v>
      </c>
      <c r="L348" s="212">
        <f>$F348/Inputs!$J$18*'Project 2'!L$23</f>
        <v>2079140.5292338713</v>
      </c>
      <c r="M348" s="212">
        <f>$F348/Inputs!$J$18*'Project 2'!M$23</f>
        <v>2079140.5292338713</v>
      </c>
      <c r="N348" s="212">
        <f>$F348/Inputs!$J$18*'Project 2'!N$23</f>
        <v>0</v>
      </c>
      <c r="O348" s="212">
        <f>$F348/Inputs!$J$18*'Project 2'!O$23</f>
        <v>0</v>
      </c>
      <c r="P348" s="212">
        <f>$F348/Inputs!$J$18*'Project 2'!P$23</f>
        <v>0</v>
      </c>
      <c r="Q348" s="212">
        <f>$F348/Inputs!$J$18*'Project 2'!Q$23</f>
        <v>0</v>
      </c>
      <c r="R348" s="212">
        <f>$F348/Inputs!$J$18*'Project 2'!R$23</f>
        <v>0</v>
      </c>
      <c r="S348" s="212">
        <f>$F348/Inputs!$J$18*'Project 2'!S$23</f>
        <v>0</v>
      </c>
      <c r="T348" s="212">
        <f>$F348/Inputs!$J$18*'Project 2'!T$23</f>
        <v>0</v>
      </c>
      <c r="U348" s="212">
        <f>$F348/Inputs!$J$18*'Project 2'!U$23</f>
        <v>0</v>
      </c>
      <c r="V348" s="212">
        <f>$F348/Inputs!$J$18*'Project 2'!V$23</f>
        <v>0</v>
      </c>
      <c r="W348" s="212">
        <f>$F348/Inputs!$J$18*'Project 2'!W$23</f>
        <v>0</v>
      </c>
      <c r="X348" s="212">
        <f>$F348/Inputs!$J$18*'Project 2'!X$23</f>
        <v>0</v>
      </c>
      <c r="Y348" s="212">
        <f>$F348/Inputs!$J$18*'Project 2'!Y$23</f>
        <v>0</v>
      </c>
      <c r="Z348" s="212">
        <f>$F348/Inputs!$J$18*'Project 2'!Z$23</f>
        <v>0</v>
      </c>
      <c r="AA348" s="212">
        <f>$F348/Inputs!$J$18*'Project 2'!AA$23</f>
        <v>0</v>
      </c>
      <c r="AB348" s="212">
        <f>$F348/Inputs!$J$18*'Project 2'!AB$23</f>
        <v>0</v>
      </c>
      <c r="AC348" s="212">
        <f>$F348/Inputs!$J$18*'Project 2'!AC$23</f>
        <v>0</v>
      </c>
      <c r="AD348" s="212">
        <f>$F348/Inputs!$J$18*'Project 2'!AD$23</f>
        <v>0</v>
      </c>
      <c r="AE348" s="212">
        <f>$F348/Inputs!$J$18*'Project 2'!AE$23</f>
        <v>0</v>
      </c>
      <c r="AF348" s="212">
        <f>$F348/Inputs!$J$18*'Project 2'!AF$23</f>
        <v>0</v>
      </c>
      <c r="AG348" s="212">
        <f>$F348/Inputs!$J$18*'Project 2'!AG$23</f>
        <v>0</v>
      </c>
      <c r="AH348" s="212">
        <f>$F348/Inputs!$J$18*'Project 2'!AH$23</f>
        <v>0</v>
      </c>
      <c r="AI348" s="212">
        <f>$F348/Inputs!$J$18*'Project 2'!AI$23</f>
        <v>0</v>
      </c>
      <c r="AJ348" s="212">
        <f>$F348/Inputs!$J$18*'Project 2'!AJ$23</f>
        <v>0</v>
      </c>
      <c r="AK348" s="212">
        <f>$F348/Inputs!$J$18*'Project 2'!AK$23</f>
        <v>0</v>
      </c>
      <c r="AL348" s="212">
        <f>$F348/Inputs!$J$18*'Project 2'!AL$23</f>
        <v>0</v>
      </c>
      <c r="AM348" s="212">
        <f>$F348/Inputs!$J$18*'Project 2'!AM$23</f>
        <v>0</v>
      </c>
      <c r="AN348" s="212">
        <f>$F348/Inputs!$J$18*'Project 2'!AN$23</f>
        <v>0</v>
      </c>
      <c r="AO348" s="212">
        <f>$F348/Inputs!$J$18*'Project 2'!AO$23</f>
        <v>0</v>
      </c>
      <c r="AP348" s="212">
        <f>$F348/Inputs!$J$18*'Project 2'!AP$23</f>
        <v>0</v>
      </c>
      <c r="AQ348" s="212">
        <f>$F348/Inputs!$J$18*'Project 2'!AQ$23</f>
        <v>0</v>
      </c>
      <c r="AR348" s="212">
        <f>$F348/Inputs!$J$18*'Project 2'!AR$23</f>
        <v>0</v>
      </c>
      <c r="AS348" s="212">
        <f>$F348/Inputs!$J$18*'Project 2'!AS$23</f>
        <v>0</v>
      </c>
      <c r="AT348" s="212">
        <f>$F348/Inputs!$J$18*'Project 2'!AT$23</f>
        <v>0</v>
      </c>
      <c r="AU348" s="212">
        <f>$F348/Inputs!$J$18*'Project 2'!AU$23</f>
        <v>0</v>
      </c>
      <c r="AV348" s="212">
        <f>$F348/Inputs!$J$18*'Project 2'!AV$23</f>
        <v>0</v>
      </c>
      <c r="AW348" s="212">
        <f>$F348/Inputs!$J$18*'Project 2'!AW$23</f>
        <v>0</v>
      </c>
      <c r="AX348" s="212">
        <f>$F348/Inputs!$J$18*'Project 2'!AX$23</f>
        <v>0</v>
      </c>
      <c r="AY348" s="212">
        <f>$F348/Inputs!$J$18*'Project 2'!AY$23</f>
        <v>0</v>
      </c>
      <c r="AZ348" s="212">
        <f>$F348/Inputs!$J$18*'Project 2'!AZ$23</f>
        <v>0</v>
      </c>
      <c r="BA348" s="212">
        <f>$F348/Inputs!$J$18*'Project 2'!BA$23</f>
        <v>0</v>
      </c>
      <c r="BB348" s="212">
        <f>$F348/Inputs!$J$18*'Project 2'!BB$23</f>
        <v>0</v>
      </c>
      <c r="BC348" s="212">
        <f>$F348/Inputs!$J$18*'Project 2'!BC$23</f>
        <v>0</v>
      </c>
      <c r="BD348" s="212">
        <f>$F348/Inputs!$J$18*'Project 2'!BD$23</f>
        <v>0</v>
      </c>
      <c r="BE348" s="212">
        <f>$F348/Inputs!$J$18*'Project 2'!BE$23</f>
        <v>0</v>
      </c>
      <c r="BF348" s="212">
        <f>$F348/Inputs!$J$18*'Project 2'!BF$23</f>
        <v>0</v>
      </c>
      <c r="BG348" s="212">
        <f>$F348/Inputs!$J$18*'Project 2'!BG$23</f>
        <v>0</v>
      </c>
      <c r="BH348" s="212">
        <f>$F348/Inputs!$J$18*'Project 2'!BH$23</f>
        <v>0</v>
      </c>
      <c r="BI348" s="212">
        <f>$F348/Inputs!$J$18*'Project 2'!BI$23</f>
        <v>0</v>
      </c>
      <c r="BJ348" s="212">
        <f>$F348/Inputs!$J$18*'Project 2'!BJ$23</f>
        <v>0</v>
      </c>
      <c r="BK348" s="212">
        <f>$F348/Inputs!$J$18*'Project 2'!BK$23</f>
        <v>0</v>
      </c>
      <c r="BL348" s="212">
        <f>$F348/Inputs!$J$18*'Project 2'!BL$23</f>
        <v>0</v>
      </c>
      <c r="BM348" s="212">
        <f>$F348/Inputs!$J$18*'Project 2'!BM$23</f>
        <v>0</v>
      </c>
      <c r="BN348" s="212">
        <f>$F348/Inputs!$J$18*'Project 2'!BN$23</f>
        <v>0</v>
      </c>
      <c r="BO348" s="212">
        <f>$F348/Inputs!$J$18*'Project 2'!BO$23</f>
        <v>0</v>
      </c>
      <c r="BP348" s="212">
        <f>$F348/Inputs!$J$18*'Project 2'!BP$23</f>
        <v>0</v>
      </c>
      <c r="BQ348" s="212">
        <f>$F348/Inputs!$J$18*'Project 2'!BQ$23</f>
        <v>0</v>
      </c>
      <c r="BR348" s="212">
        <f>$F348/Inputs!$J$18*'Project 2'!BR$23</f>
        <v>0</v>
      </c>
      <c r="BS348" s="212">
        <f>$F348/Inputs!$J$18*'Project 2'!BS$23</f>
        <v>0</v>
      </c>
      <c r="BT348" s="212">
        <f>$F348/Inputs!$J$18*'Project 2'!BT$23</f>
        <v>0</v>
      </c>
      <c r="BU348" s="212">
        <f>$F348/Inputs!$J$18*'Project 2'!BU$23</f>
        <v>0</v>
      </c>
      <c r="BV348" s="212">
        <f>$F348/Inputs!$J$18*'Project 2'!BV$23</f>
        <v>0</v>
      </c>
      <c r="BW348" s="212">
        <f>$F348/Inputs!$J$18*'Project 2'!BW$23</f>
        <v>0</v>
      </c>
      <c r="BX348" s="212">
        <f>$F348/Inputs!$J$18*'Project 2'!BX$23</f>
        <v>0</v>
      </c>
      <c r="BY348" s="212">
        <f>$F348/Inputs!$J$18*'Project 2'!BY$23</f>
        <v>0</v>
      </c>
      <c r="BZ348" s="212">
        <f>$F348/Inputs!$J$18*'Project 2'!BZ$23</f>
        <v>0</v>
      </c>
      <c r="CA348" s="212">
        <f>$F348/Inputs!$J$18*'Project 2'!CA$23</f>
        <v>0</v>
      </c>
      <c r="CB348" s="212">
        <f>$F348/Inputs!$J$18*'Project 2'!CB$23</f>
        <v>0</v>
      </c>
      <c r="CC348" s="212">
        <f>$F348/Inputs!$J$18*'Project 2'!CC$23</f>
        <v>0</v>
      </c>
      <c r="CD348" s="212">
        <f>$F348/Inputs!$J$18*'Project 2'!CD$23</f>
        <v>0</v>
      </c>
      <c r="CE348" s="212">
        <f>$F348/Inputs!$J$18*'Project 2'!CE$23</f>
        <v>0</v>
      </c>
      <c r="CF348" s="212">
        <f>$F348/Inputs!$J$18*'Project 2'!CF$23</f>
        <v>0</v>
      </c>
      <c r="CG348" s="212">
        <f>$F348/Inputs!$J$18*'Project 2'!CG$23</f>
        <v>0</v>
      </c>
      <c r="CH348" s="212">
        <f>$F348/Inputs!$J$18*'Project 2'!CH$23</f>
        <v>0</v>
      </c>
      <c r="CI348" s="212">
        <f>$F348/Inputs!$J$18*'Project 2'!CI$23</f>
        <v>0</v>
      </c>
      <c r="CJ348" s="212">
        <f>$F348/Inputs!$J$18*'Project 2'!CJ$23</f>
        <v>0</v>
      </c>
      <c r="CK348" s="212">
        <f>$F348/Inputs!$J$18*'Project 2'!CK$23</f>
        <v>0</v>
      </c>
      <c r="CL348" s="212">
        <f>$F348/Inputs!$J$18*'Project 2'!CL$23</f>
        <v>0</v>
      </c>
      <c r="CM348" s="212">
        <f>$F348/Inputs!$J$18*'Project 2'!CM$23</f>
        <v>0</v>
      </c>
      <c r="CN348" s="212">
        <f>$F348/Inputs!$J$18*'Project 2'!CN$23</f>
        <v>0</v>
      </c>
      <c r="CO348" s="212">
        <f>$F348/Inputs!$J$18*'Project 2'!CO$23</f>
        <v>0</v>
      </c>
      <c r="CP348" s="212">
        <f>$F348/Inputs!$J$18*'Project 2'!CP$23</f>
        <v>0</v>
      </c>
      <c r="CQ348" s="212">
        <f>$F348/Inputs!$J$18*'Project 2'!CQ$23</f>
        <v>0</v>
      </c>
      <c r="CR348" s="212">
        <f>$F348/Inputs!$J$18*'Project 2'!CR$23</f>
        <v>0</v>
      </c>
      <c r="CS348" s="212">
        <f>$F348/Inputs!$J$18*'Project 2'!CS$23</f>
        <v>0</v>
      </c>
      <c r="CT348" s="212">
        <f>$F348/Inputs!$J$18*'Project 2'!CT$23</f>
        <v>0</v>
      </c>
      <c r="CU348" s="212">
        <f>$F348/Inputs!$J$18*'Project 2'!CU$23</f>
        <v>0</v>
      </c>
      <c r="CV348" s="212">
        <f>$F348/Inputs!$J$18*'Project 2'!CV$23</f>
        <v>0</v>
      </c>
      <c r="CW348" s="212">
        <f>$F348/Inputs!$J$18*'Project 2'!CW$23</f>
        <v>0</v>
      </c>
      <c r="CX348" s="212">
        <f>$F348/Inputs!$J$18*'Project 2'!CX$23</f>
        <v>0</v>
      </c>
      <c r="CY348" s="212">
        <f>$F348/Inputs!$J$18*'Project 2'!CY$23</f>
        <v>0</v>
      </c>
      <c r="CZ348" s="212">
        <f>$F348/Inputs!$J$18*'Project 2'!CZ$23</f>
        <v>0</v>
      </c>
      <c r="DA348" s="212">
        <f>$F348/Inputs!$J$18*'Project 2'!DA$23</f>
        <v>0</v>
      </c>
      <c r="DB348" s="212">
        <f>$F348/Inputs!$J$18*'Project 2'!DB$23</f>
        <v>0</v>
      </c>
      <c r="DC348" s="212">
        <f>$F348/Inputs!$J$18*'Project 2'!DC$23</f>
        <v>0</v>
      </c>
      <c r="DD348" s="212">
        <f>$F348/Inputs!$J$18*'Project 2'!DD$23</f>
        <v>0</v>
      </c>
      <c r="DE348" s="212">
        <f>$F348/Inputs!$J$18*'Project 2'!DE$23</f>
        <v>0</v>
      </c>
      <c r="DF348" s="212">
        <f>$F348/Inputs!$J$18*'Project 2'!DF$23</f>
        <v>0</v>
      </c>
      <c r="DG348" s="212">
        <f>$F348/Inputs!$J$18*'Project 2'!DG$23</f>
        <v>0</v>
      </c>
      <c r="DH348" s="212">
        <f>$F348/Inputs!$J$18*'Project 2'!DH$23</f>
        <v>0</v>
      </c>
      <c r="DI348" s="212">
        <f>$F348/Inputs!$J$18*'Project 2'!DI$23</f>
        <v>0</v>
      </c>
      <c r="DJ348" s="212">
        <f>$F348/Inputs!$J$18*'Project 2'!DJ$23</f>
        <v>0</v>
      </c>
      <c r="DK348" s="212">
        <f>$F348/Inputs!$J$18*'Project 2'!DK$23</f>
        <v>0</v>
      </c>
      <c r="DL348" s="212">
        <f>$F348/Inputs!$J$18*'Project 2'!DL$23</f>
        <v>0</v>
      </c>
      <c r="DM348" s="212">
        <f>$F348/Inputs!$J$18*'Project 2'!DM$23</f>
        <v>0</v>
      </c>
      <c r="DN348" s="212">
        <f>$F348/Inputs!$J$18*'Project 2'!DN$23</f>
        <v>0</v>
      </c>
    </row>
    <row r="349" spans="1:118">
      <c r="A349" s="151"/>
      <c r="C349" s="34"/>
      <c r="F349" s="111"/>
      <c r="G349" s="35"/>
      <c r="H349" s="36"/>
      <c r="I349" s="307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2"/>
      <c r="AH349" s="212"/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2"/>
      <c r="BP349" s="212"/>
      <c r="BQ349" s="212"/>
      <c r="BR349" s="212"/>
      <c r="BS349" s="212"/>
      <c r="BT349" s="212"/>
      <c r="BU349" s="212"/>
      <c r="BV349" s="212"/>
      <c r="BW349" s="212"/>
      <c r="BX349" s="212"/>
      <c r="BY349" s="212"/>
      <c r="BZ349" s="212"/>
      <c r="CA349" s="212"/>
      <c r="CB349" s="212"/>
      <c r="CC349" s="212"/>
      <c r="CD349" s="212"/>
      <c r="CE349" s="212"/>
      <c r="CF349" s="212"/>
      <c r="CG349" s="212"/>
      <c r="CH349" s="212"/>
      <c r="CI349" s="212"/>
      <c r="CJ349" s="212"/>
      <c r="CK349" s="212"/>
      <c r="CL349" s="212"/>
      <c r="CM349" s="212"/>
      <c r="CN349" s="212"/>
      <c r="CO349" s="212"/>
      <c r="CP349" s="212"/>
      <c r="CQ349" s="212"/>
      <c r="CR349" s="212"/>
      <c r="CS349" s="212"/>
      <c r="CT349" s="212"/>
      <c r="CU349" s="212"/>
      <c r="CV349" s="212"/>
      <c r="CW349" s="212"/>
      <c r="CX349" s="212"/>
      <c r="CY349" s="212"/>
      <c r="CZ349" s="212"/>
      <c r="DA349" s="212"/>
      <c r="DB349" s="212"/>
      <c r="DC349" s="212"/>
      <c r="DD349" s="212"/>
      <c r="DE349" s="212"/>
      <c r="DF349" s="212"/>
      <c r="DG349" s="212"/>
      <c r="DH349" s="212"/>
      <c r="DI349" s="212"/>
      <c r="DJ349" s="212"/>
      <c r="DK349" s="212"/>
      <c r="DL349" s="212"/>
      <c r="DM349" s="212"/>
      <c r="DN349" s="212"/>
    </row>
    <row r="350" spans="1:118" ht="14">
      <c r="A350" s="151"/>
      <c r="C350" s="40" t="s">
        <v>305</v>
      </c>
      <c r="F350" s="111"/>
      <c r="G350" s="35"/>
      <c r="H350" s="39">
        <f>SUM(J350:DN350)</f>
        <v>68611637.464717761</v>
      </c>
      <c r="I350" s="307"/>
      <c r="J350" s="308">
        <f t="shared" ref="J350:BU350" si="228">SUM(J336:J348)</f>
        <v>0</v>
      </c>
      <c r="K350" s="308">
        <f t="shared" si="228"/>
        <v>22870545.821572587</v>
      </c>
      <c r="L350" s="308">
        <f t="shared" si="228"/>
        <v>22870545.821572587</v>
      </c>
      <c r="M350" s="308">
        <f t="shared" si="228"/>
        <v>22870545.821572587</v>
      </c>
      <c r="N350" s="308">
        <f t="shared" si="228"/>
        <v>0</v>
      </c>
      <c r="O350" s="308">
        <f t="shared" si="228"/>
        <v>0</v>
      </c>
      <c r="P350" s="308">
        <f t="shared" si="228"/>
        <v>0</v>
      </c>
      <c r="Q350" s="308">
        <f t="shared" si="228"/>
        <v>0</v>
      </c>
      <c r="R350" s="308">
        <f t="shared" si="228"/>
        <v>0</v>
      </c>
      <c r="S350" s="308">
        <f t="shared" si="228"/>
        <v>0</v>
      </c>
      <c r="T350" s="308">
        <f t="shared" si="228"/>
        <v>0</v>
      </c>
      <c r="U350" s="308">
        <f t="shared" si="228"/>
        <v>0</v>
      </c>
      <c r="V350" s="308">
        <f t="shared" si="228"/>
        <v>0</v>
      </c>
      <c r="W350" s="308">
        <f t="shared" si="228"/>
        <v>0</v>
      </c>
      <c r="X350" s="308">
        <f t="shared" si="228"/>
        <v>0</v>
      </c>
      <c r="Y350" s="308">
        <f t="shared" si="228"/>
        <v>0</v>
      </c>
      <c r="Z350" s="308">
        <f t="shared" si="228"/>
        <v>0</v>
      </c>
      <c r="AA350" s="308">
        <f t="shared" si="228"/>
        <v>0</v>
      </c>
      <c r="AB350" s="308">
        <f t="shared" si="228"/>
        <v>0</v>
      </c>
      <c r="AC350" s="308">
        <f t="shared" si="228"/>
        <v>0</v>
      </c>
      <c r="AD350" s="308">
        <f t="shared" si="228"/>
        <v>0</v>
      </c>
      <c r="AE350" s="308">
        <f t="shared" si="228"/>
        <v>0</v>
      </c>
      <c r="AF350" s="308">
        <f t="shared" si="228"/>
        <v>0</v>
      </c>
      <c r="AG350" s="308">
        <f t="shared" si="228"/>
        <v>0</v>
      </c>
      <c r="AH350" s="308">
        <f t="shared" si="228"/>
        <v>0</v>
      </c>
      <c r="AI350" s="308">
        <f t="shared" si="228"/>
        <v>0</v>
      </c>
      <c r="AJ350" s="308">
        <f t="shared" si="228"/>
        <v>0</v>
      </c>
      <c r="AK350" s="308">
        <f t="shared" si="228"/>
        <v>0</v>
      </c>
      <c r="AL350" s="308">
        <f t="shared" si="228"/>
        <v>0</v>
      </c>
      <c r="AM350" s="308">
        <f t="shared" si="228"/>
        <v>0</v>
      </c>
      <c r="AN350" s="308">
        <f t="shared" si="228"/>
        <v>0</v>
      </c>
      <c r="AO350" s="308">
        <f t="shared" si="228"/>
        <v>0</v>
      </c>
      <c r="AP350" s="308">
        <f t="shared" si="228"/>
        <v>0</v>
      </c>
      <c r="AQ350" s="308">
        <f t="shared" si="228"/>
        <v>0</v>
      </c>
      <c r="AR350" s="308">
        <f t="shared" si="228"/>
        <v>0</v>
      </c>
      <c r="AS350" s="308">
        <f t="shared" si="228"/>
        <v>0</v>
      </c>
      <c r="AT350" s="308">
        <f t="shared" si="228"/>
        <v>0</v>
      </c>
      <c r="AU350" s="308">
        <f t="shared" si="228"/>
        <v>0</v>
      </c>
      <c r="AV350" s="308">
        <f t="shared" si="228"/>
        <v>0</v>
      </c>
      <c r="AW350" s="308">
        <f t="shared" si="228"/>
        <v>0</v>
      </c>
      <c r="AX350" s="308">
        <f t="shared" si="228"/>
        <v>0</v>
      </c>
      <c r="AY350" s="308">
        <f t="shared" si="228"/>
        <v>0</v>
      </c>
      <c r="AZ350" s="308">
        <f t="shared" si="228"/>
        <v>0</v>
      </c>
      <c r="BA350" s="308">
        <f t="shared" si="228"/>
        <v>0</v>
      </c>
      <c r="BB350" s="308">
        <f t="shared" si="228"/>
        <v>0</v>
      </c>
      <c r="BC350" s="308">
        <f t="shared" si="228"/>
        <v>0</v>
      </c>
      <c r="BD350" s="308">
        <f t="shared" si="228"/>
        <v>0</v>
      </c>
      <c r="BE350" s="308">
        <f t="shared" si="228"/>
        <v>0</v>
      </c>
      <c r="BF350" s="308">
        <f t="shared" si="228"/>
        <v>0</v>
      </c>
      <c r="BG350" s="308">
        <f t="shared" si="228"/>
        <v>0</v>
      </c>
      <c r="BH350" s="308">
        <f t="shared" si="228"/>
        <v>0</v>
      </c>
      <c r="BI350" s="308">
        <f t="shared" si="228"/>
        <v>0</v>
      </c>
      <c r="BJ350" s="308">
        <f t="shared" si="228"/>
        <v>0</v>
      </c>
      <c r="BK350" s="308">
        <f t="shared" si="228"/>
        <v>0</v>
      </c>
      <c r="BL350" s="308">
        <f t="shared" si="228"/>
        <v>0</v>
      </c>
      <c r="BM350" s="308">
        <f t="shared" si="228"/>
        <v>0</v>
      </c>
      <c r="BN350" s="308">
        <f t="shared" si="228"/>
        <v>0</v>
      </c>
      <c r="BO350" s="308">
        <f t="shared" si="228"/>
        <v>0</v>
      </c>
      <c r="BP350" s="308">
        <f t="shared" si="228"/>
        <v>0</v>
      </c>
      <c r="BQ350" s="308">
        <f t="shared" si="228"/>
        <v>0</v>
      </c>
      <c r="BR350" s="308">
        <f t="shared" si="228"/>
        <v>0</v>
      </c>
      <c r="BS350" s="308">
        <f t="shared" si="228"/>
        <v>0</v>
      </c>
      <c r="BT350" s="308">
        <f t="shared" si="228"/>
        <v>0</v>
      </c>
      <c r="BU350" s="308">
        <f t="shared" si="228"/>
        <v>0</v>
      </c>
      <c r="BV350" s="308">
        <f t="shared" ref="BV350:DN350" si="229">SUM(BV336:BV348)</f>
        <v>0</v>
      </c>
      <c r="BW350" s="308">
        <f t="shared" si="229"/>
        <v>0</v>
      </c>
      <c r="BX350" s="308">
        <f t="shared" si="229"/>
        <v>0</v>
      </c>
      <c r="BY350" s="308">
        <f t="shared" si="229"/>
        <v>0</v>
      </c>
      <c r="BZ350" s="308">
        <f t="shared" si="229"/>
        <v>0</v>
      </c>
      <c r="CA350" s="308">
        <f t="shared" si="229"/>
        <v>0</v>
      </c>
      <c r="CB350" s="308">
        <f t="shared" si="229"/>
        <v>0</v>
      </c>
      <c r="CC350" s="308">
        <f t="shared" si="229"/>
        <v>0</v>
      </c>
      <c r="CD350" s="308">
        <f t="shared" si="229"/>
        <v>0</v>
      </c>
      <c r="CE350" s="308">
        <f t="shared" si="229"/>
        <v>0</v>
      </c>
      <c r="CF350" s="308">
        <f t="shared" si="229"/>
        <v>0</v>
      </c>
      <c r="CG350" s="308">
        <f t="shared" si="229"/>
        <v>0</v>
      </c>
      <c r="CH350" s="308">
        <f t="shared" si="229"/>
        <v>0</v>
      </c>
      <c r="CI350" s="308">
        <f t="shared" si="229"/>
        <v>0</v>
      </c>
      <c r="CJ350" s="308">
        <f t="shared" si="229"/>
        <v>0</v>
      </c>
      <c r="CK350" s="308">
        <f t="shared" si="229"/>
        <v>0</v>
      </c>
      <c r="CL350" s="308">
        <f t="shared" si="229"/>
        <v>0</v>
      </c>
      <c r="CM350" s="308">
        <f t="shared" si="229"/>
        <v>0</v>
      </c>
      <c r="CN350" s="308">
        <f t="shared" si="229"/>
        <v>0</v>
      </c>
      <c r="CO350" s="308">
        <f t="shared" si="229"/>
        <v>0</v>
      </c>
      <c r="CP350" s="308">
        <f t="shared" si="229"/>
        <v>0</v>
      </c>
      <c r="CQ350" s="308">
        <f t="shared" si="229"/>
        <v>0</v>
      </c>
      <c r="CR350" s="308">
        <f t="shared" si="229"/>
        <v>0</v>
      </c>
      <c r="CS350" s="308">
        <f t="shared" si="229"/>
        <v>0</v>
      </c>
      <c r="CT350" s="308">
        <f t="shared" si="229"/>
        <v>0</v>
      </c>
      <c r="CU350" s="308">
        <f t="shared" si="229"/>
        <v>0</v>
      </c>
      <c r="CV350" s="308">
        <f t="shared" si="229"/>
        <v>0</v>
      </c>
      <c r="CW350" s="308">
        <f t="shared" si="229"/>
        <v>0</v>
      </c>
      <c r="CX350" s="308">
        <f t="shared" si="229"/>
        <v>0</v>
      </c>
      <c r="CY350" s="308">
        <f t="shared" si="229"/>
        <v>0</v>
      </c>
      <c r="CZ350" s="308">
        <f t="shared" si="229"/>
        <v>0</v>
      </c>
      <c r="DA350" s="308">
        <f t="shared" si="229"/>
        <v>0</v>
      </c>
      <c r="DB350" s="308">
        <f t="shared" si="229"/>
        <v>0</v>
      </c>
      <c r="DC350" s="308">
        <f t="shared" si="229"/>
        <v>0</v>
      </c>
      <c r="DD350" s="308">
        <f t="shared" si="229"/>
        <v>0</v>
      </c>
      <c r="DE350" s="308">
        <f t="shared" si="229"/>
        <v>0</v>
      </c>
      <c r="DF350" s="308">
        <f t="shared" si="229"/>
        <v>0</v>
      </c>
      <c r="DG350" s="308">
        <f t="shared" si="229"/>
        <v>0</v>
      </c>
      <c r="DH350" s="308">
        <f t="shared" si="229"/>
        <v>0</v>
      </c>
      <c r="DI350" s="308">
        <f t="shared" si="229"/>
        <v>0</v>
      </c>
      <c r="DJ350" s="308">
        <f t="shared" si="229"/>
        <v>0</v>
      </c>
      <c r="DK350" s="308">
        <f t="shared" si="229"/>
        <v>0</v>
      </c>
      <c r="DL350" s="308">
        <f t="shared" si="229"/>
        <v>0</v>
      </c>
      <c r="DM350" s="308">
        <f t="shared" si="229"/>
        <v>0</v>
      </c>
      <c r="DN350" s="308">
        <f t="shared" si="229"/>
        <v>0</v>
      </c>
    </row>
    <row r="351" spans="1:118">
      <c r="A351" s="151"/>
      <c r="C351" s="34"/>
      <c r="F351" s="111"/>
      <c r="G351" s="35"/>
      <c r="H351" s="36"/>
      <c r="I351" s="307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12"/>
      <c r="AE351" s="212"/>
      <c r="AF351" s="212"/>
      <c r="AG351" s="212"/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  <c r="CM351" s="212"/>
      <c r="CN351" s="212"/>
      <c r="CO351" s="212"/>
      <c r="CP351" s="212"/>
      <c r="CQ351" s="212"/>
      <c r="CR351" s="212"/>
      <c r="CS351" s="212"/>
      <c r="CT351" s="212"/>
      <c r="CU351" s="212"/>
      <c r="CV351" s="212"/>
      <c r="CW351" s="212"/>
      <c r="CX351" s="212"/>
      <c r="CY351" s="212"/>
      <c r="CZ351" s="212"/>
      <c r="DA351" s="212"/>
      <c r="DB351" s="212"/>
      <c r="DC351" s="212"/>
      <c r="DD351" s="212"/>
      <c r="DE351" s="212"/>
      <c r="DF351" s="212"/>
      <c r="DG351" s="212"/>
      <c r="DH351" s="212"/>
      <c r="DI351" s="212"/>
      <c r="DJ351" s="212"/>
      <c r="DK351" s="212"/>
      <c r="DL351" s="212"/>
      <c r="DM351" s="212"/>
      <c r="DN351" s="212"/>
    </row>
    <row r="352" spans="1:118">
      <c r="A352" s="151"/>
      <c r="C352" s="34"/>
      <c r="F352" s="111"/>
      <c r="G352" s="35"/>
      <c r="H352" s="36"/>
      <c r="I352" s="307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12"/>
      <c r="AE352" s="212"/>
      <c r="AF352" s="212"/>
      <c r="AG352" s="212"/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  <c r="BI352" s="212"/>
      <c r="BJ352" s="212"/>
      <c r="BK352" s="212"/>
      <c r="BL352" s="212"/>
      <c r="BM352" s="212"/>
      <c r="BN352" s="212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212"/>
      <c r="BY352" s="212"/>
      <c r="BZ352" s="212"/>
      <c r="CA352" s="212"/>
      <c r="CB352" s="212"/>
      <c r="CC352" s="212"/>
      <c r="CD352" s="212"/>
      <c r="CE352" s="212"/>
      <c r="CF352" s="212"/>
      <c r="CG352" s="212"/>
      <c r="CH352" s="212"/>
      <c r="CI352" s="212"/>
      <c r="CJ352" s="212"/>
      <c r="CK352" s="212"/>
      <c r="CL352" s="212"/>
      <c r="CM352" s="212"/>
      <c r="CN352" s="212"/>
      <c r="CO352" s="212"/>
      <c r="CP352" s="212"/>
      <c r="CQ352" s="212"/>
      <c r="CR352" s="212"/>
      <c r="CS352" s="212"/>
      <c r="CT352" s="212"/>
      <c r="CU352" s="212"/>
      <c r="CV352" s="212"/>
      <c r="CW352" s="212"/>
      <c r="CX352" s="212"/>
      <c r="CY352" s="212"/>
      <c r="CZ352" s="212"/>
      <c r="DA352" s="212"/>
      <c r="DB352" s="212"/>
      <c r="DC352" s="212"/>
      <c r="DD352" s="212"/>
      <c r="DE352" s="212"/>
      <c r="DF352" s="212"/>
      <c r="DG352" s="212"/>
      <c r="DH352" s="212"/>
      <c r="DI352" s="212"/>
      <c r="DJ352" s="212"/>
      <c r="DK352" s="212"/>
      <c r="DL352" s="212"/>
      <c r="DM352" s="212"/>
      <c r="DN352" s="212"/>
    </row>
    <row r="353" spans="1:118">
      <c r="A353" s="151"/>
      <c r="C353" s="34"/>
      <c r="F353" s="111"/>
      <c r="G353" s="35"/>
      <c r="H353" s="36"/>
      <c r="I353" s="307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12"/>
      <c r="AE353" s="212"/>
      <c r="AF353" s="212"/>
      <c r="AG353" s="212"/>
      <c r="AH353" s="212"/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  <c r="BI353" s="212"/>
      <c r="BJ353" s="212"/>
      <c r="BK353" s="212"/>
      <c r="BL353" s="212"/>
      <c r="BM353" s="212"/>
      <c r="BN353" s="212"/>
      <c r="BO353" s="212"/>
      <c r="BP353" s="212"/>
      <c r="BQ353" s="212"/>
      <c r="BR353" s="212"/>
      <c r="BS353" s="212"/>
      <c r="BT353" s="212"/>
      <c r="BU353" s="212"/>
      <c r="BV353" s="212"/>
      <c r="BW353" s="212"/>
      <c r="BX353" s="212"/>
      <c r="BY353" s="212"/>
      <c r="BZ353" s="212"/>
      <c r="CA353" s="212"/>
      <c r="CB353" s="212"/>
      <c r="CC353" s="212"/>
      <c r="CD353" s="212"/>
      <c r="CE353" s="212"/>
      <c r="CF353" s="212"/>
      <c r="CG353" s="212"/>
      <c r="CH353" s="212"/>
      <c r="CI353" s="212"/>
      <c r="CJ353" s="212"/>
      <c r="CK353" s="212"/>
      <c r="CL353" s="212"/>
      <c r="CM353" s="212"/>
      <c r="CN353" s="212"/>
      <c r="CO353" s="212"/>
      <c r="CP353" s="212"/>
      <c r="CQ353" s="212"/>
      <c r="CR353" s="212"/>
      <c r="CS353" s="212"/>
      <c r="CT353" s="212"/>
      <c r="CU353" s="212"/>
      <c r="CV353" s="212"/>
      <c r="CW353" s="212"/>
      <c r="CX353" s="212"/>
      <c r="CY353" s="212"/>
      <c r="CZ353" s="212"/>
      <c r="DA353" s="212"/>
      <c r="DB353" s="212"/>
      <c r="DC353" s="212"/>
      <c r="DD353" s="212"/>
      <c r="DE353" s="212"/>
      <c r="DF353" s="212"/>
      <c r="DG353" s="212"/>
      <c r="DH353" s="212"/>
      <c r="DI353" s="212"/>
      <c r="DJ353" s="212"/>
      <c r="DK353" s="212"/>
      <c r="DL353" s="212"/>
      <c r="DM353" s="212"/>
      <c r="DN353" s="212"/>
    </row>
    <row r="354" spans="1:118" ht="14">
      <c r="A354" s="151"/>
      <c r="C354" s="14" t="s">
        <v>57</v>
      </c>
      <c r="D354" s="5" t="s">
        <v>301</v>
      </c>
      <c r="E354" s="5" t="s">
        <v>302</v>
      </c>
      <c r="F354" s="54" t="s">
        <v>303</v>
      </c>
      <c r="H354" s="254"/>
      <c r="I354" s="54"/>
      <c r="CA354" s="305"/>
      <c r="CB354" s="305"/>
      <c r="CC354" s="305"/>
      <c r="CD354" s="305"/>
      <c r="CE354" s="305"/>
      <c r="CF354" s="305"/>
      <c r="CG354" s="305"/>
      <c r="CH354" s="305"/>
      <c r="CI354" s="305"/>
      <c r="CJ354" s="305"/>
      <c r="CK354" s="305"/>
      <c r="CL354" s="305"/>
      <c r="CM354" s="305"/>
      <c r="CN354" s="305"/>
      <c r="CO354" s="305"/>
      <c r="CP354" s="305"/>
      <c r="CQ354" s="305"/>
      <c r="CR354" s="305"/>
      <c r="CS354" s="305"/>
      <c r="CT354" s="305"/>
      <c r="CU354" s="305"/>
      <c r="CV354" s="305"/>
      <c r="CW354" s="305"/>
      <c r="CX354" s="305"/>
      <c r="CY354" s="305"/>
      <c r="CZ354" s="305"/>
      <c r="DA354" s="305"/>
      <c r="DB354" s="305"/>
      <c r="DC354" s="305"/>
      <c r="DD354" s="305"/>
      <c r="DE354" s="305"/>
      <c r="DF354" s="305"/>
      <c r="DG354" s="305"/>
      <c r="DH354" s="305"/>
      <c r="DI354" s="305"/>
      <c r="DJ354" s="305"/>
      <c r="DK354" s="305"/>
      <c r="DL354" s="305"/>
      <c r="DM354" s="305"/>
      <c r="DN354" s="305"/>
    </row>
    <row r="355" spans="1:118">
      <c r="A355" s="151"/>
      <c r="C355" s="34" t="s">
        <v>298</v>
      </c>
      <c r="D355" s="309">
        <f>Inputs!J248</f>
        <v>2485156.25</v>
      </c>
      <c r="E355" s="310">
        <v>0.5</v>
      </c>
      <c r="F355" s="311">
        <v>12</v>
      </c>
      <c r="G355" s="35" t="s">
        <v>131</v>
      </c>
      <c r="H355" s="36">
        <f t="shared" ref="H355:H362" si="230">SUM(J355:DN355)</f>
        <v>9940625</v>
      </c>
      <c r="I355" s="54"/>
      <c r="J355" s="312">
        <f t="shared" ref="J355:S362" si="231">IFERROR(IF((AND(J$8&gt;$F$19,MOD(DATEDIF($F$19,J$8,"m"),$F355)=0)),$D355*$E355,0),0)</f>
        <v>0</v>
      </c>
      <c r="K355" s="312">
        <f t="shared" si="231"/>
        <v>0</v>
      </c>
      <c r="L355" s="312">
        <f t="shared" si="231"/>
        <v>0</v>
      </c>
      <c r="M355" s="312">
        <f t="shared" si="231"/>
        <v>0</v>
      </c>
      <c r="N355" s="312">
        <f t="shared" si="231"/>
        <v>0</v>
      </c>
      <c r="O355" s="312">
        <f t="shared" si="231"/>
        <v>0</v>
      </c>
      <c r="P355" s="312">
        <f t="shared" si="231"/>
        <v>0</v>
      </c>
      <c r="Q355" s="312">
        <f t="shared" si="231"/>
        <v>0</v>
      </c>
      <c r="R355" s="312">
        <f t="shared" si="231"/>
        <v>0</v>
      </c>
      <c r="S355" s="312">
        <f t="shared" si="231"/>
        <v>0</v>
      </c>
      <c r="T355" s="312">
        <f t="shared" ref="T355:AC362" si="232">IFERROR(IF((AND(T$8&gt;$F$19,MOD(DATEDIF($F$19,T$8,"m"),$F355)=0)),$D355*$E355,0),0)</f>
        <v>0</v>
      </c>
      <c r="U355" s="312">
        <f t="shared" si="232"/>
        <v>0</v>
      </c>
      <c r="V355" s="312">
        <f t="shared" si="232"/>
        <v>0</v>
      </c>
      <c r="W355" s="312">
        <f t="shared" si="232"/>
        <v>0</v>
      </c>
      <c r="X355" s="312">
        <f t="shared" si="232"/>
        <v>0</v>
      </c>
      <c r="Y355" s="312">
        <f t="shared" si="232"/>
        <v>0</v>
      </c>
      <c r="Z355" s="312">
        <f t="shared" si="232"/>
        <v>1242578.125</v>
      </c>
      <c r="AA355" s="312">
        <f t="shared" si="232"/>
        <v>0</v>
      </c>
      <c r="AB355" s="312">
        <f t="shared" si="232"/>
        <v>0</v>
      </c>
      <c r="AC355" s="312">
        <f t="shared" si="232"/>
        <v>0</v>
      </c>
      <c r="AD355" s="312">
        <f t="shared" ref="AD355:AM362" si="233">IFERROR(IF((AND(AD$8&gt;$F$19,MOD(DATEDIF($F$19,AD$8,"m"),$F355)=0)),$D355*$E355,0),0)</f>
        <v>0</v>
      </c>
      <c r="AE355" s="312">
        <f t="shared" si="233"/>
        <v>0</v>
      </c>
      <c r="AF355" s="312">
        <f t="shared" si="233"/>
        <v>0</v>
      </c>
      <c r="AG355" s="312">
        <f t="shared" si="233"/>
        <v>0</v>
      </c>
      <c r="AH355" s="312">
        <f t="shared" si="233"/>
        <v>0</v>
      </c>
      <c r="AI355" s="312">
        <f t="shared" si="233"/>
        <v>0</v>
      </c>
      <c r="AJ355" s="312">
        <f t="shared" si="233"/>
        <v>0</v>
      </c>
      <c r="AK355" s="312">
        <f t="shared" si="233"/>
        <v>0</v>
      </c>
      <c r="AL355" s="312">
        <f t="shared" si="233"/>
        <v>1242578.125</v>
      </c>
      <c r="AM355" s="312">
        <f t="shared" si="233"/>
        <v>0</v>
      </c>
      <c r="AN355" s="312">
        <f t="shared" ref="AN355:AW362" si="234">IFERROR(IF((AND(AN$8&gt;$F$19,MOD(DATEDIF($F$19,AN$8,"m"),$F355)=0)),$D355*$E355,0),0)</f>
        <v>0</v>
      </c>
      <c r="AO355" s="312">
        <f t="shared" si="234"/>
        <v>0</v>
      </c>
      <c r="AP355" s="312">
        <f t="shared" si="234"/>
        <v>0</v>
      </c>
      <c r="AQ355" s="312">
        <f t="shared" si="234"/>
        <v>0</v>
      </c>
      <c r="AR355" s="312">
        <f t="shared" si="234"/>
        <v>0</v>
      </c>
      <c r="AS355" s="312">
        <f t="shared" si="234"/>
        <v>0</v>
      </c>
      <c r="AT355" s="312">
        <f t="shared" si="234"/>
        <v>0</v>
      </c>
      <c r="AU355" s="312">
        <f t="shared" si="234"/>
        <v>0</v>
      </c>
      <c r="AV355" s="312">
        <f t="shared" si="234"/>
        <v>0</v>
      </c>
      <c r="AW355" s="312">
        <f t="shared" si="234"/>
        <v>0</v>
      </c>
      <c r="AX355" s="312">
        <f t="shared" ref="AX355:BG362" si="235">IFERROR(IF((AND(AX$8&gt;$F$19,MOD(DATEDIF($F$19,AX$8,"m"),$F355)=0)),$D355*$E355,0),0)</f>
        <v>1242578.125</v>
      </c>
      <c r="AY355" s="312">
        <f t="shared" si="235"/>
        <v>0</v>
      </c>
      <c r="AZ355" s="312">
        <f t="shared" si="235"/>
        <v>0</v>
      </c>
      <c r="BA355" s="312">
        <f t="shared" si="235"/>
        <v>0</v>
      </c>
      <c r="BB355" s="312">
        <f t="shared" si="235"/>
        <v>0</v>
      </c>
      <c r="BC355" s="312">
        <f t="shared" si="235"/>
        <v>0</v>
      </c>
      <c r="BD355" s="312">
        <f t="shared" si="235"/>
        <v>0</v>
      </c>
      <c r="BE355" s="312">
        <f t="shared" si="235"/>
        <v>0</v>
      </c>
      <c r="BF355" s="312">
        <f t="shared" si="235"/>
        <v>0</v>
      </c>
      <c r="BG355" s="312">
        <f t="shared" si="235"/>
        <v>0</v>
      </c>
      <c r="BH355" s="312">
        <f t="shared" ref="BH355:BQ362" si="236">IFERROR(IF((AND(BH$8&gt;$F$19,MOD(DATEDIF($F$19,BH$8,"m"),$F355)=0)),$D355*$E355,0),0)</f>
        <v>0</v>
      </c>
      <c r="BI355" s="312">
        <f t="shared" si="236"/>
        <v>0</v>
      </c>
      <c r="BJ355" s="312">
        <f t="shared" si="236"/>
        <v>1242578.125</v>
      </c>
      <c r="BK355" s="312">
        <f t="shared" si="236"/>
        <v>0</v>
      </c>
      <c r="BL355" s="312">
        <f t="shared" si="236"/>
        <v>0</v>
      </c>
      <c r="BM355" s="312">
        <f t="shared" si="236"/>
        <v>0</v>
      </c>
      <c r="BN355" s="312">
        <f t="shared" si="236"/>
        <v>0</v>
      </c>
      <c r="BO355" s="312">
        <f t="shared" si="236"/>
        <v>0</v>
      </c>
      <c r="BP355" s="312">
        <f t="shared" si="236"/>
        <v>0</v>
      </c>
      <c r="BQ355" s="312">
        <f t="shared" si="236"/>
        <v>0</v>
      </c>
      <c r="BR355" s="312">
        <f t="shared" ref="BR355:CA362" si="237">IFERROR(IF((AND(BR$8&gt;$F$19,MOD(DATEDIF($F$19,BR$8,"m"),$F355)=0)),$D355*$E355,0),0)</f>
        <v>0</v>
      </c>
      <c r="BS355" s="312">
        <f t="shared" si="237"/>
        <v>0</v>
      </c>
      <c r="BT355" s="312">
        <f t="shared" si="237"/>
        <v>0</v>
      </c>
      <c r="BU355" s="312">
        <f t="shared" si="237"/>
        <v>0</v>
      </c>
      <c r="BV355" s="312">
        <f t="shared" si="237"/>
        <v>1242578.125</v>
      </c>
      <c r="BW355" s="312">
        <f t="shared" si="237"/>
        <v>0</v>
      </c>
      <c r="BX355" s="312">
        <f t="shared" si="237"/>
        <v>0</v>
      </c>
      <c r="BY355" s="312">
        <f t="shared" si="237"/>
        <v>0</v>
      </c>
      <c r="BZ355" s="312">
        <f t="shared" si="237"/>
        <v>0</v>
      </c>
      <c r="CA355" s="312">
        <f t="shared" si="237"/>
        <v>0</v>
      </c>
      <c r="CB355" s="312">
        <f t="shared" ref="CB355:CK362" si="238">IFERROR(IF((AND(CB$8&gt;$F$19,MOD(DATEDIF($F$19,CB$8,"m"),$F355)=0)),$D355*$E355,0),0)</f>
        <v>0</v>
      </c>
      <c r="CC355" s="312">
        <f t="shared" si="238"/>
        <v>0</v>
      </c>
      <c r="CD355" s="312">
        <f t="shared" si="238"/>
        <v>0</v>
      </c>
      <c r="CE355" s="312">
        <f t="shared" si="238"/>
        <v>0</v>
      </c>
      <c r="CF355" s="312">
        <f t="shared" si="238"/>
        <v>0</v>
      </c>
      <c r="CG355" s="312">
        <f t="shared" si="238"/>
        <v>0</v>
      </c>
      <c r="CH355" s="312">
        <f t="shared" si="238"/>
        <v>1242578.125</v>
      </c>
      <c r="CI355" s="312">
        <f t="shared" si="238"/>
        <v>0</v>
      </c>
      <c r="CJ355" s="312">
        <f t="shared" si="238"/>
        <v>0</v>
      </c>
      <c r="CK355" s="312">
        <f t="shared" si="238"/>
        <v>0</v>
      </c>
      <c r="CL355" s="312">
        <f t="shared" ref="CL355:CU362" si="239">IFERROR(IF((AND(CL$8&gt;$F$19,MOD(DATEDIF($F$19,CL$8,"m"),$F355)=0)),$D355*$E355,0),0)</f>
        <v>0</v>
      </c>
      <c r="CM355" s="312">
        <f t="shared" si="239"/>
        <v>0</v>
      </c>
      <c r="CN355" s="312">
        <f t="shared" si="239"/>
        <v>0</v>
      </c>
      <c r="CO355" s="312">
        <f t="shared" si="239"/>
        <v>0</v>
      </c>
      <c r="CP355" s="312">
        <f t="shared" si="239"/>
        <v>0</v>
      </c>
      <c r="CQ355" s="312">
        <f t="shared" si="239"/>
        <v>0</v>
      </c>
      <c r="CR355" s="312">
        <f t="shared" si="239"/>
        <v>0</v>
      </c>
      <c r="CS355" s="312">
        <f t="shared" si="239"/>
        <v>0</v>
      </c>
      <c r="CT355" s="312">
        <f t="shared" si="239"/>
        <v>1242578.125</v>
      </c>
      <c r="CU355" s="312">
        <f t="shared" si="239"/>
        <v>0</v>
      </c>
      <c r="CV355" s="312">
        <f t="shared" ref="CV355:DE362" si="240">IFERROR(IF((AND(CV$8&gt;$F$19,MOD(DATEDIF($F$19,CV$8,"m"),$F355)=0)),$D355*$E355,0),0)</f>
        <v>0</v>
      </c>
      <c r="CW355" s="312">
        <f t="shared" si="240"/>
        <v>0</v>
      </c>
      <c r="CX355" s="312">
        <f t="shared" si="240"/>
        <v>0</v>
      </c>
      <c r="CY355" s="312">
        <f t="shared" si="240"/>
        <v>0</v>
      </c>
      <c r="CZ355" s="312">
        <f t="shared" si="240"/>
        <v>0</v>
      </c>
      <c r="DA355" s="312">
        <f t="shared" si="240"/>
        <v>0</v>
      </c>
      <c r="DB355" s="312">
        <f t="shared" si="240"/>
        <v>0</v>
      </c>
      <c r="DC355" s="312">
        <f t="shared" si="240"/>
        <v>0</v>
      </c>
      <c r="DD355" s="312">
        <f t="shared" si="240"/>
        <v>0</v>
      </c>
      <c r="DE355" s="312">
        <f t="shared" si="240"/>
        <v>0</v>
      </c>
      <c r="DF355" s="312">
        <f t="shared" ref="DF355:DN362" si="241">IFERROR(IF((AND(DF$8&gt;$F$19,MOD(DATEDIF($F$19,DF$8,"m"),$F355)=0)),$D355*$E355,0),0)</f>
        <v>1242578.125</v>
      </c>
      <c r="DG355" s="312">
        <f t="shared" si="241"/>
        <v>0</v>
      </c>
      <c r="DH355" s="312">
        <f t="shared" si="241"/>
        <v>0</v>
      </c>
      <c r="DI355" s="312">
        <f t="shared" si="241"/>
        <v>0</v>
      </c>
      <c r="DJ355" s="312">
        <f t="shared" si="241"/>
        <v>0</v>
      </c>
      <c r="DK355" s="312">
        <f t="shared" si="241"/>
        <v>0</v>
      </c>
      <c r="DL355" s="312">
        <f t="shared" si="241"/>
        <v>0</v>
      </c>
      <c r="DM355" s="312">
        <f t="shared" si="241"/>
        <v>0</v>
      </c>
      <c r="DN355" s="312">
        <f t="shared" si="241"/>
        <v>0</v>
      </c>
    </row>
    <row r="356" spans="1:118">
      <c r="A356" s="151"/>
      <c r="C356" s="34" t="s">
        <v>299</v>
      </c>
      <c r="D356" s="309">
        <f>Inputs!J254</f>
        <v>2373375.0000000005</v>
      </c>
      <c r="E356" s="310">
        <v>0.5</v>
      </c>
      <c r="F356" s="311">
        <v>48</v>
      </c>
      <c r="G356" s="35" t="s">
        <v>131</v>
      </c>
      <c r="H356" s="36">
        <f t="shared" si="230"/>
        <v>2373375.0000000005</v>
      </c>
      <c r="I356" s="54"/>
      <c r="J356" s="312">
        <f t="shared" si="231"/>
        <v>0</v>
      </c>
      <c r="K356" s="312">
        <f t="shared" si="231"/>
        <v>0</v>
      </c>
      <c r="L356" s="312">
        <f t="shared" si="231"/>
        <v>0</v>
      </c>
      <c r="M356" s="312">
        <f t="shared" si="231"/>
        <v>0</v>
      </c>
      <c r="N356" s="312">
        <f t="shared" si="231"/>
        <v>0</v>
      </c>
      <c r="O356" s="312">
        <f t="shared" si="231"/>
        <v>0</v>
      </c>
      <c r="P356" s="312">
        <f t="shared" si="231"/>
        <v>0</v>
      </c>
      <c r="Q356" s="312">
        <f t="shared" si="231"/>
        <v>0</v>
      </c>
      <c r="R356" s="312">
        <f t="shared" si="231"/>
        <v>0</v>
      </c>
      <c r="S356" s="312">
        <f t="shared" si="231"/>
        <v>0</v>
      </c>
      <c r="T356" s="312">
        <f t="shared" si="232"/>
        <v>0</v>
      </c>
      <c r="U356" s="312">
        <f t="shared" si="232"/>
        <v>0</v>
      </c>
      <c r="V356" s="312">
        <f t="shared" si="232"/>
        <v>0</v>
      </c>
      <c r="W356" s="312">
        <f t="shared" si="232"/>
        <v>0</v>
      </c>
      <c r="X356" s="312">
        <f t="shared" si="232"/>
        <v>0</v>
      </c>
      <c r="Y356" s="312">
        <f t="shared" si="232"/>
        <v>0</v>
      </c>
      <c r="Z356" s="312">
        <f t="shared" si="232"/>
        <v>0</v>
      </c>
      <c r="AA356" s="312">
        <f t="shared" si="232"/>
        <v>0</v>
      </c>
      <c r="AB356" s="312">
        <f t="shared" si="232"/>
        <v>0</v>
      </c>
      <c r="AC356" s="312">
        <f t="shared" si="232"/>
        <v>0</v>
      </c>
      <c r="AD356" s="312">
        <f t="shared" si="233"/>
        <v>0</v>
      </c>
      <c r="AE356" s="312">
        <f t="shared" si="233"/>
        <v>0</v>
      </c>
      <c r="AF356" s="312">
        <f t="shared" si="233"/>
        <v>0</v>
      </c>
      <c r="AG356" s="312">
        <f t="shared" si="233"/>
        <v>0</v>
      </c>
      <c r="AH356" s="312">
        <f t="shared" si="233"/>
        <v>0</v>
      </c>
      <c r="AI356" s="312">
        <f t="shared" si="233"/>
        <v>0</v>
      </c>
      <c r="AJ356" s="312">
        <f t="shared" si="233"/>
        <v>0</v>
      </c>
      <c r="AK356" s="312">
        <f t="shared" si="233"/>
        <v>0</v>
      </c>
      <c r="AL356" s="312">
        <f t="shared" si="233"/>
        <v>0</v>
      </c>
      <c r="AM356" s="312">
        <f t="shared" si="233"/>
        <v>0</v>
      </c>
      <c r="AN356" s="312">
        <f t="shared" si="234"/>
        <v>0</v>
      </c>
      <c r="AO356" s="312">
        <f t="shared" si="234"/>
        <v>0</v>
      </c>
      <c r="AP356" s="312">
        <f t="shared" si="234"/>
        <v>0</v>
      </c>
      <c r="AQ356" s="312">
        <f t="shared" si="234"/>
        <v>0</v>
      </c>
      <c r="AR356" s="312">
        <f t="shared" si="234"/>
        <v>0</v>
      </c>
      <c r="AS356" s="312">
        <f t="shared" si="234"/>
        <v>0</v>
      </c>
      <c r="AT356" s="312">
        <f t="shared" si="234"/>
        <v>0</v>
      </c>
      <c r="AU356" s="312">
        <f t="shared" si="234"/>
        <v>0</v>
      </c>
      <c r="AV356" s="312">
        <f t="shared" si="234"/>
        <v>0</v>
      </c>
      <c r="AW356" s="312">
        <f t="shared" si="234"/>
        <v>0</v>
      </c>
      <c r="AX356" s="312">
        <f t="shared" si="235"/>
        <v>0</v>
      </c>
      <c r="AY356" s="312">
        <f t="shared" si="235"/>
        <v>0</v>
      </c>
      <c r="AZ356" s="312">
        <f t="shared" si="235"/>
        <v>0</v>
      </c>
      <c r="BA356" s="312">
        <f t="shared" si="235"/>
        <v>0</v>
      </c>
      <c r="BB356" s="312">
        <f t="shared" si="235"/>
        <v>0</v>
      </c>
      <c r="BC356" s="312">
        <f t="shared" si="235"/>
        <v>0</v>
      </c>
      <c r="BD356" s="312">
        <f t="shared" si="235"/>
        <v>0</v>
      </c>
      <c r="BE356" s="312">
        <f t="shared" si="235"/>
        <v>0</v>
      </c>
      <c r="BF356" s="312">
        <f t="shared" si="235"/>
        <v>0</v>
      </c>
      <c r="BG356" s="312">
        <f t="shared" si="235"/>
        <v>0</v>
      </c>
      <c r="BH356" s="312">
        <f t="shared" si="236"/>
        <v>0</v>
      </c>
      <c r="BI356" s="312">
        <f t="shared" si="236"/>
        <v>0</v>
      </c>
      <c r="BJ356" s="312">
        <f t="shared" si="236"/>
        <v>1186687.5000000002</v>
      </c>
      <c r="BK356" s="312">
        <f t="shared" si="236"/>
        <v>0</v>
      </c>
      <c r="BL356" s="312">
        <f t="shared" si="236"/>
        <v>0</v>
      </c>
      <c r="BM356" s="312">
        <f t="shared" si="236"/>
        <v>0</v>
      </c>
      <c r="BN356" s="312">
        <f t="shared" si="236"/>
        <v>0</v>
      </c>
      <c r="BO356" s="312">
        <f t="shared" si="236"/>
        <v>0</v>
      </c>
      <c r="BP356" s="312">
        <f t="shared" si="236"/>
        <v>0</v>
      </c>
      <c r="BQ356" s="312">
        <f t="shared" si="236"/>
        <v>0</v>
      </c>
      <c r="BR356" s="312">
        <f t="shared" si="237"/>
        <v>0</v>
      </c>
      <c r="BS356" s="312">
        <f t="shared" si="237"/>
        <v>0</v>
      </c>
      <c r="BT356" s="312">
        <f t="shared" si="237"/>
        <v>0</v>
      </c>
      <c r="BU356" s="312">
        <f t="shared" si="237"/>
        <v>0</v>
      </c>
      <c r="BV356" s="312">
        <f t="shared" si="237"/>
        <v>0</v>
      </c>
      <c r="BW356" s="312">
        <f t="shared" si="237"/>
        <v>0</v>
      </c>
      <c r="BX356" s="312">
        <f t="shared" si="237"/>
        <v>0</v>
      </c>
      <c r="BY356" s="312">
        <f t="shared" si="237"/>
        <v>0</v>
      </c>
      <c r="BZ356" s="312">
        <f t="shared" si="237"/>
        <v>0</v>
      </c>
      <c r="CA356" s="312">
        <f t="shared" si="237"/>
        <v>0</v>
      </c>
      <c r="CB356" s="312">
        <f t="shared" si="238"/>
        <v>0</v>
      </c>
      <c r="CC356" s="312">
        <f t="shared" si="238"/>
        <v>0</v>
      </c>
      <c r="CD356" s="312">
        <f t="shared" si="238"/>
        <v>0</v>
      </c>
      <c r="CE356" s="312">
        <f t="shared" si="238"/>
        <v>0</v>
      </c>
      <c r="CF356" s="312">
        <f t="shared" si="238"/>
        <v>0</v>
      </c>
      <c r="CG356" s="312">
        <f t="shared" si="238"/>
        <v>0</v>
      </c>
      <c r="CH356" s="312">
        <f t="shared" si="238"/>
        <v>0</v>
      </c>
      <c r="CI356" s="312">
        <f t="shared" si="238"/>
        <v>0</v>
      </c>
      <c r="CJ356" s="312">
        <f t="shared" si="238"/>
        <v>0</v>
      </c>
      <c r="CK356" s="312">
        <f t="shared" si="238"/>
        <v>0</v>
      </c>
      <c r="CL356" s="312">
        <f t="shared" si="239"/>
        <v>0</v>
      </c>
      <c r="CM356" s="312">
        <f t="shared" si="239"/>
        <v>0</v>
      </c>
      <c r="CN356" s="312">
        <f t="shared" si="239"/>
        <v>0</v>
      </c>
      <c r="CO356" s="312">
        <f t="shared" si="239"/>
        <v>0</v>
      </c>
      <c r="CP356" s="312">
        <f t="shared" si="239"/>
        <v>0</v>
      </c>
      <c r="CQ356" s="312">
        <f t="shared" si="239"/>
        <v>0</v>
      </c>
      <c r="CR356" s="312">
        <f t="shared" si="239"/>
        <v>0</v>
      </c>
      <c r="CS356" s="312">
        <f t="shared" si="239"/>
        <v>0</v>
      </c>
      <c r="CT356" s="312">
        <f t="shared" si="239"/>
        <v>0</v>
      </c>
      <c r="CU356" s="312">
        <f t="shared" si="239"/>
        <v>0</v>
      </c>
      <c r="CV356" s="312">
        <f t="shared" si="240"/>
        <v>0</v>
      </c>
      <c r="CW356" s="312">
        <f t="shared" si="240"/>
        <v>0</v>
      </c>
      <c r="CX356" s="312">
        <f t="shared" si="240"/>
        <v>0</v>
      </c>
      <c r="CY356" s="312">
        <f t="shared" si="240"/>
        <v>0</v>
      </c>
      <c r="CZ356" s="312">
        <f t="shared" si="240"/>
        <v>0</v>
      </c>
      <c r="DA356" s="312">
        <f t="shared" si="240"/>
        <v>0</v>
      </c>
      <c r="DB356" s="312">
        <f t="shared" si="240"/>
        <v>0</v>
      </c>
      <c r="DC356" s="312">
        <f t="shared" si="240"/>
        <v>0</v>
      </c>
      <c r="DD356" s="312">
        <f t="shared" si="240"/>
        <v>0</v>
      </c>
      <c r="DE356" s="312">
        <f t="shared" si="240"/>
        <v>0</v>
      </c>
      <c r="DF356" s="312">
        <f t="shared" si="241"/>
        <v>1186687.5000000002</v>
      </c>
      <c r="DG356" s="312">
        <f t="shared" si="241"/>
        <v>0</v>
      </c>
      <c r="DH356" s="312">
        <f t="shared" si="241"/>
        <v>0</v>
      </c>
      <c r="DI356" s="312">
        <f t="shared" si="241"/>
        <v>0</v>
      </c>
      <c r="DJ356" s="312">
        <f t="shared" si="241"/>
        <v>0</v>
      </c>
      <c r="DK356" s="312">
        <f t="shared" si="241"/>
        <v>0</v>
      </c>
      <c r="DL356" s="312">
        <f t="shared" si="241"/>
        <v>0</v>
      </c>
      <c r="DM356" s="312">
        <f t="shared" si="241"/>
        <v>0</v>
      </c>
      <c r="DN356" s="312">
        <f t="shared" si="241"/>
        <v>0</v>
      </c>
    </row>
    <row r="357" spans="1:118">
      <c r="A357" s="151"/>
      <c r="C357" s="34" t="s">
        <v>300</v>
      </c>
      <c r="D357" s="309">
        <f>Inputs!J259</f>
        <v>1500000</v>
      </c>
      <c r="E357" s="310">
        <v>0.2</v>
      </c>
      <c r="F357" s="311">
        <v>24</v>
      </c>
      <c r="G357" s="35" t="s">
        <v>131</v>
      </c>
      <c r="H357" s="36">
        <f t="shared" si="230"/>
        <v>1200000</v>
      </c>
      <c r="I357" s="54"/>
      <c r="J357" s="312">
        <f t="shared" si="231"/>
        <v>0</v>
      </c>
      <c r="K357" s="312">
        <f t="shared" si="231"/>
        <v>0</v>
      </c>
      <c r="L357" s="312">
        <f t="shared" si="231"/>
        <v>0</v>
      </c>
      <c r="M357" s="312">
        <f t="shared" si="231"/>
        <v>0</v>
      </c>
      <c r="N357" s="312">
        <f t="shared" si="231"/>
        <v>0</v>
      </c>
      <c r="O357" s="312">
        <f t="shared" si="231"/>
        <v>0</v>
      </c>
      <c r="P357" s="312">
        <f t="shared" si="231"/>
        <v>0</v>
      </c>
      <c r="Q357" s="312">
        <f t="shared" si="231"/>
        <v>0</v>
      </c>
      <c r="R357" s="312">
        <f t="shared" si="231"/>
        <v>0</v>
      </c>
      <c r="S357" s="312">
        <f t="shared" si="231"/>
        <v>0</v>
      </c>
      <c r="T357" s="312">
        <f t="shared" si="232"/>
        <v>0</v>
      </c>
      <c r="U357" s="312">
        <f t="shared" si="232"/>
        <v>0</v>
      </c>
      <c r="V357" s="312">
        <f t="shared" si="232"/>
        <v>0</v>
      </c>
      <c r="W357" s="312">
        <f t="shared" si="232"/>
        <v>0</v>
      </c>
      <c r="X357" s="312">
        <f t="shared" si="232"/>
        <v>0</v>
      </c>
      <c r="Y357" s="312">
        <f t="shared" si="232"/>
        <v>0</v>
      </c>
      <c r="Z357" s="312">
        <f t="shared" si="232"/>
        <v>0</v>
      </c>
      <c r="AA357" s="312">
        <f t="shared" si="232"/>
        <v>0</v>
      </c>
      <c r="AB357" s="312">
        <f t="shared" si="232"/>
        <v>0</v>
      </c>
      <c r="AC357" s="312">
        <f t="shared" si="232"/>
        <v>0</v>
      </c>
      <c r="AD357" s="312">
        <f t="shared" si="233"/>
        <v>0</v>
      </c>
      <c r="AE357" s="312">
        <f t="shared" si="233"/>
        <v>0</v>
      </c>
      <c r="AF357" s="312">
        <f t="shared" si="233"/>
        <v>0</v>
      </c>
      <c r="AG357" s="312">
        <f t="shared" si="233"/>
        <v>0</v>
      </c>
      <c r="AH357" s="312">
        <f t="shared" si="233"/>
        <v>0</v>
      </c>
      <c r="AI357" s="312">
        <f t="shared" si="233"/>
        <v>0</v>
      </c>
      <c r="AJ357" s="312">
        <f t="shared" si="233"/>
        <v>0</v>
      </c>
      <c r="AK357" s="312">
        <f t="shared" si="233"/>
        <v>0</v>
      </c>
      <c r="AL357" s="312">
        <f t="shared" si="233"/>
        <v>300000</v>
      </c>
      <c r="AM357" s="312">
        <f t="shared" si="233"/>
        <v>0</v>
      </c>
      <c r="AN357" s="312">
        <f t="shared" si="234"/>
        <v>0</v>
      </c>
      <c r="AO357" s="312">
        <f t="shared" si="234"/>
        <v>0</v>
      </c>
      <c r="AP357" s="312">
        <f t="shared" si="234"/>
        <v>0</v>
      </c>
      <c r="AQ357" s="312">
        <f t="shared" si="234"/>
        <v>0</v>
      </c>
      <c r="AR357" s="312">
        <f t="shared" si="234"/>
        <v>0</v>
      </c>
      <c r="AS357" s="312">
        <f t="shared" si="234"/>
        <v>0</v>
      </c>
      <c r="AT357" s="312">
        <f t="shared" si="234"/>
        <v>0</v>
      </c>
      <c r="AU357" s="312">
        <f t="shared" si="234"/>
        <v>0</v>
      </c>
      <c r="AV357" s="312">
        <f t="shared" si="234"/>
        <v>0</v>
      </c>
      <c r="AW357" s="312">
        <f t="shared" si="234"/>
        <v>0</v>
      </c>
      <c r="AX357" s="312">
        <f t="shared" si="235"/>
        <v>0</v>
      </c>
      <c r="AY357" s="312">
        <f t="shared" si="235"/>
        <v>0</v>
      </c>
      <c r="AZ357" s="312">
        <f t="shared" si="235"/>
        <v>0</v>
      </c>
      <c r="BA357" s="312">
        <f t="shared" si="235"/>
        <v>0</v>
      </c>
      <c r="BB357" s="312">
        <f t="shared" si="235"/>
        <v>0</v>
      </c>
      <c r="BC357" s="312">
        <f t="shared" si="235"/>
        <v>0</v>
      </c>
      <c r="BD357" s="312">
        <f t="shared" si="235"/>
        <v>0</v>
      </c>
      <c r="BE357" s="312">
        <f t="shared" si="235"/>
        <v>0</v>
      </c>
      <c r="BF357" s="312">
        <f t="shared" si="235"/>
        <v>0</v>
      </c>
      <c r="BG357" s="312">
        <f t="shared" si="235"/>
        <v>0</v>
      </c>
      <c r="BH357" s="312">
        <f t="shared" si="236"/>
        <v>0</v>
      </c>
      <c r="BI357" s="312">
        <f t="shared" si="236"/>
        <v>0</v>
      </c>
      <c r="BJ357" s="312">
        <f t="shared" si="236"/>
        <v>300000</v>
      </c>
      <c r="BK357" s="312">
        <f t="shared" si="236"/>
        <v>0</v>
      </c>
      <c r="BL357" s="312">
        <f t="shared" si="236"/>
        <v>0</v>
      </c>
      <c r="BM357" s="312">
        <f t="shared" si="236"/>
        <v>0</v>
      </c>
      <c r="BN357" s="312">
        <f t="shared" si="236"/>
        <v>0</v>
      </c>
      <c r="BO357" s="312">
        <f t="shared" si="236"/>
        <v>0</v>
      </c>
      <c r="BP357" s="312">
        <f t="shared" si="236"/>
        <v>0</v>
      </c>
      <c r="BQ357" s="312">
        <f t="shared" si="236"/>
        <v>0</v>
      </c>
      <c r="BR357" s="312">
        <f t="shared" si="237"/>
        <v>0</v>
      </c>
      <c r="BS357" s="312">
        <f t="shared" si="237"/>
        <v>0</v>
      </c>
      <c r="BT357" s="312">
        <f t="shared" si="237"/>
        <v>0</v>
      </c>
      <c r="BU357" s="312">
        <f t="shared" si="237"/>
        <v>0</v>
      </c>
      <c r="BV357" s="312">
        <f t="shared" si="237"/>
        <v>0</v>
      </c>
      <c r="BW357" s="312">
        <f t="shared" si="237"/>
        <v>0</v>
      </c>
      <c r="BX357" s="312">
        <f t="shared" si="237"/>
        <v>0</v>
      </c>
      <c r="BY357" s="312">
        <f t="shared" si="237"/>
        <v>0</v>
      </c>
      <c r="BZ357" s="312">
        <f t="shared" si="237"/>
        <v>0</v>
      </c>
      <c r="CA357" s="312">
        <f t="shared" si="237"/>
        <v>0</v>
      </c>
      <c r="CB357" s="312">
        <f t="shared" si="238"/>
        <v>0</v>
      </c>
      <c r="CC357" s="312">
        <f t="shared" si="238"/>
        <v>0</v>
      </c>
      <c r="CD357" s="312">
        <f t="shared" si="238"/>
        <v>0</v>
      </c>
      <c r="CE357" s="312">
        <f t="shared" si="238"/>
        <v>0</v>
      </c>
      <c r="CF357" s="312">
        <f t="shared" si="238"/>
        <v>0</v>
      </c>
      <c r="CG357" s="312">
        <f t="shared" si="238"/>
        <v>0</v>
      </c>
      <c r="CH357" s="312">
        <f t="shared" si="238"/>
        <v>300000</v>
      </c>
      <c r="CI357" s="312">
        <f t="shared" si="238"/>
        <v>0</v>
      </c>
      <c r="CJ357" s="312">
        <f t="shared" si="238"/>
        <v>0</v>
      </c>
      <c r="CK357" s="312">
        <f t="shared" si="238"/>
        <v>0</v>
      </c>
      <c r="CL357" s="312">
        <f t="shared" si="239"/>
        <v>0</v>
      </c>
      <c r="CM357" s="312">
        <f t="shared" si="239"/>
        <v>0</v>
      </c>
      <c r="CN357" s="312">
        <f t="shared" si="239"/>
        <v>0</v>
      </c>
      <c r="CO357" s="312">
        <f t="shared" si="239"/>
        <v>0</v>
      </c>
      <c r="CP357" s="312">
        <f t="shared" si="239"/>
        <v>0</v>
      </c>
      <c r="CQ357" s="312">
        <f t="shared" si="239"/>
        <v>0</v>
      </c>
      <c r="CR357" s="312">
        <f t="shared" si="239"/>
        <v>0</v>
      </c>
      <c r="CS357" s="312">
        <f t="shared" si="239"/>
        <v>0</v>
      </c>
      <c r="CT357" s="312">
        <f t="shared" si="239"/>
        <v>0</v>
      </c>
      <c r="CU357" s="312">
        <f t="shared" si="239"/>
        <v>0</v>
      </c>
      <c r="CV357" s="312">
        <f t="shared" si="240"/>
        <v>0</v>
      </c>
      <c r="CW357" s="312">
        <f t="shared" si="240"/>
        <v>0</v>
      </c>
      <c r="CX357" s="312">
        <f t="shared" si="240"/>
        <v>0</v>
      </c>
      <c r="CY357" s="312">
        <f t="shared" si="240"/>
        <v>0</v>
      </c>
      <c r="CZ357" s="312">
        <f t="shared" si="240"/>
        <v>0</v>
      </c>
      <c r="DA357" s="312">
        <f t="shared" si="240"/>
        <v>0</v>
      </c>
      <c r="DB357" s="312">
        <f t="shared" si="240"/>
        <v>0</v>
      </c>
      <c r="DC357" s="312">
        <f t="shared" si="240"/>
        <v>0</v>
      </c>
      <c r="DD357" s="312">
        <f t="shared" si="240"/>
        <v>0</v>
      </c>
      <c r="DE357" s="312">
        <f t="shared" si="240"/>
        <v>0</v>
      </c>
      <c r="DF357" s="312">
        <f t="shared" si="241"/>
        <v>300000</v>
      </c>
      <c r="DG357" s="312">
        <f t="shared" si="241"/>
        <v>0</v>
      </c>
      <c r="DH357" s="312">
        <f t="shared" si="241"/>
        <v>0</v>
      </c>
      <c r="DI357" s="312">
        <f t="shared" si="241"/>
        <v>0</v>
      </c>
      <c r="DJ357" s="312">
        <f t="shared" si="241"/>
        <v>0</v>
      </c>
      <c r="DK357" s="312">
        <f t="shared" si="241"/>
        <v>0</v>
      </c>
      <c r="DL357" s="312">
        <f t="shared" si="241"/>
        <v>0</v>
      </c>
      <c r="DM357" s="312">
        <f t="shared" si="241"/>
        <v>0</v>
      </c>
      <c r="DN357" s="312">
        <f t="shared" si="241"/>
        <v>0</v>
      </c>
    </row>
    <row r="358" spans="1:118">
      <c r="A358" s="151"/>
      <c r="C358" s="34" t="s">
        <v>192</v>
      </c>
      <c r="D358" s="309">
        <f>Inputs!J274</f>
        <v>2935483.8709677425</v>
      </c>
      <c r="E358" s="310">
        <v>0.1</v>
      </c>
      <c r="F358" s="311">
        <v>12</v>
      </c>
      <c r="G358" s="35" t="s">
        <v>131</v>
      </c>
      <c r="H358" s="36">
        <f t="shared" si="230"/>
        <v>2348387.0967741939</v>
      </c>
      <c r="I358" s="54"/>
      <c r="J358" s="312">
        <f t="shared" si="231"/>
        <v>0</v>
      </c>
      <c r="K358" s="312">
        <f t="shared" si="231"/>
        <v>0</v>
      </c>
      <c r="L358" s="312">
        <f t="shared" si="231"/>
        <v>0</v>
      </c>
      <c r="M358" s="312">
        <f t="shared" si="231"/>
        <v>0</v>
      </c>
      <c r="N358" s="312">
        <f t="shared" si="231"/>
        <v>0</v>
      </c>
      <c r="O358" s="312">
        <f t="shared" si="231"/>
        <v>0</v>
      </c>
      <c r="P358" s="312">
        <f t="shared" si="231"/>
        <v>0</v>
      </c>
      <c r="Q358" s="312">
        <f t="shared" si="231"/>
        <v>0</v>
      </c>
      <c r="R358" s="312">
        <f t="shared" si="231"/>
        <v>0</v>
      </c>
      <c r="S358" s="312">
        <f t="shared" si="231"/>
        <v>0</v>
      </c>
      <c r="T358" s="312">
        <f t="shared" si="232"/>
        <v>0</v>
      </c>
      <c r="U358" s="312">
        <f t="shared" si="232"/>
        <v>0</v>
      </c>
      <c r="V358" s="312">
        <f t="shared" si="232"/>
        <v>0</v>
      </c>
      <c r="W358" s="312">
        <f t="shared" si="232"/>
        <v>0</v>
      </c>
      <c r="X358" s="312">
        <f t="shared" si="232"/>
        <v>0</v>
      </c>
      <c r="Y358" s="312">
        <f t="shared" si="232"/>
        <v>0</v>
      </c>
      <c r="Z358" s="312">
        <f t="shared" si="232"/>
        <v>293548.38709677424</v>
      </c>
      <c r="AA358" s="312">
        <f t="shared" si="232"/>
        <v>0</v>
      </c>
      <c r="AB358" s="312">
        <f t="shared" si="232"/>
        <v>0</v>
      </c>
      <c r="AC358" s="312">
        <f t="shared" si="232"/>
        <v>0</v>
      </c>
      <c r="AD358" s="312">
        <f t="shared" si="233"/>
        <v>0</v>
      </c>
      <c r="AE358" s="312">
        <f t="shared" si="233"/>
        <v>0</v>
      </c>
      <c r="AF358" s="312">
        <f t="shared" si="233"/>
        <v>0</v>
      </c>
      <c r="AG358" s="312">
        <f t="shared" si="233"/>
        <v>0</v>
      </c>
      <c r="AH358" s="312">
        <f t="shared" si="233"/>
        <v>0</v>
      </c>
      <c r="AI358" s="312">
        <f t="shared" si="233"/>
        <v>0</v>
      </c>
      <c r="AJ358" s="312">
        <f t="shared" si="233"/>
        <v>0</v>
      </c>
      <c r="AK358" s="312">
        <f t="shared" si="233"/>
        <v>0</v>
      </c>
      <c r="AL358" s="312">
        <f t="shared" si="233"/>
        <v>293548.38709677424</v>
      </c>
      <c r="AM358" s="312">
        <f t="shared" si="233"/>
        <v>0</v>
      </c>
      <c r="AN358" s="312">
        <f t="shared" si="234"/>
        <v>0</v>
      </c>
      <c r="AO358" s="312">
        <f t="shared" si="234"/>
        <v>0</v>
      </c>
      <c r="AP358" s="312">
        <f t="shared" si="234"/>
        <v>0</v>
      </c>
      <c r="AQ358" s="312">
        <f t="shared" si="234"/>
        <v>0</v>
      </c>
      <c r="AR358" s="312">
        <f t="shared" si="234"/>
        <v>0</v>
      </c>
      <c r="AS358" s="312">
        <f t="shared" si="234"/>
        <v>0</v>
      </c>
      <c r="AT358" s="312">
        <f t="shared" si="234"/>
        <v>0</v>
      </c>
      <c r="AU358" s="312">
        <f t="shared" si="234"/>
        <v>0</v>
      </c>
      <c r="AV358" s="312">
        <f t="shared" si="234"/>
        <v>0</v>
      </c>
      <c r="AW358" s="312">
        <f t="shared" si="234"/>
        <v>0</v>
      </c>
      <c r="AX358" s="312">
        <f t="shared" si="235"/>
        <v>293548.38709677424</v>
      </c>
      <c r="AY358" s="312">
        <f t="shared" si="235"/>
        <v>0</v>
      </c>
      <c r="AZ358" s="312">
        <f t="shared" si="235"/>
        <v>0</v>
      </c>
      <c r="BA358" s="312">
        <f t="shared" si="235"/>
        <v>0</v>
      </c>
      <c r="BB358" s="312">
        <f t="shared" si="235"/>
        <v>0</v>
      </c>
      <c r="BC358" s="312">
        <f t="shared" si="235"/>
        <v>0</v>
      </c>
      <c r="BD358" s="312">
        <f t="shared" si="235"/>
        <v>0</v>
      </c>
      <c r="BE358" s="312">
        <f t="shared" si="235"/>
        <v>0</v>
      </c>
      <c r="BF358" s="312">
        <f t="shared" si="235"/>
        <v>0</v>
      </c>
      <c r="BG358" s="312">
        <f t="shared" si="235"/>
        <v>0</v>
      </c>
      <c r="BH358" s="312">
        <f t="shared" si="236"/>
        <v>0</v>
      </c>
      <c r="BI358" s="312">
        <f t="shared" si="236"/>
        <v>0</v>
      </c>
      <c r="BJ358" s="312">
        <f t="shared" si="236"/>
        <v>293548.38709677424</v>
      </c>
      <c r="BK358" s="312">
        <f t="shared" si="236"/>
        <v>0</v>
      </c>
      <c r="BL358" s="312">
        <f t="shared" si="236"/>
        <v>0</v>
      </c>
      <c r="BM358" s="312">
        <f t="shared" si="236"/>
        <v>0</v>
      </c>
      <c r="BN358" s="312">
        <f t="shared" si="236"/>
        <v>0</v>
      </c>
      <c r="BO358" s="312">
        <f t="shared" si="236"/>
        <v>0</v>
      </c>
      <c r="BP358" s="312">
        <f t="shared" si="236"/>
        <v>0</v>
      </c>
      <c r="BQ358" s="312">
        <f t="shared" si="236"/>
        <v>0</v>
      </c>
      <c r="BR358" s="312">
        <f t="shared" si="237"/>
        <v>0</v>
      </c>
      <c r="BS358" s="312">
        <f t="shared" si="237"/>
        <v>0</v>
      </c>
      <c r="BT358" s="312">
        <f t="shared" si="237"/>
        <v>0</v>
      </c>
      <c r="BU358" s="312">
        <f t="shared" si="237"/>
        <v>0</v>
      </c>
      <c r="BV358" s="312">
        <f t="shared" si="237"/>
        <v>293548.38709677424</v>
      </c>
      <c r="BW358" s="312">
        <f t="shared" si="237"/>
        <v>0</v>
      </c>
      <c r="BX358" s="312">
        <f t="shared" si="237"/>
        <v>0</v>
      </c>
      <c r="BY358" s="312">
        <f t="shared" si="237"/>
        <v>0</v>
      </c>
      <c r="BZ358" s="312">
        <f t="shared" si="237"/>
        <v>0</v>
      </c>
      <c r="CA358" s="312">
        <f t="shared" si="237"/>
        <v>0</v>
      </c>
      <c r="CB358" s="312">
        <f t="shared" si="238"/>
        <v>0</v>
      </c>
      <c r="CC358" s="312">
        <f t="shared" si="238"/>
        <v>0</v>
      </c>
      <c r="CD358" s="312">
        <f t="shared" si="238"/>
        <v>0</v>
      </c>
      <c r="CE358" s="312">
        <f t="shared" si="238"/>
        <v>0</v>
      </c>
      <c r="CF358" s="312">
        <f t="shared" si="238"/>
        <v>0</v>
      </c>
      <c r="CG358" s="312">
        <f t="shared" si="238"/>
        <v>0</v>
      </c>
      <c r="CH358" s="312">
        <f t="shared" si="238"/>
        <v>293548.38709677424</v>
      </c>
      <c r="CI358" s="312">
        <f t="shared" si="238"/>
        <v>0</v>
      </c>
      <c r="CJ358" s="312">
        <f t="shared" si="238"/>
        <v>0</v>
      </c>
      <c r="CK358" s="312">
        <f t="shared" si="238"/>
        <v>0</v>
      </c>
      <c r="CL358" s="312">
        <f t="shared" si="239"/>
        <v>0</v>
      </c>
      <c r="CM358" s="312">
        <f t="shared" si="239"/>
        <v>0</v>
      </c>
      <c r="CN358" s="312">
        <f t="shared" si="239"/>
        <v>0</v>
      </c>
      <c r="CO358" s="312">
        <f t="shared" si="239"/>
        <v>0</v>
      </c>
      <c r="CP358" s="312">
        <f t="shared" si="239"/>
        <v>0</v>
      </c>
      <c r="CQ358" s="312">
        <f t="shared" si="239"/>
        <v>0</v>
      </c>
      <c r="CR358" s="312">
        <f t="shared" si="239"/>
        <v>0</v>
      </c>
      <c r="CS358" s="312">
        <f t="shared" si="239"/>
        <v>0</v>
      </c>
      <c r="CT358" s="312">
        <f t="shared" si="239"/>
        <v>293548.38709677424</v>
      </c>
      <c r="CU358" s="312">
        <f t="shared" si="239"/>
        <v>0</v>
      </c>
      <c r="CV358" s="312">
        <f t="shared" si="240"/>
        <v>0</v>
      </c>
      <c r="CW358" s="312">
        <f t="shared" si="240"/>
        <v>0</v>
      </c>
      <c r="CX358" s="312">
        <f t="shared" si="240"/>
        <v>0</v>
      </c>
      <c r="CY358" s="312">
        <f t="shared" si="240"/>
        <v>0</v>
      </c>
      <c r="CZ358" s="312">
        <f t="shared" si="240"/>
        <v>0</v>
      </c>
      <c r="DA358" s="312">
        <f t="shared" si="240"/>
        <v>0</v>
      </c>
      <c r="DB358" s="312">
        <f t="shared" si="240"/>
        <v>0</v>
      </c>
      <c r="DC358" s="312">
        <f t="shared" si="240"/>
        <v>0</v>
      </c>
      <c r="DD358" s="312">
        <f t="shared" si="240"/>
        <v>0</v>
      </c>
      <c r="DE358" s="312">
        <f t="shared" si="240"/>
        <v>0</v>
      </c>
      <c r="DF358" s="312">
        <f t="shared" si="241"/>
        <v>293548.38709677424</v>
      </c>
      <c r="DG358" s="312">
        <f t="shared" si="241"/>
        <v>0</v>
      </c>
      <c r="DH358" s="312">
        <f t="shared" si="241"/>
        <v>0</v>
      </c>
      <c r="DI358" s="312">
        <f t="shared" si="241"/>
        <v>0</v>
      </c>
      <c r="DJ358" s="312">
        <f t="shared" si="241"/>
        <v>0</v>
      </c>
      <c r="DK358" s="312">
        <f t="shared" si="241"/>
        <v>0</v>
      </c>
      <c r="DL358" s="312">
        <f t="shared" si="241"/>
        <v>0</v>
      </c>
      <c r="DM358" s="312">
        <f t="shared" si="241"/>
        <v>0</v>
      </c>
      <c r="DN358" s="312">
        <f t="shared" si="241"/>
        <v>0</v>
      </c>
    </row>
    <row r="359" spans="1:118">
      <c r="A359" s="151"/>
      <c r="C359" s="34" t="s">
        <v>193</v>
      </c>
      <c r="D359" s="309">
        <f>Inputs!J278</f>
        <v>1000000</v>
      </c>
      <c r="E359" s="310">
        <v>0.5</v>
      </c>
      <c r="F359" s="311">
        <v>48</v>
      </c>
      <c r="G359" s="35" t="s">
        <v>131</v>
      </c>
      <c r="H359" s="36">
        <f t="shared" si="230"/>
        <v>1000000</v>
      </c>
      <c r="I359" s="54"/>
      <c r="J359" s="312">
        <f t="shared" si="231"/>
        <v>0</v>
      </c>
      <c r="K359" s="312">
        <f t="shared" si="231"/>
        <v>0</v>
      </c>
      <c r="L359" s="312">
        <f t="shared" si="231"/>
        <v>0</v>
      </c>
      <c r="M359" s="312">
        <f t="shared" si="231"/>
        <v>0</v>
      </c>
      <c r="N359" s="312">
        <f t="shared" si="231"/>
        <v>0</v>
      </c>
      <c r="O359" s="312">
        <f t="shared" si="231"/>
        <v>0</v>
      </c>
      <c r="P359" s="312">
        <f t="shared" si="231"/>
        <v>0</v>
      </c>
      <c r="Q359" s="312">
        <f t="shared" si="231"/>
        <v>0</v>
      </c>
      <c r="R359" s="312">
        <f t="shared" si="231"/>
        <v>0</v>
      </c>
      <c r="S359" s="312">
        <f t="shared" si="231"/>
        <v>0</v>
      </c>
      <c r="T359" s="312">
        <f t="shared" si="232"/>
        <v>0</v>
      </c>
      <c r="U359" s="312">
        <f t="shared" si="232"/>
        <v>0</v>
      </c>
      <c r="V359" s="312">
        <f t="shared" si="232"/>
        <v>0</v>
      </c>
      <c r="W359" s="312">
        <f t="shared" si="232"/>
        <v>0</v>
      </c>
      <c r="X359" s="312">
        <f t="shared" si="232"/>
        <v>0</v>
      </c>
      <c r="Y359" s="312">
        <f t="shared" si="232"/>
        <v>0</v>
      </c>
      <c r="Z359" s="312">
        <f t="shared" si="232"/>
        <v>0</v>
      </c>
      <c r="AA359" s="312">
        <f t="shared" si="232"/>
        <v>0</v>
      </c>
      <c r="AB359" s="312">
        <f t="shared" si="232"/>
        <v>0</v>
      </c>
      <c r="AC359" s="312">
        <f t="shared" si="232"/>
        <v>0</v>
      </c>
      <c r="AD359" s="312">
        <f t="shared" si="233"/>
        <v>0</v>
      </c>
      <c r="AE359" s="312">
        <f t="shared" si="233"/>
        <v>0</v>
      </c>
      <c r="AF359" s="312">
        <f t="shared" si="233"/>
        <v>0</v>
      </c>
      <c r="AG359" s="312">
        <f t="shared" si="233"/>
        <v>0</v>
      </c>
      <c r="AH359" s="312">
        <f t="shared" si="233"/>
        <v>0</v>
      </c>
      <c r="AI359" s="312">
        <f t="shared" si="233"/>
        <v>0</v>
      </c>
      <c r="AJ359" s="312">
        <f t="shared" si="233"/>
        <v>0</v>
      </c>
      <c r="AK359" s="312">
        <f t="shared" si="233"/>
        <v>0</v>
      </c>
      <c r="AL359" s="312">
        <f t="shared" si="233"/>
        <v>0</v>
      </c>
      <c r="AM359" s="312">
        <f t="shared" si="233"/>
        <v>0</v>
      </c>
      <c r="AN359" s="312">
        <f t="shared" si="234"/>
        <v>0</v>
      </c>
      <c r="AO359" s="312">
        <f t="shared" si="234"/>
        <v>0</v>
      </c>
      <c r="AP359" s="312">
        <f t="shared" si="234"/>
        <v>0</v>
      </c>
      <c r="AQ359" s="312">
        <f t="shared" si="234"/>
        <v>0</v>
      </c>
      <c r="AR359" s="312">
        <f t="shared" si="234"/>
        <v>0</v>
      </c>
      <c r="AS359" s="312">
        <f t="shared" si="234"/>
        <v>0</v>
      </c>
      <c r="AT359" s="312">
        <f t="shared" si="234"/>
        <v>0</v>
      </c>
      <c r="AU359" s="312">
        <f t="shared" si="234"/>
        <v>0</v>
      </c>
      <c r="AV359" s="312">
        <f t="shared" si="234"/>
        <v>0</v>
      </c>
      <c r="AW359" s="312">
        <f t="shared" si="234"/>
        <v>0</v>
      </c>
      <c r="AX359" s="312">
        <f t="shared" si="235"/>
        <v>0</v>
      </c>
      <c r="AY359" s="312">
        <f t="shared" si="235"/>
        <v>0</v>
      </c>
      <c r="AZ359" s="312">
        <f t="shared" si="235"/>
        <v>0</v>
      </c>
      <c r="BA359" s="312">
        <f t="shared" si="235"/>
        <v>0</v>
      </c>
      <c r="BB359" s="312">
        <f t="shared" si="235"/>
        <v>0</v>
      </c>
      <c r="BC359" s="312">
        <f t="shared" si="235"/>
        <v>0</v>
      </c>
      <c r="BD359" s="312">
        <f t="shared" si="235"/>
        <v>0</v>
      </c>
      <c r="BE359" s="312">
        <f t="shared" si="235"/>
        <v>0</v>
      </c>
      <c r="BF359" s="312">
        <f t="shared" si="235"/>
        <v>0</v>
      </c>
      <c r="BG359" s="312">
        <f t="shared" si="235"/>
        <v>0</v>
      </c>
      <c r="BH359" s="312">
        <f t="shared" si="236"/>
        <v>0</v>
      </c>
      <c r="BI359" s="312">
        <f t="shared" si="236"/>
        <v>0</v>
      </c>
      <c r="BJ359" s="312">
        <f t="shared" si="236"/>
        <v>500000</v>
      </c>
      <c r="BK359" s="312">
        <f t="shared" si="236"/>
        <v>0</v>
      </c>
      <c r="BL359" s="312">
        <f t="shared" si="236"/>
        <v>0</v>
      </c>
      <c r="BM359" s="312">
        <f t="shared" si="236"/>
        <v>0</v>
      </c>
      <c r="BN359" s="312">
        <f t="shared" si="236"/>
        <v>0</v>
      </c>
      <c r="BO359" s="312">
        <f t="shared" si="236"/>
        <v>0</v>
      </c>
      <c r="BP359" s="312">
        <f t="shared" si="236"/>
        <v>0</v>
      </c>
      <c r="BQ359" s="312">
        <f t="shared" si="236"/>
        <v>0</v>
      </c>
      <c r="BR359" s="312">
        <f t="shared" si="237"/>
        <v>0</v>
      </c>
      <c r="BS359" s="312">
        <f t="shared" si="237"/>
        <v>0</v>
      </c>
      <c r="BT359" s="312">
        <f t="shared" si="237"/>
        <v>0</v>
      </c>
      <c r="BU359" s="312">
        <f t="shared" si="237"/>
        <v>0</v>
      </c>
      <c r="BV359" s="312">
        <f t="shared" si="237"/>
        <v>0</v>
      </c>
      <c r="BW359" s="312">
        <f t="shared" si="237"/>
        <v>0</v>
      </c>
      <c r="BX359" s="312">
        <f t="shared" si="237"/>
        <v>0</v>
      </c>
      <c r="BY359" s="312">
        <f t="shared" si="237"/>
        <v>0</v>
      </c>
      <c r="BZ359" s="312">
        <f t="shared" si="237"/>
        <v>0</v>
      </c>
      <c r="CA359" s="312">
        <f t="shared" si="237"/>
        <v>0</v>
      </c>
      <c r="CB359" s="312">
        <f t="shared" si="238"/>
        <v>0</v>
      </c>
      <c r="CC359" s="312">
        <f t="shared" si="238"/>
        <v>0</v>
      </c>
      <c r="CD359" s="312">
        <f t="shared" si="238"/>
        <v>0</v>
      </c>
      <c r="CE359" s="312">
        <f t="shared" si="238"/>
        <v>0</v>
      </c>
      <c r="CF359" s="312">
        <f t="shared" si="238"/>
        <v>0</v>
      </c>
      <c r="CG359" s="312">
        <f t="shared" si="238"/>
        <v>0</v>
      </c>
      <c r="CH359" s="312">
        <f t="shared" si="238"/>
        <v>0</v>
      </c>
      <c r="CI359" s="312">
        <f t="shared" si="238"/>
        <v>0</v>
      </c>
      <c r="CJ359" s="312">
        <f t="shared" si="238"/>
        <v>0</v>
      </c>
      <c r="CK359" s="312">
        <f t="shared" si="238"/>
        <v>0</v>
      </c>
      <c r="CL359" s="312">
        <f t="shared" si="239"/>
        <v>0</v>
      </c>
      <c r="CM359" s="312">
        <f t="shared" si="239"/>
        <v>0</v>
      </c>
      <c r="CN359" s="312">
        <f t="shared" si="239"/>
        <v>0</v>
      </c>
      <c r="CO359" s="312">
        <f t="shared" si="239"/>
        <v>0</v>
      </c>
      <c r="CP359" s="312">
        <f t="shared" si="239"/>
        <v>0</v>
      </c>
      <c r="CQ359" s="312">
        <f t="shared" si="239"/>
        <v>0</v>
      </c>
      <c r="CR359" s="312">
        <f t="shared" si="239"/>
        <v>0</v>
      </c>
      <c r="CS359" s="312">
        <f t="shared" si="239"/>
        <v>0</v>
      </c>
      <c r="CT359" s="312">
        <f t="shared" si="239"/>
        <v>0</v>
      </c>
      <c r="CU359" s="312">
        <f t="shared" si="239"/>
        <v>0</v>
      </c>
      <c r="CV359" s="312">
        <f t="shared" si="240"/>
        <v>0</v>
      </c>
      <c r="CW359" s="312">
        <f t="shared" si="240"/>
        <v>0</v>
      </c>
      <c r="CX359" s="312">
        <f t="shared" si="240"/>
        <v>0</v>
      </c>
      <c r="CY359" s="312">
        <f t="shared" si="240"/>
        <v>0</v>
      </c>
      <c r="CZ359" s="312">
        <f t="shared" si="240"/>
        <v>0</v>
      </c>
      <c r="DA359" s="312">
        <f t="shared" si="240"/>
        <v>0</v>
      </c>
      <c r="DB359" s="312">
        <f t="shared" si="240"/>
        <v>0</v>
      </c>
      <c r="DC359" s="312">
        <f t="shared" si="240"/>
        <v>0</v>
      </c>
      <c r="DD359" s="312">
        <f t="shared" si="240"/>
        <v>0</v>
      </c>
      <c r="DE359" s="312">
        <f t="shared" si="240"/>
        <v>0</v>
      </c>
      <c r="DF359" s="312">
        <f t="shared" si="241"/>
        <v>500000</v>
      </c>
      <c r="DG359" s="312">
        <f t="shared" si="241"/>
        <v>0</v>
      </c>
      <c r="DH359" s="312">
        <f t="shared" si="241"/>
        <v>0</v>
      </c>
      <c r="DI359" s="312">
        <f t="shared" si="241"/>
        <v>0</v>
      </c>
      <c r="DJ359" s="312">
        <f t="shared" si="241"/>
        <v>0</v>
      </c>
      <c r="DK359" s="312">
        <f t="shared" si="241"/>
        <v>0</v>
      </c>
      <c r="DL359" s="312">
        <f t="shared" si="241"/>
        <v>0</v>
      </c>
      <c r="DM359" s="312">
        <f t="shared" si="241"/>
        <v>0</v>
      </c>
      <c r="DN359" s="312">
        <f t="shared" si="241"/>
        <v>0</v>
      </c>
    </row>
    <row r="360" spans="1:118">
      <c r="A360" s="151"/>
      <c r="C360" s="34" t="s">
        <v>222</v>
      </c>
      <c r="D360" s="309">
        <f>Inputs!J270</f>
        <v>9750000</v>
      </c>
      <c r="E360" s="310">
        <v>0.2</v>
      </c>
      <c r="F360" s="311">
        <v>24</v>
      </c>
      <c r="G360" s="35" t="s">
        <v>131</v>
      </c>
      <c r="H360" s="36">
        <f t="shared" si="230"/>
        <v>7800000</v>
      </c>
      <c r="I360" s="54"/>
      <c r="J360" s="312">
        <f t="shared" si="231"/>
        <v>0</v>
      </c>
      <c r="K360" s="312">
        <f t="shared" si="231"/>
        <v>0</v>
      </c>
      <c r="L360" s="312">
        <f t="shared" si="231"/>
        <v>0</v>
      </c>
      <c r="M360" s="312">
        <f t="shared" si="231"/>
        <v>0</v>
      </c>
      <c r="N360" s="312">
        <f t="shared" si="231"/>
        <v>0</v>
      </c>
      <c r="O360" s="312">
        <f t="shared" si="231"/>
        <v>0</v>
      </c>
      <c r="P360" s="312">
        <f t="shared" si="231"/>
        <v>0</v>
      </c>
      <c r="Q360" s="312">
        <f t="shared" si="231"/>
        <v>0</v>
      </c>
      <c r="R360" s="312">
        <f t="shared" si="231"/>
        <v>0</v>
      </c>
      <c r="S360" s="312">
        <f t="shared" si="231"/>
        <v>0</v>
      </c>
      <c r="T360" s="312">
        <f t="shared" si="232"/>
        <v>0</v>
      </c>
      <c r="U360" s="312">
        <f t="shared" si="232"/>
        <v>0</v>
      </c>
      <c r="V360" s="312">
        <f t="shared" si="232"/>
        <v>0</v>
      </c>
      <c r="W360" s="312">
        <f t="shared" si="232"/>
        <v>0</v>
      </c>
      <c r="X360" s="312">
        <f t="shared" si="232"/>
        <v>0</v>
      </c>
      <c r="Y360" s="312">
        <f t="shared" si="232"/>
        <v>0</v>
      </c>
      <c r="Z360" s="312">
        <f t="shared" si="232"/>
        <v>0</v>
      </c>
      <c r="AA360" s="312">
        <f t="shared" si="232"/>
        <v>0</v>
      </c>
      <c r="AB360" s="312">
        <f t="shared" si="232"/>
        <v>0</v>
      </c>
      <c r="AC360" s="312">
        <f t="shared" si="232"/>
        <v>0</v>
      </c>
      <c r="AD360" s="312">
        <f t="shared" si="233"/>
        <v>0</v>
      </c>
      <c r="AE360" s="312">
        <f t="shared" si="233"/>
        <v>0</v>
      </c>
      <c r="AF360" s="312">
        <f t="shared" si="233"/>
        <v>0</v>
      </c>
      <c r="AG360" s="312">
        <f t="shared" si="233"/>
        <v>0</v>
      </c>
      <c r="AH360" s="312">
        <f t="shared" si="233"/>
        <v>0</v>
      </c>
      <c r="AI360" s="312">
        <f t="shared" si="233"/>
        <v>0</v>
      </c>
      <c r="AJ360" s="312">
        <f t="shared" si="233"/>
        <v>0</v>
      </c>
      <c r="AK360" s="312">
        <f t="shared" si="233"/>
        <v>0</v>
      </c>
      <c r="AL360" s="312">
        <f t="shared" si="233"/>
        <v>1950000</v>
      </c>
      <c r="AM360" s="312">
        <f t="shared" si="233"/>
        <v>0</v>
      </c>
      <c r="AN360" s="312">
        <f t="shared" si="234"/>
        <v>0</v>
      </c>
      <c r="AO360" s="312">
        <f t="shared" si="234"/>
        <v>0</v>
      </c>
      <c r="AP360" s="312">
        <f t="shared" si="234"/>
        <v>0</v>
      </c>
      <c r="AQ360" s="312">
        <f t="shared" si="234"/>
        <v>0</v>
      </c>
      <c r="AR360" s="312">
        <f t="shared" si="234"/>
        <v>0</v>
      </c>
      <c r="AS360" s="312">
        <f t="shared" si="234"/>
        <v>0</v>
      </c>
      <c r="AT360" s="312">
        <f t="shared" si="234"/>
        <v>0</v>
      </c>
      <c r="AU360" s="312">
        <f t="shared" si="234"/>
        <v>0</v>
      </c>
      <c r="AV360" s="312">
        <f t="shared" si="234"/>
        <v>0</v>
      </c>
      <c r="AW360" s="312">
        <f t="shared" si="234"/>
        <v>0</v>
      </c>
      <c r="AX360" s="312">
        <f t="shared" si="235"/>
        <v>0</v>
      </c>
      <c r="AY360" s="312">
        <f t="shared" si="235"/>
        <v>0</v>
      </c>
      <c r="AZ360" s="312">
        <f t="shared" si="235"/>
        <v>0</v>
      </c>
      <c r="BA360" s="312">
        <f t="shared" si="235"/>
        <v>0</v>
      </c>
      <c r="BB360" s="312">
        <f t="shared" si="235"/>
        <v>0</v>
      </c>
      <c r="BC360" s="312">
        <f t="shared" si="235"/>
        <v>0</v>
      </c>
      <c r="BD360" s="312">
        <f t="shared" si="235"/>
        <v>0</v>
      </c>
      <c r="BE360" s="312">
        <f t="shared" si="235"/>
        <v>0</v>
      </c>
      <c r="BF360" s="312">
        <f t="shared" si="235"/>
        <v>0</v>
      </c>
      <c r="BG360" s="312">
        <f t="shared" si="235"/>
        <v>0</v>
      </c>
      <c r="BH360" s="312">
        <f t="shared" si="236"/>
        <v>0</v>
      </c>
      <c r="BI360" s="312">
        <f t="shared" si="236"/>
        <v>0</v>
      </c>
      <c r="BJ360" s="312">
        <f t="shared" si="236"/>
        <v>1950000</v>
      </c>
      <c r="BK360" s="312">
        <f t="shared" si="236"/>
        <v>0</v>
      </c>
      <c r="BL360" s="312">
        <f t="shared" si="236"/>
        <v>0</v>
      </c>
      <c r="BM360" s="312">
        <f t="shared" si="236"/>
        <v>0</v>
      </c>
      <c r="BN360" s="312">
        <f t="shared" si="236"/>
        <v>0</v>
      </c>
      <c r="BO360" s="312">
        <f t="shared" si="236"/>
        <v>0</v>
      </c>
      <c r="BP360" s="312">
        <f t="shared" si="236"/>
        <v>0</v>
      </c>
      <c r="BQ360" s="312">
        <f t="shared" si="236"/>
        <v>0</v>
      </c>
      <c r="BR360" s="312">
        <f t="shared" si="237"/>
        <v>0</v>
      </c>
      <c r="BS360" s="312">
        <f t="shared" si="237"/>
        <v>0</v>
      </c>
      <c r="BT360" s="312">
        <f t="shared" si="237"/>
        <v>0</v>
      </c>
      <c r="BU360" s="312">
        <f t="shared" si="237"/>
        <v>0</v>
      </c>
      <c r="BV360" s="312">
        <f t="shared" si="237"/>
        <v>0</v>
      </c>
      <c r="BW360" s="312">
        <f t="shared" si="237"/>
        <v>0</v>
      </c>
      <c r="BX360" s="312">
        <f t="shared" si="237"/>
        <v>0</v>
      </c>
      <c r="BY360" s="312">
        <f t="shared" si="237"/>
        <v>0</v>
      </c>
      <c r="BZ360" s="312">
        <f t="shared" si="237"/>
        <v>0</v>
      </c>
      <c r="CA360" s="312">
        <f t="shared" si="237"/>
        <v>0</v>
      </c>
      <c r="CB360" s="312">
        <f t="shared" si="238"/>
        <v>0</v>
      </c>
      <c r="CC360" s="312">
        <f t="shared" si="238"/>
        <v>0</v>
      </c>
      <c r="CD360" s="312">
        <f t="shared" si="238"/>
        <v>0</v>
      </c>
      <c r="CE360" s="312">
        <f t="shared" si="238"/>
        <v>0</v>
      </c>
      <c r="CF360" s="312">
        <f t="shared" si="238"/>
        <v>0</v>
      </c>
      <c r="CG360" s="312">
        <f t="shared" si="238"/>
        <v>0</v>
      </c>
      <c r="CH360" s="312">
        <f t="shared" si="238"/>
        <v>1950000</v>
      </c>
      <c r="CI360" s="312">
        <f t="shared" si="238"/>
        <v>0</v>
      </c>
      <c r="CJ360" s="312">
        <f t="shared" si="238"/>
        <v>0</v>
      </c>
      <c r="CK360" s="312">
        <f t="shared" si="238"/>
        <v>0</v>
      </c>
      <c r="CL360" s="312">
        <f t="shared" si="239"/>
        <v>0</v>
      </c>
      <c r="CM360" s="312">
        <f t="shared" si="239"/>
        <v>0</v>
      </c>
      <c r="CN360" s="312">
        <f t="shared" si="239"/>
        <v>0</v>
      </c>
      <c r="CO360" s="312">
        <f t="shared" si="239"/>
        <v>0</v>
      </c>
      <c r="CP360" s="312">
        <f t="shared" si="239"/>
        <v>0</v>
      </c>
      <c r="CQ360" s="312">
        <f t="shared" si="239"/>
        <v>0</v>
      </c>
      <c r="CR360" s="312">
        <f t="shared" si="239"/>
        <v>0</v>
      </c>
      <c r="CS360" s="312">
        <f t="shared" si="239"/>
        <v>0</v>
      </c>
      <c r="CT360" s="312">
        <f t="shared" si="239"/>
        <v>0</v>
      </c>
      <c r="CU360" s="312">
        <f t="shared" si="239"/>
        <v>0</v>
      </c>
      <c r="CV360" s="312">
        <f t="shared" si="240"/>
        <v>0</v>
      </c>
      <c r="CW360" s="312">
        <f t="shared" si="240"/>
        <v>0</v>
      </c>
      <c r="CX360" s="312">
        <f t="shared" si="240"/>
        <v>0</v>
      </c>
      <c r="CY360" s="312">
        <f t="shared" si="240"/>
        <v>0</v>
      </c>
      <c r="CZ360" s="312">
        <f t="shared" si="240"/>
        <v>0</v>
      </c>
      <c r="DA360" s="312">
        <f t="shared" si="240"/>
        <v>0</v>
      </c>
      <c r="DB360" s="312">
        <f t="shared" si="240"/>
        <v>0</v>
      </c>
      <c r="DC360" s="312">
        <f t="shared" si="240"/>
        <v>0</v>
      </c>
      <c r="DD360" s="312">
        <f t="shared" si="240"/>
        <v>0</v>
      </c>
      <c r="DE360" s="312">
        <f t="shared" si="240"/>
        <v>0</v>
      </c>
      <c r="DF360" s="312">
        <f t="shared" si="241"/>
        <v>1950000</v>
      </c>
      <c r="DG360" s="312">
        <f t="shared" si="241"/>
        <v>0</v>
      </c>
      <c r="DH360" s="312">
        <f t="shared" si="241"/>
        <v>0</v>
      </c>
      <c r="DI360" s="312">
        <f t="shared" si="241"/>
        <v>0</v>
      </c>
      <c r="DJ360" s="312">
        <f t="shared" si="241"/>
        <v>0</v>
      </c>
      <c r="DK360" s="312">
        <f t="shared" si="241"/>
        <v>0</v>
      </c>
      <c r="DL360" s="312">
        <f t="shared" si="241"/>
        <v>0</v>
      </c>
      <c r="DM360" s="312">
        <f t="shared" si="241"/>
        <v>0</v>
      </c>
      <c r="DN360" s="312">
        <f t="shared" si="241"/>
        <v>0</v>
      </c>
    </row>
    <row r="361" spans="1:118">
      <c r="A361" s="151"/>
      <c r="C361" s="34" t="s">
        <v>100</v>
      </c>
      <c r="D361" s="309">
        <f>Inputs!J303</f>
        <v>6500000</v>
      </c>
      <c r="E361" s="310">
        <v>0.1</v>
      </c>
      <c r="F361" s="311">
        <v>18</v>
      </c>
      <c r="G361" s="35" t="s">
        <v>131</v>
      </c>
      <c r="H361" s="36">
        <f t="shared" si="230"/>
        <v>3250000</v>
      </c>
      <c r="I361" s="54"/>
      <c r="J361" s="312">
        <f t="shared" si="231"/>
        <v>0</v>
      </c>
      <c r="K361" s="312">
        <f t="shared" si="231"/>
        <v>0</v>
      </c>
      <c r="L361" s="312">
        <f t="shared" si="231"/>
        <v>0</v>
      </c>
      <c r="M361" s="312">
        <f t="shared" si="231"/>
        <v>0</v>
      </c>
      <c r="N361" s="312">
        <f t="shared" si="231"/>
        <v>0</v>
      </c>
      <c r="O361" s="312">
        <f t="shared" si="231"/>
        <v>0</v>
      </c>
      <c r="P361" s="312">
        <f t="shared" si="231"/>
        <v>0</v>
      </c>
      <c r="Q361" s="312">
        <f t="shared" si="231"/>
        <v>0</v>
      </c>
      <c r="R361" s="312">
        <f t="shared" si="231"/>
        <v>0</v>
      </c>
      <c r="S361" s="312">
        <f t="shared" si="231"/>
        <v>0</v>
      </c>
      <c r="T361" s="312">
        <f t="shared" si="232"/>
        <v>0</v>
      </c>
      <c r="U361" s="312">
        <f t="shared" si="232"/>
        <v>0</v>
      </c>
      <c r="V361" s="312">
        <f t="shared" si="232"/>
        <v>0</v>
      </c>
      <c r="W361" s="312">
        <f t="shared" si="232"/>
        <v>0</v>
      </c>
      <c r="X361" s="312">
        <f t="shared" si="232"/>
        <v>0</v>
      </c>
      <c r="Y361" s="312">
        <f t="shared" si="232"/>
        <v>0</v>
      </c>
      <c r="Z361" s="312">
        <f t="shared" si="232"/>
        <v>0</v>
      </c>
      <c r="AA361" s="312">
        <f t="shared" si="232"/>
        <v>0</v>
      </c>
      <c r="AB361" s="312">
        <f t="shared" si="232"/>
        <v>0</v>
      </c>
      <c r="AC361" s="312">
        <f t="shared" si="232"/>
        <v>0</v>
      </c>
      <c r="AD361" s="312">
        <f t="shared" si="233"/>
        <v>0</v>
      </c>
      <c r="AE361" s="312">
        <f t="shared" si="233"/>
        <v>0</v>
      </c>
      <c r="AF361" s="312">
        <f t="shared" si="233"/>
        <v>650000</v>
      </c>
      <c r="AG361" s="312">
        <f t="shared" si="233"/>
        <v>0</v>
      </c>
      <c r="AH361" s="312">
        <f t="shared" si="233"/>
        <v>0</v>
      </c>
      <c r="AI361" s="312">
        <f t="shared" si="233"/>
        <v>0</v>
      </c>
      <c r="AJ361" s="312">
        <f t="shared" si="233"/>
        <v>0</v>
      </c>
      <c r="AK361" s="312">
        <f t="shared" si="233"/>
        <v>0</v>
      </c>
      <c r="AL361" s="312">
        <f t="shared" si="233"/>
        <v>0</v>
      </c>
      <c r="AM361" s="312">
        <f t="shared" si="233"/>
        <v>0</v>
      </c>
      <c r="AN361" s="312">
        <f t="shared" si="234"/>
        <v>0</v>
      </c>
      <c r="AO361" s="312">
        <f t="shared" si="234"/>
        <v>0</v>
      </c>
      <c r="AP361" s="312">
        <f t="shared" si="234"/>
        <v>0</v>
      </c>
      <c r="AQ361" s="312">
        <f t="shared" si="234"/>
        <v>0</v>
      </c>
      <c r="AR361" s="312">
        <f t="shared" si="234"/>
        <v>0</v>
      </c>
      <c r="AS361" s="312">
        <f t="shared" si="234"/>
        <v>0</v>
      </c>
      <c r="AT361" s="312">
        <f t="shared" si="234"/>
        <v>0</v>
      </c>
      <c r="AU361" s="312">
        <f t="shared" si="234"/>
        <v>0</v>
      </c>
      <c r="AV361" s="312">
        <f t="shared" si="234"/>
        <v>0</v>
      </c>
      <c r="AW361" s="312">
        <f t="shared" si="234"/>
        <v>0</v>
      </c>
      <c r="AX361" s="312">
        <f t="shared" si="235"/>
        <v>650000</v>
      </c>
      <c r="AY361" s="312">
        <f t="shared" si="235"/>
        <v>0</v>
      </c>
      <c r="AZ361" s="312">
        <f t="shared" si="235"/>
        <v>0</v>
      </c>
      <c r="BA361" s="312">
        <f t="shared" si="235"/>
        <v>0</v>
      </c>
      <c r="BB361" s="312">
        <f t="shared" si="235"/>
        <v>0</v>
      </c>
      <c r="BC361" s="312">
        <f t="shared" si="235"/>
        <v>0</v>
      </c>
      <c r="BD361" s="312">
        <f t="shared" si="235"/>
        <v>0</v>
      </c>
      <c r="BE361" s="312">
        <f t="shared" si="235"/>
        <v>0</v>
      </c>
      <c r="BF361" s="312">
        <f t="shared" si="235"/>
        <v>0</v>
      </c>
      <c r="BG361" s="312">
        <f t="shared" si="235"/>
        <v>0</v>
      </c>
      <c r="BH361" s="312">
        <f t="shared" si="236"/>
        <v>0</v>
      </c>
      <c r="BI361" s="312">
        <f t="shared" si="236"/>
        <v>0</v>
      </c>
      <c r="BJ361" s="312">
        <f t="shared" si="236"/>
        <v>0</v>
      </c>
      <c r="BK361" s="312">
        <f t="shared" si="236"/>
        <v>0</v>
      </c>
      <c r="BL361" s="312">
        <f t="shared" si="236"/>
        <v>0</v>
      </c>
      <c r="BM361" s="312">
        <f t="shared" si="236"/>
        <v>0</v>
      </c>
      <c r="BN361" s="312">
        <f t="shared" si="236"/>
        <v>0</v>
      </c>
      <c r="BO361" s="312">
        <f t="shared" si="236"/>
        <v>0</v>
      </c>
      <c r="BP361" s="312">
        <f t="shared" si="236"/>
        <v>650000</v>
      </c>
      <c r="BQ361" s="312">
        <f t="shared" si="236"/>
        <v>0</v>
      </c>
      <c r="BR361" s="312">
        <f t="shared" si="237"/>
        <v>0</v>
      </c>
      <c r="BS361" s="312">
        <f t="shared" si="237"/>
        <v>0</v>
      </c>
      <c r="BT361" s="312">
        <f t="shared" si="237"/>
        <v>0</v>
      </c>
      <c r="BU361" s="312">
        <f t="shared" si="237"/>
        <v>0</v>
      </c>
      <c r="BV361" s="312">
        <f t="shared" si="237"/>
        <v>0</v>
      </c>
      <c r="BW361" s="312">
        <f t="shared" si="237"/>
        <v>0</v>
      </c>
      <c r="BX361" s="312">
        <f t="shared" si="237"/>
        <v>0</v>
      </c>
      <c r="BY361" s="312">
        <f t="shared" si="237"/>
        <v>0</v>
      </c>
      <c r="BZ361" s="312">
        <f t="shared" si="237"/>
        <v>0</v>
      </c>
      <c r="CA361" s="312">
        <f t="shared" si="237"/>
        <v>0</v>
      </c>
      <c r="CB361" s="312">
        <f t="shared" si="238"/>
        <v>0</v>
      </c>
      <c r="CC361" s="312">
        <f t="shared" si="238"/>
        <v>0</v>
      </c>
      <c r="CD361" s="312">
        <f t="shared" si="238"/>
        <v>0</v>
      </c>
      <c r="CE361" s="312">
        <f t="shared" si="238"/>
        <v>0</v>
      </c>
      <c r="CF361" s="312">
        <f t="shared" si="238"/>
        <v>0</v>
      </c>
      <c r="CG361" s="312">
        <f t="shared" si="238"/>
        <v>0</v>
      </c>
      <c r="CH361" s="312">
        <f t="shared" si="238"/>
        <v>650000</v>
      </c>
      <c r="CI361" s="312">
        <f t="shared" si="238"/>
        <v>0</v>
      </c>
      <c r="CJ361" s="312">
        <f t="shared" si="238"/>
        <v>0</v>
      </c>
      <c r="CK361" s="312">
        <f t="shared" si="238"/>
        <v>0</v>
      </c>
      <c r="CL361" s="312">
        <f t="shared" si="239"/>
        <v>0</v>
      </c>
      <c r="CM361" s="312">
        <f t="shared" si="239"/>
        <v>0</v>
      </c>
      <c r="CN361" s="312">
        <f t="shared" si="239"/>
        <v>0</v>
      </c>
      <c r="CO361" s="312">
        <f t="shared" si="239"/>
        <v>0</v>
      </c>
      <c r="CP361" s="312">
        <f t="shared" si="239"/>
        <v>0</v>
      </c>
      <c r="CQ361" s="312">
        <f t="shared" si="239"/>
        <v>0</v>
      </c>
      <c r="CR361" s="312">
        <f t="shared" si="239"/>
        <v>0</v>
      </c>
      <c r="CS361" s="312">
        <f t="shared" si="239"/>
        <v>0</v>
      </c>
      <c r="CT361" s="312">
        <f t="shared" si="239"/>
        <v>0</v>
      </c>
      <c r="CU361" s="312">
        <f t="shared" si="239"/>
        <v>0</v>
      </c>
      <c r="CV361" s="312">
        <f t="shared" si="240"/>
        <v>0</v>
      </c>
      <c r="CW361" s="312">
        <f t="shared" si="240"/>
        <v>0</v>
      </c>
      <c r="CX361" s="312">
        <f t="shared" si="240"/>
        <v>0</v>
      </c>
      <c r="CY361" s="312">
        <f t="shared" si="240"/>
        <v>0</v>
      </c>
      <c r="CZ361" s="312">
        <f t="shared" si="240"/>
        <v>650000</v>
      </c>
      <c r="DA361" s="312">
        <f t="shared" si="240"/>
        <v>0</v>
      </c>
      <c r="DB361" s="312">
        <f t="shared" si="240"/>
        <v>0</v>
      </c>
      <c r="DC361" s="312">
        <f t="shared" si="240"/>
        <v>0</v>
      </c>
      <c r="DD361" s="312">
        <f t="shared" si="240"/>
        <v>0</v>
      </c>
      <c r="DE361" s="312">
        <f t="shared" si="240"/>
        <v>0</v>
      </c>
      <c r="DF361" s="312">
        <f t="shared" si="241"/>
        <v>0</v>
      </c>
      <c r="DG361" s="312">
        <f t="shared" si="241"/>
        <v>0</v>
      </c>
      <c r="DH361" s="312">
        <f t="shared" si="241"/>
        <v>0</v>
      </c>
      <c r="DI361" s="312">
        <f t="shared" si="241"/>
        <v>0</v>
      </c>
      <c r="DJ361" s="312">
        <f t="shared" si="241"/>
        <v>0</v>
      </c>
      <c r="DK361" s="312">
        <f t="shared" si="241"/>
        <v>0</v>
      </c>
      <c r="DL361" s="312">
        <f t="shared" si="241"/>
        <v>0</v>
      </c>
      <c r="DM361" s="312">
        <f t="shared" si="241"/>
        <v>0</v>
      </c>
      <c r="DN361" s="312">
        <f t="shared" si="241"/>
        <v>0</v>
      </c>
    </row>
    <row r="362" spans="1:118">
      <c r="A362" s="151"/>
      <c r="C362" s="34" t="s">
        <v>304</v>
      </c>
      <c r="D362" s="309">
        <f>Inputs!J298</f>
        <v>32500000</v>
      </c>
      <c r="E362" s="310">
        <v>0.2</v>
      </c>
      <c r="F362" s="311">
        <v>24</v>
      </c>
      <c r="G362" s="35" t="s">
        <v>131</v>
      </c>
      <c r="H362" s="36">
        <f t="shared" si="230"/>
        <v>26000000</v>
      </c>
      <c r="I362" s="54"/>
      <c r="J362" s="312">
        <f t="shared" si="231"/>
        <v>0</v>
      </c>
      <c r="K362" s="312">
        <f t="shared" si="231"/>
        <v>0</v>
      </c>
      <c r="L362" s="312">
        <f t="shared" si="231"/>
        <v>0</v>
      </c>
      <c r="M362" s="312">
        <f t="shared" si="231"/>
        <v>0</v>
      </c>
      <c r="N362" s="312">
        <f t="shared" si="231"/>
        <v>0</v>
      </c>
      <c r="O362" s="312">
        <f t="shared" si="231"/>
        <v>0</v>
      </c>
      <c r="P362" s="312">
        <f t="shared" si="231"/>
        <v>0</v>
      </c>
      <c r="Q362" s="312">
        <f t="shared" si="231"/>
        <v>0</v>
      </c>
      <c r="R362" s="312">
        <f t="shared" si="231"/>
        <v>0</v>
      </c>
      <c r="S362" s="312">
        <f t="shared" si="231"/>
        <v>0</v>
      </c>
      <c r="T362" s="312">
        <f t="shared" si="232"/>
        <v>0</v>
      </c>
      <c r="U362" s="312">
        <f t="shared" si="232"/>
        <v>0</v>
      </c>
      <c r="V362" s="312">
        <f t="shared" si="232"/>
        <v>0</v>
      </c>
      <c r="W362" s="312">
        <f t="shared" si="232"/>
        <v>0</v>
      </c>
      <c r="X362" s="312">
        <f t="shared" si="232"/>
        <v>0</v>
      </c>
      <c r="Y362" s="312">
        <f t="shared" si="232"/>
        <v>0</v>
      </c>
      <c r="Z362" s="312">
        <f t="shared" si="232"/>
        <v>0</v>
      </c>
      <c r="AA362" s="312">
        <f t="shared" si="232"/>
        <v>0</v>
      </c>
      <c r="AB362" s="312">
        <f t="shared" si="232"/>
        <v>0</v>
      </c>
      <c r="AC362" s="312">
        <f t="shared" si="232"/>
        <v>0</v>
      </c>
      <c r="AD362" s="312">
        <f t="shared" si="233"/>
        <v>0</v>
      </c>
      <c r="AE362" s="312">
        <f t="shared" si="233"/>
        <v>0</v>
      </c>
      <c r="AF362" s="312">
        <f t="shared" si="233"/>
        <v>0</v>
      </c>
      <c r="AG362" s="312">
        <f t="shared" si="233"/>
        <v>0</v>
      </c>
      <c r="AH362" s="312">
        <f t="shared" si="233"/>
        <v>0</v>
      </c>
      <c r="AI362" s="312">
        <f t="shared" si="233"/>
        <v>0</v>
      </c>
      <c r="AJ362" s="312">
        <f t="shared" si="233"/>
        <v>0</v>
      </c>
      <c r="AK362" s="312">
        <f t="shared" si="233"/>
        <v>0</v>
      </c>
      <c r="AL362" s="312">
        <f t="shared" si="233"/>
        <v>6500000</v>
      </c>
      <c r="AM362" s="312">
        <f t="shared" si="233"/>
        <v>0</v>
      </c>
      <c r="AN362" s="312">
        <f t="shared" si="234"/>
        <v>0</v>
      </c>
      <c r="AO362" s="312">
        <f t="shared" si="234"/>
        <v>0</v>
      </c>
      <c r="AP362" s="312">
        <f t="shared" si="234"/>
        <v>0</v>
      </c>
      <c r="AQ362" s="312">
        <f t="shared" si="234"/>
        <v>0</v>
      </c>
      <c r="AR362" s="312">
        <f t="shared" si="234"/>
        <v>0</v>
      </c>
      <c r="AS362" s="312">
        <f t="shared" si="234"/>
        <v>0</v>
      </c>
      <c r="AT362" s="312">
        <f t="shared" si="234"/>
        <v>0</v>
      </c>
      <c r="AU362" s="312">
        <f t="shared" si="234"/>
        <v>0</v>
      </c>
      <c r="AV362" s="312">
        <f t="shared" si="234"/>
        <v>0</v>
      </c>
      <c r="AW362" s="312">
        <f t="shared" si="234"/>
        <v>0</v>
      </c>
      <c r="AX362" s="312">
        <f t="shared" si="235"/>
        <v>0</v>
      </c>
      <c r="AY362" s="312">
        <f t="shared" si="235"/>
        <v>0</v>
      </c>
      <c r="AZ362" s="312">
        <f t="shared" si="235"/>
        <v>0</v>
      </c>
      <c r="BA362" s="312">
        <f t="shared" si="235"/>
        <v>0</v>
      </c>
      <c r="BB362" s="312">
        <f t="shared" si="235"/>
        <v>0</v>
      </c>
      <c r="BC362" s="312">
        <f t="shared" si="235"/>
        <v>0</v>
      </c>
      <c r="BD362" s="312">
        <f t="shared" si="235"/>
        <v>0</v>
      </c>
      <c r="BE362" s="312">
        <f t="shared" si="235"/>
        <v>0</v>
      </c>
      <c r="BF362" s="312">
        <f t="shared" si="235"/>
        <v>0</v>
      </c>
      <c r="BG362" s="312">
        <f t="shared" si="235"/>
        <v>0</v>
      </c>
      <c r="BH362" s="312">
        <f t="shared" si="236"/>
        <v>0</v>
      </c>
      <c r="BI362" s="312">
        <f t="shared" si="236"/>
        <v>0</v>
      </c>
      <c r="BJ362" s="312">
        <f t="shared" si="236"/>
        <v>6500000</v>
      </c>
      <c r="BK362" s="312">
        <f t="shared" si="236"/>
        <v>0</v>
      </c>
      <c r="BL362" s="312">
        <f t="shared" si="236"/>
        <v>0</v>
      </c>
      <c r="BM362" s="312">
        <f t="shared" si="236"/>
        <v>0</v>
      </c>
      <c r="BN362" s="312">
        <f t="shared" si="236"/>
        <v>0</v>
      </c>
      <c r="BO362" s="312">
        <f t="shared" si="236"/>
        <v>0</v>
      </c>
      <c r="BP362" s="312">
        <f t="shared" si="236"/>
        <v>0</v>
      </c>
      <c r="BQ362" s="312">
        <f t="shared" si="236"/>
        <v>0</v>
      </c>
      <c r="BR362" s="312">
        <f t="shared" si="237"/>
        <v>0</v>
      </c>
      <c r="BS362" s="312">
        <f t="shared" si="237"/>
        <v>0</v>
      </c>
      <c r="BT362" s="312">
        <f t="shared" si="237"/>
        <v>0</v>
      </c>
      <c r="BU362" s="312">
        <f t="shared" si="237"/>
        <v>0</v>
      </c>
      <c r="BV362" s="312">
        <f t="shared" si="237"/>
        <v>0</v>
      </c>
      <c r="BW362" s="312">
        <f t="shared" si="237"/>
        <v>0</v>
      </c>
      <c r="BX362" s="312">
        <f t="shared" si="237"/>
        <v>0</v>
      </c>
      <c r="BY362" s="312">
        <f t="shared" si="237"/>
        <v>0</v>
      </c>
      <c r="BZ362" s="312">
        <f t="shared" si="237"/>
        <v>0</v>
      </c>
      <c r="CA362" s="312">
        <f t="shared" si="237"/>
        <v>0</v>
      </c>
      <c r="CB362" s="312">
        <f t="shared" si="238"/>
        <v>0</v>
      </c>
      <c r="CC362" s="312">
        <f t="shared" si="238"/>
        <v>0</v>
      </c>
      <c r="CD362" s="312">
        <f t="shared" si="238"/>
        <v>0</v>
      </c>
      <c r="CE362" s="312">
        <f t="shared" si="238"/>
        <v>0</v>
      </c>
      <c r="CF362" s="312">
        <f t="shared" si="238"/>
        <v>0</v>
      </c>
      <c r="CG362" s="312">
        <f t="shared" si="238"/>
        <v>0</v>
      </c>
      <c r="CH362" s="312">
        <f t="shared" si="238"/>
        <v>6500000</v>
      </c>
      <c r="CI362" s="312">
        <f t="shared" si="238"/>
        <v>0</v>
      </c>
      <c r="CJ362" s="312">
        <f t="shared" si="238"/>
        <v>0</v>
      </c>
      <c r="CK362" s="312">
        <f t="shared" si="238"/>
        <v>0</v>
      </c>
      <c r="CL362" s="312">
        <f t="shared" si="239"/>
        <v>0</v>
      </c>
      <c r="CM362" s="312">
        <f t="shared" si="239"/>
        <v>0</v>
      </c>
      <c r="CN362" s="312">
        <f t="shared" si="239"/>
        <v>0</v>
      </c>
      <c r="CO362" s="312">
        <f t="shared" si="239"/>
        <v>0</v>
      </c>
      <c r="CP362" s="312">
        <f t="shared" si="239"/>
        <v>0</v>
      </c>
      <c r="CQ362" s="312">
        <f t="shared" si="239"/>
        <v>0</v>
      </c>
      <c r="CR362" s="312">
        <f t="shared" si="239"/>
        <v>0</v>
      </c>
      <c r="CS362" s="312">
        <f t="shared" si="239"/>
        <v>0</v>
      </c>
      <c r="CT362" s="312">
        <f t="shared" si="239"/>
        <v>0</v>
      </c>
      <c r="CU362" s="312">
        <f t="shared" si="239"/>
        <v>0</v>
      </c>
      <c r="CV362" s="312">
        <f t="shared" si="240"/>
        <v>0</v>
      </c>
      <c r="CW362" s="312">
        <f t="shared" si="240"/>
        <v>0</v>
      </c>
      <c r="CX362" s="312">
        <f t="shared" si="240"/>
        <v>0</v>
      </c>
      <c r="CY362" s="312">
        <f t="shared" si="240"/>
        <v>0</v>
      </c>
      <c r="CZ362" s="312">
        <f t="shared" si="240"/>
        <v>0</v>
      </c>
      <c r="DA362" s="312">
        <f t="shared" si="240"/>
        <v>0</v>
      </c>
      <c r="DB362" s="312">
        <f t="shared" si="240"/>
        <v>0</v>
      </c>
      <c r="DC362" s="312">
        <f t="shared" si="240"/>
        <v>0</v>
      </c>
      <c r="DD362" s="312">
        <f t="shared" si="240"/>
        <v>0</v>
      </c>
      <c r="DE362" s="312">
        <f t="shared" si="240"/>
        <v>0</v>
      </c>
      <c r="DF362" s="312">
        <f t="shared" si="241"/>
        <v>6500000</v>
      </c>
      <c r="DG362" s="312">
        <f t="shared" si="241"/>
        <v>0</v>
      </c>
      <c r="DH362" s="312">
        <f t="shared" si="241"/>
        <v>0</v>
      </c>
      <c r="DI362" s="312">
        <f t="shared" si="241"/>
        <v>0</v>
      </c>
      <c r="DJ362" s="312">
        <f t="shared" si="241"/>
        <v>0</v>
      </c>
      <c r="DK362" s="312">
        <f t="shared" si="241"/>
        <v>0</v>
      </c>
      <c r="DL362" s="312">
        <f t="shared" si="241"/>
        <v>0</v>
      </c>
      <c r="DM362" s="312">
        <f t="shared" si="241"/>
        <v>0</v>
      </c>
      <c r="DN362" s="312">
        <f t="shared" si="241"/>
        <v>0</v>
      </c>
    </row>
    <row r="363" spans="1:118">
      <c r="A363" s="151"/>
      <c r="C363" s="34"/>
      <c r="D363" s="4"/>
      <c r="E363" s="224"/>
      <c r="F363" s="313"/>
      <c r="G363" s="35"/>
      <c r="H363" s="36"/>
      <c r="I363" s="54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12"/>
      <c r="DB363" s="312"/>
      <c r="DC363" s="312"/>
      <c r="DD363" s="312"/>
      <c r="DE363" s="312"/>
      <c r="DF363" s="312"/>
      <c r="DG363" s="312"/>
      <c r="DH363" s="312"/>
      <c r="DI363" s="312"/>
      <c r="DJ363" s="312"/>
      <c r="DK363" s="312"/>
      <c r="DL363" s="312"/>
      <c r="DM363" s="312"/>
      <c r="DN363" s="312"/>
    </row>
    <row r="364" spans="1:118" ht="14">
      <c r="A364" s="151"/>
      <c r="C364" s="14" t="s">
        <v>297</v>
      </c>
      <c r="D364" s="14"/>
      <c r="E364" s="14"/>
      <c r="G364" s="38" t="s">
        <v>131</v>
      </c>
      <c r="H364" s="39">
        <f>SUM(J364:DN364)</f>
        <v>53912387.096774191</v>
      </c>
      <c r="I364" s="12"/>
      <c r="J364" s="314">
        <f>SUM(J355:J362)</f>
        <v>0</v>
      </c>
      <c r="K364" s="314">
        <f t="shared" ref="K364:BV364" si="242">SUM(K355:K362)</f>
        <v>0</v>
      </c>
      <c r="L364" s="314">
        <f t="shared" si="242"/>
        <v>0</v>
      </c>
      <c r="M364" s="314">
        <f t="shared" si="242"/>
        <v>0</v>
      </c>
      <c r="N364" s="314">
        <f t="shared" si="242"/>
        <v>0</v>
      </c>
      <c r="O364" s="314">
        <f t="shared" si="242"/>
        <v>0</v>
      </c>
      <c r="P364" s="314">
        <f t="shared" si="242"/>
        <v>0</v>
      </c>
      <c r="Q364" s="314">
        <f t="shared" si="242"/>
        <v>0</v>
      </c>
      <c r="R364" s="314">
        <f t="shared" si="242"/>
        <v>0</v>
      </c>
      <c r="S364" s="314">
        <f t="shared" si="242"/>
        <v>0</v>
      </c>
      <c r="T364" s="314">
        <f t="shared" si="242"/>
        <v>0</v>
      </c>
      <c r="U364" s="314">
        <f t="shared" si="242"/>
        <v>0</v>
      </c>
      <c r="V364" s="314">
        <f t="shared" si="242"/>
        <v>0</v>
      </c>
      <c r="W364" s="314">
        <f t="shared" si="242"/>
        <v>0</v>
      </c>
      <c r="X364" s="314">
        <f t="shared" si="242"/>
        <v>0</v>
      </c>
      <c r="Y364" s="314">
        <f t="shared" si="242"/>
        <v>0</v>
      </c>
      <c r="Z364" s="314">
        <f t="shared" si="242"/>
        <v>1536126.5120967743</v>
      </c>
      <c r="AA364" s="314">
        <f t="shared" si="242"/>
        <v>0</v>
      </c>
      <c r="AB364" s="314">
        <f t="shared" si="242"/>
        <v>0</v>
      </c>
      <c r="AC364" s="314">
        <f t="shared" si="242"/>
        <v>0</v>
      </c>
      <c r="AD364" s="314">
        <f t="shared" si="242"/>
        <v>0</v>
      </c>
      <c r="AE364" s="314">
        <f t="shared" si="242"/>
        <v>0</v>
      </c>
      <c r="AF364" s="314">
        <f t="shared" si="242"/>
        <v>650000</v>
      </c>
      <c r="AG364" s="314">
        <f t="shared" si="242"/>
        <v>0</v>
      </c>
      <c r="AH364" s="314">
        <f t="shared" si="242"/>
        <v>0</v>
      </c>
      <c r="AI364" s="314">
        <f t="shared" si="242"/>
        <v>0</v>
      </c>
      <c r="AJ364" s="314">
        <f t="shared" si="242"/>
        <v>0</v>
      </c>
      <c r="AK364" s="314">
        <f t="shared" si="242"/>
        <v>0</v>
      </c>
      <c r="AL364" s="314">
        <f t="shared" si="242"/>
        <v>10286126.512096774</v>
      </c>
      <c r="AM364" s="314">
        <f t="shared" si="242"/>
        <v>0</v>
      </c>
      <c r="AN364" s="314">
        <f t="shared" si="242"/>
        <v>0</v>
      </c>
      <c r="AO364" s="314">
        <f t="shared" si="242"/>
        <v>0</v>
      </c>
      <c r="AP364" s="314">
        <f t="shared" si="242"/>
        <v>0</v>
      </c>
      <c r="AQ364" s="314">
        <f t="shared" si="242"/>
        <v>0</v>
      </c>
      <c r="AR364" s="314">
        <f t="shared" si="242"/>
        <v>0</v>
      </c>
      <c r="AS364" s="314">
        <f t="shared" si="242"/>
        <v>0</v>
      </c>
      <c r="AT364" s="314">
        <f t="shared" si="242"/>
        <v>0</v>
      </c>
      <c r="AU364" s="314">
        <f t="shared" si="242"/>
        <v>0</v>
      </c>
      <c r="AV364" s="314">
        <f t="shared" si="242"/>
        <v>0</v>
      </c>
      <c r="AW364" s="314">
        <f t="shared" si="242"/>
        <v>0</v>
      </c>
      <c r="AX364" s="314">
        <f t="shared" si="242"/>
        <v>2186126.5120967743</v>
      </c>
      <c r="AY364" s="314">
        <f t="shared" si="242"/>
        <v>0</v>
      </c>
      <c r="AZ364" s="314">
        <f t="shared" si="242"/>
        <v>0</v>
      </c>
      <c r="BA364" s="314">
        <f t="shared" si="242"/>
        <v>0</v>
      </c>
      <c r="BB364" s="314">
        <f t="shared" si="242"/>
        <v>0</v>
      </c>
      <c r="BC364" s="314">
        <f t="shared" si="242"/>
        <v>0</v>
      </c>
      <c r="BD364" s="314">
        <f t="shared" si="242"/>
        <v>0</v>
      </c>
      <c r="BE364" s="314">
        <f t="shared" si="242"/>
        <v>0</v>
      </c>
      <c r="BF364" s="314">
        <f t="shared" si="242"/>
        <v>0</v>
      </c>
      <c r="BG364" s="314">
        <f t="shared" si="242"/>
        <v>0</v>
      </c>
      <c r="BH364" s="314">
        <f t="shared" si="242"/>
        <v>0</v>
      </c>
      <c r="BI364" s="314">
        <f t="shared" si="242"/>
        <v>0</v>
      </c>
      <c r="BJ364" s="314">
        <f t="shared" si="242"/>
        <v>11972814.012096774</v>
      </c>
      <c r="BK364" s="314">
        <f t="shared" si="242"/>
        <v>0</v>
      </c>
      <c r="BL364" s="314">
        <f t="shared" si="242"/>
        <v>0</v>
      </c>
      <c r="BM364" s="314">
        <f t="shared" si="242"/>
        <v>0</v>
      </c>
      <c r="BN364" s="314">
        <f t="shared" si="242"/>
        <v>0</v>
      </c>
      <c r="BO364" s="314">
        <f t="shared" si="242"/>
        <v>0</v>
      </c>
      <c r="BP364" s="314">
        <f t="shared" si="242"/>
        <v>650000</v>
      </c>
      <c r="BQ364" s="314">
        <f t="shared" si="242"/>
        <v>0</v>
      </c>
      <c r="BR364" s="314">
        <f t="shared" si="242"/>
        <v>0</v>
      </c>
      <c r="BS364" s="314">
        <f t="shared" si="242"/>
        <v>0</v>
      </c>
      <c r="BT364" s="314">
        <f t="shared" si="242"/>
        <v>0</v>
      </c>
      <c r="BU364" s="314">
        <f t="shared" si="242"/>
        <v>0</v>
      </c>
      <c r="BV364" s="314">
        <f t="shared" si="242"/>
        <v>1536126.5120967743</v>
      </c>
      <c r="BW364" s="314">
        <f t="shared" ref="BW364:DN364" si="243">SUM(BW355:BW362)</f>
        <v>0</v>
      </c>
      <c r="BX364" s="314">
        <f t="shared" si="243"/>
        <v>0</v>
      </c>
      <c r="BY364" s="314">
        <f t="shared" si="243"/>
        <v>0</v>
      </c>
      <c r="BZ364" s="314">
        <f t="shared" si="243"/>
        <v>0</v>
      </c>
      <c r="CA364" s="314">
        <f t="shared" si="243"/>
        <v>0</v>
      </c>
      <c r="CB364" s="314">
        <f t="shared" si="243"/>
        <v>0</v>
      </c>
      <c r="CC364" s="314">
        <f t="shared" si="243"/>
        <v>0</v>
      </c>
      <c r="CD364" s="314">
        <f t="shared" si="243"/>
        <v>0</v>
      </c>
      <c r="CE364" s="314">
        <f t="shared" si="243"/>
        <v>0</v>
      </c>
      <c r="CF364" s="314">
        <f t="shared" si="243"/>
        <v>0</v>
      </c>
      <c r="CG364" s="314">
        <f t="shared" si="243"/>
        <v>0</v>
      </c>
      <c r="CH364" s="314">
        <f t="shared" si="243"/>
        <v>10936126.512096774</v>
      </c>
      <c r="CI364" s="314">
        <f t="shared" si="243"/>
        <v>0</v>
      </c>
      <c r="CJ364" s="314">
        <f t="shared" si="243"/>
        <v>0</v>
      </c>
      <c r="CK364" s="314">
        <f t="shared" si="243"/>
        <v>0</v>
      </c>
      <c r="CL364" s="314">
        <f t="shared" si="243"/>
        <v>0</v>
      </c>
      <c r="CM364" s="314">
        <f t="shared" si="243"/>
        <v>0</v>
      </c>
      <c r="CN364" s="314">
        <f t="shared" si="243"/>
        <v>0</v>
      </c>
      <c r="CO364" s="314">
        <f t="shared" si="243"/>
        <v>0</v>
      </c>
      <c r="CP364" s="314">
        <f t="shared" si="243"/>
        <v>0</v>
      </c>
      <c r="CQ364" s="314">
        <f t="shared" si="243"/>
        <v>0</v>
      </c>
      <c r="CR364" s="314">
        <f t="shared" si="243"/>
        <v>0</v>
      </c>
      <c r="CS364" s="314">
        <f t="shared" si="243"/>
        <v>0</v>
      </c>
      <c r="CT364" s="314">
        <f t="shared" si="243"/>
        <v>1536126.5120967743</v>
      </c>
      <c r="CU364" s="314">
        <f t="shared" si="243"/>
        <v>0</v>
      </c>
      <c r="CV364" s="314">
        <f t="shared" si="243"/>
        <v>0</v>
      </c>
      <c r="CW364" s="314">
        <f t="shared" si="243"/>
        <v>0</v>
      </c>
      <c r="CX364" s="314">
        <f t="shared" si="243"/>
        <v>0</v>
      </c>
      <c r="CY364" s="314">
        <f t="shared" si="243"/>
        <v>0</v>
      </c>
      <c r="CZ364" s="314">
        <f t="shared" si="243"/>
        <v>650000</v>
      </c>
      <c r="DA364" s="314">
        <f t="shared" si="243"/>
        <v>0</v>
      </c>
      <c r="DB364" s="314">
        <f t="shared" si="243"/>
        <v>0</v>
      </c>
      <c r="DC364" s="314">
        <f t="shared" si="243"/>
        <v>0</v>
      </c>
      <c r="DD364" s="314">
        <f t="shared" si="243"/>
        <v>0</v>
      </c>
      <c r="DE364" s="314">
        <f t="shared" si="243"/>
        <v>0</v>
      </c>
      <c r="DF364" s="314">
        <f t="shared" si="243"/>
        <v>11972814.012096774</v>
      </c>
      <c r="DG364" s="314">
        <f t="shared" si="243"/>
        <v>0</v>
      </c>
      <c r="DH364" s="314">
        <f t="shared" si="243"/>
        <v>0</v>
      </c>
      <c r="DI364" s="314">
        <f t="shared" si="243"/>
        <v>0</v>
      </c>
      <c r="DJ364" s="314">
        <f t="shared" si="243"/>
        <v>0</v>
      </c>
      <c r="DK364" s="314">
        <f t="shared" si="243"/>
        <v>0</v>
      </c>
      <c r="DL364" s="314">
        <f t="shared" si="243"/>
        <v>0</v>
      </c>
      <c r="DM364" s="314">
        <f t="shared" si="243"/>
        <v>0</v>
      </c>
      <c r="DN364" s="314">
        <f t="shared" si="243"/>
        <v>0</v>
      </c>
    </row>
    <row r="365" spans="1:118" ht="14">
      <c r="A365" s="151"/>
      <c r="C365" s="14"/>
      <c r="D365" s="14"/>
      <c r="E365" s="14"/>
      <c r="G365" s="38"/>
      <c r="H365" s="39"/>
      <c r="I365" s="12"/>
      <c r="J365" s="315"/>
      <c r="K365" s="315"/>
      <c r="L365" s="315"/>
      <c r="M365" s="315"/>
      <c r="N365" s="315"/>
      <c r="O365" s="315"/>
      <c r="P365" s="315"/>
      <c r="Q365" s="315"/>
      <c r="R365" s="315"/>
      <c r="S365" s="315"/>
      <c r="T365" s="315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315"/>
      <c r="AJ365" s="315"/>
      <c r="AK365" s="315"/>
      <c r="AL365" s="315"/>
      <c r="AM365" s="315"/>
      <c r="AN365" s="315"/>
      <c r="AO365" s="315"/>
      <c r="AP365" s="315"/>
      <c r="AQ365" s="315"/>
      <c r="AR365" s="315"/>
      <c r="AS365" s="315"/>
      <c r="AT365" s="315"/>
      <c r="AU365" s="315"/>
      <c r="AV365" s="315"/>
      <c r="AW365" s="315"/>
      <c r="AX365" s="315"/>
      <c r="AY365" s="315"/>
      <c r="AZ365" s="315"/>
      <c r="BA365" s="315"/>
      <c r="BB365" s="315"/>
      <c r="BC365" s="315"/>
      <c r="BD365" s="315"/>
      <c r="BE365" s="315"/>
      <c r="BF365" s="315"/>
      <c r="BG365" s="315"/>
      <c r="BH365" s="315"/>
      <c r="BI365" s="315"/>
      <c r="BJ365" s="315"/>
      <c r="BK365" s="315"/>
      <c r="BL365" s="315"/>
      <c r="BM365" s="315"/>
      <c r="BN365" s="315"/>
      <c r="BO365" s="315"/>
      <c r="BP365" s="315"/>
      <c r="BQ365" s="315"/>
      <c r="BR365" s="315"/>
      <c r="BS365" s="315"/>
      <c r="BT365" s="315"/>
      <c r="BU365" s="315"/>
      <c r="BV365" s="315"/>
      <c r="BW365" s="315"/>
      <c r="BX365" s="315"/>
      <c r="BY365" s="315"/>
      <c r="BZ365" s="315"/>
      <c r="CA365" s="315"/>
      <c r="CB365" s="315"/>
      <c r="CC365" s="315"/>
      <c r="CD365" s="315"/>
      <c r="CE365" s="315"/>
      <c r="CF365" s="315"/>
      <c r="CG365" s="315"/>
      <c r="CH365" s="315"/>
      <c r="CI365" s="315"/>
      <c r="CJ365" s="315"/>
      <c r="CK365" s="315"/>
      <c r="CL365" s="315"/>
      <c r="CM365" s="315"/>
      <c r="CN365" s="315"/>
      <c r="CO365" s="315"/>
      <c r="CP365" s="315"/>
      <c r="CQ365" s="315"/>
      <c r="CR365" s="315"/>
      <c r="CS365" s="315"/>
      <c r="CT365" s="315"/>
      <c r="CU365" s="315"/>
      <c r="CV365" s="315"/>
      <c r="CW365" s="315"/>
      <c r="CX365" s="315"/>
      <c r="CY365" s="315"/>
      <c r="CZ365" s="315"/>
      <c r="DA365" s="315"/>
      <c r="DB365" s="315"/>
      <c r="DC365" s="315"/>
      <c r="DD365" s="315"/>
      <c r="DE365" s="315"/>
      <c r="DF365" s="315"/>
      <c r="DG365" s="315"/>
      <c r="DH365" s="315"/>
      <c r="DI365" s="315"/>
      <c r="DJ365" s="315"/>
      <c r="DK365" s="315"/>
      <c r="DL365" s="315"/>
      <c r="DM365" s="315"/>
      <c r="DN365" s="315"/>
    </row>
    <row r="366" spans="1:118" ht="14">
      <c r="A366" s="151"/>
      <c r="B366" s="19" t="s">
        <v>71</v>
      </c>
      <c r="C366" s="14" t="s">
        <v>306</v>
      </c>
      <c r="D366" s="14"/>
      <c r="E366" s="14"/>
      <c r="F366" s="14"/>
      <c r="G366" s="14"/>
      <c r="H366" s="112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</row>
    <row r="367" spans="1:118" ht="14">
      <c r="A367" s="151"/>
      <c r="C367" s="14"/>
      <c r="F367" s="44"/>
      <c r="G367" s="54"/>
      <c r="H367" s="55"/>
      <c r="I367" s="54"/>
      <c r="BJ367" s="303"/>
      <c r="BK367" s="303"/>
      <c r="BL367" s="303"/>
      <c r="BM367" s="303"/>
      <c r="BN367" s="303"/>
      <c r="BO367" s="303"/>
      <c r="CA367" s="304"/>
      <c r="CB367" s="304"/>
      <c r="CC367" s="304"/>
      <c r="CD367" s="304"/>
      <c r="CE367" s="304"/>
      <c r="CF367" s="304"/>
      <c r="CG367" s="304"/>
      <c r="CH367" s="304"/>
      <c r="CI367" s="304"/>
      <c r="CJ367" s="304"/>
      <c r="CK367" s="304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  <c r="DC367" s="304"/>
      <c r="DD367" s="304"/>
      <c r="DE367" s="304"/>
      <c r="DF367" s="304"/>
      <c r="DG367" s="304"/>
      <c r="DH367" s="304"/>
      <c r="DI367" s="304"/>
      <c r="DJ367" s="304"/>
      <c r="DK367" s="304"/>
      <c r="DL367" s="304"/>
      <c r="DM367" s="304"/>
      <c r="DN367" s="304"/>
    </row>
    <row r="368" spans="1:118">
      <c r="A368" s="151"/>
      <c r="C368" s="5" t="s">
        <v>308</v>
      </c>
      <c r="F368" s="53">
        <f>Inputs!J324</f>
        <v>1782120.4536290322</v>
      </c>
      <c r="G368" s="35" t="s">
        <v>131</v>
      </c>
      <c r="H368" s="36"/>
      <c r="I368" s="54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13"/>
      <c r="AE368" s="213"/>
      <c r="AF368" s="213"/>
      <c r="AG368" s="213"/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/>
      <c r="BM368" s="213"/>
      <c r="BN368" s="213"/>
      <c r="BO368" s="213"/>
      <c r="BP368" s="213"/>
      <c r="BQ368" s="213"/>
      <c r="BR368" s="213"/>
      <c r="BS368" s="213"/>
      <c r="BT368" s="213"/>
      <c r="BU368" s="213"/>
      <c r="BV368" s="213"/>
      <c r="BW368" s="213"/>
      <c r="BX368" s="213"/>
      <c r="BY368" s="213"/>
      <c r="BZ368" s="213"/>
      <c r="CA368" s="213"/>
      <c r="CB368" s="213"/>
      <c r="CC368" s="213"/>
      <c r="CD368" s="213"/>
      <c r="CE368" s="213"/>
      <c r="CF368" s="213"/>
      <c r="CG368" s="213"/>
      <c r="CH368" s="213"/>
      <c r="CI368" s="213"/>
      <c r="CJ368" s="213"/>
      <c r="CK368" s="213"/>
      <c r="CL368" s="213"/>
      <c r="CM368" s="213"/>
      <c r="CN368" s="213"/>
      <c r="CO368" s="213"/>
      <c r="CP368" s="213"/>
      <c r="CQ368" s="213"/>
      <c r="CR368" s="213"/>
      <c r="CS368" s="213"/>
      <c r="CT368" s="213"/>
      <c r="CU368" s="213"/>
      <c r="CV368" s="213"/>
      <c r="CW368" s="213"/>
      <c r="CX368" s="213"/>
      <c r="CY368" s="213"/>
      <c r="CZ368" s="213"/>
      <c r="DA368" s="213"/>
      <c r="DB368" s="213"/>
      <c r="DC368" s="213"/>
      <c r="DD368" s="213"/>
      <c r="DE368" s="213"/>
      <c r="DF368" s="213"/>
      <c r="DG368" s="213"/>
      <c r="DH368" s="213"/>
      <c r="DI368" s="213"/>
      <c r="DJ368" s="213"/>
      <c r="DK368" s="213"/>
      <c r="DL368" s="213"/>
      <c r="DM368" s="213"/>
      <c r="DN368" s="213"/>
    </row>
    <row r="369" spans="1:118">
      <c r="A369" s="151"/>
      <c r="H369" s="316"/>
      <c r="I369" s="54"/>
      <c r="BJ369" s="303"/>
      <c r="BK369" s="303"/>
      <c r="BL369" s="303"/>
      <c r="BM369" s="303"/>
      <c r="BN369" s="303"/>
      <c r="BO369" s="303"/>
      <c r="CA369" s="304"/>
      <c r="CB369" s="304"/>
      <c r="CC369" s="304"/>
      <c r="CD369" s="304"/>
      <c r="CE369" s="304"/>
      <c r="CF369" s="304"/>
      <c r="CG369" s="304"/>
      <c r="CH369" s="304"/>
      <c r="CI369" s="304"/>
      <c r="CJ369" s="304"/>
      <c r="CK369" s="304"/>
      <c r="CL369" s="304"/>
      <c r="CM369" s="304"/>
      <c r="CN369" s="304"/>
      <c r="CO369" s="304"/>
      <c r="CP369" s="304"/>
      <c r="CQ369" s="304"/>
      <c r="CR369" s="304"/>
      <c r="CS369" s="304"/>
      <c r="CT369" s="304"/>
      <c r="CU369" s="304"/>
      <c r="CV369" s="304"/>
      <c r="CW369" s="304"/>
      <c r="CX369" s="304"/>
      <c r="CY369" s="304"/>
      <c r="CZ369" s="304"/>
      <c r="DA369" s="304"/>
      <c r="DB369" s="304"/>
      <c r="DC369" s="304"/>
      <c r="DD369" s="304"/>
      <c r="DE369" s="304"/>
      <c r="DF369" s="304"/>
      <c r="DG369" s="304"/>
      <c r="DH369" s="304"/>
      <c r="DI369" s="304"/>
      <c r="DJ369" s="304"/>
      <c r="DK369" s="304"/>
      <c r="DL369" s="304"/>
      <c r="DM369" s="304"/>
      <c r="DN369" s="304"/>
    </row>
    <row r="370" spans="1:118">
      <c r="A370" s="151"/>
      <c r="C370" s="5" t="s">
        <v>40</v>
      </c>
      <c r="F370" s="21"/>
      <c r="G370" s="35" t="s">
        <v>131</v>
      </c>
      <c r="H370" s="316"/>
      <c r="I370" s="54"/>
      <c r="J370" s="212"/>
      <c r="K370" s="212">
        <f>J374</f>
        <v>1782120.4536290322</v>
      </c>
      <c r="L370" s="212">
        <f t="shared" ref="L370:BW370" si="244">K374</f>
        <v>1786575.7547631047</v>
      </c>
      <c r="M370" s="212">
        <f t="shared" si="244"/>
        <v>1791042.1941500125</v>
      </c>
      <c r="N370" s="212">
        <f t="shared" si="244"/>
        <v>1795519.7996353875</v>
      </c>
      <c r="O370" s="212">
        <f t="shared" si="244"/>
        <v>1800008.5991344759</v>
      </c>
      <c r="P370" s="212">
        <f t="shared" si="244"/>
        <v>1804508.620632312</v>
      </c>
      <c r="Q370" s="212">
        <f t="shared" si="244"/>
        <v>1809019.8921838929</v>
      </c>
      <c r="R370" s="212">
        <f t="shared" si="244"/>
        <v>1813542.4419143526</v>
      </c>
      <c r="S370" s="212">
        <f t="shared" si="244"/>
        <v>1818076.2980191384</v>
      </c>
      <c r="T370" s="212">
        <f t="shared" si="244"/>
        <v>1822621.4887641862</v>
      </c>
      <c r="U370" s="212">
        <f t="shared" si="244"/>
        <v>1827178.0424860967</v>
      </c>
      <c r="V370" s="212">
        <f t="shared" si="244"/>
        <v>1831745.987592312</v>
      </c>
      <c r="W370" s="212">
        <f t="shared" si="244"/>
        <v>1836325.3525612929</v>
      </c>
      <c r="X370" s="212">
        <f t="shared" si="244"/>
        <v>1840916.1659426962</v>
      </c>
      <c r="Y370" s="212">
        <f t="shared" si="244"/>
        <v>1845518.4563575529</v>
      </c>
      <c r="Z370" s="212">
        <f t="shared" si="244"/>
        <v>1850132.2524984467</v>
      </c>
      <c r="AA370" s="212">
        <f t="shared" si="244"/>
        <v>318631.07103291852</v>
      </c>
      <c r="AB370" s="212">
        <f t="shared" si="244"/>
        <v>319427.6487105008</v>
      </c>
      <c r="AC370" s="212">
        <f t="shared" si="244"/>
        <v>320226.21783227706</v>
      </c>
      <c r="AD370" s="212">
        <f t="shared" si="244"/>
        <v>321026.78337685775</v>
      </c>
      <c r="AE370" s="212">
        <f t="shared" si="244"/>
        <v>321829.35033529991</v>
      </c>
      <c r="AF370" s="212">
        <f t="shared" si="244"/>
        <v>322633.92371113814</v>
      </c>
      <c r="AG370" s="212">
        <f t="shared" si="244"/>
        <v>-326559.49147958402</v>
      </c>
      <c r="AH370" s="212">
        <f t="shared" si="244"/>
        <v>-326559.49147958402</v>
      </c>
      <c r="AI370" s="212">
        <f t="shared" si="244"/>
        <v>-326559.49147958402</v>
      </c>
      <c r="AJ370" s="212">
        <f t="shared" si="244"/>
        <v>-326559.49147958402</v>
      </c>
      <c r="AK370" s="212">
        <f t="shared" si="244"/>
        <v>-326559.49147958402</v>
      </c>
      <c r="AL370" s="212">
        <f t="shared" si="244"/>
        <v>-326559.49147958402</v>
      </c>
      <c r="AM370" s="212">
        <f t="shared" si="244"/>
        <v>-10612686.003576357</v>
      </c>
      <c r="AN370" s="212">
        <f t="shared" si="244"/>
        <v>-10612686.003576357</v>
      </c>
      <c r="AO370" s="212">
        <f t="shared" si="244"/>
        <v>-10612686.003576357</v>
      </c>
      <c r="AP370" s="212">
        <f t="shared" si="244"/>
        <v>-10612686.003576357</v>
      </c>
      <c r="AQ370" s="212">
        <f t="shared" si="244"/>
        <v>-10612686.003576357</v>
      </c>
      <c r="AR370" s="212">
        <f t="shared" si="244"/>
        <v>-10612686.003576357</v>
      </c>
      <c r="AS370" s="212">
        <f t="shared" si="244"/>
        <v>-10612686.003576357</v>
      </c>
      <c r="AT370" s="212">
        <f t="shared" si="244"/>
        <v>-10612686.003576357</v>
      </c>
      <c r="AU370" s="212">
        <f t="shared" si="244"/>
        <v>-10612686.003576357</v>
      </c>
      <c r="AV370" s="212">
        <f t="shared" si="244"/>
        <v>-10612686.003576357</v>
      </c>
      <c r="AW370" s="212">
        <f t="shared" si="244"/>
        <v>-10612686.003576357</v>
      </c>
      <c r="AX370" s="212">
        <f t="shared" si="244"/>
        <v>-10612686.003576357</v>
      </c>
      <c r="AY370" s="212">
        <f t="shared" si="244"/>
        <v>-12798812.515673131</v>
      </c>
      <c r="AZ370" s="212">
        <f t="shared" si="244"/>
        <v>-12798812.515673131</v>
      </c>
      <c r="BA370" s="212">
        <f t="shared" si="244"/>
        <v>-12798812.515673131</v>
      </c>
      <c r="BB370" s="212">
        <f t="shared" si="244"/>
        <v>-12798812.515673131</v>
      </c>
      <c r="BC370" s="212">
        <f t="shared" si="244"/>
        <v>-12798812.515673131</v>
      </c>
      <c r="BD370" s="212">
        <f t="shared" si="244"/>
        <v>-12798812.515673131</v>
      </c>
      <c r="BE370" s="212">
        <f t="shared" si="244"/>
        <v>-12798812.515673131</v>
      </c>
      <c r="BF370" s="212">
        <f t="shared" si="244"/>
        <v>-12798812.515673131</v>
      </c>
      <c r="BG370" s="212">
        <f t="shared" si="244"/>
        <v>-12798812.515673131</v>
      </c>
      <c r="BH370" s="212">
        <f t="shared" si="244"/>
        <v>-12798812.515673131</v>
      </c>
      <c r="BI370" s="212">
        <f t="shared" si="244"/>
        <v>-12798812.515673131</v>
      </c>
      <c r="BJ370" s="212">
        <f t="shared" si="244"/>
        <v>-12798812.515673131</v>
      </c>
      <c r="BK370" s="212">
        <f t="shared" si="244"/>
        <v>-24771626.527769905</v>
      </c>
      <c r="BL370" s="212">
        <f t="shared" si="244"/>
        <v>-24771626.527769905</v>
      </c>
      <c r="BM370" s="212">
        <f t="shared" si="244"/>
        <v>-24771626.527769905</v>
      </c>
      <c r="BN370" s="212">
        <f t="shared" si="244"/>
        <v>-24771626.527769905</v>
      </c>
      <c r="BO370" s="212">
        <f t="shared" si="244"/>
        <v>-24771626.527769905</v>
      </c>
      <c r="BP370" s="212">
        <f t="shared" si="244"/>
        <v>-24771626.527769905</v>
      </c>
      <c r="BQ370" s="212">
        <f t="shared" si="244"/>
        <v>-25421626.527769905</v>
      </c>
      <c r="BR370" s="212">
        <f t="shared" si="244"/>
        <v>-25421626.527769905</v>
      </c>
      <c r="BS370" s="212">
        <f t="shared" si="244"/>
        <v>-25421626.527769905</v>
      </c>
      <c r="BT370" s="212">
        <f t="shared" si="244"/>
        <v>-25421626.527769905</v>
      </c>
      <c r="BU370" s="212">
        <f t="shared" si="244"/>
        <v>-25421626.527769905</v>
      </c>
      <c r="BV370" s="212">
        <f t="shared" si="244"/>
        <v>-25421626.527769905</v>
      </c>
      <c r="BW370" s="212">
        <f t="shared" si="244"/>
        <v>-26957753.039866678</v>
      </c>
      <c r="BX370" s="212">
        <f t="shared" ref="BX370:DM370" si="245">BW374</f>
        <v>-26957753.039866678</v>
      </c>
      <c r="BY370" s="212">
        <f t="shared" si="245"/>
        <v>-26957753.039866678</v>
      </c>
      <c r="BZ370" s="212">
        <f t="shared" si="245"/>
        <v>-26957753.039866678</v>
      </c>
      <c r="CA370" s="212">
        <f t="shared" si="245"/>
        <v>-26957753.039866678</v>
      </c>
      <c r="CB370" s="212">
        <f t="shared" si="245"/>
        <v>-26957753.039866678</v>
      </c>
      <c r="CC370" s="212">
        <f t="shared" si="245"/>
        <v>-26957753.039866678</v>
      </c>
      <c r="CD370" s="212">
        <f t="shared" si="245"/>
        <v>-26957753.039866678</v>
      </c>
      <c r="CE370" s="212">
        <f t="shared" si="245"/>
        <v>-26957753.039866678</v>
      </c>
      <c r="CF370" s="212">
        <f t="shared" si="245"/>
        <v>-26957753.039866678</v>
      </c>
      <c r="CG370" s="212">
        <f t="shared" si="245"/>
        <v>-26957753.039866678</v>
      </c>
      <c r="CH370" s="212">
        <f t="shared" si="245"/>
        <v>-26957753.039866678</v>
      </c>
      <c r="CI370" s="212">
        <f t="shared" si="245"/>
        <v>-37893879.551963449</v>
      </c>
      <c r="CJ370" s="212">
        <f t="shared" si="245"/>
        <v>-37893879.551963449</v>
      </c>
      <c r="CK370" s="212">
        <f t="shared" si="245"/>
        <v>-37893879.551963449</v>
      </c>
      <c r="CL370" s="212">
        <f t="shared" si="245"/>
        <v>-37893879.551963449</v>
      </c>
      <c r="CM370" s="212">
        <f t="shared" si="245"/>
        <v>-37893879.551963449</v>
      </c>
      <c r="CN370" s="212">
        <f t="shared" si="245"/>
        <v>-37893879.551963449</v>
      </c>
      <c r="CO370" s="212">
        <f t="shared" si="245"/>
        <v>-37893879.551963449</v>
      </c>
      <c r="CP370" s="212">
        <f t="shared" si="245"/>
        <v>-37893879.551963449</v>
      </c>
      <c r="CQ370" s="212">
        <f t="shared" si="245"/>
        <v>-37893879.551963449</v>
      </c>
      <c r="CR370" s="212">
        <f t="shared" si="245"/>
        <v>-37893879.551963449</v>
      </c>
      <c r="CS370" s="212">
        <f t="shared" si="245"/>
        <v>-37893879.551963449</v>
      </c>
      <c r="CT370" s="212">
        <f t="shared" si="245"/>
        <v>-37893879.551963449</v>
      </c>
      <c r="CU370" s="212">
        <f t="shared" si="245"/>
        <v>-39430006.064060226</v>
      </c>
      <c r="CV370" s="212">
        <f t="shared" si="245"/>
        <v>-39430006.064060226</v>
      </c>
      <c r="CW370" s="212">
        <f t="shared" si="245"/>
        <v>-39430006.064060226</v>
      </c>
      <c r="CX370" s="212">
        <f t="shared" si="245"/>
        <v>-39430006.064060226</v>
      </c>
      <c r="CY370" s="212">
        <f t="shared" si="245"/>
        <v>-39430006.064060226</v>
      </c>
      <c r="CZ370" s="212">
        <f t="shared" si="245"/>
        <v>-39430006.064060226</v>
      </c>
      <c r="DA370" s="212">
        <f t="shared" si="245"/>
        <v>-40080006.064060226</v>
      </c>
      <c r="DB370" s="212">
        <f t="shared" si="245"/>
        <v>-40080006.064060226</v>
      </c>
      <c r="DC370" s="212">
        <f t="shared" si="245"/>
        <v>-40080006.064060226</v>
      </c>
      <c r="DD370" s="212">
        <f t="shared" si="245"/>
        <v>-40080006.064060226</v>
      </c>
      <c r="DE370" s="212">
        <f t="shared" si="245"/>
        <v>-40080006.064060226</v>
      </c>
      <c r="DF370" s="212">
        <f t="shared" si="245"/>
        <v>-40080006.064060226</v>
      </c>
      <c r="DG370" s="212">
        <f t="shared" si="245"/>
        <v>-52052820.076157004</v>
      </c>
      <c r="DH370" s="212">
        <f t="shared" si="245"/>
        <v>-52052820.076157004</v>
      </c>
      <c r="DI370" s="212">
        <f t="shared" si="245"/>
        <v>-52052820.076157004</v>
      </c>
      <c r="DJ370" s="212">
        <f t="shared" si="245"/>
        <v>-52052820.076157004</v>
      </c>
      <c r="DK370" s="212">
        <f t="shared" si="245"/>
        <v>-52052820.076157004</v>
      </c>
      <c r="DL370" s="212">
        <f t="shared" si="245"/>
        <v>-52052820.076157004</v>
      </c>
      <c r="DM370" s="212">
        <f t="shared" si="245"/>
        <v>-52052820.076157004</v>
      </c>
      <c r="DN370" s="212">
        <f>DM374</f>
        <v>-52052820.076157004</v>
      </c>
    </row>
    <row r="371" spans="1:118">
      <c r="A371" s="151"/>
      <c r="C371" s="34" t="s">
        <v>66</v>
      </c>
      <c r="F371" s="21"/>
      <c r="G371" s="35" t="s">
        <v>131</v>
      </c>
      <c r="H371" s="36">
        <f>SUM(J371:DN371)</f>
        <v>0</v>
      </c>
      <c r="I371" s="54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3"/>
      <c r="BN371" s="213"/>
      <c r="BO371" s="213"/>
      <c r="BP371" s="213"/>
      <c r="BQ371" s="213"/>
      <c r="BR371" s="213"/>
      <c r="BS371" s="213"/>
      <c r="BT371" s="213"/>
      <c r="BU371" s="213"/>
      <c r="BV371" s="213"/>
      <c r="BW371" s="213"/>
      <c r="BX371" s="213"/>
      <c r="BY371" s="213"/>
      <c r="BZ371" s="213"/>
      <c r="CA371" s="213"/>
      <c r="CB371" s="213"/>
      <c r="CC371" s="213"/>
      <c r="CD371" s="213"/>
      <c r="CE371" s="213"/>
      <c r="CF371" s="213"/>
      <c r="CG371" s="213"/>
      <c r="CH371" s="213"/>
      <c r="CI371" s="213"/>
      <c r="CJ371" s="213"/>
      <c r="CK371" s="213"/>
      <c r="CL371" s="213"/>
      <c r="CM371" s="213"/>
      <c r="CN371" s="213"/>
      <c r="CO371" s="213"/>
      <c r="CP371" s="213"/>
      <c r="CQ371" s="213"/>
      <c r="CR371" s="213"/>
      <c r="CS371" s="213"/>
      <c r="CT371" s="213"/>
      <c r="CU371" s="213"/>
      <c r="CV371" s="213"/>
      <c r="CW371" s="213"/>
      <c r="CX371" s="213"/>
      <c r="CY371" s="213"/>
      <c r="CZ371" s="213"/>
      <c r="DA371" s="213"/>
      <c r="DB371" s="213"/>
      <c r="DC371" s="213"/>
      <c r="DD371" s="213"/>
      <c r="DE371" s="213"/>
      <c r="DF371" s="213"/>
      <c r="DG371" s="213"/>
      <c r="DH371" s="213"/>
      <c r="DI371" s="213"/>
      <c r="DJ371" s="213"/>
      <c r="DK371" s="213"/>
      <c r="DL371" s="213"/>
      <c r="DM371" s="213"/>
      <c r="DN371" s="213"/>
    </row>
    <row r="372" spans="1:118">
      <c r="A372" s="151"/>
      <c r="C372" s="34" t="s">
        <v>52</v>
      </c>
      <c r="F372" s="60"/>
      <c r="G372" s="35" t="s">
        <v>131</v>
      </c>
      <c r="H372" s="36">
        <f>SUM(J372:DN372)</f>
        <v>-53912387.096774191</v>
      </c>
      <c r="I372" s="54"/>
      <c r="J372" s="212"/>
      <c r="K372" s="212">
        <f t="shared" ref="K372:BV372" si="246">-K364</f>
        <v>0</v>
      </c>
      <c r="L372" s="212">
        <f t="shared" si="246"/>
        <v>0</v>
      </c>
      <c r="M372" s="212">
        <f t="shared" si="246"/>
        <v>0</v>
      </c>
      <c r="N372" s="212">
        <f t="shared" si="246"/>
        <v>0</v>
      </c>
      <c r="O372" s="212">
        <f t="shared" si="246"/>
        <v>0</v>
      </c>
      <c r="P372" s="212">
        <f t="shared" si="246"/>
        <v>0</v>
      </c>
      <c r="Q372" s="212">
        <f t="shared" si="246"/>
        <v>0</v>
      </c>
      <c r="R372" s="212">
        <f t="shared" si="246"/>
        <v>0</v>
      </c>
      <c r="S372" s="212">
        <f t="shared" si="246"/>
        <v>0</v>
      </c>
      <c r="T372" s="212">
        <f t="shared" si="246"/>
        <v>0</v>
      </c>
      <c r="U372" s="212">
        <f t="shared" si="246"/>
        <v>0</v>
      </c>
      <c r="V372" s="212">
        <f t="shared" si="246"/>
        <v>0</v>
      </c>
      <c r="W372" s="212">
        <f t="shared" si="246"/>
        <v>0</v>
      </c>
      <c r="X372" s="212">
        <f t="shared" si="246"/>
        <v>0</v>
      </c>
      <c r="Y372" s="212">
        <f t="shared" si="246"/>
        <v>0</v>
      </c>
      <c r="Z372" s="212">
        <f t="shared" si="246"/>
        <v>-1536126.5120967743</v>
      </c>
      <c r="AA372" s="212">
        <f t="shared" si="246"/>
        <v>0</v>
      </c>
      <c r="AB372" s="212">
        <f t="shared" si="246"/>
        <v>0</v>
      </c>
      <c r="AC372" s="212">
        <f t="shared" si="246"/>
        <v>0</v>
      </c>
      <c r="AD372" s="212">
        <f t="shared" si="246"/>
        <v>0</v>
      </c>
      <c r="AE372" s="212">
        <f t="shared" si="246"/>
        <v>0</v>
      </c>
      <c r="AF372" s="212">
        <f t="shared" si="246"/>
        <v>-650000</v>
      </c>
      <c r="AG372" s="212">
        <f t="shared" si="246"/>
        <v>0</v>
      </c>
      <c r="AH372" s="212">
        <f t="shared" si="246"/>
        <v>0</v>
      </c>
      <c r="AI372" s="212">
        <f t="shared" si="246"/>
        <v>0</v>
      </c>
      <c r="AJ372" s="212">
        <f t="shared" si="246"/>
        <v>0</v>
      </c>
      <c r="AK372" s="212">
        <f t="shared" si="246"/>
        <v>0</v>
      </c>
      <c r="AL372" s="212">
        <f t="shared" si="246"/>
        <v>-10286126.512096774</v>
      </c>
      <c r="AM372" s="212">
        <f t="shared" si="246"/>
        <v>0</v>
      </c>
      <c r="AN372" s="212">
        <f t="shared" si="246"/>
        <v>0</v>
      </c>
      <c r="AO372" s="212">
        <f t="shared" si="246"/>
        <v>0</v>
      </c>
      <c r="AP372" s="212">
        <f t="shared" si="246"/>
        <v>0</v>
      </c>
      <c r="AQ372" s="212">
        <f t="shared" si="246"/>
        <v>0</v>
      </c>
      <c r="AR372" s="212">
        <f t="shared" si="246"/>
        <v>0</v>
      </c>
      <c r="AS372" s="212">
        <f t="shared" si="246"/>
        <v>0</v>
      </c>
      <c r="AT372" s="212">
        <f t="shared" si="246"/>
        <v>0</v>
      </c>
      <c r="AU372" s="212">
        <f t="shared" si="246"/>
        <v>0</v>
      </c>
      <c r="AV372" s="212">
        <f t="shared" si="246"/>
        <v>0</v>
      </c>
      <c r="AW372" s="212">
        <f t="shared" si="246"/>
        <v>0</v>
      </c>
      <c r="AX372" s="212">
        <f t="shared" si="246"/>
        <v>-2186126.5120967743</v>
      </c>
      <c r="AY372" s="212">
        <f t="shared" si="246"/>
        <v>0</v>
      </c>
      <c r="AZ372" s="212">
        <f t="shared" si="246"/>
        <v>0</v>
      </c>
      <c r="BA372" s="212">
        <f t="shared" si="246"/>
        <v>0</v>
      </c>
      <c r="BB372" s="212">
        <f t="shared" si="246"/>
        <v>0</v>
      </c>
      <c r="BC372" s="212">
        <f t="shared" si="246"/>
        <v>0</v>
      </c>
      <c r="BD372" s="212">
        <f t="shared" si="246"/>
        <v>0</v>
      </c>
      <c r="BE372" s="212">
        <f t="shared" si="246"/>
        <v>0</v>
      </c>
      <c r="BF372" s="212">
        <f t="shared" si="246"/>
        <v>0</v>
      </c>
      <c r="BG372" s="212">
        <f t="shared" si="246"/>
        <v>0</v>
      </c>
      <c r="BH372" s="212">
        <f t="shared" si="246"/>
        <v>0</v>
      </c>
      <c r="BI372" s="212">
        <f t="shared" si="246"/>
        <v>0</v>
      </c>
      <c r="BJ372" s="212">
        <f t="shared" si="246"/>
        <v>-11972814.012096774</v>
      </c>
      <c r="BK372" s="212">
        <f t="shared" si="246"/>
        <v>0</v>
      </c>
      <c r="BL372" s="212">
        <f t="shared" si="246"/>
        <v>0</v>
      </c>
      <c r="BM372" s="212">
        <f t="shared" si="246"/>
        <v>0</v>
      </c>
      <c r="BN372" s="212">
        <f t="shared" si="246"/>
        <v>0</v>
      </c>
      <c r="BO372" s="212">
        <f t="shared" si="246"/>
        <v>0</v>
      </c>
      <c r="BP372" s="212">
        <f t="shared" si="246"/>
        <v>-650000</v>
      </c>
      <c r="BQ372" s="212">
        <f t="shared" si="246"/>
        <v>0</v>
      </c>
      <c r="BR372" s="212">
        <f t="shared" si="246"/>
        <v>0</v>
      </c>
      <c r="BS372" s="212">
        <f t="shared" si="246"/>
        <v>0</v>
      </c>
      <c r="BT372" s="212">
        <f t="shared" si="246"/>
        <v>0</v>
      </c>
      <c r="BU372" s="212">
        <f t="shared" si="246"/>
        <v>0</v>
      </c>
      <c r="BV372" s="212">
        <f t="shared" si="246"/>
        <v>-1536126.5120967743</v>
      </c>
      <c r="BW372" s="212">
        <f t="shared" ref="BW372:DN372" si="247">-BW364</f>
        <v>0</v>
      </c>
      <c r="BX372" s="212">
        <f t="shared" si="247"/>
        <v>0</v>
      </c>
      <c r="BY372" s="212">
        <f t="shared" si="247"/>
        <v>0</v>
      </c>
      <c r="BZ372" s="212">
        <f t="shared" si="247"/>
        <v>0</v>
      </c>
      <c r="CA372" s="212">
        <f t="shared" si="247"/>
        <v>0</v>
      </c>
      <c r="CB372" s="212">
        <f t="shared" si="247"/>
        <v>0</v>
      </c>
      <c r="CC372" s="212">
        <f t="shared" si="247"/>
        <v>0</v>
      </c>
      <c r="CD372" s="212">
        <f t="shared" si="247"/>
        <v>0</v>
      </c>
      <c r="CE372" s="212">
        <f t="shared" si="247"/>
        <v>0</v>
      </c>
      <c r="CF372" s="212">
        <f t="shared" si="247"/>
        <v>0</v>
      </c>
      <c r="CG372" s="212">
        <f t="shared" si="247"/>
        <v>0</v>
      </c>
      <c r="CH372" s="212">
        <f t="shared" si="247"/>
        <v>-10936126.512096774</v>
      </c>
      <c r="CI372" s="212">
        <f t="shared" si="247"/>
        <v>0</v>
      </c>
      <c r="CJ372" s="212">
        <f t="shared" si="247"/>
        <v>0</v>
      </c>
      <c r="CK372" s="212">
        <f t="shared" si="247"/>
        <v>0</v>
      </c>
      <c r="CL372" s="212">
        <f t="shared" si="247"/>
        <v>0</v>
      </c>
      <c r="CM372" s="212">
        <f t="shared" si="247"/>
        <v>0</v>
      </c>
      <c r="CN372" s="212">
        <f t="shared" si="247"/>
        <v>0</v>
      </c>
      <c r="CO372" s="212">
        <f t="shared" si="247"/>
        <v>0</v>
      </c>
      <c r="CP372" s="212">
        <f t="shared" si="247"/>
        <v>0</v>
      </c>
      <c r="CQ372" s="212">
        <f t="shared" si="247"/>
        <v>0</v>
      </c>
      <c r="CR372" s="212">
        <f t="shared" si="247"/>
        <v>0</v>
      </c>
      <c r="CS372" s="212">
        <f t="shared" si="247"/>
        <v>0</v>
      </c>
      <c r="CT372" s="212">
        <f t="shared" si="247"/>
        <v>-1536126.5120967743</v>
      </c>
      <c r="CU372" s="212">
        <f t="shared" si="247"/>
        <v>0</v>
      </c>
      <c r="CV372" s="212">
        <f t="shared" si="247"/>
        <v>0</v>
      </c>
      <c r="CW372" s="212">
        <f t="shared" si="247"/>
        <v>0</v>
      </c>
      <c r="CX372" s="212">
        <f t="shared" si="247"/>
        <v>0</v>
      </c>
      <c r="CY372" s="212">
        <f t="shared" si="247"/>
        <v>0</v>
      </c>
      <c r="CZ372" s="212">
        <f t="shared" si="247"/>
        <v>-650000</v>
      </c>
      <c r="DA372" s="212">
        <f t="shared" si="247"/>
        <v>0</v>
      </c>
      <c r="DB372" s="212">
        <f t="shared" si="247"/>
        <v>0</v>
      </c>
      <c r="DC372" s="212">
        <f t="shared" si="247"/>
        <v>0</v>
      </c>
      <c r="DD372" s="212">
        <f t="shared" si="247"/>
        <v>0</v>
      </c>
      <c r="DE372" s="212">
        <f t="shared" si="247"/>
        <v>0</v>
      </c>
      <c r="DF372" s="212">
        <f t="shared" si="247"/>
        <v>-11972814.012096774</v>
      </c>
      <c r="DG372" s="212">
        <f t="shared" si="247"/>
        <v>0</v>
      </c>
      <c r="DH372" s="212">
        <f t="shared" si="247"/>
        <v>0</v>
      </c>
      <c r="DI372" s="212">
        <f t="shared" si="247"/>
        <v>0</v>
      </c>
      <c r="DJ372" s="212">
        <f t="shared" si="247"/>
        <v>0</v>
      </c>
      <c r="DK372" s="212">
        <f t="shared" si="247"/>
        <v>0</v>
      </c>
      <c r="DL372" s="212">
        <f t="shared" si="247"/>
        <v>0</v>
      </c>
      <c r="DM372" s="212">
        <f t="shared" si="247"/>
        <v>0</v>
      </c>
      <c r="DN372" s="212">
        <f t="shared" si="247"/>
        <v>0</v>
      </c>
    </row>
    <row r="373" spans="1:118">
      <c r="A373" s="151"/>
      <c r="C373" s="34" t="s">
        <v>309</v>
      </c>
      <c r="F373" s="113">
        <f>Inputs!J325</f>
        <v>0.03</v>
      </c>
      <c r="G373" s="35" t="s">
        <v>131</v>
      </c>
      <c r="H373" s="36">
        <f>SUM(J373:DN373)</f>
        <v>77446.566988158229</v>
      </c>
      <c r="I373" s="54"/>
      <c r="J373" s="212"/>
      <c r="K373" s="212">
        <f t="shared" ref="K373:BV373" si="248">MAX(K370*$F$373/12,0)</f>
        <v>4455.3011340725807</v>
      </c>
      <c r="L373" s="212">
        <f t="shared" si="248"/>
        <v>4466.4393869077621</v>
      </c>
      <c r="M373" s="212">
        <f t="shared" si="248"/>
        <v>4477.6054853750311</v>
      </c>
      <c r="N373" s="212">
        <f t="shared" si="248"/>
        <v>4488.7994990884681</v>
      </c>
      <c r="O373" s="212">
        <f t="shared" si="248"/>
        <v>4500.0214978361901</v>
      </c>
      <c r="P373" s="212">
        <f t="shared" si="248"/>
        <v>4511.2715515807804</v>
      </c>
      <c r="Q373" s="212">
        <f t="shared" si="248"/>
        <v>4522.549730459732</v>
      </c>
      <c r="R373" s="212">
        <f t="shared" si="248"/>
        <v>4533.8561047858811</v>
      </c>
      <c r="S373" s="212">
        <f t="shared" si="248"/>
        <v>4545.1907450478457</v>
      </c>
      <c r="T373" s="212">
        <f t="shared" si="248"/>
        <v>4556.5537219104654</v>
      </c>
      <c r="U373" s="212">
        <f t="shared" si="248"/>
        <v>4567.9451062152411</v>
      </c>
      <c r="V373" s="212">
        <f t="shared" si="248"/>
        <v>4579.3649689807798</v>
      </c>
      <c r="W373" s="212">
        <f t="shared" si="248"/>
        <v>4590.8133814032326</v>
      </c>
      <c r="X373" s="212">
        <f t="shared" si="248"/>
        <v>4602.2904148567404</v>
      </c>
      <c r="Y373" s="212">
        <f t="shared" si="248"/>
        <v>4613.7961408938818</v>
      </c>
      <c r="Z373" s="212">
        <f t="shared" si="248"/>
        <v>4625.3306312461164</v>
      </c>
      <c r="AA373" s="212">
        <f t="shared" si="248"/>
        <v>796.57767758229636</v>
      </c>
      <c r="AB373" s="212">
        <f t="shared" si="248"/>
        <v>798.5691217762519</v>
      </c>
      <c r="AC373" s="212">
        <f t="shared" si="248"/>
        <v>800.56554458069252</v>
      </c>
      <c r="AD373" s="212">
        <f t="shared" si="248"/>
        <v>802.56695844214437</v>
      </c>
      <c r="AE373" s="212">
        <f t="shared" si="248"/>
        <v>804.57337583824972</v>
      </c>
      <c r="AF373" s="212">
        <f t="shared" si="248"/>
        <v>806.58480927784524</v>
      </c>
      <c r="AG373" s="212">
        <f t="shared" si="248"/>
        <v>0</v>
      </c>
      <c r="AH373" s="212">
        <f t="shared" si="248"/>
        <v>0</v>
      </c>
      <c r="AI373" s="212">
        <f t="shared" si="248"/>
        <v>0</v>
      </c>
      <c r="AJ373" s="212">
        <f t="shared" si="248"/>
        <v>0</v>
      </c>
      <c r="AK373" s="212">
        <f t="shared" si="248"/>
        <v>0</v>
      </c>
      <c r="AL373" s="212">
        <f t="shared" si="248"/>
        <v>0</v>
      </c>
      <c r="AM373" s="212">
        <f t="shared" si="248"/>
        <v>0</v>
      </c>
      <c r="AN373" s="212">
        <f t="shared" si="248"/>
        <v>0</v>
      </c>
      <c r="AO373" s="212">
        <f t="shared" si="248"/>
        <v>0</v>
      </c>
      <c r="AP373" s="212">
        <f t="shared" si="248"/>
        <v>0</v>
      </c>
      <c r="AQ373" s="212">
        <f t="shared" si="248"/>
        <v>0</v>
      </c>
      <c r="AR373" s="212">
        <f t="shared" si="248"/>
        <v>0</v>
      </c>
      <c r="AS373" s="212">
        <f t="shared" si="248"/>
        <v>0</v>
      </c>
      <c r="AT373" s="212">
        <f t="shared" si="248"/>
        <v>0</v>
      </c>
      <c r="AU373" s="212">
        <f t="shared" si="248"/>
        <v>0</v>
      </c>
      <c r="AV373" s="212">
        <f t="shared" si="248"/>
        <v>0</v>
      </c>
      <c r="AW373" s="212">
        <f t="shared" si="248"/>
        <v>0</v>
      </c>
      <c r="AX373" s="212">
        <f t="shared" si="248"/>
        <v>0</v>
      </c>
      <c r="AY373" s="212">
        <f t="shared" si="248"/>
        <v>0</v>
      </c>
      <c r="AZ373" s="212">
        <f t="shared" si="248"/>
        <v>0</v>
      </c>
      <c r="BA373" s="212">
        <f t="shared" si="248"/>
        <v>0</v>
      </c>
      <c r="BB373" s="212">
        <f t="shared" si="248"/>
        <v>0</v>
      </c>
      <c r="BC373" s="212">
        <f t="shared" si="248"/>
        <v>0</v>
      </c>
      <c r="BD373" s="212">
        <f t="shared" si="248"/>
        <v>0</v>
      </c>
      <c r="BE373" s="212">
        <f t="shared" si="248"/>
        <v>0</v>
      </c>
      <c r="BF373" s="212">
        <f t="shared" si="248"/>
        <v>0</v>
      </c>
      <c r="BG373" s="212">
        <f t="shared" si="248"/>
        <v>0</v>
      </c>
      <c r="BH373" s="212">
        <f t="shared" si="248"/>
        <v>0</v>
      </c>
      <c r="BI373" s="212">
        <f t="shared" si="248"/>
        <v>0</v>
      </c>
      <c r="BJ373" s="212">
        <f t="shared" si="248"/>
        <v>0</v>
      </c>
      <c r="BK373" s="212">
        <f t="shared" si="248"/>
        <v>0</v>
      </c>
      <c r="BL373" s="212">
        <f t="shared" si="248"/>
        <v>0</v>
      </c>
      <c r="BM373" s="212">
        <f t="shared" si="248"/>
        <v>0</v>
      </c>
      <c r="BN373" s="212">
        <f t="shared" si="248"/>
        <v>0</v>
      </c>
      <c r="BO373" s="212">
        <f t="shared" si="248"/>
        <v>0</v>
      </c>
      <c r="BP373" s="212">
        <f t="shared" si="248"/>
        <v>0</v>
      </c>
      <c r="BQ373" s="212">
        <f t="shared" si="248"/>
        <v>0</v>
      </c>
      <c r="BR373" s="212">
        <f t="shared" si="248"/>
        <v>0</v>
      </c>
      <c r="BS373" s="212">
        <f t="shared" si="248"/>
        <v>0</v>
      </c>
      <c r="BT373" s="212">
        <f t="shared" si="248"/>
        <v>0</v>
      </c>
      <c r="BU373" s="212">
        <f t="shared" si="248"/>
        <v>0</v>
      </c>
      <c r="BV373" s="212">
        <f t="shared" si="248"/>
        <v>0</v>
      </c>
      <c r="BW373" s="212">
        <f t="shared" ref="BW373:DN373" si="249">MAX(BW370*$F$373/12,0)</f>
        <v>0</v>
      </c>
      <c r="BX373" s="212">
        <f t="shared" si="249"/>
        <v>0</v>
      </c>
      <c r="BY373" s="212">
        <f t="shared" si="249"/>
        <v>0</v>
      </c>
      <c r="BZ373" s="212">
        <f t="shared" si="249"/>
        <v>0</v>
      </c>
      <c r="CA373" s="212">
        <f t="shared" si="249"/>
        <v>0</v>
      </c>
      <c r="CB373" s="212">
        <f t="shared" si="249"/>
        <v>0</v>
      </c>
      <c r="CC373" s="212">
        <f t="shared" si="249"/>
        <v>0</v>
      </c>
      <c r="CD373" s="212">
        <f t="shared" si="249"/>
        <v>0</v>
      </c>
      <c r="CE373" s="212">
        <f t="shared" si="249"/>
        <v>0</v>
      </c>
      <c r="CF373" s="212">
        <f t="shared" si="249"/>
        <v>0</v>
      </c>
      <c r="CG373" s="212">
        <f t="shared" si="249"/>
        <v>0</v>
      </c>
      <c r="CH373" s="212">
        <f t="shared" si="249"/>
        <v>0</v>
      </c>
      <c r="CI373" s="212">
        <f t="shared" si="249"/>
        <v>0</v>
      </c>
      <c r="CJ373" s="212">
        <f t="shared" si="249"/>
        <v>0</v>
      </c>
      <c r="CK373" s="212">
        <f t="shared" si="249"/>
        <v>0</v>
      </c>
      <c r="CL373" s="212">
        <f t="shared" si="249"/>
        <v>0</v>
      </c>
      <c r="CM373" s="212">
        <f t="shared" si="249"/>
        <v>0</v>
      </c>
      <c r="CN373" s="212">
        <f t="shared" si="249"/>
        <v>0</v>
      </c>
      <c r="CO373" s="212">
        <f t="shared" si="249"/>
        <v>0</v>
      </c>
      <c r="CP373" s="212">
        <f t="shared" si="249"/>
        <v>0</v>
      </c>
      <c r="CQ373" s="212">
        <f t="shared" si="249"/>
        <v>0</v>
      </c>
      <c r="CR373" s="212">
        <f t="shared" si="249"/>
        <v>0</v>
      </c>
      <c r="CS373" s="212">
        <f t="shared" si="249"/>
        <v>0</v>
      </c>
      <c r="CT373" s="212">
        <f t="shared" si="249"/>
        <v>0</v>
      </c>
      <c r="CU373" s="212">
        <f t="shared" si="249"/>
        <v>0</v>
      </c>
      <c r="CV373" s="212">
        <f t="shared" si="249"/>
        <v>0</v>
      </c>
      <c r="CW373" s="212">
        <f t="shared" si="249"/>
        <v>0</v>
      </c>
      <c r="CX373" s="212">
        <f t="shared" si="249"/>
        <v>0</v>
      </c>
      <c r="CY373" s="212">
        <f t="shared" si="249"/>
        <v>0</v>
      </c>
      <c r="CZ373" s="212">
        <f t="shared" si="249"/>
        <v>0</v>
      </c>
      <c r="DA373" s="212">
        <f t="shared" si="249"/>
        <v>0</v>
      </c>
      <c r="DB373" s="212">
        <f t="shared" si="249"/>
        <v>0</v>
      </c>
      <c r="DC373" s="212">
        <f t="shared" si="249"/>
        <v>0</v>
      </c>
      <c r="DD373" s="212">
        <f t="shared" si="249"/>
        <v>0</v>
      </c>
      <c r="DE373" s="212">
        <f t="shared" si="249"/>
        <v>0</v>
      </c>
      <c r="DF373" s="212">
        <f t="shared" si="249"/>
        <v>0</v>
      </c>
      <c r="DG373" s="212">
        <f t="shared" si="249"/>
        <v>0</v>
      </c>
      <c r="DH373" s="212">
        <f t="shared" si="249"/>
        <v>0</v>
      </c>
      <c r="DI373" s="212">
        <f t="shared" si="249"/>
        <v>0</v>
      </c>
      <c r="DJ373" s="212">
        <f t="shared" si="249"/>
        <v>0</v>
      </c>
      <c r="DK373" s="212">
        <f t="shared" si="249"/>
        <v>0</v>
      </c>
      <c r="DL373" s="212">
        <f t="shared" si="249"/>
        <v>0</v>
      </c>
      <c r="DM373" s="212">
        <f t="shared" si="249"/>
        <v>0</v>
      </c>
      <c r="DN373" s="212">
        <f t="shared" si="249"/>
        <v>0</v>
      </c>
    </row>
    <row r="374" spans="1:118">
      <c r="A374" s="151"/>
      <c r="C374" s="5" t="s">
        <v>53</v>
      </c>
      <c r="G374" s="35" t="s">
        <v>131</v>
      </c>
      <c r="H374" s="316"/>
      <c r="I374" s="54"/>
      <c r="J374" s="317">
        <f>F368</f>
        <v>1782120.4536290322</v>
      </c>
      <c r="K374" s="318">
        <f t="shared" ref="K374" si="250">SUM(K370:K373)</f>
        <v>1786575.7547631047</v>
      </c>
      <c r="L374" s="318">
        <f t="shared" ref="L374:BW374" si="251">SUM(L370:L373)</f>
        <v>1791042.1941500125</v>
      </c>
      <c r="M374" s="318">
        <f t="shared" si="251"/>
        <v>1795519.7996353875</v>
      </c>
      <c r="N374" s="318">
        <f t="shared" si="251"/>
        <v>1800008.5991344759</v>
      </c>
      <c r="O374" s="318">
        <f t="shared" si="251"/>
        <v>1804508.620632312</v>
      </c>
      <c r="P374" s="318">
        <f t="shared" si="251"/>
        <v>1809019.8921838929</v>
      </c>
      <c r="Q374" s="318">
        <f t="shared" si="251"/>
        <v>1813542.4419143526</v>
      </c>
      <c r="R374" s="318">
        <f t="shared" si="251"/>
        <v>1818076.2980191384</v>
      </c>
      <c r="S374" s="318">
        <f t="shared" si="251"/>
        <v>1822621.4887641862</v>
      </c>
      <c r="T374" s="318">
        <f t="shared" si="251"/>
        <v>1827178.0424860967</v>
      </c>
      <c r="U374" s="318">
        <f t="shared" si="251"/>
        <v>1831745.987592312</v>
      </c>
      <c r="V374" s="318">
        <f t="shared" si="251"/>
        <v>1836325.3525612929</v>
      </c>
      <c r="W374" s="318">
        <f t="shared" si="251"/>
        <v>1840916.1659426962</v>
      </c>
      <c r="X374" s="318">
        <f t="shared" si="251"/>
        <v>1845518.4563575529</v>
      </c>
      <c r="Y374" s="318">
        <f t="shared" si="251"/>
        <v>1850132.2524984467</v>
      </c>
      <c r="Z374" s="318">
        <f t="shared" si="251"/>
        <v>318631.07103291852</v>
      </c>
      <c r="AA374" s="318">
        <f t="shared" si="251"/>
        <v>319427.6487105008</v>
      </c>
      <c r="AB374" s="318">
        <f t="shared" si="251"/>
        <v>320226.21783227706</v>
      </c>
      <c r="AC374" s="318">
        <f t="shared" si="251"/>
        <v>321026.78337685775</v>
      </c>
      <c r="AD374" s="318">
        <f t="shared" si="251"/>
        <v>321829.35033529991</v>
      </c>
      <c r="AE374" s="318">
        <f t="shared" si="251"/>
        <v>322633.92371113814</v>
      </c>
      <c r="AF374" s="318">
        <f t="shared" si="251"/>
        <v>-326559.49147958402</v>
      </c>
      <c r="AG374" s="318">
        <f t="shared" si="251"/>
        <v>-326559.49147958402</v>
      </c>
      <c r="AH374" s="318">
        <f t="shared" si="251"/>
        <v>-326559.49147958402</v>
      </c>
      <c r="AI374" s="318">
        <f t="shared" si="251"/>
        <v>-326559.49147958402</v>
      </c>
      <c r="AJ374" s="318">
        <f t="shared" si="251"/>
        <v>-326559.49147958402</v>
      </c>
      <c r="AK374" s="318">
        <f t="shared" si="251"/>
        <v>-326559.49147958402</v>
      </c>
      <c r="AL374" s="318">
        <f t="shared" si="251"/>
        <v>-10612686.003576357</v>
      </c>
      <c r="AM374" s="318">
        <f t="shared" si="251"/>
        <v>-10612686.003576357</v>
      </c>
      <c r="AN374" s="318">
        <f t="shared" si="251"/>
        <v>-10612686.003576357</v>
      </c>
      <c r="AO374" s="318">
        <f t="shared" si="251"/>
        <v>-10612686.003576357</v>
      </c>
      <c r="AP374" s="318">
        <f t="shared" si="251"/>
        <v>-10612686.003576357</v>
      </c>
      <c r="AQ374" s="318">
        <f t="shared" si="251"/>
        <v>-10612686.003576357</v>
      </c>
      <c r="AR374" s="318">
        <f t="shared" si="251"/>
        <v>-10612686.003576357</v>
      </c>
      <c r="AS374" s="318">
        <f t="shared" si="251"/>
        <v>-10612686.003576357</v>
      </c>
      <c r="AT374" s="318">
        <f t="shared" si="251"/>
        <v>-10612686.003576357</v>
      </c>
      <c r="AU374" s="318">
        <f t="shared" si="251"/>
        <v>-10612686.003576357</v>
      </c>
      <c r="AV374" s="318">
        <f t="shared" si="251"/>
        <v>-10612686.003576357</v>
      </c>
      <c r="AW374" s="318">
        <f t="shared" si="251"/>
        <v>-10612686.003576357</v>
      </c>
      <c r="AX374" s="318">
        <f t="shared" si="251"/>
        <v>-12798812.515673131</v>
      </c>
      <c r="AY374" s="318">
        <f t="shared" si="251"/>
        <v>-12798812.515673131</v>
      </c>
      <c r="AZ374" s="318">
        <f t="shared" si="251"/>
        <v>-12798812.515673131</v>
      </c>
      <c r="BA374" s="318">
        <f t="shared" si="251"/>
        <v>-12798812.515673131</v>
      </c>
      <c r="BB374" s="318">
        <f t="shared" si="251"/>
        <v>-12798812.515673131</v>
      </c>
      <c r="BC374" s="318">
        <f t="shared" si="251"/>
        <v>-12798812.515673131</v>
      </c>
      <c r="BD374" s="318">
        <f t="shared" si="251"/>
        <v>-12798812.515673131</v>
      </c>
      <c r="BE374" s="318">
        <f t="shared" si="251"/>
        <v>-12798812.515673131</v>
      </c>
      <c r="BF374" s="318">
        <f t="shared" si="251"/>
        <v>-12798812.515673131</v>
      </c>
      <c r="BG374" s="318">
        <f t="shared" si="251"/>
        <v>-12798812.515673131</v>
      </c>
      <c r="BH374" s="318">
        <f t="shared" si="251"/>
        <v>-12798812.515673131</v>
      </c>
      <c r="BI374" s="318">
        <f t="shared" si="251"/>
        <v>-12798812.515673131</v>
      </c>
      <c r="BJ374" s="318">
        <f t="shared" si="251"/>
        <v>-24771626.527769905</v>
      </c>
      <c r="BK374" s="318">
        <f t="shared" si="251"/>
        <v>-24771626.527769905</v>
      </c>
      <c r="BL374" s="318">
        <f t="shared" si="251"/>
        <v>-24771626.527769905</v>
      </c>
      <c r="BM374" s="318">
        <f t="shared" si="251"/>
        <v>-24771626.527769905</v>
      </c>
      <c r="BN374" s="318">
        <f t="shared" si="251"/>
        <v>-24771626.527769905</v>
      </c>
      <c r="BO374" s="318">
        <f t="shared" si="251"/>
        <v>-24771626.527769905</v>
      </c>
      <c r="BP374" s="318">
        <f t="shared" si="251"/>
        <v>-25421626.527769905</v>
      </c>
      <c r="BQ374" s="318">
        <f t="shared" si="251"/>
        <v>-25421626.527769905</v>
      </c>
      <c r="BR374" s="318">
        <f t="shared" si="251"/>
        <v>-25421626.527769905</v>
      </c>
      <c r="BS374" s="318">
        <f t="shared" si="251"/>
        <v>-25421626.527769905</v>
      </c>
      <c r="BT374" s="318">
        <f t="shared" si="251"/>
        <v>-25421626.527769905</v>
      </c>
      <c r="BU374" s="318">
        <f t="shared" si="251"/>
        <v>-25421626.527769905</v>
      </c>
      <c r="BV374" s="318">
        <f t="shared" si="251"/>
        <v>-26957753.039866678</v>
      </c>
      <c r="BW374" s="318">
        <f t="shared" si="251"/>
        <v>-26957753.039866678</v>
      </c>
      <c r="BX374" s="318">
        <f t="shared" ref="BX374:DN374" si="252">SUM(BX370:BX373)</f>
        <v>-26957753.039866678</v>
      </c>
      <c r="BY374" s="318">
        <f t="shared" si="252"/>
        <v>-26957753.039866678</v>
      </c>
      <c r="BZ374" s="318">
        <f t="shared" si="252"/>
        <v>-26957753.039866678</v>
      </c>
      <c r="CA374" s="318">
        <f t="shared" si="252"/>
        <v>-26957753.039866678</v>
      </c>
      <c r="CB374" s="318">
        <f t="shared" si="252"/>
        <v>-26957753.039866678</v>
      </c>
      <c r="CC374" s="318">
        <f t="shared" si="252"/>
        <v>-26957753.039866678</v>
      </c>
      <c r="CD374" s="318">
        <f t="shared" si="252"/>
        <v>-26957753.039866678</v>
      </c>
      <c r="CE374" s="318">
        <f t="shared" si="252"/>
        <v>-26957753.039866678</v>
      </c>
      <c r="CF374" s="318">
        <f t="shared" si="252"/>
        <v>-26957753.039866678</v>
      </c>
      <c r="CG374" s="318">
        <f t="shared" si="252"/>
        <v>-26957753.039866678</v>
      </c>
      <c r="CH374" s="318">
        <f t="shared" si="252"/>
        <v>-37893879.551963449</v>
      </c>
      <c r="CI374" s="318">
        <f t="shared" si="252"/>
        <v>-37893879.551963449</v>
      </c>
      <c r="CJ374" s="318">
        <f t="shared" si="252"/>
        <v>-37893879.551963449</v>
      </c>
      <c r="CK374" s="318">
        <f t="shared" si="252"/>
        <v>-37893879.551963449</v>
      </c>
      <c r="CL374" s="318">
        <f t="shared" si="252"/>
        <v>-37893879.551963449</v>
      </c>
      <c r="CM374" s="318">
        <f t="shared" si="252"/>
        <v>-37893879.551963449</v>
      </c>
      <c r="CN374" s="318">
        <f t="shared" si="252"/>
        <v>-37893879.551963449</v>
      </c>
      <c r="CO374" s="318">
        <f t="shared" si="252"/>
        <v>-37893879.551963449</v>
      </c>
      <c r="CP374" s="318">
        <f t="shared" si="252"/>
        <v>-37893879.551963449</v>
      </c>
      <c r="CQ374" s="318">
        <f t="shared" si="252"/>
        <v>-37893879.551963449</v>
      </c>
      <c r="CR374" s="318">
        <f t="shared" si="252"/>
        <v>-37893879.551963449</v>
      </c>
      <c r="CS374" s="318">
        <f t="shared" si="252"/>
        <v>-37893879.551963449</v>
      </c>
      <c r="CT374" s="318">
        <f t="shared" si="252"/>
        <v>-39430006.064060226</v>
      </c>
      <c r="CU374" s="318">
        <f t="shared" si="252"/>
        <v>-39430006.064060226</v>
      </c>
      <c r="CV374" s="318">
        <f t="shared" si="252"/>
        <v>-39430006.064060226</v>
      </c>
      <c r="CW374" s="318">
        <f t="shared" si="252"/>
        <v>-39430006.064060226</v>
      </c>
      <c r="CX374" s="318">
        <f t="shared" si="252"/>
        <v>-39430006.064060226</v>
      </c>
      <c r="CY374" s="318">
        <f t="shared" si="252"/>
        <v>-39430006.064060226</v>
      </c>
      <c r="CZ374" s="318">
        <f t="shared" si="252"/>
        <v>-40080006.064060226</v>
      </c>
      <c r="DA374" s="318">
        <f t="shared" si="252"/>
        <v>-40080006.064060226</v>
      </c>
      <c r="DB374" s="318">
        <f t="shared" si="252"/>
        <v>-40080006.064060226</v>
      </c>
      <c r="DC374" s="318">
        <f t="shared" si="252"/>
        <v>-40080006.064060226</v>
      </c>
      <c r="DD374" s="318">
        <f t="shared" si="252"/>
        <v>-40080006.064060226</v>
      </c>
      <c r="DE374" s="318">
        <f t="shared" si="252"/>
        <v>-40080006.064060226</v>
      </c>
      <c r="DF374" s="318">
        <f t="shared" si="252"/>
        <v>-52052820.076157004</v>
      </c>
      <c r="DG374" s="318">
        <f t="shared" si="252"/>
        <v>-52052820.076157004</v>
      </c>
      <c r="DH374" s="318">
        <f t="shared" si="252"/>
        <v>-52052820.076157004</v>
      </c>
      <c r="DI374" s="318">
        <f t="shared" si="252"/>
        <v>-52052820.076157004</v>
      </c>
      <c r="DJ374" s="318">
        <f t="shared" si="252"/>
        <v>-52052820.076157004</v>
      </c>
      <c r="DK374" s="318">
        <f t="shared" si="252"/>
        <v>-52052820.076157004</v>
      </c>
      <c r="DL374" s="318">
        <f t="shared" si="252"/>
        <v>-52052820.076157004</v>
      </c>
      <c r="DM374" s="318">
        <f t="shared" si="252"/>
        <v>-52052820.076157004</v>
      </c>
      <c r="DN374" s="318">
        <f t="shared" si="252"/>
        <v>-52052820.076157004</v>
      </c>
    </row>
    <row r="375" spans="1:118">
      <c r="A375" s="151"/>
      <c r="G375" s="35"/>
      <c r="H375" s="316"/>
      <c r="I375" s="54"/>
      <c r="BJ375" s="303"/>
      <c r="BK375" s="303"/>
      <c r="BL375" s="303"/>
      <c r="BM375" s="303"/>
      <c r="BN375" s="303"/>
      <c r="BO375" s="303"/>
      <c r="CA375" s="304"/>
      <c r="CB375" s="304"/>
      <c r="CC375" s="304"/>
      <c r="CD375" s="304"/>
      <c r="CE375" s="304"/>
      <c r="CF375" s="304"/>
      <c r="CG375" s="304"/>
      <c r="CH375" s="304"/>
      <c r="CI375" s="304"/>
      <c r="CJ375" s="304"/>
      <c r="CK375" s="304"/>
      <c r="CL375" s="304"/>
      <c r="CM375" s="304"/>
      <c r="CN375" s="304"/>
      <c r="CO375" s="304"/>
      <c r="CP375" s="304"/>
      <c r="CQ375" s="304"/>
      <c r="CR375" s="304"/>
      <c r="CS375" s="304"/>
      <c r="CT375" s="304"/>
      <c r="CU375" s="304"/>
      <c r="CV375" s="304"/>
      <c r="CW375" s="304"/>
      <c r="CX375" s="304"/>
      <c r="CY375" s="304"/>
      <c r="CZ375" s="304"/>
      <c r="DA375" s="304"/>
      <c r="DB375" s="304"/>
      <c r="DC375" s="304"/>
      <c r="DD375" s="304"/>
      <c r="DE375" s="304"/>
      <c r="DF375" s="304"/>
      <c r="DG375" s="304"/>
      <c r="DH375" s="304"/>
      <c r="DI375" s="304"/>
      <c r="DJ375" s="304"/>
      <c r="DK375" s="304"/>
      <c r="DL375" s="304"/>
      <c r="DM375" s="304"/>
      <c r="DN375" s="304"/>
    </row>
    <row r="376" spans="1:118">
      <c r="A376" s="151"/>
      <c r="F376" s="319"/>
      <c r="G376" s="35"/>
      <c r="H376" s="36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  <c r="DC376" s="307"/>
      <c r="DD376" s="307"/>
      <c r="DE376" s="307"/>
      <c r="DF376" s="307"/>
      <c r="DG376" s="307"/>
      <c r="DH376" s="307"/>
      <c r="DI376" s="307"/>
      <c r="DJ376" s="307"/>
      <c r="DK376" s="307"/>
      <c r="DL376" s="307"/>
      <c r="DM376" s="307"/>
      <c r="DN376" s="307"/>
    </row>
    <row r="377" spans="1:118" ht="14">
      <c r="A377" s="151"/>
      <c r="C377" s="425" t="s">
        <v>55</v>
      </c>
      <c r="D377" s="426"/>
      <c r="E377" s="426"/>
      <c r="F377" s="426"/>
      <c r="G377" s="427" t="s">
        <v>131</v>
      </c>
      <c r="H377" s="438">
        <f>SUM(K377:DN377)</f>
        <v>122446577.99450383</v>
      </c>
      <c r="I377" s="429"/>
      <c r="J377" s="439">
        <f>J350+J364-J373</f>
        <v>0</v>
      </c>
      <c r="K377" s="439">
        <f t="shared" ref="K377:BV377" si="253">K350+K364-K373</f>
        <v>22866090.520438515</v>
      </c>
      <c r="L377" s="439">
        <f t="shared" si="253"/>
        <v>22866079.382185679</v>
      </c>
      <c r="M377" s="439">
        <f t="shared" si="253"/>
        <v>22866068.216087211</v>
      </c>
      <c r="N377" s="439">
        <f t="shared" si="253"/>
        <v>-4488.7994990884681</v>
      </c>
      <c r="O377" s="439">
        <f t="shared" si="253"/>
        <v>-4500.0214978361901</v>
      </c>
      <c r="P377" s="439">
        <f t="shared" si="253"/>
        <v>-4511.2715515807804</v>
      </c>
      <c r="Q377" s="439">
        <f t="shared" si="253"/>
        <v>-4522.549730459732</v>
      </c>
      <c r="R377" s="439">
        <f t="shared" si="253"/>
        <v>-4533.8561047858811</v>
      </c>
      <c r="S377" s="439">
        <f t="shared" si="253"/>
        <v>-4545.1907450478457</v>
      </c>
      <c r="T377" s="439">
        <f t="shared" si="253"/>
        <v>-4556.5537219104654</v>
      </c>
      <c r="U377" s="439">
        <f t="shared" si="253"/>
        <v>-4567.9451062152411</v>
      </c>
      <c r="V377" s="439">
        <f t="shared" si="253"/>
        <v>-4579.3649689807798</v>
      </c>
      <c r="W377" s="439">
        <f t="shared" si="253"/>
        <v>-4590.8133814032326</v>
      </c>
      <c r="X377" s="439">
        <f t="shared" si="253"/>
        <v>-4602.2904148567404</v>
      </c>
      <c r="Y377" s="439">
        <f t="shared" si="253"/>
        <v>-4613.7961408938818</v>
      </c>
      <c r="Z377" s="439">
        <f t="shared" si="253"/>
        <v>1531501.1814655282</v>
      </c>
      <c r="AA377" s="439">
        <f t="shared" si="253"/>
        <v>-796.57767758229636</v>
      </c>
      <c r="AB377" s="439">
        <f t="shared" si="253"/>
        <v>-798.5691217762519</v>
      </c>
      <c r="AC377" s="439">
        <f t="shared" si="253"/>
        <v>-800.56554458069252</v>
      </c>
      <c r="AD377" s="439">
        <f t="shared" si="253"/>
        <v>-802.56695844214437</v>
      </c>
      <c r="AE377" s="439">
        <f t="shared" si="253"/>
        <v>-804.57337583824972</v>
      </c>
      <c r="AF377" s="439">
        <f t="shared" si="253"/>
        <v>649193.41519072221</v>
      </c>
      <c r="AG377" s="439">
        <f t="shared" si="253"/>
        <v>0</v>
      </c>
      <c r="AH377" s="439">
        <f t="shared" si="253"/>
        <v>0</v>
      </c>
      <c r="AI377" s="439">
        <f t="shared" si="253"/>
        <v>0</v>
      </c>
      <c r="AJ377" s="439">
        <f t="shared" si="253"/>
        <v>0</v>
      </c>
      <c r="AK377" s="439">
        <f t="shared" si="253"/>
        <v>0</v>
      </c>
      <c r="AL377" s="439">
        <f t="shared" si="253"/>
        <v>10286126.512096774</v>
      </c>
      <c r="AM377" s="439">
        <f t="shared" si="253"/>
        <v>0</v>
      </c>
      <c r="AN377" s="439">
        <f t="shared" si="253"/>
        <v>0</v>
      </c>
      <c r="AO377" s="439">
        <f t="shared" si="253"/>
        <v>0</v>
      </c>
      <c r="AP377" s="439">
        <f t="shared" si="253"/>
        <v>0</v>
      </c>
      <c r="AQ377" s="439">
        <f t="shared" si="253"/>
        <v>0</v>
      </c>
      <c r="AR377" s="439">
        <f t="shared" si="253"/>
        <v>0</v>
      </c>
      <c r="AS377" s="439">
        <f t="shared" si="253"/>
        <v>0</v>
      </c>
      <c r="AT377" s="439">
        <f t="shared" si="253"/>
        <v>0</v>
      </c>
      <c r="AU377" s="439">
        <f t="shared" si="253"/>
        <v>0</v>
      </c>
      <c r="AV377" s="439">
        <f t="shared" si="253"/>
        <v>0</v>
      </c>
      <c r="AW377" s="439">
        <f t="shared" si="253"/>
        <v>0</v>
      </c>
      <c r="AX377" s="439">
        <f t="shared" si="253"/>
        <v>2186126.5120967743</v>
      </c>
      <c r="AY377" s="439">
        <f t="shared" si="253"/>
        <v>0</v>
      </c>
      <c r="AZ377" s="439">
        <f t="shared" si="253"/>
        <v>0</v>
      </c>
      <c r="BA377" s="439">
        <f t="shared" si="253"/>
        <v>0</v>
      </c>
      <c r="BB377" s="439">
        <f t="shared" si="253"/>
        <v>0</v>
      </c>
      <c r="BC377" s="439">
        <f t="shared" si="253"/>
        <v>0</v>
      </c>
      <c r="BD377" s="439">
        <f t="shared" si="253"/>
        <v>0</v>
      </c>
      <c r="BE377" s="439">
        <f t="shared" si="253"/>
        <v>0</v>
      </c>
      <c r="BF377" s="439">
        <f t="shared" si="253"/>
        <v>0</v>
      </c>
      <c r="BG377" s="439">
        <f t="shared" si="253"/>
        <v>0</v>
      </c>
      <c r="BH377" s="439">
        <f t="shared" si="253"/>
        <v>0</v>
      </c>
      <c r="BI377" s="439">
        <f t="shared" si="253"/>
        <v>0</v>
      </c>
      <c r="BJ377" s="439">
        <f t="shared" si="253"/>
        <v>11972814.012096774</v>
      </c>
      <c r="BK377" s="439">
        <f t="shared" si="253"/>
        <v>0</v>
      </c>
      <c r="BL377" s="439">
        <f t="shared" si="253"/>
        <v>0</v>
      </c>
      <c r="BM377" s="439">
        <f t="shared" si="253"/>
        <v>0</v>
      </c>
      <c r="BN377" s="439">
        <f t="shared" si="253"/>
        <v>0</v>
      </c>
      <c r="BO377" s="439">
        <f t="shared" si="253"/>
        <v>0</v>
      </c>
      <c r="BP377" s="439">
        <f t="shared" si="253"/>
        <v>650000</v>
      </c>
      <c r="BQ377" s="439">
        <f t="shared" si="253"/>
        <v>0</v>
      </c>
      <c r="BR377" s="439">
        <f t="shared" si="253"/>
        <v>0</v>
      </c>
      <c r="BS377" s="439">
        <f t="shared" si="253"/>
        <v>0</v>
      </c>
      <c r="BT377" s="439">
        <f t="shared" si="253"/>
        <v>0</v>
      </c>
      <c r="BU377" s="439">
        <f t="shared" si="253"/>
        <v>0</v>
      </c>
      <c r="BV377" s="439">
        <f t="shared" si="253"/>
        <v>1536126.5120967743</v>
      </c>
      <c r="BW377" s="439">
        <f t="shared" ref="BW377:DN377" si="254">BW350+BW364-BW373</f>
        <v>0</v>
      </c>
      <c r="BX377" s="439">
        <f t="shared" si="254"/>
        <v>0</v>
      </c>
      <c r="BY377" s="439">
        <f t="shared" si="254"/>
        <v>0</v>
      </c>
      <c r="BZ377" s="439">
        <f t="shared" si="254"/>
        <v>0</v>
      </c>
      <c r="CA377" s="439">
        <f t="shared" si="254"/>
        <v>0</v>
      </c>
      <c r="CB377" s="439">
        <f t="shared" si="254"/>
        <v>0</v>
      </c>
      <c r="CC377" s="439">
        <f t="shared" si="254"/>
        <v>0</v>
      </c>
      <c r="CD377" s="439">
        <f t="shared" si="254"/>
        <v>0</v>
      </c>
      <c r="CE377" s="439">
        <f t="shared" si="254"/>
        <v>0</v>
      </c>
      <c r="CF377" s="439">
        <f t="shared" si="254"/>
        <v>0</v>
      </c>
      <c r="CG377" s="439">
        <f t="shared" si="254"/>
        <v>0</v>
      </c>
      <c r="CH377" s="439">
        <f t="shared" si="254"/>
        <v>10936126.512096774</v>
      </c>
      <c r="CI377" s="439">
        <f t="shared" si="254"/>
        <v>0</v>
      </c>
      <c r="CJ377" s="439">
        <f t="shared" si="254"/>
        <v>0</v>
      </c>
      <c r="CK377" s="439">
        <f t="shared" si="254"/>
        <v>0</v>
      </c>
      <c r="CL377" s="439">
        <f t="shared" si="254"/>
        <v>0</v>
      </c>
      <c r="CM377" s="439">
        <f t="shared" si="254"/>
        <v>0</v>
      </c>
      <c r="CN377" s="439">
        <f t="shared" si="254"/>
        <v>0</v>
      </c>
      <c r="CO377" s="439">
        <f t="shared" si="254"/>
        <v>0</v>
      </c>
      <c r="CP377" s="439">
        <f t="shared" si="254"/>
        <v>0</v>
      </c>
      <c r="CQ377" s="439">
        <f t="shared" si="254"/>
        <v>0</v>
      </c>
      <c r="CR377" s="439">
        <f t="shared" si="254"/>
        <v>0</v>
      </c>
      <c r="CS377" s="439">
        <f t="shared" si="254"/>
        <v>0</v>
      </c>
      <c r="CT377" s="439">
        <f t="shared" si="254"/>
        <v>1536126.5120967743</v>
      </c>
      <c r="CU377" s="439">
        <f t="shared" si="254"/>
        <v>0</v>
      </c>
      <c r="CV377" s="439">
        <f t="shared" si="254"/>
        <v>0</v>
      </c>
      <c r="CW377" s="439">
        <f t="shared" si="254"/>
        <v>0</v>
      </c>
      <c r="CX377" s="439">
        <f t="shared" si="254"/>
        <v>0</v>
      </c>
      <c r="CY377" s="439">
        <f t="shared" si="254"/>
        <v>0</v>
      </c>
      <c r="CZ377" s="439">
        <f t="shared" si="254"/>
        <v>650000</v>
      </c>
      <c r="DA377" s="439">
        <f t="shared" si="254"/>
        <v>0</v>
      </c>
      <c r="DB377" s="439">
        <f t="shared" si="254"/>
        <v>0</v>
      </c>
      <c r="DC377" s="439">
        <f t="shared" si="254"/>
        <v>0</v>
      </c>
      <c r="DD377" s="439">
        <f t="shared" si="254"/>
        <v>0</v>
      </c>
      <c r="DE377" s="439">
        <f t="shared" si="254"/>
        <v>0</v>
      </c>
      <c r="DF377" s="439">
        <f t="shared" si="254"/>
        <v>11972814.012096774</v>
      </c>
      <c r="DG377" s="439">
        <f t="shared" si="254"/>
        <v>0</v>
      </c>
      <c r="DH377" s="439">
        <f t="shared" si="254"/>
        <v>0</v>
      </c>
      <c r="DI377" s="439">
        <f t="shared" si="254"/>
        <v>0</v>
      </c>
      <c r="DJ377" s="439">
        <f t="shared" si="254"/>
        <v>0</v>
      </c>
      <c r="DK377" s="439">
        <f t="shared" si="254"/>
        <v>0</v>
      </c>
      <c r="DL377" s="439">
        <f t="shared" si="254"/>
        <v>0</v>
      </c>
      <c r="DM377" s="439">
        <f t="shared" si="254"/>
        <v>0</v>
      </c>
      <c r="DN377" s="440">
        <f t="shared" si="254"/>
        <v>0</v>
      </c>
    </row>
    <row r="378" spans="1:118" ht="14">
      <c r="A378" s="151"/>
      <c r="C378" s="14"/>
      <c r="G378" s="12"/>
      <c r="H378" s="320"/>
      <c r="I378" s="153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  <c r="BH378" s="154"/>
      <c r="BI378" s="154"/>
      <c r="BJ378" s="154"/>
      <c r="BK378" s="154"/>
      <c r="BL378" s="154"/>
      <c r="BM378" s="154"/>
      <c r="BN378" s="154"/>
      <c r="BO378" s="154"/>
      <c r="BP378" s="154"/>
      <c r="BQ378" s="154"/>
      <c r="BR378" s="154"/>
      <c r="BS378" s="154"/>
      <c r="BT378" s="154"/>
      <c r="BU378" s="154"/>
      <c r="BV378" s="154"/>
      <c r="BW378" s="154"/>
      <c r="BX378" s="154"/>
      <c r="BY378" s="154"/>
      <c r="BZ378" s="154"/>
      <c r="CA378" s="154"/>
      <c r="CB378" s="154"/>
      <c r="CC378" s="154"/>
      <c r="CD378" s="154"/>
      <c r="CE378" s="154"/>
      <c r="CF378" s="154"/>
      <c r="CG378" s="154"/>
      <c r="CH378" s="154"/>
      <c r="CI378" s="154"/>
      <c r="CJ378" s="154"/>
      <c r="CK378" s="154"/>
      <c r="CL378" s="154"/>
      <c r="CM378" s="154"/>
      <c r="CN378" s="154"/>
      <c r="CO378" s="154"/>
      <c r="CP378" s="154"/>
      <c r="CQ378" s="154"/>
      <c r="CR378" s="154"/>
      <c r="CS378" s="154"/>
      <c r="CT378" s="154"/>
      <c r="CU378" s="154"/>
      <c r="CV378" s="154"/>
      <c r="CW378" s="154"/>
      <c r="CX378" s="154"/>
      <c r="CY378" s="154"/>
      <c r="CZ378" s="154"/>
      <c r="DA378" s="154"/>
      <c r="DB378" s="154"/>
      <c r="DC378" s="154"/>
      <c r="DD378" s="154"/>
      <c r="DE378" s="154"/>
      <c r="DF378" s="154"/>
      <c r="DG378" s="154"/>
      <c r="DH378" s="154"/>
      <c r="DI378" s="154"/>
      <c r="DJ378" s="154"/>
      <c r="DK378" s="154"/>
      <c r="DL378" s="154"/>
      <c r="DM378" s="154"/>
      <c r="DN378" s="154"/>
    </row>
    <row r="379" spans="1:118">
      <c r="A379" s="151"/>
      <c r="G379" s="35"/>
      <c r="H379" s="316"/>
      <c r="I379" s="54"/>
      <c r="BJ379" s="303"/>
      <c r="BK379" s="303"/>
      <c r="BL379" s="303"/>
      <c r="BM379" s="303"/>
      <c r="BN379" s="303"/>
      <c r="BO379" s="303"/>
      <c r="CA379" s="304"/>
      <c r="CB379" s="304"/>
      <c r="CC379" s="304"/>
      <c r="CD379" s="304"/>
      <c r="CE379" s="304"/>
      <c r="CF379" s="304"/>
      <c r="CG379" s="304"/>
      <c r="CH379" s="304"/>
      <c r="CI379" s="304"/>
      <c r="CJ379" s="304"/>
      <c r="CK379" s="304"/>
      <c r="CL379" s="304"/>
      <c r="CM379" s="304"/>
      <c r="CN379" s="304"/>
      <c r="CO379" s="304"/>
      <c r="CP379" s="304"/>
      <c r="CQ379" s="304"/>
      <c r="CR379" s="304"/>
      <c r="CS379" s="304"/>
      <c r="CT379" s="304"/>
      <c r="CU379" s="304"/>
      <c r="CV379" s="304"/>
      <c r="CW379" s="304"/>
      <c r="CX379" s="304"/>
      <c r="CY379" s="304"/>
      <c r="CZ379" s="304"/>
      <c r="DA379" s="304"/>
      <c r="DB379" s="304"/>
      <c r="DC379" s="304"/>
      <c r="DD379" s="304"/>
      <c r="DE379" s="304"/>
      <c r="DF379" s="304"/>
      <c r="DG379" s="304"/>
      <c r="DH379" s="304"/>
      <c r="DI379" s="304"/>
      <c r="DJ379" s="304"/>
      <c r="DK379" s="304"/>
      <c r="DL379" s="304"/>
      <c r="DM379" s="304"/>
      <c r="DN379" s="304"/>
    </row>
    <row r="380" spans="1:118" ht="14">
      <c r="A380" s="151"/>
      <c r="C380" s="425" t="s">
        <v>64</v>
      </c>
      <c r="D380" s="426"/>
      <c r="E380" s="426"/>
      <c r="F380" s="426"/>
      <c r="G380" s="427" t="s">
        <v>131</v>
      </c>
      <c r="H380" s="438">
        <f ca="1">SUM(K380:DN380)</f>
        <v>24488484.953114457</v>
      </c>
      <c r="I380" s="429"/>
      <c r="J380" s="439">
        <f t="shared" ref="J380:BU380" ca="1" si="255">+J330-J377</f>
        <v>0</v>
      </c>
      <c r="K380" s="439">
        <f t="shared" ca="1" si="255"/>
        <v>-22866090.520438515</v>
      </c>
      <c r="L380" s="439">
        <f t="shared" ca="1" si="255"/>
        <v>-22866079.382185679</v>
      </c>
      <c r="M380" s="439">
        <f t="shared" ca="1" si="255"/>
        <v>-22866068.216087211</v>
      </c>
      <c r="N380" s="439">
        <f t="shared" ca="1" si="255"/>
        <v>24473980.243091475</v>
      </c>
      <c r="O380" s="439">
        <f t="shared" ca="1" si="255"/>
        <v>1043909.5286197995</v>
      </c>
      <c r="P380" s="439">
        <f t="shared" ca="1" si="255"/>
        <v>1561206.4710827486</v>
      </c>
      <c r="Q380" s="439">
        <f t="shared" ca="1" si="255"/>
        <v>1600957.8185209937</v>
      </c>
      <c r="R380" s="439">
        <f t="shared" ca="1" si="255"/>
        <v>1580653.6698753838</v>
      </c>
      <c r="S380" s="439">
        <f t="shared" ca="1" si="255"/>
        <v>1505538.4711460462</v>
      </c>
      <c r="T380" s="439">
        <f t="shared" ca="1" si="255"/>
        <v>1540447.8831100322</v>
      </c>
      <c r="U380" s="439">
        <f t="shared" ca="1" si="255"/>
        <v>1465468.2029752529</v>
      </c>
      <c r="V380" s="439">
        <f t="shared" ca="1" si="255"/>
        <v>1499776.2787846711</v>
      </c>
      <c r="W380" s="439">
        <f t="shared" ca="1" si="255"/>
        <v>1479452.7219065132</v>
      </c>
      <c r="X380" s="439">
        <f t="shared" ca="1" si="255"/>
        <v>1354137.3323871447</v>
      </c>
      <c r="Y380" s="439">
        <f t="shared" ca="1" si="255"/>
        <v>1437146.6233228454</v>
      </c>
      <c r="Z380" s="439">
        <f t="shared" ca="1" si="255"/>
        <v>-171059.52681949409</v>
      </c>
      <c r="AA380" s="439">
        <f t="shared" ca="1" si="255"/>
        <v>1391681.8909711689</v>
      </c>
      <c r="AB380" s="439">
        <f t="shared" ca="1" si="255"/>
        <v>1321250.5301342057</v>
      </c>
      <c r="AC380" s="439">
        <f t="shared" ca="1" si="255"/>
        <v>1349253.2206721639</v>
      </c>
      <c r="AD380" s="439">
        <f t="shared" ca="1" si="255"/>
        <v>1327454.1106283308</v>
      </c>
      <c r="AE380" s="439">
        <f t="shared" ca="1" si="255"/>
        <v>1258132.0017485316</v>
      </c>
      <c r="AF380" s="439">
        <f t="shared" ca="1" si="255"/>
        <v>633132.85058515763</v>
      </c>
      <c r="AG380" s="439">
        <f t="shared" ca="1" si="255"/>
        <v>1213604.3794476797</v>
      </c>
      <c r="AH380" s="439">
        <f t="shared" ca="1" si="255"/>
        <v>1236367.0067301821</v>
      </c>
      <c r="AI380" s="439">
        <f t="shared" ca="1" si="255"/>
        <v>1213771.7584012207</v>
      </c>
      <c r="AJ380" s="439">
        <f t="shared" ca="1" si="255"/>
        <v>1060711.2623095671</v>
      </c>
      <c r="AK380" s="439">
        <f t="shared" ca="1" si="255"/>
        <v>1169794.1860110345</v>
      </c>
      <c r="AL380" s="439">
        <f t="shared" ca="1" si="255"/>
        <v>-9181104.7295562159</v>
      </c>
      <c r="AM380" s="439">
        <f t="shared" ca="1" si="255"/>
        <v>1124599.6249496834</v>
      </c>
      <c r="AN380" s="439">
        <f t="shared" ca="1" si="255"/>
        <v>1061069.0516495395</v>
      </c>
      <c r="AO380" s="439">
        <f t="shared" ca="1" si="255"/>
        <v>1079513.8542924989</v>
      </c>
      <c r="AP380" s="439">
        <f t="shared" ca="1" si="255"/>
        <v>1057558.2970002075</v>
      </c>
      <c r="AQ380" s="439">
        <f t="shared" ca="1" si="255"/>
        <v>996770.58897569834</v>
      </c>
      <c r="AR380" s="439">
        <f t="shared" ca="1" si="255"/>
        <v>1013285.134020739</v>
      </c>
      <c r="AS380" s="439">
        <f t="shared" ca="1" si="255"/>
        <v>953770.49643554573</v>
      </c>
      <c r="AT380" s="439">
        <f t="shared" ca="1" si="255"/>
        <v>968759.27299505507</v>
      </c>
      <c r="AU380" s="439">
        <f t="shared" ca="1" si="255"/>
        <v>946491.91274516529</v>
      </c>
      <c r="AV380" s="439">
        <f t="shared" ca="1" si="255"/>
        <v>819184.91039353213</v>
      </c>
      <c r="AW380" s="439">
        <f t="shared" ca="1" si="255"/>
        <v>902672.77246704022</v>
      </c>
      <c r="AX380" s="439">
        <f t="shared" ca="1" si="255"/>
        <v>-551050.66430158052</v>
      </c>
      <c r="AY380" s="439">
        <f t="shared" ca="1" si="255"/>
        <v>1659864.096641459</v>
      </c>
      <c r="AZ380" s="439">
        <f t="shared" ca="1" si="255"/>
        <v>1568007.1446067733</v>
      </c>
      <c r="BA380" s="439">
        <f t="shared" ca="1" si="255"/>
        <v>1591898.5341756663</v>
      </c>
      <c r="BB380" s="439">
        <f t="shared" ca="1" si="255"/>
        <v>1558352.8232406797</v>
      </c>
      <c r="BC380" s="439">
        <f t="shared" ca="1" si="255"/>
        <v>1471088.1985014677</v>
      </c>
      <c r="BD380" s="439">
        <f t="shared" ca="1" si="255"/>
        <v>1493361.1518449108</v>
      </c>
      <c r="BE380" s="439">
        <f t="shared" ca="1" si="255"/>
        <v>1409626.5584246325</v>
      </c>
      <c r="BF380" s="439">
        <f t="shared" ca="1" si="255"/>
        <v>1431530.6267503621</v>
      </c>
      <c r="BG380" s="439">
        <f t="shared" ca="1" si="255"/>
        <v>1401714.3261403583</v>
      </c>
      <c r="BH380" s="439">
        <f t="shared" ca="1" si="255"/>
        <v>1223641.0105323067</v>
      </c>
      <c r="BI380" s="439">
        <f t="shared" ca="1" si="255"/>
        <v>1343430.9387200517</v>
      </c>
      <c r="BJ380" s="439">
        <f t="shared" ca="1" si="255"/>
        <v>-10704644.677685695</v>
      </c>
      <c r="BK380" s="439">
        <f t="shared" ca="1" si="255"/>
        <v>1291479.087500551</v>
      </c>
      <c r="BL380" s="439">
        <f t="shared" ca="1" si="255"/>
        <v>1224228.4423687092</v>
      </c>
      <c r="BM380" s="439">
        <f t="shared" ca="1" si="255"/>
        <v>1251783.2187033305</v>
      </c>
      <c r="BN380" s="439">
        <f t="shared" ca="1" si="255"/>
        <v>1234575.6036454253</v>
      </c>
      <c r="BO380" s="439">
        <f t="shared" ca="1" si="255"/>
        <v>1175384.3598690659</v>
      </c>
      <c r="BP380" s="439">
        <f t="shared" ca="1" si="255"/>
        <v>555756.93140526977</v>
      </c>
      <c r="BQ380" s="439">
        <f t="shared" ca="1" si="255"/>
        <v>1148439.9779530161</v>
      </c>
      <c r="BR380" s="439">
        <f t="shared" ca="1" si="255"/>
        <v>1180120.580721817</v>
      </c>
      <c r="BS380" s="439">
        <f t="shared" ca="1" si="255"/>
        <v>1169853.9737007045</v>
      </c>
      <c r="BT380" s="439">
        <f t="shared" ca="1" si="255"/>
        <v>1074329.1712888665</v>
      </c>
      <c r="BU380" s="439">
        <f t="shared" ca="1" si="255"/>
        <v>1149801.8356723874</v>
      </c>
      <c r="BV380" s="439">
        <f t="shared" ref="BV380:DN380" ca="1" si="256">+BV330-BV377</f>
        <v>-437641.33753556758</v>
      </c>
      <c r="BW380" s="439">
        <f t="shared" ca="1" si="256"/>
        <v>1131704.1256033243</v>
      </c>
      <c r="BX380" s="439">
        <f t="shared" ca="1" si="256"/>
        <v>1081466.9943000884</v>
      </c>
      <c r="BY380" s="439">
        <f t="shared" ca="1" si="256"/>
        <v>1114435.2432274097</v>
      </c>
      <c r="BZ380" s="439">
        <f t="shared" ca="1" si="256"/>
        <v>1106041.8658573034</v>
      </c>
      <c r="CA380" s="439">
        <f t="shared" ca="1" si="256"/>
        <v>1057100.7749080278</v>
      </c>
      <c r="CB380" s="439">
        <f t="shared" ca="1" si="256"/>
        <v>1089745.7712622965</v>
      </c>
      <c r="CC380" s="439">
        <f t="shared" ca="1" si="256"/>
        <v>1041649.9543435515</v>
      </c>
      <c r="CD380" s="439">
        <f t="shared" ca="1" si="256"/>
        <v>1075176.0157023827</v>
      </c>
      <c r="CE380" s="439">
        <f t="shared" ca="1" si="256"/>
        <v>1069863.4296957005</v>
      </c>
      <c r="CF380" s="439">
        <f t="shared" ca="1" si="256"/>
        <v>946599.84303884022</v>
      </c>
      <c r="CG380" s="439">
        <f t="shared" ca="1" si="256"/>
        <v>1062856.4834111519</v>
      </c>
      <c r="CH380" s="439">
        <f t="shared" ca="1" si="256"/>
        <v>-9915457.6765578389</v>
      </c>
      <c r="CI380" s="439">
        <f t="shared" ca="1" si="256"/>
        <v>1057823.8539574612</v>
      </c>
      <c r="CJ380" s="439">
        <f t="shared" ca="1" si="256"/>
        <v>1018402.9968805379</v>
      </c>
      <c r="CK380" s="439">
        <f t="shared" ca="1" si="256"/>
        <v>1057823.8539574612</v>
      </c>
      <c r="CL380" s="439">
        <f t="shared" ca="1" si="256"/>
        <v>1057823.8539574612</v>
      </c>
      <c r="CM380" s="439">
        <f t="shared" ca="1" si="256"/>
        <v>1018402.9968805379</v>
      </c>
      <c r="CN380" s="439">
        <f t="shared" ca="1" si="256"/>
        <v>1057823.8539574612</v>
      </c>
      <c r="CO380" s="439">
        <f t="shared" ca="1" si="256"/>
        <v>1018402.9968805379</v>
      </c>
      <c r="CP380" s="439">
        <f t="shared" ca="1" si="256"/>
        <v>1057823.8539574612</v>
      </c>
      <c r="CQ380" s="439">
        <f t="shared" ca="1" si="256"/>
        <v>1057823.8539574612</v>
      </c>
      <c r="CR380" s="439">
        <f t="shared" ca="1" si="256"/>
        <v>939561.28272669204</v>
      </c>
      <c r="CS380" s="439">
        <f t="shared" ca="1" si="256"/>
        <v>1057823.8539574612</v>
      </c>
      <c r="CT380" s="439">
        <f t="shared" ca="1" si="256"/>
        <v>-517723.51521623635</v>
      </c>
      <c r="CU380" s="439">
        <f t="shared" ca="1" si="256"/>
        <v>1057823.8539574612</v>
      </c>
      <c r="CV380" s="439">
        <f t="shared" ca="1" si="256"/>
        <v>1018402.9968805379</v>
      </c>
      <c r="CW380" s="439">
        <f t="shared" ca="1" si="256"/>
        <v>1057823.8539574612</v>
      </c>
      <c r="CX380" s="439">
        <f t="shared" ca="1" si="256"/>
        <v>1057823.8539574612</v>
      </c>
      <c r="CY380" s="439">
        <f t="shared" ca="1" si="256"/>
        <v>1018402.9968805379</v>
      </c>
      <c r="CZ380" s="439">
        <f t="shared" ca="1" si="256"/>
        <v>407823.85395746119</v>
      </c>
      <c r="DA380" s="439">
        <f t="shared" ca="1" si="256"/>
        <v>1018402.9968805379</v>
      </c>
      <c r="DB380" s="439">
        <f t="shared" ca="1" si="256"/>
        <v>1057823.8539574612</v>
      </c>
      <c r="DC380" s="439">
        <f t="shared" ca="1" si="256"/>
        <v>1057823.8539574612</v>
      </c>
      <c r="DD380" s="439">
        <f t="shared" ca="1" si="256"/>
        <v>939561.28272669204</v>
      </c>
      <c r="DE380" s="439">
        <f t="shared" ca="1" si="256"/>
        <v>1057823.8539574612</v>
      </c>
      <c r="DF380" s="439">
        <f t="shared" ca="1" si="256"/>
        <v>-10954411.015216235</v>
      </c>
      <c r="DG380" s="439">
        <f t="shared" ca="1" si="256"/>
        <v>1057823.8539574612</v>
      </c>
      <c r="DH380" s="439">
        <f t="shared" ca="1" si="256"/>
        <v>1018402.9968805379</v>
      </c>
      <c r="DI380" s="439">
        <f t="shared" ca="1" si="256"/>
        <v>1057823.8539574612</v>
      </c>
      <c r="DJ380" s="439">
        <f t="shared" ca="1" si="256"/>
        <v>1057823.8539574612</v>
      </c>
      <c r="DK380" s="439">
        <f t="shared" ca="1" si="256"/>
        <v>1018402.9968805379</v>
      </c>
      <c r="DL380" s="439">
        <f t="shared" ca="1" si="256"/>
        <v>1057823.8539574612</v>
      </c>
      <c r="DM380" s="439">
        <f t="shared" ca="1" si="256"/>
        <v>1018402.9968805379</v>
      </c>
      <c r="DN380" s="440">
        <f t="shared" ca="1" si="256"/>
        <v>1057823.8539574612</v>
      </c>
    </row>
    <row r="381" spans="1:118" ht="14">
      <c r="A381" s="151"/>
      <c r="C381" s="14"/>
      <c r="G381" s="12"/>
      <c r="H381" s="252"/>
      <c r="I381" s="153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  <c r="BI381" s="154"/>
      <c r="BJ381" s="154"/>
      <c r="BK381" s="154"/>
      <c r="BL381" s="154"/>
      <c r="BM381" s="154"/>
      <c r="BN381" s="154"/>
      <c r="BO381" s="154"/>
      <c r="BP381" s="154"/>
      <c r="BQ381" s="154"/>
      <c r="BR381" s="154"/>
      <c r="BS381" s="154"/>
      <c r="BT381" s="154"/>
      <c r="BU381" s="154"/>
      <c r="BV381" s="154"/>
      <c r="BW381" s="154"/>
      <c r="BX381" s="154"/>
      <c r="BY381" s="154"/>
      <c r="BZ381" s="154"/>
      <c r="CA381" s="154"/>
      <c r="CB381" s="154"/>
      <c r="CC381" s="154"/>
      <c r="CD381" s="154"/>
      <c r="CE381" s="154"/>
      <c r="CF381" s="154"/>
      <c r="CG381" s="154"/>
      <c r="CH381" s="154"/>
      <c r="CI381" s="154"/>
      <c r="CJ381" s="154"/>
      <c r="CK381" s="154"/>
      <c r="CL381" s="154"/>
      <c r="CM381" s="154"/>
      <c r="CN381" s="154"/>
      <c r="CO381" s="154"/>
      <c r="CP381" s="154"/>
      <c r="CQ381" s="154"/>
      <c r="CR381" s="154"/>
      <c r="CS381" s="154"/>
      <c r="CT381" s="154"/>
      <c r="CU381" s="154"/>
      <c r="CV381" s="154"/>
      <c r="CW381" s="154"/>
      <c r="CX381" s="154"/>
      <c r="CY381" s="154"/>
      <c r="CZ381" s="154"/>
      <c r="DA381" s="154"/>
      <c r="DB381" s="154"/>
      <c r="DC381" s="154"/>
      <c r="DD381" s="154"/>
      <c r="DE381" s="154"/>
      <c r="DF381" s="154"/>
      <c r="DG381" s="154"/>
      <c r="DH381" s="154"/>
      <c r="DI381" s="154"/>
      <c r="DJ381" s="154"/>
      <c r="DK381" s="154"/>
      <c r="DL381" s="154"/>
      <c r="DM381" s="154"/>
      <c r="DN381" s="154"/>
    </row>
    <row r="382" spans="1:118" ht="14">
      <c r="A382" s="151"/>
      <c r="B382" s="19" t="s">
        <v>68</v>
      </c>
      <c r="C382" s="417"/>
      <c r="D382" s="417"/>
      <c r="E382" s="417"/>
      <c r="F382" s="417"/>
      <c r="G382" s="434"/>
      <c r="H382" s="436"/>
      <c r="I382" s="417"/>
      <c r="J382" s="417"/>
      <c r="K382" s="417"/>
      <c r="L382" s="417"/>
      <c r="M382" s="417"/>
      <c r="N382" s="417"/>
      <c r="O382" s="417"/>
      <c r="P382" s="417"/>
      <c r="Q382" s="417"/>
      <c r="R382" s="417"/>
      <c r="S382" s="417"/>
      <c r="T382" s="417"/>
      <c r="U382" s="417"/>
      <c r="V382" s="417"/>
      <c r="W382" s="417"/>
      <c r="X382" s="417"/>
      <c r="Y382" s="417"/>
      <c r="Z382" s="417"/>
      <c r="AA382" s="417"/>
      <c r="AB382" s="417"/>
      <c r="AC382" s="417"/>
      <c r="AD382" s="417"/>
      <c r="AE382" s="417"/>
      <c r="AF382" s="417"/>
      <c r="AG382" s="417"/>
      <c r="AH382" s="417"/>
      <c r="AI382" s="417"/>
      <c r="AJ382" s="417"/>
      <c r="AK382" s="417"/>
      <c r="AL382" s="417"/>
      <c r="AM382" s="417"/>
      <c r="AN382" s="417"/>
      <c r="AO382" s="417"/>
      <c r="AP382" s="417"/>
      <c r="AQ382" s="417"/>
      <c r="AR382" s="417"/>
      <c r="AS382" s="417"/>
      <c r="AT382" s="417"/>
      <c r="AU382" s="417"/>
      <c r="AV382" s="417"/>
      <c r="AW382" s="417"/>
      <c r="AX382" s="417"/>
      <c r="AY382" s="417"/>
      <c r="AZ382" s="417"/>
      <c r="BA382" s="417"/>
      <c r="BB382" s="417"/>
      <c r="BC382" s="417"/>
      <c r="BD382" s="417"/>
      <c r="BE382" s="417"/>
      <c r="BF382" s="417"/>
      <c r="BG382" s="417"/>
      <c r="BH382" s="417"/>
      <c r="BI382" s="417"/>
      <c r="BJ382" s="417"/>
      <c r="BK382" s="417"/>
      <c r="BL382" s="417"/>
      <c r="BM382" s="417"/>
      <c r="BN382" s="417"/>
      <c r="BO382" s="417"/>
      <c r="BP382" s="417"/>
      <c r="BQ382" s="417"/>
      <c r="BR382" s="417"/>
      <c r="BS382" s="417"/>
      <c r="BT382" s="417"/>
      <c r="BU382" s="417"/>
      <c r="BV382" s="417"/>
      <c r="BW382" s="417"/>
      <c r="BX382" s="417"/>
      <c r="BY382" s="417"/>
      <c r="BZ382" s="417"/>
      <c r="CA382" s="417"/>
      <c r="CB382" s="417"/>
      <c r="CC382" s="417"/>
      <c r="CD382" s="417"/>
      <c r="CE382" s="417"/>
      <c r="CF382" s="417"/>
      <c r="CG382" s="417"/>
      <c r="CH382" s="417"/>
      <c r="CI382" s="417"/>
      <c r="CJ382" s="417"/>
      <c r="CK382" s="417"/>
      <c r="CL382" s="417"/>
      <c r="CM382" s="417"/>
      <c r="CN382" s="417"/>
      <c r="CO382" s="417"/>
      <c r="CP382" s="417"/>
      <c r="CQ382" s="417"/>
      <c r="CR382" s="417"/>
      <c r="CS382" s="417"/>
      <c r="CT382" s="417"/>
      <c r="CU382" s="417"/>
      <c r="CV382" s="417"/>
      <c r="CW382" s="417"/>
      <c r="CX382" s="417"/>
      <c r="CY382" s="417"/>
      <c r="CZ382" s="417"/>
      <c r="DA382" s="417"/>
      <c r="DB382" s="417"/>
      <c r="DC382" s="417"/>
      <c r="DD382" s="417"/>
      <c r="DE382" s="417"/>
      <c r="DF382" s="417"/>
      <c r="DG382" s="417"/>
      <c r="DH382" s="417"/>
      <c r="DI382" s="417"/>
      <c r="DJ382" s="417"/>
      <c r="DK382" s="417"/>
      <c r="DL382" s="417"/>
      <c r="DM382" s="417"/>
      <c r="DN382" s="417"/>
    </row>
    <row r="383" spans="1:118">
      <c r="A383" s="151"/>
      <c r="H383" s="254"/>
      <c r="I383" s="54"/>
    </row>
    <row r="384" spans="1:118" ht="14">
      <c r="A384" s="151"/>
      <c r="B384" s="40" t="s">
        <v>44</v>
      </c>
      <c r="C384" s="437" t="s">
        <v>245</v>
      </c>
      <c r="D384" s="415"/>
      <c r="E384" s="415"/>
      <c r="F384" s="415"/>
      <c r="G384" s="415"/>
      <c r="H384" s="15"/>
      <c r="I384" s="54"/>
    </row>
    <row r="385" spans="1:118">
      <c r="A385" s="151"/>
      <c r="H385" s="254"/>
      <c r="I385" s="54"/>
    </row>
    <row r="386" spans="1:118">
      <c r="A386" s="151"/>
      <c r="C386" s="5" t="s">
        <v>246</v>
      </c>
      <c r="F386" s="56"/>
      <c r="G386" s="54" t="s">
        <v>9</v>
      </c>
      <c r="H386" s="254"/>
      <c r="I386" s="54"/>
      <c r="J386" s="321">
        <f>INDEX(Summary!$AG$2:$EW$2,MATCH('Project 2'!J$8,$J$8:$DZ$8,0))</f>
        <v>3.9562779083152193E-2</v>
      </c>
      <c r="K386" s="321">
        <f>INDEX(Summary!$AG$2:$EW$2,MATCH('Project 2'!K$8,$J$8:$DZ$8,0))</f>
        <v>3.8717381380120541E-2</v>
      </c>
      <c r="L386" s="321">
        <f>INDEX(Summary!$AG$2:$EW$2,MATCH('Project 2'!L$8,$J$8:$DZ$8,0))</f>
        <v>3.7889209621540597E-2</v>
      </c>
      <c r="M386" s="321">
        <f>INDEX(Summary!$AG$2:$EW$2,MATCH('Project 2'!M$8,$J$8:$DZ$8,0))</f>
        <v>3.7196949300378861E-2</v>
      </c>
      <c r="N386" s="321">
        <f>INDEX(Summary!$AG$2:$EW$2,MATCH('Project 2'!N$8,$J$8:$DZ$8,0))</f>
        <v>3.6598459976177951E-2</v>
      </c>
      <c r="O386" s="321">
        <f>INDEX(Summary!$AG$2:$EW$2,MATCH('Project 2'!O$8,$J$8:$DZ$8,0))</f>
        <v>3.5791183110969398E-2</v>
      </c>
      <c r="P386" s="321">
        <f>INDEX(Summary!$AG$2:$EW$2,MATCH('Project 2'!P$8,$J$8:$DZ$8,0))</f>
        <v>3.4958809834352393E-2</v>
      </c>
      <c r="Q386" s="321">
        <f>INDEX(Summary!$AG$2:$EW$2,MATCH('Project 2'!Q$8,$J$8:$DZ$8,0))</f>
        <v>3.4550117827614836E-2</v>
      </c>
      <c r="R386" s="321">
        <f>INDEX(Summary!$AG$2:$EW$2,MATCH('Project 2'!R$8,$J$8:$DZ$8,0))</f>
        <v>3.2193004482156708E-2</v>
      </c>
      <c r="S386" s="321">
        <f>INDEX(Summary!$AG$2:$EW$2,MATCH('Project 2'!S$8,$J$8:$DZ$8,0))</f>
        <v>3.2190042207330682E-2</v>
      </c>
      <c r="T386" s="321">
        <f>INDEX(Summary!$AG$2:$EW$2,MATCH('Project 2'!T$8,$J$8:$DZ$8,0))</f>
        <v>3.2188604455788021E-2</v>
      </c>
      <c r="U386" s="321">
        <f>INDEX(Summary!$AG$2:$EW$2,MATCH('Project 2'!U$8,$J$8:$DZ$8,0))</f>
        <v>3.2187166789855226E-2</v>
      </c>
      <c r="V386" s="321">
        <f>INDEX(Summary!$AG$2:$EW$2,MATCH('Project 2'!V$8,$J$8:$DZ$8,0))</f>
        <v>3.2190042207323188E-2</v>
      </c>
      <c r="W386" s="321">
        <f>INDEX(Summary!$AG$2:$EW$2,MATCH('Project 2'!W$8,$J$8:$DZ$8,0))</f>
        <v>3.2191480044471248E-2</v>
      </c>
      <c r="X386" s="321">
        <f>INDEX(Summary!$AG$2:$EW$2,MATCH('Project 2'!X$8,$J$8:$DZ$8,0))</f>
        <v>3.1189690032758906E-2</v>
      </c>
      <c r="Y386" s="321">
        <f>INDEX(Summary!$AG$2:$EW$2,MATCH('Project 2'!Y$8,$J$8:$DZ$8,0))</f>
        <v>3.0925082527173006E-2</v>
      </c>
      <c r="Z386" s="321">
        <f>INDEX(Summary!$AG$2:$EW$2,MATCH('Project 2'!Z$8,$J$8:$DZ$8,0))</f>
        <v>3.0921101792438677E-2</v>
      </c>
      <c r="AA386" s="321">
        <f>INDEX(Summary!$AG$2:$EW$2,MATCH('Project 2'!AA$8,$J$8:$DZ$8,0))</f>
        <v>3.0925082527170585E-2</v>
      </c>
      <c r="AB386" s="321">
        <f>INDEX(Summary!$AG$2:$EW$2,MATCH('Project 2'!AB$8,$J$8:$DZ$8,0))</f>
        <v>3.0925082527170585E-2</v>
      </c>
      <c r="AC386" s="321">
        <f>INDEX(Summary!$AG$2:$EW$2,MATCH('Project 2'!AC$8,$J$8:$DZ$8,0))</f>
        <v>3.0922428628118628E-2</v>
      </c>
      <c r="AD386" s="321">
        <f>INDEX(Summary!$AG$2:$EW$2,MATCH('Project 2'!AD$8,$J$8:$DZ$8,0))</f>
        <v>3.1819070770352578E-2</v>
      </c>
      <c r="AE386" s="321">
        <f>INDEX(Summary!$AG$2:$EW$2,MATCH('Project 2'!AE$8,$J$8:$DZ$8,0))</f>
        <v>3.1968730646806283E-2</v>
      </c>
      <c r="AF386" s="321">
        <f>INDEX(Summary!$AG$2:$EW$2,MATCH('Project 2'!AF$8,$J$8:$DZ$8,0))</f>
        <v>3.1968730646803702E-2</v>
      </c>
      <c r="AG386" s="321">
        <f>INDEX(Summary!$AG$2:$EW$2,MATCH('Project 2'!AG$8,$J$8:$DZ$8,0))</f>
        <v>3.1967312545370774E-2</v>
      </c>
      <c r="AH386" s="321">
        <f>INDEX(Summary!$AG$2:$EW$2,MATCH('Project 2'!AH$8,$J$8:$DZ$8,0))</f>
        <v>3.1968730646798546E-2</v>
      </c>
      <c r="AI386" s="321">
        <f>INDEX(Summary!$AG$2:$EW$2,MATCH('Project 2'!AI$8,$J$8:$DZ$8,0))</f>
        <v>3.1971567101250743E-2</v>
      </c>
      <c r="AJ386" s="321">
        <f>INDEX(Summary!$AG$2:$EW$2,MATCH('Project 2'!AJ$8,$J$8:$DZ$8,0))</f>
        <v>3.1965894527793755E-2</v>
      </c>
      <c r="AK386" s="321">
        <f>INDEX(Summary!$AG$2:$EW$2,MATCH('Project 2'!AK$8,$J$8:$DZ$8,0))</f>
        <v>3.196873064680112E-2</v>
      </c>
      <c r="AL386" s="321">
        <f>INDEX(Summary!$AG$2:$EW$2,MATCH('Project 2'!AL$8,$J$8:$DZ$8,0))</f>
        <v>3.1967312545373439E-2</v>
      </c>
      <c r="AM386" s="321">
        <f>INDEX(Summary!$AG$2:$EW$2,MATCH('Project 2'!AM$8,$J$8:$DZ$8,0))</f>
        <v>3.1971567101250743E-2</v>
      </c>
      <c r="AN386" s="321">
        <f>INDEX(Summary!$AG$2:$EW$2,MATCH('Project 2'!AN$8,$J$8:$DZ$8,0))</f>
        <v>3.196731254536811E-2</v>
      </c>
      <c r="AO386" s="321">
        <f>INDEX(Summary!$AG$2:$EW$2,MATCH('Project 2'!AO$8,$J$8:$DZ$8,0))</f>
        <v>3.1970148832089762E-2</v>
      </c>
      <c r="AP386" s="321">
        <f>INDEX(Summary!$AG$2:$EW$2,MATCH('Project 2'!AP$8,$J$8:$DZ$8,0))</f>
        <v>3.3439102354741609E-2</v>
      </c>
      <c r="AQ386" s="321">
        <f>INDEX(Summary!$AG$2:$EW$2,MATCH('Project 2'!AQ$8,$J$8:$DZ$8,0))</f>
        <v>3.3760502985386687E-2</v>
      </c>
      <c r="AR386" s="321">
        <f>INDEX(Summary!$AG$2:$EW$2,MATCH('Project 2'!AR$8,$J$8:$DZ$8,0))</f>
        <v>3.376524803065515E-2</v>
      </c>
      <c r="AS386" s="321">
        <f>INDEX(Summary!$AG$2:$EW$2,MATCH('Project 2'!AS$8,$J$8:$DZ$8,0))</f>
        <v>3.3762084568374359E-2</v>
      </c>
      <c r="AT386" s="321">
        <f>INDEX(Summary!$AG$2:$EW$2,MATCH('Project 2'!AT$8,$J$8:$DZ$8,0))</f>
        <v>3.3762084568374359E-2</v>
      </c>
      <c r="AU386" s="321">
        <f>INDEX(Summary!$AG$2:$EW$2,MATCH('Project 2'!AU$8,$J$8:$DZ$8,0))</f>
        <v>3.3763666250127833E-2</v>
      </c>
      <c r="AV386" s="321">
        <f>INDEX(Summary!$AG$2:$EW$2,MATCH('Project 2'!AV$8,$J$8:$DZ$8,0))</f>
        <v>3.3757340115693674E-2</v>
      </c>
      <c r="AW386" s="321">
        <f>INDEX(Summary!$AG$2:$EW$2,MATCH('Project 2'!AW$8,$J$8:$DZ$8,0))</f>
        <v>3.3762084568374359E-2</v>
      </c>
      <c r="AX386" s="321">
        <f>INDEX(Summary!$AG$2:$EW$2,MATCH('Project 2'!AX$8,$J$8:$DZ$8,0))</f>
        <v>3.3760502985389351E-2</v>
      </c>
      <c r="AY386" s="321">
        <f>INDEX(Summary!$AG$2:$EW$2,MATCH('Project 2'!AY$8,$J$8:$DZ$8,0))</f>
        <v>3.3763666250125335E-2</v>
      </c>
      <c r="AZ386" s="321">
        <f>INDEX(Summary!$AG$2:$EW$2,MATCH('Project 2'!AZ$8,$J$8:$DZ$8,0))</f>
        <v>3.3760502985389351E-2</v>
      </c>
      <c r="BA386" s="321">
        <f>INDEX(Summary!$AG$2:$EW$2,MATCH('Project 2'!BA$8,$J$8:$DZ$8,0))</f>
        <v>3.3763666250127833E-2</v>
      </c>
      <c r="BB386" s="321">
        <f>INDEX(Summary!$AG$2:$EW$2,MATCH('Project 2'!BB$8,$J$8:$DZ$8,0))</f>
        <v>3.5313992029488983E-2</v>
      </c>
      <c r="BC386" s="321">
        <f>INDEX(Summary!$AG$2:$EW$2,MATCH('Project 2'!BC$8,$J$8:$DZ$8,0))</f>
        <v>3.560287130651929E-2</v>
      </c>
      <c r="BD386" s="321">
        <f>INDEX(Summary!$AG$2:$EW$2,MATCH('Project 2'!BD$8,$J$8:$DZ$8,0))</f>
        <v>3.5602871306521712E-2</v>
      </c>
      <c r="BE386" s="321">
        <f>INDEX(Summary!$AG$2:$EW$2,MATCH('Project 2'!BE$8,$J$8:$DZ$8,0))</f>
        <v>3.5597596045235491E-2</v>
      </c>
      <c r="BF386" s="321">
        <f>INDEX(Summary!$AG$2:$EW$2,MATCH('Project 2'!BF$8,$J$8:$DZ$8,0))</f>
        <v>3.5602871306524141E-2</v>
      </c>
      <c r="BG386" s="321">
        <f>INDEX(Summary!$AG$2:$EW$2,MATCH('Project 2'!BG$8,$J$8:$DZ$8,0))</f>
        <v>3.5599354349887133E-2</v>
      </c>
      <c r="BH386" s="321">
        <f>INDEX(Summary!$AG$2:$EW$2,MATCH('Project 2'!BH$8,$J$8:$DZ$8,0))</f>
        <v>3.5594079783208041E-2</v>
      </c>
      <c r="BI386" s="321">
        <f>INDEX(Summary!$AG$2:$EW$2,MATCH('Project 2'!BI$8,$J$8:$DZ$8,0))</f>
        <v>3.5599354349887133E-2</v>
      </c>
      <c r="BJ386" s="321">
        <f>INDEX(Summary!$AG$2:$EW$2,MATCH('Project 2'!BJ$8,$J$8:$DZ$8,0))</f>
        <v>3.5597596045235491E-2</v>
      </c>
      <c r="BK386" s="321">
        <f>INDEX(Summary!$AG$2:$EW$2,MATCH('Project 2'!BK$8,$J$8:$DZ$8,0))</f>
        <v>3.5599354349884552E-2</v>
      </c>
      <c r="BL386" s="321">
        <f>INDEX(Summary!$AG$2:$EW$2,MATCH('Project 2'!BL$8,$J$8:$DZ$8,0))</f>
        <v>3.5597596045232827E-2</v>
      </c>
      <c r="BM386" s="321">
        <f>INDEX(Summary!$AG$2:$EW$2,MATCH('Project 2'!BM$8,$J$8:$DZ$8,0))</f>
        <v>3.5602871306521712E-2</v>
      </c>
      <c r="BN386" s="321">
        <f>INDEX(Summary!$AG$2:$EW$2,MATCH('Project 2'!BN$8,$J$8:$DZ$8,0))</f>
        <v>3.7364054809619726E-2</v>
      </c>
      <c r="BO386" s="321">
        <f>INDEX(Summary!$AG$2:$EW$2,MATCH('Project 2'!BO$8,$J$8:$DZ$8,0))</f>
        <v>3.7487717757537786E-2</v>
      </c>
      <c r="BP386" s="321">
        <f>INDEX(Summary!$AG$2:$EW$2,MATCH('Project 2'!BP$8,$J$8:$DZ$8,0))</f>
        <v>3.7487717757535288E-2</v>
      </c>
      <c r="BQ386" s="321">
        <f>INDEX(Summary!$AG$2:$EW$2,MATCH('Project 2'!BQ$8,$J$8:$DZ$8,0))</f>
        <v>3.7483818665035251E-2</v>
      </c>
      <c r="BR386" s="321">
        <f>INDEX(Summary!$AG$2:$EW$2,MATCH('Project 2'!BR$8,$J$8:$DZ$8,0))</f>
        <v>3.7489667506525659E-2</v>
      </c>
      <c r="BS386" s="321">
        <f>INDEX(Summary!$AG$2:$EW$2,MATCH('Project 2'!BS$8,$J$8:$DZ$8,0))</f>
        <v>3.748576814370725E-2</v>
      </c>
      <c r="BT386" s="321">
        <f>INDEX(Summary!$AG$2:$EW$2,MATCH('Project 2'!BT$8,$J$8:$DZ$8,0))</f>
        <v>3.7479920113089787E-2</v>
      </c>
      <c r="BU386" s="321">
        <f>INDEX(Summary!$AG$2:$EW$2,MATCH('Project 2'!BU$8,$J$8:$DZ$8,0))</f>
        <v>3.7489667506525659E-2</v>
      </c>
      <c r="BV386" s="321">
        <f>INDEX(Summary!$AG$2:$EW$2,MATCH('Project 2'!BV$8,$J$8:$DZ$8,0))</f>
        <v>3.748771775753279E-2</v>
      </c>
      <c r="BW386" s="321">
        <f>INDEX(Summary!$AG$2:$EW$2,MATCH('Project 2'!BW$8,$J$8:$DZ$8,0))</f>
        <v>3.748576814370725E-2</v>
      </c>
      <c r="BX386" s="321">
        <f>INDEX(Summary!$AG$2:$EW$2,MATCH('Project 2'!BX$8,$J$8:$DZ$8,0))</f>
        <v>3.7489667506528081E-2</v>
      </c>
      <c r="BY386" s="321">
        <f>INDEX(Summary!$AG$2:$EW$2,MATCH('Project 2'!BY$8,$J$8:$DZ$8,0))</f>
        <v>3.7487717757537786E-2</v>
      </c>
      <c r="BZ386" s="321">
        <f>INDEX(Summary!$AG$2:$EW$2,MATCH('Project 2'!BZ$8,$J$8:$DZ$8,0))</f>
        <v>3.8934355609442042E-2</v>
      </c>
      <c r="CA386" s="321">
        <f>INDEX(Summary!$AG$2:$EW$2,MATCH('Project 2'!CA$8,$J$8:$DZ$8,0))</f>
        <v>3.9036378755084034E-2</v>
      </c>
      <c r="CB386" s="321">
        <f>INDEX(Summary!$AG$2:$EW$2,MATCH('Project 2'!CB$8,$J$8:$DZ$8,0))</f>
        <v>3.9036378755084034E-2</v>
      </c>
      <c r="CC386" s="321">
        <f>INDEX(Summary!$AG$2:$EW$2,MATCH('Project 2'!CC$8,$J$8:$DZ$8,0))</f>
        <v>3.9036378755084034E-2</v>
      </c>
      <c r="CD386" s="321">
        <f>INDEX(Summary!$AG$2:$EW$2,MATCH('Project 2'!CD$8,$J$8:$DZ$8,0))</f>
        <v>3.9036378755084034E-2</v>
      </c>
      <c r="CE386" s="321">
        <f>INDEX(Summary!$AG$2:$EW$2,MATCH('Project 2'!CE$8,$J$8:$DZ$8,0))</f>
        <v>3.9036378755084034E-2</v>
      </c>
      <c r="CF386" s="321">
        <f>INDEX(Summary!$AG$2:$EW$2,MATCH('Project 2'!CF$8,$J$8:$DZ$8,0))</f>
        <v>3.9036378755084034E-2</v>
      </c>
      <c r="CG386" s="321">
        <f>INDEX(Summary!$AG$2:$EW$2,MATCH('Project 2'!CG$8,$J$8:$DZ$8,0))</f>
        <v>3.9036378755084034E-2</v>
      </c>
      <c r="CH386" s="321">
        <f>INDEX(Summary!$AG$2:$EW$2,MATCH('Project 2'!CH$8,$J$8:$DZ$8,0))</f>
        <v>3.9036378755084034E-2</v>
      </c>
      <c r="CI386" s="321">
        <f>INDEX(Summary!$AG$2:$EW$2,MATCH('Project 2'!CI$8,$J$8:$DZ$8,0))</f>
        <v>3.9036378755084034E-2</v>
      </c>
      <c r="CJ386" s="321">
        <f>INDEX(Summary!$AG$2:$EW$2,MATCH('Project 2'!CJ$8,$J$8:$DZ$8,0))</f>
        <v>3.9036378755084034E-2</v>
      </c>
      <c r="CK386" s="321">
        <f>INDEX(Summary!$AG$2:$EW$2,MATCH('Project 2'!CK$8,$J$8:$DZ$8,0))</f>
        <v>3.9036378755084034E-2</v>
      </c>
      <c r="CL386" s="321">
        <f>INDEX(Summary!$AG$2:$EW$2,MATCH('Project 2'!CL$8,$J$8:$DZ$8,0))</f>
        <v>3.9036378755084034E-2</v>
      </c>
      <c r="CM386" s="321">
        <f>INDEX(Summary!$AG$2:$EW$2,MATCH('Project 2'!CM$8,$J$8:$DZ$8,0))</f>
        <v>3.9036378755084034E-2</v>
      </c>
      <c r="CN386" s="321">
        <f>INDEX(Summary!$AG$2:$EW$2,MATCH('Project 2'!CN$8,$J$8:$DZ$8,0))</f>
        <v>3.9036378755084034E-2</v>
      </c>
      <c r="CO386" s="321">
        <f>INDEX(Summary!$AG$2:$EW$2,MATCH('Project 2'!CO$8,$J$8:$DZ$8,0))</f>
        <v>3.9036378755084034E-2</v>
      </c>
      <c r="CP386" s="321">
        <f>INDEX(Summary!$AG$2:$EW$2,MATCH('Project 2'!CP$8,$J$8:$DZ$8,0))</f>
        <v>3.9036378755084034E-2</v>
      </c>
      <c r="CQ386" s="321">
        <f>INDEX(Summary!$AG$2:$EW$2,MATCH('Project 2'!CQ$8,$J$8:$DZ$8,0))</f>
        <v>3.9036378755084034E-2</v>
      </c>
      <c r="CR386" s="321">
        <f>INDEX(Summary!$AG$2:$EW$2,MATCH('Project 2'!CR$8,$J$8:$DZ$8,0))</f>
        <v>3.9036378755084034E-2</v>
      </c>
      <c r="CS386" s="321">
        <f>INDEX(Summary!$AG$2:$EW$2,MATCH('Project 2'!CS$8,$J$8:$DZ$8,0))</f>
        <v>3.9036378755084034E-2</v>
      </c>
      <c r="CT386" s="321">
        <f>INDEX(Summary!$AG$2:$EW$2,MATCH('Project 2'!CT$8,$J$8:$DZ$8,0))</f>
        <v>3.9036378755084034E-2</v>
      </c>
      <c r="CU386" s="321">
        <f>INDEX(Summary!$AG$2:$EW$2,MATCH('Project 2'!CU$8,$J$8:$DZ$8,0))</f>
        <v>3.9036378755084034E-2</v>
      </c>
      <c r="CV386" s="321">
        <f>INDEX(Summary!$AG$2:$EW$2,MATCH('Project 2'!CV$8,$J$8:$DZ$8,0))</f>
        <v>3.9036378755084034E-2</v>
      </c>
      <c r="CW386" s="321">
        <f>INDEX(Summary!$AG$2:$EW$2,MATCH('Project 2'!CW$8,$J$8:$DZ$8,0))</f>
        <v>3.9036378755084034E-2</v>
      </c>
      <c r="CX386" s="321">
        <f>INDEX(Summary!$AG$2:$EW$2,MATCH('Project 2'!CX$8,$J$8:$DZ$8,0))</f>
        <v>3.9036378755084034E-2</v>
      </c>
      <c r="CY386" s="321">
        <f>INDEX(Summary!$AG$2:$EW$2,MATCH('Project 2'!CY$8,$J$8:$DZ$8,0))</f>
        <v>3.9036378755084034E-2</v>
      </c>
      <c r="CZ386" s="321">
        <f>INDEX(Summary!$AG$2:$EW$2,MATCH('Project 2'!CZ$8,$J$8:$DZ$8,0))</f>
        <v>3.9036378755084034E-2</v>
      </c>
      <c r="DA386" s="321">
        <f>INDEX(Summary!$AG$2:$EW$2,MATCH('Project 2'!DA$8,$J$8:$DZ$8,0))</f>
        <v>3.9036378755084034E-2</v>
      </c>
      <c r="DB386" s="321">
        <f>INDEX(Summary!$AG$2:$EW$2,MATCH('Project 2'!DB$8,$J$8:$DZ$8,0))</f>
        <v>3.9036378755084034E-2</v>
      </c>
      <c r="DC386" s="321">
        <f>INDEX(Summary!$AG$2:$EW$2,MATCH('Project 2'!DC$8,$J$8:$DZ$8,0))</f>
        <v>3.9036378755084034E-2</v>
      </c>
      <c r="DD386" s="321">
        <f>INDEX(Summary!$AG$2:$EW$2,MATCH('Project 2'!DD$8,$J$8:$DZ$8,0))</f>
        <v>3.9036378755084034E-2</v>
      </c>
      <c r="DE386" s="321">
        <f>INDEX(Summary!$AG$2:$EW$2,MATCH('Project 2'!DE$8,$J$8:$DZ$8,0))</f>
        <v>3.9036378755084034E-2</v>
      </c>
      <c r="DF386" s="321">
        <f>INDEX(Summary!$AG$2:$EW$2,MATCH('Project 2'!DF$8,$J$8:$DZ$8,0))</f>
        <v>3.9036378755084034E-2</v>
      </c>
      <c r="DG386" s="321">
        <f>INDEX(Summary!$AG$2:$EW$2,MATCH('Project 2'!DG$8,$J$8:$DZ$8,0))</f>
        <v>3.9036378755084034E-2</v>
      </c>
      <c r="DH386" s="321">
        <f>INDEX(Summary!$AG$2:$EW$2,MATCH('Project 2'!DH$8,$J$8:$DZ$8,0))</f>
        <v>3.9036378755084034E-2</v>
      </c>
      <c r="DI386" s="321">
        <f>INDEX(Summary!$AG$2:$EW$2,MATCH('Project 2'!DI$8,$J$8:$DZ$8,0))</f>
        <v>3.9036378755084034E-2</v>
      </c>
      <c r="DJ386" s="321">
        <f>INDEX(Summary!$AG$2:$EW$2,MATCH('Project 2'!DJ$8,$J$8:$DZ$8,0))</f>
        <v>3.9036378755084034E-2</v>
      </c>
      <c r="DK386" s="321">
        <f>INDEX(Summary!$AG$2:$EW$2,MATCH('Project 2'!DK$8,$J$8:$DZ$8,0))</f>
        <v>3.9036378755084034E-2</v>
      </c>
      <c r="DL386" s="321">
        <f>INDEX(Summary!$AG$2:$EW$2,MATCH('Project 2'!DL$8,$J$8:$DZ$8,0))</f>
        <v>3.9036378755084034E-2</v>
      </c>
      <c r="DM386" s="321">
        <f>INDEX(Summary!$AG$2:$EW$2,MATCH('Project 2'!DM$8,$J$8:$DZ$8,0))</f>
        <v>3.9036378755084034E-2</v>
      </c>
      <c r="DN386" s="321">
        <f>INDEX(Summary!$AG$2:$EW$2,MATCH('Project 2'!DN$8,$J$8:$DZ$8,0))</f>
        <v>3.9036378755084034E-2</v>
      </c>
    </row>
    <row r="387" spans="1:118">
      <c r="A387" s="151"/>
      <c r="F387" s="56"/>
      <c r="G387" s="54"/>
      <c r="H387" s="254"/>
      <c r="I387" s="54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  <c r="AI387" s="322"/>
      <c r="AJ387" s="322"/>
      <c r="AK387" s="322"/>
      <c r="AL387" s="322"/>
      <c r="AM387" s="322"/>
      <c r="AN387" s="322"/>
      <c r="AO387" s="322"/>
      <c r="AP387" s="322"/>
      <c r="AQ387" s="322"/>
      <c r="AR387" s="322"/>
      <c r="AS387" s="322"/>
      <c r="AT387" s="322"/>
      <c r="AU387" s="322"/>
      <c r="AV387" s="322"/>
      <c r="AW387" s="322"/>
      <c r="AX387" s="322"/>
      <c r="AY387" s="322"/>
      <c r="AZ387" s="322"/>
      <c r="BA387" s="322"/>
      <c r="BB387" s="322"/>
      <c r="BC387" s="322"/>
      <c r="BD387" s="322"/>
      <c r="BE387" s="322"/>
      <c r="BF387" s="322"/>
      <c r="BG387" s="322"/>
      <c r="BH387" s="322"/>
      <c r="BI387" s="322"/>
      <c r="BJ387" s="322"/>
      <c r="BK387" s="322"/>
      <c r="BL387" s="322"/>
      <c r="BM387" s="322"/>
      <c r="BN387" s="322"/>
      <c r="BO387" s="322"/>
      <c r="BP387" s="322"/>
      <c r="BQ387" s="322"/>
      <c r="BR387" s="322"/>
      <c r="BS387" s="322"/>
      <c r="BT387" s="322"/>
      <c r="BU387" s="322"/>
      <c r="BV387" s="322"/>
      <c r="BW387" s="322"/>
      <c r="BX387" s="322"/>
      <c r="BY387" s="322"/>
      <c r="BZ387" s="322"/>
      <c r="CA387" s="322"/>
      <c r="CB387" s="322"/>
      <c r="CC387" s="322"/>
      <c r="CD387" s="322"/>
      <c r="CE387" s="322"/>
      <c r="CF387" s="322"/>
      <c r="CG387" s="322"/>
      <c r="CH387" s="322"/>
      <c r="CI387" s="322"/>
      <c r="CJ387" s="322"/>
      <c r="CK387" s="322"/>
      <c r="CL387" s="322"/>
      <c r="CM387" s="322"/>
      <c r="CN387" s="322"/>
      <c r="CO387" s="322"/>
      <c r="CP387" s="322"/>
      <c r="CQ387" s="322"/>
      <c r="CR387" s="322"/>
      <c r="CS387" s="322"/>
      <c r="CT387" s="322"/>
      <c r="CU387" s="322"/>
      <c r="CV387" s="322"/>
      <c r="CW387" s="322"/>
      <c r="CX387" s="322"/>
      <c r="CY387" s="322"/>
      <c r="CZ387" s="322"/>
      <c r="DA387" s="322"/>
      <c r="DB387" s="322"/>
      <c r="DC387" s="322"/>
      <c r="DD387" s="322"/>
      <c r="DE387" s="322"/>
      <c r="DF387" s="322"/>
      <c r="DG387" s="322"/>
      <c r="DH387" s="322"/>
      <c r="DI387" s="322"/>
      <c r="DJ387" s="322"/>
      <c r="DK387" s="322"/>
      <c r="DL387" s="322"/>
      <c r="DM387" s="322"/>
      <c r="DN387" s="322"/>
    </row>
    <row r="388" spans="1:118">
      <c r="A388" s="151"/>
      <c r="C388" s="5" t="s">
        <v>252</v>
      </c>
      <c r="F388" s="56"/>
      <c r="G388" s="54"/>
      <c r="H388" s="254"/>
      <c r="I388" s="54"/>
      <c r="J388" s="323">
        <f>Inputs!J364</f>
        <v>25000000</v>
      </c>
      <c r="K388" s="227">
        <f ca="1">J393+J401+J392</f>
        <v>49416666.666666664</v>
      </c>
      <c r="L388" s="227">
        <f t="shared" ref="L388:BW388" ca="1" si="257">K393+K401+K392</f>
        <v>26307414.935019568</v>
      </c>
      <c r="M388" s="227">
        <f t="shared" ca="1" si="257"/>
        <v>3199899.6994556789</v>
      </c>
      <c r="N388" s="227">
        <f t="shared" ca="1" si="257"/>
        <v>0</v>
      </c>
      <c r="O388" s="227">
        <f t="shared" ca="1" si="257"/>
        <v>2634005.0568104945</v>
      </c>
      <c r="P388" s="227">
        <f t="shared" ca="1" si="257"/>
        <v>3440849.6206157748</v>
      </c>
      <c r="Q388" s="227">
        <f t="shared" ca="1" si="257"/>
        <v>3204225.2378769559</v>
      </c>
      <c r="R388" s="227">
        <f t="shared" ca="1" si="257"/>
        <v>4570703.6442570854</v>
      </c>
      <c r="S388" s="227">
        <f t="shared" ca="1" si="257"/>
        <v>5921788.5547946421</v>
      </c>
      <c r="T388" s="227">
        <f t="shared" ca="1" si="257"/>
        <v>5635264.4380087499</v>
      </c>
      <c r="U388" s="227">
        <f t="shared" ca="1" si="257"/>
        <v>6946152.7285025576</v>
      </c>
      <c r="V388" s="227">
        <f t="shared" ca="1" si="257"/>
        <v>8182064.3339989465</v>
      </c>
      <c r="W388" s="227">
        <f t="shared" ca="1" si="257"/>
        <v>7889778.0248516956</v>
      </c>
      <c r="X388" s="227">
        <f t="shared" ca="1" si="257"/>
        <v>9139665.1633322276</v>
      </c>
      <c r="Y388" s="227">
        <f t="shared" ca="1" si="257"/>
        <v>10266323.974817792</v>
      </c>
      <c r="Z388" s="227">
        <f t="shared" ca="1" si="257"/>
        <v>9914043.3428756949</v>
      </c>
      <c r="AA388" s="227">
        <f t="shared" ca="1" si="257"/>
        <v>9516064.8539886195</v>
      </c>
      <c r="AB388" s="227">
        <f t="shared" ca="1" si="257"/>
        <v>10680819.489694849</v>
      </c>
      <c r="AC388" s="227">
        <f t="shared" ca="1" si="257"/>
        <v>10212642.764564114</v>
      </c>
      <c r="AD388" s="227">
        <f t="shared" ca="1" si="257"/>
        <v>11334974.258927699</v>
      </c>
      <c r="AE388" s="227">
        <f t="shared" ca="1" si="257"/>
        <v>12433638.638784463</v>
      </c>
      <c r="AF388" s="227">
        <f t="shared" ca="1" si="257"/>
        <v>11900169.118352147</v>
      </c>
      <c r="AG388" s="227">
        <f t="shared" ca="1" si="257"/>
        <v>12304200.446756462</v>
      </c>
      <c r="AH388" s="227">
        <f t="shared" ca="1" si="257"/>
        <v>13288706.258401286</v>
      </c>
      <c r="AI388" s="227">
        <f t="shared" ca="1" si="257"/>
        <v>12733471.742950637</v>
      </c>
      <c r="AJ388" s="227">
        <f t="shared" ca="1" si="257"/>
        <v>13718136.069890918</v>
      </c>
      <c r="AK388" s="227">
        <f t="shared" ca="1" si="257"/>
        <v>14549751.718600916</v>
      </c>
      <c r="AL388" s="227">
        <f t="shared" ca="1" si="257"/>
        <v>13927944.382431114</v>
      </c>
      <c r="AM388" s="227">
        <f t="shared" ca="1" si="257"/>
        <v>4517741.0850720359</v>
      </c>
      <c r="AN388" s="227">
        <f t="shared" ca="1" si="257"/>
        <v>5413233.2785607809</v>
      </c>
      <c r="AO388" s="227">
        <f t="shared" ca="1" si="257"/>
        <v>4682703.7624074705</v>
      </c>
      <c r="AP388" s="227">
        <f t="shared" ca="1" si="257"/>
        <v>5533113.1399664497</v>
      </c>
      <c r="AQ388" s="227">
        <f t="shared" ca="1" si="257"/>
        <v>6358506.6403942797</v>
      </c>
      <c r="AR388" s="227">
        <f t="shared" ca="1" si="257"/>
        <v>5559942.8481504228</v>
      </c>
      <c r="AS388" s="227">
        <f t="shared" ca="1" si="257"/>
        <v>6340383.7154406309</v>
      </c>
      <c r="AT388" s="227">
        <f t="shared" ca="1" si="257"/>
        <v>7061316.5356920632</v>
      </c>
      <c r="AU388" s="227">
        <f t="shared" ca="1" si="257"/>
        <v>6234738.1325030047</v>
      </c>
      <c r="AV388" s="227">
        <f t="shared" ca="1" si="257"/>
        <v>6948389.073893738</v>
      </c>
      <c r="AW388" s="227">
        <f t="shared" ca="1" si="257"/>
        <v>7534746.1923795752</v>
      </c>
      <c r="AX388" s="227">
        <f t="shared" ca="1" si="257"/>
        <v>6642081.2886625007</v>
      </c>
      <c r="AY388" s="227">
        <f t="shared" ca="1" si="257"/>
        <v>5858196.2431413587</v>
      </c>
      <c r="AZ388" s="227">
        <f t="shared" ca="1" si="257"/>
        <v>7285219.3684283895</v>
      </c>
      <c r="BA388" s="227">
        <f t="shared" ca="1" si="257"/>
        <v>7057892.1318156021</v>
      </c>
      <c r="BB388" s="227">
        <f t="shared" ca="1" si="257"/>
        <v>8416949.6946368366</v>
      </c>
      <c r="BC388" s="227">
        <f t="shared" ca="1" si="257"/>
        <v>9739231.7011494134</v>
      </c>
      <c r="BD388" s="227">
        <f t="shared" ca="1" si="257"/>
        <v>9411147.2510956321</v>
      </c>
      <c r="BE388" s="227">
        <f t="shared" ca="1" si="257"/>
        <v>10667835.754385289</v>
      </c>
      <c r="BF388" s="227">
        <f t="shared" ca="1" si="257"/>
        <v>11840800.654382348</v>
      </c>
      <c r="BG388" s="227">
        <f t="shared" ca="1" si="257"/>
        <v>11473158.632577451</v>
      </c>
      <c r="BH388" s="227">
        <f t="shared" ca="1" si="257"/>
        <v>12866539.625384476</v>
      </c>
      <c r="BI388" s="227">
        <f t="shared" ca="1" si="257"/>
        <v>14081847.302583449</v>
      </c>
      <c r="BJ388" s="227">
        <f t="shared" ca="1" si="257"/>
        <v>15416944.907970166</v>
      </c>
      <c r="BK388" s="227">
        <f t="shared" ca="1" si="257"/>
        <v>4703966.896951138</v>
      </c>
      <c r="BL388" s="227">
        <f t="shared" ca="1" si="257"/>
        <v>5987112.6511183549</v>
      </c>
      <c r="BM388" s="227">
        <f t="shared" ca="1" si="257"/>
        <v>7203007.7601537313</v>
      </c>
      <c r="BN388" s="227">
        <f t="shared" ca="1" si="257"/>
        <v>8446457.6455237288</v>
      </c>
      <c r="BO388" s="227">
        <f t="shared" ca="1" si="257"/>
        <v>9672699.9158358201</v>
      </c>
      <c r="BP388" s="227">
        <f t="shared" ca="1" si="257"/>
        <v>10839750.942371553</v>
      </c>
      <c r="BQ388" s="227">
        <f t="shared" ca="1" si="257"/>
        <v>11387174.540443489</v>
      </c>
      <c r="BR388" s="227">
        <f t="shared" ca="1" si="257"/>
        <v>12527281.185063172</v>
      </c>
      <c r="BS388" s="227">
        <f t="shared" ca="1" si="257"/>
        <v>13699068.432451656</v>
      </c>
      <c r="BT388" s="227">
        <f t="shared" ca="1" si="257"/>
        <v>14860589.072819026</v>
      </c>
      <c r="BU388" s="227">
        <f t="shared" ca="1" si="257"/>
        <v>15926584.910774559</v>
      </c>
      <c r="BV388" s="227">
        <f t="shared" ca="1" si="257"/>
        <v>17068053.413113613</v>
      </c>
      <c r="BW388" s="227">
        <f t="shared" ca="1" si="257"/>
        <v>16622078.742244711</v>
      </c>
      <c r="BX388" s="227">
        <f t="shared" ref="BX388:DB388" ca="1" si="258">BW393+BW401+BW392</f>
        <v>17745449.534514703</v>
      </c>
      <c r="BY388" s="227">
        <f t="shared" ca="1" si="258"/>
        <v>18818583.195481461</v>
      </c>
      <c r="BZ388" s="227">
        <f t="shared" ca="1" si="258"/>
        <v>19924685.10537554</v>
      </c>
      <c r="CA388" s="227">
        <f t="shared" ca="1" si="258"/>
        <v>21022393.637899511</v>
      </c>
      <c r="CB388" s="227">
        <f t="shared" ca="1" si="258"/>
        <v>22071161.079474207</v>
      </c>
      <c r="CC388" s="227">
        <f t="shared" ca="1" si="258"/>
        <v>23152573.51740317</v>
      </c>
      <c r="CD388" s="227">
        <f t="shared" ca="1" si="258"/>
        <v>24185890.138413388</v>
      </c>
      <c r="CE388" s="227">
        <f t="shared" ca="1" si="258"/>
        <v>25252732.820782438</v>
      </c>
      <c r="CF388" s="227">
        <f t="shared" ca="1" si="258"/>
        <v>26314262.917144805</v>
      </c>
      <c r="CG388" s="227">
        <f t="shared" ca="1" si="258"/>
        <v>27252529.426850315</v>
      </c>
      <c r="CH388" s="227">
        <f t="shared" ca="1" si="258"/>
        <v>28307052.576928135</v>
      </c>
      <c r="CI388" s="227">
        <f t="shared" ca="1" si="258"/>
        <v>18383261.567036964</v>
      </c>
      <c r="CJ388" s="227">
        <f t="shared" ca="1" si="258"/>
        <v>19432752.087661091</v>
      </c>
      <c r="CK388" s="227">
        <f t="shared" ca="1" si="258"/>
        <v>20442821.751208298</v>
      </c>
      <c r="CL388" s="227">
        <f t="shared" ca="1" si="258"/>
        <v>21492312.271832425</v>
      </c>
      <c r="CM388" s="227">
        <f t="shared" ca="1" si="258"/>
        <v>22541802.792456556</v>
      </c>
      <c r="CN388" s="227">
        <f t="shared" ca="1" si="258"/>
        <v>23551872.456003763</v>
      </c>
      <c r="CO388" s="227">
        <f t="shared" ca="1" si="258"/>
        <v>24601362.97662789</v>
      </c>
      <c r="CP388" s="227">
        <f t="shared" ca="1" si="258"/>
        <v>25611432.640175097</v>
      </c>
      <c r="CQ388" s="227">
        <f t="shared" ca="1" si="258"/>
        <v>26660923.160799224</v>
      </c>
      <c r="CR388" s="227">
        <f t="shared" ca="1" si="258"/>
        <v>27710413.681423355</v>
      </c>
      <c r="CS388" s="227">
        <f t="shared" ca="1" si="258"/>
        <v>28641641.630816717</v>
      </c>
      <c r="CT388" s="227">
        <f t="shared" ca="1" si="258"/>
        <v>29691132.151440848</v>
      </c>
      <c r="CU388" s="227">
        <f t="shared" ca="1" si="258"/>
        <v>29165075.302891281</v>
      </c>
      <c r="CV388" s="227">
        <f t="shared" ca="1" si="258"/>
        <v>30214565.823515411</v>
      </c>
      <c r="CW388" s="227">
        <f t="shared" ca="1" si="258"/>
        <v>31224635.487062618</v>
      </c>
      <c r="CX388" s="227">
        <f t="shared" ca="1" si="258"/>
        <v>32274126.007686745</v>
      </c>
      <c r="CY388" s="227">
        <f t="shared" ca="1" si="258"/>
        <v>33323616.528310876</v>
      </c>
      <c r="CZ388" s="227">
        <f t="shared" ca="1" si="258"/>
        <v>34333686.191858076</v>
      </c>
      <c r="DA388" s="227">
        <f t="shared" ca="1" si="258"/>
        <v>34733176.712482199</v>
      </c>
      <c r="DB388" s="227">
        <f t="shared" ca="1" si="258"/>
        <v>35743246.376029402</v>
      </c>
      <c r="DC388" s="227">
        <f ca="1">DB393+DB401+DB392</f>
        <v>36792736.896653526</v>
      </c>
      <c r="DD388" s="227">
        <f t="shared" ref="DD388:DM388" ca="1" si="259">DC393+DC401+DC392</f>
        <v>37842227.417277649</v>
      </c>
      <c r="DE388" s="227">
        <f t="shared" ca="1" si="259"/>
        <v>38773455.366671003</v>
      </c>
      <c r="DF388" s="227">
        <f t="shared" ca="1" si="259"/>
        <v>39822945.887295127</v>
      </c>
      <c r="DG388" s="227">
        <f t="shared" ca="1" si="259"/>
        <v>28860201.53874556</v>
      </c>
      <c r="DH388" s="227">
        <f t="shared" ca="1" si="259"/>
        <v>29909692.059369687</v>
      </c>
      <c r="DI388" s="227">
        <f t="shared" ca="1" si="259"/>
        <v>30919761.722916894</v>
      </c>
      <c r="DJ388" s="227">
        <f t="shared" ca="1" si="259"/>
        <v>31969252.243541021</v>
      </c>
      <c r="DK388" s="227">
        <f t="shared" ca="1" si="259"/>
        <v>33018742.764165152</v>
      </c>
      <c r="DL388" s="227">
        <f t="shared" ca="1" si="259"/>
        <v>34028812.427712351</v>
      </c>
      <c r="DM388" s="227">
        <f t="shared" ca="1" si="259"/>
        <v>35078302.948336475</v>
      </c>
      <c r="DN388" s="227">
        <f ca="1">DM393+DM401+DM392</f>
        <v>36088372.611883678</v>
      </c>
    </row>
    <row r="389" spans="1:118">
      <c r="A389" s="151"/>
      <c r="C389" s="5" t="s">
        <v>255</v>
      </c>
      <c r="F389" s="56"/>
      <c r="G389" s="54"/>
      <c r="H389" s="254"/>
      <c r="I389" s="54"/>
      <c r="J389" s="324">
        <f ca="1">J380</f>
        <v>0</v>
      </c>
      <c r="K389" s="292">
        <f t="shared" ref="K389:BV389" ca="1" si="260">K380</f>
        <v>-22866090.520438515</v>
      </c>
      <c r="L389" s="292">
        <f t="shared" ca="1" si="260"/>
        <v>-22866079.382185679</v>
      </c>
      <c r="M389" s="292">
        <f t="shared" ca="1" si="260"/>
        <v>-22866068.216087211</v>
      </c>
      <c r="N389" s="292">
        <f t="shared" ca="1" si="260"/>
        <v>24473980.243091475</v>
      </c>
      <c r="O389" s="292">
        <f t="shared" ca="1" si="260"/>
        <v>1043909.5286197995</v>
      </c>
      <c r="P389" s="292">
        <f t="shared" ca="1" si="260"/>
        <v>1561206.4710827486</v>
      </c>
      <c r="Q389" s="292">
        <f t="shared" ca="1" si="260"/>
        <v>1600957.8185209937</v>
      </c>
      <c r="R389" s="292">
        <f t="shared" ca="1" si="260"/>
        <v>1580653.6698753838</v>
      </c>
      <c r="S389" s="292">
        <f t="shared" ca="1" si="260"/>
        <v>1505538.4711460462</v>
      </c>
      <c r="T389" s="292">
        <f t="shared" ca="1" si="260"/>
        <v>1540447.8831100322</v>
      </c>
      <c r="U389" s="292">
        <f t="shared" ca="1" si="260"/>
        <v>1465468.2029752529</v>
      </c>
      <c r="V389" s="292">
        <f t="shared" ca="1" si="260"/>
        <v>1499776.2787846711</v>
      </c>
      <c r="W389" s="292">
        <f t="shared" ca="1" si="260"/>
        <v>1479452.7219065132</v>
      </c>
      <c r="X389" s="292">
        <f t="shared" ca="1" si="260"/>
        <v>1354137.3323871447</v>
      </c>
      <c r="Y389" s="292">
        <f t="shared" ca="1" si="260"/>
        <v>1437146.6233228454</v>
      </c>
      <c r="Z389" s="292">
        <f t="shared" ca="1" si="260"/>
        <v>-171059.52681949409</v>
      </c>
      <c r="AA389" s="292">
        <f t="shared" ca="1" si="260"/>
        <v>1391681.8909711689</v>
      </c>
      <c r="AB389" s="292">
        <f t="shared" ca="1" si="260"/>
        <v>1321250.5301342057</v>
      </c>
      <c r="AC389" s="292">
        <f t="shared" ca="1" si="260"/>
        <v>1349253.2206721639</v>
      </c>
      <c r="AD389" s="292">
        <f t="shared" ca="1" si="260"/>
        <v>1327454.1106283308</v>
      </c>
      <c r="AE389" s="292">
        <f t="shared" ca="1" si="260"/>
        <v>1258132.0017485316</v>
      </c>
      <c r="AF389" s="292">
        <f t="shared" ca="1" si="260"/>
        <v>633132.85058515763</v>
      </c>
      <c r="AG389" s="292">
        <f t="shared" ca="1" si="260"/>
        <v>1213604.3794476797</v>
      </c>
      <c r="AH389" s="292">
        <f t="shared" ca="1" si="260"/>
        <v>1236367.0067301821</v>
      </c>
      <c r="AI389" s="292">
        <f t="shared" ca="1" si="260"/>
        <v>1213771.7584012207</v>
      </c>
      <c r="AJ389" s="292">
        <f t="shared" ca="1" si="260"/>
        <v>1060711.2623095671</v>
      </c>
      <c r="AK389" s="292">
        <f t="shared" ca="1" si="260"/>
        <v>1169794.1860110345</v>
      </c>
      <c r="AL389" s="292">
        <f t="shared" ca="1" si="260"/>
        <v>-9181104.7295562159</v>
      </c>
      <c r="AM389" s="292">
        <f t="shared" ca="1" si="260"/>
        <v>1124599.6249496834</v>
      </c>
      <c r="AN389" s="292">
        <f t="shared" ca="1" si="260"/>
        <v>1061069.0516495395</v>
      </c>
      <c r="AO389" s="292">
        <f t="shared" ca="1" si="260"/>
        <v>1079513.8542924989</v>
      </c>
      <c r="AP389" s="292">
        <f t="shared" ca="1" si="260"/>
        <v>1057558.2970002075</v>
      </c>
      <c r="AQ389" s="292">
        <f t="shared" ca="1" si="260"/>
        <v>996770.58897569834</v>
      </c>
      <c r="AR389" s="292">
        <f t="shared" ca="1" si="260"/>
        <v>1013285.134020739</v>
      </c>
      <c r="AS389" s="292">
        <f t="shared" ca="1" si="260"/>
        <v>953770.49643554573</v>
      </c>
      <c r="AT389" s="292">
        <f t="shared" ca="1" si="260"/>
        <v>968759.27299505507</v>
      </c>
      <c r="AU389" s="292">
        <f t="shared" ca="1" si="260"/>
        <v>946491.91274516529</v>
      </c>
      <c r="AV389" s="292">
        <f t="shared" ca="1" si="260"/>
        <v>819184.91039353213</v>
      </c>
      <c r="AW389" s="292">
        <f t="shared" ca="1" si="260"/>
        <v>902672.77246704022</v>
      </c>
      <c r="AX389" s="292">
        <f t="shared" ca="1" si="260"/>
        <v>-551050.66430158052</v>
      </c>
      <c r="AY389" s="292">
        <f t="shared" ca="1" si="260"/>
        <v>1659864.096641459</v>
      </c>
      <c r="AZ389" s="292">
        <f t="shared" ca="1" si="260"/>
        <v>1568007.1446067733</v>
      </c>
      <c r="BA389" s="292">
        <f t="shared" ca="1" si="260"/>
        <v>1591898.5341756663</v>
      </c>
      <c r="BB389" s="292">
        <f t="shared" ca="1" si="260"/>
        <v>1558352.8232406797</v>
      </c>
      <c r="BC389" s="292">
        <f t="shared" ca="1" si="260"/>
        <v>1471088.1985014677</v>
      </c>
      <c r="BD389" s="292">
        <f t="shared" ca="1" si="260"/>
        <v>1493361.1518449108</v>
      </c>
      <c r="BE389" s="292">
        <f t="shared" ca="1" si="260"/>
        <v>1409626.5584246325</v>
      </c>
      <c r="BF389" s="292">
        <f t="shared" ca="1" si="260"/>
        <v>1431530.6267503621</v>
      </c>
      <c r="BG389" s="292">
        <f t="shared" ca="1" si="260"/>
        <v>1401714.3261403583</v>
      </c>
      <c r="BH389" s="292">
        <f t="shared" ca="1" si="260"/>
        <v>1223641.0105323067</v>
      </c>
      <c r="BI389" s="292">
        <f t="shared" ca="1" si="260"/>
        <v>1343430.9387200517</v>
      </c>
      <c r="BJ389" s="292">
        <f t="shared" ca="1" si="260"/>
        <v>-10704644.677685695</v>
      </c>
      <c r="BK389" s="292">
        <f t="shared" ca="1" si="260"/>
        <v>1291479.087500551</v>
      </c>
      <c r="BL389" s="292">
        <f t="shared" ca="1" si="260"/>
        <v>1224228.4423687092</v>
      </c>
      <c r="BM389" s="292">
        <f t="shared" ca="1" si="260"/>
        <v>1251783.2187033305</v>
      </c>
      <c r="BN389" s="292">
        <f t="shared" ca="1" si="260"/>
        <v>1234575.6036454253</v>
      </c>
      <c r="BO389" s="292">
        <f t="shared" ca="1" si="260"/>
        <v>1175384.3598690659</v>
      </c>
      <c r="BP389" s="292">
        <f t="shared" ca="1" si="260"/>
        <v>555756.93140526977</v>
      </c>
      <c r="BQ389" s="292">
        <f t="shared" ca="1" si="260"/>
        <v>1148439.9779530161</v>
      </c>
      <c r="BR389" s="292">
        <f t="shared" ca="1" si="260"/>
        <v>1180120.580721817</v>
      </c>
      <c r="BS389" s="292">
        <f t="shared" ca="1" si="260"/>
        <v>1169853.9737007045</v>
      </c>
      <c r="BT389" s="292">
        <f t="shared" ca="1" si="260"/>
        <v>1074329.1712888665</v>
      </c>
      <c r="BU389" s="292">
        <f t="shared" ca="1" si="260"/>
        <v>1149801.8356723874</v>
      </c>
      <c r="BV389" s="292">
        <f t="shared" ca="1" si="260"/>
        <v>-437641.33753556758</v>
      </c>
      <c r="BW389" s="292">
        <f t="shared" ref="BW389:DN389" ca="1" si="261">BW380</f>
        <v>1131704.1256033243</v>
      </c>
      <c r="BX389" s="292">
        <f t="shared" ca="1" si="261"/>
        <v>1081466.9943000884</v>
      </c>
      <c r="BY389" s="292">
        <f t="shared" ca="1" si="261"/>
        <v>1114435.2432274097</v>
      </c>
      <c r="BZ389" s="292">
        <f t="shared" ca="1" si="261"/>
        <v>1106041.8658573034</v>
      </c>
      <c r="CA389" s="292">
        <f t="shared" ca="1" si="261"/>
        <v>1057100.7749080278</v>
      </c>
      <c r="CB389" s="292">
        <f t="shared" ca="1" si="261"/>
        <v>1089745.7712622965</v>
      </c>
      <c r="CC389" s="292">
        <f t="shared" ca="1" si="261"/>
        <v>1041649.9543435515</v>
      </c>
      <c r="CD389" s="292">
        <f t="shared" ca="1" si="261"/>
        <v>1075176.0157023827</v>
      </c>
      <c r="CE389" s="292">
        <f t="shared" ca="1" si="261"/>
        <v>1069863.4296957005</v>
      </c>
      <c r="CF389" s="292">
        <f t="shared" ca="1" si="261"/>
        <v>946599.84303884022</v>
      </c>
      <c r="CG389" s="292">
        <f t="shared" ca="1" si="261"/>
        <v>1062856.4834111519</v>
      </c>
      <c r="CH389" s="292">
        <f t="shared" ca="1" si="261"/>
        <v>-9915457.6765578389</v>
      </c>
      <c r="CI389" s="292">
        <f t="shared" ca="1" si="261"/>
        <v>1057823.8539574612</v>
      </c>
      <c r="CJ389" s="292">
        <f t="shared" ca="1" si="261"/>
        <v>1018402.9968805379</v>
      </c>
      <c r="CK389" s="292">
        <f t="shared" ca="1" si="261"/>
        <v>1057823.8539574612</v>
      </c>
      <c r="CL389" s="292">
        <f t="shared" ca="1" si="261"/>
        <v>1057823.8539574612</v>
      </c>
      <c r="CM389" s="292">
        <f t="shared" ca="1" si="261"/>
        <v>1018402.9968805379</v>
      </c>
      <c r="CN389" s="292">
        <f t="shared" ca="1" si="261"/>
        <v>1057823.8539574612</v>
      </c>
      <c r="CO389" s="292">
        <f t="shared" ca="1" si="261"/>
        <v>1018402.9968805379</v>
      </c>
      <c r="CP389" s="292">
        <f t="shared" ca="1" si="261"/>
        <v>1057823.8539574612</v>
      </c>
      <c r="CQ389" s="292">
        <f t="shared" ca="1" si="261"/>
        <v>1057823.8539574612</v>
      </c>
      <c r="CR389" s="292">
        <f t="shared" ca="1" si="261"/>
        <v>939561.28272669204</v>
      </c>
      <c r="CS389" s="292">
        <f t="shared" ca="1" si="261"/>
        <v>1057823.8539574612</v>
      </c>
      <c r="CT389" s="292">
        <f t="shared" ca="1" si="261"/>
        <v>-517723.51521623635</v>
      </c>
      <c r="CU389" s="292">
        <f t="shared" ca="1" si="261"/>
        <v>1057823.8539574612</v>
      </c>
      <c r="CV389" s="292">
        <f t="shared" ca="1" si="261"/>
        <v>1018402.9968805379</v>
      </c>
      <c r="CW389" s="292">
        <f t="shared" ca="1" si="261"/>
        <v>1057823.8539574612</v>
      </c>
      <c r="CX389" s="292">
        <f t="shared" ca="1" si="261"/>
        <v>1057823.8539574612</v>
      </c>
      <c r="CY389" s="292">
        <f t="shared" ca="1" si="261"/>
        <v>1018402.9968805379</v>
      </c>
      <c r="CZ389" s="292">
        <f t="shared" ca="1" si="261"/>
        <v>407823.85395746119</v>
      </c>
      <c r="DA389" s="292">
        <f t="shared" ca="1" si="261"/>
        <v>1018402.9968805379</v>
      </c>
      <c r="DB389" s="292">
        <f t="shared" ca="1" si="261"/>
        <v>1057823.8539574612</v>
      </c>
      <c r="DC389" s="292">
        <f t="shared" ca="1" si="261"/>
        <v>1057823.8539574612</v>
      </c>
      <c r="DD389" s="292">
        <f t="shared" ca="1" si="261"/>
        <v>939561.28272669204</v>
      </c>
      <c r="DE389" s="292">
        <f t="shared" ca="1" si="261"/>
        <v>1057823.8539574612</v>
      </c>
      <c r="DF389" s="292">
        <f t="shared" ca="1" si="261"/>
        <v>-10954411.015216235</v>
      </c>
      <c r="DG389" s="292">
        <f t="shared" ca="1" si="261"/>
        <v>1057823.8539574612</v>
      </c>
      <c r="DH389" s="292">
        <f t="shared" ca="1" si="261"/>
        <v>1018402.9968805379</v>
      </c>
      <c r="DI389" s="292">
        <f t="shared" ca="1" si="261"/>
        <v>1057823.8539574612</v>
      </c>
      <c r="DJ389" s="292">
        <f t="shared" ca="1" si="261"/>
        <v>1057823.8539574612</v>
      </c>
      <c r="DK389" s="292">
        <f t="shared" ca="1" si="261"/>
        <v>1018402.9968805379</v>
      </c>
      <c r="DL389" s="292">
        <f t="shared" ca="1" si="261"/>
        <v>1057823.8539574612</v>
      </c>
      <c r="DM389" s="292">
        <f t="shared" ca="1" si="261"/>
        <v>1018402.9968805379</v>
      </c>
      <c r="DN389" s="292">
        <f t="shared" ca="1" si="261"/>
        <v>1057823.8539574612</v>
      </c>
    </row>
    <row r="390" spans="1:118">
      <c r="A390" s="151"/>
      <c r="C390" s="5" t="s">
        <v>256</v>
      </c>
      <c r="F390" s="56"/>
      <c r="G390" s="54"/>
      <c r="H390" s="254"/>
      <c r="I390" s="54"/>
      <c r="J390" s="292">
        <f>(J417-J411)+(J430-J424)-J414-J427</f>
        <v>24425000</v>
      </c>
      <c r="K390" s="292">
        <f t="shared" ref="K390:BV390" si="262">(K417-K411)+(K430-K424)-K414-K427</f>
        <v>0</v>
      </c>
      <c r="L390" s="292">
        <f t="shared" si="262"/>
        <v>0</v>
      </c>
      <c r="M390" s="292">
        <f t="shared" si="262"/>
        <v>-1562500</v>
      </c>
      <c r="N390" s="292">
        <f t="shared" si="262"/>
        <v>0</v>
      </c>
      <c r="O390" s="292">
        <f t="shared" si="262"/>
        <v>0</v>
      </c>
      <c r="P390" s="292">
        <f t="shared" si="262"/>
        <v>-1562500</v>
      </c>
      <c r="Q390" s="292">
        <f t="shared" si="262"/>
        <v>0</v>
      </c>
      <c r="R390" s="292">
        <f t="shared" si="262"/>
        <v>0</v>
      </c>
      <c r="S390" s="292">
        <f t="shared" si="262"/>
        <v>-1562500</v>
      </c>
      <c r="T390" s="292">
        <f t="shared" si="262"/>
        <v>0</v>
      </c>
      <c r="U390" s="292">
        <f t="shared" si="262"/>
        <v>0</v>
      </c>
      <c r="V390" s="292">
        <f t="shared" si="262"/>
        <v>-1562500</v>
      </c>
      <c r="W390" s="292">
        <f t="shared" si="262"/>
        <v>0</v>
      </c>
      <c r="X390" s="292">
        <f t="shared" si="262"/>
        <v>0</v>
      </c>
      <c r="Y390" s="292">
        <f t="shared" si="262"/>
        <v>-1562500</v>
      </c>
      <c r="Z390" s="292">
        <f t="shared" si="262"/>
        <v>0</v>
      </c>
      <c r="AA390" s="292">
        <f t="shared" si="262"/>
        <v>0</v>
      </c>
      <c r="AB390" s="292">
        <f t="shared" si="262"/>
        <v>-1562500</v>
      </c>
      <c r="AC390" s="292">
        <f t="shared" si="262"/>
        <v>0</v>
      </c>
      <c r="AD390" s="292">
        <f t="shared" si="262"/>
        <v>0</v>
      </c>
      <c r="AE390" s="292">
        <f t="shared" si="262"/>
        <v>-1562500</v>
      </c>
      <c r="AF390" s="292">
        <f t="shared" si="262"/>
        <v>0</v>
      </c>
      <c r="AG390" s="292">
        <f t="shared" si="262"/>
        <v>0</v>
      </c>
      <c r="AH390" s="292">
        <f t="shared" si="262"/>
        <v>-1562500</v>
      </c>
      <c r="AI390" s="292">
        <f t="shared" si="262"/>
        <v>0</v>
      </c>
      <c r="AJ390" s="292">
        <f t="shared" si="262"/>
        <v>0</v>
      </c>
      <c r="AK390" s="292">
        <f t="shared" si="262"/>
        <v>-1562500</v>
      </c>
      <c r="AL390" s="292">
        <f t="shared" si="262"/>
        <v>0</v>
      </c>
      <c r="AM390" s="292">
        <f t="shared" si="262"/>
        <v>0</v>
      </c>
      <c r="AN390" s="292">
        <f t="shared" si="262"/>
        <v>-1562500</v>
      </c>
      <c r="AO390" s="292">
        <f t="shared" si="262"/>
        <v>0</v>
      </c>
      <c r="AP390" s="292">
        <f t="shared" si="262"/>
        <v>0</v>
      </c>
      <c r="AQ390" s="292">
        <f t="shared" si="262"/>
        <v>-1562500</v>
      </c>
      <c r="AR390" s="292">
        <f t="shared" si="262"/>
        <v>0</v>
      </c>
      <c r="AS390" s="292">
        <f t="shared" si="262"/>
        <v>0</v>
      </c>
      <c r="AT390" s="292">
        <f t="shared" si="262"/>
        <v>-1562500</v>
      </c>
      <c r="AU390" s="292">
        <f t="shared" si="262"/>
        <v>0</v>
      </c>
      <c r="AV390" s="292">
        <f t="shared" si="262"/>
        <v>0</v>
      </c>
      <c r="AW390" s="292">
        <f t="shared" si="262"/>
        <v>-1562500</v>
      </c>
      <c r="AX390" s="292">
        <f t="shared" si="262"/>
        <v>0</v>
      </c>
      <c r="AY390" s="292">
        <f t="shared" si="262"/>
        <v>0</v>
      </c>
      <c r="AZ390" s="292">
        <f t="shared" si="262"/>
        <v>-1562500</v>
      </c>
      <c r="BA390" s="292">
        <f t="shared" si="262"/>
        <v>0</v>
      </c>
      <c r="BB390" s="292">
        <f t="shared" si="262"/>
        <v>0</v>
      </c>
      <c r="BC390" s="292">
        <f t="shared" si="262"/>
        <v>-1562500</v>
      </c>
      <c r="BD390" s="292">
        <f t="shared" si="262"/>
        <v>0</v>
      </c>
      <c r="BE390" s="292">
        <f t="shared" si="262"/>
        <v>0</v>
      </c>
      <c r="BF390" s="292">
        <f t="shared" si="262"/>
        <v>-1562500</v>
      </c>
      <c r="BG390" s="292">
        <f t="shared" si="262"/>
        <v>0</v>
      </c>
      <c r="BH390" s="292">
        <f t="shared" si="262"/>
        <v>0</v>
      </c>
      <c r="BI390" s="292">
        <f t="shared" si="262"/>
        <v>0</v>
      </c>
      <c r="BJ390" s="292">
        <f t="shared" si="262"/>
        <v>0</v>
      </c>
      <c r="BK390" s="292">
        <f t="shared" si="262"/>
        <v>0</v>
      </c>
      <c r="BL390" s="292">
        <f t="shared" si="262"/>
        <v>0</v>
      </c>
      <c r="BM390" s="292">
        <f t="shared" si="262"/>
        <v>0</v>
      </c>
      <c r="BN390" s="292">
        <f t="shared" si="262"/>
        <v>0</v>
      </c>
      <c r="BO390" s="292">
        <f t="shared" si="262"/>
        <v>0</v>
      </c>
      <c r="BP390" s="292">
        <f t="shared" si="262"/>
        <v>0</v>
      </c>
      <c r="BQ390" s="292">
        <f t="shared" si="262"/>
        <v>0</v>
      </c>
      <c r="BR390" s="292">
        <f t="shared" si="262"/>
        <v>0</v>
      </c>
      <c r="BS390" s="292">
        <f t="shared" si="262"/>
        <v>0</v>
      </c>
      <c r="BT390" s="292">
        <f t="shared" si="262"/>
        <v>0</v>
      </c>
      <c r="BU390" s="292">
        <f t="shared" si="262"/>
        <v>0</v>
      </c>
      <c r="BV390" s="292">
        <f t="shared" si="262"/>
        <v>0</v>
      </c>
      <c r="BW390" s="292">
        <f t="shared" ref="BW390:DN390" si="263">(BW417-BW411)+(BW430-BW424)-BW414-BW427</f>
        <v>0</v>
      </c>
      <c r="BX390" s="292">
        <f t="shared" si="263"/>
        <v>0</v>
      </c>
      <c r="BY390" s="292">
        <f t="shared" si="263"/>
        <v>0</v>
      </c>
      <c r="BZ390" s="292">
        <f t="shared" si="263"/>
        <v>0</v>
      </c>
      <c r="CA390" s="292">
        <f t="shared" si="263"/>
        <v>0</v>
      </c>
      <c r="CB390" s="292">
        <f t="shared" si="263"/>
        <v>0</v>
      </c>
      <c r="CC390" s="292">
        <f t="shared" si="263"/>
        <v>0</v>
      </c>
      <c r="CD390" s="292">
        <f t="shared" si="263"/>
        <v>0</v>
      </c>
      <c r="CE390" s="292">
        <f t="shared" si="263"/>
        <v>0</v>
      </c>
      <c r="CF390" s="292">
        <f t="shared" si="263"/>
        <v>0</v>
      </c>
      <c r="CG390" s="292">
        <f t="shared" si="263"/>
        <v>0</v>
      </c>
      <c r="CH390" s="292">
        <f t="shared" si="263"/>
        <v>0</v>
      </c>
      <c r="CI390" s="292">
        <f t="shared" si="263"/>
        <v>0</v>
      </c>
      <c r="CJ390" s="292">
        <f t="shared" si="263"/>
        <v>0</v>
      </c>
      <c r="CK390" s="292">
        <f t="shared" si="263"/>
        <v>0</v>
      </c>
      <c r="CL390" s="292">
        <f t="shared" si="263"/>
        <v>0</v>
      </c>
      <c r="CM390" s="292">
        <f t="shared" si="263"/>
        <v>0</v>
      </c>
      <c r="CN390" s="292">
        <f t="shared" si="263"/>
        <v>0</v>
      </c>
      <c r="CO390" s="292">
        <f t="shared" si="263"/>
        <v>0</v>
      </c>
      <c r="CP390" s="292">
        <f t="shared" si="263"/>
        <v>0</v>
      </c>
      <c r="CQ390" s="292">
        <f t="shared" si="263"/>
        <v>0</v>
      </c>
      <c r="CR390" s="292">
        <f t="shared" si="263"/>
        <v>0</v>
      </c>
      <c r="CS390" s="292">
        <f t="shared" si="263"/>
        <v>0</v>
      </c>
      <c r="CT390" s="292">
        <f t="shared" si="263"/>
        <v>0</v>
      </c>
      <c r="CU390" s="292">
        <f t="shared" si="263"/>
        <v>0</v>
      </c>
      <c r="CV390" s="292">
        <f t="shared" si="263"/>
        <v>0</v>
      </c>
      <c r="CW390" s="292">
        <f t="shared" si="263"/>
        <v>0</v>
      </c>
      <c r="CX390" s="292">
        <f t="shared" si="263"/>
        <v>0</v>
      </c>
      <c r="CY390" s="292">
        <f t="shared" si="263"/>
        <v>0</v>
      </c>
      <c r="CZ390" s="292">
        <f t="shared" si="263"/>
        <v>0</v>
      </c>
      <c r="DA390" s="292">
        <f t="shared" si="263"/>
        <v>0</v>
      </c>
      <c r="DB390" s="292">
        <f t="shared" si="263"/>
        <v>0</v>
      </c>
      <c r="DC390" s="292">
        <f t="shared" si="263"/>
        <v>0</v>
      </c>
      <c r="DD390" s="292">
        <f t="shared" si="263"/>
        <v>0</v>
      </c>
      <c r="DE390" s="292">
        <f t="shared" si="263"/>
        <v>0</v>
      </c>
      <c r="DF390" s="292">
        <f t="shared" si="263"/>
        <v>0</v>
      </c>
      <c r="DG390" s="292">
        <f t="shared" si="263"/>
        <v>0</v>
      </c>
      <c r="DH390" s="292">
        <f t="shared" si="263"/>
        <v>0</v>
      </c>
      <c r="DI390" s="292">
        <f t="shared" si="263"/>
        <v>0</v>
      </c>
      <c r="DJ390" s="292">
        <f t="shared" si="263"/>
        <v>0</v>
      </c>
      <c r="DK390" s="292">
        <f t="shared" si="263"/>
        <v>0</v>
      </c>
      <c r="DL390" s="292">
        <f t="shared" si="263"/>
        <v>0</v>
      </c>
      <c r="DM390" s="292">
        <f t="shared" si="263"/>
        <v>0</v>
      </c>
      <c r="DN390" s="292">
        <f t="shared" si="263"/>
        <v>0</v>
      </c>
    </row>
    <row r="391" spans="1:118">
      <c r="A391" s="151"/>
      <c r="C391" s="5" t="s">
        <v>257</v>
      </c>
      <c r="F391" s="56"/>
      <c r="G391" s="54"/>
      <c r="H391" s="254"/>
      <c r="I391" s="54"/>
      <c r="J391" s="227">
        <f>J418+J431+J405</f>
        <v>0</v>
      </c>
      <c r="K391" s="227">
        <f t="shared" ref="K391:BU391" ca="1" si="264">K418+K431+K405</f>
        <v>234827.87787525114</v>
      </c>
      <c r="L391" s="227">
        <f t="shared" ca="1" si="264"/>
        <v>233102.52004487623</v>
      </c>
      <c r="M391" s="227">
        <f t="shared" ca="1" si="264"/>
        <v>231660.31104245596</v>
      </c>
      <c r="N391" s="227">
        <f t="shared" ca="1" si="264"/>
        <v>367452.32989053783</v>
      </c>
      <c r="O391" s="227">
        <f t="shared" ca="1" si="264"/>
        <v>228731.63148118622</v>
      </c>
      <c r="P391" s="227">
        <f t="shared" ca="1" si="264"/>
        <v>226997.52048823412</v>
      </c>
      <c r="Q391" s="227">
        <f t="shared" ca="1" si="264"/>
        <v>226146.07880753092</v>
      </c>
      <c r="R391" s="227">
        <f t="shared" ca="1" si="264"/>
        <v>221235.42600449317</v>
      </c>
      <c r="S391" s="227">
        <f ca="1">S418+S431+S405</f>
        <v>221229.25459860559</v>
      </c>
      <c r="T391" s="227">
        <f t="shared" ca="1" si="264"/>
        <v>221226.2592828917</v>
      </c>
      <c r="U391" s="227">
        <f t="shared" ca="1" si="264"/>
        <v>221223.26414553172</v>
      </c>
      <c r="V391" s="227">
        <f t="shared" ca="1" si="264"/>
        <v>221229.25459858996</v>
      </c>
      <c r="W391" s="227">
        <f t="shared" ca="1" si="264"/>
        <v>221232.25009264841</v>
      </c>
      <c r="X391" s="227">
        <f t="shared" ca="1" si="264"/>
        <v>219145.18756824773</v>
      </c>
      <c r="Y391" s="227">
        <f t="shared" ca="1" si="264"/>
        <v>218593.92193161044</v>
      </c>
      <c r="Z391" s="227">
        <f t="shared" ca="1" si="264"/>
        <v>218585.62873424724</v>
      </c>
      <c r="AA391" s="227">
        <f t="shared" ca="1" si="264"/>
        <v>218593.92193160541</v>
      </c>
      <c r="AB391" s="227">
        <f t="shared" ca="1" si="264"/>
        <v>218593.92193160541</v>
      </c>
      <c r="AC391" s="227">
        <f ca="1">AC418+AC431+AC405</f>
        <v>218588.39297524712</v>
      </c>
      <c r="AD391" s="227">
        <f t="shared" ca="1" si="264"/>
        <v>220456.39743823453</v>
      </c>
      <c r="AE391" s="227">
        <f t="shared" ca="1" si="264"/>
        <v>220768.18884751311</v>
      </c>
      <c r="AF391" s="227">
        <f t="shared" ca="1" si="264"/>
        <v>220768.18884750773</v>
      </c>
      <c r="AG391" s="227">
        <f t="shared" ca="1" si="264"/>
        <v>220765.23446952243</v>
      </c>
      <c r="AH391" s="227">
        <f ca="1">AH418+AH431+AH405</f>
        <v>220768.18884749699</v>
      </c>
      <c r="AI391" s="227">
        <f t="shared" ca="1" si="264"/>
        <v>220774.09812760571</v>
      </c>
      <c r="AJ391" s="227">
        <f t="shared" ca="1" si="264"/>
        <v>220762.28026623701</v>
      </c>
      <c r="AK391" s="227">
        <f t="shared" ca="1" si="264"/>
        <v>220768.18884750234</v>
      </c>
      <c r="AL391" s="227">
        <f t="shared" ca="1" si="264"/>
        <v>220765.23446952796</v>
      </c>
      <c r="AM391" s="227">
        <f t="shared" ca="1" si="264"/>
        <v>220774.09812760571</v>
      </c>
      <c r="AN391" s="227">
        <f t="shared" ca="1" si="264"/>
        <v>220765.23446951687</v>
      </c>
      <c r="AO391" s="227">
        <f t="shared" ca="1" si="264"/>
        <v>220771.14340018699</v>
      </c>
      <c r="AP391" s="227">
        <f t="shared" ca="1" si="264"/>
        <v>223831.46323904506</v>
      </c>
      <c r="AQ391" s="227">
        <f ca="1">AQ418+AQ431+AQ405</f>
        <v>224501.04788622225</v>
      </c>
      <c r="AR391" s="227">
        <f t="shared" ca="1" si="264"/>
        <v>224510.93339719824</v>
      </c>
      <c r="AS391" s="227">
        <f t="shared" ca="1" si="264"/>
        <v>224504.34285077991</v>
      </c>
      <c r="AT391" s="227">
        <f t="shared" ca="1" si="264"/>
        <v>224504.34285077991</v>
      </c>
      <c r="AU391" s="227">
        <f t="shared" ca="1" si="264"/>
        <v>224507.63802109964</v>
      </c>
      <c r="AV391" s="227">
        <f ca="1">AV418+AV431+AV405</f>
        <v>224494.45857436181</v>
      </c>
      <c r="AW391" s="227">
        <f t="shared" ca="1" si="264"/>
        <v>224504.34285077991</v>
      </c>
      <c r="AX391" s="227">
        <f t="shared" ca="1" si="264"/>
        <v>224501.04788622778</v>
      </c>
      <c r="AY391" s="227">
        <f t="shared" ca="1" si="264"/>
        <v>224507.63802109443</v>
      </c>
      <c r="AZ391" s="227">
        <f t="shared" ca="1" si="264"/>
        <v>224501.04788622778</v>
      </c>
      <c r="BA391" s="227">
        <f t="shared" ca="1" si="264"/>
        <v>224507.63802109964</v>
      </c>
      <c r="BB391" s="227">
        <f ca="1">BB418+BB431+BB405</f>
        <v>227737.48339476873</v>
      </c>
      <c r="BC391" s="227">
        <f t="shared" ca="1" si="264"/>
        <v>228339.31522191517</v>
      </c>
      <c r="BD391" s="227">
        <f t="shared" ca="1" si="264"/>
        <v>228339.31522192026</v>
      </c>
      <c r="BE391" s="227">
        <f t="shared" ca="1" si="264"/>
        <v>228328.3250942406</v>
      </c>
      <c r="BF391" s="227">
        <f t="shared" ca="1" si="264"/>
        <v>228339.31522192527</v>
      </c>
      <c r="BG391" s="227">
        <f ca="1">BG418+BG431+BG405</f>
        <v>0</v>
      </c>
      <c r="BH391" s="227">
        <f t="shared" ca="1" si="264"/>
        <v>0</v>
      </c>
      <c r="BI391" s="227">
        <f t="shared" ca="1" si="264"/>
        <v>0</v>
      </c>
      <c r="BJ391" s="227">
        <f t="shared" ca="1" si="264"/>
        <v>0</v>
      </c>
      <c r="BK391" s="227">
        <f t="shared" ca="1" si="264"/>
        <v>0</v>
      </c>
      <c r="BL391" s="227">
        <f ca="1">BL418+BL431+BL405</f>
        <v>0</v>
      </c>
      <c r="BM391" s="227">
        <f t="shared" ca="1" si="264"/>
        <v>0</v>
      </c>
      <c r="BN391" s="227">
        <f t="shared" ca="1" si="264"/>
        <v>0</v>
      </c>
      <c r="BO391" s="227">
        <f t="shared" ca="1" si="264"/>
        <v>0</v>
      </c>
      <c r="BP391" s="227">
        <f t="shared" ca="1" si="264"/>
        <v>0</v>
      </c>
      <c r="BQ391" s="227">
        <f ca="1">BQ418+BQ431+BQ405</f>
        <v>0</v>
      </c>
      <c r="BR391" s="227">
        <f t="shared" ca="1" si="264"/>
        <v>0</v>
      </c>
      <c r="BS391" s="227">
        <f t="shared" ca="1" si="264"/>
        <v>0</v>
      </c>
      <c r="BT391" s="227">
        <f t="shared" ca="1" si="264"/>
        <v>0</v>
      </c>
      <c r="BU391" s="227">
        <f t="shared" ca="1" si="264"/>
        <v>0</v>
      </c>
      <c r="BV391" s="227">
        <f ca="1">BV418+BV431+BV405</f>
        <v>0</v>
      </c>
      <c r="BW391" s="227">
        <f t="shared" ref="BW391:BZ391" ca="1" si="265">BW418+BW431+BW405</f>
        <v>0</v>
      </c>
      <c r="BX391" s="227">
        <f t="shared" ca="1" si="265"/>
        <v>0</v>
      </c>
      <c r="BY391" s="227">
        <f t="shared" ca="1" si="265"/>
        <v>0</v>
      </c>
      <c r="BZ391" s="227">
        <f t="shared" ca="1" si="265"/>
        <v>0</v>
      </c>
      <c r="CA391" s="227">
        <f ca="1">CA418+CA431+CA405</f>
        <v>0</v>
      </c>
      <c r="CB391" s="227">
        <f ca="1">CB418+CB431+CB405</f>
        <v>0</v>
      </c>
      <c r="CC391" s="227">
        <f ca="1">CC418+CC431+CC405</f>
        <v>0</v>
      </c>
      <c r="CD391" s="227">
        <f t="shared" ref="CD391:DN391" ca="1" si="266">CD418+CD431+CD405</f>
        <v>0</v>
      </c>
      <c r="CE391" s="227">
        <f t="shared" ca="1" si="266"/>
        <v>0</v>
      </c>
      <c r="CF391" s="227">
        <f t="shared" ca="1" si="266"/>
        <v>0</v>
      </c>
      <c r="CG391" s="227">
        <f t="shared" ca="1" si="266"/>
        <v>0</v>
      </c>
      <c r="CH391" s="227">
        <f t="shared" ca="1" si="266"/>
        <v>0</v>
      </c>
      <c r="CI391" s="227">
        <f t="shared" ca="1" si="266"/>
        <v>0</v>
      </c>
      <c r="CJ391" s="227">
        <f t="shared" ca="1" si="266"/>
        <v>0</v>
      </c>
      <c r="CK391" s="227">
        <f t="shared" ca="1" si="266"/>
        <v>0</v>
      </c>
      <c r="CL391" s="227">
        <f t="shared" ca="1" si="266"/>
        <v>0</v>
      </c>
      <c r="CM391" s="227">
        <f t="shared" ca="1" si="266"/>
        <v>0</v>
      </c>
      <c r="CN391" s="227">
        <f t="shared" ca="1" si="266"/>
        <v>0</v>
      </c>
      <c r="CO391" s="227">
        <f t="shared" ca="1" si="266"/>
        <v>0</v>
      </c>
      <c r="CP391" s="227">
        <f t="shared" ca="1" si="266"/>
        <v>0</v>
      </c>
      <c r="CQ391" s="227">
        <f t="shared" ca="1" si="266"/>
        <v>0</v>
      </c>
      <c r="CR391" s="227">
        <f t="shared" ca="1" si="266"/>
        <v>0</v>
      </c>
      <c r="CS391" s="227">
        <f t="shared" ca="1" si="266"/>
        <v>0</v>
      </c>
      <c r="CT391" s="227">
        <f t="shared" ca="1" si="266"/>
        <v>0</v>
      </c>
      <c r="CU391" s="227">
        <f t="shared" ca="1" si="266"/>
        <v>0</v>
      </c>
      <c r="CV391" s="227">
        <f t="shared" ca="1" si="266"/>
        <v>0</v>
      </c>
      <c r="CW391" s="227">
        <f t="shared" ca="1" si="266"/>
        <v>0</v>
      </c>
      <c r="CX391" s="227">
        <f t="shared" ca="1" si="266"/>
        <v>0</v>
      </c>
      <c r="CY391" s="227">
        <f t="shared" ca="1" si="266"/>
        <v>0</v>
      </c>
      <c r="CZ391" s="227">
        <f t="shared" ca="1" si="266"/>
        <v>0</v>
      </c>
      <c r="DA391" s="227">
        <f t="shared" ca="1" si="266"/>
        <v>0</v>
      </c>
      <c r="DB391" s="227">
        <f t="shared" ca="1" si="266"/>
        <v>0</v>
      </c>
      <c r="DC391" s="227">
        <f t="shared" ca="1" si="266"/>
        <v>0</v>
      </c>
      <c r="DD391" s="227">
        <f t="shared" ca="1" si="266"/>
        <v>0</v>
      </c>
      <c r="DE391" s="227">
        <f t="shared" ca="1" si="266"/>
        <v>0</v>
      </c>
      <c r="DF391" s="227">
        <f t="shared" ca="1" si="266"/>
        <v>0</v>
      </c>
      <c r="DG391" s="227">
        <f t="shared" ca="1" si="266"/>
        <v>0</v>
      </c>
      <c r="DH391" s="227">
        <f t="shared" ca="1" si="266"/>
        <v>0</v>
      </c>
      <c r="DI391" s="227">
        <f t="shared" ca="1" si="266"/>
        <v>0</v>
      </c>
      <c r="DJ391" s="227">
        <f t="shared" ca="1" si="266"/>
        <v>0</v>
      </c>
      <c r="DK391" s="227">
        <f t="shared" ca="1" si="266"/>
        <v>0</v>
      </c>
      <c r="DL391" s="227">
        <f t="shared" ca="1" si="266"/>
        <v>0</v>
      </c>
      <c r="DM391" s="227">
        <f t="shared" ca="1" si="266"/>
        <v>0</v>
      </c>
      <c r="DN391" s="227">
        <f t="shared" ca="1" si="266"/>
        <v>0</v>
      </c>
    </row>
    <row r="392" spans="1:118">
      <c r="A392" s="151"/>
      <c r="C392" s="5" t="s">
        <v>253</v>
      </c>
      <c r="F392" s="95"/>
      <c r="G392" s="54"/>
      <c r="H392" s="254"/>
      <c r="I392" s="54"/>
      <c r="J392" s="292">
        <f ca="1">J323</f>
        <v>0</v>
      </c>
      <c r="K392" s="292">
        <f t="shared" ref="K392:BV392" ca="1" si="267">K323</f>
        <v>0</v>
      </c>
      <c r="L392" s="292">
        <f t="shared" ca="1" si="267"/>
        <v>0</v>
      </c>
      <c r="M392" s="292">
        <f t="shared" ca="1" si="267"/>
        <v>0</v>
      </c>
      <c r="N392" s="292">
        <f t="shared" ca="1" si="267"/>
        <v>585220.83824553341</v>
      </c>
      <c r="O392" s="292">
        <f t="shared" ca="1" si="267"/>
        <v>354292.43484684231</v>
      </c>
      <c r="P392" s="292">
        <f t="shared" ca="1" si="267"/>
        <v>353778.45194188476</v>
      </c>
      <c r="Q392" s="292">
        <f t="shared" ca="1" si="267"/>
        <v>359918.95769197936</v>
      </c>
      <c r="R392" s="292">
        <f t="shared" ca="1" si="267"/>
        <v>359713.75107561634</v>
      </c>
      <c r="S392" s="292">
        <f t="shared" ca="1" si="267"/>
        <v>353215.80629410525</v>
      </c>
      <c r="T392" s="292">
        <f t="shared" ca="1" si="267"/>
        <v>359307.40274852072</v>
      </c>
      <c r="U392" s="292">
        <f t="shared" ca="1" si="267"/>
        <v>352810.82626852993</v>
      </c>
      <c r="V392" s="292">
        <f t="shared" ca="1" si="267"/>
        <v>358896.3480457688</v>
      </c>
      <c r="W392" s="292">
        <f t="shared" ca="1" si="267"/>
        <v>358690.94395192456</v>
      </c>
      <c r="X392" s="292">
        <f t="shared" ca="1" si="267"/>
        <v>345946.8341887648</v>
      </c>
      <c r="Y392" s="292">
        <f t="shared" ca="1" si="267"/>
        <v>358263.37747371092</v>
      </c>
      <c r="Z392" s="292">
        <f t="shared" ca="1" si="267"/>
        <v>351796.09290264099</v>
      </c>
      <c r="AA392" s="292">
        <f t="shared" ca="1" si="267"/>
        <v>357842.69551524252</v>
      </c>
      <c r="AB392" s="292">
        <f t="shared" ca="1" si="267"/>
        <v>351392.15660331165</v>
      </c>
      <c r="AC392" s="292">
        <f t="shared" ca="1" si="267"/>
        <v>357414.08280649502</v>
      </c>
      <c r="AD392" s="292">
        <f t="shared" ca="1" si="267"/>
        <v>357193.86955944763</v>
      </c>
      <c r="AE392" s="292">
        <f t="shared" ca="1" si="267"/>
        <v>350754.53506149614</v>
      </c>
      <c r="AF392" s="292">
        <f t="shared" ca="1" si="267"/>
        <v>356746.13947971014</v>
      </c>
      <c r="AG392" s="292">
        <f t="shared" ca="1" si="267"/>
        <v>350312.88810265763</v>
      </c>
      <c r="AH392" s="292">
        <f t="shared" ca="1" si="267"/>
        <v>356281.90453985461</v>
      </c>
      <c r="AI392" s="292">
        <f t="shared" ca="1" si="267"/>
        <v>356053.66970824893</v>
      </c>
      <c r="AJ392" s="292">
        <f t="shared" ca="1" si="267"/>
        <v>337290.33136388881</v>
      </c>
      <c r="AK392" s="292">
        <f t="shared" ca="1" si="267"/>
        <v>355609.45180531777</v>
      </c>
      <c r="AL392" s="292">
        <f t="shared" ca="1" si="267"/>
        <v>349216.09419450484</v>
      </c>
      <c r="AM392" s="292">
        <f t="shared" ca="1" si="267"/>
        <v>355152.94108752639</v>
      </c>
      <c r="AN392" s="292">
        <f t="shared" ca="1" si="267"/>
        <v>348772.12721580773</v>
      </c>
      <c r="AO392" s="292">
        <f t="shared" ca="1" si="267"/>
        <v>354697.52926270629</v>
      </c>
      <c r="AP392" s="292">
        <f t="shared" ca="1" si="267"/>
        <v>354475.75595672359</v>
      </c>
      <c r="AQ392" s="292">
        <f t="shared" ca="1" si="267"/>
        <v>348122.64779485983</v>
      </c>
      <c r="AR392" s="292">
        <f t="shared" ca="1" si="267"/>
        <v>354028.55229026428</v>
      </c>
      <c r="AS392" s="292">
        <f t="shared" ca="1" si="267"/>
        <v>347688.30342576734</v>
      </c>
      <c r="AT392" s="292">
        <f t="shared" ca="1" si="267"/>
        <v>353578.79611828772</v>
      </c>
      <c r="AU392" s="292">
        <f t="shared" ca="1" si="267"/>
        <v>353353.87328748067</v>
      </c>
      <c r="AV392" s="292">
        <f t="shared" ca="1" si="267"/>
        <v>334850.67124352488</v>
      </c>
      <c r="AW392" s="292">
        <f t="shared" ca="1" si="267"/>
        <v>352911.25570891378</v>
      </c>
      <c r="AX392" s="292">
        <f t="shared" ca="1" si="267"/>
        <v>354570.17566172342</v>
      </c>
      <c r="AY392" s="292">
        <f t="shared" ca="1" si="267"/>
        <v>360559.65292279678</v>
      </c>
      <c r="AZ392" s="292">
        <f t="shared" ca="1" si="267"/>
        <v>353892.71401335555</v>
      </c>
      <c r="BA392" s="292">
        <f t="shared" ca="1" si="267"/>
        <v>359873.13208980905</v>
      </c>
      <c r="BB392" s="292">
        <f t="shared" ca="1" si="267"/>
        <v>359534.28652480908</v>
      </c>
      <c r="BC392" s="292">
        <f t="shared" ca="1" si="267"/>
        <v>352913.73475976661</v>
      </c>
      <c r="BD392" s="292">
        <f t="shared" ca="1" si="267"/>
        <v>358877.80499555892</v>
      </c>
      <c r="BE392" s="292">
        <f t="shared" ca="1" si="267"/>
        <v>352292.9101125258</v>
      </c>
      <c r="BF392" s="292">
        <f t="shared" ca="1" si="267"/>
        <v>358253.25423702819</v>
      </c>
      <c r="BG392" s="292">
        <f t="shared" ca="1" si="267"/>
        <v>357952.07948339172</v>
      </c>
      <c r="BH392" s="292">
        <f t="shared" ca="1" si="267"/>
        <v>338936.08639644179</v>
      </c>
      <c r="BI392" s="292">
        <f t="shared" ca="1" si="267"/>
        <v>357363.3583983382</v>
      </c>
      <c r="BJ392" s="292">
        <f t="shared" ca="1" si="267"/>
        <v>350864.0492639041</v>
      </c>
      <c r="BK392" s="292">
        <f t="shared" ca="1" si="267"/>
        <v>356838.59222440375</v>
      </c>
      <c r="BL392" s="292">
        <f t="shared" ca="1" si="267"/>
        <v>350420.20186953672</v>
      </c>
      <c r="BM392" s="292">
        <f t="shared" ca="1" si="267"/>
        <v>356437.62385271466</v>
      </c>
      <c r="BN392" s="292">
        <f t="shared" ca="1" si="267"/>
        <v>356263.80955920054</v>
      </c>
      <c r="BO392" s="292">
        <f t="shared" ca="1" si="267"/>
        <v>349926.82729883323</v>
      </c>
      <c r="BP392" s="292">
        <f t="shared" ca="1" si="267"/>
        <v>355972.71185980504</v>
      </c>
      <c r="BQ392" s="292">
        <f t="shared" ca="1" si="267"/>
        <v>349654.66182493372</v>
      </c>
      <c r="BR392" s="292">
        <f t="shared" ca="1" si="267"/>
        <v>355713.75882259838</v>
      </c>
      <c r="BS392" s="292">
        <f t="shared" ca="1" si="267"/>
        <v>355610.05572137504</v>
      </c>
      <c r="BT392" s="292">
        <f t="shared" ca="1" si="267"/>
        <v>343166.97690913419</v>
      </c>
      <c r="BU392" s="292">
        <f t="shared" ca="1" si="267"/>
        <v>355407.50887260417</v>
      </c>
      <c r="BV392" s="292">
        <f t="shared" ca="1" si="267"/>
        <v>349150.06785127911</v>
      </c>
      <c r="BW392" s="292">
        <f t="shared" ref="BW392:DN392" ca="1" si="268">BW323</f>
        <v>355224.70372039138</v>
      </c>
      <c r="BX392" s="292">
        <f t="shared" ca="1" si="268"/>
        <v>348978.16704056074</v>
      </c>
      <c r="BY392" s="292">
        <f t="shared" ca="1" si="268"/>
        <v>355050.27056507918</v>
      </c>
      <c r="BZ392" s="292">
        <f t="shared" ca="1" si="268"/>
        <v>354965.48897548206</v>
      </c>
      <c r="CA392" s="292">
        <f t="shared" ca="1" si="268"/>
        <v>348732.0436123581</v>
      </c>
      <c r="CB392" s="292">
        <f t="shared" ca="1" si="268"/>
        <v>354800.88195937092</v>
      </c>
      <c r="CC392" s="292">
        <f t="shared" ca="1" si="268"/>
        <v>348575.97471776744</v>
      </c>
      <c r="CD392" s="292">
        <f t="shared" ca="1" si="268"/>
        <v>354653.71271129104</v>
      </c>
      <c r="CE392" s="292">
        <f t="shared" ca="1" si="268"/>
        <v>354600.05022637499</v>
      </c>
      <c r="CF392" s="292">
        <f t="shared" ca="1" si="268"/>
        <v>336137.69076519459</v>
      </c>
      <c r="CG392" s="292">
        <f t="shared" ca="1" si="268"/>
        <v>354529.27299117751</v>
      </c>
      <c r="CH392" s="292">
        <f t="shared" ca="1" si="268"/>
        <v>348364.04422479152</v>
      </c>
      <c r="CI392" s="292">
        <f t="shared" ca="1" si="268"/>
        <v>354478.43835023115</v>
      </c>
      <c r="CJ392" s="292">
        <f t="shared" ca="1" si="268"/>
        <v>348341.15696561581</v>
      </c>
      <c r="CK392" s="292">
        <f t="shared" ca="1" si="268"/>
        <v>354478.43835023115</v>
      </c>
      <c r="CL392" s="292">
        <f t="shared" ca="1" si="268"/>
        <v>354478.43835023115</v>
      </c>
      <c r="CM392" s="292">
        <f t="shared" ca="1" si="268"/>
        <v>348341.15696561581</v>
      </c>
      <c r="CN392" s="292">
        <f t="shared" ca="1" si="268"/>
        <v>354478.43835023115</v>
      </c>
      <c r="CO392" s="292">
        <f t="shared" ca="1" si="268"/>
        <v>348341.15696561581</v>
      </c>
      <c r="CP392" s="292">
        <f t="shared" ca="1" si="268"/>
        <v>354478.43835023115</v>
      </c>
      <c r="CQ392" s="292">
        <f t="shared" ca="1" si="268"/>
        <v>354478.43835023115</v>
      </c>
      <c r="CR392" s="292">
        <f t="shared" ca="1" si="268"/>
        <v>336066.59419638501</v>
      </c>
      <c r="CS392" s="292">
        <f t="shared" ca="1" si="268"/>
        <v>354478.43835023115</v>
      </c>
      <c r="CT392" s="292">
        <f t="shared" ca="1" si="268"/>
        <v>348341.15696561581</v>
      </c>
      <c r="CU392" s="292">
        <f t="shared" ca="1" si="268"/>
        <v>354478.43835023115</v>
      </c>
      <c r="CV392" s="292">
        <f t="shared" ca="1" si="268"/>
        <v>348341.15696561581</v>
      </c>
      <c r="CW392" s="292">
        <f t="shared" ca="1" si="268"/>
        <v>354478.43835023115</v>
      </c>
      <c r="CX392" s="292">
        <f t="shared" ca="1" si="268"/>
        <v>354478.43835023115</v>
      </c>
      <c r="CY392" s="292">
        <f t="shared" ca="1" si="268"/>
        <v>348341.15696561581</v>
      </c>
      <c r="CZ392" s="292">
        <f t="shared" ca="1" si="268"/>
        <v>354478.43835023115</v>
      </c>
      <c r="DA392" s="292">
        <f t="shared" ca="1" si="268"/>
        <v>348341.15696561581</v>
      </c>
      <c r="DB392" s="292">
        <f t="shared" ca="1" si="268"/>
        <v>354478.43835023115</v>
      </c>
      <c r="DC392" s="292">
        <f t="shared" ca="1" si="268"/>
        <v>354478.43835023115</v>
      </c>
      <c r="DD392" s="292">
        <f t="shared" ca="1" si="268"/>
        <v>336066.59419638501</v>
      </c>
      <c r="DE392" s="292">
        <f t="shared" ca="1" si="268"/>
        <v>354478.43835023115</v>
      </c>
      <c r="DF392" s="292">
        <f t="shared" ca="1" si="268"/>
        <v>348341.15696561581</v>
      </c>
      <c r="DG392" s="292">
        <f t="shared" ca="1" si="268"/>
        <v>354478.43835023115</v>
      </c>
      <c r="DH392" s="292">
        <f t="shared" ca="1" si="268"/>
        <v>348341.15696561581</v>
      </c>
      <c r="DI392" s="292">
        <f t="shared" ca="1" si="268"/>
        <v>354478.43835023115</v>
      </c>
      <c r="DJ392" s="292">
        <f t="shared" ca="1" si="268"/>
        <v>354478.43835023115</v>
      </c>
      <c r="DK392" s="292">
        <f t="shared" ca="1" si="268"/>
        <v>348341.15696561581</v>
      </c>
      <c r="DL392" s="292">
        <f t="shared" ca="1" si="268"/>
        <v>354478.43835023115</v>
      </c>
      <c r="DM392" s="292">
        <f t="shared" ca="1" si="268"/>
        <v>348341.15696561581</v>
      </c>
      <c r="DN392" s="292">
        <f t="shared" ca="1" si="268"/>
        <v>354478.43835023115</v>
      </c>
    </row>
    <row r="393" spans="1:118">
      <c r="A393" s="151"/>
      <c r="C393" s="5" t="s">
        <v>254</v>
      </c>
      <c r="F393" s="56"/>
      <c r="G393" s="54"/>
      <c r="H393" s="254"/>
      <c r="I393" s="54"/>
      <c r="J393" s="292">
        <f ca="1">J388+J389+J390-J391-J392-J402</f>
        <v>49416666.666666664</v>
      </c>
      <c r="K393" s="292">
        <f t="shared" ref="K393:BV393" ca="1" si="269">K388+K389+K390-K391-K392-K402</f>
        <v>26307414.935019568</v>
      </c>
      <c r="L393" s="292">
        <f t="shared" ca="1" si="269"/>
        <v>3199899.6994556789</v>
      </c>
      <c r="M393" s="292">
        <f t="shared" ca="1" si="269"/>
        <v>-21468662.161007319</v>
      </c>
      <c r="N393" s="292">
        <f t="shared" ca="1" si="269"/>
        <v>23517446.37957228</v>
      </c>
      <c r="O393" s="292">
        <f t="shared" ca="1" si="269"/>
        <v>3086557.1857689326</v>
      </c>
      <c r="P393" s="292">
        <f t="shared" ca="1" si="269"/>
        <v>2850446.7859350713</v>
      </c>
      <c r="Q393" s="292">
        <f t="shared" ca="1" si="269"/>
        <v>4210784.6865651058</v>
      </c>
      <c r="R393" s="292">
        <f t="shared" ca="1" si="269"/>
        <v>5562074.803719026</v>
      </c>
      <c r="S393" s="292">
        <f t="shared" ca="1" si="269"/>
        <v>5282048.6317146448</v>
      </c>
      <c r="T393" s="292">
        <f t="shared" ca="1" si="269"/>
        <v>6586845.3257540371</v>
      </c>
      <c r="U393" s="292">
        <f t="shared" ca="1" si="269"/>
        <v>7829253.507730417</v>
      </c>
      <c r="V393" s="292">
        <f t="shared" ca="1" si="269"/>
        <v>7530881.6768059265</v>
      </c>
      <c r="W393" s="292">
        <f t="shared" ca="1" si="269"/>
        <v>8780974.2193803024</v>
      </c>
      <c r="X393" s="292">
        <f t="shared" ca="1" si="269"/>
        <v>9920377.140629027</v>
      </c>
      <c r="Y393" s="292">
        <f t="shared" ca="1" si="269"/>
        <v>9555779.9654019848</v>
      </c>
      <c r="Z393" s="292">
        <f t="shared" ca="1" si="269"/>
        <v>9164268.7610859778</v>
      </c>
      <c r="AA393" s="292">
        <f t="shared" ca="1" si="269"/>
        <v>10322976.794179605</v>
      </c>
      <c r="AB393" s="292">
        <f t="shared" ca="1" si="269"/>
        <v>9861250.6079608016</v>
      </c>
      <c r="AC393" s="292">
        <f t="shared" ca="1" si="269"/>
        <v>10977560.176121203</v>
      </c>
      <c r="AD393" s="292">
        <f t="shared" ca="1" si="269"/>
        <v>12076444.769225014</v>
      </c>
      <c r="AE393" s="292">
        <f t="shared" ca="1" si="269"/>
        <v>11549414.583290651</v>
      </c>
      <c r="AF393" s="292">
        <f t="shared" ca="1" si="269"/>
        <v>11947454.307276752</v>
      </c>
      <c r="AG393" s="292">
        <f t="shared" ca="1" si="269"/>
        <v>12938393.370298628</v>
      </c>
      <c r="AH393" s="292">
        <f t="shared" ca="1" si="269"/>
        <v>12377189.838410782</v>
      </c>
      <c r="AI393" s="292">
        <f t="shared" ca="1" si="269"/>
        <v>13362082.40018267</v>
      </c>
      <c r="AJ393" s="292">
        <f t="shared" ca="1" si="269"/>
        <v>14212461.387237027</v>
      </c>
      <c r="AK393" s="292">
        <f t="shared" ca="1" si="269"/>
        <v>13572334.930625796</v>
      </c>
      <c r="AL393" s="292">
        <f t="shared" ca="1" si="269"/>
        <v>4168524.9908775315</v>
      </c>
      <c r="AM393" s="292">
        <f t="shared" ca="1" si="269"/>
        <v>5058080.3374732547</v>
      </c>
      <c r="AN393" s="292">
        <f t="shared" ca="1" si="269"/>
        <v>4333931.6351916632</v>
      </c>
      <c r="AO393" s="292">
        <f t="shared" ca="1" si="269"/>
        <v>5178415.6107037431</v>
      </c>
      <c r="AP393" s="292">
        <f t="shared" ca="1" si="269"/>
        <v>6004030.8844375564</v>
      </c>
      <c r="AQ393" s="292">
        <f t="shared" ca="1" si="269"/>
        <v>5211820.2003555633</v>
      </c>
      <c r="AR393" s="292">
        <f t="shared" ca="1" si="269"/>
        <v>5986355.1631503664</v>
      </c>
      <c r="AS393" s="292">
        <f t="shared" ca="1" si="269"/>
        <v>6713628.2322662957</v>
      </c>
      <c r="AT393" s="292">
        <f t="shared" ca="1" si="269"/>
        <v>5881159.3363847174</v>
      </c>
      <c r="AU393" s="292">
        <f t="shared" ca="1" si="269"/>
        <v>6595035.2006062577</v>
      </c>
      <c r="AV393" s="292">
        <f t="shared" ca="1" si="269"/>
        <v>7199895.5211360501</v>
      </c>
      <c r="AW393" s="292">
        <f t="shared" ca="1" si="269"/>
        <v>6289170.0329535874</v>
      </c>
      <c r="AX393" s="292">
        <f t="shared" ca="1" si="269"/>
        <v>5503626.0674796356</v>
      </c>
      <c r="AY393" s="292">
        <f t="shared" ca="1" si="269"/>
        <v>6924659.7155055925</v>
      </c>
      <c r="AZ393" s="292">
        <f t="shared" ca="1" si="269"/>
        <v>6703999.4178022463</v>
      </c>
      <c r="BA393" s="292">
        <f t="shared" ca="1" si="269"/>
        <v>8057076.5625470271</v>
      </c>
      <c r="BB393" s="292">
        <f t="shared" ca="1" si="269"/>
        <v>9379697.4146246035</v>
      </c>
      <c r="BC393" s="292">
        <f t="shared" ca="1" si="269"/>
        <v>9058233.5163358655</v>
      </c>
      <c r="BD393" s="292">
        <f t="shared" ca="1" si="269"/>
        <v>10308957.94938973</v>
      </c>
      <c r="BE393" s="292">
        <f t="shared" ca="1" si="269"/>
        <v>11488507.744269822</v>
      </c>
      <c r="BF393" s="292">
        <f t="shared" ca="1" si="269"/>
        <v>11114905.378340423</v>
      </c>
      <c r="BG393" s="292">
        <f t="shared" ca="1" si="269"/>
        <v>12508587.545901084</v>
      </c>
      <c r="BH393" s="292">
        <f t="shared" ca="1" si="269"/>
        <v>13742911.216187006</v>
      </c>
      <c r="BI393" s="292">
        <f t="shared" ca="1" si="269"/>
        <v>15059581.549571827</v>
      </c>
      <c r="BJ393" s="292">
        <f t="shared" ca="1" si="269"/>
        <v>4353102.8476872342</v>
      </c>
      <c r="BK393" s="292">
        <f t="shared" ca="1" si="269"/>
        <v>5630274.0588939516</v>
      </c>
      <c r="BL393" s="292">
        <f t="shared" ca="1" si="269"/>
        <v>6852587.5582841942</v>
      </c>
      <c r="BM393" s="292">
        <f t="shared" ca="1" si="269"/>
        <v>8090020.0216710148</v>
      </c>
      <c r="BN393" s="292">
        <f t="shared" ca="1" si="269"/>
        <v>9316436.1062766202</v>
      </c>
      <c r="BO393" s="292">
        <f t="shared" ca="1" si="269"/>
        <v>10489824.11507272</v>
      </c>
      <c r="BP393" s="292">
        <f t="shared" ca="1" si="269"/>
        <v>11031201.828583684</v>
      </c>
      <c r="BQ393" s="292">
        <f t="shared" ca="1" si="269"/>
        <v>12177626.523238238</v>
      </c>
      <c r="BR393" s="292">
        <f t="shared" ca="1" si="269"/>
        <v>13343354.673629059</v>
      </c>
      <c r="BS393" s="292">
        <f t="shared" ca="1" si="269"/>
        <v>14504979.017097652</v>
      </c>
      <c r="BT393" s="292">
        <f t="shared" ca="1" si="269"/>
        <v>15583417.933865424</v>
      </c>
      <c r="BU393" s="292">
        <f t="shared" ca="1" si="269"/>
        <v>16712645.904241007</v>
      </c>
      <c r="BV393" s="292">
        <f t="shared" ca="1" si="269"/>
        <v>16272928.674393432</v>
      </c>
      <c r="BW393" s="292">
        <f t="shared" ref="BW393:DN393" ca="1" si="270">BW388+BW389+BW390-BW391-BW392-BW402</f>
        <v>17390224.830794312</v>
      </c>
      <c r="BX393" s="292">
        <f t="shared" ca="1" si="270"/>
        <v>18469605.0284409</v>
      </c>
      <c r="BY393" s="292">
        <f t="shared" ca="1" si="270"/>
        <v>19569634.834810462</v>
      </c>
      <c r="BZ393" s="292">
        <f t="shared" ca="1" si="270"/>
        <v>20667428.148924027</v>
      </c>
      <c r="CA393" s="292">
        <f t="shared" ca="1" si="270"/>
        <v>21722429.03586185</v>
      </c>
      <c r="CB393" s="292">
        <f t="shared" ca="1" si="270"/>
        <v>22797772.635443799</v>
      </c>
      <c r="CC393" s="292">
        <f t="shared" ca="1" si="270"/>
        <v>23837314.163695622</v>
      </c>
      <c r="CD393" s="292">
        <f t="shared" ca="1" si="270"/>
        <v>24898079.108071148</v>
      </c>
      <c r="CE393" s="292">
        <f t="shared" ca="1" si="270"/>
        <v>25959662.86691843</v>
      </c>
      <c r="CF393" s="292">
        <f t="shared" ca="1" si="270"/>
        <v>26916391.736085121</v>
      </c>
      <c r="CG393" s="292">
        <f t="shared" ca="1" si="270"/>
        <v>27952523.303936958</v>
      </c>
      <c r="CH393" s="292">
        <f t="shared" ca="1" si="270"/>
        <v>18034897.522812173</v>
      </c>
      <c r="CI393" s="292">
        <f t="shared" ca="1" si="270"/>
        <v>19078273.649310861</v>
      </c>
      <c r="CJ393" s="292">
        <f t="shared" ca="1" si="270"/>
        <v>20094480.594242681</v>
      </c>
      <c r="CK393" s="292">
        <f t="shared" ca="1" si="270"/>
        <v>21137833.833482195</v>
      </c>
      <c r="CL393" s="292">
        <f t="shared" ca="1" si="270"/>
        <v>22187324.354106326</v>
      </c>
      <c r="CM393" s="292">
        <f t="shared" ca="1" si="270"/>
        <v>23203531.299038146</v>
      </c>
      <c r="CN393" s="292">
        <f t="shared" ca="1" si="270"/>
        <v>24246884.53827766</v>
      </c>
      <c r="CO393" s="292">
        <f t="shared" ca="1" si="270"/>
        <v>25263091.48320948</v>
      </c>
      <c r="CP393" s="292">
        <f t="shared" ca="1" si="270"/>
        <v>26306444.722448993</v>
      </c>
      <c r="CQ393" s="292">
        <f t="shared" ca="1" si="270"/>
        <v>27355935.243073124</v>
      </c>
      <c r="CR393" s="292">
        <f t="shared" ca="1" si="270"/>
        <v>28305575.03662033</v>
      </c>
      <c r="CS393" s="292">
        <f t="shared" ca="1" si="270"/>
        <v>29336653.713090617</v>
      </c>
      <c r="CT393" s="292">
        <f t="shared" ca="1" si="270"/>
        <v>28816734.145925663</v>
      </c>
      <c r="CU393" s="292">
        <f t="shared" ca="1" si="270"/>
        <v>29860087.385165181</v>
      </c>
      <c r="CV393" s="292">
        <f t="shared" ca="1" si="270"/>
        <v>30876294.330097001</v>
      </c>
      <c r="CW393" s="292">
        <f t="shared" ca="1" si="270"/>
        <v>31919647.569336515</v>
      </c>
      <c r="CX393" s="292">
        <f t="shared" ca="1" si="270"/>
        <v>32969138.089960646</v>
      </c>
      <c r="CY393" s="292">
        <f t="shared" ca="1" si="270"/>
        <v>33985345.034892462</v>
      </c>
      <c r="CZ393" s="292">
        <f t="shared" ca="1" si="270"/>
        <v>34378698.274131969</v>
      </c>
      <c r="DA393" s="292">
        <f t="shared" ca="1" si="270"/>
        <v>35394905.219063789</v>
      </c>
      <c r="DB393" s="292">
        <f t="shared" ca="1" si="270"/>
        <v>36438258.458303295</v>
      </c>
      <c r="DC393" s="292">
        <f t="shared" ca="1" si="270"/>
        <v>37487748.978927419</v>
      </c>
      <c r="DD393" s="292">
        <f t="shared" ca="1" si="270"/>
        <v>38437388.772474617</v>
      </c>
      <c r="DE393" s="292">
        <f t="shared" ca="1" si="270"/>
        <v>39468467.448944896</v>
      </c>
      <c r="DF393" s="292">
        <f t="shared" ca="1" si="270"/>
        <v>28511860.381779943</v>
      </c>
      <c r="DG393" s="292">
        <f t="shared" ca="1" si="270"/>
        <v>29555213.621019457</v>
      </c>
      <c r="DH393" s="292">
        <f t="shared" ca="1" si="270"/>
        <v>30571420.565951277</v>
      </c>
      <c r="DI393" s="292">
        <f t="shared" ca="1" si="270"/>
        <v>31614773.80519079</v>
      </c>
      <c r="DJ393" s="292">
        <f t="shared" ca="1" si="270"/>
        <v>32664264.325814921</v>
      </c>
      <c r="DK393" s="292">
        <f t="shared" ca="1" si="270"/>
        <v>33680471.270746738</v>
      </c>
      <c r="DL393" s="292">
        <f t="shared" ca="1" si="270"/>
        <v>34723824.509986244</v>
      </c>
      <c r="DM393" s="292">
        <f t="shared" ca="1" si="270"/>
        <v>35740031.454918064</v>
      </c>
      <c r="DN393" s="292">
        <f t="shared" ca="1" si="270"/>
        <v>36783384.694157571</v>
      </c>
    </row>
    <row r="394" spans="1:118">
      <c r="A394" s="151"/>
      <c r="F394" s="56"/>
      <c r="G394" s="54"/>
      <c r="H394" s="254"/>
      <c r="I394" s="54"/>
      <c r="J394" s="322"/>
      <c r="K394" s="322"/>
      <c r="L394" s="322"/>
      <c r="M394" s="322"/>
      <c r="N394" s="322"/>
      <c r="O394" s="324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  <c r="AI394" s="322"/>
      <c r="AJ394" s="322"/>
      <c r="AK394" s="322"/>
      <c r="AL394" s="322"/>
      <c r="AM394" s="322"/>
      <c r="AN394" s="322"/>
      <c r="AO394" s="322"/>
      <c r="AP394" s="322"/>
      <c r="AQ394" s="322"/>
      <c r="AR394" s="322"/>
      <c r="AS394" s="322"/>
      <c r="AT394" s="322"/>
      <c r="AU394" s="322"/>
      <c r="AV394" s="322"/>
      <c r="AW394" s="322"/>
      <c r="AX394" s="322"/>
      <c r="AY394" s="322"/>
      <c r="AZ394" s="322"/>
      <c r="BA394" s="322"/>
      <c r="BB394" s="322"/>
      <c r="BC394" s="322"/>
      <c r="BD394" s="322"/>
      <c r="BE394" s="322"/>
      <c r="BF394" s="322"/>
      <c r="BG394" s="322"/>
      <c r="BH394" s="322"/>
      <c r="BI394" s="322"/>
      <c r="BJ394" s="322"/>
      <c r="BK394" s="322"/>
      <c r="BL394" s="322"/>
      <c r="BM394" s="322"/>
      <c r="BN394" s="322"/>
      <c r="BO394" s="322"/>
      <c r="BP394" s="322"/>
      <c r="BQ394" s="322"/>
      <c r="BR394" s="322"/>
      <c r="BS394" s="322"/>
      <c r="BT394" s="322"/>
      <c r="BU394" s="322"/>
      <c r="BV394" s="322"/>
      <c r="BW394" s="322"/>
      <c r="BX394" s="322"/>
      <c r="BY394" s="322"/>
      <c r="BZ394" s="322"/>
      <c r="CA394" s="322"/>
      <c r="CB394" s="322"/>
      <c r="CC394" s="322"/>
      <c r="CD394" s="322"/>
      <c r="CE394" s="322"/>
      <c r="CF394" s="322"/>
      <c r="CG394" s="322"/>
      <c r="CH394" s="322"/>
      <c r="CI394" s="322"/>
      <c r="CJ394" s="322"/>
      <c r="CK394" s="322"/>
      <c r="CL394" s="322"/>
      <c r="CM394" s="322"/>
      <c r="CN394" s="322"/>
      <c r="CO394" s="322"/>
      <c r="CP394" s="322"/>
      <c r="CQ394" s="322"/>
      <c r="CR394" s="322"/>
      <c r="CS394" s="322"/>
      <c r="CT394" s="322"/>
      <c r="CU394" s="322"/>
      <c r="CV394" s="322"/>
      <c r="CW394" s="322"/>
      <c r="CX394" s="322"/>
      <c r="CY394" s="322"/>
      <c r="CZ394" s="322"/>
      <c r="DA394" s="322"/>
      <c r="DB394" s="322"/>
      <c r="DC394" s="322"/>
      <c r="DD394" s="322"/>
      <c r="DE394" s="322"/>
      <c r="DF394" s="322"/>
      <c r="DG394" s="322"/>
      <c r="DH394" s="322"/>
      <c r="DI394" s="322"/>
      <c r="DJ394" s="322"/>
      <c r="DK394" s="322"/>
      <c r="DL394" s="322"/>
      <c r="DM394" s="322"/>
      <c r="DN394" s="322"/>
    </row>
    <row r="395" spans="1:118">
      <c r="A395" s="151"/>
      <c r="F395" s="56"/>
      <c r="G395" s="54"/>
      <c r="H395" s="254"/>
      <c r="I395" s="54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  <c r="AI395" s="322"/>
      <c r="AJ395" s="322"/>
      <c r="AK395" s="322"/>
      <c r="AL395" s="322"/>
      <c r="AM395" s="322"/>
      <c r="AN395" s="322"/>
      <c r="AO395" s="322"/>
      <c r="AP395" s="322"/>
      <c r="AQ395" s="322"/>
      <c r="AR395" s="322"/>
      <c r="AS395" s="322"/>
      <c r="AT395" s="322"/>
      <c r="AU395" s="322"/>
      <c r="AV395" s="322"/>
      <c r="AW395" s="322"/>
      <c r="AX395" s="322"/>
      <c r="AY395" s="322"/>
      <c r="AZ395" s="322"/>
      <c r="BA395" s="322"/>
      <c r="BB395" s="322"/>
      <c r="BC395" s="322"/>
      <c r="BD395" s="322"/>
      <c r="BE395" s="322"/>
      <c r="BF395" s="322"/>
      <c r="BG395" s="322"/>
      <c r="BH395" s="322"/>
      <c r="BI395" s="322"/>
      <c r="BJ395" s="322"/>
      <c r="BK395" s="322"/>
      <c r="BL395" s="322"/>
      <c r="BM395" s="322"/>
      <c r="BN395" s="322"/>
      <c r="BO395" s="322"/>
      <c r="BP395" s="322"/>
      <c r="BQ395" s="322"/>
      <c r="BR395" s="322"/>
      <c r="BS395" s="322"/>
      <c r="BT395" s="322"/>
      <c r="BU395" s="322"/>
      <c r="BV395" s="322"/>
      <c r="BW395" s="322"/>
      <c r="BX395" s="322"/>
      <c r="BY395" s="322"/>
      <c r="BZ395" s="322"/>
      <c r="CA395" s="322"/>
      <c r="CB395" s="322"/>
      <c r="CC395" s="322"/>
      <c r="CD395" s="322"/>
      <c r="CE395" s="322"/>
      <c r="CF395" s="322"/>
      <c r="CG395" s="322"/>
      <c r="CH395" s="322"/>
      <c r="CI395" s="322"/>
      <c r="CJ395" s="322"/>
      <c r="CK395" s="322"/>
      <c r="CL395" s="322"/>
      <c r="CM395" s="322"/>
      <c r="CN395" s="322"/>
      <c r="CO395" s="322"/>
      <c r="CP395" s="322"/>
      <c r="CQ395" s="322"/>
      <c r="CR395" s="322"/>
      <c r="CS395" s="322"/>
      <c r="CT395" s="322"/>
      <c r="CU395" s="322"/>
      <c r="CV395" s="322"/>
      <c r="CW395" s="322"/>
      <c r="CX395" s="322"/>
      <c r="CY395" s="322"/>
      <c r="CZ395" s="322"/>
      <c r="DA395" s="322"/>
      <c r="DB395" s="322"/>
      <c r="DC395" s="322"/>
      <c r="DD395" s="322"/>
      <c r="DE395" s="322"/>
      <c r="DF395" s="322"/>
      <c r="DG395" s="322"/>
      <c r="DH395" s="322"/>
      <c r="DI395" s="322"/>
      <c r="DJ395" s="322"/>
      <c r="DK395" s="322"/>
      <c r="DL395" s="322"/>
      <c r="DM395" s="322"/>
      <c r="DN395" s="322"/>
    </row>
    <row r="396" spans="1:118" ht="14">
      <c r="A396" s="151"/>
      <c r="C396" s="14" t="s">
        <v>232</v>
      </c>
      <c r="F396" s="56"/>
      <c r="G396" s="54"/>
      <c r="H396" s="254"/>
      <c r="I396" s="54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  <c r="AI396" s="322"/>
      <c r="AJ396" s="322"/>
      <c r="AK396" s="322"/>
      <c r="AL396" s="322"/>
      <c r="AM396" s="322"/>
      <c r="AN396" s="322"/>
      <c r="AO396" s="322"/>
      <c r="AP396" s="322"/>
      <c r="AQ396" s="322"/>
      <c r="AR396" s="322"/>
      <c r="AS396" s="322"/>
      <c r="AT396" s="322"/>
      <c r="AU396" s="322"/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2"/>
      <c r="BJ396" s="322"/>
      <c r="BK396" s="322"/>
      <c r="BL396" s="322"/>
      <c r="BM396" s="322"/>
      <c r="BN396" s="322"/>
      <c r="BO396" s="322"/>
      <c r="BP396" s="322"/>
      <c r="BQ396" s="322"/>
      <c r="BR396" s="322"/>
      <c r="BS396" s="322"/>
      <c r="BT396" s="322"/>
      <c r="BU396" s="322"/>
      <c r="BV396" s="322"/>
      <c r="BW396" s="322"/>
      <c r="BX396" s="322"/>
      <c r="BY396" s="322"/>
      <c r="BZ396" s="322"/>
      <c r="CA396" s="322"/>
      <c r="CB396" s="322"/>
      <c r="CC396" s="322"/>
      <c r="CD396" s="322"/>
      <c r="CE396" s="322"/>
      <c r="CF396" s="322"/>
      <c r="CG396" s="322"/>
      <c r="CH396" s="322"/>
      <c r="CI396" s="322"/>
      <c r="CJ396" s="322"/>
      <c r="CK396" s="322"/>
      <c r="CL396" s="322"/>
      <c r="CM396" s="322"/>
      <c r="CN396" s="322"/>
      <c r="CO396" s="322"/>
      <c r="CP396" s="322"/>
      <c r="CQ396" s="322"/>
      <c r="CR396" s="322"/>
      <c r="CS396" s="322"/>
      <c r="CT396" s="322"/>
      <c r="CU396" s="322"/>
      <c r="CV396" s="322"/>
      <c r="CW396" s="322"/>
      <c r="CX396" s="322"/>
      <c r="CY396" s="322"/>
      <c r="CZ396" s="322"/>
      <c r="DA396" s="322"/>
      <c r="DB396" s="322"/>
      <c r="DC396" s="322"/>
      <c r="DD396" s="322"/>
      <c r="DE396" s="322"/>
      <c r="DF396" s="322"/>
      <c r="DG396" s="322"/>
      <c r="DH396" s="322"/>
      <c r="DI396" s="322"/>
      <c r="DJ396" s="322"/>
      <c r="DK396" s="322"/>
      <c r="DL396" s="322"/>
      <c r="DM396" s="322"/>
      <c r="DN396" s="322"/>
    </row>
    <row r="397" spans="1:118">
      <c r="A397" s="151"/>
      <c r="C397" s="5" t="s">
        <v>247</v>
      </c>
      <c r="F397" s="57"/>
      <c r="G397" s="54" t="s">
        <v>9</v>
      </c>
      <c r="H397" s="254"/>
      <c r="I397" s="54"/>
      <c r="J397" s="325">
        <f>Inputs!$J$343+J386</f>
        <v>7.9562779083152194E-2</v>
      </c>
      <c r="K397" s="325">
        <f>Inputs!$J$343+K386</f>
        <v>7.8717381380120549E-2</v>
      </c>
      <c r="L397" s="325">
        <f>Inputs!$J$343+L386</f>
        <v>7.7889209621540598E-2</v>
      </c>
      <c r="M397" s="325">
        <f>Inputs!$J$343+M386</f>
        <v>7.7196949300378861E-2</v>
      </c>
      <c r="N397" s="325">
        <f>Inputs!$J$343+N386</f>
        <v>7.6598459976177952E-2</v>
      </c>
      <c r="O397" s="325">
        <f>Inputs!$J$343+O386</f>
        <v>7.5791183110969398E-2</v>
      </c>
      <c r="P397" s="325">
        <f>Inputs!$J$343+P386</f>
        <v>7.4958809834352394E-2</v>
      </c>
      <c r="Q397" s="325">
        <f>Inputs!$J$343+Q386</f>
        <v>7.4550117827614837E-2</v>
      </c>
      <c r="R397" s="325">
        <f>Inputs!$J$343+R386</f>
        <v>7.2193004482156709E-2</v>
      </c>
      <c r="S397" s="325">
        <f>Inputs!$J$343+S386</f>
        <v>7.219004220733069E-2</v>
      </c>
      <c r="T397" s="325">
        <f>Inputs!$J$343+T386</f>
        <v>7.2188604455788022E-2</v>
      </c>
      <c r="U397" s="325">
        <f>Inputs!$J$343+U386</f>
        <v>7.2187166789855234E-2</v>
      </c>
      <c r="V397" s="325">
        <f>Inputs!$J$343+V386</f>
        <v>7.2190042207323196E-2</v>
      </c>
      <c r="W397" s="325">
        <f>Inputs!$J$343+W386</f>
        <v>7.2191480044471248E-2</v>
      </c>
      <c r="X397" s="325">
        <f>Inputs!$J$343+X386</f>
        <v>7.1189690032758907E-2</v>
      </c>
      <c r="Y397" s="325">
        <f>Inputs!$J$343+Y386</f>
        <v>7.0925082527173E-2</v>
      </c>
      <c r="Z397" s="325">
        <f>Inputs!$J$343+Z386</f>
        <v>7.0921101792438684E-2</v>
      </c>
      <c r="AA397" s="325">
        <f>Inputs!$J$343+AA386</f>
        <v>7.0925082527170585E-2</v>
      </c>
      <c r="AB397" s="325">
        <f>Inputs!$J$343+AB386</f>
        <v>7.0925082527170585E-2</v>
      </c>
      <c r="AC397" s="325">
        <f>Inputs!$J$343+AC386</f>
        <v>7.0922428628118622E-2</v>
      </c>
      <c r="AD397" s="325">
        <f>Inputs!$J$343+AD386</f>
        <v>7.1819070770352572E-2</v>
      </c>
      <c r="AE397" s="325">
        <f>Inputs!$J$343+AE386</f>
        <v>7.1968730646806284E-2</v>
      </c>
      <c r="AF397" s="325">
        <f>Inputs!$J$343+AF386</f>
        <v>7.1968730646803702E-2</v>
      </c>
      <c r="AG397" s="325">
        <f>Inputs!$J$343+AG386</f>
        <v>7.1967312545370782E-2</v>
      </c>
      <c r="AH397" s="325">
        <f>Inputs!$J$343+AH386</f>
        <v>7.196873064679854E-2</v>
      </c>
      <c r="AI397" s="325">
        <f>Inputs!$J$343+AI386</f>
        <v>7.1971567101250744E-2</v>
      </c>
      <c r="AJ397" s="325">
        <f>Inputs!$J$343+AJ386</f>
        <v>7.1965894527793756E-2</v>
      </c>
      <c r="AK397" s="325">
        <f>Inputs!$J$343+AK386</f>
        <v>7.1968730646801121E-2</v>
      </c>
      <c r="AL397" s="325">
        <f>Inputs!$J$343+AL386</f>
        <v>7.1967312545373446E-2</v>
      </c>
      <c r="AM397" s="325">
        <f>Inputs!$J$343+AM386</f>
        <v>7.1971567101250744E-2</v>
      </c>
      <c r="AN397" s="325">
        <f>Inputs!$J$343+AN386</f>
        <v>7.1967312545368117E-2</v>
      </c>
      <c r="AO397" s="325">
        <f>Inputs!$J$343+AO386</f>
        <v>7.197014883208977E-2</v>
      </c>
      <c r="AP397" s="325">
        <f>Inputs!$J$343+AP386</f>
        <v>7.3439102354741603E-2</v>
      </c>
      <c r="AQ397" s="325">
        <f>Inputs!$J$343+AQ386</f>
        <v>7.3760502985386694E-2</v>
      </c>
      <c r="AR397" s="325">
        <f>Inputs!$J$343+AR386</f>
        <v>7.3765248030655151E-2</v>
      </c>
      <c r="AS397" s="325">
        <f>Inputs!$J$343+AS386</f>
        <v>7.3762084568374353E-2</v>
      </c>
      <c r="AT397" s="325">
        <f>Inputs!$J$343+AT386</f>
        <v>7.3762084568374353E-2</v>
      </c>
      <c r="AU397" s="325">
        <f>Inputs!$J$343+AU386</f>
        <v>7.3763666250127841E-2</v>
      </c>
      <c r="AV397" s="325">
        <f>Inputs!$J$343+AV386</f>
        <v>7.3757340115693681E-2</v>
      </c>
      <c r="AW397" s="325">
        <f>Inputs!$J$343+AW386</f>
        <v>7.3762084568374353E-2</v>
      </c>
      <c r="AX397" s="325">
        <f>Inputs!$J$343+AX386</f>
        <v>7.3760502985389359E-2</v>
      </c>
      <c r="AY397" s="325">
        <f>Inputs!$J$343+AY386</f>
        <v>7.3763666250125343E-2</v>
      </c>
      <c r="AZ397" s="325">
        <f>Inputs!$J$343+AZ386</f>
        <v>7.3760502985389359E-2</v>
      </c>
      <c r="BA397" s="325">
        <f>Inputs!$J$343+BA386</f>
        <v>7.3763666250127841E-2</v>
      </c>
      <c r="BB397" s="325">
        <f>Inputs!$J$343+BB386</f>
        <v>7.5313992029488991E-2</v>
      </c>
      <c r="BC397" s="325">
        <f>Inputs!$J$343+BC386</f>
        <v>7.5602871306519298E-2</v>
      </c>
      <c r="BD397" s="325">
        <f>Inputs!$J$343+BD386</f>
        <v>7.5602871306521713E-2</v>
      </c>
      <c r="BE397" s="325">
        <f>Inputs!$J$343+BE386</f>
        <v>7.5597596045235499E-2</v>
      </c>
      <c r="BF397" s="325">
        <f>Inputs!$J$343+BF386</f>
        <v>7.5602871306524141E-2</v>
      </c>
      <c r="BG397" s="325">
        <f>Inputs!$J$343+BG386</f>
        <v>7.5599354349887127E-2</v>
      </c>
      <c r="BH397" s="325">
        <f>Inputs!$J$343+BH386</f>
        <v>7.5594079783208035E-2</v>
      </c>
      <c r="BI397" s="325">
        <f>Inputs!$J$343+BI386</f>
        <v>7.5599354349887127E-2</v>
      </c>
      <c r="BJ397" s="325">
        <f>Inputs!$J$343+BJ386</f>
        <v>7.5597596045235499E-2</v>
      </c>
      <c r="BK397" s="325">
        <f>Inputs!$J$343+BK386</f>
        <v>7.5599354349884546E-2</v>
      </c>
      <c r="BL397" s="325">
        <f>Inputs!$J$343+BL386</f>
        <v>7.5597596045232834E-2</v>
      </c>
      <c r="BM397" s="325">
        <f>Inputs!$J$343+BM386</f>
        <v>7.5602871306521713E-2</v>
      </c>
      <c r="BN397" s="325">
        <f>Inputs!$J$343+BN386</f>
        <v>7.736405480961972E-2</v>
      </c>
      <c r="BO397" s="325">
        <f>Inputs!$J$343+BO386</f>
        <v>7.7487717757537794E-2</v>
      </c>
      <c r="BP397" s="325">
        <f>Inputs!$J$343+BP386</f>
        <v>7.7487717757535296E-2</v>
      </c>
      <c r="BQ397" s="325">
        <f>Inputs!$J$343+BQ386</f>
        <v>7.7483818665035259E-2</v>
      </c>
      <c r="BR397" s="325">
        <f>Inputs!$J$343+BR386</f>
        <v>7.7489667506525667E-2</v>
      </c>
      <c r="BS397" s="325">
        <f>Inputs!$J$343+BS386</f>
        <v>7.7485768143707251E-2</v>
      </c>
      <c r="BT397" s="325">
        <f>Inputs!$J$343+BT386</f>
        <v>7.7479920113089795E-2</v>
      </c>
      <c r="BU397" s="325">
        <f>Inputs!$J$343+BU386</f>
        <v>7.7489667506525667E-2</v>
      </c>
      <c r="BV397" s="325">
        <f>Inputs!$J$343+BV386</f>
        <v>7.7487717757532798E-2</v>
      </c>
      <c r="BW397" s="325">
        <f>Inputs!$J$343+BW386</f>
        <v>7.7485768143707251E-2</v>
      </c>
      <c r="BX397" s="325">
        <f>Inputs!$J$343+BX386</f>
        <v>7.7489667506528082E-2</v>
      </c>
      <c r="BY397" s="325">
        <f>Inputs!$J$343+BY386</f>
        <v>7.7487717757537794E-2</v>
      </c>
      <c r="BZ397" s="325">
        <f>Inputs!$J$343+BZ386</f>
        <v>7.8934355609442036E-2</v>
      </c>
      <c r="CA397" s="325">
        <f>Inputs!$J$343+CA386</f>
        <v>7.9036378755084041E-2</v>
      </c>
      <c r="CB397" s="325">
        <f>Inputs!$J$343+CB386</f>
        <v>7.9036378755084041E-2</v>
      </c>
      <c r="CC397" s="325">
        <f>Inputs!$J$343+CC386</f>
        <v>7.9036378755084041E-2</v>
      </c>
      <c r="CD397" s="325">
        <f>Inputs!$J$343+CD386</f>
        <v>7.9036378755084041E-2</v>
      </c>
      <c r="CE397" s="325">
        <f>Inputs!$J$343+CE386</f>
        <v>7.9036378755084041E-2</v>
      </c>
      <c r="CF397" s="325">
        <f>Inputs!$J$343+CF386</f>
        <v>7.9036378755084041E-2</v>
      </c>
      <c r="CG397" s="325">
        <f>Inputs!$J$343+CG386</f>
        <v>7.9036378755084041E-2</v>
      </c>
      <c r="CH397" s="325">
        <f>Inputs!$J$343+CH386</f>
        <v>7.9036378755084041E-2</v>
      </c>
      <c r="CI397" s="325">
        <f>Inputs!$J$343+CI386</f>
        <v>7.9036378755084041E-2</v>
      </c>
      <c r="CJ397" s="325">
        <f>Inputs!$J$343+CJ386</f>
        <v>7.9036378755084041E-2</v>
      </c>
      <c r="CK397" s="325">
        <f>Inputs!$J$343+CK386</f>
        <v>7.9036378755084041E-2</v>
      </c>
      <c r="CL397" s="325">
        <f>Inputs!$J$343+CL386</f>
        <v>7.9036378755084041E-2</v>
      </c>
      <c r="CM397" s="325">
        <f>Inputs!$J$343+CM386</f>
        <v>7.9036378755084041E-2</v>
      </c>
      <c r="CN397" s="325">
        <f>Inputs!$J$343+CN386</f>
        <v>7.9036378755084041E-2</v>
      </c>
      <c r="CO397" s="325">
        <f>Inputs!$J$343+CO386</f>
        <v>7.9036378755084041E-2</v>
      </c>
      <c r="CP397" s="325">
        <f>Inputs!$J$343+CP386</f>
        <v>7.9036378755084041E-2</v>
      </c>
      <c r="CQ397" s="325">
        <f>Inputs!$J$343+CQ386</f>
        <v>7.9036378755084041E-2</v>
      </c>
      <c r="CR397" s="325">
        <f>Inputs!$J$343+CR386</f>
        <v>7.9036378755084041E-2</v>
      </c>
      <c r="CS397" s="325">
        <f>Inputs!$J$343+CS386</f>
        <v>7.9036378755084041E-2</v>
      </c>
      <c r="CT397" s="325">
        <f>Inputs!$J$343+CT386</f>
        <v>7.9036378755084041E-2</v>
      </c>
      <c r="CU397" s="325">
        <f>Inputs!$J$343+CU386</f>
        <v>7.9036378755084041E-2</v>
      </c>
      <c r="CV397" s="325">
        <f>Inputs!$J$343+CV386</f>
        <v>7.9036378755084041E-2</v>
      </c>
      <c r="CW397" s="325">
        <f>Inputs!$J$343+CW386</f>
        <v>7.9036378755084041E-2</v>
      </c>
      <c r="CX397" s="325">
        <f>Inputs!$J$343+CX386</f>
        <v>7.9036378755084041E-2</v>
      </c>
      <c r="CY397" s="325">
        <f>Inputs!$J$343+CY386</f>
        <v>7.9036378755084041E-2</v>
      </c>
      <c r="CZ397" s="325">
        <f>Inputs!$J$343+CZ386</f>
        <v>7.9036378755084041E-2</v>
      </c>
      <c r="DA397" s="325">
        <f>Inputs!$J$343+DA386</f>
        <v>7.9036378755084041E-2</v>
      </c>
      <c r="DB397" s="325">
        <f>Inputs!$J$343+DB386</f>
        <v>7.9036378755084041E-2</v>
      </c>
      <c r="DC397" s="325">
        <f>Inputs!$J$343+DC386</f>
        <v>7.9036378755084041E-2</v>
      </c>
      <c r="DD397" s="325">
        <f>Inputs!$J$343+DD386</f>
        <v>7.9036378755084041E-2</v>
      </c>
      <c r="DE397" s="325">
        <f>Inputs!$J$343+DE386</f>
        <v>7.9036378755084041E-2</v>
      </c>
      <c r="DF397" s="325">
        <f>Inputs!$J$343+DF386</f>
        <v>7.9036378755084041E-2</v>
      </c>
      <c r="DG397" s="325">
        <f>Inputs!$J$343+DG386</f>
        <v>7.9036378755084041E-2</v>
      </c>
      <c r="DH397" s="325">
        <f>Inputs!$J$343+DH386</f>
        <v>7.9036378755084041E-2</v>
      </c>
      <c r="DI397" s="325">
        <f>Inputs!$J$343+DI386</f>
        <v>7.9036378755084041E-2</v>
      </c>
      <c r="DJ397" s="325">
        <f>Inputs!$J$343+DJ386</f>
        <v>7.9036378755084041E-2</v>
      </c>
      <c r="DK397" s="325">
        <f>Inputs!$J$343+DK386</f>
        <v>7.9036378755084041E-2</v>
      </c>
      <c r="DL397" s="325">
        <f>Inputs!$J$343+DL386</f>
        <v>7.9036378755084041E-2</v>
      </c>
      <c r="DM397" s="325">
        <f>Inputs!$J$343+DM386</f>
        <v>7.9036378755084041E-2</v>
      </c>
      <c r="DN397" s="325">
        <f>Inputs!$J$343+DN386</f>
        <v>7.9036378755084041E-2</v>
      </c>
    </row>
    <row r="398" spans="1:118">
      <c r="A398" s="151"/>
      <c r="G398" s="54"/>
      <c r="H398" s="254"/>
      <c r="I398" s="54"/>
    </row>
    <row r="399" spans="1:118">
      <c r="A399" s="151"/>
      <c r="C399" s="5" t="s">
        <v>40</v>
      </c>
      <c r="G399" s="54" t="s">
        <v>131</v>
      </c>
      <c r="H399" s="326"/>
      <c r="I399" s="54"/>
      <c r="J399" s="212">
        <f>I404-I402</f>
        <v>0</v>
      </c>
      <c r="K399" s="307">
        <f t="shared" ref="K399:BV399" ca="1" si="271">+J404</f>
        <v>0</v>
      </c>
      <c r="L399" s="307">
        <f t="shared" ca="1" si="271"/>
        <v>0</v>
      </c>
      <c r="M399" s="307">
        <f ca="1">+L404</f>
        <v>0</v>
      </c>
      <c r="N399" s="307">
        <f t="shared" ca="1" si="271"/>
        <v>21468662.161007319</v>
      </c>
      <c r="O399" s="307">
        <f t="shared" ca="1" si="271"/>
        <v>0</v>
      </c>
      <c r="P399" s="307">
        <f t="shared" ca="1" si="271"/>
        <v>0</v>
      </c>
      <c r="Q399" s="307">
        <f t="shared" ca="1" si="271"/>
        <v>0</v>
      </c>
      <c r="R399" s="307">
        <f t="shared" ca="1" si="271"/>
        <v>0</v>
      </c>
      <c r="S399" s="307">
        <f t="shared" ca="1" si="271"/>
        <v>0</v>
      </c>
      <c r="T399" s="307">
        <f t="shared" ca="1" si="271"/>
        <v>0</v>
      </c>
      <c r="U399" s="307">
        <f t="shared" ca="1" si="271"/>
        <v>0</v>
      </c>
      <c r="V399" s="307">
        <f t="shared" ca="1" si="271"/>
        <v>0</v>
      </c>
      <c r="W399" s="307">
        <f t="shared" ca="1" si="271"/>
        <v>0</v>
      </c>
      <c r="X399" s="307">
        <f t="shared" ca="1" si="271"/>
        <v>0</v>
      </c>
      <c r="Y399" s="307">
        <f t="shared" ca="1" si="271"/>
        <v>0</v>
      </c>
      <c r="Z399" s="307">
        <f t="shared" ca="1" si="271"/>
        <v>0</v>
      </c>
      <c r="AA399" s="307">
        <f t="shared" ca="1" si="271"/>
        <v>0</v>
      </c>
      <c r="AB399" s="307">
        <f t="shared" ca="1" si="271"/>
        <v>0</v>
      </c>
      <c r="AC399" s="307">
        <f t="shared" ca="1" si="271"/>
        <v>0</v>
      </c>
      <c r="AD399" s="307">
        <f t="shared" ca="1" si="271"/>
        <v>0</v>
      </c>
      <c r="AE399" s="307">
        <f t="shared" ca="1" si="271"/>
        <v>0</v>
      </c>
      <c r="AF399" s="307">
        <f t="shared" ca="1" si="271"/>
        <v>0</v>
      </c>
      <c r="AG399" s="307">
        <f t="shared" ca="1" si="271"/>
        <v>0</v>
      </c>
      <c r="AH399" s="307">
        <f t="shared" ca="1" si="271"/>
        <v>0</v>
      </c>
      <c r="AI399" s="307">
        <f t="shared" ca="1" si="271"/>
        <v>0</v>
      </c>
      <c r="AJ399" s="307">
        <f t="shared" ca="1" si="271"/>
        <v>0</v>
      </c>
      <c r="AK399" s="307">
        <f t="shared" ca="1" si="271"/>
        <v>0</v>
      </c>
      <c r="AL399" s="307">
        <f t="shared" ca="1" si="271"/>
        <v>0</v>
      </c>
      <c r="AM399" s="307">
        <f t="shared" ca="1" si="271"/>
        <v>0</v>
      </c>
      <c r="AN399" s="307">
        <f t="shared" ca="1" si="271"/>
        <v>0</v>
      </c>
      <c r="AO399" s="307">
        <f t="shared" ca="1" si="271"/>
        <v>0</v>
      </c>
      <c r="AP399" s="307">
        <f t="shared" ca="1" si="271"/>
        <v>0</v>
      </c>
      <c r="AQ399" s="307">
        <f t="shared" ca="1" si="271"/>
        <v>0</v>
      </c>
      <c r="AR399" s="307">
        <f t="shared" ca="1" si="271"/>
        <v>0</v>
      </c>
      <c r="AS399" s="307">
        <f t="shared" ca="1" si="271"/>
        <v>0</v>
      </c>
      <c r="AT399" s="307">
        <f t="shared" ca="1" si="271"/>
        <v>0</v>
      </c>
      <c r="AU399" s="307">
        <f t="shared" ca="1" si="271"/>
        <v>0</v>
      </c>
      <c r="AV399" s="307">
        <f t="shared" ca="1" si="271"/>
        <v>0</v>
      </c>
      <c r="AW399" s="307">
        <f t="shared" ca="1" si="271"/>
        <v>0</v>
      </c>
      <c r="AX399" s="307">
        <f t="shared" ca="1" si="271"/>
        <v>0</v>
      </c>
      <c r="AY399" s="307">
        <f t="shared" ca="1" si="271"/>
        <v>0</v>
      </c>
      <c r="AZ399" s="307">
        <f t="shared" ca="1" si="271"/>
        <v>0</v>
      </c>
      <c r="BA399" s="307">
        <f t="shared" ca="1" si="271"/>
        <v>0</v>
      </c>
      <c r="BB399" s="307">
        <f t="shared" ca="1" si="271"/>
        <v>0</v>
      </c>
      <c r="BC399" s="307">
        <f t="shared" ca="1" si="271"/>
        <v>0</v>
      </c>
      <c r="BD399" s="307">
        <f t="shared" ca="1" si="271"/>
        <v>0</v>
      </c>
      <c r="BE399" s="307">
        <f t="shared" ca="1" si="271"/>
        <v>0</v>
      </c>
      <c r="BF399" s="307">
        <f t="shared" ca="1" si="271"/>
        <v>0</v>
      </c>
      <c r="BG399" s="307">
        <f t="shared" ca="1" si="271"/>
        <v>0</v>
      </c>
      <c r="BH399" s="307">
        <f t="shared" ca="1" si="271"/>
        <v>0</v>
      </c>
      <c r="BI399" s="307">
        <f t="shared" ca="1" si="271"/>
        <v>0</v>
      </c>
      <c r="BJ399" s="307">
        <f t="shared" ca="1" si="271"/>
        <v>0</v>
      </c>
      <c r="BK399" s="307">
        <f t="shared" ca="1" si="271"/>
        <v>0</v>
      </c>
      <c r="BL399" s="307">
        <f t="shared" ca="1" si="271"/>
        <v>0</v>
      </c>
      <c r="BM399" s="307">
        <f t="shared" ca="1" si="271"/>
        <v>0</v>
      </c>
      <c r="BN399" s="307">
        <f t="shared" ca="1" si="271"/>
        <v>0</v>
      </c>
      <c r="BO399" s="307">
        <f t="shared" ca="1" si="271"/>
        <v>0</v>
      </c>
      <c r="BP399" s="307">
        <f ca="1">+BO404</f>
        <v>0</v>
      </c>
      <c r="BQ399" s="307">
        <f t="shared" ca="1" si="271"/>
        <v>0</v>
      </c>
      <c r="BR399" s="307">
        <f t="shared" ca="1" si="271"/>
        <v>0</v>
      </c>
      <c r="BS399" s="307">
        <f t="shared" ca="1" si="271"/>
        <v>0</v>
      </c>
      <c r="BT399" s="307">
        <f t="shared" ca="1" si="271"/>
        <v>0</v>
      </c>
      <c r="BU399" s="307">
        <f t="shared" ca="1" si="271"/>
        <v>0</v>
      </c>
      <c r="BV399" s="307">
        <f t="shared" ca="1" si="271"/>
        <v>0</v>
      </c>
      <c r="BW399" s="307">
        <f t="shared" ref="BW399:DM399" ca="1" si="272">+BV404</f>
        <v>0</v>
      </c>
      <c r="BX399" s="307">
        <f t="shared" ca="1" si="272"/>
        <v>0</v>
      </c>
      <c r="BY399" s="307">
        <f t="shared" ca="1" si="272"/>
        <v>0</v>
      </c>
      <c r="BZ399" s="307">
        <f t="shared" ca="1" si="272"/>
        <v>0</v>
      </c>
      <c r="CA399" s="307">
        <f t="shared" ca="1" si="272"/>
        <v>0</v>
      </c>
      <c r="CB399" s="307">
        <f t="shared" ca="1" si="272"/>
        <v>0</v>
      </c>
      <c r="CC399" s="307">
        <f t="shared" ca="1" si="272"/>
        <v>0</v>
      </c>
      <c r="CD399" s="307">
        <f t="shared" ca="1" si="272"/>
        <v>0</v>
      </c>
      <c r="CE399" s="307">
        <f t="shared" ca="1" si="272"/>
        <v>0</v>
      </c>
      <c r="CF399" s="307">
        <f t="shared" ca="1" si="272"/>
        <v>0</v>
      </c>
      <c r="CG399" s="307">
        <f t="shared" ca="1" si="272"/>
        <v>0</v>
      </c>
      <c r="CH399" s="307">
        <f t="shared" ca="1" si="272"/>
        <v>0</v>
      </c>
      <c r="CI399" s="307">
        <f t="shared" ca="1" si="272"/>
        <v>0</v>
      </c>
      <c r="CJ399" s="307">
        <f t="shared" ca="1" si="272"/>
        <v>0</v>
      </c>
      <c r="CK399" s="307">
        <f t="shared" ca="1" si="272"/>
        <v>0</v>
      </c>
      <c r="CL399" s="307">
        <f t="shared" ca="1" si="272"/>
        <v>0</v>
      </c>
      <c r="CM399" s="307">
        <f t="shared" ca="1" si="272"/>
        <v>0</v>
      </c>
      <c r="CN399" s="307">
        <f t="shared" ca="1" si="272"/>
        <v>0</v>
      </c>
      <c r="CO399" s="307">
        <f t="shared" ca="1" si="272"/>
        <v>0</v>
      </c>
      <c r="CP399" s="307">
        <f t="shared" ca="1" si="272"/>
        <v>0</v>
      </c>
      <c r="CQ399" s="307">
        <f t="shared" ca="1" si="272"/>
        <v>0</v>
      </c>
      <c r="CR399" s="307">
        <f t="shared" ca="1" si="272"/>
        <v>0</v>
      </c>
      <c r="CS399" s="307">
        <f t="shared" ca="1" si="272"/>
        <v>0</v>
      </c>
      <c r="CT399" s="307">
        <f t="shared" ca="1" si="272"/>
        <v>0</v>
      </c>
      <c r="CU399" s="307">
        <f t="shared" ca="1" si="272"/>
        <v>0</v>
      </c>
      <c r="CV399" s="307">
        <f t="shared" ca="1" si="272"/>
        <v>0</v>
      </c>
      <c r="CW399" s="307">
        <f t="shared" ca="1" si="272"/>
        <v>0</v>
      </c>
      <c r="CX399" s="307">
        <f t="shared" ca="1" si="272"/>
        <v>0</v>
      </c>
      <c r="CY399" s="307">
        <f t="shared" ca="1" si="272"/>
        <v>0</v>
      </c>
      <c r="CZ399" s="307">
        <f t="shared" ca="1" si="272"/>
        <v>0</v>
      </c>
      <c r="DA399" s="307">
        <f t="shared" ca="1" si="272"/>
        <v>0</v>
      </c>
      <c r="DB399" s="307">
        <f t="shared" ca="1" si="272"/>
        <v>0</v>
      </c>
      <c r="DC399" s="307">
        <f t="shared" ca="1" si="272"/>
        <v>0</v>
      </c>
      <c r="DD399" s="307">
        <f t="shared" ca="1" si="272"/>
        <v>0</v>
      </c>
      <c r="DE399" s="307">
        <f t="shared" ca="1" si="272"/>
        <v>0</v>
      </c>
      <c r="DF399" s="307">
        <f t="shared" ca="1" si="272"/>
        <v>0</v>
      </c>
      <c r="DG399" s="307">
        <f t="shared" ca="1" si="272"/>
        <v>0</v>
      </c>
      <c r="DH399" s="307">
        <f t="shared" ca="1" si="272"/>
        <v>0</v>
      </c>
      <c r="DI399" s="307">
        <f t="shared" ca="1" si="272"/>
        <v>0</v>
      </c>
      <c r="DJ399" s="307">
        <f t="shared" ca="1" si="272"/>
        <v>0</v>
      </c>
      <c r="DK399" s="307">
        <f t="shared" ca="1" si="272"/>
        <v>0</v>
      </c>
      <c r="DL399" s="307">
        <f t="shared" ca="1" si="272"/>
        <v>0</v>
      </c>
      <c r="DM399" s="307">
        <f t="shared" ca="1" si="272"/>
        <v>0</v>
      </c>
      <c r="DN399" s="307">
        <f ca="1">+DM404</f>
        <v>0</v>
      </c>
    </row>
    <row r="400" spans="1:118">
      <c r="A400" s="151"/>
      <c r="G400" s="54"/>
      <c r="H400" s="326"/>
      <c r="I400" s="54"/>
      <c r="J400" s="303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C400" s="307"/>
      <c r="AD400" s="307"/>
      <c r="AE400" s="307"/>
      <c r="AF400" s="307"/>
      <c r="AG400" s="307"/>
      <c r="AH400" s="307"/>
      <c r="AI400" s="307"/>
      <c r="AJ400" s="307"/>
      <c r="AK400" s="307"/>
      <c r="AL400" s="307"/>
      <c r="AM400" s="307"/>
      <c r="AN400" s="307"/>
      <c r="AO400" s="307"/>
      <c r="AP400" s="307"/>
      <c r="AQ400" s="307"/>
      <c r="AR400" s="307"/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307"/>
      <c r="BR400" s="307"/>
      <c r="BS400" s="307"/>
      <c r="BT400" s="307"/>
      <c r="BU400" s="307"/>
      <c r="BV400" s="307"/>
      <c r="BW400" s="307"/>
      <c r="BX400" s="307"/>
      <c r="BY400" s="307"/>
      <c r="BZ400" s="307"/>
      <c r="CA400" s="307"/>
      <c r="CB400" s="307"/>
      <c r="CC400" s="307"/>
      <c r="CD400" s="307"/>
      <c r="CE400" s="307"/>
      <c r="CF400" s="307"/>
      <c r="CG400" s="307"/>
      <c r="CH400" s="307"/>
      <c r="CI400" s="307"/>
      <c r="CJ400" s="307"/>
      <c r="CK400" s="307"/>
      <c r="CL400" s="307"/>
      <c r="CM400" s="307"/>
      <c r="CN400" s="307"/>
      <c r="CO400" s="307"/>
      <c r="CP400" s="307"/>
      <c r="CQ400" s="307"/>
      <c r="CR400" s="307"/>
      <c r="CS400" s="307"/>
      <c r="CT400" s="307"/>
      <c r="CU400" s="307"/>
      <c r="CV400" s="307"/>
      <c r="CW400" s="307"/>
      <c r="CX400" s="307"/>
      <c r="CY400" s="307"/>
      <c r="CZ400" s="307"/>
      <c r="DA400" s="307"/>
      <c r="DB400" s="307"/>
      <c r="DC400" s="307"/>
      <c r="DD400" s="307"/>
      <c r="DE400" s="307"/>
      <c r="DF400" s="307"/>
      <c r="DG400" s="307"/>
      <c r="DH400" s="307"/>
      <c r="DI400" s="307"/>
      <c r="DJ400" s="307"/>
      <c r="DK400" s="307"/>
      <c r="DL400" s="307"/>
      <c r="DM400" s="307"/>
      <c r="DN400" s="307"/>
    </row>
    <row r="401" spans="1:118">
      <c r="A401" s="151"/>
      <c r="C401" s="5" t="s">
        <v>258</v>
      </c>
      <c r="E401" s="60"/>
      <c r="F401" s="4"/>
      <c r="G401" s="54" t="s">
        <v>131</v>
      </c>
      <c r="H401" s="326"/>
      <c r="I401" s="54"/>
      <c r="J401" s="212">
        <f ca="1">IF(J393&gt;0,-MIN(J393,J399),MIN(Inputs!$J$341-J399,ABS(J393)))</f>
        <v>0</v>
      </c>
      <c r="K401" s="212">
        <f ca="1">IF(K393&gt;0,-MIN(K393,K399),MIN(Inputs!$J$341-K399,ABS(K393)))</f>
        <v>0</v>
      </c>
      <c r="L401" s="212">
        <f ca="1">IF(L393&gt;0,-MIN(L393,L399),MIN(Inputs!$J$341-L399,ABS(L393)))</f>
        <v>0</v>
      </c>
      <c r="M401" s="212">
        <f ca="1">IF(M393&gt;0,-MIN(M393,M399),MIN(Inputs!$J$341-M399,ABS(M393)))</f>
        <v>21468662.161007319</v>
      </c>
      <c r="N401" s="212">
        <f ca="1">IF(N393&gt;0,-MIN(N393,N399),MIN(Inputs!$J$341-N399,ABS(N393)))</f>
        <v>-21468662.161007319</v>
      </c>
      <c r="O401" s="212">
        <f ca="1">IF(O393&gt;0,-MIN(O393,O399),MIN(Inputs!$J$341-O399,ABS(O393)))</f>
        <v>0</v>
      </c>
      <c r="P401" s="212">
        <f ca="1">IF(P393&gt;0,-MIN(P393,P399),MIN(Inputs!$J$341-P399,ABS(P393)))</f>
        <v>0</v>
      </c>
      <c r="Q401" s="212">
        <f ca="1">IF(Q393&gt;0,-MIN(Q393,Q399),MIN(Inputs!$J$341-Q399,ABS(Q393)))</f>
        <v>0</v>
      </c>
      <c r="R401" s="212">
        <f ca="1">IF(R393&gt;0,-MIN(R393,R399),MIN(Inputs!$J$341-R399,ABS(R393)))</f>
        <v>0</v>
      </c>
      <c r="S401" s="212">
        <f ca="1">IF(S393&gt;0,-MIN(S393,S399),MIN(Inputs!$J$341-S399,ABS(S393)))</f>
        <v>0</v>
      </c>
      <c r="T401" s="212">
        <f ca="1">IF(T393&gt;0,-MIN(T393,T399),MIN(Inputs!$J$341-T399,ABS(T393)))</f>
        <v>0</v>
      </c>
      <c r="U401" s="212">
        <f ca="1">IF(U393&gt;0,-MIN(U393,U399),MIN(Inputs!$J$341-U399,ABS(U393)))</f>
        <v>0</v>
      </c>
      <c r="V401" s="212">
        <f ca="1">IF(V393&gt;0,-MIN(V393,V399),MIN(Inputs!$J$341-V399,ABS(V393)))</f>
        <v>0</v>
      </c>
      <c r="W401" s="212">
        <f ca="1">IF(W393&gt;0,-MIN(W393,W399),MIN(Inputs!$J$341-W399,ABS(W393)))</f>
        <v>0</v>
      </c>
      <c r="X401" s="212">
        <f ca="1">IF(X393&gt;0,-MIN(X393,X399),MIN(Inputs!$J$341-X399,ABS(X393)))</f>
        <v>0</v>
      </c>
      <c r="Y401" s="212">
        <f ca="1">IF(Y393&gt;0,-MIN(Y393,Y399),MIN(Inputs!$J$341-Y399,ABS(Y393)))</f>
        <v>0</v>
      </c>
      <c r="Z401" s="212">
        <f ca="1">IF(Z393&gt;0,-MIN(Z393,Z399),MIN(Inputs!$J$341-Z399,ABS(Z393)))</f>
        <v>0</v>
      </c>
      <c r="AA401" s="212">
        <f ca="1">IF(AA393&gt;0,-MIN(AA393,AA399),MIN(Inputs!$J$341-AA399,ABS(AA393)))</f>
        <v>0</v>
      </c>
      <c r="AB401" s="212">
        <f ca="1">IF(AB393&gt;0,-MIN(AB393,AB399),MIN(Inputs!$J$341-AB399,ABS(AB393)))</f>
        <v>0</v>
      </c>
      <c r="AC401" s="212">
        <f ca="1">IF(AC393&gt;0,-MIN(AC393,AC399),MIN(Inputs!$J$341-AC399,ABS(AC393)))</f>
        <v>0</v>
      </c>
      <c r="AD401" s="212">
        <f ca="1">IF(AD393&gt;0,-MIN(AD393,AD399),MIN(Inputs!$J$341-AD399,ABS(AD393)))</f>
        <v>0</v>
      </c>
      <c r="AE401" s="212">
        <f ca="1">IF(AE393&gt;0,-MIN(AE393,AE399),MIN(Inputs!$J$341-AE399,ABS(AE393)))</f>
        <v>0</v>
      </c>
      <c r="AF401" s="212">
        <f ca="1">IF(AF393&gt;0,-MIN(AF393,AF399),MIN(Inputs!$J$341-AF399,ABS(AF393)))</f>
        <v>0</v>
      </c>
      <c r="AG401" s="212">
        <f ca="1">IF(AG393&gt;0,-MIN(AG393,AG399),MIN(Inputs!$J$341-AG399,ABS(AG393)))</f>
        <v>0</v>
      </c>
      <c r="AH401" s="212">
        <f ca="1">IF(AH393&gt;0,-MIN(AH393,AH399),MIN(Inputs!$J$341-AH399,ABS(AH393)))</f>
        <v>0</v>
      </c>
      <c r="AI401" s="212">
        <f ca="1">IF(AI393&gt;0,-MIN(AI393,AI399),MIN(Inputs!$J$341-AI399,ABS(AI393)))</f>
        <v>0</v>
      </c>
      <c r="AJ401" s="212">
        <f ca="1">IF(AJ393&gt;0,-MIN(AJ393,AJ399),MIN(Inputs!$J$341-AJ399,ABS(AJ393)))</f>
        <v>0</v>
      </c>
      <c r="AK401" s="212">
        <f ca="1">IF(AK393&gt;0,-MIN(AK393,AK399),MIN(Inputs!$J$341-AK399,ABS(AK393)))</f>
        <v>0</v>
      </c>
      <c r="AL401" s="212">
        <f ca="1">IF(AL393&gt;0,-MIN(AL393,AL399),MIN(Inputs!$J$341-AL399,ABS(AL393)))</f>
        <v>0</v>
      </c>
      <c r="AM401" s="212">
        <f ca="1">IF(AM393&gt;0,-MIN(AM393,AM399),MIN(Inputs!$J$341-AM399,ABS(AM393)))</f>
        <v>0</v>
      </c>
      <c r="AN401" s="212">
        <f ca="1">IF(AN393&gt;0,-MIN(AN393,AN399),MIN(Inputs!$J$341-AN399,ABS(AN393)))</f>
        <v>0</v>
      </c>
      <c r="AO401" s="212">
        <f ca="1">IF(AO393&gt;0,-MIN(AO393,AO399),MIN(Inputs!$J$341-AO399,ABS(AO393)))</f>
        <v>0</v>
      </c>
      <c r="AP401" s="212">
        <f ca="1">IF(AP393&gt;0,-MIN(AP393,AP399),MIN(Inputs!$J$341-AP399,ABS(AP393)))</f>
        <v>0</v>
      </c>
      <c r="AQ401" s="212">
        <f ca="1">IF(AQ393&gt;0,-MIN(AQ393,AQ399),MIN(Inputs!$J$341-AQ399,ABS(AQ393)))</f>
        <v>0</v>
      </c>
      <c r="AR401" s="212">
        <f ca="1">IF(AR393&gt;0,-MIN(AR393,AR399),MIN(Inputs!$J$341-AR399,ABS(AR393)))</f>
        <v>0</v>
      </c>
      <c r="AS401" s="212">
        <f ca="1">IF(AS393&gt;0,-MIN(AS393,AS399),MIN(Inputs!$J$341-AS399,ABS(AS393)))</f>
        <v>0</v>
      </c>
      <c r="AT401" s="212">
        <f ca="1">IF(AT393&gt;0,-MIN(AT393,AT399),MIN(Inputs!$J$341-AT399,ABS(AT393)))</f>
        <v>0</v>
      </c>
      <c r="AU401" s="212">
        <f ca="1">IF(AU393&gt;0,-MIN(AU393,AU399),MIN(Inputs!$J$341-AU399,ABS(AU393)))</f>
        <v>0</v>
      </c>
      <c r="AV401" s="212">
        <f ca="1">IF(AV393&gt;0,-MIN(AV393,AV399),MIN(Inputs!$J$341-AV399,ABS(AV393)))</f>
        <v>0</v>
      </c>
      <c r="AW401" s="212">
        <f ca="1">IF(AW393&gt;0,-MIN(AW393,AW399),MIN(Inputs!$J$341-AW399,ABS(AW393)))</f>
        <v>0</v>
      </c>
      <c r="AX401" s="212">
        <f ca="1">IF(AX393&gt;0,-MIN(AX393,AX399),MIN(Inputs!$J$341-AX399,ABS(AX393)))</f>
        <v>0</v>
      </c>
      <c r="AY401" s="212">
        <f ca="1">IF(AY393&gt;0,-MIN(AY393,AY399),MIN(Inputs!$J$341-AY399,ABS(AY393)))</f>
        <v>0</v>
      </c>
      <c r="AZ401" s="212">
        <f ca="1">IF(AZ393&gt;0,-MIN(AZ393,AZ399),MIN(Inputs!$J$341-AZ399,ABS(AZ393)))</f>
        <v>0</v>
      </c>
      <c r="BA401" s="212">
        <f ca="1">IF(BA393&gt;0,-MIN(BA393,BA399),MIN(Inputs!$J$341-BA399,ABS(BA393)))</f>
        <v>0</v>
      </c>
      <c r="BB401" s="212">
        <f ca="1">IF(BB393&gt;0,-MIN(BB393,BB399),MIN(Inputs!$J$341-BB399,ABS(BB393)))</f>
        <v>0</v>
      </c>
      <c r="BC401" s="212">
        <f ca="1">IF(BC393&gt;0,-MIN(BC393,BC399),MIN(Inputs!$J$341-BC399,ABS(BC393)))</f>
        <v>0</v>
      </c>
      <c r="BD401" s="212">
        <f ca="1">IF(BD393&gt;0,-MIN(BD393,BD399),MIN(Inputs!$J$341-BD399,ABS(BD393)))</f>
        <v>0</v>
      </c>
      <c r="BE401" s="212">
        <f ca="1">IF(BE393&gt;0,-MIN(BE393,BE399),MIN(Inputs!$J$341-BE399,ABS(BE393)))</f>
        <v>0</v>
      </c>
      <c r="BF401" s="212">
        <f ca="1">IF(BF393&gt;0,-MIN(BF393,BF399),MIN(Inputs!$J$341-BF399,ABS(BF393)))</f>
        <v>0</v>
      </c>
      <c r="BG401" s="212">
        <f ca="1">IF(BG393&gt;0,-MIN(BG393,BG399),MIN(Inputs!$J$341-BG399,ABS(BG393)))</f>
        <v>0</v>
      </c>
      <c r="BH401" s="212">
        <f ca="1">IF(BH393&gt;0,-MIN(BH393,BH399),MIN(Inputs!$J$341-BH399,ABS(BH393)))</f>
        <v>0</v>
      </c>
      <c r="BI401" s="212">
        <f ca="1">IF(BI393&gt;0,-MIN(BI393,BI399),MIN(Inputs!$J$341-BI399,ABS(BI393)))</f>
        <v>0</v>
      </c>
      <c r="BJ401" s="212">
        <f ca="1">IF(BJ393&gt;0,-MIN(BJ393,BJ399),MIN(Inputs!$J$341-BJ399,ABS(BJ393)))</f>
        <v>0</v>
      </c>
      <c r="BK401" s="212">
        <f ca="1">IF(BK393&gt;0,-MIN(BK393,BK399),MIN(Inputs!$J$341-BK399,ABS(BK393)))</f>
        <v>0</v>
      </c>
      <c r="BL401" s="212">
        <f ca="1">IF(BL393&gt;0,-MIN(BL393,BL399),MIN(Inputs!$J$341-BL399,ABS(BL393)))</f>
        <v>0</v>
      </c>
      <c r="BM401" s="212">
        <f ca="1">IF(BM393&gt;0,-MIN(BM393,BM399),MIN(Inputs!$J$341-BM399,ABS(BM393)))</f>
        <v>0</v>
      </c>
      <c r="BN401" s="212">
        <f ca="1">IF(BN393&gt;0,-MIN(BN393,BN399),MIN(Inputs!$J$341-BN399,ABS(BN393)))</f>
        <v>0</v>
      </c>
      <c r="BO401" s="212">
        <f ca="1">IF(BO393&gt;0,-MIN(BO393,BO399),MIN(Inputs!$J$341-BO399,ABS(BO393)))</f>
        <v>0</v>
      </c>
      <c r="BP401" s="212">
        <f ca="1">IF(BP393&gt;0,-MIN(BP393,BP399),MIN(Inputs!$J$341-BP399,ABS(BP393)))</f>
        <v>0</v>
      </c>
      <c r="BQ401" s="212">
        <f ca="1">IF(BQ393&gt;0,-MIN(BQ393,BQ399),MIN(Inputs!$J$341-BQ399,ABS(BQ393)))</f>
        <v>0</v>
      </c>
      <c r="BR401" s="212">
        <f ca="1">IF(BR393&gt;0,-MIN(BR393,BR399),MIN(Inputs!$J$341-BR399,ABS(BR393)))</f>
        <v>0</v>
      </c>
      <c r="BS401" s="212">
        <f ca="1">IF(BS393&gt;0,-MIN(BS393,BS399),MIN(Inputs!$J$341-BS399,ABS(BS393)))</f>
        <v>0</v>
      </c>
      <c r="BT401" s="212">
        <f ca="1">IF(BT393&gt;0,-MIN(BT393,BT399),MIN(Inputs!$J$341-BT399,ABS(BT393)))</f>
        <v>0</v>
      </c>
      <c r="BU401" s="212">
        <f ca="1">IF(BU393&gt;0,-MIN(BU393,BU399),MIN(Inputs!$J$341-BU399,ABS(BU393)))</f>
        <v>0</v>
      </c>
      <c r="BV401" s="212">
        <f ca="1">IF(BV393&gt;0,-MIN(BV393,BV399),MIN(Inputs!$J$341-BV399,ABS(BV393)))</f>
        <v>0</v>
      </c>
      <c r="BW401" s="212">
        <f ca="1">IF(BW393&gt;0,-MIN(BW393,BW399),MIN(Inputs!$J$341-BW399,ABS(BW393)))</f>
        <v>0</v>
      </c>
      <c r="BX401" s="212">
        <f ca="1">IF(BX393&gt;0,-MIN(BX393,BX399),MIN(Inputs!$J$341-BX399,ABS(BX393)))</f>
        <v>0</v>
      </c>
      <c r="BY401" s="212">
        <f ca="1">IF(BY393&gt;0,-MIN(BY393,BY399),MIN(Inputs!$J$341-BY399,ABS(BY393)))</f>
        <v>0</v>
      </c>
      <c r="BZ401" s="212">
        <f ca="1">IF(BZ393&gt;0,-MIN(BZ393,BZ399),MIN(Inputs!$J$341-BZ399,ABS(BZ393)))</f>
        <v>0</v>
      </c>
      <c r="CA401" s="212">
        <f ca="1">IF(CA393&gt;0,-MIN(CA393,CA399),MIN(Inputs!$J$341-CA399,ABS(CA393)))</f>
        <v>0</v>
      </c>
      <c r="CB401" s="212">
        <f ca="1">IF(CB393&gt;0,-MIN(CB393,CB399),MIN(Inputs!$J$341-CB399,ABS(CB393)))</f>
        <v>0</v>
      </c>
      <c r="CC401" s="212">
        <f ca="1">IF(CC393&gt;0,-MIN(CC393,CC399),MIN(Inputs!$J$341-CC399,ABS(CC393)))</f>
        <v>0</v>
      </c>
      <c r="CD401" s="212">
        <f ca="1">IF(CD393&gt;0,-MIN(CD393,CD399),MIN(Inputs!$J$341-CD399,ABS(CD393)))</f>
        <v>0</v>
      </c>
      <c r="CE401" s="212">
        <f ca="1">IF(CE393&gt;0,-MIN(CE393,CE399),MIN(Inputs!$J$341-CE399,ABS(CE393)))</f>
        <v>0</v>
      </c>
      <c r="CF401" s="212">
        <f ca="1">IF(CF393&gt;0,-MIN(CF393,CF399),MIN(Inputs!$J$341-CF399,ABS(CF393)))</f>
        <v>0</v>
      </c>
      <c r="CG401" s="212">
        <f ca="1">IF(CG393&gt;0,-MIN(CG393,CG399),MIN(Inputs!$J$341-CG399,ABS(CG393)))</f>
        <v>0</v>
      </c>
      <c r="CH401" s="212">
        <f ca="1">IF(CH393&gt;0,-MIN(CH393,CH399),MIN(Inputs!$J$341-CH399,ABS(CH393)))</f>
        <v>0</v>
      </c>
      <c r="CI401" s="212">
        <f ca="1">IF(CI393&gt;0,-MIN(CI393,CI399),MIN(Inputs!$J$341-CI399,ABS(CI393)))</f>
        <v>0</v>
      </c>
      <c r="CJ401" s="212">
        <f ca="1">IF(CJ393&gt;0,-MIN(CJ393,CJ399),MIN(Inputs!$J$341-CJ399,ABS(CJ393)))</f>
        <v>0</v>
      </c>
      <c r="CK401" s="212">
        <f ca="1">IF(CK393&gt;0,-MIN(CK393,CK399),MIN(Inputs!$J$341-CK399,ABS(CK393)))</f>
        <v>0</v>
      </c>
      <c r="CL401" s="212">
        <f ca="1">IF(CL393&gt;0,-MIN(CL393,CL399),MIN(Inputs!$J$341-CL399,ABS(CL393)))</f>
        <v>0</v>
      </c>
      <c r="CM401" s="212">
        <f ca="1">IF(CM393&gt;0,-MIN(CM393,CM399),MIN(Inputs!$J$341-CM399,ABS(CM393)))</f>
        <v>0</v>
      </c>
      <c r="CN401" s="212">
        <f ca="1">IF(CN393&gt;0,-MIN(CN393,CN399),MIN(Inputs!$J$341-CN399,ABS(CN393)))</f>
        <v>0</v>
      </c>
      <c r="CO401" s="212">
        <f ca="1">IF(CO393&gt;0,-MIN(CO393,CO399),MIN(Inputs!$J$341-CO399,ABS(CO393)))</f>
        <v>0</v>
      </c>
      <c r="CP401" s="212">
        <f ca="1">IF(CP393&gt;0,-MIN(CP393,CP399),MIN(Inputs!$J$341-CP399,ABS(CP393)))</f>
        <v>0</v>
      </c>
      <c r="CQ401" s="212">
        <f ca="1">IF(CQ393&gt;0,-MIN(CQ393,CQ399),MIN(Inputs!$J$341-CQ399,ABS(CQ393)))</f>
        <v>0</v>
      </c>
      <c r="CR401" s="212">
        <f ca="1">IF(CR393&gt;0,-MIN(CR393,CR399),MIN(Inputs!$J$341-CR399,ABS(CR393)))</f>
        <v>0</v>
      </c>
      <c r="CS401" s="212">
        <f ca="1">IF(CS393&gt;0,-MIN(CS393,CS399),MIN(Inputs!$J$341-CS399,ABS(CS393)))</f>
        <v>0</v>
      </c>
      <c r="CT401" s="212">
        <f ca="1">IF(CT393&gt;0,-MIN(CT393,CT399),MIN(Inputs!$J$341-CT399,ABS(CT393)))</f>
        <v>0</v>
      </c>
      <c r="CU401" s="212">
        <f ca="1">IF(CU393&gt;0,-MIN(CU393,CU399),MIN(Inputs!$J$341-CU399,ABS(CU393)))</f>
        <v>0</v>
      </c>
      <c r="CV401" s="212">
        <f ca="1">IF(CV393&gt;0,-MIN(CV393,CV399),MIN(Inputs!$J$341-CV399,ABS(CV393)))</f>
        <v>0</v>
      </c>
      <c r="CW401" s="212">
        <f ca="1">IF(CW393&gt;0,-MIN(CW393,CW399),MIN(Inputs!$J$341-CW399,ABS(CW393)))</f>
        <v>0</v>
      </c>
      <c r="CX401" s="212">
        <f ca="1">IF(CX393&gt;0,-MIN(CX393,CX399),MIN(Inputs!$J$341-CX399,ABS(CX393)))</f>
        <v>0</v>
      </c>
      <c r="CY401" s="212">
        <f ca="1">IF(CY393&gt;0,-MIN(CY393,CY399),MIN(Inputs!$J$341-CY399,ABS(CY393)))</f>
        <v>0</v>
      </c>
      <c r="CZ401" s="212">
        <f ca="1">IF(CZ393&gt;0,-MIN(CZ393,CZ399),MIN(Inputs!$J$341-CZ399,ABS(CZ393)))</f>
        <v>0</v>
      </c>
      <c r="DA401" s="212">
        <f ca="1">IF(DA393&gt;0,-MIN(DA393,DA399),MIN(Inputs!$J$341-DA399,ABS(DA393)))</f>
        <v>0</v>
      </c>
      <c r="DB401" s="212">
        <f ca="1">IF(DB393&gt;0,-MIN(DB393,DB399),MIN(Inputs!$J$341-DB399,ABS(DB393)))</f>
        <v>0</v>
      </c>
      <c r="DC401" s="212">
        <f ca="1">IF(DC393&gt;0,-MIN(DC393,DC399),MIN(Inputs!$J$341-DC399,ABS(DC393)))</f>
        <v>0</v>
      </c>
      <c r="DD401" s="212">
        <f ca="1">IF(DD393&gt;0,-MIN(DD393,DD399),MIN(Inputs!$J$341-DD399,ABS(DD393)))</f>
        <v>0</v>
      </c>
      <c r="DE401" s="212">
        <f ca="1">IF(DE393&gt;0,-MIN(DE393,DE399),MIN(Inputs!$J$341-DE399,ABS(DE393)))</f>
        <v>0</v>
      </c>
      <c r="DF401" s="212">
        <f ca="1">IF(DF393&gt;0,-MIN(DF393,DF399),MIN(Inputs!$J$341-DF399,ABS(DF393)))</f>
        <v>0</v>
      </c>
      <c r="DG401" s="212">
        <f ca="1">IF(DG393&gt;0,-MIN(DG393,DG399),MIN(Inputs!$J$341-DG399,ABS(DG393)))</f>
        <v>0</v>
      </c>
      <c r="DH401" s="212">
        <f ca="1">IF(DH393&gt;0,-MIN(DH393,DH399),MIN(Inputs!$J$341-DH399,ABS(DH393)))</f>
        <v>0</v>
      </c>
      <c r="DI401" s="212">
        <f ca="1">IF(DI393&gt;0,-MIN(DI393,DI399),MIN(Inputs!$J$341-DI399,ABS(DI393)))</f>
        <v>0</v>
      </c>
      <c r="DJ401" s="212">
        <f ca="1">IF(DJ393&gt;0,-MIN(DJ393,DJ399),MIN(Inputs!$J$341-DJ399,ABS(DJ393)))</f>
        <v>0</v>
      </c>
      <c r="DK401" s="212">
        <f ca="1">IF(DK393&gt;0,-MIN(DK393,DK399),MIN(Inputs!$J$341-DK399,ABS(DK393)))</f>
        <v>0</v>
      </c>
      <c r="DL401" s="212">
        <f ca="1">IF(DL393&gt;0,-MIN(DL393,DL399),MIN(Inputs!$J$341-DL399,ABS(DL393)))</f>
        <v>0</v>
      </c>
      <c r="DM401" s="212">
        <f ca="1">IF(DM393&gt;0,-MIN(DM393,DM399),MIN(Inputs!$J$341-DM399,ABS(DM393)))</f>
        <v>0</v>
      </c>
      <c r="DN401" s="212">
        <f ca="1">IF(DN393&gt;0,-MIN(DN393,DN399),MIN(Inputs!$J$341-DN399,ABS(DN393)))</f>
        <v>0</v>
      </c>
    </row>
    <row r="402" spans="1:118">
      <c r="A402" s="151"/>
      <c r="C402" s="5" t="s">
        <v>250</v>
      </c>
      <c r="E402" s="60"/>
      <c r="F402" s="4"/>
      <c r="G402" s="54" t="s">
        <v>131</v>
      </c>
      <c r="H402" s="326"/>
      <c r="I402" s="54"/>
      <c r="J402" s="307">
        <f>(Inputs!$J$341-'Project 2'!J399)*(Inputs!$J$344/12)</f>
        <v>8333.3333333333339</v>
      </c>
      <c r="K402" s="307">
        <f ca="1">(Inputs!$J$341-'Project 2'!K399)*(Inputs!$J$344/12)</f>
        <v>8333.3333333333339</v>
      </c>
      <c r="L402" s="307">
        <f ca="1">(Inputs!$J$341-'Project 2'!L399)*(Inputs!$J$344/12)</f>
        <v>8333.3333333333339</v>
      </c>
      <c r="M402" s="307">
        <f ca="1">(Inputs!$J$341-'Project 2'!M399)*(Inputs!$J$344/12)</f>
        <v>8333.3333333333339</v>
      </c>
      <c r="N402" s="307">
        <f ca="1">(Inputs!$J$341-'Project 2'!N399)*(Inputs!$J$344/12)</f>
        <v>3860.6953831234755</v>
      </c>
      <c r="O402" s="307">
        <f ca="1">(Inputs!$J$341-'Project 2'!O399)*(Inputs!$J$344/12)</f>
        <v>8333.3333333333339</v>
      </c>
      <c r="P402" s="307">
        <f ca="1">(Inputs!$J$341-'Project 2'!P399)*(Inputs!$J$344/12)</f>
        <v>8333.3333333333339</v>
      </c>
      <c r="Q402" s="307">
        <f ca="1">(Inputs!$J$341-'Project 2'!Q399)*(Inputs!$J$344/12)</f>
        <v>8333.3333333333339</v>
      </c>
      <c r="R402" s="307">
        <f ca="1">(Inputs!$J$341-'Project 2'!R399)*(Inputs!$J$344/12)</f>
        <v>8333.3333333333339</v>
      </c>
      <c r="S402" s="307">
        <f ca="1">(Inputs!$J$341-'Project 2'!S399)*(Inputs!$J$344/12)</f>
        <v>8333.3333333333339</v>
      </c>
      <c r="T402" s="307">
        <f ca="1">(Inputs!$J$341-'Project 2'!T399)*(Inputs!$J$344/12)</f>
        <v>8333.3333333333339</v>
      </c>
      <c r="U402" s="307">
        <f ca="1">(Inputs!$J$341-'Project 2'!U399)*(Inputs!$J$344/12)</f>
        <v>8333.3333333333339</v>
      </c>
      <c r="V402" s="307">
        <f ca="1">(Inputs!$J$341-'Project 2'!V399)*(Inputs!$J$344/12)</f>
        <v>8333.3333333333339</v>
      </c>
      <c r="W402" s="307">
        <f ca="1">(Inputs!$J$341-'Project 2'!W399)*(Inputs!$J$344/12)</f>
        <v>8333.3333333333339</v>
      </c>
      <c r="X402" s="307">
        <f ca="1">(Inputs!$J$341-'Project 2'!X399)*(Inputs!$J$344/12)</f>
        <v>8333.3333333333339</v>
      </c>
      <c r="Y402" s="307">
        <f ca="1">(Inputs!$J$341-'Project 2'!Y399)*(Inputs!$J$344/12)</f>
        <v>8333.3333333333339</v>
      </c>
      <c r="Z402" s="307">
        <f ca="1">(Inputs!$J$341-'Project 2'!Z399)*(Inputs!$J$344/12)</f>
        <v>8333.3333333333339</v>
      </c>
      <c r="AA402" s="307">
        <f ca="1">(Inputs!$J$341-'Project 2'!AA399)*(Inputs!$J$344/12)</f>
        <v>8333.3333333333339</v>
      </c>
      <c r="AB402" s="307">
        <f ca="1">(Inputs!$J$341-'Project 2'!AB399)*(Inputs!$J$344/12)</f>
        <v>8333.3333333333339</v>
      </c>
      <c r="AC402" s="307">
        <f ca="1">(Inputs!$J$341-'Project 2'!AC399)*(Inputs!$J$344/12)</f>
        <v>8333.3333333333339</v>
      </c>
      <c r="AD402" s="307">
        <f ca="1">(Inputs!$J$341-'Project 2'!AD399)*(Inputs!$J$344/12)</f>
        <v>8333.3333333333339</v>
      </c>
      <c r="AE402" s="307">
        <f ca="1">(Inputs!$J$341-'Project 2'!AE399)*(Inputs!$J$344/12)</f>
        <v>8333.3333333333339</v>
      </c>
      <c r="AF402" s="307">
        <f ca="1">(Inputs!$J$341-'Project 2'!AF399)*(Inputs!$J$344/12)</f>
        <v>8333.3333333333339</v>
      </c>
      <c r="AG402" s="307">
        <f ca="1">(Inputs!$J$341-'Project 2'!AG399)*(Inputs!$J$344/12)</f>
        <v>8333.3333333333339</v>
      </c>
      <c r="AH402" s="307">
        <f ca="1">(Inputs!$J$341-'Project 2'!AH399)*(Inputs!$J$344/12)</f>
        <v>8333.3333333333339</v>
      </c>
      <c r="AI402" s="307">
        <f ca="1">(Inputs!$J$341-'Project 2'!AI399)*(Inputs!$J$344/12)</f>
        <v>8333.3333333333339</v>
      </c>
      <c r="AJ402" s="307">
        <f ca="1">(Inputs!$J$341-'Project 2'!AJ399)*(Inputs!$J$344/12)</f>
        <v>8333.3333333333339</v>
      </c>
      <c r="AK402" s="307">
        <f ca="1">(Inputs!$J$341-'Project 2'!AK399)*(Inputs!$J$344/12)</f>
        <v>8333.3333333333339</v>
      </c>
      <c r="AL402" s="307">
        <f ca="1">(Inputs!$J$341-'Project 2'!AL399)*(Inputs!$J$344/12)</f>
        <v>8333.3333333333339</v>
      </c>
      <c r="AM402" s="307">
        <f ca="1">(Inputs!$J$341-'Project 2'!AM399)*(Inputs!$J$344/12)</f>
        <v>8333.3333333333339</v>
      </c>
      <c r="AN402" s="307">
        <f ca="1">(Inputs!$J$341-'Project 2'!AN399)*(Inputs!$J$344/12)</f>
        <v>8333.3333333333339</v>
      </c>
      <c r="AO402" s="307">
        <f ca="1">(Inputs!$J$341-'Project 2'!AO399)*(Inputs!$J$344/12)</f>
        <v>8333.3333333333339</v>
      </c>
      <c r="AP402" s="307">
        <f ca="1">(Inputs!$J$341-'Project 2'!AP399)*(Inputs!$J$344/12)</f>
        <v>8333.3333333333339</v>
      </c>
      <c r="AQ402" s="307">
        <f ca="1">(Inputs!$J$341-'Project 2'!AQ399)*(Inputs!$J$344/12)</f>
        <v>8333.3333333333339</v>
      </c>
      <c r="AR402" s="307">
        <f ca="1">(Inputs!$J$341-'Project 2'!AR399)*(Inputs!$J$344/12)</f>
        <v>8333.3333333333339</v>
      </c>
      <c r="AS402" s="307">
        <f ca="1">(Inputs!$J$341-'Project 2'!AS399)*(Inputs!$J$344/12)</f>
        <v>8333.3333333333339</v>
      </c>
      <c r="AT402" s="307">
        <f ca="1">(Inputs!$J$341-'Project 2'!AT399)*(Inputs!$J$344/12)</f>
        <v>8333.3333333333339</v>
      </c>
      <c r="AU402" s="307">
        <f ca="1">(Inputs!$J$341-'Project 2'!AU399)*(Inputs!$J$344/12)</f>
        <v>8333.3333333333339</v>
      </c>
      <c r="AV402" s="307">
        <f ca="1">(Inputs!$J$341-'Project 2'!AV399)*(Inputs!$J$344/12)</f>
        <v>8333.3333333333339</v>
      </c>
      <c r="AW402" s="307">
        <f ca="1">(Inputs!$J$341-'Project 2'!AW399)*(Inputs!$J$344/12)</f>
        <v>8333.3333333333339</v>
      </c>
      <c r="AX402" s="307">
        <f ca="1">(Inputs!$J$341-'Project 2'!AX399)*(Inputs!$J$344/12)</f>
        <v>8333.3333333333339</v>
      </c>
      <c r="AY402" s="307">
        <f ca="1">(Inputs!$J$341-'Project 2'!AY399)*(Inputs!$J$344/12)</f>
        <v>8333.3333333333339</v>
      </c>
      <c r="AZ402" s="307">
        <f ca="1">(Inputs!$J$341-'Project 2'!AZ399)*(Inputs!$J$344/12)</f>
        <v>8333.3333333333339</v>
      </c>
      <c r="BA402" s="307">
        <f ca="1">(Inputs!$J$341-'Project 2'!BA399)*(Inputs!$J$344/12)</f>
        <v>8333.3333333333339</v>
      </c>
      <c r="BB402" s="307">
        <f ca="1">(Inputs!$J$341-'Project 2'!BB399)*(Inputs!$J$344/12)</f>
        <v>8333.3333333333339</v>
      </c>
      <c r="BC402" s="307">
        <f ca="1">(Inputs!$J$341-'Project 2'!BC399)*(Inputs!$J$344/12)</f>
        <v>8333.3333333333339</v>
      </c>
      <c r="BD402" s="307">
        <f ca="1">(Inputs!$J$341-'Project 2'!BD399)*(Inputs!$J$344/12)</f>
        <v>8333.3333333333339</v>
      </c>
      <c r="BE402" s="307">
        <f ca="1">(Inputs!$J$341-'Project 2'!BE399)*(Inputs!$J$344/12)</f>
        <v>8333.3333333333339</v>
      </c>
      <c r="BF402" s="307">
        <f ca="1">(Inputs!$J$341-'Project 2'!BF399)*(Inputs!$J$344/12)</f>
        <v>8333.3333333333339</v>
      </c>
      <c r="BG402" s="307">
        <f ca="1">(Inputs!$J$341-'Project 2'!BG399)*(Inputs!$J$344/12)</f>
        <v>8333.3333333333339</v>
      </c>
      <c r="BH402" s="307">
        <f ca="1">(Inputs!$J$341-'Project 2'!BH399)*(Inputs!$J$344/12)</f>
        <v>8333.3333333333339</v>
      </c>
      <c r="BI402" s="307">
        <f ca="1">(Inputs!$J$341-'Project 2'!BI399)*(Inputs!$J$344/12)</f>
        <v>8333.3333333333339</v>
      </c>
      <c r="BJ402" s="307">
        <f ca="1">(Inputs!$J$341-'Project 2'!BJ399)*(Inputs!$J$344/12)</f>
        <v>8333.3333333333339</v>
      </c>
      <c r="BK402" s="307">
        <f ca="1">(Inputs!$J$341-'Project 2'!BK399)*(Inputs!$J$344/12)</f>
        <v>8333.3333333333339</v>
      </c>
      <c r="BL402" s="307">
        <f ca="1">(Inputs!$J$341-'Project 2'!BL399)*(Inputs!$J$344/12)</f>
        <v>8333.3333333333339</v>
      </c>
      <c r="BM402" s="307">
        <f ca="1">(Inputs!$J$341-'Project 2'!BM399)*(Inputs!$J$344/12)</f>
        <v>8333.3333333333339</v>
      </c>
      <c r="BN402" s="307">
        <f ca="1">(Inputs!$J$341-'Project 2'!BN399)*(Inputs!$J$344/12)</f>
        <v>8333.3333333333339</v>
      </c>
      <c r="BO402" s="307">
        <f ca="1">(Inputs!$J$341-'Project 2'!BO399)*(Inputs!$J$344/12)</f>
        <v>8333.3333333333339</v>
      </c>
      <c r="BP402" s="307">
        <f ca="1">(Inputs!$J$341-'Project 2'!BP399)*(Inputs!$J$344/12)</f>
        <v>8333.3333333333339</v>
      </c>
      <c r="BQ402" s="307">
        <f ca="1">(Inputs!$J$341-'Project 2'!BQ399)*(Inputs!$J$344/12)</f>
        <v>8333.3333333333339</v>
      </c>
      <c r="BR402" s="307">
        <f ca="1">(Inputs!$J$341-'Project 2'!BR399)*(Inputs!$J$344/12)</f>
        <v>8333.3333333333339</v>
      </c>
      <c r="BS402" s="307">
        <f ca="1">(Inputs!$J$341-'Project 2'!BS399)*(Inputs!$J$344/12)</f>
        <v>8333.3333333333339</v>
      </c>
      <c r="BT402" s="307">
        <f ca="1">(Inputs!$J$341-'Project 2'!BT399)*(Inputs!$J$344/12)</f>
        <v>8333.3333333333339</v>
      </c>
      <c r="BU402" s="307">
        <f ca="1">(Inputs!$J$341-'Project 2'!BU399)*(Inputs!$J$344/12)</f>
        <v>8333.3333333333339</v>
      </c>
      <c r="BV402" s="307">
        <f ca="1">(Inputs!$J$341-'Project 2'!BV399)*(Inputs!$J$344/12)</f>
        <v>8333.3333333333339</v>
      </c>
      <c r="BW402" s="307">
        <f ca="1">(Inputs!$J$341-'Project 2'!BW399)*(Inputs!$J$344/12)</f>
        <v>8333.3333333333339</v>
      </c>
      <c r="BX402" s="307">
        <f ca="1">(Inputs!$J$341-'Project 2'!BX399)*(Inputs!$J$344/12)</f>
        <v>8333.3333333333339</v>
      </c>
      <c r="BY402" s="307">
        <f ca="1">(Inputs!$J$341-'Project 2'!BY399)*(Inputs!$J$344/12)</f>
        <v>8333.3333333333339</v>
      </c>
      <c r="BZ402" s="307">
        <f ca="1">(Inputs!$J$341-'Project 2'!BZ399)*(Inputs!$J$344/12)</f>
        <v>8333.3333333333339</v>
      </c>
      <c r="CA402" s="307">
        <f ca="1">(Inputs!$J$341-'Project 2'!CA399)*(Inputs!$J$344/12)</f>
        <v>8333.3333333333339</v>
      </c>
      <c r="CB402" s="307">
        <f ca="1">(Inputs!$J$341-'Project 2'!CB399)*(Inputs!$J$344/12)</f>
        <v>8333.3333333333339</v>
      </c>
      <c r="CC402" s="307">
        <f ca="1">(Inputs!$J$341-'Project 2'!CC399)*(Inputs!$J$344/12)</f>
        <v>8333.3333333333339</v>
      </c>
      <c r="CD402" s="307">
        <f ca="1">(Inputs!$J$341-'Project 2'!CD399)*(Inputs!$J$344/12)</f>
        <v>8333.3333333333339</v>
      </c>
      <c r="CE402" s="307">
        <f ca="1">(Inputs!$J$341-'Project 2'!CE399)*(Inputs!$J$344/12)</f>
        <v>8333.3333333333339</v>
      </c>
      <c r="CF402" s="307">
        <f ca="1">(Inputs!$J$341-'Project 2'!CF399)*(Inputs!$J$344/12)</f>
        <v>8333.3333333333339</v>
      </c>
      <c r="CG402" s="307">
        <f ca="1">(Inputs!$J$341-'Project 2'!CG399)*(Inputs!$J$344/12)</f>
        <v>8333.3333333333339</v>
      </c>
      <c r="CH402" s="307">
        <f ca="1">(Inputs!$J$341-'Project 2'!CH399)*(Inputs!$J$344/12)</f>
        <v>8333.3333333333339</v>
      </c>
      <c r="CI402" s="307">
        <f ca="1">(Inputs!$J$341-'Project 2'!CI399)*(Inputs!$J$344/12)</f>
        <v>8333.3333333333339</v>
      </c>
      <c r="CJ402" s="307">
        <f ca="1">(Inputs!$J$341-'Project 2'!CJ399)*(Inputs!$J$344/12)</f>
        <v>8333.3333333333339</v>
      </c>
      <c r="CK402" s="307">
        <f ca="1">(Inputs!$J$341-'Project 2'!CK399)*(Inputs!$J$344/12)</f>
        <v>8333.3333333333339</v>
      </c>
      <c r="CL402" s="307">
        <f ca="1">(Inputs!$J$341-'Project 2'!CL399)*(Inputs!$J$344/12)</f>
        <v>8333.3333333333339</v>
      </c>
      <c r="CM402" s="307">
        <f ca="1">(Inputs!$J$341-'Project 2'!CM399)*(Inputs!$J$344/12)</f>
        <v>8333.3333333333339</v>
      </c>
      <c r="CN402" s="307">
        <f ca="1">(Inputs!$J$341-'Project 2'!CN399)*(Inputs!$J$344/12)</f>
        <v>8333.3333333333339</v>
      </c>
      <c r="CO402" s="307">
        <f ca="1">(Inputs!$J$341-'Project 2'!CO399)*(Inputs!$J$344/12)</f>
        <v>8333.3333333333339</v>
      </c>
      <c r="CP402" s="307">
        <f ca="1">(Inputs!$J$341-'Project 2'!CP399)*(Inputs!$J$344/12)</f>
        <v>8333.3333333333339</v>
      </c>
      <c r="CQ402" s="307">
        <f ca="1">(Inputs!$J$341-'Project 2'!CQ399)*(Inputs!$J$344/12)</f>
        <v>8333.3333333333339</v>
      </c>
      <c r="CR402" s="307">
        <f ca="1">(Inputs!$J$341-'Project 2'!CR399)*(Inputs!$J$344/12)</f>
        <v>8333.3333333333339</v>
      </c>
      <c r="CS402" s="307">
        <f ca="1">(Inputs!$J$341-'Project 2'!CS399)*(Inputs!$J$344/12)</f>
        <v>8333.3333333333339</v>
      </c>
      <c r="CT402" s="307">
        <f ca="1">(Inputs!$J$341-'Project 2'!CT399)*(Inputs!$J$344/12)</f>
        <v>8333.3333333333339</v>
      </c>
      <c r="CU402" s="307">
        <f ca="1">(Inputs!$J$341-'Project 2'!CU399)*(Inputs!$J$344/12)</f>
        <v>8333.3333333333339</v>
      </c>
      <c r="CV402" s="307">
        <f ca="1">(Inputs!$J$341-'Project 2'!CV399)*(Inputs!$J$344/12)</f>
        <v>8333.3333333333339</v>
      </c>
      <c r="CW402" s="307">
        <f ca="1">(Inputs!$J$341-'Project 2'!CW399)*(Inputs!$J$344/12)</f>
        <v>8333.3333333333339</v>
      </c>
      <c r="CX402" s="307">
        <f ca="1">(Inputs!$J$341-'Project 2'!CX399)*(Inputs!$J$344/12)</f>
        <v>8333.3333333333339</v>
      </c>
      <c r="CY402" s="307">
        <f ca="1">(Inputs!$J$341-'Project 2'!CY399)*(Inputs!$J$344/12)</f>
        <v>8333.3333333333339</v>
      </c>
      <c r="CZ402" s="307">
        <f ca="1">(Inputs!$J$341-'Project 2'!CZ399)*(Inputs!$J$344/12)</f>
        <v>8333.3333333333339</v>
      </c>
      <c r="DA402" s="307">
        <f ca="1">(Inputs!$J$341-'Project 2'!DA399)*(Inputs!$J$344/12)</f>
        <v>8333.3333333333339</v>
      </c>
      <c r="DB402" s="307">
        <f ca="1">(Inputs!$J$341-'Project 2'!DB399)*(Inputs!$J$344/12)</f>
        <v>8333.3333333333339</v>
      </c>
      <c r="DC402" s="307">
        <f ca="1">(Inputs!$J$341-'Project 2'!DC399)*(Inputs!$J$344/12)</f>
        <v>8333.3333333333339</v>
      </c>
      <c r="DD402" s="307">
        <f ca="1">(Inputs!$J$341-'Project 2'!DD399)*(Inputs!$J$344/12)</f>
        <v>8333.3333333333339</v>
      </c>
      <c r="DE402" s="307">
        <f ca="1">(Inputs!$J$341-'Project 2'!DE399)*(Inputs!$J$344/12)</f>
        <v>8333.3333333333339</v>
      </c>
      <c r="DF402" s="307">
        <f ca="1">(Inputs!$J$341-'Project 2'!DF399)*(Inputs!$J$344/12)</f>
        <v>8333.3333333333339</v>
      </c>
      <c r="DG402" s="307">
        <f ca="1">(Inputs!$J$341-'Project 2'!DG399)*(Inputs!$J$344/12)</f>
        <v>8333.3333333333339</v>
      </c>
      <c r="DH402" s="307">
        <f ca="1">(Inputs!$J$341-'Project 2'!DH399)*(Inputs!$J$344/12)</f>
        <v>8333.3333333333339</v>
      </c>
      <c r="DI402" s="307">
        <f ca="1">(Inputs!$J$341-'Project 2'!DI399)*(Inputs!$J$344/12)</f>
        <v>8333.3333333333339</v>
      </c>
      <c r="DJ402" s="307">
        <f ca="1">(Inputs!$J$341-'Project 2'!DJ399)*(Inputs!$J$344/12)</f>
        <v>8333.3333333333339</v>
      </c>
      <c r="DK402" s="307">
        <f ca="1">(Inputs!$J$341-'Project 2'!DK399)*(Inputs!$J$344/12)</f>
        <v>8333.3333333333339</v>
      </c>
      <c r="DL402" s="307">
        <f ca="1">(Inputs!$J$341-'Project 2'!DL399)*(Inputs!$J$344/12)</f>
        <v>8333.3333333333339</v>
      </c>
      <c r="DM402" s="307">
        <f ca="1">(Inputs!$J$341-'Project 2'!DM399)*(Inputs!$J$344/12)</f>
        <v>8333.3333333333339</v>
      </c>
      <c r="DN402" s="307">
        <f ca="1">(Inputs!$J$341-'Project 2'!DN399)*(Inputs!$J$344/12)</f>
        <v>8333.3333333333339</v>
      </c>
    </row>
    <row r="403" spans="1:118">
      <c r="A403" s="151"/>
      <c r="G403" s="54"/>
      <c r="H403" s="326"/>
      <c r="I403" s="54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307"/>
      <c r="BR403" s="307"/>
      <c r="BS403" s="307"/>
      <c r="BT403" s="307"/>
      <c r="BU403" s="307"/>
      <c r="BV403" s="307"/>
      <c r="BW403" s="307"/>
      <c r="BX403" s="307"/>
      <c r="BY403" s="307"/>
      <c r="BZ403" s="307"/>
      <c r="CA403" s="307"/>
      <c r="CB403" s="307"/>
      <c r="CC403" s="307"/>
      <c r="CD403" s="307"/>
      <c r="CE403" s="307"/>
      <c r="CF403" s="307"/>
      <c r="CG403" s="307"/>
      <c r="CH403" s="307"/>
      <c r="CI403" s="307"/>
      <c r="CJ403" s="307"/>
      <c r="CK403" s="307"/>
      <c r="CL403" s="307"/>
      <c r="CM403" s="307"/>
      <c r="CN403" s="307"/>
      <c r="CO403" s="307"/>
      <c r="CP403" s="307"/>
      <c r="CQ403" s="307"/>
      <c r="CR403" s="307"/>
      <c r="CS403" s="307"/>
      <c r="CT403" s="307"/>
      <c r="CU403" s="307"/>
      <c r="CV403" s="307"/>
      <c r="CW403" s="307"/>
      <c r="CX403" s="307"/>
      <c r="CY403" s="307"/>
      <c r="CZ403" s="307"/>
      <c r="DA403" s="307"/>
      <c r="DB403" s="307"/>
      <c r="DC403" s="307"/>
      <c r="DD403" s="307"/>
      <c r="DE403" s="307"/>
      <c r="DF403" s="307"/>
      <c r="DG403" s="307"/>
      <c r="DH403" s="307"/>
      <c r="DI403" s="307"/>
      <c r="DJ403" s="307"/>
      <c r="DK403" s="307"/>
      <c r="DL403" s="307"/>
      <c r="DM403" s="307"/>
      <c r="DN403" s="307"/>
    </row>
    <row r="404" spans="1:118" ht="14">
      <c r="A404" s="327"/>
      <c r="B404" s="14"/>
      <c r="C404" s="14" t="s">
        <v>41</v>
      </c>
      <c r="D404" s="14"/>
      <c r="E404" s="14"/>
      <c r="F404" s="14"/>
      <c r="G404" s="12" t="s">
        <v>131</v>
      </c>
      <c r="H404" s="328"/>
      <c r="I404" s="12"/>
      <c r="J404" s="329">
        <f ca="1">J399+J401</f>
        <v>0</v>
      </c>
      <c r="K404" s="329">
        <f t="shared" ref="K404:BV404" ca="1" si="273">K399+K401</f>
        <v>0</v>
      </c>
      <c r="L404" s="329">
        <f t="shared" ca="1" si="273"/>
        <v>0</v>
      </c>
      <c r="M404" s="329">
        <f t="shared" ca="1" si="273"/>
        <v>21468662.161007319</v>
      </c>
      <c r="N404" s="329">
        <f t="shared" ca="1" si="273"/>
        <v>0</v>
      </c>
      <c r="O404" s="329">
        <f t="shared" ca="1" si="273"/>
        <v>0</v>
      </c>
      <c r="P404" s="329">
        <f t="shared" ca="1" si="273"/>
        <v>0</v>
      </c>
      <c r="Q404" s="329">
        <f t="shared" ca="1" si="273"/>
        <v>0</v>
      </c>
      <c r="R404" s="329">
        <f t="shared" ca="1" si="273"/>
        <v>0</v>
      </c>
      <c r="S404" s="329">
        <f t="shared" ca="1" si="273"/>
        <v>0</v>
      </c>
      <c r="T404" s="329">
        <f t="shared" ca="1" si="273"/>
        <v>0</v>
      </c>
      <c r="U404" s="329">
        <f t="shared" ca="1" si="273"/>
        <v>0</v>
      </c>
      <c r="V404" s="329">
        <f t="shared" ca="1" si="273"/>
        <v>0</v>
      </c>
      <c r="W404" s="329">
        <f t="shared" ca="1" si="273"/>
        <v>0</v>
      </c>
      <c r="X404" s="329">
        <f t="shared" ca="1" si="273"/>
        <v>0</v>
      </c>
      <c r="Y404" s="329">
        <f t="shared" ca="1" si="273"/>
        <v>0</v>
      </c>
      <c r="Z404" s="329">
        <f t="shared" ca="1" si="273"/>
        <v>0</v>
      </c>
      <c r="AA404" s="329">
        <f t="shared" ca="1" si="273"/>
        <v>0</v>
      </c>
      <c r="AB404" s="329">
        <f t="shared" ca="1" si="273"/>
        <v>0</v>
      </c>
      <c r="AC404" s="329">
        <f t="shared" ca="1" si="273"/>
        <v>0</v>
      </c>
      <c r="AD404" s="329">
        <f t="shared" ca="1" si="273"/>
        <v>0</v>
      </c>
      <c r="AE404" s="329">
        <f t="shared" ca="1" si="273"/>
        <v>0</v>
      </c>
      <c r="AF404" s="329">
        <f t="shared" ca="1" si="273"/>
        <v>0</v>
      </c>
      <c r="AG404" s="329">
        <f t="shared" ca="1" si="273"/>
        <v>0</v>
      </c>
      <c r="AH404" s="329">
        <f t="shared" ca="1" si="273"/>
        <v>0</v>
      </c>
      <c r="AI404" s="329">
        <f t="shared" ca="1" si="273"/>
        <v>0</v>
      </c>
      <c r="AJ404" s="329">
        <f t="shared" ca="1" si="273"/>
        <v>0</v>
      </c>
      <c r="AK404" s="329">
        <f t="shared" ca="1" si="273"/>
        <v>0</v>
      </c>
      <c r="AL404" s="329">
        <f t="shared" ca="1" si="273"/>
        <v>0</v>
      </c>
      <c r="AM404" s="329">
        <f t="shared" ca="1" si="273"/>
        <v>0</v>
      </c>
      <c r="AN404" s="329">
        <f t="shared" ca="1" si="273"/>
        <v>0</v>
      </c>
      <c r="AO404" s="329">
        <f t="shared" ca="1" si="273"/>
        <v>0</v>
      </c>
      <c r="AP404" s="329">
        <f t="shared" ca="1" si="273"/>
        <v>0</v>
      </c>
      <c r="AQ404" s="329">
        <f t="shared" ca="1" si="273"/>
        <v>0</v>
      </c>
      <c r="AR404" s="329">
        <f t="shared" ca="1" si="273"/>
        <v>0</v>
      </c>
      <c r="AS404" s="329">
        <f t="shared" ca="1" si="273"/>
        <v>0</v>
      </c>
      <c r="AT404" s="329">
        <f t="shared" ca="1" si="273"/>
        <v>0</v>
      </c>
      <c r="AU404" s="329">
        <f t="shared" ca="1" si="273"/>
        <v>0</v>
      </c>
      <c r="AV404" s="329">
        <f t="shared" ca="1" si="273"/>
        <v>0</v>
      </c>
      <c r="AW404" s="329">
        <f t="shared" ca="1" si="273"/>
        <v>0</v>
      </c>
      <c r="AX404" s="329">
        <f t="shared" ca="1" si="273"/>
        <v>0</v>
      </c>
      <c r="AY404" s="329">
        <f t="shared" ca="1" si="273"/>
        <v>0</v>
      </c>
      <c r="AZ404" s="329">
        <f t="shared" ca="1" si="273"/>
        <v>0</v>
      </c>
      <c r="BA404" s="329">
        <f t="shared" ca="1" si="273"/>
        <v>0</v>
      </c>
      <c r="BB404" s="329">
        <f t="shared" ca="1" si="273"/>
        <v>0</v>
      </c>
      <c r="BC404" s="329">
        <f t="shared" ca="1" si="273"/>
        <v>0</v>
      </c>
      <c r="BD404" s="329">
        <f t="shared" ca="1" si="273"/>
        <v>0</v>
      </c>
      <c r="BE404" s="329">
        <f t="shared" ca="1" si="273"/>
        <v>0</v>
      </c>
      <c r="BF404" s="329">
        <f t="shared" ca="1" si="273"/>
        <v>0</v>
      </c>
      <c r="BG404" s="329">
        <f t="shared" ca="1" si="273"/>
        <v>0</v>
      </c>
      <c r="BH404" s="329">
        <f t="shared" ca="1" si="273"/>
        <v>0</v>
      </c>
      <c r="BI404" s="329">
        <f t="shared" ca="1" si="273"/>
        <v>0</v>
      </c>
      <c r="BJ404" s="329">
        <f t="shared" ca="1" si="273"/>
        <v>0</v>
      </c>
      <c r="BK404" s="329">
        <f t="shared" ca="1" si="273"/>
        <v>0</v>
      </c>
      <c r="BL404" s="329">
        <f t="shared" ca="1" si="273"/>
        <v>0</v>
      </c>
      <c r="BM404" s="329">
        <f t="shared" ca="1" si="273"/>
        <v>0</v>
      </c>
      <c r="BN404" s="329">
        <f t="shared" ca="1" si="273"/>
        <v>0</v>
      </c>
      <c r="BO404" s="329">
        <f t="shared" ca="1" si="273"/>
        <v>0</v>
      </c>
      <c r="BP404" s="329">
        <f t="shared" ca="1" si="273"/>
        <v>0</v>
      </c>
      <c r="BQ404" s="329">
        <f t="shared" ca="1" si="273"/>
        <v>0</v>
      </c>
      <c r="BR404" s="329">
        <f t="shared" ca="1" si="273"/>
        <v>0</v>
      </c>
      <c r="BS404" s="329">
        <f t="shared" ca="1" si="273"/>
        <v>0</v>
      </c>
      <c r="BT404" s="329">
        <f t="shared" ca="1" si="273"/>
        <v>0</v>
      </c>
      <c r="BU404" s="329">
        <f t="shared" ca="1" si="273"/>
        <v>0</v>
      </c>
      <c r="BV404" s="329">
        <f t="shared" ca="1" si="273"/>
        <v>0</v>
      </c>
      <c r="BW404" s="329">
        <f t="shared" ref="BW404:DN404" ca="1" si="274">BW399+BW401</f>
        <v>0</v>
      </c>
      <c r="BX404" s="329">
        <f t="shared" ca="1" si="274"/>
        <v>0</v>
      </c>
      <c r="BY404" s="329">
        <f t="shared" ca="1" si="274"/>
        <v>0</v>
      </c>
      <c r="BZ404" s="329">
        <f t="shared" ca="1" si="274"/>
        <v>0</v>
      </c>
      <c r="CA404" s="329">
        <f t="shared" ca="1" si="274"/>
        <v>0</v>
      </c>
      <c r="CB404" s="329">
        <f t="shared" ca="1" si="274"/>
        <v>0</v>
      </c>
      <c r="CC404" s="329">
        <f t="shared" ca="1" si="274"/>
        <v>0</v>
      </c>
      <c r="CD404" s="329">
        <f t="shared" ca="1" si="274"/>
        <v>0</v>
      </c>
      <c r="CE404" s="329">
        <f t="shared" ca="1" si="274"/>
        <v>0</v>
      </c>
      <c r="CF404" s="329">
        <f t="shared" ca="1" si="274"/>
        <v>0</v>
      </c>
      <c r="CG404" s="329">
        <f t="shared" ca="1" si="274"/>
        <v>0</v>
      </c>
      <c r="CH404" s="329">
        <f t="shared" ca="1" si="274"/>
        <v>0</v>
      </c>
      <c r="CI404" s="329">
        <f t="shared" ca="1" si="274"/>
        <v>0</v>
      </c>
      <c r="CJ404" s="329">
        <f t="shared" ca="1" si="274"/>
        <v>0</v>
      </c>
      <c r="CK404" s="329">
        <f t="shared" ca="1" si="274"/>
        <v>0</v>
      </c>
      <c r="CL404" s="329">
        <f t="shared" ca="1" si="274"/>
        <v>0</v>
      </c>
      <c r="CM404" s="329">
        <f t="shared" ca="1" si="274"/>
        <v>0</v>
      </c>
      <c r="CN404" s="329">
        <f t="shared" ca="1" si="274"/>
        <v>0</v>
      </c>
      <c r="CO404" s="329">
        <f t="shared" ca="1" si="274"/>
        <v>0</v>
      </c>
      <c r="CP404" s="329">
        <f t="shared" ca="1" si="274"/>
        <v>0</v>
      </c>
      <c r="CQ404" s="329">
        <f t="shared" ca="1" si="274"/>
        <v>0</v>
      </c>
      <c r="CR404" s="329">
        <f t="shared" ca="1" si="274"/>
        <v>0</v>
      </c>
      <c r="CS404" s="329">
        <f t="shared" ca="1" si="274"/>
        <v>0</v>
      </c>
      <c r="CT404" s="329">
        <f t="shared" ca="1" si="274"/>
        <v>0</v>
      </c>
      <c r="CU404" s="329">
        <f t="shared" ca="1" si="274"/>
        <v>0</v>
      </c>
      <c r="CV404" s="329">
        <f t="shared" ca="1" si="274"/>
        <v>0</v>
      </c>
      <c r="CW404" s="329">
        <f t="shared" ca="1" si="274"/>
        <v>0</v>
      </c>
      <c r="CX404" s="329">
        <f t="shared" ca="1" si="274"/>
        <v>0</v>
      </c>
      <c r="CY404" s="329">
        <f t="shared" ca="1" si="274"/>
        <v>0</v>
      </c>
      <c r="CZ404" s="329">
        <f t="shared" ca="1" si="274"/>
        <v>0</v>
      </c>
      <c r="DA404" s="329">
        <f t="shared" ca="1" si="274"/>
        <v>0</v>
      </c>
      <c r="DB404" s="329">
        <f t="shared" ca="1" si="274"/>
        <v>0</v>
      </c>
      <c r="DC404" s="329">
        <f t="shared" ca="1" si="274"/>
        <v>0</v>
      </c>
      <c r="DD404" s="329">
        <f t="shared" ca="1" si="274"/>
        <v>0</v>
      </c>
      <c r="DE404" s="329">
        <f t="shared" ca="1" si="274"/>
        <v>0</v>
      </c>
      <c r="DF404" s="329">
        <f t="shared" ca="1" si="274"/>
        <v>0</v>
      </c>
      <c r="DG404" s="329">
        <f t="shared" ca="1" si="274"/>
        <v>0</v>
      </c>
      <c r="DH404" s="329">
        <f t="shared" ca="1" si="274"/>
        <v>0</v>
      </c>
      <c r="DI404" s="329">
        <f t="shared" ca="1" si="274"/>
        <v>0</v>
      </c>
      <c r="DJ404" s="329">
        <f t="shared" ca="1" si="274"/>
        <v>0</v>
      </c>
      <c r="DK404" s="329">
        <f t="shared" ca="1" si="274"/>
        <v>0</v>
      </c>
      <c r="DL404" s="329">
        <f t="shared" ca="1" si="274"/>
        <v>0</v>
      </c>
      <c r="DM404" s="329">
        <f t="shared" ca="1" si="274"/>
        <v>0</v>
      </c>
      <c r="DN404" s="329">
        <f t="shared" ca="1" si="274"/>
        <v>0</v>
      </c>
    </row>
    <row r="405" spans="1:118">
      <c r="A405" s="151"/>
      <c r="C405" s="5" t="s">
        <v>248</v>
      </c>
      <c r="E405" s="60"/>
      <c r="F405" s="4"/>
      <c r="G405" s="54" t="s">
        <v>131</v>
      </c>
      <c r="H405" s="326">
        <f ca="1">SUM(J405:DN405)</f>
        <v>137038.87160683377</v>
      </c>
      <c r="I405" s="54"/>
      <c r="J405" s="307">
        <f>J399*J397/12</f>
        <v>0</v>
      </c>
      <c r="K405" s="307">
        <f t="shared" ref="K405:BV405" ca="1" si="275">K399*K397/12</f>
        <v>0</v>
      </c>
      <c r="L405" s="307">
        <f t="shared" ca="1" si="275"/>
        <v>0</v>
      </c>
      <c r="M405" s="307">
        <f t="shared" ca="1" si="275"/>
        <v>0</v>
      </c>
      <c r="N405" s="307">
        <f t="shared" ca="1" si="275"/>
        <v>137038.87160683377</v>
      </c>
      <c r="O405" s="307">
        <f t="shared" ca="1" si="275"/>
        <v>0</v>
      </c>
      <c r="P405" s="307">
        <f t="shared" ca="1" si="275"/>
        <v>0</v>
      </c>
      <c r="Q405" s="307">
        <f t="shared" ca="1" si="275"/>
        <v>0</v>
      </c>
      <c r="R405" s="307">
        <f t="shared" ca="1" si="275"/>
        <v>0</v>
      </c>
      <c r="S405" s="307">
        <f t="shared" ca="1" si="275"/>
        <v>0</v>
      </c>
      <c r="T405" s="307">
        <f t="shared" ca="1" si="275"/>
        <v>0</v>
      </c>
      <c r="U405" s="307">
        <f t="shared" ca="1" si="275"/>
        <v>0</v>
      </c>
      <c r="V405" s="307">
        <f t="shared" ca="1" si="275"/>
        <v>0</v>
      </c>
      <c r="W405" s="307">
        <f t="shared" ca="1" si="275"/>
        <v>0</v>
      </c>
      <c r="X405" s="307">
        <f t="shared" ca="1" si="275"/>
        <v>0</v>
      </c>
      <c r="Y405" s="307">
        <f t="shared" ca="1" si="275"/>
        <v>0</v>
      </c>
      <c r="Z405" s="307">
        <f t="shared" ca="1" si="275"/>
        <v>0</v>
      </c>
      <c r="AA405" s="307">
        <f t="shared" ca="1" si="275"/>
        <v>0</v>
      </c>
      <c r="AB405" s="307">
        <f t="shared" ca="1" si="275"/>
        <v>0</v>
      </c>
      <c r="AC405" s="307">
        <f t="shared" ca="1" si="275"/>
        <v>0</v>
      </c>
      <c r="AD405" s="307">
        <f t="shared" ca="1" si="275"/>
        <v>0</v>
      </c>
      <c r="AE405" s="307">
        <f t="shared" ca="1" si="275"/>
        <v>0</v>
      </c>
      <c r="AF405" s="307">
        <f t="shared" ca="1" si="275"/>
        <v>0</v>
      </c>
      <c r="AG405" s="307">
        <f t="shared" ca="1" si="275"/>
        <v>0</v>
      </c>
      <c r="AH405" s="307">
        <f t="shared" ca="1" si="275"/>
        <v>0</v>
      </c>
      <c r="AI405" s="307">
        <f t="shared" ca="1" si="275"/>
        <v>0</v>
      </c>
      <c r="AJ405" s="307">
        <f t="shared" ca="1" si="275"/>
        <v>0</v>
      </c>
      <c r="AK405" s="307">
        <f t="shared" ca="1" si="275"/>
        <v>0</v>
      </c>
      <c r="AL405" s="307">
        <f t="shared" ca="1" si="275"/>
        <v>0</v>
      </c>
      <c r="AM405" s="307">
        <f t="shared" ca="1" si="275"/>
        <v>0</v>
      </c>
      <c r="AN405" s="307">
        <f t="shared" ca="1" si="275"/>
        <v>0</v>
      </c>
      <c r="AO405" s="307">
        <f t="shared" ca="1" si="275"/>
        <v>0</v>
      </c>
      <c r="AP405" s="307">
        <f t="shared" ca="1" si="275"/>
        <v>0</v>
      </c>
      <c r="AQ405" s="307">
        <f t="shared" ca="1" si="275"/>
        <v>0</v>
      </c>
      <c r="AR405" s="307">
        <f t="shared" ca="1" si="275"/>
        <v>0</v>
      </c>
      <c r="AS405" s="307">
        <f t="shared" ca="1" si="275"/>
        <v>0</v>
      </c>
      <c r="AT405" s="307">
        <f t="shared" ca="1" si="275"/>
        <v>0</v>
      </c>
      <c r="AU405" s="307">
        <f t="shared" ca="1" si="275"/>
        <v>0</v>
      </c>
      <c r="AV405" s="307">
        <f t="shared" ca="1" si="275"/>
        <v>0</v>
      </c>
      <c r="AW405" s="307">
        <f t="shared" ca="1" si="275"/>
        <v>0</v>
      </c>
      <c r="AX405" s="307">
        <f t="shared" ca="1" si="275"/>
        <v>0</v>
      </c>
      <c r="AY405" s="307">
        <f t="shared" ca="1" si="275"/>
        <v>0</v>
      </c>
      <c r="AZ405" s="307">
        <f t="shared" ca="1" si="275"/>
        <v>0</v>
      </c>
      <c r="BA405" s="307">
        <f t="shared" ca="1" si="275"/>
        <v>0</v>
      </c>
      <c r="BB405" s="307">
        <f t="shared" ca="1" si="275"/>
        <v>0</v>
      </c>
      <c r="BC405" s="307">
        <f t="shared" ca="1" si="275"/>
        <v>0</v>
      </c>
      <c r="BD405" s="307">
        <f t="shared" ca="1" si="275"/>
        <v>0</v>
      </c>
      <c r="BE405" s="307">
        <f t="shared" ca="1" si="275"/>
        <v>0</v>
      </c>
      <c r="BF405" s="307">
        <f t="shared" ca="1" si="275"/>
        <v>0</v>
      </c>
      <c r="BG405" s="307">
        <f t="shared" ca="1" si="275"/>
        <v>0</v>
      </c>
      <c r="BH405" s="307">
        <f t="shared" ca="1" si="275"/>
        <v>0</v>
      </c>
      <c r="BI405" s="307">
        <f t="shared" ca="1" si="275"/>
        <v>0</v>
      </c>
      <c r="BJ405" s="307">
        <f t="shared" ca="1" si="275"/>
        <v>0</v>
      </c>
      <c r="BK405" s="307">
        <f t="shared" ca="1" si="275"/>
        <v>0</v>
      </c>
      <c r="BL405" s="307">
        <f t="shared" ca="1" si="275"/>
        <v>0</v>
      </c>
      <c r="BM405" s="307">
        <f t="shared" ca="1" si="275"/>
        <v>0</v>
      </c>
      <c r="BN405" s="307">
        <f t="shared" ca="1" si="275"/>
        <v>0</v>
      </c>
      <c r="BO405" s="307">
        <f t="shared" ca="1" si="275"/>
        <v>0</v>
      </c>
      <c r="BP405" s="307">
        <f t="shared" ca="1" si="275"/>
        <v>0</v>
      </c>
      <c r="BQ405" s="307">
        <f t="shared" ca="1" si="275"/>
        <v>0</v>
      </c>
      <c r="BR405" s="307">
        <f t="shared" ca="1" si="275"/>
        <v>0</v>
      </c>
      <c r="BS405" s="307">
        <f t="shared" ca="1" si="275"/>
        <v>0</v>
      </c>
      <c r="BT405" s="307">
        <f t="shared" ca="1" si="275"/>
        <v>0</v>
      </c>
      <c r="BU405" s="307">
        <f t="shared" ca="1" si="275"/>
        <v>0</v>
      </c>
      <c r="BV405" s="307">
        <f t="shared" ca="1" si="275"/>
        <v>0</v>
      </c>
      <c r="BW405" s="307">
        <f t="shared" ref="BW405:DN405" ca="1" si="276">BW399*BW397/12</f>
        <v>0</v>
      </c>
      <c r="BX405" s="307">
        <f t="shared" ca="1" si="276"/>
        <v>0</v>
      </c>
      <c r="BY405" s="307">
        <f t="shared" ca="1" si="276"/>
        <v>0</v>
      </c>
      <c r="BZ405" s="307">
        <f t="shared" ca="1" si="276"/>
        <v>0</v>
      </c>
      <c r="CA405" s="307">
        <f t="shared" ca="1" si="276"/>
        <v>0</v>
      </c>
      <c r="CB405" s="307">
        <f t="shared" ca="1" si="276"/>
        <v>0</v>
      </c>
      <c r="CC405" s="307">
        <f t="shared" ca="1" si="276"/>
        <v>0</v>
      </c>
      <c r="CD405" s="307">
        <f t="shared" ca="1" si="276"/>
        <v>0</v>
      </c>
      <c r="CE405" s="307">
        <f t="shared" ca="1" si="276"/>
        <v>0</v>
      </c>
      <c r="CF405" s="307">
        <f t="shared" ca="1" si="276"/>
        <v>0</v>
      </c>
      <c r="CG405" s="307">
        <f t="shared" ca="1" si="276"/>
        <v>0</v>
      </c>
      <c r="CH405" s="307">
        <f t="shared" ca="1" si="276"/>
        <v>0</v>
      </c>
      <c r="CI405" s="307">
        <f t="shared" ca="1" si="276"/>
        <v>0</v>
      </c>
      <c r="CJ405" s="307">
        <f t="shared" ca="1" si="276"/>
        <v>0</v>
      </c>
      <c r="CK405" s="307">
        <f t="shared" ca="1" si="276"/>
        <v>0</v>
      </c>
      <c r="CL405" s="307">
        <f t="shared" ca="1" si="276"/>
        <v>0</v>
      </c>
      <c r="CM405" s="307">
        <f t="shared" ca="1" si="276"/>
        <v>0</v>
      </c>
      <c r="CN405" s="307">
        <f t="shared" ca="1" si="276"/>
        <v>0</v>
      </c>
      <c r="CO405" s="307">
        <f t="shared" ca="1" si="276"/>
        <v>0</v>
      </c>
      <c r="CP405" s="307">
        <f t="shared" ca="1" si="276"/>
        <v>0</v>
      </c>
      <c r="CQ405" s="307">
        <f t="shared" ca="1" si="276"/>
        <v>0</v>
      </c>
      <c r="CR405" s="307">
        <f t="shared" ca="1" si="276"/>
        <v>0</v>
      </c>
      <c r="CS405" s="307">
        <f t="shared" ca="1" si="276"/>
        <v>0</v>
      </c>
      <c r="CT405" s="307">
        <f t="shared" ca="1" si="276"/>
        <v>0</v>
      </c>
      <c r="CU405" s="307">
        <f t="shared" ca="1" si="276"/>
        <v>0</v>
      </c>
      <c r="CV405" s="307">
        <f t="shared" ca="1" si="276"/>
        <v>0</v>
      </c>
      <c r="CW405" s="307">
        <f t="shared" ca="1" si="276"/>
        <v>0</v>
      </c>
      <c r="CX405" s="307">
        <f t="shared" ca="1" si="276"/>
        <v>0</v>
      </c>
      <c r="CY405" s="307">
        <f t="shared" ca="1" si="276"/>
        <v>0</v>
      </c>
      <c r="CZ405" s="307">
        <f t="shared" ca="1" si="276"/>
        <v>0</v>
      </c>
      <c r="DA405" s="307">
        <f t="shared" ca="1" si="276"/>
        <v>0</v>
      </c>
      <c r="DB405" s="307">
        <f t="shared" ca="1" si="276"/>
        <v>0</v>
      </c>
      <c r="DC405" s="307">
        <f t="shared" ca="1" si="276"/>
        <v>0</v>
      </c>
      <c r="DD405" s="307">
        <f t="shared" ca="1" si="276"/>
        <v>0</v>
      </c>
      <c r="DE405" s="307">
        <f t="shared" ca="1" si="276"/>
        <v>0</v>
      </c>
      <c r="DF405" s="307">
        <f t="shared" ca="1" si="276"/>
        <v>0</v>
      </c>
      <c r="DG405" s="307">
        <f t="shared" ca="1" si="276"/>
        <v>0</v>
      </c>
      <c r="DH405" s="307">
        <f t="shared" ca="1" si="276"/>
        <v>0</v>
      </c>
      <c r="DI405" s="307">
        <f t="shared" ca="1" si="276"/>
        <v>0</v>
      </c>
      <c r="DJ405" s="307">
        <f t="shared" ca="1" si="276"/>
        <v>0</v>
      </c>
      <c r="DK405" s="307">
        <f t="shared" ca="1" si="276"/>
        <v>0</v>
      </c>
      <c r="DL405" s="307">
        <f t="shared" ca="1" si="276"/>
        <v>0</v>
      </c>
      <c r="DM405" s="307">
        <f t="shared" ca="1" si="276"/>
        <v>0</v>
      </c>
      <c r="DN405" s="307">
        <f t="shared" ca="1" si="276"/>
        <v>0</v>
      </c>
    </row>
    <row r="406" spans="1:118">
      <c r="A406" s="151"/>
      <c r="G406" s="54"/>
      <c r="H406" s="250"/>
      <c r="I406" s="54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C406" s="307"/>
      <c r="AD406" s="307"/>
      <c r="AE406" s="307"/>
      <c r="AF406" s="307"/>
      <c r="AG406" s="307"/>
      <c r="AH406" s="307"/>
      <c r="AI406" s="307"/>
      <c r="AJ406" s="307"/>
      <c r="AK406" s="307"/>
      <c r="AL406" s="307"/>
      <c r="AM406" s="307"/>
      <c r="AN406" s="307"/>
      <c r="AO406" s="307"/>
      <c r="AP406" s="307"/>
      <c r="AQ406" s="307"/>
      <c r="AR406" s="307"/>
      <c r="AS406" s="307"/>
      <c r="AT406" s="307"/>
      <c r="AU406" s="307"/>
      <c r="AV406" s="307"/>
      <c r="AW406" s="307"/>
      <c r="AX406" s="307"/>
      <c r="AY406" s="307"/>
      <c r="AZ406" s="307"/>
      <c r="BA406" s="307"/>
      <c r="BB406" s="307"/>
      <c r="BC406" s="307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53"/>
      <c r="BN406" s="153"/>
      <c r="BO406" s="153"/>
      <c r="BP406" s="153"/>
      <c r="BQ406" s="153"/>
      <c r="BR406" s="153"/>
      <c r="BS406" s="153"/>
      <c r="BT406" s="153"/>
      <c r="BU406" s="153"/>
      <c r="BV406" s="153"/>
      <c r="BW406" s="153"/>
      <c r="BX406" s="153"/>
      <c r="BY406" s="153"/>
      <c r="BZ406" s="153"/>
      <c r="CA406" s="153"/>
      <c r="CB406" s="153"/>
      <c r="CC406" s="153"/>
      <c r="CD406" s="153"/>
      <c r="CE406" s="153"/>
      <c r="CF406" s="153"/>
      <c r="CG406" s="153"/>
      <c r="CH406" s="153"/>
      <c r="CI406" s="153"/>
      <c r="CJ406" s="153"/>
      <c r="CK406" s="153"/>
      <c r="CL406" s="153"/>
      <c r="CM406" s="153"/>
      <c r="CN406" s="153"/>
      <c r="CO406" s="153"/>
      <c r="CP406" s="153"/>
      <c r="CQ406" s="153"/>
      <c r="CR406" s="153"/>
      <c r="CS406" s="153"/>
      <c r="CT406" s="153"/>
      <c r="CU406" s="153"/>
      <c r="CV406" s="153"/>
      <c r="CW406" s="153"/>
      <c r="CX406" s="153"/>
      <c r="CY406" s="153"/>
      <c r="CZ406" s="153"/>
      <c r="DA406" s="153"/>
      <c r="DB406" s="153"/>
      <c r="DC406" s="153"/>
      <c r="DD406" s="153"/>
      <c r="DE406" s="153"/>
      <c r="DF406" s="153"/>
      <c r="DG406" s="153"/>
      <c r="DH406" s="153"/>
      <c r="DI406" s="153"/>
      <c r="DJ406" s="153"/>
      <c r="DK406" s="153"/>
      <c r="DL406" s="153"/>
      <c r="DM406" s="153"/>
      <c r="DN406" s="153"/>
    </row>
    <row r="407" spans="1:118">
      <c r="A407" s="151"/>
      <c r="G407" s="54"/>
      <c r="H407" s="250"/>
      <c r="I407" s="54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53"/>
      <c r="BN407" s="153"/>
      <c r="BO407" s="153"/>
      <c r="BP407" s="153"/>
      <c r="BQ407" s="153"/>
      <c r="BR407" s="153"/>
      <c r="BS407" s="153"/>
      <c r="BT407" s="153"/>
      <c r="BU407" s="153"/>
      <c r="BV407" s="153"/>
      <c r="BW407" s="153"/>
      <c r="BX407" s="153"/>
      <c r="BY407" s="153"/>
      <c r="BZ407" s="153"/>
      <c r="CA407" s="153"/>
      <c r="CB407" s="153"/>
      <c r="CC407" s="153"/>
      <c r="CD407" s="153"/>
      <c r="CE407" s="153"/>
      <c r="CF407" s="153"/>
      <c r="CG407" s="153"/>
      <c r="CH407" s="153"/>
      <c r="CI407" s="153"/>
      <c r="CJ407" s="153"/>
      <c r="CK407" s="153"/>
      <c r="CL407" s="153"/>
      <c r="CM407" s="153"/>
      <c r="CN407" s="153"/>
      <c r="CO407" s="153"/>
      <c r="CP407" s="153"/>
      <c r="CQ407" s="153"/>
      <c r="CR407" s="153"/>
      <c r="CS407" s="153"/>
      <c r="CT407" s="153"/>
      <c r="CU407" s="153"/>
      <c r="CV407" s="153"/>
      <c r="CW407" s="153"/>
      <c r="CX407" s="153"/>
      <c r="CY407" s="153"/>
      <c r="CZ407" s="153"/>
      <c r="DA407" s="153"/>
      <c r="DB407" s="153"/>
      <c r="DC407" s="153"/>
      <c r="DD407" s="153"/>
      <c r="DE407" s="153"/>
      <c r="DF407" s="153"/>
      <c r="DG407" s="153"/>
      <c r="DH407" s="153"/>
      <c r="DI407" s="153"/>
      <c r="DJ407" s="153"/>
      <c r="DK407" s="153"/>
      <c r="DL407" s="153"/>
      <c r="DM407" s="153"/>
      <c r="DN407" s="153"/>
    </row>
    <row r="408" spans="1:118" ht="14">
      <c r="A408" s="151"/>
      <c r="C408" s="14" t="s">
        <v>237</v>
      </c>
      <c r="G408" s="54"/>
      <c r="H408" s="250"/>
      <c r="I408" s="54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C408" s="307"/>
      <c r="AD408" s="307"/>
      <c r="AE408" s="307"/>
      <c r="AF408" s="307"/>
      <c r="AG408" s="307"/>
      <c r="AH408" s="307"/>
      <c r="AI408" s="307"/>
      <c r="AJ408" s="307"/>
      <c r="AK408" s="307"/>
      <c r="AL408" s="307"/>
      <c r="AM408" s="307"/>
      <c r="AN408" s="307"/>
      <c r="AO408" s="307"/>
      <c r="AP408" s="307"/>
      <c r="AQ408" s="307"/>
      <c r="AR408" s="307"/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53"/>
      <c r="BN408" s="153"/>
      <c r="BO408" s="153"/>
      <c r="BP408" s="153"/>
      <c r="BQ408" s="153"/>
      <c r="BR408" s="153"/>
      <c r="BS408" s="153"/>
      <c r="BT408" s="153"/>
      <c r="BU408" s="153"/>
      <c r="BV408" s="153"/>
      <c r="BW408" s="153"/>
      <c r="BX408" s="153"/>
      <c r="BY408" s="153"/>
      <c r="BZ408" s="153"/>
      <c r="CA408" s="153"/>
      <c r="CB408" s="153"/>
      <c r="CC408" s="153"/>
      <c r="CD408" s="153"/>
      <c r="CE408" s="153"/>
      <c r="CF408" s="153"/>
      <c r="CG408" s="153"/>
      <c r="CH408" s="153"/>
      <c r="CI408" s="153"/>
      <c r="CJ408" s="153"/>
      <c r="CK408" s="153"/>
      <c r="CL408" s="153"/>
      <c r="CM408" s="153"/>
      <c r="CN408" s="153"/>
      <c r="CO408" s="153"/>
      <c r="CP408" s="153"/>
      <c r="CQ408" s="153"/>
      <c r="CR408" s="153"/>
      <c r="CS408" s="153"/>
      <c r="CT408" s="153"/>
      <c r="CU408" s="153"/>
      <c r="CV408" s="153"/>
      <c r="CW408" s="153"/>
      <c r="CX408" s="153"/>
      <c r="CY408" s="153"/>
      <c r="CZ408" s="153"/>
      <c r="DA408" s="153"/>
      <c r="DB408" s="153"/>
      <c r="DC408" s="153"/>
      <c r="DD408" s="153"/>
      <c r="DE408" s="153"/>
      <c r="DF408" s="153"/>
      <c r="DG408" s="153"/>
      <c r="DH408" s="153"/>
      <c r="DI408" s="153"/>
      <c r="DJ408" s="153"/>
      <c r="DK408" s="153"/>
      <c r="DL408" s="153"/>
      <c r="DM408" s="153"/>
      <c r="DN408" s="153"/>
    </row>
    <row r="409" spans="1:118">
      <c r="A409" s="151"/>
      <c r="C409" s="5" t="s">
        <v>247</v>
      </c>
      <c r="G409" s="54" t="s">
        <v>9</v>
      </c>
      <c r="H409" s="326"/>
      <c r="I409" s="54"/>
      <c r="J409" s="325">
        <f>Inputs!$J$349+'Project 2'!J386</f>
        <v>0.11956277908315219</v>
      </c>
      <c r="K409" s="325">
        <f>Inputs!$J$349+'Project 2'!K386</f>
        <v>0.11871738138012054</v>
      </c>
      <c r="L409" s="325">
        <f>Inputs!$J$349+'Project 2'!L386</f>
        <v>0.11788920962154059</v>
      </c>
      <c r="M409" s="325">
        <f>Inputs!$J$349+'Project 2'!M386</f>
        <v>0.11719694930037886</v>
      </c>
      <c r="N409" s="325">
        <f>Inputs!$J$349+'Project 2'!N386</f>
        <v>0.11659845997617796</v>
      </c>
      <c r="O409" s="325">
        <f>Inputs!$J$349+'Project 2'!O386</f>
        <v>0.11579118311096939</v>
      </c>
      <c r="P409" s="325">
        <f>Inputs!$J$349+'Project 2'!P386</f>
        <v>0.11495880983435239</v>
      </c>
      <c r="Q409" s="325">
        <f>Inputs!$J$349+'Project 2'!Q386</f>
        <v>0.11455011782761484</v>
      </c>
      <c r="R409" s="325">
        <f>Inputs!$J$349+'Project 2'!R386</f>
        <v>0.11219300448215672</v>
      </c>
      <c r="S409" s="325">
        <f>Inputs!$J$349+'Project 2'!S386</f>
        <v>0.11219004220733068</v>
      </c>
      <c r="T409" s="325">
        <f>Inputs!$J$349+'Project 2'!T386</f>
        <v>0.11218860445578802</v>
      </c>
      <c r="U409" s="325">
        <f>Inputs!$J$349+'Project 2'!U386</f>
        <v>0.11218716678985523</v>
      </c>
      <c r="V409" s="325">
        <f>Inputs!$J$349+'Project 2'!V386</f>
        <v>0.11219004220732319</v>
      </c>
      <c r="W409" s="325">
        <f>Inputs!$J$349+'Project 2'!W386</f>
        <v>0.11219148004447124</v>
      </c>
      <c r="X409" s="325">
        <f>Inputs!$J$349+'Project 2'!X386</f>
        <v>0.11118969003275891</v>
      </c>
      <c r="Y409" s="325">
        <f>Inputs!$J$349+'Project 2'!Y386</f>
        <v>0.11092508252717301</v>
      </c>
      <c r="Z409" s="325">
        <f>Inputs!$J$349+'Project 2'!Z386</f>
        <v>0.11092110179243868</v>
      </c>
      <c r="AA409" s="325">
        <f>Inputs!$J$349+'Project 2'!AA386</f>
        <v>0.11092508252717059</v>
      </c>
      <c r="AB409" s="325">
        <f>Inputs!$J$349+'Project 2'!AB386</f>
        <v>0.11092508252717059</v>
      </c>
      <c r="AC409" s="325">
        <f>Inputs!$J$349+'Project 2'!AC386</f>
        <v>0.11092242862811863</v>
      </c>
      <c r="AD409" s="325">
        <f>Inputs!$J$349+'Project 2'!AD386</f>
        <v>0.11181907077035258</v>
      </c>
      <c r="AE409" s="325">
        <f>Inputs!$J$349+'Project 2'!AE386</f>
        <v>0.11196873064680629</v>
      </c>
      <c r="AF409" s="325">
        <f>Inputs!$J$349+'Project 2'!AF386</f>
        <v>0.11196873064680371</v>
      </c>
      <c r="AG409" s="325">
        <f>Inputs!$J$349+'Project 2'!AG386</f>
        <v>0.11196731254537078</v>
      </c>
      <c r="AH409" s="325">
        <f>Inputs!$J$349+'Project 2'!AH386</f>
        <v>0.11196873064679855</v>
      </c>
      <c r="AI409" s="325">
        <f>Inputs!$J$349+'Project 2'!AI386</f>
        <v>0.11197156710125075</v>
      </c>
      <c r="AJ409" s="325">
        <f>Inputs!$J$349+'Project 2'!AJ386</f>
        <v>0.11196589452779376</v>
      </c>
      <c r="AK409" s="325">
        <f>Inputs!$J$349+'Project 2'!AK386</f>
        <v>0.11196873064680113</v>
      </c>
      <c r="AL409" s="325">
        <f>Inputs!$J$349+'Project 2'!AL386</f>
        <v>0.11196731254537344</v>
      </c>
      <c r="AM409" s="325">
        <f>Inputs!$J$349+'Project 2'!AM386</f>
        <v>0.11197156710125075</v>
      </c>
      <c r="AN409" s="325">
        <f>Inputs!$J$349+'Project 2'!AN386</f>
        <v>0.11196731254536811</v>
      </c>
      <c r="AO409" s="325">
        <f>Inputs!$J$349+'Project 2'!AO386</f>
        <v>0.11197014883208976</v>
      </c>
      <c r="AP409" s="325">
        <f>Inputs!$J$349+'Project 2'!AP386</f>
        <v>0.11343910235474161</v>
      </c>
      <c r="AQ409" s="325">
        <f>Inputs!$J$349+'Project 2'!AQ386</f>
        <v>0.11376050298538669</v>
      </c>
      <c r="AR409" s="325">
        <f>Inputs!$J$349+'Project 2'!AR386</f>
        <v>0.11376524803065516</v>
      </c>
      <c r="AS409" s="325">
        <f>Inputs!$J$349+'Project 2'!AS386</f>
        <v>0.11376208456837436</v>
      </c>
      <c r="AT409" s="325">
        <f>Inputs!$J$349+'Project 2'!AT386</f>
        <v>0.11376208456837436</v>
      </c>
      <c r="AU409" s="325">
        <f>Inputs!$J$349+'Project 2'!AU386</f>
        <v>0.11376366625012783</v>
      </c>
      <c r="AV409" s="325">
        <f>Inputs!$J$349+'Project 2'!AV386</f>
        <v>0.11375734011569368</v>
      </c>
      <c r="AW409" s="325">
        <f>Inputs!$J$349+'Project 2'!AW386</f>
        <v>0.11376208456837436</v>
      </c>
      <c r="AX409" s="325">
        <f>Inputs!$J$349+'Project 2'!AX386</f>
        <v>0.11376050298538935</v>
      </c>
      <c r="AY409" s="325">
        <f>Inputs!$J$349+'Project 2'!AY386</f>
        <v>0.11376366625012534</v>
      </c>
      <c r="AZ409" s="325">
        <f>Inputs!$J$349+'Project 2'!AZ386</f>
        <v>0.11376050298538935</v>
      </c>
      <c r="BA409" s="325">
        <f>Inputs!$J$349+'Project 2'!BA386</f>
        <v>0.11376366625012783</v>
      </c>
      <c r="BB409" s="325">
        <f>Inputs!$J$349+'Project 2'!BB386</f>
        <v>0.11531399202948898</v>
      </c>
      <c r="BC409" s="325">
        <f>Inputs!$J$349+'Project 2'!BC386</f>
        <v>0.11560287130651929</v>
      </c>
      <c r="BD409" s="325">
        <f>Inputs!$J$349+'Project 2'!BD386</f>
        <v>0.11560287130652172</v>
      </c>
      <c r="BE409" s="325">
        <f>Inputs!$J$349+'Project 2'!BE386</f>
        <v>0.11559759604523549</v>
      </c>
      <c r="BF409" s="325">
        <f>Inputs!$J$349+'Project 2'!BF386</f>
        <v>0.11560287130652414</v>
      </c>
      <c r="BG409" s="325">
        <f>Inputs!$J$349+'Project 2'!BG386</f>
        <v>0.11559935434988713</v>
      </c>
      <c r="BH409" s="325">
        <f>Inputs!$J$349+'Project 2'!BH386</f>
        <v>0.11559407978320804</v>
      </c>
      <c r="BI409" s="325">
        <f>Inputs!$J$349+'Project 2'!BI386</f>
        <v>0.11559935434988713</v>
      </c>
      <c r="BJ409" s="325">
        <f>Inputs!$J$349+'Project 2'!BJ386</f>
        <v>0.11559759604523549</v>
      </c>
      <c r="BK409" s="325">
        <f>Inputs!$J$349+'Project 2'!BK386</f>
        <v>0.11559935434988455</v>
      </c>
      <c r="BL409" s="325">
        <f>Inputs!$J$349+'Project 2'!BL386</f>
        <v>0.11559759604523283</v>
      </c>
      <c r="BM409" s="325">
        <f>Inputs!$J$349+'Project 2'!BM386</f>
        <v>0.11560287130652172</v>
      </c>
      <c r="BN409" s="325">
        <f>Inputs!$J$349+'Project 2'!BN386</f>
        <v>0.11736405480961973</v>
      </c>
      <c r="BO409" s="325">
        <f>Inputs!$J$349+'Project 2'!BO386</f>
        <v>0.11748771775753779</v>
      </c>
      <c r="BP409" s="325">
        <f>Inputs!$J$349+'Project 2'!BP386</f>
        <v>0.11748771775753529</v>
      </c>
      <c r="BQ409" s="325">
        <f>Inputs!$J$349+'Project 2'!BQ386</f>
        <v>0.11748381866503525</v>
      </c>
      <c r="BR409" s="325">
        <f>Inputs!$J$349+'Project 2'!BR386</f>
        <v>0.11748966750652566</v>
      </c>
      <c r="BS409" s="325">
        <f>Inputs!$J$349+'Project 2'!BS386</f>
        <v>0.11748576814370726</v>
      </c>
      <c r="BT409" s="325">
        <f>Inputs!$J$349+'Project 2'!BT386</f>
        <v>0.11747992011308979</v>
      </c>
      <c r="BU409" s="325">
        <f>Inputs!$J$349+'Project 2'!BU386</f>
        <v>0.11748966750652566</v>
      </c>
      <c r="BV409" s="325">
        <f>Inputs!$J$349+'Project 2'!BV386</f>
        <v>0.11748771775753279</v>
      </c>
      <c r="BW409" s="325">
        <f>Inputs!$J$349+'Project 2'!BW386</f>
        <v>0.11748576814370726</v>
      </c>
      <c r="BX409" s="325">
        <f>Inputs!$J$349+'Project 2'!BX386</f>
        <v>0.11748966750652809</v>
      </c>
      <c r="BY409" s="325">
        <f>Inputs!$J$349+'Project 2'!BY386</f>
        <v>0.11748771775753779</v>
      </c>
      <c r="BZ409" s="325">
        <f>Inputs!$J$349+'Project 2'!BZ386</f>
        <v>0.11893435560944204</v>
      </c>
      <c r="CA409" s="325">
        <f>Inputs!$J$349+'Project 2'!CA386</f>
        <v>0.11903637875508404</v>
      </c>
      <c r="CB409" s="325">
        <f>Inputs!$J$349+'Project 2'!CB386</f>
        <v>0.11903637875508404</v>
      </c>
      <c r="CC409" s="325">
        <f>Inputs!$J$349+'Project 2'!CC386</f>
        <v>0.11903637875508404</v>
      </c>
      <c r="CD409" s="325">
        <f>Inputs!$J$349+'Project 2'!CD386</f>
        <v>0.11903637875508404</v>
      </c>
      <c r="CE409" s="325">
        <f>Inputs!$J$349+'Project 2'!CE386</f>
        <v>0.11903637875508404</v>
      </c>
      <c r="CF409" s="325">
        <f>Inputs!$J$349+'Project 2'!CF386</f>
        <v>0.11903637875508404</v>
      </c>
      <c r="CG409" s="325">
        <f>Inputs!$J$349+'Project 2'!CG386</f>
        <v>0.11903637875508404</v>
      </c>
      <c r="CH409" s="325">
        <f>Inputs!$J$349+'Project 2'!CH386</f>
        <v>0.11903637875508404</v>
      </c>
      <c r="CI409" s="325">
        <f>Inputs!$J$349+'Project 2'!CI386</f>
        <v>0.11903637875508404</v>
      </c>
      <c r="CJ409" s="325">
        <f>Inputs!$J$349+'Project 2'!CJ386</f>
        <v>0.11903637875508404</v>
      </c>
      <c r="CK409" s="325">
        <f>Inputs!$J$349+'Project 2'!CK386</f>
        <v>0.11903637875508404</v>
      </c>
      <c r="CL409" s="325">
        <f>Inputs!$J$349+'Project 2'!CL386</f>
        <v>0.11903637875508404</v>
      </c>
      <c r="CM409" s="325">
        <f>Inputs!$J$349+'Project 2'!CM386</f>
        <v>0.11903637875508404</v>
      </c>
      <c r="CN409" s="325">
        <f>Inputs!$J$349+'Project 2'!CN386</f>
        <v>0.11903637875508404</v>
      </c>
      <c r="CO409" s="325">
        <f>Inputs!$J$349+'Project 2'!CO386</f>
        <v>0.11903637875508404</v>
      </c>
      <c r="CP409" s="325">
        <f>Inputs!$J$349+'Project 2'!CP386</f>
        <v>0.11903637875508404</v>
      </c>
      <c r="CQ409" s="325">
        <f>Inputs!$J$349+'Project 2'!CQ386</f>
        <v>0.11903637875508404</v>
      </c>
      <c r="CR409" s="325">
        <f>Inputs!$J$349+'Project 2'!CR386</f>
        <v>0.11903637875508404</v>
      </c>
      <c r="CS409" s="325">
        <f>Inputs!$J$349+'Project 2'!CS386</f>
        <v>0.11903637875508404</v>
      </c>
      <c r="CT409" s="325">
        <f>Inputs!$J$349+'Project 2'!CT386</f>
        <v>0.11903637875508404</v>
      </c>
      <c r="CU409" s="325">
        <f>Inputs!$J$349+'Project 2'!CU386</f>
        <v>0.11903637875508404</v>
      </c>
      <c r="CV409" s="325">
        <f>Inputs!$J$349+'Project 2'!CV386</f>
        <v>0.11903637875508404</v>
      </c>
      <c r="CW409" s="325">
        <f>Inputs!$J$349+'Project 2'!CW386</f>
        <v>0.11903637875508404</v>
      </c>
      <c r="CX409" s="325">
        <f>Inputs!$J$349+'Project 2'!CX386</f>
        <v>0.11903637875508404</v>
      </c>
      <c r="CY409" s="325">
        <f>Inputs!$J$349+'Project 2'!CY386</f>
        <v>0.11903637875508404</v>
      </c>
      <c r="CZ409" s="325">
        <f>Inputs!$J$349+'Project 2'!CZ386</f>
        <v>0.11903637875508404</v>
      </c>
      <c r="DA409" s="325">
        <f>Inputs!$J$349+'Project 2'!DA386</f>
        <v>0.11903637875508404</v>
      </c>
      <c r="DB409" s="325">
        <f>Inputs!$J$349+'Project 2'!DB386</f>
        <v>0.11903637875508404</v>
      </c>
      <c r="DC409" s="325">
        <f>Inputs!$J$349+'Project 2'!DC386</f>
        <v>0.11903637875508404</v>
      </c>
      <c r="DD409" s="325">
        <f>Inputs!$J$349+'Project 2'!DD386</f>
        <v>0.11903637875508404</v>
      </c>
      <c r="DE409" s="325">
        <f>Inputs!$J$349+'Project 2'!DE386</f>
        <v>0.11903637875508404</v>
      </c>
      <c r="DF409" s="325">
        <f>Inputs!$J$349+'Project 2'!DF386</f>
        <v>0.11903637875508404</v>
      </c>
      <c r="DG409" s="325">
        <f>Inputs!$J$349+'Project 2'!DG386</f>
        <v>0.11903637875508404</v>
      </c>
      <c r="DH409" s="325">
        <f>Inputs!$J$349+'Project 2'!DH386</f>
        <v>0.11903637875508404</v>
      </c>
      <c r="DI409" s="325">
        <f>Inputs!$J$349+'Project 2'!DI386</f>
        <v>0.11903637875508404</v>
      </c>
      <c r="DJ409" s="325">
        <f>Inputs!$J$349+'Project 2'!DJ386</f>
        <v>0.11903637875508404</v>
      </c>
      <c r="DK409" s="325">
        <f>Inputs!$J$349+'Project 2'!DK386</f>
        <v>0.11903637875508404</v>
      </c>
      <c r="DL409" s="325">
        <f>Inputs!$J$349+'Project 2'!DL386</f>
        <v>0.11903637875508404</v>
      </c>
      <c r="DM409" s="325">
        <f>Inputs!$J$349+'Project 2'!DM386</f>
        <v>0.11903637875508404</v>
      </c>
      <c r="DN409" s="325">
        <f>Inputs!$J$349+'Project 2'!DN386</f>
        <v>0.11903637875508404</v>
      </c>
    </row>
    <row r="410" spans="1:118">
      <c r="A410" s="151"/>
      <c r="G410" s="54"/>
      <c r="H410" s="250"/>
      <c r="I410" s="54"/>
    </row>
    <row r="411" spans="1:118">
      <c r="A411" s="151"/>
      <c r="C411" s="5" t="s">
        <v>40</v>
      </c>
      <c r="G411" s="54" t="s">
        <v>131</v>
      </c>
      <c r="H411" s="326"/>
      <c r="I411" s="54"/>
      <c r="J411" s="212">
        <f>I417</f>
        <v>0</v>
      </c>
      <c r="K411" s="307">
        <f>J417</f>
        <v>20000000</v>
      </c>
      <c r="L411" s="307">
        <f>+K417</f>
        <v>20000000</v>
      </c>
      <c r="M411" s="307">
        <f t="shared" ref="M411:BX411" si="277">+L417</f>
        <v>20000000</v>
      </c>
      <c r="N411" s="307">
        <f t="shared" si="277"/>
        <v>18750000</v>
      </c>
      <c r="O411" s="307">
        <f t="shared" si="277"/>
        <v>18750000</v>
      </c>
      <c r="P411" s="307">
        <f t="shared" si="277"/>
        <v>18750000</v>
      </c>
      <c r="Q411" s="307">
        <f t="shared" si="277"/>
        <v>17500000</v>
      </c>
      <c r="R411" s="307">
        <f t="shared" si="277"/>
        <v>17500000</v>
      </c>
      <c r="S411" s="307">
        <f t="shared" si="277"/>
        <v>17500000</v>
      </c>
      <c r="T411" s="307">
        <f t="shared" si="277"/>
        <v>16250000</v>
      </c>
      <c r="U411" s="307">
        <f t="shared" si="277"/>
        <v>16250000</v>
      </c>
      <c r="V411" s="307">
        <f t="shared" si="277"/>
        <v>16250000</v>
      </c>
      <c r="W411" s="307">
        <f t="shared" si="277"/>
        <v>15000000</v>
      </c>
      <c r="X411" s="307">
        <f t="shared" si="277"/>
        <v>15000000</v>
      </c>
      <c r="Y411" s="307">
        <f t="shared" si="277"/>
        <v>15000000</v>
      </c>
      <c r="Z411" s="307">
        <f t="shared" si="277"/>
        <v>13750000</v>
      </c>
      <c r="AA411" s="307">
        <f t="shared" si="277"/>
        <v>13750000</v>
      </c>
      <c r="AB411" s="307">
        <f t="shared" si="277"/>
        <v>13750000</v>
      </c>
      <c r="AC411" s="307">
        <f t="shared" si="277"/>
        <v>12500000</v>
      </c>
      <c r="AD411" s="307">
        <f t="shared" si="277"/>
        <v>12500000</v>
      </c>
      <c r="AE411" s="307">
        <f t="shared" si="277"/>
        <v>12500000</v>
      </c>
      <c r="AF411" s="307">
        <f t="shared" si="277"/>
        <v>11250000</v>
      </c>
      <c r="AG411" s="307">
        <f t="shared" si="277"/>
        <v>11250000</v>
      </c>
      <c r="AH411" s="307">
        <f t="shared" si="277"/>
        <v>11250000</v>
      </c>
      <c r="AI411" s="307">
        <f t="shared" si="277"/>
        <v>10000000</v>
      </c>
      <c r="AJ411" s="307">
        <f t="shared" si="277"/>
        <v>10000000</v>
      </c>
      <c r="AK411" s="307">
        <f t="shared" si="277"/>
        <v>10000000</v>
      </c>
      <c r="AL411" s="307">
        <f t="shared" si="277"/>
        <v>8750000</v>
      </c>
      <c r="AM411" s="307">
        <f t="shared" si="277"/>
        <v>8750000</v>
      </c>
      <c r="AN411" s="307">
        <f t="shared" si="277"/>
        <v>8750000</v>
      </c>
      <c r="AO411" s="307">
        <f t="shared" si="277"/>
        <v>7500000</v>
      </c>
      <c r="AP411" s="307">
        <f t="shared" si="277"/>
        <v>7500000</v>
      </c>
      <c r="AQ411" s="307">
        <f t="shared" si="277"/>
        <v>7500000</v>
      </c>
      <c r="AR411" s="307">
        <f t="shared" si="277"/>
        <v>6250000</v>
      </c>
      <c r="AS411" s="307">
        <f t="shared" si="277"/>
        <v>6250000</v>
      </c>
      <c r="AT411" s="307">
        <f t="shared" si="277"/>
        <v>6250000</v>
      </c>
      <c r="AU411" s="307">
        <f t="shared" si="277"/>
        <v>5000000</v>
      </c>
      <c r="AV411" s="307">
        <f t="shared" si="277"/>
        <v>5000000</v>
      </c>
      <c r="AW411" s="307">
        <f t="shared" si="277"/>
        <v>5000000</v>
      </c>
      <c r="AX411" s="307">
        <f t="shared" si="277"/>
        <v>3750000</v>
      </c>
      <c r="AY411" s="307">
        <f t="shared" si="277"/>
        <v>3750000</v>
      </c>
      <c r="AZ411" s="307">
        <f t="shared" si="277"/>
        <v>3750000</v>
      </c>
      <c r="BA411" s="307">
        <f t="shared" si="277"/>
        <v>2500000</v>
      </c>
      <c r="BB411" s="307">
        <f t="shared" si="277"/>
        <v>2500000</v>
      </c>
      <c r="BC411" s="307">
        <f t="shared" si="277"/>
        <v>2500000</v>
      </c>
      <c r="BD411" s="307">
        <f t="shared" si="277"/>
        <v>1250000</v>
      </c>
      <c r="BE411" s="307">
        <f t="shared" si="277"/>
        <v>1250000</v>
      </c>
      <c r="BF411" s="307">
        <f t="shared" si="277"/>
        <v>1250000</v>
      </c>
      <c r="BG411" s="307">
        <f t="shared" si="277"/>
        <v>0</v>
      </c>
      <c r="BH411" s="307">
        <f t="shared" si="277"/>
        <v>0</v>
      </c>
      <c r="BI411" s="307">
        <f t="shared" si="277"/>
        <v>0</v>
      </c>
      <c r="BJ411" s="307">
        <f t="shared" si="277"/>
        <v>0</v>
      </c>
      <c r="BK411" s="307">
        <f t="shared" si="277"/>
        <v>0</v>
      </c>
      <c r="BL411" s="307">
        <f t="shared" si="277"/>
        <v>0</v>
      </c>
      <c r="BM411" s="307">
        <f t="shared" si="277"/>
        <v>0</v>
      </c>
      <c r="BN411" s="307">
        <f t="shared" si="277"/>
        <v>0</v>
      </c>
      <c r="BO411" s="307">
        <f t="shared" si="277"/>
        <v>0</v>
      </c>
      <c r="BP411" s="307">
        <f t="shared" si="277"/>
        <v>0</v>
      </c>
      <c r="BQ411" s="307">
        <f t="shared" si="277"/>
        <v>0</v>
      </c>
      <c r="BR411" s="307">
        <f t="shared" si="277"/>
        <v>0</v>
      </c>
      <c r="BS411" s="307">
        <f t="shared" si="277"/>
        <v>0</v>
      </c>
      <c r="BT411" s="307">
        <f t="shared" si="277"/>
        <v>0</v>
      </c>
      <c r="BU411" s="307">
        <f t="shared" si="277"/>
        <v>0</v>
      </c>
      <c r="BV411" s="307">
        <f t="shared" si="277"/>
        <v>0</v>
      </c>
      <c r="BW411" s="307">
        <f t="shared" si="277"/>
        <v>0</v>
      </c>
      <c r="BX411" s="307">
        <f t="shared" si="277"/>
        <v>0</v>
      </c>
      <c r="BY411" s="307">
        <f t="shared" ref="BY411:DM411" si="278">+BX417</f>
        <v>0</v>
      </c>
      <c r="BZ411" s="307">
        <f t="shared" si="278"/>
        <v>0</v>
      </c>
      <c r="CA411" s="307">
        <f t="shared" si="278"/>
        <v>0</v>
      </c>
      <c r="CB411" s="307">
        <f t="shared" si="278"/>
        <v>0</v>
      </c>
      <c r="CC411" s="307">
        <f t="shared" si="278"/>
        <v>0</v>
      </c>
      <c r="CD411" s="307">
        <f t="shared" si="278"/>
        <v>0</v>
      </c>
      <c r="CE411" s="307">
        <f t="shared" si="278"/>
        <v>0</v>
      </c>
      <c r="CF411" s="307">
        <f t="shared" si="278"/>
        <v>0</v>
      </c>
      <c r="CG411" s="307">
        <f t="shared" si="278"/>
        <v>0</v>
      </c>
      <c r="CH411" s="307">
        <f t="shared" si="278"/>
        <v>0</v>
      </c>
      <c r="CI411" s="307">
        <f t="shared" si="278"/>
        <v>0</v>
      </c>
      <c r="CJ411" s="307">
        <f t="shared" si="278"/>
        <v>0</v>
      </c>
      <c r="CK411" s="307">
        <f t="shared" si="278"/>
        <v>0</v>
      </c>
      <c r="CL411" s="307">
        <f t="shared" si="278"/>
        <v>0</v>
      </c>
      <c r="CM411" s="307">
        <f t="shared" si="278"/>
        <v>0</v>
      </c>
      <c r="CN411" s="307">
        <f t="shared" si="278"/>
        <v>0</v>
      </c>
      <c r="CO411" s="307">
        <f t="shared" si="278"/>
        <v>0</v>
      </c>
      <c r="CP411" s="307">
        <f t="shared" si="278"/>
        <v>0</v>
      </c>
      <c r="CQ411" s="307">
        <f t="shared" si="278"/>
        <v>0</v>
      </c>
      <c r="CR411" s="307">
        <f t="shared" si="278"/>
        <v>0</v>
      </c>
      <c r="CS411" s="307">
        <f t="shared" si="278"/>
        <v>0</v>
      </c>
      <c r="CT411" s="307">
        <f t="shared" si="278"/>
        <v>0</v>
      </c>
      <c r="CU411" s="307">
        <f t="shared" si="278"/>
        <v>0</v>
      </c>
      <c r="CV411" s="307">
        <f t="shared" si="278"/>
        <v>0</v>
      </c>
      <c r="CW411" s="307">
        <f t="shared" si="278"/>
        <v>0</v>
      </c>
      <c r="CX411" s="307">
        <f t="shared" si="278"/>
        <v>0</v>
      </c>
      <c r="CY411" s="307">
        <f t="shared" si="278"/>
        <v>0</v>
      </c>
      <c r="CZ411" s="307">
        <f t="shared" si="278"/>
        <v>0</v>
      </c>
      <c r="DA411" s="307">
        <f t="shared" si="278"/>
        <v>0</v>
      </c>
      <c r="DB411" s="307">
        <f t="shared" si="278"/>
        <v>0</v>
      </c>
      <c r="DC411" s="307">
        <f t="shared" si="278"/>
        <v>0</v>
      </c>
      <c r="DD411" s="307">
        <f t="shared" si="278"/>
        <v>0</v>
      </c>
      <c r="DE411" s="307">
        <f t="shared" si="278"/>
        <v>0</v>
      </c>
      <c r="DF411" s="307">
        <f t="shared" si="278"/>
        <v>0</v>
      </c>
      <c r="DG411" s="307">
        <f t="shared" si="278"/>
        <v>0</v>
      </c>
      <c r="DH411" s="307">
        <f t="shared" si="278"/>
        <v>0</v>
      </c>
      <c r="DI411" s="307">
        <f t="shared" si="278"/>
        <v>0</v>
      </c>
      <c r="DJ411" s="307">
        <f t="shared" si="278"/>
        <v>0</v>
      </c>
      <c r="DK411" s="307">
        <f t="shared" si="278"/>
        <v>0</v>
      </c>
      <c r="DL411" s="307">
        <f t="shared" si="278"/>
        <v>0</v>
      </c>
      <c r="DM411" s="307">
        <f t="shared" si="278"/>
        <v>0</v>
      </c>
      <c r="DN411" s="307">
        <f>+DM417</f>
        <v>0</v>
      </c>
    </row>
    <row r="412" spans="1:118">
      <c r="A412" s="151"/>
      <c r="G412" s="54"/>
      <c r="H412" s="326"/>
      <c r="I412" s="54"/>
      <c r="J412" s="303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C412" s="307"/>
      <c r="AD412" s="307"/>
      <c r="AE412" s="307"/>
      <c r="AF412" s="307"/>
      <c r="AG412" s="307"/>
      <c r="AH412" s="307"/>
      <c r="AI412" s="307"/>
      <c r="AJ412" s="307"/>
      <c r="AK412" s="307"/>
      <c r="AL412" s="307"/>
      <c r="AM412" s="307"/>
      <c r="AN412" s="307"/>
      <c r="AO412" s="307"/>
      <c r="AP412" s="307"/>
      <c r="AQ412" s="307"/>
      <c r="AR412" s="307"/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307"/>
      <c r="BR412" s="307"/>
      <c r="BS412" s="307"/>
      <c r="BT412" s="307"/>
      <c r="BU412" s="307"/>
      <c r="BV412" s="307"/>
      <c r="BW412" s="307"/>
      <c r="BX412" s="307"/>
      <c r="BY412" s="307"/>
      <c r="BZ412" s="307"/>
      <c r="CA412" s="307"/>
      <c r="CB412" s="307"/>
      <c r="CC412" s="307"/>
      <c r="CD412" s="307"/>
      <c r="CE412" s="307"/>
      <c r="CF412" s="307"/>
      <c r="CG412" s="307"/>
      <c r="CH412" s="307"/>
      <c r="CI412" s="307"/>
      <c r="CJ412" s="307"/>
      <c r="CK412" s="307"/>
      <c r="CL412" s="307"/>
      <c r="CM412" s="307"/>
      <c r="CN412" s="307"/>
      <c r="CO412" s="307"/>
      <c r="CP412" s="307"/>
      <c r="CQ412" s="307"/>
      <c r="CR412" s="307"/>
      <c r="CS412" s="307"/>
      <c r="CT412" s="307"/>
      <c r="CU412" s="307"/>
      <c r="CV412" s="307"/>
      <c r="CW412" s="307"/>
      <c r="CX412" s="307"/>
      <c r="CY412" s="307"/>
      <c r="CZ412" s="307"/>
      <c r="DA412" s="307"/>
      <c r="DB412" s="307"/>
      <c r="DC412" s="307"/>
      <c r="DD412" s="307"/>
      <c r="DE412" s="307"/>
      <c r="DF412" s="307"/>
      <c r="DG412" s="307"/>
      <c r="DH412" s="307"/>
      <c r="DI412" s="307"/>
      <c r="DJ412" s="307"/>
      <c r="DK412" s="307"/>
      <c r="DL412" s="307"/>
      <c r="DM412" s="307"/>
      <c r="DN412" s="307"/>
    </row>
    <row r="413" spans="1:118">
      <c r="A413" s="151"/>
      <c r="C413" s="5" t="s">
        <v>43</v>
      </c>
      <c r="G413" s="54" t="s">
        <v>131</v>
      </c>
      <c r="H413" s="250"/>
      <c r="I413" s="54"/>
      <c r="J413" s="4">
        <f>Inputs!$J$347</f>
        <v>20000000</v>
      </c>
      <c r="K413" s="303">
        <v>0</v>
      </c>
      <c r="L413" s="303">
        <v>0</v>
      </c>
      <c r="M413" s="303">
        <v>0</v>
      </c>
      <c r="N413" s="303">
        <v>0</v>
      </c>
      <c r="O413" s="303">
        <v>0</v>
      </c>
      <c r="P413" s="303">
        <v>0</v>
      </c>
      <c r="Q413" s="303">
        <v>0</v>
      </c>
      <c r="R413" s="303">
        <v>0</v>
      </c>
      <c r="S413" s="303">
        <v>0</v>
      </c>
      <c r="T413" s="303">
        <v>0</v>
      </c>
      <c r="U413" s="303">
        <v>0</v>
      </c>
      <c r="V413" s="303">
        <v>0</v>
      </c>
      <c r="W413" s="303">
        <v>0</v>
      </c>
      <c r="X413" s="303">
        <v>0</v>
      </c>
      <c r="Y413" s="303">
        <v>0</v>
      </c>
      <c r="Z413" s="303">
        <v>0</v>
      </c>
      <c r="AA413" s="303">
        <v>0</v>
      </c>
      <c r="AB413" s="303">
        <v>0</v>
      </c>
      <c r="AC413" s="303">
        <v>0</v>
      </c>
      <c r="AD413" s="303">
        <v>0</v>
      </c>
      <c r="AE413" s="303">
        <v>0</v>
      </c>
      <c r="AF413" s="303">
        <v>0</v>
      </c>
      <c r="AG413" s="303">
        <v>0</v>
      </c>
      <c r="AH413" s="303">
        <v>0</v>
      </c>
      <c r="AI413" s="303">
        <v>0</v>
      </c>
      <c r="AJ413" s="303">
        <v>0</v>
      </c>
      <c r="AK413" s="303">
        <v>0</v>
      </c>
      <c r="AL413" s="303">
        <v>0</v>
      </c>
      <c r="AM413" s="303">
        <v>0</v>
      </c>
      <c r="AN413" s="303">
        <v>0</v>
      </c>
      <c r="AO413" s="303">
        <v>0</v>
      </c>
      <c r="AP413" s="303">
        <v>0</v>
      </c>
      <c r="AQ413" s="303">
        <v>0</v>
      </c>
      <c r="AR413" s="303">
        <v>0</v>
      </c>
      <c r="AS413" s="303">
        <v>0</v>
      </c>
      <c r="AT413" s="303">
        <v>0</v>
      </c>
      <c r="AU413" s="303">
        <v>0</v>
      </c>
      <c r="AV413" s="303">
        <v>0</v>
      </c>
      <c r="AW413" s="303">
        <v>0</v>
      </c>
      <c r="AX413" s="303">
        <v>0</v>
      </c>
      <c r="AY413" s="303">
        <v>0</v>
      </c>
      <c r="AZ413" s="303">
        <v>0</v>
      </c>
      <c r="BA413" s="303">
        <v>0</v>
      </c>
      <c r="BB413" s="303">
        <v>0</v>
      </c>
      <c r="BC413" s="303">
        <v>0</v>
      </c>
      <c r="BD413" s="303">
        <v>0</v>
      </c>
      <c r="BE413" s="303">
        <v>0</v>
      </c>
      <c r="BF413" s="303">
        <v>0</v>
      </c>
      <c r="BG413" s="303">
        <v>0</v>
      </c>
      <c r="BH413" s="303">
        <v>0</v>
      </c>
      <c r="BI413" s="303">
        <v>0</v>
      </c>
      <c r="BJ413" s="303">
        <v>0</v>
      </c>
      <c r="BK413" s="303">
        <v>0</v>
      </c>
      <c r="BL413" s="303">
        <v>0</v>
      </c>
      <c r="BM413" s="303">
        <v>0</v>
      </c>
      <c r="BN413" s="303">
        <v>0</v>
      </c>
      <c r="BO413" s="303">
        <v>0</v>
      </c>
      <c r="BP413" s="303">
        <v>0</v>
      </c>
      <c r="BQ413" s="303">
        <v>0</v>
      </c>
      <c r="BR413" s="303">
        <v>0</v>
      </c>
      <c r="BS413" s="303">
        <v>0</v>
      </c>
      <c r="BT413" s="303">
        <v>0</v>
      </c>
      <c r="BU413" s="303">
        <v>0</v>
      </c>
      <c r="BV413" s="303">
        <v>0</v>
      </c>
      <c r="BW413" s="303">
        <v>0</v>
      </c>
      <c r="BX413" s="303">
        <v>0</v>
      </c>
      <c r="BY413" s="303">
        <v>0</v>
      </c>
      <c r="BZ413" s="303">
        <v>0</v>
      </c>
      <c r="CA413" s="303">
        <v>0</v>
      </c>
      <c r="CB413" s="303">
        <v>0</v>
      </c>
      <c r="CC413" s="303">
        <v>0</v>
      </c>
      <c r="CD413" s="303">
        <v>0</v>
      </c>
      <c r="CE413" s="303">
        <v>0</v>
      </c>
      <c r="CF413" s="303">
        <v>0</v>
      </c>
      <c r="CG413" s="303">
        <v>0</v>
      </c>
      <c r="CH413" s="303">
        <v>0</v>
      </c>
      <c r="CI413" s="303">
        <v>0</v>
      </c>
      <c r="CJ413" s="303">
        <v>0</v>
      </c>
      <c r="CK413" s="303">
        <v>0</v>
      </c>
      <c r="CL413" s="303">
        <v>0</v>
      </c>
      <c r="CM413" s="303">
        <v>0</v>
      </c>
      <c r="CN413" s="303">
        <v>0</v>
      </c>
      <c r="CO413" s="303">
        <v>0</v>
      </c>
      <c r="CP413" s="303">
        <v>0</v>
      </c>
      <c r="CQ413" s="303">
        <v>0</v>
      </c>
      <c r="CR413" s="303">
        <v>0</v>
      </c>
      <c r="CS413" s="303">
        <v>0</v>
      </c>
      <c r="CT413" s="303">
        <v>0</v>
      </c>
      <c r="CU413" s="303">
        <v>0</v>
      </c>
      <c r="CV413" s="303">
        <v>0</v>
      </c>
      <c r="CW413" s="303">
        <v>0</v>
      </c>
      <c r="CX413" s="303">
        <v>0</v>
      </c>
      <c r="CY413" s="303">
        <v>0</v>
      </c>
      <c r="CZ413" s="303">
        <v>0</v>
      </c>
      <c r="DA413" s="303">
        <v>0</v>
      </c>
      <c r="DB413" s="303">
        <v>0</v>
      </c>
      <c r="DC413" s="303">
        <v>0</v>
      </c>
      <c r="DD413" s="303">
        <v>0</v>
      </c>
      <c r="DE413" s="303">
        <v>0</v>
      </c>
      <c r="DF413" s="303">
        <v>0</v>
      </c>
      <c r="DG413" s="303">
        <v>0</v>
      </c>
      <c r="DH413" s="303">
        <v>0</v>
      </c>
      <c r="DI413" s="303">
        <v>0</v>
      </c>
      <c r="DJ413" s="303">
        <v>0</v>
      </c>
      <c r="DK413" s="303">
        <v>0</v>
      </c>
      <c r="DL413" s="303">
        <v>0</v>
      </c>
      <c r="DM413" s="303">
        <v>0</v>
      </c>
      <c r="DN413" s="303">
        <v>0</v>
      </c>
    </row>
    <row r="414" spans="1:118">
      <c r="A414" s="151"/>
      <c r="C414" s="5" t="s">
        <v>250</v>
      </c>
      <c r="G414" s="54" t="s">
        <v>131</v>
      </c>
      <c r="H414" s="326">
        <f>SUM(J414:DN414)</f>
        <v>500000</v>
      </c>
      <c r="I414" s="54"/>
      <c r="J414" s="4">
        <f>J413*Inputs!$J$350</f>
        <v>500000</v>
      </c>
      <c r="K414" s="4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2"/>
      <c r="BW414" s="212"/>
      <c r="BX414" s="212"/>
      <c r="BY414" s="212"/>
      <c r="BZ414" s="212"/>
      <c r="CA414" s="212"/>
      <c r="CB414" s="212"/>
      <c r="CC414" s="212"/>
      <c r="CD414" s="212"/>
      <c r="CE414" s="212"/>
      <c r="CF414" s="212"/>
      <c r="CG414" s="212"/>
      <c r="CH414" s="212"/>
      <c r="CI414" s="212"/>
      <c r="CJ414" s="212"/>
      <c r="CK414" s="212"/>
      <c r="CL414" s="212"/>
      <c r="CM414" s="212"/>
      <c r="CN414" s="212"/>
      <c r="CO414" s="212"/>
      <c r="CP414" s="212"/>
      <c r="CQ414" s="212"/>
      <c r="CR414" s="212"/>
      <c r="CS414" s="212"/>
      <c r="CT414" s="212"/>
      <c r="CU414" s="212"/>
      <c r="CV414" s="212"/>
      <c r="CW414" s="212"/>
      <c r="CX414" s="212"/>
      <c r="CY414" s="212"/>
      <c r="CZ414" s="212"/>
      <c r="DA414" s="212"/>
      <c r="DB414" s="212"/>
      <c r="DC414" s="212"/>
      <c r="DD414" s="212"/>
      <c r="DE414" s="212"/>
      <c r="DF414" s="212"/>
      <c r="DG414" s="212"/>
      <c r="DH414" s="212"/>
      <c r="DI414" s="212"/>
      <c r="DJ414" s="212"/>
      <c r="DK414" s="212"/>
      <c r="DL414" s="212"/>
      <c r="DM414" s="212"/>
      <c r="DN414" s="212"/>
    </row>
    <row r="415" spans="1:118" ht="14">
      <c r="A415" s="327"/>
      <c r="B415" s="14"/>
      <c r="C415" s="5" t="s">
        <v>249</v>
      </c>
      <c r="D415" s="14"/>
      <c r="E415" s="14"/>
      <c r="F415" s="14"/>
      <c r="G415" s="54" t="s">
        <v>131</v>
      </c>
      <c r="H415" s="326">
        <f>SUM(J415:DN415)</f>
        <v>20000000</v>
      </c>
      <c r="I415" s="12"/>
      <c r="J415" s="307">
        <f>IF(AND(J411&gt;1,OR(J$5=3,J$5=6,J$5=9,J$5=12)),Inputs!$J$347*Inputs!$J$352/4,0)</f>
        <v>0</v>
      </c>
      <c r="K415" s="307">
        <f>IF(AND(K411&gt;1,OR(K$5=3,K$5=6,K$5=9,K$5=12)),Inputs!$J$347*Inputs!$J$352/4,0)</f>
        <v>0</v>
      </c>
      <c r="L415" s="307">
        <f>IF(AND(L411&gt;1,OR(L$5=3,L$5=6,L$5=9,L$5=12)),Inputs!$J$347*Inputs!$J$352/4,0)</f>
        <v>0</v>
      </c>
      <c r="M415" s="307">
        <f>IF(AND(M411&gt;1,OR(M$5=3,M$5=6,M$5=9,M$5=12)),Inputs!$J$347*Inputs!$J$352/4,0)</f>
        <v>1250000</v>
      </c>
      <c r="N415" s="307">
        <f>IF(AND(N411&gt;1,OR(N$5=3,N$5=6,N$5=9,N$5=12)),Inputs!$J$347*Inputs!$J$352/4,0)</f>
        <v>0</v>
      </c>
      <c r="O415" s="307">
        <f>IF(AND(O411&gt;1,OR(O$5=3,O$5=6,O$5=9,O$5=12)),Inputs!$J$347*Inputs!$J$352/4,0)</f>
        <v>0</v>
      </c>
      <c r="P415" s="307">
        <f>IF(AND(P411&gt;1,OR(P$5=3,P$5=6,P$5=9,P$5=12)),Inputs!$J$347*Inputs!$J$352/4,0)</f>
        <v>1250000</v>
      </c>
      <c r="Q415" s="307">
        <f>IF(AND(Q411&gt;1,OR(Q$5=3,Q$5=6,Q$5=9,Q$5=12)),Inputs!$J$347*Inputs!$J$352/4,0)</f>
        <v>0</v>
      </c>
      <c r="R415" s="307">
        <f>IF(AND(R411&gt;1,OR(R$5=3,R$5=6,R$5=9,R$5=12)),Inputs!$J$347*Inputs!$J$352/4,0)</f>
        <v>0</v>
      </c>
      <c r="S415" s="307">
        <f>IF(AND(S411&gt;1,OR(S$5=3,S$5=6,S$5=9,S$5=12)),Inputs!$J$347*Inputs!$J$352/4,0)</f>
        <v>1250000</v>
      </c>
      <c r="T415" s="307">
        <f>IF(AND(T411&gt;1,OR(T$5=3,T$5=6,T$5=9,T$5=12)),Inputs!$J$347*Inputs!$J$352/4,0)</f>
        <v>0</v>
      </c>
      <c r="U415" s="307">
        <f>IF(AND(U411&gt;1,OR(U$5=3,U$5=6,U$5=9,U$5=12)),Inputs!$J$347*Inputs!$J$352/4,0)</f>
        <v>0</v>
      </c>
      <c r="V415" s="307">
        <f>IF(AND(V411&gt;1,OR(V$5=3,V$5=6,V$5=9,V$5=12)),Inputs!$J$347*Inputs!$J$352/4,0)</f>
        <v>1250000</v>
      </c>
      <c r="W415" s="307">
        <f>IF(AND(W411&gt;1,OR(W$5=3,W$5=6,W$5=9,W$5=12)),Inputs!$J$347*Inputs!$J$352/4,0)</f>
        <v>0</v>
      </c>
      <c r="X415" s="307">
        <f>IF(AND(X411&gt;1,OR(X$5=3,X$5=6,X$5=9,X$5=12)),Inputs!$J$347*Inputs!$J$352/4,0)</f>
        <v>0</v>
      </c>
      <c r="Y415" s="307">
        <f>IF(AND(Y411&gt;1,OR(Y$5=3,Y$5=6,Y$5=9,Y$5=12)),Inputs!$J$347*Inputs!$J$352/4,0)</f>
        <v>1250000</v>
      </c>
      <c r="Z415" s="307">
        <f>IF(AND(Z411&gt;1,OR(Z$5=3,Z$5=6,Z$5=9,Z$5=12)),Inputs!$J$347*Inputs!$J$352/4,0)</f>
        <v>0</v>
      </c>
      <c r="AA415" s="307">
        <f>IF(AND(AA411&gt;1,OR(AA$5=3,AA$5=6,AA$5=9,AA$5=12)),Inputs!$J$347*Inputs!$J$352/4,0)</f>
        <v>0</v>
      </c>
      <c r="AB415" s="307">
        <f>IF(AND(AB411&gt;1,OR(AB$5=3,AB$5=6,AB$5=9,AB$5=12)),Inputs!$J$347*Inputs!$J$352/4,0)</f>
        <v>1250000</v>
      </c>
      <c r="AC415" s="307">
        <f>IF(AND(AC411&gt;1,OR(AC$5=3,AC$5=6,AC$5=9,AC$5=12)),Inputs!$J$347*Inputs!$J$352/4,0)</f>
        <v>0</v>
      </c>
      <c r="AD415" s="307">
        <f>IF(AND(AD411&gt;1,OR(AD$5=3,AD$5=6,AD$5=9,AD$5=12)),Inputs!$J$347*Inputs!$J$352/4,0)</f>
        <v>0</v>
      </c>
      <c r="AE415" s="307">
        <f>IF(AND(AE411&gt;1,OR(AE$5=3,AE$5=6,AE$5=9,AE$5=12)),Inputs!$J$347*Inputs!$J$352/4,0)</f>
        <v>1250000</v>
      </c>
      <c r="AF415" s="307">
        <f>IF(AND(AF411&gt;1,OR(AF$5=3,AF$5=6,AF$5=9,AF$5=12)),Inputs!$J$347*Inputs!$J$352/4,0)</f>
        <v>0</v>
      </c>
      <c r="AG415" s="307">
        <f>IF(AND(AG411&gt;1,OR(AG$5=3,AG$5=6,AG$5=9,AG$5=12)),Inputs!$J$347*Inputs!$J$352/4,0)</f>
        <v>0</v>
      </c>
      <c r="AH415" s="307">
        <f>IF(AND(AH411&gt;1,OR(AH$5=3,AH$5=6,AH$5=9,AH$5=12)),Inputs!$J$347*Inputs!$J$352/4,0)</f>
        <v>1250000</v>
      </c>
      <c r="AI415" s="307">
        <f>IF(AND(AI411&gt;1,OR(AI$5=3,AI$5=6,AI$5=9,AI$5=12)),Inputs!$J$347*Inputs!$J$352/4,0)</f>
        <v>0</v>
      </c>
      <c r="AJ415" s="307">
        <f>IF(AND(AJ411&gt;1,OR(AJ$5=3,AJ$5=6,AJ$5=9,AJ$5=12)),Inputs!$J$347*Inputs!$J$352/4,0)</f>
        <v>0</v>
      </c>
      <c r="AK415" s="307">
        <f>IF(AND(AK411&gt;1,OR(AK$5=3,AK$5=6,AK$5=9,AK$5=12)),Inputs!$J$347*Inputs!$J$352/4,0)</f>
        <v>1250000</v>
      </c>
      <c r="AL415" s="307">
        <f>IF(AND(AL411&gt;1,OR(AL$5=3,AL$5=6,AL$5=9,AL$5=12)),Inputs!$J$347*Inputs!$J$352/4,0)</f>
        <v>0</v>
      </c>
      <c r="AM415" s="307">
        <f>IF(AND(AM411&gt;1,OR(AM$5=3,AM$5=6,AM$5=9,AM$5=12)),Inputs!$J$347*Inputs!$J$352/4,0)</f>
        <v>0</v>
      </c>
      <c r="AN415" s="307">
        <f>IF(AND(AN411&gt;1,OR(AN$5=3,AN$5=6,AN$5=9,AN$5=12)),Inputs!$J$347*Inputs!$J$352/4,0)</f>
        <v>1250000</v>
      </c>
      <c r="AO415" s="307">
        <f>IF(AND(AO411&gt;1,OR(AO$5=3,AO$5=6,AO$5=9,AO$5=12)),Inputs!$J$347*Inputs!$J$352/4,0)</f>
        <v>0</v>
      </c>
      <c r="AP415" s="307">
        <f>IF(AND(AP411&gt;1,OR(AP$5=3,AP$5=6,AP$5=9,AP$5=12)),Inputs!$J$347*Inputs!$J$352/4,0)</f>
        <v>0</v>
      </c>
      <c r="AQ415" s="307">
        <f>IF(AND(AQ411&gt;1,OR(AQ$5=3,AQ$5=6,AQ$5=9,AQ$5=12)),Inputs!$J$347*Inputs!$J$352/4,0)</f>
        <v>1250000</v>
      </c>
      <c r="AR415" s="307">
        <f>IF(AND(AR411&gt;1,OR(AR$5=3,AR$5=6,AR$5=9,AR$5=12)),Inputs!$J$347*Inputs!$J$352/4,0)</f>
        <v>0</v>
      </c>
      <c r="AS415" s="307">
        <f>IF(AND(AS411&gt;1,OR(AS$5=3,AS$5=6,AS$5=9,AS$5=12)),Inputs!$J$347*Inputs!$J$352/4,0)</f>
        <v>0</v>
      </c>
      <c r="AT415" s="307">
        <f>IF(AND(AT411&gt;1,OR(AT$5=3,AT$5=6,AT$5=9,AT$5=12)),Inputs!$J$347*Inputs!$J$352/4,0)</f>
        <v>1250000</v>
      </c>
      <c r="AU415" s="307">
        <f>IF(AND(AU411&gt;1,OR(AU$5=3,AU$5=6,AU$5=9,AU$5=12)),Inputs!$J$347*Inputs!$J$352/4,0)</f>
        <v>0</v>
      </c>
      <c r="AV415" s="307">
        <f>IF(AND(AV411&gt;1,OR(AV$5=3,AV$5=6,AV$5=9,AV$5=12)),Inputs!$J$347*Inputs!$J$352/4,0)</f>
        <v>0</v>
      </c>
      <c r="AW415" s="307">
        <f>IF(AND(AW411&gt;1,OR(AW$5=3,AW$5=6,AW$5=9,AW$5=12)),Inputs!$J$347*Inputs!$J$352/4,0)</f>
        <v>1250000</v>
      </c>
      <c r="AX415" s="307">
        <f>IF(AND(AX411&gt;1,OR(AX$5=3,AX$5=6,AX$5=9,AX$5=12)),Inputs!$J$347*Inputs!$J$352/4,0)</f>
        <v>0</v>
      </c>
      <c r="AY415" s="307">
        <f>IF(AND(AY411&gt;1,OR(AY$5=3,AY$5=6,AY$5=9,AY$5=12)),Inputs!$J$347*Inputs!$J$352/4,0)</f>
        <v>0</v>
      </c>
      <c r="AZ415" s="307">
        <f>IF(AND(AZ411&gt;1,OR(AZ$5=3,AZ$5=6,AZ$5=9,AZ$5=12)),Inputs!$J$347*Inputs!$J$352/4,0)</f>
        <v>1250000</v>
      </c>
      <c r="BA415" s="307">
        <f>IF(AND(BA411&gt;1,OR(BA$5=3,BA$5=6,BA$5=9,BA$5=12)),Inputs!$J$347*Inputs!$J$352/4,0)</f>
        <v>0</v>
      </c>
      <c r="BB415" s="307">
        <f>IF(AND(BB411&gt;1,OR(BB$5=3,BB$5=6,BB$5=9,BB$5=12)),Inputs!$J$347*Inputs!$J$352/4,0)</f>
        <v>0</v>
      </c>
      <c r="BC415" s="307">
        <f>IF(AND(BC411&gt;1,OR(BC$5=3,BC$5=6,BC$5=9,BC$5=12)),Inputs!$J$347*Inputs!$J$352/4,0)</f>
        <v>1250000</v>
      </c>
      <c r="BD415" s="307">
        <f>IF(AND(BD411&gt;1,OR(BD$5=3,BD$5=6,BD$5=9,BD$5=12)),Inputs!$J$347*Inputs!$J$352/4,0)</f>
        <v>0</v>
      </c>
      <c r="BE415" s="307">
        <f>IF(AND(BE411&gt;1,OR(BE$5=3,BE$5=6,BE$5=9,BE$5=12)),Inputs!$J$347*Inputs!$J$352/4,0)</f>
        <v>0</v>
      </c>
      <c r="BF415" s="307">
        <f>IF(AND(BF411&gt;1,OR(BF$5=3,BF$5=6,BF$5=9,BF$5=12)),Inputs!$J$347*Inputs!$J$352/4,0)</f>
        <v>1250000</v>
      </c>
      <c r="BG415" s="307">
        <f>IF(AND(BG411&gt;1,OR(BG$5=3,BG$5=6,BG$5=9,BG$5=12)),Inputs!$J$347*Inputs!$J$352/4,0)</f>
        <v>0</v>
      </c>
      <c r="BH415" s="307">
        <f>IF(AND(BH411&gt;1,OR(BH$5=3,BH$5=6,BH$5=9,BH$5=12)),Inputs!$J$347*Inputs!$J$352/4,0)</f>
        <v>0</v>
      </c>
      <c r="BI415" s="307">
        <f>IF(AND(BI411&gt;1,OR(BI$5=3,BI$5=6,BI$5=9,BI$5=12)),Inputs!$J$347*Inputs!$J$352/4,0)</f>
        <v>0</v>
      </c>
      <c r="BJ415" s="307">
        <f>IF(AND(BJ411&gt;1,OR(BJ$5=3,BJ$5=6,BJ$5=9,BJ$5=12)),Inputs!$J$347*Inputs!$J$352/4,0)</f>
        <v>0</v>
      </c>
      <c r="BK415" s="307">
        <f>IF(AND(BK411&gt;1,OR(BK$5=3,BK$5=6,BK$5=9,BK$5=12)),Inputs!$J$347*Inputs!$J$352/4,0)</f>
        <v>0</v>
      </c>
      <c r="BL415" s="307">
        <f>IF(AND(BL411&gt;1,OR(BL$5=3,BL$5=6,BL$5=9,BL$5=12)),Inputs!$J$347*Inputs!$J$352/4,0)</f>
        <v>0</v>
      </c>
      <c r="BM415" s="307">
        <f>IF(AND(BM411&gt;1,OR(BM$5=3,BM$5=6,BM$5=9,BM$5=12)),Inputs!$J$347*Inputs!$J$352/4,0)</f>
        <v>0</v>
      </c>
      <c r="BN415" s="307">
        <f>IF(AND(BN411&gt;1,OR(BN$5=3,BN$5=6,BN$5=9,BN$5=12)),Inputs!$J$347*Inputs!$J$352/4,0)</f>
        <v>0</v>
      </c>
      <c r="BO415" s="307">
        <f>IF(AND(BO411&gt;1,OR(BO$5=3,BO$5=6,BO$5=9,BO$5=12)),Inputs!$J$347*Inputs!$J$352/4,0)</f>
        <v>0</v>
      </c>
      <c r="BP415" s="307">
        <f>IF(AND(BP411&gt;1,OR(BP$5=3,BP$5=6,BP$5=9,BP$5=12)),Inputs!$J$347*Inputs!$J$352/4,0)</f>
        <v>0</v>
      </c>
      <c r="BQ415" s="307">
        <f>IF(AND(BQ411&gt;1,OR(BQ$5=3,BQ$5=6,BQ$5=9,BQ$5=12)),Inputs!$J$347*Inputs!$J$352/4,0)</f>
        <v>0</v>
      </c>
      <c r="BR415" s="307">
        <f>IF(AND(BR411&gt;1,OR(BR$5=3,BR$5=6,BR$5=9,BR$5=12)),Inputs!$J$347*Inputs!$J$352/4,0)</f>
        <v>0</v>
      </c>
      <c r="BS415" s="307">
        <f>IF(AND(BS411&gt;1,OR(BS$5=3,BS$5=6,BS$5=9,BS$5=12)),Inputs!$J$347*Inputs!$J$352/4,0)</f>
        <v>0</v>
      </c>
      <c r="BT415" s="307">
        <f>IF(AND(BT411&gt;1,OR(BT$5=3,BT$5=6,BT$5=9,BT$5=12)),Inputs!$J$347*Inputs!$J$352/4,0)</f>
        <v>0</v>
      </c>
      <c r="BU415" s="307">
        <f>IF(AND(BU411&gt;1,OR(BU$5=3,BU$5=6,BU$5=9,BU$5=12)),Inputs!$J$347*Inputs!$J$352/4,0)</f>
        <v>0</v>
      </c>
      <c r="BV415" s="307">
        <f>IF(AND(BV411&gt;1,OR(BV$5=3,BV$5=6,BV$5=9,BV$5=12)),Inputs!$J$347*Inputs!$J$352/4,0)</f>
        <v>0</v>
      </c>
      <c r="BW415" s="307">
        <f>IF(AND(BW411&gt;1,OR(BW$5=3,BW$5=6,BW$5=9,BW$5=12)),Inputs!$J$347*Inputs!$J$352/4,0)</f>
        <v>0</v>
      </c>
      <c r="BX415" s="307">
        <f>IF(AND(BX411&gt;1,OR(BX$5=3,BX$5=6,BX$5=9,BX$5=12)),Inputs!$J$347*Inputs!$J$352/4,0)</f>
        <v>0</v>
      </c>
      <c r="BY415" s="307">
        <f>IF(AND(BY411&gt;1,OR(BY$5=3,BY$5=6,BY$5=9,BY$5=12)),Inputs!$J$347*Inputs!$J$352/4,0)</f>
        <v>0</v>
      </c>
      <c r="BZ415" s="307">
        <f>IF(AND(BZ411&gt;1,OR(BZ$5=3,BZ$5=6,BZ$5=9,BZ$5=12)),Inputs!$J$347*Inputs!$J$352/4,0)</f>
        <v>0</v>
      </c>
      <c r="CA415" s="307">
        <f>IF(AND(CA411&gt;1,OR(CA$5=3,CA$5=6,CA$5=9,CA$5=12)),Inputs!$J$347*Inputs!$J$352/4,0)</f>
        <v>0</v>
      </c>
      <c r="CB415" s="307">
        <f>IF(AND(CB411&gt;1,OR(CB$5=3,CB$5=6,CB$5=9,CB$5=12)),Inputs!$J$347*Inputs!$J$352/4,0)</f>
        <v>0</v>
      </c>
      <c r="CC415" s="307">
        <f>IF(AND(CC411&gt;1,OR(CC$5=3,CC$5=6,CC$5=9,CC$5=12)),Inputs!$J$347*Inputs!$J$352/4,0)</f>
        <v>0</v>
      </c>
      <c r="CD415" s="307">
        <f>IF(AND(CD411&gt;1,OR(CD$5=3,CD$5=6,CD$5=9,CD$5=12)),Inputs!$J$347*Inputs!$J$352/4,0)</f>
        <v>0</v>
      </c>
      <c r="CE415" s="307">
        <f>IF(AND(CE411&gt;1,OR(CE$5=3,CE$5=6,CE$5=9,CE$5=12)),Inputs!$J$347*Inputs!$J$352/4,0)</f>
        <v>0</v>
      </c>
      <c r="CF415" s="307">
        <f>IF(AND(CF411&gt;1,OR(CF$5=3,CF$5=6,CF$5=9,CF$5=12)),Inputs!$J$347*Inputs!$J$352/4,0)</f>
        <v>0</v>
      </c>
      <c r="CG415" s="307">
        <f>IF(AND(CG411&gt;1,OR(CG$5=3,CG$5=6,CG$5=9,CG$5=12)),Inputs!$J$347*Inputs!$J$352/4,0)</f>
        <v>0</v>
      </c>
      <c r="CH415" s="307">
        <f>IF(AND(CH411&gt;1,OR(CH$5=3,CH$5=6,CH$5=9,CH$5=12)),Inputs!$J$347*Inputs!$J$352/4,0)</f>
        <v>0</v>
      </c>
      <c r="CI415" s="307">
        <f>IF(AND(CI411&gt;1,OR(CI$5=3,CI$5=6,CI$5=9,CI$5=12)),Inputs!$J$347*Inputs!$J$352/4,0)</f>
        <v>0</v>
      </c>
      <c r="CJ415" s="307">
        <f>IF(AND(CJ411&gt;1,OR(CJ$5=3,CJ$5=6,CJ$5=9,CJ$5=12)),Inputs!$J$347*Inputs!$J$352/4,0)</f>
        <v>0</v>
      </c>
      <c r="CK415" s="307">
        <f>IF(AND(CK411&gt;1,OR(CK$5=3,CK$5=6,CK$5=9,CK$5=12)),Inputs!$J$347*Inputs!$J$352/4,0)</f>
        <v>0</v>
      </c>
      <c r="CL415" s="307">
        <f>IF(AND(CL411&gt;1,OR(CL$5=3,CL$5=6,CL$5=9,CL$5=12)),Inputs!$J$347*Inputs!$J$352/4,0)</f>
        <v>0</v>
      </c>
      <c r="CM415" s="307">
        <f>IF(AND(CM411&gt;1,OR(CM$5=3,CM$5=6,CM$5=9,CM$5=12)),Inputs!$J$347*Inputs!$J$352/4,0)</f>
        <v>0</v>
      </c>
      <c r="CN415" s="307">
        <f>IF(AND(CN411&gt;1,OR(CN$5=3,CN$5=6,CN$5=9,CN$5=12)),Inputs!$J$347*Inputs!$J$352/4,0)</f>
        <v>0</v>
      </c>
      <c r="CO415" s="307">
        <f>IF(AND(CO411&gt;1,OR(CO$5=3,CO$5=6,CO$5=9,CO$5=12)),Inputs!$J$347*Inputs!$J$352/4,0)</f>
        <v>0</v>
      </c>
      <c r="CP415" s="307">
        <f>IF(AND(CP411&gt;1,OR(CP$5=3,CP$5=6,CP$5=9,CP$5=12)),Inputs!$J$347*Inputs!$J$352/4,0)</f>
        <v>0</v>
      </c>
      <c r="CQ415" s="307">
        <f>IF(AND(CQ411&gt;1,OR(CQ$5=3,CQ$5=6,CQ$5=9,CQ$5=12)),Inputs!$J$347*Inputs!$J$352/4,0)</f>
        <v>0</v>
      </c>
      <c r="CR415" s="307">
        <f>IF(AND(CR411&gt;1,OR(CR$5=3,CR$5=6,CR$5=9,CR$5=12)),Inputs!$J$347*Inputs!$J$352/4,0)</f>
        <v>0</v>
      </c>
      <c r="CS415" s="307">
        <f>IF(AND(CS411&gt;1,OR(CS$5=3,CS$5=6,CS$5=9,CS$5=12)),Inputs!$J$347*Inputs!$J$352/4,0)</f>
        <v>0</v>
      </c>
      <c r="CT415" s="307">
        <f>IF(AND(CT411&gt;1,OR(CT$5=3,CT$5=6,CT$5=9,CT$5=12)),Inputs!$J$347*Inputs!$J$352/4,0)</f>
        <v>0</v>
      </c>
      <c r="CU415" s="307">
        <f>IF(AND(CU411&gt;1,OR(CU$5=3,CU$5=6,CU$5=9,CU$5=12)),Inputs!$J$347*Inputs!$J$352/4,0)</f>
        <v>0</v>
      </c>
      <c r="CV415" s="307">
        <f>IF(AND(CV411&gt;1,OR(CV$5=3,CV$5=6,CV$5=9,CV$5=12)),Inputs!$J$347*Inputs!$J$352/4,0)</f>
        <v>0</v>
      </c>
      <c r="CW415" s="307">
        <f>IF(AND(CW411&gt;1,OR(CW$5=3,CW$5=6,CW$5=9,CW$5=12)),Inputs!$J$347*Inputs!$J$352/4,0)</f>
        <v>0</v>
      </c>
      <c r="CX415" s="307">
        <f>IF(AND(CX411&gt;1,OR(CX$5=3,CX$5=6,CX$5=9,CX$5=12)),Inputs!$J$347*Inputs!$J$352/4,0)</f>
        <v>0</v>
      </c>
      <c r="CY415" s="307">
        <f>IF(AND(CY411&gt;1,OR(CY$5=3,CY$5=6,CY$5=9,CY$5=12)),Inputs!$J$347*Inputs!$J$352/4,0)</f>
        <v>0</v>
      </c>
      <c r="CZ415" s="307">
        <f>IF(AND(CZ411&gt;1,OR(CZ$5=3,CZ$5=6,CZ$5=9,CZ$5=12)),Inputs!$J$347*Inputs!$J$352/4,0)</f>
        <v>0</v>
      </c>
      <c r="DA415" s="307">
        <f>IF(AND(DA411&gt;1,OR(DA$5=3,DA$5=6,DA$5=9,DA$5=12)),Inputs!$J$347*Inputs!$J$352/4,0)</f>
        <v>0</v>
      </c>
      <c r="DB415" s="307">
        <f>IF(AND(DB411&gt;1,OR(DB$5=3,DB$5=6,DB$5=9,DB$5=12)),Inputs!$J$347*Inputs!$J$352/4,0)</f>
        <v>0</v>
      </c>
      <c r="DC415" s="307">
        <f>IF(AND(DC411&gt;1,OR(DC$5=3,DC$5=6,DC$5=9,DC$5=12)),Inputs!$J$347*Inputs!$J$352/4,0)</f>
        <v>0</v>
      </c>
      <c r="DD415" s="307">
        <f>IF(AND(DD411&gt;1,OR(DD$5=3,DD$5=6,DD$5=9,DD$5=12)),Inputs!$J$347*Inputs!$J$352/4,0)</f>
        <v>0</v>
      </c>
      <c r="DE415" s="307">
        <f>IF(AND(DE411&gt;1,OR(DE$5=3,DE$5=6,DE$5=9,DE$5=12)),Inputs!$J$347*Inputs!$J$352/4,0)</f>
        <v>0</v>
      </c>
      <c r="DF415" s="307">
        <f>IF(AND(DF411&gt;1,OR(DF$5=3,DF$5=6,DF$5=9,DF$5=12)),Inputs!$J$347*Inputs!$J$352/4,0)</f>
        <v>0</v>
      </c>
      <c r="DG415" s="307">
        <f>IF(AND(DG411&gt;1,OR(DG$5=3,DG$5=6,DG$5=9,DG$5=12)),Inputs!$J$347*Inputs!$J$352/4,0)</f>
        <v>0</v>
      </c>
      <c r="DH415" s="307">
        <f>IF(AND(DH411&gt;1,OR(DH$5=3,DH$5=6,DH$5=9,DH$5=12)),Inputs!$J$347*Inputs!$J$352/4,0)</f>
        <v>0</v>
      </c>
      <c r="DI415" s="307">
        <f>IF(AND(DI411&gt;1,OR(DI$5=3,DI$5=6,DI$5=9,DI$5=12)),Inputs!$J$347*Inputs!$J$352/4,0)</f>
        <v>0</v>
      </c>
      <c r="DJ415" s="307">
        <f>IF(AND(DJ411&gt;1,OR(DJ$5=3,DJ$5=6,DJ$5=9,DJ$5=12)),Inputs!$J$347*Inputs!$J$352/4,0)</f>
        <v>0</v>
      </c>
      <c r="DK415" s="307">
        <f>IF(AND(DK411&gt;1,OR(DK$5=3,DK$5=6,DK$5=9,DK$5=12)),Inputs!$J$347*Inputs!$J$352/4,0)</f>
        <v>0</v>
      </c>
      <c r="DL415" s="307">
        <f>IF(AND(DL411&gt;1,OR(DL$5=3,DL$5=6,DL$5=9,DL$5=12)),Inputs!$J$347*Inputs!$J$352/4,0)</f>
        <v>0</v>
      </c>
      <c r="DM415" s="307">
        <f>IF(AND(DM411&gt;1,OR(DM$5=3,DM$5=6,DM$5=9,DM$5=12)),Inputs!$J$347*Inputs!$J$352/4,0)</f>
        <v>0</v>
      </c>
      <c r="DN415" s="307">
        <f>IF(AND(DN411&gt;1,OR(DN$5=3,DN$5=6,DN$5=9,DN$5=12)),Inputs!$J$347*Inputs!$J$352/4,0)</f>
        <v>0</v>
      </c>
    </row>
    <row r="416" spans="1:118" ht="14">
      <c r="A416" s="327"/>
      <c r="B416" s="14"/>
      <c r="D416" s="14"/>
      <c r="E416" s="14"/>
      <c r="F416" s="14"/>
      <c r="G416" s="12"/>
      <c r="H416" s="328"/>
      <c r="I416" s="12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C416" s="307"/>
      <c r="AD416" s="307"/>
      <c r="AE416" s="307"/>
      <c r="AF416" s="307"/>
      <c r="AG416" s="307"/>
      <c r="AH416" s="307"/>
      <c r="AI416" s="307"/>
      <c r="AJ416" s="307"/>
      <c r="AK416" s="307"/>
      <c r="AL416" s="307"/>
      <c r="AM416" s="307"/>
      <c r="AN416" s="307"/>
      <c r="AO416" s="307"/>
      <c r="AP416" s="307"/>
      <c r="AQ416" s="307"/>
      <c r="AR416" s="307"/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307"/>
      <c r="BR416" s="307"/>
      <c r="BS416" s="307"/>
      <c r="BT416" s="307"/>
      <c r="BU416" s="307"/>
      <c r="BV416" s="307"/>
      <c r="BW416" s="307"/>
      <c r="BX416" s="307"/>
      <c r="BY416" s="307"/>
      <c r="BZ416" s="307"/>
      <c r="CA416" s="307"/>
      <c r="CB416" s="307"/>
      <c r="CC416" s="307"/>
      <c r="CD416" s="307"/>
      <c r="CE416" s="307"/>
      <c r="CF416" s="307"/>
      <c r="CG416" s="307"/>
      <c r="CH416" s="307"/>
      <c r="CI416" s="307"/>
      <c r="CJ416" s="307"/>
      <c r="CK416" s="307"/>
      <c r="CL416" s="307"/>
      <c r="CM416" s="307"/>
      <c r="CN416" s="307"/>
      <c r="CO416" s="307"/>
      <c r="CP416" s="307"/>
      <c r="CQ416" s="307"/>
      <c r="CR416" s="307"/>
      <c r="CS416" s="307"/>
      <c r="CT416" s="307"/>
      <c r="CU416" s="307"/>
      <c r="CV416" s="307"/>
      <c r="CW416" s="307"/>
      <c r="CX416" s="307"/>
      <c r="CY416" s="307"/>
      <c r="CZ416" s="307"/>
      <c r="DA416" s="307"/>
      <c r="DB416" s="307"/>
      <c r="DC416" s="307"/>
      <c r="DD416" s="307"/>
      <c r="DE416" s="307"/>
      <c r="DF416" s="307"/>
      <c r="DG416" s="307"/>
      <c r="DH416" s="307"/>
      <c r="DI416" s="307"/>
      <c r="DJ416" s="307"/>
      <c r="DK416" s="307"/>
      <c r="DL416" s="307"/>
      <c r="DM416" s="307"/>
      <c r="DN416" s="307"/>
    </row>
    <row r="417" spans="1:118" ht="14">
      <c r="A417" s="151"/>
      <c r="C417" s="14" t="s">
        <v>41</v>
      </c>
      <c r="G417" s="54"/>
      <c r="H417" s="326"/>
      <c r="I417" s="54"/>
      <c r="J417" s="330">
        <f>J413</f>
        <v>20000000</v>
      </c>
      <c r="K417" s="329">
        <f t="shared" ref="K417:BV417" si="279">K411+K413-K414-K415</f>
        <v>20000000</v>
      </c>
      <c r="L417" s="329">
        <f t="shared" si="279"/>
        <v>20000000</v>
      </c>
      <c r="M417" s="329">
        <f t="shared" si="279"/>
        <v>18750000</v>
      </c>
      <c r="N417" s="329">
        <f t="shared" si="279"/>
        <v>18750000</v>
      </c>
      <c r="O417" s="329">
        <f t="shared" si="279"/>
        <v>18750000</v>
      </c>
      <c r="P417" s="329">
        <f t="shared" si="279"/>
        <v>17500000</v>
      </c>
      <c r="Q417" s="329">
        <f t="shared" si="279"/>
        <v>17500000</v>
      </c>
      <c r="R417" s="329">
        <f t="shared" si="279"/>
        <v>17500000</v>
      </c>
      <c r="S417" s="329">
        <f t="shared" si="279"/>
        <v>16250000</v>
      </c>
      <c r="T417" s="329">
        <f t="shared" si="279"/>
        <v>16250000</v>
      </c>
      <c r="U417" s="329">
        <f t="shared" si="279"/>
        <v>16250000</v>
      </c>
      <c r="V417" s="329">
        <f t="shared" si="279"/>
        <v>15000000</v>
      </c>
      <c r="W417" s="329">
        <f t="shared" si="279"/>
        <v>15000000</v>
      </c>
      <c r="X417" s="329">
        <f t="shared" si="279"/>
        <v>15000000</v>
      </c>
      <c r="Y417" s="329">
        <f t="shared" si="279"/>
        <v>13750000</v>
      </c>
      <c r="Z417" s="329">
        <f t="shared" si="279"/>
        <v>13750000</v>
      </c>
      <c r="AA417" s="329">
        <f t="shared" si="279"/>
        <v>13750000</v>
      </c>
      <c r="AB417" s="329">
        <f t="shared" si="279"/>
        <v>12500000</v>
      </c>
      <c r="AC417" s="329">
        <f t="shared" si="279"/>
        <v>12500000</v>
      </c>
      <c r="AD417" s="329">
        <f t="shared" si="279"/>
        <v>12500000</v>
      </c>
      <c r="AE417" s="329">
        <f t="shared" si="279"/>
        <v>11250000</v>
      </c>
      <c r="AF417" s="329">
        <f t="shared" si="279"/>
        <v>11250000</v>
      </c>
      <c r="AG417" s="329">
        <f t="shared" si="279"/>
        <v>11250000</v>
      </c>
      <c r="AH417" s="329">
        <f t="shared" si="279"/>
        <v>10000000</v>
      </c>
      <c r="AI417" s="329">
        <f t="shared" si="279"/>
        <v>10000000</v>
      </c>
      <c r="AJ417" s="329">
        <f t="shared" si="279"/>
        <v>10000000</v>
      </c>
      <c r="AK417" s="329">
        <f t="shared" si="279"/>
        <v>8750000</v>
      </c>
      <c r="AL417" s="329">
        <f t="shared" si="279"/>
        <v>8750000</v>
      </c>
      <c r="AM417" s="329">
        <f t="shared" si="279"/>
        <v>8750000</v>
      </c>
      <c r="AN417" s="329">
        <f t="shared" si="279"/>
        <v>7500000</v>
      </c>
      <c r="AO417" s="329">
        <f t="shared" si="279"/>
        <v>7500000</v>
      </c>
      <c r="AP417" s="329">
        <f t="shared" si="279"/>
        <v>7500000</v>
      </c>
      <c r="AQ417" s="329">
        <f t="shared" si="279"/>
        <v>6250000</v>
      </c>
      <c r="AR417" s="329">
        <f t="shared" si="279"/>
        <v>6250000</v>
      </c>
      <c r="AS417" s="329">
        <f t="shared" si="279"/>
        <v>6250000</v>
      </c>
      <c r="AT417" s="329">
        <f t="shared" si="279"/>
        <v>5000000</v>
      </c>
      <c r="AU417" s="329">
        <f t="shared" si="279"/>
        <v>5000000</v>
      </c>
      <c r="AV417" s="329">
        <f t="shared" si="279"/>
        <v>5000000</v>
      </c>
      <c r="AW417" s="329">
        <f t="shared" si="279"/>
        <v>3750000</v>
      </c>
      <c r="AX417" s="329">
        <f t="shared" si="279"/>
        <v>3750000</v>
      </c>
      <c r="AY417" s="329">
        <f t="shared" si="279"/>
        <v>3750000</v>
      </c>
      <c r="AZ417" s="329">
        <f t="shared" si="279"/>
        <v>2500000</v>
      </c>
      <c r="BA417" s="329">
        <f t="shared" si="279"/>
        <v>2500000</v>
      </c>
      <c r="BB417" s="329">
        <f t="shared" si="279"/>
        <v>2500000</v>
      </c>
      <c r="BC417" s="329">
        <f t="shared" si="279"/>
        <v>1250000</v>
      </c>
      <c r="BD417" s="329">
        <f t="shared" si="279"/>
        <v>1250000</v>
      </c>
      <c r="BE417" s="329">
        <f t="shared" si="279"/>
        <v>1250000</v>
      </c>
      <c r="BF417" s="329">
        <f t="shared" si="279"/>
        <v>0</v>
      </c>
      <c r="BG417" s="329">
        <f t="shared" si="279"/>
        <v>0</v>
      </c>
      <c r="BH417" s="329">
        <f t="shared" si="279"/>
        <v>0</v>
      </c>
      <c r="BI417" s="329">
        <f t="shared" si="279"/>
        <v>0</v>
      </c>
      <c r="BJ417" s="329">
        <f t="shared" si="279"/>
        <v>0</v>
      </c>
      <c r="BK417" s="329">
        <f t="shared" si="279"/>
        <v>0</v>
      </c>
      <c r="BL417" s="329">
        <f t="shared" si="279"/>
        <v>0</v>
      </c>
      <c r="BM417" s="329">
        <f t="shared" si="279"/>
        <v>0</v>
      </c>
      <c r="BN417" s="329">
        <f t="shared" si="279"/>
        <v>0</v>
      </c>
      <c r="BO417" s="329">
        <f t="shared" si="279"/>
        <v>0</v>
      </c>
      <c r="BP417" s="329">
        <f t="shared" si="279"/>
        <v>0</v>
      </c>
      <c r="BQ417" s="329">
        <f t="shared" si="279"/>
        <v>0</v>
      </c>
      <c r="BR417" s="329">
        <f t="shared" si="279"/>
        <v>0</v>
      </c>
      <c r="BS417" s="329">
        <f t="shared" si="279"/>
        <v>0</v>
      </c>
      <c r="BT417" s="329">
        <f t="shared" si="279"/>
        <v>0</v>
      </c>
      <c r="BU417" s="329">
        <f t="shared" si="279"/>
        <v>0</v>
      </c>
      <c r="BV417" s="329">
        <f t="shared" si="279"/>
        <v>0</v>
      </c>
      <c r="BW417" s="329">
        <f t="shared" ref="BW417:DN417" si="280">BW411+BW413-BW414-BW415</f>
        <v>0</v>
      </c>
      <c r="BX417" s="329">
        <f t="shared" si="280"/>
        <v>0</v>
      </c>
      <c r="BY417" s="329">
        <f t="shared" si="280"/>
        <v>0</v>
      </c>
      <c r="BZ417" s="329">
        <f t="shared" si="280"/>
        <v>0</v>
      </c>
      <c r="CA417" s="329">
        <f t="shared" si="280"/>
        <v>0</v>
      </c>
      <c r="CB417" s="329">
        <f t="shared" si="280"/>
        <v>0</v>
      </c>
      <c r="CC417" s="329">
        <f t="shared" si="280"/>
        <v>0</v>
      </c>
      <c r="CD417" s="329">
        <f t="shared" si="280"/>
        <v>0</v>
      </c>
      <c r="CE417" s="329">
        <f t="shared" si="280"/>
        <v>0</v>
      </c>
      <c r="CF417" s="329">
        <f t="shared" si="280"/>
        <v>0</v>
      </c>
      <c r="CG417" s="329">
        <f t="shared" si="280"/>
        <v>0</v>
      </c>
      <c r="CH417" s="329">
        <f t="shared" si="280"/>
        <v>0</v>
      </c>
      <c r="CI417" s="329">
        <f t="shared" si="280"/>
        <v>0</v>
      </c>
      <c r="CJ417" s="329">
        <f t="shared" si="280"/>
        <v>0</v>
      </c>
      <c r="CK417" s="329">
        <f t="shared" si="280"/>
        <v>0</v>
      </c>
      <c r="CL417" s="329">
        <f t="shared" si="280"/>
        <v>0</v>
      </c>
      <c r="CM417" s="329">
        <f t="shared" si="280"/>
        <v>0</v>
      </c>
      <c r="CN417" s="329">
        <f t="shared" si="280"/>
        <v>0</v>
      </c>
      <c r="CO417" s="329">
        <f t="shared" si="280"/>
        <v>0</v>
      </c>
      <c r="CP417" s="329">
        <f t="shared" si="280"/>
        <v>0</v>
      </c>
      <c r="CQ417" s="329">
        <f t="shared" si="280"/>
        <v>0</v>
      </c>
      <c r="CR417" s="329">
        <f t="shared" si="280"/>
        <v>0</v>
      </c>
      <c r="CS417" s="329">
        <f t="shared" si="280"/>
        <v>0</v>
      </c>
      <c r="CT417" s="329">
        <f t="shared" si="280"/>
        <v>0</v>
      </c>
      <c r="CU417" s="329">
        <f t="shared" si="280"/>
        <v>0</v>
      </c>
      <c r="CV417" s="329">
        <f t="shared" si="280"/>
        <v>0</v>
      </c>
      <c r="CW417" s="329">
        <f t="shared" si="280"/>
        <v>0</v>
      </c>
      <c r="CX417" s="329">
        <f t="shared" si="280"/>
        <v>0</v>
      </c>
      <c r="CY417" s="329">
        <f t="shared" si="280"/>
        <v>0</v>
      </c>
      <c r="CZ417" s="329">
        <f t="shared" si="280"/>
        <v>0</v>
      </c>
      <c r="DA417" s="329">
        <f t="shared" si="280"/>
        <v>0</v>
      </c>
      <c r="DB417" s="329">
        <f t="shared" si="280"/>
        <v>0</v>
      </c>
      <c r="DC417" s="329">
        <f t="shared" si="280"/>
        <v>0</v>
      </c>
      <c r="DD417" s="329">
        <f t="shared" si="280"/>
        <v>0</v>
      </c>
      <c r="DE417" s="329">
        <f t="shared" si="280"/>
        <v>0</v>
      </c>
      <c r="DF417" s="329">
        <f t="shared" si="280"/>
        <v>0</v>
      </c>
      <c r="DG417" s="329">
        <f t="shared" si="280"/>
        <v>0</v>
      </c>
      <c r="DH417" s="329">
        <f t="shared" si="280"/>
        <v>0</v>
      </c>
      <c r="DI417" s="329">
        <f t="shared" si="280"/>
        <v>0</v>
      </c>
      <c r="DJ417" s="329">
        <f t="shared" si="280"/>
        <v>0</v>
      </c>
      <c r="DK417" s="329">
        <f t="shared" si="280"/>
        <v>0</v>
      </c>
      <c r="DL417" s="329">
        <f t="shared" si="280"/>
        <v>0</v>
      </c>
      <c r="DM417" s="329">
        <f t="shared" si="280"/>
        <v>0</v>
      </c>
      <c r="DN417" s="329">
        <f t="shared" si="280"/>
        <v>0</v>
      </c>
    </row>
    <row r="418" spans="1:118">
      <c r="A418" s="151"/>
      <c r="C418" s="5" t="s">
        <v>248</v>
      </c>
      <c r="G418" s="54" t="s">
        <v>131</v>
      </c>
      <c r="H418" s="326">
        <f>SUM(J418:DN418)</f>
        <v>9067777.8028933629</v>
      </c>
      <c r="I418" s="54"/>
      <c r="J418" s="303">
        <v>0</v>
      </c>
      <c r="K418" s="307">
        <f>IF(K411=0,0,K409/12*Inputs!$J$347)</f>
        <v>197862.30230020091</v>
      </c>
      <c r="L418" s="307">
        <f>IF(L411=0,0,L409/12*Inputs!$J$347)</f>
        <v>196482.01603590098</v>
      </c>
      <c r="M418" s="307">
        <f>IF(M411=0,0,M409/12*Inputs!$J$347)</f>
        <v>195328.24883396475</v>
      </c>
      <c r="N418" s="307">
        <f>IF(N411=0,0,N409/12*Inputs!$J$347)</f>
        <v>194330.76662696325</v>
      </c>
      <c r="O418" s="307">
        <f>IF(O411=0,0,O409/12*Inputs!$J$347)</f>
        <v>192985.30518494899</v>
      </c>
      <c r="P418" s="307">
        <f>IF(P411=0,0,P409/12*Inputs!$J$347)</f>
        <v>191598.01639058729</v>
      </c>
      <c r="Q418" s="307">
        <f>IF(Q411=0,0,Q409/12*Inputs!$J$347)</f>
        <v>190916.86304602475</v>
      </c>
      <c r="R418" s="307">
        <f>IF(R411=0,0,R409/12*Inputs!$J$347)</f>
        <v>186988.34080359453</v>
      </c>
      <c r="S418" s="307">
        <f>IF(S411=0,0,S409/12*Inputs!$J$347)</f>
        <v>186983.40367888447</v>
      </c>
      <c r="T418" s="307">
        <f>IF(T411=0,0,T409/12*Inputs!$J$347)</f>
        <v>186981.00742631336</v>
      </c>
      <c r="U418" s="307">
        <f>IF(U411=0,0,U409/12*Inputs!$J$347)</f>
        <v>186978.61131642538</v>
      </c>
      <c r="V418" s="307">
        <f>IF(V411=0,0,V409/12*Inputs!$J$347)</f>
        <v>186983.40367887198</v>
      </c>
      <c r="W418" s="307">
        <f>IF(W411=0,0,W409/12*Inputs!$J$347)</f>
        <v>186985.80007411871</v>
      </c>
      <c r="X418" s="307">
        <f>IF(X411=0,0,X409/12*Inputs!$J$347)</f>
        <v>185316.15005459817</v>
      </c>
      <c r="Y418" s="307">
        <f>IF(Y411=0,0,Y409/12*Inputs!$J$347)</f>
        <v>184875.13754528837</v>
      </c>
      <c r="Z418" s="307">
        <f>IF(Z411=0,0,Z409/12*Inputs!$J$347)</f>
        <v>184868.50298739778</v>
      </c>
      <c r="AA418" s="307">
        <f>IF(AA411=0,0,AA409/12*Inputs!$J$347)</f>
        <v>184875.13754528432</v>
      </c>
      <c r="AB418" s="307">
        <f>IF(AB411=0,0,AB409/12*Inputs!$J$347)</f>
        <v>184875.13754528432</v>
      </c>
      <c r="AC418" s="307">
        <f>IF(AC411=0,0,AC409/12*Inputs!$J$347)</f>
        <v>184870.71438019769</v>
      </c>
      <c r="AD418" s="307">
        <f>IF(AD411=0,0,AD409/12*Inputs!$J$347)</f>
        <v>186365.11795058762</v>
      </c>
      <c r="AE418" s="307">
        <f>IF(AE411=0,0,AE409/12*Inputs!$J$347)</f>
        <v>186614.5510780105</v>
      </c>
      <c r="AF418" s="307">
        <f>IF(AF411=0,0,AF409/12*Inputs!$J$347)</f>
        <v>186614.55107800619</v>
      </c>
      <c r="AG418" s="307">
        <f>IF(AG411=0,0,AG409/12*Inputs!$J$347)</f>
        <v>186612.18757561795</v>
      </c>
      <c r="AH418" s="307">
        <f>IF(AH411=0,0,AH409/12*Inputs!$J$347)</f>
        <v>186614.5510779976</v>
      </c>
      <c r="AI418" s="307">
        <f>IF(AI411=0,0,AI409/12*Inputs!$J$347)</f>
        <v>186619.27850208458</v>
      </c>
      <c r="AJ418" s="307">
        <f>IF(AJ411=0,0,AJ409/12*Inputs!$J$347)</f>
        <v>186609.8242129896</v>
      </c>
      <c r="AK418" s="307">
        <f>IF(AK411=0,0,AK409/12*Inputs!$J$347)</f>
        <v>186614.55107800188</v>
      </c>
      <c r="AL418" s="307">
        <f>IF(AL411=0,0,AL409/12*Inputs!$J$347)</f>
        <v>186612.18757562237</v>
      </c>
      <c r="AM418" s="307">
        <f>IF(AM411=0,0,AM409/12*Inputs!$J$347)</f>
        <v>186619.27850208458</v>
      </c>
      <c r="AN418" s="307">
        <f>IF(AN411=0,0,AN409/12*Inputs!$J$347)</f>
        <v>186612.1875756135</v>
      </c>
      <c r="AO418" s="307">
        <f>IF(AO411=0,0,AO409/12*Inputs!$J$347)</f>
        <v>186616.91472014959</v>
      </c>
      <c r="AP418" s="307">
        <f>IF(AP411=0,0,AP409/12*Inputs!$J$347)</f>
        <v>189065.17059123603</v>
      </c>
      <c r="AQ418" s="307">
        <f>IF(AQ411=0,0,AQ409/12*Inputs!$J$347)</f>
        <v>189600.83830897781</v>
      </c>
      <c r="AR418" s="307">
        <f>IF(AR411=0,0,AR409/12*Inputs!$J$347)</f>
        <v>189608.74671775859</v>
      </c>
      <c r="AS418" s="307">
        <f>IF(AS411=0,0,AS409/12*Inputs!$J$347)</f>
        <v>189603.47428062392</v>
      </c>
      <c r="AT418" s="307">
        <f>IF(AT411=0,0,AT409/12*Inputs!$J$347)</f>
        <v>189603.47428062392</v>
      </c>
      <c r="AU418" s="307">
        <f>IF(AU411=0,0,AU409/12*Inputs!$J$347)</f>
        <v>189606.1104168797</v>
      </c>
      <c r="AV418" s="307">
        <f>IF(AV411=0,0,AV409/12*Inputs!$J$347)</f>
        <v>189595.56685948945</v>
      </c>
      <c r="AW418" s="307">
        <f>IF(AW411=0,0,AW409/12*Inputs!$J$347)</f>
        <v>189603.47428062392</v>
      </c>
      <c r="AX418" s="307">
        <f>IF(AX411=0,0,AX409/12*Inputs!$J$347)</f>
        <v>189600.83830898223</v>
      </c>
      <c r="AY418" s="307">
        <f>IF(AY411=0,0,AY409/12*Inputs!$J$347)</f>
        <v>189606.11041687554</v>
      </c>
      <c r="AZ418" s="307">
        <f>IF(AZ411=0,0,AZ409/12*Inputs!$J$347)</f>
        <v>189600.83830898223</v>
      </c>
      <c r="BA418" s="307">
        <f>IF(BA411=0,0,BA409/12*Inputs!$J$347)</f>
        <v>189606.1104168797</v>
      </c>
      <c r="BB418" s="307">
        <f>IF(BB411=0,0,BB409/12*Inputs!$J$347)</f>
        <v>192189.98671581497</v>
      </c>
      <c r="BC418" s="307">
        <f>IF(BC411=0,0,BC409/12*Inputs!$J$347)</f>
        <v>192671.45217753213</v>
      </c>
      <c r="BD418" s="307">
        <f>IF(BD411=0,0,BD409/12*Inputs!$J$347)</f>
        <v>192671.45217753621</v>
      </c>
      <c r="BE418" s="307">
        <f>IF(BE411=0,0,BE409/12*Inputs!$J$347)</f>
        <v>192662.66007539249</v>
      </c>
      <c r="BF418" s="307">
        <f>IF(BF411=0,0,BF409/12*Inputs!$J$347)</f>
        <v>192671.45217754022</v>
      </c>
      <c r="BG418" s="307">
        <f>IF(BG411=0,0,BG409/12*Inputs!$J$347)</f>
        <v>0</v>
      </c>
      <c r="BH418" s="307">
        <f>IF(BH411=0,0,BH409/12*Inputs!$J$347)</f>
        <v>0</v>
      </c>
      <c r="BI418" s="307">
        <f>IF(BI411=0,0,BI409/12*Inputs!$J$347)</f>
        <v>0</v>
      </c>
      <c r="BJ418" s="307">
        <f>IF(BJ411=0,0,BJ409/12*Inputs!$J$347)</f>
        <v>0</v>
      </c>
      <c r="BK418" s="307">
        <f>IF(BK411=0,0,BK409/12*Inputs!$J$347)</f>
        <v>0</v>
      </c>
      <c r="BL418" s="307">
        <f>IF(BL411=0,0,BL409/12*Inputs!$J$347)</f>
        <v>0</v>
      </c>
      <c r="BM418" s="307">
        <f>IF(BM411=0,0,BM409/12*Inputs!$J$347)</f>
        <v>0</v>
      </c>
      <c r="BN418" s="307">
        <f>IF(BN411=0,0,BN409/12*Inputs!$J$347)</f>
        <v>0</v>
      </c>
      <c r="BO418" s="307">
        <f>IF(BO411=0,0,BO409/12*Inputs!$J$347)</f>
        <v>0</v>
      </c>
      <c r="BP418" s="307">
        <f>IF(BP411=0,0,BP409/12*Inputs!$J$347)</f>
        <v>0</v>
      </c>
      <c r="BQ418" s="307">
        <f>IF(BQ411=0,0,BQ409/12*Inputs!$J$347)</f>
        <v>0</v>
      </c>
      <c r="BR418" s="307">
        <f>IF(BR411=0,0,BR409/12*Inputs!$J$347)</f>
        <v>0</v>
      </c>
      <c r="BS418" s="307">
        <f>IF(BS411=0,0,BS409/12*Inputs!$J$347)</f>
        <v>0</v>
      </c>
      <c r="BT418" s="307">
        <f>IF(BT411=0,0,BT409/12*Inputs!$J$347)</f>
        <v>0</v>
      </c>
      <c r="BU418" s="307">
        <f>IF(BU411=0,0,BU409/12*Inputs!$J$347)</f>
        <v>0</v>
      </c>
      <c r="BV418" s="307">
        <f>IF(BV411=0,0,BV409/12*Inputs!$J$347)</f>
        <v>0</v>
      </c>
      <c r="BW418" s="307">
        <f>IF(BW411=0,0,BW409/12*Inputs!$J$347)</f>
        <v>0</v>
      </c>
      <c r="BX418" s="307">
        <f>IF(BX411=0,0,BX409/12*Inputs!$J$347)</f>
        <v>0</v>
      </c>
      <c r="BY418" s="307">
        <f>IF(BY411=0,0,BY409/12*Inputs!$J$347)</f>
        <v>0</v>
      </c>
      <c r="BZ418" s="307">
        <f>IF(BZ411=0,0,BZ409/12*Inputs!$J$347)</f>
        <v>0</v>
      </c>
      <c r="CA418" s="307">
        <f>IF(CA411=0,0,CA409/12*Inputs!$J$347)</f>
        <v>0</v>
      </c>
      <c r="CB418" s="307">
        <f>IF(CB411=0,0,CB409/12*Inputs!$J$347)</f>
        <v>0</v>
      </c>
      <c r="CC418" s="307">
        <f>IF(CC411=0,0,CC409/12*Inputs!$J$347)</f>
        <v>0</v>
      </c>
      <c r="CD418" s="307">
        <f>IF(CD411=0,0,CD409/12*Inputs!$J$347)</f>
        <v>0</v>
      </c>
      <c r="CE418" s="307">
        <f>IF(CE411=0,0,CE409/12*Inputs!$J$347)</f>
        <v>0</v>
      </c>
      <c r="CF418" s="307">
        <f>IF(CF411=0,0,CF409/12*Inputs!$J$347)</f>
        <v>0</v>
      </c>
      <c r="CG418" s="307">
        <f>IF(CG411=0,0,CG409/12*Inputs!$J$347)</f>
        <v>0</v>
      </c>
      <c r="CH418" s="307">
        <f>IF(CH411=0,0,CH409/12*Inputs!$J$347)</f>
        <v>0</v>
      </c>
      <c r="CI418" s="307">
        <f>IF(CI411=0,0,CI409/12*Inputs!$J$347)</f>
        <v>0</v>
      </c>
      <c r="CJ418" s="307">
        <f>IF(CJ411=0,0,CJ409/12*Inputs!$J$347)</f>
        <v>0</v>
      </c>
      <c r="CK418" s="307">
        <f>IF(CK411=0,0,CK409/12*Inputs!$J$347)</f>
        <v>0</v>
      </c>
      <c r="CL418" s="307">
        <f>IF(CL411=0,0,CL409/12*Inputs!$J$347)</f>
        <v>0</v>
      </c>
      <c r="CM418" s="307">
        <f>IF(CM411=0,0,CM409/12*Inputs!$J$347)</f>
        <v>0</v>
      </c>
      <c r="CN418" s="307">
        <f>IF(CN411=0,0,CN409/12*Inputs!$J$347)</f>
        <v>0</v>
      </c>
      <c r="CO418" s="307">
        <f>IF(CO411=0,0,CO409/12*Inputs!$J$347)</f>
        <v>0</v>
      </c>
      <c r="CP418" s="307">
        <f>IF(CP411=0,0,CP409/12*Inputs!$J$347)</f>
        <v>0</v>
      </c>
      <c r="CQ418" s="307">
        <f>IF(CQ411=0,0,CQ409/12*Inputs!$J$347)</f>
        <v>0</v>
      </c>
      <c r="CR418" s="307">
        <f>IF(CR411=0,0,CR409/12*Inputs!$J$347)</f>
        <v>0</v>
      </c>
      <c r="CS418" s="307">
        <f>IF(CS411=0,0,CS409/12*Inputs!$J$347)</f>
        <v>0</v>
      </c>
      <c r="CT418" s="307">
        <f>IF(CT411=0,0,CT409/12*Inputs!$J$347)</f>
        <v>0</v>
      </c>
      <c r="CU418" s="307">
        <f>IF(CU411=0,0,CU409/12*Inputs!$J$347)</f>
        <v>0</v>
      </c>
      <c r="CV418" s="307">
        <f>IF(CV411=0,0,CV409/12*Inputs!$J$347)</f>
        <v>0</v>
      </c>
      <c r="CW418" s="307">
        <f>IF(CW411=0,0,CW409/12*Inputs!$J$347)</f>
        <v>0</v>
      </c>
      <c r="CX418" s="307">
        <f>IF(CX411=0,0,CX409/12*Inputs!$J$347)</f>
        <v>0</v>
      </c>
      <c r="CY418" s="307">
        <f>IF(CY411=0,0,CY409/12*Inputs!$J$347)</f>
        <v>0</v>
      </c>
      <c r="CZ418" s="307">
        <f>IF(CZ411=0,0,CZ409/12*Inputs!$J$347)</f>
        <v>0</v>
      </c>
      <c r="DA418" s="307">
        <f>IF(DA411=0,0,DA409/12*Inputs!$J$347)</f>
        <v>0</v>
      </c>
      <c r="DB418" s="307">
        <f>IF(DB411=0,0,DB409/12*Inputs!$J$347)</f>
        <v>0</v>
      </c>
      <c r="DC418" s="307">
        <f>IF(DC411=0,0,DC409/12*Inputs!$J$347)</f>
        <v>0</v>
      </c>
      <c r="DD418" s="307">
        <f>IF(DD411=0,0,DD409/12*Inputs!$J$347)</f>
        <v>0</v>
      </c>
      <c r="DE418" s="307">
        <f>IF(DE411=0,0,DE409/12*Inputs!$J$347)</f>
        <v>0</v>
      </c>
      <c r="DF418" s="307">
        <f>IF(DF411=0,0,DF409/12*Inputs!$J$347)</f>
        <v>0</v>
      </c>
      <c r="DG418" s="307">
        <f>IF(DG411=0,0,DG409/12*Inputs!$J$347)</f>
        <v>0</v>
      </c>
      <c r="DH418" s="307">
        <f>IF(DH411=0,0,DH409/12*Inputs!$J$347)</f>
        <v>0</v>
      </c>
      <c r="DI418" s="307">
        <f>IF(DI411=0,0,DI409/12*Inputs!$J$347)</f>
        <v>0</v>
      </c>
      <c r="DJ418" s="307">
        <f>IF(DJ411=0,0,DJ409/12*Inputs!$J$347)</f>
        <v>0</v>
      </c>
      <c r="DK418" s="307">
        <f>IF(DK411=0,0,DK409/12*Inputs!$J$347)</f>
        <v>0</v>
      </c>
      <c r="DL418" s="307">
        <f>IF(DL411=0,0,DL409/12*Inputs!$J$347)</f>
        <v>0</v>
      </c>
      <c r="DM418" s="307">
        <f>IF(DM411=0,0,DM409/12*Inputs!$J$347)</f>
        <v>0</v>
      </c>
      <c r="DN418" s="307">
        <f>IF(DN411=0,0,DN409/12*Inputs!$J$347)</f>
        <v>0</v>
      </c>
    </row>
    <row r="419" spans="1:118" ht="14">
      <c r="A419" s="151"/>
      <c r="C419" s="14"/>
      <c r="G419" s="54"/>
      <c r="H419" s="326"/>
      <c r="I419" s="54"/>
      <c r="J419" s="153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307"/>
      <c r="BR419" s="307"/>
      <c r="BS419" s="307"/>
      <c r="BT419" s="307"/>
      <c r="BU419" s="307"/>
      <c r="BV419" s="307"/>
      <c r="BW419" s="307"/>
      <c r="BX419" s="307"/>
      <c r="BY419" s="307"/>
      <c r="BZ419" s="307"/>
      <c r="CA419" s="307"/>
      <c r="CB419" s="307"/>
      <c r="CC419" s="307"/>
      <c r="CD419" s="307"/>
      <c r="CE419" s="307"/>
      <c r="CF419" s="307"/>
      <c r="CG419" s="307"/>
      <c r="CH419" s="307"/>
      <c r="CI419" s="307"/>
      <c r="CJ419" s="307"/>
      <c r="CK419" s="307"/>
      <c r="CL419" s="307"/>
      <c r="CM419" s="307"/>
      <c r="CN419" s="307"/>
      <c r="CO419" s="307"/>
      <c r="CP419" s="307"/>
      <c r="CQ419" s="307"/>
      <c r="CR419" s="307"/>
      <c r="CS419" s="307"/>
      <c r="CT419" s="307"/>
      <c r="CU419" s="307"/>
      <c r="CV419" s="307"/>
      <c r="CW419" s="307"/>
      <c r="CX419" s="307"/>
      <c r="CY419" s="307"/>
      <c r="CZ419" s="307"/>
      <c r="DA419" s="307"/>
      <c r="DB419" s="307"/>
      <c r="DC419" s="307"/>
      <c r="DD419" s="307"/>
      <c r="DE419" s="307"/>
      <c r="DF419" s="307"/>
      <c r="DG419" s="307"/>
      <c r="DH419" s="307"/>
      <c r="DI419" s="307"/>
      <c r="DJ419" s="307"/>
      <c r="DK419" s="307"/>
      <c r="DL419" s="307"/>
      <c r="DM419" s="307"/>
      <c r="DN419" s="307"/>
    </row>
    <row r="420" spans="1:118" ht="14">
      <c r="A420" s="151"/>
      <c r="C420" s="14"/>
      <c r="G420" s="54"/>
      <c r="H420" s="326"/>
      <c r="I420" s="54"/>
      <c r="J420" s="153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307"/>
      <c r="BR420" s="307"/>
      <c r="BS420" s="307"/>
      <c r="BT420" s="307"/>
      <c r="BU420" s="307"/>
      <c r="BV420" s="307"/>
      <c r="BW420" s="307"/>
      <c r="BX420" s="307"/>
      <c r="BY420" s="307"/>
      <c r="BZ420" s="307"/>
      <c r="CA420" s="307"/>
      <c r="CB420" s="307"/>
      <c r="CC420" s="307"/>
      <c r="CD420" s="307"/>
      <c r="CE420" s="307"/>
      <c r="CF420" s="307"/>
      <c r="CG420" s="307"/>
      <c r="CH420" s="307"/>
      <c r="CI420" s="307"/>
      <c r="CJ420" s="307"/>
      <c r="CK420" s="307"/>
      <c r="CL420" s="307"/>
      <c r="CM420" s="307"/>
      <c r="CN420" s="307"/>
      <c r="CO420" s="307"/>
      <c r="CP420" s="307"/>
      <c r="CQ420" s="307"/>
      <c r="CR420" s="307"/>
      <c r="CS420" s="307"/>
      <c r="CT420" s="307"/>
      <c r="CU420" s="307"/>
      <c r="CV420" s="307"/>
      <c r="CW420" s="307"/>
      <c r="CX420" s="307"/>
      <c r="CY420" s="307"/>
      <c r="CZ420" s="307"/>
      <c r="DA420" s="307"/>
      <c r="DB420" s="307"/>
      <c r="DC420" s="307"/>
      <c r="DD420" s="307"/>
      <c r="DE420" s="307"/>
      <c r="DF420" s="307"/>
      <c r="DG420" s="307"/>
      <c r="DH420" s="307"/>
      <c r="DI420" s="307"/>
      <c r="DJ420" s="307"/>
      <c r="DK420" s="307"/>
      <c r="DL420" s="307"/>
      <c r="DM420" s="307"/>
      <c r="DN420" s="307"/>
    </row>
    <row r="421" spans="1:118" ht="14">
      <c r="A421" s="151"/>
      <c r="C421" s="14" t="s">
        <v>251</v>
      </c>
      <c r="G421" s="54"/>
      <c r="H421" s="326"/>
      <c r="I421" s="54"/>
      <c r="J421" s="153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C421" s="307"/>
      <c r="AD421" s="307"/>
      <c r="AE421" s="307"/>
      <c r="AF421" s="307"/>
      <c r="AG421" s="307"/>
      <c r="AH421" s="307"/>
      <c r="AI421" s="307"/>
      <c r="AJ421" s="307"/>
      <c r="AK421" s="307"/>
      <c r="AL421" s="307"/>
      <c r="AM421" s="307"/>
      <c r="AN421" s="307"/>
      <c r="AO421" s="307"/>
      <c r="AP421" s="307"/>
      <c r="AQ421" s="307"/>
      <c r="AR421" s="307"/>
      <c r="AS421" s="307"/>
      <c r="AT421" s="307"/>
      <c r="AU421" s="307"/>
      <c r="AV421" s="307"/>
      <c r="AW421" s="307"/>
      <c r="AX421" s="307"/>
      <c r="AY421" s="307"/>
      <c r="AZ421" s="307"/>
      <c r="BA421" s="307"/>
      <c r="BB421" s="307"/>
      <c r="BC421" s="307"/>
      <c r="BD421" s="307"/>
      <c r="BE421" s="307"/>
      <c r="BF421" s="307"/>
      <c r="BG421" s="307"/>
      <c r="BH421" s="307"/>
      <c r="BI421" s="307"/>
      <c r="BJ421" s="307"/>
      <c r="BK421" s="307"/>
      <c r="BL421" s="307"/>
      <c r="BM421" s="307"/>
      <c r="BN421" s="307"/>
      <c r="BO421" s="307"/>
      <c r="BP421" s="307"/>
      <c r="BQ421" s="307"/>
      <c r="BR421" s="307"/>
      <c r="BS421" s="307"/>
      <c r="BT421" s="307"/>
      <c r="BU421" s="307"/>
      <c r="BV421" s="307"/>
      <c r="BW421" s="307"/>
      <c r="BX421" s="307"/>
      <c r="BY421" s="307"/>
      <c r="BZ421" s="307"/>
      <c r="CA421" s="307"/>
      <c r="CB421" s="307"/>
      <c r="CC421" s="307"/>
      <c r="CD421" s="307"/>
      <c r="CE421" s="307"/>
      <c r="CF421" s="307"/>
      <c r="CG421" s="307"/>
      <c r="CH421" s="307"/>
      <c r="CI421" s="307"/>
      <c r="CJ421" s="307"/>
      <c r="CK421" s="307"/>
      <c r="CL421" s="307"/>
      <c r="CM421" s="307"/>
      <c r="CN421" s="307"/>
      <c r="CO421" s="307"/>
      <c r="CP421" s="307"/>
      <c r="CQ421" s="307"/>
      <c r="CR421" s="307"/>
      <c r="CS421" s="307"/>
      <c r="CT421" s="307"/>
      <c r="CU421" s="307"/>
      <c r="CV421" s="307"/>
      <c r="CW421" s="307"/>
      <c r="CX421" s="307"/>
      <c r="CY421" s="307"/>
      <c r="CZ421" s="307"/>
      <c r="DA421" s="307"/>
      <c r="DB421" s="307"/>
      <c r="DC421" s="307"/>
      <c r="DD421" s="307"/>
      <c r="DE421" s="307"/>
      <c r="DF421" s="307"/>
      <c r="DG421" s="307"/>
      <c r="DH421" s="307"/>
      <c r="DI421" s="307"/>
      <c r="DJ421" s="307"/>
      <c r="DK421" s="307"/>
      <c r="DL421" s="307"/>
      <c r="DM421" s="307"/>
      <c r="DN421" s="307"/>
    </row>
    <row r="422" spans="1:118">
      <c r="A422" s="151"/>
      <c r="C422" s="5" t="s">
        <v>247</v>
      </c>
      <c r="G422" s="54"/>
      <c r="H422" s="326"/>
      <c r="I422" s="54"/>
      <c r="J422" s="331">
        <f>Inputs!$J$357+'Project 2'!J386</f>
        <v>8.9562779083152189E-2</v>
      </c>
      <c r="K422" s="331">
        <f>Inputs!$J$357+'Project 2'!K386</f>
        <v>8.8717381380120544E-2</v>
      </c>
      <c r="L422" s="331">
        <f>Inputs!$J$357+'Project 2'!L386</f>
        <v>8.7889209621540593E-2</v>
      </c>
      <c r="M422" s="331">
        <f>Inputs!$J$357+'Project 2'!M386</f>
        <v>8.7196949300378856E-2</v>
      </c>
      <c r="N422" s="331">
        <f>Inputs!$J$357+'Project 2'!N386</f>
        <v>8.6598459976177961E-2</v>
      </c>
      <c r="O422" s="331">
        <f>Inputs!$J$357+'Project 2'!O386</f>
        <v>8.5791183110969393E-2</v>
      </c>
      <c r="P422" s="331">
        <f>Inputs!$J$357+'Project 2'!P386</f>
        <v>8.4958809834352389E-2</v>
      </c>
      <c r="Q422" s="331">
        <f>Inputs!$J$357+'Project 2'!Q386</f>
        <v>8.4550117827614846E-2</v>
      </c>
      <c r="R422" s="331">
        <f>Inputs!$J$357+'Project 2'!R386</f>
        <v>8.2193004482156717E-2</v>
      </c>
      <c r="S422" s="331">
        <f>Inputs!$J$357+'Project 2'!S386</f>
        <v>8.2190042207330685E-2</v>
      </c>
      <c r="T422" s="331">
        <f>Inputs!$J$357+'Project 2'!T386</f>
        <v>8.2188604455788017E-2</v>
      </c>
      <c r="U422" s="331">
        <f>Inputs!$J$357+'Project 2'!U386</f>
        <v>8.2187166789855229E-2</v>
      </c>
      <c r="V422" s="331">
        <f>Inputs!$J$357+'Project 2'!V386</f>
        <v>8.2190042207323191E-2</v>
      </c>
      <c r="W422" s="331">
        <f>Inputs!$J$357+'Project 2'!W386</f>
        <v>8.2191480044471243E-2</v>
      </c>
      <c r="X422" s="331">
        <f>Inputs!$J$357+'Project 2'!X386</f>
        <v>8.1189690032758915E-2</v>
      </c>
      <c r="Y422" s="331">
        <f>Inputs!$J$357+'Project 2'!Y386</f>
        <v>8.0925082527173009E-2</v>
      </c>
      <c r="Z422" s="331">
        <f>Inputs!$J$357+'Project 2'!Z386</f>
        <v>8.0921101792438679E-2</v>
      </c>
      <c r="AA422" s="331">
        <f>Inputs!$J$357+'Project 2'!AA386</f>
        <v>8.0925082527170594E-2</v>
      </c>
      <c r="AB422" s="331">
        <f>Inputs!$J$357+'Project 2'!AB386</f>
        <v>8.0925082527170594E-2</v>
      </c>
      <c r="AC422" s="331">
        <f>Inputs!$J$357+'Project 2'!AC386</f>
        <v>8.0922428628118631E-2</v>
      </c>
      <c r="AD422" s="331">
        <f>Inputs!$J$357+'Project 2'!AD386</f>
        <v>8.1819070770352581E-2</v>
      </c>
      <c r="AE422" s="331">
        <f>Inputs!$J$357+'Project 2'!AE386</f>
        <v>8.1968730646806293E-2</v>
      </c>
      <c r="AF422" s="331">
        <f>Inputs!$J$357+'Project 2'!AF386</f>
        <v>8.1968730646803711E-2</v>
      </c>
      <c r="AG422" s="331">
        <f>Inputs!$J$357+'Project 2'!AG386</f>
        <v>8.1967312545370777E-2</v>
      </c>
      <c r="AH422" s="331">
        <f>Inputs!$J$357+'Project 2'!AH386</f>
        <v>8.1968730646798549E-2</v>
      </c>
      <c r="AI422" s="331">
        <f>Inputs!$J$357+'Project 2'!AI386</f>
        <v>8.1971567101250753E-2</v>
      </c>
      <c r="AJ422" s="331">
        <f>Inputs!$J$357+'Project 2'!AJ386</f>
        <v>8.1965894527793765E-2</v>
      </c>
      <c r="AK422" s="331">
        <f>Inputs!$J$357+'Project 2'!AK386</f>
        <v>8.196873064680113E-2</v>
      </c>
      <c r="AL422" s="331">
        <f>Inputs!$J$357+'Project 2'!AL386</f>
        <v>8.1967312545373441E-2</v>
      </c>
      <c r="AM422" s="331">
        <f>Inputs!$J$357+'Project 2'!AM386</f>
        <v>8.1971567101250753E-2</v>
      </c>
      <c r="AN422" s="331">
        <f>Inputs!$J$357+'Project 2'!AN386</f>
        <v>8.1967312545368112E-2</v>
      </c>
      <c r="AO422" s="331">
        <f>Inputs!$J$357+'Project 2'!AO386</f>
        <v>8.1970148832089765E-2</v>
      </c>
      <c r="AP422" s="331">
        <f>Inputs!$J$357+'Project 2'!AP386</f>
        <v>8.3439102354741612E-2</v>
      </c>
      <c r="AQ422" s="331">
        <f>Inputs!$J$357+'Project 2'!AQ386</f>
        <v>8.3760502985386689E-2</v>
      </c>
      <c r="AR422" s="331">
        <f>Inputs!$J$357+'Project 2'!AR386</f>
        <v>8.3765248030655159E-2</v>
      </c>
      <c r="AS422" s="331">
        <f>Inputs!$J$357+'Project 2'!AS386</f>
        <v>8.3762084568374362E-2</v>
      </c>
      <c r="AT422" s="331">
        <f>Inputs!$J$357+'Project 2'!AT386</f>
        <v>8.3762084568374362E-2</v>
      </c>
      <c r="AU422" s="331">
        <f>Inputs!$J$357+'Project 2'!AU386</f>
        <v>8.3763666250127836E-2</v>
      </c>
      <c r="AV422" s="331">
        <f>Inputs!$J$357+'Project 2'!AV386</f>
        <v>8.3757340115693676E-2</v>
      </c>
      <c r="AW422" s="331">
        <f>Inputs!$J$357+'Project 2'!AW386</f>
        <v>8.3762084568374362E-2</v>
      </c>
      <c r="AX422" s="331">
        <f>Inputs!$J$357+'Project 2'!AX386</f>
        <v>8.3760502985389354E-2</v>
      </c>
      <c r="AY422" s="331">
        <f>Inputs!$J$357+'Project 2'!AY386</f>
        <v>8.3763666250125338E-2</v>
      </c>
      <c r="AZ422" s="331">
        <f>Inputs!$J$357+'Project 2'!AZ386</f>
        <v>8.3760502985389354E-2</v>
      </c>
      <c r="BA422" s="331">
        <f>Inputs!$J$357+'Project 2'!BA386</f>
        <v>8.3763666250127836E-2</v>
      </c>
      <c r="BB422" s="331">
        <f>Inputs!$J$357+'Project 2'!BB386</f>
        <v>8.5313992029488986E-2</v>
      </c>
      <c r="BC422" s="331">
        <f>Inputs!$J$357+'Project 2'!BC386</f>
        <v>8.5602871306519293E-2</v>
      </c>
      <c r="BD422" s="331">
        <f>Inputs!$J$357+'Project 2'!BD386</f>
        <v>8.5602871306521722E-2</v>
      </c>
      <c r="BE422" s="331">
        <f>Inputs!$J$357+'Project 2'!BE386</f>
        <v>8.5597596045235494E-2</v>
      </c>
      <c r="BF422" s="331">
        <f>Inputs!$J$357+'Project 2'!BF386</f>
        <v>8.5602871306524136E-2</v>
      </c>
      <c r="BG422" s="331">
        <f>Inputs!$J$357+'Project 2'!BG386</f>
        <v>8.5599354349887136E-2</v>
      </c>
      <c r="BH422" s="331">
        <f>Inputs!$J$357+'Project 2'!BH386</f>
        <v>8.5594079783208044E-2</v>
      </c>
      <c r="BI422" s="331">
        <f>Inputs!$J$357+'Project 2'!BI386</f>
        <v>8.5599354349887136E-2</v>
      </c>
      <c r="BJ422" s="331">
        <f>Inputs!$J$357+'Project 2'!BJ386</f>
        <v>8.5597596045235494E-2</v>
      </c>
      <c r="BK422" s="331">
        <f>Inputs!$J$357+'Project 2'!BK386</f>
        <v>8.5599354349884554E-2</v>
      </c>
      <c r="BL422" s="331">
        <f>Inputs!$J$357+'Project 2'!BL386</f>
        <v>8.5597596045232829E-2</v>
      </c>
      <c r="BM422" s="331">
        <f>Inputs!$J$357+'Project 2'!BM386</f>
        <v>8.5602871306521722E-2</v>
      </c>
      <c r="BN422" s="331">
        <f>Inputs!$J$357+'Project 2'!BN386</f>
        <v>8.7364054809619729E-2</v>
      </c>
      <c r="BO422" s="331">
        <f>Inputs!$J$357+'Project 2'!BO386</f>
        <v>8.7487717757537789E-2</v>
      </c>
      <c r="BP422" s="331">
        <f>Inputs!$J$357+'Project 2'!BP386</f>
        <v>8.7487717757535291E-2</v>
      </c>
      <c r="BQ422" s="331">
        <f>Inputs!$J$357+'Project 2'!BQ386</f>
        <v>8.7483818665035254E-2</v>
      </c>
      <c r="BR422" s="331">
        <f>Inputs!$J$357+'Project 2'!BR386</f>
        <v>8.7489667506525662E-2</v>
      </c>
      <c r="BS422" s="331">
        <f>Inputs!$J$357+'Project 2'!BS386</f>
        <v>8.748576814370726E-2</v>
      </c>
      <c r="BT422" s="331">
        <f>Inputs!$J$357+'Project 2'!BT386</f>
        <v>8.747992011308979E-2</v>
      </c>
      <c r="BU422" s="331">
        <f>Inputs!$J$357+'Project 2'!BU386</f>
        <v>8.7489667506525662E-2</v>
      </c>
      <c r="BV422" s="331">
        <f>Inputs!$J$357+'Project 2'!BV386</f>
        <v>8.7487717757532793E-2</v>
      </c>
      <c r="BW422" s="331">
        <f>Inputs!$J$357+'Project 2'!BW386</f>
        <v>8.748576814370726E-2</v>
      </c>
      <c r="BX422" s="331">
        <f>Inputs!$J$357+'Project 2'!BX386</f>
        <v>8.748966750652809E-2</v>
      </c>
      <c r="BY422" s="331">
        <f>Inputs!$J$357+'Project 2'!BY386</f>
        <v>8.7487717757537789E-2</v>
      </c>
      <c r="BZ422" s="331">
        <f>Inputs!$J$357+'Project 2'!BZ386</f>
        <v>8.8934355609442045E-2</v>
      </c>
      <c r="CA422" s="331">
        <f>Inputs!$J$357+'Project 2'!CA386</f>
        <v>8.9036378755084036E-2</v>
      </c>
      <c r="CB422" s="331">
        <f>Inputs!$J$357+'Project 2'!CB386</f>
        <v>8.9036378755084036E-2</v>
      </c>
      <c r="CC422" s="331">
        <f>Inputs!$J$357+'Project 2'!CC386</f>
        <v>8.9036378755084036E-2</v>
      </c>
      <c r="CD422" s="331">
        <f>Inputs!$J$357+'Project 2'!CD386</f>
        <v>8.9036378755084036E-2</v>
      </c>
      <c r="CE422" s="331">
        <f>Inputs!$J$357+'Project 2'!CE386</f>
        <v>8.9036378755084036E-2</v>
      </c>
      <c r="CF422" s="331">
        <f>Inputs!$J$357+'Project 2'!CF386</f>
        <v>8.9036378755084036E-2</v>
      </c>
      <c r="CG422" s="331">
        <f>Inputs!$J$357+'Project 2'!CG386</f>
        <v>8.9036378755084036E-2</v>
      </c>
      <c r="CH422" s="331">
        <f>Inputs!$J$357+'Project 2'!CH386</f>
        <v>8.9036378755084036E-2</v>
      </c>
      <c r="CI422" s="331">
        <f>Inputs!$J$357+'Project 2'!CI386</f>
        <v>8.9036378755084036E-2</v>
      </c>
      <c r="CJ422" s="331">
        <f>Inputs!$J$357+'Project 2'!CJ386</f>
        <v>8.9036378755084036E-2</v>
      </c>
      <c r="CK422" s="331">
        <f>Inputs!$J$357+'Project 2'!CK386</f>
        <v>8.9036378755084036E-2</v>
      </c>
      <c r="CL422" s="331">
        <f>Inputs!$J$357+'Project 2'!CL386</f>
        <v>8.9036378755084036E-2</v>
      </c>
      <c r="CM422" s="331">
        <f>Inputs!$J$357+'Project 2'!CM386</f>
        <v>8.9036378755084036E-2</v>
      </c>
      <c r="CN422" s="331">
        <f>Inputs!$J$357+'Project 2'!CN386</f>
        <v>8.9036378755084036E-2</v>
      </c>
      <c r="CO422" s="331">
        <f>Inputs!$J$357+'Project 2'!CO386</f>
        <v>8.9036378755084036E-2</v>
      </c>
      <c r="CP422" s="331">
        <f>Inputs!$J$357+'Project 2'!CP386</f>
        <v>8.9036378755084036E-2</v>
      </c>
      <c r="CQ422" s="331">
        <f>Inputs!$J$357+'Project 2'!CQ386</f>
        <v>8.9036378755084036E-2</v>
      </c>
      <c r="CR422" s="331">
        <f>Inputs!$J$357+'Project 2'!CR386</f>
        <v>8.9036378755084036E-2</v>
      </c>
      <c r="CS422" s="331">
        <f>Inputs!$J$357+'Project 2'!CS386</f>
        <v>8.9036378755084036E-2</v>
      </c>
      <c r="CT422" s="331">
        <f>Inputs!$J$357+'Project 2'!CT386</f>
        <v>8.9036378755084036E-2</v>
      </c>
      <c r="CU422" s="331">
        <f>Inputs!$J$357+'Project 2'!CU386</f>
        <v>8.9036378755084036E-2</v>
      </c>
      <c r="CV422" s="331">
        <f>Inputs!$J$357+'Project 2'!CV386</f>
        <v>8.9036378755084036E-2</v>
      </c>
      <c r="CW422" s="331">
        <f>Inputs!$J$357+'Project 2'!CW386</f>
        <v>8.9036378755084036E-2</v>
      </c>
      <c r="CX422" s="331">
        <f>Inputs!$J$357+'Project 2'!CX386</f>
        <v>8.9036378755084036E-2</v>
      </c>
      <c r="CY422" s="331">
        <f>Inputs!$J$357+'Project 2'!CY386</f>
        <v>8.9036378755084036E-2</v>
      </c>
      <c r="CZ422" s="331">
        <f>Inputs!$J$357+'Project 2'!CZ386</f>
        <v>8.9036378755084036E-2</v>
      </c>
      <c r="DA422" s="331">
        <f>Inputs!$J$357+'Project 2'!DA386</f>
        <v>8.9036378755084036E-2</v>
      </c>
      <c r="DB422" s="331">
        <f>Inputs!$J$357+'Project 2'!DB386</f>
        <v>8.9036378755084036E-2</v>
      </c>
      <c r="DC422" s="331">
        <f>Inputs!$J$357+'Project 2'!DC386</f>
        <v>8.9036378755084036E-2</v>
      </c>
      <c r="DD422" s="331">
        <f>Inputs!$J$357+'Project 2'!DD386</f>
        <v>8.9036378755084036E-2</v>
      </c>
      <c r="DE422" s="331">
        <f>Inputs!$J$357+'Project 2'!DE386</f>
        <v>8.9036378755084036E-2</v>
      </c>
      <c r="DF422" s="331">
        <f>Inputs!$J$357+'Project 2'!DF386</f>
        <v>8.9036378755084036E-2</v>
      </c>
      <c r="DG422" s="331">
        <f>Inputs!$J$357+'Project 2'!DG386</f>
        <v>8.9036378755084036E-2</v>
      </c>
      <c r="DH422" s="331">
        <f>Inputs!$J$357+'Project 2'!DH386</f>
        <v>8.9036378755084036E-2</v>
      </c>
      <c r="DI422" s="331">
        <f>Inputs!$J$357+'Project 2'!DI386</f>
        <v>8.9036378755084036E-2</v>
      </c>
      <c r="DJ422" s="331">
        <f>Inputs!$J$357+'Project 2'!DJ386</f>
        <v>8.9036378755084036E-2</v>
      </c>
      <c r="DK422" s="331">
        <f>Inputs!$J$357+'Project 2'!DK386</f>
        <v>8.9036378755084036E-2</v>
      </c>
      <c r="DL422" s="331">
        <f>Inputs!$J$357+'Project 2'!DL386</f>
        <v>8.9036378755084036E-2</v>
      </c>
      <c r="DM422" s="331">
        <f>Inputs!$J$357+'Project 2'!DM386</f>
        <v>8.9036378755084036E-2</v>
      </c>
      <c r="DN422" s="331">
        <f>Inputs!$J$357+'Project 2'!DN386</f>
        <v>8.9036378755084036E-2</v>
      </c>
    </row>
    <row r="423" spans="1:118" ht="14">
      <c r="A423" s="151"/>
      <c r="B423" s="14"/>
      <c r="D423" s="14"/>
      <c r="E423" s="14"/>
      <c r="F423" s="4"/>
      <c r="G423" s="54" t="s">
        <v>131</v>
      </c>
      <c r="H423" s="326"/>
      <c r="I423" s="1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2"/>
      <c r="BC423" s="322"/>
      <c r="BD423" s="322"/>
      <c r="BE423" s="322"/>
      <c r="BF423" s="322"/>
      <c r="BG423" s="322"/>
      <c r="BH423" s="322"/>
      <c r="BI423" s="322"/>
      <c r="BJ423" s="322"/>
      <c r="BK423" s="322"/>
      <c r="BL423" s="322"/>
      <c r="BM423" s="322"/>
      <c r="BN423" s="322"/>
      <c r="BO423" s="322"/>
      <c r="BP423" s="322"/>
      <c r="BQ423" s="322"/>
      <c r="BR423" s="322"/>
      <c r="BS423" s="322"/>
      <c r="BT423" s="322"/>
      <c r="BU423" s="322"/>
      <c r="BV423" s="322"/>
      <c r="BW423" s="322"/>
      <c r="BX423" s="322"/>
      <c r="BY423" s="322"/>
      <c r="BZ423" s="322"/>
      <c r="CA423" s="322"/>
      <c r="CB423" s="322"/>
      <c r="CC423" s="322"/>
      <c r="CD423" s="322"/>
      <c r="CE423" s="322"/>
      <c r="CF423" s="322"/>
      <c r="CG423" s="322"/>
      <c r="CH423" s="322"/>
      <c r="CI423" s="322"/>
      <c r="CJ423" s="322"/>
      <c r="CK423" s="322"/>
      <c r="CL423" s="322"/>
      <c r="CM423" s="322"/>
      <c r="CN423" s="322"/>
      <c r="CO423" s="322"/>
      <c r="CP423" s="322"/>
      <c r="CQ423" s="322"/>
      <c r="CR423" s="322"/>
      <c r="CS423" s="322"/>
      <c r="CT423" s="322"/>
      <c r="CU423" s="322"/>
      <c r="CV423" s="322"/>
      <c r="CW423" s="322"/>
      <c r="CX423" s="322"/>
      <c r="CY423" s="322"/>
      <c r="CZ423" s="322"/>
      <c r="DA423" s="322"/>
      <c r="DB423" s="322"/>
      <c r="DC423" s="322"/>
      <c r="DD423" s="322"/>
      <c r="DE423" s="322"/>
      <c r="DF423" s="322"/>
      <c r="DG423" s="322"/>
      <c r="DH423" s="322"/>
      <c r="DI423" s="322"/>
      <c r="DJ423" s="322"/>
      <c r="DK423" s="322"/>
      <c r="DL423" s="322"/>
      <c r="DM423" s="322"/>
      <c r="DN423" s="322"/>
    </row>
    <row r="424" spans="1:118" ht="14">
      <c r="A424" s="151"/>
      <c r="B424" s="14"/>
      <c r="C424" s="5" t="s">
        <v>40</v>
      </c>
      <c r="D424" s="14"/>
      <c r="E424" s="14"/>
      <c r="F424" s="4"/>
      <c r="G424" s="54"/>
      <c r="H424" s="326"/>
      <c r="I424" s="12"/>
      <c r="J424" s="332">
        <f>I430</f>
        <v>0</v>
      </c>
      <c r="K424" s="307">
        <f>J430</f>
        <v>5000000</v>
      </c>
      <c r="L424" s="307">
        <f t="shared" ref="L424:BW424" si="281">K430</f>
        <v>5000000</v>
      </c>
      <c r="M424" s="307">
        <f>L430</f>
        <v>5000000</v>
      </c>
      <c r="N424" s="307">
        <f t="shared" si="281"/>
        <v>4687500</v>
      </c>
      <c r="O424" s="307">
        <f t="shared" si="281"/>
        <v>4687500</v>
      </c>
      <c r="P424" s="307">
        <f t="shared" si="281"/>
        <v>4687500</v>
      </c>
      <c r="Q424" s="307">
        <f t="shared" si="281"/>
        <v>4375000</v>
      </c>
      <c r="R424" s="307">
        <f t="shared" si="281"/>
        <v>4375000</v>
      </c>
      <c r="S424" s="307">
        <f t="shared" si="281"/>
        <v>4375000</v>
      </c>
      <c r="T424" s="307">
        <f t="shared" si="281"/>
        <v>4062500</v>
      </c>
      <c r="U424" s="307">
        <f t="shared" si="281"/>
        <v>4062500</v>
      </c>
      <c r="V424" s="307">
        <f t="shared" si="281"/>
        <v>4062500</v>
      </c>
      <c r="W424" s="307">
        <f t="shared" si="281"/>
        <v>3750000</v>
      </c>
      <c r="X424" s="307">
        <f t="shared" si="281"/>
        <v>3750000</v>
      </c>
      <c r="Y424" s="307">
        <f t="shared" si="281"/>
        <v>3750000</v>
      </c>
      <c r="Z424" s="307">
        <f t="shared" si="281"/>
        <v>3437500</v>
      </c>
      <c r="AA424" s="307">
        <f t="shared" si="281"/>
        <v>3437500</v>
      </c>
      <c r="AB424" s="307">
        <f t="shared" si="281"/>
        <v>3437500</v>
      </c>
      <c r="AC424" s="307">
        <f t="shared" si="281"/>
        <v>3125000</v>
      </c>
      <c r="AD424" s="307">
        <f t="shared" si="281"/>
        <v>3125000</v>
      </c>
      <c r="AE424" s="307">
        <f t="shared" si="281"/>
        <v>3125000</v>
      </c>
      <c r="AF424" s="307">
        <f t="shared" si="281"/>
        <v>2812500</v>
      </c>
      <c r="AG424" s="307">
        <f t="shared" si="281"/>
        <v>2812500</v>
      </c>
      <c r="AH424" s="307">
        <f t="shared" si="281"/>
        <v>2812500</v>
      </c>
      <c r="AI424" s="307">
        <f t="shared" si="281"/>
        <v>2500000</v>
      </c>
      <c r="AJ424" s="307">
        <f t="shared" si="281"/>
        <v>2500000</v>
      </c>
      <c r="AK424" s="307">
        <f t="shared" si="281"/>
        <v>2500000</v>
      </c>
      <c r="AL424" s="307">
        <f t="shared" si="281"/>
        <v>2187500</v>
      </c>
      <c r="AM424" s="307">
        <f t="shared" si="281"/>
        <v>2187500</v>
      </c>
      <c r="AN424" s="307">
        <f t="shared" si="281"/>
        <v>2187500</v>
      </c>
      <c r="AO424" s="307">
        <f t="shared" si="281"/>
        <v>1875000</v>
      </c>
      <c r="AP424" s="307">
        <f t="shared" si="281"/>
        <v>1875000</v>
      </c>
      <c r="AQ424" s="307">
        <f t="shared" si="281"/>
        <v>1875000</v>
      </c>
      <c r="AR424" s="307">
        <f t="shared" si="281"/>
        <v>1562500</v>
      </c>
      <c r="AS424" s="307">
        <f t="shared" si="281"/>
        <v>1562500</v>
      </c>
      <c r="AT424" s="307">
        <f t="shared" si="281"/>
        <v>1562500</v>
      </c>
      <c r="AU424" s="307">
        <f t="shared" si="281"/>
        <v>1250000</v>
      </c>
      <c r="AV424" s="307">
        <f t="shared" si="281"/>
        <v>1250000</v>
      </c>
      <c r="AW424" s="307">
        <f t="shared" si="281"/>
        <v>1250000</v>
      </c>
      <c r="AX424" s="307">
        <f t="shared" si="281"/>
        <v>937500</v>
      </c>
      <c r="AY424" s="307">
        <f t="shared" si="281"/>
        <v>937500</v>
      </c>
      <c r="AZ424" s="307">
        <f t="shared" si="281"/>
        <v>937500</v>
      </c>
      <c r="BA424" s="307">
        <f t="shared" si="281"/>
        <v>625000</v>
      </c>
      <c r="BB424" s="307">
        <f t="shared" si="281"/>
        <v>625000</v>
      </c>
      <c r="BC424" s="307">
        <f t="shared" si="281"/>
        <v>625000</v>
      </c>
      <c r="BD424" s="307">
        <f t="shared" si="281"/>
        <v>312500</v>
      </c>
      <c r="BE424" s="307">
        <f t="shared" si="281"/>
        <v>312500</v>
      </c>
      <c r="BF424" s="307">
        <f t="shared" si="281"/>
        <v>312500</v>
      </c>
      <c r="BG424" s="307">
        <f t="shared" si="281"/>
        <v>0</v>
      </c>
      <c r="BH424" s="307">
        <f t="shared" si="281"/>
        <v>0</v>
      </c>
      <c r="BI424" s="307">
        <f t="shared" si="281"/>
        <v>0</v>
      </c>
      <c r="BJ424" s="307">
        <f t="shared" si="281"/>
        <v>0</v>
      </c>
      <c r="BK424" s="307">
        <f t="shared" si="281"/>
        <v>0</v>
      </c>
      <c r="BL424" s="307">
        <f t="shared" si="281"/>
        <v>0</v>
      </c>
      <c r="BM424" s="307">
        <f t="shared" si="281"/>
        <v>0</v>
      </c>
      <c r="BN424" s="307">
        <f t="shared" si="281"/>
        <v>0</v>
      </c>
      <c r="BO424" s="307">
        <f t="shared" si="281"/>
        <v>0</v>
      </c>
      <c r="BP424" s="307">
        <f t="shared" si="281"/>
        <v>0</v>
      </c>
      <c r="BQ424" s="307">
        <f t="shared" si="281"/>
        <v>0</v>
      </c>
      <c r="BR424" s="307">
        <f t="shared" si="281"/>
        <v>0</v>
      </c>
      <c r="BS424" s="307">
        <f t="shared" si="281"/>
        <v>0</v>
      </c>
      <c r="BT424" s="307">
        <f t="shared" si="281"/>
        <v>0</v>
      </c>
      <c r="BU424" s="307">
        <f t="shared" si="281"/>
        <v>0</v>
      </c>
      <c r="BV424" s="307">
        <f t="shared" si="281"/>
        <v>0</v>
      </c>
      <c r="BW424" s="307">
        <f t="shared" si="281"/>
        <v>0</v>
      </c>
      <c r="BX424" s="307">
        <f t="shared" ref="BX424:DM424" si="282">BW430</f>
        <v>0</v>
      </c>
      <c r="BY424" s="307">
        <f t="shared" si="282"/>
        <v>0</v>
      </c>
      <c r="BZ424" s="307">
        <f t="shared" si="282"/>
        <v>0</v>
      </c>
      <c r="CA424" s="307">
        <f t="shared" si="282"/>
        <v>0</v>
      </c>
      <c r="CB424" s="307">
        <f t="shared" si="282"/>
        <v>0</v>
      </c>
      <c r="CC424" s="307">
        <f t="shared" si="282"/>
        <v>0</v>
      </c>
      <c r="CD424" s="307">
        <f t="shared" si="282"/>
        <v>0</v>
      </c>
      <c r="CE424" s="307">
        <f t="shared" si="282"/>
        <v>0</v>
      </c>
      <c r="CF424" s="307">
        <f t="shared" si="282"/>
        <v>0</v>
      </c>
      <c r="CG424" s="307">
        <f t="shared" si="282"/>
        <v>0</v>
      </c>
      <c r="CH424" s="307">
        <f t="shared" si="282"/>
        <v>0</v>
      </c>
      <c r="CI424" s="307">
        <f t="shared" si="282"/>
        <v>0</v>
      </c>
      <c r="CJ424" s="307">
        <f t="shared" si="282"/>
        <v>0</v>
      </c>
      <c r="CK424" s="307">
        <f t="shared" si="282"/>
        <v>0</v>
      </c>
      <c r="CL424" s="307">
        <f t="shared" si="282"/>
        <v>0</v>
      </c>
      <c r="CM424" s="307">
        <f t="shared" si="282"/>
        <v>0</v>
      </c>
      <c r="CN424" s="307">
        <f t="shared" si="282"/>
        <v>0</v>
      </c>
      <c r="CO424" s="307">
        <f t="shared" si="282"/>
        <v>0</v>
      </c>
      <c r="CP424" s="307">
        <f t="shared" si="282"/>
        <v>0</v>
      </c>
      <c r="CQ424" s="307">
        <f t="shared" si="282"/>
        <v>0</v>
      </c>
      <c r="CR424" s="307">
        <f t="shared" si="282"/>
        <v>0</v>
      </c>
      <c r="CS424" s="307">
        <f t="shared" si="282"/>
        <v>0</v>
      </c>
      <c r="CT424" s="307">
        <f t="shared" si="282"/>
        <v>0</v>
      </c>
      <c r="CU424" s="307">
        <f t="shared" si="282"/>
        <v>0</v>
      </c>
      <c r="CV424" s="307">
        <f t="shared" si="282"/>
        <v>0</v>
      </c>
      <c r="CW424" s="307">
        <f t="shared" si="282"/>
        <v>0</v>
      </c>
      <c r="CX424" s="307">
        <f t="shared" si="282"/>
        <v>0</v>
      </c>
      <c r="CY424" s="307">
        <f t="shared" si="282"/>
        <v>0</v>
      </c>
      <c r="CZ424" s="307">
        <f t="shared" si="282"/>
        <v>0</v>
      </c>
      <c r="DA424" s="307">
        <f t="shared" si="282"/>
        <v>0</v>
      </c>
      <c r="DB424" s="307">
        <f t="shared" si="282"/>
        <v>0</v>
      </c>
      <c r="DC424" s="307">
        <f t="shared" si="282"/>
        <v>0</v>
      </c>
      <c r="DD424" s="307">
        <f t="shared" si="282"/>
        <v>0</v>
      </c>
      <c r="DE424" s="307">
        <f t="shared" si="282"/>
        <v>0</v>
      </c>
      <c r="DF424" s="307">
        <f t="shared" si="282"/>
        <v>0</v>
      </c>
      <c r="DG424" s="307">
        <f t="shared" si="282"/>
        <v>0</v>
      </c>
      <c r="DH424" s="307">
        <f t="shared" si="282"/>
        <v>0</v>
      </c>
      <c r="DI424" s="307">
        <f t="shared" si="282"/>
        <v>0</v>
      </c>
      <c r="DJ424" s="307">
        <f t="shared" si="282"/>
        <v>0</v>
      </c>
      <c r="DK424" s="307">
        <f t="shared" si="282"/>
        <v>0</v>
      </c>
      <c r="DL424" s="307">
        <f t="shared" si="282"/>
        <v>0</v>
      </c>
      <c r="DM424" s="307">
        <f t="shared" si="282"/>
        <v>0</v>
      </c>
      <c r="DN424" s="307">
        <f>DM430</f>
        <v>0</v>
      </c>
    </row>
    <row r="425" spans="1:118" ht="14">
      <c r="A425" s="151"/>
      <c r="B425" s="14"/>
      <c r="D425" s="14"/>
      <c r="E425" s="14"/>
      <c r="F425" s="4"/>
      <c r="G425" s="54"/>
      <c r="H425" s="326"/>
      <c r="I425" s="12"/>
      <c r="J425" s="303"/>
    </row>
    <row r="426" spans="1:118" ht="14">
      <c r="A426" s="151"/>
      <c r="B426" s="14"/>
      <c r="C426" s="5" t="s">
        <v>43</v>
      </c>
      <c r="D426" s="14"/>
      <c r="E426" s="14"/>
      <c r="F426" s="4"/>
      <c r="G426" s="54"/>
      <c r="H426" s="326"/>
      <c r="I426" s="12"/>
      <c r="J426" s="4">
        <f>Inputs!$J$355</f>
        <v>5000000</v>
      </c>
      <c r="K426" s="303">
        <v>0</v>
      </c>
      <c r="L426" s="303">
        <v>0</v>
      </c>
      <c r="M426" s="303">
        <v>0</v>
      </c>
      <c r="N426" s="303">
        <v>0</v>
      </c>
      <c r="O426" s="303">
        <v>0</v>
      </c>
      <c r="P426" s="303">
        <v>0</v>
      </c>
      <c r="Q426" s="303">
        <v>0</v>
      </c>
      <c r="R426" s="303">
        <v>0</v>
      </c>
      <c r="S426" s="303">
        <v>0</v>
      </c>
      <c r="T426" s="303">
        <v>0</v>
      </c>
      <c r="U426" s="303">
        <v>0</v>
      </c>
      <c r="V426" s="303">
        <v>0</v>
      </c>
      <c r="W426" s="303">
        <v>0</v>
      </c>
      <c r="X426" s="303">
        <v>0</v>
      </c>
      <c r="Y426" s="303">
        <v>0</v>
      </c>
      <c r="Z426" s="303">
        <v>0</v>
      </c>
      <c r="AA426" s="303">
        <v>0</v>
      </c>
      <c r="AB426" s="303">
        <v>0</v>
      </c>
      <c r="AC426" s="303">
        <v>0</v>
      </c>
      <c r="AD426" s="303">
        <v>0</v>
      </c>
      <c r="AE426" s="303">
        <v>0</v>
      </c>
      <c r="AF426" s="303">
        <v>0</v>
      </c>
      <c r="AG426" s="303">
        <v>0</v>
      </c>
      <c r="AH426" s="303">
        <v>0</v>
      </c>
      <c r="AI426" s="303">
        <v>0</v>
      </c>
      <c r="AJ426" s="303">
        <v>0</v>
      </c>
      <c r="AK426" s="303">
        <v>0</v>
      </c>
      <c r="AL426" s="303">
        <v>0</v>
      </c>
      <c r="AM426" s="303">
        <v>0</v>
      </c>
      <c r="AN426" s="303">
        <v>0</v>
      </c>
      <c r="AO426" s="303">
        <v>0</v>
      </c>
      <c r="AP426" s="303">
        <v>0</v>
      </c>
      <c r="AQ426" s="303">
        <v>0</v>
      </c>
      <c r="AR426" s="303">
        <v>0</v>
      </c>
      <c r="AS426" s="303">
        <v>0</v>
      </c>
      <c r="AT426" s="303">
        <v>0</v>
      </c>
      <c r="AU426" s="303">
        <v>0</v>
      </c>
      <c r="AV426" s="303">
        <v>0</v>
      </c>
      <c r="AW426" s="303">
        <v>0</v>
      </c>
      <c r="AX426" s="303">
        <v>0</v>
      </c>
      <c r="AY426" s="303">
        <v>0</v>
      </c>
      <c r="AZ426" s="303">
        <v>0</v>
      </c>
      <c r="BA426" s="303">
        <v>0</v>
      </c>
      <c r="BB426" s="303">
        <v>0</v>
      </c>
      <c r="BC426" s="303">
        <v>0</v>
      </c>
      <c r="BD426" s="303">
        <v>0</v>
      </c>
      <c r="BE426" s="303">
        <v>0</v>
      </c>
      <c r="BF426" s="303">
        <v>0</v>
      </c>
      <c r="BG426" s="303">
        <v>0</v>
      </c>
      <c r="BH426" s="303">
        <v>0</v>
      </c>
      <c r="BI426" s="303">
        <v>0</v>
      </c>
      <c r="BJ426" s="303">
        <v>0</v>
      </c>
      <c r="BK426" s="303">
        <v>0</v>
      </c>
      <c r="BL426" s="303">
        <v>0</v>
      </c>
      <c r="BM426" s="303">
        <v>0</v>
      </c>
      <c r="BN426" s="303">
        <v>0</v>
      </c>
      <c r="BO426" s="303">
        <v>0</v>
      </c>
      <c r="BP426" s="303">
        <v>0</v>
      </c>
      <c r="BQ426" s="303">
        <v>0</v>
      </c>
      <c r="BR426" s="303">
        <v>0</v>
      </c>
      <c r="BS426" s="303">
        <v>0</v>
      </c>
      <c r="BT426" s="303">
        <v>0</v>
      </c>
      <c r="BU426" s="303">
        <v>0</v>
      </c>
      <c r="BV426" s="303">
        <v>0</v>
      </c>
      <c r="BW426" s="303">
        <v>0</v>
      </c>
      <c r="BX426" s="303">
        <v>0</v>
      </c>
      <c r="BY426" s="303">
        <v>0</v>
      </c>
      <c r="BZ426" s="303">
        <v>0</v>
      </c>
      <c r="CA426" s="303">
        <v>0</v>
      </c>
      <c r="CB426" s="303">
        <v>0</v>
      </c>
      <c r="CC426" s="303">
        <v>0</v>
      </c>
      <c r="CD426" s="303">
        <v>0</v>
      </c>
      <c r="CE426" s="303">
        <v>0</v>
      </c>
      <c r="CF426" s="303">
        <v>0</v>
      </c>
      <c r="CG426" s="303">
        <v>0</v>
      </c>
      <c r="CH426" s="303">
        <v>0</v>
      </c>
      <c r="CI426" s="303">
        <v>0</v>
      </c>
      <c r="CJ426" s="303">
        <v>0</v>
      </c>
      <c r="CK426" s="303">
        <v>0</v>
      </c>
      <c r="CL426" s="303">
        <v>0</v>
      </c>
      <c r="CM426" s="303">
        <v>0</v>
      </c>
      <c r="CN426" s="303">
        <v>0</v>
      </c>
      <c r="CO426" s="303">
        <v>0</v>
      </c>
      <c r="CP426" s="303">
        <v>0</v>
      </c>
      <c r="CQ426" s="303">
        <v>0</v>
      </c>
      <c r="CR426" s="303">
        <v>0</v>
      </c>
      <c r="CS426" s="303">
        <v>0</v>
      </c>
      <c r="CT426" s="303">
        <v>0</v>
      </c>
      <c r="CU426" s="303">
        <v>0</v>
      </c>
      <c r="CV426" s="303">
        <v>0</v>
      </c>
      <c r="CW426" s="303">
        <v>0</v>
      </c>
      <c r="CX426" s="303">
        <v>0</v>
      </c>
      <c r="CY426" s="303">
        <v>0</v>
      </c>
      <c r="CZ426" s="303">
        <v>0</v>
      </c>
      <c r="DA426" s="303">
        <v>0</v>
      </c>
      <c r="DB426" s="303">
        <v>0</v>
      </c>
      <c r="DC426" s="303">
        <v>0</v>
      </c>
      <c r="DD426" s="303">
        <v>0</v>
      </c>
      <c r="DE426" s="303">
        <v>0</v>
      </c>
      <c r="DF426" s="303">
        <v>0</v>
      </c>
      <c r="DG426" s="303">
        <v>0</v>
      </c>
      <c r="DH426" s="303">
        <v>0</v>
      </c>
      <c r="DI426" s="303">
        <v>0</v>
      </c>
      <c r="DJ426" s="303">
        <v>0</v>
      </c>
      <c r="DK426" s="303">
        <v>0</v>
      </c>
      <c r="DL426" s="303">
        <v>0</v>
      </c>
      <c r="DM426" s="303">
        <v>0</v>
      </c>
      <c r="DN426" s="303">
        <v>0</v>
      </c>
    </row>
    <row r="427" spans="1:118" ht="14">
      <c r="A427" s="151"/>
      <c r="B427" s="14"/>
      <c r="C427" s="5" t="s">
        <v>250</v>
      </c>
      <c r="D427" s="14"/>
      <c r="E427" s="14"/>
      <c r="F427" s="4"/>
      <c r="G427" s="54"/>
      <c r="H427" s="326">
        <f>SUM(J427:DN427)</f>
        <v>75000</v>
      </c>
      <c r="I427" s="12"/>
      <c r="J427" s="4">
        <f>J426*Inputs!$J$358</f>
        <v>75000</v>
      </c>
      <c r="K427" s="303">
        <v>0</v>
      </c>
      <c r="L427" s="303">
        <v>0</v>
      </c>
      <c r="M427" s="303">
        <v>0</v>
      </c>
      <c r="N427" s="303">
        <v>0</v>
      </c>
      <c r="O427" s="303">
        <v>0</v>
      </c>
      <c r="P427" s="303">
        <v>0</v>
      </c>
      <c r="Q427" s="303">
        <v>0</v>
      </c>
      <c r="R427" s="303">
        <v>0</v>
      </c>
      <c r="S427" s="303">
        <v>0</v>
      </c>
      <c r="T427" s="303">
        <v>0</v>
      </c>
      <c r="U427" s="303">
        <v>0</v>
      </c>
      <c r="V427" s="303">
        <v>0</v>
      </c>
      <c r="W427" s="303">
        <v>0</v>
      </c>
      <c r="X427" s="303">
        <v>0</v>
      </c>
      <c r="Y427" s="303">
        <v>0</v>
      </c>
      <c r="Z427" s="303">
        <v>0</v>
      </c>
      <c r="AA427" s="303">
        <v>0</v>
      </c>
      <c r="AB427" s="303">
        <v>0</v>
      </c>
      <c r="AC427" s="303">
        <v>0</v>
      </c>
      <c r="AD427" s="303">
        <v>0</v>
      </c>
      <c r="AE427" s="303">
        <v>0</v>
      </c>
      <c r="AF427" s="303">
        <v>0</v>
      </c>
      <c r="AG427" s="303">
        <v>0</v>
      </c>
      <c r="AH427" s="303">
        <v>0</v>
      </c>
      <c r="AI427" s="303">
        <v>0</v>
      </c>
      <c r="AJ427" s="303">
        <v>0</v>
      </c>
      <c r="AK427" s="303">
        <v>0</v>
      </c>
      <c r="AL427" s="303">
        <v>0</v>
      </c>
      <c r="AM427" s="303">
        <v>0</v>
      </c>
      <c r="AN427" s="303">
        <v>0</v>
      </c>
      <c r="AO427" s="303">
        <v>0</v>
      </c>
      <c r="AP427" s="303">
        <v>0</v>
      </c>
      <c r="AQ427" s="303">
        <v>0</v>
      </c>
      <c r="AR427" s="303">
        <v>0</v>
      </c>
      <c r="AS427" s="303">
        <v>0</v>
      </c>
      <c r="AT427" s="303">
        <v>0</v>
      </c>
      <c r="AU427" s="303">
        <v>0</v>
      </c>
      <c r="AV427" s="303">
        <v>0</v>
      </c>
      <c r="AW427" s="303">
        <v>0</v>
      </c>
      <c r="AX427" s="303">
        <v>0</v>
      </c>
      <c r="AY427" s="303">
        <v>0</v>
      </c>
      <c r="AZ427" s="303">
        <v>0</v>
      </c>
      <c r="BA427" s="303">
        <v>0</v>
      </c>
      <c r="BB427" s="303">
        <v>0</v>
      </c>
      <c r="BC427" s="303">
        <v>0</v>
      </c>
      <c r="BD427" s="303">
        <v>0</v>
      </c>
      <c r="BE427" s="303">
        <v>0</v>
      </c>
      <c r="BF427" s="303">
        <v>0</v>
      </c>
      <c r="BG427" s="303">
        <v>0</v>
      </c>
      <c r="BH427" s="303">
        <v>0</v>
      </c>
      <c r="BI427" s="303">
        <v>0</v>
      </c>
      <c r="BJ427" s="303">
        <v>0</v>
      </c>
      <c r="BK427" s="303">
        <v>0</v>
      </c>
      <c r="BL427" s="303">
        <v>0</v>
      </c>
      <c r="BM427" s="303">
        <v>0</v>
      </c>
      <c r="BN427" s="303">
        <v>0</v>
      </c>
      <c r="BO427" s="303">
        <v>0</v>
      </c>
      <c r="BP427" s="303">
        <v>0</v>
      </c>
      <c r="BQ427" s="303">
        <v>0</v>
      </c>
      <c r="BR427" s="303">
        <v>0</v>
      </c>
      <c r="BS427" s="303">
        <v>0</v>
      </c>
      <c r="BT427" s="303">
        <v>0</v>
      </c>
      <c r="BU427" s="303">
        <v>0</v>
      </c>
      <c r="BV427" s="303">
        <v>0</v>
      </c>
      <c r="BW427" s="303">
        <v>0</v>
      </c>
      <c r="BX427" s="303">
        <v>0</v>
      </c>
      <c r="BY427" s="303">
        <v>0</v>
      </c>
      <c r="BZ427" s="303">
        <v>0</v>
      </c>
      <c r="CA427" s="303">
        <v>0</v>
      </c>
      <c r="CB427" s="303">
        <v>0</v>
      </c>
      <c r="CC427" s="303">
        <v>0</v>
      </c>
      <c r="CD427" s="303">
        <v>0</v>
      </c>
      <c r="CE427" s="303">
        <v>0</v>
      </c>
      <c r="CF427" s="303">
        <v>0</v>
      </c>
      <c r="CG427" s="303">
        <v>0</v>
      </c>
      <c r="CH427" s="303">
        <v>0</v>
      </c>
      <c r="CI427" s="303">
        <v>0</v>
      </c>
      <c r="CJ427" s="303">
        <v>0</v>
      </c>
      <c r="CK427" s="303">
        <v>0</v>
      </c>
      <c r="CL427" s="303">
        <v>0</v>
      </c>
      <c r="CM427" s="303">
        <v>0</v>
      </c>
      <c r="CN427" s="303">
        <v>0</v>
      </c>
      <c r="CO427" s="303">
        <v>0</v>
      </c>
      <c r="CP427" s="303">
        <v>0</v>
      </c>
      <c r="CQ427" s="303">
        <v>0</v>
      </c>
      <c r="CR427" s="303">
        <v>0</v>
      </c>
      <c r="CS427" s="303">
        <v>0</v>
      </c>
      <c r="CT427" s="303">
        <v>0</v>
      </c>
      <c r="CU427" s="303">
        <v>0</v>
      </c>
      <c r="CV427" s="303">
        <v>0</v>
      </c>
      <c r="CW427" s="303">
        <v>0</v>
      </c>
      <c r="CX427" s="303">
        <v>0</v>
      </c>
      <c r="CY427" s="303">
        <v>0</v>
      </c>
      <c r="CZ427" s="303">
        <v>0</v>
      </c>
      <c r="DA427" s="303">
        <v>0</v>
      </c>
      <c r="DB427" s="303">
        <v>0</v>
      </c>
      <c r="DC427" s="303">
        <v>0</v>
      </c>
      <c r="DD427" s="303">
        <v>0</v>
      </c>
      <c r="DE427" s="303">
        <v>0</v>
      </c>
      <c r="DF427" s="303">
        <v>0</v>
      </c>
      <c r="DG427" s="303">
        <v>0</v>
      </c>
      <c r="DH427" s="303">
        <v>0</v>
      </c>
      <c r="DI427" s="303">
        <v>0</v>
      </c>
      <c r="DJ427" s="303">
        <v>0</v>
      </c>
      <c r="DK427" s="303">
        <v>0</v>
      </c>
      <c r="DL427" s="303">
        <v>0</v>
      </c>
      <c r="DM427" s="303">
        <v>0</v>
      </c>
      <c r="DN427" s="303">
        <v>0</v>
      </c>
    </row>
    <row r="428" spans="1:118" ht="14">
      <c r="A428" s="151"/>
      <c r="B428" s="14"/>
      <c r="C428" s="5" t="s">
        <v>249</v>
      </c>
      <c r="D428" s="14"/>
      <c r="E428" s="14"/>
      <c r="F428" s="4"/>
      <c r="G428" s="54"/>
      <c r="H428" s="326">
        <f>SUM(J428:DN428)</f>
        <v>5000000</v>
      </c>
      <c r="I428" s="12"/>
      <c r="J428" s="307">
        <f>IF(AND(J424&gt;1,OR(J$5=3,J$5=6,J$5=9,J$5=12)),Inputs!$J$355*Inputs!$J$360/4,0)</f>
        <v>0</v>
      </c>
      <c r="K428" s="307">
        <f>IF(AND(K424&gt;1,OR(K$5=3,K$5=6,K$5=9,K$5=12)),Inputs!$J$355*Inputs!$J$360/4,0)</f>
        <v>0</v>
      </c>
      <c r="L428" s="307">
        <f>IF(AND(L424&gt;1,OR(L$5=3,L$5=6,L$5=9,L$5=12)),Inputs!$J$355*Inputs!$J$360/4,0)</f>
        <v>0</v>
      </c>
      <c r="M428" s="307">
        <f>IF(AND(M424&gt;1,OR(M$5=3,M$5=6,M$5=9,M$5=12)),Inputs!$J$355*Inputs!$J$360/4,0)</f>
        <v>312500</v>
      </c>
      <c r="N428" s="307">
        <f>IF(AND(N424&gt;1,OR(N$5=3,N$5=6,N$5=9,N$5=12)),Inputs!$J$355*Inputs!$J$360/4,0)</f>
        <v>0</v>
      </c>
      <c r="O428" s="307">
        <f>IF(AND(O424&gt;1,OR(O$5=3,O$5=6,O$5=9,O$5=12)),Inputs!$J$355*Inputs!$J$360/4,0)</f>
        <v>0</v>
      </c>
      <c r="P428" s="307">
        <f>IF(AND(P424&gt;1,OR(P$5=3,P$5=6,P$5=9,P$5=12)),Inputs!$J$355*Inputs!$J$360/4,0)</f>
        <v>312500</v>
      </c>
      <c r="Q428" s="307">
        <f>IF(AND(Q424&gt;1,OR(Q$5=3,Q$5=6,Q$5=9,Q$5=12)),Inputs!$J$355*Inputs!$J$360/4,0)</f>
        <v>0</v>
      </c>
      <c r="R428" s="307">
        <f>IF(AND(R424&gt;1,OR(R$5=3,R$5=6,R$5=9,R$5=12)),Inputs!$J$355*Inputs!$J$360/4,0)</f>
        <v>0</v>
      </c>
      <c r="S428" s="307">
        <f>IF(AND(S424&gt;1,OR(S$5=3,S$5=6,S$5=9,S$5=12)),Inputs!$J$355*Inputs!$J$360/4,0)</f>
        <v>312500</v>
      </c>
      <c r="T428" s="307">
        <f>IF(AND(T424&gt;1,OR(T$5=3,T$5=6,T$5=9,T$5=12)),Inputs!$J$355*Inputs!$J$360/4,0)</f>
        <v>0</v>
      </c>
      <c r="U428" s="307">
        <f>IF(AND(U424&gt;1,OR(U$5=3,U$5=6,U$5=9,U$5=12)),Inputs!$J$355*Inputs!$J$360/4,0)</f>
        <v>0</v>
      </c>
      <c r="V428" s="307">
        <f>IF(AND(V424&gt;1,OR(V$5=3,V$5=6,V$5=9,V$5=12)),Inputs!$J$355*Inputs!$J$360/4,0)</f>
        <v>312500</v>
      </c>
      <c r="W428" s="307">
        <f>IF(AND(W424&gt;1,OR(W$5=3,W$5=6,W$5=9,W$5=12)),Inputs!$J$355*Inputs!$J$360/4,0)</f>
        <v>0</v>
      </c>
      <c r="X428" s="307">
        <f>IF(AND(X424&gt;1,OR(X$5=3,X$5=6,X$5=9,X$5=12)),Inputs!$J$355*Inputs!$J$360/4,0)</f>
        <v>0</v>
      </c>
      <c r="Y428" s="307">
        <f>IF(AND(Y424&gt;1,OR(Y$5=3,Y$5=6,Y$5=9,Y$5=12)),Inputs!$J$355*Inputs!$J$360/4,0)</f>
        <v>312500</v>
      </c>
      <c r="Z428" s="307">
        <f>IF(AND(Z424&gt;1,OR(Z$5=3,Z$5=6,Z$5=9,Z$5=12)),Inputs!$J$355*Inputs!$J$360/4,0)</f>
        <v>0</v>
      </c>
      <c r="AA428" s="307">
        <f>IF(AND(AA424&gt;1,OR(AA$5=3,AA$5=6,AA$5=9,AA$5=12)),Inputs!$J$355*Inputs!$J$360/4,0)</f>
        <v>0</v>
      </c>
      <c r="AB428" s="307">
        <f>IF(AND(AB424&gt;1,OR(AB$5=3,AB$5=6,AB$5=9,AB$5=12)),Inputs!$J$355*Inputs!$J$360/4,0)</f>
        <v>312500</v>
      </c>
      <c r="AC428" s="307">
        <f>IF(AND(AC424&gt;1,OR(AC$5=3,AC$5=6,AC$5=9,AC$5=12)),Inputs!$J$355*Inputs!$J$360/4,0)</f>
        <v>0</v>
      </c>
      <c r="AD428" s="307">
        <f>IF(AND(AD424&gt;1,OR(AD$5=3,AD$5=6,AD$5=9,AD$5=12)),Inputs!$J$355*Inputs!$J$360/4,0)</f>
        <v>0</v>
      </c>
      <c r="AE428" s="307">
        <f>IF(AND(AE424&gt;1,OR(AE$5=3,AE$5=6,AE$5=9,AE$5=12)),Inputs!$J$355*Inputs!$J$360/4,0)</f>
        <v>312500</v>
      </c>
      <c r="AF428" s="307">
        <f>IF(AND(AF424&gt;1,OR(AF$5=3,AF$5=6,AF$5=9,AF$5=12)),Inputs!$J$355*Inputs!$J$360/4,0)</f>
        <v>0</v>
      </c>
      <c r="AG428" s="307">
        <f>IF(AND(AG424&gt;1,OR(AG$5=3,AG$5=6,AG$5=9,AG$5=12)),Inputs!$J$355*Inputs!$J$360/4,0)</f>
        <v>0</v>
      </c>
      <c r="AH428" s="307">
        <f>IF(AND(AH424&gt;1,OR(AH$5=3,AH$5=6,AH$5=9,AH$5=12)),Inputs!$J$355*Inputs!$J$360/4,0)</f>
        <v>312500</v>
      </c>
      <c r="AI428" s="307">
        <f>IF(AND(AI424&gt;1,OR(AI$5=3,AI$5=6,AI$5=9,AI$5=12)),Inputs!$J$355*Inputs!$J$360/4,0)</f>
        <v>0</v>
      </c>
      <c r="AJ428" s="307">
        <f>IF(AND(AJ424&gt;1,OR(AJ$5=3,AJ$5=6,AJ$5=9,AJ$5=12)),Inputs!$J$355*Inputs!$J$360/4,0)</f>
        <v>0</v>
      </c>
      <c r="AK428" s="307">
        <f>IF(AND(AK424&gt;1,OR(AK$5=3,AK$5=6,AK$5=9,AK$5=12)),Inputs!$J$355*Inputs!$J$360/4,0)</f>
        <v>312500</v>
      </c>
      <c r="AL428" s="307">
        <f>IF(AND(AL424&gt;1,OR(AL$5=3,AL$5=6,AL$5=9,AL$5=12)),Inputs!$J$355*Inputs!$J$360/4,0)</f>
        <v>0</v>
      </c>
      <c r="AM428" s="307">
        <f>IF(AND(AM424&gt;1,OR(AM$5=3,AM$5=6,AM$5=9,AM$5=12)),Inputs!$J$355*Inputs!$J$360/4,0)</f>
        <v>0</v>
      </c>
      <c r="AN428" s="307">
        <f>IF(AND(AN424&gt;1,OR(AN$5=3,AN$5=6,AN$5=9,AN$5=12)),Inputs!$J$355*Inputs!$J$360/4,0)</f>
        <v>312500</v>
      </c>
      <c r="AO428" s="307">
        <f>IF(AND(AO424&gt;1,OR(AO$5=3,AO$5=6,AO$5=9,AO$5=12)),Inputs!$J$355*Inputs!$J$360/4,0)</f>
        <v>0</v>
      </c>
      <c r="AP428" s="307">
        <f>IF(AND(AP424&gt;1,OR(AP$5=3,AP$5=6,AP$5=9,AP$5=12)),Inputs!$J$355*Inputs!$J$360/4,0)</f>
        <v>0</v>
      </c>
      <c r="AQ428" s="307">
        <f>IF(AND(AQ424&gt;1,OR(AQ$5=3,AQ$5=6,AQ$5=9,AQ$5=12)),Inputs!$J$355*Inputs!$J$360/4,0)</f>
        <v>312500</v>
      </c>
      <c r="AR428" s="307">
        <f>IF(AND(AR424&gt;1,OR(AR$5=3,AR$5=6,AR$5=9,AR$5=12)),Inputs!$J$355*Inputs!$J$360/4,0)</f>
        <v>0</v>
      </c>
      <c r="AS428" s="307">
        <f>IF(AND(AS424&gt;1,OR(AS$5=3,AS$5=6,AS$5=9,AS$5=12)),Inputs!$J$355*Inputs!$J$360/4,0)</f>
        <v>0</v>
      </c>
      <c r="AT428" s="307">
        <f>IF(AND(AT424&gt;1,OR(AT$5=3,AT$5=6,AT$5=9,AT$5=12)),Inputs!$J$355*Inputs!$J$360/4,0)</f>
        <v>312500</v>
      </c>
      <c r="AU428" s="307">
        <f>IF(AND(AU424&gt;1,OR(AU$5=3,AU$5=6,AU$5=9,AU$5=12)),Inputs!$J$355*Inputs!$J$360/4,0)</f>
        <v>0</v>
      </c>
      <c r="AV428" s="307">
        <f>IF(AND(AV424&gt;1,OR(AV$5=3,AV$5=6,AV$5=9,AV$5=12)),Inputs!$J$355*Inputs!$J$360/4,0)</f>
        <v>0</v>
      </c>
      <c r="AW428" s="307">
        <f>IF(AND(AW424&gt;1,OR(AW$5=3,AW$5=6,AW$5=9,AW$5=12)),Inputs!$J$355*Inputs!$J$360/4,0)</f>
        <v>312500</v>
      </c>
      <c r="AX428" s="307">
        <f>IF(AND(AX424&gt;1,OR(AX$5=3,AX$5=6,AX$5=9,AX$5=12)),Inputs!$J$355*Inputs!$J$360/4,0)</f>
        <v>0</v>
      </c>
      <c r="AY428" s="307">
        <f>IF(AND(AY424&gt;1,OR(AY$5=3,AY$5=6,AY$5=9,AY$5=12)),Inputs!$J$355*Inputs!$J$360/4,0)</f>
        <v>0</v>
      </c>
      <c r="AZ428" s="307">
        <f>IF(AND(AZ424&gt;1,OR(AZ$5=3,AZ$5=6,AZ$5=9,AZ$5=12)),Inputs!$J$355*Inputs!$J$360/4,0)</f>
        <v>312500</v>
      </c>
      <c r="BA428" s="307">
        <f>IF(AND(BA424&gt;1,OR(BA$5=3,BA$5=6,BA$5=9,BA$5=12)),Inputs!$J$355*Inputs!$J$360/4,0)</f>
        <v>0</v>
      </c>
      <c r="BB428" s="307">
        <f>IF(AND(BB424&gt;1,OR(BB$5=3,BB$5=6,BB$5=9,BB$5=12)),Inputs!$J$355*Inputs!$J$360/4,0)</f>
        <v>0</v>
      </c>
      <c r="BC428" s="307">
        <f>IF(AND(BC424&gt;1,OR(BC$5=3,BC$5=6,BC$5=9,BC$5=12)),Inputs!$J$355*Inputs!$J$360/4,0)</f>
        <v>312500</v>
      </c>
      <c r="BD428" s="307">
        <f>IF(AND(BD424&gt;1,OR(BD$5=3,BD$5=6,BD$5=9,BD$5=12)),Inputs!$J$355*Inputs!$J$360/4,0)</f>
        <v>0</v>
      </c>
      <c r="BE428" s="307">
        <f>IF(AND(BE424&gt;1,OR(BE$5=3,BE$5=6,BE$5=9,BE$5=12)),Inputs!$J$355*Inputs!$J$360/4,0)</f>
        <v>0</v>
      </c>
      <c r="BF428" s="307">
        <f>IF(AND(BF424&gt;1,OR(BF$5=3,BF$5=6,BF$5=9,BF$5=12)),Inputs!$J$355*Inputs!$J$360/4,0)</f>
        <v>312500</v>
      </c>
      <c r="BG428" s="307">
        <f>IF(AND(BG424&gt;1,OR(BG$5=3,BG$5=6,BG$5=9,BG$5=12)),Inputs!$J$355*Inputs!$J$360/4,0)</f>
        <v>0</v>
      </c>
      <c r="BH428" s="307">
        <f>IF(AND(BH424&gt;1,OR(BH$5=3,BH$5=6,BH$5=9,BH$5=12)),Inputs!$J$355*Inputs!$J$360/4,0)</f>
        <v>0</v>
      </c>
      <c r="BI428" s="307">
        <f>IF(AND(BI424&gt;1,OR(BI$5=3,BI$5=6,BI$5=9,BI$5=12)),Inputs!$J$355*Inputs!$J$360/4,0)</f>
        <v>0</v>
      </c>
      <c r="BJ428" s="307">
        <f>IF(AND(BJ424&gt;1,OR(BJ$5=3,BJ$5=6,BJ$5=9,BJ$5=12)),Inputs!$J$355*Inputs!$J$360/4,0)</f>
        <v>0</v>
      </c>
      <c r="BK428" s="307">
        <f>IF(AND(BK424&gt;1,OR(BK$5=3,BK$5=6,BK$5=9,BK$5=12)),Inputs!$J$355*Inputs!$J$360/4,0)</f>
        <v>0</v>
      </c>
      <c r="BL428" s="307">
        <f>IF(AND(BL424&gt;1,OR(BL$5=3,BL$5=6,BL$5=9,BL$5=12)),Inputs!$J$355*Inputs!$J$360/4,0)</f>
        <v>0</v>
      </c>
      <c r="BM428" s="307">
        <f>IF(AND(BM424&gt;1,OR(BM$5=3,BM$5=6,BM$5=9,BM$5=12)),Inputs!$J$355*Inputs!$J$360/4,0)</f>
        <v>0</v>
      </c>
      <c r="BN428" s="307">
        <f>IF(AND(BN424&gt;1,OR(BN$5=3,BN$5=6,BN$5=9,BN$5=12)),Inputs!$J$355*Inputs!$J$360/4,0)</f>
        <v>0</v>
      </c>
      <c r="BO428" s="307">
        <f>IF(AND(BO424&gt;1,OR(BO$5=3,BO$5=6,BO$5=9,BO$5=12)),Inputs!$J$355*Inputs!$J$360/4,0)</f>
        <v>0</v>
      </c>
      <c r="BP428" s="307">
        <f>IF(AND(BP424&gt;1,OR(BP$5=3,BP$5=6,BP$5=9,BP$5=12)),Inputs!$J$355*Inputs!$J$360/4,0)</f>
        <v>0</v>
      </c>
      <c r="BQ428" s="307">
        <f>IF(AND(BQ424&gt;1,OR(BQ$5=3,BQ$5=6,BQ$5=9,BQ$5=12)),Inputs!$J$355*Inputs!$J$360/4,0)</f>
        <v>0</v>
      </c>
      <c r="BR428" s="307">
        <f>IF(AND(BR424&gt;1,OR(BR$5=3,BR$5=6,BR$5=9,BR$5=12)),Inputs!$J$355*Inputs!$J$360/4,0)</f>
        <v>0</v>
      </c>
      <c r="BS428" s="307">
        <f>IF(AND(BS424&gt;1,OR(BS$5=3,BS$5=6,BS$5=9,BS$5=12)),Inputs!$J$355*Inputs!$J$360/4,0)</f>
        <v>0</v>
      </c>
      <c r="BT428" s="307">
        <f>IF(AND(BT424&gt;1,OR(BT$5=3,BT$5=6,BT$5=9,BT$5=12)),Inputs!$J$355*Inputs!$J$360/4,0)</f>
        <v>0</v>
      </c>
      <c r="BU428" s="307">
        <f>IF(AND(BU424&gt;1,OR(BU$5=3,BU$5=6,BU$5=9,BU$5=12)),Inputs!$J$355*Inputs!$J$360/4,0)</f>
        <v>0</v>
      </c>
      <c r="BV428" s="307">
        <f>IF(AND(BV424&gt;1,OR(BV$5=3,BV$5=6,BV$5=9,BV$5=12)),Inputs!$J$355*Inputs!$J$360/4,0)</f>
        <v>0</v>
      </c>
      <c r="BW428" s="307">
        <f>IF(AND(BW424&gt;1,OR(BW$5=3,BW$5=6,BW$5=9,BW$5=12)),Inputs!$J$355*Inputs!$J$360/4,0)</f>
        <v>0</v>
      </c>
      <c r="BX428" s="307">
        <f>IF(AND(BX424&gt;1,OR(BX$5=3,BX$5=6,BX$5=9,BX$5=12)),Inputs!$J$355*Inputs!$J$360/4,0)</f>
        <v>0</v>
      </c>
      <c r="BY428" s="307">
        <f>IF(AND(BY424&gt;1,OR(BY$5=3,BY$5=6,BY$5=9,BY$5=12)),Inputs!$J$355*Inputs!$J$360/4,0)</f>
        <v>0</v>
      </c>
      <c r="BZ428" s="307">
        <f>IF(AND(BZ424&gt;1,OR(BZ$5=3,BZ$5=6,BZ$5=9,BZ$5=12)),Inputs!$J$355*Inputs!$J$360/4,0)</f>
        <v>0</v>
      </c>
      <c r="CA428" s="307">
        <f>IF(AND(CA424&gt;1,OR(CA$5=3,CA$5=6,CA$5=9,CA$5=12)),Inputs!$J$355*Inputs!$J$360/4,0)</f>
        <v>0</v>
      </c>
      <c r="CB428" s="307">
        <f>IF(AND(CB424&gt;1,OR(CB$5=3,CB$5=6,CB$5=9,CB$5=12)),Inputs!$J$355*Inputs!$J$360/4,0)</f>
        <v>0</v>
      </c>
      <c r="CC428" s="307">
        <f>IF(AND(CC424&gt;1,OR(CC$5=3,CC$5=6,CC$5=9,CC$5=12)),Inputs!$J$355*Inputs!$J$360/4,0)</f>
        <v>0</v>
      </c>
      <c r="CD428" s="307">
        <f>IF(AND(CD424&gt;1,OR(CD$5=3,CD$5=6,CD$5=9,CD$5=12)),Inputs!$J$355*Inputs!$J$360/4,0)</f>
        <v>0</v>
      </c>
      <c r="CE428" s="307">
        <f>IF(AND(CE424&gt;1,OR(CE$5=3,CE$5=6,CE$5=9,CE$5=12)),Inputs!$J$355*Inputs!$J$360/4,0)</f>
        <v>0</v>
      </c>
      <c r="CF428" s="307">
        <f>IF(AND(CF424&gt;1,OR(CF$5=3,CF$5=6,CF$5=9,CF$5=12)),Inputs!$J$355*Inputs!$J$360/4,0)</f>
        <v>0</v>
      </c>
      <c r="CG428" s="307">
        <f>IF(AND(CG424&gt;1,OR(CG$5=3,CG$5=6,CG$5=9,CG$5=12)),Inputs!$J$355*Inputs!$J$360/4,0)</f>
        <v>0</v>
      </c>
      <c r="CH428" s="307">
        <f>IF(AND(CH424&gt;1,OR(CH$5=3,CH$5=6,CH$5=9,CH$5=12)),Inputs!$J$355*Inputs!$J$360/4,0)</f>
        <v>0</v>
      </c>
      <c r="CI428" s="307">
        <f>IF(AND(CI424&gt;1,OR(CI$5=3,CI$5=6,CI$5=9,CI$5=12)),Inputs!$J$355*Inputs!$J$360/4,0)</f>
        <v>0</v>
      </c>
      <c r="CJ428" s="307">
        <f>IF(AND(CJ424&gt;1,OR(CJ$5=3,CJ$5=6,CJ$5=9,CJ$5=12)),Inputs!$J$355*Inputs!$J$360/4,0)</f>
        <v>0</v>
      </c>
      <c r="CK428" s="307">
        <f>IF(AND(CK424&gt;1,OR(CK$5=3,CK$5=6,CK$5=9,CK$5=12)),Inputs!$J$355*Inputs!$J$360/4,0)</f>
        <v>0</v>
      </c>
      <c r="CL428" s="307">
        <f>IF(AND(CL424&gt;1,OR(CL$5=3,CL$5=6,CL$5=9,CL$5=12)),Inputs!$J$355*Inputs!$J$360/4,0)</f>
        <v>0</v>
      </c>
      <c r="CM428" s="307">
        <f>IF(AND(CM424&gt;1,OR(CM$5=3,CM$5=6,CM$5=9,CM$5=12)),Inputs!$J$355*Inputs!$J$360/4,0)</f>
        <v>0</v>
      </c>
      <c r="CN428" s="307">
        <f>IF(AND(CN424&gt;1,OR(CN$5=3,CN$5=6,CN$5=9,CN$5=12)),Inputs!$J$355*Inputs!$J$360/4,0)</f>
        <v>0</v>
      </c>
      <c r="CO428" s="307">
        <f>IF(AND(CO424&gt;1,OR(CO$5=3,CO$5=6,CO$5=9,CO$5=12)),Inputs!$J$355*Inputs!$J$360/4,0)</f>
        <v>0</v>
      </c>
      <c r="CP428" s="307">
        <f>IF(AND(CP424&gt;1,OR(CP$5=3,CP$5=6,CP$5=9,CP$5=12)),Inputs!$J$355*Inputs!$J$360/4,0)</f>
        <v>0</v>
      </c>
      <c r="CQ428" s="307">
        <f>IF(AND(CQ424&gt;1,OR(CQ$5=3,CQ$5=6,CQ$5=9,CQ$5=12)),Inputs!$J$355*Inputs!$J$360/4,0)</f>
        <v>0</v>
      </c>
      <c r="CR428" s="307">
        <f>IF(AND(CR424&gt;1,OR(CR$5=3,CR$5=6,CR$5=9,CR$5=12)),Inputs!$J$355*Inputs!$J$360/4,0)</f>
        <v>0</v>
      </c>
      <c r="CS428" s="307">
        <f>IF(AND(CS424&gt;1,OR(CS$5=3,CS$5=6,CS$5=9,CS$5=12)),Inputs!$J$355*Inputs!$J$360/4,0)</f>
        <v>0</v>
      </c>
      <c r="CT428" s="307">
        <f>IF(AND(CT424&gt;1,OR(CT$5=3,CT$5=6,CT$5=9,CT$5=12)),Inputs!$J$355*Inputs!$J$360/4,0)</f>
        <v>0</v>
      </c>
      <c r="CU428" s="307">
        <f>IF(AND(CU424&gt;1,OR(CU$5=3,CU$5=6,CU$5=9,CU$5=12)),Inputs!$J$355*Inputs!$J$360/4,0)</f>
        <v>0</v>
      </c>
      <c r="CV428" s="307">
        <f>IF(AND(CV424&gt;1,OR(CV$5=3,CV$5=6,CV$5=9,CV$5=12)),Inputs!$J$355*Inputs!$J$360/4,0)</f>
        <v>0</v>
      </c>
      <c r="CW428" s="307">
        <f>IF(AND(CW424&gt;1,OR(CW$5=3,CW$5=6,CW$5=9,CW$5=12)),Inputs!$J$355*Inputs!$J$360/4,0)</f>
        <v>0</v>
      </c>
      <c r="CX428" s="307">
        <f>IF(AND(CX424&gt;1,OR(CX$5=3,CX$5=6,CX$5=9,CX$5=12)),Inputs!$J$355*Inputs!$J$360/4,0)</f>
        <v>0</v>
      </c>
      <c r="CY428" s="307">
        <f>IF(AND(CY424&gt;1,OR(CY$5=3,CY$5=6,CY$5=9,CY$5=12)),Inputs!$J$355*Inputs!$J$360/4,0)</f>
        <v>0</v>
      </c>
      <c r="CZ428" s="307">
        <f>IF(AND(CZ424&gt;1,OR(CZ$5=3,CZ$5=6,CZ$5=9,CZ$5=12)),Inputs!$J$355*Inputs!$J$360/4,0)</f>
        <v>0</v>
      </c>
      <c r="DA428" s="307">
        <f>IF(AND(DA424&gt;1,OR(DA$5=3,DA$5=6,DA$5=9,DA$5=12)),Inputs!$J$355*Inputs!$J$360/4,0)</f>
        <v>0</v>
      </c>
      <c r="DB428" s="307">
        <f>IF(AND(DB424&gt;1,OR(DB$5=3,DB$5=6,DB$5=9,DB$5=12)),Inputs!$J$355*Inputs!$J$360/4,0)</f>
        <v>0</v>
      </c>
      <c r="DC428" s="307">
        <f>IF(AND(DC424&gt;1,OR(DC$5=3,DC$5=6,DC$5=9,DC$5=12)),Inputs!$J$355*Inputs!$J$360/4,0)</f>
        <v>0</v>
      </c>
      <c r="DD428" s="307">
        <f>IF(AND(DD424&gt;1,OR(DD$5=3,DD$5=6,DD$5=9,DD$5=12)),Inputs!$J$355*Inputs!$J$360/4,0)</f>
        <v>0</v>
      </c>
      <c r="DE428" s="307">
        <f>IF(AND(DE424&gt;1,OR(DE$5=3,DE$5=6,DE$5=9,DE$5=12)),Inputs!$J$355*Inputs!$J$360/4,0)</f>
        <v>0</v>
      </c>
      <c r="DF428" s="307">
        <f>IF(AND(DF424&gt;1,OR(DF$5=3,DF$5=6,DF$5=9,DF$5=12)),Inputs!$J$355*Inputs!$J$360/4,0)</f>
        <v>0</v>
      </c>
      <c r="DG428" s="307">
        <f>IF(AND(DG424&gt;1,OR(DG$5=3,DG$5=6,DG$5=9,DG$5=12)),Inputs!$J$355*Inputs!$J$360/4,0)</f>
        <v>0</v>
      </c>
      <c r="DH428" s="307">
        <f>IF(AND(DH424&gt;1,OR(DH$5=3,DH$5=6,DH$5=9,DH$5=12)),Inputs!$J$355*Inputs!$J$360/4,0)</f>
        <v>0</v>
      </c>
      <c r="DI428" s="307">
        <f>IF(AND(DI424&gt;1,OR(DI$5=3,DI$5=6,DI$5=9,DI$5=12)),Inputs!$J$355*Inputs!$J$360/4,0)</f>
        <v>0</v>
      </c>
      <c r="DJ428" s="307">
        <f>IF(AND(DJ424&gt;1,OR(DJ$5=3,DJ$5=6,DJ$5=9,DJ$5=12)),Inputs!$J$355*Inputs!$J$360/4,0)</f>
        <v>0</v>
      </c>
      <c r="DK428" s="307">
        <f>IF(AND(DK424&gt;1,OR(DK$5=3,DK$5=6,DK$5=9,DK$5=12)),Inputs!$J$355*Inputs!$J$360/4,0)</f>
        <v>0</v>
      </c>
      <c r="DL428" s="307">
        <f>IF(AND(DL424&gt;1,OR(DL$5=3,DL$5=6,DL$5=9,DL$5=12)),Inputs!$J$355*Inputs!$J$360/4,0)</f>
        <v>0</v>
      </c>
      <c r="DM428" s="307">
        <f>IF(AND(DM424&gt;1,OR(DM$5=3,DM$5=6,DM$5=9,DM$5=12)),Inputs!$J$355*Inputs!$J$360/4,0)</f>
        <v>0</v>
      </c>
      <c r="DN428" s="307">
        <f>IF(AND(DN424&gt;1,OR(DN$5=3,DN$5=6,DN$5=9,DN$5=12)),Inputs!$J$355*Inputs!$J$360/4,0)</f>
        <v>0</v>
      </c>
    </row>
    <row r="429" spans="1:118" ht="14">
      <c r="A429" s="151"/>
      <c r="B429" s="14"/>
      <c r="D429" s="14"/>
      <c r="E429" s="14"/>
      <c r="F429" s="4"/>
      <c r="G429" s="54"/>
      <c r="H429" s="326"/>
      <c r="I429" s="12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C429" s="307"/>
      <c r="AD429" s="307"/>
      <c r="AE429" s="307"/>
      <c r="AF429" s="307"/>
      <c r="AG429" s="307"/>
      <c r="AH429" s="307"/>
      <c r="AI429" s="307"/>
      <c r="AJ429" s="307"/>
      <c r="AK429" s="307"/>
      <c r="AL429" s="307"/>
      <c r="AM429" s="307"/>
      <c r="AN429" s="307"/>
      <c r="AO429" s="307"/>
      <c r="AP429" s="307"/>
      <c r="AQ429" s="307"/>
      <c r="AR429" s="307"/>
      <c r="AS429" s="307"/>
      <c r="AT429" s="307"/>
      <c r="AU429" s="307"/>
      <c r="AV429" s="307"/>
      <c r="AW429" s="307"/>
      <c r="AX429" s="307"/>
      <c r="AY429" s="307"/>
      <c r="AZ429" s="307"/>
      <c r="BA429" s="307"/>
      <c r="BB429" s="307"/>
      <c r="BC429" s="307"/>
      <c r="BD429" s="307"/>
      <c r="BE429" s="307"/>
      <c r="BF429" s="307"/>
      <c r="BG429" s="307"/>
      <c r="BH429" s="307"/>
      <c r="BI429" s="307"/>
      <c r="BJ429" s="307"/>
      <c r="BK429" s="307"/>
      <c r="BL429" s="307"/>
      <c r="BM429" s="307"/>
      <c r="BN429" s="307"/>
      <c r="BO429" s="307"/>
      <c r="BP429" s="307"/>
      <c r="BQ429" s="307"/>
      <c r="BR429" s="307"/>
      <c r="BS429" s="307"/>
      <c r="BT429" s="307"/>
      <c r="BU429" s="307"/>
      <c r="BV429" s="307"/>
      <c r="BW429" s="307"/>
      <c r="BX429" s="307"/>
      <c r="BY429" s="307"/>
      <c r="BZ429" s="307"/>
      <c r="CA429" s="307"/>
      <c r="CB429" s="307"/>
      <c r="CC429" s="307"/>
      <c r="CD429" s="307"/>
      <c r="CE429" s="307"/>
      <c r="CF429" s="307"/>
      <c r="CG429" s="307"/>
      <c r="CH429" s="307"/>
      <c r="CI429" s="307"/>
      <c r="CJ429" s="307"/>
      <c r="CK429" s="307"/>
      <c r="CL429" s="307"/>
      <c r="CM429" s="307"/>
      <c r="CN429" s="307"/>
      <c r="CO429" s="307"/>
      <c r="CP429" s="307"/>
      <c r="CQ429" s="307"/>
      <c r="CR429" s="307"/>
      <c r="CS429" s="307"/>
      <c r="CT429" s="307"/>
      <c r="CU429" s="307"/>
      <c r="CV429" s="307"/>
      <c r="CW429" s="307"/>
      <c r="CX429" s="307"/>
      <c r="CY429" s="307"/>
      <c r="CZ429" s="307"/>
      <c r="DA429" s="307"/>
      <c r="DB429" s="307"/>
      <c r="DC429" s="307"/>
      <c r="DD429" s="307"/>
      <c r="DE429" s="307"/>
      <c r="DF429" s="307"/>
      <c r="DG429" s="307"/>
      <c r="DH429" s="307"/>
      <c r="DI429" s="307"/>
      <c r="DJ429" s="307"/>
      <c r="DK429" s="307"/>
      <c r="DL429" s="307"/>
      <c r="DM429" s="307"/>
      <c r="DN429" s="307"/>
    </row>
    <row r="430" spans="1:118" ht="14">
      <c r="A430" s="151"/>
      <c r="C430" s="14" t="s">
        <v>41</v>
      </c>
      <c r="H430" s="254"/>
      <c r="J430" s="330">
        <f>J426</f>
        <v>5000000</v>
      </c>
      <c r="K430" s="329">
        <f t="shared" ref="K430:BV430" si="283">K424+K426-K427-K428</f>
        <v>5000000</v>
      </c>
      <c r="L430" s="329">
        <f t="shared" si="283"/>
        <v>5000000</v>
      </c>
      <c r="M430" s="329">
        <f t="shared" si="283"/>
        <v>4687500</v>
      </c>
      <c r="N430" s="329">
        <f t="shared" si="283"/>
        <v>4687500</v>
      </c>
      <c r="O430" s="329">
        <f t="shared" si="283"/>
        <v>4687500</v>
      </c>
      <c r="P430" s="329">
        <f t="shared" si="283"/>
        <v>4375000</v>
      </c>
      <c r="Q430" s="329">
        <f t="shared" si="283"/>
        <v>4375000</v>
      </c>
      <c r="R430" s="329">
        <f t="shared" si="283"/>
        <v>4375000</v>
      </c>
      <c r="S430" s="329">
        <f t="shared" si="283"/>
        <v>4062500</v>
      </c>
      <c r="T430" s="329">
        <f t="shared" si="283"/>
        <v>4062500</v>
      </c>
      <c r="U430" s="329">
        <f t="shared" si="283"/>
        <v>4062500</v>
      </c>
      <c r="V430" s="329">
        <f t="shared" si="283"/>
        <v>3750000</v>
      </c>
      <c r="W430" s="329">
        <f t="shared" si="283"/>
        <v>3750000</v>
      </c>
      <c r="X430" s="329">
        <f t="shared" si="283"/>
        <v>3750000</v>
      </c>
      <c r="Y430" s="329">
        <f t="shared" si="283"/>
        <v>3437500</v>
      </c>
      <c r="Z430" s="329">
        <f t="shared" si="283"/>
        <v>3437500</v>
      </c>
      <c r="AA430" s="329">
        <f t="shared" si="283"/>
        <v>3437500</v>
      </c>
      <c r="AB430" s="329">
        <f t="shared" si="283"/>
        <v>3125000</v>
      </c>
      <c r="AC430" s="329">
        <f t="shared" si="283"/>
        <v>3125000</v>
      </c>
      <c r="AD430" s="329">
        <f t="shared" si="283"/>
        <v>3125000</v>
      </c>
      <c r="AE430" s="329">
        <f t="shared" si="283"/>
        <v>2812500</v>
      </c>
      <c r="AF430" s="329">
        <f t="shared" si="283"/>
        <v>2812500</v>
      </c>
      <c r="AG430" s="329">
        <f t="shared" si="283"/>
        <v>2812500</v>
      </c>
      <c r="AH430" s="329">
        <f t="shared" si="283"/>
        <v>2500000</v>
      </c>
      <c r="AI430" s="329">
        <f t="shared" si="283"/>
        <v>2500000</v>
      </c>
      <c r="AJ430" s="329">
        <f t="shared" si="283"/>
        <v>2500000</v>
      </c>
      <c r="AK430" s="329">
        <f t="shared" si="283"/>
        <v>2187500</v>
      </c>
      <c r="AL430" s="329">
        <f t="shared" si="283"/>
        <v>2187500</v>
      </c>
      <c r="AM430" s="329">
        <f t="shared" si="283"/>
        <v>2187500</v>
      </c>
      <c r="AN430" s="329">
        <f t="shared" si="283"/>
        <v>1875000</v>
      </c>
      <c r="AO430" s="329">
        <f t="shared" si="283"/>
        <v>1875000</v>
      </c>
      <c r="AP430" s="329">
        <f t="shared" si="283"/>
        <v>1875000</v>
      </c>
      <c r="AQ430" s="329">
        <f t="shared" si="283"/>
        <v>1562500</v>
      </c>
      <c r="AR430" s="329">
        <f t="shared" si="283"/>
        <v>1562500</v>
      </c>
      <c r="AS430" s="329">
        <f t="shared" si="283"/>
        <v>1562500</v>
      </c>
      <c r="AT430" s="329">
        <f t="shared" si="283"/>
        <v>1250000</v>
      </c>
      <c r="AU430" s="329">
        <f t="shared" si="283"/>
        <v>1250000</v>
      </c>
      <c r="AV430" s="329">
        <f t="shared" si="283"/>
        <v>1250000</v>
      </c>
      <c r="AW430" s="329">
        <f t="shared" si="283"/>
        <v>937500</v>
      </c>
      <c r="AX430" s="329">
        <f t="shared" si="283"/>
        <v>937500</v>
      </c>
      <c r="AY430" s="329">
        <f t="shared" si="283"/>
        <v>937500</v>
      </c>
      <c r="AZ430" s="329">
        <f t="shared" si="283"/>
        <v>625000</v>
      </c>
      <c r="BA430" s="329">
        <f t="shared" si="283"/>
        <v>625000</v>
      </c>
      <c r="BB430" s="329">
        <f t="shared" si="283"/>
        <v>625000</v>
      </c>
      <c r="BC430" s="329">
        <f t="shared" si="283"/>
        <v>312500</v>
      </c>
      <c r="BD430" s="329">
        <f t="shared" si="283"/>
        <v>312500</v>
      </c>
      <c r="BE430" s="329">
        <f t="shared" si="283"/>
        <v>312500</v>
      </c>
      <c r="BF430" s="329">
        <f t="shared" si="283"/>
        <v>0</v>
      </c>
      <c r="BG430" s="329">
        <f t="shared" si="283"/>
        <v>0</v>
      </c>
      <c r="BH430" s="329">
        <f t="shared" si="283"/>
        <v>0</v>
      </c>
      <c r="BI430" s="329">
        <f t="shared" si="283"/>
        <v>0</v>
      </c>
      <c r="BJ430" s="329">
        <f t="shared" si="283"/>
        <v>0</v>
      </c>
      <c r="BK430" s="329">
        <f t="shared" si="283"/>
        <v>0</v>
      </c>
      <c r="BL430" s="329">
        <f t="shared" si="283"/>
        <v>0</v>
      </c>
      <c r="BM430" s="329">
        <f t="shared" si="283"/>
        <v>0</v>
      </c>
      <c r="BN430" s="329">
        <f t="shared" si="283"/>
        <v>0</v>
      </c>
      <c r="BO430" s="329">
        <f t="shared" si="283"/>
        <v>0</v>
      </c>
      <c r="BP430" s="329">
        <f t="shared" si="283"/>
        <v>0</v>
      </c>
      <c r="BQ430" s="329">
        <f t="shared" si="283"/>
        <v>0</v>
      </c>
      <c r="BR430" s="329">
        <f t="shared" si="283"/>
        <v>0</v>
      </c>
      <c r="BS430" s="329">
        <f t="shared" si="283"/>
        <v>0</v>
      </c>
      <c r="BT430" s="329">
        <f t="shared" si="283"/>
        <v>0</v>
      </c>
      <c r="BU430" s="329">
        <f t="shared" si="283"/>
        <v>0</v>
      </c>
      <c r="BV430" s="329">
        <f t="shared" si="283"/>
        <v>0</v>
      </c>
      <c r="BW430" s="329">
        <f t="shared" ref="BW430:DN430" si="284">BW424+BW426-BW427-BW428</f>
        <v>0</v>
      </c>
      <c r="BX430" s="329">
        <f t="shared" si="284"/>
        <v>0</v>
      </c>
      <c r="BY430" s="329">
        <f t="shared" si="284"/>
        <v>0</v>
      </c>
      <c r="BZ430" s="329">
        <f t="shared" si="284"/>
        <v>0</v>
      </c>
      <c r="CA430" s="329">
        <f t="shared" si="284"/>
        <v>0</v>
      </c>
      <c r="CB430" s="329">
        <f t="shared" si="284"/>
        <v>0</v>
      </c>
      <c r="CC430" s="329">
        <f t="shared" si="284"/>
        <v>0</v>
      </c>
      <c r="CD430" s="329">
        <f t="shared" si="284"/>
        <v>0</v>
      </c>
      <c r="CE430" s="329">
        <f t="shared" si="284"/>
        <v>0</v>
      </c>
      <c r="CF430" s="329">
        <f t="shared" si="284"/>
        <v>0</v>
      </c>
      <c r="CG430" s="329">
        <f t="shared" si="284"/>
        <v>0</v>
      </c>
      <c r="CH430" s="329">
        <f t="shared" si="284"/>
        <v>0</v>
      </c>
      <c r="CI430" s="329">
        <f t="shared" si="284"/>
        <v>0</v>
      </c>
      <c r="CJ430" s="329">
        <f t="shared" si="284"/>
        <v>0</v>
      </c>
      <c r="CK430" s="329">
        <f t="shared" si="284"/>
        <v>0</v>
      </c>
      <c r="CL430" s="329">
        <f t="shared" si="284"/>
        <v>0</v>
      </c>
      <c r="CM430" s="329">
        <f t="shared" si="284"/>
        <v>0</v>
      </c>
      <c r="CN430" s="329">
        <f t="shared" si="284"/>
        <v>0</v>
      </c>
      <c r="CO430" s="329">
        <f t="shared" si="284"/>
        <v>0</v>
      </c>
      <c r="CP430" s="329">
        <f t="shared" si="284"/>
        <v>0</v>
      </c>
      <c r="CQ430" s="329">
        <f t="shared" si="284"/>
        <v>0</v>
      </c>
      <c r="CR430" s="329">
        <f t="shared" si="284"/>
        <v>0</v>
      </c>
      <c r="CS430" s="329">
        <f t="shared" si="284"/>
        <v>0</v>
      </c>
      <c r="CT430" s="329">
        <f t="shared" si="284"/>
        <v>0</v>
      </c>
      <c r="CU430" s="329">
        <f t="shared" si="284"/>
        <v>0</v>
      </c>
      <c r="CV430" s="329">
        <f t="shared" si="284"/>
        <v>0</v>
      </c>
      <c r="CW430" s="329">
        <f t="shared" si="284"/>
        <v>0</v>
      </c>
      <c r="CX430" s="329">
        <f t="shared" si="284"/>
        <v>0</v>
      </c>
      <c r="CY430" s="329">
        <f t="shared" si="284"/>
        <v>0</v>
      </c>
      <c r="CZ430" s="329">
        <f t="shared" si="284"/>
        <v>0</v>
      </c>
      <c r="DA430" s="329">
        <f t="shared" si="284"/>
        <v>0</v>
      </c>
      <c r="DB430" s="329">
        <f t="shared" si="284"/>
        <v>0</v>
      </c>
      <c r="DC430" s="329">
        <f t="shared" si="284"/>
        <v>0</v>
      </c>
      <c r="DD430" s="329">
        <f t="shared" si="284"/>
        <v>0</v>
      </c>
      <c r="DE430" s="329">
        <f t="shared" si="284"/>
        <v>0</v>
      </c>
      <c r="DF430" s="329">
        <f t="shared" si="284"/>
        <v>0</v>
      </c>
      <c r="DG430" s="329">
        <f t="shared" si="284"/>
        <v>0</v>
      </c>
      <c r="DH430" s="329">
        <f t="shared" si="284"/>
        <v>0</v>
      </c>
      <c r="DI430" s="329">
        <f t="shared" si="284"/>
        <v>0</v>
      </c>
      <c r="DJ430" s="329">
        <f t="shared" si="284"/>
        <v>0</v>
      </c>
      <c r="DK430" s="329">
        <f t="shared" si="284"/>
        <v>0</v>
      </c>
      <c r="DL430" s="329">
        <f t="shared" si="284"/>
        <v>0</v>
      </c>
      <c r="DM430" s="329">
        <f t="shared" si="284"/>
        <v>0</v>
      </c>
      <c r="DN430" s="329">
        <f t="shared" si="284"/>
        <v>0</v>
      </c>
    </row>
    <row r="431" spans="1:118" ht="14">
      <c r="A431" s="151"/>
      <c r="B431" s="14"/>
      <c r="C431" s="5" t="s">
        <v>248</v>
      </c>
      <c r="D431" s="14"/>
      <c r="E431" s="14"/>
      <c r="F431" s="4"/>
      <c r="G431" s="54"/>
      <c r="H431" s="326">
        <f>SUM(J431:DN431)</f>
        <v>1666944.4507233414</v>
      </c>
      <c r="I431" s="12"/>
      <c r="J431" s="4"/>
      <c r="K431" s="307">
        <f>IF(K424=0,0,K422/12*Inputs!$J$355)</f>
        <v>36965.575575050229</v>
      </c>
      <c r="L431" s="307">
        <f>IF(L424=0,0,L422/12*Inputs!$J$355)</f>
        <v>36620.504008975251</v>
      </c>
      <c r="M431" s="307">
        <f>IF(M424=0,0,M422/12*Inputs!$J$355)</f>
        <v>36332.062208491188</v>
      </c>
      <c r="N431" s="307">
        <f>IF(N424=0,0,N422/12*Inputs!$J$355)</f>
        <v>36082.691656740819</v>
      </c>
      <c r="O431" s="307">
        <f>IF(O424=0,0,O422/12*Inputs!$J$355)</f>
        <v>35746.326296237246</v>
      </c>
      <c r="P431" s="307">
        <f>IF(P424=0,0,P422/12*Inputs!$J$355)</f>
        <v>35399.50409764683</v>
      </c>
      <c r="Q431" s="307">
        <f>IF(Q424=0,0,Q422/12*Inputs!$J$355)</f>
        <v>35229.215761506188</v>
      </c>
      <c r="R431" s="307">
        <f>IF(R424=0,0,R422/12*Inputs!$J$355)</f>
        <v>34247.085200898633</v>
      </c>
      <c r="S431" s="307">
        <f>IF(S424=0,0,S422/12*Inputs!$J$355)</f>
        <v>34245.850919721117</v>
      </c>
      <c r="T431" s="307">
        <f>IF(T424=0,0,T422/12*Inputs!$J$355)</f>
        <v>34245.251856578339</v>
      </c>
      <c r="U431" s="307">
        <f>IF(U424=0,0,U422/12*Inputs!$J$355)</f>
        <v>34244.652829106344</v>
      </c>
      <c r="V431" s="307">
        <f>IF(V424=0,0,V422/12*Inputs!$J$355)</f>
        <v>34245.850919717996</v>
      </c>
      <c r="W431" s="307">
        <f>IF(W424=0,0,W422/12*Inputs!$J$355)</f>
        <v>34246.450018529686</v>
      </c>
      <c r="X431" s="307">
        <f>IF(X424=0,0,X422/12*Inputs!$J$355)</f>
        <v>33829.03751364955</v>
      </c>
      <c r="Y431" s="307">
        <f>IF(Y424=0,0,Y422/12*Inputs!$J$355)</f>
        <v>33718.784386322084</v>
      </c>
      <c r="Z431" s="307">
        <f>IF(Z424=0,0,Z422/12*Inputs!$J$355)</f>
        <v>33717.125746849451</v>
      </c>
      <c r="AA431" s="307">
        <f>IF(AA424=0,0,AA422/12*Inputs!$J$355)</f>
        <v>33718.78438632108</v>
      </c>
      <c r="AB431" s="307">
        <f>IF(AB424=0,0,AB422/12*Inputs!$J$355)</f>
        <v>33718.78438632108</v>
      </c>
      <c r="AC431" s="307">
        <f>IF(AC424=0,0,AC422/12*Inputs!$J$355)</f>
        <v>33717.67859504943</v>
      </c>
      <c r="AD431" s="307">
        <f>IF(AD424=0,0,AD422/12*Inputs!$J$355)</f>
        <v>34091.279487646912</v>
      </c>
      <c r="AE431" s="307">
        <f>IF(AE424=0,0,AE422/12*Inputs!$J$355)</f>
        <v>34153.637769502624</v>
      </c>
      <c r="AF431" s="307">
        <f>IF(AF424=0,0,AF422/12*Inputs!$J$355)</f>
        <v>34153.637769501547</v>
      </c>
      <c r="AG431" s="307">
        <f>IF(AG424=0,0,AG422/12*Inputs!$J$355)</f>
        <v>34153.046893904488</v>
      </c>
      <c r="AH431" s="307">
        <f>IF(AH424=0,0,AH422/12*Inputs!$J$355)</f>
        <v>34153.637769499393</v>
      </c>
      <c r="AI431" s="307">
        <f>IF(AI424=0,0,AI422/12*Inputs!$J$355)</f>
        <v>34154.819625521144</v>
      </c>
      <c r="AJ431" s="307">
        <f>IF(AJ424=0,0,AJ422/12*Inputs!$J$355)</f>
        <v>34152.456053247406</v>
      </c>
      <c r="AK431" s="307">
        <f>IF(AK424=0,0,AK422/12*Inputs!$J$355)</f>
        <v>34153.63776950047</v>
      </c>
      <c r="AL431" s="307">
        <f>IF(AL424=0,0,AL422/12*Inputs!$J$355)</f>
        <v>34153.046893905601</v>
      </c>
      <c r="AM431" s="307">
        <f>IF(AM424=0,0,AM422/12*Inputs!$J$355)</f>
        <v>34154.819625521144</v>
      </c>
      <c r="AN431" s="307">
        <f>IF(AN424=0,0,AN422/12*Inputs!$J$355)</f>
        <v>34153.046893903382</v>
      </c>
      <c r="AO431" s="307">
        <f>IF(AO424=0,0,AO422/12*Inputs!$J$355)</f>
        <v>34154.228680037399</v>
      </c>
      <c r="AP431" s="307">
        <f>IF(AP424=0,0,AP422/12*Inputs!$J$355)</f>
        <v>34766.292647809008</v>
      </c>
      <c r="AQ431" s="307">
        <f>IF(AQ424=0,0,AQ422/12*Inputs!$J$355)</f>
        <v>34900.209577244452</v>
      </c>
      <c r="AR431" s="307">
        <f>IF(AR424=0,0,AR422/12*Inputs!$J$355)</f>
        <v>34902.186679439648</v>
      </c>
      <c r="AS431" s="307">
        <f>IF(AS424=0,0,AS422/12*Inputs!$J$355)</f>
        <v>34900.868570155988</v>
      </c>
      <c r="AT431" s="307">
        <f>IF(AT424=0,0,AT422/12*Inputs!$J$355)</f>
        <v>34900.868570155988</v>
      </c>
      <c r="AU431" s="307">
        <f>IF(AU424=0,0,AU422/12*Inputs!$J$355)</f>
        <v>34901.527604219933</v>
      </c>
      <c r="AV431" s="307">
        <f>IF(AV424=0,0,AV422/12*Inputs!$J$355)</f>
        <v>34898.891714872363</v>
      </c>
      <c r="AW431" s="307">
        <f>IF(AW424=0,0,AW422/12*Inputs!$J$355)</f>
        <v>34900.868570155988</v>
      </c>
      <c r="AX431" s="307">
        <f>IF(AX424=0,0,AX422/12*Inputs!$J$355)</f>
        <v>34900.209577245565</v>
      </c>
      <c r="AY431" s="307">
        <f>IF(AY424=0,0,AY422/12*Inputs!$J$355)</f>
        <v>34901.527604218893</v>
      </c>
      <c r="AZ431" s="307">
        <f>IF(AZ424=0,0,AZ422/12*Inputs!$J$355)</f>
        <v>34900.209577245565</v>
      </c>
      <c r="BA431" s="307">
        <f>IF(BA424=0,0,BA422/12*Inputs!$J$355)</f>
        <v>34901.527604219933</v>
      </c>
      <c r="BB431" s="307">
        <f>IF(BB424=0,0,BB422/12*Inputs!$J$355)</f>
        <v>35547.496678953743</v>
      </c>
      <c r="BC431" s="307">
        <f>IF(BC424=0,0,BC422/12*Inputs!$J$355)</f>
        <v>35667.863044383041</v>
      </c>
      <c r="BD431" s="307">
        <f>IF(BD424=0,0,BD422/12*Inputs!$J$355)</f>
        <v>35667.863044384052</v>
      </c>
      <c r="BE431" s="307">
        <f>IF(BE424=0,0,BE422/12*Inputs!$J$355)</f>
        <v>35665.665018848122</v>
      </c>
      <c r="BF431" s="307">
        <f>IF(BF424=0,0,BF422/12*Inputs!$J$355)</f>
        <v>35667.863044385056</v>
      </c>
      <c r="BG431" s="307">
        <f>IF(BG424=0,0,BG422/12*Inputs!$J$355)</f>
        <v>0</v>
      </c>
      <c r="BH431" s="307">
        <f>IF(BH424=0,0,BH422/12*Inputs!$J$355)</f>
        <v>0</v>
      </c>
      <c r="BI431" s="307">
        <f>IF(BI424=0,0,BI422/12*Inputs!$J$355)</f>
        <v>0</v>
      </c>
      <c r="BJ431" s="307">
        <f>IF(BJ424=0,0,BJ422/12*Inputs!$J$355)</f>
        <v>0</v>
      </c>
      <c r="BK431" s="307">
        <f>IF(BK424=0,0,BK422/12*Inputs!$J$355)</f>
        <v>0</v>
      </c>
      <c r="BL431" s="307">
        <f>IF(BL424=0,0,BL422/12*Inputs!$J$355)</f>
        <v>0</v>
      </c>
      <c r="BM431" s="307">
        <f>IF(BM424=0,0,BM422/12*Inputs!$J$355)</f>
        <v>0</v>
      </c>
      <c r="BN431" s="307">
        <f>IF(BN424=0,0,BN422/12*Inputs!$J$355)</f>
        <v>0</v>
      </c>
      <c r="BO431" s="307">
        <f>IF(BO424=0,0,BO422/12*Inputs!$J$355)</f>
        <v>0</v>
      </c>
      <c r="BP431" s="307">
        <f>IF(BP424=0,0,BP422/12*Inputs!$J$355)</f>
        <v>0</v>
      </c>
      <c r="BQ431" s="307">
        <f>IF(BQ424=0,0,BQ422/12*Inputs!$J$355)</f>
        <v>0</v>
      </c>
      <c r="BR431" s="307">
        <f>IF(BR424=0,0,BR422/12*Inputs!$J$355)</f>
        <v>0</v>
      </c>
      <c r="BS431" s="307">
        <f>IF(BS424=0,0,BS422/12*Inputs!$J$355)</f>
        <v>0</v>
      </c>
      <c r="BT431" s="307">
        <f>IF(BT424=0,0,BT422/12*Inputs!$J$355)</f>
        <v>0</v>
      </c>
      <c r="BU431" s="307">
        <f>IF(BU424=0,0,BU422/12*Inputs!$J$355)</f>
        <v>0</v>
      </c>
      <c r="BV431" s="307">
        <f>IF(BV424=0,0,BV422/12*Inputs!$J$355)</f>
        <v>0</v>
      </c>
      <c r="BW431" s="307">
        <f>IF(BW424=0,0,BW422/12*Inputs!$J$355)</f>
        <v>0</v>
      </c>
      <c r="BX431" s="307">
        <f>IF(BX424=0,0,BX422/12*Inputs!$J$355)</f>
        <v>0</v>
      </c>
      <c r="BY431" s="307">
        <f>IF(BY424=0,0,BY422/12*Inputs!$J$355)</f>
        <v>0</v>
      </c>
      <c r="BZ431" s="307">
        <f>IF(BZ424=0,0,BZ422/12*Inputs!$J$355)</f>
        <v>0</v>
      </c>
      <c r="CA431" s="307">
        <f>IF(CA424=0,0,CA422/12*Inputs!$J$355)</f>
        <v>0</v>
      </c>
      <c r="CB431" s="307">
        <f>IF(CB424=0,0,CB422/12*Inputs!$J$355)</f>
        <v>0</v>
      </c>
      <c r="CC431" s="307">
        <f>IF(CC424=0,0,CC422/12*Inputs!$J$355)</f>
        <v>0</v>
      </c>
      <c r="CD431" s="307">
        <f>IF(CD424=0,0,CD422/12*Inputs!$J$355)</f>
        <v>0</v>
      </c>
      <c r="CE431" s="307">
        <f>IF(CE424=0,0,CE422/12*Inputs!$J$355)</f>
        <v>0</v>
      </c>
      <c r="CF431" s="307">
        <f>IF(CF424=0,0,CF422/12*Inputs!$J$355)</f>
        <v>0</v>
      </c>
      <c r="CG431" s="307">
        <f>IF(CG424=0,0,CG422/12*Inputs!$J$355)</f>
        <v>0</v>
      </c>
      <c r="CH431" s="307">
        <f>IF(CH424=0,0,CH422/12*Inputs!$J$355)</f>
        <v>0</v>
      </c>
      <c r="CI431" s="307">
        <f>IF(CI424=0,0,CI422/12*Inputs!$J$355)</f>
        <v>0</v>
      </c>
      <c r="CJ431" s="307">
        <f>IF(CJ424=0,0,CJ422/12*Inputs!$J$355)</f>
        <v>0</v>
      </c>
      <c r="CK431" s="307">
        <f>IF(CK424=0,0,CK422/12*Inputs!$J$355)</f>
        <v>0</v>
      </c>
      <c r="CL431" s="307">
        <f>IF(CL424=0,0,CL422/12*Inputs!$J$355)</f>
        <v>0</v>
      </c>
      <c r="CM431" s="307">
        <f>IF(CM424=0,0,CM422/12*Inputs!$J$355)</f>
        <v>0</v>
      </c>
      <c r="CN431" s="307">
        <f>IF(CN424=0,0,CN422/12*Inputs!$J$355)</f>
        <v>0</v>
      </c>
      <c r="CO431" s="307">
        <f>IF(CO424=0,0,CO422/12*Inputs!$J$355)</f>
        <v>0</v>
      </c>
      <c r="CP431" s="307">
        <f>IF(CP424=0,0,CP422/12*Inputs!$J$355)</f>
        <v>0</v>
      </c>
      <c r="CQ431" s="307">
        <f>IF(CQ424=0,0,CQ422/12*Inputs!$J$355)</f>
        <v>0</v>
      </c>
      <c r="CR431" s="307">
        <f>IF(CR424=0,0,CR422/12*Inputs!$J$355)</f>
        <v>0</v>
      </c>
      <c r="CS431" s="307">
        <f>IF(CS424=0,0,CS422/12*Inputs!$J$355)</f>
        <v>0</v>
      </c>
      <c r="CT431" s="307">
        <f>IF(CT424=0,0,CT422/12*Inputs!$J$355)</f>
        <v>0</v>
      </c>
      <c r="CU431" s="307">
        <f>IF(CU424=0,0,CU422/12*Inputs!$J$355)</f>
        <v>0</v>
      </c>
      <c r="CV431" s="307">
        <f>IF(CV424=0,0,CV422/12*Inputs!$J$355)</f>
        <v>0</v>
      </c>
      <c r="CW431" s="307">
        <f>IF(CW424=0,0,CW422/12*Inputs!$J$355)</f>
        <v>0</v>
      </c>
      <c r="CX431" s="307">
        <f>IF(CX424=0,0,CX422/12*Inputs!$J$355)</f>
        <v>0</v>
      </c>
      <c r="CY431" s="307">
        <f>IF(CY424=0,0,CY422/12*Inputs!$J$355)</f>
        <v>0</v>
      </c>
      <c r="CZ431" s="307">
        <f>IF(CZ424=0,0,CZ422/12*Inputs!$J$355)</f>
        <v>0</v>
      </c>
      <c r="DA431" s="307">
        <f>IF(DA424=0,0,DA422/12*Inputs!$J$355)</f>
        <v>0</v>
      </c>
      <c r="DB431" s="307">
        <f>IF(DB424=0,0,DB422/12*Inputs!$J$355)</f>
        <v>0</v>
      </c>
      <c r="DC431" s="307">
        <f>IF(DC424=0,0,DC422/12*Inputs!$J$355)</f>
        <v>0</v>
      </c>
      <c r="DD431" s="307">
        <f>IF(DD424=0,0,DD422/12*Inputs!$J$355)</f>
        <v>0</v>
      </c>
      <c r="DE431" s="307">
        <f>IF(DE424=0,0,DE422/12*Inputs!$J$355)</f>
        <v>0</v>
      </c>
      <c r="DF431" s="307">
        <f>IF(DF424=0,0,DF422/12*Inputs!$J$355)</f>
        <v>0</v>
      </c>
      <c r="DG431" s="307">
        <f>IF(DG424=0,0,DG422/12*Inputs!$J$355)</f>
        <v>0</v>
      </c>
      <c r="DH431" s="307">
        <f>IF(DH424=0,0,DH422/12*Inputs!$J$355)</f>
        <v>0</v>
      </c>
      <c r="DI431" s="307">
        <f>IF(DI424=0,0,DI422/12*Inputs!$J$355)</f>
        <v>0</v>
      </c>
      <c r="DJ431" s="307">
        <f>IF(DJ424=0,0,DJ422/12*Inputs!$J$355)</f>
        <v>0</v>
      </c>
      <c r="DK431" s="307">
        <f>IF(DK424=0,0,DK422/12*Inputs!$J$355)</f>
        <v>0</v>
      </c>
      <c r="DL431" s="307">
        <f>IF(DL424=0,0,DL422/12*Inputs!$J$355)</f>
        <v>0</v>
      </c>
      <c r="DM431" s="307">
        <f>IF(DM424=0,0,DM422/12*Inputs!$J$355)</f>
        <v>0</v>
      </c>
      <c r="DN431" s="307">
        <f>IF(DN424=0,0,DN422/12*Inputs!$J$355)</f>
        <v>0</v>
      </c>
    </row>
    <row r="432" spans="1:118" ht="14">
      <c r="A432" s="151"/>
      <c r="B432" s="14"/>
      <c r="D432" s="14"/>
      <c r="E432" s="14"/>
      <c r="F432" s="4"/>
      <c r="G432" s="54"/>
      <c r="H432" s="326"/>
      <c r="I432" s="12"/>
      <c r="J432" s="4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C432" s="307"/>
      <c r="AD432" s="307"/>
      <c r="AE432" s="307"/>
      <c r="AF432" s="307"/>
      <c r="AG432" s="307"/>
      <c r="AH432" s="307"/>
      <c r="AI432" s="307"/>
      <c r="AJ432" s="307"/>
      <c r="AK432" s="307"/>
      <c r="AL432" s="307"/>
      <c r="AM432" s="307"/>
      <c r="AN432" s="307"/>
      <c r="AO432" s="307"/>
      <c r="AP432" s="307"/>
      <c r="AQ432" s="307"/>
      <c r="AR432" s="307"/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307"/>
      <c r="BR432" s="307"/>
      <c r="BS432" s="307"/>
      <c r="BT432" s="307"/>
      <c r="BU432" s="307"/>
      <c r="BV432" s="307"/>
      <c r="BW432" s="307"/>
      <c r="BX432" s="307"/>
      <c r="BY432" s="307"/>
      <c r="BZ432" s="307"/>
      <c r="CA432" s="307"/>
      <c r="CB432" s="307"/>
      <c r="CC432" s="307"/>
      <c r="CD432" s="307"/>
      <c r="CE432" s="307"/>
      <c r="CF432" s="307"/>
      <c r="CG432" s="307"/>
      <c r="CH432" s="307"/>
      <c r="CI432" s="307"/>
      <c r="CJ432" s="307"/>
      <c r="CK432" s="307"/>
      <c r="CL432" s="307"/>
      <c r="CM432" s="307"/>
      <c r="CN432" s="307"/>
      <c r="CO432" s="307"/>
      <c r="CP432" s="307"/>
      <c r="CQ432" s="307"/>
      <c r="CR432" s="307"/>
      <c r="CS432" s="307"/>
      <c r="CT432" s="307"/>
      <c r="CU432" s="307"/>
      <c r="CV432" s="307"/>
      <c r="CW432" s="307"/>
      <c r="CX432" s="307"/>
      <c r="CY432" s="307"/>
      <c r="CZ432" s="307"/>
      <c r="DA432" s="307"/>
      <c r="DB432" s="307"/>
      <c r="DC432" s="307"/>
      <c r="DD432" s="307"/>
      <c r="DE432" s="307"/>
      <c r="DF432" s="307"/>
      <c r="DG432" s="307"/>
      <c r="DH432" s="307"/>
      <c r="DI432" s="307"/>
      <c r="DJ432" s="307"/>
      <c r="DK432" s="307"/>
      <c r="DL432" s="307"/>
      <c r="DM432" s="307"/>
      <c r="DN432" s="307"/>
    </row>
    <row r="433" spans="1:118">
      <c r="A433" s="151"/>
      <c r="C433" s="5" t="s">
        <v>70</v>
      </c>
      <c r="G433" s="54" t="s">
        <v>131</v>
      </c>
      <c r="H433" s="326"/>
      <c r="J433" s="307">
        <f t="shared" ref="J433:AO433" ca="1" si="285">J430+J417+J404</f>
        <v>25000000</v>
      </c>
      <c r="K433" s="307">
        <f t="shared" ca="1" si="285"/>
        <v>25000000</v>
      </c>
      <c r="L433" s="307">
        <f t="shared" ca="1" si="285"/>
        <v>25000000</v>
      </c>
      <c r="M433" s="307">
        <f t="shared" ca="1" si="285"/>
        <v>44906162.161007315</v>
      </c>
      <c r="N433" s="307">
        <f t="shared" ca="1" si="285"/>
        <v>23437500</v>
      </c>
      <c r="O433" s="307">
        <f t="shared" ca="1" si="285"/>
        <v>23437500</v>
      </c>
      <c r="P433" s="307">
        <f t="shared" ca="1" si="285"/>
        <v>21875000</v>
      </c>
      <c r="Q433" s="307">
        <f t="shared" ca="1" si="285"/>
        <v>21875000</v>
      </c>
      <c r="R433" s="307">
        <f t="shared" ca="1" si="285"/>
        <v>21875000</v>
      </c>
      <c r="S433" s="307">
        <f t="shared" ca="1" si="285"/>
        <v>20312500</v>
      </c>
      <c r="T433" s="307">
        <f t="shared" ca="1" si="285"/>
        <v>20312500</v>
      </c>
      <c r="U433" s="307">
        <f t="shared" ca="1" si="285"/>
        <v>20312500</v>
      </c>
      <c r="V433" s="307">
        <f t="shared" ca="1" si="285"/>
        <v>18750000</v>
      </c>
      <c r="W433" s="307">
        <f t="shared" ca="1" si="285"/>
        <v>18750000</v>
      </c>
      <c r="X433" s="307">
        <f t="shared" ca="1" si="285"/>
        <v>18750000</v>
      </c>
      <c r="Y433" s="307">
        <f t="shared" ca="1" si="285"/>
        <v>17187500</v>
      </c>
      <c r="Z433" s="307">
        <f t="shared" ca="1" si="285"/>
        <v>17187500</v>
      </c>
      <c r="AA433" s="307">
        <f t="shared" ca="1" si="285"/>
        <v>17187500</v>
      </c>
      <c r="AB433" s="307">
        <f t="shared" ca="1" si="285"/>
        <v>15625000</v>
      </c>
      <c r="AC433" s="307">
        <f t="shared" ca="1" si="285"/>
        <v>15625000</v>
      </c>
      <c r="AD433" s="307">
        <f t="shared" ca="1" si="285"/>
        <v>15625000</v>
      </c>
      <c r="AE433" s="307">
        <f t="shared" ca="1" si="285"/>
        <v>14062500</v>
      </c>
      <c r="AF433" s="307">
        <f t="shared" ca="1" si="285"/>
        <v>14062500</v>
      </c>
      <c r="AG433" s="307">
        <f t="shared" ca="1" si="285"/>
        <v>14062500</v>
      </c>
      <c r="AH433" s="307">
        <f t="shared" ca="1" si="285"/>
        <v>12500000</v>
      </c>
      <c r="AI433" s="307">
        <f t="shared" ca="1" si="285"/>
        <v>12500000</v>
      </c>
      <c r="AJ433" s="307">
        <f t="shared" ca="1" si="285"/>
        <v>12500000</v>
      </c>
      <c r="AK433" s="307">
        <f t="shared" ca="1" si="285"/>
        <v>10937500</v>
      </c>
      <c r="AL433" s="307">
        <f t="shared" ca="1" si="285"/>
        <v>10937500</v>
      </c>
      <c r="AM433" s="307">
        <f t="shared" ca="1" si="285"/>
        <v>10937500</v>
      </c>
      <c r="AN433" s="307">
        <f t="shared" ca="1" si="285"/>
        <v>9375000</v>
      </c>
      <c r="AO433" s="307">
        <f t="shared" ca="1" si="285"/>
        <v>9375000</v>
      </c>
      <c r="AP433" s="307">
        <f t="shared" ref="AP433:BU433" ca="1" si="286">AP430+AP417+AP404</f>
        <v>9375000</v>
      </c>
      <c r="AQ433" s="307">
        <f t="shared" ca="1" si="286"/>
        <v>7812500</v>
      </c>
      <c r="AR433" s="307">
        <f t="shared" ca="1" si="286"/>
        <v>7812500</v>
      </c>
      <c r="AS433" s="307">
        <f t="shared" ca="1" si="286"/>
        <v>7812500</v>
      </c>
      <c r="AT433" s="307">
        <f t="shared" ca="1" si="286"/>
        <v>6250000</v>
      </c>
      <c r="AU433" s="307">
        <f t="shared" ca="1" si="286"/>
        <v>6250000</v>
      </c>
      <c r="AV433" s="307">
        <f t="shared" ca="1" si="286"/>
        <v>6250000</v>
      </c>
      <c r="AW433" s="307">
        <f t="shared" ca="1" si="286"/>
        <v>4687500</v>
      </c>
      <c r="AX433" s="307">
        <f t="shared" ca="1" si="286"/>
        <v>4687500</v>
      </c>
      <c r="AY433" s="307">
        <f t="shared" ca="1" si="286"/>
        <v>4687500</v>
      </c>
      <c r="AZ433" s="307">
        <f t="shared" ca="1" si="286"/>
        <v>3125000</v>
      </c>
      <c r="BA433" s="307">
        <f t="shared" ca="1" si="286"/>
        <v>3125000</v>
      </c>
      <c r="BB433" s="307">
        <f t="shared" ca="1" si="286"/>
        <v>3125000</v>
      </c>
      <c r="BC433" s="307">
        <f t="shared" ca="1" si="286"/>
        <v>1562500</v>
      </c>
      <c r="BD433" s="307">
        <f t="shared" ca="1" si="286"/>
        <v>1562500</v>
      </c>
      <c r="BE433" s="307">
        <f t="shared" ca="1" si="286"/>
        <v>1562500</v>
      </c>
      <c r="BF433" s="307">
        <f t="shared" ca="1" si="286"/>
        <v>0</v>
      </c>
      <c r="BG433" s="307">
        <f t="shared" ca="1" si="286"/>
        <v>0</v>
      </c>
      <c r="BH433" s="307">
        <f t="shared" ca="1" si="286"/>
        <v>0</v>
      </c>
      <c r="BI433" s="307">
        <f t="shared" ca="1" si="286"/>
        <v>0</v>
      </c>
      <c r="BJ433" s="307">
        <f t="shared" ca="1" si="286"/>
        <v>0</v>
      </c>
      <c r="BK433" s="307">
        <f t="shared" ca="1" si="286"/>
        <v>0</v>
      </c>
      <c r="BL433" s="307">
        <f t="shared" ca="1" si="286"/>
        <v>0</v>
      </c>
      <c r="BM433" s="307">
        <f t="shared" ca="1" si="286"/>
        <v>0</v>
      </c>
      <c r="BN433" s="307">
        <f t="shared" ca="1" si="286"/>
        <v>0</v>
      </c>
      <c r="BO433" s="307">
        <f t="shared" ca="1" si="286"/>
        <v>0</v>
      </c>
      <c r="BP433" s="307">
        <f t="shared" ca="1" si="286"/>
        <v>0</v>
      </c>
      <c r="BQ433" s="307">
        <f t="shared" ca="1" si="286"/>
        <v>0</v>
      </c>
      <c r="BR433" s="307">
        <f t="shared" ca="1" si="286"/>
        <v>0</v>
      </c>
      <c r="BS433" s="307">
        <f t="shared" ca="1" si="286"/>
        <v>0</v>
      </c>
      <c r="BT433" s="307">
        <f t="shared" ca="1" si="286"/>
        <v>0</v>
      </c>
      <c r="BU433" s="307">
        <f t="shared" ca="1" si="286"/>
        <v>0</v>
      </c>
      <c r="BV433" s="307">
        <f t="shared" ref="BV433:DA433" ca="1" si="287">BV430+BV417+BV404</f>
        <v>0</v>
      </c>
      <c r="BW433" s="307">
        <f t="shared" ca="1" si="287"/>
        <v>0</v>
      </c>
      <c r="BX433" s="307">
        <f t="shared" ca="1" si="287"/>
        <v>0</v>
      </c>
      <c r="BY433" s="307">
        <f t="shared" ca="1" si="287"/>
        <v>0</v>
      </c>
      <c r="BZ433" s="307">
        <f t="shared" ca="1" si="287"/>
        <v>0</v>
      </c>
      <c r="CA433" s="307">
        <f t="shared" ca="1" si="287"/>
        <v>0</v>
      </c>
      <c r="CB433" s="307">
        <f t="shared" ca="1" si="287"/>
        <v>0</v>
      </c>
      <c r="CC433" s="307">
        <f t="shared" ca="1" si="287"/>
        <v>0</v>
      </c>
      <c r="CD433" s="307">
        <f t="shared" ca="1" si="287"/>
        <v>0</v>
      </c>
      <c r="CE433" s="307">
        <f t="shared" ca="1" si="287"/>
        <v>0</v>
      </c>
      <c r="CF433" s="307">
        <f t="shared" ca="1" si="287"/>
        <v>0</v>
      </c>
      <c r="CG433" s="307">
        <f t="shared" ca="1" si="287"/>
        <v>0</v>
      </c>
      <c r="CH433" s="307">
        <f t="shared" ca="1" si="287"/>
        <v>0</v>
      </c>
      <c r="CI433" s="307">
        <f t="shared" ca="1" si="287"/>
        <v>0</v>
      </c>
      <c r="CJ433" s="307">
        <f t="shared" ca="1" si="287"/>
        <v>0</v>
      </c>
      <c r="CK433" s="307">
        <f t="shared" ca="1" si="287"/>
        <v>0</v>
      </c>
      <c r="CL433" s="307">
        <f t="shared" ca="1" si="287"/>
        <v>0</v>
      </c>
      <c r="CM433" s="307">
        <f t="shared" ca="1" si="287"/>
        <v>0</v>
      </c>
      <c r="CN433" s="307">
        <f t="shared" ca="1" si="287"/>
        <v>0</v>
      </c>
      <c r="CO433" s="307">
        <f t="shared" ca="1" si="287"/>
        <v>0</v>
      </c>
      <c r="CP433" s="307">
        <f t="shared" ca="1" si="287"/>
        <v>0</v>
      </c>
      <c r="CQ433" s="307">
        <f t="shared" ca="1" si="287"/>
        <v>0</v>
      </c>
      <c r="CR433" s="307">
        <f t="shared" ca="1" si="287"/>
        <v>0</v>
      </c>
      <c r="CS433" s="307">
        <f t="shared" ca="1" si="287"/>
        <v>0</v>
      </c>
      <c r="CT433" s="307">
        <f t="shared" ca="1" si="287"/>
        <v>0</v>
      </c>
      <c r="CU433" s="307">
        <f t="shared" ca="1" si="287"/>
        <v>0</v>
      </c>
      <c r="CV433" s="307">
        <f t="shared" ca="1" si="287"/>
        <v>0</v>
      </c>
      <c r="CW433" s="307">
        <f t="shared" ca="1" si="287"/>
        <v>0</v>
      </c>
      <c r="CX433" s="307">
        <f t="shared" ca="1" si="287"/>
        <v>0</v>
      </c>
      <c r="CY433" s="307">
        <f t="shared" ca="1" si="287"/>
        <v>0</v>
      </c>
      <c r="CZ433" s="307">
        <f t="shared" ca="1" si="287"/>
        <v>0</v>
      </c>
      <c r="DA433" s="307">
        <f t="shared" ca="1" si="287"/>
        <v>0</v>
      </c>
      <c r="DB433" s="307">
        <f t="shared" ref="DB433:DN433" ca="1" si="288">DB430+DB417+DB404</f>
        <v>0</v>
      </c>
      <c r="DC433" s="307">
        <f t="shared" ca="1" si="288"/>
        <v>0</v>
      </c>
      <c r="DD433" s="307">
        <f t="shared" ca="1" si="288"/>
        <v>0</v>
      </c>
      <c r="DE433" s="307">
        <f t="shared" ca="1" si="288"/>
        <v>0</v>
      </c>
      <c r="DF433" s="307">
        <f t="shared" ca="1" si="288"/>
        <v>0</v>
      </c>
      <c r="DG433" s="307">
        <f t="shared" ca="1" si="288"/>
        <v>0</v>
      </c>
      <c r="DH433" s="307">
        <f t="shared" ca="1" si="288"/>
        <v>0</v>
      </c>
      <c r="DI433" s="307">
        <f t="shared" ca="1" si="288"/>
        <v>0</v>
      </c>
      <c r="DJ433" s="307">
        <f t="shared" ca="1" si="288"/>
        <v>0</v>
      </c>
      <c r="DK433" s="307">
        <f t="shared" ca="1" si="288"/>
        <v>0</v>
      </c>
      <c r="DL433" s="307">
        <f t="shared" ca="1" si="288"/>
        <v>0</v>
      </c>
      <c r="DM433" s="307">
        <f t="shared" ca="1" si="288"/>
        <v>0</v>
      </c>
      <c r="DN433" s="307">
        <f t="shared" ca="1" si="288"/>
        <v>0</v>
      </c>
    </row>
    <row r="434" spans="1:118">
      <c r="A434" s="151"/>
      <c r="H434" s="254"/>
    </row>
    <row r="435" spans="1:118" ht="14">
      <c r="A435" s="151"/>
      <c r="C435" s="441" t="s">
        <v>45</v>
      </c>
      <c r="D435" s="442"/>
      <c r="E435" s="442"/>
      <c r="F435" s="442"/>
      <c r="G435" s="443" t="s">
        <v>131</v>
      </c>
      <c r="H435" s="444">
        <f ca="1">SUM(J435:DN435)</f>
        <v>10871761.12522354</v>
      </c>
      <c r="I435" s="445"/>
      <c r="J435" s="444">
        <f t="shared" ref="J435:AO435" si="289">J431+J418+J405</f>
        <v>0</v>
      </c>
      <c r="K435" s="444">
        <f t="shared" ca="1" si="289"/>
        <v>234827.87787525114</v>
      </c>
      <c r="L435" s="444">
        <f t="shared" ca="1" si="289"/>
        <v>233102.52004487623</v>
      </c>
      <c r="M435" s="444">
        <f t="shared" ca="1" si="289"/>
        <v>231660.31104245596</v>
      </c>
      <c r="N435" s="444">
        <f t="shared" ca="1" si="289"/>
        <v>367452.32989053783</v>
      </c>
      <c r="O435" s="444">
        <f t="shared" ca="1" si="289"/>
        <v>228731.63148118622</v>
      </c>
      <c r="P435" s="444">
        <f t="shared" ca="1" si="289"/>
        <v>226997.52048823412</v>
      </c>
      <c r="Q435" s="444">
        <f t="shared" ca="1" si="289"/>
        <v>226146.07880753092</v>
      </c>
      <c r="R435" s="444">
        <f t="shared" ca="1" si="289"/>
        <v>221235.42600449317</v>
      </c>
      <c r="S435" s="444">
        <f t="shared" ca="1" si="289"/>
        <v>221229.25459860559</v>
      </c>
      <c r="T435" s="444">
        <f t="shared" ca="1" si="289"/>
        <v>221226.2592828917</v>
      </c>
      <c r="U435" s="444">
        <f t="shared" ca="1" si="289"/>
        <v>221223.26414553172</v>
      </c>
      <c r="V435" s="444">
        <f t="shared" ca="1" si="289"/>
        <v>221229.25459858996</v>
      </c>
      <c r="W435" s="444">
        <f t="shared" ca="1" si="289"/>
        <v>221232.25009264841</v>
      </c>
      <c r="X435" s="444">
        <f t="shared" ca="1" si="289"/>
        <v>219145.18756824773</v>
      </c>
      <c r="Y435" s="444">
        <f t="shared" ca="1" si="289"/>
        <v>218593.92193161044</v>
      </c>
      <c r="Z435" s="444">
        <f t="shared" ca="1" si="289"/>
        <v>218585.62873424724</v>
      </c>
      <c r="AA435" s="444">
        <f t="shared" ca="1" si="289"/>
        <v>218593.92193160541</v>
      </c>
      <c r="AB435" s="444">
        <f t="shared" ca="1" si="289"/>
        <v>218593.92193160541</v>
      </c>
      <c r="AC435" s="444">
        <f t="shared" ca="1" si="289"/>
        <v>218588.39297524712</v>
      </c>
      <c r="AD435" s="444">
        <f t="shared" ca="1" si="289"/>
        <v>220456.39743823453</v>
      </c>
      <c r="AE435" s="444">
        <f t="shared" ca="1" si="289"/>
        <v>220768.18884751311</v>
      </c>
      <c r="AF435" s="444">
        <f t="shared" ca="1" si="289"/>
        <v>220768.18884750773</v>
      </c>
      <c r="AG435" s="444">
        <f t="shared" ca="1" si="289"/>
        <v>220765.23446952243</v>
      </c>
      <c r="AH435" s="444">
        <f t="shared" ca="1" si="289"/>
        <v>220768.18884749699</v>
      </c>
      <c r="AI435" s="444">
        <f t="shared" ca="1" si="289"/>
        <v>220774.09812760571</v>
      </c>
      <c r="AJ435" s="444">
        <f t="shared" ca="1" si="289"/>
        <v>220762.28026623701</v>
      </c>
      <c r="AK435" s="444">
        <f t="shared" ca="1" si="289"/>
        <v>220768.18884750234</v>
      </c>
      <c r="AL435" s="444">
        <f t="shared" ca="1" si="289"/>
        <v>220765.23446952796</v>
      </c>
      <c r="AM435" s="444">
        <f t="shared" ca="1" si="289"/>
        <v>220774.09812760571</v>
      </c>
      <c r="AN435" s="444">
        <f t="shared" ca="1" si="289"/>
        <v>220765.23446951687</v>
      </c>
      <c r="AO435" s="444">
        <f t="shared" ca="1" si="289"/>
        <v>220771.14340018699</v>
      </c>
      <c r="AP435" s="444">
        <f t="shared" ref="AP435:BU435" ca="1" si="290">AP431+AP418+AP405</f>
        <v>223831.46323904506</v>
      </c>
      <c r="AQ435" s="444">
        <f t="shared" ca="1" si="290"/>
        <v>224501.04788622225</v>
      </c>
      <c r="AR435" s="444">
        <f t="shared" ca="1" si="290"/>
        <v>224510.93339719824</v>
      </c>
      <c r="AS435" s="444">
        <f t="shared" ca="1" si="290"/>
        <v>224504.34285077991</v>
      </c>
      <c r="AT435" s="444">
        <f t="shared" ca="1" si="290"/>
        <v>224504.34285077991</v>
      </c>
      <c r="AU435" s="444">
        <f t="shared" ca="1" si="290"/>
        <v>224507.63802109964</v>
      </c>
      <c r="AV435" s="444">
        <f t="shared" ca="1" si="290"/>
        <v>224494.45857436181</v>
      </c>
      <c r="AW435" s="444">
        <f t="shared" ca="1" si="290"/>
        <v>224504.34285077991</v>
      </c>
      <c r="AX435" s="444">
        <f t="shared" ca="1" si="290"/>
        <v>224501.04788622778</v>
      </c>
      <c r="AY435" s="444">
        <f t="shared" ca="1" si="290"/>
        <v>224507.63802109443</v>
      </c>
      <c r="AZ435" s="444">
        <f t="shared" ca="1" si="290"/>
        <v>224501.04788622778</v>
      </c>
      <c r="BA435" s="444">
        <f t="shared" ca="1" si="290"/>
        <v>224507.63802109964</v>
      </c>
      <c r="BB435" s="444">
        <f t="shared" ca="1" si="290"/>
        <v>227737.48339476873</v>
      </c>
      <c r="BC435" s="444">
        <f t="shared" ca="1" si="290"/>
        <v>228339.31522191517</v>
      </c>
      <c r="BD435" s="444">
        <f t="shared" ca="1" si="290"/>
        <v>228339.31522192026</v>
      </c>
      <c r="BE435" s="444">
        <f t="shared" ca="1" si="290"/>
        <v>228328.3250942406</v>
      </c>
      <c r="BF435" s="444">
        <f t="shared" ca="1" si="290"/>
        <v>228339.31522192527</v>
      </c>
      <c r="BG435" s="444">
        <f t="shared" ca="1" si="290"/>
        <v>0</v>
      </c>
      <c r="BH435" s="444">
        <f t="shared" ca="1" si="290"/>
        <v>0</v>
      </c>
      <c r="BI435" s="444">
        <f t="shared" ca="1" si="290"/>
        <v>0</v>
      </c>
      <c r="BJ435" s="444">
        <f t="shared" ca="1" si="290"/>
        <v>0</v>
      </c>
      <c r="BK435" s="444">
        <f t="shared" ca="1" si="290"/>
        <v>0</v>
      </c>
      <c r="BL435" s="444">
        <f t="shared" ca="1" si="290"/>
        <v>0</v>
      </c>
      <c r="BM435" s="444">
        <f t="shared" ca="1" si="290"/>
        <v>0</v>
      </c>
      <c r="BN435" s="444">
        <f t="shared" ca="1" si="290"/>
        <v>0</v>
      </c>
      <c r="BO435" s="444">
        <f t="shared" ca="1" si="290"/>
        <v>0</v>
      </c>
      <c r="BP435" s="444">
        <f t="shared" ca="1" si="290"/>
        <v>0</v>
      </c>
      <c r="BQ435" s="444">
        <f t="shared" ca="1" si="290"/>
        <v>0</v>
      </c>
      <c r="BR435" s="444">
        <f t="shared" ca="1" si="290"/>
        <v>0</v>
      </c>
      <c r="BS435" s="444">
        <f t="shared" ca="1" si="290"/>
        <v>0</v>
      </c>
      <c r="BT435" s="444">
        <f t="shared" ca="1" si="290"/>
        <v>0</v>
      </c>
      <c r="BU435" s="444">
        <f t="shared" ca="1" si="290"/>
        <v>0</v>
      </c>
      <c r="BV435" s="444">
        <f t="shared" ref="BV435:DA435" ca="1" si="291">BV431+BV418+BV405</f>
        <v>0</v>
      </c>
      <c r="BW435" s="444">
        <f t="shared" ca="1" si="291"/>
        <v>0</v>
      </c>
      <c r="BX435" s="444">
        <f t="shared" ca="1" si="291"/>
        <v>0</v>
      </c>
      <c r="BY435" s="444">
        <f t="shared" ca="1" si="291"/>
        <v>0</v>
      </c>
      <c r="BZ435" s="444">
        <f t="shared" ca="1" si="291"/>
        <v>0</v>
      </c>
      <c r="CA435" s="444">
        <f t="shared" ca="1" si="291"/>
        <v>0</v>
      </c>
      <c r="CB435" s="444">
        <f t="shared" ca="1" si="291"/>
        <v>0</v>
      </c>
      <c r="CC435" s="444">
        <f t="shared" ca="1" si="291"/>
        <v>0</v>
      </c>
      <c r="CD435" s="444">
        <f t="shared" ca="1" si="291"/>
        <v>0</v>
      </c>
      <c r="CE435" s="444">
        <f t="shared" ca="1" si="291"/>
        <v>0</v>
      </c>
      <c r="CF435" s="444">
        <f t="shared" ca="1" si="291"/>
        <v>0</v>
      </c>
      <c r="CG435" s="444">
        <f t="shared" ca="1" si="291"/>
        <v>0</v>
      </c>
      <c r="CH435" s="444">
        <f t="shared" ca="1" si="291"/>
        <v>0</v>
      </c>
      <c r="CI435" s="444">
        <f t="shared" ca="1" si="291"/>
        <v>0</v>
      </c>
      <c r="CJ435" s="444">
        <f t="shared" ca="1" si="291"/>
        <v>0</v>
      </c>
      <c r="CK435" s="444">
        <f t="shared" ca="1" si="291"/>
        <v>0</v>
      </c>
      <c r="CL435" s="444">
        <f t="shared" ca="1" si="291"/>
        <v>0</v>
      </c>
      <c r="CM435" s="444">
        <f t="shared" ca="1" si="291"/>
        <v>0</v>
      </c>
      <c r="CN435" s="444">
        <f t="shared" ca="1" si="291"/>
        <v>0</v>
      </c>
      <c r="CO435" s="444">
        <f t="shared" ca="1" si="291"/>
        <v>0</v>
      </c>
      <c r="CP435" s="444">
        <f t="shared" ca="1" si="291"/>
        <v>0</v>
      </c>
      <c r="CQ435" s="444">
        <f t="shared" ca="1" si="291"/>
        <v>0</v>
      </c>
      <c r="CR435" s="444">
        <f t="shared" ca="1" si="291"/>
        <v>0</v>
      </c>
      <c r="CS435" s="444">
        <f t="shared" ca="1" si="291"/>
        <v>0</v>
      </c>
      <c r="CT435" s="444">
        <f t="shared" ca="1" si="291"/>
        <v>0</v>
      </c>
      <c r="CU435" s="444">
        <f t="shared" ca="1" si="291"/>
        <v>0</v>
      </c>
      <c r="CV435" s="444">
        <f t="shared" ca="1" si="291"/>
        <v>0</v>
      </c>
      <c r="CW435" s="444">
        <f t="shared" ca="1" si="291"/>
        <v>0</v>
      </c>
      <c r="CX435" s="444">
        <f t="shared" ca="1" si="291"/>
        <v>0</v>
      </c>
      <c r="CY435" s="444">
        <f t="shared" ca="1" si="291"/>
        <v>0</v>
      </c>
      <c r="CZ435" s="444">
        <f t="shared" ca="1" si="291"/>
        <v>0</v>
      </c>
      <c r="DA435" s="444">
        <f t="shared" ca="1" si="291"/>
        <v>0</v>
      </c>
      <c r="DB435" s="444">
        <f t="shared" ref="DB435:DN435" ca="1" si="292">DB431+DB418+DB405</f>
        <v>0</v>
      </c>
      <c r="DC435" s="444">
        <f t="shared" ca="1" si="292"/>
        <v>0</v>
      </c>
      <c r="DD435" s="444">
        <f t="shared" ca="1" si="292"/>
        <v>0</v>
      </c>
      <c r="DE435" s="444">
        <f t="shared" ca="1" si="292"/>
        <v>0</v>
      </c>
      <c r="DF435" s="444">
        <f t="shared" ca="1" si="292"/>
        <v>0</v>
      </c>
      <c r="DG435" s="444">
        <f t="shared" ca="1" si="292"/>
        <v>0</v>
      </c>
      <c r="DH435" s="444">
        <f t="shared" ca="1" si="292"/>
        <v>0</v>
      </c>
      <c r="DI435" s="444">
        <f t="shared" ca="1" si="292"/>
        <v>0</v>
      </c>
      <c r="DJ435" s="444">
        <f t="shared" ca="1" si="292"/>
        <v>0</v>
      </c>
      <c r="DK435" s="444">
        <f t="shared" ca="1" si="292"/>
        <v>0</v>
      </c>
      <c r="DL435" s="444">
        <f t="shared" ca="1" si="292"/>
        <v>0</v>
      </c>
      <c r="DM435" s="444">
        <f t="shared" ca="1" si="292"/>
        <v>0</v>
      </c>
      <c r="DN435" s="446">
        <f t="shared" ca="1" si="292"/>
        <v>0</v>
      </c>
    </row>
    <row r="436" spans="1:118" ht="14">
      <c r="A436" s="151"/>
      <c r="C436" s="447" t="s">
        <v>60</v>
      </c>
      <c r="D436" s="448"/>
      <c r="E436" s="448"/>
      <c r="F436" s="448"/>
      <c r="G436" s="449" t="s">
        <v>131</v>
      </c>
      <c r="H436" s="450">
        <f ca="1">SUM(J436:DN436)</f>
        <v>1478860.6953831215</v>
      </c>
      <c r="I436" s="451"/>
      <c r="J436" s="450">
        <f t="shared" ref="J436:AO436" si="293">J402+J414+J427</f>
        <v>583333.33333333326</v>
      </c>
      <c r="K436" s="450">
        <f t="shared" ca="1" si="293"/>
        <v>8333.3333333333339</v>
      </c>
      <c r="L436" s="450">
        <f t="shared" ca="1" si="293"/>
        <v>8333.3333333333339</v>
      </c>
      <c r="M436" s="450">
        <f t="shared" ca="1" si="293"/>
        <v>8333.3333333333339</v>
      </c>
      <c r="N436" s="450">
        <f t="shared" ca="1" si="293"/>
        <v>3860.6953831234755</v>
      </c>
      <c r="O436" s="450">
        <f t="shared" ca="1" si="293"/>
        <v>8333.3333333333339</v>
      </c>
      <c r="P436" s="450">
        <f t="shared" ca="1" si="293"/>
        <v>8333.3333333333339</v>
      </c>
      <c r="Q436" s="450">
        <f t="shared" ca="1" si="293"/>
        <v>8333.3333333333339</v>
      </c>
      <c r="R436" s="450">
        <f t="shared" ca="1" si="293"/>
        <v>8333.3333333333339</v>
      </c>
      <c r="S436" s="450">
        <f t="shared" ca="1" si="293"/>
        <v>8333.3333333333339</v>
      </c>
      <c r="T436" s="450">
        <f t="shared" ca="1" si="293"/>
        <v>8333.3333333333339</v>
      </c>
      <c r="U436" s="450">
        <f t="shared" ca="1" si="293"/>
        <v>8333.3333333333339</v>
      </c>
      <c r="V436" s="450">
        <f t="shared" ca="1" si="293"/>
        <v>8333.3333333333339</v>
      </c>
      <c r="W436" s="450">
        <f t="shared" ca="1" si="293"/>
        <v>8333.3333333333339</v>
      </c>
      <c r="X436" s="450">
        <f t="shared" ca="1" si="293"/>
        <v>8333.3333333333339</v>
      </c>
      <c r="Y436" s="450">
        <f t="shared" ca="1" si="293"/>
        <v>8333.3333333333339</v>
      </c>
      <c r="Z436" s="450">
        <f t="shared" ca="1" si="293"/>
        <v>8333.3333333333339</v>
      </c>
      <c r="AA436" s="450">
        <f t="shared" ca="1" si="293"/>
        <v>8333.3333333333339</v>
      </c>
      <c r="AB436" s="450">
        <f t="shared" ca="1" si="293"/>
        <v>8333.3333333333339</v>
      </c>
      <c r="AC436" s="450">
        <f t="shared" ca="1" si="293"/>
        <v>8333.3333333333339</v>
      </c>
      <c r="AD436" s="450">
        <f t="shared" ca="1" si="293"/>
        <v>8333.3333333333339</v>
      </c>
      <c r="AE436" s="450">
        <f t="shared" ca="1" si="293"/>
        <v>8333.3333333333339</v>
      </c>
      <c r="AF436" s="450">
        <f t="shared" ca="1" si="293"/>
        <v>8333.3333333333339</v>
      </c>
      <c r="AG436" s="450">
        <f t="shared" ca="1" si="293"/>
        <v>8333.3333333333339</v>
      </c>
      <c r="AH436" s="450">
        <f t="shared" ca="1" si="293"/>
        <v>8333.3333333333339</v>
      </c>
      <c r="AI436" s="450">
        <f t="shared" ca="1" si="293"/>
        <v>8333.3333333333339</v>
      </c>
      <c r="AJ436" s="450">
        <f t="shared" ca="1" si="293"/>
        <v>8333.3333333333339</v>
      </c>
      <c r="AK436" s="450">
        <f t="shared" ca="1" si="293"/>
        <v>8333.3333333333339</v>
      </c>
      <c r="AL436" s="450">
        <f t="shared" ca="1" si="293"/>
        <v>8333.3333333333339</v>
      </c>
      <c r="AM436" s="450">
        <f t="shared" ca="1" si="293"/>
        <v>8333.3333333333339</v>
      </c>
      <c r="AN436" s="450">
        <f t="shared" ca="1" si="293"/>
        <v>8333.3333333333339</v>
      </c>
      <c r="AO436" s="450">
        <f t="shared" ca="1" si="293"/>
        <v>8333.3333333333339</v>
      </c>
      <c r="AP436" s="450">
        <f t="shared" ref="AP436:BU436" ca="1" si="294">AP402+AP414+AP427</f>
        <v>8333.3333333333339</v>
      </c>
      <c r="AQ436" s="450">
        <f t="shared" ca="1" si="294"/>
        <v>8333.3333333333339</v>
      </c>
      <c r="AR436" s="450">
        <f t="shared" ca="1" si="294"/>
        <v>8333.3333333333339</v>
      </c>
      <c r="AS436" s="450">
        <f t="shared" ca="1" si="294"/>
        <v>8333.3333333333339</v>
      </c>
      <c r="AT436" s="450">
        <f t="shared" ca="1" si="294"/>
        <v>8333.3333333333339</v>
      </c>
      <c r="AU436" s="450">
        <f t="shared" ca="1" si="294"/>
        <v>8333.3333333333339</v>
      </c>
      <c r="AV436" s="450">
        <f t="shared" ca="1" si="294"/>
        <v>8333.3333333333339</v>
      </c>
      <c r="AW436" s="450">
        <f t="shared" ca="1" si="294"/>
        <v>8333.3333333333339</v>
      </c>
      <c r="AX436" s="450">
        <f t="shared" ca="1" si="294"/>
        <v>8333.3333333333339</v>
      </c>
      <c r="AY436" s="450">
        <f t="shared" ca="1" si="294"/>
        <v>8333.3333333333339</v>
      </c>
      <c r="AZ436" s="450">
        <f t="shared" ca="1" si="294"/>
        <v>8333.3333333333339</v>
      </c>
      <c r="BA436" s="450">
        <f t="shared" ca="1" si="294"/>
        <v>8333.3333333333339</v>
      </c>
      <c r="BB436" s="450">
        <f t="shared" ca="1" si="294"/>
        <v>8333.3333333333339</v>
      </c>
      <c r="BC436" s="450">
        <f t="shared" ca="1" si="294"/>
        <v>8333.3333333333339</v>
      </c>
      <c r="BD436" s="450">
        <f t="shared" ca="1" si="294"/>
        <v>8333.3333333333339</v>
      </c>
      <c r="BE436" s="450">
        <f t="shared" ca="1" si="294"/>
        <v>8333.3333333333339</v>
      </c>
      <c r="BF436" s="450">
        <f t="shared" ca="1" si="294"/>
        <v>8333.3333333333339</v>
      </c>
      <c r="BG436" s="450">
        <f t="shared" ca="1" si="294"/>
        <v>8333.3333333333339</v>
      </c>
      <c r="BH436" s="450">
        <f t="shared" ca="1" si="294"/>
        <v>8333.3333333333339</v>
      </c>
      <c r="BI436" s="450">
        <f t="shared" ca="1" si="294"/>
        <v>8333.3333333333339</v>
      </c>
      <c r="BJ436" s="450">
        <f t="shared" ca="1" si="294"/>
        <v>8333.3333333333339</v>
      </c>
      <c r="BK436" s="450">
        <f t="shared" ca="1" si="294"/>
        <v>8333.3333333333339</v>
      </c>
      <c r="BL436" s="450">
        <f t="shared" ca="1" si="294"/>
        <v>8333.3333333333339</v>
      </c>
      <c r="BM436" s="450">
        <f t="shared" ca="1" si="294"/>
        <v>8333.3333333333339</v>
      </c>
      <c r="BN436" s="450">
        <f t="shared" ca="1" si="294"/>
        <v>8333.3333333333339</v>
      </c>
      <c r="BO436" s="450">
        <f t="shared" ca="1" si="294"/>
        <v>8333.3333333333339</v>
      </c>
      <c r="BP436" s="450">
        <f t="shared" ca="1" si="294"/>
        <v>8333.3333333333339</v>
      </c>
      <c r="BQ436" s="450">
        <f t="shared" ca="1" si="294"/>
        <v>8333.3333333333339</v>
      </c>
      <c r="BR436" s="450">
        <f t="shared" ca="1" si="294"/>
        <v>8333.3333333333339</v>
      </c>
      <c r="BS436" s="450">
        <f t="shared" ca="1" si="294"/>
        <v>8333.3333333333339</v>
      </c>
      <c r="BT436" s="450">
        <f t="shared" ca="1" si="294"/>
        <v>8333.3333333333339</v>
      </c>
      <c r="BU436" s="450">
        <f t="shared" ca="1" si="294"/>
        <v>8333.3333333333339</v>
      </c>
      <c r="BV436" s="450">
        <f t="shared" ref="BV436:DA436" ca="1" si="295">BV402+BV414+BV427</f>
        <v>8333.3333333333339</v>
      </c>
      <c r="BW436" s="450">
        <f t="shared" ca="1" si="295"/>
        <v>8333.3333333333339</v>
      </c>
      <c r="BX436" s="450">
        <f t="shared" ca="1" si="295"/>
        <v>8333.3333333333339</v>
      </c>
      <c r="BY436" s="450">
        <f t="shared" ca="1" si="295"/>
        <v>8333.3333333333339</v>
      </c>
      <c r="BZ436" s="450">
        <f t="shared" ca="1" si="295"/>
        <v>8333.3333333333339</v>
      </c>
      <c r="CA436" s="450">
        <f t="shared" ca="1" si="295"/>
        <v>8333.3333333333339</v>
      </c>
      <c r="CB436" s="450">
        <f t="shared" ca="1" si="295"/>
        <v>8333.3333333333339</v>
      </c>
      <c r="CC436" s="450">
        <f t="shared" ca="1" si="295"/>
        <v>8333.3333333333339</v>
      </c>
      <c r="CD436" s="450">
        <f t="shared" ca="1" si="295"/>
        <v>8333.3333333333339</v>
      </c>
      <c r="CE436" s="450">
        <f t="shared" ca="1" si="295"/>
        <v>8333.3333333333339</v>
      </c>
      <c r="CF436" s="450">
        <f t="shared" ca="1" si="295"/>
        <v>8333.3333333333339</v>
      </c>
      <c r="CG436" s="450">
        <f t="shared" ca="1" si="295"/>
        <v>8333.3333333333339</v>
      </c>
      <c r="CH436" s="450">
        <f t="shared" ca="1" si="295"/>
        <v>8333.3333333333339</v>
      </c>
      <c r="CI436" s="450">
        <f t="shared" ca="1" si="295"/>
        <v>8333.3333333333339</v>
      </c>
      <c r="CJ436" s="450">
        <f t="shared" ca="1" si="295"/>
        <v>8333.3333333333339</v>
      </c>
      <c r="CK436" s="450">
        <f t="shared" ca="1" si="295"/>
        <v>8333.3333333333339</v>
      </c>
      <c r="CL436" s="450">
        <f t="shared" ca="1" si="295"/>
        <v>8333.3333333333339</v>
      </c>
      <c r="CM436" s="450">
        <f t="shared" ca="1" si="295"/>
        <v>8333.3333333333339</v>
      </c>
      <c r="CN436" s="450">
        <f t="shared" ca="1" si="295"/>
        <v>8333.3333333333339</v>
      </c>
      <c r="CO436" s="450">
        <f t="shared" ca="1" si="295"/>
        <v>8333.3333333333339</v>
      </c>
      <c r="CP436" s="450">
        <f t="shared" ca="1" si="295"/>
        <v>8333.3333333333339</v>
      </c>
      <c r="CQ436" s="450">
        <f t="shared" ca="1" si="295"/>
        <v>8333.3333333333339</v>
      </c>
      <c r="CR436" s="450">
        <f t="shared" ca="1" si="295"/>
        <v>8333.3333333333339</v>
      </c>
      <c r="CS436" s="450">
        <f t="shared" ca="1" si="295"/>
        <v>8333.3333333333339</v>
      </c>
      <c r="CT436" s="450">
        <f t="shared" ca="1" si="295"/>
        <v>8333.3333333333339</v>
      </c>
      <c r="CU436" s="450">
        <f t="shared" ca="1" si="295"/>
        <v>8333.3333333333339</v>
      </c>
      <c r="CV436" s="450">
        <f t="shared" ca="1" si="295"/>
        <v>8333.3333333333339</v>
      </c>
      <c r="CW436" s="450">
        <f t="shared" ca="1" si="295"/>
        <v>8333.3333333333339</v>
      </c>
      <c r="CX436" s="450">
        <f t="shared" ca="1" si="295"/>
        <v>8333.3333333333339</v>
      </c>
      <c r="CY436" s="450">
        <f t="shared" ca="1" si="295"/>
        <v>8333.3333333333339</v>
      </c>
      <c r="CZ436" s="450">
        <f t="shared" ca="1" si="295"/>
        <v>8333.3333333333339</v>
      </c>
      <c r="DA436" s="450">
        <f t="shared" ca="1" si="295"/>
        <v>8333.3333333333339</v>
      </c>
      <c r="DB436" s="450">
        <f t="shared" ref="DB436:DN436" ca="1" si="296">DB402+DB414+DB427</f>
        <v>8333.3333333333339</v>
      </c>
      <c r="DC436" s="450">
        <f t="shared" ca="1" si="296"/>
        <v>8333.3333333333339</v>
      </c>
      <c r="DD436" s="450">
        <f t="shared" ca="1" si="296"/>
        <v>8333.3333333333339</v>
      </c>
      <c r="DE436" s="450">
        <f t="shared" ca="1" si="296"/>
        <v>8333.3333333333339</v>
      </c>
      <c r="DF436" s="450">
        <f t="shared" ca="1" si="296"/>
        <v>8333.3333333333339</v>
      </c>
      <c r="DG436" s="450">
        <f t="shared" ca="1" si="296"/>
        <v>8333.3333333333339</v>
      </c>
      <c r="DH436" s="450">
        <f t="shared" ca="1" si="296"/>
        <v>8333.3333333333339</v>
      </c>
      <c r="DI436" s="450">
        <f t="shared" ca="1" si="296"/>
        <v>8333.3333333333339</v>
      </c>
      <c r="DJ436" s="450">
        <f t="shared" ca="1" si="296"/>
        <v>8333.3333333333339</v>
      </c>
      <c r="DK436" s="450">
        <f t="shared" ca="1" si="296"/>
        <v>8333.3333333333339</v>
      </c>
      <c r="DL436" s="450">
        <f t="shared" ca="1" si="296"/>
        <v>8333.3333333333339</v>
      </c>
      <c r="DM436" s="450">
        <f t="shared" ca="1" si="296"/>
        <v>8333.3333333333339</v>
      </c>
      <c r="DN436" s="452">
        <f t="shared" ca="1" si="296"/>
        <v>8333.3333333333339</v>
      </c>
    </row>
    <row r="437" spans="1:118" ht="14">
      <c r="A437" s="151"/>
      <c r="C437" s="447" t="s">
        <v>46</v>
      </c>
      <c r="D437" s="448"/>
      <c r="E437" s="448"/>
      <c r="F437" s="448"/>
      <c r="G437" s="449" t="s">
        <v>131</v>
      </c>
      <c r="H437" s="450">
        <f>SUM(J437:DN437)</f>
        <v>25000000</v>
      </c>
      <c r="I437" s="451"/>
      <c r="J437" s="450">
        <f t="shared" ref="J437:AO437" si="297">J428+J415</f>
        <v>0</v>
      </c>
      <c r="K437" s="450">
        <f t="shared" si="297"/>
        <v>0</v>
      </c>
      <c r="L437" s="450">
        <f t="shared" si="297"/>
        <v>0</v>
      </c>
      <c r="M437" s="450">
        <f t="shared" si="297"/>
        <v>1562500</v>
      </c>
      <c r="N437" s="450">
        <f t="shared" si="297"/>
        <v>0</v>
      </c>
      <c r="O437" s="450">
        <f t="shared" si="297"/>
        <v>0</v>
      </c>
      <c r="P437" s="450">
        <f t="shared" si="297"/>
        <v>1562500</v>
      </c>
      <c r="Q437" s="450">
        <f t="shared" si="297"/>
        <v>0</v>
      </c>
      <c r="R437" s="450">
        <f t="shared" si="297"/>
        <v>0</v>
      </c>
      <c r="S437" s="450">
        <f t="shared" si="297"/>
        <v>1562500</v>
      </c>
      <c r="T437" s="450">
        <f t="shared" si="297"/>
        <v>0</v>
      </c>
      <c r="U437" s="450">
        <f t="shared" si="297"/>
        <v>0</v>
      </c>
      <c r="V437" s="450">
        <f t="shared" si="297"/>
        <v>1562500</v>
      </c>
      <c r="W437" s="450">
        <f t="shared" si="297"/>
        <v>0</v>
      </c>
      <c r="X437" s="450">
        <f t="shared" si="297"/>
        <v>0</v>
      </c>
      <c r="Y437" s="450">
        <f t="shared" si="297"/>
        <v>1562500</v>
      </c>
      <c r="Z437" s="450">
        <f t="shared" si="297"/>
        <v>0</v>
      </c>
      <c r="AA437" s="450">
        <f t="shared" si="297"/>
        <v>0</v>
      </c>
      <c r="AB437" s="450">
        <f t="shared" si="297"/>
        <v>1562500</v>
      </c>
      <c r="AC437" s="450">
        <f t="shared" si="297"/>
        <v>0</v>
      </c>
      <c r="AD437" s="450">
        <f t="shared" si="297"/>
        <v>0</v>
      </c>
      <c r="AE437" s="450">
        <f t="shared" si="297"/>
        <v>1562500</v>
      </c>
      <c r="AF437" s="450">
        <f t="shared" si="297"/>
        <v>0</v>
      </c>
      <c r="AG437" s="450">
        <f t="shared" si="297"/>
        <v>0</v>
      </c>
      <c r="AH437" s="450">
        <f t="shared" si="297"/>
        <v>1562500</v>
      </c>
      <c r="AI437" s="450">
        <f t="shared" si="297"/>
        <v>0</v>
      </c>
      <c r="AJ437" s="450">
        <f t="shared" si="297"/>
        <v>0</v>
      </c>
      <c r="AK437" s="450">
        <f t="shared" si="297"/>
        <v>1562500</v>
      </c>
      <c r="AL437" s="450">
        <f t="shared" si="297"/>
        <v>0</v>
      </c>
      <c r="AM437" s="450">
        <f t="shared" si="297"/>
        <v>0</v>
      </c>
      <c r="AN437" s="450">
        <f t="shared" si="297"/>
        <v>1562500</v>
      </c>
      <c r="AO437" s="450">
        <f t="shared" si="297"/>
        <v>0</v>
      </c>
      <c r="AP437" s="450">
        <f t="shared" ref="AP437:BU437" si="298">AP428+AP415</f>
        <v>0</v>
      </c>
      <c r="AQ437" s="450">
        <f t="shared" si="298"/>
        <v>1562500</v>
      </c>
      <c r="AR437" s="450">
        <f t="shared" si="298"/>
        <v>0</v>
      </c>
      <c r="AS437" s="450">
        <f t="shared" si="298"/>
        <v>0</v>
      </c>
      <c r="AT437" s="450">
        <f t="shared" si="298"/>
        <v>1562500</v>
      </c>
      <c r="AU437" s="450">
        <f t="shared" si="298"/>
        <v>0</v>
      </c>
      <c r="AV437" s="450">
        <f t="shared" si="298"/>
        <v>0</v>
      </c>
      <c r="AW437" s="450">
        <f t="shared" si="298"/>
        <v>1562500</v>
      </c>
      <c r="AX437" s="450">
        <f t="shared" si="298"/>
        <v>0</v>
      </c>
      <c r="AY437" s="450">
        <f t="shared" si="298"/>
        <v>0</v>
      </c>
      <c r="AZ437" s="450">
        <f t="shared" si="298"/>
        <v>1562500</v>
      </c>
      <c r="BA437" s="450">
        <f t="shared" si="298"/>
        <v>0</v>
      </c>
      <c r="BB437" s="450">
        <f t="shared" si="298"/>
        <v>0</v>
      </c>
      <c r="BC437" s="450">
        <f t="shared" si="298"/>
        <v>1562500</v>
      </c>
      <c r="BD437" s="450">
        <f t="shared" si="298"/>
        <v>0</v>
      </c>
      <c r="BE437" s="450">
        <f t="shared" si="298"/>
        <v>0</v>
      </c>
      <c r="BF437" s="450">
        <f t="shared" si="298"/>
        <v>1562500</v>
      </c>
      <c r="BG437" s="450">
        <f t="shared" si="298"/>
        <v>0</v>
      </c>
      <c r="BH437" s="450">
        <f t="shared" si="298"/>
        <v>0</v>
      </c>
      <c r="BI437" s="450">
        <f t="shared" si="298"/>
        <v>0</v>
      </c>
      <c r="BJ437" s="450">
        <f t="shared" si="298"/>
        <v>0</v>
      </c>
      <c r="BK437" s="450">
        <f t="shared" si="298"/>
        <v>0</v>
      </c>
      <c r="BL437" s="450">
        <f t="shared" si="298"/>
        <v>0</v>
      </c>
      <c r="BM437" s="450">
        <f t="shared" si="298"/>
        <v>0</v>
      </c>
      <c r="BN437" s="450">
        <f t="shared" si="298"/>
        <v>0</v>
      </c>
      <c r="BO437" s="450">
        <f t="shared" si="298"/>
        <v>0</v>
      </c>
      <c r="BP437" s="450">
        <f t="shared" si="298"/>
        <v>0</v>
      </c>
      <c r="BQ437" s="450">
        <f t="shared" si="298"/>
        <v>0</v>
      </c>
      <c r="BR437" s="450">
        <f t="shared" si="298"/>
        <v>0</v>
      </c>
      <c r="BS437" s="450">
        <f t="shared" si="298"/>
        <v>0</v>
      </c>
      <c r="BT437" s="450">
        <f t="shared" si="298"/>
        <v>0</v>
      </c>
      <c r="BU437" s="450">
        <f t="shared" si="298"/>
        <v>0</v>
      </c>
      <c r="BV437" s="450">
        <f t="shared" ref="BV437:DA437" si="299">BV428+BV415</f>
        <v>0</v>
      </c>
      <c r="BW437" s="450">
        <f t="shared" si="299"/>
        <v>0</v>
      </c>
      <c r="BX437" s="450">
        <f t="shared" si="299"/>
        <v>0</v>
      </c>
      <c r="BY437" s="450">
        <f t="shared" si="299"/>
        <v>0</v>
      </c>
      <c r="BZ437" s="450">
        <f t="shared" si="299"/>
        <v>0</v>
      </c>
      <c r="CA437" s="450">
        <f t="shared" si="299"/>
        <v>0</v>
      </c>
      <c r="CB437" s="450">
        <f t="shared" si="299"/>
        <v>0</v>
      </c>
      <c r="CC437" s="450">
        <f t="shared" si="299"/>
        <v>0</v>
      </c>
      <c r="CD437" s="450">
        <f t="shared" si="299"/>
        <v>0</v>
      </c>
      <c r="CE437" s="450">
        <f t="shared" si="299"/>
        <v>0</v>
      </c>
      <c r="CF437" s="450">
        <f t="shared" si="299"/>
        <v>0</v>
      </c>
      <c r="CG437" s="450">
        <f t="shared" si="299"/>
        <v>0</v>
      </c>
      <c r="CH437" s="450">
        <f t="shared" si="299"/>
        <v>0</v>
      </c>
      <c r="CI437" s="450">
        <f t="shared" si="299"/>
        <v>0</v>
      </c>
      <c r="CJ437" s="450">
        <f t="shared" si="299"/>
        <v>0</v>
      </c>
      <c r="CK437" s="450">
        <f t="shared" si="299"/>
        <v>0</v>
      </c>
      <c r="CL437" s="450">
        <f t="shared" si="299"/>
        <v>0</v>
      </c>
      <c r="CM437" s="450">
        <f t="shared" si="299"/>
        <v>0</v>
      </c>
      <c r="CN437" s="450">
        <f t="shared" si="299"/>
        <v>0</v>
      </c>
      <c r="CO437" s="450">
        <f t="shared" si="299"/>
        <v>0</v>
      </c>
      <c r="CP437" s="450">
        <f t="shared" si="299"/>
        <v>0</v>
      </c>
      <c r="CQ437" s="450">
        <f t="shared" si="299"/>
        <v>0</v>
      </c>
      <c r="CR437" s="450">
        <f t="shared" si="299"/>
        <v>0</v>
      </c>
      <c r="CS437" s="450">
        <f t="shared" si="299"/>
        <v>0</v>
      </c>
      <c r="CT437" s="450">
        <f t="shared" si="299"/>
        <v>0</v>
      </c>
      <c r="CU437" s="450">
        <f t="shared" si="299"/>
        <v>0</v>
      </c>
      <c r="CV437" s="450">
        <f t="shared" si="299"/>
        <v>0</v>
      </c>
      <c r="CW437" s="450">
        <f t="shared" si="299"/>
        <v>0</v>
      </c>
      <c r="CX437" s="450">
        <f t="shared" si="299"/>
        <v>0</v>
      </c>
      <c r="CY437" s="450">
        <f t="shared" si="299"/>
        <v>0</v>
      </c>
      <c r="CZ437" s="450">
        <f t="shared" si="299"/>
        <v>0</v>
      </c>
      <c r="DA437" s="450">
        <f t="shared" si="299"/>
        <v>0</v>
      </c>
      <c r="DB437" s="450">
        <f t="shared" ref="DB437:DN437" si="300">DB428+DB415</f>
        <v>0</v>
      </c>
      <c r="DC437" s="450">
        <f t="shared" si="300"/>
        <v>0</v>
      </c>
      <c r="DD437" s="450">
        <f t="shared" si="300"/>
        <v>0</v>
      </c>
      <c r="DE437" s="450">
        <f t="shared" si="300"/>
        <v>0</v>
      </c>
      <c r="DF437" s="450">
        <f t="shared" si="300"/>
        <v>0</v>
      </c>
      <c r="DG437" s="450">
        <f t="shared" si="300"/>
        <v>0</v>
      </c>
      <c r="DH437" s="450">
        <f t="shared" si="300"/>
        <v>0</v>
      </c>
      <c r="DI437" s="450">
        <f t="shared" si="300"/>
        <v>0</v>
      </c>
      <c r="DJ437" s="450">
        <f t="shared" si="300"/>
        <v>0</v>
      </c>
      <c r="DK437" s="450">
        <f t="shared" si="300"/>
        <v>0</v>
      </c>
      <c r="DL437" s="450">
        <f t="shared" si="300"/>
        <v>0</v>
      </c>
      <c r="DM437" s="450">
        <f t="shared" si="300"/>
        <v>0</v>
      </c>
      <c r="DN437" s="452">
        <f t="shared" si="300"/>
        <v>0</v>
      </c>
    </row>
    <row r="438" spans="1:118" ht="14">
      <c r="A438" s="151"/>
      <c r="C438" s="453" t="s">
        <v>35</v>
      </c>
      <c r="D438" s="454"/>
      <c r="E438" s="454"/>
      <c r="F438" s="454"/>
      <c r="G438" s="455" t="s">
        <v>131</v>
      </c>
      <c r="H438" s="456">
        <f ca="1">SUM(J438:DN438)</f>
        <v>37350621.820606813</v>
      </c>
      <c r="I438" s="457"/>
      <c r="J438" s="456">
        <f>SUM(J435:J437)</f>
        <v>583333.33333333326</v>
      </c>
      <c r="K438" s="456">
        <f t="shared" ref="K438:BV438" ca="1" si="301">SUM(K435:K437)</f>
        <v>243161.21120858449</v>
      </c>
      <c r="L438" s="456">
        <f t="shared" ca="1" si="301"/>
        <v>241435.85337820958</v>
      </c>
      <c r="M438" s="456">
        <f t="shared" ca="1" si="301"/>
        <v>1802493.6443757892</v>
      </c>
      <c r="N438" s="456">
        <f t="shared" ca="1" si="301"/>
        <v>371313.0252736613</v>
      </c>
      <c r="O438" s="456">
        <f t="shared" ca="1" si="301"/>
        <v>237064.96481451957</v>
      </c>
      <c r="P438" s="456">
        <f t="shared" ca="1" si="301"/>
        <v>1797830.8538215675</v>
      </c>
      <c r="Q438" s="456">
        <f t="shared" ca="1" si="301"/>
        <v>234479.41214086427</v>
      </c>
      <c r="R438" s="456">
        <f t="shared" ca="1" si="301"/>
        <v>229568.75933782652</v>
      </c>
      <c r="S438" s="456">
        <f t="shared" ca="1" si="301"/>
        <v>1792062.5879319389</v>
      </c>
      <c r="T438" s="456">
        <f t="shared" ca="1" si="301"/>
        <v>229559.59261622504</v>
      </c>
      <c r="U438" s="456">
        <f t="shared" ca="1" si="301"/>
        <v>229556.59747886506</v>
      </c>
      <c r="V438" s="456">
        <f t="shared" ca="1" si="301"/>
        <v>1792062.5879319233</v>
      </c>
      <c r="W438" s="456">
        <f t="shared" ca="1" si="301"/>
        <v>229565.58342598175</v>
      </c>
      <c r="X438" s="456">
        <f t="shared" ca="1" si="301"/>
        <v>227478.52090158107</v>
      </c>
      <c r="Y438" s="456">
        <f t="shared" ca="1" si="301"/>
        <v>1789427.2552649437</v>
      </c>
      <c r="Z438" s="456">
        <f t="shared" ca="1" si="301"/>
        <v>226918.96206758058</v>
      </c>
      <c r="AA438" s="456">
        <f t="shared" ca="1" si="301"/>
        <v>226927.25526493875</v>
      </c>
      <c r="AB438" s="456">
        <f t="shared" ca="1" si="301"/>
        <v>1789427.2552649388</v>
      </c>
      <c r="AC438" s="456">
        <f t="shared" ca="1" si="301"/>
        <v>226921.72630858046</v>
      </c>
      <c r="AD438" s="456">
        <f t="shared" ca="1" si="301"/>
        <v>228789.73077156788</v>
      </c>
      <c r="AE438" s="456">
        <f t="shared" ca="1" si="301"/>
        <v>1791601.5221808464</v>
      </c>
      <c r="AF438" s="456">
        <f t="shared" ca="1" si="301"/>
        <v>229101.52218084107</v>
      </c>
      <c r="AG438" s="456">
        <f t="shared" ca="1" si="301"/>
        <v>229098.56780285577</v>
      </c>
      <c r="AH438" s="456">
        <f t="shared" ca="1" si="301"/>
        <v>1791601.5221808304</v>
      </c>
      <c r="AI438" s="456">
        <f t="shared" ca="1" si="301"/>
        <v>229107.43146093906</v>
      </c>
      <c r="AJ438" s="456">
        <f t="shared" ca="1" si="301"/>
        <v>229095.61359957035</v>
      </c>
      <c r="AK438" s="456">
        <f t="shared" ca="1" si="301"/>
        <v>1791601.5221808357</v>
      </c>
      <c r="AL438" s="456">
        <f t="shared" ca="1" si="301"/>
        <v>229098.5678028613</v>
      </c>
      <c r="AM438" s="456">
        <f t="shared" ca="1" si="301"/>
        <v>229107.43146093906</v>
      </c>
      <c r="AN438" s="456">
        <f t="shared" ca="1" si="301"/>
        <v>1791598.5678028502</v>
      </c>
      <c r="AO438" s="456">
        <f t="shared" ca="1" si="301"/>
        <v>229104.47673352034</v>
      </c>
      <c r="AP438" s="456">
        <f t="shared" ca="1" si="301"/>
        <v>232164.7965723784</v>
      </c>
      <c r="AQ438" s="456">
        <f t="shared" ca="1" si="301"/>
        <v>1795334.3812195556</v>
      </c>
      <c r="AR438" s="456">
        <f t="shared" ca="1" si="301"/>
        <v>232844.26673053158</v>
      </c>
      <c r="AS438" s="456">
        <f t="shared" ca="1" si="301"/>
        <v>232837.67618411325</v>
      </c>
      <c r="AT438" s="456">
        <f t="shared" ca="1" si="301"/>
        <v>1795337.6761841131</v>
      </c>
      <c r="AU438" s="456">
        <f t="shared" ca="1" si="301"/>
        <v>232840.97135443299</v>
      </c>
      <c r="AV438" s="456">
        <f t="shared" ca="1" si="301"/>
        <v>232827.79190769515</v>
      </c>
      <c r="AW438" s="456">
        <f t="shared" ca="1" si="301"/>
        <v>1795337.6761841131</v>
      </c>
      <c r="AX438" s="456">
        <f t="shared" ca="1" si="301"/>
        <v>232834.38121956112</v>
      </c>
      <c r="AY438" s="456">
        <f t="shared" ca="1" si="301"/>
        <v>232840.97135442778</v>
      </c>
      <c r="AZ438" s="456">
        <f t="shared" ca="1" si="301"/>
        <v>1795334.3812195612</v>
      </c>
      <c r="BA438" s="456">
        <f t="shared" ca="1" si="301"/>
        <v>232840.97135443299</v>
      </c>
      <c r="BB438" s="456">
        <f t="shared" ca="1" si="301"/>
        <v>236070.81672810207</v>
      </c>
      <c r="BC438" s="456">
        <f t="shared" ca="1" si="301"/>
        <v>1799172.6485552485</v>
      </c>
      <c r="BD438" s="456">
        <f t="shared" ca="1" si="301"/>
        <v>236672.6485552536</v>
      </c>
      <c r="BE438" s="456">
        <f t="shared" ca="1" si="301"/>
        <v>236661.65842757394</v>
      </c>
      <c r="BF438" s="456">
        <f t="shared" ca="1" si="301"/>
        <v>1799172.6485552585</v>
      </c>
      <c r="BG438" s="456">
        <f t="shared" ca="1" si="301"/>
        <v>8333.3333333333339</v>
      </c>
      <c r="BH438" s="456">
        <f t="shared" ca="1" si="301"/>
        <v>8333.3333333333339</v>
      </c>
      <c r="BI438" s="456">
        <f t="shared" ca="1" si="301"/>
        <v>8333.3333333333339</v>
      </c>
      <c r="BJ438" s="456">
        <f t="shared" ca="1" si="301"/>
        <v>8333.3333333333339</v>
      </c>
      <c r="BK438" s="456">
        <f t="shared" ca="1" si="301"/>
        <v>8333.3333333333339</v>
      </c>
      <c r="BL438" s="456">
        <f t="shared" ca="1" si="301"/>
        <v>8333.3333333333339</v>
      </c>
      <c r="BM438" s="456">
        <f t="shared" ca="1" si="301"/>
        <v>8333.3333333333339</v>
      </c>
      <c r="BN438" s="456">
        <f t="shared" ca="1" si="301"/>
        <v>8333.3333333333339</v>
      </c>
      <c r="BO438" s="456">
        <f t="shared" ca="1" si="301"/>
        <v>8333.3333333333339</v>
      </c>
      <c r="BP438" s="456">
        <f t="shared" ca="1" si="301"/>
        <v>8333.3333333333339</v>
      </c>
      <c r="BQ438" s="456">
        <f t="shared" ca="1" si="301"/>
        <v>8333.3333333333339</v>
      </c>
      <c r="BR438" s="456">
        <f t="shared" ca="1" si="301"/>
        <v>8333.3333333333339</v>
      </c>
      <c r="BS438" s="456">
        <f t="shared" ca="1" si="301"/>
        <v>8333.3333333333339</v>
      </c>
      <c r="BT438" s="456">
        <f t="shared" ca="1" si="301"/>
        <v>8333.3333333333339</v>
      </c>
      <c r="BU438" s="456">
        <f t="shared" ca="1" si="301"/>
        <v>8333.3333333333339</v>
      </c>
      <c r="BV438" s="456">
        <f t="shared" ca="1" si="301"/>
        <v>8333.3333333333339</v>
      </c>
      <c r="BW438" s="456">
        <f t="shared" ref="BW438:DN438" ca="1" si="302">SUM(BW435:BW437)</f>
        <v>8333.3333333333339</v>
      </c>
      <c r="BX438" s="456">
        <f t="shared" ca="1" si="302"/>
        <v>8333.3333333333339</v>
      </c>
      <c r="BY438" s="456">
        <f t="shared" ca="1" si="302"/>
        <v>8333.3333333333339</v>
      </c>
      <c r="BZ438" s="456">
        <f t="shared" ca="1" si="302"/>
        <v>8333.3333333333339</v>
      </c>
      <c r="CA438" s="456">
        <f t="shared" ca="1" si="302"/>
        <v>8333.3333333333339</v>
      </c>
      <c r="CB438" s="456">
        <f t="shared" ca="1" si="302"/>
        <v>8333.3333333333339</v>
      </c>
      <c r="CC438" s="456">
        <f t="shared" ca="1" si="302"/>
        <v>8333.3333333333339</v>
      </c>
      <c r="CD438" s="456">
        <f t="shared" ca="1" si="302"/>
        <v>8333.3333333333339</v>
      </c>
      <c r="CE438" s="456">
        <f t="shared" ca="1" si="302"/>
        <v>8333.3333333333339</v>
      </c>
      <c r="CF438" s="456">
        <f t="shared" ca="1" si="302"/>
        <v>8333.3333333333339</v>
      </c>
      <c r="CG438" s="456">
        <f t="shared" ca="1" si="302"/>
        <v>8333.3333333333339</v>
      </c>
      <c r="CH438" s="456">
        <f t="shared" ca="1" si="302"/>
        <v>8333.3333333333339</v>
      </c>
      <c r="CI438" s="456">
        <f t="shared" ca="1" si="302"/>
        <v>8333.3333333333339</v>
      </c>
      <c r="CJ438" s="456">
        <f t="shared" ca="1" si="302"/>
        <v>8333.3333333333339</v>
      </c>
      <c r="CK438" s="456">
        <f t="shared" ca="1" si="302"/>
        <v>8333.3333333333339</v>
      </c>
      <c r="CL438" s="456">
        <f t="shared" ca="1" si="302"/>
        <v>8333.3333333333339</v>
      </c>
      <c r="CM438" s="456">
        <f t="shared" ca="1" si="302"/>
        <v>8333.3333333333339</v>
      </c>
      <c r="CN438" s="456">
        <f t="shared" ca="1" si="302"/>
        <v>8333.3333333333339</v>
      </c>
      <c r="CO438" s="456">
        <f t="shared" ca="1" si="302"/>
        <v>8333.3333333333339</v>
      </c>
      <c r="CP438" s="456">
        <f t="shared" ca="1" si="302"/>
        <v>8333.3333333333339</v>
      </c>
      <c r="CQ438" s="456">
        <f t="shared" ca="1" si="302"/>
        <v>8333.3333333333339</v>
      </c>
      <c r="CR438" s="456">
        <f t="shared" ca="1" si="302"/>
        <v>8333.3333333333339</v>
      </c>
      <c r="CS438" s="456">
        <f t="shared" ca="1" si="302"/>
        <v>8333.3333333333339</v>
      </c>
      <c r="CT438" s="456">
        <f t="shared" ca="1" si="302"/>
        <v>8333.3333333333339</v>
      </c>
      <c r="CU438" s="456">
        <f t="shared" ca="1" si="302"/>
        <v>8333.3333333333339</v>
      </c>
      <c r="CV438" s="456">
        <f t="shared" ca="1" si="302"/>
        <v>8333.3333333333339</v>
      </c>
      <c r="CW438" s="456">
        <f t="shared" ca="1" si="302"/>
        <v>8333.3333333333339</v>
      </c>
      <c r="CX438" s="456">
        <f t="shared" ca="1" si="302"/>
        <v>8333.3333333333339</v>
      </c>
      <c r="CY438" s="456">
        <f t="shared" ca="1" si="302"/>
        <v>8333.3333333333339</v>
      </c>
      <c r="CZ438" s="456">
        <f t="shared" ca="1" si="302"/>
        <v>8333.3333333333339</v>
      </c>
      <c r="DA438" s="456">
        <f t="shared" ca="1" si="302"/>
        <v>8333.3333333333339</v>
      </c>
      <c r="DB438" s="456">
        <f t="shared" ca="1" si="302"/>
        <v>8333.3333333333339</v>
      </c>
      <c r="DC438" s="456">
        <f t="shared" ca="1" si="302"/>
        <v>8333.3333333333339</v>
      </c>
      <c r="DD438" s="456">
        <f t="shared" ca="1" si="302"/>
        <v>8333.3333333333339</v>
      </c>
      <c r="DE438" s="456">
        <f t="shared" ca="1" si="302"/>
        <v>8333.3333333333339</v>
      </c>
      <c r="DF438" s="456">
        <f t="shared" ca="1" si="302"/>
        <v>8333.3333333333339</v>
      </c>
      <c r="DG438" s="456">
        <f t="shared" ca="1" si="302"/>
        <v>8333.3333333333339</v>
      </c>
      <c r="DH438" s="456">
        <f t="shared" ca="1" si="302"/>
        <v>8333.3333333333339</v>
      </c>
      <c r="DI438" s="456">
        <f t="shared" ca="1" si="302"/>
        <v>8333.3333333333339</v>
      </c>
      <c r="DJ438" s="456">
        <f t="shared" ca="1" si="302"/>
        <v>8333.3333333333339</v>
      </c>
      <c r="DK438" s="456">
        <f t="shared" ca="1" si="302"/>
        <v>8333.3333333333339</v>
      </c>
      <c r="DL438" s="456">
        <f t="shared" ca="1" si="302"/>
        <v>8333.3333333333339</v>
      </c>
      <c r="DM438" s="456">
        <f t="shared" ca="1" si="302"/>
        <v>8333.3333333333339</v>
      </c>
      <c r="DN438" s="458">
        <f t="shared" ca="1" si="302"/>
        <v>8333.3333333333339</v>
      </c>
    </row>
    <row r="439" spans="1:118" ht="14">
      <c r="A439" s="151"/>
      <c r="B439" s="14"/>
      <c r="C439" s="32"/>
      <c r="D439" s="14"/>
      <c r="E439" s="14"/>
      <c r="F439" s="14"/>
      <c r="G439" s="12"/>
      <c r="H439" s="333"/>
      <c r="I439" s="32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249"/>
      <c r="V439" s="249"/>
      <c r="W439" s="249"/>
      <c r="X439" s="249"/>
      <c r="Y439" s="249"/>
      <c r="Z439" s="249"/>
      <c r="AA439" s="249"/>
      <c r="AB439" s="249"/>
      <c r="AC439" s="249"/>
      <c r="AD439" s="249"/>
      <c r="AE439" s="249"/>
      <c r="AF439" s="249"/>
      <c r="AG439" s="249"/>
      <c r="AH439" s="249"/>
      <c r="AI439" s="249"/>
      <c r="AJ439" s="249"/>
      <c r="AK439" s="249"/>
      <c r="AL439" s="249"/>
      <c r="AM439" s="249"/>
      <c r="AN439" s="249"/>
      <c r="AO439" s="249"/>
      <c r="AP439" s="249"/>
      <c r="AQ439" s="249"/>
      <c r="AR439" s="249"/>
      <c r="AS439" s="249"/>
      <c r="AT439" s="249"/>
      <c r="AU439" s="249"/>
      <c r="AV439" s="249"/>
      <c r="AW439" s="249"/>
      <c r="AX439" s="249"/>
      <c r="AY439" s="249"/>
      <c r="AZ439" s="249"/>
      <c r="BA439" s="249"/>
      <c r="BB439" s="249"/>
      <c r="BC439" s="249"/>
      <c r="BD439" s="249"/>
      <c r="BE439" s="249"/>
      <c r="BF439" s="249"/>
      <c r="BG439" s="249"/>
      <c r="BH439" s="249"/>
      <c r="BI439" s="249"/>
      <c r="BJ439" s="249"/>
      <c r="BK439" s="249"/>
      <c r="BL439" s="249"/>
      <c r="BM439" s="249"/>
      <c r="BN439" s="249"/>
      <c r="BO439" s="249"/>
      <c r="BP439" s="249"/>
      <c r="BQ439" s="249"/>
      <c r="BR439" s="249"/>
      <c r="BS439" s="249"/>
      <c r="BT439" s="249"/>
      <c r="BU439" s="249"/>
      <c r="BV439" s="249"/>
      <c r="BW439" s="249"/>
      <c r="BX439" s="249"/>
      <c r="BY439" s="249"/>
      <c r="BZ439" s="249"/>
      <c r="CA439" s="249"/>
      <c r="CB439" s="249"/>
      <c r="CC439" s="249"/>
      <c r="CD439" s="249"/>
      <c r="CE439" s="249"/>
      <c r="CF439" s="249"/>
      <c r="CG439" s="249"/>
      <c r="CH439" s="249"/>
      <c r="CI439" s="249"/>
      <c r="CJ439" s="249"/>
      <c r="CK439" s="249"/>
      <c r="CL439" s="249"/>
      <c r="CM439" s="249"/>
      <c r="CN439" s="249"/>
      <c r="CO439" s="249"/>
      <c r="CP439" s="249"/>
      <c r="CQ439" s="249"/>
      <c r="CR439" s="249"/>
      <c r="CS439" s="249"/>
      <c r="CT439" s="249"/>
      <c r="CU439" s="249"/>
      <c r="CV439" s="249"/>
      <c r="CW439" s="249"/>
      <c r="CX439" s="249"/>
      <c r="CY439" s="249"/>
      <c r="CZ439" s="249"/>
      <c r="DA439" s="249"/>
      <c r="DB439" s="249"/>
      <c r="DC439" s="249"/>
      <c r="DD439" s="249"/>
      <c r="DE439" s="249"/>
      <c r="DF439" s="249"/>
      <c r="DG439" s="249"/>
      <c r="DH439" s="249"/>
      <c r="DI439" s="249"/>
      <c r="DJ439" s="249"/>
      <c r="DK439" s="249"/>
      <c r="DL439" s="249"/>
      <c r="DM439" s="249"/>
      <c r="DN439" s="249"/>
    </row>
    <row r="440" spans="1:118" ht="14">
      <c r="A440" s="151"/>
      <c r="B440" s="14"/>
      <c r="C440" s="368" t="s">
        <v>364</v>
      </c>
      <c r="G440" s="334"/>
      <c r="H440" s="333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  <c r="Y440" s="342"/>
      <c r="Z440" s="342"/>
      <c r="AA440" s="342"/>
      <c r="AB440" s="342"/>
      <c r="AC440" s="342"/>
      <c r="AD440" s="342"/>
      <c r="AE440" s="342"/>
      <c r="AF440" s="342"/>
      <c r="AG440" s="342"/>
      <c r="AH440" s="342"/>
      <c r="AI440" s="342"/>
      <c r="AJ440" s="342"/>
      <c r="AK440" s="342"/>
      <c r="AL440" s="342"/>
      <c r="AM440" s="342"/>
      <c r="AN440" s="342"/>
      <c r="AO440" s="342"/>
      <c r="AP440" s="342"/>
      <c r="AQ440" s="342"/>
      <c r="AR440" s="342"/>
      <c r="AS440" s="342"/>
      <c r="AT440" s="342"/>
      <c r="AU440" s="342"/>
      <c r="AV440" s="342"/>
      <c r="AW440" s="342"/>
      <c r="AX440" s="342"/>
      <c r="AY440" s="342"/>
      <c r="AZ440" s="342"/>
      <c r="BA440" s="342"/>
      <c r="BB440" s="342"/>
      <c r="BC440" s="342"/>
      <c r="BD440" s="342"/>
      <c r="BE440" s="342"/>
      <c r="BF440" s="342"/>
      <c r="BG440" s="342"/>
      <c r="BH440" s="342"/>
      <c r="BI440" s="342"/>
      <c r="BJ440" s="342"/>
      <c r="BK440" s="342"/>
      <c r="BL440" s="342"/>
      <c r="BM440" s="342"/>
      <c r="BN440" s="342"/>
      <c r="BO440" s="342"/>
      <c r="BP440" s="342"/>
      <c r="BQ440" s="342"/>
      <c r="BR440" s="342"/>
      <c r="BS440" s="342"/>
      <c r="BT440" s="342"/>
      <c r="BU440" s="342"/>
      <c r="BV440" s="342"/>
      <c r="BW440" s="342"/>
      <c r="BX440" s="342"/>
      <c r="BY440" s="342"/>
      <c r="BZ440" s="342"/>
      <c r="CA440" s="342"/>
      <c r="CB440" s="342"/>
      <c r="CC440" s="342"/>
      <c r="CD440" s="342"/>
      <c r="CE440" s="342"/>
      <c r="CF440" s="342"/>
      <c r="CG440" s="342"/>
      <c r="CH440" s="342"/>
      <c r="CI440" s="342"/>
      <c r="CJ440" s="342"/>
      <c r="CK440" s="342"/>
      <c r="CL440" s="342"/>
      <c r="CM440" s="342"/>
      <c r="CN440" s="342"/>
      <c r="CO440" s="342"/>
      <c r="CP440" s="342"/>
      <c r="CQ440" s="342"/>
      <c r="CR440" s="342"/>
      <c r="CS440" s="342"/>
      <c r="CT440" s="342"/>
      <c r="CU440" s="342"/>
      <c r="CV440" s="342"/>
      <c r="CW440" s="342"/>
      <c r="CX440" s="342"/>
      <c r="CY440" s="342"/>
      <c r="CZ440" s="342"/>
      <c r="DA440" s="342"/>
      <c r="DB440" s="342"/>
      <c r="DC440" s="342"/>
      <c r="DD440" s="342"/>
      <c r="DE440" s="342"/>
      <c r="DF440" s="342"/>
      <c r="DG440" s="342"/>
      <c r="DH440" s="342"/>
      <c r="DI440" s="342"/>
      <c r="DJ440" s="342"/>
      <c r="DK440" s="342"/>
      <c r="DL440" s="342"/>
      <c r="DM440" s="342"/>
      <c r="DN440" s="342"/>
    </row>
    <row r="441" spans="1:118" ht="14">
      <c r="A441" s="151"/>
      <c r="B441" s="14"/>
      <c r="C441" s="368"/>
      <c r="G441" s="334"/>
      <c r="H441" s="333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  <c r="Y441" s="342"/>
      <c r="Z441" s="342"/>
      <c r="AA441" s="342"/>
      <c r="AB441" s="342"/>
      <c r="AC441" s="342"/>
      <c r="AD441" s="342"/>
      <c r="AE441" s="342"/>
      <c r="AF441" s="342"/>
      <c r="AG441" s="342"/>
      <c r="AH441" s="342"/>
      <c r="AI441" s="342"/>
      <c r="AJ441" s="342"/>
      <c r="AK441" s="342"/>
      <c r="AL441" s="342"/>
      <c r="AM441" s="342"/>
      <c r="AN441" s="342"/>
      <c r="AO441" s="342"/>
      <c r="AP441" s="342"/>
      <c r="AQ441" s="342"/>
      <c r="AR441" s="342"/>
      <c r="AS441" s="342"/>
      <c r="AT441" s="342"/>
      <c r="AU441" s="342"/>
      <c r="AV441" s="342"/>
      <c r="AW441" s="342"/>
      <c r="AX441" s="342"/>
      <c r="AY441" s="342"/>
      <c r="AZ441" s="342"/>
      <c r="BA441" s="342"/>
      <c r="BB441" s="342"/>
      <c r="BC441" s="342"/>
      <c r="BD441" s="342"/>
      <c r="BE441" s="342"/>
      <c r="BF441" s="342"/>
      <c r="BG441" s="342"/>
      <c r="BH441" s="342"/>
      <c r="BI441" s="342"/>
      <c r="BJ441" s="342"/>
      <c r="BK441" s="342"/>
      <c r="BL441" s="342"/>
      <c r="BM441" s="342"/>
      <c r="BN441" s="342"/>
      <c r="BO441" s="342"/>
      <c r="BP441" s="342"/>
      <c r="BQ441" s="342"/>
      <c r="BR441" s="342"/>
      <c r="BS441" s="342"/>
      <c r="BT441" s="342"/>
      <c r="BU441" s="342"/>
      <c r="BV441" s="342"/>
      <c r="BW441" s="342"/>
      <c r="BX441" s="342"/>
      <c r="BY441" s="342"/>
      <c r="BZ441" s="342"/>
      <c r="CA441" s="342"/>
      <c r="CB441" s="342"/>
      <c r="CC441" s="342"/>
      <c r="CD441" s="342"/>
      <c r="CE441" s="342"/>
      <c r="CF441" s="342"/>
      <c r="CG441" s="342"/>
      <c r="CH441" s="342"/>
      <c r="CI441" s="342"/>
      <c r="CJ441" s="342"/>
      <c r="CK441" s="342"/>
      <c r="CL441" s="342"/>
      <c r="CM441" s="342"/>
      <c r="CN441" s="342"/>
      <c r="CO441" s="342"/>
      <c r="CP441" s="342"/>
      <c r="CQ441" s="342"/>
      <c r="CR441" s="342"/>
      <c r="CS441" s="342"/>
      <c r="CT441" s="342"/>
      <c r="CU441" s="342"/>
      <c r="CV441" s="342"/>
      <c r="CW441" s="342"/>
      <c r="CX441" s="342"/>
      <c r="CY441" s="342"/>
      <c r="CZ441" s="342"/>
      <c r="DA441" s="342"/>
      <c r="DB441" s="342"/>
      <c r="DC441" s="342"/>
      <c r="DD441" s="342"/>
      <c r="DE441" s="342"/>
      <c r="DF441" s="342"/>
      <c r="DG441" s="342"/>
      <c r="DH441" s="342"/>
      <c r="DI441" s="342"/>
      <c r="DJ441" s="342"/>
      <c r="DK441" s="342"/>
      <c r="DL441" s="342"/>
      <c r="DM441" s="342"/>
      <c r="DN441" s="342"/>
    </row>
    <row r="442" spans="1:118" ht="14">
      <c r="A442" s="151"/>
      <c r="B442" s="14"/>
      <c r="C442" s="7" t="s">
        <v>377</v>
      </c>
      <c r="G442" s="334"/>
      <c r="H442" s="346">
        <f ca="1">XIRR($K$442:$DN$442,$K$8:$DN$8)</f>
        <v>0.140853089094162</v>
      </c>
      <c r="J442" s="343"/>
      <c r="K442" s="344">
        <f ca="1">K37</f>
        <v>-22.861635219304443</v>
      </c>
      <c r="L442" s="344">
        <f t="shared" ref="L442:BW442" ca="1" si="303">L37</f>
        <v>-22.861612942798772</v>
      </c>
      <c r="M442" s="344">
        <f t="shared" ca="1" si="303"/>
        <v>-22.861590610601837</v>
      </c>
      <c r="N442" s="344">
        <f t="shared" ca="1" si="303"/>
        <v>24.478469042590568</v>
      </c>
      <c r="O442" s="344">
        <f t="shared" ca="1" si="303"/>
        <v>1.0484095501176356</v>
      </c>
      <c r="P442" s="344">
        <f t="shared" ca="1" si="303"/>
        <v>1.5657177426343292</v>
      </c>
      <c r="Q442" s="344">
        <f t="shared" ca="1" si="303"/>
        <v>1.6054803682514533</v>
      </c>
      <c r="R442" s="344">
        <f t="shared" ca="1" si="303"/>
        <v>1.5851875259801698</v>
      </c>
      <c r="S442" s="344">
        <f t="shared" ca="1" si="303"/>
        <v>1.510083661891094</v>
      </c>
      <c r="T442" s="344">
        <f t="shared" ca="1" si="303"/>
        <v>1.5450044368319427</v>
      </c>
      <c r="U442" s="344">
        <f t="shared" ca="1" si="303"/>
        <v>1.4700361480814683</v>
      </c>
      <c r="V442" s="344">
        <f t="shared" ca="1" si="303"/>
        <v>1.5043556437536516</v>
      </c>
      <c r="W442" s="344">
        <f t="shared" ca="1" si="303"/>
        <v>1.4840435352879164</v>
      </c>
      <c r="X442" s="344">
        <f t="shared" ca="1" si="303"/>
        <v>1.3587396228020014</v>
      </c>
      <c r="Y442" s="344">
        <f t="shared" ca="1" si="303"/>
        <v>1.4417604194637392</v>
      </c>
      <c r="Z442" s="344">
        <f t="shared" ca="1" si="303"/>
        <v>-0.16643419618824784</v>
      </c>
      <c r="AA442" s="344">
        <f t="shared" ca="1" si="303"/>
        <v>1.392478468648751</v>
      </c>
      <c r="AB442" s="344">
        <f t="shared" ca="1" si="303"/>
        <v>1.3220490992559821</v>
      </c>
      <c r="AC442" s="344">
        <f t="shared" ca="1" si="303"/>
        <v>1.3500537862167445</v>
      </c>
      <c r="AD442" s="344">
        <f t="shared" ca="1" si="303"/>
        <v>1.3282566775867732</v>
      </c>
      <c r="AE442" s="344">
        <f t="shared" ca="1" si="303"/>
        <v>1.2589365751243697</v>
      </c>
      <c r="AF442" s="344">
        <f t="shared" ca="1" si="303"/>
        <v>0.63393943539443542</v>
      </c>
      <c r="AG442" s="344">
        <f t="shared" ca="1" si="303"/>
        <v>1.2136043794476798</v>
      </c>
      <c r="AH442" s="344">
        <f t="shared" ca="1" si="303"/>
        <v>1.2363670067301822</v>
      </c>
      <c r="AI442" s="344">
        <f t="shared" ca="1" si="303"/>
        <v>1.2137717584012209</v>
      </c>
      <c r="AJ442" s="344">
        <f t="shared" ca="1" si="303"/>
        <v>1.0607112623095671</v>
      </c>
      <c r="AK442" s="344">
        <f t="shared" ca="1" si="303"/>
        <v>1.1697941860110346</v>
      </c>
      <c r="AL442" s="344">
        <f t="shared" ca="1" si="303"/>
        <v>-9.1811047295562158</v>
      </c>
      <c r="AM442" s="344">
        <f t="shared" ca="1" si="303"/>
        <v>1.1245996249496835</v>
      </c>
      <c r="AN442" s="344">
        <f t="shared" ca="1" si="303"/>
        <v>1.0610690516495396</v>
      </c>
      <c r="AO442" s="344">
        <f t="shared" ca="1" si="303"/>
        <v>1.0795138542924989</v>
      </c>
      <c r="AP442" s="344">
        <f t="shared" ca="1" si="303"/>
        <v>1.0575582970002075</v>
      </c>
      <c r="AQ442" s="344">
        <f t="shared" ca="1" si="303"/>
        <v>0.99677058897569837</v>
      </c>
      <c r="AR442" s="344">
        <f t="shared" ca="1" si="303"/>
        <v>1.0132851340207392</v>
      </c>
      <c r="AS442" s="344">
        <f t="shared" ca="1" si="303"/>
        <v>0.95377049643554579</v>
      </c>
      <c r="AT442" s="344">
        <f t="shared" ca="1" si="303"/>
        <v>0.96875927299505515</v>
      </c>
      <c r="AU442" s="344">
        <f t="shared" ca="1" si="303"/>
        <v>0.94649191274516531</v>
      </c>
      <c r="AV442" s="344">
        <f t="shared" ca="1" si="303"/>
        <v>0.81918491039353225</v>
      </c>
      <c r="AW442" s="344">
        <f t="shared" ca="1" si="303"/>
        <v>0.90267277246704025</v>
      </c>
      <c r="AX442" s="344">
        <f t="shared" ca="1" si="303"/>
        <v>-0.55105066430158045</v>
      </c>
      <c r="AY442" s="344">
        <f t="shared" ca="1" si="303"/>
        <v>1.6598640966414588</v>
      </c>
      <c r="AZ442" s="344">
        <f t="shared" ca="1" si="303"/>
        <v>1.5680071446067734</v>
      </c>
      <c r="BA442" s="344">
        <f t="shared" ca="1" si="303"/>
        <v>1.5918985341756664</v>
      </c>
      <c r="BB442" s="344">
        <f t="shared" ca="1" si="303"/>
        <v>1.5583528232406798</v>
      </c>
      <c r="BC442" s="344">
        <f t="shared" ca="1" si="303"/>
        <v>1.4710881985014677</v>
      </c>
      <c r="BD442" s="344">
        <f t="shared" ca="1" si="303"/>
        <v>1.4933611518449108</v>
      </c>
      <c r="BE442" s="344">
        <f t="shared" ca="1" si="303"/>
        <v>1.4096265584246326</v>
      </c>
      <c r="BF442" s="344">
        <f t="shared" ca="1" si="303"/>
        <v>1.431530626750362</v>
      </c>
      <c r="BG442" s="344">
        <f t="shared" ca="1" si="303"/>
        <v>1.4017143261403584</v>
      </c>
      <c r="BH442" s="344">
        <f t="shared" ca="1" si="303"/>
        <v>1.2236410105323068</v>
      </c>
      <c r="BI442" s="344">
        <f t="shared" ca="1" si="303"/>
        <v>1.3434309387200516</v>
      </c>
      <c r="BJ442" s="344">
        <f t="shared" ca="1" si="303"/>
        <v>-10.704644677685694</v>
      </c>
      <c r="BK442" s="344">
        <f t="shared" ca="1" si="303"/>
        <v>1.2914790875005511</v>
      </c>
      <c r="BL442" s="344">
        <f t="shared" ca="1" si="303"/>
        <v>1.2242284423687093</v>
      </c>
      <c r="BM442" s="344">
        <f t="shared" ca="1" si="303"/>
        <v>1.2517832187033304</v>
      </c>
      <c r="BN442" s="344">
        <f t="shared" ca="1" si="303"/>
        <v>1.2345756036454254</v>
      </c>
      <c r="BO442" s="344">
        <f t="shared" ca="1" si="303"/>
        <v>1.1753843598690661</v>
      </c>
      <c r="BP442" s="344">
        <f t="shared" ca="1" si="303"/>
        <v>0.55575693140526983</v>
      </c>
      <c r="BQ442" s="344">
        <f t="shared" ca="1" si="303"/>
        <v>1.1484399779530161</v>
      </c>
      <c r="BR442" s="344">
        <f t="shared" ca="1" si="303"/>
        <v>1.1801205807218169</v>
      </c>
      <c r="BS442" s="344">
        <f t="shared" ca="1" si="303"/>
        <v>1.1698539737007043</v>
      </c>
      <c r="BT442" s="344">
        <f t="shared" ca="1" si="303"/>
        <v>1.0743291712888665</v>
      </c>
      <c r="BU442" s="344">
        <f t="shared" ca="1" si="303"/>
        <v>1.1498018356723874</v>
      </c>
      <c r="BV442" s="344">
        <f t="shared" ca="1" si="303"/>
        <v>-0.43764133753556744</v>
      </c>
      <c r="BW442" s="344">
        <f t="shared" ca="1" si="303"/>
        <v>1.1317041256033242</v>
      </c>
      <c r="BX442" s="344">
        <f t="shared" ref="BX442:DN442" ca="1" si="304">BX37</f>
        <v>1.0814669943000883</v>
      </c>
      <c r="BY442" s="344">
        <f t="shared" ca="1" si="304"/>
        <v>1.1144352432274098</v>
      </c>
      <c r="BZ442" s="344">
        <f t="shared" ca="1" si="304"/>
        <v>1.1060418658573035</v>
      </c>
      <c r="CA442" s="344">
        <f t="shared" ca="1" si="304"/>
        <v>1.0571007749080281</v>
      </c>
      <c r="CB442" s="344">
        <f t="shared" ca="1" si="304"/>
        <v>1.0897457712622967</v>
      </c>
      <c r="CC442" s="344">
        <f t="shared" ca="1" si="304"/>
        <v>1.0416499543435516</v>
      </c>
      <c r="CD442" s="344">
        <f t="shared" ca="1" si="304"/>
        <v>1.0751760157023829</v>
      </c>
      <c r="CE442" s="344">
        <f t="shared" ca="1" si="304"/>
        <v>1.0698634296957006</v>
      </c>
      <c r="CF442" s="344">
        <f t="shared" ca="1" si="304"/>
        <v>0.94659984303884015</v>
      </c>
      <c r="CG442" s="344">
        <f t="shared" ca="1" si="304"/>
        <v>1.0628564834111518</v>
      </c>
      <c r="CH442" s="344">
        <f t="shared" ca="1" si="304"/>
        <v>-9.9154576765578373</v>
      </c>
      <c r="CI442" s="344">
        <f t="shared" ca="1" si="304"/>
        <v>1.0578238539574614</v>
      </c>
      <c r="CJ442" s="344">
        <f t="shared" ca="1" si="304"/>
        <v>1.0184029968805379</v>
      </c>
      <c r="CK442" s="344">
        <f t="shared" ca="1" si="304"/>
        <v>1.0578238539574614</v>
      </c>
      <c r="CL442" s="344">
        <f t="shared" ca="1" si="304"/>
        <v>1.0578238539574614</v>
      </c>
      <c r="CM442" s="344">
        <f t="shared" ca="1" si="304"/>
        <v>1.0184029968805379</v>
      </c>
      <c r="CN442" s="344">
        <f t="shared" ca="1" si="304"/>
        <v>1.0578238539574614</v>
      </c>
      <c r="CO442" s="344">
        <f t="shared" ca="1" si="304"/>
        <v>1.0184029968805379</v>
      </c>
      <c r="CP442" s="344">
        <f t="shared" ca="1" si="304"/>
        <v>1.0578238539574614</v>
      </c>
      <c r="CQ442" s="344">
        <f t="shared" ca="1" si="304"/>
        <v>1.0578238539574614</v>
      </c>
      <c r="CR442" s="344">
        <f t="shared" ca="1" si="304"/>
        <v>0.93956128272669215</v>
      </c>
      <c r="CS442" s="344">
        <f t="shared" ca="1" si="304"/>
        <v>1.0578238539574614</v>
      </c>
      <c r="CT442" s="344">
        <f t="shared" ca="1" si="304"/>
        <v>-0.51772351521623627</v>
      </c>
      <c r="CU442" s="344">
        <f t="shared" ca="1" si="304"/>
        <v>1.0578238539574614</v>
      </c>
      <c r="CV442" s="344">
        <f t="shared" ca="1" si="304"/>
        <v>1.0184029968805379</v>
      </c>
      <c r="CW442" s="344">
        <f t="shared" ca="1" si="304"/>
        <v>1.0578238539574614</v>
      </c>
      <c r="CX442" s="344">
        <f t="shared" ca="1" si="304"/>
        <v>1.0578238539574614</v>
      </c>
      <c r="CY442" s="344">
        <f t="shared" ca="1" si="304"/>
        <v>1.0184029968805379</v>
      </c>
      <c r="CZ442" s="344">
        <f t="shared" ca="1" si="304"/>
        <v>0.40782385395746135</v>
      </c>
      <c r="DA442" s="344">
        <f t="shared" ca="1" si="304"/>
        <v>1.0184029968805379</v>
      </c>
      <c r="DB442" s="344">
        <f t="shared" ca="1" si="304"/>
        <v>1.0578238539574614</v>
      </c>
      <c r="DC442" s="344">
        <f t="shared" ca="1" si="304"/>
        <v>1.0578238539574614</v>
      </c>
      <c r="DD442" s="344">
        <f t="shared" ca="1" si="304"/>
        <v>0.93956128272669215</v>
      </c>
      <c r="DE442" s="344">
        <f t="shared" ca="1" si="304"/>
        <v>1.0578238539574614</v>
      </c>
      <c r="DF442" s="344">
        <f t="shared" ca="1" si="304"/>
        <v>-10.954411015216236</v>
      </c>
      <c r="DG442" s="344">
        <f t="shared" ca="1" si="304"/>
        <v>1.0578238539574614</v>
      </c>
      <c r="DH442" s="344">
        <f t="shared" ca="1" si="304"/>
        <v>1.0184029968805379</v>
      </c>
      <c r="DI442" s="344">
        <f t="shared" ca="1" si="304"/>
        <v>1.0578238539574614</v>
      </c>
      <c r="DJ442" s="344">
        <f t="shared" ca="1" si="304"/>
        <v>1.0578238539574614</v>
      </c>
      <c r="DK442" s="344">
        <f t="shared" ca="1" si="304"/>
        <v>1.0184029968805379</v>
      </c>
      <c r="DL442" s="344">
        <f t="shared" ca="1" si="304"/>
        <v>1.0578238539574614</v>
      </c>
      <c r="DM442" s="344">
        <f t="shared" ca="1" si="304"/>
        <v>1.0184029968805379</v>
      </c>
      <c r="DN442" s="344">
        <f t="shared" ca="1" si="304"/>
        <v>1.0578238539574614</v>
      </c>
    </row>
    <row r="443" spans="1:118">
      <c r="A443" s="151"/>
      <c r="C443" s="5" t="s">
        <v>384</v>
      </c>
      <c r="H443" s="346">
        <f ca="1">XIRR($J$443:$DN$443,$J$8:$DN$8)</f>
        <v>9.3650224804878238E-2</v>
      </c>
      <c r="J443" s="343">
        <v>-0.01</v>
      </c>
      <c r="K443" s="470">
        <f ca="1">K45+J43</f>
        <v>1.3118702361536414</v>
      </c>
      <c r="L443" s="344">
        <f t="shared" ref="L443:BW443" ca="1" si="305">L45</f>
        <v>-23.103048796176981</v>
      </c>
      <c r="M443" s="344">
        <f t="shared" ca="1" si="305"/>
        <v>-3.1954220939703077</v>
      </c>
      <c r="N443" s="344">
        <f t="shared" ca="1" si="305"/>
        <v>2.6384938563095872</v>
      </c>
      <c r="O443" s="344">
        <f t="shared" ca="1" si="305"/>
        <v>0.81134458530311604</v>
      </c>
      <c r="P443" s="344">
        <f t="shared" ca="1" si="305"/>
        <v>-0.23211311118723832</v>
      </c>
      <c r="Q443" s="344">
        <f t="shared" ca="1" si="305"/>
        <v>1.3710009561105891</v>
      </c>
      <c r="R443" s="344">
        <f t="shared" ca="1" si="305"/>
        <v>1.3556187666423432</v>
      </c>
      <c r="S443" s="344">
        <f t="shared" ca="1" si="305"/>
        <v>-0.28197892604084496</v>
      </c>
      <c r="T443" s="344">
        <f t="shared" ca="1" si="305"/>
        <v>1.3154448442157176</v>
      </c>
      <c r="U443" s="344">
        <f t="shared" ca="1" si="305"/>
        <v>1.2404795506026032</v>
      </c>
      <c r="V443" s="344">
        <f t="shared" ca="1" si="305"/>
        <v>-0.28770694417827158</v>
      </c>
      <c r="W443" s="344">
        <f t="shared" ca="1" si="305"/>
        <v>1.2544779518619347</v>
      </c>
      <c r="X443" s="344">
        <f t="shared" ca="1" si="305"/>
        <v>1.1312611019004204</v>
      </c>
      <c r="Y443" s="344">
        <f t="shared" ca="1" si="305"/>
        <v>-0.3476668358012045</v>
      </c>
      <c r="Z443" s="344">
        <f t="shared" ca="1" si="305"/>
        <v>-0.39335315825582839</v>
      </c>
      <c r="AA443" s="344">
        <f t="shared" ca="1" si="305"/>
        <v>1.1655512133838122</v>
      </c>
      <c r="AB443" s="344">
        <f t="shared" ca="1" si="305"/>
        <v>-0.46737815600895671</v>
      </c>
      <c r="AC443" s="344">
        <f t="shared" ca="1" si="305"/>
        <v>1.123132059908164</v>
      </c>
      <c r="AD443" s="344">
        <f t="shared" ca="1" si="305"/>
        <v>1.0994669468152054</v>
      </c>
      <c r="AE443" s="344">
        <f t="shared" ca="1" si="305"/>
        <v>-0.53266494705647682</v>
      </c>
      <c r="AF443" s="344">
        <f t="shared" ca="1" si="305"/>
        <v>0.40483791321359436</v>
      </c>
      <c r="AG443" s="344">
        <f t="shared" ca="1" si="305"/>
        <v>0.98450581164482409</v>
      </c>
      <c r="AH443" s="344">
        <f t="shared" ca="1" si="305"/>
        <v>-0.55523451545064817</v>
      </c>
      <c r="AI443" s="344">
        <f t="shared" ca="1" si="305"/>
        <v>0.98466432694028183</v>
      </c>
      <c r="AJ443" s="344">
        <f t="shared" ca="1" si="305"/>
        <v>0.83161564870999682</v>
      </c>
      <c r="AK443" s="344">
        <f t="shared" ca="1" si="305"/>
        <v>-0.62180733616980111</v>
      </c>
      <c r="AL443" s="344">
        <f t="shared" ca="1" si="305"/>
        <v>-9.410203297359077</v>
      </c>
      <c r="AM443" s="344">
        <f t="shared" ca="1" si="305"/>
        <v>0.89549219348874443</v>
      </c>
      <c r="AN443" s="344">
        <f t="shared" ca="1" si="305"/>
        <v>-0.73052951615331052</v>
      </c>
      <c r="AO443" s="344">
        <f t="shared" ca="1" si="305"/>
        <v>0.85040937755897861</v>
      </c>
      <c r="AP443" s="344">
        <f t="shared" ca="1" si="305"/>
        <v>0.82539350042782911</v>
      </c>
      <c r="AQ443" s="344">
        <f t="shared" ca="1" si="305"/>
        <v>-0.7985637922438571</v>
      </c>
      <c r="AR443" s="344">
        <f t="shared" ca="1" si="305"/>
        <v>0.78044086729020756</v>
      </c>
      <c r="AS443" s="344">
        <f t="shared" ca="1" si="305"/>
        <v>0.72093282025143257</v>
      </c>
      <c r="AT443" s="344">
        <f t="shared" ca="1" si="305"/>
        <v>-0.82657840318905818</v>
      </c>
      <c r="AU443" s="344">
        <f t="shared" ca="1" si="305"/>
        <v>0.71365094139073237</v>
      </c>
      <c r="AV443" s="344">
        <f t="shared" ca="1" si="305"/>
        <v>0.58635711848583716</v>
      </c>
      <c r="AW443" s="344">
        <f t="shared" ca="1" si="305"/>
        <v>-0.89266490371707308</v>
      </c>
      <c r="AX443" s="344">
        <f t="shared" ca="1" si="305"/>
        <v>-0.78388504552114158</v>
      </c>
      <c r="AY443" s="344">
        <f t="shared" ca="1" si="305"/>
        <v>1.4270231252870311</v>
      </c>
      <c r="AZ443" s="344">
        <f t="shared" ca="1" si="305"/>
        <v>-0.22732723661278786</v>
      </c>
      <c r="BA443" s="344">
        <f t="shared" ca="1" si="305"/>
        <v>1.3590575628212334</v>
      </c>
      <c r="BB443" s="344">
        <f t="shared" ca="1" si="305"/>
        <v>1.3222820065125778</v>
      </c>
      <c r="BC443" s="344">
        <f t="shared" ca="1" si="305"/>
        <v>-0.32808445005378095</v>
      </c>
      <c r="BD443" s="344">
        <f t="shared" ca="1" si="305"/>
        <v>1.2566885032896573</v>
      </c>
      <c r="BE443" s="344">
        <f t="shared" ca="1" si="305"/>
        <v>1.1729648999970586</v>
      </c>
      <c r="BF443" s="344">
        <f t="shared" ca="1" si="305"/>
        <v>-0.36764202180489658</v>
      </c>
      <c r="BG443" s="344">
        <f t="shared" ca="1" si="305"/>
        <v>1.3933809928070251</v>
      </c>
      <c r="BH443" s="344">
        <f t="shared" ca="1" si="305"/>
        <v>1.2153076771989735</v>
      </c>
      <c r="BI443" s="344">
        <f t="shared" ca="1" si="305"/>
        <v>1.3350976053867183</v>
      </c>
      <c r="BJ443" s="344">
        <f t="shared" ca="1" si="305"/>
        <v>-10.712978011019027</v>
      </c>
      <c r="BK443" s="344">
        <f t="shared" ca="1" si="305"/>
        <v>1.2831457541672178</v>
      </c>
      <c r="BL443" s="344">
        <f t="shared" ca="1" si="305"/>
        <v>1.215895109035376</v>
      </c>
      <c r="BM443" s="344">
        <f t="shared" ca="1" si="305"/>
        <v>1.2434498853699971</v>
      </c>
      <c r="BN443" s="344">
        <f t="shared" ca="1" si="305"/>
        <v>1.2262422703120921</v>
      </c>
      <c r="BO443" s="344">
        <f t="shared" ca="1" si="305"/>
        <v>1.1670510265357328</v>
      </c>
      <c r="BP443" s="344">
        <f t="shared" ca="1" si="305"/>
        <v>0.54742359807193652</v>
      </c>
      <c r="BQ443" s="344">
        <f t="shared" ca="1" si="305"/>
        <v>1.1401066446196828</v>
      </c>
      <c r="BR443" s="344">
        <f t="shared" ca="1" si="305"/>
        <v>1.1717872473884836</v>
      </c>
      <c r="BS443" s="344">
        <f t="shared" ca="1" si="305"/>
        <v>1.161520640367371</v>
      </c>
      <c r="BT443" s="344">
        <f t="shared" ca="1" si="305"/>
        <v>1.0659958379555332</v>
      </c>
      <c r="BU443" s="344">
        <f t="shared" ca="1" si="305"/>
        <v>1.1414685023390541</v>
      </c>
      <c r="BV443" s="344">
        <f t="shared" ca="1" si="305"/>
        <v>-0.4459746708689008</v>
      </c>
      <c r="BW443" s="344">
        <f t="shared" ca="1" si="305"/>
        <v>1.1233707922699909</v>
      </c>
      <c r="BX443" s="344">
        <f t="shared" ref="BX443:DN443" ca="1" si="306">BX45</f>
        <v>1.073133660966755</v>
      </c>
      <c r="BY443" s="344">
        <f t="shared" ca="1" si="306"/>
        <v>1.1061019098940765</v>
      </c>
      <c r="BZ443" s="344">
        <f t="shared" ca="1" si="306"/>
        <v>1.0977085325239702</v>
      </c>
      <c r="CA443" s="344">
        <f t="shared" ca="1" si="306"/>
        <v>1.0487674415746948</v>
      </c>
      <c r="CB443" s="344">
        <f t="shared" ca="1" si="306"/>
        <v>1.0814124379289634</v>
      </c>
      <c r="CC443" s="344">
        <f t="shared" ca="1" si="306"/>
        <v>1.0333166210102183</v>
      </c>
      <c r="CD443" s="344">
        <f t="shared" ca="1" si="306"/>
        <v>1.0668426823690496</v>
      </c>
      <c r="CE443" s="344">
        <f t="shared" ca="1" si="306"/>
        <v>1.0615300963623673</v>
      </c>
      <c r="CF443" s="344">
        <f t="shared" ca="1" si="306"/>
        <v>0.93826650970550685</v>
      </c>
      <c r="CG443" s="344">
        <f t="shared" ca="1" si="306"/>
        <v>1.0545231500778185</v>
      </c>
      <c r="CH443" s="344">
        <f t="shared" ca="1" si="306"/>
        <v>-9.9237910098911701</v>
      </c>
      <c r="CI443" s="344">
        <f t="shared" ca="1" si="306"/>
        <v>1.0494905206241281</v>
      </c>
      <c r="CJ443" s="344">
        <f t="shared" ca="1" si="306"/>
        <v>1.0100696635472046</v>
      </c>
      <c r="CK443" s="344">
        <f t="shared" ca="1" si="306"/>
        <v>1.0494905206241281</v>
      </c>
      <c r="CL443" s="344">
        <f t="shared" ca="1" si="306"/>
        <v>1.0494905206241281</v>
      </c>
      <c r="CM443" s="344">
        <f t="shared" ca="1" si="306"/>
        <v>1.0100696635472046</v>
      </c>
      <c r="CN443" s="344">
        <f t="shared" ca="1" si="306"/>
        <v>1.0494905206241281</v>
      </c>
      <c r="CO443" s="344">
        <f t="shared" ca="1" si="306"/>
        <v>1.0100696635472046</v>
      </c>
      <c r="CP443" s="344">
        <f t="shared" ca="1" si="306"/>
        <v>1.0494905206241281</v>
      </c>
      <c r="CQ443" s="344">
        <f t="shared" ca="1" si="306"/>
        <v>1.0494905206241281</v>
      </c>
      <c r="CR443" s="344">
        <f t="shared" ca="1" si="306"/>
        <v>0.93122794939335884</v>
      </c>
      <c r="CS443" s="344">
        <f t="shared" ca="1" si="306"/>
        <v>1.0494905206241281</v>
      </c>
      <c r="CT443" s="344">
        <f t="shared" ca="1" si="306"/>
        <v>-0.52605684854956958</v>
      </c>
      <c r="CU443" s="344">
        <f t="shared" ca="1" si="306"/>
        <v>1.0494905206241281</v>
      </c>
      <c r="CV443" s="344">
        <f t="shared" ca="1" si="306"/>
        <v>1.0100696635472046</v>
      </c>
      <c r="CW443" s="344">
        <f t="shared" ca="1" si="306"/>
        <v>1.0494905206241281</v>
      </c>
      <c r="CX443" s="344">
        <f t="shared" ca="1" si="306"/>
        <v>1.0494905206241281</v>
      </c>
      <c r="CY443" s="344">
        <f t="shared" ca="1" si="306"/>
        <v>1.0100696635472046</v>
      </c>
      <c r="CZ443" s="344">
        <f t="shared" ca="1" si="306"/>
        <v>0.39949052062412799</v>
      </c>
      <c r="DA443" s="344">
        <f t="shared" ca="1" si="306"/>
        <v>1.0100696635472046</v>
      </c>
      <c r="DB443" s="344">
        <f t="shared" ca="1" si="306"/>
        <v>1.0494905206241281</v>
      </c>
      <c r="DC443" s="344">
        <f t="shared" ca="1" si="306"/>
        <v>1.0494905206241281</v>
      </c>
      <c r="DD443" s="344">
        <f t="shared" ca="1" si="306"/>
        <v>0.93122794939335884</v>
      </c>
      <c r="DE443" s="344">
        <f t="shared" ca="1" si="306"/>
        <v>1.0494905206241281</v>
      </c>
      <c r="DF443" s="344">
        <f t="shared" ca="1" si="306"/>
        <v>-10.962744348549569</v>
      </c>
      <c r="DG443" s="344">
        <f t="shared" ca="1" si="306"/>
        <v>1.0494905206241281</v>
      </c>
      <c r="DH443" s="344">
        <f t="shared" ca="1" si="306"/>
        <v>1.0100696635472046</v>
      </c>
      <c r="DI443" s="344">
        <f t="shared" ca="1" si="306"/>
        <v>1.0494905206241281</v>
      </c>
      <c r="DJ443" s="344">
        <f t="shared" ca="1" si="306"/>
        <v>1.0494905206241281</v>
      </c>
      <c r="DK443" s="344">
        <f t="shared" ca="1" si="306"/>
        <v>1.0100696635472046</v>
      </c>
      <c r="DL443" s="344">
        <f t="shared" ca="1" si="306"/>
        <v>1.0494905206241281</v>
      </c>
      <c r="DM443" s="344">
        <f t="shared" ca="1" si="306"/>
        <v>1.0100696635472046</v>
      </c>
      <c r="DN443" s="344">
        <f t="shared" ca="1" si="306"/>
        <v>1.0494905206241281</v>
      </c>
    </row>
    <row r="444" spans="1:118">
      <c r="A444" s="151"/>
      <c r="C444" s="5" t="s">
        <v>385</v>
      </c>
      <c r="H444" s="490">
        <f ca="1">XNPV(0.1,J443:DN443,J8:DN8)</f>
        <v>-0.56809254735033987</v>
      </c>
    </row>
    <row r="445" spans="1:118">
      <c r="A445" s="151"/>
    </row>
    <row r="446" spans="1:118">
      <c r="A446" s="151"/>
    </row>
    <row r="447" spans="1:118">
      <c r="A447" s="151"/>
    </row>
    <row r="448" spans="1:118">
      <c r="A448" s="151"/>
    </row>
    <row r="449" spans="1:1">
      <c r="A449" s="151"/>
    </row>
  </sheetData>
  <pageMargins left="0.7" right="0.7" top="0.75" bottom="0.75" header="0.3" footer="0.3"/>
  <pageSetup scale="10" orientation="landscape" r:id="rId1"/>
  <headerFooter>
    <oddHeader>&amp;C&amp;G</oddHeader>
    <oddFooter>&amp;C&amp;G</oddFooter>
  </headerFooter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F489D-5698-4D41-8F39-CA57F5C4B241}">
  <sheetPr codeName="Sheet7">
    <tabColor rgb="FF6CAA50"/>
    <pageSetUpPr fitToPage="1"/>
  </sheetPr>
  <dimension ref="A1:DB449"/>
  <sheetViews>
    <sheetView showGridLines="0" zoomScaleNormal="100" zoomScaleSheetLayoutView="85" workbookViewId="0">
      <pane xSplit="8" ySplit="13" topLeftCell="I14" activePane="bottomRight" state="frozen"/>
      <selection activeCell="J132" sqref="J132"/>
      <selection pane="topRight" activeCell="J132" sqref="J132"/>
      <selection pane="bottomLeft" activeCell="J132" sqref="J132"/>
      <selection pane="bottomRight" activeCell="C2" sqref="C2"/>
    </sheetView>
  </sheetViews>
  <sheetFormatPr defaultColWidth="9" defaultRowHeight="12.5" outlineLevelRow="1"/>
  <cols>
    <col min="1" max="1" width="3.58203125" style="62" customWidth="1"/>
    <col min="2" max="2" width="1.58203125" style="5" customWidth="1"/>
    <col min="3" max="3" width="38.58203125" style="5" customWidth="1"/>
    <col min="4" max="4" width="12.58203125" style="5" customWidth="1"/>
    <col min="5" max="5" width="17.58203125" style="5" customWidth="1"/>
    <col min="6" max="6" width="15.25" style="5" customWidth="1"/>
    <col min="7" max="7" width="13.58203125" style="5" customWidth="1"/>
    <col min="8" max="106" width="15.58203125" style="5" customWidth="1"/>
    <col min="107" max="16384" width="9" style="5"/>
  </cols>
  <sheetData>
    <row r="1" spans="1:106">
      <c r="A1" s="151"/>
    </row>
    <row r="2" spans="1:106" ht="36.5" customHeight="1">
      <c r="A2" s="151"/>
      <c r="C2" s="128" t="e" vm="1">
        <v>#VALUE!</v>
      </c>
    </row>
    <row r="3" spans="1:106" ht="13">
      <c r="A3" s="151"/>
      <c r="C3" s="14" t="str">
        <f>+Inputs!$K$11</f>
        <v>Project 3</v>
      </c>
    </row>
    <row r="4" spans="1:106" ht="13">
      <c r="A4" s="151"/>
      <c r="C4" s="182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  <c r="P4" s="183"/>
      <c r="Q4" s="183"/>
      <c r="R4" s="183"/>
      <c r="S4" s="183"/>
      <c r="T4" s="183"/>
      <c r="U4" s="183"/>
      <c r="V4" s="183"/>
      <c r="W4" s="183"/>
      <c r="X4" s="18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244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</row>
    <row r="5" spans="1:106">
      <c r="A5" s="151"/>
      <c r="J5" s="245">
        <f>MONTH(J8)</f>
        <v>12</v>
      </c>
      <c r="K5" s="245">
        <f t="shared" ref="K5:BV5" si="0">MONTH(K8)</f>
        <v>1</v>
      </c>
      <c r="L5" s="245">
        <f t="shared" si="0"/>
        <v>2</v>
      </c>
      <c r="M5" s="245">
        <f t="shared" si="0"/>
        <v>3</v>
      </c>
      <c r="N5" s="245">
        <f t="shared" si="0"/>
        <v>4</v>
      </c>
      <c r="O5" s="245">
        <f t="shared" si="0"/>
        <v>5</v>
      </c>
      <c r="P5" s="245">
        <f t="shared" si="0"/>
        <v>6</v>
      </c>
      <c r="Q5" s="245">
        <f t="shared" si="0"/>
        <v>7</v>
      </c>
      <c r="R5" s="245">
        <f t="shared" si="0"/>
        <v>8</v>
      </c>
      <c r="S5" s="245">
        <f t="shared" si="0"/>
        <v>9</v>
      </c>
      <c r="T5" s="245">
        <f t="shared" si="0"/>
        <v>10</v>
      </c>
      <c r="U5" s="245">
        <f t="shared" si="0"/>
        <v>11</v>
      </c>
      <c r="V5" s="245">
        <f t="shared" si="0"/>
        <v>12</v>
      </c>
      <c r="W5" s="245">
        <f t="shared" si="0"/>
        <v>1</v>
      </c>
      <c r="X5" s="245">
        <f t="shared" si="0"/>
        <v>2</v>
      </c>
      <c r="Y5" s="245">
        <f t="shared" si="0"/>
        <v>3</v>
      </c>
      <c r="Z5" s="245">
        <f t="shared" si="0"/>
        <v>4</v>
      </c>
      <c r="AA5" s="245">
        <f t="shared" si="0"/>
        <v>5</v>
      </c>
      <c r="AB5" s="245">
        <f t="shared" si="0"/>
        <v>6</v>
      </c>
      <c r="AC5" s="245">
        <f t="shared" si="0"/>
        <v>7</v>
      </c>
      <c r="AD5" s="245">
        <f t="shared" si="0"/>
        <v>8</v>
      </c>
      <c r="AE5" s="245">
        <f t="shared" si="0"/>
        <v>9</v>
      </c>
      <c r="AF5" s="245">
        <f t="shared" si="0"/>
        <v>10</v>
      </c>
      <c r="AG5" s="245">
        <f t="shared" si="0"/>
        <v>11</v>
      </c>
      <c r="AH5" s="245">
        <f t="shared" si="0"/>
        <v>12</v>
      </c>
      <c r="AI5" s="245">
        <f t="shared" si="0"/>
        <v>1</v>
      </c>
      <c r="AJ5" s="245">
        <f t="shared" si="0"/>
        <v>2</v>
      </c>
      <c r="AK5" s="245">
        <f t="shared" si="0"/>
        <v>3</v>
      </c>
      <c r="AL5" s="245">
        <f t="shared" si="0"/>
        <v>4</v>
      </c>
      <c r="AM5" s="245">
        <f t="shared" si="0"/>
        <v>5</v>
      </c>
      <c r="AN5" s="245">
        <f t="shared" si="0"/>
        <v>6</v>
      </c>
      <c r="AO5" s="245">
        <f t="shared" si="0"/>
        <v>7</v>
      </c>
      <c r="AP5" s="245">
        <f t="shared" si="0"/>
        <v>8</v>
      </c>
      <c r="AQ5" s="245">
        <f t="shared" si="0"/>
        <v>9</v>
      </c>
      <c r="AR5" s="245">
        <f t="shared" si="0"/>
        <v>10</v>
      </c>
      <c r="AS5" s="245">
        <f t="shared" si="0"/>
        <v>11</v>
      </c>
      <c r="AT5" s="245">
        <f t="shared" si="0"/>
        <v>12</v>
      </c>
      <c r="AU5" s="245">
        <f t="shared" si="0"/>
        <v>1</v>
      </c>
      <c r="AV5" s="245">
        <f t="shared" si="0"/>
        <v>2</v>
      </c>
      <c r="AW5" s="245">
        <f t="shared" si="0"/>
        <v>3</v>
      </c>
      <c r="AX5" s="245">
        <f t="shared" si="0"/>
        <v>4</v>
      </c>
      <c r="AY5" s="245">
        <f t="shared" si="0"/>
        <v>5</v>
      </c>
      <c r="AZ5" s="245">
        <f t="shared" si="0"/>
        <v>6</v>
      </c>
      <c r="BA5" s="245">
        <f t="shared" si="0"/>
        <v>7</v>
      </c>
      <c r="BB5" s="245">
        <f t="shared" si="0"/>
        <v>8</v>
      </c>
      <c r="BC5" s="245">
        <f t="shared" si="0"/>
        <v>9</v>
      </c>
      <c r="BD5" s="245">
        <f t="shared" si="0"/>
        <v>10</v>
      </c>
      <c r="BE5" s="245">
        <f t="shared" si="0"/>
        <v>11</v>
      </c>
      <c r="BF5" s="245">
        <f t="shared" si="0"/>
        <v>12</v>
      </c>
      <c r="BG5" s="245">
        <f t="shared" si="0"/>
        <v>1</v>
      </c>
      <c r="BH5" s="245">
        <f t="shared" si="0"/>
        <v>2</v>
      </c>
      <c r="BI5" s="245">
        <f t="shared" si="0"/>
        <v>3</v>
      </c>
      <c r="BJ5" s="245">
        <f t="shared" si="0"/>
        <v>4</v>
      </c>
      <c r="BK5" s="245">
        <f t="shared" si="0"/>
        <v>5</v>
      </c>
      <c r="BL5" s="245">
        <f t="shared" si="0"/>
        <v>6</v>
      </c>
      <c r="BM5" s="245">
        <f t="shared" si="0"/>
        <v>7</v>
      </c>
      <c r="BN5" s="245">
        <f t="shared" si="0"/>
        <v>8</v>
      </c>
      <c r="BO5" s="245">
        <f t="shared" si="0"/>
        <v>9</v>
      </c>
      <c r="BP5" s="245">
        <f t="shared" si="0"/>
        <v>10</v>
      </c>
      <c r="BQ5" s="245">
        <f t="shared" si="0"/>
        <v>11</v>
      </c>
      <c r="BR5" s="245">
        <f t="shared" si="0"/>
        <v>12</v>
      </c>
      <c r="BS5" s="245">
        <f t="shared" si="0"/>
        <v>1</v>
      </c>
      <c r="BT5" s="245">
        <f t="shared" si="0"/>
        <v>2</v>
      </c>
      <c r="BU5" s="245">
        <f t="shared" si="0"/>
        <v>3</v>
      </c>
      <c r="BV5" s="245">
        <f t="shared" si="0"/>
        <v>4</v>
      </c>
      <c r="BW5" s="245">
        <f t="shared" ref="BW5:DB5" si="1">MONTH(BW8)</f>
        <v>5</v>
      </c>
      <c r="BX5" s="245">
        <f t="shared" si="1"/>
        <v>6</v>
      </c>
      <c r="BY5" s="245">
        <f t="shared" si="1"/>
        <v>7</v>
      </c>
      <c r="BZ5" s="245">
        <f t="shared" si="1"/>
        <v>8</v>
      </c>
      <c r="CA5" s="245">
        <f t="shared" si="1"/>
        <v>9</v>
      </c>
      <c r="CB5" s="245">
        <f t="shared" si="1"/>
        <v>10</v>
      </c>
      <c r="CC5" s="245">
        <f t="shared" si="1"/>
        <v>11</v>
      </c>
      <c r="CD5" s="245">
        <f t="shared" si="1"/>
        <v>12</v>
      </c>
      <c r="CE5" s="245">
        <f t="shared" si="1"/>
        <v>1</v>
      </c>
      <c r="CF5" s="245">
        <f t="shared" si="1"/>
        <v>2</v>
      </c>
      <c r="CG5" s="245">
        <f t="shared" si="1"/>
        <v>3</v>
      </c>
      <c r="CH5" s="245">
        <f t="shared" si="1"/>
        <v>4</v>
      </c>
      <c r="CI5" s="245">
        <f t="shared" si="1"/>
        <v>5</v>
      </c>
      <c r="CJ5" s="245">
        <f t="shared" si="1"/>
        <v>6</v>
      </c>
      <c r="CK5" s="245">
        <f t="shared" si="1"/>
        <v>7</v>
      </c>
      <c r="CL5" s="245">
        <f t="shared" si="1"/>
        <v>8</v>
      </c>
      <c r="CM5" s="245">
        <f t="shared" si="1"/>
        <v>9</v>
      </c>
      <c r="CN5" s="245">
        <f t="shared" si="1"/>
        <v>10</v>
      </c>
      <c r="CO5" s="245">
        <f t="shared" si="1"/>
        <v>11</v>
      </c>
      <c r="CP5" s="245">
        <f t="shared" si="1"/>
        <v>12</v>
      </c>
      <c r="CQ5" s="245">
        <f t="shared" si="1"/>
        <v>1</v>
      </c>
      <c r="CR5" s="245">
        <f t="shared" si="1"/>
        <v>2</v>
      </c>
      <c r="CS5" s="245">
        <f t="shared" si="1"/>
        <v>3</v>
      </c>
      <c r="CT5" s="245">
        <f t="shared" si="1"/>
        <v>4</v>
      </c>
      <c r="CU5" s="245">
        <f t="shared" si="1"/>
        <v>5</v>
      </c>
      <c r="CV5" s="245">
        <f t="shared" si="1"/>
        <v>6</v>
      </c>
      <c r="CW5" s="245">
        <f t="shared" si="1"/>
        <v>7</v>
      </c>
      <c r="CX5" s="245">
        <f t="shared" si="1"/>
        <v>8</v>
      </c>
      <c r="CY5" s="245">
        <f t="shared" si="1"/>
        <v>9</v>
      </c>
      <c r="CZ5" s="245">
        <f t="shared" si="1"/>
        <v>10</v>
      </c>
      <c r="DA5" s="245">
        <f t="shared" si="1"/>
        <v>11</v>
      </c>
      <c r="DB5" s="245">
        <f t="shared" si="1"/>
        <v>12</v>
      </c>
    </row>
    <row r="6" spans="1:106" ht="13">
      <c r="A6" s="151"/>
      <c r="J6" s="47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</row>
    <row r="7" spans="1:106">
      <c r="A7" s="151"/>
      <c r="C7" s="5" t="s">
        <v>23</v>
      </c>
      <c r="J7" s="101">
        <f t="shared" ref="J7:BU7" si="2">YEAR(J8)</f>
        <v>2027</v>
      </c>
      <c r="K7" s="101">
        <f t="shared" si="2"/>
        <v>2028</v>
      </c>
      <c r="L7" s="101">
        <f t="shared" si="2"/>
        <v>2028</v>
      </c>
      <c r="M7" s="101">
        <f t="shared" si="2"/>
        <v>2028</v>
      </c>
      <c r="N7" s="101">
        <f t="shared" si="2"/>
        <v>2028</v>
      </c>
      <c r="O7" s="101">
        <f t="shared" si="2"/>
        <v>2028</v>
      </c>
      <c r="P7" s="101">
        <f t="shared" si="2"/>
        <v>2028</v>
      </c>
      <c r="Q7" s="101">
        <f t="shared" si="2"/>
        <v>2028</v>
      </c>
      <c r="R7" s="101">
        <f t="shared" si="2"/>
        <v>2028</v>
      </c>
      <c r="S7" s="101">
        <f t="shared" si="2"/>
        <v>2028</v>
      </c>
      <c r="T7" s="101">
        <f t="shared" si="2"/>
        <v>2028</v>
      </c>
      <c r="U7" s="101">
        <f t="shared" si="2"/>
        <v>2028</v>
      </c>
      <c r="V7" s="101">
        <f t="shared" si="2"/>
        <v>2028</v>
      </c>
      <c r="W7" s="101">
        <f t="shared" si="2"/>
        <v>2029</v>
      </c>
      <c r="X7" s="101">
        <f t="shared" si="2"/>
        <v>2029</v>
      </c>
      <c r="Y7" s="101">
        <f t="shared" si="2"/>
        <v>2029</v>
      </c>
      <c r="Z7" s="101">
        <f t="shared" si="2"/>
        <v>2029</v>
      </c>
      <c r="AA7" s="101">
        <f t="shared" si="2"/>
        <v>2029</v>
      </c>
      <c r="AB7" s="101">
        <f t="shared" si="2"/>
        <v>2029</v>
      </c>
      <c r="AC7" s="101">
        <f t="shared" si="2"/>
        <v>2029</v>
      </c>
      <c r="AD7" s="101">
        <f t="shared" si="2"/>
        <v>2029</v>
      </c>
      <c r="AE7" s="101">
        <f t="shared" si="2"/>
        <v>2029</v>
      </c>
      <c r="AF7" s="101">
        <f t="shared" si="2"/>
        <v>2029</v>
      </c>
      <c r="AG7" s="101">
        <f t="shared" si="2"/>
        <v>2029</v>
      </c>
      <c r="AH7" s="101">
        <f t="shared" si="2"/>
        <v>2029</v>
      </c>
      <c r="AI7" s="101">
        <f t="shared" si="2"/>
        <v>2030</v>
      </c>
      <c r="AJ7" s="101">
        <f t="shared" si="2"/>
        <v>2030</v>
      </c>
      <c r="AK7" s="101">
        <f t="shared" si="2"/>
        <v>2030</v>
      </c>
      <c r="AL7" s="101">
        <f t="shared" si="2"/>
        <v>2030</v>
      </c>
      <c r="AM7" s="101">
        <f t="shared" si="2"/>
        <v>2030</v>
      </c>
      <c r="AN7" s="101">
        <f t="shared" si="2"/>
        <v>2030</v>
      </c>
      <c r="AO7" s="101">
        <f t="shared" si="2"/>
        <v>2030</v>
      </c>
      <c r="AP7" s="101">
        <f t="shared" si="2"/>
        <v>2030</v>
      </c>
      <c r="AQ7" s="101">
        <f t="shared" si="2"/>
        <v>2030</v>
      </c>
      <c r="AR7" s="101">
        <f t="shared" si="2"/>
        <v>2030</v>
      </c>
      <c r="AS7" s="101">
        <f t="shared" si="2"/>
        <v>2030</v>
      </c>
      <c r="AT7" s="101">
        <f t="shared" si="2"/>
        <v>2030</v>
      </c>
      <c r="AU7" s="101">
        <f t="shared" si="2"/>
        <v>2031</v>
      </c>
      <c r="AV7" s="101">
        <f t="shared" si="2"/>
        <v>2031</v>
      </c>
      <c r="AW7" s="101">
        <f t="shared" si="2"/>
        <v>2031</v>
      </c>
      <c r="AX7" s="101">
        <f t="shared" si="2"/>
        <v>2031</v>
      </c>
      <c r="AY7" s="101">
        <f t="shared" si="2"/>
        <v>2031</v>
      </c>
      <c r="AZ7" s="101">
        <f t="shared" si="2"/>
        <v>2031</v>
      </c>
      <c r="BA7" s="101">
        <f t="shared" si="2"/>
        <v>2031</v>
      </c>
      <c r="BB7" s="101">
        <f t="shared" si="2"/>
        <v>2031</v>
      </c>
      <c r="BC7" s="101">
        <f t="shared" si="2"/>
        <v>2031</v>
      </c>
      <c r="BD7" s="101">
        <f t="shared" si="2"/>
        <v>2031</v>
      </c>
      <c r="BE7" s="101">
        <f t="shared" si="2"/>
        <v>2031</v>
      </c>
      <c r="BF7" s="101">
        <f t="shared" si="2"/>
        <v>2031</v>
      </c>
      <c r="BG7" s="101">
        <f t="shared" si="2"/>
        <v>2032</v>
      </c>
      <c r="BH7" s="101">
        <f t="shared" si="2"/>
        <v>2032</v>
      </c>
      <c r="BI7" s="101">
        <f t="shared" si="2"/>
        <v>2032</v>
      </c>
      <c r="BJ7" s="101">
        <f t="shared" si="2"/>
        <v>2032</v>
      </c>
      <c r="BK7" s="101">
        <f t="shared" si="2"/>
        <v>2032</v>
      </c>
      <c r="BL7" s="101">
        <f t="shared" si="2"/>
        <v>2032</v>
      </c>
      <c r="BM7" s="101">
        <f t="shared" si="2"/>
        <v>2032</v>
      </c>
      <c r="BN7" s="101">
        <f t="shared" si="2"/>
        <v>2032</v>
      </c>
      <c r="BO7" s="101">
        <f t="shared" si="2"/>
        <v>2032</v>
      </c>
      <c r="BP7" s="101">
        <f t="shared" si="2"/>
        <v>2032</v>
      </c>
      <c r="BQ7" s="101">
        <f t="shared" si="2"/>
        <v>2032</v>
      </c>
      <c r="BR7" s="101">
        <f t="shared" si="2"/>
        <v>2032</v>
      </c>
      <c r="BS7" s="101">
        <f t="shared" si="2"/>
        <v>2033</v>
      </c>
      <c r="BT7" s="101">
        <f t="shared" si="2"/>
        <v>2033</v>
      </c>
      <c r="BU7" s="101">
        <f t="shared" si="2"/>
        <v>2033</v>
      </c>
      <c r="BV7" s="101">
        <f t="shared" ref="BV7:DB7" si="3">YEAR(BV8)</f>
        <v>2033</v>
      </c>
      <c r="BW7" s="101">
        <f t="shared" si="3"/>
        <v>2033</v>
      </c>
      <c r="BX7" s="101">
        <f t="shared" si="3"/>
        <v>2033</v>
      </c>
      <c r="BY7" s="101">
        <f t="shared" si="3"/>
        <v>2033</v>
      </c>
      <c r="BZ7" s="101">
        <f t="shared" si="3"/>
        <v>2033</v>
      </c>
      <c r="CA7" s="101">
        <f t="shared" si="3"/>
        <v>2033</v>
      </c>
      <c r="CB7" s="101">
        <f t="shared" si="3"/>
        <v>2033</v>
      </c>
      <c r="CC7" s="101">
        <f t="shared" si="3"/>
        <v>2033</v>
      </c>
      <c r="CD7" s="101">
        <f t="shared" si="3"/>
        <v>2033</v>
      </c>
      <c r="CE7" s="101">
        <f t="shared" si="3"/>
        <v>2034</v>
      </c>
      <c r="CF7" s="101">
        <f t="shared" si="3"/>
        <v>2034</v>
      </c>
      <c r="CG7" s="101">
        <f t="shared" si="3"/>
        <v>2034</v>
      </c>
      <c r="CH7" s="101">
        <f t="shared" si="3"/>
        <v>2034</v>
      </c>
      <c r="CI7" s="101">
        <f t="shared" si="3"/>
        <v>2034</v>
      </c>
      <c r="CJ7" s="101">
        <f t="shared" si="3"/>
        <v>2034</v>
      </c>
      <c r="CK7" s="101">
        <f t="shared" si="3"/>
        <v>2034</v>
      </c>
      <c r="CL7" s="101">
        <f t="shared" si="3"/>
        <v>2034</v>
      </c>
      <c r="CM7" s="101">
        <f t="shared" si="3"/>
        <v>2034</v>
      </c>
      <c r="CN7" s="101">
        <f t="shared" si="3"/>
        <v>2034</v>
      </c>
      <c r="CO7" s="101">
        <f t="shared" si="3"/>
        <v>2034</v>
      </c>
      <c r="CP7" s="101">
        <f t="shared" si="3"/>
        <v>2034</v>
      </c>
      <c r="CQ7" s="101">
        <f t="shared" si="3"/>
        <v>2035</v>
      </c>
      <c r="CR7" s="101">
        <f t="shared" si="3"/>
        <v>2035</v>
      </c>
      <c r="CS7" s="101">
        <f t="shared" si="3"/>
        <v>2035</v>
      </c>
      <c r="CT7" s="101">
        <f t="shared" si="3"/>
        <v>2035</v>
      </c>
      <c r="CU7" s="101">
        <f t="shared" si="3"/>
        <v>2035</v>
      </c>
      <c r="CV7" s="101">
        <f t="shared" si="3"/>
        <v>2035</v>
      </c>
      <c r="CW7" s="101">
        <f t="shared" si="3"/>
        <v>2035</v>
      </c>
      <c r="CX7" s="101">
        <f t="shared" si="3"/>
        <v>2035</v>
      </c>
      <c r="CY7" s="101">
        <f t="shared" si="3"/>
        <v>2035</v>
      </c>
      <c r="CZ7" s="101">
        <f t="shared" si="3"/>
        <v>2035</v>
      </c>
      <c r="DA7" s="101">
        <f t="shared" si="3"/>
        <v>2035</v>
      </c>
      <c r="DB7" s="101">
        <f t="shared" si="3"/>
        <v>2035</v>
      </c>
    </row>
    <row r="8" spans="1:106">
      <c r="A8" s="151"/>
      <c r="C8" s="5" t="s">
        <v>24</v>
      </c>
      <c r="J8" s="98">
        <f>EOMONTH($F$17,-1)+1</f>
        <v>46722</v>
      </c>
      <c r="K8" s="24">
        <f>+J9+1</f>
        <v>46753</v>
      </c>
      <c r="L8" s="24">
        <f t="shared" ref="L8:BW8" si="4">+K9+1</f>
        <v>46784</v>
      </c>
      <c r="M8" s="24">
        <f t="shared" si="4"/>
        <v>46813</v>
      </c>
      <c r="N8" s="24">
        <f t="shared" si="4"/>
        <v>46844</v>
      </c>
      <c r="O8" s="24">
        <f t="shared" si="4"/>
        <v>46874</v>
      </c>
      <c r="P8" s="24">
        <f t="shared" si="4"/>
        <v>46905</v>
      </c>
      <c r="Q8" s="24">
        <f t="shared" si="4"/>
        <v>46935</v>
      </c>
      <c r="R8" s="24">
        <f t="shared" si="4"/>
        <v>46966</v>
      </c>
      <c r="S8" s="24">
        <f t="shared" si="4"/>
        <v>46997</v>
      </c>
      <c r="T8" s="24">
        <f t="shared" si="4"/>
        <v>47027</v>
      </c>
      <c r="U8" s="24">
        <f t="shared" si="4"/>
        <v>47058</v>
      </c>
      <c r="V8" s="24">
        <f t="shared" si="4"/>
        <v>47088</v>
      </c>
      <c r="W8" s="24">
        <f t="shared" si="4"/>
        <v>47119</v>
      </c>
      <c r="X8" s="24">
        <f t="shared" si="4"/>
        <v>47150</v>
      </c>
      <c r="Y8" s="24">
        <f t="shared" si="4"/>
        <v>47178</v>
      </c>
      <c r="Z8" s="24">
        <f t="shared" si="4"/>
        <v>47209</v>
      </c>
      <c r="AA8" s="24">
        <f t="shared" si="4"/>
        <v>47239</v>
      </c>
      <c r="AB8" s="24">
        <f t="shared" si="4"/>
        <v>47270</v>
      </c>
      <c r="AC8" s="24">
        <f t="shared" si="4"/>
        <v>47300</v>
      </c>
      <c r="AD8" s="24">
        <f t="shared" si="4"/>
        <v>47331</v>
      </c>
      <c r="AE8" s="24">
        <f t="shared" si="4"/>
        <v>47362</v>
      </c>
      <c r="AF8" s="24">
        <f t="shared" si="4"/>
        <v>47392</v>
      </c>
      <c r="AG8" s="24">
        <f t="shared" si="4"/>
        <v>47423</v>
      </c>
      <c r="AH8" s="24">
        <f t="shared" si="4"/>
        <v>47453</v>
      </c>
      <c r="AI8" s="24">
        <f t="shared" si="4"/>
        <v>47484</v>
      </c>
      <c r="AJ8" s="24">
        <f t="shared" si="4"/>
        <v>47515</v>
      </c>
      <c r="AK8" s="24">
        <f t="shared" si="4"/>
        <v>47543</v>
      </c>
      <c r="AL8" s="24">
        <f t="shared" si="4"/>
        <v>47574</v>
      </c>
      <c r="AM8" s="24">
        <f t="shared" si="4"/>
        <v>47604</v>
      </c>
      <c r="AN8" s="24">
        <f t="shared" si="4"/>
        <v>47635</v>
      </c>
      <c r="AO8" s="24">
        <f t="shared" si="4"/>
        <v>47665</v>
      </c>
      <c r="AP8" s="24">
        <f t="shared" si="4"/>
        <v>47696</v>
      </c>
      <c r="AQ8" s="24">
        <f t="shared" si="4"/>
        <v>47727</v>
      </c>
      <c r="AR8" s="24">
        <f t="shared" si="4"/>
        <v>47757</v>
      </c>
      <c r="AS8" s="24">
        <f t="shared" si="4"/>
        <v>47788</v>
      </c>
      <c r="AT8" s="24">
        <f t="shared" si="4"/>
        <v>47818</v>
      </c>
      <c r="AU8" s="24">
        <f t="shared" si="4"/>
        <v>47849</v>
      </c>
      <c r="AV8" s="24">
        <f t="shared" si="4"/>
        <v>47880</v>
      </c>
      <c r="AW8" s="24">
        <f t="shared" si="4"/>
        <v>47908</v>
      </c>
      <c r="AX8" s="24">
        <f t="shared" si="4"/>
        <v>47939</v>
      </c>
      <c r="AY8" s="24">
        <f t="shared" si="4"/>
        <v>47969</v>
      </c>
      <c r="AZ8" s="24">
        <f t="shared" si="4"/>
        <v>48000</v>
      </c>
      <c r="BA8" s="24">
        <f t="shared" si="4"/>
        <v>48030</v>
      </c>
      <c r="BB8" s="24">
        <f t="shared" si="4"/>
        <v>48061</v>
      </c>
      <c r="BC8" s="24">
        <f t="shared" si="4"/>
        <v>48092</v>
      </c>
      <c r="BD8" s="24">
        <f t="shared" si="4"/>
        <v>48122</v>
      </c>
      <c r="BE8" s="24">
        <f t="shared" si="4"/>
        <v>48153</v>
      </c>
      <c r="BF8" s="24">
        <f t="shared" si="4"/>
        <v>48183</v>
      </c>
      <c r="BG8" s="24">
        <f t="shared" si="4"/>
        <v>48214</v>
      </c>
      <c r="BH8" s="24">
        <f t="shared" si="4"/>
        <v>48245</v>
      </c>
      <c r="BI8" s="24">
        <f t="shared" si="4"/>
        <v>48274</v>
      </c>
      <c r="BJ8" s="24">
        <f t="shared" si="4"/>
        <v>48305</v>
      </c>
      <c r="BK8" s="24">
        <f t="shared" si="4"/>
        <v>48335</v>
      </c>
      <c r="BL8" s="24">
        <f t="shared" si="4"/>
        <v>48366</v>
      </c>
      <c r="BM8" s="24">
        <f t="shared" si="4"/>
        <v>48396</v>
      </c>
      <c r="BN8" s="24">
        <f t="shared" si="4"/>
        <v>48427</v>
      </c>
      <c r="BO8" s="24">
        <f t="shared" si="4"/>
        <v>48458</v>
      </c>
      <c r="BP8" s="24">
        <f>+BO9+1</f>
        <v>48488</v>
      </c>
      <c r="BQ8" s="24">
        <f t="shared" si="4"/>
        <v>48519</v>
      </c>
      <c r="BR8" s="24">
        <f t="shared" si="4"/>
        <v>48549</v>
      </c>
      <c r="BS8" s="24">
        <f t="shared" si="4"/>
        <v>48580</v>
      </c>
      <c r="BT8" s="24">
        <f t="shared" si="4"/>
        <v>48611</v>
      </c>
      <c r="BU8" s="24">
        <f t="shared" si="4"/>
        <v>48639</v>
      </c>
      <c r="BV8" s="24">
        <f t="shared" si="4"/>
        <v>48670</v>
      </c>
      <c r="BW8" s="24">
        <f t="shared" si="4"/>
        <v>48700</v>
      </c>
      <c r="BX8" s="24">
        <f t="shared" ref="BX8:DB8" si="5">+BW9+1</f>
        <v>48731</v>
      </c>
      <c r="BY8" s="24">
        <f t="shared" si="5"/>
        <v>48761</v>
      </c>
      <c r="BZ8" s="24">
        <f t="shared" si="5"/>
        <v>48792</v>
      </c>
      <c r="CA8" s="24">
        <f t="shared" si="5"/>
        <v>48823</v>
      </c>
      <c r="CB8" s="24">
        <f t="shared" si="5"/>
        <v>48853</v>
      </c>
      <c r="CC8" s="24">
        <f t="shared" si="5"/>
        <v>48884</v>
      </c>
      <c r="CD8" s="24">
        <f t="shared" si="5"/>
        <v>48914</v>
      </c>
      <c r="CE8" s="24">
        <f t="shared" si="5"/>
        <v>48945</v>
      </c>
      <c r="CF8" s="24">
        <f t="shared" si="5"/>
        <v>48976</v>
      </c>
      <c r="CG8" s="24">
        <f t="shared" si="5"/>
        <v>49004</v>
      </c>
      <c r="CH8" s="24">
        <f t="shared" si="5"/>
        <v>49035</v>
      </c>
      <c r="CI8" s="24">
        <f t="shared" si="5"/>
        <v>49065</v>
      </c>
      <c r="CJ8" s="24">
        <f t="shared" si="5"/>
        <v>49096</v>
      </c>
      <c r="CK8" s="24">
        <f t="shared" si="5"/>
        <v>49126</v>
      </c>
      <c r="CL8" s="24">
        <f t="shared" si="5"/>
        <v>49157</v>
      </c>
      <c r="CM8" s="24">
        <f t="shared" si="5"/>
        <v>49188</v>
      </c>
      <c r="CN8" s="24">
        <f t="shared" si="5"/>
        <v>49218</v>
      </c>
      <c r="CO8" s="24">
        <f t="shared" si="5"/>
        <v>49249</v>
      </c>
      <c r="CP8" s="24">
        <f t="shared" si="5"/>
        <v>49279</v>
      </c>
      <c r="CQ8" s="24">
        <f t="shared" si="5"/>
        <v>49310</v>
      </c>
      <c r="CR8" s="24">
        <f t="shared" si="5"/>
        <v>49341</v>
      </c>
      <c r="CS8" s="24">
        <f t="shared" si="5"/>
        <v>49369</v>
      </c>
      <c r="CT8" s="24">
        <f t="shared" si="5"/>
        <v>49400</v>
      </c>
      <c r="CU8" s="24">
        <f t="shared" si="5"/>
        <v>49430</v>
      </c>
      <c r="CV8" s="24">
        <f t="shared" si="5"/>
        <v>49461</v>
      </c>
      <c r="CW8" s="24">
        <f t="shared" si="5"/>
        <v>49491</v>
      </c>
      <c r="CX8" s="24">
        <f t="shared" si="5"/>
        <v>49522</v>
      </c>
      <c r="CY8" s="24">
        <f t="shared" si="5"/>
        <v>49553</v>
      </c>
      <c r="CZ8" s="24">
        <f t="shared" si="5"/>
        <v>49583</v>
      </c>
      <c r="DA8" s="24">
        <f t="shared" si="5"/>
        <v>49614</v>
      </c>
      <c r="DB8" s="24">
        <f t="shared" si="5"/>
        <v>49644</v>
      </c>
    </row>
    <row r="9" spans="1:106">
      <c r="A9" s="151"/>
      <c r="C9" s="5" t="s">
        <v>25</v>
      </c>
      <c r="J9" s="24">
        <f>EOMONTH(J8,0)</f>
        <v>46752</v>
      </c>
      <c r="K9" s="24">
        <f>EOMONTH(K8,0)</f>
        <v>46783</v>
      </c>
      <c r="L9" s="24">
        <f t="shared" ref="L9:BW9" si="6">EOMONTH(L8,0)</f>
        <v>46812</v>
      </c>
      <c r="M9" s="24">
        <f t="shared" si="6"/>
        <v>46843</v>
      </c>
      <c r="N9" s="24">
        <f t="shared" si="6"/>
        <v>46873</v>
      </c>
      <c r="O9" s="24">
        <f t="shared" si="6"/>
        <v>46904</v>
      </c>
      <c r="P9" s="24">
        <f t="shared" si="6"/>
        <v>46934</v>
      </c>
      <c r="Q9" s="24">
        <f t="shared" si="6"/>
        <v>46965</v>
      </c>
      <c r="R9" s="24">
        <f t="shared" si="6"/>
        <v>46996</v>
      </c>
      <c r="S9" s="24">
        <f t="shared" si="6"/>
        <v>47026</v>
      </c>
      <c r="T9" s="24">
        <f t="shared" si="6"/>
        <v>47057</v>
      </c>
      <c r="U9" s="24">
        <f t="shared" si="6"/>
        <v>47087</v>
      </c>
      <c r="V9" s="24">
        <f t="shared" si="6"/>
        <v>47118</v>
      </c>
      <c r="W9" s="24">
        <f t="shared" si="6"/>
        <v>47149</v>
      </c>
      <c r="X9" s="24">
        <f t="shared" si="6"/>
        <v>47177</v>
      </c>
      <c r="Y9" s="24">
        <f t="shared" si="6"/>
        <v>47208</v>
      </c>
      <c r="Z9" s="24">
        <f t="shared" si="6"/>
        <v>47238</v>
      </c>
      <c r="AA9" s="24">
        <f t="shared" si="6"/>
        <v>47269</v>
      </c>
      <c r="AB9" s="24">
        <f t="shared" si="6"/>
        <v>47299</v>
      </c>
      <c r="AC9" s="24">
        <f t="shared" si="6"/>
        <v>47330</v>
      </c>
      <c r="AD9" s="24">
        <f t="shared" si="6"/>
        <v>47361</v>
      </c>
      <c r="AE9" s="24">
        <f t="shared" si="6"/>
        <v>47391</v>
      </c>
      <c r="AF9" s="24">
        <f t="shared" si="6"/>
        <v>47422</v>
      </c>
      <c r="AG9" s="24">
        <f t="shared" si="6"/>
        <v>47452</v>
      </c>
      <c r="AH9" s="24">
        <f t="shared" si="6"/>
        <v>47483</v>
      </c>
      <c r="AI9" s="24">
        <f t="shared" si="6"/>
        <v>47514</v>
      </c>
      <c r="AJ9" s="24">
        <f t="shared" si="6"/>
        <v>47542</v>
      </c>
      <c r="AK9" s="24">
        <f t="shared" si="6"/>
        <v>47573</v>
      </c>
      <c r="AL9" s="24">
        <f t="shared" si="6"/>
        <v>47603</v>
      </c>
      <c r="AM9" s="24">
        <f t="shared" si="6"/>
        <v>47634</v>
      </c>
      <c r="AN9" s="24">
        <f t="shared" si="6"/>
        <v>47664</v>
      </c>
      <c r="AO9" s="24">
        <f t="shared" si="6"/>
        <v>47695</v>
      </c>
      <c r="AP9" s="24">
        <f t="shared" si="6"/>
        <v>47726</v>
      </c>
      <c r="AQ9" s="24">
        <f t="shared" si="6"/>
        <v>47756</v>
      </c>
      <c r="AR9" s="24">
        <f t="shared" si="6"/>
        <v>47787</v>
      </c>
      <c r="AS9" s="24">
        <f t="shared" si="6"/>
        <v>47817</v>
      </c>
      <c r="AT9" s="24">
        <f t="shared" si="6"/>
        <v>47848</v>
      </c>
      <c r="AU9" s="24">
        <f t="shared" si="6"/>
        <v>47879</v>
      </c>
      <c r="AV9" s="24">
        <f t="shared" si="6"/>
        <v>47907</v>
      </c>
      <c r="AW9" s="24">
        <f t="shared" si="6"/>
        <v>47938</v>
      </c>
      <c r="AX9" s="24">
        <f t="shared" si="6"/>
        <v>47968</v>
      </c>
      <c r="AY9" s="24">
        <f t="shared" si="6"/>
        <v>47999</v>
      </c>
      <c r="AZ9" s="24">
        <f t="shared" si="6"/>
        <v>48029</v>
      </c>
      <c r="BA9" s="24">
        <f t="shared" si="6"/>
        <v>48060</v>
      </c>
      <c r="BB9" s="24">
        <f t="shared" si="6"/>
        <v>48091</v>
      </c>
      <c r="BC9" s="24">
        <f t="shared" si="6"/>
        <v>48121</v>
      </c>
      <c r="BD9" s="24">
        <f t="shared" si="6"/>
        <v>48152</v>
      </c>
      <c r="BE9" s="24">
        <f t="shared" si="6"/>
        <v>48182</v>
      </c>
      <c r="BF9" s="24">
        <f t="shared" si="6"/>
        <v>48213</v>
      </c>
      <c r="BG9" s="24">
        <f t="shared" si="6"/>
        <v>48244</v>
      </c>
      <c r="BH9" s="24">
        <f t="shared" si="6"/>
        <v>48273</v>
      </c>
      <c r="BI9" s="24">
        <f t="shared" si="6"/>
        <v>48304</v>
      </c>
      <c r="BJ9" s="24">
        <f t="shared" si="6"/>
        <v>48334</v>
      </c>
      <c r="BK9" s="24">
        <f t="shared" si="6"/>
        <v>48365</v>
      </c>
      <c r="BL9" s="24">
        <f t="shared" si="6"/>
        <v>48395</v>
      </c>
      <c r="BM9" s="24">
        <f t="shared" si="6"/>
        <v>48426</v>
      </c>
      <c r="BN9" s="24">
        <f t="shared" si="6"/>
        <v>48457</v>
      </c>
      <c r="BO9" s="24">
        <f t="shared" si="6"/>
        <v>48487</v>
      </c>
      <c r="BP9" s="24">
        <f t="shared" si="6"/>
        <v>48518</v>
      </c>
      <c r="BQ9" s="24">
        <f t="shared" si="6"/>
        <v>48548</v>
      </c>
      <c r="BR9" s="24">
        <f t="shared" si="6"/>
        <v>48579</v>
      </c>
      <c r="BS9" s="24">
        <f t="shared" si="6"/>
        <v>48610</v>
      </c>
      <c r="BT9" s="24">
        <f t="shared" si="6"/>
        <v>48638</v>
      </c>
      <c r="BU9" s="24">
        <f t="shared" si="6"/>
        <v>48669</v>
      </c>
      <c r="BV9" s="24">
        <f t="shared" si="6"/>
        <v>48699</v>
      </c>
      <c r="BW9" s="24">
        <f t="shared" si="6"/>
        <v>48730</v>
      </c>
      <c r="BX9" s="24">
        <f t="shared" ref="BX9:DB9" si="7">EOMONTH(BX8,0)</f>
        <v>48760</v>
      </c>
      <c r="BY9" s="24">
        <f t="shared" si="7"/>
        <v>48791</v>
      </c>
      <c r="BZ9" s="24">
        <f t="shared" si="7"/>
        <v>48822</v>
      </c>
      <c r="CA9" s="24">
        <f t="shared" si="7"/>
        <v>48852</v>
      </c>
      <c r="CB9" s="24">
        <f t="shared" si="7"/>
        <v>48883</v>
      </c>
      <c r="CC9" s="24">
        <f t="shared" si="7"/>
        <v>48913</v>
      </c>
      <c r="CD9" s="24">
        <f t="shared" si="7"/>
        <v>48944</v>
      </c>
      <c r="CE9" s="24">
        <f t="shared" si="7"/>
        <v>48975</v>
      </c>
      <c r="CF9" s="24">
        <f t="shared" si="7"/>
        <v>49003</v>
      </c>
      <c r="CG9" s="24">
        <f t="shared" si="7"/>
        <v>49034</v>
      </c>
      <c r="CH9" s="24">
        <f t="shared" si="7"/>
        <v>49064</v>
      </c>
      <c r="CI9" s="24">
        <f t="shared" si="7"/>
        <v>49095</v>
      </c>
      <c r="CJ9" s="24">
        <f t="shared" si="7"/>
        <v>49125</v>
      </c>
      <c r="CK9" s="24">
        <f t="shared" si="7"/>
        <v>49156</v>
      </c>
      <c r="CL9" s="24">
        <f t="shared" si="7"/>
        <v>49187</v>
      </c>
      <c r="CM9" s="24">
        <f t="shared" si="7"/>
        <v>49217</v>
      </c>
      <c r="CN9" s="24">
        <f t="shared" si="7"/>
        <v>49248</v>
      </c>
      <c r="CO9" s="24">
        <f t="shared" si="7"/>
        <v>49278</v>
      </c>
      <c r="CP9" s="24">
        <f t="shared" si="7"/>
        <v>49309</v>
      </c>
      <c r="CQ9" s="24">
        <f t="shared" si="7"/>
        <v>49340</v>
      </c>
      <c r="CR9" s="24">
        <f t="shared" si="7"/>
        <v>49368</v>
      </c>
      <c r="CS9" s="24">
        <f t="shared" si="7"/>
        <v>49399</v>
      </c>
      <c r="CT9" s="24">
        <f t="shared" si="7"/>
        <v>49429</v>
      </c>
      <c r="CU9" s="24">
        <f t="shared" si="7"/>
        <v>49460</v>
      </c>
      <c r="CV9" s="24">
        <f t="shared" si="7"/>
        <v>49490</v>
      </c>
      <c r="CW9" s="24">
        <f t="shared" si="7"/>
        <v>49521</v>
      </c>
      <c r="CX9" s="24">
        <f t="shared" si="7"/>
        <v>49552</v>
      </c>
      <c r="CY9" s="24">
        <f t="shared" si="7"/>
        <v>49582</v>
      </c>
      <c r="CZ9" s="24">
        <f t="shared" si="7"/>
        <v>49613</v>
      </c>
      <c r="DA9" s="24">
        <f t="shared" si="7"/>
        <v>49643</v>
      </c>
      <c r="DB9" s="24">
        <f t="shared" si="7"/>
        <v>49674</v>
      </c>
    </row>
    <row r="10" spans="1:106" s="7" customFormat="1">
      <c r="A10" s="151"/>
      <c r="C10" s="7" t="s">
        <v>61</v>
      </c>
      <c r="J10" s="48">
        <f>+J9-J8+1</f>
        <v>31</v>
      </c>
      <c r="K10" s="48">
        <f>+K9-K8+1</f>
        <v>31</v>
      </c>
      <c r="L10" s="48">
        <f t="shared" ref="L10:BW10" si="8">+L9-L8+1</f>
        <v>29</v>
      </c>
      <c r="M10" s="48">
        <f t="shared" si="8"/>
        <v>31</v>
      </c>
      <c r="N10" s="48">
        <f t="shared" si="8"/>
        <v>30</v>
      </c>
      <c r="O10" s="48">
        <f t="shared" si="8"/>
        <v>31</v>
      </c>
      <c r="P10" s="48">
        <f t="shared" si="8"/>
        <v>30</v>
      </c>
      <c r="Q10" s="48">
        <f t="shared" si="8"/>
        <v>31</v>
      </c>
      <c r="R10" s="48">
        <f t="shared" si="8"/>
        <v>31</v>
      </c>
      <c r="S10" s="48">
        <f t="shared" si="8"/>
        <v>30</v>
      </c>
      <c r="T10" s="48">
        <f t="shared" si="8"/>
        <v>31</v>
      </c>
      <c r="U10" s="48">
        <f t="shared" si="8"/>
        <v>30</v>
      </c>
      <c r="V10" s="48">
        <f t="shared" si="8"/>
        <v>31</v>
      </c>
      <c r="W10" s="48">
        <f t="shared" si="8"/>
        <v>31</v>
      </c>
      <c r="X10" s="48">
        <f t="shared" si="8"/>
        <v>28</v>
      </c>
      <c r="Y10" s="48">
        <f t="shared" si="8"/>
        <v>31</v>
      </c>
      <c r="Z10" s="48">
        <f t="shared" si="8"/>
        <v>30</v>
      </c>
      <c r="AA10" s="48">
        <f t="shared" si="8"/>
        <v>31</v>
      </c>
      <c r="AB10" s="48">
        <f t="shared" si="8"/>
        <v>30</v>
      </c>
      <c r="AC10" s="48">
        <f t="shared" si="8"/>
        <v>31</v>
      </c>
      <c r="AD10" s="48">
        <f t="shared" si="8"/>
        <v>31</v>
      </c>
      <c r="AE10" s="48">
        <f t="shared" si="8"/>
        <v>30</v>
      </c>
      <c r="AF10" s="48">
        <f t="shared" si="8"/>
        <v>31</v>
      </c>
      <c r="AG10" s="48">
        <f t="shared" si="8"/>
        <v>30</v>
      </c>
      <c r="AH10" s="48">
        <f t="shared" si="8"/>
        <v>31</v>
      </c>
      <c r="AI10" s="48">
        <f t="shared" si="8"/>
        <v>31</v>
      </c>
      <c r="AJ10" s="48">
        <f t="shared" si="8"/>
        <v>28</v>
      </c>
      <c r="AK10" s="48">
        <f t="shared" si="8"/>
        <v>31</v>
      </c>
      <c r="AL10" s="48">
        <f t="shared" si="8"/>
        <v>30</v>
      </c>
      <c r="AM10" s="48">
        <f t="shared" si="8"/>
        <v>31</v>
      </c>
      <c r="AN10" s="48">
        <f t="shared" si="8"/>
        <v>30</v>
      </c>
      <c r="AO10" s="48">
        <f t="shared" si="8"/>
        <v>31</v>
      </c>
      <c r="AP10" s="48">
        <f t="shared" si="8"/>
        <v>31</v>
      </c>
      <c r="AQ10" s="48">
        <f t="shared" si="8"/>
        <v>30</v>
      </c>
      <c r="AR10" s="48">
        <f t="shared" si="8"/>
        <v>31</v>
      </c>
      <c r="AS10" s="48">
        <f t="shared" si="8"/>
        <v>30</v>
      </c>
      <c r="AT10" s="48">
        <f t="shared" si="8"/>
        <v>31</v>
      </c>
      <c r="AU10" s="48">
        <f t="shared" si="8"/>
        <v>31</v>
      </c>
      <c r="AV10" s="48">
        <f t="shared" si="8"/>
        <v>28</v>
      </c>
      <c r="AW10" s="48">
        <f t="shared" si="8"/>
        <v>31</v>
      </c>
      <c r="AX10" s="48">
        <f t="shared" si="8"/>
        <v>30</v>
      </c>
      <c r="AY10" s="48">
        <f t="shared" si="8"/>
        <v>31</v>
      </c>
      <c r="AZ10" s="48">
        <f t="shared" si="8"/>
        <v>30</v>
      </c>
      <c r="BA10" s="48">
        <f t="shared" si="8"/>
        <v>31</v>
      </c>
      <c r="BB10" s="48">
        <f t="shared" si="8"/>
        <v>31</v>
      </c>
      <c r="BC10" s="48">
        <f t="shared" si="8"/>
        <v>30</v>
      </c>
      <c r="BD10" s="48">
        <f t="shared" si="8"/>
        <v>31</v>
      </c>
      <c r="BE10" s="48">
        <f t="shared" si="8"/>
        <v>30</v>
      </c>
      <c r="BF10" s="48">
        <f t="shared" si="8"/>
        <v>31</v>
      </c>
      <c r="BG10" s="48">
        <f t="shared" si="8"/>
        <v>31</v>
      </c>
      <c r="BH10" s="48">
        <f t="shared" si="8"/>
        <v>29</v>
      </c>
      <c r="BI10" s="48">
        <f t="shared" si="8"/>
        <v>31</v>
      </c>
      <c r="BJ10" s="48">
        <f t="shared" si="8"/>
        <v>30</v>
      </c>
      <c r="BK10" s="48">
        <f t="shared" si="8"/>
        <v>31</v>
      </c>
      <c r="BL10" s="48">
        <f t="shared" si="8"/>
        <v>30</v>
      </c>
      <c r="BM10" s="48">
        <f t="shared" si="8"/>
        <v>31</v>
      </c>
      <c r="BN10" s="48">
        <f t="shared" si="8"/>
        <v>31</v>
      </c>
      <c r="BO10" s="48">
        <f t="shared" si="8"/>
        <v>30</v>
      </c>
      <c r="BP10" s="48">
        <f t="shared" si="8"/>
        <v>31</v>
      </c>
      <c r="BQ10" s="48">
        <f t="shared" si="8"/>
        <v>30</v>
      </c>
      <c r="BR10" s="48">
        <f t="shared" si="8"/>
        <v>31</v>
      </c>
      <c r="BS10" s="48">
        <f t="shared" si="8"/>
        <v>31</v>
      </c>
      <c r="BT10" s="48">
        <f t="shared" si="8"/>
        <v>28</v>
      </c>
      <c r="BU10" s="48">
        <f t="shared" si="8"/>
        <v>31</v>
      </c>
      <c r="BV10" s="48">
        <f t="shared" si="8"/>
        <v>30</v>
      </c>
      <c r="BW10" s="48">
        <f t="shared" si="8"/>
        <v>31</v>
      </c>
      <c r="BX10" s="48">
        <f t="shared" ref="BX10:DB10" si="9">+BX9-BX8+1</f>
        <v>30</v>
      </c>
      <c r="BY10" s="48">
        <f t="shared" si="9"/>
        <v>31</v>
      </c>
      <c r="BZ10" s="48">
        <f t="shared" si="9"/>
        <v>31</v>
      </c>
      <c r="CA10" s="48">
        <f t="shared" si="9"/>
        <v>30</v>
      </c>
      <c r="CB10" s="48">
        <f t="shared" si="9"/>
        <v>31</v>
      </c>
      <c r="CC10" s="48">
        <f t="shared" si="9"/>
        <v>30</v>
      </c>
      <c r="CD10" s="48">
        <f t="shared" si="9"/>
        <v>31</v>
      </c>
      <c r="CE10" s="48">
        <f t="shared" si="9"/>
        <v>31</v>
      </c>
      <c r="CF10" s="48">
        <f t="shared" si="9"/>
        <v>28</v>
      </c>
      <c r="CG10" s="48">
        <f t="shared" si="9"/>
        <v>31</v>
      </c>
      <c r="CH10" s="48">
        <f t="shared" si="9"/>
        <v>30</v>
      </c>
      <c r="CI10" s="48">
        <f t="shared" si="9"/>
        <v>31</v>
      </c>
      <c r="CJ10" s="48">
        <f t="shared" si="9"/>
        <v>30</v>
      </c>
      <c r="CK10" s="48">
        <f t="shared" si="9"/>
        <v>31</v>
      </c>
      <c r="CL10" s="48">
        <f t="shared" si="9"/>
        <v>31</v>
      </c>
      <c r="CM10" s="48">
        <f t="shared" si="9"/>
        <v>30</v>
      </c>
      <c r="CN10" s="48">
        <f t="shared" si="9"/>
        <v>31</v>
      </c>
      <c r="CO10" s="48">
        <f t="shared" si="9"/>
        <v>30</v>
      </c>
      <c r="CP10" s="48">
        <f t="shared" si="9"/>
        <v>31</v>
      </c>
      <c r="CQ10" s="48">
        <f t="shared" si="9"/>
        <v>31</v>
      </c>
      <c r="CR10" s="48">
        <f t="shared" si="9"/>
        <v>28</v>
      </c>
      <c r="CS10" s="48">
        <f t="shared" si="9"/>
        <v>31</v>
      </c>
      <c r="CT10" s="48">
        <f t="shared" si="9"/>
        <v>30</v>
      </c>
      <c r="CU10" s="48">
        <f t="shared" si="9"/>
        <v>31</v>
      </c>
      <c r="CV10" s="48">
        <f t="shared" si="9"/>
        <v>30</v>
      </c>
      <c r="CW10" s="48">
        <f t="shared" si="9"/>
        <v>31</v>
      </c>
      <c r="CX10" s="48">
        <f t="shared" si="9"/>
        <v>31</v>
      </c>
      <c r="CY10" s="48">
        <f t="shared" si="9"/>
        <v>30</v>
      </c>
      <c r="CZ10" s="48">
        <f t="shared" si="9"/>
        <v>31</v>
      </c>
      <c r="DA10" s="48">
        <f t="shared" si="9"/>
        <v>30</v>
      </c>
      <c r="DB10" s="48">
        <f t="shared" si="9"/>
        <v>31</v>
      </c>
    </row>
    <row r="11" spans="1:106">
      <c r="A11" s="151"/>
      <c r="C11" s="5" t="s">
        <v>26</v>
      </c>
      <c r="J11" s="26">
        <f t="shared" ref="J11:BU11" si="10">+YEARFRAC(J8-1,J9,1)</f>
        <v>8.4931506849315067E-2</v>
      </c>
      <c r="K11" s="26">
        <f t="shared" si="10"/>
        <v>8.4931506849315067E-2</v>
      </c>
      <c r="L11" s="26">
        <f t="shared" si="10"/>
        <v>7.9234972677595633E-2</v>
      </c>
      <c r="M11" s="26">
        <f t="shared" si="10"/>
        <v>8.4699453551912565E-2</v>
      </c>
      <c r="N11" s="26">
        <f t="shared" si="10"/>
        <v>8.1967213114754092E-2</v>
      </c>
      <c r="O11" s="26">
        <f t="shared" si="10"/>
        <v>8.4699453551912565E-2</v>
      </c>
      <c r="P11" s="26">
        <f t="shared" si="10"/>
        <v>8.1967213114754092E-2</v>
      </c>
      <c r="Q11" s="26">
        <f t="shared" si="10"/>
        <v>8.4699453551912565E-2</v>
      </c>
      <c r="R11" s="26">
        <f t="shared" si="10"/>
        <v>8.4699453551912565E-2</v>
      </c>
      <c r="S11" s="26">
        <f t="shared" si="10"/>
        <v>8.1967213114754092E-2</v>
      </c>
      <c r="T11" s="26">
        <f t="shared" si="10"/>
        <v>8.4699453551912565E-2</v>
      </c>
      <c r="U11" s="26">
        <f t="shared" si="10"/>
        <v>8.1967213114754092E-2</v>
      </c>
      <c r="V11" s="26">
        <f t="shared" si="10"/>
        <v>8.4699453551912565E-2</v>
      </c>
      <c r="W11" s="26">
        <f t="shared" si="10"/>
        <v>8.4931506849315067E-2</v>
      </c>
      <c r="X11" s="26">
        <f t="shared" si="10"/>
        <v>7.6712328767123292E-2</v>
      </c>
      <c r="Y11" s="26">
        <f t="shared" si="10"/>
        <v>8.4931506849315067E-2</v>
      </c>
      <c r="Z11" s="26">
        <f t="shared" si="10"/>
        <v>8.2191780821917804E-2</v>
      </c>
      <c r="AA11" s="26">
        <f t="shared" si="10"/>
        <v>8.4931506849315067E-2</v>
      </c>
      <c r="AB11" s="26">
        <f t="shared" si="10"/>
        <v>8.2191780821917804E-2</v>
      </c>
      <c r="AC11" s="26">
        <f t="shared" si="10"/>
        <v>8.4931506849315067E-2</v>
      </c>
      <c r="AD11" s="26">
        <f t="shared" si="10"/>
        <v>8.4931506849315067E-2</v>
      </c>
      <c r="AE11" s="26">
        <f t="shared" si="10"/>
        <v>8.2191780821917804E-2</v>
      </c>
      <c r="AF11" s="26">
        <f t="shared" si="10"/>
        <v>8.4931506849315067E-2</v>
      </c>
      <c r="AG11" s="26">
        <f t="shared" si="10"/>
        <v>8.2191780821917804E-2</v>
      </c>
      <c r="AH11" s="26">
        <f t="shared" si="10"/>
        <v>8.4931506849315067E-2</v>
      </c>
      <c r="AI11" s="26">
        <f t="shared" si="10"/>
        <v>8.4931506849315067E-2</v>
      </c>
      <c r="AJ11" s="26">
        <f t="shared" si="10"/>
        <v>7.6712328767123292E-2</v>
      </c>
      <c r="AK11" s="26">
        <f t="shared" si="10"/>
        <v>8.4931506849315067E-2</v>
      </c>
      <c r="AL11" s="26">
        <f t="shared" si="10"/>
        <v>8.2191780821917804E-2</v>
      </c>
      <c r="AM11" s="26">
        <f t="shared" si="10"/>
        <v>8.4931506849315067E-2</v>
      </c>
      <c r="AN11" s="26">
        <f t="shared" si="10"/>
        <v>8.2191780821917804E-2</v>
      </c>
      <c r="AO11" s="26">
        <f t="shared" si="10"/>
        <v>8.4931506849315067E-2</v>
      </c>
      <c r="AP11" s="26">
        <f t="shared" si="10"/>
        <v>8.4931506849315067E-2</v>
      </c>
      <c r="AQ11" s="26">
        <f t="shared" si="10"/>
        <v>8.2191780821917804E-2</v>
      </c>
      <c r="AR11" s="26">
        <f t="shared" si="10"/>
        <v>8.4931506849315067E-2</v>
      </c>
      <c r="AS11" s="26">
        <f t="shared" si="10"/>
        <v>8.2191780821917804E-2</v>
      </c>
      <c r="AT11" s="26">
        <f t="shared" si="10"/>
        <v>8.4931506849315067E-2</v>
      </c>
      <c r="AU11" s="26">
        <f t="shared" si="10"/>
        <v>8.4931506849315067E-2</v>
      </c>
      <c r="AV11" s="26">
        <f t="shared" si="10"/>
        <v>7.6712328767123292E-2</v>
      </c>
      <c r="AW11" s="26">
        <f t="shared" si="10"/>
        <v>8.4931506849315067E-2</v>
      </c>
      <c r="AX11" s="26">
        <f t="shared" si="10"/>
        <v>8.2191780821917804E-2</v>
      </c>
      <c r="AY11" s="26">
        <f t="shared" si="10"/>
        <v>8.4931506849315067E-2</v>
      </c>
      <c r="AZ11" s="26">
        <f t="shared" si="10"/>
        <v>8.2191780821917804E-2</v>
      </c>
      <c r="BA11" s="26">
        <f t="shared" si="10"/>
        <v>8.4931506849315067E-2</v>
      </c>
      <c r="BB11" s="26">
        <f t="shared" si="10"/>
        <v>8.4931506849315067E-2</v>
      </c>
      <c r="BC11" s="26">
        <f t="shared" si="10"/>
        <v>8.2191780821917804E-2</v>
      </c>
      <c r="BD11" s="26">
        <f t="shared" si="10"/>
        <v>8.4931506849315067E-2</v>
      </c>
      <c r="BE11" s="26">
        <f t="shared" si="10"/>
        <v>8.2191780821917804E-2</v>
      </c>
      <c r="BF11" s="26">
        <f t="shared" si="10"/>
        <v>8.4931506849315067E-2</v>
      </c>
      <c r="BG11" s="26">
        <f t="shared" si="10"/>
        <v>8.4931506849315067E-2</v>
      </c>
      <c r="BH11" s="26">
        <f t="shared" si="10"/>
        <v>7.9234972677595633E-2</v>
      </c>
      <c r="BI11" s="26">
        <f t="shared" si="10"/>
        <v>8.4699453551912565E-2</v>
      </c>
      <c r="BJ11" s="26">
        <f t="shared" si="10"/>
        <v>8.1967213114754092E-2</v>
      </c>
      <c r="BK11" s="26">
        <f t="shared" si="10"/>
        <v>8.4699453551912565E-2</v>
      </c>
      <c r="BL11" s="26">
        <f t="shared" si="10"/>
        <v>8.1967213114754092E-2</v>
      </c>
      <c r="BM11" s="26">
        <f t="shared" si="10"/>
        <v>8.4699453551912565E-2</v>
      </c>
      <c r="BN11" s="26">
        <f t="shared" si="10"/>
        <v>8.4699453551912565E-2</v>
      </c>
      <c r="BO11" s="26">
        <f t="shared" si="10"/>
        <v>8.1967213114754092E-2</v>
      </c>
      <c r="BP11" s="26">
        <f t="shared" si="10"/>
        <v>8.4699453551912565E-2</v>
      </c>
      <c r="BQ11" s="26">
        <f t="shared" si="10"/>
        <v>8.1967213114754092E-2</v>
      </c>
      <c r="BR11" s="26">
        <f t="shared" si="10"/>
        <v>8.4699453551912565E-2</v>
      </c>
      <c r="BS11" s="26">
        <f t="shared" si="10"/>
        <v>8.4931506849315067E-2</v>
      </c>
      <c r="BT11" s="26">
        <f t="shared" si="10"/>
        <v>7.6712328767123292E-2</v>
      </c>
      <c r="BU11" s="26">
        <f t="shared" si="10"/>
        <v>8.4931506849315067E-2</v>
      </c>
      <c r="BV11" s="26">
        <f t="shared" ref="BV11:DB11" si="11">+YEARFRAC(BV8-1,BV9,1)</f>
        <v>8.2191780821917804E-2</v>
      </c>
      <c r="BW11" s="26">
        <f t="shared" si="11"/>
        <v>8.4931506849315067E-2</v>
      </c>
      <c r="BX11" s="26">
        <f t="shared" si="11"/>
        <v>8.2191780821917804E-2</v>
      </c>
      <c r="BY11" s="26">
        <f t="shared" si="11"/>
        <v>8.4931506849315067E-2</v>
      </c>
      <c r="BZ11" s="26">
        <f t="shared" si="11"/>
        <v>8.4931506849315067E-2</v>
      </c>
      <c r="CA11" s="26">
        <f t="shared" si="11"/>
        <v>8.2191780821917804E-2</v>
      </c>
      <c r="CB11" s="26">
        <f t="shared" si="11"/>
        <v>8.4931506849315067E-2</v>
      </c>
      <c r="CC11" s="26">
        <f t="shared" si="11"/>
        <v>8.2191780821917804E-2</v>
      </c>
      <c r="CD11" s="26">
        <f t="shared" si="11"/>
        <v>8.4931506849315067E-2</v>
      </c>
      <c r="CE11" s="26">
        <f t="shared" si="11"/>
        <v>8.4931506849315067E-2</v>
      </c>
      <c r="CF11" s="26">
        <f t="shared" si="11"/>
        <v>7.6712328767123292E-2</v>
      </c>
      <c r="CG11" s="26">
        <f t="shared" si="11"/>
        <v>8.4931506849315067E-2</v>
      </c>
      <c r="CH11" s="26">
        <f t="shared" si="11"/>
        <v>8.2191780821917804E-2</v>
      </c>
      <c r="CI11" s="26">
        <f t="shared" si="11"/>
        <v>8.4931506849315067E-2</v>
      </c>
      <c r="CJ11" s="26">
        <f t="shared" si="11"/>
        <v>8.2191780821917804E-2</v>
      </c>
      <c r="CK11" s="26">
        <f t="shared" si="11"/>
        <v>8.4931506849315067E-2</v>
      </c>
      <c r="CL11" s="26">
        <f t="shared" si="11"/>
        <v>8.4931506849315067E-2</v>
      </c>
      <c r="CM11" s="26">
        <f t="shared" si="11"/>
        <v>8.2191780821917804E-2</v>
      </c>
      <c r="CN11" s="26">
        <f t="shared" si="11"/>
        <v>8.4931506849315067E-2</v>
      </c>
      <c r="CO11" s="26">
        <f t="shared" si="11"/>
        <v>8.2191780821917804E-2</v>
      </c>
      <c r="CP11" s="26">
        <f t="shared" si="11"/>
        <v>8.4931506849315067E-2</v>
      </c>
      <c r="CQ11" s="26">
        <f t="shared" si="11"/>
        <v>8.4931506849315067E-2</v>
      </c>
      <c r="CR11" s="26">
        <f t="shared" si="11"/>
        <v>7.6712328767123292E-2</v>
      </c>
      <c r="CS11" s="26">
        <f t="shared" si="11"/>
        <v>8.4931506849315067E-2</v>
      </c>
      <c r="CT11" s="26">
        <f t="shared" si="11"/>
        <v>8.2191780821917804E-2</v>
      </c>
      <c r="CU11" s="26">
        <f t="shared" si="11"/>
        <v>8.4931506849315067E-2</v>
      </c>
      <c r="CV11" s="26">
        <f t="shared" si="11"/>
        <v>8.2191780821917804E-2</v>
      </c>
      <c r="CW11" s="26">
        <f t="shared" si="11"/>
        <v>8.4931506849315067E-2</v>
      </c>
      <c r="CX11" s="26">
        <f t="shared" si="11"/>
        <v>8.4931506849315067E-2</v>
      </c>
      <c r="CY11" s="26">
        <f t="shared" si="11"/>
        <v>8.2191780821917804E-2</v>
      </c>
      <c r="CZ11" s="26">
        <f t="shared" si="11"/>
        <v>8.4931506849315067E-2</v>
      </c>
      <c r="DA11" s="26">
        <f t="shared" si="11"/>
        <v>8.2191780821917804E-2</v>
      </c>
      <c r="DB11" s="26">
        <f t="shared" si="11"/>
        <v>8.4931506849315067E-2</v>
      </c>
    </row>
    <row r="12" spans="1:106">
      <c r="A12" s="15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</row>
    <row r="13" spans="1:106" ht="13">
      <c r="A13" s="151"/>
      <c r="D13" s="9" t="s">
        <v>7</v>
      </c>
      <c r="E13" s="10"/>
      <c r="F13" s="11"/>
      <c r="G13" s="12" t="s">
        <v>22</v>
      </c>
      <c r="H13" s="13" t="s">
        <v>27</v>
      </c>
      <c r="I13" s="14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</row>
    <row r="14" spans="1:106" ht="13">
      <c r="A14" s="151"/>
      <c r="B14" s="40" t="s">
        <v>11</v>
      </c>
      <c r="C14" s="415"/>
      <c r="D14" s="415"/>
      <c r="E14" s="415"/>
      <c r="F14" s="415"/>
      <c r="G14" s="415"/>
      <c r="H14" s="15"/>
      <c r="I14" s="16"/>
    </row>
    <row r="15" spans="1:106" ht="13">
      <c r="A15" s="151"/>
      <c r="C15" s="16"/>
      <c r="D15" s="16"/>
      <c r="E15" s="16"/>
      <c r="F15" s="16"/>
      <c r="G15" s="16"/>
      <c r="H15" s="15"/>
      <c r="I15" s="16"/>
    </row>
    <row r="16" spans="1:106">
      <c r="A16" s="151"/>
      <c r="C16" s="5" t="s">
        <v>63</v>
      </c>
      <c r="F16" s="49">
        <f>+Inputs!$O$7</f>
        <v>1000000</v>
      </c>
      <c r="H16" s="18"/>
    </row>
    <row r="17" spans="1:106">
      <c r="A17" s="151"/>
      <c r="C17" s="5" t="s">
        <v>51</v>
      </c>
      <c r="F17" s="17">
        <f>Inputs!K16</f>
        <v>46722</v>
      </c>
      <c r="H17" s="18"/>
    </row>
    <row r="18" spans="1:106">
      <c r="A18" s="151"/>
      <c r="C18" s="5" t="s">
        <v>221</v>
      </c>
      <c r="F18" s="17">
        <f>Inputs!K17</f>
        <v>46753</v>
      </c>
      <c r="H18" s="18"/>
    </row>
    <row r="19" spans="1:106">
      <c r="A19" s="151"/>
      <c r="C19" s="5" t="s">
        <v>50</v>
      </c>
      <c r="F19" s="17">
        <f>Inputs!$K19</f>
        <v>46844</v>
      </c>
      <c r="H19" s="18"/>
    </row>
    <row r="20" spans="1:106">
      <c r="A20" s="151"/>
      <c r="C20" s="5" t="s">
        <v>358</v>
      </c>
      <c r="F20" s="17">
        <f>+Inputs!K22</f>
        <v>50496</v>
      </c>
      <c r="H20" s="18"/>
    </row>
    <row r="21" spans="1:106" ht="13">
      <c r="A21" s="151"/>
      <c r="C21" s="16"/>
      <c r="D21" s="16"/>
      <c r="E21" s="16"/>
      <c r="F21" s="16"/>
      <c r="G21" s="16"/>
      <c r="H21" s="15"/>
      <c r="I21" s="16"/>
    </row>
    <row r="22" spans="1:106" ht="13">
      <c r="A22" s="151"/>
      <c r="C22" s="360" t="s">
        <v>290</v>
      </c>
      <c r="D22" s="359"/>
      <c r="E22" s="359"/>
      <c r="F22" s="416"/>
      <c r="G22" s="359"/>
      <c r="H22" s="18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</row>
    <row r="23" spans="1:106">
      <c r="A23" s="151"/>
      <c r="C23" s="5" t="s">
        <v>172</v>
      </c>
      <c r="F23" s="44"/>
      <c r="H23" s="18"/>
      <c r="J23" s="31">
        <f>IF(AND('Project 3'!J$8&gt;=$F$18,'Project 3'!J8&lt;'Project 3'!$F$19),1,0)</f>
        <v>0</v>
      </c>
      <c r="K23" s="31">
        <f>IF(AND('Project 3'!K$8&gt;=$F$18,'Project 3'!K8&lt;'Project 3'!$F$19),1,0)</f>
        <v>1</v>
      </c>
      <c r="L23" s="31">
        <f>IF(AND('Project 3'!L$8&gt;=$F$18,'Project 3'!L8&lt;'Project 3'!$F$19),1,0)</f>
        <v>1</v>
      </c>
      <c r="M23" s="31">
        <f>IF(AND('Project 3'!M$8&gt;=$F$18,'Project 3'!M8&lt;'Project 3'!$F$19),1,0)</f>
        <v>1</v>
      </c>
      <c r="N23" s="31">
        <f>IF(AND('Project 3'!N$8&gt;=$F$18,'Project 3'!N8&lt;'Project 3'!$F$19),1,0)</f>
        <v>0</v>
      </c>
      <c r="O23" s="31">
        <f>IF(AND('Project 3'!O$8&gt;=$F$18,'Project 3'!O8&lt;'Project 3'!$F$19),1,0)</f>
        <v>0</v>
      </c>
      <c r="P23" s="31">
        <f>IF(AND('Project 3'!P$8&gt;=$F$18,'Project 3'!P8&lt;'Project 3'!$F$19),1,0)</f>
        <v>0</v>
      </c>
      <c r="Q23" s="31">
        <f>IF(AND('Project 3'!Q$8&gt;=$F$18,'Project 3'!Q8&lt;'Project 3'!$F$19),1,0)</f>
        <v>0</v>
      </c>
      <c r="R23" s="31">
        <f>IF(AND('Project 3'!R$8&gt;=$F$18,'Project 3'!R8&lt;'Project 3'!$F$19),1,0)</f>
        <v>0</v>
      </c>
      <c r="S23" s="31">
        <f>IF(AND('Project 3'!S$8&gt;=$F$18,'Project 3'!S8&lt;'Project 3'!$F$19),1,0)</f>
        <v>0</v>
      </c>
      <c r="T23" s="31">
        <f>IF(AND('Project 3'!T$8&gt;=$F$18,'Project 3'!T8&lt;'Project 3'!$F$19),1,0)</f>
        <v>0</v>
      </c>
      <c r="U23" s="31">
        <f>IF(AND('Project 3'!U$8&gt;=$F$18,'Project 3'!U8&lt;'Project 3'!$F$19),1,0)</f>
        <v>0</v>
      </c>
      <c r="V23" s="31">
        <f>IF(AND('Project 3'!V$8&gt;=$F$18,'Project 3'!V8&lt;'Project 3'!$F$19),1,0)</f>
        <v>0</v>
      </c>
      <c r="W23" s="31">
        <f>IF(AND('Project 3'!W$8&gt;=$F$18,'Project 3'!W8&lt;'Project 3'!$F$19),1,0)</f>
        <v>0</v>
      </c>
      <c r="X23" s="31">
        <f>IF(AND('Project 3'!X$8&gt;=$F$18,'Project 3'!X8&lt;'Project 3'!$F$19),1,0)</f>
        <v>0</v>
      </c>
      <c r="Y23" s="31">
        <f>IF(AND('Project 3'!Y$8&gt;=$F$18,'Project 3'!Y8&lt;'Project 3'!$F$19),1,0)</f>
        <v>0</v>
      </c>
      <c r="Z23" s="31">
        <f>IF(AND('Project 3'!Z$8&gt;=$F$18,'Project 3'!Z8&lt;'Project 3'!$F$19),1,0)</f>
        <v>0</v>
      </c>
      <c r="AA23" s="31">
        <f>IF(AND('Project 3'!AA$8&gt;=$F$18,'Project 3'!AA8&lt;'Project 3'!$F$19),1,0)</f>
        <v>0</v>
      </c>
      <c r="AB23" s="31">
        <f>IF(AND('Project 3'!AB$8&gt;=$F$18,'Project 3'!AB8&lt;'Project 3'!$F$19),1,0)</f>
        <v>0</v>
      </c>
      <c r="AC23" s="31">
        <f>IF(AND('Project 3'!AC$8&gt;=$F$18,'Project 3'!AC8&lt;'Project 3'!$F$19),1,0)</f>
        <v>0</v>
      </c>
      <c r="AD23" s="31">
        <f>IF(AND('Project 3'!AD$8&gt;=$F$18,'Project 3'!AD8&lt;'Project 3'!$F$19),1,0)</f>
        <v>0</v>
      </c>
      <c r="AE23" s="31">
        <f>IF(AND('Project 3'!AE$8&gt;=$F$18,'Project 3'!AE8&lt;'Project 3'!$F$19),1,0)</f>
        <v>0</v>
      </c>
      <c r="AF23" s="31">
        <f>IF(AND('Project 3'!AF$8&gt;=$F$18,'Project 3'!AF8&lt;'Project 3'!$F$19),1,0)</f>
        <v>0</v>
      </c>
      <c r="AG23" s="31">
        <f>IF(AND('Project 3'!AG$8&gt;=$F$18,'Project 3'!AG8&lt;'Project 3'!$F$19),1,0)</f>
        <v>0</v>
      </c>
      <c r="AH23" s="31">
        <f>IF(AND('Project 3'!AH$8&gt;=$F$18,'Project 3'!AH8&lt;'Project 3'!$F$19),1,0)</f>
        <v>0</v>
      </c>
      <c r="AI23" s="31">
        <f>IF(AND('Project 3'!AI$8&gt;=$F$18,'Project 3'!AI8&lt;'Project 3'!$F$19),1,0)</f>
        <v>0</v>
      </c>
      <c r="AJ23" s="31">
        <f>IF(AND('Project 3'!AJ$8&gt;=$F$18,'Project 3'!AJ8&lt;'Project 3'!$F$19),1,0)</f>
        <v>0</v>
      </c>
      <c r="AK23" s="31">
        <f>IF(AND('Project 3'!AK$8&gt;=$F$18,'Project 3'!AK8&lt;'Project 3'!$F$19),1,0)</f>
        <v>0</v>
      </c>
      <c r="AL23" s="31">
        <f>IF(AND('Project 3'!AL$8&gt;=$F$18,'Project 3'!AL8&lt;'Project 3'!$F$19),1,0)</f>
        <v>0</v>
      </c>
      <c r="AM23" s="31">
        <f>IF(AND('Project 3'!AM$8&gt;=$F$18,'Project 3'!AM8&lt;'Project 3'!$F$19),1,0)</f>
        <v>0</v>
      </c>
      <c r="AN23" s="31">
        <f>IF(AND('Project 3'!AN$8&gt;=$F$18,'Project 3'!AN8&lt;'Project 3'!$F$19),1,0)</f>
        <v>0</v>
      </c>
      <c r="AO23" s="31">
        <f>IF(AND('Project 3'!AO$8&gt;=$F$18,'Project 3'!AO8&lt;'Project 3'!$F$19),1,0)</f>
        <v>0</v>
      </c>
      <c r="AP23" s="31">
        <f>IF(AND('Project 3'!AP$8&gt;=$F$18,'Project 3'!AP8&lt;'Project 3'!$F$19),1,0)</f>
        <v>0</v>
      </c>
      <c r="AQ23" s="31">
        <f>IF(AND('Project 3'!AQ$8&gt;=$F$18,'Project 3'!AQ8&lt;'Project 3'!$F$19),1,0)</f>
        <v>0</v>
      </c>
      <c r="AR23" s="31">
        <f>IF(AND('Project 3'!AR$8&gt;=$F$18,'Project 3'!AR8&lt;'Project 3'!$F$19),1,0)</f>
        <v>0</v>
      </c>
      <c r="AS23" s="31">
        <f>IF(AND('Project 3'!AS$8&gt;=$F$18,'Project 3'!AS8&lt;'Project 3'!$F$19),1,0)</f>
        <v>0</v>
      </c>
      <c r="AT23" s="31">
        <f>IF(AND('Project 3'!AT$8&gt;=$F$18,'Project 3'!AT8&lt;'Project 3'!$F$19),1,0)</f>
        <v>0</v>
      </c>
      <c r="AU23" s="31">
        <f>IF(AND('Project 3'!AU$8&gt;=$F$18,'Project 3'!AU8&lt;'Project 3'!$F$19),1,0)</f>
        <v>0</v>
      </c>
      <c r="AV23" s="31">
        <f>IF(AND('Project 3'!AV$8&gt;=$F$18,'Project 3'!AV8&lt;'Project 3'!$F$19),1,0)</f>
        <v>0</v>
      </c>
      <c r="AW23" s="31">
        <f>IF(AND('Project 3'!AW$8&gt;=$F$18,'Project 3'!AW8&lt;'Project 3'!$F$19),1,0)</f>
        <v>0</v>
      </c>
      <c r="AX23" s="31">
        <f>IF(AND('Project 3'!AX$8&gt;=$F$18,'Project 3'!AX8&lt;'Project 3'!$F$19),1,0)</f>
        <v>0</v>
      </c>
      <c r="AY23" s="31">
        <f>IF(AND('Project 3'!AY$8&gt;=$F$18,'Project 3'!AY8&lt;'Project 3'!$F$19),1,0)</f>
        <v>0</v>
      </c>
      <c r="AZ23" s="31">
        <f>IF(AND('Project 3'!AZ$8&gt;=$F$18,'Project 3'!AZ8&lt;'Project 3'!$F$19),1,0)</f>
        <v>0</v>
      </c>
      <c r="BA23" s="31">
        <f>IF(AND('Project 3'!BA$8&gt;=$F$18,'Project 3'!BA8&lt;'Project 3'!$F$19),1,0)</f>
        <v>0</v>
      </c>
      <c r="BB23" s="31">
        <f>IF(AND('Project 3'!BB$8&gt;=$F$18,'Project 3'!BB8&lt;'Project 3'!$F$19),1,0)</f>
        <v>0</v>
      </c>
      <c r="BC23" s="31">
        <f>IF(AND('Project 3'!BC$8&gt;=$F$18,'Project 3'!BC8&lt;'Project 3'!$F$19),1,0)</f>
        <v>0</v>
      </c>
      <c r="BD23" s="31">
        <f>IF(AND('Project 3'!BD$8&gt;=$F$18,'Project 3'!BD8&lt;'Project 3'!$F$19),1,0)</f>
        <v>0</v>
      </c>
      <c r="BE23" s="31">
        <f>IF(AND('Project 3'!BE$8&gt;=$F$18,'Project 3'!BE8&lt;'Project 3'!$F$19),1,0)</f>
        <v>0</v>
      </c>
      <c r="BF23" s="31">
        <f>IF(AND('Project 3'!BF$8&gt;=$F$18,'Project 3'!BF8&lt;'Project 3'!$F$19),1,0)</f>
        <v>0</v>
      </c>
      <c r="BG23" s="31">
        <f>IF(AND('Project 3'!BG$8&gt;=$F$18,'Project 3'!BG8&lt;'Project 3'!$F$19),1,0)</f>
        <v>0</v>
      </c>
      <c r="BH23" s="31">
        <f>IF(AND('Project 3'!BH$8&gt;=$F$18,'Project 3'!BH8&lt;'Project 3'!$F$19),1,0)</f>
        <v>0</v>
      </c>
      <c r="BI23" s="31">
        <f>IF(AND('Project 3'!BI$8&gt;=$F$18,'Project 3'!BI8&lt;'Project 3'!$F$19),1,0)</f>
        <v>0</v>
      </c>
      <c r="BJ23" s="31">
        <f>IF(AND('Project 3'!BJ$8&gt;=$F$18,'Project 3'!BJ8&lt;'Project 3'!$F$19),1,0)</f>
        <v>0</v>
      </c>
      <c r="BK23" s="31">
        <f>IF(AND('Project 3'!BK$8&gt;=$F$18,'Project 3'!BK8&lt;'Project 3'!$F$19),1,0)</f>
        <v>0</v>
      </c>
      <c r="BL23" s="31">
        <f>IF(AND('Project 3'!BL$8&gt;=$F$18,'Project 3'!BL8&lt;'Project 3'!$F$19),1,0)</f>
        <v>0</v>
      </c>
      <c r="BM23" s="31">
        <f>IF(AND('Project 3'!BM$8&gt;=$F$18,'Project 3'!BM8&lt;'Project 3'!$F$19),1,0)</f>
        <v>0</v>
      </c>
      <c r="BN23" s="31">
        <f>IF(AND('Project 3'!BN$8&gt;=$F$18,'Project 3'!BN8&lt;'Project 3'!$F$19),1,0)</f>
        <v>0</v>
      </c>
      <c r="BO23" s="31">
        <f>IF(AND('Project 3'!BO$8&gt;=$F$18,'Project 3'!BO8&lt;'Project 3'!$F$19),1,0)</f>
        <v>0</v>
      </c>
      <c r="BP23" s="31">
        <f>IF(AND('Project 3'!BP$8&gt;=$F$18,'Project 3'!BP8&lt;'Project 3'!$F$19),1,0)</f>
        <v>0</v>
      </c>
      <c r="BQ23" s="31">
        <f>IF(AND('Project 3'!BQ$8&gt;=$F$18,'Project 3'!BQ8&lt;'Project 3'!$F$19),1,0)</f>
        <v>0</v>
      </c>
      <c r="BR23" s="31">
        <f>IF(AND('Project 3'!BR$8&gt;=$F$18,'Project 3'!BR8&lt;'Project 3'!$F$19),1,0)</f>
        <v>0</v>
      </c>
      <c r="BS23" s="31">
        <f>IF(AND('Project 3'!BS$8&gt;=$F$18,'Project 3'!BS8&lt;'Project 3'!$F$19),1,0)</f>
        <v>0</v>
      </c>
      <c r="BT23" s="31">
        <f>IF(AND('Project 3'!BT$8&gt;=$F$18,'Project 3'!BT8&lt;'Project 3'!$F$19),1,0)</f>
        <v>0</v>
      </c>
      <c r="BU23" s="31">
        <f>IF(AND('Project 3'!BU$8&gt;=$F$18,'Project 3'!BU8&lt;'Project 3'!$F$19),1,0)</f>
        <v>0</v>
      </c>
      <c r="BV23" s="31">
        <f>IF(AND('Project 3'!BV$8&gt;=$F$18,'Project 3'!BV8&lt;'Project 3'!$F$19),1,0)</f>
        <v>0</v>
      </c>
      <c r="BW23" s="31">
        <f>IF(AND('Project 3'!BW$8&gt;=$F$18,'Project 3'!BW8&lt;'Project 3'!$F$19),1,0)</f>
        <v>0</v>
      </c>
      <c r="BX23" s="31">
        <f>IF(AND('Project 3'!BX$8&gt;=$F$18,'Project 3'!BX8&lt;'Project 3'!$F$19),1,0)</f>
        <v>0</v>
      </c>
      <c r="BY23" s="31">
        <f>IF(AND('Project 3'!BY$8&gt;=$F$18,'Project 3'!BY8&lt;'Project 3'!$F$19),1,0)</f>
        <v>0</v>
      </c>
      <c r="BZ23" s="31">
        <f>IF(AND('Project 3'!BZ$8&gt;=$F$18,'Project 3'!BZ8&lt;'Project 3'!$F$19),1,0)</f>
        <v>0</v>
      </c>
      <c r="CA23" s="31">
        <f>IF(AND('Project 3'!CA$8&gt;=$F$18,'Project 3'!CA8&lt;'Project 3'!$F$19),1,0)</f>
        <v>0</v>
      </c>
      <c r="CB23" s="31">
        <f>IF(AND('Project 3'!CB$8&gt;=$F$18,'Project 3'!CB8&lt;'Project 3'!$F$19),1,0)</f>
        <v>0</v>
      </c>
      <c r="CC23" s="31">
        <f>IF(AND('Project 3'!CC$8&gt;=$F$18,'Project 3'!CC8&lt;'Project 3'!$F$19),1,0)</f>
        <v>0</v>
      </c>
      <c r="CD23" s="31">
        <f>IF(AND('Project 3'!CD$8&gt;=$F$18,'Project 3'!CD8&lt;'Project 3'!$F$19),1,0)</f>
        <v>0</v>
      </c>
      <c r="CE23" s="31">
        <f>IF(AND('Project 3'!CE$8&gt;=$F$18,'Project 3'!CE8&lt;'Project 3'!$F$19),1,0)</f>
        <v>0</v>
      </c>
      <c r="CF23" s="31">
        <f>IF(AND('Project 3'!CF$8&gt;=$F$18,'Project 3'!CF8&lt;'Project 3'!$F$19),1,0)</f>
        <v>0</v>
      </c>
      <c r="CG23" s="31">
        <f>IF(AND('Project 3'!CG$8&gt;=$F$18,'Project 3'!CG8&lt;'Project 3'!$F$19),1,0)</f>
        <v>0</v>
      </c>
      <c r="CH23" s="31">
        <f>IF(AND('Project 3'!CH$8&gt;=$F$18,'Project 3'!CH8&lt;'Project 3'!$F$19),1,0)</f>
        <v>0</v>
      </c>
      <c r="CI23" s="31">
        <f>IF(AND('Project 3'!CI$8&gt;=$F$18,'Project 3'!CI8&lt;'Project 3'!$F$19),1,0)</f>
        <v>0</v>
      </c>
      <c r="CJ23" s="31">
        <f>IF(AND('Project 3'!CJ$8&gt;=$F$18,'Project 3'!CJ8&lt;'Project 3'!$F$19),1,0)</f>
        <v>0</v>
      </c>
      <c r="CK23" s="31">
        <f>IF(AND('Project 3'!CK$8&gt;=$F$18,'Project 3'!CK8&lt;'Project 3'!$F$19),1,0)</f>
        <v>0</v>
      </c>
      <c r="CL23" s="31">
        <f>IF(AND('Project 3'!CL$8&gt;=$F$18,'Project 3'!CL8&lt;'Project 3'!$F$19),1,0)</f>
        <v>0</v>
      </c>
      <c r="CM23" s="31">
        <f>IF(AND('Project 3'!CM$8&gt;=$F$18,'Project 3'!CM8&lt;'Project 3'!$F$19),1,0)</f>
        <v>0</v>
      </c>
      <c r="CN23" s="31">
        <f>IF(AND('Project 3'!CN$8&gt;=$F$18,'Project 3'!CN8&lt;'Project 3'!$F$19),1,0)</f>
        <v>0</v>
      </c>
      <c r="CO23" s="31">
        <f>IF(AND('Project 3'!CO$8&gt;=$F$18,'Project 3'!CO8&lt;'Project 3'!$F$19),1,0)</f>
        <v>0</v>
      </c>
      <c r="CP23" s="31">
        <f>IF(AND('Project 3'!CP$8&gt;=$F$18,'Project 3'!CP8&lt;'Project 3'!$F$19),1,0)</f>
        <v>0</v>
      </c>
      <c r="CQ23" s="31">
        <f>IF(AND('Project 3'!CQ$8&gt;=$F$18,'Project 3'!CQ8&lt;'Project 3'!$F$19),1,0)</f>
        <v>0</v>
      </c>
      <c r="CR23" s="31">
        <f>IF(AND('Project 3'!CR$8&gt;=$F$18,'Project 3'!CR8&lt;'Project 3'!$F$19),1,0)</f>
        <v>0</v>
      </c>
      <c r="CS23" s="31">
        <f>IF(AND('Project 3'!CS$8&gt;=$F$18,'Project 3'!CS8&lt;'Project 3'!$F$19),1,0)</f>
        <v>0</v>
      </c>
      <c r="CT23" s="31">
        <f>IF(AND('Project 3'!CT$8&gt;=$F$18,'Project 3'!CT8&lt;'Project 3'!$F$19),1,0)</f>
        <v>0</v>
      </c>
      <c r="CU23" s="31">
        <f>IF(AND('Project 3'!CU$8&gt;=$F$18,'Project 3'!CU8&lt;'Project 3'!$F$19),1,0)</f>
        <v>0</v>
      </c>
      <c r="CV23" s="31">
        <f>IF(AND('Project 3'!CV$8&gt;=$F$18,'Project 3'!CV8&lt;'Project 3'!$F$19),1,0)</f>
        <v>0</v>
      </c>
      <c r="CW23" s="31">
        <f>IF(AND('Project 3'!CW$8&gt;=$F$18,'Project 3'!CW8&lt;'Project 3'!$F$19),1,0)</f>
        <v>0</v>
      </c>
      <c r="CX23" s="31">
        <f>IF(AND('Project 3'!CX$8&gt;=$F$18,'Project 3'!CX8&lt;'Project 3'!$F$19),1,0)</f>
        <v>0</v>
      </c>
      <c r="CY23" s="31">
        <f>IF(AND('Project 3'!CY$8&gt;=$F$18,'Project 3'!CY8&lt;'Project 3'!$F$19),1,0)</f>
        <v>0</v>
      </c>
      <c r="CZ23" s="31">
        <f>IF(AND('Project 3'!CZ$8&gt;=$F$18,'Project 3'!CZ8&lt;'Project 3'!$F$19),1,0)</f>
        <v>0</v>
      </c>
      <c r="DA23" s="31">
        <f>IF(AND('Project 3'!DA$8&gt;=$F$18,'Project 3'!DA8&lt;'Project 3'!$F$19),1,0)</f>
        <v>0</v>
      </c>
      <c r="DB23" s="31">
        <f>IF(AND('Project 3'!DB$8&gt;=$F$18,'Project 3'!DB8&lt;'Project 3'!$F$19),1,0)</f>
        <v>0</v>
      </c>
    </row>
    <row r="24" spans="1:106">
      <c r="A24" s="151"/>
      <c r="C24" s="5" t="s">
        <v>28</v>
      </c>
      <c r="F24" s="30"/>
      <c r="H24" s="18"/>
      <c r="J24" s="31">
        <f>IF(AND('Project 3'!J$8&gt;=$F$19,'Project 3'!J8&lt;'Project 3'!$F$20),1,0)</f>
        <v>0</v>
      </c>
      <c r="K24" s="31">
        <f>IF(AND('Project 3'!K$8&gt;=$F$19,'Project 3'!K8&lt;'Project 3'!$F$20),1,0)</f>
        <v>0</v>
      </c>
      <c r="L24" s="31">
        <f>IF(AND('Project 3'!L$8&gt;=$F$19,'Project 3'!L8&lt;'Project 3'!$F$20),1,0)</f>
        <v>0</v>
      </c>
      <c r="M24" s="31">
        <f>IF(AND('Project 3'!M$8&gt;=$F$19,'Project 3'!M8&lt;'Project 3'!$F$20),1,0)</f>
        <v>0</v>
      </c>
      <c r="N24" s="31">
        <f>IF(AND('Project 3'!N$8&gt;=$F$19,'Project 3'!N8&lt;'Project 3'!$F$20),1,0)</f>
        <v>1</v>
      </c>
      <c r="O24" s="31">
        <f>IF(AND('Project 3'!O$8&gt;=$F$19,'Project 3'!O8&lt;'Project 3'!$F$20),1,0)</f>
        <v>1</v>
      </c>
      <c r="P24" s="31">
        <f>IF(AND('Project 3'!P$8&gt;=$F$19,'Project 3'!P8&lt;'Project 3'!$F$20),1,0)</f>
        <v>1</v>
      </c>
      <c r="Q24" s="31">
        <f>IF(AND('Project 3'!Q$8&gt;=$F$19,'Project 3'!Q8&lt;'Project 3'!$F$20),1,0)</f>
        <v>1</v>
      </c>
      <c r="R24" s="31">
        <f>IF(AND('Project 3'!R$8&gt;=$F$19,'Project 3'!R8&lt;'Project 3'!$F$20),1,0)</f>
        <v>1</v>
      </c>
      <c r="S24" s="31">
        <f>IF(AND('Project 3'!S$8&gt;=$F$19,'Project 3'!S8&lt;'Project 3'!$F$20),1,0)</f>
        <v>1</v>
      </c>
      <c r="T24" s="31">
        <f>IF(AND('Project 3'!T$8&gt;=$F$19,'Project 3'!T8&lt;'Project 3'!$F$20),1,0)</f>
        <v>1</v>
      </c>
      <c r="U24" s="31">
        <f>IF(AND('Project 3'!U$8&gt;=$F$19,'Project 3'!U8&lt;'Project 3'!$F$20),1,0)</f>
        <v>1</v>
      </c>
      <c r="V24" s="31">
        <f>IF(AND('Project 3'!V$8&gt;=$F$19,'Project 3'!V8&lt;'Project 3'!$F$20),1,0)</f>
        <v>1</v>
      </c>
      <c r="W24" s="31">
        <f>IF(AND('Project 3'!W$8&gt;=$F$19,'Project 3'!W8&lt;'Project 3'!$F$20),1,0)</f>
        <v>1</v>
      </c>
      <c r="X24" s="31">
        <f>IF(AND('Project 3'!X$8&gt;=$F$19,'Project 3'!X8&lt;'Project 3'!$F$20),1,0)</f>
        <v>1</v>
      </c>
      <c r="Y24" s="31">
        <f>IF(AND('Project 3'!Y$8&gt;=$F$19,'Project 3'!Y8&lt;'Project 3'!$F$20),1,0)</f>
        <v>1</v>
      </c>
      <c r="Z24" s="31">
        <f>IF(AND('Project 3'!Z$8&gt;=$F$19,'Project 3'!Z8&lt;'Project 3'!$F$20),1,0)</f>
        <v>1</v>
      </c>
      <c r="AA24" s="31">
        <f>IF(AND('Project 3'!AA$8&gt;=$F$19,'Project 3'!AA8&lt;'Project 3'!$F$20),1,0)</f>
        <v>1</v>
      </c>
      <c r="AB24" s="31">
        <f>IF(AND('Project 3'!AB$8&gt;=$F$19,'Project 3'!AB8&lt;'Project 3'!$F$20),1,0)</f>
        <v>1</v>
      </c>
      <c r="AC24" s="31">
        <f>IF(AND('Project 3'!AC$8&gt;=$F$19,'Project 3'!AC8&lt;'Project 3'!$F$20),1,0)</f>
        <v>1</v>
      </c>
      <c r="AD24" s="31">
        <f>IF(AND('Project 3'!AD$8&gt;=$F$19,'Project 3'!AD8&lt;'Project 3'!$F$20),1,0)</f>
        <v>1</v>
      </c>
      <c r="AE24" s="31">
        <f>IF(AND('Project 3'!AE$8&gt;=$F$19,'Project 3'!AE8&lt;'Project 3'!$F$20),1,0)</f>
        <v>1</v>
      </c>
      <c r="AF24" s="31">
        <f>IF(AND('Project 3'!AF$8&gt;=$F$19,'Project 3'!AF8&lt;'Project 3'!$F$20),1,0)</f>
        <v>1</v>
      </c>
      <c r="AG24" s="31">
        <f>IF(AND('Project 3'!AG$8&gt;=$F$19,'Project 3'!AG8&lt;'Project 3'!$F$20),1,0)</f>
        <v>1</v>
      </c>
      <c r="AH24" s="31">
        <f>IF(AND('Project 3'!AH$8&gt;=$F$19,'Project 3'!AH8&lt;'Project 3'!$F$20),1,0)</f>
        <v>1</v>
      </c>
      <c r="AI24" s="31">
        <f>IF(AND('Project 3'!AI$8&gt;=$F$19,'Project 3'!AI8&lt;'Project 3'!$F$20),1,0)</f>
        <v>1</v>
      </c>
      <c r="AJ24" s="31">
        <f>IF(AND('Project 3'!AJ$8&gt;=$F$19,'Project 3'!AJ8&lt;'Project 3'!$F$20),1,0)</f>
        <v>1</v>
      </c>
      <c r="AK24" s="31">
        <f>IF(AND('Project 3'!AK$8&gt;=$F$19,'Project 3'!AK8&lt;'Project 3'!$F$20),1,0)</f>
        <v>1</v>
      </c>
      <c r="AL24" s="31">
        <f>IF(AND('Project 3'!AL$8&gt;=$F$19,'Project 3'!AL8&lt;'Project 3'!$F$20),1,0)</f>
        <v>1</v>
      </c>
      <c r="AM24" s="31">
        <f>IF(AND('Project 3'!AM$8&gt;=$F$19,'Project 3'!AM8&lt;'Project 3'!$F$20),1,0)</f>
        <v>1</v>
      </c>
      <c r="AN24" s="31">
        <f>IF(AND('Project 3'!AN$8&gt;=$F$19,'Project 3'!AN8&lt;'Project 3'!$F$20),1,0)</f>
        <v>1</v>
      </c>
      <c r="AO24" s="31">
        <f>IF(AND('Project 3'!AO$8&gt;=$F$19,'Project 3'!AO8&lt;'Project 3'!$F$20),1,0)</f>
        <v>1</v>
      </c>
      <c r="AP24" s="31">
        <f>IF(AND('Project 3'!AP$8&gt;=$F$19,'Project 3'!AP8&lt;'Project 3'!$F$20),1,0)</f>
        <v>1</v>
      </c>
      <c r="AQ24" s="31">
        <f>IF(AND('Project 3'!AQ$8&gt;=$F$19,'Project 3'!AQ8&lt;'Project 3'!$F$20),1,0)</f>
        <v>1</v>
      </c>
      <c r="AR24" s="31">
        <f>IF(AND('Project 3'!AR$8&gt;=$F$19,'Project 3'!AR8&lt;'Project 3'!$F$20),1,0)</f>
        <v>1</v>
      </c>
      <c r="AS24" s="31">
        <f>IF(AND('Project 3'!AS$8&gt;=$F$19,'Project 3'!AS8&lt;'Project 3'!$F$20),1,0)</f>
        <v>1</v>
      </c>
      <c r="AT24" s="31">
        <f>IF(AND('Project 3'!AT$8&gt;=$F$19,'Project 3'!AT8&lt;'Project 3'!$F$20),1,0)</f>
        <v>1</v>
      </c>
      <c r="AU24" s="31">
        <f>IF(AND('Project 3'!AU$8&gt;=$F$19,'Project 3'!AU8&lt;'Project 3'!$F$20),1,0)</f>
        <v>1</v>
      </c>
      <c r="AV24" s="31">
        <f>IF(AND('Project 3'!AV$8&gt;=$F$19,'Project 3'!AV8&lt;'Project 3'!$F$20),1,0)</f>
        <v>1</v>
      </c>
      <c r="AW24" s="31">
        <f>IF(AND('Project 3'!AW$8&gt;=$F$19,'Project 3'!AW8&lt;'Project 3'!$F$20),1,0)</f>
        <v>1</v>
      </c>
      <c r="AX24" s="31">
        <f>IF(AND('Project 3'!AX$8&gt;=$F$19,'Project 3'!AX8&lt;'Project 3'!$F$20),1,0)</f>
        <v>1</v>
      </c>
      <c r="AY24" s="31">
        <f>IF(AND('Project 3'!AY$8&gt;=$F$19,'Project 3'!AY8&lt;'Project 3'!$F$20),1,0)</f>
        <v>1</v>
      </c>
      <c r="AZ24" s="31">
        <f>IF(AND('Project 3'!AZ$8&gt;=$F$19,'Project 3'!AZ8&lt;'Project 3'!$F$20),1,0)</f>
        <v>1</v>
      </c>
      <c r="BA24" s="31">
        <f>IF(AND('Project 3'!BA$8&gt;=$F$19,'Project 3'!BA8&lt;'Project 3'!$F$20),1,0)</f>
        <v>1</v>
      </c>
      <c r="BB24" s="31">
        <f>IF(AND('Project 3'!BB$8&gt;=$F$19,'Project 3'!BB8&lt;'Project 3'!$F$20),1,0)</f>
        <v>1</v>
      </c>
      <c r="BC24" s="31">
        <f>IF(AND('Project 3'!BC$8&gt;=$F$19,'Project 3'!BC8&lt;'Project 3'!$F$20),1,0)</f>
        <v>1</v>
      </c>
      <c r="BD24" s="31">
        <f>IF(AND('Project 3'!BD$8&gt;=$F$19,'Project 3'!BD8&lt;'Project 3'!$F$20),1,0)</f>
        <v>1</v>
      </c>
      <c r="BE24" s="31">
        <f>IF(AND('Project 3'!BE$8&gt;=$F$19,'Project 3'!BE8&lt;'Project 3'!$F$20),1,0)</f>
        <v>1</v>
      </c>
      <c r="BF24" s="31">
        <f>IF(AND('Project 3'!BF$8&gt;=$F$19,'Project 3'!BF8&lt;'Project 3'!$F$20),1,0)</f>
        <v>1</v>
      </c>
      <c r="BG24" s="31">
        <f>IF(AND('Project 3'!BG$8&gt;=$F$19,'Project 3'!BG8&lt;'Project 3'!$F$20),1,0)</f>
        <v>1</v>
      </c>
      <c r="BH24" s="31">
        <f>IF(AND('Project 3'!BH$8&gt;=$F$19,'Project 3'!BH8&lt;'Project 3'!$F$20),1,0)</f>
        <v>1</v>
      </c>
      <c r="BI24" s="31">
        <f>IF(AND('Project 3'!BI$8&gt;=$F$19,'Project 3'!BI8&lt;'Project 3'!$F$20),1,0)</f>
        <v>1</v>
      </c>
      <c r="BJ24" s="31">
        <f>IF(AND('Project 3'!BJ$8&gt;=$F$19,'Project 3'!BJ8&lt;'Project 3'!$F$20),1,0)</f>
        <v>1</v>
      </c>
      <c r="BK24" s="31">
        <f>IF(AND('Project 3'!BK$8&gt;=$F$19,'Project 3'!BK8&lt;'Project 3'!$F$20),1,0)</f>
        <v>1</v>
      </c>
      <c r="BL24" s="31">
        <f>IF(AND('Project 3'!BL$8&gt;=$F$19,'Project 3'!BL8&lt;'Project 3'!$F$20),1,0)</f>
        <v>1</v>
      </c>
      <c r="BM24" s="31">
        <f>IF(AND('Project 3'!BM$8&gt;=$F$19,'Project 3'!BM8&lt;'Project 3'!$F$20),1,0)</f>
        <v>1</v>
      </c>
      <c r="BN24" s="31">
        <f>IF(AND('Project 3'!BN$8&gt;=$F$19,'Project 3'!BN8&lt;'Project 3'!$F$20),1,0)</f>
        <v>1</v>
      </c>
      <c r="BO24" s="31">
        <f>IF(AND('Project 3'!BO$8&gt;=$F$19,'Project 3'!BO8&lt;'Project 3'!$F$20),1,0)</f>
        <v>1</v>
      </c>
      <c r="BP24" s="31">
        <f>IF(AND('Project 3'!BP$8&gt;=$F$19,'Project 3'!BP8&lt;'Project 3'!$F$20),1,0)</f>
        <v>1</v>
      </c>
      <c r="BQ24" s="31">
        <f>IF(AND('Project 3'!BQ$8&gt;=$F$19,'Project 3'!BQ8&lt;'Project 3'!$F$20),1,0)</f>
        <v>1</v>
      </c>
      <c r="BR24" s="31">
        <f>IF(AND('Project 3'!BR$8&gt;=$F$19,'Project 3'!BR8&lt;'Project 3'!$F$20),1,0)</f>
        <v>1</v>
      </c>
      <c r="BS24" s="31">
        <f>IF(AND('Project 3'!BS$8&gt;=$F$19,'Project 3'!BS8&lt;'Project 3'!$F$20),1,0)</f>
        <v>1</v>
      </c>
      <c r="BT24" s="31">
        <f>IF(AND('Project 3'!BT$8&gt;=$F$19,'Project 3'!BT8&lt;'Project 3'!$F$20),1,0)</f>
        <v>1</v>
      </c>
      <c r="BU24" s="31">
        <f>IF(AND('Project 3'!BU$8&gt;=$F$19,'Project 3'!BU8&lt;'Project 3'!$F$20),1,0)</f>
        <v>1</v>
      </c>
      <c r="BV24" s="31">
        <f>IF(AND('Project 3'!BV$8&gt;=$F$19,'Project 3'!BV8&lt;'Project 3'!$F$20),1,0)</f>
        <v>1</v>
      </c>
      <c r="BW24" s="31">
        <f>IF(AND('Project 3'!BW$8&gt;=$F$19,'Project 3'!BW8&lt;'Project 3'!$F$20),1,0)</f>
        <v>1</v>
      </c>
      <c r="BX24" s="31">
        <f>IF(AND('Project 3'!BX$8&gt;=$F$19,'Project 3'!BX8&lt;'Project 3'!$F$20),1,0)</f>
        <v>1</v>
      </c>
      <c r="BY24" s="31">
        <f>IF(AND('Project 3'!BY$8&gt;=$F$19,'Project 3'!BY8&lt;'Project 3'!$F$20),1,0)</f>
        <v>1</v>
      </c>
      <c r="BZ24" s="31">
        <f>IF(AND('Project 3'!BZ$8&gt;=$F$19,'Project 3'!BZ8&lt;'Project 3'!$F$20),1,0)</f>
        <v>1</v>
      </c>
      <c r="CA24" s="31">
        <f>IF(AND('Project 3'!CA$8&gt;=$F$19,'Project 3'!CA8&lt;'Project 3'!$F$20),1,0)</f>
        <v>1</v>
      </c>
      <c r="CB24" s="31">
        <f>IF(AND('Project 3'!CB$8&gt;=$F$19,'Project 3'!CB8&lt;'Project 3'!$F$20),1,0)</f>
        <v>1</v>
      </c>
      <c r="CC24" s="31">
        <f>IF(AND('Project 3'!CC$8&gt;=$F$19,'Project 3'!CC8&lt;'Project 3'!$F$20),1,0)</f>
        <v>1</v>
      </c>
      <c r="CD24" s="31">
        <f>IF(AND('Project 3'!CD$8&gt;=$F$19,'Project 3'!CD8&lt;'Project 3'!$F$20),1,0)</f>
        <v>1</v>
      </c>
      <c r="CE24" s="31">
        <f>IF(AND('Project 3'!CE$8&gt;=$F$19,'Project 3'!CE8&lt;'Project 3'!$F$20),1,0)</f>
        <v>1</v>
      </c>
      <c r="CF24" s="31">
        <f>IF(AND('Project 3'!CF$8&gt;=$F$19,'Project 3'!CF8&lt;'Project 3'!$F$20),1,0)</f>
        <v>1</v>
      </c>
      <c r="CG24" s="31">
        <f>IF(AND('Project 3'!CG$8&gt;=$F$19,'Project 3'!CG8&lt;'Project 3'!$F$20),1,0)</f>
        <v>1</v>
      </c>
      <c r="CH24" s="31">
        <f>IF(AND('Project 3'!CH$8&gt;=$F$19,'Project 3'!CH8&lt;'Project 3'!$F$20),1,0)</f>
        <v>1</v>
      </c>
      <c r="CI24" s="31">
        <f>IF(AND('Project 3'!CI$8&gt;=$F$19,'Project 3'!CI8&lt;'Project 3'!$F$20),1,0)</f>
        <v>1</v>
      </c>
      <c r="CJ24" s="31">
        <f>IF(AND('Project 3'!CJ$8&gt;=$F$19,'Project 3'!CJ8&lt;'Project 3'!$F$20),1,0)</f>
        <v>1</v>
      </c>
      <c r="CK24" s="31">
        <f>IF(AND('Project 3'!CK$8&gt;=$F$19,'Project 3'!CK8&lt;'Project 3'!$F$20),1,0)</f>
        <v>1</v>
      </c>
      <c r="CL24" s="31">
        <f>IF(AND('Project 3'!CL$8&gt;=$F$19,'Project 3'!CL8&lt;'Project 3'!$F$20),1,0)</f>
        <v>1</v>
      </c>
      <c r="CM24" s="31">
        <f>IF(AND('Project 3'!CM$8&gt;=$F$19,'Project 3'!CM8&lt;'Project 3'!$F$20),1,0)</f>
        <v>1</v>
      </c>
      <c r="CN24" s="31">
        <f>IF(AND('Project 3'!CN$8&gt;=$F$19,'Project 3'!CN8&lt;'Project 3'!$F$20),1,0)</f>
        <v>1</v>
      </c>
      <c r="CO24" s="31">
        <f>IF(AND('Project 3'!CO$8&gt;=$F$19,'Project 3'!CO8&lt;'Project 3'!$F$20),1,0)</f>
        <v>1</v>
      </c>
      <c r="CP24" s="31">
        <f>IF(AND('Project 3'!CP$8&gt;=$F$19,'Project 3'!CP8&lt;'Project 3'!$F$20),1,0)</f>
        <v>1</v>
      </c>
      <c r="CQ24" s="31">
        <f>IF(AND('Project 3'!CQ$8&gt;=$F$19,'Project 3'!CQ8&lt;'Project 3'!$F$20),1,0)</f>
        <v>1</v>
      </c>
      <c r="CR24" s="31">
        <f>IF(AND('Project 3'!CR$8&gt;=$F$19,'Project 3'!CR8&lt;'Project 3'!$F$20),1,0)</f>
        <v>1</v>
      </c>
      <c r="CS24" s="31">
        <f>IF(AND('Project 3'!CS$8&gt;=$F$19,'Project 3'!CS8&lt;'Project 3'!$F$20),1,0)</f>
        <v>1</v>
      </c>
      <c r="CT24" s="31">
        <f>IF(AND('Project 3'!CT$8&gt;=$F$19,'Project 3'!CT8&lt;'Project 3'!$F$20),1,0)</f>
        <v>1</v>
      </c>
      <c r="CU24" s="31">
        <f>IF(AND('Project 3'!CU$8&gt;=$F$19,'Project 3'!CU8&lt;'Project 3'!$F$20),1,0)</f>
        <v>1</v>
      </c>
      <c r="CV24" s="31">
        <f>IF(AND('Project 3'!CV$8&gt;=$F$19,'Project 3'!CV8&lt;'Project 3'!$F$20),1,0)</f>
        <v>1</v>
      </c>
      <c r="CW24" s="31">
        <f>IF(AND('Project 3'!CW$8&gt;=$F$19,'Project 3'!CW8&lt;'Project 3'!$F$20),1,0)</f>
        <v>1</v>
      </c>
      <c r="CX24" s="31">
        <f>IF(AND('Project 3'!CX$8&gt;=$F$19,'Project 3'!CX8&lt;'Project 3'!$F$20),1,0)</f>
        <v>1</v>
      </c>
      <c r="CY24" s="31">
        <f>IF(AND('Project 3'!CY$8&gt;=$F$19,'Project 3'!CY8&lt;'Project 3'!$F$20),1,0)</f>
        <v>1</v>
      </c>
      <c r="CZ24" s="31">
        <f>IF(AND('Project 3'!CZ$8&gt;=$F$19,'Project 3'!CZ8&lt;'Project 3'!$F$20),1,0)</f>
        <v>1</v>
      </c>
      <c r="DA24" s="31">
        <f>IF(AND('Project 3'!DA$8&gt;=$F$19,'Project 3'!DA8&lt;'Project 3'!$F$20),1,0)</f>
        <v>1</v>
      </c>
      <c r="DB24" s="31">
        <f>IF(AND('Project 3'!DB$8&gt;=$F$19,'Project 3'!DB8&lt;'Project 3'!$F$20),1,0)</f>
        <v>1</v>
      </c>
    </row>
    <row r="25" spans="1:106">
      <c r="A25" s="151"/>
      <c r="C25" s="5" t="s">
        <v>29</v>
      </c>
      <c r="H25" s="18"/>
      <c r="J25" s="31">
        <f t="shared" ref="J25:BU25" si="12">IF(MONTH(J9)=12,1,0)</f>
        <v>1</v>
      </c>
      <c r="K25" s="31">
        <f t="shared" si="12"/>
        <v>0</v>
      </c>
      <c r="L25" s="31">
        <f t="shared" si="12"/>
        <v>0</v>
      </c>
      <c r="M25" s="31">
        <f t="shared" si="12"/>
        <v>0</v>
      </c>
      <c r="N25" s="31">
        <f t="shared" si="12"/>
        <v>0</v>
      </c>
      <c r="O25" s="31">
        <f t="shared" si="12"/>
        <v>0</v>
      </c>
      <c r="P25" s="31">
        <f t="shared" si="12"/>
        <v>0</v>
      </c>
      <c r="Q25" s="31">
        <f t="shared" si="12"/>
        <v>0</v>
      </c>
      <c r="R25" s="31">
        <f t="shared" si="12"/>
        <v>0</v>
      </c>
      <c r="S25" s="31">
        <f t="shared" si="12"/>
        <v>0</v>
      </c>
      <c r="T25" s="31">
        <f t="shared" si="12"/>
        <v>0</v>
      </c>
      <c r="U25" s="31">
        <f t="shared" si="12"/>
        <v>0</v>
      </c>
      <c r="V25" s="31">
        <f t="shared" si="12"/>
        <v>1</v>
      </c>
      <c r="W25" s="31">
        <f t="shared" si="12"/>
        <v>0</v>
      </c>
      <c r="X25" s="31">
        <f t="shared" si="12"/>
        <v>0</v>
      </c>
      <c r="Y25" s="31">
        <f t="shared" si="12"/>
        <v>0</v>
      </c>
      <c r="Z25" s="31">
        <f t="shared" si="12"/>
        <v>0</v>
      </c>
      <c r="AA25" s="31">
        <f t="shared" si="12"/>
        <v>0</v>
      </c>
      <c r="AB25" s="31">
        <f t="shared" si="12"/>
        <v>0</v>
      </c>
      <c r="AC25" s="31">
        <f t="shared" si="12"/>
        <v>0</v>
      </c>
      <c r="AD25" s="31">
        <f t="shared" si="12"/>
        <v>0</v>
      </c>
      <c r="AE25" s="31">
        <f t="shared" si="12"/>
        <v>0</v>
      </c>
      <c r="AF25" s="31">
        <f t="shared" si="12"/>
        <v>0</v>
      </c>
      <c r="AG25" s="31">
        <f t="shared" si="12"/>
        <v>0</v>
      </c>
      <c r="AH25" s="31">
        <f t="shared" si="12"/>
        <v>1</v>
      </c>
      <c r="AI25" s="31">
        <f t="shared" si="12"/>
        <v>0</v>
      </c>
      <c r="AJ25" s="31">
        <f t="shared" si="12"/>
        <v>0</v>
      </c>
      <c r="AK25" s="31">
        <f t="shared" si="12"/>
        <v>0</v>
      </c>
      <c r="AL25" s="31">
        <f t="shared" si="12"/>
        <v>0</v>
      </c>
      <c r="AM25" s="31">
        <f t="shared" si="12"/>
        <v>0</v>
      </c>
      <c r="AN25" s="31">
        <f t="shared" si="12"/>
        <v>0</v>
      </c>
      <c r="AO25" s="31">
        <f t="shared" si="12"/>
        <v>0</v>
      </c>
      <c r="AP25" s="31">
        <f t="shared" si="12"/>
        <v>0</v>
      </c>
      <c r="AQ25" s="31">
        <f t="shared" si="12"/>
        <v>0</v>
      </c>
      <c r="AR25" s="31">
        <f t="shared" si="12"/>
        <v>0</v>
      </c>
      <c r="AS25" s="31">
        <f t="shared" si="12"/>
        <v>0</v>
      </c>
      <c r="AT25" s="31">
        <f t="shared" si="12"/>
        <v>1</v>
      </c>
      <c r="AU25" s="31">
        <f t="shared" si="12"/>
        <v>0</v>
      </c>
      <c r="AV25" s="31">
        <f t="shared" si="12"/>
        <v>0</v>
      </c>
      <c r="AW25" s="31">
        <f t="shared" si="12"/>
        <v>0</v>
      </c>
      <c r="AX25" s="31">
        <f t="shared" si="12"/>
        <v>0</v>
      </c>
      <c r="AY25" s="31">
        <f t="shared" si="12"/>
        <v>0</v>
      </c>
      <c r="AZ25" s="31">
        <f t="shared" si="12"/>
        <v>0</v>
      </c>
      <c r="BA25" s="31">
        <f t="shared" si="12"/>
        <v>0</v>
      </c>
      <c r="BB25" s="31">
        <f t="shared" si="12"/>
        <v>0</v>
      </c>
      <c r="BC25" s="31">
        <f t="shared" si="12"/>
        <v>0</v>
      </c>
      <c r="BD25" s="31">
        <f t="shared" si="12"/>
        <v>0</v>
      </c>
      <c r="BE25" s="31">
        <f t="shared" si="12"/>
        <v>0</v>
      </c>
      <c r="BF25" s="31">
        <f t="shared" si="12"/>
        <v>1</v>
      </c>
      <c r="BG25" s="31">
        <f t="shared" si="12"/>
        <v>0</v>
      </c>
      <c r="BH25" s="31">
        <f t="shared" si="12"/>
        <v>0</v>
      </c>
      <c r="BI25" s="31">
        <f t="shared" si="12"/>
        <v>0</v>
      </c>
      <c r="BJ25" s="31">
        <f t="shared" si="12"/>
        <v>0</v>
      </c>
      <c r="BK25" s="31">
        <f t="shared" si="12"/>
        <v>0</v>
      </c>
      <c r="BL25" s="31">
        <f t="shared" si="12"/>
        <v>0</v>
      </c>
      <c r="BM25" s="31">
        <f t="shared" si="12"/>
        <v>0</v>
      </c>
      <c r="BN25" s="31">
        <f t="shared" si="12"/>
        <v>0</v>
      </c>
      <c r="BO25" s="31">
        <f t="shared" si="12"/>
        <v>0</v>
      </c>
      <c r="BP25" s="31">
        <f t="shared" si="12"/>
        <v>0</v>
      </c>
      <c r="BQ25" s="31">
        <f t="shared" si="12"/>
        <v>0</v>
      </c>
      <c r="BR25" s="31">
        <f t="shared" si="12"/>
        <v>1</v>
      </c>
      <c r="BS25" s="31">
        <f t="shared" si="12"/>
        <v>0</v>
      </c>
      <c r="BT25" s="31">
        <f t="shared" si="12"/>
        <v>0</v>
      </c>
      <c r="BU25" s="31">
        <f t="shared" si="12"/>
        <v>0</v>
      </c>
      <c r="BV25" s="31">
        <f t="shared" ref="BV25:DB25" si="13">IF(MONTH(BV9)=12,1,0)</f>
        <v>0</v>
      </c>
      <c r="BW25" s="31">
        <f t="shared" si="13"/>
        <v>0</v>
      </c>
      <c r="BX25" s="31">
        <f t="shared" si="13"/>
        <v>0</v>
      </c>
      <c r="BY25" s="31">
        <f t="shared" si="13"/>
        <v>0</v>
      </c>
      <c r="BZ25" s="31">
        <f t="shared" si="13"/>
        <v>0</v>
      </c>
      <c r="CA25" s="31">
        <f t="shared" si="13"/>
        <v>0</v>
      </c>
      <c r="CB25" s="31">
        <f t="shared" si="13"/>
        <v>0</v>
      </c>
      <c r="CC25" s="31">
        <f t="shared" si="13"/>
        <v>0</v>
      </c>
      <c r="CD25" s="31">
        <f t="shared" si="13"/>
        <v>1</v>
      </c>
      <c r="CE25" s="31">
        <f t="shared" si="13"/>
        <v>0</v>
      </c>
      <c r="CF25" s="31">
        <f t="shared" si="13"/>
        <v>0</v>
      </c>
      <c r="CG25" s="31">
        <f t="shared" si="13"/>
        <v>0</v>
      </c>
      <c r="CH25" s="31">
        <f t="shared" si="13"/>
        <v>0</v>
      </c>
      <c r="CI25" s="31">
        <f t="shared" si="13"/>
        <v>0</v>
      </c>
      <c r="CJ25" s="31">
        <f t="shared" si="13"/>
        <v>0</v>
      </c>
      <c r="CK25" s="31">
        <f t="shared" si="13"/>
        <v>0</v>
      </c>
      <c r="CL25" s="31">
        <f t="shared" si="13"/>
        <v>0</v>
      </c>
      <c r="CM25" s="31">
        <f t="shared" si="13"/>
        <v>0</v>
      </c>
      <c r="CN25" s="31">
        <f t="shared" si="13"/>
        <v>0</v>
      </c>
      <c r="CO25" s="31">
        <f t="shared" si="13"/>
        <v>0</v>
      </c>
      <c r="CP25" s="31">
        <f t="shared" si="13"/>
        <v>1</v>
      </c>
      <c r="CQ25" s="31">
        <f t="shared" si="13"/>
        <v>0</v>
      </c>
      <c r="CR25" s="31">
        <f t="shared" si="13"/>
        <v>0</v>
      </c>
      <c r="CS25" s="31">
        <f t="shared" si="13"/>
        <v>0</v>
      </c>
      <c r="CT25" s="31">
        <f t="shared" si="13"/>
        <v>0</v>
      </c>
      <c r="CU25" s="31">
        <f t="shared" si="13"/>
        <v>0</v>
      </c>
      <c r="CV25" s="31">
        <f t="shared" si="13"/>
        <v>0</v>
      </c>
      <c r="CW25" s="31">
        <f t="shared" si="13"/>
        <v>0</v>
      </c>
      <c r="CX25" s="31">
        <f t="shared" si="13"/>
        <v>0</v>
      </c>
      <c r="CY25" s="31">
        <f t="shared" si="13"/>
        <v>0</v>
      </c>
      <c r="CZ25" s="31">
        <f t="shared" si="13"/>
        <v>0</v>
      </c>
      <c r="DA25" s="31">
        <f t="shared" si="13"/>
        <v>0</v>
      </c>
      <c r="DB25" s="31">
        <f t="shared" si="13"/>
        <v>1</v>
      </c>
    </row>
    <row r="26" spans="1:106">
      <c r="A26" s="151"/>
      <c r="C26" s="5" t="s">
        <v>42</v>
      </c>
      <c r="H26" s="18"/>
      <c r="J26" s="31">
        <f t="shared" ref="J26:BU26" si="14">IF(MOD(MONTH(J9),3)=0,1,0)</f>
        <v>1</v>
      </c>
      <c r="K26" s="31">
        <f t="shared" si="14"/>
        <v>0</v>
      </c>
      <c r="L26" s="31">
        <f t="shared" si="14"/>
        <v>0</v>
      </c>
      <c r="M26" s="31">
        <f t="shared" si="14"/>
        <v>1</v>
      </c>
      <c r="N26" s="31">
        <f t="shared" si="14"/>
        <v>0</v>
      </c>
      <c r="O26" s="31">
        <f t="shared" si="14"/>
        <v>0</v>
      </c>
      <c r="P26" s="31">
        <f t="shared" si="14"/>
        <v>1</v>
      </c>
      <c r="Q26" s="31">
        <f t="shared" si="14"/>
        <v>0</v>
      </c>
      <c r="R26" s="31">
        <f t="shared" si="14"/>
        <v>0</v>
      </c>
      <c r="S26" s="31">
        <f t="shared" si="14"/>
        <v>1</v>
      </c>
      <c r="T26" s="31">
        <f t="shared" si="14"/>
        <v>0</v>
      </c>
      <c r="U26" s="31">
        <f t="shared" si="14"/>
        <v>0</v>
      </c>
      <c r="V26" s="31">
        <f t="shared" si="14"/>
        <v>1</v>
      </c>
      <c r="W26" s="31">
        <f t="shared" si="14"/>
        <v>0</v>
      </c>
      <c r="X26" s="31">
        <f t="shared" si="14"/>
        <v>0</v>
      </c>
      <c r="Y26" s="31">
        <f t="shared" si="14"/>
        <v>1</v>
      </c>
      <c r="Z26" s="31">
        <f t="shared" si="14"/>
        <v>0</v>
      </c>
      <c r="AA26" s="31">
        <f t="shared" si="14"/>
        <v>0</v>
      </c>
      <c r="AB26" s="31">
        <f t="shared" si="14"/>
        <v>1</v>
      </c>
      <c r="AC26" s="31">
        <f t="shared" si="14"/>
        <v>0</v>
      </c>
      <c r="AD26" s="31">
        <f t="shared" si="14"/>
        <v>0</v>
      </c>
      <c r="AE26" s="31">
        <f t="shared" si="14"/>
        <v>1</v>
      </c>
      <c r="AF26" s="31">
        <f t="shared" si="14"/>
        <v>0</v>
      </c>
      <c r="AG26" s="31">
        <f t="shared" si="14"/>
        <v>0</v>
      </c>
      <c r="AH26" s="31">
        <f t="shared" si="14"/>
        <v>1</v>
      </c>
      <c r="AI26" s="31">
        <f t="shared" si="14"/>
        <v>0</v>
      </c>
      <c r="AJ26" s="31">
        <f t="shared" si="14"/>
        <v>0</v>
      </c>
      <c r="AK26" s="31">
        <f t="shared" si="14"/>
        <v>1</v>
      </c>
      <c r="AL26" s="31">
        <f t="shared" si="14"/>
        <v>0</v>
      </c>
      <c r="AM26" s="31">
        <f t="shared" si="14"/>
        <v>0</v>
      </c>
      <c r="AN26" s="31">
        <f t="shared" si="14"/>
        <v>1</v>
      </c>
      <c r="AO26" s="31">
        <f t="shared" si="14"/>
        <v>0</v>
      </c>
      <c r="AP26" s="31">
        <f t="shared" si="14"/>
        <v>0</v>
      </c>
      <c r="AQ26" s="31">
        <f t="shared" si="14"/>
        <v>1</v>
      </c>
      <c r="AR26" s="31">
        <f t="shared" si="14"/>
        <v>0</v>
      </c>
      <c r="AS26" s="31">
        <f t="shared" si="14"/>
        <v>0</v>
      </c>
      <c r="AT26" s="31">
        <f t="shared" si="14"/>
        <v>1</v>
      </c>
      <c r="AU26" s="31">
        <f t="shared" si="14"/>
        <v>0</v>
      </c>
      <c r="AV26" s="31">
        <f t="shared" si="14"/>
        <v>0</v>
      </c>
      <c r="AW26" s="31">
        <f t="shared" si="14"/>
        <v>1</v>
      </c>
      <c r="AX26" s="31">
        <f t="shared" si="14"/>
        <v>0</v>
      </c>
      <c r="AY26" s="31">
        <f t="shared" si="14"/>
        <v>0</v>
      </c>
      <c r="AZ26" s="31">
        <f t="shared" si="14"/>
        <v>1</v>
      </c>
      <c r="BA26" s="31">
        <f t="shared" si="14"/>
        <v>0</v>
      </c>
      <c r="BB26" s="31">
        <f t="shared" si="14"/>
        <v>0</v>
      </c>
      <c r="BC26" s="31">
        <f t="shared" si="14"/>
        <v>1</v>
      </c>
      <c r="BD26" s="31">
        <f t="shared" si="14"/>
        <v>0</v>
      </c>
      <c r="BE26" s="31">
        <f t="shared" si="14"/>
        <v>0</v>
      </c>
      <c r="BF26" s="31">
        <f t="shared" si="14"/>
        <v>1</v>
      </c>
      <c r="BG26" s="31">
        <f t="shared" si="14"/>
        <v>0</v>
      </c>
      <c r="BH26" s="31">
        <f t="shared" si="14"/>
        <v>0</v>
      </c>
      <c r="BI26" s="31">
        <f t="shared" si="14"/>
        <v>1</v>
      </c>
      <c r="BJ26" s="31">
        <f t="shared" si="14"/>
        <v>0</v>
      </c>
      <c r="BK26" s="31">
        <f t="shared" si="14"/>
        <v>0</v>
      </c>
      <c r="BL26" s="31">
        <f t="shared" si="14"/>
        <v>1</v>
      </c>
      <c r="BM26" s="31">
        <f t="shared" si="14"/>
        <v>0</v>
      </c>
      <c r="BN26" s="31">
        <f t="shared" si="14"/>
        <v>0</v>
      </c>
      <c r="BO26" s="31">
        <f t="shared" si="14"/>
        <v>1</v>
      </c>
      <c r="BP26" s="31">
        <f t="shared" si="14"/>
        <v>0</v>
      </c>
      <c r="BQ26" s="31">
        <f t="shared" si="14"/>
        <v>0</v>
      </c>
      <c r="BR26" s="31">
        <f t="shared" si="14"/>
        <v>1</v>
      </c>
      <c r="BS26" s="31">
        <f t="shared" si="14"/>
        <v>0</v>
      </c>
      <c r="BT26" s="31">
        <f t="shared" si="14"/>
        <v>0</v>
      </c>
      <c r="BU26" s="31">
        <f t="shared" si="14"/>
        <v>1</v>
      </c>
      <c r="BV26" s="31">
        <f t="shared" ref="BV26:DB26" si="15">IF(MOD(MONTH(BV9),3)=0,1,0)</f>
        <v>0</v>
      </c>
      <c r="BW26" s="31">
        <f t="shared" si="15"/>
        <v>0</v>
      </c>
      <c r="BX26" s="31">
        <f t="shared" si="15"/>
        <v>1</v>
      </c>
      <c r="BY26" s="31">
        <f t="shared" si="15"/>
        <v>0</v>
      </c>
      <c r="BZ26" s="31">
        <f t="shared" si="15"/>
        <v>0</v>
      </c>
      <c r="CA26" s="31">
        <f t="shared" si="15"/>
        <v>1</v>
      </c>
      <c r="CB26" s="31">
        <f t="shared" si="15"/>
        <v>0</v>
      </c>
      <c r="CC26" s="31">
        <f t="shared" si="15"/>
        <v>0</v>
      </c>
      <c r="CD26" s="31">
        <f t="shared" si="15"/>
        <v>1</v>
      </c>
      <c r="CE26" s="31">
        <f t="shared" si="15"/>
        <v>0</v>
      </c>
      <c r="CF26" s="31">
        <f t="shared" si="15"/>
        <v>0</v>
      </c>
      <c r="CG26" s="31">
        <f t="shared" si="15"/>
        <v>1</v>
      </c>
      <c r="CH26" s="31">
        <f t="shared" si="15"/>
        <v>0</v>
      </c>
      <c r="CI26" s="31">
        <f t="shared" si="15"/>
        <v>0</v>
      </c>
      <c r="CJ26" s="31">
        <f t="shared" si="15"/>
        <v>1</v>
      </c>
      <c r="CK26" s="31">
        <f t="shared" si="15"/>
        <v>0</v>
      </c>
      <c r="CL26" s="31">
        <f t="shared" si="15"/>
        <v>0</v>
      </c>
      <c r="CM26" s="31">
        <f t="shared" si="15"/>
        <v>1</v>
      </c>
      <c r="CN26" s="31">
        <f t="shared" si="15"/>
        <v>0</v>
      </c>
      <c r="CO26" s="31">
        <f t="shared" si="15"/>
        <v>0</v>
      </c>
      <c r="CP26" s="31">
        <f t="shared" si="15"/>
        <v>1</v>
      </c>
      <c r="CQ26" s="31">
        <f t="shared" si="15"/>
        <v>0</v>
      </c>
      <c r="CR26" s="31">
        <f t="shared" si="15"/>
        <v>0</v>
      </c>
      <c r="CS26" s="31">
        <f t="shared" si="15"/>
        <v>1</v>
      </c>
      <c r="CT26" s="31">
        <f t="shared" si="15"/>
        <v>0</v>
      </c>
      <c r="CU26" s="31">
        <f t="shared" si="15"/>
        <v>0</v>
      </c>
      <c r="CV26" s="31">
        <f t="shared" si="15"/>
        <v>1</v>
      </c>
      <c r="CW26" s="31">
        <f t="shared" si="15"/>
        <v>0</v>
      </c>
      <c r="CX26" s="31">
        <f t="shared" si="15"/>
        <v>0</v>
      </c>
      <c r="CY26" s="31">
        <f t="shared" si="15"/>
        <v>1</v>
      </c>
      <c r="CZ26" s="31">
        <f t="shared" si="15"/>
        <v>0</v>
      </c>
      <c r="DA26" s="31">
        <f t="shared" si="15"/>
        <v>0</v>
      </c>
      <c r="DB26" s="31">
        <f t="shared" si="15"/>
        <v>1</v>
      </c>
    </row>
    <row r="27" spans="1:106">
      <c r="A27" s="151"/>
      <c r="H27" s="18"/>
    </row>
    <row r="28" spans="1:106" ht="13">
      <c r="A28" s="151"/>
      <c r="B28" s="19" t="s">
        <v>30</v>
      </c>
      <c r="C28" s="417"/>
      <c r="D28" s="418"/>
      <c r="E28" s="418"/>
      <c r="F28" s="418"/>
      <c r="G28" s="418"/>
      <c r="H28" s="419"/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  <c r="AA28" s="418"/>
      <c r="AB28" s="418"/>
      <c r="AC28" s="418"/>
      <c r="AD28" s="418"/>
      <c r="AE28" s="418"/>
      <c r="AF28" s="418"/>
      <c r="AG28" s="418"/>
      <c r="AH28" s="418"/>
      <c r="AI28" s="418"/>
      <c r="AJ28" s="418"/>
      <c r="AK28" s="418"/>
      <c r="AL28" s="418"/>
      <c r="AM28" s="418"/>
      <c r="AN28" s="418"/>
      <c r="AO28" s="418"/>
      <c r="AP28" s="418"/>
      <c r="AQ28" s="418"/>
      <c r="AR28" s="418"/>
      <c r="AS28" s="418"/>
      <c r="AT28" s="418"/>
      <c r="AU28" s="418"/>
      <c r="AV28" s="418"/>
      <c r="AW28" s="418"/>
      <c r="AX28" s="418"/>
      <c r="AY28" s="418"/>
      <c r="AZ28" s="418"/>
      <c r="BA28" s="418"/>
      <c r="BB28" s="418"/>
      <c r="BC28" s="418"/>
      <c r="BD28" s="418"/>
      <c r="BE28" s="418"/>
      <c r="BF28" s="418"/>
      <c r="BG28" s="418"/>
      <c r="BH28" s="418"/>
      <c r="BI28" s="418"/>
      <c r="BJ28" s="418"/>
      <c r="BK28" s="418"/>
      <c r="BL28" s="418"/>
      <c r="BM28" s="418"/>
      <c r="BN28" s="418"/>
      <c r="BO28" s="418"/>
      <c r="BP28" s="418"/>
      <c r="BQ28" s="418"/>
      <c r="BR28" s="418"/>
      <c r="BS28" s="418"/>
      <c r="BT28" s="418"/>
      <c r="BU28" s="418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</row>
    <row r="29" spans="1:106" ht="13">
      <c r="A29" s="151"/>
      <c r="E29" s="236"/>
      <c r="F29" s="236"/>
      <c r="H29" s="18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  <c r="AE29" s="247"/>
      <c r="AF29" s="247"/>
      <c r="AG29" s="247"/>
      <c r="AH29" s="247"/>
      <c r="AI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  <c r="BB29" s="247"/>
      <c r="BC29" s="247"/>
      <c r="BD29" s="247"/>
      <c r="BE29" s="247"/>
      <c r="BF29" s="247"/>
      <c r="BG29" s="247"/>
      <c r="BH29" s="247"/>
      <c r="BI29" s="247"/>
      <c r="BJ29" s="247"/>
      <c r="BK29" s="247"/>
      <c r="BL29" s="247"/>
      <c r="BM29" s="247"/>
      <c r="BN29" s="247"/>
      <c r="BO29" s="247"/>
      <c r="BP29" s="247"/>
      <c r="BQ29" s="247"/>
      <c r="BR29" s="247"/>
      <c r="BS29" s="247"/>
      <c r="BT29" s="247"/>
      <c r="BU29" s="247"/>
      <c r="BV29" s="247"/>
      <c r="BW29" s="247"/>
      <c r="BX29" s="247"/>
      <c r="BY29" s="247"/>
      <c r="BZ29" s="247"/>
      <c r="CA29" s="247"/>
      <c r="CB29" s="247"/>
      <c r="CC29" s="247"/>
      <c r="CD29" s="247"/>
      <c r="CE29" s="247"/>
      <c r="CF29" s="247"/>
      <c r="CG29" s="247"/>
      <c r="CH29" s="247"/>
      <c r="CI29" s="247"/>
      <c r="CJ29" s="247"/>
      <c r="CK29" s="247"/>
      <c r="CL29" s="247"/>
      <c r="CM29" s="247"/>
      <c r="CN29" s="247"/>
      <c r="CO29" s="247"/>
      <c r="CP29" s="247"/>
      <c r="CQ29" s="247"/>
      <c r="CR29" s="247"/>
      <c r="CS29" s="247"/>
      <c r="CT29" s="247"/>
      <c r="CU29" s="247"/>
      <c r="CV29" s="247"/>
      <c r="CW29" s="247"/>
      <c r="CX29" s="247"/>
      <c r="CY29" s="247"/>
      <c r="CZ29" s="247"/>
      <c r="DA29" s="247"/>
      <c r="DB29" s="247"/>
    </row>
    <row r="30" spans="1:106" s="14" customFormat="1" ht="13">
      <c r="A30" s="151"/>
      <c r="C30" s="425" t="s">
        <v>295</v>
      </c>
      <c r="D30" s="426"/>
      <c r="E30" s="426"/>
      <c r="F30" s="426"/>
      <c r="G30" s="427"/>
      <c r="H30" s="428"/>
      <c r="I30" s="429"/>
      <c r="J30" s="433">
        <f>Inputs!$K$364/$F$16</f>
        <v>25</v>
      </c>
      <c r="K30" s="429">
        <f ca="1">J47</f>
        <v>54.341666666666669</v>
      </c>
      <c r="L30" s="429">
        <f t="shared" ref="L30:BW30" ca="1" si="16">K47</f>
        <v>27.048590429748625</v>
      </c>
      <c r="M30" s="429">
        <f t="shared" ca="1" si="16"/>
        <v>1.0541788607362435E-2</v>
      </c>
      <c r="N30" s="429">
        <f t="shared" ca="1" si="16"/>
        <v>1.5832456990167998E-2</v>
      </c>
      <c r="O30" s="429">
        <f t="shared" ca="1" si="16"/>
        <v>0.7093080726224521</v>
      </c>
      <c r="P30" s="429">
        <f t="shared" ca="1" si="16"/>
        <v>0.48723307030627327</v>
      </c>
      <c r="Q30" s="429">
        <f t="shared" ca="1" si="16"/>
        <v>0.48312808932822771</v>
      </c>
      <c r="R30" s="429">
        <f t="shared" ca="1" si="16"/>
        <v>0.49730828317983011</v>
      </c>
      <c r="S30" s="429">
        <f t="shared" ca="1" si="16"/>
        <v>0.50235666074513152</v>
      </c>
      <c r="T30" s="429">
        <f t="shared" ca="1" si="16"/>
        <v>0.49830553557457891</v>
      </c>
      <c r="U30" s="429">
        <f t="shared" ca="1" si="16"/>
        <v>0.512481805017164</v>
      </c>
      <c r="V30" s="429">
        <f t="shared" ca="1" si="16"/>
        <v>1.572963290767069</v>
      </c>
      <c r="W30" s="429">
        <f t="shared" ca="1" si="16"/>
        <v>1.0465690514958996</v>
      </c>
      <c r="X30" s="429">
        <f t="shared" ca="1" si="16"/>
        <v>2.3641920486255437</v>
      </c>
      <c r="Y30" s="429">
        <f t="shared" ca="1" si="16"/>
        <v>3.489056242346579</v>
      </c>
      <c r="Z30" s="429">
        <f t="shared" ca="1" si="16"/>
        <v>2.87644837317906</v>
      </c>
      <c r="AA30" s="429">
        <f t="shared" ca="1" si="16"/>
        <v>3.6990265015028387</v>
      </c>
      <c r="AB30" s="429">
        <f t="shared" ca="1" si="16"/>
        <v>4.8993541136677239</v>
      </c>
      <c r="AC30" s="429">
        <f t="shared" ca="1" si="16"/>
        <v>4.1425910119530531</v>
      </c>
      <c r="AD30" s="429">
        <f t="shared" ca="1" si="16"/>
        <v>5.2821961138461422</v>
      </c>
      <c r="AE30" s="429">
        <f ca="1">AD47</f>
        <v>6.3899337227696202</v>
      </c>
      <c r="AF30" s="429">
        <f ca="1">AE47</f>
        <v>5.5438230697221025</v>
      </c>
      <c r="AG30" s="429">
        <f t="shared" ca="1" si="16"/>
        <v>5.85695064671315</v>
      </c>
      <c r="AH30" s="429">
        <f t="shared" ca="1" si="16"/>
        <v>6.8241827787636815</v>
      </c>
      <c r="AI30" s="429">
        <f t="shared" ca="1" si="16"/>
        <v>5.9331323522142139</v>
      </c>
      <c r="AJ30" s="429">
        <f t="shared" ca="1" si="16"/>
        <v>6.8871107008204957</v>
      </c>
      <c r="AK30" s="429">
        <f t="shared" ca="1" si="16"/>
        <v>7.679824386220572</v>
      </c>
      <c r="AL30" s="429">
        <f t="shared" ca="1" si="16"/>
        <v>6.6994178483158402</v>
      </c>
      <c r="AM30" s="429">
        <f t="shared" ca="1" si="16"/>
        <v>0.57538846452449821</v>
      </c>
      <c r="AN30" s="429">
        <f t="shared" ca="1" si="16"/>
        <v>0.58402912130321716</v>
      </c>
      <c r="AO30" s="429">
        <f t="shared" ca="1" si="16"/>
        <v>0.5748559605302539</v>
      </c>
      <c r="AP30" s="429">
        <f t="shared" ca="1" si="16"/>
        <v>0.58349613615280815</v>
      </c>
      <c r="AQ30" s="429">
        <f t="shared" ca="1" si="16"/>
        <v>0.58323444412510872</v>
      </c>
      <c r="AR30" s="429">
        <f ca="1">AQ47</f>
        <v>0.57410006408553604</v>
      </c>
      <c r="AS30" s="429">
        <f t="shared" ca="1" si="16"/>
        <v>0.58273078129970401</v>
      </c>
      <c r="AT30" s="429">
        <f t="shared" ca="1" si="16"/>
        <v>0.57362608613711885</v>
      </c>
      <c r="AU30" s="429">
        <f t="shared" ca="1" si="16"/>
        <v>0.58225654872192767</v>
      </c>
      <c r="AV30" s="429">
        <f t="shared" ca="1" si="16"/>
        <v>0.58202982675774195</v>
      </c>
      <c r="AW30" s="429">
        <f t="shared" ca="1" si="16"/>
        <v>0.55528119433136336</v>
      </c>
      <c r="AX30" s="429">
        <f t="shared" ca="1" si="16"/>
        <v>0.581590372797266</v>
      </c>
      <c r="AY30" s="429">
        <f t="shared" ca="1" si="16"/>
        <v>0.57961441922913659</v>
      </c>
      <c r="AZ30" s="429">
        <f t="shared" ca="1" si="16"/>
        <v>0.58839145153862704</v>
      </c>
      <c r="BA30" s="429">
        <f t="shared" ca="1" si="16"/>
        <v>0.5791220737481475</v>
      </c>
      <c r="BB30" s="429">
        <f t="shared" ca="1" si="16"/>
        <v>0.58799336995796914</v>
      </c>
      <c r="BC30" s="429">
        <f t="shared" ca="1" si="16"/>
        <v>0.58784503672071065</v>
      </c>
      <c r="BD30" s="429">
        <f t="shared" ca="1" si="16"/>
        <v>0.57868010864507613</v>
      </c>
      <c r="BE30" s="429">
        <f t="shared" ca="1" si="16"/>
        <v>0.58758377929982264</v>
      </c>
      <c r="BF30" s="429">
        <f t="shared" ca="1" si="16"/>
        <v>0.71553365580122463</v>
      </c>
      <c r="BG30" s="429">
        <f t="shared" ca="1" si="16"/>
        <v>0.58736327138120892</v>
      </c>
      <c r="BH30" s="429">
        <f t="shared" ca="1" si="16"/>
        <v>1.4002503988390052</v>
      </c>
      <c r="BI30" s="429">
        <f t="shared" ca="1" si="16"/>
        <v>2.7028670502774905</v>
      </c>
      <c r="BJ30" s="429">
        <f t="shared" ca="1" si="16"/>
        <v>4.1026105495157346</v>
      </c>
      <c r="BK30" s="429">
        <f t="shared" ca="1" si="16"/>
        <v>0.57812691329275268</v>
      </c>
      <c r="BL30" s="429">
        <f t="shared" ca="1" si="16"/>
        <v>0.58708992545532168</v>
      </c>
      <c r="BM30" s="429">
        <f t="shared" ca="1" si="16"/>
        <v>0.57802868425805554</v>
      </c>
      <c r="BN30" s="429">
        <f t="shared" ca="1" si="16"/>
        <v>0.58699024936657196</v>
      </c>
      <c r="BO30" s="429">
        <f t="shared" ca="1" si="16"/>
        <v>0.58694180274394503</v>
      </c>
      <c r="BP30" s="429">
        <f t="shared" ca="1" si="16"/>
        <v>0.5778880422990833</v>
      </c>
      <c r="BQ30" s="429">
        <f t="shared" ca="1" si="16"/>
        <v>0.58684774159188202</v>
      </c>
      <c r="BR30" s="429">
        <f t="shared" ca="1" si="16"/>
        <v>0.57779886007360348</v>
      </c>
      <c r="BS30" s="429">
        <f t="shared" ca="1" si="16"/>
        <v>1.6675123397946019</v>
      </c>
      <c r="BT30" s="429">
        <f t="shared" ca="1" si="16"/>
        <v>3.0216244672052666</v>
      </c>
      <c r="BU30" s="429">
        <f t="shared" ca="1" si="16"/>
        <v>4.224552420315308</v>
      </c>
      <c r="BV30" s="429">
        <f t="shared" ca="1" si="16"/>
        <v>5.5746605784205165</v>
      </c>
      <c r="BW30" s="429">
        <f t="shared" ca="1" si="16"/>
        <v>6.5173853477603654</v>
      </c>
      <c r="BX30" s="429">
        <f t="shared" ref="BX30:DB30" ca="1" si="17">BW47</f>
        <v>7.8646177176063219</v>
      </c>
      <c r="BY30" s="429">
        <f t="shared" ca="1" si="17"/>
        <v>9.1624079370522793</v>
      </c>
      <c r="BZ30" s="429">
        <f t="shared" ca="1" si="17"/>
        <v>10.509640306898236</v>
      </c>
      <c r="CA30" s="429">
        <f t="shared" ca="1" si="17"/>
        <v>11.856872676744192</v>
      </c>
      <c r="CB30" s="429">
        <f t="shared" ca="1" si="17"/>
        <v>13.15466289619015</v>
      </c>
      <c r="CC30" s="429">
        <f t="shared" ca="1" si="17"/>
        <v>14.501895266036106</v>
      </c>
      <c r="CD30" s="429">
        <f t="shared" ca="1" si="17"/>
        <v>15.799685485482062</v>
      </c>
      <c r="CE30" s="429">
        <f t="shared" ca="1" si="17"/>
        <v>17.14691785532802</v>
      </c>
      <c r="CF30" s="429">
        <f t="shared" ca="1" si="17"/>
        <v>18.494150225173975</v>
      </c>
      <c r="CG30" s="429">
        <f t="shared" ca="1" si="17"/>
        <v>19.693056143819931</v>
      </c>
      <c r="CH30" s="429">
        <f t="shared" ca="1" si="17"/>
        <v>21.040288513665885</v>
      </c>
      <c r="CI30" s="429">
        <f t="shared" ca="1" si="17"/>
        <v>10.479968518058079</v>
      </c>
      <c r="CJ30" s="429">
        <f t="shared" ca="1" si="17"/>
        <v>11.827200887904036</v>
      </c>
      <c r="CK30" s="429">
        <f t="shared" ca="1" si="17"/>
        <v>13.124991107349992</v>
      </c>
      <c r="CL30" s="429">
        <f t="shared" ca="1" si="17"/>
        <v>14.472223477195948</v>
      </c>
      <c r="CM30" s="429">
        <f t="shared" ca="1" si="17"/>
        <v>15.819455847041905</v>
      </c>
      <c r="CN30" s="429">
        <f t="shared" ca="1" si="17"/>
        <v>17.117246066487862</v>
      </c>
      <c r="CO30" s="429">
        <f t="shared" ca="1" si="17"/>
        <v>18.46447843633382</v>
      </c>
      <c r="CP30" s="429">
        <f t="shared" ca="1" si="17"/>
        <v>19.762268655779778</v>
      </c>
      <c r="CQ30" s="429">
        <f t="shared" ca="1" si="17"/>
        <v>21.109501025625732</v>
      </c>
      <c r="CR30" s="429">
        <f t="shared" ca="1" si="17"/>
        <v>22.456733395471687</v>
      </c>
      <c r="CS30" s="429">
        <f t="shared" ca="1" si="17"/>
        <v>23.655639314117643</v>
      </c>
      <c r="CT30" s="429">
        <f t="shared" ca="1" si="17"/>
        <v>25.002871683963598</v>
      </c>
      <c r="CU30" s="429">
        <f t="shared" ca="1" si="17"/>
        <v>25.94430168835579</v>
      </c>
      <c r="CV30" s="429">
        <f t="shared" ca="1" si="17"/>
        <v>27.291534058201748</v>
      </c>
      <c r="CW30" s="429">
        <f t="shared" ca="1" si="17"/>
        <v>28.589324277647705</v>
      </c>
      <c r="CX30" s="429">
        <f t="shared" ca="1" si="17"/>
        <v>29.93655664749366</v>
      </c>
      <c r="CY30" s="429">
        <f t="shared" ca="1" si="17"/>
        <v>31.283789017339615</v>
      </c>
      <c r="CZ30" s="429">
        <f t="shared" ca="1" si="17"/>
        <v>32.581579236785572</v>
      </c>
      <c r="DA30" s="429">
        <f t="shared" ca="1" si="17"/>
        <v>33.19431160663153</v>
      </c>
      <c r="DB30" s="429">
        <f t="shared" ca="1" si="17"/>
        <v>34.492101826077509</v>
      </c>
    </row>
    <row r="31" spans="1:106" ht="13">
      <c r="A31" s="151"/>
      <c r="E31" s="236"/>
      <c r="F31" s="236"/>
      <c r="H31" s="18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  <c r="BB31" s="247"/>
      <c r="BC31" s="247"/>
      <c r="BD31" s="247"/>
      <c r="BE31" s="247"/>
      <c r="BF31" s="247"/>
      <c r="BG31" s="247"/>
      <c r="BH31" s="247"/>
      <c r="BI31" s="247"/>
      <c r="BJ31" s="247"/>
      <c r="BK31" s="247"/>
      <c r="BL31" s="247"/>
      <c r="BM31" s="247"/>
      <c r="BN31" s="247"/>
      <c r="BO31" s="247"/>
      <c r="BP31" s="247"/>
      <c r="BQ31" s="247"/>
      <c r="BR31" s="247"/>
      <c r="BS31" s="247"/>
      <c r="BT31" s="247"/>
      <c r="BU31" s="247"/>
      <c r="BV31" s="247"/>
      <c r="BW31" s="247"/>
      <c r="BX31" s="247"/>
      <c r="BY31" s="247"/>
      <c r="BZ31" s="247"/>
      <c r="CA31" s="247"/>
      <c r="CB31" s="247"/>
      <c r="CC31" s="247"/>
      <c r="CD31" s="247"/>
      <c r="CE31" s="247"/>
      <c r="CF31" s="247"/>
      <c r="CG31" s="247"/>
      <c r="CH31" s="247"/>
      <c r="CI31" s="247"/>
      <c r="CJ31" s="247"/>
      <c r="CK31" s="247"/>
      <c r="CL31" s="247"/>
      <c r="CM31" s="247"/>
      <c r="CN31" s="247"/>
      <c r="CO31" s="247"/>
      <c r="CP31" s="247"/>
      <c r="CQ31" s="247"/>
      <c r="CR31" s="247"/>
      <c r="CS31" s="247"/>
      <c r="CT31" s="247"/>
      <c r="CU31" s="247"/>
      <c r="CV31" s="247"/>
      <c r="CW31" s="247"/>
      <c r="CX31" s="247"/>
      <c r="CY31" s="247"/>
      <c r="CZ31" s="247"/>
      <c r="DA31" s="247"/>
      <c r="DB31" s="247"/>
    </row>
    <row r="32" spans="1:106" ht="13">
      <c r="A32" s="151"/>
      <c r="C32" s="5" t="s">
        <v>31</v>
      </c>
      <c r="E32" s="248"/>
      <c r="F32" s="249"/>
      <c r="G32" s="54" t="s">
        <v>281</v>
      </c>
      <c r="H32" s="250">
        <f t="shared" ref="H32:H37" ca="1" si="18">SUM($J32:$DB32)</f>
        <v>189.59270867821417</v>
      </c>
      <c r="I32" s="153"/>
      <c r="J32" s="153">
        <f t="shared" ref="J32:AO32" ca="1" si="19">+J274/$F$16</f>
        <v>0</v>
      </c>
      <c r="K32" s="153">
        <f t="shared" ca="1" si="19"/>
        <v>0</v>
      </c>
      <c r="L32" s="153">
        <f t="shared" ca="1" si="19"/>
        <v>0</v>
      </c>
      <c r="M32" s="153">
        <f t="shared" ca="1" si="19"/>
        <v>0</v>
      </c>
      <c r="N32" s="153">
        <f t="shared" ca="1" si="19"/>
        <v>25.859876135781072</v>
      </c>
      <c r="O32" s="153">
        <f t="shared" ca="1" si="19"/>
        <v>2.2792204250231527</v>
      </c>
      <c r="P32" s="153">
        <f t="shared" ca="1" si="19"/>
        <v>2.1771175593806782</v>
      </c>
      <c r="Q32" s="153">
        <f t="shared" ca="1" si="19"/>
        <v>2.2193195647834147</v>
      </c>
      <c r="R32" s="153">
        <f t="shared" ca="1" si="19"/>
        <v>2.1884439981066883</v>
      </c>
      <c r="S32" s="153">
        <f t="shared" ca="1" si="19"/>
        <v>2.0877188745365456</v>
      </c>
      <c r="T32" s="153">
        <f t="shared" ca="1" si="19"/>
        <v>2.1255105807639114</v>
      </c>
      <c r="U32" s="153">
        <f t="shared" ca="1" si="19"/>
        <v>2.0255937425141806</v>
      </c>
      <c r="V32" s="153">
        <f t="shared" ca="1" si="19"/>
        <v>2.0601815628458091</v>
      </c>
      <c r="W32" s="153">
        <f t="shared" ca="1" si="19"/>
        <v>2.0288621451334095</v>
      </c>
      <c r="X32" s="153">
        <f t="shared" ca="1" si="19"/>
        <v>1.8061009324029327</v>
      </c>
      <c r="Y32" s="153">
        <f t="shared" ca="1" si="19"/>
        <v>1.9698205570259486</v>
      </c>
      <c r="Z32" s="153">
        <f t="shared" ca="1" si="19"/>
        <v>1.87698682244272</v>
      </c>
      <c r="AA32" s="153">
        <f t="shared" ca="1" si="19"/>
        <v>1.9088737877042914</v>
      </c>
      <c r="AB32" s="153">
        <f t="shared" ca="1" si="19"/>
        <v>1.817431309136029</v>
      </c>
      <c r="AC32" s="153">
        <f t="shared" ca="1" si="19"/>
        <v>1.8474848158101178</v>
      </c>
      <c r="AD32" s="153">
        <f t="shared" ca="1" si="19"/>
        <v>1.8175363891839162</v>
      </c>
      <c r="AE32" s="153">
        <f t="shared" ca="1" si="19"/>
        <v>1.7297468693226636</v>
      </c>
      <c r="AF32" s="153">
        <f t="shared" ca="1" si="19"/>
        <v>1.7571503641457185</v>
      </c>
      <c r="AG32" s="153">
        <f t="shared" ca="1" si="19"/>
        <v>1.671126002243452</v>
      </c>
      <c r="AH32" s="153">
        <f t="shared" ca="1" si="19"/>
        <v>1.6965010343083031</v>
      </c>
      <c r="AI32" s="153">
        <f t="shared" ca="1" si="19"/>
        <v>1.6662199495812726</v>
      </c>
      <c r="AJ32" s="153">
        <f t="shared" ca="1" si="19"/>
        <v>1.4777995251752949</v>
      </c>
      <c r="AK32" s="153">
        <f t="shared" ca="1" si="19"/>
        <v>1.6061993797529057</v>
      </c>
      <c r="AL32" s="153">
        <f t="shared" ca="1" si="19"/>
        <v>1.5256074023556458</v>
      </c>
      <c r="AM32" s="153">
        <f t="shared" ca="1" si="19"/>
        <v>1.5482330802275177</v>
      </c>
      <c r="AN32" s="153">
        <f t="shared" ca="1" si="19"/>
        <v>1.4723570029311723</v>
      </c>
      <c r="AO32" s="153">
        <f t="shared" ca="1" si="19"/>
        <v>1.4949345651866093</v>
      </c>
      <c r="AP32" s="153">
        <f t="shared" ref="AP32:BU32" ca="1" si="20">+AP274/$F$16</f>
        <v>1.468765362416639</v>
      </c>
      <c r="AQ32" s="153">
        <f t="shared" ca="1" si="20"/>
        <v>1.3967673584593876</v>
      </c>
      <c r="AR32" s="153">
        <f t="shared" ca="1" si="20"/>
        <v>1.418399079876179</v>
      </c>
      <c r="AS32" s="153">
        <f t="shared" ca="1" si="20"/>
        <v>1.3493695636176535</v>
      </c>
      <c r="AT32" s="153">
        <f t="shared" ca="1" si="20"/>
        <v>1.3709758220985429</v>
      </c>
      <c r="AU32" s="153">
        <f t="shared" ca="1" si="20"/>
        <v>1.348303625679987</v>
      </c>
      <c r="AV32" s="153">
        <f t="shared" ca="1" si="20"/>
        <v>1.1977603830421413</v>
      </c>
      <c r="AW32" s="153">
        <f t="shared" ca="1" si="20"/>
        <v>1.304358229632355</v>
      </c>
      <c r="AX32" s="153">
        <f t="shared" ca="1" si="20"/>
        <v>1.9482028728194281</v>
      </c>
      <c r="AY32" s="153">
        <f t="shared" ca="1" si="20"/>
        <v>1.984466103768451</v>
      </c>
      <c r="AZ32" s="153">
        <f t="shared" ca="1" si="20"/>
        <v>1.8989683247204847</v>
      </c>
      <c r="BA32" s="153">
        <f t="shared" ca="1" si="20"/>
        <v>1.9446579457026427</v>
      </c>
      <c r="BB32" s="153">
        <f t="shared" ca="1" si="20"/>
        <v>1.9298246219767872</v>
      </c>
      <c r="BC32" s="153">
        <f t="shared" ca="1" si="20"/>
        <v>1.8547718144133705</v>
      </c>
      <c r="BD32" s="153">
        <f t="shared" ca="1" si="20"/>
        <v>1.9036988798879966</v>
      </c>
      <c r="BE32" s="153">
        <f t="shared" ca="1" si="20"/>
        <v>1.8302763584660697</v>
      </c>
      <c r="BF32" s="153">
        <f t="shared" ca="1" si="20"/>
        <v>1.8816480880266262</v>
      </c>
      <c r="BG32" s="153">
        <f t="shared" ca="1" si="20"/>
        <v>1.8759132347842351</v>
      </c>
      <c r="BH32" s="153">
        <f t="shared" ca="1" si="20"/>
        <v>1.7496045898914432</v>
      </c>
      <c r="BI32" s="153">
        <f t="shared" ca="1" si="20"/>
        <v>1.8647113048406945</v>
      </c>
      <c r="BJ32" s="153">
        <f t="shared" ca="1" si="20"/>
        <v>1.7994522791807612</v>
      </c>
      <c r="BK32" s="153">
        <f t="shared" ca="1" si="20"/>
        <v>1.8543134954377278</v>
      </c>
      <c r="BL32" s="153">
        <f t="shared" ca="1" si="20"/>
        <v>1.7896293757111401</v>
      </c>
      <c r="BM32" s="153">
        <f t="shared" ca="1" si="20"/>
        <v>1.8443458865627409</v>
      </c>
      <c r="BN32" s="153">
        <f t="shared" ca="1" si="20"/>
        <v>1.8395012243000533</v>
      </c>
      <c r="BO32" s="153">
        <f t="shared" ca="1" si="20"/>
        <v>1.7755651798138472</v>
      </c>
      <c r="BP32" s="153">
        <f t="shared" ca="1" si="20"/>
        <v>1.8300951090937003</v>
      </c>
      <c r="BQ32" s="153">
        <f t="shared" ca="1" si="20"/>
        <v>1.766646957265809</v>
      </c>
      <c r="BR32" s="153">
        <f t="shared" ca="1" si="20"/>
        <v>1.8216854377748466</v>
      </c>
      <c r="BS32" s="153">
        <f t="shared" ca="1" si="20"/>
        <v>1.8186190100653621</v>
      </c>
      <c r="BT32" s="153">
        <f t="shared" ca="1" si="20"/>
        <v>1.6404095410748332</v>
      </c>
      <c r="BU32" s="153">
        <f t="shared" ca="1" si="20"/>
        <v>1.8145745966255071</v>
      </c>
      <c r="BV32" s="153">
        <f t="shared" ref="BV32:DB32" ca="1" si="21">+BV274/$F$16</f>
        <v>1.7545366433814706</v>
      </c>
      <c r="BW32" s="153">
        <f t="shared" ca="1" si="21"/>
        <v>1.81166976</v>
      </c>
      <c r="BX32" s="153">
        <f t="shared" ca="1" si="21"/>
        <v>1.7532288</v>
      </c>
      <c r="BY32" s="153">
        <f t="shared" ca="1" si="21"/>
        <v>1.81166976</v>
      </c>
      <c r="BZ32" s="153">
        <f t="shared" ca="1" si="21"/>
        <v>1.81166976</v>
      </c>
      <c r="CA32" s="153">
        <f t="shared" ca="1" si="21"/>
        <v>1.7532288</v>
      </c>
      <c r="CB32" s="153">
        <f t="shared" ca="1" si="21"/>
        <v>1.81166976</v>
      </c>
      <c r="CC32" s="153">
        <f t="shared" ca="1" si="21"/>
        <v>1.7532288</v>
      </c>
      <c r="CD32" s="153">
        <f t="shared" ca="1" si="21"/>
        <v>1.81166976</v>
      </c>
      <c r="CE32" s="153">
        <f t="shared" ca="1" si="21"/>
        <v>1.81166976</v>
      </c>
      <c r="CF32" s="153">
        <f t="shared" ca="1" si="21"/>
        <v>1.6363468800000001</v>
      </c>
      <c r="CG32" s="153">
        <f t="shared" ca="1" si="21"/>
        <v>1.81166976</v>
      </c>
      <c r="CH32" s="153">
        <f t="shared" ca="1" si="21"/>
        <v>1.7532288</v>
      </c>
      <c r="CI32" s="153">
        <f t="shared" ca="1" si="21"/>
        <v>1.81166976</v>
      </c>
      <c r="CJ32" s="153">
        <f t="shared" ca="1" si="21"/>
        <v>1.7532288</v>
      </c>
      <c r="CK32" s="153">
        <f t="shared" ca="1" si="21"/>
        <v>1.81166976</v>
      </c>
      <c r="CL32" s="153">
        <f t="shared" ca="1" si="21"/>
        <v>1.81166976</v>
      </c>
      <c r="CM32" s="153">
        <f t="shared" ca="1" si="21"/>
        <v>1.7532288</v>
      </c>
      <c r="CN32" s="153">
        <f t="shared" ca="1" si="21"/>
        <v>1.81166976</v>
      </c>
      <c r="CO32" s="153">
        <f t="shared" ca="1" si="21"/>
        <v>1.7532288</v>
      </c>
      <c r="CP32" s="153">
        <f t="shared" ca="1" si="21"/>
        <v>1.81166976</v>
      </c>
      <c r="CQ32" s="153">
        <f t="shared" ca="1" si="21"/>
        <v>1.81166976</v>
      </c>
      <c r="CR32" s="153">
        <f t="shared" ca="1" si="21"/>
        <v>1.6363468800000001</v>
      </c>
      <c r="CS32" s="153">
        <f t="shared" ca="1" si="21"/>
        <v>1.81166976</v>
      </c>
      <c r="CT32" s="153">
        <f t="shared" ca="1" si="21"/>
        <v>1.7532288</v>
      </c>
      <c r="CU32" s="153">
        <f t="shared" ca="1" si="21"/>
        <v>1.81166976</v>
      </c>
      <c r="CV32" s="153">
        <f t="shared" ca="1" si="21"/>
        <v>1.7532288</v>
      </c>
      <c r="CW32" s="153">
        <f t="shared" ca="1" si="21"/>
        <v>1.81166976</v>
      </c>
      <c r="CX32" s="153">
        <f t="shared" ca="1" si="21"/>
        <v>1.81166976</v>
      </c>
      <c r="CY32" s="153">
        <f t="shared" ca="1" si="21"/>
        <v>1.7532288</v>
      </c>
      <c r="CZ32" s="153">
        <f t="shared" ca="1" si="21"/>
        <v>1.81166976</v>
      </c>
      <c r="DA32" s="153">
        <f t="shared" ca="1" si="21"/>
        <v>1.7532288</v>
      </c>
      <c r="DB32" s="153">
        <f t="shared" ca="1" si="21"/>
        <v>1.81166976</v>
      </c>
    </row>
    <row r="33" spans="1:106" ht="13">
      <c r="A33" s="151"/>
      <c r="C33" s="5" t="s">
        <v>16</v>
      </c>
      <c r="E33" s="248"/>
      <c r="F33" s="249"/>
      <c r="G33" s="54" t="s">
        <v>281</v>
      </c>
      <c r="H33" s="250">
        <f t="shared" ca="1" si="18"/>
        <v>-42.191202694308238</v>
      </c>
      <c r="I33" s="153"/>
      <c r="J33" s="153">
        <f t="shared" ref="J33:AO33" ca="1" si="22">-J323/$F$16</f>
        <v>0</v>
      </c>
      <c r="K33" s="153">
        <f t="shared" ca="1" si="22"/>
        <v>0</v>
      </c>
      <c r="L33" s="153">
        <f t="shared" ca="1" si="22"/>
        <v>0</v>
      </c>
      <c r="M33" s="153">
        <f t="shared" ca="1" si="22"/>
        <v>0</v>
      </c>
      <c r="N33" s="153">
        <f t="shared" ca="1" si="22"/>
        <v>-0.68817172057852105</v>
      </c>
      <c r="O33" s="153">
        <f t="shared" ca="1" si="22"/>
        <v>-0.46077956347094173</v>
      </c>
      <c r="P33" s="153">
        <f t="shared" ca="1" si="22"/>
        <v>-0.45134413481451702</v>
      </c>
      <c r="Q33" s="153">
        <f t="shared" ca="1" si="22"/>
        <v>-0.46018055486854437</v>
      </c>
      <c r="R33" s="153">
        <f t="shared" ca="1" si="22"/>
        <v>-0.45987179920177707</v>
      </c>
      <c r="S33" s="153">
        <f t="shared" ca="1" si="22"/>
        <v>-0.45045014796607569</v>
      </c>
      <c r="T33" s="153">
        <f t="shared" ca="1" si="22"/>
        <v>-0.45924246502834931</v>
      </c>
      <c r="U33" s="153">
        <f t="shared" ca="1" si="22"/>
        <v>-0.44982889664585202</v>
      </c>
      <c r="V33" s="153">
        <f t="shared" ca="1" si="22"/>
        <v>-0.45858917484916828</v>
      </c>
      <c r="W33" s="153">
        <f t="shared" ca="1" si="22"/>
        <v>-0.45827598067204434</v>
      </c>
      <c r="X33" s="153">
        <f t="shared" ca="1" si="22"/>
        <v>-0.43080516854473955</v>
      </c>
      <c r="Y33" s="153">
        <f t="shared" ca="1" si="22"/>
        <v>-0.45768556479096972</v>
      </c>
      <c r="Z33" s="153">
        <f t="shared" ca="1" si="22"/>
        <v>-0.44834282744513743</v>
      </c>
      <c r="AA33" s="153">
        <f t="shared" ca="1" si="22"/>
        <v>-0.45707609709775315</v>
      </c>
      <c r="AB33" s="153">
        <f t="shared" ca="1" si="22"/>
        <v>-0.44774727231207051</v>
      </c>
      <c r="AC33" s="153">
        <f t="shared" ca="1" si="22"/>
        <v>-0.45646220737881138</v>
      </c>
      <c r="AD33" s="153">
        <f t="shared" ca="1" si="22"/>
        <v>-0.45616272311254941</v>
      </c>
      <c r="AE33" s="153">
        <f t="shared" ca="1" si="22"/>
        <v>-0.44687042791393689</v>
      </c>
      <c r="AF33" s="153">
        <f t="shared" ca="1" si="22"/>
        <v>-0.4555588628621674</v>
      </c>
      <c r="AG33" s="153">
        <f t="shared" ca="1" si="22"/>
        <v>-0.44628421924314471</v>
      </c>
      <c r="AH33" s="153">
        <f t="shared" ca="1" si="22"/>
        <v>-0.45495236956379326</v>
      </c>
      <c r="AI33" s="153">
        <f t="shared" ca="1" si="22"/>
        <v>-0.45464955871652296</v>
      </c>
      <c r="AJ33" s="153">
        <f t="shared" ca="1" si="22"/>
        <v>-0.42752215447246317</v>
      </c>
      <c r="AK33" s="153">
        <f t="shared" ca="1" si="22"/>
        <v>-0.45404935301823923</v>
      </c>
      <c r="AL33" s="153">
        <f t="shared" ca="1" si="22"/>
        <v>-0.4448290332442667</v>
      </c>
      <c r="AM33" s="153">
        <f t="shared" ca="1" si="22"/>
        <v>-0.45346969002298537</v>
      </c>
      <c r="AN33" s="153">
        <f t="shared" ca="1" si="22"/>
        <v>-0.44429652925002194</v>
      </c>
      <c r="AO33" s="153">
        <f t="shared" ca="1" si="22"/>
        <v>-0.45293670487257631</v>
      </c>
      <c r="AP33" s="153">
        <f t="shared" ref="AP33:BU33" ca="1" si="23">-AP323/$F$16</f>
        <v>-0.4526750128448766</v>
      </c>
      <c r="AQ33" s="153">
        <f t="shared" ca="1" si="23"/>
        <v>-0.44354063280530415</v>
      </c>
      <c r="AR33" s="153">
        <f t="shared" ca="1" si="23"/>
        <v>-0.45217135001947201</v>
      </c>
      <c r="AS33" s="153">
        <f t="shared" ca="1" si="23"/>
        <v>-0.44306665485688679</v>
      </c>
      <c r="AT33" s="153">
        <f t="shared" ca="1" si="23"/>
        <v>-0.45169711744169566</v>
      </c>
      <c r="AU33" s="153">
        <f t="shared" ca="1" si="23"/>
        <v>-0.45147039547751011</v>
      </c>
      <c r="AV33" s="153">
        <f t="shared" ca="1" si="23"/>
        <v>-0.42472176305113163</v>
      </c>
      <c r="AW33" s="153">
        <f t="shared" ca="1" si="23"/>
        <v>-0.45103094151703377</v>
      </c>
      <c r="AX33" s="153">
        <f t="shared" ca="1" si="23"/>
        <v>-0.44905498794890453</v>
      </c>
      <c r="AY33" s="153">
        <f t="shared" ca="1" si="23"/>
        <v>-0.4578320202583947</v>
      </c>
      <c r="AZ33" s="153">
        <f t="shared" ca="1" si="23"/>
        <v>-0.44856264246791511</v>
      </c>
      <c r="BA33" s="153">
        <f t="shared" ca="1" si="23"/>
        <v>-0.45743393867773663</v>
      </c>
      <c r="BB33" s="153">
        <f t="shared" ca="1" si="23"/>
        <v>-0.45728560544047808</v>
      </c>
      <c r="BC33" s="153">
        <f t="shared" ca="1" si="23"/>
        <v>-0.44812067736484396</v>
      </c>
      <c r="BD33" s="153">
        <f t="shared" ca="1" si="23"/>
        <v>-0.45702434801959019</v>
      </c>
      <c r="BE33" s="153">
        <f t="shared" ca="1" si="23"/>
        <v>-0.44787572280537091</v>
      </c>
      <c r="BF33" s="153">
        <f t="shared" ca="1" si="23"/>
        <v>-0.45680384010097647</v>
      </c>
      <c r="BG33" s="153">
        <f t="shared" ca="1" si="23"/>
        <v>-0.45674649156855257</v>
      </c>
      <c r="BH33" s="153">
        <f t="shared" ca="1" si="23"/>
        <v>-0.43865460511962462</v>
      </c>
      <c r="BI33" s="153">
        <f t="shared" ca="1" si="23"/>
        <v>-0.45663447226911713</v>
      </c>
      <c r="BJ33" s="153">
        <f t="shared" ca="1" si="23"/>
        <v>-0.44756748201251789</v>
      </c>
      <c r="BK33" s="153">
        <f t="shared" ca="1" si="23"/>
        <v>-0.45653049417508751</v>
      </c>
      <c r="BL33" s="153">
        <f t="shared" ca="1" si="23"/>
        <v>-0.44746925297782164</v>
      </c>
      <c r="BM33" s="153">
        <f t="shared" ca="1" si="23"/>
        <v>-0.45643081808633768</v>
      </c>
      <c r="BN33" s="153">
        <f t="shared" ca="1" si="23"/>
        <v>-0.45638237146371075</v>
      </c>
      <c r="BO33" s="153">
        <f t="shared" ca="1" si="23"/>
        <v>-0.44732861101884874</v>
      </c>
      <c r="BP33" s="153">
        <f t="shared" ca="1" si="23"/>
        <v>-0.45628831031164724</v>
      </c>
      <c r="BQ33" s="153">
        <f t="shared" ca="1" si="23"/>
        <v>-0.44723942879336831</v>
      </c>
      <c r="BR33" s="153">
        <f t="shared" ca="1" si="23"/>
        <v>-0.4562042135984587</v>
      </c>
      <c r="BS33" s="153">
        <f t="shared" ca="1" si="23"/>
        <v>-0.45617354932136384</v>
      </c>
      <c r="BT33" s="153">
        <f t="shared" ca="1" si="23"/>
        <v>-0.42914825463145856</v>
      </c>
      <c r="BU33" s="153">
        <f t="shared" ca="1" si="23"/>
        <v>-0.45613310518696532</v>
      </c>
      <c r="BV33" s="153">
        <f t="shared" ref="BV33:DB33" ca="1" si="24">-BV323/$F$16</f>
        <v>-0.44711832565452497</v>
      </c>
      <c r="BW33" s="153">
        <f t="shared" ca="1" si="24"/>
        <v>-0.4561040568207102</v>
      </c>
      <c r="BX33" s="153">
        <f t="shared" ca="1" si="24"/>
        <v>-0.44710524722071021</v>
      </c>
      <c r="BY33" s="153">
        <f t="shared" ca="1" si="24"/>
        <v>-0.4561040568207102</v>
      </c>
      <c r="BZ33" s="153">
        <f t="shared" ca="1" si="24"/>
        <v>-0.4561040568207102</v>
      </c>
      <c r="CA33" s="153">
        <f t="shared" ca="1" si="24"/>
        <v>-0.44710524722071021</v>
      </c>
      <c r="CB33" s="153">
        <f t="shared" ca="1" si="24"/>
        <v>-0.4561040568207102</v>
      </c>
      <c r="CC33" s="153">
        <f t="shared" ca="1" si="24"/>
        <v>-0.44710524722071021</v>
      </c>
      <c r="CD33" s="153">
        <f t="shared" ca="1" si="24"/>
        <v>-0.4561040568207102</v>
      </c>
      <c r="CE33" s="153">
        <f t="shared" ca="1" si="24"/>
        <v>-0.4561040568207102</v>
      </c>
      <c r="CF33" s="153">
        <f t="shared" ca="1" si="24"/>
        <v>-0.42910762802071017</v>
      </c>
      <c r="CG33" s="153">
        <f t="shared" ca="1" si="24"/>
        <v>-0.4561040568207102</v>
      </c>
      <c r="CH33" s="153">
        <f t="shared" ca="1" si="24"/>
        <v>-0.44710524722071021</v>
      </c>
      <c r="CI33" s="153">
        <f t="shared" ca="1" si="24"/>
        <v>-0.4561040568207102</v>
      </c>
      <c r="CJ33" s="153">
        <f t="shared" ca="1" si="24"/>
        <v>-0.44710524722071021</v>
      </c>
      <c r="CK33" s="153">
        <f t="shared" ca="1" si="24"/>
        <v>-0.4561040568207102</v>
      </c>
      <c r="CL33" s="153">
        <f t="shared" ca="1" si="24"/>
        <v>-0.4561040568207102</v>
      </c>
      <c r="CM33" s="153">
        <f t="shared" ca="1" si="24"/>
        <v>-0.44710524722071021</v>
      </c>
      <c r="CN33" s="153">
        <f t="shared" ca="1" si="24"/>
        <v>-0.4561040568207102</v>
      </c>
      <c r="CO33" s="153">
        <f t="shared" ca="1" si="24"/>
        <v>-0.44710524722071021</v>
      </c>
      <c r="CP33" s="153">
        <f t="shared" ca="1" si="24"/>
        <v>-0.4561040568207102</v>
      </c>
      <c r="CQ33" s="153">
        <f t="shared" ca="1" si="24"/>
        <v>-0.4561040568207102</v>
      </c>
      <c r="CR33" s="153">
        <f t="shared" ca="1" si="24"/>
        <v>-0.42910762802071017</v>
      </c>
      <c r="CS33" s="153">
        <f t="shared" ca="1" si="24"/>
        <v>-0.4561040568207102</v>
      </c>
      <c r="CT33" s="153">
        <f t="shared" ca="1" si="24"/>
        <v>-0.44710524722071021</v>
      </c>
      <c r="CU33" s="153">
        <f t="shared" ca="1" si="24"/>
        <v>-0.4561040568207102</v>
      </c>
      <c r="CV33" s="153">
        <f t="shared" ca="1" si="24"/>
        <v>-0.44710524722071021</v>
      </c>
      <c r="CW33" s="153">
        <f t="shared" ca="1" si="24"/>
        <v>-0.4561040568207102</v>
      </c>
      <c r="CX33" s="153">
        <f t="shared" ca="1" si="24"/>
        <v>-0.4561040568207102</v>
      </c>
      <c r="CY33" s="153">
        <f t="shared" ca="1" si="24"/>
        <v>-0.44710524722071021</v>
      </c>
      <c r="CZ33" s="153">
        <f t="shared" ca="1" si="24"/>
        <v>-0.4561040568207102</v>
      </c>
      <c r="DA33" s="153">
        <f t="shared" ca="1" si="24"/>
        <v>-0.44710524722071021</v>
      </c>
      <c r="DB33" s="153">
        <f t="shared" ca="1" si="24"/>
        <v>-0.4561040568207102</v>
      </c>
    </row>
    <row r="34" spans="1:106" ht="13">
      <c r="A34" s="151"/>
      <c r="C34" s="14" t="s">
        <v>32</v>
      </c>
      <c r="E34" s="251"/>
      <c r="F34" s="249"/>
      <c r="G34" s="54" t="s">
        <v>281</v>
      </c>
      <c r="H34" s="252">
        <f t="shared" ca="1" si="18"/>
        <v>147.40150598390611</v>
      </c>
      <c r="I34" s="154"/>
      <c r="J34" s="253">
        <f t="shared" ref="J34:BU34" ca="1" si="25">SUM(J32:J33)</f>
        <v>0</v>
      </c>
      <c r="K34" s="253">
        <f t="shared" ca="1" si="25"/>
        <v>0</v>
      </c>
      <c r="L34" s="253">
        <f t="shared" ca="1" si="25"/>
        <v>0</v>
      </c>
      <c r="M34" s="253">
        <f t="shared" ca="1" si="25"/>
        <v>0</v>
      </c>
      <c r="N34" s="253">
        <f t="shared" ca="1" si="25"/>
        <v>25.171704415202552</v>
      </c>
      <c r="O34" s="253">
        <f t="shared" ca="1" si="25"/>
        <v>1.818440861552211</v>
      </c>
      <c r="P34" s="253">
        <f t="shared" ca="1" si="25"/>
        <v>1.7257734245661611</v>
      </c>
      <c r="Q34" s="253">
        <f t="shared" ca="1" si="25"/>
        <v>1.7591390099148705</v>
      </c>
      <c r="R34" s="253">
        <f t="shared" ca="1" si="25"/>
        <v>1.7285721989049112</v>
      </c>
      <c r="S34" s="253">
        <f t="shared" ca="1" si="25"/>
        <v>1.63726872657047</v>
      </c>
      <c r="T34" s="253">
        <f t="shared" ca="1" si="25"/>
        <v>1.6662681157355621</v>
      </c>
      <c r="U34" s="253">
        <f t="shared" ca="1" si="25"/>
        <v>1.5757648458683287</v>
      </c>
      <c r="V34" s="253">
        <f t="shared" ca="1" si="25"/>
        <v>1.6015923879966407</v>
      </c>
      <c r="W34" s="253">
        <f t="shared" ca="1" si="25"/>
        <v>1.570586164461365</v>
      </c>
      <c r="X34" s="253">
        <f t="shared" ca="1" si="25"/>
        <v>1.3752957638581931</v>
      </c>
      <c r="Y34" s="253">
        <f t="shared" ca="1" si="25"/>
        <v>1.5121349922349789</v>
      </c>
      <c r="Z34" s="253">
        <f t="shared" ca="1" si="25"/>
        <v>1.4286439949975827</v>
      </c>
      <c r="AA34" s="253">
        <f t="shared" ca="1" si="25"/>
        <v>1.4517976906065382</v>
      </c>
      <c r="AB34" s="253">
        <f t="shared" ca="1" si="25"/>
        <v>1.3696840368239585</v>
      </c>
      <c r="AC34" s="253">
        <f t="shared" ca="1" si="25"/>
        <v>1.3910226084313064</v>
      </c>
      <c r="AD34" s="253">
        <f t="shared" ca="1" si="25"/>
        <v>1.3613736660713669</v>
      </c>
      <c r="AE34" s="253">
        <f t="shared" ca="1" si="25"/>
        <v>1.2828764414087268</v>
      </c>
      <c r="AF34" s="253">
        <f t="shared" ca="1" si="25"/>
        <v>1.3015915012835511</v>
      </c>
      <c r="AG34" s="253">
        <f t="shared" ca="1" si="25"/>
        <v>1.2248417830003073</v>
      </c>
      <c r="AH34" s="253">
        <f t="shared" ca="1" si="25"/>
        <v>1.24154866474451</v>
      </c>
      <c r="AI34" s="253">
        <f t="shared" ca="1" si="25"/>
        <v>1.2115703908647497</v>
      </c>
      <c r="AJ34" s="253">
        <f t="shared" ca="1" si="25"/>
        <v>1.0502773707028317</v>
      </c>
      <c r="AK34" s="253">
        <f t="shared" ca="1" si="25"/>
        <v>1.1521500267346665</v>
      </c>
      <c r="AL34" s="253">
        <f t="shared" ca="1" si="25"/>
        <v>1.0807783691113793</v>
      </c>
      <c r="AM34" s="253">
        <f t="shared" ca="1" si="25"/>
        <v>1.0947633902045324</v>
      </c>
      <c r="AN34" s="253">
        <f t="shared" ca="1" si="25"/>
        <v>1.0280604736811503</v>
      </c>
      <c r="AO34" s="253">
        <f t="shared" ca="1" si="25"/>
        <v>1.041997860314033</v>
      </c>
      <c r="AP34" s="253">
        <f t="shared" ca="1" si="25"/>
        <v>1.0160903495717624</v>
      </c>
      <c r="AQ34" s="253">
        <f t="shared" ca="1" si="25"/>
        <v>0.9532267256540834</v>
      </c>
      <c r="AR34" s="253">
        <f t="shared" ca="1" si="25"/>
        <v>0.96622772985670702</v>
      </c>
      <c r="AS34" s="253">
        <f t="shared" ca="1" si="25"/>
        <v>0.90630290876076669</v>
      </c>
      <c r="AT34" s="253">
        <f t="shared" ca="1" si="25"/>
        <v>0.91927870465684713</v>
      </c>
      <c r="AU34" s="253">
        <f t="shared" ca="1" si="25"/>
        <v>0.89683323020247685</v>
      </c>
      <c r="AV34" s="253">
        <f t="shared" ca="1" si="25"/>
        <v>0.77303861999100965</v>
      </c>
      <c r="AW34" s="253">
        <f t="shared" ca="1" si="25"/>
        <v>0.85332728811532133</v>
      </c>
      <c r="AX34" s="253">
        <f t="shared" ca="1" si="25"/>
        <v>1.4991478848705235</v>
      </c>
      <c r="AY34" s="253">
        <f t="shared" ca="1" si="25"/>
        <v>1.5266340835100563</v>
      </c>
      <c r="AZ34" s="253">
        <f t="shared" ca="1" si="25"/>
        <v>1.4504056822525695</v>
      </c>
      <c r="BA34" s="253">
        <f t="shared" ca="1" si="25"/>
        <v>1.4872240070249061</v>
      </c>
      <c r="BB34" s="253">
        <f t="shared" ca="1" si="25"/>
        <v>1.472539016536309</v>
      </c>
      <c r="BC34" s="253">
        <f t="shared" ca="1" si="25"/>
        <v>1.4066511370485264</v>
      </c>
      <c r="BD34" s="253">
        <f t="shared" ca="1" si="25"/>
        <v>1.4466745318684064</v>
      </c>
      <c r="BE34" s="253">
        <f t="shared" ca="1" si="25"/>
        <v>1.3824006356606988</v>
      </c>
      <c r="BF34" s="253">
        <f t="shared" ca="1" si="25"/>
        <v>1.4248442479256498</v>
      </c>
      <c r="BG34" s="253">
        <f t="shared" ca="1" si="25"/>
        <v>1.4191667432156825</v>
      </c>
      <c r="BH34" s="253">
        <f t="shared" ca="1" si="25"/>
        <v>1.3109499847718187</v>
      </c>
      <c r="BI34" s="253">
        <f t="shared" ca="1" si="25"/>
        <v>1.4080768325715773</v>
      </c>
      <c r="BJ34" s="253">
        <f t="shared" ca="1" si="25"/>
        <v>1.3518847971682433</v>
      </c>
      <c r="BK34" s="253">
        <f t="shared" ca="1" si="25"/>
        <v>1.3977830012626402</v>
      </c>
      <c r="BL34" s="253">
        <f t="shared" ca="1" si="25"/>
        <v>1.3421601227333184</v>
      </c>
      <c r="BM34" s="253">
        <f t="shared" ca="1" si="25"/>
        <v>1.3879150684764032</v>
      </c>
      <c r="BN34" s="253">
        <f t="shared" ca="1" si="25"/>
        <v>1.3831188528363425</v>
      </c>
      <c r="BO34" s="253">
        <f t="shared" ca="1" si="25"/>
        <v>1.3282365687949984</v>
      </c>
      <c r="BP34" s="253">
        <f t="shared" ca="1" si="25"/>
        <v>1.373806798782053</v>
      </c>
      <c r="BQ34" s="253">
        <f t="shared" ca="1" si="25"/>
        <v>1.3194075284724407</v>
      </c>
      <c r="BR34" s="253">
        <f t="shared" ca="1" si="25"/>
        <v>1.3654812241763878</v>
      </c>
      <c r="BS34" s="253">
        <f t="shared" ca="1" si="25"/>
        <v>1.3624454607439982</v>
      </c>
      <c r="BT34" s="253">
        <f t="shared" ca="1" si="25"/>
        <v>1.2112612864433747</v>
      </c>
      <c r="BU34" s="253">
        <f t="shared" ca="1" si="25"/>
        <v>1.3584414914385419</v>
      </c>
      <c r="BV34" s="253">
        <f t="shared" ref="BV34:DB34" ca="1" si="26">SUM(BV32:BV33)</f>
        <v>1.3074183177269456</v>
      </c>
      <c r="BW34" s="253">
        <f t="shared" ca="1" si="26"/>
        <v>1.3555657031792898</v>
      </c>
      <c r="BX34" s="253">
        <f t="shared" ca="1" si="26"/>
        <v>1.3061235527792898</v>
      </c>
      <c r="BY34" s="253">
        <f t="shared" ca="1" si="26"/>
        <v>1.3555657031792898</v>
      </c>
      <c r="BZ34" s="253">
        <f t="shared" ca="1" si="26"/>
        <v>1.3555657031792898</v>
      </c>
      <c r="CA34" s="253">
        <f t="shared" ca="1" si="26"/>
        <v>1.3061235527792898</v>
      </c>
      <c r="CB34" s="253">
        <f t="shared" ca="1" si="26"/>
        <v>1.3555657031792898</v>
      </c>
      <c r="CC34" s="253">
        <f t="shared" ca="1" si="26"/>
        <v>1.3061235527792898</v>
      </c>
      <c r="CD34" s="253">
        <f t="shared" ca="1" si="26"/>
        <v>1.3555657031792898</v>
      </c>
      <c r="CE34" s="253">
        <f t="shared" ca="1" si="26"/>
        <v>1.3555657031792898</v>
      </c>
      <c r="CF34" s="253">
        <f t="shared" ca="1" si="26"/>
        <v>1.2072392519792898</v>
      </c>
      <c r="CG34" s="253">
        <f t="shared" ca="1" si="26"/>
        <v>1.3555657031792898</v>
      </c>
      <c r="CH34" s="253">
        <f t="shared" ca="1" si="26"/>
        <v>1.3061235527792898</v>
      </c>
      <c r="CI34" s="253">
        <f t="shared" ca="1" si="26"/>
        <v>1.3555657031792898</v>
      </c>
      <c r="CJ34" s="253">
        <f t="shared" ca="1" si="26"/>
        <v>1.3061235527792898</v>
      </c>
      <c r="CK34" s="253">
        <f t="shared" ca="1" si="26"/>
        <v>1.3555657031792898</v>
      </c>
      <c r="CL34" s="253">
        <f t="shared" ca="1" si="26"/>
        <v>1.3555657031792898</v>
      </c>
      <c r="CM34" s="253">
        <f t="shared" ca="1" si="26"/>
        <v>1.3061235527792898</v>
      </c>
      <c r="CN34" s="253">
        <f t="shared" ca="1" si="26"/>
        <v>1.3555657031792898</v>
      </c>
      <c r="CO34" s="253">
        <f t="shared" ca="1" si="26"/>
        <v>1.3061235527792898</v>
      </c>
      <c r="CP34" s="253">
        <f t="shared" ca="1" si="26"/>
        <v>1.3555657031792898</v>
      </c>
      <c r="CQ34" s="253">
        <f t="shared" ca="1" si="26"/>
        <v>1.3555657031792898</v>
      </c>
      <c r="CR34" s="253">
        <f t="shared" ca="1" si="26"/>
        <v>1.2072392519792898</v>
      </c>
      <c r="CS34" s="253">
        <f t="shared" ca="1" si="26"/>
        <v>1.3555657031792898</v>
      </c>
      <c r="CT34" s="253">
        <f t="shared" ca="1" si="26"/>
        <v>1.3061235527792898</v>
      </c>
      <c r="CU34" s="253">
        <f t="shared" ca="1" si="26"/>
        <v>1.3555657031792898</v>
      </c>
      <c r="CV34" s="253">
        <f t="shared" ca="1" si="26"/>
        <v>1.3061235527792898</v>
      </c>
      <c r="CW34" s="253">
        <f t="shared" ca="1" si="26"/>
        <v>1.3555657031792898</v>
      </c>
      <c r="CX34" s="253">
        <f t="shared" ca="1" si="26"/>
        <v>1.3555657031792898</v>
      </c>
      <c r="CY34" s="253">
        <f t="shared" ca="1" si="26"/>
        <v>1.3061235527792898</v>
      </c>
      <c r="CZ34" s="253">
        <f t="shared" ca="1" si="26"/>
        <v>1.3555657031792898</v>
      </c>
      <c r="DA34" s="253">
        <f t="shared" ca="1" si="26"/>
        <v>1.3061235527792898</v>
      </c>
      <c r="DB34" s="253">
        <f t="shared" ca="1" si="26"/>
        <v>1.3555657031792898</v>
      </c>
    </row>
    <row r="35" spans="1:106" ht="13">
      <c r="A35" s="151"/>
      <c r="C35" s="5" t="s">
        <v>71</v>
      </c>
      <c r="E35" s="251"/>
      <c r="F35" s="249"/>
      <c r="G35" s="54" t="s">
        <v>281</v>
      </c>
      <c r="H35" s="250">
        <f t="shared" si="18"/>
        <v>0.13055943128023542</v>
      </c>
      <c r="I35" s="154"/>
      <c r="J35" s="153">
        <f t="shared" ref="J35:AO35" si="27">J373/$F$16</f>
        <v>0</v>
      </c>
      <c r="K35" s="153">
        <f t="shared" si="27"/>
        <v>5.2643139112903215E-3</v>
      </c>
      <c r="L35" s="153">
        <f t="shared" si="27"/>
        <v>5.2774746960685482E-3</v>
      </c>
      <c r="M35" s="153">
        <f t="shared" si="27"/>
        <v>5.2906683828087197E-3</v>
      </c>
      <c r="N35" s="153">
        <f t="shared" si="27"/>
        <v>5.3038950537657413E-3</v>
      </c>
      <c r="O35" s="153">
        <f t="shared" si="27"/>
        <v>5.3171547914001556E-3</v>
      </c>
      <c r="P35" s="153">
        <f t="shared" si="27"/>
        <v>5.3304476783786556E-3</v>
      </c>
      <c r="Q35" s="153">
        <f t="shared" si="27"/>
        <v>5.3437737975746032E-3</v>
      </c>
      <c r="R35" s="153">
        <f t="shared" si="27"/>
        <v>5.3571332320685389E-3</v>
      </c>
      <c r="S35" s="153">
        <f t="shared" si="27"/>
        <v>5.3705260651487107E-3</v>
      </c>
      <c r="T35" s="153">
        <f t="shared" si="27"/>
        <v>5.3839523803115834E-3</v>
      </c>
      <c r="U35" s="153">
        <f t="shared" si="27"/>
        <v>5.3974122612623623E-3</v>
      </c>
      <c r="V35" s="153">
        <f t="shared" si="27"/>
        <v>5.410905791915519E-3</v>
      </c>
      <c r="W35" s="153">
        <f t="shared" si="27"/>
        <v>5.424433056395307E-3</v>
      </c>
      <c r="X35" s="153">
        <f t="shared" si="27"/>
        <v>5.4379941390362962E-3</v>
      </c>
      <c r="Y35" s="153">
        <f t="shared" si="27"/>
        <v>5.4515891243838866E-3</v>
      </c>
      <c r="Z35" s="153">
        <f t="shared" si="27"/>
        <v>5.4652180971948468E-3</v>
      </c>
      <c r="AA35" s="153">
        <f t="shared" si="27"/>
        <v>4.5879806048034254E-3</v>
      </c>
      <c r="AB35" s="153">
        <f t="shared" si="27"/>
        <v>4.5994505563154335E-3</v>
      </c>
      <c r="AC35" s="153">
        <f t="shared" si="27"/>
        <v>4.6109491827062222E-3</v>
      </c>
      <c r="AD35" s="153">
        <f t="shared" si="27"/>
        <v>4.6224765556629873E-3</v>
      </c>
      <c r="AE35" s="153">
        <f t="shared" si="27"/>
        <v>4.6340327470521456E-3</v>
      </c>
      <c r="AF35" s="153">
        <f t="shared" si="27"/>
        <v>4.6456178289197752E-3</v>
      </c>
      <c r="AG35" s="153">
        <f t="shared" si="27"/>
        <v>2.8209818734920749E-3</v>
      </c>
      <c r="AH35" s="153">
        <f t="shared" si="27"/>
        <v>2.8280343281758048E-3</v>
      </c>
      <c r="AI35" s="153">
        <f t="shared" si="27"/>
        <v>2.8351044139962437E-3</v>
      </c>
      <c r="AJ35" s="153">
        <f t="shared" si="27"/>
        <v>2.8421921750312346E-3</v>
      </c>
      <c r="AK35" s="153">
        <f t="shared" si="27"/>
        <v>2.8492976554688122E-3</v>
      </c>
      <c r="AL35" s="153">
        <f t="shared" si="27"/>
        <v>2.8564208996074846E-3</v>
      </c>
      <c r="AM35" s="153">
        <f t="shared" si="27"/>
        <v>0</v>
      </c>
      <c r="AN35" s="153">
        <f t="shared" si="27"/>
        <v>0</v>
      </c>
      <c r="AO35" s="153">
        <f t="shared" si="27"/>
        <v>0</v>
      </c>
      <c r="AP35" s="153">
        <f t="shared" ref="AP35:BU35" si="28">AP373/$F$16</f>
        <v>0</v>
      </c>
      <c r="AQ35" s="153">
        <f t="shared" si="28"/>
        <v>0</v>
      </c>
      <c r="AR35" s="153">
        <f t="shared" si="28"/>
        <v>0</v>
      </c>
      <c r="AS35" s="153">
        <f t="shared" si="28"/>
        <v>0</v>
      </c>
      <c r="AT35" s="153">
        <f t="shared" si="28"/>
        <v>0</v>
      </c>
      <c r="AU35" s="153">
        <f t="shared" si="28"/>
        <v>0</v>
      </c>
      <c r="AV35" s="153">
        <f t="shared" si="28"/>
        <v>0</v>
      </c>
      <c r="AW35" s="153">
        <f t="shared" si="28"/>
        <v>0</v>
      </c>
      <c r="AX35" s="153">
        <f t="shared" si="28"/>
        <v>0</v>
      </c>
      <c r="AY35" s="153">
        <f t="shared" si="28"/>
        <v>0</v>
      </c>
      <c r="AZ35" s="153">
        <f t="shared" si="28"/>
        <v>0</v>
      </c>
      <c r="BA35" s="153">
        <f t="shared" si="28"/>
        <v>0</v>
      </c>
      <c r="BB35" s="153">
        <f t="shared" si="28"/>
        <v>0</v>
      </c>
      <c r="BC35" s="153">
        <f t="shared" si="28"/>
        <v>0</v>
      </c>
      <c r="BD35" s="153">
        <f t="shared" si="28"/>
        <v>0</v>
      </c>
      <c r="BE35" s="153">
        <f t="shared" si="28"/>
        <v>0</v>
      </c>
      <c r="BF35" s="153">
        <f t="shared" si="28"/>
        <v>0</v>
      </c>
      <c r="BG35" s="153">
        <f t="shared" si="28"/>
        <v>0</v>
      </c>
      <c r="BH35" s="153">
        <f t="shared" si="28"/>
        <v>0</v>
      </c>
      <c r="BI35" s="153">
        <f t="shared" si="28"/>
        <v>0</v>
      </c>
      <c r="BJ35" s="153">
        <f t="shared" si="28"/>
        <v>0</v>
      </c>
      <c r="BK35" s="153">
        <f t="shared" si="28"/>
        <v>0</v>
      </c>
      <c r="BL35" s="153">
        <f t="shared" si="28"/>
        <v>0</v>
      </c>
      <c r="BM35" s="153">
        <f t="shared" si="28"/>
        <v>0</v>
      </c>
      <c r="BN35" s="153">
        <f t="shared" si="28"/>
        <v>0</v>
      </c>
      <c r="BO35" s="153">
        <f t="shared" si="28"/>
        <v>0</v>
      </c>
      <c r="BP35" s="153">
        <f t="shared" si="28"/>
        <v>0</v>
      </c>
      <c r="BQ35" s="153">
        <f t="shared" si="28"/>
        <v>0</v>
      </c>
      <c r="BR35" s="153">
        <f t="shared" si="28"/>
        <v>0</v>
      </c>
      <c r="BS35" s="153">
        <f t="shared" si="28"/>
        <v>0</v>
      </c>
      <c r="BT35" s="153">
        <f t="shared" si="28"/>
        <v>0</v>
      </c>
      <c r="BU35" s="153">
        <f t="shared" si="28"/>
        <v>0</v>
      </c>
      <c r="BV35" s="153">
        <f t="shared" ref="BV35:DB35" si="29">BV373/$F$16</f>
        <v>0</v>
      </c>
      <c r="BW35" s="153">
        <f t="shared" si="29"/>
        <v>0</v>
      </c>
      <c r="BX35" s="153">
        <f t="shared" si="29"/>
        <v>0</v>
      </c>
      <c r="BY35" s="153">
        <f t="shared" si="29"/>
        <v>0</v>
      </c>
      <c r="BZ35" s="153">
        <f t="shared" si="29"/>
        <v>0</v>
      </c>
      <c r="CA35" s="153">
        <f t="shared" si="29"/>
        <v>0</v>
      </c>
      <c r="CB35" s="153">
        <f t="shared" si="29"/>
        <v>0</v>
      </c>
      <c r="CC35" s="153">
        <f t="shared" si="29"/>
        <v>0</v>
      </c>
      <c r="CD35" s="153">
        <f t="shared" si="29"/>
        <v>0</v>
      </c>
      <c r="CE35" s="153">
        <f t="shared" si="29"/>
        <v>0</v>
      </c>
      <c r="CF35" s="153">
        <f t="shared" si="29"/>
        <v>0</v>
      </c>
      <c r="CG35" s="153">
        <f t="shared" si="29"/>
        <v>0</v>
      </c>
      <c r="CH35" s="153">
        <f t="shared" si="29"/>
        <v>0</v>
      </c>
      <c r="CI35" s="153">
        <f t="shared" si="29"/>
        <v>0</v>
      </c>
      <c r="CJ35" s="153">
        <f t="shared" si="29"/>
        <v>0</v>
      </c>
      <c r="CK35" s="153">
        <f t="shared" si="29"/>
        <v>0</v>
      </c>
      <c r="CL35" s="153">
        <f t="shared" si="29"/>
        <v>0</v>
      </c>
      <c r="CM35" s="153">
        <f t="shared" si="29"/>
        <v>0</v>
      </c>
      <c r="CN35" s="153">
        <f t="shared" si="29"/>
        <v>0</v>
      </c>
      <c r="CO35" s="153">
        <f t="shared" si="29"/>
        <v>0</v>
      </c>
      <c r="CP35" s="153">
        <f t="shared" si="29"/>
        <v>0</v>
      </c>
      <c r="CQ35" s="153">
        <f t="shared" si="29"/>
        <v>0</v>
      </c>
      <c r="CR35" s="153">
        <f t="shared" si="29"/>
        <v>0</v>
      </c>
      <c r="CS35" s="153">
        <f t="shared" si="29"/>
        <v>0</v>
      </c>
      <c r="CT35" s="153">
        <f t="shared" si="29"/>
        <v>0</v>
      </c>
      <c r="CU35" s="153">
        <f t="shared" si="29"/>
        <v>0</v>
      </c>
      <c r="CV35" s="153">
        <f t="shared" si="29"/>
        <v>0</v>
      </c>
      <c r="CW35" s="153">
        <f t="shared" si="29"/>
        <v>0</v>
      </c>
      <c r="CX35" s="153">
        <f t="shared" si="29"/>
        <v>0</v>
      </c>
      <c r="CY35" s="153">
        <f t="shared" si="29"/>
        <v>0</v>
      </c>
      <c r="CZ35" s="153">
        <f t="shared" si="29"/>
        <v>0</v>
      </c>
      <c r="DA35" s="153">
        <f t="shared" si="29"/>
        <v>0</v>
      </c>
      <c r="DB35" s="153">
        <f t="shared" si="29"/>
        <v>0</v>
      </c>
    </row>
    <row r="36" spans="1:106" ht="13">
      <c r="A36" s="151"/>
      <c r="C36" s="5" t="s">
        <v>54</v>
      </c>
      <c r="E36" s="248"/>
      <c r="F36" s="249"/>
      <c r="G36" s="54" t="s">
        <v>281</v>
      </c>
      <c r="H36" s="250">
        <f t="shared" si="18"/>
        <v>-121.94664630796709</v>
      </c>
      <c r="I36" s="153"/>
      <c r="J36" s="153">
        <f t="shared" ref="J36:AO36" si="30">-J377/$F$16</f>
        <v>0</v>
      </c>
      <c r="K36" s="153">
        <f t="shared" si="30"/>
        <v>-27.018213764045701</v>
      </c>
      <c r="L36" s="153">
        <f t="shared" si="30"/>
        <v>-27.018200603260919</v>
      </c>
      <c r="M36" s="153">
        <f t="shared" si="30"/>
        <v>-27.018187409574182</v>
      </c>
      <c r="N36" s="153">
        <f t="shared" si="30"/>
        <v>5.3038950537657413E-3</v>
      </c>
      <c r="O36" s="153">
        <f t="shared" si="30"/>
        <v>5.3171547914001556E-3</v>
      </c>
      <c r="P36" s="153">
        <f t="shared" si="30"/>
        <v>5.3304476783786556E-3</v>
      </c>
      <c r="Q36" s="153">
        <f t="shared" si="30"/>
        <v>5.3437737975746032E-3</v>
      </c>
      <c r="R36" s="153">
        <f t="shared" si="30"/>
        <v>5.3571332320685389E-3</v>
      </c>
      <c r="S36" s="153">
        <f t="shared" si="30"/>
        <v>5.3705260651487107E-3</v>
      </c>
      <c r="T36" s="153">
        <f t="shared" si="30"/>
        <v>5.3839523803115834E-3</v>
      </c>
      <c r="U36" s="153">
        <f t="shared" si="30"/>
        <v>5.3974122612623623E-3</v>
      </c>
      <c r="V36" s="153">
        <f t="shared" si="30"/>
        <v>5.410905791915519E-3</v>
      </c>
      <c r="W36" s="153">
        <f t="shared" si="30"/>
        <v>5.424433056395307E-3</v>
      </c>
      <c r="X36" s="153">
        <f t="shared" si="30"/>
        <v>5.4379941390362962E-3</v>
      </c>
      <c r="Y36" s="153">
        <f t="shared" si="30"/>
        <v>5.4515891243838866E-3</v>
      </c>
      <c r="Z36" s="153">
        <f t="shared" si="30"/>
        <v>-0.35089499695656867</v>
      </c>
      <c r="AA36" s="153">
        <f t="shared" si="30"/>
        <v>4.5879806048034254E-3</v>
      </c>
      <c r="AB36" s="153">
        <f t="shared" si="30"/>
        <v>4.5994505563154335E-3</v>
      </c>
      <c r="AC36" s="153">
        <f t="shared" si="30"/>
        <v>4.6109491827062222E-3</v>
      </c>
      <c r="AD36" s="153">
        <f t="shared" si="30"/>
        <v>4.6224765556629873E-3</v>
      </c>
      <c r="AE36" s="153">
        <f t="shared" si="30"/>
        <v>4.6340327470521456E-3</v>
      </c>
      <c r="AF36" s="153">
        <f t="shared" si="30"/>
        <v>-0.72985438217108023</v>
      </c>
      <c r="AG36" s="153">
        <f t="shared" si="30"/>
        <v>2.8209818734920749E-3</v>
      </c>
      <c r="AH36" s="153">
        <f t="shared" si="30"/>
        <v>2.8280343281758048E-3</v>
      </c>
      <c r="AI36" s="153">
        <f t="shared" si="30"/>
        <v>2.8351044139962437E-3</v>
      </c>
      <c r="AJ36" s="153">
        <f t="shared" si="30"/>
        <v>2.8421921750312346E-3</v>
      </c>
      <c r="AK36" s="153">
        <f t="shared" si="30"/>
        <v>2.8492976554688122E-3</v>
      </c>
      <c r="AL36" s="153">
        <f t="shared" si="30"/>
        <v>-11.120753794154156</v>
      </c>
      <c r="AM36" s="153">
        <f t="shared" si="30"/>
        <v>0</v>
      </c>
      <c r="AN36" s="153">
        <f t="shared" si="30"/>
        <v>0</v>
      </c>
      <c r="AO36" s="153">
        <f t="shared" si="30"/>
        <v>0</v>
      </c>
      <c r="AP36" s="153">
        <f t="shared" ref="AP36:BU36" si="31">-AP377/$F$16</f>
        <v>0</v>
      </c>
      <c r="AQ36" s="153">
        <f t="shared" si="31"/>
        <v>0</v>
      </c>
      <c r="AR36" s="153">
        <f t="shared" si="31"/>
        <v>0</v>
      </c>
      <c r="AS36" s="153">
        <f t="shared" si="31"/>
        <v>0</v>
      </c>
      <c r="AT36" s="153">
        <f t="shared" si="31"/>
        <v>0</v>
      </c>
      <c r="AU36" s="153">
        <f t="shared" si="31"/>
        <v>0</v>
      </c>
      <c r="AV36" s="153">
        <f t="shared" si="31"/>
        <v>0</v>
      </c>
      <c r="AW36" s="153">
        <f t="shared" si="31"/>
        <v>0</v>
      </c>
      <c r="AX36" s="153">
        <f t="shared" si="31"/>
        <v>-1.0908602150537634</v>
      </c>
      <c r="AY36" s="153">
        <f t="shared" si="31"/>
        <v>0</v>
      </c>
      <c r="AZ36" s="153">
        <f t="shared" si="31"/>
        <v>0</v>
      </c>
      <c r="BA36" s="153">
        <f t="shared" si="31"/>
        <v>0</v>
      </c>
      <c r="BB36" s="153">
        <f t="shared" si="31"/>
        <v>0</v>
      </c>
      <c r="BC36" s="153">
        <f t="shared" si="31"/>
        <v>0</v>
      </c>
      <c r="BD36" s="153">
        <f t="shared" si="31"/>
        <v>0</v>
      </c>
      <c r="BE36" s="153">
        <f t="shared" si="31"/>
        <v>0</v>
      </c>
      <c r="BF36" s="153">
        <f t="shared" si="31"/>
        <v>0</v>
      </c>
      <c r="BG36" s="153">
        <f t="shared" si="31"/>
        <v>0</v>
      </c>
      <c r="BH36" s="153">
        <f t="shared" si="31"/>
        <v>0</v>
      </c>
      <c r="BI36" s="153">
        <f t="shared" si="31"/>
        <v>0</v>
      </c>
      <c r="BJ36" s="153">
        <f t="shared" si="31"/>
        <v>-13.661610215053763</v>
      </c>
      <c r="BK36" s="153">
        <f t="shared" si="31"/>
        <v>0</v>
      </c>
      <c r="BL36" s="153">
        <f t="shared" si="31"/>
        <v>0</v>
      </c>
      <c r="BM36" s="153">
        <f t="shared" si="31"/>
        <v>0</v>
      </c>
      <c r="BN36" s="153">
        <f t="shared" si="31"/>
        <v>0</v>
      </c>
      <c r="BO36" s="153">
        <f t="shared" si="31"/>
        <v>0</v>
      </c>
      <c r="BP36" s="153">
        <f t="shared" si="31"/>
        <v>-0.73450000000000004</v>
      </c>
      <c r="BQ36" s="153">
        <f t="shared" si="31"/>
        <v>0</v>
      </c>
      <c r="BR36" s="153">
        <f t="shared" si="31"/>
        <v>0</v>
      </c>
      <c r="BS36" s="153">
        <f t="shared" si="31"/>
        <v>0</v>
      </c>
      <c r="BT36" s="153">
        <f t="shared" si="31"/>
        <v>0</v>
      </c>
      <c r="BU36" s="153">
        <f t="shared" si="31"/>
        <v>0</v>
      </c>
      <c r="BV36" s="153">
        <f t="shared" ref="BV36:DB36" si="32">-BV377/$F$16</f>
        <v>-0.35636021505376353</v>
      </c>
      <c r="BW36" s="153">
        <f t="shared" si="32"/>
        <v>0</v>
      </c>
      <c r="BX36" s="153">
        <f t="shared" si="32"/>
        <v>0</v>
      </c>
      <c r="BY36" s="153">
        <f t="shared" si="32"/>
        <v>0</v>
      </c>
      <c r="BZ36" s="153">
        <f t="shared" si="32"/>
        <v>0</v>
      </c>
      <c r="CA36" s="153">
        <f t="shared" si="32"/>
        <v>0</v>
      </c>
      <c r="CB36" s="153">
        <f t="shared" si="32"/>
        <v>0</v>
      </c>
      <c r="CC36" s="153">
        <f t="shared" si="32"/>
        <v>0</v>
      </c>
      <c r="CD36" s="153">
        <f t="shared" si="32"/>
        <v>0</v>
      </c>
      <c r="CE36" s="153">
        <f t="shared" si="32"/>
        <v>0</v>
      </c>
      <c r="CF36" s="153">
        <f t="shared" si="32"/>
        <v>0</v>
      </c>
      <c r="CG36" s="153">
        <f t="shared" si="32"/>
        <v>0</v>
      </c>
      <c r="CH36" s="153">
        <f t="shared" si="32"/>
        <v>-11.858110215053763</v>
      </c>
      <c r="CI36" s="153">
        <f t="shared" si="32"/>
        <v>0</v>
      </c>
      <c r="CJ36" s="153">
        <f t="shared" si="32"/>
        <v>0</v>
      </c>
      <c r="CK36" s="153">
        <f t="shared" si="32"/>
        <v>0</v>
      </c>
      <c r="CL36" s="153">
        <f t="shared" si="32"/>
        <v>0</v>
      </c>
      <c r="CM36" s="153">
        <f t="shared" si="32"/>
        <v>0</v>
      </c>
      <c r="CN36" s="153">
        <f t="shared" si="32"/>
        <v>0</v>
      </c>
      <c r="CO36" s="153">
        <f t="shared" si="32"/>
        <v>0</v>
      </c>
      <c r="CP36" s="153">
        <f t="shared" si="32"/>
        <v>0</v>
      </c>
      <c r="CQ36" s="153">
        <f t="shared" si="32"/>
        <v>0</v>
      </c>
      <c r="CR36" s="153">
        <f t="shared" si="32"/>
        <v>0</v>
      </c>
      <c r="CS36" s="153">
        <f t="shared" si="32"/>
        <v>0</v>
      </c>
      <c r="CT36" s="153">
        <f t="shared" si="32"/>
        <v>-0.35636021505376353</v>
      </c>
      <c r="CU36" s="153">
        <f t="shared" si="32"/>
        <v>0</v>
      </c>
      <c r="CV36" s="153">
        <f t="shared" si="32"/>
        <v>0</v>
      </c>
      <c r="CW36" s="153">
        <f t="shared" si="32"/>
        <v>0</v>
      </c>
      <c r="CX36" s="153">
        <f t="shared" si="32"/>
        <v>0</v>
      </c>
      <c r="CY36" s="153">
        <f t="shared" si="32"/>
        <v>0</v>
      </c>
      <c r="CZ36" s="153">
        <f t="shared" si="32"/>
        <v>-0.73450000000000004</v>
      </c>
      <c r="DA36" s="153">
        <f t="shared" si="32"/>
        <v>0</v>
      </c>
      <c r="DB36" s="153">
        <f t="shared" si="32"/>
        <v>0</v>
      </c>
    </row>
    <row r="37" spans="1:106" ht="13">
      <c r="A37" s="151"/>
      <c r="C37" s="425" t="s">
        <v>64</v>
      </c>
      <c r="D37" s="431"/>
      <c r="E37" s="431"/>
      <c r="F37" s="432"/>
      <c r="G37" s="427" t="s">
        <v>281</v>
      </c>
      <c r="H37" s="428">
        <f t="shared" ca="1" si="18"/>
        <v>25.58541910721927</v>
      </c>
      <c r="I37" s="429"/>
      <c r="J37" s="429">
        <f ca="1">SUM(J34:J36)</f>
        <v>0</v>
      </c>
      <c r="K37" s="429">
        <f ca="1">SUM(K34:K36)</f>
        <v>-27.012949450134411</v>
      </c>
      <c r="L37" s="429">
        <f t="shared" ref="L37:BW37" ca="1" si="33">SUM(L34:L36)</f>
        <v>-27.01292312856485</v>
      </c>
      <c r="M37" s="429">
        <f t="shared" ca="1" si="33"/>
        <v>-27.012896741191373</v>
      </c>
      <c r="N37" s="429">
        <f t="shared" ca="1" si="33"/>
        <v>25.18231220531008</v>
      </c>
      <c r="O37" s="429">
        <f t="shared" ca="1" si="33"/>
        <v>1.8290751711350113</v>
      </c>
      <c r="P37" s="429">
        <f t="shared" ca="1" si="33"/>
        <v>1.7364343199229184</v>
      </c>
      <c r="Q37" s="429">
        <f t="shared" ca="1" si="33"/>
        <v>1.7698265575100196</v>
      </c>
      <c r="R37" s="429">
        <f t="shared" ca="1" si="33"/>
        <v>1.7392864653690483</v>
      </c>
      <c r="S37" s="429">
        <f t="shared" ca="1" si="33"/>
        <v>1.6480097787007673</v>
      </c>
      <c r="T37" s="429">
        <f t="shared" ca="1" si="33"/>
        <v>1.6770360204961854</v>
      </c>
      <c r="U37" s="429">
        <f t="shared" ca="1" si="33"/>
        <v>1.5865596703908533</v>
      </c>
      <c r="V37" s="429">
        <f t="shared" ca="1" si="33"/>
        <v>1.6124141995804719</v>
      </c>
      <c r="W37" s="429">
        <f t="shared" ca="1" si="33"/>
        <v>1.5814350305741556</v>
      </c>
      <c r="X37" s="429">
        <f t="shared" ca="1" si="33"/>
        <v>1.3861717521362658</v>
      </c>
      <c r="Y37" s="429">
        <f t="shared" ca="1" si="33"/>
        <v>1.5230381704837466</v>
      </c>
      <c r="Z37" s="429">
        <f t="shared" ca="1" si="33"/>
        <v>1.0832142161382088</v>
      </c>
      <c r="AA37" s="429">
        <f t="shared" ca="1" si="33"/>
        <v>1.4609736518161451</v>
      </c>
      <c r="AB37" s="429">
        <f t="shared" ca="1" si="33"/>
        <v>1.3788829379365892</v>
      </c>
      <c r="AC37" s="429">
        <f t="shared" ca="1" si="33"/>
        <v>1.4002445067967189</v>
      </c>
      <c r="AD37" s="429">
        <f t="shared" ca="1" si="33"/>
        <v>1.370618619182693</v>
      </c>
      <c r="AE37" s="429">
        <f t="shared" ca="1" si="33"/>
        <v>1.2921445069028312</v>
      </c>
      <c r="AF37" s="429">
        <f t="shared" ca="1" si="33"/>
        <v>0.57638273694139064</v>
      </c>
      <c r="AG37" s="429">
        <f t="shared" ca="1" si="33"/>
        <v>1.2304837467472916</v>
      </c>
      <c r="AH37" s="429">
        <f t="shared" ca="1" si="33"/>
        <v>1.2472047334008618</v>
      </c>
      <c r="AI37" s="429">
        <f t="shared" ca="1" si="33"/>
        <v>1.2172405996927422</v>
      </c>
      <c r="AJ37" s="429">
        <f t="shared" ca="1" si="33"/>
        <v>1.0559617550528941</v>
      </c>
      <c r="AK37" s="429">
        <f t="shared" ca="1" si="33"/>
        <v>1.1578486220456041</v>
      </c>
      <c r="AL37" s="429">
        <f t="shared" ca="1" si="33"/>
        <v>-10.03711900414317</v>
      </c>
      <c r="AM37" s="429">
        <f t="shared" ca="1" si="33"/>
        <v>1.0947633902045324</v>
      </c>
      <c r="AN37" s="429">
        <f t="shared" ca="1" si="33"/>
        <v>1.0280604736811503</v>
      </c>
      <c r="AO37" s="429">
        <f t="shared" ca="1" si="33"/>
        <v>1.041997860314033</v>
      </c>
      <c r="AP37" s="429">
        <f t="shared" ca="1" si="33"/>
        <v>1.0160903495717624</v>
      </c>
      <c r="AQ37" s="429">
        <f t="shared" ca="1" si="33"/>
        <v>0.9532267256540834</v>
      </c>
      <c r="AR37" s="429">
        <f t="shared" ca="1" si="33"/>
        <v>0.96622772985670702</v>
      </c>
      <c r="AS37" s="429">
        <f t="shared" ca="1" si="33"/>
        <v>0.90630290876076669</v>
      </c>
      <c r="AT37" s="429">
        <f t="shared" ca="1" si="33"/>
        <v>0.91927870465684713</v>
      </c>
      <c r="AU37" s="429">
        <f t="shared" ca="1" si="33"/>
        <v>0.89683323020247685</v>
      </c>
      <c r="AV37" s="429">
        <f t="shared" ca="1" si="33"/>
        <v>0.77303861999100965</v>
      </c>
      <c r="AW37" s="429">
        <f t="shared" ca="1" si="33"/>
        <v>0.85332728811532133</v>
      </c>
      <c r="AX37" s="429">
        <f t="shared" ca="1" si="33"/>
        <v>0.40828766981676012</v>
      </c>
      <c r="AY37" s="429">
        <f t="shared" ca="1" si="33"/>
        <v>1.5266340835100563</v>
      </c>
      <c r="AZ37" s="429">
        <f t="shared" ca="1" si="33"/>
        <v>1.4504056822525695</v>
      </c>
      <c r="BA37" s="429">
        <f t="shared" ca="1" si="33"/>
        <v>1.4872240070249061</v>
      </c>
      <c r="BB37" s="429">
        <f t="shared" ca="1" si="33"/>
        <v>1.472539016536309</v>
      </c>
      <c r="BC37" s="429">
        <f t="shared" ca="1" si="33"/>
        <v>1.4066511370485264</v>
      </c>
      <c r="BD37" s="429">
        <f t="shared" ca="1" si="33"/>
        <v>1.4466745318684064</v>
      </c>
      <c r="BE37" s="429">
        <f t="shared" ca="1" si="33"/>
        <v>1.3824006356606988</v>
      </c>
      <c r="BF37" s="429">
        <f t="shared" ca="1" si="33"/>
        <v>1.4248442479256498</v>
      </c>
      <c r="BG37" s="429">
        <f t="shared" ca="1" si="33"/>
        <v>1.4191667432156825</v>
      </c>
      <c r="BH37" s="429">
        <f t="shared" ca="1" si="33"/>
        <v>1.3109499847718187</v>
      </c>
      <c r="BI37" s="429">
        <f t="shared" ca="1" si="33"/>
        <v>1.4080768325715773</v>
      </c>
      <c r="BJ37" s="429">
        <f t="shared" ca="1" si="33"/>
        <v>-12.30972541788552</v>
      </c>
      <c r="BK37" s="429">
        <f t="shared" ca="1" si="33"/>
        <v>1.3977830012626402</v>
      </c>
      <c r="BL37" s="429">
        <f t="shared" ca="1" si="33"/>
        <v>1.3421601227333184</v>
      </c>
      <c r="BM37" s="429">
        <f t="shared" ca="1" si="33"/>
        <v>1.3879150684764032</v>
      </c>
      <c r="BN37" s="429">
        <f t="shared" ca="1" si="33"/>
        <v>1.3831188528363425</v>
      </c>
      <c r="BO37" s="429">
        <f t="shared" ca="1" si="33"/>
        <v>1.3282365687949984</v>
      </c>
      <c r="BP37" s="429">
        <f t="shared" ca="1" si="33"/>
        <v>0.63930679878205299</v>
      </c>
      <c r="BQ37" s="429">
        <f t="shared" ca="1" si="33"/>
        <v>1.3194075284724407</v>
      </c>
      <c r="BR37" s="429">
        <f t="shared" ca="1" si="33"/>
        <v>1.3654812241763878</v>
      </c>
      <c r="BS37" s="429">
        <f t="shared" ca="1" si="33"/>
        <v>1.3624454607439982</v>
      </c>
      <c r="BT37" s="429">
        <f t="shared" ca="1" si="33"/>
        <v>1.2112612864433747</v>
      </c>
      <c r="BU37" s="429">
        <f t="shared" ca="1" si="33"/>
        <v>1.3584414914385419</v>
      </c>
      <c r="BV37" s="429">
        <f t="shared" ca="1" si="33"/>
        <v>0.95105810267318214</v>
      </c>
      <c r="BW37" s="429">
        <f t="shared" ca="1" si="33"/>
        <v>1.3555657031792898</v>
      </c>
      <c r="BX37" s="429">
        <f t="shared" ref="BX37:DB37" ca="1" si="34">SUM(BX34:BX36)</f>
        <v>1.3061235527792898</v>
      </c>
      <c r="BY37" s="429">
        <f t="shared" ca="1" si="34"/>
        <v>1.3555657031792898</v>
      </c>
      <c r="BZ37" s="429">
        <f t="shared" ca="1" si="34"/>
        <v>1.3555657031792898</v>
      </c>
      <c r="CA37" s="429">
        <f t="shared" ca="1" si="34"/>
        <v>1.3061235527792898</v>
      </c>
      <c r="CB37" s="429">
        <f t="shared" ca="1" si="34"/>
        <v>1.3555657031792898</v>
      </c>
      <c r="CC37" s="429">
        <f t="shared" ca="1" si="34"/>
        <v>1.3061235527792898</v>
      </c>
      <c r="CD37" s="429">
        <f t="shared" ca="1" si="34"/>
        <v>1.3555657031792898</v>
      </c>
      <c r="CE37" s="429">
        <f t="shared" ca="1" si="34"/>
        <v>1.3555657031792898</v>
      </c>
      <c r="CF37" s="429">
        <f t="shared" ca="1" si="34"/>
        <v>1.2072392519792898</v>
      </c>
      <c r="CG37" s="429">
        <f t="shared" ca="1" si="34"/>
        <v>1.3555657031792898</v>
      </c>
      <c r="CH37" s="429">
        <f t="shared" ca="1" si="34"/>
        <v>-10.551986662274473</v>
      </c>
      <c r="CI37" s="429">
        <f t="shared" ca="1" si="34"/>
        <v>1.3555657031792898</v>
      </c>
      <c r="CJ37" s="429">
        <f t="shared" ca="1" si="34"/>
        <v>1.3061235527792898</v>
      </c>
      <c r="CK37" s="429">
        <f t="shared" ca="1" si="34"/>
        <v>1.3555657031792898</v>
      </c>
      <c r="CL37" s="429">
        <f t="shared" ca="1" si="34"/>
        <v>1.3555657031792898</v>
      </c>
      <c r="CM37" s="429">
        <f t="shared" ca="1" si="34"/>
        <v>1.3061235527792898</v>
      </c>
      <c r="CN37" s="429">
        <f t="shared" ca="1" si="34"/>
        <v>1.3555657031792898</v>
      </c>
      <c r="CO37" s="429">
        <f t="shared" ca="1" si="34"/>
        <v>1.3061235527792898</v>
      </c>
      <c r="CP37" s="429">
        <f t="shared" ca="1" si="34"/>
        <v>1.3555657031792898</v>
      </c>
      <c r="CQ37" s="429">
        <f t="shared" ca="1" si="34"/>
        <v>1.3555657031792898</v>
      </c>
      <c r="CR37" s="429">
        <f t="shared" ca="1" si="34"/>
        <v>1.2072392519792898</v>
      </c>
      <c r="CS37" s="429">
        <f t="shared" ca="1" si="34"/>
        <v>1.3555657031792898</v>
      </c>
      <c r="CT37" s="429">
        <f t="shared" ca="1" si="34"/>
        <v>0.94976333772552635</v>
      </c>
      <c r="CU37" s="429">
        <f t="shared" ca="1" si="34"/>
        <v>1.3555657031792898</v>
      </c>
      <c r="CV37" s="429">
        <f t="shared" ca="1" si="34"/>
        <v>1.3061235527792898</v>
      </c>
      <c r="CW37" s="429">
        <f t="shared" ca="1" si="34"/>
        <v>1.3555657031792898</v>
      </c>
      <c r="CX37" s="429">
        <f t="shared" ca="1" si="34"/>
        <v>1.3555657031792898</v>
      </c>
      <c r="CY37" s="429">
        <f t="shared" ca="1" si="34"/>
        <v>1.3061235527792898</v>
      </c>
      <c r="CZ37" s="429">
        <f t="shared" ca="1" si="34"/>
        <v>0.62106570317928977</v>
      </c>
      <c r="DA37" s="429">
        <f t="shared" ca="1" si="34"/>
        <v>1.3061235527792898</v>
      </c>
      <c r="DB37" s="429">
        <f t="shared" ca="1" si="34"/>
        <v>1.3555657031792898</v>
      </c>
    </row>
    <row r="38" spans="1:106" ht="13">
      <c r="A38" s="151"/>
      <c r="C38" s="32"/>
      <c r="F38" s="32"/>
      <c r="G38" s="54"/>
      <c r="H38" s="254"/>
      <c r="I38" s="54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</row>
    <row r="39" spans="1:106" ht="13">
      <c r="A39" s="151"/>
      <c r="C39" s="5" t="s">
        <v>33</v>
      </c>
      <c r="E39" s="248"/>
      <c r="F39" s="249"/>
      <c r="G39" s="54" t="s">
        <v>281</v>
      </c>
      <c r="H39" s="250">
        <f ca="1">SUM($J39:$DB39)</f>
        <v>-13.318336808189786</v>
      </c>
      <c r="I39" s="153"/>
      <c r="J39" s="153">
        <f t="shared" ref="J39:AO39" si="35">-J435/$F$16</f>
        <v>0</v>
      </c>
      <c r="K39" s="153">
        <f t="shared" ca="1" si="35"/>
        <v>-0.27179345345030137</v>
      </c>
      <c r="L39" s="153">
        <f t="shared" ca="1" si="35"/>
        <v>-0.26972302405385151</v>
      </c>
      <c r="M39" s="153">
        <f t="shared" ca="1" si="35"/>
        <v>-0.26961949738456037</v>
      </c>
      <c r="N39" s="153">
        <f t="shared" ca="1" si="35"/>
        <v>-0.45431569119668508</v>
      </c>
      <c r="O39" s="153">
        <f t="shared" ca="1" si="35"/>
        <v>-0.29853157313531853</v>
      </c>
      <c r="P39" s="153">
        <f t="shared" ca="1" si="35"/>
        <v>-0.28517383541359714</v>
      </c>
      <c r="Q39" s="153">
        <f t="shared" ca="1" si="35"/>
        <v>-0.2866819564715048</v>
      </c>
      <c r="R39" s="153">
        <f t="shared" ca="1" si="35"/>
        <v>-0.27119664691024997</v>
      </c>
      <c r="S39" s="153">
        <f t="shared" ca="1" si="35"/>
        <v>-0.26243403614528338</v>
      </c>
      <c r="T39" s="153">
        <f t="shared" ca="1" si="35"/>
        <v>-0.26539885181952694</v>
      </c>
      <c r="U39" s="153">
        <f t="shared" ca="1" si="35"/>
        <v>-0.25703655985180573</v>
      </c>
      <c r="V39" s="153">
        <f t="shared" ca="1" si="35"/>
        <v>-0.25547510551830799</v>
      </c>
      <c r="W39" s="153">
        <f t="shared" ca="1" si="35"/>
        <v>-0.25547870011117813</v>
      </c>
      <c r="X39" s="153">
        <f t="shared" ca="1" si="35"/>
        <v>-0.25297422508189726</v>
      </c>
      <c r="Y39" s="153">
        <f t="shared" ca="1" si="35"/>
        <v>-0.25231270631793251</v>
      </c>
      <c r="Z39" s="153">
        <f t="shared" ca="1" si="35"/>
        <v>-0.25230275448109668</v>
      </c>
      <c r="AA39" s="153">
        <f t="shared" ca="1" si="35"/>
        <v>-0.25231270631792646</v>
      </c>
      <c r="AB39" s="153">
        <f t="shared" ca="1" si="35"/>
        <v>-0.25231270631792646</v>
      </c>
      <c r="AC39" s="153">
        <f t="shared" ca="1" si="35"/>
        <v>-0.25230607157029655</v>
      </c>
      <c r="AD39" s="153">
        <f t="shared" ca="1" si="35"/>
        <v>-0.25454767692588143</v>
      </c>
      <c r="AE39" s="153">
        <f t="shared" ca="1" si="35"/>
        <v>-0.25492182661701573</v>
      </c>
      <c r="AF39" s="153">
        <f t="shared" ca="1" si="35"/>
        <v>-0.2549218266170093</v>
      </c>
      <c r="AG39" s="153">
        <f t="shared" ca="1" si="35"/>
        <v>-0.25491828136342692</v>
      </c>
      <c r="AH39" s="153">
        <f t="shared" ca="1" si="35"/>
        <v>-0.25492182661699636</v>
      </c>
      <c r="AI39" s="153">
        <f t="shared" ca="1" si="35"/>
        <v>-0.25492891775312687</v>
      </c>
      <c r="AJ39" s="153">
        <f t="shared" ca="1" si="35"/>
        <v>-0.25491473631948441</v>
      </c>
      <c r="AK39" s="153">
        <f t="shared" ca="1" si="35"/>
        <v>-0.25492182661700286</v>
      </c>
      <c r="AL39" s="153">
        <f t="shared" ca="1" si="35"/>
        <v>-0.25491828136343359</v>
      </c>
      <c r="AM39" s="153">
        <f t="shared" ca="1" si="35"/>
        <v>-0.27997706970612857</v>
      </c>
      <c r="AN39" s="153">
        <f t="shared" ca="1" si="35"/>
        <v>-0.27517503377569286</v>
      </c>
      <c r="AO39" s="153">
        <f t="shared" ca="1" si="35"/>
        <v>-0.28190356161940283</v>
      </c>
      <c r="AP39" s="153">
        <f t="shared" ref="AP39:BU39" ca="1" si="36">-AP435/$F$16</f>
        <v>-0.28157300749461806</v>
      </c>
      <c r="AQ39" s="153">
        <f t="shared" ca="1" si="36"/>
        <v>-0.27800700102576759</v>
      </c>
      <c r="AR39" s="153">
        <f t="shared" ca="1" si="36"/>
        <v>-0.28538643412409831</v>
      </c>
      <c r="AS39" s="153">
        <f t="shared" ca="1" si="36"/>
        <v>-0.28129125325530802</v>
      </c>
      <c r="AT39" s="153">
        <f t="shared" ca="1" si="36"/>
        <v>-0.27744010534275126</v>
      </c>
      <c r="AU39" s="153">
        <f t="shared" ca="1" si="36"/>
        <v>-0.28512517373399837</v>
      </c>
      <c r="AV39" s="153">
        <f t="shared" ca="1" si="36"/>
        <v>-0.28139179280417365</v>
      </c>
      <c r="AW39" s="153">
        <f t="shared" ca="1" si="36"/>
        <v>-0.27826521521106107</v>
      </c>
      <c r="AX39" s="153">
        <f t="shared" ca="1" si="36"/>
        <v>-0.28646020481751094</v>
      </c>
      <c r="AY39" s="153">
        <f t="shared" ca="1" si="36"/>
        <v>-0.28575384449414365</v>
      </c>
      <c r="AZ39" s="153">
        <f t="shared" ca="1" si="36"/>
        <v>-0.27821716155033155</v>
      </c>
      <c r="BA39" s="153">
        <f t="shared" ca="1" si="36"/>
        <v>-0.28253636527278203</v>
      </c>
      <c r="BB39" s="153">
        <f t="shared" ca="1" si="36"/>
        <v>-0.27944049504687335</v>
      </c>
      <c r="BC39" s="153">
        <f t="shared" ca="1" si="36"/>
        <v>-0.27275604304232354</v>
      </c>
      <c r="BD39" s="153">
        <f t="shared" ca="1" si="36"/>
        <v>-0.27741811935235156</v>
      </c>
      <c r="BE39" s="153">
        <f t="shared" ca="1" si="36"/>
        <v>-0.27014371019684763</v>
      </c>
      <c r="BF39" s="153">
        <f t="shared" ca="1" si="36"/>
        <v>-0.26400717826631037</v>
      </c>
      <c r="BG39" s="153">
        <f t="shared" ca="1" si="36"/>
        <v>-3.7442210620858107E-3</v>
      </c>
      <c r="BH39" s="153">
        <f t="shared" ca="1" si="36"/>
        <v>0</v>
      </c>
      <c r="BI39" s="153">
        <f t="shared" ca="1" si="36"/>
        <v>0</v>
      </c>
      <c r="BJ39" s="153">
        <f t="shared" ca="1" si="36"/>
        <v>0</v>
      </c>
      <c r="BK39" s="153">
        <f t="shared" ca="1" si="36"/>
        <v>-5.5399050093408293E-2</v>
      </c>
      <c r="BL39" s="153">
        <f t="shared" ca="1" si="36"/>
        <v>-4.7038433949550346E-2</v>
      </c>
      <c r="BM39" s="153">
        <f t="shared" ca="1" si="36"/>
        <v>-3.886775344788411E-2</v>
      </c>
      <c r="BN39" s="153">
        <f t="shared" ca="1" si="36"/>
        <v>-3.1179085285868394E-2</v>
      </c>
      <c r="BO39" s="153">
        <f t="shared" ca="1" si="36"/>
        <v>-2.2546021772413126E-2</v>
      </c>
      <c r="BP39" s="153">
        <f t="shared" ca="1" si="36"/>
        <v>-1.4105424281288899E-2</v>
      </c>
      <c r="BQ39" s="153">
        <f t="shared" ca="1" si="36"/>
        <v>-1.0176521053201921E-2</v>
      </c>
      <c r="BR39" s="153">
        <f t="shared" ca="1" si="36"/>
        <v>-1.7162253689887404E-3</v>
      </c>
      <c r="BS39" s="153">
        <f t="shared" ca="1" si="36"/>
        <v>0</v>
      </c>
      <c r="BT39" s="153">
        <f t="shared" ca="1" si="36"/>
        <v>0</v>
      </c>
      <c r="BU39" s="153">
        <f t="shared" ca="1" si="36"/>
        <v>0</v>
      </c>
      <c r="BV39" s="153">
        <f t="shared" ref="BV39:DB39" ca="1" si="37">-BV435/$F$16</f>
        <v>0</v>
      </c>
      <c r="BW39" s="153">
        <f t="shared" ca="1" si="37"/>
        <v>0</v>
      </c>
      <c r="BX39" s="153">
        <f t="shared" ca="1" si="37"/>
        <v>0</v>
      </c>
      <c r="BY39" s="153">
        <f t="shared" ca="1" si="37"/>
        <v>0</v>
      </c>
      <c r="BZ39" s="153">
        <f t="shared" ca="1" si="37"/>
        <v>0</v>
      </c>
      <c r="CA39" s="153">
        <f t="shared" ca="1" si="37"/>
        <v>0</v>
      </c>
      <c r="CB39" s="153">
        <f t="shared" ca="1" si="37"/>
        <v>0</v>
      </c>
      <c r="CC39" s="153">
        <f t="shared" ca="1" si="37"/>
        <v>0</v>
      </c>
      <c r="CD39" s="153">
        <f t="shared" ca="1" si="37"/>
        <v>0</v>
      </c>
      <c r="CE39" s="153">
        <f t="shared" ca="1" si="37"/>
        <v>0</v>
      </c>
      <c r="CF39" s="153">
        <f t="shared" ca="1" si="37"/>
        <v>0</v>
      </c>
      <c r="CG39" s="153">
        <f t="shared" ca="1" si="37"/>
        <v>0</v>
      </c>
      <c r="CH39" s="153">
        <f t="shared" ca="1" si="37"/>
        <v>0</v>
      </c>
      <c r="CI39" s="153">
        <f t="shared" ca="1" si="37"/>
        <v>0</v>
      </c>
      <c r="CJ39" s="153">
        <f t="shared" ca="1" si="37"/>
        <v>0</v>
      </c>
      <c r="CK39" s="153">
        <f t="shared" ca="1" si="37"/>
        <v>0</v>
      </c>
      <c r="CL39" s="153">
        <f t="shared" ca="1" si="37"/>
        <v>0</v>
      </c>
      <c r="CM39" s="153">
        <f t="shared" ca="1" si="37"/>
        <v>0</v>
      </c>
      <c r="CN39" s="153">
        <f t="shared" ca="1" si="37"/>
        <v>0</v>
      </c>
      <c r="CO39" s="153">
        <f t="shared" ca="1" si="37"/>
        <v>0</v>
      </c>
      <c r="CP39" s="153">
        <f t="shared" ca="1" si="37"/>
        <v>0</v>
      </c>
      <c r="CQ39" s="153">
        <f t="shared" ca="1" si="37"/>
        <v>0</v>
      </c>
      <c r="CR39" s="153">
        <f t="shared" ca="1" si="37"/>
        <v>0</v>
      </c>
      <c r="CS39" s="153">
        <f t="shared" ca="1" si="37"/>
        <v>0</v>
      </c>
      <c r="CT39" s="153">
        <f t="shared" ca="1" si="37"/>
        <v>0</v>
      </c>
      <c r="CU39" s="153">
        <f t="shared" ca="1" si="37"/>
        <v>0</v>
      </c>
      <c r="CV39" s="153">
        <f t="shared" ca="1" si="37"/>
        <v>0</v>
      </c>
      <c r="CW39" s="153">
        <f t="shared" ca="1" si="37"/>
        <v>0</v>
      </c>
      <c r="CX39" s="153">
        <f t="shared" ca="1" si="37"/>
        <v>0</v>
      </c>
      <c r="CY39" s="153">
        <f t="shared" ca="1" si="37"/>
        <v>0</v>
      </c>
      <c r="CZ39" s="153">
        <f t="shared" ca="1" si="37"/>
        <v>0</v>
      </c>
      <c r="DA39" s="153">
        <f t="shared" ca="1" si="37"/>
        <v>0</v>
      </c>
      <c r="DB39" s="153">
        <f t="shared" ca="1" si="37"/>
        <v>0</v>
      </c>
    </row>
    <row r="40" spans="1:106" ht="13">
      <c r="A40" s="151"/>
      <c r="C40" s="5" t="s">
        <v>59</v>
      </c>
      <c r="E40" s="248"/>
      <c r="F40" s="249"/>
      <c r="G40" s="54" t="s">
        <v>281</v>
      </c>
      <c r="H40" s="250">
        <f ca="1">SUM($J40:$DB40)</f>
        <v>-1.4277481031060195</v>
      </c>
      <c r="I40" s="153"/>
      <c r="J40" s="153">
        <f t="shared" ref="J40:AO40" si="38">-J436/$F$16</f>
        <v>-0.65833333333333321</v>
      </c>
      <c r="K40" s="153">
        <f t="shared" ca="1" si="38"/>
        <v>-8.3333333333333332E-3</v>
      </c>
      <c r="L40" s="153">
        <f t="shared" ca="1" si="38"/>
        <v>-8.3333333333333332E-3</v>
      </c>
      <c r="M40" s="153">
        <f t="shared" ca="1" si="38"/>
        <v>-8.2806394073310918E-3</v>
      </c>
      <c r="N40" s="153">
        <f t="shared" ca="1" si="38"/>
        <v>-2.2033295018381582E-3</v>
      </c>
      <c r="O40" s="153">
        <f t="shared" ca="1" si="38"/>
        <v>-7.2100623287088402E-3</v>
      </c>
      <c r="P40" s="153">
        <f t="shared" ca="1" si="38"/>
        <v>-7.5736891074561653E-3</v>
      </c>
      <c r="Q40" s="153">
        <f t="shared" ca="1" si="38"/>
        <v>-7.4846873942019812E-3</v>
      </c>
      <c r="R40" s="153">
        <f t="shared" ca="1" si="38"/>
        <v>-7.7891623358254617E-3</v>
      </c>
      <c r="S40" s="153">
        <f t="shared" ca="1" si="38"/>
        <v>-8.0923398938583108E-3</v>
      </c>
      <c r="T40" s="153">
        <f t="shared" ca="1" si="38"/>
        <v>-7.9895345871566822E-3</v>
      </c>
      <c r="U40" s="153">
        <f t="shared" ca="1" si="38"/>
        <v>-8.2790077881247891E-3</v>
      </c>
      <c r="V40" s="153">
        <f t="shared" ca="1" si="38"/>
        <v>-8.3333333333333332E-3</v>
      </c>
      <c r="W40" s="153">
        <f t="shared" ca="1" si="38"/>
        <v>-8.3333333333333332E-3</v>
      </c>
      <c r="X40" s="153">
        <f t="shared" ca="1" si="38"/>
        <v>-8.3333333333333332E-3</v>
      </c>
      <c r="Y40" s="153">
        <f t="shared" ca="1" si="38"/>
        <v>-8.3333333333333332E-3</v>
      </c>
      <c r="Z40" s="153">
        <f t="shared" ca="1" si="38"/>
        <v>-8.3333333333333332E-3</v>
      </c>
      <c r="AA40" s="153">
        <f t="shared" ca="1" si="38"/>
        <v>-8.3333333333333332E-3</v>
      </c>
      <c r="AB40" s="153">
        <f t="shared" ca="1" si="38"/>
        <v>-8.3333333333333332E-3</v>
      </c>
      <c r="AC40" s="153">
        <f t="shared" ca="1" si="38"/>
        <v>-8.3333333333333332E-3</v>
      </c>
      <c r="AD40" s="153">
        <f t="shared" ca="1" si="38"/>
        <v>-8.3333333333333332E-3</v>
      </c>
      <c r="AE40" s="153">
        <f t="shared" ca="1" si="38"/>
        <v>-8.3333333333333332E-3</v>
      </c>
      <c r="AF40" s="153">
        <f t="shared" ca="1" si="38"/>
        <v>-8.3333333333333332E-3</v>
      </c>
      <c r="AG40" s="153">
        <f t="shared" ca="1" si="38"/>
        <v>-8.3333333333333332E-3</v>
      </c>
      <c r="AH40" s="153">
        <f t="shared" ca="1" si="38"/>
        <v>-8.3333333333333332E-3</v>
      </c>
      <c r="AI40" s="153">
        <f t="shared" ca="1" si="38"/>
        <v>-8.3333333333333332E-3</v>
      </c>
      <c r="AJ40" s="153">
        <f t="shared" ca="1" si="38"/>
        <v>-8.3333333333333332E-3</v>
      </c>
      <c r="AK40" s="153">
        <f t="shared" ca="1" si="38"/>
        <v>-8.3333333333333332E-3</v>
      </c>
      <c r="AL40" s="153">
        <f t="shared" ca="1" si="38"/>
        <v>-8.3333333333333332E-3</v>
      </c>
      <c r="AM40" s="153">
        <f t="shared" ca="1" si="38"/>
        <v>-7.4632622426982105E-3</v>
      </c>
      <c r="AN40" s="153">
        <f t="shared" ca="1" si="38"/>
        <v>-7.6296544096725828E-3</v>
      </c>
      <c r="AO40" s="153">
        <f t="shared" ca="1" si="38"/>
        <v>-7.396202106811905E-3</v>
      </c>
      <c r="AP40" s="153">
        <f t="shared" ref="AP40:BU40" ca="1" si="39">-AP436/$F$16</f>
        <v>-7.5512141736796675E-3</v>
      </c>
      <c r="AQ40" s="153">
        <f t="shared" ca="1" si="39"/>
        <v>-7.7027199694986604E-3</v>
      </c>
      <c r="AR40" s="153">
        <f t="shared" ca="1" si="39"/>
        <v>-7.4530640079774916E-3</v>
      </c>
      <c r="AS40" s="153">
        <f t="shared" ca="1" si="39"/>
        <v>-7.5915551568338391E-3</v>
      </c>
      <c r="AT40" s="153">
        <f t="shared" ca="1" si="39"/>
        <v>-7.7220811558986746E-3</v>
      </c>
      <c r="AU40" s="153">
        <f t="shared" ca="1" si="39"/>
        <v>-7.4617657508097967E-3</v>
      </c>
      <c r="AV40" s="153">
        <f t="shared" ca="1" si="39"/>
        <v>-7.5876976284518487E-3</v>
      </c>
      <c r="AW40" s="153">
        <f t="shared" ca="1" si="39"/>
        <v>-7.6941159121986747E-3</v>
      </c>
      <c r="AX40" s="153">
        <f t="shared" ca="1" si="39"/>
        <v>-7.4162114910582902E-3</v>
      </c>
      <c r="AY40" s="153">
        <f t="shared" ca="1" si="39"/>
        <v>-7.4404588258658588E-3</v>
      </c>
      <c r="AZ40" s="153">
        <f t="shared" ca="1" si="39"/>
        <v>-7.6955968983409744E-3</v>
      </c>
      <c r="BA40" s="153">
        <f t="shared" ca="1" si="39"/>
        <v>-7.5495057111731366E-3</v>
      </c>
      <c r="BB40" s="153">
        <f t="shared" ca="1" si="39"/>
        <v>-7.7970613028046218E-3</v>
      </c>
      <c r="BC40" s="153">
        <f t="shared" ca="1" si="39"/>
        <v>-8.0440300097679319E-3</v>
      </c>
      <c r="BD40" s="153">
        <f t="shared" ca="1" si="39"/>
        <v>-7.8898666747829471E-3</v>
      </c>
      <c r="BE40" s="153">
        <f t="shared" ca="1" si="39"/>
        <v>-8.1299631071134731E-3</v>
      </c>
      <c r="BF40" s="153">
        <f t="shared" ca="1" si="39"/>
        <v>-8.3333333333333332E-3</v>
      </c>
      <c r="BG40" s="153">
        <f t="shared" ca="1" si="39"/>
        <v>-8.2095154418220882E-3</v>
      </c>
      <c r="BH40" s="153">
        <f t="shared" ca="1" si="39"/>
        <v>-8.3333333333333332E-3</v>
      </c>
      <c r="BI40" s="153">
        <f t="shared" ca="1" si="39"/>
        <v>-8.3333333333333332E-3</v>
      </c>
      <c r="BJ40" s="153">
        <f t="shared" ca="1" si="39"/>
        <v>-8.3333333333333332E-3</v>
      </c>
      <c r="BK40" s="153">
        <f t="shared" ca="1" si="39"/>
        <v>-6.5013385177091938E-3</v>
      </c>
      <c r="BL40" s="153">
        <f t="shared" ca="1" si="39"/>
        <v>-6.777780101144393E-3</v>
      </c>
      <c r="BM40" s="153">
        <f t="shared" ca="1" si="39"/>
        <v>-7.0480728407027035E-3</v>
      </c>
      <c r="BN40" s="153">
        <f t="shared" ca="1" si="39"/>
        <v>-7.3257890234275577E-3</v>
      </c>
      <c r="BO40" s="153">
        <f t="shared" ca="1" si="39"/>
        <v>-7.6059270286670715E-3</v>
      </c>
      <c r="BP40" s="153">
        <f t="shared" ca="1" si="39"/>
        <v>-7.8782475245918193E-3</v>
      </c>
      <c r="BQ40" s="153">
        <f t="shared" ca="1" si="39"/>
        <v>-8.0049899053591875E-3</v>
      </c>
      <c r="BR40" s="153">
        <f t="shared" ca="1" si="39"/>
        <v>-8.2779638426575524E-3</v>
      </c>
      <c r="BS40" s="153">
        <f t="shared" ca="1" si="39"/>
        <v>-8.3333333333333332E-3</v>
      </c>
      <c r="BT40" s="153">
        <f t="shared" ca="1" si="39"/>
        <v>-8.3333333333333332E-3</v>
      </c>
      <c r="BU40" s="153">
        <f t="shared" ca="1" si="39"/>
        <v>-8.3333333333333332E-3</v>
      </c>
      <c r="BV40" s="153">
        <f t="shared" ref="BV40:DB40" ca="1" si="40">-BV436/$F$16</f>
        <v>-8.3333333333333332E-3</v>
      </c>
      <c r="BW40" s="153">
        <f t="shared" ca="1" si="40"/>
        <v>-8.3333333333333332E-3</v>
      </c>
      <c r="BX40" s="153">
        <f t="shared" ca="1" si="40"/>
        <v>-8.3333333333333332E-3</v>
      </c>
      <c r="BY40" s="153">
        <f t="shared" ca="1" si="40"/>
        <v>-8.3333333333333332E-3</v>
      </c>
      <c r="BZ40" s="153">
        <f t="shared" ca="1" si="40"/>
        <v>-8.3333333333333332E-3</v>
      </c>
      <c r="CA40" s="153">
        <f t="shared" ca="1" si="40"/>
        <v>-8.3333333333333332E-3</v>
      </c>
      <c r="CB40" s="153">
        <f t="shared" ca="1" si="40"/>
        <v>-8.3333333333333332E-3</v>
      </c>
      <c r="CC40" s="153">
        <f t="shared" ca="1" si="40"/>
        <v>-8.3333333333333332E-3</v>
      </c>
      <c r="CD40" s="153">
        <f t="shared" ca="1" si="40"/>
        <v>-8.3333333333333332E-3</v>
      </c>
      <c r="CE40" s="153">
        <f t="shared" ca="1" si="40"/>
        <v>-8.3333333333333332E-3</v>
      </c>
      <c r="CF40" s="153">
        <f t="shared" ca="1" si="40"/>
        <v>-8.3333333333333332E-3</v>
      </c>
      <c r="CG40" s="153">
        <f t="shared" ca="1" si="40"/>
        <v>-8.3333333333333332E-3</v>
      </c>
      <c r="CH40" s="153">
        <f t="shared" ca="1" si="40"/>
        <v>-8.3333333333333332E-3</v>
      </c>
      <c r="CI40" s="153">
        <f t="shared" ca="1" si="40"/>
        <v>-8.3333333333333332E-3</v>
      </c>
      <c r="CJ40" s="153">
        <f t="shared" ca="1" si="40"/>
        <v>-8.3333333333333332E-3</v>
      </c>
      <c r="CK40" s="153">
        <f t="shared" ca="1" si="40"/>
        <v>-8.3333333333333332E-3</v>
      </c>
      <c r="CL40" s="153">
        <f t="shared" ca="1" si="40"/>
        <v>-8.3333333333333332E-3</v>
      </c>
      <c r="CM40" s="153">
        <f t="shared" ca="1" si="40"/>
        <v>-8.3333333333333332E-3</v>
      </c>
      <c r="CN40" s="153">
        <f t="shared" ca="1" si="40"/>
        <v>-8.3333333333333332E-3</v>
      </c>
      <c r="CO40" s="153">
        <f t="shared" ca="1" si="40"/>
        <v>-8.3333333333333332E-3</v>
      </c>
      <c r="CP40" s="153">
        <f t="shared" ca="1" si="40"/>
        <v>-8.3333333333333332E-3</v>
      </c>
      <c r="CQ40" s="153">
        <f t="shared" ca="1" si="40"/>
        <v>-8.3333333333333332E-3</v>
      </c>
      <c r="CR40" s="153">
        <f t="shared" ca="1" si="40"/>
        <v>-8.3333333333333332E-3</v>
      </c>
      <c r="CS40" s="153">
        <f t="shared" ca="1" si="40"/>
        <v>-8.3333333333333332E-3</v>
      </c>
      <c r="CT40" s="153">
        <f t="shared" ca="1" si="40"/>
        <v>-8.3333333333333332E-3</v>
      </c>
      <c r="CU40" s="153">
        <f t="shared" ca="1" si="40"/>
        <v>-8.3333333333333332E-3</v>
      </c>
      <c r="CV40" s="153">
        <f t="shared" ca="1" si="40"/>
        <v>-8.3333333333333332E-3</v>
      </c>
      <c r="CW40" s="153">
        <f t="shared" ca="1" si="40"/>
        <v>-8.3333333333333332E-3</v>
      </c>
      <c r="CX40" s="153">
        <f t="shared" ca="1" si="40"/>
        <v>-8.3333333333333332E-3</v>
      </c>
      <c r="CY40" s="153">
        <f t="shared" ca="1" si="40"/>
        <v>-8.3333333333333332E-3</v>
      </c>
      <c r="CZ40" s="153">
        <f t="shared" ca="1" si="40"/>
        <v>-8.3333333333333332E-3</v>
      </c>
      <c r="DA40" s="153">
        <f t="shared" ca="1" si="40"/>
        <v>-8.3333333333333332E-3</v>
      </c>
      <c r="DB40" s="153">
        <f t="shared" ca="1" si="40"/>
        <v>-8.3333333333333332E-3</v>
      </c>
    </row>
    <row r="41" spans="1:106" ht="13">
      <c r="A41" s="151"/>
      <c r="C41" s="5" t="s">
        <v>34</v>
      </c>
      <c r="E41" s="248"/>
      <c r="F41" s="249"/>
      <c r="G41" s="54" t="s">
        <v>281</v>
      </c>
      <c r="H41" s="250">
        <f>SUM($J41:$DB41)</f>
        <v>-30</v>
      </c>
      <c r="I41" s="153"/>
      <c r="J41" s="153">
        <f t="shared" ref="J41:AO41" si="41">-J437/$F$16</f>
        <v>0</v>
      </c>
      <c r="K41" s="153">
        <f t="shared" si="41"/>
        <v>0</v>
      </c>
      <c r="L41" s="153">
        <f t="shared" si="41"/>
        <v>0</v>
      </c>
      <c r="M41" s="153">
        <f t="shared" si="41"/>
        <v>-1.875</v>
      </c>
      <c r="N41" s="153">
        <f t="shared" si="41"/>
        <v>0</v>
      </c>
      <c r="O41" s="153">
        <f t="shared" si="41"/>
        <v>0</v>
      </c>
      <c r="P41" s="153">
        <f t="shared" si="41"/>
        <v>-1.875</v>
      </c>
      <c r="Q41" s="153">
        <f t="shared" si="41"/>
        <v>0</v>
      </c>
      <c r="R41" s="153">
        <f t="shared" si="41"/>
        <v>0</v>
      </c>
      <c r="S41" s="153">
        <f t="shared" si="41"/>
        <v>-1.875</v>
      </c>
      <c r="T41" s="153">
        <f t="shared" si="41"/>
        <v>0</v>
      </c>
      <c r="U41" s="153">
        <f t="shared" si="41"/>
        <v>0</v>
      </c>
      <c r="V41" s="153">
        <f t="shared" si="41"/>
        <v>-1.875</v>
      </c>
      <c r="W41" s="153">
        <f t="shared" si="41"/>
        <v>0</v>
      </c>
      <c r="X41" s="153">
        <f t="shared" si="41"/>
        <v>0</v>
      </c>
      <c r="Y41" s="153">
        <f t="shared" si="41"/>
        <v>-1.875</v>
      </c>
      <c r="Z41" s="153">
        <f t="shared" si="41"/>
        <v>0</v>
      </c>
      <c r="AA41" s="153">
        <f t="shared" si="41"/>
        <v>0</v>
      </c>
      <c r="AB41" s="153">
        <f t="shared" si="41"/>
        <v>-1.875</v>
      </c>
      <c r="AC41" s="153">
        <f t="shared" si="41"/>
        <v>0</v>
      </c>
      <c r="AD41" s="153">
        <f t="shared" si="41"/>
        <v>0</v>
      </c>
      <c r="AE41" s="153">
        <f t="shared" si="41"/>
        <v>-1.875</v>
      </c>
      <c r="AF41" s="153">
        <f t="shared" si="41"/>
        <v>0</v>
      </c>
      <c r="AG41" s="153">
        <f t="shared" si="41"/>
        <v>0</v>
      </c>
      <c r="AH41" s="153">
        <f t="shared" si="41"/>
        <v>-1.875</v>
      </c>
      <c r="AI41" s="153">
        <f t="shared" si="41"/>
        <v>0</v>
      </c>
      <c r="AJ41" s="153">
        <f t="shared" si="41"/>
        <v>0</v>
      </c>
      <c r="AK41" s="153">
        <f t="shared" si="41"/>
        <v>-1.875</v>
      </c>
      <c r="AL41" s="153">
        <f t="shared" si="41"/>
        <v>0</v>
      </c>
      <c r="AM41" s="153">
        <f t="shared" si="41"/>
        <v>0</v>
      </c>
      <c r="AN41" s="153">
        <f t="shared" si="41"/>
        <v>-1.875</v>
      </c>
      <c r="AO41" s="153">
        <f t="shared" si="41"/>
        <v>0</v>
      </c>
      <c r="AP41" s="153">
        <f t="shared" ref="AP41:BU41" si="42">-AP437/$F$16</f>
        <v>0</v>
      </c>
      <c r="AQ41" s="153">
        <f t="shared" si="42"/>
        <v>-1.875</v>
      </c>
      <c r="AR41" s="153">
        <f t="shared" si="42"/>
        <v>0</v>
      </c>
      <c r="AS41" s="153">
        <f t="shared" si="42"/>
        <v>0</v>
      </c>
      <c r="AT41" s="153">
        <f t="shared" si="42"/>
        <v>-1.875</v>
      </c>
      <c r="AU41" s="153">
        <f t="shared" si="42"/>
        <v>0</v>
      </c>
      <c r="AV41" s="153">
        <f t="shared" si="42"/>
        <v>0</v>
      </c>
      <c r="AW41" s="153">
        <f t="shared" si="42"/>
        <v>-1.875</v>
      </c>
      <c r="AX41" s="153">
        <f t="shared" si="42"/>
        <v>0</v>
      </c>
      <c r="AY41" s="153">
        <f t="shared" si="42"/>
        <v>0</v>
      </c>
      <c r="AZ41" s="153">
        <f t="shared" si="42"/>
        <v>-1.875</v>
      </c>
      <c r="BA41" s="153">
        <f t="shared" si="42"/>
        <v>0</v>
      </c>
      <c r="BB41" s="153">
        <f t="shared" si="42"/>
        <v>0</v>
      </c>
      <c r="BC41" s="153">
        <f t="shared" si="42"/>
        <v>-1.875</v>
      </c>
      <c r="BD41" s="153">
        <f t="shared" si="42"/>
        <v>0</v>
      </c>
      <c r="BE41" s="153">
        <f t="shared" si="42"/>
        <v>0</v>
      </c>
      <c r="BF41" s="153">
        <f t="shared" si="42"/>
        <v>-1.875</v>
      </c>
      <c r="BG41" s="153">
        <f t="shared" si="42"/>
        <v>0</v>
      </c>
      <c r="BH41" s="153">
        <f t="shared" si="42"/>
        <v>0</v>
      </c>
      <c r="BI41" s="153">
        <f t="shared" si="42"/>
        <v>0</v>
      </c>
      <c r="BJ41" s="153">
        <f t="shared" si="42"/>
        <v>0</v>
      </c>
      <c r="BK41" s="153">
        <f t="shared" si="42"/>
        <v>0</v>
      </c>
      <c r="BL41" s="153">
        <f t="shared" si="42"/>
        <v>0</v>
      </c>
      <c r="BM41" s="153">
        <f t="shared" si="42"/>
        <v>0</v>
      </c>
      <c r="BN41" s="153">
        <f t="shared" si="42"/>
        <v>0</v>
      </c>
      <c r="BO41" s="153">
        <f t="shared" si="42"/>
        <v>0</v>
      </c>
      <c r="BP41" s="153">
        <f t="shared" si="42"/>
        <v>0</v>
      </c>
      <c r="BQ41" s="153">
        <f t="shared" si="42"/>
        <v>0</v>
      </c>
      <c r="BR41" s="153">
        <f t="shared" si="42"/>
        <v>0</v>
      </c>
      <c r="BS41" s="153">
        <f t="shared" si="42"/>
        <v>0</v>
      </c>
      <c r="BT41" s="153">
        <f t="shared" si="42"/>
        <v>0</v>
      </c>
      <c r="BU41" s="153">
        <f t="shared" si="42"/>
        <v>0</v>
      </c>
      <c r="BV41" s="153">
        <f t="shared" ref="BV41:DB41" si="43">-BV437/$F$16</f>
        <v>0</v>
      </c>
      <c r="BW41" s="153">
        <f t="shared" si="43"/>
        <v>0</v>
      </c>
      <c r="BX41" s="153">
        <f t="shared" si="43"/>
        <v>0</v>
      </c>
      <c r="BY41" s="153">
        <f t="shared" si="43"/>
        <v>0</v>
      </c>
      <c r="BZ41" s="153">
        <f t="shared" si="43"/>
        <v>0</v>
      </c>
      <c r="CA41" s="153">
        <f t="shared" si="43"/>
        <v>0</v>
      </c>
      <c r="CB41" s="153">
        <f t="shared" si="43"/>
        <v>0</v>
      </c>
      <c r="CC41" s="153">
        <f t="shared" si="43"/>
        <v>0</v>
      </c>
      <c r="CD41" s="153">
        <f t="shared" si="43"/>
        <v>0</v>
      </c>
      <c r="CE41" s="153">
        <f t="shared" si="43"/>
        <v>0</v>
      </c>
      <c r="CF41" s="153">
        <f t="shared" si="43"/>
        <v>0</v>
      </c>
      <c r="CG41" s="153">
        <f t="shared" si="43"/>
        <v>0</v>
      </c>
      <c r="CH41" s="153">
        <f t="shared" si="43"/>
        <v>0</v>
      </c>
      <c r="CI41" s="153">
        <f t="shared" si="43"/>
        <v>0</v>
      </c>
      <c r="CJ41" s="153">
        <f t="shared" si="43"/>
        <v>0</v>
      </c>
      <c r="CK41" s="153">
        <f t="shared" si="43"/>
        <v>0</v>
      </c>
      <c r="CL41" s="153">
        <f t="shared" si="43"/>
        <v>0</v>
      </c>
      <c r="CM41" s="153">
        <f t="shared" si="43"/>
        <v>0</v>
      </c>
      <c r="CN41" s="153">
        <f t="shared" si="43"/>
        <v>0</v>
      </c>
      <c r="CO41" s="153">
        <f t="shared" si="43"/>
        <v>0</v>
      </c>
      <c r="CP41" s="153">
        <f t="shared" si="43"/>
        <v>0</v>
      </c>
      <c r="CQ41" s="153">
        <f t="shared" si="43"/>
        <v>0</v>
      </c>
      <c r="CR41" s="153">
        <f t="shared" si="43"/>
        <v>0</v>
      </c>
      <c r="CS41" s="153">
        <f t="shared" si="43"/>
        <v>0</v>
      </c>
      <c r="CT41" s="153">
        <f t="shared" si="43"/>
        <v>0</v>
      </c>
      <c r="CU41" s="153">
        <f t="shared" si="43"/>
        <v>0</v>
      </c>
      <c r="CV41" s="153">
        <f t="shared" si="43"/>
        <v>0</v>
      </c>
      <c r="CW41" s="153">
        <f t="shared" si="43"/>
        <v>0</v>
      </c>
      <c r="CX41" s="153">
        <f t="shared" si="43"/>
        <v>0</v>
      </c>
      <c r="CY41" s="153">
        <f t="shared" si="43"/>
        <v>0</v>
      </c>
      <c r="CZ41" s="153">
        <f t="shared" si="43"/>
        <v>0</v>
      </c>
      <c r="DA41" s="153">
        <f t="shared" si="43"/>
        <v>0</v>
      </c>
      <c r="DB41" s="153">
        <f t="shared" si="43"/>
        <v>0</v>
      </c>
    </row>
    <row r="42" spans="1:106" ht="13">
      <c r="A42" s="151"/>
      <c r="C42" s="5" t="s">
        <v>296</v>
      </c>
      <c r="E42" s="248"/>
      <c r="F42" s="249"/>
      <c r="G42" s="54"/>
      <c r="H42" s="250"/>
      <c r="I42" s="153"/>
      <c r="J42" s="153">
        <f ca="1">(J401+J413+J426)/$F$16</f>
        <v>30</v>
      </c>
      <c r="K42" s="153">
        <f t="shared" ref="K42:BV42" ca="1" si="44">(K401+K413+K426)/$F$16</f>
        <v>0</v>
      </c>
      <c r="L42" s="153">
        <f t="shared" ca="1" si="44"/>
        <v>0.25293084481077244</v>
      </c>
      <c r="M42" s="153">
        <f t="shared" ca="1" si="44"/>
        <v>29.171087546366071</v>
      </c>
      <c r="N42" s="153">
        <f t="shared" ca="1" si="44"/>
        <v>-24.032317568979273</v>
      </c>
      <c r="O42" s="153">
        <f t="shared" ca="1" si="44"/>
        <v>-1.7454085379871627</v>
      </c>
      <c r="P42" s="153">
        <f t="shared" ca="1" si="44"/>
        <v>0.42720822362008914</v>
      </c>
      <c r="Q42" s="153">
        <f t="shared" ca="1" si="44"/>
        <v>-1.4614797197927105</v>
      </c>
      <c r="R42" s="153">
        <f t="shared" ca="1" si="44"/>
        <v>-1.4552522785576714</v>
      </c>
      <c r="S42" s="153">
        <f t="shared" ca="1" si="44"/>
        <v>0.49346547216782194</v>
      </c>
      <c r="T42" s="153">
        <f t="shared" ca="1" si="44"/>
        <v>-1.3894713646469166</v>
      </c>
      <c r="U42" s="153">
        <f t="shared" ca="1" si="44"/>
        <v>-0.26076261700101777</v>
      </c>
      <c r="V42" s="153">
        <f t="shared" ca="1" si="44"/>
        <v>0</v>
      </c>
      <c r="W42" s="153">
        <f t="shared" ca="1" si="44"/>
        <v>0</v>
      </c>
      <c r="X42" s="153">
        <f t="shared" ca="1" si="44"/>
        <v>0</v>
      </c>
      <c r="Y42" s="153">
        <f t="shared" ca="1" si="44"/>
        <v>0</v>
      </c>
      <c r="Z42" s="153">
        <f t="shared" ca="1" si="44"/>
        <v>0</v>
      </c>
      <c r="AA42" s="153">
        <f t="shared" ca="1" si="44"/>
        <v>0</v>
      </c>
      <c r="AB42" s="153">
        <f t="shared" ca="1" si="44"/>
        <v>0</v>
      </c>
      <c r="AC42" s="153">
        <f t="shared" ca="1" si="44"/>
        <v>0</v>
      </c>
      <c r="AD42" s="153">
        <f t="shared" ca="1" si="44"/>
        <v>0</v>
      </c>
      <c r="AE42" s="153">
        <f t="shared" ca="1" si="44"/>
        <v>0</v>
      </c>
      <c r="AF42" s="153">
        <f t="shared" ca="1" si="44"/>
        <v>0</v>
      </c>
      <c r="AG42" s="153">
        <f t="shared" ca="1" si="44"/>
        <v>0</v>
      </c>
      <c r="AH42" s="153">
        <f t="shared" ca="1" si="44"/>
        <v>0</v>
      </c>
      <c r="AI42" s="153">
        <f t="shared" ca="1" si="44"/>
        <v>0</v>
      </c>
      <c r="AJ42" s="153">
        <f t="shared" ca="1" si="44"/>
        <v>0</v>
      </c>
      <c r="AK42" s="153">
        <f t="shared" ca="1" si="44"/>
        <v>0</v>
      </c>
      <c r="AL42" s="153">
        <f t="shared" ca="1" si="44"/>
        <v>4.1763412350485947</v>
      </c>
      <c r="AM42" s="153">
        <f t="shared" ca="1" si="44"/>
        <v>-0.79868240147698655</v>
      </c>
      <c r="AN42" s="153">
        <f t="shared" ca="1" si="44"/>
        <v>1.1205710537312517</v>
      </c>
      <c r="AO42" s="153">
        <f t="shared" ca="1" si="44"/>
        <v>-0.74405792096526402</v>
      </c>
      <c r="AP42" s="153">
        <f t="shared" ca="1" si="44"/>
        <v>-0.72722781993116414</v>
      </c>
      <c r="AQ42" s="153">
        <f t="shared" ca="1" si="44"/>
        <v>1.1983486153016103</v>
      </c>
      <c r="AR42" s="153">
        <f t="shared" ca="1" si="44"/>
        <v>-0.66475751451046328</v>
      </c>
      <c r="AS42" s="153">
        <f t="shared" ca="1" si="44"/>
        <v>-0.62652479551120999</v>
      </c>
      <c r="AT42" s="153">
        <f t="shared" ca="1" si="44"/>
        <v>1.2495139444266117</v>
      </c>
      <c r="AU42" s="153">
        <f t="shared" ca="1" si="44"/>
        <v>-0.60447301268185438</v>
      </c>
      <c r="AV42" s="153">
        <f t="shared" ca="1" si="44"/>
        <v>-0.51080776198476274</v>
      </c>
      <c r="AW42" s="153">
        <f t="shared" ca="1" si="44"/>
        <v>1.3339412214738409</v>
      </c>
      <c r="AX42" s="153">
        <f t="shared" ca="1" si="44"/>
        <v>-0.11638720707632025</v>
      </c>
      <c r="AY42" s="153">
        <f t="shared" ca="1" si="44"/>
        <v>-1.2246627478805563</v>
      </c>
      <c r="AZ42" s="153">
        <f t="shared" ca="1" si="44"/>
        <v>0.70123769840562333</v>
      </c>
      <c r="BA42" s="153">
        <f t="shared" ca="1" si="44"/>
        <v>-1.1882668398311294</v>
      </c>
      <c r="BB42" s="153">
        <f t="shared" ca="1" si="44"/>
        <v>-1.1854497934238897</v>
      </c>
      <c r="BC42" s="153">
        <f t="shared" ca="1" si="44"/>
        <v>0.73998400792793073</v>
      </c>
      <c r="BD42" s="153">
        <f t="shared" ca="1" si="44"/>
        <v>-1.1524628751865256</v>
      </c>
      <c r="BE42" s="153">
        <f t="shared" ca="1" si="44"/>
        <v>-0.97617708585533569</v>
      </c>
      <c r="BF42" s="153">
        <f t="shared" ca="1" si="44"/>
        <v>0.59432587925397828</v>
      </c>
      <c r="BG42" s="153">
        <f t="shared" ca="1" si="44"/>
        <v>-0.59432587925397828</v>
      </c>
      <c r="BH42" s="153">
        <f t="shared" ca="1" si="44"/>
        <v>0</v>
      </c>
      <c r="BI42" s="153">
        <f t="shared" ca="1" si="44"/>
        <v>0</v>
      </c>
      <c r="BJ42" s="153">
        <f t="shared" ca="1" si="44"/>
        <v>8.7935751149958712</v>
      </c>
      <c r="BK42" s="153">
        <f t="shared" ca="1" si="44"/>
        <v>-1.3269196004889536</v>
      </c>
      <c r="BL42" s="153">
        <f t="shared" ca="1" si="44"/>
        <v>-1.2974051498798898</v>
      </c>
      <c r="BM42" s="153">
        <f t="shared" ca="1" si="44"/>
        <v>-1.3330376770793</v>
      </c>
      <c r="BN42" s="153">
        <f t="shared" ca="1" si="44"/>
        <v>-1.3446624251496735</v>
      </c>
      <c r="BO42" s="153">
        <f t="shared" ca="1" si="44"/>
        <v>-1.3071383804387799</v>
      </c>
      <c r="BP42" s="153">
        <f t="shared" ca="1" si="44"/>
        <v>-0.60836342768337359</v>
      </c>
      <c r="BQ42" s="153">
        <f t="shared" ca="1" si="44"/>
        <v>-1.3102748990321582</v>
      </c>
      <c r="BR42" s="153">
        <f t="shared" ca="1" si="44"/>
        <v>-0.26577355524374313</v>
      </c>
      <c r="BS42" s="153">
        <f t="shared" ca="1" si="44"/>
        <v>0</v>
      </c>
      <c r="BT42" s="153">
        <f t="shared" ca="1" si="44"/>
        <v>0</v>
      </c>
      <c r="BU42" s="153">
        <f t="shared" ca="1" si="44"/>
        <v>0</v>
      </c>
      <c r="BV42" s="153">
        <f t="shared" ca="1" si="44"/>
        <v>0</v>
      </c>
      <c r="BW42" s="153">
        <f t="shared" ref="BW42:DB42" ca="1" si="45">(BW401+BW413+BW426)/$F$16</f>
        <v>0</v>
      </c>
      <c r="BX42" s="153">
        <f t="shared" ca="1" si="45"/>
        <v>0</v>
      </c>
      <c r="BY42" s="153">
        <f t="shared" ca="1" si="45"/>
        <v>0</v>
      </c>
      <c r="BZ42" s="153">
        <f t="shared" ca="1" si="45"/>
        <v>0</v>
      </c>
      <c r="CA42" s="153">
        <f t="shared" ca="1" si="45"/>
        <v>0</v>
      </c>
      <c r="CB42" s="153">
        <f t="shared" ca="1" si="45"/>
        <v>0</v>
      </c>
      <c r="CC42" s="153">
        <f t="shared" ca="1" si="45"/>
        <v>0</v>
      </c>
      <c r="CD42" s="153">
        <f t="shared" ca="1" si="45"/>
        <v>0</v>
      </c>
      <c r="CE42" s="153">
        <f t="shared" ca="1" si="45"/>
        <v>0</v>
      </c>
      <c r="CF42" s="153">
        <f t="shared" ca="1" si="45"/>
        <v>0</v>
      </c>
      <c r="CG42" s="153">
        <f t="shared" ca="1" si="45"/>
        <v>0</v>
      </c>
      <c r="CH42" s="153">
        <f t="shared" ca="1" si="45"/>
        <v>0</v>
      </c>
      <c r="CI42" s="153">
        <f t="shared" ca="1" si="45"/>
        <v>0</v>
      </c>
      <c r="CJ42" s="153">
        <f t="shared" ca="1" si="45"/>
        <v>0</v>
      </c>
      <c r="CK42" s="153">
        <f t="shared" ca="1" si="45"/>
        <v>0</v>
      </c>
      <c r="CL42" s="153">
        <f t="shared" ca="1" si="45"/>
        <v>0</v>
      </c>
      <c r="CM42" s="153">
        <f t="shared" ca="1" si="45"/>
        <v>0</v>
      </c>
      <c r="CN42" s="153">
        <f t="shared" ca="1" si="45"/>
        <v>0</v>
      </c>
      <c r="CO42" s="153">
        <f t="shared" ca="1" si="45"/>
        <v>0</v>
      </c>
      <c r="CP42" s="153">
        <f t="shared" ca="1" si="45"/>
        <v>0</v>
      </c>
      <c r="CQ42" s="153">
        <f t="shared" ca="1" si="45"/>
        <v>0</v>
      </c>
      <c r="CR42" s="153">
        <f t="shared" ca="1" si="45"/>
        <v>0</v>
      </c>
      <c r="CS42" s="153">
        <f t="shared" ca="1" si="45"/>
        <v>0</v>
      </c>
      <c r="CT42" s="153">
        <f t="shared" ca="1" si="45"/>
        <v>0</v>
      </c>
      <c r="CU42" s="153">
        <f t="shared" ca="1" si="45"/>
        <v>0</v>
      </c>
      <c r="CV42" s="153">
        <f t="shared" ca="1" si="45"/>
        <v>0</v>
      </c>
      <c r="CW42" s="153">
        <f t="shared" ca="1" si="45"/>
        <v>0</v>
      </c>
      <c r="CX42" s="153">
        <f t="shared" ca="1" si="45"/>
        <v>0</v>
      </c>
      <c r="CY42" s="153">
        <f t="shared" ca="1" si="45"/>
        <v>0</v>
      </c>
      <c r="CZ42" s="153">
        <f t="shared" ca="1" si="45"/>
        <v>0</v>
      </c>
      <c r="DA42" s="153">
        <f t="shared" ca="1" si="45"/>
        <v>0</v>
      </c>
      <c r="DB42" s="153">
        <f t="shared" ca="1" si="45"/>
        <v>0</v>
      </c>
    </row>
    <row r="43" spans="1:106" ht="13">
      <c r="A43" s="151"/>
      <c r="C43" s="5" t="s">
        <v>35</v>
      </c>
      <c r="E43" s="153"/>
      <c r="F43" s="249"/>
      <c r="G43" s="54" t="s">
        <v>281</v>
      </c>
      <c r="H43" s="250">
        <f ca="1">SUM(H39:H41)</f>
        <v>-44.746084911295803</v>
      </c>
      <c r="I43" s="153"/>
      <c r="J43" s="255">
        <f ca="1">SUM(J39:J42)</f>
        <v>29.341666666666669</v>
      </c>
      <c r="K43" s="255">
        <f t="shared" ref="K43:BV43" ca="1" si="46">SUM(K39:K42)</f>
        <v>-0.28012678678363473</v>
      </c>
      <c r="L43" s="255">
        <f t="shared" ca="1" si="46"/>
        <v>-2.5125512576412434E-2</v>
      </c>
      <c r="M43" s="255">
        <f t="shared" ca="1" si="46"/>
        <v>27.018187409574178</v>
      </c>
      <c r="N43" s="255">
        <f t="shared" ca="1" si="46"/>
        <v>-24.488836589677796</v>
      </c>
      <c r="O43" s="255">
        <f t="shared" ca="1" si="46"/>
        <v>-2.0511501734511901</v>
      </c>
      <c r="P43" s="255">
        <f t="shared" ca="1" si="46"/>
        <v>-1.740539300900964</v>
      </c>
      <c r="Q43" s="255">
        <f t="shared" ca="1" si="46"/>
        <v>-1.7556463636584172</v>
      </c>
      <c r="R43" s="255">
        <f t="shared" ca="1" si="46"/>
        <v>-1.7342380878037469</v>
      </c>
      <c r="S43" s="255">
        <f t="shared" ca="1" si="46"/>
        <v>-1.6520609038713199</v>
      </c>
      <c r="T43" s="255">
        <f t="shared" ca="1" si="46"/>
        <v>-1.6628597510536003</v>
      </c>
      <c r="U43" s="255">
        <f t="shared" ca="1" si="46"/>
        <v>-0.52607818464094835</v>
      </c>
      <c r="V43" s="255">
        <f t="shared" ca="1" si="46"/>
        <v>-2.1388084388516413</v>
      </c>
      <c r="W43" s="255">
        <f t="shared" ca="1" si="46"/>
        <v>-0.26381203344451148</v>
      </c>
      <c r="X43" s="255">
        <f t="shared" ca="1" si="46"/>
        <v>-0.26130755841523062</v>
      </c>
      <c r="Y43" s="255">
        <f t="shared" ca="1" si="46"/>
        <v>-2.1356460396512658</v>
      </c>
      <c r="Z43" s="255">
        <f t="shared" ca="1" si="46"/>
        <v>-0.26063608781443004</v>
      </c>
      <c r="AA43" s="255">
        <f t="shared" ca="1" si="46"/>
        <v>-0.26064603965125982</v>
      </c>
      <c r="AB43" s="255">
        <f t="shared" ca="1" si="46"/>
        <v>-2.13564603965126</v>
      </c>
      <c r="AC43" s="255">
        <f t="shared" ca="1" si="46"/>
        <v>-0.26063940490362991</v>
      </c>
      <c r="AD43" s="255">
        <f t="shared" ca="1" si="46"/>
        <v>-0.26288101025921479</v>
      </c>
      <c r="AE43" s="255">
        <f t="shared" ca="1" si="46"/>
        <v>-2.138255159950349</v>
      </c>
      <c r="AF43" s="255">
        <f t="shared" ca="1" si="46"/>
        <v>-0.26325515995034265</v>
      </c>
      <c r="AG43" s="255">
        <f t="shared" ca="1" si="46"/>
        <v>-0.26325161469676028</v>
      </c>
      <c r="AH43" s="255">
        <f t="shared" ca="1" si="46"/>
        <v>-2.1382551599503299</v>
      </c>
      <c r="AI43" s="255">
        <f t="shared" ca="1" si="46"/>
        <v>-0.26326225108646023</v>
      </c>
      <c r="AJ43" s="255">
        <f t="shared" ca="1" si="46"/>
        <v>-0.26324806965281777</v>
      </c>
      <c r="AK43" s="255">
        <f t="shared" ca="1" si="46"/>
        <v>-2.1382551599503361</v>
      </c>
      <c r="AL43" s="255">
        <f t="shared" ca="1" si="46"/>
        <v>3.9130896203518279</v>
      </c>
      <c r="AM43" s="255">
        <f t="shared" ca="1" si="46"/>
        <v>-1.0861227334258134</v>
      </c>
      <c r="AN43" s="255">
        <f t="shared" ca="1" si="46"/>
        <v>-1.0372336344541135</v>
      </c>
      <c r="AO43" s="255">
        <f t="shared" ca="1" si="46"/>
        <v>-1.0333576846914787</v>
      </c>
      <c r="AP43" s="255">
        <f t="shared" ca="1" si="46"/>
        <v>-1.0163520415994618</v>
      </c>
      <c r="AQ43" s="255">
        <f t="shared" ca="1" si="46"/>
        <v>-0.96236110569365607</v>
      </c>
      <c r="AR43" s="255">
        <f t="shared" ca="1" si="46"/>
        <v>-0.95759701264253905</v>
      </c>
      <c r="AS43" s="255">
        <f t="shared" ca="1" si="46"/>
        <v>-0.91540760392335185</v>
      </c>
      <c r="AT43" s="255">
        <f t="shared" ca="1" si="46"/>
        <v>-0.91064824207203832</v>
      </c>
      <c r="AU43" s="255">
        <f t="shared" ca="1" si="46"/>
        <v>-0.89705995216666257</v>
      </c>
      <c r="AV43" s="255">
        <f t="shared" ca="1" si="46"/>
        <v>-0.79978725241738824</v>
      </c>
      <c r="AW43" s="255">
        <f t="shared" ca="1" si="46"/>
        <v>-0.82701810964941869</v>
      </c>
      <c r="AX43" s="255">
        <f t="shared" ca="1" si="46"/>
        <v>-0.41026362338488953</v>
      </c>
      <c r="AY43" s="255">
        <f t="shared" ca="1" si="46"/>
        <v>-1.5178570512005658</v>
      </c>
      <c r="AZ43" s="255">
        <f t="shared" ca="1" si="46"/>
        <v>-1.459675060043049</v>
      </c>
      <c r="BA43" s="255">
        <f t="shared" ca="1" si="46"/>
        <v>-1.4783527108150845</v>
      </c>
      <c r="BB43" s="255">
        <f t="shared" ca="1" si="46"/>
        <v>-1.4726873497735675</v>
      </c>
      <c r="BC43" s="255">
        <f t="shared" ca="1" si="46"/>
        <v>-1.4158160651241609</v>
      </c>
      <c r="BD43" s="255">
        <f t="shared" ca="1" si="46"/>
        <v>-1.4377708612136599</v>
      </c>
      <c r="BE43" s="255">
        <f t="shared" ca="1" si="46"/>
        <v>-1.2544507591592968</v>
      </c>
      <c r="BF43" s="255">
        <f t="shared" ca="1" si="46"/>
        <v>-1.5530146323456655</v>
      </c>
      <c r="BG43" s="255">
        <f t="shared" ca="1" si="46"/>
        <v>-0.60627961575788614</v>
      </c>
      <c r="BH43" s="255">
        <f t="shared" ca="1" si="46"/>
        <v>-8.3333333333333332E-3</v>
      </c>
      <c r="BI43" s="255">
        <f t="shared" ca="1" si="46"/>
        <v>-8.3333333333333332E-3</v>
      </c>
      <c r="BJ43" s="255">
        <f t="shared" ca="1" si="46"/>
        <v>8.7852417816625383</v>
      </c>
      <c r="BK43" s="255">
        <f t="shared" ca="1" si="46"/>
        <v>-1.3888199891000712</v>
      </c>
      <c r="BL43" s="255">
        <f t="shared" ca="1" si="46"/>
        <v>-1.3512213639305846</v>
      </c>
      <c r="BM43" s="255">
        <f t="shared" ca="1" si="46"/>
        <v>-1.3789535033678868</v>
      </c>
      <c r="BN43" s="255">
        <f t="shared" ca="1" si="46"/>
        <v>-1.3831672994589694</v>
      </c>
      <c r="BO43" s="255">
        <f t="shared" ca="1" si="46"/>
        <v>-1.3372903292398601</v>
      </c>
      <c r="BP43" s="255">
        <f t="shared" ca="1" si="46"/>
        <v>-0.63034709948925427</v>
      </c>
      <c r="BQ43" s="255">
        <f t="shared" ca="1" si="46"/>
        <v>-1.3284564099907192</v>
      </c>
      <c r="BR43" s="255">
        <f t="shared" ca="1" si="46"/>
        <v>-0.27576774445538943</v>
      </c>
      <c r="BS43" s="255">
        <f t="shared" ca="1" si="46"/>
        <v>-8.3333333333333332E-3</v>
      </c>
      <c r="BT43" s="255">
        <f t="shared" ca="1" si="46"/>
        <v>-8.3333333333333332E-3</v>
      </c>
      <c r="BU43" s="255">
        <f t="shared" ca="1" si="46"/>
        <v>-8.3333333333333332E-3</v>
      </c>
      <c r="BV43" s="255">
        <f t="shared" ca="1" si="46"/>
        <v>-8.3333333333333332E-3</v>
      </c>
      <c r="BW43" s="255">
        <f t="shared" ref="BW43:DB43" ca="1" si="47">SUM(BW39:BW42)</f>
        <v>-8.3333333333333332E-3</v>
      </c>
      <c r="BX43" s="255">
        <f t="shared" ca="1" si="47"/>
        <v>-8.3333333333333332E-3</v>
      </c>
      <c r="BY43" s="255">
        <f t="shared" ca="1" si="47"/>
        <v>-8.3333333333333332E-3</v>
      </c>
      <c r="BZ43" s="255">
        <f t="shared" ca="1" si="47"/>
        <v>-8.3333333333333332E-3</v>
      </c>
      <c r="CA43" s="255">
        <f t="shared" ca="1" si="47"/>
        <v>-8.3333333333333332E-3</v>
      </c>
      <c r="CB43" s="255">
        <f t="shared" ca="1" si="47"/>
        <v>-8.3333333333333332E-3</v>
      </c>
      <c r="CC43" s="255">
        <f t="shared" ca="1" si="47"/>
        <v>-8.3333333333333332E-3</v>
      </c>
      <c r="CD43" s="255">
        <f t="shared" ca="1" si="47"/>
        <v>-8.3333333333333332E-3</v>
      </c>
      <c r="CE43" s="255">
        <f t="shared" ca="1" si="47"/>
        <v>-8.3333333333333332E-3</v>
      </c>
      <c r="CF43" s="255">
        <f t="shared" ca="1" si="47"/>
        <v>-8.3333333333333332E-3</v>
      </c>
      <c r="CG43" s="255">
        <f t="shared" ca="1" si="47"/>
        <v>-8.3333333333333332E-3</v>
      </c>
      <c r="CH43" s="255">
        <f t="shared" ca="1" si="47"/>
        <v>-8.3333333333333332E-3</v>
      </c>
      <c r="CI43" s="255">
        <f t="shared" ca="1" si="47"/>
        <v>-8.3333333333333332E-3</v>
      </c>
      <c r="CJ43" s="255">
        <f t="shared" ca="1" si="47"/>
        <v>-8.3333333333333332E-3</v>
      </c>
      <c r="CK43" s="255">
        <f t="shared" ca="1" si="47"/>
        <v>-8.3333333333333332E-3</v>
      </c>
      <c r="CL43" s="255">
        <f t="shared" ca="1" si="47"/>
        <v>-8.3333333333333332E-3</v>
      </c>
      <c r="CM43" s="255">
        <f t="shared" ca="1" si="47"/>
        <v>-8.3333333333333332E-3</v>
      </c>
      <c r="CN43" s="255">
        <f t="shared" ca="1" si="47"/>
        <v>-8.3333333333333332E-3</v>
      </c>
      <c r="CO43" s="255">
        <f t="shared" ca="1" si="47"/>
        <v>-8.3333333333333332E-3</v>
      </c>
      <c r="CP43" s="255">
        <f t="shared" ca="1" si="47"/>
        <v>-8.3333333333333332E-3</v>
      </c>
      <c r="CQ43" s="255">
        <f t="shared" ca="1" si="47"/>
        <v>-8.3333333333333332E-3</v>
      </c>
      <c r="CR43" s="255">
        <f t="shared" ca="1" si="47"/>
        <v>-8.3333333333333332E-3</v>
      </c>
      <c r="CS43" s="255">
        <f t="shared" ca="1" si="47"/>
        <v>-8.3333333333333332E-3</v>
      </c>
      <c r="CT43" s="255">
        <f t="shared" ca="1" si="47"/>
        <v>-8.3333333333333332E-3</v>
      </c>
      <c r="CU43" s="255">
        <f t="shared" ca="1" si="47"/>
        <v>-8.3333333333333332E-3</v>
      </c>
      <c r="CV43" s="255">
        <f t="shared" ca="1" si="47"/>
        <v>-8.3333333333333332E-3</v>
      </c>
      <c r="CW43" s="255">
        <f t="shared" ca="1" si="47"/>
        <v>-8.3333333333333332E-3</v>
      </c>
      <c r="CX43" s="255">
        <f t="shared" ca="1" si="47"/>
        <v>-8.3333333333333332E-3</v>
      </c>
      <c r="CY43" s="255">
        <f t="shared" ca="1" si="47"/>
        <v>-8.3333333333333332E-3</v>
      </c>
      <c r="CZ43" s="255">
        <f t="shared" ca="1" si="47"/>
        <v>-8.3333333333333332E-3</v>
      </c>
      <c r="DA43" s="255">
        <f t="shared" ca="1" si="47"/>
        <v>-8.3333333333333332E-3</v>
      </c>
      <c r="DB43" s="255">
        <f t="shared" ca="1" si="47"/>
        <v>-8.3333333333333332E-3</v>
      </c>
    </row>
    <row r="44" spans="1:106">
      <c r="A44" s="151"/>
      <c r="F44" s="153"/>
      <c r="G44" s="54"/>
      <c r="H44" s="254"/>
      <c r="I44" s="54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</row>
    <row r="45" spans="1:106" s="14" customFormat="1" ht="13">
      <c r="A45" s="151"/>
      <c r="C45" s="425" t="s">
        <v>65</v>
      </c>
      <c r="D45" s="426"/>
      <c r="E45" s="426"/>
      <c r="F45" s="426"/>
      <c r="G45" s="427" t="s">
        <v>281</v>
      </c>
      <c r="H45" s="428">
        <f ca="1">SUM($J45:$DN45)</f>
        <v>10.839334195923433</v>
      </c>
      <c r="I45" s="429"/>
      <c r="J45" s="429">
        <f t="shared" ref="J45:BU45" ca="1" si="48">+J37+J43</f>
        <v>29.341666666666669</v>
      </c>
      <c r="K45" s="429">
        <f t="shared" ca="1" si="48"/>
        <v>-27.293076236918044</v>
      </c>
      <c r="L45" s="429">
        <f t="shared" ca="1" si="48"/>
        <v>-27.038048641141263</v>
      </c>
      <c r="M45" s="429">
        <f t="shared" ca="1" si="48"/>
        <v>5.2906683828055634E-3</v>
      </c>
      <c r="N45" s="429">
        <f t="shared" ca="1" si="48"/>
        <v>0.6934756156322841</v>
      </c>
      <c r="O45" s="429">
        <f t="shared" ca="1" si="48"/>
        <v>-0.22207500231617883</v>
      </c>
      <c r="P45" s="429">
        <f t="shared" ca="1" si="48"/>
        <v>-4.1049809780455693E-3</v>
      </c>
      <c r="Q45" s="429">
        <f t="shared" ca="1" si="48"/>
        <v>1.4180193851602407E-2</v>
      </c>
      <c r="R45" s="429">
        <f t="shared" ca="1" si="48"/>
        <v>5.0483775653014096E-3</v>
      </c>
      <c r="S45" s="429">
        <f t="shared" ca="1" si="48"/>
        <v>-4.0511251705526163E-3</v>
      </c>
      <c r="T45" s="429">
        <f t="shared" ca="1" si="48"/>
        <v>1.4176269442585099E-2</v>
      </c>
      <c r="U45" s="429">
        <f t="shared" ca="1" si="48"/>
        <v>1.060481485749905</v>
      </c>
      <c r="V45" s="429">
        <f t="shared" ca="1" si="48"/>
        <v>-0.52639423927116935</v>
      </c>
      <c r="W45" s="429">
        <f t="shared" ca="1" si="48"/>
        <v>1.317622997129644</v>
      </c>
      <c r="X45" s="429">
        <f t="shared" ca="1" si="48"/>
        <v>1.1248641937210351</v>
      </c>
      <c r="Y45" s="429">
        <f t="shared" ca="1" si="48"/>
        <v>-0.61260786916751919</v>
      </c>
      <c r="Z45" s="429">
        <f t="shared" ca="1" si="48"/>
        <v>0.82257812832377875</v>
      </c>
      <c r="AA45" s="429">
        <f t="shared" ca="1" si="48"/>
        <v>1.2003276121648854</v>
      </c>
      <c r="AB45" s="429">
        <f t="shared" ca="1" si="48"/>
        <v>-0.75676310171467076</v>
      </c>
      <c r="AC45" s="429">
        <f t="shared" ca="1" si="48"/>
        <v>1.1396051018930891</v>
      </c>
      <c r="AD45" s="429">
        <f t="shared" ca="1" si="48"/>
        <v>1.1077376089234783</v>
      </c>
      <c r="AE45" s="429">
        <f t="shared" ca="1" si="48"/>
        <v>-0.84611065304751776</v>
      </c>
      <c r="AF45" s="429">
        <f t="shared" ca="1" si="48"/>
        <v>0.31312757699104798</v>
      </c>
      <c r="AG45" s="429">
        <f t="shared" ca="1" si="48"/>
        <v>0.96723213205053127</v>
      </c>
      <c r="AH45" s="429">
        <f t="shared" ca="1" si="48"/>
        <v>-0.89105042654946809</v>
      </c>
      <c r="AI45" s="429">
        <f t="shared" ca="1" si="48"/>
        <v>0.95397834860628206</v>
      </c>
      <c r="AJ45" s="429">
        <f t="shared" ca="1" si="48"/>
        <v>0.79271368540007636</v>
      </c>
      <c r="AK45" s="429">
        <f t="shared" ca="1" si="48"/>
        <v>-0.98040653790473198</v>
      </c>
      <c r="AL45" s="429">
        <f t="shared" ca="1" si="48"/>
        <v>-6.124029383791342</v>
      </c>
      <c r="AM45" s="429">
        <f t="shared" ca="1" si="48"/>
        <v>8.640656778718947E-3</v>
      </c>
      <c r="AN45" s="429">
        <f t="shared" ca="1" si="48"/>
        <v>-9.1731607729632625E-3</v>
      </c>
      <c r="AO45" s="429">
        <f t="shared" ca="1" si="48"/>
        <v>8.6401756225542581E-3</v>
      </c>
      <c r="AP45" s="429">
        <f t="shared" ca="1" si="48"/>
        <v>-2.6169202769943389E-4</v>
      </c>
      <c r="AQ45" s="429">
        <f t="shared" ca="1" si="48"/>
        <v>-9.134380039572676E-3</v>
      </c>
      <c r="AR45" s="429">
        <f t="shared" ca="1" si="48"/>
        <v>8.6307172141679711E-3</v>
      </c>
      <c r="AS45" s="429">
        <f t="shared" ca="1" si="48"/>
        <v>-9.1046951625851635E-3</v>
      </c>
      <c r="AT45" s="429">
        <f t="shared" ca="1" si="48"/>
        <v>8.6304625848088179E-3</v>
      </c>
      <c r="AU45" s="429">
        <f t="shared" ca="1" si="48"/>
        <v>-2.2672196418571655E-4</v>
      </c>
      <c r="AV45" s="429">
        <f t="shared" ca="1" si="48"/>
        <v>-2.6748632426378594E-2</v>
      </c>
      <c r="AW45" s="429">
        <f t="shared" ca="1" si="48"/>
        <v>2.6309178465902638E-2</v>
      </c>
      <c r="AX45" s="429">
        <f t="shared" ca="1" si="48"/>
        <v>-1.9759535681294071E-3</v>
      </c>
      <c r="AY45" s="429">
        <f t="shared" ca="1" si="48"/>
        <v>8.7770323094904512E-3</v>
      </c>
      <c r="AZ45" s="429">
        <f t="shared" ca="1" si="48"/>
        <v>-9.2693777904795382E-3</v>
      </c>
      <c r="BA45" s="429">
        <f t="shared" ca="1" si="48"/>
        <v>8.871296209821633E-3</v>
      </c>
      <c r="BB45" s="429">
        <f t="shared" ca="1" si="48"/>
        <v>-1.4833323725849112E-4</v>
      </c>
      <c r="BC45" s="429">
        <f t="shared" ca="1" si="48"/>
        <v>-9.1649280756345153E-3</v>
      </c>
      <c r="BD45" s="429">
        <f t="shared" ca="1" si="48"/>
        <v>8.9036706547465094E-3</v>
      </c>
      <c r="BE45" s="429">
        <f t="shared" ca="1" si="48"/>
        <v>0.12794987650140199</v>
      </c>
      <c r="BF45" s="429">
        <f t="shared" ca="1" si="48"/>
        <v>-0.12817038442001571</v>
      </c>
      <c r="BG45" s="429">
        <f t="shared" ca="1" si="48"/>
        <v>0.81288712745779634</v>
      </c>
      <c r="BH45" s="429">
        <f t="shared" ca="1" si="48"/>
        <v>1.3026166514384854</v>
      </c>
      <c r="BI45" s="429">
        <f t="shared" ca="1" si="48"/>
        <v>1.399743499238244</v>
      </c>
      <c r="BJ45" s="429">
        <f t="shared" ca="1" si="48"/>
        <v>-3.5244836362229819</v>
      </c>
      <c r="BK45" s="429">
        <f t="shared" ca="1" si="48"/>
        <v>8.9630121625690062E-3</v>
      </c>
      <c r="BL45" s="429">
        <f t="shared" ca="1" si="48"/>
        <v>-9.0612411972661455E-3</v>
      </c>
      <c r="BM45" s="429">
        <f t="shared" ca="1" si="48"/>
        <v>8.9615651085164227E-3</v>
      </c>
      <c r="BN45" s="429">
        <f t="shared" ca="1" si="48"/>
        <v>-4.8446622626929781E-5</v>
      </c>
      <c r="BO45" s="429">
        <f t="shared" ca="1" si="48"/>
        <v>-9.0537604448617248E-3</v>
      </c>
      <c r="BP45" s="429">
        <f t="shared" ca="1" si="48"/>
        <v>8.9596992927987174E-3</v>
      </c>
      <c r="BQ45" s="429">
        <f t="shared" ca="1" si="48"/>
        <v>-9.0488815182785398E-3</v>
      </c>
      <c r="BR45" s="429">
        <f t="shared" ca="1" si="48"/>
        <v>1.0897134797209984</v>
      </c>
      <c r="BS45" s="429">
        <f t="shared" ca="1" si="48"/>
        <v>1.3541121274106649</v>
      </c>
      <c r="BT45" s="429">
        <f t="shared" ca="1" si="48"/>
        <v>1.2029279531100414</v>
      </c>
      <c r="BU45" s="429">
        <f t="shared" ca="1" si="48"/>
        <v>1.3501081581052086</v>
      </c>
      <c r="BV45" s="429">
        <f t="shared" ref="BV45:DB45" ca="1" si="49">+BV37+BV43</f>
        <v>0.94272476933984883</v>
      </c>
      <c r="BW45" s="429">
        <f t="shared" ca="1" si="49"/>
        <v>1.3472323698459565</v>
      </c>
      <c r="BX45" s="429">
        <f t="shared" ca="1" si="49"/>
        <v>1.2977902194459565</v>
      </c>
      <c r="BY45" s="429">
        <f t="shared" ca="1" si="49"/>
        <v>1.3472323698459565</v>
      </c>
      <c r="BZ45" s="429">
        <f t="shared" ca="1" si="49"/>
        <v>1.3472323698459565</v>
      </c>
      <c r="CA45" s="429">
        <f t="shared" ca="1" si="49"/>
        <v>1.2977902194459565</v>
      </c>
      <c r="CB45" s="429">
        <f t="shared" ca="1" si="49"/>
        <v>1.3472323698459565</v>
      </c>
      <c r="CC45" s="429">
        <f t="shared" ca="1" si="49"/>
        <v>1.2977902194459565</v>
      </c>
      <c r="CD45" s="429">
        <f t="shared" ca="1" si="49"/>
        <v>1.3472323698459565</v>
      </c>
      <c r="CE45" s="429">
        <f t="shared" ca="1" si="49"/>
        <v>1.3472323698459565</v>
      </c>
      <c r="CF45" s="429">
        <f t="shared" ca="1" si="49"/>
        <v>1.1989059186459565</v>
      </c>
      <c r="CG45" s="429">
        <f t="shared" ca="1" si="49"/>
        <v>1.3472323698459565</v>
      </c>
      <c r="CH45" s="429">
        <f t="shared" ca="1" si="49"/>
        <v>-10.560319995607806</v>
      </c>
      <c r="CI45" s="429">
        <f t="shared" ca="1" si="49"/>
        <v>1.3472323698459565</v>
      </c>
      <c r="CJ45" s="429">
        <f t="shared" ca="1" si="49"/>
        <v>1.2977902194459565</v>
      </c>
      <c r="CK45" s="429">
        <f t="shared" ca="1" si="49"/>
        <v>1.3472323698459565</v>
      </c>
      <c r="CL45" s="429">
        <f t="shared" ca="1" si="49"/>
        <v>1.3472323698459565</v>
      </c>
      <c r="CM45" s="429">
        <f t="shared" ca="1" si="49"/>
        <v>1.2977902194459565</v>
      </c>
      <c r="CN45" s="429">
        <f t="shared" ca="1" si="49"/>
        <v>1.3472323698459565</v>
      </c>
      <c r="CO45" s="429">
        <f t="shared" ca="1" si="49"/>
        <v>1.2977902194459565</v>
      </c>
      <c r="CP45" s="429">
        <f t="shared" ca="1" si="49"/>
        <v>1.3472323698459565</v>
      </c>
      <c r="CQ45" s="429">
        <f t="shared" ca="1" si="49"/>
        <v>1.3472323698459565</v>
      </c>
      <c r="CR45" s="429">
        <f t="shared" ca="1" si="49"/>
        <v>1.1989059186459565</v>
      </c>
      <c r="CS45" s="429">
        <f t="shared" ca="1" si="49"/>
        <v>1.3472323698459565</v>
      </c>
      <c r="CT45" s="429">
        <f t="shared" ca="1" si="49"/>
        <v>0.94143000439219304</v>
      </c>
      <c r="CU45" s="429">
        <f t="shared" ca="1" si="49"/>
        <v>1.3472323698459565</v>
      </c>
      <c r="CV45" s="429">
        <f t="shared" ca="1" si="49"/>
        <v>1.2977902194459565</v>
      </c>
      <c r="CW45" s="429">
        <f t="shared" ca="1" si="49"/>
        <v>1.3472323698459565</v>
      </c>
      <c r="CX45" s="429">
        <f t="shared" ca="1" si="49"/>
        <v>1.3472323698459565</v>
      </c>
      <c r="CY45" s="429">
        <f t="shared" ca="1" si="49"/>
        <v>1.2977902194459565</v>
      </c>
      <c r="CZ45" s="429">
        <f t="shared" ca="1" si="49"/>
        <v>0.61273236984595647</v>
      </c>
      <c r="DA45" s="429">
        <f t="shared" ca="1" si="49"/>
        <v>1.2977902194459565</v>
      </c>
      <c r="DB45" s="429">
        <f t="shared" ca="1" si="49"/>
        <v>1.3472323698459565</v>
      </c>
    </row>
    <row r="46" spans="1:106" s="14" customFormat="1" ht="13">
      <c r="A46" s="151"/>
      <c r="G46" s="12"/>
      <c r="H46" s="252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154"/>
      <c r="AF46" s="154"/>
      <c r="AG46" s="154"/>
      <c r="AH46" s="154"/>
      <c r="AI46" s="154"/>
      <c r="AJ46" s="154"/>
      <c r="AK46" s="154"/>
      <c r="AL46" s="154"/>
      <c r="AM46" s="154"/>
      <c r="AN46" s="154"/>
      <c r="AO46" s="154"/>
      <c r="AP46" s="154"/>
      <c r="AQ46" s="154"/>
      <c r="AR46" s="154"/>
      <c r="AS46" s="154"/>
      <c r="AT46" s="154"/>
      <c r="AU46" s="154"/>
      <c r="AV46" s="154"/>
      <c r="AW46" s="154"/>
      <c r="AX46" s="154"/>
      <c r="AY46" s="154"/>
      <c r="AZ46" s="154"/>
      <c r="BA46" s="154"/>
      <c r="BB46" s="154"/>
      <c r="BC46" s="154"/>
      <c r="BD46" s="154"/>
      <c r="BE46" s="154"/>
      <c r="BF46" s="154"/>
      <c r="BG46" s="154"/>
      <c r="BH46" s="154"/>
      <c r="BI46" s="154"/>
      <c r="BJ46" s="154"/>
      <c r="BK46" s="154"/>
      <c r="BL46" s="154"/>
      <c r="BM46" s="154"/>
      <c r="BN46" s="154"/>
      <c r="BO46" s="154"/>
      <c r="BP46" s="154"/>
      <c r="BQ46" s="154"/>
      <c r="BR46" s="154"/>
      <c r="BS46" s="154"/>
      <c r="BT46" s="154"/>
      <c r="BU46" s="154"/>
      <c r="BV46" s="154"/>
      <c r="BW46" s="154"/>
      <c r="BX46" s="154"/>
      <c r="BY46" s="154"/>
      <c r="BZ46" s="154"/>
      <c r="CA46" s="154"/>
      <c r="CB46" s="154"/>
      <c r="CC46" s="154"/>
      <c r="CD46" s="154"/>
      <c r="CE46" s="154"/>
      <c r="CF46" s="154"/>
      <c r="CG46" s="154"/>
      <c r="CH46" s="154"/>
      <c r="CI46" s="154"/>
      <c r="CJ46" s="154"/>
      <c r="CK46" s="154"/>
      <c r="CL46" s="154"/>
      <c r="CM46" s="154"/>
      <c r="CN46" s="154"/>
      <c r="CO46" s="154"/>
      <c r="CP46" s="154"/>
      <c r="CQ46" s="154"/>
      <c r="CR46" s="154"/>
      <c r="CS46" s="154"/>
      <c r="CT46" s="154"/>
      <c r="CU46" s="154"/>
      <c r="CV46" s="154"/>
      <c r="CW46" s="154"/>
      <c r="CX46" s="154"/>
      <c r="CY46" s="154"/>
      <c r="CZ46" s="154"/>
      <c r="DA46" s="154"/>
      <c r="DB46" s="154"/>
    </row>
    <row r="47" spans="1:106" s="14" customFormat="1" ht="13">
      <c r="A47" s="151"/>
      <c r="C47" s="420" t="s">
        <v>294</v>
      </c>
      <c r="D47" s="421"/>
      <c r="E47" s="421"/>
      <c r="F47" s="421"/>
      <c r="G47" s="422"/>
      <c r="H47" s="423"/>
      <c r="I47" s="424"/>
      <c r="J47" s="424">
        <f ca="1">J45+J30</f>
        <v>54.341666666666669</v>
      </c>
      <c r="K47" s="424">
        <f t="shared" ref="K47:BV47" ca="1" si="50">K45+K30</f>
        <v>27.048590429748625</v>
      </c>
      <c r="L47" s="424">
        <f t="shared" ca="1" si="50"/>
        <v>1.0541788607362435E-2</v>
      </c>
      <c r="M47" s="424">
        <f t="shared" ca="1" si="50"/>
        <v>1.5832456990167998E-2</v>
      </c>
      <c r="N47" s="424">
        <f t="shared" ca="1" si="50"/>
        <v>0.7093080726224521</v>
      </c>
      <c r="O47" s="424">
        <f t="shared" ca="1" si="50"/>
        <v>0.48723307030627327</v>
      </c>
      <c r="P47" s="424">
        <f t="shared" ca="1" si="50"/>
        <v>0.48312808932822771</v>
      </c>
      <c r="Q47" s="424">
        <f t="shared" ca="1" si="50"/>
        <v>0.49730828317983011</v>
      </c>
      <c r="R47" s="424">
        <f t="shared" ca="1" si="50"/>
        <v>0.50235666074513152</v>
      </c>
      <c r="S47" s="424">
        <f t="shared" ca="1" si="50"/>
        <v>0.49830553557457891</v>
      </c>
      <c r="T47" s="424">
        <f t="shared" ca="1" si="50"/>
        <v>0.512481805017164</v>
      </c>
      <c r="U47" s="424">
        <f t="shared" ca="1" si="50"/>
        <v>1.572963290767069</v>
      </c>
      <c r="V47" s="424">
        <f t="shared" ca="1" si="50"/>
        <v>1.0465690514958996</v>
      </c>
      <c r="W47" s="424">
        <f t="shared" ca="1" si="50"/>
        <v>2.3641920486255437</v>
      </c>
      <c r="X47" s="424">
        <f t="shared" ca="1" si="50"/>
        <v>3.489056242346579</v>
      </c>
      <c r="Y47" s="424">
        <f t="shared" ca="1" si="50"/>
        <v>2.87644837317906</v>
      </c>
      <c r="Z47" s="424">
        <f t="shared" ca="1" si="50"/>
        <v>3.6990265015028387</v>
      </c>
      <c r="AA47" s="424">
        <f t="shared" ca="1" si="50"/>
        <v>4.8993541136677239</v>
      </c>
      <c r="AB47" s="424">
        <f t="shared" ca="1" si="50"/>
        <v>4.1425910119530531</v>
      </c>
      <c r="AC47" s="424">
        <f t="shared" ca="1" si="50"/>
        <v>5.2821961138461422</v>
      </c>
      <c r="AD47" s="424">
        <f t="shared" ca="1" si="50"/>
        <v>6.3899337227696202</v>
      </c>
      <c r="AE47" s="424">
        <f t="shared" ca="1" si="50"/>
        <v>5.5438230697221025</v>
      </c>
      <c r="AF47" s="424">
        <f t="shared" ca="1" si="50"/>
        <v>5.85695064671315</v>
      </c>
      <c r="AG47" s="424">
        <f t="shared" ca="1" si="50"/>
        <v>6.8241827787636815</v>
      </c>
      <c r="AH47" s="424">
        <f t="shared" ca="1" si="50"/>
        <v>5.9331323522142139</v>
      </c>
      <c r="AI47" s="424">
        <f t="shared" ca="1" si="50"/>
        <v>6.8871107008204957</v>
      </c>
      <c r="AJ47" s="424">
        <f t="shared" ca="1" si="50"/>
        <v>7.679824386220572</v>
      </c>
      <c r="AK47" s="424">
        <f t="shared" ca="1" si="50"/>
        <v>6.6994178483158402</v>
      </c>
      <c r="AL47" s="424">
        <f t="shared" ca="1" si="50"/>
        <v>0.57538846452449821</v>
      </c>
      <c r="AM47" s="424">
        <f t="shared" ca="1" si="50"/>
        <v>0.58402912130321716</v>
      </c>
      <c r="AN47" s="424">
        <f t="shared" ca="1" si="50"/>
        <v>0.5748559605302539</v>
      </c>
      <c r="AO47" s="424">
        <f t="shared" ca="1" si="50"/>
        <v>0.58349613615280815</v>
      </c>
      <c r="AP47" s="424">
        <f t="shared" ca="1" si="50"/>
        <v>0.58323444412510872</v>
      </c>
      <c r="AQ47" s="424">
        <f t="shared" ca="1" si="50"/>
        <v>0.57410006408553604</v>
      </c>
      <c r="AR47" s="424">
        <f t="shared" ca="1" si="50"/>
        <v>0.58273078129970401</v>
      </c>
      <c r="AS47" s="424">
        <f t="shared" ca="1" si="50"/>
        <v>0.57362608613711885</v>
      </c>
      <c r="AT47" s="424">
        <f t="shared" ca="1" si="50"/>
        <v>0.58225654872192767</v>
      </c>
      <c r="AU47" s="424">
        <f t="shared" ca="1" si="50"/>
        <v>0.58202982675774195</v>
      </c>
      <c r="AV47" s="424">
        <f t="shared" ca="1" si="50"/>
        <v>0.55528119433136336</v>
      </c>
      <c r="AW47" s="424">
        <f t="shared" ca="1" si="50"/>
        <v>0.581590372797266</v>
      </c>
      <c r="AX47" s="424">
        <f t="shared" ca="1" si="50"/>
        <v>0.57961441922913659</v>
      </c>
      <c r="AY47" s="424">
        <f t="shared" ca="1" si="50"/>
        <v>0.58839145153862704</v>
      </c>
      <c r="AZ47" s="424">
        <f t="shared" ca="1" si="50"/>
        <v>0.5791220737481475</v>
      </c>
      <c r="BA47" s="424">
        <f t="shared" ca="1" si="50"/>
        <v>0.58799336995796914</v>
      </c>
      <c r="BB47" s="424">
        <f t="shared" ca="1" si="50"/>
        <v>0.58784503672071065</v>
      </c>
      <c r="BC47" s="424">
        <f t="shared" ca="1" si="50"/>
        <v>0.57868010864507613</v>
      </c>
      <c r="BD47" s="424">
        <f t="shared" ca="1" si="50"/>
        <v>0.58758377929982264</v>
      </c>
      <c r="BE47" s="424">
        <f t="shared" ca="1" si="50"/>
        <v>0.71553365580122463</v>
      </c>
      <c r="BF47" s="424">
        <f t="shared" ca="1" si="50"/>
        <v>0.58736327138120892</v>
      </c>
      <c r="BG47" s="424">
        <f t="shared" ca="1" si="50"/>
        <v>1.4002503988390052</v>
      </c>
      <c r="BH47" s="424">
        <f t="shared" ca="1" si="50"/>
        <v>2.7028670502774905</v>
      </c>
      <c r="BI47" s="424">
        <f t="shared" ca="1" si="50"/>
        <v>4.1026105495157346</v>
      </c>
      <c r="BJ47" s="424">
        <f t="shared" ca="1" si="50"/>
        <v>0.57812691329275268</v>
      </c>
      <c r="BK47" s="424">
        <f t="shared" ca="1" si="50"/>
        <v>0.58708992545532168</v>
      </c>
      <c r="BL47" s="424">
        <f t="shared" ca="1" si="50"/>
        <v>0.57802868425805554</v>
      </c>
      <c r="BM47" s="424">
        <f t="shared" ca="1" si="50"/>
        <v>0.58699024936657196</v>
      </c>
      <c r="BN47" s="424">
        <f t="shared" ca="1" si="50"/>
        <v>0.58694180274394503</v>
      </c>
      <c r="BO47" s="424">
        <f t="shared" ca="1" si="50"/>
        <v>0.5778880422990833</v>
      </c>
      <c r="BP47" s="424">
        <f t="shared" ca="1" si="50"/>
        <v>0.58684774159188202</v>
      </c>
      <c r="BQ47" s="424">
        <f t="shared" ca="1" si="50"/>
        <v>0.57779886007360348</v>
      </c>
      <c r="BR47" s="424">
        <f t="shared" ca="1" si="50"/>
        <v>1.6675123397946019</v>
      </c>
      <c r="BS47" s="424">
        <f t="shared" ca="1" si="50"/>
        <v>3.0216244672052666</v>
      </c>
      <c r="BT47" s="424">
        <f t="shared" ca="1" si="50"/>
        <v>4.224552420315308</v>
      </c>
      <c r="BU47" s="424">
        <f t="shared" ca="1" si="50"/>
        <v>5.5746605784205165</v>
      </c>
      <c r="BV47" s="424">
        <f t="shared" ca="1" si="50"/>
        <v>6.5173853477603654</v>
      </c>
      <c r="BW47" s="424">
        <f t="shared" ref="BW47:DB47" ca="1" si="51">BW45+BW30</f>
        <v>7.8646177176063219</v>
      </c>
      <c r="BX47" s="424">
        <f t="shared" ca="1" si="51"/>
        <v>9.1624079370522793</v>
      </c>
      <c r="BY47" s="424">
        <f t="shared" ca="1" si="51"/>
        <v>10.509640306898236</v>
      </c>
      <c r="BZ47" s="424">
        <f t="shared" ca="1" si="51"/>
        <v>11.856872676744192</v>
      </c>
      <c r="CA47" s="424">
        <f t="shared" ca="1" si="51"/>
        <v>13.15466289619015</v>
      </c>
      <c r="CB47" s="424">
        <f t="shared" ca="1" si="51"/>
        <v>14.501895266036106</v>
      </c>
      <c r="CC47" s="424">
        <f t="shared" ca="1" si="51"/>
        <v>15.799685485482062</v>
      </c>
      <c r="CD47" s="424">
        <f t="shared" ca="1" si="51"/>
        <v>17.14691785532802</v>
      </c>
      <c r="CE47" s="424">
        <f t="shared" ca="1" si="51"/>
        <v>18.494150225173975</v>
      </c>
      <c r="CF47" s="424">
        <f t="shared" ca="1" si="51"/>
        <v>19.693056143819931</v>
      </c>
      <c r="CG47" s="424">
        <f t="shared" ca="1" si="51"/>
        <v>21.040288513665885</v>
      </c>
      <c r="CH47" s="424">
        <f t="shared" ca="1" si="51"/>
        <v>10.479968518058079</v>
      </c>
      <c r="CI47" s="424">
        <f t="shared" ca="1" si="51"/>
        <v>11.827200887904036</v>
      </c>
      <c r="CJ47" s="424">
        <f t="shared" ca="1" si="51"/>
        <v>13.124991107349992</v>
      </c>
      <c r="CK47" s="424">
        <f t="shared" ca="1" si="51"/>
        <v>14.472223477195948</v>
      </c>
      <c r="CL47" s="424">
        <f t="shared" ca="1" si="51"/>
        <v>15.819455847041905</v>
      </c>
      <c r="CM47" s="424">
        <f t="shared" ca="1" si="51"/>
        <v>17.117246066487862</v>
      </c>
      <c r="CN47" s="424">
        <f t="shared" ca="1" si="51"/>
        <v>18.46447843633382</v>
      </c>
      <c r="CO47" s="424">
        <f t="shared" ca="1" si="51"/>
        <v>19.762268655779778</v>
      </c>
      <c r="CP47" s="424">
        <f t="shared" ca="1" si="51"/>
        <v>21.109501025625732</v>
      </c>
      <c r="CQ47" s="424">
        <f t="shared" ca="1" si="51"/>
        <v>22.456733395471687</v>
      </c>
      <c r="CR47" s="424">
        <f t="shared" ca="1" si="51"/>
        <v>23.655639314117643</v>
      </c>
      <c r="CS47" s="424">
        <f t="shared" ca="1" si="51"/>
        <v>25.002871683963598</v>
      </c>
      <c r="CT47" s="424">
        <f t="shared" ca="1" si="51"/>
        <v>25.94430168835579</v>
      </c>
      <c r="CU47" s="424">
        <f t="shared" ca="1" si="51"/>
        <v>27.291534058201748</v>
      </c>
      <c r="CV47" s="424">
        <f t="shared" ca="1" si="51"/>
        <v>28.589324277647705</v>
      </c>
      <c r="CW47" s="424">
        <f t="shared" ca="1" si="51"/>
        <v>29.93655664749366</v>
      </c>
      <c r="CX47" s="424">
        <f t="shared" ca="1" si="51"/>
        <v>31.283789017339615</v>
      </c>
      <c r="CY47" s="424">
        <f t="shared" ca="1" si="51"/>
        <v>32.581579236785572</v>
      </c>
      <c r="CZ47" s="424">
        <f t="shared" ca="1" si="51"/>
        <v>33.19431160663153</v>
      </c>
      <c r="DA47" s="424">
        <f t="shared" ca="1" si="51"/>
        <v>34.492101826077487</v>
      </c>
      <c r="DB47" s="424">
        <f t="shared" ca="1" si="51"/>
        <v>35.839334195923463</v>
      </c>
    </row>
    <row r="48" spans="1:106" s="14" customFormat="1" ht="13">
      <c r="A48" s="151"/>
      <c r="G48" s="12"/>
      <c r="H48" s="252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CX48" s="154"/>
      <c r="CY48" s="154"/>
      <c r="CZ48" s="154"/>
      <c r="DA48" s="154"/>
      <c r="DB48" s="154"/>
    </row>
    <row r="49" spans="1:106" s="14" customFormat="1" ht="13">
      <c r="A49" s="151"/>
      <c r="G49" s="12"/>
      <c r="H49" s="252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  <c r="CX49" s="154"/>
      <c r="CY49" s="154"/>
      <c r="CZ49" s="154"/>
      <c r="DA49" s="154"/>
      <c r="DB49" s="154"/>
    </row>
    <row r="50" spans="1:106" ht="13">
      <c r="A50" s="151"/>
      <c r="C50" s="32"/>
      <c r="G50" s="54"/>
      <c r="H50" s="254"/>
      <c r="I50" s="54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3"/>
      <c r="CW50" s="153"/>
      <c r="CX50" s="153"/>
      <c r="CY50" s="153"/>
      <c r="CZ50" s="153"/>
      <c r="DA50" s="153"/>
      <c r="DB50" s="153"/>
    </row>
    <row r="51" spans="1:106" ht="13">
      <c r="A51" s="151"/>
      <c r="B51" s="19" t="s">
        <v>12</v>
      </c>
      <c r="C51" s="417" t="s">
        <v>87</v>
      </c>
      <c r="D51" s="417"/>
      <c r="E51" s="417"/>
      <c r="F51" s="417"/>
      <c r="G51" s="434"/>
      <c r="H51" s="435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</row>
    <row r="52" spans="1:106" ht="13">
      <c r="A52" s="151"/>
      <c r="C52" s="32"/>
      <c r="G52" s="54"/>
      <c r="H52" s="254"/>
      <c r="I52" s="54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3"/>
      <c r="CW52" s="153"/>
      <c r="CX52" s="153"/>
      <c r="CY52" s="153"/>
      <c r="CZ52" s="153"/>
      <c r="DA52" s="153"/>
      <c r="DB52" s="153"/>
    </row>
    <row r="53" spans="1:106" ht="13">
      <c r="A53" s="151"/>
      <c r="C53" s="32"/>
      <c r="G53" s="54"/>
      <c r="H53" s="254"/>
      <c r="I53" s="54"/>
      <c r="K53" s="153"/>
      <c r="L53" s="153"/>
      <c r="M53" s="153"/>
      <c r="N53" s="153"/>
      <c r="O53" s="153"/>
      <c r="P53" s="153"/>
      <c r="Q53" s="153"/>
      <c r="R53" s="153"/>
      <c r="S53" s="153"/>
      <c r="T53" s="153"/>
      <c r="U53" s="153"/>
      <c r="V53" s="153"/>
      <c r="W53" s="153"/>
      <c r="X53" s="153"/>
      <c r="Y53" s="153"/>
      <c r="Z53" s="153"/>
      <c r="AA53" s="153"/>
      <c r="AB53" s="153"/>
      <c r="AC53" s="153"/>
      <c r="AD53" s="153"/>
      <c r="AE53" s="153"/>
      <c r="AF53" s="153"/>
      <c r="AG53" s="153"/>
      <c r="AH53" s="153"/>
      <c r="AI53" s="153"/>
      <c r="AJ53" s="153"/>
      <c r="AK53" s="153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AZ53" s="153"/>
      <c r="BA53" s="153"/>
      <c r="BB53" s="153"/>
      <c r="BC53" s="153"/>
      <c r="BD53" s="153"/>
      <c r="BE53" s="153"/>
      <c r="BF53" s="153"/>
      <c r="BG53" s="153"/>
      <c r="BH53" s="153"/>
      <c r="BI53" s="153"/>
      <c r="BJ53" s="153"/>
      <c r="BK53" s="153"/>
      <c r="BL53" s="153"/>
      <c r="BM53" s="153"/>
      <c r="BN53" s="153"/>
      <c r="BO53" s="153"/>
      <c r="BP53" s="153"/>
      <c r="BQ53" s="153"/>
      <c r="BR53" s="153"/>
      <c r="BS53" s="153"/>
      <c r="BT53" s="153"/>
      <c r="BU53" s="153"/>
      <c r="BV53" s="153"/>
      <c r="BW53" s="153"/>
      <c r="BX53" s="153"/>
      <c r="BY53" s="153"/>
      <c r="BZ53" s="153"/>
      <c r="CA53" s="153"/>
      <c r="CB53" s="153"/>
      <c r="CC53" s="153"/>
      <c r="CD53" s="153"/>
      <c r="CE53" s="153"/>
      <c r="CF53" s="153"/>
      <c r="CG53" s="153"/>
      <c r="CH53" s="153"/>
      <c r="CI53" s="153"/>
      <c r="CJ53" s="153"/>
      <c r="CK53" s="153"/>
      <c r="CL53" s="153"/>
      <c r="CM53" s="153"/>
      <c r="CN53" s="153"/>
      <c r="CO53" s="153"/>
      <c r="CP53" s="153"/>
      <c r="CQ53" s="153"/>
      <c r="CR53" s="153"/>
      <c r="CS53" s="153"/>
      <c r="CT53" s="153"/>
      <c r="CU53" s="153"/>
      <c r="CV53" s="153"/>
      <c r="CW53" s="153"/>
      <c r="CX53" s="153"/>
      <c r="CY53" s="153"/>
      <c r="CZ53" s="153"/>
      <c r="DA53" s="153"/>
      <c r="DB53" s="153"/>
    </row>
    <row r="54" spans="1:106" ht="13">
      <c r="A54" s="151"/>
      <c r="C54" s="14" t="s">
        <v>76</v>
      </c>
      <c r="G54" s="54"/>
      <c r="H54" s="254"/>
      <c r="I54" s="54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153"/>
      <c r="V54" s="153"/>
      <c r="W54" s="153"/>
      <c r="X54" s="153"/>
      <c r="Y54" s="153"/>
      <c r="Z54" s="153"/>
      <c r="AA54" s="153"/>
      <c r="AB54" s="153"/>
      <c r="AC54" s="153"/>
      <c r="AD54" s="153"/>
      <c r="AE54" s="153"/>
      <c r="AF54" s="153"/>
      <c r="AG54" s="153"/>
      <c r="AH54" s="153"/>
      <c r="AI54" s="153"/>
      <c r="AJ54" s="153"/>
      <c r="AK54" s="153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AZ54" s="153"/>
      <c r="BA54" s="153"/>
      <c r="BB54" s="153"/>
      <c r="BC54" s="153"/>
      <c r="BD54" s="153"/>
      <c r="BE54" s="153"/>
      <c r="BF54" s="153"/>
      <c r="BG54" s="153"/>
      <c r="BH54" s="153"/>
      <c r="BI54" s="153"/>
      <c r="BJ54" s="153"/>
      <c r="BK54" s="153"/>
      <c r="BL54" s="153"/>
      <c r="BM54" s="153"/>
      <c r="BN54" s="153"/>
      <c r="BO54" s="153"/>
      <c r="BP54" s="153"/>
      <c r="BQ54" s="153"/>
      <c r="BR54" s="153"/>
      <c r="BS54" s="153"/>
      <c r="BT54" s="153"/>
      <c r="BU54" s="153"/>
      <c r="BV54" s="153"/>
      <c r="BW54" s="153"/>
      <c r="BX54" s="153"/>
      <c r="BY54" s="153"/>
      <c r="BZ54" s="153"/>
      <c r="CA54" s="153"/>
      <c r="CB54" s="153"/>
      <c r="CC54" s="153"/>
      <c r="CD54" s="153"/>
      <c r="CE54" s="153"/>
      <c r="CF54" s="153"/>
      <c r="CG54" s="153"/>
      <c r="CH54" s="153"/>
      <c r="CI54" s="153"/>
      <c r="CJ54" s="153"/>
      <c r="CK54" s="153"/>
      <c r="CL54" s="153"/>
      <c r="CM54" s="153"/>
      <c r="CN54" s="153"/>
      <c r="CO54" s="153"/>
      <c r="CP54" s="153"/>
      <c r="CQ54" s="153"/>
      <c r="CR54" s="153"/>
      <c r="CS54" s="153"/>
      <c r="CT54" s="153"/>
      <c r="CU54" s="153"/>
      <c r="CV54" s="153"/>
      <c r="CW54" s="153"/>
      <c r="CX54" s="153"/>
      <c r="CY54" s="153"/>
      <c r="CZ54" s="153"/>
      <c r="DA54" s="153"/>
      <c r="DB54" s="153"/>
    </row>
    <row r="55" spans="1:106" ht="13">
      <c r="A55" s="151"/>
      <c r="C55" s="32"/>
      <c r="G55" s="54"/>
      <c r="H55" s="254"/>
      <c r="I55" s="54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153"/>
      <c r="V55" s="153"/>
      <c r="W55" s="153"/>
      <c r="X55" s="153"/>
      <c r="Y55" s="153"/>
      <c r="Z55" s="153"/>
      <c r="AA55" s="153"/>
      <c r="AB55" s="153"/>
      <c r="AC55" s="153"/>
      <c r="AD55" s="153"/>
      <c r="AE55" s="153"/>
      <c r="AF55" s="153"/>
      <c r="AG55" s="153"/>
      <c r="AH55" s="153"/>
      <c r="AI55" s="153"/>
      <c r="AJ55" s="153"/>
      <c r="AK55" s="153"/>
      <c r="AL55" s="153"/>
      <c r="AM55" s="153"/>
      <c r="AN55" s="153"/>
      <c r="AO55" s="153"/>
      <c r="AP55" s="153"/>
      <c r="AQ55" s="153"/>
      <c r="AR55" s="153"/>
      <c r="AS55" s="153"/>
      <c r="AT55" s="153"/>
      <c r="AU55" s="153"/>
      <c r="AV55" s="153"/>
      <c r="AW55" s="153"/>
      <c r="AX55" s="153"/>
      <c r="AY55" s="153"/>
      <c r="AZ55" s="153"/>
      <c r="BA55" s="153"/>
      <c r="BB55" s="153"/>
      <c r="BC55" s="153"/>
      <c r="BD55" s="153"/>
      <c r="BE55" s="153"/>
      <c r="BF55" s="153"/>
      <c r="BG55" s="153"/>
      <c r="BH55" s="153"/>
      <c r="BI55" s="153"/>
      <c r="BJ55" s="153"/>
      <c r="BK55" s="153"/>
      <c r="BL55" s="153"/>
      <c r="BM55" s="153"/>
      <c r="BN55" s="153"/>
      <c r="BO55" s="153"/>
      <c r="BP55" s="153"/>
      <c r="BQ55" s="153"/>
      <c r="BR55" s="153"/>
      <c r="BS55" s="153"/>
      <c r="BT55" s="153"/>
      <c r="BU55" s="153"/>
      <c r="BV55" s="153"/>
      <c r="BW55" s="153"/>
      <c r="BX55" s="153"/>
      <c r="BY55" s="153"/>
      <c r="BZ55" s="153"/>
      <c r="CA55" s="153"/>
      <c r="CB55" s="153"/>
      <c r="CC55" s="153"/>
      <c r="CD55" s="153"/>
      <c r="CE55" s="153"/>
      <c r="CF55" s="153"/>
      <c r="CG55" s="153"/>
      <c r="CH55" s="153"/>
      <c r="CI55" s="153"/>
      <c r="CJ55" s="153"/>
      <c r="CK55" s="153"/>
      <c r="CL55" s="153"/>
      <c r="CM55" s="153"/>
      <c r="CN55" s="153"/>
      <c r="CO55" s="153"/>
      <c r="CP55" s="153"/>
      <c r="CQ55" s="153"/>
      <c r="CR55" s="153"/>
      <c r="CS55" s="153"/>
      <c r="CT55" s="153"/>
      <c r="CU55" s="153"/>
      <c r="CV55" s="153"/>
      <c r="CW55" s="153"/>
      <c r="CX55" s="153"/>
      <c r="CY55" s="153"/>
      <c r="CZ55" s="153"/>
      <c r="DA55" s="153"/>
      <c r="DB55" s="153"/>
    </row>
    <row r="56" spans="1:106">
      <c r="A56" s="151"/>
      <c r="C56" s="64" t="str">
        <f>Inputs!C28</f>
        <v>A100</v>
      </c>
      <c r="F56" s="65">
        <f>Inputs!K28</f>
        <v>0</v>
      </c>
      <c r="G56" s="54" t="s">
        <v>88</v>
      </c>
      <c r="H56" s="254"/>
      <c r="I56" s="54"/>
      <c r="J56" s="31">
        <f>$F56</f>
        <v>0</v>
      </c>
      <c r="K56" s="31">
        <f t="shared" ref="K56:BV59" si="52">$F56</f>
        <v>0</v>
      </c>
      <c r="L56" s="31">
        <f t="shared" si="52"/>
        <v>0</v>
      </c>
      <c r="M56" s="31">
        <f t="shared" si="52"/>
        <v>0</v>
      </c>
      <c r="N56" s="31">
        <f t="shared" si="52"/>
        <v>0</v>
      </c>
      <c r="O56" s="31">
        <f t="shared" si="52"/>
        <v>0</v>
      </c>
      <c r="P56" s="31">
        <f t="shared" si="52"/>
        <v>0</v>
      </c>
      <c r="Q56" s="31">
        <f t="shared" si="52"/>
        <v>0</v>
      </c>
      <c r="R56" s="31">
        <f t="shared" si="52"/>
        <v>0</v>
      </c>
      <c r="S56" s="31">
        <f t="shared" si="52"/>
        <v>0</v>
      </c>
      <c r="T56" s="31">
        <f t="shared" si="52"/>
        <v>0</v>
      </c>
      <c r="U56" s="31">
        <f t="shared" si="52"/>
        <v>0</v>
      </c>
      <c r="V56" s="31">
        <f t="shared" si="52"/>
        <v>0</v>
      </c>
      <c r="W56" s="31">
        <f t="shared" si="52"/>
        <v>0</v>
      </c>
      <c r="X56" s="31">
        <f t="shared" si="52"/>
        <v>0</v>
      </c>
      <c r="Y56" s="31">
        <f t="shared" si="52"/>
        <v>0</v>
      </c>
      <c r="Z56" s="31">
        <f t="shared" si="52"/>
        <v>0</v>
      </c>
      <c r="AA56" s="31">
        <f t="shared" si="52"/>
        <v>0</v>
      </c>
      <c r="AB56" s="31">
        <f t="shared" si="52"/>
        <v>0</v>
      </c>
      <c r="AC56" s="31">
        <f t="shared" si="52"/>
        <v>0</v>
      </c>
      <c r="AD56" s="31">
        <f t="shared" si="52"/>
        <v>0</v>
      </c>
      <c r="AE56" s="31">
        <f t="shared" si="52"/>
        <v>0</v>
      </c>
      <c r="AF56" s="31">
        <f t="shared" si="52"/>
        <v>0</v>
      </c>
      <c r="AG56" s="31">
        <f t="shared" si="52"/>
        <v>0</v>
      </c>
      <c r="AH56" s="31">
        <f t="shared" si="52"/>
        <v>0</v>
      </c>
      <c r="AI56" s="31">
        <f t="shared" si="52"/>
        <v>0</v>
      </c>
      <c r="AJ56" s="31">
        <f t="shared" si="52"/>
        <v>0</v>
      </c>
      <c r="AK56" s="31">
        <f t="shared" si="52"/>
        <v>0</v>
      </c>
      <c r="AL56" s="31">
        <f t="shared" si="52"/>
        <v>0</v>
      </c>
      <c r="AM56" s="31">
        <f t="shared" si="52"/>
        <v>0</v>
      </c>
      <c r="AN56" s="31">
        <f t="shared" si="52"/>
        <v>0</v>
      </c>
      <c r="AO56" s="31">
        <f t="shared" si="52"/>
        <v>0</v>
      </c>
      <c r="AP56" s="31">
        <f t="shared" si="52"/>
        <v>0</v>
      </c>
      <c r="AQ56" s="31">
        <f t="shared" si="52"/>
        <v>0</v>
      </c>
      <c r="AR56" s="31">
        <f t="shared" si="52"/>
        <v>0</v>
      </c>
      <c r="AS56" s="31">
        <f t="shared" si="52"/>
        <v>0</v>
      </c>
      <c r="AT56" s="31">
        <f t="shared" si="52"/>
        <v>0</v>
      </c>
      <c r="AU56" s="31">
        <f t="shared" si="52"/>
        <v>0</v>
      </c>
      <c r="AV56" s="31">
        <f t="shared" si="52"/>
        <v>0</v>
      </c>
      <c r="AW56" s="31">
        <f t="shared" si="52"/>
        <v>0</v>
      </c>
      <c r="AX56" s="31">
        <f t="shared" si="52"/>
        <v>0</v>
      </c>
      <c r="AY56" s="31">
        <f t="shared" si="52"/>
        <v>0</v>
      </c>
      <c r="AZ56" s="31">
        <f t="shared" si="52"/>
        <v>0</v>
      </c>
      <c r="BA56" s="31">
        <f t="shared" si="52"/>
        <v>0</v>
      </c>
      <c r="BB56" s="31">
        <f t="shared" si="52"/>
        <v>0</v>
      </c>
      <c r="BC56" s="31">
        <f t="shared" si="52"/>
        <v>0</v>
      </c>
      <c r="BD56" s="31">
        <f t="shared" si="52"/>
        <v>0</v>
      </c>
      <c r="BE56" s="31">
        <f t="shared" si="52"/>
        <v>0</v>
      </c>
      <c r="BF56" s="31">
        <f t="shared" si="52"/>
        <v>0</v>
      </c>
      <c r="BG56" s="31">
        <f t="shared" si="52"/>
        <v>0</v>
      </c>
      <c r="BH56" s="31">
        <f t="shared" si="52"/>
        <v>0</v>
      </c>
      <c r="BI56" s="31">
        <f t="shared" si="52"/>
        <v>0</v>
      </c>
      <c r="BJ56" s="31">
        <f t="shared" si="52"/>
        <v>0</v>
      </c>
      <c r="BK56" s="31">
        <f t="shared" si="52"/>
        <v>0</v>
      </c>
      <c r="BL56" s="31">
        <f t="shared" si="52"/>
        <v>0</v>
      </c>
      <c r="BM56" s="31">
        <f t="shared" si="52"/>
        <v>0</v>
      </c>
      <c r="BN56" s="31">
        <f t="shared" si="52"/>
        <v>0</v>
      </c>
      <c r="BO56" s="31">
        <f t="shared" si="52"/>
        <v>0</v>
      </c>
      <c r="BP56" s="31">
        <f t="shared" si="52"/>
        <v>0</v>
      </c>
      <c r="BQ56" s="31">
        <f t="shared" si="52"/>
        <v>0</v>
      </c>
      <c r="BR56" s="31">
        <f t="shared" si="52"/>
        <v>0</v>
      </c>
      <c r="BS56" s="31">
        <f t="shared" si="52"/>
        <v>0</v>
      </c>
      <c r="BT56" s="31">
        <f t="shared" si="52"/>
        <v>0</v>
      </c>
      <c r="BU56" s="31">
        <f t="shared" si="52"/>
        <v>0</v>
      </c>
      <c r="BV56" s="31">
        <f t="shared" si="52"/>
        <v>0</v>
      </c>
      <c r="BW56" s="31">
        <f t="shared" ref="BW56:CL66" si="53">$F56</f>
        <v>0</v>
      </c>
      <c r="BX56" s="31">
        <f t="shared" si="53"/>
        <v>0</v>
      </c>
      <c r="BY56" s="31">
        <f t="shared" si="53"/>
        <v>0</v>
      </c>
      <c r="BZ56" s="31">
        <f t="shared" si="53"/>
        <v>0</v>
      </c>
      <c r="CA56" s="31">
        <f t="shared" si="53"/>
        <v>0</v>
      </c>
      <c r="CB56" s="31">
        <f t="shared" si="53"/>
        <v>0</v>
      </c>
      <c r="CC56" s="31">
        <f t="shared" si="53"/>
        <v>0</v>
      </c>
      <c r="CD56" s="31">
        <f t="shared" si="53"/>
        <v>0</v>
      </c>
      <c r="CE56" s="31">
        <f t="shared" si="53"/>
        <v>0</v>
      </c>
      <c r="CF56" s="31">
        <f t="shared" si="53"/>
        <v>0</v>
      </c>
      <c r="CG56" s="31">
        <f t="shared" si="53"/>
        <v>0</v>
      </c>
      <c r="CH56" s="31">
        <f t="shared" si="53"/>
        <v>0</v>
      </c>
      <c r="CI56" s="31">
        <f t="shared" si="53"/>
        <v>0</v>
      </c>
      <c r="CJ56" s="31">
        <f t="shared" si="53"/>
        <v>0</v>
      </c>
      <c r="CK56" s="31">
        <f t="shared" si="53"/>
        <v>0</v>
      </c>
      <c r="CL56" s="31">
        <f t="shared" si="53"/>
        <v>0</v>
      </c>
      <c r="CM56" s="31">
        <f t="shared" ref="CM56:DB64" si="54">$F56</f>
        <v>0</v>
      </c>
      <c r="CN56" s="31">
        <f t="shared" si="54"/>
        <v>0</v>
      </c>
      <c r="CO56" s="31">
        <f t="shared" si="54"/>
        <v>0</v>
      </c>
      <c r="CP56" s="31">
        <f t="shared" si="54"/>
        <v>0</v>
      </c>
      <c r="CQ56" s="31">
        <f t="shared" si="54"/>
        <v>0</v>
      </c>
      <c r="CR56" s="31">
        <f t="shared" si="54"/>
        <v>0</v>
      </c>
      <c r="CS56" s="31">
        <f t="shared" si="54"/>
        <v>0</v>
      </c>
      <c r="CT56" s="31">
        <f t="shared" si="54"/>
        <v>0</v>
      </c>
      <c r="CU56" s="31">
        <f t="shared" si="54"/>
        <v>0</v>
      </c>
      <c r="CV56" s="31">
        <f t="shared" si="54"/>
        <v>0</v>
      </c>
      <c r="CW56" s="31">
        <f t="shared" si="54"/>
        <v>0</v>
      </c>
      <c r="CX56" s="31">
        <f t="shared" si="54"/>
        <v>0</v>
      </c>
      <c r="CY56" s="31">
        <f t="shared" si="54"/>
        <v>0</v>
      </c>
      <c r="CZ56" s="31">
        <f t="shared" si="54"/>
        <v>0</v>
      </c>
      <c r="DA56" s="31">
        <f t="shared" si="54"/>
        <v>0</v>
      </c>
      <c r="DB56" s="31">
        <f t="shared" si="54"/>
        <v>0</v>
      </c>
    </row>
    <row r="57" spans="1:106">
      <c r="A57" s="151"/>
      <c r="C57" s="64" t="str">
        <f>Inputs!C29</f>
        <v>H100</v>
      </c>
      <c r="F57" s="65">
        <f>Inputs!K29</f>
        <v>200</v>
      </c>
      <c r="G57" s="54" t="s">
        <v>88</v>
      </c>
      <c r="H57" s="254"/>
      <c r="I57" s="54"/>
      <c r="J57" s="31">
        <f t="shared" ref="J57:Y66" si="55">$F57</f>
        <v>200</v>
      </c>
      <c r="K57" s="31">
        <f t="shared" si="52"/>
        <v>200</v>
      </c>
      <c r="L57" s="31">
        <f t="shared" si="52"/>
        <v>200</v>
      </c>
      <c r="M57" s="31">
        <f t="shared" si="52"/>
        <v>200</v>
      </c>
      <c r="N57" s="31">
        <f t="shared" si="52"/>
        <v>200</v>
      </c>
      <c r="O57" s="31">
        <f t="shared" si="52"/>
        <v>200</v>
      </c>
      <c r="P57" s="31">
        <f t="shared" si="52"/>
        <v>200</v>
      </c>
      <c r="Q57" s="31">
        <f t="shared" si="52"/>
        <v>200</v>
      </c>
      <c r="R57" s="31">
        <f t="shared" si="52"/>
        <v>200</v>
      </c>
      <c r="S57" s="31">
        <f t="shared" si="52"/>
        <v>200</v>
      </c>
      <c r="T57" s="31">
        <f t="shared" si="52"/>
        <v>200</v>
      </c>
      <c r="U57" s="31">
        <f t="shared" si="52"/>
        <v>200</v>
      </c>
      <c r="V57" s="31">
        <f t="shared" si="52"/>
        <v>200</v>
      </c>
      <c r="W57" s="31">
        <f t="shared" si="52"/>
        <v>200</v>
      </c>
      <c r="X57" s="31">
        <f t="shared" si="52"/>
        <v>200</v>
      </c>
      <c r="Y57" s="31">
        <f t="shared" si="52"/>
        <v>200</v>
      </c>
      <c r="Z57" s="31">
        <f t="shared" si="52"/>
        <v>200</v>
      </c>
      <c r="AA57" s="31">
        <f t="shared" si="52"/>
        <v>200</v>
      </c>
      <c r="AB57" s="31">
        <f t="shared" si="52"/>
        <v>200</v>
      </c>
      <c r="AC57" s="31">
        <f t="shared" si="52"/>
        <v>200</v>
      </c>
      <c r="AD57" s="31">
        <f t="shared" si="52"/>
        <v>200</v>
      </c>
      <c r="AE57" s="31">
        <f t="shared" si="52"/>
        <v>200</v>
      </c>
      <c r="AF57" s="31">
        <f t="shared" si="52"/>
        <v>200</v>
      </c>
      <c r="AG57" s="31">
        <f t="shared" si="52"/>
        <v>200</v>
      </c>
      <c r="AH57" s="31">
        <f t="shared" si="52"/>
        <v>200</v>
      </c>
      <c r="AI57" s="31">
        <f t="shared" si="52"/>
        <v>200</v>
      </c>
      <c r="AJ57" s="31">
        <f t="shared" si="52"/>
        <v>200</v>
      </c>
      <c r="AK57" s="31">
        <f t="shared" si="52"/>
        <v>200</v>
      </c>
      <c r="AL57" s="31">
        <f t="shared" si="52"/>
        <v>200</v>
      </c>
      <c r="AM57" s="31">
        <f t="shared" si="52"/>
        <v>200</v>
      </c>
      <c r="AN57" s="31">
        <f t="shared" si="52"/>
        <v>200</v>
      </c>
      <c r="AO57" s="31">
        <f t="shared" si="52"/>
        <v>200</v>
      </c>
      <c r="AP57" s="31">
        <f t="shared" si="52"/>
        <v>200</v>
      </c>
      <c r="AQ57" s="31">
        <f t="shared" si="52"/>
        <v>200</v>
      </c>
      <c r="AR57" s="31">
        <f t="shared" si="52"/>
        <v>200</v>
      </c>
      <c r="AS57" s="31">
        <f t="shared" si="52"/>
        <v>200</v>
      </c>
      <c r="AT57" s="31">
        <f t="shared" si="52"/>
        <v>200</v>
      </c>
      <c r="AU57" s="31">
        <f t="shared" si="52"/>
        <v>200</v>
      </c>
      <c r="AV57" s="31">
        <f t="shared" si="52"/>
        <v>200</v>
      </c>
      <c r="AW57" s="31">
        <f t="shared" si="52"/>
        <v>200</v>
      </c>
      <c r="AX57" s="31">
        <f t="shared" si="52"/>
        <v>200</v>
      </c>
      <c r="AY57" s="31">
        <f t="shared" si="52"/>
        <v>200</v>
      </c>
      <c r="AZ57" s="31">
        <f t="shared" si="52"/>
        <v>200</v>
      </c>
      <c r="BA57" s="31">
        <f t="shared" si="52"/>
        <v>200</v>
      </c>
      <c r="BB57" s="31">
        <f t="shared" si="52"/>
        <v>200</v>
      </c>
      <c r="BC57" s="31">
        <f t="shared" si="52"/>
        <v>200</v>
      </c>
      <c r="BD57" s="31">
        <f t="shared" si="52"/>
        <v>200</v>
      </c>
      <c r="BE57" s="31">
        <f t="shared" si="52"/>
        <v>200</v>
      </c>
      <c r="BF57" s="31">
        <f t="shared" si="52"/>
        <v>200</v>
      </c>
      <c r="BG57" s="31">
        <f t="shared" si="52"/>
        <v>200</v>
      </c>
      <c r="BH57" s="31">
        <f t="shared" si="52"/>
        <v>200</v>
      </c>
      <c r="BI57" s="31">
        <f t="shared" si="52"/>
        <v>200</v>
      </c>
      <c r="BJ57" s="31">
        <f t="shared" si="52"/>
        <v>200</v>
      </c>
      <c r="BK57" s="31">
        <f t="shared" si="52"/>
        <v>200</v>
      </c>
      <c r="BL57" s="31">
        <f t="shared" si="52"/>
        <v>200</v>
      </c>
      <c r="BM57" s="31">
        <f t="shared" si="52"/>
        <v>200</v>
      </c>
      <c r="BN57" s="31">
        <f t="shared" si="52"/>
        <v>200</v>
      </c>
      <c r="BO57" s="31">
        <f t="shared" si="52"/>
        <v>200</v>
      </c>
      <c r="BP57" s="31">
        <f t="shared" si="52"/>
        <v>200</v>
      </c>
      <c r="BQ57" s="31">
        <f t="shared" si="52"/>
        <v>200</v>
      </c>
      <c r="BR57" s="31">
        <f t="shared" si="52"/>
        <v>200</v>
      </c>
      <c r="BS57" s="31">
        <f t="shared" si="52"/>
        <v>200</v>
      </c>
      <c r="BT57" s="31">
        <f t="shared" si="52"/>
        <v>200</v>
      </c>
      <c r="BU57" s="31">
        <f t="shared" si="52"/>
        <v>200</v>
      </c>
      <c r="BV57" s="31">
        <f t="shared" si="52"/>
        <v>200</v>
      </c>
      <c r="BW57" s="31">
        <f t="shared" si="53"/>
        <v>200</v>
      </c>
      <c r="BX57" s="31">
        <f t="shared" si="53"/>
        <v>200</v>
      </c>
      <c r="BY57" s="31">
        <f t="shared" si="53"/>
        <v>200</v>
      </c>
      <c r="BZ57" s="31">
        <f t="shared" si="53"/>
        <v>200</v>
      </c>
      <c r="CA57" s="31">
        <f t="shared" si="53"/>
        <v>200</v>
      </c>
      <c r="CB57" s="31">
        <f t="shared" si="53"/>
        <v>200</v>
      </c>
      <c r="CC57" s="31">
        <f t="shared" si="53"/>
        <v>200</v>
      </c>
      <c r="CD57" s="31">
        <f t="shared" si="53"/>
        <v>200</v>
      </c>
      <c r="CE57" s="31">
        <f t="shared" si="53"/>
        <v>200</v>
      </c>
      <c r="CF57" s="31">
        <f t="shared" si="53"/>
        <v>200</v>
      </c>
      <c r="CG57" s="31">
        <f t="shared" si="53"/>
        <v>200</v>
      </c>
      <c r="CH57" s="31">
        <f t="shared" si="53"/>
        <v>200</v>
      </c>
      <c r="CI57" s="31">
        <f t="shared" si="53"/>
        <v>200</v>
      </c>
      <c r="CJ57" s="31">
        <f t="shared" si="53"/>
        <v>200</v>
      </c>
      <c r="CK57" s="31">
        <f t="shared" si="53"/>
        <v>200</v>
      </c>
      <c r="CL57" s="31">
        <f t="shared" si="53"/>
        <v>200</v>
      </c>
      <c r="CM57" s="31">
        <f t="shared" si="54"/>
        <v>200</v>
      </c>
      <c r="CN57" s="31">
        <f t="shared" si="54"/>
        <v>200</v>
      </c>
      <c r="CO57" s="31">
        <f t="shared" si="54"/>
        <v>200</v>
      </c>
      <c r="CP57" s="31">
        <f t="shared" si="54"/>
        <v>200</v>
      </c>
      <c r="CQ57" s="31">
        <f t="shared" si="54"/>
        <v>200</v>
      </c>
      <c r="CR57" s="31">
        <f t="shared" si="54"/>
        <v>200</v>
      </c>
      <c r="CS57" s="31">
        <f t="shared" si="54"/>
        <v>200</v>
      </c>
      <c r="CT57" s="31">
        <f t="shared" si="54"/>
        <v>200</v>
      </c>
      <c r="CU57" s="31">
        <f t="shared" si="54"/>
        <v>200</v>
      </c>
      <c r="CV57" s="31">
        <f t="shared" si="54"/>
        <v>200</v>
      </c>
      <c r="CW57" s="31">
        <f t="shared" si="54"/>
        <v>200</v>
      </c>
      <c r="CX57" s="31">
        <f t="shared" si="54"/>
        <v>200</v>
      </c>
      <c r="CY57" s="31">
        <f t="shared" si="54"/>
        <v>200</v>
      </c>
      <c r="CZ57" s="31">
        <f t="shared" si="54"/>
        <v>200</v>
      </c>
      <c r="DA57" s="31">
        <f t="shared" si="54"/>
        <v>200</v>
      </c>
      <c r="DB57" s="31">
        <f t="shared" si="54"/>
        <v>200</v>
      </c>
    </row>
    <row r="58" spans="1:106">
      <c r="A58" s="151"/>
      <c r="C58" s="64" t="str">
        <f>Inputs!C30</f>
        <v>B200</v>
      </c>
      <c r="F58" s="65">
        <f>Inputs!K30</f>
        <v>400</v>
      </c>
      <c r="G58" s="54" t="s">
        <v>88</v>
      </c>
      <c r="H58" s="254"/>
      <c r="I58" s="54"/>
      <c r="J58" s="31">
        <f t="shared" si="55"/>
        <v>400</v>
      </c>
      <c r="K58" s="31">
        <f t="shared" si="52"/>
        <v>400</v>
      </c>
      <c r="L58" s="31">
        <f t="shared" si="52"/>
        <v>400</v>
      </c>
      <c r="M58" s="31">
        <f t="shared" si="52"/>
        <v>400</v>
      </c>
      <c r="N58" s="31">
        <f t="shared" si="52"/>
        <v>400</v>
      </c>
      <c r="O58" s="31">
        <f t="shared" si="52"/>
        <v>400</v>
      </c>
      <c r="P58" s="31">
        <f t="shared" si="52"/>
        <v>400</v>
      </c>
      <c r="Q58" s="31">
        <f t="shared" si="52"/>
        <v>400</v>
      </c>
      <c r="R58" s="31">
        <f t="shared" si="52"/>
        <v>400</v>
      </c>
      <c r="S58" s="31">
        <f t="shared" si="52"/>
        <v>400</v>
      </c>
      <c r="T58" s="31">
        <f t="shared" si="52"/>
        <v>400</v>
      </c>
      <c r="U58" s="31">
        <f t="shared" si="52"/>
        <v>400</v>
      </c>
      <c r="V58" s="31">
        <f t="shared" si="52"/>
        <v>400</v>
      </c>
      <c r="W58" s="31">
        <f t="shared" si="52"/>
        <v>400</v>
      </c>
      <c r="X58" s="31">
        <f t="shared" si="52"/>
        <v>400</v>
      </c>
      <c r="Y58" s="31">
        <f t="shared" si="52"/>
        <v>400</v>
      </c>
      <c r="Z58" s="31">
        <f t="shared" si="52"/>
        <v>400</v>
      </c>
      <c r="AA58" s="31">
        <f t="shared" si="52"/>
        <v>400</v>
      </c>
      <c r="AB58" s="31">
        <f t="shared" si="52"/>
        <v>400</v>
      </c>
      <c r="AC58" s="31">
        <f t="shared" si="52"/>
        <v>400</v>
      </c>
      <c r="AD58" s="31">
        <f t="shared" si="52"/>
        <v>400</v>
      </c>
      <c r="AE58" s="31">
        <f t="shared" si="52"/>
        <v>400</v>
      </c>
      <c r="AF58" s="31">
        <f t="shared" si="52"/>
        <v>400</v>
      </c>
      <c r="AG58" s="31">
        <f t="shared" si="52"/>
        <v>400</v>
      </c>
      <c r="AH58" s="31">
        <f t="shared" si="52"/>
        <v>400</v>
      </c>
      <c r="AI58" s="31">
        <f t="shared" si="52"/>
        <v>400</v>
      </c>
      <c r="AJ58" s="31">
        <f t="shared" si="52"/>
        <v>400</v>
      </c>
      <c r="AK58" s="31">
        <f t="shared" si="52"/>
        <v>400</v>
      </c>
      <c r="AL58" s="31">
        <f t="shared" si="52"/>
        <v>400</v>
      </c>
      <c r="AM58" s="31">
        <f t="shared" si="52"/>
        <v>400</v>
      </c>
      <c r="AN58" s="31">
        <f t="shared" si="52"/>
        <v>400</v>
      </c>
      <c r="AO58" s="31">
        <f t="shared" si="52"/>
        <v>400</v>
      </c>
      <c r="AP58" s="31">
        <f t="shared" si="52"/>
        <v>400</v>
      </c>
      <c r="AQ58" s="31">
        <f t="shared" si="52"/>
        <v>400</v>
      </c>
      <c r="AR58" s="31">
        <f t="shared" si="52"/>
        <v>400</v>
      </c>
      <c r="AS58" s="31">
        <f t="shared" si="52"/>
        <v>400</v>
      </c>
      <c r="AT58" s="31">
        <f t="shared" si="52"/>
        <v>400</v>
      </c>
      <c r="AU58" s="31">
        <f t="shared" si="52"/>
        <v>400</v>
      </c>
      <c r="AV58" s="31">
        <f t="shared" si="52"/>
        <v>400</v>
      </c>
      <c r="AW58" s="31">
        <f t="shared" si="52"/>
        <v>400</v>
      </c>
      <c r="AX58" s="31">
        <f t="shared" si="52"/>
        <v>400</v>
      </c>
      <c r="AY58" s="31">
        <f t="shared" si="52"/>
        <v>400</v>
      </c>
      <c r="AZ58" s="31">
        <f t="shared" si="52"/>
        <v>400</v>
      </c>
      <c r="BA58" s="31">
        <f t="shared" si="52"/>
        <v>400</v>
      </c>
      <c r="BB58" s="31">
        <f t="shared" si="52"/>
        <v>400</v>
      </c>
      <c r="BC58" s="31">
        <f t="shared" si="52"/>
        <v>400</v>
      </c>
      <c r="BD58" s="31">
        <f t="shared" si="52"/>
        <v>400</v>
      </c>
      <c r="BE58" s="31">
        <f t="shared" si="52"/>
        <v>400</v>
      </c>
      <c r="BF58" s="31">
        <f t="shared" si="52"/>
        <v>400</v>
      </c>
      <c r="BG58" s="31">
        <f t="shared" si="52"/>
        <v>400</v>
      </c>
      <c r="BH58" s="31">
        <f t="shared" si="52"/>
        <v>400</v>
      </c>
      <c r="BI58" s="31">
        <f t="shared" si="52"/>
        <v>400</v>
      </c>
      <c r="BJ58" s="31">
        <f t="shared" si="52"/>
        <v>400</v>
      </c>
      <c r="BK58" s="31">
        <f t="shared" si="52"/>
        <v>400</v>
      </c>
      <c r="BL58" s="31">
        <f t="shared" si="52"/>
        <v>400</v>
      </c>
      <c r="BM58" s="31">
        <f t="shared" si="52"/>
        <v>400</v>
      </c>
      <c r="BN58" s="31">
        <f t="shared" si="52"/>
        <v>400</v>
      </c>
      <c r="BO58" s="31">
        <f t="shared" si="52"/>
        <v>400</v>
      </c>
      <c r="BP58" s="31">
        <f t="shared" si="52"/>
        <v>400</v>
      </c>
      <c r="BQ58" s="31">
        <f t="shared" si="52"/>
        <v>400</v>
      </c>
      <c r="BR58" s="31">
        <f t="shared" si="52"/>
        <v>400</v>
      </c>
      <c r="BS58" s="31">
        <f t="shared" si="52"/>
        <v>400</v>
      </c>
      <c r="BT58" s="31">
        <f t="shared" si="52"/>
        <v>400</v>
      </c>
      <c r="BU58" s="31">
        <f t="shared" si="52"/>
        <v>400</v>
      </c>
      <c r="BV58" s="31">
        <f t="shared" si="52"/>
        <v>400</v>
      </c>
      <c r="BW58" s="31">
        <f t="shared" si="53"/>
        <v>400</v>
      </c>
      <c r="BX58" s="31">
        <f t="shared" si="53"/>
        <v>400</v>
      </c>
      <c r="BY58" s="31">
        <f t="shared" si="53"/>
        <v>400</v>
      </c>
      <c r="BZ58" s="31">
        <f t="shared" si="53"/>
        <v>400</v>
      </c>
      <c r="CA58" s="31">
        <f t="shared" si="53"/>
        <v>400</v>
      </c>
      <c r="CB58" s="31">
        <f t="shared" si="53"/>
        <v>400</v>
      </c>
      <c r="CC58" s="31">
        <f t="shared" si="53"/>
        <v>400</v>
      </c>
      <c r="CD58" s="31">
        <f t="shared" si="53"/>
        <v>400</v>
      </c>
      <c r="CE58" s="31">
        <f t="shared" si="53"/>
        <v>400</v>
      </c>
      <c r="CF58" s="31">
        <f t="shared" si="53"/>
        <v>400</v>
      </c>
      <c r="CG58" s="31">
        <f t="shared" si="53"/>
        <v>400</v>
      </c>
      <c r="CH58" s="31">
        <f t="shared" si="53"/>
        <v>400</v>
      </c>
      <c r="CI58" s="31">
        <f t="shared" si="53"/>
        <v>400</v>
      </c>
      <c r="CJ58" s="31">
        <f t="shared" si="53"/>
        <v>400</v>
      </c>
      <c r="CK58" s="31">
        <f t="shared" si="53"/>
        <v>400</v>
      </c>
      <c r="CL58" s="31">
        <f t="shared" si="53"/>
        <v>400</v>
      </c>
      <c r="CM58" s="31">
        <f t="shared" si="54"/>
        <v>400</v>
      </c>
      <c r="CN58" s="31">
        <f t="shared" si="54"/>
        <v>400</v>
      </c>
      <c r="CO58" s="31">
        <f t="shared" si="54"/>
        <v>400</v>
      </c>
      <c r="CP58" s="31">
        <f t="shared" si="54"/>
        <v>400</v>
      </c>
      <c r="CQ58" s="31">
        <f t="shared" si="54"/>
        <v>400</v>
      </c>
      <c r="CR58" s="31">
        <f t="shared" si="54"/>
        <v>400</v>
      </c>
      <c r="CS58" s="31">
        <f t="shared" si="54"/>
        <v>400</v>
      </c>
      <c r="CT58" s="31">
        <f t="shared" si="54"/>
        <v>400</v>
      </c>
      <c r="CU58" s="31">
        <f t="shared" si="54"/>
        <v>400</v>
      </c>
      <c r="CV58" s="31">
        <f t="shared" si="54"/>
        <v>400</v>
      </c>
      <c r="CW58" s="31">
        <f t="shared" si="54"/>
        <v>400</v>
      </c>
      <c r="CX58" s="31">
        <f t="shared" si="54"/>
        <v>400</v>
      </c>
      <c r="CY58" s="31">
        <f t="shared" si="54"/>
        <v>400</v>
      </c>
      <c r="CZ58" s="31">
        <f t="shared" si="54"/>
        <v>400</v>
      </c>
      <c r="DA58" s="31">
        <f t="shared" si="54"/>
        <v>400</v>
      </c>
      <c r="DB58" s="31">
        <f t="shared" si="54"/>
        <v>400</v>
      </c>
    </row>
    <row r="59" spans="1:106">
      <c r="A59" s="151"/>
      <c r="C59" s="64" t="str">
        <f>Inputs!C31</f>
        <v>R100</v>
      </c>
      <c r="F59" s="65">
        <f>Inputs!K31</f>
        <v>100</v>
      </c>
      <c r="G59" s="54" t="s">
        <v>88</v>
      </c>
      <c r="H59" s="254"/>
      <c r="I59" s="54"/>
      <c r="J59" s="31">
        <f t="shared" si="55"/>
        <v>100</v>
      </c>
      <c r="K59" s="31">
        <f t="shared" si="52"/>
        <v>100</v>
      </c>
      <c r="L59" s="31">
        <f t="shared" si="52"/>
        <v>100</v>
      </c>
      <c r="M59" s="31">
        <f t="shared" si="52"/>
        <v>100</v>
      </c>
      <c r="N59" s="31">
        <f t="shared" si="52"/>
        <v>100</v>
      </c>
      <c r="O59" s="31">
        <f t="shared" si="52"/>
        <v>100</v>
      </c>
      <c r="P59" s="31">
        <f t="shared" si="52"/>
        <v>100</v>
      </c>
      <c r="Q59" s="31">
        <f t="shared" si="52"/>
        <v>100</v>
      </c>
      <c r="R59" s="31">
        <f t="shared" si="52"/>
        <v>100</v>
      </c>
      <c r="S59" s="31">
        <f t="shared" si="52"/>
        <v>100</v>
      </c>
      <c r="T59" s="31">
        <f t="shared" si="52"/>
        <v>100</v>
      </c>
      <c r="U59" s="31">
        <f t="shared" si="52"/>
        <v>100</v>
      </c>
      <c r="V59" s="31">
        <f t="shared" si="52"/>
        <v>100</v>
      </c>
      <c r="W59" s="31">
        <f t="shared" si="52"/>
        <v>100</v>
      </c>
      <c r="X59" s="31">
        <f t="shared" si="52"/>
        <v>100</v>
      </c>
      <c r="Y59" s="31">
        <f t="shared" si="52"/>
        <v>100</v>
      </c>
      <c r="Z59" s="31">
        <f t="shared" si="52"/>
        <v>100</v>
      </c>
      <c r="AA59" s="31">
        <f t="shared" si="52"/>
        <v>100</v>
      </c>
      <c r="AB59" s="31">
        <f t="shared" si="52"/>
        <v>100</v>
      </c>
      <c r="AC59" s="31">
        <f t="shared" si="52"/>
        <v>100</v>
      </c>
      <c r="AD59" s="31">
        <f t="shared" si="52"/>
        <v>100</v>
      </c>
      <c r="AE59" s="31">
        <f t="shared" si="52"/>
        <v>100</v>
      </c>
      <c r="AF59" s="31">
        <f t="shared" si="52"/>
        <v>100</v>
      </c>
      <c r="AG59" s="31">
        <f t="shared" si="52"/>
        <v>100</v>
      </c>
      <c r="AH59" s="31">
        <f t="shared" si="52"/>
        <v>100</v>
      </c>
      <c r="AI59" s="31">
        <f t="shared" si="52"/>
        <v>100</v>
      </c>
      <c r="AJ59" s="31">
        <f t="shared" si="52"/>
        <v>100</v>
      </c>
      <c r="AK59" s="31">
        <f t="shared" si="52"/>
        <v>100</v>
      </c>
      <c r="AL59" s="31">
        <f t="shared" si="52"/>
        <v>100</v>
      </c>
      <c r="AM59" s="31">
        <f t="shared" si="52"/>
        <v>100</v>
      </c>
      <c r="AN59" s="31">
        <f t="shared" si="52"/>
        <v>100</v>
      </c>
      <c r="AO59" s="31">
        <f t="shared" si="52"/>
        <v>100</v>
      </c>
      <c r="AP59" s="31">
        <f t="shared" si="52"/>
        <v>100</v>
      </c>
      <c r="AQ59" s="31">
        <f t="shared" si="52"/>
        <v>100</v>
      </c>
      <c r="AR59" s="31">
        <f t="shared" si="52"/>
        <v>100</v>
      </c>
      <c r="AS59" s="31">
        <f t="shared" si="52"/>
        <v>100</v>
      </c>
      <c r="AT59" s="31">
        <f t="shared" si="52"/>
        <v>100</v>
      </c>
      <c r="AU59" s="31">
        <f t="shared" si="52"/>
        <v>100</v>
      </c>
      <c r="AV59" s="31">
        <f t="shared" si="52"/>
        <v>100</v>
      </c>
      <c r="AW59" s="31">
        <f t="shared" si="52"/>
        <v>100</v>
      </c>
      <c r="AX59" s="31">
        <f t="shared" si="52"/>
        <v>100</v>
      </c>
      <c r="AY59" s="31">
        <f t="shared" si="52"/>
        <v>100</v>
      </c>
      <c r="AZ59" s="31">
        <f t="shared" si="52"/>
        <v>100</v>
      </c>
      <c r="BA59" s="31">
        <f t="shared" si="52"/>
        <v>100</v>
      </c>
      <c r="BB59" s="31">
        <f t="shared" si="52"/>
        <v>100</v>
      </c>
      <c r="BC59" s="31">
        <f t="shared" si="52"/>
        <v>100</v>
      </c>
      <c r="BD59" s="31">
        <f t="shared" si="52"/>
        <v>100</v>
      </c>
      <c r="BE59" s="31">
        <f t="shared" si="52"/>
        <v>100</v>
      </c>
      <c r="BF59" s="31">
        <f t="shared" si="52"/>
        <v>100</v>
      </c>
      <c r="BG59" s="31">
        <f t="shared" si="52"/>
        <v>100</v>
      </c>
      <c r="BH59" s="31">
        <f t="shared" si="52"/>
        <v>100</v>
      </c>
      <c r="BI59" s="31">
        <f t="shared" si="52"/>
        <v>100</v>
      </c>
      <c r="BJ59" s="31">
        <f t="shared" si="52"/>
        <v>100</v>
      </c>
      <c r="BK59" s="31">
        <f t="shared" si="52"/>
        <v>100</v>
      </c>
      <c r="BL59" s="31">
        <f t="shared" si="52"/>
        <v>100</v>
      </c>
      <c r="BM59" s="31">
        <f t="shared" si="52"/>
        <v>100</v>
      </c>
      <c r="BN59" s="31">
        <f t="shared" si="52"/>
        <v>100</v>
      </c>
      <c r="BO59" s="31">
        <f t="shared" si="52"/>
        <v>100</v>
      </c>
      <c r="BP59" s="31">
        <f t="shared" si="52"/>
        <v>100</v>
      </c>
      <c r="BQ59" s="31">
        <f t="shared" si="52"/>
        <v>100</v>
      </c>
      <c r="BR59" s="31">
        <f t="shared" si="52"/>
        <v>100</v>
      </c>
      <c r="BS59" s="31">
        <f t="shared" si="52"/>
        <v>100</v>
      </c>
      <c r="BT59" s="31">
        <f t="shared" si="52"/>
        <v>100</v>
      </c>
      <c r="BU59" s="31">
        <f t="shared" si="52"/>
        <v>100</v>
      </c>
      <c r="BV59" s="31">
        <f t="shared" ref="BV59" si="56">$F59</f>
        <v>100</v>
      </c>
      <c r="BW59" s="31">
        <f t="shared" si="53"/>
        <v>100</v>
      </c>
      <c r="BX59" s="31">
        <f t="shared" si="53"/>
        <v>100</v>
      </c>
      <c r="BY59" s="31">
        <f t="shared" si="53"/>
        <v>100</v>
      </c>
      <c r="BZ59" s="31">
        <f t="shared" si="53"/>
        <v>100</v>
      </c>
      <c r="CA59" s="31">
        <f t="shared" si="53"/>
        <v>100</v>
      </c>
      <c r="CB59" s="31">
        <f t="shared" si="53"/>
        <v>100</v>
      </c>
      <c r="CC59" s="31">
        <f t="shared" si="53"/>
        <v>100</v>
      </c>
      <c r="CD59" s="31">
        <f t="shared" si="53"/>
        <v>100</v>
      </c>
      <c r="CE59" s="31">
        <f t="shared" si="53"/>
        <v>100</v>
      </c>
      <c r="CF59" s="31">
        <f t="shared" si="53"/>
        <v>100</v>
      </c>
      <c r="CG59" s="31">
        <f t="shared" si="53"/>
        <v>100</v>
      </c>
      <c r="CH59" s="31">
        <f t="shared" si="53"/>
        <v>100</v>
      </c>
      <c r="CI59" s="31">
        <f t="shared" si="53"/>
        <v>100</v>
      </c>
      <c r="CJ59" s="31">
        <f t="shared" si="53"/>
        <v>100</v>
      </c>
      <c r="CK59" s="31">
        <f t="shared" si="53"/>
        <v>100</v>
      </c>
      <c r="CL59" s="31">
        <f t="shared" si="53"/>
        <v>100</v>
      </c>
      <c r="CM59" s="31">
        <f t="shared" si="54"/>
        <v>100</v>
      </c>
      <c r="CN59" s="31">
        <f t="shared" si="54"/>
        <v>100</v>
      </c>
      <c r="CO59" s="31">
        <f t="shared" si="54"/>
        <v>100</v>
      </c>
      <c r="CP59" s="31">
        <f t="shared" si="54"/>
        <v>100</v>
      </c>
      <c r="CQ59" s="31">
        <f t="shared" si="54"/>
        <v>100</v>
      </c>
      <c r="CR59" s="31">
        <f t="shared" si="54"/>
        <v>100</v>
      </c>
      <c r="CS59" s="31">
        <f t="shared" si="54"/>
        <v>100</v>
      </c>
      <c r="CT59" s="31">
        <f t="shared" si="54"/>
        <v>100</v>
      </c>
      <c r="CU59" s="31">
        <f t="shared" si="54"/>
        <v>100</v>
      </c>
      <c r="CV59" s="31">
        <f t="shared" si="54"/>
        <v>100</v>
      </c>
      <c r="CW59" s="31">
        <f t="shared" si="54"/>
        <v>100</v>
      </c>
      <c r="CX59" s="31">
        <f t="shared" si="54"/>
        <v>100</v>
      </c>
      <c r="CY59" s="31">
        <f t="shared" si="54"/>
        <v>100</v>
      </c>
      <c r="CZ59" s="31">
        <f t="shared" si="54"/>
        <v>100</v>
      </c>
      <c r="DA59" s="31">
        <f t="shared" si="54"/>
        <v>100</v>
      </c>
      <c r="DB59" s="31">
        <f t="shared" si="54"/>
        <v>100</v>
      </c>
    </row>
    <row r="60" spans="1:106">
      <c r="A60" s="151"/>
      <c r="C60" s="64" t="str">
        <f>Inputs!C32</f>
        <v>R300</v>
      </c>
      <c r="F60" s="65">
        <f>Inputs!K32</f>
        <v>200</v>
      </c>
      <c r="G60" s="54" t="s">
        <v>88</v>
      </c>
      <c r="H60" s="254"/>
      <c r="I60" s="54"/>
      <c r="J60" s="31">
        <f t="shared" si="55"/>
        <v>200</v>
      </c>
      <c r="K60" s="31">
        <f t="shared" si="55"/>
        <v>200</v>
      </c>
      <c r="L60" s="31">
        <f t="shared" si="55"/>
        <v>200</v>
      </c>
      <c r="M60" s="31">
        <f t="shared" si="55"/>
        <v>200</v>
      </c>
      <c r="N60" s="31">
        <f t="shared" si="55"/>
        <v>200</v>
      </c>
      <c r="O60" s="31">
        <f t="shared" si="55"/>
        <v>200</v>
      </c>
      <c r="P60" s="31">
        <f t="shared" si="55"/>
        <v>200</v>
      </c>
      <c r="Q60" s="31">
        <f t="shared" si="55"/>
        <v>200</v>
      </c>
      <c r="R60" s="31">
        <f t="shared" si="55"/>
        <v>200</v>
      </c>
      <c r="S60" s="31">
        <f t="shared" si="55"/>
        <v>200</v>
      </c>
      <c r="T60" s="31">
        <f t="shared" si="55"/>
        <v>200</v>
      </c>
      <c r="U60" s="31">
        <f t="shared" si="55"/>
        <v>200</v>
      </c>
      <c r="V60" s="31">
        <f t="shared" si="55"/>
        <v>200</v>
      </c>
      <c r="W60" s="31">
        <f t="shared" si="55"/>
        <v>200</v>
      </c>
      <c r="X60" s="31">
        <f t="shared" si="55"/>
        <v>200</v>
      </c>
      <c r="Y60" s="31">
        <f t="shared" si="55"/>
        <v>200</v>
      </c>
      <c r="Z60" s="31">
        <f t="shared" ref="Z60:BV66" si="57">$F60</f>
        <v>200</v>
      </c>
      <c r="AA60" s="31">
        <f t="shared" si="57"/>
        <v>200</v>
      </c>
      <c r="AB60" s="31">
        <f t="shared" si="57"/>
        <v>200</v>
      </c>
      <c r="AC60" s="31">
        <f t="shared" si="57"/>
        <v>200</v>
      </c>
      <c r="AD60" s="31">
        <f t="shared" si="57"/>
        <v>200</v>
      </c>
      <c r="AE60" s="31">
        <f t="shared" si="57"/>
        <v>200</v>
      </c>
      <c r="AF60" s="31">
        <f t="shared" si="57"/>
        <v>200</v>
      </c>
      <c r="AG60" s="31">
        <f t="shared" si="57"/>
        <v>200</v>
      </c>
      <c r="AH60" s="31">
        <f t="shared" si="57"/>
        <v>200</v>
      </c>
      <c r="AI60" s="31">
        <f t="shared" si="57"/>
        <v>200</v>
      </c>
      <c r="AJ60" s="31">
        <f t="shared" si="57"/>
        <v>200</v>
      </c>
      <c r="AK60" s="31">
        <f t="shared" si="57"/>
        <v>200</v>
      </c>
      <c r="AL60" s="31">
        <f t="shared" si="57"/>
        <v>200</v>
      </c>
      <c r="AM60" s="31">
        <f t="shared" si="57"/>
        <v>200</v>
      </c>
      <c r="AN60" s="31">
        <f t="shared" si="57"/>
        <v>200</v>
      </c>
      <c r="AO60" s="31">
        <f t="shared" si="57"/>
        <v>200</v>
      </c>
      <c r="AP60" s="31">
        <f t="shared" si="57"/>
        <v>200</v>
      </c>
      <c r="AQ60" s="31">
        <f t="shared" si="57"/>
        <v>200</v>
      </c>
      <c r="AR60" s="31">
        <f t="shared" si="57"/>
        <v>200</v>
      </c>
      <c r="AS60" s="31">
        <f t="shared" si="57"/>
        <v>200</v>
      </c>
      <c r="AT60" s="31">
        <f t="shared" si="57"/>
        <v>200</v>
      </c>
      <c r="AU60" s="31">
        <f t="shared" si="57"/>
        <v>200</v>
      </c>
      <c r="AV60" s="31">
        <f t="shared" si="57"/>
        <v>200</v>
      </c>
      <c r="AW60" s="31">
        <f t="shared" si="57"/>
        <v>200</v>
      </c>
      <c r="AX60" s="31">
        <f t="shared" si="57"/>
        <v>200</v>
      </c>
      <c r="AY60" s="31">
        <f t="shared" si="57"/>
        <v>200</v>
      </c>
      <c r="AZ60" s="31">
        <f t="shared" si="57"/>
        <v>200</v>
      </c>
      <c r="BA60" s="31">
        <f t="shared" si="57"/>
        <v>200</v>
      </c>
      <c r="BB60" s="31">
        <f t="shared" si="57"/>
        <v>200</v>
      </c>
      <c r="BC60" s="31">
        <f t="shared" si="57"/>
        <v>200</v>
      </c>
      <c r="BD60" s="31">
        <f t="shared" si="57"/>
        <v>200</v>
      </c>
      <c r="BE60" s="31">
        <f t="shared" si="57"/>
        <v>200</v>
      </c>
      <c r="BF60" s="31">
        <f t="shared" si="57"/>
        <v>200</v>
      </c>
      <c r="BG60" s="31">
        <f t="shared" si="57"/>
        <v>200</v>
      </c>
      <c r="BH60" s="31">
        <f t="shared" si="57"/>
        <v>200</v>
      </c>
      <c r="BI60" s="31">
        <f t="shared" si="57"/>
        <v>200</v>
      </c>
      <c r="BJ60" s="31">
        <f t="shared" si="57"/>
        <v>200</v>
      </c>
      <c r="BK60" s="31">
        <f t="shared" si="57"/>
        <v>200</v>
      </c>
      <c r="BL60" s="31">
        <f t="shared" si="57"/>
        <v>200</v>
      </c>
      <c r="BM60" s="31">
        <f t="shared" si="57"/>
        <v>200</v>
      </c>
      <c r="BN60" s="31">
        <f t="shared" si="57"/>
        <v>200</v>
      </c>
      <c r="BO60" s="31">
        <f t="shared" si="57"/>
        <v>200</v>
      </c>
      <c r="BP60" s="31">
        <f t="shared" si="57"/>
        <v>200</v>
      </c>
      <c r="BQ60" s="31">
        <f t="shared" si="57"/>
        <v>200</v>
      </c>
      <c r="BR60" s="31">
        <f t="shared" si="57"/>
        <v>200</v>
      </c>
      <c r="BS60" s="31">
        <f t="shared" si="57"/>
        <v>200</v>
      </c>
      <c r="BT60" s="31">
        <f t="shared" si="57"/>
        <v>200</v>
      </c>
      <c r="BU60" s="31">
        <f t="shared" si="57"/>
        <v>200</v>
      </c>
      <c r="BV60" s="31">
        <f t="shared" si="57"/>
        <v>200</v>
      </c>
      <c r="BW60" s="31">
        <f t="shared" si="53"/>
        <v>200</v>
      </c>
      <c r="BX60" s="31">
        <f t="shared" si="53"/>
        <v>200</v>
      </c>
      <c r="BY60" s="31">
        <f t="shared" si="53"/>
        <v>200</v>
      </c>
      <c r="BZ60" s="31">
        <f t="shared" si="53"/>
        <v>200</v>
      </c>
      <c r="CA60" s="31">
        <f t="shared" si="53"/>
        <v>200</v>
      </c>
      <c r="CB60" s="31">
        <f t="shared" si="53"/>
        <v>200</v>
      </c>
      <c r="CC60" s="31">
        <f t="shared" si="53"/>
        <v>200</v>
      </c>
      <c r="CD60" s="31">
        <f t="shared" si="53"/>
        <v>200</v>
      </c>
      <c r="CE60" s="31">
        <f t="shared" si="53"/>
        <v>200</v>
      </c>
      <c r="CF60" s="31">
        <f t="shared" si="53"/>
        <v>200</v>
      </c>
      <c r="CG60" s="31">
        <f t="shared" si="53"/>
        <v>200</v>
      </c>
      <c r="CH60" s="31">
        <f t="shared" si="53"/>
        <v>200</v>
      </c>
      <c r="CI60" s="31">
        <f t="shared" si="53"/>
        <v>200</v>
      </c>
      <c r="CJ60" s="31">
        <f t="shared" si="53"/>
        <v>200</v>
      </c>
      <c r="CK60" s="31">
        <f t="shared" si="53"/>
        <v>200</v>
      </c>
      <c r="CL60" s="31">
        <f t="shared" si="53"/>
        <v>200</v>
      </c>
      <c r="CM60" s="31">
        <f t="shared" si="54"/>
        <v>200</v>
      </c>
      <c r="CN60" s="31">
        <f t="shared" si="54"/>
        <v>200</v>
      </c>
      <c r="CO60" s="31">
        <f t="shared" si="54"/>
        <v>200</v>
      </c>
      <c r="CP60" s="31">
        <f t="shared" si="54"/>
        <v>200</v>
      </c>
      <c r="CQ60" s="31">
        <f t="shared" si="54"/>
        <v>200</v>
      </c>
      <c r="CR60" s="31">
        <f t="shared" si="54"/>
        <v>200</v>
      </c>
      <c r="CS60" s="31">
        <f t="shared" si="54"/>
        <v>200</v>
      </c>
      <c r="CT60" s="31">
        <f t="shared" si="54"/>
        <v>200</v>
      </c>
      <c r="CU60" s="31">
        <f t="shared" si="54"/>
        <v>200</v>
      </c>
      <c r="CV60" s="31">
        <f t="shared" si="54"/>
        <v>200</v>
      </c>
      <c r="CW60" s="31">
        <f t="shared" si="54"/>
        <v>200</v>
      </c>
      <c r="CX60" s="31">
        <f t="shared" si="54"/>
        <v>200</v>
      </c>
      <c r="CY60" s="31">
        <f t="shared" si="54"/>
        <v>200</v>
      </c>
      <c r="CZ60" s="31">
        <f t="shared" si="54"/>
        <v>200</v>
      </c>
      <c r="DA60" s="31">
        <f t="shared" si="54"/>
        <v>200</v>
      </c>
      <c r="DB60" s="31">
        <f t="shared" si="54"/>
        <v>200</v>
      </c>
    </row>
    <row r="61" spans="1:106" hidden="1" outlineLevel="1">
      <c r="A61" s="151"/>
      <c r="C61" s="64" t="str">
        <f>Inputs!C33</f>
        <v>Groq LPU</v>
      </c>
      <c r="F61" s="65">
        <f>Inputs!K33</f>
        <v>0</v>
      </c>
      <c r="G61" s="54" t="s">
        <v>88</v>
      </c>
      <c r="H61" s="254"/>
      <c r="I61" s="54"/>
      <c r="J61" s="31">
        <f t="shared" si="55"/>
        <v>0</v>
      </c>
      <c r="K61" s="31">
        <f t="shared" si="55"/>
        <v>0</v>
      </c>
      <c r="L61" s="31">
        <f t="shared" si="55"/>
        <v>0</v>
      </c>
      <c r="M61" s="31">
        <f t="shared" si="55"/>
        <v>0</v>
      </c>
      <c r="N61" s="31">
        <f t="shared" si="55"/>
        <v>0</v>
      </c>
      <c r="O61" s="31">
        <f t="shared" si="55"/>
        <v>0</v>
      </c>
      <c r="P61" s="31">
        <f t="shared" si="55"/>
        <v>0</v>
      </c>
      <c r="Q61" s="31">
        <f t="shared" si="55"/>
        <v>0</v>
      </c>
      <c r="R61" s="31">
        <f t="shared" si="55"/>
        <v>0</v>
      </c>
      <c r="S61" s="31">
        <f t="shared" si="55"/>
        <v>0</v>
      </c>
      <c r="T61" s="31">
        <f t="shared" si="55"/>
        <v>0</v>
      </c>
      <c r="U61" s="31">
        <f t="shared" si="55"/>
        <v>0</v>
      </c>
      <c r="V61" s="31">
        <f t="shared" si="55"/>
        <v>0</v>
      </c>
      <c r="W61" s="31">
        <f t="shared" si="55"/>
        <v>0</v>
      </c>
      <c r="X61" s="31">
        <f t="shared" si="55"/>
        <v>0</v>
      </c>
      <c r="Y61" s="31">
        <f t="shared" si="55"/>
        <v>0</v>
      </c>
      <c r="Z61" s="31">
        <f t="shared" si="57"/>
        <v>0</v>
      </c>
      <c r="AA61" s="31">
        <f t="shared" si="57"/>
        <v>0</v>
      </c>
      <c r="AB61" s="31">
        <f t="shared" si="57"/>
        <v>0</v>
      </c>
      <c r="AC61" s="31">
        <f t="shared" si="57"/>
        <v>0</v>
      </c>
      <c r="AD61" s="31">
        <f t="shared" si="57"/>
        <v>0</v>
      </c>
      <c r="AE61" s="31">
        <f t="shared" si="57"/>
        <v>0</v>
      </c>
      <c r="AF61" s="31">
        <f t="shared" si="57"/>
        <v>0</v>
      </c>
      <c r="AG61" s="31">
        <f t="shared" si="57"/>
        <v>0</v>
      </c>
      <c r="AH61" s="31">
        <f t="shared" si="57"/>
        <v>0</v>
      </c>
      <c r="AI61" s="31">
        <f t="shared" si="57"/>
        <v>0</v>
      </c>
      <c r="AJ61" s="31">
        <f t="shared" si="57"/>
        <v>0</v>
      </c>
      <c r="AK61" s="31">
        <f t="shared" si="57"/>
        <v>0</v>
      </c>
      <c r="AL61" s="31">
        <f t="shared" si="57"/>
        <v>0</v>
      </c>
      <c r="AM61" s="31">
        <f t="shared" si="57"/>
        <v>0</v>
      </c>
      <c r="AN61" s="31">
        <f t="shared" si="57"/>
        <v>0</v>
      </c>
      <c r="AO61" s="31">
        <f t="shared" si="57"/>
        <v>0</v>
      </c>
      <c r="AP61" s="31">
        <f t="shared" si="57"/>
        <v>0</v>
      </c>
      <c r="AQ61" s="31">
        <f t="shared" si="57"/>
        <v>0</v>
      </c>
      <c r="AR61" s="31">
        <f t="shared" si="57"/>
        <v>0</v>
      </c>
      <c r="AS61" s="31">
        <f t="shared" si="57"/>
        <v>0</v>
      </c>
      <c r="AT61" s="31">
        <f t="shared" si="57"/>
        <v>0</v>
      </c>
      <c r="AU61" s="31">
        <f t="shared" si="57"/>
        <v>0</v>
      </c>
      <c r="AV61" s="31">
        <f t="shared" si="57"/>
        <v>0</v>
      </c>
      <c r="AW61" s="31">
        <f t="shared" si="57"/>
        <v>0</v>
      </c>
      <c r="AX61" s="31">
        <f t="shared" si="57"/>
        <v>0</v>
      </c>
      <c r="AY61" s="31">
        <f t="shared" si="57"/>
        <v>0</v>
      </c>
      <c r="AZ61" s="31">
        <f t="shared" si="57"/>
        <v>0</v>
      </c>
      <c r="BA61" s="31">
        <f t="shared" si="57"/>
        <v>0</v>
      </c>
      <c r="BB61" s="31">
        <f t="shared" si="57"/>
        <v>0</v>
      </c>
      <c r="BC61" s="31">
        <f t="shared" si="57"/>
        <v>0</v>
      </c>
      <c r="BD61" s="31">
        <f t="shared" si="57"/>
        <v>0</v>
      </c>
      <c r="BE61" s="31">
        <f t="shared" si="57"/>
        <v>0</v>
      </c>
      <c r="BF61" s="31">
        <f t="shared" si="57"/>
        <v>0</v>
      </c>
      <c r="BG61" s="31">
        <f t="shared" si="57"/>
        <v>0</v>
      </c>
      <c r="BH61" s="31">
        <f t="shared" si="57"/>
        <v>0</v>
      </c>
      <c r="BI61" s="31">
        <f t="shared" si="57"/>
        <v>0</v>
      </c>
      <c r="BJ61" s="31">
        <f t="shared" si="57"/>
        <v>0</v>
      </c>
      <c r="BK61" s="31">
        <f t="shared" si="57"/>
        <v>0</v>
      </c>
      <c r="BL61" s="31">
        <f t="shared" si="57"/>
        <v>0</v>
      </c>
      <c r="BM61" s="31">
        <f t="shared" si="57"/>
        <v>0</v>
      </c>
      <c r="BN61" s="31">
        <f t="shared" si="57"/>
        <v>0</v>
      </c>
      <c r="BO61" s="31">
        <f t="shared" si="57"/>
        <v>0</v>
      </c>
      <c r="BP61" s="31">
        <f t="shared" si="57"/>
        <v>0</v>
      </c>
      <c r="BQ61" s="31">
        <f t="shared" si="57"/>
        <v>0</v>
      </c>
      <c r="BR61" s="31">
        <f t="shared" si="57"/>
        <v>0</v>
      </c>
      <c r="BS61" s="31">
        <f t="shared" si="57"/>
        <v>0</v>
      </c>
      <c r="BT61" s="31">
        <f t="shared" si="57"/>
        <v>0</v>
      </c>
      <c r="BU61" s="31">
        <f t="shared" si="57"/>
        <v>0</v>
      </c>
      <c r="BV61" s="31">
        <f t="shared" si="57"/>
        <v>0</v>
      </c>
      <c r="BW61" s="31">
        <f t="shared" si="53"/>
        <v>0</v>
      </c>
      <c r="BX61" s="31">
        <f t="shared" si="53"/>
        <v>0</v>
      </c>
      <c r="BY61" s="31">
        <f t="shared" si="53"/>
        <v>0</v>
      </c>
      <c r="BZ61" s="31">
        <f t="shared" si="53"/>
        <v>0</v>
      </c>
      <c r="CA61" s="31">
        <f t="shared" si="53"/>
        <v>0</v>
      </c>
      <c r="CB61" s="31">
        <f t="shared" si="53"/>
        <v>0</v>
      </c>
      <c r="CC61" s="31">
        <f t="shared" si="53"/>
        <v>0</v>
      </c>
      <c r="CD61" s="31">
        <f t="shared" si="53"/>
        <v>0</v>
      </c>
      <c r="CE61" s="31">
        <f t="shared" si="53"/>
        <v>0</v>
      </c>
      <c r="CF61" s="31">
        <f t="shared" si="53"/>
        <v>0</v>
      </c>
      <c r="CG61" s="31">
        <f t="shared" si="53"/>
        <v>0</v>
      </c>
      <c r="CH61" s="31">
        <f t="shared" si="53"/>
        <v>0</v>
      </c>
      <c r="CI61" s="31">
        <f t="shared" si="53"/>
        <v>0</v>
      </c>
      <c r="CJ61" s="31">
        <f t="shared" si="53"/>
        <v>0</v>
      </c>
      <c r="CK61" s="31">
        <f t="shared" si="53"/>
        <v>0</v>
      </c>
      <c r="CL61" s="31">
        <f t="shared" si="53"/>
        <v>0</v>
      </c>
      <c r="CM61" s="31">
        <f t="shared" si="54"/>
        <v>0</v>
      </c>
      <c r="CN61" s="31">
        <f t="shared" si="54"/>
        <v>0</v>
      </c>
      <c r="CO61" s="31">
        <f t="shared" si="54"/>
        <v>0</v>
      </c>
      <c r="CP61" s="31">
        <f t="shared" si="54"/>
        <v>0</v>
      </c>
      <c r="CQ61" s="31">
        <f t="shared" si="54"/>
        <v>0</v>
      </c>
      <c r="CR61" s="31">
        <f t="shared" si="54"/>
        <v>0</v>
      </c>
      <c r="CS61" s="31">
        <f t="shared" si="54"/>
        <v>0</v>
      </c>
      <c r="CT61" s="31">
        <f t="shared" si="54"/>
        <v>0</v>
      </c>
      <c r="CU61" s="31">
        <f t="shared" si="54"/>
        <v>0</v>
      </c>
      <c r="CV61" s="31">
        <f t="shared" si="54"/>
        <v>0</v>
      </c>
      <c r="CW61" s="31">
        <f t="shared" si="54"/>
        <v>0</v>
      </c>
      <c r="CX61" s="31">
        <f t="shared" si="54"/>
        <v>0</v>
      </c>
      <c r="CY61" s="31">
        <f t="shared" si="54"/>
        <v>0</v>
      </c>
      <c r="CZ61" s="31">
        <f t="shared" si="54"/>
        <v>0</v>
      </c>
      <c r="DA61" s="31">
        <f t="shared" si="54"/>
        <v>0</v>
      </c>
      <c r="DB61" s="31">
        <f t="shared" si="54"/>
        <v>0</v>
      </c>
    </row>
    <row r="62" spans="1:106" hidden="1" outlineLevel="1">
      <c r="A62" s="151"/>
      <c r="C62" s="64" t="str">
        <f>Inputs!C34</f>
        <v>MI300X</v>
      </c>
      <c r="F62" s="65">
        <f>Inputs!K34</f>
        <v>0</v>
      </c>
      <c r="G62" s="54" t="s">
        <v>88</v>
      </c>
      <c r="H62" s="254"/>
      <c r="I62" s="54"/>
      <c r="J62" s="31">
        <f t="shared" si="55"/>
        <v>0</v>
      </c>
      <c r="K62" s="31">
        <f t="shared" si="55"/>
        <v>0</v>
      </c>
      <c r="L62" s="31">
        <f t="shared" si="55"/>
        <v>0</v>
      </c>
      <c r="M62" s="31">
        <f t="shared" si="55"/>
        <v>0</v>
      </c>
      <c r="N62" s="31">
        <f t="shared" si="55"/>
        <v>0</v>
      </c>
      <c r="O62" s="31">
        <f t="shared" si="55"/>
        <v>0</v>
      </c>
      <c r="P62" s="31">
        <f t="shared" si="55"/>
        <v>0</v>
      </c>
      <c r="Q62" s="31">
        <f t="shared" si="55"/>
        <v>0</v>
      </c>
      <c r="R62" s="31">
        <f t="shared" si="55"/>
        <v>0</v>
      </c>
      <c r="S62" s="31">
        <f t="shared" si="55"/>
        <v>0</v>
      </c>
      <c r="T62" s="31">
        <f t="shared" si="55"/>
        <v>0</v>
      </c>
      <c r="U62" s="31">
        <f t="shared" si="55"/>
        <v>0</v>
      </c>
      <c r="V62" s="31">
        <f t="shared" si="55"/>
        <v>0</v>
      </c>
      <c r="W62" s="31">
        <f t="shared" si="55"/>
        <v>0</v>
      </c>
      <c r="X62" s="31">
        <f t="shared" si="55"/>
        <v>0</v>
      </c>
      <c r="Y62" s="31">
        <f t="shared" si="55"/>
        <v>0</v>
      </c>
      <c r="Z62" s="31">
        <f t="shared" si="57"/>
        <v>0</v>
      </c>
      <c r="AA62" s="31">
        <f t="shared" si="57"/>
        <v>0</v>
      </c>
      <c r="AB62" s="31">
        <f t="shared" si="57"/>
        <v>0</v>
      </c>
      <c r="AC62" s="31">
        <f t="shared" si="57"/>
        <v>0</v>
      </c>
      <c r="AD62" s="31">
        <f t="shared" si="57"/>
        <v>0</v>
      </c>
      <c r="AE62" s="31">
        <f t="shared" si="57"/>
        <v>0</v>
      </c>
      <c r="AF62" s="31">
        <f t="shared" si="57"/>
        <v>0</v>
      </c>
      <c r="AG62" s="31">
        <f t="shared" si="57"/>
        <v>0</v>
      </c>
      <c r="AH62" s="31">
        <f t="shared" si="57"/>
        <v>0</v>
      </c>
      <c r="AI62" s="31">
        <f t="shared" si="57"/>
        <v>0</v>
      </c>
      <c r="AJ62" s="31">
        <f t="shared" si="57"/>
        <v>0</v>
      </c>
      <c r="AK62" s="31">
        <f t="shared" si="57"/>
        <v>0</v>
      </c>
      <c r="AL62" s="31">
        <f t="shared" si="57"/>
        <v>0</v>
      </c>
      <c r="AM62" s="31">
        <f t="shared" si="57"/>
        <v>0</v>
      </c>
      <c r="AN62" s="31">
        <f t="shared" si="57"/>
        <v>0</v>
      </c>
      <c r="AO62" s="31">
        <f t="shared" si="57"/>
        <v>0</v>
      </c>
      <c r="AP62" s="31">
        <f t="shared" si="57"/>
        <v>0</v>
      </c>
      <c r="AQ62" s="31">
        <f t="shared" si="57"/>
        <v>0</v>
      </c>
      <c r="AR62" s="31">
        <f t="shared" si="57"/>
        <v>0</v>
      </c>
      <c r="AS62" s="31">
        <f t="shared" si="57"/>
        <v>0</v>
      </c>
      <c r="AT62" s="31">
        <f t="shared" si="57"/>
        <v>0</v>
      </c>
      <c r="AU62" s="31">
        <f t="shared" si="57"/>
        <v>0</v>
      </c>
      <c r="AV62" s="31">
        <f t="shared" si="57"/>
        <v>0</v>
      </c>
      <c r="AW62" s="31">
        <f t="shared" si="57"/>
        <v>0</v>
      </c>
      <c r="AX62" s="31">
        <f t="shared" si="57"/>
        <v>0</v>
      </c>
      <c r="AY62" s="31">
        <f t="shared" si="57"/>
        <v>0</v>
      </c>
      <c r="AZ62" s="31">
        <f t="shared" si="57"/>
        <v>0</v>
      </c>
      <c r="BA62" s="31">
        <f t="shared" si="57"/>
        <v>0</v>
      </c>
      <c r="BB62" s="31">
        <f t="shared" si="57"/>
        <v>0</v>
      </c>
      <c r="BC62" s="31">
        <f t="shared" si="57"/>
        <v>0</v>
      </c>
      <c r="BD62" s="31">
        <f t="shared" si="57"/>
        <v>0</v>
      </c>
      <c r="BE62" s="31">
        <f t="shared" si="57"/>
        <v>0</v>
      </c>
      <c r="BF62" s="31">
        <f t="shared" si="57"/>
        <v>0</v>
      </c>
      <c r="BG62" s="31">
        <f t="shared" si="57"/>
        <v>0</v>
      </c>
      <c r="BH62" s="31">
        <f t="shared" si="57"/>
        <v>0</v>
      </c>
      <c r="BI62" s="31">
        <f t="shared" si="57"/>
        <v>0</v>
      </c>
      <c r="BJ62" s="31">
        <f t="shared" si="57"/>
        <v>0</v>
      </c>
      <c r="BK62" s="31">
        <f t="shared" si="57"/>
        <v>0</v>
      </c>
      <c r="BL62" s="31">
        <f t="shared" si="57"/>
        <v>0</v>
      </c>
      <c r="BM62" s="31">
        <f t="shared" si="57"/>
        <v>0</v>
      </c>
      <c r="BN62" s="31">
        <f t="shared" si="57"/>
        <v>0</v>
      </c>
      <c r="BO62" s="31">
        <f t="shared" si="57"/>
        <v>0</v>
      </c>
      <c r="BP62" s="31">
        <f t="shared" si="57"/>
        <v>0</v>
      </c>
      <c r="BQ62" s="31">
        <f t="shared" si="57"/>
        <v>0</v>
      </c>
      <c r="BR62" s="31">
        <f t="shared" si="57"/>
        <v>0</v>
      </c>
      <c r="BS62" s="31">
        <f t="shared" si="57"/>
        <v>0</v>
      </c>
      <c r="BT62" s="31">
        <f t="shared" si="57"/>
        <v>0</v>
      </c>
      <c r="BU62" s="31">
        <f t="shared" si="57"/>
        <v>0</v>
      </c>
      <c r="BV62" s="31">
        <f t="shared" si="57"/>
        <v>0</v>
      </c>
      <c r="BW62" s="31">
        <f t="shared" si="53"/>
        <v>0</v>
      </c>
      <c r="BX62" s="31">
        <f t="shared" si="53"/>
        <v>0</v>
      </c>
      <c r="BY62" s="31">
        <f t="shared" si="53"/>
        <v>0</v>
      </c>
      <c r="BZ62" s="31">
        <f t="shared" si="53"/>
        <v>0</v>
      </c>
      <c r="CA62" s="31">
        <f t="shared" si="53"/>
        <v>0</v>
      </c>
      <c r="CB62" s="31">
        <f t="shared" si="53"/>
        <v>0</v>
      </c>
      <c r="CC62" s="31">
        <f t="shared" si="53"/>
        <v>0</v>
      </c>
      <c r="CD62" s="31">
        <f t="shared" si="53"/>
        <v>0</v>
      </c>
      <c r="CE62" s="31">
        <f t="shared" si="53"/>
        <v>0</v>
      </c>
      <c r="CF62" s="31">
        <f t="shared" si="53"/>
        <v>0</v>
      </c>
      <c r="CG62" s="31">
        <f t="shared" si="53"/>
        <v>0</v>
      </c>
      <c r="CH62" s="31">
        <f t="shared" si="53"/>
        <v>0</v>
      </c>
      <c r="CI62" s="31">
        <f t="shared" si="53"/>
        <v>0</v>
      </c>
      <c r="CJ62" s="31">
        <f t="shared" si="53"/>
        <v>0</v>
      </c>
      <c r="CK62" s="31">
        <f t="shared" si="53"/>
        <v>0</v>
      </c>
      <c r="CL62" s="31">
        <f t="shared" si="53"/>
        <v>0</v>
      </c>
      <c r="CM62" s="31">
        <f t="shared" si="54"/>
        <v>0</v>
      </c>
      <c r="CN62" s="31">
        <f t="shared" si="54"/>
        <v>0</v>
      </c>
      <c r="CO62" s="31">
        <f t="shared" si="54"/>
        <v>0</v>
      </c>
      <c r="CP62" s="31">
        <f t="shared" si="54"/>
        <v>0</v>
      </c>
      <c r="CQ62" s="31">
        <f t="shared" si="54"/>
        <v>0</v>
      </c>
      <c r="CR62" s="31">
        <f t="shared" si="54"/>
        <v>0</v>
      </c>
      <c r="CS62" s="31">
        <f t="shared" si="54"/>
        <v>0</v>
      </c>
      <c r="CT62" s="31">
        <f t="shared" si="54"/>
        <v>0</v>
      </c>
      <c r="CU62" s="31">
        <f t="shared" si="54"/>
        <v>0</v>
      </c>
      <c r="CV62" s="31">
        <f t="shared" si="54"/>
        <v>0</v>
      </c>
      <c r="CW62" s="31">
        <f t="shared" si="54"/>
        <v>0</v>
      </c>
      <c r="CX62" s="31">
        <f t="shared" si="54"/>
        <v>0</v>
      </c>
      <c r="CY62" s="31">
        <f t="shared" si="54"/>
        <v>0</v>
      </c>
      <c r="CZ62" s="31">
        <f t="shared" si="54"/>
        <v>0</v>
      </c>
      <c r="DA62" s="31">
        <f t="shared" si="54"/>
        <v>0</v>
      </c>
      <c r="DB62" s="31">
        <f t="shared" si="54"/>
        <v>0</v>
      </c>
    </row>
    <row r="63" spans="1:106" hidden="1" outlineLevel="1">
      <c r="A63" s="151"/>
      <c r="C63" s="64" t="str">
        <f>Inputs!C35</f>
        <v>MI400</v>
      </c>
      <c r="F63" s="65">
        <f>Inputs!K35</f>
        <v>0</v>
      </c>
      <c r="G63" s="54" t="s">
        <v>88</v>
      </c>
      <c r="H63" s="254"/>
      <c r="I63" s="54"/>
      <c r="J63" s="31">
        <f t="shared" si="55"/>
        <v>0</v>
      </c>
      <c r="K63" s="31">
        <f t="shared" si="55"/>
        <v>0</v>
      </c>
      <c r="L63" s="31">
        <f t="shared" si="55"/>
        <v>0</v>
      </c>
      <c r="M63" s="31">
        <f t="shared" si="55"/>
        <v>0</v>
      </c>
      <c r="N63" s="31">
        <f t="shared" si="55"/>
        <v>0</v>
      </c>
      <c r="O63" s="31">
        <f t="shared" si="55"/>
        <v>0</v>
      </c>
      <c r="P63" s="31">
        <f t="shared" si="55"/>
        <v>0</v>
      </c>
      <c r="Q63" s="31">
        <f t="shared" si="55"/>
        <v>0</v>
      </c>
      <c r="R63" s="31">
        <f t="shared" si="55"/>
        <v>0</v>
      </c>
      <c r="S63" s="31">
        <f t="shared" si="55"/>
        <v>0</v>
      </c>
      <c r="T63" s="31">
        <f t="shared" si="55"/>
        <v>0</v>
      </c>
      <c r="U63" s="31">
        <f t="shared" si="55"/>
        <v>0</v>
      </c>
      <c r="V63" s="31">
        <f t="shared" si="55"/>
        <v>0</v>
      </c>
      <c r="W63" s="31">
        <f t="shared" si="55"/>
        <v>0</v>
      </c>
      <c r="X63" s="31">
        <f t="shared" si="55"/>
        <v>0</v>
      </c>
      <c r="Y63" s="31">
        <f t="shared" si="55"/>
        <v>0</v>
      </c>
      <c r="Z63" s="31">
        <f t="shared" si="57"/>
        <v>0</v>
      </c>
      <c r="AA63" s="31">
        <f t="shared" si="57"/>
        <v>0</v>
      </c>
      <c r="AB63" s="31">
        <f t="shared" si="57"/>
        <v>0</v>
      </c>
      <c r="AC63" s="31">
        <f t="shared" si="57"/>
        <v>0</v>
      </c>
      <c r="AD63" s="31">
        <f t="shared" si="57"/>
        <v>0</v>
      </c>
      <c r="AE63" s="31">
        <f t="shared" si="57"/>
        <v>0</v>
      </c>
      <c r="AF63" s="31">
        <f t="shared" si="57"/>
        <v>0</v>
      </c>
      <c r="AG63" s="31">
        <f t="shared" si="57"/>
        <v>0</v>
      </c>
      <c r="AH63" s="31">
        <f t="shared" si="57"/>
        <v>0</v>
      </c>
      <c r="AI63" s="31">
        <f t="shared" si="57"/>
        <v>0</v>
      </c>
      <c r="AJ63" s="31">
        <f t="shared" si="57"/>
        <v>0</v>
      </c>
      <c r="AK63" s="31">
        <f t="shared" si="57"/>
        <v>0</v>
      </c>
      <c r="AL63" s="31">
        <f t="shared" si="57"/>
        <v>0</v>
      </c>
      <c r="AM63" s="31">
        <f t="shared" si="57"/>
        <v>0</v>
      </c>
      <c r="AN63" s="31">
        <f t="shared" si="57"/>
        <v>0</v>
      </c>
      <c r="AO63" s="31">
        <f t="shared" si="57"/>
        <v>0</v>
      </c>
      <c r="AP63" s="31">
        <f t="shared" si="57"/>
        <v>0</v>
      </c>
      <c r="AQ63" s="31">
        <f t="shared" si="57"/>
        <v>0</v>
      </c>
      <c r="AR63" s="31">
        <f t="shared" si="57"/>
        <v>0</v>
      </c>
      <c r="AS63" s="31">
        <f t="shared" si="57"/>
        <v>0</v>
      </c>
      <c r="AT63" s="31">
        <f t="shared" si="57"/>
        <v>0</v>
      </c>
      <c r="AU63" s="31">
        <f t="shared" si="57"/>
        <v>0</v>
      </c>
      <c r="AV63" s="31">
        <f t="shared" si="57"/>
        <v>0</v>
      </c>
      <c r="AW63" s="31">
        <f t="shared" si="57"/>
        <v>0</v>
      </c>
      <c r="AX63" s="31">
        <f t="shared" si="57"/>
        <v>0</v>
      </c>
      <c r="AY63" s="31">
        <f t="shared" si="57"/>
        <v>0</v>
      </c>
      <c r="AZ63" s="31">
        <f t="shared" si="57"/>
        <v>0</v>
      </c>
      <c r="BA63" s="31">
        <f t="shared" si="57"/>
        <v>0</v>
      </c>
      <c r="BB63" s="31">
        <f t="shared" si="57"/>
        <v>0</v>
      </c>
      <c r="BC63" s="31">
        <f t="shared" si="57"/>
        <v>0</v>
      </c>
      <c r="BD63" s="31">
        <f t="shared" si="57"/>
        <v>0</v>
      </c>
      <c r="BE63" s="31">
        <f t="shared" si="57"/>
        <v>0</v>
      </c>
      <c r="BF63" s="31">
        <f t="shared" si="57"/>
        <v>0</v>
      </c>
      <c r="BG63" s="31">
        <f t="shared" si="57"/>
        <v>0</v>
      </c>
      <c r="BH63" s="31">
        <f t="shared" si="57"/>
        <v>0</v>
      </c>
      <c r="BI63" s="31">
        <f t="shared" si="57"/>
        <v>0</v>
      </c>
      <c r="BJ63" s="31">
        <f t="shared" si="57"/>
        <v>0</v>
      </c>
      <c r="BK63" s="31">
        <f t="shared" si="57"/>
        <v>0</v>
      </c>
      <c r="BL63" s="31">
        <f t="shared" si="57"/>
        <v>0</v>
      </c>
      <c r="BM63" s="31">
        <f t="shared" si="57"/>
        <v>0</v>
      </c>
      <c r="BN63" s="31">
        <f t="shared" si="57"/>
        <v>0</v>
      </c>
      <c r="BO63" s="31">
        <f t="shared" si="57"/>
        <v>0</v>
      </c>
      <c r="BP63" s="31">
        <f t="shared" si="57"/>
        <v>0</v>
      </c>
      <c r="BQ63" s="31">
        <f t="shared" si="57"/>
        <v>0</v>
      </c>
      <c r="BR63" s="31">
        <f t="shared" si="57"/>
        <v>0</v>
      </c>
      <c r="BS63" s="31">
        <f t="shared" si="57"/>
        <v>0</v>
      </c>
      <c r="BT63" s="31">
        <f t="shared" si="57"/>
        <v>0</v>
      </c>
      <c r="BU63" s="31">
        <f t="shared" si="57"/>
        <v>0</v>
      </c>
      <c r="BV63" s="31">
        <f t="shared" si="57"/>
        <v>0</v>
      </c>
      <c r="BW63" s="31">
        <f t="shared" si="53"/>
        <v>0</v>
      </c>
      <c r="BX63" s="31">
        <f t="shared" si="53"/>
        <v>0</v>
      </c>
      <c r="BY63" s="31">
        <f t="shared" si="53"/>
        <v>0</v>
      </c>
      <c r="BZ63" s="31">
        <f t="shared" si="53"/>
        <v>0</v>
      </c>
      <c r="CA63" s="31">
        <f t="shared" si="53"/>
        <v>0</v>
      </c>
      <c r="CB63" s="31">
        <f t="shared" si="53"/>
        <v>0</v>
      </c>
      <c r="CC63" s="31">
        <f t="shared" si="53"/>
        <v>0</v>
      </c>
      <c r="CD63" s="31">
        <f t="shared" si="53"/>
        <v>0</v>
      </c>
      <c r="CE63" s="31">
        <f t="shared" si="53"/>
        <v>0</v>
      </c>
      <c r="CF63" s="31">
        <f t="shared" si="53"/>
        <v>0</v>
      </c>
      <c r="CG63" s="31">
        <f t="shared" si="53"/>
        <v>0</v>
      </c>
      <c r="CH63" s="31">
        <f t="shared" si="53"/>
        <v>0</v>
      </c>
      <c r="CI63" s="31">
        <f t="shared" si="53"/>
        <v>0</v>
      </c>
      <c r="CJ63" s="31">
        <f t="shared" si="53"/>
        <v>0</v>
      </c>
      <c r="CK63" s="31">
        <f t="shared" si="53"/>
        <v>0</v>
      </c>
      <c r="CL63" s="31">
        <f t="shared" si="53"/>
        <v>0</v>
      </c>
      <c r="CM63" s="31">
        <f t="shared" si="54"/>
        <v>0</v>
      </c>
      <c r="CN63" s="31">
        <f t="shared" si="54"/>
        <v>0</v>
      </c>
      <c r="CO63" s="31">
        <f t="shared" si="54"/>
        <v>0</v>
      </c>
      <c r="CP63" s="31">
        <f t="shared" si="54"/>
        <v>0</v>
      </c>
      <c r="CQ63" s="31">
        <f t="shared" si="54"/>
        <v>0</v>
      </c>
      <c r="CR63" s="31">
        <f t="shared" si="54"/>
        <v>0</v>
      </c>
      <c r="CS63" s="31">
        <f t="shared" si="54"/>
        <v>0</v>
      </c>
      <c r="CT63" s="31">
        <f t="shared" si="54"/>
        <v>0</v>
      </c>
      <c r="CU63" s="31">
        <f t="shared" si="54"/>
        <v>0</v>
      </c>
      <c r="CV63" s="31">
        <f t="shared" si="54"/>
        <v>0</v>
      </c>
      <c r="CW63" s="31">
        <f t="shared" si="54"/>
        <v>0</v>
      </c>
      <c r="CX63" s="31">
        <f t="shared" si="54"/>
        <v>0</v>
      </c>
      <c r="CY63" s="31">
        <f t="shared" si="54"/>
        <v>0</v>
      </c>
      <c r="CZ63" s="31">
        <f t="shared" si="54"/>
        <v>0</v>
      </c>
      <c r="DA63" s="31">
        <f t="shared" si="54"/>
        <v>0</v>
      </c>
      <c r="DB63" s="31">
        <f t="shared" si="54"/>
        <v>0</v>
      </c>
    </row>
    <row r="64" spans="1:106" hidden="1" outlineLevel="1">
      <c r="A64" s="151"/>
      <c r="C64" s="64" t="str">
        <f>Inputs!C36</f>
        <v>L40S</v>
      </c>
      <c r="F64" s="65">
        <f>Inputs!K36</f>
        <v>0</v>
      </c>
      <c r="G64" s="54" t="s">
        <v>88</v>
      </c>
      <c r="H64" s="254"/>
      <c r="I64" s="54"/>
      <c r="J64" s="31">
        <f t="shared" si="55"/>
        <v>0</v>
      </c>
      <c r="K64" s="31">
        <f t="shared" si="55"/>
        <v>0</v>
      </c>
      <c r="L64" s="31">
        <f t="shared" si="55"/>
        <v>0</v>
      </c>
      <c r="M64" s="31">
        <f t="shared" si="55"/>
        <v>0</v>
      </c>
      <c r="N64" s="31">
        <f t="shared" si="55"/>
        <v>0</v>
      </c>
      <c r="O64" s="31">
        <f t="shared" si="55"/>
        <v>0</v>
      </c>
      <c r="P64" s="31">
        <f t="shared" si="55"/>
        <v>0</v>
      </c>
      <c r="Q64" s="31">
        <f t="shared" si="55"/>
        <v>0</v>
      </c>
      <c r="R64" s="31">
        <f t="shared" si="55"/>
        <v>0</v>
      </c>
      <c r="S64" s="31">
        <f t="shared" si="55"/>
        <v>0</v>
      </c>
      <c r="T64" s="31">
        <f t="shared" si="55"/>
        <v>0</v>
      </c>
      <c r="U64" s="31">
        <f t="shared" si="55"/>
        <v>0</v>
      </c>
      <c r="V64" s="31">
        <f t="shared" si="55"/>
        <v>0</v>
      </c>
      <c r="W64" s="31">
        <f t="shared" si="55"/>
        <v>0</v>
      </c>
      <c r="X64" s="31">
        <f t="shared" si="55"/>
        <v>0</v>
      </c>
      <c r="Y64" s="31">
        <f t="shared" si="55"/>
        <v>0</v>
      </c>
      <c r="Z64" s="31">
        <f t="shared" si="57"/>
        <v>0</v>
      </c>
      <c r="AA64" s="31">
        <f t="shared" si="57"/>
        <v>0</v>
      </c>
      <c r="AB64" s="31">
        <f t="shared" si="57"/>
        <v>0</v>
      </c>
      <c r="AC64" s="31">
        <f t="shared" si="57"/>
        <v>0</v>
      </c>
      <c r="AD64" s="31">
        <f t="shared" si="57"/>
        <v>0</v>
      </c>
      <c r="AE64" s="31">
        <f t="shared" si="57"/>
        <v>0</v>
      </c>
      <c r="AF64" s="31">
        <f t="shared" si="57"/>
        <v>0</v>
      </c>
      <c r="AG64" s="31">
        <f t="shared" si="57"/>
        <v>0</v>
      </c>
      <c r="AH64" s="31">
        <f t="shared" si="57"/>
        <v>0</v>
      </c>
      <c r="AI64" s="31">
        <f t="shared" si="57"/>
        <v>0</v>
      </c>
      <c r="AJ64" s="31">
        <f t="shared" si="57"/>
        <v>0</v>
      </c>
      <c r="AK64" s="31">
        <f t="shared" si="57"/>
        <v>0</v>
      </c>
      <c r="AL64" s="31">
        <f t="shared" si="57"/>
        <v>0</v>
      </c>
      <c r="AM64" s="31">
        <f t="shared" si="57"/>
        <v>0</v>
      </c>
      <c r="AN64" s="31">
        <f t="shared" si="57"/>
        <v>0</v>
      </c>
      <c r="AO64" s="31">
        <f t="shared" si="57"/>
        <v>0</v>
      </c>
      <c r="AP64" s="31">
        <f t="shared" si="57"/>
        <v>0</v>
      </c>
      <c r="AQ64" s="31">
        <f t="shared" si="57"/>
        <v>0</v>
      </c>
      <c r="AR64" s="31">
        <f t="shared" si="57"/>
        <v>0</v>
      </c>
      <c r="AS64" s="31">
        <f t="shared" si="57"/>
        <v>0</v>
      </c>
      <c r="AT64" s="31">
        <f t="shared" si="57"/>
        <v>0</v>
      </c>
      <c r="AU64" s="31">
        <f t="shared" si="57"/>
        <v>0</v>
      </c>
      <c r="AV64" s="31">
        <f t="shared" si="57"/>
        <v>0</v>
      </c>
      <c r="AW64" s="31">
        <f t="shared" si="57"/>
        <v>0</v>
      </c>
      <c r="AX64" s="31">
        <f t="shared" si="57"/>
        <v>0</v>
      </c>
      <c r="AY64" s="31">
        <f t="shared" si="57"/>
        <v>0</v>
      </c>
      <c r="AZ64" s="31">
        <f t="shared" si="57"/>
        <v>0</v>
      </c>
      <c r="BA64" s="31">
        <f t="shared" si="57"/>
        <v>0</v>
      </c>
      <c r="BB64" s="31">
        <f t="shared" si="57"/>
        <v>0</v>
      </c>
      <c r="BC64" s="31">
        <f t="shared" si="57"/>
        <v>0</v>
      </c>
      <c r="BD64" s="31">
        <f t="shared" si="57"/>
        <v>0</v>
      </c>
      <c r="BE64" s="31">
        <f t="shared" si="57"/>
        <v>0</v>
      </c>
      <c r="BF64" s="31">
        <f t="shared" si="57"/>
        <v>0</v>
      </c>
      <c r="BG64" s="31">
        <f t="shared" si="57"/>
        <v>0</v>
      </c>
      <c r="BH64" s="31">
        <f t="shared" si="57"/>
        <v>0</v>
      </c>
      <c r="BI64" s="31">
        <f t="shared" si="57"/>
        <v>0</v>
      </c>
      <c r="BJ64" s="31">
        <f t="shared" si="57"/>
        <v>0</v>
      </c>
      <c r="BK64" s="31">
        <f t="shared" si="57"/>
        <v>0</v>
      </c>
      <c r="BL64" s="31">
        <f t="shared" si="57"/>
        <v>0</v>
      </c>
      <c r="BM64" s="31">
        <f t="shared" si="57"/>
        <v>0</v>
      </c>
      <c r="BN64" s="31">
        <f t="shared" si="57"/>
        <v>0</v>
      </c>
      <c r="BO64" s="31">
        <f t="shared" si="57"/>
        <v>0</v>
      </c>
      <c r="BP64" s="31">
        <f t="shared" si="57"/>
        <v>0</v>
      </c>
      <c r="BQ64" s="31">
        <f t="shared" si="57"/>
        <v>0</v>
      </c>
      <c r="BR64" s="31">
        <f t="shared" si="57"/>
        <v>0</v>
      </c>
      <c r="BS64" s="31">
        <f t="shared" si="57"/>
        <v>0</v>
      </c>
      <c r="BT64" s="31">
        <f t="shared" si="57"/>
        <v>0</v>
      </c>
      <c r="BU64" s="31">
        <f t="shared" si="57"/>
        <v>0</v>
      </c>
      <c r="BV64" s="31">
        <f t="shared" si="57"/>
        <v>0</v>
      </c>
      <c r="BW64" s="31">
        <f t="shared" si="53"/>
        <v>0</v>
      </c>
      <c r="BX64" s="31">
        <f t="shared" si="53"/>
        <v>0</v>
      </c>
      <c r="BY64" s="31">
        <f t="shared" si="53"/>
        <v>0</v>
      </c>
      <c r="BZ64" s="31">
        <f t="shared" si="53"/>
        <v>0</v>
      </c>
      <c r="CA64" s="31">
        <f t="shared" si="53"/>
        <v>0</v>
      </c>
      <c r="CB64" s="31">
        <f t="shared" si="53"/>
        <v>0</v>
      </c>
      <c r="CC64" s="31">
        <f t="shared" si="53"/>
        <v>0</v>
      </c>
      <c r="CD64" s="31">
        <f t="shared" si="53"/>
        <v>0</v>
      </c>
      <c r="CE64" s="31">
        <f t="shared" si="53"/>
        <v>0</v>
      </c>
      <c r="CF64" s="31">
        <f t="shared" si="53"/>
        <v>0</v>
      </c>
      <c r="CG64" s="31">
        <f t="shared" si="53"/>
        <v>0</v>
      </c>
      <c r="CH64" s="31">
        <f t="shared" si="53"/>
        <v>0</v>
      </c>
      <c r="CI64" s="31">
        <f t="shared" si="53"/>
        <v>0</v>
      </c>
      <c r="CJ64" s="31">
        <f t="shared" si="53"/>
        <v>0</v>
      </c>
      <c r="CK64" s="31">
        <f t="shared" si="53"/>
        <v>0</v>
      </c>
      <c r="CL64" s="31">
        <f t="shared" si="53"/>
        <v>0</v>
      </c>
      <c r="CM64" s="31">
        <f t="shared" si="54"/>
        <v>0</v>
      </c>
      <c r="CN64" s="31">
        <f t="shared" si="54"/>
        <v>0</v>
      </c>
      <c r="CO64" s="31">
        <f t="shared" si="54"/>
        <v>0</v>
      </c>
      <c r="CP64" s="31">
        <f t="shared" si="54"/>
        <v>0</v>
      </c>
      <c r="CQ64" s="31">
        <f t="shared" si="54"/>
        <v>0</v>
      </c>
      <c r="CR64" s="31">
        <f t="shared" si="54"/>
        <v>0</v>
      </c>
      <c r="CS64" s="31">
        <f t="shared" si="54"/>
        <v>0</v>
      </c>
      <c r="CT64" s="31">
        <f t="shared" si="54"/>
        <v>0</v>
      </c>
      <c r="CU64" s="31">
        <f t="shared" si="54"/>
        <v>0</v>
      </c>
      <c r="CV64" s="31">
        <f t="shared" si="54"/>
        <v>0</v>
      </c>
      <c r="CW64" s="31">
        <f t="shared" si="54"/>
        <v>0</v>
      </c>
      <c r="CX64" s="31">
        <f t="shared" si="54"/>
        <v>0</v>
      </c>
      <c r="CY64" s="31">
        <f t="shared" si="54"/>
        <v>0</v>
      </c>
      <c r="CZ64" s="31">
        <f t="shared" si="54"/>
        <v>0</v>
      </c>
      <c r="DA64" s="31">
        <f t="shared" si="54"/>
        <v>0</v>
      </c>
      <c r="DB64" s="31">
        <f t="shared" si="54"/>
        <v>0</v>
      </c>
    </row>
    <row r="65" spans="1:106" hidden="1" outlineLevel="1">
      <c r="A65" s="151"/>
      <c r="C65" s="64" t="str">
        <f>Inputs!C37</f>
        <v>Cerebras WSE-2</v>
      </c>
      <c r="F65" s="65">
        <f>Inputs!K37</f>
        <v>0</v>
      </c>
      <c r="G65" s="54" t="s">
        <v>88</v>
      </c>
      <c r="H65" s="254"/>
      <c r="I65" s="54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</row>
    <row r="66" spans="1:106" hidden="1" outlineLevel="1">
      <c r="A66" s="151"/>
      <c r="C66" s="64" t="str">
        <f>Inputs!C38</f>
        <v>Placeholder</v>
      </c>
      <c r="F66" s="65"/>
      <c r="G66" s="54" t="s">
        <v>88</v>
      </c>
      <c r="H66" s="254"/>
      <c r="I66" s="54"/>
      <c r="J66" s="31">
        <f t="shared" si="55"/>
        <v>0</v>
      </c>
      <c r="K66" s="31">
        <f t="shared" si="55"/>
        <v>0</v>
      </c>
      <c r="L66" s="31">
        <f t="shared" si="55"/>
        <v>0</v>
      </c>
      <c r="M66" s="31">
        <f t="shared" si="55"/>
        <v>0</v>
      </c>
      <c r="N66" s="31">
        <f t="shared" si="55"/>
        <v>0</v>
      </c>
      <c r="O66" s="31">
        <f t="shared" si="55"/>
        <v>0</v>
      </c>
      <c r="P66" s="31">
        <f t="shared" si="55"/>
        <v>0</v>
      </c>
      <c r="Q66" s="31">
        <f t="shared" si="55"/>
        <v>0</v>
      </c>
      <c r="R66" s="31">
        <f t="shared" si="55"/>
        <v>0</v>
      </c>
      <c r="S66" s="31">
        <f t="shared" si="55"/>
        <v>0</v>
      </c>
      <c r="T66" s="31">
        <f t="shared" si="55"/>
        <v>0</v>
      </c>
      <c r="U66" s="31">
        <f t="shared" si="55"/>
        <v>0</v>
      </c>
      <c r="V66" s="31">
        <f t="shared" si="55"/>
        <v>0</v>
      </c>
      <c r="W66" s="31">
        <f t="shared" si="55"/>
        <v>0</v>
      </c>
      <c r="X66" s="31">
        <f t="shared" si="55"/>
        <v>0</v>
      </c>
      <c r="Y66" s="31">
        <f t="shared" si="55"/>
        <v>0</v>
      </c>
      <c r="Z66" s="31">
        <f t="shared" si="57"/>
        <v>0</v>
      </c>
      <c r="AA66" s="31">
        <f t="shared" si="57"/>
        <v>0</v>
      </c>
      <c r="AB66" s="31">
        <f t="shared" si="57"/>
        <v>0</v>
      </c>
      <c r="AC66" s="31">
        <f t="shared" si="57"/>
        <v>0</v>
      </c>
      <c r="AD66" s="31">
        <f t="shared" si="57"/>
        <v>0</v>
      </c>
      <c r="AE66" s="31">
        <f t="shared" si="57"/>
        <v>0</v>
      </c>
      <c r="AF66" s="31">
        <f t="shared" si="57"/>
        <v>0</v>
      </c>
      <c r="AG66" s="31">
        <f t="shared" si="57"/>
        <v>0</v>
      </c>
      <c r="AH66" s="31">
        <f t="shared" si="57"/>
        <v>0</v>
      </c>
      <c r="AI66" s="31">
        <f t="shared" si="57"/>
        <v>0</v>
      </c>
      <c r="AJ66" s="31">
        <f t="shared" ref="AJ66:BV66" si="58">$F66</f>
        <v>0</v>
      </c>
      <c r="AK66" s="31">
        <f t="shared" si="58"/>
        <v>0</v>
      </c>
      <c r="AL66" s="31">
        <f t="shared" si="58"/>
        <v>0</v>
      </c>
      <c r="AM66" s="31">
        <f t="shared" si="58"/>
        <v>0</v>
      </c>
      <c r="AN66" s="31">
        <f t="shared" si="58"/>
        <v>0</v>
      </c>
      <c r="AO66" s="31">
        <f t="shared" si="58"/>
        <v>0</v>
      </c>
      <c r="AP66" s="31">
        <f t="shared" si="58"/>
        <v>0</v>
      </c>
      <c r="AQ66" s="31">
        <f t="shared" si="58"/>
        <v>0</v>
      </c>
      <c r="AR66" s="31">
        <f t="shared" si="58"/>
        <v>0</v>
      </c>
      <c r="AS66" s="31">
        <f t="shared" si="58"/>
        <v>0</v>
      </c>
      <c r="AT66" s="31">
        <f t="shared" si="58"/>
        <v>0</v>
      </c>
      <c r="AU66" s="31">
        <f t="shared" si="58"/>
        <v>0</v>
      </c>
      <c r="AV66" s="31">
        <f t="shared" si="58"/>
        <v>0</v>
      </c>
      <c r="AW66" s="31">
        <f t="shared" si="58"/>
        <v>0</v>
      </c>
      <c r="AX66" s="31">
        <f t="shared" si="58"/>
        <v>0</v>
      </c>
      <c r="AY66" s="31">
        <f t="shared" si="58"/>
        <v>0</v>
      </c>
      <c r="AZ66" s="31">
        <f t="shared" si="58"/>
        <v>0</v>
      </c>
      <c r="BA66" s="31">
        <f t="shared" si="58"/>
        <v>0</v>
      </c>
      <c r="BB66" s="31">
        <f t="shared" si="58"/>
        <v>0</v>
      </c>
      <c r="BC66" s="31">
        <f t="shared" si="58"/>
        <v>0</v>
      </c>
      <c r="BD66" s="31">
        <f t="shared" si="58"/>
        <v>0</v>
      </c>
      <c r="BE66" s="31">
        <f t="shared" si="58"/>
        <v>0</v>
      </c>
      <c r="BF66" s="31">
        <f t="shared" si="58"/>
        <v>0</v>
      </c>
      <c r="BG66" s="31">
        <f t="shared" si="58"/>
        <v>0</v>
      </c>
      <c r="BH66" s="31">
        <f t="shared" si="58"/>
        <v>0</v>
      </c>
      <c r="BI66" s="31">
        <f t="shared" si="58"/>
        <v>0</v>
      </c>
      <c r="BJ66" s="31">
        <f t="shared" si="58"/>
        <v>0</v>
      </c>
      <c r="BK66" s="31">
        <f t="shared" si="58"/>
        <v>0</v>
      </c>
      <c r="BL66" s="31">
        <f t="shared" si="58"/>
        <v>0</v>
      </c>
      <c r="BM66" s="31">
        <f t="shared" si="58"/>
        <v>0</v>
      </c>
      <c r="BN66" s="31">
        <f t="shared" si="58"/>
        <v>0</v>
      </c>
      <c r="BO66" s="31">
        <f t="shared" si="58"/>
        <v>0</v>
      </c>
      <c r="BP66" s="31">
        <f t="shared" si="58"/>
        <v>0</v>
      </c>
      <c r="BQ66" s="31">
        <f t="shared" si="58"/>
        <v>0</v>
      </c>
      <c r="BR66" s="31">
        <f t="shared" si="58"/>
        <v>0</v>
      </c>
      <c r="BS66" s="31">
        <f t="shared" si="58"/>
        <v>0</v>
      </c>
      <c r="BT66" s="31">
        <f t="shared" si="58"/>
        <v>0</v>
      </c>
      <c r="BU66" s="31">
        <f t="shared" si="58"/>
        <v>0</v>
      </c>
      <c r="BV66" s="31">
        <f t="shared" si="58"/>
        <v>0</v>
      </c>
      <c r="BW66" s="31">
        <f t="shared" si="53"/>
        <v>0</v>
      </c>
      <c r="BX66" s="31">
        <f t="shared" si="53"/>
        <v>0</v>
      </c>
      <c r="BY66" s="31">
        <f t="shared" si="53"/>
        <v>0</v>
      </c>
      <c r="BZ66" s="31">
        <f t="shared" si="53"/>
        <v>0</v>
      </c>
      <c r="CA66" s="31">
        <f t="shared" si="53"/>
        <v>0</v>
      </c>
      <c r="CB66" s="31">
        <f t="shared" si="53"/>
        <v>0</v>
      </c>
      <c r="CC66" s="31">
        <f t="shared" si="53"/>
        <v>0</v>
      </c>
      <c r="CD66" s="31">
        <f t="shared" si="53"/>
        <v>0</v>
      </c>
      <c r="CE66" s="31">
        <f t="shared" si="53"/>
        <v>0</v>
      </c>
      <c r="CF66" s="31">
        <f t="shared" si="53"/>
        <v>0</v>
      </c>
      <c r="CG66" s="31">
        <f t="shared" si="53"/>
        <v>0</v>
      </c>
      <c r="CH66" s="31">
        <f t="shared" si="53"/>
        <v>0</v>
      </c>
      <c r="CI66" s="31">
        <f t="shared" si="53"/>
        <v>0</v>
      </c>
      <c r="CJ66" s="31">
        <f t="shared" si="53"/>
        <v>0</v>
      </c>
      <c r="CK66" s="31">
        <f t="shared" si="53"/>
        <v>0</v>
      </c>
      <c r="CL66" s="31">
        <f t="shared" si="53"/>
        <v>0</v>
      </c>
      <c r="CM66" s="31">
        <f t="shared" ref="CM66:DB66" si="59">$F66</f>
        <v>0</v>
      </c>
      <c r="CN66" s="31">
        <f t="shared" si="59"/>
        <v>0</v>
      </c>
      <c r="CO66" s="31">
        <f t="shared" si="59"/>
        <v>0</v>
      </c>
      <c r="CP66" s="31">
        <f t="shared" si="59"/>
        <v>0</v>
      </c>
      <c r="CQ66" s="31">
        <f t="shared" si="59"/>
        <v>0</v>
      </c>
      <c r="CR66" s="31">
        <f t="shared" si="59"/>
        <v>0</v>
      </c>
      <c r="CS66" s="31">
        <f t="shared" si="59"/>
        <v>0</v>
      </c>
      <c r="CT66" s="31">
        <f t="shared" si="59"/>
        <v>0</v>
      </c>
      <c r="CU66" s="31">
        <f t="shared" si="59"/>
        <v>0</v>
      </c>
      <c r="CV66" s="31">
        <f t="shared" si="59"/>
        <v>0</v>
      </c>
      <c r="CW66" s="31">
        <f t="shared" si="59"/>
        <v>0</v>
      </c>
      <c r="CX66" s="31">
        <f t="shared" si="59"/>
        <v>0</v>
      </c>
      <c r="CY66" s="31">
        <f t="shared" si="59"/>
        <v>0</v>
      </c>
      <c r="CZ66" s="31">
        <f t="shared" si="59"/>
        <v>0</v>
      </c>
      <c r="DA66" s="31">
        <f t="shared" si="59"/>
        <v>0</v>
      </c>
      <c r="DB66" s="31">
        <f t="shared" si="59"/>
        <v>0</v>
      </c>
    </row>
    <row r="67" spans="1:106" collapsed="1">
      <c r="A67" s="151"/>
      <c r="C67" s="63"/>
      <c r="F67" s="66"/>
      <c r="G67" s="54"/>
      <c r="H67" s="254"/>
      <c r="I67" s="54"/>
      <c r="J67" s="256">
        <f t="shared" ref="J67:AO67" si="60">SUM(J56:J66)</f>
        <v>900</v>
      </c>
      <c r="K67" s="256">
        <f t="shared" si="60"/>
        <v>900</v>
      </c>
      <c r="L67" s="256">
        <f t="shared" si="60"/>
        <v>900</v>
      </c>
      <c r="M67" s="256">
        <f t="shared" si="60"/>
        <v>900</v>
      </c>
      <c r="N67" s="256">
        <f t="shared" si="60"/>
        <v>900</v>
      </c>
      <c r="O67" s="256">
        <f t="shared" si="60"/>
        <v>900</v>
      </c>
      <c r="P67" s="256">
        <f t="shared" si="60"/>
        <v>900</v>
      </c>
      <c r="Q67" s="256">
        <f t="shared" si="60"/>
        <v>900</v>
      </c>
      <c r="R67" s="256">
        <f t="shared" si="60"/>
        <v>900</v>
      </c>
      <c r="S67" s="256">
        <f t="shared" si="60"/>
        <v>900</v>
      </c>
      <c r="T67" s="256">
        <f t="shared" si="60"/>
        <v>900</v>
      </c>
      <c r="U67" s="256">
        <f t="shared" si="60"/>
        <v>900</v>
      </c>
      <c r="V67" s="256">
        <f t="shared" si="60"/>
        <v>900</v>
      </c>
      <c r="W67" s="256">
        <f t="shared" si="60"/>
        <v>900</v>
      </c>
      <c r="X67" s="256">
        <f t="shared" si="60"/>
        <v>900</v>
      </c>
      <c r="Y67" s="256">
        <f t="shared" si="60"/>
        <v>900</v>
      </c>
      <c r="Z67" s="256">
        <f t="shared" si="60"/>
        <v>900</v>
      </c>
      <c r="AA67" s="256">
        <f t="shared" si="60"/>
        <v>900</v>
      </c>
      <c r="AB67" s="256">
        <f t="shared" si="60"/>
        <v>900</v>
      </c>
      <c r="AC67" s="256">
        <f t="shared" si="60"/>
        <v>900</v>
      </c>
      <c r="AD67" s="256">
        <f t="shared" si="60"/>
        <v>900</v>
      </c>
      <c r="AE67" s="256">
        <f t="shared" si="60"/>
        <v>900</v>
      </c>
      <c r="AF67" s="256">
        <f t="shared" si="60"/>
        <v>900</v>
      </c>
      <c r="AG67" s="256">
        <f t="shared" si="60"/>
        <v>900</v>
      </c>
      <c r="AH67" s="256">
        <f t="shared" si="60"/>
        <v>900</v>
      </c>
      <c r="AI67" s="256">
        <f t="shared" si="60"/>
        <v>900</v>
      </c>
      <c r="AJ67" s="256">
        <f t="shared" si="60"/>
        <v>900</v>
      </c>
      <c r="AK67" s="256">
        <f t="shared" si="60"/>
        <v>900</v>
      </c>
      <c r="AL67" s="256">
        <f t="shared" si="60"/>
        <v>900</v>
      </c>
      <c r="AM67" s="256">
        <f t="shared" si="60"/>
        <v>900</v>
      </c>
      <c r="AN67" s="256">
        <f t="shared" si="60"/>
        <v>900</v>
      </c>
      <c r="AO67" s="256">
        <f t="shared" si="60"/>
        <v>900</v>
      </c>
      <c r="AP67" s="256">
        <f t="shared" ref="AP67:DA67" si="61">SUM(AP56:AP66)</f>
        <v>900</v>
      </c>
      <c r="AQ67" s="256">
        <f t="shared" si="61"/>
        <v>900</v>
      </c>
      <c r="AR67" s="256">
        <f t="shared" si="61"/>
        <v>900</v>
      </c>
      <c r="AS67" s="256">
        <f t="shared" si="61"/>
        <v>900</v>
      </c>
      <c r="AT67" s="256">
        <f t="shared" si="61"/>
        <v>900</v>
      </c>
      <c r="AU67" s="256">
        <f t="shared" si="61"/>
        <v>900</v>
      </c>
      <c r="AV67" s="256">
        <f t="shared" si="61"/>
        <v>900</v>
      </c>
      <c r="AW67" s="256">
        <f t="shared" si="61"/>
        <v>900</v>
      </c>
      <c r="AX67" s="256">
        <f t="shared" si="61"/>
        <v>900</v>
      </c>
      <c r="AY67" s="256">
        <f t="shared" si="61"/>
        <v>900</v>
      </c>
      <c r="AZ67" s="256">
        <f t="shared" si="61"/>
        <v>900</v>
      </c>
      <c r="BA67" s="256">
        <f t="shared" si="61"/>
        <v>900</v>
      </c>
      <c r="BB67" s="256">
        <f t="shared" si="61"/>
        <v>900</v>
      </c>
      <c r="BC67" s="256">
        <f t="shared" si="61"/>
        <v>900</v>
      </c>
      <c r="BD67" s="256">
        <f t="shared" si="61"/>
        <v>900</v>
      </c>
      <c r="BE67" s="256">
        <f t="shared" si="61"/>
        <v>900</v>
      </c>
      <c r="BF67" s="256">
        <f t="shared" si="61"/>
        <v>900</v>
      </c>
      <c r="BG67" s="256">
        <f t="shared" si="61"/>
        <v>900</v>
      </c>
      <c r="BH67" s="256">
        <f t="shared" si="61"/>
        <v>900</v>
      </c>
      <c r="BI67" s="256">
        <f t="shared" si="61"/>
        <v>900</v>
      </c>
      <c r="BJ67" s="256">
        <f t="shared" si="61"/>
        <v>900</v>
      </c>
      <c r="BK67" s="256">
        <f t="shared" si="61"/>
        <v>900</v>
      </c>
      <c r="BL67" s="256">
        <f t="shared" si="61"/>
        <v>900</v>
      </c>
      <c r="BM67" s="256">
        <f t="shared" si="61"/>
        <v>900</v>
      </c>
      <c r="BN67" s="256">
        <f t="shared" si="61"/>
        <v>900</v>
      </c>
      <c r="BO67" s="256">
        <f t="shared" si="61"/>
        <v>900</v>
      </c>
      <c r="BP67" s="256">
        <f t="shared" si="61"/>
        <v>900</v>
      </c>
      <c r="BQ67" s="256">
        <f t="shared" si="61"/>
        <v>900</v>
      </c>
      <c r="BR67" s="256">
        <f t="shared" si="61"/>
        <v>900</v>
      </c>
      <c r="BS67" s="256">
        <f t="shared" si="61"/>
        <v>900</v>
      </c>
      <c r="BT67" s="256">
        <f t="shared" si="61"/>
        <v>900</v>
      </c>
      <c r="BU67" s="256">
        <f t="shared" si="61"/>
        <v>900</v>
      </c>
      <c r="BV67" s="256">
        <f t="shared" si="61"/>
        <v>900</v>
      </c>
      <c r="BW67" s="256">
        <f t="shared" si="61"/>
        <v>900</v>
      </c>
      <c r="BX67" s="256">
        <f t="shared" si="61"/>
        <v>900</v>
      </c>
      <c r="BY67" s="256">
        <f t="shared" si="61"/>
        <v>900</v>
      </c>
      <c r="BZ67" s="256">
        <f t="shared" si="61"/>
        <v>900</v>
      </c>
      <c r="CA67" s="256">
        <f t="shared" si="61"/>
        <v>900</v>
      </c>
      <c r="CB67" s="256">
        <f t="shared" si="61"/>
        <v>900</v>
      </c>
      <c r="CC67" s="256">
        <f t="shared" si="61"/>
        <v>900</v>
      </c>
      <c r="CD67" s="256">
        <f t="shared" si="61"/>
        <v>900</v>
      </c>
      <c r="CE67" s="256">
        <f t="shared" si="61"/>
        <v>900</v>
      </c>
      <c r="CF67" s="256">
        <f t="shared" si="61"/>
        <v>900</v>
      </c>
      <c r="CG67" s="256">
        <f t="shared" si="61"/>
        <v>900</v>
      </c>
      <c r="CH67" s="256">
        <f t="shared" si="61"/>
        <v>900</v>
      </c>
      <c r="CI67" s="256">
        <f t="shared" si="61"/>
        <v>900</v>
      </c>
      <c r="CJ67" s="256">
        <f t="shared" si="61"/>
        <v>900</v>
      </c>
      <c r="CK67" s="256">
        <f t="shared" si="61"/>
        <v>900</v>
      </c>
      <c r="CL67" s="256">
        <f t="shared" si="61"/>
        <v>900</v>
      </c>
      <c r="CM67" s="256">
        <f t="shared" si="61"/>
        <v>900</v>
      </c>
      <c r="CN67" s="256">
        <f t="shared" si="61"/>
        <v>900</v>
      </c>
      <c r="CO67" s="256">
        <f t="shared" si="61"/>
        <v>900</v>
      </c>
      <c r="CP67" s="256">
        <f t="shared" si="61"/>
        <v>900</v>
      </c>
      <c r="CQ67" s="256">
        <f t="shared" si="61"/>
        <v>900</v>
      </c>
      <c r="CR67" s="256">
        <f t="shared" si="61"/>
        <v>900</v>
      </c>
      <c r="CS67" s="256">
        <f t="shared" si="61"/>
        <v>900</v>
      </c>
      <c r="CT67" s="256">
        <f t="shared" si="61"/>
        <v>900</v>
      </c>
      <c r="CU67" s="256">
        <f t="shared" si="61"/>
        <v>900</v>
      </c>
      <c r="CV67" s="256">
        <f t="shared" si="61"/>
        <v>900</v>
      </c>
      <c r="CW67" s="256">
        <f t="shared" si="61"/>
        <v>900</v>
      </c>
      <c r="CX67" s="256">
        <f t="shared" si="61"/>
        <v>900</v>
      </c>
      <c r="CY67" s="256">
        <f t="shared" si="61"/>
        <v>900</v>
      </c>
      <c r="CZ67" s="256">
        <f t="shared" si="61"/>
        <v>900</v>
      </c>
      <c r="DA67" s="256">
        <f t="shared" si="61"/>
        <v>900</v>
      </c>
      <c r="DB67" s="256">
        <f t="shared" ref="DB67" si="62">SUM(DB56:DB66)</f>
        <v>900</v>
      </c>
    </row>
    <row r="68" spans="1:106">
      <c r="A68" s="151"/>
      <c r="C68" s="63"/>
      <c r="F68" s="66"/>
      <c r="G68" s="54"/>
      <c r="H68" s="254"/>
      <c r="I68" s="54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153"/>
      <c r="BN68" s="153"/>
      <c r="BO68" s="153"/>
      <c r="BP68" s="153"/>
      <c r="BQ68" s="153"/>
      <c r="BR68" s="153"/>
      <c r="BS68" s="153"/>
      <c r="BT68" s="153"/>
      <c r="BU68" s="153"/>
      <c r="BV68" s="153"/>
      <c r="BW68" s="153"/>
      <c r="BX68" s="153"/>
      <c r="BY68" s="153"/>
      <c r="BZ68" s="153"/>
      <c r="CA68" s="153"/>
      <c r="CB68" s="153"/>
      <c r="CC68" s="153"/>
      <c r="CD68" s="153"/>
      <c r="CE68" s="153"/>
      <c r="CF68" s="153"/>
      <c r="CG68" s="153"/>
      <c r="CH68" s="153"/>
      <c r="CI68" s="153"/>
      <c r="CJ68" s="153"/>
      <c r="CK68" s="153"/>
      <c r="CL68" s="153"/>
      <c r="CM68" s="153"/>
      <c r="CN68" s="153"/>
      <c r="CO68" s="153"/>
      <c r="CP68" s="153"/>
      <c r="CQ68" s="153"/>
      <c r="CR68" s="153"/>
      <c r="CS68" s="153"/>
      <c r="CT68" s="153"/>
      <c r="CU68" s="153"/>
      <c r="CV68" s="153"/>
      <c r="CW68" s="153"/>
      <c r="CX68" s="153"/>
      <c r="CY68" s="153"/>
      <c r="CZ68" s="153"/>
      <c r="DA68" s="153"/>
      <c r="DB68" s="153"/>
    </row>
    <row r="69" spans="1:106">
      <c r="A69" s="151"/>
      <c r="C69" s="63"/>
      <c r="F69" s="66"/>
      <c r="G69" s="54"/>
      <c r="H69" s="254"/>
      <c r="I69" s="54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153"/>
      <c r="BN69" s="153"/>
      <c r="BO69" s="153"/>
      <c r="BP69" s="153"/>
      <c r="BQ69" s="153"/>
      <c r="BR69" s="153"/>
      <c r="BS69" s="153"/>
      <c r="BT69" s="153"/>
      <c r="BU69" s="153"/>
      <c r="BV69" s="153"/>
      <c r="BW69" s="153"/>
      <c r="BX69" s="153"/>
      <c r="BY69" s="153"/>
      <c r="BZ69" s="153"/>
      <c r="CA69" s="153"/>
      <c r="CB69" s="153"/>
      <c r="CC69" s="153"/>
      <c r="CD69" s="153"/>
      <c r="CE69" s="153"/>
      <c r="CF69" s="153"/>
      <c r="CG69" s="153"/>
      <c r="CH69" s="153"/>
      <c r="CI69" s="153"/>
      <c r="CJ69" s="153"/>
      <c r="CK69" s="153"/>
      <c r="CL69" s="153"/>
      <c r="CM69" s="153"/>
      <c r="CN69" s="153"/>
      <c r="CO69" s="153"/>
      <c r="CP69" s="153"/>
      <c r="CQ69" s="153"/>
      <c r="CR69" s="153"/>
      <c r="CS69" s="153"/>
      <c r="CT69" s="153"/>
      <c r="CU69" s="153"/>
      <c r="CV69" s="153"/>
      <c r="CW69" s="153"/>
      <c r="CX69" s="153"/>
      <c r="CY69" s="153"/>
      <c r="CZ69" s="153"/>
      <c r="DA69" s="153"/>
      <c r="DB69" s="153"/>
    </row>
    <row r="70" spans="1:106" ht="13">
      <c r="A70" s="151"/>
      <c r="C70" s="14" t="s">
        <v>104</v>
      </c>
      <c r="F70" s="66"/>
      <c r="G70" s="54"/>
      <c r="H70" s="254"/>
      <c r="I70" s="54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153"/>
      <c r="V70" s="153"/>
      <c r="W70" s="153"/>
      <c r="X70" s="153"/>
      <c r="Y70" s="153"/>
      <c r="Z70" s="153"/>
      <c r="AA70" s="153"/>
      <c r="AB70" s="153"/>
      <c r="AC70" s="153"/>
      <c r="AD70" s="153"/>
      <c r="AE70" s="153"/>
      <c r="AF70" s="153"/>
      <c r="AG70" s="153"/>
      <c r="AH70" s="153"/>
      <c r="AI70" s="153"/>
      <c r="AJ70" s="153"/>
      <c r="AK70" s="153"/>
      <c r="AL70" s="153"/>
      <c r="AM70" s="153"/>
      <c r="AN70" s="153"/>
      <c r="AO70" s="153"/>
      <c r="AP70" s="153"/>
      <c r="AQ70" s="153"/>
      <c r="AR70" s="153"/>
      <c r="AS70" s="153"/>
      <c r="AT70" s="153"/>
      <c r="AU70" s="153"/>
      <c r="AV70" s="153"/>
      <c r="AW70" s="153"/>
      <c r="AX70" s="153"/>
      <c r="AY70" s="153"/>
      <c r="AZ70" s="153"/>
      <c r="BA70" s="153"/>
      <c r="BB70" s="153"/>
      <c r="BC70" s="153"/>
      <c r="BD70" s="153"/>
      <c r="BE70" s="153"/>
      <c r="BF70" s="153"/>
      <c r="BG70" s="153"/>
      <c r="BH70" s="153"/>
      <c r="BI70" s="153"/>
      <c r="BJ70" s="153"/>
      <c r="BK70" s="153"/>
      <c r="BL70" s="153"/>
      <c r="BM70" s="153"/>
      <c r="BN70" s="153"/>
      <c r="BO70" s="153"/>
      <c r="BP70" s="153"/>
      <c r="BQ70" s="153"/>
      <c r="BR70" s="153"/>
      <c r="BS70" s="153"/>
      <c r="BT70" s="153"/>
      <c r="BU70" s="153"/>
      <c r="BV70" s="153"/>
      <c r="BW70" s="153"/>
      <c r="BX70" s="153"/>
      <c r="BY70" s="153"/>
      <c r="BZ70" s="153"/>
      <c r="CA70" s="153"/>
      <c r="CB70" s="153"/>
      <c r="CC70" s="153"/>
      <c r="CD70" s="153"/>
      <c r="CE70" s="153"/>
      <c r="CF70" s="153"/>
      <c r="CG70" s="153"/>
      <c r="CH70" s="153"/>
      <c r="CI70" s="153"/>
      <c r="CJ70" s="153"/>
      <c r="CK70" s="153"/>
      <c r="CL70" s="153"/>
      <c r="CM70" s="153"/>
      <c r="CN70" s="153"/>
      <c r="CO70" s="153"/>
      <c r="CP70" s="153"/>
      <c r="CQ70" s="153"/>
      <c r="CR70" s="153"/>
      <c r="CS70" s="153"/>
      <c r="CT70" s="153"/>
      <c r="CU70" s="153"/>
      <c r="CV70" s="153"/>
      <c r="CW70" s="153"/>
      <c r="CX70" s="153"/>
      <c r="CY70" s="153"/>
      <c r="CZ70" s="153"/>
      <c r="DA70" s="153"/>
      <c r="DB70" s="153"/>
    </row>
    <row r="71" spans="1:106">
      <c r="A71" s="151"/>
      <c r="C71" s="63"/>
      <c r="F71" s="66"/>
      <c r="G71" s="54"/>
      <c r="H71" s="254"/>
      <c r="I71" s="54"/>
      <c r="K71" s="153"/>
      <c r="L71" s="153"/>
      <c r="M71" s="153"/>
      <c r="N71" s="153"/>
      <c r="O71" s="153"/>
      <c r="P71" s="153"/>
      <c r="Q71" s="153"/>
      <c r="R71" s="153"/>
      <c r="S71" s="153"/>
      <c r="T71" s="153"/>
      <c r="U71" s="153"/>
      <c r="V71" s="153"/>
      <c r="W71" s="153"/>
      <c r="X71" s="153"/>
      <c r="Y71" s="153"/>
      <c r="Z71" s="153"/>
      <c r="AA71" s="153"/>
      <c r="AB71" s="153"/>
      <c r="AC71" s="153"/>
      <c r="AD71" s="153"/>
      <c r="AE71" s="153"/>
      <c r="AF71" s="153"/>
      <c r="AG71" s="153"/>
      <c r="AH71" s="153"/>
      <c r="AI71" s="153"/>
      <c r="AJ71" s="153"/>
      <c r="AK71" s="153"/>
      <c r="AL71" s="153"/>
      <c r="AM71" s="153"/>
      <c r="AN71" s="153"/>
      <c r="AO71" s="153"/>
      <c r="AP71" s="153"/>
      <c r="AQ71" s="153"/>
      <c r="AR71" s="153"/>
      <c r="AS71" s="153"/>
      <c r="AT71" s="153"/>
      <c r="AU71" s="153"/>
      <c r="AV71" s="153"/>
      <c r="AW71" s="153"/>
      <c r="AX71" s="153"/>
      <c r="AY71" s="153"/>
      <c r="AZ71" s="153"/>
      <c r="BA71" s="153"/>
      <c r="BB71" s="153"/>
      <c r="BC71" s="153"/>
      <c r="BD71" s="153"/>
      <c r="BE71" s="153"/>
      <c r="BF71" s="153"/>
      <c r="BG71" s="153"/>
      <c r="BH71" s="153"/>
      <c r="BI71" s="153"/>
      <c r="BJ71" s="153"/>
      <c r="BK71" s="153"/>
      <c r="BL71" s="153"/>
      <c r="BM71" s="153"/>
      <c r="BN71" s="153"/>
      <c r="BO71" s="153"/>
      <c r="BP71" s="153"/>
      <c r="BQ71" s="153"/>
      <c r="BR71" s="153"/>
      <c r="BS71" s="153"/>
      <c r="BT71" s="153"/>
      <c r="BU71" s="153"/>
      <c r="BV71" s="153"/>
      <c r="BW71" s="153"/>
      <c r="BX71" s="153"/>
      <c r="BY71" s="153"/>
      <c r="BZ71" s="153"/>
      <c r="CA71" s="153"/>
      <c r="CB71" s="153"/>
      <c r="CC71" s="153"/>
      <c r="CD71" s="153"/>
      <c r="CE71" s="153"/>
      <c r="CF71" s="153"/>
      <c r="CG71" s="153"/>
      <c r="CH71" s="153"/>
      <c r="CI71" s="153"/>
      <c r="CJ71" s="153"/>
      <c r="CK71" s="153"/>
      <c r="CL71" s="153"/>
      <c r="CM71" s="153"/>
      <c r="CN71" s="153"/>
      <c r="CO71" s="153"/>
      <c r="CP71" s="153"/>
      <c r="CQ71" s="153"/>
      <c r="CR71" s="153"/>
      <c r="CS71" s="153"/>
      <c r="CT71" s="153"/>
      <c r="CU71" s="153"/>
      <c r="CV71" s="153"/>
      <c r="CW71" s="153"/>
      <c r="CX71" s="153"/>
      <c r="CY71" s="153"/>
      <c r="CZ71" s="153"/>
      <c r="DA71" s="153"/>
      <c r="DB71" s="153"/>
    </row>
    <row r="72" spans="1:106">
      <c r="A72" s="151"/>
      <c r="C72" s="73" t="str">
        <f>C56</f>
        <v>A100</v>
      </c>
      <c r="F72" s="65">
        <f>Inputs!K43</f>
        <v>400</v>
      </c>
      <c r="G72" s="54" t="s">
        <v>95</v>
      </c>
      <c r="H72" s="254"/>
      <c r="I72" s="54"/>
      <c r="J72" s="257">
        <f t="shared" ref="J72:BU75" si="63">$F72*$F56</f>
        <v>0</v>
      </c>
      <c r="K72" s="257">
        <f t="shared" si="63"/>
        <v>0</v>
      </c>
      <c r="L72" s="257">
        <f t="shared" si="63"/>
        <v>0</v>
      </c>
      <c r="M72" s="257">
        <f t="shared" si="63"/>
        <v>0</v>
      </c>
      <c r="N72" s="257">
        <f t="shared" si="63"/>
        <v>0</v>
      </c>
      <c r="O72" s="257">
        <f t="shared" si="63"/>
        <v>0</v>
      </c>
      <c r="P72" s="257">
        <f t="shared" si="63"/>
        <v>0</v>
      </c>
      <c r="Q72" s="257">
        <f t="shared" si="63"/>
        <v>0</v>
      </c>
      <c r="R72" s="257">
        <f t="shared" si="63"/>
        <v>0</v>
      </c>
      <c r="S72" s="257">
        <f t="shared" si="63"/>
        <v>0</v>
      </c>
      <c r="T72" s="257">
        <f t="shared" si="63"/>
        <v>0</v>
      </c>
      <c r="U72" s="257">
        <f t="shared" si="63"/>
        <v>0</v>
      </c>
      <c r="V72" s="257">
        <f t="shared" si="63"/>
        <v>0</v>
      </c>
      <c r="W72" s="257">
        <f t="shared" si="63"/>
        <v>0</v>
      </c>
      <c r="X72" s="257">
        <f t="shared" si="63"/>
        <v>0</v>
      </c>
      <c r="Y72" s="257">
        <f t="shared" si="63"/>
        <v>0</v>
      </c>
      <c r="Z72" s="257">
        <f t="shared" si="63"/>
        <v>0</v>
      </c>
      <c r="AA72" s="257">
        <f t="shared" si="63"/>
        <v>0</v>
      </c>
      <c r="AB72" s="257">
        <f t="shared" si="63"/>
        <v>0</v>
      </c>
      <c r="AC72" s="257">
        <f t="shared" si="63"/>
        <v>0</v>
      </c>
      <c r="AD72" s="257">
        <f t="shared" si="63"/>
        <v>0</v>
      </c>
      <c r="AE72" s="257">
        <f t="shared" si="63"/>
        <v>0</v>
      </c>
      <c r="AF72" s="257">
        <f t="shared" si="63"/>
        <v>0</v>
      </c>
      <c r="AG72" s="257">
        <f t="shared" si="63"/>
        <v>0</v>
      </c>
      <c r="AH72" s="257">
        <f t="shared" si="63"/>
        <v>0</v>
      </c>
      <c r="AI72" s="257">
        <f t="shared" si="63"/>
        <v>0</v>
      </c>
      <c r="AJ72" s="257">
        <f t="shared" si="63"/>
        <v>0</v>
      </c>
      <c r="AK72" s="257">
        <f t="shared" si="63"/>
        <v>0</v>
      </c>
      <c r="AL72" s="257">
        <f t="shared" si="63"/>
        <v>0</v>
      </c>
      <c r="AM72" s="257">
        <f t="shared" si="63"/>
        <v>0</v>
      </c>
      <c r="AN72" s="257">
        <f t="shared" si="63"/>
        <v>0</v>
      </c>
      <c r="AO72" s="257">
        <f t="shared" si="63"/>
        <v>0</v>
      </c>
      <c r="AP72" s="257">
        <f t="shared" si="63"/>
        <v>0</v>
      </c>
      <c r="AQ72" s="257">
        <f t="shared" si="63"/>
        <v>0</v>
      </c>
      <c r="AR72" s="257">
        <f t="shared" si="63"/>
        <v>0</v>
      </c>
      <c r="AS72" s="257">
        <f t="shared" si="63"/>
        <v>0</v>
      </c>
      <c r="AT72" s="257">
        <f t="shared" si="63"/>
        <v>0</v>
      </c>
      <c r="AU72" s="257">
        <f t="shared" si="63"/>
        <v>0</v>
      </c>
      <c r="AV72" s="257">
        <f t="shared" si="63"/>
        <v>0</v>
      </c>
      <c r="AW72" s="257">
        <f t="shared" si="63"/>
        <v>0</v>
      </c>
      <c r="AX72" s="257">
        <f t="shared" si="63"/>
        <v>0</v>
      </c>
      <c r="AY72" s="257">
        <f t="shared" si="63"/>
        <v>0</v>
      </c>
      <c r="AZ72" s="257">
        <f t="shared" si="63"/>
        <v>0</v>
      </c>
      <c r="BA72" s="257">
        <f t="shared" si="63"/>
        <v>0</v>
      </c>
      <c r="BB72" s="257">
        <f t="shared" si="63"/>
        <v>0</v>
      </c>
      <c r="BC72" s="257">
        <f t="shared" si="63"/>
        <v>0</v>
      </c>
      <c r="BD72" s="257">
        <f t="shared" si="63"/>
        <v>0</v>
      </c>
      <c r="BE72" s="257">
        <f t="shared" si="63"/>
        <v>0</v>
      </c>
      <c r="BF72" s="257">
        <f t="shared" si="63"/>
        <v>0</v>
      </c>
      <c r="BG72" s="257">
        <f t="shared" si="63"/>
        <v>0</v>
      </c>
      <c r="BH72" s="257">
        <f t="shared" si="63"/>
        <v>0</v>
      </c>
      <c r="BI72" s="257">
        <f t="shared" si="63"/>
        <v>0</v>
      </c>
      <c r="BJ72" s="257">
        <f t="shared" si="63"/>
        <v>0</v>
      </c>
      <c r="BK72" s="257">
        <f t="shared" si="63"/>
        <v>0</v>
      </c>
      <c r="BL72" s="257">
        <f t="shared" si="63"/>
        <v>0</v>
      </c>
      <c r="BM72" s="257">
        <f t="shared" si="63"/>
        <v>0</v>
      </c>
      <c r="BN72" s="257">
        <f t="shared" si="63"/>
        <v>0</v>
      </c>
      <c r="BO72" s="257">
        <f t="shared" si="63"/>
        <v>0</v>
      </c>
      <c r="BP72" s="257">
        <f t="shared" si="63"/>
        <v>0</v>
      </c>
      <c r="BQ72" s="257">
        <f t="shared" si="63"/>
        <v>0</v>
      </c>
      <c r="BR72" s="257">
        <f t="shared" si="63"/>
        <v>0</v>
      </c>
      <c r="BS72" s="257">
        <f t="shared" si="63"/>
        <v>0</v>
      </c>
      <c r="BT72" s="257">
        <f t="shared" si="63"/>
        <v>0</v>
      </c>
      <c r="BU72" s="257">
        <f t="shared" si="63"/>
        <v>0</v>
      </c>
      <c r="BV72" s="257">
        <f t="shared" ref="BV72:DB77" si="64">$F72*$F56</f>
        <v>0</v>
      </c>
      <c r="BW72" s="257">
        <f t="shared" si="64"/>
        <v>0</v>
      </c>
      <c r="BX72" s="257">
        <f t="shared" si="64"/>
        <v>0</v>
      </c>
      <c r="BY72" s="257">
        <f t="shared" si="64"/>
        <v>0</v>
      </c>
      <c r="BZ72" s="257">
        <f t="shared" si="64"/>
        <v>0</v>
      </c>
      <c r="CA72" s="257">
        <f t="shared" si="64"/>
        <v>0</v>
      </c>
      <c r="CB72" s="257">
        <f t="shared" si="64"/>
        <v>0</v>
      </c>
      <c r="CC72" s="257">
        <f t="shared" si="64"/>
        <v>0</v>
      </c>
      <c r="CD72" s="257">
        <f t="shared" si="64"/>
        <v>0</v>
      </c>
      <c r="CE72" s="257">
        <f t="shared" si="64"/>
        <v>0</v>
      </c>
      <c r="CF72" s="257">
        <f t="shared" si="64"/>
        <v>0</v>
      </c>
      <c r="CG72" s="257">
        <f t="shared" si="64"/>
        <v>0</v>
      </c>
      <c r="CH72" s="257">
        <f t="shared" si="64"/>
        <v>0</v>
      </c>
      <c r="CI72" s="257">
        <f t="shared" si="64"/>
        <v>0</v>
      </c>
      <c r="CJ72" s="257">
        <f t="shared" si="64"/>
        <v>0</v>
      </c>
      <c r="CK72" s="257">
        <f t="shared" si="64"/>
        <v>0</v>
      </c>
      <c r="CL72" s="257">
        <f t="shared" si="64"/>
        <v>0</v>
      </c>
      <c r="CM72" s="257">
        <f t="shared" si="64"/>
        <v>0</v>
      </c>
      <c r="CN72" s="257">
        <f t="shared" si="64"/>
        <v>0</v>
      </c>
      <c r="CO72" s="257">
        <f t="shared" si="64"/>
        <v>0</v>
      </c>
      <c r="CP72" s="257">
        <f t="shared" si="64"/>
        <v>0</v>
      </c>
      <c r="CQ72" s="257">
        <f t="shared" si="64"/>
        <v>0</v>
      </c>
      <c r="CR72" s="257">
        <f t="shared" si="64"/>
        <v>0</v>
      </c>
      <c r="CS72" s="257">
        <f t="shared" si="64"/>
        <v>0</v>
      </c>
      <c r="CT72" s="257">
        <f t="shared" si="64"/>
        <v>0</v>
      </c>
      <c r="CU72" s="257">
        <f t="shared" si="64"/>
        <v>0</v>
      </c>
      <c r="CV72" s="257">
        <f t="shared" si="64"/>
        <v>0</v>
      </c>
      <c r="CW72" s="257">
        <f t="shared" si="64"/>
        <v>0</v>
      </c>
      <c r="CX72" s="257">
        <f t="shared" si="64"/>
        <v>0</v>
      </c>
      <c r="CY72" s="257">
        <f t="shared" si="64"/>
        <v>0</v>
      </c>
      <c r="CZ72" s="257">
        <f t="shared" si="64"/>
        <v>0</v>
      </c>
      <c r="DA72" s="257">
        <f t="shared" si="64"/>
        <v>0</v>
      </c>
      <c r="DB72" s="257">
        <f t="shared" si="64"/>
        <v>0</v>
      </c>
    </row>
    <row r="73" spans="1:106">
      <c r="A73" s="151"/>
      <c r="C73" s="73" t="str">
        <f t="shared" ref="C73:C82" si="65">C57</f>
        <v>H100</v>
      </c>
      <c r="F73" s="65">
        <f>Inputs!K44</f>
        <v>700</v>
      </c>
      <c r="G73" s="54" t="s">
        <v>95</v>
      </c>
      <c r="H73" s="254"/>
      <c r="I73" s="54"/>
      <c r="J73" s="257">
        <f t="shared" si="63"/>
        <v>140000</v>
      </c>
      <c r="K73" s="257">
        <f t="shared" si="63"/>
        <v>140000</v>
      </c>
      <c r="L73" s="257">
        <f t="shared" si="63"/>
        <v>140000</v>
      </c>
      <c r="M73" s="257">
        <f t="shared" si="63"/>
        <v>140000</v>
      </c>
      <c r="N73" s="257">
        <f t="shared" si="63"/>
        <v>140000</v>
      </c>
      <c r="O73" s="257">
        <f t="shared" si="63"/>
        <v>140000</v>
      </c>
      <c r="P73" s="257">
        <f t="shared" si="63"/>
        <v>140000</v>
      </c>
      <c r="Q73" s="257">
        <f t="shared" si="63"/>
        <v>140000</v>
      </c>
      <c r="R73" s="257">
        <f t="shared" si="63"/>
        <v>140000</v>
      </c>
      <c r="S73" s="257">
        <f t="shared" si="63"/>
        <v>140000</v>
      </c>
      <c r="T73" s="257">
        <f t="shared" si="63"/>
        <v>140000</v>
      </c>
      <c r="U73" s="257">
        <f t="shared" si="63"/>
        <v>140000</v>
      </c>
      <c r="V73" s="257">
        <f t="shared" si="63"/>
        <v>140000</v>
      </c>
      <c r="W73" s="257">
        <f t="shared" si="63"/>
        <v>140000</v>
      </c>
      <c r="X73" s="257">
        <f t="shared" si="63"/>
        <v>140000</v>
      </c>
      <c r="Y73" s="257">
        <f t="shared" si="63"/>
        <v>140000</v>
      </c>
      <c r="Z73" s="257">
        <f t="shared" si="63"/>
        <v>140000</v>
      </c>
      <c r="AA73" s="257">
        <f t="shared" si="63"/>
        <v>140000</v>
      </c>
      <c r="AB73" s="257">
        <f t="shared" si="63"/>
        <v>140000</v>
      </c>
      <c r="AC73" s="257">
        <f t="shared" si="63"/>
        <v>140000</v>
      </c>
      <c r="AD73" s="257">
        <f t="shared" si="63"/>
        <v>140000</v>
      </c>
      <c r="AE73" s="257">
        <f t="shared" si="63"/>
        <v>140000</v>
      </c>
      <c r="AF73" s="257">
        <f t="shared" si="63"/>
        <v>140000</v>
      </c>
      <c r="AG73" s="257">
        <f t="shared" si="63"/>
        <v>140000</v>
      </c>
      <c r="AH73" s="257">
        <f t="shared" si="63"/>
        <v>140000</v>
      </c>
      <c r="AI73" s="257">
        <f t="shared" si="63"/>
        <v>140000</v>
      </c>
      <c r="AJ73" s="257">
        <f t="shared" si="63"/>
        <v>140000</v>
      </c>
      <c r="AK73" s="257">
        <f t="shared" si="63"/>
        <v>140000</v>
      </c>
      <c r="AL73" s="257">
        <f t="shared" si="63"/>
        <v>140000</v>
      </c>
      <c r="AM73" s="257">
        <f t="shared" si="63"/>
        <v>140000</v>
      </c>
      <c r="AN73" s="257">
        <f t="shared" si="63"/>
        <v>140000</v>
      </c>
      <c r="AO73" s="257">
        <f t="shared" si="63"/>
        <v>140000</v>
      </c>
      <c r="AP73" s="257">
        <f t="shared" si="63"/>
        <v>140000</v>
      </c>
      <c r="AQ73" s="257">
        <f t="shared" si="63"/>
        <v>140000</v>
      </c>
      <c r="AR73" s="257">
        <f t="shared" si="63"/>
        <v>140000</v>
      </c>
      <c r="AS73" s="257">
        <f t="shared" si="63"/>
        <v>140000</v>
      </c>
      <c r="AT73" s="257">
        <f t="shared" si="63"/>
        <v>140000</v>
      </c>
      <c r="AU73" s="257">
        <f t="shared" si="63"/>
        <v>140000</v>
      </c>
      <c r="AV73" s="257">
        <f t="shared" si="63"/>
        <v>140000</v>
      </c>
      <c r="AW73" s="257">
        <f t="shared" si="63"/>
        <v>140000</v>
      </c>
      <c r="AX73" s="257">
        <f t="shared" si="63"/>
        <v>140000</v>
      </c>
      <c r="AY73" s="257">
        <f t="shared" si="63"/>
        <v>140000</v>
      </c>
      <c r="AZ73" s="257">
        <f t="shared" si="63"/>
        <v>140000</v>
      </c>
      <c r="BA73" s="257">
        <f t="shared" si="63"/>
        <v>140000</v>
      </c>
      <c r="BB73" s="257">
        <f t="shared" si="63"/>
        <v>140000</v>
      </c>
      <c r="BC73" s="257">
        <f t="shared" si="63"/>
        <v>140000</v>
      </c>
      <c r="BD73" s="257">
        <f t="shared" si="63"/>
        <v>140000</v>
      </c>
      <c r="BE73" s="257">
        <f t="shared" si="63"/>
        <v>140000</v>
      </c>
      <c r="BF73" s="257">
        <f t="shared" si="63"/>
        <v>140000</v>
      </c>
      <c r="BG73" s="257">
        <f t="shared" si="63"/>
        <v>140000</v>
      </c>
      <c r="BH73" s="257">
        <f t="shared" si="63"/>
        <v>140000</v>
      </c>
      <c r="BI73" s="257">
        <f t="shared" si="63"/>
        <v>140000</v>
      </c>
      <c r="BJ73" s="257">
        <f t="shared" si="63"/>
        <v>140000</v>
      </c>
      <c r="BK73" s="257">
        <f t="shared" si="63"/>
        <v>140000</v>
      </c>
      <c r="BL73" s="257">
        <f t="shared" si="63"/>
        <v>140000</v>
      </c>
      <c r="BM73" s="257">
        <f t="shared" si="63"/>
        <v>140000</v>
      </c>
      <c r="BN73" s="257">
        <f t="shared" si="63"/>
        <v>140000</v>
      </c>
      <c r="BO73" s="257">
        <f t="shared" si="63"/>
        <v>140000</v>
      </c>
      <c r="BP73" s="257">
        <f t="shared" si="63"/>
        <v>140000</v>
      </c>
      <c r="BQ73" s="257">
        <f t="shared" si="63"/>
        <v>140000</v>
      </c>
      <c r="BR73" s="257">
        <f t="shared" si="63"/>
        <v>140000</v>
      </c>
      <c r="BS73" s="257">
        <f t="shared" si="63"/>
        <v>140000</v>
      </c>
      <c r="BT73" s="257">
        <f t="shared" si="63"/>
        <v>140000</v>
      </c>
      <c r="BU73" s="257">
        <f t="shared" si="63"/>
        <v>140000</v>
      </c>
      <c r="BV73" s="257">
        <f t="shared" si="64"/>
        <v>140000</v>
      </c>
      <c r="BW73" s="257">
        <f t="shared" si="64"/>
        <v>140000</v>
      </c>
      <c r="BX73" s="257">
        <f t="shared" si="64"/>
        <v>140000</v>
      </c>
      <c r="BY73" s="257">
        <f t="shared" si="64"/>
        <v>140000</v>
      </c>
      <c r="BZ73" s="257">
        <f t="shared" si="64"/>
        <v>140000</v>
      </c>
      <c r="CA73" s="257">
        <f t="shared" si="64"/>
        <v>140000</v>
      </c>
      <c r="CB73" s="257">
        <f t="shared" si="64"/>
        <v>140000</v>
      </c>
      <c r="CC73" s="257">
        <f t="shared" si="64"/>
        <v>140000</v>
      </c>
      <c r="CD73" s="257">
        <f t="shared" si="64"/>
        <v>140000</v>
      </c>
      <c r="CE73" s="257">
        <f t="shared" si="64"/>
        <v>140000</v>
      </c>
      <c r="CF73" s="257">
        <f t="shared" si="64"/>
        <v>140000</v>
      </c>
      <c r="CG73" s="257">
        <f t="shared" si="64"/>
        <v>140000</v>
      </c>
      <c r="CH73" s="257">
        <f t="shared" si="64"/>
        <v>140000</v>
      </c>
      <c r="CI73" s="257">
        <f t="shared" si="64"/>
        <v>140000</v>
      </c>
      <c r="CJ73" s="257">
        <f t="shared" si="64"/>
        <v>140000</v>
      </c>
      <c r="CK73" s="257">
        <f t="shared" si="64"/>
        <v>140000</v>
      </c>
      <c r="CL73" s="257">
        <f t="shared" si="64"/>
        <v>140000</v>
      </c>
      <c r="CM73" s="257">
        <f t="shared" si="64"/>
        <v>140000</v>
      </c>
      <c r="CN73" s="257">
        <f t="shared" si="64"/>
        <v>140000</v>
      </c>
      <c r="CO73" s="257">
        <f t="shared" si="64"/>
        <v>140000</v>
      </c>
      <c r="CP73" s="257">
        <f t="shared" si="64"/>
        <v>140000</v>
      </c>
      <c r="CQ73" s="257">
        <f t="shared" si="64"/>
        <v>140000</v>
      </c>
      <c r="CR73" s="257">
        <f t="shared" si="64"/>
        <v>140000</v>
      </c>
      <c r="CS73" s="257">
        <f t="shared" si="64"/>
        <v>140000</v>
      </c>
      <c r="CT73" s="257">
        <f t="shared" si="64"/>
        <v>140000</v>
      </c>
      <c r="CU73" s="257">
        <f t="shared" si="64"/>
        <v>140000</v>
      </c>
      <c r="CV73" s="257">
        <f t="shared" si="64"/>
        <v>140000</v>
      </c>
      <c r="CW73" s="257">
        <f t="shared" si="64"/>
        <v>140000</v>
      </c>
      <c r="CX73" s="257">
        <f t="shared" si="64"/>
        <v>140000</v>
      </c>
      <c r="CY73" s="257">
        <f t="shared" si="64"/>
        <v>140000</v>
      </c>
      <c r="CZ73" s="257">
        <f t="shared" si="64"/>
        <v>140000</v>
      </c>
      <c r="DA73" s="257">
        <f t="shared" si="64"/>
        <v>140000</v>
      </c>
      <c r="DB73" s="257">
        <f t="shared" si="64"/>
        <v>140000</v>
      </c>
    </row>
    <row r="74" spans="1:106">
      <c r="A74" s="151"/>
      <c r="C74" s="73" t="str">
        <f t="shared" si="65"/>
        <v>B200</v>
      </c>
      <c r="F74" s="65">
        <f>Inputs!K45</f>
        <v>1200</v>
      </c>
      <c r="G74" s="54" t="s">
        <v>95</v>
      </c>
      <c r="H74" s="254"/>
      <c r="I74" s="54"/>
      <c r="J74" s="257">
        <f t="shared" si="63"/>
        <v>480000</v>
      </c>
      <c r="K74" s="257">
        <f t="shared" si="63"/>
        <v>480000</v>
      </c>
      <c r="L74" s="257">
        <f t="shared" si="63"/>
        <v>480000</v>
      </c>
      <c r="M74" s="257">
        <f t="shared" si="63"/>
        <v>480000</v>
      </c>
      <c r="N74" s="257">
        <f t="shared" si="63"/>
        <v>480000</v>
      </c>
      <c r="O74" s="257">
        <f t="shared" si="63"/>
        <v>480000</v>
      </c>
      <c r="P74" s="257">
        <f t="shared" si="63"/>
        <v>480000</v>
      </c>
      <c r="Q74" s="257">
        <f t="shared" si="63"/>
        <v>480000</v>
      </c>
      <c r="R74" s="257">
        <f t="shared" si="63"/>
        <v>480000</v>
      </c>
      <c r="S74" s="257">
        <f t="shared" si="63"/>
        <v>480000</v>
      </c>
      <c r="T74" s="257">
        <f t="shared" si="63"/>
        <v>480000</v>
      </c>
      <c r="U74" s="257">
        <f t="shared" si="63"/>
        <v>480000</v>
      </c>
      <c r="V74" s="257">
        <f t="shared" si="63"/>
        <v>480000</v>
      </c>
      <c r="W74" s="257">
        <f t="shared" si="63"/>
        <v>480000</v>
      </c>
      <c r="X74" s="257">
        <f t="shared" si="63"/>
        <v>480000</v>
      </c>
      <c r="Y74" s="257">
        <f t="shared" si="63"/>
        <v>480000</v>
      </c>
      <c r="Z74" s="257">
        <f t="shared" si="63"/>
        <v>480000</v>
      </c>
      <c r="AA74" s="257">
        <f t="shared" si="63"/>
        <v>480000</v>
      </c>
      <c r="AB74" s="257">
        <f t="shared" si="63"/>
        <v>480000</v>
      </c>
      <c r="AC74" s="257">
        <f t="shared" si="63"/>
        <v>480000</v>
      </c>
      <c r="AD74" s="257">
        <f t="shared" si="63"/>
        <v>480000</v>
      </c>
      <c r="AE74" s="257">
        <f t="shared" si="63"/>
        <v>480000</v>
      </c>
      <c r="AF74" s="257">
        <f t="shared" si="63"/>
        <v>480000</v>
      </c>
      <c r="AG74" s="257">
        <f t="shared" si="63"/>
        <v>480000</v>
      </c>
      <c r="AH74" s="257">
        <f t="shared" si="63"/>
        <v>480000</v>
      </c>
      <c r="AI74" s="257">
        <f t="shared" si="63"/>
        <v>480000</v>
      </c>
      <c r="AJ74" s="257">
        <f t="shared" si="63"/>
        <v>480000</v>
      </c>
      <c r="AK74" s="257">
        <f t="shared" si="63"/>
        <v>480000</v>
      </c>
      <c r="AL74" s="257">
        <f t="shared" si="63"/>
        <v>480000</v>
      </c>
      <c r="AM74" s="257">
        <f t="shared" si="63"/>
        <v>480000</v>
      </c>
      <c r="AN74" s="257">
        <f t="shared" si="63"/>
        <v>480000</v>
      </c>
      <c r="AO74" s="257">
        <f t="shared" si="63"/>
        <v>480000</v>
      </c>
      <c r="AP74" s="257">
        <f t="shared" si="63"/>
        <v>480000</v>
      </c>
      <c r="AQ74" s="257">
        <f t="shared" si="63"/>
        <v>480000</v>
      </c>
      <c r="AR74" s="257">
        <f t="shared" si="63"/>
        <v>480000</v>
      </c>
      <c r="AS74" s="257">
        <f t="shared" si="63"/>
        <v>480000</v>
      </c>
      <c r="AT74" s="257">
        <f t="shared" si="63"/>
        <v>480000</v>
      </c>
      <c r="AU74" s="257">
        <f t="shared" si="63"/>
        <v>480000</v>
      </c>
      <c r="AV74" s="257">
        <f t="shared" si="63"/>
        <v>480000</v>
      </c>
      <c r="AW74" s="257">
        <f t="shared" si="63"/>
        <v>480000</v>
      </c>
      <c r="AX74" s="257">
        <f t="shared" si="63"/>
        <v>480000</v>
      </c>
      <c r="AY74" s="257">
        <f t="shared" si="63"/>
        <v>480000</v>
      </c>
      <c r="AZ74" s="257">
        <f t="shared" si="63"/>
        <v>480000</v>
      </c>
      <c r="BA74" s="257">
        <f t="shared" si="63"/>
        <v>480000</v>
      </c>
      <c r="BB74" s="257">
        <f t="shared" si="63"/>
        <v>480000</v>
      </c>
      <c r="BC74" s="257">
        <f t="shared" si="63"/>
        <v>480000</v>
      </c>
      <c r="BD74" s="257">
        <f t="shared" si="63"/>
        <v>480000</v>
      </c>
      <c r="BE74" s="257">
        <f t="shared" si="63"/>
        <v>480000</v>
      </c>
      <c r="BF74" s="257">
        <f t="shared" si="63"/>
        <v>480000</v>
      </c>
      <c r="BG74" s="257">
        <f t="shared" si="63"/>
        <v>480000</v>
      </c>
      <c r="BH74" s="257">
        <f t="shared" si="63"/>
        <v>480000</v>
      </c>
      <c r="BI74" s="257">
        <f t="shared" si="63"/>
        <v>480000</v>
      </c>
      <c r="BJ74" s="257">
        <f t="shared" si="63"/>
        <v>480000</v>
      </c>
      <c r="BK74" s="257">
        <f t="shared" si="63"/>
        <v>480000</v>
      </c>
      <c r="BL74" s="257">
        <f t="shared" si="63"/>
        <v>480000</v>
      </c>
      <c r="BM74" s="257">
        <f t="shared" si="63"/>
        <v>480000</v>
      </c>
      <c r="BN74" s="257">
        <f t="shared" si="63"/>
        <v>480000</v>
      </c>
      <c r="BO74" s="257">
        <f t="shared" si="63"/>
        <v>480000</v>
      </c>
      <c r="BP74" s="257">
        <f t="shared" si="63"/>
        <v>480000</v>
      </c>
      <c r="BQ74" s="257">
        <f t="shared" si="63"/>
        <v>480000</v>
      </c>
      <c r="BR74" s="257">
        <f t="shared" si="63"/>
        <v>480000</v>
      </c>
      <c r="BS74" s="257">
        <f t="shared" si="63"/>
        <v>480000</v>
      </c>
      <c r="BT74" s="257">
        <f t="shared" si="63"/>
        <v>480000</v>
      </c>
      <c r="BU74" s="257">
        <f t="shared" si="63"/>
        <v>480000</v>
      </c>
      <c r="BV74" s="257">
        <f t="shared" si="64"/>
        <v>480000</v>
      </c>
      <c r="BW74" s="257">
        <f t="shared" si="64"/>
        <v>480000</v>
      </c>
      <c r="BX74" s="257">
        <f t="shared" si="64"/>
        <v>480000</v>
      </c>
      <c r="BY74" s="257">
        <f t="shared" si="64"/>
        <v>480000</v>
      </c>
      <c r="BZ74" s="257">
        <f t="shared" si="64"/>
        <v>480000</v>
      </c>
      <c r="CA74" s="257">
        <f t="shared" si="64"/>
        <v>480000</v>
      </c>
      <c r="CB74" s="257">
        <f t="shared" si="64"/>
        <v>480000</v>
      </c>
      <c r="CC74" s="257">
        <f t="shared" si="64"/>
        <v>480000</v>
      </c>
      <c r="CD74" s="257">
        <f t="shared" si="64"/>
        <v>480000</v>
      </c>
      <c r="CE74" s="257">
        <f t="shared" si="64"/>
        <v>480000</v>
      </c>
      <c r="CF74" s="257">
        <f t="shared" si="64"/>
        <v>480000</v>
      </c>
      <c r="CG74" s="257">
        <f t="shared" si="64"/>
        <v>480000</v>
      </c>
      <c r="CH74" s="257">
        <f t="shared" si="64"/>
        <v>480000</v>
      </c>
      <c r="CI74" s="257">
        <f t="shared" si="64"/>
        <v>480000</v>
      </c>
      <c r="CJ74" s="257">
        <f t="shared" si="64"/>
        <v>480000</v>
      </c>
      <c r="CK74" s="257">
        <f t="shared" si="64"/>
        <v>480000</v>
      </c>
      <c r="CL74" s="257">
        <f t="shared" si="64"/>
        <v>480000</v>
      </c>
      <c r="CM74" s="257">
        <f t="shared" si="64"/>
        <v>480000</v>
      </c>
      <c r="CN74" s="257">
        <f t="shared" si="64"/>
        <v>480000</v>
      </c>
      <c r="CO74" s="257">
        <f t="shared" si="64"/>
        <v>480000</v>
      </c>
      <c r="CP74" s="257">
        <f t="shared" si="64"/>
        <v>480000</v>
      </c>
      <c r="CQ74" s="257">
        <f t="shared" si="64"/>
        <v>480000</v>
      </c>
      <c r="CR74" s="257">
        <f t="shared" si="64"/>
        <v>480000</v>
      </c>
      <c r="CS74" s="257">
        <f t="shared" si="64"/>
        <v>480000</v>
      </c>
      <c r="CT74" s="257">
        <f t="shared" si="64"/>
        <v>480000</v>
      </c>
      <c r="CU74" s="257">
        <f t="shared" si="64"/>
        <v>480000</v>
      </c>
      <c r="CV74" s="257">
        <f t="shared" si="64"/>
        <v>480000</v>
      </c>
      <c r="CW74" s="257">
        <f t="shared" si="64"/>
        <v>480000</v>
      </c>
      <c r="CX74" s="257">
        <f t="shared" si="64"/>
        <v>480000</v>
      </c>
      <c r="CY74" s="257">
        <f t="shared" si="64"/>
        <v>480000</v>
      </c>
      <c r="CZ74" s="257">
        <f t="shared" si="64"/>
        <v>480000</v>
      </c>
      <c r="DA74" s="257">
        <f t="shared" si="64"/>
        <v>480000</v>
      </c>
      <c r="DB74" s="257">
        <f t="shared" si="64"/>
        <v>480000</v>
      </c>
    </row>
    <row r="75" spans="1:106">
      <c r="A75" s="151"/>
      <c r="C75" s="73" t="str">
        <f t="shared" si="65"/>
        <v>R100</v>
      </c>
      <c r="F75" s="65">
        <f>Inputs!K46</f>
        <v>1800</v>
      </c>
      <c r="G75" s="54" t="s">
        <v>95</v>
      </c>
      <c r="H75" s="254"/>
      <c r="I75" s="54"/>
      <c r="J75" s="257">
        <f t="shared" si="63"/>
        <v>180000</v>
      </c>
      <c r="K75" s="257">
        <f t="shared" si="63"/>
        <v>180000</v>
      </c>
      <c r="L75" s="257">
        <f t="shared" si="63"/>
        <v>180000</v>
      </c>
      <c r="M75" s="257">
        <f t="shared" si="63"/>
        <v>180000</v>
      </c>
      <c r="N75" s="257">
        <f t="shared" si="63"/>
        <v>180000</v>
      </c>
      <c r="O75" s="257">
        <f t="shared" si="63"/>
        <v>180000</v>
      </c>
      <c r="P75" s="257">
        <f t="shared" si="63"/>
        <v>180000</v>
      </c>
      <c r="Q75" s="257">
        <f t="shared" si="63"/>
        <v>180000</v>
      </c>
      <c r="R75" s="257">
        <f t="shared" si="63"/>
        <v>180000</v>
      </c>
      <c r="S75" s="257">
        <f t="shared" si="63"/>
        <v>180000</v>
      </c>
      <c r="T75" s="257">
        <f t="shared" si="63"/>
        <v>180000</v>
      </c>
      <c r="U75" s="257">
        <f t="shared" si="63"/>
        <v>180000</v>
      </c>
      <c r="V75" s="257">
        <f t="shared" si="63"/>
        <v>180000</v>
      </c>
      <c r="W75" s="257">
        <f t="shared" si="63"/>
        <v>180000</v>
      </c>
      <c r="X75" s="257">
        <f t="shared" si="63"/>
        <v>180000</v>
      </c>
      <c r="Y75" s="257">
        <f t="shared" si="63"/>
        <v>180000</v>
      </c>
      <c r="Z75" s="257">
        <f t="shared" si="63"/>
        <v>180000</v>
      </c>
      <c r="AA75" s="257">
        <f t="shared" si="63"/>
        <v>180000</v>
      </c>
      <c r="AB75" s="257">
        <f t="shared" si="63"/>
        <v>180000</v>
      </c>
      <c r="AC75" s="257">
        <f t="shared" si="63"/>
        <v>180000</v>
      </c>
      <c r="AD75" s="257">
        <f t="shared" si="63"/>
        <v>180000</v>
      </c>
      <c r="AE75" s="257">
        <f t="shared" si="63"/>
        <v>180000</v>
      </c>
      <c r="AF75" s="257">
        <f t="shared" si="63"/>
        <v>180000</v>
      </c>
      <c r="AG75" s="257">
        <f t="shared" si="63"/>
        <v>180000</v>
      </c>
      <c r="AH75" s="257">
        <f t="shared" si="63"/>
        <v>180000</v>
      </c>
      <c r="AI75" s="257">
        <f t="shared" si="63"/>
        <v>180000</v>
      </c>
      <c r="AJ75" s="257">
        <f t="shared" si="63"/>
        <v>180000</v>
      </c>
      <c r="AK75" s="257">
        <f t="shared" si="63"/>
        <v>180000</v>
      </c>
      <c r="AL75" s="257">
        <f t="shared" si="63"/>
        <v>180000</v>
      </c>
      <c r="AM75" s="257">
        <f t="shared" si="63"/>
        <v>180000</v>
      </c>
      <c r="AN75" s="257">
        <f t="shared" si="63"/>
        <v>180000</v>
      </c>
      <c r="AO75" s="257">
        <f t="shared" si="63"/>
        <v>180000</v>
      </c>
      <c r="AP75" s="257">
        <f t="shared" si="63"/>
        <v>180000</v>
      </c>
      <c r="AQ75" s="257">
        <f t="shared" si="63"/>
        <v>180000</v>
      </c>
      <c r="AR75" s="257">
        <f t="shared" si="63"/>
        <v>180000</v>
      </c>
      <c r="AS75" s="257">
        <f t="shared" si="63"/>
        <v>180000</v>
      </c>
      <c r="AT75" s="257">
        <f t="shared" si="63"/>
        <v>180000</v>
      </c>
      <c r="AU75" s="257">
        <f t="shared" si="63"/>
        <v>180000</v>
      </c>
      <c r="AV75" s="257">
        <f t="shared" si="63"/>
        <v>180000</v>
      </c>
      <c r="AW75" s="257">
        <f t="shared" si="63"/>
        <v>180000</v>
      </c>
      <c r="AX75" s="257">
        <f t="shared" si="63"/>
        <v>180000</v>
      </c>
      <c r="AY75" s="257">
        <f t="shared" si="63"/>
        <v>180000</v>
      </c>
      <c r="AZ75" s="257">
        <f t="shared" si="63"/>
        <v>180000</v>
      </c>
      <c r="BA75" s="257">
        <f t="shared" si="63"/>
        <v>180000</v>
      </c>
      <c r="BB75" s="257">
        <f t="shared" si="63"/>
        <v>180000</v>
      </c>
      <c r="BC75" s="257">
        <f t="shared" si="63"/>
        <v>180000</v>
      </c>
      <c r="BD75" s="257">
        <f t="shared" si="63"/>
        <v>180000</v>
      </c>
      <c r="BE75" s="257">
        <f t="shared" si="63"/>
        <v>180000</v>
      </c>
      <c r="BF75" s="257">
        <f t="shared" si="63"/>
        <v>180000</v>
      </c>
      <c r="BG75" s="257">
        <f t="shared" si="63"/>
        <v>180000</v>
      </c>
      <c r="BH75" s="257">
        <f t="shared" si="63"/>
        <v>180000</v>
      </c>
      <c r="BI75" s="257">
        <f t="shared" si="63"/>
        <v>180000</v>
      </c>
      <c r="BJ75" s="257">
        <f t="shared" si="63"/>
        <v>180000</v>
      </c>
      <c r="BK75" s="257">
        <f t="shared" si="63"/>
        <v>180000</v>
      </c>
      <c r="BL75" s="257">
        <f t="shared" si="63"/>
        <v>180000</v>
      </c>
      <c r="BM75" s="257">
        <f t="shared" si="63"/>
        <v>180000</v>
      </c>
      <c r="BN75" s="257">
        <f t="shared" si="63"/>
        <v>180000</v>
      </c>
      <c r="BO75" s="257">
        <f t="shared" si="63"/>
        <v>180000</v>
      </c>
      <c r="BP75" s="257">
        <f t="shared" si="63"/>
        <v>180000</v>
      </c>
      <c r="BQ75" s="257">
        <f t="shared" si="63"/>
        <v>180000</v>
      </c>
      <c r="BR75" s="257">
        <f t="shared" si="63"/>
        <v>180000</v>
      </c>
      <c r="BS75" s="257">
        <f t="shared" si="63"/>
        <v>180000</v>
      </c>
      <c r="BT75" s="257">
        <f t="shared" si="63"/>
        <v>180000</v>
      </c>
      <c r="BU75" s="257">
        <f t="shared" ref="BU75" si="66">$F75*$F59</f>
        <v>180000</v>
      </c>
      <c r="BV75" s="257">
        <f t="shared" si="64"/>
        <v>180000</v>
      </c>
      <c r="BW75" s="257">
        <f t="shared" si="64"/>
        <v>180000</v>
      </c>
      <c r="BX75" s="257">
        <f t="shared" si="64"/>
        <v>180000</v>
      </c>
      <c r="BY75" s="257">
        <f t="shared" si="64"/>
        <v>180000</v>
      </c>
      <c r="BZ75" s="257">
        <f t="shared" si="64"/>
        <v>180000</v>
      </c>
      <c r="CA75" s="257">
        <f t="shared" si="64"/>
        <v>180000</v>
      </c>
      <c r="CB75" s="257">
        <f t="shared" si="64"/>
        <v>180000</v>
      </c>
      <c r="CC75" s="257">
        <f t="shared" si="64"/>
        <v>180000</v>
      </c>
      <c r="CD75" s="257">
        <f t="shared" si="64"/>
        <v>180000</v>
      </c>
      <c r="CE75" s="257">
        <f t="shared" si="64"/>
        <v>180000</v>
      </c>
      <c r="CF75" s="257">
        <f t="shared" si="64"/>
        <v>180000</v>
      </c>
      <c r="CG75" s="257">
        <f t="shared" si="64"/>
        <v>180000</v>
      </c>
      <c r="CH75" s="257">
        <f t="shared" si="64"/>
        <v>180000</v>
      </c>
      <c r="CI75" s="257">
        <f t="shared" si="64"/>
        <v>180000</v>
      </c>
      <c r="CJ75" s="257">
        <f t="shared" si="64"/>
        <v>180000</v>
      </c>
      <c r="CK75" s="257">
        <f t="shared" si="64"/>
        <v>180000</v>
      </c>
      <c r="CL75" s="257">
        <f t="shared" si="64"/>
        <v>180000</v>
      </c>
      <c r="CM75" s="257">
        <f t="shared" si="64"/>
        <v>180000</v>
      </c>
      <c r="CN75" s="257">
        <f t="shared" si="64"/>
        <v>180000</v>
      </c>
      <c r="CO75" s="257">
        <f t="shared" si="64"/>
        <v>180000</v>
      </c>
      <c r="CP75" s="257">
        <f t="shared" si="64"/>
        <v>180000</v>
      </c>
      <c r="CQ75" s="257">
        <f t="shared" si="64"/>
        <v>180000</v>
      </c>
      <c r="CR75" s="257">
        <f t="shared" si="64"/>
        <v>180000</v>
      </c>
      <c r="CS75" s="257">
        <f t="shared" si="64"/>
        <v>180000</v>
      </c>
      <c r="CT75" s="257">
        <f t="shared" si="64"/>
        <v>180000</v>
      </c>
      <c r="CU75" s="257">
        <f t="shared" si="64"/>
        <v>180000</v>
      </c>
      <c r="CV75" s="257">
        <f t="shared" si="64"/>
        <v>180000</v>
      </c>
      <c r="CW75" s="257">
        <f t="shared" si="64"/>
        <v>180000</v>
      </c>
      <c r="CX75" s="257">
        <f t="shared" si="64"/>
        <v>180000</v>
      </c>
      <c r="CY75" s="257">
        <f t="shared" si="64"/>
        <v>180000</v>
      </c>
      <c r="CZ75" s="257">
        <f t="shared" si="64"/>
        <v>180000</v>
      </c>
      <c r="DA75" s="257">
        <f t="shared" si="64"/>
        <v>180000</v>
      </c>
      <c r="DB75" s="257">
        <f t="shared" si="64"/>
        <v>180000</v>
      </c>
    </row>
    <row r="76" spans="1:106">
      <c r="A76" s="151"/>
      <c r="C76" s="73" t="str">
        <f t="shared" si="65"/>
        <v>R300</v>
      </c>
      <c r="F76" s="65">
        <f>Inputs!K47</f>
        <v>3600</v>
      </c>
      <c r="G76" s="54" t="s">
        <v>95</v>
      </c>
      <c r="H76" s="254"/>
      <c r="I76" s="54"/>
      <c r="J76" s="257">
        <f t="shared" ref="J76:BU79" si="67">$F76*$F60</f>
        <v>720000</v>
      </c>
      <c r="K76" s="257">
        <f t="shared" si="67"/>
        <v>720000</v>
      </c>
      <c r="L76" s="257">
        <f t="shared" si="67"/>
        <v>720000</v>
      </c>
      <c r="M76" s="257">
        <f t="shared" si="67"/>
        <v>720000</v>
      </c>
      <c r="N76" s="257">
        <f t="shared" si="67"/>
        <v>720000</v>
      </c>
      <c r="O76" s="257">
        <f t="shared" si="67"/>
        <v>720000</v>
      </c>
      <c r="P76" s="257">
        <f t="shared" si="67"/>
        <v>720000</v>
      </c>
      <c r="Q76" s="257">
        <f t="shared" si="67"/>
        <v>720000</v>
      </c>
      <c r="R76" s="257">
        <f t="shared" si="67"/>
        <v>720000</v>
      </c>
      <c r="S76" s="257">
        <f t="shared" si="67"/>
        <v>720000</v>
      </c>
      <c r="T76" s="257">
        <f t="shared" si="67"/>
        <v>720000</v>
      </c>
      <c r="U76" s="257">
        <f t="shared" si="67"/>
        <v>720000</v>
      </c>
      <c r="V76" s="257">
        <f t="shared" si="67"/>
        <v>720000</v>
      </c>
      <c r="W76" s="257">
        <f t="shared" si="67"/>
        <v>720000</v>
      </c>
      <c r="X76" s="257">
        <f t="shared" si="67"/>
        <v>720000</v>
      </c>
      <c r="Y76" s="257">
        <f t="shared" si="67"/>
        <v>720000</v>
      </c>
      <c r="Z76" s="257">
        <f t="shared" si="67"/>
        <v>720000</v>
      </c>
      <c r="AA76" s="257">
        <f t="shared" si="67"/>
        <v>720000</v>
      </c>
      <c r="AB76" s="257">
        <f t="shared" si="67"/>
        <v>720000</v>
      </c>
      <c r="AC76" s="257">
        <f t="shared" si="67"/>
        <v>720000</v>
      </c>
      <c r="AD76" s="257">
        <f t="shared" si="67"/>
        <v>720000</v>
      </c>
      <c r="AE76" s="257">
        <f t="shared" si="67"/>
        <v>720000</v>
      </c>
      <c r="AF76" s="257">
        <f t="shared" si="67"/>
        <v>720000</v>
      </c>
      <c r="AG76" s="257">
        <f t="shared" si="67"/>
        <v>720000</v>
      </c>
      <c r="AH76" s="257">
        <f t="shared" si="67"/>
        <v>720000</v>
      </c>
      <c r="AI76" s="257">
        <f t="shared" si="67"/>
        <v>720000</v>
      </c>
      <c r="AJ76" s="257">
        <f t="shared" si="67"/>
        <v>720000</v>
      </c>
      <c r="AK76" s="257">
        <f t="shared" si="67"/>
        <v>720000</v>
      </c>
      <c r="AL76" s="257">
        <f t="shared" si="67"/>
        <v>720000</v>
      </c>
      <c r="AM76" s="257">
        <f t="shared" si="67"/>
        <v>720000</v>
      </c>
      <c r="AN76" s="257">
        <f t="shared" si="67"/>
        <v>720000</v>
      </c>
      <c r="AO76" s="257">
        <f t="shared" si="67"/>
        <v>720000</v>
      </c>
      <c r="AP76" s="257">
        <f t="shared" si="67"/>
        <v>720000</v>
      </c>
      <c r="AQ76" s="257">
        <f t="shared" si="67"/>
        <v>720000</v>
      </c>
      <c r="AR76" s="257">
        <f t="shared" si="67"/>
        <v>720000</v>
      </c>
      <c r="AS76" s="257">
        <f t="shared" si="67"/>
        <v>720000</v>
      </c>
      <c r="AT76" s="257">
        <f t="shared" si="67"/>
        <v>720000</v>
      </c>
      <c r="AU76" s="257">
        <f t="shared" si="67"/>
        <v>720000</v>
      </c>
      <c r="AV76" s="257">
        <f t="shared" si="67"/>
        <v>720000</v>
      </c>
      <c r="AW76" s="257">
        <f t="shared" si="67"/>
        <v>720000</v>
      </c>
      <c r="AX76" s="257">
        <f t="shared" si="67"/>
        <v>720000</v>
      </c>
      <c r="AY76" s="257">
        <f t="shared" si="67"/>
        <v>720000</v>
      </c>
      <c r="AZ76" s="257">
        <f t="shared" si="67"/>
        <v>720000</v>
      </c>
      <c r="BA76" s="257">
        <f t="shared" si="67"/>
        <v>720000</v>
      </c>
      <c r="BB76" s="257">
        <f t="shared" si="67"/>
        <v>720000</v>
      </c>
      <c r="BC76" s="257">
        <f t="shared" si="67"/>
        <v>720000</v>
      </c>
      <c r="BD76" s="257">
        <f t="shared" si="67"/>
        <v>720000</v>
      </c>
      <c r="BE76" s="257">
        <f t="shared" si="67"/>
        <v>720000</v>
      </c>
      <c r="BF76" s="257">
        <f t="shared" si="67"/>
        <v>720000</v>
      </c>
      <c r="BG76" s="257">
        <f t="shared" si="67"/>
        <v>720000</v>
      </c>
      <c r="BH76" s="257">
        <f t="shared" si="67"/>
        <v>720000</v>
      </c>
      <c r="BI76" s="257">
        <f t="shared" si="67"/>
        <v>720000</v>
      </c>
      <c r="BJ76" s="257">
        <f t="shared" si="67"/>
        <v>720000</v>
      </c>
      <c r="BK76" s="257">
        <f t="shared" si="67"/>
        <v>720000</v>
      </c>
      <c r="BL76" s="257">
        <f t="shared" si="67"/>
        <v>720000</v>
      </c>
      <c r="BM76" s="257">
        <f t="shared" si="67"/>
        <v>720000</v>
      </c>
      <c r="BN76" s="257">
        <f t="shared" si="67"/>
        <v>720000</v>
      </c>
      <c r="BO76" s="257">
        <f t="shared" si="67"/>
        <v>720000</v>
      </c>
      <c r="BP76" s="257">
        <f t="shared" si="67"/>
        <v>720000</v>
      </c>
      <c r="BQ76" s="257">
        <f t="shared" si="67"/>
        <v>720000</v>
      </c>
      <c r="BR76" s="257">
        <f t="shared" si="67"/>
        <v>720000</v>
      </c>
      <c r="BS76" s="257">
        <f t="shared" si="67"/>
        <v>720000</v>
      </c>
      <c r="BT76" s="257">
        <f t="shared" si="67"/>
        <v>720000</v>
      </c>
      <c r="BU76" s="257">
        <f t="shared" si="67"/>
        <v>720000</v>
      </c>
      <c r="BV76" s="257">
        <f t="shared" si="64"/>
        <v>720000</v>
      </c>
      <c r="BW76" s="257">
        <f t="shared" si="64"/>
        <v>720000</v>
      </c>
      <c r="BX76" s="257">
        <f t="shared" si="64"/>
        <v>720000</v>
      </c>
      <c r="BY76" s="257">
        <f t="shared" si="64"/>
        <v>720000</v>
      </c>
      <c r="BZ76" s="257">
        <f t="shared" si="64"/>
        <v>720000</v>
      </c>
      <c r="CA76" s="257">
        <f t="shared" si="64"/>
        <v>720000</v>
      </c>
      <c r="CB76" s="257">
        <f t="shared" si="64"/>
        <v>720000</v>
      </c>
      <c r="CC76" s="257">
        <f t="shared" si="64"/>
        <v>720000</v>
      </c>
      <c r="CD76" s="257">
        <f t="shared" si="64"/>
        <v>720000</v>
      </c>
      <c r="CE76" s="257">
        <f t="shared" si="64"/>
        <v>720000</v>
      </c>
      <c r="CF76" s="257">
        <f t="shared" si="64"/>
        <v>720000</v>
      </c>
      <c r="CG76" s="257">
        <f t="shared" si="64"/>
        <v>720000</v>
      </c>
      <c r="CH76" s="257">
        <f t="shared" si="64"/>
        <v>720000</v>
      </c>
      <c r="CI76" s="257">
        <f t="shared" si="64"/>
        <v>720000</v>
      </c>
      <c r="CJ76" s="257">
        <f t="shared" si="64"/>
        <v>720000</v>
      </c>
      <c r="CK76" s="257">
        <f t="shared" si="64"/>
        <v>720000</v>
      </c>
      <c r="CL76" s="257">
        <f t="shared" si="64"/>
        <v>720000</v>
      </c>
      <c r="CM76" s="257">
        <f t="shared" si="64"/>
        <v>720000</v>
      </c>
      <c r="CN76" s="257">
        <f t="shared" si="64"/>
        <v>720000</v>
      </c>
      <c r="CO76" s="257">
        <f t="shared" si="64"/>
        <v>720000</v>
      </c>
      <c r="CP76" s="257">
        <f t="shared" si="64"/>
        <v>720000</v>
      </c>
      <c r="CQ76" s="257">
        <f t="shared" si="64"/>
        <v>720000</v>
      </c>
      <c r="CR76" s="257">
        <f t="shared" si="64"/>
        <v>720000</v>
      </c>
      <c r="CS76" s="257">
        <f t="shared" si="64"/>
        <v>720000</v>
      </c>
      <c r="CT76" s="257">
        <f t="shared" si="64"/>
        <v>720000</v>
      </c>
      <c r="CU76" s="257">
        <f t="shared" si="64"/>
        <v>720000</v>
      </c>
      <c r="CV76" s="257">
        <f t="shared" si="64"/>
        <v>720000</v>
      </c>
      <c r="CW76" s="257">
        <f t="shared" si="64"/>
        <v>720000</v>
      </c>
      <c r="CX76" s="257">
        <f t="shared" si="64"/>
        <v>720000</v>
      </c>
      <c r="CY76" s="257">
        <f t="shared" si="64"/>
        <v>720000</v>
      </c>
      <c r="CZ76" s="257">
        <f t="shared" si="64"/>
        <v>720000</v>
      </c>
      <c r="DA76" s="257">
        <f t="shared" si="64"/>
        <v>720000</v>
      </c>
      <c r="DB76" s="257">
        <f t="shared" si="64"/>
        <v>720000</v>
      </c>
    </row>
    <row r="77" spans="1:106" hidden="1" outlineLevel="1">
      <c r="A77" s="151"/>
      <c r="C77" s="73" t="str">
        <f t="shared" si="65"/>
        <v>Groq LPU</v>
      </c>
      <c r="F77" s="65">
        <f>Inputs!K48</f>
        <v>400</v>
      </c>
      <c r="G77" s="54" t="s">
        <v>95</v>
      </c>
      <c r="H77" s="254"/>
      <c r="I77" s="54"/>
      <c r="J77" s="5">
        <f t="shared" si="67"/>
        <v>0</v>
      </c>
      <c r="K77" s="5">
        <f t="shared" si="67"/>
        <v>0</v>
      </c>
      <c r="L77" s="5">
        <f t="shared" si="67"/>
        <v>0</v>
      </c>
      <c r="M77" s="5">
        <f t="shared" si="67"/>
        <v>0</v>
      </c>
      <c r="N77" s="5">
        <f t="shared" si="67"/>
        <v>0</v>
      </c>
      <c r="O77" s="5">
        <f t="shared" si="67"/>
        <v>0</v>
      </c>
      <c r="P77" s="5">
        <f t="shared" si="67"/>
        <v>0</v>
      </c>
      <c r="Q77" s="5">
        <f t="shared" si="67"/>
        <v>0</v>
      </c>
      <c r="R77" s="5">
        <f t="shared" si="67"/>
        <v>0</v>
      </c>
      <c r="S77" s="5">
        <f t="shared" si="67"/>
        <v>0</v>
      </c>
      <c r="T77" s="5">
        <f t="shared" si="67"/>
        <v>0</v>
      </c>
      <c r="U77" s="5">
        <f t="shared" si="67"/>
        <v>0</v>
      </c>
      <c r="V77" s="5">
        <f t="shared" si="67"/>
        <v>0</v>
      </c>
      <c r="W77" s="5">
        <f t="shared" si="67"/>
        <v>0</v>
      </c>
      <c r="X77" s="5">
        <f t="shared" si="67"/>
        <v>0</v>
      </c>
      <c r="Y77" s="5">
        <f t="shared" si="67"/>
        <v>0</v>
      </c>
      <c r="Z77" s="5">
        <f t="shared" si="67"/>
        <v>0</v>
      </c>
      <c r="AA77" s="5">
        <f t="shared" si="67"/>
        <v>0</v>
      </c>
      <c r="AB77" s="5">
        <f t="shared" si="67"/>
        <v>0</v>
      </c>
      <c r="AC77" s="5">
        <f t="shared" si="67"/>
        <v>0</v>
      </c>
      <c r="AD77" s="5">
        <f t="shared" si="67"/>
        <v>0</v>
      </c>
      <c r="AE77" s="5">
        <f t="shared" si="67"/>
        <v>0</v>
      </c>
      <c r="AF77" s="5">
        <f t="shared" si="67"/>
        <v>0</v>
      </c>
      <c r="AG77" s="5">
        <f t="shared" si="67"/>
        <v>0</v>
      </c>
      <c r="AH77" s="5">
        <f t="shared" si="67"/>
        <v>0</v>
      </c>
      <c r="AI77" s="5">
        <f t="shared" si="67"/>
        <v>0</v>
      </c>
      <c r="AJ77" s="5">
        <f t="shared" si="67"/>
        <v>0</v>
      </c>
      <c r="AK77" s="5">
        <f t="shared" si="67"/>
        <v>0</v>
      </c>
      <c r="AL77" s="5">
        <f t="shared" si="67"/>
        <v>0</v>
      </c>
      <c r="AM77" s="5">
        <f t="shared" si="67"/>
        <v>0</v>
      </c>
      <c r="AN77" s="5">
        <f t="shared" si="67"/>
        <v>0</v>
      </c>
      <c r="AO77" s="5">
        <f t="shared" si="67"/>
        <v>0</v>
      </c>
      <c r="AP77" s="5">
        <f t="shared" si="67"/>
        <v>0</v>
      </c>
      <c r="AQ77" s="5">
        <f t="shared" si="67"/>
        <v>0</v>
      </c>
      <c r="AR77" s="5">
        <f t="shared" si="67"/>
        <v>0</v>
      </c>
      <c r="AS77" s="5">
        <f t="shared" si="67"/>
        <v>0</v>
      </c>
      <c r="AT77" s="5">
        <f t="shared" si="67"/>
        <v>0</v>
      </c>
      <c r="AU77" s="5">
        <f t="shared" si="67"/>
        <v>0</v>
      </c>
      <c r="AV77" s="5">
        <f t="shared" si="67"/>
        <v>0</v>
      </c>
      <c r="AW77" s="5">
        <f t="shared" si="67"/>
        <v>0</v>
      </c>
      <c r="AX77" s="5">
        <f t="shared" si="67"/>
        <v>0</v>
      </c>
      <c r="AY77" s="5">
        <f t="shared" si="67"/>
        <v>0</v>
      </c>
      <c r="AZ77" s="5">
        <f t="shared" si="67"/>
        <v>0</v>
      </c>
      <c r="BA77" s="5">
        <f t="shared" si="67"/>
        <v>0</v>
      </c>
      <c r="BB77" s="5">
        <f t="shared" si="67"/>
        <v>0</v>
      </c>
      <c r="BC77" s="5">
        <f t="shared" si="67"/>
        <v>0</v>
      </c>
      <c r="BD77" s="5">
        <f t="shared" si="67"/>
        <v>0</v>
      </c>
      <c r="BE77" s="5">
        <f t="shared" si="67"/>
        <v>0</v>
      </c>
      <c r="BF77" s="5">
        <f t="shared" si="67"/>
        <v>0</v>
      </c>
      <c r="BG77" s="5">
        <f t="shared" si="67"/>
        <v>0</v>
      </c>
      <c r="BH77" s="5">
        <f t="shared" si="67"/>
        <v>0</v>
      </c>
      <c r="BI77" s="5">
        <f t="shared" si="67"/>
        <v>0</v>
      </c>
      <c r="BJ77" s="5">
        <f t="shared" si="67"/>
        <v>0</v>
      </c>
      <c r="BK77" s="5">
        <f t="shared" si="67"/>
        <v>0</v>
      </c>
      <c r="BL77" s="5">
        <f t="shared" si="67"/>
        <v>0</v>
      </c>
      <c r="BM77" s="5">
        <f t="shared" si="67"/>
        <v>0</v>
      </c>
      <c r="BN77" s="5">
        <f t="shared" si="67"/>
        <v>0</v>
      </c>
      <c r="BO77" s="5">
        <f t="shared" si="67"/>
        <v>0</v>
      </c>
      <c r="BP77" s="5">
        <f t="shared" si="67"/>
        <v>0</v>
      </c>
      <c r="BQ77" s="5">
        <f t="shared" si="67"/>
        <v>0</v>
      </c>
      <c r="BR77" s="5">
        <f t="shared" si="67"/>
        <v>0</v>
      </c>
      <c r="BS77" s="5">
        <f t="shared" si="67"/>
        <v>0</v>
      </c>
      <c r="BT77" s="5">
        <f t="shared" si="67"/>
        <v>0</v>
      </c>
      <c r="BU77" s="5">
        <f t="shared" si="67"/>
        <v>0</v>
      </c>
      <c r="BV77" s="5">
        <f t="shared" si="64"/>
        <v>0</v>
      </c>
      <c r="BW77" s="5">
        <f t="shared" si="64"/>
        <v>0</v>
      </c>
      <c r="BX77" s="5">
        <f t="shared" si="64"/>
        <v>0</v>
      </c>
      <c r="BY77" s="5">
        <f t="shared" si="64"/>
        <v>0</v>
      </c>
      <c r="BZ77" s="5">
        <f t="shared" si="64"/>
        <v>0</v>
      </c>
      <c r="CA77" s="5">
        <f t="shared" si="64"/>
        <v>0</v>
      </c>
      <c r="CB77" s="5">
        <f t="shared" si="64"/>
        <v>0</v>
      </c>
      <c r="CC77" s="5">
        <f t="shared" si="64"/>
        <v>0</v>
      </c>
      <c r="CD77" s="5">
        <f t="shared" si="64"/>
        <v>0</v>
      </c>
      <c r="CE77" s="5">
        <f t="shared" si="64"/>
        <v>0</v>
      </c>
      <c r="CF77" s="5">
        <f t="shared" si="64"/>
        <v>0</v>
      </c>
      <c r="CG77" s="5">
        <f t="shared" si="64"/>
        <v>0</v>
      </c>
      <c r="CH77" s="5">
        <f t="shared" si="64"/>
        <v>0</v>
      </c>
      <c r="CI77" s="5">
        <f t="shared" si="64"/>
        <v>0</v>
      </c>
      <c r="CJ77" s="5">
        <f t="shared" si="64"/>
        <v>0</v>
      </c>
      <c r="CK77" s="5">
        <f t="shared" si="64"/>
        <v>0</v>
      </c>
      <c r="CL77" s="5">
        <f t="shared" si="64"/>
        <v>0</v>
      </c>
      <c r="CM77" s="5">
        <f t="shared" si="64"/>
        <v>0</v>
      </c>
      <c r="CN77" s="5">
        <f t="shared" si="64"/>
        <v>0</v>
      </c>
      <c r="CO77" s="5">
        <f t="shared" si="64"/>
        <v>0</v>
      </c>
      <c r="CP77" s="5">
        <f t="shared" si="64"/>
        <v>0</v>
      </c>
      <c r="CQ77" s="5">
        <f t="shared" si="64"/>
        <v>0</v>
      </c>
      <c r="CR77" s="5">
        <f t="shared" si="64"/>
        <v>0</v>
      </c>
      <c r="CS77" s="5">
        <f t="shared" si="64"/>
        <v>0</v>
      </c>
      <c r="CT77" s="5">
        <f t="shared" si="64"/>
        <v>0</v>
      </c>
      <c r="CU77" s="5">
        <f t="shared" si="64"/>
        <v>0</v>
      </c>
      <c r="CV77" s="5">
        <f t="shared" si="64"/>
        <v>0</v>
      </c>
      <c r="CW77" s="5">
        <f t="shared" si="64"/>
        <v>0</v>
      </c>
      <c r="CX77" s="5">
        <f t="shared" si="64"/>
        <v>0</v>
      </c>
      <c r="CY77" s="5">
        <f t="shared" si="64"/>
        <v>0</v>
      </c>
      <c r="CZ77" s="5">
        <f t="shared" ref="CZ77:DB77" si="68">$F77*$F61</f>
        <v>0</v>
      </c>
      <c r="DA77" s="5">
        <f t="shared" si="68"/>
        <v>0</v>
      </c>
      <c r="DB77" s="5">
        <f t="shared" si="68"/>
        <v>0</v>
      </c>
    </row>
    <row r="78" spans="1:106" hidden="1" outlineLevel="1">
      <c r="A78" s="151"/>
      <c r="C78" s="73" t="str">
        <f t="shared" si="65"/>
        <v>MI300X</v>
      </c>
      <c r="F78" s="65">
        <f>Inputs!K49</f>
        <v>750</v>
      </c>
      <c r="G78" s="54" t="s">
        <v>95</v>
      </c>
      <c r="H78" s="254"/>
      <c r="I78" s="54"/>
      <c r="J78" s="5">
        <f t="shared" si="67"/>
        <v>0</v>
      </c>
      <c r="K78" s="5">
        <f t="shared" si="67"/>
        <v>0</v>
      </c>
      <c r="L78" s="5">
        <f t="shared" si="67"/>
        <v>0</v>
      </c>
      <c r="M78" s="5">
        <f t="shared" si="67"/>
        <v>0</v>
      </c>
      <c r="N78" s="5">
        <f t="shared" si="67"/>
        <v>0</v>
      </c>
      <c r="O78" s="5">
        <f t="shared" si="67"/>
        <v>0</v>
      </c>
      <c r="P78" s="5">
        <f t="shared" si="67"/>
        <v>0</v>
      </c>
      <c r="Q78" s="5">
        <f t="shared" si="67"/>
        <v>0</v>
      </c>
      <c r="R78" s="5">
        <f t="shared" si="67"/>
        <v>0</v>
      </c>
      <c r="S78" s="5">
        <f t="shared" si="67"/>
        <v>0</v>
      </c>
      <c r="T78" s="5">
        <f t="shared" si="67"/>
        <v>0</v>
      </c>
      <c r="U78" s="5">
        <f t="shared" si="67"/>
        <v>0</v>
      </c>
      <c r="V78" s="5">
        <f t="shared" si="67"/>
        <v>0</v>
      </c>
      <c r="W78" s="5">
        <f t="shared" si="67"/>
        <v>0</v>
      </c>
      <c r="X78" s="5">
        <f t="shared" si="67"/>
        <v>0</v>
      </c>
      <c r="Y78" s="5">
        <f t="shared" si="67"/>
        <v>0</v>
      </c>
      <c r="Z78" s="5">
        <f t="shared" si="67"/>
        <v>0</v>
      </c>
      <c r="AA78" s="5">
        <f t="shared" si="67"/>
        <v>0</v>
      </c>
      <c r="AB78" s="5">
        <f t="shared" si="67"/>
        <v>0</v>
      </c>
      <c r="AC78" s="5">
        <f t="shared" si="67"/>
        <v>0</v>
      </c>
      <c r="AD78" s="5">
        <f t="shared" si="67"/>
        <v>0</v>
      </c>
      <c r="AE78" s="5">
        <f t="shared" si="67"/>
        <v>0</v>
      </c>
      <c r="AF78" s="5">
        <f t="shared" si="67"/>
        <v>0</v>
      </c>
      <c r="AG78" s="5">
        <f t="shared" si="67"/>
        <v>0</v>
      </c>
      <c r="AH78" s="5">
        <f t="shared" si="67"/>
        <v>0</v>
      </c>
      <c r="AI78" s="5">
        <f t="shared" si="67"/>
        <v>0</v>
      </c>
      <c r="AJ78" s="5">
        <f t="shared" si="67"/>
        <v>0</v>
      </c>
      <c r="AK78" s="5">
        <f t="shared" si="67"/>
        <v>0</v>
      </c>
      <c r="AL78" s="5">
        <f t="shared" si="67"/>
        <v>0</v>
      </c>
      <c r="AM78" s="5">
        <f t="shared" si="67"/>
        <v>0</v>
      </c>
      <c r="AN78" s="5">
        <f t="shared" si="67"/>
        <v>0</v>
      </c>
      <c r="AO78" s="5">
        <f t="shared" si="67"/>
        <v>0</v>
      </c>
      <c r="AP78" s="5">
        <f t="shared" si="67"/>
        <v>0</v>
      </c>
      <c r="AQ78" s="5">
        <f t="shared" si="67"/>
        <v>0</v>
      </c>
      <c r="AR78" s="5">
        <f t="shared" si="67"/>
        <v>0</v>
      </c>
      <c r="AS78" s="5">
        <f t="shared" si="67"/>
        <v>0</v>
      </c>
      <c r="AT78" s="5">
        <f t="shared" si="67"/>
        <v>0</v>
      </c>
      <c r="AU78" s="5">
        <f t="shared" si="67"/>
        <v>0</v>
      </c>
      <c r="AV78" s="5">
        <f t="shared" si="67"/>
        <v>0</v>
      </c>
      <c r="AW78" s="5">
        <f t="shared" si="67"/>
        <v>0</v>
      </c>
      <c r="AX78" s="5">
        <f t="shared" si="67"/>
        <v>0</v>
      </c>
      <c r="AY78" s="5">
        <f t="shared" si="67"/>
        <v>0</v>
      </c>
      <c r="AZ78" s="5">
        <f t="shared" si="67"/>
        <v>0</v>
      </c>
      <c r="BA78" s="5">
        <f t="shared" si="67"/>
        <v>0</v>
      </c>
      <c r="BB78" s="5">
        <f t="shared" si="67"/>
        <v>0</v>
      </c>
      <c r="BC78" s="5">
        <f t="shared" si="67"/>
        <v>0</v>
      </c>
      <c r="BD78" s="5">
        <f t="shared" si="67"/>
        <v>0</v>
      </c>
      <c r="BE78" s="5">
        <f t="shared" si="67"/>
        <v>0</v>
      </c>
      <c r="BF78" s="5">
        <f t="shared" si="67"/>
        <v>0</v>
      </c>
      <c r="BG78" s="5">
        <f t="shared" si="67"/>
        <v>0</v>
      </c>
      <c r="BH78" s="5">
        <f t="shared" si="67"/>
        <v>0</v>
      </c>
      <c r="BI78" s="5">
        <f t="shared" si="67"/>
        <v>0</v>
      </c>
      <c r="BJ78" s="5">
        <f t="shared" si="67"/>
        <v>0</v>
      </c>
      <c r="BK78" s="5">
        <f t="shared" si="67"/>
        <v>0</v>
      </c>
      <c r="BL78" s="5">
        <f t="shared" si="67"/>
        <v>0</v>
      </c>
      <c r="BM78" s="5">
        <f t="shared" si="67"/>
        <v>0</v>
      </c>
      <c r="BN78" s="5">
        <f t="shared" si="67"/>
        <v>0</v>
      </c>
      <c r="BO78" s="5">
        <f t="shared" si="67"/>
        <v>0</v>
      </c>
      <c r="BP78" s="5">
        <f t="shared" si="67"/>
        <v>0</v>
      </c>
      <c r="BQ78" s="5">
        <f t="shared" si="67"/>
        <v>0</v>
      </c>
      <c r="BR78" s="5">
        <f t="shared" si="67"/>
        <v>0</v>
      </c>
      <c r="BS78" s="5">
        <f t="shared" si="67"/>
        <v>0</v>
      </c>
      <c r="BT78" s="5">
        <f t="shared" si="67"/>
        <v>0</v>
      </c>
      <c r="BU78" s="5">
        <f t="shared" si="67"/>
        <v>0</v>
      </c>
      <c r="BV78" s="5">
        <f t="shared" ref="BV78:DB80" si="69">$F78*$F62</f>
        <v>0</v>
      </c>
      <c r="BW78" s="5">
        <f t="shared" si="69"/>
        <v>0</v>
      </c>
      <c r="BX78" s="5">
        <f t="shared" si="69"/>
        <v>0</v>
      </c>
      <c r="BY78" s="5">
        <f t="shared" si="69"/>
        <v>0</v>
      </c>
      <c r="BZ78" s="5">
        <f t="shared" si="69"/>
        <v>0</v>
      </c>
      <c r="CA78" s="5">
        <f t="shared" si="69"/>
        <v>0</v>
      </c>
      <c r="CB78" s="5">
        <f t="shared" si="69"/>
        <v>0</v>
      </c>
      <c r="CC78" s="5">
        <f t="shared" si="69"/>
        <v>0</v>
      </c>
      <c r="CD78" s="5">
        <f t="shared" si="69"/>
        <v>0</v>
      </c>
      <c r="CE78" s="5">
        <f t="shared" si="69"/>
        <v>0</v>
      </c>
      <c r="CF78" s="5">
        <f t="shared" si="69"/>
        <v>0</v>
      </c>
      <c r="CG78" s="5">
        <f t="shared" si="69"/>
        <v>0</v>
      </c>
      <c r="CH78" s="5">
        <f t="shared" si="69"/>
        <v>0</v>
      </c>
      <c r="CI78" s="5">
        <f t="shared" si="69"/>
        <v>0</v>
      </c>
      <c r="CJ78" s="5">
        <f t="shared" si="69"/>
        <v>0</v>
      </c>
      <c r="CK78" s="5">
        <f t="shared" si="69"/>
        <v>0</v>
      </c>
      <c r="CL78" s="5">
        <f t="shared" si="69"/>
        <v>0</v>
      </c>
      <c r="CM78" s="5">
        <f t="shared" si="69"/>
        <v>0</v>
      </c>
      <c r="CN78" s="5">
        <f t="shared" si="69"/>
        <v>0</v>
      </c>
      <c r="CO78" s="5">
        <f t="shared" si="69"/>
        <v>0</v>
      </c>
      <c r="CP78" s="5">
        <f t="shared" si="69"/>
        <v>0</v>
      </c>
      <c r="CQ78" s="5">
        <f t="shared" si="69"/>
        <v>0</v>
      </c>
      <c r="CR78" s="5">
        <f t="shared" si="69"/>
        <v>0</v>
      </c>
      <c r="CS78" s="5">
        <f t="shared" si="69"/>
        <v>0</v>
      </c>
      <c r="CT78" s="5">
        <f t="shared" si="69"/>
        <v>0</v>
      </c>
      <c r="CU78" s="5">
        <f t="shared" si="69"/>
        <v>0</v>
      </c>
      <c r="CV78" s="5">
        <f t="shared" si="69"/>
        <v>0</v>
      </c>
      <c r="CW78" s="5">
        <f t="shared" si="69"/>
        <v>0</v>
      </c>
      <c r="CX78" s="5">
        <f t="shared" si="69"/>
        <v>0</v>
      </c>
      <c r="CY78" s="5">
        <f t="shared" si="69"/>
        <v>0</v>
      </c>
      <c r="CZ78" s="5">
        <f t="shared" si="69"/>
        <v>0</v>
      </c>
      <c r="DA78" s="5">
        <f t="shared" si="69"/>
        <v>0</v>
      </c>
      <c r="DB78" s="5">
        <f t="shared" si="69"/>
        <v>0</v>
      </c>
    </row>
    <row r="79" spans="1:106" hidden="1" outlineLevel="1">
      <c r="A79" s="151"/>
      <c r="C79" s="73" t="str">
        <f t="shared" si="65"/>
        <v>MI400</v>
      </c>
      <c r="F79" s="65">
        <f>Inputs!K50</f>
        <v>1200</v>
      </c>
      <c r="G79" s="54" t="s">
        <v>95</v>
      </c>
      <c r="H79" s="254"/>
      <c r="I79" s="54"/>
      <c r="J79" s="5">
        <f t="shared" si="67"/>
        <v>0</v>
      </c>
      <c r="K79" s="5">
        <f t="shared" si="67"/>
        <v>0</v>
      </c>
      <c r="L79" s="5">
        <f t="shared" si="67"/>
        <v>0</v>
      </c>
      <c r="M79" s="5">
        <f t="shared" si="67"/>
        <v>0</v>
      </c>
      <c r="N79" s="5">
        <f t="shared" si="67"/>
        <v>0</v>
      </c>
      <c r="O79" s="5">
        <f t="shared" si="67"/>
        <v>0</v>
      </c>
      <c r="P79" s="5">
        <f t="shared" si="67"/>
        <v>0</v>
      </c>
      <c r="Q79" s="5">
        <f t="shared" si="67"/>
        <v>0</v>
      </c>
      <c r="R79" s="5">
        <f t="shared" si="67"/>
        <v>0</v>
      </c>
      <c r="S79" s="5">
        <f t="shared" si="67"/>
        <v>0</v>
      </c>
      <c r="T79" s="5">
        <f t="shared" si="67"/>
        <v>0</v>
      </c>
      <c r="U79" s="5">
        <f t="shared" si="67"/>
        <v>0</v>
      </c>
      <c r="V79" s="5">
        <f t="shared" si="67"/>
        <v>0</v>
      </c>
      <c r="W79" s="5">
        <f t="shared" si="67"/>
        <v>0</v>
      </c>
      <c r="X79" s="5">
        <f t="shared" si="67"/>
        <v>0</v>
      </c>
      <c r="Y79" s="5">
        <f t="shared" si="67"/>
        <v>0</v>
      </c>
      <c r="Z79" s="5">
        <f t="shared" si="67"/>
        <v>0</v>
      </c>
      <c r="AA79" s="5">
        <f t="shared" si="67"/>
        <v>0</v>
      </c>
      <c r="AB79" s="5">
        <f t="shared" si="67"/>
        <v>0</v>
      </c>
      <c r="AC79" s="5">
        <f t="shared" si="67"/>
        <v>0</v>
      </c>
      <c r="AD79" s="5">
        <f t="shared" si="67"/>
        <v>0</v>
      </c>
      <c r="AE79" s="5">
        <f t="shared" si="67"/>
        <v>0</v>
      </c>
      <c r="AF79" s="5">
        <f t="shared" si="67"/>
        <v>0</v>
      </c>
      <c r="AG79" s="5">
        <f t="shared" si="67"/>
        <v>0</v>
      </c>
      <c r="AH79" s="5">
        <f t="shared" si="67"/>
        <v>0</v>
      </c>
      <c r="AI79" s="5">
        <f t="shared" si="67"/>
        <v>0</v>
      </c>
      <c r="AJ79" s="5">
        <f t="shared" si="67"/>
        <v>0</v>
      </c>
      <c r="AK79" s="5">
        <f t="shared" si="67"/>
        <v>0</v>
      </c>
      <c r="AL79" s="5">
        <f t="shared" si="67"/>
        <v>0</v>
      </c>
      <c r="AM79" s="5">
        <f t="shared" si="67"/>
        <v>0</v>
      </c>
      <c r="AN79" s="5">
        <f t="shared" si="67"/>
        <v>0</v>
      </c>
      <c r="AO79" s="5">
        <f t="shared" si="67"/>
        <v>0</v>
      </c>
      <c r="AP79" s="5">
        <f t="shared" si="67"/>
        <v>0</v>
      </c>
      <c r="AQ79" s="5">
        <f t="shared" si="67"/>
        <v>0</v>
      </c>
      <c r="AR79" s="5">
        <f t="shared" si="67"/>
        <v>0</v>
      </c>
      <c r="AS79" s="5">
        <f t="shared" si="67"/>
        <v>0</v>
      </c>
      <c r="AT79" s="5">
        <f t="shared" si="67"/>
        <v>0</v>
      </c>
      <c r="AU79" s="5">
        <f t="shared" si="67"/>
        <v>0</v>
      </c>
      <c r="AV79" s="5">
        <f t="shared" si="67"/>
        <v>0</v>
      </c>
      <c r="AW79" s="5">
        <f t="shared" si="67"/>
        <v>0</v>
      </c>
      <c r="AX79" s="5">
        <f t="shared" si="67"/>
        <v>0</v>
      </c>
      <c r="AY79" s="5">
        <f t="shared" si="67"/>
        <v>0</v>
      </c>
      <c r="AZ79" s="5">
        <f t="shared" si="67"/>
        <v>0</v>
      </c>
      <c r="BA79" s="5">
        <f t="shared" si="67"/>
        <v>0</v>
      </c>
      <c r="BB79" s="5">
        <f t="shared" si="67"/>
        <v>0</v>
      </c>
      <c r="BC79" s="5">
        <f t="shared" si="67"/>
        <v>0</v>
      </c>
      <c r="BD79" s="5">
        <f t="shared" si="67"/>
        <v>0</v>
      </c>
      <c r="BE79" s="5">
        <f t="shared" si="67"/>
        <v>0</v>
      </c>
      <c r="BF79" s="5">
        <f t="shared" si="67"/>
        <v>0</v>
      </c>
      <c r="BG79" s="5">
        <f t="shared" si="67"/>
        <v>0</v>
      </c>
      <c r="BH79" s="5">
        <f t="shared" si="67"/>
        <v>0</v>
      </c>
      <c r="BI79" s="5">
        <f t="shared" si="67"/>
        <v>0</v>
      </c>
      <c r="BJ79" s="5">
        <f t="shared" si="67"/>
        <v>0</v>
      </c>
      <c r="BK79" s="5">
        <f t="shared" si="67"/>
        <v>0</v>
      </c>
      <c r="BL79" s="5">
        <f t="shared" si="67"/>
        <v>0</v>
      </c>
      <c r="BM79" s="5">
        <f t="shared" si="67"/>
        <v>0</v>
      </c>
      <c r="BN79" s="5">
        <f t="shared" si="67"/>
        <v>0</v>
      </c>
      <c r="BO79" s="5">
        <f t="shared" si="67"/>
        <v>0</v>
      </c>
      <c r="BP79" s="5">
        <f t="shared" si="67"/>
        <v>0</v>
      </c>
      <c r="BQ79" s="5">
        <f t="shared" si="67"/>
        <v>0</v>
      </c>
      <c r="BR79" s="5">
        <f t="shared" si="67"/>
        <v>0</v>
      </c>
      <c r="BS79" s="5">
        <f t="shared" si="67"/>
        <v>0</v>
      </c>
      <c r="BT79" s="5">
        <f t="shared" si="67"/>
        <v>0</v>
      </c>
      <c r="BU79" s="5">
        <f t="shared" ref="BU79" si="70">$F79*$F63</f>
        <v>0</v>
      </c>
      <c r="BV79" s="5">
        <f t="shared" si="69"/>
        <v>0</v>
      </c>
      <c r="BW79" s="5">
        <f t="shared" si="69"/>
        <v>0</v>
      </c>
      <c r="BX79" s="5">
        <f t="shared" si="69"/>
        <v>0</v>
      </c>
      <c r="BY79" s="5">
        <f t="shared" si="69"/>
        <v>0</v>
      </c>
      <c r="BZ79" s="5">
        <f t="shared" si="69"/>
        <v>0</v>
      </c>
      <c r="CA79" s="5">
        <f t="shared" si="69"/>
        <v>0</v>
      </c>
      <c r="CB79" s="5">
        <f t="shared" si="69"/>
        <v>0</v>
      </c>
      <c r="CC79" s="5">
        <f t="shared" si="69"/>
        <v>0</v>
      </c>
      <c r="CD79" s="5">
        <f t="shared" si="69"/>
        <v>0</v>
      </c>
      <c r="CE79" s="5">
        <f t="shared" si="69"/>
        <v>0</v>
      </c>
      <c r="CF79" s="5">
        <f t="shared" si="69"/>
        <v>0</v>
      </c>
      <c r="CG79" s="5">
        <f t="shared" si="69"/>
        <v>0</v>
      </c>
      <c r="CH79" s="5">
        <f t="shared" si="69"/>
        <v>0</v>
      </c>
      <c r="CI79" s="5">
        <f t="shared" si="69"/>
        <v>0</v>
      </c>
      <c r="CJ79" s="5">
        <f t="shared" si="69"/>
        <v>0</v>
      </c>
      <c r="CK79" s="5">
        <f t="shared" si="69"/>
        <v>0</v>
      </c>
      <c r="CL79" s="5">
        <f t="shared" si="69"/>
        <v>0</v>
      </c>
      <c r="CM79" s="5">
        <f t="shared" si="69"/>
        <v>0</v>
      </c>
      <c r="CN79" s="5">
        <f t="shared" si="69"/>
        <v>0</v>
      </c>
      <c r="CO79" s="5">
        <f t="shared" si="69"/>
        <v>0</v>
      </c>
      <c r="CP79" s="5">
        <f t="shared" si="69"/>
        <v>0</v>
      </c>
      <c r="CQ79" s="5">
        <f t="shared" si="69"/>
        <v>0</v>
      </c>
      <c r="CR79" s="5">
        <f t="shared" si="69"/>
        <v>0</v>
      </c>
      <c r="CS79" s="5">
        <f t="shared" si="69"/>
        <v>0</v>
      </c>
      <c r="CT79" s="5">
        <f t="shared" si="69"/>
        <v>0</v>
      </c>
      <c r="CU79" s="5">
        <f t="shared" si="69"/>
        <v>0</v>
      </c>
      <c r="CV79" s="5">
        <f t="shared" si="69"/>
        <v>0</v>
      </c>
      <c r="CW79" s="5">
        <f t="shared" si="69"/>
        <v>0</v>
      </c>
      <c r="CX79" s="5">
        <f t="shared" si="69"/>
        <v>0</v>
      </c>
      <c r="CY79" s="5">
        <f t="shared" si="69"/>
        <v>0</v>
      </c>
      <c r="CZ79" s="5">
        <f t="shared" si="69"/>
        <v>0</v>
      </c>
      <c r="DA79" s="5">
        <f t="shared" si="69"/>
        <v>0</v>
      </c>
      <c r="DB79" s="5">
        <f t="shared" si="69"/>
        <v>0</v>
      </c>
    </row>
    <row r="80" spans="1:106" hidden="1" outlineLevel="1">
      <c r="A80" s="151"/>
      <c r="C80" s="73" t="str">
        <f t="shared" si="65"/>
        <v>L40S</v>
      </c>
      <c r="F80" s="65">
        <f>Inputs!K51</f>
        <v>450</v>
      </c>
      <c r="G80" s="54" t="s">
        <v>95</v>
      </c>
      <c r="H80" s="254"/>
      <c r="I80" s="54"/>
      <c r="J80" s="5">
        <f t="shared" ref="J80:BU80" si="71">$F80*$F64</f>
        <v>0</v>
      </c>
      <c r="K80" s="5">
        <f t="shared" si="71"/>
        <v>0</v>
      </c>
      <c r="L80" s="5">
        <f t="shared" si="71"/>
        <v>0</v>
      </c>
      <c r="M80" s="5">
        <f t="shared" si="71"/>
        <v>0</v>
      </c>
      <c r="N80" s="5">
        <f t="shared" si="71"/>
        <v>0</v>
      </c>
      <c r="O80" s="5">
        <f t="shared" si="71"/>
        <v>0</v>
      </c>
      <c r="P80" s="5">
        <f t="shared" si="71"/>
        <v>0</v>
      </c>
      <c r="Q80" s="5">
        <f t="shared" si="71"/>
        <v>0</v>
      </c>
      <c r="R80" s="5">
        <f t="shared" si="71"/>
        <v>0</v>
      </c>
      <c r="S80" s="5">
        <f t="shared" si="71"/>
        <v>0</v>
      </c>
      <c r="T80" s="5">
        <f t="shared" si="71"/>
        <v>0</v>
      </c>
      <c r="U80" s="5">
        <f t="shared" si="71"/>
        <v>0</v>
      </c>
      <c r="V80" s="5">
        <f t="shared" si="71"/>
        <v>0</v>
      </c>
      <c r="W80" s="5">
        <f t="shared" si="71"/>
        <v>0</v>
      </c>
      <c r="X80" s="5">
        <f t="shared" si="71"/>
        <v>0</v>
      </c>
      <c r="Y80" s="5">
        <f t="shared" si="71"/>
        <v>0</v>
      </c>
      <c r="Z80" s="5">
        <f t="shared" si="71"/>
        <v>0</v>
      </c>
      <c r="AA80" s="5">
        <f t="shared" si="71"/>
        <v>0</v>
      </c>
      <c r="AB80" s="5">
        <f t="shared" si="71"/>
        <v>0</v>
      </c>
      <c r="AC80" s="5">
        <f t="shared" si="71"/>
        <v>0</v>
      </c>
      <c r="AD80" s="5">
        <f t="shared" si="71"/>
        <v>0</v>
      </c>
      <c r="AE80" s="5">
        <f t="shared" si="71"/>
        <v>0</v>
      </c>
      <c r="AF80" s="5">
        <f t="shared" si="71"/>
        <v>0</v>
      </c>
      <c r="AG80" s="5">
        <f t="shared" si="71"/>
        <v>0</v>
      </c>
      <c r="AH80" s="5">
        <f t="shared" si="71"/>
        <v>0</v>
      </c>
      <c r="AI80" s="5">
        <f t="shared" si="71"/>
        <v>0</v>
      </c>
      <c r="AJ80" s="5">
        <f t="shared" si="71"/>
        <v>0</v>
      </c>
      <c r="AK80" s="5">
        <f t="shared" si="71"/>
        <v>0</v>
      </c>
      <c r="AL80" s="5">
        <f t="shared" si="71"/>
        <v>0</v>
      </c>
      <c r="AM80" s="5">
        <f t="shared" si="71"/>
        <v>0</v>
      </c>
      <c r="AN80" s="5">
        <f t="shared" si="71"/>
        <v>0</v>
      </c>
      <c r="AO80" s="5">
        <f t="shared" si="71"/>
        <v>0</v>
      </c>
      <c r="AP80" s="5">
        <f t="shared" si="71"/>
        <v>0</v>
      </c>
      <c r="AQ80" s="5">
        <f t="shared" si="71"/>
        <v>0</v>
      </c>
      <c r="AR80" s="5">
        <f t="shared" si="71"/>
        <v>0</v>
      </c>
      <c r="AS80" s="5">
        <f t="shared" si="71"/>
        <v>0</v>
      </c>
      <c r="AT80" s="5">
        <f t="shared" si="71"/>
        <v>0</v>
      </c>
      <c r="AU80" s="5">
        <f t="shared" si="71"/>
        <v>0</v>
      </c>
      <c r="AV80" s="5">
        <f t="shared" si="71"/>
        <v>0</v>
      </c>
      <c r="AW80" s="5">
        <f t="shared" si="71"/>
        <v>0</v>
      </c>
      <c r="AX80" s="5">
        <f t="shared" si="71"/>
        <v>0</v>
      </c>
      <c r="AY80" s="5">
        <f t="shared" si="71"/>
        <v>0</v>
      </c>
      <c r="AZ80" s="5">
        <f t="shared" si="71"/>
        <v>0</v>
      </c>
      <c r="BA80" s="5">
        <f t="shared" si="71"/>
        <v>0</v>
      </c>
      <c r="BB80" s="5">
        <f t="shared" si="71"/>
        <v>0</v>
      </c>
      <c r="BC80" s="5">
        <f t="shared" si="71"/>
        <v>0</v>
      </c>
      <c r="BD80" s="5">
        <f t="shared" si="71"/>
        <v>0</v>
      </c>
      <c r="BE80" s="5">
        <f t="shared" si="71"/>
        <v>0</v>
      </c>
      <c r="BF80" s="5">
        <f t="shared" si="71"/>
        <v>0</v>
      </c>
      <c r="BG80" s="5">
        <f t="shared" si="71"/>
        <v>0</v>
      </c>
      <c r="BH80" s="5">
        <f t="shared" si="71"/>
        <v>0</v>
      </c>
      <c r="BI80" s="5">
        <f t="shared" si="71"/>
        <v>0</v>
      </c>
      <c r="BJ80" s="5">
        <f t="shared" si="71"/>
        <v>0</v>
      </c>
      <c r="BK80" s="5">
        <f t="shared" si="71"/>
        <v>0</v>
      </c>
      <c r="BL80" s="5">
        <f t="shared" si="71"/>
        <v>0</v>
      </c>
      <c r="BM80" s="5">
        <f t="shared" si="71"/>
        <v>0</v>
      </c>
      <c r="BN80" s="5">
        <f t="shared" si="71"/>
        <v>0</v>
      </c>
      <c r="BO80" s="5">
        <f t="shared" si="71"/>
        <v>0</v>
      </c>
      <c r="BP80" s="5">
        <f t="shared" si="71"/>
        <v>0</v>
      </c>
      <c r="BQ80" s="5">
        <f t="shared" si="71"/>
        <v>0</v>
      </c>
      <c r="BR80" s="5">
        <f t="shared" si="71"/>
        <v>0</v>
      </c>
      <c r="BS80" s="5">
        <f t="shared" si="71"/>
        <v>0</v>
      </c>
      <c r="BT80" s="5">
        <f t="shared" si="71"/>
        <v>0</v>
      </c>
      <c r="BU80" s="5">
        <f t="shared" si="71"/>
        <v>0</v>
      </c>
      <c r="BV80" s="5">
        <f t="shared" si="69"/>
        <v>0</v>
      </c>
      <c r="BW80" s="5">
        <f t="shared" si="69"/>
        <v>0</v>
      </c>
      <c r="BX80" s="5">
        <f t="shared" si="69"/>
        <v>0</v>
      </c>
      <c r="BY80" s="5">
        <f t="shared" si="69"/>
        <v>0</v>
      </c>
      <c r="BZ80" s="5">
        <f t="shared" si="69"/>
        <v>0</v>
      </c>
      <c r="CA80" s="5">
        <f t="shared" si="69"/>
        <v>0</v>
      </c>
      <c r="CB80" s="5">
        <f t="shared" si="69"/>
        <v>0</v>
      </c>
      <c r="CC80" s="5">
        <f t="shared" si="69"/>
        <v>0</v>
      </c>
      <c r="CD80" s="5">
        <f t="shared" si="69"/>
        <v>0</v>
      </c>
      <c r="CE80" s="5">
        <f t="shared" si="69"/>
        <v>0</v>
      </c>
      <c r="CF80" s="5">
        <f t="shared" si="69"/>
        <v>0</v>
      </c>
      <c r="CG80" s="5">
        <f t="shared" si="69"/>
        <v>0</v>
      </c>
      <c r="CH80" s="5">
        <f t="shared" si="69"/>
        <v>0</v>
      </c>
      <c r="CI80" s="5">
        <f t="shared" si="69"/>
        <v>0</v>
      </c>
      <c r="CJ80" s="5">
        <f t="shared" si="69"/>
        <v>0</v>
      </c>
      <c r="CK80" s="5">
        <f t="shared" si="69"/>
        <v>0</v>
      </c>
      <c r="CL80" s="5">
        <f t="shared" si="69"/>
        <v>0</v>
      </c>
      <c r="CM80" s="5">
        <f t="shared" si="69"/>
        <v>0</v>
      </c>
      <c r="CN80" s="5">
        <f t="shared" si="69"/>
        <v>0</v>
      </c>
      <c r="CO80" s="5">
        <f t="shared" si="69"/>
        <v>0</v>
      </c>
      <c r="CP80" s="5">
        <f t="shared" si="69"/>
        <v>0</v>
      </c>
      <c r="CQ80" s="5">
        <f t="shared" si="69"/>
        <v>0</v>
      </c>
      <c r="CR80" s="5">
        <f t="shared" si="69"/>
        <v>0</v>
      </c>
      <c r="CS80" s="5">
        <f t="shared" si="69"/>
        <v>0</v>
      </c>
      <c r="CT80" s="5">
        <f t="shared" si="69"/>
        <v>0</v>
      </c>
      <c r="CU80" s="5">
        <f t="shared" si="69"/>
        <v>0</v>
      </c>
      <c r="CV80" s="5">
        <f t="shared" si="69"/>
        <v>0</v>
      </c>
      <c r="CW80" s="5">
        <f t="shared" si="69"/>
        <v>0</v>
      </c>
      <c r="CX80" s="5">
        <f t="shared" si="69"/>
        <v>0</v>
      </c>
      <c r="CY80" s="5">
        <f t="shared" si="69"/>
        <v>0</v>
      </c>
      <c r="CZ80" s="5">
        <f t="shared" si="69"/>
        <v>0</v>
      </c>
      <c r="DA80" s="5">
        <f t="shared" si="69"/>
        <v>0</v>
      </c>
      <c r="DB80" s="5">
        <f t="shared" si="69"/>
        <v>0</v>
      </c>
    </row>
    <row r="81" spans="1:106" hidden="1" outlineLevel="1">
      <c r="A81" s="151"/>
      <c r="C81" s="73" t="str">
        <f t="shared" si="65"/>
        <v>Cerebras WSE-2</v>
      </c>
      <c r="F81" s="65">
        <f>Inputs!K52</f>
        <v>20000</v>
      </c>
      <c r="G81" s="54" t="s">
        <v>95</v>
      </c>
      <c r="H81" s="254"/>
      <c r="I81" s="54"/>
    </row>
    <row r="82" spans="1:106" hidden="1" outlineLevel="1">
      <c r="A82" s="151"/>
      <c r="C82" s="73" t="str">
        <f t="shared" si="65"/>
        <v>Placeholder</v>
      </c>
      <c r="F82" s="65">
        <f>Inputs!K53</f>
        <v>0</v>
      </c>
      <c r="G82" s="54" t="s">
        <v>95</v>
      </c>
      <c r="H82" s="254" t="s">
        <v>21</v>
      </c>
      <c r="I82" s="54"/>
      <c r="J82" s="5">
        <f t="shared" ref="J82:BU82" si="72">$F82*$F66</f>
        <v>0</v>
      </c>
      <c r="K82" s="5">
        <f t="shared" si="72"/>
        <v>0</v>
      </c>
      <c r="L82" s="5">
        <f t="shared" si="72"/>
        <v>0</v>
      </c>
      <c r="M82" s="5">
        <f t="shared" si="72"/>
        <v>0</v>
      </c>
      <c r="N82" s="5">
        <f t="shared" si="72"/>
        <v>0</v>
      </c>
      <c r="O82" s="5">
        <f t="shared" si="72"/>
        <v>0</v>
      </c>
      <c r="P82" s="5">
        <f t="shared" si="72"/>
        <v>0</v>
      </c>
      <c r="Q82" s="5">
        <f t="shared" si="72"/>
        <v>0</v>
      </c>
      <c r="R82" s="5">
        <f t="shared" si="72"/>
        <v>0</v>
      </c>
      <c r="S82" s="5">
        <f t="shared" si="72"/>
        <v>0</v>
      </c>
      <c r="T82" s="5">
        <f t="shared" si="72"/>
        <v>0</v>
      </c>
      <c r="U82" s="5">
        <f t="shared" si="72"/>
        <v>0</v>
      </c>
      <c r="V82" s="5">
        <f t="shared" si="72"/>
        <v>0</v>
      </c>
      <c r="W82" s="5">
        <f t="shared" si="72"/>
        <v>0</v>
      </c>
      <c r="X82" s="5">
        <f t="shared" si="72"/>
        <v>0</v>
      </c>
      <c r="Y82" s="5">
        <f t="shared" si="72"/>
        <v>0</v>
      </c>
      <c r="Z82" s="5">
        <f t="shared" si="72"/>
        <v>0</v>
      </c>
      <c r="AA82" s="5">
        <f t="shared" si="72"/>
        <v>0</v>
      </c>
      <c r="AB82" s="5">
        <f t="shared" si="72"/>
        <v>0</v>
      </c>
      <c r="AC82" s="5">
        <f t="shared" si="72"/>
        <v>0</v>
      </c>
      <c r="AD82" s="5">
        <f t="shared" si="72"/>
        <v>0</v>
      </c>
      <c r="AE82" s="5">
        <f t="shared" si="72"/>
        <v>0</v>
      </c>
      <c r="AF82" s="5">
        <f t="shared" si="72"/>
        <v>0</v>
      </c>
      <c r="AG82" s="5">
        <f t="shared" si="72"/>
        <v>0</v>
      </c>
      <c r="AH82" s="5">
        <f t="shared" si="72"/>
        <v>0</v>
      </c>
      <c r="AI82" s="5">
        <f t="shared" si="72"/>
        <v>0</v>
      </c>
      <c r="AJ82" s="5">
        <f t="shared" si="72"/>
        <v>0</v>
      </c>
      <c r="AK82" s="5">
        <f t="shared" si="72"/>
        <v>0</v>
      </c>
      <c r="AL82" s="5">
        <f t="shared" si="72"/>
        <v>0</v>
      </c>
      <c r="AM82" s="5">
        <f t="shared" si="72"/>
        <v>0</v>
      </c>
      <c r="AN82" s="5">
        <f t="shared" si="72"/>
        <v>0</v>
      </c>
      <c r="AO82" s="5">
        <f t="shared" si="72"/>
        <v>0</v>
      </c>
      <c r="AP82" s="5">
        <f t="shared" si="72"/>
        <v>0</v>
      </c>
      <c r="AQ82" s="5">
        <f t="shared" si="72"/>
        <v>0</v>
      </c>
      <c r="AR82" s="5">
        <f t="shared" si="72"/>
        <v>0</v>
      </c>
      <c r="AS82" s="5">
        <f t="shared" si="72"/>
        <v>0</v>
      </c>
      <c r="AT82" s="5">
        <f t="shared" si="72"/>
        <v>0</v>
      </c>
      <c r="AU82" s="5">
        <f t="shared" si="72"/>
        <v>0</v>
      </c>
      <c r="AV82" s="5">
        <f t="shared" si="72"/>
        <v>0</v>
      </c>
      <c r="AW82" s="5">
        <f t="shared" si="72"/>
        <v>0</v>
      </c>
      <c r="AX82" s="5">
        <f t="shared" si="72"/>
        <v>0</v>
      </c>
      <c r="AY82" s="5">
        <f t="shared" si="72"/>
        <v>0</v>
      </c>
      <c r="AZ82" s="5">
        <f t="shared" si="72"/>
        <v>0</v>
      </c>
      <c r="BA82" s="5">
        <f t="shared" si="72"/>
        <v>0</v>
      </c>
      <c r="BB82" s="5">
        <f t="shared" si="72"/>
        <v>0</v>
      </c>
      <c r="BC82" s="5">
        <f t="shared" si="72"/>
        <v>0</v>
      </c>
      <c r="BD82" s="5">
        <f t="shared" si="72"/>
        <v>0</v>
      </c>
      <c r="BE82" s="5">
        <f t="shared" si="72"/>
        <v>0</v>
      </c>
      <c r="BF82" s="5">
        <f t="shared" si="72"/>
        <v>0</v>
      </c>
      <c r="BG82" s="5">
        <f t="shared" si="72"/>
        <v>0</v>
      </c>
      <c r="BH82" s="5">
        <f t="shared" si="72"/>
        <v>0</v>
      </c>
      <c r="BI82" s="5">
        <f t="shared" si="72"/>
        <v>0</v>
      </c>
      <c r="BJ82" s="5">
        <f t="shared" si="72"/>
        <v>0</v>
      </c>
      <c r="BK82" s="5">
        <f t="shared" si="72"/>
        <v>0</v>
      </c>
      <c r="BL82" s="5">
        <f t="shared" si="72"/>
        <v>0</v>
      </c>
      <c r="BM82" s="5">
        <f t="shared" si="72"/>
        <v>0</v>
      </c>
      <c r="BN82" s="5">
        <f t="shared" si="72"/>
        <v>0</v>
      </c>
      <c r="BO82" s="5">
        <f t="shared" si="72"/>
        <v>0</v>
      </c>
      <c r="BP82" s="5">
        <f t="shared" si="72"/>
        <v>0</v>
      </c>
      <c r="BQ82" s="5">
        <f t="shared" si="72"/>
        <v>0</v>
      </c>
      <c r="BR82" s="5">
        <f t="shared" si="72"/>
        <v>0</v>
      </c>
      <c r="BS82" s="5">
        <f t="shared" si="72"/>
        <v>0</v>
      </c>
      <c r="BT82" s="5">
        <f t="shared" si="72"/>
        <v>0</v>
      </c>
      <c r="BU82" s="5">
        <f t="shared" si="72"/>
        <v>0</v>
      </c>
      <c r="BV82" s="5">
        <f t="shared" ref="BV82:DB82" si="73">$F82*$F66</f>
        <v>0</v>
      </c>
      <c r="BW82" s="5">
        <f t="shared" si="73"/>
        <v>0</v>
      </c>
      <c r="BX82" s="5">
        <f t="shared" si="73"/>
        <v>0</v>
      </c>
      <c r="BY82" s="5">
        <f t="shared" si="73"/>
        <v>0</v>
      </c>
      <c r="BZ82" s="5">
        <f t="shared" si="73"/>
        <v>0</v>
      </c>
      <c r="CA82" s="5">
        <f t="shared" si="73"/>
        <v>0</v>
      </c>
      <c r="CB82" s="5">
        <f t="shared" si="73"/>
        <v>0</v>
      </c>
      <c r="CC82" s="5">
        <f t="shared" si="73"/>
        <v>0</v>
      </c>
      <c r="CD82" s="5">
        <f t="shared" si="73"/>
        <v>0</v>
      </c>
      <c r="CE82" s="5">
        <f t="shared" si="73"/>
        <v>0</v>
      </c>
      <c r="CF82" s="5">
        <f t="shared" si="73"/>
        <v>0</v>
      </c>
      <c r="CG82" s="5">
        <f t="shared" si="73"/>
        <v>0</v>
      </c>
      <c r="CH82" s="5">
        <f t="shared" si="73"/>
        <v>0</v>
      </c>
      <c r="CI82" s="5">
        <f t="shared" si="73"/>
        <v>0</v>
      </c>
      <c r="CJ82" s="5">
        <f t="shared" si="73"/>
        <v>0</v>
      </c>
      <c r="CK82" s="5">
        <f t="shared" si="73"/>
        <v>0</v>
      </c>
      <c r="CL82" s="5">
        <f t="shared" si="73"/>
        <v>0</v>
      </c>
      <c r="CM82" s="5">
        <f t="shared" si="73"/>
        <v>0</v>
      </c>
      <c r="CN82" s="5">
        <f t="shared" si="73"/>
        <v>0</v>
      </c>
      <c r="CO82" s="5">
        <f t="shared" si="73"/>
        <v>0</v>
      </c>
      <c r="CP82" s="5">
        <f t="shared" si="73"/>
        <v>0</v>
      </c>
      <c r="CQ82" s="5">
        <f t="shared" si="73"/>
        <v>0</v>
      </c>
      <c r="CR82" s="5">
        <f t="shared" si="73"/>
        <v>0</v>
      </c>
      <c r="CS82" s="5">
        <f t="shared" si="73"/>
        <v>0</v>
      </c>
      <c r="CT82" s="5">
        <f t="shared" si="73"/>
        <v>0</v>
      </c>
      <c r="CU82" s="5">
        <f t="shared" si="73"/>
        <v>0</v>
      </c>
      <c r="CV82" s="5">
        <f t="shared" si="73"/>
        <v>0</v>
      </c>
      <c r="CW82" s="5">
        <f t="shared" si="73"/>
        <v>0</v>
      </c>
      <c r="CX82" s="5">
        <f t="shared" si="73"/>
        <v>0</v>
      </c>
      <c r="CY82" s="5">
        <f t="shared" si="73"/>
        <v>0</v>
      </c>
      <c r="CZ82" s="5">
        <f t="shared" si="73"/>
        <v>0</v>
      </c>
      <c r="DA82" s="5">
        <f t="shared" si="73"/>
        <v>0</v>
      </c>
      <c r="DB82" s="5">
        <f t="shared" si="73"/>
        <v>0</v>
      </c>
    </row>
    <row r="83" spans="1:106" collapsed="1">
      <c r="A83" s="151"/>
      <c r="C83" s="63"/>
      <c r="F83" s="66"/>
      <c r="G83" s="54"/>
      <c r="H83" s="254">
        <f>J83/1000000</f>
        <v>1.52</v>
      </c>
      <c r="I83" s="54"/>
      <c r="J83" s="256">
        <f t="shared" ref="J83:AO83" si="74">SUM(J72:J82)</f>
        <v>1520000</v>
      </c>
      <c r="K83" s="256">
        <f t="shared" si="74"/>
        <v>1520000</v>
      </c>
      <c r="L83" s="256">
        <f t="shared" si="74"/>
        <v>1520000</v>
      </c>
      <c r="M83" s="256">
        <f t="shared" si="74"/>
        <v>1520000</v>
      </c>
      <c r="N83" s="256">
        <f t="shared" si="74"/>
        <v>1520000</v>
      </c>
      <c r="O83" s="256">
        <f t="shared" si="74"/>
        <v>1520000</v>
      </c>
      <c r="P83" s="256">
        <f t="shared" si="74"/>
        <v>1520000</v>
      </c>
      <c r="Q83" s="256">
        <f t="shared" si="74"/>
        <v>1520000</v>
      </c>
      <c r="R83" s="256">
        <f t="shared" si="74"/>
        <v>1520000</v>
      </c>
      <c r="S83" s="256">
        <f t="shared" si="74"/>
        <v>1520000</v>
      </c>
      <c r="T83" s="256">
        <f t="shared" si="74"/>
        <v>1520000</v>
      </c>
      <c r="U83" s="256">
        <f t="shared" si="74"/>
        <v>1520000</v>
      </c>
      <c r="V83" s="256">
        <f t="shared" si="74"/>
        <v>1520000</v>
      </c>
      <c r="W83" s="256">
        <f t="shared" si="74"/>
        <v>1520000</v>
      </c>
      <c r="X83" s="256">
        <f t="shared" si="74"/>
        <v>1520000</v>
      </c>
      <c r="Y83" s="256">
        <f t="shared" si="74"/>
        <v>1520000</v>
      </c>
      <c r="Z83" s="256">
        <f t="shared" si="74"/>
        <v>1520000</v>
      </c>
      <c r="AA83" s="256">
        <f t="shared" si="74"/>
        <v>1520000</v>
      </c>
      <c r="AB83" s="256">
        <f t="shared" si="74"/>
        <v>1520000</v>
      </c>
      <c r="AC83" s="256">
        <f t="shared" si="74"/>
        <v>1520000</v>
      </c>
      <c r="AD83" s="256">
        <f t="shared" si="74"/>
        <v>1520000</v>
      </c>
      <c r="AE83" s="256">
        <f t="shared" si="74"/>
        <v>1520000</v>
      </c>
      <c r="AF83" s="256">
        <f t="shared" si="74"/>
        <v>1520000</v>
      </c>
      <c r="AG83" s="256">
        <f t="shared" si="74"/>
        <v>1520000</v>
      </c>
      <c r="AH83" s="256">
        <f t="shared" si="74"/>
        <v>1520000</v>
      </c>
      <c r="AI83" s="256">
        <f t="shared" si="74"/>
        <v>1520000</v>
      </c>
      <c r="AJ83" s="256">
        <f t="shared" si="74"/>
        <v>1520000</v>
      </c>
      <c r="AK83" s="256">
        <f t="shared" si="74"/>
        <v>1520000</v>
      </c>
      <c r="AL83" s="256">
        <f t="shared" si="74"/>
        <v>1520000</v>
      </c>
      <c r="AM83" s="256">
        <f t="shared" si="74"/>
        <v>1520000</v>
      </c>
      <c r="AN83" s="256">
        <f t="shared" si="74"/>
        <v>1520000</v>
      </c>
      <c r="AO83" s="256">
        <f t="shared" si="74"/>
        <v>1520000</v>
      </c>
      <c r="AP83" s="256">
        <f t="shared" ref="AP83:DA83" si="75">SUM(AP72:AP82)</f>
        <v>1520000</v>
      </c>
      <c r="AQ83" s="256">
        <f t="shared" si="75"/>
        <v>1520000</v>
      </c>
      <c r="AR83" s="256">
        <f t="shared" si="75"/>
        <v>1520000</v>
      </c>
      <c r="AS83" s="256">
        <f t="shared" si="75"/>
        <v>1520000</v>
      </c>
      <c r="AT83" s="256">
        <f t="shared" si="75"/>
        <v>1520000</v>
      </c>
      <c r="AU83" s="256">
        <f t="shared" si="75"/>
        <v>1520000</v>
      </c>
      <c r="AV83" s="256">
        <f t="shared" si="75"/>
        <v>1520000</v>
      </c>
      <c r="AW83" s="256">
        <f t="shared" si="75"/>
        <v>1520000</v>
      </c>
      <c r="AX83" s="256">
        <f t="shared" si="75"/>
        <v>1520000</v>
      </c>
      <c r="AY83" s="256">
        <f t="shared" si="75"/>
        <v>1520000</v>
      </c>
      <c r="AZ83" s="256">
        <f t="shared" si="75"/>
        <v>1520000</v>
      </c>
      <c r="BA83" s="256">
        <f t="shared" si="75"/>
        <v>1520000</v>
      </c>
      <c r="BB83" s="256">
        <f t="shared" si="75"/>
        <v>1520000</v>
      </c>
      <c r="BC83" s="256">
        <f t="shared" si="75"/>
        <v>1520000</v>
      </c>
      <c r="BD83" s="256">
        <f t="shared" si="75"/>
        <v>1520000</v>
      </c>
      <c r="BE83" s="256">
        <f t="shared" si="75"/>
        <v>1520000</v>
      </c>
      <c r="BF83" s="256">
        <f t="shared" si="75"/>
        <v>1520000</v>
      </c>
      <c r="BG83" s="256">
        <f t="shared" si="75"/>
        <v>1520000</v>
      </c>
      <c r="BH83" s="256">
        <f t="shared" si="75"/>
        <v>1520000</v>
      </c>
      <c r="BI83" s="256">
        <f t="shared" si="75"/>
        <v>1520000</v>
      </c>
      <c r="BJ83" s="256">
        <f t="shared" si="75"/>
        <v>1520000</v>
      </c>
      <c r="BK83" s="256">
        <f t="shared" si="75"/>
        <v>1520000</v>
      </c>
      <c r="BL83" s="256">
        <f t="shared" si="75"/>
        <v>1520000</v>
      </c>
      <c r="BM83" s="256">
        <f t="shared" si="75"/>
        <v>1520000</v>
      </c>
      <c r="BN83" s="256">
        <f t="shared" si="75"/>
        <v>1520000</v>
      </c>
      <c r="BO83" s="256">
        <f t="shared" si="75"/>
        <v>1520000</v>
      </c>
      <c r="BP83" s="256">
        <f t="shared" si="75"/>
        <v>1520000</v>
      </c>
      <c r="BQ83" s="256">
        <f t="shared" si="75"/>
        <v>1520000</v>
      </c>
      <c r="BR83" s="256">
        <f t="shared" si="75"/>
        <v>1520000</v>
      </c>
      <c r="BS83" s="256">
        <f t="shared" si="75"/>
        <v>1520000</v>
      </c>
      <c r="BT83" s="256">
        <f t="shared" si="75"/>
        <v>1520000</v>
      </c>
      <c r="BU83" s="256">
        <f t="shared" si="75"/>
        <v>1520000</v>
      </c>
      <c r="BV83" s="256">
        <f t="shared" si="75"/>
        <v>1520000</v>
      </c>
      <c r="BW83" s="256">
        <f t="shared" si="75"/>
        <v>1520000</v>
      </c>
      <c r="BX83" s="256">
        <f t="shared" si="75"/>
        <v>1520000</v>
      </c>
      <c r="BY83" s="256">
        <f t="shared" si="75"/>
        <v>1520000</v>
      </c>
      <c r="BZ83" s="256">
        <f t="shared" si="75"/>
        <v>1520000</v>
      </c>
      <c r="CA83" s="256">
        <f t="shared" si="75"/>
        <v>1520000</v>
      </c>
      <c r="CB83" s="256">
        <f t="shared" si="75"/>
        <v>1520000</v>
      </c>
      <c r="CC83" s="256">
        <f t="shared" si="75"/>
        <v>1520000</v>
      </c>
      <c r="CD83" s="256">
        <f t="shared" si="75"/>
        <v>1520000</v>
      </c>
      <c r="CE83" s="256">
        <f t="shared" si="75"/>
        <v>1520000</v>
      </c>
      <c r="CF83" s="256">
        <f t="shared" si="75"/>
        <v>1520000</v>
      </c>
      <c r="CG83" s="256">
        <f t="shared" si="75"/>
        <v>1520000</v>
      </c>
      <c r="CH83" s="256">
        <f t="shared" si="75"/>
        <v>1520000</v>
      </c>
      <c r="CI83" s="256">
        <f t="shared" si="75"/>
        <v>1520000</v>
      </c>
      <c r="CJ83" s="256">
        <f t="shared" si="75"/>
        <v>1520000</v>
      </c>
      <c r="CK83" s="256">
        <f t="shared" si="75"/>
        <v>1520000</v>
      </c>
      <c r="CL83" s="256">
        <f t="shared" si="75"/>
        <v>1520000</v>
      </c>
      <c r="CM83" s="256">
        <f t="shared" si="75"/>
        <v>1520000</v>
      </c>
      <c r="CN83" s="256">
        <f t="shared" si="75"/>
        <v>1520000</v>
      </c>
      <c r="CO83" s="256">
        <f t="shared" si="75"/>
        <v>1520000</v>
      </c>
      <c r="CP83" s="256">
        <f t="shared" si="75"/>
        <v>1520000</v>
      </c>
      <c r="CQ83" s="256">
        <f t="shared" si="75"/>
        <v>1520000</v>
      </c>
      <c r="CR83" s="256">
        <f t="shared" si="75"/>
        <v>1520000</v>
      </c>
      <c r="CS83" s="256">
        <f t="shared" si="75"/>
        <v>1520000</v>
      </c>
      <c r="CT83" s="256">
        <f t="shared" si="75"/>
        <v>1520000</v>
      </c>
      <c r="CU83" s="256">
        <f t="shared" si="75"/>
        <v>1520000</v>
      </c>
      <c r="CV83" s="256">
        <f t="shared" si="75"/>
        <v>1520000</v>
      </c>
      <c r="CW83" s="256">
        <f t="shared" si="75"/>
        <v>1520000</v>
      </c>
      <c r="CX83" s="256">
        <f t="shared" si="75"/>
        <v>1520000</v>
      </c>
      <c r="CY83" s="256">
        <f t="shared" si="75"/>
        <v>1520000</v>
      </c>
      <c r="CZ83" s="256">
        <f t="shared" si="75"/>
        <v>1520000</v>
      </c>
      <c r="DA83" s="256">
        <f t="shared" si="75"/>
        <v>1520000</v>
      </c>
      <c r="DB83" s="256">
        <f t="shared" ref="DB83" si="76">SUM(DB72:DB82)</f>
        <v>1520000</v>
      </c>
    </row>
    <row r="84" spans="1:106">
      <c r="A84" s="151"/>
      <c r="C84" s="63"/>
      <c r="F84" s="66"/>
      <c r="G84" s="54"/>
      <c r="H84" s="254"/>
      <c r="I84" s="54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  <c r="CH84" s="153"/>
      <c r="CI84" s="153"/>
      <c r="CJ84" s="153"/>
      <c r="CK84" s="153"/>
      <c r="CL84" s="153"/>
      <c r="CM84" s="153"/>
      <c r="CN84" s="153"/>
      <c r="CO84" s="153"/>
      <c r="CP84" s="153"/>
      <c r="CQ84" s="153"/>
      <c r="CR84" s="153"/>
      <c r="CS84" s="153"/>
      <c r="CT84" s="153"/>
      <c r="CU84" s="153"/>
      <c r="CV84" s="153"/>
      <c r="CW84" s="153"/>
      <c r="CX84" s="153"/>
      <c r="CY84" s="153"/>
      <c r="CZ84" s="153"/>
      <c r="DA84" s="153"/>
      <c r="DB84" s="153"/>
    </row>
    <row r="85" spans="1:106">
      <c r="A85" s="151"/>
      <c r="C85" s="63"/>
      <c r="F85" s="66"/>
      <c r="G85" s="54"/>
      <c r="H85" s="254"/>
      <c r="I85" s="54"/>
      <c r="K85" s="153"/>
      <c r="L85" s="153"/>
      <c r="M85" s="153"/>
      <c r="N85" s="153"/>
      <c r="O85" s="153"/>
      <c r="P85" s="153"/>
      <c r="Q85" s="153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153"/>
      <c r="BN85" s="153"/>
      <c r="BO85" s="153"/>
      <c r="BP85" s="153"/>
      <c r="BQ85" s="153"/>
      <c r="BR85" s="153"/>
      <c r="BS85" s="153"/>
      <c r="BT85" s="153"/>
      <c r="BU85" s="153"/>
      <c r="BV85" s="153"/>
      <c r="BW85" s="153"/>
      <c r="BX85" s="153"/>
      <c r="BY85" s="153"/>
      <c r="BZ85" s="153"/>
      <c r="CA85" s="153"/>
      <c r="CB85" s="153"/>
      <c r="CC85" s="153"/>
      <c r="CD85" s="153"/>
      <c r="CE85" s="153"/>
      <c r="CF85" s="153"/>
      <c r="CG85" s="153"/>
      <c r="CH85" s="153"/>
      <c r="CI85" s="153"/>
      <c r="CJ85" s="153"/>
      <c r="CK85" s="153"/>
      <c r="CL85" s="153"/>
      <c r="CM85" s="153"/>
      <c r="CN85" s="153"/>
      <c r="CO85" s="153"/>
      <c r="CP85" s="153"/>
      <c r="CQ85" s="153"/>
      <c r="CR85" s="153"/>
      <c r="CS85" s="153"/>
      <c r="CT85" s="153"/>
      <c r="CU85" s="153"/>
      <c r="CV85" s="153"/>
      <c r="CW85" s="153"/>
      <c r="CX85" s="153"/>
      <c r="CY85" s="153"/>
      <c r="CZ85" s="153"/>
      <c r="DA85" s="153"/>
      <c r="DB85" s="153"/>
    </row>
    <row r="86" spans="1:106" ht="13">
      <c r="A86" s="151"/>
      <c r="C86" s="14" t="s">
        <v>89</v>
      </c>
      <c r="G86" s="54"/>
      <c r="H86" s="254"/>
      <c r="I86" s="54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  <c r="CH86" s="153"/>
      <c r="CI86" s="153"/>
      <c r="CJ86" s="153"/>
      <c r="CK86" s="153"/>
      <c r="CL86" s="153"/>
      <c r="CM86" s="153"/>
      <c r="CN86" s="153"/>
      <c r="CO86" s="153"/>
      <c r="CP86" s="153"/>
      <c r="CQ86" s="153"/>
      <c r="CR86" s="153"/>
      <c r="CS86" s="153"/>
      <c r="CT86" s="153"/>
      <c r="CU86" s="153"/>
      <c r="CV86" s="153"/>
      <c r="CW86" s="153"/>
      <c r="CX86" s="153"/>
      <c r="CY86" s="153"/>
      <c r="CZ86" s="153"/>
      <c r="DA86" s="153"/>
      <c r="DB86" s="153"/>
    </row>
    <row r="87" spans="1:106" ht="13">
      <c r="A87" s="151"/>
      <c r="C87" s="14"/>
      <c r="G87" s="54"/>
      <c r="H87" s="254"/>
      <c r="I87" s="54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  <c r="CH87" s="153"/>
      <c r="CI87" s="153"/>
      <c r="CJ87" s="153"/>
      <c r="CK87" s="153"/>
      <c r="CL87" s="153"/>
      <c r="CM87" s="153"/>
      <c r="CN87" s="153"/>
      <c r="CO87" s="153"/>
      <c r="CP87" s="153"/>
      <c r="CQ87" s="153"/>
      <c r="CR87" s="153"/>
      <c r="CS87" s="153"/>
      <c r="CT87" s="153"/>
      <c r="CU87" s="153"/>
      <c r="CV87" s="153"/>
      <c r="CW87" s="153"/>
      <c r="CX87" s="153"/>
      <c r="CY87" s="153"/>
      <c r="CZ87" s="153"/>
      <c r="DA87" s="153"/>
      <c r="DB87" s="153"/>
    </row>
    <row r="88" spans="1:106">
      <c r="A88" s="151"/>
      <c r="C88" s="5" t="s">
        <v>48</v>
      </c>
      <c r="G88" s="54" t="s">
        <v>14</v>
      </c>
      <c r="H88" s="258">
        <f>SUM(J88:DB88)</f>
        <v>67944</v>
      </c>
      <c r="I88" s="29"/>
      <c r="J88" s="257">
        <f t="shared" ref="J88:BU88" si="77">24*J$10*J$24</f>
        <v>0</v>
      </c>
      <c r="K88" s="257">
        <f t="shared" si="77"/>
        <v>0</v>
      </c>
      <c r="L88" s="257">
        <f t="shared" si="77"/>
        <v>0</v>
      </c>
      <c r="M88" s="257">
        <f t="shared" si="77"/>
        <v>0</v>
      </c>
      <c r="N88" s="257">
        <f t="shared" si="77"/>
        <v>720</v>
      </c>
      <c r="O88" s="257">
        <f t="shared" si="77"/>
        <v>744</v>
      </c>
      <c r="P88" s="257">
        <f t="shared" si="77"/>
        <v>720</v>
      </c>
      <c r="Q88" s="257">
        <f t="shared" si="77"/>
        <v>744</v>
      </c>
      <c r="R88" s="257">
        <f t="shared" si="77"/>
        <v>744</v>
      </c>
      <c r="S88" s="257">
        <f t="shared" si="77"/>
        <v>720</v>
      </c>
      <c r="T88" s="257">
        <f t="shared" si="77"/>
        <v>744</v>
      </c>
      <c r="U88" s="257">
        <f t="shared" si="77"/>
        <v>720</v>
      </c>
      <c r="V88" s="257">
        <f t="shared" si="77"/>
        <v>744</v>
      </c>
      <c r="W88" s="257">
        <f t="shared" si="77"/>
        <v>744</v>
      </c>
      <c r="X88" s="257">
        <f t="shared" si="77"/>
        <v>672</v>
      </c>
      <c r="Y88" s="257">
        <f t="shared" si="77"/>
        <v>744</v>
      </c>
      <c r="Z88" s="257">
        <f t="shared" si="77"/>
        <v>720</v>
      </c>
      <c r="AA88" s="257">
        <f t="shared" si="77"/>
        <v>744</v>
      </c>
      <c r="AB88" s="257">
        <f t="shared" si="77"/>
        <v>720</v>
      </c>
      <c r="AC88" s="257">
        <f t="shared" si="77"/>
        <v>744</v>
      </c>
      <c r="AD88" s="257">
        <f t="shared" si="77"/>
        <v>744</v>
      </c>
      <c r="AE88" s="257">
        <f t="shared" si="77"/>
        <v>720</v>
      </c>
      <c r="AF88" s="257">
        <f t="shared" si="77"/>
        <v>744</v>
      </c>
      <c r="AG88" s="257">
        <f t="shared" si="77"/>
        <v>720</v>
      </c>
      <c r="AH88" s="257">
        <f t="shared" si="77"/>
        <v>744</v>
      </c>
      <c r="AI88" s="257">
        <f t="shared" si="77"/>
        <v>744</v>
      </c>
      <c r="AJ88" s="257">
        <f t="shared" si="77"/>
        <v>672</v>
      </c>
      <c r="AK88" s="257">
        <f t="shared" si="77"/>
        <v>744</v>
      </c>
      <c r="AL88" s="257">
        <f t="shared" si="77"/>
        <v>720</v>
      </c>
      <c r="AM88" s="257">
        <f t="shared" si="77"/>
        <v>744</v>
      </c>
      <c r="AN88" s="257">
        <f t="shared" si="77"/>
        <v>720</v>
      </c>
      <c r="AO88" s="257">
        <f t="shared" si="77"/>
        <v>744</v>
      </c>
      <c r="AP88" s="257">
        <f t="shared" si="77"/>
        <v>744</v>
      </c>
      <c r="AQ88" s="257">
        <f t="shared" si="77"/>
        <v>720</v>
      </c>
      <c r="AR88" s="257">
        <f t="shared" si="77"/>
        <v>744</v>
      </c>
      <c r="AS88" s="257">
        <f t="shared" si="77"/>
        <v>720</v>
      </c>
      <c r="AT88" s="257">
        <f t="shared" si="77"/>
        <v>744</v>
      </c>
      <c r="AU88" s="257">
        <f t="shared" si="77"/>
        <v>744</v>
      </c>
      <c r="AV88" s="257">
        <f t="shared" si="77"/>
        <v>672</v>
      </c>
      <c r="AW88" s="257">
        <f t="shared" si="77"/>
        <v>744</v>
      </c>
      <c r="AX88" s="257">
        <f t="shared" si="77"/>
        <v>720</v>
      </c>
      <c r="AY88" s="257">
        <f t="shared" si="77"/>
        <v>744</v>
      </c>
      <c r="AZ88" s="257">
        <f t="shared" si="77"/>
        <v>720</v>
      </c>
      <c r="BA88" s="257">
        <f t="shared" si="77"/>
        <v>744</v>
      </c>
      <c r="BB88" s="257">
        <f t="shared" si="77"/>
        <v>744</v>
      </c>
      <c r="BC88" s="257">
        <f t="shared" si="77"/>
        <v>720</v>
      </c>
      <c r="BD88" s="257">
        <f t="shared" si="77"/>
        <v>744</v>
      </c>
      <c r="BE88" s="257">
        <f t="shared" si="77"/>
        <v>720</v>
      </c>
      <c r="BF88" s="257">
        <f t="shared" si="77"/>
        <v>744</v>
      </c>
      <c r="BG88" s="257">
        <f t="shared" si="77"/>
        <v>744</v>
      </c>
      <c r="BH88" s="257">
        <f t="shared" si="77"/>
        <v>696</v>
      </c>
      <c r="BI88" s="257">
        <f t="shared" si="77"/>
        <v>744</v>
      </c>
      <c r="BJ88" s="257">
        <f t="shared" si="77"/>
        <v>720</v>
      </c>
      <c r="BK88" s="257">
        <f t="shared" si="77"/>
        <v>744</v>
      </c>
      <c r="BL88" s="257">
        <f t="shared" si="77"/>
        <v>720</v>
      </c>
      <c r="BM88" s="257">
        <f t="shared" si="77"/>
        <v>744</v>
      </c>
      <c r="BN88" s="257">
        <f t="shared" si="77"/>
        <v>744</v>
      </c>
      <c r="BO88" s="257">
        <f t="shared" si="77"/>
        <v>720</v>
      </c>
      <c r="BP88" s="257">
        <f t="shared" si="77"/>
        <v>744</v>
      </c>
      <c r="BQ88" s="257">
        <f t="shared" si="77"/>
        <v>720</v>
      </c>
      <c r="BR88" s="257">
        <f t="shared" si="77"/>
        <v>744</v>
      </c>
      <c r="BS88" s="257">
        <f t="shared" si="77"/>
        <v>744</v>
      </c>
      <c r="BT88" s="257">
        <f t="shared" si="77"/>
        <v>672</v>
      </c>
      <c r="BU88" s="257">
        <f t="shared" si="77"/>
        <v>744</v>
      </c>
      <c r="BV88" s="257">
        <f t="shared" ref="BV88:DB88" si="78">24*BV$10*BV$24</f>
        <v>720</v>
      </c>
      <c r="BW88" s="257">
        <f t="shared" si="78"/>
        <v>744</v>
      </c>
      <c r="BX88" s="257">
        <f t="shared" si="78"/>
        <v>720</v>
      </c>
      <c r="BY88" s="257">
        <f t="shared" si="78"/>
        <v>744</v>
      </c>
      <c r="BZ88" s="257">
        <f t="shared" si="78"/>
        <v>744</v>
      </c>
      <c r="CA88" s="257">
        <f t="shared" si="78"/>
        <v>720</v>
      </c>
      <c r="CB88" s="257">
        <f t="shared" si="78"/>
        <v>744</v>
      </c>
      <c r="CC88" s="257">
        <f t="shared" si="78"/>
        <v>720</v>
      </c>
      <c r="CD88" s="257">
        <f t="shared" si="78"/>
        <v>744</v>
      </c>
      <c r="CE88" s="257">
        <f t="shared" si="78"/>
        <v>744</v>
      </c>
      <c r="CF88" s="257">
        <f t="shared" si="78"/>
        <v>672</v>
      </c>
      <c r="CG88" s="257">
        <f t="shared" si="78"/>
        <v>744</v>
      </c>
      <c r="CH88" s="257">
        <f t="shared" si="78"/>
        <v>720</v>
      </c>
      <c r="CI88" s="257">
        <f t="shared" si="78"/>
        <v>744</v>
      </c>
      <c r="CJ88" s="257">
        <f t="shared" si="78"/>
        <v>720</v>
      </c>
      <c r="CK88" s="257">
        <f t="shared" si="78"/>
        <v>744</v>
      </c>
      <c r="CL88" s="257">
        <f t="shared" si="78"/>
        <v>744</v>
      </c>
      <c r="CM88" s="257">
        <f t="shared" si="78"/>
        <v>720</v>
      </c>
      <c r="CN88" s="257">
        <f t="shared" si="78"/>
        <v>744</v>
      </c>
      <c r="CO88" s="257">
        <f t="shared" si="78"/>
        <v>720</v>
      </c>
      <c r="CP88" s="257">
        <f t="shared" si="78"/>
        <v>744</v>
      </c>
      <c r="CQ88" s="257">
        <f t="shared" si="78"/>
        <v>744</v>
      </c>
      <c r="CR88" s="257">
        <f t="shared" si="78"/>
        <v>672</v>
      </c>
      <c r="CS88" s="257">
        <f t="shared" si="78"/>
        <v>744</v>
      </c>
      <c r="CT88" s="257">
        <f t="shared" si="78"/>
        <v>720</v>
      </c>
      <c r="CU88" s="257">
        <f t="shared" si="78"/>
        <v>744</v>
      </c>
      <c r="CV88" s="257">
        <f t="shared" si="78"/>
        <v>720</v>
      </c>
      <c r="CW88" s="257">
        <f t="shared" si="78"/>
        <v>744</v>
      </c>
      <c r="CX88" s="257">
        <f t="shared" si="78"/>
        <v>744</v>
      </c>
      <c r="CY88" s="257">
        <f t="shared" si="78"/>
        <v>720</v>
      </c>
      <c r="CZ88" s="257">
        <f t="shared" si="78"/>
        <v>744</v>
      </c>
      <c r="DA88" s="257">
        <f t="shared" si="78"/>
        <v>720</v>
      </c>
      <c r="DB88" s="257">
        <f t="shared" si="78"/>
        <v>744</v>
      </c>
    </row>
    <row r="89" spans="1:106" ht="13">
      <c r="A89" s="151"/>
      <c r="C89" s="32"/>
      <c r="D89" s="5" t="s">
        <v>91</v>
      </c>
      <c r="E89" s="5" t="s">
        <v>92</v>
      </c>
      <c r="G89" s="54"/>
      <c r="H89" s="254"/>
      <c r="I89" s="54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  <c r="CH89" s="153"/>
      <c r="CI89" s="153"/>
      <c r="CJ89" s="153"/>
      <c r="CK89" s="153"/>
      <c r="CL89" s="153"/>
      <c r="CM89" s="153"/>
      <c r="CN89" s="153"/>
      <c r="CO89" s="153"/>
      <c r="CP89" s="153"/>
      <c r="CQ89" s="153"/>
      <c r="CR89" s="153"/>
      <c r="CS89" s="153"/>
      <c r="CT89" s="153"/>
      <c r="CU89" s="153"/>
      <c r="CV89" s="153"/>
      <c r="CW89" s="153"/>
      <c r="CX89" s="153"/>
      <c r="CY89" s="153"/>
      <c r="CZ89" s="153"/>
      <c r="DA89" s="153"/>
      <c r="DB89" s="153"/>
    </row>
    <row r="90" spans="1:106">
      <c r="A90" s="151"/>
      <c r="C90" s="73" t="str">
        <f>C56</f>
        <v>A100</v>
      </c>
      <c r="D90" s="68">
        <f>Inputs!$K$60</f>
        <v>0.2</v>
      </c>
      <c r="E90" s="67">
        <v>0.9</v>
      </c>
      <c r="F90" s="65">
        <f>Inputs!K61/Inputs!K$15</f>
        <v>0</v>
      </c>
      <c r="G90" s="54" t="s">
        <v>90</v>
      </c>
      <c r="H90" s="341">
        <f t="shared" ref="H90:H99" si="79">SUM(J90:DB90)</f>
        <v>0</v>
      </c>
      <c r="I90" s="54"/>
      <c r="J90" s="257">
        <f>MIN(IF($F56=0,0,IFERROR(ROUND(NORMINV(1-(Inputs!$K$74/100),$F90*$E90,$D$90*$F90*$E90),0),0)),$F90)*J$88</f>
        <v>0</v>
      </c>
      <c r="K90" s="257">
        <f>MIN(IF($F56=0,0,IFERROR(ROUND(NORMINV(1-(Inputs!$K$74/100),$F90*$E90,$D$90*$F90*$E90),0),0)),$F90)*K$88</f>
        <v>0</v>
      </c>
      <c r="L90" s="257">
        <f>MIN(IF($F56=0,0,IFERROR(ROUND(NORMINV(1-(Inputs!$K$74/100),$F90*$E90,$D$90*$F90*$E90),0),0)),$F90)*L$88</f>
        <v>0</v>
      </c>
      <c r="M90" s="257">
        <f>MIN(IF($F56=0,0,IFERROR(ROUND(NORMINV(1-(Inputs!$K$74/100),$F90*$E90,$D$90*$F90*$E90),0),0)),$F90)*M$88</f>
        <v>0</v>
      </c>
      <c r="N90" s="257">
        <f>MIN(IF($F56=0,0,IFERROR(ROUND(NORMINV(1-(Inputs!$K$74/100),$F90*$E90,$D$90*$F90*$E90),0),0)),$F90)*N$88</f>
        <v>0</v>
      </c>
      <c r="O90" s="257">
        <f>MIN(IF($F56=0,0,IFERROR(ROUND(NORMINV(1-(Inputs!$K$74/100),$F90*$E90,$D$90*$F90*$E90),0),0)),$F90)*O$88</f>
        <v>0</v>
      </c>
      <c r="P90" s="257">
        <f>MIN(IF($F56=0,0,IFERROR(ROUND(NORMINV(1-(Inputs!$K$74/100),$F90*$E90,$D$90*$F90*$E90),0),0)),$F90)*P$88</f>
        <v>0</v>
      </c>
      <c r="Q90" s="257">
        <f>MIN(IF($F56=0,0,IFERROR(ROUND(NORMINV(1-(Inputs!$K$74/100),$F90*$E90,$D$90*$F90*$E90),0),0)),$F90)*Q$88</f>
        <v>0</v>
      </c>
      <c r="R90" s="257">
        <f>MIN(IF($F56=0,0,IFERROR(ROUND(NORMINV(1-(Inputs!$K$74/100),$F90*$E90,$D$90*$F90*$E90),0),0)),$F90)*R$88</f>
        <v>0</v>
      </c>
      <c r="S90" s="257">
        <f>MIN(IF($F56=0,0,IFERROR(ROUND(NORMINV(1-(Inputs!$K$74/100),$F90*$E90,$D$90*$F90*$E90),0),0)),$F90)*S$88</f>
        <v>0</v>
      </c>
      <c r="T90" s="257">
        <f>MIN(IF($F56=0,0,IFERROR(ROUND(NORMINV(1-(Inputs!$K$74/100),$F90*$E90,$D$90*$F90*$E90),0),0)),$F90)*T$88</f>
        <v>0</v>
      </c>
      <c r="U90" s="257">
        <f>MIN(IF($F56=0,0,IFERROR(ROUND(NORMINV(1-(Inputs!$K$74/100),$F90*$E90,$D$90*$F90*$E90),0),0)),$F90)*U$88</f>
        <v>0</v>
      </c>
      <c r="V90" s="257">
        <f>MIN(IF($F56=0,0,IFERROR(ROUND(NORMINV(1-(Inputs!$K$74/100),$F90*$E90,$D$90*$F90*$E90),0),0)),$F90)*V$88</f>
        <v>0</v>
      </c>
      <c r="W90" s="257">
        <f>MIN(IF($F56=0,0,IFERROR(ROUND(NORMINV(1-(Inputs!$K$74/100),$F90*$E90,$D$90*$F90*$E90),0),0)),$F90)*W$88</f>
        <v>0</v>
      </c>
      <c r="X90" s="257">
        <f>MIN(IF($F56=0,0,IFERROR(ROUND(NORMINV(1-(Inputs!$K$74/100),$F90*$E90,$D$90*$F90*$E90),0),0)),$F90)*X$88</f>
        <v>0</v>
      </c>
      <c r="Y90" s="257">
        <f>MIN(IF($F56=0,0,IFERROR(ROUND(NORMINV(1-(Inputs!$K$74/100),$F90*$E90,$D$90*$F90*$E90),0),0)),$F90)*Y$88</f>
        <v>0</v>
      </c>
      <c r="Z90" s="257">
        <f>MIN(IF($F56=0,0,IFERROR(ROUND(NORMINV(1-(Inputs!$K$74/100),$F90*$E90,$D$90*$F90*$E90),0),0)),$F90)*Z$88</f>
        <v>0</v>
      </c>
      <c r="AA90" s="257">
        <f>MIN(IF($F56=0,0,IFERROR(ROUND(NORMINV(1-(Inputs!$K$74/100),$F90*$E90,$D$90*$F90*$E90),0),0)),$F90)*AA$88</f>
        <v>0</v>
      </c>
      <c r="AB90" s="257">
        <f>MIN(IF($F56=0,0,IFERROR(ROUND(NORMINV(1-(Inputs!$K$74/100),$F90*$E90,$D$90*$F90*$E90),0),0)),$F90)*AB$88</f>
        <v>0</v>
      </c>
      <c r="AC90" s="257">
        <f>MIN(IF($F56=0,0,IFERROR(ROUND(NORMINV(1-(Inputs!$K$74/100),$F90*$E90,$D$90*$F90*$E90),0),0)),$F90)*AC$88</f>
        <v>0</v>
      </c>
      <c r="AD90" s="257">
        <f>MIN(IF($F56=0,0,IFERROR(ROUND(NORMINV(1-(Inputs!$K$74/100),$F90*$E90,$D$90*$F90*$E90),0),0)),$F90)*AD$88</f>
        <v>0</v>
      </c>
      <c r="AE90" s="257">
        <f>MIN(IF($F56=0,0,IFERROR(ROUND(NORMINV(1-(Inputs!$K$74/100),$F90*$E90,$D$90*$F90*$E90),0),0)),$F90)*AE$88</f>
        <v>0</v>
      </c>
      <c r="AF90" s="257">
        <f>MIN(IF($F56=0,0,IFERROR(ROUND(NORMINV(1-(Inputs!$K$74/100),$F90*$E90,$D$90*$F90*$E90),0),0)),$F90)*AF$88</f>
        <v>0</v>
      </c>
      <c r="AG90" s="257">
        <f>MIN(IF($F56=0,0,IFERROR(ROUND(NORMINV(1-(Inputs!$K$74/100),$F90*$E90,$D$90*$F90*$E90),0),0)),$F90)*AG$88</f>
        <v>0</v>
      </c>
      <c r="AH90" s="257">
        <f>MIN(IF($F56=0,0,IFERROR(ROUND(NORMINV(1-(Inputs!$K$74/100),$F90*$E90,$D$90*$F90*$E90),0),0)),$F90)*AH$88</f>
        <v>0</v>
      </c>
      <c r="AI90" s="257">
        <f>MIN(IF($F56=0,0,IFERROR(ROUND(NORMINV(1-(Inputs!$K$74/100),$F90*$E90,$D$90*$F90*$E90),0),0)),$F90)*AI$88</f>
        <v>0</v>
      </c>
      <c r="AJ90" s="257">
        <f>MIN(IF($F56=0,0,IFERROR(ROUND(NORMINV(1-(Inputs!$K$74/100),$F90*$E90,$D$90*$F90*$E90),0),0)),$F90)*AJ$88</f>
        <v>0</v>
      </c>
      <c r="AK90" s="257">
        <f>MIN(IF($F56=0,0,IFERROR(ROUND(NORMINV(1-(Inputs!$K$74/100),$F90*$E90,$D$90*$F90*$E90),0),0)),$F90)*AK$88</f>
        <v>0</v>
      </c>
      <c r="AL90" s="257">
        <f>MIN(IF($F56=0,0,IFERROR(ROUND(NORMINV(1-(Inputs!$K$74/100),$F90*$E90,$D$90*$F90*$E90),0),0)),$F90)*AL$88</f>
        <v>0</v>
      </c>
      <c r="AM90" s="257">
        <f>MIN(IF($F56=0,0,IFERROR(ROUND(NORMINV(1-(Inputs!$K$74/100),$F90*$E90,$D$90*$F90*$E90),0),0)),$F90)*AM$88</f>
        <v>0</v>
      </c>
      <c r="AN90" s="257">
        <f>MIN(IF($F56=0,0,IFERROR(ROUND(NORMINV(1-(Inputs!$K$74/100),$F90*$E90,$D$90*$F90*$E90),0),0)),$F90)*AN$88</f>
        <v>0</v>
      </c>
      <c r="AO90" s="257">
        <f>MIN(IF($F56=0,0,IFERROR(ROUND(NORMINV(1-(Inputs!$K$74/100),$F90*$E90,$D$90*$F90*$E90),0),0)),$F90)*AO$88</f>
        <v>0</v>
      </c>
      <c r="AP90" s="257">
        <f>MIN(IF($F56=0,0,IFERROR(ROUND(NORMINV(1-(Inputs!$K$74/100),$F90*$E90,$D$90*$F90*$E90),0),0)),$F90)*AP$88</f>
        <v>0</v>
      </c>
      <c r="AQ90" s="257">
        <f>MIN(IF($F56=0,0,IFERROR(ROUND(NORMINV(1-(Inputs!$K$74/100),$F90*$E90,$D$90*$F90*$E90),0),0)),$F90)*AQ$88</f>
        <v>0</v>
      </c>
      <c r="AR90" s="257">
        <f>MIN(IF($F56=0,0,IFERROR(ROUND(NORMINV(1-(Inputs!$K$74/100),$F90*$E90,$D$90*$F90*$E90),0),0)),$F90)*AR$88</f>
        <v>0</v>
      </c>
      <c r="AS90" s="257">
        <f>MIN(IF($F56=0,0,IFERROR(ROUND(NORMINV(1-(Inputs!$K$74/100),$F90*$E90,$D$90*$F90*$E90),0),0)),$F90)*AS$88</f>
        <v>0</v>
      </c>
      <c r="AT90" s="257">
        <f>MIN(IF($F56=0,0,IFERROR(ROUND(NORMINV(1-(Inputs!$K$74/100),$F90*$E90,$D$90*$F90*$E90),0),0)),$F90)*AT$88</f>
        <v>0</v>
      </c>
      <c r="AU90" s="257">
        <f>MIN(IF($F56=0,0,IFERROR(ROUND(NORMINV(1-(Inputs!$K$74/100),$F90*$E90,$D$90*$F90*$E90),0),0)),$F90)*AU$88</f>
        <v>0</v>
      </c>
      <c r="AV90" s="257">
        <f>MIN(IF($F56=0,0,IFERROR(ROUND(NORMINV(1-(Inputs!$K$74/100),$F90*$E90,$D$90*$F90*$E90),0),0)),$F90)*AV$88</f>
        <v>0</v>
      </c>
      <c r="AW90" s="257">
        <f>MIN(IF($F56=0,0,IFERROR(ROUND(NORMINV(1-(Inputs!$K$74/100),$F90*$E90,$D$90*$F90*$E90),0),0)),$F90)*AW$88</f>
        <v>0</v>
      </c>
      <c r="AX90" s="257">
        <f>MIN(IF($F56=0,0,IFERROR(ROUND(NORMINV(1-(Inputs!$K$74/100),$F90*$E90,$D$90*$F90*$E90),0),0)),$F90)*AX$88</f>
        <v>0</v>
      </c>
      <c r="AY90" s="257">
        <f>MIN(IF($F56=0,0,IFERROR(ROUND(NORMINV(1-(Inputs!$K$74/100),$F90*$E90,$D$90*$F90*$E90),0),0)),$F90)*AY$88</f>
        <v>0</v>
      </c>
      <c r="AZ90" s="257">
        <f>MIN(IF($F56=0,0,IFERROR(ROUND(NORMINV(1-(Inputs!$K$74/100),$F90*$E90,$D$90*$F90*$E90),0),0)),$F90)*AZ$88</f>
        <v>0</v>
      </c>
      <c r="BA90" s="257">
        <f>MIN(IF($F56=0,0,IFERROR(ROUND(NORMINV(1-(Inputs!$K$74/100),$F90*$E90,$D$90*$F90*$E90),0),0)),$F90)*BA$88</f>
        <v>0</v>
      </c>
      <c r="BB90" s="257">
        <f>MIN(IF($F56=0,0,IFERROR(ROUND(NORMINV(1-(Inputs!$K$74/100),$F90*$E90,$D$90*$F90*$E90),0),0)),$F90)*BB$88</f>
        <v>0</v>
      </c>
      <c r="BC90" s="257">
        <f>MIN(IF($F56=0,0,IFERROR(ROUND(NORMINV(1-(Inputs!$K$74/100),$F90*$E90,$D$90*$F90*$E90),0),0)),$F90)*BC$88</f>
        <v>0</v>
      </c>
      <c r="BD90" s="257">
        <f>MIN(IF($F56=0,0,IFERROR(ROUND(NORMINV(1-(Inputs!$K$74/100),$F90*$E90,$D$90*$F90*$E90),0),0)),$F90)*BD$88</f>
        <v>0</v>
      </c>
      <c r="BE90" s="257">
        <f>MIN(IF($F56=0,0,IFERROR(ROUND(NORMINV(1-(Inputs!$K$74/100),$F90*$E90,$D$90*$F90*$E90),0),0)),$F90)*BE$88</f>
        <v>0</v>
      </c>
      <c r="BF90" s="257">
        <f>MIN(IF($F56=0,0,IFERROR(ROUND(NORMINV(1-(Inputs!$K$74/100),$F90*$E90,$D$90*$F90*$E90),0),0)),$F90)*BF$88</f>
        <v>0</v>
      </c>
      <c r="BG90" s="257">
        <f>MIN(IF($F56=0,0,IFERROR(ROUND(NORMINV(1-(Inputs!$K$74/100),$F90*$E90,$D$90*$F90*$E90),0),0)),$F90)*BG$88</f>
        <v>0</v>
      </c>
      <c r="BH90" s="257">
        <f>MIN(IF($F56=0,0,IFERROR(ROUND(NORMINV(1-(Inputs!$K$74/100),$F90*$E90,$D$90*$F90*$E90),0),0)),$F90)*BH$88</f>
        <v>0</v>
      </c>
      <c r="BI90" s="257">
        <f>MIN(IF($F56=0,0,IFERROR(ROUND(NORMINV(1-(Inputs!$K$74/100),$F90*$E90,$D$90*$F90*$E90),0),0)),$F90)*BI$88</f>
        <v>0</v>
      </c>
      <c r="BJ90" s="257">
        <f>MIN(IF($F56=0,0,IFERROR(ROUND(NORMINV(1-(Inputs!$K$74/100),$F90*$E90,$D$90*$F90*$E90),0),0)),$F90)*BJ$88</f>
        <v>0</v>
      </c>
      <c r="BK90" s="257">
        <f>MIN(IF($F56=0,0,IFERROR(ROUND(NORMINV(1-(Inputs!$K$74/100),$F90*$E90,$D$90*$F90*$E90),0),0)),$F90)*BK$88</f>
        <v>0</v>
      </c>
      <c r="BL90" s="257">
        <f>MIN(IF($F56=0,0,IFERROR(ROUND(NORMINV(1-(Inputs!$K$74/100),$F90*$E90,$D$90*$F90*$E90),0),0)),$F90)*BL$88</f>
        <v>0</v>
      </c>
      <c r="BM90" s="257">
        <f>MIN(IF($F56=0,0,IFERROR(ROUND(NORMINV(1-(Inputs!$K$74/100),$F90*$E90,$D$90*$F90*$E90),0),0)),$F90)*BM$88</f>
        <v>0</v>
      </c>
      <c r="BN90" s="257">
        <f>MIN(IF($F56=0,0,IFERROR(ROUND(NORMINV(1-(Inputs!$K$74/100),$F90*$E90,$D$90*$F90*$E90),0),0)),$F90)*BN$88</f>
        <v>0</v>
      </c>
      <c r="BO90" s="257">
        <f>MIN(IF($F56=0,0,IFERROR(ROUND(NORMINV(1-(Inputs!$K$74/100),$F90*$E90,$D$90*$F90*$E90),0),0)),$F90)*BO$88</f>
        <v>0</v>
      </c>
      <c r="BP90" s="257">
        <f>MIN(IF($F56=0,0,IFERROR(ROUND(NORMINV(1-(Inputs!$K$74/100),$F90*$E90,$D$90*$F90*$E90),0),0)),$F90)*BP$88</f>
        <v>0</v>
      </c>
      <c r="BQ90" s="257">
        <f>MIN(IF($F56=0,0,IFERROR(ROUND(NORMINV(1-(Inputs!$K$74/100),$F90*$E90,$D$90*$F90*$E90),0),0)),$F90)*BQ$88</f>
        <v>0</v>
      </c>
      <c r="BR90" s="257">
        <f>MIN(IF($F56=0,0,IFERROR(ROUND(NORMINV(1-(Inputs!$K$74/100),$F90*$E90,$D$90*$F90*$E90),0),0)),$F90)*BR$88</f>
        <v>0</v>
      </c>
      <c r="BS90" s="257">
        <f>MIN(IF($F56=0,0,IFERROR(ROUND(NORMINV(1-(Inputs!$K$74/100),$F90*$E90,$D$90*$F90*$E90),0),0)),$F90)*BS$88</f>
        <v>0</v>
      </c>
      <c r="BT90" s="257">
        <f>MIN(IF($F56=0,0,IFERROR(ROUND(NORMINV(1-(Inputs!$K$74/100),$F90*$E90,$D$90*$F90*$E90),0),0)),$F90)*BT$88</f>
        <v>0</v>
      </c>
      <c r="BU90" s="257">
        <f>MIN(IF($F56=0,0,IFERROR(ROUND(NORMINV(1-(Inputs!$K$74/100),$F90*$E90,$D$90*$F90*$E90),0),0)),$F90)*BU$88</f>
        <v>0</v>
      </c>
      <c r="BV90" s="257">
        <f>MIN(IF($F56=0,0,IFERROR(ROUND(NORMINV(1-(Inputs!$K$74/100),$F90*$E90,$D$90*$F90*$E90),0),0)),$F90)*BV$88</f>
        <v>0</v>
      </c>
      <c r="BW90" s="257">
        <f>MIN(IF($F56=0,0,IFERROR(ROUND(NORMINV(1-(Inputs!$K$74/100),$F90*$E90,$D$90*$F90*$E90),0),0)),$F90)*BW$88</f>
        <v>0</v>
      </c>
      <c r="BX90" s="257">
        <f>MIN(IF($F56=0,0,IFERROR(ROUND(NORMINV(1-(Inputs!$K$74/100),$F90*$E90,$D$90*$F90*$E90),0),0)),$F90)*BX$88</f>
        <v>0</v>
      </c>
      <c r="BY90" s="257">
        <f>MIN(IF($F56=0,0,IFERROR(ROUND(NORMINV(1-(Inputs!$K$74/100),$F90*$E90,$D$90*$F90*$E90),0),0)),$F90)*BY$88</f>
        <v>0</v>
      </c>
      <c r="BZ90" s="257">
        <f>MIN(IF($F56=0,0,IFERROR(ROUND(NORMINV(1-(Inputs!$K$74/100),$F90*$E90,$D$90*$F90*$E90),0),0)),$F90)*BZ$88</f>
        <v>0</v>
      </c>
      <c r="CA90" s="257">
        <f>MIN(IF($F56=0,0,IFERROR(ROUND(NORMINV(1-(Inputs!$K$74/100),$F90*$E90,$D$90*$F90*$E90),0),0)),$F90)*CA$88</f>
        <v>0</v>
      </c>
      <c r="CB90" s="257">
        <f>MIN(IF($F56=0,0,IFERROR(ROUND(NORMINV(1-(Inputs!$K$74/100),$F90*$E90,$D$90*$F90*$E90),0),0)),$F90)*CB$88</f>
        <v>0</v>
      </c>
      <c r="CC90" s="257">
        <f>MIN(IF($F56=0,0,IFERROR(ROUND(NORMINV(1-(Inputs!$K$74/100),$F90*$E90,$D$90*$F90*$E90),0),0)),$F90)*CC$88</f>
        <v>0</v>
      </c>
      <c r="CD90" s="257">
        <f>MIN(IF($F56=0,0,IFERROR(ROUND(NORMINV(1-(Inputs!$K$74/100),$F90*$E90,$D$90*$F90*$E90),0),0)),$F90)*CD$88</f>
        <v>0</v>
      </c>
      <c r="CE90" s="257">
        <f>MIN(IF($F56=0,0,IFERROR(ROUND(NORMINV(1-(Inputs!$K$74/100),$F90*$E90,$D$90*$F90*$E90),0),0)),$F90)*CE$88</f>
        <v>0</v>
      </c>
      <c r="CF90" s="257">
        <f>MIN(IF($F56=0,0,IFERROR(ROUND(NORMINV(1-(Inputs!$K$74/100),$F90*$E90,$D$90*$F90*$E90),0),0)),$F90)*CF$88</f>
        <v>0</v>
      </c>
      <c r="CG90" s="257">
        <f>MIN(IF($F56=0,0,IFERROR(ROUND(NORMINV(1-(Inputs!$K$74/100),$F90*$E90,$D$90*$F90*$E90),0),0)),$F90)*CG$88</f>
        <v>0</v>
      </c>
      <c r="CH90" s="257">
        <f>MIN(IF($F56=0,0,IFERROR(ROUND(NORMINV(1-(Inputs!$K$74/100),$F90*$E90,$D$90*$F90*$E90),0),0)),$F90)*CH$88</f>
        <v>0</v>
      </c>
      <c r="CI90" s="257">
        <f>MIN(IF($F56=0,0,IFERROR(ROUND(NORMINV(1-(Inputs!$K$74/100),$F90*$E90,$D$90*$F90*$E90),0),0)),$F90)*CI$88</f>
        <v>0</v>
      </c>
      <c r="CJ90" s="257">
        <f>MIN(IF($F56=0,0,IFERROR(ROUND(NORMINV(1-(Inputs!$K$74/100),$F90*$E90,$D$90*$F90*$E90),0),0)),$F90)*CJ$88</f>
        <v>0</v>
      </c>
      <c r="CK90" s="257">
        <f>MIN(IF($F56=0,0,IFERROR(ROUND(NORMINV(1-(Inputs!$K$74/100),$F90*$E90,$D$90*$F90*$E90),0),0)),$F90)*CK$88</f>
        <v>0</v>
      </c>
      <c r="CL90" s="257">
        <f>MIN(IF($F56=0,0,IFERROR(ROUND(NORMINV(1-(Inputs!$K$74/100),$F90*$E90,$D$90*$F90*$E90),0),0)),$F90)*CL$88</f>
        <v>0</v>
      </c>
      <c r="CM90" s="257">
        <f>MIN(IF($F56=0,0,IFERROR(ROUND(NORMINV(1-(Inputs!$K$74/100),$F90*$E90,$D$90*$F90*$E90),0),0)),$F90)*CM$88</f>
        <v>0</v>
      </c>
      <c r="CN90" s="257">
        <f>MIN(IF($F56=0,0,IFERROR(ROUND(NORMINV(1-(Inputs!$K$74/100),$F90*$E90,$D$90*$F90*$E90),0),0)),$F90)*CN$88</f>
        <v>0</v>
      </c>
      <c r="CO90" s="257">
        <f>MIN(IF($F56=0,0,IFERROR(ROUND(NORMINV(1-(Inputs!$K$74/100),$F90*$E90,$D$90*$F90*$E90),0),0)),$F90)*CO$88</f>
        <v>0</v>
      </c>
      <c r="CP90" s="257">
        <f>MIN(IF($F56=0,0,IFERROR(ROUND(NORMINV(1-(Inputs!$K$74/100),$F90*$E90,$D$90*$F90*$E90),0),0)),$F90)*CP$88</f>
        <v>0</v>
      </c>
      <c r="CQ90" s="257">
        <f>MIN(IF($F56=0,0,IFERROR(ROUND(NORMINV(1-(Inputs!$K$74/100),$F90*$E90,$D$90*$F90*$E90),0),0)),$F90)*CQ$88</f>
        <v>0</v>
      </c>
      <c r="CR90" s="257">
        <f>MIN(IF($F56=0,0,IFERROR(ROUND(NORMINV(1-(Inputs!$K$74/100),$F90*$E90,$D$90*$F90*$E90),0),0)),$F90)*CR$88</f>
        <v>0</v>
      </c>
      <c r="CS90" s="257">
        <f>MIN(IF($F56=0,0,IFERROR(ROUND(NORMINV(1-(Inputs!$K$74/100),$F90*$E90,$D$90*$F90*$E90),0),0)),$F90)*CS$88</f>
        <v>0</v>
      </c>
      <c r="CT90" s="257">
        <f>MIN(IF($F56=0,0,IFERROR(ROUND(NORMINV(1-(Inputs!$K$74/100),$F90*$E90,$D$90*$F90*$E90),0),0)),$F90)*CT$88</f>
        <v>0</v>
      </c>
      <c r="CU90" s="257">
        <f>MIN(IF($F56=0,0,IFERROR(ROUND(NORMINV(1-(Inputs!$K$74/100),$F90*$E90,$D$90*$F90*$E90),0),0)),$F90)*CU$88</f>
        <v>0</v>
      </c>
      <c r="CV90" s="257">
        <f>MIN(IF($F56=0,0,IFERROR(ROUND(NORMINV(1-(Inputs!$K$74/100),$F90*$E90,$D$90*$F90*$E90),0),0)),$F90)*CV$88</f>
        <v>0</v>
      </c>
      <c r="CW90" s="257">
        <f>MIN(IF($F56=0,0,IFERROR(ROUND(NORMINV(1-(Inputs!$K$74/100),$F90*$E90,$D$90*$F90*$E90),0),0)),$F90)*CW$88</f>
        <v>0</v>
      </c>
      <c r="CX90" s="257">
        <f>MIN(IF($F56=0,0,IFERROR(ROUND(NORMINV(1-(Inputs!$K$74/100),$F90*$E90,$D$90*$F90*$E90),0),0)),$F90)*CX$88</f>
        <v>0</v>
      </c>
      <c r="CY90" s="257">
        <f>MIN(IF($F56=0,0,IFERROR(ROUND(NORMINV(1-(Inputs!$K$74/100),$F90*$E90,$D$90*$F90*$E90),0),0)),$F90)*CY$88</f>
        <v>0</v>
      </c>
      <c r="CZ90" s="257">
        <f>MIN(IF($F56=0,0,IFERROR(ROUND(NORMINV(1-(Inputs!$K$74/100),$F90*$E90,$D$90*$F90*$E90),0),0)),$F90)*CZ$88</f>
        <v>0</v>
      </c>
      <c r="DA90" s="257">
        <f>MIN(IF($F56=0,0,IFERROR(ROUND(NORMINV(1-(Inputs!$K$74/100),$F90*$E90,$D$90*$F90*$E90),0),0)),$F90)*DA$88</f>
        <v>0</v>
      </c>
      <c r="DB90" s="257">
        <f>MIN(IF($F56=0,0,IFERROR(ROUND(NORMINV(1-(Inputs!$K$74/100),$F90*$E90,$D$90*$F90*$E90),0),0)),$F90)*DB$88</f>
        <v>0</v>
      </c>
    </row>
    <row r="91" spans="1:106">
      <c r="A91" s="151"/>
      <c r="C91" s="73" t="str">
        <f t="shared" ref="C91:C100" si="80">C57</f>
        <v>H100</v>
      </c>
      <c r="D91" s="68">
        <f>Inputs!$K$60</f>
        <v>0.2</v>
      </c>
      <c r="E91" s="67">
        <v>0.9</v>
      </c>
      <c r="F91" s="65">
        <f>Inputs!K62/Inputs!K$15</f>
        <v>200</v>
      </c>
      <c r="G91" s="54" t="s">
        <v>90</v>
      </c>
      <c r="H91" s="341">
        <f t="shared" si="79"/>
        <v>12229920</v>
      </c>
      <c r="I91" s="54"/>
      <c r="J91" s="257">
        <f>MIN(IF($F57=0,0,IFERROR(ROUND(NORMINV(1-(Inputs!$K$74/100),$F91*$E91,$D$90*$F91*$E91),0),0)),$F91)*J$88</f>
        <v>0</v>
      </c>
      <c r="K91" s="257">
        <f>MIN(IF($F57=0,0,IFERROR(ROUND(NORMINV(1-(Inputs!$K$74/100),$F91*$E91,$D$90*$F91*$E91),0),0)),$F91)*K$88</f>
        <v>0</v>
      </c>
      <c r="L91" s="257">
        <f>MIN(IF($F57=0,0,IFERROR(ROUND(NORMINV(1-(Inputs!$K$74/100),$F91*$E91,$D$90*$F91*$E91),0),0)),$F91)*L$88</f>
        <v>0</v>
      </c>
      <c r="M91" s="257">
        <f>MIN(IF($F57=0,0,IFERROR(ROUND(NORMINV(1-(Inputs!$K$74/100),$F91*$E91,$D$90*$F91*$E91),0),0)),$F91)*M$88</f>
        <v>0</v>
      </c>
      <c r="N91" s="257">
        <f>MIN(IF($F57=0,0,IFERROR(ROUND(NORMINV(1-(Inputs!$K$74/100),$F91*$E91,$D$90*$F91*$E91),0),0)),$F91)*N$88</f>
        <v>129600</v>
      </c>
      <c r="O91" s="257">
        <f>MIN(IF($F57=0,0,IFERROR(ROUND(NORMINV(1-(Inputs!$K$74/100),$F91*$E91,$D$90*$F91*$E91),0),0)),$F91)*O$88</f>
        <v>133920</v>
      </c>
      <c r="P91" s="257">
        <f>MIN(IF($F57=0,0,IFERROR(ROUND(NORMINV(1-(Inputs!$K$74/100),$F91*$E91,$D$90*$F91*$E91),0),0)),$F91)*P$88</f>
        <v>129600</v>
      </c>
      <c r="Q91" s="257">
        <f>MIN(IF($F57=0,0,IFERROR(ROUND(NORMINV(1-(Inputs!$K$74/100),$F91*$E91,$D$90*$F91*$E91),0),0)),$F91)*Q$88</f>
        <v>133920</v>
      </c>
      <c r="R91" s="257">
        <f>MIN(IF($F57=0,0,IFERROR(ROUND(NORMINV(1-(Inputs!$K$74/100),$F91*$E91,$D$90*$F91*$E91),0),0)),$F91)*R$88</f>
        <v>133920</v>
      </c>
      <c r="S91" s="257">
        <f>MIN(IF($F57=0,0,IFERROR(ROUND(NORMINV(1-(Inputs!$K$74/100),$F91*$E91,$D$90*$F91*$E91),0),0)),$F91)*S$88</f>
        <v>129600</v>
      </c>
      <c r="T91" s="257">
        <f>MIN(IF($F57=0,0,IFERROR(ROUND(NORMINV(1-(Inputs!$K$74/100),$F91*$E91,$D$90*$F91*$E91),0),0)),$F91)*T$88</f>
        <v>133920</v>
      </c>
      <c r="U91" s="257">
        <f>MIN(IF($F57=0,0,IFERROR(ROUND(NORMINV(1-(Inputs!$K$74/100),$F91*$E91,$D$90*$F91*$E91),0),0)),$F91)*U$88</f>
        <v>129600</v>
      </c>
      <c r="V91" s="257">
        <f>MIN(IF($F57=0,0,IFERROR(ROUND(NORMINV(1-(Inputs!$K$74/100),$F91*$E91,$D$90*$F91*$E91),0),0)),$F91)*V$88</f>
        <v>133920</v>
      </c>
      <c r="W91" s="257">
        <f>MIN(IF($F57=0,0,IFERROR(ROUND(NORMINV(1-(Inputs!$K$74/100),$F91*$E91,$D$90*$F91*$E91),0),0)),$F91)*W$88</f>
        <v>133920</v>
      </c>
      <c r="X91" s="257">
        <f>MIN(IF($F57=0,0,IFERROR(ROUND(NORMINV(1-(Inputs!$K$74/100),$F91*$E91,$D$90*$F91*$E91),0),0)),$F91)*X$88</f>
        <v>120960</v>
      </c>
      <c r="Y91" s="257">
        <f>MIN(IF($F57=0,0,IFERROR(ROUND(NORMINV(1-(Inputs!$K$74/100),$F91*$E91,$D$90*$F91*$E91),0),0)),$F91)*Y$88</f>
        <v>133920</v>
      </c>
      <c r="Z91" s="257">
        <f>MIN(IF($F57=0,0,IFERROR(ROUND(NORMINV(1-(Inputs!$K$74/100),$F91*$E91,$D$90*$F91*$E91),0),0)),$F91)*Z$88</f>
        <v>129600</v>
      </c>
      <c r="AA91" s="257">
        <f>MIN(IF($F57=0,0,IFERROR(ROUND(NORMINV(1-(Inputs!$K$74/100),$F91*$E91,$D$90*$F91*$E91),0),0)),$F91)*AA$88</f>
        <v>133920</v>
      </c>
      <c r="AB91" s="257">
        <f>MIN(IF($F57=0,0,IFERROR(ROUND(NORMINV(1-(Inputs!$K$74/100),$F91*$E91,$D$90*$F91*$E91),0),0)),$F91)*AB$88</f>
        <v>129600</v>
      </c>
      <c r="AC91" s="257">
        <f>MIN(IF($F57=0,0,IFERROR(ROUND(NORMINV(1-(Inputs!$K$74/100),$F91*$E91,$D$90*$F91*$E91),0),0)),$F91)*AC$88</f>
        <v>133920</v>
      </c>
      <c r="AD91" s="257">
        <f>MIN(IF($F57=0,0,IFERROR(ROUND(NORMINV(1-(Inputs!$K$74/100),$F91*$E91,$D$90*$F91*$E91),0),0)),$F91)*AD$88</f>
        <v>133920</v>
      </c>
      <c r="AE91" s="257">
        <f>MIN(IF($F57=0,0,IFERROR(ROUND(NORMINV(1-(Inputs!$K$74/100),$F91*$E91,$D$90*$F91*$E91),0),0)),$F91)*AE$88</f>
        <v>129600</v>
      </c>
      <c r="AF91" s="257">
        <f>MIN(IF($F57=0,0,IFERROR(ROUND(NORMINV(1-(Inputs!$K$74/100),$F91*$E91,$D$90*$F91*$E91),0),0)),$F91)*AF$88</f>
        <v>133920</v>
      </c>
      <c r="AG91" s="257">
        <f>MIN(IF($F57=0,0,IFERROR(ROUND(NORMINV(1-(Inputs!$K$74/100),$F91*$E91,$D$90*$F91*$E91),0),0)),$F91)*AG$88</f>
        <v>129600</v>
      </c>
      <c r="AH91" s="257">
        <f>MIN(IF($F57=0,0,IFERROR(ROUND(NORMINV(1-(Inputs!$K$74/100),$F91*$E91,$D$90*$F91*$E91),0),0)),$F91)*AH$88</f>
        <v>133920</v>
      </c>
      <c r="AI91" s="257">
        <f>MIN(IF($F57=0,0,IFERROR(ROUND(NORMINV(1-(Inputs!$K$74/100),$F91*$E91,$D$90*$F91*$E91),0),0)),$F91)*AI$88</f>
        <v>133920</v>
      </c>
      <c r="AJ91" s="257">
        <f>MIN(IF($F57=0,0,IFERROR(ROUND(NORMINV(1-(Inputs!$K$74/100),$F91*$E91,$D$90*$F91*$E91),0),0)),$F91)*AJ$88</f>
        <v>120960</v>
      </c>
      <c r="AK91" s="257">
        <f>MIN(IF($F57=0,0,IFERROR(ROUND(NORMINV(1-(Inputs!$K$74/100),$F91*$E91,$D$90*$F91*$E91),0),0)),$F91)*AK$88</f>
        <v>133920</v>
      </c>
      <c r="AL91" s="257">
        <f>MIN(IF($F57=0,0,IFERROR(ROUND(NORMINV(1-(Inputs!$K$74/100),$F91*$E91,$D$90*$F91*$E91),0),0)),$F91)*AL$88</f>
        <v>129600</v>
      </c>
      <c r="AM91" s="257">
        <f>MIN(IF($F57=0,0,IFERROR(ROUND(NORMINV(1-(Inputs!$K$74/100),$F91*$E91,$D$90*$F91*$E91),0),0)),$F91)*AM$88</f>
        <v>133920</v>
      </c>
      <c r="AN91" s="257">
        <f>MIN(IF($F57=0,0,IFERROR(ROUND(NORMINV(1-(Inputs!$K$74/100),$F91*$E91,$D$90*$F91*$E91),0),0)),$F91)*AN$88</f>
        <v>129600</v>
      </c>
      <c r="AO91" s="257">
        <f>MIN(IF($F57=0,0,IFERROR(ROUND(NORMINV(1-(Inputs!$K$74/100),$F91*$E91,$D$90*$F91*$E91),0),0)),$F91)*AO$88</f>
        <v>133920</v>
      </c>
      <c r="AP91" s="257">
        <f>MIN(IF($F57=0,0,IFERROR(ROUND(NORMINV(1-(Inputs!$K$74/100),$F91*$E91,$D$90*$F91*$E91),0),0)),$F91)*AP$88</f>
        <v>133920</v>
      </c>
      <c r="AQ91" s="257">
        <f>MIN(IF($F57=0,0,IFERROR(ROUND(NORMINV(1-(Inputs!$K$74/100),$F91*$E91,$D$90*$F91*$E91),0),0)),$F91)*AQ$88</f>
        <v>129600</v>
      </c>
      <c r="AR91" s="257">
        <f>MIN(IF($F57=0,0,IFERROR(ROUND(NORMINV(1-(Inputs!$K$74/100),$F91*$E91,$D$90*$F91*$E91),0),0)),$F91)*AR$88</f>
        <v>133920</v>
      </c>
      <c r="AS91" s="257">
        <f>MIN(IF($F57=0,0,IFERROR(ROUND(NORMINV(1-(Inputs!$K$74/100),$F91*$E91,$D$90*$F91*$E91),0),0)),$F91)*AS$88</f>
        <v>129600</v>
      </c>
      <c r="AT91" s="257">
        <f>MIN(IF($F57=0,0,IFERROR(ROUND(NORMINV(1-(Inputs!$K$74/100),$F91*$E91,$D$90*$F91*$E91),0),0)),$F91)*AT$88</f>
        <v>133920</v>
      </c>
      <c r="AU91" s="257">
        <f>MIN(IF($F57=0,0,IFERROR(ROUND(NORMINV(1-(Inputs!$K$74/100),$F91*$E91,$D$90*$F91*$E91),0),0)),$F91)*AU$88</f>
        <v>133920</v>
      </c>
      <c r="AV91" s="257">
        <f>MIN(IF($F57=0,0,IFERROR(ROUND(NORMINV(1-(Inputs!$K$74/100),$F91*$E91,$D$90*$F91*$E91),0),0)),$F91)*AV$88</f>
        <v>120960</v>
      </c>
      <c r="AW91" s="257">
        <f>MIN(IF($F57=0,0,IFERROR(ROUND(NORMINV(1-(Inputs!$K$74/100),$F91*$E91,$D$90*$F91*$E91),0),0)),$F91)*AW$88</f>
        <v>133920</v>
      </c>
      <c r="AX91" s="257">
        <f>MIN(IF($F57=0,0,IFERROR(ROUND(NORMINV(1-(Inputs!$K$74/100),$F91*$E91,$D$90*$F91*$E91),0),0)),$F91)*AX$88</f>
        <v>129600</v>
      </c>
      <c r="AY91" s="257">
        <f>MIN(IF($F57=0,0,IFERROR(ROUND(NORMINV(1-(Inputs!$K$74/100),$F91*$E91,$D$90*$F91*$E91),0),0)),$F91)*AY$88</f>
        <v>133920</v>
      </c>
      <c r="AZ91" s="257">
        <f>MIN(IF($F57=0,0,IFERROR(ROUND(NORMINV(1-(Inputs!$K$74/100),$F91*$E91,$D$90*$F91*$E91),0),0)),$F91)*AZ$88</f>
        <v>129600</v>
      </c>
      <c r="BA91" s="257">
        <f>MIN(IF($F57=0,0,IFERROR(ROUND(NORMINV(1-(Inputs!$K$74/100),$F91*$E91,$D$90*$F91*$E91),0),0)),$F91)*BA$88</f>
        <v>133920</v>
      </c>
      <c r="BB91" s="257">
        <f>MIN(IF($F57=0,0,IFERROR(ROUND(NORMINV(1-(Inputs!$K$74/100),$F91*$E91,$D$90*$F91*$E91),0),0)),$F91)*BB$88</f>
        <v>133920</v>
      </c>
      <c r="BC91" s="257">
        <f>MIN(IF($F57=0,0,IFERROR(ROUND(NORMINV(1-(Inputs!$K$74/100),$F91*$E91,$D$90*$F91*$E91),0),0)),$F91)*BC$88</f>
        <v>129600</v>
      </c>
      <c r="BD91" s="257">
        <f>MIN(IF($F57=0,0,IFERROR(ROUND(NORMINV(1-(Inputs!$K$74/100),$F91*$E91,$D$90*$F91*$E91),0),0)),$F91)*BD$88</f>
        <v>133920</v>
      </c>
      <c r="BE91" s="257">
        <f>MIN(IF($F57=0,0,IFERROR(ROUND(NORMINV(1-(Inputs!$K$74/100),$F91*$E91,$D$90*$F91*$E91),0),0)),$F91)*BE$88</f>
        <v>129600</v>
      </c>
      <c r="BF91" s="257">
        <f>MIN(IF($F57=0,0,IFERROR(ROUND(NORMINV(1-(Inputs!$K$74/100),$F91*$E91,$D$90*$F91*$E91),0),0)),$F91)*BF$88</f>
        <v>133920</v>
      </c>
      <c r="BG91" s="257">
        <f>MIN(IF($F57=0,0,IFERROR(ROUND(NORMINV(1-(Inputs!$K$74/100),$F91*$E91,$D$90*$F91*$E91),0),0)),$F91)*BG$88</f>
        <v>133920</v>
      </c>
      <c r="BH91" s="257">
        <f>MIN(IF($F57=0,0,IFERROR(ROUND(NORMINV(1-(Inputs!$K$74/100),$F91*$E91,$D$90*$F91*$E91),0),0)),$F91)*BH$88</f>
        <v>125280</v>
      </c>
      <c r="BI91" s="257">
        <f>MIN(IF($F57=0,0,IFERROR(ROUND(NORMINV(1-(Inputs!$K$74/100),$F91*$E91,$D$90*$F91*$E91),0),0)),$F91)*BI$88</f>
        <v>133920</v>
      </c>
      <c r="BJ91" s="257">
        <f>MIN(IF($F57=0,0,IFERROR(ROUND(NORMINV(1-(Inputs!$K$74/100),$F91*$E91,$D$90*$F91*$E91),0),0)),$F91)*BJ$88</f>
        <v>129600</v>
      </c>
      <c r="BK91" s="257">
        <f>MIN(IF($F57=0,0,IFERROR(ROUND(NORMINV(1-(Inputs!$K$74/100),$F91*$E91,$D$90*$F91*$E91),0),0)),$F91)*BK$88</f>
        <v>133920</v>
      </c>
      <c r="BL91" s="257">
        <f>MIN(IF($F57=0,0,IFERROR(ROUND(NORMINV(1-(Inputs!$K$74/100),$F91*$E91,$D$90*$F91*$E91),0),0)),$F91)*BL$88</f>
        <v>129600</v>
      </c>
      <c r="BM91" s="257">
        <f>MIN(IF($F57=0,0,IFERROR(ROUND(NORMINV(1-(Inputs!$K$74/100),$F91*$E91,$D$90*$F91*$E91),0),0)),$F91)*BM$88</f>
        <v>133920</v>
      </c>
      <c r="BN91" s="257">
        <f>MIN(IF($F57=0,0,IFERROR(ROUND(NORMINV(1-(Inputs!$K$74/100),$F91*$E91,$D$90*$F91*$E91),0),0)),$F91)*BN$88</f>
        <v>133920</v>
      </c>
      <c r="BO91" s="257">
        <f>MIN(IF($F57=0,0,IFERROR(ROUND(NORMINV(1-(Inputs!$K$74/100),$F91*$E91,$D$90*$F91*$E91),0),0)),$F91)*BO$88</f>
        <v>129600</v>
      </c>
      <c r="BP91" s="257">
        <f>MIN(IF($F57=0,0,IFERROR(ROUND(NORMINV(1-(Inputs!$K$74/100),$F91*$E91,$D$90*$F91*$E91),0),0)),$F91)*BP$88</f>
        <v>133920</v>
      </c>
      <c r="BQ91" s="257">
        <f>MIN(IF($F57=0,0,IFERROR(ROUND(NORMINV(1-(Inputs!$K$74/100),$F91*$E91,$D$90*$F91*$E91),0),0)),$F91)*BQ$88</f>
        <v>129600</v>
      </c>
      <c r="BR91" s="257">
        <f>MIN(IF($F57=0,0,IFERROR(ROUND(NORMINV(1-(Inputs!$K$74/100),$F91*$E91,$D$90*$F91*$E91),0),0)),$F91)*BR$88</f>
        <v>133920</v>
      </c>
      <c r="BS91" s="257">
        <f>MIN(IF($F57=0,0,IFERROR(ROUND(NORMINV(1-(Inputs!$K$74/100),$F91*$E91,$D$90*$F91*$E91),0),0)),$F91)*BS$88</f>
        <v>133920</v>
      </c>
      <c r="BT91" s="257">
        <f>MIN(IF($F57=0,0,IFERROR(ROUND(NORMINV(1-(Inputs!$K$74/100),$F91*$E91,$D$90*$F91*$E91),0),0)),$F91)*BT$88</f>
        <v>120960</v>
      </c>
      <c r="BU91" s="257">
        <f>MIN(IF($F57=0,0,IFERROR(ROUND(NORMINV(1-(Inputs!$K$74/100),$F91*$E91,$D$90*$F91*$E91),0),0)),$F91)*BU$88</f>
        <v>133920</v>
      </c>
      <c r="BV91" s="257">
        <f>MIN(IF($F57=0,0,IFERROR(ROUND(NORMINV(1-(Inputs!$K$74/100),$F91*$E91,$D$90*$F91*$E91),0),0)),$F91)*BV$88</f>
        <v>129600</v>
      </c>
      <c r="BW91" s="257">
        <f>MIN(IF($F57=0,0,IFERROR(ROUND(NORMINV(1-(Inputs!$K$74/100),$F91*$E91,$D$90*$F91*$E91),0),0)),$F91)*BW$88</f>
        <v>133920</v>
      </c>
      <c r="BX91" s="257">
        <f>MIN(IF($F57=0,0,IFERROR(ROUND(NORMINV(1-(Inputs!$K$74/100),$F91*$E91,$D$90*$F91*$E91),0),0)),$F91)*BX$88</f>
        <v>129600</v>
      </c>
      <c r="BY91" s="257">
        <f>MIN(IF($F57=0,0,IFERROR(ROUND(NORMINV(1-(Inputs!$K$74/100),$F91*$E91,$D$90*$F91*$E91),0),0)),$F91)*BY$88</f>
        <v>133920</v>
      </c>
      <c r="BZ91" s="257">
        <f>MIN(IF($F57=0,0,IFERROR(ROUND(NORMINV(1-(Inputs!$K$74/100),$F91*$E91,$D$90*$F91*$E91),0),0)),$F91)*BZ$88</f>
        <v>133920</v>
      </c>
      <c r="CA91" s="257">
        <f>MIN(IF($F57=0,0,IFERROR(ROUND(NORMINV(1-(Inputs!$K$74/100),$F91*$E91,$D$90*$F91*$E91),0),0)),$F91)*CA$88</f>
        <v>129600</v>
      </c>
      <c r="CB91" s="257">
        <f>MIN(IF($F57=0,0,IFERROR(ROUND(NORMINV(1-(Inputs!$K$74/100),$F91*$E91,$D$90*$F91*$E91),0),0)),$F91)*CB$88</f>
        <v>133920</v>
      </c>
      <c r="CC91" s="257">
        <f>MIN(IF($F57=0,0,IFERROR(ROUND(NORMINV(1-(Inputs!$K$74/100),$F91*$E91,$D$90*$F91*$E91),0),0)),$F91)*CC$88</f>
        <v>129600</v>
      </c>
      <c r="CD91" s="257">
        <f>MIN(IF($F57=0,0,IFERROR(ROUND(NORMINV(1-(Inputs!$K$74/100),$F91*$E91,$D$90*$F91*$E91),0),0)),$F91)*CD$88</f>
        <v>133920</v>
      </c>
      <c r="CE91" s="257">
        <f>MIN(IF($F57=0,0,IFERROR(ROUND(NORMINV(1-(Inputs!$K$74/100),$F91*$E91,$D$90*$F91*$E91),0),0)),$F91)*CE$88</f>
        <v>133920</v>
      </c>
      <c r="CF91" s="257">
        <f>MIN(IF($F57=0,0,IFERROR(ROUND(NORMINV(1-(Inputs!$K$74/100),$F91*$E91,$D$90*$F91*$E91),0),0)),$F91)*CF$88</f>
        <v>120960</v>
      </c>
      <c r="CG91" s="257">
        <f>MIN(IF($F57=0,0,IFERROR(ROUND(NORMINV(1-(Inputs!$K$74/100),$F91*$E91,$D$90*$F91*$E91),0),0)),$F91)*CG$88</f>
        <v>133920</v>
      </c>
      <c r="CH91" s="257">
        <f>MIN(IF($F57=0,0,IFERROR(ROUND(NORMINV(1-(Inputs!$K$74/100),$F91*$E91,$D$90*$F91*$E91),0),0)),$F91)*CH$88</f>
        <v>129600</v>
      </c>
      <c r="CI91" s="257">
        <f>MIN(IF($F57=0,0,IFERROR(ROUND(NORMINV(1-(Inputs!$K$74/100),$F91*$E91,$D$90*$F91*$E91),0),0)),$F91)*CI$88</f>
        <v>133920</v>
      </c>
      <c r="CJ91" s="257">
        <f>MIN(IF($F57=0,0,IFERROR(ROUND(NORMINV(1-(Inputs!$K$74/100),$F91*$E91,$D$90*$F91*$E91),0),0)),$F91)*CJ$88</f>
        <v>129600</v>
      </c>
      <c r="CK91" s="257">
        <f>MIN(IF($F57=0,0,IFERROR(ROUND(NORMINV(1-(Inputs!$K$74/100),$F91*$E91,$D$90*$F91*$E91),0),0)),$F91)*CK$88</f>
        <v>133920</v>
      </c>
      <c r="CL91" s="257">
        <f>MIN(IF($F57=0,0,IFERROR(ROUND(NORMINV(1-(Inputs!$K$74/100),$F91*$E91,$D$90*$F91*$E91),0),0)),$F91)*CL$88</f>
        <v>133920</v>
      </c>
      <c r="CM91" s="257">
        <f>MIN(IF($F57=0,0,IFERROR(ROUND(NORMINV(1-(Inputs!$K$74/100),$F91*$E91,$D$90*$F91*$E91),0),0)),$F91)*CM$88</f>
        <v>129600</v>
      </c>
      <c r="CN91" s="257">
        <f>MIN(IF($F57=0,0,IFERROR(ROUND(NORMINV(1-(Inputs!$K$74/100),$F91*$E91,$D$90*$F91*$E91),0),0)),$F91)*CN$88</f>
        <v>133920</v>
      </c>
      <c r="CO91" s="257">
        <f>MIN(IF($F57=0,0,IFERROR(ROUND(NORMINV(1-(Inputs!$K$74/100),$F91*$E91,$D$90*$F91*$E91),0),0)),$F91)*CO$88</f>
        <v>129600</v>
      </c>
      <c r="CP91" s="257">
        <f>MIN(IF($F57=0,0,IFERROR(ROUND(NORMINV(1-(Inputs!$K$74/100),$F91*$E91,$D$90*$F91*$E91),0),0)),$F91)*CP$88</f>
        <v>133920</v>
      </c>
      <c r="CQ91" s="257">
        <f>MIN(IF($F57=0,0,IFERROR(ROUND(NORMINV(1-(Inputs!$K$74/100),$F91*$E91,$D$90*$F91*$E91),0),0)),$F91)*CQ$88</f>
        <v>133920</v>
      </c>
      <c r="CR91" s="257">
        <f>MIN(IF($F57=0,0,IFERROR(ROUND(NORMINV(1-(Inputs!$K$74/100),$F91*$E91,$D$90*$F91*$E91),0),0)),$F91)*CR$88</f>
        <v>120960</v>
      </c>
      <c r="CS91" s="257">
        <f>MIN(IF($F57=0,0,IFERROR(ROUND(NORMINV(1-(Inputs!$K$74/100),$F91*$E91,$D$90*$F91*$E91),0),0)),$F91)*CS$88</f>
        <v>133920</v>
      </c>
      <c r="CT91" s="257">
        <f>MIN(IF($F57=0,0,IFERROR(ROUND(NORMINV(1-(Inputs!$K$74/100),$F91*$E91,$D$90*$F91*$E91),0),0)),$F91)*CT$88</f>
        <v>129600</v>
      </c>
      <c r="CU91" s="257">
        <f>MIN(IF($F57=0,0,IFERROR(ROUND(NORMINV(1-(Inputs!$K$74/100),$F91*$E91,$D$90*$F91*$E91),0),0)),$F91)*CU$88</f>
        <v>133920</v>
      </c>
      <c r="CV91" s="257">
        <f>MIN(IF($F57=0,0,IFERROR(ROUND(NORMINV(1-(Inputs!$K$74/100),$F91*$E91,$D$90*$F91*$E91),0),0)),$F91)*CV$88</f>
        <v>129600</v>
      </c>
      <c r="CW91" s="257">
        <f>MIN(IF($F57=0,0,IFERROR(ROUND(NORMINV(1-(Inputs!$K$74/100),$F91*$E91,$D$90*$F91*$E91),0),0)),$F91)*CW$88</f>
        <v>133920</v>
      </c>
      <c r="CX91" s="257">
        <f>MIN(IF($F57=0,0,IFERROR(ROUND(NORMINV(1-(Inputs!$K$74/100),$F91*$E91,$D$90*$F91*$E91),0),0)),$F91)*CX$88</f>
        <v>133920</v>
      </c>
      <c r="CY91" s="257">
        <f>MIN(IF($F57=0,0,IFERROR(ROUND(NORMINV(1-(Inputs!$K$74/100),$F91*$E91,$D$90*$F91*$E91),0),0)),$F91)*CY$88</f>
        <v>129600</v>
      </c>
      <c r="CZ91" s="257">
        <f>MIN(IF($F57=0,0,IFERROR(ROUND(NORMINV(1-(Inputs!$K$74/100),$F91*$E91,$D$90*$F91*$E91),0),0)),$F91)*CZ$88</f>
        <v>133920</v>
      </c>
      <c r="DA91" s="257">
        <f>MIN(IF($F57=0,0,IFERROR(ROUND(NORMINV(1-(Inputs!$K$74/100),$F91*$E91,$D$90*$F91*$E91),0),0)),$F91)*DA$88</f>
        <v>129600</v>
      </c>
      <c r="DB91" s="257">
        <f>MIN(IF($F57=0,0,IFERROR(ROUND(NORMINV(1-(Inputs!$K$74/100),$F91*$E91,$D$90*$F91*$E91),0),0)),$F91)*DB$88</f>
        <v>133920</v>
      </c>
    </row>
    <row r="92" spans="1:106">
      <c r="A92" s="151"/>
      <c r="C92" s="73" t="str">
        <f t="shared" si="80"/>
        <v>B200</v>
      </c>
      <c r="D92" s="68">
        <f>Inputs!$K$60</f>
        <v>0.2</v>
      </c>
      <c r="E92" s="67">
        <v>0.9</v>
      </c>
      <c r="F92" s="65">
        <f>Inputs!K63/Inputs!K$15</f>
        <v>400</v>
      </c>
      <c r="G92" s="54" t="s">
        <v>90</v>
      </c>
      <c r="H92" s="341">
        <f t="shared" si="79"/>
        <v>24459840</v>
      </c>
      <c r="I92" s="54"/>
      <c r="J92" s="257">
        <f>MIN(IF($F58=0,0,IFERROR(ROUND(NORMINV(1-(Inputs!$K$74/100),$F92*$E92,$D$90*$F92*$E92),0),0)),$F92)*J$88</f>
        <v>0</v>
      </c>
      <c r="K92" s="257">
        <f>MIN(IF($F58=0,0,IFERROR(ROUND(NORMINV(1-(Inputs!$K$74/100),$F92*$E92,$D$90*$F92*$E92),0),0)),$F92)*K$88</f>
        <v>0</v>
      </c>
      <c r="L92" s="257">
        <f>MIN(IF($F58=0,0,IFERROR(ROUND(NORMINV(1-(Inputs!$K$74/100),$F92*$E92,$D$90*$F92*$E92),0),0)),$F92)*L$88</f>
        <v>0</v>
      </c>
      <c r="M92" s="257">
        <f>MIN(IF($F58=0,0,IFERROR(ROUND(NORMINV(1-(Inputs!$K$74/100),$F92*$E92,$D$90*$F92*$E92),0),0)),$F92)*M$88</f>
        <v>0</v>
      </c>
      <c r="N92" s="257">
        <f>MIN(IF($F58=0,0,IFERROR(ROUND(NORMINV(1-(Inputs!$K$74/100),$F92*$E92,$D$90*$F92*$E92),0),0)),$F92)*N$88</f>
        <v>259200</v>
      </c>
      <c r="O92" s="257">
        <f>MIN(IF($F58=0,0,IFERROR(ROUND(NORMINV(1-(Inputs!$K$74/100),$F92*$E92,$D$90*$F92*$E92),0),0)),$F92)*O$88</f>
        <v>267840</v>
      </c>
      <c r="P92" s="257">
        <f>MIN(IF($F58=0,0,IFERROR(ROUND(NORMINV(1-(Inputs!$K$74/100),$F92*$E92,$D$90*$F92*$E92),0),0)),$F92)*P$88</f>
        <v>259200</v>
      </c>
      <c r="Q92" s="257">
        <f>MIN(IF($F58=0,0,IFERROR(ROUND(NORMINV(1-(Inputs!$K$74/100),$F92*$E92,$D$90*$F92*$E92),0),0)),$F92)*Q$88</f>
        <v>267840</v>
      </c>
      <c r="R92" s="257">
        <f>MIN(IF($F58=0,0,IFERROR(ROUND(NORMINV(1-(Inputs!$K$74/100),$F92*$E92,$D$90*$F92*$E92),0),0)),$F92)*R$88</f>
        <v>267840</v>
      </c>
      <c r="S92" s="257">
        <f>MIN(IF($F58=0,0,IFERROR(ROUND(NORMINV(1-(Inputs!$K$74/100),$F92*$E92,$D$90*$F92*$E92),0),0)),$F92)*S$88</f>
        <v>259200</v>
      </c>
      <c r="T92" s="257">
        <f>MIN(IF($F58=0,0,IFERROR(ROUND(NORMINV(1-(Inputs!$K$74/100),$F92*$E92,$D$90*$F92*$E92),0),0)),$F92)*T$88</f>
        <v>267840</v>
      </c>
      <c r="U92" s="257">
        <f>MIN(IF($F58=0,0,IFERROR(ROUND(NORMINV(1-(Inputs!$K$74/100),$F92*$E92,$D$90*$F92*$E92),0),0)),$F92)*U$88</f>
        <v>259200</v>
      </c>
      <c r="V92" s="257">
        <f>MIN(IF($F58=0,0,IFERROR(ROUND(NORMINV(1-(Inputs!$K$74/100),$F92*$E92,$D$90*$F92*$E92),0),0)),$F92)*V$88</f>
        <v>267840</v>
      </c>
      <c r="W92" s="257">
        <f>MIN(IF($F58=0,0,IFERROR(ROUND(NORMINV(1-(Inputs!$K$74/100),$F92*$E92,$D$90*$F92*$E92),0),0)),$F92)*W$88</f>
        <v>267840</v>
      </c>
      <c r="X92" s="257">
        <f>MIN(IF($F58=0,0,IFERROR(ROUND(NORMINV(1-(Inputs!$K$74/100),$F92*$E92,$D$90*$F92*$E92),0),0)),$F92)*X$88</f>
        <v>241920</v>
      </c>
      <c r="Y92" s="257">
        <f>MIN(IF($F58=0,0,IFERROR(ROUND(NORMINV(1-(Inputs!$K$74/100),$F92*$E92,$D$90*$F92*$E92),0),0)),$F92)*Y$88</f>
        <v>267840</v>
      </c>
      <c r="Z92" s="257">
        <f>MIN(IF($F58=0,0,IFERROR(ROUND(NORMINV(1-(Inputs!$K$74/100),$F92*$E92,$D$90*$F92*$E92),0),0)),$F92)*Z$88</f>
        <v>259200</v>
      </c>
      <c r="AA92" s="257">
        <f>MIN(IF($F58=0,0,IFERROR(ROUND(NORMINV(1-(Inputs!$K$74/100),$F92*$E92,$D$90*$F92*$E92),0),0)),$F92)*AA$88</f>
        <v>267840</v>
      </c>
      <c r="AB92" s="257">
        <f>MIN(IF($F58=0,0,IFERROR(ROUND(NORMINV(1-(Inputs!$K$74/100),$F92*$E92,$D$90*$F92*$E92),0),0)),$F92)*AB$88</f>
        <v>259200</v>
      </c>
      <c r="AC92" s="257">
        <f>MIN(IF($F58=0,0,IFERROR(ROUND(NORMINV(1-(Inputs!$K$74/100),$F92*$E92,$D$90*$F92*$E92),0),0)),$F92)*AC$88</f>
        <v>267840</v>
      </c>
      <c r="AD92" s="257">
        <f>MIN(IF($F58=0,0,IFERROR(ROUND(NORMINV(1-(Inputs!$K$74/100),$F92*$E92,$D$90*$F92*$E92),0),0)),$F92)*AD$88</f>
        <v>267840</v>
      </c>
      <c r="AE92" s="257">
        <f>MIN(IF($F58=0,0,IFERROR(ROUND(NORMINV(1-(Inputs!$K$74/100),$F92*$E92,$D$90*$F92*$E92),0),0)),$F92)*AE$88</f>
        <v>259200</v>
      </c>
      <c r="AF92" s="257">
        <f>MIN(IF($F58=0,0,IFERROR(ROUND(NORMINV(1-(Inputs!$K$74/100),$F92*$E92,$D$90*$F92*$E92),0),0)),$F92)*AF$88</f>
        <v>267840</v>
      </c>
      <c r="AG92" s="257">
        <f>MIN(IF($F58=0,0,IFERROR(ROUND(NORMINV(1-(Inputs!$K$74/100),$F92*$E92,$D$90*$F92*$E92),0),0)),$F92)*AG$88</f>
        <v>259200</v>
      </c>
      <c r="AH92" s="257">
        <f>MIN(IF($F58=0,0,IFERROR(ROUND(NORMINV(1-(Inputs!$K$74/100),$F92*$E92,$D$90*$F92*$E92),0),0)),$F92)*AH$88</f>
        <v>267840</v>
      </c>
      <c r="AI92" s="257">
        <f>MIN(IF($F58=0,0,IFERROR(ROUND(NORMINV(1-(Inputs!$K$74/100),$F92*$E92,$D$90*$F92*$E92),0),0)),$F92)*AI$88</f>
        <v>267840</v>
      </c>
      <c r="AJ92" s="257">
        <f>MIN(IF($F58=0,0,IFERROR(ROUND(NORMINV(1-(Inputs!$K$74/100),$F92*$E92,$D$90*$F92*$E92),0),0)),$F92)*AJ$88</f>
        <v>241920</v>
      </c>
      <c r="AK92" s="257">
        <f>MIN(IF($F58=0,0,IFERROR(ROUND(NORMINV(1-(Inputs!$K$74/100),$F92*$E92,$D$90*$F92*$E92),0),0)),$F92)*AK$88</f>
        <v>267840</v>
      </c>
      <c r="AL92" s="257">
        <f>MIN(IF($F58=0,0,IFERROR(ROUND(NORMINV(1-(Inputs!$K$74/100),$F92*$E92,$D$90*$F92*$E92),0),0)),$F92)*AL$88</f>
        <v>259200</v>
      </c>
      <c r="AM92" s="257">
        <f>MIN(IF($F58=0,0,IFERROR(ROUND(NORMINV(1-(Inputs!$K$74/100),$F92*$E92,$D$90*$F92*$E92),0),0)),$F92)*AM$88</f>
        <v>267840</v>
      </c>
      <c r="AN92" s="257">
        <f>MIN(IF($F58=0,0,IFERROR(ROUND(NORMINV(1-(Inputs!$K$74/100),$F92*$E92,$D$90*$F92*$E92),0),0)),$F92)*AN$88</f>
        <v>259200</v>
      </c>
      <c r="AO92" s="257">
        <f>MIN(IF($F58=0,0,IFERROR(ROUND(NORMINV(1-(Inputs!$K$74/100),$F92*$E92,$D$90*$F92*$E92),0),0)),$F92)*AO$88</f>
        <v>267840</v>
      </c>
      <c r="AP92" s="257">
        <f>MIN(IF($F58=0,0,IFERROR(ROUND(NORMINV(1-(Inputs!$K$74/100),$F92*$E92,$D$90*$F92*$E92),0),0)),$F92)*AP$88</f>
        <v>267840</v>
      </c>
      <c r="AQ92" s="257">
        <f>MIN(IF($F58=0,0,IFERROR(ROUND(NORMINV(1-(Inputs!$K$74/100),$F92*$E92,$D$90*$F92*$E92),0),0)),$F92)*AQ$88</f>
        <v>259200</v>
      </c>
      <c r="AR92" s="257">
        <f>MIN(IF($F58=0,0,IFERROR(ROUND(NORMINV(1-(Inputs!$K$74/100),$F92*$E92,$D$90*$F92*$E92),0),0)),$F92)*AR$88</f>
        <v>267840</v>
      </c>
      <c r="AS92" s="257">
        <f>MIN(IF($F58=0,0,IFERROR(ROUND(NORMINV(1-(Inputs!$K$74/100),$F92*$E92,$D$90*$F92*$E92),0),0)),$F92)*AS$88</f>
        <v>259200</v>
      </c>
      <c r="AT92" s="257">
        <f>MIN(IF($F58=0,0,IFERROR(ROUND(NORMINV(1-(Inputs!$K$74/100),$F92*$E92,$D$90*$F92*$E92),0),0)),$F92)*AT$88</f>
        <v>267840</v>
      </c>
      <c r="AU92" s="257">
        <f>MIN(IF($F58=0,0,IFERROR(ROUND(NORMINV(1-(Inputs!$K$74/100),$F92*$E92,$D$90*$F92*$E92),0),0)),$F92)*AU$88</f>
        <v>267840</v>
      </c>
      <c r="AV92" s="257">
        <f>MIN(IF($F58=0,0,IFERROR(ROUND(NORMINV(1-(Inputs!$K$74/100),$F92*$E92,$D$90*$F92*$E92),0),0)),$F92)*AV$88</f>
        <v>241920</v>
      </c>
      <c r="AW92" s="257">
        <f>MIN(IF($F58=0,0,IFERROR(ROUND(NORMINV(1-(Inputs!$K$74/100),$F92*$E92,$D$90*$F92*$E92),0),0)),$F92)*AW$88</f>
        <v>267840</v>
      </c>
      <c r="AX92" s="257">
        <f>MIN(IF($F58=0,0,IFERROR(ROUND(NORMINV(1-(Inputs!$K$74/100),$F92*$E92,$D$90*$F92*$E92),0),0)),$F92)*AX$88</f>
        <v>259200</v>
      </c>
      <c r="AY92" s="257">
        <f>MIN(IF($F58=0,0,IFERROR(ROUND(NORMINV(1-(Inputs!$K$74/100),$F92*$E92,$D$90*$F92*$E92),0),0)),$F92)*AY$88</f>
        <v>267840</v>
      </c>
      <c r="AZ92" s="257">
        <f>MIN(IF($F58=0,0,IFERROR(ROUND(NORMINV(1-(Inputs!$K$74/100),$F92*$E92,$D$90*$F92*$E92),0),0)),$F92)*AZ$88</f>
        <v>259200</v>
      </c>
      <c r="BA92" s="257">
        <f>MIN(IF($F58=0,0,IFERROR(ROUND(NORMINV(1-(Inputs!$K$74/100),$F92*$E92,$D$90*$F92*$E92),0),0)),$F92)*BA$88</f>
        <v>267840</v>
      </c>
      <c r="BB92" s="257">
        <f>MIN(IF($F58=0,0,IFERROR(ROUND(NORMINV(1-(Inputs!$K$74/100),$F92*$E92,$D$90*$F92*$E92),0),0)),$F92)*BB$88</f>
        <v>267840</v>
      </c>
      <c r="BC92" s="257">
        <f>MIN(IF($F58=0,0,IFERROR(ROUND(NORMINV(1-(Inputs!$K$74/100),$F92*$E92,$D$90*$F92*$E92),0),0)),$F92)*BC$88</f>
        <v>259200</v>
      </c>
      <c r="BD92" s="257">
        <f>MIN(IF($F58=0,0,IFERROR(ROUND(NORMINV(1-(Inputs!$K$74/100),$F92*$E92,$D$90*$F92*$E92),0),0)),$F92)*BD$88</f>
        <v>267840</v>
      </c>
      <c r="BE92" s="257">
        <f>MIN(IF($F58=0,0,IFERROR(ROUND(NORMINV(1-(Inputs!$K$74/100),$F92*$E92,$D$90*$F92*$E92),0),0)),$F92)*BE$88</f>
        <v>259200</v>
      </c>
      <c r="BF92" s="257">
        <f>MIN(IF($F58=0,0,IFERROR(ROUND(NORMINV(1-(Inputs!$K$74/100),$F92*$E92,$D$90*$F92*$E92),0),0)),$F92)*BF$88</f>
        <v>267840</v>
      </c>
      <c r="BG92" s="257">
        <f>MIN(IF($F58=0,0,IFERROR(ROUND(NORMINV(1-(Inputs!$K$74/100),$F92*$E92,$D$90*$F92*$E92),0),0)),$F92)*BG$88</f>
        <v>267840</v>
      </c>
      <c r="BH92" s="257">
        <f>MIN(IF($F58=0,0,IFERROR(ROUND(NORMINV(1-(Inputs!$K$74/100),$F92*$E92,$D$90*$F92*$E92),0),0)),$F92)*BH$88</f>
        <v>250560</v>
      </c>
      <c r="BI92" s="257">
        <f>MIN(IF($F58=0,0,IFERROR(ROUND(NORMINV(1-(Inputs!$K$74/100),$F92*$E92,$D$90*$F92*$E92),0),0)),$F92)*BI$88</f>
        <v>267840</v>
      </c>
      <c r="BJ92" s="257">
        <f>MIN(IF($F58=0,0,IFERROR(ROUND(NORMINV(1-(Inputs!$K$74/100),$F92*$E92,$D$90*$F92*$E92),0),0)),$F92)*BJ$88</f>
        <v>259200</v>
      </c>
      <c r="BK92" s="257">
        <f>MIN(IF($F58=0,0,IFERROR(ROUND(NORMINV(1-(Inputs!$K$74/100),$F92*$E92,$D$90*$F92*$E92),0),0)),$F92)*BK$88</f>
        <v>267840</v>
      </c>
      <c r="BL92" s="257">
        <f>MIN(IF($F58=0,0,IFERROR(ROUND(NORMINV(1-(Inputs!$K$74/100),$F92*$E92,$D$90*$F92*$E92),0),0)),$F92)*BL$88</f>
        <v>259200</v>
      </c>
      <c r="BM92" s="257">
        <f>MIN(IF($F58=0,0,IFERROR(ROUND(NORMINV(1-(Inputs!$K$74/100),$F92*$E92,$D$90*$F92*$E92),0),0)),$F92)*BM$88</f>
        <v>267840</v>
      </c>
      <c r="BN92" s="257">
        <f>MIN(IF($F58=0,0,IFERROR(ROUND(NORMINV(1-(Inputs!$K$74/100),$F92*$E92,$D$90*$F92*$E92),0),0)),$F92)*BN$88</f>
        <v>267840</v>
      </c>
      <c r="BO92" s="257">
        <f>MIN(IF($F58=0,0,IFERROR(ROUND(NORMINV(1-(Inputs!$K$74/100),$F92*$E92,$D$90*$F92*$E92),0),0)),$F92)*BO$88</f>
        <v>259200</v>
      </c>
      <c r="BP92" s="257">
        <f>MIN(IF($F58=0,0,IFERROR(ROUND(NORMINV(1-(Inputs!$K$74/100),$F92*$E92,$D$90*$F92*$E92),0),0)),$F92)*BP$88</f>
        <v>267840</v>
      </c>
      <c r="BQ92" s="257">
        <f>MIN(IF($F58=0,0,IFERROR(ROUND(NORMINV(1-(Inputs!$K$74/100),$F92*$E92,$D$90*$F92*$E92),0),0)),$F92)*BQ$88</f>
        <v>259200</v>
      </c>
      <c r="BR92" s="257">
        <f>MIN(IF($F58=0,0,IFERROR(ROUND(NORMINV(1-(Inputs!$K$74/100),$F92*$E92,$D$90*$F92*$E92),0),0)),$F92)*BR$88</f>
        <v>267840</v>
      </c>
      <c r="BS92" s="257">
        <f>MIN(IF($F58=0,0,IFERROR(ROUND(NORMINV(1-(Inputs!$K$74/100),$F92*$E92,$D$90*$F92*$E92),0),0)),$F92)*BS$88</f>
        <v>267840</v>
      </c>
      <c r="BT92" s="257">
        <f>MIN(IF($F58=0,0,IFERROR(ROUND(NORMINV(1-(Inputs!$K$74/100),$F92*$E92,$D$90*$F92*$E92),0),0)),$F92)*BT$88</f>
        <v>241920</v>
      </c>
      <c r="BU92" s="257">
        <f>MIN(IF($F58=0,0,IFERROR(ROUND(NORMINV(1-(Inputs!$K$74/100),$F92*$E92,$D$90*$F92*$E92),0),0)),$F92)*BU$88</f>
        <v>267840</v>
      </c>
      <c r="BV92" s="257">
        <f>MIN(IF($F58=0,0,IFERROR(ROUND(NORMINV(1-(Inputs!$K$74/100),$F92*$E92,$D$90*$F92*$E92),0),0)),$F92)*BV$88</f>
        <v>259200</v>
      </c>
      <c r="BW92" s="257">
        <f>MIN(IF($F58=0,0,IFERROR(ROUND(NORMINV(1-(Inputs!$K$74/100),$F92*$E92,$D$90*$F92*$E92),0),0)),$F92)*BW$88</f>
        <v>267840</v>
      </c>
      <c r="BX92" s="257">
        <f>MIN(IF($F58=0,0,IFERROR(ROUND(NORMINV(1-(Inputs!$K$74/100),$F92*$E92,$D$90*$F92*$E92),0),0)),$F92)*BX$88</f>
        <v>259200</v>
      </c>
      <c r="BY92" s="257">
        <f>MIN(IF($F58=0,0,IFERROR(ROUND(NORMINV(1-(Inputs!$K$74/100),$F92*$E92,$D$90*$F92*$E92),0),0)),$F92)*BY$88</f>
        <v>267840</v>
      </c>
      <c r="BZ92" s="257">
        <f>MIN(IF($F58=0,0,IFERROR(ROUND(NORMINV(1-(Inputs!$K$74/100),$F92*$E92,$D$90*$F92*$E92),0),0)),$F92)*BZ$88</f>
        <v>267840</v>
      </c>
      <c r="CA92" s="257">
        <f>MIN(IF($F58=0,0,IFERROR(ROUND(NORMINV(1-(Inputs!$K$74/100),$F92*$E92,$D$90*$F92*$E92),0),0)),$F92)*CA$88</f>
        <v>259200</v>
      </c>
      <c r="CB92" s="257">
        <f>MIN(IF($F58=0,0,IFERROR(ROUND(NORMINV(1-(Inputs!$K$74/100),$F92*$E92,$D$90*$F92*$E92),0),0)),$F92)*CB$88</f>
        <v>267840</v>
      </c>
      <c r="CC92" s="257">
        <f>MIN(IF($F58=0,0,IFERROR(ROUND(NORMINV(1-(Inputs!$K$74/100),$F92*$E92,$D$90*$F92*$E92),0),0)),$F92)*CC$88</f>
        <v>259200</v>
      </c>
      <c r="CD92" s="257">
        <f>MIN(IF($F58=0,0,IFERROR(ROUND(NORMINV(1-(Inputs!$K$74/100),$F92*$E92,$D$90*$F92*$E92),0),0)),$F92)*CD$88</f>
        <v>267840</v>
      </c>
      <c r="CE92" s="257">
        <f>MIN(IF($F58=0,0,IFERROR(ROUND(NORMINV(1-(Inputs!$K$74/100),$F92*$E92,$D$90*$F92*$E92),0),0)),$F92)*CE$88</f>
        <v>267840</v>
      </c>
      <c r="CF92" s="257">
        <f>MIN(IF($F58=0,0,IFERROR(ROUND(NORMINV(1-(Inputs!$K$74/100),$F92*$E92,$D$90*$F92*$E92),0),0)),$F92)*CF$88</f>
        <v>241920</v>
      </c>
      <c r="CG92" s="257">
        <f>MIN(IF($F58=0,0,IFERROR(ROUND(NORMINV(1-(Inputs!$K$74/100),$F92*$E92,$D$90*$F92*$E92),0),0)),$F92)*CG$88</f>
        <v>267840</v>
      </c>
      <c r="CH92" s="257">
        <f>MIN(IF($F58=0,0,IFERROR(ROUND(NORMINV(1-(Inputs!$K$74/100),$F92*$E92,$D$90*$F92*$E92),0),0)),$F92)*CH$88</f>
        <v>259200</v>
      </c>
      <c r="CI92" s="257">
        <f>MIN(IF($F58=0,0,IFERROR(ROUND(NORMINV(1-(Inputs!$K$74/100),$F92*$E92,$D$90*$F92*$E92),0),0)),$F92)*CI$88</f>
        <v>267840</v>
      </c>
      <c r="CJ92" s="257">
        <f>MIN(IF($F58=0,0,IFERROR(ROUND(NORMINV(1-(Inputs!$K$74/100),$F92*$E92,$D$90*$F92*$E92),0),0)),$F92)*CJ$88</f>
        <v>259200</v>
      </c>
      <c r="CK92" s="257">
        <f>MIN(IF($F58=0,0,IFERROR(ROUND(NORMINV(1-(Inputs!$K$74/100),$F92*$E92,$D$90*$F92*$E92),0),0)),$F92)*CK$88</f>
        <v>267840</v>
      </c>
      <c r="CL92" s="257">
        <f>MIN(IF($F58=0,0,IFERROR(ROUND(NORMINV(1-(Inputs!$K$74/100),$F92*$E92,$D$90*$F92*$E92),0),0)),$F92)*CL$88</f>
        <v>267840</v>
      </c>
      <c r="CM92" s="257">
        <f>MIN(IF($F58=0,0,IFERROR(ROUND(NORMINV(1-(Inputs!$K$74/100),$F92*$E92,$D$90*$F92*$E92),0),0)),$F92)*CM$88</f>
        <v>259200</v>
      </c>
      <c r="CN92" s="257">
        <f>MIN(IF($F58=0,0,IFERROR(ROUND(NORMINV(1-(Inputs!$K$74/100),$F92*$E92,$D$90*$F92*$E92),0),0)),$F92)*CN$88</f>
        <v>267840</v>
      </c>
      <c r="CO92" s="257">
        <f>MIN(IF($F58=0,0,IFERROR(ROUND(NORMINV(1-(Inputs!$K$74/100),$F92*$E92,$D$90*$F92*$E92),0),0)),$F92)*CO$88</f>
        <v>259200</v>
      </c>
      <c r="CP92" s="257">
        <f>MIN(IF($F58=0,0,IFERROR(ROUND(NORMINV(1-(Inputs!$K$74/100),$F92*$E92,$D$90*$F92*$E92),0),0)),$F92)*CP$88</f>
        <v>267840</v>
      </c>
      <c r="CQ92" s="257">
        <f>MIN(IF($F58=0,0,IFERROR(ROUND(NORMINV(1-(Inputs!$K$74/100),$F92*$E92,$D$90*$F92*$E92),0),0)),$F92)*CQ$88</f>
        <v>267840</v>
      </c>
      <c r="CR92" s="257">
        <f>MIN(IF($F58=0,0,IFERROR(ROUND(NORMINV(1-(Inputs!$K$74/100),$F92*$E92,$D$90*$F92*$E92),0),0)),$F92)*CR$88</f>
        <v>241920</v>
      </c>
      <c r="CS92" s="257">
        <f>MIN(IF($F58=0,0,IFERROR(ROUND(NORMINV(1-(Inputs!$K$74/100),$F92*$E92,$D$90*$F92*$E92),0),0)),$F92)*CS$88</f>
        <v>267840</v>
      </c>
      <c r="CT92" s="257">
        <f>MIN(IF($F58=0,0,IFERROR(ROUND(NORMINV(1-(Inputs!$K$74/100),$F92*$E92,$D$90*$F92*$E92),0),0)),$F92)*CT$88</f>
        <v>259200</v>
      </c>
      <c r="CU92" s="257">
        <f>MIN(IF($F58=0,0,IFERROR(ROUND(NORMINV(1-(Inputs!$K$74/100),$F92*$E92,$D$90*$F92*$E92),0),0)),$F92)*CU$88</f>
        <v>267840</v>
      </c>
      <c r="CV92" s="257">
        <f>MIN(IF($F58=0,0,IFERROR(ROUND(NORMINV(1-(Inputs!$K$74/100),$F92*$E92,$D$90*$F92*$E92),0),0)),$F92)*CV$88</f>
        <v>259200</v>
      </c>
      <c r="CW92" s="257">
        <f>MIN(IF($F58=0,0,IFERROR(ROUND(NORMINV(1-(Inputs!$K$74/100),$F92*$E92,$D$90*$F92*$E92),0),0)),$F92)*CW$88</f>
        <v>267840</v>
      </c>
      <c r="CX92" s="257">
        <f>MIN(IF($F58=0,0,IFERROR(ROUND(NORMINV(1-(Inputs!$K$74/100),$F92*$E92,$D$90*$F92*$E92),0),0)),$F92)*CX$88</f>
        <v>267840</v>
      </c>
      <c r="CY92" s="257">
        <f>MIN(IF($F58=0,0,IFERROR(ROUND(NORMINV(1-(Inputs!$K$74/100),$F92*$E92,$D$90*$F92*$E92),0),0)),$F92)*CY$88</f>
        <v>259200</v>
      </c>
      <c r="CZ92" s="257">
        <f>MIN(IF($F58=0,0,IFERROR(ROUND(NORMINV(1-(Inputs!$K$74/100),$F92*$E92,$D$90*$F92*$E92),0),0)),$F92)*CZ$88</f>
        <v>267840</v>
      </c>
      <c r="DA92" s="257">
        <f>MIN(IF($F58=0,0,IFERROR(ROUND(NORMINV(1-(Inputs!$K$74/100),$F92*$E92,$D$90*$F92*$E92),0),0)),$F92)*DA$88</f>
        <v>259200</v>
      </c>
      <c r="DB92" s="257">
        <f>MIN(IF($F58=0,0,IFERROR(ROUND(NORMINV(1-(Inputs!$K$74/100),$F92*$E92,$D$90*$F92*$E92),0),0)),$F92)*DB$88</f>
        <v>267840</v>
      </c>
    </row>
    <row r="93" spans="1:106">
      <c r="A93" s="151"/>
      <c r="C93" s="73" t="str">
        <f t="shared" si="80"/>
        <v>R100</v>
      </c>
      <c r="D93" s="68">
        <f>Inputs!$K$60</f>
        <v>0.2</v>
      </c>
      <c r="E93" s="67">
        <v>0.9</v>
      </c>
      <c r="F93" s="65">
        <f>Inputs!K64/Inputs!K$15</f>
        <v>100</v>
      </c>
      <c r="G93" s="54" t="s">
        <v>90</v>
      </c>
      <c r="H93" s="341">
        <f t="shared" si="79"/>
        <v>6114960</v>
      </c>
      <c r="I93" s="54"/>
      <c r="J93" s="257">
        <f>MIN(IF($F59=0,0,IFERROR(ROUND(NORMINV(1-(Inputs!$K$74/100),$F93*$E93,$D$90*$F93*$E93),0),0)),$F93)*J$88</f>
        <v>0</v>
      </c>
      <c r="K93" s="257">
        <f>MIN(IF($F59=0,0,IFERROR(ROUND(NORMINV(1-(Inputs!$K$74/100),$F93*$E93,$D$90*$F93*$E93),0),0)),$F93)*K$88</f>
        <v>0</v>
      </c>
      <c r="L93" s="257">
        <f>MIN(IF($F59=0,0,IFERROR(ROUND(NORMINV(1-(Inputs!$K$74/100),$F93*$E93,$D$90*$F93*$E93),0),0)),$F93)*L$88</f>
        <v>0</v>
      </c>
      <c r="M93" s="257">
        <f>MIN(IF($F59=0,0,IFERROR(ROUND(NORMINV(1-(Inputs!$K$74/100),$F93*$E93,$D$90*$F93*$E93),0),0)),$F93)*M$88</f>
        <v>0</v>
      </c>
      <c r="N93" s="257">
        <f>MIN(IF($F59=0,0,IFERROR(ROUND(NORMINV(1-(Inputs!$K$74/100),$F93*$E93,$D$90*$F93*$E93),0),0)),$F93)*N$88</f>
        <v>64800</v>
      </c>
      <c r="O93" s="257">
        <f>MIN(IF($F59=0,0,IFERROR(ROUND(NORMINV(1-(Inputs!$K$74/100),$F93*$E93,$D$90*$F93*$E93),0),0)),$F93)*O$88</f>
        <v>66960</v>
      </c>
      <c r="P93" s="257">
        <f>MIN(IF($F59=0,0,IFERROR(ROUND(NORMINV(1-(Inputs!$K$74/100),$F93*$E93,$D$90*$F93*$E93),0),0)),$F93)*P$88</f>
        <v>64800</v>
      </c>
      <c r="Q93" s="257">
        <f>MIN(IF($F59=0,0,IFERROR(ROUND(NORMINV(1-(Inputs!$K$74/100),$F93*$E93,$D$90*$F93*$E93),0),0)),$F93)*Q$88</f>
        <v>66960</v>
      </c>
      <c r="R93" s="257">
        <f>MIN(IF($F59=0,0,IFERROR(ROUND(NORMINV(1-(Inputs!$K$74/100),$F93*$E93,$D$90*$F93*$E93),0),0)),$F93)*R$88</f>
        <v>66960</v>
      </c>
      <c r="S93" s="257">
        <f>MIN(IF($F59=0,0,IFERROR(ROUND(NORMINV(1-(Inputs!$K$74/100),$F93*$E93,$D$90*$F93*$E93),0),0)),$F93)*S$88</f>
        <v>64800</v>
      </c>
      <c r="T93" s="257">
        <f>MIN(IF($F59=0,0,IFERROR(ROUND(NORMINV(1-(Inputs!$K$74/100),$F93*$E93,$D$90*$F93*$E93),0),0)),$F93)*T$88</f>
        <v>66960</v>
      </c>
      <c r="U93" s="257">
        <f>MIN(IF($F59=0,0,IFERROR(ROUND(NORMINV(1-(Inputs!$K$74/100),$F93*$E93,$D$90*$F93*$E93),0),0)),$F93)*U$88</f>
        <v>64800</v>
      </c>
      <c r="V93" s="257">
        <f>MIN(IF($F59=0,0,IFERROR(ROUND(NORMINV(1-(Inputs!$K$74/100),$F93*$E93,$D$90*$F93*$E93),0),0)),$F93)*V$88</f>
        <v>66960</v>
      </c>
      <c r="W93" s="257">
        <f>MIN(IF($F59=0,0,IFERROR(ROUND(NORMINV(1-(Inputs!$K$74/100),$F93*$E93,$D$90*$F93*$E93),0),0)),$F93)*W$88</f>
        <v>66960</v>
      </c>
      <c r="X93" s="257">
        <f>MIN(IF($F59=0,0,IFERROR(ROUND(NORMINV(1-(Inputs!$K$74/100),$F93*$E93,$D$90*$F93*$E93),0),0)),$F93)*X$88</f>
        <v>60480</v>
      </c>
      <c r="Y93" s="257">
        <f>MIN(IF($F59=0,0,IFERROR(ROUND(NORMINV(1-(Inputs!$K$74/100),$F93*$E93,$D$90*$F93*$E93),0),0)),$F93)*Y$88</f>
        <v>66960</v>
      </c>
      <c r="Z93" s="257">
        <f>MIN(IF($F59=0,0,IFERROR(ROUND(NORMINV(1-(Inputs!$K$74/100),$F93*$E93,$D$90*$F93*$E93),0),0)),$F93)*Z$88</f>
        <v>64800</v>
      </c>
      <c r="AA93" s="257">
        <f>MIN(IF($F59=0,0,IFERROR(ROUND(NORMINV(1-(Inputs!$K$74/100),$F93*$E93,$D$90*$F93*$E93),0),0)),$F93)*AA$88</f>
        <v>66960</v>
      </c>
      <c r="AB93" s="257">
        <f>MIN(IF($F59=0,0,IFERROR(ROUND(NORMINV(1-(Inputs!$K$74/100),$F93*$E93,$D$90*$F93*$E93),0),0)),$F93)*AB$88</f>
        <v>64800</v>
      </c>
      <c r="AC93" s="257">
        <f>MIN(IF($F59=0,0,IFERROR(ROUND(NORMINV(1-(Inputs!$K$74/100),$F93*$E93,$D$90*$F93*$E93),0),0)),$F93)*AC$88</f>
        <v>66960</v>
      </c>
      <c r="AD93" s="257">
        <f>MIN(IF($F59=0,0,IFERROR(ROUND(NORMINV(1-(Inputs!$K$74/100),$F93*$E93,$D$90*$F93*$E93),0),0)),$F93)*AD$88</f>
        <v>66960</v>
      </c>
      <c r="AE93" s="257">
        <f>MIN(IF($F59=0,0,IFERROR(ROUND(NORMINV(1-(Inputs!$K$74/100),$F93*$E93,$D$90*$F93*$E93),0),0)),$F93)*AE$88</f>
        <v>64800</v>
      </c>
      <c r="AF93" s="257">
        <f>MIN(IF($F59=0,0,IFERROR(ROUND(NORMINV(1-(Inputs!$K$74/100),$F93*$E93,$D$90*$F93*$E93),0),0)),$F93)*AF$88</f>
        <v>66960</v>
      </c>
      <c r="AG93" s="257">
        <f>MIN(IF($F59=0,0,IFERROR(ROUND(NORMINV(1-(Inputs!$K$74/100),$F93*$E93,$D$90*$F93*$E93),0),0)),$F93)*AG$88</f>
        <v>64800</v>
      </c>
      <c r="AH93" s="257">
        <f>MIN(IF($F59=0,0,IFERROR(ROUND(NORMINV(1-(Inputs!$K$74/100),$F93*$E93,$D$90*$F93*$E93),0),0)),$F93)*AH$88</f>
        <v>66960</v>
      </c>
      <c r="AI93" s="257">
        <f>MIN(IF($F59=0,0,IFERROR(ROUND(NORMINV(1-(Inputs!$K$74/100),$F93*$E93,$D$90*$F93*$E93),0),0)),$F93)*AI$88</f>
        <v>66960</v>
      </c>
      <c r="AJ93" s="257">
        <f>MIN(IF($F59=0,0,IFERROR(ROUND(NORMINV(1-(Inputs!$K$74/100),$F93*$E93,$D$90*$F93*$E93),0),0)),$F93)*AJ$88</f>
        <v>60480</v>
      </c>
      <c r="AK93" s="257">
        <f>MIN(IF($F59=0,0,IFERROR(ROUND(NORMINV(1-(Inputs!$K$74/100),$F93*$E93,$D$90*$F93*$E93),0),0)),$F93)*AK$88</f>
        <v>66960</v>
      </c>
      <c r="AL93" s="257">
        <f>MIN(IF($F59=0,0,IFERROR(ROUND(NORMINV(1-(Inputs!$K$74/100),$F93*$E93,$D$90*$F93*$E93),0),0)),$F93)*AL$88</f>
        <v>64800</v>
      </c>
      <c r="AM93" s="257">
        <f>MIN(IF($F59=0,0,IFERROR(ROUND(NORMINV(1-(Inputs!$K$74/100),$F93*$E93,$D$90*$F93*$E93),0),0)),$F93)*AM$88</f>
        <v>66960</v>
      </c>
      <c r="AN93" s="257">
        <f>MIN(IF($F59=0,0,IFERROR(ROUND(NORMINV(1-(Inputs!$K$74/100),$F93*$E93,$D$90*$F93*$E93),0),0)),$F93)*AN$88</f>
        <v>64800</v>
      </c>
      <c r="AO93" s="257">
        <f>MIN(IF($F59=0,0,IFERROR(ROUND(NORMINV(1-(Inputs!$K$74/100),$F93*$E93,$D$90*$F93*$E93),0),0)),$F93)*AO$88</f>
        <v>66960</v>
      </c>
      <c r="AP93" s="257">
        <f>MIN(IF($F59=0,0,IFERROR(ROUND(NORMINV(1-(Inputs!$K$74/100),$F93*$E93,$D$90*$F93*$E93),0),0)),$F93)*AP$88</f>
        <v>66960</v>
      </c>
      <c r="AQ93" s="257">
        <f>MIN(IF($F59=0,0,IFERROR(ROUND(NORMINV(1-(Inputs!$K$74/100),$F93*$E93,$D$90*$F93*$E93),0),0)),$F93)*AQ$88</f>
        <v>64800</v>
      </c>
      <c r="AR93" s="257">
        <f>MIN(IF($F59=0,0,IFERROR(ROUND(NORMINV(1-(Inputs!$K$74/100),$F93*$E93,$D$90*$F93*$E93),0),0)),$F93)*AR$88</f>
        <v>66960</v>
      </c>
      <c r="AS93" s="257">
        <f>MIN(IF($F59=0,0,IFERROR(ROUND(NORMINV(1-(Inputs!$K$74/100),$F93*$E93,$D$90*$F93*$E93),0),0)),$F93)*AS$88</f>
        <v>64800</v>
      </c>
      <c r="AT93" s="257">
        <f>MIN(IF($F59=0,0,IFERROR(ROUND(NORMINV(1-(Inputs!$K$74/100),$F93*$E93,$D$90*$F93*$E93),0),0)),$F93)*AT$88</f>
        <v>66960</v>
      </c>
      <c r="AU93" s="257">
        <f>MIN(IF($F59=0,0,IFERROR(ROUND(NORMINV(1-(Inputs!$K$74/100),$F93*$E93,$D$90*$F93*$E93),0),0)),$F93)*AU$88</f>
        <v>66960</v>
      </c>
      <c r="AV93" s="257">
        <f>MIN(IF($F59=0,0,IFERROR(ROUND(NORMINV(1-(Inputs!$K$74/100),$F93*$E93,$D$90*$F93*$E93),0),0)),$F93)*AV$88</f>
        <v>60480</v>
      </c>
      <c r="AW93" s="257">
        <f>MIN(IF($F59=0,0,IFERROR(ROUND(NORMINV(1-(Inputs!$K$74/100),$F93*$E93,$D$90*$F93*$E93),0),0)),$F93)*AW$88</f>
        <v>66960</v>
      </c>
      <c r="AX93" s="257">
        <f>MIN(IF($F59=0,0,IFERROR(ROUND(NORMINV(1-(Inputs!$K$74/100),$F93*$E93,$D$90*$F93*$E93),0),0)),$F93)*AX$88</f>
        <v>64800</v>
      </c>
      <c r="AY93" s="257">
        <f>MIN(IF($F59=0,0,IFERROR(ROUND(NORMINV(1-(Inputs!$K$74/100),$F93*$E93,$D$90*$F93*$E93),0),0)),$F93)*AY$88</f>
        <v>66960</v>
      </c>
      <c r="AZ93" s="257">
        <f>MIN(IF($F59=0,0,IFERROR(ROUND(NORMINV(1-(Inputs!$K$74/100),$F93*$E93,$D$90*$F93*$E93),0),0)),$F93)*AZ$88</f>
        <v>64800</v>
      </c>
      <c r="BA93" s="257">
        <f>MIN(IF($F59=0,0,IFERROR(ROUND(NORMINV(1-(Inputs!$K$74/100),$F93*$E93,$D$90*$F93*$E93),0),0)),$F93)*BA$88</f>
        <v>66960</v>
      </c>
      <c r="BB93" s="257">
        <f>MIN(IF($F59=0,0,IFERROR(ROUND(NORMINV(1-(Inputs!$K$74/100),$F93*$E93,$D$90*$F93*$E93),0),0)),$F93)*BB$88</f>
        <v>66960</v>
      </c>
      <c r="BC93" s="257">
        <f>MIN(IF($F59=0,0,IFERROR(ROUND(NORMINV(1-(Inputs!$K$74/100),$F93*$E93,$D$90*$F93*$E93),0),0)),$F93)*BC$88</f>
        <v>64800</v>
      </c>
      <c r="BD93" s="257">
        <f>MIN(IF($F59=0,0,IFERROR(ROUND(NORMINV(1-(Inputs!$K$74/100),$F93*$E93,$D$90*$F93*$E93),0),0)),$F93)*BD$88</f>
        <v>66960</v>
      </c>
      <c r="BE93" s="257">
        <f>MIN(IF($F59=0,0,IFERROR(ROUND(NORMINV(1-(Inputs!$K$74/100),$F93*$E93,$D$90*$F93*$E93),0),0)),$F93)*BE$88</f>
        <v>64800</v>
      </c>
      <c r="BF93" s="257">
        <f>MIN(IF($F59=0,0,IFERROR(ROUND(NORMINV(1-(Inputs!$K$74/100),$F93*$E93,$D$90*$F93*$E93),0),0)),$F93)*BF$88</f>
        <v>66960</v>
      </c>
      <c r="BG93" s="257">
        <f>MIN(IF($F59=0,0,IFERROR(ROUND(NORMINV(1-(Inputs!$K$74/100),$F93*$E93,$D$90*$F93*$E93),0),0)),$F93)*BG$88</f>
        <v>66960</v>
      </c>
      <c r="BH93" s="257">
        <f>MIN(IF($F59=0,0,IFERROR(ROUND(NORMINV(1-(Inputs!$K$74/100),$F93*$E93,$D$90*$F93*$E93),0),0)),$F93)*BH$88</f>
        <v>62640</v>
      </c>
      <c r="BI93" s="257">
        <f>MIN(IF($F59=0,0,IFERROR(ROUND(NORMINV(1-(Inputs!$K$74/100),$F93*$E93,$D$90*$F93*$E93),0),0)),$F93)*BI$88</f>
        <v>66960</v>
      </c>
      <c r="BJ93" s="257">
        <f>MIN(IF($F59=0,0,IFERROR(ROUND(NORMINV(1-(Inputs!$K$74/100),$F93*$E93,$D$90*$F93*$E93),0),0)),$F93)*BJ$88</f>
        <v>64800</v>
      </c>
      <c r="BK93" s="257">
        <f>MIN(IF($F59=0,0,IFERROR(ROUND(NORMINV(1-(Inputs!$K$74/100),$F93*$E93,$D$90*$F93*$E93),0),0)),$F93)*BK$88</f>
        <v>66960</v>
      </c>
      <c r="BL93" s="257">
        <f>MIN(IF($F59=0,0,IFERROR(ROUND(NORMINV(1-(Inputs!$K$74/100),$F93*$E93,$D$90*$F93*$E93),0),0)),$F93)*BL$88</f>
        <v>64800</v>
      </c>
      <c r="BM93" s="257">
        <f>MIN(IF($F59=0,0,IFERROR(ROUND(NORMINV(1-(Inputs!$K$74/100),$F93*$E93,$D$90*$F93*$E93),0),0)),$F93)*BM$88</f>
        <v>66960</v>
      </c>
      <c r="BN93" s="257">
        <f>MIN(IF($F59=0,0,IFERROR(ROUND(NORMINV(1-(Inputs!$K$74/100),$F93*$E93,$D$90*$F93*$E93),0),0)),$F93)*BN$88</f>
        <v>66960</v>
      </c>
      <c r="BO93" s="257">
        <f>MIN(IF($F59=0,0,IFERROR(ROUND(NORMINV(1-(Inputs!$K$74/100),$F93*$E93,$D$90*$F93*$E93),0),0)),$F93)*BO$88</f>
        <v>64800</v>
      </c>
      <c r="BP93" s="257">
        <f>MIN(IF($F59=0,0,IFERROR(ROUND(NORMINV(1-(Inputs!$K$74/100),$F93*$E93,$D$90*$F93*$E93),0),0)),$F93)*BP$88</f>
        <v>66960</v>
      </c>
      <c r="BQ93" s="257">
        <f>MIN(IF($F59=0,0,IFERROR(ROUND(NORMINV(1-(Inputs!$K$74/100),$F93*$E93,$D$90*$F93*$E93),0),0)),$F93)*BQ$88</f>
        <v>64800</v>
      </c>
      <c r="BR93" s="257">
        <f>MIN(IF($F59=0,0,IFERROR(ROUND(NORMINV(1-(Inputs!$K$74/100),$F93*$E93,$D$90*$F93*$E93),0),0)),$F93)*BR$88</f>
        <v>66960</v>
      </c>
      <c r="BS93" s="257">
        <f>MIN(IF($F59=0,0,IFERROR(ROUND(NORMINV(1-(Inputs!$K$74/100),$F93*$E93,$D$90*$F93*$E93),0),0)),$F93)*BS$88</f>
        <v>66960</v>
      </c>
      <c r="BT93" s="257">
        <f>MIN(IF($F59=0,0,IFERROR(ROUND(NORMINV(1-(Inputs!$K$74/100),$F93*$E93,$D$90*$F93*$E93),0),0)),$F93)*BT$88</f>
        <v>60480</v>
      </c>
      <c r="BU93" s="257">
        <f>MIN(IF($F59=0,0,IFERROR(ROUND(NORMINV(1-(Inputs!$K$74/100),$F93*$E93,$D$90*$F93*$E93),0),0)),$F93)*BU$88</f>
        <v>66960</v>
      </c>
      <c r="BV93" s="257">
        <f>MIN(IF($F59=0,0,IFERROR(ROUND(NORMINV(1-(Inputs!$K$74/100),$F93*$E93,$D$90*$F93*$E93),0),0)),$F93)*BV$88</f>
        <v>64800</v>
      </c>
      <c r="BW93" s="257">
        <f>MIN(IF($F59=0,0,IFERROR(ROUND(NORMINV(1-(Inputs!$K$74/100),$F93*$E93,$D$90*$F93*$E93),0),0)),$F93)*BW$88</f>
        <v>66960</v>
      </c>
      <c r="BX93" s="257">
        <f>MIN(IF($F59=0,0,IFERROR(ROUND(NORMINV(1-(Inputs!$K$74/100),$F93*$E93,$D$90*$F93*$E93),0),0)),$F93)*BX$88</f>
        <v>64800</v>
      </c>
      <c r="BY93" s="257">
        <f>MIN(IF($F59=0,0,IFERROR(ROUND(NORMINV(1-(Inputs!$K$74/100),$F93*$E93,$D$90*$F93*$E93),0),0)),$F93)*BY$88</f>
        <v>66960</v>
      </c>
      <c r="BZ93" s="257">
        <f>MIN(IF($F59=0,0,IFERROR(ROUND(NORMINV(1-(Inputs!$K$74/100),$F93*$E93,$D$90*$F93*$E93),0),0)),$F93)*BZ$88</f>
        <v>66960</v>
      </c>
      <c r="CA93" s="257">
        <f>MIN(IF($F59=0,0,IFERROR(ROUND(NORMINV(1-(Inputs!$K$74/100),$F93*$E93,$D$90*$F93*$E93),0),0)),$F93)*CA$88</f>
        <v>64800</v>
      </c>
      <c r="CB93" s="257">
        <f>MIN(IF($F59=0,0,IFERROR(ROUND(NORMINV(1-(Inputs!$K$74/100),$F93*$E93,$D$90*$F93*$E93),0),0)),$F93)*CB$88</f>
        <v>66960</v>
      </c>
      <c r="CC93" s="257">
        <f>MIN(IF($F59=0,0,IFERROR(ROUND(NORMINV(1-(Inputs!$K$74/100),$F93*$E93,$D$90*$F93*$E93),0),0)),$F93)*CC$88</f>
        <v>64800</v>
      </c>
      <c r="CD93" s="257">
        <f>MIN(IF($F59=0,0,IFERROR(ROUND(NORMINV(1-(Inputs!$K$74/100),$F93*$E93,$D$90*$F93*$E93),0),0)),$F93)*CD$88</f>
        <v>66960</v>
      </c>
      <c r="CE93" s="257">
        <f>MIN(IF($F59=0,0,IFERROR(ROUND(NORMINV(1-(Inputs!$K$74/100),$F93*$E93,$D$90*$F93*$E93),0),0)),$F93)*CE$88</f>
        <v>66960</v>
      </c>
      <c r="CF93" s="257">
        <f>MIN(IF($F59=0,0,IFERROR(ROUND(NORMINV(1-(Inputs!$K$74/100),$F93*$E93,$D$90*$F93*$E93),0),0)),$F93)*CF$88</f>
        <v>60480</v>
      </c>
      <c r="CG93" s="257">
        <f>MIN(IF($F59=0,0,IFERROR(ROUND(NORMINV(1-(Inputs!$K$74/100),$F93*$E93,$D$90*$F93*$E93),0),0)),$F93)*CG$88</f>
        <v>66960</v>
      </c>
      <c r="CH93" s="257">
        <f>MIN(IF($F59=0,0,IFERROR(ROUND(NORMINV(1-(Inputs!$K$74/100),$F93*$E93,$D$90*$F93*$E93),0),0)),$F93)*CH$88</f>
        <v>64800</v>
      </c>
      <c r="CI93" s="257">
        <f>MIN(IF($F59=0,0,IFERROR(ROUND(NORMINV(1-(Inputs!$K$74/100),$F93*$E93,$D$90*$F93*$E93),0),0)),$F93)*CI$88</f>
        <v>66960</v>
      </c>
      <c r="CJ93" s="257">
        <f>MIN(IF($F59=0,0,IFERROR(ROUND(NORMINV(1-(Inputs!$K$74/100),$F93*$E93,$D$90*$F93*$E93),0),0)),$F93)*CJ$88</f>
        <v>64800</v>
      </c>
      <c r="CK93" s="257">
        <f>MIN(IF($F59=0,0,IFERROR(ROUND(NORMINV(1-(Inputs!$K$74/100),$F93*$E93,$D$90*$F93*$E93),0),0)),$F93)*CK$88</f>
        <v>66960</v>
      </c>
      <c r="CL93" s="257">
        <f>MIN(IF($F59=0,0,IFERROR(ROUND(NORMINV(1-(Inputs!$K$74/100),$F93*$E93,$D$90*$F93*$E93),0),0)),$F93)*CL$88</f>
        <v>66960</v>
      </c>
      <c r="CM93" s="257">
        <f>MIN(IF($F59=0,0,IFERROR(ROUND(NORMINV(1-(Inputs!$K$74/100),$F93*$E93,$D$90*$F93*$E93),0),0)),$F93)*CM$88</f>
        <v>64800</v>
      </c>
      <c r="CN93" s="257">
        <f>MIN(IF($F59=0,0,IFERROR(ROUND(NORMINV(1-(Inputs!$K$74/100),$F93*$E93,$D$90*$F93*$E93),0),0)),$F93)*CN$88</f>
        <v>66960</v>
      </c>
      <c r="CO93" s="257">
        <f>MIN(IF($F59=0,0,IFERROR(ROUND(NORMINV(1-(Inputs!$K$74/100),$F93*$E93,$D$90*$F93*$E93),0),0)),$F93)*CO$88</f>
        <v>64800</v>
      </c>
      <c r="CP93" s="257">
        <f>MIN(IF($F59=0,0,IFERROR(ROUND(NORMINV(1-(Inputs!$K$74/100),$F93*$E93,$D$90*$F93*$E93),0),0)),$F93)*CP$88</f>
        <v>66960</v>
      </c>
      <c r="CQ93" s="257">
        <f>MIN(IF($F59=0,0,IFERROR(ROUND(NORMINV(1-(Inputs!$K$74/100),$F93*$E93,$D$90*$F93*$E93),0),0)),$F93)*CQ$88</f>
        <v>66960</v>
      </c>
      <c r="CR93" s="257">
        <f>MIN(IF($F59=0,0,IFERROR(ROUND(NORMINV(1-(Inputs!$K$74/100),$F93*$E93,$D$90*$F93*$E93),0),0)),$F93)*CR$88</f>
        <v>60480</v>
      </c>
      <c r="CS93" s="257">
        <f>MIN(IF($F59=0,0,IFERROR(ROUND(NORMINV(1-(Inputs!$K$74/100),$F93*$E93,$D$90*$F93*$E93),0),0)),$F93)*CS$88</f>
        <v>66960</v>
      </c>
      <c r="CT93" s="257">
        <f>MIN(IF($F59=0,0,IFERROR(ROUND(NORMINV(1-(Inputs!$K$74/100),$F93*$E93,$D$90*$F93*$E93),0),0)),$F93)*CT$88</f>
        <v>64800</v>
      </c>
      <c r="CU93" s="257">
        <f>MIN(IF($F59=0,0,IFERROR(ROUND(NORMINV(1-(Inputs!$K$74/100),$F93*$E93,$D$90*$F93*$E93),0),0)),$F93)*CU$88</f>
        <v>66960</v>
      </c>
      <c r="CV93" s="257">
        <f>MIN(IF($F59=0,0,IFERROR(ROUND(NORMINV(1-(Inputs!$K$74/100),$F93*$E93,$D$90*$F93*$E93),0),0)),$F93)*CV$88</f>
        <v>64800</v>
      </c>
      <c r="CW93" s="257">
        <f>MIN(IF($F59=0,0,IFERROR(ROUND(NORMINV(1-(Inputs!$K$74/100),$F93*$E93,$D$90*$F93*$E93),0),0)),$F93)*CW$88</f>
        <v>66960</v>
      </c>
      <c r="CX93" s="257">
        <f>MIN(IF($F59=0,0,IFERROR(ROUND(NORMINV(1-(Inputs!$K$74/100),$F93*$E93,$D$90*$F93*$E93),0),0)),$F93)*CX$88</f>
        <v>66960</v>
      </c>
      <c r="CY93" s="257">
        <f>MIN(IF($F59=0,0,IFERROR(ROUND(NORMINV(1-(Inputs!$K$74/100),$F93*$E93,$D$90*$F93*$E93),0),0)),$F93)*CY$88</f>
        <v>64800</v>
      </c>
      <c r="CZ93" s="257">
        <f>MIN(IF($F59=0,0,IFERROR(ROUND(NORMINV(1-(Inputs!$K$74/100),$F93*$E93,$D$90*$F93*$E93),0),0)),$F93)*CZ$88</f>
        <v>66960</v>
      </c>
      <c r="DA93" s="257">
        <f>MIN(IF($F59=0,0,IFERROR(ROUND(NORMINV(1-(Inputs!$K$74/100),$F93*$E93,$D$90*$F93*$E93),0),0)),$F93)*DA$88</f>
        <v>64800</v>
      </c>
      <c r="DB93" s="257">
        <f>MIN(IF($F59=0,0,IFERROR(ROUND(NORMINV(1-(Inputs!$K$74/100),$F93*$E93,$D$90*$F93*$E93),0),0)),$F93)*DB$88</f>
        <v>66960</v>
      </c>
    </row>
    <row r="94" spans="1:106">
      <c r="A94" s="151"/>
      <c r="C94" s="73" t="str">
        <f t="shared" si="80"/>
        <v>R300</v>
      </c>
      <c r="D94" s="68">
        <f>Inputs!$K$60</f>
        <v>0.2</v>
      </c>
      <c r="E94" s="67">
        <v>0.9</v>
      </c>
      <c r="F94" s="65">
        <f>Inputs!K65/Inputs!K$15</f>
        <v>200</v>
      </c>
      <c r="G94" s="54" t="s">
        <v>90</v>
      </c>
      <c r="H94" s="341">
        <f t="shared" si="79"/>
        <v>12229920</v>
      </c>
      <c r="I94" s="54"/>
      <c r="J94" s="257">
        <f>MIN(IF($F60=0,0,IFERROR(ROUND(NORMINV(1-(Inputs!$K$74/100),$F94*$E94,$D$90*$F94*$E94),0),0)),$F94)*J$88</f>
        <v>0</v>
      </c>
      <c r="K94" s="257">
        <f>MIN(IF($F60=0,0,IFERROR(ROUND(NORMINV(1-(Inputs!$K$74/100),$F94*$E94,$D$90*$F94*$E94),0),0)),$F94)*K$88</f>
        <v>0</v>
      </c>
      <c r="L94" s="257">
        <f>MIN(IF($F60=0,0,IFERROR(ROUND(NORMINV(1-(Inputs!$K$74/100),$F94*$E94,$D$90*$F94*$E94),0),0)),$F94)*L$88</f>
        <v>0</v>
      </c>
      <c r="M94" s="257">
        <f>MIN(IF($F60=0,0,IFERROR(ROUND(NORMINV(1-(Inputs!$K$74/100),$F94*$E94,$D$90*$F94*$E94),0),0)),$F94)*M$88</f>
        <v>0</v>
      </c>
      <c r="N94" s="257">
        <f>MIN(IF($F60=0,0,IFERROR(ROUND(NORMINV(1-(Inputs!$K$74/100),$F94*$E94,$D$90*$F94*$E94),0),0)),$F94)*N$88</f>
        <v>129600</v>
      </c>
      <c r="O94" s="257">
        <f>MIN(IF($F60=0,0,IFERROR(ROUND(NORMINV(1-(Inputs!$K$74/100),$F94*$E94,$D$90*$F94*$E94),0),0)),$F94)*O$88</f>
        <v>133920</v>
      </c>
      <c r="P94" s="257">
        <f>MIN(IF($F60=0,0,IFERROR(ROUND(NORMINV(1-(Inputs!$K$74/100),$F94*$E94,$D$90*$F94*$E94),0),0)),$F94)*P$88</f>
        <v>129600</v>
      </c>
      <c r="Q94" s="257">
        <f>MIN(IF($F60=0,0,IFERROR(ROUND(NORMINV(1-(Inputs!$K$74/100),$F94*$E94,$D$90*$F94*$E94),0),0)),$F94)*Q$88</f>
        <v>133920</v>
      </c>
      <c r="R94" s="257">
        <f>MIN(IF($F60=0,0,IFERROR(ROUND(NORMINV(1-(Inputs!$K$74/100),$F94*$E94,$D$90*$F94*$E94),0),0)),$F94)*R$88</f>
        <v>133920</v>
      </c>
      <c r="S94" s="257">
        <f>MIN(IF($F60=0,0,IFERROR(ROUND(NORMINV(1-(Inputs!$K$74/100),$F94*$E94,$D$90*$F94*$E94),0),0)),$F94)*S$88</f>
        <v>129600</v>
      </c>
      <c r="T94" s="257">
        <f>MIN(IF($F60=0,0,IFERROR(ROUND(NORMINV(1-(Inputs!$K$74/100),$F94*$E94,$D$90*$F94*$E94),0),0)),$F94)*T$88</f>
        <v>133920</v>
      </c>
      <c r="U94" s="257">
        <f>MIN(IF($F60=0,0,IFERROR(ROUND(NORMINV(1-(Inputs!$K$74/100),$F94*$E94,$D$90*$F94*$E94),0),0)),$F94)*U$88</f>
        <v>129600</v>
      </c>
      <c r="V94" s="257">
        <f>MIN(IF($F60=0,0,IFERROR(ROUND(NORMINV(1-(Inputs!$K$74/100),$F94*$E94,$D$90*$F94*$E94),0),0)),$F94)*V$88</f>
        <v>133920</v>
      </c>
      <c r="W94" s="257">
        <f>MIN(IF($F60=0,0,IFERROR(ROUND(NORMINV(1-(Inputs!$K$74/100),$F94*$E94,$D$90*$F94*$E94),0),0)),$F94)*W$88</f>
        <v>133920</v>
      </c>
      <c r="X94" s="257">
        <f>MIN(IF($F60=0,0,IFERROR(ROUND(NORMINV(1-(Inputs!$K$74/100),$F94*$E94,$D$90*$F94*$E94),0),0)),$F94)*X$88</f>
        <v>120960</v>
      </c>
      <c r="Y94" s="257">
        <f>MIN(IF($F60=0,0,IFERROR(ROUND(NORMINV(1-(Inputs!$K$74/100),$F94*$E94,$D$90*$F94*$E94),0),0)),$F94)*Y$88</f>
        <v>133920</v>
      </c>
      <c r="Z94" s="257">
        <f>MIN(IF($F60=0,0,IFERROR(ROUND(NORMINV(1-(Inputs!$K$74/100),$F94*$E94,$D$90*$F94*$E94),0),0)),$F94)*Z$88</f>
        <v>129600</v>
      </c>
      <c r="AA94" s="257">
        <f>MIN(IF($F60=0,0,IFERROR(ROUND(NORMINV(1-(Inputs!$K$74/100),$F94*$E94,$D$90*$F94*$E94),0),0)),$F94)*AA$88</f>
        <v>133920</v>
      </c>
      <c r="AB94" s="257">
        <f>MIN(IF($F60=0,0,IFERROR(ROUND(NORMINV(1-(Inputs!$K$74/100),$F94*$E94,$D$90*$F94*$E94),0),0)),$F94)*AB$88</f>
        <v>129600</v>
      </c>
      <c r="AC94" s="257">
        <f>MIN(IF($F60=0,0,IFERROR(ROUND(NORMINV(1-(Inputs!$K$74/100),$F94*$E94,$D$90*$F94*$E94),0),0)),$F94)*AC$88</f>
        <v>133920</v>
      </c>
      <c r="AD94" s="257">
        <f>MIN(IF($F60=0,0,IFERROR(ROUND(NORMINV(1-(Inputs!$K$74/100),$F94*$E94,$D$90*$F94*$E94),0),0)),$F94)*AD$88</f>
        <v>133920</v>
      </c>
      <c r="AE94" s="257">
        <f>MIN(IF($F60=0,0,IFERROR(ROUND(NORMINV(1-(Inputs!$K$74/100),$F94*$E94,$D$90*$F94*$E94),0),0)),$F94)*AE$88</f>
        <v>129600</v>
      </c>
      <c r="AF94" s="257">
        <f>MIN(IF($F60=0,0,IFERROR(ROUND(NORMINV(1-(Inputs!$K$74/100),$F94*$E94,$D$90*$F94*$E94),0),0)),$F94)*AF$88</f>
        <v>133920</v>
      </c>
      <c r="AG94" s="257">
        <f>MIN(IF($F60=0,0,IFERROR(ROUND(NORMINV(1-(Inputs!$K$74/100),$F94*$E94,$D$90*$F94*$E94),0),0)),$F94)*AG$88</f>
        <v>129600</v>
      </c>
      <c r="AH94" s="257">
        <f>MIN(IF($F60=0,0,IFERROR(ROUND(NORMINV(1-(Inputs!$K$74/100),$F94*$E94,$D$90*$F94*$E94),0),0)),$F94)*AH$88</f>
        <v>133920</v>
      </c>
      <c r="AI94" s="257">
        <f>MIN(IF($F60=0,0,IFERROR(ROUND(NORMINV(1-(Inputs!$K$74/100),$F94*$E94,$D$90*$F94*$E94),0),0)),$F94)*AI$88</f>
        <v>133920</v>
      </c>
      <c r="AJ94" s="257">
        <f>MIN(IF($F60=0,0,IFERROR(ROUND(NORMINV(1-(Inputs!$K$74/100),$F94*$E94,$D$90*$F94*$E94),0),0)),$F94)*AJ$88</f>
        <v>120960</v>
      </c>
      <c r="AK94" s="257">
        <f>MIN(IF($F60=0,0,IFERROR(ROUND(NORMINV(1-(Inputs!$K$74/100),$F94*$E94,$D$90*$F94*$E94),0),0)),$F94)*AK$88</f>
        <v>133920</v>
      </c>
      <c r="AL94" s="257">
        <f>MIN(IF($F60=0,0,IFERROR(ROUND(NORMINV(1-(Inputs!$K$74/100),$F94*$E94,$D$90*$F94*$E94),0),0)),$F94)*AL$88</f>
        <v>129600</v>
      </c>
      <c r="AM94" s="257">
        <f>MIN(IF($F60=0,0,IFERROR(ROUND(NORMINV(1-(Inputs!$K$74/100),$F94*$E94,$D$90*$F94*$E94),0),0)),$F94)*AM$88</f>
        <v>133920</v>
      </c>
      <c r="AN94" s="257">
        <f>MIN(IF($F60=0,0,IFERROR(ROUND(NORMINV(1-(Inputs!$K$74/100),$F94*$E94,$D$90*$F94*$E94),0),0)),$F94)*AN$88</f>
        <v>129600</v>
      </c>
      <c r="AO94" s="257">
        <f>MIN(IF($F60=0,0,IFERROR(ROUND(NORMINV(1-(Inputs!$K$74/100),$F94*$E94,$D$90*$F94*$E94),0),0)),$F94)*AO$88</f>
        <v>133920</v>
      </c>
      <c r="AP94" s="257">
        <f>MIN(IF($F60=0,0,IFERROR(ROUND(NORMINV(1-(Inputs!$K$74/100),$F94*$E94,$D$90*$F94*$E94),0),0)),$F94)*AP$88</f>
        <v>133920</v>
      </c>
      <c r="AQ94" s="257">
        <f>MIN(IF($F60=0,0,IFERROR(ROUND(NORMINV(1-(Inputs!$K$74/100),$F94*$E94,$D$90*$F94*$E94),0),0)),$F94)*AQ$88</f>
        <v>129600</v>
      </c>
      <c r="AR94" s="257">
        <f>MIN(IF($F60=0,0,IFERROR(ROUND(NORMINV(1-(Inputs!$K$74/100),$F94*$E94,$D$90*$F94*$E94),0),0)),$F94)*AR$88</f>
        <v>133920</v>
      </c>
      <c r="AS94" s="257">
        <f>MIN(IF($F60=0,0,IFERROR(ROUND(NORMINV(1-(Inputs!$K$74/100),$F94*$E94,$D$90*$F94*$E94),0),0)),$F94)*AS$88</f>
        <v>129600</v>
      </c>
      <c r="AT94" s="257">
        <f>MIN(IF($F60=0,0,IFERROR(ROUND(NORMINV(1-(Inputs!$K$74/100),$F94*$E94,$D$90*$F94*$E94),0),0)),$F94)*AT$88</f>
        <v>133920</v>
      </c>
      <c r="AU94" s="257">
        <f>MIN(IF($F60=0,0,IFERROR(ROUND(NORMINV(1-(Inputs!$K$74/100),$F94*$E94,$D$90*$F94*$E94),0),0)),$F94)*AU$88</f>
        <v>133920</v>
      </c>
      <c r="AV94" s="257">
        <f>MIN(IF($F60=0,0,IFERROR(ROUND(NORMINV(1-(Inputs!$K$74/100),$F94*$E94,$D$90*$F94*$E94),0),0)),$F94)*AV$88</f>
        <v>120960</v>
      </c>
      <c r="AW94" s="257">
        <f>MIN(IF($F60=0,0,IFERROR(ROUND(NORMINV(1-(Inputs!$K$74/100),$F94*$E94,$D$90*$F94*$E94),0),0)),$F94)*AW$88</f>
        <v>133920</v>
      </c>
      <c r="AX94" s="257">
        <f>MIN(IF($F60=0,0,IFERROR(ROUND(NORMINV(1-(Inputs!$K$74/100),$F94*$E94,$D$90*$F94*$E94),0),0)),$F94)*AX$88</f>
        <v>129600</v>
      </c>
      <c r="AY94" s="257">
        <f>MIN(IF($F60=0,0,IFERROR(ROUND(NORMINV(1-(Inputs!$K$74/100),$F94*$E94,$D$90*$F94*$E94),0),0)),$F94)*AY$88</f>
        <v>133920</v>
      </c>
      <c r="AZ94" s="257">
        <f>MIN(IF($F60=0,0,IFERROR(ROUND(NORMINV(1-(Inputs!$K$74/100),$F94*$E94,$D$90*$F94*$E94),0),0)),$F94)*AZ$88</f>
        <v>129600</v>
      </c>
      <c r="BA94" s="257">
        <f>MIN(IF($F60=0,0,IFERROR(ROUND(NORMINV(1-(Inputs!$K$74/100),$F94*$E94,$D$90*$F94*$E94),0),0)),$F94)*BA$88</f>
        <v>133920</v>
      </c>
      <c r="BB94" s="257">
        <f>MIN(IF($F60=0,0,IFERROR(ROUND(NORMINV(1-(Inputs!$K$74/100),$F94*$E94,$D$90*$F94*$E94),0),0)),$F94)*BB$88</f>
        <v>133920</v>
      </c>
      <c r="BC94" s="257">
        <f>MIN(IF($F60=0,0,IFERROR(ROUND(NORMINV(1-(Inputs!$K$74/100),$F94*$E94,$D$90*$F94*$E94),0),0)),$F94)*BC$88</f>
        <v>129600</v>
      </c>
      <c r="BD94" s="257">
        <f>MIN(IF($F60=0,0,IFERROR(ROUND(NORMINV(1-(Inputs!$K$74/100),$F94*$E94,$D$90*$F94*$E94),0),0)),$F94)*BD$88</f>
        <v>133920</v>
      </c>
      <c r="BE94" s="257">
        <f>MIN(IF($F60=0,0,IFERROR(ROUND(NORMINV(1-(Inputs!$K$74/100),$F94*$E94,$D$90*$F94*$E94),0),0)),$F94)*BE$88</f>
        <v>129600</v>
      </c>
      <c r="BF94" s="257">
        <f>MIN(IF($F60=0,0,IFERROR(ROUND(NORMINV(1-(Inputs!$K$74/100),$F94*$E94,$D$90*$F94*$E94),0),0)),$F94)*BF$88</f>
        <v>133920</v>
      </c>
      <c r="BG94" s="257">
        <f>MIN(IF($F60=0,0,IFERROR(ROUND(NORMINV(1-(Inputs!$K$74/100),$F94*$E94,$D$90*$F94*$E94),0),0)),$F94)*BG$88</f>
        <v>133920</v>
      </c>
      <c r="BH94" s="257">
        <f>MIN(IF($F60=0,0,IFERROR(ROUND(NORMINV(1-(Inputs!$K$74/100),$F94*$E94,$D$90*$F94*$E94),0),0)),$F94)*BH$88</f>
        <v>125280</v>
      </c>
      <c r="BI94" s="257">
        <f>MIN(IF($F60=0,0,IFERROR(ROUND(NORMINV(1-(Inputs!$K$74/100),$F94*$E94,$D$90*$F94*$E94),0),0)),$F94)*BI$88</f>
        <v>133920</v>
      </c>
      <c r="BJ94" s="257">
        <f>MIN(IF($F60=0,0,IFERROR(ROUND(NORMINV(1-(Inputs!$K$74/100),$F94*$E94,$D$90*$F94*$E94),0),0)),$F94)*BJ$88</f>
        <v>129600</v>
      </c>
      <c r="BK94" s="257">
        <f>MIN(IF($F60=0,0,IFERROR(ROUND(NORMINV(1-(Inputs!$K$74/100),$F94*$E94,$D$90*$F94*$E94),0),0)),$F94)*BK$88</f>
        <v>133920</v>
      </c>
      <c r="BL94" s="257">
        <f>MIN(IF($F60=0,0,IFERROR(ROUND(NORMINV(1-(Inputs!$K$74/100),$F94*$E94,$D$90*$F94*$E94),0),0)),$F94)*BL$88</f>
        <v>129600</v>
      </c>
      <c r="BM94" s="257">
        <f>MIN(IF($F60=0,0,IFERROR(ROUND(NORMINV(1-(Inputs!$K$74/100),$F94*$E94,$D$90*$F94*$E94),0),0)),$F94)*BM$88</f>
        <v>133920</v>
      </c>
      <c r="BN94" s="257">
        <f>MIN(IF($F60=0,0,IFERROR(ROUND(NORMINV(1-(Inputs!$K$74/100),$F94*$E94,$D$90*$F94*$E94),0),0)),$F94)*BN$88</f>
        <v>133920</v>
      </c>
      <c r="BO94" s="257">
        <f>MIN(IF($F60=0,0,IFERROR(ROUND(NORMINV(1-(Inputs!$K$74/100),$F94*$E94,$D$90*$F94*$E94),0),0)),$F94)*BO$88</f>
        <v>129600</v>
      </c>
      <c r="BP94" s="257">
        <f>MIN(IF($F60=0,0,IFERROR(ROUND(NORMINV(1-(Inputs!$K$74/100),$F94*$E94,$D$90*$F94*$E94),0),0)),$F94)*BP$88</f>
        <v>133920</v>
      </c>
      <c r="BQ94" s="257">
        <f>MIN(IF($F60=0,0,IFERROR(ROUND(NORMINV(1-(Inputs!$K$74/100),$F94*$E94,$D$90*$F94*$E94),0),0)),$F94)*BQ$88</f>
        <v>129600</v>
      </c>
      <c r="BR94" s="257">
        <f>MIN(IF($F60=0,0,IFERROR(ROUND(NORMINV(1-(Inputs!$K$74/100),$F94*$E94,$D$90*$F94*$E94),0),0)),$F94)*BR$88</f>
        <v>133920</v>
      </c>
      <c r="BS94" s="257">
        <f>MIN(IF($F60=0,0,IFERROR(ROUND(NORMINV(1-(Inputs!$K$74/100),$F94*$E94,$D$90*$F94*$E94),0),0)),$F94)*BS$88</f>
        <v>133920</v>
      </c>
      <c r="BT94" s="257">
        <f>MIN(IF($F60=0,0,IFERROR(ROUND(NORMINV(1-(Inputs!$K$74/100),$F94*$E94,$D$90*$F94*$E94),0),0)),$F94)*BT$88</f>
        <v>120960</v>
      </c>
      <c r="BU94" s="257">
        <f>MIN(IF($F60=0,0,IFERROR(ROUND(NORMINV(1-(Inputs!$K$74/100),$F94*$E94,$D$90*$F94*$E94),0),0)),$F94)*BU$88</f>
        <v>133920</v>
      </c>
      <c r="BV94" s="257">
        <f>MIN(IF($F60=0,0,IFERROR(ROUND(NORMINV(1-(Inputs!$K$74/100),$F94*$E94,$D$90*$F94*$E94),0),0)),$F94)*BV$88</f>
        <v>129600</v>
      </c>
      <c r="BW94" s="257">
        <f>MIN(IF($F60=0,0,IFERROR(ROUND(NORMINV(1-(Inputs!$K$74/100),$F94*$E94,$D$90*$F94*$E94),0),0)),$F94)*BW$88</f>
        <v>133920</v>
      </c>
      <c r="BX94" s="257">
        <f>MIN(IF($F60=0,0,IFERROR(ROUND(NORMINV(1-(Inputs!$K$74/100),$F94*$E94,$D$90*$F94*$E94),0),0)),$F94)*BX$88</f>
        <v>129600</v>
      </c>
      <c r="BY94" s="257">
        <f>MIN(IF($F60=0,0,IFERROR(ROUND(NORMINV(1-(Inputs!$K$74/100),$F94*$E94,$D$90*$F94*$E94),0),0)),$F94)*BY$88</f>
        <v>133920</v>
      </c>
      <c r="BZ94" s="257">
        <f>MIN(IF($F60=0,0,IFERROR(ROUND(NORMINV(1-(Inputs!$K$74/100),$F94*$E94,$D$90*$F94*$E94),0),0)),$F94)*BZ$88</f>
        <v>133920</v>
      </c>
      <c r="CA94" s="257">
        <f>MIN(IF($F60=0,0,IFERROR(ROUND(NORMINV(1-(Inputs!$K$74/100),$F94*$E94,$D$90*$F94*$E94),0),0)),$F94)*CA$88</f>
        <v>129600</v>
      </c>
      <c r="CB94" s="257">
        <f>MIN(IF($F60=0,0,IFERROR(ROUND(NORMINV(1-(Inputs!$K$74/100),$F94*$E94,$D$90*$F94*$E94),0),0)),$F94)*CB$88</f>
        <v>133920</v>
      </c>
      <c r="CC94" s="257">
        <f>MIN(IF($F60=0,0,IFERROR(ROUND(NORMINV(1-(Inputs!$K$74/100),$F94*$E94,$D$90*$F94*$E94),0),0)),$F94)*CC$88</f>
        <v>129600</v>
      </c>
      <c r="CD94" s="257">
        <f>MIN(IF($F60=0,0,IFERROR(ROUND(NORMINV(1-(Inputs!$K$74/100),$F94*$E94,$D$90*$F94*$E94),0),0)),$F94)*CD$88</f>
        <v>133920</v>
      </c>
      <c r="CE94" s="257">
        <f>MIN(IF($F60=0,0,IFERROR(ROUND(NORMINV(1-(Inputs!$K$74/100),$F94*$E94,$D$90*$F94*$E94),0),0)),$F94)*CE$88</f>
        <v>133920</v>
      </c>
      <c r="CF94" s="257">
        <f>MIN(IF($F60=0,0,IFERROR(ROUND(NORMINV(1-(Inputs!$K$74/100),$F94*$E94,$D$90*$F94*$E94),0),0)),$F94)*CF$88</f>
        <v>120960</v>
      </c>
      <c r="CG94" s="257">
        <f>MIN(IF($F60=0,0,IFERROR(ROUND(NORMINV(1-(Inputs!$K$74/100),$F94*$E94,$D$90*$F94*$E94),0),0)),$F94)*CG$88</f>
        <v>133920</v>
      </c>
      <c r="CH94" s="257">
        <f>MIN(IF($F60=0,0,IFERROR(ROUND(NORMINV(1-(Inputs!$K$74/100),$F94*$E94,$D$90*$F94*$E94),0),0)),$F94)*CH$88</f>
        <v>129600</v>
      </c>
      <c r="CI94" s="257">
        <f>MIN(IF($F60=0,0,IFERROR(ROUND(NORMINV(1-(Inputs!$K$74/100),$F94*$E94,$D$90*$F94*$E94),0),0)),$F94)*CI$88</f>
        <v>133920</v>
      </c>
      <c r="CJ94" s="257">
        <f>MIN(IF($F60=0,0,IFERROR(ROUND(NORMINV(1-(Inputs!$K$74/100),$F94*$E94,$D$90*$F94*$E94),0),0)),$F94)*CJ$88</f>
        <v>129600</v>
      </c>
      <c r="CK94" s="257">
        <f>MIN(IF($F60=0,0,IFERROR(ROUND(NORMINV(1-(Inputs!$K$74/100),$F94*$E94,$D$90*$F94*$E94),0),0)),$F94)*CK$88</f>
        <v>133920</v>
      </c>
      <c r="CL94" s="257">
        <f>MIN(IF($F60=0,0,IFERROR(ROUND(NORMINV(1-(Inputs!$K$74/100),$F94*$E94,$D$90*$F94*$E94),0),0)),$F94)*CL$88</f>
        <v>133920</v>
      </c>
      <c r="CM94" s="257">
        <f>MIN(IF($F60=0,0,IFERROR(ROUND(NORMINV(1-(Inputs!$K$74/100),$F94*$E94,$D$90*$F94*$E94),0),0)),$F94)*CM$88</f>
        <v>129600</v>
      </c>
      <c r="CN94" s="257">
        <f>MIN(IF($F60=0,0,IFERROR(ROUND(NORMINV(1-(Inputs!$K$74/100),$F94*$E94,$D$90*$F94*$E94),0),0)),$F94)*CN$88</f>
        <v>133920</v>
      </c>
      <c r="CO94" s="257">
        <f>MIN(IF($F60=0,0,IFERROR(ROUND(NORMINV(1-(Inputs!$K$74/100),$F94*$E94,$D$90*$F94*$E94),0),0)),$F94)*CO$88</f>
        <v>129600</v>
      </c>
      <c r="CP94" s="257">
        <f>MIN(IF($F60=0,0,IFERROR(ROUND(NORMINV(1-(Inputs!$K$74/100),$F94*$E94,$D$90*$F94*$E94),0),0)),$F94)*CP$88</f>
        <v>133920</v>
      </c>
      <c r="CQ94" s="257">
        <f>MIN(IF($F60=0,0,IFERROR(ROUND(NORMINV(1-(Inputs!$K$74/100),$F94*$E94,$D$90*$F94*$E94),0),0)),$F94)*CQ$88</f>
        <v>133920</v>
      </c>
      <c r="CR94" s="257">
        <f>MIN(IF($F60=0,0,IFERROR(ROUND(NORMINV(1-(Inputs!$K$74/100),$F94*$E94,$D$90*$F94*$E94),0),0)),$F94)*CR$88</f>
        <v>120960</v>
      </c>
      <c r="CS94" s="257">
        <f>MIN(IF($F60=0,0,IFERROR(ROUND(NORMINV(1-(Inputs!$K$74/100),$F94*$E94,$D$90*$F94*$E94),0),0)),$F94)*CS$88</f>
        <v>133920</v>
      </c>
      <c r="CT94" s="257">
        <f>MIN(IF($F60=0,0,IFERROR(ROUND(NORMINV(1-(Inputs!$K$74/100),$F94*$E94,$D$90*$F94*$E94),0),0)),$F94)*CT$88</f>
        <v>129600</v>
      </c>
      <c r="CU94" s="257">
        <f>MIN(IF($F60=0,0,IFERROR(ROUND(NORMINV(1-(Inputs!$K$74/100),$F94*$E94,$D$90*$F94*$E94),0),0)),$F94)*CU$88</f>
        <v>133920</v>
      </c>
      <c r="CV94" s="257">
        <f>MIN(IF($F60=0,0,IFERROR(ROUND(NORMINV(1-(Inputs!$K$74/100),$F94*$E94,$D$90*$F94*$E94),0),0)),$F94)*CV$88</f>
        <v>129600</v>
      </c>
      <c r="CW94" s="257">
        <f>MIN(IF($F60=0,0,IFERROR(ROUND(NORMINV(1-(Inputs!$K$74/100),$F94*$E94,$D$90*$F94*$E94),0),0)),$F94)*CW$88</f>
        <v>133920</v>
      </c>
      <c r="CX94" s="257">
        <f>MIN(IF($F60=0,0,IFERROR(ROUND(NORMINV(1-(Inputs!$K$74/100),$F94*$E94,$D$90*$F94*$E94),0),0)),$F94)*CX$88</f>
        <v>133920</v>
      </c>
      <c r="CY94" s="257">
        <f>MIN(IF($F60=0,0,IFERROR(ROUND(NORMINV(1-(Inputs!$K$74/100),$F94*$E94,$D$90*$F94*$E94),0),0)),$F94)*CY$88</f>
        <v>129600</v>
      </c>
      <c r="CZ94" s="257">
        <f>MIN(IF($F60=0,0,IFERROR(ROUND(NORMINV(1-(Inputs!$K$74/100),$F94*$E94,$D$90*$F94*$E94),0),0)),$F94)*CZ$88</f>
        <v>133920</v>
      </c>
      <c r="DA94" s="257">
        <f>MIN(IF($F60=0,0,IFERROR(ROUND(NORMINV(1-(Inputs!$K$74/100),$F94*$E94,$D$90*$F94*$E94),0),0)),$F94)*DA$88</f>
        <v>129600</v>
      </c>
      <c r="DB94" s="257">
        <f>MIN(IF($F60=0,0,IFERROR(ROUND(NORMINV(1-(Inputs!$K$74/100),$F94*$E94,$D$90*$F94*$E94),0),0)),$F94)*DB$88</f>
        <v>133920</v>
      </c>
    </row>
    <row r="95" spans="1:106" hidden="1" outlineLevel="1">
      <c r="A95" s="151"/>
      <c r="C95" s="73" t="str">
        <f t="shared" si="80"/>
        <v>Groq LPU</v>
      </c>
      <c r="D95" s="68">
        <f>Inputs!$K$60</f>
        <v>0.2</v>
      </c>
      <c r="E95" s="67">
        <v>0.75</v>
      </c>
      <c r="F95" s="65">
        <f>Inputs!K67/Inputs!K$15</f>
        <v>0</v>
      </c>
      <c r="G95" s="54" t="s">
        <v>90</v>
      </c>
      <c r="H95" s="341">
        <f t="shared" si="79"/>
        <v>0</v>
      </c>
      <c r="I95" s="54"/>
      <c r="J95" s="257">
        <f>MIN(IF($F61=0,0,IFERROR(ROUND(NORMINV(1-(Inputs!$K$74/100),$F95,$D$90*$F95),-1),0))*$E95,$F95)*J$88</f>
        <v>0</v>
      </c>
      <c r="K95" s="257">
        <f>MIN(IF($F61=0,0,IFERROR(ROUND(NORMINV(1-(Inputs!$K$74/100),$F95,$D$90*$F95),-1),0))*$E95,$F95)*K$88</f>
        <v>0</v>
      </c>
      <c r="L95" s="257">
        <f>MIN(IF($F61=0,0,IFERROR(ROUND(NORMINV(1-(Inputs!$K$74/100),$F95,$D$90*$F95),-1),0))*$E95,$F95)*L$88</f>
        <v>0</v>
      </c>
      <c r="M95" s="257">
        <f>MIN(IF($F61=0,0,IFERROR(ROUND(NORMINV(1-(Inputs!$K$74/100),$F95,$D$90*$F95),-1),0))*$E95,$F95)*M$88</f>
        <v>0</v>
      </c>
      <c r="N95" s="257">
        <f>MIN(IF($F61=0,0,IFERROR(ROUND(NORMINV(1-(Inputs!$K$74/100),$F95,$D$90*$F95),-1),0))*$E95,$F95)*N$88</f>
        <v>0</v>
      </c>
      <c r="O95" s="257">
        <f>MIN(IF($F61=0,0,IFERROR(ROUND(NORMINV(1-(Inputs!$K$74/100),$F95,$D$90*$F95),-1),0))*$E95,$F95)*O$88</f>
        <v>0</v>
      </c>
      <c r="P95" s="257">
        <f>MIN(IF($F61=0,0,IFERROR(ROUND(NORMINV(1-(Inputs!$K$74/100),$F95,$D$90*$F95),-1),0))*$E95,$F95)*P$88</f>
        <v>0</v>
      </c>
      <c r="Q95" s="257">
        <f>MIN(IF($F61=0,0,IFERROR(ROUND(NORMINV(1-(Inputs!$K$74/100),$F95,$D$90*$F95),-1),0))*$E95,$F95)*Q$88</f>
        <v>0</v>
      </c>
      <c r="R95" s="257">
        <f>MIN(IF($F61=0,0,IFERROR(ROUND(NORMINV(1-(Inputs!$K$74/100),$F95,$D$90*$F95),-1),0))*$E95,$F95)*R$88</f>
        <v>0</v>
      </c>
      <c r="S95" s="257">
        <f>MIN(IF($F61=0,0,IFERROR(ROUND(NORMINV(1-(Inputs!$K$74/100),$F95,$D$90*$F95),-1),0))*$E95,$F95)*S$88</f>
        <v>0</v>
      </c>
      <c r="T95" s="257">
        <f>MIN(IF($F61=0,0,IFERROR(ROUND(NORMINV(1-(Inputs!$K$74/100),$F95,$D$90*$F95),-1),0))*$E95,$F95)*T$88</f>
        <v>0</v>
      </c>
      <c r="U95" s="257">
        <f>MIN(IF($F61=0,0,IFERROR(ROUND(NORMINV(1-(Inputs!$K$74/100),$F95,$D$90*$F95),-1),0))*$E95,$F95)*U$88</f>
        <v>0</v>
      </c>
      <c r="V95" s="257">
        <f>MIN(IF($F61=0,0,IFERROR(ROUND(NORMINV(1-(Inputs!$K$74/100),$F95,$D$90*$F95),-1),0))*$E95,$F95)*V$88</f>
        <v>0</v>
      </c>
      <c r="W95" s="257">
        <f>MIN(IF($F61=0,0,IFERROR(ROUND(NORMINV(1-(Inputs!$K$74/100),$F95,$D$90*$F95),-1),0))*$E95,$F95)*W$88</f>
        <v>0</v>
      </c>
      <c r="X95" s="257">
        <f>MIN(IF($F61=0,0,IFERROR(ROUND(NORMINV(1-(Inputs!$K$74/100),$F95,$D$90*$F95),-1),0))*$E95,$F95)*X$88</f>
        <v>0</v>
      </c>
      <c r="Y95" s="257">
        <f>MIN(IF($F61=0,0,IFERROR(ROUND(NORMINV(1-(Inputs!$K$74/100),$F95,$D$90*$F95),-1),0))*$E95,$F95)*Y$88</f>
        <v>0</v>
      </c>
      <c r="Z95" s="257">
        <f>MIN(IF($F61=0,0,IFERROR(ROUND(NORMINV(1-(Inputs!$K$74/100),$F95,$D$90*$F95),-1),0))*$E95,$F95)*Z$88</f>
        <v>0</v>
      </c>
      <c r="AA95" s="257">
        <f>MIN(IF($F61=0,0,IFERROR(ROUND(NORMINV(1-(Inputs!$K$74/100),$F95,$D$90*$F95),-1),0))*$E95,$F95)*AA$88</f>
        <v>0</v>
      </c>
      <c r="AB95" s="257">
        <f>MIN(IF($F61=0,0,IFERROR(ROUND(NORMINV(1-(Inputs!$K$74/100),$F95,$D$90*$F95),-1),0))*$E95,$F95)*AB$88</f>
        <v>0</v>
      </c>
      <c r="AC95" s="257">
        <f>MIN(IF($F61=0,0,IFERROR(ROUND(NORMINV(1-(Inputs!$K$74/100),$F95,$D$90*$F95),-1),0))*$E95,$F95)*AC$88</f>
        <v>0</v>
      </c>
      <c r="AD95" s="257">
        <f>MIN(IF($F61=0,0,IFERROR(ROUND(NORMINV(1-(Inputs!$K$74/100),$F95,$D$90*$F95),-1),0))*$E95,$F95)*AD$88</f>
        <v>0</v>
      </c>
      <c r="AE95" s="257">
        <f>MIN(IF($F61=0,0,IFERROR(ROUND(NORMINV(1-(Inputs!$K$74/100),$F95,$D$90*$F95),-1),0))*$E95,$F95)*AE$88</f>
        <v>0</v>
      </c>
      <c r="AF95" s="257">
        <f>MIN(IF($F61=0,0,IFERROR(ROUND(NORMINV(1-(Inputs!$K$74/100),$F95,$D$90*$F95),-1),0))*$E95,$F95)*AF$88</f>
        <v>0</v>
      </c>
      <c r="AG95" s="257">
        <f>MIN(IF($F61=0,0,IFERROR(ROUND(NORMINV(1-(Inputs!$K$74/100),$F95,$D$90*$F95),-1),0))*$E95,$F95)*AG$88</f>
        <v>0</v>
      </c>
      <c r="AH95" s="257">
        <f>MIN(IF($F61=0,0,IFERROR(ROUND(NORMINV(1-(Inputs!$K$74/100),$F95,$D$90*$F95),-1),0))*$E95,$F95)*AH$88</f>
        <v>0</v>
      </c>
      <c r="AI95" s="257">
        <f>MIN(IF($F61=0,0,IFERROR(ROUND(NORMINV(1-(Inputs!$K$74/100),$F95,$D$90*$F95),-1),0))*$E95,$F95)*AI$88</f>
        <v>0</v>
      </c>
      <c r="AJ95" s="257">
        <f>MIN(IF($F61=0,0,IFERROR(ROUND(NORMINV(1-(Inputs!$K$74/100),$F95,$D$90*$F95),-1),0))*$E95,$F95)*AJ$88</f>
        <v>0</v>
      </c>
      <c r="AK95" s="257">
        <f>MIN(IF($F61=0,0,IFERROR(ROUND(NORMINV(1-(Inputs!$K$74/100),$F95,$D$90*$F95),-1),0))*$E95,$F95)*AK$88</f>
        <v>0</v>
      </c>
      <c r="AL95" s="257">
        <f>MIN(IF($F61=0,0,IFERROR(ROUND(NORMINV(1-(Inputs!$K$74/100),$F95,$D$90*$F95),-1),0))*$E95,$F95)*AL$88</f>
        <v>0</v>
      </c>
      <c r="AM95" s="257">
        <f>MIN(IF($F61=0,0,IFERROR(ROUND(NORMINV(1-(Inputs!$K$74/100),$F95,$D$90*$F95),-1),0))*$E95,$F95)*AM$88</f>
        <v>0</v>
      </c>
      <c r="AN95" s="257">
        <f>MIN(IF($F61=0,0,IFERROR(ROUND(NORMINV(1-(Inputs!$K$74/100),$F95,$D$90*$F95),-1),0))*$E95,$F95)*AN$88</f>
        <v>0</v>
      </c>
      <c r="AO95" s="257">
        <f>MIN(IF($F61=0,0,IFERROR(ROUND(NORMINV(1-(Inputs!$K$74/100),$F95,$D$90*$F95),-1),0))*$E95,$F95)*AO$88</f>
        <v>0</v>
      </c>
      <c r="AP95" s="257">
        <f>MIN(IF($F61=0,0,IFERROR(ROUND(NORMINV(1-(Inputs!$K$74/100),$F95,$D$90*$F95),-1),0))*$E95,$F95)*AP$88</f>
        <v>0</v>
      </c>
      <c r="AQ95" s="257">
        <f>MIN(IF($F61=0,0,IFERROR(ROUND(NORMINV(1-(Inputs!$K$74/100),$F95,$D$90*$F95),-1),0))*$E95,$F95)*AQ$88</f>
        <v>0</v>
      </c>
      <c r="AR95" s="257">
        <f>MIN(IF($F61=0,0,IFERROR(ROUND(NORMINV(1-(Inputs!$K$74/100),$F95,$D$90*$F95),-1),0))*$E95,$F95)*AR$88</f>
        <v>0</v>
      </c>
      <c r="AS95" s="257">
        <f>MIN(IF($F61=0,0,IFERROR(ROUND(NORMINV(1-(Inputs!$K$74/100),$F95,$D$90*$F95),-1),0))*$E95,$F95)*AS$88</f>
        <v>0</v>
      </c>
      <c r="AT95" s="257">
        <f>MIN(IF($F61=0,0,IFERROR(ROUND(NORMINV(1-(Inputs!$K$74/100),$F95,$D$90*$F95),-1),0))*$E95,$F95)*AT$88</f>
        <v>0</v>
      </c>
      <c r="AU95" s="257">
        <f>MIN(IF($F61=0,0,IFERROR(ROUND(NORMINV(1-(Inputs!$K$74/100),$F95,$D$90*$F95),-1),0))*$E95,$F95)*AU$88</f>
        <v>0</v>
      </c>
      <c r="AV95" s="257">
        <f>MIN(IF($F61=0,0,IFERROR(ROUND(NORMINV(1-(Inputs!$K$74/100),$F95,$D$90*$F95),-1),0))*$E95,$F95)*AV$88</f>
        <v>0</v>
      </c>
      <c r="AW95" s="257">
        <f>MIN(IF($F61=0,0,IFERROR(ROUND(NORMINV(1-(Inputs!$K$74/100),$F95,$D$90*$F95),-1),0))*$E95,$F95)*AW$88</f>
        <v>0</v>
      </c>
      <c r="AX95" s="257">
        <f>MIN(IF($F61=0,0,IFERROR(ROUND(NORMINV(1-(Inputs!$K$74/100),$F95,$D$90*$F95),-1),0))*$E95,$F95)*AX$88</f>
        <v>0</v>
      </c>
      <c r="AY95" s="257">
        <f>MIN(IF($F61=0,0,IFERROR(ROUND(NORMINV(1-(Inputs!$K$74/100),$F95,$D$90*$F95),-1),0))*$E95,$F95)*AY$88</f>
        <v>0</v>
      </c>
      <c r="AZ95" s="257">
        <f>MIN(IF($F61=0,0,IFERROR(ROUND(NORMINV(1-(Inputs!$K$74/100),$F95,$D$90*$F95),-1),0))*$E95,$F95)*AZ$88</f>
        <v>0</v>
      </c>
      <c r="BA95" s="257">
        <f>MIN(IF($F61=0,0,IFERROR(ROUND(NORMINV(1-(Inputs!$K$74/100),$F95,$D$90*$F95),-1),0))*$E95,$F95)*BA$88</f>
        <v>0</v>
      </c>
      <c r="BB95" s="257">
        <f>MIN(IF($F61=0,0,IFERROR(ROUND(NORMINV(1-(Inputs!$K$74/100),$F95,$D$90*$F95),-1),0))*$E95,$F95)*BB$88</f>
        <v>0</v>
      </c>
      <c r="BC95" s="257">
        <f>MIN(IF($F61=0,0,IFERROR(ROUND(NORMINV(1-(Inputs!$K$74/100),$F95,$D$90*$F95),-1),0))*$E95,$F95)*BC$88</f>
        <v>0</v>
      </c>
      <c r="BD95" s="257">
        <f>MIN(IF($F61=0,0,IFERROR(ROUND(NORMINV(1-(Inputs!$K$74/100),$F95,$D$90*$F95),-1),0))*$E95,$F95)*BD$88</f>
        <v>0</v>
      </c>
      <c r="BE95" s="257">
        <f>MIN(IF($F61=0,0,IFERROR(ROUND(NORMINV(1-(Inputs!$K$74/100),$F95,$D$90*$F95),-1),0))*$E95,$F95)*BE$88</f>
        <v>0</v>
      </c>
      <c r="BF95" s="257">
        <f>MIN(IF($F61=0,0,IFERROR(ROUND(NORMINV(1-(Inputs!$K$74/100),$F95,$D$90*$F95),-1),0))*$E95,$F95)*BF$88</f>
        <v>0</v>
      </c>
      <c r="BG95" s="257">
        <f>MIN(IF($F61=0,0,IFERROR(ROUND(NORMINV(1-(Inputs!$K$74/100),$F95,$D$90*$F95),-1),0))*$E95,$F95)*BG$88</f>
        <v>0</v>
      </c>
      <c r="BH95" s="257">
        <f>MIN(IF($F61=0,0,IFERROR(ROUND(NORMINV(1-(Inputs!$K$74/100),$F95,$D$90*$F95),-1),0))*$E95,$F95)*BH$88</f>
        <v>0</v>
      </c>
      <c r="BI95" s="257">
        <f>MIN(IF($F61=0,0,IFERROR(ROUND(NORMINV(1-(Inputs!$K$74/100),$F95,$D$90*$F95),-1),0))*$E95,$F95)*BI$88</f>
        <v>0</v>
      </c>
      <c r="BJ95" s="257">
        <f>MIN(IF($F61=0,0,IFERROR(ROUND(NORMINV(1-(Inputs!$K$74/100),$F95,$D$90*$F95),-1),0))*$E95,$F95)*BJ$88</f>
        <v>0</v>
      </c>
      <c r="BK95" s="257">
        <f>MIN(IF($F61=0,0,IFERROR(ROUND(NORMINV(1-(Inputs!$K$74/100),$F95,$D$90*$F95),-1),0))*$E95,$F95)*BK$88</f>
        <v>0</v>
      </c>
      <c r="BL95" s="257">
        <f>MIN(IF($F61=0,0,IFERROR(ROUND(NORMINV(1-(Inputs!$K$74/100),$F95,$D$90*$F95),-1),0))*$E95,$F95)*BL$88</f>
        <v>0</v>
      </c>
      <c r="BM95" s="257">
        <f>MIN(IF($F61=0,0,IFERROR(ROUND(NORMINV(1-(Inputs!$K$74/100),$F95,$D$90*$F95),-1),0))*$E95,$F95)*BM$88</f>
        <v>0</v>
      </c>
      <c r="BN95" s="257">
        <f>MIN(IF($F61=0,0,IFERROR(ROUND(NORMINV(1-(Inputs!$K$74/100),$F95,$D$90*$F95),-1),0))*$E95,$F95)*BN$88</f>
        <v>0</v>
      </c>
      <c r="BO95" s="257">
        <f>MIN(IF($F61=0,0,IFERROR(ROUND(NORMINV(1-(Inputs!$K$74/100),$F95,$D$90*$F95),-1),0))*$E95,$F95)*BO$88</f>
        <v>0</v>
      </c>
      <c r="BP95" s="257">
        <f>MIN(IF($F61=0,0,IFERROR(ROUND(NORMINV(1-(Inputs!$K$74/100),$F95,$D$90*$F95),-1),0))*$E95,$F95)*BP$88</f>
        <v>0</v>
      </c>
      <c r="BQ95" s="257">
        <f>MIN(IF($F61=0,0,IFERROR(ROUND(NORMINV(1-(Inputs!$K$74/100),$F95,$D$90*$F95),-1),0))*$E95,$F95)*BQ$88</f>
        <v>0</v>
      </c>
      <c r="BR95" s="257">
        <f>MIN(IF($F61=0,0,IFERROR(ROUND(NORMINV(1-(Inputs!$K$74/100),$F95,$D$90*$F95),-1),0))*$E95,$F95)*BR$88</f>
        <v>0</v>
      </c>
      <c r="BS95" s="257">
        <f>MIN(IF($F61=0,0,IFERROR(ROUND(NORMINV(1-(Inputs!$K$74/100),$F95,$D$90*$F95),-1),0))*$E95,$F95)*BS$88</f>
        <v>0</v>
      </c>
      <c r="BT95" s="257">
        <f>MIN(IF($F61=0,0,IFERROR(ROUND(NORMINV(1-(Inputs!$K$74/100),$F95,$D$90*$F95),-1),0))*$E95,$F95)*BT$88</f>
        <v>0</v>
      </c>
      <c r="BU95" s="257">
        <f>MIN(IF($F61=0,0,IFERROR(ROUND(NORMINV(1-(Inputs!$K$74/100),$F95,$D$90*$F95),-1),0))*$E95,$F95)*BU$88</f>
        <v>0</v>
      </c>
      <c r="BV95" s="257">
        <f>MIN(IF($F61=0,0,IFERROR(ROUND(NORMINV(1-(Inputs!$K$74/100),$F95,$D$90*$F95),-1),0))*$E95,$F95)*BV$88</f>
        <v>0</v>
      </c>
      <c r="BW95" s="257">
        <f>MIN(IF($F61=0,0,IFERROR(ROUND(NORMINV(1-(Inputs!$K$74/100),$F95,$D$90*$F95),-1),0))*$E95,$F95)*BW$88</f>
        <v>0</v>
      </c>
      <c r="BX95" s="257">
        <f>MIN(IF($F61=0,0,IFERROR(ROUND(NORMINV(1-(Inputs!$K$74/100),$F95,$D$90*$F95),-1),0))*$E95,$F95)*BX$88</f>
        <v>0</v>
      </c>
      <c r="BY95" s="257">
        <f>MIN(IF($F61=0,0,IFERROR(ROUND(NORMINV(1-(Inputs!$K$74/100),$F95,$D$90*$F95),-1),0))*$E95,$F95)*BY$88</f>
        <v>0</v>
      </c>
      <c r="BZ95" s="257">
        <f>MIN(IF($F61=0,0,IFERROR(ROUND(NORMINV(1-(Inputs!$K$74/100),$F95,$D$90*$F95),-1),0))*$E95,$F95)*BZ$88</f>
        <v>0</v>
      </c>
      <c r="CA95" s="257">
        <f>MIN(IF($F61=0,0,IFERROR(ROUND(NORMINV(1-(Inputs!$K$74/100),$F95,$D$90*$F95),-1),0))*$E95,$F95)*CA$88</f>
        <v>0</v>
      </c>
      <c r="CB95" s="257">
        <f>MIN(IF($F61=0,0,IFERROR(ROUND(NORMINV(1-(Inputs!$K$74/100),$F95,$D$90*$F95),-1),0))*$E95,$F95)*CB$88</f>
        <v>0</v>
      </c>
      <c r="CC95" s="257">
        <f>MIN(IF($F61=0,0,IFERROR(ROUND(NORMINV(1-(Inputs!$K$74/100),$F95,$D$90*$F95),-1),0))*$E95,$F95)*CC$88</f>
        <v>0</v>
      </c>
      <c r="CD95" s="257">
        <f>MIN(IF($F61=0,0,IFERROR(ROUND(NORMINV(1-(Inputs!$K$74/100),$F95,$D$90*$F95),-1),0))*$E95,$F95)*CD$88</f>
        <v>0</v>
      </c>
      <c r="CE95" s="257">
        <f>MIN(IF($F61=0,0,IFERROR(ROUND(NORMINV(1-(Inputs!$K$74/100),$F95,$D$90*$F95),-1),0))*$E95,$F95)*CE$88</f>
        <v>0</v>
      </c>
      <c r="CF95" s="257">
        <f>MIN(IF($F61=0,0,IFERROR(ROUND(NORMINV(1-(Inputs!$K$74/100),$F95,$D$90*$F95),-1),0))*$E95,$F95)*CF$88</f>
        <v>0</v>
      </c>
      <c r="CG95" s="257">
        <f>MIN(IF($F61=0,0,IFERROR(ROUND(NORMINV(1-(Inputs!$K$74/100),$F95,$D$90*$F95),-1),0))*$E95,$F95)*CG$88</f>
        <v>0</v>
      </c>
      <c r="CH95" s="257">
        <f>MIN(IF($F61=0,0,IFERROR(ROUND(NORMINV(1-(Inputs!$K$74/100),$F95,$D$90*$F95),-1),0))*$E95,$F95)*CH$88</f>
        <v>0</v>
      </c>
      <c r="CI95" s="257">
        <f>MIN(IF($F61=0,0,IFERROR(ROUND(NORMINV(1-(Inputs!$K$74/100),$F95,$D$90*$F95),-1),0))*$E95,$F95)*CI$88</f>
        <v>0</v>
      </c>
      <c r="CJ95" s="257">
        <f>MIN(IF($F61=0,0,IFERROR(ROUND(NORMINV(1-(Inputs!$K$74/100),$F95,$D$90*$F95),-1),0))*$E95,$F95)*CJ$88</f>
        <v>0</v>
      </c>
      <c r="CK95" s="257">
        <f>MIN(IF($F61=0,0,IFERROR(ROUND(NORMINV(1-(Inputs!$K$74/100),$F95,$D$90*$F95),-1),0))*$E95,$F95)*CK$88</f>
        <v>0</v>
      </c>
      <c r="CL95" s="257">
        <f>MIN(IF($F61=0,0,IFERROR(ROUND(NORMINV(1-(Inputs!$K$74/100),$F95,$D$90*$F95),-1),0))*$E95,$F95)*CL$88</f>
        <v>0</v>
      </c>
      <c r="CM95" s="257">
        <f>MIN(IF($F61=0,0,IFERROR(ROUND(NORMINV(1-(Inputs!$K$74/100),$F95,$D$90*$F95),-1),0))*$E95,$F95)*CM$88</f>
        <v>0</v>
      </c>
      <c r="CN95" s="257">
        <f>MIN(IF($F61=0,0,IFERROR(ROUND(NORMINV(1-(Inputs!$K$74/100),$F95,$D$90*$F95),-1),0))*$E95,$F95)*CN$88</f>
        <v>0</v>
      </c>
      <c r="CO95" s="257">
        <f>MIN(IF($F61=0,0,IFERROR(ROUND(NORMINV(1-(Inputs!$K$74/100),$F95,$D$90*$F95),-1),0))*$E95,$F95)*CO$88</f>
        <v>0</v>
      </c>
      <c r="CP95" s="257">
        <f>MIN(IF($F61=0,0,IFERROR(ROUND(NORMINV(1-(Inputs!$K$74/100),$F95,$D$90*$F95),-1),0))*$E95,$F95)*CP$88</f>
        <v>0</v>
      </c>
      <c r="CQ95" s="257">
        <f>MIN(IF($F61=0,0,IFERROR(ROUND(NORMINV(1-(Inputs!$K$74/100),$F95,$D$90*$F95),-1),0))*$E95,$F95)*CQ$88</f>
        <v>0</v>
      </c>
      <c r="CR95" s="257">
        <f>MIN(IF($F61=0,0,IFERROR(ROUND(NORMINV(1-(Inputs!$K$74/100),$F95,$D$90*$F95),-1),0))*$E95,$F95)*CR$88</f>
        <v>0</v>
      </c>
      <c r="CS95" s="257">
        <f>MIN(IF($F61=0,0,IFERROR(ROUND(NORMINV(1-(Inputs!$K$74/100),$F95,$D$90*$F95),-1),0))*$E95,$F95)*CS$88</f>
        <v>0</v>
      </c>
      <c r="CT95" s="257">
        <f>MIN(IF($F61=0,0,IFERROR(ROUND(NORMINV(1-(Inputs!$K$74/100),$F95,$D$90*$F95),-1),0))*$E95,$F95)*CT$88</f>
        <v>0</v>
      </c>
      <c r="CU95" s="257">
        <f>MIN(IF($F61=0,0,IFERROR(ROUND(NORMINV(1-(Inputs!$K$74/100),$F95,$D$90*$F95),-1),0))*$E95,$F95)*CU$88</f>
        <v>0</v>
      </c>
      <c r="CV95" s="257">
        <f>MIN(IF($F61=0,0,IFERROR(ROUND(NORMINV(1-(Inputs!$K$74/100),$F95,$D$90*$F95),-1),0))*$E95,$F95)*CV$88</f>
        <v>0</v>
      </c>
      <c r="CW95" s="257">
        <f>MIN(IF($F61=0,0,IFERROR(ROUND(NORMINV(1-(Inputs!$K$74/100),$F95,$D$90*$F95),-1),0))*$E95,$F95)*CW$88</f>
        <v>0</v>
      </c>
      <c r="CX95" s="257">
        <f>MIN(IF($F61=0,0,IFERROR(ROUND(NORMINV(1-(Inputs!$K$74/100),$F95,$D$90*$F95),-1),0))*$E95,$F95)*CX$88</f>
        <v>0</v>
      </c>
      <c r="CY95" s="257">
        <f>MIN(IF($F61=0,0,IFERROR(ROUND(NORMINV(1-(Inputs!$K$74/100),$F95,$D$90*$F95),-1),0))*$E95,$F95)*CY$88</f>
        <v>0</v>
      </c>
      <c r="CZ95" s="257">
        <f>MIN(IF($F61=0,0,IFERROR(ROUND(NORMINV(1-(Inputs!$K$74/100),$F95,$D$90*$F95),-1),0))*$E95,$F95)*CZ$88</f>
        <v>0</v>
      </c>
      <c r="DA95" s="257">
        <f>MIN(IF($F61=0,0,IFERROR(ROUND(NORMINV(1-(Inputs!$K$74/100),$F95,$D$90*$F95),-1),0))*$E95,$F95)*DA$88</f>
        <v>0</v>
      </c>
      <c r="DB95" s="257">
        <f>MIN(IF($F61=0,0,IFERROR(ROUND(NORMINV(1-(Inputs!$K$74/100),$F95,$D$90*$F95),-1),0))*$E95,$F95)*DB$88</f>
        <v>0</v>
      </c>
    </row>
    <row r="96" spans="1:106" hidden="1" outlineLevel="1">
      <c r="A96" s="151"/>
      <c r="C96" s="73" t="str">
        <f t="shared" si="80"/>
        <v>MI300X</v>
      </c>
      <c r="D96" s="68">
        <f>Inputs!$K$60</f>
        <v>0.2</v>
      </c>
      <c r="E96" s="67">
        <v>0.75</v>
      </c>
      <c r="F96" s="65">
        <f>Inputs!K68/Inputs!K$15</f>
        <v>0</v>
      </c>
      <c r="G96" s="54" t="s">
        <v>90</v>
      </c>
      <c r="H96" s="341">
        <f t="shared" si="79"/>
        <v>0</v>
      </c>
      <c r="I96" s="54"/>
      <c r="J96" s="257">
        <f>MIN(IF($F62=0,0,IFERROR(ROUND(NORMINV(1-(Inputs!$K$74/100),$F96,$D$90*$F96),-1),0))*$E96,$F96)*J$88</f>
        <v>0</v>
      </c>
      <c r="K96" s="257">
        <f>MIN(IF($F62=0,0,IFERROR(ROUND(NORMINV(1-(Inputs!$K$74/100),$F96,$D$90*$F96),-1),0))*$E96,$F96)*K$88</f>
        <v>0</v>
      </c>
      <c r="L96" s="257">
        <f>MIN(IF($F62=0,0,IFERROR(ROUND(NORMINV(1-(Inputs!$K$74/100),$F96,$D$90*$F96),-1),0))*$E96,$F96)*L$88</f>
        <v>0</v>
      </c>
      <c r="M96" s="257">
        <f>MIN(IF($F62=0,0,IFERROR(ROUND(NORMINV(1-(Inputs!$K$74/100),$F96,$D$90*$F96),-1),0))*$E96,$F96)*M$88</f>
        <v>0</v>
      </c>
      <c r="N96" s="257">
        <f>MIN(IF($F62=0,0,IFERROR(ROUND(NORMINV(1-(Inputs!$K$74/100),$F96,$D$90*$F96),-1),0))*$E96,$F96)*N$88</f>
        <v>0</v>
      </c>
      <c r="O96" s="257">
        <f>MIN(IF($F62=0,0,IFERROR(ROUND(NORMINV(1-(Inputs!$K$74/100),$F96,$D$90*$F96),-1),0))*$E96,$F96)*O$88</f>
        <v>0</v>
      </c>
      <c r="P96" s="257">
        <f>MIN(IF($F62=0,0,IFERROR(ROUND(NORMINV(1-(Inputs!$K$74/100),$F96,$D$90*$F96),-1),0))*$E96,$F96)*P$88</f>
        <v>0</v>
      </c>
      <c r="Q96" s="257">
        <f>MIN(IF($F62=0,0,IFERROR(ROUND(NORMINV(1-(Inputs!$K$74/100),$F96,$D$90*$F96),-1),0))*$E96,$F96)*Q$88</f>
        <v>0</v>
      </c>
      <c r="R96" s="257">
        <f>MIN(IF($F62=0,0,IFERROR(ROUND(NORMINV(1-(Inputs!$K$74/100),$F96,$D$90*$F96),-1),0))*$E96,$F96)*R$88</f>
        <v>0</v>
      </c>
      <c r="S96" s="257">
        <f>MIN(IF($F62=0,0,IFERROR(ROUND(NORMINV(1-(Inputs!$K$74/100),$F96,$D$90*$F96),-1),0))*$E96,$F96)*S$88</f>
        <v>0</v>
      </c>
      <c r="T96" s="257">
        <f>MIN(IF($F62=0,0,IFERROR(ROUND(NORMINV(1-(Inputs!$K$74/100),$F96,$D$90*$F96),-1),0))*$E96,$F96)*T$88</f>
        <v>0</v>
      </c>
      <c r="U96" s="257">
        <f>MIN(IF($F62=0,0,IFERROR(ROUND(NORMINV(1-(Inputs!$K$74/100),$F96,$D$90*$F96),-1),0))*$E96,$F96)*U$88</f>
        <v>0</v>
      </c>
      <c r="V96" s="257">
        <f>MIN(IF($F62=0,0,IFERROR(ROUND(NORMINV(1-(Inputs!$K$74/100),$F96,$D$90*$F96),-1),0))*$E96,$F96)*V$88</f>
        <v>0</v>
      </c>
      <c r="W96" s="257">
        <f>MIN(IF($F62=0,0,IFERROR(ROUND(NORMINV(1-(Inputs!$K$74/100),$F96,$D$90*$F96),-1),0))*$E96,$F96)*W$88</f>
        <v>0</v>
      </c>
      <c r="X96" s="257">
        <f>MIN(IF($F62=0,0,IFERROR(ROUND(NORMINV(1-(Inputs!$K$74/100),$F96,$D$90*$F96),-1),0))*$E96,$F96)*X$88</f>
        <v>0</v>
      </c>
      <c r="Y96" s="257">
        <f>MIN(IF($F62=0,0,IFERROR(ROUND(NORMINV(1-(Inputs!$K$74/100),$F96,$D$90*$F96),-1),0))*$E96,$F96)*Y$88</f>
        <v>0</v>
      </c>
      <c r="Z96" s="257">
        <f>MIN(IF($F62=0,0,IFERROR(ROUND(NORMINV(1-(Inputs!$K$74/100),$F96,$D$90*$F96),-1),0))*$E96,$F96)*Z$88</f>
        <v>0</v>
      </c>
      <c r="AA96" s="257">
        <f>MIN(IF($F62=0,0,IFERROR(ROUND(NORMINV(1-(Inputs!$K$74/100),$F96,$D$90*$F96),-1),0))*$E96,$F96)*AA$88</f>
        <v>0</v>
      </c>
      <c r="AB96" s="257">
        <f>MIN(IF($F62=0,0,IFERROR(ROUND(NORMINV(1-(Inputs!$K$74/100),$F96,$D$90*$F96),-1),0))*$E96,$F96)*AB$88</f>
        <v>0</v>
      </c>
      <c r="AC96" s="257">
        <f>MIN(IF($F62=0,0,IFERROR(ROUND(NORMINV(1-(Inputs!$K$74/100),$F96,$D$90*$F96),-1),0))*$E96,$F96)*AC$88</f>
        <v>0</v>
      </c>
      <c r="AD96" s="257">
        <f>MIN(IF($F62=0,0,IFERROR(ROUND(NORMINV(1-(Inputs!$K$74/100),$F96,$D$90*$F96),-1),0))*$E96,$F96)*AD$88</f>
        <v>0</v>
      </c>
      <c r="AE96" s="257">
        <f>MIN(IF($F62=0,0,IFERROR(ROUND(NORMINV(1-(Inputs!$K$74/100),$F96,$D$90*$F96),-1),0))*$E96,$F96)*AE$88</f>
        <v>0</v>
      </c>
      <c r="AF96" s="257">
        <f>MIN(IF($F62=0,0,IFERROR(ROUND(NORMINV(1-(Inputs!$K$74/100),$F96,$D$90*$F96),-1),0))*$E96,$F96)*AF$88</f>
        <v>0</v>
      </c>
      <c r="AG96" s="257">
        <f>MIN(IF($F62=0,0,IFERROR(ROUND(NORMINV(1-(Inputs!$K$74/100),$F96,$D$90*$F96),-1),0))*$E96,$F96)*AG$88</f>
        <v>0</v>
      </c>
      <c r="AH96" s="257">
        <f>MIN(IF($F62=0,0,IFERROR(ROUND(NORMINV(1-(Inputs!$K$74/100),$F96,$D$90*$F96),-1),0))*$E96,$F96)*AH$88</f>
        <v>0</v>
      </c>
      <c r="AI96" s="257">
        <f>MIN(IF($F62=0,0,IFERROR(ROUND(NORMINV(1-(Inputs!$K$74/100),$F96,$D$90*$F96),-1),0))*$E96,$F96)*AI$88</f>
        <v>0</v>
      </c>
      <c r="AJ96" s="257">
        <f>MIN(IF($F62=0,0,IFERROR(ROUND(NORMINV(1-(Inputs!$K$74/100),$F96,$D$90*$F96),-1),0))*$E96,$F96)*AJ$88</f>
        <v>0</v>
      </c>
      <c r="AK96" s="257">
        <f>MIN(IF($F62=0,0,IFERROR(ROUND(NORMINV(1-(Inputs!$K$74/100),$F96,$D$90*$F96),-1),0))*$E96,$F96)*AK$88</f>
        <v>0</v>
      </c>
      <c r="AL96" s="257">
        <f>MIN(IF($F62=0,0,IFERROR(ROUND(NORMINV(1-(Inputs!$K$74/100),$F96,$D$90*$F96),-1),0))*$E96,$F96)*AL$88</f>
        <v>0</v>
      </c>
      <c r="AM96" s="257">
        <f>MIN(IF($F62=0,0,IFERROR(ROUND(NORMINV(1-(Inputs!$K$74/100),$F96,$D$90*$F96),-1),0))*$E96,$F96)*AM$88</f>
        <v>0</v>
      </c>
      <c r="AN96" s="257">
        <f>MIN(IF($F62=0,0,IFERROR(ROUND(NORMINV(1-(Inputs!$K$74/100),$F96,$D$90*$F96),-1),0))*$E96,$F96)*AN$88</f>
        <v>0</v>
      </c>
      <c r="AO96" s="257">
        <f>MIN(IF($F62=0,0,IFERROR(ROUND(NORMINV(1-(Inputs!$K$74/100),$F96,$D$90*$F96),-1),0))*$E96,$F96)*AO$88</f>
        <v>0</v>
      </c>
      <c r="AP96" s="257">
        <f>MIN(IF($F62=0,0,IFERROR(ROUND(NORMINV(1-(Inputs!$K$74/100),$F96,$D$90*$F96),-1),0))*$E96,$F96)*AP$88</f>
        <v>0</v>
      </c>
      <c r="AQ96" s="257">
        <f>MIN(IF($F62=0,0,IFERROR(ROUND(NORMINV(1-(Inputs!$K$74/100),$F96,$D$90*$F96),-1),0))*$E96,$F96)*AQ$88</f>
        <v>0</v>
      </c>
      <c r="AR96" s="257">
        <f>MIN(IF($F62=0,0,IFERROR(ROUND(NORMINV(1-(Inputs!$K$74/100),$F96,$D$90*$F96),-1),0))*$E96,$F96)*AR$88</f>
        <v>0</v>
      </c>
      <c r="AS96" s="257">
        <f>MIN(IF($F62=0,0,IFERROR(ROUND(NORMINV(1-(Inputs!$K$74/100),$F96,$D$90*$F96),-1),0))*$E96,$F96)*AS$88</f>
        <v>0</v>
      </c>
      <c r="AT96" s="257">
        <f>MIN(IF($F62=0,0,IFERROR(ROUND(NORMINV(1-(Inputs!$K$74/100),$F96,$D$90*$F96),-1),0))*$E96,$F96)*AT$88</f>
        <v>0</v>
      </c>
      <c r="AU96" s="257">
        <f>MIN(IF($F62=0,0,IFERROR(ROUND(NORMINV(1-(Inputs!$K$74/100),$F96,$D$90*$F96),-1),0))*$E96,$F96)*AU$88</f>
        <v>0</v>
      </c>
      <c r="AV96" s="257">
        <f>MIN(IF($F62=0,0,IFERROR(ROUND(NORMINV(1-(Inputs!$K$74/100),$F96,$D$90*$F96),-1),0))*$E96,$F96)*AV$88</f>
        <v>0</v>
      </c>
      <c r="AW96" s="257">
        <f>MIN(IF($F62=0,0,IFERROR(ROUND(NORMINV(1-(Inputs!$K$74/100),$F96,$D$90*$F96),-1),0))*$E96,$F96)*AW$88</f>
        <v>0</v>
      </c>
      <c r="AX96" s="257">
        <f>MIN(IF($F62=0,0,IFERROR(ROUND(NORMINV(1-(Inputs!$K$74/100),$F96,$D$90*$F96),-1),0))*$E96,$F96)*AX$88</f>
        <v>0</v>
      </c>
      <c r="AY96" s="257">
        <f>MIN(IF($F62=0,0,IFERROR(ROUND(NORMINV(1-(Inputs!$K$74/100),$F96,$D$90*$F96),-1),0))*$E96,$F96)*AY$88</f>
        <v>0</v>
      </c>
      <c r="AZ96" s="257">
        <f>MIN(IF($F62=0,0,IFERROR(ROUND(NORMINV(1-(Inputs!$K$74/100),$F96,$D$90*$F96),-1),0))*$E96,$F96)*AZ$88</f>
        <v>0</v>
      </c>
      <c r="BA96" s="257">
        <f>MIN(IF($F62=0,0,IFERROR(ROUND(NORMINV(1-(Inputs!$K$74/100),$F96,$D$90*$F96),-1),0))*$E96,$F96)*BA$88</f>
        <v>0</v>
      </c>
      <c r="BB96" s="257">
        <f>MIN(IF($F62=0,0,IFERROR(ROUND(NORMINV(1-(Inputs!$K$74/100),$F96,$D$90*$F96),-1),0))*$E96,$F96)*BB$88</f>
        <v>0</v>
      </c>
      <c r="BC96" s="257">
        <f>MIN(IF($F62=0,0,IFERROR(ROUND(NORMINV(1-(Inputs!$K$74/100),$F96,$D$90*$F96),-1),0))*$E96,$F96)*BC$88</f>
        <v>0</v>
      </c>
      <c r="BD96" s="257">
        <f>MIN(IF($F62=0,0,IFERROR(ROUND(NORMINV(1-(Inputs!$K$74/100),$F96,$D$90*$F96),-1),0))*$E96,$F96)*BD$88</f>
        <v>0</v>
      </c>
      <c r="BE96" s="257">
        <f>MIN(IF($F62=0,0,IFERROR(ROUND(NORMINV(1-(Inputs!$K$74/100),$F96,$D$90*$F96),-1),0))*$E96,$F96)*BE$88</f>
        <v>0</v>
      </c>
      <c r="BF96" s="257">
        <f>MIN(IF($F62=0,0,IFERROR(ROUND(NORMINV(1-(Inputs!$K$74/100),$F96,$D$90*$F96),-1),0))*$E96,$F96)*BF$88</f>
        <v>0</v>
      </c>
      <c r="BG96" s="257">
        <f>MIN(IF($F62=0,0,IFERROR(ROUND(NORMINV(1-(Inputs!$K$74/100),$F96,$D$90*$F96),-1),0))*$E96,$F96)*BG$88</f>
        <v>0</v>
      </c>
      <c r="BH96" s="257">
        <f>MIN(IF($F62=0,0,IFERROR(ROUND(NORMINV(1-(Inputs!$K$74/100),$F96,$D$90*$F96),-1),0))*$E96,$F96)*BH$88</f>
        <v>0</v>
      </c>
      <c r="BI96" s="257">
        <f>MIN(IF($F62=0,0,IFERROR(ROUND(NORMINV(1-(Inputs!$K$74/100),$F96,$D$90*$F96),-1),0))*$E96,$F96)*BI$88</f>
        <v>0</v>
      </c>
      <c r="BJ96" s="257">
        <f>MIN(IF($F62=0,0,IFERROR(ROUND(NORMINV(1-(Inputs!$K$74/100),$F96,$D$90*$F96),-1),0))*$E96,$F96)*BJ$88</f>
        <v>0</v>
      </c>
      <c r="BK96" s="257">
        <f>MIN(IF($F62=0,0,IFERROR(ROUND(NORMINV(1-(Inputs!$K$74/100),$F96,$D$90*$F96),-1),0))*$E96,$F96)*BK$88</f>
        <v>0</v>
      </c>
      <c r="BL96" s="257">
        <f>MIN(IF($F62=0,0,IFERROR(ROUND(NORMINV(1-(Inputs!$K$74/100),$F96,$D$90*$F96),-1),0))*$E96,$F96)*BL$88</f>
        <v>0</v>
      </c>
      <c r="BM96" s="257">
        <f>MIN(IF($F62=0,0,IFERROR(ROUND(NORMINV(1-(Inputs!$K$74/100),$F96,$D$90*$F96),-1),0))*$E96,$F96)*BM$88</f>
        <v>0</v>
      </c>
      <c r="BN96" s="257">
        <f>MIN(IF($F62=0,0,IFERROR(ROUND(NORMINV(1-(Inputs!$K$74/100),$F96,$D$90*$F96),-1),0))*$E96,$F96)*BN$88</f>
        <v>0</v>
      </c>
      <c r="BO96" s="257">
        <f>MIN(IF($F62=0,0,IFERROR(ROUND(NORMINV(1-(Inputs!$K$74/100),$F96,$D$90*$F96),-1),0))*$E96,$F96)*BO$88</f>
        <v>0</v>
      </c>
      <c r="BP96" s="257">
        <f>MIN(IF($F62=0,0,IFERROR(ROUND(NORMINV(1-(Inputs!$K$74/100),$F96,$D$90*$F96),-1),0))*$E96,$F96)*BP$88</f>
        <v>0</v>
      </c>
      <c r="BQ96" s="257">
        <f>MIN(IF($F62=0,0,IFERROR(ROUND(NORMINV(1-(Inputs!$K$74/100),$F96,$D$90*$F96),-1),0))*$E96,$F96)*BQ$88</f>
        <v>0</v>
      </c>
      <c r="BR96" s="257">
        <f>MIN(IF($F62=0,0,IFERROR(ROUND(NORMINV(1-(Inputs!$K$74/100),$F96,$D$90*$F96),-1),0))*$E96,$F96)*BR$88</f>
        <v>0</v>
      </c>
      <c r="BS96" s="257">
        <f>MIN(IF($F62=0,0,IFERROR(ROUND(NORMINV(1-(Inputs!$K$74/100),$F96,$D$90*$F96),-1),0))*$E96,$F96)*BS$88</f>
        <v>0</v>
      </c>
      <c r="BT96" s="257">
        <f>MIN(IF($F62=0,0,IFERROR(ROUND(NORMINV(1-(Inputs!$K$74/100),$F96,$D$90*$F96),-1),0))*$E96,$F96)*BT$88</f>
        <v>0</v>
      </c>
      <c r="BU96" s="257">
        <f>MIN(IF($F62=0,0,IFERROR(ROUND(NORMINV(1-(Inputs!$K$74/100),$F96,$D$90*$F96),-1),0))*$E96,$F96)*BU$88</f>
        <v>0</v>
      </c>
      <c r="BV96" s="257">
        <f>MIN(IF($F62=0,0,IFERROR(ROUND(NORMINV(1-(Inputs!$K$74/100),$F96,$D$90*$F96),-1),0))*$E96,$F96)*BV$88</f>
        <v>0</v>
      </c>
      <c r="BW96" s="257">
        <f>MIN(IF($F62=0,0,IFERROR(ROUND(NORMINV(1-(Inputs!$K$74/100),$F96,$D$90*$F96),-1),0))*$E96,$F96)*BW$88</f>
        <v>0</v>
      </c>
      <c r="BX96" s="257">
        <f>MIN(IF($F62=0,0,IFERROR(ROUND(NORMINV(1-(Inputs!$K$74/100),$F96,$D$90*$F96),-1),0))*$E96,$F96)*BX$88</f>
        <v>0</v>
      </c>
      <c r="BY96" s="257">
        <f>MIN(IF($F62=0,0,IFERROR(ROUND(NORMINV(1-(Inputs!$K$74/100),$F96,$D$90*$F96),-1),0))*$E96,$F96)*BY$88</f>
        <v>0</v>
      </c>
      <c r="BZ96" s="257">
        <f>MIN(IF($F62=0,0,IFERROR(ROUND(NORMINV(1-(Inputs!$K$74/100),$F96,$D$90*$F96),-1),0))*$E96,$F96)*BZ$88</f>
        <v>0</v>
      </c>
      <c r="CA96" s="257">
        <f>MIN(IF($F62=0,0,IFERROR(ROUND(NORMINV(1-(Inputs!$K$74/100),$F96,$D$90*$F96),-1),0))*$E96,$F96)*CA$88</f>
        <v>0</v>
      </c>
      <c r="CB96" s="257">
        <f>MIN(IF($F62=0,0,IFERROR(ROUND(NORMINV(1-(Inputs!$K$74/100),$F96,$D$90*$F96),-1),0))*$E96,$F96)*CB$88</f>
        <v>0</v>
      </c>
      <c r="CC96" s="257">
        <f>MIN(IF($F62=0,0,IFERROR(ROUND(NORMINV(1-(Inputs!$K$74/100),$F96,$D$90*$F96),-1),0))*$E96,$F96)*CC$88</f>
        <v>0</v>
      </c>
      <c r="CD96" s="257">
        <f>MIN(IF($F62=0,0,IFERROR(ROUND(NORMINV(1-(Inputs!$K$74/100),$F96,$D$90*$F96),-1),0))*$E96,$F96)*CD$88</f>
        <v>0</v>
      </c>
      <c r="CE96" s="257">
        <f>MIN(IF($F62=0,0,IFERROR(ROUND(NORMINV(1-(Inputs!$K$74/100),$F96,$D$90*$F96),-1),0))*$E96,$F96)*CE$88</f>
        <v>0</v>
      </c>
      <c r="CF96" s="257">
        <f>MIN(IF($F62=0,0,IFERROR(ROUND(NORMINV(1-(Inputs!$K$74/100),$F96,$D$90*$F96),-1),0))*$E96,$F96)*CF$88</f>
        <v>0</v>
      </c>
      <c r="CG96" s="257">
        <f>MIN(IF($F62=0,0,IFERROR(ROUND(NORMINV(1-(Inputs!$K$74/100),$F96,$D$90*$F96),-1),0))*$E96,$F96)*CG$88</f>
        <v>0</v>
      </c>
      <c r="CH96" s="257">
        <f>MIN(IF($F62=0,0,IFERROR(ROUND(NORMINV(1-(Inputs!$K$74/100),$F96,$D$90*$F96),-1),0))*$E96,$F96)*CH$88</f>
        <v>0</v>
      </c>
      <c r="CI96" s="257">
        <f>MIN(IF($F62=0,0,IFERROR(ROUND(NORMINV(1-(Inputs!$K$74/100),$F96,$D$90*$F96),-1),0))*$E96,$F96)*CI$88</f>
        <v>0</v>
      </c>
      <c r="CJ96" s="257">
        <f>MIN(IF($F62=0,0,IFERROR(ROUND(NORMINV(1-(Inputs!$K$74/100),$F96,$D$90*$F96),-1),0))*$E96,$F96)*CJ$88</f>
        <v>0</v>
      </c>
      <c r="CK96" s="257">
        <f>MIN(IF($F62=0,0,IFERROR(ROUND(NORMINV(1-(Inputs!$K$74/100),$F96,$D$90*$F96),-1),0))*$E96,$F96)*CK$88</f>
        <v>0</v>
      </c>
      <c r="CL96" s="257">
        <f>MIN(IF($F62=0,0,IFERROR(ROUND(NORMINV(1-(Inputs!$K$74/100),$F96,$D$90*$F96),-1),0))*$E96,$F96)*CL$88</f>
        <v>0</v>
      </c>
      <c r="CM96" s="257">
        <f>MIN(IF($F62=0,0,IFERROR(ROUND(NORMINV(1-(Inputs!$K$74/100),$F96,$D$90*$F96),-1),0))*$E96,$F96)*CM$88</f>
        <v>0</v>
      </c>
      <c r="CN96" s="257">
        <f>MIN(IF($F62=0,0,IFERROR(ROUND(NORMINV(1-(Inputs!$K$74/100),$F96,$D$90*$F96),-1),0))*$E96,$F96)*CN$88</f>
        <v>0</v>
      </c>
      <c r="CO96" s="257">
        <f>MIN(IF($F62=0,0,IFERROR(ROUND(NORMINV(1-(Inputs!$K$74/100),$F96,$D$90*$F96),-1),0))*$E96,$F96)*CO$88</f>
        <v>0</v>
      </c>
      <c r="CP96" s="257">
        <f>MIN(IF($F62=0,0,IFERROR(ROUND(NORMINV(1-(Inputs!$K$74/100),$F96,$D$90*$F96),-1),0))*$E96,$F96)*CP$88</f>
        <v>0</v>
      </c>
      <c r="CQ96" s="257">
        <f>MIN(IF($F62=0,0,IFERROR(ROUND(NORMINV(1-(Inputs!$K$74/100),$F96,$D$90*$F96),-1),0))*$E96,$F96)*CQ$88</f>
        <v>0</v>
      </c>
      <c r="CR96" s="257">
        <f>MIN(IF($F62=0,0,IFERROR(ROUND(NORMINV(1-(Inputs!$K$74/100),$F96,$D$90*$F96),-1),0))*$E96,$F96)*CR$88</f>
        <v>0</v>
      </c>
      <c r="CS96" s="257">
        <f>MIN(IF($F62=0,0,IFERROR(ROUND(NORMINV(1-(Inputs!$K$74/100),$F96,$D$90*$F96),-1),0))*$E96,$F96)*CS$88</f>
        <v>0</v>
      </c>
      <c r="CT96" s="257">
        <f>MIN(IF($F62=0,0,IFERROR(ROUND(NORMINV(1-(Inputs!$K$74/100),$F96,$D$90*$F96),-1),0))*$E96,$F96)*CT$88</f>
        <v>0</v>
      </c>
      <c r="CU96" s="257">
        <f>MIN(IF($F62=0,0,IFERROR(ROUND(NORMINV(1-(Inputs!$K$74/100),$F96,$D$90*$F96),-1),0))*$E96,$F96)*CU$88</f>
        <v>0</v>
      </c>
      <c r="CV96" s="257">
        <f>MIN(IF($F62=0,0,IFERROR(ROUND(NORMINV(1-(Inputs!$K$74/100),$F96,$D$90*$F96),-1),0))*$E96,$F96)*CV$88</f>
        <v>0</v>
      </c>
      <c r="CW96" s="257">
        <f>MIN(IF($F62=0,0,IFERROR(ROUND(NORMINV(1-(Inputs!$K$74/100),$F96,$D$90*$F96),-1),0))*$E96,$F96)*CW$88</f>
        <v>0</v>
      </c>
      <c r="CX96" s="257">
        <f>MIN(IF($F62=0,0,IFERROR(ROUND(NORMINV(1-(Inputs!$K$74/100),$F96,$D$90*$F96),-1),0))*$E96,$F96)*CX$88</f>
        <v>0</v>
      </c>
      <c r="CY96" s="257">
        <f>MIN(IF($F62=0,0,IFERROR(ROUND(NORMINV(1-(Inputs!$K$74/100),$F96,$D$90*$F96),-1),0))*$E96,$F96)*CY$88</f>
        <v>0</v>
      </c>
      <c r="CZ96" s="257">
        <f>MIN(IF($F62=0,0,IFERROR(ROUND(NORMINV(1-(Inputs!$K$74/100),$F96,$D$90*$F96),-1),0))*$E96,$F96)*CZ$88</f>
        <v>0</v>
      </c>
      <c r="DA96" s="257">
        <f>MIN(IF($F62=0,0,IFERROR(ROUND(NORMINV(1-(Inputs!$K$74/100),$F96,$D$90*$F96),-1),0))*$E96,$F96)*DA$88</f>
        <v>0</v>
      </c>
      <c r="DB96" s="257">
        <f>MIN(IF($F62=0,0,IFERROR(ROUND(NORMINV(1-(Inputs!$K$74/100),$F96,$D$90*$F96),-1),0))*$E96,$F96)*DB$88</f>
        <v>0</v>
      </c>
    </row>
    <row r="97" spans="1:106" hidden="1" outlineLevel="1">
      <c r="A97" s="151"/>
      <c r="C97" s="73" t="str">
        <f t="shared" si="80"/>
        <v>MI400</v>
      </c>
      <c r="D97" s="68">
        <f>Inputs!$K$60</f>
        <v>0.2</v>
      </c>
      <c r="E97" s="67">
        <v>0.75</v>
      </c>
      <c r="F97" s="65">
        <f>Inputs!K69/Inputs!K$15</f>
        <v>0</v>
      </c>
      <c r="G97" s="54" t="s">
        <v>90</v>
      </c>
      <c r="H97" s="341">
        <f t="shared" si="79"/>
        <v>0</v>
      </c>
      <c r="I97" s="54"/>
      <c r="J97" s="257">
        <f>MIN(IF($F63=0,0,IFERROR(ROUND(NORMINV(1-(Inputs!$K$74/100),$F97,$D$90*$F97),-1),0))*$E97,$F97)*J$88</f>
        <v>0</v>
      </c>
      <c r="K97" s="257">
        <f>MIN(IF($F63=0,0,IFERROR(ROUND(NORMINV(1-(Inputs!$K$74/100),$F97,$D$90*$F97),-1),0))*$E97,$F97)*K$88</f>
        <v>0</v>
      </c>
      <c r="L97" s="257">
        <f>MIN(IF($F63=0,0,IFERROR(ROUND(NORMINV(1-(Inputs!$K$74/100),$F97,$D$90*$F97),-1),0))*$E97,$F97)*L$88</f>
        <v>0</v>
      </c>
      <c r="M97" s="257">
        <f>MIN(IF($F63=0,0,IFERROR(ROUND(NORMINV(1-(Inputs!$K$74/100),$F97,$D$90*$F97),-1),0))*$E97,$F97)*M$88</f>
        <v>0</v>
      </c>
      <c r="N97" s="257">
        <f>MIN(IF($F63=0,0,IFERROR(ROUND(NORMINV(1-(Inputs!$K$74/100),$F97,$D$90*$F97),-1),0))*$E97,$F97)*N$88</f>
        <v>0</v>
      </c>
      <c r="O97" s="257">
        <f>MIN(IF($F63=0,0,IFERROR(ROUND(NORMINV(1-(Inputs!$K$74/100),$F97,$D$90*$F97),-1),0))*$E97,$F97)*O$88</f>
        <v>0</v>
      </c>
      <c r="P97" s="257">
        <f>MIN(IF($F63=0,0,IFERROR(ROUND(NORMINV(1-(Inputs!$K$74/100),$F97,$D$90*$F97),-1),0))*$E97,$F97)*P$88</f>
        <v>0</v>
      </c>
      <c r="Q97" s="257">
        <f>MIN(IF($F63=0,0,IFERROR(ROUND(NORMINV(1-(Inputs!$K$74/100),$F97,$D$90*$F97),-1),0))*$E97,$F97)*Q$88</f>
        <v>0</v>
      </c>
      <c r="R97" s="257">
        <f>MIN(IF($F63=0,0,IFERROR(ROUND(NORMINV(1-(Inputs!$K$74/100),$F97,$D$90*$F97),-1),0))*$E97,$F97)*R$88</f>
        <v>0</v>
      </c>
      <c r="S97" s="257">
        <f>MIN(IF($F63=0,0,IFERROR(ROUND(NORMINV(1-(Inputs!$K$74/100),$F97,$D$90*$F97),-1),0))*$E97,$F97)*S$88</f>
        <v>0</v>
      </c>
      <c r="T97" s="257">
        <f>MIN(IF($F63=0,0,IFERROR(ROUND(NORMINV(1-(Inputs!$K$74/100),$F97,$D$90*$F97),-1),0))*$E97,$F97)*T$88</f>
        <v>0</v>
      </c>
      <c r="U97" s="257">
        <f>MIN(IF($F63=0,0,IFERROR(ROUND(NORMINV(1-(Inputs!$K$74/100),$F97,$D$90*$F97),-1),0))*$E97,$F97)*U$88</f>
        <v>0</v>
      </c>
      <c r="V97" s="257">
        <f>MIN(IF($F63=0,0,IFERROR(ROUND(NORMINV(1-(Inputs!$K$74/100),$F97,$D$90*$F97),-1),0))*$E97,$F97)*V$88</f>
        <v>0</v>
      </c>
      <c r="W97" s="257">
        <f>MIN(IF($F63=0,0,IFERROR(ROUND(NORMINV(1-(Inputs!$K$74/100),$F97,$D$90*$F97),-1),0))*$E97,$F97)*W$88</f>
        <v>0</v>
      </c>
      <c r="X97" s="257">
        <f>MIN(IF($F63=0,0,IFERROR(ROUND(NORMINV(1-(Inputs!$K$74/100),$F97,$D$90*$F97),-1),0))*$E97,$F97)*X$88</f>
        <v>0</v>
      </c>
      <c r="Y97" s="257">
        <f>MIN(IF($F63=0,0,IFERROR(ROUND(NORMINV(1-(Inputs!$K$74/100),$F97,$D$90*$F97),-1),0))*$E97,$F97)*Y$88</f>
        <v>0</v>
      </c>
      <c r="Z97" s="257">
        <f>MIN(IF($F63=0,0,IFERROR(ROUND(NORMINV(1-(Inputs!$K$74/100),$F97,$D$90*$F97),-1),0))*$E97,$F97)*Z$88</f>
        <v>0</v>
      </c>
      <c r="AA97" s="257">
        <f>MIN(IF($F63=0,0,IFERROR(ROUND(NORMINV(1-(Inputs!$K$74/100),$F97,$D$90*$F97),-1),0))*$E97,$F97)*AA$88</f>
        <v>0</v>
      </c>
      <c r="AB97" s="257">
        <f>MIN(IF($F63=0,0,IFERROR(ROUND(NORMINV(1-(Inputs!$K$74/100),$F97,$D$90*$F97),-1),0))*$E97,$F97)*AB$88</f>
        <v>0</v>
      </c>
      <c r="AC97" s="257">
        <f>MIN(IF($F63=0,0,IFERROR(ROUND(NORMINV(1-(Inputs!$K$74/100),$F97,$D$90*$F97),-1),0))*$E97,$F97)*AC$88</f>
        <v>0</v>
      </c>
      <c r="AD97" s="257">
        <f>MIN(IF($F63=0,0,IFERROR(ROUND(NORMINV(1-(Inputs!$K$74/100),$F97,$D$90*$F97),-1),0))*$E97,$F97)*AD$88</f>
        <v>0</v>
      </c>
      <c r="AE97" s="257">
        <f>MIN(IF($F63=0,0,IFERROR(ROUND(NORMINV(1-(Inputs!$K$74/100),$F97,$D$90*$F97),-1),0))*$E97,$F97)*AE$88</f>
        <v>0</v>
      </c>
      <c r="AF97" s="257">
        <f>MIN(IF($F63=0,0,IFERROR(ROUND(NORMINV(1-(Inputs!$K$74/100),$F97,$D$90*$F97),-1),0))*$E97,$F97)*AF$88</f>
        <v>0</v>
      </c>
      <c r="AG97" s="257">
        <f>MIN(IF($F63=0,0,IFERROR(ROUND(NORMINV(1-(Inputs!$K$74/100),$F97,$D$90*$F97),-1),0))*$E97,$F97)*AG$88</f>
        <v>0</v>
      </c>
      <c r="AH97" s="257">
        <f>MIN(IF($F63=0,0,IFERROR(ROUND(NORMINV(1-(Inputs!$K$74/100),$F97,$D$90*$F97),-1),0))*$E97,$F97)*AH$88</f>
        <v>0</v>
      </c>
      <c r="AI97" s="257">
        <f>MIN(IF($F63=0,0,IFERROR(ROUND(NORMINV(1-(Inputs!$K$74/100),$F97,$D$90*$F97),-1),0))*$E97,$F97)*AI$88</f>
        <v>0</v>
      </c>
      <c r="AJ97" s="257">
        <f>MIN(IF($F63=0,0,IFERROR(ROUND(NORMINV(1-(Inputs!$K$74/100),$F97,$D$90*$F97),-1),0))*$E97,$F97)*AJ$88</f>
        <v>0</v>
      </c>
      <c r="AK97" s="257">
        <f>MIN(IF($F63=0,0,IFERROR(ROUND(NORMINV(1-(Inputs!$K$74/100),$F97,$D$90*$F97),-1),0))*$E97,$F97)*AK$88</f>
        <v>0</v>
      </c>
      <c r="AL97" s="257">
        <f>MIN(IF($F63=0,0,IFERROR(ROUND(NORMINV(1-(Inputs!$K$74/100),$F97,$D$90*$F97),-1),0))*$E97,$F97)*AL$88</f>
        <v>0</v>
      </c>
      <c r="AM97" s="257">
        <f>MIN(IF($F63=0,0,IFERROR(ROUND(NORMINV(1-(Inputs!$K$74/100),$F97,$D$90*$F97),-1),0))*$E97,$F97)*AM$88</f>
        <v>0</v>
      </c>
      <c r="AN97" s="257">
        <f>MIN(IF($F63=0,0,IFERROR(ROUND(NORMINV(1-(Inputs!$K$74/100),$F97,$D$90*$F97),-1),0))*$E97,$F97)*AN$88</f>
        <v>0</v>
      </c>
      <c r="AO97" s="257">
        <f>MIN(IF($F63=0,0,IFERROR(ROUND(NORMINV(1-(Inputs!$K$74/100),$F97,$D$90*$F97),-1),0))*$E97,$F97)*AO$88</f>
        <v>0</v>
      </c>
      <c r="AP97" s="257">
        <f>MIN(IF($F63=0,0,IFERROR(ROUND(NORMINV(1-(Inputs!$K$74/100),$F97,$D$90*$F97),-1),0))*$E97,$F97)*AP$88</f>
        <v>0</v>
      </c>
      <c r="AQ97" s="257">
        <f>MIN(IF($F63=0,0,IFERROR(ROUND(NORMINV(1-(Inputs!$K$74/100),$F97,$D$90*$F97),-1),0))*$E97,$F97)*AQ$88</f>
        <v>0</v>
      </c>
      <c r="AR97" s="257">
        <f>MIN(IF($F63=0,0,IFERROR(ROUND(NORMINV(1-(Inputs!$K$74/100),$F97,$D$90*$F97),-1),0))*$E97,$F97)*AR$88</f>
        <v>0</v>
      </c>
      <c r="AS97" s="257">
        <f>MIN(IF($F63=0,0,IFERROR(ROUND(NORMINV(1-(Inputs!$K$74/100),$F97,$D$90*$F97),-1),0))*$E97,$F97)*AS$88</f>
        <v>0</v>
      </c>
      <c r="AT97" s="257">
        <f>MIN(IF($F63=0,0,IFERROR(ROUND(NORMINV(1-(Inputs!$K$74/100),$F97,$D$90*$F97),-1),0))*$E97,$F97)*AT$88</f>
        <v>0</v>
      </c>
      <c r="AU97" s="257">
        <f>MIN(IF($F63=0,0,IFERROR(ROUND(NORMINV(1-(Inputs!$K$74/100),$F97,$D$90*$F97),-1),0))*$E97,$F97)*AU$88</f>
        <v>0</v>
      </c>
      <c r="AV97" s="257">
        <f>MIN(IF($F63=0,0,IFERROR(ROUND(NORMINV(1-(Inputs!$K$74/100),$F97,$D$90*$F97),-1),0))*$E97,$F97)*AV$88</f>
        <v>0</v>
      </c>
      <c r="AW97" s="257">
        <f>MIN(IF($F63=0,0,IFERROR(ROUND(NORMINV(1-(Inputs!$K$74/100),$F97,$D$90*$F97),-1),0))*$E97,$F97)*AW$88</f>
        <v>0</v>
      </c>
      <c r="AX97" s="257">
        <f>MIN(IF($F63=0,0,IFERROR(ROUND(NORMINV(1-(Inputs!$K$74/100),$F97,$D$90*$F97),-1),0))*$E97,$F97)*AX$88</f>
        <v>0</v>
      </c>
      <c r="AY97" s="257">
        <f>MIN(IF($F63=0,0,IFERROR(ROUND(NORMINV(1-(Inputs!$K$74/100),$F97,$D$90*$F97),-1),0))*$E97,$F97)*AY$88</f>
        <v>0</v>
      </c>
      <c r="AZ97" s="257">
        <f>MIN(IF($F63=0,0,IFERROR(ROUND(NORMINV(1-(Inputs!$K$74/100),$F97,$D$90*$F97),-1),0))*$E97,$F97)*AZ$88</f>
        <v>0</v>
      </c>
      <c r="BA97" s="257">
        <f>MIN(IF($F63=0,0,IFERROR(ROUND(NORMINV(1-(Inputs!$K$74/100),$F97,$D$90*$F97),-1),0))*$E97,$F97)*BA$88</f>
        <v>0</v>
      </c>
      <c r="BB97" s="257">
        <f>MIN(IF($F63=0,0,IFERROR(ROUND(NORMINV(1-(Inputs!$K$74/100),$F97,$D$90*$F97),-1),0))*$E97,$F97)*BB$88</f>
        <v>0</v>
      </c>
      <c r="BC97" s="257">
        <f>MIN(IF($F63=0,0,IFERROR(ROUND(NORMINV(1-(Inputs!$K$74/100),$F97,$D$90*$F97),-1),0))*$E97,$F97)*BC$88</f>
        <v>0</v>
      </c>
      <c r="BD97" s="257">
        <f>MIN(IF($F63=0,0,IFERROR(ROUND(NORMINV(1-(Inputs!$K$74/100),$F97,$D$90*$F97),-1),0))*$E97,$F97)*BD$88</f>
        <v>0</v>
      </c>
      <c r="BE97" s="257">
        <f>MIN(IF($F63=0,0,IFERROR(ROUND(NORMINV(1-(Inputs!$K$74/100),$F97,$D$90*$F97),-1),0))*$E97,$F97)*BE$88</f>
        <v>0</v>
      </c>
      <c r="BF97" s="257">
        <f>MIN(IF($F63=0,0,IFERROR(ROUND(NORMINV(1-(Inputs!$K$74/100),$F97,$D$90*$F97),-1),0))*$E97,$F97)*BF$88</f>
        <v>0</v>
      </c>
      <c r="BG97" s="257">
        <f>MIN(IF($F63=0,0,IFERROR(ROUND(NORMINV(1-(Inputs!$K$74/100),$F97,$D$90*$F97),-1),0))*$E97,$F97)*BG$88</f>
        <v>0</v>
      </c>
      <c r="BH97" s="257">
        <f>MIN(IF($F63=0,0,IFERROR(ROUND(NORMINV(1-(Inputs!$K$74/100),$F97,$D$90*$F97),-1),0))*$E97,$F97)*BH$88</f>
        <v>0</v>
      </c>
      <c r="BI97" s="257">
        <f>MIN(IF($F63=0,0,IFERROR(ROUND(NORMINV(1-(Inputs!$K$74/100),$F97,$D$90*$F97),-1),0))*$E97,$F97)*BI$88</f>
        <v>0</v>
      </c>
      <c r="BJ97" s="257">
        <f>MIN(IF($F63=0,0,IFERROR(ROUND(NORMINV(1-(Inputs!$K$74/100),$F97,$D$90*$F97),-1),0))*$E97,$F97)*BJ$88</f>
        <v>0</v>
      </c>
      <c r="BK97" s="257">
        <f>MIN(IF($F63=0,0,IFERROR(ROUND(NORMINV(1-(Inputs!$K$74/100),$F97,$D$90*$F97),-1),0))*$E97,$F97)*BK$88</f>
        <v>0</v>
      </c>
      <c r="BL97" s="257">
        <f>MIN(IF($F63=0,0,IFERROR(ROUND(NORMINV(1-(Inputs!$K$74/100),$F97,$D$90*$F97),-1),0))*$E97,$F97)*BL$88</f>
        <v>0</v>
      </c>
      <c r="BM97" s="257">
        <f>MIN(IF($F63=0,0,IFERROR(ROUND(NORMINV(1-(Inputs!$K$74/100),$F97,$D$90*$F97),-1),0))*$E97,$F97)*BM$88</f>
        <v>0</v>
      </c>
      <c r="BN97" s="257">
        <f>MIN(IF($F63=0,0,IFERROR(ROUND(NORMINV(1-(Inputs!$K$74/100),$F97,$D$90*$F97),-1),0))*$E97,$F97)*BN$88</f>
        <v>0</v>
      </c>
      <c r="BO97" s="257">
        <f>MIN(IF($F63=0,0,IFERROR(ROUND(NORMINV(1-(Inputs!$K$74/100),$F97,$D$90*$F97),-1),0))*$E97,$F97)*BO$88</f>
        <v>0</v>
      </c>
      <c r="BP97" s="257">
        <f>MIN(IF($F63=0,0,IFERROR(ROUND(NORMINV(1-(Inputs!$K$74/100),$F97,$D$90*$F97),-1),0))*$E97,$F97)*BP$88</f>
        <v>0</v>
      </c>
      <c r="BQ97" s="257">
        <f>MIN(IF($F63=0,0,IFERROR(ROUND(NORMINV(1-(Inputs!$K$74/100),$F97,$D$90*$F97),-1),0))*$E97,$F97)*BQ$88</f>
        <v>0</v>
      </c>
      <c r="BR97" s="257">
        <f>MIN(IF($F63=0,0,IFERROR(ROUND(NORMINV(1-(Inputs!$K$74/100),$F97,$D$90*$F97),-1),0))*$E97,$F97)*BR$88</f>
        <v>0</v>
      </c>
      <c r="BS97" s="257">
        <f>MIN(IF($F63=0,0,IFERROR(ROUND(NORMINV(1-(Inputs!$K$74/100),$F97,$D$90*$F97),-1),0))*$E97,$F97)*BS$88</f>
        <v>0</v>
      </c>
      <c r="BT97" s="257">
        <f>MIN(IF($F63=0,0,IFERROR(ROUND(NORMINV(1-(Inputs!$K$74/100),$F97,$D$90*$F97),-1),0))*$E97,$F97)*BT$88</f>
        <v>0</v>
      </c>
      <c r="BU97" s="257">
        <f>MIN(IF($F63=0,0,IFERROR(ROUND(NORMINV(1-(Inputs!$K$74/100),$F97,$D$90*$F97),-1),0))*$E97,$F97)*BU$88</f>
        <v>0</v>
      </c>
      <c r="BV97" s="257">
        <f>MIN(IF($F63=0,0,IFERROR(ROUND(NORMINV(1-(Inputs!$K$74/100),$F97,$D$90*$F97),-1),0))*$E97,$F97)*BV$88</f>
        <v>0</v>
      </c>
      <c r="BW97" s="257">
        <f>MIN(IF($F63=0,0,IFERROR(ROUND(NORMINV(1-(Inputs!$K$74/100),$F97,$D$90*$F97),-1),0))*$E97,$F97)*BW$88</f>
        <v>0</v>
      </c>
      <c r="BX97" s="257">
        <f>MIN(IF($F63=0,0,IFERROR(ROUND(NORMINV(1-(Inputs!$K$74/100),$F97,$D$90*$F97),-1),0))*$E97,$F97)*BX$88</f>
        <v>0</v>
      </c>
      <c r="BY97" s="257">
        <f>MIN(IF($F63=0,0,IFERROR(ROUND(NORMINV(1-(Inputs!$K$74/100),$F97,$D$90*$F97),-1),0))*$E97,$F97)*BY$88</f>
        <v>0</v>
      </c>
      <c r="BZ97" s="257">
        <f>MIN(IF($F63=0,0,IFERROR(ROUND(NORMINV(1-(Inputs!$K$74/100),$F97,$D$90*$F97),-1),0))*$E97,$F97)*BZ$88</f>
        <v>0</v>
      </c>
      <c r="CA97" s="257">
        <f>MIN(IF($F63=0,0,IFERROR(ROUND(NORMINV(1-(Inputs!$K$74/100),$F97,$D$90*$F97),-1),0))*$E97,$F97)*CA$88</f>
        <v>0</v>
      </c>
      <c r="CB97" s="257">
        <f>MIN(IF($F63=0,0,IFERROR(ROUND(NORMINV(1-(Inputs!$K$74/100),$F97,$D$90*$F97),-1),0))*$E97,$F97)*CB$88</f>
        <v>0</v>
      </c>
      <c r="CC97" s="257">
        <f>MIN(IF($F63=0,0,IFERROR(ROUND(NORMINV(1-(Inputs!$K$74/100),$F97,$D$90*$F97),-1),0))*$E97,$F97)*CC$88</f>
        <v>0</v>
      </c>
      <c r="CD97" s="257">
        <f>MIN(IF($F63=0,0,IFERROR(ROUND(NORMINV(1-(Inputs!$K$74/100),$F97,$D$90*$F97),-1),0))*$E97,$F97)*CD$88</f>
        <v>0</v>
      </c>
      <c r="CE97" s="257">
        <f>MIN(IF($F63=0,0,IFERROR(ROUND(NORMINV(1-(Inputs!$K$74/100),$F97,$D$90*$F97),-1),0))*$E97,$F97)*CE$88</f>
        <v>0</v>
      </c>
      <c r="CF97" s="257">
        <f>MIN(IF($F63=0,0,IFERROR(ROUND(NORMINV(1-(Inputs!$K$74/100),$F97,$D$90*$F97),-1),0))*$E97,$F97)*CF$88</f>
        <v>0</v>
      </c>
      <c r="CG97" s="257">
        <f>MIN(IF($F63=0,0,IFERROR(ROUND(NORMINV(1-(Inputs!$K$74/100),$F97,$D$90*$F97),-1),0))*$E97,$F97)*CG$88</f>
        <v>0</v>
      </c>
      <c r="CH97" s="257">
        <f>MIN(IF($F63=0,0,IFERROR(ROUND(NORMINV(1-(Inputs!$K$74/100),$F97,$D$90*$F97),-1),0))*$E97,$F97)*CH$88</f>
        <v>0</v>
      </c>
      <c r="CI97" s="257">
        <f>MIN(IF($F63=0,0,IFERROR(ROUND(NORMINV(1-(Inputs!$K$74/100),$F97,$D$90*$F97),-1),0))*$E97,$F97)*CI$88</f>
        <v>0</v>
      </c>
      <c r="CJ97" s="257">
        <f>MIN(IF($F63=0,0,IFERROR(ROUND(NORMINV(1-(Inputs!$K$74/100),$F97,$D$90*$F97),-1),0))*$E97,$F97)*CJ$88</f>
        <v>0</v>
      </c>
      <c r="CK97" s="257">
        <f>MIN(IF($F63=0,0,IFERROR(ROUND(NORMINV(1-(Inputs!$K$74/100),$F97,$D$90*$F97),-1),0))*$E97,$F97)*CK$88</f>
        <v>0</v>
      </c>
      <c r="CL97" s="257">
        <f>MIN(IF($F63=0,0,IFERROR(ROUND(NORMINV(1-(Inputs!$K$74/100),$F97,$D$90*$F97),-1),0))*$E97,$F97)*CL$88</f>
        <v>0</v>
      </c>
      <c r="CM97" s="257">
        <f>MIN(IF($F63=0,0,IFERROR(ROUND(NORMINV(1-(Inputs!$K$74/100),$F97,$D$90*$F97),-1),0))*$E97,$F97)*CM$88</f>
        <v>0</v>
      </c>
      <c r="CN97" s="257">
        <f>MIN(IF($F63=0,0,IFERROR(ROUND(NORMINV(1-(Inputs!$K$74/100),$F97,$D$90*$F97),-1),0))*$E97,$F97)*CN$88</f>
        <v>0</v>
      </c>
      <c r="CO97" s="257">
        <f>MIN(IF($F63=0,0,IFERROR(ROUND(NORMINV(1-(Inputs!$K$74/100),$F97,$D$90*$F97),-1),0))*$E97,$F97)*CO$88</f>
        <v>0</v>
      </c>
      <c r="CP97" s="257">
        <f>MIN(IF($F63=0,0,IFERROR(ROUND(NORMINV(1-(Inputs!$K$74/100),$F97,$D$90*$F97),-1),0))*$E97,$F97)*CP$88</f>
        <v>0</v>
      </c>
      <c r="CQ97" s="257">
        <f>MIN(IF($F63=0,0,IFERROR(ROUND(NORMINV(1-(Inputs!$K$74/100),$F97,$D$90*$F97),-1),0))*$E97,$F97)*CQ$88</f>
        <v>0</v>
      </c>
      <c r="CR97" s="257">
        <f>MIN(IF($F63=0,0,IFERROR(ROUND(NORMINV(1-(Inputs!$K$74/100),$F97,$D$90*$F97),-1),0))*$E97,$F97)*CR$88</f>
        <v>0</v>
      </c>
      <c r="CS97" s="257">
        <f>MIN(IF($F63=0,0,IFERROR(ROUND(NORMINV(1-(Inputs!$K$74/100),$F97,$D$90*$F97),-1),0))*$E97,$F97)*CS$88</f>
        <v>0</v>
      </c>
      <c r="CT97" s="257">
        <f>MIN(IF($F63=0,0,IFERROR(ROUND(NORMINV(1-(Inputs!$K$74/100),$F97,$D$90*$F97),-1),0))*$E97,$F97)*CT$88</f>
        <v>0</v>
      </c>
      <c r="CU97" s="257">
        <f>MIN(IF($F63=0,0,IFERROR(ROUND(NORMINV(1-(Inputs!$K$74/100),$F97,$D$90*$F97),-1),0))*$E97,$F97)*CU$88</f>
        <v>0</v>
      </c>
      <c r="CV97" s="257">
        <f>MIN(IF($F63=0,0,IFERROR(ROUND(NORMINV(1-(Inputs!$K$74/100),$F97,$D$90*$F97),-1),0))*$E97,$F97)*CV$88</f>
        <v>0</v>
      </c>
      <c r="CW97" s="257">
        <f>MIN(IF($F63=0,0,IFERROR(ROUND(NORMINV(1-(Inputs!$K$74/100),$F97,$D$90*$F97),-1),0))*$E97,$F97)*CW$88</f>
        <v>0</v>
      </c>
      <c r="CX97" s="257">
        <f>MIN(IF($F63=0,0,IFERROR(ROUND(NORMINV(1-(Inputs!$K$74/100),$F97,$D$90*$F97),-1),0))*$E97,$F97)*CX$88</f>
        <v>0</v>
      </c>
      <c r="CY97" s="257">
        <f>MIN(IF($F63=0,0,IFERROR(ROUND(NORMINV(1-(Inputs!$K$74/100),$F97,$D$90*$F97),-1),0))*$E97,$F97)*CY$88</f>
        <v>0</v>
      </c>
      <c r="CZ97" s="257">
        <f>MIN(IF($F63=0,0,IFERROR(ROUND(NORMINV(1-(Inputs!$K$74/100),$F97,$D$90*$F97),-1),0))*$E97,$F97)*CZ$88</f>
        <v>0</v>
      </c>
      <c r="DA97" s="257">
        <f>MIN(IF($F63=0,0,IFERROR(ROUND(NORMINV(1-(Inputs!$K$74/100),$F97,$D$90*$F97),-1),0))*$E97,$F97)*DA$88</f>
        <v>0</v>
      </c>
      <c r="DB97" s="257">
        <f>MIN(IF($F63=0,0,IFERROR(ROUND(NORMINV(1-(Inputs!$K$74/100),$F97,$D$90*$F97),-1),0))*$E97,$F97)*DB$88</f>
        <v>0</v>
      </c>
    </row>
    <row r="98" spans="1:106" hidden="1" outlineLevel="1">
      <c r="A98" s="151"/>
      <c r="C98" s="73" t="str">
        <f t="shared" si="80"/>
        <v>L40S</v>
      </c>
      <c r="D98" s="68">
        <f>Inputs!$K$60</f>
        <v>0.2</v>
      </c>
      <c r="E98" s="67">
        <v>0.75</v>
      </c>
      <c r="F98" s="65">
        <f>Inputs!K70/Inputs!K$15</f>
        <v>0</v>
      </c>
      <c r="G98" s="54" t="s">
        <v>90</v>
      </c>
      <c r="H98" s="341">
        <f t="shared" si="79"/>
        <v>0</v>
      </c>
      <c r="I98" s="54"/>
      <c r="J98" s="257">
        <f>MIN(IF($F64=0,0,IFERROR(ROUND(NORMINV(1-(Inputs!$K$74/100),$F98,$D$90*$F98),-1),0))*$E98,$F98)*J$88</f>
        <v>0</v>
      </c>
      <c r="K98" s="257">
        <f>MIN(IF($F64=0,0,IFERROR(ROUND(NORMINV(1-(Inputs!$K$74/100),$F98,$D$90*$F98),-1),0))*$E98,$F98)*K$88</f>
        <v>0</v>
      </c>
      <c r="L98" s="257">
        <f>MIN(IF($F64=0,0,IFERROR(ROUND(NORMINV(1-(Inputs!$K$74/100),$F98,$D$90*$F98),-1),0))*$E98,$F98)*L$88</f>
        <v>0</v>
      </c>
      <c r="M98" s="257">
        <f>MIN(IF($F64=0,0,IFERROR(ROUND(NORMINV(1-(Inputs!$K$74/100),$F98,$D$90*$F98),-1),0))*$E98,$F98)*M$88</f>
        <v>0</v>
      </c>
      <c r="N98" s="257">
        <f>MIN(IF($F64=0,0,IFERROR(ROUND(NORMINV(1-(Inputs!$K$74/100),$F98,$D$90*$F98),-1),0))*$E98,$F98)*N$88</f>
        <v>0</v>
      </c>
      <c r="O98" s="257">
        <f>MIN(IF($F64=0,0,IFERROR(ROUND(NORMINV(1-(Inputs!$K$74/100),$F98,$D$90*$F98),-1),0))*$E98,$F98)*O$88</f>
        <v>0</v>
      </c>
      <c r="P98" s="257">
        <f>MIN(IF($F64=0,0,IFERROR(ROUND(NORMINV(1-(Inputs!$K$74/100),$F98,$D$90*$F98),-1),0))*$E98,$F98)*P$88</f>
        <v>0</v>
      </c>
      <c r="Q98" s="257">
        <f>MIN(IF($F64=0,0,IFERROR(ROUND(NORMINV(1-(Inputs!$K$74/100),$F98,$D$90*$F98),-1),0))*$E98,$F98)*Q$88</f>
        <v>0</v>
      </c>
      <c r="R98" s="257">
        <f>MIN(IF($F64=0,0,IFERROR(ROUND(NORMINV(1-(Inputs!$K$74/100),$F98,$D$90*$F98),-1),0))*$E98,$F98)*R$88</f>
        <v>0</v>
      </c>
      <c r="S98" s="257">
        <f>MIN(IF($F64=0,0,IFERROR(ROUND(NORMINV(1-(Inputs!$K$74/100),$F98,$D$90*$F98),-1),0))*$E98,$F98)*S$88</f>
        <v>0</v>
      </c>
      <c r="T98" s="257">
        <f>MIN(IF($F64=0,0,IFERROR(ROUND(NORMINV(1-(Inputs!$K$74/100),$F98,$D$90*$F98),-1),0))*$E98,$F98)*T$88</f>
        <v>0</v>
      </c>
      <c r="U98" s="257">
        <f>MIN(IF($F64=0,0,IFERROR(ROUND(NORMINV(1-(Inputs!$K$74/100),$F98,$D$90*$F98),-1),0))*$E98,$F98)*U$88</f>
        <v>0</v>
      </c>
      <c r="V98" s="257">
        <f>MIN(IF($F64=0,0,IFERROR(ROUND(NORMINV(1-(Inputs!$K$74/100),$F98,$D$90*$F98),-1),0))*$E98,$F98)*V$88</f>
        <v>0</v>
      </c>
      <c r="W98" s="257">
        <f>MIN(IF($F64=0,0,IFERROR(ROUND(NORMINV(1-(Inputs!$K$74/100),$F98,$D$90*$F98),-1),0))*$E98,$F98)*W$88</f>
        <v>0</v>
      </c>
      <c r="X98" s="257">
        <f>MIN(IF($F64=0,0,IFERROR(ROUND(NORMINV(1-(Inputs!$K$74/100),$F98,$D$90*$F98),-1),0))*$E98,$F98)*X$88</f>
        <v>0</v>
      </c>
      <c r="Y98" s="257">
        <f>MIN(IF($F64=0,0,IFERROR(ROUND(NORMINV(1-(Inputs!$K$74/100),$F98,$D$90*$F98),-1),0))*$E98,$F98)*Y$88</f>
        <v>0</v>
      </c>
      <c r="Z98" s="257">
        <f>MIN(IF($F64=0,0,IFERROR(ROUND(NORMINV(1-(Inputs!$K$74/100),$F98,$D$90*$F98),-1),0))*$E98,$F98)*Z$88</f>
        <v>0</v>
      </c>
      <c r="AA98" s="257">
        <f>MIN(IF($F64=0,0,IFERROR(ROUND(NORMINV(1-(Inputs!$K$74/100),$F98,$D$90*$F98),-1),0))*$E98,$F98)*AA$88</f>
        <v>0</v>
      </c>
      <c r="AB98" s="257">
        <f>MIN(IF($F64=0,0,IFERROR(ROUND(NORMINV(1-(Inputs!$K$74/100),$F98,$D$90*$F98),-1),0))*$E98,$F98)*AB$88</f>
        <v>0</v>
      </c>
      <c r="AC98" s="257">
        <f>MIN(IF($F64=0,0,IFERROR(ROUND(NORMINV(1-(Inputs!$K$74/100),$F98,$D$90*$F98),-1),0))*$E98,$F98)*AC$88</f>
        <v>0</v>
      </c>
      <c r="AD98" s="257">
        <f>MIN(IF($F64=0,0,IFERROR(ROUND(NORMINV(1-(Inputs!$K$74/100),$F98,$D$90*$F98),-1),0))*$E98,$F98)*AD$88</f>
        <v>0</v>
      </c>
      <c r="AE98" s="257">
        <f>MIN(IF($F64=0,0,IFERROR(ROUND(NORMINV(1-(Inputs!$K$74/100),$F98,$D$90*$F98),-1),0))*$E98,$F98)*AE$88</f>
        <v>0</v>
      </c>
      <c r="AF98" s="257">
        <f>MIN(IF($F64=0,0,IFERROR(ROUND(NORMINV(1-(Inputs!$K$74/100),$F98,$D$90*$F98),-1),0))*$E98,$F98)*AF$88</f>
        <v>0</v>
      </c>
      <c r="AG98" s="257">
        <f>MIN(IF($F64=0,0,IFERROR(ROUND(NORMINV(1-(Inputs!$K$74/100),$F98,$D$90*$F98),-1),0))*$E98,$F98)*AG$88</f>
        <v>0</v>
      </c>
      <c r="AH98" s="257">
        <f>MIN(IF($F64=0,0,IFERROR(ROUND(NORMINV(1-(Inputs!$K$74/100),$F98,$D$90*$F98),-1),0))*$E98,$F98)*AH$88</f>
        <v>0</v>
      </c>
      <c r="AI98" s="257">
        <f>MIN(IF($F64=0,0,IFERROR(ROUND(NORMINV(1-(Inputs!$K$74/100),$F98,$D$90*$F98),-1),0))*$E98,$F98)*AI$88</f>
        <v>0</v>
      </c>
      <c r="AJ98" s="257">
        <f>MIN(IF($F64=0,0,IFERROR(ROUND(NORMINV(1-(Inputs!$K$74/100),$F98,$D$90*$F98),-1),0))*$E98,$F98)*AJ$88</f>
        <v>0</v>
      </c>
      <c r="AK98" s="257">
        <f>MIN(IF($F64=0,0,IFERROR(ROUND(NORMINV(1-(Inputs!$K$74/100),$F98,$D$90*$F98),-1),0))*$E98,$F98)*AK$88</f>
        <v>0</v>
      </c>
      <c r="AL98" s="257">
        <f>MIN(IF($F64=0,0,IFERROR(ROUND(NORMINV(1-(Inputs!$K$74/100),$F98,$D$90*$F98),-1),0))*$E98,$F98)*AL$88</f>
        <v>0</v>
      </c>
      <c r="AM98" s="257">
        <f>MIN(IF($F64=0,0,IFERROR(ROUND(NORMINV(1-(Inputs!$K$74/100),$F98,$D$90*$F98),-1),0))*$E98,$F98)*AM$88</f>
        <v>0</v>
      </c>
      <c r="AN98" s="257">
        <f>MIN(IF($F64=0,0,IFERROR(ROUND(NORMINV(1-(Inputs!$K$74/100),$F98,$D$90*$F98),-1),0))*$E98,$F98)*AN$88</f>
        <v>0</v>
      </c>
      <c r="AO98" s="257">
        <f>MIN(IF($F64=0,0,IFERROR(ROUND(NORMINV(1-(Inputs!$K$74/100),$F98,$D$90*$F98),-1),0))*$E98,$F98)*AO$88</f>
        <v>0</v>
      </c>
      <c r="AP98" s="257">
        <f>MIN(IF($F64=0,0,IFERROR(ROUND(NORMINV(1-(Inputs!$K$74/100),$F98,$D$90*$F98),-1),0))*$E98,$F98)*AP$88</f>
        <v>0</v>
      </c>
      <c r="AQ98" s="257">
        <f>MIN(IF($F64=0,0,IFERROR(ROUND(NORMINV(1-(Inputs!$K$74/100),$F98,$D$90*$F98),-1),0))*$E98,$F98)*AQ$88</f>
        <v>0</v>
      </c>
      <c r="AR98" s="257">
        <f>MIN(IF($F64=0,0,IFERROR(ROUND(NORMINV(1-(Inputs!$K$74/100),$F98,$D$90*$F98),-1),0))*$E98,$F98)*AR$88</f>
        <v>0</v>
      </c>
      <c r="AS98" s="257">
        <f>MIN(IF($F64=0,0,IFERROR(ROUND(NORMINV(1-(Inputs!$K$74/100),$F98,$D$90*$F98),-1),0))*$E98,$F98)*AS$88</f>
        <v>0</v>
      </c>
      <c r="AT98" s="257">
        <f>MIN(IF($F64=0,0,IFERROR(ROUND(NORMINV(1-(Inputs!$K$74/100),$F98,$D$90*$F98),-1),0))*$E98,$F98)*AT$88</f>
        <v>0</v>
      </c>
      <c r="AU98" s="257">
        <f>MIN(IF($F64=0,0,IFERROR(ROUND(NORMINV(1-(Inputs!$K$74/100),$F98,$D$90*$F98),-1),0))*$E98,$F98)*AU$88</f>
        <v>0</v>
      </c>
      <c r="AV98" s="257">
        <f>MIN(IF($F64=0,0,IFERROR(ROUND(NORMINV(1-(Inputs!$K$74/100),$F98,$D$90*$F98),-1),0))*$E98,$F98)*AV$88</f>
        <v>0</v>
      </c>
      <c r="AW98" s="257">
        <f>MIN(IF($F64=0,0,IFERROR(ROUND(NORMINV(1-(Inputs!$K$74/100),$F98,$D$90*$F98),-1),0))*$E98,$F98)*AW$88</f>
        <v>0</v>
      </c>
      <c r="AX98" s="257">
        <f>MIN(IF($F64=0,0,IFERROR(ROUND(NORMINV(1-(Inputs!$K$74/100),$F98,$D$90*$F98),-1),0))*$E98,$F98)*AX$88</f>
        <v>0</v>
      </c>
      <c r="AY98" s="257">
        <f>MIN(IF($F64=0,0,IFERROR(ROUND(NORMINV(1-(Inputs!$K$74/100),$F98,$D$90*$F98),-1),0))*$E98,$F98)*AY$88</f>
        <v>0</v>
      </c>
      <c r="AZ98" s="257">
        <f>MIN(IF($F64=0,0,IFERROR(ROUND(NORMINV(1-(Inputs!$K$74/100),$F98,$D$90*$F98),-1),0))*$E98,$F98)*AZ$88</f>
        <v>0</v>
      </c>
      <c r="BA98" s="257">
        <f>MIN(IF($F64=0,0,IFERROR(ROUND(NORMINV(1-(Inputs!$K$74/100),$F98,$D$90*$F98),-1),0))*$E98,$F98)*BA$88</f>
        <v>0</v>
      </c>
      <c r="BB98" s="257">
        <f>MIN(IF($F64=0,0,IFERROR(ROUND(NORMINV(1-(Inputs!$K$74/100),$F98,$D$90*$F98),-1),0))*$E98,$F98)*BB$88</f>
        <v>0</v>
      </c>
      <c r="BC98" s="257">
        <f>MIN(IF($F64=0,0,IFERROR(ROUND(NORMINV(1-(Inputs!$K$74/100),$F98,$D$90*$F98),-1),0))*$E98,$F98)*BC$88</f>
        <v>0</v>
      </c>
      <c r="BD98" s="257">
        <f>MIN(IF($F64=0,0,IFERROR(ROUND(NORMINV(1-(Inputs!$K$74/100),$F98,$D$90*$F98),-1),0))*$E98,$F98)*BD$88</f>
        <v>0</v>
      </c>
      <c r="BE98" s="257">
        <f>MIN(IF($F64=0,0,IFERROR(ROUND(NORMINV(1-(Inputs!$K$74/100),$F98,$D$90*$F98),-1),0))*$E98,$F98)*BE$88</f>
        <v>0</v>
      </c>
      <c r="BF98" s="257">
        <f>MIN(IF($F64=0,0,IFERROR(ROUND(NORMINV(1-(Inputs!$K$74/100),$F98,$D$90*$F98),-1),0))*$E98,$F98)*BF$88</f>
        <v>0</v>
      </c>
      <c r="BG98" s="257">
        <f>MIN(IF($F64=0,0,IFERROR(ROUND(NORMINV(1-(Inputs!$K$74/100),$F98,$D$90*$F98),-1),0))*$E98,$F98)*BG$88</f>
        <v>0</v>
      </c>
      <c r="BH98" s="257">
        <f>MIN(IF($F64=0,0,IFERROR(ROUND(NORMINV(1-(Inputs!$K$74/100),$F98,$D$90*$F98),-1),0))*$E98,$F98)*BH$88</f>
        <v>0</v>
      </c>
      <c r="BI98" s="257">
        <f>MIN(IF($F64=0,0,IFERROR(ROUND(NORMINV(1-(Inputs!$K$74/100),$F98,$D$90*$F98),-1),0))*$E98,$F98)*BI$88</f>
        <v>0</v>
      </c>
      <c r="BJ98" s="257">
        <f>MIN(IF($F64=0,0,IFERROR(ROUND(NORMINV(1-(Inputs!$K$74/100),$F98,$D$90*$F98),-1),0))*$E98,$F98)*BJ$88</f>
        <v>0</v>
      </c>
      <c r="BK98" s="257">
        <f>MIN(IF($F64=0,0,IFERROR(ROUND(NORMINV(1-(Inputs!$K$74/100),$F98,$D$90*$F98),-1),0))*$E98,$F98)*BK$88</f>
        <v>0</v>
      </c>
      <c r="BL98" s="257">
        <f>MIN(IF($F64=0,0,IFERROR(ROUND(NORMINV(1-(Inputs!$K$74/100),$F98,$D$90*$F98),-1),0))*$E98,$F98)*BL$88</f>
        <v>0</v>
      </c>
      <c r="BM98" s="257">
        <f>MIN(IF($F64=0,0,IFERROR(ROUND(NORMINV(1-(Inputs!$K$74/100),$F98,$D$90*$F98),-1),0))*$E98,$F98)*BM$88</f>
        <v>0</v>
      </c>
      <c r="BN98" s="257">
        <f>MIN(IF($F64=0,0,IFERROR(ROUND(NORMINV(1-(Inputs!$K$74/100),$F98,$D$90*$F98),-1),0))*$E98,$F98)*BN$88</f>
        <v>0</v>
      </c>
      <c r="BO98" s="257">
        <f>MIN(IF($F64=0,0,IFERROR(ROUND(NORMINV(1-(Inputs!$K$74/100),$F98,$D$90*$F98),-1),0))*$E98,$F98)*BO$88</f>
        <v>0</v>
      </c>
      <c r="BP98" s="257">
        <f>MIN(IF($F64=0,0,IFERROR(ROUND(NORMINV(1-(Inputs!$K$74/100),$F98,$D$90*$F98),-1),0))*$E98,$F98)*BP$88</f>
        <v>0</v>
      </c>
      <c r="BQ98" s="257">
        <f>MIN(IF($F64=0,0,IFERROR(ROUND(NORMINV(1-(Inputs!$K$74/100),$F98,$D$90*$F98),-1),0))*$E98,$F98)*BQ$88</f>
        <v>0</v>
      </c>
      <c r="BR98" s="257">
        <f>MIN(IF($F64=0,0,IFERROR(ROUND(NORMINV(1-(Inputs!$K$74/100),$F98,$D$90*$F98),-1),0))*$E98,$F98)*BR$88</f>
        <v>0</v>
      </c>
      <c r="BS98" s="257">
        <f>MIN(IF($F64=0,0,IFERROR(ROUND(NORMINV(1-(Inputs!$K$74/100),$F98,$D$90*$F98),-1),0))*$E98,$F98)*BS$88</f>
        <v>0</v>
      </c>
      <c r="BT98" s="257">
        <f>MIN(IF($F64=0,0,IFERROR(ROUND(NORMINV(1-(Inputs!$K$74/100),$F98,$D$90*$F98),-1),0))*$E98,$F98)*BT$88</f>
        <v>0</v>
      </c>
      <c r="BU98" s="257">
        <f>MIN(IF($F64=0,0,IFERROR(ROUND(NORMINV(1-(Inputs!$K$74/100),$F98,$D$90*$F98),-1),0))*$E98,$F98)*BU$88</f>
        <v>0</v>
      </c>
      <c r="BV98" s="257">
        <f>MIN(IF($F64=0,0,IFERROR(ROUND(NORMINV(1-(Inputs!$K$74/100),$F98,$D$90*$F98),-1),0))*$E98,$F98)*BV$88</f>
        <v>0</v>
      </c>
      <c r="BW98" s="257">
        <f>MIN(IF($F64=0,0,IFERROR(ROUND(NORMINV(1-(Inputs!$K$74/100),$F98,$D$90*$F98),-1),0))*$E98,$F98)*BW$88</f>
        <v>0</v>
      </c>
      <c r="BX98" s="257">
        <f>MIN(IF($F64=0,0,IFERROR(ROUND(NORMINV(1-(Inputs!$K$74/100),$F98,$D$90*$F98),-1),0))*$E98,$F98)*BX$88</f>
        <v>0</v>
      </c>
      <c r="BY98" s="257">
        <f>MIN(IF($F64=0,0,IFERROR(ROUND(NORMINV(1-(Inputs!$K$74/100),$F98,$D$90*$F98),-1),0))*$E98,$F98)*BY$88</f>
        <v>0</v>
      </c>
      <c r="BZ98" s="257">
        <f>MIN(IF($F64=0,0,IFERROR(ROUND(NORMINV(1-(Inputs!$K$74/100),$F98,$D$90*$F98),-1),0))*$E98,$F98)*BZ$88</f>
        <v>0</v>
      </c>
      <c r="CA98" s="257">
        <f>MIN(IF($F64=0,0,IFERROR(ROUND(NORMINV(1-(Inputs!$K$74/100),$F98,$D$90*$F98),-1),0))*$E98,$F98)*CA$88</f>
        <v>0</v>
      </c>
      <c r="CB98" s="257">
        <f>MIN(IF($F64=0,0,IFERROR(ROUND(NORMINV(1-(Inputs!$K$74/100),$F98,$D$90*$F98),-1),0))*$E98,$F98)*CB$88</f>
        <v>0</v>
      </c>
      <c r="CC98" s="257">
        <f>MIN(IF($F64=0,0,IFERROR(ROUND(NORMINV(1-(Inputs!$K$74/100),$F98,$D$90*$F98),-1),0))*$E98,$F98)*CC$88</f>
        <v>0</v>
      </c>
      <c r="CD98" s="257">
        <f>MIN(IF($F64=0,0,IFERROR(ROUND(NORMINV(1-(Inputs!$K$74/100),$F98,$D$90*$F98),-1),0))*$E98,$F98)*CD$88</f>
        <v>0</v>
      </c>
      <c r="CE98" s="257">
        <f>MIN(IF($F64=0,0,IFERROR(ROUND(NORMINV(1-(Inputs!$K$74/100),$F98,$D$90*$F98),-1),0))*$E98,$F98)*CE$88</f>
        <v>0</v>
      </c>
      <c r="CF98" s="257">
        <f>MIN(IF($F64=0,0,IFERROR(ROUND(NORMINV(1-(Inputs!$K$74/100),$F98,$D$90*$F98),-1),0))*$E98,$F98)*CF$88</f>
        <v>0</v>
      </c>
      <c r="CG98" s="257">
        <f>MIN(IF($F64=0,0,IFERROR(ROUND(NORMINV(1-(Inputs!$K$74/100),$F98,$D$90*$F98),-1),0))*$E98,$F98)*CG$88</f>
        <v>0</v>
      </c>
      <c r="CH98" s="257">
        <f>MIN(IF($F64=0,0,IFERROR(ROUND(NORMINV(1-(Inputs!$K$74/100),$F98,$D$90*$F98),-1),0))*$E98,$F98)*CH$88</f>
        <v>0</v>
      </c>
      <c r="CI98" s="257">
        <f>MIN(IF($F64=0,0,IFERROR(ROUND(NORMINV(1-(Inputs!$K$74/100),$F98,$D$90*$F98),-1),0))*$E98,$F98)*CI$88</f>
        <v>0</v>
      </c>
      <c r="CJ98" s="257">
        <f>MIN(IF($F64=0,0,IFERROR(ROUND(NORMINV(1-(Inputs!$K$74/100),$F98,$D$90*$F98),-1),0))*$E98,$F98)*CJ$88</f>
        <v>0</v>
      </c>
      <c r="CK98" s="257">
        <f>MIN(IF($F64=0,0,IFERROR(ROUND(NORMINV(1-(Inputs!$K$74/100),$F98,$D$90*$F98),-1),0))*$E98,$F98)*CK$88</f>
        <v>0</v>
      </c>
      <c r="CL98" s="257">
        <f>MIN(IF($F64=0,0,IFERROR(ROUND(NORMINV(1-(Inputs!$K$74/100),$F98,$D$90*$F98),-1),0))*$E98,$F98)*CL$88</f>
        <v>0</v>
      </c>
      <c r="CM98" s="257">
        <f>MIN(IF($F64=0,0,IFERROR(ROUND(NORMINV(1-(Inputs!$K$74/100),$F98,$D$90*$F98),-1),0))*$E98,$F98)*CM$88</f>
        <v>0</v>
      </c>
      <c r="CN98" s="257">
        <f>MIN(IF($F64=0,0,IFERROR(ROUND(NORMINV(1-(Inputs!$K$74/100),$F98,$D$90*$F98),-1),0))*$E98,$F98)*CN$88</f>
        <v>0</v>
      </c>
      <c r="CO98" s="257">
        <f>MIN(IF($F64=0,0,IFERROR(ROUND(NORMINV(1-(Inputs!$K$74/100),$F98,$D$90*$F98),-1),0))*$E98,$F98)*CO$88</f>
        <v>0</v>
      </c>
      <c r="CP98" s="257">
        <f>MIN(IF($F64=0,0,IFERROR(ROUND(NORMINV(1-(Inputs!$K$74/100),$F98,$D$90*$F98),-1),0))*$E98,$F98)*CP$88</f>
        <v>0</v>
      </c>
      <c r="CQ98" s="257">
        <f>MIN(IF($F64=0,0,IFERROR(ROUND(NORMINV(1-(Inputs!$K$74/100),$F98,$D$90*$F98),-1),0))*$E98,$F98)*CQ$88</f>
        <v>0</v>
      </c>
      <c r="CR98" s="257">
        <f>MIN(IF($F64=0,0,IFERROR(ROUND(NORMINV(1-(Inputs!$K$74/100),$F98,$D$90*$F98),-1),0))*$E98,$F98)*CR$88</f>
        <v>0</v>
      </c>
      <c r="CS98" s="257">
        <f>MIN(IF($F64=0,0,IFERROR(ROUND(NORMINV(1-(Inputs!$K$74/100),$F98,$D$90*$F98),-1),0))*$E98,$F98)*CS$88</f>
        <v>0</v>
      </c>
      <c r="CT98" s="257">
        <f>MIN(IF($F64=0,0,IFERROR(ROUND(NORMINV(1-(Inputs!$K$74/100),$F98,$D$90*$F98),-1),0))*$E98,$F98)*CT$88</f>
        <v>0</v>
      </c>
      <c r="CU98" s="257">
        <f>MIN(IF($F64=0,0,IFERROR(ROUND(NORMINV(1-(Inputs!$K$74/100),$F98,$D$90*$F98),-1),0))*$E98,$F98)*CU$88</f>
        <v>0</v>
      </c>
      <c r="CV98" s="257">
        <f>MIN(IF($F64=0,0,IFERROR(ROUND(NORMINV(1-(Inputs!$K$74/100),$F98,$D$90*$F98),-1),0))*$E98,$F98)*CV$88</f>
        <v>0</v>
      </c>
      <c r="CW98" s="257">
        <f>MIN(IF($F64=0,0,IFERROR(ROUND(NORMINV(1-(Inputs!$K$74/100),$F98,$D$90*$F98),-1),0))*$E98,$F98)*CW$88</f>
        <v>0</v>
      </c>
      <c r="CX98" s="257">
        <f>MIN(IF($F64=0,0,IFERROR(ROUND(NORMINV(1-(Inputs!$K$74/100),$F98,$D$90*$F98),-1),0))*$E98,$F98)*CX$88</f>
        <v>0</v>
      </c>
      <c r="CY98" s="257">
        <f>MIN(IF($F64=0,0,IFERROR(ROUND(NORMINV(1-(Inputs!$K$74/100),$F98,$D$90*$F98),-1),0))*$E98,$F98)*CY$88</f>
        <v>0</v>
      </c>
      <c r="CZ98" s="257">
        <f>MIN(IF($F64=0,0,IFERROR(ROUND(NORMINV(1-(Inputs!$K$74/100),$F98,$D$90*$F98),-1),0))*$E98,$F98)*CZ$88</f>
        <v>0</v>
      </c>
      <c r="DA98" s="257">
        <f>MIN(IF($F64=0,0,IFERROR(ROUND(NORMINV(1-(Inputs!$K$74/100),$F98,$D$90*$F98),-1),0))*$E98,$F98)*DA$88</f>
        <v>0</v>
      </c>
      <c r="DB98" s="257">
        <f>MIN(IF($F64=0,0,IFERROR(ROUND(NORMINV(1-(Inputs!$K$74/100),$F98,$D$90*$F98),-1),0))*$E98,$F98)*DB$88</f>
        <v>0</v>
      </c>
    </row>
    <row r="99" spans="1:106" hidden="1" outlineLevel="1">
      <c r="A99" s="151"/>
      <c r="C99" s="73" t="str">
        <f t="shared" si="80"/>
        <v>Cerebras WSE-2</v>
      </c>
      <c r="D99" s="68">
        <f>Inputs!$K$60</f>
        <v>0.2</v>
      </c>
      <c r="E99" s="67">
        <v>0.75</v>
      </c>
      <c r="F99" s="65">
        <f>Inputs!K71/Inputs!K$15</f>
        <v>0</v>
      </c>
      <c r="G99" s="54" t="s">
        <v>90</v>
      </c>
      <c r="H99" s="341">
        <f t="shared" si="79"/>
        <v>0</v>
      </c>
      <c r="I99" s="54"/>
      <c r="J99" s="257"/>
      <c r="K99" s="257"/>
      <c r="L99" s="257"/>
      <c r="M99" s="257"/>
      <c r="N99" s="257"/>
      <c r="O99" s="257"/>
      <c r="P99" s="257"/>
      <c r="Q99" s="257"/>
      <c r="R99" s="257"/>
      <c r="S99" s="257"/>
      <c r="T99" s="257"/>
      <c r="U99" s="257"/>
      <c r="V99" s="257"/>
      <c r="W99" s="257"/>
      <c r="X99" s="257"/>
      <c r="Y99" s="257"/>
      <c r="Z99" s="257"/>
      <c r="AA99" s="257"/>
      <c r="AB99" s="257"/>
      <c r="AC99" s="257"/>
      <c r="AD99" s="257"/>
      <c r="AE99" s="257"/>
      <c r="AF99" s="257"/>
      <c r="AG99" s="257"/>
      <c r="AH99" s="257"/>
      <c r="AI99" s="257"/>
      <c r="AJ99" s="257"/>
      <c r="AK99" s="257"/>
      <c r="AL99" s="257"/>
      <c r="AM99" s="257"/>
      <c r="AN99" s="257"/>
      <c r="AO99" s="257"/>
      <c r="AP99" s="257"/>
      <c r="AQ99" s="257"/>
      <c r="AR99" s="257"/>
      <c r="AS99" s="257"/>
      <c r="AT99" s="257"/>
      <c r="AU99" s="257"/>
      <c r="AV99" s="257"/>
      <c r="AW99" s="257"/>
      <c r="AX99" s="257"/>
      <c r="AY99" s="257"/>
      <c r="AZ99" s="257"/>
      <c r="BA99" s="257"/>
      <c r="BB99" s="257"/>
      <c r="BC99" s="257"/>
      <c r="BD99" s="257"/>
      <c r="BE99" s="257"/>
      <c r="BF99" s="257"/>
      <c r="BG99" s="257"/>
      <c r="BH99" s="257"/>
      <c r="BI99" s="257"/>
      <c r="BJ99" s="257"/>
      <c r="BK99" s="257"/>
      <c r="BL99" s="257"/>
      <c r="BM99" s="257"/>
      <c r="BN99" s="257"/>
      <c r="BO99" s="257"/>
      <c r="BP99" s="257"/>
      <c r="BQ99" s="257"/>
      <c r="BR99" s="257"/>
      <c r="BS99" s="257"/>
      <c r="BT99" s="257"/>
      <c r="BU99" s="257"/>
      <c r="BV99" s="257"/>
      <c r="BW99" s="257"/>
      <c r="BX99" s="257"/>
      <c r="BY99" s="257"/>
      <c r="BZ99" s="257"/>
      <c r="CA99" s="257"/>
      <c r="CB99" s="257"/>
      <c r="CC99" s="257"/>
      <c r="CD99" s="257"/>
      <c r="CE99" s="257"/>
      <c r="CF99" s="257"/>
      <c r="CG99" s="257"/>
      <c r="CH99" s="257"/>
      <c r="CI99" s="257"/>
      <c r="CJ99" s="257"/>
      <c r="CK99" s="257"/>
      <c r="CL99" s="257"/>
      <c r="CM99" s="257"/>
      <c r="CN99" s="257"/>
      <c r="CO99" s="257"/>
      <c r="CP99" s="257"/>
      <c r="CQ99" s="257"/>
      <c r="CR99" s="257"/>
      <c r="CS99" s="257"/>
      <c r="CT99" s="257"/>
      <c r="CU99" s="257"/>
      <c r="CV99" s="257"/>
      <c r="CW99" s="257"/>
      <c r="CX99" s="257"/>
      <c r="CY99" s="257"/>
      <c r="CZ99" s="257"/>
      <c r="DA99" s="257"/>
      <c r="DB99" s="257"/>
    </row>
    <row r="100" spans="1:106" hidden="1" outlineLevel="1">
      <c r="A100" s="151"/>
      <c r="C100" s="73" t="str">
        <f t="shared" si="80"/>
        <v>Placeholder</v>
      </c>
      <c r="D100" s="68">
        <f>Inputs!$K$60</f>
        <v>0.2</v>
      </c>
      <c r="E100" s="67">
        <v>0.75</v>
      </c>
      <c r="F100" s="65">
        <f>Inputs!K71/Inputs!K$15</f>
        <v>0</v>
      </c>
      <c r="G100" s="54"/>
      <c r="H100" s="254"/>
      <c r="I100" s="54"/>
      <c r="J100" s="257">
        <f>MIN(IF($F66=0,0,IFERROR(ROUND(NORMINV(1-(Inputs!$K$74/100),$F100,$D$90*$F100),-1),0))*$E100,$F100)*J$88</f>
        <v>0</v>
      </c>
      <c r="K100" s="257">
        <f>MIN(IF($F66=0,0,IFERROR(ROUND(NORMINV(1-(Inputs!$K$74/100),$F100,$D$90*$F100),-1),0))*$E100,$F100)*K$88</f>
        <v>0</v>
      </c>
      <c r="L100" s="257">
        <f>MIN(IF($F66=0,0,IFERROR(ROUND(NORMINV(1-(Inputs!$K$74/100),$F100,$D$90*$F100),-1),0))*$E100,$F100)*L$88</f>
        <v>0</v>
      </c>
      <c r="M100" s="257">
        <f>MIN(IF($F66=0,0,IFERROR(ROUND(NORMINV(1-(Inputs!$K$74/100),$F100,$D$90*$F100),-1),0))*$E100,$F100)*M$88</f>
        <v>0</v>
      </c>
      <c r="N100" s="257">
        <f>MIN(IF($F66=0,0,IFERROR(ROUND(NORMINV(1-(Inputs!$K$74/100),$F100,$D$90*$F100),-1),0))*$E100,$F100)*N$88</f>
        <v>0</v>
      </c>
      <c r="O100" s="257">
        <f>MIN(IF($F66=0,0,IFERROR(ROUND(NORMINV(1-(Inputs!$K$74/100),$F100,$D$90*$F100),-1),0))*$E100,$F100)*O$88</f>
        <v>0</v>
      </c>
      <c r="P100" s="257">
        <f>MIN(IF($F66=0,0,IFERROR(ROUND(NORMINV(1-(Inputs!$K$74/100),$F100,$D$90*$F100),-1),0))*$E100,$F100)*P$88</f>
        <v>0</v>
      </c>
      <c r="Q100" s="257">
        <f>MIN(IF($F66=0,0,IFERROR(ROUND(NORMINV(1-(Inputs!$K$74/100),$F100,$D$90*$F100),-1),0))*$E100,$F100)*Q$88</f>
        <v>0</v>
      </c>
      <c r="R100" s="257">
        <f>MIN(IF($F66=0,0,IFERROR(ROUND(NORMINV(1-(Inputs!$K$74/100),$F100,$D$90*$F100),-1),0))*$E100,$F100)*R$88</f>
        <v>0</v>
      </c>
      <c r="S100" s="257">
        <f>MIN(IF($F66=0,0,IFERROR(ROUND(NORMINV(1-(Inputs!$K$74/100),$F100,$D$90*$F100),-1),0))*$E100,$F100)*S$88</f>
        <v>0</v>
      </c>
      <c r="T100" s="257">
        <f>MIN(IF($F66=0,0,IFERROR(ROUND(NORMINV(1-(Inputs!$K$74/100),$F100,$D$90*$F100),-1),0))*$E100,$F100)*T$88</f>
        <v>0</v>
      </c>
      <c r="U100" s="257">
        <f>MIN(IF($F66=0,0,IFERROR(ROUND(NORMINV(1-(Inputs!$K$74/100),$F100,$D$90*$F100),-1),0))*$E100,$F100)*U$88</f>
        <v>0</v>
      </c>
      <c r="V100" s="257">
        <f>MIN(IF($F66=0,0,IFERROR(ROUND(NORMINV(1-(Inputs!$K$74/100),$F100,$D$90*$F100),-1),0))*$E100,$F100)*V$88</f>
        <v>0</v>
      </c>
      <c r="W100" s="257">
        <f>MIN(IF($F66=0,0,IFERROR(ROUND(NORMINV(1-(Inputs!$K$74/100),$F100,$D$90*$F100),-1),0))*$E100,$F100)*W$88</f>
        <v>0</v>
      </c>
      <c r="X100" s="257">
        <f>MIN(IF($F66=0,0,IFERROR(ROUND(NORMINV(1-(Inputs!$K$74/100),$F100,$D$90*$F100),-1),0))*$E100,$F100)*X$88</f>
        <v>0</v>
      </c>
      <c r="Y100" s="257">
        <f>MIN(IF($F66=0,0,IFERROR(ROUND(NORMINV(1-(Inputs!$K$74/100),$F100,$D$90*$F100),-1),0))*$E100,$F100)*Y$88</f>
        <v>0</v>
      </c>
      <c r="Z100" s="257">
        <f>MIN(IF($F66=0,0,IFERROR(ROUND(NORMINV(1-(Inputs!$K$74/100),$F100,$D$90*$F100),-1),0))*$E100,$F100)*Z$88</f>
        <v>0</v>
      </c>
      <c r="AA100" s="257">
        <f>MIN(IF($F66=0,0,IFERROR(ROUND(NORMINV(1-(Inputs!$K$74/100),$F100,$D$90*$F100),-1),0))*$E100,$F100)*AA$88</f>
        <v>0</v>
      </c>
      <c r="AB100" s="257">
        <f>MIN(IF($F66=0,0,IFERROR(ROUND(NORMINV(1-(Inputs!$K$74/100),$F100,$D$90*$F100),-1),0))*$E100,$F100)*AB$88</f>
        <v>0</v>
      </c>
      <c r="AC100" s="257">
        <f>MIN(IF($F66=0,0,IFERROR(ROUND(NORMINV(1-(Inputs!$K$74/100),$F100,$D$90*$F100),-1),0))*$E100,$F100)*AC$88</f>
        <v>0</v>
      </c>
      <c r="AD100" s="257">
        <f>MIN(IF($F66=0,0,IFERROR(ROUND(NORMINV(1-(Inputs!$K$74/100),$F100,$D$90*$F100),-1),0))*$E100,$F100)*AD$88</f>
        <v>0</v>
      </c>
      <c r="AE100" s="257">
        <f>MIN(IF($F66=0,0,IFERROR(ROUND(NORMINV(1-(Inputs!$K$74/100),$F100,$D$90*$F100),-1),0))*$E100,$F100)*AE$88</f>
        <v>0</v>
      </c>
      <c r="AF100" s="257">
        <f>MIN(IF($F66=0,0,IFERROR(ROUND(NORMINV(1-(Inputs!$K$74/100),$F100,$D$90*$F100),-1),0))*$E100,$F100)*AF$88</f>
        <v>0</v>
      </c>
      <c r="AG100" s="257">
        <f>MIN(IF($F66=0,0,IFERROR(ROUND(NORMINV(1-(Inputs!$K$74/100),$F100,$D$90*$F100),-1),0))*$E100,$F100)*AG$88</f>
        <v>0</v>
      </c>
      <c r="AH100" s="257">
        <f>MIN(IF($F66=0,0,IFERROR(ROUND(NORMINV(1-(Inputs!$K$74/100),$F100,$D$90*$F100),-1),0))*$E100,$F100)*AH$88</f>
        <v>0</v>
      </c>
      <c r="AI100" s="257">
        <f>MIN(IF($F66=0,0,IFERROR(ROUND(NORMINV(1-(Inputs!$K$74/100),$F100,$D$90*$F100),-1),0))*$E100,$F100)*AI$88</f>
        <v>0</v>
      </c>
      <c r="AJ100" s="257">
        <f>MIN(IF($F66=0,0,IFERROR(ROUND(NORMINV(1-(Inputs!$K$74/100),$F100,$D$90*$F100),-1),0))*$E100,$F100)*AJ$88</f>
        <v>0</v>
      </c>
      <c r="AK100" s="257">
        <f>MIN(IF($F66=0,0,IFERROR(ROUND(NORMINV(1-(Inputs!$K$74/100),$F100,$D$90*$F100),-1),0))*$E100,$F100)*AK$88</f>
        <v>0</v>
      </c>
      <c r="AL100" s="257">
        <f>MIN(IF($F66=0,0,IFERROR(ROUND(NORMINV(1-(Inputs!$K$74/100),$F100,$D$90*$F100),-1),0))*$E100,$F100)*AL$88</f>
        <v>0</v>
      </c>
      <c r="AM100" s="257">
        <f>MIN(IF($F66=0,0,IFERROR(ROUND(NORMINV(1-(Inputs!$K$74/100),$F100,$D$90*$F100),-1),0))*$E100,$F100)*AM$88</f>
        <v>0</v>
      </c>
      <c r="AN100" s="257">
        <f>MIN(IF($F66=0,0,IFERROR(ROUND(NORMINV(1-(Inputs!$K$74/100),$F100,$D$90*$F100),-1),0))*$E100,$F100)*AN$88</f>
        <v>0</v>
      </c>
      <c r="AO100" s="257">
        <f>MIN(IF($F66=0,0,IFERROR(ROUND(NORMINV(1-(Inputs!$K$74/100),$F100,$D$90*$F100),-1),0))*$E100,$F100)*AO$88</f>
        <v>0</v>
      </c>
      <c r="AP100" s="257">
        <f>MIN(IF($F66=0,0,IFERROR(ROUND(NORMINV(1-(Inputs!$K$74/100),$F100,$D$90*$F100),-1),0))*$E100,$F100)*AP$88</f>
        <v>0</v>
      </c>
      <c r="AQ100" s="257">
        <f>MIN(IF($F66=0,0,IFERROR(ROUND(NORMINV(1-(Inputs!$K$74/100),$F100,$D$90*$F100),-1),0))*$E100,$F100)*AQ$88</f>
        <v>0</v>
      </c>
      <c r="AR100" s="257">
        <f>MIN(IF($F66=0,0,IFERROR(ROUND(NORMINV(1-(Inputs!$K$74/100),$F100,$D$90*$F100),-1),0))*$E100,$F100)*AR$88</f>
        <v>0</v>
      </c>
      <c r="AS100" s="257">
        <f>MIN(IF($F66=0,0,IFERROR(ROUND(NORMINV(1-(Inputs!$K$74/100),$F100,$D$90*$F100),-1),0))*$E100,$F100)*AS$88</f>
        <v>0</v>
      </c>
      <c r="AT100" s="257">
        <f>MIN(IF($F66=0,0,IFERROR(ROUND(NORMINV(1-(Inputs!$K$74/100),$F100,$D$90*$F100),-1),0))*$E100,$F100)*AT$88</f>
        <v>0</v>
      </c>
      <c r="AU100" s="257">
        <f>MIN(IF($F66=0,0,IFERROR(ROUND(NORMINV(1-(Inputs!$K$74/100),$F100,$D$90*$F100),-1),0))*$E100,$F100)*AU$88</f>
        <v>0</v>
      </c>
      <c r="AV100" s="257">
        <f>MIN(IF($F66=0,0,IFERROR(ROUND(NORMINV(1-(Inputs!$K$74/100),$F100,$D$90*$F100),-1),0))*$E100,$F100)*AV$88</f>
        <v>0</v>
      </c>
      <c r="AW100" s="257">
        <f>MIN(IF($F66=0,0,IFERROR(ROUND(NORMINV(1-(Inputs!$K$74/100),$F100,$D$90*$F100),-1),0))*$E100,$F100)*AW$88</f>
        <v>0</v>
      </c>
      <c r="AX100" s="257">
        <f>MIN(IF($F66=0,0,IFERROR(ROUND(NORMINV(1-(Inputs!$K$74/100),$F100,$D$90*$F100),-1),0))*$E100,$F100)*AX$88</f>
        <v>0</v>
      </c>
      <c r="AY100" s="257">
        <f>MIN(IF($F66=0,0,IFERROR(ROUND(NORMINV(1-(Inputs!$K$74/100),$F100,$D$90*$F100),-1),0))*$E100,$F100)*AY$88</f>
        <v>0</v>
      </c>
      <c r="AZ100" s="257">
        <f>MIN(IF($F66=0,0,IFERROR(ROUND(NORMINV(1-(Inputs!$K$74/100),$F100,$D$90*$F100),-1),0))*$E100,$F100)*AZ$88</f>
        <v>0</v>
      </c>
      <c r="BA100" s="257">
        <f>MIN(IF($F66=0,0,IFERROR(ROUND(NORMINV(1-(Inputs!$K$74/100),$F100,$D$90*$F100),-1),0))*$E100,$F100)*BA$88</f>
        <v>0</v>
      </c>
      <c r="BB100" s="257">
        <f>MIN(IF($F66=0,0,IFERROR(ROUND(NORMINV(1-(Inputs!$K$74/100),$F100,$D$90*$F100),-1),0))*$E100,$F100)*BB$88</f>
        <v>0</v>
      </c>
      <c r="BC100" s="257">
        <f>MIN(IF($F66=0,0,IFERROR(ROUND(NORMINV(1-(Inputs!$K$74/100),$F100,$D$90*$F100),-1),0))*$E100,$F100)*BC$88</f>
        <v>0</v>
      </c>
      <c r="BD100" s="257">
        <f>MIN(IF($F66=0,0,IFERROR(ROUND(NORMINV(1-(Inputs!$K$74/100),$F100,$D$90*$F100),-1),0))*$E100,$F100)*BD$88</f>
        <v>0</v>
      </c>
      <c r="BE100" s="257">
        <f>MIN(IF($F66=0,0,IFERROR(ROUND(NORMINV(1-(Inputs!$K$74/100),$F100,$D$90*$F100),-1),0))*$E100,$F100)*BE$88</f>
        <v>0</v>
      </c>
      <c r="BF100" s="257">
        <f>MIN(IF($F66=0,0,IFERROR(ROUND(NORMINV(1-(Inputs!$K$74/100),$F100,$D$90*$F100),-1),0))*$E100,$F100)*BF$88</f>
        <v>0</v>
      </c>
      <c r="BG100" s="257">
        <f>MIN(IF($F66=0,0,IFERROR(ROUND(NORMINV(1-(Inputs!$K$74/100),$F100,$D$90*$F100),-1),0))*$E100,$F100)*BG$88</f>
        <v>0</v>
      </c>
      <c r="BH100" s="257">
        <f>MIN(IF($F66=0,0,IFERROR(ROUND(NORMINV(1-(Inputs!$K$74/100),$F100,$D$90*$F100),-1),0))*$E100,$F100)*BH$88</f>
        <v>0</v>
      </c>
      <c r="BI100" s="257">
        <f>MIN(IF($F66=0,0,IFERROR(ROUND(NORMINV(1-(Inputs!$K$74/100),$F100,$D$90*$F100),-1),0))*$E100,$F100)*BI$88</f>
        <v>0</v>
      </c>
      <c r="BJ100" s="257">
        <f>MIN(IF($F66=0,0,IFERROR(ROUND(NORMINV(1-(Inputs!$K$74/100),$F100,$D$90*$F100),-1),0))*$E100,$F100)*BJ$88</f>
        <v>0</v>
      </c>
      <c r="BK100" s="257">
        <f>MIN(IF($F66=0,0,IFERROR(ROUND(NORMINV(1-(Inputs!$K$74/100),$F100,$D$90*$F100),-1),0))*$E100,$F100)*BK$88</f>
        <v>0</v>
      </c>
      <c r="BL100" s="257">
        <f>MIN(IF($F66=0,0,IFERROR(ROUND(NORMINV(1-(Inputs!$K$74/100),$F100,$D$90*$F100),-1),0))*$E100,$F100)*BL$88</f>
        <v>0</v>
      </c>
      <c r="BM100" s="257">
        <f>MIN(IF($F66=0,0,IFERROR(ROUND(NORMINV(1-(Inputs!$K$74/100),$F100,$D$90*$F100),-1),0))*$E100,$F100)*BM$88</f>
        <v>0</v>
      </c>
      <c r="BN100" s="257">
        <f>MIN(IF($F66=0,0,IFERROR(ROUND(NORMINV(1-(Inputs!$K$74/100),$F100,$D$90*$F100),-1),0))*$E100,$F100)*BN$88</f>
        <v>0</v>
      </c>
      <c r="BO100" s="257">
        <f>MIN(IF($F66=0,0,IFERROR(ROUND(NORMINV(1-(Inputs!$K$74/100),$F100,$D$90*$F100),-1),0))*$E100,$F100)*BO$88</f>
        <v>0</v>
      </c>
      <c r="BP100" s="257">
        <f>MIN(IF($F66=0,0,IFERROR(ROUND(NORMINV(1-(Inputs!$K$74/100),$F100,$D$90*$F100),-1),0))*$E100,$F100)*BP$88</f>
        <v>0</v>
      </c>
      <c r="BQ100" s="257">
        <f>MIN(IF($F66=0,0,IFERROR(ROUND(NORMINV(1-(Inputs!$K$74/100),$F100,$D$90*$F100),-1),0))*$E100,$F100)*BQ$88</f>
        <v>0</v>
      </c>
      <c r="BR100" s="257">
        <f>MIN(IF($F66=0,0,IFERROR(ROUND(NORMINV(1-(Inputs!$K$74/100),$F100,$D$90*$F100),-1),0))*$E100,$F100)*BR$88</f>
        <v>0</v>
      </c>
      <c r="BS100" s="257">
        <f>MIN(IF($F66=0,0,IFERROR(ROUND(NORMINV(1-(Inputs!$K$74/100),$F100,$D$90*$F100),-1),0))*$E100,$F100)*BS$88</f>
        <v>0</v>
      </c>
      <c r="BT100" s="257">
        <f>MIN(IF($F66=0,0,IFERROR(ROUND(NORMINV(1-(Inputs!$K$74/100),$F100,$D$90*$F100),-1),0))*$E100,$F100)*BT$88</f>
        <v>0</v>
      </c>
      <c r="BU100" s="257">
        <f>MIN(IF($F66=0,0,IFERROR(ROUND(NORMINV(1-(Inputs!$K$74/100),$F100,$D$90*$F100),-1),0))*$E100,$F100)*BU$88</f>
        <v>0</v>
      </c>
      <c r="BV100" s="257">
        <f>MIN(IF($F66=0,0,IFERROR(ROUND(NORMINV(1-(Inputs!$K$74/100),$F100,$D$90*$F100),-1),0))*$E100,$F100)*BV$88</f>
        <v>0</v>
      </c>
      <c r="BW100" s="257">
        <f>MIN(IF($F66=0,0,IFERROR(ROUND(NORMINV(1-(Inputs!$K$74/100),$F100,$D$90*$F100),-1),0))*$E100,$F100)*BW$88</f>
        <v>0</v>
      </c>
      <c r="BX100" s="257">
        <f>MIN(IF($F66=0,0,IFERROR(ROUND(NORMINV(1-(Inputs!$K$74/100),$F100,$D$90*$F100),-1),0))*$E100,$F100)*BX$88</f>
        <v>0</v>
      </c>
      <c r="BY100" s="257">
        <f>MIN(IF($F66=0,0,IFERROR(ROUND(NORMINV(1-(Inputs!$K$74/100),$F100,$D$90*$F100),-1),0))*$E100,$F100)*BY$88</f>
        <v>0</v>
      </c>
      <c r="BZ100" s="257">
        <f>MIN(IF($F66=0,0,IFERROR(ROUND(NORMINV(1-(Inputs!$K$74/100),$F100,$D$90*$F100),-1),0))*$E100,$F100)*BZ$88</f>
        <v>0</v>
      </c>
      <c r="CA100" s="257">
        <f>MIN(IF($F66=0,0,IFERROR(ROUND(NORMINV(1-(Inputs!$K$74/100),$F100,$D$90*$F100),-1),0))*$E100,$F100)*CA$88</f>
        <v>0</v>
      </c>
      <c r="CB100" s="257">
        <f>MIN(IF($F66=0,0,IFERROR(ROUND(NORMINV(1-(Inputs!$K$74/100),$F100,$D$90*$F100),-1),0))*$E100,$F100)*CB$88</f>
        <v>0</v>
      </c>
      <c r="CC100" s="257">
        <f>MIN(IF($F66=0,0,IFERROR(ROUND(NORMINV(1-(Inputs!$K$74/100),$F100,$D$90*$F100),-1),0))*$E100,$F100)*CC$88</f>
        <v>0</v>
      </c>
      <c r="CD100" s="257">
        <f>MIN(IF($F66=0,0,IFERROR(ROUND(NORMINV(1-(Inputs!$K$74/100),$F100,$D$90*$F100),-1),0))*$E100,$F100)*CD$88</f>
        <v>0</v>
      </c>
      <c r="CE100" s="257">
        <f>MIN(IF($F66=0,0,IFERROR(ROUND(NORMINV(1-(Inputs!$K$74/100),$F100,$D$90*$F100),-1),0))*$E100,$F100)*CE$88</f>
        <v>0</v>
      </c>
      <c r="CF100" s="257">
        <f>MIN(IF($F66=0,0,IFERROR(ROUND(NORMINV(1-(Inputs!$K$74/100),$F100,$D$90*$F100),-1),0))*$E100,$F100)*CF$88</f>
        <v>0</v>
      </c>
      <c r="CG100" s="257">
        <f>MIN(IF($F66=0,0,IFERROR(ROUND(NORMINV(1-(Inputs!$K$74/100),$F100,$D$90*$F100),-1),0))*$E100,$F100)*CG$88</f>
        <v>0</v>
      </c>
      <c r="CH100" s="257">
        <f>MIN(IF($F66=0,0,IFERROR(ROUND(NORMINV(1-(Inputs!$K$74/100),$F100,$D$90*$F100),-1),0))*$E100,$F100)*CH$88</f>
        <v>0</v>
      </c>
      <c r="CI100" s="257">
        <f>MIN(IF($F66=0,0,IFERROR(ROUND(NORMINV(1-(Inputs!$K$74/100),$F100,$D$90*$F100),-1),0))*$E100,$F100)*CI$88</f>
        <v>0</v>
      </c>
      <c r="CJ100" s="257">
        <f>MIN(IF($F66=0,0,IFERROR(ROUND(NORMINV(1-(Inputs!$K$74/100),$F100,$D$90*$F100),-1),0))*$E100,$F100)*CJ$88</f>
        <v>0</v>
      </c>
      <c r="CK100" s="257">
        <f>MIN(IF($F66=0,0,IFERROR(ROUND(NORMINV(1-(Inputs!$K$74/100),$F100,$D$90*$F100),-1),0))*$E100,$F100)*CK$88</f>
        <v>0</v>
      </c>
      <c r="CL100" s="257">
        <f>MIN(IF($F66=0,0,IFERROR(ROUND(NORMINV(1-(Inputs!$K$74/100),$F100,$D$90*$F100),-1),0))*$E100,$F100)*CL$88</f>
        <v>0</v>
      </c>
      <c r="CM100" s="257">
        <f>MIN(IF($F66=0,0,IFERROR(ROUND(NORMINV(1-(Inputs!$K$74/100),$F100,$D$90*$F100),-1),0))*$E100,$F100)*CM$88</f>
        <v>0</v>
      </c>
      <c r="CN100" s="257">
        <f>MIN(IF($F66=0,0,IFERROR(ROUND(NORMINV(1-(Inputs!$K$74/100),$F100,$D$90*$F100),-1),0))*$E100,$F100)*CN$88</f>
        <v>0</v>
      </c>
      <c r="CO100" s="257">
        <f>MIN(IF($F66=0,0,IFERROR(ROUND(NORMINV(1-(Inputs!$K$74/100),$F100,$D$90*$F100),-1),0))*$E100,$F100)*CO$88</f>
        <v>0</v>
      </c>
      <c r="CP100" s="257">
        <f>MIN(IF($F66=0,0,IFERROR(ROUND(NORMINV(1-(Inputs!$K$74/100),$F100,$D$90*$F100),-1),0))*$E100,$F100)*CP$88</f>
        <v>0</v>
      </c>
      <c r="CQ100" s="257">
        <f>MIN(IF($F66=0,0,IFERROR(ROUND(NORMINV(1-(Inputs!$K$74/100),$F100,$D$90*$F100),-1),0))*$E100,$F100)*CQ$88</f>
        <v>0</v>
      </c>
      <c r="CR100" s="257">
        <f>MIN(IF($F66=0,0,IFERROR(ROUND(NORMINV(1-(Inputs!$K$74/100),$F100,$D$90*$F100),-1),0))*$E100,$F100)*CR$88</f>
        <v>0</v>
      </c>
      <c r="CS100" s="257">
        <f>MIN(IF($F66=0,0,IFERROR(ROUND(NORMINV(1-(Inputs!$K$74/100),$F100,$D$90*$F100),-1),0))*$E100,$F100)*CS$88</f>
        <v>0</v>
      </c>
      <c r="CT100" s="257">
        <f>MIN(IF($F66=0,0,IFERROR(ROUND(NORMINV(1-(Inputs!$K$74/100),$F100,$D$90*$F100),-1),0))*$E100,$F100)*CT$88</f>
        <v>0</v>
      </c>
      <c r="CU100" s="257">
        <f>MIN(IF($F66=0,0,IFERROR(ROUND(NORMINV(1-(Inputs!$K$74/100),$F100,$D$90*$F100),-1),0))*$E100,$F100)*CU$88</f>
        <v>0</v>
      </c>
      <c r="CV100" s="257">
        <f>MIN(IF($F66=0,0,IFERROR(ROUND(NORMINV(1-(Inputs!$K$74/100),$F100,$D$90*$F100),-1),0))*$E100,$F100)*CV$88</f>
        <v>0</v>
      </c>
      <c r="CW100" s="257">
        <f>MIN(IF($F66=0,0,IFERROR(ROUND(NORMINV(1-(Inputs!$K$74/100),$F100,$D$90*$F100),-1),0))*$E100,$F100)*CW$88</f>
        <v>0</v>
      </c>
      <c r="CX100" s="257">
        <f>MIN(IF($F66=0,0,IFERROR(ROUND(NORMINV(1-(Inputs!$K$74/100),$F100,$D$90*$F100),-1),0))*$E100,$F100)*CX$88</f>
        <v>0</v>
      </c>
      <c r="CY100" s="257">
        <f>MIN(IF($F66=0,0,IFERROR(ROUND(NORMINV(1-(Inputs!$K$74/100),$F100,$D$90*$F100),-1),0))*$E100,$F100)*CY$88</f>
        <v>0</v>
      </c>
      <c r="CZ100" s="257">
        <f>MIN(IF($F66=0,0,IFERROR(ROUND(NORMINV(1-(Inputs!$K$74/100),$F100,$D$90*$F100),-1),0))*$E100,$F100)*CZ$88</f>
        <v>0</v>
      </c>
      <c r="DA100" s="257">
        <f>MIN(IF($F66=0,0,IFERROR(ROUND(NORMINV(1-(Inputs!$K$74/100),$F100,$D$90*$F100),-1),0))*$E100,$F100)*DA$88</f>
        <v>0</v>
      </c>
      <c r="DB100" s="257">
        <f>MIN(IF($F66=0,0,IFERROR(ROUND(NORMINV(1-(Inputs!$K$74/100),$F100,$D$90*$F100),-1),0))*$E100,$F100)*DB$88</f>
        <v>0</v>
      </c>
    </row>
    <row r="101" spans="1:106" collapsed="1">
      <c r="A101" s="151"/>
      <c r="C101" s="63"/>
      <c r="G101" s="54"/>
      <c r="H101" s="254"/>
      <c r="I101" s="54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  <c r="BZ101" s="153"/>
      <c r="CA101" s="153"/>
      <c r="CB101" s="153"/>
      <c r="CC101" s="153"/>
      <c r="CD101" s="153"/>
      <c r="CE101" s="153"/>
      <c r="CF101" s="153"/>
      <c r="CG101" s="153"/>
      <c r="CH101" s="153"/>
      <c r="CI101" s="153"/>
      <c r="CJ101" s="153"/>
      <c r="CK101" s="153"/>
      <c r="CL101" s="153"/>
      <c r="CM101" s="153"/>
      <c r="CN101" s="153"/>
      <c r="CO101" s="153"/>
      <c r="CP101" s="153"/>
      <c r="CQ101" s="153"/>
      <c r="CR101" s="153"/>
      <c r="CS101" s="153"/>
      <c r="CT101" s="153"/>
      <c r="CU101" s="153"/>
      <c r="CV101" s="153"/>
      <c r="CW101" s="153"/>
      <c r="CX101" s="153"/>
      <c r="CY101" s="153"/>
      <c r="CZ101" s="153"/>
      <c r="DA101" s="153"/>
      <c r="DB101" s="153"/>
    </row>
    <row r="102" spans="1:106">
      <c r="A102" s="151"/>
      <c r="C102" s="63"/>
      <c r="G102" s="54"/>
      <c r="H102" s="254"/>
      <c r="I102" s="54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  <c r="CD102" s="153"/>
      <c r="CE102" s="153"/>
      <c r="CF102" s="153"/>
      <c r="CG102" s="153"/>
      <c r="CH102" s="153"/>
      <c r="CI102" s="153"/>
      <c r="CJ102" s="153"/>
      <c r="CK102" s="153"/>
      <c r="CL102" s="153"/>
      <c r="CM102" s="153"/>
      <c r="CN102" s="153"/>
      <c r="CO102" s="153"/>
      <c r="CP102" s="153"/>
      <c r="CQ102" s="153"/>
      <c r="CR102" s="153"/>
      <c r="CS102" s="153"/>
      <c r="CT102" s="153"/>
      <c r="CU102" s="153"/>
      <c r="CV102" s="153"/>
      <c r="CW102" s="153"/>
      <c r="CX102" s="153"/>
      <c r="CY102" s="153"/>
      <c r="CZ102" s="153"/>
      <c r="DA102" s="153"/>
      <c r="DB102" s="153"/>
    </row>
    <row r="103" spans="1:106" ht="13">
      <c r="A103" s="151"/>
      <c r="C103" s="32"/>
      <c r="G103" s="54"/>
      <c r="H103" s="254"/>
      <c r="I103" s="54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  <c r="BW103" s="153"/>
      <c r="BX103" s="153"/>
      <c r="BY103" s="153"/>
      <c r="BZ103" s="153"/>
      <c r="CA103" s="153"/>
      <c r="CB103" s="153"/>
      <c r="CC103" s="153"/>
      <c r="CD103" s="153"/>
      <c r="CE103" s="153"/>
      <c r="CF103" s="153"/>
      <c r="CG103" s="153"/>
      <c r="CH103" s="153"/>
      <c r="CI103" s="153"/>
      <c r="CJ103" s="153"/>
      <c r="CK103" s="153"/>
      <c r="CL103" s="153"/>
      <c r="CM103" s="153"/>
      <c r="CN103" s="153"/>
      <c r="CO103" s="153"/>
      <c r="CP103" s="153"/>
      <c r="CQ103" s="153"/>
      <c r="CR103" s="153"/>
      <c r="CS103" s="153"/>
      <c r="CT103" s="153"/>
      <c r="CU103" s="153"/>
      <c r="CV103" s="153"/>
      <c r="CW103" s="153"/>
      <c r="CX103" s="153"/>
      <c r="CY103" s="153"/>
      <c r="CZ103" s="153"/>
      <c r="DA103" s="153"/>
      <c r="DB103" s="153"/>
    </row>
    <row r="104" spans="1:106" ht="13">
      <c r="A104" s="151"/>
      <c r="C104" s="14" t="s">
        <v>94</v>
      </c>
      <c r="H104" s="259"/>
      <c r="I104" s="29"/>
      <c r="J104" s="198">
        <f t="shared" ref="J104:BU104" si="81">SUM(J90:J101)</f>
        <v>0</v>
      </c>
      <c r="K104" s="198">
        <f t="shared" si="81"/>
        <v>0</v>
      </c>
      <c r="L104" s="198">
        <f t="shared" si="81"/>
        <v>0</v>
      </c>
      <c r="M104" s="198">
        <f t="shared" si="81"/>
        <v>0</v>
      </c>
      <c r="N104" s="198">
        <f t="shared" si="81"/>
        <v>583200</v>
      </c>
      <c r="O104" s="198">
        <f t="shared" si="81"/>
        <v>602640</v>
      </c>
      <c r="P104" s="198">
        <f t="shared" si="81"/>
        <v>583200</v>
      </c>
      <c r="Q104" s="198">
        <f t="shared" si="81"/>
        <v>602640</v>
      </c>
      <c r="R104" s="198">
        <f t="shared" si="81"/>
        <v>602640</v>
      </c>
      <c r="S104" s="198">
        <f t="shared" si="81"/>
        <v>583200</v>
      </c>
      <c r="T104" s="198">
        <f t="shared" si="81"/>
        <v>602640</v>
      </c>
      <c r="U104" s="198">
        <f t="shared" si="81"/>
        <v>583200</v>
      </c>
      <c r="V104" s="198">
        <f t="shared" si="81"/>
        <v>602640</v>
      </c>
      <c r="W104" s="198">
        <f t="shared" si="81"/>
        <v>602640</v>
      </c>
      <c r="X104" s="198">
        <f t="shared" si="81"/>
        <v>544320</v>
      </c>
      <c r="Y104" s="198">
        <f t="shared" si="81"/>
        <v>602640</v>
      </c>
      <c r="Z104" s="198">
        <f t="shared" si="81"/>
        <v>583200</v>
      </c>
      <c r="AA104" s="198">
        <f t="shared" si="81"/>
        <v>602640</v>
      </c>
      <c r="AB104" s="198">
        <f t="shared" si="81"/>
        <v>583200</v>
      </c>
      <c r="AC104" s="198">
        <f t="shared" si="81"/>
        <v>602640</v>
      </c>
      <c r="AD104" s="198">
        <f t="shared" si="81"/>
        <v>602640</v>
      </c>
      <c r="AE104" s="198">
        <f t="shared" si="81"/>
        <v>583200</v>
      </c>
      <c r="AF104" s="198">
        <f t="shared" si="81"/>
        <v>602640</v>
      </c>
      <c r="AG104" s="198">
        <f t="shared" si="81"/>
        <v>583200</v>
      </c>
      <c r="AH104" s="198">
        <f t="shared" si="81"/>
        <v>602640</v>
      </c>
      <c r="AI104" s="198">
        <f t="shared" si="81"/>
        <v>602640</v>
      </c>
      <c r="AJ104" s="198">
        <f t="shared" si="81"/>
        <v>544320</v>
      </c>
      <c r="AK104" s="198">
        <f t="shared" si="81"/>
        <v>602640</v>
      </c>
      <c r="AL104" s="198">
        <f t="shared" si="81"/>
        <v>583200</v>
      </c>
      <c r="AM104" s="198">
        <f t="shared" si="81"/>
        <v>602640</v>
      </c>
      <c r="AN104" s="198">
        <f t="shared" si="81"/>
        <v>583200</v>
      </c>
      <c r="AO104" s="198">
        <f t="shared" si="81"/>
        <v>602640</v>
      </c>
      <c r="AP104" s="198">
        <f t="shared" si="81"/>
        <v>602640</v>
      </c>
      <c r="AQ104" s="198">
        <f t="shared" si="81"/>
        <v>583200</v>
      </c>
      <c r="AR104" s="198">
        <f t="shared" si="81"/>
        <v>602640</v>
      </c>
      <c r="AS104" s="198">
        <f t="shared" si="81"/>
        <v>583200</v>
      </c>
      <c r="AT104" s="198">
        <f t="shared" si="81"/>
        <v>602640</v>
      </c>
      <c r="AU104" s="198">
        <f t="shared" si="81"/>
        <v>602640</v>
      </c>
      <c r="AV104" s="198">
        <f t="shared" si="81"/>
        <v>544320</v>
      </c>
      <c r="AW104" s="198">
        <f t="shared" si="81"/>
        <v>602640</v>
      </c>
      <c r="AX104" s="198">
        <f t="shared" si="81"/>
        <v>583200</v>
      </c>
      <c r="AY104" s="198">
        <f t="shared" si="81"/>
        <v>602640</v>
      </c>
      <c r="AZ104" s="198">
        <f t="shared" si="81"/>
        <v>583200</v>
      </c>
      <c r="BA104" s="198">
        <f t="shared" si="81"/>
        <v>602640</v>
      </c>
      <c r="BB104" s="198">
        <f t="shared" si="81"/>
        <v>602640</v>
      </c>
      <c r="BC104" s="198">
        <f t="shared" si="81"/>
        <v>583200</v>
      </c>
      <c r="BD104" s="198">
        <f t="shared" si="81"/>
        <v>602640</v>
      </c>
      <c r="BE104" s="198">
        <f t="shared" si="81"/>
        <v>583200</v>
      </c>
      <c r="BF104" s="198">
        <f t="shared" si="81"/>
        <v>602640</v>
      </c>
      <c r="BG104" s="198">
        <f t="shared" si="81"/>
        <v>602640</v>
      </c>
      <c r="BH104" s="198">
        <f t="shared" si="81"/>
        <v>563760</v>
      </c>
      <c r="BI104" s="198">
        <f t="shared" si="81"/>
        <v>602640</v>
      </c>
      <c r="BJ104" s="198">
        <f t="shared" si="81"/>
        <v>583200</v>
      </c>
      <c r="BK104" s="198">
        <f t="shared" si="81"/>
        <v>602640</v>
      </c>
      <c r="BL104" s="198">
        <f t="shared" si="81"/>
        <v>583200</v>
      </c>
      <c r="BM104" s="198">
        <f t="shared" si="81"/>
        <v>602640</v>
      </c>
      <c r="BN104" s="198">
        <f t="shared" si="81"/>
        <v>602640</v>
      </c>
      <c r="BO104" s="198">
        <f t="shared" si="81"/>
        <v>583200</v>
      </c>
      <c r="BP104" s="198">
        <f t="shared" si="81"/>
        <v>602640</v>
      </c>
      <c r="BQ104" s="198">
        <f t="shared" si="81"/>
        <v>583200</v>
      </c>
      <c r="BR104" s="198">
        <f t="shared" si="81"/>
        <v>602640</v>
      </c>
      <c r="BS104" s="198">
        <f t="shared" si="81"/>
        <v>602640</v>
      </c>
      <c r="BT104" s="198">
        <f t="shared" si="81"/>
        <v>544320</v>
      </c>
      <c r="BU104" s="198">
        <f t="shared" si="81"/>
        <v>602640</v>
      </c>
      <c r="BV104" s="198">
        <f t="shared" ref="BV104:DB104" si="82">SUM(BV90:BV101)</f>
        <v>583200</v>
      </c>
      <c r="BW104" s="198">
        <f t="shared" si="82"/>
        <v>602640</v>
      </c>
      <c r="BX104" s="198">
        <f t="shared" si="82"/>
        <v>583200</v>
      </c>
      <c r="BY104" s="198">
        <f t="shared" si="82"/>
        <v>602640</v>
      </c>
      <c r="BZ104" s="198">
        <f t="shared" si="82"/>
        <v>602640</v>
      </c>
      <c r="CA104" s="198">
        <f t="shared" si="82"/>
        <v>583200</v>
      </c>
      <c r="CB104" s="198">
        <f t="shared" si="82"/>
        <v>602640</v>
      </c>
      <c r="CC104" s="198">
        <f t="shared" si="82"/>
        <v>583200</v>
      </c>
      <c r="CD104" s="198">
        <f t="shared" si="82"/>
        <v>602640</v>
      </c>
      <c r="CE104" s="198">
        <f t="shared" si="82"/>
        <v>602640</v>
      </c>
      <c r="CF104" s="198">
        <f t="shared" si="82"/>
        <v>544320</v>
      </c>
      <c r="CG104" s="198">
        <f t="shared" si="82"/>
        <v>602640</v>
      </c>
      <c r="CH104" s="198">
        <f t="shared" si="82"/>
        <v>583200</v>
      </c>
      <c r="CI104" s="198">
        <f t="shared" si="82"/>
        <v>602640</v>
      </c>
      <c r="CJ104" s="198">
        <f t="shared" si="82"/>
        <v>583200</v>
      </c>
      <c r="CK104" s="198">
        <f t="shared" si="82"/>
        <v>602640</v>
      </c>
      <c r="CL104" s="198">
        <f t="shared" si="82"/>
        <v>602640</v>
      </c>
      <c r="CM104" s="198">
        <f t="shared" si="82"/>
        <v>583200</v>
      </c>
      <c r="CN104" s="198">
        <f t="shared" si="82"/>
        <v>602640</v>
      </c>
      <c r="CO104" s="198">
        <f t="shared" si="82"/>
        <v>583200</v>
      </c>
      <c r="CP104" s="198">
        <f t="shared" si="82"/>
        <v>602640</v>
      </c>
      <c r="CQ104" s="198">
        <f t="shared" si="82"/>
        <v>602640</v>
      </c>
      <c r="CR104" s="198">
        <f t="shared" si="82"/>
        <v>544320</v>
      </c>
      <c r="CS104" s="198">
        <f t="shared" si="82"/>
        <v>602640</v>
      </c>
      <c r="CT104" s="198">
        <f t="shared" si="82"/>
        <v>583200</v>
      </c>
      <c r="CU104" s="198">
        <f t="shared" si="82"/>
        <v>602640</v>
      </c>
      <c r="CV104" s="198">
        <f t="shared" si="82"/>
        <v>583200</v>
      </c>
      <c r="CW104" s="198">
        <f t="shared" si="82"/>
        <v>602640</v>
      </c>
      <c r="CX104" s="198">
        <f t="shared" si="82"/>
        <v>602640</v>
      </c>
      <c r="CY104" s="198">
        <f t="shared" si="82"/>
        <v>583200</v>
      </c>
      <c r="CZ104" s="198">
        <f t="shared" si="82"/>
        <v>602640</v>
      </c>
      <c r="DA104" s="198">
        <f t="shared" si="82"/>
        <v>583200</v>
      </c>
      <c r="DB104" s="198">
        <f t="shared" si="82"/>
        <v>602640</v>
      </c>
    </row>
    <row r="105" spans="1:106" ht="13">
      <c r="A105" s="151"/>
      <c r="C105" s="14"/>
      <c r="H105" s="259"/>
      <c r="I105" s="29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I105" s="260"/>
      <c r="BJ105" s="260"/>
      <c r="BK105" s="260"/>
      <c r="BL105" s="260"/>
      <c r="BM105" s="260"/>
      <c r="BN105" s="260"/>
      <c r="BO105" s="260"/>
      <c r="BP105" s="260"/>
      <c r="BQ105" s="260"/>
      <c r="BR105" s="260"/>
      <c r="BS105" s="260"/>
      <c r="BT105" s="260"/>
      <c r="BU105" s="260"/>
      <c r="BV105" s="260"/>
      <c r="BW105" s="260"/>
      <c r="BX105" s="260"/>
      <c r="BY105" s="260"/>
      <c r="BZ105" s="260"/>
      <c r="CA105" s="260"/>
      <c r="CB105" s="260"/>
      <c r="CC105" s="260"/>
      <c r="CD105" s="260"/>
      <c r="CE105" s="260"/>
      <c r="CF105" s="260"/>
      <c r="CG105" s="260"/>
      <c r="CH105" s="260"/>
      <c r="CI105" s="260"/>
      <c r="CJ105" s="260"/>
      <c r="CK105" s="260"/>
      <c r="CL105" s="260"/>
      <c r="CM105" s="260"/>
      <c r="CN105" s="260"/>
      <c r="CO105" s="260"/>
      <c r="CP105" s="260"/>
      <c r="CQ105" s="260"/>
      <c r="CR105" s="260"/>
      <c r="CS105" s="260"/>
      <c r="CT105" s="260"/>
      <c r="CU105" s="260"/>
      <c r="CV105" s="260"/>
      <c r="CW105" s="260"/>
      <c r="CX105" s="260"/>
      <c r="CY105" s="260"/>
      <c r="CZ105" s="260"/>
      <c r="DA105" s="260"/>
      <c r="DB105" s="260"/>
    </row>
    <row r="106" spans="1:106" ht="13">
      <c r="A106" s="151"/>
      <c r="C106" s="14" t="s">
        <v>275</v>
      </c>
      <c r="H106" s="259"/>
      <c r="I106" s="29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I106" s="260"/>
      <c r="BJ106" s="260"/>
      <c r="BK106" s="260"/>
      <c r="BL106" s="260"/>
      <c r="BM106" s="260"/>
      <c r="BN106" s="260"/>
      <c r="BO106" s="260"/>
      <c r="BP106" s="260"/>
      <c r="BQ106" s="260"/>
      <c r="BR106" s="260"/>
      <c r="BS106" s="260"/>
      <c r="BT106" s="260"/>
      <c r="BU106" s="260"/>
      <c r="BV106" s="260"/>
      <c r="BW106" s="260"/>
      <c r="BX106" s="260"/>
      <c r="BY106" s="260"/>
      <c r="BZ106" s="260"/>
      <c r="CA106" s="260"/>
      <c r="CB106" s="260"/>
      <c r="CC106" s="260"/>
      <c r="CD106" s="260"/>
      <c r="CE106" s="260"/>
      <c r="CF106" s="260"/>
      <c r="CG106" s="260"/>
      <c r="CH106" s="260"/>
      <c r="CI106" s="260"/>
      <c r="CJ106" s="260"/>
      <c r="CK106" s="260"/>
      <c r="CL106" s="260"/>
      <c r="CM106" s="260"/>
      <c r="CN106" s="260"/>
      <c r="CO106" s="260"/>
      <c r="CP106" s="260"/>
      <c r="CQ106" s="260"/>
      <c r="CR106" s="260"/>
      <c r="CS106" s="260"/>
      <c r="CT106" s="260"/>
      <c r="CU106" s="260"/>
      <c r="CV106" s="260"/>
      <c r="CW106" s="260"/>
      <c r="CX106" s="260"/>
      <c r="CY106" s="260"/>
      <c r="CZ106" s="260"/>
      <c r="DA106" s="260"/>
      <c r="DB106" s="260"/>
    </row>
    <row r="107" spans="1:106" ht="13">
      <c r="A107" s="151"/>
      <c r="C107" s="14"/>
      <c r="H107" s="259"/>
      <c r="I107" s="29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I107" s="260"/>
      <c r="BJ107" s="260"/>
      <c r="BK107" s="260"/>
      <c r="BL107" s="260"/>
      <c r="BM107" s="260"/>
      <c r="BN107" s="260"/>
      <c r="BO107" s="260"/>
      <c r="BP107" s="260"/>
      <c r="BQ107" s="260"/>
      <c r="BR107" s="260"/>
      <c r="BS107" s="260"/>
      <c r="BT107" s="260"/>
      <c r="BU107" s="260"/>
      <c r="BV107" s="260"/>
      <c r="BW107" s="260"/>
      <c r="BX107" s="260"/>
      <c r="BY107" s="260"/>
      <c r="BZ107" s="260"/>
      <c r="CA107" s="260"/>
      <c r="CB107" s="260"/>
      <c r="CC107" s="260"/>
      <c r="CD107" s="260"/>
      <c r="CE107" s="260"/>
      <c r="CF107" s="260"/>
      <c r="CG107" s="260"/>
      <c r="CH107" s="260"/>
      <c r="CI107" s="260"/>
      <c r="CJ107" s="260"/>
      <c r="CK107" s="260"/>
      <c r="CL107" s="260"/>
      <c r="CM107" s="260"/>
      <c r="CN107" s="260"/>
      <c r="CO107" s="260"/>
      <c r="CP107" s="260"/>
      <c r="CQ107" s="260"/>
      <c r="CR107" s="260"/>
      <c r="CS107" s="260"/>
      <c r="CT107" s="260"/>
      <c r="CU107" s="260"/>
      <c r="CV107" s="260"/>
      <c r="CW107" s="260"/>
      <c r="CX107" s="260"/>
      <c r="CY107" s="260"/>
      <c r="CZ107" s="260"/>
      <c r="DA107" s="260"/>
      <c r="DB107" s="260"/>
    </row>
    <row r="108" spans="1:106">
      <c r="A108" s="151"/>
      <c r="C108" s="5" t="s">
        <v>272</v>
      </c>
      <c r="H108" s="259"/>
      <c r="I108" s="29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I108" s="260"/>
      <c r="BJ108" s="260"/>
      <c r="BK108" s="260"/>
      <c r="BL108" s="260"/>
      <c r="BM108" s="260"/>
      <c r="BN108" s="260"/>
      <c r="BO108" s="260"/>
      <c r="BP108" s="260"/>
      <c r="BQ108" s="260"/>
      <c r="BR108" s="260"/>
      <c r="BS108" s="260"/>
      <c r="BT108" s="260"/>
      <c r="BU108" s="260"/>
      <c r="BV108" s="260"/>
      <c r="BW108" s="260"/>
      <c r="BX108" s="260"/>
      <c r="BY108" s="260"/>
      <c r="BZ108" s="260"/>
      <c r="CA108" s="260"/>
      <c r="CB108" s="260"/>
      <c r="CC108" s="260"/>
      <c r="CD108" s="260"/>
      <c r="CE108" s="260"/>
      <c r="CF108" s="260"/>
      <c r="CG108" s="260"/>
      <c r="CH108" s="260"/>
      <c r="CI108" s="260"/>
      <c r="CJ108" s="260"/>
      <c r="CK108" s="260"/>
      <c r="CL108" s="260"/>
      <c r="CM108" s="260"/>
      <c r="CN108" s="260"/>
      <c r="CO108" s="260"/>
      <c r="CP108" s="260"/>
      <c r="CQ108" s="260"/>
      <c r="CR108" s="260"/>
      <c r="CS108" s="260"/>
      <c r="CT108" s="260"/>
      <c r="CU108" s="260"/>
      <c r="CV108" s="260"/>
      <c r="CW108" s="260"/>
      <c r="CX108" s="260"/>
      <c r="CY108" s="260"/>
      <c r="CZ108" s="260"/>
      <c r="DA108" s="260"/>
      <c r="DB108" s="260"/>
    </row>
    <row r="109" spans="1:106" ht="13">
      <c r="A109" s="151"/>
      <c r="C109" s="14"/>
      <c r="D109" s="54" t="s">
        <v>277</v>
      </c>
      <c r="E109" s="261" t="s">
        <v>274</v>
      </c>
      <c r="F109" s="261" t="s">
        <v>276</v>
      </c>
      <c r="H109" s="259"/>
      <c r="I109" s="29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I109" s="260"/>
      <c r="BJ109" s="260"/>
      <c r="BK109" s="260"/>
      <c r="BL109" s="260"/>
      <c r="BM109" s="260"/>
      <c r="BN109" s="260"/>
      <c r="BO109" s="260"/>
      <c r="BP109" s="260"/>
      <c r="BQ109" s="260"/>
      <c r="BR109" s="260"/>
      <c r="BS109" s="260"/>
      <c r="BT109" s="260"/>
      <c r="BU109" s="260"/>
      <c r="BV109" s="260"/>
      <c r="BW109" s="260"/>
      <c r="BX109" s="260"/>
      <c r="BY109" s="260"/>
      <c r="BZ109" s="260"/>
      <c r="CA109" s="260"/>
      <c r="CB109" s="260"/>
      <c r="CC109" s="260"/>
      <c r="CD109" s="260"/>
      <c r="CE109" s="260"/>
      <c r="CF109" s="260"/>
      <c r="CG109" s="260"/>
      <c r="CH109" s="260"/>
      <c r="CI109" s="260"/>
      <c r="CJ109" s="260"/>
      <c r="CK109" s="260"/>
      <c r="CL109" s="260"/>
      <c r="CM109" s="260"/>
      <c r="CN109" s="260"/>
      <c r="CO109" s="260"/>
      <c r="CP109" s="260"/>
      <c r="CQ109" s="260"/>
      <c r="CR109" s="260"/>
      <c r="CS109" s="260"/>
      <c r="CT109" s="260"/>
      <c r="CU109" s="260"/>
      <c r="CV109" s="260"/>
      <c r="CW109" s="260"/>
      <c r="CX109" s="260"/>
      <c r="CY109" s="260"/>
      <c r="CZ109" s="260"/>
      <c r="DA109" s="260"/>
      <c r="DB109" s="260"/>
    </row>
    <row r="110" spans="1:106">
      <c r="A110" s="151"/>
      <c r="C110" s="34" t="str">
        <f>C90</f>
        <v>A100</v>
      </c>
      <c r="D110" s="123">
        <f>$F$19</f>
        <v>46844</v>
      </c>
      <c r="E110" s="108">
        <v>3</v>
      </c>
      <c r="F110" s="106">
        <v>0.4</v>
      </c>
      <c r="G110" s="54" t="s">
        <v>90</v>
      </c>
      <c r="H110" s="259"/>
      <c r="I110" s="29"/>
      <c r="J110" s="260">
        <f>IFERROR(IF(J$8&gt;EDATE($D110,$E110*12-1),0,J90*$F110),0)</f>
        <v>0</v>
      </c>
      <c r="K110" s="260">
        <f t="shared" ref="K110:BV119" si="83">IFERROR(IF(K$8&gt;EDATE($D110,$E110*12-1),0,K90*$F110),0)</f>
        <v>0</v>
      </c>
      <c r="L110" s="260">
        <f t="shared" si="83"/>
        <v>0</v>
      </c>
      <c r="M110" s="260">
        <f t="shared" si="83"/>
        <v>0</v>
      </c>
      <c r="N110" s="260">
        <f t="shared" si="83"/>
        <v>0</v>
      </c>
      <c r="O110" s="260">
        <f t="shared" si="83"/>
        <v>0</v>
      </c>
      <c r="P110" s="260">
        <f t="shared" si="83"/>
        <v>0</v>
      </c>
      <c r="Q110" s="260">
        <f t="shared" si="83"/>
        <v>0</v>
      </c>
      <c r="R110" s="260">
        <f t="shared" si="83"/>
        <v>0</v>
      </c>
      <c r="S110" s="260">
        <f t="shared" si="83"/>
        <v>0</v>
      </c>
      <c r="T110" s="260">
        <f t="shared" si="83"/>
        <v>0</v>
      </c>
      <c r="U110" s="260">
        <f t="shared" si="83"/>
        <v>0</v>
      </c>
      <c r="V110" s="260">
        <f t="shared" si="83"/>
        <v>0</v>
      </c>
      <c r="W110" s="260">
        <f t="shared" si="83"/>
        <v>0</v>
      </c>
      <c r="X110" s="260">
        <f t="shared" si="83"/>
        <v>0</v>
      </c>
      <c r="Y110" s="260">
        <f t="shared" si="83"/>
        <v>0</v>
      </c>
      <c r="Z110" s="260">
        <f t="shared" si="83"/>
        <v>0</v>
      </c>
      <c r="AA110" s="260">
        <f t="shared" si="83"/>
        <v>0</v>
      </c>
      <c r="AB110" s="260">
        <f t="shared" si="83"/>
        <v>0</v>
      </c>
      <c r="AC110" s="260">
        <f t="shared" si="83"/>
        <v>0</v>
      </c>
      <c r="AD110" s="260">
        <f t="shared" si="83"/>
        <v>0</v>
      </c>
      <c r="AE110" s="260">
        <f t="shared" si="83"/>
        <v>0</v>
      </c>
      <c r="AF110" s="260">
        <f t="shared" si="83"/>
        <v>0</v>
      </c>
      <c r="AG110" s="260">
        <f t="shared" si="83"/>
        <v>0</v>
      </c>
      <c r="AH110" s="260">
        <f t="shared" si="83"/>
        <v>0</v>
      </c>
      <c r="AI110" s="260">
        <f t="shared" si="83"/>
        <v>0</v>
      </c>
      <c r="AJ110" s="260">
        <f t="shared" si="83"/>
        <v>0</v>
      </c>
      <c r="AK110" s="260">
        <f t="shared" si="83"/>
        <v>0</v>
      </c>
      <c r="AL110" s="260">
        <f t="shared" si="83"/>
        <v>0</v>
      </c>
      <c r="AM110" s="260">
        <f t="shared" si="83"/>
        <v>0</v>
      </c>
      <c r="AN110" s="260">
        <f t="shared" si="83"/>
        <v>0</v>
      </c>
      <c r="AO110" s="260">
        <f t="shared" si="83"/>
        <v>0</v>
      </c>
      <c r="AP110" s="260">
        <f t="shared" si="83"/>
        <v>0</v>
      </c>
      <c r="AQ110" s="260">
        <f t="shared" si="83"/>
        <v>0</v>
      </c>
      <c r="AR110" s="260">
        <f t="shared" si="83"/>
        <v>0</v>
      </c>
      <c r="AS110" s="260">
        <f t="shared" si="83"/>
        <v>0</v>
      </c>
      <c r="AT110" s="260">
        <f t="shared" si="83"/>
        <v>0</v>
      </c>
      <c r="AU110" s="260">
        <f t="shared" si="83"/>
        <v>0</v>
      </c>
      <c r="AV110" s="260">
        <f t="shared" si="83"/>
        <v>0</v>
      </c>
      <c r="AW110" s="260">
        <f t="shared" si="83"/>
        <v>0</v>
      </c>
      <c r="AX110" s="260">
        <f t="shared" si="83"/>
        <v>0</v>
      </c>
      <c r="AY110" s="260">
        <f t="shared" si="83"/>
        <v>0</v>
      </c>
      <c r="AZ110" s="260">
        <f t="shared" si="83"/>
        <v>0</v>
      </c>
      <c r="BA110" s="260">
        <f t="shared" si="83"/>
        <v>0</v>
      </c>
      <c r="BB110" s="260">
        <f t="shared" si="83"/>
        <v>0</v>
      </c>
      <c r="BC110" s="260">
        <f t="shared" si="83"/>
        <v>0</v>
      </c>
      <c r="BD110" s="260">
        <f t="shared" si="83"/>
        <v>0</v>
      </c>
      <c r="BE110" s="260">
        <f t="shared" si="83"/>
        <v>0</v>
      </c>
      <c r="BF110" s="260">
        <f t="shared" si="83"/>
        <v>0</v>
      </c>
      <c r="BG110" s="260">
        <f t="shared" si="83"/>
        <v>0</v>
      </c>
      <c r="BH110" s="260">
        <f t="shared" si="83"/>
        <v>0</v>
      </c>
      <c r="BI110" s="260">
        <f t="shared" si="83"/>
        <v>0</v>
      </c>
      <c r="BJ110" s="260">
        <f t="shared" si="83"/>
        <v>0</v>
      </c>
      <c r="BK110" s="260">
        <f t="shared" si="83"/>
        <v>0</v>
      </c>
      <c r="BL110" s="260">
        <f t="shared" si="83"/>
        <v>0</v>
      </c>
      <c r="BM110" s="260">
        <f t="shared" si="83"/>
        <v>0</v>
      </c>
      <c r="BN110" s="260">
        <f t="shared" si="83"/>
        <v>0</v>
      </c>
      <c r="BO110" s="260">
        <f t="shared" si="83"/>
        <v>0</v>
      </c>
      <c r="BP110" s="260">
        <f t="shared" si="83"/>
        <v>0</v>
      </c>
      <c r="BQ110" s="260">
        <f t="shared" si="83"/>
        <v>0</v>
      </c>
      <c r="BR110" s="260">
        <f t="shared" si="83"/>
        <v>0</v>
      </c>
      <c r="BS110" s="260">
        <f t="shared" si="83"/>
        <v>0</v>
      </c>
      <c r="BT110" s="260">
        <f t="shared" si="83"/>
        <v>0</v>
      </c>
      <c r="BU110" s="260">
        <f t="shared" si="83"/>
        <v>0</v>
      </c>
      <c r="BV110" s="260">
        <f t="shared" si="83"/>
        <v>0</v>
      </c>
      <c r="BW110" s="260">
        <f t="shared" ref="BW110:DB115" si="84">IFERROR(IF(BW$8&gt;EDATE($D110,$E110*12-1),0,BW90*$F110),0)</f>
        <v>0</v>
      </c>
      <c r="BX110" s="260">
        <f t="shared" si="84"/>
        <v>0</v>
      </c>
      <c r="BY110" s="260">
        <f t="shared" si="84"/>
        <v>0</v>
      </c>
      <c r="BZ110" s="260">
        <f t="shared" si="84"/>
        <v>0</v>
      </c>
      <c r="CA110" s="260">
        <f t="shared" si="84"/>
        <v>0</v>
      </c>
      <c r="CB110" s="260">
        <f t="shared" si="84"/>
        <v>0</v>
      </c>
      <c r="CC110" s="260">
        <f t="shared" si="84"/>
        <v>0</v>
      </c>
      <c r="CD110" s="260">
        <f t="shared" si="84"/>
        <v>0</v>
      </c>
      <c r="CE110" s="260">
        <f t="shared" si="84"/>
        <v>0</v>
      </c>
      <c r="CF110" s="260">
        <f t="shared" si="84"/>
        <v>0</v>
      </c>
      <c r="CG110" s="260">
        <f t="shared" si="84"/>
        <v>0</v>
      </c>
      <c r="CH110" s="260">
        <f t="shared" si="84"/>
        <v>0</v>
      </c>
      <c r="CI110" s="260">
        <f t="shared" si="84"/>
        <v>0</v>
      </c>
      <c r="CJ110" s="260">
        <f t="shared" si="84"/>
        <v>0</v>
      </c>
      <c r="CK110" s="260">
        <f t="shared" si="84"/>
        <v>0</v>
      </c>
      <c r="CL110" s="260">
        <f t="shared" si="84"/>
        <v>0</v>
      </c>
      <c r="CM110" s="260">
        <f t="shared" si="84"/>
        <v>0</v>
      </c>
      <c r="CN110" s="260">
        <f t="shared" si="84"/>
        <v>0</v>
      </c>
      <c r="CO110" s="260">
        <f t="shared" si="84"/>
        <v>0</v>
      </c>
      <c r="CP110" s="260">
        <f t="shared" si="84"/>
        <v>0</v>
      </c>
      <c r="CQ110" s="260">
        <f t="shared" si="84"/>
        <v>0</v>
      </c>
      <c r="CR110" s="260">
        <f t="shared" si="84"/>
        <v>0</v>
      </c>
      <c r="CS110" s="260">
        <f t="shared" si="84"/>
        <v>0</v>
      </c>
      <c r="CT110" s="260">
        <f t="shared" si="84"/>
        <v>0</v>
      </c>
      <c r="CU110" s="260">
        <f t="shared" si="84"/>
        <v>0</v>
      </c>
      <c r="CV110" s="260">
        <f t="shared" si="84"/>
        <v>0</v>
      </c>
      <c r="CW110" s="260">
        <f t="shared" si="84"/>
        <v>0</v>
      </c>
      <c r="CX110" s="260">
        <f t="shared" si="84"/>
        <v>0</v>
      </c>
      <c r="CY110" s="260">
        <f t="shared" si="84"/>
        <v>0</v>
      </c>
      <c r="CZ110" s="260">
        <f t="shared" si="84"/>
        <v>0</v>
      </c>
      <c r="DA110" s="260">
        <f t="shared" si="84"/>
        <v>0</v>
      </c>
      <c r="DB110" s="260">
        <f t="shared" si="84"/>
        <v>0</v>
      </c>
    </row>
    <row r="111" spans="1:106">
      <c r="A111" s="151"/>
      <c r="C111" s="34" t="str">
        <f t="shared" ref="C111:C120" si="85">C91</f>
        <v>H100</v>
      </c>
      <c r="D111" s="123">
        <f t="shared" ref="D111:D114" si="86">$F$19</f>
        <v>46844</v>
      </c>
      <c r="E111" s="108">
        <v>3</v>
      </c>
      <c r="F111" s="106">
        <v>0.4</v>
      </c>
      <c r="G111" s="54" t="s">
        <v>90</v>
      </c>
      <c r="H111" s="259"/>
      <c r="I111" s="29"/>
      <c r="J111" s="260">
        <f t="shared" ref="J111:BU114" si="87">IFERROR(IF(J$8&gt;EDATE($D111,$E111*12-1),0,J91*$F111),0)</f>
        <v>0</v>
      </c>
      <c r="K111" s="260">
        <f t="shared" si="87"/>
        <v>0</v>
      </c>
      <c r="L111" s="260">
        <f t="shared" si="87"/>
        <v>0</v>
      </c>
      <c r="M111" s="260">
        <f t="shared" si="87"/>
        <v>0</v>
      </c>
      <c r="N111" s="260">
        <f t="shared" si="87"/>
        <v>51840</v>
      </c>
      <c r="O111" s="260">
        <f t="shared" si="87"/>
        <v>53568</v>
      </c>
      <c r="P111" s="260">
        <f t="shared" si="87"/>
        <v>51840</v>
      </c>
      <c r="Q111" s="260">
        <f t="shared" si="87"/>
        <v>53568</v>
      </c>
      <c r="R111" s="260">
        <f t="shared" si="87"/>
        <v>53568</v>
      </c>
      <c r="S111" s="260">
        <f t="shared" si="87"/>
        <v>51840</v>
      </c>
      <c r="T111" s="260">
        <f t="shared" si="87"/>
        <v>53568</v>
      </c>
      <c r="U111" s="260">
        <f t="shared" si="87"/>
        <v>51840</v>
      </c>
      <c r="V111" s="260">
        <f t="shared" si="87"/>
        <v>53568</v>
      </c>
      <c r="W111" s="260">
        <f t="shared" si="87"/>
        <v>53568</v>
      </c>
      <c r="X111" s="260">
        <f t="shared" si="87"/>
        <v>48384</v>
      </c>
      <c r="Y111" s="260">
        <f t="shared" si="87"/>
        <v>53568</v>
      </c>
      <c r="Z111" s="260">
        <f t="shared" si="87"/>
        <v>51840</v>
      </c>
      <c r="AA111" s="260">
        <f t="shared" si="87"/>
        <v>53568</v>
      </c>
      <c r="AB111" s="260">
        <f t="shared" si="87"/>
        <v>51840</v>
      </c>
      <c r="AC111" s="260">
        <f t="shared" si="87"/>
        <v>53568</v>
      </c>
      <c r="AD111" s="260">
        <f t="shared" si="87"/>
        <v>53568</v>
      </c>
      <c r="AE111" s="260">
        <f t="shared" si="87"/>
        <v>51840</v>
      </c>
      <c r="AF111" s="260">
        <f t="shared" si="87"/>
        <v>53568</v>
      </c>
      <c r="AG111" s="260">
        <f t="shared" si="87"/>
        <v>51840</v>
      </c>
      <c r="AH111" s="260">
        <f t="shared" si="87"/>
        <v>53568</v>
      </c>
      <c r="AI111" s="260">
        <f t="shared" si="87"/>
        <v>53568</v>
      </c>
      <c r="AJ111" s="260">
        <f t="shared" si="87"/>
        <v>48384</v>
      </c>
      <c r="AK111" s="260">
        <f t="shared" si="87"/>
        <v>53568</v>
      </c>
      <c r="AL111" s="260">
        <f t="shared" si="87"/>
        <v>51840</v>
      </c>
      <c r="AM111" s="260">
        <f t="shared" si="87"/>
        <v>53568</v>
      </c>
      <c r="AN111" s="260">
        <f t="shared" si="87"/>
        <v>51840</v>
      </c>
      <c r="AO111" s="260">
        <f t="shared" si="87"/>
        <v>53568</v>
      </c>
      <c r="AP111" s="260">
        <f t="shared" si="87"/>
        <v>53568</v>
      </c>
      <c r="AQ111" s="260">
        <f t="shared" si="87"/>
        <v>51840</v>
      </c>
      <c r="AR111" s="260">
        <f t="shared" si="87"/>
        <v>53568</v>
      </c>
      <c r="AS111" s="260">
        <f t="shared" si="87"/>
        <v>51840</v>
      </c>
      <c r="AT111" s="260">
        <f t="shared" si="87"/>
        <v>53568</v>
      </c>
      <c r="AU111" s="260">
        <f t="shared" si="87"/>
        <v>53568</v>
      </c>
      <c r="AV111" s="260">
        <f t="shared" si="87"/>
        <v>48384</v>
      </c>
      <c r="AW111" s="260">
        <f t="shared" si="87"/>
        <v>53568</v>
      </c>
      <c r="AX111" s="260">
        <f t="shared" si="87"/>
        <v>0</v>
      </c>
      <c r="AY111" s="260">
        <f t="shared" si="87"/>
        <v>0</v>
      </c>
      <c r="AZ111" s="260">
        <f t="shared" si="87"/>
        <v>0</v>
      </c>
      <c r="BA111" s="260">
        <f t="shared" si="87"/>
        <v>0</v>
      </c>
      <c r="BB111" s="260">
        <f t="shared" si="87"/>
        <v>0</v>
      </c>
      <c r="BC111" s="260">
        <f t="shared" si="87"/>
        <v>0</v>
      </c>
      <c r="BD111" s="260">
        <f t="shared" si="87"/>
        <v>0</v>
      </c>
      <c r="BE111" s="260">
        <f t="shared" si="87"/>
        <v>0</v>
      </c>
      <c r="BF111" s="260">
        <f t="shared" si="87"/>
        <v>0</v>
      </c>
      <c r="BG111" s="260">
        <f t="shared" si="87"/>
        <v>0</v>
      </c>
      <c r="BH111" s="260">
        <f t="shared" si="87"/>
        <v>0</v>
      </c>
      <c r="BI111" s="260">
        <f t="shared" si="87"/>
        <v>0</v>
      </c>
      <c r="BJ111" s="260">
        <f t="shared" si="87"/>
        <v>0</v>
      </c>
      <c r="BK111" s="260">
        <f t="shared" si="87"/>
        <v>0</v>
      </c>
      <c r="BL111" s="260">
        <f t="shared" si="87"/>
        <v>0</v>
      </c>
      <c r="BM111" s="260">
        <f t="shared" si="87"/>
        <v>0</v>
      </c>
      <c r="BN111" s="260">
        <f t="shared" si="87"/>
        <v>0</v>
      </c>
      <c r="BO111" s="260">
        <f t="shared" si="87"/>
        <v>0</v>
      </c>
      <c r="BP111" s="260">
        <f t="shared" si="87"/>
        <v>0</v>
      </c>
      <c r="BQ111" s="260">
        <f t="shared" si="87"/>
        <v>0</v>
      </c>
      <c r="BR111" s="260">
        <f t="shared" si="87"/>
        <v>0</v>
      </c>
      <c r="BS111" s="260">
        <f t="shared" si="87"/>
        <v>0</v>
      </c>
      <c r="BT111" s="260">
        <f t="shared" si="87"/>
        <v>0</v>
      </c>
      <c r="BU111" s="260">
        <f t="shared" si="87"/>
        <v>0</v>
      </c>
      <c r="BV111" s="260">
        <f t="shared" si="83"/>
        <v>0</v>
      </c>
      <c r="BW111" s="260">
        <f t="shared" si="84"/>
        <v>0</v>
      </c>
      <c r="BX111" s="260">
        <f t="shared" si="84"/>
        <v>0</v>
      </c>
      <c r="BY111" s="260">
        <f t="shared" si="84"/>
        <v>0</v>
      </c>
      <c r="BZ111" s="260">
        <f t="shared" si="84"/>
        <v>0</v>
      </c>
      <c r="CA111" s="260">
        <f t="shared" si="84"/>
        <v>0</v>
      </c>
      <c r="CB111" s="260">
        <f t="shared" si="84"/>
        <v>0</v>
      </c>
      <c r="CC111" s="260">
        <f t="shared" si="84"/>
        <v>0</v>
      </c>
      <c r="CD111" s="260">
        <f t="shared" si="84"/>
        <v>0</v>
      </c>
      <c r="CE111" s="260">
        <f t="shared" si="84"/>
        <v>0</v>
      </c>
      <c r="CF111" s="260">
        <f t="shared" si="84"/>
        <v>0</v>
      </c>
      <c r="CG111" s="260">
        <f t="shared" si="84"/>
        <v>0</v>
      </c>
      <c r="CH111" s="260">
        <f t="shared" si="84"/>
        <v>0</v>
      </c>
      <c r="CI111" s="260">
        <f t="shared" si="84"/>
        <v>0</v>
      </c>
      <c r="CJ111" s="260">
        <f t="shared" si="84"/>
        <v>0</v>
      </c>
      <c r="CK111" s="260">
        <f t="shared" si="84"/>
        <v>0</v>
      </c>
      <c r="CL111" s="260">
        <f t="shared" si="84"/>
        <v>0</v>
      </c>
      <c r="CM111" s="260">
        <f t="shared" si="84"/>
        <v>0</v>
      </c>
      <c r="CN111" s="260">
        <f t="shared" si="84"/>
        <v>0</v>
      </c>
      <c r="CO111" s="260">
        <f t="shared" si="84"/>
        <v>0</v>
      </c>
      <c r="CP111" s="260">
        <f t="shared" si="84"/>
        <v>0</v>
      </c>
      <c r="CQ111" s="260">
        <f t="shared" si="84"/>
        <v>0</v>
      </c>
      <c r="CR111" s="260">
        <f t="shared" si="84"/>
        <v>0</v>
      </c>
      <c r="CS111" s="260">
        <f t="shared" si="84"/>
        <v>0</v>
      </c>
      <c r="CT111" s="260">
        <f t="shared" si="84"/>
        <v>0</v>
      </c>
      <c r="CU111" s="260">
        <f t="shared" si="84"/>
        <v>0</v>
      </c>
      <c r="CV111" s="260">
        <f t="shared" si="84"/>
        <v>0</v>
      </c>
      <c r="CW111" s="260">
        <f t="shared" si="84"/>
        <v>0</v>
      </c>
      <c r="CX111" s="260">
        <f t="shared" si="84"/>
        <v>0</v>
      </c>
      <c r="CY111" s="260">
        <f t="shared" si="84"/>
        <v>0</v>
      </c>
      <c r="CZ111" s="260">
        <f t="shared" si="84"/>
        <v>0</v>
      </c>
      <c r="DA111" s="260">
        <f t="shared" si="84"/>
        <v>0</v>
      </c>
      <c r="DB111" s="260">
        <f t="shared" si="84"/>
        <v>0</v>
      </c>
    </row>
    <row r="112" spans="1:106">
      <c r="A112" s="151"/>
      <c r="C112" s="34" t="str">
        <f t="shared" si="85"/>
        <v>B200</v>
      </c>
      <c r="D112" s="123">
        <f t="shared" si="86"/>
        <v>46844</v>
      </c>
      <c r="E112" s="108">
        <v>3</v>
      </c>
      <c r="F112" s="106">
        <v>0.4</v>
      </c>
      <c r="G112" s="54" t="s">
        <v>90</v>
      </c>
      <c r="H112" s="259"/>
      <c r="I112" s="29"/>
      <c r="J112" s="260">
        <f t="shared" si="87"/>
        <v>0</v>
      </c>
      <c r="K112" s="260">
        <f t="shared" si="87"/>
        <v>0</v>
      </c>
      <c r="L112" s="260">
        <f t="shared" si="87"/>
        <v>0</v>
      </c>
      <c r="M112" s="260">
        <f t="shared" si="87"/>
        <v>0</v>
      </c>
      <c r="N112" s="260">
        <f t="shared" si="87"/>
        <v>103680</v>
      </c>
      <c r="O112" s="260">
        <f t="shared" si="87"/>
        <v>107136</v>
      </c>
      <c r="P112" s="260">
        <f t="shared" si="87"/>
        <v>103680</v>
      </c>
      <c r="Q112" s="260">
        <f t="shared" si="87"/>
        <v>107136</v>
      </c>
      <c r="R112" s="260">
        <f t="shared" si="87"/>
        <v>107136</v>
      </c>
      <c r="S112" s="260">
        <f t="shared" si="87"/>
        <v>103680</v>
      </c>
      <c r="T112" s="260">
        <f t="shared" si="87"/>
        <v>107136</v>
      </c>
      <c r="U112" s="260">
        <f t="shared" si="87"/>
        <v>103680</v>
      </c>
      <c r="V112" s="260">
        <f t="shared" si="87"/>
        <v>107136</v>
      </c>
      <c r="W112" s="260">
        <f t="shared" si="87"/>
        <v>107136</v>
      </c>
      <c r="X112" s="260">
        <f t="shared" si="87"/>
        <v>96768</v>
      </c>
      <c r="Y112" s="260">
        <f t="shared" si="87"/>
        <v>107136</v>
      </c>
      <c r="Z112" s="260">
        <f t="shared" si="87"/>
        <v>103680</v>
      </c>
      <c r="AA112" s="260">
        <f t="shared" si="87"/>
        <v>107136</v>
      </c>
      <c r="AB112" s="260">
        <f t="shared" si="87"/>
        <v>103680</v>
      </c>
      <c r="AC112" s="260">
        <f t="shared" si="87"/>
        <v>107136</v>
      </c>
      <c r="AD112" s="260">
        <f t="shared" si="87"/>
        <v>107136</v>
      </c>
      <c r="AE112" s="260">
        <f t="shared" si="87"/>
        <v>103680</v>
      </c>
      <c r="AF112" s="260">
        <f t="shared" si="87"/>
        <v>107136</v>
      </c>
      <c r="AG112" s="260">
        <f t="shared" si="87"/>
        <v>103680</v>
      </c>
      <c r="AH112" s="260">
        <f t="shared" si="87"/>
        <v>107136</v>
      </c>
      <c r="AI112" s="260">
        <f t="shared" si="87"/>
        <v>107136</v>
      </c>
      <c r="AJ112" s="260">
        <f t="shared" si="87"/>
        <v>96768</v>
      </c>
      <c r="AK112" s="260">
        <f t="shared" si="87"/>
        <v>107136</v>
      </c>
      <c r="AL112" s="260">
        <f t="shared" si="87"/>
        <v>103680</v>
      </c>
      <c r="AM112" s="260">
        <f t="shared" si="87"/>
        <v>107136</v>
      </c>
      <c r="AN112" s="260">
        <f t="shared" si="87"/>
        <v>103680</v>
      </c>
      <c r="AO112" s="260">
        <f t="shared" si="87"/>
        <v>107136</v>
      </c>
      <c r="AP112" s="260">
        <f t="shared" si="87"/>
        <v>107136</v>
      </c>
      <c r="AQ112" s="260">
        <f t="shared" si="87"/>
        <v>103680</v>
      </c>
      <c r="AR112" s="260">
        <f t="shared" si="87"/>
        <v>107136</v>
      </c>
      <c r="AS112" s="260">
        <f t="shared" si="87"/>
        <v>103680</v>
      </c>
      <c r="AT112" s="260">
        <f t="shared" si="87"/>
        <v>107136</v>
      </c>
      <c r="AU112" s="260">
        <f t="shared" si="87"/>
        <v>107136</v>
      </c>
      <c r="AV112" s="260">
        <f t="shared" si="87"/>
        <v>96768</v>
      </c>
      <c r="AW112" s="260">
        <f t="shared" si="87"/>
        <v>107136</v>
      </c>
      <c r="AX112" s="260">
        <f t="shared" si="87"/>
        <v>0</v>
      </c>
      <c r="AY112" s="260">
        <f t="shared" si="87"/>
        <v>0</v>
      </c>
      <c r="AZ112" s="260">
        <f t="shared" si="87"/>
        <v>0</v>
      </c>
      <c r="BA112" s="260">
        <f t="shared" si="87"/>
        <v>0</v>
      </c>
      <c r="BB112" s="260">
        <f t="shared" si="87"/>
        <v>0</v>
      </c>
      <c r="BC112" s="260">
        <f t="shared" si="87"/>
        <v>0</v>
      </c>
      <c r="BD112" s="260">
        <f t="shared" si="87"/>
        <v>0</v>
      </c>
      <c r="BE112" s="260">
        <f t="shared" si="87"/>
        <v>0</v>
      </c>
      <c r="BF112" s="260">
        <f t="shared" si="87"/>
        <v>0</v>
      </c>
      <c r="BG112" s="260">
        <f t="shared" si="87"/>
        <v>0</v>
      </c>
      <c r="BH112" s="260">
        <f t="shared" si="87"/>
        <v>0</v>
      </c>
      <c r="BI112" s="260">
        <f t="shared" si="87"/>
        <v>0</v>
      </c>
      <c r="BJ112" s="260">
        <f t="shared" si="87"/>
        <v>0</v>
      </c>
      <c r="BK112" s="260">
        <f t="shared" si="87"/>
        <v>0</v>
      </c>
      <c r="BL112" s="260">
        <f t="shared" si="87"/>
        <v>0</v>
      </c>
      <c r="BM112" s="260">
        <f t="shared" si="87"/>
        <v>0</v>
      </c>
      <c r="BN112" s="260">
        <f t="shared" si="87"/>
        <v>0</v>
      </c>
      <c r="BO112" s="260">
        <f t="shared" si="87"/>
        <v>0</v>
      </c>
      <c r="BP112" s="260">
        <f t="shared" si="87"/>
        <v>0</v>
      </c>
      <c r="BQ112" s="260">
        <f t="shared" si="87"/>
        <v>0</v>
      </c>
      <c r="BR112" s="260">
        <f t="shared" si="87"/>
        <v>0</v>
      </c>
      <c r="BS112" s="260">
        <f t="shared" si="87"/>
        <v>0</v>
      </c>
      <c r="BT112" s="260">
        <f t="shared" si="87"/>
        <v>0</v>
      </c>
      <c r="BU112" s="260">
        <f t="shared" si="87"/>
        <v>0</v>
      </c>
      <c r="BV112" s="260">
        <f t="shared" si="83"/>
        <v>0</v>
      </c>
      <c r="BW112" s="260">
        <f t="shared" si="84"/>
        <v>0</v>
      </c>
      <c r="BX112" s="260">
        <f t="shared" si="84"/>
        <v>0</v>
      </c>
      <c r="BY112" s="260">
        <f t="shared" si="84"/>
        <v>0</v>
      </c>
      <c r="BZ112" s="260">
        <f t="shared" si="84"/>
        <v>0</v>
      </c>
      <c r="CA112" s="260">
        <f t="shared" si="84"/>
        <v>0</v>
      </c>
      <c r="CB112" s="260">
        <f t="shared" si="84"/>
        <v>0</v>
      </c>
      <c r="CC112" s="260">
        <f t="shared" si="84"/>
        <v>0</v>
      </c>
      <c r="CD112" s="260">
        <f t="shared" si="84"/>
        <v>0</v>
      </c>
      <c r="CE112" s="260">
        <f t="shared" si="84"/>
        <v>0</v>
      </c>
      <c r="CF112" s="260">
        <f t="shared" si="84"/>
        <v>0</v>
      </c>
      <c r="CG112" s="260">
        <f t="shared" si="84"/>
        <v>0</v>
      </c>
      <c r="CH112" s="260">
        <f t="shared" si="84"/>
        <v>0</v>
      </c>
      <c r="CI112" s="260">
        <f t="shared" si="84"/>
        <v>0</v>
      </c>
      <c r="CJ112" s="260">
        <f t="shared" si="84"/>
        <v>0</v>
      </c>
      <c r="CK112" s="260">
        <f t="shared" si="84"/>
        <v>0</v>
      </c>
      <c r="CL112" s="260">
        <f t="shared" si="84"/>
        <v>0</v>
      </c>
      <c r="CM112" s="260">
        <f t="shared" si="84"/>
        <v>0</v>
      </c>
      <c r="CN112" s="260">
        <f t="shared" si="84"/>
        <v>0</v>
      </c>
      <c r="CO112" s="260">
        <f t="shared" si="84"/>
        <v>0</v>
      </c>
      <c r="CP112" s="260">
        <f t="shared" si="84"/>
        <v>0</v>
      </c>
      <c r="CQ112" s="260">
        <f t="shared" si="84"/>
        <v>0</v>
      </c>
      <c r="CR112" s="260">
        <f t="shared" si="84"/>
        <v>0</v>
      </c>
      <c r="CS112" s="260">
        <f t="shared" si="84"/>
        <v>0</v>
      </c>
      <c r="CT112" s="260">
        <f t="shared" si="84"/>
        <v>0</v>
      </c>
      <c r="CU112" s="260">
        <f t="shared" si="84"/>
        <v>0</v>
      </c>
      <c r="CV112" s="260">
        <f t="shared" si="84"/>
        <v>0</v>
      </c>
      <c r="CW112" s="260">
        <f t="shared" si="84"/>
        <v>0</v>
      </c>
      <c r="CX112" s="260">
        <f t="shared" si="84"/>
        <v>0</v>
      </c>
      <c r="CY112" s="260">
        <f t="shared" si="84"/>
        <v>0</v>
      </c>
      <c r="CZ112" s="260">
        <f t="shared" si="84"/>
        <v>0</v>
      </c>
      <c r="DA112" s="260">
        <f t="shared" si="84"/>
        <v>0</v>
      </c>
      <c r="DB112" s="260">
        <f t="shared" si="84"/>
        <v>0</v>
      </c>
    </row>
    <row r="113" spans="1:106">
      <c r="A113" s="151"/>
      <c r="C113" s="34" t="str">
        <f t="shared" si="85"/>
        <v>R100</v>
      </c>
      <c r="D113" s="123">
        <f t="shared" si="86"/>
        <v>46844</v>
      </c>
      <c r="E113" s="108">
        <v>3</v>
      </c>
      <c r="F113" s="106">
        <v>0.4</v>
      </c>
      <c r="G113" s="54" t="s">
        <v>90</v>
      </c>
      <c r="H113" s="259"/>
      <c r="I113" s="29"/>
      <c r="J113" s="260">
        <f t="shared" si="87"/>
        <v>0</v>
      </c>
      <c r="K113" s="260">
        <f t="shared" si="87"/>
        <v>0</v>
      </c>
      <c r="L113" s="260">
        <f t="shared" si="87"/>
        <v>0</v>
      </c>
      <c r="M113" s="260">
        <f t="shared" si="87"/>
        <v>0</v>
      </c>
      <c r="N113" s="260">
        <f t="shared" si="87"/>
        <v>25920</v>
      </c>
      <c r="O113" s="260">
        <f t="shared" si="87"/>
        <v>26784</v>
      </c>
      <c r="P113" s="260">
        <f t="shared" si="87"/>
        <v>25920</v>
      </c>
      <c r="Q113" s="260">
        <f t="shared" si="87"/>
        <v>26784</v>
      </c>
      <c r="R113" s="260">
        <f t="shared" si="87"/>
        <v>26784</v>
      </c>
      <c r="S113" s="260">
        <f t="shared" si="87"/>
        <v>25920</v>
      </c>
      <c r="T113" s="260">
        <f t="shared" si="87"/>
        <v>26784</v>
      </c>
      <c r="U113" s="260">
        <f t="shared" si="87"/>
        <v>25920</v>
      </c>
      <c r="V113" s="260">
        <f t="shared" si="87"/>
        <v>26784</v>
      </c>
      <c r="W113" s="260">
        <f t="shared" si="87"/>
        <v>26784</v>
      </c>
      <c r="X113" s="260">
        <f t="shared" si="87"/>
        <v>24192</v>
      </c>
      <c r="Y113" s="260">
        <f t="shared" si="87"/>
        <v>26784</v>
      </c>
      <c r="Z113" s="260">
        <f t="shared" si="87"/>
        <v>25920</v>
      </c>
      <c r="AA113" s="260">
        <f t="shared" si="87"/>
        <v>26784</v>
      </c>
      <c r="AB113" s="260">
        <f t="shared" si="87"/>
        <v>25920</v>
      </c>
      <c r="AC113" s="260">
        <f t="shared" si="87"/>
        <v>26784</v>
      </c>
      <c r="AD113" s="260">
        <f t="shared" si="87"/>
        <v>26784</v>
      </c>
      <c r="AE113" s="260">
        <f t="shared" si="87"/>
        <v>25920</v>
      </c>
      <c r="AF113" s="260">
        <f t="shared" si="87"/>
        <v>26784</v>
      </c>
      <c r="AG113" s="260">
        <f t="shared" si="87"/>
        <v>25920</v>
      </c>
      <c r="AH113" s="260">
        <f t="shared" si="87"/>
        <v>26784</v>
      </c>
      <c r="AI113" s="260">
        <f t="shared" si="87"/>
        <v>26784</v>
      </c>
      <c r="AJ113" s="260">
        <f t="shared" si="87"/>
        <v>24192</v>
      </c>
      <c r="AK113" s="260">
        <f t="shared" si="87"/>
        <v>26784</v>
      </c>
      <c r="AL113" s="260">
        <f t="shared" si="87"/>
        <v>25920</v>
      </c>
      <c r="AM113" s="260">
        <f t="shared" si="87"/>
        <v>26784</v>
      </c>
      <c r="AN113" s="260">
        <f t="shared" si="87"/>
        <v>25920</v>
      </c>
      <c r="AO113" s="260">
        <f t="shared" si="87"/>
        <v>26784</v>
      </c>
      <c r="AP113" s="260">
        <f t="shared" si="87"/>
        <v>26784</v>
      </c>
      <c r="AQ113" s="260">
        <f t="shared" si="87"/>
        <v>25920</v>
      </c>
      <c r="AR113" s="260">
        <f t="shared" si="87"/>
        <v>26784</v>
      </c>
      <c r="AS113" s="260">
        <f t="shared" si="87"/>
        <v>25920</v>
      </c>
      <c r="AT113" s="260">
        <f t="shared" si="87"/>
        <v>26784</v>
      </c>
      <c r="AU113" s="260">
        <f t="shared" si="87"/>
        <v>26784</v>
      </c>
      <c r="AV113" s="260">
        <f t="shared" si="87"/>
        <v>24192</v>
      </c>
      <c r="AW113" s="260">
        <f t="shared" si="87"/>
        <v>26784</v>
      </c>
      <c r="AX113" s="260">
        <f t="shared" si="87"/>
        <v>0</v>
      </c>
      <c r="AY113" s="260">
        <f t="shared" si="87"/>
        <v>0</v>
      </c>
      <c r="AZ113" s="260">
        <f t="shared" si="87"/>
        <v>0</v>
      </c>
      <c r="BA113" s="260">
        <f t="shared" si="87"/>
        <v>0</v>
      </c>
      <c r="BB113" s="260">
        <f t="shared" si="87"/>
        <v>0</v>
      </c>
      <c r="BC113" s="260">
        <f t="shared" si="87"/>
        <v>0</v>
      </c>
      <c r="BD113" s="260">
        <f t="shared" si="87"/>
        <v>0</v>
      </c>
      <c r="BE113" s="260">
        <f t="shared" si="87"/>
        <v>0</v>
      </c>
      <c r="BF113" s="260">
        <f t="shared" si="87"/>
        <v>0</v>
      </c>
      <c r="BG113" s="260">
        <f t="shared" si="87"/>
        <v>0</v>
      </c>
      <c r="BH113" s="260">
        <f t="shared" si="87"/>
        <v>0</v>
      </c>
      <c r="BI113" s="260">
        <f t="shared" si="87"/>
        <v>0</v>
      </c>
      <c r="BJ113" s="260">
        <f t="shared" si="87"/>
        <v>0</v>
      </c>
      <c r="BK113" s="260">
        <f t="shared" si="87"/>
        <v>0</v>
      </c>
      <c r="BL113" s="260">
        <f t="shared" si="87"/>
        <v>0</v>
      </c>
      <c r="BM113" s="260">
        <f t="shared" si="87"/>
        <v>0</v>
      </c>
      <c r="BN113" s="260">
        <f t="shared" si="87"/>
        <v>0</v>
      </c>
      <c r="BO113" s="260">
        <f t="shared" si="87"/>
        <v>0</v>
      </c>
      <c r="BP113" s="260">
        <f t="shared" si="87"/>
        <v>0</v>
      </c>
      <c r="BQ113" s="260">
        <f t="shared" si="87"/>
        <v>0</v>
      </c>
      <c r="BR113" s="260">
        <f t="shared" si="87"/>
        <v>0</v>
      </c>
      <c r="BS113" s="260">
        <f t="shared" si="87"/>
        <v>0</v>
      </c>
      <c r="BT113" s="260">
        <f t="shared" si="87"/>
        <v>0</v>
      </c>
      <c r="BU113" s="260">
        <f t="shared" si="87"/>
        <v>0</v>
      </c>
      <c r="BV113" s="260">
        <f t="shared" si="83"/>
        <v>0</v>
      </c>
      <c r="BW113" s="260">
        <f t="shared" si="84"/>
        <v>0</v>
      </c>
      <c r="BX113" s="260">
        <f t="shared" si="84"/>
        <v>0</v>
      </c>
      <c r="BY113" s="260">
        <f t="shared" si="84"/>
        <v>0</v>
      </c>
      <c r="BZ113" s="260">
        <f t="shared" si="84"/>
        <v>0</v>
      </c>
      <c r="CA113" s="260">
        <f t="shared" si="84"/>
        <v>0</v>
      </c>
      <c r="CB113" s="260">
        <f t="shared" si="84"/>
        <v>0</v>
      </c>
      <c r="CC113" s="260">
        <f t="shared" si="84"/>
        <v>0</v>
      </c>
      <c r="CD113" s="260">
        <f t="shared" si="84"/>
        <v>0</v>
      </c>
      <c r="CE113" s="260">
        <f t="shared" si="84"/>
        <v>0</v>
      </c>
      <c r="CF113" s="260">
        <f t="shared" si="84"/>
        <v>0</v>
      </c>
      <c r="CG113" s="260">
        <f t="shared" si="84"/>
        <v>0</v>
      </c>
      <c r="CH113" s="260">
        <f t="shared" si="84"/>
        <v>0</v>
      </c>
      <c r="CI113" s="260">
        <f t="shared" si="84"/>
        <v>0</v>
      </c>
      <c r="CJ113" s="260">
        <f t="shared" si="84"/>
        <v>0</v>
      </c>
      <c r="CK113" s="260">
        <f t="shared" si="84"/>
        <v>0</v>
      </c>
      <c r="CL113" s="260">
        <f t="shared" si="84"/>
        <v>0</v>
      </c>
      <c r="CM113" s="260">
        <f t="shared" si="84"/>
        <v>0</v>
      </c>
      <c r="CN113" s="260">
        <f t="shared" si="84"/>
        <v>0</v>
      </c>
      <c r="CO113" s="260">
        <f t="shared" si="84"/>
        <v>0</v>
      </c>
      <c r="CP113" s="260">
        <f t="shared" si="84"/>
        <v>0</v>
      </c>
      <c r="CQ113" s="260">
        <f t="shared" si="84"/>
        <v>0</v>
      </c>
      <c r="CR113" s="260">
        <f t="shared" si="84"/>
        <v>0</v>
      </c>
      <c r="CS113" s="260">
        <f t="shared" si="84"/>
        <v>0</v>
      </c>
      <c r="CT113" s="260">
        <f t="shared" si="84"/>
        <v>0</v>
      </c>
      <c r="CU113" s="260">
        <f t="shared" si="84"/>
        <v>0</v>
      </c>
      <c r="CV113" s="260">
        <f t="shared" si="84"/>
        <v>0</v>
      </c>
      <c r="CW113" s="260">
        <f t="shared" si="84"/>
        <v>0</v>
      </c>
      <c r="CX113" s="260">
        <f t="shared" si="84"/>
        <v>0</v>
      </c>
      <c r="CY113" s="260">
        <f t="shared" si="84"/>
        <v>0</v>
      </c>
      <c r="CZ113" s="260">
        <f t="shared" si="84"/>
        <v>0</v>
      </c>
      <c r="DA113" s="260">
        <f t="shared" si="84"/>
        <v>0</v>
      </c>
      <c r="DB113" s="260">
        <f t="shared" si="84"/>
        <v>0</v>
      </c>
    </row>
    <row r="114" spans="1:106">
      <c r="A114" s="151"/>
      <c r="C114" s="34" t="str">
        <f t="shared" si="85"/>
        <v>R300</v>
      </c>
      <c r="D114" s="123">
        <f t="shared" si="86"/>
        <v>46844</v>
      </c>
      <c r="E114" s="108">
        <v>3</v>
      </c>
      <c r="F114" s="106">
        <v>0.4</v>
      </c>
      <c r="G114" s="54" t="s">
        <v>90</v>
      </c>
      <c r="H114" s="259"/>
      <c r="I114" s="29"/>
      <c r="J114" s="260">
        <f>IFERROR(IF(J$8&gt;EDATE($D114,$E114*12-1),0,J94*$F114),0)</f>
        <v>0</v>
      </c>
      <c r="K114" s="260">
        <f>IFERROR(IF(K$8&gt;EDATE($D114,$E114*12-1),0,K94*$F114),0)</f>
        <v>0</v>
      </c>
      <c r="L114" s="260">
        <f>IFERROR(IF(L$8&gt;EDATE($D114,$E114*12-1),0,L94*$F114),0)</f>
        <v>0</v>
      </c>
      <c r="M114" s="260">
        <f>IFERROR(IF(M$8&gt;EDATE($D114,$E114*12-1),0,M94*$F114),0)</f>
        <v>0</v>
      </c>
      <c r="N114" s="260">
        <f>IFERROR(IF(N$8&gt;EDATE($D114,$E114*12-1),0,N94*$F114),0)</f>
        <v>51840</v>
      </c>
      <c r="O114" s="260">
        <f t="shared" si="87"/>
        <v>53568</v>
      </c>
      <c r="P114" s="260">
        <f t="shared" si="87"/>
        <v>51840</v>
      </c>
      <c r="Q114" s="260">
        <f t="shared" si="87"/>
        <v>53568</v>
      </c>
      <c r="R114" s="260">
        <f t="shared" si="87"/>
        <v>53568</v>
      </c>
      <c r="S114" s="260">
        <f t="shared" si="87"/>
        <v>51840</v>
      </c>
      <c r="T114" s="260">
        <f t="shared" si="87"/>
        <v>53568</v>
      </c>
      <c r="U114" s="260">
        <f t="shared" si="87"/>
        <v>51840</v>
      </c>
      <c r="V114" s="260">
        <f t="shared" si="87"/>
        <v>53568</v>
      </c>
      <c r="W114" s="260">
        <f t="shared" si="87"/>
        <v>53568</v>
      </c>
      <c r="X114" s="260">
        <f t="shared" si="87"/>
        <v>48384</v>
      </c>
      <c r="Y114" s="260">
        <f t="shared" si="87"/>
        <v>53568</v>
      </c>
      <c r="Z114" s="260">
        <f t="shared" si="87"/>
        <v>51840</v>
      </c>
      <c r="AA114" s="260">
        <f t="shared" si="87"/>
        <v>53568</v>
      </c>
      <c r="AB114" s="260">
        <f t="shared" si="87"/>
        <v>51840</v>
      </c>
      <c r="AC114" s="260">
        <f t="shared" si="87"/>
        <v>53568</v>
      </c>
      <c r="AD114" s="260">
        <f t="shared" si="87"/>
        <v>53568</v>
      </c>
      <c r="AE114" s="260">
        <f t="shared" si="87"/>
        <v>51840</v>
      </c>
      <c r="AF114" s="260">
        <f t="shared" si="87"/>
        <v>53568</v>
      </c>
      <c r="AG114" s="260">
        <f t="shared" si="87"/>
        <v>51840</v>
      </c>
      <c r="AH114" s="260">
        <f t="shared" si="87"/>
        <v>53568</v>
      </c>
      <c r="AI114" s="260">
        <f t="shared" si="87"/>
        <v>53568</v>
      </c>
      <c r="AJ114" s="260">
        <f t="shared" si="87"/>
        <v>48384</v>
      </c>
      <c r="AK114" s="260">
        <f t="shared" si="87"/>
        <v>53568</v>
      </c>
      <c r="AL114" s="260">
        <f t="shared" si="87"/>
        <v>51840</v>
      </c>
      <c r="AM114" s="260">
        <f t="shared" si="87"/>
        <v>53568</v>
      </c>
      <c r="AN114" s="260">
        <f t="shared" si="87"/>
        <v>51840</v>
      </c>
      <c r="AO114" s="260">
        <f t="shared" si="87"/>
        <v>53568</v>
      </c>
      <c r="AP114" s="260">
        <f t="shared" si="87"/>
        <v>53568</v>
      </c>
      <c r="AQ114" s="260">
        <f t="shared" si="87"/>
        <v>51840</v>
      </c>
      <c r="AR114" s="260">
        <f t="shared" si="87"/>
        <v>53568</v>
      </c>
      <c r="AS114" s="260">
        <f t="shared" si="87"/>
        <v>51840</v>
      </c>
      <c r="AT114" s="260">
        <f t="shared" si="87"/>
        <v>53568</v>
      </c>
      <c r="AU114" s="260">
        <f t="shared" si="87"/>
        <v>53568</v>
      </c>
      <c r="AV114" s="260">
        <f t="shared" si="87"/>
        <v>48384</v>
      </c>
      <c r="AW114" s="260">
        <f t="shared" si="87"/>
        <v>53568</v>
      </c>
      <c r="AX114" s="260">
        <f t="shared" si="87"/>
        <v>0</v>
      </c>
      <c r="AY114" s="260">
        <f t="shared" si="87"/>
        <v>0</v>
      </c>
      <c r="AZ114" s="260">
        <f t="shared" si="87"/>
        <v>0</v>
      </c>
      <c r="BA114" s="260">
        <f t="shared" si="87"/>
        <v>0</v>
      </c>
      <c r="BB114" s="260">
        <f t="shared" si="87"/>
        <v>0</v>
      </c>
      <c r="BC114" s="260">
        <f t="shared" si="87"/>
        <v>0</v>
      </c>
      <c r="BD114" s="260">
        <f t="shared" si="87"/>
        <v>0</v>
      </c>
      <c r="BE114" s="260">
        <f t="shared" si="87"/>
        <v>0</v>
      </c>
      <c r="BF114" s="260">
        <f t="shared" si="87"/>
        <v>0</v>
      </c>
      <c r="BG114" s="260">
        <f t="shared" si="87"/>
        <v>0</v>
      </c>
      <c r="BH114" s="260">
        <f t="shared" si="87"/>
        <v>0</v>
      </c>
      <c r="BI114" s="260">
        <f t="shared" si="87"/>
        <v>0</v>
      </c>
      <c r="BJ114" s="260">
        <f t="shared" si="87"/>
        <v>0</v>
      </c>
      <c r="BK114" s="260">
        <f t="shared" si="87"/>
        <v>0</v>
      </c>
      <c r="BL114" s="260">
        <f t="shared" si="87"/>
        <v>0</v>
      </c>
      <c r="BM114" s="260">
        <f t="shared" si="87"/>
        <v>0</v>
      </c>
      <c r="BN114" s="260">
        <f t="shared" si="87"/>
        <v>0</v>
      </c>
      <c r="BO114" s="260">
        <f t="shared" si="87"/>
        <v>0</v>
      </c>
      <c r="BP114" s="260">
        <f t="shared" si="87"/>
        <v>0</v>
      </c>
      <c r="BQ114" s="260">
        <f t="shared" si="87"/>
        <v>0</v>
      </c>
      <c r="BR114" s="260">
        <f t="shared" si="87"/>
        <v>0</v>
      </c>
      <c r="BS114" s="260">
        <f t="shared" si="87"/>
        <v>0</v>
      </c>
      <c r="BT114" s="260">
        <f t="shared" si="87"/>
        <v>0</v>
      </c>
      <c r="BU114" s="260">
        <f t="shared" si="87"/>
        <v>0</v>
      </c>
      <c r="BV114" s="260">
        <f t="shared" si="83"/>
        <v>0</v>
      </c>
      <c r="BW114" s="260">
        <f t="shared" si="84"/>
        <v>0</v>
      </c>
      <c r="BX114" s="260">
        <f t="shared" si="84"/>
        <v>0</v>
      </c>
      <c r="BY114" s="260">
        <f t="shared" si="84"/>
        <v>0</v>
      </c>
      <c r="BZ114" s="260">
        <f t="shared" si="84"/>
        <v>0</v>
      </c>
      <c r="CA114" s="260">
        <f t="shared" si="84"/>
        <v>0</v>
      </c>
      <c r="CB114" s="260">
        <f t="shared" si="84"/>
        <v>0</v>
      </c>
      <c r="CC114" s="260">
        <f t="shared" si="84"/>
        <v>0</v>
      </c>
      <c r="CD114" s="260">
        <f t="shared" si="84"/>
        <v>0</v>
      </c>
      <c r="CE114" s="260">
        <f t="shared" si="84"/>
        <v>0</v>
      </c>
      <c r="CF114" s="260">
        <f t="shared" si="84"/>
        <v>0</v>
      </c>
      <c r="CG114" s="260">
        <f t="shared" si="84"/>
        <v>0</v>
      </c>
      <c r="CH114" s="260">
        <f t="shared" si="84"/>
        <v>0</v>
      </c>
      <c r="CI114" s="260">
        <f t="shared" si="84"/>
        <v>0</v>
      </c>
      <c r="CJ114" s="260">
        <f t="shared" si="84"/>
        <v>0</v>
      </c>
      <c r="CK114" s="260">
        <f t="shared" si="84"/>
        <v>0</v>
      </c>
      <c r="CL114" s="260">
        <f t="shared" si="84"/>
        <v>0</v>
      </c>
      <c r="CM114" s="260">
        <f t="shared" si="84"/>
        <v>0</v>
      </c>
      <c r="CN114" s="260">
        <f t="shared" si="84"/>
        <v>0</v>
      </c>
      <c r="CO114" s="260">
        <f t="shared" si="84"/>
        <v>0</v>
      </c>
      <c r="CP114" s="260">
        <f t="shared" si="84"/>
        <v>0</v>
      </c>
      <c r="CQ114" s="260">
        <f t="shared" si="84"/>
        <v>0</v>
      </c>
      <c r="CR114" s="260">
        <f t="shared" si="84"/>
        <v>0</v>
      </c>
      <c r="CS114" s="260">
        <f t="shared" si="84"/>
        <v>0</v>
      </c>
      <c r="CT114" s="260">
        <f t="shared" si="84"/>
        <v>0</v>
      </c>
      <c r="CU114" s="260">
        <f t="shared" si="84"/>
        <v>0</v>
      </c>
      <c r="CV114" s="260">
        <f t="shared" si="84"/>
        <v>0</v>
      </c>
      <c r="CW114" s="260">
        <f t="shared" si="84"/>
        <v>0</v>
      </c>
      <c r="CX114" s="260">
        <f t="shared" si="84"/>
        <v>0</v>
      </c>
      <c r="CY114" s="260">
        <f t="shared" si="84"/>
        <v>0</v>
      </c>
      <c r="CZ114" s="260">
        <f t="shared" si="84"/>
        <v>0</v>
      </c>
      <c r="DA114" s="260">
        <f t="shared" si="84"/>
        <v>0</v>
      </c>
      <c r="DB114" s="260">
        <f t="shared" si="84"/>
        <v>0</v>
      </c>
    </row>
    <row r="115" spans="1:106" hidden="1" outlineLevel="1">
      <c r="A115" s="151"/>
      <c r="C115" s="34" t="str">
        <f t="shared" si="85"/>
        <v>Groq LPU</v>
      </c>
      <c r="D115" s="27"/>
      <c r="E115" s="27"/>
      <c r="F115" s="27"/>
      <c r="G115" s="54" t="s">
        <v>90</v>
      </c>
      <c r="H115" s="259"/>
      <c r="I115" s="29"/>
      <c r="J115" s="260">
        <f t="shared" ref="J115:BU118" si="88">IFERROR(IF(J$8&gt;EDATE($D115,$E115*12-1),0,J95*$F115),0)</f>
        <v>0</v>
      </c>
      <c r="K115" s="260">
        <f t="shared" si="88"/>
        <v>0</v>
      </c>
      <c r="L115" s="260">
        <f t="shared" si="88"/>
        <v>0</v>
      </c>
      <c r="M115" s="260">
        <f t="shared" si="88"/>
        <v>0</v>
      </c>
      <c r="N115" s="260">
        <f t="shared" si="88"/>
        <v>0</v>
      </c>
      <c r="O115" s="260">
        <f t="shared" si="88"/>
        <v>0</v>
      </c>
      <c r="P115" s="260">
        <f t="shared" si="88"/>
        <v>0</v>
      </c>
      <c r="Q115" s="260">
        <f t="shared" si="88"/>
        <v>0</v>
      </c>
      <c r="R115" s="260">
        <f t="shared" si="88"/>
        <v>0</v>
      </c>
      <c r="S115" s="260">
        <f t="shared" si="88"/>
        <v>0</v>
      </c>
      <c r="T115" s="260">
        <f t="shared" si="88"/>
        <v>0</v>
      </c>
      <c r="U115" s="260">
        <f t="shared" si="88"/>
        <v>0</v>
      </c>
      <c r="V115" s="260">
        <f t="shared" si="88"/>
        <v>0</v>
      </c>
      <c r="W115" s="260">
        <f t="shared" si="88"/>
        <v>0</v>
      </c>
      <c r="X115" s="260">
        <f t="shared" si="88"/>
        <v>0</v>
      </c>
      <c r="Y115" s="260">
        <f t="shared" si="88"/>
        <v>0</v>
      </c>
      <c r="Z115" s="260">
        <f t="shared" si="88"/>
        <v>0</v>
      </c>
      <c r="AA115" s="260">
        <f t="shared" si="88"/>
        <v>0</v>
      </c>
      <c r="AB115" s="260">
        <f t="shared" si="88"/>
        <v>0</v>
      </c>
      <c r="AC115" s="260">
        <f t="shared" si="88"/>
        <v>0</v>
      </c>
      <c r="AD115" s="260">
        <f t="shared" si="88"/>
        <v>0</v>
      </c>
      <c r="AE115" s="260">
        <f t="shared" si="88"/>
        <v>0</v>
      </c>
      <c r="AF115" s="260">
        <f t="shared" si="88"/>
        <v>0</v>
      </c>
      <c r="AG115" s="260">
        <f t="shared" si="88"/>
        <v>0</v>
      </c>
      <c r="AH115" s="260">
        <f t="shared" si="88"/>
        <v>0</v>
      </c>
      <c r="AI115" s="260">
        <f t="shared" si="88"/>
        <v>0</v>
      </c>
      <c r="AJ115" s="260">
        <f t="shared" si="88"/>
        <v>0</v>
      </c>
      <c r="AK115" s="260">
        <f t="shared" si="88"/>
        <v>0</v>
      </c>
      <c r="AL115" s="260">
        <f t="shared" si="88"/>
        <v>0</v>
      </c>
      <c r="AM115" s="260">
        <f t="shared" si="88"/>
        <v>0</v>
      </c>
      <c r="AN115" s="260">
        <f t="shared" si="88"/>
        <v>0</v>
      </c>
      <c r="AO115" s="260">
        <f t="shared" si="88"/>
        <v>0</v>
      </c>
      <c r="AP115" s="260">
        <f t="shared" si="88"/>
        <v>0</v>
      </c>
      <c r="AQ115" s="260">
        <f t="shared" si="88"/>
        <v>0</v>
      </c>
      <c r="AR115" s="260">
        <f t="shared" si="88"/>
        <v>0</v>
      </c>
      <c r="AS115" s="260">
        <f t="shared" si="88"/>
        <v>0</v>
      </c>
      <c r="AT115" s="260">
        <f t="shared" si="88"/>
        <v>0</v>
      </c>
      <c r="AU115" s="260">
        <f t="shared" si="88"/>
        <v>0</v>
      </c>
      <c r="AV115" s="260">
        <f t="shared" si="88"/>
        <v>0</v>
      </c>
      <c r="AW115" s="260">
        <f t="shared" si="88"/>
        <v>0</v>
      </c>
      <c r="AX115" s="260">
        <f t="shared" si="88"/>
        <v>0</v>
      </c>
      <c r="AY115" s="260">
        <f t="shared" si="88"/>
        <v>0</v>
      </c>
      <c r="AZ115" s="260">
        <f t="shared" si="88"/>
        <v>0</v>
      </c>
      <c r="BA115" s="260">
        <f t="shared" si="88"/>
        <v>0</v>
      </c>
      <c r="BB115" s="260">
        <f t="shared" si="88"/>
        <v>0</v>
      </c>
      <c r="BC115" s="260">
        <f t="shared" si="88"/>
        <v>0</v>
      </c>
      <c r="BD115" s="260">
        <f t="shared" si="88"/>
        <v>0</v>
      </c>
      <c r="BE115" s="260">
        <f t="shared" si="88"/>
        <v>0</v>
      </c>
      <c r="BF115" s="260">
        <f t="shared" si="88"/>
        <v>0</v>
      </c>
      <c r="BG115" s="260">
        <f t="shared" si="88"/>
        <v>0</v>
      </c>
      <c r="BH115" s="260">
        <f t="shared" si="88"/>
        <v>0</v>
      </c>
      <c r="BI115" s="260">
        <f t="shared" si="88"/>
        <v>0</v>
      </c>
      <c r="BJ115" s="260">
        <f t="shared" si="88"/>
        <v>0</v>
      </c>
      <c r="BK115" s="260">
        <f t="shared" si="88"/>
        <v>0</v>
      </c>
      <c r="BL115" s="260">
        <f t="shared" si="88"/>
        <v>0</v>
      </c>
      <c r="BM115" s="260">
        <f t="shared" si="88"/>
        <v>0</v>
      </c>
      <c r="BN115" s="260">
        <f t="shared" si="88"/>
        <v>0</v>
      </c>
      <c r="BO115" s="260">
        <f t="shared" si="88"/>
        <v>0</v>
      </c>
      <c r="BP115" s="260">
        <f t="shared" si="88"/>
        <v>0</v>
      </c>
      <c r="BQ115" s="260">
        <f t="shared" si="88"/>
        <v>0</v>
      </c>
      <c r="BR115" s="260">
        <f t="shared" si="88"/>
        <v>0</v>
      </c>
      <c r="BS115" s="260">
        <f t="shared" si="88"/>
        <v>0</v>
      </c>
      <c r="BT115" s="260">
        <f t="shared" si="88"/>
        <v>0</v>
      </c>
      <c r="BU115" s="260">
        <f t="shared" si="88"/>
        <v>0</v>
      </c>
      <c r="BV115" s="260">
        <f t="shared" si="83"/>
        <v>0</v>
      </c>
      <c r="BW115" s="260">
        <f t="shared" si="84"/>
        <v>0</v>
      </c>
      <c r="BX115" s="260">
        <f t="shared" si="84"/>
        <v>0</v>
      </c>
      <c r="BY115" s="260">
        <f t="shared" si="84"/>
        <v>0</v>
      </c>
      <c r="BZ115" s="260">
        <f t="shared" si="84"/>
        <v>0</v>
      </c>
      <c r="CA115" s="260">
        <f t="shared" si="84"/>
        <v>0</v>
      </c>
      <c r="CB115" s="260">
        <f t="shared" si="84"/>
        <v>0</v>
      </c>
      <c r="CC115" s="260">
        <f t="shared" si="84"/>
        <v>0</v>
      </c>
      <c r="CD115" s="260">
        <f t="shared" si="84"/>
        <v>0</v>
      </c>
      <c r="CE115" s="260">
        <f t="shared" si="84"/>
        <v>0</v>
      </c>
      <c r="CF115" s="260">
        <f t="shared" si="84"/>
        <v>0</v>
      </c>
      <c r="CG115" s="260">
        <f t="shared" si="84"/>
        <v>0</v>
      </c>
      <c r="CH115" s="260">
        <f t="shared" si="84"/>
        <v>0</v>
      </c>
      <c r="CI115" s="260">
        <f t="shared" si="84"/>
        <v>0</v>
      </c>
      <c r="CJ115" s="260">
        <f t="shared" si="84"/>
        <v>0</v>
      </c>
      <c r="CK115" s="260">
        <f t="shared" si="84"/>
        <v>0</v>
      </c>
      <c r="CL115" s="260">
        <f t="shared" si="84"/>
        <v>0</v>
      </c>
      <c r="CM115" s="260">
        <f t="shared" si="84"/>
        <v>0</v>
      </c>
      <c r="CN115" s="260">
        <f t="shared" si="84"/>
        <v>0</v>
      </c>
      <c r="CO115" s="260">
        <f t="shared" si="84"/>
        <v>0</v>
      </c>
      <c r="CP115" s="260">
        <f t="shared" si="84"/>
        <v>0</v>
      </c>
      <c r="CQ115" s="260">
        <f t="shared" si="84"/>
        <v>0</v>
      </c>
      <c r="CR115" s="260">
        <f t="shared" si="84"/>
        <v>0</v>
      </c>
      <c r="CS115" s="260">
        <f t="shared" si="84"/>
        <v>0</v>
      </c>
      <c r="CT115" s="260">
        <f t="shared" si="84"/>
        <v>0</v>
      </c>
      <c r="CU115" s="260">
        <f t="shared" si="84"/>
        <v>0</v>
      </c>
      <c r="CV115" s="260">
        <f t="shared" si="84"/>
        <v>0</v>
      </c>
      <c r="CW115" s="260">
        <f t="shared" si="84"/>
        <v>0</v>
      </c>
      <c r="CX115" s="260">
        <f t="shared" si="84"/>
        <v>0</v>
      </c>
      <c r="CY115" s="260">
        <f t="shared" si="84"/>
        <v>0</v>
      </c>
      <c r="CZ115" s="260">
        <f t="shared" si="84"/>
        <v>0</v>
      </c>
      <c r="DA115" s="260">
        <f t="shared" si="84"/>
        <v>0</v>
      </c>
      <c r="DB115" s="260">
        <f t="shared" si="84"/>
        <v>0</v>
      </c>
    </row>
    <row r="116" spans="1:106" hidden="1" outlineLevel="1">
      <c r="A116" s="151"/>
      <c r="C116" s="34" t="str">
        <f t="shared" si="85"/>
        <v>MI300X</v>
      </c>
      <c r="D116" s="27"/>
      <c r="E116" s="27"/>
      <c r="F116" s="27"/>
      <c r="G116" s="54" t="s">
        <v>90</v>
      </c>
      <c r="H116" s="259"/>
      <c r="I116" s="29"/>
      <c r="J116" s="260">
        <f t="shared" si="88"/>
        <v>0</v>
      </c>
      <c r="K116" s="260">
        <f t="shared" si="88"/>
        <v>0</v>
      </c>
      <c r="L116" s="260">
        <f t="shared" si="88"/>
        <v>0</v>
      </c>
      <c r="M116" s="260">
        <f t="shared" si="88"/>
        <v>0</v>
      </c>
      <c r="N116" s="260">
        <f t="shared" si="88"/>
        <v>0</v>
      </c>
      <c r="O116" s="260">
        <f t="shared" si="88"/>
        <v>0</v>
      </c>
      <c r="P116" s="260">
        <f t="shared" si="88"/>
        <v>0</v>
      </c>
      <c r="Q116" s="260">
        <f t="shared" si="88"/>
        <v>0</v>
      </c>
      <c r="R116" s="260">
        <f t="shared" si="88"/>
        <v>0</v>
      </c>
      <c r="S116" s="260">
        <f t="shared" si="88"/>
        <v>0</v>
      </c>
      <c r="T116" s="260">
        <f t="shared" si="88"/>
        <v>0</v>
      </c>
      <c r="U116" s="260">
        <f t="shared" si="88"/>
        <v>0</v>
      </c>
      <c r="V116" s="260">
        <f t="shared" si="88"/>
        <v>0</v>
      </c>
      <c r="W116" s="260">
        <f t="shared" si="88"/>
        <v>0</v>
      </c>
      <c r="X116" s="260">
        <f t="shared" si="88"/>
        <v>0</v>
      </c>
      <c r="Y116" s="260">
        <f t="shared" si="88"/>
        <v>0</v>
      </c>
      <c r="Z116" s="260">
        <f t="shared" si="88"/>
        <v>0</v>
      </c>
      <c r="AA116" s="260">
        <f t="shared" si="88"/>
        <v>0</v>
      </c>
      <c r="AB116" s="260">
        <f t="shared" si="88"/>
        <v>0</v>
      </c>
      <c r="AC116" s="260">
        <f t="shared" si="88"/>
        <v>0</v>
      </c>
      <c r="AD116" s="260">
        <f t="shared" si="88"/>
        <v>0</v>
      </c>
      <c r="AE116" s="260">
        <f t="shared" si="88"/>
        <v>0</v>
      </c>
      <c r="AF116" s="260">
        <f t="shared" si="88"/>
        <v>0</v>
      </c>
      <c r="AG116" s="260">
        <f t="shared" si="88"/>
        <v>0</v>
      </c>
      <c r="AH116" s="260">
        <f t="shared" si="88"/>
        <v>0</v>
      </c>
      <c r="AI116" s="260">
        <f t="shared" si="88"/>
        <v>0</v>
      </c>
      <c r="AJ116" s="260">
        <f t="shared" si="88"/>
        <v>0</v>
      </c>
      <c r="AK116" s="260">
        <f t="shared" si="88"/>
        <v>0</v>
      </c>
      <c r="AL116" s="260">
        <f t="shared" si="88"/>
        <v>0</v>
      </c>
      <c r="AM116" s="260">
        <f t="shared" si="88"/>
        <v>0</v>
      </c>
      <c r="AN116" s="260">
        <f t="shared" si="88"/>
        <v>0</v>
      </c>
      <c r="AO116" s="260">
        <f t="shared" si="88"/>
        <v>0</v>
      </c>
      <c r="AP116" s="260">
        <f t="shared" si="88"/>
        <v>0</v>
      </c>
      <c r="AQ116" s="260">
        <f t="shared" si="88"/>
        <v>0</v>
      </c>
      <c r="AR116" s="260">
        <f t="shared" si="88"/>
        <v>0</v>
      </c>
      <c r="AS116" s="260">
        <f t="shared" si="88"/>
        <v>0</v>
      </c>
      <c r="AT116" s="260">
        <f t="shared" si="88"/>
        <v>0</v>
      </c>
      <c r="AU116" s="260">
        <f t="shared" si="88"/>
        <v>0</v>
      </c>
      <c r="AV116" s="260">
        <f t="shared" si="88"/>
        <v>0</v>
      </c>
      <c r="AW116" s="260">
        <f t="shared" si="88"/>
        <v>0</v>
      </c>
      <c r="AX116" s="260">
        <f t="shared" si="88"/>
        <v>0</v>
      </c>
      <c r="AY116" s="260">
        <f t="shared" si="88"/>
        <v>0</v>
      </c>
      <c r="AZ116" s="260">
        <f t="shared" si="88"/>
        <v>0</v>
      </c>
      <c r="BA116" s="260">
        <f t="shared" si="88"/>
        <v>0</v>
      </c>
      <c r="BB116" s="260">
        <f t="shared" si="88"/>
        <v>0</v>
      </c>
      <c r="BC116" s="260">
        <f t="shared" si="88"/>
        <v>0</v>
      </c>
      <c r="BD116" s="260">
        <f t="shared" si="88"/>
        <v>0</v>
      </c>
      <c r="BE116" s="260">
        <f t="shared" si="88"/>
        <v>0</v>
      </c>
      <c r="BF116" s="260">
        <f t="shared" si="88"/>
        <v>0</v>
      </c>
      <c r="BG116" s="260">
        <f t="shared" si="88"/>
        <v>0</v>
      </c>
      <c r="BH116" s="260">
        <f t="shared" si="88"/>
        <v>0</v>
      </c>
      <c r="BI116" s="260">
        <f t="shared" si="88"/>
        <v>0</v>
      </c>
      <c r="BJ116" s="260">
        <f t="shared" si="88"/>
        <v>0</v>
      </c>
      <c r="BK116" s="260">
        <f t="shared" si="88"/>
        <v>0</v>
      </c>
      <c r="BL116" s="260">
        <f t="shared" si="88"/>
        <v>0</v>
      </c>
      <c r="BM116" s="260">
        <f t="shared" si="88"/>
        <v>0</v>
      </c>
      <c r="BN116" s="260">
        <f t="shared" si="88"/>
        <v>0</v>
      </c>
      <c r="BO116" s="260">
        <f t="shared" si="88"/>
        <v>0</v>
      </c>
      <c r="BP116" s="260">
        <f t="shared" si="88"/>
        <v>0</v>
      </c>
      <c r="BQ116" s="260">
        <f t="shared" si="88"/>
        <v>0</v>
      </c>
      <c r="BR116" s="260">
        <f t="shared" si="88"/>
        <v>0</v>
      </c>
      <c r="BS116" s="260">
        <f t="shared" si="88"/>
        <v>0</v>
      </c>
      <c r="BT116" s="260">
        <f t="shared" si="88"/>
        <v>0</v>
      </c>
      <c r="BU116" s="260">
        <f t="shared" si="88"/>
        <v>0</v>
      </c>
      <c r="BV116" s="260">
        <f t="shared" si="83"/>
        <v>0</v>
      </c>
      <c r="BW116" s="260">
        <f t="shared" ref="BW116:DB119" si="89">IFERROR(IF(BW$8&gt;EDATE($D116,$E116*12-1),0,BW96*$F116),0)</f>
        <v>0</v>
      </c>
      <c r="BX116" s="260">
        <f t="shared" si="89"/>
        <v>0</v>
      </c>
      <c r="BY116" s="260">
        <f t="shared" si="89"/>
        <v>0</v>
      </c>
      <c r="BZ116" s="260">
        <f t="shared" si="89"/>
        <v>0</v>
      </c>
      <c r="CA116" s="260">
        <f t="shared" si="89"/>
        <v>0</v>
      </c>
      <c r="CB116" s="260">
        <f t="shared" si="89"/>
        <v>0</v>
      </c>
      <c r="CC116" s="260">
        <f t="shared" si="89"/>
        <v>0</v>
      </c>
      <c r="CD116" s="260">
        <f t="shared" si="89"/>
        <v>0</v>
      </c>
      <c r="CE116" s="260">
        <f t="shared" si="89"/>
        <v>0</v>
      </c>
      <c r="CF116" s="260">
        <f t="shared" si="89"/>
        <v>0</v>
      </c>
      <c r="CG116" s="260">
        <f t="shared" si="89"/>
        <v>0</v>
      </c>
      <c r="CH116" s="260">
        <f t="shared" si="89"/>
        <v>0</v>
      </c>
      <c r="CI116" s="260">
        <f t="shared" si="89"/>
        <v>0</v>
      </c>
      <c r="CJ116" s="260">
        <f t="shared" si="89"/>
        <v>0</v>
      </c>
      <c r="CK116" s="260">
        <f t="shared" si="89"/>
        <v>0</v>
      </c>
      <c r="CL116" s="260">
        <f t="shared" si="89"/>
        <v>0</v>
      </c>
      <c r="CM116" s="260">
        <f t="shared" si="89"/>
        <v>0</v>
      </c>
      <c r="CN116" s="260">
        <f t="shared" si="89"/>
        <v>0</v>
      </c>
      <c r="CO116" s="260">
        <f t="shared" si="89"/>
        <v>0</v>
      </c>
      <c r="CP116" s="260">
        <f t="shared" si="89"/>
        <v>0</v>
      </c>
      <c r="CQ116" s="260">
        <f t="shared" si="89"/>
        <v>0</v>
      </c>
      <c r="CR116" s="260">
        <f t="shared" si="89"/>
        <v>0</v>
      </c>
      <c r="CS116" s="260">
        <f t="shared" si="89"/>
        <v>0</v>
      </c>
      <c r="CT116" s="260">
        <f t="shared" si="89"/>
        <v>0</v>
      </c>
      <c r="CU116" s="260">
        <f t="shared" si="89"/>
        <v>0</v>
      </c>
      <c r="CV116" s="260">
        <f t="shared" si="89"/>
        <v>0</v>
      </c>
      <c r="CW116" s="260">
        <f t="shared" si="89"/>
        <v>0</v>
      </c>
      <c r="CX116" s="260">
        <f t="shared" si="89"/>
        <v>0</v>
      </c>
      <c r="CY116" s="260">
        <f t="shared" si="89"/>
        <v>0</v>
      </c>
      <c r="CZ116" s="260">
        <f t="shared" si="89"/>
        <v>0</v>
      </c>
      <c r="DA116" s="260">
        <f t="shared" si="89"/>
        <v>0</v>
      </c>
      <c r="DB116" s="260">
        <f t="shared" si="89"/>
        <v>0</v>
      </c>
    </row>
    <row r="117" spans="1:106" hidden="1" outlineLevel="1">
      <c r="A117" s="151"/>
      <c r="C117" s="34" t="str">
        <f t="shared" si="85"/>
        <v>MI400</v>
      </c>
      <c r="D117" s="27"/>
      <c r="E117" s="27"/>
      <c r="F117" s="27"/>
      <c r="G117" s="54" t="s">
        <v>90</v>
      </c>
      <c r="H117" s="259"/>
      <c r="I117" s="29"/>
      <c r="J117" s="260">
        <f t="shared" si="88"/>
        <v>0</v>
      </c>
      <c r="K117" s="260">
        <f t="shared" si="88"/>
        <v>0</v>
      </c>
      <c r="L117" s="260">
        <f t="shared" si="88"/>
        <v>0</v>
      </c>
      <c r="M117" s="260">
        <f t="shared" si="88"/>
        <v>0</v>
      </c>
      <c r="N117" s="260">
        <f t="shared" si="88"/>
        <v>0</v>
      </c>
      <c r="O117" s="260">
        <f t="shared" si="88"/>
        <v>0</v>
      </c>
      <c r="P117" s="260">
        <f t="shared" si="88"/>
        <v>0</v>
      </c>
      <c r="Q117" s="260">
        <f t="shared" si="88"/>
        <v>0</v>
      </c>
      <c r="R117" s="260">
        <f t="shared" si="88"/>
        <v>0</v>
      </c>
      <c r="S117" s="260">
        <f t="shared" si="88"/>
        <v>0</v>
      </c>
      <c r="T117" s="260">
        <f t="shared" si="88"/>
        <v>0</v>
      </c>
      <c r="U117" s="260">
        <f t="shared" si="88"/>
        <v>0</v>
      </c>
      <c r="V117" s="260">
        <f t="shared" si="88"/>
        <v>0</v>
      </c>
      <c r="W117" s="260">
        <f t="shared" si="88"/>
        <v>0</v>
      </c>
      <c r="X117" s="260">
        <f t="shared" si="88"/>
        <v>0</v>
      </c>
      <c r="Y117" s="260">
        <f t="shared" si="88"/>
        <v>0</v>
      </c>
      <c r="Z117" s="260">
        <f t="shared" si="88"/>
        <v>0</v>
      </c>
      <c r="AA117" s="260">
        <f t="shared" si="88"/>
        <v>0</v>
      </c>
      <c r="AB117" s="260">
        <f t="shared" si="88"/>
        <v>0</v>
      </c>
      <c r="AC117" s="260">
        <f t="shared" si="88"/>
        <v>0</v>
      </c>
      <c r="AD117" s="260">
        <f t="shared" si="88"/>
        <v>0</v>
      </c>
      <c r="AE117" s="260">
        <f t="shared" si="88"/>
        <v>0</v>
      </c>
      <c r="AF117" s="260">
        <f t="shared" si="88"/>
        <v>0</v>
      </c>
      <c r="AG117" s="260">
        <f t="shared" si="88"/>
        <v>0</v>
      </c>
      <c r="AH117" s="260">
        <f t="shared" si="88"/>
        <v>0</v>
      </c>
      <c r="AI117" s="260">
        <f t="shared" si="88"/>
        <v>0</v>
      </c>
      <c r="AJ117" s="260">
        <f t="shared" si="88"/>
        <v>0</v>
      </c>
      <c r="AK117" s="260">
        <f t="shared" si="88"/>
        <v>0</v>
      </c>
      <c r="AL117" s="260">
        <f t="shared" si="88"/>
        <v>0</v>
      </c>
      <c r="AM117" s="260">
        <f t="shared" si="88"/>
        <v>0</v>
      </c>
      <c r="AN117" s="260">
        <f t="shared" si="88"/>
        <v>0</v>
      </c>
      <c r="AO117" s="260">
        <f t="shared" si="88"/>
        <v>0</v>
      </c>
      <c r="AP117" s="260">
        <f t="shared" si="88"/>
        <v>0</v>
      </c>
      <c r="AQ117" s="260">
        <f t="shared" si="88"/>
        <v>0</v>
      </c>
      <c r="AR117" s="260">
        <f t="shared" si="88"/>
        <v>0</v>
      </c>
      <c r="AS117" s="260">
        <f t="shared" si="88"/>
        <v>0</v>
      </c>
      <c r="AT117" s="260">
        <f t="shared" si="88"/>
        <v>0</v>
      </c>
      <c r="AU117" s="260">
        <f t="shared" si="88"/>
        <v>0</v>
      </c>
      <c r="AV117" s="260">
        <f t="shared" si="88"/>
        <v>0</v>
      </c>
      <c r="AW117" s="260">
        <f t="shared" si="88"/>
        <v>0</v>
      </c>
      <c r="AX117" s="260">
        <f t="shared" si="88"/>
        <v>0</v>
      </c>
      <c r="AY117" s="260">
        <f t="shared" si="88"/>
        <v>0</v>
      </c>
      <c r="AZ117" s="260">
        <f t="shared" si="88"/>
        <v>0</v>
      </c>
      <c r="BA117" s="260">
        <f t="shared" si="88"/>
        <v>0</v>
      </c>
      <c r="BB117" s="260">
        <f t="shared" si="88"/>
        <v>0</v>
      </c>
      <c r="BC117" s="260">
        <f t="shared" si="88"/>
        <v>0</v>
      </c>
      <c r="BD117" s="260">
        <f t="shared" si="88"/>
        <v>0</v>
      </c>
      <c r="BE117" s="260">
        <f t="shared" si="88"/>
        <v>0</v>
      </c>
      <c r="BF117" s="260">
        <f t="shared" si="88"/>
        <v>0</v>
      </c>
      <c r="BG117" s="260">
        <f t="shared" si="88"/>
        <v>0</v>
      </c>
      <c r="BH117" s="260">
        <f t="shared" si="88"/>
        <v>0</v>
      </c>
      <c r="BI117" s="260">
        <f t="shared" si="88"/>
        <v>0</v>
      </c>
      <c r="BJ117" s="260">
        <f t="shared" si="88"/>
        <v>0</v>
      </c>
      <c r="BK117" s="260">
        <f t="shared" si="88"/>
        <v>0</v>
      </c>
      <c r="BL117" s="260">
        <f t="shared" si="88"/>
        <v>0</v>
      </c>
      <c r="BM117" s="260">
        <f t="shared" si="88"/>
        <v>0</v>
      </c>
      <c r="BN117" s="260">
        <f t="shared" si="88"/>
        <v>0</v>
      </c>
      <c r="BO117" s="260">
        <f t="shared" si="88"/>
        <v>0</v>
      </c>
      <c r="BP117" s="260">
        <f t="shared" si="88"/>
        <v>0</v>
      </c>
      <c r="BQ117" s="260">
        <f t="shared" si="88"/>
        <v>0</v>
      </c>
      <c r="BR117" s="260">
        <f t="shared" si="88"/>
        <v>0</v>
      </c>
      <c r="BS117" s="260">
        <f t="shared" si="88"/>
        <v>0</v>
      </c>
      <c r="BT117" s="260">
        <f t="shared" si="88"/>
        <v>0</v>
      </c>
      <c r="BU117" s="260">
        <f t="shared" si="88"/>
        <v>0</v>
      </c>
      <c r="BV117" s="260">
        <f t="shared" si="83"/>
        <v>0</v>
      </c>
      <c r="BW117" s="260">
        <f t="shared" si="89"/>
        <v>0</v>
      </c>
      <c r="BX117" s="260">
        <f t="shared" si="89"/>
        <v>0</v>
      </c>
      <c r="BY117" s="260">
        <f t="shared" si="89"/>
        <v>0</v>
      </c>
      <c r="BZ117" s="260">
        <f t="shared" si="89"/>
        <v>0</v>
      </c>
      <c r="CA117" s="260">
        <f t="shared" si="89"/>
        <v>0</v>
      </c>
      <c r="CB117" s="260">
        <f t="shared" si="89"/>
        <v>0</v>
      </c>
      <c r="CC117" s="260">
        <f t="shared" si="89"/>
        <v>0</v>
      </c>
      <c r="CD117" s="260">
        <f t="shared" si="89"/>
        <v>0</v>
      </c>
      <c r="CE117" s="260">
        <f t="shared" si="89"/>
        <v>0</v>
      </c>
      <c r="CF117" s="260">
        <f t="shared" si="89"/>
        <v>0</v>
      </c>
      <c r="CG117" s="260">
        <f t="shared" si="89"/>
        <v>0</v>
      </c>
      <c r="CH117" s="260">
        <f t="shared" si="89"/>
        <v>0</v>
      </c>
      <c r="CI117" s="260">
        <f t="shared" si="89"/>
        <v>0</v>
      </c>
      <c r="CJ117" s="260">
        <f t="shared" si="89"/>
        <v>0</v>
      </c>
      <c r="CK117" s="260">
        <f t="shared" si="89"/>
        <v>0</v>
      </c>
      <c r="CL117" s="260">
        <f t="shared" si="89"/>
        <v>0</v>
      </c>
      <c r="CM117" s="260">
        <f t="shared" si="89"/>
        <v>0</v>
      </c>
      <c r="CN117" s="260">
        <f t="shared" si="89"/>
        <v>0</v>
      </c>
      <c r="CO117" s="260">
        <f t="shared" si="89"/>
        <v>0</v>
      </c>
      <c r="CP117" s="260">
        <f t="shared" si="89"/>
        <v>0</v>
      </c>
      <c r="CQ117" s="260">
        <f t="shared" si="89"/>
        <v>0</v>
      </c>
      <c r="CR117" s="260">
        <f t="shared" si="89"/>
        <v>0</v>
      </c>
      <c r="CS117" s="260">
        <f t="shared" si="89"/>
        <v>0</v>
      </c>
      <c r="CT117" s="260">
        <f t="shared" si="89"/>
        <v>0</v>
      </c>
      <c r="CU117" s="260">
        <f t="shared" si="89"/>
        <v>0</v>
      </c>
      <c r="CV117" s="260">
        <f t="shared" si="89"/>
        <v>0</v>
      </c>
      <c r="CW117" s="260">
        <f t="shared" si="89"/>
        <v>0</v>
      </c>
      <c r="CX117" s="260">
        <f t="shared" si="89"/>
        <v>0</v>
      </c>
      <c r="CY117" s="260">
        <f t="shared" si="89"/>
        <v>0</v>
      </c>
      <c r="CZ117" s="260">
        <f t="shared" si="89"/>
        <v>0</v>
      </c>
      <c r="DA117" s="260">
        <f t="shared" si="89"/>
        <v>0</v>
      </c>
      <c r="DB117" s="260">
        <f t="shared" si="89"/>
        <v>0</v>
      </c>
    </row>
    <row r="118" spans="1:106" hidden="1" outlineLevel="1">
      <c r="A118" s="151"/>
      <c r="C118" s="34" t="str">
        <f t="shared" si="85"/>
        <v>L40S</v>
      </c>
      <c r="D118" s="27"/>
      <c r="E118" s="27"/>
      <c r="F118" s="27"/>
      <c r="G118" s="54" t="s">
        <v>90</v>
      </c>
      <c r="H118" s="259"/>
      <c r="I118" s="29"/>
      <c r="J118" s="260">
        <f t="shared" si="88"/>
        <v>0</v>
      </c>
      <c r="K118" s="260">
        <f t="shared" si="88"/>
        <v>0</v>
      </c>
      <c r="L118" s="260">
        <f t="shared" si="88"/>
        <v>0</v>
      </c>
      <c r="M118" s="260">
        <f t="shared" si="88"/>
        <v>0</v>
      </c>
      <c r="N118" s="260">
        <f t="shared" si="88"/>
        <v>0</v>
      </c>
      <c r="O118" s="260">
        <f t="shared" si="88"/>
        <v>0</v>
      </c>
      <c r="P118" s="260">
        <f t="shared" si="88"/>
        <v>0</v>
      </c>
      <c r="Q118" s="260">
        <f t="shared" si="88"/>
        <v>0</v>
      </c>
      <c r="R118" s="260">
        <f t="shared" si="88"/>
        <v>0</v>
      </c>
      <c r="S118" s="260">
        <f t="shared" si="88"/>
        <v>0</v>
      </c>
      <c r="T118" s="260">
        <f t="shared" si="88"/>
        <v>0</v>
      </c>
      <c r="U118" s="260">
        <f t="shared" si="88"/>
        <v>0</v>
      </c>
      <c r="V118" s="260">
        <f t="shared" si="88"/>
        <v>0</v>
      </c>
      <c r="W118" s="260">
        <f t="shared" si="88"/>
        <v>0</v>
      </c>
      <c r="X118" s="260">
        <f t="shared" si="88"/>
        <v>0</v>
      </c>
      <c r="Y118" s="260">
        <f t="shared" si="88"/>
        <v>0</v>
      </c>
      <c r="Z118" s="260">
        <f t="shared" si="88"/>
        <v>0</v>
      </c>
      <c r="AA118" s="260">
        <f t="shared" si="88"/>
        <v>0</v>
      </c>
      <c r="AB118" s="260">
        <f t="shared" si="88"/>
        <v>0</v>
      </c>
      <c r="AC118" s="260">
        <f t="shared" si="88"/>
        <v>0</v>
      </c>
      <c r="AD118" s="260">
        <f t="shared" si="88"/>
        <v>0</v>
      </c>
      <c r="AE118" s="260">
        <f t="shared" si="88"/>
        <v>0</v>
      </c>
      <c r="AF118" s="260">
        <f t="shared" si="88"/>
        <v>0</v>
      </c>
      <c r="AG118" s="260">
        <f t="shared" si="88"/>
        <v>0</v>
      </c>
      <c r="AH118" s="260">
        <f t="shared" si="88"/>
        <v>0</v>
      </c>
      <c r="AI118" s="260">
        <f t="shared" si="88"/>
        <v>0</v>
      </c>
      <c r="AJ118" s="260">
        <f t="shared" si="88"/>
        <v>0</v>
      </c>
      <c r="AK118" s="260">
        <f t="shared" si="88"/>
        <v>0</v>
      </c>
      <c r="AL118" s="260">
        <f t="shared" si="88"/>
        <v>0</v>
      </c>
      <c r="AM118" s="260">
        <f t="shared" si="88"/>
        <v>0</v>
      </c>
      <c r="AN118" s="260">
        <f t="shared" si="88"/>
        <v>0</v>
      </c>
      <c r="AO118" s="260">
        <f t="shared" si="88"/>
        <v>0</v>
      </c>
      <c r="AP118" s="260">
        <f t="shared" si="88"/>
        <v>0</v>
      </c>
      <c r="AQ118" s="260">
        <f t="shared" si="88"/>
        <v>0</v>
      </c>
      <c r="AR118" s="260">
        <f t="shared" si="88"/>
        <v>0</v>
      </c>
      <c r="AS118" s="260">
        <f t="shared" si="88"/>
        <v>0</v>
      </c>
      <c r="AT118" s="260">
        <f t="shared" si="88"/>
        <v>0</v>
      </c>
      <c r="AU118" s="260">
        <f t="shared" si="88"/>
        <v>0</v>
      </c>
      <c r="AV118" s="260">
        <f t="shared" si="88"/>
        <v>0</v>
      </c>
      <c r="AW118" s="260">
        <f t="shared" si="88"/>
        <v>0</v>
      </c>
      <c r="AX118" s="260">
        <f t="shared" si="88"/>
        <v>0</v>
      </c>
      <c r="AY118" s="260">
        <f t="shared" si="88"/>
        <v>0</v>
      </c>
      <c r="AZ118" s="260">
        <f t="shared" si="88"/>
        <v>0</v>
      </c>
      <c r="BA118" s="260">
        <f t="shared" si="88"/>
        <v>0</v>
      </c>
      <c r="BB118" s="260">
        <f t="shared" si="88"/>
        <v>0</v>
      </c>
      <c r="BC118" s="260">
        <f t="shared" si="88"/>
        <v>0</v>
      </c>
      <c r="BD118" s="260">
        <f t="shared" si="88"/>
        <v>0</v>
      </c>
      <c r="BE118" s="260">
        <f t="shared" si="88"/>
        <v>0</v>
      </c>
      <c r="BF118" s="260">
        <f t="shared" si="88"/>
        <v>0</v>
      </c>
      <c r="BG118" s="260">
        <f t="shared" si="88"/>
        <v>0</v>
      </c>
      <c r="BH118" s="260">
        <f t="shared" si="88"/>
        <v>0</v>
      </c>
      <c r="BI118" s="260">
        <f t="shared" si="88"/>
        <v>0</v>
      </c>
      <c r="BJ118" s="260">
        <f t="shared" si="88"/>
        <v>0</v>
      </c>
      <c r="BK118" s="260">
        <f t="shared" si="88"/>
        <v>0</v>
      </c>
      <c r="BL118" s="260">
        <f t="shared" si="88"/>
        <v>0</v>
      </c>
      <c r="BM118" s="260">
        <f t="shared" si="88"/>
        <v>0</v>
      </c>
      <c r="BN118" s="260">
        <f t="shared" si="88"/>
        <v>0</v>
      </c>
      <c r="BO118" s="260">
        <f t="shared" si="88"/>
        <v>0</v>
      </c>
      <c r="BP118" s="260">
        <f t="shared" si="88"/>
        <v>0</v>
      </c>
      <c r="BQ118" s="260">
        <f t="shared" si="88"/>
        <v>0</v>
      </c>
      <c r="BR118" s="260">
        <f t="shared" si="88"/>
        <v>0</v>
      </c>
      <c r="BS118" s="260">
        <f t="shared" si="88"/>
        <v>0</v>
      </c>
      <c r="BT118" s="260">
        <f t="shared" si="88"/>
        <v>0</v>
      </c>
      <c r="BU118" s="260">
        <f t="shared" ref="BU118" si="90">IFERROR(IF(BU$8&gt;EDATE($D118,$E118*12-1),0,BU98*$F118),0)</f>
        <v>0</v>
      </c>
      <c r="BV118" s="260">
        <f t="shared" si="83"/>
        <v>0</v>
      </c>
      <c r="BW118" s="260">
        <f t="shared" si="89"/>
        <v>0</v>
      </c>
      <c r="BX118" s="260">
        <f t="shared" si="89"/>
        <v>0</v>
      </c>
      <c r="BY118" s="260">
        <f t="shared" si="89"/>
        <v>0</v>
      </c>
      <c r="BZ118" s="260">
        <f t="shared" si="89"/>
        <v>0</v>
      </c>
      <c r="CA118" s="260">
        <f t="shared" si="89"/>
        <v>0</v>
      </c>
      <c r="CB118" s="260">
        <f t="shared" si="89"/>
        <v>0</v>
      </c>
      <c r="CC118" s="260">
        <f t="shared" si="89"/>
        <v>0</v>
      </c>
      <c r="CD118" s="260">
        <f t="shared" si="89"/>
        <v>0</v>
      </c>
      <c r="CE118" s="260">
        <f t="shared" si="89"/>
        <v>0</v>
      </c>
      <c r="CF118" s="260">
        <f t="shared" si="89"/>
        <v>0</v>
      </c>
      <c r="CG118" s="260">
        <f t="shared" si="89"/>
        <v>0</v>
      </c>
      <c r="CH118" s="260">
        <f t="shared" si="89"/>
        <v>0</v>
      </c>
      <c r="CI118" s="260">
        <f t="shared" si="89"/>
        <v>0</v>
      </c>
      <c r="CJ118" s="260">
        <f t="shared" si="89"/>
        <v>0</v>
      </c>
      <c r="CK118" s="260">
        <f t="shared" si="89"/>
        <v>0</v>
      </c>
      <c r="CL118" s="260">
        <f t="shared" si="89"/>
        <v>0</v>
      </c>
      <c r="CM118" s="260">
        <f t="shared" si="89"/>
        <v>0</v>
      </c>
      <c r="CN118" s="260">
        <f t="shared" si="89"/>
        <v>0</v>
      </c>
      <c r="CO118" s="260">
        <f t="shared" si="89"/>
        <v>0</v>
      </c>
      <c r="CP118" s="260">
        <f t="shared" si="89"/>
        <v>0</v>
      </c>
      <c r="CQ118" s="260">
        <f t="shared" si="89"/>
        <v>0</v>
      </c>
      <c r="CR118" s="260">
        <f t="shared" si="89"/>
        <v>0</v>
      </c>
      <c r="CS118" s="260">
        <f t="shared" si="89"/>
        <v>0</v>
      </c>
      <c r="CT118" s="260">
        <f t="shared" si="89"/>
        <v>0</v>
      </c>
      <c r="CU118" s="260">
        <f t="shared" si="89"/>
        <v>0</v>
      </c>
      <c r="CV118" s="260">
        <f t="shared" si="89"/>
        <v>0</v>
      </c>
      <c r="CW118" s="260">
        <f t="shared" si="89"/>
        <v>0</v>
      </c>
      <c r="CX118" s="260">
        <f t="shared" si="89"/>
        <v>0</v>
      </c>
      <c r="CY118" s="260">
        <f t="shared" si="89"/>
        <v>0</v>
      </c>
      <c r="CZ118" s="260">
        <f t="shared" si="89"/>
        <v>0</v>
      </c>
      <c r="DA118" s="260">
        <f t="shared" si="89"/>
        <v>0</v>
      </c>
      <c r="DB118" s="260">
        <f t="shared" si="89"/>
        <v>0</v>
      </c>
    </row>
    <row r="119" spans="1:106" hidden="1" outlineLevel="1">
      <c r="A119" s="151"/>
      <c r="C119" s="34" t="str">
        <f t="shared" si="85"/>
        <v>Cerebras WSE-2</v>
      </c>
      <c r="D119" s="27"/>
      <c r="E119" s="27"/>
      <c r="F119" s="27"/>
      <c r="G119" s="54" t="s">
        <v>90</v>
      </c>
      <c r="H119" s="259"/>
      <c r="I119" s="29"/>
      <c r="J119" s="260">
        <f t="shared" ref="J119:BU119" si="91">IFERROR(IF(J$8&gt;EDATE($D119,$E119*12-1),0,J99*$F119),0)</f>
        <v>0</v>
      </c>
      <c r="K119" s="260">
        <f t="shared" si="91"/>
        <v>0</v>
      </c>
      <c r="L119" s="260">
        <f t="shared" si="91"/>
        <v>0</v>
      </c>
      <c r="M119" s="260">
        <f t="shared" si="91"/>
        <v>0</v>
      </c>
      <c r="N119" s="260">
        <f t="shared" si="91"/>
        <v>0</v>
      </c>
      <c r="O119" s="260">
        <f t="shared" si="91"/>
        <v>0</v>
      </c>
      <c r="P119" s="260">
        <f t="shared" si="91"/>
        <v>0</v>
      </c>
      <c r="Q119" s="260">
        <f t="shared" si="91"/>
        <v>0</v>
      </c>
      <c r="R119" s="260">
        <f t="shared" si="91"/>
        <v>0</v>
      </c>
      <c r="S119" s="260">
        <f t="shared" si="91"/>
        <v>0</v>
      </c>
      <c r="T119" s="260">
        <f t="shared" si="91"/>
        <v>0</v>
      </c>
      <c r="U119" s="260">
        <f t="shared" si="91"/>
        <v>0</v>
      </c>
      <c r="V119" s="260">
        <f t="shared" si="91"/>
        <v>0</v>
      </c>
      <c r="W119" s="260">
        <f t="shared" si="91"/>
        <v>0</v>
      </c>
      <c r="X119" s="260">
        <f t="shared" si="91"/>
        <v>0</v>
      </c>
      <c r="Y119" s="260">
        <f t="shared" si="91"/>
        <v>0</v>
      </c>
      <c r="Z119" s="260">
        <f t="shared" si="91"/>
        <v>0</v>
      </c>
      <c r="AA119" s="260">
        <f t="shared" si="91"/>
        <v>0</v>
      </c>
      <c r="AB119" s="260">
        <f t="shared" si="91"/>
        <v>0</v>
      </c>
      <c r="AC119" s="260">
        <f t="shared" si="91"/>
        <v>0</v>
      </c>
      <c r="AD119" s="260">
        <f t="shared" si="91"/>
        <v>0</v>
      </c>
      <c r="AE119" s="260">
        <f t="shared" si="91"/>
        <v>0</v>
      </c>
      <c r="AF119" s="260">
        <f t="shared" si="91"/>
        <v>0</v>
      </c>
      <c r="AG119" s="260">
        <f t="shared" si="91"/>
        <v>0</v>
      </c>
      <c r="AH119" s="260">
        <f t="shared" si="91"/>
        <v>0</v>
      </c>
      <c r="AI119" s="260">
        <f t="shared" si="91"/>
        <v>0</v>
      </c>
      <c r="AJ119" s="260">
        <f t="shared" si="91"/>
        <v>0</v>
      </c>
      <c r="AK119" s="260">
        <f t="shared" si="91"/>
        <v>0</v>
      </c>
      <c r="AL119" s="260">
        <f t="shared" si="91"/>
        <v>0</v>
      </c>
      <c r="AM119" s="260">
        <f t="shared" si="91"/>
        <v>0</v>
      </c>
      <c r="AN119" s="260">
        <f t="shared" si="91"/>
        <v>0</v>
      </c>
      <c r="AO119" s="260">
        <f t="shared" si="91"/>
        <v>0</v>
      </c>
      <c r="AP119" s="260">
        <f t="shared" si="91"/>
        <v>0</v>
      </c>
      <c r="AQ119" s="260">
        <f t="shared" si="91"/>
        <v>0</v>
      </c>
      <c r="AR119" s="260">
        <f t="shared" si="91"/>
        <v>0</v>
      </c>
      <c r="AS119" s="260">
        <f t="shared" si="91"/>
        <v>0</v>
      </c>
      <c r="AT119" s="260">
        <f t="shared" si="91"/>
        <v>0</v>
      </c>
      <c r="AU119" s="260">
        <f t="shared" si="91"/>
        <v>0</v>
      </c>
      <c r="AV119" s="260">
        <f t="shared" si="91"/>
        <v>0</v>
      </c>
      <c r="AW119" s="260">
        <f t="shared" si="91"/>
        <v>0</v>
      </c>
      <c r="AX119" s="260">
        <f t="shared" si="91"/>
        <v>0</v>
      </c>
      <c r="AY119" s="260">
        <f t="shared" si="91"/>
        <v>0</v>
      </c>
      <c r="AZ119" s="260">
        <f t="shared" si="91"/>
        <v>0</v>
      </c>
      <c r="BA119" s="260">
        <f t="shared" si="91"/>
        <v>0</v>
      </c>
      <c r="BB119" s="260">
        <f t="shared" si="91"/>
        <v>0</v>
      </c>
      <c r="BC119" s="260">
        <f t="shared" si="91"/>
        <v>0</v>
      </c>
      <c r="BD119" s="260">
        <f t="shared" si="91"/>
        <v>0</v>
      </c>
      <c r="BE119" s="260">
        <f t="shared" si="91"/>
        <v>0</v>
      </c>
      <c r="BF119" s="260">
        <f t="shared" si="91"/>
        <v>0</v>
      </c>
      <c r="BG119" s="260">
        <f t="shared" si="91"/>
        <v>0</v>
      </c>
      <c r="BH119" s="260">
        <f t="shared" si="91"/>
        <v>0</v>
      </c>
      <c r="BI119" s="260">
        <f t="shared" si="91"/>
        <v>0</v>
      </c>
      <c r="BJ119" s="260">
        <f t="shared" si="91"/>
        <v>0</v>
      </c>
      <c r="BK119" s="260">
        <f t="shared" si="91"/>
        <v>0</v>
      </c>
      <c r="BL119" s="260">
        <f t="shared" si="91"/>
        <v>0</v>
      </c>
      <c r="BM119" s="260">
        <f t="shared" si="91"/>
        <v>0</v>
      </c>
      <c r="BN119" s="260">
        <f t="shared" si="91"/>
        <v>0</v>
      </c>
      <c r="BO119" s="260">
        <f t="shared" si="91"/>
        <v>0</v>
      </c>
      <c r="BP119" s="260">
        <f t="shared" si="91"/>
        <v>0</v>
      </c>
      <c r="BQ119" s="260">
        <f t="shared" si="91"/>
        <v>0</v>
      </c>
      <c r="BR119" s="260">
        <f t="shared" si="91"/>
        <v>0</v>
      </c>
      <c r="BS119" s="260">
        <f t="shared" si="91"/>
        <v>0</v>
      </c>
      <c r="BT119" s="260">
        <f t="shared" si="91"/>
        <v>0</v>
      </c>
      <c r="BU119" s="260">
        <f t="shared" si="91"/>
        <v>0</v>
      </c>
      <c r="BV119" s="260">
        <f t="shared" si="83"/>
        <v>0</v>
      </c>
      <c r="BW119" s="260">
        <f t="shared" si="89"/>
        <v>0</v>
      </c>
      <c r="BX119" s="260">
        <f t="shared" si="89"/>
        <v>0</v>
      </c>
      <c r="BY119" s="260">
        <f t="shared" si="89"/>
        <v>0</v>
      </c>
      <c r="BZ119" s="260">
        <f t="shared" si="89"/>
        <v>0</v>
      </c>
      <c r="CA119" s="260">
        <f t="shared" si="89"/>
        <v>0</v>
      </c>
      <c r="CB119" s="260">
        <f t="shared" si="89"/>
        <v>0</v>
      </c>
      <c r="CC119" s="260">
        <f t="shared" si="89"/>
        <v>0</v>
      </c>
      <c r="CD119" s="260">
        <f t="shared" si="89"/>
        <v>0</v>
      </c>
      <c r="CE119" s="260">
        <f t="shared" si="89"/>
        <v>0</v>
      </c>
      <c r="CF119" s="260">
        <f t="shared" si="89"/>
        <v>0</v>
      </c>
      <c r="CG119" s="260">
        <f t="shared" si="89"/>
        <v>0</v>
      </c>
      <c r="CH119" s="260">
        <f t="shared" si="89"/>
        <v>0</v>
      </c>
      <c r="CI119" s="260">
        <f t="shared" si="89"/>
        <v>0</v>
      </c>
      <c r="CJ119" s="260">
        <f t="shared" si="89"/>
        <v>0</v>
      </c>
      <c r="CK119" s="260">
        <f t="shared" si="89"/>
        <v>0</v>
      </c>
      <c r="CL119" s="260">
        <f t="shared" si="89"/>
        <v>0</v>
      </c>
      <c r="CM119" s="260">
        <f t="shared" si="89"/>
        <v>0</v>
      </c>
      <c r="CN119" s="260">
        <f t="shared" si="89"/>
        <v>0</v>
      </c>
      <c r="CO119" s="260">
        <f t="shared" si="89"/>
        <v>0</v>
      </c>
      <c r="CP119" s="260">
        <f t="shared" si="89"/>
        <v>0</v>
      </c>
      <c r="CQ119" s="260">
        <f t="shared" si="89"/>
        <v>0</v>
      </c>
      <c r="CR119" s="260">
        <f t="shared" si="89"/>
        <v>0</v>
      </c>
      <c r="CS119" s="260">
        <f t="shared" si="89"/>
        <v>0</v>
      </c>
      <c r="CT119" s="260">
        <f t="shared" si="89"/>
        <v>0</v>
      </c>
      <c r="CU119" s="260">
        <f t="shared" si="89"/>
        <v>0</v>
      </c>
      <c r="CV119" s="260">
        <f t="shared" si="89"/>
        <v>0</v>
      </c>
      <c r="CW119" s="260">
        <f t="shared" si="89"/>
        <v>0</v>
      </c>
      <c r="CX119" s="260">
        <f t="shared" si="89"/>
        <v>0</v>
      </c>
      <c r="CY119" s="260">
        <f t="shared" si="89"/>
        <v>0</v>
      </c>
      <c r="CZ119" s="260">
        <f t="shared" si="89"/>
        <v>0</v>
      </c>
      <c r="DA119" s="260">
        <f t="shared" si="89"/>
        <v>0</v>
      </c>
      <c r="DB119" s="260">
        <f t="shared" si="89"/>
        <v>0</v>
      </c>
    </row>
    <row r="120" spans="1:106" hidden="1" outlineLevel="1">
      <c r="A120" s="151"/>
      <c r="C120" s="34" t="str">
        <f t="shared" si="85"/>
        <v>Placeholder</v>
      </c>
      <c r="D120" s="27"/>
      <c r="E120" s="27"/>
      <c r="F120" s="27"/>
      <c r="G120" s="54"/>
      <c r="H120" s="259"/>
      <c r="I120" s="29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I120" s="260"/>
      <c r="BJ120" s="260"/>
      <c r="BK120" s="260"/>
      <c r="BL120" s="260"/>
      <c r="BM120" s="260"/>
      <c r="BN120" s="260"/>
      <c r="BO120" s="260"/>
      <c r="BP120" s="260"/>
      <c r="BQ120" s="260"/>
      <c r="BR120" s="260"/>
      <c r="BS120" s="260"/>
      <c r="BT120" s="260"/>
      <c r="BU120" s="260"/>
      <c r="BV120" s="260"/>
      <c r="BW120" s="260"/>
      <c r="BX120" s="260"/>
      <c r="BY120" s="260"/>
      <c r="BZ120" s="260"/>
      <c r="CA120" s="260"/>
      <c r="CB120" s="260"/>
      <c r="CC120" s="260"/>
      <c r="CD120" s="260"/>
      <c r="CE120" s="260"/>
      <c r="CF120" s="260"/>
      <c r="CG120" s="260"/>
      <c r="CH120" s="260"/>
      <c r="CI120" s="260"/>
      <c r="CJ120" s="260"/>
      <c r="CK120" s="260"/>
      <c r="CL120" s="260"/>
      <c r="CM120" s="260"/>
      <c r="CN120" s="260"/>
      <c r="CO120" s="260"/>
      <c r="CP120" s="260"/>
      <c r="CQ120" s="260"/>
      <c r="CR120" s="260"/>
      <c r="CS120" s="260"/>
      <c r="CT120" s="260"/>
      <c r="CU120" s="260"/>
      <c r="CV120" s="260"/>
      <c r="CW120" s="260"/>
      <c r="CX120" s="260"/>
      <c r="CY120" s="260"/>
      <c r="CZ120" s="260"/>
      <c r="DA120" s="260"/>
      <c r="DB120" s="260"/>
    </row>
    <row r="121" spans="1:106" hidden="1" outlineLevel="1">
      <c r="A121" s="151"/>
      <c r="C121" s="34"/>
      <c r="H121" s="259"/>
      <c r="I121" s="29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I121" s="260"/>
      <c r="BJ121" s="260"/>
      <c r="BK121" s="260"/>
      <c r="BL121" s="260"/>
      <c r="BM121" s="260"/>
      <c r="BN121" s="260"/>
      <c r="BO121" s="260"/>
      <c r="BP121" s="260"/>
      <c r="BQ121" s="260"/>
      <c r="BR121" s="260"/>
      <c r="BS121" s="260"/>
      <c r="BT121" s="260"/>
      <c r="BU121" s="260"/>
      <c r="BV121" s="260"/>
      <c r="BW121" s="260"/>
      <c r="BX121" s="260"/>
      <c r="BY121" s="260"/>
      <c r="BZ121" s="260"/>
      <c r="CA121" s="260"/>
      <c r="CB121" s="260"/>
      <c r="CC121" s="260"/>
      <c r="CD121" s="260"/>
      <c r="CE121" s="260"/>
      <c r="CF121" s="260"/>
      <c r="CG121" s="260"/>
      <c r="CH121" s="260"/>
      <c r="CI121" s="260"/>
      <c r="CJ121" s="260"/>
      <c r="CK121" s="260"/>
      <c r="CL121" s="260"/>
      <c r="CM121" s="260"/>
      <c r="CN121" s="260"/>
      <c r="CO121" s="260"/>
      <c r="CP121" s="260"/>
      <c r="CQ121" s="260"/>
      <c r="CR121" s="260"/>
      <c r="CS121" s="260"/>
      <c r="CT121" s="260"/>
      <c r="CU121" s="260"/>
      <c r="CV121" s="260"/>
      <c r="CW121" s="260"/>
      <c r="CX121" s="260"/>
      <c r="CY121" s="260"/>
      <c r="CZ121" s="260"/>
      <c r="DA121" s="260"/>
      <c r="DB121" s="260"/>
    </row>
    <row r="122" spans="1:106" collapsed="1">
      <c r="A122" s="151"/>
      <c r="H122" s="259"/>
      <c r="I122" s="29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I122" s="260"/>
      <c r="BJ122" s="260"/>
      <c r="BK122" s="260"/>
      <c r="BL122" s="260"/>
      <c r="BM122" s="260"/>
      <c r="BN122" s="260"/>
      <c r="BO122" s="260"/>
      <c r="BP122" s="260"/>
      <c r="BQ122" s="260"/>
      <c r="BR122" s="260"/>
      <c r="BS122" s="260"/>
      <c r="BT122" s="260"/>
      <c r="BU122" s="260"/>
      <c r="BV122" s="260"/>
      <c r="BW122" s="260"/>
      <c r="BX122" s="260"/>
      <c r="BY122" s="260"/>
      <c r="BZ122" s="260"/>
      <c r="CA122" s="260"/>
      <c r="CB122" s="260"/>
      <c r="CC122" s="260"/>
      <c r="CD122" s="260"/>
      <c r="CE122" s="260"/>
      <c r="CF122" s="260"/>
      <c r="CG122" s="260"/>
      <c r="CH122" s="260"/>
      <c r="CI122" s="260"/>
      <c r="CJ122" s="260"/>
      <c r="CK122" s="260"/>
      <c r="CL122" s="260"/>
      <c r="CM122" s="260"/>
      <c r="CN122" s="260"/>
      <c r="CO122" s="260"/>
      <c r="CP122" s="260"/>
      <c r="CQ122" s="260"/>
      <c r="CR122" s="260"/>
      <c r="CS122" s="260"/>
      <c r="CT122" s="260"/>
      <c r="CU122" s="260"/>
      <c r="CV122" s="260"/>
      <c r="CW122" s="260"/>
      <c r="CX122" s="260"/>
      <c r="CY122" s="260"/>
      <c r="CZ122" s="260"/>
      <c r="DA122" s="260"/>
      <c r="DB122" s="260"/>
    </row>
    <row r="123" spans="1:106" ht="13">
      <c r="A123" s="151"/>
      <c r="C123" s="14" t="s">
        <v>278</v>
      </c>
      <c r="H123" s="259"/>
      <c r="I123" s="29"/>
      <c r="J123" s="198">
        <f>SUM(J110:J119)</f>
        <v>0</v>
      </c>
      <c r="K123" s="198">
        <f t="shared" ref="K123:BV123" si="92">SUM(K110:K119)</f>
        <v>0</v>
      </c>
      <c r="L123" s="198">
        <f t="shared" si="92"/>
        <v>0</v>
      </c>
      <c r="M123" s="198">
        <f t="shared" si="92"/>
        <v>0</v>
      </c>
      <c r="N123" s="198">
        <f t="shared" si="92"/>
        <v>233280</v>
      </c>
      <c r="O123" s="198">
        <f t="shared" si="92"/>
        <v>241056</v>
      </c>
      <c r="P123" s="198">
        <f t="shared" si="92"/>
        <v>233280</v>
      </c>
      <c r="Q123" s="198">
        <f t="shared" si="92"/>
        <v>241056</v>
      </c>
      <c r="R123" s="198">
        <f t="shared" si="92"/>
        <v>241056</v>
      </c>
      <c r="S123" s="198">
        <f t="shared" si="92"/>
        <v>233280</v>
      </c>
      <c r="T123" s="198">
        <f t="shared" si="92"/>
        <v>241056</v>
      </c>
      <c r="U123" s="198">
        <f t="shared" si="92"/>
        <v>233280</v>
      </c>
      <c r="V123" s="198">
        <f t="shared" si="92"/>
        <v>241056</v>
      </c>
      <c r="W123" s="198">
        <f t="shared" si="92"/>
        <v>241056</v>
      </c>
      <c r="X123" s="198">
        <f t="shared" si="92"/>
        <v>217728</v>
      </c>
      <c r="Y123" s="198">
        <f t="shared" si="92"/>
        <v>241056</v>
      </c>
      <c r="Z123" s="198">
        <f t="shared" si="92"/>
        <v>233280</v>
      </c>
      <c r="AA123" s="198">
        <f t="shared" si="92"/>
        <v>241056</v>
      </c>
      <c r="AB123" s="198">
        <f t="shared" si="92"/>
        <v>233280</v>
      </c>
      <c r="AC123" s="198">
        <f t="shared" si="92"/>
        <v>241056</v>
      </c>
      <c r="AD123" s="198">
        <f t="shared" si="92"/>
        <v>241056</v>
      </c>
      <c r="AE123" s="198">
        <f t="shared" si="92"/>
        <v>233280</v>
      </c>
      <c r="AF123" s="198">
        <f t="shared" si="92"/>
        <v>241056</v>
      </c>
      <c r="AG123" s="198">
        <f t="shared" si="92"/>
        <v>233280</v>
      </c>
      <c r="AH123" s="198">
        <f t="shared" si="92"/>
        <v>241056</v>
      </c>
      <c r="AI123" s="198">
        <f t="shared" si="92"/>
        <v>241056</v>
      </c>
      <c r="AJ123" s="198">
        <f t="shared" si="92"/>
        <v>217728</v>
      </c>
      <c r="AK123" s="198">
        <f t="shared" si="92"/>
        <v>241056</v>
      </c>
      <c r="AL123" s="198">
        <f t="shared" si="92"/>
        <v>233280</v>
      </c>
      <c r="AM123" s="198">
        <f t="shared" si="92"/>
        <v>241056</v>
      </c>
      <c r="AN123" s="198">
        <f t="shared" si="92"/>
        <v>233280</v>
      </c>
      <c r="AO123" s="198">
        <f t="shared" si="92"/>
        <v>241056</v>
      </c>
      <c r="AP123" s="198">
        <f t="shared" si="92"/>
        <v>241056</v>
      </c>
      <c r="AQ123" s="198">
        <f t="shared" si="92"/>
        <v>233280</v>
      </c>
      <c r="AR123" s="198">
        <f t="shared" si="92"/>
        <v>241056</v>
      </c>
      <c r="AS123" s="198">
        <f t="shared" si="92"/>
        <v>233280</v>
      </c>
      <c r="AT123" s="198">
        <f t="shared" si="92"/>
        <v>241056</v>
      </c>
      <c r="AU123" s="198">
        <f t="shared" si="92"/>
        <v>241056</v>
      </c>
      <c r="AV123" s="198">
        <f t="shared" si="92"/>
        <v>217728</v>
      </c>
      <c r="AW123" s="198">
        <f t="shared" si="92"/>
        <v>241056</v>
      </c>
      <c r="AX123" s="198">
        <f t="shared" si="92"/>
        <v>0</v>
      </c>
      <c r="AY123" s="198">
        <f t="shared" si="92"/>
        <v>0</v>
      </c>
      <c r="AZ123" s="198">
        <f t="shared" si="92"/>
        <v>0</v>
      </c>
      <c r="BA123" s="198">
        <f t="shared" si="92"/>
        <v>0</v>
      </c>
      <c r="BB123" s="198">
        <f t="shared" si="92"/>
        <v>0</v>
      </c>
      <c r="BC123" s="198">
        <f t="shared" si="92"/>
        <v>0</v>
      </c>
      <c r="BD123" s="198">
        <f t="shared" si="92"/>
        <v>0</v>
      </c>
      <c r="BE123" s="198">
        <f t="shared" si="92"/>
        <v>0</v>
      </c>
      <c r="BF123" s="198">
        <f t="shared" si="92"/>
        <v>0</v>
      </c>
      <c r="BG123" s="198">
        <f t="shared" si="92"/>
        <v>0</v>
      </c>
      <c r="BH123" s="198">
        <f t="shared" si="92"/>
        <v>0</v>
      </c>
      <c r="BI123" s="198">
        <f t="shared" si="92"/>
        <v>0</v>
      </c>
      <c r="BJ123" s="198">
        <f t="shared" si="92"/>
        <v>0</v>
      </c>
      <c r="BK123" s="198">
        <f t="shared" si="92"/>
        <v>0</v>
      </c>
      <c r="BL123" s="198">
        <f t="shared" si="92"/>
        <v>0</v>
      </c>
      <c r="BM123" s="198">
        <f t="shared" si="92"/>
        <v>0</v>
      </c>
      <c r="BN123" s="198">
        <f t="shared" si="92"/>
        <v>0</v>
      </c>
      <c r="BO123" s="198">
        <f t="shared" si="92"/>
        <v>0</v>
      </c>
      <c r="BP123" s="198">
        <f t="shared" si="92"/>
        <v>0</v>
      </c>
      <c r="BQ123" s="198">
        <f t="shared" si="92"/>
        <v>0</v>
      </c>
      <c r="BR123" s="198">
        <f t="shared" si="92"/>
        <v>0</v>
      </c>
      <c r="BS123" s="198">
        <f t="shared" si="92"/>
        <v>0</v>
      </c>
      <c r="BT123" s="198">
        <f t="shared" si="92"/>
        <v>0</v>
      </c>
      <c r="BU123" s="198">
        <f t="shared" si="92"/>
        <v>0</v>
      </c>
      <c r="BV123" s="198">
        <f t="shared" si="92"/>
        <v>0</v>
      </c>
      <c r="BW123" s="198">
        <f t="shared" ref="BW123:DB123" si="93">SUM(BW110:BW119)</f>
        <v>0</v>
      </c>
      <c r="BX123" s="198">
        <f t="shared" si="93"/>
        <v>0</v>
      </c>
      <c r="BY123" s="198">
        <f t="shared" si="93"/>
        <v>0</v>
      </c>
      <c r="BZ123" s="198">
        <f t="shared" si="93"/>
        <v>0</v>
      </c>
      <c r="CA123" s="198">
        <f t="shared" si="93"/>
        <v>0</v>
      </c>
      <c r="CB123" s="198">
        <f t="shared" si="93"/>
        <v>0</v>
      </c>
      <c r="CC123" s="198">
        <f t="shared" si="93"/>
        <v>0</v>
      </c>
      <c r="CD123" s="198">
        <f t="shared" si="93"/>
        <v>0</v>
      </c>
      <c r="CE123" s="198">
        <f t="shared" si="93"/>
        <v>0</v>
      </c>
      <c r="CF123" s="198">
        <f t="shared" si="93"/>
        <v>0</v>
      </c>
      <c r="CG123" s="198">
        <f t="shared" si="93"/>
        <v>0</v>
      </c>
      <c r="CH123" s="198">
        <f t="shared" si="93"/>
        <v>0</v>
      </c>
      <c r="CI123" s="198">
        <f t="shared" si="93"/>
        <v>0</v>
      </c>
      <c r="CJ123" s="198">
        <f t="shared" si="93"/>
        <v>0</v>
      </c>
      <c r="CK123" s="198">
        <f t="shared" si="93"/>
        <v>0</v>
      </c>
      <c r="CL123" s="198">
        <f t="shared" si="93"/>
        <v>0</v>
      </c>
      <c r="CM123" s="198">
        <f t="shared" si="93"/>
        <v>0</v>
      </c>
      <c r="CN123" s="198">
        <f t="shared" si="93"/>
        <v>0</v>
      </c>
      <c r="CO123" s="198">
        <f t="shared" si="93"/>
        <v>0</v>
      </c>
      <c r="CP123" s="198">
        <f t="shared" si="93"/>
        <v>0</v>
      </c>
      <c r="CQ123" s="198">
        <f t="shared" si="93"/>
        <v>0</v>
      </c>
      <c r="CR123" s="198">
        <f t="shared" si="93"/>
        <v>0</v>
      </c>
      <c r="CS123" s="198">
        <f t="shared" si="93"/>
        <v>0</v>
      </c>
      <c r="CT123" s="198">
        <f t="shared" si="93"/>
        <v>0</v>
      </c>
      <c r="CU123" s="198">
        <f t="shared" si="93"/>
        <v>0</v>
      </c>
      <c r="CV123" s="198">
        <f t="shared" si="93"/>
        <v>0</v>
      </c>
      <c r="CW123" s="198">
        <f t="shared" si="93"/>
        <v>0</v>
      </c>
      <c r="CX123" s="198">
        <f t="shared" si="93"/>
        <v>0</v>
      </c>
      <c r="CY123" s="198">
        <f t="shared" si="93"/>
        <v>0</v>
      </c>
      <c r="CZ123" s="198">
        <f t="shared" si="93"/>
        <v>0</v>
      </c>
      <c r="DA123" s="198">
        <f t="shared" si="93"/>
        <v>0</v>
      </c>
      <c r="DB123" s="198">
        <f t="shared" si="93"/>
        <v>0</v>
      </c>
    </row>
    <row r="124" spans="1:106" ht="13">
      <c r="A124" s="151"/>
      <c r="C124" s="14"/>
      <c r="H124" s="259"/>
      <c r="I124" s="29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</row>
    <row r="125" spans="1:106" ht="13">
      <c r="A125" s="151"/>
      <c r="C125" s="14"/>
      <c r="H125" s="259"/>
      <c r="I125" s="29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</row>
    <row r="126" spans="1:106" ht="13">
      <c r="A126" s="151"/>
      <c r="C126" s="14" t="s">
        <v>279</v>
      </c>
      <c r="H126" s="259"/>
      <c r="I126" s="29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</row>
    <row r="127" spans="1:106" ht="13">
      <c r="A127" s="151"/>
      <c r="C127" s="14"/>
      <c r="H127" s="259"/>
      <c r="I127" s="29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</row>
    <row r="128" spans="1:106" ht="13">
      <c r="A128" s="151"/>
      <c r="C128" s="14"/>
      <c r="H128" s="259"/>
      <c r="I128" s="29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</row>
    <row r="129" spans="1:106">
      <c r="A129" s="151"/>
      <c r="C129" s="34" t="str">
        <f>C56</f>
        <v>A100</v>
      </c>
      <c r="G129" s="54" t="s">
        <v>90</v>
      </c>
      <c r="H129" s="259"/>
      <c r="I129" s="29"/>
      <c r="J129" s="260">
        <f>J90-J110*$F151</f>
        <v>0</v>
      </c>
      <c r="K129" s="260">
        <f t="shared" ref="K129:BV130" si="94">K90-K110*$F151</f>
        <v>0</v>
      </c>
      <c r="L129" s="260">
        <f t="shared" si="94"/>
        <v>0</v>
      </c>
      <c r="M129" s="260">
        <f t="shared" si="94"/>
        <v>0</v>
      </c>
      <c r="N129" s="260">
        <f t="shared" si="94"/>
        <v>0</v>
      </c>
      <c r="O129" s="260">
        <f t="shared" si="94"/>
        <v>0</v>
      </c>
      <c r="P129" s="260">
        <f t="shared" si="94"/>
        <v>0</v>
      </c>
      <c r="Q129" s="260">
        <f t="shared" si="94"/>
        <v>0</v>
      </c>
      <c r="R129" s="260">
        <f t="shared" si="94"/>
        <v>0</v>
      </c>
      <c r="S129" s="260">
        <f t="shared" si="94"/>
        <v>0</v>
      </c>
      <c r="T129" s="260">
        <f t="shared" si="94"/>
        <v>0</v>
      </c>
      <c r="U129" s="260">
        <f t="shared" si="94"/>
        <v>0</v>
      </c>
      <c r="V129" s="260">
        <f t="shared" si="94"/>
        <v>0</v>
      </c>
      <c r="W129" s="260">
        <f t="shared" si="94"/>
        <v>0</v>
      </c>
      <c r="X129" s="260">
        <f t="shared" si="94"/>
        <v>0</v>
      </c>
      <c r="Y129" s="260">
        <f t="shared" si="94"/>
        <v>0</v>
      </c>
      <c r="Z129" s="260">
        <f t="shared" si="94"/>
        <v>0</v>
      </c>
      <c r="AA129" s="260">
        <f t="shared" si="94"/>
        <v>0</v>
      </c>
      <c r="AB129" s="260">
        <f t="shared" si="94"/>
        <v>0</v>
      </c>
      <c r="AC129" s="260">
        <f t="shared" si="94"/>
        <v>0</v>
      </c>
      <c r="AD129" s="260">
        <f t="shared" si="94"/>
        <v>0</v>
      </c>
      <c r="AE129" s="260">
        <f t="shared" si="94"/>
        <v>0</v>
      </c>
      <c r="AF129" s="260">
        <f t="shared" si="94"/>
        <v>0</v>
      </c>
      <c r="AG129" s="260">
        <f t="shared" si="94"/>
        <v>0</v>
      </c>
      <c r="AH129" s="260">
        <f t="shared" si="94"/>
        <v>0</v>
      </c>
      <c r="AI129" s="260">
        <f t="shared" si="94"/>
        <v>0</v>
      </c>
      <c r="AJ129" s="260">
        <f t="shared" si="94"/>
        <v>0</v>
      </c>
      <c r="AK129" s="260">
        <f t="shared" si="94"/>
        <v>0</v>
      </c>
      <c r="AL129" s="260">
        <f t="shared" si="94"/>
        <v>0</v>
      </c>
      <c r="AM129" s="260">
        <f t="shared" si="94"/>
        <v>0</v>
      </c>
      <c r="AN129" s="260">
        <f t="shared" si="94"/>
        <v>0</v>
      </c>
      <c r="AO129" s="260">
        <f t="shared" si="94"/>
        <v>0</v>
      </c>
      <c r="AP129" s="260">
        <f t="shared" si="94"/>
        <v>0</v>
      </c>
      <c r="AQ129" s="260">
        <f t="shared" si="94"/>
        <v>0</v>
      </c>
      <c r="AR129" s="260">
        <f t="shared" si="94"/>
        <v>0</v>
      </c>
      <c r="AS129" s="260">
        <f t="shared" si="94"/>
        <v>0</v>
      </c>
      <c r="AT129" s="260">
        <f t="shared" si="94"/>
        <v>0</v>
      </c>
      <c r="AU129" s="260">
        <f t="shared" si="94"/>
        <v>0</v>
      </c>
      <c r="AV129" s="260">
        <f t="shared" si="94"/>
        <v>0</v>
      </c>
      <c r="AW129" s="260">
        <f t="shared" si="94"/>
        <v>0</v>
      </c>
      <c r="AX129" s="260">
        <f t="shared" si="94"/>
        <v>0</v>
      </c>
      <c r="AY129" s="260">
        <f t="shared" si="94"/>
        <v>0</v>
      </c>
      <c r="AZ129" s="260">
        <f t="shared" si="94"/>
        <v>0</v>
      </c>
      <c r="BA129" s="260">
        <f t="shared" si="94"/>
        <v>0</v>
      </c>
      <c r="BB129" s="260">
        <f t="shared" si="94"/>
        <v>0</v>
      </c>
      <c r="BC129" s="260">
        <f t="shared" si="94"/>
        <v>0</v>
      </c>
      <c r="BD129" s="260">
        <f t="shared" si="94"/>
        <v>0</v>
      </c>
      <c r="BE129" s="260">
        <f t="shared" si="94"/>
        <v>0</v>
      </c>
      <c r="BF129" s="260">
        <f t="shared" si="94"/>
        <v>0</v>
      </c>
      <c r="BG129" s="260">
        <f t="shared" si="94"/>
        <v>0</v>
      </c>
      <c r="BH129" s="260">
        <f t="shared" si="94"/>
        <v>0</v>
      </c>
      <c r="BI129" s="260">
        <f t="shared" si="94"/>
        <v>0</v>
      </c>
      <c r="BJ129" s="260">
        <f t="shared" si="94"/>
        <v>0</v>
      </c>
      <c r="BK129" s="260">
        <f t="shared" si="94"/>
        <v>0</v>
      </c>
      <c r="BL129" s="260">
        <f t="shared" si="94"/>
        <v>0</v>
      </c>
      <c r="BM129" s="260">
        <f t="shared" si="94"/>
        <v>0</v>
      </c>
      <c r="BN129" s="260">
        <f t="shared" si="94"/>
        <v>0</v>
      </c>
      <c r="BO129" s="260">
        <f t="shared" si="94"/>
        <v>0</v>
      </c>
      <c r="BP129" s="260">
        <f t="shared" si="94"/>
        <v>0</v>
      </c>
      <c r="BQ129" s="260">
        <f t="shared" si="94"/>
        <v>0</v>
      </c>
      <c r="BR129" s="260">
        <f t="shared" si="94"/>
        <v>0</v>
      </c>
      <c r="BS129" s="260">
        <f t="shared" si="94"/>
        <v>0</v>
      </c>
      <c r="BT129" s="260">
        <f t="shared" si="94"/>
        <v>0</v>
      </c>
      <c r="BU129" s="260">
        <f t="shared" si="94"/>
        <v>0</v>
      </c>
      <c r="BV129" s="260">
        <f t="shared" si="94"/>
        <v>0</v>
      </c>
      <c r="BW129" s="260">
        <f t="shared" ref="BW129:DB133" si="95">BW90-BW110*$F151</f>
        <v>0</v>
      </c>
      <c r="BX129" s="260">
        <f t="shared" si="95"/>
        <v>0</v>
      </c>
      <c r="BY129" s="260">
        <f t="shared" si="95"/>
        <v>0</v>
      </c>
      <c r="BZ129" s="260">
        <f t="shared" si="95"/>
        <v>0</v>
      </c>
      <c r="CA129" s="260">
        <f t="shared" si="95"/>
        <v>0</v>
      </c>
      <c r="CB129" s="260">
        <f t="shared" si="95"/>
        <v>0</v>
      </c>
      <c r="CC129" s="260">
        <f t="shared" si="95"/>
        <v>0</v>
      </c>
      <c r="CD129" s="260">
        <f t="shared" si="95"/>
        <v>0</v>
      </c>
      <c r="CE129" s="260">
        <f t="shared" si="95"/>
        <v>0</v>
      </c>
      <c r="CF129" s="260">
        <f t="shared" si="95"/>
        <v>0</v>
      </c>
      <c r="CG129" s="260">
        <f t="shared" si="95"/>
        <v>0</v>
      </c>
      <c r="CH129" s="260">
        <f t="shared" si="95"/>
        <v>0</v>
      </c>
      <c r="CI129" s="260">
        <f t="shared" si="95"/>
        <v>0</v>
      </c>
      <c r="CJ129" s="260">
        <f t="shared" si="95"/>
        <v>0</v>
      </c>
      <c r="CK129" s="260">
        <f t="shared" si="95"/>
        <v>0</v>
      </c>
      <c r="CL129" s="260">
        <f t="shared" si="95"/>
        <v>0</v>
      </c>
      <c r="CM129" s="260">
        <f t="shared" si="95"/>
        <v>0</v>
      </c>
      <c r="CN129" s="260">
        <f t="shared" si="95"/>
        <v>0</v>
      </c>
      <c r="CO129" s="260">
        <f t="shared" si="95"/>
        <v>0</v>
      </c>
      <c r="CP129" s="260">
        <f t="shared" si="95"/>
        <v>0</v>
      </c>
      <c r="CQ129" s="260">
        <f t="shared" si="95"/>
        <v>0</v>
      </c>
      <c r="CR129" s="260">
        <f t="shared" si="95"/>
        <v>0</v>
      </c>
      <c r="CS129" s="260">
        <f t="shared" si="95"/>
        <v>0</v>
      </c>
      <c r="CT129" s="260">
        <f t="shared" si="95"/>
        <v>0</v>
      </c>
      <c r="CU129" s="260">
        <f t="shared" si="95"/>
        <v>0</v>
      </c>
      <c r="CV129" s="260">
        <f t="shared" si="95"/>
        <v>0</v>
      </c>
      <c r="CW129" s="260">
        <f t="shared" si="95"/>
        <v>0</v>
      </c>
      <c r="CX129" s="260">
        <f t="shared" si="95"/>
        <v>0</v>
      </c>
      <c r="CY129" s="260">
        <f t="shared" si="95"/>
        <v>0</v>
      </c>
      <c r="CZ129" s="260">
        <f t="shared" si="95"/>
        <v>0</v>
      </c>
      <c r="DA129" s="260">
        <f t="shared" si="95"/>
        <v>0</v>
      </c>
      <c r="DB129" s="260">
        <f t="shared" si="95"/>
        <v>0</v>
      </c>
    </row>
    <row r="130" spans="1:106">
      <c r="A130" s="151"/>
      <c r="C130" s="34" t="str">
        <f t="shared" ref="C130:C139" si="96">C57</f>
        <v>H100</v>
      </c>
      <c r="G130" s="54" t="s">
        <v>90</v>
      </c>
      <c r="H130" s="259"/>
      <c r="I130" s="29"/>
      <c r="J130" s="260">
        <f t="shared" ref="J130:Y138" si="97">J91-J111*$F152</f>
        <v>0</v>
      </c>
      <c r="K130" s="260">
        <f t="shared" si="97"/>
        <v>0</v>
      </c>
      <c r="L130" s="260">
        <f t="shared" si="97"/>
        <v>0</v>
      </c>
      <c r="M130" s="260">
        <f t="shared" si="97"/>
        <v>0</v>
      </c>
      <c r="N130" s="260">
        <f t="shared" si="97"/>
        <v>129600</v>
      </c>
      <c r="O130" s="260">
        <f t="shared" si="97"/>
        <v>133920</v>
      </c>
      <c r="P130" s="260">
        <f t="shared" si="97"/>
        <v>129600</v>
      </c>
      <c r="Q130" s="260">
        <f t="shared" si="97"/>
        <v>133920</v>
      </c>
      <c r="R130" s="260">
        <f t="shared" si="97"/>
        <v>133920</v>
      </c>
      <c r="S130" s="260">
        <f t="shared" si="97"/>
        <v>129600</v>
      </c>
      <c r="T130" s="260">
        <f t="shared" si="97"/>
        <v>133920</v>
      </c>
      <c r="U130" s="260">
        <f t="shared" si="97"/>
        <v>129600</v>
      </c>
      <c r="V130" s="260">
        <f t="shared" si="97"/>
        <v>133920</v>
      </c>
      <c r="W130" s="260">
        <f t="shared" si="97"/>
        <v>133920</v>
      </c>
      <c r="X130" s="260">
        <f t="shared" si="97"/>
        <v>120960</v>
      </c>
      <c r="Y130" s="260">
        <f t="shared" si="97"/>
        <v>133920</v>
      </c>
      <c r="Z130" s="260">
        <f t="shared" si="94"/>
        <v>129600</v>
      </c>
      <c r="AA130" s="260">
        <f t="shared" si="94"/>
        <v>133920</v>
      </c>
      <c r="AB130" s="260">
        <f t="shared" si="94"/>
        <v>129600</v>
      </c>
      <c r="AC130" s="260">
        <f t="shared" si="94"/>
        <v>133920</v>
      </c>
      <c r="AD130" s="260">
        <f t="shared" si="94"/>
        <v>133920</v>
      </c>
      <c r="AE130" s="260">
        <f t="shared" si="94"/>
        <v>129600</v>
      </c>
      <c r="AF130" s="260">
        <f t="shared" si="94"/>
        <v>133920</v>
      </c>
      <c r="AG130" s="260">
        <f t="shared" si="94"/>
        <v>129600</v>
      </c>
      <c r="AH130" s="260">
        <f t="shared" si="94"/>
        <v>133920</v>
      </c>
      <c r="AI130" s="260">
        <f t="shared" si="94"/>
        <v>133920</v>
      </c>
      <c r="AJ130" s="260">
        <f t="shared" si="94"/>
        <v>120960</v>
      </c>
      <c r="AK130" s="260">
        <f t="shared" si="94"/>
        <v>133920</v>
      </c>
      <c r="AL130" s="260">
        <f t="shared" si="94"/>
        <v>129600</v>
      </c>
      <c r="AM130" s="260">
        <f t="shared" si="94"/>
        <v>133920</v>
      </c>
      <c r="AN130" s="260">
        <f t="shared" si="94"/>
        <v>129600</v>
      </c>
      <c r="AO130" s="260">
        <f t="shared" si="94"/>
        <v>133920</v>
      </c>
      <c r="AP130" s="260">
        <f t="shared" si="94"/>
        <v>133920</v>
      </c>
      <c r="AQ130" s="260">
        <f t="shared" si="94"/>
        <v>129600</v>
      </c>
      <c r="AR130" s="260">
        <f t="shared" si="94"/>
        <v>133920</v>
      </c>
      <c r="AS130" s="260">
        <f t="shared" si="94"/>
        <v>129600</v>
      </c>
      <c r="AT130" s="260">
        <f t="shared" si="94"/>
        <v>133920</v>
      </c>
      <c r="AU130" s="260">
        <f t="shared" si="94"/>
        <v>133920</v>
      </c>
      <c r="AV130" s="260">
        <f t="shared" si="94"/>
        <v>120960</v>
      </c>
      <c r="AW130" s="260">
        <f t="shared" si="94"/>
        <v>133920</v>
      </c>
      <c r="AX130" s="260">
        <f t="shared" si="94"/>
        <v>129600</v>
      </c>
      <c r="AY130" s="260">
        <f t="shared" si="94"/>
        <v>133920</v>
      </c>
      <c r="AZ130" s="260">
        <f t="shared" si="94"/>
        <v>129600</v>
      </c>
      <c r="BA130" s="260">
        <f t="shared" si="94"/>
        <v>133920</v>
      </c>
      <c r="BB130" s="260">
        <f t="shared" si="94"/>
        <v>133920</v>
      </c>
      <c r="BC130" s="260">
        <f t="shared" si="94"/>
        <v>129600</v>
      </c>
      <c r="BD130" s="260">
        <f t="shared" si="94"/>
        <v>133920</v>
      </c>
      <c r="BE130" s="260">
        <f t="shared" si="94"/>
        <v>129600</v>
      </c>
      <c r="BF130" s="260">
        <f t="shared" si="94"/>
        <v>133920</v>
      </c>
      <c r="BG130" s="260">
        <f t="shared" si="94"/>
        <v>133920</v>
      </c>
      <c r="BH130" s="260">
        <f t="shared" si="94"/>
        <v>125280</v>
      </c>
      <c r="BI130" s="260">
        <f t="shared" si="94"/>
        <v>133920</v>
      </c>
      <c r="BJ130" s="260">
        <f t="shared" si="94"/>
        <v>129600</v>
      </c>
      <c r="BK130" s="260">
        <f t="shared" si="94"/>
        <v>133920</v>
      </c>
      <c r="BL130" s="260">
        <f t="shared" si="94"/>
        <v>129600</v>
      </c>
      <c r="BM130" s="260">
        <f t="shared" si="94"/>
        <v>133920</v>
      </c>
      <c r="BN130" s="260">
        <f t="shared" si="94"/>
        <v>133920</v>
      </c>
      <c r="BO130" s="260">
        <f t="shared" si="94"/>
        <v>129600</v>
      </c>
      <c r="BP130" s="260">
        <f t="shared" si="94"/>
        <v>133920</v>
      </c>
      <c r="BQ130" s="260">
        <f t="shared" si="94"/>
        <v>129600</v>
      </c>
      <c r="BR130" s="260">
        <f t="shared" si="94"/>
        <v>133920</v>
      </c>
      <c r="BS130" s="260">
        <f t="shared" si="94"/>
        <v>133920</v>
      </c>
      <c r="BT130" s="260">
        <f t="shared" si="94"/>
        <v>120960</v>
      </c>
      <c r="BU130" s="260">
        <f t="shared" si="94"/>
        <v>133920</v>
      </c>
      <c r="BV130" s="260">
        <f t="shared" si="94"/>
        <v>129600</v>
      </c>
      <c r="BW130" s="260">
        <f t="shared" si="95"/>
        <v>133920</v>
      </c>
      <c r="BX130" s="260">
        <f t="shared" si="95"/>
        <v>129600</v>
      </c>
      <c r="BY130" s="260">
        <f t="shared" si="95"/>
        <v>133920</v>
      </c>
      <c r="BZ130" s="260">
        <f t="shared" si="95"/>
        <v>133920</v>
      </c>
      <c r="CA130" s="260">
        <f t="shared" si="95"/>
        <v>129600</v>
      </c>
      <c r="CB130" s="260">
        <f t="shared" si="95"/>
        <v>133920</v>
      </c>
      <c r="CC130" s="260">
        <f t="shared" si="95"/>
        <v>129600</v>
      </c>
      <c r="CD130" s="260">
        <f t="shared" si="95"/>
        <v>133920</v>
      </c>
      <c r="CE130" s="260">
        <f t="shared" si="95"/>
        <v>133920</v>
      </c>
      <c r="CF130" s="260">
        <f t="shared" si="95"/>
        <v>120960</v>
      </c>
      <c r="CG130" s="260">
        <f t="shared" si="95"/>
        <v>133920</v>
      </c>
      <c r="CH130" s="260">
        <f t="shared" si="95"/>
        <v>129600</v>
      </c>
      <c r="CI130" s="260">
        <f t="shared" si="95"/>
        <v>133920</v>
      </c>
      <c r="CJ130" s="260">
        <f t="shared" si="95"/>
        <v>129600</v>
      </c>
      <c r="CK130" s="260">
        <f t="shared" si="95"/>
        <v>133920</v>
      </c>
      <c r="CL130" s="260">
        <f t="shared" si="95"/>
        <v>133920</v>
      </c>
      <c r="CM130" s="260">
        <f t="shared" si="95"/>
        <v>129600</v>
      </c>
      <c r="CN130" s="260">
        <f t="shared" si="95"/>
        <v>133920</v>
      </c>
      <c r="CO130" s="260">
        <f t="shared" si="95"/>
        <v>129600</v>
      </c>
      <c r="CP130" s="260">
        <f t="shared" si="95"/>
        <v>133920</v>
      </c>
      <c r="CQ130" s="260">
        <f t="shared" si="95"/>
        <v>133920</v>
      </c>
      <c r="CR130" s="260">
        <f t="shared" si="95"/>
        <v>120960</v>
      </c>
      <c r="CS130" s="260">
        <f t="shared" si="95"/>
        <v>133920</v>
      </c>
      <c r="CT130" s="260">
        <f t="shared" si="95"/>
        <v>129600</v>
      </c>
      <c r="CU130" s="260">
        <f t="shared" si="95"/>
        <v>133920</v>
      </c>
      <c r="CV130" s="260">
        <f t="shared" si="95"/>
        <v>129600</v>
      </c>
      <c r="CW130" s="260">
        <f t="shared" si="95"/>
        <v>133920</v>
      </c>
      <c r="CX130" s="260">
        <f t="shared" si="95"/>
        <v>133920</v>
      </c>
      <c r="CY130" s="260">
        <f t="shared" si="95"/>
        <v>129600</v>
      </c>
      <c r="CZ130" s="260">
        <f t="shared" si="95"/>
        <v>133920</v>
      </c>
      <c r="DA130" s="260">
        <f t="shared" si="95"/>
        <v>129600</v>
      </c>
      <c r="DB130" s="260">
        <f t="shared" si="95"/>
        <v>133920</v>
      </c>
    </row>
    <row r="131" spans="1:106">
      <c r="A131" s="151"/>
      <c r="C131" s="34" t="str">
        <f t="shared" si="96"/>
        <v>B200</v>
      </c>
      <c r="G131" s="54" t="s">
        <v>90</v>
      </c>
      <c r="H131" s="259"/>
      <c r="I131" s="29"/>
      <c r="J131" s="260">
        <f t="shared" si="97"/>
        <v>0</v>
      </c>
      <c r="K131" s="260">
        <f t="shared" ref="K131:BV134" si="98">K92-K112*$F153</f>
        <v>0</v>
      </c>
      <c r="L131" s="260">
        <f t="shared" si="98"/>
        <v>0</v>
      </c>
      <c r="M131" s="260">
        <f t="shared" si="98"/>
        <v>0</v>
      </c>
      <c r="N131" s="260">
        <f t="shared" si="98"/>
        <v>155520</v>
      </c>
      <c r="O131" s="260">
        <f t="shared" si="98"/>
        <v>160704</v>
      </c>
      <c r="P131" s="260">
        <f t="shared" si="98"/>
        <v>155520</v>
      </c>
      <c r="Q131" s="260">
        <f t="shared" si="98"/>
        <v>160704</v>
      </c>
      <c r="R131" s="260">
        <f t="shared" si="98"/>
        <v>160704</v>
      </c>
      <c r="S131" s="260">
        <f t="shared" si="98"/>
        <v>155520</v>
      </c>
      <c r="T131" s="260">
        <f t="shared" si="98"/>
        <v>160704</v>
      </c>
      <c r="U131" s="260">
        <f t="shared" si="98"/>
        <v>155520</v>
      </c>
      <c r="V131" s="260">
        <f t="shared" si="98"/>
        <v>160704</v>
      </c>
      <c r="W131" s="260">
        <f t="shared" si="98"/>
        <v>160704</v>
      </c>
      <c r="X131" s="260">
        <f t="shared" si="98"/>
        <v>145152</v>
      </c>
      <c r="Y131" s="260">
        <f t="shared" si="98"/>
        <v>160704</v>
      </c>
      <c r="Z131" s="260">
        <f t="shared" si="98"/>
        <v>155520</v>
      </c>
      <c r="AA131" s="260">
        <f t="shared" si="98"/>
        <v>160704</v>
      </c>
      <c r="AB131" s="260">
        <f t="shared" si="98"/>
        <v>155520</v>
      </c>
      <c r="AC131" s="260">
        <f t="shared" si="98"/>
        <v>160704</v>
      </c>
      <c r="AD131" s="260">
        <f t="shared" si="98"/>
        <v>160704</v>
      </c>
      <c r="AE131" s="260">
        <f t="shared" si="98"/>
        <v>155520</v>
      </c>
      <c r="AF131" s="260">
        <f t="shared" si="98"/>
        <v>160704</v>
      </c>
      <c r="AG131" s="260">
        <f t="shared" si="98"/>
        <v>155520</v>
      </c>
      <c r="AH131" s="260">
        <f t="shared" si="98"/>
        <v>160704</v>
      </c>
      <c r="AI131" s="260">
        <f t="shared" si="98"/>
        <v>160704</v>
      </c>
      <c r="AJ131" s="260">
        <f t="shared" si="98"/>
        <v>145152</v>
      </c>
      <c r="AK131" s="260">
        <f t="shared" si="98"/>
        <v>160704</v>
      </c>
      <c r="AL131" s="260">
        <f t="shared" si="98"/>
        <v>155520</v>
      </c>
      <c r="AM131" s="260">
        <f t="shared" si="98"/>
        <v>160704</v>
      </c>
      <c r="AN131" s="260">
        <f t="shared" si="98"/>
        <v>155520</v>
      </c>
      <c r="AO131" s="260">
        <f t="shared" si="98"/>
        <v>160704</v>
      </c>
      <c r="AP131" s="260">
        <f t="shared" si="98"/>
        <v>160704</v>
      </c>
      <c r="AQ131" s="260">
        <f t="shared" si="98"/>
        <v>155520</v>
      </c>
      <c r="AR131" s="260">
        <f t="shared" si="98"/>
        <v>160704</v>
      </c>
      <c r="AS131" s="260">
        <f t="shared" si="98"/>
        <v>155520</v>
      </c>
      <c r="AT131" s="260">
        <f t="shared" si="98"/>
        <v>160704</v>
      </c>
      <c r="AU131" s="260">
        <f t="shared" si="98"/>
        <v>160704</v>
      </c>
      <c r="AV131" s="260">
        <f t="shared" si="98"/>
        <v>145152</v>
      </c>
      <c r="AW131" s="260">
        <f t="shared" si="98"/>
        <v>160704</v>
      </c>
      <c r="AX131" s="260">
        <f t="shared" si="98"/>
        <v>259200</v>
      </c>
      <c r="AY131" s="260">
        <f t="shared" si="98"/>
        <v>267840</v>
      </c>
      <c r="AZ131" s="260">
        <f t="shared" si="98"/>
        <v>259200</v>
      </c>
      <c r="BA131" s="260">
        <f t="shared" si="98"/>
        <v>267840</v>
      </c>
      <c r="BB131" s="260">
        <f t="shared" si="98"/>
        <v>267840</v>
      </c>
      <c r="BC131" s="260">
        <f t="shared" si="98"/>
        <v>259200</v>
      </c>
      <c r="BD131" s="260">
        <f t="shared" si="98"/>
        <v>267840</v>
      </c>
      <c r="BE131" s="260">
        <f t="shared" si="98"/>
        <v>259200</v>
      </c>
      <c r="BF131" s="260">
        <f t="shared" si="98"/>
        <v>267840</v>
      </c>
      <c r="BG131" s="260">
        <f t="shared" si="98"/>
        <v>267840</v>
      </c>
      <c r="BH131" s="260">
        <f t="shared" si="98"/>
        <v>250560</v>
      </c>
      <c r="BI131" s="260">
        <f t="shared" si="98"/>
        <v>267840</v>
      </c>
      <c r="BJ131" s="260">
        <f t="shared" si="98"/>
        <v>259200</v>
      </c>
      <c r="BK131" s="260">
        <f t="shared" si="98"/>
        <v>267840</v>
      </c>
      <c r="BL131" s="260">
        <f t="shared" si="98"/>
        <v>259200</v>
      </c>
      <c r="BM131" s="260">
        <f t="shared" si="98"/>
        <v>267840</v>
      </c>
      <c r="BN131" s="260">
        <f t="shared" si="98"/>
        <v>267840</v>
      </c>
      <c r="BO131" s="260">
        <f t="shared" si="98"/>
        <v>259200</v>
      </c>
      <c r="BP131" s="260">
        <f t="shared" si="98"/>
        <v>267840</v>
      </c>
      <c r="BQ131" s="260">
        <f t="shared" si="98"/>
        <v>259200</v>
      </c>
      <c r="BR131" s="260">
        <f t="shared" si="98"/>
        <v>267840</v>
      </c>
      <c r="BS131" s="260">
        <f t="shared" si="98"/>
        <v>267840</v>
      </c>
      <c r="BT131" s="260">
        <f t="shared" si="98"/>
        <v>241920</v>
      </c>
      <c r="BU131" s="260">
        <f t="shared" si="98"/>
        <v>267840</v>
      </c>
      <c r="BV131" s="260">
        <f t="shared" si="98"/>
        <v>259200</v>
      </c>
      <c r="BW131" s="260">
        <f t="shared" si="95"/>
        <v>267840</v>
      </c>
      <c r="BX131" s="260">
        <f t="shared" si="95"/>
        <v>259200</v>
      </c>
      <c r="BY131" s="260">
        <f t="shared" si="95"/>
        <v>267840</v>
      </c>
      <c r="BZ131" s="260">
        <f t="shared" si="95"/>
        <v>267840</v>
      </c>
      <c r="CA131" s="260">
        <f t="shared" si="95"/>
        <v>259200</v>
      </c>
      <c r="CB131" s="260">
        <f t="shared" si="95"/>
        <v>267840</v>
      </c>
      <c r="CC131" s="260">
        <f t="shared" si="95"/>
        <v>259200</v>
      </c>
      <c r="CD131" s="260">
        <f t="shared" si="95"/>
        <v>267840</v>
      </c>
      <c r="CE131" s="260">
        <f t="shared" si="95"/>
        <v>267840</v>
      </c>
      <c r="CF131" s="260">
        <f t="shared" si="95"/>
        <v>241920</v>
      </c>
      <c r="CG131" s="260">
        <f t="shared" si="95"/>
        <v>267840</v>
      </c>
      <c r="CH131" s="260">
        <f t="shared" si="95"/>
        <v>259200</v>
      </c>
      <c r="CI131" s="260">
        <f t="shared" si="95"/>
        <v>267840</v>
      </c>
      <c r="CJ131" s="260">
        <f t="shared" si="95"/>
        <v>259200</v>
      </c>
      <c r="CK131" s="260">
        <f t="shared" si="95"/>
        <v>267840</v>
      </c>
      <c r="CL131" s="260">
        <f t="shared" si="95"/>
        <v>267840</v>
      </c>
      <c r="CM131" s="260">
        <f t="shared" si="95"/>
        <v>259200</v>
      </c>
      <c r="CN131" s="260">
        <f t="shared" si="95"/>
        <v>267840</v>
      </c>
      <c r="CO131" s="260">
        <f t="shared" si="95"/>
        <v>259200</v>
      </c>
      <c r="CP131" s="260">
        <f t="shared" si="95"/>
        <v>267840</v>
      </c>
      <c r="CQ131" s="260">
        <f t="shared" si="95"/>
        <v>267840</v>
      </c>
      <c r="CR131" s="260">
        <f t="shared" si="95"/>
        <v>241920</v>
      </c>
      <c r="CS131" s="260">
        <f t="shared" si="95"/>
        <v>267840</v>
      </c>
      <c r="CT131" s="260">
        <f t="shared" si="95"/>
        <v>259200</v>
      </c>
      <c r="CU131" s="260">
        <f t="shared" si="95"/>
        <v>267840</v>
      </c>
      <c r="CV131" s="260">
        <f t="shared" si="95"/>
        <v>259200</v>
      </c>
      <c r="CW131" s="260">
        <f t="shared" si="95"/>
        <v>267840</v>
      </c>
      <c r="CX131" s="260">
        <f t="shared" si="95"/>
        <v>267840</v>
      </c>
      <c r="CY131" s="260">
        <f t="shared" si="95"/>
        <v>259200</v>
      </c>
      <c r="CZ131" s="260">
        <f t="shared" si="95"/>
        <v>267840</v>
      </c>
      <c r="DA131" s="260">
        <f t="shared" si="95"/>
        <v>259200</v>
      </c>
      <c r="DB131" s="260">
        <f t="shared" si="95"/>
        <v>267840</v>
      </c>
    </row>
    <row r="132" spans="1:106">
      <c r="A132" s="151"/>
      <c r="C132" s="34" t="str">
        <f t="shared" si="96"/>
        <v>R100</v>
      </c>
      <c r="G132" s="54" t="s">
        <v>90</v>
      </c>
      <c r="H132" s="259"/>
      <c r="I132" s="29"/>
      <c r="J132" s="260">
        <f t="shared" si="97"/>
        <v>0</v>
      </c>
      <c r="K132" s="260">
        <f t="shared" si="98"/>
        <v>0</v>
      </c>
      <c r="L132" s="260">
        <f t="shared" si="98"/>
        <v>0</v>
      </c>
      <c r="M132" s="260">
        <f t="shared" si="98"/>
        <v>0</v>
      </c>
      <c r="N132" s="260">
        <f t="shared" si="98"/>
        <v>38880</v>
      </c>
      <c r="O132" s="260">
        <f t="shared" si="98"/>
        <v>40176</v>
      </c>
      <c r="P132" s="260">
        <f t="shared" si="98"/>
        <v>38880</v>
      </c>
      <c r="Q132" s="260">
        <f t="shared" si="98"/>
        <v>40176</v>
      </c>
      <c r="R132" s="260">
        <f t="shared" si="98"/>
        <v>40176</v>
      </c>
      <c r="S132" s="260">
        <f t="shared" si="98"/>
        <v>38880</v>
      </c>
      <c r="T132" s="260">
        <f t="shared" si="98"/>
        <v>40176</v>
      </c>
      <c r="U132" s="260">
        <f t="shared" si="98"/>
        <v>38880</v>
      </c>
      <c r="V132" s="260">
        <f t="shared" si="98"/>
        <v>40176</v>
      </c>
      <c r="W132" s="260">
        <f t="shared" si="98"/>
        <v>40176</v>
      </c>
      <c r="X132" s="260">
        <f t="shared" si="98"/>
        <v>36288</v>
      </c>
      <c r="Y132" s="260">
        <f t="shared" si="98"/>
        <v>40176</v>
      </c>
      <c r="Z132" s="260">
        <f t="shared" si="98"/>
        <v>38880</v>
      </c>
      <c r="AA132" s="260">
        <f t="shared" si="98"/>
        <v>40176</v>
      </c>
      <c r="AB132" s="260">
        <f t="shared" si="98"/>
        <v>38880</v>
      </c>
      <c r="AC132" s="260">
        <f t="shared" si="98"/>
        <v>40176</v>
      </c>
      <c r="AD132" s="260">
        <f t="shared" si="98"/>
        <v>40176</v>
      </c>
      <c r="AE132" s="260">
        <f t="shared" si="98"/>
        <v>38880</v>
      </c>
      <c r="AF132" s="260">
        <f t="shared" si="98"/>
        <v>40176</v>
      </c>
      <c r="AG132" s="260">
        <f t="shared" si="98"/>
        <v>38880</v>
      </c>
      <c r="AH132" s="260">
        <f t="shared" si="98"/>
        <v>40176</v>
      </c>
      <c r="AI132" s="260">
        <f t="shared" si="98"/>
        <v>40176</v>
      </c>
      <c r="AJ132" s="260">
        <f t="shared" si="98"/>
        <v>36288</v>
      </c>
      <c r="AK132" s="260">
        <f t="shared" si="98"/>
        <v>40176</v>
      </c>
      <c r="AL132" s="260">
        <f t="shared" si="98"/>
        <v>38880</v>
      </c>
      <c r="AM132" s="260">
        <f t="shared" si="98"/>
        <v>40176</v>
      </c>
      <c r="AN132" s="260">
        <f t="shared" si="98"/>
        <v>38880</v>
      </c>
      <c r="AO132" s="260">
        <f t="shared" si="98"/>
        <v>40176</v>
      </c>
      <c r="AP132" s="260">
        <f t="shared" si="98"/>
        <v>40176</v>
      </c>
      <c r="AQ132" s="260">
        <f t="shared" si="98"/>
        <v>38880</v>
      </c>
      <c r="AR132" s="260">
        <f t="shared" si="98"/>
        <v>40176</v>
      </c>
      <c r="AS132" s="260">
        <f t="shared" si="98"/>
        <v>38880</v>
      </c>
      <c r="AT132" s="260">
        <f t="shared" si="98"/>
        <v>40176</v>
      </c>
      <c r="AU132" s="260">
        <f t="shared" si="98"/>
        <v>40176</v>
      </c>
      <c r="AV132" s="260">
        <f t="shared" si="98"/>
        <v>36288</v>
      </c>
      <c r="AW132" s="260">
        <f t="shared" si="98"/>
        <v>40176</v>
      </c>
      <c r="AX132" s="260">
        <f t="shared" si="98"/>
        <v>64800</v>
      </c>
      <c r="AY132" s="260">
        <f t="shared" si="98"/>
        <v>66960</v>
      </c>
      <c r="AZ132" s="260">
        <f t="shared" si="98"/>
        <v>64800</v>
      </c>
      <c r="BA132" s="260">
        <f t="shared" si="98"/>
        <v>66960</v>
      </c>
      <c r="BB132" s="260">
        <f t="shared" si="98"/>
        <v>66960</v>
      </c>
      <c r="BC132" s="260">
        <f t="shared" si="98"/>
        <v>64800</v>
      </c>
      <c r="BD132" s="260">
        <f t="shared" si="98"/>
        <v>66960</v>
      </c>
      <c r="BE132" s="260">
        <f t="shared" si="98"/>
        <v>64800</v>
      </c>
      <c r="BF132" s="260">
        <f t="shared" si="98"/>
        <v>66960</v>
      </c>
      <c r="BG132" s="260">
        <f t="shared" si="98"/>
        <v>66960</v>
      </c>
      <c r="BH132" s="260">
        <f t="shared" si="98"/>
        <v>62640</v>
      </c>
      <c r="BI132" s="260">
        <f t="shared" si="98"/>
        <v>66960</v>
      </c>
      <c r="BJ132" s="260">
        <f t="shared" si="98"/>
        <v>64800</v>
      </c>
      <c r="BK132" s="260">
        <f t="shared" si="98"/>
        <v>66960</v>
      </c>
      <c r="BL132" s="260">
        <f t="shared" si="98"/>
        <v>64800</v>
      </c>
      <c r="BM132" s="260">
        <f t="shared" si="98"/>
        <v>66960</v>
      </c>
      <c r="BN132" s="260">
        <f t="shared" si="98"/>
        <v>66960</v>
      </c>
      <c r="BO132" s="260">
        <f t="shared" si="98"/>
        <v>64800</v>
      </c>
      <c r="BP132" s="260">
        <f t="shared" si="98"/>
        <v>66960</v>
      </c>
      <c r="BQ132" s="260">
        <f t="shared" si="98"/>
        <v>64800</v>
      </c>
      <c r="BR132" s="260">
        <f t="shared" si="98"/>
        <v>66960</v>
      </c>
      <c r="BS132" s="260">
        <f t="shared" si="98"/>
        <v>66960</v>
      </c>
      <c r="BT132" s="260">
        <f t="shared" si="98"/>
        <v>60480</v>
      </c>
      <c r="BU132" s="260">
        <f t="shared" si="98"/>
        <v>66960</v>
      </c>
      <c r="BV132" s="260">
        <f t="shared" si="98"/>
        <v>64800</v>
      </c>
      <c r="BW132" s="260">
        <f t="shared" si="95"/>
        <v>66960</v>
      </c>
      <c r="BX132" s="260">
        <f t="shared" si="95"/>
        <v>64800</v>
      </c>
      <c r="BY132" s="260">
        <f t="shared" si="95"/>
        <v>66960</v>
      </c>
      <c r="BZ132" s="260">
        <f t="shared" si="95"/>
        <v>66960</v>
      </c>
      <c r="CA132" s="260">
        <f t="shared" si="95"/>
        <v>64800</v>
      </c>
      <c r="CB132" s="260">
        <f t="shared" si="95"/>
        <v>66960</v>
      </c>
      <c r="CC132" s="260">
        <f t="shared" si="95"/>
        <v>64800</v>
      </c>
      <c r="CD132" s="260">
        <f t="shared" si="95"/>
        <v>66960</v>
      </c>
      <c r="CE132" s="260">
        <f t="shared" si="95"/>
        <v>66960</v>
      </c>
      <c r="CF132" s="260">
        <f t="shared" si="95"/>
        <v>60480</v>
      </c>
      <c r="CG132" s="260">
        <f t="shared" si="95"/>
        <v>66960</v>
      </c>
      <c r="CH132" s="260">
        <f t="shared" si="95"/>
        <v>64800</v>
      </c>
      <c r="CI132" s="260">
        <f t="shared" si="95"/>
        <v>66960</v>
      </c>
      <c r="CJ132" s="260">
        <f t="shared" si="95"/>
        <v>64800</v>
      </c>
      <c r="CK132" s="260">
        <f t="shared" si="95"/>
        <v>66960</v>
      </c>
      <c r="CL132" s="260">
        <f t="shared" si="95"/>
        <v>66960</v>
      </c>
      <c r="CM132" s="260">
        <f t="shared" si="95"/>
        <v>64800</v>
      </c>
      <c r="CN132" s="260">
        <f t="shared" si="95"/>
        <v>66960</v>
      </c>
      <c r="CO132" s="260">
        <f t="shared" si="95"/>
        <v>64800</v>
      </c>
      <c r="CP132" s="260">
        <f t="shared" si="95"/>
        <v>66960</v>
      </c>
      <c r="CQ132" s="260">
        <f t="shared" si="95"/>
        <v>66960</v>
      </c>
      <c r="CR132" s="260">
        <f t="shared" si="95"/>
        <v>60480</v>
      </c>
      <c r="CS132" s="260">
        <f t="shared" si="95"/>
        <v>66960</v>
      </c>
      <c r="CT132" s="260">
        <f t="shared" si="95"/>
        <v>64800</v>
      </c>
      <c r="CU132" s="260">
        <f t="shared" si="95"/>
        <v>66960</v>
      </c>
      <c r="CV132" s="260">
        <f t="shared" si="95"/>
        <v>64800</v>
      </c>
      <c r="CW132" s="260">
        <f t="shared" si="95"/>
        <v>66960</v>
      </c>
      <c r="CX132" s="260">
        <f t="shared" si="95"/>
        <v>66960</v>
      </c>
      <c r="CY132" s="260">
        <f t="shared" si="95"/>
        <v>64800</v>
      </c>
      <c r="CZ132" s="260">
        <f t="shared" si="95"/>
        <v>66960</v>
      </c>
      <c r="DA132" s="260">
        <f t="shared" si="95"/>
        <v>64800</v>
      </c>
      <c r="DB132" s="260">
        <f t="shared" si="95"/>
        <v>66960</v>
      </c>
    </row>
    <row r="133" spans="1:106">
      <c r="A133" s="151"/>
      <c r="C133" s="34" t="str">
        <f t="shared" si="96"/>
        <v>R300</v>
      </c>
      <c r="G133" s="54" t="s">
        <v>90</v>
      </c>
      <c r="H133" s="259"/>
      <c r="I133" s="29"/>
      <c r="J133" s="260">
        <f t="shared" si="97"/>
        <v>0</v>
      </c>
      <c r="K133" s="260">
        <f t="shared" si="98"/>
        <v>0</v>
      </c>
      <c r="L133" s="260">
        <f t="shared" si="98"/>
        <v>0</v>
      </c>
      <c r="M133" s="260">
        <f t="shared" si="98"/>
        <v>0</v>
      </c>
      <c r="N133" s="260">
        <f t="shared" si="98"/>
        <v>77760</v>
      </c>
      <c r="O133" s="260">
        <f t="shared" si="98"/>
        <v>80352</v>
      </c>
      <c r="P133" s="260">
        <f t="shared" si="98"/>
        <v>77760</v>
      </c>
      <c r="Q133" s="260">
        <f t="shared" si="98"/>
        <v>80352</v>
      </c>
      <c r="R133" s="260">
        <f t="shared" si="98"/>
        <v>80352</v>
      </c>
      <c r="S133" s="260">
        <f t="shared" si="98"/>
        <v>77760</v>
      </c>
      <c r="T133" s="260">
        <f t="shared" si="98"/>
        <v>80352</v>
      </c>
      <c r="U133" s="260">
        <f t="shared" si="98"/>
        <v>77760</v>
      </c>
      <c r="V133" s="260">
        <f t="shared" si="98"/>
        <v>80352</v>
      </c>
      <c r="W133" s="260">
        <f t="shared" si="98"/>
        <v>80352</v>
      </c>
      <c r="X133" s="260">
        <f t="shared" si="98"/>
        <v>72576</v>
      </c>
      <c r="Y133" s="260">
        <f t="shared" si="98"/>
        <v>80352</v>
      </c>
      <c r="Z133" s="260">
        <f t="shared" si="98"/>
        <v>77760</v>
      </c>
      <c r="AA133" s="260">
        <f t="shared" si="98"/>
        <v>80352</v>
      </c>
      <c r="AB133" s="260">
        <f t="shared" si="98"/>
        <v>77760</v>
      </c>
      <c r="AC133" s="260">
        <f t="shared" si="98"/>
        <v>80352</v>
      </c>
      <c r="AD133" s="260">
        <f t="shared" si="98"/>
        <v>80352</v>
      </c>
      <c r="AE133" s="260">
        <f t="shared" si="98"/>
        <v>77760</v>
      </c>
      <c r="AF133" s="260">
        <f t="shared" si="98"/>
        <v>80352</v>
      </c>
      <c r="AG133" s="260">
        <f t="shared" si="98"/>
        <v>77760</v>
      </c>
      <c r="AH133" s="260">
        <f t="shared" si="98"/>
        <v>80352</v>
      </c>
      <c r="AI133" s="260">
        <f t="shared" si="98"/>
        <v>80352</v>
      </c>
      <c r="AJ133" s="260">
        <f t="shared" si="98"/>
        <v>72576</v>
      </c>
      <c r="AK133" s="260">
        <f t="shared" si="98"/>
        <v>80352</v>
      </c>
      <c r="AL133" s="260">
        <f t="shared" si="98"/>
        <v>77760</v>
      </c>
      <c r="AM133" s="260">
        <f t="shared" si="98"/>
        <v>80352</v>
      </c>
      <c r="AN133" s="260">
        <f t="shared" si="98"/>
        <v>77760</v>
      </c>
      <c r="AO133" s="260">
        <f t="shared" si="98"/>
        <v>80352</v>
      </c>
      <c r="AP133" s="260">
        <f t="shared" si="98"/>
        <v>80352</v>
      </c>
      <c r="AQ133" s="260">
        <f t="shared" si="98"/>
        <v>77760</v>
      </c>
      <c r="AR133" s="260">
        <f t="shared" si="98"/>
        <v>80352</v>
      </c>
      <c r="AS133" s="260">
        <f t="shared" si="98"/>
        <v>77760</v>
      </c>
      <c r="AT133" s="260">
        <f t="shared" si="98"/>
        <v>80352</v>
      </c>
      <c r="AU133" s="260">
        <f t="shared" si="98"/>
        <v>80352</v>
      </c>
      <c r="AV133" s="260">
        <f t="shared" si="98"/>
        <v>72576</v>
      </c>
      <c r="AW133" s="260">
        <f t="shared" si="98"/>
        <v>80352</v>
      </c>
      <c r="AX133" s="260">
        <f t="shared" si="98"/>
        <v>129600</v>
      </c>
      <c r="AY133" s="260">
        <f t="shared" si="98"/>
        <v>133920</v>
      </c>
      <c r="AZ133" s="260">
        <f t="shared" si="98"/>
        <v>129600</v>
      </c>
      <c r="BA133" s="260">
        <f t="shared" si="98"/>
        <v>133920</v>
      </c>
      <c r="BB133" s="260">
        <f t="shared" si="98"/>
        <v>133920</v>
      </c>
      <c r="BC133" s="260">
        <f t="shared" si="98"/>
        <v>129600</v>
      </c>
      <c r="BD133" s="260">
        <f t="shared" si="98"/>
        <v>133920</v>
      </c>
      <c r="BE133" s="260">
        <f t="shared" si="98"/>
        <v>129600</v>
      </c>
      <c r="BF133" s="260">
        <f t="shared" si="98"/>
        <v>133920</v>
      </c>
      <c r="BG133" s="260">
        <f t="shared" si="98"/>
        <v>133920</v>
      </c>
      <c r="BH133" s="260">
        <f t="shared" si="98"/>
        <v>125280</v>
      </c>
      <c r="BI133" s="260">
        <f t="shared" si="98"/>
        <v>133920</v>
      </c>
      <c r="BJ133" s="260">
        <f t="shared" si="98"/>
        <v>129600</v>
      </c>
      <c r="BK133" s="260">
        <f t="shared" si="98"/>
        <v>133920</v>
      </c>
      <c r="BL133" s="260">
        <f t="shared" si="98"/>
        <v>129600</v>
      </c>
      <c r="BM133" s="260">
        <f t="shared" si="98"/>
        <v>133920</v>
      </c>
      <c r="BN133" s="260">
        <f t="shared" si="98"/>
        <v>133920</v>
      </c>
      <c r="BO133" s="260">
        <f t="shared" si="98"/>
        <v>129600</v>
      </c>
      <c r="BP133" s="260">
        <f t="shared" si="98"/>
        <v>133920</v>
      </c>
      <c r="BQ133" s="260">
        <f t="shared" si="98"/>
        <v>129600</v>
      </c>
      <c r="BR133" s="260">
        <f t="shared" si="98"/>
        <v>133920</v>
      </c>
      <c r="BS133" s="260">
        <f t="shared" si="98"/>
        <v>133920</v>
      </c>
      <c r="BT133" s="260">
        <f t="shared" si="98"/>
        <v>120960</v>
      </c>
      <c r="BU133" s="260">
        <f t="shared" si="98"/>
        <v>133920</v>
      </c>
      <c r="BV133" s="260">
        <f t="shared" si="98"/>
        <v>129600</v>
      </c>
      <c r="BW133" s="260">
        <f t="shared" si="95"/>
        <v>133920</v>
      </c>
      <c r="BX133" s="260">
        <f t="shared" si="95"/>
        <v>129600</v>
      </c>
      <c r="BY133" s="260">
        <f t="shared" si="95"/>
        <v>133920</v>
      </c>
      <c r="BZ133" s="260">
        <f t="shared" si="95"/>
        <v>133920</v>
      </c>
      <c r="CA133" s="260">
        <f t="shared" si="95"/>
        <v>129600</v>
      </c>
      <c r="CB133" s="260">
        <f t="shared" si="95"/>
        <v>133920</v>
      </c>
      <c r="CC133" s="260">
        <f t="shared" si="95"/>
        <v>129600</v>
      </c>
      <c r="CD133" s="260">
        <f t="shared" si="95"/>
        <v>133920</v>
      </c>
      <c r="CE133" s="260">
        <f t="shared" si="95"/>
        <v>133920</v>
      </c>
      <c r="CF133" s="260">
        <f t="shared" si="95"/>
        <v>120960</v>
      </c>
      <c r="CG133" s="260">
        <f t="shared" si="95"/>
        <v>133920</v>
      </c>
      <c r="CH133" s="260">
        <f t="shared" si="95"/>
        <v>129600</v>
      </c>
      <c r="CI133" s="260">
        <f t="shared" si="95"/>
        <v>133920</v>
      </c>
      <c r="CJ133" s="260">
        <f t="shared" si="95"/>
        <v>129600</v>
      </c>
      <c r="CK133" s="260">
        <f t="shared" si="95"/>
        <v>133920</v>
      </c>
      <c r="CL133" s="260">
        <f t="shared" si="95"/>
        <v>133920</v>
      </c>
      <c r="CM133" s="260">
        <f t="shared" si="95"/>
        <v>129600</v>
      </c>
      <c r="CN133" s="260">
        <f t="shared" si="95"/>
        <v>133920</v>
      </c>
      <c r="CO133" s="260">
        <f t="shared" si="95"/>
        <v>129600</v>
      </c>
      <c r="CP133" s="260">
        <f t="shared" si="95"/>
        <v>133920</v>
      </c>
      <c r="CQ133" s="260">
        <f t="shared" si="95"/>
        <v>133920</v>
      </c>
      <c r="CR133" s="260">
        <f t="shared" si="95"/>
        <v>120960</v>
      </c>
      <c r="CS133" s="260">
        <f t="shared" si="95"/>
        <v>133920</v>
      </c>
      <c r="CT133" s="260">
        <f t="shared" si="95"/>
        <v>129600</v>
      </c>
      <c r="CU133" s="260">
        <f t="shared" si="95"/>
        <v>133920</v>
      </c>
      <c r="CV133" s="260">
        <f t="shared" si="95"/>
        <v>129600</v>
      </c>
      <c r="CW133" s="260">
        <f t="shared" si="95"/>
        <v>133920</v>
      </c>
      <c r="CX133" s="260">
        <f t="shared" si="95"/>
        <v>133920</v>
      </c>
      <c r="CY133" s="260">
        <f t="shared" si="95"/>
        <v>129600</v>
      </c>
      <c r="CZ133" s="260">
        <f t="shared" si="95"/>
        <v>133920</v>
      </c>
      <c r="DA133" s="260">
        <f t="shared" si="95"/>
        <v>129600</v>
      </c>
      <c r="DB133" s="260">
        <f t="shared" si="95"/>
        <v>133920</v>
      </c>
    </row>
    <row r="134" spans="1:106" hidden="1" outlineLevel="1">
      <c r="A134" s="151"/>
      <c r="C134" s="34" t="str">
        <f t="shared" si="96"/>
        <v>Groq LPU</v>
      </c>
      <c r="G134" s="54" t="s">
        <v>90</v>
      </c>
      <c r="H134" s="259"/>
      <c r="I134" s="29"/>
      <c r="J134" s="260">
        <f t="shared" si="97"/>
        <v>0</v>
      </c>
      <c r="K134" s="260">
        <f t="shared" si="98"/>
        <v>0</v>
      </c>
      <c r="L134" s="260">
        <f t="shared" si="98"/>
        <v>0</v>
      </c>
      <c r="M134" s="260">
        <f t="shared" si="98"/>
        <v>0</v>
      </c>
      <c r="N134" s="260">
        <f t="shared" si="98"/>
        <v>0</v>
      </c>
      <c r="O134" s="260">
        <f t="shared" si="98"/>
        <v>0</v>
      </c>
      <c r="P134" s="260">
        <f t="shared" si="98"/>
        <v>0</v>
      </c>
      <c r="Q134" s="260">
        <f t="shared" si="98"/>
        <v>0</v>
      </c>
      <c r="R134" s="260">
        <f t="shared" si="98"/>
        <v>0</v>
      </c>
      <c r="S134" s="260">
        <f t="shared" si="98"/>
        <v>0</v>
      </c>
      <c r="T134" s="260">
        <f t="shared" si="98"/>
        <v>0</v>
      </c>
      <c r="U134" s="260">
        <f t="shared" si="98"/>
        <v>0</v>
      </c>
      <c r="V134" s="260">
        <f t="shared" si="98"/>
        <v>0</v>
      </c>
      <c r="W134" s="260">
        <f t="shared" si="98"/>
        <v>0</v>
      </c>
      <c r="X134" s="260">
        <f t="shared" si="98"/>
        <v>0</v>
      </c>
      <c r="Y134" s="260">
        <f t="shared" si="98"/>
        <v>0</v>
      </c>
      <c r="Z134" s="260">
        <f t="shared" si="98"/>
        <v>0</v>
      </c>
      <c r="AA134" s="260">
        <f t="shared" si="98"/>
        <v>0</v>
      </c>
      <c r="AB134" s="260">
        <f t="shared" si="98"/>
        <v>0</v>
      </c>
      <c r="AC134" s="260">
        <f t="shared" si="98"/>
        <v>0</v>
      </c>
      <c r="AD134" s="260">
        <f t="shared" si="98"/>
        <v>0</v>
      </c>
      <c r="AE134" s="260">
        <f t="shared" si="98"/>
        <v>0</v>
      </c>
      <c r="AF134" s="260">
        <f t="shared" si="98"/>
        <v>0</v>
      </c>
      <c r="AG134" s="260">
        <f t="shared" si="98"/>
        <v>0</v>
      </c>
      <c r="AH134" s="260">
        <f t="shared" si="98"/>
        <v>0</v>
      </c>
      <c r="AI134" s="260">
        <f t="shared" si="98"/>
        <v>0</v>
      </c>
      <c r="AJ134" s="260">
        <f t="shared" si="98"/>
        <v>0</v>
      </c>
      <c r="AK134" s="260">
        <f t="shared" si="98"/>
        <v>0</v>
      </c>
      <c r="AL134" s="260">
        <f t="shared" si="98"/>
        <v>0</v>
      </c>
      <c r="AM134" s="260">
        <f t="shared" si="98"/>
        <v>0</v>
      </c>
      <c r="AN134" s="260">
        <f t="shared" si="98"/>
        <v>0</v>
      </c>
      <c r="AO134" s="260">
        <f t="shared" si="98"/>
        <v>0</v>
      </c>
      <c r="AP134" s="260">
        <f t="shared" si="98"/>
        <v>0</v>
      </c>
      <c r="AQ134" s="260">
        <f t="shared" si="98"/>
        <v>0</v>
      </c>
      <c r="AR134" s="260">
        <f t="shared" si="98"/>
        <v>0</v>
      </c>
      <c r="AS134" s="260">
        <f t="shared" si="98"/>
        <v>0</v>
      </c>
      <c r="AT134" s="260">
        <f t="shared" si="98"/>
        <v>0</v>
      </c>
      <c r="AU134" s="260">
        <f t="shared" si="98"/>
        <v>0</v>
      </c>
      <c r="AV134" s="260">
        <f t="shared" si="98"/>
        <v>0</v>
      </c>
      <c r="AW134" s="260">
        <f t="shared" si="98"/>
        <v>0</v>
      </c>
      <c r="AX134" s="260">
        <f t="shared" si="98"/>
        <v>0</v>
      </c>
      <c r="AY134" s="260">
        <f t="shared" si="98"/>
        <v>0</v>
      </c>
      <c r="AZ134" s="260">
        <f t="shared" si="98"/>
        <v>0</v>
      </c>
      <c r="BA134" s="260">
        <f t="shared" si="98"/>
        <v>0</v>
      </c>
      <c r="BB134" s="260">
        <f t="shared" si="98"/>
        <v>0</v>
      </c>
      <c r="BC134" s="260">
        <f t="shared" si="98"/>
        <v>0</v>
      </c>
      <c r="BD134" s="260">
        <f t="shared" si="98"/>
        <v>0</v>
      </c>
      <c r="BE134" s="260">
        <f t="shared" si="98"/>
        <v>0</v>
      </c>
      <c r="BF134" s="260">
        <f t="shared" si="98"/>
        <v>0</v>
      </c>
      <c r="BG134" s="260">
        <f t="shared" si="98"/>
        <v>0</v>
      </c>
      <c r="BH134" s="260">
        <f t="shared" si="98"/>
        <v>0</v>
      </c>
      <c r="BI134" s="260">
        <f t="shared" si="98"/>
        <v>0</v>
      </c>
      <c r="BJ134" s="260">
        <f t="shared" si="98"/>
        <v>0</v>
      </c>
      <c r="BK134" s="260">
        <f t="shared" si="98"/>
        <v>0</v>
      </c>
      <c r="BL134" s="260">
        <f t="shared" si="98"/>
        <v>0</v>
      </c>
      <c r="BM134" s="260">
        <f t="shared" si="98"/>
        <v>0</v>
      </c>
      <c r="BN134" s="260">
        <f t="shared" si="98"/>
        <v>0</v>
      </c>
      <c r="BO134" s="260">
        <f t="shared" si="98"/>
        <v>0</v>
      </c>
      <c r="BP134" s="260">
        <f t="shared" si="98"/>
        <v>0</v>
      </c>
      <c r="BQ134" s="260">
        <f t="shared" si="98"/>
        <v>0</v>
      </c>
      <c r="BR134" s="260">
        <f t="shared" si="98"/>
        <v>0</v>
      </c>
      <c r="BS134" s="260">
        <f t="shared" si="98"/>
        <v>0</v>
      </c>
      <c r="BT134" s="260">
        <f t="shared" si="98"/>
        <v>0</v>
      </c>
      <c r="BU134" s="260">
        <f t="shared" si="98"/>
        <v>0</v>
      </c>
      <c r="BV134" s="260">
        <f t="shared" ref="BV134:DB137" si="99">BV95-BV115*$F156</f>
        <v>0</v>
      </c>
      <c r="BW134" s="260">
        <f t="shared" si="99"/>
        <v>0</v>
      </c>
      <c r="BX134" s="260">
        <f t="shared" si="99"/>
        <v>0</v>
      </c>
      <c r="BY134" s="260">
        <f t="shared" si="99"/>
        <v>0</v>
      </c>
      <c r="BZ134" s="260">
        <f t="shared" si="99"/>
        <v>0</v>
      </c>
      <c r="CA134" s="260">
        <f t="shared" si="99"/>
        <v>0</v>
      </c>
      <c r="CB134" s="260">
        <f t="shared" si="99"/>
        <v>0</v>
      </c>
      <c r="CC134" s="260">
        <f t="shared" si="99"/>
        <v>0</v>
      </c>
      <c r="CD134" s="260">
        <f t="shared" si="99"/>
        <v>0</v>
      </c>
      <c r="CE134" s="260">
        <f t="shared" si="99"/>
        <v>0</v>
      </c>
      <c r="CF134" s="260">
        <f t="shared" si="99"/>
        <v>0</v>
      </c>
      <c r="CG134" s="260">
        <f t="shared" si="99"/>
        <v>0</v>
      </c>
      <c r="CH134" s="260">
        <f t="shared" si="99"/>
        <v>0</v>
      </c>
      <c r="CI134" s="260">
        <f t="shared" si="99"/>
        <v>0</v>
      </c>
      <c r="CJ134" s="260">
        <f t="shared" si="99"/>
        <v>0</v>
      </c>
      <c r="CK134" s="260">
        <f t="shared" si="99"/>
        <v>0</v>
      </c>
      <c r="CL134" s="260">
        <f t="shared" si="99"/>
        <v>0</v>
      </c>
      <c r="CM134" s="260">
        <f t="shared" si="99"/>
        <v>0</v>
      </c>
      <c r="CN134" s="260">
        <f t="shared" si="99"/>
        <v>0</v>
      </c>
      <c r="CO134" s="260">
        <f t="shared" si="99"/>
        <v>0</v>
      </c>
      <c r="CP134" s="260">
        <f t="shared" si="99"/>
        <v>0</v>
      </c>
      <c r="CQ134" s="260">
        <f t="shared" si="99"/>
        <v>0</v>
      </c>
      <c r="CR134" s="260">
        <f t="shared" si="99"/>
        <v>0</v>
      </c>
      <c r="CS134" s="260">
        <f t="shared" si="99"/>
        <v>0</v>
      </c>
      <c r="CT134" s="260">
        <f t="shared" si="99"/>
        <v>0</v>
      </c>
      <c r="CU134" s="260">
        <f t="shared" si="99"/>
        <v>0</v>
      </c>
      <c r="CV134" s="260">
        <f t="shared" si="99"/>
        <v>0</v>
      </c>
      <c r="CW134" s="260">
        <f t="shared" si="99"/>
        <v>0</v>
      </c>
      <c r="CX134" s="260">
        <f t="shared" si="99"/>
        <v>0</v>
      </c>
      <c r="CY134" s="260">
        <f t="shared" si="99"/>
        <v>0</v>
      </c>
      <c r="CZ134" s="260">
        <f t="shared" si="99"/>
        <v>0</v>
      </c>
      <c r="DA134" s="260">
        <f t="shared" si="99"/>
        <v>0</v>
      </c>
      <c r="DB134" s="260">
        <f t="shared" si="99"/>
        <v>0</v>
      </c>
    </row>
    <row r="135" spans="1:106" hidden="1" outlineLevel="1">
      <c r="A135" s="151"/>
      <c r="C135" s="34" t="str">
        <f t="shared" si="96"/>
        <v>MI300X</v>
      </c>
      <c r="G135" s="54" t="s">
        <v>90</v>
      </c>
      <c r="H135" s="259"/>
      <c r="I135" s="29"/>
      <c r="J135" s="260">
        <f t="shared" si="97"/>
        <v>0</v>
      </c>
      <c r="K135" s="260">
        <f t="shared" ref="K135:BV138" si="100">K96-K116*$F157</f>
        <v>0</v>
      </c>
      <c r="L135" s="260">
        <f t="shared" si="100"/>
        <v>0</v>
      </c>
      <c r="M135" s="260">
        <f t="shared" si="100"/>
        <v>0</v>
      </c>
      <c r="N135" s="260">
        <f t="shared" si="100"/>
        <v>0</v>
      </c>
      <c r="O135" s="260">
        <f t="shared" si="100"/>
        <v>0</v>
      </c>
      <c r="P135" s="260">
        <f t="shared" si="100"/>
        <v>0</v>
      </c>
      <c r="Q135" s="260">
        <f t="shared" si="100"/>
        <v>0</v>
      </c>
      <c r="R135" s="260">
        <f t="shared" si="100"/>
        <v>0</v>
      </c>
      <c r="S135" s="260">
        <f t="shared" si="100"/>
        <v>0</v>
      </c>
      <c r="T135" s="260">
        <f t="shared" si="100"/>
        <v>0</v>
      </c>
      <c r="U135" s="260">
        <f t="shared" si="100"/>
        <v>0</v>
      </c>
      <c r="V135" s="260">
        <f t="shared" si="100"/>
        <v>0</v>
      </c>
      <c r="W135" s="260">
        <f t="shared" si="100"/>
        <v>0</v>
      </c>
      <c r="X135" s="260">
        <f t="shared" si="100"/>
        <v>0</v>
      </c>
      <c r="Y135" s="260">
        <f t="shared" si="100"/>
        <v>0</v>
      </c>
      <c r="Z135" s="260">
        <f t="shared" si="100"/>
        <v>0</v>
      </c>
      <c r="AA135" s="260">
        <f t="shared" si="100"/>
        <v>0</v>
      </c>
      <c r="AB135" s="260">
        <f t="shared" si="100"/>
        <v>0</v>
      </c>
      <c r="AC135" s="260">
        <f t="shared" si="100"/>
        <v>0</v>
      </c>
      <c r="AD135" s="260">
        <f t="shared" si="100"/>
        <v>0</v>
      </c>
      <c r="AE135" s="260">
        <f t="shared" si="100"/>
        <v>0</v>
      </c>
      <c r="AF135" s="260">
        <f t="shared" si="100"/>
        <v>0</v>
      </c>
      <c r="AG135" s="260">
        <f t="shared" si="100"/>
        <v>0</v>
      </c>
      <c r="AH135" s="260">
        <f t="shared" si="100"/>
        <v>0</v>
      </c>
      <c r="AI135" s="260">
        <f t="shared" si="100"/>
        <v>0</v>
      </c>
      <c r="AJ135" s="260">
        <f t="shared" si="100"/>
        <v>0</v>
      </c>
      <c r="AK135" s="260">
        <f t="shared" si="100"/>
        <v>0</v>
      </c>
      <c r="AL135" s="260">
        <f t="shared" si="100"/>
        <v>0</v>
      </c>
      <c r="AM135" s="260">
        <f t="shared" si="100"/>
        <v>0</v>
      </c>
      <c r="AN135" s="260">
        <f t="shared" si="100"/>
        <v>0</v>
      </c>
      <c r="AO135" s="260">
        <f t="shared" si="100"/>
        <v>0</v>
      </c>
      <c r="AP135" s="260">
        <f t="shared" si="100"/>
        <v>0</v>
      </c>
      <c r="AQ135" s="260">
        <f t="shared" si="100"/>
        <v>0</v>
      </c>
      <c r="AR135" s="260">
        <f t="shared" si="100"/>
        <v>0</v>
      </c>
      <c r="AS135" s="260">
        <f t="shared" si="100"/>
        <v>0</v>
      </c>
      <c r="AT135" s="260">
        <f t="shared" si="100"/>
        <v>0</v>
      </c>
      <c r="AU135" s="260">
        <f t="shared" si="100"/>
        <v>0</v>
      </c>
      <c r="AV135" s="260">
        <f t="shared" si="100"/>
        <v>0</v>
      </c>
      <c r="AW135" s="260">
        <f t="shared" si="100"/>
        <v>0</v>
      </c>
      <c r="AX135" s="260">
        <f t="shared" si="100"/>
        <v>0</v>
      </c>
      <c r="AY135" s="260">
        <f t="shared" si="100"/>
        <v>0</v>
      </c>
      <c r="AZ135" s="260">
        <f t="shared" si="100"/>
        <v>0</v>
      </c>
      <c r="BA135" s="260">
        <f t="shared" si="100"/>
        <v>0</v>
      </c>
      <c r="BB135" s="260">
        <f t="shared" si="100"/>
        <v>0</v>
      </c>
      <c r="BC135" s="260">
        <f t="shared" si="100"/>
        <v>0</v>
      </c>
      <c r="BD135" s="260">
        <f t="shared" si="100"/>
        <v>0</v>
      </c>
      <c r="BE135" s="260">
        <f t="shared" si="100"/>
        <v>0</v>
      </c>
      <c r="BF135" s="260">
        <f t="shared" si="100"/>
        <v>0</v>
      </c>
      <c r="BG135" s="260">
        <f t="shared" si="100"/>
        <v>0</v>
      </c>
      <c r="BH135" s="260">
        <f t="shared" si="100"/>
        <v>0</v>
      </c>
      <c r="BI135" s="260">
        <f t="shared" si="100"/>
        <v>0</v>
      </c>
      <c r="BJ135" s="260">
        <f t="shared" si="100"/>
        <v>0</v>
      </c>
      <c r="BK135" s="260">
        <f t="shared" si="100"/>
        <v>0</v>
      </c>
      <c r="BL135" s="260">
        <f t="shared" si="100"/>
        <v>0</v>
      </c>
      <c r="BM135" s="260">
        <f t="shared" si="100"/>
        <v>0</v>
      </c>
      <c r="BN135" s="260">
        <f t="shared" si="100"/>
        <v>0</v>
      </c>
      <c r="BO135" s="260">
        <f t="shared" si="100"/>
        <v>0</v>
      </c>
      <c r="BP135" s="260">
        <f t="shared" si="100"/>
        <v>0</v>
      </c>
      <c r="BQ135" s="260">
        <f t="shared" si="100"/>
        <v>0</v>
      </c>
      <c r="BR135" s="260">
        <f t="shared" si="100"/>
        <v>0</v>
      </c>
      <c r="BS135" s="260">
        <f t="shared" si="100"/>
        <v>0</v>
      </c>
      <c r="BT135" s="260">
        <f t="shared" si="100"/>
        <v>0</v>
      </c>
      <c r="BU135" s="260">
        <f t="shared" si="100"/>
        <v>0</v>
      </c>
      <c r="BV135" s="260">
        <f t="shared" si="100"/>
        <v>0</v>
      </c>
      <c r="BW135" s="260">
        <f t="shared" si="99"/>
        <v>0</v>
      </c>
      <c r="BX135" s="260">
        <f t="shared" si="99"/>
        <v>0</v>
      </c>
      <c r="BY135" s="260">
        <f t="shared" si="99"/>
        <v>0</v>
      </c>
      <c r="BZ135" s="260">
        <f t="shared" si="99"/>
        <v>0</v>
      </c>
      <c r="CA135" s="260">
        <f t="shared" si="99"/>
        <v>0</v>
      </c>
      <c r="CB135" s="260">
        <f t="shared" si="99"/>
        <v>0</v>
      </c>
      <c r="CC135" s="260">
        <f t="shared" si="99"/>
        <v>0</v>
      </c>
      <c r="CD135" s="260">
        <f t="shared" si="99"/>
        <v>0</v>
      </c>
      <c r="CE135" s="260">
        <f t="shared" si="99"/>
        <v>0</v>
      </c>
      <c r="CF135" s="260">
        <f t="shared" si="99"/>
        <v>0</v>
      </c>
      <c r="CG135" s="260">
        <f t="shared" si="99"/>
        <v>0</v>
      </c>
      <c r="CH135" s="260">
        <f t="shared" si="99"/>
        <v>0</v>
      </c>
      <c r="CI135" s="260">
        <f t="shared" si="99"/>
        <v>0</v>
      </c>
      <c r="CJ135" s="260">
        <f t="shared" si="99"/>
        <v>0</v>
      </c>
      <c r="CK135" s="260">
        <f t="shared" si="99"/>
        <v>0</v>
      </c>
      <c r="CL135" s="260">
        <f t="shared" si="99"/>
        <v>0</v>
      </c>
      <c r="CM135" s="260">
        <f t="shared" si="99"/>
        <v>0</v>
      </c>
      <c r="CN135" s="260">
        <f t="shared" si="99"/>
        <v>0</v>
      </c>
      <c r="CO135" s="260">
        <f t="shared" si="99"/>
        <v>0</v>
      </c>
      <c r="CP135" s="260">
        <f t="shared" si="99"/>
        <v>0</v>
      </c>
      <c r="CQ135" s="260">
        <f t="shared" si="99"/>
        <v>0</v>
      </c>
      <c r="CR135" s="260">
        <f t="shared" si="99"/>
        <v>0</v>
      </c>
      <c r="CS135" s="260">
        <f t="shared" si="99"/>
        <v>0</v>
      </c>
      <c r="CT135" s="260">
        <f t="shared" si="99"/>
        <v>0</v>
      </c>
      <c r="CU135" s="260">
        <f t="shared" si="99"/>
        <v>0</v>
      </c>
      <c r="CV135" s="260">
        <f t="shared" si="99"/>
        <v>0</v>
      </c>
      <c r="CW135" s="260">
        <f t="shared" si="99"/>
        <v>0</v>
      </c>
      <c r="CX135" s="260">
        <f t="shared" si="99"/>
        <v>0</v>
      </c>
      <c r="CY135" s="260">
        <f t="shared" si="99"/>
        <v>0</v>
      </c>
      <c r="CZ135" s="260">
        <f t="shared" si="99"/>
        <v>0</v>
      </c>
      <c r="DA135" s="260">
        <f t="shared" si="99"/>
        <v>0</v>
      </c>
      <c r="DB135" s="260">
        <f t="shared" si="99"/>
        <v>0</v>
      </c>
    </row>
    <row r="136" spans="1:106" hidden="1" outlineLevel="1">
      <c r="A136" s="151"/>
      <c r="C136" s="34" t="str">
        <f t="shared" si="96"/>
        <v>MI400</v>
      </c>
      <c r="G136" s="54" t="s">
        <v>90</v>
      </c>
      <c r="H136" s="259"/>
      <c r="I136" s="29"/>
      <c r="J136" s="260">
        <f t="shared" si="97"/>
        <v>0</v>
      </c>
      <c r="K136" s="260">
        <f t="shared" si="100"/>
        <v>0</v>
      </c>
      <c r="L136" s="260">
        <f t="shared" si="100"/>
        <v>0</v>
      </c>
      <c r="M136" s="260">
        <f t="shared" si="100"/>
        <v>0</v>
      </c>
      <c r="N136" s="260">
        <f t="shared" si="100"/>
        <v>0</v>
      </c>
      <c r="O136" s="260">
        <f t="shared" si="100"/>
        <v>0</v>
      </c>
      <c r="P136" s="260">
        <f t="shared" si="100"/>
        <v>0</v>
      </c>
      <c r="Q136" s="260">
        <f t="shared" si="100"/>
        <v>0</v>
      </c>
      <c r="R136" s="260">
        <f t="shared" si="100"/>
        <v>0</v>
      </c>
      <c r="S136" s="260">
        <f t="shared" si="100"/>
        <v>0</v>
      </c>
      <c r="T136" s="260">
        <f t="shared" si="100"/>
        <v>0</v>
      </c>
      <c r="U136" s="260">
        <f t="shared" si="100"/>
        <v>0</v>
      </c>
      <c r="V136" s="260">
        <f t="shared" si="100"/>
        <v>0</v>
      </c>
      <c r="W136" s="260">
        <f t="shared" si="100"/>
        <v>0</v>
      </c>
      <c r="X136" s="260">
        <f t="shared" si="100"/>
        <v>0</v>
      </c>
      <c r="Y136" s="260">
        <f t="shared" si="100"/>
        <v>0</v>
      </c>
      <c r="Z136" s="260">
        <f t="shared" si="100"/>
        <v>0</v>
      </c>
      <c r="AA136" s="260">
        <f t="shared" si="100"/>
        <v>0</v>
      </c>
      <c r="AB136" s="260">
        <f t="shared" si="100"/>
        <v>0</v>
      </c>
      <c r="AC136" s="260">
        <f t="shared" si="100"/>
        <v>0</v>
      </c>
      <c r="AD136" s="260">
        <f t="shared" si="100"/>
        <v>0</v>
      </c>
      <c r="AE136" s="260">
        <f t="shared" si="100"/>
        <v>0</v>
      </c>
      <c r="AF136" s="260">
        <f t="shared" si="100"/>
        <v>0</v>
      </c>
      <c r="AG136" s="260">
        <f t="shared" si="100"/>
        <v>0</v>
      </c>
      <c r="AH136" s="260">
        <f t="shared" si="100"/>
        <v>0</v>
      </c>
      <c r="AI136" s="260">
        <f t="shared" si="100"/>
        <v>0</v>
      </c>
      <c r="AJ136" s="260">
        <f t="shared" si="100"/>
        <v>0</v>
      </c>
      <c r="AK136" s="260">
        <f t="shared" si="100"/>
        <v>0</v>
      </c>
      <c r="AL136" s="260">
        <f t="shared" si="100"/>
        <v>0</v>
      </c>
      <c r="AM136" s="260">
        <f t="shared" si="100"/>
        <v>0</v>
      </c>
      <c r="AN136" s="260">
        <f t="shared" si="100"/>
        <v>0</v>
      </c>
      <c r="AO136" s="260">
        <f t="shared" si="100"/>
        <v>0</v>
      </c>
      <c r="AP136" s="260">
        <f t="shared" si="100"/>
        <v>0</v>
      </c>
      <c r="AQ136" s="260">
        <f t="shared" si="100"/>
        <v>0</v>
      </c>
      <c r="AR136" s="260">
        <f t="shared" si="100"/>
        <v>0</v>
      </c>
      <c r="AS136" s="260">
        <f t="shared" si="100"/>
        <v>0</v>
      </c>
      <c r="AT136" s="260">
        <f t="shared" si="100"/>
        <v>0</v>
      </c>
      <c r="AU136" s="260">
        <f t="shared" si="100"/>
        <v>0</v>
      </c>
      <c r="AV136" s="260">
        <f t="shared" si="100"/>
        <v>0</v>
      </c>
      <c r="AW136" s="260">
        <f t="shared" si="100"/>
        <v>0</v>
      </c>
      <c r="AX136" s="260">
        <f t="shared" si="100"/>
        <v>0</v>
      </c>
      <c r="AY136" s="260">
        <f t="shared" si="100"/>
        <v>0</v>
      </c>
      <c r="AZ136" s="260">
        <f t="shared" si="100"/>
        <v>0</v>
      </c>
      <c r="BA136" s="260">
        <f t="shared" si="100"/>
        <v>0</v>
      </c>
      <c r="BB136" s="260">
        <f t="shared" si="100"/>
        <v>0</v>
      </c>
      <c r="BC136" s="260">
        <f t="shared" si="100"/>
        <v>0</v>
      </c>
      <c r="BD136" s="260">
        <f t="shared" si="100"/>
        <v>0</v>
      </c>
      <c r="BE136" s="260">
        <f t="shared" si="100"/>
        <v>0</v>
      </c>
      <c r="BF136" s="260">
        <f t="shared" si="100"/>
        <v>0</v>
      </c>
      <c r="BG136" s="260">
        <f t="shared" si="100"/>
        <v>0</v>
      </c>
      <c r="BH136" s="260">
        <f t="shared" si="100"/>
        <v>0</v>
      </c>
      <c r="BI136" s="260">
        <f t="shared" si="100"/>
        <v>0</v>
      </c>
      <c r="BJ136" s="260">
        <f t="shared" si="100"/>
        <v>0</v>
      </c>
      <c r="BK136" s="260">
        <f t="shared" si="100"/>
        <v>0</v>
      </c>
      <c r="BL136" s="260">
        <f t="shared" si="100"/>
        <v>0</v>
      </c>
      <c r="BM136" s="260">
        <f t="shared" si="100"/>
        <v>0</v>
      </c>
      <c r="BN136" s="260">
        <f t="shared" si="100"/>
        <v>0</v>
      </c>
      <c r="BO136" s="260">
        <f t="shared" si="100"/>
        <v>0</v>
      </c>
      <c r="BP136" s="260">
        <f t="shared" si="100"/>
        <v>0</v>
      </c>
      <c r="BQ136" s="260">
        <f t="shared" si="100"/>
        <v>0</v>
      </c>
      <c r="BR136" s="260">
        <f t="shared" si="100"/>
        <v>0</v>
      </c>
      <c r="BS136" s="260">
        <f t="shared" si="100"/>
        <v>0</v>
      </c>
      <c r="BT136" s="260">
        <f t="shared" si="100"/>
        <v>0</v>
      </c>
      <c r="BU136" s="260">
        <f t="shared" si="100"/>
        <v>0</v>
      </c>
      <c r="BV136" s="260">
        <f t="shared" si="100"/>
        <v>0</v>
      </c>
      <c r="BW136" s="260">
        <f t="shared" si="99"/>
        <v>0</v>
      </c>
      <c r="BX136" s="260">
        <f t="shared" si="99"/>
        <v>0</v>
      </c>
      <c r="BY136" s="260">
        <f t="shared" si="99"/>
        <v>0</v>
      </c>
      <c r="BZ136" s="260">
        <f t="shared" si="99"/>
        <v>0</v>
      </c>
      <c r="CA136" s="260">
        <f t="shared" si="99"/>
        <v>0</v>
      </c>
      <c r="CB136" s="260">
        <f t="shared" si="99"/>
        <v>0</v>
      </c>
      <c r="CC136" s="260">
        <f t="shared" si="99"/>
        <v>0</v>
      </c>
      <c r="CD136" s="260">
        <f t="shared" si="99"/>
        <v>0</v>
      </c>
      <c r="CE136" s="260">
        <f t="shared" si="99"/>
        <v>0</v>
      </c>
      <c r="CF136" s="260">
        <f t="shared" si="99"/>
        <v>0</v>
      </c>
      <c r="CG136" s="260">
        <f t="shared" si="99"/>
        <v>0</v>
      </c>
      <c r="CH136" s="260">
        <f t="shared" si="99"/>
        <v>0</v>
      </c>
      <c r="CI136" s="260">
        <f t="shared" si="99"/>
        <v>0</v>
      </c>
      <c r="CJ136" s="260">
        <f t="shared" si="99"/>
        <v>0</v>
      </c>
      <c r="CK136" s="260">
        <f t="shared" si="99"/>
        <v>0</v>
      </c>
      <c r="CL136" s="260">
        <f t="shared" si="99"/>
        <v>0</v>
      </c>
      <c r="CM136" s="260">
        <f t="shared" si="99"/>
        <v>0</v>
      </c>
      <c r="CN136" s="260">
        <f t="shared" si="99"/>
        <v>0</v>
      </c>
      <c r="CO136" s="260">
        <f t="shared" si="99"/>
        <v>0</v>
      </c>
      <c r="CP136" s="260">
        <f t="shared" si="99"/>
        <v>0</v>
      </c>
      <c r="CQ136" s="260">
        <f t="shared" si="99"/>
        <v>0</v>
      </c>
      <c r="CR136" s="260">
        <f t="shared" si="99"/>
        <v>0</v>
      </c>
      <c r="CS136" s="260">
        <f t="shared" si="99"/>
        <v>0</v>
      </c>
      <c r="CT136" s="260">
        <f t="shared" si="99"/>
        <v>0</v>
      </c>
      <c r="CU136" s="260">
        <f t="shared" si="99"/>
        <v>0</v>
      </c>
      <c r="CV136" s="260">
        <f t="shared" si="99"/>
        <v>0</v>
      </c>
      <c r="CW136" s="260">
        <f t="shared" si="99"/>
        <v>0</v>
      </c>
      <c r="CX136" s="260">
        <f t="shared" si="99"/>
        <v>0</v>
      </c>
      <c r="CY136" s="260">
        <f t="shared" si="99"/>
        <v>0</v>
      </c>
      <c r="CZ136" s="260">
        <f t="shared" si="99"/>
        <v>0</v>
      </c>
      <c r="DA136" s="260">
        <f t="shared" si="99"/>
        <v>0</v>
      </c>
      <c r="DB136" s="260">
        <f t="shared" si="99"/>
        <v>0</v>
      </c>
    </row>
    <row r="137" spans="1:106" hidden="1" outlineLevel="1">
      <c r="A137" s="151"/>
      <c r="C137" s="34" t="str">
        <f t="shared" si="96"/>
        <v>L40S</v>
      </c>
      <c r="G137" s="54" t="s">
        <v>90</v>
      </c>
      <c r="H137" s="259"/>
      <c r="I137" s="29"/>
      <c r="J137" s="260">
        <f t="shared" si="97"/>
        <v>0</v>
      </c>
      <c r="K137" s="260">
        <f t="shared" si="100"/>
        <v>0</v>
      </c>
      <c r="L137" s="260">
        <f t="shared" si="100"/>
        <v>0</v>
      </c>
      <c r="M137" s="260">
        <f t="shared" si="100"/>
        <v>0</v>
      </c>
      <c r="N137" s="260">
        <f t="shared" si="100"/>
        <v>0</v>
      </c>
      <c r="O137" s="260">
        <f t="shared" si="100"/>
        <v>0</v>
      </c>
      <c r="P137" s="260">
        <f t="shared" si="100"/>
        <v>0</v>
      </c>
      <c r="Q137" s="260">
        <f t="shared" si="100"/>
        <v>0</v>
      </c>
      <c r="R137" s="260">
        <f t="shared" si="100"/>
        <v>0</v>
      </c>
      <c r="S137" s="260">
        <f t="shared" si="100"/>
        <v>0</v>
      </c>
      <c r="T137" s="260">
        <f t="shared" si="100"/>
        <v>0</v>
      </c>
      <c r="U137" s="260">
        <f t="shared" si="100"/>
        <v>0</v>
      </c>
      <c r="V137" s="260">
        <f t="shared" si="100"/>
        <v>0</v>
      </c>
      <c r="W137" s="260">
        <f t="shared" si="100"/>
        <v>0</v>
      </c>
      <c r="X137" s="260">
        <f t="shared" si="100"/>
        <v>0</v>
      </c>
      <c r="Y137" s="260">
        <f t="shared" si="100"/>
        <v>0</v>
      </c>
      <c r="Z137" s="260">
        <f t="shared" si="100"/>
        <v>0</v>
      </c>
      <c r="AA137" s="260">
        <f t="shared" si="100"/>
        <v>0</v>
      </c>
      <c r="AB137" s="260">
        <f t="shared" si="100"/>
        <v>0</v>
      </c>
      <c r="AC137" s="260">
        <f t="shared" si="100"/>
        <v>0</v>
      </c>
      <c r="AD137" s="260">
        <f t="shared" si="100"/>
        <v>0</v>
      </c>
      <c r="AE137" s="260">
        <f t="shared" si="100"/>
        <v>0</v>
      </c>
      <c r="AF137" s="260">
        <f t="shared" si="100"/>
        <v>0</v>
      </c>
      <c r="AG137" s="260">
        <f t="shared" si="100"/>
        <v>0</v>
      </c>
      <c r="AH137" s="260">
        <f t="shared" si="100"/>
        <v>0</v>
      </c>
      <c r="AI137" s="260">
        <f t="shared" si="100"/>
        <v>0</v>
      </c>
      <c r="AJ137" s="260">
        <f t="shared" si="100"/>
        <v>0</v>
      </c>
      <c r="AK137" s="260">
        <f t="shared" si="100"/>
        <v>0</v>
      </c>
      <c r="AL137" s="260">
        <f t="shared" si="100"/>
        <v>0</v>
      </c>
      <c r="AM137" s="260">
        <f t="shared" si="100"/>
        <v>0</v>
      </c>
      <c r="AN137" s="260">
        <f t="shared" si="100"/>
        <v>0</v>
      </c>
      <c r="AO137" s="260">
        <f t="shared" si="100"/>
        <v>0</v>
      </c>
      <c r="AP137" s="260">
        <f t="shared" si="100"/>
        <v>0</v>
      </c>
      <c r="AQ137" s="260">
        <f t="shared" si="100"/>
        <v>0</v>
      </c>
      <c r="AR137" s="260">
        <f t="shared" si="100"/>
        <v>0</v>
      </c>
      <c r="AS137" s="260">
        <f t="shared" si="100"/>
        <v>0</v>
      </c>
      <c r="AT137" s="260">
        <f t="shared" si="100"/>
        <v>0</v>
      </c>
      <c r="AU137" s="260">
        <f t="shared" si="100"/>
        <v>0</v>
      </c>
      <c r="AV137" s="260">
        <f t="shared" si="100"/>
        <v>0</v>
      </c>
      <c r="AW137" s="260">
        <f t="shared" si="100"/>
        <v>0</v>
      </c>
      <c r="AX137" s="260">
        <f t="shared" si="100"/>
        <v>0</v>
      </c>
      <c r="AY137" s="260">
        <f t="shared" si="100"/>
        <v>0</v>
      </c>
      <c r="AZ137" s="260">
        <f t="shared" si="100"/>
        <v>0</v>
      </c>
      <c r="BA137" s="260">
        <f t="shared" si="100"/>
        <v>0</v>
      </c>
      <c r="BB137" s="260">
        <f t="shared" si="100"/>
        <v>0</v>
      </c>
      <c r="BC137" s="260">
        <f t="shared" si="100"/>
        <v>0</v>
      </c>
      <c r="BD137" s="260">
        <f t="shared" si="100"/>
        <v>0</v>
      </c>
      <c r="BE137" s="260">
        <f t="shared" si="100"/>
        <v>0</v>
      </c>
      <c r="BF137" s="260">
        <f t="shared" si="100"/>
        <v>0</v>
      </c>
      <c r="BG137" s="260">
        <f t="shared" si="100"/>
        <v>0</v>
      </c>
      <c r="BH137" s="260">
        <f t="shared" si="100"/>
        <v>0</v>
      </c>
      <c r="BI137" s="260">
        <f t="shared" si="100"/>
        <v>0</v>
      </c>
      <c r="BJ137" s="260">
        <f t="shared" si="100"/>
        <v>0</v>
      </c>
      <c r="BK137" s="260">
        <f t="shared" si="100"/>
        <v>0</v>
      </c>
      <c r="BL137" s="260">
        <f t="shared" si="100"/>
        <v>0</v>
      </c>
      <c r="BM137" s="260">
        <f t="shared" si="100"/>
        <v>0</v>
      </c>
      <c r="BN137" s="260">
        <f t="shared" si="100"/>
        <v>0</v>
      </c>
      <c r="BO137" s="260">
        <f t="shared" si="100"/>
        <v>0</v>
      </c>
      <c r="BP137" s="260">
        <f t="shared" si="100"/>
        <v>0</v>
      </c>
      <c r="BQ137" s="260">
        <f t="shared" si="100"/>
        <v>0</v>
      </c>
      <c r="BR137" s="260">
        <f t="shared" si="100"/>
        <v>0</v>
      </c>
      <c r="BS137" s="260">
        <f t="shared" si="100"/>
        <v>0</v>
      </c>
      <c r="BT137" s="260">
        <f t="shared" si="100"/>
        <v>0</v>
      </c>
      <c r="BU137" s="260">
        <f t="shared" si="100"/>
        <v>0</v>
      </c>
      <c r="BV137" s="260">
        <f t="shared" si="100"/>
        <v>0</v>
      </c>
      <c r="BW137" s="260">
        <f t="shared" si="99"/>
        <v>0</v>
      </c>
      <c r="BX137" s="260">
        <f t="shared" si="99"/>
        <v>0</v>
      </c>
      <c r="BY137" s="260">
        <f t="shared" si="99"/>
        <v>0</v>
      </c>
      <c r="BZ137" s="260">
        <f t="shared" si="99"/>
        <v>0</v>
      </c>
      <c r="CA137" s="260">
        <f t="shared" si="99"/>
        <v>0</v>
      </c>
      <c r="CB137" s="260">
        <f t="shared" si="99"/>
        <v>0</v>
      </c>
      <c r="CC137" s="260">
        <f t="shared" si="99"/>
        <v>0</v>
      </c>
      <c r="CD137" s="260">
        <f t="shared" si="99"/>
        <v>0</v>
      </c>
      <c r="CE137" s="260">
        <f t="shared" si="99"/>
        <v>0</v>
      </c>
      <c r="CF137" s="260">
        <f t="shared" si="99"/>
        <v>0</v>
      </c>
      <c r="CG137" s="260">
        <f t="shared" si="99"/>
        <v>0</v>
      </c>
      <c r="CH137" s="260">
        <f t="shared" si="99"/>
        <v>0</v>
      </c>
      <c r="CI137" s="260">
        <f t="shared" si="99"/>
        <v>0</v>
      </c>
      <c r="CJ137" s="260">
        <f t="shared" si="99"/>
        <v>0</v>
      </c>
      <c r="CK137" s="260">
        <f t="shared" si="99"/>
        <v>0</v>
      </c>
      <c r="CL137" s="260">
        <f t="shared" si="99"/>
        <v>0</v>
      </c>
      <c r="CM137" s="260">
        <f t="shared" si="99"/>
        <v>0</v>
      </c>
      <c r="CN137" s="260">
        <f t="shared" si="99"/>
        <v>0</v>
      </c>
      <c r="CO137" s="260">
        <f t="shared" si="99"/>
        <v>0</v>
      </c>
      <c r="CP137" s="260">
        <f t="shared" si="99"/>
        <v>0</v>
      </c>
      <c r="CQ137" s="260">
        <f t="shared" si="99"/>
        <v>0</v>
      </c>
      <c r="CR137" s="260">
        <f t="shared" si="99"/>
        <v>0</v>
      </c>
      <c r="CS137" s="260">
        <f t="shared" si="99"/>
        <v>0</v>
      </c>
      <c r="CT137" s="260">
        <f t="shared" si="99"/>
        <v>0</v>
      </c>
      <c r="CU137" s="260">
        <f t="shared" si="99"/>
        <v>0</v>
      </c>
      <c r="CV137" s="260">
        <f t="shared" si="99"/>
        <v>0</v>
      </c>
      <c r="CW137" s="260">
        <f t="shared" si="99"/>
        <v>0</v>
      </c>
      <c r="CX137" s="260">
        <f t="shared" si="99"/>
        <v>0</v>
      </c>
      <c r="CY137" s="260">
        <f t="shared" si="99"/>
        <v>0</v>
      </c>
      <c r="CZ137" s="260">
        <f t="shared" si="99"/>
        <v>0</v>
      </c>
      <c r="DA137" s="260">
        <f t="shared" si="99"/>
        <v>0</v>
      </c>
      <c r="DB137" s="260">
        <f t="shared" si="99"/>
        <v>0</v>
      </c>
    </row>
    <row r="138" spans="1:106" hidden="1" outlineLevel="1">
      <c r="A138" s="151"/>
      <c r="C138" s="34" t="str">
        <f t="shared" si="96"/>
        <v>Cerebras WSE-2</v>
      </c>
      <c r="G138" s="54" t="s">
        <v>90</v>
      </c>
      <c r="H138" s="259"/>
      <c r="I138" s="29"/>
      <c r="J138" s="260">
        <f t="shared" si="97"/>
        <v>0</v>
      </c>
      <c r="K138" s="260">
        <f t="shared" si="100"/>
        <v>0</v>
      </c>
      <c r="L138" s="260">
        <f t="shared" si="100"/>
        <v>0</v>
      </c>
      <c r="M138" s="260">
        <f t="shared" si="100"/>
        <v>0</v>
      </c>
      <c r="N138" s="260">
        <f t="shared" si="100"/>
        <v>0</v>
      </c>
      <c r="O138" s="260">
        <f t="shared" si="100"/>
        <v>0</v>
      </c>
      <c r="P138" s="260">
        <f t="shared" si="100"/>
        <v>0</v>
      </c>
      <c r="Q138" s="260">
        <f t="shared" si="100"/>
        <v>0</v>
      </c>
      <c r="R138" s="260">
        <f t="shared" si="100"/>
        <v>0</v>
      </c>
      <c r="S138" s="260">
        <f t="shared" si="100"/>
        <v>0</v>
      </c>
      <c r="T138" s="260">
        <f t="shared" si="100"/>
        <v>0</v>
      </c>
      <c r="U138" s="260">
        <f t="shared" si="100"/>
        <v>0</v>
      </c>
      <c r="V138" s="260">
        <f t="shared" si="100"/>
        <v>0</v>
      </c>
      <c r="W138" s="260">
        <f t="shared" si="100"/>
        <v>0</v>
      </c>
      <c r="X138" s="260">
        <f t="shared" si="100"/>
        <v>0</v>
      </c>
      <c r="Y138" s="260">
        <f t="shared" si="100"/>
        <v>0</v>
      </c>
      <c r="Z138" s="260">
        <f t="shared" si="100"/>
        <v>0</v>
      </c>
      <c r="AA138" s="260">
        <f t="shared" si="100"/>
        <v>0</v>
      </c>
      <c r="AB138" s="260">
        <f t="shared" si="100"/>
        <v>0</v>
      </c>
      <c r="AC138" s="260">
        <f t="shared" si="100"/>
        <v>0</v>
      </c>
      <c r="AD138" s="260">
        <f t="shared" si="100"/>
        <v>0</v>
      </c>
      <c r="AE138" s="260">
        <f t="shared" si="100"/>
        <v>0</v>
      </c>
      <c r="AF138" s="260">
        <f t="shared" si="100"/>
        <v>0</v>
      </c>
      <c r="AG138" s="260">
        <f t="shared" si="100"/>
        <v>0</v>
      </c>
      <c r="AH138" s="260">
        <f t="shared" si="100"/>
        <v>0</v>
      </c>
      <c r="AI138" s="260">
        <f t="shared" si="100"/>
        <v>0</v>
      </c>
      <c r="AJ138" s="260">
        <f t="shared" si="100"/>
        <v>0</v>
      </c>
      <c r="AK138" s="260">
        <f t="shared" si="100"/>
        <v>0</v>
      </c>
      <c r="AL138" s="260">
        <f t="shared" si="100"/>
        <v>0</v>
      </c>
      <c r="AM138" s="260">
        <f t="shared" si="100"/>
        <v>0</v>
      </c>
      <c r="AN138" s="260">
        <f t="shared" si="100"/>
        <v>0</v>
      </c>
      <c r="AO138" s="260">
        <f t="shared" si="100"/>
        <v>0</v>
      </c>
      <c r="AP138" s="260">
        <f t="shared" si="100"/>
        <v>0</v>
      </c>
      <c r="AQ138" s="260">
        <f t="shared" si="100"/>
        <v>0</v>
      </c>
      <c r="AR138" s="260">
        <f t="shared" si="100"/>
        <v>0</v>
      </c>
      <c r="AS138" s="260">
        <f t="shared" si="100"/>
        <v>0</v>
      </c>
      <c r="AT138" s="260">
        <f t="shared" si="100"/>
        <v>0</v>
      </c>
      <c r="AU138" s="260">
        <f t="shared" si="100"/>
        <v>0</v>
      </c>
      <c r="AV138" s="260">
        <f t="shared" si="100"/>
        <v>0</v>
      </c>
      <c r="AW138" s="260">
        <f t="shared" si="100"/>
        <v>0</v>
      </c>
      <c r="AX138" s="260">
        <f t="shared" si="100"/>
        <v>0</v>
      </c>
      <c r="AY138" s="260">
        <f t="shared" si="100"/>
        <v>0</v>
      </c>
      <c r="AZ138" s="260">
        <f t="shared" si="100"/>
        <v>0</v>
      </c>
      <c r="BA138" s="260">
        <f t="shared" si="100"/>
        <v>0</v>
      </c>
      <c r="BB138" s="260">
        <f t="shared" si="100"/>
        <v>0</v>
      </c>
      <c r="BC138" s="260">
        <f t="shared" si="100"/>
        <v>0</v>
      </c>
      <c r="BD138" s="260">
        <f t="shared" si="100"/>
        <v>0</v>
      </c>
      <c r="BE138" s="260">
        <f t="shared" si="100"/>
        <v>0</v>
      </c>
      <c r="BF138" s="260">
        <f t="shared" si="100"/>
        <v>0</v>
      </c>
      <c r="BG138" s="260">
        <f t="shared" si="100"/>
        <v>0</v>
      </c>
      <c r="BH138" s="260">
        <f t="shared" si="100"/>
        <v>0</v>
      </c>
      <c r="BI138" s="260">
        <f t="shared" si="100"/>
        <v>0</v>
      </c>
      <c r="BJ138" s="260">
        <f t="shared" si="100"/>
        <v>0</v>
      </c>
      <c r="BK138" s="260">
        <f t="shared" si="100"/>
        <v>0</v>
      </c>
      <c r="BL138" s="260">
        <f t="shared" si="100"/>
        <v>0</v>
      </c>
      <c r="BM138" s="260">
        <f t="shared" si="100"/>
        <v>0</v>
      </c>
      <c r="BN138" s="260">
        <f t="shared" si="100"/>
        <v>0</v>
      </c>
      <c r="BO138" s="260">
        <f t="shared" si="100"/>
        <v>0</v>
      </c>
      <c r="BP138" s="260">
        <f t="shared" si="100"/>
        <v>0</v>
      </c>
      <c r="BQ138" s="260">
        <f t="shared" si="100"/>
        <v>0</v>
      </c>
      <c r="BR138" s="260">
        <f t="shared" si="100"/>
        <v>0</v>
      </c>
      <c r="BS138" s="260">
        <f t="shared" si="100"/>
        <v>0</v>
      </c>
      <c r="BT138" s="260">
        <f t="shared" si="100"/>
        <v>0</v>
      </c>
      <c r="BU138" s="260">
        <f t="shared" si="100"/>
        <v>0</v>
      </c>
      <c r="BV138" s="260">
        <f t="shared" ref="BV138:DB138" si="101">BV99-BV119*$F160</f>
        <v>0</v>
      </c>
      <c r="BW138" s="260">
        <f t="shared" si="101"/>
        <v>0</v>
      </c>
      <c r="BX138" s="260">
        <f t="shared" si="101"/>
        <v>0</v>
      </c>
      <c r="BY138" s="260">
        <f t="shared" si="101"/>
        <v>0</v>
      </c>
      <c r="BZ138" s="260">
        <f t="shared" si="101"/>
        <v>0</v>
      </c>
      <c r="CA138" s="260">
        <f t="shared" si="101"/>
        <v>0</v>
      </c>
      <c r="CB138" s="260">
        <f t="shared" si="101"/>
        <v>0</v>
      </c>
      <c r="CC138" s="260">
        <f t="shared" si="101"/>
        <v>0</v>
      </c>
      <c r="CD138" s="260">
        <f t="shared" si="101"/>
        <v>0</v>
      </c>
      <c r="CE138" s="260">
        <f t="shared" si="101"/>
        <v>0</v>
      </c>
      <c r="CF138" s="260">
        <f t="shared" si="101"/>
        <v>0</v>
      </c>
      <c r="CG138" s="260">
        <f t="shared" si="101"/>
        <v>0</v>
      </c>
      <c r="CH138" s="260">
        <f t="shared" si="101"/>
        <v>0</v>
      </c>
      <c r="CI138" s="260">
        <f t="shared" si="101"/>
        <v>0</v>
      </c>
      <c r="CJ138" s="260">
        <f t="shared" si="101"/>
        <v>0</v>
      </c>
      <c r="CK138" s="260">
        <f t="shared" si="101"/>
        <v>0</v>
      </c>
      <c r="CL138" s="260">
        <f t="shared" si="101"/>
        <v>0</v>
      </c>
      <c r="CM138" s="260">
        <f t="shared" si="101"/>
        <v>0</v>
      </c>
      <c r="CN138" s="260">
        <f t="shared" si="101"/>
        <v>0</v>
      </c>
      <c r="CO138" s="260">
        <f t="shared" si="101"/>
        <v>0</v>
      </c>
      <c r="CP138" s="260">
        <f t="shared" si="101"/>
        <v>0</v>
      </c>
      <c r="CQ138" s="260">
        <f t="shared" si="101"/>
        <v>0</v>
      </c>
      <c r="CR138" s="260">
        <f t="shared" si="101"/>
        <v>0</v>
      </c>
      <c r="CS138" s="260">
        <f t="shared" si="101"/>
        <v>0</v>
      </c>
      <c r="CT138" s="260">
        <f t="shared" si="101"/>
        <v>0</v>
      </c>
      <c r="CU138" s="260">
        <f t="shared" si="101"/>
        <v>0</v>
      </c>
      <c r="CV138" s="260">
        <f t="shared" si="101"/>
        <v>0</v>
      </c>
      <c r="CW138" s="260">
        <f t="shared" si="101"/>
        <v>0</v>
      </c>
      <c r="CX138" s="260">
        <f t="shared" si="101"/>
        <v>0</v>
      </c>
      <c r="CY138" s="260">
        <f t="shared" si="101"/>
        <v>0</v>
      </c>
      <c r="CZ138" s="260">
        <f t="shared" si="101"/>
        <v>0</v>
      </c>
      <c r="DA138" s="260">
        <f t="shared" si="101"/>
        <v>0</v>
      </c>
      <c r="DB138" s="260">
        <f t="shared" si="101"/>
        <v>0</v>
      </c>
    </row>
    <row r="139" spans="1:106" hidden="1" outlineLevel="1">
      <c r="A139" s="151"/>
      <c r="C139" s="34" t="str">
        <f t="shared" si="96"/>
        <v>Placeholder</v>
      </c>
      <c r="H139" s="259"/>
      <c r="I139" s="29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I139" s="260"/>
      <c r="BJ139" s="260"/>
      <c r="BK139" s="260"/>
      <c r="BL139" s="260"/>
      <c r="BM139" s="260"/>
      <c r="BN139" s="260"/>
      <c r="BO139" s="260"/>
      <c r="BP139" s="260"/>
      <c r="BQ139" s="260"/>
      <c r="BR139" s="260"/>
      <c r="BS139" s="260"/>
      <c r="BT139" s="260"/>
      <c r="BU139" s="260"/>
      <c r="BV139" s="260"/>
      <c r="BW139" s="260"/>
      <c r="BX139" s="260"/>
      <c r="BY139" s="260"/>
      <c r="BZ139" s="260"/>
      <c r="CA139" s="260"/>
      <c r="CB139" s="260"/>
      <c r="CC139" s="260"/>
      <c r="CD139" s="260"/>
      <c r="CE139" s="260"/>
      <c r="CF139" s="260"/>
      <c r="CG139" s="260"/>
      <c r="CH139" s="260"/>
      <c r="CI139" s="260"/>
      <c r="CJ139" s="260"/>
      <c r="CK139" s="260"/>
      <c r="CL139" s="260"/>
      <c r="CM139" s="260"/>
      <c r="CN139" s="260"/>
      <c r="CO139" s="260"/>
      <c r="CP139" s="260"/>
      <c r="CQ139" s="260"/>
      <c r="CR139" s="260"/>
      <c r="CS139" s="260"/>
      <c r="CT139" s="260"/>
      <c r="CU139" s="260"/>
      <c r="CV139" s="260"/>
      <c r="CW139" s="260"/>
      <c r="CX139" s="260"/>
      <c r="CY139" s="260"/>
      <c r="CZ139" s="260"/>
      <c r="DA139" s="260"/>
      <c r="DB139" s="260"/>
    </row>
    <row r="140" spans="1:106" hidden="1" outlineLevel="1">
      <c r="A140" s="151"/>
      <c r="C140" s="34"/>
      <c r="H140" s="259"/>
      <c r="I140" s="29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I140" s="260"/>
      <c r="BJ140" s="260"/>
      <c r="BK140" s="260"/>
      <c r="BL140" s="260"/>
      <c r="BM140" s="260"/>
      <c r="BN140" s="260"/>
      <c r="BO140" s="260"/>
      <c r="BP140" s="260"/>
      <c r="BQ140" s="260"/>
      <c r="BR140" s="260"/>
      <c r="BS140" s="260"/>
      <c r="BT140" s="260"/>
      <c r="BU140" s="260"/>
      <c r="BV140" s="260"/>
      <c r="BW140" s="260"/>
      <c r="BX140" s="260"/>
      <c r="BY140" s="260"/>
      <c r="BZ140" s="260"/>
      <c r="CA140" s="260"/>
      <c r="CB140" s="260"/>
      <c r="CC140" s="260"/>
      <c r="CD140" s="260"/>
      <c r="CE140" s="260"/>
      <c r="CF140" s="260"/>
      <c r="CG140" s="260"/>
      <c r="CH140" s="260"/>
      <c r="CI140" s="260"/>
      <c r="CJ140" s="260"/>
      <c r="CK140" s="260"/>
      <c r="CL140" s="260"/>
      <c r="CM140" s="260"/>
      <c r="CN140" s="260"/>
      <c r="CO140" s="260"/>
      <c r="CP140" s="260"/>
      <c r="CQ140" s="260"/>
      <c r="CR140" s="260"/>
      <c r="CS140" s="260"/>
      <c r="CT140" s="260"/>
      <c r="CU140" s="260"/>
      <c r="CV140" s="260"/>
      <c r="CW140" s="260"/>
      <c r="CX140" s="260"/>
      <c r="CY140" s="260"/>
      <c r="CZ140" s="260"/>
      <c r="DA140" s="260"/>
      <c r="DB140" s="260"/>
    </row>
    <row r="141" spans="1:106" ht="13" collapsed="1">
      <c r="A141" s="151"/>
      <c r="C141" s="14"/>
      <c r="H141" s="258">
        <f>SUM(J141:DB141)+SUM(J123:DB123)</f>
        <v>56926800</v>
      </c>
      <c r="I141" s="29"/>
      <c r="J141" s="262">
        <f>SUM(J129:J138)</f>
        <v>0</v>
      </c>
      <c r="K141" s="262">
        <f t="shared" ref="K141:BV141" si="102">SUM(K129:K138)</f>
        <v>0</v>
      </c>
      <c r="L141" s="262">
        <f t="shared" si="102"/>
        <v>0</v>
      </c>
      <c r="M141" s="262">
        <f t="shared" si="102"/>
        <v>0</v>
      </c>
      <c r="N141" s="262">
        <f t="shared" si="102"/>
        <v>401760</v>
      </c>
      <c r="O141" s="262">
        <f t="shared" si="102"/>
        <v>415152</v>
      </c>
      <c r="P141" s="262">
        <f t="shared" si="102"/>
        <v>401760</v>
      </c>
      <c r="Q141" s="262">
        <f t="shared" si="102"/>
        <v>415152</v>
      </c>
      <c r="R141" s="262">
        <f t="shared" si="102"/>
        <v>415152</v>
      </c>
      <c r="S141" s="262">
        <f t="shared" si="102"/>
        <v>401760</v>
      </c>
      <c r="T141" s="262">
        <f t="shared" si="102"/>
        <v>415152</v>
      </c>
      <c r="U141" s="262">
        <f t="shared" si="102"/>
        <v>401760</v>
      </c>
      <c r="V141" s="262">
        <f t="shared" si="102"/>
        <v>415152</v>
      </c>
      <c r="W141" s="262">
        <f t="shared" si="102"/>
        <v>415152</v>
      </c>
      <c r="X141" s="262">
        <f t="shared" si="102"/>
        <v>374976</v>
      </c>
      <c r="Y141" s="262">
        <f t="shared" si="102"/>
        <v>415152</v>
      </c>
      <c r="Z141" s="262">
        <f t="shared" si="102"/>
        <v>401760</v>
      </c>
      <c r="AA141" s="262">
        <f t="shared" si="102"/>
        <v>415152</v>
      </c>
      <c r="AB141" s="262">
        <f t="shared" si="102"/>
        <v>401760</v>
      </c>
      <c r="AC141" s="262">
        <f t="shared" si="102"/>
        <v>415152</v>
      </c>
      <c r="AD141" s="262">
        <f t="shared" si="102"/>
        <v>415152</v>
      </c>
      <c r="AE141" s="262">
        <f t="shared" si="102"/>
        <v>401760</v>
      </c>
      <c r="AF141" s="262">
        <f t="shared" si="102"/>
        <v>415152</v>
      </c>
      <c r="AG141" s="262">
        <f t="shared" si="102"/>
        <v>401760</v>
      </c>
      <c r="AH141" s="262">
        <f t="shared" si="102"/>
        <v>415152</v>
      </c>
      <c r="AI141" s="262">
        <f t="shared" si="102"/>
        <v>415152</v>
      </c>
      <c r="AJ141" s="262">
        <f t="shared" si="102"/>
        <v>374976</v>
      </c>
      <c r="AK141" s="262">
        <f t="shared" si="102"/>
        <v>415152</v>
      </c>
      <c r="AL141" s="262">
        <f t="shared" si="102"/>
        <v>401760</v>
      </c>
      <c r="AM141" s="262">
        <f t="shared" si="102"/>
        <v>415152</v>
      </c>
      <c r="AN141" s="262">
        <f t="shared" si="102"/>
        <v>401760</v>
      </c>
      <c r="AO141" s="262">
        <f t="shared" si="102"/>
        <v>415152</v>
      </c>
      <c r="AP141" s="262">
        <f t="shared" si="102"/>
        <v>415152</v>
      </c>
      <c r="AQ141" s="262">
        <f t="shared" si="102"/>
        <v>401760</v>
      </c>
      <c r="AR141" s="262">
        <f t="shared" si="102"/>
        <v>415152</v>
      </c>
      <c r="AS141" s="262">
        <f t="shared" si="102"/>
        <v>401760</v>
      </c>
      <c r="AT141" s="262">
        <f t="shared" si="102"/>
        <v>415152</v>
      </c>
      <c r="AU141" s="262">
        <f t="shared" si="102"/>
        <v>415152</v>
      </c>
      <c r="AV141" s="262">
        <f t="shared" si="102"/>
        <v>374976</v>
      </c>
      <c r="AW141" s="262">
        <f t="shared" si="102"/>
        <v>415152</v>
      </c>
      <c r="AX141" s="262">
        <f t="shared" si="102"/>
        <v>583200</v>
      </c>
      <c r="AY141" s="262">
        <f t="shared" si="102"/>
        <v>602640</v>
      </c>
      <c r="AZ141" s="262">
        <f t="shared" si="102"/>
        <v>583200</v>
      </c>
      <c r="BA141" s="262">
        <f t="shared" si="102"/>
        <v>602640</v>
      </c>
      <c r="BB141" s="262">
        <f t="shared" si="102"/>
        <v>602640</v>
      </c>
      <c r="BC141" s="262">
        <f t="shared" si="102"/>
        <v>583200</v>
      </c>
      <c r="BD141" s="262">
        <f t="shared" si="102"/>
        <v>602640</v>
      </c>
      <c r="BE141" s="262">
        <f t="shared" si="102"/>
        <v>583200</v>
      </c>
      <c r="BF141" s="262">
        <f t="shared" si="102"/>
        <v>602640</v>
      </c>
      <c r="BG141" s="262">
        <f t="shared" si="102"/>
        <v>602640</v>
      </c>
      <c r="BH141" s="262">
        <f t="shared" si="102"/>
        <v>563760</v>
      </c>
      <c r="BI141" s="262">
        <f t="shared" si="102"/>
        <v>602640</v>
      </c>
      <c r="BJ141" s="262">
        <f t="shared" si="102"/>
        <v>583200</v>
      </c>
      <c r="BK141" s="262">
        <f t="shared" si="102"/>
        <v>602640</v>
      </c>
      <c r="BL141" s="262">
        <f t="shared" si="102"/>
        <v>583200</v>
      </c>
      <c r="BM141" s="262">
        <f t="shared" si="102"/>
        <v>602640</v>
      </c>
      <c r="BN141" s="262">
        <f t="shared" si="102"/>
        <v>602640</v>
      </c>
      <c r="BO141" s="262">
        <f t="shared" si="102"/>
        <v>583200</v>
      </c>
      <c r="BP141" s="262">
        <f t="shared" si="102"/>
        <v>602640</v>
      </c>
      <c r="BQ141" s="262">
        <f t="shared" si="102"/>
        <v>583200</v>
      </c>
      <c r="BR141" s="262">
        <f t="shared" si="102"/>
        <v>602640</v>
      </c>
      <c r="BS141" s="262">
        <f t="shared" si="102"/>
        <v>602640</v>
      </c>
      <c r="BT141" s="262">
        <f t="shared" si="102"/>
        <v>544320</v>
      </c>
      <c r="BU141" s="262">
        <f t="shared" si="102"/>
        <v>602640</v>
      </c>
      <c r="BV141" s="262">
        <f t="shared" si="102"/>
        <v>583200</v>
      </c>
      <c r="BW141" s="262">
        <f t="shared" ref="BW141:DB141" si="103">SUM(BW129:BW138)</f>
        <v>602640</v>
      </c>
      <c r="BX141" s="262">
        <f t="shared" si="103"/>
        <v>583200</v>
      </c>
      <c r="BY141" s="262">
        <f t="shared" si="103"/>
        <v>602640</v>
      </c>
      <c r="BZ141" s="262">
        <f t="shared" si="103"/>
        <v>602640</v>
      </c>
      <c r="CA141" s="262">
        <f t="shared" si="103"/>
        <v>583200</v>
      </c>
      <c r="CB141" s="262">
        <f t="shared" si="103"/>
        <v>602640</v>
      </c>
      <c r="CC141" s="262">
        <f t="shared" si="103"/>
        <v>583200</v>
      </c>
      <c r="CD141" s="262">
        <f t="shared" si="103"/>
        <v>602640</v>
      </c>
      <c r="CE141" s="262">
        <f t="shared" si="103"/>
        <v>602640</v>
      </c>
      <c r="CF141" s="262">
        <f t="shared" si="103"/>
        <v>544320</v>
      </c>
      <c r="CG141" s="262">
        <f t="shared" si="103"/>
        <v>602640</v>
      </c>
      <c r="CH141" s="262">
        <f t="shared" si="103"/>
        <v>583200</v>
      </c>
      <c r="CI141" s="262">
        <f t="shared" si="103"/>
        <v>602640</v>
      </c>
      <c r="CJ141" s="262">
        <f t="shared" si="103"/>
        <v>583200</v>
      </c>
      <c r="CK141" s="262">
        <f t="shared" si="103"/>
        <v>602640</v>
      </c>
      <c r="CL141" s="262">
        <f t="shared" si="103"/>
        <v>602640</v>
      </c>
      <c r="CM141" s="262">
        <f t="shared" si="103"/>
        <v>583200</v>
      </c>
      <c r="CN141" s="262">
        <f t="shared" si="103"/>
        <v>602640</v>
      </c>
      <c r="CO141" s="262">
        <f t="shared" si="103"/>
        <v>583200</v>
      </c>
      <c r="CP141" s="262">
        <f t="shared" si="103"/>
        <v>602640</v>
      </c>
      <c r="CQ141" s="262">
        <f t="shared" si="103"/>
        <v>602640</v>
      </c>
      <c r="CR141" s="262">
        <f t="shared" si="103"/>
        <v>544320</v>
      </c>
      <c r="CS141" s="262">
        <f t="shared" si="103"/>
        <v>602640</v>
      </c>
      <c r="CT141" s="262">
        <f t="shared" si="103"/>
        <v>583200</v>
      </c>
      <c r="CU141" s="262">
        <f t="shared" si="103"/>
        <v>602640</v>
      </c>
      <c r="CV141" s="262">
        <f t="shared" si="103"/>
        <v>583200</v>
      </c>
      <c r="CW141" s="262">
        <f t="shared" si="103"/>
        <v>602640</v>
      </c>
      <c r="CX141" s="262">
        <f t="shared" si="103"/>
        <v>602640</v>
      </c>
      <c r="CY141" s="262">
        <f t="shared" si="103"/>
        <v>583200</v>
      </c>
      <c r="CZ141" s="262">
        <f t="shared" si="103"/>
        <v>602640</v>
      </c>
      <c r="DA141" s="262">
        <f t="shared" si="103"/>
        <v>583200</v>
      </c>
      <c r="DB141" s="262">
        <f t="shared" si="103"/>
        <v>602640</v>
      </c>
    </row>
    <row r="142" spans="1:106">
      <c r="A142" s="151"/>
      <c r="C142" s="5" t="s">
        <v>93</v>
      </c>
      <c r="H142" s="461">
        <f>SUMPRODUCT(J104:DB104,J142:DB142)/SUM(J104:DB104)</f>
        <v>0.9</v>
      </c>
      <c r="I142" s="29"/>
      <c r="J142" s="263">
        <f t="shared" ref="J142:AO142" si="104">IFERROR(J104/(SUM($F90:$F94)*J$88),0)</f>
        <v>0</v>
      </c>
      <c r="K142" s="263">
        <f t="shared" si="104"/>
        <v>0</v>
      </c>
      <c r="L142" s="263">
        <f t="shared" si="104"/>
        <v>0</v>
      </c>
      <c r="M142" s="263">
        <f t="shared" si="104"/>
        <v>0</v>
      </c>
      <c r="N142" s="263">
        <f t="shared" si="104"/>
        <v>0.9</v>
      </c>
      <c r="O142" s="263">
        <f t="shared" si="104"/>
        <v>0.9</v>
      </c>
      <c r="P142" s="263">
        <f t="shared" si="104"/>
        <v>0.9</v>
      </c>
      <c r="Q142" s="263">
        <f t="shared" si="104"/>
        <v>0.9</v>
      </c>
      <c r="R142" s="263">
        <f t="shared" si="104"/>
        <v>0.9</v>
      </c>
      <c r="S142" s="263">
        <f t="shared" si="104"/>
        <v>0.9</v>
      </c>
      <c r="T142" s="263">
        <f t="shared" si="104"/>
        <v>0.9</v>
      </c>
      <c r="U142" s="263">
        <f t="shared" si="104"/>
        <v>0.9</v>
      </c>
      <c r="V142" s="263">
        <f t="shared" si="104"/>
        <v>0.9</v>
      </c>
      <c r="W142" s="263">
        <f t="shared" si="104"/>
        <v>0.9</v>
      </c>
      <c r="X142" s="263">
        <f t="shared" si="104"/>
        <v>0.9</v>
      </c>
      <c r="Y142" s="263">
        <f t="shared" si="104"/>
        <v>0.9</v>
      </c>
      <c r="Z142" s="263">
        <f t="shared" si="104"/>
        <v>0.9</v>
      </c>
      <c r="AA142" s="263">
        <f t="shared" si="104"/>
        <v>0.9</v>
      </c>
      <c r="AB142" s="263">
        <f t="shared" si="104"/>
        <v>0.9</v>
      </c>
      <c r="AC142" s="263">
        <f t="shared" si="104"/>
        <v>0.9</v>
      </c>
      <c r="AD142" s="263">
        <f t="shared" si="104"/>
        <v>0.9</v>
      </c>
      <c r="AE142" s="263">
        <f t="shared" si="104"/>
        <v>0.9</v>
      </c>
      <c r="AF142" s="263">
        <f t="shared" si="104"/>
        <v>0.9</v>
      </c>
      <c r="AG142" s="263">
        <f t="shared" si="104"/>
        <v>0.9</v>
      </c>
      <c r="AH142" s="263">
        <f t="shared" si="104"/>
        <v>0.9</v>
      </c>
      <c r="AI142" s="263">
        <f t="shared" si="104"/>
        <v>0.9</v>
      </c>
      <c r="AJ142" s="263">
        <f t="shared" si="104"/>
        <v>0.9</v>
      </c>
      <c r="AK142" s="263">
        <f t="shared" si="104"/>
        <v>0.9</v>
      </c>
      <c r="AL142" s="263">
        <f t="shared" si="104"/>
        <v>0.9</v>
      </c>
      <c r="AM142" s="263">
        <f t="shared" si="104"/>
        <v>0.9</v>
      </c>
      <c r="AN142" s="263">
        <f t="shared" si="104"/>
        <v>0.9</v>
      </c>
      <c r="AO142" s="263">
        <f t="shared" si="104"/>
        <v>0.9</v>
      </c>
      <c r="AP142" s="263">
        <f t="shared" ref="AP142:DA142" si="105">IFERROR(AP104/(SUM($F90:$F94)*AP$88),0)</f>
        <v>0.9</v>
      </c>
      <c r="AQ142" s="263">
        <f t="shared" si="105"/>
        <v>0.9</v>
      </c>
      <c r="AR142" s="263">
        <f t="shared" si="105"/>
        <v>0.9</v>
      </c>
      <c r="AS142" s="263">
        <f t="shared" si="105"/>
        <v>0.9</v>
      </c>
      <c r="AT142" s="263">
        <f t="shared" si="105"/>
        <v>0.9</v>
      </c>
      <c r="AU142" s="263">
        <f t="shared" si="105"/>
        <v>0.9</v>
      </c>
      <c r="AV142" s="263">
        <f t="shared" si="105"/>
        <v>0.9</v>
      </c>
      <c r="AW142" s="263">
        <f t="shared" si="105"/>
        <v>0.9</v>
      </c>
      <c r="AX142" s="263">
        <f t="shared" si="105"/>
        <v>0.9</v>
      </c>
      <c r="AY142" s="263">
        <f t="shared" si="105"/>
        <v>0.9</v>
      </c>
      <c r="AZ142" s="263">
        <f t="shared" si="105"/>
        <v>0.9</v>
      </c>
      <c r="BA142" s="263">
        <f t="shared" si="105"/>
        <v>0.9</v>
      </c>
      <c r="BB142" s="263">
        <f t="shared" si="105"/>
        <v>0.9</v>
      </c>
      <c r="BC142" s="263">
        <f t="shared" si="105"/>
        <v>0.9</v>
      </c>
      <c r="BD142" s="263">
        <f t="shared" si="105"/>
        <v>0.9</v>
      </c>
      <c r="BE142" s="263">
        <f t="shared" si="105"/>
        <v>0.9</v>
      </c>
      <c r="BF142" s="263">
        <f t="shared" si="105"/>
        <v>0.9</v>
      </c>
      <c r="BG142" s="263">
        <f t="shared" si="105"/>
        <v>0.9</v>
      </c>
      <c r="BH142" s="263">
        <f t="shared" si="105"/>
        <v>0.9</v>
      </c>
      <c r="BI142" s="263">
        <f t="shared" si="105"/>
        <v>0.9</v>
      </c>
      <c r="BJ142" s="263">
        <f t="shared" si="105"/>
        <v>0.9</v>
      </c>
      <c r="BK142" s="263">
        <f t="shared" si="105"/>
        <v>0.9</v>
      </c>
      <c r="BL142" s="263">
        <f t="shared" si="105"/>
        <v>0.9</v>
      </c>
      <c r="BM142" s="263">
        <f t="shared" si="105"/>
        <v>0.9</v>
      </c>
      <c r="BN142" s="263">
        <f t="shared" si="105"/>
        <v>0.9</v>
      </c>
      <c r="BO142" s="263">
        <f t="shared" si="105"/>
        <v>0.9</v>
      </c>
      <c r="BP142" s="263">
        <f t="shared" si="105"/>
        <v>0.9</v>
      </c>
      <c r="BQ142" s="263">
        <f t="shared" si="105"/>
        <v>0.9</v>
      </c>
      <c r="BR142" s="263">
        <f t="shared" si="105"/>
        <v>0.9</v>
      </c>
      <c r="BS142" s="263">
        <f t="shared" si="105"/>
        <v>0.9</v>
      </c>
      <c r="BT142" s="263">
        <f t="shared" si="105"/>
        <v>0.9</v>
      </c>
      <c r="BU142" s="263">
        <f t="shared" si="105"/>
        <v>0.9</v>
      </c>
      <c r="BV142" s="263">
        <f t="shared" si="105"/>
        <v>0.9</v>
      </c>
      <c r="BW142" s="263">
        <f t="shared" si="105"/>
        <v>0.9</v>
      </c>
      <c r="BX142" s="263">
        <f t="shared" si="105"/>
        <v>0.9</v>
      </c>
      <c r="BY142" s="263">
        <f t="shared" si="105"/>
        <v>0.9</v>
      </c>
      <c r="BZ142" s="263">
        <f t="shared" si="105"/>
        <v>0.9</v>
      </c>
      <c r="CA142" s="263">
        <f t="shared" si="105"/>
        <v>0.9</v>
      </c>
      <c r="CB142" s="263">
        <f t="shared" si="105"/>
        <v>0.9</v>
      </c>
      <c r="CC142" s="263">
        <f t="shared" si="105"/>
        <v>0.9</v>
      </c>
      <c r="CD142" s="263">
        <f t="shared" si="105"/>
        <v>0.9</v>
      </c>
      <c r="CE142" s="263">
        <f t="shared" si="105"/>
        <v>0.9</v>
      </c>
      <c r="CF142" s="263">
        <f t="shared" si="105"/>
        <v>0.9</v>
      </c>
      <c r="CG142" s="263">
        <f t="shared" si="105"/>
        <v>0.9</v>
      </c>
      <c r="CH142" s="263">
        <f t="shared" si="105"/>
        <v>0.9</v>
      </c>
      <c r="CI142" s="263">
        <f t="shared" si="105"/>
        <v>0.9</v>
      </c>
      <c r="CJ142" s="263">
        <f t="shared" si="105"/>
        <v>0.9</v>
      </c>
      <c r="CK142" s="263">
        <f t="shared" si="105"/>
        <v>0.9</v>
      </c>
      <c r="CL142" s="263">
        <f t="shared" si="105"/>
        <v>0.9</v>
      </c>
      <c r="CM142" s="263">
        <f t="shared" si="105"/>
        <v>0.9</v>
      </c>
      <c r="CN142" s="263">
        <f t="shared" si="105"/>
        <v>0.9</v>
      </c>
      <c r="CO142" s="263">
        <f t="shared" si="105"/>
        <v>0.9</v>
      </c>
      <c r="CP142" s="263">
        <f t="shared" si="105"/>
        <v>0.9</v>
      </c>
      <c r="CQ142" s="263">
        <f t="shared" si="105"/>
        <v>0.9</v>
      </c>
      <c r="CR142" s="263">
        <f t="shared" si="105"/>
        <v>0.9</v>
      </c>
      <c r="CS142" s="263">
        <f t="shared" si="105"/>
        <v>0.9</v>
      </c>
      <c r="CT142" s="263">
        <f t="shared" si="105"/>
        <v>0.9</v>
      </c>
      <c r="CU142" s="263">
        <f t="shared" si="105"/>
        <v>0.9</v>
      </c>
      <c r="CV142" s="263">
        <f t="shared" si="105"/>
        <v>0.9</v>
      </c>
      <c r="CW142" s="263">
        <f t="shared" si="105"/>
        <v>0.9</v>
      </c>
      <c r="CX142" s="263">
        <f t="shared" si="105"/>
        <v>0.9</v>
      </c>
      <c r="CY142" s="263">
        <f t="shared" si="105"/>
        <v>0.9</v>
      </c>
      <c r="CZ142" s="263">
        <f t="shared" si="105"/>
        <v>0.9</v>
      </c>
      <c r="DA142" s="263">
        <f t="shared" si="105"/>
        <v>0.9</v>
      </c>
      <c r="DB142" s="263">
        <f t="shared" ref="DB142" si="106">IFERROR(DB104/(SUM($F90:$F94)*DB$88),0)</f>
        <v>0.9</v>
      </c>
    </row>
    <row r="143" spans="1:106" ht="13">
      <c r="A143" s="151"/>
      <c r="C143" s="32"/>
      <c r="H143" s="264"/>
      <c r="I143" s="29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  <c r="AC143" s="153"/>
      <c r="AD143" s="153"/>
      <c r="AE143" s="153"/>
      <c r="AF143" s="153"/>
      <c r="AG143" s="153"/>
      <c r="AH143" s="153"/>
      <c r="AI143" s="153"/>
      <c r="AJ143" s="153"/>
      <c r="AK143" s="153"/>
      <c r="AL143" s="153"/>
      <c r="AM143" s="153"/>
      <c r="AN143" s="153"/>
      <c r="AO143" s="153"/>
      <c r="AP143" s="153"/>
      <c r="AQ143" s="153"/>
      <c r="AR143" s="153"/>
      <c r="AS143" s="153"/>
      <c r="AT143" s="153"/>
      <c r="AU143" s="153"/>
      <c r="AV143" s="153"/>
      <c r="AW143" s="153"/>
      <c r="AX143" s="153"/>
      <c r="AY143" s="153"/>
      <c r="AZ143" s="153"/>
      <c r="BA143" s="153"/>
      <c r="BB143" s="153"/>
      <c r="BC143" s="153"/>
      <c r="BD143" s="153"/>
      <c r="BE143" s="153"/>
      <c r="BF143" s="153"/>
      <c r="BG143" s="153"/>
      <c r="BH143" s="153"/>
      <c r="BI143" s="153"/>
      <c r="BJ143" s="153"/>
      <c r="BK143" s="153"/>
      <c r="BL143" s="153"/>
      <c r="BM143" s="153"/>
      <c r="BN143" s="153"/>
      <c r="BO143" s="153"/>
      <c r="BP143" s="153"/>
      <c r="BQ143" s="153"/>
      <c r="BR143" s="153"/>
      <c r="BS143" s="153"/>
      <c r="BT143" s="153"/>
      <c r="BU143" s="153"/>
      <c r="BV143" s="153"/>
      <c r="BW143" s="153"/>
      <c r="BX143" s="153"/>
      <c r="BY143" s="153"/>
      <c r="BZ143" s="153"/>
      <c r="CA143" s="153"/>
      <c r="CB143" s="153"/>
      <c r="CC143" s="153"/>
      <c r="CD143" s="153"/>
      <c r="CE143" s="153"/>
      <c r="CF143" s="153"/>
      <c r="CG143" s="153"/>
      <c r="CH143" s="153"/>
      <c r="CI143" s="153"/>
      <c r="CJ143" s="153"/>
      <c r="CK143" s="153"/>
      <c r="CL143" s="153"/>
      <c r="CM143" s="153"/>
      <c r="CN143" s="153"/>
      <c r="CO143" s="153"/>
      <c r="CP143" s="153"/>
      <c r="CQ143" s="153"/>
      <c r="CR143" s="153"/>
      <c r="CS143" s="153"/>
      <c r="CT143" s="153"/>
      <c r="CU143" s="153"/>
      <c r="CV143" s="153"/>
      <c r="CW143" s="153"/>
      <c r="CX143" s="153"/>
      <c r="CY143" s="153"/>
      <c r="CZ143" s="153"/>
      <c r="DA143" s="153"/>
      <c r="DB143" s="153"/>
    </row>
    <row r="144" spans="1:106" ht="13">
      <c r="A144" s="151"/>
      <c r="B144" s="19" t="s">
        <v>31</v>
      </c>
      <c r="C144" s="417"/>
      <c r="D144" s="417"/>
      <c r="E144" s="417"/>
      <c r="F144" s="417"/>
      <c r="G144" s="434"/>
      <c r="H144" s="435"/>
      <c r="I144" s="417"/>
      <c r="J144" s="417"/>
      <c r="K144" s="417"/>
      <c r="L144" s="417"/>
      <c r="M144" s="417"/>
      <c r="N144" s="417"/>
      <c r="O144" s="417"/>
      <c r="P144" s="417"/>
      <c r="Q144" s="417"/>
      <c r="R144" s="417"/>
      <c r="S144" s="417"/>
      <c r="T144" s="417"/>
      <c r="U144" s="417"/>
      <c r="V144" s="417"/>
      <c r="W144" s="417"/>
      <c r="X144" s="417"/>
      <c r="Y144" s="417"/>
      <c r="Z144" s="417"/>
      <c r="AA144" s="417"/>
      <c r="AB144" s="417"/>
      <c r="AC144" s="417"/>
      <c r="AD144" s="417"/>
      <c r="AE144" s="417"/>
      <c r="AF144" s="417"/>
      <c r="AG144" s="417"/>
      <c r="AH144" s="417"/>
      <c r="AI144" s="417"/>
      <c r="AJ144" s="417"/>
      <c r="AK144" s="417"/>
      <c r="AL144" s="417"/>
      <c r="AM144" s="417"/>
      <c r="AN144" s="417"/>
      <c r="AO144" s="417"/>
      <c r="AP144" s="417"/>
      <c r="AQ144" s="417"/>
      <c r="AR144" s="417"/>
      <c r="AS144" s="417"/>
      <c r="AT144" s="417"/>
      <c r="AU144" s="417"/>
      <c r="AV144" s="417"/>
      <c r="AW144" s="417"/>
      <c r="AX144" s="417"/>
      <c r="AY144" s="417"/>
      <c r="AZ144" s="417"/>
      <c r="BA144" s="417"/>
      <c r="BB144" s="417"/>
      <c r="BC144" s="417"/>
      <c r="BD144" s="417"/>
      <c r="BE144" s="417"/>
      <c r="BF144" s="417"/>
      <c r="BG144" s="417"/>
      <c r="BH144" s="417"/>
      <c r="BI144" s="417"/>
      <c r="BJ144" s="417"/>
      <c r="BK144" s="417"/>
      <c r="BL144" s="417"/>
      <c r="BM144" s="417"/>
      <c r="BN144" s="417"/>
      <c r="BO144" s="417"/>
      <c r="BP144" s="417"/>
      <c r="BQ144" s="417"/>
      <c r="BR144" s="417"/>
      <c r="BS144" s="417"/>
      <c r="BT144" s="417"/>
      <c r="BU144" s="417"/>
      <c r="BV144" s="417"/>
      <c r="BW144" s="417"/>
      <c r="BX144" s="417"/>
      <c r="BY144" s="417"/>
      <c r="BZ144" s="417"/>
      <c r="CA144" s="417"/>
      <c r="CB144" s="417"/>
      <c r="CC144" s="417"/>
      <c r="CD144" s="417"/>
      <c r="CE144" s="417"/>
      <c r="CF144" s="417"/>
      <c r="CG144" s="417"/>
      <c r="CH144" s="417"/>
      <c r="CI144" s="417"/>
      <c r="CJ144" s="417"/>
      <c r="CK144" s="417"/>
      <c r="CL144" s="417"/>
      <c r="CM144" s="417"/>
      <c r="CN144" s="417"/>
      <c r="CO144" s="417"/>
      <c r="CP144" s="417"/>
      <c r="CQ144" s="417"/>
      <c r="CR144" s="417"/>
      <c r="CS144" s="417"/>
      <c r="CT144" s="417"/>
      <c r="CU144" s="417"/>
      <c r="CV144" s="417"/>
      <c r="CW144" s="417"/>
      <c r="CX144" s="417"/>
      <c r="CY144" s="417"/>
      <c r="CZ144" s="417"/>
      <c r="DA144" s="417"/>
      <c r="DB144" s="417"/>
    </row>
    <row r="145" spans="1:106" ht="13">
      <c r="A145" s="151"/>
      <c r="C145" s="32"/>
      <c r="H145" s="264"/>
      <c r="I145" s="29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  <c r="AC145" s="153"/>
      <c r="AD145" s="153"/>
      <c r="AE145" s="153"/>
      <c r="AF145" s="153"/>
      <c r="AG145" s="153"/>
      <c r="AH145" s="153"/>
      <c r="AI145" s="153"/>
      <c r="AJ145" s="153"/>
      <c r="AK145" s="153"/>
      <c r="AL145" s="153"/>
      <c r="AM145" s="153"/>
      <c r="AN145" s="153"/>
      <c r="AO145" s="153"/>
      <c r="AP145" s="153"/>
      <c r="AQ145" s="153"/>
      <c r="AR145" s="153"/>
      <c r="AS145" s="153"/>
      <c r="AT145" s="153"/>
      <c r="AU145" s="153"/>
      <c r="AV145" s="153"/>
      <c r="AW145" s="153"/>
      <c r="AX145" s="153"/>
      <c r="AY145" s="153"/>
      <c r="AZ145" s="153"/>
      <c r="BA145" s="153"/>
      <c r="BB145" s="153"/>
      <c r="BC145" s="153"/>
      <c r="BD145" s="153"/>
      <c r="BE145" s="153"/>
      <c r="BF145" s="153"/>
      <c r="BG145" s="153"/>
      <c r="BH145" s="153"/>
      <c r="BI145" s="153"/>
      <c r="BJ145" s="153"/>
      <c r="BK145" s="153"/>
      <c r="BL145" s="153"/>
      <c r="BM145" s="153"/>
      <c r="BN145" s="153"/>
      <c r="BO145" s="153"/>
      <c r="BP145" s="153"/>
      <c r="BQ145" s="153"/>
      <c r="BR145" s="153"/>
      <c r="BS145" s="153"/>
      <c r="BT145" s="153"/>
      <c r="BU145" s="153"/>
      <c r="BV145" s="153"/>
      <c r="BW145" s="153"/>
      <c r="BX145" s="153"/>
      <c r="BY145" s="153"/>
      <c r="BZ145" s="153"/>
      <c r="CA145" s="153"/>
      <c r="CB145" s="153"/>
      <c r="CC145" s="153"/>
      <c r="CD145" s="153"/>
      <c r="CE145" s="153"/>
      <c r="CF145" s="153"/>
      <c r="CG145" s="153"/>
      <c r="CH145" s="153"/>
      <c r="CI145" s="153"/>
      <c r="CJ145" s="153"/>
      <c r="CK145" s="153"/>
      <c r="CL145" s="153"/>
      <c r="CM145" s="153"/>
      <c r="CN145" s="153"/>
      <c r="CO145" s="153"/>
      <c r="CP145" s="153"/>
      <c r="CQ145" s="153"/>
      <c r="CR145" s="153"/>
      <c r="CS145" s="153"/>
      <c r="CT145" s="153"/>
      <c r="CU145" s="153"/>
      <c r="CV145" s="153"/>
      <c r="CW145" s="153"/>
      <c r="CX145" s="153"/>
      <c r="CY145" s="153"/>
      <c r="CZ145" s="153"/>
      <c r="DA145" s="153"/>
      <c r="DB145" s="153"/>
    </row>
    <row r="146" spans="1:106" ht="13">
      <c r="A146" s="151"/>
      <c r="B146" s="33" t="s">
        <v>56</v>
      </c>
      <c r="C146" s="437" t="s">
        <v>285</v>
      </c>
      <c r="D146" s="415"/>
      <c r="E146" s="415"/>
      <c r="F146" s="415"/>
      <c r="G146" s="415"/>
      <c r="H146" s="15"/>
      <c r="I146" s="16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  <c r="AC146" s="153"/>
      <c r="AD146" s="153"/>
      <c r="AE146" s="153"/>
      <c r="AF146" s="153"/>
      <c r="AG146" s="153"/>
      <c r="AH146" s="153"/>
      <c r="AI146" s="153"/>
      <c r="AJ146" s="153"/>
      <c r="AK146" s="153"/>
      <c r="AL146" s="153"/>
      <c r="AM146" s="153"/>
      <c r="AN146" s="153"/>
      <c r="AO146" s="153"/>
      <c r="AP146" s="153"/>
      <c r="AQ146" s="153"/>
      <c r="AR146" s="153"/>
      <c r="AS146" s="153"/>
      <c r="AT146" s="153"/>
      <c r="AU146" s="153"/>
      <c r="AV146" s="153"/>
      <c r="AW146" s="153"/>
      <c r="AX146" s="153"/>
      <c r="AY146" s="153"/>
      <c r="AZ146" s="153"/>
      <c r="BA146" s="153"/>
      <c r="BB146" s="153"/>
      <c r="BC146" s="153"/>
      <c r="BD146" s="153"/>
      <c r="BE146" s="153"/>
      <c r="BF146" s="153"/>
      <c r="BG146" s="153"/>
      <c r="BH146" s="153"/>
      <c r="BI146" s="153"/>
      <c r="BJ146" s="153"/>
      <c r="BK146" s="153"/>
      <c r="BL146" s="153"/>
      <c r="BM146" s="153"/>
      <c r="BN146" s="153"/>
      <c r="BO146" s="153"/>
      <c r="BP146" s="153"/>
      <c r="BQ146" s="153"/>
      <c r="BR146" s="153"/>
      <c r="BS146" s="153"/>
      <c r="BT146" s="153"/>
      <c r="BU146" s="153"/>
      <c r="BV146" s="153"/>
      <c r="BW146" s="153"/>
      <c r="BX146" s="153"/>
      <c r="BY146" s="153"/>
      <c r="BZ146" s="153"/>
      <c r="CA146" s="153"/>
      <c r="CB146" s="153"/>
      <c r="CC146" s="153"/>
      <c r="CD146" s="153"/>
      <c r="CE146" s="153"/>
      <c r="CF146" s="153"/>
      <c r="CG146" s="153"/>
      <c r="CH146" s="153"/>
      <c r="CI146" s="153"/>
      <c r="CJ146" s="153"/>
      <c r="CK146" s="153"/>
      <c r="CL146" s="153"/>
      <c r="CM146" s="153"/>
      <c r="CN146" s="153"/>
      <c r="CO146" s="153"/>
      <c r="CP146" s="153"/>
      <c r="CQ146" s="153"/>
      <c r="CR146" s="153"/>
      <c r="CS146" s="153"/>
      <c r="CT146" s="153"/>
      <c r="CU146" s="153"/>
      <c r="CV146" s="153"/>
      <c r="CW146" s="153"/>
      <c r="CX146" s="153"/>
      <c r="CY146" s="153"/>
      <c r="CZ146" s="153"/>
      <c r="DA146" s="153"/>
      <c r="DB146" s="153"/>
    </row>
    <row r="147" spans="1:106">
      <c r="A147" s="151"/>
      <c r="C147" s="22"/>
      <c r="E147" s="58"/>
      <c r="F147" s="58"/>
      <c r="H147" s="264"/>
      <c r="I147" s="29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  <c r="AC147" s="153"/>
      <c r="AD147" s="153"/>
      <c r="AE147" s="153"/>
      <c r="AF147" s="153"/>
      <c r="AG147" s="153"/>
      <c r="AH147" s="153"/>
      <c r="AI147" s="153"/>
      <c r="AJ147" s="153"/>
      <c r="AK147" s="153"/>
      <c r="AL147" s="153"/>
      <c r="AM147" s="153"/>
      <c r="AN147" s="153"/>
      <c r="AO147" s="153"/>
      <c r="AP147" s="153"/>
      <c r="AQ147" s="153"/>
      <c r="AR147" s="153"/>
      <c r="AS147" s="153"/>
      <c r="AT147" s="153"/>
      <c r="AU147" s="153"/>
      <c r="AV147" s="153"/>
      <c r="AW147" s="153"/>
      <c r="AX147" s="153"/>
      <c r="AY147" s="153"/>
      <c r="AZ147" s="153"/>
      <c r="BA147" s="153"/>
      <c r="BB147" s="153"/>
      <c r="BC147" s="153"/>
      <c r="BD147" s="153"/>
      <c r="BE147" s="153"/>
      <c r="BF147" s="153"/>
      <c r="BG147" s="153"/>
      <c r="BH147" s="153"/>
      <c r="BI147" s="153"/>
      <c r="BJ147" s="153"/>
      <c r="BK147" s="153"/>
      <c r="BL147" s="153"/>
      <c r="BM147" s="153"/>
      <c r="BN147" s="153"/>
      <c r="BO147" s="153"/>
      <c r="BP147" s="153"/>
      <c r="BQ147" s="153"/>
      <c r="BR147" s="153"/>
      <c r="BS147" s="153"/>
      <c r="BT147" s="153"/>
      <c r="BU147" s="153"/>
      <c r="BV147" s="153"/>
      <c r="BW147" s="153"/>
      <c r="BX147" s="153"/>
      <c r="BY147" s="153"/>
      <c r="BZ147" s="153"/>
      <c r="CA147" s="153"/>
      <c r="CB147" s="153"/>
      <c r="CC147" s="153"/>
      <c r="CD147" s="153"/>
      <c r="CE147" s="153"/>
      <c r="CF147" s="153"/>
      <c r="CG147" s="153"/>
      <c r="CH147" s="153"/>
      <c r="CI147" s="153"/>
      <c r="CJ147" s="153"/>
      <c r="CK147" s="153"/>
      <c r="CL147" s="153"/>
      <c r="CM147" s="153"/>
      <c r="CN147" s="153"/>
      <c r="CO147" s="153"/>
      <c r="CP147" s="153"/>
      <c r="CQ147" s="153"/>
      <c r="CR147" s="153"/>
      <c r="CS147" s="153"/>
      <c r="CT147" s="153"/>
      <c r="CU147" s="153"/>
      <c r="CV147" s="153"/>
      <c r="CW147" s="153"/>
      <c r="CX147" s="153"/>
      <c r="CY147" s="153"/>
      <c r="CZ147" s="153"/>
      <c r="DA147" s="153"/>
      <c r="DB147" s="153"/>
    </row>
    <row r="148" spans="1:106">
      <c r="A148" s="151"/>
      <c r="C148" s="22"/>
      <c r="E148" s="58"/>
      <c r="F148" s="58"/>
      <c r="H148" s="264"/>
      <c r="I148" s="29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  <c r="AC148" s="153"/>
      <c r="AD148" s="153"/>
      <c r="AE148" s="153"/>
      <c r="AF148" s="153"/>
      <c r="AG148" s="153"/>
      <c r="AH148" s="153"/>
      <c r="AI148" s="153"/>
      <c r="AJ148" s="153"/>
      <c r="AK148" s="153"/>
      <c r="AL148" s="153"/>
      <c r="AM148" s="153"/>
      <c r="AN148" s="153"/>
      <c r="AO148" s="153"/>
      <c r="AP148" s="153"/>
      <c r="AQ148" s="153"/>
      <c r="AR148" s="153"/>
      <c r="AS148" s="153"/>
      <c r="AT148" s="153"/>
      <c r="AU148" s="153"/>
      <c r="AV148" s="153"/>
      <c r="AW148" s="153"/>
      <c r="AX148" s="153"/>
      <c r="AY148" s="153"/>
      <c r="AZ148" s="153"/>
      <c r="BA148" s="153"/>
      <c r="BB148" s="153"/>
      <c r="BC148" s="153"/>
      <c r="BD148" s="153"/>
      <c r="BE148" s="153"/>
      <c r="BF148" s="153"/>
      <c r="BG148" s="153"/>
      <c r="BH148" s="153"/>
      <c r="BI148" s="153"/>
      <c r="BJ148" s="153"/>
      <c r="BK148" s="153"/>
      <c r="BL148" s="153"/>
      <c r="BM148" s="153"/>
      <c r="BN148" s="153"/>
      <c r="BO148" s="153"/>
      <c r="BP148" s="153"/>
      <c r="BQ148" s="153"/>
      <c r="BR148" s="153"/>
      <c r="BS148" s="153"/>
      <c r="BT148" s="153"/>
      <c r="BU148" s="153"/>
      <c r="BV148" s="153"/>
      <c r="BW148" s="153"/>
      <c r="BX148" s="153"/>
      <c r="BY148" s="153"/>
      <c r="BZ148" s="153"/>
      <c r="CA148" s="153"/>
      <c r="CB148" s="153"/>
      <c r="CC148" s="153"/>
      <c r="CD148" s="153"/>
      <c r="CE148" s="153"/>
      <c r="CF148" s="153"/>
      <c r="CG148" s="153"/>
      <c r="CH148" s="153"/>
      <c r="CI148" s="153"/>
      <c r="CJ148" s="153"/>
      <c r="CK148" s="153"/>
      <c r="CL148" s="153"/>
      <c r="CM148" s="153"/>
      <c r="CN148" s="153"/>
      <c r="CO148" s="153"/>
      <c r="CP148" s="153"/>
      <c r="CQ148" s="153"/>
      <c r="CR148" s="153"/>
      <c r="CS148" s="153"/>
      <c r="CT148" s="153"/>
      <c r="CU148" s="153"/>
      <c r="CV148" s="153"/>
      <c r="CW148" s="153"/>
      <c r="CX148" s="153"/>
      <c r="CY148" s="153"/>
      <c r="CZ148" s="153"/>
      <c r="DA148" s="153"/>
      <c r="DB148" s="153"/>
    </row>
    <row r="149" spans="1:106">
      <c r="A149" s="151"/>
      <c r="C149" s="22" t="s">
        <v>272</v>
      </c>
      <c r="E149" s="58"/>
      <c r="F149" s="58"/>
      <c r="H149" s="264"/>
      <c r="I149" s="29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  <c r="AC149" s="153"/>
      <c r="AD149" s="153"/>
      <c r="AE149" s="153"/>
      <c r="AF149" s="153"/>
      <c r="AG149" s="153"/>
      <c r="AH149" s="153"/>
      <c r="AI149" s="153"/>
      <c r="AJ149" s="153"/>
      <c r="AK149" s="153"/>
      <c r="AL149" s="153"/>
      <c r="AM149" s="153"/>
      <c r="AN149" s="153"/>
      <c r="AO149" s="153"/>
      <c r="AP149" s="153"/>
      <c r="AQ149" s="153"/>
      <c r="AR149" s="153"/>
      <c r="AS149" s="153"/>
      <c r="AT149" s="153"/>
      <c r="AU149" s="153"/>
      <c r="AV149" s="153"/>
      <c r="AW149" s="153"/>
      <c r="AX149" s="153"/>
      <c r="AY149" s="153"/>
      <c r="AZ149" s="153"/>
      <c r="BA149" s="153"/>
      <c r="BB149" s="153"/>
      <c r="BC149" s="153"/>
      <c r="BD149" s="153"/>
      <c r="BE149" s="153"/>
      <c r="BF149" s="153"/>
      <c r="BG149" s="153"/>
      <c r="BH149" s="153"/>
      <c r="BI149" s="153"/>
      <c r="BJ149" s="153"/>
      <c r="BK149" s="153"/>
      <c r="BL149" s="153"/>
      <c r="BM149" s="153"/>
      <c r="BN149" s="153"/>
      <c r="BO149" s="153"/>
      <c r="BP149" s="153"/>
      <c r="BQ149" s="153"/>
      <c r="BR149" s="153"/>
      <c r="BS149" s="153"/>
      <c r="BT149" s="153"/>
      <c r="BU149" s="153"/>
      <c r="BV149" s="153"/>
      <c r="BW149" s="153"/>
      <c r="BX149" s="153"/>
      <c r="BY149" s="153"/>
      <c r="BZ149" s="153"/>
      <c r="CA149" s="153"/>
      <c r="CB149" s="153"/>
      <c r="CC149" s="153"/>
      <c r="CD149" s="153"/>
      <c r="CE149" s="153"/>
      <c r="CF149" s="153"/>
      <c r="CG149" s="153"/>
      <c r="CH149" s="153"/>
      <c r="CI149" s="153"/>
      <c r="CJ149" s="153"/>
      <c r="CK149" s="153"/>
      <c r="CL149" s="153"/>
      <c r="CM149" s="153"/>
      <c r="CN149" s="153"/>
      <c r="CO149" s="153"/>
      <c r="CP149" s="153"/>
      <c r="CQ149" s="153"/>
      <c r="CR149" s="153"/>
      <c r="CS149" s="153"/>
      <c r="CT149" s="153"/>
      <c r="CU149" s="153"/>
      <c r="CV149" s="153"/>
      <c r="CW149" s="153"/>
      <c r="CX149" s="153"/>
      <c r="CY149" s="153"/>
      <c r="CZ149" s="153"/>
      <c r="DA149" s="153"/>
      <c r="DB149" s="153"/>
    </row>
    <row r="150" spans="1:106">
      <c r="A150" s="151"/>
      <c r="C150" s="22"/>
      <c r="D150" s="261" t="s">
        <v>271</v>
      </c>
      <c r="E150" s="54" t="s">
        <v>273</v>
      </c>
      <c r="F150" s="54" t="s">
        <v>282</v>
      </c>
      <c r="G150" s="54"/>
      <c r="H150" s="265" t="s">
        <v>280</v>
      </c>
      <c r="I150" s="29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  <c r="AC150" s="153"/>
      <c r="AD150" s="153"/>
      <c r="AE150" s="153"/>
      <c r="AF150" s="153"/>
      <c r="AG150" s="153"/>
      <c r="AH150" s="153"/>
      <c r="AI150" s="153"/>
      <c r="AJ150" s="153"/>
      <c r="AK150" s="153"/>
      <c r="AL150" s="153"/>
      <c r="AM150" s="153"/>
      <c r="AN150" s="153"/>
      <c r="AO150" s="153"/>
      <c r="AP150" s="153"/>
      <c r="AQ150" s="153"/>
      <c r="AR150" s="153"/>
      <c r="AS150" s="153"/>
      <c r="AT150" s="153"/>
      <c r="AU150" s="153"/>
      <c r="AV150" s="153"/>
      <c r="AW150" s="153"/>
      <c r="AX150" s="153"/>
      <c r="AY150" s="153"/>
      <c r="AZ150" s="153"/>
      <c r="BA150" s="153"/>
      <c r="BB150" s="153"/>
      <c r="BC150" s="153"/>
      <c r="BD150" s="153"/>
      <c r="BE150" s="153"/>
      <c r="BF150" s="153"/>
      <c r="BG150" s="153"/>
      <c r="BH150" s="153"/>
      <c r="BI150" s="153"/>
      <c r="BJ150" s="153"/>
      <c r="BK150" s="153"/>
      <c r="BL150" s="153"/>
      <c r="BM150" s="153"/>
      <c r="BN150" s="153"/>
      <c r="BO150" s="153"/>
      <c r="BP150" s="153"/>
      <c r="BQ150" s="153"/>
      <c r="BR150" s="153"/>
      <c r="BS150" s="153"/>
      <c r="BT150" s="153"/>
      <c r="BU150" s="153"/>
      <c r="BV150" s="153"/>
      <c r="BW150" s="153"/>
      <c r="BX150" s="153"/>
      <c r="BY150" s="153"/>
      <c r="BZ150" s="153"/>
      <c r="CA150" s="153"/>
      <c r="CB150" s="153"/>
      <c r="CC150" s="153"/>
      <c r="CD150" s="153"/>
      <c r="CE150" s="153"/>
      <c r="CF150" s="153"/>
      <c r="CG150" s="153"/>
      <c r="CH150" s="153"/>
      <c r="CI150" s="153"/>
      <c r="CJ150" s="153"/>
      <c r="CK150" s="153"/>
      <c r="CL150" s="153"/>
      <c r="CM150" s="153"/>
      <c r="CN150" s="153"/>
      <c r="CO150" s="153"/>
      <c r="CP150" s="153"/>
      <c r="CQ150" s="153"/>
      <c r="CR150" s="153"/>
      <c r="CS150" s="153"/>
      <c r="CT150" s="153"/>
      <c r="CU150" s="153"/>
      <c r="CV150" s="153"/>
      <c r="CW150" s="153"/>
      <c r="CX150" s="153"/>
      <c r="CY150" s="153"/>
      <c r="CZ150" s="153"/>
      <c r="DA150" s="153"/>
      <c r="DB150" s="153"/>
    </row>
    <row r="151" spans="1:106">
      <c r="A151" s="151"/>
      <c r="C151" s="34" t="str">
        <f>C56</f>
        <v>A100</v>
      </c>
      <c r="D151" s="70">
        <f>Inputs!K95</f>
        <v>0.8</v>
      </c>
      <c r="E151" s="107">
        <v>0.25</v>
      </c>
      <c r="F151" s="110">
        <v>0</v>
      </c>
      <c r="G151" s="54" t="s">
        <v>83</v>
      </c>
      <c r="H151" s="266">
        <f t="shared" ref="H151:H160" ca="1" si="107">SUM(J151:DB151)*(1-E151)*F151</f>
        <v>0</v>
      </c>
      <c r="I151" s="29"/>
      <c r="J151" s="335">
        <f ca="1">(INDEX('Term Pricing'!$G$1453:$G$1632,MATCH('Project 3'!J$8,'Term Pricing'!$C$1453:$C$1632,0))*J110*$D151)+(INDEX('Term Pricing'!$H$1453:$H$1632,MATCH('Project 3'!J$8,'Term Pricing'!$C$1453:$C$1632,0))*J110*(1-$D151))</f>
        <v>0</v>
      </c>
      <c r="K151" s="335">
        <f ca="1">(INDEX('Term Pricing'!$G$1453:$G$1632,MATCH('Project 3'!K$8,'Term Pricing'!$C$1453:$C$1632,0))*K110*$D151)+(INDEX('Term Pricing'!$H$1453:$H$1632,MATCH('Project 3'!K$8,'Term Pricing'!$C$1453:$C$1632,0))*K110*(1-$D151))</f>
        <v>0</v>
      </c>
      <c r="L151" s="335">
        <f ca="1">(INDEX('Term Pricing'!$G$1453:$G$1632,MATCH('Project 3'!L$8,'Term Pricing'!$C$1453:$C$1632,0))*L110*$D151)+(INDEX('Term Pricing'!$H$1453:$H$1632,MATCH('Project 3'!L$8,'Term Pricing'!$C$1453:$C$1632,0))*L110*(1-$D151))</f>
        <v>0</v>
      </c>
      <c r="M151" s="335">
        <f ca="1">(INDEX('Term Pricing'!$G$1453:$G$1632,MATCH('Project 3'!M$8,'Term Pricing'!$C$1453:$C$1632,0))*M110*$D151)+(INDEX('Term Pricing'!$H$1453:$H$1632,MATCH('Project 3'!M$8,'Term Pricing'!$C$1453:$C$1632,0))*M110*(1-$D151))</f>
        <v>0</v>
      </c>
      <c r="N151" s="335">
        <f ca="1">(INDEX('Term Pricing'!$G$1453:$G$1632,MATCH('Project 3'!N$8,'Term Pricing'!$C$1453:$C$1632,0))*N110*$D151)+(INDEX('Term Pricing'!$H$1453:$H$1632,MATCH('Project 3'!N$8,'Term Pricing'!$C$1453:$C$1632,0))*N110*(1-$D151))</f>
        <v>0</v>
      </c>
      <c r="O151" s="335">
        <f ca="1">(INDEX('Term Pricing'!$G$1453:$G$1632,MATCH('Project 3'!O$8,'Term Pricing'!$C$1453:$C$1632,0))*O110*$D151)+(INDEX('Term Pricing'!$H$1453:$H$1632,MATCH('Project 3'!O$8,'Term Pricing'!$C$1453:$C$1632,0))*O110*(1-$D151))</f>
        <v>0</v>
      </c>
      <c r="P151" s="335">
        <f ca="1">(INDEX('Term Pricing'!$G$1453:$G$1632,MATCH('Project 3'!P$8,'Term Pricing'!$C$1453:$C$1632,0))*P110*$D151)+(INDEX('Term Pricing'!$H$1453:$H$1632,MATCH('Project 3'!P$8,'Term Pricing'!$C$1453:$C$1632,0))*P110*(1-$D151))</f>
        <v>0</v>
      </c>
      <c r="Q151" s="335">
        <f ca="1">(INDEX('Term Pricing'!$G$1453:$G$1632,MATCH('Project 3'!Q$8,'Term Pricing'!$C$1453:$C$1632,0))*Q110*$D151)+(INDEX('Term Pricing'!$H$1453:$H$1632,MATCH('Project 3'!Q$8,'Term Pricing'!$C$1453:$C$1632,0))*Q110*(1-$D151))</f>
        <v>0</v>
      </c>
      <c r="R151" s="335">
        <f ca="1">(INDEX('Term Pricing'!$G$1453:$G$1632,MATCH('Project 3'!R$8,'Term Pricing'!$C$1453:$C$1632,0))*R110*$D151)+(INDEX('Term Pricing'!$H$1453:$H$1632,MATCH('Project 3'!R$8,'Term Pricing'!$C$1453:$C$1632,0))*R110*(1-$D151))</f>
        <v>0</v>
      </c>
      <c r="S151" s="335">
        <f ca="1">(INDEX('Term Pricing'!$G$1453:$G$1632,MATCH('Project 3'!S$8,'Term Pricing'!$C$1453:$C$1632,0))*S110*$D151)+(INDEX('Term Pricing'!$H$1453:$H$1632,MATCH('Project 3'!S$8,'Term Pricing'!$C$1453:$C$1632,0))*S110*(1-$D151))</f>
        <v>0</v>
      </c>
      <c r="T151" s="335">
        <f ca="1">(INDEX('Term Pricing'!$G$1453:$G$1632,MATCH('Project 3'!T$8,'Term Pricing'!$C$1453:$C$1632,0))*T110*$D151)+(INDEX('Term Pricing'!$H$1453:$H$1632,MATCH('Project 3'!T$8,'Term Pricing'!$C$1453:$C$1632,0))*T110*(1-$D151))</f>
        <v>0</v>
      </c>
      <c r="U151" s="335">
        <f ca="1">(INDEX('Term Pricing'!$G$1453:$G$1632,MATCH('Project 3'!U$8,'Term Pricing'!$C$1453:$C$1632,0))*U110*$D151)+(INDEX('Term Pricing'!$H$1453:$H$1632,MATCH('Project 3'!U$8,'Term Pricing'!$C$1453:$C$1632,0))*U110*(1-$D151))</f>
        <v>0</v>
      </c>
      <c r="V151" s="335">
        <f ca="1">(INDEX('Term Pricing'!$G$1453:$G$1632,MATCH('Project 3'!V$8,'Term Pricing'!$C$1453:$C$1632,0))*V110*$D151)+(INDEX('Term Pricing'!$H$1453:$H$1632,MATCH('Project 3'!V$8,'Term Pricing'!$C$1453:$C$1632,0))*V110*(1-$D151))</f>
        <v>0</v>
      </c>
      <c r="W151" s="335">
        <f ca="1">(INDEX('Term Pricing'!$G$1453:$G$1632,MATCH('Project 3'!W$8,'Term Pricing'!$C$1453:$C$1632,0))*W110*$D151)+(INDEX('Term Pricing'!$H$1453:$H$1632,MATCH('Project 3'!W$8,'Term Pricing'!$C$1453:$C$1632,0))*W110*(1-$D151))</f>
        <v>0</v>
      </c>
      <c r="X151" s="335">
        <f ca="1">(INDEX('Term Pricing'!$G$1453:$G$1632,MATCH('Project 3'!X$8,'Term Pricing'!$C$1453:$C$1632,0))*X110*$D151)+(INDEX('Term Pricing'!$H$1453:$H$1632,MATCH('Project 3'!X$8,'Term Pricing'!$C$1453:$C$1632,0))*X110*(1-$D151))</f>
        <v>0</v>
      </c>
      <c r="Y151" s="335">
        <f ca="1">(INDEX('Term Pricing'!$G$1453:$G$1632,MATCH('Project 3'!Y$8,'Term Pricing'!$C$1453:$C$1632,0))*Y110*$D151)+(INDEX('Term Pricing'!$H$1453:$H$1632,MATCH('Project 3'!Y$8,'Term Pricing'!$C$1453:$C$1632,0))*Y110*(1-$D151))</f>
        <v>0</v>
      </c>
      <c r="Z151" s="335">
        <f ca="1">(INDEX('Term Pricing'!$G$1453:$G$1632,MATCH('Project 3'!Z$8,'Term Pricing'!$C$1453:$C$1632,0))*Z110*$D151)+(INDEX('Term Pricing'!$H$1453:$H$1632,MATCH('Project 3'!Z$8,'Term Pricing'!$C$1453:$C$1632,0))*Z110*(1-$D151))</f>
        <v>0</v>
      </c>
      <c r="AA151" s="335">
        <f ca="1">(INDEX('Term Pricing'!$G$1453:$G$1632,MATCH('Project 3'!AA$8,'Term Pricing'!$C$1453:$C$1632,0))*AA110*$D151)+(INDEX('Term Pricing'!$H$1453:$H$1632,MATCH('Project 3'!AA$8,'Term Pricing'!$C$1453:$C$1632,0))*AA110*(1-$D151))</f>
        <v>0</v>
      </c>
      <c r="AB151" s="335">
        <f ca="1">(INDEX('Term Pricing'!$G$1453:$G$1632,MATCH('Project 3'!AB$8,'Term Pricing'!$C$1453:$C$1632,0))*AB110*$D151)+(INDEX('Term Pricing'!$H$1453:$H$1632,MATCH('Project 3'!AB$8,'Term Pricing'!$C$1453:$C$1632,0))*AB110*(1-$D151))</f>
        <v>0</v>
      </c>
      <c r="AC151" s="335">
        <f ca="1">(INDEX('Term Pricing'!$G$1453:$G$1632,MATCH('Project 3'!AC$8,'Term Pricing'!$C$1453:$C$1632,0))*AC110*$D151)+(INDEX('Term Pricing'!$H$1453:$H$1632,MATCH('Project 3'!AC$8,'Term Pricing'!$C$1453:$C$1632,0))*AC110*(1-$D151))</f>
        <v>0</v>
      </c>
      <c r="AD151" s="335">
        <f ca="1">(INDEX('Term Pricing'!$G$1453:$G$1632,MATCH('Project 3'!AD$8,'Term Pricing'!$C$1453:$C$1632,0))*AD110*$D151)+(INDEX('Term Pricing'!$H$1453:$H$1632,MATCH('Project 3'!AD$8,'Term Pricing'!$C$1453:$C$1632,0))*AD110*(1-$D151))</f>
        <v>0</v>
      </c>
      <c r="AE151" s="335">
        <f ca="1">(INDEX('Term Pricing'!$G$1453:$G$1632,MATCH('Project 3'!AE$8,'Term Pricing'!$C$1453:$C$1632,0))*AE110*$D151)+(INDEX('Term Pricing'!$H$1453:$H$1632,MATCH('Project 3'!AE$8,'Term Pricing'!$C$1453:$C$1632,0))*AE110*(1-$D151))</f>
        <v>0</v>
      </c>
      <c r="AF151" s="335">
        <f ca="1">(INDEX('Term Pricing'!$G$1453:$G$1632,MATCH('Project 3'!AF$8,'Term Pricing'!$C$1453:$C$1632,0))*AF110*$D151)+(INDEX('Term Pricing'!$H$1453:$H$1632,MATCH('Project 3'!AF$8,'Term Pricing'!$C$1453:$C$1632,0))*AF110*(1-$D151))</f>
        <v>0</v>
      </c>
      <c r="AG151" s="335">
        <f ca="1">(INDEX('Term Pricing'!$G$1453:$G$1632,MATCH('Project 3'!AG$8,'Term Pricing'!$C$1453:$C$1632,0))*AG110*$D151)+(INDEX('Term Pricing'!$H$1453:$H$1632,MATCH('Project 3'!AG$8,'Term Pricing'!$C$1453:$C$1632,0))*AG110*(1-$D151))</f>
        <v>0</v>
      </c>
      <c r="AH151" s="335">
        <f ca="1">(INDEX('Term Pricing'!$G$1453:$G$1632,MATCH('Project 3'!AH$8,'Term Pricing'!$C$1453:$C$1632,0))*AH110*$D151)+(INDEX('Term Pricing'!$H$1453:$H$1632,MATCH('Project 3'!AH$8,'Term Pricing'!$C$1453:$C$1632,0))*AH110*(1-$D151))</f>
        <v>0</v>
      </c>
      <c r="AI151" s="335">
        <f ca="1">(INDEX('Term Pricing'!$G$1453:$G$1632,MATCH('Project 3'!AI$8,'Term Pricing'!$C$1453:$C$1632,0))*AI110*$D151)+(INDEX('Term Pricing'!$H$1453:$H$1632,MATCH('Project 3'!AI$8,'Term Pricing'!$C$1453:$C$1632,0))*AI110*(1-$D151))</f>
        <v>0</v>
      </c>
      <c r="AJ151" s="335">
        <f ca="1">(INDEX('Term Pricing'!$G$1453:$G$1632,MATCH('Project 3'!AJ$8,'Term Pricing'!$C$1453:$C$1632,0))*AJ110*$D151)+(INDEX('Term Pricing'!$H$1453:$H$1632,MATCH('Project 3'!AJ$8,'Term Pricing'!$C$1453:$C$1632,0))*AJ110*(1-$D151))</f>
        <v>0</v>
      </c>
      <c r="AK151" s="335">
        <f ca="1">(INDEX('Term Pricing'!$G$1453:$G$1632,MATCH('Project 3'!AK$8,'Term Pricing'!$C$1453:$C$1632,0))*AK110*$D151)+(INDEX('Term Pricing'!$H$1453:$H$1632,MATCH('Project 3'!AK$8,'Term Pricing'!$C$1453:$C$1632,0))*AK110*(1-$D151))</f>
        <v>0</v>
      </c>
      <c r="AL151" s="335">
        <f ca="1">(INDEX('Term Pricing'!$G$1453:$G$1632,MATCH('Project 3'!AL$8,'Term Pricing'!$C$1453:$C$1632,0))*AL110*$D151)+(INDEX('Term Pricing'!$H$1453:$H$1632,MATCH('Project 3'!AL$8,'Term Pricing'!$C$1453:$C$1632,0))*AL110*(1-$D151))</f>
        <v>0</v>
      </c>
      <c r="AM151" s="335">
        <f ca="1">(INDEX('Term Pricing'!$G$1453:$G$1632,MATCH('Project 3'!AM$8,'Term Pricing'!$C$1453:$C$1632,0))*AM110*$D151)+(INDEX('Term Pricing'!$H$1453:$H$1632,MATCH('Project 3'!AM$8,'Term Pricing'!$C$1453:$C$1632,0))*AM110*(1-$D151))</f>
        <v>0</v>
      </c>
      <c r="AN151" s="335">
        <f ca="1">(INDEX('Term Pricing'!$G$1453:$G$1632,MATCH('Project 3'!AN$8,'Term Pricing'!$C$1453:$C$1632,0))*AN110*$D151)+(INDEX('Term Pricing'!$H$1453:$H$1632,MATCH('Project 3'!AN$8,'Term Pricing'!$C$1453:$C$1632,0))*AN110*(1-$D151))</f>
        <v>0</v>
      </c>
      <c r="AO151" s="335">
        <f ca="1">(INDEX('Term Pricing'!$G$1453:$G$1632,MATCH('Project 3'!AO$8,'Term Pricing'!$C$1453:$C$1632,0))*AO110*$D151)+(INDEX('Term Pricing'!$H$1453:$H$1632,MATCH('Project 3'!AO$8,'Term Pricing'!$C$1453:$C$1632,0))*AO110*(1-$D151))</f>
        <v>0</v>
      </c>
      <c r="AP151" s="335">
        <f ca="1">(INDEX('Term Pricing'!$G$1453:$G$1632,MATCH('Project 3'!AP$8,'Term Pricing'!$C$1453:$C$1632,0))*AP110*$D151)+(INDEX('Term Pricing'!$H$1453:$H$1632,MATCH('Project 3'!AP$8,'Term Pricing'!$C$1453:$C$1632,0))*AP110*(1-$D151))</f>
        <v>0</v>
      </c>
      <c r="AQ151" s="335">
        <f ca="1">(INDEX('Term Pricing'!$G$1453:$G$1632,MATCH('Project 3'!AQ$8,'Term Pricing'!$C$1453:$C$1632,0))*AQ110*$D151)+(INDEX('Term Pricing'!$H$1453:$H$1632,MATCH('Project 3'!AQ$8,'Term Pricing'!$C$1453:$C$1632,0))*AQ110*(1-$D151))</f>
        <v>0</v>
      </c>
      <c r="AR151" s="335">
        <f ca="1">(INDEX('Term Pricing'!$G$1453:$G$1632,MATCH('Project 3'!AR$8,'Term Pricing'!$C$1453:$C$1632,0))*AR110*$D151)+(INDEX('Term Pricing'!$H$1453:$H$1632,MATCH('Project 3'!AR$8,'Term Pricing'!$C$1453:$C$1632,0))*AR110*(1-$D151))</f>
        <v>0</v>
      </c>
      <c r="AS151" s="335">
        <f ca="1">(INDEX('Term Pricing'!$G$1453:$G$1632,MATCH('Project 3'!AS$8,'Term Pricing'!$C$1453:$C$1632,0))*AS110*$D151)+(INDEX('Term Pricing'!$H$1453:$H$1632,MATCH('Project 3'!AS$8,'Term Pricing'!$C$1453:$C$1632,0))*AS110*(1-$D151))</f>
        <v>0</v>
      </c>
      <c r="AT151" s="335">
        <f ca="1">(INDEX('Term Pricing'!$G$1453:$G$1632,MATCH('Project 3'!AT$8,'Term Pricing'!$C$1453:$C$1632,0))*AT110*$D151)+(INDEX('Term Pricing'!$H$1453:$H$1632,MATCH('Project 3'!AT$8,'Term Pricing'!$C$1453:$C$1632,0))*AT110*(1-$D151))</f>
        <v>0</v>
      </c>
      <c r="AU151" s="335">
        <f ca="1">(INDEX('Term Pricing'!$G$1453:$G$1632,MATCH('Project 3'!AU$8,'Term Pricing'!$C$1453:$C$1632,0))*AU110*$D151)+(INDEX('Term Pricing'!$H$1453:$H$1632,MATCH('Project 3'!AU$8,'Term Pricing'!$C$1453:$C$1632,0))*AU110*(1-$D151))</f>
        <v>0</v>
      </c>
      <c r="AV151" s="335">
        <f ca="1">(INDEX('Term Pricing'!$G$1453:$G$1632,MATCH('Project 3'!AV$8,'Term Pricing'!$C$1453:$C$1632,0))*AV110*$D151)+(INDEX('Term Pricing'!$H$1453:$H$1632,MATCH('Project 3'!AV$8,'Term Pricing'!$C$1453:$C$1632,0))*AV110*(1-$D151))</f>
        <v>0</v>
      </c>
      <c r="AW151" s="335">
        <f ca="1">(INDEX('Term Pricing'!$G$1453:$G$1632,MATCH('Project 3'!AW$8,'Term Pricing'!$C$1453:$C$1632,0))*AW110*$D151)+(INDEX('Term Pricing'!$H$1453:$H$1632,MATCH('Project 3'!AW$8,'Term Pricing'!$C$1453:$C$1632,0))*AW110*(1-$D151))</f>
        <v>0</v>
      </c>
      <c r="AX151" s="335">
        <f ca="1">(INDEX('Term Pricing'!$G$1453:$G$1632,MATCH('Project 3'!AX$8,'Term Pricing'!$C$1453:$C$1632,0))*AX110*$D151)+(INDEX('Term Pricing'!$H$1453:$H$1632,MATCH('Project 3'!AX$8,'Term Pricing'!$C$1453:$C$1632,0))*AX110*(1-$D151))</f>
        <v>0</v>
      </c>
      <c r="AY151" s="335">
        <f ca="1">(INDEX('Term Pricing'!$G$1453:$G$1632,MATCH('Project 3'!AY$8,'Term Pricing'!$C$1453:$C$1632,0))*AY110*$D151)+(INDEX('Term Pricing'!$H$1453:$H$1632,MATCH('Project 3'!AY$8,'Term Pricing'!$C$1453:$C$1632,0))*AY110*(1-$D151))</f>
        <v>0</v>
      </c>
      <c r="AZ151" s="335">
        <f ca="1">(INDEX('Term Pricing'!$G$1453:$G$1632,MATCH('Project 3'!AZ$8,'Term Pricing'!$C$1453:$C$1632,0))*AZ110*$D151)+(INDEX('Term Pricing'!$H$1453:$H$1632,MATCH('Project 3'!AZ$8,'Term Pricing'!$C$1453:$C$1632,0))*AZ110*(1-$D151))</f>
        <v>0</v>
      </c>
      <c r="BA151" s="335">
        <f ca="1">(INDEX('Term Pricing'!$G$1453:$G$1632,MATCH('Project 3'!BA$8,'Term Pricing'!$C$1453:$C$1632,0))*BA110*$D151)+(INDEX('Term Pricing'!$H$1453:$H$1632,MATCH('Project 3'!BA$8,'Term Pricing'!$C$1453:$C$1632,0))*BA110*(1-$D151))</f>
        <v>0</v>
      </c>
      <c r="BB151" s="335">
        <f ca="1">(INDEX('Term Pricing'!$G$1453:$G$1632,MATCH('Project 3'!BB$8,'Term Pricing'!$C$1453:$C$1632,0))*BB110*$D151)+(INDEX('Term Pricing'!$H$1453:$H$1632,MATCH('Project 3'!BB$8,'Term Pricing'!$C$1453:$C$1632,0))*BB110*(1-$D151))</f>
        <v>0</v>
      </c>
      <c r="BC151" s="335">
        <f ca="1">(INDEX('Term Pricing'!$G$1453:$G$1632,MATCH('Project 3'!BC$8,'Term Pricing'!$C$1453:$C$1632,0))*BC110*$D151)+(INDEX('Term Pricing'!$H$1453:$H$1632,MATCH('Project 3'!BC$8,'Term Pricing'!$C$1453:$C$1632,0))*BC110*(1-$D151))</f>
        <v>0</v>
      </c>
      <c r="BD151" s="335">
        <f ca="1">(INDEX('Term Pricing'!$G$1453:$G$1632,MATCH('Project 3'!BD$8,'Term Pricing'!$C$1453:$C$1632,0))*BD110*$D151)+(INDEX('Term Pricing'!$H$1453:$H$1632,MATCH('Project 3'!BD$8,'Term Pricing'!$C$1453:$C$1632,0))*BD110*(1-$D151))</f>
        <v>0</v>
      </c>
      <c r="BE151" s="335">
        <f ca="1">(INDEX('Term Pricing'!$G$1453:$G$1632,MATCH('Project 3'!BE$8,'Term Pricing'!$C$1453:$C$1632,0))*BE110*$D151)+(INDEX('Term Pricing'!$H$1453:$H$1632,MATCH('Project 3'!BE$8,'Term Pricing'!$C$1453:$C$1632,0))*BE110*(1-$D151))</f>
        <v>0</v>
      </c>
      <c r="BF151" s="335">
        <f ca="1">(INDEX('Term Pricing'!$G$1453:$G$1632,MATCH('Project 3'!BF$8,'Term Pricing'!$C$1453:$C$1632,0))*BF110*$D151)+(INDEX('Term Pricing'!$H$1453:$H$1632,MATCH('Project 3'!BF$8,'Term Pricing'!$C$1453:$C$1632,0))*BF110*(1-$D151))</f>
        <v>0</v>
      </c>
      <c r="BG151" s="335">
        <f ca="1">(INDEX('Term Pricing'!$G$1453:$G$1632,MATCH('Project 3'!BG$8,'Term Pricing'!$C$1453:$C$1632,0))*BG110*$D151)+(INDEX('Term Pricing'!$H$1453:$H$1632,MATCH('Project 3'!BG$8,'Term Pricing'!$C$1453:$C$1632,0))*BG110*(1-$D151))</f>
        <v>0</v>
      </c>
      <c r="BH151" s="335">
        <f ca="1">(INDEX('Term Pricing'!$G$1453:$G$1632,MATCH('Project 3'!BH$8,'Term Pricing'!$C$1453:$C$1632,0))*BH110*$D151)+(INDEX('Term Pricing'!$H$1453:$H$1632,MATCH('Project 3'!BH$8,'Term Pricing'!$C$1453:$C$1632,0))*BH110*(1-$D151))</f>
        <v>0</v>
      </c>
      <c r="BI151" s="335">
        <f ca="1">(INDEX('Term Pricing'!$G$1453:$G$1632,MATCH('Project 3'!BI$8,'Term Pricing'!$C$1453:$C$1632,0))*BI110*$D151)+(INDEX('Term Pricing'!$H$1453:$H$1632,MATCH('Project 3'!BI$8,'Term Pricing'!$C$1453:$C$1632,0))*BI110*(1-$D151))</f>
        <v>0</v>
      </c>
      <c r="BJ151" s="335">
        <f ca="1">(INDEX('Term Pricing'!$G$1453:$G$1632,MATCH('Project 3'!BJ$8,'Term Pricing'!$C$1453:$C$1632,0))*BJ110*$D151)+(INDEX('Term Pricing'!$H$1453:$H$1632,MATCH('Project 3'!BJ$8,'Term Pricing'!$C$1453:$C$1632,0))*BJ110*(1-$D151))</f>
        <v>0</v>
      </c>
      <c r="BK151" s="335">
        <f ca="1">(INDEX('Term Pricing'!$G$1453:$G$1632,MATCH('Project 3'!BK$8,'Term Pricing'!$C$1453:$C$1632,0))*BK110*$D151)+(INDEX('Term Pricing'!$H$1453:$H$1632,MATCH('Project 3'!BK$8,'Term Pricing'!$C$1453:$C$1632,0))*BK110*(1-$D151))</f>
        <v>0</v>
      </c>
      <c r="BL151" s="335">
        <f ca="1">(INDEX('Term Pricing'!$G$1453:$G$1632,MATCH('Project 3'!BL$8,'Term Pricing'!$C$1453:$C$1632,0))*BL110*$D151)+(INDEX('Term Pricing'!$H$1453:$H$1632,MATCH('Project 3'!BL$8,'Term Pricing'!$C$1453:$C$1632,0))*BL110*(1-$D151))</f>
        <v>0</v>
      </c>
      <c r="BM151" s="335">
        <f ca="1">(INDEX('Term Pricing'!$G$1453:$G$1632,MATCH('Project 3'!BM$8,'Term Pricing'!$C$1453:$C$1632,0))*BM110*$D151)+(INDEX('Term Pricing'!$H$1453:$H$1632,MATCH('Project 3'!BM$8,'Term Pricing'!$C$1453:$C$1632,0))*BM110*(1-$D151))</f>
        <v>0</v>
      </c>
      <c r="BN151" s="335">
        <f ca="1">(INDEX('Term Pricing'!$G$1453:$G$1632,MATCH('Project 3'!BN$8,'Term Pricing'!$C$1453:$C$1632,0))*BN110*$D151)+(INDEX('Term Pricing'!$H$1453:$H$1632,MATCH('Project 3'!BN$8,'Term Pricing'!$C$1453:$C$1632,0))*BN110*(1-$D151))</f>
        <v>0</v>
      </c>
      <c r="BO151" s="335">
        <f ca="1">(INDEX('Term Pricing'!$G$1453:$G$1632,MATCH('Project 3'!BO$8,'Term Pricing'!$C$1453:$C$1632,0))*BO110*$D151)+(INDEX('Term Pricing'!$H$1453:$H$1632,MATCH('Project 3'!BO$8,'Term Pricing'!$C$1453:$C$1632,0))*BO110*(1-$D151))</f>
        <v>0</v>
      </c>
      <c r="BP151" s="335">
        <f ca="1">(INDEX('Term Pricing'!$G$1453:$G$1632,MATCH('Project 3'!BP$8,'Term Pricing'!$C$1453:$C$1632,0))*BP110*$D151)+(INDEX('Term Pricing'!$H$1453:$H$1632,MATCH('Project 3'!BP$8,'Term Pricing'!$C$1453:$C$1632,0))*BP110*(1-$D151))</f>
        <v>0</v>
      </c>
      <c r="BQ151" s="335">
        <f ca="1">(INDEX('Term Pricing'!$G$1453:$G$1632,MATCH('Project 3'!BQ$8,'Term Pricing'!$C$1453:$C$1632,0))*BQ110*$D151)+(INDEX('Term Pricing'!$H$1453:$H$1632,MATCH('Project 3'!BQ$8,'Term Pricing'!$C$1453:$C$1632,0))*BQ110*(1-$D151))</f>
        <v>0</v>
      </c>
      <c r="BR151" s="335">
        <f ca="1">(INDEX('Term Pricing'!$G$1453:$G$1632,MATCH('Project 3'!BR$8,'Term Pricing'!$C$1453:$C$1632,0))*BR110*$D151)+(INDEX('Term Pricing'!$H$1453:$H$1632,MATCH('Project 3'!BR$8,'Term Pricing'!$C$1453:$C$1632,0))*BR110*(1-$D151))</f>
        <v>0</v>
      </c>
      <c r="BS151" s="335">
        <f ca="1">(INDEX('Term Pricing'!$G$1453:$G$1632,MATCH('Project 3'!BS$8,'Term Pricing'!$C$1453:$C$1632,0))*BS110*$D151)+(INDEX('Term Pricing'!$H$1453:$H$1632,MATCH('Project 3'!BS$8,'Term Pricing'!$C$1453:$C$1632,0))*BS110*(1-$D151))</f>
        <v>0</v>
      </c>
      <c r="BT151" s="335">
        <f ca="1">(INDEX('Term Pricing'!$G$1453:$G$1632,MATCH('Project 3'!BT$8,'Term Pricing'!$C$1453:$C$1632,0))*BT110*$D151)+(INDEX('Term Pricing'!$H$1453:$H$1632,MATCH('Project 3'!BT$8,'Term Pricing'!$C$1453:$C$1632,0))*BT110*(1-$D151))</f>
        <v>0</v>
      </c>
      <c r="BU151" s="335">
        <f ca="1">(INDEX('Term Pricing'!$G$1453:$G$1632,MATCH('Project 3'!BU$8,'Term Pricing'!$C$1453:$C$1632,0))*BU110*$D151)+(INDEX('Term Pricing'!$H$1453:$H$1632,MATCH('Project 3'!BU$8,'Term Pricing'!$C$1453:$C$1632,0))*BU110*(1-$D151))</f>
        <v>0</v>
      </c>
      <c r="BV151" s="335">
        <f ca="1">(INDEX('Term Pricing'!$G$1453:$G$1632,MATCH('Project 3'!BV$8,'Term Pricing'!$C$1453:$C$1632,0))*BV110*$D151)+(INDEX('Term Pricing'!$H$1453:$H$1632,MATCH('Project 3'!BV$8,'Term Pricing'!$C$1453:$C$1632,0))*BV110*(1-$D151))</f>
        <v>0</v>
      </c>
      <c r="BW151" s="335">
        <f ca="1">(INDEX('Term Pricing'!$G$1453:$G$1632,MATCH('Project 3'!BW$8,'Term Pricing'!$C$1453:$C$1632,0))*BW110*$D151)+(INDEX('Term Pricing'!$H$1453:$H$1632,MATCH('Project 3'!BW$8,'Term Pricing'!$C$1453:$C$1632,0))*BW110*(1-$D151))</f>
        <v>0</v>
      </c>
      <c r="BX151" s="335">
        <f ca="1">(INDEX('Term Pricing'!$G$1453:$G$1632,MATCH('Project 3'!BX$8,'Term Pricing'!$C$1453:$C$1632,0))*BX110*$D151)+(INDEX('Term Pricing'!$H$1453:$H$1632,MATCH('Project 3'!BX$8,'Term Pricing'!$C$1453:$C$1632,0))*BX110*(1-$D151))</f>
        <v>0</v>
      </c>
      <c r="BY151" s="335">
        <f ca="1">(INDEX('Term Pricing'!$G$1453:$G$1632,MATCH('Project 3'!BY$8,'Term Pricing'!$C$1453:$C$1632,0))*BY110*$D151)+(INDEX('Term Pricing'!$H$1453:$H$1632,MATCH('Project 3'!BY$8,'Term Pricing'!$C$1453:$C$1632,0))*BY110*(1-$D151))</f>
        <v>0</v>
      </c>
      <c r="BZ151" s="335">
        <f ca="1">(INDEX('Term Pricing'!$G$1453:$G$1632,MATCH('Project 3'!BZ$8,'Term Pricing'!$C$1453:$C$1632,0))*BZ110*$D151)+(INDEX('Term Pricing'!$H$1453:$H$1632,MATCH('Project 3'!BZ$8,'Term Pricing'!$C$1453:$C$1632,0))*BZ110*(1-$D151))</f>
        <v>0</v>
      </c>
      <c r="CA151" s="335">
        <f ca="1">(INDEX('Term Pricing'!$G$1453:$G$1632,MATCH('Project 3'!CA$8,'Term Pricing'!$C$1453:$C$1632,0))*CA110*$D151)+(INDEX('Term Pricing'!$H$1453:$H$1632,MATCH('Project 3'!CA$8,'Term Pricing'!$C$1453:$C$1632,0))*CA110*(1-$D151))</f>
        <v>0</v>
      </c>
      <c r="CB151" s="335">
        <f ca="1">(INDEX('Term Pricing'!$G$1453:$G$1632,MATCH('Project 3'!CB$8,'Term Pricing'!$C$1453:$C$1632,0))*CB110*$D151)+(INDEX('Term Pricing'!$H$1453:$H$1632,MATCH('Project 3'!CB$8,'Term Pricing'!$C$1453:$C$1632,0))*CB110*(1-$D151))</f>
        <v>0</v>
      </c>
      <c r="CC151" s="335">
        <f ca="1">(INDEX('Term Pricing'!$G$1453:$G$1632,MATCH('Project 3'!CC$8,'Term Pricing'!$C$1453:$C$1632,0))*CC110*$D151)+(INDEX('Term Pricing'!$H$1453:$H$1632,MATCH('Project 3'!CC$8,'Term Pricing'!$C$1453:$C$1632,0))*CC110*(1-$D151))</f>
        <v>0</v>
      </c>
      <c r="CD151" s="335">
        <f ca="1">(INDEX('Term Pricing'!$G$1453:$G$1632,MATCH('Project 3'!CD$8,'Term Pricing'!$C$1453:$C$1632,0))*CD110*$D151)+(INDEX('Term Pricing'!$H$1453:$H$1632,MATCH('Project 3'!CD$8,'Term Pricing'!$C$1453:$C$1632,0))*CD110*(1-$D151))</f>
        <v>0</v>
      </c>
      <c r="CE151" s="335">
        <f ca="1">(INDEX('Term Pricing'!$G$1453:$G$1632,MATCH('Project 3'!CE$8,'Term Pricing'!$C$1453:$C$1632,0))*CE110*$D151)+(INDEX('Term Pricing'!$H$1453:$H$1632,MATCH('Project 3'!CE$8,'Term Pricing'!$C$1453:$C$1632,0))*CE110*(1-$D151))</f>
        <v>0</v>
      </c>
      <c r="CF151" s="335">
        <f ca="1">(INDEX('Term Pricing'!$G$1453:$G$1632,MATCH('Project 3'!CF$8,'Term Pricing'!$C$1453:$C$1632,0))*CF110*$D151)+(INDEX('Term Pricing'!$H$1453:$H$1632,MATCH('Project 3'!CF$8,'Term Pricing'!$C$1453:$C$1632,0))*CF110*(1-$D151))</f>
        <v>0</v>
      </c>
      <c r="CG151" s="335">
        <f ca="1">(INDEX('Term Pricing'!$G$1453:$G$1632,MATCH('Project 3'!CG$8,'Term Pricing'!$C$1453:$C$1632,0))*CG110*$D151)+(INDEX('Term Pricing'!$H$1453:$H$1632,MATCH('Project 3'!CG$8,'Term Pricing'!$C$1453:$C$1632,0))*CG110*(1-$D151))</f>
        <v>0</v>
      </c>
      <c r="CH151" s="335">
        <f ca="1">(INDEX('Term Pricing'!$G$1453:$G$1632,MATCH('Project 3'!CH$8,'Term Pricing'!$C$1453:$C$1632,0))*CH110*$D151)+(INDEX('Term Pricing'!$H$1453:$H$1632,MATCH('Project 3'!CH$8,'Term Pricing'!$C$1453:$C$1632,0))*CH110*(1-$D151))</f>
        <v>0</v>
      </c>
      <c r="CI151" s="335">
        <f ca="1">(INDEX('Term Pricing'!$G$1453:$G$1632,MATCH('Project 3'!CI$8,'Term Pricing'!$C$1453:$C$1632,0))*CI110*$D151)+(INDEX('Term Pricing'!$H$1453:$H$1632,MATCH('Project 3'!CI$8,'Term Pricing'!$C$1453:$C$1632,0))*CI110*(1-$D151))</f>
        <v>0</v>
      </c>
      <c r="CJ151" s="335">
        <f ca="1">(INDEX('Term Pricing'!$G$1453:$G$1632,MATCH('Project 3'!CJ$8,'Term Pricing'!$C$1453:$C$1632,0))*CJ110*$D151)+(INDEX('Term Pricing'!$H$1453:$H$1632,MATCH('Project 3'!CJ$8,'Term Pricing'!$C$1453:$C$1632,0))*CJ110*(1-$D151))</f>
        <v>0</v>
      </c>
      <c r="CK151" s="335">
        <f ca="1">(INDEX('Term Pricing'!$G$1453:$G$1632,MATCH('Project 3'!CK$8,'Term Pricing'!$C$1453:$C$1632,0))*CK110*$D151)+(INDEX('Term Pricing'!$H$1453:$H$1632,MATCH('Project 3'!CK$8,'Term Pricing'!$C$1453:$C$1632,0))*CK110*(1-$D151))</f>
        <v>0</v>
      </c>
      <c r="CL151" s="335">
        <f ca="1">(INDEX('Term Pricing'!$G$1453:$G$1632,MATCH('Project 3'!CL$8,'Term Pricing'!$C$1453:$C$1632,0))*CL110*$D151)+(INDEX('Term Pricing'!$H$1453:$H$1632,MATCH('Project 3'!CL$8,'Term Pricing'!$C$1453:$C$1632,0))*CL110*(1-$D151))</f>
        <v>0</v>
      </c>
      <c r="CM151" s="335">
        <f ca="1">(INDEX('Term Pricing'!$G$1453:$G$1632,MATCH('Project 3'!CM$8,'Term Pricing'!$C$1453:$C$1632,0))*CM110*$D151)+(INDEX('Term Pricing'!$H$1453:$H$1632,MATCH('Project 3'!CM$8,'Term Pricing'!$C$1453:$C$1632,0))*CM110*(1-$D151))</f>
        <v>0</v>
      </c>
      <c r="CN151" s="335">
        <f ca="1">(INDEX('Term Pricing'!$G$1453:$G$1632,MATCH('Project 3'!CN$8,'Term Pricing'!$C$1453:$C$1632,0))*CN110*$D151)+(INDEX('Term Pricing'!$H$1453:$H$1632,MATCH('Project 3'!CN$8,'Term Pricing'!$C$1453:$C$1632,0))*CN110*(1-$D151))</f>
        <v>0</v>
      </c>
      <c r="CO151" s="335">
        <f ca="1">(INDEX('Term Pricing'!$G$1453:$G$1632,MATCH('Project 3'!CO$8,'Term Pricing'!$C$1453:$C$1632,0))*CO110*$D151)+(INDEX('Term Pricing'!$H$1453:$H$1632,MATCH('Project 3'!CO$8,'Term Pricing'!$C$1453:$C$1632,0))*CO110*(1-$D151))</f>
        <v>0</v>
      </c>
      <c r="CP151" s="335">
        <f ca="1">(INDEX('Term Pricing'!$G$1453:$G$1632,MATCH('Project 3'!CP$8,'Term Pricing'!$C$1453:$C$1632,0))*CP110*$D151)+(INDEX('Term Pricing'!$H$1453:$H$1632,MATCH('Project 3'!CP$8,'Term Pricing'!$C$1453:$C$1632,0))*CP110*(1-$D151))</f>
        <v>0</v>
      </c>
      <c r="CQ151" s="335">
        <f ca="1">(INDEX('Term Pricing'!$G$1453:$G$1632,MATCH('Project 3'!CQ$8,'Term Pricing'!$C$1453:$C$1632,0))*CQ110*$D151)+(INDEX('Term Pricing'!$H$1453:$H$1632,MATCH('Project 3'!CQ$8,'Term Pricing'!$C$1453:$C$1632,0))*CQ110*(1-$D151))</f>
        <v>0</v>
      </c>
      <c r="CR151" s="335">
        <f ca="1">(INDEX('Term Pricing'!$G$1453:$G$1632,MATCH('Project 3'!CR$8,'Term Pricing'!$C$1453:$C$1632,0))*CR110*$D151)+(INDEX('Term Pricing'!$H$1453:$H$1632,MATCH('Project 3'!CR$8,'Term Pricing'!$C$1453:$C$1632,0))*CR110*(1-$D151))</f>
        <v>0</v>
      </c>
      <c r="CS151" s="335">
        <f ca="1">(INDEX('Term Pricing'!$G$1453:$G$1632,MATCH('Project 3'!CS$8,'Term Pricing'!$C$1453:$C$1632,0))*CS110*$D151)+(INDEX('Term Pricing'!$H$1453:$H$1632,MATCH('Project 3'!CS$8,'Term Pricing'!$C$1453:$C$1632,0))*CS110*(1-$D151))</f>
        <v>0</v>
      </c>
      <c r="CT151" s="335">
        <f ca="1">(INDEX('Term Pricing'!$G$1453:$G$1632,MATCH('Project 3'!CT$8,'Term Pricing'!$C$1453:$C$1632,0))*CT110*$D151)+(INDEX('Term Pricing'!$H$1453:$H$1632,MATCH('Project 3'!CT$8,'Term Pricing'!$C$1453:$C$1632,0))*CT110*(1-$D151))</f>
        <v>0</v>
      </c>
      <c r="CU151" s="335">
        <f ca="1">(INDEX('Term Pricing'!$G$1453:$G$1632,MATCH('Project 3'!CU$8,'Term Pricing'!$C$1453:$C$1632,0))*CU110*$D151)+(INDEX('Term Pricing'!$H$1453:$H$1632,MATCH('Project 3'!CU$8,'Term Pricing'!$C$1453:$C$1632,0))*CU110*(1-$D151))</f>
        <v>0</v>
      </c>
      <c r="CV151" s="335">
        <f ca="1">(INDEX('Term Pricing'!$G$1453:$G$1632,MATCH('Project 3'!CV$8,'Term Pricing'!$C$1453:$C$1632,0))*CV110*$D151)+(INDEX('Term Pricing'!$H$1453:$H$1632,MATCH('Project 3'!CV$8,'Term Pricing'!$C$1453:$C$1632,0))*CV110*(1-$D151))</f>
        <v>0</v>
      </c>
      <c r="CW151" s="335">
        <f ca="1">(INDEX('Term Pricing'!$G$1453:$G$1632,MATCH('Project 3'!CW$8,'Term Pricing'!$C$1453:$C$1632,0))*CW110*$D151)+(INDEX('Term Pricing'!$H$1453:$H$1632,MATCH('Project 3'!CW$8,'Term Pricing'!$C$1453:$C$1632,0))*CW110*(1-$D151))</f>
        <v>0</v>
      </c>
      <c r="CX151" s="335">
        <f ca="1">(INDEX('Term Pricing'!$G$1453:$G$1632,MATCH('Project 3'!CX$8,'Term Pricing'!$C$1453:$C$1632,0))*CX110*$D151)+(INDEX('Term Pricing'!$H$1453:$H$1632,MATCH('Project 3'!CX$8,'Term Pricing'!$C$1453:$C$1632,0))*CX110*(1-$D151))</f>
        <v>0</v>
      </c>
      <c r="CY151" s="335">
        <f ca="1">(INDEX('Term Pricing'!$G$1453:$G$1632,MATCH('Project 3'!CY$8,'Term Pricing'!$C$1453:$C$1632,0))*CY110*$D151)+(INDEX('Term Pricing'!$H$1453:$H$1632,MATCH('Project 3'!CY$8,'Term Pricing'!$C$1453:$C$1632,0))*CY110*(1-$D151))</f>
        <v>0</v>
      </c>
      <c r="CZ151" s="335">
        <f ca="1">(INDEX('Term Pricing'!$G$1453:$G$1632,MATCH('Project 3'!CZ$8,'Term Pricing'!$C$1453:$C$1632,0))*CZ110*$D151)+(INDEX('Term Pricing'!$H$1453:$H$1632,MATCH('Project 3'!CZ$8,'Term Pricing'!$C$1453:$C$1632,0))*CZ110*(1-$D151))</f>
        <v>0</v>
      </c>
      <c r="DA151" s="335">
        <f ca="1">(INDEX('Term Pricing'!$G$1453:$G$1632,MATCH('Project 3'!DA$8,'Term Pricing'!$C$1453:$C$1632,0))*DA110*$D151)+(INDEX('Term Pricing'!$H$1453:$H$1632,MATCH('Project 3'!DA$8,'Term Pricing'!$C$1453:$C$1632,0))*DA110*(1-$D151))</f>
        <v>0</v>
      </c>
      <c r="DB151" s="335">
        <f ca="1">(INDEX('Term Pricing'!$G$1453:$G$1632,MATCH('Project 3'!DB$8,'Term Pricing'!$C$1453:$C$1632,0))*DB110*$D151)+(INDEX('Term Pricing'!$H$1453:$H$1632,MATCH('Project 3'!DB$8,'Term Pricing'!$C$1453:$C$1632,0))*DB110*(1-$D151))</f>
        <v>0</v>
      </c>
    </row>
    <row r="152" spans="1:106">
      <c r="A152" s="151"/>
      <c r="C152" s="34" t="str">
        <f t="shared" ref="C152:C160" si="108">C57</f>
        <v>H100</v>
      </c>
      <c r="D152" s="70">
        <f>Inputs!K96</f>
        <v>0.8</v>
      </c>
      <c r="E152" s="107">
        <v>0.25</v>
      </c>
      <c r="F152" s="110">
        <v>0</v>
      </c>
      <c r="G152" s="54" t="s">
        <v>83</v>
      </c>
      <c r="H152" s="266">
        <f t="shared" ca="1" si="107"/>
        <v>0</v>
      </c>
      <c r="I152" s="29"/>
      <c r="J152" s="335">
        <f ca="1">(INDEX('Term Pricing'!$I$1453:$I$1632,MATCH('Project 3'!J$8,'Term Pricing'!$C$1453:$C$1632,0))*J111*$D152)+(INDEX('Term Pricing'!$J$1453:$J$1632,MATCH('Project 3'!J$8,'Term Pricing'!$C$1453:$C$1632,0))*J111*(1-$D152))</f>
        <v>0</v>
      </c>
      <c r="K152" s="335">
        <f ca="1">(INDEX('Term Pricing'!$I$1453:$I$1632,MATCH('Project 3'!K$8,'Term Pricing'!$C$1453:$C$1632,0))*K111*$D152)+(INDEX('Term Pricing'!$J$1453:$J$1632,MATCH('Project 3'!K$8,'Term Pricing'!$C$1453:$C$1632,0))*K111*(1-$D152))</f>
        <v>0</v>
      </c>
      <c r="L152" s="335">
        <f ca="1">(INDEX('Term Pricing'!$I$1453:$I$1632,MATCH('Project 3'!L$8,'Term Pricing'!$C$1453:$C$1632,0))*L111*$D152)+(INDEX('Term Pricing'!$J$1453:$J$1632,MATCH('Project 3'!L$8,'Term Pricing'!$C$1453:$C$1632,0))*L111*(1-$D152))</f>
        <v>0</v>
      </c>
      <c r="M152" s="335">
        <f ca="1">(INDEX('Term Pricing'!$I$1453:$I$1632,MATCH('Project 3'!M$8,'Term Pricing'!$C$1453:$C$1632,0))*M111*$D152)+(INDEX('Term Pricing'!$J$1453:$J$1632,MATCH('Project 3'!M$8,'Term Pricing'!$C$1453:$C$1632,0))*M111*(1-$D152))</f>
        <v>0</v>
      </c>
      <c r="N152" s="335">
        <f ca="1">(INDEX('Term Pricing'!$I$1453:$I$1632,MATCH('Project 3'!N$8,'Term Pricing'!$C$1453:$C$1632,0))*N111*$D152)+(INDEX('Term Pricing'!$J$1453:$J$1632,MATCH('Project 3'!N$8,'Term Pricing'!$C$1453:$C$1632,0))*N111*(1-$D152))</f>
        <v>74649.599999999991</v>
      </c>
      <c r="O152" s="335">
        <f ca="1">(INDEX('Term Pricing'!$I$1453:$I$1632,MATCH('Project 3'!O$8,'Term Pricing'!$C$1453:$C$1632,0))*O111*$D152)+(INDEX('Term Pricing'!$J$1453:$J$1632,MATCH('Project 3'!O$8,'Term Pricing'!$C$1453:$C$1632,0))*O111*(1-$D152))</f>
        <v>77137.919999999998</v>
      </c>
      <c r="P152" s="335">
        <f ca="1">(INDEX('Term Pricing'!$I$1453:$I$1632,MATCH('Project 3'!P$8,'Term Pricing'!$C$1453:$C$1632,0))*P111*$D152)+(INDEX('Term Pricing'!$J$1453:$J$1632,MATCH('Project 3'!P$8,'Term Pricing'!$C$1453:$C$1632,0))*P111*(1-$D152))</f>
        <v>74649.599999999991</v>
      </c>
      <c r="Q152" s="335">
        <f ca="1">(INDEX('Term Pricing'!$I$1453:$I$1632,MATCH('Project 3'!Q$8,'Term Pricing'!$C$1453:$C$1632,0))*Q111*$D152)+(INDEX('Term Pricing'!$J$1453:$J$1632,MATCH('Project 3'!Q$8,'Term Pricing'!$C$1453:$C$1632,0))*Q111*(1-$D152))</f>
        <v>77137.919999999998</v>
      </c>
      <c r="R152" s="335">
        <f ca="1">(INDEX('Term Pricing'!$I$1453:$I$1632,MATCH('Project 3'!R$8,'Term Pricing'!$C$1453:$C$1632,0))*R111*$D152)+(INDEX('Term Pricing'!$J$1453:$J$1632,MATCH('Project 3'!R$8,'Term Pricing'!$C$1453:$C$1632,0))*R111*(1-$D152))</f>
        <v>77137.919999999998</v>
      </c>
      <c r="S152" s="335">
        <f ca="1">(INDEX('Term Pricing'!$I$1453:$I$1632,MATCH('Project 3'!S$8,'Term Pricing'!$C$1453:$C$1632,0))*S111*$D152)+(INDEX('Term Pricing'!$J$1453:$J$1632,MATCH('Project 3'!S$8,'Term Pricing'!$C$1453:$C$1632,0))*S111*(1-$D152))</f>
        <v>74649.599999999991</v>
      </c>
      <c r="T152" s="335">
        <f ca="1">(INDEX('Term Pricing'!$I$1453:$I$1632,MATCH('Project 3'!T$8,'Term Pricing'!$C$1453:$C$1632,0))*T111*$D152)+(INDEX('Term Pricing'!$J$1453:$J$1632,MATCH('Project 3'!T$8,'Term Pricing'!$C$1453:$C$1632,0))*T111*(1-$D152))</f>
        <v>77137.919999999998</v>
      </c>
      <c r="U152" s="335">
        <f ca="1">(INDEX('Term Pricing'!$I$1453:$I$1632,MATCH('Project 3'!U$8,'Term Pricing'!$C$1453:$C$1632,0))*U111*$D152)+(INDEX('Term Pricing'!$J$1453:$J$1632,MATCH('Project 3'!U$8,'Term Pricing'!$C$1453:$C$1632,0))*U111*(1-$D152))</f>
        <v>74649.599999999991</v>
      </c>
      <c r="V152" s="335">
        <f ca="1">(INDEX('Term Pricing'!$I$1453:$I$1632,MATCH('Project 3'!V$8,'Term Pricing'!$C$1453:$C$1632,0))*V111*$D152)+(INDEX('Term Pricing'!$J$1453:$J$1632,MATCH('Project 3'!V$8,'Term Pricing'!$C$1453:$C$1632,0))*V111*(1-$D152))</f>
        <v>77137.919999999998</v>
      </c>
      <c r="W152" s="335">
        <f ca="1">(INDEX('Term Pricing'!$I$1453:$I$1632,MATCH('Project 3'!W$8,'Term Pricing'!$C$1453:$C$1632,0))*W111*$D152)+(INDEX('Term Pricing'!$J$1453:$J$1632,MATCH('Project 3'!W$8,'Term Pricing'!$C$1453:$C$1632,0))*W111*(1-$D152))</f>
        <v>77137.919999999998</v>
      </c>
      <c r="X152" s="335">
        <f ca="1">(INDEX('Term Pricing'!$I$1453:$I$1632,MATCH('Project 3'!X$8,'Term Pricing'!$C$1453:$C$1632,0))*X111*$D152)+(INDEX('Term Pricing'!$J$1453:$J$1632,MATCH('Project 3'!X$8,'Term Pricing'!$C$1453:$C$1632,0))*X111*(1-$D152))</f>
        <v>69672.959999999992</v>
      </c>
      <c r="Y152" s="335">
        <f ca="1">(INDEX('Term Pricing'!$I$1453:$I$1632,MATCH('Project 3'!Y$8,'Term Pricing'!$C$1453:$C$1632,0))*Y111*$D152)+(INDEX('Term Pricing'!$J$1453:$J$1632,MATCH('Project 3'!Y$8,'Term Pricing'!$C$1453:$C$1632,0))*Y111*(1-$D152))</f>
        <v>77137.919999999998</v>
      </c>
      <c r="Z152" s="335">
        <f ca="1">(INDEX('Term Pricing'!$I$1453:$I$1632,MATCH('Project 3'!Z$8,'Term Pricing'!$C$1453:$C$1632,0))*Z111*$D152)+(INDEX('Term Pricing'!$J$1453:$J$1632,MATCH('Project 3'!Z$8,'Term Pricing'!$C$1453:$C$1632,0))*Z111*(1-$D152))</f>
        <v>74649.599999999991</v>
      </c>
      <c r="AA152" s="335">
        <f ca="1">(INDEX('Term Pricing'!$I$1453:$I$1632,MATCH('Project 3'!AA$8,'Term Pricing'!$C$1453:$C$1632,0))*AA111*$D152)+(INDEX('Term Pricing'!$J$1453:$J$1632,MATCH('Project 3'!AA$8,'Term Pricing'!$C$1453:$C$1632,0))*AA111*(1-$D152))</f>
        <v>77137.919999999998</v>
      </c>
      <c r="AB152" s="335">
        <f ca="1">(INDEX('Term Pricing'!$I$1453:$I$1632,MATCH('Project 3'!AB$8,'Term Pricing'!$C$1453:$C$1632,0))*AB111*$D152)+(INDEX('Term Pricing'!$J$1453:$J$1632,MATCH('Project 3'!AB$8,'Term Pricing'!$C$1453:$C$1632,0))*AB111*(1-$D152))</f>
        <v>74649.599999999991</v>
      </c>
      <c r="AC152" s="335">
        <f ca="1">(INDEX('Term Pricing'!$I$1453:$I$1632,MATCH('Project 3'!AC$8,'Term Pricing'!$C$1453:$C$1632,0))*AC111*$D152)+(INDEX('Term Pricing'!$J$1453:$J$1632,MATCH('Project 3'!AC$8,'Term Pricing'!$C$1453:$C$1632,0))*AC111*(1-$D152))</f>
        <v>77137.919999999998</v>
      </c>
      <c r="AD152" s="335">
        <f ca="1">(INDEX('Term Pricing'!$I$1453:$I$1632,MATCH('Project 3'!AD$8,'Term Pricing'!$C$1453:$C$1632,0))*AD111*$D152)+(INDEX('Term Pricing'!$J$1453:$J$1632,MATCH('Project 3'!AD$8,'Term Pricing'!$C$1453:$C$1632,0))*AD111*(1-$D152))</f>
        <v>77137.919999999998</v>
      </c>
      <c r="AE152" s="335">
        <f ca="1">(INDEX('Term Pricing'!$I$1453:$I$1632,MATCH('Project 3'!AE$8,'Term Pricing'!$C$1453:$C$1632,0))*AE111*$D152)+(INDEX('Term Pricing'!$J$1453:$J$1632,MATCH('Project 3'!AE$8,'Term Pricing'!$C$1453:$C$1632,0))*AE111*(1-$D152))</f>
        <v>74649.599999999991</v>
      </c>
      <c r="AF152" s="335">
        <f ca="1">(INDEX('Term Pricing'!$I$1453:$I$1632,MATCH('Project 3'!AF$8,'Term Pricing'!$C$1453:$C$1632,0))*AF111*$D152)+(INDEX('Term Pricing'!$J$1453:$J$1632,MATCH('Project 3'!AF$8,'Term Pricing'!$C$1453:$C$1632,0))*AF111*(1-$D152))</f>
        <v>77137.919999999998</v>
      </c>
      <c r="AG152" s="335">
        <f ca="1">(INDEX('Term Pricing'!$I$1453:$I$1632,MATCH('Project 3'!AG$8,'Term Pricing'!$C$1453:$C$1632,0))*AG111*$D152)+(INDEX('Term Pricing'!$J$1453:$J$1632,MATCH('Project 3'!AG$8,'Term Pricing'!$C$1453:$C$1632,0))*AG111*(1-$D152))</f>
        <v>74649.599999999991</v>
      </c>
      <c r="AH152" s="335">
        <f ca="1">(INDEX('Term Pricing'!$I$1453:$I$1632,MATCH('Project 3'!AH$8,'Term Pricing'!$C$1453:$C$1632,0))*AH111*$D152)+(INDEX('Term Pricing'!$J$1453:$J$1632,MATCH('Project 3'!AH$8,'Term Pricing'!$C$1453:$C$1632,0))*AH111*(1-$D152))</f>
        <v>77137.919999999998</v>
      </c>
      <c r="AI152" s="335">
        <f ca="1">(INDEX('Term Pricing'!$I$1453:$I$1632,MATCH('Project 3'!AI$8,'Term Pricing'!$C$1453:$C$1632,0))*AI111*$D152)+(INDEX('Term Pricing'!$J$1453:$J$1632,MATCH('Project 3'!AI$8,'Term Pricing'!$C$1453:$C$1632,0))*AI111*(1-$D152))</f>
        <v>77137.919999999998</v>
      </c>
      <c r="AJ152" s="335">
        <f ca="1">(INDEX('Term Pricing'!$I$1453:$I$1632,MATCH('Project 3'!AJ$8,'Term Pricing'!$C$1453:$C$1632,0))*AJ111*$D152)+(INDEX('Term Pricing'!$J$1453:$J$1632,MATCH('Project 3'!AJ$8,'Term Pricing'!$C$1453:$C$1632,0))*AJ111*(1-$D152))</f>
        <v>69672.959999999992</v>
      </c>
      <c r="AK152" s="335">
        <f ca="1">(INDEX('Term Pricing'!$I$1453:$I$1632,MATCH('Project 3'!AK$8,'Term Pricing'!$C$1453:$C$1632,0))*AK111*$D152)+(INDEX('Term Pricing'!$J$1453:$J$1632,MATCH('Project 3'!AK$8,'Term Pricing'!$C$1453:$C$1632,0))*AK111*(1-$D152))</f>
        <v>77137.919999999998</v>
      </c>
      <c r="AL152" s="335">
        <f ca="1">(INDEX('Term Pricing'!$I$1453:$I$1632,MATCH('Project 3'!AL$8,'Term Pricing'!$C$1453:$C$1632,0))*AL111*$D152)+(INDEX('Term Pricing'!$J$1453:$J$1632,MATCH('Project 3'!AL$8,'Term Pricing'!$C$1453:$C$1632,0))*AL111*(1-$D152))</f>
        <v>74649.599999999991</v>
      </c>
      <c r="AM152" s="335">
        <f ca="1">(INDEX('Term Pricing'!$I$1453:$I$1632,MATCH('Project 3'!AM$8,'Term Pricing'!$C$1453:$C$1632,0))*AM111*$D152)+(INDEX('Term Pricing'!$J$1453:$J$1632,MATCH('Project 3'!AM$8,'Term Pricing'!$C$1453:$C$1632,0))*AM111*(1-$D152))</f>
        <v>77137.919999999998</v>
      </c>
      <c r="AN152" s="335">
        <f ca="1">(INDEX('Term Pricing'!$I$1453:$I$1632,MATCH('Project 3'!AN$8,'Term Pricing'!$C$1453:$C$1632,0))*AN111*$D152)+(INDEX('Term Pricing'!$J$1453:$J$1632,MATCH('Project 3'!AN$8,'Term Pricing'!$C$1453:$C$1632,0))*AN111*(1-$D152))</f>
        <v>74649.599999999991</v>
      </c>
      <c r="AO152" s="335">
        <f ca="1">(INDEX('Term Pricing'!$I$1453:$I$1632,MATCH('Project 3'!AO$8,'Term Pricing'!$C$1453:$C$1632,0))*AO111*$D152)+(INDEX('Term Pricing'!$J$1453:$J$1632,MATCH('Project 3'!AO$8,'Term Pricing'!$C$1453:$C$1632,0))*AO111*(1-$D152))</f>
        <v>77137.919999999998</v>
      </c>
      <c r="AP152" s="335">
        <f ca="1">(INDEX('Term Pricing'!$I$1453:$I$1632,MATCH('Project 3'!AP$8,'Term Pricing'!$C$1453:$C$1632,0))*AP111*$D152)+(INDEX('Term Pricing'!$J$1453:$J$1632,MATCH('Project 3'!AP$8,'Term Pricing'!$C$1453:$C$1632,0))*AP111*(1-$D152))</f>
        <v>77137.919999999998</v>
      </c>
      <c r="AQ152" s="335">
        <f ca="1">(INDEX('Term Pricing'!$I$1453:$I$1632,MATCH('Project 3'!AQ$8,'Term Pricing'!$C$1453:$C$1632,0))*AQ111*$D152)+(INDEX('Term Pricing'!$J$1453:$J$1632,MATCH('Project 3'!AQ$8,'Term Pricing'!$C$1453:$C$1632,0))*AQ111*(1-$D152))</f>
        <v>74649.599999999991</v>
      </c>
      <c r="AR152" s="335">
        <f ca="1">(INDEX('Term Pricing'!$I$1453:$I$1632,MATCH('Project 3'!AR$8,'Term Pricing'!$C$1453:$C$1632,0))*AR111*$D152)+(INDEX('Term Pricing'!$J$1453:$J$1632,MATCH('Project 3'!AR$8,'Term Pricing'!$C$1453:$C$1632,0))*AR111*(1-$D152))</f>
        <v>77137.919999999998</v>
      </c>
      <c r="AS152" s="335">
        <f ca="1">(INDEX('Term Pricing'!$I$1453:$I$1632,MATCH('Project 3'!AS$8,'Term Pricing'!$C$1453:$C$1632,0))*AS111*$D152)+(INDEX('Term Pricing'!$J$1453:$J$1632,MATCH('Project 3'!AS$8,'Term Pricing'!$C$1453:$C$1632,0))*AS111*(1-$D152))</f>
        <v>74649.599999999991</v>
      </c>
      <c r="AT152" s="335">
        <f ca="1">(INDEX('Term Pricing'!$I$1453:$I$1632,MATCH('Project 3'!AT$8,'Term Pricing'!$C$1453:$C$1632,0))*AT111*$D152)+(INDEX('Term Pricing'!$J$1453:$J$1632,MATCH('Project 3'!AT$8,'Term Pricing'!$C$1453:$C$1632,0))*AT111*(1-$D152))</f>
        <v>77137.919999999998</v>
      </c>
      <c r="AU152" s="335">
        <f ca="1">(INDEX('Term Pricing'!$I$1453:$I$1632,MATCH('Project 3'!AU$8,'Term Pricing'!$C$1453:$C$1632,0))*AU111*$D152)+(INDEX('Term Pricing'!$J$1453:$J$1632,MATCH('Project 3'!AU$8,'Term Pricing'!$C$1453:$C$1632,0))*AU111*(1-$D152))</f>
        <v>77137.919999999998</v>
      </c>
      <c r="AV152" s="335">
        <f ca="1">(INDEX('Term Pricing'!$I$1453:$I$1632,MATCH('Project 3'!AV$8,'Term Pricing'!$C$1453:$C$1632,0))*AV111*$D152)+(INDEX('Term Pricing'!$J$1453:$J$1632,MATCH('Project 3'!AV$8,'Term Pricing'!$C$1453:$C$1632,0))*AV111*(1-$D152))</f>
        <v>69672.959999999992</v>
      </c>
      <c r="AW152" s="335">
        <f ca="1">(INDEX('Term Pricing'!$I$1453:$I$1632,MATCH('Project 3'!AW$8,'Term Pricing'!$C$1453:$C$1632,0))*AW111*$D152)+(INDEX('Term Pricing'!$J$1453:$J$1632,MATCH('Project 3'!AW$8,'Term Pricing'!$C$1453:$C$1632,0))*AW111*(1-$D152))</f>
        <v>77137.919999999998</v>
      </c>
      <c r="AX152" s="335">
        <f ca="1">(INDEX('Term Pricing'!$I$1453:$I$1632,MATCH('Project 3'!AX$8,'Term Pricing'!$C$1453:$C$1632,0))*AX111*$D152)+(INDEX('Term Pricing'!$J$1453:$J$1632,MATCH('Project 3'!AX$8,'Term Pricing'!$C$1453:$C$1632,0))*AX111*(1-$D152))</f>
        <v>0</v>
      </c>
      <c r="AY152" s="335">
        <f ca="1">(INDEX('Term Pricing'!$I$1453:$I$1632,MATCH('Project 3'!AY$8,'Term Pricing'!$C$1453:$C$1632,0))*AY111*$D152)+(INDEX('Term Pricing'!$J$1453:$J$1632,MATCH('Project 3'!AY$8,'Term Pricing'!$C$1453:$C$1632,0))*AY111*(1-$D152))</f>
        <v>0</v>
      </c>
      <c r="AZ152" s="335">
        <f ca="1">(INDEX('Term Pricing'!$I$1453:$I$1632,MATCH('Project 3'!AZ$8,'Term Pricing'!$C$1453:$C$1632,0))*AZ111*$D152)+(INDEX('Term Pricing'!$J$1453:$J$1632,MATCH('Project 3'!AZ$8,'Term Pricing'!$C$1453:$C$1632,0))*AZ111*(1-$D152))</f>
        <v>0</v>
      </c>
      <c r="BA152" s="335">
        <f ca="1">(INDEX('Term Pricing'!$I$1453:$I$1632,MATCH('Project 3'!BA$8,'Term Pricing'!$C$1453:$C$1632,0))*BA111*$D152)+(INDEX('Term Pricing'!$J$1453:$J$1632,MATCH('Project 3'!BA$8,'Term Pricing'!$C$1453:$C$1632,0))*BA111*(1-$D152))</f>
        <v>0</v>
      </c>
      <c r="BB152" s="335">
        <f ca="1">(INDEX('Term Pricing'!$I$1453:$I$1632,MATCH('Project 3'!BB$8,'Term Pricing'!$C$1453:$C$1632,0))*BB111*$D152)+(INDEX('Term Pricing'!$J$1453:$J$1632,MATCH('Project 3'!BB$8,'Term Pricing'!$C$1453:$C$1632,0))*BB111*(1-$D152))</f>
        <v>0</v>
      </c>
      <c r="BC152" s="335">
        <f ca="1">(INDEX('Term Pricing'!$I$1453:$I$1632,MATCH('Project 3'!BC$8,'Term Pricing'!$C$1453:$C$1632,0))*BC111*$D152)+(INDEX('Term Pricing'!$J$1453:$J$1632,MATCH('Project 3'!BC$8,'Term Pricing'!$C$1453:$C$1632,0))*BC111*(1-$D152))</f>
        <v>0</v>
      </c>
      <c r="BD152" s="335">
        <f ca="1">(INDEX('Term Pricing'!$I$1453:$I$1632,MATCH('Project 3'!BD$8,'Term Pricing'!$C$1453:$C$1632,0))*BD111*$D152)+(INDEX('Term Pricing'!$J$1453:$J$1632,MATCH('Project 3'!BD$8,'Term Pricing'!$C$1453:$C$1632,0))*BD111*(1-$D152))</f>
        <v>0</v>
      </c>
      <c r="BE152" s="335">
        <f ca="1">(INDEX('Term Pricing'!$I$1453:$I$1632,MATCH('Project 3'!BE$8,'Term Pricing'!$C$1453:$C$1632,0))*BE111*$D152)+(INDEX('Term Pricing'!$J$1453:$J$1632,MATCH('Project 3'!BE$8,'Term Pricing'!$C$1453:$C$1632,0))*BE111*(1-$D152))</f>
        <v>0</v>
      </c>
      <c r="BF152" s="335">
        <f ca="1">(INDEX('Term Pricing'!$I$1453:$I$1632,MATCH('Project 3'!BF$8,'Term Pricing'!$C$1453:$C$1632,0))*BF111*$D152)+(INDEX('Term Pricing'!$J$1453:$J$1632,MATCH('Project 3'!BF$8,'Term Pricing'!$C$1453:$C$1632,0))*BF111*(1-$D152))</f>
        <v>0</v>
      </c>
      <c r="BG152" s="335">
        <f ca="1">(INDEX('Term Pricing'!$I$1453:$I$1632,MATCH('Project 3'!BG$8,'Term Pricing'!$C$1453:$C$1632,0))*BG111*$D152)+(INDEX('Term Pricing'!$J$1453:$J$1632,MATCH('Project 3'!BG$8,'Term Pricing'!$C$1453:$C$1632,0))*BG111*(1-$D152))</f>
        <v>0</v>
      </c>
      <c r="BH152" s="335">
        <f ca="1">(INDEX('Term Pricing'!$I$1453:$I$1632,MATCH('Project 3'!BH$8,'Term Pricing'!$C$1453:$C$1632,0))*BH111*$D152)+(INDEX('Term Pricing'!$J$1453:$J$1632,MATCH('Project 3'!BH$8,'Term Pricing'!$C$1453:$C$1632,0))*BH111*(1-$D152))</f>
        <v>0</v>
      </c>
      <c r="BI152" s="335">
        <f ca="1">(INDEX('Term Pricing'!$I$1453:$I$1632,MATCH('Project 3'!BI$8,'Term Pricing'!$C$1453:$C$1632,0))*BI111*$D152)+(INDEX('Term Pricing'!$J$1453:$J$1632,MATCH('Project 3'!BI$8,'Term Pricing'!$C$1453:$C$1632,0))*BI111*(1-$D152))</f>
        <v>0</v>
      </c>
      <c r="BJ152" s="335">
        <f ca="1">(INDEX('Term Pricing'!$I$1453:$I$1632,MATCH('Project 3'!BJ$8,'Term Pricing'!$C$1453:$C$1632,0))*BJ111*$D152)+(INDEX('Term Pricing'!$J$1453:$J$1632,MATCH('Project 3'!BJ$8,'Term Pricing'!$C$1453:$C$1632,0))*BJ111*(1-$D152))</f>
        <v>0</v>
      </c>
      <c r="BK152" s="335">
        <f ca="1">(INDEX('Term Pricing'!$I$1453:$I$1632,MATCH('Project 3'!BK$8,'Term Pricing'!$C$1453:$C$1632,0))*BK111*$D152)+(INDEX('Term Pricing'!$J$1453:$J$1632,MATCH('Project 3'!BK$8,'Term Pricing'!$C$1453:$C$1632,0))*BK111*(1-$D152))</f>
        <v>0</v>
      </c>
      <c r="BL152" s="335">
        <f ca="1">(INDEX('Term Pricing'!$I$1453:$I$1632,MATCH('Project 3'!BL$8,'Term Pricing'!$C$1453:$C$1632,0))*BL111*$D152)+(INDEX('Term Pricing'!$J$1453:$J$1632,MATCH('Project 3'!BL$8,'Term Pricing'!$C$1453:$C$1632,0))*BL111*(1-$D152))</f>
        <v>0</v>
      </c>
      <c r="BM152" s="335">
        <f ca="1">(INDEX('Term Pricing'!$I$1453:$I$1632,MATCH('Project 3'!BM$8,'Term Pricing'!$C$1453:$C$1632,0))*BM111*$D152)+(INDEX('Term Pricing'!$J$1453:$J$1632,MATCH('Project 3'!BM$8,'Term Pricing'!$C$1453:$C$1632,0))*BM111*(1-$D152))</f>
        <v>0</v>
      </c>
      <c r="BN152" s="335">
        <f ca="1">(INDEX('Term Pricing'!$I$1453:$I$1632,MATCH('Project 3'!BN$8,'Term Pricing'!$C$1453:$C$1632,0))*BN111*$D152)+(INDEX('Term Pricing'!$J$1453:$J$1632,MATCH('Project 3'!BN$8,'Term Pricing'!$C$1453:$C$1632,0))*BN111*(1-$D152))</f>
        <v>0</v>
      </c>
      <c r="BO152" s="335">
        <f ca="1">(INDEX('Term Pricing'!$I$1453:$I$1632,MATCH('Project 3'!BO$8,'Term Pricing'!$C$1453:$C$1632,0))*BO111*$D152)+(INDEX('Term Pricing'!$J$1453:$J$1632,MATCH('Project 3'!BO$8,'Term Pricing'!$C$1453:$C$1632,0))*BO111*(1-$D152))</f>
        <v>0</v>
      </c>
      <c r="BP152" s="335">
        <f ca="1">(INDEX('Term Pricing'!$I$1453:$I$1632,MATCH('Project 3'!BP$8,'Term Pricing'!$C$1453:$C$1632,0))*BP111*$D152)+(INDEX('Term Pricing'!$J$1453:$J$1632,MATCH('Project 3'!BP$8,'Term Pricing'!$C$1453:$C$1632,0))*BP111*(1-$D152))</f>
        <v>0</v>
      </c>
      <c r="BQ152" s="335">
        <f ca="1">(INDEX('Term Pricing'!$I$1453:$I$1632,MATCH('Project 3'!BQ$8,'Term Pricing'!$C$1453:$C$1632,0))*BQ111*$D152)+(INDEX('Term Pricing'!$J$1453:$J$1632,MATCH('Project 3'!BQ$8,'Term Pricing'!$C$1453:$C$1632,0))*BQ111*(1-$D152))</f>
        <v>0</v>
      </c>
      <c r="BR152" s="335">
        <f ca="1">(INDEX('Term Pricing'!$I$1453:$I$1632,MATCH('Project 3'!BR$8,'Term Pricing'!$C$1453:$C$1632,0))*BR111*$D152)+(INDEX('Term Pricing'!$J$1453:$J$1632,MATCH('Project 3'!BR$8,'Term Pricing'!$C$1453:$C$1632,0))*BR111*(1-$D152))</f>
        <v>0</v>
      </c>
      <c r="BS152" s="335">
        <f ca="1">(INDEX('Term Pricing'!$I$1453:$I$1632,MATCH('Project 3'!BS$8,'Term Pricing'!$C$1453:$C$1632,0))*BS111*$D152)+(INDEX('Term Pricing'!$J$1453:$J$1632,MATCH('Project 3'!BS$8,'Term Pricing'!$C$1453:$C$1632,0))*BS111*(1-$D152))</f>
        <v>0</v>
      </c>
      <c r="BT152" s="335">
        <f ca="1">(INDEX('Term Pricing'!$I$1453:$I$1632,MATCH('Project 3'!BT$8,'Term Pricing'!$C$1453:$C$1632,0))*BT111*$D152)+(INDEX('Term Pricing'!$J$1453:$J$1632,MATCH('Project 3'!BT$8,'Term Pricing'!$C$1453:$C$1632,0))*BT111*(1-$D152))</f>
        <v>0</v>
      </c>
      <c r="BU152" s="335">
        <f ca="1">(INDEX('Term Pricing'!$I$1453:$I$1632,MATCH('Project 3'!BU$8,'Term Pricing'!$C$1453:$C$1632,0))*BU111*$D152)+(INDEX('Term Pricing'!$J$1453:$J$1632,MATCH('Project 3'!BU$8,'Term Pricing'!$C$1453:$C$1632,0))*BU111*(1-$D152))</f>
        <v>0</v>
      </c>
      <c r="BV152" s="335">
        <f ca="1">(INDEX('Term Pricing'!$I$1453:$I$1632,MATCH('Project 3'!BV$8,'Term Pricing'!$C$1453:$C$1632,0))*BV111*$D152)+(INDEX('Term Pricing'!$J$1453:$J$1632,MATCH('Project 3'!BV$8,'Term Pricing'!$C$1453:$C$1632,0))*BV111*(1-$D152))</f>
        <v>0</v>
      </c>
      <c r="BW152" s="335">
        <f ca="1">(INDEX('Term Pricing'!$I$1453:$I$1632,MATCH('Project 3'!BW$8,'Term Pricing'!$C$1453:$C$1632,0))*BW111*$D152)+(INDEX('Term Pricing'!$J$1453:$J$1632,MATCH('Project 3'!BW$8,'Term Pricing'!$C$1453:$C$1632,0))*BW111*(1-$D152))</f>
        <v>0</v>
      </c>
      <c r="BX152" s="335">
        <f ca="1">(INDEX('Term Pricing'!$I$1453:$I$1632,MATCH('Project 3'!BX$8,'Term Pricing'!$C$1453:$C$1632,0))*BX111*$D152)+(INDEX('Term Pricing'!$J$1453:$J$1632,MATCH('Project 3'!BX$8,'Term Pricing'!$C$1453:$C$1632,0))*BX111*(1-$D152))</f>
        <v>0</v>
      </c>
      <c r="BY152" s="335">
        <f ca="1">(INDEX('Term Pricing'!$I$1453:$I$1632,MATCH('Project 3'!BY$8,'Term Pricing'!$C$1453:$C$1632,0))*BY111*$D152)+(INDEX('Term Pricing'!$J$1453:$J$1632,MATCH('Project 3'!BY$8,'Term Pricing'!$C$1453:$C$1632,0))*BY111*(1-$D152))</f>
        <v>0</v>
      </c>
      <c r="BZ152" s="335">
        <f ca="1">(INDEX('Term Pricing'!$I$1453:$I$1632,MATCH('Project 3'!BZ$8,'Term Pricing'!$C$1453:$C$1632,0))*BZ111*$D152)+(INDEX('Term Pricing'!$J$1453:$J$1632,MATCH('Project 3'!BZ$8,'Term Pricing'!$C$1453:$C$1632,0))*BZ111*(1-$D152))</f>
        <v>0</v>
      </c>
      <c r="CA152" s="335">
        <f ca="1">(INDEX('Term Pricing'!$I$1453:$I$1632,MATCH('Project 3'!CA$8,'Term Pricing'!$C$1453:$C$1632,0))*CA111*$D152)+(INDEX('Term Pricing'!$J$1453:$J$1632,MATCH('Project 3'!CA$8,'Term Pricing'!$C$1453:$C$1632,0))*CA111*(1-$D152))</f>
        <v>0</v>
      </c>
      <c r="CB152" s="335">
        <f ca="1">(INDEX('Term Pricing'!$I$1453:$I$1632,MATCH('Project 3'!CB$8,'Term Pricing'!$C$1453:$C$1632,0))*CB111*$D152)+(INDEX('Term Pricing'!$J$1453:$J$1632,MATCH('Project 3'!CB$8,'Term Pricing'!$C$1453:$C$1632,0))*CB111*(1-$D152))</f>
        <v>0</v>
      </c>
      <c r="CC152" s="335">
        <f ca="1">(INDEX('Term Pricing'!$I$1453:$I$1632,MATCH('Project 3'!CC$8,'Term Pricing'!$C$1453:$C$1632,0))*CC111*$D152)+(INDEX('Term Pricing'!$J$1453:$J$1632,MATCH('Project 3'!CC$8,'Term Pricing'!$C$1453:$C$1632,0))*CC111*(1-$D152))</f>
        <v>0</v>
      </c>
      <c r="CD152" s="335">
        <f ca="1">(INDEX('Term Pricing'!$I$1453:$I$1632,MATCH('Project 3'!CD$8,'Term Pricing'!$C$1453:$C$1632,0))*CD111*$D152)+(INDEX('Term Pricing'!$J$1453:$J$1632,MATCH('Project 3'!CD$8,'Term Pricing'!$C$1453:$C$1632,0))*CD111*(1-$D152))</f>
        <v>0</v>
      </c>
      <c r="CE152" s="335">
        <f ca="1">(INDEX('Term Pricing'!$I$1453:$I$1632,MATCH('Project 3'!CE$8,'Term Pricing'!$C$1453:$C$1632,0))*CE111*$D152)+(INDEX('Term Pricing'!$J$1453:$J$1632,MATCH('Project 3'!CE$8,'Term Pricing'!$C$1453:$C$1632,0))*CE111*(1-$D152))</f>
        <v>0</v>
      </c>
      <c r="CF152" s="335">
        <f ca="1">(INDEX('Term Pricing'!$I$1453:$I$1632,MATCH('Project 3'!CF$8,'Term Pricing'!$C$1453:$C$1632,0))*CF111*$D152)+(INDEX('Term Pricing'!$J$1453:$J$1632,MATCH('Project 3'!CF$8,'Term Pricing'!$C$1453:$C$1632,0))*CF111*(1-$D152))</f>
        <v>0</v>
      </c>
      <c r="CG152" s="335">
        <f ca="1">(INDEX('Term Pricing'!$I$1453:$I$1632,MATCH('Project 3'!CG$8,'Term Pricing'!$C$1453:$C$1632,0))*CG111*$D152)+(INDEX('Term Pricing'!$J$1453:$J$1632,MATCH('Project 3'!CG$8,'Term Pricing'!$C$1453:$C$1632,0))*CG111*(1-$D152))</f>
        <v>0</v>
      </c>
      <c r="CH152" s="335">
        <f ca="1">(INDEX('Term Pricing'!$I$1453:$I$1632,MATCH('Project 3'!CH$8,'Term Pricing'!$C$1453:$C$1632,0))*CH111*$D152)+(INDEX('Term Pricing'!$J$1453:$J$1632,MATCH('Project 3'!CH$8,'Term Pricing'!$C$1453:$C$1632,0))*CH111*(1-$D152))</f>
        <v>0</v>
      </c>
      <c r="CI152" s="335">
        <f ca="1">(INDEX('Term Pricing'!$I$1453:$I$1632,MATCH('Project 3'!CI$8,'Term Pricing'!$C$1453:$C$1632,0))*CI111*$D152)+(INDEX('Term Pricing'!$J$1453:$J$1632,MATCH('Project 3'!CI$8,'Term Pricing'!$C$1453:$C$1632,0))*CI111*(1-$D152))</f>
        <v>0</v>
      </c>
      <c r="CJ152" s="335">
        <f ca="1">(INDEX('Term Pricing'!$I$1453:$I$1632,MATCH('Project 3'!CJ$8,'Term Pricing'!$C$1453:$C$1632,0))*CJ111*$D152)+(INDEX('Term Pricing'!$J$1453:$J$1632,MATCH('Project 3'!CJ$8,'Term Pricing'!$C$1453:$C$1632,0))*CJ111*(1-$D152))</f>
        <v>0</v>
      </c>
      <c r="CK152" s="335">
        <f ca="1">(INDEX('Term Pricing'!$I$1453:$I$1632,MATCH('Project 3'!CK$8,'Term Pricing'!$C$1453:$C$1632,0))*CK111*$D152)+(INDEX('Term Pricing'!$J$1453:$J$1632,MATCH('Project 3'!CK$8,'Term Pricing'!$C$1453:$C$1632,0))*CK111*(1-$D152))</f>
        <v>0</v>
      </c>
      <c r="CL152" s="335">
        <f ca="1">(INDEX('Term Pricing'!$I$1453:$I$1632,MATCH('Project 3'!CL$8,'Term Pricing'!$C$1453:$C$1632,0))*CL111*$D152)+(INDEX('Term Pricing'!$J$1453:$J$1632,MATCH('Project 3'!CL$8,'Term Pricing'!$C$1453:$C$1632,0))*CL111*(1-$D152))</f>
        <v>0</v>
      </c>
      <c r="CM152" s="335">
        <f ca="1">(INDEX('Term Pricing'!$I$1453:$I$1632,MATCH('Project 3'!CM$8,'Term Pricing'!$C$1453:$C$1632,0))*CM111*$D152)+(INDEX('Term Pricing'!$J$1453:$J$1632,MATCH('Project 3'!CM$8,'Term Pricing'!$C$1453:$C$1632,0))*CM111*(1-$D152))</f>
        <v>0</v>
      </c>
      <c r="CN152" s="335">
        <f ca="1">(INDEX('Term Pricing'!$I$1453:$I$1632,MATCH('Project 3'!CN$8,'Term Pricing'!$C$1453:$C$1632,0))*CN111*$D152)+(INDEX('Term Pricing'!$J$1453:$J$1632,MATCH('Project 3'!CN$8,'Term Pricing'!$C$1453:$C$1632,0))*CN111*(1-$D152))</f>
        <v>0</v>
      </c>
      <c r="CO152" s="335">
        <f ca="1">(INDEX('Term Pricing'!$I$1453:$I$1632,MATCH('Project 3'!CO$8,'Term Pricing'!$C$1453:$C$1632,0))*CO111*$D152)+(INDEX('Term Pricing'!$J$1453:$J$1632,MATCH('Project 3'!CO$8,'Term Pricing'!$C$1453:$C$1632,0))*CO111*(1-$D152))</f>
        <v>0</v>
      </c>
      <c r="CP152" s="335">
        <f ca="1">(INDEX('Term Pricing'!$I$1453:$I$1632,MATCH('Project 3'!CP$8,'Term Pricing'!$C$1453:$C$1632,0))*CP111*$D152)+(INDEX('Term Pricing'!$J$1453:$J$1632,MATCH('Project 3'!CP$8,'Term Pricing'!$C$1453:$C$1632,0))*CP111*(1-$D152))</f>
        <v>0</v>
      </c>
      <c r="CQ152" s="335">
        <f ca="1">(INDEX('Term Pricing'!$I$1453:$I$1632,MATCH('Project 3'!CQ$8,'Term Pricing'!$C$1453:$C$1632,0))*CQ111*$D152)+(INDEX('Term Pricing'!$J$1453:$J$1632,MATCH('Project 3'!CQ$8,'Term Pricing'!$C$1453:$C$1632,0))*CQ111*(1-$D152))</f>
        <v>0</v>
      </c>
      <c r="CR152" s="335">
        <f ca="1">(INDEX('Term Pricing'!$I$1453:$I$1632,MATCH('Project 3'!CR$8,'Term Pricing'!$C$1453:$C$1632,0))*CR111*$D152)+(INDEX('Term Pricing'!$J$1453:$J$1632,MATCH('Project 3'!CR$8,'Term Pricing'!$C$1453:$C$1632,0))*CR111*(1-$D152))</f>
        <v>0</v>
      </c>
      <c r="CS152" s="335">
        <f ca="1">(INDEX('Term Pricing'!$I$1453:$I$1632,MATCH('Project 3'!CS$8,'Term Pricing'!$C$1453:$C$1632,0))*CS111*$D152)+(INDEX('Term Pricing'!$J$1453:$J$1632,MATCH('Project 3'!CS$8,'Term Pricing'!$C$1453:$C$1632,0))*CS111*(1-$D152))</f>
        <v>0</v>
      </c>
      <c r="CT152" s="335">
        <f ca="1">(INDEX('Term Pricing'!$I$1453:$I$1632,MATCH('Project 3'!CT$8,'Term Pricing'!$C$1453:$C$1632,0))*CT111*$D152)+(INDEX('Term Pricing'!$J$1453:$J$1632,MATCH('Project 3'!CT$8,'Term Pricing'!$C$1453:$C$1632,0))*CT111*(1-$D152))</f>
        <v>0</v>
      </c>
      <c r="CU152" s="335">
        <f ca="1">(INDEX('Term Pricing'!$I$1453:$I$1632,MATCH('Project 3'!CU$8,'Term Pricing'!$C$1453:$C$1632,0))*CU111*$D152)+(INDEX('Term Pricing'!$J$1453:$J$1632,MATCH('Project 3'!CU$8,'Term Pricing'!$C$1453:$C$1632,0))*CU111*(1-$D152))</f>
        <v>0</v>
      </c>
      <c r="CV152" s="335">
        <f ca="1">(INDEX('Term Pricing'!$I$1453:$I$1632,MATCH('Project 3'!CV$8,'Term Pricing'!$C$1453:$C$1632,0))*CV111*$D152)+(INDEX('Term Pricing'!$J$1453:$J$1632,MATCH('Project 3'!CV$8,'Term Pricing'!$C$1453:$C$1632,0))*CV111*(1-$D152))</f>
        <v>0</v>
      </c>
      <c r="CW152" s="335">
        <f ca="1">(INDEX('Term Pricing'!$I$1453:$I$1632,MATCH('Project 3'!CW$8,'Term Pricing'!$C$1453:$C$1632,0))*CW111*$D152)+(INDEX('Term Pricing'!$J$1453:$J$1632,MATCH('Project 3'!CW$8,'Term Pricing'!$C$1453:$C$1632,0))*CW111*(1-$D152))</f>
        <v>0</v>
      </c>
      <c r="CX152" s="335">
        <f ca="1">(INDEX('Term Pricing'!$I$1453:$I$1632,MATCH('Project 3'!CX$8,'Term Pricing'!$C$1453:$C$1632,0))*CX111*$D152)+(INDEX('Term Pricing'!$J$1453:$J$1632,MATCH('Project 3'!CX$8,'Term Pricing'!$C$1453:$C$1632,0))*CX111*(1-$D152))</f>
        <v>0</v>
      </c>
      <c r="CY152" s="335">
        <f ca="1">(INDEX('Term Pricing'!$I$1453:$I$1632,MATCH('Project 3'!CY$8,'Term Pricing'!$C$1453:$C$1632,0))*CY111*$D152)+(INDEX('Term Pricing'!$J$1453:$J$1632,MATCH('Project 3'!CY$8,'Term Pricing'!$C$1453:$C$1632,0))*CY111*(1-$D152))</f>
        <v>0</v>
      </c>
      <c r="CZ152" s="335">
        <f ca="1">(INDEX('Term Pricing'!$I$1453:$I$1632,MATCH('Project 3'!CZ$8,'Term Pricing'!$C$1453:$C$1632,0))*CZ111*$D152)+(INDEX('Term Pricing'!$J$1453:$J$1632,MATCH('Project 3'!CZ$8,'Term Pricing'!$C$1453:$C$1632,0))*CZ111*(1-$D152))</f>
        <v>0</v>
      </c>
      <c r="DA152" s="335">
        <f ca="1">(INDEX('Term Pricing'!$I$1453:$I$1632,MATCH('Project 3'!DA$8,'Term Pricing'!$C$1453:$C$1632,0))*DA111*$D152)+(INDEX('Term Pricing'!$J$1453:$J$1632,MATCH('Project 3'!DA$8,'Term Pricing'!$C$1453:$C$1632,0))*DA111*(1-$D152))</f>
        <v>0</v>
      </c>
      <c r="DB152" s="335">
        <f ca="1">(INDEX('Term Pricing'!$I$1453:$I$1632,MATCH('Project 3'!DB$8,'Term Pricing'!$C$1453:$C$1632,0))*DB111*$D152)+(INDEX('Term Pricing'!$J$1453:$J$1632,MATCH('Project 3'!DB$8,'Term Pricing'!$C$1453:$C$1632,0))*DB111*(1-$D152))</f>
        <v>0</v>
      </c>
    </row>
    <row r="153" spans="1:106">
      <c r="A153" s="151"/>
      <c r="C153" s="34" t="str">
        <f t="shared" si="108"/>
        <v>B200</v>
      </c>
      <c r="D153" s="70">
        <f>Inputs!K97</f>
        <v>0.8</v>
      </c>
      <c r="E153" s="107">
        <v>0.4</v>
      </c>
      <c r="F153" s="110">
        <v>1</v>
      </c>
      <c r="G153" s="54" t="s">
        <v>83</v>
      </c>
      <c r="H153" s="266">
        <f t="shared" ca="1" si="107"/>
        <v>6357657.6000000006</v>
      </c>
      <c r="I153" s="29"/>
      <c r="J153" s="335">
        <f ca="1">(INDEX('Term Pricing'!$K$1453:$K$1632,MATCH('Project 3'!J$8,'Term Pricing'!$C$1453:$C$1632,0))*J112*$D153)+(INDEX('Term Pricing'!$L$1453:$L$1632,MATCH('Project 3'!J$8,'Term Pricing'!$C$1453:$C$1632,0))*J112*(1-$D153))</f>
        <v>0</v>
      </c>
      <c r="K153" s="335">
        <f ca="1">(INDEX('Term Pricing'!$K$1453:$K$1632,MATCH('Project 3'!K$8,'Term Pricing'!$C$1453:$C$1632,0))*K112*$D153)+(INDEX('Term Pricing'!$L$1453:$L$1632,MATCH('Project 3'!K$8,'Term Pricing'!$C$1453:$C$1632,0))*K112*(1-$D153))</f>
        <v>0</v>
      </c>
      <c r="L153" s="335">
        <f ca="1">(INDEX('Term Pricing'!$K$1453:$K$1632,MATCH('Project 3'!L$8,'Term Pricing'!$C$1453:$C$1632,0))*L112*$D153)+(INDEX('Term Pricing'!$L$1453:$L$1632,MATCH('Project 3'!L$8,'Term Pricing'!$C$1453:$C$1632,0))*L112*(1-$D153))</f>
        <v>0</v>
      </c>
      <c r="M153" s="335">
        <f ca="1">(INDEX('Term Pricing'!$K$1453:$K$1632,MATCH('Project 3'!M$8,'Term Pricing'!$C$1453:$C$1632,0))*M112*$D153)+(INDEX('Term Pricing'!$L$1453:$L$1632,MATCH('Project 3'!M$8,'Term Pricing'!$C$1453:$C$1632,0))*M112*(1-$D153))</f>
        <v>0</v>
      </c>
      <c r="N153" s="335">
        <f ca="1">(INDEX('Term Pricing'!$K$1453:$K$1632,MATCH('Project 3'!N$8,'Term Pricing'!$C$1453:$C$1632,0))*N112*$D153)+(INDEX('Term Pricing'!$L$1453:$L$1632,MATCH('Project 3'!N$8,'Term Pricing'!$C$1453:$C$1632,0))*N112*(1-$D153))</f>
        <v>290304</v>
      </c>
      <c r="O153" s="335">
        <f ca="1">(INDEX('Term Pricing'!$K$1453:$K$1632,MATCH('Project 3'!O$8,'Term Pricing'!$C$1453:$C$1632,0))*O112*$D153)+(INDEX('Term Pricing'!$L$1453:$L$1632,MATCH('Project 3'!O$8,'Term Pricing'!$C$1453:$C$1632,0))*O112*(1-$D153))</f>
        <v>299980.79999999999</v>
      </c>
      <c r="P153" s="335">
        <f ca="1">(INDEX('Term Pricing'!$K$1453:$K$1632,MATCH('Project 3'!P$8,'Term Pricing'!$C$1453:$C$1632,0))*P112*$D153)+(INDEX('Term Pricing'!$L$1453:$L$1632,MATCH('Project 3'!P$8,'Term Pricing'!$C$1453:$C$1632,0))*P112*(1-$D153))</f>
        <v>290304</v>
      </c>
      <c r="Q153" s="335">
        <f ca="1">(INDEX('Term Pricing'!$K$1453:$K$1632,MATCH('Project 3'!Q$8,'Term Pricing'!$C$1453:$C$1632,0))*Q112*$D153)+(INDEX('Term Pricing'!$L$1453:$L$1632,MATCH('Project 3'!Q$8,'Term Pricing'!$C$1453:$C$1632,0))*Q112*(1-$D153))</f>
        <v>299980.79999999999</v>
      </c>
      <c r="R153" s="335">
        <f ca="1">(INDEX('Term Pricing'!$K$1453:$K$1632,MATCH('Project 3'!R$8,'Term Pricing'!$C$1453:$C$1632,0))*R112*$D153)+(INDEX('Term Pricing'!$L$1453:$L$1632,MATCH('Project 3'!R$8,'Term Pricing'!$C$1453:$C$1632,0))*R112*(1-$D153))</f>
        <v>299980.79999999999</v>
      </c>
      <c r="S153" s="335">
        <f ca="1">(INDEX('Term Pricing'!$K$1453:$K$1632,MATCH('Project 3'!S$8,'Term Pricing'!$C$1453:$C$1632,0))*S112*$D153)+(INDEX('Term Pricing'!$L$1453:$L$1632,MATCH('Project 3'!S$8,'Term Pricing'!$C$1453:$C$1632,0))*S112*(1-$D153))</f>
        <v>290304</v>
      </c>
      <c r="T153" s="335">
        <f ca="1">(INDEX('Term Pricing'!$K$1453:$K$1632,MATCH('Project 3'!T$8,'Term Pricing'!$C$1453:$C$1632,0))*T112*$D153)+(INDEX('Term Pricing'!$L$1453:$L$1632,MATCH('Project 3'!T$8,'Term Pricing'!$C$1453:$C$1632,0))*T112*(1-$D153))</f>
        <v>299980.79999999999</v>
      </c>
      <c r="U153" s="335">
        <f ca="1">(INDEX('Term Pricing'!$K$1453:$K$1632,MATCH('Project 3'!U$8,'Term Pricing'!$C$1453:$C$1632,0))*U112*$D153)+(INDEX('Term Pricing'!$L$1453:$L$1632,MATCH('Project 3'!U$8,'Term Pricing'!$C$1453:$C$1632,0))*U112*(1-$D153))</f>
        <v>290304</v>
      </c>
      <c r="V153" s="335">
        <f ca="1">(INDEX('Term Pricing'!$K$1453:$K$1632,MATCH('Project 3'!V$8,'Term Pricing'!$C$1453:$C$1632,0))*V112*$D153)+(INDEX('Term Pricing'!$L$1453:$L$1632,MATCH('Project 3'!V$8,'Term Pricing'!$C$1453:$C$1632,0))*V112*(1-$D153))</f>
        <v>299980.79999999999</v>
      </c>
      <c r="W153" s="335">
        <f ca="1">(INDEX('Term Pricing'!$K$1453:$K$1632,MATCH('Project 3'!W$8,'Term Pricing'!$C$1453:$C$1632,0))*W112*$D153)+(INDEX('Term Pricing'!$L$1453:$L$1632,MATCH('Project 3'!W$8,'Term Pricing'!$C$1453:$C$1632,0))*W112*(1-$D153))</f>
        <v>299980.79999999999</v>
      </c>
      <c r="X153" s="335">
        <f ca="1">(INDEX('Term Pricing'!$K$1453:$K$1632,MATCH('Project 3'!X$8,'Term Pricing'!$C$1453:$C$1632,0))*X112*$D153)+(INDEX('Term Pricing'!$L$1453:$L$1632,MATCH('Project 3'!X$8,'Term Pricing'!$C$1453:$C$1632,0))*X112*(1-$D153))</f>
        <v>270950.40000000002</v>
      </c>
      <c r="Y153" s="335">
        <f ca="1">(INDEX('Term Pricing'!$K$1453:$K$1632,MATCH('Project 3'!Y$8,'Term Pricing'!$C$1453:$C$1632,0))*Y112*$D153)+(INDEX('Term Pricing'!$L$1453:$L$1632,MATCH('Project 3'!Y$8,'Term Pricing'!$C$1453:$C$1632,0))*Y112*(1-$D153))</f>
        <v>299980.79999999999</v>
      </c>
      <c r="Z153" s="335">
        <f ca="1">(INDEX('Term Pricing'!$K$1453:$K$1632,MATCH('Project 3'!Z$8,'Term Pricing'!$C$1453:$C$1632,0))*Z112*$D153)+(INDEX('Term Pricing'!$L$1453:$L$1632,MATCH('Project 3'!Z$8,'Term Pricing'!$C$1453:$C$1632,0))*Z112*(1-$D153))</f>
        <v>290304</v>
      </c>
      <c r="AA153" s="335">
        <f ca="1">(INDEX('Term Pricing'!$K$1453:$K$1632,MATCH('Project 3'!AA$8,'Term Pricing'!$C$1453:$C$1632,0))*AA112*$D153)+(INDEX('Term Pricing'!$L$1453:$L$1632,MATCH('Project 3'!AA$8,'Term Pricing'!$C$1453:$C$1632,0))*AA112*(1-$D153))</f>
        <v>299980.79999999999</v>
      </c>
      <c r="AB153" s="335">
        <f ca="1">(INDEX('Term Pricing'!$K$1453:$K$1632,MATCH('Project 3'!AB$8,'Term Pricing'!$C$1453:$C$1632,0))*AB112*$D153)+(INDEX('Term Pricing'!$L$1453:$L$1632,MATCH('Project 3'!AB$8,'Term Pricing'!$C$1453:$C$1632,0))*AB112*(1-$D153))</f>
        <v>290304</v>
      </c>
      <c r="AC153" s="335">
        <f ca="1">(INDEX('Term Pricing'!$K$1453:$K$1632,MATCH('Project 3'!AC$8,'Term Pricing'!$C$1453:$C$1632,0))*AC112*$D153)+(INDEX('Term Pricing'!$L$1453:$L$1632,MATCH('Project 3'!AC$8,'Term Pricing'!$C$1453:$C$1632,0))*AC112*(1-$D153))</f>
        <v>299980.79999999999</v>
      </c>
      <c r="AD153" s="335">
        <f ca="1">(INDEX('Term Pricing'!$K$1453:$K$1632,MATCH('Project 3'!AD$8,'Term Pricing'!$C$1453:$C$1632,0))*AD112*$D153)+(INDEX('Term Pricing'!$L$1453:$L$1632,MATCH('Project 3'!AD$8,'Term Pricing'!$C$1453:$C$1632,0))*AD112*(1-$D153))</f>
        <v>299980.79999999999</v>
      </c>
      <c r="AE153" s="335">
        <f ca="1">(INDEX('Term Pricing'!$K$1453:$K$1632,MATCH('Project 3'!AE$8,'Term Pricing'!$C$1453:$C$1632,0))*AE112*$D153)+(INDEX('Term Pricing'!$L$1453:$L$1632,MATCH('Project 3'!AE$8,'Term Pricing'!$C$1453:$C$1632,0))*AE112*(1-$D153))</f>
        <v>290304</v>
      </c>
      <c r="AF153" s="335">
        <f ca="1">(INDEX('Term Pricing'!$K$1453:$K$1632,MATCH('Project 3'!AF$8,'Term Pricing'!$C$1453:$C$1632,0))*AF112*$D153)+(INDEX('Term Pricing'!$L$1453:$L$1632,MATCH('Project 3'!AF$8,'Term Pricing'!$C$1453:$C$1632,0))*AF112*(1-$D153))</f>
        <v>299980.79999999999</v>
      </c>
      <c r="AG153" s="335">
        <f ca="1">(INDEX('Term Pricing'!$K$1453:$K$1632,MATCH('Project 3'!AG$8,'Term Pricing'!$C$1453:$C$1632,0))*AG112*$D153)+(INDEX('Term Pricing'!$L$1453:$L$1632,MATCH('Project 3'!AG$8,'Term Pricing'!$C$1453:$C$1632,0))*AG112*(1-$D153))</f>
        <v>290304</v>
      </c>
      <c r="AH153" s="335">
        <f ca="1">(INDEX('Term Pricing'!$K$1453:$K$1632,MATCH('Project 3'!AH$8,'Term Pricing'!$C$1453:$C$1632,0))*AH112*$D153)+(INDEX('Term Pricing'!$L$1453:$L$1632,MATCH('Project 3'!AH$8,'Term Pricing'!$C$1453:$C$1632,0))*AH112*(1-$D153))</f>
        <v>299980.79999999999</v>
      </c>
      <c r="AI153" s="335">
        <f ca="1">(INDEX('Term Pricing'!$K$1453:$K$1632,MATCH('Project 3'!AI$8,'Term Pricing'!$C$1453:$C$1632,0))*AI112*$D153)+(INDEX('Term Pricing'!$L$1453:$L$1632,MATCH('Project 3'!AI$8,'Term Pricing'!$C$1453:$C$1632,0))*AI112*(1-$D153))</f>
        <v>299980.79999999999</v>
      </c>
      <c r="AJ153" s="335">
        <f ca="1">(INDEX('Term Pricing'!$K$1453:$K$1632,MATCH('Project 3'!AJ$8,'Term Pricing'!$C$1453:$C$1632,0))*AJ112*$D153)+(INDEX('Term Pricing'!$L$1453:$L$1632,MATCH('Project 3'!AJ$8,'Term Pricing'!$C$1453:$C$1632,0))*AJ112*(1-$D153))</f>
        <v>270950.40000000002</v>
      </c>
      <c r="AK153" s="335">
        <f ca="1">(INDEX('Term Pricing'!$K$1453:$K$1632,MATCH('Project 3'!AK$8,'Term Pricing'!$C$1453:$C$1632,0))*AK112*$D153)+(INDEX('Term Pricing'!$L$1453:$L$1632,MATCH('Project 3'!AK$8,'Term Pricing'!$C$1453:$C$1632,0))*AK112*(1-$D153))</f>
        <v>299980.79999999999</v>
      </c>
      <c r="AL153" s="335">
        <f ca="1">(INDEX('Term Pricing'!$K$1453:$K$1632,MATCH('Project 3'!AL$8,'Term Pricing'!$C$1453:$C$1632,0))*AL112*$D153)+(INDEX('Term Pricing'!$L$1453:$L$1632,MATCH('Project 3'!AL$8,'Term Pricing'!$C$1453:$C$1632,0))*AL112*(1-$D153))</f>
        <v>290304</v>
      </c>
      <c r="AM153" s="335">
        <f ca="1">(INDEX('Term Pricing'!$K$1453:$K$1632,MATCH('Project 3'!AM$8,'Term Pricing'!$C$1453:$C$1632,0))*AM112*$D153)+(INDEX('Term Pricing'!$L$1453:$L$1632,MATCH('Project 3'!AM$8,'Term Pricing'!$C$1453:$C$1632,0))*AM112*(1-$D153))</f>
        <v>299980.79999999999</v>
      </c>
      <c r="AN153" s="335">
        <f ca="1">(INDEX('Term Pricing'!$K$1453:$K$1632,MATCH('Project 3'!AN$8,'Term Pricing'!$C$1453:$C$1632,0))*AN112*$D153)+(INDEX('Term Pricing'!$L$1453:$L$1632,MATCH('Project 3'!AN$8,'Term Pricing'!$C$1453:$C$1632,0))*AN112*(1-$D153))</f>
        <v>290304</v>
      </c>
      <c r="AO153" s="335">
        <f ca="1">(INDEX('Term Pricing'!$K$1453:$K$1632,MATCH('Project 3'!AO$8,'Term Pricing'!$C$1453:$C$1632,0))*AO112*$D153)+(INDEX('Term Pricing'!$L$1453:$L$1632,MATCH('Project 3'!AO$8,'Term Pricing'!$C$1453:$C$1632,0))*AO112*(1-$D153))</f>
        <v>299980.79999999999</v>
      </c>
      <c r="AP153" s="335">
        <f ca="1">(INDEX('Term Pricing'!$K$1453:$K$1632,MATCH('Project 3'!AP$8,'Term Pricing'!$C$1453:$C$1632,0))*AP112*$D153)+(INDEX('Term Pricing'!$L$1453:$L$1632,MATCH('Project 3'!AP$8,'Term Pricing'!$C$1453:$C$1632,0))*AP112*(1-$D153))</f>
        <v>299980.79999999999</v>
      </c>
      <c r="AQ153" s="335">
        <f ca="1">(INDEX('Term Pricing'!$K$1453:$K$1632,MATCH('Project 3'!AQ$8,'Term Pricing'!$C$1453:$C$1632,0))*AQ112*$D153)+(INDEX('Term Pricing'!$L$1453:$L$1632,MATCH('Project 3'!AQ$8,'Term Pricing'!$C$1453:$C$1632,0))*AQ112*(1-$D153))</f>
        <v>290304</v>
      </c>
      <c r="AR153" s="335">
        <f ca="1">(INDEX('Term Pricing'!$K$1453:$K$1632,MATCH('Project 3'!AR$8,'Term Pricing'!$C$1453:$C$1632,0))*AR112*$D153)+(INDEX('Term Pricing'!$L$1453:$L$1632,MATCH('Project 3'!AR$8,'Term Pricing'!$C$1453:$C$1632,0))*AR112*(1-$D153))</f>
        <v>299980.79999999999</v>
      </c>
      <c r="AS153" s="335">
        <f ca="1">(INDEX('Term Pricing'!$K$1453:$K$1632,MATCH('Project 3'!AS$8,'Term Pricing'!$C$1453:$C$1632,0))*AS112*$D153)+(INDEX('Term Pricing'!$L$1453:$L$1632,MATCH('Project 3'!AS$8,'Term Pricing'!$C$1453:$C$1632,0))*AS112*(1-$D153))</f>
        <v>290304</v>
      </c>
      <c r="AT153" s="335">
        <f ca="1">(INDEX('Term Pricing'!$K$1453:$K$1632,MATCH('Project 3'!AT$8,'Term Pricing'!$C$1453:$C$1632,0))*AT112*$D153)+(INDEX('Term Pricing'!$L$1453:$L$1632,MATCH('Project 3'!AT$8,'Term Pricing'!$C$1453:$C$1632,0))*AT112*(1-$D153))</f>
        <v>299980.79999999999</v>
      </c>
      <c r="AU153" s="335">
        <f ca="1">(INDEX('Term Pricing'!$K$1453:$K$1632,MATCH('Project 3'!AU$8,'Term Pricing'!$C$1453:$C$1632,0))*AU112*$D153)+(INDEX('Term Pricing'!$L$1453:$L$1632,MATCH('Project 3'!AU$8,'Term Pricing'!$C$1453:$C$1632,0))*AU112*(1-$D153))</f>
        <v>299980.79999999999</v>
      </c>
      <c r="AV153" s="335">
        <f ca="1">(INDEX('Term Pricing'!$K$1453:$K$1632,MATCH('Project 3'!AV$8,'Term Pricing'!$C$1453:$C$1632,0))*AV112*$D153)+(INDEX('Term Pricing'!$L$1453:$L$1632,MATCH('Project 3'!AV$8,'Term Pricing'!$C$1453:$C$1632,0))*AV112*(1-$D153))</f>
        <v>270950.40000000002</v>
      </c>
      <c r="AW153" s="335">
        <f ca="1">(INDEX('Term Pricing'!$K$1453:$K$1632,MATCH('Project 3'!AW$8,'Term Pricing'!$C$1453:$C$1632,0))*AW112*$D153)+(INDEX('Term Pricing'!$L$1453:$L$1632,MATCH('Project 3'!AW$8,'Term Pricing'!$C$1453:$C$1632,0))*AW112*(1-$D153))</f>
        <v>299980.79999999999</v>
      </c>
      <c r="AX153" s="335">
        <f ca="1">(INDEX('Term Pricing'!$K$1453:$K$1632,MATCH('Project 3'!AX$8,'Term Pricing'!$C$1453:$C$1632,0))*AX112*$D153)+(INDEX('Term Pricing'!$L$1453:$L$1632,MATCH('Project 3'!AX$8,'Term Pricing'!$C$1453:$C$1632,0))*AX112*(1-$D153))</f>
        <v>0</v>
      </c>
      <c r="AY153" s="335">
        <f ca="1">(INDEX('Term Pricing'!$K$1453:$K$1632,MATCH('Project 3'!AY$8,'Term Pricing'!$C$1453:$C$1632,0))*AY112*$D153)+(INDEX('Term Pricing'!$L$1453:$L$1632,MATCH('Project 3'!AY$8,'Term Pricing'!$C$1453:$C$1632,0))*AY112*(1-$D153))</f>
        <v>0</v>
      </c>
      <c r="AZ153" s="335">
        <f ca="1">(INDEX('Term Pricing'!$K$1453:$K$1632,MATCH('Project 3'!AZ$8,'Term Pricing'!$C$1453:$C$1632,0))*AZ112*$D153)+(INDEX('Term Pricing'!$L$1453:$L$1632,MATCH('Project 3'!AZ$8,'Term Pricing'!$C$1453:$C$1632,0))*AZ112*(1-$D153))</f>
        <v>0</v>
      </c>
      <c r="BA153" s="335">
        <f ca="1">(INDEX('Term Pricing'!$K$1453:$K$1632,MATCH('Project 3'!BA$8,'Term Pricing'!$C$1453:$C$1632,0))*BA112*$D153)+(INDEX('Term Pricing'!$L$1453:$L$1632,MATCH('Project 3'!BA$8,'Term Pricing'!$C$1453:$C$1632,0))*BA112*(1-$D153))</f>
        <v>0</v>
      </c>
      <c r="BB153" s="335">
        <f ca="1">(INDEX('Term Pricing'!$K$1453:$K$1632,MATCH('Project 3'!BB$8,'Term Pricing'!$C$1453:$C$1632,0))*BB112*$D153)+(INDEX('Term Pricing'!$L$1453:$L$1632,MATCH('Project 3'!BB$8,'Term Pricing'!$C$1453:$C$1632,0))*BB112*(1-$D153))</f>
        <v>0</v>
      </c>
      <c r="BC153" s="335">
        <f ca="1">(INDEX('Term Pricing'!$K$1453:$K$1632,MATCH('Project 3'!BC$8,'Term Pricing'!$C$1453:$C$1632,0))*BC112*$D153)+(INDEX('Term Pricing'!$L$1453:$L$1632,MATCH('Project 3'!BC$8,'Term Pricing'!$C$1453:$C$1632,0))*BC112*(1-$D153))</f>
        <v>0</v>
      </c>
      <c r="BD153" s="335">
        <f ca="1">(INDEX('Term Pricing'!$K$1453:$K$1632,MATCH('Project 3'!BD$8,'Term Pricing'!$C$1453:$C$1632,0))*BD112*$D153)+(INDEX('Term Pricing'!$L$1453:$L$1632,MATCH('Project 3'!BD$8,'Term Pricing'!$C$1453:$C$1632,0))*BD112*(1-$D153))</f>
        <v>0</v>
      </c>
      <c r="BE153" s="335">
        <f ca="1">(INDEX('Term Pricing'!$K$1453:$K$1632,MATCH('Project 3'!BE$8,'Term Pricing'!$C$1453:$C$1632,0))*BE112*$D153)+(INDEX('Term Pricing'!$L$1453:$L$1632,MATCH('Project 3'!BE$8,'Term Pricing'!$C$1453:$C$1632,0))*BE112*(1-$D153))</f>
        <v>0</v>
      </c>
      <c r="BF153" s="335">
        <f ca="1">(INDEX('Term Pricing'!$K$1453:$K$1632,MATCH('Project 3'!BF$8,'Term Pricing'!$C$1453:$C$1632,0))*BF112*$D153)+(INDEX('Term Pricing'!$L$1453:$L$1632,MATCH('Project 3'!BF$8,'Term Pricing'!$C$1453:$C$1632,0))*BF112*(1-$D153))</f>
        <v>0</v>
      </c>
      <c r="BG153" s="335">
        <f ca="1">(INDEX('Term Pricing'!$K$1453:$K$1632,MATCH('Project 3'!BG$8,'Term Pricing'!$C$1453:$C$1632,0))*BG112*$D153)+(INDEX('Term Pricing'!$L$1453:$L$1632,MATCH('Project 3'!BG$8,'Term Pricing'!$C$1453:$C$1632,0))*BG112*(1-$D153))</f>
        <v>0</v>
      </c>
      <c r="BH153" s="335">
        <f ca="1">(INDEX('Term Pricing'!$K$1453:$K$1632,MATCH('Project 3'!BH$8,'Term Pricing'!$C$1453:$C$1632,0))*BH112*$D153)+(INDEX('Term Pricing'!$L$1453:$L$1632,MATCH('Project 3'!BH$8,'Term Pricing'!$C$1453:$C$1632,0))*BH112*(1-$D153))</f>
        <v>0</v>
      </c>
      <c r="BI153" s="335">
        <f ca="1">(INDEX('Term Pricing'!$K$1453:$K$1632,MATCH('Project 3'!BI$8,'Term Pricing'!$C$1453:$C$1632,0))*BI112*$D153)+(INDEX('Term Pricing'!$L$1453:$L$1632,MATCH('Project 3'!BI$8,'Term Pricing'!$C$1453:$C$1632,0))*BI112*(1-$D153))</f>
        <v>0</v>
      </c>
      <c r="BJ153" s="335">
        <f ca="1">(INDEX('Term Pricing'!$K$1453:$K$1632,MATCH('Project 3'!BJ$8,'Term Pricing'!$C$1453:$C$1632,0))*BJ112*$D153)+(INDEX('Term Pricing'!$L$1453:$L$1632,MATCH('Project 3'!BJ$8,'Term Pricing'!$C$1453:$C$1632,0))*BJ112*(1-$D153))</f>
        <v>0</v>
      </c>
      <c r="BK153" s="335">
        <f ca="1">(INDEX('Term Pricing'!$K$1453:$K$1632,MATCH('Project 3'!BK$8,'Term Pricing'!$C$1453:$C$1632,0))*BK112*$D153)+(INDEX('Term Pricing'!$L$1453:$L$1632,MATCH('Project 3'!BK$8,'Term Pricing'!$C$1453:$C$1632,0))*BK112*(1-$D153))</f>
        <v>0</v>
      </c>
      <c r="BL153" s="335">
        <f ca="1">(INDEX('Term Pricing'!$K$1453:$K$1632,MATCH('Project 3'!BL$8,'Term Pricing'!$C$1453:$C$1632,0))*BL112*$D153)+(INDEX('Term Pricing'!$L$1453:$L$1632,MATCH('Project 3'!BL$8,'Term Pricing'!$C$1453:$C$1632,0))*BL112*(1-$D153))</f>
        <v>0</v>
      </c>
      <c r="BM153" s="335">
        <f ca="1">(INDEX('Term Pricing'!$K$1453:$K$1632,MATCH('Project 3'!BM$8,'Term Pricing'!$C$1453:$C$1632,0))*BM112*$D153)+(INDEX('Term Pricing'!$L$1453:$L$1632,MATCH('Project 3'!BM$8,'Term Pricing'!$C$1453:$C$1632,0))*BM112*(1-$D153))</f>
        <v>0</v>
      </c>
      <c r="BN153" s="335">
        <f ca="1">(INDEX('Term Pricing'!$K$1453:$K$1632,MATCH('Project 3'!BN$8,'Term Pricing'!$C$1453:$C$1632,0))*BN112*$D153)+(INDEX('Term Pricing'!$L$1453:$L$1632,MATCH('Project 3'!BN$8,'Term Pricing'!$C$1453:$C$1632,0))*BN112*(1-$D153))</f>
        <v>0</v>
      </c>
      <c r="BO153" s="335">
        <f ca="1">(INDEX('Term Pricing'!$K$1453:$K$1632,MATCH('Project 3'!BO$8,'Term Pricing'!$C$1453:$C$1632,0))*BO112*$D153)+(INDEX('Term Pricing'!$L$1453:$L$1632,MATCH('Project 3'!BO$8,'Term Pricing'!$C$1453:$C$1632,0))*BO112*(1-$D153))</f>
        <v>0</v>
      </c>
      <c r="BP153" s="335">
        <f ca="1">(INDEX('Term Pricing'!$K$1453:$K$1632,MATCH('Project 3'!BP$8,'Term Pricing'!$C$1453:$C$1632,0))*BP112*$D153)+(INDEX('Term Pricing'!$L$1453:$L$1632,MATCH('Project 3'!BP$8,'Term Pricing'!$C$1453:$C$1632,0))*BP112*(1-$D153))</f>
        <v>0</v>
      </c>
      <c r="BQ153" s="335">
        <f ca="1">(INDEX('Term Pricing'!$K$1453:$K$1632,MATCH('Project 3'!BQ$8,'Term Pricing'!$C$1453:$C$1632,0))*BQ112*$D153)+(INDEX('Term Pricing'!$L$1453:$L$1632,MATCH('Project 3'!BQ$8,'Term Pricing'!$C$1453:$C$1632,0))*BQ112*(1-$D153))</f>
        <v>0</v>
      </c>
      <c r="BR153" s="335">
        <f ca="1">(INDEX('Term Pricing'!$K$1453:$K$1632,MATCH('Project 3'!BR$8,'Term Pricing'!$C$1453:$C$1632,0))*BR112*$D153)+(INDEX('Term Pricing'!$L$1453:$L$1632,MATCH('Project 3'!BR$8,'Term Pricing'!$C$1453:$C$1632,0))*BR112*(1-$D153))</f>
        <v>0</v>
      </c>
      <c r="BS153" s="335">
        <f ca="1">(INDEX('Term Pricing'!$K$1453:$K$1632,MATCH('Project 3'!BS$8,'Term Pricing'!$C$1453:$C$1632,0))*BS112*$D153)+(INDEX('Term Pricing'!$L$1453:$L$1632,MATCH('Project 3'!BS$8,'Term Pricing'!$C$1453:$C$1632,0))*BS112*(1-$D153))</f>
        <v>0</v>
      </c>
      <c r="BT153" s="335">
        <f ca="1">(INDEX('Term Pricing'!$K$1453:$K$1632,MATCH('Project 3'!BT$8,'Term Pricing'!$C$1453:$C$1632,0))*BT112*$D153)+(INDEX('Term Pricing'!$L$1453:$L$1632,MATCH('Project 3'!BT$8,'Term Pricing'!$C$1453:$C$1632,0))*BT112*(1-$D153))</f>
        <v>0</v>
      </c>
      <c r="BU153" s="335">
        <f ca="1">(INDEX('Term Pricing'!$K$1453:$K$1632,MATCH('Project 3'!BU$8,'Term Pricing'!$C$1453:$C$1632,0))*BU112*$D153)+(INDEX('Term Pricing'!$L$1453:$L$1632,MATCH('Project 3'!BU$8,'Term Pricing'!$C$1453:$C$1632,0))*BU112*(1-$D153))</f>
        <v>0</v>
      </c>
      <c r="BV153" s="335">
        <f ca="1">(INDEX('Term Pricing'!$K$1453:$K$1632,MATCH('Project 3'!BV$8,'Term Pricing'!$C$1453:$C$1632,0))*BV112*$D153)+(INDEX('Term Pricing'!$L$1453:$L$1632,MATCH('Project 3'!BV$8,'Term Pricing'!$C$1453:$C$1632,0))*BV112*(1-$D153))</f>
        <v>0</v>
      </c>
      <c r="BW153" s="335">
        <f ca="1">(INDEX('Term Pricing'!$K$1453:$K$1632,MATCH('Project 3'!BW$8,'Term Pricing'!$C$1453:$C$1632,0))*BW112*$D153)+(INDEX('Term Pricing'!$L$1453:$L$1632,MATCH('Project 3'!BW$8,'Term Pricing'!$C$1453:$C$1632,0))*BW112*(1-$D153))</f>
        <v>0</v>
      </c>
      <c r="BX153" s="335">
        <f ca="1">(INDEX('Term Pricing'!$K$1453:$K$1632,MATCH('Project 3'!BX$8,'Term Pricing'!$C$1453:$C$1632,0))*BX112*$D153)+(INDEX('Term Pricing'!$L$1453:$L$1632,MATCH('Project 3'!BX$8,'Term Pricing'!$C$1453:$C$1632,0))*BX112*(1-$D153))</f>
        <v>0</v>
      </c>
      <c r="BY153" s="335">
        <f ca="1">(INDEX('Term Pricing'!$K$1453:$K$1632,MATCH('Project 3'!BY$8,'Term Pricing'!$C$1453:$C$1632,0))*BY112*$D153)+(INDEX('Term Pricing'!$L$1453:$L$1632,MATCH('Project 3'!BY$8,'Term Pricing'!$C$1453:$C$1632,0))*BY112*(1-$D153))</f>
        <v>0</v>
      </c>
      <c r="BZ153" s="335">
        <f ca="1">(INDEX('Term Pricing'!$K$1453:$K$1632,MATCH('Project 3'!BZ$8,'Term Pricing'!$C$1453:$C$1632,0))*BZ112*$D153)+(INDEX('Term Pricing'!$L$1453:$L$1632,MATCH('Project 3'!BZ$8,'Term Pricing'!$C$1453:$C$1632,0))*BZ112*(1-$D153))</f>
        <v>0</v>
      </c>
      <c r="CA153" s="335">
        <f ca="1">(INDEX('Term Pricing'!$K$1453:$K$1632,MATCH('Project 3'!CA$8,'Term Pricing'!$C$1453:$C$1632,0))*CA112*$D153)+(INDEX('Term Pricing'!$L$1453:$L$1632,MATCH('Project 3'!CA$8,'Term Pricing'!$C$1453:$C$1632,0))*CA112*(1-$D153))</f>
        <v>0</v>
      </c>
      <c r="CB153" s="335">
        <f ca="1">(INDEX('Term Pricing'!$K$1453:$K$1632,MATCH('Project 3'!CB$8,'Term Pricing'!$C$1453:$C$1632,0))*CB112*$D153)+(INDEX('Term Pricing'!$L$1453:$L$1632,MATCH('Project 3'!CB$8,'Term Pricing'!$C$1453:$C$1632,0))*CB112*(1-$D153))</f>
        <v>0</v>
      </c>
      <c r="CC153" s="335">
        <f ca="1">(INDEX('Term Pricing'!$K$1453:$K$1632,MATCH('Project 3'!CC$8,'Term Pricing'!$C$1453:$C$1632,0))*CC112*$D153)+(INDEX('Term Pricing'!$L$1453:$L$1632,MATCH('Project 3'!CC$8,'Term Pricing'!$C$1453:$C$1632,0))*CC112*(1-$D153))</f>
        <v>0</v>
      </c>
      <c r="CD153" s="335">
        <f ca="1">(INDEX('Term Pricing'!$K$1453:$K$1632,MATCH('Project 3'!CD$8,'Term Pricing'!$C$1453:$C$1632,0))*CD112*$D153)+(INDEX('Term Pricing'!$L$1453:$L$1632,MATCH('Project 3'!CD$8,'Term Pricing'!$C$1453:$C$1632,0))*CD112*(1-$D153))</f>
        <v>0</v>
      </c>
      <c r="CE153" s="335">
        <f ca="1">(INDEX('Term Pricing'!$K$1453:$K$1632,MATCH('Project 3'!CE$8,'Term Pricing'!$C$1453:$C$1632,0))*CE112*$D153)+(INDEX('Term Pricing'!$L$1453:$L$1632,MATCH('Project 3'!CE$8,'Term Pricing'!$C$1453:$C$1632,0))*CE112*(1-$D153))</f>
        <v>0</v>
      </c>
      <c r="CF153" s="335">
        <f ca="1">(INDEX('Term Pricing'!$K$1453:$K$1632,MATCH('Project 3'!CF$8,'Term Pricing'!$C$1453:$C$1632,0))*CF112*$D153)+(INDEX('Term Pricing'!$L$1453:$L$1632,MATCH('Project 3'!CF$8,'Term Pricing'!$C$1453:$C$1632,0))*CF112*(1-$D153))</f>
        <v>0</v>
      </c>
      <c r="CG153" s="335">
        <f ca="1">(INDEX('Term Pricing'!$K$1453:$K$1632,MATCH('Project 3'!CG$8,'Term Pricing'!$C$1453:$C$1632,0))*CG112*$D153)+(INDEX('Term Pricing'!$L$1453:$L$1632,MATCH('Project 3'!CG$8,'Term Pricing'!$C$1453:$C$1632,0))*CG112*(1-$D153))</f>
        <v>0</v>
      </c>
      <c r="CH153" s="335">
        <f ca="1">(INDEX('Term Pricing'!$K$1453:$K$1632,MATCH('Project 3'!CH$8,'Term Pricing'!$C$1453:$C$1632,0))*CH112*$D153)+(INDEX('Term Pricing'!$L$1453:$L$1632,MATCH('Project 3'!CH$8,'Term Pricing'!$C$1453:$C$1632,0))*CH112*(1-$D153))</f>
        <v>0</v>
      </c>
      <c r="CI153" s="335">
        <f ca="1">(INDEX('Term Pricing'!$K$1453:$K$1632,MATCH('Project 3'!CI$8,'Term Pricing'!$C$1453:$C$1632,0))*CI112*$D153)+(INDEX('Term Pricing'!$L$1453:$L$1632,MATCH('Project 3'!CI$8,'Term Pricing'!$C$1453:$C$1632,0))*CI112*(1-$D153))</f>
        <v>0</v>
      </c>
      <c r="CJ153" s="335">
        <f ca="1">(INDEX('Term Pricing'!$K$1453:$K$1632,MATCH('Project 3'!CJ$8,'Term Pricing'!$C$1453:$C$1632,0))*CJ112*$D153)+(INDEX('Term Pricing'!$L$1453:$L$1632,MATCH('Project 3'!CJ$8,'Term Pricing'!$C$1453:$C$1632,0))*CJ112*(1-$D153))</f>
        <v>0</v>
      </c>
      <c r="CK153" s="335">
        <f ca="1">(INDEX('Term Pricing'!$K$1453:$K$1632,MATCH('Project 3'!CK$8,'Term Pricing'!$C$1453:$C$1632,0))*CK112*$D153)+(INDEX('Term Pricing'!$L$1453:$L$1632,MATCH('Project 3'!CK$8,'Term Pricing'!$C$1453:$C$1632,0))*CK112*(1-$D153))</f>
        <v>0</v>
      </c>
      <c r="CL153" s="335">
        <f ca="1">(INDEX('Term Pricing'!$K$1453:$K$1632,MATCH('Project 3'!CL$8,'Term Pricing'!$C$1453:$C$1632,0))*CL112*$D153)+(INDEX('Term Pricing'!$L$1453:$L$1632,MATCH('Project 3'!CL$8,'Term Pricing'!$C$1453:$C$1632,0))*CL112*(1-$D153))</f>
        <v>0</v>
      </c>
      <c r="CM153" s="335">
        <f ca="1">(INDEX('Term Pricing'!$K$1453:$K$1632,MATCH('Project 3'!CM$8,'Term Pricing'!$C$1453:$C$1632,0))*CM112*$D153)+(INDEX('Term Pricing'!$L$1453:$L$1632,MATCH('Project 3'!CM$8,'Term Pricing'!$C$1453:$C$1632,0))*CM112*(1-$D153))</f>
        <v>0</v>
      </c>
      <c r="CN153" s="335">
        <f ca="1">(INDEX('Term Pricing'!$K$1453:$K$1632,MATCH('Project 3'!CN$8,'Term Pricing'!$C$1453:$C$1632,0))*CN112*$D153)+(INDEX('Term Pricing'!$L$1453:$L$1632,MATCH('Project 3'!CN$8,'Term Pricing'!$C$1453:$C$1632,0))*CN112*(1-$D153))</f>
        <v>0</v>
      </c>
      <c r="CO153" s="335">
        <f ca="1">(INDEX('Term Pricing'!$K$1453:$K$1632,MATCH('Project 3'!CO$8,'Term Pricing'!$C$1453:$C$1632,0))*CO112*$D153)+(INDEX('Term Pricing'!$L$1453:$L$1632,MATCH('Project 3'!CO$8,'Term Pricing'!$C$1453:$C$1632,0))*CO112*(1-$D153))</f>
        <v>0</v>
      </c>
      <c r="CP153" s="335">
        <f ca="1">(INDEX('Term Pricing'!$K$1453:$K$1632,MATCH('Project 3'!CP$8,'Term Pricing'!$C$1453:$C$1632,0))*CP112*$D153)+(INDEX('Term Pricing'!$L$1453:$L$1632,MATCH('Project 3'!CP$8,'Term Pricing'!$C$1453:$C$1632,0))*CP112*(1-$D153))</f>
        <v>0</v>
      </c>
      <c r="CQ153" s="335">
        <f ca="1">(INDEX('Term Pricing'!$K$1453:$K$1632,MATCH('Project 3'!CQ$8,'Term Pricing'!$C$1453:$C$1632,0))*CQ112*$D153)+(INDEX('Term Pricing'!$L$1453:$L$1632,MATCH('Project 3'!CQ$8,'Term Pricing'!$C$1453:$C$1632,0))*CQ112*(1-$D153))</f>
        <v>0</v>
      </c>
      <c r="CR153" s="335">
        <f ca="1">(INDEX('Term Pricing'!$K$1453:$K$1632,MATCH('Project 3'!CR$8,'Term Pricing'!$C$1453:$C$1632,0))*CR112*$D153)+(INDEX('Term Pricing'!$L$1453:$L$1632,MATCH('Project 3'!CR$8,'Term Pricing'!$C$1453:$C$1632,0))*CR112*(1-$D153))</f>
        <v>0</v>
      </c>
      <c r="CS153" s="335">
        <f ca="1">(INDEX('Term Pricing'!$K$1453:$K$1632,MATCH('Project 3'!CS$8,'Term Pricing'!$C$1453:$C$1632,0))*CS112*$D153)+(INDEX('Term Pricing'!$L$1453:$L$1632,MATCH('Project 3'!CS$8,'Term Pricing'!$C$1453:$C$1632,0))*CS112*(1-$D153))</f>
        <v>0</v>
      </c>
      <c r="CT153" s="335">
        <f ca="1">(INDEX('Term Pricing'!$K$1453:$K$1632,MATCH('Project 3'!CT$8,'Term Pricing'!$C$1453:$C$1632,0))*CT112*$D153)+(INDEX('Term Pricing'!$L$1453:$L$1632,MATCH('Project 3'!CT$8,'Term Pricing'!$C$1453:$C$1632,0))*CT112*(1-$D153))</f>
        <v>0</v>
      </c>
      <c r="CU153" s="335">
        <f ca="1">(INDEX('Term Pricing'!$K$1453:$K$1632,MATCH('Project 3'!CU$8,'Term Pricing'!$C$1453:$C$1632,0))*CU112*$D153)+(INDEX('Term Pricing'!$L$1453:$L$1632,MATCH('Project 3'!CU$8,'Term Pricing'!$C$1453:$C$1632,0))*CU112*(1-$D153))</f>
        <v>0</v>
      </c>
      <c r="CV153" s="335">
        <f ca="1">(INDEX('Term Pricing'!$K$1453:$K$1632,MATCH('Project 3'!CV$8,'Term Pricing'!$C$1453:$C$1632,0))*CV112*$D153)+(INDEX('Term Pricing'!$L$1453:$L$1632,MATCH('Project 3'!CV$8,'Term Pricing'!$C$1453:$C$1632,0))*CV112*(1-$D153))</f>
        <v>0</v>
      </c>
      <c r="CW153" s="335">
        <f ca="1">(INDEX('Term Pricing'!$K$1453:$K$1632,MATCH('Project 3'!CW$8,'Term Pricing'!$C$1453:$C$1632,0))*CW112*$D153)+(INDEX('Term Pricing'!$L$1453:$L$1632,MATCH('Project 3'!CW$8,'Term Pricing'!$C$1453:$C$1632,0))*CW112*(1-$D153))</f>
        <v>0</v>
      </c>
      <c r="CX153" s="335">
        <f ca="1">(INDEX('Term Pricing'!$K$1453:$K$1632,MATCH('Project 3'!CX$8,'Term Pricing'!$C$1453:$C$1632,0))*CX112*$D153)+(INDEX('Term Pricing'!$L$1453:$L$1632,MATCH('Project 3'!CX$8,'Term Pricing'!$C$1453:$C$1632,0))*CX112*(1-$D153))</f>
        <v>0</v>
      </c>
      <c r="CY153" s="335">
        <f ca="1">(INDEX('Term Pricing'!$K$1453:$K$1632,MATCH('Project 3'!CY$8,'Term Pricing'!$C$1453:$C$1632,0))*CY112*$D153)+(INDEX('Term Pricing'!$L$1453:$L$1632,MATCH('Project 3'!CY$8,'Term Pricing'!$C$1453:$C$1632,0))*CY112*(1-$D153))</f>
        <v>0</v>
      </c>
      <c r="CZ153" s="335">
        <f ca="1">(INDEX('Term Pricing'!$K$1453:$K$1632,MATCH('Project 3'!CZ$8,'Term Pricing'!$C$1453:$C$1632,0))*CZ112*$D153)+(INDEX('Term Pricing'!$L$1453:$L$1632,MATCH('Project 3'!CZ$8,'Term Pricing'!$C$1453:$C$1632,0))*CZ112*(1-$D153))</f>
        <v>0</v>
      </c>
      <c r="DA153" s="335">
        <f ca="1">(INDEX('Term Pricing'!$K$1453:$K$1632,MATCH('Project 3'!DA$8,'Term Pricing'!$C$1453:$C$1632,0))*DA112*$D153)+(INDEX('Term Pricing'!$L$1453:$L$1632,MATCH('Project 3'!DA$8,'Term Pricing'!$C$1453:$C$1632,0))*DA112*(1-$D153))</f>
        <v>0</v>
      </c>
      <c r="DB153" s="335">
        <f ca="1">(INDEX('Term Pricing'!$K$1453:$K$1632,MATCH('Project 3'!DB$8,'Term Pricing'!$C$1453:$C$1632,0))*DB112*$D153)+(INDEX('Term Pricing'!$L$1453:$L$1632,MATCH('Project 3'!DB$8,'Term Pricing'!$C$1453:$C$1632,0))*DB112*(1-$D153))</f>
        <v>0</v>
      </c>
    </row>
    <row r="154" spans="1:106">
      <c r="A154" s="151"/>
      <c r="C154" s="34" t="str">
        <f t="shared" si="108"/>
        <v>R100</v>
      </c>
      <c r="D154" s="70">
        <f>Inputs!K98</f>
        <v>0.8</v>
      </c>
      <c r="E154" s="107">
        <v>0.25</v>
      </c>
      <c r="F154" s="110">
        <v>1</v>
      </c>
      <c r="G154" s="54" t="s">
        <v>83</v>
      </c>
      <c r="H154" s="266">
        <f t="shared" ca="1" si="107"/>
        <v>4126055.2201167429</v>
      </c>
      <c r="I154" s="29"/>
      <c r="J154" s="335">
        <f ca="1">(INDEX('Term Pricing'!$M$1453:$M$1632,MATCH('Project 3'!J$8,'Term Pricing'!$C$1453:$C$1632,0))*J113*$D154)+(INDEX('Term Pricing'!$N$1453:$N$1632,MATCH('Project 3'!J$8,'Term Pricing'!$C$1453:$C$1632,0))*J113*(1-$D154))</f>
        <v>0</v>
      </c>
      <c r="K154" s="335">
        <f ca="1">(INDEX('Term Pricing'!$M$1453:$M$1632,MATCH('Project 3'!K$8,'Term Pricing'!$C$1453:$C$1632,0))*K113*$D154)+(INDEX('Term Pricing'!$N$1453:$N$1632,MATCH('Project 3'!K$8,'Term Pricing'!$C$1453:$C$1632,0))*K113*(1-$D154))</f>
        <v>0</v>
      </c>
      <c r="L154" s="335">
        <f ca="1">(INDEX('Term Pricing'!$M$1453:$M$1632,MATCH('Project 3'!L$8,'Term Pricing'!$C$1453:$C$1632,0))*L113*$D154)+(INDEX('Term Pricing'!$N$1453:$N$1632,MATCH('Project 3'!L$8,'Term Pricing'!$C$1453:$C$1632,0))*L113*(1-$D154))</f>
        <v>0</v>
      </c>
      <c r="M154" s="335">
        <f ca="1">(INDEX('Term Pricing'!$M$1453:$M$1632,MATCH('Project 3'!M$8,'Term Pricing'!$C$1453:$C$1632,0))*M113*$D154)+(INDEX('Term Pricing'!$N$1453:$N$1632,MATCH('Project 3'!M$8,'Term Pricing'!$C$1453:$C$1632,0))*M113*(1-$D154))</f>
        <v>0</v>
      </c>
      <c r="N154" s="335">
        <f ca="1">(INDEX('Term Pricing'!$M$1453:$M$1632,MATCH('Project 3'!N$8,'Term Pricing'!$C$1453:$C$1632,0))*N113*$D154)+(INDEX('Term Pricing'!$N$1453:$N$1632,MATCH('Project 3'!N$8,'Term Pricing'!$C$1453:$C$1632,0))*N113*(1-$D154))</f>
        <v>197761.45712743729</v>
      </c>
      <c r="O154" s="335">
        <f ca="1">(INDEX('Term Pricing'!$M$1453:$M$1632,MATCH('Project 3'!O$8,'Term Pricing'!$C$1453:$C$1632,0))*O113*$D154)+(INDEX('Term Pricing'!$N$1453:$N$1632,MATCH('Project 3'!O$8,'Term Pricing'!$C$1453:$C$1632,0))*O113*(1-$D154))</f>
        <v>201847.85372911717</v>
      </c>
      <c r="P154" s="335">
        <f ca="1">(INDEX('Term Pricing'!$M$1453:$M$1632,MATCH('Project 3'!P$8,'Term Pricing'!$C$1453:$C$1632,0))*P113*$D154)+(INDEX('Term Pricing'!$N$1453:$N$1632,MATCH('Project 3'!P$8,'Term Pricing'!$C$1453:$C$1632,0))*P113*(1-$D154))</f>
        <v>192861.48982365616</v>
      </c>
      <c r="Q154" s="335">
        <f ca="1">(INDEX('Term Pricing'!$M$1453:$M$1632,MATCH('Project 3'!Q$8,'Term Pricing'!$C$1453:$C$1632,0))*Q113*$D154)+(INDEX('Term Pricing'!$N$1453:$N$1632,MATCH('Project 3'!Q$8,'Term Pricing'!$C$1453:$C$1632,0))*Q113*(1-$D154))</f>
        <v>196683.33742645913</v>
      </c>
      <c r="R154" s="335">
        <f ca="1">(INDEX('Term Pricing'!$M$1453:$M$1632,MATCH('Project 3'!R$8,'Term Pricing'!$C$1453:$C$1632,0))*R113*$D154)+(INDEX('Term Pricing'!$N$1453:$N$1632,MATCH('Project 3'!R$8,'Term Pricing'!$C$1453:$C$1632,0))*R113*(1-$D154))</f>
        <v>194030.05840530209</v>
      </c>
      <c r="S154" s="335">
        <f ca="1">(INDEX('Term Pricing'!$M$1453:$M$1632,MATCH('Project 3'!S$8,'Term Pricing'!$C$1453:$C$1632,0))*S113*$D154)+(INDEX('Term Pricing'!$N$1453:$N$1632,MATCH('Project 3'!S$8,'Term Pricing'!$C$1453:$C$1632,0))*S113*(1-$D154))</f>
        <v>185161.15064015531</v>
      </c>
      <c r="T154" s="335">
        <f ca="1">(INDEX('Term Pricing'!$M$1453:$M$1632,MATCH('Project 3'!T$8,'Term Pricing'!$C$1453:$C$1632,0))*T113*$D154)+(INDEX('Term Pricing'!$N$1453:$N$1632,MATCH('Project 3'!T$8,'Term Pricing'!$C$1453:$C$1632,0))*T113*(1-$D154))</f>
        <v>188595.56700622541</v>
      </c>
      <c r="U154" s="335">
        <f ca="1">(INDEX('Term Pricing'!$M$1453:$M$1632,MATCH('Project 3'!U$8,'Term Pricing'!$C$1453:$C$1632,0))*U113*$D154)+(INDEX('Term Pricing'!$N$1453:$N$1632,MATCH('Project 3'!U$8,'Term Pricing'!$C$1453:$C$1632,0))*U113*(1-$D154))</f>
        <v>179825.84660528626</v>
      </c>
      <c r="V154" s="335">
        <f ca="1">(INDEX('Term Pricing'!$M$1453:$M$1632,MATCH('Project 3'!V$8,'Term Pricing'!$C$1453:$C$1632,0))*V113*$D154)+(INDEX('Term Pricing'!$N$1453:$N$1632,MATCH('Project 3'!V$8,'Term Pricing'!$C$1453:$C$1632,0))*V113*(1-$D154))</f>
        <v>183009.46454589922</v>
      </c>
      <c r="W154" s="335">
        <f ca="1">(INDEX('Term Pricing'!$M$1453:$M$1632,MATCH('Project 3'!W$8,'Term Pricing'!$C$1453:$C$1632,0))*W113*$D154)+(INDEX('Term Pricing'!$N$1453:$N$1632,MATCH('Project 3'!W$8,'Term Pricing'!$C$1453:$C$1632,0))*W113*(1-$D154))</f>
        <v>180166.68932488587</v>
      </c>
      <c r="X154" s="335">
        <f ca="1">(INDEX('Term Pricing'!$M$1453:$M$1632,MATCH('Project 3'!X$8,'Term Pricing'!$C$1453:$C$1632,0))*X113*$D154)+(INDEX('Term Pricing'!$N$1453:$N$1632,MATCH('Project 3'!X$8,'Term Pricing'!$C$1453:$C$1632,0))*X113*(1-$D154))</f>
        <v>160137.02607954299</v>
      </c>
      <c r="Y154" s="335">
        <f ca="1">(INDEX('Term Pricing'!$M$1453:$M$1632,MATCH('Project 3'!Y$8,'Term Pricing'!$C$1453:$C$1632,0))*Y113*$D154)+(INDEX('Term Pricing'!$N$1453:$N$1632,MATCH('Project 3'!Y$8,'Term Pricing'!$C$1453:$C$1632,0))*Y113*(1-$D154))</f>
        <v>174395.92964820753</v>
      </c>
      <c r="Z154" s="335">
        <f ca="1">(INDEX('Term Pricing'!$M$1453:$M$1632,MATCH('Project 3'!Z$8,'Term Pricing'!$C$1453:$C$1632,0))*Z113*$D154)+(INDEX('Term Pricing'!$N$1453:$N$1632,MATCH('Project 3'!Z$8,'Term Pricing'!$C$1453:$C$1632,0))*Z113*(1-$D154))</f>
        <v>165942.20357979561</v>
      </c>
      <c r="AA154" s="335">
        <f ca="1">(INDEX('Term Pricing'!$M$1453:$M$1632,MATCH('Project 3'!AA$8,'Term Pricing'!$C$1453:$C$1632,0))*AA113*$D154)+(INDEX('Term Pricing'!$N$1453:$N$1632,MATCH('Project 3'!AA$8,'Term Pricing'!$C$1453:$C$1632,0))*AA113*(1-$D154))</f>
        <v>168530.41450926781</v>
      </c>
      <c r="AB154" s="335">
        <f ca="1">(INDEX('Term Pricing'!$M$1453:$M$1632,MATCH('Project 3'!AB$8,'Term Pricing'!$C$1453:$C$1632,0))*AB113*$D154)+(INDEX('Term Pricing'!$N$1453:$N$1632,MATCH('Project 3'!AB$8,'Term Pricing'!$C$1453:$C$1632,0))*AB113*(1-$D154))</f>
        <v>160228.18780977733</v>
      </c>
      <c r="AC154" s="335">
        <f ca="1">(INDEX('Term Pricing'!$M$1453:$M$1632,MATCH('Project 3'!AC$8,'Term Pricing'!$C$1453:$C$1632,0))*AC113*$D154)+(INDEX('Term Pricing'!$N$1453:$N$1632,MATCH('Project 3'!AC$8,'Term Pricing'!$C$1453:$C$1632,0))*AC113*(1-$D154))</f>
        <v>162592.50782357118</v>
      </c>
      <c r="AD154" s="335">
        <f ca="1">(INDEX('Term Pricing'!$M$1453:$M$1632,MATCH('Project 3'!AD$8,'Term Pricing'!$C$1453:$C$1632,0))*AD113*$D154)+(INDEX('Term Pricing'!$N$1453:$N$1632,MATCH('Project 3'!AD$8,'Term Pricing'!$C$1453:$C$1632,0))*AD113*(1-$D154))</f>
        <v>159603.28387824673</v>
      </c>
      <c r="AE154" s="335">
        <f ca="1">(INDEX('Term Pricing'!$M$1453:$M$1632,MATCH('Project 3'!AE$8,'Term Pricing'!$C$1453:$C$1632,0))*AE113*$D154)+(INDEX('Term Pricing'!$N$1453:$N$1632,MATCH('Project 3'!AE$8,'Term Pricing'!$C$1453:$C$1632,0))*AE113*(1-$D154))</f>
        <v>151552.40233620303</v>
      </c>
      <c r="AF154" s="335">
        <f ca="1">(INDEX('Term Pricing'!$M$1453:$M$1632,MATCH('Project 3'!AF$8,'Term Pricing'!$C$1453:$C$1632,0))*AF113*$D154)+(INDEX('Term Pricing'!$N$1453:$N$1632,MATCH('Project 3'!AF$8,'Term Pricing'!$C$1453:$C$1632,0))*AF113*(1-$D154))</f>
        <v>153597.75857608815</v>
      </c>
      <c r="AG154" s="335">
        <f ca="1">(INDEX('Term Pricing'!$M$1453:$M$1632,MATCH('Project 3'!AG$8,'Term Pricing'!$C$1453:$C$1632,0))*AG113*$D154)+(INDEX('Term Pricing'!$N$1453:$N$1632,MATCH('Project 3'!AG$8,'Term Pricing'!$C$1453:$C$1632,0))*AG113*(1-$D154))</f>
        <v>145729.08918773013</v>
      </c>
      <c r="AH154" s="335">
        <f ca="1">(INDEX('Term Pricing'!$M$1453:$M$1632,MATCH('Project 3'!AH$8,'Term Pricing'!$C$1453:$C$1632,0))*AH113*$D154)+(INDEX('Term Pricing'!$N$1453:$N$1632,MATCH('Project 3'!AH$8,'Term Pricing'!$C$1453:$C$1632,0))*AH113*(1-$D154))</f>
        <v>147573.61747091371</v>
      </c>
      <c r="AI154" s="335">
        <f ca="1">(INDEX('Term Pricing'!$M$1453:$M$1632,MATCH('Project 3'!AI$8,'Term Pricing'!$C$1453:$C$1632,0))*AI113*$D154)+(INDEX('Term Pricing'!$N$1453:$N$1632,MATCH('Project 3'!AI$8,'Term Pricing'!$C$1453:$C$1632,0))*AI113*(1-$D154))</f>
        <v>144569.02518595144</v>
      </c>
      <c r="AJ154" s="335">
        <f ca="1">(INDEX('Term Pricing'!$M$1453:$M$1632,MATCH('Project 3'!AJ$8,'Term Pricing'!$C$1453:$C$1632,0))*AJ113*$D154)+(INDEX('Term Pricing'!$N$1453:$N$1632,MATCH('Project 3'!AJ$8,'Term Pricing'!$C$1453:$C$1632,0))*AJ113*(1-$D154))</f>
        <v>128162.04153632469</v>
      </c>
      <c r="AK154" s="335">
        <f ca="1">(INDEX('Term Pricing'!$M$1453:$M$1632,MATCH('Project 3'!AK$8,'Term Pricing'!$C$1453:$C$1632,0))*AK113*$D154)+(INDEX('Term Pricing'!$N$1453:$N$1632,MATCH('Project 3'!AK$8,'Term Pricing'!$C$1453:$C$1632,0))*AK113*(1-$D154))</f>
        <v>139223.083769805</v>
      </c>
      <c r="AL154" s="335">
        <f ca="1">(INDEX('Term Pricing'!$M$1453:$M$1632,MATCH('Project 3'!AL$8,'Term Pricing'!$C$1453:$C$1632,0))*AL113*$D154)+(INDEX('Term Pricing'!$N$1453:$N$1632,MATCH('Project 3'!AL$8,'Term Pricing'!$C$1453:$C$1632,0))*AL113*(1-$D154))</f>
        <v>132154.1637764099</v>
      </c>
      <c r="AM154" s="335">
        <f ca="1">(INDEX('Term Pricing'!$M$1453:$M$1632,MATCH('Project 3'!AM$8,'Term Pricing'!$C$1453:$C$1632,0))*AM113*$D154)+(INDEX('Term Pricing'!$N$1453:$N$1632,MATCH('Project 3'!AM$8,'Term Pricing'!$C$1453:$C$1632,0))*AM113*(1-$D154))</f>
        <v>133904.38418370415</v>
      </c>
      <c r="AN154" s="335">
        <f ca="1">(INDEX('Term Pricing'!$M$1453:$M$1632,MATCH('Project 3'!AN$8,'Term Pricing'!$C$1453:$C$1632,0))*AN113*$D154)+(INDEX('Term Pricing'!$N$1453:$N$1632,MATCH('Project 3'!AN$8,'Term Pricing'!$C$1453:$C$1632,0))*AN113*(1-$D154))</f>
        <v>127026.10811730989</v>
      </c>
      <c r="AO154" s="335">
        <f ca="1">(INDEX('Term Pricing'!$M$1453:$M$1632,MATCH('Project 3'!AO$8,'Term Pricing'!$C$1453:$C$1632,0))*AO113*$D154)+(INDEX('Term Pricing'!$N$1453:$N$1632,MATCH('Project 3'!AO$8,'Term Pricing'!$C$1453:$C$1632,0))*AO113*(1-$D154))</f>
        <v>128629.01044318874</v>
      </c>
      <c r="AP154" s="335">
        <f ca="1">(INDEX('Term Pricing'!$M$1453:$M$1632,MATCH('Project 3'!AP$8,'Term Pricing'!$C$1453:$C$1632,0))*AP113*$D154)+(INDEX('Term Pricing'!$N$1453:$N$1632,MATCH('Project 3'!AP$8,'Term Pricing'!$C$1453:$C$1632,0))*AP113*(1-$D154))</f>
        <v>126012.34591957561</v>
      </c>
      <c r="AQ154" s="335">
        <f ca="1">(INDEX('Term Pricing'!$M$1453:$M$1632,MATCH('Project 3'!AQ$8,'Term Pricing'!$C$1453:$C$1632,0))*AQ113*$D154)+(INDEX('Term Pricing'!$N$1453:$N$1632,MATCH('Project 3'!AQ$8,'Term Pricing'!$C$1453:$C$1632,0))*AQ113*(1-$D154))</f>
        <v>119431.08614256342</v>
      </c>
      <c r="AR154" s="335">
        <f ca="1">(INDEX('Term Pricing'!$M$1453:$M$1632,MATCH('Project 3'!AR$8,'Term Pricing'!$C$1453:$C$1632,0))*AR113*$D154)+(INDEX('Term Pricing'!$N$1453:$N$1632,MATCH('Project 3'!AR$8,'Term Pricing'!$C$1453:$C$1632,0))*AR113*(1-$D154))</f>
        <v>120830.08103409705</v>
      </c>
      <c r="AS154" s="335">
        <f ca="1">(INDEX('Term Pricing'!$M$1453:$M$1632,MATCH('Project 3'!AS$8,'Term Pricing'!$C$1453:$C$1632,0))*AS113*$D154)+(INDEX('Term Pricing'!$N$1453:$N$1632,MATCH('Project 3'!AS$8,'Term Pricing'!$C$1453:$C$1632,0))*AS113*(1-$D154))</f>
        <v>114452.80552945675</v>
      </c>
      <c r="AT154" s="335">
        <f ca="1">(INDEX('Term Pricing'!$M$1453:$M$1632,MATCH('Project 3'!AT$8,'Term Pricing'!$C$1453:$C$1632,0))*AT113*$D154)+(INDEX('Term Pricing'!$N$1453:$N$1632,MATCH('Project 3'!AT$8,'Term Pricing'!$C$1453:$C$1632,0))*AT113*(1-$D154))</f>
        <v>115727.18802609504</v>
      </c>
      <c r="AU154" s="335">
        <f ca="1">(INDEX('Term Pricing'!$M$1453:$M$1632,MATCH('Project 3'!AU$8,'Term Pricing'!$C$1453:$C$1632,0))*AU113*$D154)+(INDEX('Term Pricing'!$N$1453:$N$1632,MATCH('Project 3'!AU$8,'Term Pricing'!$C$1453:$C$1632,0))*AU113*(1-$D154))</f>
        <v>113209.49315967233</v>
      </c>
      <c r="AV154" s="335">
        <f ca="1">(INDEX('Term Pricing'!$M$1453:$M$1632,MATCH('Project 3'!AV$8,'Term Pricing'!$C$1453:$C$1632,0))*AV113*$D154)+(INDEX('Term Pricing'!$N$1453:$N$1632,MATCH('Project 3'!AV$8,'Term Pricing'!$C$1453:$C$1632,0))*AV113*(1-$D154))</f>
        <v>100001.81242100261</v>
      </c>
      <c r="AW154" s="335">
        <f ca="1">(INDEX('Term Pricing'!$M$1453:$M$1632,MATCH('Project 3'!AW$8,'Term Pricing'!$C$1453:$C$1632,0))*AW113*$D154)+(INDEX('Term Pricing'!$N$1453:$N$1632,MATCH('Project 3'!AW$8,'Term Pricing'!$C$1453:$C$1632,0))*AW113*(1-$D154))</f>
        <v>108248.99537673332</v>
      </c>
      <c r="AX154" s="335">
        <f ca="1">(INDEX('Term Pricing'!$M$1453:$M$1632,MATCH('Project 3'!AX$8,'Term Pricing'!$C$1453:$C$1632,0))*AX113*$D154)+(INDEX('Term Pricing'!$N$1453:$N$1632,MATCH('Project 3'!AX$8,'Term Pricing'!$C$1453:$C$1632,0))*AX113*(1-$D154))</f>
        <v>0</v>
      </c>
      <c r="AY154" s="335">
        <f ca="1">(INDEX('Term Pricing'!$M$1453:$M$1632,MATCH('Project 3'!AY$8,'Term Pricing'!$C$1453:$C$1632,0))*AY113*$D154)+(INDEX('Term Pricing'!$N$1453:$N$1632,MATCH('Project 3'!AY$8,'Term Pricing'!$C$1453:$C$1632,0))*AY113*(1-$D154))</f>
        <v>0</v>
      </c>
      <c r="AZ154" s="335">
        <f ca="1">(INDEX('Term Pricing'!$M$1453:$M$1632,MATCH('Project 3'!AZ$8,'Term Pricing'!$C$1453:$C$1632,0))*AZ113*$D154)+(INDEX('Term Pricing'!$N$1453:$N$1632,MATCH('Project 3'!AZ$8,'Term Pricing'!$C$1453:$C$1632,0))*AZ113*(1-$D154))</f>
        <v>0</v>
      </c>
      <c r="BA154" s="335">
        <f ca="1">(INDEX('Term Pricing'!$M$1453:$M$1632,MATCH('Project 3'!BA$8,'Term Pricing'!$C$1453:$C$1632,0))*BA113*$D154)+(INDEX('Term Pricing'!$N$1453:$N$1632,MATCH('Project 3'!BA$8,'Term Pricing'!$C$1453:$C$1632,0))*BA113*(1-$D154))</f>
        <v>0</v>
      </c>
      <c r="BB154" s="335">
        <f ca="1">(INDEX('Term Pricing'!$M$1453:$M$1632,MATCH('Project 3'!BB$8,'Term Pricing'!$C$1453:$C$1632,0))*BB113*$D154)+(INDEX('Term Pricing'!$N$1453:$N$1632,MATCH('Project 3'!BB$8,'Term Pricing'!$C$1453:$C$1632,0))*BB113*(1-$D154))</f>
        <v>0</v>
      </c>
      <c r="BC154" s="335">
        <f ca="1">(INDEX('Term Pricing'!$M$1453:$M$1632,MATCH('Project 3'!BC$8,'Term Pricing'!$C$1453:$C$1632,0))*BC113*$D154)+(INDEX('Term Pricing'!$N$1453:$N$1632,MATCH('Project 3'!BC$8,'Term Pricing'!$C$1453:$C$1632,0))*BC113*(1-$D154))</f>
        <v>0</v>
      </c>
      <c r="BD154" s="335">
        <f ca="1">(INDEX('Term Pricing'!$M$1453:$M$1632,MATCH('Project 3'!BD$8,'Term Pricing'!$C$1453:$C$1632,0))*BD113*$D154)+(INDEX('Term Pricing'!$N$1453:$N$1632,MATCH('Project 3'!BD$8,'Term Pricing'!$C$1453:$C$1632,0))*BD113*(1-$D154))</f>
        <v>0</v>
      </c>
      <c r="BE154" s="335">
        <f ca="1">(INDEX('Term Pricing'!$M$1453:$M$1632,MATCH('Project 3'!BE$8,'Term Pricing'!$C$1453:$C$1632,0))*BE113*$D154)+(INDEX('Term Pricing'!$N$1453:$N$1632,MATCH('Project 3'!BE$8,'Term Pricing'!$C$1453:$C$1632,0))*BE113*(1-$D154))</f>
        <v>0</v>
      </c>
      <c r="BF154" s="335">
        <f ca="1">(INDEX('Term Pricing'!$M$1453:$M$1632,MATCH('Project 3'!BF$8,'Term Pricing'!$C$1453:$C$1632,0))*BF113*$D154)+(INDEX('Term Pricing'!$N$1453:$N$1632,MATCH('Project 3'!BF$8,'Term Pricing'!$C$1453:$C$1632,0))*BF113*(1-$D154))</f>
        <v>0</v>
      </c>
      <c r="BG154" s="335">
        <f ca="1">(INDEX('Term Pricing'!$M$1453:$M$1632,MATCH('Project 3'!BG$8,'Term Pricing'!$C$1453:$C$1632,0))*BG113*$D154)+(INDEX('Term Pricing'!$N$1453:$N$1632,MATCH('Project 3'!BG$8,'Term Pricing'!$C$1453:$C$1632,0))*BG113*(1-$D154))</f>
        <v>0</v>
      </c>
      <c r="BH154" s="335">
        <f ca="1">(INDEX('Term Pricing'!$M$1453:$M$1632,MATCH('Project 3'!BH$8,'Term Pricing'!$C$1453:$C$1632,0))*BH113*$D154)+(INDEX('Term Pricing'!$N$1453:$N$1632,MATCH('Project 3'!BH$8,'Term Pricing'!$C$1453:$C$1632,0))*BH113*(1-$D154))</f>
        <v>0</v>
      </c>
      <c r="BI154" s="335">
        <f ca="1">(INDEX('Term Pricing'!$M$1453:$M$1632,MATCH('Project 3'!BI$8,'Term Pricing'!$C$1453:$C$1632,0))*BI113*$D154)+(INDEX('Term Pricing'!$N$1453:$N$1632,MATCH('Project 3'!BI$8,'Term Pricing'!$C$1453:$C$1632,0))*BI113*(1-$D154))</f>
        <v>0</v>
      </c>
      <c r="BJ154" s="335">
        <f ca="1">(INDEX('Term Pricing'!$M$1453:$M$1632,MATCH('Project 3'!BJ$8,'Term Pricing'!$C$1453:$C$1632,0))*BJ113*$D154)+(INDEX('Term Pricing'!$N$1453:$N$1632,MATCH('Project 3'!BJ$8,'Term Pricing'!$C$1453:$C$1632,0))*BJ113*(1-$D154))</f>
        <v>0</v>
      </c>
      <c r="BK154" s="335">
        <f ca="1">(INDEX('Term Pricing'!$M$1453:$M$1632,MATCH('Project 3'!BK$8,'Term Pricing'!$C$1453:$C$1632,0))*BK113*$D154)+(INDEX('Term Pricing'!$N$1453:$N$1632,MATCH('Project 3'!BK$8,'Term Pricing'!$C$1453:$C$1632,0))*BK113*(1-$D154))</f>
        <v>0</v>
      </c>
      <c r="BL154" s="335">
        <f ca="1">(INDEX('Term Pricing'!$M$1453:$M$1632,MATCH('Project 3'!BL$8,'Term Pricing'!$C$1453:$C$1632,0))*BL113*$D154)+(INDEX('Term Pricing'!$N$1453:$N$1632,MATCH('Project 3'!BL$8,'Term Pricing'!$C$1453:$C$1632,0))*BL113*(1-$D154))</f>
        <v>0</v>
      </c>
      <c r="BM154" s="335">
        <f ca="1">(INDEX('Term Pricing'!$M$1453:$M$1632,MATCH('Project 3'!BM$8,'Term Pricing'!$C$1453:$C$1632,0))*BM113*$D154)+(INDEX('Term Pricing'!$N$1453:$N$1632,MATCH('Project 3'!BM$8,'Term Pricing'!$C$1453:$C$1632,0))*BM113*(1-$D154))</f>
        <v>0</v>
      </c>
      <c r="BN154" s="335">
        <f ca="1">(INDEX('Term Pricing'!$M$1453:$M$1632,MATCH('Project 3'!BN$8,'Term Pricing'!$C$1453:$C$1632,0))*BN113*$D154)+(INDEX('Term Pricing'!$N$1453:$N$1632,MATCH('Project 3'!BN$8,'Term Pricing'!$C$1453:$C$1632,0))*BN113*(1-$D154))</f>
        <v>0</v>
      </c>
      <c r="BO154" s="335">
        <f ca="1">(INDEX('Term Pricing'!$M$1453:$M$1632,MATCH('Project 3'!BO$8,'Term Pricing'!$C$1453:$C$1632,0))*BO113*$D154)+(INDEX('Term Pricing'!$N$1453:$N$1632,MATCH('Project 3'!BO$8,'Term Pricing'!$C$1453:$C$1632,0))*BO113*(1-$D154))</f>
        <v>0</v>
      </c>
      <c r="BP154" s="335">
        <f ca="1">(INDEX('Term Pricing'!$M$1453:$M$1632,MATCH('Project 3'!BP$8,'Term Pricing'!$C$1453:$C$1632,0))*BP113*$D154)+(INDEX('Term Pricing'!$N$1453:$N$1632,MATCH('Project 3'!BP$8,'Term Pricing'!$C$1453:$C$1632,0))*BP113*(1-$D154))</f>
        <v>0</v>
      </c>
      <c r="BQ154" s="335">
        <f ca="1">(INDEX('Term Pricing'!$M$1453:$M$1632,MATCH('Project 3'!BQ$8,'Term Pricing'!$C$1453:$C$1632,0))*BQ113*$D154)+(INDEX('Term Pricing'!$N$1453:$N$1632,MATCH('Project 3'!BQ$8,'Term Pricing'!$C$1453:$C$1632,0))*BQ113*(1-$D154))</f>
        <v>0</v>
      </c>
      <c r="BR154" s="335">
        <f ca="1">(INDEX('Term Pricing'!$M$1453:$M$1632,MATCH('Project 3'!BR$8,'Term Pricing'!$C$1453:$C$1632,0))*BR113*$D154)+(INDEX('Term Pricing'!$N$1453:$N$1632,MATCH('Project 3'!BR$8,'Term Pricing'!$C$1453:$C$1632,0))*BR113*(1-$D154))</f>
        <v>0</v>
      </c>
      <c r="BS154" s="335">
        <f ca="1">(INDEX('Term Pricing'!$M$1453:$M$1632,MATCH('Project 3'!BS$8,'Term Pricing'!$C$1453:$C$1632,0))*BS113*$D154)+(INDEX('Term Pricing'!$N$1453:$N$1632,MATCH('Project 3'!BS$8,'Term Pricing'!$C$1453:$C$1632,0))*BS113*(1-$D154))</f>
        <v>0</v>
      </c>
      <c r="BT154" s="335">
        <f ca="1">(INDEX('Term Pricing'!$M$1453:$M$1632,MATCH('Project 3'!BT$8,'Term Pricing'!$C$1453:$C$1632,0))*BT113*$D154)+(INDEX('Term Pricing'!$N$1453:$N$1632,MATCH('Project 3'!BT$8,'Term Pricing'!$C$1453:$C$1632,0))*BT113*(1-$D154))</f>
        <v>0</v>
      </c>
      <c r="BU154" s="335">
        <f ca="1">(INDEX('Term Pricing'!$M$1453:$M$1632,MATCH('Project 3'!BU$8,'Term Pricing'!$C$1453:$C$1632,0))*BU113*$D154)+(INDEX('Term Pricing'!$N$1453:$N$1632,MATCH('Project 3'!BU$8,'Term Pricing'!$C$1453:$C$1632,0))*BU113*(1-$D154))</f>
        <v>0</v>
      </c>
      <c r="BV154" s="335">
        <f ca="1">(INDEX('Term Pricing'!$M$1453:$M$1632,MATCH('Project 3'!BV$8,'Term Pricing'!$C$1453:$C$1632,0))*BV113*$D154)+(INDEX('Term Pricing'!$N$1453:$N$1632,MATCH('Project 3'!BV$8,'Term Pricing'!$C$1453:$C$1632,0))*BV113*(1-$D154))</f>
        <v>0</v>
      </c>
      <c r="BW154" s="335">
        <f ca="1">(INDEX('Term Pricing'!$M$1453:$M$1632,MATCH('Project 3'!BW$8,'Term Pricing'!$C$1453:$C$1632,0))*BW113*$D154)+(INDEX('Term Pricing'!$N$1453:$N$1632,MATCH('Project 3'!BW$8,'Term Pricing'!$C$1453:$C$1632,0))*BW113*(1-$D154))</f>
        <v>0</v>
      </c>
      <c r="BX154" s="335">
        <f ca="1">(INDEX('Term Pricing'!$M$1453:$M$1632,MATCH('Project 3'!BX$8,'Term Pricing'!$C$1453:$C$1632,0))*BX113*$D154)+(INDEX('Term Pricing'!$N$1453:$N$1632,MATCH('Project 3'!BX$8,'Term Pricing'!$C$1453:$C$1632,0))*BX113*(1-$D154))</f>
        <v>0</v>
      </c>
      <c r="BY154" s="335">
        <f ca="1">(INDEX('Term Pricing'!$M$1453:$M$1632,MATCH('Project 3'!BY$8,'Term Pricing'!$C$1453:$C$1632,0))*BY113*$D154)+(INDEX('Term Pricing'!$N$1453:$N$1632,MATCH('Project 3'!BY$8,'Term Pricing'!$C$1453:$C$1632,0))*BY113*(1-$D154))</f>
        <v>0</v>
      </c>
      <c r="BZ154" s="335">
        <f ca="1">(INDEX('Term Pricing'!$M$1453:$M$1632,MATCH('Project 3'!BZ$8,'Term Pricing'!$C$1453:$C$1632,0))*BZ113*$D154)+(INDEX('Term Pricing'!$N$1453:$N$1632,MATCH('Project 3'!BZ$8,'Term Pricing'!$C$1453:$C$1632,0))*BZ113*(1-$D154))</f>
        <v>0</v>
      </c>
      <c r="CA154" s="335">
        <f ca="1">(INDEX('Term Pricing'!$M$1453:$M$1632,MATCH('Project 3'!CA$8,'Term Pricing'!$C$1453:$C$1632,0))*CA113*$D154)+(INDEX('Term Pricing'!$N$1453:$N$1632,MATCH('Project 3'!CA$8,'Term Pricing'!$C$1453:$C$1632,0))*CA113*(1-$D154))</f>
        <v>0</v>
      </c>
      <c r="CB154" s="335">
        <f ca="1">(INDEX('Term Pricing'!$M$1453:$M$1632,MATCH('Project 3'!CB$8,'Term Pricing'!$C$1453:$C$1632,0))*CB113*$D154)+(INDEX('Term Pricing'!$N$1453:$N$1632,MATCH('Project 3'!CB$8,'Term Pricing'!$C$1453:$C$1632,0))*CB113*(1-$D154))</f>
        <v>0</v>
      </c>
      <c r="CC154" s="335">
        <f ca="1">(INDEX('Term Pricing'!$M$1453:$M$1632,MATCH('Project 3'!CC$8,'Term Pricing'!$C$1453:$C$1632,0))*CC113*$D154)+(INDEX('Term Pricing'!$N$1453:$N$1632,MATCH('Project 3'!CC$8,'Term Pricing'!$C$1453:$C$1632,0))*CC113*(1-$D154))</f>
        <v>0</v>
      </c>
      <c r="CD154" s="335">
        <f ca="1">(INDEX('Term Pricing'!$M$1453:$M$1632,MATCH('Project 3'!CD$8,'Term Pricing'!$C$1453:$C$1632,0))*CD113*$D154)+(INDEX('Term Pricing'!$N$1453:$N$1632,MATCH('Project 3'!CD$8,'Term Pricing'!$C$1453:$C$1632,0))*CD113*(1-$D154))</f>
        <v>0</v>
      </c>
      <c r="CE154" s="335">
        <f ca="1">(INDEX('Term Pricing'!$M$1453:$M$1632,MATCH('Project 3'!CE$8,'Term Pricing'!$C$1453:$C$1632,0))*CE113*$D154)+(INDEX('Term Pricing'!$N$1453:$N$1632,MATCH('Project 3'!CE$8,'Term Pricing'!$C$1453:$C$1632,0))*CE113*(1-$D154))</f>
        <v>0</v>
      </c>
      <c r="CF154" s="335">
        <f ca="1">(INDEX('Term Pricing'!$M$1453:$M$1632,MATCH('Project 3'!CF$8,'Term Pricing'!$C$1453:$C$1632,0))*CF113*$D154)+(INDEX('Term Pricing'!$N$1453:$N$1632,MATCH('Project 3'!CF$8,'Term Pricing'!$C$1453:$C$1632,0))*CF113*(1-$D154))</f>
        <v>0</v>
      </c>
      <c r="CG154" s="335">
        <f ca="1">(INDEX('Term Pricing'!$M$1453:$M$1632,MATCH('Project 3'!CG$8,'Term Pricing'!$C$1453:$C$1632,0))*CG113*$D154)+(INDEX('Term Pricing'!$N$1453:$N$1632,MATCH('Project 3'!CG$8,'Term Pricing'!$C$1453:$C$1632,0))*CG113*(1-$D154))</f>
        <v>0</v>
      </c>
      <c r="CH154" s="335">
        <f ca="1">(INDEX('Term Pricing'!$M$1453:$M$1632,MATCH('Project 3'!CH$8,'Term Pricing'!$C$1453:$C$1632,0))*CH113*$D154)+(INDEX('Term Pricing'!$N$1453:$N$1632,MATCH('Project 3'!CH$8,'Term Pricing'!$C$1453:$C$1632,0))*CH113*(1-$D154))</f>
        <v>0</v>
      </c>
      <c r="CI154" s="335">
        <f ca="1">(INDEX('Term Pricing'!$M$1453:$M$1632,MATCH('Project 3'!CI$8,'Term Pricing'!$C$1453:$C$1632,0))*CI113*$D154)+(INDEX('Term Pricing'!$N$1453:$N$1632,MATCH('Project 3'!CI$8,'Term Pricing'!$C$1453:$C$1632,0))*CI113*(1-$D154))</f>
        <v>0</v>
      </c>
      <c r="CJ154" s="335">
        <f ca="1">(INDEX('Term Pricing'!$M$1453:$M$1632,MATCH('Project 3'!CJ$8,'Term Pricing'!$C$1453:$C$1632,0))*CJ113*$D154)+(INDEX('Term Pricing'!$N$1453:$N$1632,MATCH('Project 3'!CJ$8,'Term Pricing'!$C$1453:$C$1632,0))*CJ113*(1-$D154))</f>
        <v>0</v>
      </c>
      <c r="CK154" s="335">
        <f ca="1">(INDEX('Term Pricing'!$M$1453:$M$1632,MATCH('Project 3'!CK$8,'Term Pricing'!$C$1453:$C$1632,0))*CK113*$D154)+(INDEX('Term Pricing'!$N$1453:$N$1632,MATCH('Project 3'!CK$8,'Term Pricing'!$C$1453:$C$1632,0))*CK113*(1-$D154))</f>
        <v>0</v>
      </c>
      <c r="CL154" s="335">
        <f ca="1">(INDEX('Term Pricing'!$M$1453:$M$1632,MATCH('Project 3'!CL$8,'Term Pricing'!$C$1453:$C$1632,0))*CL113*$D154)+(INDEX('Term Pricing'!$N$1453:$N$1632,MATCH('Project 3'!CL$8,'Term Pricing'!$C$1453:$C$1632,0))*CL113*(1-$D154))</f>
        <v>0</v>
      </c>
      <c r="CM154" s="335">
        <f ca="1">(INDEX('Term Pricing'!$M$1453:$M$1632,MATCH('Project 3'!CM$8,'Term Pricing'!$C$1453:$C$1632,0))*CM113*$D154)+(INDEX('Term Pricing'!$N$1453:$N$1632,MATCH('Project 3'!CM$8,'Term Pricing'!$C$1453:$C$1632,0))*CM113*(1-$D154))</f>
        <v>0</v>
      </c>
      <c r="CN154" s="335">
        <f ca="1">(INDEX('Term Pricing'!$M$1453:$M$1632,MATCH('Project 3'!CN$8,'Term Pricing'!$C$1453:$C$1632,0))*CN113*$D154)+(INDEX('Term Pricing'!$N$1453:$N$1632,MATCH('Project 3'!CN$8,'Term Pricing'!$C$1453:$C$1632,0))*CN113*(1-$D154))</f>
        <v>0</v>
      </c>
      <c r="CO154" s="335">
        <f ca="1">(INDEX('Term Pricing'!$M$1453:$M$1632,MATCH('Project 3'!CO$8,'Term Pricing'!$C$1453:$C$1632,0))*CO113*$D154)+(INDEX('Term Pricing'!$N$1453:$N$1632,MATCH('Project 3'!CO$8,'Term Pricing'!$C$1453:$C$1632,0))*CO113*(1-$D154))</f>
        <v>0</v>
      </c>
      <c r="CP154" s="335">
        <f ca="1">(INDEX('Term Pricing'!$M$1453:$M$1632,MATCH('Project 3'!CP$8,'Term Pricing'!$C$1453:$C$1632,0))*CP113*$D154)+(INDEX('Term Pricing'!$N$1453:$N$1632,MATCH('Project 3'!CP$8,'Term Pricing'!$C$1453:$C$1632,0))*CP113*(1-$D154))</f>
        <v>0</v>
      </c>
      <c r="CQ154" s="335">
        <f ca="1">(INDEX('Term Pricing'!$M$1453:$M$1632,MATCH('Project 3'!CQ$8,'Term Pricing'!$C$1453:$C$1632,0))*CQ113*$D154)+(INDEX('Term Pricing'!$N$1453:$N$1632,MATCH('Project 3'!CQ$8,'Term Pricing'!$C$1453:$C$1632,0))*CQ113*(1-$D154))</f>
        <v>0</v>
      </c>
      <c r="CR154" s="335">
        <f ca="1">(INDEX('Term Pricing'!$M$1453:$M$1632,MATCH('Project 3'!CR$8,'Term Pricing'!$C$1453:$C$1632,0))*CR113*$D154)+(INDEX('Term Pricing'!$N$1453:$N$1632,MATCH('Project 3'!CR$8,'Term Pricing'!$C$1453:$C$1632,0))*CR113*(1-$D154))</f>
        <v>0</v>
      </c>
      <c r="CS154" s="335">
        <f ca="1">(INDEX('Term Pricing'!$M$1453:$M$1632,MATCH('Project 3'!CS$8,'Term Pricing'!$C$1453:$C$1632,0))*CS113*$D154)+(INDEX('Term Pricing'!$N$1453:$N$1632,MATCH('Project 3'!CS$8,'Term Pricing'!$C$1453:$C$1632,0))*CS113*(1-$D154))</f>
        <v>0</v>
      </c>
      <c r="CT154" s="335">
        <f ca="1">(INDEX('Term Pricing'!$M$1453:$M$1632,MATCH('Project 3'!CT$8,'Term Pricing'!$C$1453:$C$1632,0))*CT113*$D154)+(INDEX('Term Pricing'!$N$1453:$N$1632,MATCH('Project 3'!CT$8,'Term Pricing'!$C$1453:$C$1632,0))*CT113*(1-$D154))</f>
        <v>0</v>
      </c>
      <c r="CU154" s="335">
        <f ca="1">(INDEX('Term Pricing'!$M$1453:$M$1632,MATCH('Project 3'!CU$8,'Term Pricing'!$C$1453:$C$1632,0))*CU113*$D154)+(INDEX('Term Pricing'!$N$1453:$N$1632,MATCH('Project 3'!CU$8,'Term Pricing'!$C$1453:$C$1632,0))*CU113*(1-$D154))</f>
        <v>0</v>
      </c>
      <c r="CV154" s="335">
        <f ca="1">(INDEX('Term Pricing'!$M$1453:$M$1632,MATCH('Project 3'!CV$8,'Term Pricing'!$C$1453:$C$1632,0))*CV113*$D154)+(INDEX('Term Pricing'!$N$1453:$N$1632,MATCH('Project 3'!CV$8,'Term Pricing'!$C$1453:$C$1632,0))*CV113*(1-$D154))</f>
        <v>0</v>
      </c>
      <c r="CW154" s="335">
        <f ca="1">(INDEX('Term Pricing'!$M$1453:$M$1632,MATCH('Project 3'!CW$8,'Term Pricing'!$C$1453:$C$1632,0))*CW113*$D154)+(INDEX('Term Pricing'!$N$1453:$N$1632,MATCH('Project 3'!CW$8,'Term Pricing'!$C$1453:$C$1632,0))*CW113*(1-$D154))</f>
        <v>0</v>
      </c>
      <c r="CX154" s="335">
        <f ca="1">(INDEX('Term Pricing'!$M$1453:$M$1632,MATCH('Project 3'!CX$8,'Term Pricing'!$C$1453:$C$1632,0))*CX113*$D154)+(INDEX('Term Pricing'!$N$1453:$N$1632,MATCH('Project 3'!CX$8,'Term Pricing'!$C$1453:$C$1632,0))*CX113*(1-$D154))</f>
        <v>0</v>
      </c>
      <c r="CY154" s="335">
        <f ca="1">(INDEX('Term Pricing'!$M$1453:$M$1632,MATCH('Project 3'!CY$8,'Term Pricing'!$C$1453:$C$1632,0))*CY113*$D154)+(INDEX('Term Pricing'!$N$1453:$N$1632,MATCH('Project 3'!CY$8,'Term Pricing'!$C$1453:$C$1632,0))*CY113*(1-$D154))</f>
        <v>0</v>
      </c>
      <c r="CZ154" s="335">
        <f ca="1">(INDEX('Term Pricing'!$M$1453:$M$1632,MATCH('Project 3'!CZ$8,'Term Pricing'!$C$1453:$C$1632,0))*CZ113*$D154)+(INDEX('Term Pricing'!$N$1453:$N$1632,MATCH('Project 3'!CZ$8,'Term Pricing'!$C$1453:$C$1632,0))*CZ113*(1-$D154))</f>
        <v>0</v>
      </c>
      <c r="DA154" s="335">
        <f ca="1">(INDEX('Term Pricing'!$M$1453:$M$1632,MATCH('Project 3'!DA$8,'Term Pricing'!$C$1453:$C$1632,0))*DA113*$D154)+(INDEX('Term Pricing'!$N$1453:$N$1632,MATCH('Project 3'!DA$8,'Term Pricing'!$C$1453:$C$1632,0))*DA113*(1-$D154))</f>
        <v>0</v>
      </c>
      <c r="DB154" s="335">
        <f ca="1">(INDEX('Term Pricing'!$M$1453:$M$1632,MATCH('Project 3'!DB$8,'Term Pricing'!$C$1453:$C$1632,0))*DB113*$D154)+(INDEX('Term Pricing'!$N$1453:$N$1632,MATCH('Project 3'!DB$8,'Term Pricing'!$C$1453:$C$1632,0))*DB113*(1-$D154))</f>
        <v>0</v>
      </c>
    </row>
    <row r="155" spans="1:106">
      <c r="A155" s="151"/>
      <c r="C155" s="34" t="str">
        <f t="shared" si="108"/>
        <v>R300</v>
      </c>
      <c r="D155" s="70">
        <f>Inputs!K99</f>
        <v>0.8</v>
      </c>
      <c r="E155" s="107">
        <v>0.25</v>
      </c>
      <c r="F155" s="110">
        <v>1</v>
      </c>
      <c r="G155" s="54" t="s">
        <v>83</v>
      </c>
      <c r="H155" s="266">
        <f t="shared" ca="1" si="107"/>
        <v>13142724.323732954</v>
      </c>
      <c r="I155" s="29"/>
      <c r="J155" s="335">
        <f ca="1">(INDEX('Term Pricing'!$O$1453:$O$1632,MATCH('Project 3'!J$8,'Term Pricing'!$C$1453:$C$1632,0))*J114*$D155)+(INDEX('Term Pricing'!$P$1453:$P$1632,MATCH('Project 3'!J$8,'Term Pricing'!$C$1453:$C$1632,0))*J114*(1-$D155))</f>
        <v>0</v>
      </c>
      <c r="K155" s="335">
        <f ca="1">(INDEX('Term Pricing'!$O$1453:$O$1632,MATCH('Project 3'!K$8,'Term Pricing'!$C$1453:$C$1632,0))*K114*$D155)+(INDEX('Term Pricing'!$P$1453:$P$1632,MATCH('Project 3'!K$8,'Term Pricing'!$C$1453:$C$1632,0))*K114*(1-$D155))</f>
        <v>0</v>
      </c>
      <c r="L155" s="335">
        <f ca="1">(INDEX('Term Pricing'!$O$1453:$O$1632,MATCH('Project 3'!L$8,'Term Pricing'!$C$1453:$C$1632,0))*L114*$D155)+(INDEX('Term Pricing'!$P$1453:$P$1632,MATCH('Project 3'!L$8,'Term Pricing'!$C$1453:$C$1632,0))*L114*(1-$D155))</f>
        <v>0</v>
      </c>
      <c r="M155" s="335">
        <f ca="1">(INDEX('Term Pricing'!$O$1453:$O$1632,MATCH('Project 3'!M$8,'Term Pricing'!$C$1453:$C$1632,0))*M114*$D155)+(INDEX('Term Pricing'!$P$1453:$P$1632,MATCH('Project 3'!M$8,'Term Pricing'!$C$1453:$C$1632,0))*M114*(1-$D155))</f>
        <v>0</v>
      </c>
      <c r="N155" s="335">
        <f ca="1">(INDEX('Term Pricing'!$O$1453:$O$1632,MATCH('Project 3'!N$8,'Term Pricing'!$C$1453:$C$1632,0))*N114*$D155)+(INDEX('Term Pricing'!$P$1453:$P$1632,MATCH('Project 3'!N$8,'Term Pricing'!$C$1453:$C$1632,0))*N114*(1-$D155))</f>
        <v>704461.58345011401</v>
      </c>
      <c r="O155" s="335">
        <f ca="1">(INDEX('Term Pricing'!$O$1453:$O$1632,MATCH('Project 3'!O$8,'Term Pricing'!$C$1453:$C$1632,0))*O114*$D155)+(INDEX('Term Pricing'!$P$1453:$P$1632,MATCH('Project 3'!O$8,'Term Pricing'!$C$1453:$C$1632,0))*O114*(1-$D155))</f>
        <v>718410.27164960338</v>
      </c>
      <c r="P155" s="335">
        <f ca="1">(INDEX('Term Pricing'!$O$1453:$O$1632,MATCH('Project 3'!P$8,'Term Pricing'!$C$1453:$C$1632,0))*P114*$D155)+(INDEX('Term Pricing'!$P$1453:$P$1632,MATCH('Project 3'!P$8,'Term Pricing'!$C$1453:$C$1632,0))*P114*(1-$D155))</f>
        <v>685435.68572283932</v>
      </c>
      <c r="Q155" s="335">
        <f ca="1">(INDEX('Term Pricing'!$O$1453:$O$1632,MATCH('Project 3'!Q$8,'Term Pricing'!$C$1453:$C$1632,0))*Q114*$D155)+(INDEX('Term Pricing'!$P$1453:$P$1632,MATCH('Project 3'!Q$8,'Term Pricing'!$C$1453:$C$1632,0))*Q114*(1-$D155))</f>
        <v>697567.16034670104</v>
      </c>
      <c r="R155" s="335">
        <f ca="1">(INDEX('Term Pricing'!$O$1453:$O$1632,MATCH('Project 3'!R$8,'Term Pricing'!$C$1453:$C$1632,0))*R114*$D155)+(INDEX('Term Pricing'!$P$1453:$P$1632,MATCH('Project 3'!R$8,'Term Pricing'!$C$1453:$C$1632,0))*R114*(1-$D155))</f>
        <v>686301.44487152202</v>
      </c>
      <c r="S155" s="335">
        <f ca="1">(INDEX('Term Pricing'!$O$1453:$O$1632,MATCH('Project 3'!S$8,'Term Pricing'!$C$1453:$C$1632,0))*S114*$D155)+(INDEX('Term Pricing'!$P$1453:$P$1632,MATCH('Project 3'!S$8,'Term Pricing'!$C$1453:$C$1632,0))*S114*(1-$D155))</f>
        <v>652762.3359238382</v>
      </c>
      <c r="T155" s="335">
        <f ca="1">(INDEX('Term Pricing'!$O$1453:$O$1632,MATCH('Project 3'!T$8,'Term Pricing'!$C$1453:$C$1632,0))*T114*$D155)+(INDEX('Term Pricing'!$P$1453:$P$1632,MATCH('Project 3'!T$8,'Term Pricing'!$C$1453:$C$1632,0))*T114*(1-$D155))</f>
        <v>662254.74611188355</v>
      </c>
      <c r="U155" s="335">
        <f ca="1">(INDEX('Term Pricing'!$O$1453:$O$1632,MATCH('Project 3'!U$8,'Term Pricing'!$C$1453:$C$1632,0))*U114*$D155)+(INDEX('Term Pricing'!$P$1453:$P$1632,MATCH('Project 3'!U$8,'Term Pricing'!$C$1453:$C$1632,0))*U114*(1-$D155))</f>
        <v>628586.04337644845</v>
      </c>
      <c r="V155" s="335">
        <f ca="1">(INDEX('Term Pricing'!$O$1453:$O$1632,MATCH('Project 3'!V$8,'Term Pricing'!$C$1453:$C$1632,0))*V114*$D155)+(INDEX('Term Pricing'!$P$1453:$P$1632,MATCH('Project 3'!V$8,'Term Pricing'!$C$1453:$C$1632,0))*V114*(1-$D155))</f>
        <v>636408.52270045201</v>
      </c>
      <c r="W155" s="335">
        <f ca="1">(INDEX('Term Pricing'!$O$1453:$O$1632,MATCH('Project 3'!W$8,'Term Pricing'!$C$1453:$C$1632,0))*W114*$D155)+(INDEX('Term Pricing'!$P$1453:$P$1632,MATCH('Project 3'!W$8,'Term Pricing'!$C$1453:$C$1632,0))*W114*(1-$D155))</f>
        <v>622898.33055402478</v>
      </c>
      <c r="X155" s="335">
        <f ca="1">(INDEX('Term Pricing'!$O$1453:$O$1632,MATCH('Project 3'!X$8,'Term Pricing'!$C$1453:$C$1632,0))*X114*$D155)+(INDEX('Term Pricing'!$P$1453:$P$1632,MATCH('Project 3'!X$8,'Term Pricing'!$C$1453:$C$1632,0))*X114*(1-$D155))</f>
        <v>550104.93104076921</v>
      </c>
      <c r="Y155" s="335">
        <f ca="1">(INDEX('Term Pricing'!$O$1453:$O$1632,MATCH('Project 3'!Y$8,'Term Pricing'!$C$1453:$C$1632,0))*Y114*$D155)+(INDEX('Term Pricing'!$P$1453:$P$1632,MATCH('Project 3'!Y$8,'Term Pricing'!$C$1453:$C$1632,0))*Y114*(1-$D155))</f>
        <v>594883.86456105323</v>
      </c>
      <c r="Z155" s="335">
        <f ca="1">(INDEX('Term Pricing'!$O$1453:$O$1632,MATCH('Project 3'!Z$8,'Term Pricing'!$C$1453:$C$1632,0))*Z114*$D155)+(INDEX('Term Pricing'!$P$1453:$P$1632,MATCH('Project 3'!Z$8,'Term Pricing'!$C$1453:$C$1632,0))*Z114*(1-$D155))</f>
        <v>561727.60863339168</v>
      </c>
      <c r="AA155" s="335">
        <f ca="1">(INDEX('Term Pricing'!$O$1453:$O$1632,MATCH('Project 3'!AA$8,'Term Pricing'!$C$1453:$C$1632,0))*AA114*$D155)+(INDEX('Term Pricing'!$P$1453:$P$1632,MATCH('Project 3'!AA$8,'Term Pricing'!$C$1453:$C$1632,0))*AA114*(1-$D155))</f>
        <v>565785.0697907781</v>
      </c>
      <c r="AB155" s="335">
        <f ca="1">(INDEX('Term Pricing'!$O$1453:$O$1632,MATCH('Project 3'!AB$8,'Term Pricing'!$C$1453:$C$1632,0))*AB114*$D155)+(INDEX('Term Pricing'!$P$1453:$P$1632,MATCH('Project 3'!AB$8,'Term Pricing'!$C$1453:$C$1632,0))*AB114*(1-$D155))</f>
        <v>533147.90234361484</v>
      </c>
      <c r="AC155" s="335">
        <f ca="1">(INDEX('Term Pricing'!$O$1453:$O$1632,MATCH('Project 3'!AC$8,'Term Pricing'!$C$1453:$C$1632,0))*AC114*$D155)+(INDEX('Term Pricing'!$P$1453:$P$1632,MATCH('Project 3'!AC$8,'Term Pricing'!$C$1453:$C$1632,0))*AC114*(1-$D155))</f>
        <v>535890.84162040846</v>
      </c>
      <c r="AD155" s="335">
        <f ca="1">(INDEX('Term Pricing'!$O$1453:$O$1632,MATCH('Project 3'!AD$8,'Term Pricing'!$C$1453:$C$1632,0))*AD114*$D155)+(INDEX('Term Pricing'!$P$1453:$P$1632,MATCH('Project 3'!AD$8,'Term Pricing'!$C$1453:$C$1632,0))*AD114*(1-$D155))</f>
        <v>520734.34561269765</v>
      </c>
      <c r="AE155" s="335">
        <f ca="1">(INDEX('Term Pricing'!$O$1453:$O$1632,MATCH('Project 3'!AE$8,'Term Pricing'!$C$1453:$C$1632,0))*AE114*$D155)+(INDEX('Term Pricing'!$P$1453:$P$1632,MATCH('Project 3'!AE$8,'Term Pricing'!$C$1453:$C$1632,0))*AE114*(1-$D155))</f>
        <v>489178.6741493037</v>
      </c>
      <c r="AF155" s="335">
        <f ca="1">(INDEX('Term Pricing'!$O$1453:$O$1632,MATCH('Project 3'!AF$8,'Term Pricing'!$C$1453:$C$1632,0))*AF114*$D155)+(INDEX('Term Pricing'!$P$1453:$P$1632,MATCH('Project 3'!AF$8,'Term Pricing'!$C$1453:$C$1632,0))*AF114*(1-$D155))</f>
        <v>490175.59207771113</v>
      </c>
      <c r="AG155" s="335">
        <f ca="1">(INDEX('Term Pricing'!$O$1453:$O$1632,MATCH('Project 3'!AG$8,'Term Pricing'!$C$1453:$C$1632,0))*AG114*$D155)+(INDEX('Term Pricing'!$P$1453:$P$1632,MATCH('Project 3'!AG$8,'Term Pricing'!$C$1453:$C$1632,0))*AG114*(1-$D155))</f>
        <v>459522.85974994005</v>
      </c>
      <c r="AH155" s="335">
        <f ca="1">(INDEX('Term Pricing'!$O$1453:$O$1632,MATCH('Project 3'!AH$8,'Term Pricing'!$C$1453:$C$1632,0))*AH114*$D155)+(INDEX('Term Pricing'!$P$1453:$P$1632,MATCH('Project 3'!AH$8,'Term Pricing'!$C$1453:$C$1632,0))*AH114*(1-$D155))</f>
        <v>459510.81736249343</v>
      </c>
      <c r="AI155" s="335">
        <f ca="1">(INDEX('Term Pricing'!$O$1453:$O$1632,MATCH('Project 3'!AI$8,'Term Pricing'!$C$1453:$C$1632,0))*AI114*$D155)+(INDEX('Term Pricing'!$P$1453:$P$1632,MATCH('Project 3'!AI$8,'Term Pricing'!$C$1453:$C$1632,0))*AI114*(1-$D155))</f>
        <v>444218.22540042468</v>
      </c>
      <c r="AJ155" s="335">
        <f ca="1">(INDEX('Term Pricing'!$O$1453:$O$1632,MATCH('Project 3'!AJ$8,'Term Pricing'!$C$1453:$C$1632,0))*AJ114*$D155)+(INDEX('Term Pricing'!$P$1453:$P$1632,MATCH('Project 3'!AJ$8,'Term Pricing'!$C$1453:$C$1632,0))*AJ114*(1-$D155))</f>
        <v>387477.01886050531</v>
      </c>
      <c r="AK155" s="335">
        <f ca="1">(INDEX('Term Pricing'!$O$1453:$O$1632,MATCH('Project 3'!AK$8,'Term Pricing'!$C$1453:$C$1632,0))*AK114*$D155)+(INDEX('Term Pricing'!$P$1453:$P$1632,MATCH('Project 3'!AK$8,'Term Pricing'!$C$1453:$C$1632,0))*AK114*(1-$D155))</f>
        <v>413862.05444523395</v>
      </c>
      <c r="AL155" s="335">
        <f ca="1">(INDEX('Term Pricing'!$O$1453:$O$1632,MATCH('Project 3'!AL$8,'Term Pricing'!$C$1453:$C$1632,0))*AL114*$D155)+(INDEX('Term Pricing'!$P$1453:$P$1632,MATCH('Project 3'!AL$8,'Term Pricing'!$C$1453:$C$1632,0))*AL114*(1-$D155))</f>
        <v>385988.24314004765</v>
      </c>
      <c r="AM155" s="335">
        <f ca="1">(INDEX('Term Pricing'!$O$1453:$O$1632,MATCH('Project 3'!AM$8,'Term Pricing'!$C$1453:$C$1632,0))*AM114*$D155)+(INDEX('Term Pricing'!$P$1453:$P$1632,MATCH('Project 3'!AM$8,'Term Pricing'!$C$1453:$C$1632,0))*AM114*(1-$D155))</f>
        <v>383995.80792176619</v>
      </c>
      <c r="AN155" s="335">
        <f ca="1">(INDEX('Term Pricing'!$O$1453:$O$1632,MATCH('Project 3'!AN$8,'Term Pricing'!$C$1453:$C$1632,0))*AN114*$D155)+(INDEX('Term Pricing'!$P$1453:$P$1632,MATCH('Project 3'!AN$8,'Term Pricing'!$C$1453:$C$1632,0))*AN114*(1-$D155))</f>
        <v>357397.26422946726</v>
      </c>
      <c r="AO155" s="335">
        <f ca="1">(INDEX('Term Pricing'!$O$1453:$O$1632,MATCH('Project 3'!AO$8,'Term Pricing'!$C$1453:$C$1632,0))*AO114*$D155)+(INDEX('Term Pricing'!$P$1453:$P$1632,MATCH('Project 3'!AO$8,'Term Pricing'!$C$1453:$C$1632,0))*AO114*(1-$D155))</f>
        <v>354821.72756305325</v>
      </c>
      <c r="AP155" s="335">
        <f ca="1">(INDEX('Term Pricing'!$O$1453:$O$1632,MATCH('Project 3'!AP$8,'Term Pricing'!$C$1453:$C$1632,0))*AP114*$D155)+(INDEX('Term Pricing'!$P$1453:$P$1632,MATCH('Project 3'!AP$8,'Term Pricing'!$C$1453:$C$1632,0))*AP114*(1-$D155))</f>
        <v>340551.08142380096</v>
      </c>
      <c r="AQ155" s="335">
        <f ca="1">(INDEX('Term Pricing'!$O$1453:$O$1632,MATCH('Project 3'!AQ$8,'Term Pricing'!$C$1453:$C$1632,0))*AQ114*$D155)+(INDEX('Term Pricing'!$P$1453:$P$1632,MATCH('Project 3'!AQ$8,'Term Pricing'!$C$1453:$C$1632,0))*AQ114*(1-$D155))</f>
        <v>317164.25452143879</v>
      </c>
      <c r="AR155" s="335">
        <f ca="1">(INDEX('Term Pricing'!$O$1453:$O$1632,MATCH('Project 3'!AR$8,'Term Pricing'!$C$1453:$C$1632,0))*AR114*$D155)+(INDEX('Term Pricing'!$P$1453:$P$1632,MATCH('Project 3'!AR$8,'Term Pricing'!$C$1453:$C$1632,0))*AR114*(1-$D155))</f>
        <v>315491.33169812459</v>
      </c>
      <c r="AS155" s="335">
        <f ca="1">(INDEX('Term Pricing'!$O$1453:$O$1632,MATCH('Project 3'!AS$8,'Term Pricing'!$C$1453:$C$1632,0))*AS114*$D155)+(INDEX('Term Pricing'!$P$1453:$P$1632,MATCH('Project 3'!AS$8,'Term Pricing'!$C$1453:$C$1632,0))*AS114*(1-$D155))</f>
        <v>293699.57389078225</v>
      </c>
      <c r="AT155" s="335">
        <f ca="1">(INDEX('Term Pricing'!$O$1453:$O$1632,MATCH('Project 3'!AT$8,'Term Pricing'!$C$1453:$C$1632,0))*AT114*$D155)+(INDEX('Term Pricing'!$P$1453:$P$1632,MATCH('Project 3'!AT$8,'Term Pricing'!$C$1453:$C$1632,0))*AT114*(1-$D155))</f>
        <v>291744.77253754099</v>
      </c>
      <c r="AU155" s="335">
        <f ca="1">(INDEX('Term Pricing'!$O$1453:$O$1632,MATCH('Project 3'!AU$8,'Term Pricing'!$C$1453:$C$1632,0))*AU114*$D155)+(INDEX('Term Pricing'!$P$1453:$P$1632,MATCH('Project 3'!AU$8,'Term Pricing'!$C$1453:$C$1632,0))*AU114*(1-$D155))</f>
        <v>280269.27898054913</v>
      </c>
      <c r="AV155" s="335">
        <f ca="1">(INDEX('Term Pricing'!$O$1453:$O$1632,MATCH('Project 3'!AV$8,'Term Pricing'!$C$1453:$C$1632,0))*AV114*$D155)+(INDEX('Term Pricing'!$P$1453:$P$1632,MATCH('Project 3'!AV$8,'Term Pricing'!$C$1453:$C$1632,0))*AV114*(1-$D155))</f>
        <v>243034.59553253508</v>
      </c>
      <c r="AW155" s="335">
        <f ca="1">(INDEX('Term Pricing'!$O$1453:$O$1632,MATCH('Project 3'!AW$8,'Term Pricing'!$C$1453:$C$1632,0))*AW114*$D155)+(INDEX('Term Pricing'!$P$1453:$P$1632,MATCH('Project 3'!AW$8,'Term Pricing'!$C$1453:$C$1632,0))*AW114*(1-$D155))</f>
        <v>258168.56984907907</v>
      </c>
      <c r="AX155" s="335">
        <f ca="1">(INDEX('Term Pricing'!$O$1453:$O$1632,MATCH('Project 3'!AX$8,'Term Pricing'!$C$1453:$C$1632,0))*AX114*$D155)+(INDEX('Term Pricing'!$P$1453:$P$1632,MATCH('Project 3'!AX$8,'Term Pricing'!$C$1453:$C$1632,0))*AX114*(1-$D155))</f>
        <v>0</v>
      </c>
      <c r="AY155" s="335">
        <f ca="1">(INDEX('Term Pricing'!$O$1453:$O$1632,MATCH('Project 3'!AY$8,'Term Pricing'!$C$1453:$C$1632,0))*AY114*$D155)+(INDEX('Term Pricing'!$P$1453:$P$1632,MATCH('Project 3'!AY$8,'Term Pricing'!$C$1453:$C$1632,0))*AY114*(1-$D155))</f>
        <v>0</v>
      </c>
      <c r="AZ155" s="335">
        <f ca="1">(INDEX('Term Pricing'!$O$1453:$O$1632,MATCH('Project 3'!AZ$8,'Term Pricing'!$C$1453:$C$1632,0))*AZ114*$D155)+(INDEX('Term Pricing'!$P$1453:$P$1632,MATCH('Project 3'!AZ$8,'Term Pricing'!$C$1453:$C$1632,0))*AZ114*(1-$D155))</f>
        <v>0</v>
      </c>
      <c r="BA155" s="335">
        <f ca="1">(INDEX('Term Pricing'!$O$1453:$O$1632,MATCH('Project 3'!BA$8,'Term Pricing'!$C$1453:$C$1632,0))*BA114*$D155)+(INDEX('Term Pricing'!$P$1453:$P$1632,MATCH('Project 3'!BA$8,'Term Pricing'!$C$1453:$C$1632,0))*BA114*(1-$D155))</f>
        <v>0</v>
      </c>
      <c r="BB155" s="335">
        <f ca="1">(INDEX('Term Pricing'!$O$1453:$O$1632,MATCH('Project 3'!BB$8,'Term Pricing'!$C$1453:$C$1632,0))*BB114*$D155)+(INDEX('Term Pricing'!$P$1453:$P$1632,MATCH('Project 3'!BB$8,'Term Pricing'!$C$1453:$C$1632,0))*BB114*(1-$D155))</f>
        <v>0</v>
      </c>
      <c r="BC155" s="335">
        <f ca="1">(INDEX('Term Pricing'!$O$1453:$O$1632,MATCH('Project 3'!BC$8,'Term Pricing'!$C$1453:$C$1632,0))*BC114*$D155)+(INDEX('Term Pricing'!$P$1453:$P$1632,MATCH('Project 3'!BC$8,'Term Pricing'!$C$1453:$C$1632,0))*BC114*(1-$D155))</f>
        <v>0</v>
      </c>
      <c r="BD155" s="335">
        <f ca="1">(INDEX('Term Pricing'!$O$1453:$O$1632,MATCH('Project 3'!BD$8,'Term Pricing'!$C$1453:$C$1632,0))*BD114*$D155)+(INDEX('Term Pricing'!$P$1453:$P$1632,MATCH('Project 3'!BD$8,'Term Pricing'!$C$1453:$C$1632,0))*BD114*(1-$D155))</f>
        <v>0</v>
      </c>
      <c r="BE155" s="335">
        <f ca="1">(INDEX('Term Pricing'!$O$1453:$O$1632,MATCH('Project 3'!BE$8,'Term Pricing'!$C$1453:$C$1632,0))*BE114*$D155)+(INDEX('Term Pricing'!$P$1453:$P$1632,MATCH('Project 3'!BE$8,'Term Pricing'!$C$1453:$C$1632,0))*BE114*(1-$D155))</f>
        <v>0</v>
      </c>
      <c r="BF155" s="335">
        <f ca="1">(INDEX('Term Pricing'!$O$1453:$O$1632,MATCH('Project 3'!BF$8,'Term Pricing'!$C$1453:$C$1632,0))*BF114*$D155)+(INDEX('Term Pricing'!$P$1453:$P$1632,MATCH('Project 3'!BF$8,'Term Pricing'!$C$1453:$C$1632,0))*BF114*(1-$D155))</f>
        <v>0</v>
      </c>
      <c r="BG155" s="335">
        <f ca="1">(INDEX('Term Pricing'!$O$1453:$O$1632,MATCH('Project 3'!BG$8,'Term Pricing'!$C$1453:$C$1632,0))*BG114*$D155)+(INDEX('Term Pricing'!$P$1453:$P$1632,MATCH('Project 3'!BG$8,'Term Pricing'!$C$1453:$C$1632,0))*BG114*(1-$D155))</f>
        <v>0</v>
      </c>
      <c r="BH155" s="335">
        <f ca="1">(INDEX('Term Pricing'!$O$1453:$O$1632,MATCH('Project 3'!BH$8,'Term Pricing'!$C$1453:$C$1632,0))*BH114*$D155)+(INDEX('Term Pricing'!$P$1453:$P$1632,MATCH('Project 3'!BH$8,'Term Pricing'!$C$1453:$C$1632,0))*BH114*(1-$D155))</f>
        <v>0</v>
      </c>
      <c r="BI155" s="335">
        <f ca="1">(INDEX('Term Pricing'!$O$1453:$O$1632,MATCH('Project 3'!BI$8,'Term Pricing'!$C$1453:$C$1632,0))*BI114*$D155)+(INDEX('Term Pricing'!$P$1453:$P$1632,MATCH('Project 3'!BI$8,'Term Pricing'!$C$1453:$C$1632,0))*BI114*(1-$D155))</f>
        <v>0</v>
      </c>
      <c r="BJ155" s="335">
        <f ca="1">(INDEX('Term Pricing'!$O$1453:$O$1632,MATCH('Project 3'!BJ$8,'Term Pricing'!$C$1453:$C$1632,0))*BJ114*$D155)+(INDEX('Term Pricing'!$P$1453:$P$1632,MATCH('Project 3'!BJ$8,'Term Pricing'!$C$1453:$C$1632,0))*BJ114*(1-$D155))</f>
        <v>0</v>
      </c>
      <c r="BK155" s="335">
        <f ca="1">(INDEX('Term Pricing'!$O$1453:$O$1632,MATCH('Project 3'!BK$8,'Term Pricing'!$C$1453:$C$1632,0))*BK114*$D155)+(INDEX('Term Pricing'!$P$1453:$P$1632,MATCH('Project 3'!BK$8,'Term Pricing'!$C$1453:$C$1632,0))*BK114*(1-$D155))</f>
        <v>0</v>
      </c>
      <c r="BL155" s="335">
        <f ca="1">(INDEX('Term Pricing'!$O$1453:$O$1632,MATCH('Project 3'!BL$8,'Term Pricing'!$C$1453:$C$1632,0))*BL114*$D155)+(INDEX('Term Pricing'!$P$1453:$P$1632,MATCH('Project 3'!BL$8,'Term Pricing'!$C$1453:$C$1632,0))*BL114*(1-$D155))</f>
        <v>0</v>
      </c>
      <c r="BM155" s="335">
        <f ca="1">(INDEX('Term Pricing'!$O$1453:$O$1632,MATCH('Project 3'!BM$8,'Term Pricing'!$C$1453:$C$1632,0))*BM114*$D155)+(INDEX('Term Pricing'!$P$1453:$P$1632,MATCH('Project 3'!BM$8,'Term Pricing'!$C$1453:$C$1632,0))*BM114*(1-$D155))</f>
        <v>0</v>
      </c>
      <c r="BN155" s="335">
        <f ca="1">(INDEX('Term Pricing'!$O$1453:$O$1632,MATCH('Project 3'!BN$8,'Term Pricing'!$C$1453:$C$1632,0))*BN114*$D155)+(INDEX('Term Pricing'!$P$1453:$P$1632,MATCH('Project 3'!BN$8,'Term Pricing'!$C$1453:$C$1632,0))*BN114*(1-$D155))</f>
        <v>0</v>
      </c>
      <c r="BO155" s="335">
        <f ca="1">(INDEX('Term Pricing'!$O$1453:$O$1632,MATCH('Project 3'!BO$8,'Term Pricing'!$C$1453:$C$1632,0))*BO114*$D155)+(INDEX('Term Pricing'!$P$1453:$P$1632,MATCH('Project 3'!BO$8,'Term Pricing'!$C$1453:$C$1632,0))*BO114*(1-$D155))</f>
        <v>0</v>
      </c>
      <c r="BP155" s="335">
        <f ca="1">(INDEX('Term Pricing'!$O$1453:$O$1632,MATCH('Project 3'!BP$8,'Term Pricing'!$C$1453:$C$1632,0))*BP114*$D155)+(INDEX('Term Pricing'!$P$1453:$P$1632,MATCH('Project 3'!BP$8,'Term Pricing'!$C$1453:$C$1632,0))*BP114*(1-$D155))</f>
        <v>0</v>
      </c>
      <c r="BQ155" s="335">
        <f ca="1">(INDEX('Term Pricing'!$O$1453:$O$1632,MATCH('Project 3'!BQ$8,'Term Pricing'!$C$1453:$C$1632,0))*BQ114*$D155)+(INDEX('Term Pricing'!$P$1453:$P$1632,MATCH('Project 3'!BQ$8,'Term Pricing'!$C$1453:$C$1632,0))*BQ114*(1-$D155))</f>
        <v>0</v>
      </c>
      <c r="BR155" s="335">
        <f ca="1">(INDEX('Term Pricing'!$O$1453:$O$1632,MATCH('Project 3'!BR$8,'Term Pricing'!$C$1453:$C$1632,0))*BR114*$D155)+(INDEX('Term Pricing'!$P$1453:$P$1632,MATCH('Project 3'!BR$8,'Term Pricing'!$C$1453:$C$1632,0))*BR114*(1-$D155))</f>
        <v>0</v>
      </c>
      <c r="BS155" s="335">
        <f ca="1">(INDEX('Term Pricing'!$O$1453:$O$1632,MATCH('Project 3'!BS$8,'Term Pricing'!$C$1453:$C$1632,0))*BS114*$D155)+(INDEX('Term Pricing'!$P$1453:$P$1632,MATCH('Project 3'!BS$8,'Term Pricing'!$C$1453:$C$1632,0))*BS114*(1-$D155))</f>
        <v>0</v>
      </c>
      <c r="BT155" s="335">
        <f ca="1">(INDEX('Term Pricing'!$O$1453:$O$1632,MATCH('Project 3'!BT$8,'Term Pricing'!$C$1453:$C$1632,0))*BT114*$D155)+(INDEX('Term Pricing'!$P$1453:$P$1632,MATCH('Project 3'!BT$8,'Term Pricing'!$C$1453:$C$1632,0))*BT114*(1-$D155))</f>
        <v>0</v>
      </c>
      <c r="BU155" s="335">
        <f ca="1">(INDEX('Term Pricing'!$O$1453:$O$1632,MATCH('Project 3'!BU$8,'Term Pricing'!$C$1453:$C$1632,0))*BU114*$D155)+(INDEX('Term Pricing'!$P$1453:$P$1632,MATCH('Project 3'!BU$8,'Term Pricing'!$C$1453:$C$1632,0))*BU114*(1-$D155))</f>
        <v>0</v>
      </c>
      <c r="BV155" s="335">
        <f ca="1">(INDEX('Term Pricing'!$O$1453:$O$1632,MATCH('Project 3'!BV$8,'Term Pricing'!$C$1453:$C$1632,0))*BV114*$D155)+(INDEX('Term Pricing'!$P$1453:$P$1632,MATCH('Project 3'!BV$8,'Term Pricing'!$C$1453:$C$1632,0))*BV114*(1-$D155))</f>
        <v>0</v>
      </c>
      <c r="BW155" s="335">
        <f ca="1">(INDEX('Term Pricing'!$O$1453:$O$1632,MATCH('Project 3'!BW$8,'Term Pricing'!$C$1453:$C$1632,0))*BW114*$D155)+(INDEX('Term Pricing'!$P$1453:$P$1632,MATCH('Project 3'!BW$8,'Term Pricing'!$C$1453:$C$1632,0))*BW114*(1-$D155))</f>
        <v>0</v>
      </c>
      <c r="BX155" s="335">
        <f ca="1">(INDEX('Term Pricing'!$O$1453:$O$1632,MATCH('Project 3'!BX$8,'Term Pricing'!$C$1453:$C$1632,0))*BX114*$D155)+(INDEX('Term Pricing'!$P$1453:$P$1632,MATCH('Project 3'!BX$8,'Term Pricing'!$C$1453:$C$1632,0))*BX114*(1-$D155))</f>
        <v>0</v>
      </c>
      <c r="BY155" s="335">
        <f ca="1">(INDEX('Term Pricing'!$O$1453:$O$1632,MATCH('Project 3'!BY$8,'Term Pricing'!$C$1453:$C$1632,0))*BY114*$D155)+(INDEX('Term Pricing'!$P$1453:$P$1632,MATCH('Project 3'!BY$8,'Term Pricing'!$C$1453:$C$1632,0))*BY114*(1-$D155))</f>
        <v>0</v>
      </c>
      <c r="BZ155" s="335">
        <f ca="1">(INDEX('Term Pricing'!$O$1453:$O$1632,MATCH('Project 3'!BZ$8,'Term Pricing'!$C$1453:$C$1632,0))*BZ114*$D155)+(INDEX('Term Pricing'!$P$1453:$P$1632,MATCH('Project 3'!BZ$8,'Term Pricing'!$C$1453:$C$1632,0))*BZ114*(1-$D155))</f>
        <v>0</v>
      </c>
      <c r="CA155" s="335">
        <f ca="1">(INDEX('Term Pricing'!$O$1453:$O$1632,MATCH('Project 3'!CA$8,'Term Pricing'!$C$1453:$C$1632,0))*CA114*$D155)+(INDEX('Term Pricing'!$P$1453:$P$1632,MATCH('Project 3'!CA$8,'Term Pricing'!$C$1453:$C$1632,0))*CA114*(1-$D155))</f>
        <v>0</v>
      </c>
      <c r="CB155" s="335">
        <f ca="1">(INDEX('Term Pricing'!$O$1453:$O$1632,MATCH('Project 3'!CB$8,'Term Pricing'!$C$1453:$C$1632,0))*CB114*$D155)+(INDEX('Term Pricing'!$P$1453:$P$1632,MATCH('Project 3'!CB$8,'Term Pricing'!$C$1453:$C$1632,0))*CB114*(1-$D155))</f>
        <v>0</v>
      </c>
      <c r="CC155" s="335">
        <f ca="1">(INDEX('Term Pricing'!$O$1453:$O$1632,MATCH('Project 3'!CC$8,'Term Pricing'!$C$1453:$C$1632,0))*CC114*$D155)+(INDEX('Term Pricing'!$P$1453:$P$1632,MATCH('Project 3'!CC$8,'Term Pricing'!$C$1453:$C$1632,0))*CC114*(1-$D155))</f>
        <v>0</v>
      </c>
      <c r="CD155" s="335">
        <f ca="1">(INDEX('Term Pricing'!$O$1453:$O$1632,MATCH('Project 3'!CD$8,'Term Pricing'!$C$1453:$C$1632,0))*CD114*$D155)+(INDEX('Term Pricing'!$P$1453:$P$1632,MATCH('Project 3'!CD$8,'Term Pricing'!$C$1453:$C$1632,0))*CD114*(1-$D155))</f>
        <v>0</v>
      </c>
      <c r="CE155" s="335">
        <f ca="1">(INDEX('Term Pricing'!$O$1453:$O$1632,MATCH('Project 3'!CE$8,'Term Pricing'!$C$1453:$C$1632,0))*CE114*$D155)+(INDEX('Term Pricing'!$P$1453:$P$1632,MATCH('Project 3'!CE$8,'Term Pricing'!$C$1453:$C$1632,0))*CE114*(1-$D155))</f>
        <v>0</v>
      </c>
      <c r="CF155" s="335">
        <f ca="1">(INDEX('Term Pricing'!$O$1453:$O$1632,MATCH('Project 3'!CF$8,'Term Pricing'!$C$1453:$C$1632,0))*CF114*$D155)+(INDEX('Term Pricing'!$P$1453:$P$1632,MATCH('Project 3'!CF$8,'Term Pricing'!$C$1453:$C$1632,0))*CF114*(1-$D155))</f>
        <v>0</v>
      </c>
      <c r="CG155" s="335">
        <f ca="1">(INDEX('Term Pricing'!$O$1453:$O$1632,MATCH('Project 3'!CG$8,'Term Pricing'!$C$1453:$C$1632,0))*CG114*$D155)+(INDEX('Term Pricing'!$P$1453:$P$1632,MATCH('Project 3'!CG$8,'Term Pricing'!$C$1453:$C$1632,0))*CG114*(1-$D155))</f>
        <v>0</v>
      </c>
      <c r="CH155" s="335">
        <f ca="1">(INDEX('Term Pricing'!$O$1453:$O$1632,MATCH('Project 3'!CH$8,'Term Pricing'!$C$1453:$C$1632,0))*CH114*$D155)+(INDEX('Term Pricing'!$P$1453:$P$1632,MATCH('Project 3'!CH$8,'Term Pricing'!$C$1453:$C$1632,0))*CH114*(1-$D155))</f>
        <v>0</v>
      </c>
      <c r="CI155" s="335">
        <f ca="1">(INDEX('Term Pricing'!$O$1453:$O$1632,MATCH('Project 3'!CI$8,'Term Pricing'!$C$1453:$C$1632,0))*CI114*$D155)+(INDEX('Term Pricing'!$P$1453:$P$1632,MATCH('Project 3'!CI$8,'Term Pricing'!$C$1453:$C$1632,0))*CI114*(1-$D155))</f>
        <v>0</v>
      </c>
      <c r="CJ155" s="335">
        <f ca="1">(INDEX('Term Pricing'!$O$1453:$O$1632,MATCH('Project 3'!CJ$8,'Term Pricing'!$C$1453:$C$1632,0))*CJ114*$D155)+(INDEX('Term Pricing'!$P$1453:$P$1632,MATCH('Project 3'!CJ$8,'Term Pricing'!$C$1453:$C$1632,0))*CJ114*(1-$D155))</f>
        <v>0</v>
      </c>
      <c r="CK155" s="335">
        <f ca="1">(INDEX('Term Pricing'!$O$1453:$O$1632,MATCH('Project 3'!CK$8,'Term Pricing'!$C$1453:$C$1632,0))*CK114*$D155)+(INDEX('Term Pricing'!$P$1453:$P$1632,MATCH('Project 3'!CK$8,'Term Pricing'!$C$1453:$C$1632,0))*CK114*(1-$D155))</f>
        <v>0</v>
      </c>
      <c r="CL155" s="335">
        <f ca="1">(INDEX('Term Pricing'!$O$1453:$O$1632,MATCH('Project 3'!CL$8,'Term Pricing'!$C$1453:$C$1632,0))*CL114*$D155)+(INDEX('Term Pricing'!$P$1453:$P$1632,MATCH('Project 3'!CL$8,'Term Pricing'!$C$1453:$C$1632,0))*CL114*(1-$D155))</f>
        <v>0</v>
      </c>
      <c r="CM155" s="335">
        <f ca="1">(INDEX('Term Pricing'!$O$1453:$O$1632,MATCH('Project 3'!CM$8,'Term Pricing'!$C$1453:$C$1632,0))*CM114*$D155)+(INDEX('Term Pricing'!$P$1453:$P$1632,MATCH('Project 3'!CM$8,'Term Pricing'!$C$1453:$C$1632,0))*CM114*(1-$D155))</f>
        <v>0</v>
      </c>
      <c r="CN155" s="335">
        <f ca="1">(INDEX('Term Pricing'!$O$1453:$O$1632,MATCH('Project 3'!CN$8,'Term Pricing'!$C$1453:$C$1632,0))*CN114*$D155)+(INDEX('Term Pricing'!$P$1453:$P$1632,MATCH('Project 3'!CN$8,'Term Pricing'!$C$1453:$C$1632,0))*CN114*(1-$D155))</f>
        <v>0</v>
      </c>
      <c r="CO155" s="335">
        <f ca="1">(INDEX('Term Pricing'!$O$1453:$O$1632,MATCH('Project 3'!CO$8,'Term Pricing'!$C$1453:$C$1632,0))*CO114*$D155)+(INDEX('Term Pricing'!$P$1453:$P$1632,MATCH('Project 3'!CO$8,'Term Pricing'!$C$1453:$C$1632,0))*CO114*(1-$D155))</f>
        <v>0</v>
      </c>
      <c r="CP155" s="335">
        <f ca="1">(INDEX('Term Pricing'!$O$1453:$O$1632,MATCH('Project 3'!CP$8,'Term Pricing'!$C$1453:$C$1632,0))*CP114*$D155)+(INDEX('Term Pricing'!$P$1453:$P$1632,MATCH('Project 3'!CP$8,'Term Pricing'!$C$1453:$C$1632,0))*CP114*(1-$D155))</f>
        <v>0</v>
      </c>
      <c r="CQ155" s="335">
        <f ca="1">(INDEX('Term Pricing'!$O$1453:$O$1632,MATCH('Project 3'!CQ$8,'Term Pricing'!$C$1453:$C$1632,0))*CQ114*$D155)+(INDEX('Term Pricing'!$P$1453:$P$1632,MATCH('Project 3'!CQ$8,'Term Pricing'!$C$1453:$C$1632,0))*CQ114*(1-$D155))</f>
        <v>0</v>
      </c>
      <c r="CR155" s="335">
        <f ca="1">(INDEX('Term Pricing'!$O$1453:$O$1632,MATCH('Project 3'!CR$8,'Term Pricing'!$C$1453:$C$1632,0))*CR114*$D155)+(INDEX('Term Pricing'!$P$1453:$P$1632,MATCH('Project 3'!CR$8,'Term Pricing'!$C$1453:$C$1632,0))*CR114*(1-$D155))</f>
        <v>0</v>
      </c>
      <c r="CS155" s="335">
        <f ca="1">(INDEX('Term Pricing'!$O$1453:$O$1632,MATCH('Project 3'!CS$8,'Term Pricing'!$C$1453:$C$1632,0))*CS114*$D155)+(INDEX('Term Pricing'!$P$1453:$P$1632,MATCH('Project 3'!CS$8,'Term Pricing'!$C$1453:$C$1632,0))*CS114*(1-$D155))</f>
        <v>0</v>
      </c>
      <c r="CT155" s="335">
        <f ca="1">(INDEX('Term Pricing'!$O$1453:$O$1632,MATCH('Project 3'!CT$8,'Term Pricing'!$C$1453:$C$1632,0))*CT114*$D155)+(INDEX('Term Pricing'!$P$1453:$P$1632,MATCH('Project 3'!CT$8,'Term Pricing'!$C$1453:$C$1632,0))*CT114*(1-$D155))</f>
        <v>0</v>
      </c>
      <c r="CU155" s="335">
        <f ca="1">(INDEX('Term Pricing'!$O$1453:$O$1632,MATCH('Project 3'!CU$8,'Term Pricing'!$C$1453:$C$1632,0))*CU114*$D155)+(INDEX('Term Pricing'!$P$1453:$P$1632,MATCH('Project 3'!CU$8,'Term Pricing'!$C$1453:$C$1632,0))*CU114*(1-$D155))</f>
        <v>0</v>
      </c>
      <c r="CV155" s="335">
        <f ca="1">(INDEX('Term Pricing'!$O$1453:$O$1632,MATCH('Project 3'!CV$8,'Term Pricing'!$C$1453:$C$1632,0))*CV114*$D155)+(INDEX('Term Pricing'!$P$1453:$P$1632,MATCH('Project 3'!CV$8,'Term Pricing'!$C$1453:$C$1632,0))*CV114*(1-$D155))</f>
        <v>0</v>
      </c>
      <c r="CW155" s="335">
        <f ca="1">(INDEX('Term Pricing'!$O$1453:$O$1632,MATCH('Project 3'!CW$8,'Term Pricing'!$C$1453:$C$1632,0))*CW114*$D155)+(INDEX('Term Pricing'!$P$1453:$P$1632,MATCH('Project 3'!CW$8,'Term Pricing'!$C$1453:$C$1632,0))*CW114*(1-$D155))</f>
        <v>0</v>
      </c>
      <c r="CX155" s="335">
        <f ca="1">(INDEX('Term Pricing'!$O$1453:$O$1632,MATCH('Project 3'!CX$8,'Term Pricing'!$C$1453:$C$1632,0))*CX114*$D155)+(INDEX('Term Pricing'!$P$1453:$P$1632,MATCH('Project 3'!CX$8,'Term Pricing'!$C$1453:$C$1632,0))*CX114*(1-$D155))</f>
        <v>0</v>
      </c>
      <c r="CY155" s="335">
        <f ca="1">(INDEX('Term Pricing'!$O$1453:$O$1632,MATCH('Project 3'!CY$8,'Term Pricing'!$C$1453:$C$1632,0))*CY114*$D155)+(INDEX('Term Pricing'!$P$1453:$P$1632,MATCH('Project 3'!CY$8,'Term Pricing'!$C$1453:$C$1632,0))*CY114*(1-$D155))</f>
        <v>0</v>
      </c>
      <c r="CZ155" s="335">
        <f ca="1">(INDEX('Term Pricing'!$O$1453:$O$1632,MATCH('Project 3'!CZ$8,'Term Pricing'!$C$1453:$C$1632,0))*CZ114*$D155)+(INDEX('Term Pricing'!$P$1453:$P$1632,MATCH('Project 3'!CZ$8,'Term Pricing'!$C$1453:$C$1632,0))*CZ114*(1-$D155))</f>
        <v>0</v>
      </c>
      <c r="DA155" s="335">
        <f ca="1">(INDEX('Term Pricing'!$O$1453:$O$1632,MATCH('Project 3'!DA$8,'Term Pricing'!$C$1453:$C$1632,0))*DA114*$D155)+(INDEX('Term Pricing'!$P$1453:$P$1632,MATCH('Project 3'!DA$8,'Term Pricing'!$C$1453:$C$1632,0))*DA114*(1-$D155))</f>
        <v>0</v>
      </c>
      <c r="DB155" s="335">
        <f ca="1">(INDEX('Term Pricing'!$O$1453:$O$1632,MATCH('Project 3'!DB$8,'Term Pricing'!$C$1453:$C$1632,0))*DB114*$D155)+(INDEX('Term Pricing'!$P$1453:$P$1632,MATCH('Project 3'!DB$8,'Term Pricing'!$C$1453:$C$1632,0))*DB114*(1-$D155))</f>
        <v>0</v>
      </c>
    </row>
    <row r="156" spans="1:106" hidden="1" outlineLevel="1">
      <c r="A156" s="151"/>
      <c r="C156" s="34" t="str">
        <f t="shared" si="108"/>
        <v>Groq LPU</v>
      </c>
      <c r="D156" s="70">
        <f>Inputs!K100</f>
        <v>0</v>
      </c>
      <c r="E156" s="27"/>
      <c r="F156" s="110">
        <v>0</v>
      </c>
      <c r="G156" s="54" t="s">
        <v>83</v>
      </c>
      <c r="H156" s="266">
        <f t="shared" ca="1" si="107"/>
        <v>0</v>
      </c>
      <c r="I156" s="29"/>
      <c r="J156" s="335">
        <f ca="1">(INDEX('Term Pricing'!$Q$1453:$Q$1632,MATCH('Project 3'!J$8,'Term Pricing'!$C$1453:$C$1632,0))*J115*$D156)+(INDEX('Term Pricing'!$R$1453:$R$1632,MATCH('Project 3'!J$8,'Term Pricing'!$C$1453:$C$1632,0))*J115*(1-$D156))</f>
        <v>0</v>
      </c>
      <c r="K156" s="335">
        <f ca="1">(INDEX('Term Pricing'!$Q$1453:$Q$1632,MATCH('Project 3'!K$8,'Term Pricing'!$C$1453:$C$1632,0))*K115*$D156)+(INDEX('Term Pricing'!$R$1453:$R$1632,MATCH('Project 3'!K$8,'Term Pricing'!$C$1453:$C$1632,0))*K115*(1-$D156))</f>
        <v>0</v>
      </c>
      <c r="L156" s="335">
        <f ca="1">(INDEX('Term Pricing'!$Q$1453:$Q$1632,MATCH('Project 3'!L$8,'Term Pricing'!$C$1453:$C$1632,0))*L115*$D156)+(INDEX('Term Pricing'!$R$1453:$R$1632,MATCH('Project 3'!L$8,'Term Pricing'!$C$1453:$C$1632,0))*L115*(1-$D156))</f>
        <v>0</v>
      </c>
      <c r="M156" s="335">
        <f ca="1">(INDEX('Term Pricing'!$Q$1453:$Q$1632,MATCH('Project 3'!M$8,'Term Pricing'!$C$1453:$C$1632,0))*M115*$D156)+(INDEX('Term Pricing'!$R$1453:$R$1632,MATCH('Project 3'!M$8,'Term Pricing'!$C$1453:$C$1632,0))*M115*(1-$D156))</f>
        <v>0</v>
      </c>
      <c r="N156" s="335">
        <f ca="1">(INDEX('Term Pricing'!$Q$1453:$Q$1632,MATCH('Project 3'!N$8,'Term Pricing'!$C$1453:$C$1632,0))*N115*$D156)+(INDEX('Term Pricing'!$R$1453:$R$1632,MATCH('Project 3'!N$8,'Term Pricing'!$C$1453:$C$1632,0))*N115*(1-$D156))</f>
        <v>0</v>
      </c>
      <c r="O156" s="335">
        <f ca="1">(INDEX('Term Pricing'!$Q$1453:$Q$1632,MATCH('Project 3'!O$8,'Term Pricing'!$C$1453:$C$1632,0))*O115*$D156)+(INDEX('Term Pricing'!$R$1453:$R$1632,MATCH('Project 3'!O$8,'Term Pricing'!$C$1453:$C$1632,0))*O115*(1-$D156))</f>
        <v>0</v>
      </c>
      <c r="P156" s="335">
        <f ca="1">(INDEX('Term Pricing'!$Q$1453:$Q$1632,MATCH('Project 3'!P$8,'Term Pricing'!$C$1453:$C$1632,0))*P115*$D156)+(INDEX('Term Pricing'!$R$1453:$R$1632,MATCH('Project 3'!P$8,'Term Pricing'!$C$1453:$C$1632,0))*P115*(1-$D156))</f>
        <v>0</v>
      </c>
      <c r="Q156" s="335">
        <f ca="1">(INDEX('Term Pricing'!$Q$1453:$Q$1632,MATCH('Project 3'!Q$8,'Term Pricing'!$C$1453:$C$1632,0))*Q115*$D156)+(INDEX('Term Pricing'!$R$1453:$R$1632,MATCH('Project 3'!Q$8,'Term Pricing'!$C$1453:$C$1632,0))*Q115*(1-$D156))</f>
        <v>0</v>
      </c>
      <c r="R156" s="335">
        <f ca="1">(INDEX('Term Pricing'!$Q$1453:$Q$1632,MATCH('Project 3'!R$8,'Term Pricing'!$C$1453:$C$1632,0))*R115*$D156)+(INDEX('Term Pricing'!$R$1453:$R$1632,MATCH('Project 3'!R$8,'Term Pricing'!$C$1453:$C$1632,0))*R115*(1-$D156))</f>
        <v>0</v>
      </c>
      <c r="S156" s="335">
        <f ca="1">(INDEX('Term Pricing'!$Q$1453:$Q$1632,MATCH('Project 3'!S$8,'Term Pricing'!$C$1453:$C$1632,0))*S115*$D156)+(INDEX('Term Pricing'!$R$1453:$R$1632,MATCH('Project 3'!S$8,'Term Pricing'!$C$1453:$C$1632,0))*S115*(1-$D156))</f>
        <v>0</v>
      </c>
      <c r="T156" s="335">
        <f ca="1">(INDEX('Term Pricing'!$Q$1453:$Q$1632,MATCH('Project 3'!T$8,'Term Pricing'!$C$1453:$C$1632,0))*T115*$D156)+(INDEX('Term Pricing'!$R$1453:$R$1632,MATCH('Project 3'!T$8,'Term Pricing'!$C$1453:$C$1632,0))*T115*(1-$D156))</f>
        <v>0</v>
      </c>
      <c r="U156" s="335">
        <f ca="1">(INDEX('Term Pricing'!$Q$1453:$Q$1632,MATCH('Project 3'!U$8,'Term Pricing'!$C$1453:$C$1632,0))*U115*$D156)+(INDEX('Term Pricing'!$R$1453:$R$1632,MATCH('Project 3'!U$8,'Term Pricing'!$C$1453:$C$1632,0))*U115*(1-$D156))</f>
        <v>0</v>
      </c>
      <c r="V156" s="335">
        <f ca="1">(INDEX('Term Pricing'!$Q$1453:$Q$1632,MATCH('Project 3'!V$8,'Term Pricing'!$C$1453:$C$1632,0))*V115*$D156)+(INDEX('Term Pricing'!$R$1453:$R$1632,MATCH('Project 3'!V$8,'Term Pricing'!$C$1453:$C$1632,0))*V115*(1-$D156))</f>
        <v>0</v>
      </c>
      <c r="W156" s="335">
        <f ca="1">(INDEX('Term Pricing'!$Q$1453:$Q$1632,MATCH('Project 3'!W$8,'Term Pricing'!$C$1453:$C$1632,0))*W115*$D156)+(INDEX('Term Pricing'!$R$1453:$R$1632,MATCH('Project 3'!W$8,'Term Pricing'!$C$1453:$C$1632,0))*W115*(1-$D156))</f>
        <v>0</v>
      </c>
      <c r="X156" s="335">
        <f ca="1">(INDEX('Term Pricing'!$Q$1453:$Q$1632,MATCH('Project 3'!X$8,'Term Pricing'!$C$1453:$C$1632,0))*X115*$D156)+(INDEX('Term Pricing'!$R$1453:$R$1632,MATCH('Project 3'!X$8,'Term Pricing'!$C$1453:$C$1632,0))*X115*(1-$D156))</f>
        <v>0</v>
      </c>
      <c r="Y156" s="335">
        <f ca="1">(INDEX('Term Pricing'!$Q$1453:$Q$1632,MATCH('Project 3'!Y$8,'Term Pricing'!$C$1453:$C$1632,0))*Y115*$D156)+(INDEX('Term Pricing'!$R$1453:$R$1632,MATCH('Project 3'!Y$8,'Term Pricing'!$C$1453:$C$1632,0))*Y115*(1-$D156))</f>
        <v>0</v>
      </c>
      <c r="Z156" s="335">
        <f ca="1">(INDEX('Term Pricing'!$Q$1453:$Q$1632,MATCH('Project 3'!Z$8,'Term Pricing'!$C$1453:$C$1632,0))*Z115*$D156)+(INDEX('Term Pricing'!$R$1453:$R$1632,MATCH('Project 3'!Z$8,'Term Pricing'!$C$1453:$C$1632,0))*Z115*(1-$D156))</f>
        <v>0</v>
      </c>
      <c r="AA156" s="335">
        <f ca="1">(INDEX('Term Pricing'!$Q$1453:$Q$1632,MATCH('Project 3'!AA$8,'Term Pricing'!$C$1453:$C$1632,0))*AA115*$D156)+(INDEX('Term Pricing'!$R$1453:$R$1632,MATCH('Project 3'!AA$8,'Term Pricing'!$C$1453:$C$1632,0))*AA115*(1-$D156))</f>
        <v>0</v>
      </c>
      <c r="AB156" s="335">
        <f ca="1">(INDEX('Term Pricing'!$Q$1453:$Q$1632,MATCH('Project 3'!AB$8,'Term Pricing'!$C$1453:$C$1632,0))*AB115*$D156)+(INDEX('Term Pricing'!$R$1453:$R$1632,MATCH('Project 3'!AB$8,'Term Pricing'!$C$1453:$C$1632,0))*AB115*(1-$D156))</f>
        <v>0</v>
      </c>
      <c r="AC156" s="335">
        <f ca="1">(INDEX('Term Pricing'!$Q$1453:$Q$1632,MATCH('Project 3'!AC$8,'Term Pricing'!$C$1453:$C$1632,0))*AC115*$D156)+(INDEX('Term Pricing'!$R$1453:$R$1632,MATCH('Project 3'!AC$8,'Term Pricing'!$C$1453:$C$1632,0))*AC115*(1-$D156))</f>
        <v>0</v>
      </c>
      <c r="AD156" s="335">
        <f ca="1">(INDEX('Term Pricing'!$Q$1453:$Q$1632,MATCH('Project 3'!AD$8,'Term Pricing'!$C$1453:$C$1632,0))*AD115*$D156)+(INDEX('Term Pricing'!$R$1453:$R$1632,MATCH('Project 3'!AD$8,'Term Pricing'!$C$1453:$C$1632,0))*AD115*(1-$D156))</f>
        <v>0</v>
      </c>
      <c r="AE156" s="335">
        <f ca="1">(INDEX('Term Pricing'!$Q$1453:$Q$1632,MATCH('Project 3'!AE$8,'Term Pricing'!$C$1453:$C$1632,0))*AE115*$D156)+(INDEX('Term Pricing'!$R$1453:$R$1632,MATCH('Project 3'!AE$8,'Term Pricing'!$C$1453:$C$1632,0))*AE115*(1-$D156))</f>
        <v>0</v>
      </c>
      <c r="AF156" s="335">
        <f ca="1">(INDEX('Term Pricing'!$Q$1453:$Q$1632,MATCH('Project 3'!AF$8,'Term Pricing'!$C$1453:$C$1632,0))*AF115*$D156)+(INDEX('Term Pricing'!$R$1453:$R$1632,MATCH('Project 3'!AF$8,'Term Pricing'!$C$1453:$C$1632,0))*AF115*(1-$D156))</f>
        <v>0</v>
      </c>
      <c r="AG156" s="335">
        <f ca="1">(INDEX('Term Pricing'!$Q$1453:$Q$1632,MATCH('Project 3'!AG$8,'Term Pricing'!$C$1453:$C$1632,0))*AG115*$D156)+(INDEX('Term Pricing'!$R$1453:$R$1632,MATCH('Project 3'!AG$8,'Term Pricing'!$C$1453:$C$1632,0))*AG115*(1-$D156))</f>
        <v>0</v>
      </c>
      <c r="AH156" s="335">
        <f ca="1">(INDEX('Term Pricing'!$Q$1453:$Q$1632,MATCH('Project 3'!AH$8,'Term Pricing'!$C$1453:$C$1632,0))*AH115*$D156)+(INDEX('Term Pricing'!$R$1453:$R$1632,MATCH('Project 3'!AH$8,'Term Pricing'!$C$1453:$C$1632,0))*AH115*(1-$D156))</f>
        <v>0</v>
      </c>
      <c r="AI156" s="335">
        <f ca="1">(INDEX('Term Pricing'!$Q$1453:$Q$1632,MATCH('Project 3'!AI$8,'Term Pricing'!$C$1453:$C$1632,0))*AI115*$D156)+(INDEX('Term Pricing'!$R$1453:$R$1632,MATCH('Project 3'!AI$8,'Term Pricing'!$C$1453:$C$1632,0))*AI115*(1-$D156))</f>
        <v>0</v>
      </c>
      <c r="AJ156" s="335">
        <f ca="1">(INDEX('Term Pricing'!$Q$1453:$Q$1632,MATCH('Project 3'!AJ$8,'Term Pricing'!$C$1453:$C$1632,0))*AJ115*$D156)+(INDEX('Term Pricing'!$R$1453:$R$1632,MATCH('Project 3'!AJ$8,'Term Pricing'!$C$1453:$C$1632,0))*AJ115*(1-$D156))</f>
        <v>0</v>
      </c>
      <c r="AK156" s="335">
        <f ca="1">(INDEX('Term Pricing'!$Q$1453:$Q$1632,MATCH('Project 3'!AK$8,'Term Pricing'!$C$1453:$C$1632,0))*AK115*$D156)+(INDEX('Term Pricing'!$R$1453:$R$1632,MATCH('Project 3'!AK$8,'Term Pricing'!$C$1453:$C$1632,0))*AK115*(1-$D156))</f>
        <v>0</v>
      </c>
      <c r="AL156" s="335">
        <f ca="1">(INDEX('Term Pricing'!$Q$1453:$Q$1632,MATCH('Project 3'!AL$8,'Term Pricing'!$C$1453:$C$1632,0))*AL115*$D156)+(INDEX('Term Pricing'!$R$1453:$R$1632,MATCH('Project 3'!AL$8,'Term Pricing'!$C$1453:$C$1632,0))*AL115*(1-$D156))</f>
        <v>0</v>
      </c>
      <c r="AM156" s="335">
        <f ca="1">(INDEX('Term Pricing'!$Q$1453:$Q$1632,MATCH('Project 3'!AM$8,'Term Pricing'!$C$1453:$C$1632,0))*AM115*$D156)+(INDEX('Term Pricing'!$R$1453:$R$1632,MATCH('Project 3'!AM$8,'Term Pricing'!$C$1453:$C$1632,0))*AM115*(1-$D156))</f>
        <v>0</v>
      </c>
      <c r="AN156" s="335">
        <f ca="1">(INDEX('Term Pricing'!$Q$1453:$Q$1632,MATCH('Project 3'!AN$8,'Term Pricing'!$C$1453:$C$1632,0))*AN115*$D156)+(INDEX('Term Pricing'!$R$1453:$R$1632,MATCH('Project 3'!AN$8,'Term Pricing'!$C$1453:$C$1632,0))*AN115*(1-$D156))</f>
        <v>0</v>
      </c>
      <c r="AO156" s="335">
        <f ca="1">(INDEX('Term Pricing'!$Q$1453:$Q$1632,MATCH('Project 3'!AO$8,'Term Pricing'!$C$1453:$C$1632,0))*AO115*$D156)+(INDEX('Term Pricing'!$R$1453:$R$1632,MATCH('Project 3'!AO$8,'Term Pricing'!$C$1453:$C$1632,0))*AO115*(1-$D156))</f>
        <v>0</v>
      </c>
      <c r="AP156" s="335">
        <f ca="1">(INDEX('Term Pricing'!$Q$1453:$Q$1632,MATCH('Project 3'!AP$8,'Term Pricing'!$C$1453:$C$1632,0))*AP115*$D156)+(INDEX('Term Pricing'!$R$1453:$R$1632,MATCH('Project 3'!AP$8,'Term Pricing'!$C$1453:$C$1632,0))*AP115*(1-$D156))</f>
        <v>0</v>
      </c>
      <c r="AQ156" s="335">
        <f ca="1">(INDEX('Term Pricing'!$Q$1453:$Q$1632,MATCH('Project 3'!AQ$8,'Term Pricing'!$C$1453:$C$1632,0))*AQ115*$D156)+(INDEX('Term Pricing'!$R$1453:$R$1632,MATCH('Project 3'!AQ$8,'Term Pricing'!$C$1453:$C$1632,0))*AQ115*(1-$D156))</f>
        <v>0</v>
      </c>
      <c r="AR156" s="335">
        <f ca="1">(INDEX('Term Pricing'!$Q$1453:$Q$1632,MATCH('Project 3'!AR$8,'Term Pricing'!$C$1453:$C$1632,0))*AR115*$D156)+(INDEX('Term Pricing'!$R$1453:$R$1632,MATCH('Project 3'!AR$8,'Term Pricing'!$C$1453:$C$1632,0))*AR115*(1-$D156))</f>
        <v>0</v>
      </c>
      <c r="AS156" s="335">
        <f ca="1">(INDEX('Term Pricing'!$Q$1453:$Q$1632,MATCH('Project 3'!AS$8,'Term Pricing'!$C$1453:$C$1632,0))*AS115*$D156)+(INDEX('Term Pricing'!$R$1453:$R$1632,MATCH('Project 3'!AS$8,'Term Pricing'!$C$1453:$C$1632,0))*AS115*(1-$D156))</f>
        <v>0</v>
      </c>
      <c r="AT156" s="335">
        <f ca="1">(INDEX('Term Pricing'!$Q$1453:$Q$1632,MATCH('Project 3'!AT$8,'Term Pricing'!$C$1453:$C$1632,0))*AT115*$D156)+(INDEX('Term Pricing'!$R$1453:$R$1632,MATCH('Project 3'!AT$8,'Term Pricing'!$C$1453:$C$1632,0))*AT115*(1-$D156))</f>
        <v>0</v>
      </c>
      <c r="AU156" s="335">
        <f ca="1">(INDEX('Term Pricing'!$Q$1453:$Q$1632,MATCH('Project 3'!AU$8,'Term Pricing'!$C$1453:$C$1632,0))*AU115*$D156)+(INDEX('Term Pricing'!$R$1453:$R$1632,MATCH('Project 3'!AU$8,'Term Pricing'!$C$1453:$C$1632,0))*AU115*(1-$D156))</f>
        <v>0</v>
      </c>
      <c r="AV156" s="335">
        <f ca="1">(INDEX('Term Pricing'!$Q$1453:$Q$1632,MATCH('Project 3'!AV$8,'Term Pricing'!$C$1453:$C$1632,0))*AV115*$D156)+(INDEX('Term Pricing'!$R$1453:$R$1632,MATCH('Project 3'!AV$8,'Term Pricing'!$C$1453:$C$1632,0))*AV115*(1-$D156))</f>
        <v>0</v>
      </c>
      <c r="AW156" s="335">
        <f ca="1">(INDEX('Term Pricing'!$Q$1453:$Q$1632,MATCH('Project 3'!AW$8,'Term Pricing'!$C$1453:$C$1632,0))*AW115*$D156)+(INDEX('Term Pricing'!$R$1453:$R$1632,MATCH('Project 3'!AW$8,'Term Pricing'!$C$1453:$C$1632,0))*AW115*(1-$D156))</f>
        <v>0</v>
      </c>
      <c r="AX156" s="335">
        <f ca="1">(INDEX('Term Pricing'!$Q$1453:$Q$1632,MATCH('Project 3'!AX$8,'Term Pricing'!$C$1453:$C$1632,0))*AX115*$D156)+(INDEX('Term Pricing'!$R$1453:$R$1632,MATCH('Project 3'!AX$8,'Term Pricing'!$C$1453:$C$1632,0))*AX115*(1-$D156))</f>
        <v>0</v>
      </c>
      <c r="AY156" s="335">
        <f ca="1">(INDEX('Term Pricing'!$Q$1453:$Q$1632,MATCH('Project 3'!AY$8,'Term Pricing'!$C$1453:$C$1632,0))*AY115*$D156)+(INDEX('Term Pricing'!$R$1453:$R$1632,MATCH('Project 3'!AY$8,'Term Pricing'!$C$1453:$C$1632,0))*AY115*(1-$D156))</f>
        <v>0</v>
      </c>
      <c r="AZ156" s="335">
        <f ca="1">(INDEX('Term Pricing'!$Q$1453:$Q$1632,MATCH('Project 3'!AZ$8,'Term Pricing'!$C$1453:$C$1632,0))*AZ115*$D156)+(INDEX('Term Pricing'!$R$1453:$R$1632,MATCH('Project 3'!AZ$8,'Term Pricing'!$C$1453:$C$1632,0))*AZ115*(1-$D156))</f>
        <v>0</v>
      </c>
      <c r="BA156" s="335">
        <f ca="1">(INDEX('Term Pricing'!$Q$1453:$Q$1632,MATCH('Project 3'!BA$8,'Term Pricing'!$C$1453:$C$1632,0))*BA115*$D156)+(INDEX('Term Pricing'!$R$1453:$R$1632,MATCH('Project 3'!BA$8,'Term Pricing'!$C$1453:$C$1632,0))*BA115*(1-$D156))</f>
        <v>0</v>
      </c>
      <c r="BB156" s="335">
        <f ca="1">(INDEX('Term Pricing'!$Q$1453:$Q$1632,MATCH('Project 3'!BB$8,'Term Pricing'!$C$1453:$C$1632,0))*BB115*$D156)+(INDEX('Term Pricing'!$R$1453:$R$1632,MATCH('Project 3'!BB$8,'Term Pricing'!$C$1453:$C$1632,0))*BB115*(1-$D156))</f>
        <v>0</v>
      </c>
      <c r="BC156" s="335">
        <f ca="1">(INDEX('Term Pricing'!$Q$1453:$Q$1632,MATCH('Project 3'!BC$8,'Term Pricing'!$C$1453:$C$1632,0))*BC115*$D156)+(INDEX('Term Pricing'!$R$1453:$R$1632,MATCH('Project 3'!BC$8,'Term Pricing'!$C$1453:$C$1632,0))*BC115*(1-$D156))</f>
        <v>0</v>
      </c>
      <c r="BD156" s="335">
        <f ca="1">(INDEX('Term Pricing'!$Q$1453:$Q$1632,MATCH('Project 3'!BD$8,'Term Pricing'!$C$1453:$C$1632,0))*BD115*$D156)+(INDEX('Term Pricing'!$R$1453:$R$1632,MATCH('Project 3'!BD$8,'Term Pricing'!$C$1453:$C$1632,0))*BD115*(1-$D156))</f>
        <v>0</v>
      </c>
      <c r="BE156" s="335">
        <f ca="1">(INDEX('Term Pricing'!$Q$1453:$Q$1632,MATCH('Project 3'!BE$8,'Term Pricing'!$C$1453:$C$1632,0))*BE115*$D156)+(INDEX('Term Pricing'!$R$1453:$R$1632,MATCH('Project 3'!BE$8,'Term Pricing'!$C$1453:$C$1632,0))*BE115*(1-$D156))</f>
        <v>0</v>
      </c>
      <c r="BF156" s="335">
        <f ca="1">(INDEX('Term Pricing'!$Q$1453:$Q$1632,MATCH('Project 3'!BF$8,'Term Pricing'!$C$1453:$C$1632,0))*BF115*$D156)+(INDEX('Term Pricing'!$R$1453:$R$1632,MATCH('Project 3'!BF$8,'Term Pricing'!$C$1453:$C$1632,0))*BF115*(1-$D156))</f>
        <v>0</v>
      </c>
      <c r="BG156" s="335">
        <f ca="1">(INDEX('Term Pricing'!$Q$1453:$Q$1632,MATCH('Project 3'!BG$8,'Term Pricing'!$C$1453:$C$1632,0))*BG115*$D156)+(INDEX('Term Pricing'!$R$1453:$R$1632,MATCH('Project 3'!BG$8,'Term Pricing'!$C$1453:$C$1632,0))*BG115*(1-$D156))</f>
        <v>0</v>
      </c>
      <c r="BH156" s="335">
        <f ca="1">(INDEX('Term Pricing'!$Q$1453:$Q$1632,MATCH('Project 3'!BH$8,'Term Pricing'!$C$1453:$C$1632,0))*BH115*$D156)+(INDEX('Term Pricing'!$R$1453:$R$1632,MATCH('Project 3'!BH$8,'Term Pricing'!$C$1453:$C$1632,0))*BH115*(1-$D156))</f>
        <v>0</v>
      </c>
      <c r="BI156" s="335">
        <f ca="1">(INDEX('Term Pricing'!$Q$1453:$Q$1632,MATCH('Project 3'!BI$8,'Term Pricing'!$C$1453:$C$1632,0))*BI115*$D156)+(INDEX('Term Pricing'!$R$1453:$R$1632,MATCH('Project 3'!BI$8,'Term Pricing'!$C$1453:$C$1632,0))*BI115*(1-$D156))</f>
        <v>0</v>
      </c>
      <c r="BJ156" s="335">
        <f ca="1">(INDEX('Term Pricing'!$Q$1453:$Q$1632,MATCH('Project 3'!BJ$8,'Term Pricing'!$C$1453:$C$1632,0))*BJ115*$D156)+(INDEX('Term Pricing'!$R$1453:$R$1632,MATCH('Project 3'!BJ$8,'Term Pricing'!$C$1453:$C$1632,0))*BJ115*(1-$D156))</f>
        <v>0</v>
      </c>
      <c r="BK156" s="335">
        <f ca="1">(INDEX('Term Pricing'!$Q$1453:$Q$1632,MATCH('Project 3'!BK$8,'Term Pricing'!$C$1453:$C$1632,0))*BK115*$D156)+(INDEX('Term Pricing'!$R$1453:$R$1632,MATCH('Project 3'!BK$8,'Term Pricing'!$C$1453:$C$1632,0))*BK115*(1-$D156))</f>
        <v>0</v>
      </c>
      <c r="BL156" s="335">
        <f ca="1">(INDEX('Term Pricing'!$Q$1453:$Q$1632,MATCH('Project 3'!BL$8,'Term Pricing'!$C$1453:$C$1632,0))*BL115*$D156)+(INDEX('Term Pricing'!$R$1453:$R$1632,MATCH('Project 3'!BL$8,'Term Pricing'!$C$1453:$C$1632,0))*BL115*(1-$D156))</f>
        <v>0</v>
      </c>
      <c r="BM156" s="335">
        <f ca="1">(INDEX('Term Pricing'!$Q$1453:$Q$1632,MATCH('Project 3'!BM$8,'Term Pricing'!$C$1453:$C$1632,0))*BM115*$D156)+(INDEX('Term Pricing'!$R$1453:$R$1632,MATCH('Project 3'!BM$8,'Term Pricing'!$C$1453:$C$1632,0))*BM115*(1-$D156))</f>
        <v>0</v>
      </c>
      <c r="BN156" s="335">
        <f ca="1">(INDEX('Term Pricing'!$Q$1453:$Q$1632,MATCH('Project 3'!BN$8,'Term Pricing'!$C$1453:$C$1632,0))*BN115*$D156)+(INDEX('Term Pricing'!$R$1453:$R$1632,MATCH('Project 3'!BN$8,'Term Pricing'!$C$1453:$C$1632,0))*BN115*(1-$D156))</f>
        <v>0</v>
      </c>
      <c r="BO156" s="335">
        <f ca="1">(INDEX('Term Pricing'!$Q$1453:$Q$1632,MATCH('Project 3'!BO$8,'Term Pricing'!$C$1453:$C$1632,0))*BO115*$D156)+(INDEX('Term Pricing'!$R$1453:$R$1632,MATCH('Project 3'!BO$8,'Term Pricing'!$C$1453:$C$1632,0))*BO115*(1-$D156))</f>
        <v>0</v>
      </c>
      <c r="BP156" s="335">
        <f ca="1">(INDEX('Term Pricing'!$Q$1453:$Q$1632,MATCH('Project 3'!BP$8,'Term Pricing'!$C$1453:$C$1632,0))*BP115*$D156)+(INDEX('Term Pricing'!$R$1453:$R$1632,MATCH('Project 3'!BP$8,'Term Pricing'!$C$1453:$C$1632,0))*BP115*(1-$D156))</f>
        <v>0</v>
      </c>
      <c r="BQ156" s="335">
        <f ca="1">(INDEX('Term Pricing'!$Q$1453:$Q$1632,MATCH('Project 3'!BQ$8,'Term Pricing'!$C$1453:$C$1632,0))*BQ115*$D156)+(INDEX('Term Pricing'!$R$1453:$R$1632,MATCH('Project 3'!BQ$8,'Term Pricing'!$C$1453:$C$1632,0))*BQ115*(1-$D156))</f>
        <v>0</v>
      </c>
      <c r="BR156" s="335">
        <f ca="1">(INDEX('Term Pricing'!$Q$1453:$Q$1632,MATCH('Project 3'!BR$8,'Term Pricing'!$C$1453:$C$1632,0))*BR115*$D156)+(INDEX('Term Pricing'!$R$1453:$R$1632,MATCH('Project 3'!BR$8,'Term Pricing'!$C$1453:$C$1632,0))*BR115*(1-$D156))</f>
        <v>0</v>
      </c>
      <c r="BS156" s="335">
        <f ca="1">(INDEX('Term Pricing'!$Q$1453:$Q$1632,MATCH('Project 3'!BS$8,'Term Pricing'!$C$1453:$C$1632,0))*BS115*$D156)+(INDEX('Term Pricing'!$R$1453:$R$1632,MATCH('Project 3'!BS$8,'Term Pricing'!$C$1453:$C$1632,0))*BS115*(1-$D156))</f>
        <v>0</v>
      </c>
      <c r="BT156" s="335">
        <f ca="1">(INDEX('Term Pricing'!$Q$1453:$Q$1632,MATCH('Project 3'!BT$8,'Term Pricing'!$C$1453:$C$1632,0))*BT115*$D156)+(INDEX('Term Pricing'!$R$1453:$R$1632,MATCH('Project 3'!BT$8,'Term Pricing'!$C$1453:$C$1632,0))*BT115*(1-$D156))</f>
        <v>0</v>
      </c>
      <c r="BU156" s="335">
        <f ca="1">(INDEX('Term Pricing'!$Q$1453:$Q$1632,MATCH('Project 3'!BU$8,'Term Pricing'!$C$1453:$C$1632,0))*BU115*$D156)+(INDEX('Term Pricing'!$R$1453:$R$1632,MATCH('Project 3'!BU$8,'Term Pricing'!$C$1453:$C$1632,0))*BU115*(1-$D156))</f>
        <v>0</v>
      </c>
      <c r="BV156" s="335">
        <f ca="1">(INDEX('Term Pricing'!$Q$1453:$Q$1632,MATCH('Project 3'!BV$8,'Term Pricing'!$C$1453:$C$1632,0))*BV115*$D156)+(INDEX('Term Pricing'!$R$1453:$R$1632,MATCH('Project 3'!BV$8,'Term Pricing'!$C$1453:$C$1632,0))*BV115*(1-$D156))</f>
        <v>0</v>
      </c>
      <c r="BW156" s="335">
        <f ca="1">(INDEX('Term Pricing'!$Q$1453:$Q$1632,MATCH('Project 3'!BW$8,'Term Pricing'!$C$1453:$C$1632,0))*BW115*$D156)+(INDEX('Term Pricing'!$R$1453:$R$1632,MATCH('Project 3'!BW$8,'Term Pricing'!$C$1453:$C$1632,0))*BW115*(1-$D156))</f>
        <v>0</v>
      </c>
      <c r="BX156" s="335">
        <f ca="1">(INDEX('Term Pricing'!$Q$1453:$Q$1632,MATCH('Project 3'!BX$8,'Term Pricing'!$C$1453:$C$1632,0))*BX115*$D156)+(INDEX('Term Pricing'!$R$1453:$R$1632,MATCH('Project 3'!BX$8,'Term Pricing'!$C$1453:$C$1632,0))*BX115*(1-$D156))</f>
        <v>0</v>
      </c>
      <c r="BY156" s="335">
        <f ca="1">(INDEX('Term Pricing'!$Q$1453:$Q$1632,MATCH('Project 3'!BY$8,'Term Pricing'!$C$1453:$C$1632,0))*BY115*$D156)+(INDEX('Term Pricing'!$R$1453:$R$1632,MATCH('Project 3'!BY$8,'Term Pricing'!$C$1453:$C$1632,0))*BY115*(1-$D156))</f>
        <v>0</v>
      </c>
      <c r="BZ156" s="335">
        <f ca="1">(INDEX('Term Pricing'!$Q$1453:$Q$1632,MATCH('Project 3'!BZ$8,'Term Pricing'!$C$1453:$C$1632,0))*BZ115*$D156)+(INDEX('Term Pricing'!$R$1453:$R$1632,MATCH('Project 3'!BZ$8,'Term Pricing'!$C$1453:$C$1632,0))*BZ115*(1-$D156))</f>
        <v>0</v>
      </c>
      <c r="CA156" s="335">
        <f ca="1">(INDEX('Term Pricing'!$Q$1453:$Q$1632,MATCH('Project 3'!CA$8,'Term Pricing'!$C$1453:$C$1632,0))*CA115*$D156)+(INDEX('Term Pricing'!$R$1453:$R$1632,MATCH('Project 3'!CA$8,'Term Pricing'!$C$1453:$C$1632,0))*CA115*(1-$D156))</f>
        <v>0</v>
      </c>
      <c r="CB156" s="335">
        <f ca="1">(INDEX('Term Pricing'!$Q$1453:$Q$1632,MATCH('Project 3'!CB$8,'Term Pricing'!$C$1453:$C$1632,0))*CB115*$D156)+(INDEX('Term Pricing'!$R$1453:$R$1632,MATCH('Project 3'!CB$8,'Term Pricing'!$C$1453:$C$1632,0))*CB115*(1-$D156))</f>
        <v>0</v>
      </c>
      <c r="CC156" s="335">
        <f ca="1">(INDEX('Term Pricing'!$Q$1453:$Q$1632,MATCH('Project 3'!CC$8,'Term Pricing'!$C$1453:$C$1632,0))*CC115*$D156)+(INDEX('Term Pricing'!$R$1453:$R$1632,MATCH('Project 3'!CC$8,'Term Pricing'!$C$1453:$C$1632,0))*CC115*(1-$D156))</f>
        <v>0</v>
      </c>
      <c r="CD156" s="335">
        <f ca="1">(INDEX('Term Pricing'!$Q$1453:$Q$1632,MATCH('Project 3'!CD$8,'Term Pricing'!$C$1453:$C$1632,0))*CD115*$D156)+(INDEX('Term Pricing'!$R$1453:$R$1632,MATCH('Project 3'!CD$8,'Term Pricing'!$C$1453:$C$1632,0))*CD115*(1-$D156))</f>
        <v>0</v>
      </c>
      <c r="CE156" s="335">
        <f ca="1">(INDEX('Term Pricing'!$Q$1453:$Q$1632,MATCH('Project 3'!CE$8,'Term Pricing'!$C$1453:$C$1632,0))*CE115*$D156)+(INDEX('Term Pricing'!$R$1453:$R$1632,MATCH('Project 3'!CE$8,'Term Pricing'!$C$1453:$C$1632,0))*CE115*(1-$D156))</f>
        <v>0</v>
      </c>
      <c r="CF156" s="335">
        <f ca="1">(INDEX('Term Pricing'!$Q$1453:$Q$1632,MATCH('Project 3'!CF$8,'Term Pricing'!$C$1453:$C$1632,0))*CF115*$D156)+(INDEX('Term Pricing'!$R$1453:$R$1632,MATCH('Project 3'!CF$8,'Term Pricing'!$C$1453:$C$1632,0))*CF115*(1-$D156))</f>
        <v>0</v>
      </c>
      <c r="CG156" s="335">
        <f ca="1">(INDEX('Term Pricing'!$Q$1453:$Q$1632,MATCH('Project 3'!CG$8,'Term Pricing'!$C$1453:$C$1632,0))*CG115*$D156)+(INDEX('Term Pricing'!$R$1453:$R$1632,MATCH('Project 3'!CG$8,'Term Pricing'!$C$1453:$C$1632,0))*CG115*(1-$D156))</f>
        <v>0</v>
      </c>
      <c r="CH156" s="335">
        <f ca="1">(INDEX('Term Pricing'!$Q$1453:$Q$1632,MATCH('Project 3'!CH$8,'Term Pricing'!$C$1453:$C$1632,0))*CH115*$D156)+(INDEX('Term Pricing'!$R$1453:$R$1632,MATCH('Project 3'!CH$8,'Term Pricing'!$C$1453:$C$1632,0))*CH115*(1-$D156))</f>
        <v>0</v>
      </c>
      <c r="CI156" s="335">
        <f ca="1">(INDEX('Term Pricing'!$Q$1453:$Q$1632,MATCH('Project 3'!CI$8,'Term Pricing'!$C$1453:$C$1632,0))*CI115*$D156)+(INDEX('Term Pricing'!$R$1453:$R$1632,MATCH('Project 3'!CI$8,'Term Pricing'!$C$1453:$C$1632,0))*CI115*(1-$D156))</f>
        <v>0</v>
      </c>
      <c r="CJ156" s="335">
        <f ca="1">(INDEX('Term Pricing'!$Q$1453:$Q$1632,MATCH('Project 3'!CJ$8,'Term Pricing'!$C$1453:$C$1632,0))*CJ115*$D156)+(INDEX('Term Pricing'!$R$1453:$R$1632,MATCH('Project 3'!CJ$8,'Term Pricing'!$C$1453:$C$1632,0))*CJ115*(1-$D156))</f>
        <v>0</v>
      </c>
      <c r="CK156" s="335">
        <f ca="1">(INDEX('Term Pricing'!$Q$1453:$Q$1632,MATCH('Project 3'!CK$8,'Term Pricing'!$C$1453:$C$1632,0))*CK115*$D156)+(INDEX('Term Pricing'!$R$1453:$R$1632,MATCH('Project 3'!CK$8,'Term Pricing'!$C$1453:$C$1632,0))*CK115*(1-$D156))</f>
        <v>0</v>
      </c>
      <c r="CL156" s="335">
        <f ca="1">(INDEX('Term Pricing'!$Q$1453:$Q$1632,MATCH('Project 3'!CL$8,'Term Pricing'!$C$1453:$C$1632,0))*CL115*$D156)+(INDEX('Term Pricing'!$R$1453:$R$1632,MATCH('Project 3'!CL$8,'Term Pricing'!$C$1453:$C$1632,0))*CL115*(1-$D156))</f>
        <v>0</v>
      </c>
      <c r="CM156" s="335">
        <f ca="1">(INDEX('Term Pricing'!$Q$1453:$Q$1632,MATCH('Project 3'!CM$8,'Term Pricing'!$C$1453:$C$1632,0))*CM115*$D156)+(INDEX('Term Pricing'!$R$1453:$R$1632,MATCH('Project 3'!CM$8,'Term Pricing'!$C$1453:$C$1632,0))*CM115*(1-$D156))</f>
        <v>0</v>
      </c>
      <c r="CN156" s="335">
        <f ca="1">(INDEX('Term Pricing'!$Q$1453:$Q$1632,MATCH('Project 3'!CN$8,'Term Pricing'!$C$1453:$C$1632,0))*CN115*$D156)+(INDEX('Term Pricing'!$R$1453:$R$1632,MATCH('Project 3'!CN$8,'Term Pricing'!$C$1453:$C$1632,0))*CN115*(1-$D156))</f>
        <v>0</v>
      </c>
      <c r="CO156" s="335">
        <f ca="1">(INDEX('Term Pricing'!$Q$1453:$Q$1632,MATCH('Project 3'!CO$8,'Term Pricing'!$C$1453:$C$1632,0))*CO115*$D156)+(INDEX('Term Pricing'!$R$1453:$R$1632,MATCH('Project 3'!CO$8,'Term Pricing'!$C$1453:$C$1632,0))*CO115*(1-$D156))</f>
        <v>0</v>
      </c>
      <c r="CP156" s="335">
        <f ca="1">(INDEX('Term Pricing'!$Q$1453:$Q$1632,MATCH('Project 3'!CP$8,'Term Pricing'!$C$1453:$C$1632,0))*CP115*$D156)+(INDEX('Term Pricing'!$R$1453:$R$1632,MATCH('Project 3'!CP$8,'Term Pricing'!$C$1453:$C$1632,0))*CP115*(1-$D156))</f>
        <v>0</v>
      </c>
      <c r="CQ156" s="335">
        <f ca="1">(INDEX('Term Pricing'!$Q$1453:$Q$1632,MATCH('Project 3'!CQ$8,'Term Pricing'!$C$1453:$C$1632,0))*CQ115*$D156)+(INDEX('Term Pricing'!$R$1453:$R$1632,MATCH('Project 3'!CQ$8,'Term Pricing'!$C$1453:$C$1632,0))*CQ115*(1-$D156))</f>
        <v>0</v>
      </c>
      <c r="CR156" s="335">
        <f ca="1">(INDEX('Term Pricing'!$Q$1453:$Q$1632,MATCH('Project 3'!CR$8,'Term Pricing'!$C$1453:$C$1632,0))*CR115*$D156)+(INDEX('Term Pricing'!$R$1453:$R$1632,MATCH('Project 3'!CR$8,'Term Pricing'!$C$1453:$C$1632,0))*CR115*(1-$D156))</f>
        <v>0</v>
      </c>
      <c r="CS156" s="335">
        <f ca="1">(INDEX('Term Pricing'!$Q$1453:$Q$1632,MATCH('Project 3'!CS$8,'Term Pricing'!$C$1453:$C$1632,0))*CS115*$D156)+(INDEX('Term Pricing'!$R$1453:$R$1632,MATCH('Project 3'!CS$8,'Term Pricing'!$C$1453:$C$1632,0))*CS115*(1-$D156))</f>
        <v>0</v>
      </c>
      <c r="CT156" s="335">
        <f ca="1">(INDEX('Term Pricing'!$Q$1453:$Q$1632,MATCH('Project 3'!CT$8,'Term Pricing'!$C$1453:$C$1632,0))*CT115*$D156)+(INDEX('Term Pricing'!$R$1453:$R$1632,MATCH('Project 3'!CT$8,'Term Pricing'!$C$1453:$C$1632,0))*CT115*(1-$D156))</f>
        <v>0</v>
      </c>
      <c r="CU156" s="335">
        <f ca="1">(INDEX('Term Pricing'!$Q$1453:$Q$1632,MATCH('Project 3'!CU$8,'Term Pricing'!$C$1453:$C$1632,0))*CU115*$D156)+(INDEX('Term Pricing'!$R$1453:$R$1632,MATCH('Project 3'!CU$8,'Term Pricing'!$C$1453:$C$1632,0))*CU115*(1-$D156))</f>
        <v>0</v>
      </c>
      <c r="CV156" s="335">
        <f ca="1">(INDEX('Term Pricing'!$Q$1453:$Q$1632,MATCH('Project 3'!CV$8,'Term Pricing'!$C$1453:$C$1632,0))*CV115*$D156)+(INDEX('Term Pricing'!$R$1453:$R$1632,MATCH('Project 3'!CV$8,'Term Pricing'!$C$1453:$C$1632,0))*CV115*(1-$D156))</f>
        <v>0</v>
      </c>
      <c r="CW156" s="335">
        <f ca="1">(INDEX('Term Pricing'!$Q$1453:$Q$1632,MATCH('Project 3'!CW$8,'Term Pricing'!$C$1453:$C$1632,0))*CW115*$D156)+(INDEX('Term Pricing'!$R$1453:$R$1632,MATCH('Project 3'!CW$8,'Term Pricing'!$C$1453:$C$1632,0))*CW115*(1-$D156))</f>
        <v>0</v>
      </c>
      <c r="CX156" s="335">
        <f ca="1">(INDEX('Term Pricing'!$Q$1453:$Q$1632,MATCH('Project 3'!CX$8,'Term Pricing'!$C$1453:$C$1632,0))*CX115*$D156)+(INDEX('Term Pricing'!$R$1453:$R$1632,MATCH('Project 3'!CX$8,'Term Pricing'!$C$1453:$C$1632,0))*CX115*(1-$D156))</f>
        <v>0</v>
      </c>
      <c r="CY156" s="335">
        <f ca="1">(INDEX('Term Pricing'!$Q$1453:$Q$1632,MATCH('Project 3'!CY$8,'Term Pricing'!$C$1453:$C$1632,0))*CY115*$D156)+(INDEX('Term Pricing'!$R$1453:$R$1632,MATCH('Project 3'!CY$8,'Term Pricing'!$C$1453:$C$1632,0))*CY115*(1-$D156))</f>
        <v>0</v>
      </c>
      <c r="CZ156" s="335">
        <f ca="1">(INDEX('Term Pricing'!$Q$1453:$Q$1632,MATCH('Project 3'!CZ$8,'Term Pricing'!$C$1453:$C$1632,0))*CZ115*$D156)+(INDEX('Term Pricing'!$R$1453:$R$1632,MATCH('Project 3'!CZ$8,'Term Pricing'!$C$1453:$C$1632,0))*CZ115*(1-$D156))</f>
        <v>0</v>
      </c>
      <c r="DA156" s="335">
        <f ca="1">(INDEX('Term Pricing'!$Q$1453:$Q$1632,MATCH('Project 3'!DA$8,'Term Pricing'!$C$1453:$C$1632,0))*DA115*$D156)+(INDEX('Term Pricing'!$R$1453:$R$1632,MATCH('Project 3'!DA$8,'Term Pricing'!$C$1453:$C$1632,0))*DA115*(1-$D156))</f>
        <v>0</v>
      </c>
      <c r="DB156" s="335">
        <f ca="1">(INDEX('Term Pricing'!$Q$1453:$Q$1632,MATCH('Project 3'!DB$8,'Term Pricing'!$C$1453:$C$1632,0))*DB115*$D156)+(INDEX('Term Pricing'!$R$1453:$R$1632,MATCH('Project 3'!DB$8,'Term Pricing'!$C$1453:$C$1632,0))*DB115*(1-$D156))</f>
        <v>0</v>
      </c>
    </row>
    <row r="157" spans="1:106" hidden="1" outlineLevel="1">
      <c r="A157" s="151"/>
      <c r="C157" s="34" t="str">
        <f t="shared" si="108"/>
        <v>MI300X</v>
      </c>
      <c r="D157" s="70">
        <f>Inputs!K101</f>
        <v>0</v>
      </c>
      <c r="E157" s="27"/>
      <c r="F157" s="110">
        <v>0</v>
      </c>
      <c r="G157" s="54" t="s">
        <v>83</v>
      </c>
      <c r="H157" s="266">
        <f t="shared" ca="1" si="107"/>
        <v>0</v>
      </c>
      <c r="I157" s="29"/>
      <c r="J157" s="335">
        <f ca="1">(INDEX('Term Pricing'!$S$1453:$S$1632,MATCH('Project 3'!J$8,'Term Pricing'!$C$1453:$C$1632,0))*J116*$D157)+(INDEX('Term Pricing'!$T$1453:$T$1632,MATCH('Project 3'!J$8,'Term Pricing'!$C$1453:$C$1632,0))*J116*(1-$D157))</f>
        <v>0</v>
      </c>
      <c r="K157" s="335">
        <f ca="1">(INDEX('Term Pricing'!$S$1453:$S$1632,MATCH('Project 3'!K$8,'Term Pricing'!$C$1453:$C$1632,0))*K116*$D157)+(INDEX('Term Pricing'!$T$1453:$T$1632,MATCH('Project 3'!K$8,'Term Pricing'!$C$1453:$C$1632,0))*K116*(1-$D157))</f>
        <v>0</v>
      </c>
      <c r="L157" s="335">
        <f ca="1">(INDEX('Term Pricing'!$S$1453:$S$1632,MATCH('Project 3'!L$8,'Term Pricing'!$C$1453:$C$1632,0))*L116*$D157)+(INDEX('Term Pricing'!$T$1453:$T$1632,MATCH('Project 3'!L$8,'Term Pricing'!$C$1453:$C$1632,0))*L116*(1-$D157))</f>
        <v>0</v>
      </c>
      <c r="M157" s="335">
        <f ca="1">(INDEX('Term Pricing'!$S$1453:$S$1632,MATCH('Project 3'!M$8,'Term Pricing'!$C$1453:$C$1632,0))*M116*$D157)+(INDEX('Term Pricing'!$T$1453:$T$1632,MATCH('Project 3'!M$8,'Term Pricing'!$C$1453:$C$1632,0))*M116*(1-$D157))</f>
        <v>0</v>
      </c>
      <c r="N157" s="335">
        <f ca="1">(INDEX('Term Pricing'!$S$1453:$S$1632,MATCH('Project 3'!N$8,'Term Pricing'!$C$1453:$C$1632,0))*N116*$D157)+(INDEX('Term Pricing'!$T$1453:$T$1632,MATCH('Project 3'!N$8,'Term Pricing'!$C$1453:$C$1632,0))*N116*(1-$D157))</f>
        <v>0</v>
      </c>
      <c r="O157" s="335">
        <f ca="1">(INDEX('Term Pricing'!$S$1453:$S$1632,MATCH('Project 3'!O$8,'Term Pricing'!$C$1453:$C$1632,0))*O116*$D157)+(INDEX('Term Pricing'!$T$1453:$T$1632,MATCH('Project 3'!O$8,'Term Pricing'!$C$1453:$C$1632,0))*O116*(1-$D157))</f>
        <v>0</v>
      </c>
      <c r="P157" s="335">
        <f ca="1">(INDEX('Term Pricing'!$S$1453:$S$1632,MATCH('Project 3'!P$8,'Term Pricing'!$C$1453:$C$1632,0))*P116*$D157)+(INDEX('Term Pricing'!$T$1453:$T$1632,MATCH('Project 3'!P$8,'Term Pricing'!$C$1453:$C$1632,0))*P116*(1-$D157))</f>
        <v>0</v>
      </c>
      <c r="Q157" s="335">
        <f ca="1">(INDEX('Term Pricing'!$S$1453:$S$1632,MATCH('Project 3'!Q$8,'Term Pricing'!$C$1453:$C$1632,0))*Q116*$D157)+(INDEX('Term Pricing'!$T$1453:$T$1632,MATCH('Project 3'!Q$8,'Term Pricing'!$C$1453:$C$1632,0))*Q116*(1-$D157))</f>
        <v>0</v>
      </c>
      <c r="R157" s="335">
        <f ca="1">(INDEX('Term Pricing'!$S$1453:$S$1632,MATCH('Project 3'!R$8,'Term Pricing'!$C$1453:$C$1632,0))*R116*$D157)+(INDEX('Term Pricing'!$T$1453:$T$1632,MATCH('Project 3'!R$8,'Term Pricing'!$C$1453:$C$1632,0))*R116*(1-$D157))</f>
        <v>0</v>
      </c>
      <c r="S157" s="335">
        <f ca="1">(INDEX('Term Pricing'!$S$1453:$S$1632,MATCH('Project 3'!S$8,'Term Pricing'!$C$1453:$C$1632,0))*S116*$D157)+(INDEX('Term Pricing'!$T$1453:$T$1632,MATCH('Project 3'!S$8,'Term Pricing'!$C$1453:$C$1632,0))*S116*(1-$D157))</f>
        <v>0</v>
      </c>
      <c r="T157" s="335">
        <f ca="1">(INDEX('Term Pricing'!$S$1453:$S$1632,MATCH('Project 3'!T$8,'Term Pricing'!$C$1453:$C$1632,0))*T116*$D157)+(INDEX('Term Pricing'!$T$1453:$T$1632,MATCH('Project 3'!T$8,'Term Pricing'!$C$1453:$C$1632,0))*T116*(1-$D157))</f>
        <v>0</v>
      </c>
      <c r="U157" s="335">
        <f ca="1">(INDEX('Term Pricing'!$S$1453:$S$1632,MATCH('Project 3'!U$8,'Term Pricing'!$C$1453:$C$1632,0))*U116*$D157)+(INDEX('Term Pricing'!$T$1453:$T$1632,MATCH('Project 3'!U$8,'Term Pricing'!$C$1453:$C$1632,0))*U116*(1-$D157))</f>
        <v>0</v>
      </c>
      <c r="V157" s="335">
        <f ca="1">(INDEX('Term Pricing'!$S$1453:$S$1632,MATCH('Project 3'!V$8,'Term Pricing'!$C$1453:$C$1632,0))*V116*$D157)+(INDEX('Term Pricing'!$T$1453:$T$1632,MATCH('Project 3'!V$8,'Term Pricing'!$C$1453:$C$1632,0))*V116*(1-$D157))</f>
        <v>0</v>
      </c>
      <c r="W157" s="335">
        <f ca="1">(INDEX('Term Pricing'!$S$1453:$S$1632,MATCH('Project 3'!W$8,'Term Pricing'!$C$1453:$C$1632,0))*W116*$D157)+(INDEX('Term Pricing'!$T$1453:$T$1632,MATCH('Project 3'!W$8,'Term Pricing'!$C$1453:$C$1632,0))*W116*(1-$D157))</f>
        <v>0</v>
      </c>
      <c r="X157" s="335">
        <f ca="1">(INDEX('Term Pricing'!$S$1453:$S$1632,MATCH('Project 3'!X$8,'Term Pricing'!$C$1453:$C$1632,0))*X116*$D157)+(INDEX('Term Pricing'!$T$1453:$T$1632,MATCH('Project 3'!X$8,'Term Pricing'!$C$1453:$C$1632,0))*X116*(1-$D157))</f>
        <v>0</v>
      </c>
      <c r="Y157" s="335">
        <f ca="1">(INDEX('Term Pricing'!$S$1453:$S$1632,MATCH('Project 3'!Y$8,'Term Pricing'!$C$1453:$C$1632,0))*Y116*$D157)+(INDEX('Term Pricing'!$T$1453:$T$1632,MATCH('Project 3'!Y$8,'Term Pricing'!$C$1453:$C$1632,0))*Y116*(1-$D157))</f>
        <v>0</v>
      </c>
      <c r="Z157" s="335">
        <f ca="1">(INDEX('Term Pricing'!$S$1453:$S$1632,MATCH('Project 3'!Z$8,'Term Pricing'!$C$1453:$C$1632,0))*Z116*$D157)+(INDEX('Term Pricing'!$T$1453:$T$1632,MATCH('Project 3'!Z$8,'Term Pricing'!$C$1453:$C$1632,0))*Z116*(1-$D157))</f>
        <v>0</v>
      </c>
      <c r="AA157" s="335">
        <f ca="1">(INDEX('Term Pricing'!$S$1453:$S$1632,MATCH('Project 3'!AA$8,'Term Pricing'!$C$1453:$C$1632,0))*AA116*$D157)+(INDEX('Term Pricing'!$T$1453:$T$1632,MATCH('Project 3'!AA$8,'Term Pricing'!$C$1453:$C$1632,0))*AA116*(1-$D157))</f>
        <v>0</v>
      </c>
      <c r="AB157" s="335">
        <f ca="1">(INDEX('Term Pricing'!$S$1453:$S$1632,MATCH('Project 3'!AB$8,'Term Pricing'!$C$1453:$C$1632,0))*AB116*$D157)+(INDEX('Term Pricing'!$T$1453:$T$1632,MATCH('Project 3'!AB$8,'Term Pricing'!$C$1453:$C$1632,0))*AB116*(1-$D157))</f>
        <v>0</v>
      </c>
      <c r="AC157" s="335">
        <f ca="1">(INDEX('Term Pricing'!$S$1453:$S$1632,MATCH('Project 3'!AC$8,'Term Pricing'!$C$1453:$C$1632,0))*AC116*$D157)+(INDEX('Term Pricing'!$T$1453:$T$1632,MATCH('Project 3'!AC$8,'Term Pricing'!$C$1453:$C$1632,0))*AC116*(1-$D157))</f>
        <v>0</v>
      </c>
      <c r="AD157" s="335">
        <f ca="1">(INDEX('Term Pricing'!$S$1453:$S$1632,MATCH('Project 3'!AD$8,'Term Pricing'!$C$1453:$C$1632,0))*AD116*$D157)+(INDEX('Term Pricing'!$T$1453:$T$1632,MATCH('Project 3'!AD$8,'Term Pricing'!$C$1453:$C$1632,0))*AD116*(1-$D157))</f>
        <v>0</v>
      </c>
      <c r="AE157" s="335">
        <f ca="1">(INDEX('Term Pricing'!$S$1453:$S$1632,MATCH('Project 3'!AE$8,'Term Pricing'!$C$1453:$C$1632,0))*AE116*$D157)+(INDEX('Term Pricing'!$T$1453:$T$1632,MATCH('Project 3'!AE$8,'Term Pricing'!$C$1453:$C$1632,0))*AE116*(1-$D157))</f>
        <v>0</v>
      </c>
      <c r="AF157" s="335">
        <f ca="1">(INDEX('Term Pricing'!$S$1453:$S$1632,MATCH('Project 3'!AF$8,'Term Pricing'!$C$1453:$C$1632,0))*AF116*$D157)+(INDEX('Term Pricing'!$T$1453:$T$1632,MATCH('Project 3'!AF$8,'Term Pricing'!$C$1453:$C$1632,0))*AF116*(1-$D157))</f>
        <v>0</v>
      </c>
      <c r="AG157" s="335">
        <f ca="1">(INDEX('Term Pricing'!$S$1453:$S$1632,MATCH('Project 3'!AG$8,'Term Pricing'!$C$1453:$C$1632,0))*AG116*$D157)+(INDEX('Term Pricing'!$T$1453:$T$1632,MATCH('Project 3'!AG$8,'Term Pricing'!$C$1453:$C$1632,0))*AG116*(1-$D157))</f>
        <v>0</v>
      </c>
      <c r="AH157" s="335">
        <f ca="1">(INDEX('Term Pricing'!$S$1453:$S$1632,MATCH('Project 3'!AH$8,'Term Pricing'!$C$1453:$C$1632,0))*AH116*$D157)+(INDEX('Term Pricing'!$T$1453:$T$1632,MATCH('Project 3'!AH$8,'Term Pricing'!$C$1453:$C$1632,0))*AH116*(1-$D157))</f>
        <v>0</v>
      </c>
      <c r="AI157" s="335">
        <f ca="1">(INDEX('Term Pricing'!$S$1453:$S$1632,MATCH('Project 3'!AI$8,'Term Pricing'!$C$1453:$C$1632,0))*AI116*$D157)+(INDEX('Term Pricing'!$T$1453:$T$1632,MATCH('Project 3'!AI$8,'Term Pricing'!$C$1453:$C$1632,0))*AI116*(1-$D157))</f>
        <v>0</v>
      </c>
      <c r="AJ157" s="335">
        <f ca="1">(INDEX('Term Pricing'!$S$1453:$S$1632,MATCH('Project 3'!AJ$8,'Term Pricing'!$C$1453:$C$1632,0))*AJ116*$D157)+(INDEX('Term Pricing'!$T$1453:$T$1632,MATCH('Project 3'!AJ$8,'Term Pricing'!$C$1453:$C$1632,0))*AJ116*(1-$D157))</f>
        <v>0</v>
      </c>
      <c r="AK157" s="335">
        <f ca="1">(INDEX('Term Pricing'!$S$1453:$S$1632,MATCH('Project 3'!AK$8,'Term Pricing'!$C$1453:$C$1632,0))*AK116*$D157)+(INDEX('Term Pricing'!$T$1453:$T$1632,MATCH('Project 3'!AK$8,'Term Pricing'!$C$1453:$C$1632,0))*AK116*(1-$D157))</f>
        <v>0</v>
      </c>
      <c r="AL157" s="335">
        <f ca="1">(INDEX('Term Pricing'!$S$1453:$S$1632,MATCH('Project 3'!AL$8,'Term Pricing'!$C$1453:$C$1632,0))*AL116*$D157)+(INDEX('Term Pricing'!$T$1453:$T$1632,MATCH('Project 3'!AL$8,'Term Pricing'!$C$1453:$C$1632,0))*AL116*(1-$D157))</f>
        <v>0</v>
      </c>
      <c r="AM157" s="335">
        <f ca="1">(INDEX('Term Pricing'!$S$1453:$S$1632,MATCH('Project 3'!AM$8,'Term Pricing'!$C$1453:$C$1632,0))*AM116*$D157)+(INDEX('Term Pricing'!$T$1453:$T$1632,MATCH('Project 3'!AM$8,'Term Pricing'!$C$1453:$C$1632,0))*AM116*(1-$D157))</f>
        <v>0</v>
      </c>
      <c r="AN157" s="335">
        <f ca="1">(INDEX('Term Pricing'!$S$1453:$S$1632,MATCH('Project 3'!AN$8,'Term Pricing'!$C$1453:$C$1632,0))*AN116*$D157)+(INDEX('Term Pricing'!$T$1453:$T$1632,MATCH('Project 3'!AN$8,'Term Pricing'!$C$1453:$C$1632,0))*AN116*(1-$D157))</f>
        <v>0</v>
      </c>
      <c r="AO157" s="335">
        <f ca="1">(INDEX('Term Pricing'!$S$1453:$S$1632,MATCH('Project 3'!AO$8,'Term Pricing'!$C$1453:$C$1632,0))*AO116*$D157)+(INDEX('Term Pricing'!$T$1453:$T$1632,MATCH('Project 3'!AO$8,'Term Pricing'!$C$1453:$C$1632,0))*AO116*(1-$D157))</f>
        <v>0</v>
      </c>
      <c r="AP157" s="335">
        <f ca="1">(INDEX('Term Pricing'!$S$1453:$S$1632,MATCH('Project 3'!AP$8,'Term Pricing'!$C$1453:$C$1632,0))*AP116*$D157)+(INDEX('Term Pricing'!$T$1453:$T$1632,MATCH('Project 3'!AP$8,'Term Pricing'!$C$1453:$C$1632,0))*AP116*(1-$D157))</f>
        <v>0</v>
      </c>
      <c r="AQ157" s="335">
        <f ca="1">(INDEX('Term Pricing'!$S$1453:$S$1632,MATCH('Project 3'!AQ$8,'Term Pricing'!$C$1453:$C$1632,0))*AQ116*$D157)+(INDEX('Term Pricing'!$T$1453:$T$1632,MATCH('Project 3'!AQ$8,'Term Pricing'!$C$1453:$C$1632,0))*AQ116*(1-$D157))</f>
        <v>0</v>
      </c>
      <c r="AR157" s="335">
        <f ca="1">(INDEX('Term Pricing'!$S$1453:$S$1632,MATCH('Project 3'!AR$8,'Term Pricing'!$C$1453:$C$1632,0))*AR116*$D157)+(INDEX('Term Pricing'!$T$1453:$T$1632,MATCH('Project 3'!AR$8,'Term Pricing'!$C$1453:$C$1632,0))*AR116*(1-$D157))</f>
        <v>0</v>
      </c>
      <c r="AS157" s="335">
        <f ca="1">(INDEX('Term Pricing'!$S$1453:$S$1632,MATCH('Project 3'!AS$8,'Term Pricing'!$C$1453:$C$1632,0))*AS116*$D157)+(INDEX('Term Pricing'!$T$1453:$T$1632,MATCH('Project 3'!AS$8,'Term Pricing'!$C$1453:$C$1632,0))*AS116*(1-$D157))</f>
        <v>0</v>
      </c>
      <c r="AT157" s="335">
        <f ca="1">(INDEX('Term Pricing'!$S$1453:$S$1632,MATCH('Project 3'!AT$8,'Term Pricing'!$C$1453:$C$1632,0))*AT116*$D157)+(INDEX('Term Pricing'!$T$1453:$T$1632,MATCH('Project 3'!AT$8,'Term Pricing'!$C$1453:$C$1632,0))*AT116*(1-$D157))</f>
        <v>0</v>
      </c>
      <c r="AU157" s="335">
        <f ca="1">(INDEX('Term Pricing'!$S$1453:$S$1632,MATCH('Project 3'!AU$8,'Term Pricing'!$C$1453:$C$1632,0))*AU116*$D157)+(INDEX('Term Pricing'!$T$1453:$T$1632,MATCH('Project 3'!AU$8,'Term Pricing'!$C$1453:$C$1632,0))*AU116*(1-$D157))</f>
        <v>0</v>
      </c>
      <c r="AV157" s="335">
        <f ca="1">(INDEX('Term Pricing'!$S$1453:$S$1632,MATCH('Project 3'!AV$8,'Term Pricing'!$C$1453:$C$1632,0))*AV116*$D157)+(INDEX('Term Pricing'!$T$1453:$T$1632,MATCH('Project 3'!AV$8,'Term Pricing'!$C$1453:$C$1632,0))*AV116*(1-$D157))</f>
        <v>0</v>
      </c>
      <c r="AW157" s="335">
        <f ca="1">(INDEX('Term Pricing'!$S$1453:$S$1632,MATCH('Project 3'!AW$8,'Term Pricing'!$C$1453:$C$1632,0))*AW116*$D157)+(INDEX('Term Pricing'!$T$1453:$T$1632,MATCH('Project 3'!AW$8,'Term Pricing'!$C$1453:$C$1632,0))*AW116*(1-$D157))</f>
        <v>0</v>
      </c>
      <c r="AX157" s="335">
        <f ca="1">(INDEX('Term Pricing'!$S$1453:$S$1632,MATCH('Project 3'!AX$8,'Term Pricing'!$C$1453:$C$1632,0))*AX116*$D157)+(INDEX('Term Pricing'!$T$1453:$T$1632,MATCH('Project 3'!AX$8,'Term Pricing'!$C$1453:$C$1632,0))*AX116*(1-$D157))</f>
        <v>0</v>
      </c>
      <c r="AY157" s="335">
        <f ca="1">(INDEX('Term Pricing'!$S$1453:$S$1632,MATCH('Project 3'!AY$8,'Term Pricing'!$C$1453:$C$1632,0))*AY116*$D157)+(INDEX('Term Pricing'!$T$1453:$T$1632,MATCH('Project 3'!AY$8,'Term Pricing'!$C$1453:$C$1632,0))*AY116*(1-$D157))</f>
        <v>0</v>
      </c>
      <c r="AZ157" s="335">
        <f ca="1">(INDEX('Term Pricing'!$S$1453:$S$1632,MATCH('Project 3'!AZ$8,'Term Pricing'!$C$1453:$C$1632,0))*AZ116*$D157)+(INDEX('Term Pricing'!$T$1453:$T$1632,MATCH('Project 3'!AZ$8,'Term Pricing'!$C$1453:$C$1632,0))*AZ116*(1-$D157))</f>
        <v>0</v>
      </c>
      <c r="BA157" s="335">
        <f ca="1">(INDEX('Term Pricing'!$S$1453:$S$1632,MATCH('Project 3'!BA$8,'Term Pricing'!$C$1453:$C$1632,0))*BA116*$D157)+(INDEX('Term Pricing'!$T$1453:$T$1632,MATCH('Project 3'!BA$8,'Term Pricing'!$C$1453:$C$1632,0))*BA116*(1-$D157))</f>
        <v>0</v>
      </c>
      <c r="BB157" s="335">
        <f ca="1">(INDEX('Term Pricing'!$S$1453:$S$1632,MATCH('Project 3'!BB$8,'Term Pricing'!$C$1453:$C$1632,0))*BB116*$D157)+(INDEX('Term Pricing'!$T$1453:$T$1632,MATCH('Project 3'!BB$8,'Term Pricing'!$C$1453:$C$1632,0))*BB116*(1-$D157))</f>
        <v>0</v>
      </c>
      <c r="BC157" s="335">
        <f ca="1">(INDEX('Term Pricing'!$S$1453:$S$1632,MATCH('Project 3'!BC$8,'Term Pricing'!$C$1453:$C$1632,0))*BC116*$D157)+(INDEX('Term Pricing'!$T$1453:$T$1632,MATCH('Project 3'!BC$8,'Term Pricing'!$C$1453:$C$1632,0))*BC116*(1-$D157))</f>
        <v>0</v>
      </c>
      <c r="BD157" s="335">
        <f ca="1">(INDEX('Term Pricing'!$S$1453:$S$1632,MATCH('Project 3'!BD$8,'Term Pricing'!$C$1453:$C$1632,0))*BD116*$D157)+(INDEX('Term Pricing'!$T$1453:$T$1632,MATCH('Project 3'!BD$8,'Term Pricing'!$C$1453:$C$1632,0))*BD116*(1-$D157))</f>
        <v>0</v>
      </c>
      <c r="BE157" s="335">
        <f ca="1">(INDEX('Term Pricing'!$S$1453:$S$1632,MATCH('Project 3'!BE$8,'Term Pricing'!$C$1453:$C$1632,0))*BE116*$D157)+(INDEX('Term Pricing'!$T$1453:$T$1632,MATCH('Project 3'!BE$8,'Term Pricing'!$C$1453:$C$1632,0))*BE116*(1-$D157))</f>
        <v>0</v>
      </c>
      <c r="BF157" s="335">
        <f ca="1">(INDEX('Term Pricing'!$S$1453:$S$1632,MATCH('Project 3'!BF$8,'Term Pricing'!$C$1453:$C$1632,0))*BF116*$D157)+(INDEX('Term Pricing'!$T$1453:$T$1632,MATCH('Project 3'!BF$8,'Term Pricing'!$C$1453:$C$1632,0))*BF116*(1-$D157))</f>
        <v>0</v>
      </c>
      <c r="BG157" s="335">
        <f ca="1">(INDEX('Term Pricing'!$S$1453:$S$1632,MATCH('Project 3'!BG$8,'Term Pricing'!$C$1453:$C$1632,0))*BG116*$D157)+(INDEX('Term Pricing'!$T$1453:$T$1632,MATCH('Project 3'!BG$8,'Term Pricing'!$C$1453:$C$1632,0))*BG116*(1-$D157))</f>
        <v>0</v>
      </c>
      <c r="BH157" s="335">
        <f ca="1">(INDEX('Term Pricing'!$S$1453:$S$1632,MATCH('Project 3'!BH$8,'Term Pricing'!$C$1453:$C$1632,0))*BH116*$D157)+(INDEX('Term Pricing'!$T$1453:$T$1632,MATCH('Project 3'!BH$8,'Term Pricing'!$C$1453:$C$1632,0))*BH116*(1-$D157))</f>
        <v>0</v>
      </c>
      <c r="BI157" s="335">
        <f ca="1">(INDEX('Term Pricing'!$S$1453:$S$1632,MATCH('Project 3'!BI$8,'Term Pricing'!$C$1453:$C$1632,0))*BI116*$D157)+(INDEX('Term Pricing'!$T$1453:$T$1632,MATCH('Project 3'!BI$8,'Term Pricing'!$C$1453:$C$1632,0))*BI116*(1-$D157))</f>
        <v>0</v>
      </c>
      <c r="BJ157" s="335">
        <f ca="1">(INDEX('Term Pricing'!$S$1453:$S$1632,MATCH('Project 3'!BJ$8,'Term Pricing'!$C$1453:$C$1632,0))*BJ116*$D157)+(INDEX('Term Pricing'!$T$1453:$T$1632,MATCH('Project 3'!BJ$8,'Term Pricing'!$C$1453:$C$1632,0))*BJ116*(1-$D157))</f>
        <v>0</v>
      </c>
      <c r="BK157" s="335">
        <f ca="1">(INDEX('Term Pricing'!$S$1453:$S$1632,MATCH('Project 3'!BK$8,'Term Pricing'!$C$1453:$C$1632,0))*BK116*$D157)+(INDEX('Term Pricing'!$T$1453:$T$1632,MATCH('Project 3'!BK$8,'Term Pricing'!$C$1453:$C$1632,0))*BK116*(1-$D157))</f>
        <v>0</v>
      </c>
      <c r="BL157" s="335">
        <f ca="1">(INDEX('Term Pricing'!$S$1453:$S$1632,MATCH('Project 3'!BL$8,'Term Pricing'!$C$1453:$C$1632,0))*BL116*$D157)+(INDEX('Term Pricing'!$T$1453:$T$1632,MATCH('Project 3'!BL$8,'Term Pricing'!$C$1453:$C$1632,0))*BL116*(1-$D157))</f>
        <v>0</v>
      </c>
      <c r="BM157" s="335">
        <f ca="1">(INDEX('Term Pricing'!$S$1453:$S$1632,MATCH('Project 3'!BM$8,'Term Pricing'!$C$1453:$C$1632,0))*BM116*$D157)+(INDEX('Term Pricing'!$T$1453:$T$1632,MATCH('Project 3'!BM$8,'Term Pricing'!$C$1453:$C$1632,0))*BM116*(1-$D157))</f>
        <v>0</v>
      </c>
      <c r="BN157" s="335">
        <f ca="1">(INDEX('Term Pricing'!$S$1453:$S$1632,MATCH('Project 3'!BN$8,'Term Pricing'!$C$1453:$C$1632,0))*BN116*$D157)+(INDEX('Term Pricing'!$T$1453:$T$1632,MATCH('Project 3'!BN$8,'Term Pricing'!$C$1453:$C$1632,0))*BN116*(1-$D157))</f>
        <v>0</v>
      </c>
      <c r="BO157" s="335">
        <f ca="1">(INDEX('Term Pricing'!$S$1453:$S$1632,MATCH('Project 3'!BO$8,'Term Pricing'!$C$1453:$C$1632,0))*BO116*$D157)+(INDEX('Term Pricing'!$T$1453:$T$1632,MATCH('Project 3'!BO$8,'Term Pricing'!$C$1453:$C$1632,0))*BO116*(1-$D157))</f>
        <v>0</v>
      </c>
      <c r="BP157" s="335">
        <f ca="1">(INDEX('Term Pricing'!$S$1453:$S$1632,MATCH('Project 3'!BP$8,'Term Pricing'!$C$1453:$C$1632,0))*BP116*$D157)+(INDEX('Term Pricing'!$T$1453:$T$1632,MATCH('Project 3'!BP$8,'Term Pricing'!$C$1453:$C$1632,0))*BP116*(1-$D157))</f>
        <v>0</v>
      </c>
      <c r="BQ157" s="335">
        <f ca="1">(INDEX('Term Pricing'!$S$1453:$S$1632,MATCH('Project 3'!BQ$8,'Term Pricing'!$C$1453:$C$1632,0))*BQ116*$D157)+(INDEX('Term Pricing'!$T$1453:$T$1632,MATCH('Project 3'!BQ$8,'Term Pricing'!$C$1453:$C$1632,0))*BQ116*(1-$D157))</f>
        <v>0</v>
      </c>
      <c r="BR157" s="335">
        <f ca="1">(INDEX('Term Pricing'!$S$1453:$S$1632,MATCH('Project 3'!BR$8,'Term Pricing'!$C$1453:$C$1632,0))*BR116*$D157)+(INDEX('Term Pricing'!$T$1453:$T$1632,MATCH('Project 3'!BR$8,'Term Pricing'!$C$1453:$C$1632,0))*BR116*(1-$D157))</f>
        <v>0</v>
      </c>
      <c r="BS157" s="335">
        <f ca="1">(INDEX('Term Pricing'!$S$1453:$S$1632,MATCH('Project 3'!BS$8,'Term Pricing'!$C$1453:$C$1632,0))*BS116*$D157)+(INDEX('Term Pricing'!$T$1453:$T$1632,MATCH('Project 3'!BS$8,'Term Pricing'!$C$1453:$C$1632,0))*BS116*(1-$D157))</f>
        <v>0</v>
      </c>
      <c r="BT157" s="335">
        <f ca="1">(INDEX('Term Pricing'!$S$1453:$S$1632,MATCH('Project 3'!BT$8,'Term Pricing'!$C$1453:$C$1632,0))*BT116*$D157)+(INDEX('Term Pricing'!$T$1453:$T$1632,MATCH('Project 3'!BT$8,'Term Pricing'!$C$1453:$C$1632,0))*BT116*(1-$D157))</f>
        <v>0</v>
      </c>
      <c r="BU157" s="335">
        <f ca="1">(INDEX('Term Pricing'!$S$1453:$S$1632,MATCH('Project 3'!BU$8,'Term Pricing'!$C$1453:$C$1632,0))*BU116*$D157)+(INDEX('Term Pricing'!$T$1453:$T$1632,MATCH('Project 3'!BU$8,'Term Pricing'!$C$1453:$C$1632,0))*BU116*(1-$D157))</f>
        <v>0</v>
      </c>
      <c r="BV157" s="335">
        <f ca="1">(INDEX('Term Pricing'!$S$1453:$S$1632,MATCH('Project 3'!BV$8,'Term Pricing'!$C$1453:$C$1632,0))*BV116*$D157)+(INDEX('Term Pricing'!$T$1453:$T$1632,MATCH('Project 3'!BV$8,'Term Pricing'!$C$1453:$C$1632,0))*BV116*(1-$D157))</f>
        <v>0</v>
      </c>
      <c r="BW157" s="335">
        <f ca="1">(INDEX('Term Pricing'!$S$1453:$S$1632,MATCH('Project 3'!BW$8,'Term Pricing'!$C$1453:$C$1632,0))*BW116*$D157)+(INDEX('Term Pricing'!$T$1453:$T$1632,MATCH('Project 3'!BW$8,'Term Pricing'!$C$1453:$C$1632,0))*BW116*(1-$D157))</f>
        <v>0</v>
      </c>
      <c r="BX157" s="335">
        <f ca="1">(INDEX('Term Pricing'!$S$1453:$S$1632,MATCH('Project 3'!BX$8,'Term Pricing'!$C$1453:$C$1632,0))*BX116*$D157)+(INDEX('Term Pricing'!$T$1453:$T$1632,MATCH('Project 3'!BX$8,'Term Pricing'!$C$1453:$C$1632,0))*BX116*(1-$D157))</f>
        <v>0</v>
      </c>
      <c r="BY157" s="335">
        <f ca="1">(INDEX('Term Pricing'!$S$1453:$S$1632,MATCH('Project 3'!BY$8,'Term Pricing'!$C$1453:$C$1632,0))*BY116*$D157)+(INDEX('Term Pricing'!$T$1453:$T$1632,MATCH('Project 3'!BY$8,'Term Pricing'!$C$1453:$C$1632,0))*BY116*(1-$D157))</f>
        <v>0</v>
      </c>
      <c r="BZ157" s="335">
        <f ca="1">(INDEX('Term Pricing'!$S$1453:$S$1632,MATCH('Project 3'!BZ$8,'Term Pricing'!$C$1453:$C$1632,0))*BZ116*$D157)+(INDEX('Term Pricing'!$T$1453:$T$1632,MATCH('Project 3'!BZ$8,'Term Pricing'!$C$1453:$C$1632,0))*BZ116*(1-$D157))</f>
        <v>0</v>
      </c>
      <c r="CA157" s="335">
        <f ca="1">(INDEX('Term Pricing'!$S$1453:$S$1632,MATCH('Project 3'!CA$8,'Term Pricing'!$C$1453:$C$1632,0))*CA116*$D157)+(INDEX('Term Pricing'!$T$1453:$T$1632,MATCH('Project 3'!CA$8,'Term Pricing'!$C$1453:$C$1632,0))*CA116*(1-$D157))</f>
        <v>0</v>
      </c>
      <c r="CB157" s="335">
        <f ca="1">(INDEX('Term Pricing'!$S$1453:$S$1632,MATCH('Project 3'!CB$8,'Term Pricing'!$C$1453:$C$1632,0))*CB116*$D157)+(INDEX('Term Pricing'!$T$1453:$T$1632,MATCH('Project 3'!CB$8,'Term Pricing'!$C$1453:$C$1632,0))*CB116*(1-$D157))</f>
        <v>0</v>
      </c>
      <c r="CC157" s="335">
        <f ca="1">(INDEX('Term Pricing'!$S$1453:$S$1632,MATCH('Project 3'!CC$8,'Term Pricing'!$C$1453:$C$1632,0))*CC116*$D157)+(INDEX('Term Pricing'!$T$1453:$T$1632,MATCH('Project 3'!CC$8,'Term Pricing'!$C$1453:$C$1632,0))*CC116*(1-$D157))</f>
        <v>0</v>
      </c>
      <c r="CD157" s="335">
        <f ca="1">(INDEX('Term Pricing'!$S$1453:$S$1632,MATCH('Project 3'!CD$8,'Term Pricing'!$C$1453:$C$1632,0))*CD116*$D157)+(INDEX('Term Pricing'!$T$1453:$T$1632,MATCH('Project 3'!CD$8,'Term Pricing'!$C$1453:$C$1632,0))*CD116*(1-$D157))</f>
        <v>0</v>
      </c>
      <c r="CE157" s="335">
        <f ca="1">(INDEX('Term Pricing'!$S$1453:$S$1632,MATCH('Project 3'!CE$8,'Term Pricing'!$C$1453:$C$1632,0))*CE116*$D157)+(INDEX('Term Pricing'!$T$1453:$T$1632,MATCH('Project 3'!CE$8,'Term Pricing'!$C$1453:$C$1632,0))*CE116*(1-$D157))</f>
        <v>0</v>
      </c>
      <c r="CF157" s="335">
        <f ca="1">(INDEX('Term Pricing'!$S$1453:$S$1632,MATCH('Project 3'!CF$8,'Term Pricing'!$C$1453:$C$1632,0))*CF116*$D157)+(INDEX('Term Pricing'!$T$1453:$T$1632,MATCH('Project 3'!CF$8,'Term Pricing'!$C$1453:$C$1632,0))*CF116*(1-$D157))</f>
        <v>0</v>
      </c>
      <c r="CG157" s="335">
        <f ca="1">(INDEX('Term Pricing'!$S$1453:$S$1632,MATCH('Project 3'!CG$8,'Term Pricing'!$C$1453:$C$1632,0))*CG116*$D157)+(INDEX('Term Pricing'!$T$1453:$T$1632,MATCH('Project 3'!CG$8,'Term Pricing'!$C$1453:$C$1632,0))*CG116*(1-$D157))</f>
        <v>0</v>
      </c>
      <c r="CH157" s="335">
        <f ca="1">(INDEX('Term Pricing'!$S$1453:$S$1632,MATCH('Project 3'!CH$8,'Term Pricing'!$C$1453:$C$1632,0))*CH116*$D157)+(INDEX('Term Pricing'!$T$1453:$T$1632,MATCH('Project 3'!CH$8,'Term Pricing'!$C$1453:$C$1632,0))*CH116*(1-$D157))</f>
        <v>0</v>
      </c>
      <c r="CI157" s="335">
        <f ca="1">(INDEX('Term Pricing'!$S$1453:$S$1632,MATCH('Project 3'!CI$8,'Term Pricing'!$C$1453:$C$1632,0))*CI116*$D157)+(INDEX('Term Pricing'!$T$1453:$T$1632,MATCH('Project 3'!CI$8,'Term Pricing'!$C$1453:$C$1632,0))*CI116*(1-$D157))</f>
        <v>0</v>
      </c>
      <c r="CJ157" s="335">
        <f ca="1">(INDEX('Term Pricing'!$S$1453:$S$1632,MATCH('Project 3'!CJ$8,'Term Pricing'!$C$1453:$C$1632,0))*CJ116*$D157)+(INDEX('Term Pricing'!$T$1453:$T$1632,MATCH('Project 3'!CJ$8,'Term Pricing'!$C$1453:$C$1632,0))*CJ116*(1-$D157))</f>
        <v>0</v>
      </c>
      <c r="CK157" s="335">
        <f ca="1">(INDEX('Term Pricing'!$S$1453:$S$1632,MATCH('Project 3'!CK$8,'Term Pricing'!$C$1453:$C$1632,0))*CK116*$D157)+(INDEX('Term Pricing'!$T$1453:$T$1632,MATCH('Project 3'!CK$8,'Term Pricing'!$C$1453:$C$1632,0))*CK116*(1-$D157))</f>
        <v>0</v>
      </c>
      <c r="CL157" s="335">
        <f ca="1">(INDEX('Term Pricing'!$S$1453:$S$1632,MATCH('Project 3'!CL$8,'Term Pricing'!$C$1453:$C$1632,0))*CL116*$D157)+(INDEX('Term Pricing'!$T$1453:$T$1632,MATCH('Project 3'!CL$8,'Term Pricing'!$C$1453:$C$1632,0))*CL116*(1-$D157))</f>
        <v>0</v>
      </c>
      <c r="CM157" s="335">
        <f ca="1">(INDEX('Term Pricing'!$S$1453:$S$1632,MATCH('Project 3'!CM$8,'Term Pricing'!$C$1453:$C$1632,0))*CM116*$D157)+(INDEX('Term Pricing'!$T$1453:$T$1632,MATCH('Project 3'!CM$8,'Term Pricing'!$C$1453:$C$1632,0))*CM116*(1-$D157))</f>
        <v>0</v>
      </c>
      <c r="CN157" s="335">
        <f ca="1">(INDEX('Term Pricing'!$S$1453:$S$1632,MATCH('Project 3'!CN$8,'Term Pricing'!$C$1453:$C$1632,0))*CN116*$D157)+(INDEX('Term Pricing'!$T$1453:$T$1632,MATCH('Project 3'!CN$8,'Term Pricing'!$C$1453:$C$1632,0))*CN116*(1-$D157))</f>
        <v>0</v>
      </c>
      <c r="CO157" s="335">
        <f ca="1">(INDEX('Term Pricing'!$S$1453:$S$1632,MATCH('Project 3'!CO$8,'Term Pricing'!$C$1453:$C$1632,0))*CO116*$D157)+(INDEX('Term Pricing'!$T$1453:$T$1632,MATCH('Project 3'!CO$8,'Term Pricing'!$C$1453:$C$1632,0))*CO116*(1-$D157))</f>
        <v>0</v>
      </c>
      <c r="CP157" s="335">
        <f ca="1">(INDEX('Term Pricing'!$S$1453:$S$1632,MATCH('Project 3'!CP$8,'Term Pricing'!$C$1453:$C$1632,0))*CP116*$D157)+(INDEX('Term Pricing'!$T$1453:$T$1632,MATCH('Project 3'!CP$8,'Term Pricing'!$C$1453:$C$1632,0))*CP116*(1-$D157))</f>
        <v>0</v>
      </c>
      <c r="CQ157" s="335">
        <f ca="1">(INDEX('Term Pricing'!$S$1453:$S$1632,MATCH('Project 3'!CQ$8,'Term Pricing'!$C$1453:$C$1632,0))*CQ116*$D157)+(INDEX('Term Pricing'!$T$1453:$T$1632,MATCH('Project 3'!CQ$8,'Term Pricing'!$C$1453:$C$1632,0))*CQ116*(1-$D157))</f>
        <v>0</v>
      </c>
      <c r="CR157" s="335">
        <f ca="1">(INDEX('Term Pricing'!$S$1453:$S$1632,MATCH('Project 3'!CR$8,'Term Pricing'!$C$1453:$C$1632,0))*CR116*$D157)+(INDEX('Term Pricing'!$T$1453:$T$1632,MATCH('Project 3'!CR$8,'Term Pricing'!$C$1453:$C$1632,0))*CR116*(1-$D157))</f>
        <v>0</v>
      </c>
      <c r="CS157" s="335">
        <f ca="1">(INDEX('Term Pricing'!$S$1453:$S$1632,MATCH('Project 3'!CS$8,'Term Pricing'!$C$1453:$C$1632,0))*CS116*$D157)+(INDEX('Term Pricing'!$T$1453:$T$1632,MATCH('Project 3'!CS$8,'Term Pricing'!$C$1453:$C$1632,0))*CS116*(1-$D157))</f>
        <v>0</v>
      </c>
      <c r="CT157" s="335">
        <f ca="1">(INDEX('Term Pricing'!$S$1453:$S$1632,MATCH('Project 3'!CT$8,'Term Pricing'!$C$1453:$C$1632,0))*CT116*$D157)+(INDEX('Term Pricing'!$T$1453:$T$1632,MATCH('Project 3'!CT$8,'Term Pricing'!$C$1453:$C$1632,0))*CT116*(1-$D157))</f>
        <v>0</v>
      </c>
      <c r="CU157" s="335">
        <f ca="1">(INDEX('Term Pricing'!$S$1453:$S$1632,MATCH('Project 3'!CU$8,'Term Pricing'!$C$1453:$C$1632,0))*CU116*$D157)+(INDEX('Term Pricing'!$T$1453:$T$1632,MATCH('Project 3'!CU$8,'Term Pricing'!$C$1453:$C$1632,0))*CU116*(1-$D157))</f>
        <v>0</v>
      </c>
      <c r="CV157" s="335">
        <f ca="1">(INDEX('Term Pricing'!$S$1453:$S$1632,MATCH('Project 3'!CV$8,'Term Pricing'!$C$1453:$C$1632,0))*CV116*$D157)+(INDEX('Term Pricing'!$T$1453:$T$1632,MATCH('Project 3'!CV$8,'Term Pricing'!$C$1453:$C$1632,0))*CV116*(1-$D157))</f>
        <v>0</v>
      </c>
      <c r="CW157" s="335">
        <f ca="1">(INDEX('Term Pricing'!$S$1453:$S$1632,MATCH('Project 3'!CW$8,'Term Pricing'!$C$1453:$C$1632,0))*CW116*$D157)+(INDEX('Term Pricing'!$T$1453:$T$1632,MATCH('Project 3'!CW$8,'Term Pricing'!$C$1453:$C$1632,0))*CW116*(1-$D157))</f>
        <v>0</v>
      </c>
      <c r="CX157" s="335">
        <f ca="1">(INDEX('Term Pricing'!$S$1453:$S$1632,MATCH('Project 3'!CX$8,'Term Pricing'!$C$1453:$C$1632,0))*CX116*$D157)+(INDEX('Term Pricing'!$T$1453:$T$1632,MATCH('Project 3'!CX$8,'Term Pricing'!$C$1453:$C$1632,0))*CX116*(1-$D157))</f>
        <v>0</v>
      </c>
      <c r="CY157" s="335">
        <f ca="1">(INDEX('Term Pricing'!$S$1453:$S$1632,MATCH('Project 3'!CY$8,'Term Pricing'!$C$1453:$C$1632,0))*CY116*$D157)+(INDEX('Term Pricing'!$T$1453:$T$1632,MATCH('Project 3'!CY$8,'Term Pricing'!$C$1453:$C$1632,0))*CY116*(1-$D157))</f>
        <v>0</v>
      </c>
      <c r="CZ157" s="335">
        <f ca="1">(INDEX('Term Pricing'!$S$1453:$S$1632,MATCH('Project 3'!CZ$8,'Term Pricing'!$C$1453:$C$1632,0))*CZ116*$D157)+(INDEX('Term Pricing'!$T$1453:$T$1632,MATCH('Project 3'!CZ$8,'Term Pricing'!$C$1453:$C$1632,0))*CZ116*(1-$D157))</f>
        <v>0</v>
      </c>
      <c r="DA157" s="335">
        <f ca="1">(INDEX('Term Pricing'!$S$1453:$S$1632,MATCH('Project 3'!DA$8,'Term Pricing'!$C$1453:$C$1632,0))*DA116*$D157)+(INDEX('Term Pricing'!$T$1453:$T$1632,MATCH('Project 3'!DA$8,'Term Pricing'!$C$1453:$C$1632,0))*DA116*(1-$D157))</f>
        <v>0</v>
      </c>
      <c r="DB157" s="335">
        <f ca="1">(INDEX('Term Pricing'!$S$1453:$S$1632,MATCH('Project 3'!DB$8,'Term Pricing'!$C$1453:$C$1632,0))*DB116*$D157)+(INDEX('Term Pricing'!$T$1453:$T$1632,MATCH('Project 3'!DB$8,'Term Pricing'!$C$1453:$C$1632,0))*DB116*(1-$D157))</f>
        <v>0</v>
      </c>
    </row>
    <row r="158" spans="1:106" hidden="1" outlineLevel="1">
      <c r="A158" s="151"/>
      <c r="C158" s="34" t="str">
        <f t="shared" si="108"/>
        <v>MI400</v>
      </c>
      <c r="D158" s="70">
        <f>Inputs!K102</f>
        <v>0</v>
      </c>
      <c r="E158" s="27"/>
      <c r="F158" s="110">
        <v>0</v>
      </c>
      <c r="G158" s="54" t="s">
        <v>83</v>
      </c>
      <c r="H158" s="266">
        <f t="shared" ca="1" si="107"/>
        <v>0</v>
      </c>
      <c r="I158" s="29"/>
      <c r="J158" s="335">
        <f ca="1">(INDEX('Term Pricing'!$U$1453:$U$1632,MATCH('Project 3'!J$8,'Term Pricing'!$C$1453:$C$1632,0))*J117*$D158)+(INDEX('Term Pricing'!$V$1453:$V$1632,MATCH('Project 3'!J$8,'Term Pricing'!$C$1453:$C$1632,0))*J117*(1-$D158))</f>
        <v>0</v>
      </c>
      <c r="K158" s="335">
        <f ca="1">(INDEX('Term Pricing'!$U$1453:$U$1632,MATCH('Project 3'!K$8,'Term Pricing'!$C$1453:$C$1632,0))*K117*$D158)+(INDEX('Term Pricing'!$V$1453:$V$1632,MATCH('Project 3'!K$8,'Term Pricing'!$C$1453:$C$1632,0))*K117*(1-$D158))</f>
        <v>0</v>
      </c>
      <c r="L158" s="335">
        <f ca="1">(INDEX('Term Pricing'!$U$1453:$U$1632,MATCH('Project 3'!L$8,'Term Pricing'!$C$1453:$C$1632,0))*L117*$D158)+(INDEX('Term Pricing'!$V$1453:$V$1632,MATCH('Project 3'!L$8,'Term Pricing'!$C$1453:$C$1632,0))*L117*(1-$D158))</f>
        <v>0</v>
      </c>
      <c r="M158" s="335">
        <f ca="1">(INDEX('Term Pricing'!$U$1453:$U$1632,MATCH('Project 3'!M$8,'Term Pricing'!$C$1453:$C$1632,0))*M117*$D158)+(INDEX('Term Pricing'!$V$1453:$V$1632,MATCH('Project 3'!M$8,'Term Pricing'!$C$1453:$C$1632,0))*M117*(1-$D158))</f>
        <v>0</v>
      </c>
      <c r="N158" s="335">
        <f ca="1">(INDEX('Term Pricing'!$U$1453:$U$1632,MATCH('Project 3'!N$8,'Term Pricing'!$C$1453:$C$1632,0))*N117*$D158)+(INDEX('Term Pricing'!$V$1453:$V$1632,MATCH('Project 3'!N$8,'Term Pricing'!$C$1453:$C$1632,0))*N117*(1-$D158))</f>
        <v>0</v>
      </c>
      <c r="O158" s="335">
        <f ca="1">(INDEX('Term Pricing'!$U$1453:$U$1632,MATCH('Project 3'!O$8,'Term Pricing'!$C$1453:$C$1632,0))*O117*$D158)+(INDEX('Term Pricing'!$V$1453:$V$1632,MATCH('Project 3'!O$8,'Term Pricing'!$C$1453:$C$1632,0))*O117*(1-$D158))</f>
        <v>0</v>
      </c>
      <c r="P158" s="335">
        <f ca="1">(INDEX('Term Pricing'!$U$1453:$U$1632,MATCH('Project 3'!P$8,'Term Pricing'!$C$1453:$C$1632,0))*P117*$D158)+(INDEX('Term Pricing'!$V$1453:$V$1632,MATCH('Project 3'!P$8,'Term Pricing'!$C$1453:$C$1632,0))*P117*(1-$D158))</f>
        <v>0</v>
      </c>
      <c r="Q158" s="335">
        <f ca="1">(INDEX('Term Pricing'!$U$1453:$U$1632,MATCH('Project 3'!Q$8,'Term Pricing'!$C$1453:$C$1632,0))*Q117*$D158)+(INDEX('Term Pricing'!$V$1453:$V$1632,MATCH('Project 3'!Q$8,'Term Pricing'!$C$1453:$C$1632,0))*Q117*(1-$D158))</f>
        <v>0</v>
      </c>
      <c r="R158" s="335">
        <f ca="1">(INDEX('Term Pricing'!$U$1453:$U$1632,MATCH('Project 3'!R$8,'Term Pricing'!$C$1453:$C$1632,0))*R117*$D158)+(INDEX('Term Pricing'!$V$1453:$V$1632,MATCH('Project 3'!R$8,'Term Pricing'!$C$1453:$C$1632,0))*R117*(1-$D158))</f>
        <v>0</v>
      </c>
      <c r="S158" s="335">
        <f ca="1">(INDEX('Term Pricing'!$U$1453:$U$1632,MATCH('Project 3'!S$8,'Term Pricing'!$C$1453:$C$1632,0))*S117*$D158)+(INDEX('Term Pricing'!$V$1453:$V$1632,MATCH('Project 3'!S$8,'Term Pricing'!$C$1453:$C$1632,0))*S117*(1-$D158))</f>
        <v>0</v>
      </c>
      <c r="T158" s="335">
        <f ca="1">(INDEX('Term Pricing'!$U$1453:$U$1632,MATCH('Project 3'!T$8,'Term Pricing'!$C$1453:$C$1632,0))*T117*$D158)+(INDEX('Term Pricing'!$V$1453:$V$1632,MATCH('Project 3'!T$8,'Term Pricing'!$C$1453:$C$1632,0))*T117*(1-$D158))</f>
        <v>0</v>
      </c>
      <c r="U158" s="335">
        <f ca="1">(INDEX('Term Pricing'!$U$1453:$U$1632,MATCH('Project 3'!U$8,'Term Pricing'!$C$1453:$C$1632,0))*U117*$D158)+(INDEX('Term Pricing'!$V$1453:$V$1632,MATCH('Project 3'!U$8,'Term Pricing'!$C$1453:$C$1632,0))*U117*(1-$D158))</f>
        <v>0</v>
      </c>
      <c r="V158" s="335">
        <f ca="1">(INDEX('Term Pricing'!$U$1453:$U$1632,MATCH('Project 3'!V$8,'Term Pricing'!$C$1453:$C$1632,0))*V117*$D158)+(INDEX('Term Pricing'!$V$1453:$V$1632,MATCH('Project 3'!V$8,'Term Pricing'!$C$1453:$C$1632,0))*V117*(1-$D158))</f>
        <v>0</v>
      </c>
      <c r="W158" s="335">
        <f ca="1">(INDEX('Term Pricing'!$U$1453:$U$1632,MATCH('Project 3'!W$8,'Term Pricing'!$C$1453:$C$1632,0))*W117*$D158)+(INDEX('Term Pricing'!$V$1453:$V$1632,MATCH('Project 3'!W$8,'Term Pricing'!$C$1453:$C$1632,0))*W117*(1-$D158))</f>
        <v>0</v>
      </c>
      <c r="X158" s="335">
        <f ca="1">(INDEX('Term Pricing'!$U$1453:$U$1632,MATCH('Project 3'!X$8,'Term Pricing'!$C$1453:$C$1632,0))*X117*$D158)+(INDEX('Term Pricing'!$V$1453:$V$1632,MATCH('Project 3'!X$8,'Term Pricing'!$C$1453:$C$1632,0))*X117*(1-$D158))</f>
        <v>0</v>
      </c>
      <c r="Y158" s="335">
        <f ca="1">(INDEX('Term Pricing'!$U$1453:$U$1632,MATCH('Project 3'!Y$8,'Term Pricing'!$C$1453:$C$1632,0))*Y117*$D158)+(INDEX('Term Pricing'!$V$1453:$V$1632,MATCH('Project 3'!Y$8,'Term Pricing'!$C$1453:$C$1632,0))*Y117*(1-$D158))</f>
        <v>0</v>
      </c>
      <c r="Z158" s="335">
        <f ca="1">(INDEX('Term Pricing'!$U$1453:$U$1632,MATCH('Project 3'!Z$8,'Term Pricing'!$C$1453:$C$1632,0))*Z117*$D158)+(INDEX('Term Pricing'!$V$1453:$V$1632,MATCH('Project 3'!Z$8,'Term Pricing'!$C$1453:$C$1632,0))*Z117*(1-$D158))</f>
        <v>0</v>
      </c>
      <c r="AA158" s="335">
        <f ca="1">(INDEX('Term Pricing'!$U$1453:$U$1632,MATCH('Project 3'!AA$8,'Term Pricing'!$C$1453:$C$1632,0))*AA117*$D158)+(INDEX('Term Pricing'!$V$1453:$V$1632,MATCH('Project 3'!AA$8,'Term Pricing'!$C$1453:$C$1632,0))*AA117*(1-$D158))</f>
        <v>0</v>
      </c>
      <c r="AB158" s="335">
        <f ca="1">(INDEX('Term Pricing'!$U$1453:$U$1632,MATCH('Project 3'!AB$8,'Term Pricing'!$C$1453:$C$1632,0))*AB117*$D158)+(INDEX('Term Pricing'!$V$1453:$V$1632,MATCH('Project 3'!AB$8,'Term Pricing'!$C$1453:$C$1632,0))*AB117*(1-$D158))</f>
        <v>0</v>
      </c>
      <c r="AC158" s="335">
        <f ca="1">(INDEX('Term Pricing'!$U$1453:$U$1632,MATCH('Project 3'!AC$8,'Term Pricing'!$C$1453:$C$1632,0))*AC117*$D158)+(INDEX('Term Pricing'!$V$1453:$V$1632,MATCH('Project 3'!AC$8,'Term Pricing'!$C$1453:$C$1632,0))*AC117*(1-$D158))</f>
        <v>0</v>
      </c>
      <c r="AD158" s="335">
        <f ca="1">(INDEX('Term Pricing'!$U$1453:$U$1632,MATCH('Project 3'!AD$8,'Term Pricing'!$C$1453:$C$1632,0))*AD117*$D158)+(INDEX('Term Pricing'!$V$1453:$V$1632,MATCH('Project 3'!AD$8,'Term Pricing'!$C$1453:$C$1632,0))*AD117*(1-$D158))</f>
        <v>0</v>
      </c>
      <c r="AE158" s="335">
        <f ca="1">(INDEX('Term Pricing'!$U$1453:$U$1632,MATCH('Project 3'!AE$8,'Term Pricing'!$C$1453:$C$1632,0))*AE117*$D158)+(INDEX('Term Pricing'!$V$1453:$V$1632,MATCH('Project 3'!AE$8,'Term Pricing'!$C$1453:$C$1632,0))*AE117*(1-$D158))</f>
        <v>0</v>
      </c>
      <c r="AF158" s="335">
        <f ca="1">(INDEX('Term Pricing'!$U$1453:$U$1632,MATCH('Project 3'!AF$8,'Term Pricing'!$C$1453:$C$1632,0))*AF117*$D158)+(INDEX('Term Pricing'!$V$1453:$V$1632,MATCH('Project 3'!AF$8,'Term Pricing'!$C$1453:$C$1632,0))*AF117*(1-$D158))</f>
        <v>0</v>
      </c>
      <c r="AG158" s="335">
        <f ca="1">(INDEX('Term Pricing'!$U$1453:$U$1632,MATCH('Project 3'!AG$8,'Term Pricing'!$C$1453:$C$1632,0))*AG117*$D158)+(INDEX('Term Pricing'!$V$1453:$V$1632,MATCH('Project 3'!AG$8,'Term Pricing'!$C$1453:$C$1632,0))*AG117*(1-$D158))</f>
        <v>0</v>
      </c>
      <c r="AH158" s="335">
        <f ca="1">(INDEX('Term Pricing'!$U$1453:$U$1632,MATCH('Project 3'!AH$8,'Term Pricing'!$C$1453:$C$1632,0))*AH117*$D158)+(INDEX('Term Pricing'!$V$1453:$V$1632,MATCH('Project 3'!AH$8,'Term Pricing'!$C$1453:$C$1632,0))*AH117*(1-$D158))</f>
        <v>0</v>
      </c>
      <c r="AI158" s="335">
        <f ca="1">(INDEX('Term Pricing'!$U$1453:$U$1632,MATCH('Project 3'!AI$8,'Term Pricing'!$C$1453:$C$1632,0))*AI117*$D158)+(INDEX('Term Pricing'!$V$1453:$V$1632,MATCH('Project 3'!AI$8,'Term Pricing'!$C$1453:$C$1632,0))*AI117*(1-$D158))</f>
        <v>0</v>
      </c>
      <c r="AJ158" s="335">
        <f ca="1">(INDEX('Term Pricing'!$U$1453:$U$1632,MATCH('Project 3'!AJ$8,'Term Pricing'!$C$1453:$C$1632,0))*AJ117*$D158)+(INDEX('Term Pricing'!$V$1453:$V$1632,MATCH('Project 3'!AJ$8,'Term Pricing'!$C$1453:$C$1632,0))*AJ117*(1-$D158))</f>
        <v>0</v>
      </c>
      <c r="AK158" s="335">
        <f ca="1">(INDEX('Term Pricing'!$U$1453:$U$1632,MATCH('Project 3'!AK$8,'Term Pricing'!$C$1453:$C$1632,0))*AK117*$D158)+(INDEX('Term Pricing'!$V$1453:$V$1632,MATCH('Project 3'!AK$8,'Term Pricing'!$C$1453:$C$1632,0))*AK117*(1-$D158))</f>
        <v>0</v>
      </c>
      <c r="AL158" s="335">
        <f ca="1">(INDEX('Term Pricing'!$U$1453:$U$1632,MATCH('Project 3'!AL$8,'Term Pricing'!$C$1453:$C$1632,0))*AL117*$D158)+(INDEX('Term Pricing'!$V$1453:$V$1632,MATCH('Project 3'!AL$8,'Term Pricing'!$C$1453:$C$1632,0))*AL117*(1-$D158))</f>
        <v>0</v>
      </c>
      <c r="AM158" s="335">
        <f ca="1">(INDEX('Term Pricing'!$U$1453:$U$1632,MATCH('Project 3'!AM$8,'Term Pricing'!$C$1453:$C$1632,0))*AM117*$D158)+(INDEX('Term Pricing'!$V$1453:$V$1632,MATCH('Project 3'!AM$8,'Term Pricing'!$C$1453:$C$1632,0))*AM117*(1-$D158))</f>
        <v>0</v>
      </c>
      <c r="AN158" s="335">
        <f ca="1">(INDEX('Term Pricing'!$U$1453:$U$1632,MATCH('Project 3'!AN$8,'Term Pricing'!$C$1453:$C$1632,0))*AN117*$D158)+(INDEX('Term Pricing'!$V$1453:$V$1632,MATCH('Project 3'!AN$8,'Term Pricing'!$C$1453:$C$1632,0))*AN117*(1-$D158))</f>
        <v>0</v>
      </c>
      <c r="AO158" s="335">
        <f ca="1">(INDEX('Term Pricing'!$U$1453:$U$1632,MATCH('Project 3'!AO$8,'Term Pricing'!$C$1453:$C$1632,0))*AO117*$D158)+(INDEX('Term Pricing'!$V$1453:$V$1632,MATCH('Project 3'!AO$8,'Term Pricing'!$C$1453:$C$1632,0))*AO117*(1-$D158))</f>
        <v>0</v>
      </c>
      <c r="AP158" s="335">
        <f ca="1">(INDEX('Term Pricing'!$U$1453:$U$1632,MATCH('Project 3'!AP$8,'Term Pricing'!$C$1453:$C$1632,0))*AP117*$D158)+(INDEX('Term Pricing'!$V$1453:$V$1632,MATCH('Project 3'!AP$8,'Term Pricing'!$C$1453:$C$1632,0))*AP117*(1-$D158))</f>
        <v>0</v>
      </c>
      <c r="AQ158" s="335">
        <f ca="1">(INDEX('Term Pricing'!$U$1453:$U$1632,MATCH('Project 3'!AQ$8,'Term Pricing'!$C$1453:$C$1632,0))*AQ117*$D158)+(INDEX('Term Pricing'!$V$1453:$V$1632,MATCH('Project 3'!AQ$8,'Term Pricing'!$C$1453:$C$1632,0))*AQ117*(1-$D158))</f>
        <v>0</v>
      </c>
      <c r="AR158" s="335">
        <f ca="1">(INDEX('Term Pricing'!$U$1453:$U$1632,MATCH('Project 3'!AR$8,'Term Pricing'!$C$1453:$C$1632,0))*AR117*$D158)+(INDEX('Term Pricing'!$V$1453:$V$1632,MATCH('Project 3'!AR$8,'Term Pricing'!$C$1453:$C$1632,0))*AR117*(1-$D158))</f>
        <v>0</v>
      </c>
      <c r="AS158" s="335">
        <f ca="1">(INDEX('Term Pricing'!$U$1453:$U$1632,MATCH('Project 3'!AS$8,'Term Pricing'!$C$1453:$C$1632,0))*AS117*$D158)+(INDEX('Term Pricing'!$V$1453:$V$1632,MATCH('Project 3'!AS$8,'Term Pricing'!$C$1453:$C$1632,0))*AS117*(1-$D158))</f>
        <v>0</v>
      </c>
      <c r="AT158" s="335">
        <f ca="1">(INDEX('Term Pricing'!$U$1453:$U$1632,MATCH('Project 3'!AT$8,'Term Pricing'!$C$1453:$C$1632,0))*AT117*$D158)+(INDEX('Term Pricing'!$V$1453:$V$1632,MATCH('Project 3'!AT$8,'Term Pricing'!$C$1453:$C$1632,0))*AT117*(1-$D158))</f>
        <v>0</v>
      </c>
      <c r="AU158" s="335">
        <f ca="1">(INDEX('Term Pricing'!$U$1453:$U$1632,MATCH('Project 3'!AU$8,'Term Pricing'!$C$1453:$C$1632,0))*AU117*$D158)+(INDEX('Term Pricing'!$V$1453:$V$1632,MATCH('Project 3'!AU$8,'Term Pricing'!$C$1453:$C$1632,0))*AU117*(1-$D158))</f>
        <v>0</v>
      </c>
      <c r="AV158" s="335">
        <f ca="1">(INDEX('Term Pricing'!$U$1453:$U$1632,MATCH('Project 3'!AV$8,'Term Pricing'!$C$1453:$C$1632,0))*AV117*$D158)+(INDEX('Term Pricing'!$V$1453:$V$1632,MATCH('Project 3'!AV$8,'Term Pricing'!$C$1453:$C$1632,0))*AV117*(1-$D158))</f>
        <v>0</v>
      </c>
      <c r="AW158" s="335">
        <f ca="1">(INDEX('Term Pricing'!$U$1453:$U$1632,MATCH('Project 3'!AW$8,'Term Pricing'!$C$1453:$C$1632,0))*AW117*$D158)+(INDEX('Term Pricing'!$V$1453:$V$1632,MATCH('Project 3'!AW$8,'Term Pricing'!$C$1453:$C$1632,0))*AW117*(1-$D158))</f>
        <v>0</v>
      </c>
      <c r="AX158" s="335">
        <f ca="1">(INDEX('Term Pricing'!$U$1453:$U$1632,MATCH('Project 3'!AX$8,'Term Pricing'!$C$1453:$C$1632,0))*AX117*$D158)+(INDEX('Term Pricing'!$V$1453:$V$1632,MATCH('Project 3'!AX$8,'Term Pricing'!$C$1453:$C$1632,0))*AX117*(1-$D158))</f>
        <v>0</v>
      </c>
      <c r="AY158" s="335">
        <f ca="1">(INDEX('Term Pricing'!$U$1453:$U$1632,MATCH('Project 3'!AY$8,'Term Pricing'!$C$1453:$C$1632,0))*AY117*$D158)+(INDEX('Term Pricing'!$V$1453:$V$1632,MATCH('Project 3'!AY$8,'Term Pricing'!$C$1453:$C$1632,0))*AY117*(1-$D158))</f>
        <v>0</v>
      </c>
      <c r="AZ158" s="335">
        <f ca="1">(INDEX('Term Pricing'!$U$1453:$U$1632,MATCH('Project 3'!AZ$8,'Term Pricing'!$C$1453:$C$1632,0))*AZ117*$D158)+(INDEX('Term Pricing'!$V$1453:$V$1632,MATCH('Project 3'!AZ$8,'Term Pricing'!$C$1453:$C$1632,0))*AZ117*(1-$D158))</f>
        <v>0</v>
      </c>
      <c r="BA158" s="335">
        <f ca="1">(INDEX('Term Pricing'!$U$1453:$U$1632,MATCH('Project 3'!BA$8,'Term Pricing'!$C$1453:$C$1632,0))*BA117*$D158)+(INDEX('Term Pricing'!$V$1453:$V$1632,MATCH('Project 3'!BA$8,'Term Pricing'!$C$1453:$C$1632,0))*BA117*(1-$D158))</f>
        <v>0</v>
      </c>
      <c r="BB158" s="335">
        <f ca="1">(INDEX('Term Pricing'!$U$1453:$U$1632,MATCH('Project 3'!BB$8,'Term Pricing'!$C$1453:$C$1632,0))*BB117*$D158)+(INDEX('Term Pricing'!$V$1453:$V$1632,MATCH('Project 3'!BB$8,'Term Pricing'!$C$1453:$C$1632,0))*BB117*(1-$D158))</f>
        <v>0</v>
      </c>
      <c r="BC158" s="335">
        <f ca="1">(INDEX('Term Pricing'!$U$1453:$U$1632,MATCH('Project 3'!BC$8,'Term Pricing'!$C$1453:$C$1632,0))*BC117*$D158)+(INDEX('Term Pricing'!$V$1453:$V$1632,MATCH('Project 3'!BC$8,'Term Pricing'!$C$1453:$C$1632,0))*BC117*(1-$D158))</f>
        <v>0</v>
      </c>
      <c r="BD158" s="335">
        <f ca="1">(INDEX('Term Pricing'!$U$1453:$U$1632,MATCH('Project 3'!BD$8,'Term Pricing'!$C$1453:$C$1632,0))*BD117*$D158)+(INDEX('Term Pricing'!$V$1453:$V$1632,MATCH('Project 3'!BD$8,'Term Pricing'!$C$1453:$C$1632,0))*BD117*(1-$D158))</f>
        <v>0</v>
      </c>
      <c r="BE158" s="335">
        <f ca="1">(INDEX('Term Pricing'!$U$1453:$U$1632,MATCH('Project 3'!BE$8,'Term Pricing'!$C$1453:$C$1632,0))*BE117*$D158)+(INDEX('Term Pricing'!$V$1453:$V$1632,MATCH('Project 3'!BE$8,'Term Pricing'!$C$1453:$C$1632,0))*BE117*(1-$D158))</f>
        <v>0</v>
      </c>
      <c r="BF158" s="335">
        <f ca="1">(INDEX('Term Pricing'!$U$1453:$U$1632,MATCH('Project 3'!BF$8,'Term Pricing'!$C$1453:$C$1632,0))*BF117*$D158)+(INDEX('Term Pricing'!$V$1453:$V$1632,MATCH('Project 3'!BF$8,'Term Pricing'!$C$1453:$C$1632,0))*BF117*(1-$D158))</f>
        <v>0</v>
      </c>
      <c r="BG158" s="335">
        <f ca="1">(INDEX('Term Pricing'!$U$1453:$U$1632,MATCH('Project 3'!BG$8,'Term Pricing'!$C$1453:$C$1632,0))*BG117*$D158)+(INDEX('Term Pricing'!$V$1453:$V$1632,MATCH('Project 3'!BG$8,'Term Pricing'!$C$1453:$C$1632,0))*BG117*(1-$D158))</f>
        <v>0</v>
      </c>
      <c r="BH158" s="335">
        <f ca="1">(INDEX('Term Pricing'!$U$1453:$U$1632,MATCH('Project 3'!BH$8,'Term Pricing'!$C$1453:$C$1632,0))*BH117*$D158)+(INDEX('Term Pricing'!$V$1453:$V$1632,MATCH('Project 3'!BH$8,'Term Pricing'!$C$1453:$C$1632,0))*BH117*(1-$D158))</f>
        <v>0</v>
      </c>
      <c r="BI158" s="335">
        <f ca="1">(INDEX('Term Pricing'!$U$1453:$U$1632,MATCH('Project 3'!BI$8,'Term Pricing'!$C$1453:$C$1632,0))*BI117*$D158)+(INDEX('Term Pricing'!$V$1453:$V$1632,MATCH('Project 3'!BI$8,'Term Pricing'!$C$1453:$C$1632,0))*BI117*(1-$D158))</f>
        <v>0</v>
      </c>
      <c r="BJ158" s="335">
        <f ca="1">(INDEX('Term Pricing'!$U$1453:$U$1632,MATCH('Project 3'!BJ$8,'Term Pricing'!$C$1453:$C$1632,0))*BJ117*$D158)+(INDEX('Term Pricing'!$V$1453:$V$1632,MATCH('Project 3'!BJ$8,'Term Pricing'!$C$1453:$C$1632,0))*BJ117*(1-$D158))</f>
        <v>0</v>
      </c>
      <c r="BK158" s="335">
        <f ca="1">(INDEX('Term Pricing'!$U$1453:$U$1632,MATCH('Project 3'!BK$8,'Term Pricing'!$C$1453:$C$1632,0))*BK117*$D158)+(INDEX('Term Pricing'!$V$1453:$V$1632,MATCH('Project 3'!BK$8,'Term Pricing'!$C$1453:$C$1632,0))*BK117*(1-$D158))</f>
        <v>0</v>
      </c>
      <c r="BL158" s="335">
        <f ca="1">(INDEX('Term Pricing'!$U$1453:$U$1632,MATCH('Project 3'!BL$8,'Term Pricing'!$C$1453:$C$1632,0))*BL117*$D158)+(INDEX('Term Pricing'!$V$1453:$V$1632,MATCH('Project 3'!BL$8,'Term Pricing'!$C$1453:$C$1632,0))*BL117*(1-$D158))</f>
        <v>0</v>
      </c>
      <c r="BM158" s="335">
        <f ca="1">(INDEX('Term Pricing'!$U$1453:$U$1632,MATCH('Project 3'!BM$8,'Term Pricing'!$C$1453:$C$1632,0))*BM117*$D158)+(INDEX('Term Pricing'!$V$1453:$V$1632,MATCH('Project 3'!BM$8,'Term Pricing'!$C$1453:$C$1632,0))*BM117*(1-$D158))</f>
        <v>0</v>
      </c>
      <c r="BN158" s="335">
        <f ca="1">(INDEX('Term Pricing'!$U$1453:$U$1632,MATCH('Project 3'!BN$8,'Term Pricing'!$C$1453:$C$1632,0))*BN117*$D158)+(INDEX('Term Pricing'!$V$1453:$V$1632,MATCH('Project 3'!BN$8,'Term Pricing'!$C$1453:$C$1632,0))*BN117*(1-$D158))</f>
        <v>0</v>
      </c>
      <c r="BO158" s="335">
        <f ca="1">(INDEX('Term Pricing'!$U$1453:$U$1632,MATCH('Project 3'!BO$8,'Term Pricing'!$C$1453:$C$1632,0))*BO117*$D158)+(INDEX('Term Pricing'!$V$1453:$V$1632,MATCH('Project 3'!BO$8,'Term Pricing'!$C$1453:$C$1632,0))*BO117*(1-$D158))</f>
        <v>0</v>
      </c>
      <c r="BP158" s="335">
        <f ca="1">(INDEX('Term Pricing'!$U$1453:$U$1632,MATCH('Project 3'!BP$8,'Term Pricing'!$C$1453:$C$1632,0))*BP117*$D158)+(INDEX('Term Pricing'!$V$1453:$V$1632,MATCH('Project 3'!BP$8,'Term Pricing'!$C$1453:$C$1632,0))*BP117*(1-$D158))</f>
        <v>0</v>
      </c>
      <c r="BQ158" s="335">
        <f ca="1">(INDEX('Term Pricing'!$U$1453:$U$1632,MATCH('Project 3'!BQ$8,'Term Pricing'!$C$1453:$C$1632,0))*BQ117*$D158)+(INDEX('Term Pricing'!$V$1453:$V$1632,MATCH('Project 3'!BQ$8,'Term Pricing'!$C$1453:$C$1632,0))*BQ117*(1-$D158))</f>
        <v>0</v>
      </c>
      <c r="BR158" s="335">
        <f ca="1">(INDEX('Term Pricing'!$U$1453:$U$1632,MATCH('Project 3'!BR$8,'Term Pricing'!$C$1453:$C$1632,0))*BR117*$D158)+(INDEX('Term Pricing'!$V$1453:$V$1632,MATCH('Project 3'!BR$8,'Term Pricing'!$C$1453:$C$1632,0))*BR117*(1-$D158))</f>
        <v>0</v>
      </c>
      <c r="BS158" s="335">
        <f ca="1">(INDEX('Term Pricing'!$U$1453:$U$1632,MATCH('Project 3'!BS$8,'Term Pricing'!$C$1453:$C$1632,0))*BS117*$D158)+(INDEX('Term Pricing'!$V$1453:$V$1632,MATCH('Project 3'!BS$8,'Term Pricing'!$C$1453:$C$1632,0))*BS117*(1-$D158))</f>
        <v>0</v>
      </c>
      <c r="BT158" s="335">
        <f ca="1">(INDEX('Term Pricing'!$U$1453:$U$1632,MATCH('Project 3'!BT$8,'Term Pricing'!$C$1453:$C$1632,0))*BT117*$D158)+(INDEX('Term Pricing'!$V$1453:$V$1632,MATCH('Project 3'!BT$8,'Term Pricing'!$C$1453:$C$1632,0))*BT117*(1-$D158))</f>
        <v>0</v>
      </c>
      <c r="BU158" s="335">
        <f ca="1">(INDEX('Term Pricing'!$U$1453:$U$1632,MATCH('Project 3'!BU$8,'Term Pricing'!$C$1453:$C$1632,0))*BU117*$D158)+(INDEX('Term Pricing'!$V$1453:$V$1632,MATCH('Project 3'!BU$8,'Term Pricing'!$C$1453:$C$1632,0))*BU117*(1-$D158))</f>
        <v>0</v>
      </c>
      <c r="BV158" s="335">
        <f ca="1">(INDEX('Term Pricing'!$U$1453:$U$1632,MATCH('Project 3'!BV$8,'Term Pricing'!$C$1453:$C$1632,0))*BV117*$D158)+(INDEX('Term Pricing'!$V$1453:$V$1632,MATCH('Project 3'!BV$8,'Term Pricing'!$C$1453:$C$1632,0))*BV117*(1-$D158))</f>
        <v>0</v>
      </c>
      <c r="BW158" s="335">
        <f ca="1">(INDEX('Term Pricing'!$U$1453:$U$1632,MATCH('Project 3'!BW$8,'Term Pricing'!$C$1453:$C$1632,0))*BW117*$D158)+(INDEX('Term Pricing'!$V$1453:$V$1632,MATCH('Project 3'!BW$8,'Term Pricing'!$C$1453:$C$1632,0))*BW117*(1-$D158))</f>
        <v>0</v>
      </c>
      <c r="BX158" s="335">
        <f ca="1">(INDEX('Term Pricing'!$U$1453:$U$1632,MATCH('Project 3'!BX$8,'Term Pricing'!$C$1453:$C$1632,0))*BX117*$D158)+(INDEX('Term Pricing'!$V$1453:$V$1632,MATCH('Project 3'!BX$8,'Term Pricing'!$C$1453:$C$1632,0))*BX117*(1-$D158))</f>
        <v>0</v>
      </c>
      <c r="BY158" s="335">
        <f ca="1">(INDEX('Term Pricing'!$U$1453:$U$1632,MATCH('Project 3'!BY$8,'Term Pricing'!$C$1453:$C$1632,0))*BY117*$D158)+(INDEX('Term Pricing'!$V$1453:$V$1632,MATCH('Project 3'!BY$8,'Term Pricing'!$C$1453:$C$1632,0))*BY117*(1-$D158))</f>
        <v>0</v>
      </c>
      <c r="BZ158" s="335">
        <f ca="1">(INDEX('Term Pricing'!$U$1453:$U$1632,MATCH('Project 3'!BZ$8,'Term Pricing'!$C$1453:$C$1632,0))*BZ117*$D158)+(INDEX('Term Pricing'!$V$1453:$V$1632,MATCH('Project 3'!BZ$8,'Term Pricing'!$C$1453:$C$1632,0))*BZ117*(1-$D158))</f>
        <v>0</v>
      </c>
      <c r="CA158" s="335">
        <f ca="1">(INDEX('Term Pricing'!$U$1453:$U$1632,MATCH('Project 3'!CA$8,'Term Pricing'!$C$1453:$C$1632,0))*CA117*$D158)+(INDEX('Term Pricing'!$V$1453:$V$1632,MATCH('Project 3'!CA$8,'Term Pricing'!$C$1453:$C$1632,0))*CA117*(1-$D158))</f>
        <v>0</v>
      </c>
      <c r="CB158" s="335">
        <f ca="1">(INDEX('Term Pricing'!$U$1453:$U$1632,MATCH('Project 3'!CB$8,'Term Pricing'!$C$1453:$C$1632,0))*CB117*$D158)+(INDEX('Term Pricing'!$V$1453:$V$1632,MATCH('Project 3'!CB$8,'Term Pricing'!$C$1453:$C$1632,0))*CB117*(1-$D158))</f>
        <v>0</v>
      </c>
      <c r="CC158" s="335">
        <f ca="1">(INDEX('Term Pricing'!$U$1453:$U$1632,MATCH('Project 3'!CC$8,'Term Pricing'!$C$1453:$C$1632,0))*CC117*$D158)+(INDEX('Term Pricing'!$V$1453:$V$1632,MATCH('Project 3'!CC$8,'Term Pricing'!$C$1453:$C$1632,0))*CC117*(1-$D158))</f>
        <v>0</v>
      </c>
      <c r="CD158" s="335">
        <f ca="1">(INDEX('Term Pricing'!$U$1453:$U$1632,MATCH('Project 3'!CD$8,'Term Pricing'!$C$1453:$C$1632,0))*CD117*$D158)+(INDEX('Term Pricing'!$V$1453:$V$1632,MATCH('Project 3'!CD$8,'Term Pricing'!$C$1453:$C$1632,0))*CD117*(1-$D158))</f>
        <v>0</v>
      </c>
      <c r="CE158" s="335">
        <f ca="1">(INDEX('Term Pricing'!$U$1453:$U$1632,MATCH('Project 3'!CE$8,'Term Pricing'!$C$1453:$C$1632,0))*CE117*$D158)+(INDEX('Term Pricing'!$V$1453:$V$1632,MATCH('Project 3'!CE$8,'Term Pricing'!$C$1453:$C$1632,0))*CE117*(1-$D158))</f>
        <v>0</v>
      </c>
      <c r="CF158" s="335">
        <f ca="1">(INDEX('Term Pricing'!$U$1453:$U$1632,MATCH('Project 3'!CF$8,'Term Pricing'!$C$1453:$C$1632,0))*CF117*$D158)+(INDEX('Term Pricing'!$V$1453:$V$1632,MATCH('Project 3'!CF$8,'Term Pricing'!$C$1453:$C$1632,0))*CF117*(1-$D158))</f>
        <v>0</v>
      </c>
      <c r="CG158" s="335">
        <f ca="1">(INDEX('Term Pricing'!$U$1453:$U$1632,MATCH('Project 3'!CG$8,'Term Pricing'!$C$1453:$C$1632,0))*CG117*$D158)+(INDEX('Term Pricing'!$V$1453:$V$1632,MATCH('Project 3'!CG$8,'Term Pricing'!$C$1453:$C$1632,0))*CG117*(1-$D158))</f>
        <v>0</v>
      </c>
      <c r="CH158" s="335">
        <f ca="1">(INDEX('Term Pricing'!$U$1453:$U$1632,MATCH('Project 3'!CH$8,'Term Pricing'!$C$1453:$C$1632,0))*CH117*$D158)+(INDEX('Term Pricing'!$V$1453:$V$1632,MATCH('Project 3'!CH$8,'Term Pricing'!$C$1453:$C$1632,0))*CH117*(1-$D158))</f>
        <v>0</v>
      </c>
      <c r="CI158" s="335">
        <f ca="1">(INDEX('Term Pricing'!$U$1453:$U$1632,MATCH('Project 3'!CI$8,'Term Pricing'!$C$1453:$C$1632,0))*CI117*$D158)+(INDEX('Term Pricing'!$V$1453:$V$1632,MATCH('Project 3'!CI$8,'Term Pricing'!$C$1453:$C$1632,0))*CI117*(1-$D158))</f>
        <v>0</v>
      </c>
      <c r="CJ158" s="335">
        <f ca="1">(INDEX('Term Pricing'!$U$1453:$U$1632,MATCH('Project 3'!CJ$8,'Term Pricing'!$C$1453:$C$1632,0))*CJ117*$D158)+(INDEX('Term Pricing'!$V$1453:$V$1632,MATCH('Project 3'!CJ$8,'Term Pricing'!$C$1453:$C$1632,0))*CJ117*(1-$D158))</f>
        <v>0</v>
      </c>
      <c r="CK158" s="335">
        <f ca="1">(INDEX('Term Pricing'!$U$1453:$U$1632,MATCH('Project 3'!CK$8,'Term Pricing'!$C$1453:$C$1632,0))*CK117*$D158)+(INDEX('Term Pricing'!$V$1453:$V$1632,MATCH('Project 3'!CK$8,'Term Pricing'!$C$1453:$C$1632,0))*CK117*(1-$D158))</f>
        <v>0</v>
      </c>
      <c r="CL158" s="335">
        <f ca="1">(INDEX('Term Pricing'!$U$1453:$U$1632,MATCH('Project 3'!CL$8,'Term Pricing'!$C$1453:$C$1632,0))*CL117*$D158)+(INDEX('Term Pricing'!$V$1453:$V$1632,MATCH('Project 3'!CL$8,'Term Pricing'!$C$1453:$C$1632,0))*CL117*(1-$D158))</f>
        <v>0</v>
      </c>
      <c r="CM158" s="335">
        <f ca="1">(INDEX('Term Pricing'!$U$1453:$U$1632,MATCH('Project 3'!CM$8,'Term Pricing'!$C$1453:$C$1632,0))*CM117*$D158)+(INDEX('Term Pricing'!$V$1453:$V$1632,MATCH('Project 3'!CM$8,'Term Pricing'!$C$1453:$C$1632,0))*CM117*(1-$D158))</f>
        <v>0</v>
      </c>
      <c r="CN158" s="335">
        <f ca="1">(INDEX('Term Pricing'!$U$1453:$U$1632,MATCH('Project 3'!CN$8,'Term Pricing'!$C$1453:$C$1632,0))*CN117*$D158)+(INDEX('Term Pricing'!$V$1453:$V$1632,MATCH('Project 3'!CN$8,'Term Pricing'!$C$1453:$C$1632,0))*CN117*(1-$D158))</f>
        <v>0</v>
      </c>
      <c r="CO158" s="335">
        <f ca="1">(INDEX('Term Pricing'!$U$1453:$U$1632,MATCH('Project 3'!CO$8,'Term Pricing'!$C$1453:$C$1632,0))*CO117*$D158)+(INDEX('Term Pricing'!$V$1453:$V$1632,MATCH('Project 3'!CO$8,'Term Pricing'!$C$1453:$C$1632,0))*CO117*(1-$D158))</f>
        <v>0</v>
      </c>
      <c r="CP158" s="335">
        <f ca="1">(INDEX('Term Pricing'!$U$1453:$U$1632,MATCH('Project 3'!CP$8,'Term Pricing'!$C$1453:$C$1632,0))*CP117*$D158)+(INDEX('Term Pricing'!$V$1453:$V$1632,MATCH('Project 3'!CP$8,'Term Pricing'!$C$1453:$C$1632,0))*CP117*(1-$D158))</f>
        <v>0</v>
      </c>
      <c r="CQ158" s="335">
        <f ca="1">(INDEX('Term Pricing'!$U$1453:$U$1632,MATCH('Project 3'!CQ$8,'Term Pricing'!$C$1453:$C$1632,0))*CQ117*$D158)+(INDEX('Term Pricing'!$V$1453:$V$1632,MATCH('Project 3'!CQ$8,'Term Pricing'!$C$1453:$C$1632,0))*CQ117*(1-$D158))</f>
        <v>0</v>
      </c>
      <c r="CR158" s="335">
        <f ca="1">(INDEX('Term Pricing'!$U$1453:$U$1632,MATCH('Project 3'!CR$8,'Term Pricing'!$C$1453:$C$1632,0))*CR117*$D158)+(INDEX('Term Pricing'!$V$1453:$V$1632,MATCH('Project 3'!CR$8,'Term Pricing'!$C$1453:$C$1632,0))*CR117*(1-$D158))</f>
        <v>0</v>
      </c>
      <c r="CS158" s="335">
        <f ca="1">(INDEX('Term Pricing'!$U$1453:$U$1632,MATCH('Project 3'!CS$8,'Term Pricing'!$C$1453:$C$1632,0))*CS117*$D158)+(INDEX('Term Pricing'!$V$1453:$V$1632,MATCH('Project 3'!CS$8,'Term Pricing'!$C$1453:$C$1632,0))*CS117*(1-$D158))</f>
        <v>0</v>
      </c>
      <c r="CT158" s="335">
        <f ca="1">(INDEX('Term Pricing'!$U$1453:$U$1632,MATCH('Project 3'!CT$8,'Term Pricing'!$C$1453:$C$1632,0))*CT117*$D158)+(INDEX('Term Pricing'!$V$1453:$V$1632,MATCH('Project 3'!CT$8,'Term Pricing'!$C$1453:$C$1632,0))*CT117*(1-$D158))</f>
        <v>0</v>
      </c>
      <c r="CU158" s="335">
        <f ca="1">(INDEX('Term Pricing'!$U$1453:$U$1632,MATCH('Project 3'!CU$8,'Term Pricing'!$C$1453:$C$1632,0))*CU117*$D158)+(INDEX('Term Pricing'!$V$1453:$V$1632,MATCH('Project 3'!CU$8,'Term Pricing'!$C$1453:$C$1632,0))*CU117*(1-$D158))</f>
        <v>0</v>
      </c>
      <c r="CV158" s="335">
        <f ca="1">(INDEX('Term Pricing'!$U$1453:$U$1632,MATCH('Project 3'!CV$8,'Term Pricing'!$C$1453:$C$1632,0))*CV117*$D158)+(INDEX('Term Pricing'!$V$1453:$V$1632,MATCH('Project 3'!CV$8,'Term Pricing'!$C$1453:$C$1632,0))*CV117*(1-$D158))</f>
        <v>0</v>
      </c>
      <c r="CW158" s="335">
        <f ca="1">(INDEX('Term Pricing'!$U$1453:$U$1632,MATCH('Project 3'!CW$8,'Term Pricing'!$C$1453:$C$1632,0))*CW117*$D158)+(INDEX('Term Pricing'!$V$1453:$V$1632,MATCH('Project 3'!CW$8,'Term Pricing'!$C$1453:$C$1632,0))*CW117*(1-$D158))</f>
        <v>0</v>
      </c>
      <c r="CX158" s="335">
        <f ca="1">(INDEX('Term Pricing'!$U$1453:$U$1632,MATCH('Project 3'!CX$8,'Term Pricing'!$C$1453:$C$1632,0))*CX117*$D158)+(INDEX('Term Pricing'!$V$1453:$V$1632,MATCH('Project 3'!CX$8,'Term Pricing'!$C$1453:$C$1632,0))*CX117*(1-$D158))</f>
        <v>0</v>
      </c>
      <c r="CY158" s="335">
        <f ca="1">(INDEX('Term Pricing'!$U$1453:$U$1632,MATCH('Project 3'!CY$8,'Term Pricing'!$C$1453:$C$1632,0))*CY117*$D158)+(INDEX('Term Pricing'!$V$1453:$V$1632,MATCH('Project 3'!CY$8,'Term Pricing'!$C$1453:$C$1632,0))*CY117*(1-$D158))</f>
        <v>0</v>
      </c>
      <c r="CZ158" s="335">
        <f ca="1">(INDEX('Term Pricing'!$U$1453:$U$1632,MATCH('Project 3'!CZ$8,'Term Pricing'!$C$1453:$C$1632,0))*CZ117*$D158)+(INDEX('Term Pricing'!$V$1453:$V$1632,MATCH('Project 3'!CZ$8,'Term Pricing'!$C$1453:$C$1632,0))*CZ117*(1-$D158))</f>
        <v>0</v>
      </c>
      <c r="DA158" s="335">
        <f ca="1">(INDEX('Term Pricing'!$U$1453:$U$1632,MATCH('Project 3'!DA$8,'Term Pricing'!$C$1453:$C$1632,0))*DA117*$D158)+(INDEX('Term Pricing'!$V$1453:$V$1632,MATCH('Project 3'!DA$8,'Term Pricing'!$C$1453:$C$1632,0))*DA117*(1-$D158))</f>
        <v>0</v>
      </c>
      <c r="DB158" s="335">
        <f ca="1">(INDEX('Term Pricing'!$U$1453:$U$1632,MATCH('Project 3'!DB$8,'Term Pricing'!$C$1453:$C$1632,0))*DB117*$D158)+(INDEX('Term Pricing'!$V$1453:$V$1632,MATCH('Project 3'!DB$8,'Term Pricing'!$C$1453:$C$1632,0))*DB117*(1-$D158))</f>
        <v>0</v>
      </c>
    </row>
    <row r="159" spans="1:106" hidden="1" outlineLevel="1">
      <c r="A159" s="151"/>
      <c r="C159" s="34" t="str">
        <f t="shared" si="108"/>
        <v>L40S</v>
      </c>
      <c r="D159" s="70">
        <f>Inputs!K103</f>
        <v>0</v>
      </c>
      <c r="E159" s="27"/>
      <c r="F159" s="110">
        <v>0</v>
      </c>
      <c r="G159" s="54" t="s">
        <v>83</v>
      </c>
      <c r="H159" s="266">
        <f t="shared" ca="1" si="107"/>
        <v>0</v>
      </c>
      <c r="I159" s="29"/>
      <c r="J159" s="335">
        <f ca="1">(INDEX('Term Pricing'!$W$1453:$W$1632,MATCH('Project 3'!J$8,'Term Pricing'!$C$1453:$C$1632,0))*J118*$D159)+(INDEX('Term Pricing'!$X$1453:$X$1632,MATCH('Project 3'!J$8,'Term Pricing'!$C$1453:$C$1632,0))*J118*(1-$D159))</f>
        <v>0</v>
      </c>
      <c r="K159" s="335">
        <f ca="1">(INDEX('Term Pricing'!$W$1453:$W$1632,MATCH('Project 3'!K$8,'Term Pricing'!$C$1453:$C$1632,0))*K118*$D159)+(INDEX('Term Pricing'!$X$1453:$X$1632,MATCH('Project 3'!K$8,'Term Pricing'!$C$1453:$C$1632,0))*K118*(1-$D159))</f>
        <v>0</v>
      </c>
      <c r="L159" s="335">
        <f ca="1">(INDEX('Term Pricing'!$W$1453:$W$1632,MATCH('Project 3'!L$8,'Term Pricing'!$C$1453:$C$1632,0))*L118*$D159)+(INDEX('Term Pricing'!$X$1453:$X$1632,MATCH('Project 3'!L$8,'Term Pricing'!$C$1453:$C$1632,0))*L118*(1-$D159))</f>
        <v>0</v>
      </c>
      <c r="M159" s="335">
        <f ca="1">(INDEX('Term Pricing'!$W$1453:$W$1632,MATCH('Project 3'!M$8,'Term Pricing'!$C$1453:$C$1632,0))*M118*$D159)+(INDEX('Term Pricing'!$X$1453:$X$1632,MATCH('Project 3'!M$8,'Term Pricing'!$C$1453:$C$1632,0))*M118*(1-$D159))</f>
        <v>0</v>
      </c>
      <c r="N159" s="335">
        <f ca="1">(INDEX('Term Pricing'!$W$1453:$W$1632,MATCH('Project 3'!N$8,'Term Pricing'!$C$1453:$C$1632,0))*N118*$D159)+(INDEX('Term Pricing'!$X$1453:$X$1632,MATCH('Project 3'!N$8,'Term Pricing'!$C$1453:$C$1632,0))*N118*(1-$D159))</f>
        <v>0</v>
      </c>
      <c r="O159" s="335">
        <f ca="1">(INDEX('Term Pricing'!$W$1453:$W$1632,MATCH('Project 3'!O$8,'Term Pricing'!$C$1453:$C$1632,0))*O118*$D159)+(INDEX('Term Pricing'!$X$1453:$X$1632,MATCH('Project 3'!O$8,'Term Pricing'!$C$1453:$C$1632,0))*O118*(1-$D159))</f>
        <v>0</v>
      </c>
      <c r="P159" s="335">
        <f ca="1">(INDEX('Term Pricing'!$W$1453:$W$1632,MATCH('Project 3'!P$8,'Term Pricing'!$C$1453:$C$1632,0))*P118*$D159)+(INDEX('Term Pricing'!$X$1453:$X$1632,MATCH('Project 3'!P$8,'Term Pricing'!$C$1453:$C$1632,0))*P118*(1-$D159))</f>
        <v>0</v>
      </c>
      <c r="Q159" s="335">
        <f ca="1">(INDEX('Term Pricing'!$W$1453:$W$1632,MATCH('Project 3'!Q$8,'Term Pricing'!$C$1453:$C$1632,0))*Q118*$D159)+(INDEX('Term Pricing'!$X$1453:$X$1632,MATCH('Project 3'!Q$8,'Term Pricing'!$C$1453:$C$1632,0))*Q118*(1-$D159))</f>
        <v>0</v>
      </c>
      <c r="R159" s="335">
        <f ca="1">(INDEX('Term Pricing'!$W$1453:$W$1632,MATCH('Project 3'!R$8,'Term Pricing'!$C$1453:$C$1632,0))*R118*$D159)+(INDEX('Term Pricing'!$X$1453:$X$1632,MATCH('Project 3'!R$8,'Term Pricing'!$C$1453:$C$1632,0))*R118*(1-$D159))</f>
        <v>0</v>
      </c>
      <c r="S159" s="335">
        <f ca="1">(INDEX('Term Pricing'!$W$1453:$W$1632,MATCH('Project 3'!S$8,'Term Pricing'!$C$1453:$C$1632,0))*S118*$D159)+(INDEX('Term Pricing'!$X$1453:$X$1632,MATCH('Project 3'!S$8,'Term Pricing'!$C$1453:$C$1632,0))*S118*(1-$D159))</f>
        <v>0</v>
      </c>
      <c r="T159" s="335">
        <f ca="1">(INDEX('Term Pricing'!$W$1453:$W$1632,MATCH('Project 3'!T$8,'Term Pricing'!$C$1453:$C$1632,0))*T118*$D159)+(INDEX('Term Pricing'!$X$1453:$X$1632,MATCH('Project 3'!T$8,'Term Pricing'!$C$1453:$C$1632,0))*T118*(1-$D159))</f>
        <v>0</v>
      </c>
      <c r="U159" s="335">
        <f ca="1">(INDEX('Term Pricing'!$W$1453:$W$1632,MATCH('Project 3'!U$8,'Term Pricing'!$C$1453:$C$1632,0))*U118*$D159)+(INDEX('Term Pricing'!$X$1453:$X$1632,MATCH('Project 3'!U$8,'Term Pricing'!$C$1453:$C$1632,0))*U118*(1-$D159))</f>
        <v>0</v>
      </c>
      <c r="V159" s="335">
        <f ca="1">(INDEX('Term Pricing'!$W$1453:$W$1632,MATCH('Project 3'!V$8,'Term Pricing'!$C$1453:$C$1632,0))*V118*$D159)+(INDEX('Term Pricing'!$X$1453:$X$1632,MATCH('Project 3'!V$8,'Term Pricing'!$C$1453:$C$1632,0))*V118*(1-$D159))</f>
        <v>0</v>
      </c>
      <c r="W159" s="335">
        <f ca="1">(INDEX('Term Pricing'!$W$1453:$W$1632,MATCH('Project 3'!W$8,'Term Pricing'!$C$1453:$C$1632,0))*W118*$D159)+(INDEX('Term Pricing'!$X$1453:$X$1632,MATCH('Project 3'!W$8,'Term Pricing'!$C$1453:$C$1632,0))*W118*(1-$D159))</f>
        <v>0</v>
      </c>
      <c r="X159" s="335">
        <f ca="1">(INDEX('Term Pricing'!$W$1453:$W$1632,MATCH('Project 3'!X$8,'Term Pricing'!$C$1453:$C$1632,0))*X118*$D159)+(INDEX('Term Pricing'!$X$1453:$X$1632,MATCH('Project 3'!X$8,'Term Pricing'!$C$1453:$C$1632,0))*X118*(1-$D159))</f>
        <v>0</v>
      </c>
      <c r="Y159" s="335">
        <f ca="1">(INDEX('Term Pricing'!$W$1453:$W$1632,MATCH('Project 3'!Y$8,'Term Pricing'!$C$1453:$C$1632,0))*Y118*$D159)+(INDEX('Term Pricing'!$X$1453:$X$1632,MATCH('Project 3'!Y$8,'Term Pricing'!$C$1453:$C$1632,0))*Y118*(1-$D159))</f>
        <v>0</v>
      </c>
      <c r="Z159" s="335">
        <f ca="1">(INDEX('Term Pricing'!$W$1453:$W$1632,MATCH('Project 3'!Z$8,'Term Pricing'!$C$1453:$C$1632,0))*Z118*$D159)+(INDEX('Term Pricing'!$X$1453:$X$1632,MATCH('Project 3'!Z$8,'Term Pricing'!$C$1453:$C$1632,0))*Z118*(1-$D159))</f>
        <v>0</v>
      </c>
      <c r="AA159" s="335">
        <f ca="1">(INDEX('Term Pricing'!$W$1453:$W$1632,MATCH('Project 3'!AA$8,'Term Pricing'!$C$1453:$C$1632,0))*AA118*$D159)+(INDEX('Term Pricing'!$X$1453:$X$1632,MATCH('Project 3'!AA$8,'Term Pricing'!$C$1453:$C$1632,0))*AA118*(1-$D159))</f>
        <v>0</v>
      </c>
      <c r="AB159" s="335">
        <f ca="1">(INDEX('Term Pricing'!$W$1453:$W$1632,MATCH('Project 3'!AB$8,'Term Pricing'!$C$1453:$C$1632,0))*AB118*$D159)+(INDEX('Term Pricing'!$X$1453:$X$1632,MATCH('Project 3'!AB$8,'Term Pricing'!$C$1453:$C$1632,0))*AB118*(1-$D159))</f>
        <v>0</v>
      </c>
      <c r="AC159" s="335">
        <f ca="1">(INDEX('Term Pricing'!$W$1453:$W$1632,MATCH('Project 3'!AC$8,'Term Pricing'!$C$1453:$C$1632,0))*AC118*$D159)+(INDEX('Term Pricing'!$X$1453:$X$1632,MATCH('Project 3'!AC$8,'Term Pricing'!$C$1453:$C$1632,0))*AC118*(1-$D159))</f>
        <v>0</v>
      </c>
      <c r="AD159" s="335">
        <f ca="1">(INDEX('Term Pricing'!$W$1453:$W$1632,MATCH('Project 3'!AD$8,'Term Pricing'!$C$1453:$C$1632,0))*AD118*$D159)+(INDEX('Term Pricing'!$X$1453:$X$1632,MATCH('Project 3'!AD$8,'Term Pricing'!$C$1453:$C$1632,0))*AD118*(1-$D159))</f>
        <v>0</v>
      </c>
      <c r="AE159" s="335">
        <f ca="1">(INDEX('Term Pricing'!$W$1453:$W$1632,MATCH('Project 3'!AE$8,'Term Pricing'!$C$1453:$C$1632,0))*AE118*$D159)+(INDEX('Term Pricing'!$X$1453:$X$1632,MATCH('Project 3'!AE$8,'Term Pricing'!$C$1453:$C$1632,0))*AE118*(1-$D159))</f>
        <v>0</v>
      </c>
      <c r="AF159" s="335">
        <f ca="1">(INDEX('Term Pricing'!$W$1453:$W$1632,MATCH('Project 3'!AF$8,'Term Pricing'!$C$1453:$C$1632,0))*AF118*$D159)+(INDEX('Term Pricing'!$X$1453:$X$1632,MATCH('Project 3'!AF$8,'Term Pricing'!$C$1453:$C$1632,0))*AF118*(1-$D159))</f>
        <v>0</v>
      </c>
      <c r="AG159" s="335">
        <f ca="1">(INDEX('Term Pricing'!$W$1453:$W$1632,MATCH('Project 3'!AG$8,'Term Pricing'!$C$1453:$C$1632,0))*AG118*$D159)+(INDEX('Term Pricing'!$X$1453:$X$1632,MATCH('Project 3'!AG$8,'Term Pricing'!$C$1453:$C$1632,0))*AG118*(1-$D159))</f>
        <v>0</v>
      </c>
      <c r="AH159" s="335">
        <f ca="1">(INDEX('Term Pricing'!$W$1453:$W$1632,MATCH('Project 3'!AH$8,'Term Pricing'!$C$1453:$C$1632,0))*AH118*$D159)+(INDEX('Term Pricing'!$X$1453:$X$1632,MATCH('Project 3'!AH$8,'Term Pricing'!$C$1453:$C$1632,0))*AH118*(1-$D159))</f>
        <v>0</v>
      </c>
      <c r="AI159" s="335">
        <f ca="1">(INDEX('Term Pricing'!$W$1453:$W$1632,MATCH('Project 3'!AI$8,'Term Pricing'!$C$1453:$C$1632,0))*AI118*$D159)+(INDEX('Term Pricing'!$X$1453:$X$1632,MATCH('Project 3'!AI$8,'Term Pricing'!$C$1453:$C$1632,0))*AI118*(1-$D159))</f>
        <v>0</v>
      </c>
      <c r="AJ159" s="335">
        <f ca="1">(INDEX('Term Pricing'!$W$1453:$W$1632,MATCH('Project 3'!AJ$8,'Term Pricing'!$C$1453:$C$1632,0))*AJ118*$D159)+(INDEX('Term Pricing'!$X$1453:$X$1632,MATCH('Project 3'!AJ$8,'Term Pricing'!$C$1453:$C$1632,0))*AJ118*(1-$D159))</f>
        <v>0</v>
      </c>
      <c r="AK159" s="335">
        <f ca="1">(INDEX('Term Pricing'!$W$1453:$W$1632,MATCH('Project 3'!AK$8,'Term Pricing'!$C$1453:$C$1632,0))*AK118*$D159)+(INDEX('Term Pricing'!$X$1453:$X$1632,MATCH('Project 3'!AK$8,'Term Pricing'!$C$1453:$C$1632,0))*AK118*(1-$D159))</f>
        <v>0</v>
      </c>
      <c r="AL159" s="335">
        <f ca="1">(INDEX('Term Pricing'!$W$1453:$W$1632,MATCH('Project 3'!AL$8,'Term Pricing'!$C$1453:$C$1632,0))*AL118*$D159)+(INDEX('Term Pricing'!$X$1453:$X$1632,MATCH('Project 3'!AL$8,'Term Pricing'!$C$1453:$C$1632,0))*AL118*(1-$D159))</f>
        <v>0</v>
      </c>
      <c r="AM159" s="335">
        <f ca="1">(INDEX('Term Pricing'!$W$1453:$W$1632,MATCH('Project 3'!AM$8,'Term Pricing'!$C$1453:$C$1632,0))*AM118*$D159)+(INDEX('Term Pricing'!$X$1453:$X$1632,MATCH('Project 3'!AM$8,'Term Pricing'!$C$1453:$C$1632,0))*AM118*(1-$D159))</f>
        <v>0</v>
      </c>
      <c r="AN159" s="335">
        <f ca="1">(INDEX('Term Pricing'!$W$1453:$W$1632,MATCH('Project 3'!AN$8,'Term Pricing'!$C$1453:$C$1632,0))*AN118*$D159)+(INDEX('Term Pricing'!$X$1453:$X$1632,MATCH('Project 3'!AN$8,'Term Pricing'!$C$1453:$C$1632,0))*AN118*(1-$D159))</f>
        <v>0</v>
      </c>
      <c r="AO159" s="335">
        <f ca="1">(INDEX('Term Pricing'!$W$1453:$W$1632,MATCH('Project 3'!AO$8,'Term Pricing'!$C$1453:$C$1632,0))*AO118*$D159)+(INDEX('Term Pricing'!$X$1453:$X$1632,MATCH('Project 3'!AO$8,'Term Pricing'!$C$1453:$C$1632,0))*AO118*(1-$D159))</f>
        <v>0</v>
      </c>
      <c r="AP159" s="335">
        <f ca="1">(INDEX('Term Pricing'!$W$1453:$W$1632,MATCH('Project 3'!AP$8,'Term Pricing'!$C$1453:$C$1632,0))*AP118*$D159)+(INDEX('Term Pricing'!$X$1453:$X$1632,MATCH('Project 3'!AP$8,'Term Pricing'!$C$1453:$C$1632,0))*AP118*(1-$D159))</f>
        <v>0</v>
      </c>
      <c r="AQ159" s="335">
        <f ca="1">(INDEX('Term Pricing'!$W$1453:$W$1632,MATCH('Project 3'!AQ$8,'Term Pricing'!$C$1453:$C$1632,0))*AQ118*$D159)+(INDEX('Term Pricing'!$X$1453:$X$1632,MATCH('Project 3'!AQ$8,'Term Pricing'!$C$1453:$C$1632,0))*AQ118*(1-$D159))</f>
        <v>0</v>
      </c>
      <c r="AR159" s="335">
        <f ca="1">(INDEX('Term Pricing'!$W$1453:$W$1632,MATCH('Project 3'!AR$8,'Term Pricing'!$C$1453:$C$1632,0))*AR118*$D159)+(INDEX('Term Pricing'!$X$1453:$X$1632,MATCH('Project 3'!AR$8,'Term Pricing'!$C$1453:$C$1632,0))*AR118*(1-$D159))</f>
        <v>0</v>
      </c>
      <c r="AS159" s="335">
        <f ca="1">(INDEX('Term Pricing'!$W$1453:$W$1632,MATCH('Project 3'!AS$8,'Term Pricing'!$C$1453:$C$1632,0))*AS118*$D159)+(INDEX('Term Pricing'!$X$1453:$X$1632,MATCH('Project 3'!AS$8,'Term Pricing'!$C$1453:$C$1632,0))*AS118*(1-$D159))</f>
        <v>0</v>
      </c>
      <c r="AT159" s="335">
        <f ca="1">(INDEX('Term Pricing'!$W$1453:$W$1632,MATCH('Project 3'!AT$8,'Term Pricing'!$C$1453:$C$1632,0))*AT118*$D159)+(INDEX('Term Pricing'!$X$1453:$X$1632,MATCH('Project 3'!AT$8,'Term Pricing'!$C$1453:$C$1632,0))*AT118*(1-$D159))</f>
        <v>0</v>
      </c>
      <c r="AU159" s="335">
        <f ca="1">(INDEX('Term Pricing'!$W$1453:$W$1632,MATCH('Project 3'!AU$8,'Term Pricing'!$C$1453:$C$1632,0))*AU118*$D159)+(INDEX('Term Pricing'!$X$1453:$X$1632,MATCH('Project 3'!AU$8,'Term Pricing'!$C$1453:$C$1632,0))*AU118*(1-$D159))</f>
        <v>0</v>
      </c>
      <c r="AV159" s="335">
        <f ca="1">(INDEX('Term Pricing'!$W$1453:$W$1632,MATCH('Project 3'!AV$8,'Term Pricing'!$C$1453:$C$1632,0))*AV118*$D159)+(INDEX('Term Pricing'!$X$1453:$X$1632,MATCH('Project 3'!AV$8,'Term Pricing'!$C$1453:$C$1632,0))*AV118*(1-$D159))</f>
        <v>0</v>
      </c>
      <c r="AW159" s="335">
        <f ca="1">(INDEX('Term Pricing'!$W$1453:$W$1632,MATCH('Project 3'!AW$8,'Term Pricing'!$C$1453:$C$1632,0))*AW118*$D159)+(INDEX('Term Pricing'!$X$1453:$X$1632,MATCH('Project 3'!AW$8,'Term Pricing'!$C$1453:$C$1632,0))*AW118*(1-$D159))</f>
        <v>0</v>
      </c>
      <c r="AX159" s="335">
        <f ca="1">(INDEX('Term Pricing'!$W$1453:$W$1632,MATCH('Project 3'!AX$8,'Term Pricing'!$C$1453:$C$1632,0))*AX118*$D159)+(INDEX('Term Pricing'!$X$1453:$X$1632,MATCH('Project 3'!AX$8,'Term Pricing'!$C$1453:$C$1632,0))*AX118*(1-$D159))</f>
        <v>0</v>
      </c>
      <c r="AY159" s="335">
        <f ca="1">(INDEX('Term Pricing'!$W$1453:$W$1632,MATCH('Project 3'!AY$8,'Term Pricing'!$C$1453:$C$1632,0))*AY118*$D159)+(INDEX('Term Pricing'!$X$1453:$X$1632,MATCH('Project 3'!AY$8,'Term Pricing'!$C$1453:$C$1632,0))*AY118*(1-$D159))</f>
        <v>0</v>
      </c>
      <c r="AZ159" s="335">
        <f ca="1">(INDEX('Term Pricing'!$W$1453:$W$1632,MATCH('Project 3'!AZ$8,'Term Pricing'!$C$1453:$C$1632,0))*AZ118*$D159)+(INDEX('Term Pricing'!$X$1453:$X$1632,MATCH('Project 3'!AZ$8,'Term Pricing'!$C$1453:$C$1632,0))*AZ118*(1-$D159))</f>
        <v>0</v>
      </c>
      <c r="BA159" s="335">
        <f ca="1">(INDEX('Term Pricing'!$W$1453:$W$1632,MATCH('Project 3'!BA$8,'Term Pricing'!$C$1453:$C$1632,0))*BA118*$D159)+(INDEX('Term Pricing'!$X$1453:$X$1632,MATCH('Project 3'!BA$8,'Term Pricing'!$C$1453:$C$1632,0))*BA118*(1-$D159))</f>
        <v>0</v>
      </c>
      <c r="BB159" s="335">
        <f ca="1">(INDEX('Term Pricing'!$W$1453:$W$1632,MATCH('Project 3'!BB$8,'Term Pricing'!$C$1453:$C$1632,0))*BB118*$D159)+(INDEX('Term Pricing'!$X$1453:$X$1632,MATCH('Project 3'!BB$8,'Term Pricing'!$C$1453:$C$1632,0))*BB118*(1-$D159))</f>
        <v>0</v>
      </c>
      <c r="BC159" s="335">
        <f ca="1">(INDEX('Term Pricing'!$W$1453:$W$1632,MATCH('Project 3'!BC$8,'Term Pricing'!$C$1453:$C$1632,0))*BC118*$D159)+(INDEX('Term Pricing'!$X$1453:$X$1632,MATCH('Project 3'!BC$8,'Term Pricing'!$C$1453:$C$1632,0))*BC118*(1-$D159))</f>
        <v>0</v>
      </c>
      <c r="BD159" s="335">
        <f ca="1">(INDEX('Term Pricing'!$W$1453:$W$1632,MATCH('Project 3'!BD$8,'Term Pricing'!$C$1453:$C$1632,0))*BD118*$D159)+(INDEX('Term Pricing'!$X$1453:$X$1632,MATCH('Project 3'!BD$8,'Term Pricing'!$C$1453:$C$1632,0))*BD118*(1-$D159))</f>
        <v>0</v>
      </c>
      <c r="BE159" s="335">
        <f ca="1">(INDEX('Term Pricing'!$W$1453:$W$1632,MATCH('Project 3'!BE$8,'Term Pricing'!$C$1453:$C$1632,0))*BE118*$D159)+(INDEX('Term Pricing'!$X$1453:$X$1632,MATCH('Project 3'!BE$8,'Term Pricing'!$C$1453:$C$1632,0))*BE118*(1-$D159))</f>
        <v>0</v>
      </c>
      <c r="BF159" s="335">
        <f ca="1">(INDEX('Term Pricing'!$W$1453:$W$1632,MATCH('Project 3'!BF$8,'Term Pricing'!$C$1453:$C$1632,0))*BF118*$D159)+(INDEX('Term Pricing'!$X$1453:$X$1632,MATCH('Project 3'!BF$8,'Term Pricing'!$C$1453:$C$1632,0))*BF118*(1-$D159))</f>
        <v>0</v>
      </c>
      <c r="BG159" s="335">
        <f ca="1">(INDEX('Term Pricing'!$W$1453:$W$1632,MATCH('Project 3'!BG$8,'Term Pricing'!$C$1453:$C$1632,0))*BG118*$D159)+(INDEX('Term Pricing'!$X$1453:$X$1632,MATCH('Project 3'!BG$8,'Term Pricing'!$C$1453:$C$1632,0))*BG118*(1-$D159))</f>
        <v>0</v>
      </c>
      <c r="BH159" s="335">
        <f ca="1">(INDEX('Term Pricing'!$W$1453:$W$1632,MATCH('Project 3'!BH$8,'Term Pricing'!$C$1453:$C$1632,0))*BH118*$D159)+(INDEX('Term Pricing'!$X$1453:$X$1632,MATCH('Project 3'!BH$8,'Term Pricing'!$C$1453:$C$1632,0))*BH118*(1-$D159))</f>
        <v>0</v>
      </c>
      <c r="BI159" s="335">
        <f ca="1">(INDEX('Term Pricing'!$W$1453:$W$1632,MATCH('Project 3'!BI$8,'Term Pricing'!$C$1453:$C$1632,0))*BI118*$D159)+(INDEX('Term Pricing'!$X$1453:$X$1632,MATCH('Project 3'!BI$8,'Term Pricing'!$C$1453:$C$1632,0))*BI118*(1-$D159))</f>
        <v>0</v>
      </c>
      <c r="BJ159" s="335">
        <f ca="1">(INDEX('Term Pricing'!$W$1453:$W$1632,MATCH('Project 3'!BJ$8,'Term Pricing'!$C$1453:$C$1632,0))*BJ118*$D159)+(INDEX('Term Pricing'!$X$1453:$X$1632,MATCH('Project 3'!BJ$8,'Term Pricing'!$C$1453:$C$1632,0))*BJ118*(1-$D159))</f>
        <v>0</v>
      </c>
      <c r="BK159" s="335">
        <f ca="1">(INDEX('Term Pricing'!$W$1453:$W$1632,MATCH('Project 3'!BK$8,'Term Pricing'!$C$1453:$C$1632,0))*BK118*$D159)+(INDEX('Term Pricing'!$X$1453:$X$1632,MATCH('Project 3'!BK$8,'Term Pricing'!$C$1453:$C$1632,0))*BK118*(1-$D159))</f>
        <v>0</v>
      </c>
      <c r="BL159" s="335">
        <f ca="1">(INDEX('Term Pricing'!$W$1453:$W$1632,MATCH('Project 3'!BL$8,'Term Pricing'!$C$1453:$C$1632,0))*BL118*$D159)+(INDEX('Term Pricing'!$X$1453:$X$1632,MATCH('Project 3'!BL$8,'Term Pricing'!$C$1453:$C$1632,0))*BL118*(1-$D159))</f>
        <v>0</v>
      </c>
      <c r="BM159" s="335">
        <f ca="1">(INDEX('Term Pricing'!$W$1453:$W$1632,MATCH('Project 3'!BM$8,'Term Pricing'!$C$1453:$C$1632,0))*BM118*$D159)+(INDEX('Term Pricing'!$X$1453:$X$1632,MATCH('Project 3'!BM$8,'Term Pricing'!$C$1453:$C$1632,0))*BM118*(1-$D159))</f>
        <v>0</v>
      </c>
      <c r="BN159" s="335">
        <f ca="1">(INDEX('Term Pricing'!$W$1453:$W$1632,MATCH('Project 3'!BN$8,'Term Pricing'!$C$1453:$C$1632,0))*BN118*$D159)+(INDEX('Term Pricing'!$X$1453:$X$1632,MATCH('Project 3'!BN$8,'Term Pricing'!$C$1453:$C$1632,0))*BN118*(1-$D159))</f>
        <v>0</v>
      </c>
      <c r="BO159" s="335">
        <f ca="1">(INDEX('Term Pricing'!$W$1453:$W$1632,MATCH('Project 3'!BO$8,'Term Pricing'!$C$1453:$C$1632,0))*BO118*$D159)+(INDEX('Term Pricing'!$X$1453:$X$1632,MATCH('Project 3'!BO$8,'Term Pricing'!$C$1453:$C$1632,0))*BO118*(1-$D159))</f>
        <v>0</v>
      </c>
      <c r="BP159" s="335">
        <f ca="1">(INDEX('Term Pricing'!$W$1453:$W$1632,MATCH('Project 3'!BP$8,'Term Pricing'!$C$1453:$C$1632,0))*BP118*$D159)+(INDEX('Term Pricing'!$X$1453:$X$1632,MATCH('Project 3'!BP$8,'Term Pricing'!$C$1453:$C$1632,0))*BP118*(1-$D159))</f>
        <v>0</v>
      </c>
      <c r="BQ159" s="335">
        <f ca="1">(INDEX('Term Pricing'!$W$1453:$W$1632,MATCH('Project 3'!BQ$8,'Term Pricing'!$C$1453:$C$1632,0))*BQ118*$D159)+(INDEX('Term Pricing'!$X$1453:$X$1632,MATCH('Project 3'!BQ$8,'Term Pricing'!$C$1453:$C$1632,0))*BQ118*(1-$D159))</f>
        <v>0</v>
      </c>
      <c r="BR159" s="335">
        <f ca="1">(INDEX('Term Pricing'!$W$1453:$W$1632,MATCH('Project 3'!BR$8,'Term Pricing'!$C$1453:$C$1632,0))*BR118*$D159)+(INDEX('Term Pricing'!$X$1453:$X$1632,MATCH('Project 3'!BR$8,'Term Pricing'!$C$1453:$C$1632,0))*BR118*(1-$D159))</f>
        <v>0</v>
      </c>
      <c r="BS159" s="335">
        <f ca="1">(INDEX('Term Pricing'!$W$1453:$W$1632,MATCH('Project 3'!BS$8,'Term Pricing'!$C$1453:$C$1632,0))*BS118*$D159)+(INDEX('Term Pricing'!$X$1453:$X$1632,MATCH('Project 3'!BS$8,'Term Pricing'!$C$1453:$C$1632,0))*BS118*(1-$D159))</f>
        <v>0</v>
      </c>
      <c r="BT159" s="335">
        <f ca="1">(INDEX('Term Pricing'!$W$1453:$W$1632,MATCH('Project 3'!BT$8,'Term Pricing'!$C$1453:$C$1632,0))*BT118*$D159)+(INDEX('Term Pricing'!$X$1453:$X$1632,MATCH('Project 3'!BT$8,'Term Pricing'!$C$1453:$C$1632,0))*BT118*(1-$D159))</f>
        <v>0</v>
      </c>
      <c r="BU159" s="335">
        <f ca="1">(INDEX('Term Pricing'!$W$1453:$W$1632,MATCH('Project 3'!BU$8,'Term Pricing'!$C$1453:$C$1632,0))*BU118*$D159)+(INDEX('Term Pricing'!$X$1453:$X$1632,MATCH('Project 3'!BU$8,'Term Pricing'!$C$1453:$C$1632,0))*BU118*(1-$D159))</f>
        <v>0</v>
      </c>
      <c r="BV159" s="335">
        <f ca="1">(INDEX('Term Pricing'!$W$1453:$W$1632,MATCH('Project 3'!BV$8,'Term Pricing'!$C$1453:$C$1632,0))*BV118*$D159)+(INDEX('Term Pricing'!$X$1453:$X$1632,MATCH('Project 3'!BV$8,'Term Pricing'!$C$1453:$C$1632,0))*BV118*(1-$D159))</f>
        <v>0</v>
      </c>
      <c r="BW159" s="335">
        <f ca="1">(INDEX('Term Pricing'!$W$1453:$W$1632,MATCH('Project 3'!BW$8,'Term Pricing'!$C$1453:$C$1632,0))*BW118*$D159)+(INDEX('Term Pricing'!$X$1453:$X$1632,MATCH('Project 3'!BW$8,'Term Pricing'!$C$1453:$C$1632,0))*BW118*(1-$D159))</f>
        <v>0</v>
      </c>
      <c r="BX159" s="335">
        <f ca="1">(INDEX('Term Pricing'!$W$1453:$W$1632,MATCH('Project 3'!BX$8,'Term Pricing'!$C$1453:$C$1632,0))*BX118*$D159)+(INDEX('Term Pricing'!$X$1453:$X$1632,MATCH('Project 3'!BX$8,'Term Pricing'!$C$1453:$C$1632,0))*BX118*(1-$D159))</f>
        <v>0</v>
      </c>
      <c r="BY159" s="335">
        <f ca="1">(INDEX('Term Pricing'!$W$1453:$W$1632,MATCH('Project 3'!BY$8,'Term Pricing'!$C$1453:$C$1632,0))*BY118*$D159)+(INDEX('Term Pricing'!$X$1453:$X$1632,MATCH('Project 3'!BY$8,'Term Pricing'!$C$1453:$C$1632,0))*BY118*(1-$D159))</f>
        <v>0</v>
      </c>
      <c r="BZ159" s="335">
        <f ca="1">(INDEX('Term Pricing'!$W$1453:$W$1632,MATCH('Project 3'!BZ$8,'Term Pricing'!$C$1453:$C$1632,0))*BZ118*$D159)+(INDEX('Term Pricing'!$X$1453:$X$1632,MATCH('Project 3'!BZ$8,'Term Pricing'!$C$1453:$C$1632,0))*BZ118*(1-$D159))</f>
        <v>0</v>
      </c>
      <c r="CA159" s="335">
        <f ca="1">(INDEX('Term Pricing'!$W$1453:$W$1632,MATCH('Project 3'!CA$8,'Term Pricing'!$C$1453:$C$1632,0))*CA118*$D159)+(INDEX('Term Pricing'!$X$1453:$X$1632,MATCH('Project 3'!CA$8,'Term Pricing'!$C$1453:$C$1632,0))*CA118*(1-$D159))</f>
        <v>0</v>
      </c>
      <c r="CB159" s="335">
        <f ca="1">(INDEX('Term Pricing'!$W$1453:$W$1632,MATCH('Project 3'!CB$8,'Term Pricing'!$C$1453:$C$1632,0))*CB118*$D159)+(INDEX('Term Pricing'!$X$1453:$X$1632,MATCH('Project 3'!CB$8,'Term Pricing'!$C$1453:$C$1632,0))*CB118*(1-$D159))</f>
        <v>0</v>
      </c>
      <c r="CC159" s="335">
        <f ca="1">(INDEX('Term Pricing'!$W$1453:$W$1632,MATCH('Project 3'!CC$8,'Term Pricing'!$C$1453:$C$1632,0))*CC118*$D159)+(INDEX('Term Pricing'!$X$1453:$X$1632,MATCH('Project 3'!CC$8,'Term Pricing'!$C$1453:$C$1632,0))*CC118*(1-$D159))</f>
        <v>0</v>
      </c>
      <c r="CD159" s="335">
        <f ca="1">(INDEX('Term Pricing'!$W$1453:$W$1632,MATCH('Project 3'!CD$8,'Term Pricing'!$C$1453:$C$1632,0))*CD118*$D159)+(INDEX('Term Pricing'!$X$1453:$X$1632,MATCH('Project 3'!CD$8,'Term Pricing'!$C$1453:$C$1632,0))*CD118*(1-$D159))</f>
        <v>0</v>
      </c>
      <c r="CE159" s="335">
        <f ca="1">(INDEX('Term Pricing'!$W$1453:$W$1632,MATCH('Project 3'!CE$8,'Term Pricing'!$C$1453:$C$1632,0))*CE118*$D159)+(INDEX('Term Pricing'!$X$1453:$X$1632,MATCH('Project 3'!CE$8,'Term Pricing'!$C$1453:$C$1632,0))*CE118*(1-$D159))</f>
        <v>0</v>
      </c>
      <c r="CF159" s="335">
        <f ca="1">(INDEX('Term Pricing'!$W$1453:$W$1632,MATCH('Project 3'!CF$8,'Term Pricing'!$C$1453:$C$1632,0))*CF118*$D159)+(INDEX('Term Pricing'!$X$1453:$X$1632,MATCH('Project 3'!CF$8,'Term Pricing'!$C$1453:$C$1632,0))*CF118*(1-$D159))</f>
        <v>0</v>
      </c>
      <c r="CG159" s="335">
        <f ca="1">(INDEX('Term Pricing'!$W$1453:$W$1632,MATCH('Project 3'!CG$8,'Term Pricing'!$C$1453:$C$1632,0))*CG118*$D159)+(INDEX('Term Pricing'!$X$1453:$X$1632,MATCH('Project 3'!CG$8,'Term Pricing'!$C$1453:$C$1632,0))*CG118*(1-$D159))</f>
        <v>0</v>
      </c>
      <c r="CH159" s="335">
        <f ca="1">(INDEX('Term Pricing'!$W$1453:$W$1632,MATCH('Project 3'!CH$8,'Term Pricing'!$C$1453:$C$1632,0))*CH118*$D159)+(INDEX('Term Pricing'!$X$1453:$X$1632,MATCH('Project 3'!CH$8,'Term Pricing'!$C$1453:$C$1632,0))*CH118*(1-$D159))</f>
        <v>0</v>
      </c>
      <c r="CI159" s="335">
        <f ca="1">(INDEX('Term Pricing'!$W$1453:$W$1632,MATCH('Project 3'!CI$8,'Term Pricing'!$C$1453:$C$1632,0))*CI118*$D159)+(INDEX('Term Pricing'!$X$1453:$X$1632,MATCH('Project 3'!CI$8,'Term Pricing'!$C$1453:$C$1632,0))*CI118*(1-$D159))</f>
        <v>0</v>
      </c>
      <c r="CJ159" s="335">
        <f ca="1">(INDEX('Term Pricing'!$W$1453:$W$1632,MATCH('Project 3'!CJ$8,'Term Pricing'!$C$1453:$C$1632,0))*CJ118*$D159)+(INDEX('Term Pricing'!$X$1453:$X$1632,MATCH('Project 3'!CJ$8,'Term Pricing'!$C$1453:$C$1632,0))*CJ118*(1-$D159))</f>
        <v>0</v>
      </c>
      <c r="CK159" s="335">
        <f ca="1">(INDEX('Term Pricing'!$W$1453:$W$1632,MATCH('Project 3'!CK$8,'Term Pricing'!$C$1453:$C$1632,0))*CK118*$D159)+(INDEX('Term Pricing'!$X$1453:$X$1632,MATCH('Project 3'!CK$8,'Term Pricing'!$C$1453:$C$1632,0))*CK118*(1-$D159))</f>
        <v>0</v>
      </c>
      <c r="CL159" s="335">
        <f ca="1">(INDEX('Term Pricing'!$W$1453:$W$1632,MATCH('Project 3'!CL$8,'Term Pricing'!$C$1453:$C$1632,0))*CL118*$D159)+(INDEX('Term Pricing'!$X$1453:$X$1632,MATCH('Project 3'!CL$8,'Term Pricing'!$C$1453:$C$1632,0))*CL118*(1-$D159))</f>
        <v>0</v>
      </c>
      <c r="CM159" s="335">
        <f ca="1">(INDEX('Term Pricing'!$W$1453:$W$1632,MATCH('Project 3'!CM$8,'Term Pricing'!$C$1453:$C$1632,0))*CM118*$D159)+(INDEX('Term Pricing'!$X$1453:$X$1632,MATCH('Project 3'!CM$8,'Term Pricing'!$C$1453:$C$1632,0))*CM118*(1-$D159))</f>
        <v>0</v>
      </c>
      <c r="CN159" s="335">
        <f ca="1">(INDEX('Term Pricing'!$W$1453:$W$1632,MATCH('Project 3'!CN$8,'Term Pricing'!$C$1453:$C$1632,0))*CN118*$D159)+(INDEX('Term Pricing'!$X$1453:$X$1632,MATCH('Project 3'!CN$8,'Term Pricing'!$C$1453:$C$1632,0))*CN118*(1-$D159))</f>
        <v>0</v>
      </c>
      <c r="CO159" s="335">
        <f ca="1">(INDEX('Term Pricing'!$W$1453:$W$1632,MATCH('Project 3'!CO$8,'Term Pricing'!$C$1453:$C$1632,0))*CO118*$D159)+(INDEX('Term Pricing'!$X$1453:$X$1632,MATCH('Project 3'!CO$8,'Term Pricing'!$C$1453:$C$1632,0))*CO118*(1-$D159))</f>
        <v>0</v>
      </c>
      <c r="CP159" s="335">
        <f ca="1">(INDEX('Term Pricing'!$W$1453:$W$1632,MATCH('Project 3'!CP$8,'Term Pricing'!$C$1453:$C$1632,0))*CP118*$D159)+(INDEX('Term Pricing'!$X$1453:$X$1632,MATCH('Project 3'!CP$8,'Term Pricing'!$C$1453:$C$1632,0))*CP118*(1-$D159))</f>
        <v>0</v>
      </c>
      <c r="CQ159" s="335">
        <f ca="1">(INDEX('Term Pricing'!$W$1453:$W$1632,MATCH('Project 3'!CQ$8,'Term Pricing'!$C$1453:$C$1632,0))*CQ118*$D159)+(INDEX('Term Pricing'!$X$1453:$X$1632,MATCH('Project 3'!CQ$8,'Term Pricing'!$C$1453:$C$1632,0))*CQ118*(1-$D159))</f>
        <v>0</v>
      </c>
      <c r="CR159" s="335">
        <f ca="1">(INDEX('Term Pricing'!$W$1453:$W$1632,MATCH('Project 3'!CR$8,'Term Pricing'!$C$1453:$C$1632,0))*CR118*$D159)+(INDEX('Term Pricing'!$X$1453:$X$1632,MATCH('Project 3'!CR$8,'Term Pricing'!$C$1453:$C$1632,0))*CR118*(1-$D159))</f>
        <v>0</v>
      </c>
      <c r="CS159" s="335">
        <f ca="1">(INDEX('Term Pricing'!$W$1453:$W$1632,MATCH('Project 3'!CS$8,'Term Pricing'!$C$1453:$C$1632,0))*CS118*$D159)+(INDEX('Term Pricing'!$X$1453:$X$1632,MATCH('Project 3'!CS$8,'Term Pricing'!$C$1453:$C$1632,0))*CS118*(1-$D159))</f>
        <v>0</v>
      </c>
      <c r="CT159" s="335">
        <f ca="1">(INDEX('Term Pricing'!$W$1453:$W$1632,MATCH('Project 3'!CT$8,'Term Pricing'!$C$1453:$C$1632,0))*CT118*$D159)+(INDEX('Term Pricing'!$X$1453:$X$1632,MATCH('Project 3'!CT$8,'Term Pricing'!$C$1453:$C$1632,0))*CT118*(1-$D159))</f>
        <v>0</v>
      </c>
      <c r="CU159" s="335">
        <f ca="1">(INDEX('Term Pricing'!$W$1453:$W$1632,MATCH('Project 3'!CU$8,'Term Pricing'!$C$1453:$C$1632,0))*CU118*$D159)+(INDEX('Term Pricing'!$X$1453:$X$1632,MATCH('Project 3'!CU$8,'Term Pricing'!$C$1453:$C$1632,0))*CU118*(1-$D159))</f>
        <v>0</v>
      </c>
      <c r="CV159" s="335">
        <f ca="1">(INDEX('Term Pricing'!$W$1453:$W$1632,MATCH('Project 3'!CV$8,'Term Pricing'!$C$1453:$C$1632,0))*CV118*$D159)+(INDEX('Term Pricing'!$X$1453:$X$1632,MATCH('Project 3'!CV$8,'Term Pricing'!$C$1453:$C$1632,0))*CV118*(1-$D159))</f>
        <v>0</v>
      </c>
      <c r="CW159" s="335">
        <f ca="1">(INDEX('Term Pricing'!$W$1453:$W$1632,MATCH('Project 3'!CW$8,'Term Pricing'!$C$1453:$C$1632,0))*CW118*$D159)+(INDEX('Term Pricing'!$X$1453:$X$1632,MATCH('Project 3'!CW$8,'Term Pricing'!$C$1453:$C$1632,0))*CW118*(1-$D159))</f>
        <v>0</v>
      </c>
      <c r="CX159" s="335">
        <f ca="1">(INDEX('Term Pricing'!$W$1453:$W$1632,MATCH('Project 3'!CX$8,'Term Pricing'!$C$1453:$C$1632,0))*CX118*$D159)+(INDEX('Term Pricing'!$X$1453:$X$1632,MATCH('Project 3'!CX$8,'Term Pricing'!$C$1453:$C$1632,0))*CX118*(1-$D159))</f>
        <v>0</v>
      </c>
      <c r="CY159" s="335">
        <f ca="1">(INDEX('Term Pricing'!$W$1453:$W$1632,MATCH('Project 3'!CY$8,'Term Pricing'!$C$1453:$C$1632,0))*CY118*$D159)+(INDEX('Term Pricing'!$X$1453:$X$1632,MATCH('Project 3'!CY$8,'Term Pricing'!$C$1453:$C$1632,0))*CY118*(1-$D159))</f>
        <v>0</v>
      </c>
      <c r="CZ159" s="335">
        <f ca="1">(INDEX('Term Pricing'!$W$1453:$W$1632,MATCH('Project 3'!CZ$8,'Term Pricing'!$C$1453:$C$1632,0))*CZ118*$D159)+(INDEX('Term Pricing'!$X$1453:$X$1632,MATCH('Project 3'!CZ$8,'Term Pricing'!$C$1453:$C$1632,0))*CZ118*(1-$D159))</f>
        <v>0</v>
      </c>
      <c r="DA159" s="335">
        <f ca="1">(INDEX('Term Pricing'!$W$1453:$W$1632,MATCH('Project 3'!DA$8,'Term Pricing'!$C$1453:$C$1632,0))*DA118*$D159)+(INDEX('Term Pricing'!$X$1453:$X$1632,MATCH('Project 3'!DA$8,'Term Pricing'!$C$1453:$C$1632,0))*DA118*(1-$D159))</f>
        <v>0</v>
      </c>
      <c r="DB159" s="335">
        <f ca="1">(INDEX('Term Pricing'!$W$1453:$W$1632,MATCH('Project 3'!DB$8,'Term Pricing'!$C$1453:$C$1632,0))*DB118*$D159)+(INDEX('Term Pricing'!$X$1453:$X$1632,MATCH('Project 3'!DB$8,'Term Pricing'!$C$1453:$C$1632,0))*DB118*(1-$D159))</f>
        <v>0</v>
      </c>
    </row>
    <row r="160" spans="1:106" hidden="1" outlineLevel="1">
      <c r="A160" s="151"/>
      <c r="C160" s="34" t="str">
        <f t="shared" si="108"/>
        <v>Cerebras WSE-2</v>
      </c>
      <c r="D160" s="70">
        <f>Inputs!K104</f>
        <v>0</v>
      </c>
      <c r="E160" s="27"/>
      <c r="F160" s="110">
        <v>0</v>
      </c>
      <c r="G160" s="54" t="s">
        <v>83</v>
      </c>
      <c r="H160" s="266">
        <f t="shared" si="107"/>
        <v>0</v>
      </c>
      <c r="I160" s="29"/>
      <c r="J160" s="335">
        <f>(INDEX('Term Pricing'!$Y$1453:$Y$1632,MATCH('Project 3'!J$8,'Term Pricing'!$C$1453:$C$1632,0))*J119*$D160)+(INDEX('Term Pricing'!$Z$1453:$Z$1632,MATCH('Project 3'!J$8,'Term Pricing'!$C$1453:$C$1632,0))*J119*(1-$D160))</f>
        <v>0</v>
      </c>
      <c r="K160" s="335">
        <f>(INDEX('Term Pricing'!$Y$1453:$Y$1632,MATCH('Project 3'!K$8,'Term Pricing'!$C$1453:$C$1632,0))*K119*$D160)+(INDEX('Term Pricing'!$Z$1453:$Z$1632,MATCH('Project 3'!K$8,'Term Pricing'!$C$1453:$C$1632,0))*K119*(1-$D160))</f>
        <v>0</v>
      </c>
      <c r="L160" s="335">
        <f>(INDEX('Term Pricing'!$Y$1453:$Y$1632,MATCH('Project 3'!L$8,'Term Pricing'!$C$1453:$C$1632,0))*L119*$D160)+(INDEX('Term Pricing'!$Z$1453:$Z$1632,MATCH('Project 3'!L$8,'Term Pricing'!$C$1453:$C$1632,0))*L119*(1-$D160))</f>
        <v>0</v>
      </c>
      <c r="M160" s="335">
        <f>(INDEX('Term Pricing'!$Y$1453:$Y$1632,MATCH('Project 3'!M$8,'Term Pricing'!$C$1453:$C$1632,0))*M119*$D160)+(INDEX('Term Pricing'!$Z$1453:$Z$1632,MATCH('Project 3'!M$8,'Term Pricing'!$C$1453:$C$1632,0))*M119*(1-$D160))</f>
        <v>0</v>
      </c>
      <c r="N160" s="335">
        <f>(INDEX('Term Pricing'!$Y$1453:$Y$1632,MATCH('Project 3'!N$8,'Term Pricing'!$C$1453:$C$1632,0))*N119*$D160)+(INDEX('Term Pricing'!$Z$1453:$Z$1632,MATCH('Project 3'!N$8,'Term Pricing'!$C$1453:$C$1632,0))*N119*(1-$D160))</f>
        <v>0</v>
      </c>
      <c r="O160" s="335">
        <f>(INDEX('Term Pricing'!$Y$1453:$Y$1632,MATCH('Project 3'!O$8,'Term Pricing'!$C$1453:$C$1632,0))*O119*$D160)+(INDEX('Term Pricing'!$Z$1453:$Z$1632,MATCH('Project 3'!O$8,'Term Pricing'!$C$1453:$C$1632,0))*O119*(1-$D160))</f>
        <v>0</v>
      </c>
      <c r="P160" s="335">
        <f>(INDEX('Term Pricing'!$Y$1453:$Y$1632,MATCH('Project 3'!P$8,'Term Pricing'!$C$1453:$C$1632,0))*P119*$D160)+(INDEX('Term Pricing'!$Z$1453:$Z$1632,MATCH('Project 3'!P$8,'Term Pricing'!$C$1453:$C$1632,0))*P119*(1-$D160))</f>
        <v>0</v>
      </c>
      <c r="Q160" s="335">
        <f>(INDEX('Term Pricing'!$Y$1453:$Y$1632,MATCH('Project 3'!Q$8,'Term Pricing'!$C$1453:$C$1632,0))*Q119*$D160)+(INDEX('Term Pricing'!$Z$1453:$Z$1632,MATCH('Project 3'!Q$8,'Term Pricing'!$C$1453:$C$1632,0))*Q119*(1-$D160))</f>
        <v>0</v>
      </c>
      <c r="R160" s="335">
        <f>(INDEX('Term Pricing'!$Y$1453:$Y$1632,MATCH('Project 3'!R$8,'Term Pricing'!$C$1453:$C$1632,0))*R119*$D160)+(INDEX('Term Pricing'!$Z$1453:$Z$1632,MATCH('Project 3'!R$8,'Term Pricing'!$C$1453:$C$1632,0))*R119*(1-$D160))</f>
        <v>0</v>
      </c>
      <c r="S160" s="335">
        <f>(INDEX('Term Pricing'!$Y$1453:$Y$1632,MATCH('Project 3'!S$8,'Term Pricing'!$C$1453:$C$1632,0))*S119*$D160)+(INDEX('Term Pricing'!$Z$1453:$Z$1632,MATCH('Project 3'!S$8,'Term Pricing'!$C$1453:$C$1632,0))*S119*(1-$D160))</f>
        <v>0</v>
      </c>
      <c r="T160" s="335">
        <f>(INDEX('Term Pricing'!$Y$1453:$Y$1632,MATCH('Project 3'!T$8,'Term Pricing'!$C$1453:$C$1632,0))*T119*$D160)+(INDEX('Term Pricing'!$Z$1453:$Z$1632,MATCH('Project 3'!T$8,'Term Pricing'!$C$1453:$C$1632,0))*T119*(1-$D160))</f>
        <v>0</v>
      </c>
      <c r="U160" s="335">
        <f>(INDEX('Term Pricing'!$Y$1453:$Y$1632,MATCH('Project 3'!U$8,'Term Pricing'!$C$1453:$C$1632,0))*U119*$D160)+(INDEX('Term Pricing'!$Z$1453:$Z$1632,MATCH('Project 3'!U$8,'Term Pricing'!$C$1453:$C$1632,0))*U119*(1-$D160))</f>
        <v>0</v>
      </c>
      <c r="V160" s="335">
        <f>(INDEX('Term Pricing'!$Y$1453:$Y$1632,MATCH('Project 3'!V$8,'Term Pricing'!$C$1453:$C$1632,0))*V119*$D160)+(INDEX('Term Pricing'!$Z$1453:$Z$1632,MATCH('Project 3'!V$8,'Term Pricing'!$C$1453:$C$1632,0))*V119*(1-$D160))</f>
        <v>0</v>
      </c>
      <c r="W160" s="335">
        <f>(INDEX('Term Pricing'!$Y$1453:$Y$1632,MATCH('Project 3'!W$8,'Term Pricing'!$C$1453:$C$1632,0))*W119*$D160)+(INDEX('Term Pricing'!$Z$1453:$Z$1632,MATCH('Project 3'!W$8,'Term Pricing'!$C$1453:$C$1632,0))*W119*(1-$D160))</f>
        <v>0</v>
      </c>
      <c r="X160" s="335">
        <f>(INDEX('Term Pricing'!$Y$1453:$Y$1632,MATCH('Project 3'!X$8,'Term Pricing'!$C$1453:$C$1632,0))*X119*$D160)+(INDEX('Term Pricing'!$Z$1453:$Z$1632,MATCH('Project 3'!X$8,'Term Pricing'!$C$1453:$C$1632,0))*X119*(1-$D160))</f>
        <v>0</v>
      </c>
      <c r="Y160" s="335">
        <f>(INDEX('Term Pricing'!$Y$1453:$Y$1632,MATCH('Project 3'!Y$8,'Term Pricing'!$C$1453:$C$1632,0))*Y119*$D160)+(INDEX('Term Pricing'!$Z$1453:$Z$1632,MATCH('Project 3'!Y$8,'Term Pricing'!$C$1453:$C$1632,0))*Y119*(1-$D160))</f>
        <v>0</v>
      </c>
      <c r="Z160" s="335">
        <f>(INDEX('Term Pricing'!$Y$1453:$Y$1632,MATCH('Project 3'!Z$8,'Term Pricing'!$C$1453:$C$1632,0))*Z119*$D160)+(INDEX('Term Pricing'!$Z$1453:$Z$1632,MATCH('Project 3'!Z$8,'Term Pricing'!$C$1453:$C$1632,0))*Z119*(1-$D160))</f>
        <v>0</v>
      </c>
      <c r="AA160" s="335">
        <f>(INDEX('Term Pricing'!$Y$1453:$Y$1632,MATCH('Project 3'!AA$8,'Term Pricing'!$C$1453:$C$1632,0))*AA119*$D160)+(INDEX('Term Pricing'!$Z$1453:$Z$1632,MATCH('Project 3'!AA$8,'Term Pricing'!$C$1453:$C$1632,0))*AA119*(1-$D160))</f>
        <v>0</v>
      </c>
      <c r="AB160" s="335">
        <f>(INDEX('Term Pricing'!$Y$1453:$Y$1632,MATCH('Project 3'!AB$8,'Term Pricing'!$C$1453:$C$1632,0))*AB119*$D160)+(INDEX('Term Pricing'!$Z$1453:$Z$1632,MATCH('Project 3'!AB$8,'Term Pricing'!$C$1453:$C$1632,0))*AB119*(1-$D160))</f>
        <v>0</v>
      </c>
      <c r="AC160" s="335">
        <f>(INDEX('Term Pricing'!$Y$1453:$Y$1632,MATCH('Project 3'!AC$8,'Term Pricing'!$C$1453:$C$1632,0))*AC119*$D160)+(INDEX('Term Pricing'!$Z$1453:$Z$1632,MATCH('Project 3'!AC$8,'Term Pricing'!$C$1453:$C$1632,0))*AC119*(1-$D160))</f>
        <v>0</v>
      </c>
      <c r="AD160" s="335">
        <f>(INDEX('Term Pricing'!$Y$1453:$Y$1632,MATCH('Project 3'!AD$8,'Term Pricing'!$C$1453:$C$1632,0))*AD119*$D160)+(INDEX('Term Pricing'!$Z$1453:$Z$1632,MATCH('Project 3'!AD$8,'Term Pricing'!$C$1453:$C$1632,0))*AD119*(1-$D160))</f>
        <v>0</v>
      </c>
      <c r="AE160" s="335">
        <f>(INDEX('Term Pricing'!$Y$1453:$Y$1632,MATCH('Project 3'!AE$8,'Term Pricing'!$C$1453:$C$1632,0))*AE119*$D160)+(INDEX('Term Pricing'!$Z$1453:$Z$1632,MATCH('Project 3'!AE$8,'Term Pricing'!$C$1453:$C$1632,0))*AE119*(1-$D160))</f>
        <v>0</v>
      </c>
      <c r="AF160" s="335">
        <f>(INDEX('Term Pricing'!$Y$1453:$Y$1632,MATCH('Project 3'!AF$8,'Term Pricing'!$C$1453:$C$1632,0))*AF119*$D160)+(INDEX('Term Pricing'!$Z$1453:$Z$1632,MATCH('Project 3'!AF$8,'Term Pricing'!$C$1453:$C$1632,0))*AF119*(1-$D160))</f>
        <v>0</v>
      </c>
      <c r="AG160" s="335">
        <f>(INDEX('Term Pricing'!$Y$1453:$Y$1632,MATCH('Project 3'!AG$8,'Term Pricing'!$C$1453:$C$1632,0))*AG119*$D160)+(INDEX('Term Pricing'!$Z$1453:$Z$1632,MATCH('Project 3'!AG$8,'Term Pricing'!$C$1453:$C$1632,0))*AG119*(1-$D160))</f>
        <v>0</v>
      </c>
      <c r="AH160" s="335">
        <f>(INDEX('Term Pricing'!$Y$1453:$Y$1632,MATCH('Project 3'!AH$8,'Term Pricing'!$C$1453:$C$1632,0))*AH119*$D160)+(INDEX('Term Pricing'!$Z$1453:$Z$1632,MATCH('Project 3'!AH$8,'Term Pricing'!$C$1453:$C$1632,0))*AH119*(1-$D160))</f>
        <v>0</v>
      </c>
      <c r="AI160" s="335">
        <f>(INDEX('Term Pricing'!$Y$1453:$Y$1632,MATCH('Project 3'!AI$8,'Term Pricing'!$C$1453:$C$1632,0))*AI119*$D160)+(INDEX('Term Pricing'!$Z$1453:$Z$1632,MATCH('Project 3'!AI$8,'Term Pricing'!$C$1453:$C$1632,0))*AI119*(1-$D160))</f>
        <v>0</v>
      </c>
      <c r="AJ160" s="335">
        <f>(INDEX('Term Pricing'!$Y$1453:$Y$1632,MATCH('Project 3'!AJ$8,'Term Pricing'!$C$1453:$C$1632,0))*AJ119*$D160)+(INDEX('Term Pricing'!$Z$1453:$Z$1632,MATCH('Project 3'!AJ$8,'Term Pricing'!$C$1453:$C$1632,0))*AJ119*(1-$D160))</f>
        <v>0</v>
      </c>
      <c r="AK160" s="335">
        <f>(INDEX('Term Pricing'!$Y$1453:$Y$1632,MATCH('Project 3'!AK$8,'Term Pricing'!$C$1453:$C$1632,0))*AK119*$D160)+(INDEX('Term Pricing'!$Z$1453:$Z$1632,MATCH('Project 3'!AK$8,'Term Pricing'!$C$1453:$C$1632,0))*AK119*(1-$D160))</f>
        <v>0</v>
      </c>
      <c r="AL160" s="335">
        <f>(INDEX('Term Pricing'!$Y$1453:$Y$1632,MATCH('Project 3'!AL$8,'Term Pricing'!$C$1453:$C$1632,0))*AL119*$D160)+(INDEX('Term Pricing'!$Z$1453:$Z$1632,MATCH('Project 3'!AL$8,'Term Pricing'!$C$1453:$C$1632,0))*AL119*(1-$D160))</f>
        <v>0</v>
      </c>
      <c r="AM160" s="335">
        <f>(INDEX('Term Pricing'!$Y$1453:$Y$1632,MATCH('Project 3'!AM$8,'Term Pricing'!$C$1453:$C$1632,0))*AM119*$D160)+(INDEX('Term Pricing'!$Z$1453:$Z$1632,MATCH('Project 3'!AM$8,'Term Pricing'!$C$1453:$C$1632,0))*AM119*(1-$D160))</f>
        <v>0</v>
      </c>
      <c r="AN160" s="335">
        <f>(INDEX('Term Pricing'!$Y$1453:$Y$1632,MATCH('Project 3'!AN$8,'Term Pricing'!$C$1453:$C$1632,0))*AN119*$D160)+(INDEX('Term Pricing'!$Z$1453:$Z$1632,MATCH('Project 3'!AN$8,'Term Pricing'!$C$1453:$C$1632,0))*AN119*(1-$D160))</f>
        <v>0</v>
      </c>
      <c r="AO160" s="335">
        <f>(INDEX('Term Pricing'!$Y$1453:$Y$1632,MATCH('Project 3'!AO$8,'Term Pricing'!$C$1453:$C$1632,0))*AO119*$D160)+(INDEX('Term Pricing'!$Z$1453:$Z$1632,MATCH('Project 3'!AO$8,'Term Pricing'!$C$1453:$C$1632,0))*AO119*(1-$D160))</f>
        <v>0</v>
      </c>
      <c r="AP160" s="335">
        <f>(INDEX('Term Pricing'!$Y$1453:$Y$1632,MATCH('Project 3'!AP$8,'Term Pricing'!$C$1453:$C$1632,0))*AP119*$D160)+(INDEX('Term Pricing'!$Z$1453:$Z$1632,MATCH('Project 3'!AP$8,'Term Pricing'!$C$1453:$C$1632,0))*AP119*(1-$D160))</f>
        <v>0</v>
      </c>
      <c r="AQ160" s="335">
        <f>(INDEX('Term Pricing'!$Y$1453:$Y$1632,MATCH('Project 3'!AQ$8,'Term Pricing'!$C$1453:$C$1632,0))*AQ119*$D160)+(INDEX('Term Pricing'!$Z$1453:$Z$1632,MATCH('Project 3'!AQ$8,'Term Pricing'!$C$1453:$C$1632,0))*AQ119*(1-$D160))</f>
        <v>0</v>
      </c>
      <c r="AR160" s="335">
        <f>(INDEX('Term Pricing'!$Y$1453:$Y$1632,MATCH('Project 3'!AR$8,'Term Pricing'!$C$1453:$C$1632,0))*AR119*$D160)+(INDEX('Term Pricing'!$Z$1453:$Z$1632,MATCH('Project 3'!AR$8,'Term Pricing'!$C$1453:$C$1632,0))*AR119*(1-$D160))</f>
        <v>0</v>
      </c>
      <c r="AS160" s="335">
        <f>(INDEX('Term Pricing'!$Y$1453:$Y$1632,MATCH('Project 3'!AS$8,'Term Pricing'!$C$1453:$C$1632,0))*AS119*$D160)+(INDEX('Term Pricing'!$Z$1453:$Z$1632,MATCH('Project 3'!AS$8,'Term Pricing'!$C$1453:$C$1632,0))*AS119*(1-$D160))</f>
        <v>0</v>
      </c>
      <c r="AT160" s="335">
        <f>(INDEX('Term Pricing'!$Y$1453:$Y$1632,MATCH('Project 3'!AT$8,'Term Pricing'!$C$1453:$C$1632,0))*AT119*$D160)+(INDEX('Term Pricing'!$Z$1453:$Z$1632,MATCH('Project 3'!AT$8,'Term Pricing'!$C$1453:$C$1632,0))*AT119*(1-$D160))</f>
        <v>0</v>
      </c>
      <c r="AU160" s="335">
        <f>(INDEX('Term Pricing'!$Y$1453:$Y$1632,MATCH('Project 3'!AU$8,'Term Pricing'!$C$1453:$C$1632,0))*AU119*$D160)+(INDEX('Term Pricing'!$Z$1453:$Z$1632,MATCH('Project 3'!AU$8,'Term Pricing'!$C$1453:$C$1632,0))*AU119*(1-$D160))</f>
        <v>0</v>
      </c>
      <c r="AV160" s="335">
        <f>(INDEX('Term Pricing'!$Y$1453:$Y$1632,MATCH('Project 3'!AV$8,'Term Pricing'!$C$1453:$C$1632,0))*AV119*$D160)+(INDEX('Term Pricing'!$Z$1453:$Z$1632,MATCH('Project 3'!AV$8,'Term Pricing'!$C$1453:$C$1632,0))*AV119*(1-$D160))</f>
        <v>0</v>
      </c>
      <c r="AW160" s="335">
        <f>(INDEX('Term Pricing'!$Y$1453:$Y$1632,MATCH('Project 3'!AW$8,'Term Pricing'!$C$1453:$C$1632,0))*AW119*$D160)+(INDEX('Term Pricing'!$Z$1453:$Z$1632,MATCH('Project 3'!AW$8,'Term Pricing'!$C$1453:$C$1632,0))*AW119*(1-$D160))</f>
        <v>0</v>
      </c>
      <c r="AX160" s="335">
        <f>(INDEX('Term Pricing'!$Y$1453:$Y$1632,MATCH('Project 3'!AX$8,'Term Pricing'!$C$1453:$C$1632,0))*AX119*$D160)+(INDEX('Term Pricing'!$Z$1453:$Z$1632,MATCH('Project 3'!AX$8,'Term Pricing'!$C$1453:$C$1632,0))*AX119*(1-$D160))</f>
        <v>0</v>
      </c>
      <c r="AY160" s="335">
        <f>(INDEX('Term Pricing'!$Y$1453:$Y$1632,MATCH('Project 3'!AY$8,'Term Pricing'!$C$1453:$C$1632,0))*AY119*$D160)+(INDEX('Term Pricing'!$Z$1453:$Z$1632,MATCH('Project 3'!AY$8,'Term Pricing'!$C$1453:$C$1632,0))*AY119*(1-$D160))</f>
        <v>0</v>
      </c>
      <c r="AZ160" s="335">
        <f>(INDEX('Term Pricing'!$Y$1453:$Y$1632,MATCH('Project 3'!AZ$8,'Term Pricing'!$C$1453:$C$1632,0))*AZ119*$D160)+(INDEX('Term Pricing'!$Z$1453:$Z$1632,MATCH('Project 3'!AZ$8,'Term Pricing'!$C$1453:$C$1632,0))*AZ119*(1-$D160))</f>
        <v>0</v>
      </c>
      <c r="BA160" s="335">
        <f>(INDEX('Term Pricing'!$Y$1453:$Y$1632,MATCH('Project 3'!BA$8,'Term Pricing'!$C$1453:$C$1632,0))*BA119*$D160)+(INDEX('Term Pricing'!$Z$1453:$Z$1632,MATCH('Project 3'!BA$8,'Term Pricing'!$C$1453:$C$1632,0))*BA119*(1-$D160))</f>
        <v>0</v>
      </c>
      <c r="BB160" s="335">
        <f>(INDEX('Term Pricing'!$Y$1453:$Y$1632,MATCH('Project 3'!BB$8,'Term Pricing'!$C$1453:$C$1632,0))*BB119*$D160)+(INDEX('Term Pricing'!$Z$1453:$Z$1632,MATCH('Project 3'!BB$8,'Term Pricing'!$C$1453:$C$1632,0))*BB119*(1-$D160))</f>
        <v>0</v>
      </c>
      <c r="BC160" s="335">
        <f>(INDEX('Term Pricing'!$Y$1453:$Y$1632,MATCH('Project 3'!BC$8,'Term Pricing'!$C$1453:$C$1632,0))*BC119*$D160)+(INDEX('Term Pricing'!$Z$1453:$Z$1632,MATCH('Project 3'!BC$8,'Term Pricing'!$C$1453:$C$1632,0))*BC119*(1-$D160))</f>
        <v>0</v>
      </c>
      <c r="BD160" s="335">
        <f>(INDEX('Term Pricing'!$Y$1453:$Y$1632,MATCH('Project 3'!BD$8,'Term Pricing'!$C$1453:$C$1632,0))*BD119*$D160)+(INDEX('Term Pricing'!$Z$1453:$Z$1632,MATCH('Project 3'!BD$8,'Term Pricing'!$C$1453:$C$1632,0))*BD119*(1-$D160))</f>
        <v>0</v>
      </c>
      <c r="BE160" s="335">
        <f>(INDEX('Term Pricing'!$Y$1453:$Y$1632,MATCH('Project 3'!BE$8,'Term Pricing'!$C$1453:$C$1632,0))*BE119*$D160)+(INDEX('Term Pricing'!$Z$1453:$Z$1632,MATCH('Project 3'!BE$8,'Term Pricing'!$C$1453:$C$1632,0))*BE119*(1-$D160))</f>
        <v>0</v>
      </c>
      <c r="BF160" s="335">
        <f>(INDEX('Term Pricing'!$Y$1453:$Y$1632,MATCH('Project 3'!BF$8,'Term Pricing'!$C$1453:$C$1632,0))*BF119*$D160)+(INDEX('Term Pricing'!$Z$1453:$Z$1632,MATCH('Project 3'!BF$8,'Term Pricing'!$C$1453:$C$1632,0))*BF119*(1-$D160))</f>
        <v>0</v>
      </c>
      <c r="BG160" s="335">
        <f>(INDEX('Term Pricing'!$Y$1453:$Y$1632,MATCH('Project 3'!BG$8,'Term Pricing'!$C$1453:$C$1632,0))*BG119*$D160)+(INDEX('Term Pricing'!$Z$1453:$Z$1632,MATCH('Project 3'!BG$8,'Term Pricing'!$C$1453:$C$1632,0))*BG119*(1-$D160))</f>
        <v>0</v>
      </c>
      <c r="BH160" s="335">
        <f>(INDEX('Term Pricing'!$Y$1453:$Y$1632,MATCH('Project 3'!BH$8,'Term Pricing'!$C$1453:$C$1632,0))*BH119*$D160)+(INDEX('Term Pricing'!$Z$1453:$Z$1632,MATCH('Project 3'!BH$8,'Term Pricing'!$C$1453:$C$1632,0))*BH119*(1-$D160))</f>
        <v>0</v>
      </c>
      <c r="BI160" s="335">
        <f>(INDEX('Term Pricing'!$Y$1453:$Y$1632,MATCH('Project 3'!BI$8,'Term Pricing'!$C$1453:$C$1632,0))*BI119*$D160)+(INDEX('Term Pricing'!$Z$1453:$Z$1632,MATCH('Project 3'!BI$8,'Term Pricing'!$C$1453:$C$1632,0))*BI119*(1-$D160))</f>
        <v>0</v>
      </c>
      <c r="BJ160" s="335">
        <f>(INDEX('Term Pricing'!$Y$1453:$Y$1632,MATCH('Project 3'!BJ$8,'Term Pricing'!$C$1453:$C$1632,0))*BJ119*$D160)+(INDEX('Term Pricing'!$Z$1453:$Z$1632,MATCH('Project 3'!BJ$8,'Term Pricing'!$C$1453:$C$1632,0))*BJ119*(1-$D160))</f>
        <v>0</v>
      </c>
      <c r="BK160" s="335">
        <f>(INDEX('Term Pricing'!$Y$1453:$Y$1632,MATCH('Project 3'!BK$8,'Term Pricing'!$C$1453:$C$1632,0))*BK119*$D160)+(INDEX('Term Pricing'!$Z$1453:$Z$1632,MATCH('Project 3'!BK$8,'Term Pricing'!$C$1453:$C$1632,0))*BK119*(1-$D160))</f>
        <v>0</v>
      </c>
      <c r="BL160" s="335">
        <f>(INDEX('Term Pricing'!$Y$1453:$Y$1632,MATCH('Project 3'!BL$8,'Term Pricing'!$C$1453:$C$1632,0))*BL119*$D160)+(INDEX('Term Pricing'!$Z$1453:$Z$1632,MATCH('Project 3'!BL$8,'Term Pricing'!$C$1453:$C$1632,0))*BL119*(1-$D160))</f>
        <v>0</v>
      </c>
      <c r="BM160" s="335">
        <f>(INDEX('Term Pricing'!$Y$1453:$Y$1632,MATCH('Project 3'!BM$8,'Term Pricing'!$C$1453:$C$1632,0))*BM119*$D160)+(INDEX('Term Pricing'!$Z$1453:$Z$1632,MATCH('Project 3'!BM$8,'Term Pricing'!$C$1453:$C$1632,0))*BM119*(1-$D160))</f>
        <v>0</v>
      </c>
      <c r="BN160" s="335">
        <f>(INDEX('Term Pricing'!$Y$1453:$Y$1632,MATCH('Project 3'!BN$8,'Term Pricing'!$C$1453:$C$1632,0))*BN119*$D160)+(INDEX('Term Pricing'!$Z$1453:$Z$1632,MATCH('Project 3'!BN$8,'Term Pricing'!$C$1453:$C$1632,0))*BN119*(1-$D160))</f>
        <v>0</v>
      </c>
      <c r="BO160" s="335">
        <f>(INDEX('Term Pricing'!$Y$1453:$Y$1632,MATCH('Project 3'!BO$8,'Term Pricing'!$C$1453:$C$1632,0))*BO119*$D160)+(INDEX('Term Pricing'!$Z$1453:$Z$1632,MATCH('Project 3'!BO$8,'Term Pricing'!$C$1453:$C$1632,0))*BO119*(1-$D160))</f>
        <v>0</v>
      </c>
      <c r="BP160" s="335">
        <f>(INDEX('Term Pricing'!$Y$1453:$Y$1632,MATCH('Project 3'!BP$8,'Term Pricing'!$C$1453:$C$1632,0))*BP119*$D160)+(INDEX('Term Pricing'!$Z$1453:$Z$1632,MATCH('Project 3'!BP$8,'Term Pricing'!$C$1453:$C$1632,0))*BP119*(1-$D160))</f>
        <v>0</v>
      </c>
      <c r="BQ160" s="335">
        <f>(INDEX('Term Pricing'!$Y$1453:$Y$1632,MATCH('Project 3'!BQ$8,'Term Pricing'!$C$1453:$C$1632,0))*BQ119*$D160)+(INDEX('Term Pricing'!$Z$1453:$Z$1632,MATCH('Project 3'!BQ$8,'Term Pricing'!$C$1453:$C$1632,0))*BQ119*(1-$D160))</f>
        <v>0</v>
      </c>
      <c r="BR160" s="335">
        <f>(INDEX('Term Pricing'!$Y$1453:$Y$1632,MATCH('Project 3'!BR$8,'Term Pricing'!$C$1453:$C$1632,0))*BR119*$D160)+(INDEX('Term Pricing'!$Z$1453:$Z$1632,MATCH('Project 3'!BR$8,'Term Pricing'!$C$1453:$C$1632,0))*BR119*(1-$D160))</f>
        <v>0</v>
      </c>
      <c r="BS160" s="335">
        <f>(INDEX('Term Pricing'!$Y$1453:$Y$1632,MATCH('Project 3'!BS$8,'Term Pricing'!$C$1453:$C$1632,0))*BS119*$D160)+(INDEX('Term Pricing'!$Z$1453:$Z$1632,MATCH('Project 3'!BS$8,'Term Pricing'!$C$1453:$C$1632,0))*BS119*(1-$D160))</f>
        <v>0</v>
      </c>
      <c r="BT160" s="335">
        <f>(INDEX('Term Pricing'!$Y$1453:$Y$1632,MATCH('Project 3'!BT$8,'Term Pricing'!$C$1453:$C$1632,0))*BT119*$D160)+(INDEX('Term Pricing'!$Z$1453:$Z$1632,MATCH('Project 3'!BT$8,'Term Pricing'!$C$1453:$C$1632,0))*BT119*(1-$D160))</f>
        <v>0</v>
      </c>
      <c r="BU160" s="335">
        <f>(INDEX('Term Pricing'!$Y$1453:$Y$1632,MATCH('Project 3'!BU$8,'Term Pricing'!$C$1453:$C$1632,0))*BU119*$D160)+(INDEX('Term Pricing'!$Z$1453:$Z$1632,MATCH('Project 3'!BU$8,'Term Pricing'!$C$1453:$C$1632,0))*BU119*(1-$D160))</f>
        <v>0</v>
      </c>
      <c r="BV160" s="335">
        <f>(INDEX('Term Pricing'!$Y$1453:$Y$1632,MATCH('Project 3'!BV$8,'Term Pricing'!$C$1453:$C$1632,0))*BV119*$D160)+(INDEX('Term Pricing'!$Z$1453:$Z$1632,MATCH('Project 3'!BV$8,'Term Pricing'!$C$1453:$C$1632,0))*BV119*(1-$D160))</f>
        <v>0</v>
      </c>
      <c r="BW160" s="335">
        <f>(INDEX('Term Pricing'!$Y$1453:$Y$1632,MATCH('Project 3'!BW$8,'Term Pricing'!$C$1453:$C$1632,0))*BW119*$D160)+(INDEX('Term Pricing'!$Z$1453:$Z$1632,MATCH('Project 3'!BW$8,'Term Pricing'!$C$1453:$C$1632,0))*BW119*(1-$D160))</f>
        <v>0</v>
      </c>
      <c r="BX160" s="335">
        <f>(INDEX('Term Pricing'!$Y$1453:$Y$1632,MATCH('Project 3'!BX$8,'Term Pricing'!$C$1453:$C$1632,0))*BX119*$D160)+(INDEX('Term Pricing'!$Z$1453:$Z$1632,MATCH('Project 3'!BX$8,'Term Pricing'!$C$1453:$C$1632,0))*BX119*(1-$D160))</f>
        <v>0</v>
      </c>
      <c r="BY160" s="335">
        <f>(INDEX('Term Pricing'!$Y$1453:$Y$1632,MATCH('Project 3'!BY$8,'Term Pricing'!$C$1453:$C$1632,0))*BY119*$D160)+(INDEX('Term Pricing'!$Z$1453:$Z$1632,MATCH('Project 3'!BY$8,'Term Pricing'!$C$1453:$C$1632,0))*BY119*(1-$D160))</f>
        <v>0</v>
      </c>
      <c r="BZ160" s="335">
        <f>(INDEX('Term Pricing'!$Y$1453:$Y$1632,MATCH('Project 3'!BZ$8,'Term Pricing'!$C$1453:$C$1632,0))*BZ119*$D160)+(INDEX('Term Pricing'!$Z$1453:$Z$1632,MATCH('Project 3'!BZ$8,'Term Pricing'!$C$1453:$C$1632,0))*BZ119*(1-$D160))</f>
        <v>0</v>
      </c>
      <c r="CA160" s="335">
        <f>(INDEX('Term Pricing'!$Y$1453:$Y$1632,MATCH('Project 3'!CA$8,'Term Pricing'!$C$1453:$C$1632,0))*CA119*$D160)+(INDEX('Term Pricing'!$Z$1453:$Z$1632,MATCH('Project 3'!CA$8,'Term Pricing'!$C$1453:$C$1632,0))*CA119*(1-$D160))</f>
        <v>0</v>
      </c>
      <c r="CB160" s="335">
        <f>(INDEX('Term Pricing'!$Y$1453:$Y$1632,MATCH('Project 3'!CB$8,'Term Pricing'!$C$1453:$C$1632,0))*CB119*$D160)+(INDEX('Term Pricing'!$Z$1453:$Z$1632,MATCH('Project 3'!CB$8,'Term Pricing'!$C$1453:$C$1632,0))*CB119*(1-$D160))</f>
        <v>0</v>
      </c>
      <c r="CC160" s="335">
        <f>(INDEX('Term Pricing'!$Y$1453:$Y$1632,MATCH('Project 3'!CC$8,'Term Pricing'!$C$1453:$C$1632,0))*CC119*$D160)+(INDEX('Term Pricing'!$Z$1453:$Z$1632,MATCH('Project 3'!CC$8,'Term Pricing'!$C$1453:$C$1632,0))*CC119*(1-$D160))</f>
        <v>0</v>
      </c>
      <c r="CD160" s="335">
        <f>(INDEX('Term Pricing'!$Y$1453:$Y$1632,MATCH('Project 3'!CD$8,'Term Pricing'!$C$1453:$C$1632,0))*CD119*$D160)+(INDEX('Term Pricing'!$Z$1453:$Z$1632,MATCH('Project 3'!CD$8,'Term Pricing'!$C$1453:$C$1632,0))*CD119*(1-$D160))</f>
        <v>0</v>
      </c>
      <c r="CE160" s="335">
        <f>(INDEX('Term Pricing'!$Y$1453:$Y$1632,MATCH('Project 3'!CE$8,'Term Pricing'!$C$1453:$C$1632,0))*CE119*$D160)+(INDEX('Term Pricing'!$Z$1453:$Z$1632,MATCH('Project 3'!CE$8,'Term Pricing'!$C$1453:$C$1632,0))*CE119*(1-$D160))</f>
        <v>0</v>
      </c>
      <c r="CF160" s="335">
        <f>(INDEX('Term Pricing'!$Y$1453:$Y$1632,MATCH('Project 3'!CF$8,'Term Pricing'!$C$1453:$C$1632,0))*CF119*$D160)+(INDEX('Term Pricing'!$Z$1453:$Z$1632,MATCH('Project 3'!CF$8,'Term Pricing'!$C$1453:$C$1632,0))*CF119*(1-$D160))</f>
        <v>0</v>
      </c>
      <c r="CG160" s="335">
        <f>(INDEX('Term Pricing'!$Y$1453:$Y$1632,MATCH('Project 3'!CG$8,'Term Pricing'!$C$1453:$C$1632,0))*CG119*$D160)+(INDEX('Term Pricing'!$Z$1453:$Z$1632,MATCH('Project 3'!CG$8,'Term Pricing'!$C$1453:$C$1632,0))*CG119*(1-$D160))</f>
        <v>0</v>
      </c>
      <c r="CH160" s="335">
        <f>(INDEX('Term Pricing'!$Y$1453:$Y$1632,MATCH('Project 3'!CH$8,'Term Pricing'!$C$1453:$C$1632,0))*CH119*$D160)+(INDEX('Term Pricing'!$Z$1453:$Z$1632,MATCH('Project 3'!CH$8,'Term Pricing'!$C$1453:$C$1632,0))*CH119*(1-$D160))</f>
        <v>0</v>
      </c>
      <c r="CI160" s="335">
        <f>(INDEX('Term Pricing'!$Y$1453:$Y$1632,MATCH('Project 3'!CI$8,'Term Pricing'!$C$1453:$C$1632,0))*CI119*$D160)+(INDEX('Term Pricing'!$Z$1453:$Z$1632,MATCH('Project 3'!CI$8,'Term Pricing'!$C$1453:$C$1632,0))*CI119*(1-$D160))</f>
        <v>0</v>
      </c>
      <c r="CJ160" s="335">
        <f>(INDEX('Term Pricing'!$Y$1453:$Y$1632,MATCH('Project 3'!CJ$8,'Term Pricing'!$C$1453:$C$1632,0))*CJ119*$D160)+(INDEX('Term Pricing'!$Z$1453:$Z$1632,MATCH('Project 3'!CJ$8,'Term Pricing'!$C$1453:$C$1632,0))*CJ119*(1-$D160))</f>
        <v>0</v>
      </c>
      <c r="CK160" s="335">
        <f>(INDEX('Term Pricing'!$Y$1453:$Y$1632,MATCH('Project 3'!CK$8,'Term Pricing'!$C$1453:$C$1632,0))*CK119*$D160)+(INDEX('Term Pricing'!$Z$1453:$Z$1632,MATCH('Project 3'!CK$8,'Term Pricing'!$C$1453:$C$1632,0))*CK119*(1-$D160))</f>
        <v>0</v>
      </c>
      <c r="CL160" s="335">
        <f>(INDEX('Term Pricing'!$Y$1453:$Y$1632,MATCH('Project 3'!CL$8,'Term Pricing'!$C$1453:$C$1632,0))*CL119*$D160)+(INDEX('Term Pricing'!$Z$1453:$Z$1632,MATCH('Project 3'!CL$8,'Term Pricing'!$C$1453:$C$1632,0))*CL119*(1-$D160))</f>
        <v>0</v>
      </c>
      <c r="CM160" s="335">
        <f>(INDEX('Term Pricing'!$Y$1453:$Y$1632,MATCH('Project 3'!CM$8,'Term Pricing'!$C$1453:$C$1632,0))*CM119*$D160)+(INDEX('Term Pricing'!$Z$1453:$Z$1632,MATCH('Project 3'!CM$8,'Term Pricing'!$C$1453:$C$1632,0))*CM119*(1-$D160))</f>
        <v>0</v>
      </c>
      <c r="CN160" s="335">
        <f>(INDEX('Term Pricing'!$Y$1453:$Y$1632,MATCH('Project 3'!CN$8,'Term Pricing'!$C$1453:$C$1632,0))*CN119*$D160)+(INDEX('Term Pricing'!$Z$1453:$Z$1632,MATCH('Project 3'!CN$8,'Term Pricing'!$C$1453:$C$1632,0))*CN119*(1-$D160))</f>
        <v>0</v>
      </c>
      <c r="CO160" s="335">
        <f>(INDEX('Term Pricing'!$Y$1453:$Y$1632,MATCH('Project 3'!CO$8,'Term Pricing'!$C$1453:$C$1632,0))*CO119*$D160)+(INDEX('Term Pricing'!$Z$1453:$Z$1632,MATCH('Project 3'!CO$8,'Term Pricing'!$C$1453:$C$1632,0))*CO119*(1-$D160))</f>
        <v>0</v>
      </c>
      <c r="CP160" s="335">
        <f>(INDEX('Term Pricing'!$Y$1453:$Y$1632,MATCH('Project 3'!CP$8,'Term Pricing'!$C$1453:$C$1632,0))*CP119*$D160)+(INDEX('Term Pricing'!$Z$1453:$Z$1632,MATCH('Project 3'!CP$8,'Term Pricing'!$C$1453:$C$1632,0))*CP119*(1-$D160))</f>
        <v>0</v>
      </c>
      <c r="CQ160" s="335">
        <f>(INDEX('Term Pricing'!$Y$1453:$Y$1632,MATCH('Project 3'!CQ$8,'Term Pricing'!$C$1453:$C$1632,0))*CQ119*$D160)+(INDEX('Term Pricing'!$Z$1453:$Z$1632,MATCH('Project 3'!CQ$8,'Term Pricing'!$C$1453:$C$1632,0))*CQ119*(1-$D160))</f>
        <v>0</v>
      </c>
      <c r="CR160" s="335">
        <f>(INDEX('Term Pricing'!$Y$1453:$Y$1632,MATCH('Project 3'!CR$8,'Term Pricing'!$C$1453:$C$1632,0))*CR119*$D160)+(INDEX('Term Pricing'!$Z$1453:$Z$1632,MATCH('Project 3'!CR$8,'Term Pricing'!$C$1453:$C$1632,0))*CR119*(1-$D160))</f>
        <v>0</v>
      </c>
      <c r="CS160" s="335">
        <f>(INDEX('Term Pricing'!$Y$1453:$Y$1632,MATCH('Project 3'!CS$8,'Term Pricing'!$C$1453:$C$1632,0))*CS119*$D160)+(INDEX('Term Pricing'!$Z$1453:$Z$1632,MATCH('Project 3'!CS$8,'Term Pricing'!$C$1453:$C$1632,0))*CS119*(1-$D160))</f>
        <v>0</v>
      </c>
      <c r="CT160" s="335">
        <f>(INDEX('Term Pricing'!$Y$1453:$Y$1632,MATCH('Project 3'!CT$8,'Term Pricing'!$C$1453:$C$1632,0))*CT119*$D160)+(INDEX('Term Pricing'!$Z$1453:$Z$1632,MATCH('Project 3'!CT$8,'Term Pricing'!$C$1453:$C$1632,0))*CT119*(1-$D160))</f>
        <v>0</v>
      </c>
      <c r="CU160" s="335">
        <f>(INDEX('Term Pricing'!$Y$1453:$Y$1632,MATCH('Project 3'!CU$8,'Term Pricing'!$C$1453:$C$1632,0))*CU119*$D160)+(INDEX('Term Pricing'!$Z$1453:$Z$1632,MATCH('Project 3'!CU$8,'Term Pricing'!$C$1453:$C$1632,0))*CU119*(1-$D160))</f>
        <v>0</v>
      </c>
      <c r="CV160" s="335">
        <f>(INDEX('Term Pricing'!$Y$1453:$Y$1632,MATCH('Project 3'!CV$8,'Term Pricing'!$C$1453:$C$1632,0))*CV119*$D160)+(INDEX('Term Pricing'!$Z$1453:$Z$1632,MATCH('Project 3'!CV$8,'Term Pricing'!$C$1453:$C$1632,0))*CV119*(1-$D160))</f>
        <v>0</v>
      </c>
      <c r="CW160" s="335">
        <f>(INDEX('Term Pricing'!$Y$1453:$Y$1632,MATCH('Project 3'!CW$8,'Term Pricing'!$C$1453:$C$1632,0))*CW119*$D160)+(INDEX('Term Pricing'!$Z$1453:$Z$1632,MATCH('Project 3'!CW$8,'Term Pricing'!$C$1453:$C$1632,0))*CW119*(1-$D160))</f>
        <v>0</v>
      </c>
      <c r="CX160" s="335">
        <f>(INDEX('Term Pricing'!$Y$1453:$Y$1632,MATCH('Project 3'!CX$8,'Term Pricing'!$C$1453:$C$1632,0))*CX119*$D160)+(INDEX('Term Pricing'!$Z$1453:$Z$1632,MATCH('Project 3'!CX$8,'Term Pricing'!$C$1453:$C$1632,0))*CX119*(1-$D160))</f>
        <v>0</v>
      </c>
      <c r="CY160" s="335">
        <f>(INDEX('Term Pricing'!$Y$1453:$Y$1632,MATCH('Project 3'!CY$8,'Term Pricing'!$C$1453:$C$1632,0))*CY119*$D160)+(INDEX('Term Pricing'!$Z$1453:$Z$1632,MATCH('Project 3'!CY$8,'Term Pricing'!$C$1453:$C$1632,0))*CY119*(1-$D160))</f>
        <v>0</v>
      </c>
      <c r="CZ160" s="335">
        <f>(INDEX('Term Pricing'!$Y$1453:$Y$1632,MATCH('Project 3'!CZ$8,'Term Pricing'!$C$1453:$C$1632,0))*CZ119*$D160)+(INDEX('Term Pricing'!$Z$1453:$Z$1632,MATCH('Project 3'!CZ$8,'Term Pricing'!$C$1453:$C$1632,0))*CZ119*(1-$D160))</f>
        <v>0</v>
      </c>
      <c r="DA160" s="335">
        <f>(INDEX('Term Pricing'!$Y$1453:$Y$1632,MATCH('Project 3'!DA$8,'Term Pricing'!$C$1453:$C$1632,0))*DA119*$D160)+(INDEX('Term Pricing'!$Z$1453:$Z$1632,MATCH('Project 3'!DA$8,'Term Pricing'!$C$1453:$C$1632,0))*DA119*(1-$D160))</f>
        <v>0</v>
      </c>
      <c r="DB160" s="335">
        <f>(INDEX('Term Pricing'!$Y$1453:$Y$1632,MATCH('Project 3'!DB$8,'Term Pricing'!$C$1453:$C$1632,0))*DB119*$D160)+(INDEX('Term Pricing'!$Z$1453:$Z$1632,MATCH('Project 3'!DB$8,'Term Pricing'!$C$1453:$C$1632,0))*DB119*(1-$D160))</f>
        <v>0</v>
      </c>
    </row>
    <row r="161" spans="1:106" hidden="1" outlineLevel="1">
      <c r="A161" s="151"/>
      <c r="C161" s="34" t="s">
        <v>81</v>
      </c>
      <c r="E161" s="58"/>
      <c r="F161" s="58"/>
      <c r="H161" s="264"/>
      <c r="I161" s="29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153"/>
      <c r="BN161" s="153"/>
      <c r="BO161" s="153"/>
      <c r="BP161" s="153"/>
      <c r="BQ161" s="153"/>
      <c r="BR161" s="153"/>
      <c r="BS161" s="153"/>
      <c r="BT161" s="153"/>
      <c r="BU161" s="153"/>
      <c r="BV161" s="153"/>
      <c r="BW161" s="153"/>
      <c r="BX161" s="153"/>
      <c r="BY161" s="153"/>
      <c r="BZ161" s="153"/>
      <c r="CA161" s="153"/>
      <c r="CB161" s="153"/>
      <c r="CC161" s="153"/>
      <c r="CD161" s="153"/>
      <c r="CE161" s="153"/>
      <c r="CF161" s="153"/>
      <c r="CG161" s="153"/>
      <c r="CH161" s="153"/>
      <c r="CI161" s="153"/>
      <c r="CJ161" s="153"/>
      <c r="CK161" s="153"/>
      <c r="CL161" s="153"/>
      <c r="CM161" s="153"/>
      <c r="CN161" s="153"/>
      <c r="CO161" s="153"/>
      <c r="CP161" s="153"/>
      <c r="CQ161" s="153"/>
      <c r="CR161" s="153"/>
      <c r="CS161" s="153"/>
      <c r="CT161" s="153"/>
      <c r="CU161" s="153"/>
      <c r="CV161" s="153"/>
      <c r="CW161" s="153"/>
      <c r="CX161" s="153"/>
      <c r="CY161" s="153"/>
      <c r="CZ161" s="153"/>
      <c r="DA161" s="153"/>
      <c r="DB161" s="153"/>
    </row>
    <row r="162" spans="1:106" collapsed="1">
      <c r="A162" s="151"/>
      <c r="C162" s="22"/>
      <c r="E162" s="58"/>
      <c r="F162" s="58"/>
      <c r="H162" s="264"/>
      <c r="I162" s="29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  <c r="AC162" s="153"/>
      <c r="AD162" s="153"/>
      <c r="AE162" s="153"/>
      <c r="AF162" s="153"/>
      <c r="AG162" s="153"/>
      <c r="AH162" s="153"/>
      <c r="AI162" s="153"/>
      <c r="AJ162" s="153"/>
      <c r="AK162" s="153"/>
      <c r="AL162" s="153"/>
      <c r="AM162" s="153"/>
      <c r="AN162" s="153"/>
      <c r="AO162" s="153"/>
      <c r="AP162" s="153"/>
      <c r="AQ162" s="153"/>
      <c r="AR162" s="153"/>
      <c r="AS162" s="153"/>
      <c r="AT162" s="153"/>
      <c r="AU162" s="153"/>
      <c r="AV162" s="153"/>
      <c r="AW162" s="153"/>
      <c r="AX162" s="153"/>
      <c r="AY162" s="153"/>
      <c r="AZ162" s="153"/>
      <c r="BA162" s="153"/>
      <c r="BB162" s="153"/>
      <c r="BC162" s="153"/>
      <c r="BD162" s="153"/>
      <c r="BE162" s="153"/>
      <c r="BF162" s="153"/>
      <c r="BG162" s="153"/>
      <c r="BH162" s="153"/>
      <c r="BI162" s="153"/>
      <c r="BJ162" s="153"/>
      <c r="BK162" s="153"/>
      <c r="BL162" s="153"/>
      <c r="BM162" s="153"/>
      <c r="BN162" s="153"/>
      <c r="BO162" s="153"/>
      <c r="BP162" s="153"/>
      <c r="BQ162" s="153"/>
      <c r="BR162" s="153"/>
      <c r="BS162" s="153"/>
      <c r="BT162" s="153"/>
      <c r="BU162" s="153"/>
      <c r="BV162" s="153"/>
      <c r="BW162" s="153"/>
      <c r="BX162" s="153"/>
      <c r="BY162" s="153"/>
      <c r="BZ162" s="153"/>
      <c r="CA162" s="153"/>
      <c r="CB162" s="153"/>
      <c r="CC162" s="153"/>
      <c r="CD162" s="153"/>
      <c r="CE162" s="153"/>
      <c r="CF162" s="153"/>
      <c r="CG162" s="153"/>
      <c r="CH162" s="153"/>
      <c r="CI162" s="153"/>
      <c r="CJ162" s="153"/>
      <c r="CK162" s="153"/>
      <c r="CL162" s="153"/>
      <c r="CM162" s="153"/>
      <c r="CN162" s="153"/>
      <c r="CO162" s="153"/>
      <c r="CP162" s="153"/>
      <c r="CQ162" s="153"/>
      <c r="CR162" s="153"/>
      <c r="CS162" s="153"/>
      <c r="CT162" s="153"/>
      <c r="CU162" s="153"/>
      <c r="CV162" s="153"/>
      <c r="CW162" s="153"/>
      <c r="CX162" s="153"/>
      <c r="CY162" s="153"/>
      <c r="CZ162" s="153"/>
      <c r="DA162" s="153"/>
      <c r="DB162" s="153"/>
    </row>
    <row r="163" spans="1:106">
      <c r="A163" s="151"/>
      <c r="C163" s="2" t="s">
        <v>283</v>
      </c>
      <c r="E163" s="58"/>
      <c r="F163" s="58"/>
      <c r="H163" s="266">
        <f ca="1">SUM(H151:H160)</f>
        <v>23626437.143849697</v>
      </c>
      <c r="I163" s="29"/>
      <c r="J163" s="268"/>
      <c r="K163" s="268"/>
      <c r="L163" s="268"/>
      <c r="M163" s="268"/>
      <c r="N163" s="268"/>
      <c r="O163" s="268"/>
      <c r="P163" s="268"/>
      <c r="Q163" s="268"/>
      <c r="R163" s="268"/>
      <c r="S163" s="268"/>
      <c r="T163" s="268"/>
      <c r="U163" s="268"/>
      <c r="V163" s="268"/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  <c r="AZ163" s="268"/>
      <c r="BA163" s="268"/>
      <c r="BB163" s="268"/>
      <c r="BC163" s="268"/>
      <c r="BD163" s="268"/>
      <c r="BE163" s="268"/>
      <c r="BF163" s="268"/>
      <c r="BG163" s="268"/>
      <c r="BH163" s="268"/>
      <c r="BI163" s="268"/>
      <c r="BJ163" s="268"/>
      <c r="BK163" s="268"/>
      <c r="BL163" s="268"/>
      <c r="BM163" s="268"/>
      <c r="BN163" s="268"/>
      <c r="BO163" s="268"/>
      <c r="BP163" s="268"/>
      <c r="BQ163" s="268"/>
      <c r="BR163" s="268"/>
      <c r="BS163" s="268"/>
      <c r="BT163" s="268"/>
      <c r="BU163" s="268"/>
      <c r="BV163" s="268"/>
      <c r="BW163" s="268"/>
      <c r="BX163" s="268"/>
      <c r="BY163" s="268"/>
      <c r="BZ163" s="268"/>
      <c r="CA163" s="268"/>
      <c r="CB163" s="268"/>
      <c r="CC163" s="268"/>
      <c r="CD163" s="268"/>
      <c r="CE163" s="268"/>
      <c r="CF163" s="268"/>
      <c r="CG163" s="268"/>
      <c r="CH163" s="268"/>
      <c r="CI163" s="268"/>
      <c r="CJ163" s="268"/>
      <c r="CK163" s="268"/>
      <c r="CL163" s="268"/>
      <c r="CM163" s="268"/>
      <c r="CN163" s="268"/>
      <c r="CO163" s="268"/>
      <c r="CP163" s="268"/>
      <c r="CQ163" s="268"/>
      <c r="CR163" s="268"/>
      <c r="CS163" s="268"/>
      <c r="CT163" s="268"/>
      <c r="CU163" s="268"/>
      <c r="CV163" s="268"/>
      <c r="CW163" s="268"/>
      <c r="CX163" s="268"/>
      <c r="CY163" s="268"/>
      <c r="CZ163" s="268"/>
      <c r="DA163" s="268"/>
      <c r="DB163" s="268"/>
    </row>
    <row r="164" spans="1:106" ht="13">
      <c r="A164" s="151"/>
      <c r="C164" s="2"/>
      <c r="E164" s="58"/>
      <c r="F164" s="58"/>
      <c r="H164" s="269"/>
      <c r="I164" s="29"/>
      <c r="J164" s="270"/>
      <c r="K164" s="270"/>
      <c r="L164" s="270"/>
      <c r="M164" s="270"/>
      <c r="N164" s="270"/>
      <c r="O164" s="270"/>
      <c r="P164" s="270"/>
      <c r="Q164" s="270"/>
      <c r="R164" s="270"/>
      <c r="S164" s="270"/>
      <c r="T164" s="270"/>
      <c r="U164" s="270"/>
      <c r="V164" s="270"/>
      <c r="W164" s="270"/>
      <c r="X164" s="270"/>
      <c r="Y164" s="270"/>
      <c r="Z164" s="270"/>
      <c r="AA164" s="270"/>
      <c r="AB164" s="270"/>
      <c r="AC164" s="270"/>
      <c r="AD164" s="270"/>
      <c r="AE164" s="270"/>
      <c r="AF164" s="270"/>
      <c r="AG164" s="270"/>
      <c r="AH164" s="270"/>
      <c r="AI164" s="270"/>
      <c r="AJ164" s="270"/>
      <c r="AK164" s="270"/>
      <c r="AL164" s="270"/>
      <c r="AM164" s="270"/>
      <c r="AN164" s="270"/>
      <c r="AO164" s="270"/>
      <c r="AP164" s="270"/>
      <c r="AQ164" s="270"/>
      <c r="AR164" s="270"/>
      <c r="AS164" s="270"/>
      <c r="AT164" s="270"/>
      <c r="AU164" s="270"/>
      <c r="AV164" s="270"/>
      <c r="AW164" s="270"/>
      <c r="AX164" s="270"/>
      <c r="AY164" s="270"/>
      <c r="AZ164" s="270"/>
      <c r="BA164" s="270"/>
      <c r="BB164" s="270"/>
      <c r="BC164" s="270"/>
      <c r="BD164" s="270"/>
      <c r="BE164" s="270"/>
      <c r="BF164" s="270"/>
      <c r="BG164" s="270"/>
      <c r="BH164" s="270"/>
      <c r="BI164" s="270"/>
      <c r="BJ164" s="270"/>
      <c r="BK164" s="270"/>
      <c r="BL164" s="270"/>
      <c r="BM164" s="270"/>
      <c r="BN164" s="270"/>
      <c r="BO164" s="270"/>
      <c r="BP164" s="270"/>
      <c r="BQ164" s="270"/>
      <c r="BR164" s="270"/>
      <c r="BS164" s="270"/>
      <c r="BT164" s="270"/>
      <c r="BU164" s="270"/>
      <c r="BV164" s="270"/>
      <c r="BW164" s="270"/>
      <c r="BX164" s="270"/>
      <c r="BY164" s="270"/>
      <c r="BZ164" s="270"/>
      <c r="CA164" s="270"/>
      <c r="CB164" s="270"/>
      <c r="CC164" s="270"/>
      <c r="CD164" s="270"/>
      <c r="CE164" s="270"/>
      <c r="CF164" s="270"/>
      <c r="CG164" s="270"/>
      <c r="CH164" s="270"/>
      <c r="CI164" s="270"/>
      <c r="CJ164" s="270"/>
      <c r="CK164" s="270"/>
      <c r="CL164" s="270"/>
      <c r="CM164" s="270"/>
      <c r="CN164" s="270"/>
      <c r="CO164" s="270"/>
      <c r="CP164" s="270"/>
      <c r="CQ164" s="270"/>
      <c r="CR164" s="270"/>
      <c r="CS164" s="270"/>
      <c r="CT164" s="270"/>
      <c r="CU164" s="270"/>
      <c r="CV164" s="270"/>
      <c r="CW164" s="270"/>
      <c r="CX164" s="270"/>
      <c r="CY164" s="270"/>
      <c r="CZ164" s="270"/>
      <c r="DA164" s="270"/>
      <c r="DB164" s="270"/>
    </row>
    <row r="165" spans="1:106" ht="13">
      <c r="A165" s="151"/>
      <c r="C165" s="46" t="s">
        <v>288</v>
      </c>
      <c r="E165" s="58"/>
      <c r="F165" s="58"/>
      <c r="H165" s="269"/>
      <c r="I165" s="29"/>
      <c r="J165" s="268">
        <f t="shared" ref="J165:BU165" si="109">IF(J$8=$F$19,$H163,0)</f>
        <v>0</v>
      </c>
      <c r="K165" s="268">
        <f t="shared" si="109"/>
        <v>0</v>
      </c>
      <c r="L165" s="268">
        <f t="shared" si="109"/>
        <v>0</v>
      </c>
      <c r="M165" s="268">
        <f t="shared" si="109"/>
        <v>0</v>
      </c>
      <c r="N165" s="268">
        <f t="shared" ca="1" si="109"/>
        <v>23626437.143849697</v>
      </c>
      <c r="O165" s="268">
        <f t="shared" si="109"/>
        <v>0</v>
      </c>
      <c r="P165" s="268">
        <f t="shared" si="109"/>
        <v>0</v>
      </c>
      <c r="Q165" s="268">
        <f t="shared" si="109"/>
        <v>0</v>
      </c>
      <c r="R165" s="268">
        <f t="shared" si="109"/>
        <v>0</v>
      </c>
      <c r="S165" s="268">
        <f t="shared" si="109"/>
        <v>0</v>
      </c>
      <c r="T165" s="268">
        <f t="shared" si="109"/>
        <v>0</v>
      </c>
      <c r="U165" s="268">
        <f t="shared" si="109"/>
        <v>0</v>
      </c>
      <c r="V165" s="268">
        <f t="shared" si="109"/>
        <v>0</v>
      </c>
      <c r="W165" s="268">
        <f t="shared" si="109"/>
        <v>0</v>
      </c>
      <c r="X165" s="268">
        <f t="shared" si="109"/>
        <v>0</v>
      </c>
      <c r="Y165" s="268">
        <f t="shared" si="109"/>
        <v>0</v>
      </c>
      <c r="Z165" s="268">
        <f t="shared" si="109"/>
        <v>0</v>
      </c>
      <c r="AA165" s="268">
        <f t="shared" si="109"/>
        <v>0</v>
      </c>
      <c r="AB165" s="268">
        <f t="shared" si="109"/>
        <v>0</v>
      </c>
      <c r="AC165" s="268">
        <f t="shared" si="109"/>
        <v>0</v>
      </c>
      <c r="AD165" s="268">
        <f t="shared" si="109"/>
        <v>0</v>
      </c>
      <c r="AE165" s="268">
        <f t="shared" si="109"/>
        <v>0</v>
      </c>
      <c r="AF165" s="268">
        <f t="shared" si="109"/>
        <v>0</v>
      </c>
      <c r="AG165" s="268">
        <f t="shared" si="109"/>
        <v>0</v>
      </c>
      <c r="AH165" s="268">
        <f t="shared" si="109"/>
        <v>0</v>
      </c>
      <c r="AI165" s="268">
        <f t="shared" si="109"/>
        <v>0</v>
      </c>
      <c r="AJ165" s="268">
        <f t="shared" si="109"/>
        <v>0</v>
      </c>
      <c r="AK165" s="268">
        <f t="shared" si="109"/>
        <v>0</v>
      </c>
      <c r="AL165" s="268">
        <f t="shared" si="109"/>
        <v>0</v>
      </c>
      <c r="AM165" s="268">
        <f t="shared" si="109"/>
        <v>0</v>
      </c>
      <c r="AN165" s="268">
        <f t="shared" si="109"/>
        <v>0</v>
      </c>
      <c r="AO165" s="268">
        <f t="shared" si="109"/>
        <v>0</v>
      </c>
      <c r="AP165" s="268">
        <f t="shared" si="109"/>
        <v>0</v>
      </c>
      <c r="AQ165" s="268">
        <f t="shared" si="109"/>
        <v>0</v>
      </c>
      <c r="AR165" s="268">
        <f t="shared" si="109"/>
        <v>0</v>
      </c>
      <c r="AS165" s="268">
        <f t="shared" si="109"/>
        <v>0</v>
      </c>
      <c r="AT165" s="268">
        <f t="shared" si="109"/>
        <v>0</v>
      </c>
      <c r="AU165" s="268">
        <f t="shared" si="109"/>
        <v>0</v>
      </c>
      <c r="AV165" s="268">
        <f t="shared" si="109"/>
        <v>0</v>
      </c>
      <c r="AW165" s="268">
        <f t="shared" si="109"/>
        <v>0</v>
      </c>
      <c r="AX165" s="268">
        <f t="shared" si="109"/>
        <v>0</v>
      </c>
      <c r="AY165" s="268">
        <f t="shared" si="109"/>
        <v>0</v>
      </c>
      <c r="AZ165" s="268">
        <f t="shared" si="109"/>
        <v>0</v>
      </c>
      <c r="BA165" s="268">
        <f t="shared" si="109"/>
        <v>0</v>
      </c>
      <c r="BB165" s="268">
        <f t="shared" si="109"/>
        <v>0</v>
      </c>
      <c r="BC165" s="268">
        <f t="shared" si="109"/>
        <v>0</v>
      </c>
      <c r="BD165" s="268">
        <f t="shared" si="109"/>
        <v>0</v>
      </c>
      <c r="BE165" s="268">
        <f t="shared" si="109"/>
        <v>0</v>
      </c>
      <c r="BF165" s="268">
        <f t="shared" si="109"/>
        <v>0</v>
      </c>
      <c r="BG165" s="268">
        <f t="shared" si="109"/>
        <v>0</v>
      </c>
      <c r="BH165" s="268">
        <f t="shared" si="109"/>
        <v>0</v>
      </c>
      <c r="BI165" s="268">
        <f t="shared" si="109"/>
        <v>0</v>
      </c>
      <c r="BJ165" s="268">
        <f t="shared" si="109"/>
        <v>0</v>
      </c>
      <c r="BK165" s="268">
        <f t="shared" si="109"/>
        <v>0</v>
      </c>
      <c r="BL165" s="268">
        <f t="shared" si="109"/>
        <v>0</v>
      </c>
      <c r="BM165" s="268">
        <f t="shared" si="109"/>
        <v>0</v>
      </c>
      <c r="BN165" s="268">
        <f t="shared" si="109"/>
        <v>0</v>
      </c>
      <c r="BO165" s="268">
        <f t="shared" si="109"/>
        <v>0</v>
      </c>
      <c r="BP165" s="268">
        <f t="shared" si="109"/>
        <v>0</v>
      </c>
      <c r="BQ165" s="268">
        <f t="shared" si="109"/>
        <v>0</v>
      </c>
      <c r="BR165" s="268">
        <f t="shared" si="109"/>
        <v>0</v>
      </c>
      <c r="BS165" s="268">
        <f t="shared" si="109"/>
        <v>0</v>
      </c>
      <c r="BT165" s="268">
        <f t="shared" si="109"/>
        <v>0</v>
      </c>
      <c r="BU165" s="268">
        <f t="shared" si="109"/>
        <v>0</v>
      </c>
      <c r="BV165" s="268">
        <f t="shared" ref="BV165:DB165" si="110">IF(BV$8=$F$19,$H163,0)</f>
        <v>0</v>
      </c>
      <c r="BW165" s="268">
        <f t="shared" si="110"/>
        <v>0</v>
      </c>
      <c r="BX165" s="268">
        <f t="shared" si="110"/>
        <v>0</v>
      </c>
      <c r="BY165" s="268">
        <f t="shared" si="110"/>
        <v>0</v>
      </c>
      <c r="BZ165" s="268">
        <f t="shared" si="110"/>
        <v>0</v>
      </c>
      <c r="CA165" s="268">
        <f t="shared" si="110"/>
        <v>0</v>
      </c>
      <c r="CB165" s="268">
        <f t="shared" si="110"/>
        <v>0</v>
      </c>
      <c r="CC165" s="268">
        <f t="shared" si="110"/>
        <v>0</v>
      </c>
      <c r="CD165" s="268">
        <f t="shared" si="110"/>
        <v>0</v>
      </c>
      <c r="CE165" s="268">
        <f t="shared" si="110"/>
        <v>0</v>
      </c>
      <c r="CF165" s="268">
        <f t="shared" si="110"/>
        <v>0</v>
      </c>
      <c r="CG165" s="268">
        <f t="shared" si="110"/>
        <v>0</v>
      </c>
      <c r="CH165" s="268">
        <f t="shared" si="110"/>
        <v>0</v>
      </c>
      <c r="CI165" s="268">
        <f t="shared" si="110"/>
        <v>0</v>
      </c>
      <c r="CJ165" s="268">
        <f t="shared" si="110"/>
        <v>0</v>
      </c>
      <c r="CK165" s="268">
        <f t="shared" si="110"/>
        <v>0</v>
      </c>
      <c r="CL165" s="268">
        <f t="shared" si="110"/>
        <v>0</v>
      </c>
      <c r="CM165" s="268">
        <f t="shared" si="110"/>
        <v>0</v>
      </c>
      <c r="CN165" s="268">
        <f t="shared" si="110"/>
        <v>0</v>
      </c>
      <c r="CO165" s="268">
        <f t="shared" si="110"/>
        <v>0</v>
      </c>
      <c r="CP165" s="268">
        <f t="shared" si="110"/>
        <v>0</v>
      </c>
      <c r="CQ165" s="268">
        <f t="shared" si="110"/>
        <v>0</v>
      </c>
      <c r="CR165" s="268">
        <f t="shared" si="110"/>
        <v>0</v>
      </c>
      <c r="CS165" s="268">
        <f t="shared" si="110"/>
        <v>0</v>
      </c>
      <c r="CT165" s="268">
        <f t="shared" si="110"/>
        <v>0</v>
      </c>
      <c r="CU165" s="268">
        <f t="shared" si="110"/>
        <v>0</v>
      </c>
      <c r="CV165" s="268">
        <f t="shared" si="110"/>
        <v>0</v>
      </c>
      <c r="CW165" s="268">
        <f t="shared" si="110"/>
        <v>0</v>
      </c>
      <c r="CX165" s="268">
        <f t="shared" si="110"/>
        <v>0</v>
      </c>
      <c r="CY165" s="268">
        <f t="shared" si="110"/>
        <v>0</v>
      </c>
      <c r="CZ165" s="268">
        <f t="shared" si="110"/>
        <v>0</v>
      </c>
      <c r="DA165" s="268">
        <f t="shared" si="110"/>
        <v>0</v>
      </c>
      <c r="DB165" s="268">
        <f t="shared" si="110"/>
        <v>0</v>
      </c>
    </row>
    <row r="166" spans="1:106">
      <c r="A166" s="151"/>
      <c r="C166" s="22"/>
      <c r="E166" s="58"/>
      <c r="F166" s="58"/>
      <c r="H166" s="264"/>
      <c r="I166" s="29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  <c r="AC166" s="153"/>
      <c r="AD166" s="153"/>
      <c r="AE166" s="153"/>
      <c r="AF166" s="153"/>
      <c r="AG166" s="153"/>
      <c r="AH166" s="153"/>
      <c r="AI166" s="153"/>
      <c r="AJ166" s="153"/>
      <c r="AK166" s="153"/>
      <c r="AL166" s="153"/>
      <c r="AM166" s="153"/>
      <c r="AN166" s="153"/>
      <c r="AO166" s="153"/>
      <c r="AP166" s="153"/>
      <c r="AQ166" s="153"/>
      <c r="AR166" s="153"/>
      <c r="AS166" s="153"/>
      <c r="AT166" s="153"/>
      <c r="AU166" s="153"/>
      <c r="AV166" s="153"/>
      <c r="AW166" s="153"/>
      <c r="AX166" s="153"/>
      <c r="AY166" s="153"/>
      <c r="AZ166" s="153"/>
      <c r="BA166" s="153"/>
      <c r="BB166" s="153"/>
      <c r="BC166" s="153"/>
      <c r="BD166" s="153"/>
      <c r="BE166" s="153"/>
      <c r="BF166" s="153"/>
      <c r="BG166" s="153"/>
      <c r="BH166" s="153"/>
      <c r="BI166" s="153"/>
      <c r="BJ166" s="153"/>
      <c r="BK166" s="153"/>
      <c r="BL166" s="153"/>
      <c r="BM166" s="153"/>
      <c r="BN166" s="153"/>
      <c r="BO166" s="153"/>
      <c r="BP166" s="153"/>
      <c r="BQ166" s="153"/>
      <c r="BR166" s="153"/>
      <c r="BS166" s="153"/>
      <c r="BT166" s="153"/>
      <c r="BU166" s="153"/>
      <c r="BV166" s="153"/>
      <c r="BW166" s="153"/>
      <c r="BX166" s="153"/>
      <c r="BY166" s="153"/>
      <c r="BZ166" s="153"/>
      <c r="CA166" s="153"/>
      <c r="CB166" s="153"/>
      <c r="CC166" s="153"/>
      <c r="CD166" s="153"/>
      <c r="CE166" s="153"/>
      <c r="CF166" s="153"/>
      <c r="CG166" s="153"/>
      <c r="CH166" s="153"/>
      <c r="CI166" s="153"/>
      <c r="CJ166" s="153"/>
      <c r="CK166" s="153"/>
      <c r="CL166" s="153"/>
      <c r="CM166" s="153"/>
      <c r="CN166" s="153"/>
      <c r="CO166" s="153"/>
      <c r="CP166" s="153"/>
      <c r="CQ166" s="153"/>
      <c r="CR166" s="153"/>
      <c r="CS166" s="153"/>
      <c r="CT166" s="153"/>
      <c r="CU166" s="153"/>
      <c r="CV166" s="153"/>
      <c r="CW166" s="153"/>
      <c r="CX166" s="153"/>
      <c r="CY166" s="153"/>
      <c r="CZ166" s="153"/>
      <c r="DA166" s="153"/>
      <c r="DB166" s="153"/>
    </row>
    <row r="167" spans="1:106">
      <c r="A167" s="151"/>
      <c r="C167" s="22"/>
      <c r="E167" s="58"/>
      <c r="F167" s="58"/>
      <c r="H167" s="264"/>
      <c r="I167" s="29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  <c r="AC167" s="153"/>
      <c r="AD167" s="153"/>
      <c r="AE167" s="153"/>
      <c r="AF167" s="153"/>
      <c r="AG167" s="153"/>
      <c r="AH167" s="153"/>
      <c r="AI167" s="153"/>
      <c r="AJ167" s="153"/>
      <c r="AK167" s="153"/>
      <c r="AL167" s="153"/>
      <c r="AM167" s="153"/>
      <c r="AN167" s="153"/>
      <c r="AO167" s="153"/>
      <c r="AP167" s="153"/>
      <c r="AQ167" s="153"/>
      <c r="AR167" s="153"/>
      <c r="AS167" s="153"/>
      <c r="AT167" s="153"/>
      <c r="AU167" s="153"/>
      <c r="AV167" s="153"/>
      <c r="AW167" s="153"/>
      <c r="AX167" s="153"/>
      <c r="AY167" s="153"/>
      <c r="AZ167" s="153"/>
      <c r="BA167" s="153"/>
      <c r="BB167" s="153"/>
      <c r="BC167" s="153"/>
      <c r="BD167" s="153"/>
      <c r="BE167" s="153"/>
      <c r="BF167" s="153"/>
      <c r="BG167" s="153"/>
      <c r="BH167" s="153"/>
      <c r="BI167" s="153"/>
      <c r="BJ167" s="153"/>
      <c r="BK167" s="153"/>
      <c r="BL167" s="153"/>
      <c r="BM167" s="153"/>
      <c r="BN167" s="153"/>
      <c r="BO167" s="153"/>
      <c r="BP167" s="153"/>
      <c r="BQ167" s="153"/>
      <c r="BR167" s="153"/>
      <c r="BS167" s="153"/>
      <c r="BT167" s="153"/>
      <c r="BU167" s="153"/>
      <c r="BV167" s="153"/>
      <c r="BW167" s="153"/>
      <c r="BX167" s="153"/>
      <c r="BY167" s="153"/>
      <c r="BZ167" s="153"/>
      <c r="CA167" s="153"/>
      <c r="CB167" s="153"/>
      <c r="CC167" s="153"/>
      <c r="CD167" s="153"/>
      <c r="CE167" s="153"/>
      <c r="CF167" s="153"/>
      <c r="CG167" s="153"/>
      <c r="CH167" s="153"/>
      <c r="CI167" s="153"/>
      <c r="CJ167" s="153"/>
      <c r="CK167" s="153"/>
      <c r="CL167" s="153"/>
      <c r="CM167" s="153"/>
      <c r="CN167" s="153"/>
      <c r="CO167" s="153"/>
      <c r="CP167" s="153"/>
      <c r="CQ167" s="153"/>
      <c r="CR167" s="153"/>
      <c r="CS167" s="153"/>
      <c r="CT167" s="153"/>
      <c r="CU167" s="153"/>
      <c r="CV167" s="153"/>
      <c r="CW167" s="153"/>
      <c r="CX167" s="153"/>
      <c r="CY167" s="153"/>
      <c r="CZ167" s="153"/>
      <c r="DA167" s="153"/>
      <c r="DB167" s="153"/>
    </row>
    <row r="168" spans="1:106" ht="13">
      <c r="A168" s="151"/>
      <c r="C168" s="437" t="s">
        <v>284</v>
      </c>
      <c r="D168" s="415"/>
      <c r="E168" s="415"/>
      <c r="F168" s="415"/>
      <c r="G168" s="415"/>
      <c r="H168" s="264"/>
      <c r="I168" s="29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  <c r="AC168" s="153"/>
      <c r="AD168" s="153"/>
      <c r="AE168" s="153"/>
      <c r="AF168" s="153"/>
      <c r="AG168" s="153"/>
      <c r="AH168" s="153"/>
      <c r="AI168" s="153"/>
      <c r="AJ168" s="153"/>
      <c r="AK168" s="153"/>
      <c r="AL168" s="153"/>
      <c r="AM168" s="153"/>
      <c r="AN168" s="153"/>
      <c r="AO168" s="153"/>
      <c r="AP168" s="153"/>
      <c r="AQ168" s="153"/>
      <c r="AR168" s="153"/>
      <c r="AS168" s="153"/>
      <c r="AT168" s="153"/>
      <c r="AU168" s="153"/>
      <c r="AV168" s="153"/>
      <c r="AW168" s="153"/>
      <c r="AX168" s="153"/>
      <c r="AY168" s="153"/>
      <c r="AZ168" s="153"/>
      <c r="BA168" s="153"/>
      <c r="BB168" s="153"/>
      <c r="BC168" s="153"/>
      <c r="BD168" s="153"/>
      <c r="BE168" s="153"/>
      <c r="BF168" s="153"/>
      <c r="BG168" s="153"/>
      <c r="BH168" s="153"/>
      <c r="BI168" s="153"/>
      <c r="BJ168" s="153"/>
      <c r="BK168" s="153"/>
      <c r="BL168" s="153"/>
      <c r="BM168" s="153"/>
      <c r="BN168" s="153"/>
      <c r="BO168" s="153"/>
      <c r="BP168" s="153"/>
      <c r="BQ168" s="153"/>
      <c r="BR168" s="153"/>
      <c r="BS168" s="153"/>
      <c r="BT168" s="153"/>
      <c r="BU168" s="153"/>
      <c r="BV168" s="153"/>
      <c r="BW168" s="153"/>
      <c r="BX168" s="153"/>
      <c r="BY168" s="153"/>
      <c r="BZ168" s="153"/>
      <c r="CA168" s="153"/>
      <c r="CB168" s="153"/>
      <c r="CC168" s="153"/>
      <c r="CD168" s="153"/>
      <c r="CE168" s="153"/>
      <c r="CF168" s="153"/>
      <c r="CG168" s="153"/>
      <c r="CH168" s="153"/>
      <c r="CI168" s="153"/>
      <c r="CJ168" s="153"/>
      <c r="CK168" s="153"/>
      <c r="CL168" s="153"/>
      <c r="CM168" s="153"/>
      <c r="CN168" s="153"/>
      <c r="CO168" s="153"/>
      <c r="CP168" s="153"/>
      <c r="CQ168" s="153"/>
      <c r="CR168" s="153"/>
      <c r="CS168" s="153"/>
      <c r="CT168" s="153"/>
      <c r="CU168" s="153"/>
      <c r="CV168" s="153"/>
      <c r="CW168" s="153"/>
      <c r="CX168" s="153"/>
      <c r="CY168" s="153"/>
      <c r="CZ168" s="153"/>
      <c r="DA168" s="153"/>
      <c r="DB168" s="153"/>
    </row>
    <row r="169" spans="1:106">
      <c r="A169" s="151"/>
      <c r="C169" s="22"/>
      <c r="E169" s="58"/>
      <c r="F169" s="58"/>
      <c r="H169" s="264"/>
      <c r="I169" s="54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  <c r="AC169" s="153"/>
      <c r="AD169" s="153"/>
      <c r="AE169" s="153"/>
      <c r="AF169" s="153"/>
      <c r="AG169" s="153"/>
      <c r="AH169" s="153"/>
      <c r="AI169" s="153"/>
      <c r="AJ169" s="153"/>
      <c r="AK169" s="153"/>
      <c r="AL169" s="153"/>
      <c r="AM169" s="153"/>
      <c r="AN169" s="153"/>
      <c r="AO169" s="153"/>
      <c r="AP169" s="153"/>
      <c r="AQ169" s="153"/>
      <c r="AR169" s="153"/>
      <c r="AS169" s="153"/>
      <c r="AT169" s="153"/>
      <c r="AU169" s="153"/>
      <c r="AV169" s="153"/>
      <c r="AW169" s="153"/>
      <c r="AX169" s="153"/>
      <c r="AY169" s="153"/>
      <c r="AZ169" s="153"/>
      <c r="BA169" s="153"/>
      <c r="BB169" s="153"/>
      <c r="BC169" s="153"/>
      <c r="BD169" s="153"/>
      <c r="BE169" s="153"/>
      <c r="BF169" s="153"/>
      <c r="BG169" s="153"/>
      <c r="BH169" s="153"/>
      <c r="BI169" s="153"/>
      <c r="BJ169" s="153"/>
      <c r="BK169" s="153"/>
      <c r="BL169" s="153"/>
      <c r="BM169" s="153"/>
      <c r="BN169" s="153"/>
      <c r="BO169" s="153"/>
      <c r="BP169" s="153"/>
      <c r="BQ169" s="153"/>
      <c r="BR169" s="153"/>
      <c r="BS169" s="153"/>
      <c r="BT169" s="153"/>
      <c r="BU169" s="153"/>
      <c r="BV169" s="153"/>
      <c r="BW169" s="153"/>
      <c r="BX169" s="153"/>
      <c r="BY169" s="153"/>
      <c r="BZ169" s="153"/>
      <c r="CA169" s="153"/>
      <c r="CB169" s="153"/>
      <c r="CC169" s="153"/>
      <c r="CD169" s="153"/>
      <c r="CE169" s="153"/>
      <c r="CF169" s="153"/>
      <c r="CG169" s="153"/>
      <c r="CH169" s="153"/>
      <c r="CI169" s="153"/>
      <c r="CJ169" s="153"/>
      <c r="CK169" s="153"/>
      <c r="CL169" s="153"/>
      <c r="CM169" s="153"/>
      <c r="CN169" s="153"/>
      <c r="CO169" s="153"/>
      <c r="CP169" s="153"/>
      <c r="CQ169" s="153"/>
      <c r="CR169" s="153"/>
      <c r="CS169" s="153"/>
      <c r="CT169" s="153"/>
      <c r="CU169" s="153"/>
      <c r="CV169" s="153"/>
      <c r="CW169" s="153"/>
      <c r="CX169" s="153"/>
      <c r="CY169" s="153"/>
      <c r="CZ169" s="153"/>
      <c r="DA169" s="153"/>
      <c r="DB169" s="153"/>
    </row>
    <row r="170" spans="1:106" ht="13">
      <c r="A170" s="151"/>
      <c r="C170" s="32"/>
      <c r="H170" s="264"/>
      <c r="I170" s="29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53"/>
      <c r="BN170" s="153"/>
      <c r="BO170" s="153"/>
      <c r="BP170" s="153"/>
      <c r="BQ170" s="153"/>
      <c r="BR170" s="153"/>
      <c r="BS170" s="153"/>
      <c r="BT170" s="153"/>
      <c r="BU170" s="153"/>
      <c r="BV170" s="153"/>
      <c r="BW170" s="153"/>
      <c r="BX170" s="153"/>
      <c r="BY170" s="153"/>
      <c r="BZ170" s="153"/>
      <c r="CA170" s="153"/>
      <c r="CB170" s="153"/>
      <c r="CC170" s="153"/>
      <c r="CD170" s="153"/>
      <c r="CE170" s="153"/>
      <c r="CF170" s="153"/>
      <c r="CG170" s="153"/>
      <c r="CH170" s="153"/>
      <c r="CI170" s="153"/>
      <c r="CJ170" s="153"/>
      <c r="CK170" s="153"/>
      <c r="CL170" s="153"/>
      <c r="CM170" s="153"/>
      <c r="CN170" s="153"/>
      <c r="CO170" s="153"/>
      <c r="CP170" s="153"/>
      <c r="CQ170" s="153"/>
      <c r="CR170" s="153"/>
      <c r="CS170" s="153"/>
      <c r="CT170" s="153"/>
      <c r="CU170" s="153"/>
      <c r="CV170" s="153"/>
      <c r="CW170" s="153"/>
      <c r="CX170" s="153"/>
      <c r="CY170" s="153"/>
      <c r="CZ170" s="153"/>
      <c r="DA170" s="153"/>
      <c r="DB170" s="153"/>
    </row>
    <row r="171" spans="1:106" ht="13">
      <c r="A171" s="151"/>
      <c r="B171" s="40"/>
      <c r="C171" s="23" t="str">
        <f>C56</f>
        <v>A100</v>
      </c>
      <c r="H171" s="264"/>
      <c r="I171" s="29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3"/>
      <c r="BN171" s="153"/>
      <c r="BO171" s="153"/>
      <c r="BP171" s="153"/>
      <c r="BQ171" s="153"/>
      <c r="BR171" s="153"/>
      <c r="BS171" s="153"/>
      <c r="BT171" s="153"/>
      <c r="BU171" s="153"/>
      <c r="BV171" s="153"/>
      <c r="BW171" s="153"/>
      <c r="BX171" s="153"/>
      <c r="BY171" s="153"/>
      <c r="BZ171" s="153"/>
      <c r="CA171" s="153"/>
      <c r="CB171" s="153"/>
      <c r="CC171" s="153"/>
      <c r="CD171" s="153"/>
      <c r="CE171" s="153"/>
      <c r="CF171" s="153"/>
      <c r="CG171" s="153"/>
      <c r="CH171" s="153"/>
      <c r="CI171" s="153"/>
      <c r="CJ171" s="153"/>
      <c r="CK171" s="153"/>
      <c r="CL171" s="153"/>
      <c r="CM171" s="153"/>
      <c r="CN171" s="153"/>
      <c r="CO171" s="153"/>
      <c r="CP171" s="153"/>
      <c r="CQ171" s="153"/>
      <c r="CR171" s="153"/>
      <c r="CS171" s="153"/>
      <c r="CT171" s="153"/>
      <c r="CU171" s="153"/>
      <c r="CV171" s="153"/>
      <c r="CW171" s="153"/>
      <c r="CX171" s="153"/>
      <c r="CY171" s="153"/>
      <c r="CZ171" s="153"/>
      <c r="DA171" s="153"/>
      <c r="DB171" s="153"/>
    </row>
    <row r="172" spans="1:106" ht="13">
      <c r="A172" s="151"/>
      <c r="C172" s="14"/>
      <c r="G172" s="12"/>
      <c r="H172" s="264"/>
      <c r="I172" s="29"/>
      <c r="J172" s="271"/>
      <c r="K172" s="271"/>
      <c r="L172" s="271"/>
      <c r="M172" s="271"/>
      <c r="N172" s="271"/>
      <c r="O172" s="271"/>
      <c r="P172" s="271"/>
      <c r="Q172" s="271"/>
      <c r="R172" s="271"/>
      <c r="S172" s="271"/>
      <c r="T172" s="271"/>
      <c r="U172" s="271"/>
      <c r="V172" s="271"/>
      <c r="W172" s="271"/>
      <c r="X172" s="271"/>
      <c r="Y172" s="271"/>
      <c r="Z172" s="271"/>
      <c r="AA172" s="271"/>
      <c r="AB172" s="271"/>
      <c r="AC172" s="271"/>
      <c r="AD172" s="271"/>
      <c r="AE172" s="271"/>
      <c r="AF172" s="271"/>
      <c r="AG172" s="271"/>
      <c r="AH172" s="271"/>
      <c r="AI172" s="271"/>
      <c r="AJ172" s="271"/>
      <c r="AK172" s="271"/>
      <c r="AL172" s="271"/>
      <c r="AM172" s="271"/>
      <c r="AN172" s="271"/>
      <c r="AO172" s="271"/>
      <c r="AP172" s="271"/>
      <c r="AQ172" s="271"/>
      <c r="AR172" s="271"/>
      <c r="AS172" s="271"/>
      <c r="AT172" s="271"/>
      <c r="AU172" s="271"/>
      <c r="AV172" s="271"/>
      <c r="AW172" s="271"/>
      <c r="AX172" s="271"/>
      <c r="AY172" s="271"/>
      <c r="AZ172" s="271"/>
      <c r="BA172" s="271"/>
      <c r="BB172" s="271"/>
      <c r="BC172" s="271"/>
      <c r="BD172" s="271"/>
      <c r="BE172" s="271"/>
      <c r="BF172" s="271"/>
      <c r="BG172" s="271"/>
      <c r="BH172" s="271"/>
      <c r="BI172" s="271"/>
      <c r="BJ172" s="271"/>
      <c r="BK172" s="271"/>
      <c r="BL172" s="271"/>
      <c r="BM172" s="271"/>
      <c r="BN172" s="271"/>
      <c r="BO172" s="271"/>
      <c r="BP172" s="271"/>
      <c r="BQ172" s="271"/>
      <c r="BR172" s="271"/>
      <c r="BS172" s="271"/>
      <c r="BT172" s="271"/>
      <c r="BU172" s="271"/>
      <c r="BV172" s="271"/>
      <c r="BW172" s="271"/>
      <c r="BX172" s="271"/>
      <c r="BY172" s="271"/>
      <c r="BZ172" s="271"/>
      <c r="CA172" s="271"/>
      <c r="CB172" s="271"/>
      <c r="CC172" s="271"/>
      <c r="CD172" s="271"/>
      <c r="CE172" s="271"/>
      <c r="CF172" s="271"/>
      <c r="CG172" s="271"/>
      <c r="CH172" s="271"/>
      <c r="CI172" s="271"/>
      <c r="CJ172" s="271"/>
      <c r="CK172" s="271"/>
      <c r="CL172" s="271"/>
      <c r="CM172" s="271"/>
      <c r="CN172" s="271"/>
      <c r="CO172" s="271"/>
      <c r="CP172" s="271"/>
      <c r="CQ172" s="271"/>
      <c r="CR172" s="271"/>
      <c r="CS172" s="271"/>
      <c r="CT172" s="271"/>
      <c r="CU172" s="271"/>
      <c r="CV172" s="271"/>
      <c r="CW172" s="271"/>
      <c r="CX172" s="271"/>
      <c r="CY172" s="271"/>
      <c r="CZ172" s="271"/>
      <c r="DA172" s="271"/>
      <c r="DB172" s="271"/>
    </row>
    <row r="173" spans="1:106">
      <c r="A173" s="151"/>
      <c r="C173" s="22" t="s">
        <v>85</v>
      </c>
      <c r="E173" s="54" t="s">
        <v>267</v>
      </c>
      <c r="F173" s="54" t="s">
        <v>271</v>
      </c>
      <c r="G173" s="54"/>
      <c r="H173" s="264" t="s">
        <v>287</v>
      </c>
      <c r="I173" s="29"/>
      <c r="J173" s="247"/>
      <c r="K173" s="247"/>
      <c r="L173" s="247"/>
      <c r="M173" s="247"/>
      <c r="N173" s="247"/>
      <c r="O173" s="247"/>
      <c r="P173" s="247"/>
      <c r="Q173" s="247"/>
      <c r="R173" s="247"/>
      <c r="S173" s="247"/>
      <c r="T173" s="247"/>
      <c r="U173" s="247"/>
      <c r="V173" s="247"/>
      <c r="W173" s="247"/>
      <c r="X173" s="247"/>
      <c r="Y173" s="247"/>
      <c r="Z173" s="247"/>
      <c r="AA173" s="247"/>
      <c r="AB173" s="247"/>
      <c r="AC173" s="247"/>
      <c r="AD173" s="247"/>
      <c r="AE173" s="247"/>
      <c r="AF173" s="247"/>
      <c r="AG173" s="247"/>
      <c r="AH173" s="247"/>
      <c r="AI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  <c r="BB173" s="247"/>
      <c r="BC173" s="247"/>
      <c r="BD173" s="247"/>
      <c r="BE173" s="247"/>
      <c r="BF173" s="247"/>
      <c r="BG173" s="247"/>
      <c r="BH173" s="247"/>
      <c r="BI173" s="247"/>
      <c r="BJ173" s="247"/>
      <c r="BK173" s="247"/>
      <c r="BL173" s="247"/>
      <c r="BM173" s="247"/>
      <c r="BN173" s="247"/>
      <c r="BO173" s="247"/>
      <c r="BP173" s="247"/>
      <c r="BQ173" s="247"/>
      <c r="BR173" s="247"/>
      <c r="BS173" s="247"/>
      <c r="BT173" s="247"/>
      <c r="BU173" s="247"/>
      <c r="BV173" s="247"/>
      <c r="BW173" s="247"/>
      <c r="BX173" s="247"/>
      <c r="BY173" s="247"/>
      <c r="BZ173" s="247"/>
      <c r="CA173" s="247"/>
      <c r="CB173" s="247"/>
      <c r="CC173" s="247"/>
      <c r="CD173" s="247"/>
      <c r="CE173" s="247"/>
      <c r="CF173" s="247"/>
      <c r="CG173" s="247"/>
      <c r="CH173" s="247"/>
      <c r="CI173" s="247"/>
      <c r="CJ173" s="247"/>
      <c r="CK173" s="247"/>
      <c r="CL173" s="247"/>
      <c r="CM173" s="247"/>
      <c r="CN173" s="247"/>
      <c r="CO173" s="247"/>
      <c r="CP173" s="247"/>
      <c r="CQ173" s="247"/>
      <c r="CR173" s="247"/>
      <c r="CS173" s="247"/>
      <c r="CT173" s="247"/>
      <c r="CU173" s="247"/>
      <c r="CV173" s="247"/>
      <c r="CW173" s="247"/>
      <c r="CX173" s="247"/>
      <c r="CY173" s="247"/>
      <c r="CZ173" s="247"/>
      <c r="DA173" s="247"/>
      <c r="DB173" s="247"/>
    </row>
    <row r="174" spans="1:106">
      <c r="A174" s="151"/>
      <c r="C174" s="34" t="s">
        <v>316</v>
      </c>
      <c r="E174" s="70">
        <f>Inputs!H112</f>
        <v>0.2</v>
      </c>
      <c r="F174" s="70">
        <f>Inputs!K112</f>
        <v>0.8</v>
      </c>
      <c r="G174" s="54" t="s">
        <v>83</v>
      </c>
      <c r="H174" s="272">
        <f ca="1">IFERROR(SUM($J174:$DB174)/(SUM($J$129:$DB$129)*E174),0)</f>
        <v>0</v>
      </c>
      <c r="I174" s="29"/>
      <c r="J174" s="212">
        <f ca="1">(J$129*INDEX('Term Pricing'!$G$713:$G$892,MATCH('Project 3'!J$8,'Term Pricing'!$C$713:$C$892,0))*$E174*$F174)+(J$129*INDEX('Term Pricing'!$H$713:$H$892,MATCH('Project 3'!J$8,'Term Pricing'!$C$713:$C$892,0))*$E174*(1-$F174))</f>
        <v>0</v>
      </c>
      <c r="K174" s="212">
        <f ca="1">(K$129*INDEX('Term Pricing'!$G$713:$G$892,MATCH('Project 3'!K$8,'Term Pricing'!$C$713:$C$892,0))*$E174*$F174)+(K$129*INDEX('Term Pricing'!$H$713:$H$892,MATCH('Project 3'!K$8,'Term Pricing'!$C$713:$C$892,0))*$E174*(1-$F174))</f>
        <v>0</v>
      </c>
      <c r="L174" s="212">
        <f ca="1">(L$129*INDEX('Term Pricing'!$G$713:$G$892,MATCH('Project 3'!L$8,'Term Pricing'!$C$713:$C$892,0))*$E174*$F174)+(L$129*INDEX('Term Pricing'!$H$713:$H$892,MATCH('Project 3'!L$8,'Term Pricing'!$C$713:$C$892,0))*$E174*(1-$F174))</f>
        <v>0</v>
      </c>
      <c r="M174" s="212">
        <f ca="1">(M$129*INDEX('Term Pricing'!$G$713:$G$892,MATCH('Project 3'!M$8,'Term Pricing'!$C$713:$C$892,0))*$E174*$F174)+(M$129*INDEX('Term Pricing'!$H$713:$H$892,MATCH('Project 3'!M$8,'Term Pricing'!$C$713:$C$892,0))*$E174*(1-$F174))</f>
        <v>0</v>
      </c>
      <c r="N174" s="212">
        <f ca="1">(N$129*INDEX('Term Pricing'!$G$713:$G$892,MATCH('Project 3'!N$8,'Term Pricing'!$C$713:$C$892,0))*$E174*$F174)+(N$129*INDEX('Term Pricing'!$H$713:$H$892,MATCH('Project 3'!N$8,'Term Pricing'!$C$713:$C$892,0))*$E174*(1-$F174))</f>
        <v>0</v>
      </c>
      <c r="O174" s="212">
        <f ca="1">(O$129*INDEX('Term Pricing'!$G$713:$G$892,MATCH('Project 3'!O$8,'Term Pricing'!$C$713:$C$892,0))*$E174*$F174)+(O$129*INDEX('Term Pricing'!$H$713:$H$892,MATCH('Project 3'!O$8,'Term Pricing'!$C$713:$C$892,0))*$E174*(1-$F174))</f>
        <v>0</v>
      </c>
      <c r="P174" s="212">
        <f ca="1">(P$129*INDEX('Term Pricing'!$G$713:$G$892,MATCH('Project 3'!P$8,'Term Pricing'!$C$713:$C$892,0))*$E174*$F174)+(P$129*INDEX('Term Pricing'!$H$713:$H$892,MATCH('Project 3'!P$8,'Term Pricing'!$C$713:$C$892,0))*$E174*(1-$F174))</f>
        <v>0</v>
      </c>
      <c r="Q174" s="212">
        <f ca="1">(Q$129*INDEX('Term Pricing'!$G$713:$G$892,MATCH('Project 3'!Q$8,'Term Pricing'!$C$713:$C$892,0))*$E174*$F174)+(Q$129*INDEX('Term Pricing'!$H$713:$H$892,MATCH('Project 3'!Q$8,'Term Pricing'!$C$713:$C$892,0))*$E174*(1-$F174))</f>
        <v>0</v>
      </c>
      <c r="R174" s="212">
        <f ca="1">(R$129*INDEX('Term Pricing'!$G$713:$G$892,MATCH('Project 3'!R$8,'Term Pricing'!$C$713:$C$892,0))*$E174*$F174)+(R$129*INDEX('Term Pricing'!$H$713:$H$892,MATCH('Project 3'!R$8,'Term Pricing'!$C$713:$C$892,0))*$E174*(1-$F174))</f>
        <v>0</v>
      </c>
      <c r="S174" s="212">
        <f ca="1">(S$129*INDEX('Term Pricing'!$G$713:$G$892,MATCH('Project 3'!S$8,'Term Pricing'!$C$713:$C$892,0))*$E174*$F174)+(S$129*INDEX('Term Pricing'!$H$713:$H$892,MATCH('Project 3'!S$8,'Term Pricing'!$C$713:$C$892,0))*$E174*(1-$F174))</f>
        <v>0</v>
      </c>
      <c r="T174" s="212">
        <f ca="1">(T$129*INDEX('Term Pricing'!$G$713:$G$892,MATCH('Project 3'!T$8,'Term Pricing'!$C$713:$C$892,0))*$E174*$F174)+(T$129*INDEX('Term Pricing'!$H$713:$H$892,MATCH('Project 3'!T$8,'Term Pricing'!$C$713:$C$892,0))*$E174*(1-$F174))</f>
        <v>0</v>
      </c>
      <c r="U174" s="212">
        <f ca="1">(U$129*INDEX('Term Pricing'!$G$713:$G$892,MATCH('Project 3'!U$8,'Term Pricing'!$C$713:$C$892,0))*$E174*$F174)+(U$129*INDEX('Term Pricing'!$H$713:$H$892,MATCH('Project 3'!U$8,'Term Pricing'!$C$713:$C$892,0))*$E174*(1-$F174))</f>
        <v>0</v>
      </c>
      <c r="V174" s="212">
        <f ca="1">(V$129*INDEX('Term Pricing'!$G$713:$G$892,MATCH('Project 3'!V$8,'Term Pricing'!$C$713:$C$892,0))*$E174*$F174)+(V$129*INDEX('Term Pricing'!$H$713:$H$892,MATCH('Project 3'!V$8,'Term Pricing'!$C$713:$C$892,0))*$E174*(1-$F174))</f>
        <v>0</v>
      </c>
      <c r="W174" s="212">
        <f ca="1">(W$129*INDEX('Term Pricing'!$G$713:$G$892,MATCH('Project 3'!W$8,'Term Pricing'!$C$713:$C$892,0))*$E174*$F174)+(W$129*INDEX('Term Pricing'!$H$713:$H$892,MATCH('Project 3'!W$8,'Term Pricing'!$C$713:$C$892,0))*$E174*(1-$F174))</f>
        <v>0</v>
      </c>
      <c r="X174" s="212">
        <f ca="1">(X$129*INDEX('Term Pricing'!$G$713:$G$892,MATCH('Project 3'!X$8,'Term Pricing'!$C$713:$C$892,0))*$E174*$F174)+(X$129*INDEX('Term Pricing'!$H$713:$H$892,MATCH('Project 3'!X$8,'Term Pricing'!$C$713:$C$892,0))*$E174*(1-$F174))</f>
        <v>0</v>
      </c>
      <c r="Y174" s="212">
        <f ca="1">(Y$129*INDEX('Term Pricing'!$G$713:$G$892,MATCH('Project 3'!Y$8,'Term Pricing'!$C$713:$C$892,0))*$E174*$F174)+(Y$129*INDEX('Term Pricing'!$H$713:$H$892,MATCH('Project 3'!Y$8,'Term Pricing'!$C$713:$C$892,0))*$E174*(1-$F174))</f>
        <v>0</v>
      </c>
      <c r="Z174" s="212">
        <f ca="1">(Z$129*INDEX('Term Pricing'!$G$713:$G$892,MATCH('Project 3'!Z$8,'Term Pricing'!$C$713:$C$892,0))*$E174*$F174)+(Z$129*INDEX('Term Pricing'!$H$713:$H$892,MATCH('Project 3'!Z$8,'Term Pricing'!$C$713:$C$892,0))*$E174*(1-$F174))</f>
        <v>0</v>
      </c>
      <c r="AA174" s="212">
        <f ca="1">(AA$129*INDEX('Term Pricing'!$G$713:$G$892,MATCH('Project 3'!AA$8,'Term Pricing'!$C$713:$C$892,0))*$E174*$F174)+(AA$129*INDEX('Term Pricing'!$H$713:$H$892,MATCH('Project 3'!AA$8,'Term Pricing'!$C$713:$C$892,0))*$E174*(1-$F174))</f>
        <v>0</v>
      </c>
      <c r="AB174" s="212">
        <f ca="1">(AB$129*INDEX('Term Pricing'!$G$713:$G$892,MATCH('Project 3'!AB$8,'Term Pricing'!$C$713:$C$892,0))*$E174*$F174)+(AB$129*INDEX('Term Pricing'!$H$713:$H$892,MATCH('Project 3'!AB$8,'Term Pricing'!$C$713:$C$892,0))*$E174*(1-$F174))</f>
        <v>0</v>
      </c>
      <c r="AC174" s="212">
        <f ca="1">(AC$129*INDEX('Term Pricing'!$G$713:$G$892,MATCH('Project 3'!AC$8,'Term Pricing'!$C$713:$C$892,0))*$E174*$F174)+(AC$129*INDEX('Term Pricing'!$H$713:$H$892,MATCH('Project 3'!AC$8,'Term Pricing'!$C$713:$C$892,0))*$E174*(1-$F174))</f>
        <v>0</v>
      </c>
      <c r="AD174" s="212">
        <f ca="1">(AD$129*INDEX('Term Pricing'!$G$713:$G$892,MATCH('Project 3'!AD$8,'Term Pricing'!$C$713:$C$892,0))*$E174*$F174)+(AD$129*INDEX('Term Pricing'!$H$713:$H$892,MATCH('Project 3'!AD$8,'Term Pricing'!$C$713:$C$892,0))*$E174*(1-$F174))</f>
        <v>0</v>
      </c>
      <c r="AE174" s="212">
        <f ca="1">(AE$129*INDEX('Term Pricing'!$G$713:$G$892,MATCH('Project 3'!AE$8,'Term Pricing'!$C$713:$C$892,0))*$E174*$F174)+(AE$129*INDEX('Term Pricing'!$H$713:$H$892,MATCH('Project 3'!AE$8,'Term Pricing'!$C$713:$C$892,0))*$E174*(1-$F174))</f>
        <v>0</v>
      </c>
      <c r="AF174" s="212">
        <f ca="1">(AF$129*INDEX('Term Pricing'!$G$713:$G$892,MATCH('Project 3'!AF$8,'Term Pricing'!$C$713:$C$892,0))*$E174*$F174)+(AF$129*INDEX('Term Pricing'!$H$713:$H$892,MATCH('Project 3'!AF$8,'Term Pricing'!$C$713:$C$892,0))*$E174*(1-$F174))</f>
        <v>0</v>
      </c>
      <c r="AG174" s="212">
        <f ca="1">(AG$129*INDEX('Term Pricing'!$G$713:$G$892,MATCH('Project 3'!AG$8,'Term Pricing'!$C$713:$C$892,0))*$E174*$F174)+(AG$129*INDEX('Term Pricing'!$H$713:$H$892,MATCH('Project 3'!AG$8,'Term Pricing'!$C$713:$C$892,0))*$E174*(1-$F174))</f>
        <v>0</v>
      </c>
      <c r="AH174" s="212">
        <f ca="1">(AH$129*INDEX('Term Pricing'!$G$713:$G$892,MATCH('Project 3'!AH$8,'Term Pricing'!$C$713:$C$892,0))*$E174*$F174)+(AH$129*INDEX('Term Pricing'!$H$713:$H$892,MATCH('Project 3'!AH$8,'Term Pricing'!$C$713:$C$892,0))*$E174*(1-$F174))</f>
        <v>0</v>
      </c>
      <c r="AI174" s="212">
        <f ca="1">(AI$129*INDEX('Term Pricing'!$G$713:$G$892,MATCH('Project 3'!AI$8,'Term Pricing'!$C$713:$C$892,0))*$E174*$F174)+(AI$129*INDEX('Term Pricing'!$H$713:$H$892,MATCH('Project 3'!AI$8,'Term Pricing'!$C$713:$C$892,0))*$E174*(1-$F174))</f>
        <v>0</v>
      </c>
      <c r="AJ174" s="212">
        <f ca="1">(AJ$129*INDEX('Term Pricing'!$G$713:$G$892,MATCH('Project 3'!AJ$8,'Term Pricing'!$C$713:$C$892,0))*$E174*$F174)+(AJ$129*INDEX('Term Pricing'!$H$713:$H$892,MATCH('Project 3'!AJ$8,'Term Pricing'!$C$713:$C$892,0))*$E174*(1-$F174))</f>
        <v>0</v>
      </c>
      <c r="AK174" s="212">
        <f ca="1">(AK$129*INDEX('Term Pricing'!$G$713:$G$892,MATCH('Project 3'!AK$8,'Term Pricing'!$C$713:$C$892,0))*$E174*$F174)+(AK$129*INDEX('Term Pricing'!$H$713:$H$892,MATCH('Project 3'!AK$8,'Term Pricing'!$C$713:$C$892,0))*$E174*(1-$F174))</f>
        <v>0</v>
      </c>
      <c r="AL174" s="212">
        <f ca="1">(AL$129*INDEX('Term Pricing'!$G$713:$G$892,MATCH('Project 3'!AL$8,'Term Pricing'!$C$713:$C$892,0))*$E174*$F174)+(AL$129*INDEX('Term Pricing'!$H$713:$H$892,MATCH('Project 3'!AL$8,'Term Pricing'!$C$713:$C$892,0))*$E174*(1-$F174))</f>
        <v>0</v>
      </c>
      <c r="AM174" s="212">
        <f ca="1">(AM$129*INDEX('Term Pricing'!$G$713:$G$892,MATCH('Project 3'!AM$8,'Term Pricing'!$C$713:$C$892,0))*$E174*$F174)+(AM$129*INDEX('Term Pricing'!$H$713:$H$892,MATCH('Project 3'!AM$8,'Term Pricing'!$C$713:$C$892,0))*$E174*(1-$F174))</f>
        <v>0</v>
      </c>
      <c r="AN174" s="212">
        <f ca="1">(AN$129*INDEX('Term Pricing'!$G$713:$G$892,MATCH('Project 3'!AN$8,'Term Pricing'!$C$713:$C$892,0))*$E174*$F174)+(AN$129*INDEX('Term Pricing'!$H$713:$H$892,MATCH('Project 3'!AN$8,'Term Pricing'!$C$713:$C$892,0))*$E174*(1-$F174))</f>
        <v>0</v>
      </c>
      <c r="AO174" s="212">
        <f ca="1">(AO$129*INDEX('Term Pricing'!$G$713:$G$892,MATCH('Project 3'!AO$8,'Term Pricing'!$C$713:$C$892,0))*$E174*$F174)+(AO$129*INDEX('Term Pricing'!$H$713:$H$892,MATCH('Project 3'!AO$8,'Term Pricing'!$C$713:$C$892,0))*$E174*(1-$F174))</f>
        <v>0</v>
      </c>
      <c r="AP174" s="212">
        <f ca="1">(AP$129*INDEX('Term Pricing'!$G$713:$G$892,MATCH('Project 3'!AP$8,'Term Pricing'!$C$713:$C$892,0))*$E174*$F174)+(AP$129*INDEX('Term Pricing'!$H$713:$H$892,MATCH('Project 3'!AP$8,'Term Pricing'!$C$713:$C$892,0))*$E174*(1-$F174))</f>
        <v>0</v>
      </c>
      <c r="AQ174" s="212">
        <f ca="1">(AQ$129*INDEX('Term Pricing'!$G$713:$G$892,MATCH('Project 3'!AQ$8,'Term Pricing'!$C$713:$C$892,0))*$E174*$F174)+(AQ$129*INDEX('Term Pricing'!$H$713:$H$892,MATCH('Project 3'!AQ$8,'Term Pricing'!$C$713:$C$892,0))*$E174*(1-$F174))</f>
        <v>0</v>
      </c>
      <c r="AR174" s="212">
        <f ca="1">(AR$129*INDEX('Term Pricing'!$G$713:$G$892,MATCH('Project 3'!AR$8,'Term Pricing'!$C$713:$C$892,0))*$E174*$F174)+(AR$129*INDEX('Term Pricing'!$H$713:$H$892,MATCH('Project 3'!AR$8,'Term Pricing'!$C$713:$C$892,0))*$E174*(1-$F174))</f>
        <v>0</v>
      </c>
      <c r="AS174" s="212">
        <f ca="1">(AS$129*INDEX('Term Pricing'!$G$713:$G$892,MATCH('Project 3'!AS$8,'Term Pricing'!$C$713:$C$892,0))*$E174*$F174)+(AS$129*INDEX('Term Pricing'!$H$713:$H$892,MATCH('Project 3'!AS$8,'Term Pricing'!$C$713:$C$892,0))*$E174*(1-$F174))</f>
        <v>0</v>
      </c>
      <c r="AT174" s="212">
        <f ca="1">(AT$129*INDEX('Term Pricing'!$G$713:$G$892,MATCH('Project 3'!AT$8,'Term Pricing'!$C$713:$C$892,0))*$E174*$F174)+(AT$129*INDEX('Term Pricing'!$H$713:$H$892,MATCH('Project 3'!AT$8,'Term Pricing'!$C$713:$C$892,0))*$E174*(1-$F174))</f>
        <v>0</v>
      </c>
      <c r="AU174" s="212">
        <f ca="1">(AU$129*INDEX('Term Pricing'!$G$713:$G$892,MATCH('Project 3'!AU$8,'Term Pricing'!$C$713:$C$892,0))*$E174*$F174)+(AU$129*INDEX('Term Pricing'!$H$713:$H$892,MATCH('Project 3'!AU$8,'Term Pricing'!$C$713:$C$892,0))*$E174*(1-$F174))</f>
        <v>0</v>
      </c>
      <c r="AV174" s="212">
        <f ca="1">(AV$129*INDEX('Term Pricing'!$G$713:$G$892,MATCH('Project 3'!AV$8,'Term Pricing'!$C$713:$C$892,0))*$E174*$F174)+(AV$129*INDEX('Term Pricing'!$H$713:$H$892,MATCH('Project 3'!AV$8,'Term Pricing'!$C$713:$C$892,0))*$E174*(1-$F174))</f>
        <v>0</v>
      </c>
      <c r="AW174" s="212">
        <f ca="1">(AW$129*INDEX('Term Pricing'!$G$713:$G$892,MATCH('Project 3'!AW$8,'Term Pricing'!$C$713:$C$892,0))*$E174*$F174)+(AW$129*INDEX('Term Pricing'!$H$713:$H$892,MATCH('Project 3'!AW$8,'Term Pricing'!$C$713:$C$892,0))*$E174*(1-$F174))</f>
        <v>0</v>
      </c>
      <c r="AX174" s="212">
        <f ca="1">(AX$129*INDEX('Term Pricing'!$G$713:$G$892,MATCH('Project 3'!AX$8,'Term Pricing'!$C$713:$C$892,0))*$E174*$F174)+(AX$129*INDEX('Term Pricing'!$H$713:$H$892,MATCH('Project 3'!AX$8,'Term Pricing'!$C$713:$C$892,0))*$E174*(1-$F174))</f>
        <v>0</v>
      </c>
      <c r="AY174" s="212">
        <f ca="1">(AY$129*INDEX('Term Pricing'!$G$713:$G$892,MATCH('Project 3'!AY$8,'Term Pricing'!$C$713:$C$892,0))*$E174*$F174)+(AY$129*INDEX('Term Pricing'!$H$713:$H$892,MATCH('Project 3'!AY$8,'Term Pricing'!$C$713:$C$892,0))*$E174*(1-$F174))</f>
        <v>0</v>
      </c>
      <c r="AZ174" s="212">
        <f ca="1">(AZ$129*INDEX('Term Pricing'!$G$713:$G$892,MATCH('Project 3'!AZ$8,'Term Pricing'!$C$713:$C$892,0))*$E174*$F174)+(AZ$129*INDEX('Term Pricing'!$H$713:$H$892,MATCH('Project 3'!AZ$8,'Term Pricing'!$C$713:$C$892,0))*$E174*(1-$F174))</f>
        <v>0</v>
      </c>
      <c r="BA174" s="212">
        <f ca="1">(BA$129*INDEX('Term Pricing'!$G$713:$G$892,MATCH('Project 3'!BA$8,'Term Pricing'!$C$713:$C$892,0))*$E174*$F174)+(BA$129*INDEX('Term Pricing'!$H$713:$H$892,MATCH('Project 3'!BA$8,'Term Pricing'!$C$713:$C$892,0))*$E174*(1-$F174))</f>
        <v>0</v>
      </c>
      <c r="BB174" s="212">
        <f ca="1">(BB$129*INDEX('Term Pricing'!$G$713:$G$892,MATCH('Project 3'!BB$8,'Term Pricing'!$C$713:$C$892,0))*$E174*$F174)+(BB$129*INDEX('Term Pricing'!$H$713:$H$892,MATCH('Project 3'!BB$8,'Term Pricing'!$C$713:$C$892,0))*$E174*(1-$F174))</f>
        <v>0</v>
      </c>
      <c r="BC174" s="212">
        <f ca="1">(BC$129*INDEX('Term Pricing'!$G$713:$G$892,MATCH('Project 3'!BC$8,'Term Pricing'!$C$713:$C$892,0))*$E174*$F174)+(BC$129*INDEX('Term Pricing'!$H$713:$H$892,MATCH('Project 3'!BC$8,'Term Pricing'!$C$713:$C$892,0))*$E174*(1-$F174))</f>
        <v>0</v>
      </c>
      <c r="BD174" s="212">
        <f ca="1">(BD$129*INDEX('Term Pricing'!$G$713:$G$892,MATCH('Project 3'!BD$8,'Term Pricing'!$C$713:$C$892,0))*$E174*$F174)+(BD$129*INDEX('Term Pricing'!$H$713:$H$892,MATCH('Project 3'!BD$8,'Term Pricing'!$C$713:$C$892,0))*$E174*(1-$F174))</f>
        <v>0</v>
      </c>
      <c r="BE174" s="212">
        <f ca="1">(BE$129*INDEX('Term Pricing'!$G$713:$G$892,MATCH('Project 3'!BE$8,'Term Pricing'!$C$713:$C$892,0))*$E174*$F174)+(BE$129*INDEX('Term Pricing'!$H$713:$H$892,MATCH('Project 3'!BE$8,'Term Pricing'!$C$713:$C$892,0))*$E174*(1-$F174))</f>
        <v>0</v>
      </c>
      <c r="BF174" s="212">
        <f ca="1">(BF$129*INDEX('Term Pricing'!$G$713:$G$892,MATCH('Project 3'!BF$8,'Term Pricing'!$C$713:$C$892,0))*$E174*$F174)+(BF$129*INDEX('Term Pricing'!$H$713:$H$892,MATCH('Project 3'!BF$8,'Term Pricing'!$C$713:$C$892,0))*$E174*(1-$F174))</f>
        <v>0</v>
      </c>
      <c r="BG174" s="212">
        <f ca="1">(BG$129*INDEX('Term Pricing'!$G$713:$G$892,MATCH('Project 3'!BG$8,'Term Pricing'!$C$713:$C$892,0))*$E174*$F174)+(BG$129*INDEX('Term Pricing'!$H$713:$H$892,MATCH('Project 3'!BG$8,'Term Pricing'!$C$713:$C$892,0))*$E174*(1-$F174))</f>
        <v>0</v>
      </c>
      <c r="BH174" s="212">
        <f ca="1">(BH$129*INDEX('Term Pricing'!$G$713:$G$892,MATCH('Project 3'!BH$8,'Term Pricing'!$C$713:$C$892,0))*$E174*$F174)+(BH$129*INDEX('Term Pricing'!$H$713:$H$892,MATCH('Project 3'!BH$8,'Term Pricing'!$C$713:$C$892,0))*$E174*(1-$F174))</f>
        <v>0</v>
      </c>
      <c r="BI174" s="212">
        <f ca="1">(BI$129*INDEX('Term Pricing'!$G$713:$G$892,MATCH('Project 3'!BI$8,'Term Pricing'!$C$713:$C$892,0))*$E174*$F174)+(BI$129*INDEX('Term Pricing'!$H$713:$H$892,MATCH('Project 3'!BI$8,'Term Pricing'!$C$713:$C$892,0))*$E174*(1-$F174))</f>
        <v>0</v>
      </c>
      <c r="BJ174" s="212">
        <f ca="1">(BJ$129*INDEX('Term Pricing'!$G$713:$G$892,MATCH('Project 3'!BJ$8,'Term Pricing'!$C$713:$C$892,0))*$E174*$F174)+(BJ$129*INDEX('Term Pricing'!$H$713:$H$892,MATCH('Project 3'!BJ$8,'Term Pricing'!$C$713:$C$892,0))*$E174*(1-$F174))</f>
        <v>0</v>
      </c>
      <c r="BK174" s="212">
        <f ca="1">(BK$129*INDEX('Term Pricing'!$G$713:$G$892,MATCH('Project 3'!BK$8,'Term Pricing'!$C$713:$C$892,0))*$E174*$F174)+(BK$129*INDEX('Term Pricing'!$H$713:$H$892,MATCH('Project 3'!BK$8,'Term Pricing'!$C$713:$C$892,0))*$E174*(1-$F174))</f>
        <v>0</v>
      </c>
      <c r="BL174" s="212">
        <f ca="1">(BL$129*INDEX('Term Pricing'!$G$713:$G$892,MATCH('Project 3'!BL$8,'Term Pricing'!$C$713:$C$892,0))*$E174*$F174)+(BL$129*INDEX('Term Pricing'!$H$713:$H$892,MATCH('Project 3'!BL$8,'Term Pricing'!$C$713:$C$892,0))*$E174*(1-$F174))</f>
        <v>0</v>
      </c>
      <c r="BM174" s="212">
        <f ca="1">(BM$129*INDEX('Term Pricing'!$G$713:$G$892,MATCH('Project 3'!BM$8,'Term Pricing'!$C$713:$C$892,0))*$E174*$F174)+(BM$129*INDEX('Term Pricing'!$H$713:$H$892,MATCH('Project 3'!BM$8,'Term Pricing'!$C$713:$C$892,0))*$E174*(1-$F174))</f>
        <v>0</v>
      </c>
      <c r="BN174" s="212">
        <f ca="1">(BN$129*INDEX('Term Pricing'!$G$713:$G$892,MATCH('Project 3'!BN$8,'Term Pricing'!$C$713:$C$892,0))*$E174*$F174)+(BN$129*INDEX('Term Pricing'!$H$713:$H$892,MATCH('Project 3'!BN$8,'Term Pricing'!$C$713:$C$892,0))*$E174*(1-$F174))</f>
        <v>0</v>
      </c>
      <c r="BO174" s="212">
        <f ca="1">(BO$129*INDEX('Term Pricing'!$G$713:$G$892,MATCH('Project 3'!BO$8,'Term Pricing'!$C$713:$C$892,0))*$E174*$F174)+(BO$129*INDEX('Term Pricing'!$H$713:$H$892,MATCH('Project 3'!BO$8,'Term Pricing'!$C$713:$C$892,0))*$E174*(1-$F174))</f>
        <v>0</v>
      </c>
      <c r="BP174" s="212">
        <f ca="1">(BP$129*INDEX('Term Pricing'!$G$713:$G$892,MATCH('Project 3'!BP$8,'Term Pricing'!$C$713:$C$892,0))*$E174*$F174)+(BP$129*INDEX('Term Pricing'!$H$713:$H$892,MATCH('Project 3'!BP$8,'Term Pricing'!$C$713:$C$892,0))*$E174*(1-$F174))</f>
        <v>0</v>
      </c>
      <c r="BQ174" s="212">
        <f ca="1">(BQ$129*INDEX('Term Pricing'!$G$713:$G$892,MATCH('Project 3'!BQ$8,'Term Pricing'!$C$713:$C$892,0))*$E174*$F174)+(BQ$129*INDEX('Term Pricing'!$H$713:$H$892,MATCH('Project 3'!BQ$8,'Term Pricing'!$C$713:$C$892,0))*$E174*(1-$F174))</f>
        <v>0</v>
      </c>
      <c r="BR174" s="212">
        <f ca="1">(BR$129*INDEX('Term Pricing'!$G$713:$G$892,MATCH('Project 3'!BR$8,'Term Pricing'!$C$713:$C$892,0))*$E174*$F174)+(BR$129*INDEX('Term Pricing'!$H$713:$H$892,MATCH('Project 3'!BR$8,'Term Pricing'!$C$713:$C$892,0))*$E174*(1-$F174))</f>
        <v>0</v>
      </c>
      <c r="BS174" s="212">
        <f ca="1">(BS$129*INDEX('Term Pricing'!$G$713:$G$892,MATCH('Project 3'!BS$8,'Term Pricing'!$C$713:$C$892,0))*$E174*$F174)+(BS$129*INDEX('Term Pricing'!$H$713:$H$892,MATCH('Project 3'!BS$8,'Term Pricing'!$C$713:$C$892,0))*$E174*(1-$F174))</f>
        <v>0</v>
      </c>
      <c r="BT174" s="212">
        <f ca="1">(BT$129*INDEX('Term Pricing'!$G$713:$G$892,MATCH('Project 3'!BT$8,'Term Pricing'!$C$713:$C$892,0))*$E174*$F174)+(BT$129*INDEX('Term Pricing'!$H$713:$H$892,MATCH('Project 3'!BT$8,'Term Pricing'!$C$713:$C$892,0))*$E174*(1-$F174))</f>
        <v>0</v>
      </c>
      <c r="BU174" s="212">
        <f ca="1">(BU$129*INDEX('Term Pricing'!$G$713:$G$892,MATCH('Project 3'!BU$8,'Term Pricing'!$C$713:$C$892,0))*$E174*$F174)+(BU$129*INDEX('Term Pricing'!$H$713:$H$892,MATCH('Project 3'!BU$8,'Term Pricing'!$C$713:$C$892,0))*$E174*(1-$F174))</f>
        <v>0</v>
      </c>
      <c r="BV174" s="212">
        <f ca="1">(BV$129*INDEX('Term Pricing'!$G$713:$G$892,MATCH('Project 3'!BV$8,'Term Pricing'!$C$713:$C$892,0))*$E174*$F174)+(BV$129*INDEX('Term Pricing'!$H$713:$H$892,MATCH('Project 3'!BV$8,'Term Pricing'!$C$713:$C$892,0))*$E174*(1-$F174))</f>
        <v>0</v>
      </c>
      <c r="BW174" s="212">
        <f ca="1">(BW$129*INDEX('Term Pricing'!$G$713:$G$892,MATCH('Project 3'!BW$8,'Term Pricing'!$C$713:$C$892,0))*$E174*$F174)+(BW$129*INDEX('Term Pricing'!$H$713:$H$892,MATCH('Project 3'!BW$8,'Term Pricing'!$C$713:$C$892,0))*$E174*(1-$F174))</f>
        <v>0</v>
      </c>
      <c r="BX174" s="212">
        <f ca="1">(BX$129*INDEX('Term Pricing'!$G$713:$G$892,MATCH('Project 3'!BX$8,'Term Pricing'!$C$713:$C$892,0))*$E174*$F174)+(BX$129*INDEX('Term Pricing'!$H$713:$H$892,MATCH('Project 3'!BX$8,'Term Pricing'!$C$713:$C$892,0))*$E174*(1-$F174))</f>
        <v>0</v>
      </c>
      <c r="BY174" s="212">
        <f ca="1">(BY$129*INDEX('Term Pricing'!$G$713:$G$892,MATCH('Project 3'!BY$8,'Term Pricing'!$C$713:$C$892,0))*$E174*$F174)+(BY$129*INDEX('Term Pricing'!$H$713:$H$892,MATCH('Project 3'!BY$8,'Term Pricing'!$C$713:$C$892,0))*$E174*(1-$F174))</f>
        <v>0</v>
      </c>
      <c r="BZ174" s="212">
        <f ca="1">(BZ$129*INDEX('Term Pricing'!$G$713:$G$892,MATCH('Project 3'!BZ$8,'Term Pricing'!$C$713:$C$892,0))*$E174*$F174)+(BZ$129*INDEX('Term Pricing'!$H$713:$H$892,MATCH('Project 3'!BZ$8,'Term Pricing'!$C$713:$C$892,0))*$E174*(1-$F174))</f>
        <v>0</v>
      </c>
      <c r="CA174" s="212">
        <f ca="1">(CA$129*INDEX('Term Pricing'!$G$713:$G$892,MATCH('Project 3'!CA$8,'Term Pricing'!$C$713:$C$892,0))*$E174*$F174)+(CA$129*INDEX('Term Pricing'!$H$713:$H$892,MATCH('Project 3'!CA$8,'Term Pricing'!$C$713:$C$892,0))*$E174*(1-$F174))</f>
        <v>0</v>
      </c>
      <c r="CB174" s="212">
        <f ca="1">(CB$129*INDEX('Term Pricing'!$G$713:$G$892,MATCH('Project 3'!CB$8,'Term Pricing'!$C$713:$C$892,0))*$E174*$F174)+(CB$129*INDEX('Term Pricing'!$H$713:$H$892,MATCH('Project 3'!CB$8,'Term Pricing'!$C$713:$C$892,0))*$E174*(1-$F174))</f>
        <v>0</v>
      </c>
      <c r="CC174" s="212">
        <f ca="1">(CC$129*INDEX('Term Pricing'!$G$713:$G$892,MATCH('Project 3'!CC$8,'Term Pricing'!$C$713:$C$892,0))*$E174*$F174)+(CC$129*INDEX('Term Pricing'!$H$713:$H$892,MATCH('Project 3'!CC$8,'Term Pricing'!$C$713:$C$892,0))*$E174*(1-$F174))</f>
        <v>0</v>
      </c>
      <c r="CD174" s="212">
        <f ca="1">(CD$129*INDEX('Term Pricing'!$G$713:$G$892,MATCH('Project 3'!CD$8,'Term Pricing'!$C$713:$C$892,0))*$E174*$F174)+(CD$129*INDEX('Term Pricing'!$H$713:$H$892,MATCH('Project 3'!CD$8,'Term Pricing'!$C$713:$C$892,0))*$E174*(1-$F174))</f>
        <v>0</v>
      </c>
      <c r="CE174" s="212">
        <f ca="1">(CE$129*INDEX('Term Pricing'!$G$713:$G$892,MATCH('Project 3'!CE$8,'Term Pricing'!$C$713:$C$892,0))*$E174*$F174)+(CE$129*INDEX('Term Pricing'!$H$713:$H$892,MATCH('Project 3'!CE$8,'Term Pricing'!$C$713:$C$892,0))*$E174*(1-$F174))</f>
        <v>0</v>
      </c>
      <c r="CF174" s="212">
        <f ca="1">(CF$129*INDEX('Term Pricing'!$G$713:$G$892,MATCH('Project 3'!CF$8,'Term Pricing'!$C$713:$C$892,0))*$E174*$F174)+(CF$129*INDEX('Term Pricing'!$H$713:$H$892,MATCH('Project 3'!CF$8,'Term Pricing'!$C$713:$C$892,0))*$E174*(1-$F174))</f>
        <v>0</v>
      </c>
      <c r="CG174" s="212">
        <f ca="1">(CG$129*INDEX('Term Pricing'!$G$713:$G$892,MATCH('Project 3'!CG$8,'Term Pricing'!$C$713:$C$892,0))*$E174*$F174)+(CG$129*INDEX('Term Pricing'!$H$713:$H$892,MATCH('Project 3'!CG$8,'Term Pricing'!$C$713:$C$892,0))*$E174*(1-$F174))</f>
        <v>0</v>
      </c>
      <c r="CH174" s="212">
        <f ca="1">(CH$129*INDEX('Term Pricing'!$G$713:$G$892,MATCH('Project 3'!CH$8,'Term Pricing'!$C$713:$C$892,0))*$E174*$F174)+(CH$129*INDEX('Term Pricing'!$H$713:$H$892,MATCH('Project 3'!CH$8,'Term Pricing'!$C$713:$C$892,0))*$E174*(1-$F174))</f>
        <v>0</v>
      </c>
      <c r="CI174" s="212">
        <f ca="1">(CI$129*INDEX('Term Pricing'!$G$713:$G$892,MATCH('Project 3'!CI$8,'Term Pricing'!$C$713:$C$892,0))*$E174*$F174)+(CI$129*INDEX('Term Pricing'!$H$713:$H$892,MATCH('Project 3'!CI$8,'Term Pricing'!$C$713:$C$892,0))*$E174*(1-$F174))</f>
        <v>0</v>
      </c>
      <c r="CJ174" s="212">
        <f ca="1">(CJ$129*INDEX('Term Pricing'!$G$713:$G$892,MATCH('Project 3'!CJ$8,'Term Pricing'!$C$713:$C$892,0))*$E174*$F174)+(CJ$129*INDEX('Term Pricing'!$H$713:$H$892,MATCH('Project 3'!CJ$8,'Term Pricing'!$C$713:$C$892,0))*$E174*(1-$F174))</f>
        <v>0</v>
      </c>
      <c r="CK174" s="212">
        <f ca="1">(CK$129*INDEX('Term Pricing'!$G$713:$G$892,MATCH('Project 3'!CK$8,'Term Pricing'!$C$713:$C$892,0))*$E174*$F174)+(CK$129*INDEX('Term Pricing'!$H$713:$H$892,MATCH('Project 3'!CK$8,'Term Pricing'!$C$713:$C$892,0))*$E174*(1-$F174))</f>
        <v>0</v>
      </c>
      <c r="CL174" s="212">
        <f ca="1">(CL$129*INDEX('Term Pricing'!$G$713:$G$892,MATCH('Project 3'!CL$8,'Term Pricing'!$C$713:$C$892,0))*$E174*$F174)+(CL$129*INDEX('Term Pricing'!$H$713:$H$892,MATCH('Project 3'!CL$8,'Term Pricing'!$C$713:$C$892,0))*$E174*(1-$F174))</f>
        <v>0</v>
      </c>
      <c r="CM174" s="212">
        <f ca="1">(CM$129*INDEX('Term Pricing'!$G$713:$G$892,MATCH('Project 3'!CM$8,'Term Pricing'!$C$713:$C$892,0))*$E174*$F174)+(CM$129*INDEX('Term Pricing'!$H$713:$H$892,MATCH('Project 3'!CM$8,'Term Pricing'!$C$713:$C$892,0))*$E174*(1-$F174))</f>
        <v>0</v>
      </c>
      <c r="CN174" s="212">
        <f ca="1">(CN$129*INDEX('Term Pricing'!$G$713:$G$892,MATCH('Project 3'!CN$8,'Term Pricing'!$C$713:$C$892,0))*$E174*$F174)+(CN$129*INDEX('Term Pricing'!$H$713:$H$892,MATCH('Project 3'!CN$8,'Term Pricing'!$C$713:$C$892,0))*$E174*(1-$F174))</f>
        <v>0</v>
      </c>
      <c r="CO174" s="212">
        <f ca="1">(CO$129*INDEX('Term Pricing'!$G$713:$G$892,MATCH('Project 3'!CO$8,'Term Pricing'!$C$713:$C$892,0))*$E174*$F174)+(CO$129*INDEX('Term Pricing'!$H$713:$H$892,MATCH('Project 3'!CO$8,'Term Pricing'!$C$713:$C$892,0))*$E174*(1-$F174))</f>
        <v>0</v>
      </c>
      <c r="CP174" s="212">
        <f ca="1">(CP$129*INDEX('Term Pricing'!$G$713:$G$892,MATCH('Project 3'!CP$8,'Term Pricing'!$C$713:$C$892,0))*$E174*$F174)+(CP$129*INDEX('Term Pricing'!$H$713:$H$892,MATCH('Project 3'!CP$8,'Term Pricing'!$C$713:$C$892,0))*$E174*(1-$F174))</f>
        <v>0</v>
      </c>
      <c r="CQ174" s="212">
        <f ca="1">(CQ$129*INDEX('Term Pricing'!$G$713:$G$892,MATCH('Project 3'!CQ$8,'Term Pricing'!$C$713:$C$892,0))*$E174*$F174)+(CQ$129*INDEX('Term Pricing'!$H$713:$H$892,MATCH('Project 3'!CQ$8,'Term Pricing'!$C$713:$C$892,0))*$E174*(1-$F174))</f>
        <v>0</v>
      </c>
      <c r="CR174" s="212">
        <f ca="1">(CR$129*INDEX('Term Pricing'!$G$713:$G$892,MATCH('Project 3'!CR$8,'Term Pricing'!$C$713:$C$892,0))*$E174*$F174)+(CR$129*INDEX('Term Pricing'!$H$713:$H$892,MATCH('Project 3'!CR$8,'Term Pricing'!$C$713:$C$892,0))*$E174*(1-$F174))</f>
        <v>0</v>
      </c>
      <c r="CS174" s="212">
        <f ca="1">(CS$129*INDEX('Term Pricing'!$G$713:$G$892,MATCH('Project 3'!CS$8,'Term Pricing'!$C$713:$C$892,0))*$E174*$F174)+(CS$129*INDEX('Term Pricing'!$H$713:$H$892,MATCH('Project 3'!CS$8,'Term Pricing'!$C$713:$C$892,0))*$E174*(1-$F174))</f>
        <v>0</v>
      </c>
      <c r="CT174" s="212">
        <f ca="1">(CT$129*INDEX('Term Pricing'!$G$713:$G$892,MATCH('Project 3'!CT$8,'Term Pricing'!$C$713:$C$892,0))*$E174*$F174)+(CT$129*INDEX('Term Pricing'!$H$713:$H$892,MATCH('Project 3'!CT$8,'Term Pricing'!$C$713:$C$892,0))*$E174*(1-$F174))</f>
        <v>0</v>
      </c>
      <c r="CU174" s="212">
        <f ca="1">(CU$129*INDEX('Term Pricing'!$G$713:$G$892,MATCH('Project 3'!CU$8,'Term Pricing'!$C$713:$C$892,0))*$E174*$F174)+(CU$129*INDEX('Term Pricing'!$H$713:$H$892,MATCH('Project 3'!CU$8,'Term Pricing'!$C$713:$C$892,0))*$E174*(1-$F174))</f>
        <v>0</v>
      </c>
      <c r="CV174" s="212">
        <f ca="1">(CV$129*INDEX('Term Pricing'!$G$713:$G$892,MATCH('Project 3'!CV$8,'Term Pricing'!$C$713:$C$892,0))*$E174*$F174)+(CV$129*INDEX('Term Pricing'!$H$713:$H$892,MATCH('Project 3'!CV$8,'Term Pricing'!$C$713:$C$892,0))*$E174*(1-$F174))</f>
        <v>0</v>
      </c>
      <c r="CW174" s="212">
        <f ca="1">(CW$129*INDEX('Term Pricing'!$G$713:$G$892,MATCH('Project 3'!CW$8,'Term Pricing'!$C$713:$C$892,0))*$E174*$F174)+(CW$129*INDEX('Term Pricing'!$H$713:$H$892,MATCH('Project 3'!CW$8,'Term Pricing'!$C$713:$C$892,0))*$E174*(1-$F174))</f>
        <v>0</v>
      </c>
      <c r="CX174" s="212">
        <f ca="1">(CX$129*INDEX('Term Pricing'!$G$713:$G$892,MATCH('Project 3'!CX$8,'Term Pricing'!$C$713:$C$892,0))*$E174*$F174)+(CX$129*INDEX('Term Pricing'!$H$713:$H$892,MATCH('Project 3'!CX$8,'Term Pricing'!$C$713:$C$892,0))*$E174*(1-$F174))</f>
        <v>0</v>
      </c>
      <c r="CY174" s="212">
        <f ca="1">(CY$129*INDEX('Term Pricing'!$G$713:$G$892,MATCH('Project 3'!CY$8,'Term Pricing'!$C$713:$C$892,0))*$E174*$F174)+(CY$129*INDEX('Term Pricing'!$H$713:$H$892,MATCH('Project 3'!CY$8,'Term Pricing'!$C$713:$C$892,0))*$E174*(1-$F174))</f>
        <v>0</v>
      </c>
      <c r="CZ174" s="212">
        <f ca="1">(CZ$129*INDEX('Term Pricing'!$G$713:$G$892,MATCH('Project 3'!CZ$8,'Term Pricing'!$C$713:$C$892,0))*$E174*$F174)+(CZ$129*INDEX('Term Pricing'!$H$713:$H$892,MATCH('Project 3'!CZ$8,'Term Pricing'!$C$713:$C$892,0))*$E174*(1-$F174))</f>
        <v>0</v>
      </c>
      <c r="DA174" s="212">
        <f ca="1">(DA$129*INDEX('Term Pricing'!$G$713:$G$892,MATCH('Project 3'!DA$8,'Term Pricing'!$C$713:$C$892,0))*$E174*$F174)+(DA$129*INDEX('Term Pricing'!$H$713:$H$892,MATCH('Project 3'!DA$8,'Term Pricing'!$C$713:$C$892,0))*$E174*(1-$F174))</f>
        <v>0</v>
      </c>
      <c r="DB174" s="212">
        <f ca="1">(DB$129*INDEX('Term Pricing'!$G$713:$G$892,MATCH('Project 3'!DB$8,'Term Pricing'!$C$713:$C$892,0))*$E174*$F174)+(DB$129*INDEX('Term Pricing'!$H$713:$H$892,MATCH('Project 3'!DB$8,'Term Pricing'!$C$713:$C$892,0))*$E174*(1-$F174))</f>
        <v>0</v>
      </c>
    </row>
    <row r="175" spans="1:106">
      <c r="A175" s="151"/>
      <c r="C175" s="34" t="s">
        <v>84</v>
      </c>
      <c r="E175" s="70">
        <f>Inputs!H113</f>
        <v>0.2</v>
      </c>
      <c r="F175" s="70">
        <f>Inputs!K113</f>
        <v>0.8</v>
      </c>
      <c r="G175" s="54" t="s">
        <v>83</v>
      </c>
      <c r="H175" s="272">
        <f ca="1">IFERROR(SUM($J175:$DB175)/(SUM($J$129:$DB$129)*E175),0)</f>
        <v>0</v>
      </c>
      <c r="I175" s="29"/>
      <c r="J175" s="212">
        <f ca="1">(J$129*INDEX('Term Pricing'!$G$898:$G$1077,MATCH('Project 3'!J$8,'Term Pricing'!$C$898:$C$1077,0))*$E175*$F175)+(J$129*INDEX('Term Pricing'!$H$898:$H$1077,MATCH('Project 3'!J$8,'Term Pricing'!$C$898:$C$1077,0))*$E175*(1-$F175))</f>
        <v>0</v>
      </c>
      <c r="K175" s="212">
        <f ca="1">(K$129*INDEX('Term Pricing'!$G$898:$G$1077,MATCH('Project 3'!K$8,'Term Pricing'!$C$898:$C$1077,0))*$E175*$F175)+(K$129*INDEX('Term Pricing'!$H$898:$H$1077,MATCH('Project 3'!K$8,'Term Pricing'!$C$898:$C$1077,0))*$E175*(1-$F175))</f>
        <v>0</v>
      </c>
      <c r="L175" s="212">
        <f ca="1">(L$129*INDEX('Term Pricing'!$G$898:$G$1077,MATCH('Project 3'!L$8,'Term Pricing'!$C$898:$C$1077,0))*$E175*$F175)+(L$129*INDEX('Term Pricing'!$H$898:$H$1077,MATCH('Project 3'!L$8,'Term Pricing'!$C$898:$C$1077,0))*$E175*(1-$F175))</f>
        <v>0</v>
      </c>
      <c r="M175" s="212">
        <f ca="1">(M$129*INDEX('Term Pricing'!$G$898:$G$1077,MATCH('Project 3'!M$8,'Term Pricing'!$C$898:$C$1077,0))*$E175*$F175)+(M$129*INDEX('Term Pricing'!$H$898:$H$1077,MATCH('Project 3'!M$8,'Term Pricing'!$C$898:$C$1077,0))*$E175*(1-$F175))</f>
        <v>0</v>
      </c>
      <c r="N175" s="212">
        <f ca="1">(N$129*INDEX('Term Pricing'!$G$898:$G$1077,MATCH('Project 3'!N$8,'Term Pricing'!$C$898:$C$1077,0))*$E175*$F175)+(N$129*INDEX('Term Pricing'!$H$898:$H$1077,MATCH('Project 3'!N$8,'Term Pricing'!$C$898:$C$1077,0))*$E175*(1-$F175))</f>
        <v>0</v>
      </c>
      <c r="O175" s="212">
        <f ca="1">(O$129*INDEX('Term Pricing'!$G$898:$G$1077,MATCH('Project 3'!O$8,'Term Pricing'!$C$898:$C$1077,0))*$E175*$F175)+(O$129*INDEX('Term Pricing'!$H$898:$H$1077,MATCH('Project 3'!O$8,'Term Pricing'!$C$898:$C$1077,0))*$E175*(1-$F175))</f>
        <v>0</v>
      </c>
      <c r="P175" s="212">
        <f ca="1">(P$129*INDEX('Term Pricing'!$G$898:$G$1077,MATCH('Project 3'!P$8,'Term Pricing'!$C$898:$C$1077,0))*$E175*$F175)+(P$129*INDEX('Term Pricing'!$H$898:$H$1077,MATCH('Project 3'!P$8,'Term Pricing'!$C$898:$C$1077,0))*$E175*(1-$F175))</f>
        <v>0</v>
      </c>
      <c r="Q175" s="212">
        <f ca="1">(Q$129*INDEX('Term Pricing'!$G$898:$G$1077,MATCH('Project 3'!Q$8,'Term Pricing'!$C$898:$C$1077,0))*$E175*$F175)+(Q$129*INDEX('Term Pricing'!$H$898:$H$1077,MATCH('Project 3'!Q$8,'Term Pricing'!$C$898:$C$1077,0))*$E175*(1-$F175))</f>
        <v>0</v>
      </c>
      <c r="R175" s="212">
        <f ca="1">(R$129*INDEX('Term Pricing'!$G$898:$G$1077,MATCH('Project 3'!R$8,'Term Pricing'!$C$898:$C$1077,0))*$E175*$F175)+(R$129*INDEX('Term Pricing'!$H$898:$H$1077,MATCH('Project 3'!R$8,'Term Pricing'!$C$898:$C$1077,0))*$E175*(1-$F175))</f>
        <v>0</v>
      </c>
      <c r="S175" s="212">
        <f ca="1">(S$129*INDEX('Term Pricing'!$G$898:$G$1077,MATCH('Project 3'!S$8,'Term Pricing'!$C$898:$C$1077,0))*$E175*$F175)+(S$129*INDEX('Term Pricing'!$H$898:$H$1077,MATCH('Project 3'!S$8,'Term Pricing'!$C$898:$C$1077,0))*$E175*(1-$F175))</f>
        <v>0</v>
      </c>
      <c r="T175" s="212">
        <f ca="1">(T$129*INDEX('Term Pricing'!$G$898:$G$1077,MATCH('Project 3'!T$8,'Term Pricing'!$C$898:$C$1077,0))*$E175*$F175)+(T$129*INDEX('Term Pricing'!$H$898:$H$1077,MATCH('Project 3'!T$8,'Term Pricing'!$C$898:$C$1077,0))*$E175*(1-$F175))</f>
        <v>0</v>
      </c>
      <c r="U175" s="212">
        <f ca="1">(U$129*INDEX('Term Pricing'!$G$898:$G$1077,MATCH('Project 3'!U$8,'Term Pricing'!$C$898:$C$1077,0))*$E175*$F175)+(U$129*INDEX('Term Pricing'!$H$898:$H$1077,MATCH('Project 3'!U$8,'Term Pricing'!$C$898:$C$1077,0))*$E175*(1-$F175))</f>
        <v>0</v>
      </c>
      <c r="V175" s="212">
        <f ca="1">(V$129*INDEX('Term Pricing'!$G$898:$G$1077,MATCH('Project 3'!V$8,'Term Pricing'!$C$898:$C$1077,0))*$E175*$F175)+(V$129*INDEX('Term Pricing'!$H$898:$H$1077,MATCH('Project 3'!V$8,'Term Pricing'!$C$898:$C$1077,0))*$E175*(1-$F175))</f>
        <v>0</v>
      </c>
      <c r="W175" s="212">
        <f ca="1">(W$129*INDEX('Term Pricing'!$G$898:$G$1077,MATCH('Project 3'!W$8,'Term Pricing'!$C$898:$C$1077,0))*$E175*$F175)+(W$129*INDEX('Term Pricing'!$H$898:$H$1077,MATCH('Project 3'!W$8,'Term Pricing'!$C$898:$C$1077,0))*$E175*(1-$F175))</f>
        <v>0</v>
      </c>
      <c r="X175" s="212">
        <f ca="1">(X$129*INDEX('Term Pricing'!$G$898:$G$1077,MATCH('Project 3'!X$8,'Term Pricing'!$C$898:$C$1077,0))*$E175*$F175)+(X$129*INDEX('Term Pricing'!$H$898:$H$1077,MATCH('Project 3'!X$8,'Term Pricing'!$C$898:$C$1077,0))*$E175*(1-$F175))</f>
        <v>0</v>
      </c>
      <c r="Y175" s="212">
        <f ca="1">(Y$129*INDEX('Term Pricing'!$G$898:$G$1077,MATCH('Project 3'!Y$8,'Term Pricing'!$C$898:$C$1077,0))*$E175*$F175)+(Y$129*INDEX('Term Pricing'!$H$898:$H$1077,MATCH('Project 3'!Y$8,'Term Pricing'!$C$898:$C$1077,0))*$E175*(1-$F175))</f>
        <v>0</v>
      </c>
      <c r="Z175" s="212">
        <f ca="1">(Z$129*INDEX('Term Pricing'!$G$898:$G$1077,MATCH('Project 3'!Z$8,'Term Pricing'!$C$898:$C$1077,0))*$E175*$F175)+(Z$129*INDEX('Term Pricing'!$H$898:$H$1077,MATCH('Project 3'!Z$8,'Term Pricing'!$C$898:$C$1077,0))*$E175*(1-$F175))</f>
        <v>0</v>
      </c>
      <c r="AA175" s="212">
        <f ca="1">(AA$129*INDEX('Term Pricing'!$G$898:$G$1077,MATCH('Project 3'!AA$8,'Term Pricing'!$C$898:$C$1077,0))*$E175*$F175)+(AA$129*INDEX('Term Pricing'!$H$898:$H$1077,MATCH('Project 3'!AA$8,'Term Pricing'!$C$898:$C$1077,0))*$E175*(1-$F175))</f>
        <v>0</v>
      </c>
      <c r="AB175" s="212">
        <f ca="1">(AB$129*INDEX('Term Pricing'!$G$898:$G$1077,MATCH('Project 3'!AB$8,'Term Pricing'!$C$898:$C$1077,0))*$E175*$F175)+(AB$129*INDEX('Term Pricing'!$H$898:$H$1077,MATCH('Project 3'!AB$8,'Term Pricing'!$C$898:$C$1077,0))*$E175*(1-$F175))</f>
        <v>0</v>
      </c>
      <c r="AC175" s="212">
        <f ca="1">(AC$129*INDEX('Term Pricing'!$G$898:$G$1077,MATCH('Project 3'!AC$8,'Term Pricing'!$C$898:$C$1077,0))*$E175*$F175)+(AC$129*INDEX('Term Pricing'!$H$898:$H$1077,MATCH('Project 3'!AC$8,'Term Pricing'!$C$898:$C$1077,0))*$E175*(1-$F175))</f>
        <v>0</v>
      </c>
      <c r="AD175" s="212">
        <f ca="1">(AD$129*INDEX('Term Pricing'!$G$898:$G$1077,MATCH('Project 3'!AD$8,'Term Pricing'!$C$898:$C$1077,0))*$E175*$F175)+(AD$129*INDEX('Term Pricing'!$H$898:$H$1077,MATCH('Project 3'!AD$8,'Term Pricing'!$C$898:$C$1077,0))*$E175*(1-$F175))</f>
        <v>0</v>
      </c>
      <c r="AE175" s="212">
        <f ca="1">(AE$129*INDEX('Term Pricing'!$G$898:$G$1077,MATCH('Project 3'!AE$8,'Term Pricing'!$C$898:$C$1077,0))*$E175*$F175)+(AE$129*INDEX('Term Pricing'!$H$898:$H$1077,MATCH('Project 3'!AE$8,'Term Pricing'!$C$898:$C$1077,0))*$E175*(1-$F175))</f>
        <v>0</v>
      </c>
      <c r="AF175" s="212">
        <f ca="1">(AF$129*INDEX('Term Pricing'!$G$898:$G$1077,MATCH('Project 3'!AF$8,'Term Pricing'!$C$898:$C$1077,0))*$E175*$F175)+(AF$129*INDEX('Term Pricing'!$H$898:$H$1077,MATCH('Project 3'!AF$8,'Term Pricing'!$C$898:$C$1077,0))*$E175*(1-$F175))</f>
        <v>0</v>
      </c>
      <c r="AG175" s="212">
        <f ca="1">(AG$129*INDEX('Term Pricing'!$G$898:$G$1077,MATCH('Project 3'!AG$8,'Term Pricing'!$C$898:$C$1077,0))*$E175*$F175)+(AG$129*INDEX('Term Pricing'!$H$898:$H$1077,MATCH('Project 3'!AG$8,'Term Pricing'!$C$898:$C$1077,0))*$E175*(1-$F175))</f>
        <v>0</v>
      </c>
      <c r="AH175" s="212">
        <f ca="1">(AH$129*INDEX('Term Pricing'!$G$898:$G$1077,MATCH('Project 3'!AH$8,'Term Pricing'!$C$898:$C$1077,0))*$E175*$F175)+(AH$129*INDEX('Term Pricing'!$H$898:$H$1077,MATCH('Project 3'!AH$8,'Term Pricing'!$C$898:$C$1077,0))*$E175*(1-$F175))</f>
        <v>0</v>
      </c>
      <c r="AI175" s="212">
        <f ca="1">(AI$129*INDEX('Term Pricing'!$G$898:$G$1077,MATCH('Project 3'!AI$8,'Term Pricing'!$C$898:$C$1077,0))*$E175*$F175)+(AI$129*INDEX('Term Pricing'!$H$898:$H$1077,MATCH('Project 3'!AI$8,'Term Pricing'!$C$898:$C$1077,0))*$E175*(1-$F175))</f>
        <v>0</v>
      </c>
      <c r="AJ175" s="212">
        <f ca="1">(AJ$129*INDEX('Term Pricing'!$G$898:$G$1077,MATCH('Project 3'!AJ$8,'Term Pricing'!$C$898:$C$1077,0))*$E175*$F175)+(AJ$129*INDEX('Term Pricing'!$H$898:$H$1077,MATCH('Project 3'!AJ$8,'Term Pricing'!$C$898:$C$1077,0))*$E175*(1-$F175))</f>
        <v>0</v>
      </c>
      <c r="AK175" s="212">
        <f ca="1">(AK$129*INDEX('Term Pricing'!$G$898:$G$1077,MATCH('Project 3'!AK$8,'Term Pricing'!$C$898:$C$1077,0))*$E175*$F175)+(AK$129*INDEX('Term Pricing'!$H$898:$H$1077,MATCH('Project 3'!AK$8,'Term Pricing'!$C$898:$C$1077,0))*$E175*(1-$F175))</f>
        <v>0</v>
      </c>
      <c r="AL175" s="212">
        <f ca="1">(AL$129*INDEX('Term Pricing'!$G$898:$G$1077,MATCH('Project 3'!AL$8,'Term Pricing'!$C$898:$C$1077,0))*$E175*$F175)+(AL$129*INDEX('Term Pricing'!$H$898:$H$1077,MATCH('Project 3'!AL$8,'Term Pricing'!$C$898:$C$1077,0))*$E175*(1-$F175))</f>
        <v>0</v>
      </c>
      <c r="AM175" s="212">
        <f ca="1">(AM$129*INDEX('Term Pricing'!$G$898:$G$1077,MATCH('Project 3'!AM$8,'Term Pricing'!$C$898:$C$1077,0))*$E175*$F175)+(AM$129*INDEX('Term Pricing'!$H$898:$H$1077,MATCH('Project 3'!AM$8,'Term Pricing'!$C$898:$C$1077,0))*$E175*(1-$F175))</f>
        <v>0</v>
      </c>
      <c r="AN175" s="212">
        <f ca="1">(AN$129*INDEX('Term Pricing'!$G$898:$G$1077,MATCH('Project 3'!AN$8,'Term Pricing'!$C$898:$C$1077,0))*$E175*$F175)+(AN$129*INDEX('Term Pricing'!$H$898:$H$1077,MATCH('Project 3'!AN$8,'Term Pricing'!$C$898:$C$1077,0))*$E175*(1-$F175))</f>
        <v>0</v>
      </c>
      <c r="AO175" s="212">
        <f ca="1">(AO$129*INDEX('Term Pricing'!$G$898:$G$1077,MATCH('Project 3'!AO$8,'Term Pricing'!$C$898:$C$1077,0))*$E175*$F175)+(AO$129*INDEX('Term Pricing'!$H$898:$H$1077,MATCH('Project 3'!AO$8,'Term Pricing'!$C$898:$C$1077,0))*$E175*(1-$F175))</f>
        <v>0</v>
      </c>
      <c r="AP175" s="212">
        <f ca="1">(AP$129*INDEX('Term Pricing'!$G$898:$G$1077,MATCH('Project 3'!AP$8,'Term Pricing'!$C$898:$C$1077,0))*$E175*$F175)+(AP$129*INDEX('Term Pricing'!$H$898:$H$1077,MATCH('Project 3'!AP$8,'Term Pricing'!$C$898:$C$1077,0))*$E175*(1-$F175))</f>
        <v>0</v>
      </c>
      <c r="AQ175" s="212">
        <f ca="1">(AQ$129*INDEX('Term Pricing'!$G$898:$G$1077,MATCH('Project 3'!AQ$8,'Term Pricing'!$C$898:$C$1077,0))*$E175*$F175)+(AQ$129*INDEX('Term Pricing'!$H$898:$H$1077,MATCH('Project 3'!AQ$8,'Term Pricing'!$C$898:$C$1077,0))*$E175*(1-$F175))</f>
        <v>0</v>
      </c>
      <c r="AR175" s="212">
        <f ca="1">(AR$129*INDEX('Term Pricing'!$G$898:$G$1077,MATCH('Project 3'!AR$8,'Term Pricing'!$C$898:$C$1077,0))*$E175*$F175)+(AR$129*INDEX('Term Pricing'!$H$898:$H$1077,MATCH('Project 3'!AR$8,'Term Pricing'!$C$898:$C$1077,0))*$E175*(1-$F175))</f>
        <v>0</v>
      </c>
      <c r="AS175" s="212">
        <f ca="1">(AS$129*INDEX('Term Pricing'!$G$898:$G$1077,MATCH('Project 3'!AS$8,'Term Pricing'!$C$898:$C$1077,0))*$E175*$F175)+(AS$129*INDEX('Term Pricing'!$H$898:$H$1077,MATCH('Project 3'!AS$8,'Term Pricing'!$C$898:$C$1077,0))*$E175*(1-$F175))</f>
        <v>0</v>
      </c>
      <c r="AT175" s="212">
        <f ca="1">(AT$129*INDEX('Term Pricing'!$G$898:$G$1077,MATCH('Project 3'!AT$8,'Term Pricing'!$C$898:$C$1077,0))*$E175*$F175)+(AT$129*INDEX('Term Pricing'!$H$898:$H$1077,MATCH('Project 3'!AT$8,'Term Pricing'!$C$898:$C$1077,0))*$E175*(1-$F175))</f>
        <v>0</v>
      </c>
      <c r="AU175" s="212">
        <f ca="1">(AU$129*INDEX('Term Pricing'!$G$898:$G$1077,MATCH('Project 3'!AU$8,'Term Pricing'!$C$898:$C$1077,0))*$E175*$F175)+(AU$129*INDEX('Term Pricing'!$H$898:$H$1077,MATCH('Project 3'!AU$8,'Term Pricing'!$C$898:$C$1077,0))*$E175*(1-$F175))</f>
        <v>0</v>
      </c>
      <c r="AV175" s="212">
        <f ca="1">(AV$129*INDEX('Term Pricing'!$G$898:$G$1077,MATCH('Project 3'!AV$8,'Term Pricing'!$C$898:$C$1077,0))*$E175*$F175)+(AV$129*INDEX('Term Pricing'!$H$898:$H$1077,MATCH('Project 3'!AV$8,'Term Pricing'!$C$898:$C$1077,0))*$E175*(1-$F175))</f>
        <v>0</v>
      </c>
      <c r="AW175" s="212">
        <f ca="1">(AW$129*INDEX('Term Pricing'!$G$898:$G$1077,MATCH('Project 3'!AW$8,'Term Pricing'!$C$898:$C$1077,0))*$E175*$F175)+(AW$129*INDEX('Term Pricing'!$H$898:$H$1077,MATCH('Project 3'!AW$8,'Term Pricing'!$C$898:$C$1077,0))*$E175*(1-$F175))</f>
        <v>0</v>
      </c>
      <c r="AX175" s="212">
        <f ca="1">(AX$129*INDEX('Term Pricing'!$G$898:$G$1077,MATCH('Project 3'!AX$8,'Term Pricing'!$C$898:$C$1077,0))*$E175*$F175)+(AX$129*INDEX('Term Pricing'!$H$898:$H$1077,MATCH('Project 3'!AX$8,'Term Pricing'!$C$898:$C$1077,0))*$E175*(1-$F175))</f>
        <v>0</v>
      </c>
      <c r="AY175" s="212">
        <f ca="1">(AY$129*INDEX('Term Pricing'!$G$898:$G$1077,MATCH('Project 3'!AY$8,'Term Pricing'!$C$898:$C$1077,0))*$E175*$F175)+(AY$129*INDEX('Term Pricing'!$H$898:$H$1077,MATCH('Project 3'!AY$8,'Term Pricing'!$C$898:$C$1077,0))*$E175*(1-$F175))</f>
        <v>0</v>
      </c>
      <c r="AZ175" s="212">
        <f ca="1">(AZ$129*INDEX('Term Pricing'!$G$898:$G$1077,MATCH('Project 3'!AZ$8,'Term Pricing'!$C$898:$C$1077,0))*$E175*$F175)+(AZ$129*INDEX('Term Pricing'!$H$898:$H$1077,MATCH('Project 3'!AZ$8,'Term Pricing'!$C$898:$C$1077,0))*$E175*(1-$F175))</f>
        <v>0</v>
      </c>
      <c r="BA175" s="212">
        <f ca="1">(BA$129*INDEX('Term Pricing'!$G$898:$G$1077,MATCH('Project 3'!BA$8,'Term Pricing'!$C$898:$C$1077,0))*$E175*$F175)+(BA$129*INDEX('Term Pricing'!$H$898:$H$1077,MATCH('Project 3'!BA$8,'Term Pricing'!$C$898:$C$1077,0))*$E175*(1-$F175))</f>
        <v>0</v>
      </c>
      <c r="BB175" s="212">
        <f ca="1">(BB$129*INDEX('Term Pricing'!$G$898:$G$1077,MATCH('Project 3'!BB$8,'Term Pricing'!$C$898:$C$1077,0))*$E175*$F175)+(BB$129*INDEX('Term Pricing'!$H$898:$H$1077,MATCH('Project 3'!BB$8,'Term Pricing'!$C$898:$C$1077,0))*$E175*(1-$F175))</f>
        <v>0</v>
      </c>
      <c r="BC175" s="212">
        <f ca="1">(BC$129*INDEX('Term Pricing'!$G$898:$G$1077,MATCH('Project 3'!BC$8,'Term Pricing'!$C$898:$C$1077,0))*$E175*$F175)+(BC$129*INDEX('Term Pricing'!$H$898:$H$1077,MATCH('Project 3'!BC$8,'Term Pricing'!$C$898:$C$1077,0))*$E175*(1-$F175))</f>
        <v>0</v>
      </c>
      <c r="BD175" s="212">
        <f ca="1">(BD$129*INDEX('Term Pricing'!$G$898:$G$1077,MATCH('Project 3'!BD$8,'Term Pricing'!$C$898:$C$1077,0))*$E175*$F175)+(BD$129*INDEX('Term Pricing'!$H$898:$H$1077,MATCH('Project 3'!BD$8,'Term Pricing'!$C$898:$C$1077,0))*$E175*(1-$F175))</f>
        <v>0</v>
      </c>
      <c r="BE175" s="212">
        <f ca="1">(BE$129*INDEX('Term Pricing'!$G$898:$G$1077,MATCH('Project 3'!BE$8,'Term Pricing'!$C$898:$C$1077,0))*$E175*$F175)+(BE$129*INDEX('Term Pricing'!$H$898:$H$1077,MATCH('Project 3'!BE$8,'Term Pricing'!$C$898:$C$1077,0))*$E175*(1-$F175))</f>
        <v>0</v>
      </c>
      <c r="BF175" s="212">
        <f ca="1">(BF$129*INDEX('Term Pricing'!$G$898:$G$1077,MATCH('Project 3'!BF$8,'Term Pricing'!$C$898:$C$1077,0))*$E175*$F175)+(BF$129*INDEX('Term Pricing'!$H$898:$H$1077,MATCH('Project 3'!BF$8,'Term Pricing'!$C$898:$C$1077,0))*$E175*(1-$F175))</f>
        <v>0</v>
      </c>
      <c r="BG175" s="212">
        <f ca="1">(BG$129*INDEX('Term Pricing'!$G$898:$G$1077,MATCH('Project 3'!BG$8,'Term Pricing'!$C$898:$C$1077,0))*$E175*$F175)+(BG$129*INDEX('Term Pricing'!$H$898:$H$1077,MATCH('Project 3'!BG$8,'Term Pricing'!$C$898:$C$1077,0))*$E175*(1-$F175))</f>
        <v>0</v>
      </c>
      <c r="BH175" s="212">
        <f ca="1">(BH$129*INDEX('Term Pricing'!$G$898:$G$1077,MATCH('Project 3'!BH$8,'Term Pricing'!$C$898:$C$1077,0))*$E175*$F175)+(BH$129*INDEX('Term Pricing'!$H$898:$H$1077,MATCH('Project 3'!BH$8,'Term Pricing'!$C$898:$C$1077,0))*$E175*(1-$F175))</f>
        <v>0</v>
      </c>
      <c r="BI175" s="212">
        <f ca="1">(BI$129*INDEX('Term Pricing'!$G$898:$G$1077,MATCH('Project 3'!BI$8,'Term Pricing'!$C$898:$C$1077,0))*$E175*$F175)+(BI$129*INDEX('Term Pricing'!$H$898:$H$1077,MATCH('Project 3'!BI$8,'Term Pricing'!$C$898:$C$1077,0))*$E175*(1-$F175))</f>
        <v>0</v>
      </c>
      <c r="BJ175" s="212">
        <f ca="1">(BJ$129*INDEX('Term Pricing'!$G$898:$G$1077,MATCH('Project 3'!BJ$8,'Term Pricing'!$C$898:$C$1077,0))*$E175*$F175)+(BJ$129*INDEX('Term Pricing'!$H$898:$H$1077,MATCH('Project 3'!BJ$8,'Term Pricing'!$C$898:$C$1077,0))*$E175*(1-$F175))</f>
        <v>0</v>
      </c>
      <c r="BK175" s="212">
        <f ca="1">(BK$129*INDEX('Term Pricing'!$G$898:$G$1077,MATCH('Project 3'!BK$8,'Term Pricing'!$C$898:$C$1077,0))*$E175*$F175)+(BK$129*INDEX('Term Pricing'!$H$898:$H$1077,MATCH('Project 3'!BK$8,'Term Pricing'!$C$898:$C$1077,0))*$E175*(1-$F175))</f>
        <v>0</v>
      </c>
      <c r="BL175" s="212">
        <f ca="1">(BL$129*INDEX('Term Pricing'!$G$898:$G$1077,MATCH('Project 3'!BL$8,'Term Pricing'!$C$898:$C$1077,0))*$E175*$F175)+(BL$129*INDEX('Term Pricing'!$H$898:$H$1077,MATCH('Project 3'!BL$8,'Term Pricing'!$C$898:$C$1077,0))*$E175*(1-$F175))</f>
        <v>0</v>
      </c>
      <c r="BM175" s="212">
        <f ca="1">(BM$129*INDEX('Term Pricing'!$G$898:$G$1077,MATCH('Project 3'!BM$8,'Term Pricing'!$C$898:$C$1077,0))*$E175*$F175)+(BM$129*INDEX('Term Pricing'!$H$898:$H$1077,MATCH('Project 3'!BM$8,'Term Pricing'!$C$898:$C$1077,0))*$E175*(1-$F175))</f>
        <v>0</v>
      </c>
      <c r="BN175" s="212">
        <f ca="1">(BN$129*INDEX('Term Pricing'!$G$898:$G$1077,MATCH('Project 3'!BN$8,'Term Pricing'!$C$898:$C$1077,0))*$E175*$F175)+(BN$129*INDEX('Term Pricing'!$H$898:$H$1077,MATCH('Project 3'!BN$8,'Term Pricing'!$C$898:$C$1077,0))*$E175*(1-$F175))</f>
        <v>0</v>
      </c>
      <c r="BO175" s="212">
        <f ca="1">(BO$129*INDEX('Term Pricing'!$G$898:$G$1077,MATCH('Project 3'!BO$8,'Term Pricing'!$C$898:$C$1077,0))*$E175*$F175)+(BO$129*INDEX('Term Pricing'!$H$898:$H$1077,MATCH('Project 3'!BO$8,'Term Pricing'!$C$898:$C$1077,0))*$E175*(1-$F175))</f>
        <v>0</v>
      </c>
      <c r="BP175" s="212">
        <f ca="1">(BP$129*INDEX('Term Pricing'!$G$898:$G$1077,MATCH('Project 3'!BP$8,'Term Pricing'!$C$898:$C$1077,0))*$E175*$F175)+(BP$129*INDEX('Term Pricing'!$H$898:$H$1077,MATCH('Project 3'!BP$8,'Term Pricing'!$C$898:$C$1077,0))*$E175*(1-$F175))</f>
        <v>0</v>
      </c>
      <c r="BQ175" s="212">
        <f ca="1">(BQ$129*INDEX('Term Pricing'!$G$898:$G$1077,MATCH('Project 3'!BQ$8,'Term Pricing'!$C$898:$C$1077,0))*$E175*$F175)+(BQ$129*INDEX('Term Pricing'!$H$898:$H$1077,MATCH('Project 3'!BQ$8,'Term Pricing'!$C$898:$C$1077,0))*$E175*(1-$F175))</f>
        <v>0</v>
      </c>
      <c r="BR175" s="212">
        <f ca="1">(BR$129*INDEX('Term Pricing'!$G$898:$G$1077,MATCH('Project 3'!BR$8,'Term Pricing'!$C$898:$C$1077,0))*$E175*$F175)+(BR$129*INDEX('Term Pricing'!$H$898:$H$1077,MATCH('Project 3'!BR$8,'Term Pricing'!$C$898:$C$1077,0))*$E175*(1-$F175))</f>
        <v>0</v>
      </c>
      <c r="BS175" s="212">
        <f ca="1">(BS$129*INDEX('Term Pricing'!$G$898:$G$1077,MATCH('Project 3'!BS$8,'Term Pricing'!$C$898:$C$1077,0))*$E175*$F175)+(BS$129*INDEX('Term Pricing'!$H$898:$H$1077,MATCH('Project 3'!BS$8,'Term Pricing'!$C$898:$C$1077,0))*$E175*(1-$F175))</f>
        <v>0</v>
      </c>
      <c r="BT175" s="212">
        <f ca="1">(BT$129*INDEX('Term Pricing'!$G$898:$G$1077,MATCH('Project 3'!BT$8,'Term Pricing'!$C$898:$C$1077,0))*$E175*$F175)+(BT$129*INDEX('Term Pricing'!$H$898:$H$1077,MATCH('Project 3'!BT$8,'Term Pricing'!$C$898:$C$1077,0))*$E175*(1-$F175))</f>
        <v>0</v>
      </c>
      <c r="BU175" s="212">
        <f ca="1">(BU$129*INDEX('Term Pricing'!$G$898:$G$1077,MATCH('Project 3'!BU$8,'Term Pricing'!$C$898:$C$1077,0))*$E175*$F175)+(BU$129*INDEX('Term Pricing'!$H$898:$H$1077,MATCH('Project 3'!BU$8,'Term Pricing'!$C$898:$C$1077,0))*$E175*(1-$F175))</f>
        <v>0</v>
      </c>
      <c r="BV175" s="212">
        <f ca="1">(BV$129*INDEX('Term Pricing'!$G$898:$G$1077,MATCH('Project 3'!BV$8,'Term Pricing'!$C$898:$C$1077,0))*$E175*$F175)+(BV$129*INDEX('Term Pricing'!$H$898:$H$1077,MATCH('Project 3'!BV$8,'Term Pricing'!$C$898:$C$1077,0))*$E175*(1-$F175))</f>
        <v>0</v>
      </c>
      <c r="BW175" s="212">
        <f ca="1">(BW$129*INDEX('Term Pricing'!$G$898:$G$1077,MATCH('Project 3'!BW$8,'Term Pricing'!$C$898:$C$1077,0))*$E175*$F175)+(BW$129*INDEX('Term Pricing'!$H$898:$H$1077,MATCH('Project 3'!BW$8,'Term Pricing'!$C$898:$C$1077,0))*$E175*(1-$F175))</f>
        <v>0</v>
      </c>
      <c r="BX175" s="212">
        <f ca="1">(BX$129*INDEX('Term Pricing'!$G$898:$G$1077,MATCH('Project 3'!BX$8,'Term Pricing'!$C$898:$C$1077,0))*$E175*$F175)+(BX$129*INDEX('Term Pricing'!$H$898:$H$1077,MATCH('Project 3'!BX$8,'Term Pricing'!$C$898:$C$1077,0))*$E175*(1-$F175))</f>
        <v>0</v>
      </c>
      <c r="BY175" s="212">
        <f ca="1">(BY$129*INDEX('Term Pricing'!$G$898:$G$1077,MATCH('Project 3'!BY$8,'Term Pricing'!$C$898:$C$1077,0))*$E175*$F175)+(BY$129*INDEX('Term Pricing'!$H$898:$H$1077,MATCH('Project 3'!BY$8,'Term Pricing'!$C$898:$C$1077,0))*$E175*(1-$F175))</f>
        <v>0</v>
      </c>
      <c r="BZ175" s="212">
        <f ca="1">(BZ$129*INDEX('Term Pricing'!$G$898:$G$1077,MATCH('Project 3'!BZ$8,'Term Pricing'!$C$898:$C$1077,0))*$E175*$F175)+(BZ$129*INDEX('Term Pricing'!$H$898:$H$1077,MATCH('Project 3'!BZ$8,'Term Pricing'!$C$898:$C$1077,0))*$E175*(1-$F175))</f>
        <v>0</v>
      </c>
      <c r="CA175" s="212">
        <f ca="1">(CA$129*INDEX('Term Pricing'!$G$898:$G$1077,MATCH('Project 3'!CA$8,'Term Pricing'!$C$898:$C$1077,0))*$E175*$F175)+(CA$129*INDEX('Term Pricing'!$H$898:$H$1077,MATCH('Project 3'!CA$8,'Term Pricing'!$C$898:$C$1077,0))*$E175*(1-$F175))</f>
        <v>0</v>
      </c>
      <c r="CB175" s="212">
        <f ca="1">(CB$129*INDEX('Term Pricing'!$G$898:$G$1077,MATCH('Project 3'!CB$8,'Term Pricing'!$C$898:$C$1077,0))*$E175*$F175)+(CB$129*INDEX('Term Pricing'!$H$898:$H$1077,MATCH('Project 3'!CB$8,'Term Pricing'!$C$898:$C$1077,0))*$E175*(1-$F175))</f>
        <v>0</v>
      </c>
      <c r="CC175" s="212">
        <f ca="1">(CC$129*INDEX('Term Pricing'!$G$898:$G$1077,MATCH('Project 3'!CC$8,'Term Pricing'!$C$898:$C$1077,0))*$E175*$F175)+(CC$129*INDEX('Term Pricing'!$H$898:$H$1077,MATCH('Project 3'!CC$8,'Term Pricing'!$C$898:$C$1077,0))*$E175*(1-$F175))</f>
        <v>0</v>
      </c>
      <c r="CD175" s="212">
        <f ca="1">(CD$129*INDEX('Term Pricing'!$G$898:$G$1077,MATCH('Project 3'!CD$8,'Term Pricing'!$C$898:$C$1077,0))*$E175*$F175)+(CD$129*INDEX('Term Pricing'!$H$898:$H$1077,MATCH('Project 3'!CD$8,'Term Pricing'!$C$898:$C$1077,0))*$E175*(1-$F175))</f>
        <v>0</v>
      </c>
      <c r="CE175" s="212">
        <f ca="1">(CE$129*INDEX('Term Pricing'!$G$898:$G$1077,MATCH('Project 3'!CE$8,'Term Pricing'!$C$898:$C$1077,0))*$E175*$F175)+(CE$129*INDEX('Term Pricing'!$H$898:$H$1077,MATCH('Project 3'!CE$8,'Term Pricing'!$C$898:$C$1077,0))*$E175*(1-$F175))</f>
        <v>0</v>
      </c>
      <c r="CF175" s="212">
        <f ca="1">(CF$129*INDEX('Term Pricing'!$G$898:$G$1077,MATCH('Project 3'!CF$8,'Term Pricing'!$C$898:$C$1077,0))*$E175*$F175)+(CF$129*INDEX('Term Pricing'!$H$898:$H$1077,MATCH('Project 3'!CF$8,'Term Pricing'!$C$898:$C$1077,0))*$E175*(1-$F175))</f>
        <v>0</v>
      </c>
      <c r="CG175" s="212">
        <f ca="1">(CG$129*INDEX('Term Pricing'!$G$898:$G$1077,MATCH('Project 3'!CG$8,'Term Pricing'!$C$898:$C$1077,0))*$E175*$F175)+(CG$129*INDEX('Term Pricing'!$H$898:$H$1077,MATCH('Project 3'!CG$8,'Term Pricing'!$C$898:$C$1077,0))*$E175*(1-$F175))</f>
        <v>0</v>
      </c>
      <c r="CH175" s="212">
        <f ca="1">(CH$129*INDEX('Term Pricing'!$G$898:$G$1077,MATCH('Project 3'!CH$8,'Term Pricing'!$C$898:$C$1077,0))*$E175*$F175)+(CH$129*INDEX('Term Pricing'!$H$898:$H$1077,MATCH('Project 3'!CH$8,'Term Pricing'!$C$898:$C$1077,0))*$E175*(1-$F175))</f>
        <v>0</v>
      </c>
      <c r="CI175" s="212">
        <f ca="1">(CI$129*INDEX('Term Pricing'!$G$898:$G$1077,MATCH('Project 3'!CI$8,'Term Pricing'!$C$898:$C$1077,0))*$E175*$F175)+(CI$129*INDEX('Term Pricing'!$H$898:$H$1077,MATCH('Project 3'!CI$8,'Term Pricing'!$C$898:$C$1077,0))*$E175*(1-$F175))</f>
        <v>0</v>
      </c>
      <c r="CJ175" s="212">
        <f ca="1">(CJ$129*INDEX('Term Pricing'!$G$898:$G$1077,MATCH('Project 3'!CJ$8,'Term Pricing'!$C$898:$C$1077,0))*$E175*$F175)+(CJ$129*INDEX('Term Pricing'!$H$898:$H$1077,MATCH('Project 3'!CJ$8,'Term Pricing'!$C$898:$C$1077,0))*$E175*(1-$F175))</f>
        <v>0</v>
      </c>
      <c r="CK175" s="212">
        <f ca="1">(CK$129*INDEX('Term Pricing'!$G$898:$G$1077,MATCH('Project 3'!CK$8,'Term Pricing'!$C$898:$C$1077,0))*$E175*$F175)+(CK$129*INDEX('Term Pricing'!$H$898:$H$1077,MATCH('Project 3'!CK$8,'Term Pricing'!$C$898:$C$1077,0))*$E175*(1-$F175))</f>
        <v>0</v>
      </c>
      <c r="CL175" s="212">
        <f ca="1">(CL$129*INDEX('Term Pricing'!$G$898:$G$1077,MATCH('Project 3'!CL$8,'Term Pricing'!$C$898:$C$1077,0))*$E175*$F175)+(CL$129*INDEX('Term Pricing'!$H$898:$H$1077,MATCH('Project 3'!CL$8,'Term Pricing'!$C$898:$C$1077,0))*$E175*(1-$F175))</f>
        <v>0</v>
      </c>
      <c r="CM175" s="212">
        <f ca="1">(CM$129*INDEX('Term Pricing'!$G$898:$G$1077,MATCH('Project 3'!CM$8,'Term Pricing'!$C$898:$C$1077,0))*$E175*$F175)+(CM$129*INDEX('Term Pricing'!$H$898:$H$1077,MATCH('Project 3'!CM$8,'Term Pricing'!$C$898:$C$1077,0))*$E175*(1-$F175))</f>
        <v>0</v>
      </c>
      <c r="CN175" s="212">
        <f ca="1">(CN$129*INDEX('Term Pricing'!$G$898:$G$1077,MATCH('Project 3'!CN$8,'Term Pricing'!$C$898:$C$1077,0))*$E175*$F175)+(CN$129*INDEX('Term Pricing'!$H$898:$H$1077,MATCH('Project 3'!CN$8,'Term Pricing'!$C$898:$C$1077,0))*$E175*(1-$F175))</f>
        <v>0</v>
      </c>
      <c r="CO175" s="212">
        <f ca="1">(CO$129*INDEX('Term Pricing'!$G$898:$G$1077,MATCH('Project 3'!CO$8,'Term Pricing'!$C$898:$C$1077,0))*$E175*$F175)+(CO$129*INDEX('Term Pricing'!$H$898:$H$1077,MATCH('Project 3'!CO$8,'Term Pricing'!$C$898:$C$1077,0))*$E175*(1-$F175))</f>
        <v>0</v>
      </c>
      <c r="CP175" s="212">
        <f ca="1">(CP$129*INDEX('Term Pricing'!$G$898:$G$1077,MATCH('Project 3'!CP$8,'Term Pricing'!$C$898:$C$1077,0))*$E175*$F175)+(CP$129*INDEX('Term Pricing'!$H$898:$H$1077,MATCH('Project 3'!CP$8,'Term Pricing'!$C$898:$C$1077,0))*$E175*(1-$F175))</f>
        <v>0</v>
      </c>
      <c r="CQ175" s="212">
        <f ca="1">(CQ$129*INDEX('Term Pricing'!$G$898:$G$1077,MATCH('Project 3'!CQ$8,'Term Pricing'!$C$898:$C$1077,0))*$E175*$F175)+(CQ$129*INDEX('Term Pricing'!$H$898:$H$1077,MATCH('Project 3'!CQ$8,'Term Pricing'!$C$898:$C$1077,0))*$E175*(1-$F175))</f>
        <v>0</v>
      </c>
      <c r="CR175" s="212">
        <f ca="1">(CR$129*INDEX('Term Pricing'!$G$898:$G$1077,MATCH('Project 3'!CR$8,'Term Pricing'!$C$898:$C$1077,0))*$E175*$F175)+(CR$129*INDEX('Term Pricing'!$H$898:$H$1077,MATCH('Project 3'!CR$8,'Term Pricing'!$C$898:$C$1077,0))*$E175*(1-$F175))</f>
        <v>0</v>
      </c>
      <c r="CS175" s="212">
        <f ca="1">(CS$129*INDEX('Term Pricing'!$G$898:$G$1077,MATCH('Project 3'!CS$8,'Term Pricing'!$C$898:$C$1077,0))*$E175*$F175)+(CS$129*INDEX('Term Pricing'!$H$898:$H$1077,MATCH('Project 3'!CS$8,'Term Pricing'!$C$898:$C$1077,0))*$E175*(1-$F175))</f>
        <v>0</v>
      </c>
      <c r="CT175" s="212">
        <f ca="1">(CT$129*INDEX('Term Pricing'!$G$898:$G$1077,MATCH('Project 3'!CT$8,'Term Pricing'!$C$898:$C$1077,0))*$E175*$F175)+(CT$129*INDEX('Term Pricing'!$H$898:$H$1077,MATCH('Project 3'!CT$8,'Term Pricing'!$C$898:$C$1077,0))*$E175*(1-$F175))</f>
        <v>0</v>
      </c>
      <c r="CU175" s="212">
        <f ca="1">(CU$129*INDEX('Term Pricing'!$G$898:$G$1077,MATCH('Project 3'!CU$8,'Term Pricing'!$C$898:$C$1077,0))*$E175*$F175)+(CU$129*INDEX('Term Pricing'!$H$898:$H$1077,MATCH('Project 3'!CU$8,'Term Pricing'!$C$898:$C$1077,0))*$E175*(1-$F175))</f>
        <v>0</v>
      </c>
      <c r="CV175" s="212">
        <f ca="1">(CV$129*INDEX('Term Pricing'!$G$898:$G$1077,MATCH('Project 3'!CV$8,'Term Pricing'!$C$898:$C$1077,0))*$E175*$F175)+(CV$129*INDEX('Term Pricing'!$H$898:$H$1077,MATCH('Project 3'!CV$8,'Term Pricing'!$C$898:$C$1077,0))*$E175*(1-$F175))</f>
        <v>0</v>
      </c>
      <c r="CW175" s="212">
        <f ca="1">(CW$129*INDEX('Term Pricing'!$G$898:$G$1077,MATCH('Project 3'!CW$8,'Term Pricing'!$C$898:$C$1077,0))*$E175*$F175)+(CW$129*INDEX('Term Pricing'!$H$898:$H$1077,MATCH('Project 3'!CW$8,'Term Pricing'!$C$898:$C$1077,0))*$E175*(1-$F175))</f>
        <v>0</v>
      </c>
      <c r="CX175" s="212">
        <f ca="1">(CX$129*INDEX('Term Pricing'!$G$898:$G$1077,MATCH('Project 3'!CX$8,'Term Pricing'!$C$898:$C$1077,0))*$E175*$F175)+(CX$129*INDEX('Term Pricing'!$H$898:$H$1077,MATCH('Project 3'!CX$8,'Term Pricing'!$C$898:$C$1077,0))*$E175*(1-$F175))</f>
        <v>0</v>
      </c>
      <c r="CY175" s="212">
        <f ca="1">(CY$129*INDEX('Term Pricing'!$G$898:$G$1077,MATCH('Project 3'!CY$8,'Term Pricing'!$C$898:$C$1077,0))*$E175*$F175)+(CY$129*INDEX('Term Pricing'!$H$898:$H$1077,MATCH('Project 3'!CY$8,'Term Pricing'!$C$898:$C$1077,0))*$E175*(1-$F175))</f>
        <v>0</v>
      </c>
      <c r="CZ175" s="212">
        <f ca="1">(CZ$129*INDEX('Term Pricing'!$G$898:$G$1077,MATCH('Project 3'!CZ$8,'Term Pricing'!$C$898:$C$1077,0))*$E175*$F175)+(CZ$129*INDEX('Term Pricing'!$H$898:$H$1077,MATCH('Project 3'!CZ$8,'Term Pricing'!$C$898:$C$1077,0))*$E175*(1-$F175))</f>
        <v>0</v>
      </c>
      <c r="DA175" s="212">
        <f ca="1">(DA$129*INDEX('Term Pricing'!$G$898:$G$1077,MATCH('Project 3'!DA$8,'Term Pricing'!$C$898:$C$1077,0))*$E175*$F175)+(DA$129*INDEX('Term Pricing'!$H$898:$H$1077,MATCH('Project 3'!DA$8,'Term Pricing'!$C$898:$C$1077,0))*$E175*(1-$F175))</f>
        <v>0</v>
      </c>
      <c r="DB175" s="212">
        <f ca="1">(DB$129*INDEX('Term Pricing'!$G$898:$G$1077,MATCH('Project 3'!DB$8,'Term Pricing'!$C$898:$C$1077,0))*$E175*$F175)+(DB$129*INDEX('Term Pricing'!$H$898:$H$1077,MATCH('Project 3'!DB$8,'Term Pricing'!$C$898:$C$1077,0))*$E175*(1-$F175))</f>
        <v>0</v>
      </c>
    </row>
    <row r="176" spans="1:106">
      <c r="A176" s="151"/>
      <c r="C176" s="34" t="s">
        <v>260</v>
      </c>
      <c r="E176" s="70">
        <f>Inputs!H114</f>
        <v>0.2</v>
      </c>
      <c r="F176" s="70">
        <f>Inputs!K114</f>
        <v>0.8</v>
      </c>
      <c r="G176" s="54" t="s">
        <v>83</v>
      </c>
      <c r="H176" s="272">
        <f ca="1">IFERROR(SUM($J176:$DB176)/(SUM($J$129:$DB$129)*E176),0)</f>
        <v>0</v>
      </c>
      <c r="I176" s="29"/>
      <c r="J176" s="212">
        <f ca="1">(J$129*INDEX('Term Pricing'!$G$1083:$G$1262,MATCH('Project 3'!J$8,'Term Pricing'!$C$1083:$C$1262,0))*$E176*$F176)+(J$129*INDEX('Term Pricing'!$H$1083:$H$1262,MATCH('Project 3'!J$8,'Term Pricing'!$C$1083:$C$1262,0))*$E176*(1-$F176))</f>
        <v>0</v>
      </c>
      <c r="K176" s="212">
        <f ca="1">(K$129*INDEX('Term Pricing'!$G$1083:$G$1262,MATCH('Project 3'!K$8,'Term Pricing'!$C$1083:$C$1262,0))*$E176*$F176)+(K$129*INDEX('Term Pricing'!$H$1083:$H$1262,MATCH('Project 3'!K$8,'Term Pricing'!$C$1083:$C$1262,0))*$E176*(1-$F176))</f>
        <v>0</v>
      </c>
      <c r="L176" s="212">
        <f ca="1">(L$129*INDEX('Term Pricing'!$G$1083:$G$1262,MATCH('Project 3'!L$8,'Term Pricing'!$C$1083:$C$1262,0))*$E176*$F176)+(L$129*INDEX('Term Pricing'!$H$1083:$H$1262,MATCH('Project 3'!L$8,'Term Pricing'!$C$1083:$C$1262,0))*$E176*(1-$F176))</f>
        <v>0</v>
      </c>
      <c r="M176" s="212">
        <f ca="1">(M$129*INDEX('Term Pricing'!$G$1083:$G$1262,MATCH('Project 3'!M$8,'Term Pricing'!$C$1083:$C$1262,0))*$E176*$F176)+(M$129*INDEX('Term Pricing'!$H$1083:$H$1262,MATCH('Project 3'!M$8,'Term Pricing'!$C$1083:$C$1262,0))*$E176*(1-$F176))</f>
        <v>0</v>
      </c>
      <c r="N176" s="212">
        <f ca="1">(N$129*INDEX('Term Pricing'!$G$1083:$G$1262,MATCH('Project 3'!N$8,'Term Pricing'!$C$1083:$C$1262,0))*$E176*$F176)+(N$129*INDEX('Term Pricing'!$H$1083:$H$1262,MATCH('Project 3'!N$8,'Term Pricing'!$C$1083:$C$1262,0))*$E176*(1-$F176))</f>
        <v>0</v>
      </c>
      <c r="O176" s="212">
        <f ca="1">(O$129*INDEX('Term Pricing'!$G$1083:$G$1262,MATCH('Project 3'!O$8,'Term Pricing'!$C$1083:$C$1262,0))*$E176*$F176)+(O$129*INDEX('Term Pricing'!$H$1083:$H$1262,MATCH('Project 3'!O$8,'Term Pricing'!$C$1083:$C$1262,0))*$E176*(1-$F176))</f>
        <v>0</v>
      </c>
      <c r="P176" s="212">
        <f ca="1">(P$129*INDEX('Term Pricing'!$G$1083:$G$1262,MATCH('Project 3'!P$8,'Term Pricing'!$C$1083:$C$1262,0))*$E176*$F176)+(P$129*INDEX('Term Pricing'!$H$1083:$H$1262,MATCH('Project 3'!P$8,'Term Pricing'!$C$1083:$C$1262,0))*$E176*(1-$F176))</f>
        <v>0</v>
      </c>
      <c r="Q176" s="212">
        <f ca="1">(Q$129*INDEX('Term Pricing'!$G$1083:$G$1262,MATCH('Project 3'!Q$8,'Term Pricing'!$C$1083:$C$1262,0))*$E176*$F176)+(Q$129*INDEX('Term Pricing'!$H$1083:$H$1262,MATCH('Project 3'!Q$8,'Term Pricing'!$C$1083:$C$1262,0))*$E176*(1-$F176))</f>
        <v>0</v>
      </c>
      <c r="R176" s="212">
        <f ca="1">(R$129*INDEX('Term Pricing'!$G$1083:$G$1262,MATCH('Project 3'!R$8,'Term Pricing'!$C$1083:$C$1262,0))*$E176*$F176)+(R$129*INDEX('Term Pricing'!$H$1083:$H$1262,MATCH('Project 3'!R$8,'Term Pricing'!$C$1083:$C$1262,0))*$E176*(1-$F176))</f>
        <v>0</v>
      </c>
      <c r="S176" s="212">
        <f ca="1">(S$129*INDEX('Term Pricing'!$G$1083:$G$1262,MATCH('Project 3'!S$8,'Term Pricing'!$C$1083:$C$1262,0))*$E176*$F176)+(S$129*INDEX('Term Pricing'!$H$1083:$H$1262,MATCH('Project 3'!S$8,'Term Pricing'!$C$1083:$C$1262,0))*$E176*(1-$F176))</f>
        <v>0</v>
      </c>
      <c r="T176" s="212">
        <f ca="1">(T$129*INDEX('Term Pricing'!$G$1083:$G$1262,MATCH('Project 3'!T$8,'Term Pricing'!$C$1083:$C$1262,0))*$E176*$F176)+(T$129*INDEX('Term Pricing'!$H$1083:$H$1262,MATCH('Project 3'!T$8,'Term Pricing'!$C$1083:$C$1262,0))*$E176*(1-$F176))</f>
        <v>0</v>
      </c>
      <c r="U176" s="212">
        <f ca="1">(U$129*INDEX('Term Pricing'!$G$1083:$G$1262,MATCH('Project 3'!U$8,'Term Pricing'!$C$1083:$C$1262,0))*$E176*$F176)+(U$129*INDEX('Term Pricing'!$H$1083:$H$1262,MATCH('Project 3'!U$8,'Term Pricing'!$C$1083:$C$1262,0))*$E176*(1-$F176))</f>
        <v>0</v>
      </c>
      <c r="V176" s="212">
        <f ca="1">(V$129*INDEX('Term Pricing'!$G$1083:$G$1262,MATCH('Project 3'!V$8,'Term Pricing'!$C$1083:$C$1262,0))*$E176*$F176)+(V$129*INDEX('Term Pricing'!$H$1083:$H$1262,MATCH('Project 3'!V$8,'Term Pricing'!$C$1083:$C$1262,0))*$E176*(1-$F176))</f>
        <v>0</v>
      </c>
      <c r="W176" s="212">
        <f ca="1">(W$129*INDEX('Term Pricing'!$G$1083:$G$1262,MATCH('Project 3'!W$8,'Term Pricing'!$C$1083:$C$1262,0))*$E176*$F176)+(W$129*INDEX('Term Pricing'!$H$1083:$H$1262,MATCH('Project 3'!W$8,'Term Pricing'!$C$1083:$C$1262,0))*$E176*(1-$F176))</f>
        <v>0</v>
      </c>
      <c r="X176" s="212">
        <f ca="1">(X$129*INDEX('Term Pricing'!$G$1083:$G$1262,MATCH('Project 3'!X$8,'Term Pricing'!$C$1083:$C$1262,0))*$E176*$F176)+(X$129*INDEX('Term Pricing'!$H$1083:$H$1262,MATCH('Project 3'!X$8,'Term Pricing'!$C$1083:$C$1262,0))*$E176*(1-$F176))</f>
        <v>0</v>
      </c>
      <c r="Y176" s="212">
        <f ca="1">(Y$129*INDEX('Term Pricing'!$G$1083:$G$1262,MATCH('Project 3'!Y$8,'Term Pricing'!$C$1083:$C$1262,0))*$E176*$F176)+(Y$129*INDEX('Term Pricing'!$H$1083:$H$1262,MATCH('Project 3'!Y$8,'Term Pricing'!$C$1083:$C$1262,0))*$E176*(1-$F176))</f>
        <v>0</v>
      </c>
      <c r="Z176" s="212">
        <f ca="1">(Z$129*INDEX('Term Pricing'!$G$1083:$G$1262,MATCH('Project 3'!Z$8,'Term Pricing'!$C$1083:$C$1262,0))*$E176*$F176)+(Z$129*INDEX('Term Pricing'!$H$1083:$H$1262,MATCH('Project 3'!Z$8,'Term Pricing'!$C$1083:$C$1262,0))*$E176*(1-$F176))</f>
        <v>0</v>
      </c>
      <c r="AA176" s="212">
        <f ca="1">(AA$129*INDEX('Term Pricing'!$G$1083:$G$1262,MATCH('Project 3'!AA$8,'Term Pricing'!$C$1083:$C$1262,0))*$E176*$F176)+(AA$129*INDEX('Term Pricing'!$H$1083:$H$1262,MATCH('Project 3'!AA$8,'Term Pricing'!$C$1083:$C$1262,0))*$E176*(1-$F176))</f>
        <v>0</v>
      </c>
      <c r="AB176" s="212">
        <f ca="1">(AB$129*INDEX('Term Pricing'!$G$1083:$G$1262,MATCH('Project 3'!AB$8,'Term Pricing'!$C$1083:$C$1262,0))*$E176*$F176)+(AB$129*INDEX('Term Pricing'!$H$1083:$H$1262,MATCH('Project 3'!AB$8,'Term Pricing'!$C$1083:$C$1262,0))*$E176*(1-$F176))</f>
        <v>0</v>
      </c>
      <c r="AC176" s="212">
        <f ca="1">(AC$129*INDEX('Term Pricing'!$G$1083:$G$1262,MATCH('Project 3'!AC$8,'Term Pricing'!$C$1083:$C$1262,0))*$E176*$F176)+(AC$129*INDEX('Term Pricing'!$H$1083:$H$1262,MATCH('Project 3'!AC$8,'Term Pricing'!$C$1083:$C$1262,0))*$E176*(1-$F176))</f>
        <v>0</v>
      </c>
      <c r="AD176" s="212">
        <f ca="1">(AD$129*INDEX('Term Pricing'!$G$1083:$G$1262,MATCH('Project 3'!AD$8,'Term Pricing'!$C$1083:$C$1262,0))*$E176*$F176)+(AD$129*INDEX('Term Pricing'!$H$1083:$H$1262,MATCH('Project 3'!AD$8,'Term Pricing'!$C$1083:$C$1262,0))*$E176*(1-$F176))</f>
        <v>0</v>
      </c>
      <c r="AE176" s="212">
        <f ca="1">(AE$129*INDEX('Term Pricing'!$G$1083:$G$1262,MATCH('Project 3'!AE$8,'Term Pricing'!$C$1083:$C$1262,0))*$E176*$F176)+(AE$129*INDEX('Term Pricing'!$H$1083:$H$1262,MATCH('Project 3'!AE$8,'Term Pricing'!$C$1083:$C$1262,0))*$E176*(1-$F176))</f>
        <v>0</v>
      </c>
      <c r="AF176" s="212">
        <f ca="1">(AF$129*INDEX('Term Pricing'!$G$1083:$G$1262,MATCH('Project 3'!AF$8,'Term Pricing'!$C$1083:$C$1262,0))*$E176*$F176)+(AF$129*INDEX('Term Pricing'!$H$1083:$H$1262,MATCH('Project 3'!AF$8,'Term Pricing'!$C$1083:$C$1262,0))*$E176*(1-$F176))</f>
        <v>0</v>
      </c>
      <c r="AG176" s="212">
        <f ca="1">(AG$129*INDEX('Term Pricing'!$G$1083:$G$1262,MATCH('Project 3'!AG$8,'Term Pricing'!$C$1083:$C$1262,0))*$E176*$F176)+(AG$129*INDEX('Term Pricing'!$H$1083:$H$1262,MATCH('Project 3'!AG$8,'Term Pricing'!$C$1083:$C$1262,0))*$E176*(1-$F176))</f>
        <v>0</v>
      </c>
      <c r="AH176" s="212">
        <f ca="1">(AH$129*INDEX('Term Pricing'!$G$1083:$G$1262,MATCH('Project 3'!AH$8,'Term Pricing'!$C$1083:$C$1262,0))*$E176*$F176)+(AH$129*INDEX('Term Pricing'!$H$1083:$H$1262,MATCH('Project 3'!AH$8,'Term Pricing'!$C$1083:$C$1262,0))*$E176*(1-$F176))</f>
        <v>0</v>
      </c>
      <c r="AI176" s="212">
        <f ca="1">(AI$129*INDEX('Term Pricing'!$G$1083:$G$1262,MATCH('Project 3'!AI$8,'Term Pricing'!$C$1083:$C$1262,0))*$E176*$F176)+(AI$129*INDEX('Term Pricing'!$H$1083:$H$1262,MATCH('Project 3'!AI$8,'Term Pricing'!$C$1083:$C$1262,0))*$E176*(1-$F176))</f>
        <v>0</v>
      </c>
      <c r="AJ176" s="212">
        <f ca="1">(AJ$129*INDEX('Term Pricing'!$G$1083:$G$1262,MATCH('Project 3'!AJ$8,'Term Pricing'!$C$1083:$C$1262,0))*$E176*$F176)+(AJ$129*INDEX('Term Pricing'!$H$1083:$H$1262,MATCH('Project 3'!AJ$8,'Term Pricing'!$C$1083:$C$1262,0))*$E176*(1-$F176))</f>
        <v>0</v>
      </c>
      <c r="AK176" s="212">
        <f ca="1">(AK$129*INDEX('Term Pricing'!$G$1083:$G$1262,MATCH('Project 3'!AK$8,'Term Pricing'!$C$1083:$C$1262,0))*$E176*$F176)+(AK$129*INDEX('Term Pricing'!$H$1083:$H$1262,MATCH('Project 3'!AK$8,'Term Pricing'!$C$1083:$C$1262,0))*$E176*(1-$F176))</f>
        <v>0</v>
      </c>
      <c r="AL176" s="212">
        <f ca="1">(AL$129*INDEX('Term Pricing'!$G$1083:$G$1262,MATCH('Project 3'!AL$8,'Term Pricing'!$C$1083:$C$1262,0))*$E176*$F176)+(AL$129*INDEX('Term Pricing'!$H$1083:$H$1262,MATCH('Project 3'!AL$8,'Term Pricing'!$C$1083:$C$1262,0))*$E176*(1-$F176))</f>
        <v>0</v>
      </c>
      <c r="AM176" s="212">
        <f ca="1">(AM$129*INDEX('Term Pricing'!$G$1083:$G$1262,MATCH('Project 3'!AM$8,'Term Pricing'!$C$1083:$C$1262,0))*$E176*$F176)+(AM$129*INDEX('Term Pricing'!$H$1083:$H$1262,MATCH('Project 3'!AM$8,'Term Pricing'!$C$1083:$C$1262,0))*$E176*(1-$F176))</f>
        <v>0</v>
      </c>
      <c r="AN176" s="212">
        <f ca="1">(AN$129*INDEX('Term Pricing'!$G$1083:$G$1262,MATCH('Project 3'!AN$8,'Term Pricing'!$C$1083:$C$1262,0))*$E176*$F176)+(AN$129*INDEX('Term Pricing'!$H$1083:$H$1262,MATCH('Project 3'!AN$8,'Term Pricing'!$C$1083:$C$1262,0))*$E176*(1-$F176))</f>
        <v>0</v>
      </c>
      <c r="AO176" s="212">
        <f ca="1">(AO$129*INDEX('Term Pricing'!$G$1083:$G$1262,MATCH('Project 3'!AO$8,'Term Pricing'!$C$1083:$C$1262,0))*$E176*$F176)+(AO$129*INDEX('Term Pricing'!$H$1083:$H$1262,MATCH('Project 3'!AO$8,'Term Pricing'!$C$1083:$C$1262,0))*$E176*(1-$F176))</f>
        <v>0</v>
      </c>
      <c r="AP176" s="212">
        <f ca="1">(AP$129*INDEX('Term Pricing'!$G$1083:$G$1262,MATCH('Project 3'!AP$8,'Term Pricing'!$C$1083:$C$1262,0))*$E176*$F176)+(AP$129*INDEX('Term Pricing'!$H$1083:$H$1262,MATCH('Project 3'!AP$8,'Term Pricing'!$C$1083:$C$1262,0))*$E176*(1-$F176))</f>
        <v>0</v>
      </c>
      <c r="AQ176" s="212">
        <f ca="1">(AQ$129*INDEX('Term Pricing'!$G$1083:$G$1262,MATCH('Project 3'!AQ$8,'Term Pricing'!$C$1083:$C$1262,0))*$E176*$F176)+(AQ$129*INDEX('Term Pricing'!$H$1083:$H$1262,MATCH('Project 3'!AQ$8,'Term Pricing'!$C$1083:$C$1262,0))*$E176*(1-$F176))</f>
        <v>0</v>
      </c>
      <c r="AR176" s="212">
        <f ca="1">(AR$129*INDEX('Term Pricing'!$G$1083:$G$1262,MATCH('Project 3'!AR$8,'Term Pricing'!$C$1083:$C$1262,0))*$E176*$F176)+(AR$129*INDEX('Term Pricing'!$H$1083:$H$1262,MATCH('Project 3'!AR$8,'Term Pricing'!$C$1083:$C$1262,0))*$E176*(1-$F176))</f>
        <v>0</v>
      </c>
      <c r="AS176" s="212">
        <f ca="1">(AS$129*INDEX('Term Pricing'!$G$1083:$G$1262,MATCH('Project 3'!AS$8,'Term Pricing'!$C$1083:$C$1262,0))*$E176*$F176)+(AS$129*INDEX('Term Pricing'!$H$1083:$H$1262,MATCH('Project 3'!AS$8,'Term Pricing'!$C$1083:$C$1262,0))*$E176*(1-$F176))</f>
        <v>0</v>
      </c>
      <c r="AT176" s="212">
        <f ca="1">(AT$129*INDEX('Term Pricing'!$G$1083:$G$1262,MATCH('Project 3'!AT$8,'Term Pricing'!$C$1083:$C$1262,0))*$E176*$F176)+(AT$129*INDEX('Term Pricing'!$H$1083:$H$1262,MATCH('Project 3'!AT$8,'Term Pricing'!$C$1083:$C$1262,0))*$E176*(1-$F176))</f>
        <v>0</v>
      </c>
      <c r="AU176" s="212">
        <f ca="1">(AU$129*INDEX('Term Pricing'!$G$1083:$G$1262,MATCH('Project 3'!AU$8,'Term Pricing'!$C$1083:$C$1262,0))*$E176*$F176)+(AU$129*INDEX('Term Pricing'!$H$1083:$H$1262,MATCH('Project 3'!AU$8,'Term Pricing'!$C$1083:$C$1262,0))*$E176*(1-$F176))</f>
        <v>0</v>
      </c>
      <c r="AV176" s="212">
        <f ca="1">(AV$129*INDEX('Term Pricing'!$G$1083:$G$1262,MATCH('Project 3'!AV$8,'Term Pricing'!$C$1083:$C$1262,0))*$E176*$F176)+(AV$129*INDEX('Term Pricing'!$H$1083:$H$1262,MATCH('Project 3'!AV$8,'Term Pricing'!$C$1083:$C$1262,0))*$E176*(1-$F176))</f>
        <v>0</v>
      </c>
      <c r="AW176" s="212">
        <f ca="1">(AW$129*INDEX('Term Pricing'!$G$1083:$G$1262,MATCH('Project 3'!AW$8,'Term Pricing'!$C$1083:$C$1262,0))*$E176*$F176)+(AW$129*INDEX('Term Pricing'!$H$1083:$H$1262,MATCH('Project 3'!AW$8,'Term Pricing'!$C$1083:$C$1262,0))*$E176*(1-$F176))</f>
        <v>0</v>
      </c>
      <c r="AX176" s="212">
        <f ca="1">(AX$129*INDEX('Term Pricing'!$G$1083:$G$1262,MATCH('Project 3'!AX$8,'Term Pricing'!$C$1083:$C$1262,0))*$E176*$F176)+(AX$129*INDEX('Term Pricing'!$H$1083:$H$1262,MATCH('Project 3'!AX$8,'Term Pricing'!$C$1083:$C$1262,0))*$E176*(1-$F176))</f>
        <v>0</v>
      </c>
      <c r="AY176" s="212">
        <f ca="1">(AY$129*INDEX('Term Pricing'!$G$1083:$G$1262,MATCH('Project 3'!AY$8,'Term Pricing'!$C$1083:$C$1262,0))*$E176*$F176)+(AY$129*INDEX('Term Pricing'!$H$1083:$H$1262,MATCH('Project 3'!AY$8,'Term Pricing'!$C$1083:$C$1262,0))*$E176*(1-$F176))</f>
        <v>0</v>
      </c>
      <c r="AZ176" s="212">
        <f ca="1">(AZ$129*INDEX('Term Pricing'!$G$1083:$G$1262,MATCH('Project 3'!AZ$8,'Term Pricing'!$C$1083:$C$1262,0))*$E176*$F176)+(AZ$129*INDEX('Term Pricing'!$H$1083:$H$1262,MATCH('Project 3'!AZ$8,'Term Pricing'!$C$1083:$C$1262,0))*$E176*(1-$F176))</f>
        <v>0</v>
      </c>
      <c r="BA176" s="212">
        <f ca="1">(BA$129*INDEX('Term Pricing'!$G$1083:$G$1262,MATCH('Project 3'!BA$8,'Term Pricing'!$C$1083:$C$1262,0))*$E176*$F176)+(BA$129*INDEX('Term Pricing'!$H$1083:$H$1262,MATCH('Project 3'!BA$8,'Term Pricing'!$C$1083:$C$1262,0))*$E176*(1-$F176))</f>
        <v>0</v>
      </c>
      <c r="BB176" s="212">
        <f ca="1">(BB$129*INDEX('Term Pricing'!$G$1083:$G$1262,MATCH('Project 3'!BB$8,'Term Pricing'!$C$1083:$C$1262,0))*$E176*$F176)+(BB$129*INDEX('Term Pricing'!$H$1083:$H$1262,MATCH('Project 3'!BB$8,'Term Pricing'!$C$1083:$C$1262,0))*$E176*(1-$F176))</f>
        <v>0</v>
      </c>
      <c r="BC176" s="212">
        <f ca="1">(BC$129*INDEX('Term Pricing'!$G$1083:$G$1262,MATCH('Project 3'!BC$8,'Term Pricing'!$C$1083:$C$1262,0))*$E176*$F176)+(BC$129*INDEX('Term Pricing'!$H$1083:$H$1262,MATCH('Project 3'!BC$8,'Term Pricing'!$C$1083:$C$1262,0))*$E176*(1-$F176))</f>
        <v>0</v>
      </c>
      <c r="BD176" s="212">
        <f ca="1">(BD$129*INDEX('Term Pricing'!$G$1083:$G$1262,MATCH('Project 3'!BD$8,'Term Pricing'!$C$1083:$C$1262,0))*$E176*$F176)+(BD$129*INDEX('Term Pricing'!$H$1083:$H$1262,MATCH('Project 3'!BD$8,'Term Pricing'!$C$1083:$C$1262,0))*$E176*(1-$F176))</f>
        <v>0</v>
      </c>
      <c r="BE176" s="212">
        <f ca="1">(BE$129*INDEX('Term Pricing'!$G$1083:$G$1262,MATCH('Project 3'!BE$8,'Term Pricing'!$C$1083:$C$1262,0))*$E176*$F176)+(BE$129*INDEX('Term Pricing'!$H$1083:$H$1262,MATCH('Project 3'!BE$8,'Term Pricing'!$C$1083:$C$1262,0))*$E176*(1-$F176))</f>
        <v>0</v>
      </c>
      <c r="BF176" s="212">
        <f ca="1">(BF$129*INDEX('Term Pricing'!$G$1083:$G$1262,MATCH('Project 3'!BF$8,'Term Pricing'!$C$1083:$C$1262,0))*$E176*$F176)+(BF$129*INDEX('Term Pricing'!$H$1083:$H$1262,MATCH('Project 3'!BF$8,'Term Pricing'!$C$1083:$C$1262,0))*$E176*(1-$F176))</f>
        <v>0</v>
      </c>
      <c r="BG176" s="212">
        <f ca="1">(BG$129*INDEX('Term Pricing'!$G$1083:$G$1262,MATCH('Project 3'!BG$8,'Term Pricing'!$C$1083:$C$1262,0))*$E176*$F176)+(BG$129*INDEX('Term Pricing'!$H$1083:$H$1262,MATCH('Project 3'!BG$8,'Term Pricing'!$C$1083:$C$1262,0))*$E176*(1-$F176))</f>
        <v>0</v>
      </c>
      <c r="BH176" s="212">
        <f ca="1">(BH$129*INDEX('Term Pricing'!$G$1083:$G$1262,MATCH('Project 3'!BH$8,'Term Pricing'!$C$1083:$C$1262,0))*$E176*$F176)+(BH$129*INDEX('Term Pricing'!$H$1083:$H$1262,MATCH('Project 3'!BH$8,'Term Pricing'!$C$1083:$C$1262,0))*$E176*(1-$F176))</f>
        <v>0</v>
      </c>
      <c r="BI176" s="212">
        <f ca="1">(BI$129*INDEX('Term Pricing'!$G$1083:$G$1262,MATCH('Project 3'!BI$8,'Term Pricing'!$C$1083:$C$1262,0))*$E176*$F176)+(BI$129*INDEX('Term Pricing'!$H$1083:$H$1262,MATCH('Project 3'!BI$8,'Term Pricing'!$C$1083:$C$1262,0))*$E176*(1-$F176))</f>
        <v>0</v>
      </c>
      <c r="BJ176" s="212">
        <f ca="1">(BJ$129*INDEX('Term Pricing'!$G$1083:$G$1262,MATCH('Project 3'!BJ$8,'Term Pricing'!$C$1083:$C$1262,0))*$E176*$F176)+(BJ$129*INDEX('Term Pricing'!$H$1083:$H$1262,MATCH('Project 3'!BJ$8,'Term Pricing'!$C$1083:$C$1262,0))*$E176*(1-$F176))</f>
        <v>0</v>
      </c>
      <c r="BK176" s="212">
        <f ca="1">(BK$129*INDEX('Term Pricing'!$G$1083:$G$1262,MATCH('Project 3'!BK$8,'Term Pricing'!$C$1083:$C$1262,0))*$E176*$F176)+(BK$129*INDEX('Term Pricing'!$H$1083:$H$1262,MATCH('Project 3'!BK$8,'Term Pricing'!$C$1083:$C$1262,0))*$E176*(1-$F176))</f>
        <v>0</v>
      </c>
      <c r="BL176" s="212">
        <f ca="1">(BL$129*INDEX('Term Pricing'!$G$1083:$G$1262,MATCH('Project 3'!BL$8,'Term Pricing'!$C$1083:$C$1262,0))*$E176*$F176)+(BL$129*INDEX('Term Pricing'!$H$1083:$H$1262,MATCH('Project 3'!BL$8,'Term Pricing'!$C$1083:$C$1262,0))*$E176*(1-$F176))</f>
        <v>0</v>
      </c>
      <c r="BM176" s="212">
        <f ca="1">(BM$129*INDEX('Term Pricing'!$G$1083:$G$1262,MATCH('Project 3'!BM$8,'Term Pricing'!$C$1083:$C$1262,0))*$E176*$F176)+(BM$129*INDEX('Term Pricing'!$H$1083:$H$1262,MATCH('Project 3'!BM$8,'Term Pricing'!$C$1083:$C$1262,0))*$E176*(1-$F176))</f>
        <v>0</v>
      </c>
      <c r="BN176" s="212">
        <f ca="1">(BN$129*INDEX('Term Pricing'!$G$1083:$G$1262,MATCH('Project 3'!BN$8,'Term Pricing'!$C$1083:$C$1262,0))*$E176*$F176)+(BN$129*INDEX('Term Pricing'!$H$1083:$H$1262,MATCH('Project 3'!BN$8,'Term Pricing'!$C$1083:$C$1262,0))*$E176*(1-$F176))</f>
        <v>0</v>
      </c>
      <c r="BO176" s="212">
        <f ca="1">(BO$129*INDEX('Term Pricing'!$G$1083:$G$1262,MATCH('Project 3'!BO$8,'Term Pricing'!$C$1083:$C$1262,0))*$E176*$F176)+(BO$129*INDEX('Term Pricing'!$H$1083:$H$1262,MATCH('Project 3'!BO$8,'Term Pricing'!$C$1083:$C$1262,0))*$E176*(1-$F176))</f>
        <v>0</v>
      </c>
      <c r="BP176" s="212">
        <f ca="1">(BP$129*INDEX('Term Pricing'!$G$1083:$G$1262,MATCH('Project 3'!BP$8,'Term Pricing'!$C$1083:$C$1262,0))*$E176*$F176)+(BP$129*INDEX('Term Pricing'!$H$1083:$H$1262,MATCH('Project 3'!BP$8,'Term Pricing'!$C$1083:$C$1262,0))*$E176*(1-$F176))</f>
        <v>0</v>
      </c>
      <c r="BQ176" s="212">
        <f ca="1">(BQ$129*INDEX('Term Pricing'!$G$1083:$G$1262,MATCH('Project 3'!BQ$8,'Term Pricing'!$C$1083:$C$1262,0))*$E176*$F176)+(BQ$129*INDEX('Term Pricing'!$H$1083:$H$1262,MATCH('Project 3'!BQ$8,'Term Pricing'!$C$1083:$C$1262,0))*$E176*(1-$F176))</f>
        <v>0</v>
      </c>
      <c r="BR176" s="212">
        <f ca="1">(BR$129*INDEX('Term Pricing'!$G$1083:$G$1262,MATCH('Project 3'!BR$8,'Term Pricing'!$C$1083:$C$1262,0))*$E176*$F176)+(BR$129*INDEX('Term Pricing'!$H$1083:$H$1262,MATCH('Project 3'!BR$8,'Term Pricing'!$C$1083:$C$1262,0))*$E176*(1-$F176))</f>
        <v>0</v>
      </c>
      <c r="BS176" s="212">
        <f ca="1">(BS$129*INDEX('Term Pricing'!$G$1083:$G$1262,MATCH('Project 3'!BS$8,'Term Pricing'!$C$1083:$C$1262,0))*$E176*$F176)+(BS$129*INDEX('Term Pricing'!$H$1083:$H$1262,MATCH('Project 3'!BS$8,'Term Pricing'!$C$1083:$C$1262,0))*$E176*(1-$F176))</f>
        <v>0</v>
      </c>
      <c r="BT176" s="212">
        <f ca="1">(BT$129*INDEX('Term Pricing'!$G$1083:$G$1262,MATCH('Project 3'!BT$8,'Term Pricing'!$C$1083:$C$1262,0))*$E176*$F176)+(BT$129*INDEX('Term Pricing'!$H$1083:$H$1262,MATCH('Project 3'!BT$8,'Term Pricing'!$C$1083:$C$1262,0))*$E176*(1-$F176))</f>
        <v>0</v>
      </c>
      <c r="BU176" s="212">
        <f ca="1">(BU$129*INDEX('Term Pricing'!$G$1083:$G$1262,MATCH('Project 3'!BU$8,'Term Pricing'!$C$1083:$C$1262,0))*$E176*$F176)+(BU$129*INDEX('Term Pricing'!$H$1083:$H$1262,MATCH('Project 3'!BU$8,'Term Pricing'!$C$1083:$C$1262,0))*$E176*(1-$F176))</f>
        <v>0</v>
      </c>
      <c r="BV176" s="212">
        <f ca="1">(BV$129*INDEX('Term Pricing'!$G$1083:$G$1262,MATCH('Project 3'!BV$8,'Term Pricing'!$C$1083:$C$1262,0))*$E176*$F176)+(BV$129*INDEX('Term Pricing'!$H$1083:$H$1262,MATCH('Project 3'!BV$8,'Term Pricing'!$C$1083:$C$1262,0))*$E176*(1-$F176))</f>
        <v>0</v>
      </c>
      <c r="BW176" s="212">
        <f ca="1">(BW$129*INDEX('Term Pricing'!$G$1083:$G$1262,MATCH('Project 3'!BW$8,'Term Pricing'!$C$1083:$C$1262,0))*$E176*$F176)+(BW$129*INDEX('Term Pricing'!$H$1083:$H$1262,MATCH('Project 3'!BW$8,'Term Pricing'!$C$1083:$C$1262,0))*$E176*(1-$F176))</f>
        <v>0</v>
      </c>
      <c r="BX176" s="212">
        <f ca="1">(BX$129*INDEX('Term Pricing'!$G$1083:$G$1262,MATCH('Project 3'!BX$8,'Term Pricing'!$C$1083:$C$1262,0))*$E176*$F176)+(BX$129*INDEX('Term Pricing'!$H$1083:$H$1262,MATCH('Project 3'!BX$8,'Term Pricing'!$C$1083:$C$1262,0))*$E176*(1-$F176))</f>
        <v>0</v>
      </c>
      <c r="BY176" s="212">
        <f ca="1">(BY$129*INDEX('Term Pricing'!$G$1083:$G$1262,MATCH('Project 3'!BY$8,'Term Pricing'!$C$1083:$C$1262,0))*$E176*$F176)+(BY$129*INDEX('Term Pricing'!$H$1083:$H$1262,MATCH('Project 3'!BY$8,'Term Pricing'!$C$1083:$C$1262,0))*$E176*(1-$F176))</f>
        <v>0</v>
      </c>
      <c r="BZ176" s="212">
        <f ca="1">(BZ$129*INDEX('Term Pricing'!$G$1083:$G$1262,MATCH('Project 3'!BZ$8,'Term Pricing'!$C$1083:$C$1262,0))*$E176*$F176)+(BZ$129*INDEX('Term Pricing'!$H$1083:$H$1262,MATCH('Project 3'!BZ$8,'Term Pricing'!$C$1083:$C$1262,0))*$E176*(1-$F176))</f>
        <v>0</v>
      </c>
      <c r="CA176" s="212">
        <f ca="1">(CA$129*INDEX('Term Pricing'!$G$1083:$G$1262,MATCH('Project 3'!CA$8,'Term Pricing'!$C$1083:$C$1262,0))*$E176*$F176)+(CA$129*INDEX('Term Pricing'!$H$1083:$H$1262,MATCH('Project 3'!CA$8,'Term Pricing'!$C$1083:$C$1262,0))*$E176*(1-$F176))</f>
        <v>0</v>
      </c>
      <c r="CB176" s="212">
        <f ca="1">(CB$129*INDEX('Term Pricing'!$G$1083:$G$1262,MATCH('Project 3'!CB$8,'Term Pricing'!$C$1083:$C$1262,0))*$E176*$F176)+(CB$129*INDEX('Term Pricing'!$H$1083:$H$1262,MATCH('Project 3'!CB$8,'Term Pricing'!$C$1083:$C$1262,0))*$E176*(1-$F176))</f>
        <v>0</v>
      </c>
      <c r="CC176" s="212">
        <f ca="1">(CC$129*INDEX('Term Pricing'!$G$1083:$G$1262,MATCH('Project 3'!CC$8,'Term Pricing'!$C$1083:$C$1262,0))*$E176*$F176)+(CC$129*INDEX('Term Pricing'!$H$1083:$H$1262,MATCH('Project 3'!CC$8,'Term Pricing'!$C$1083:$C$1262,0))*$E176*(1-$F176))</f>
        <v>0</v>
      </c>
      <c r="CD176" s="212">
        <f ca="1">(CD$129*INDEX('Term Pricing'!$G$1083:$G$1262,MATCH('Project 3'!CD$8,'Term Pricing'!$C$1083:$C$1262,0))*$E176*$F176)+(CD$129*INDEX('Term Pricing'!$H$1083:$H$1262,MATCH('Project 3'!CD$8,'Term Pricing'!$C$1083:$C$1262,0))*$E176*(1-$F176))</f>
        <v>0</v>
      </c>
      <c r="CE176" s="212">
        <f ca="1">(CE$129*INDEX('Term Pricing'!$G$1083:$G$1262,MATCH('Project 3'!CE$8,'Term Pricing'!$C$1083:$C$1262,0))*$E176*$F176)+(CE$129*INDEX('Term Pricing'!$H$1083:$H$1262,MATCH('Project 3'!CE$8,'Term Pricing'!$C$1083:$C$1262,0))*$E176*(1-$F176))</f>
        <v>0</v>
      </c>
      <c r="CF176" s="212">
        <f ca="1">(CF$129*INDEX('Term Pricing'!$G$1083:$G$1262,MATCH('Project 3'!CF$8,'Term Pricing'!$C$1083:$C$1262,0))*$E176*$F176)+(CF$129*INDEX('Term Pricing'!$H$1083:$H$1262,MATCH('Project 3'!CF$8,'Term Pricing'!$C$1083:$C$1262,0))*$E176*(1-$F176))</f>
        <v>0</v>
      </c>
      <c r="CG176" s="212">
        <f ca="1">(CG$129*INDEX('Term Pricing'!$G$1083:$G$1262,MATCH('Project 3'!CG$8,'Term Pricing'!$C$1083:$C$1262,0))*$E176*$F176)+(CG$129*INDEX('Term Pricing'!$H$1083:$H$1262,MATCH('Project 3'!CG$8,'Term Pricing'!$C$1083:$C$1262,0))*$E176*(1-$F176))</f>
        <v>0</v>
      </c>
      <c r="CH176" s="212">
        <f ca="1">(CH$129*INDEX('Term Pricing'!$G$1083:$G$1262,MATCH('Project 3'!CH$8,'Term Pricing'!$C$1083:$C$1262,0))*$E176*$F176)+(CH$129*INDEX('Term Pricing'!$H$1083:$H$1262,MATCH('Project 3'!CH$8,'Term Pricing'!$C$1083:$C$1262,0))*$E176*(1-$F176))</f>
        <v>0</v>
      </c>
      <c r="CI176" s="212">
        <f ca="1">(CI$129*INDEX('Term Pricing'!$G$1083:$G$1262,MATCH('Project 3'!CI$8,'Term Pricing'!$C$1083:$C$1262,0))*$E176*$F176)+(CI$129*INDEX('Term Pricing'!$H$1083:$H$1262,MATCH('Project 3'!CI$8,'Term Pricing'!$C$1083:$C$1262,0))*$E176*(1-$F176))</f>
        <v>0</v>
      </c>
      <c r="CJ176" s="212">
        <f ca="1">(CJ$129*INDEX('Term Pricing'!$G$1083:$G$1262,MATCH('Project 3'!CJ$8,'Term Pricing'!$C$1083:$C$1262,0))*$E176*$F176)+(CJ$129*INDEX('Term Pricing'!$H$1083:$H$1262,MATCH('Project 3'!CJ$8,'Term Pricing'!$C$1083:$C$1262,0))*$E176*(1-$F176))</f>
        <v>0</v>
      </c>
      <c r="CK176" s="212">
        <f ca="1">(CK$129*INDEX('Term Pricing'!$G$1083:$G$1262,MATCH('Project 3'!CK$8,'Term Pricing'!$C$1083:$C$1262,0))*$E176*$F176)+(CK$129*INDEX('Term Pricing'!$H$1083:$H$1262,MATCH('Project 3'!CK$8,'Term Pricing'!$C$1083:$C$1262,0))*$E176*(1-$F176))</f>
        <v>0</v>
      </c>
      <c r="CL176" s="212">
        <f ca="1">(CL$129*INDEX('Term Pricing'!$G$1083:$G$1262,MATCH('Project 3'!CL$8,'Term Pricing'!$C$1083:$C$1262,0))*$E176*$F176)+(CL$129*INDEX('Term Pricing'!$H$1083:$H$1262,MATCH('Project 3'!CL$8,'Term Pricing'!$C$1083:$C$1262,0))*$E176*(1-$F176))</f>
        <v>0</v>
      </c>
      <c r="CM176" s="212">
        <f ca="1">(CM$129*INDEX('Term Pricing'!$G$1083:$G$1262,MATCH('Project 3'!CM$8,'Term Pricing'!$C$1083:$C$1262,0))*$E176*$F176)+(CM$129*INDEX('Term Pricing'!$H$1083:$H$1262,MATCH('Project 3'!CM$8,'Term Pricing'!$C$1083:$C$1262,0))*$E176*(1-$F176))</f>
        <v>0</v>
      </c>
      <c r="CN176" s="212">
        <f ca="1">(CN$129*INDEX('Term Pricing'!$G$1083:$G$1262,MATCH('Project 3'!CN$8,'Term Pricing'!$C$1083:$C$1262,0))*$E176*$F176)+(CN$129*INDEX('Term Pricing'!$H$1083:$H$1262,MATCH('Project 3'!CN$8,'Term Pricing'!$C$1083:$C$1262,0))*$E176*(1-$F176))</f>
        <v>0</v>
      </c>
      <c r="CO176" s="212">
        <f ca="1">(CO$129*INDEX('Term Pricing'!$G$1083:$G$1262,MATCH('Project 3'!CO$8,'Term Pricing'!$C$1083:$C$1262,0))*$E176*$F176)+(CO$129*INDEX('Term Pricing'!$H$1083:$H$1262,MATCH('Project 3'!CO$8,'Term Pricing'!$C$1083:$C$1262,0))*$E176*(1-$F176))</f>
        <v>0</v>
      </c>
      <c r="CP176" s="212">
        <f ca="1">(CP$129*INDEX('Term Pricing'!$G$1083:$G$1262,MATCH('Project 3'!CP$8,'Term Pricing'!$C$1083:$C$1262,0))*$E176*$F176)+(CP$129*INDEX('Term Pricing'!$H$1083:$H$1262,MATCH('Project 3'!CP$8,'Term Pricing'!$C$1083:$C$1262,0))*$E176*(1-$F176))</f>
        <v>0</v>
      </c>
      <c r="CQ176" s="212">
        <f ca="1">(CQ$129*INDEX('Term Pricing'!$G$1083:$G$1262,MATCH('Project 3'!CQ$8,'Term Pricing'!$C$1083:$C$1262,0))*$E176*$F176)+(CQ$129*INDEX('Term Pricing'!$H$1083:$H$1262,MATCH('Project 3'!CQ$8,'Term Pricing'!$C$1083:$C$1262,0))*$E176*(1-$F176))</f>
        <v>0</v>
      </c>
      <c r="CR176" s="212">
        <f ca="1">(CR$129*INDEX('Term Pricing'!$G$1083:$G$1262,MATCH('Project 3'!CR$8,'Term Pricing'!$C$1083:$C$1262,0))*$E176*$F176)+(CR$129*INDEX('Term Pricing'!$H$1083:$H$1262,MATCH('Project 3'!CR$8,'Term Pricing'!$C$1083:$C$1262,0))*$E176*(1-$F176))</f>
        <v>0</v>
      </c>
      <c r="CS176" s="212">
        <f ca="1">(CS$129*INDEX('Term Pricing'!$G$1083:$G$1262,MATCH('Project 3'!CS$8,'Term Pricing'!$C$1083:$C$1262,0))*$E176*$F176)+(CS$129*INDEX('Term Pricing'!$H$1083:$H$1262,MATCH('Project 3'!CS$8,'Term Pricing'!$C$1083:$C$1262,0))*$E176*(1-$F176))</f>
        <v>0</v>
      </c>
      <c r="CT176" s="212">
        <f ca="1">(CT$129*INDEX('Term Pricing'!$G$1083:$G$1262,MATCH('Project 3'!CT$8,'Term Pricing'!$C$1083:$C$1262,0))*$E176*$F176)+(CT$129*INDEX('Term Pricing'!$H$1083:$H$1262,MATCH('Project 3'!CT$8,'Term Pricing'!$C$1083:$C$1262,0))*$E176*(1-$F176))</f>
        <v>0</v>
      </c>
      <c r="CU176" s="212">
        <f ca="1">(CU$129*INDEX('Term Pricing'!$G$1083:$G$1262,MATCH('Project 3'!CU$8,'Term Pricing'!$C$1083:$C$1262,0))*$E176*$F176)+(CU$129*INDEX('Term Pricing'!$H$1083:$H$1262,MATCH('Project 3'!CU$8,'Term Pricing'!$C$1083:$C$1262,0))*$E176*(1-$F176))</f>
        <v>0</v>
      </c>
      <c r="CV176" s="212">
        <f ca="1">(CV$129*INDEX('Term Pricing'!$G$1083:$G$1262,MATCH('Project 3'!CV$8,'Term Pricing'!$C$1083:$C$1262,0))*$E176*$F176)+(CV$129*INDEX('Term Pricing'!$H$1083:$H$1262,MATCH('Project 3'!CV$8,'Term Pricing'!$C$1083:$C$1262,0))*$E176*(1-$F176))</f>
        <v>0</v>
      </c>
      <c r="CW176" s="212">
        <f ca="1">(CW$129*INDEX('Term Pricing'!$G$1083:$G$1262,MATCH('Project 3'!CW$8,'Term Pricing'!$C$1083:$C$1262,0))*$E176*$F176)+(CW$129*INDEX('Term Pricing'!$H$1083:$H$1262,MATCH('Project 3'!CW$8,'Term Pricing'!$C$1083:$C$1262,0))*$E176*(1-$F176))</f>
        <v>0</v>
      </c>
      <c r="CX176" s="212">
        <f ca="1">(CX$129*INDEX('Term Pricing'!$G$1083:$G$1262,MATCH('Project 3'!CX$8,'Term Pricing'!$C$1083:$C$1262,0))*$E176*$F176)+(CX$129*INDEX('Term Pricing'!$H$1083:$H$1262,MATCH('Project 3'!CX$8,'Term Pricing'!$C$1083:$C$1262,0))*$E176*(1-$F176))</f>
        <v>0</v>
      </c>
      <c r="CY176" s="212">
        <f ca="1">(CY$129*INDEX('Term Pricing'!$G$1083:$G$1262,MATCH('Project 3'!CY$8,'Term Pricing'!$C$1083:$C$1262,0))*$E176*$F176)+(CY$129*INDEX('Term Pricing'!$H$1083:$H$1262,MATCH('Project 3'!CY$8,'Term Pricing'!$C$1083:$C$1262,0))*$E176*(1-$F176))</f>
        <v>0</v>
      </c>
      <c r="CZ176" s="212">
        <f ca="1">(CZ$129*INDEX('Term Pricing'!$G$1083:$G$1262,MATCH('Project 3'!CZ$8,'Term Pricing'!$C$1083:$C$1262,0))*$E176*$F176)+(CZ$129*INDEX('Term Pricing'!$H$1083:$H$1262,MATCH('Project 3'!CZ$8,'Term Pricing'!$C$1083:$C$1262,0))*$E176*(1-$F176))</f>
        <v>0</v>
      </c>
      <c r="DA176" s="212">
        <f ca="1">(DA$129*INDEX('Term Pricing'!$G$1083:$G$1262,MATCH('Project 3'!DA$8,'Term Pricing'!$C$1083:$C$1262,0))*$E176*$F176)+(DA$129*INDEX('Term Pricing'!$H$1083:$H$1262,MATCH('Project 3'!DA$8,'Term Pricing'!$C$1083:$C$1262,0))*$E176*(1-$F176))</f>
        <v>0</v>
      </c>
      <c r="DB176" s="212">
        <f ca="1">(DB$129*INDEX('Term Pricing'!$G$1083:$G$1262,MATCH('Project 3'!DB$8,'Term Pricing'!$C$1083:$C$1262,0))*$E176*$F176)+(DB$129*INDEX('Term Pricing'!$H$1083:$H$1262,MATCH('Project 3'!DB$8,'Term Pricing'!$C$1083:$C$1262,0))*$E176*(1-$F176))</f>
        <v>0</v>
      </c>
    </row>
    <row r="177" spans="1:106">
      <c r="A177" s="151"/>
      <c r="C177" s="34" t="s">
        <v>263</v>
      </c>
      <c r="E177" s="70">
        <f>Inputs!H115</f>
        <v>0.2</v>
      </c>
      <c r="F177" s="70">
        <f>Inputs!K115</f>
        <v>0.8</v>
      </c>
      <c r="G177" s="54" t="s">
        <v>83</v>
      </c>
      <c r="H177" s="272">
        <f ca="1">IFERROR(SUM($J177:$DB177)/(SUM($J$129:$DB$129)*E177),0)</f>
        <v>0</v>
      </c>
      <c r="I177" s="29"/>
      <c r="J177" s="212">
        <f ca="1">(J$129*INDEX('Term Pricing'!$G$1268:$G$1447,MATCH('Project 3'!J$8,'Term Pricing'!$C$1268:$C$1447,0))*$E177*$F177)+(J$129*INDEX('Term Pricing'!$H$1268:$H$1447,MATCH('Project 3'!J$8,'Term Pricing'!$C$1268:$C$1447,0))*$E177*(1-$F177))</f>
        <v>0</v>
      </c>
      <c r="K177" s="212">
        <f ca="1">(K$129*INDEX('Term Pricing'!$G$1268:$G$1447,MATCH('Project 3'!K$8,'Term Pricing'!$C$1268:$C$1447,0))*$E177*$F177)+(K$129*INDEX('Term Pricing'!$H$1268:$H$1447,MATCH('Project 3'!K$8,'Term Pricing'!$C$1268:$C$1447,0))*$E177*(1-$F177))</f>
        <v>0</v>
      </c>
      <c r="L177" s="212">
        <f ca="1">(L$129*INDEX('Term Pricing'!$G$1268:$G$1447,MATCH('Project 3'!L$8,'Term Pricing'!$C$1268:$C$1447,0))*$E177*$F177)+(L$129*INDEX('Term Pricing'!$H$1268:$H$1447,MATCH('Project 3'!L$8,'Term Pricing'!$C$1268:$C$1447,0))*$E177*(1-$F177))</f>
        <v>0</v>
      </c>
      <c r="M177" s="212">
        <f ca="1">(M$129*INDEX('Term Pricing'!$G$1268:$G$1447,MATCH('Project 3'!M$8,'Term Pricing'!$C$1268:$C$1447,0))*$E177*$F177)+(M$129*INDEX('Term Pricing'!$H$1268:$H$1447,MATCH('Project 3'!M$8,'Term Pricing'!$C$1268:$C$1447,0))*$E177*(1-$F177))</f>
        <v>0</v>
      </c>
      <c r="N177" s="212">
        <f ca="1">(N$129*INDEX('Term Pricing'!$G$1268:$G$1447,MATCH('Project 3'!N$8,'Term Pricing'!$C$1268:$C$1447,0))*$E177*$F177)+(N$129*INDEX('Term Pricing'!$H$1268:$H$1447,MATCH('Project 3'!N$8,'Term Pricing'!$C$1268:$C$1447,0))*$E177*(1-$F177))</f>
        <v>0</v>
      </c>
      <c r="O177" s="212">
        <f ca="1">(O$129*INDEX('Term Pricing'!$G$1268:$G$1447,MATCH('Project 3'!O$8,'Term Pricing'!$C$1268:$C$1447,0))*$E177*$F177)+(O$129*INDEX('Term Pricing'!$H$1268:$H$1447,MATCH('Project 3'!O$8,'Term Pricing'!$C$1268:$C$1447,0))*$E177*(1-$F177))</f>
        <v>0</v>
      </c>
      <c r="P177" s="212">
        <f ca="1">(P$129*INDEX('Term Pricing'!$G$1268:$G$1447,MATCH('Project 3'!P$8,'Term Pricing'!$C$1268:$C$1447,0))*$E177*$F177)+(P$129*INDEX('Term Pricing'!$H$1268:$H$1447,MATCH('Project 3'!P$8,'Term Pricing'!$C$1268:$C$1447,0))*$E177*(1-$F177))</f>
        <v>0</v>
      </c>
      <c r="Q177" s="212">
        <f ca="1">(Q$129*INDEX('Term Pricing'!$G$1268:$G$1447,MATCH('Project 3'!Q$8,'Term Pricing'!$C$1268:$C$1447,0))*$E177*$F177)+(Q$129*INDEX('Term Pricing'!$H$1268:$H$1447,MATCH('Project 3'!Q$8,'Term Pricing'!$C$1268:$C$1447,0))*$E177*(1-$F177))</f>
        <v>0</v>
      </c>
      <c r="R177" s="212">
        <f ca="1">(R$129*INDEX('Term Pricing'!$G$1268:$G$1447,MATCH('Project 3'!R$8,'Term Pricing'!$C$1268:$C$1447,0))*$E177*$F177)+(R$129*INDEX('Term Pricing'!$H$1268:$H$1447,MATCH('Project 3'!R$8,'Term Pricing'!$C$1268:$C$1447,0))*$E177*(1-$F177))</f>
        <v>0</v>
      </c>
      <c r="S177" s="212">
        <f ca="1">(S$129*INDEX('Term Pricing'!$G$1268:$G$1447,MATCH('Project 3'!S$8,'Term Pricing'!$C$1268:$C$1447,0))*$E177*$F177)+(S$129*INDEX('Term Pricing'!$H$1268:$H$1447,MATCH('Project 3'!S$8,'Term Pricing'!$C$1268:$C$1447,0))*$E177*(1-$F177))</f>
        <v>0</v>
      </c>
      <c r="T177" s="212">
        <f ca="1">(T$129*INDEX('Term Pricing'!$G$1268:$G$1447,MATCH('Project 3'!T$8,'Term Pricing'!$C$1268:$C$1447,0))*$E177*$F177)+(T$129*INDEX('Term Pricing'!$H$1268:$H$1447,MATCH('Project 3'!T$8,'Term Pricing'!$C$1268:$C$1447,0))*$E177*(1-$F177))</f>
        <v>0</v>
      </c>
      <c r="U177" s="212">
        <f ca="1">(U$129*INDEX('Term Pricing'!$G$1268:$G$1447,MATCH('Project 3'!U$8,'Term Pricing'!$C$1268:$C$1447,0))*$E177*$F177)+(U$129*INDEX('Term Pricing'!$H$1268:$H$1447,MATCH('Project 3'!U$8,'Term Pricing'!$C$1268:$C$1447,0))*$E177*(1-$F177))</f>
        <v>0</v>
      </c>
      <c r="V177" s="212">
        <f ca="1">(V$129*INDEX('Term Pricing'!$G$1268:$G$1447,MATCH('Project 3'!V$8,'Term Pricing'!$C$1268:$C$1447,0))*$E177*$F177)+(V$129*INDEX('Term Pricing'!$H$1268:$H$1447,MATCH('Project 3'!V$8,'Term Pricing'!$C$1268:$C$1447,0))*$E177*(1-$F177))</f>
        <v>0</v>
      </c>
      <c r="W177" s="212">
        <f ca="1">(W$129*INDEX('Term Pricing'!$G$1268:$G$1447,MATCH('Project 3'!W$8,'Term Pricing'!$C$1268:$C$1447,0))*$E177*$F177)+(W$129*INDEX('Term Pricing'!$H$1268:$H$1447,MATCH('Project 3'!W$8,'Term Pricing'!$C$1268:$C$1447,0))*$E177*(1-$F177))</f>
        <v>0</v>
      </c>
      <c r="X177" s="212">
        <f ca="1">(X$129*INDEX('Term Pricing'!$G$1268:$G$1447,MATCH('Project 3'!X$8,'Term Pricing'!$C$1268:$C$1447,0))*$E177*$F177)+(X$129*INDEX('Term Pricing'!$H$1268:$H$1447,MATCH('Project 3'!X$8,'Term Pricing'!$C$1268:$C$1447,0))*$E177*(1-$F177))</f>
        <v>0</v>
      </c>
      <c r="Y177" s="212">
        <f ca="1">(Y$129*INDEX('Term Pricing'!$G$1268:$G$1447,MATCH('Project 3'!Y$8,'Term Pricing'!$C$1268:$C$1447,0))*$E177*$F177)+(Y$129*INDEX('Term Pricing'!$H$1268:$H$1447,MATCH('Project 3'!Y$8,'Term Pricing'!$C$1268:$C$1447,0))*$E177*(1-$F177))</f>
        <v>0</v>
      </c>
      <c r="Z177" s="212">
        <f ca="1">(Z$129*INDEX('Term Pricing'!$G$1268:$G$1447,MATCH('Project 3'!Z$8,'Term Pricing'!$C$1268:$C$1447,0))*$E177*$F177)+(Z$129*INDEX('Term Pricing'!$H$1268:$H$1447,MATCH('Project 3'!Z$8,'Term Pricing'!$C$1268:$C$1447,0))*$E177*(1-$F177))</f>
        <v>0</v>
      </c>
      <c r="AA177" s="212">
        <f ca="1">(AA$129*INDEX('Term Pricing'!$G$1268:$G$1447,MATCH('Project 3'!AA$8,'Term Pricing'!$C$1268:$C$1447,0))*$E177*$F177)+(AA$129*INDEX('Term Pricing'!$H$1268:$H$1447,MATCH('Project 3'!AA$8,'Term Pricing'!$C$1268:$C$1447,0))*$E177*(1-$F177))</f>
        <v>0</v>
      </c>
      <c r="AB177" s="212">
        <f ca="1">(AB$129*INDEX('Term Pricing'!$G$1268:$G$1447,MATCH('Project 3'!AB$8,'Term Pricing'!$C$1268:$C$1447,0))*$E177*$F177)+(AB$129*INDEX('Term Pricing'!$H$1268:$H$1447,MATCH('Project 3'!AB$8,'Term Pricing'!$C$1268:$C$1447,0))*$E177*(1-$F177))</f>
        <v>0</v>
      </c>
      <c r="AC177" s="212">
        <f ca="1">(AC$129*INDEX('Term Pricing'!$G$1268:$G$1447,MATCH('Project 3'!AC$8,'Term Pricing'!$C$1268:$C$1447,0))*$E177*$F177)+(AC$129*INDEX('Term Pricing'!$H$1268:$H$1447,MATCH('Project 3'!AC$8,'Term Pricing'!$C$1268:$C$1447,0))*$E177*(1-$F177))</f>
        <v>0</v>
      </c>
      <c r="AD177" s="212">
        <f ca="1">(AD$129*INDEX('Term Pricing'!$G$1268:$G$1447,MATCH('Project 3'!AD$8,'Term Pricing'!$C$1268:$C$1447,0))*$E177*$F177)+(AD$129*INDEX('Term Pricing'!$H$1268:$H$1447,MATCH('Project 3'!AD$8,'Term Pricing'!$C$1268:$C$1447,0))*$E177*(1-$F177))</f>
        <v>0</v>
      </c>
      <c r="AE177" s="212">
        <f ca="1">(AE$129*INDEX('Term Pricing'!$G$1268:$G$1447,MATCH('Project 3'!AE$8,'Term Pricing'!$C$1268:$C$1447,0))*$E177*$F177)+(AE$129*INDEX('Term Pricing'!$H$1268:$H$1447,MATCH('Project 3'!AE$8,'Term Pricing'!$C$1268:$C$1447,0))*$E177*(1-$F177))</f>
        <v>0</v>
      </c>
      <c r="AF177" s="212">
        <f ca="1">(AF$129*INDEX('Term Pricing'!$G$1268:$G$1447,MATCH('Project 3'!AF$8,'Term Pricing'!$C$1268:$C$1447,0))*$E177*$F177)+(AF$129*INDEX('Term Pricing'!$H$1268:$H$1447,MATCH('Project 3'!AF$8,'Term Pricing'!$C$1268:$C$1447,0))*$E177*(1-$F177))</f>
        <v>0</v>
      </c>
      <c r="AG177" s="212">
        <f ca="1">(AG$129*INDEX('Term Pricing'!$G$1268:$G$1447,MATCH('Project 3'!AG$8,'Term Pricing'!$C$1268:$C$1447,0))*$E177*$F177)+(AG$129*INDEX('Term Pricing'!$H$1268:$H$1447,MATCH('Project 3'!AG$8,'Term Pricing'!$C$1268:$C$1447,0))*$E177*(1-$F177))</f>
        <v>0</v>
      </c>
      <c r="AH177" s="212">
        <f ca="1">(AH$129*INDEX('Term Pricing'!$G$1268:$G$1447,MATCH('Project 3'!AH$8,'Term Pricing'!$C$1268:$C$1447,0))*$E177*$F177)+(AH$129*INDEX('Term Pricing'!$H$1268:$H$1447,MATCH('Project 3'!AH$8,'Term Pricing'!$C$1268:$C$1447,0))*$E177*(1-$F177))</f>
        <v>0</v>
      </c>
      <c r="AI177" s="212">
        <f ca="1">(AI$129*INDEX('Term Pricing'!$G$1268:$G$1447,MATCH('Project 3'!AI$8,'Term Pricing'!$C$1268:$C$1447,0))*$E177*$F177)+(AI$129*INDEX('Term Pricing'!$H$1268:$H$1447,MATCH('Project 3'!AI$8,'Term Pricing'!$C$1268:$C$1447,0))*$E177*(1-$F177))</f>
        <v>0</v>
      </c>
      <c r="AJ177" s="212">
        <f ca="1">(AJ$129*INDEX('Term Pricing'!$G$1268:$G$1447,MATCH('Project 3'!AJ$8,'Term Pricing'!$C$1268:$C$1447,0))*$E177*$F177)+(AJ$129*INDEX('Term Pricing'!$H$1268:$H$1447,MATCH('Project 3'!AJ$8,'Term Pricing'!$C$1268:$C$1447,0))*$E177*(1-$F177))</f>
        <v>0</v>
      </c>
      <c r="AK177" s="212">
        <f ca="1">(AK$129*INDEX('Term Pricing'!$G$1268:$G$1447,MATCH('Project 3'!AK$8,'Term Pricing'!$C$1268:$C$1447,0))*$E177*$F177)+(AK$129*INDEX('Term Pricing'!$H$1268:$H$1447,MATCH('Project 3'!AK$8,'Term Pricing'!$C$1268:$C$1447,0))*$E177*(1-$F177))</f>
        <v>0</v>
      </c>
      <c r="AL177" s="212">
        <f ca="1">(AL$129*INDEX('Term Pricing'!$G$1268:$G$1447,MATCH('Project 3'!AL$8,'Term Pricing'!$C$1268:$C$1447,0))*$E177*$F177)+(AL$129*INDEX('Term Pricing'!$H$1268:$H$1447,MATCH('Project 3'!AL$8,'Term Pricing'!$C$1268:$C$1447,0))*$E177*(1-$F177))</f>
        <v>0</v>
      </c>
      <c r="AM177" s="212">
        <f ca="1">(AM$129*INDEX('Term Pricing'!$G$1268:$G$1447,MATCH('Project 3'!AM$8,'Term Pricing'!$C$1268:$C$1447,0))*$E177*$F177)+(AM$129*INDEX('Term Pricing'!$H$1268:$H$1447,MATCH('Project 3'!AM$8,'Term Pricing'!$C$1268:$C$1447,0))*$E177*(1-$F177))</f>
        <v>0</v>
      </c>
      <c r="AN177" s="212">
        <f ca="1">(AN$129*INDEX('Term Pricing'!$G$1268:$G$1447,MATCH('Project 3'!AN$8,'Term Pricing'!$C$1268:$C$1447,0))*$E177*$F177)+(AN$129*INDEX('Term Pricing'!$H$1268:$H$1447,MATCH('Project 3'!AN$8,'Term Pricing'!$C$1268:$C$1447,0))*$E177*(1-$F177))</f>
        <v>0</v>
      </c>
      <c r="AO177" s="212">
        <f ca="1">(AO$129*INDEX('Term Pricing'!$G$1268:$G$1447,MATCH('Project 3'!AO$8,'Term Pricing'!$C$1268:$C$1447,0))*$E177*$F177)+(AO$129*INDEX('Term Pricing'!$H$1268:$H$1447,MATCH('Project 3'!AO$8,'Term Pricing'!$C$1268:$C$1447,0))*$E177*(1-$F177))</f>
        <v>0</v>
      </c>
      <c r="AP177" s="212">
        <f ca="1">(AP$129*INDEX('Term Pricing'!$G$1268:$G$1447,MATCH('Project 3'!AP$8,'Term Pricing'!$C$1268:$C$1447,0))*$E177*$F177)+(AP$129*INDEX('Term Pricing'!$H$1268:$H$1447,MATCH('Project 3'!AP$8,'Term Pricing'!$C$1268:$C$1447,0))*$E177*(1-$F177))</f>
        <v>0</v>
      </c>
      <c r="AQ177" s="212">
        <f ca="1">(AQ$129*INDEX('Term Pricing'!$G$1268:$G$1447,MATCH('Project 3'!AQ$8,'Term Pricing'!$C$1268:$C$1447,0))*$E177*$F177)+(AQ$129*INDEX('Term Pricing'!$H$1268:$H$1447,MATCH('Project 3'!AQ$8,'Term Pricing'!$C$1268:$C$1447,0))*$E177*(1-$F177))</f>
        <v>0</v>
      </c>
      <c r="AR177" s="212">
        <f ca="1">(AR$129*INDEX('Term Pricing'!$G$1268:$G$1447,MATCH('Project 3'!AR$8,'Term Pricing'!$C$1268:$C$1447,0))*$E177*$F177)+(AR$129*INDEX('Term Pricing'!$H$1268:$H$1447,MATCH('Project 3'!AR$8,'Term Pricing'!$C$1268:$C$1447,0))*$E177*(1-$F177))</f>
        <v>0</v>
      </c>
      <c r="AS177" s="212">
        <f ca="1">(AS$129*INDEX('Term Pricing'!$G$1268:$G$1447,MATCH('Project 3'!AS$8,'Term Pricing'!$C$1268:$C$1447,0))*$E177*$F177)+(AS$129*INDEX('Term Pricing'!$H$1268:$H$1447,MATCH('Project 3'!AS$8,'Term Pricing'!$C$1268:$C$1447,0))*$E177*(1-$F177))</f>
        <v>0</v>
      </c>
      <c r="AT177" s="212">
        <f ca="1">(AT$129*INDEX('Term Pricing'!$G$1268:$G$1447,MATCH('Project 3'!AT$8,'Term Pricing'!$C$1268:$C$1447,0))*$E177*$F177)+(AT$129*INDEX('Term Pricing'!$H$1268:$H$1447,MATCH('Project 3'!AT$8,'Term Pricing'!$C$1268:$C$1447,0))*$E177*(1-$F177))</f>
        <v>0</v>
      </c>
      <c r="AU177" s="212">
        <f ca="1">(AU$129*INDEX('Term Pricing'!$G$1268:$G$1447,MATCH('Project 3'!AU$8,'Term Pricing'!$C$1268:$C$1447,0))*$E177*$F177)+(AU$129*INDEX('Term Pricing'!$H$1268:$H$1447,MATCH('Project 3'!AU$8,'Term Pricing'!$C$1268:$C$1447,0))*$E177*(1-$F177))</f>
        <v>0</v>
      </c>
      <c r="AV177" s="212">
        <f ca="1">(AV$129*INDEX('Term Pricing'!$G$1268:$G$1447,MATCH('Project 3'!AV$8,'Term Pricing'!$C$1268:$C$1447,0))*$E177*$F177)+(AV$129*INDEX('Term Pricing'!$H$1268:$H$1447,MATCH('Project 3'!AV$8,'Term Pricing'!$C$1268:$C$1447,0))*$E177*(1-$F177))</f>
        <v>0</v>
      </c>
      <c r="AW177" s="212">
        <f ca="1">(AW$129*INDEX('Term Pricing'!$G$1268:$G$1447,MATCH('Project 3'!AW$8,'Term Pricing'!$C$1268:$C$1447,0))*$E177*$F177)+(AW$129*INDEX('Term Pricing'!$H$1268:$H$1447,MATCH('Project 3'!AW$8,'Term Pricing'!$C$1268:$C$1447,0))*$E177*(1-$F177))</f>
        <v>0</v>
      </c>
      <c r="AX177" s="212">
        <f ca="1">(AX$129*INDEX('Term Pricing'!$G$1268:$G$1447,MATCH('Project 3'!AX$8,'Term Pricing'!$C$1268:$C$1447,0))*$E177*$F177)+(AX$129*INDEX('Term Pricing'!$H$1268:$H$1447,MATCH('Project 3'!AX$8,'Term Pricing'!$C$1268:$C$1447,0))*$E177*(1-$F177))</f>
        <v>0</v>
      </c>
      <c r="AY177" s="212">
        <f ca="1">(AY$129*INDEX('Term Pricing'!$G$1268:$G$1447,MATCH('Project 3'!AY$8,'Term Pricing'!$C$1268:$C$1447,0))*$E177*$F177)+(AY$129*INDEX('Term Pricing'!$H$1268:$H$1447,MATCH('Project 3'!AY$8,'Term Pricing'!$C$1268:$C$1447,0))*$E177*(1-$F177))</f>
        <v>0</v>
      </c>
      <c r="AZ177" s="212">
        <f ca="1">(AZ$129*INDEX('Term Pricing'!$G$1268:$G$1447,MATCH('Project 3'!AZ$8,'Term Pricing'!$C$1268:$C$1447,0))*$E177*$F177)+(AZ$129*INDEX('Term Pricing'!$H$1268:$H$1447,MATCH('Project 3'!AZ$8,'Term Pricing'!$C$1268:$C$1447,0))*$E177*(1-$F177))</f>
        <v>0</v>
      </c>
      <c r="BA177" s="212">
        <f ca="1">(BA$129*INDEX('Term Pricing'!$G$1268:$G$1447,MATCH('Project 3'!BA$8,'Term Pricing'!$C$1268:$C$1447,0))*$E177*$F177)+(BA$129*INDEX('Term Pricing'!$H$1268:$H$1447,MATCH('Project 3'!BA$8,'Term Pricing'!$C$1268:$C$1447,0))*$E177*(1-$F177))</f>
        <v>0</v>
      </c>
      <c r="BB177" s="212">
        <f ca="1">(BB$129*INDEX('Term Pricing'!$G$1268:$G$1447,MATCH('Project 3'!BB$8,'Term Pricing'!$C$1268:$C$1447,0))*$E177*$F177)+(BB$129*INDEX('Term Pricing'!$H$1268:$H$1447,MATCH('Project 3'!BB$8,'Term Pricing'!$C$1268:$C$1447,0))*$E177*(1-$F177))</f>
        <v>0</v>
      </c>
      <c r="BC177" s="212">
        <f ca="1">(BC$129*INDEX('Term Pricing'!$G$1268:$G$1447,MATCH('Project 3'!BC$8,'Term Pricing'!$C$1268:$C$1447,0))*$E177*$F177)+(BC$129*INDEX('Term Pricing'!$H$1268:$H$1447,MATCH('Project 3'!BC$8,'Term Pricing'!$C$1268:$C$1447,0))*$E177*(1-$F177))</f>
        <v>0</v>
      </c>
      <c r="BD177" s="212">
        <f ca="1">(BD$129*INDEX('Term Pricing'!$G$1268:$G$1447,MATCH('Project 3'!BD$8,'Term Pricing'!$C$1268:$C$1447,0))*$E177*$F177)+(BD$129*INDEX('Term Pricing'!$H$1268:$H$1447,MATCH('Project 3'!BD$8,'Term Pricing'!$C$1268:$C$1447,0))*$E177*(1-$F177))</f>
        <v>0</v>
      </c>
      <c r="BE177" s="212">
        <f ca="1">(BE$129*INDEX('Term Pricing'!$G$1268:$G$1447,MATCH('Project 3'!BE$8,'Term Pricing'!$C$1268:$C$1447,0))*$E177*$F177)+(BE$129*INDEX('Term Pricing'!$H$1268:$H$1447,MATCH('Project 3'!BE$8,'Term Pricing'!$C$1268:$C$1447,0))*$E177*(1-$F177))</f>
        <v>0</v>
      </c>
      <c r="BF177" s="212">
        <f ca="1">(BF$129*INDEX('Term Pricing'!$G$1268:$G$1447,MATCH('Project 3'!BF$8,'Term Pricing'!$C$1268:$C$1447,0))*$E177*$F177)+(BF$129*INDEX('Term Pricing'!$H$1268:$H$1447,MATCH('Project 3'!BF$8,'Term Pricing'!$C$1268:$C$1447,0))*$E177*(1-$F177))</f>
        <v>0</v>
      </c>
      <c r="BG177" s="212">
        <f ca="1">(BG$129*INDEX('Term Pricing'!$G$1268:$G$1447,MATCH('Project 3'!BG$8,'Term Pricing'!$C$1268:$C$1447,0))*$E177*$F177)+(BG$129*INDEX('Term Pricing'!$H$1268:$H$1447,MATCH('Project 3'!BG$8,'Term Pricing'!$C$1268:$C$1447,0))*$E177*(1-$F177))</f>
        <v>0</v>
      </c>
      <c r="BH177" s="212">
        <f ca="1">(BH$129*INDEX('Term Pricing'!$G$1268:$G$1447,MATCH('Project 3'!BH$8,'Term Pricing'!$C$1268:$C$1447,0))*$E177*$F177)+(BH$129*INDEX('Term Pricing'!$H$1268:$H$1447,MATCH('Project 3'!BH$8,'Term Pricing'!$C$1268:$C$1447,0))*$E177*(1-$F177))</f>
        <v>0</v>
      </c>
      <c r="BI177" s="212">
        <f ca="1">(BI$129*INDEX('Term Pricing'!$G$1268:$G$1447,MATCH('Project 3'!BI$8,'Term Pricing'!$C$1268:$C$1447,0))*$E177*$F177)+(BI$129*INDEX('Term Pricing'!$H$1268:$H$1447,MATCH('Project 3'!BI$8,'Term Pricing'!$C$1268:$C$1447,0))*$E177*(1-$F177))</f>
        <v>0</v>
      </c>
      <c r="BJ177" s="212">
        <f ca="1">(BJ$129*INDEX('Term Pricing'!$G$1268:$G$1447,MATCH('Project 3'!BJ$8,'Term Pricing'!$C$1268:$C$1447,0))*$E177*$F177)+(BJ$129*INDEX('Term Pricing'!$H$1268:$H$1447,MATCH('Project 3'!BJ$8,'Term Pricing'!$C$1268:$C$1447,0))*$E177*(1-$F177))</f>
        <v>0</v>
      </c>
      <c r="BK177" s="212">
        <f ca="1">(BK$129*INDEX('Term Pricing'!$G$1268:$G$1447,MATCH('Project 3'!BK$8,'Term Pricing'!$C$1268:$C$1447,0))*$E177*$F177)+(BK$129*INDEX('Term Pricing'!$H$1268:$H$1447,MATCH('Project 3'!BK$8,'Term Pricing'!$C$1268:$C$1447,0))*$E177*(1-$F177))</f>
        <v>0</v>
      </c>
      <c r="BL177" s="212">
        <f ca="1">(BL$129*INDEX('Term Pricing'!$G$1268:$G$1447,MATCH('Project 3'!BL$8,'Term Pricing'!$C$1268:$C$1447,0))*$E177*$F177)+(BL$129*INDEX('Term Pricing'!$H$1268:$H$1447,MATCH('Project 3'!BL$8,'Term Pricing'!$C$1268:$C$1447,0))*$E177*(1-$F177))</f>
        <v>0</v>
      </c>
      <c r="BM177" s="212">
        <f ca="1">(BM$129*INDEX('Term Pricing'!$G$1268:$G$1447,MATCH('Project 3'!BM$8,'Term Pricing'!$C$1268:$C$1447,0))*$E177*$F177)+(BM$129*INDEX('Term Pricing'!$H$1268:$H$1447,MATCH('Project 3'!BM$8,'Term Pricing'!$C$1268:$C$1447,0))*$E177*(1-$F177))</f>
        <v>0</v>
      </c>
      <c r="BN177" s="212">
        <f ca="1">(BN$129*INDEX('Term Pricing'!$G$1268:$G$1447,MATCH('Project 3'!BN$8,'Term Pricing'!$C$1268:$C$1447,0))*$E177*$F177)+(BN$129*INDEX('Term Pricing'!$H$1268:$H$1447,MATCH('Project 3'!BN$8,'Term Pricing'!$C$1268:$C$1447,0))*$E177*(1-$F177))</f>
        <v>0</v>
      </c>
      <c r="BO177" s="212">
        <f ca="1">(BO$129*INDEX('Term Pricing'!$G$1268:$G$1447,MATCH('Project 3'!BO$8,'Term Pricing'!$C$1268:$C$1447,0))*$E177*$F177)+(BO$129*INDEX('Term Pricing'!$H$1268:$H$1447,MATCH('Project 3'!BO$8,'Term Pricing'!$C$1268:$C$1447,0))*$E177*(1-$F177))</f>
        <v>0</v>
      </c>
      <c r="BP177" s="212">
        <f ca="1">(BP$129*INDEX('Term Pricing'!$G$1268:$G$1447,MATCH('Project 3'!BP$8,'Term Pricing'!$C$1268:$C$1447,0))*$E177*$F177)+(BP$129*INDEX('Term Pricing'!$H$1268:$H$1447,MATCH('Project 3'!BP$8,'Term Pricing'!$C$1268:$C$1447,0))*$E177*(1-$F177))</f>
        <v>0</v>
      </c>
      <c r="BQ177" s="212">
        <f ca="1">(BQ$129*INDEX('Term Pricing'!$G$1268:$G$1447,MATCH('Project 3'!BQ$8,'Term Pricing'!$C$1268:$C$1447,0))*$E177*$F177)+(BQ$129*INDEX('Term Pricing'!$H$1268:$H$1447,MATCH('Project 3'!BQ$8,'Term Pricing'!$C$1268:$C$1447,0))*$E177*(1-$F177))</f>
        <v>0</v>
      </c>
      <c r="BR177" s="212">
        <f ca="1">(BR$129*INDEX('Term Pricing'!$G$1268:$G$1447,MATCH('Project 3'!BR$8,'Term Pricing'!$C$1268:$C$1447,0))*$E177*$F177)+(BR$129*INDEX('Term Pricing'!$H$1268:$H$1447,MATCH('Project 3'!BR$8,'Term Pricing'!$C$1268:$C$1447,0))*$E177*(1-$F177))</f>
        <v>0</v>
      </c>
      <c r="BS177" s="212">
        <f ca="1">(BS$129*INDEX('Term Pricing'!$G$1268:$G$1447,MATCH('Project 3'!BS$8,'Term Pricing'!$C$1268:$C$1447,0))*$E177*$F177)+(BS$129*INDEX('Term Pricing'!$H$1268:$H$1447,MATCH('Project 3'!BS$8,'Term Pricing'!$C$1268:$C$1447,0))*$E177*(1-$F177))</f>
        <v>0</v>
      </c>
      <c r="BT177" s="212">
        <f ca="1">(BT$129*INDEX('Term Pricing'!$G$1268:$G$1447,MATCH('Project 3'!BT$8,'Term Pricing'!$C$1268:$C$1447,0))*$E177*$F177)+(BT$129*INDEX('Term Pricing'!$H$1268:$H$1447,MATCH('Project 3'!BT$8,'Term Pricing'!$C$1268:$C$1447,0))*$E177*(1-$F177))</f>
        <v>0</v>
      </c>
      <c r="BU177" s="212">
        <f ca="1">(BU$129*INDEX('Term Pricing'!$G$1268:$G$1447,MATCH('Project 3'!BU$8,'Term Pricing'!$C$1268:$C$1447,0))*$E177*$F177)+(BU$129*INDEX('Term Pricing'!$H$1268:$H$1447,MATCH('Project 3'!BU$8,'Term Pricing'!$C$1268:$C$1447,0))*$E177*(1-$F177))</f>
        <v>0</v>
      </c>
      <c r="BV177" s="212">
        <f ca="1">(BV$129*INDEX('Term Pricing'!$G$1268:$G$1447,MATCH('Project 3'!BV$8,'Term Pricing'!$C$1268:$C$1447,0))*$E177*$F177)+(BV$129*INDEX('Term Pricing'!$H$1268:$H$1447,MATCH('Project 3'!BV$8,'Term Pricing'!$C$1268:$C$1447,0))*$E177*(1-$F177))</f>
        <v>0</v>
      </c>
      <c r="BW177" s="212">
        <f ca="1">(BW$129*INDEX('Term Pricing'!$G$1268:$G$1447,MATCH('Project 3'!BW$8,'Term Pricing'!$C$1268:$C$1447,0))*$E177*$F177)+(BW$129*INDEX('Term Pricing'!$H$1268:$H$1447,MATCH('Project 3'!BW$8,'Term Pricing'!$C$1268:$C$1447,0))*$E177*(1-$F177))</f>
        <v>0</v>
      </c>
      <c r="BX177" s="212">
        <f ca="1">(BX$129*INDEX('Term Pricing'!$G$1268:$G$1447,MATCH('Project 3'!BX$8,'Term Pricing'!$C$1268:$C$1447,0))*$E177*$F177)+(BX$129*INDEX('Term Pricing'!$H$1268:$H$1447,MATCH('Project 3'!BX$8,'Term Pricing'!$C$1268:$C$1447,0))*$E177*(1-$F177))</f>
        <v>0</v>
      </c>
      <c r="BY177" s="212">
        <f ca="1">(BY$129*INDEX('Term Pricing'!$G$1268:$G$1447,MATCH('Project 3'!BY$8,'Term Pricing'!$C$1268:$C$1447,0))*$E177*$F177)+(BY$129*INDEX('Term Pricing'!$H$1268:$H$1447,MATCH('Project 3'!BY$8,'Term Pricing'!$C$1268:$C$1447,0))*$E177*(1-$F177))</f>
        <v>0</v>
      </c>
      <c r="BZ177" s="212">
        <f ca="1">(BZ$129*INDEX('Term Pricing'!$G$1268:$G$1447,MATCH('Project 3'!BZ$8,'Term Pricing'!$C$1268:$C$1447,0))*$E177*$F177)+(BZ$129*INDEX('Term Pricing'!$H$1268:$H$1447,MATCH('Project 3'!BZ$8,'Term Pricing'!$C$1268:$C$1447,0))*$E177*(1-$F177))</f>
        <v>0</v>
      </c>
      <c r="CA177" s="212">
        <f ca="1">(CA$129*INDEX('Term Pricing'!$G$1268:$G$1447,MATCH('Project 3'!CA$8,'Term Pricing'!$C$1268:$C$1447,0))*$E177*$F177)+(CA$129*INDEX('Term Pricing'!$H$1268:$H$1447,MATCH('Project 3'!CA$8,'Term Pricing'!$C$1268:$C$1447,0))*$E177*(1-$F177))</f>
        <v>0</v>
      </c>
      <c r="CB177" s="212">
        <f ca="1">(CB$129*INDEX('Term Pricing'!$G$1268:$G$1447,MATCH('Project 3'!CB$8,'Term Pricing'!$C$1268:$C$1447,0))*$E177*$F177)+(CB$129*INDEX('Term Pricing'!$H$1268:$H$1447,MATCH('Project 3'!CB$8,'Term Pricing'!$C$1268:$C$1447,0))*$E177*(1-$F177))</f>
        <v>0</v>
      </c>
      <c r="CC177" s="212">
        <f ca="1">(CC$129*INDEX('Term Pricing'!$G$1268:$G$1447,MATCH('Project 3'!CC$8,'Term Pricing'!$C$1268:$C$1447,0))*$E177*$F177)+(CC$129*INDEX('Term Pricing'!$H$1268:$H$1447,MATCH('Project 3'!CC$8,'Term Pricing'!$C$1268:$C$1447,0))*$E177*(1-$F177))</f>
        <v>0</v>
      </c>
      <c r="CD177" s="212">
        <f ca="1">(CD$129*INDEX('Term Pricing'!$G$1268:$G$1447,MATCH('Project 3'!CD$8,'Term Pricing'!$C$1268:$C$1447,0))*$E177*$F177)+(CD$129*INDEX('Term Pricing'!$H$1268:$H$1447,MATCH('Project 3'!CD$8,'Term Pricing'!$C$1268:$C$1447,0))*$E177*(1-$F177))</f>
        <v>0</v>
      </c>
      <c r="CE177" s="212">
        <f ca="1">(CE$129*INDEX('Term Pricing'!$G$1268:$G$1447,MATCH('Project 3'!CE$8,'Term Pricing'!$C$1268:$C$1447,0))*$E177*$F177)+(CE$129*INDEX('Term Pricing'!$H$1268:$H$1447,MATCH('Project 3'!CE$8,'Term Pricing'!$C$1268:$C$1447,0))*$E177*(1-$F177))</f>
        <v>0</v>
      </c>
      <c r="CF177" s="212">
        <f ca="1">(CF$129*INDEX('Term Pricing'!$G$1268:$G$1447,MATCH('Project 3'!CF$8,'Term Pricing'!$C$1268:$C$1447,0))*$E177*$F177)+(CF$129*INDEX('Term Pricing'!$H$1268:$H$1447,MATCH('Project 3'!CF$8,'Term Pricing'!$C$1268:$C$1447,0))*$E177*(1-$F177))</f>
        <v>0</v>
      </c>
      <c r="CG177" s="212">
        <f ca="1">(CG$129*INDEX('Term Pricing'!$G$1268:$G$1447,MATCH('Project 3'!CG$8,'Term Pricing'!$C$1268:$C$1447,0))*$E177*$F177)+(CG$129*INDEX('Term Pricing'!$H$1268:$H$1447,MATCH('Project 3'!CG$8,'Term Pricing'!$C$1268:$C$1447,0))*$E177*(1-$F177))</f>
        <v>0</v>
      </c>
      <c r="CH177" s="212">
        <f ca="1">(CH$129*INDEX('Term Pricing'!$G$1268:$G$1447,MATCH('Project 3'!CH$8,'Term Pricing'!$C$1268:$C$1447,0))*$E177*$F177)+(CH$129*INDEX('Term Pricing'!$H$1268:$H$1447,MATCH('Project 3'!CH$8,'Term Pricing'!$C$1268:$C$1447,0))*$E177*(1-$F177))</f>
        <v>0</v>
      </c>
      <c r="CI177" s="212">
        <f ca="1">(CI$129*INDEX('Term Pricing'!$G$1268:$G$1447,MATCH('Project 3'!CI$8,'Term Pricing'!$C$1268:$C$1447,0))*$E177*$F177)+(CI$129*INDEX('Term Pricing'!$H$1268:$H$1447,MATCH('Project 3'!CI$8,'Term Pricing'!$C$1268:$C$1447,0))*$E177*(1-$F177))</f>
        <v>0</v>
      </c>
      <c r="CJ177" s="212">
        <f ca="1">(CJ$129*INDEX('Term Pricing'!$G$1268:$G$1447,MATCH('Project 3'!CJ$8,'Term Pricing'!$C$1268:$C$1447,0))*$E177*$F177)+(CJ$129*INDEX('Term Pricing'!$H$1268:$H$1447,MATCH('Project 3'!CJ$8,'Term Pricing'!$C$1268:$C$1447,0))*$E177*(1-$F177))</f>
        <v>0</v>
      </c>
      <c r="CK177" s="212">
        <f ca="1">(CK$129*INDEX('Term Pricing'!$G$1268:$G$1447,MATCH('Project 3'!CK$8,'Term Pricing'!$C$1268:$C$1447,0))*$E177*$F177)+(CK$129*INDEX('Term Pricing'!$H$1268:$H$1447,MATCH('Project 3'!CK$8,'Term Pricing'!$C$1268:$C$1447,0))*$E177*(1-$F177))</f>
        <v>0</v>
      </c>
      <c r="CL177" s="212">
        <f ca="1">(CL$129*INDEX('Term Pricing'!$G$1268:$G$1447,MATCH('Project 3'!CL$8,'Term Pricing'!$C$1268:$C$1447,0))*$E177*$F177)+(CL$129*INDEX('Term Pricing'!$H$1268:$H$1447,MATCH('Project 3'!CL$8,'Term Pricing'!$C$1268:$C$1447,0))*$E177*(1-$F177))</f>
        <v>0</v>
      </c>
      <c r="CM177" s="212">
        <f ca="1">(CM$129*INDEX('Term Pricing'!$G$1268:$G$1447,MATCH('Project 3'!CM$8,'Term Pricing'!$C$1268:$C$1447,0))*$E177*$F177)+(CM$129*INDEX('Term Pricing'!$H$1268:$H$1447,MATCH('Project 3'!CM$8,'Term Pricing'!$C$1268:$C$1447,0))*$E177*(1-$F177))</f>
        <v>0</v>
      </c>
      <c r="CN177" s="212">
        <f ca="1">(CN$129*INDEX('Term Pricing'!$G$1268:$G$1447,MATCH('Project 3'!CN$8,'Term Pricing'!$C$1268:$C$1447,0))*$E177*$F177)+(CN$129*INDEX('Term Pricing'!$H$1268:$H$1447,MATCH('Project 3'!CN$8,'Term Pricing'!$C$1268:$C$1447,0))*$E177*(1-$F177))</f>
        <v>0</v>
      </c>
      <c r="CO177" s="212">
        <f ca="1">(CO$129*INDEX('Term Pricing'!$G$1268:$G$1447,MATCH('Project 3'!CO$8,'Term Pricing'!$C$1268:$C$1447,0))*$E177*$F177)+(CO$129*INDEX('Term Pricing'!$H$1268:$H$1447,MATCH('Project 3'!CO$8,'Term Pricing'!$C$1268:$C$1447,0))*$E177*(1-$F177))</f>
        <v>0</v>
      </c>
      <c r="CP177" s="212">
        <f ca="1">(CP$129*INDEX('Term Pricing'!$G$1268:$G$1447,MATCH('Project 3'!CP$8,'Term Pricing'!$C$1268:$C$1447,0))*$E177*$F177)+(CP$129*INDEX('Term Pricing'!$H$1268:$H$1447,MATCH('Project 3'!CP$8,'Term Pricing'!$C$1268:$C$1447,0))*$E177*(1-$F177))</f>
        <v>0</v>
      </c>
      <c r="CQ177" s="212">
        <f ca="1">(CQ$129*INDEX('Term Pricing'!$G$1268:$G$1447,MATCH('Project 3'!CQ$8,'Term Pricing'!$C$1268:$C$1447,0))*$E177*$F177)+(CQ$129*INDEX('Term Pricing'!$H$1268:$H$1447,MATCH('Project 3'!CQ$8,'Term Pricing'!$C$1268:$C$1447,0))*$E177*(1-$F177))</f>
        <v>0</v>
      </c>
      <c r="CR177" s="212">
        <f ca="1">(CR$129*INDEX('Term Pricing'!$G$1268:$G$1447,MATCH('Project 3'!CR$8,'Term Pricing'!$C$1268:$C$1447,0))*$E177*$F177)+(CR$129*INDEX('Term Pricing'!$H$1268:$H$1447,MATCH('Project 3'!CR$8,'Term Pricing'!$C$1268:$C$1447,0))*$E177*(1-$F177))</f>
        <v>0</v>
      </c>
      <c r="CS177" s="212">
        <f ca="1">(CS$129*INDEX('Term Pricing'!$G$1268:$G$1447,MATCH('Project 3'!CS$8,'Term Pricing'!$C$1268:$C$1447,0))*$E177*$F177)+(CS$129*INDEX('Term Pricing'!$H$1268:$H$1447,MATCH('Project 3'!CS$8,'Term Pricing'!$C$1268:$C$1447,0))*$E177*(1-$F177))</f>
        <v>0</v>
      </c>
      <c r="CT177" s="212">
        <f ca="1">(CT$129*INDEX('Term Pricing'!$G$1268:$G$1447,MATCH('Project 3'!CT$8,'Term Pricing'!$C$1268:$C$1447,0))*$E177*$F177)+(CT$129*INDEX('Term Pricing'!$H$1268:$H$1447,MATCH('Project 3'!CT$8,'Term Pricing'!$C$1268:$C$1447,0))*$E177*(1-$F177))</f>
        <v>0</v>
      </c>
      <c r="CU177" s="212">
        <f ca="1">(CU$129*INDEX('Term Pricing'!$G$1268:$G$1447,MATCH('Project 3'!CU$8,'Term Pricing'!$C$1268:$C$1447,0))*$E177*$F177)+(CU$129*INDEX('Term Pricing'!$H$1268:$H$1447,MATCH('Project 3'!CU$8,'Term Pricing'!$C$1268:$C$1447,0))*$E177*(1-$F177))</f>
        <v>0</v>
      </c>
      <c r="CV177" s="212">
        <f ca="1">(CV$129*INDEX('Term Pricing'!$G$1268:$G$1447,MATCH('Project 3'!CV$8,'Term Pricing'!$C$1268:$C$1447,0))*$E177*$F177)+(CV$129*INDEX('Term Pricing'!$H$1268:$H$1447,MATCH('Project 3'!CV$8,'Term Pricing'!$C$1268:$C$1447,0))*$E177*(1-$F177))</f>
        <v>0</v>
      </c>
      <c r="CW177" s="212">
        <f ca="1">(CW$129*INDEX('Term Pricing'!$G$1268:$G$1447,MATCH('Project 3'!CW$8,'Term Pricing'!$C$1268:$C$1447,0))*$E177*$F177)+(CW$129*INDEX('Term Pricing'!$H$1268:$H$1447,MATCH('Project 3'!CW$8,'Term Pricing'!$C$1268:$C$1447,0))*$E177*(1-$F177))</f>
        <v>0</v>
      </c>
      <c r="CX177" s="212">
        <f ca="1">(CX$129*INDEX('Term Pricing'!$G$1268:$G$1447,MATCH('Project 3'!CX$8,'Term Pricing'!$C$1268:$C$1447,0))*$E177*$F177)+(CX$129*INDEX('Term Pricing'!$H$1268:$H$1447,MATCH('Project 3'!CX$8,'Term Pricing'!$C$1268:$C$1447,0))*$E177*(1-$F177))</f>
        <v>0</v>
      </c>
      <c r="CY177" s="212">
        <f ca="1">(CY$129*INDEX('Term Pricing'!$G$1268:$G$1447,MATCH('Project 3'!CY$8,'Term Pricing'!$C$1268:$C$1447,0))*$E177*$F177)+(CY$129*INDEX('Term Pricing'!$H$1268:$H$1447,MATCH('Project 3'!CY$8,'Term Pricing'!$C$1268:$C$1447,0))*$E177*(1-$F177))</f>
        <v>0</v>
      </c>
      <c r="CZ177" s="212">
        <f ca="1">(CZ$129*INDEX('Term Pricing'!$G$1268:$G$1447,MATCH('Project 3'!CZ$8,'Term Pricing'!$C$1268:$C$1447,0))*$E177*$F177)+(CZ$129*INDEX('Term Pricing'!$H$1268:$H$1447,MATCH('Project 3'!CZ$8,'Term Pricing'!$C$1268:$C$1447,0))*$E177*(1-$F177))</f>
        <v>0</v>
      </c>
      <c r="DA177" s="212">
        <f ca="1">(DA$129*INDEX('Term Pricing'!$G$1268:$G$1447,MATCH('Project 3'!DA$8,'Term Pricing'!$C$1268:$C$1447,0))*$E177*$F177)+(DA$129*INDEX('Term Pricing'!$H$1268:$H$1447,MATCH('Project 3'!DA$8,'Term Pricing'!$C$1268:$C$1447,0))*$E177*(1-$F177))</f>
        <v>0</v>
      </c>
      <c r="DB177" s="212">
        <f ca="1">(DB$129*INDEX('Term Pricing'!$G$1268:$G$1447,MATCH('Project 3'!DB$8,'Term Pricing'!$C$1268:$C$1447,0))*$E177*$F177)+(DB$129*INDEX('Term Pricing'!$H$1268:$H$1447,MATCH('Project 3'!DB$8,'Term Pricing'!$C$1268:$C$1447,0))*$E177*(1-$F177))</f>
        <v>0</v>
      </c>
    </row>
    <row r="178" spans="1:106">
      <c r="A178" s="151"/>
      <c r="C178" s="34" t="s">
        <v>264</v>
      </c>
      <c r="E178" s="70">
        <f>Inputs!H116</f>
        <v>0.2</v>
      </c>
      <c r="F178" s="70">
        <f>Inputs!K116</f>
        <v>0.8</v>
      </c>
      <c r="G178" s="54" t="s">
        <v>83</v>
      </c>
      <c r="H178" s="272">
        <f ca="1">IFERROR(SUM($J178:$DB178)/(SUM($J$129:$DB$129)*E178),0)</f>
        <v>0</v>
      </c>
      <c r="I178" s="29"/>
      <c r="J178" s="212">
        <f ca="1">(J$129*INDEX('Term Pricing'!$G$1453:$G$1632,MATCH('Project 3'!J$8,'Term Pricing'!$C$1453:$C$1632,0))*$E178*$F178)+(J$129*INDEX('Term Pricing'!$H$1453:$H$1632,MATCH('Project 3'!J$8,'Term Pricing'!$C$1453:$C$1632,0))*$E178*(1-$F178))</f>
        <v>0</v>
      </c>
      <c r="K178" s="212">
        <f ca="1">(K$129*INDEX('Term Pricing'!$G$1453:$G$1632,MATCH('Project 3'!K$8,'Term Pricing'!$C$1453:$C$1632,0))*$E178*$F178)+(K$129*INDEX('Term Pricing'!$H$1453:$H$1632,MATCH('Project 3'!K$8,'Term Pricing'!$C$1453:$C$1632,0))*$E178*(1-$F178))</f>
        <v>0</v>
      </c>
      <c r="L178" s="212">
        <f ca="1">(L$129*INDEX('Term Pricing'!$G$1453:$G$1632,MATCH('Project 3'!L$8,'Term Pricing'!$C$1453:$C$1632,0))*$E178*$F178)+(L$129*INDEX('Term Pricing'!$H$1453:$H$1632,MATCH('Project 3'!L$8,'Term Pricing'!$C$1453:$C$1632,0))*$E178*(1-$F178))</f>
        <v>0</v>
      </c>
      <c r="M178" s="212">
        <f ca="1">(M$129*INDEX('Term Pricing'!$G$1453:$G$1632,MATCH('Project 3'!M$8,'Term Pricing'!$C$1453:$C$1632,0))*$E178*$F178)+(M$129*INDEX('Term Pricing'!$H$1453:$H$1632,MATCH('Project 3'!M$8,'Term Pricing'!$C$1453:$C$1632,0))*$E178*(1-$F178))</f>
        <v>0</v>
      </c>
      <c r="N178" s="212">
        <f ca="1">(N$129*INDEX('Term Pricing'!$G$1453:$G$1632,MATCH('Project 3'!N$8,'Term Pricing'!$C$1453:$C$1632,0))*$E178*$F178)+(N$129*INDEX('Term Pricing'!$H$1453:$H$1632,MATCH('Project 3'!N$8,'Term Pricing'!$C$1453:$C$1632,0))*$E178*(1-$F178))</f>
        <v>0</v>
      </c>
      <c r="O178" s="212">
        <f ca="1">(O$129*INDEX('Term Pricing'!$G$1453:$G$1632,MATCH('Project 3'!O$8,'Term Pricing'!$C$1453:$C$1632,0))*$E178*$F178)+(O$129*INDEX('Term Pricing'!$H$1453:$H$1632,MATCH('Project 3'!O$8,'Term Pricing'!$C$1453:$C$1632,0))*$E178*(1-$F178))</f>
        <v>0</v>
      </c>
      <c r="P178" s="212">
        <f ca="1">(P$129*INDEX('Term Pricing'!$G$1453:$G$1632,MATCH('Project 3'!P$8,'Term Pricing'!$C$1453:$C$1632,0))*$E178*$F178)+(P$129*INDEX('Term Pricing'!$H$1453:$H$1632,MATCH('Project 3'!P$8,'Term Pricing'!$C$1453:$C$1632,0))*$E178*(1-$F178))</f>
        <v>0</v>
      </c>
      <c r="Q178" s="212">
        <f ca="1">(Q$129*INDEX('Term Pricing'!$G$1453:$G$1632,MATCH('Project 3'!Q$8,'Term Pricing'!$C$1453:$C$1632,0))*$E178*$F178)+(Q$129*INDEX('Term Pricing'!$H$1453:$H$1632,MATCH('Project 3'!Q$8,'Term Pricing'!$C$1453:$C$1632,0))*$E178*(1-$F178))</f>
        <v>0</v>
      </c>
      <c r="R178" s="212">
        <f ca="1">(R$129*INDEX('Term Pricing'!$G$1453:$G$1632,MATCH('Project 3'!R$8,'Term Pricing'!$C$1453:$C$1632,0))*$E178*$F178)+(R$129*INDEX('Term Pricing'!$H$1453:$H$1632,MATCH('Project 3'!R$8,'Term Pricing'!$C$1453:$C$1632,0))*$E178*(1-$F178))</f>
        <v>0</v>
      </c>
      <c r="S178" s="212">
        <f ca="1">(S$129*INDEX('Term Pricing'!$G$1453:$G$1632,MATCH('Project 3'!S$8,'Term Pricing'!$C$1453:$C$1632,0))*$E178*$F178)+(S$129*INDEX('Term Pricing'!$H$1453:$H$1632,MATCH('Project 3'!S$8,'Term Pricing'!$C$1453:$C$1632,0))*$E178*(1-$F178))</f>
        <v>0</v>
      </c>
      <c r="T178" s="212">
        <f ca="1">(T$129*INDEX('Term Pricing'!$G$1453:$G$1632,MATCH('Project 3'!T$8,'Term Pricing'!$C$1453:$C$1632,0))*$E178*$F178)+(T$129*INDEX('Term Pricing'!$H$1453:$H$1632,MATCH('Project 3'!T$8,'Term Pricing'!$C$1453:$C$1632,0))*$E178*(1-$F178))</f>
        <v>0</v>
      </c>
      <c r="U178" s="212">
        <f ca="1">(U$129*INDEX('Term Pricing'!$G$1453:$G$1632,MATCH('Project 3'!U$8,'Term Pricing'!$C$1453:$C$1632,0))*$E178*$F178)+(U$129*INDEX('Term Pricing'!$H$1453:$H$1632,MATCH('Project 3'!U$8,'Term Pricing'!$C$1453:$C$1632,0))*$E178*(1-$F178))</f>
        <v>0</v>
      </c>
      <c r="V178" s="212">
        <f ca="1">(V$129*INDEX('Term Pricing'!$G$1453:$G$1632,MATCH('Project 3'!V$8,'Term Pricing'!$C$1453:$C$1632,0))*$E178*$F178)+(V$129*INDEX('Term Pricing'!$H$1453:$H$1632,MATCH('Project 3'!V$8,'Term Pricing'!$C$1453:$C$1632,0))*$E178*(1-$F178))</f>
        <v>0</v>
      </c>
      <c r="W178" s="212">
        <f ca="1">(W$129*INDEX('Term Pricing'!$G$1453:$G$1632,MATCH('Project 3'!W$8,'Term Pricing'!$C$1453:$C$1632,0))*$E178*$F178)+(W$129*INDEX('Term Pricing'!$H$1453:$H$1632,MATCH('Project 3'!W$8,'Term Pricing'!$C$1453:$C$1632,0))*$E178*(1-$F178))</f>
        <v>0</v>
      </c>
      <c r="X178" s="212">
        <f ca="1">(X$129*INDEX('Term Pricing'!$G$1453:$G$1632,MATCH('Project 3'!X$8,'Term Pricing'!$C$1453:$C$1632,0))*$E178*$F178)+(X$129*INDEX('Term Pricing'!$H$1453:$H$1632,MATCH('Project 3'!X$8,'Term Pricing'!$C$1453:$C$1632,0))*$E178*(1-$F178))</f>
        <v>0</v>
      </c>
      <c r="Y178" s="212">
        <f ca="1">(Y$129*INDEX('Term Pricing'!$G$1453:$G$1632,MATCH('Project 3'!Y$8,'Term Pricing'!$C$1453:$C$1632,0))*$E178*$F178)+(Y$129*INDEX('Term Pricing'!$H$1453:$H$1632,MATCH('Project 3'!Y$8,'Term Pricing'!$C$1453:$C$1632,0))*$E178*(1-$F178))</f>
        <v>0</v>
      </c>
      <c r="Z178" s="212">
        <f ca="1">(Z$129*INDEX('Term Pricing'!$G$1453:$G$1632,MATCH('Project 3'!Z$8,'Term Pricing'!$C$1453:$C$1632,0))*$E178*$F178)+(Z$129*INDEX('Term Pricing'!$H$1453:$H$1632,MATCH('Project 3'!Z$8,'Term Pricing'!$C$1453:$C$1632,0))*$E178*(1-$F178))</f>
        <v>0</v>
      </c>
      <c r="AA178" s="212">
        <f ca="1">(AA$129*INDEX('Term Pricing'!$G$1453:$G$1632,MATCH('Project 3'!AA$8,'Term Pricing'!$C$1453:$C$1632,0))*$E178*$F178)+(AA$129*INDEX('Term Pricing'!$H$1453:$H$1632,MATCH('Project 3'!AA$8,'Term Pricing'!$C$1453:$C$1632,0))*$E178*(1-$F178))</f>
        <v>0</v>
      </c>
      <c r="AB178" s="212">
        <f ca="1">(AB$129*INDEX('Term Pricing'!$G$1453:$G$1632,MATCH('Project 3'!AB$8,'Term Pricing'!$C$1453:$C$1632,0))*$E178*$F178)+(AB$129*INDEX('Term Pricing'!$H$1453:$H$1632,MATCH('Project 3'!AB$8,'Term Pricing'!$C$1453:$C$1632,0))*$E178*(1-$F178))</f>
        <v>0</v>
      </c>
      <c r="AC178" s="212">
        <f ca="1">(AC$129*INDEX('Term Pricing'!$G$1453:$G$1632,MATCH('Project 3'!AC$8,'Term Pricing'!$C$1453:$C$1632,0))*$E178*$F178)+(AC$129*INDEX('Term Pricing'!$H$1453:$H$1632,MATCH('Project 3'!AC$8,'Term Pricing'!$C$1453:$C$1632,0))*$E178*(1-$F178))</f>
        <v>0</v>
      </c>
      <c r="AD178" s="212">
        <f ca="1">(AD$129*INDEX('Term Pricing'!$G$1453:$G$1632,MATCH('Project 3'!AD$8,'Term Pricing'!$C$1453:$C$1632,0))*$E178*$F178)+(AD$129*INDEX('Term Pricing'!$H$1453:$H$1632,MATCH('Project 3'!AD$8,'Term Pricing'!$C$1453:$C$1632,0))*$E178*(1-$F178))</f>
        <v>0</v>
      </c>
      <c r="AE178" s="212">
        <f ca="1">(AE$129*INDEX('Term Pricing'!$G$1453:$G$1632,MATCH('Project 3'!AE$8,'Term Pricing'!$C$1453:$C$1632,0))*$E178*$F178)+(AE$129*INDEX('Term Pricing'!$H$1453:$H$1632,MATCH('Project 3'!AE$8,'Term Pricing'!$C$1453:$C$1632,0))*$E178*(1-$F178))</f>
        <v>0</v>
      </c>
      <c r="AF178" s="212">
        <f ca="1">(AF$129*INDEX('Term Pricing'!$G$1453:$G$1632,MATCH('Project 3'!AF$8,'Term Pricing'!$C$1453:$C$1632,0))*$E178*$F178)+(AF$129*INDEX('Term Pricing'!$H$1453:$H$1632,MATCH('Project 3'!AF$8,'Term Pricing'!$C$1453:$C$1632,0))*$E178*(1-$F178))</f>
        <v>0</v>
      </c>
      <c r="AG178" s="212">
        <f ca="1">(AG$129*INDEX('Term Pricing'!$G$1453:$G$1632,MATCH('Project 3'!AG$8,'Term Pricing'!$C$1453:$C$1632,0))*$E178*$F178)+(AG$129*INDEX('Term Pricing'!$H$1453:$H$1632,MATCH('Project 3'!AG$8,'Term Pricing'!$C$1453:$C$1632,0))*$E178*(1-$F178))</f>
        <v>0</v>
      </c>
      <c r="AH178" s="212">
        <f ca="1">(AH$129*INDEX('Term Pricing'!$G$1453:$G$1632,MATCH('Project 3'!AH$8,'Term Pricing'!$C$1453:$C$1632,0))*$E178*$F178)+(AH$129*INDEX('Term Pricing'!$H$1453:$H$1632,MATCH('Project 3'!AH$8,'Term Pricing'!$C$1453:$C$1632,0))*$E178*(1-$F178))</f>
        <v>0</v>
      </c>
      <c r="AI178" s="212">
        <f ca="1">(AI$129*INDEX('Term Pricing'!$G$1453:$G$1632,MATCH('Project 3'!AI$8,'Term Pricing'!$C$1453:$C$1632,0))*$E178*$F178)+(AI$129*INDEX('Term Pricing'!$H$1453:$H$1632,MATCH('Project 3'!AI$8,'Term Pricing'!$C$1453:$C$1632,0))*$E178*(1-$F178))</f>
        <v>0</v>
      </c>
      <c r="AJ178" s="212">
        <f ca="1">(AJ$129*INDEX('Term Pricing'!$G$1453:$G$1632,MATCH('Project 3'!AJ$8,'Term Pricing'!$C$1453:$C$1632,0))*$E178*$F178)+(AJ$129*INDEX('Term Pricing'!$H$1453:$H$1632,MATCH('Project 3'!AJ$8,'Term Pricing'!$C$1453:$C$1632,0))*$E178*(1-$F178))</f>
        <v>0</v>
      </c>
      <c r="AK178" s="212">
        <f ca="1">(AK$129*INDEX('Term Pricing'!$G$1453:$G$1632,MATCH('Project 3'!AK$8,'Term Pricing'!$C$1453:$C$1632,0))*$E178*$F178)+(AK$129*INDEX('Term Pricing'!$H$1453:$H$1632,MATCH('Project 3'!AK$8,'Term Pricing'!$C$1453:$C$1632,0))*$E178*(1-$F178))</f>
        <v>0</v>
      </c>
      <c r="AL178" s="212">
        <f ca="1">(AL$129*INDEX('Term Pricing'!$G$1453:$G$1632,MATCH('Project 3'!AL$8,'Term Pricing'!$C$1453:$C$1632,0))*$E178*$F178)+(AL$129*INDEX('Term Pricing'!$H$1453:$H$1632,MATCH('Project 3'!AL$8,'Term Pricing'!$C$1453:$C$1632,0))*$E178*(1-$F178))</f>
        <v>0</v>
      </c>
      <c r="AM178" s="212">
        <f ca="1">(AM$129*INDEX('Term Pricing'!$G$1453:$G$1632,MATCH('Project 3'!AM$8,'Term Pricing'!$C$1453:$C$1632,0))*$E178*$F178)+(AM$129*INDEX('Term Pricing'!$H$1453:$H$1632,MATCH('Project 3'!AM$8,'Term Pricing'!$C$1453:$C$1632,0))*$E178*(1-$F178))</f>
        <v>0</v>
      </c>
      <c r="AN178" s="212">
        <f ca="1">(AN$129*INDEX('Term Pricing'!$G$1453:$G$1632,MATCH('Project 3'!AN$8,'Term Pricing'!$C$1453:$C$1632,0))*$E178*$F178)+(AN$129*INDEX('Term Pricing'!$H$1453:$H$1632,MATCH('Project 3'!AN$8,'Term Pricing'!$C$1453:$C$1632,0))*$E178*(1-$F178))</f>
        <v>0</v>
      </c>
      <c r="AO178" s="212">
        <f ca="1">(AO$129*INDEX('Term Pricing'!$G$1453:$G$1632,MATCH('Project 3'!AO$8,'Term Pricing'!$C$1453:$C$1632,0))*$E178*$F178)+(AO$129*INDEX('Term Pricing'!$H$1453:$H$1632,MATCH('Project 3'!AO$8,'Term Pricing'!$C$1453:$C$1632,0))*$E178*(1-$F178))</f>
        <v>0</v>
      </c>
      <c r="AP178" s="212">
        <f ca="1">(AP$129*INDEX('Term Pricing'!$G$1453:$G$1632,MATCH('Project 3'!AP$8,'Term Pricing'!$C$1453:$C$1632,0))*$E178*$F178)+(AP$129*INDEX('Term Pricing'!$H$1453:$H$1632,MATCH('Project 3'!AP$8,'Term Pricing'!$C$1453:$C$1632,0))*$E178*(1-$F178))</f>
        <v>0</v>
      </c>
      <c r="AQ178" s="212">
        <f ca="1">(AQ$129*INDEX('Term Pricing'!$G$1453:$G$1632,MATCH('Project 3'!AQ$8,'Term Pricing'!$C$1453:$C$1632,0))*$E178*$F178)+(AQ$129*INDEX('Term Pricing'!$H$1453:$H$1632,MATCH('Project 3'!AQ$8,'Term Pricing'!$C$1453:$C$1632,0))*$E178*(1-$F178))</f>
        <v>0</v>
      </c>
      <c r="AR178" s="212">
        <f ca="1">(AR$129*INDEX('Term Pricing'!$G$1453:$G$1632,MATCH('Project 3'!AR$8,'Term Pricing'!$C$1453:$C$1632,0))*$E178*$F178)+(AR$129*INDEX('Term Pricing'!$H$1453:$H$1632,MATCH('Project 3'!AR$8,'Term Pricing'!$C$1453:$C$1632,0))*$E178*(1-$F178))</f>
        <v>0</v>
      </c>
      <c r="AS178" s="212">
        <f ca="1">(AS$129*INDEX('Term Pricing'!$G$1453:$G$1632,MATCH('Project 3'!AS$8,'Term Pricing'!$C$1453:$C$1632,0))*$E178*$F178)+(AS$129*INDEX('Term Pricing'!$H$1453:$H$1632,MATCH('Project 3'!AS$8,'Term Pricing'!$C$1453:$C$1632,0))*$E178*(1-$F178))</f>
        <v>0</v>
      </c>
      <c r="AT178" s="212">
        <f ca="1">(AT$129*INDEX('Term Pricing'!$G$1453:$G$1632,MATCH('Project 3'!AT$8,'Term Pricing'!$C$1453:$C$1632,0))*$E178*$F178)+(AT$129*INDEX('Term Pricing'!$H$1453:$H$1632,MATCH('Project 3'!AT$8,'Term Pricing'!$C$1453:$C$1632,0))*$E178*(1-$F178))</f>
        <v>0</v>
      </c>
      <c r="AU178" s="212">
        <f ca="1">(AU$129*INDEX('Term Pricing'!$G$1453:$G$1632,MATCH('Project 3'!AU$8,'Term Pricing'!$C$1453:$C$1632,0))*$E178*$F178)+(AU$129*INDEX('Term Pricing'!$H$1453:$H$1632,MATCH('Project 3'!AU$8,'Term Pricing'!$C$1453:$C$1632,0))*$E178*(1-$F178))</f>
        <v>0</v>
      </c>
      <c r="AV178" s="212">
        <f ca="1">(AV$129*INDEX('Term Pricing'!$G$1453:$G$1632,MATCH('Project 3'!AV$8,'Term Pricing'!$C$1453:$C$1632,0))*$E178*$F178)+(AV$129*INDEX('Term Pricing'!$H$1453:$H$1632,MATCH('Project 3'!AV$8,'Term Pricing'!$C$1453:$C$1632,0))*$E178*(1-$F178))</f>
        <v>0</v>
      </c>
      <c r="AW178" s="212">
        <f ca="1">(AW$129*INDEX('Term Pricing'!$G$1453:$G$1632,MATCH('Project 3'!AW$8,'Term Pricing'!$C$1453:$C$1632,0))*$E178*$F178)+(AW$129*INDEX('Term Pricing'!$H$1453:$H$1632,MATCH('Project 3'!AW$8,'Term Pricing'!$C$1453:$C$1632,0))*$E178*(1-$F178))</f>
        <v>0</v>
      </c>
      <c r="AX178" s="212">
        <f ca="1">(AX$129*INDEX('Term Pricing'!$G$1453:$G$1632,MATCH('Project 3'!AX$8,'Term Pricing'!$C$1453:$C$1632,0))*$E178*$F178)+(AX$129*INDEX('Term Pricing'!$H$1453:$H$1632,MATCH('Project 3'!AX$8,'Term Pricing'!$C$1453:$C$1632,0))*$E178*(1-$F178))</f>
        <v>0</v>
      </c>
      <c r="AY178" s="212">
        <f ca="1">(AY$129*INDEX('Term Pricing'!$G$1453:$G$1632,MATCH('Project 3'!AY$8,'Term Pricing'!$C$1453:$C$1632,0))*$E178*$F178)+(AY$129*INDEX('Term Pricing'!$H$1453:$H$1632,MATCH('Project 3'!AY$8,'Term Pricing'!$C$1453:$C$1632,0))*$E178*(1-$F178))</f>
        <v>0</v>
      </c>
      <c r="AZ178" s="212">
        <f ca="1">(AZ$129*INDEX('Term Pricing'!$G$1453:$G$1632,MATCH('Project 3'!AZ$8,'Term Pricing'!$C$1453:$C$1632,0))*$E178*$F178)+(AZ$129*INDEX('Term Pricing'!$H$1453:$H$1632,MATCH('Project 3'!AZ$8,'Term Pricing'!$C$1453:$C$1632,0))*$E178*(1-$F178))</f>
        <v>0</v>
      </c>
      <c r="BA178" s="212">
        <f ca="1">(BA$129*INDEX('Term Pricing'!$G$1453:$G$1632,MATCH('Project 3'!BA$8,'Term Pricing'!$C$1453:$C$1632,0))*$E178*$F178)+(BA$129*INDEX('Term Pricing'!$H$1453:$H$1632,MATCH('Project 3'!BA$8,'Term Pricing'!$C$1453:$C$1632,0))*$E178*(1-$F178))</f>
        <v>0</v>
      </c>
      <c r="BB178" s="212">
        <f ca="1">(BB$129*INDEX('Term Pricing'!$G$1453:$G$1632,MATCH('Project 3'!BB$8,'Term Pricing'!$C$1453:$C$1632,0))*$E178*$F178)+(BB$129*INDEX('Term Pricing'!$H$1453:$H$1632,MATCH('Project 3'!BB$8,'Term Pricing'!$C$1453:$C$1632,0))*$E178*(1-$F178))</f>
        <v>0</v>
      </c>
      <c r="BC178" s="212">
        <f ca="1">(BC$129*INDEX('Term Pricing'!$G$1453:$G$1632,MATCH('Project 3'!BC$8,'Term Pricing'!$C$1453:$C$1632,0))*$E178*$F178)+(BC$129*INDEX('Term Pricing'!$H$1453:$H$1632,MATCH('Project 3'!BC$8,'Term Pricing'!$C$1453:$C$1632,0))*$E178*(1-$F178))</f>
        <v>0</v>
      </c>
      <c r="BD178" s="212">
        <f ca="1">(BD$129*INDEX('Term Pricing'!$G$1453:$G$1632,MATCH('Project 3'!BD$8,'Term Pricing'!$C$1453:$C$1632,0))*$E178*$F178)+(BD$129*INDEX('Term Pricing'!$H$1453:$H$1632,MATCH('Project 3'!BD$8,'Term Pricing'!$C$1453:$C$1632,0))*$E178*(1-$F178))</f>
        <v>0</v>
      </c>
      <c r="BE178" s="212">
        <f ca="1">(BE$129*INDEX('Term Pricing'!$G$1453:$G$1632,MATCH('Project 3'!BE$8,'Term Pricing'!$C$1453:$C$1632,0))*$E178*$F178)+(BE$129*INDEX('Term Pricing'!$H$1453:$H$1632,MATCH('Project 3'!BE$8,'Term Pricing'!$C$1453:$C$1632,0))*$E178*(1-$F178))</f>
        <v>0</v>
      </c>
      <c r="BF178" s="212">
        <f ca="1">(BF$129*INDEX('Term Pricing'!$G$1453:$G$1632,MATCH('Project 3'!BF$8,'Term Pricing'!$C$1453:$C$1632,0))*$E178*$F178)+(BF$129*INDEX('Term Pricing'!$H$1453:$H$1632,MATCH('Project 3'!BF$8,'Term Pricing'!$C$1453:$C$1632,0))*$E178*(1-$F178))</f>
        <v>0</v>
      </c>
      <c r="BG178" s="212">
        <f ca="1">(BG$129*INDEX('Term Pricing'!$G$1453:$G$1632,MATCH('Project 3'!BG$8,'Term Pricing'!$C$1453:$C$1632,0))*$E178*$F178)+(BG$129*INDEX('Term Pricing'!$H$1453:$H$1632,MATCH('Project 3'!BG$8,'Term Pricing'!$C$1453:$C$1632,0))*$E178*(1-$F178))</f>
        <v>0</v>
      </c>
      <c r="BH178" s="212">
        <f ca="1">(BH$129*INDEX('Term Pricing'!$G$1453:$G$1632,MATCH('Project 3'!BH$8,'Term Pricing'!$C$1453:$C$1632,0))*$E178*$F178)+(BH$129*INDEX('Term Pricing'!$H$1453:$H$1632,MATCH('Project 3'!BH$8,'Term Pricing'!$C$1453:$C$1632,0))*$E178*(1-$F178))</f>
        <v>0</v>
      </c>
      <c r="BI178" s="212">
        <f ca="1">(BI$129*INDEX('Term Pricing'!$G$1453:$G$1632,MATCH('Project 3'!BI$8,'Term Pricing'!$C$1453:$C$1632,0))*$E178*$F178)+(BI$129*INDEX('Term Pricing'!$H$1453:$H$1632,MATCH('Project 3'!BI$8,'Term Pricing'!$C$1453:$C$1632,0))*$E178*(1-$F178))</f>
        <v>0</v>
      </c>
      <c r="BJ178" s="212">
        <f ca="1">(BJ$129*INDEX('Term Pricing'!$G$1453:$G$1632,MATCH('Project 3'!BJ$8,'Term Pricing'!$C$1453:$C$1632,0))*$E178*$F178)+(BJ$129*INDEX('Term Pricing'!$H$1453:$H$1632,MATCH('Project 3'!BJ$8,'Term Pricing'!$C$1453:$C$1632,0))*$E178*(1-$F178))</f>
        <v>0</v>
      </c>
      <c r="BK178" s="212">
        <f ca="1">(BK$129*INDEX('Term Pricing'!$G$1453:$G$1632,MATCH('Project 3'!BK$8,'Term Pricing'!$C$1453:$C$1632,0))*$E178*$F178)+(BK$129*INDEX('Term Pricing'!$H$1453:$H$1632,MATCH('Project 3'!BK$8,'Term Pricing'!$C$1453:$C$1632,0))*$E178*(1-$F178))</f>
        <v>0</v>
      </c>
      <c r="BL178" s="212">
        <f ca="1">(BL$129*INDEX('Term Pricing'!$G$1453:$G$1632,MATCH('Project 3'!BL$8,'Term Pricing'!$C$1453:$C$1632,0))*$E178*$F178)+(BL$129*INDEX('Term Pricing'!$H$1453:$H$1632,MATCH('Project 3'!BL$8,'Term Pricing'!$C$1453:$C$1632,0))*$E178*(1-$F178))</f>
        <v>0</v>
      </c>
      <c r="BM178" s="212">
        <f ca="1">(BM$129*INDEX('Term Pricing'!$G$1453:$G$1632,MATCH('Project 3'!BM$8,'Term Pricing'!$C$1453:$C$1632,0))*$E178*$F178)+(BM$129*INDEX('Term Pricing'!$H$1453:$H$1632,MATCH('Project 3'!BM$8,'Term Pricing'!$C$1453:$C$1632,0))*$E178*(1-$F178))</f>
        <v>0</v>
      </c>
      <c r="BN178" s="212">
        <f ca="1">(BN$129*INDEX('Term Pricing'!$G$1453:$G$1632,MATCH('Project 3'!BN$8,'Term Pricing'!$C$1453:$C$1632,0))*$E178*$F178)+(BN$129*INDEX('Term Pricing'!$H$1453:$H$1632,MATCH('Project 3'!BN$8,'Term Pricing'!$C$1453:$C$1632,0))*$E178*(1-$F178))</f>
        <v>0</v>
      </c>
      <c r="BO178" s="212">
        <f ca="1">(BO$129*INDEX('Term Pricing'!$G$1453:$G$1632,MATCH('Project 3'!BO$8,'Term Pricing'!$C$1453:$C$1632,0))*$E178*$F178)+(BO$129*INDEX('Term Pricing'!$H$1453:$H$1632,MATCH('Project 3'!BO$8,'Term Pricing'!$C$1453:$C$1632,0))*$E178*(1-$F178))</f>
        <v>0</v>
      </c>
      <c r="BP178" s="212">
        <f ca="1">(BP$129*INDEX('Term Pricing'!$G$1453:$G$1632,MATCH('Project 3'!BP$8,'Term Pricing'!$C$1453:$C$1632,0))*$E178*$F178)+(BP$129*INDEX('Term Pricing'!$H$1453:$H$1632,MATCH('Project 3'!BP$8,'Term Pricing'!$C$1453:$C$1632,0))*$E178*(1-$F178))</f>
        <v>0</v>
      </c>
      <c r="BQ178" s="212">
        <f ca="1">(BQ$129*INDEX('Term Pricing'!$G$1453:$G$1632,MATCH('Project 3'!BQ$8,'Term Pricing'!$C$1453:$C$1632,0))*$E178*$F178)+(BQ$129*INDEX('Term Pricing'!$H$1453:$H$1632,MATCH('Project 3'!BQ$8,'Term Pricing'!$C$1453:$C$1632,0))*$E178*(1-$F178))</f>
        <v>0</v>
      </c>
      <c r="BR178" s="212">
        <f ca="1">(BR$129*INDEX('Term Pricing'!$G$1453:$G$1632,MATCH('Project 3'!BR$8,'Term Pricing'!$C$1453:$C$1632,0))*$E178*$F178)+(BR$129*INDEX('Term Pricing'!$H$1453:$H$1632,MATCH('Project 3'!BR$8,'Term Pricing'!$C$1453:$C$1632,0))*$E178*(1-$F178))</f>
        <v>0</v>
      </c>
      <c r="BS178" s="212">
        <f ca="1">(BS$129*INDEX('Term Pricing'!$G$1453:$G$1632,MATCH('Project 3'!BS$8,'Term Pricing'!$C$1453:$C$1632,0))*$E178*$F178)+(BS$129*INDEX('Term Pricing'!$H$1453:$H$1632,MATCH('Project 3'!BS$8,'Term Pricing'!$C$1453:$C$1632,0))*$E178*(1-$F178))</f>
        <v>0</v>
      </c>
      <c r="BT178" s="212">
        <f ca="1">(BT$129*INDEX('Term Pricing'!$G$1453:$G$1632,MATCH('Project 3'!BT$8,'Term Pricing'!$C$1453:$C$1632,0))*$E178*$F178)+(BT$129*INDEX('Term Pricing'!$H$1453:$H$1632,MATCH('Project 3'!BT$8,'Term Pricing'!$C$1453:$C$1632,0))*$E178*(1-$F178))</f>
        <v>0</v>
      </c>
      <c r="BU178" s="212">
        <f ca="1">(BU$129*INDEX('Term Pricing'!$G$1453:$G$1632,MATCH('Project 3'!BU$8,'Term Pricing'!$C$1453:$C$1632,0))*$E178*$F178)+(BU$129*INDEX('Term Pricing'!$H$1453:$H$1632,MATCH('Project 3'!BU$8,'Term Pricing'!$C$1453:$C$1632,0))*$E178*(1-$F178))</f>
        <v>0</v>
      </c>
      <c r="BV178" s="212">
        <f ca="1">(BV$129*INDEX('Term Pricing'!$G$1453:$G$1632,MATCH('Project 3'!BV$8,'Term Pricing'!$C$1453:$C$1632,0))*$E178*$F178)+(BV$129*INDEX('Term Pricing'!$H$1453:$H$1632,MATCH('Project 3'!BV$8,'Term Pricing'!$C$1453:$C$1632,0))*$E178*(1-$F178))</f>
        <v>0</v>
      </c>
      <c r="BW178" s="212">
        <f ca="1">(BW$129*INDEX('Term Pricing'!$G$1453:$G$1632,MATCH('Project 3'!BW$8,'Term Pricing'!$C$1453:$C$1632,0))*$E178*$F178)+(BW$129*INDEX('Term Pricing'!$H$1453:$H$1632,MATCH('Project 3'!BW$8,'Term Pricing'!$C$1453:$C$1632,0))*$E178*(1-$F178))</f>
        <v>0</v>
      </c>
      <c r="BX178" s="212">
        <f ca="1">(BX$129*INDEX('Term Pricing'!$G$1453:$G$1632,MATCH('Project 3'!BX$8,'Term Pricing'!$C$1453:$C$1632,0))*$E178*$F178)+(BX$129*INDEX('Term Pricing'!$H$1453:$H$1632,MATCH('Project 3'!BX$8,'Term Pricing'!$C$1453:$C$1632,0))*$E178*(1-$F178))</f>
        <v>0</v>
      </c>
      <c r="BY178" s="212">
        <f ca="1">(BY$129*INDEX('Term Pricing'!$G$1453:$G$1632,MATCH('Project 3'!BY$8,'Term Pricing'!$C$1453:$C$1632,0))*$E178*$F178)+(BY$129*INDEX('Term Pricing'!$H$1453:$H$1632,MATCH('Project 3'!BY$8,'Term Pricing'!$C$1453:$C$1632,0))*$E178*(1-$F178))</f>
        <v>0</v>
      </c>
      <c r="BZ178" s="212">
        <f ca="1">(BZ$129*INDEX('Term Pricing'!$G$1453:$G$1632,MATCH('Project 3'!BZ$8,'Term Pricing'!$C$1453:$C$1632,0))*$E178*$F178)+(BZ$129*INDEX('Term Pricing'!$H$1453:$H$1632,MATCH('Project 3'!BZ$8,'Term Pricing'!$C$1453:$C$1632,0))*$E178*(1-$F178))</f>
        <v>0</v>
      </c>
      <c r="CA178" s="212">
        <f ca="1">(CA$129*INDEX('Term Pricing'!$G$1453:$G$1632,MATCH('Project 3'!CA$8,'Term Pricing'!$C$1453:$C$1632,0))*$E178*$F178)+(CA$129*INDEX('Term Pricing'!$H$1453:$H$1632,MATCH('Project 3'!CA$8,'Term Pricing'!$C$1453:$C$1632,0))*$E178*(1-$F178))</f>
        <v>0</v>
      </c>
      <c r="CB178" s="212">
        <f ca="1">(CB$129*INDEX('Term Pricing'!$G$1453:$G$1632,MATCH('Project 3'!CB$8,'Term Pricing'!$C$1453:$C$1632,0))*$E178*$F178)+(CB$129*INDEX('Term Pricing'!$H$1453:$H$1632,MATCH('Project 3'!CB$8,'Term Pricing'!$C$1453:$C$1632,0))*$E178*(1-$F178))</f>
        <v>0</v>
      </c>
      <c r="CC178" s="212">
        <f ca="1">(CC$129*INDEX('Term Pricing'!$G$1453:$G$1632,MATCH('Project 3'!CC$8,'Term Pricing'!$C$1453:$C$1632,0))*$E178*$F178)+(CC$129*INDEX('Term Pricing'!$H$1453:$H$1632,MATCH('Project 3'!CC$8,'Term Pricing'!$C$1453:$C$1632,0))*$E178*(1-$F178))</f>
        <v>0</v>
      </c>
      <c r="CD178" s="212">
        <f ca="1">(CD$129*INDEX('Term Pricing'!$G$1453:$G$1632,MATCH('Project 3'!CD$8,'Term Pricing'!$C$1453:$C$1632,0))*$E178*$F178)+(CD$129*INDEX('Term Pricing'!$H$1453:$H$1632,MATCH('Project 3'!CD$8,'Term Pricing'!$C$1453:$C$1632,0))*$E178*(1-$F178))</f>
        <v>0</v>
      </c>
      <c r="CE178" s="212">
        <f ca="1">(CE$129*INDEX('Term Pricing'!$G$1453:$G$1632,MATCH('Project 3'!CE$8,'Term Pricing'!$C$1453:$C$1632,0))*$E178*$F178)+(CE$129*INDEX('Term Pricing'!$H$1453:$H$1632,MATCH('Project 3'!CE$8,'Term Pricing'!$C$1453:$C$1632,0))*$E178*(1-$F178))</f>
        <v>0</v>
      </c>
      <c r="CF178" s="212">
        <f ca="1">(CF$129*INDEX('Term Pricing'!$G$1453:$G$1632,MATCH('Project 3'!CF$8,'Term Pricing'!$C$1453:$C$1632,0))*$E178*$F178)+(CF$129*INDEX('Term Pricing'!$H$1453:$H$1632,MATCH('Project 3'!CF$8,'Term Pricing'!$C$1453:$C$1632,0))*$E178*(1-$F178))</f>
        <v>0</v>
      </c>
      <c r="CG178" s="212">
        <f ca="1">(CG$129*INDEX('Term Pricing'!$G$1453:$G$1632,MATCH('Project 3'!CG$8,'Term Pricing'!$C$1453:$C$1632,0))*$E178*$F178)+(CG$129*INDEX('Term Pricing'!$H$1453:$H$1632,MATCH('Project 3'!CG$8,'Term Pricing'!$C$1453:$C$1632,0))*$E178*(1-$F178))</f>
        <v>0</v>
      </c>
      <c r="CH178" s="212">
        <f ca="1">(CH$129*INDEX('Term Pricing'!$G$1453:$G$1632,MATCH('Project 3'!CH$8,'Term Pricing'!$C$1453:$C$1632,0))*$E178*$F178)+(CH$129*INDEX('Term Pricing'!$H$1453:$H$1632,MATCH('Project 3'!CH$8,'Term Pricing'!$C$1453:$C$1632,0))*$E178*(1-$F178))</f>
        <v>0</v>
      </c>
      <c r="CI178" s="212">
        <f ca="1">(CI$129*INDEX('Term Pricing'!$G$1453:$G$1632,MATCH('Project 3'!CI$8,'Term Pricing'!$C$1453:$C$1632,0))*$E178*$F178)+(CI$129*INDEX('Term Pricing'!$H$1453:$H$1632,MATCH('Project 3'!CI$8,'Term Pricing'!$C$1453:$C$1632,0))*$E178*(1-$F178))</f>
        <v>0</v>
      </c>
      <c r="CJ178" s="212">
        <f ca="1">(CJ$129*INDEX('Term Pricing'!$G$1453:$G$1632,MATCH('Project 3'!CJ$8,'Term Pricing'!$C$1453:$C$1632,0))*$E178*$F178)+(CJ$129*INDEX('Term Pricing'!$H$1453:$H$1632,MATCH('Project 3'!CJ$8,'Term Pricing'!$C$1453:$C$1632,0))*$E178*(1-$F178))</f>
        <v>0</v>
      </c>
      <c r="CK178" s="212">
        <f ca="1">(CK$129*INDEX('Term Pricing'!$G$1453:$G$1632,MATCH('Project 3'!CK$8,'Term Pricing'!$C$1453:$C$1632,0))*$E178*$F178)+(CK$129*INDEX('Term Pricing'!$H$1453:$H$1632,MATCH('Project 3'!CK$8,'Term Pricing'!$C$1453:$C$1632,0))*$E178*(1-$F178))</f>
        <v>0</v>
      </c>
      <c r="CL178" s="212">
        <f ca="1">(CL$129*INDEX('Term Pricing'!$G$1453:$G$1632,MATCH('Project 3'!CL$8,'Term Pricing'!$C$1453:$C$1632,0))*$E178*$F178)+(CL$129*INDEX('Term Pricing'!$H$1453:$H$1632,MATCH('Project 3'!CL$8,'Term Pricing'!$C$1453:$C$1632,0))*$E178*(1-$F178))</f>
        <v>0</v>
      </c>
      <c r="CM178" s="212">
        <f ca="1">(CM$129*INDEX('Term Pricing'!$G$1453:$G$1632,MATCH('Project 3'!CM$8,'Term Pricing'!$C$1453:$C$1632,0))*$E178*$F178)+(CM$129*INDEX('Term Pricing'!$H$1453:$H$1632,MATCH('Project 3'!CM$8,'Term Pricing'!$C$1453:$C$1632,0))*$E178*(1-$F178))</f>
        <v>0</v>
      </c>
      <c r="CN178" s="212">
        <f ca="1">(CN$129*INDEX('Term Pricing'!$G$1453:$G$1632,MATCH('Project 3'!CN$8,'Term Pricing'!$C$1453:$C$1632,0))*$E178*$F178)+(CN$129*INDEX('Term Pricing'!$H$1453:$H$1632,MATCH('Project 3'!CN$8,'Term Pricing'!$C$1453:$C$1632,0))*$E178*(1-$F178))</f>
        <v>0</v>
      </c>
      <c r="CO178" s="212">
        <f ca="1">(CO$129*INDEX('Term Pricing'!$G$1453:$G$1632,MATCH('Project 3'!CO$8,'Term Pricing'!$C$1453:$C$1632,0))*$E178*$F178)+(CO$129*INDEX('Term Pricing'!$H$1453:$H$1632,MATCH('Project 3'!CO$8,'Term Pricing'!$C$1453:$C$1632,0))*$E178*(1-$F178))</f>
        <v>0</v>
      </c>
      <c r="CP178" s="212">
        <f ca="1">(CP$129*INDEX('Term Pricing'!$G$1453:$G$1632,MATCH('Project 3'!CP$8,'Term Pricing'!$C$1453:$C$1632,0))*$E178*$F178)+(CP$129*INDEX('Term Pricing'!$H$1453:$H$1632,MATCH('Project 3'!CP$8,'Term Pricing'!$C$1453:$C$1632,0))*$E178*(1-$F178))</f>
        <v>0</v>
      </c>
      <c r="CQ178" s="212">
        <f ca="1">(CQ$129*INDEX('Term Pricing'!$G$1453:$G$1632,MATCH('Project 3'!CQ$8,'Term Pricing'!$C$1453:$C$1632,0))*$E178*$F178)+(CQ$129*INDEX('Term Pricing'!$H$1453:$H$1632,MATCH('Project 3'!CQ$8,'Term Pricing'!$C$1453:$C$1632,0))*$E178*(1-$F178))</f>
        <v>0</v>
      </c>
      <c r="CR178" s="212">
        <f ca="1">(CR$129*INDEX('Term Pricing'!$G$1453:$G$1632,MATCH('Project 3'!CR$8,'Term Pricing'!$C$1453:$C$1632,0))*$E178*$F178)+(CR$129*INDEX('Term Pricing'!$H$1453:$H$1632,MATCH('Project 3'!CR$8,'Term Pricing'!$C$1453:$C$1632,0))*$E178*(1-$F178))</f>
        <v>0</v>
      </c>
      <c r="CS178" s="212">
        <f ca="1">(CS$129*INDEX('Term Pricing'!$G$1453:$G$1632,MATCH('Project 3'!CS$8,'Term Pricing'!$C$1453:$C$1632,0))*$E178*$F178)+(CS$129*INDEX('Term Pricing'!$H$1453:$H$1632,MATCH('Project 3'!CS$8,'Term Pricing'!$C$1453:$C$1632,0))*$E178*(1-$F178))</f>
        <v>0</v>
      </c>
      <c r="CT178" s="212">
        <f ca="1">(CT$129*INDEX('Term Pricing'!$G$1453:$G$1632,MATCH('Project 3'!CT$8,'Term Pricing'!$C$1453:$C$1632,0))*$E178*$F178)+(CT$129*INDEX('Term Pricing'!$H$1453:$H$1632,MATCH('Project 3'!CT$8,'Term Pricing'!$C$1453:$C$1632,0))*$E178*(1-$F178))</f>
        <v>0</v>
      </c>
      <c r="CU178" s="212">
        <f ca="1">(CU$129*INDEX('Term Pricing'!$G$1453:$G$1632,MATCH('Project 3'!CU$8,'Term Pricing'!$C$1453:$C$1632,0))*$E178*$F178)+(CU$129*INDEX('Term Pricing'!$H$1453:$H$1632,MATCH('Project 3'!CU$8,'Term Pricing'!$C$1453:$C$1632,0))*$E178*(1-$F178))</f>
        <v>0</v>
      </c>
      <c r="CV178" s="212">
        <f ca="1">(CV$129*INDEX('Term Pricing'!$G$1453:$G$1632,MATCH('Project 3'!CV$8,'Term Pricing'!$C$1453:$C$1632,0))*$E178*$F178)+(CV$129*INDEX('Term Pricing'!$H$1453:$H$1632,MATCH('Project 3'!CV$8,'Term Pricing'!$C$1453:$C$1632,0))*$E178*(1-$F178))</f>
        <v>0</v>
      </c>
      <c r="CW178" s="212">
        <f ca="1">(CW$129*INDEX('Term Pricing'!$G$1453:$G$1632,MATCH('Project 3'!CW$8,'Term Pricing'!$C$1453:$C$1632,0))*$E178*$F178)+(CW$129*INDEX('Term Pricing'!$H$1453:$H$1632,MATCH('Project 3'!CW$8,'Term Pricing'!$C$1453:$C$1632,0))*$E178*(1-$F178))</f>
        <v>0</v>
      </c>
      <c r="CX178" s="212">
        <f ca="1">(CX$129*INDEX('Term Pricing'!$G$1453:$G$1632,MATCH('Project 3'!CX$8,'Term Pricing'!$C$1453:$C$1632,0))*$E178*$F178)+(CX$129*INDEX('Term Pricing'!$H$1453:$H$1632,MATCH('Project 3'!CX$8,'Term Pricing'!$C$1453:$C$1632,0))*$E178*(1-$F178))</f>
        <v>0</v>
      </c>
      <c r="CY178" s="212">
        <f ca="1">(CY$129*INDEX('Term Pricing'!$G$1453:$G$1632,MATCH('Project 3'!CY$8,'Term Pricing'!$C$1453:$C$1632,0))*$E178*$F178)+(CY$129*INDEX('Term Pricing'!$H$1453:$H$1632,MATCH('Project 3'!CY$8,'Term Pricing'!$C$1453:$C$1632,0))*$E178*(1-$F178))</f>
        <v>0</v>
      </c>
      <c r="CZ178" s="212">
        <f ca="1">(CZ$129*INDEX('Term Pricing'!$G$1453:$G$1632,MATCH('Project 3'!CZ$8,'Term Pricing'!$C$1453:$C$1632,0))*$E178*$F178)+(CZ$129*INDEX('Term Pricing'!$H$1453:$H$1632,MATCH('Project 3'!CZ$8,'Term Pricing'!$C$1453:$C$1632,0))*$E178*(1-$F178))</f>
        <v>0</v>
      </c>
      <c r="DA178" s="212">
        <f ca="1">(DA$129*INDEX('Term Pricing'!$G$1453:$G$1632,MATCH('Project 3'!DA$8,'Term Pricing'!$C$1453:$C$1632,0))*$E178*$F178)+(DA$129*INDEX('Term Pricing'!$H$1453:$H$1632,MATCH('Project 3'!DA$8,'Term Pricing'!$C$1453:$C$1632,0))*$E178*(1-$F178))</f>
        <v>0</v>
      </c>
      <c r="DB178" s="212">
        <f ca="1">(DB$129*INDEX('Term Pricing'!$G$1453:$G$1632,MATCH('Project 3'!DB$8,'Term Pricing'!$C$1453:$C$1632,0))*$E178*$F178)+(DB$129*INDEX('Term Pricing'!$H$1453:$H$1632,MATCH('Project 3'!DB$8,'Term Pricing'!$C$1453:$C$1632,0))*$E178*(1-$F178))</f>
        <v>0</v>
      </c>
    </row>
    <row r="179" spans="1:106" ht="13">
      <c r="A179" s="151"/>
      <c r="C179" s="22" t="s">
        <v>72</v>
      </c>
      <c r="E179" s="72">
        <f>SUM(E174:E178)</f>
        <v>1</v>
      </c>
      <c r="F179" s="71"/>
      <c r="G179" s="54" t="s">
        <v>83</v>
      </c>
      <c r="H179" s="273">
        <f ca="1">SUM(J179:DB179)</f>
        <v>0</v>
      </c>
      <c r="I179" s="274"/>
      <c r="J179" s="275">
        <f t="shared" ref="J179:BU179" ca="1" si="111">SUM(J174:J178)</f>
        <v>0</v>
      </c>
      <c r="K179" s="275">
        <f t="shared" ca="1" si="111"/>
        <v>0</v>
      </c>
      <c r="L179" s="275">
        <f t="shared" ca="1" si="111"/>
        <v>0</v>
      </c>
      <c r="M179" s="275">
        <f t="shared" ca="1" si="111"/>
        <v>0</v>
      </c>
      <c r="N179" s="275">
        <f t="shared" ca="1" si="111"/>
        <v>0</v>
      </c>
      <c r="O179" s="275">
        <f t="shared" ca="1" si="111"/>
        <v>0</v>
      </c>
      <c r="P179" s="275">
        <f t="shared" ca="1" si="111"/>
        <v>0</v>
      </c>
      <c r="Q179" s="275">
        <f t="shared" ca="1" si="111"/>
        <v>0</v>
      </c>
      <c r="R179" s="275">
        <f t="shared" ca="1" si="111"/>
        <v>0</v>
      </c>
      <c r="S179" s="275">
        <f t="shared" ca="1" si="111"/>
        <v>0</v>
      </c>
      <c r="T179" s="275">
        <f t="shared" ca="1" si="111"/>
        <v>0</v>
      </c>
      <c r="U179" s="275">
        <f t="shared" ca="1" si="111"/>
        <v>0</v>
      </c>
      <c r="V179" s="275">
        <f t="shared" ca="1" si="111"/>
        <v>0</v>
      </c>
      <c r="W179" s="275">
        <f t="shared" ca="1" si="111"/>
        <v>0</v>
      </c>
      <c r="X179" s="275">
        <f t="shared" ca="1" si="111"/>
        <v>0</v>
      </c>
      <c r="Y179" s="275">
        <f t="shared" ca="1" si="111"/>
        <v>0</v>
      </c>
      <c r="Z179" s="275">
        <f t="shared" ca="1" si="111"/>
        <v>0</v>
      </c>
      <c r="AA179" s="275">
        <f t="shared" ca="1" si="111"/>
        <v>0</v>
      </c>
      <c r="AB179" s="275">
        <f t="shared" ca="1" si="111"/>
        <v>0</v>
      </c>
      <c r="AC179" s="275">
        <f t="shared" ca="1" si="111"/>
        <v>0</v>
      </c>
      <c r="AD179" s="275">
        <f t="shared" ca="1" si="111"/>
        <v>0</v>
      </c>
      <c r="AE179" s="275">
        <f t="shared" ca="1" si="111"/>
        <v>0</v>
      </c>
      <c r="AF179" s="275">
        <f t="shared" ca="1" si="111"/>
        <v>0</v>
      </c>
      <c r="AG179" s="275">
        <f t="shared" ca="1" si="111"/>
        <v>0</v>
      </c>
      <c r="AH179" s="275">
        <f t="shared" ca="1" si="111"/>
        <v>0</v>
      </c>
      <c r="AI179" s="275">
        <f t="shared" ca="1" si="111"/>
        <v>0</v>
      </c>
      <c r="AJ179" s="275">
        <f t="shared" ca="1" si="111"/>
        <v>0</v>
      </c>
      <c r="AK179" s="275">
        <f t="shared" ca="1" si="111"/>
        <v>0</v>
      </c>
      <c r="AL179" s="275">
        <f t="shared" ca="1" si="111"/>
        <v>0</v>
      </c>
      <c r="AM179" s="275">
        <f t="shared" ca="1" si="111"/>
        <v>0</v>
      </c>
      <c r="AN179" s="275">
        <f t="shared" ca="1" si="111"/>
        <v>0</v>
      </c>
      <c r="AO179" s="275">
        <f t="shared" ca="1" si="111"/>
        <v>0</v>
      </c>
      <c r="AP179" s="275">
        <f t="shared" ca="1" si="111"/>
        <v>0</v>
      </c>
      <c r="AQ179" s="275">
        <f t="shared" ca="1" si="111"/>
        <v>0</v>
      </c>
      <c r="AR179" s="275">
        <f t="shared" ca="1" si="111"/>
        <v>0</v>
      </c>
      <c r="AS179" s="275">
        <f t="shared" ca="1" si="111"/>
        <v>0</v>
      </c>
      <c r="AT179" s="275">
        <f t="shared" ca="1" si="111"/>
        <v>0</v>
      </c>
      <c r="AU179" s="275">
        <f t="shared" ca="1" si="111"/>
        <v>0</v>
      </c>
      <c r="AV179" s="275">
        <f t="shared" ca="1" si="111"/>
        <v>0</v>
      </c>
      <c r="AW179" s="275">
        <f t="shared" ca="1" si="111"/>
        <v>0</v>
      </c>
      <c r="AX179" s="275">
        <f t="shared" ca="1" si="111"/>
        <v>0</v>
      </c>
      <c r="AY179" s="275">
        <f t="shared" ca="1" si="111"/>
        <v>0</v>
      </c>
      <c r="AZ179" s="275">
        <f t="shared" ca="1" si="111"/>
        <v>0</v>
      </c>
      <c r="BA179" s="275">
        <f t="shared" ca="1" si="111"/>
        <v>0</v>
      </c>
      <c r="BB179" s="275">
        <f t="shared" ca="1" si="111"/>
        <v>0</v>
      </c>
      <c r="BC179" s="275">
        <f t="shared" ca="1" si="111"/>
        <v>0</v>
      </c>
      <c r="BD179" s="275">
        <f t="shared" ca="1" si="111"/>
        <v>0</v>
      </c>
      <c r="BE179" s="275">
        <f t="shared" ca="1" si="111"/>
        <v>0</v>
      </c>
      <c r="BF179" s="275">
        <f t="shared" ca="1" si="111"/>
        <v>0</v>
      </c>
      <c r="BG179" s="275">
        <f t="shared" ca="1" si="111"/>
        <v>0</v>
      </c>
      <c r="BH179" s="275">
        <f t="shared" ca="1" si="111"/>
        <v>0</v>
      </c>
      <c r="BI179" s="275">
        <f t="shared" ca="1" si="111"/>
        <v>0</v>
      </c>
      <c r="BJ179" s="275">
        <f t="shared" ca="1" si="111"/>
        <v>0</v>
      </c>
      <c r="BK179" s="275">
        <f t="shared" ca="1" si="111"/>
        <v>0</v>
      </c>
      <c r="BL179" s="275">
        <f t="shared" ca="1" si="111"/>
        <v>0</v>
      </c>
      <c r="BM179" s="275">
        <f t="shared" ca="1" si="111"/>
        <v>0</v>
      </c>
      <c r="BN179" s="275">
        <f t="shared" ca="1" si="111"/>
        <v>0</v>
      </c>
      <c r="BO179" s="275">
        <f t="shared" ca="1" si="111"/>
        <v>0</v>
      </c>
      <c r="BP179" s="275">
        <f t="shared" ca="1" si="111"/>
        <v>0</v>
      </c>
      <c r="BQ179" s="275">
        <f t="shared" ca="1" si="111"/>
        <v>0</v>
      </c>
      <c r="BR179" s="275">
        <f t="shared" ca="1" si="111"/>
        <v>0</v>
      </c>
      <c r="BS179" s="275">
        <f t="shared" ca="1" si="111"/>
        <v>0</v>
      </c>
      <c r="BT179" s="275">
        <f t="shared" ca="1" si="111"/>
        <v>0</v>
      </c>
      <c r="BU179" s="275">
        <f t="shared" ca="1" si="111"/>
        <v>0</v>
      </c>
      <c r="BV179" s="275">
        <f t="shared" ref="BV179:DB179" ca="1" si="112">SUM(BV174:BV178)</f>
        <v>0</v>
      </c>
      <c r="BW179" s="275">
        <f t="shared" ca="1" si="112"/>
        <v>0</v>
      </c>
      <c r="BX179" s="275">
        <f t="shared" ca="1" si="112"/>
        <v>0</v>
      </c>
      <c r="BY179" s="275">
        <f t="shared" ca="1" si="112"/>
        <v>0</v>
      </c>
      <c r="BZ179" s="275">
        <f t="shared" ca="1" si="112"/>
        <v>0</v>
      </c>
      <c r="CA179" s="275">
        <f t="shared" ca="1" si="112"/>
        <v>0</v>
      </c>
      <c r="CB179" s="275">
        <f t="shared" ca="1" si="112"/>
        <v>0</v>
      </c>
      <c r="CC179" s="275">
        <f t="shared" ca="1" si="112"/>
        <v>0</v>
      </c>
      <c r="CD179" s="275">
        <f t="shared" ca="1" si="112"/>
        <v>0</v>
      </c>
      <c r="CE179" s="275">
        <f t="shared" ca="1" si="112"/>
        <v>0</v>
      </c>
      <c r="CF179" s="275">
        <f t="shared" ca="1" si="112"/>
        <v>0</v>
      </c>
      <c r="CG179" s="275">
        <f t="shared" ca="1" si="112"/>
        <v>0</v>
      </c>
      <c r="CH179" s="275">
        <f t="shared" ca="1" si="112"/>
        <v>0</v>
      </c>
      <c r="CI179" s="275">
        <f t="shared" ca="1" si="112"/>
        <v>0</v>
      </c>
      <c r="CJ179" s="275">
        <f t="shared" ca="1" si="112"/>
        <v>0</v>
      </c>
      <c r="CK179" s="275">
        <f t="shared" ca="1" si="112"/>
        <v>0</v>
      </c>
      <c r="CL179" s="275">
        <f t="shared" ca="1" si="112"/>
        <v>0</v>
      </c>
      <c r="CM179" s="275">
        <f t="shared" ca="1" si="112"/>
        <v>0</v>
      </c>
      <c r="CN179" s="275">
        <f t="shared" ca="1" si="112"/>
        <v>0</v>
      </c>
      <c r="CO179" s="275">
        <f t="shared" ca="1" si="112"/>
        <v>0</v>
      </c>
      <c r="CP179" s="275">
        <f t="shared" ca="1" si="112"/>
        <v>0</v>
      </c>
      <c r="CQ179" s="275">
        <f t="shared" ca="1" si="112"/>
        <v>0</v>
      </c>
      <c r="CR179" s="275">
        <f t="shared" ca="1" si="112"/>
        <v>0</v>
      </c>
      <c r="CS179" s="275">
        <f t="shared" ca="1" si="112"/>
        <v>0</v>
      </c>
      <c r="CT179" s="275">
        <f t="shared" ca="1" si="112"/>
        <v>0</v>
      </c>
      <c r="CU179" s="275">
        <f t="shared" ca="1" si="112"/>
        <v>0</v>
      </c>
      <c r="CV179" s="275">
        <f t="shared" ca="1" si="112"/>
        <v>0</v>
      </c>
      <c r="CW179" s="275">
        <f t="shared" ca="1" si="112"/>
        <v>0</v>
      </c>
      <c r="CX179" s="275">
        <f t="shared" ca="1" si="112"/>
        <v>0</v>
      </c>
      <c r="CY179" s="275">
        <f t="shared" ca="1" si="112"/>
        <v>0</v>
      </c>
      <c r="CZ179" s="275">
        <f t="shared" ca="1" si="112"/>
        <v>0</v>
      </c>
      <c r="DA179" s="275">
        <f t="shared" ca="1" si="112"/>
        <v>0</v>
      </c>
      <c r="DB179" s="275">
        <f t="shared" ca="1" si="112"/>
        <v>0</v>
      </c>
    </row>
    <row r="180" spans="1:106" ht="13">
      <c r="A180" s="151"/>
      <c r="C180" s="14"/>
      <c r="E180" s="276"/>
      <c r="G180" s="12"/>
      <c r="H180" s="264"/>
      <c r="I180" s="29"/>
      <c r="K180" s="271"/>
      <c r="L180" s="271"/>
      <c r="M180" s="271"/>
      <c r="N180" s="271"/>
      <c r="O180" s="271"/>
      <c r="P180" s="271"/>
      <c r="Q180" s="271"/>
      <c r="R180" s="271"/>
      <c r="S180" s="271"/>
      <c r="T180" s="271"/>
      <c r="U180" s="271"/>
      <c r="V180" s="271"/>
      <c r="W180" s="271"/>
      <c r="X180" s="271"/>
      <c r="Y180" s="271"/>
      <c r="Z180" s="271"/>
      <c r="AA180" s="271"/>
      <c r="AB180" s="271"/>
      <c r="AC180" s="271"/>
      <c r="AD180" s="271"/>
      <c r="AE180" s="271"/>
      <c r="AF180" s="271"/>
      <c r="AG180" s="271"/>
      <c r="AH180" s="271"/>
      <c r="AI180" s="271"/>
      <c r="AJ180" s="271"/>
      <c r="AK180" s="271"/>
      <c r="AL180" s="271"/>
      <c r="AM180" s="271"/>
      <c r="AN180" s="271"/>
      <c r="AO180" s="271"/>
      <c r="AP180" s="271"/>
      <c r="AQ180" s="271"/>
      <c r="AR180" s="271"/>
      <c r="AS180" s="271"/>
      <c r="AT180" s="271"/>
      <c r="AU180" s="271"/>
      <c r="AV180" s="271"/>
      <c r="AW180" s="271"/>
      <c r="AX180" s="271"/>
      <c r="AY180" s="271"/>
      <c r="AZ180" s="271"/>
      <c r="BA180" s="271"/>
      <c r="BB180" s="271"/>
      <c r="BC180" s="271"/>
      <c r="BD180" s="271"/>
      <c r="BE180" s="271"/>
      <c r="BF180" s="271"/>
      <c r="BG180" s="271"/>
      <c r="BH180" s="271"/>
      <c r="BI180" s="271"/>
      <c r="BJ180" s="271"/>
      <c r="BK180" s="271"/>
      <c r="BL180" s="271"/>
      <c r="BM180" s="271"/>
      <c r="BN180" s="271"/>
      <c r="BO180" s="271"/>
      <c r="BP180" s="271"/>
      <c r="BQ180" s="271"/>
      <c r="BR180" s="271"/>
      <c r="BS180" s="271"/>
      <c r="BT180" s="271"/>
      <c r="BU180" s="271"/>
      <c r="BV180" s="271"/>
      <c r="BW180" s="271"/>
      <c r="BX180" s="271"/>
      <c r="BY180" s="271"/>
      <c r="BZ180" s="271"/>
      <c r="CA180" s="271"/>
      <c r="CB180" s="271"/>
      <c r="CC180" s="271"/>
      <c r="CD180" s="271"/>
      <c r="CE180" s="271"/>
      <c r="CF180" s="271"/>
      <c r="CG180" s="271"/>
      <c r="CH180" s="271"/>
      <c r="CI180" s="271"/>
      <c r="CJ180" s="271"/>
      <c r="CK180" s="271"/>
      <c r="CL180" s="271"/>
      <c r="CM180" s="271"/>
      <c r="CN180" s="271"/>
      <c r="CO180" s="271"/>
      <c r="CP180" s="271"/>
      <c r="CQ180" s="271"/>
      <c r="CR180" s="271"/>
      <c r="CS180" s="271"/>
      <c r="CT180" s="271"/>
      <c r="CU180" s="271"/>
      <c r="CV180" s="271"/>
      <c r="CW180" s="271"/>
      <c r="CX180" s="271"/>
      <c r="CY180" s="271"/>
      <c r="CZ180" s="271"/>
      <c r="DA180" s="271"/>
      <c r="DB180" s="271"/>
    </row>
    <row r="181" spans="1:106" ht="13">
      <c r="A181" s="151"/>
      <c r="B181" s="40"/>
      <c r="C181" s="23" t="str">
        <f>C57</f>
        <v>H100</v>
      </c>
      <c r="H181" s="264"/>
      <c r="I181" s="29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  <c r="AC181" s="153"/>
      <c r="AD181" s="153"/>
      <c r="AE181" s="153"/>
      <c r="AF181" s="153"/>
      <c r="AG181" s="153"/>
      <c r="AH181" s="153"/>
      <c r="AI181" s="153"/>
      <c r="AJ181" s="153"/>
      <c r="AK181" s="153"/>
      <c r="AL181" s="153"/>
      <c r="AM181" s="153"/>
      <c r="AN181" s="153"/>
      <c r="AO181" s="153"/>
      <c r="AP181" s="153"/>
      <c r="AQ181" s="153"/>
      <c r="AR181" s="153"/>
      <c r="AS181" s="153"/>
      <c r="AT181" s="153"/>
      <c r="AU181" s="153"/>
      <c r="AV181" s="153"/>
      <c r="AW181" s="153"/>
      <c r="AX181" s="153"/>
      <c r="AY181" s="153"/>
      <c r="AZ181" s="153"/>
      <c r="BA181" s="153"/>
      <c r="BB181" s="153"/>
      <c r="BC181" s="153"/>
      <c r="BD181" s="153"/>
      <c r="BE181" s="153"/>
      <c r="BF181" s="153"/>
      <c r="BG181" s="153"/>
      <c r="BH181" s="153"/>
      <c r="BI181" s="153"/>
      <c r="BJ181" s="153"/>
      <c r="BK181" s="153"/>
      <c r="BL181" s="153"/>
      <c r="BM181" s="153"/>
      <c r="BN181" s="153"/>
      <c r="BO181" s="153"/>
      <c r="BP181" s="153"/>
      <c r="BQ181" s="153"/>
      <c r="BR181" s="153"/>
      <c r="BS181" s="153"/>
      <c r="BT181" s="153"/>
      <c r="BU181" s="153"/>
      <c r="BV181" s="153"/>
      <c r="BW181" s="153"/>
      <c r="BX181" s="153"/>
      <c r="BY181" s="153"/>
      <c r="BZ181" s="153"/>
      <c r="CA181" s="153"/>
      <c r="CB181" s="153"/>
      <c r="CC181" s="153"/>
      <c r="CD181" s="153"/>
      <c r="CE181" s="153"/>
      <c r="CF181" s="153"/>
      <c r="CG181" s="153"/>
      <c r="CH181" s="153"/>
      <c r="CI181" s="153"/>
      <c r="CJ181" s="153"/>
      <c r="CK181" s="153"/>
      <c r="CL181" s="153"/>
      <c r="CM181" s="153"/>
      <c r="CN181" s="153"/>
      <c r="CO181" s="153"/>
      <c r="CP181" s="153"/>
      <c r="CQ181" s="153"/>
      <c r="CR181" s="153"/>
      <c r="CS181" s="153"/>
      <c r="CT181" s="153"/>
      <c r="CU181" s="153"/>
      <c r="CV181" s="153"/>
      <c r="CW181" s="153"/>
      <c r="CX181" s="153"/>
      <c r="CY181" s="153"/>
      <c r="CZ181" s="153"/>
      <c r="DA181" s="153"/>
      <c r="DB181" s="153"/>
    </row>
    <row r="182" spans="1:106" ht="13">
      <c r="A182" s="151"/>
      <c r="C182" s="14"/>
      <c r="G182" s="12"/>
      <c r="H182" s="264"/>
      <c r="I182" s="29"/>
      <c r="J182" s="271"/>
      <c r="K182" s="271"/>
      <c r="L182" s="271"/>
      <c r="M182" s="271"/>
      <c r="N182" s="271"/>
      <c r="O182" s="271"/>
      <c r="P182" s="271"/>
      <c r="Q182" s="271"/>
      <c r="R182" s="271"/>
      <c r="S182" s="271"/>
      <c r="T182" s="271"/>
      <c r="U182" s="271"/>
      <c r="V182" s="271"/>
      <c r="W182" s="271"/>
      <c r="X182" s="271"/>
      <c r="Y182" s="271"/>
      <c r="Z182" s="271"/>
      <c r="AA182" s="271"/>
      <c r="AB182" s="271"/>
      <c r="AC182" s="271"/>
      <c r="AD182" s="271"/>
      <c r="AE182" s="271"/>
      <c r="AF182" s="271"/>
      <c r="AG182" s="271"/>
      <c r="AH182" s="271"/>
      <c r="AI182" s="271"/>
      <c r="AJ182" s="271"/>
      <c r="AK182" s="271"/>
      <c r="AL182" s="271"/>
      <c r="AM182" s="271"/>
      <c r="AN182" s="271"/>
      <c r="AO182" s="271"/>
      <c r="AP182" s="271"/>
      <c r="AQ182" s="271"/>
      <c r="AR182" s="271"/>
      <c r="AS182" s="271"/>
      <c r="AT182" s="271"/>
      <c r="AU182" s="271"/>
      <c r="AV182" s="271"/>
      <c r="AW182" s="271"/>
      <c r="AX182" s="271"/>
      <c r="AY182" s="271"/>
      <c r="AZ182" s="271"/>
      <c r="BA182" s="271"/>
      <c r="BB182" s="271"/>
      <c r="BC182" s="271"/>
      <c r="BD182" s="271"/>
      <c r="BE182" s="271"/>
      <c r="BF182" s="271"/>
      <c r="BG182" s="271"/>
      <c r="BH182" s="271"/>
      <c r="BI182" s="271"/>
      <c r="BJ182" s="271"/>
      <c r="BK182" s="271"/>
      <c r="BL182" s="271"/>
      <c r="BM182" s="271"/>
      <c r="BN182" s="271"/>
      <c r="BO182" s="271"/>
      <c r="BP182" s="271"/>
      <c r="BQ182" s="271"/>
      <c r="BR182" s="271"/>
      <c r="BS182" s="271"/>
      <c r="BT182" s="271"/>
      <c r="BU182" s="271"/>
      <c r="BV182" s="271"/>
      <c r="BW182" s="271"/>
      <c r="BX182" s="271"/>
      <c r="BY182" s="271"/>
      <c r="BZ182" s="271"/>
      <c r="CA182" s="271"/>
      <c r="CB182" s="271"/>
      <c r="CC182" s="271"/>
      <c r="CD182" s="271"/>
      <c r="CE182" s="271"/>
      <c r="CF182" s="271"/>
      <c r="CG182" s="271"/>
      <c r="CH182" s="271"/>
      <c r="CI182" s="271"/>
      <c r="CJ182" s="271"/>
      <c r="CK182" s="271"/>
      <c r="CL182" s="271"/>
      <c r="CM182" s="271"/>
      <c r="CN182" s="271"/>
      <c r="CO182" s="271"/>
      <c r="CP182" s="271"/>
      <c r="CQ182" s="271"/>
      <c r="CR182" s="271"/>
      <c r="CS182" s="271"/>
      <c r="CT182" s="271"/>
      <c r="CU182" s="271"/>
      <c r="CV182" s="271"/>
      <c r="CW182" s="271"/>
      <c r="CX182" s="271"/>
      <c r="CY182" s="271"/>
      <c r="CZ182" s="271"/>
      <c r="DA182" s="271"/>
      <c r="DB182" s="271"/>
    </row>
    <row r="183" spans="1:106">
      <c r="A183" s="151"/>
      <c r="C183" s="22" t="s">
        <v>85</v>
      </c>
      <c r="E183" s="54" t="s">
        <v>267</v>
      </c>
      <c r="F183" s="54" t="s">
        <v>271</v>
      </c>
      <c r="G183" s="54"/>
      <c r="H183" s="264" t="s">
        <v>287</v>
      </c>
      <c r="I183" s="29"/>
      <c r="J183" s="247"/>
      <c r="K183" s="247"/>
      <c r="L183" s="247"/>
      <c r="M183" s="247"/>
      <c r="N183" s="247"/>
      <c r="O183" s="247"/>
      <c r="P183" s="247"/>
      <c r="Q183" s="247"/>
      <c r="R183" s="247"/>
      <c r="S183" s="247"/>
      <c r="T183" s="247"/>
      <c r="U183" s="247"/>
      <c r="V183" s="247"/>
      <c r="W183" s="247"/>
      <c r="X183" s="247"/>
      <c r="Y183" s="247"/>
      <c r="Z183" s="247"/>
      <c r="AA183" s="247"/>
      <c r="AB183" s="247"/>
      <c r="AC183" s="247"/>
      <c r="AD183" s="247"/>
      <c r="AE183" s="247"/>
      <c r="AF183" s="247"/>
      <c r="AG183" s="247"/>
      <c r="AH183" s="247"/>
      <c r="AI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  <c r="BB183" s="247"/>
      <c r="BC183" s="247"/>
      <c r="BD183" s="247"/>
      <c r="BE183" s="247"/>
      <c r="BF183" s="247"/>
      <c r="BG183" s="247"/>
      <c r="BH183" s="247"/>
      <c r="BI183" s="247"/>
      <c r="BJ183" s="247"/>
      <c r="BK183" s="247"/>
      <c r="BL183" s="247"/>
      <c r="BM183" s="247"/>
      <c r="BN183" s="247"/>
      <c r="BO183" s="247"/>
      <c r="BP183" s="247"/>
      <c r="BQ183" s="247"/>
      <c r="BR183" s="247"/>
      <c r="BS183" s="247"/>
      <c r="BT183" s="247"/>
      <c r="BU183" s="247"/>
      <c r="BV183" s="247"/>
      <c r="BW183" s="247"/>
      <c r="BX183" s="247"/>
      <c r="BY183" s="247"/>
      <c r="BZ183" s="247"/>
      <c r="CA183" s="247"/>
      <c r="CB183" s="247"/>
      <c r="CC183" s="247"/>
      <c r="CD183" s="247"/>
      <c r="CE183" s="247"/>
      <c r="CF183" s="247"/>
      <c r="CG183" s="247"/>
      <c r="CH183" s="247"/>
      <c r="CI183" s="247"/>
      <c r="CJ183" s="247"/>
      <c r="CK183" s="247"/>
      <c r="CL183" s="247"/>
      <c r="CM183" s="247"/>
      <c r="CN183" s="247"/>
      <c r="CO183" s="247"/>
      <c r="CP183" s="247"/>
      <c r="CQ183" s="247"/>
      <c r="CR183" s="247"/>
      <c r="CS183" s="247"/>
      <c r="CT183" s="247"/>
      <c r="CU183" s="247"/>
      <c r="CV183" s="247"/>
      <c r="CW183" s="247"/>
      <c r="CX183" s="247"/>
      <c r="CY183" s="247"/>
      <c r="CZ183" s="247"/>
      <c r="DA183" s="247"/>
      <c r="DB183" s="247"/>
    </row>
    <row r="184" spans="1:106">
      <c r="A184" s="151"/>
      <c r="C184" s="34" t="s">
        <v>316</v>
      </c>
      <c r="E184" s="70">
        <f>Inputs!H120</f>
        <v>0.2</v>
      </c>
      <c r="F184" s="70">
        <v>0.6</v>
      </c>
      <c r="G184" s="54" t="s">
        <v>83</v>
      </c>
      <c r="H184" s="272">
        <f ca="1">IFERROR(SUM($J184:$DB184)/(SUM($J$130:$DB$130)*E184),0)</f>
        <v>1.4410428046358654</v>
      </c>
      <c r="I184" s="29"/>
      <c r="J184" s="212">
        <f ca="1">(J$130*INDEX('Term Pricing'!$I$713:$I$892,MATCH('Project 3'!J$8,'Term Pricing'!$C$713:$C$892,0))*$E184*$F184)+(J$130*INDEX('Term Pricing'!$J$713:$J$892,MATCH('Project 3'!J$8,'Term Pricing'!$C$713:$C$892,0))*$E184*(1-$F184))</f>
        <v>0</v>
      </c>
      <c r="K184" s="212">
        <f ca="1">(K$130*INDEX('Term Pricing'!$I$713:$I$892,MATCH('Project 3'!K$8,'Term Pricing'!$C$713:$C$892,0))*$E184*$F184)+(K$130*INDEX('Term Pricing'!$J$713:$J$892,MATCH('Project 3'!K$8,'Term Pricing'!$C$713:$C$892,0))*$E184*(1-$F184))</f>
        <v>0</v>
      </c>
      <c r="L184" s="212">
        <f ca="1">(L$130*INDEX('Term Pricing'!$I$713:$I$892,MATCH('Project 3'!L$8,'Term Pricing'!$C$713:$C$892,0))*$E184*$F184)+(L$130*INDEX('Term Pricing'!$J$713:$J$892,MATCH('Project 3'!L$8,'Term Pricing'!$C$713:$C$892,0))*$E184*(1-$F184))</f>
        <v>0</v>
      </c>
      <c r="M184" s="212">
        <f ca="1">(M$130*INDEX('Term Pricing'!$I$713:$I$892,MATCH('Project 3'!M$8,'Term Pricing'!$C$713:$C$892,0))*$E184*$F184)+(M$130*INDEX('Term Pricing'!$J$713:$J$892,MATCH('Project 3'!M$8,'Term Pricing'!$C$713:$C$892,0))*$E184*(1-$F184))</f>
        <v>0</v>
      </c>
      <c r="N184" s="212">
        <f ca="1">(N$130*INDEX('Term Pricing'!$I$713:$I$892,MATCH('Project 3'!N$8,'Term Pricing'!$C$713:$C$892,0))*$E184*$F184)+(N$130*INDEX('Term Pricing'!$J$713:$J$892,MATCH('Project 3'!N$8,'Term Pricing'!$C$713:$C$892,0))*$E184*(1-$F184))</f>
        <v>55369.945409414591</v>
      </c>
      <c r="O184" s="212">
        <f ca="1">(O$130*INDEX('Term Pricing'!$I$713:$I$892,MATCH('Project 3'!O$8,'Term Pricing'!$C$713:$C$892,0))*$E184*$F184)+(O$130*INDEX('Term Pricing'!$J$713:$J$892,MATCH('Project 3'!O$8,'Term Pricing'!$C$713:$C$892,0))*$E184*(1-$F184))</f>
        <v>55678.061281387549</v>
      </c>
      <c r="P184" s="212">
        <f ca="1">(P$130*INDEX('Term Pricing'!$I$713:$I$892,MATCH('Project 3'!P$8,'Term Pricing'!$C$713:$C$892,0))*$E184*$F184)+(P$130*INDEX('Term Pricing'!$J$713:$J$892,MATCH('Project 3'!P$8,'Term Pricing'!$C$713:$C$892,0))*$E184*(1-$F184))</f>
        <v>52412.382302192869</v>
      </c>
      <c r="Q184" s="212">
        <f ca="1">(Q$130*INDEX('Term Pricing'!$I$713:$I$892,MATCH('Project 3'!Q$8,'Term Pricing'!$C$713:$C$892,0))*$E184*$F184)+(Q$130*INDEX('Term Pricing'!$J$713:$J$892,MATCH('Project 3'!Q$8,'Term Pricing'!$C$713:$C$892,0))*$E184*(1-$F184))</f>
        <v>52660.534444729827</v>
      </c>
      <c r="R184" s="212">
        <f ca="1">(R$130*INDEX('Term Pricing'!$I$713:$I$892,MATCH('Project 3'!R$8,'Term Pricing'!$C$713:$C$892,0))*$E184*$F184)+(R$130*INDEX('Term Pricing'!$J$713:$J$892,MATCH('Project 3'!R$8,'Term Pricing'!$C$713:$C$892,0))*$E184*(1-$F184))</f>
        <v>51181.958256251732</v>
      </c>
      <c r="S184" s="212">
        <f ca="1">(S$130*INDEX('Term Pricing'!$I$713:$I$892,MATCH('Project 3'!S$8,'Term Pricing'!$C$713:$C$892,0))*$E184*$F184)+(S$130*INDEX('Term Pricing'!$J$713:$J$892,MATCH('Project 3'!S$8,'Term Pricing'!$C$713:$C$892,0))*$E184*(1-$F184))</f>
        <v>48120.356092059541</v>
      </c>
      <c r="T184" s="212">
        <f ca="1">(T$130*INDEX('Term Pricing'!$I$713:$I$892,MATCH('Project 3'!T$8,'Term Pricing'!$C$713:$C$892,0))*$E184*$F184)+(T$130*INDEX('Term Pricing'!$J$713:$J$892,MATCH('Project 3'!T$8,'Term Pricing'!$C$713:$C$892,0))*$E184*(1-$F184))</f>
        <v>48288.35452966002</v>
      </c>
      <c r="U184" s="212">
        <f ca="1">(U$130*INDEX('Term Pricing'!$I$713:$I$892,MATCH('Project 3'!U$8,'Term Pricing'!$C$713:$C$892,0))*$E184*$F184)+(U$130*INDEX('Term Pricing'!$J$713:$J$892,MATCH('Project 3'!U$8,'Term Pricing'!$C$713:$C$892,0))*$E184*(1-$F184))</f>
        <v>45362.38589586172</v>
      </c>
      <c r="V184" s="212">
        <f ca="1">(V$130*INDEX('Term Pricing'!$I$713:$I$892,MATCH('Project 3'!V$8,'Term Pricing'!$C$713:$C$892,0))*$E184*$F184)+(V$130*INDEX('Term Pricing'!$J$713:$J$892,MATCH('Project 3'!V$8,'Term Pricing'!$C$713:$C$892,0))*$E184*(1-$F184))</f>
        <v>45483.204983718388</v>
      </c>
      <c r="W184" s="212">
        <f ca="1">(W$130*INDEX('Term Pricing'!$I$713:$I$892,MATCH('Project 3'!W$8,'Term Pricing'!$C$713:$C$892,0))*$E184*$F184)+(W$130*INDEX('Term Pricing'!$J$713:$J$892,MATCH('Project 3'!W$8,'Term Pricing'!$C$713:$C$892,0))*$E184*(1-$F184))</f>
        <v>44115.034841406647</v>
      </c>
      <c r="X184" s="212">
        <f ca="1">(X$130*INDEX('Term Pricing'!$I$713:$I$892,MATCH('Project 3'!X$8,'Term Pricing'!$C$713:$C$892,0))*$E184*$F184)+(X$130*INDEX('Term Pricing'!$J$713:$J$892,MATCH('Project 3'!X$8,'Term Pricing'!$C$713:$C$892,0))*$E184*(1-$F184))</f>
        <v>38631.305977789336</v>
      </c>
      <c r="Y184" s="212">
        <f ca="1">(Y$130*INDEX('Term Pricing'!$I$713:$I$892,MATCH('Project 3'!Y$8,'Term Pricing'!$C$713:$C$892,0))*$E184*$F184)+(Y$130*INDEX('Term Pricing'!$J$713:$J$892,MATCH('Project 3'!Y$8,'Term Pricing'!$C$713:$C$892,0))*$E184*(1-$F184))</f>
        <v>41449.601793480309</v>
      </c>
      <c r="Z184" s="212">
        <f ca="1">(Z$130*INDEX('Term Pricing'!$I$713:$I$892,MATCH('Project 3'!Z$8,'Term Pricing'!$C$713:$C$892,0))*$E184*$F184)+(Z$130*INDEX('Term Pricing'!$J$713:$J$892,MATCH('Project 3'!Z$8,'Term Pricing'!$C$713:$C$892,0))*$E184*(1-$F184))</f>
        <v>38857.793993910447</v>
      </c>
      <c r="AA184" s="212">
        <f ca="1">(AA$130*INDEX('Term Pricing'!$I$713:$I$892,MATCH('Project 3'!AA$8,'Term Pricing'!$C$713:$C$892,0))*$E184*$F184)+(AA$130*INDEX('Term Pricing'!$J$713:$J$892,MATCH('Project 3'!AA$8,'Term Pricing'!$C$713:$C$892,0))*$E184*(1-$F184))</f>
        <v>38881.027290574653</v>
      </c>
      <c r="AB184" s="212">
        <f ca="1">(AB$130*INDEX('Term Pricing'!$I$713:$I$892,MATCH('Project 3'!AB$8,'Term Pricing'!$C$713:$C$892,0))*$E184*$F184)+(AB$130*INDEX('Term Pricing'!$J$713:$J$892,MATCH('Project 3'!AB$8,'Term Pricing'!$C$713:$C$892,0))*$E184*(1-$F184))</f>
        <v>36515.696362015638</v>
      </c>
      <c r="AC184" s="212">
        <f ca="1">(AC$130*INDEX('Term Pricing'!$I$713:$I$892,MATCH('Project 3'!AC$8,'Term Pricing'!$C$713:$C$892,0))*$E184*$F184)+(AC$130*INDEX('Term Pricing'!$J$713:$J$892,MATCH('Project 3'!AC$8,'Term Pricing'!$C$713:$C$892,0))*$E184*(1-$F184))</f>
        <v>36961.919999999998</v>
      </c>
      <c r="AD184" s="212">
        <f ca="1">(AD$130*INDEX('Term Pricing'!$I$713:$I$892,MATCH('Project 3'!AD$8,'Term Pricing'!$C$713:$C$892,0))*$E184*$F184)+(AD$130*INDEX('Term Pricing'!$J$713:$J$892,MATCH('Project 3'!AD$8,'Term Pricing'!$C$713:$C$892,0))*$E184*(1-$F184))</f>
        <v>36961.919999999998</v>
      </c>
      <c r="AE184" s="212">
        <f ca="1">(AE$130*INDEX('Term Pricing'!$I$713:$I$892,MATCH('Project 3'!AE$8,'Term Pricing'!$C$713:$C$892,0))*$E184*$F184)+(AE$130*INDEX('Term Pricing'!$J$713:$J$892,MATCH('Project 3'!AE$8,'Term Pricing'!$C$713:$C$892,0))*$E184*(1-$F184))</f>
        <v>35769.599999999999</v>
      </c>
      <c r="AF184" s="212">
        <f ca="1">(AF$130*INDEX('Term Pricing'!$I$713:$I$892,MATCH('Project 3'!AF$8,'Term Pricing'!$C$713:$C$892,0))*$E184*$F184)+(AF$130*INDEX('Term Pricing'!$J$713:$J$892,MATCH('Project 3'!AF$8,'Term Pricing'!$C$713:$C$892,0))*$E184*(1-$F184))</f>
        <v>36961.919999999998</v>
      </c>
      <c r="AG184" s="212">
        <f ca="1">(AG$130*INDEX('Term Pricing'!$I$713:$I$892,MATCH('Project 3'!AG$8,'Term Pricing'!$C$713:$C$892,0))*$E184*$F184)+(AG$130*INDEX('Term Pricing'!$J$713:$J$892,MATCH('Project 3'!AG$8,'Term Pricing'!$C$713:$C$892,0))*$E184*(1-$F184))</f>
        <v>35769.599999999999</v>
      </c>
      <c r="AH184" s="212">
        <f ca="1">(AH$130*INDEX('Term Pricing'!$I$713:$I$892,MATCH('Project 3'!AH$8,'Term Pricing'!$C$713:$C$892,0))*$E184*$F184)+(AH$130*INDEX('Term Pricing'!$J$713:$J$892,MATCH('Project 3'!AH$8,'Term Pricing'!$C$713:$C$892,0))*$E184*(1-$F184))</f>
        <v>36961.919999999998</v>
      </c>
      <c r="AI184" s="212">
        <f ca="1">(AI$130*INDEX('Term Pricing'!$I$713:$I$892,MATCH('Project 3'!AI$8,'Term Pricing'!$C$713:$C$892,0))*$E184*$F184)+(AI$130*INDEX('Term Pricing'!$J$713:$J$892,MATCH('Project 3'!AI$8,'Term Pricing'!$C$713:$C$892,0))*$E184*(1-$F184))</f>
        <v>36961.919999999998</v>
      </c>
      <c r="AJ184" s="212">
        <f ca="1">(AJ$130*INDEX('Term Pricing'!$I$713:$I$892,MATCH('Project 3'!AJ$8,'Term Pricing'!$C$713:$C$892,0))*$E184*$F184)+(AJ$130*INDEX('Term Pricing'!$J$713:$J$892,MATCH('Project 3'!AJ$8,'Term Pricing'!$C$713:$C$892,0))*$E184*(1-$F184))</f>
        <v>33384.959999999999</v>
      </c>
      <c r="AK184" s="212">
        <f ca="1">(AK$130*INDEX('Term Pricing'!$I$713:$I$892,MATCH('Project 3'!AK$8,'Term Pricing'!$C$713:$C$892,0))*$E184*$F184)+(AK$130*INDEX('Term Pricing'!$J$713:$J$892,MATCH('Project 3'!AK$8,'Term Pricing'!$C$713:$C$892,0))*$E184*(1-$F184))</f>
        <v>36961.919999999998</v>
      </c>
      <c r="AL184" s="212">
        <f ca="1">(AL$130*INDEX('Term Pricing'!$I$713:$I$892,MATCH('Project 3'!AL$8,'Term Pricing'!$C$713:$C$892,0))*$E184*$F184)+(AL$130*INDEX('Term Pricing'!$J$713:$J$892,MATCH('Project 3'!AL$8,'Term Pricing'!$C$713:$C$892,0))*$E184*(1-$F184))</f>
        <v>35769.599999999999</v>
      </c>
      <c r="AM184" s="212">
        <f ca="1">(AM$130*INDEX('Term Pricing'!$I$713:$I$892,MATCH('Project 3'!AM$8,'Term Pricing'!$C$713:$C$892,0))*$E184*$F184)+(AM$130*INDEX('Term Pricing'!$J$713:$J$892,MATCH('Project 3'!AM$8,'Term Pricing'!$C$713:$C$892,0))*$E184*(1-$F184))</f>
        <v>36961.919999999998</v>
      </c>
      <c r="AN184" s="212">
        <f ca="1">(AN$130*INDEX('Term Pricing'!$I$713:$I$892,MATCH('Project 3'!AN$8,'Term Pricing'!$C$713:$C$892,0))*$E184*$F184)+(AN$130*INDEX('Term Pricing'!$J$713:$J$892,MATCH('Project 3'!AN$8,'Term Pricing'!$C$713:$C$892,0))*$E184*(1-$F184))</f>
        <v>35769.599999999999</v>
      </c>
      <c r="AO184" s="212">
        <f ca="1">(AO$130*INDEX('Term Pricing'!$I$713:$I$892,MATCH('Project 3'!AO$8,'Term Pricing'!$C$713:$C$892,0))*$E184*$F184)+(AO$130*INDEX('Term Pricing'!$J$713:$J$892,MATCH('Project 3'!AO$8,'Term Pricing'!$C$713:$C$892,0))*$E184*(1-$F184))</f>
        <v>36961.919999999998</v>
      </c>
      <c r="AP184" s="212">
        <f ca="1">(AP$130*INDEX('Term Pricing'!$I$713:$I$892,MATCH('Project 3'!AP$8,'Term Pricing'!$C$713:$C$892,0))*$E184*$F184)+(AP$130*INDEX('Term Pricing'!$J$713:$J$892,MATCH('Project 3'!AP$8,'Term Pricing'!$C$713:$C$892,0))*$E184*(1-$F184))</f>
        <v>36961.919999999998</v>
      </c>
      <c r="AQ184" s="212">
        <f ca="1">(AQ$130*INDEX('Term Pricing'!$I$713:$I$892,MATCH('Project 3'!AQ$8,'Term Pricing'!$C$713:$C$892,0))*$E184*$F184)+(AQ$130*INDEX('Term Pricing'!$J$713:$J$892,MATCH('Project 3'!AQ$8,'Term Pricing'!$C$713:$C$892,0))*$E184*(1-$F184))</f>
        <v>35769.599999999999</v>
      </c>
      <c r="AR184" s="212">
        <f ca="1">(AR$130*INDEX('Term Pricing'!$I$713:$I$892,MATCH('Project 3'!AR$8,'Term Pricing'!$C$713:$C$892,0))*$E184*$F184)+(AR$130*INDEX('Term Pricing'!$J$713:$J$892,MATCH('Project 3'!AR$8,'Term Pricing'!$C$713:$C$892,0))*$E184*(1-$F184))</f>
        <v>36961.919999999998</v>
      </c>
      <c r="AS184" s="212">
        <f ca="1">(AS$130*INDEX('Term Pricing'!$I$713:$I$892,MATCH('Project 3'!AS$8,'Term Pricing'!$C$713:$C$892,0))*$E184*$F184)+(AS$130*INDEX('Term Pricing'!$J$713:$J$892,MATCH('Project 3'!AS$8,'Term Pricing'!$C$713:$C$892,0))*$E184*(1-$F184))</f>
        <v>35769.599999999999</v>
      </c>
      <c r="AT184" s="212">
        <f ca="1">(AT$130*INDEX('Term Pricing'!$I$713:$I$892,MATCH('Project 3'!AT$8,'Term Pricing'!$C$713:$C$892,0))*$E184*$F184)+(AT$130*INDEX('Term Pricing'!$J$713:$J$892,MATCH('Project 3'!AT$8,'Term Pricing'!$C$713:$C$892,0))*$E184*(1-$F184))</f>
        <v>36961.919999999998</v>
      </c>
      <c r="AU184" s="212">
        <f ca="1">(AU$130*INDEX('Term Pricing'!$I$713:$I$892,MATCH('Project 3'!AU$8,'Term Pricing'!$C$713:$C$892,0))*$E184*$F184)+(AU$130*INDEX('Term Pricing'!$J$713:$J$892,MATCH('Project 3'!AU$8,'Term Pricing'!$C$713:$C$892,0))*$E184*(1-$F184))</f>
        <v>36961.919999999998</v>
      </c>
      <c r="AV184" s="212">
        <f ca="1">(AV$130*INDEX('Term Pricing'!$I$713:$I$892,MATCH('Project 3'!AV$8,'Term Pricing'!$C$713:$C$892,0))*$E184*$F184)+(AV$130*INDEX('Term Pricing'!$J$713:$J$892,MATCH('Project 3'!AV$8,'Term Pricing'!$C$713:$C$892,0))*$E184*(1-$F184))</f>
        <v>33384.959999999999</v>
      </c>
      <c r="AW184" s="212">
        <f ca="1">(AW$130*INDEX('Term Pricing'!$I$713:$I$892,MATCH('Project 3'!AW$8,'Term Pricing'!$C$713:$C$892,0))*$E184*$F184)+(AW$130*INDEX('Term Pricing'!$J$713:$J$892,MATCH('Project 3'!AW$8,'Term Pricing'!$C$713:$C$892,0))*$E184*(1-$F184))</f>
        <v>36961.919999999998</v>
      </c>
      <c r="AX184" s="212">
        <f ca="1">(AX$130*INDEX('Term Pricing'!$I$713:$I$892,MATCH('Project 3'!AX$8,'Term Pricing'!$C$713:$C$892,0))*$E184*$F184)+(AX$130*INDEX('Term Pricing'!$J$713:$J$892,MATCH('Project 3'!AX$8,'Term Pricing'!$C$713:$C$892,0))*$E184*(1-$F184))</f>
        <v>35769.599999999999</v>
      </c>
      <c r="AY184" s="212">
        <f ca="1">(AY$130*INDEX('Term Pricing'!$I$713:$I$892,MATCH('Project 3'!AY$8,'Term Pricing'!$C$713:$C$892,0))*$E184*$F184)+(AY$130*INDEX('Term Pricing'!$J$713:$J$892,MATCH('Project 3'!AY$8,'Term Pricing'!$C$713:$C$892,0))*$E184*(1-$F184))</f>
        <v>36961.919999999998</v>
      </c>
      <c r="AZ184" s="212">
        <f ca="1">(AZ$130*INDEX('Term Pricing'!$I$713:$I$892,MATCH('Project 3'!AZ$8,'Term Pricing'!$C$713:$C$892,0))*$E184*$F184)+(AZ$130*INDEX('Term Pricing'!$J$713:$J$892,MATCH('Project 3'!AZ$8,'Term Pricing'!$C$713:$C$892,0))*$E184*(1-$F184))</f>
        <v>35769.599999999999</v>
      </c>
      <c r="BA184" s="212">
        <f ca="1">(BA$130*INDEX('Term Pricing'!$I$713:$I$892,MATCH('Project 3'!BA$8,'Term Pricing'!$C$713:$C$892,0))*$E184*$F184)+(BA$130*INDEX('Term Pricing'!$J$713:$J$892,MATCH('Project 3'!BA$8,'Term Pricing'!$C$713:$C$892,0))*$E184*(1-$F184))</f>
        <v>36961.919999999998</v>
      </c>
      <c r="BB184" s="212">
        <f ca="1">(BB$130*INDEX('Term Pricing'!$I$713:$I$892,MATCH('Project 3'!BB$8,'Term Pricing'!$C$713:$C$892,0))*$E184*$F184)+(BB$130*INDEX('Term Pricing'!$J$713:$J$892,MATCH('Project 3'!BB$8,'Term Pricing'!$C$713:$C$892,0))*$E184*(1-$F184))</f>
        <v>36961.919999999998</v>
      </c>
      <c r="BC184" s="212">
        <f ca="1">(BC$130*INDEX('Term Pricing'!$I$713:$I$892,MATCH('Project 3'!BC$8,'Term Pricing'!$C$713:$C$892,0))*$E184*$F184)+(BC$130*INDEX('Term Pricing'!$J$713:$J$892,MATCH('Project 3'!BC$8,'Term Pricing'!$C$713:$C$892,0))*$E184*(1-$F184))</f>
        <v>35769.599999999999</v>
      </c>
      <c r="BD184" s="212">
        <f ca="1">(BD$130*INDEX('Term Pricing'!$I$713:$I$892,MATCH('Project 3'!BD$8,'Term Pricing'!$C$713:$C$892,0))*$E184*$F184)+(BD$130*INDEX('Term Pricing'!$J$713:$J$892,MATCH('Project 3'!BD$8,'Term Pricing'!$C$713:$C$892,0))*$E184*(1-$F184))</f>
        <v>36961.919999999998</v>
      </c>
      <c r="BE184" s="212">
        <f ca="1">(BE$130*INDEX('Term Pricing'!$I$713:$I$892,MATCH('Project 3'!BE$8,'Term Pricing'!$C$713:$C$892,0))*$E184*$F184)+(BE$130*INDEX('Term Pricing'!$J$713:$J$892,MATCH('Project 3'!BE$8,'Term Pricing'!$C$713:$C$892,0))*$E184*(1-$F184))</f>
        <v>35769.599999999999</v>
      </c>
      <c r="BF184" s="212">
        <f ca="1">(BF$130*INDEX('Term Pricing'!$I$713:$I$892,MATCH('Project 3'!BF$8,'Term Pricing'!$C$713:$C$892,0))*$E184*$F184)+(BF$130*INDEX('Term Pricing'!$J$713:$J$892,MATCH('Project 3'!BF$8,'Term Pricing'!$C$713:$C$892,0))*$E184*(1-$F184))</f>
        <v>36961.919999999998</v>
      </c>
      <c r="BG184" s="212">
        <f ca="1">(BG$130*INDEX('Term Pricing'!$I$713:$I$892,MATCH('Project 3'!BG$8,'Term Pricing'!$C$713:$C$892,0))*$E184*$F184)+(BG$130*INDEX('Term Pricing'!$J$713:$J$892,MATCH('Project 3'!BG$8,'Term Pricing'!$C$713:$C$892,0))*$E184*(1-$F184))</f>
        <v>36961.919999999998</v>
      </c>
      <c r="BH184" s="212">
        <f ca="1">(BH$130*INDEX('Term Pricing'!$I$713:$I$892,MATCH('Project 3'!BH$8,'Term Pricing'!$C$713:$C$892,0))*$E184*$F184)+(BH$130*INDEX('Term Pricing'!$J$713:$J$892,MATCH('Project 3'!BH$8,'Term Pricing'!$C$713:$C$892,0))*$E184*(1-$F184))</f>
        <v>34577.279999999999</v>
      </c>
      <c r="BI184" s="212">
        <f ca="1">(BI$130*INDEX('Term Pricing'!$I$713:$I$892,MATCH('Project 3'!BI$8,'Term Pricing'!$C$713:$C$892,0))*$E184*$F184)+(BI$130*INDEX('Term Pricing'!$J$713:$J$892,MATCH('Project 3'!BI$8,'Term Pricing'!$C$713:$C$892,0))*$E184*(1-$F184))</f>
        <v>36961.919999999998</v>
      </c>
      <c r="BJ184" s="212">
        <f ca="1">(BJ$130*INDEX('Term Pricing'!$I$713:$I$892,MATCH('Project 3'!BJ$8,'Term Pricing'!$C$713:$C$892,0))*$E184*$F184)+(BJ$130*INDEX('Term Pricing'!$J$713:$J$892,MATCH('Project 3'!BJ$8,'Term Pricing'!$C$713:$C$892,0))*$E184*(1-$F184))</f>
        <v>35769.599999999999</v>
      </c>
      <c r="BK184" s="212">
        <f ca="1">(BK$130*INDEX('Term Pricing'!$I$713:$I$892,MATCH('Project 3'!BK$8,'Term Pricing'!$C$713:$C$892,0))*$E184*$F184)+(BK$130*INDEX('Term Pricing'!$J$713:$J$892,MATCH('Project 3'!BK$8,'Term Pricing'!$C$713:$C$892,0))*$E184*(1-$F184))</f>
        <v>36961.919999999998</v>
      </c>
      <c r="BL184" s="212">
        <f ca="1">(BL$130*INDEX('Term Pricing'!$I$713:$I$892,MATCH('Project 3'!BL$8,'Term Pricing'!$C$713:$C$892,0))*$E184*$F184)+(BL$130*INDEX('Term Pricing'!$J$713:$J$892,MATCH('Project 3'!BL$8,'Term Pricing'!$C$713:$C$892,0))*$E184*(1-$F184))</f>
        <v>35769.599999999999</v>
      </c>
      <c r="BM184" s="212">
        <f ca="1">(BM$130*INDEX('Term Pricing'!$I$713:$I$892,MATCH('Project 3'!BM$8,'Term Pricing'!$C$713:$C$892,0))*$E184*$F184)+(BM$130*INDEX('Term Pricing'!$J$713:$J$892,MATCH('Project 3'!BM$8,'Term Pricing'!$C$713:$C$892,0))*$E184*(1-$F184))</f>
        <v>36961.919999999998</v>
      </c>
      <c r="BN184" s="212">
        <f ca="1">(BN$130*INDEX('Term Pricing'!$I$713:$I$892,MATCH('Project 3'!BN$8,'Term Pricing'!$C$713:$C$892,0))*$E184*$F184)+(BN$130*INDEX('Term Pricing'!$J$713:$J$892,MATCH('Project 3'!BN$8,'Term Pricing'!$C$713:$C$892,0))*$E184*(1-$F184))</f>
        <v>36961.919999999998</v>
      </c>
      <c r="BO184" s="212">
        <f ca="1">(BO$130*INDEX('Term Pricing'!$I$713:$I$892,MATCH('Project 3'!BO$8,'Term Pricing'!$C$713:$C$892,0))*$E184*$F184)+(BO$130*INDEX('Term Pricing'!$J$713:$J$892,MATCH('Project 3'!BO$8,'Term Pricing'!$C$713:$C$892,0))*$E184*(1-$F184))</f>
        <v>35769.599999999999</v>
      </c>
      <c r="BP184" s="212">
        <f ca="1">(BP$130*INDEX('Term Pricing'!$I$713:$I$892,MATCH('Project 3'!BP$8,'Term Pricing'!$C$713:$C$892,0))*$E184*$F184)+(BP$130*INDEX('Term Pricing'!$J$713:$J$892,MATCH('Project 3'!BP$8,'Term Pricing'!$C$713:$C$892,0))*$E184*(1-$F184))</f>
        <v>36961.919999999998</v>
      </c>
      <c r="BQ184" s="212">
        <f ca="1">(BQ$130*INDEX('Term Pricing'!$I$713:$I$892,MATCH('Project 3'!BQ$8,'Term Pricing'!$C$713:$C$892,0))*$E184*$F184)+(BQ$130*INDEX('Term Pricing'!$J$713:$J$892,MATCH('Project 3'!BQ$8,'Term Pricing'!$C$713:$C$892,0))*$E184*(1-$F184))</f>
        <v>35769.599999999999</v>
      </c>
      <c r="BR184" s="212">
        <f ca="1">(BR$130*INDEX('Term Pricing'!$I$713:$I$892,MATCH('Project 3'!BR$8,'Term Pricing'!$C$713:$C$892,0))*$E184*$F184)+(BR$130*INDEX('Term Pricing'!$J$713:$J$892,MATCH('Project 3'!BR$8,'Term Pricing'!$C$713:$C$892,0))*$E184*(1-$F184))</f>
        <v>36961.919999999998</v>
      </c>
      <c r="BS184" s="212">
        <f ca="1">(BS$130*INDEX('Term Pricing'!$I$713:$I$892,MATCH('Project 3'!BS$8,'Term Pricing'!$C$713:$C$892,0))*$E184*$F184)+(BS$130*INDEX('Term Pricing'!$J$713:$J$892,MATCH('Project 3'!BS$8,'Term Pricing'!$C$713:$C$892,0))*$E184*(1-$F184))</f>
        <v>36961.919999999998</v>
      </c>
      <c r="BT184" s="212">
        <f ca="1">(BT$130*INDEX('Term Pricing'!$I$713:$I$892,MATCH('Project 3'!BT$8,'Term Pricing'!$C$713:$C$892,0))*$E184*$F184)+(BT$130*INDEX('Term Pricing'!$J$713:$J$892,MATCH('Project 3'!BT$8,'Term Pricing'!$C$713:$C$892,0))*$E184*(1-$F184))</f>
        <v>33384.959999999999</v>
      </c>
      <c r="BU184" s="212">
        <f ca="1">(BU$130*INDEX('Term Pricing'!$I$713:$I$892,MATCH('Project 3'!BU$8,'Term Pricing'!$C$713:$C$892,0))*$E184*$F184)+(BU$130*INDEX('Term Pricing'!$J$713:$J$892,MATCH('Project 3'!BU$8,'Term Pricing'!$C$713:$C$892,0))*$E184*(1-$F184))</f>
        <v>36961.919999999998</v>
      </c>
      <c r="BV184" s="212">
        <f ca="1">(BV$130*INDEX('Term Pricing'!$I$713:$I$892,MATCH('Project 3'!BV$8,'Term Pricing'!$C$713:$C$892,0))*$E184*$F184)+(BV$130*INDEX('Term Pricing'!$J$713:$J$892,MATCH('Project 3'!BV$8,'Term Pricing'!$C$713:$C$892,0))*$E184*(1-$F184))</f>
        <v>35769.599999999999</v>
      </c>
      <c r="BW184" s="212">
        <f ca="1">(BW$130*INDEX('Term Pricing'!$I$713:$I$892,MATCH('Project 3'!BW$8,'Term Pricing'!$C$713:$C$892,0))*$E184*$F184)+(BW$130*INDEX('Term Pricing'!$J$713:$J$892,MATCH('Project 3'!BW$8,'Term Pricing'!$C$713:$C$892,0))*$E184*(1-$F184))</f>
        <v>36961.919999999998</v>
      </c>
      <c r="BX184" s="212">
        <f ca="1">(BX$130*INDEX('Term Pricing'!$I$713:$I$892,MATCH('Project 3'!BX$8,'Term Pricing'!$C$713:$C$892,0))*$E184*$F184)+(BX$130*INDEX('Term Pricing'!$J$713:$J$892,MATCH('Project 3'!BX$8,'Term Pricing'!$C$713:$C$892,0))*$E184*(1-$F184))</f>
        <v>35769.599999999999</v>
      </c>
      <c r="BY184" s="212">
        <f ca="1">(BY$130*INDEX('Term Pricing'!$I$713:$I$892,MATCH('Project 3'!BY$8,'Term Pricing'!$C$713:$C$892,0))*$E184*$F184)+(BY$130*INDEX('Term Pricing'!$J$713:$J$892,MATCH('Project 3'!BY$8,'Term Pricing'!$C$713:$C$892,0))*$E184*(1-$F184))</f>
        <v>36961.919999999998</v>
      </c>
      <c r="BZ184" s="212">
        <f ca="1">(BZ$130*INDEX('Term Pricing'!$I$713:$I$892,MATCH('Project 3'!BZ$8,'Term Pricing'!$C$713:$C$892,0))*$E184*$F184)+(BZ$130*INDEX('Term Pricing'!$J$713:$J$892,MATCH('Project 3'!BZ$8,'Term Pricing'!$C$713:$C$892,0))*$E184*(1-$F184))</f>
        <v>36961.919999999998</v>
      </c>
      <c r="CA184" s="212">
        <f ca="1">(CA$130*INDEX('Term Pricing'!$I$713:$I$892,MATCH('Project 3'!CA$8,'Term Pricing'!$C$713:$C$892,0))*$E184*$F184)+(CA$130*INDEX('Term Pricing'!$J$713:$J$892,MATCH('Project 3'!CA$8,'Term Pricing'!$C$713:$C$892,0))*$E184*(1-$F184))</f>
        <v>35769.599999999999</v>
      </c>
      <c r="CB184" s="212">
        <f ca="1">(CB$130*INDEX('Term Pricing'!$I$713:$I$892,MATCH('Project 3'!CB$8,'Term Pricing'!$C$713:$C$892,0))*$E184*$F184)+(CB$130*INDEX('Term Pricing'!$J$713:$J$892,MATCH('Project 3'!CB$8,'Term Pricing'!$C$713:$C$892,0))*$E184*(1-$F184))</f>
        <v>36961.919999999998</v>
      </c>
      <c r="CC184" s="212">
        <f ca="1">(CC$130*INDEX('Term Pricing'!$I$713:$I$892,MATCH('Project 3'!CC$8,'Term Pricing'!$C$713:$C$892,0))*$E184*$F184)+(CC$130*INDEX('Term Pricing'!$J$713:$J$892,MATCH('Project 3'!CC$8,'Term Pricing'!$C$713:$C$892,0))*$E184*(1-$F184))</f>
        <v>35769.599999999999</v>
      </c>
      <c r="CD184" s="212">
        <f ca="1">(CD$130*INDEX('Term Pricing'!$I$713:$I$892,MATCH('Project 3'!CD$8,'Term Pricing'!$C$713:$C$892,0))*$E184*$F184)+(CD$130*INDEX('Term Pricing'!$J$713:$J$892,MATCH('Project 3'!CD$8,'Term Pricing'!$C$713:$C$892,0))*$E184*(1-$F184))</f>
        <v>36961.919999999998</v>
      </c>
      <c r="CE184" s="212">
        <f ca="1">(CE$130*INDEX('Term Pricing'!$I$713:$I$892,MATCH('Project 3'!CE$8,'Term Pricing'!$C$713:$C$892,0))*$E184*$F184)+(CE$130*INDEX('Term Pricing'!$J$713:$J$892,MATCH('Project 3'!CE$8,'Term Pricing'!$C$713:$C$892,0))*$E184*(1-$F184))</f>
        <v>36961.919999999998</v>
      </c>
      <c r="CF184" s="212">
        <f ca="1">(CF$130*INDEX('Term Pricing'!$I$713:$I$892,MATCH('Project 3'!CF$8,'Term Pricing'!$C$713:$C$892,0))*$E184*$F184)+(CF$130*INDEX('Term Pricing'!$J$713:$J$892,MATCH('Project 3'!CF$8,'Term Pricing'!$C$713:$C$892,0))*$E184*(1-$F184))</f>
        <v>33384.959999999999</v>
      </c>
      <c r="CG184" s="212">
        <f ca="1">(CG$130*INDEX('Term Pricing'!$I$713:$I$892,MATCH('Project 3'!CG$8,'Term Pricing'!$C$713:$C$892,0))*$E184*$F184)+(CG$130*INDEX('Term Pricing'!$J$713:$J$892,MATCH('Project 3'!CG$8,'Term Pricing'!$C$713:$C$892,0))*$E184*(1-$F184))</f>
        <v>36961.919999999998</v>
      </c>
      <c r="CH184" s="212">
        <f ca="1">(CH$130*INDEX('Term Pricing'!$I$713:$I$892,MATCH('Project 3'!CH$8,'Term Pricing'!$C$713:$C$892,0))*$E184*$F184)+(CH$130*INDEX('Term Pricing'!$J$713:$J$892,MATCH('Project 3'!CH$8,'Term Pricing'!$C$713:$C$892,0))*$E184*(1-$F184))</f>
        <v>35769.599999999999</v>
      </c>
      <c r="CI184" s="212">
        <f ca="1">(CI$130*INDEX('Term Pricing'!$I$713:$I$892,MATCH('Project 3'!CI$8,'Term Pricing'!$C$713:$C$892,0))*$E184*$F184)+(CI$130*INDEX('Term Pricing'!$J$713:$J$892,MATCH('Project 3'!CI$8,'Term Pricing'!$C$713:$C$892,0))*$E184*(1-$F184))</f>
        <v>36961.919999999998</v>
      </c>
      <c r="CJ184" s="212">
        <f ca="1">(CJ$130*INDEX('Term Pricing'!$I$713:$I$892,MATCH('Project 3'!CJ$8,'Term Pricing'!$C$713:$C$892,0))*$E184*$F184)+(CJ$130*INDEX('Term Pricing'!$J$713:$J$892,MATCH('Project 3'!CJ$8,'Term Pricing'!$C$713:$C$892,0))*$E184*(1-$F184))</f>
        <v>35769.599999999999</v>
      </c>
      <c r="CK184" s="212">
        <f ca="1">(CK$130*INDEX('Term Pricing'!$I$713:$I$892,MATCH('Project 3'!CK$8,'Term Pricing'!$C$713:$C$892,0))*$E184*$F184)+(CK$130*INDEX('Term Pricing'!$J$713:$J$892,MATCH('Project 3'!CK$8,'Term Pricing'!$C$713:$C$892,0))*$E184*(1-$F184))</f>
        <v>36961.919999999998</v>
      </c>
      <c r="CL184" s="212">
        <f ca="1">(CL$130*INDEX('Term Pricing'!$I$713:$I$892,MATCH('Project 3'!CL$8,'Term Pricing'!$C$713:$C$892,0))*$E184*$F184)+(CL$130*INDEX('Term Pricing'!$J$713:$J$892,MATCH('Project 3'!CL$8,'Term Pricing'!$C$713:$C$892,0))*$E184*(1-$F184))</f>
        <v>36961.919999999998</v>
      </c>
      <c r="CM184" s="212">
        <f ca="1">(CM$130*INDEX('Term Pricing'!$I$713:$I$892,MATCH('Project 3'!CM$8,'Term Pricing'!$C$713:$C$892,0))*$E184*$F184)+(CM$130*INDEX('Term Pricing'!$J$713:$J$892,MATCH('Project 3'!CM$8,'Term Pricing'!$C$713:$C$892,0))*$E184*(1-$F184))</f>
        <v>35769.599999999999</v>
      </c>
      <c r="CN184" s="212">
        <f ca="1">(CN$130*INDEX('Term Pricing'!$I$713:$I$892,MATCH('Project 3'!CN$8,'Term Pricing'!$C$713:$C$892,0))*$E184*$F184)+(CN$130*INDEX('Term Pricing'!$J$713:$J$892,MATCH('Project 3'!CN$8,'Term Pricing'!$C$713:$C$892,0))*$E184*(1-$F184))</f>
        <v>36961.919999999998</v>
      </c>
      <c r="CO184" s="212">
        <f ca="1">(CO$130*INDEX('Term Pricing'!$I$713:$I$892,MATCH('Project 3'!CO$8,'Term Pricing'!$C$713:$C$892,0))*$E184*$F184)+(CO$130*INDEX('Term Pricing'!$J$713:$J$892,MATCH('Project 3'!CO$8,'Term Pricing'!$C$713:$C$892,0))*$E184*(1-$F184))</f>
        <v>35769.599999999999</v>
      </c>
      <c r="CP184" s="212">
        <f ca="1">(CP$130*INDEX('Term Pricing'!$I$713:$I$892,MATCH('Project 3'!CP$8,'Term Pricing'!$C$713:$C$892,0))*$E184*$F184)+(CP$130*INDEX('Term Pricing'!$J$713:$J$892,MATCH('Project 3'!CP$8,'Term Pricing'!$C$713:$C$892,0))*$E184*(1-$F184))</f>
        <v>36961.919999999998</v>
      </c>
      <c r="CQ184" s="212">
        <f ca="1">(CQ$130*INDEX('Term Pricing'!$I$713:$I$892,MATCH('Project 3'!CQ$8,'Term Pricing'!$C$713:$C$892,0))*$E184*$F184)+(CQ$130*INDEX('Term Pricing'!$J$713:$J$892,MATCH('Project 3'!CQ$8,'Term Pricing'!$C$713:$C$892,0))*$E184*(1-$F184))</f>
        <v>36961.919999999998</v>
      </c>
      <c r="CR184" s="212">
        <f ca="1">(CR$130*INDEX('Term Pricing'!$I$713:$I$892,MATCH('Project 3'!CR$8,'Term Pricing'!$C$713:$C$892,0))*$E184*$F184)+(CR$130*INDEX('Term Pricing'!$J$713:$J$892,MATCH('Project 3'!CR$8,'Term Pricing'!$C$713:$C$892,0))*$E184*(1-$F184))</f>
        <v>33384.959999999999</v>
      </c>
      <c r="CS184" s="212">
        <f ca="1">(CS$130*INDEX('Term Pricing'!$I$713:$I$892,MATCH('Project 3'!CS$8,'Term Pricing'!$C$713:$C$892,0))*$E184*$F184)+(CS$130*INDEX('Term Pricing'!$J$713:$J$892,MATCH('Project 3'!CS$8,'Term Pricing'!$C$713:$C$892,0))*$E184*(1-$F184))</f>
        <v>36961.919999999998</v>
      </c>
      <c r="CT184" s="212">
        <f ca="1">(CT$130*INDEX('Term Pricing'!$I$713:$I$892,MATCH('Project 3'!CT$8,'Term Pricing'!$C$713:$C$892,0))*$E184*$F184)+(CT$130*INDEX('Term Pricing'!$J$713:$J$892,MATCH('Project 3'!CT$8,'Term Pricing'!$C$713:$C$892,0))*$E184*(1-$F184))</f>
        <v>35769.599999999999</v>
      </c>
      <c r="CU184" s="212">
        <f ca="1">(CU$130*INDEX('Term Pricing'!$I$713:$I$892,MATCH('Project 3'!CU$8,'Term Pricing'!$C$713:$C$892,0))*$E184*$F184)+(CU$130*INDEX('Term Pricing'!$J$713:$J$892,MATCH('Project 3'!CU$8,'Term Pricing'!$C$713:$C$892,0))*$E184*(1-$F184))</f>
        <v>36961.919999999998</v>
      </c>
      <c r="CV184" s="212">
        <f ca="1">(CV$130*INDEX('Term Pricing'!$I$713:$I$892,MATCH('Project 3'!CV$8,'Term Pricing'!$C$713:$C$892,0))*$E184*$F184)+(CV$130*INDEX('Term Pricing'!$J$713:$J$892,MATCH('Project 3'!CV$8,'Term Pricing'!$C$713:$C$892,0))*$E184*(1-$F184))</f>
        <v>35769.599999999999</v>
      </c>
      <c r="CW184" s="212">
        <f ca="1">(CW$130*INDEX('Term Pricing'!$I$713:$I$892,MATCH('Project 3'!CW$8,'Term Pricing'!$C$713:$C$892,0))*$E184*$F184)+(CW$130*INDEX('Term Pricing'!$J$713:$J$892,MATCH('Project 3'!CW$8,'Term Pricing'!$C$713:$C$892,0))*$E184*(1-$F184))</f>
        <v>36961.919999999998</v>
      </c>
      <c r="CX184" s="212">
        <f ca="1">(CX$130*INDEX('Term Pricing'!$I$713:$I$892,MATCH('Project 3'!CX$8,'Term Pricing'!$C$713:$C$892,0))*$E184*$F184)+(CX$130*INDEX('Term Pricing'!$J$713:$J$892,MATCH('Project 3'!CX$8,'Term Pricing'!$C$713:$C$892,0))*$E184*(1-$F184))</f>
        <v>36961.919999999998</v>
      </c>
      <c r="CY184" s="212">
        <f ca="1">(CY$130*INDEX('Term Pricing'!$I$713:$I$892,MATCH('Project 3'!CY$8,'Term Pricing'!$C$713:$C$892,0))*$E184*$F184)+(CY$130*INDEX('Term Pricing'!$J$713:$J$892,MATCH('Project 3'!CY$8,'Term Pricing'!$C$713:$C$892,0))*$E184*(1-$F184))</f>
        <v>35769.599999999999</v>
      </c>
      <c r="CZ184" s="212">
        <f ca="1">(CZ$130*INDEX('Term Pricing'!$I$713:$I$892,MATCH('Project 3'!CZ$8,'Term Pricing'!$C$713:$C$892,0))*$E184*$F184)+(CZ$130*INDEX('Term Pricing'!$J$713:$J$892,MATCH('Project 3'!CZ$8,'Term Pricing'!$C$713:$C$892,0))*$E184*(1-$F184))</f>
        <v>36961.919999999998</v>
      </c>
      <c r="DA184" s="212">
        <f ca="1">(DA$130*INDEX('Term Pricing'!$I$713:$I$892,MATCH('Project 3'!DA$8,'Term Pricing'!$C$713:$C$892,0))*$E184*$F184)+(DA$130*INDEX('Term Pricing'!$J$713:$J$892,MATCH('Project 3'!DA$8,'Term Pricing'!$C$713:$C$892,0))*$E184*(1-$F184))</f>
        <v>35769.599999999999</v>
      </c>
      <c r="DB184" s="212">
        <f ca="1">(DB$130*INDEX('Term Pricing'!$I$713:$I$892,MATCH('Project 3'!DB$8,'Term Pricing'!$C$713:$C$892,0))*$E184*$F184)+(DB$130*INDEX('Term Pricing'!$J$713:$J$892,MATCH('Project 3'!DB$8,'Term Pricing'!$C$713:$C$892,0))*$E184*(1-$F184))</f>
        <v>36961.919999999998</v>
      </c>
    </row>
    <row r="185" spans="1:106">
      <c r="A185" s="151"/>
      <c r="C185" s="34" t="s">
        <v>84</v>
      </c>
      <c r="E185" s="70">
        <f>Inputs!H121</f>
        <v>0.2</v>
      </c>
      <c r="F185" s="70">
        <f>Inputs!K121</f>
        <v>0.8</v>
      </c>
      <c r="G185" s="54" t="s">
        <v>83</v>
      </c>
      <c r="H185" s="272">
        <f ca="1">IFERROR(SUM($J185:$DB185)/(SUM($J$130:$DB$130)*E185),0)</f>
        <v>1.4399999999999986</v>
      </c>
      <c r="I185" s="29"/>
      <c r="J185" s="212">
        <f ca="1">(J$130*INDEX('Term Pricing'!$I$898:$I$1077,MATCH('Project 3'!J$8,'Term Pricing'!$C$898:$C$1077,0))*$E185*$F185)+(J$130*INDEX('Term Pricing'!$J$898:$J$1077,MATCH('Project 3'!J$8,'Term Pricing'!$C$898:$C$1077,0))*$E185*(1-$F185))</f>
        <v>0</v>
      </c>
      <c r="K185" s="212">
        <f ca="1">(K$130*INDEX('Term Pricing'!$I$898:$I$1077,MATCH('Project 3'!K$8,'Term Pricing'!$C$898:$C$1077,0))*$E185*$F185)+(K$130*INDEX('Term Pricing'!$J$898:$J$1077,MATCH('Project 3'!K$8,'Term Pricing'!$C$898:$C$1077,0))*$E185*(1-$F185))</f>
        <v>0</v>
      </c>
      <c r="L185" s="212">
        <f ca="1">(L$130*INDEX('Term Pricing'!$I$898:$I$1077,MATCH('Project 3'!L$8,'Term Pricing'!$C$898:$C$1077,0))*$E185*$F185)+(L$130*INDEX('Term Pricing'!$J$898:$J$1077,MATCH('Project 3'!L$8,'Term Pricing'!$C$898:$C$1077,0))*$E185*(1-$F185))</f>
        <v>0</v>
      </c>
      <c r="M185" s="212">
        <f ca="1">(M$130*INDEX('Term Pricing'!$I$898:$I$1077,MATCH('Project 3'!M$8,'Term Pricing'!$C$898:$C$1077,0))*$E185*$F185)+(M$130*INDEX('Term Pricing'!$J$898:$J$1077,MATCH('Project 3'!M$8,'Term Pricing'!$C$898:$C$1077,0))*$E185*(1-$F185))</f>
        <v>0</v>
      </c>
      <c r="N185" s="212">
        <f ca="1">(N$130*INDEX('Term Pricing'!$I$898:$I$1077,MATCH('Project 3'!N$8,'Term Pricing'!$C$898:$C$1077,0))*$E185*$F185)+(N$130*INDEX('Term Pricing'!$J$898:$J$1077,MATCH('Project 3'!N$8,'Term Pricing'!$C$898:$C$1077,0))*$E185*(1-$F185))</f>
        <v>37324.799999999996</v>
      </c>
      <c r="O185" s="212">
        <f ca="1">(O$130*INDEX('Term Pricing'!$I$898:$I$1077,MATCH('Project 3'!O$8,'Term Pricing'!$C$898:$C$1077,0))*$E185*$F185)+(O$130*INDEX('Term Pricing'!$J$898:$J$1077,MATCH('Project 3'!O$8,'Term Pricing'!$C$898:$C$1077,0))*$E185*(1-$F185))</f>
        <v>38568.959999999999</v>
      </c>
      <c r="P185" s="212">
        <f ca="1">(P$130*INDEX('Term Pricing'!$I$898:$I$1077,MATCH('Project 3'!P$8,'Term Pricing'!$C$898:$C$1077,0))*$E185*$F185)+(P$130*INDEX('Term Pricing'!$J$898:$J$1077,MATCH('Project 3'!P$8,'Term Pricing'!$C$898:$C$1077,0))*$E185*(1-$F185))</f>
        <v>37324.799999999996</v>
      </c>
      <c r="Q185" s="212">
        <f ca="1">(Q$130*INDEX('Term Pricing'!$I$898:$I$1077,MATCH('Project 3'!Q$8,'Term Pricing'!$C$898:$C$1077,0))*$E185*$F185)+(Q$130*INDEX('Term Pricing'!$J$898:$J$1077,MATCH('Project 3'!Q$8,'Term Pricing'!$C$898:$C$1077,0))*$E185*(1-$F185))</f>
        <v>38568.959999999999</v>
      </c>
      <c r="R185" s="212">
        <f ca="1">(R$130*INDEX('Term Pricing'!$I$898:$I$1077,MATCH('Project 3'!R$8,'Term Pricing'!$C$898:$C$1077,0))*$E185*$F185)+(R$130*INDEX('Term Pricing'!$J$898:$J$1077,MATCH('Project 3'!R$8,'Term Pricing'!$C$898:$C$1077,0))*$E185*(1-$F185))</f>
        <v>38568.959999999999</v>
      </c>
      <c r="S185" s="212">
        <f ca="1">(S$130*INDEX('Term Pricing'!$I$898:$I$1077,MATCH('Project 3'!S$8,'Term Pricing'!$C$898:$C$1077,0))*$E185*$F185)+(S$130*INDEX('Term Pricing'!$J$898:$J$1077,MATCH('Project 3'!S$8,'Term Pricing'!$C$898:$C$1077,0))*$E185*(1-$F185))</f>
        <v>37324.799999999996</v>
      </c>
      <c r="T185" s="212">
        <f ca="1">(T$130*INDEX('Term Pricing'!$I$898:$I$1077,MATCH('Project 3'!T$8,'Term Pricing'!$C$898:$C$1077,0))*$E185*$F185)+(T$130*INDEX('Term Pricing'!$J$898:$J$1077,MATCH('Project 3'!T$8,'Term Pricing'!$C$898:$C$1077,0))*$E185*(1-$F185))</f>
        <v>38568.959999999999</v>
      </c>
      <c r="U185" s="212">
        <f ca="1">(U$130*INDEX('Term Pricing'!$I$898:$I$1077,MATCH('Project 3'!U$8,'Term Pricing'!$C$898:$C$1077,0))*$E185*$F185)+(U$130*INDEX('Term Pricing'!$J$898:$J$1077,MATCH('Project 3'!U$8,'Term Pricing'!$C$898:$C$1077,0))*$E185*(1-$F185))</f>
        <v>37324.799999999996</v>
      </c>
      <c r="V185" s="212">
        <f ca="1">(V$130*INDEX('Term Pricing'!$I$898:$I$1077,MATCH('Project 3'!V$8,'Term Pricing'!$C$898:$C$1077,0))*$E185*$F185)+(V$130*INDEX('Term Pricing'!$J$898:$J$1077,MATCH('Project 3'!V$8,'Term Pricing'!$C$898:$C$1077,0))*$E185*(1-$F185))</f>
        <v>38568.959999999999</v>
      </c>
      <c r="W185" s="212">
        <f ca="1">(W$130*INDEX('Term Pricing'!$I$898:$I$1077,MATCH('Project 3'!W$8,'Term Pricing'!$C$898:$C$1077,0))*$E185*$F185)+(W$130*INDEX('Term Pricing'!$J$898:$J$1077,MATCH('Project 3'!W$8,'Term Pricing'!$C$898:$C$1077,0))*$E185*(1-$F185))</f>
        <v>38568.959999999999</v>
      </c>
      <c r="X185" s="212">
        <f ca="1">(X$130*INDEX('Term Pricing'!$I$898:$I$1077,MATCH('Project 3'!X$8,'Term Pricing'!$C$898:$C$1077,0))*$E185*$F185)+(X$130*INDEX('Term Pricing'!$J$898:$J$1077,MATCH('Project 3'!X$8,'Term Pricing'!$C$898:$C$1077,0))*$E185*(1-$F185))</f>
        <v>34836.480000000003</v>
      </c>
      <c r="Y185" s="212">
        <f ca="1">(Y$130*INDEX('Term Pricing'!$I$898:$I$1077,MATCH('Project 3'!Y$8,'Term Pricing'!$C$898:$C$1077,0))*$E185*$F185)+(Y$130*INDEX('Term Pricing'!$J$898:$J$1077,MATCH('Project 3'!Y$8,'Term Pricing'!$C$898:$C$1077,0))*$E185*(1-$F185))</f>
        <v>38568.959999999999</v>
      </c>
      <c r="Z185" s="212">
        <f ca="1">(Z$130*INDEX('Term Pricing'!$I$898:$I$1077,MATCH('Project 3'!Z$8,'Term Pricing'!$C$898:$C$1077,0))*$E185*$F185)+(Z$130*INDEX('Term Pricing'!$J$898:$J$1077,MATCH('Project 3'!Z$8,'Term Pricing'!$C$898:$C$1077,0))*$E185*(1-$F185))</f>
        <v>37324.799999999996</v>
      </c>
      <c r="AA185" s="212">
        <f ca="1">(AA$130*INDEX('Term Pricing'!$I$898:$I$1077,MATCH('Project 3'!AA$8,'Term Pricing'!$C$898:$C$1077,0))*$E185*$F185)+(AA$130*INDEX('Term Pricing'!$J$898:$J$1077,MATCH('Project 3'!AA$8,'Term Pricing'!$C$898:$C$1077,0))*$E185*(1-$F185))</f>
        <v>38568.959999999999</v>
      </c>
      <c r="AB185" s="212">
        <f ca="1">(AB$130*INDEX('Term Pricing'!$I$898:$I$1077,MATCH('Project 3'!AB$8,'Term Pricing'!$C$898:$C$1077,0))*$E185*$F185)+(AB$130*INDEX('Term Pricing'!$J$898:$J$1077,MATCH('Project 3'!AB$8,'Term Pricing'!$C$898:$C$1077,0))*$E185*(1-$F185))</f>
        <v>37324.799999999996</v>
      </c>
      <c r="AC185" s="212">
        <f ca="1">(AC$130*INDEX('Term Pricing'!$I$898:$I$1077,MATCH('Project 3'!AC$8,'Term Pricing'!$C$898:$C$1077,0))*$E185*$F185)+(AC$130*INDEX('Term Pricing'!$J$898:$J$1077,MATCH('Project 3'!AC$8,'Term Pricing'!$C$898:$C$1077,0))*$E185*(1-$F185))</f>
        <v>38568.959999999999</v>
      </c>
      <c r="AD185" s="212">
        <f ca="1">(AD$130*INDEX('Term Pricing'!$I$898:$I$1077,MATCH('Project 3'!AD$8,'Term Pricing'!$C$898:$C$1077,0))*$E185*$F185)+(AD$130*INDEX('Term Pricing'!$J$898:$J$1077,MATCH('Project 3'!AD$8,'Term Pricing'!$C$898:$C$1077,0))*$E185*(1-$F185))</f>
        <v>38568.959999999999</v>
      </c>
      <c r="AE185" s="212">
        <f ca="1">(AE$130*INDEX('Term Pricing'!$I$898:$I$1077,MATCH('Project 3'!AE$8,'Term Pricing'!$C$898:$C$1077,0))*$E185*$F185)+(AE$130*INDEX('Term Pricing'!$J$898:$J$1077,MATCH('Project 3'!AE$8,'Term Pricing'!$C$898:$C$1077,0))*$E185*(1-$F185))</f>
        <v>37324.799999999996</v>
      </c>
      <c r="AF185" s="212">
        <f ca="1">(AF$130*INDEX('Term Pricing'!$I$898:$I$1077,MATCH('Project 3'!AF$8,'Term Pricing'!$C$898:$C$1077,0))*$E185*$F185)+(AF$130*INDEX('Term Pricing'!$J$898:$J$1077,MATCH('Project 3'!AF$8,'Term Pricing'!$C$898:$C$1077,0))*$E185*(1-$F185))</f>
        <v>38568.959999999999</v>
      </c>
      <c r="AG185" s="212">
        <f ca="1">(AG$130*INDEX('Term Pricing'!$I$898:$I$1077,MATCH('Project 3'!AG$8,'Term Pricing'!$C$898:$C$1077,0))*$E185*$F185)+(AG$130*INDEX('Term Pricing'!$J$898:$J$1077,MATCH('Project 3'!AG$8,'Term Pricing'!$C$898:$C$1077,0))*$E185*(1-$F185))</f>
        <v>37324.799999999996</v>
      </c>
      <c r="AH185" s="212">
        <f ca="1">(AH$130*INDEX('Term Pricing'!$I$898:$I$1077,MATCH('Project 3'!AH$8,'Term Pricing'!$C$898:$C$1077,0))*$E185*$F185)+(AH$130*INDEX('Term Pricing'!$J$898:$J$1077,MATCH('Project 3'!AH$8,'Term Pricing'!$C$898:$C$1077,0))*$E185*(1-$F185))</f>
        <v>38568.959999999999</v>
      </c>
      <c r="AI185" s="212">
        <f ca="1">(AI$130*INDEX('Term Pricing'!$I$898:$I$1077,MATCH('Project 3'!AI$8,'Term Pricing'!$C$898:$C$1077,0))*$E185*$F185)+(AI$130*INDEX('Term Pricing'!$J$898:$J$1077,MATCH('Project 3'!AI$8,'Term Pricing'!$C$898:$C$1077,0))*$E185*(1-$F185))</f>
        <v>38568.959999999999</v>
      </c>
      <c r="AJ185" s="212">
        <f ca="1">(AJ$130*INDEX('Term Pricing'!$I$898:$I$1077,MATCH('Project 3'!AJ$8,'Term Pricing'!$C$898:$C$1077,0))*$E185*$F185)+(AJ$130*INDEX('Term Pricing'!$J$898:$J$1077,MATCH('Project 3'!AJ$8,'Term Pricing'!$C$898:$C$1077,0))*$E185*(1-$F185))</f>
        <v>34836.480000000003</v>
      </c>
      <c r="AK185" s="212">
        <f ca="1">(AK$130*INDEX('Term Pricing'!$I$898:$I$1077,MATCH('Project 3'!AK$8,'Term Pricing'!$C$898:$C$1077,0))*$E185*$F185)+(AK$130*INDEX('Term Pricing'!$J$898:$J$1077,MATCH('Project 3'!AK$8,'Term Pricing'!$C$898:$C$1077,0))*$E185*(1-$F185))</f>
        <v>38568.959999999999</v>
      </c>
      <c r="AL185" s="212">
        <f ca="1">(AL$130*INDEX('Term Pricing'!$I$898:$I$1077,MATCH('Project 3'!AL$8,'Term Pricing'!$C$898:$C$1077,0))*$E185*$F185)+(AL$130*INDEX('Term Pricing'!$J$898:$J$1077,MATCH('Project 3'!AL$8,'Term Pricing'!$C$898:$C$1077,0))*$E185*(1-$F185))</f>
        <v>37324.799999999996</v>
      </c>
      <c r="AM185" s="212">
        <f ca="1">(AM$130*INDEX('Term Pricing'!$I$898:$I$1077,MATCH('Project 3'!AM$8,'Term Pricing'!$C$898:$C$1077,0))*$E185*$F185)+(AM$130*INDEX('Term Pricing'!$J$898:$J$1077,MATCH('Project 3'!AM$8,'Term Pricing'!$C$898:$C$1077,0))*$E185*(1-$F185))</f>
        <v>38568.959999999999</v>
      </c>
      <c r="AN185" s="212">
        <f ca="1">(AN$130*INDEX('Term Pricing'!$I$898:$I$1077,MATCH('Project 3'!AN$8,'Term Pricing'!$C$898:$C$1077,0))*$E185*$F185)+(AN$130*INDEX('Term Pricing'!$J$898:$J$1077,MATCH('Project 3'!AN$8,'Term Pricing'!$C$898:$C$1077,0))*$E185*(1-$F185))</f>
        <v>37324.799999999996</v>
      </c>
      <c r="AO185" s="212">
        <f ca="1">(AO$130*INDEX('Term Pricing'!$I$898:$I$1077,MATCH('Project 3'!AO$8,'Term Pricing'!$C$898:$C$1077,0))*$E185*$F185)+(AO$130*INDEX('Term Pricing'!$J$898:$J$1077,MATCH('Project 3'!AO$8,'Term Pricing'!$C$898:$C$1077,0))*$E185*(1-$F185))</f>
        <v>38568.959999999999</v>
      </c>
      <c r="AP185" s="212">
        <f ca="1">(AP$130*INDEX('Term Pricing'!$I$898:$I$1077,MATCH('Project 3'!AP$8,'Term Pricing'!$C$898:$C$1077,0))*$E185*$F185)+(AP$130*INDEX('Term Pricing'!$J$898:$J$1077,MATCH('Project 3'!AP$8,'Term Pricing'!$C$898:$C$1077,0))*$E185*(1-$F185))</f>
        <v>38568.959999999999</v>
      </c>
      <c r="AQ185" s="212">
        <f ca="1">(AQ$130*INDEX('Term Pricing'!$I$898:$I$1077,MATCH('Project 3'!AQ$8,'Term Pricing'!$C$898:$C$1077,0))*$E185*$F185)+(AQ$130*INDEX('Term Pricing'!$J$898:$J$1077,MATCH('Project 3'!AQ$8,'Term Pricing'!$C$898:$C$1077,0))*$E185*(1-$F185))</f>
        <v>37324.799999999996</v>
      </c>
      <c r="AR185" s="212">
        <f ca="1">(AR$130*INDEX('Term Pricing'!$I$898:$I$1077,MATCH('Project 3'!AR$8,'Term Pricing'!$C$898:$C$1077,0))*$E185*$F185)+(AR$130*INDEX('Term Pricing'!$J$898:$J$1077,MATCH('Project 3'!AR$8,'Term Pricing'!$C$898:$C$1077,0))*$E185*(1-$F185))</f>
        <v>38568.959999999999</v>
      </c>
      <c r="AS185" s="212">
        <f ca="1">(AS$130*INDEX('Term Pricing'!$I$898:$I$1077,MATCH('Project 3'!AS$8,'Term Pricing'!$C$898:$C$1077,0))*$E185*$F185)+(AS$130*INDEX('Term Pricing'!$J$898:$J$1077,MATCH('Project 3'!AS$8,'Term Pricing'!$C$898:$C$1077,0))*$E185*(1-$F185))</f>
        <v>37324.799999999996</v>
      </c>
      <c r="AT185" s="212">
        <f ca="1">(AT$130*INDEX('Term Pricing'!$I$898:$I$1077,MATCH('Project 3'!AT$8,'Term Pricing'!$C$898:$C$1077,0))*$E185*$F185)+(AT$130*INDEX('Term Pricing'!$J$898:$J$1077,MATCH('Project 3'!AT$8,'Term Pricing'!$C$898:$C$1077,0))*$E185*(1-$F185))</f>
        <v>38568.959999999999</v>
      </c>
      <c r="AU185" s="212">
        <f ca="1">(AU$130*INDEX('Term Pricing'!$I$898:$I$1077,MATCH('Project 3'!AU$8,'Term Pricing'!$C$898:$C$1077,0))*$E185*$F185)+(AU$130*INDEX('Term Pricing'!$J$898:$J$1077,MATCH('Project 3'!AU$8,'Term Pricing'!$C$898:$C$1077,0))*$E185*(1-$F185))</f>
        <v>38568.959999999999</v>
      </c>
      <c r="AV185" s="212">
        <f ca="1">(AV$130*INDEX('Term Pricing'!$I$898:$I$1077,MATCH('Project 3'!AV$8,'Term Pricing'!$C$898:$C$1077,0))*$E185*$F185)+(AV$130*INDEX('Term Pricing'!$J$898:$J$1077,MATCH('Project 3'!AV$8,'Term Pricing'!$C$898:$C$1077,0))*$E185*(1-$F185))</f>
        <v>34836.480000000003</v>
      </c>
      <c r="AW185" s="212">
        <f ca="1">(AW$130*INDEX('Term Pricing'!$I$898:$I$1077,MATCH('Project 3'!AW$8,'Term Pricing'!$C$898:$C$1077,0))*$E185*$F185)+(AW$130*INDEX('Term Pricing'!$J$898:$J$1077,MATCH('Project 3'!AW$8,'Term Pricing'!$C$898:$C$1077,0))*$E185*(1-$F185))</f>
        <v>38568.959999999999</v>
      </c>
      <c r="AX185" s="212">
        <f ca="1">(AX$130*INDEX('Term Pricing'!$I$898:$I$1077,MATCH('Project 3'!AX$8,'Term Pricing'!$C$898:$C$1077,0))*$E185*$F185)+(AX$130*INDEX('Term Pricing'!$J$898:$J$1077,MATCH('Project 3'!AX$8,'Term Pricing'!$C$898:$C$1077,0))*$E185*(1-$F185))</f>
        <v>37324.799999999996</v>
      </c>
      <c r="AY185" s="212">
        <f ca="1">(AY$130*INDEX('Term Pricing'!$I$898:$I$1077,MATCH('Project 3'!AY$8,'Term Pricing'!$C$898:$C$1077,0))*$E185*$F185)+(AY$130*INDEX('Term Pricing'!$J$898:$J$1077,MATCH('Project 3'!AY$8,'Term Pricing'!$C$898:$C$1077,0))*$E185*(1-$F185))</f>
        <v>38568.959999999999</v>
      </c>
      <c r="AZ185" s="212">
        <f ca="1">(AZ$130*INDEX('Term Pricing'!$I$898:$I$1077,MATCH('Project 3'!AZ$8,'Term Pricing'!$C$898:$C$1077,0))*$E185*$F185)+(AZ$130*INDEX('Term Pricing'!$J$898:$J$1077,MATCH('Project 3'!AZ$8,'Term Pricing'!$C$898:$C$1077,0))*$E185*(1-$F185))</f>
        <v>37324.799999999996</v>
      </c>
      <c r="BA185" s="212">
        <f ca="1">(BA$130*INDEX('Term Pricing'!$I$898:$I$1077,MATCH('Project 3'!BA$8,'Term Pricing'!$C$898:$C$1077,0))*$E185*$F185)+(BA$130*INDEX('Term Pricing'!$J$898:$J$1077,MATCH('Project 3'!BA$8,'Term Pricing'!$C$898:$C$1077,0))*$E185*(1-$F185))</f>
        <v>38568.959999999999</v>
      </c>
      <c r="BB185" s="212">
        <f ca="1">(BB$130*INDEX('Term Pricing'!$I$898:$I$1077,MATCH('Project 3'!BB$8,'Term Pricing'!$C$898:$C$1077,0))*$E185*$F185)+(BB$130*INDEX('Term Pricing'!$J$898:$J$1077,MATCH('Project 3'!BB$8,'Term Pricing'!$C$898:$C$1077,0))*$E185*(1-$F185))</f>
        <v>38568.959999999999</v>
      </c>
      <c r="BC185" s="212">
        <f ca="1">(BC$130*INDEX('Term Pricing'!$I$898:$I$1077,MATCH('Project 3'!BC$8,'Term Pricing'!$C$898:$C$1077,0))*$E185*$F185)+(BC$130*INDEX('Term Pricing'!$J$898:$J$1077,MATCH('Project 3'!BC$8,'Term Pricing'!$C$898:$C$1077,0))*$E185*(1-$F185))</f>
        <v>37324.799999999996</v>
      </c>
      <c r="BD185" s="212">
        <f ca="1">(BD$130*INDEX('Term Pricing'!$I$898:$I$1077,MATCH('Project 3'!BD$8,'Term Pricing'!$C$898:$C$1077,0))*$E185*$F185)+(BD$130*INDEX('Term Pricing'!$J$898:$J$1077,MATCH('Project 3'!BD$8,'Term Pricing'!$C$898:$C$1077,0))*$E185*(1-$F185))</f>
        <v>38568.959999999999</v>
      </c>
      <c r="BE185" s="212">
        <f ca="1">(BE$130*INDEX('Term Pricing'!$I$898:$I$1077,MATCH('Project 3'!BE$8,'Term Pricing'!$C$898:$C$1077,0))*$E185*$F185)+(BE$130*INDEX('Term Pricing'!$J$898:$J$1077,MATCH('Project 3'!BE$8,'Term Pricing'!$C$898:$C$1077,0))*$E185*(1-$F185))</f>
        <v>37324.799999999996</v>
      </c>
      <c r="BF185" s="212">
        <f ca="1">(BF$130*INDEX('Term Pricing'!$I$898:$I$1077,MATCH('Project 3'!BF$8,'Term Pricing'!$C$898:$C$1077,0))*$E185*$F185)+(BF$130*INDEX('Term Pricing'!$J$898:$J$1077,MATCH('Project 3'!BF$8,'Term Pricing'!$C$898:$C$1077,0))*$E185*(1-$F185))</f>
        <v>38568.959999999999</v>
      </c>
      <c r="BG185" s="212">
        <f ca="1">(BG$130*INDEX('Term Pricing'!$I$898:$I$1077,MATCH('Project 3'!BG$8,'Term Pricing'!$C$898:$C$1077,0))*$E185*$F185)+(BG$130*INDEX('Term Pricing'!$J$898:$J$1077,MATCH('Project 3'!BG$8,'Term Pricing'!$C$898:$C$1077,0))*$E185*(1-$F185))</f>
        <v>38568.959999999999</v>
      </c>
      <c r="BH185" s="212">
        <f ca="1">(BH$130*INDEX('Term Pricing'!$I$898:$I$1077,MATCH('Project 3'!BH$8,'Term Pricing'!$C$898:$C$1077,0))*$E185*$F185)+(BH$130*INDEX('Term Pricing'!$J$898:$J$1077,MATCH('Project 3'!BH$8,'Term Pricing'!$C$898:$C$1077,0))*$E185*(1-$F185))</f>
        <v>36080.639999999999</v>
      </c>
      <c r="BI185" s="212">
        <f ca="1">(BI$130*INDEX('Term Pricing'!$I$898:$I$1077,MATCH('Project 3'!BI$8,'Term Pricing'!$C$898:$C$1077,0))*$E185*$F185)+(BI$130*INDEX('Term Pricing'!$J$898:$J$1077,MATCH('Project 3'!BI$8,'Term Pricing'!$C$898:$C$1077,0))*$E185*(1-$F185))</f>
        <v>38568.959999999999</v>
      </c>
      <c r="BJ185" s="212">
        <f ca="1">(BJ$130*INDEX('Term Pricing'!$I$898:$I$1077,MATCH('Project 3'!BJ$8,'Term Pricing'!$C$898:$C$1077,0))*$E185*$F185)+(BJ$130*INDEX('Term Pricing'!$J$898:$J$1077,MATCH('Project 3'!BJ$8,'Term Pricing'!$C$898:$C$1077,0))*$E185*(1-$F185))</f>
        <v>37324.799999999996</v>
      </c>
      <c r="BK185" s="212">
        <f ca="1">(BK$130*INDEX('Term Pricing'!$I$898:$I$1077,MATCH('Project 3'!BK$8,'Term Pricing'!$C$898:$C$1077,0))*$E185*$F185)+(BK$130*INDEX('Term Pricing'!$J$898:$J$1077,MATCH('Project 3'!BK$8,'Term Pricing'!$C$898:$C$1077,0))*$E185*(1-$F185))</f>
        <v>38568.959999999999</v>
      </c>
      <c r="BL185" s="212">
        <f ca="1">(BL$130*INDEX('Term Pricing'!$I$898:$I$1077,MATCH('Project 3'!BL$8,'Term Pricing'!$C$898:$C$1077,0))*$E185*$F185)+(BL$130*INDEX('Term Pricing'!$J$898:$J$1077,MATCH('Project 3'!BL$8,'Term Pricing'!$C$898:$C$1077,0))*$E185*(1-$F185))</f>
        <v>37324.799999999996</v>
      </c>
      <c r="BM185" s="212">
        <f ca="1">(BM$130*INDEX('Term Pricing'!$I$898:$I$1077,MATCH('Project 3'!BM$8,'Term Pricing'!$C$898:$C$1077,0))*$E185*$F185)+(BM$130*INDEX('Term Pricing'!$J$898:$J$1077,MATCH('Project 3'!BM$8,'Term Pricing'!$C$898:$C$1077,0))*$E185*(1-$F185))</f>
        <v>38568.959999999999</v>
      </c>
      <c r="BN185" s="212">
        <f ca="1">(BN$130*INDEX('Term Pricing'!$I$898:$I$1077,MATCH('Project 3'!BN$8,'Term Pricing'!$C$898:$C$1077,0))*$E185*$F185)+(BN$130*INDEX('Term Pricing'!$J$898:$J$1077,MATCH('Project 3'!BN$8,'Term Pricing'!$C$898:$C$1077,0))*$E185*(1-$F185))</f>
        <v>38568.959999999999</v>
      </c>
      <c r="BO185" s="212">
        <f ca="1">(BO$130*INDEX('Term Pricing'!$I$898:$I$1077,MATCH('Project 3'!BO$8,'Term Pricing'!$C$898:$C$1077,0))*$E185*$F185)+(BO$130*INDEX('Term Pricing'!$J$898:$J$1077,MATCH('Project 3'!BO$8,'Term Pricing'!$C$898:$C$1077,0))*$E185*(1-$F185))</f>
        <v>37324.799999999996</v>
      </c>
      <c r="BP185" s="212">
        <f ca="1">(BP$130*INDEX('Term Pricing'!$I$898:$I$1077,MATCH('Project 3'!BP$8,'Term Pricing'!$C$898:$C$1077,0))*$E185*$F185)+(BP$130*INDEX('Term Pricing'!$J$898:$J$1077,MATCH('Project 3'!BP$8,'Term Pricing'!$C$898:$C$1077,0))*$E185*(1-$F185))</f>
        <v>38568.959999999999</v>
      </c>
      <c r="BQ185" s="212">
        <f ca="1">(BQ$130*INDEX('Term Pricing'!$I$898:$I$1077,MATCH('Project 3'!BQ$8,'Term Pricing'!$C$898:$C$1077,0))*$E185*$F185)+(BQ$130*INDEX('Term Pricing'!$J$898:$J$1077,MATCH('Project 3'!BQ$8,'Term Pricing'!$C$898:$C$1077,0))*$E185*(1-$F185))</f>
        <v>37324.799999999996</v>
      </c>
      <c r="BR185" s="212">
        <f ca="1">(BR$130*INDEX('Term Pricing'!$I$898:$I$1077,MATCH('Project 3'!BR$8,'Term Pricing'!$C$898:$C$1077,0))*$E185*$F185)+(BR$130*INDEX('Term Pricing'!$J$898:$J$1077,MATCH('Project 3'!BR$8,'Term Pricing'!$C$898:$C$1077,0))*$E185*(1-$F185))</f>
        <v>38568.959999999999</v>
      </c>
      <c r="BS185" s="212">
        <f ca="1">(BS$130*INDEX('Term Pricing'!$I$898:$I$1077,MATCH('Project 3'!BS$8,'Term Pricing'!$C$898:$C$1077,0))*$E185*$F185)+(BS$130*INDEX('Term Pricing'!$J$898:$J$1077,MATCH('Project 3'!BS$8,'Term Pricing'!$C$898:$C$1077,0))*$E185*(1-$F185))</f>
        <v>38568.959999999999</v>
      </c>
      <c r="BT185" s="212">
        <f ca="1">(BT$130*INDEX('Term Pricing'!$I$898:$I$1077,MATCH('Project 3'!BT$8,'Term Pricing'!$C$898:$C$1077,0))*$E185*$F185)+(BT$130*INDEX('Term Pricing'!$J$898:$J$1077,MATCH('Project 3'!BT$8,'Term Pricing'!$C$898:$C$1077,0))*$E185*(1-$F185))</f>
        <v>34836.480000000003</v>
      </c>
      <c r="BU185" s="212">
        <f ca="1">(BU$130*INDEX('Term Pricing'!$I$898:$I$1077,MATCH('Project 3'!BU$8,'Term Pricing'!$C$898:$C$1077,0))*$E185*$F185)+(BU$130*INDEX('Term Pricing'!$J$898:$J$1077,MATCH('Project 3'!BU$8,'Term Pricing'!$C$898:$C$1077,0))*$E185*(1-$F185))</f>
        <v>38568.959999999999</v>
      </c>
      <c r="BV185" s="212">
        <f ca="1">(BV$130*INDEX('Term Pricing'!$I$898:$I$1077,MATCH('Project 3'!BV$8,'Term Pricing'!$C$898:$C$1077,0))*$E185*$F185)+(BV$130*INDEX('Term Pricing'!$J$898:$J$1077,MATCH('Project 3'!BV$8,'Term Pricing'!$C$898:$C$1077,0))*$E185*(1-$F185))</f>
        <v>37324.799999999996</v>
      </c>
      <c r="BW185" s="212">
        <f ca="1">(BW$130*INDEX('Term Pricing'!$I$898:$I$1077,MATCH('Project 3'!BW$8,'Term Pricing'!$C$898:$C$1077,0))*$E185*$F185)+(BW$130*INDEX('Term Pricing'!$J$898:$J$1077,MATCH('Project 3'!BW$8,'Term Pricing'!$C$898:$C$1077,0))*$E185*(1-$F185))</f>
        <v>38568.959999999999</v>
      </c>
      <c r="BX185" s="212">
        <f ca="1">(BX$130*INDEX('Term Pricing'!$I$898:$I$1077,MATCH('Project 3'!BX$8,'Term Pricing'!$C$898:$C$1077,0))*$E185*$F185)+(BX$130*INDEX('Term Pricing'!$J$898:$J$1077,MATCH('Project 3'!BX$8,'Term Pricing'!$C$898:$C$1077,0))*$E185*(1-$F185))</f>
        <v>37324.799999999996</v>
      </c>
      <c r="BY185" s="212">
        <f ca="1">(BY$130*INDEX('Term Pricing'!$I$898:$I$1077,MATCH('Project 3'!BY$8,'Term Pricing'!$C$898:$C$1077,0))*$E185*$F185)+(BY$130*INDEX('Term Pricing'!$J$898:$J$1077,MATCH('Project 3'!BY$8,'Term Pricing'!$C$898:$C$1077,0))*$E185*(1-$F185))</f>
        <v>38568.959999999999</v>
      </c>
      <c r="BZ185" s="212">
        <f ca="1">(BZ$130*INDEX('Term Pricing'!$I$898:$I$1077,MATCH('Project 3'!BZ$8,'Term Pricing'!$C$898:$C$1077,0))*$E185*$F185)+(BZ$130*INDEX('Term Pricing'!$J$898:$J$1077,MATCH('Project 3'!BZ$8,'Term Pricing'!$C$898:$C$1077,0))*$E185*(1-$F185))</f>
        <v>38568.959999999999</v>
      </c>
      <c r="CA185" s="212">
        <f ca="1">(CA$130*INDEX('Term Pricing'!$I$898:$I$1077,MATCH('Project 3'!CA$8,'Term Pricing'!$C$898:$C$1077,0))*$E185*$F185)+(CA$130*INDEX('Term Pricing'!$J$898:$J$1077,MATCH('Project 3'!CA$8,'Term Pricing'!$C$898:$C$1077,0))*$E185*(1-$F185))</f>
        <v>37324.799999999996</v>
      </c>
      <c r="CB185" s="212">
        <f ca="1">(CB$130*INDEX('Term Pricing'!$I$898:$I$1077,MATCH('Project 3'!CB$8,'Term Pricing'!$C$898:$C$1077,0))*$E185*$F185)+(CB$130*INDEX('Term Pricing'!$J$898:$J$1077,MATCH('Project 3'!CB$8,'Term Pricing'!$C$898:$C$1077,0))*$E185*(1-$F185))</f>
        <v>38568.959999999999</v>
      </c>
      <c r="CC185" s="212">
        <f ca="1">(CC$130*INDEX('Term Pricing'!$I$898:$I$1077,MATCH('Project 3'!CC$8,'Term Pricing'!$C$898:$C$1077,0))*$E185*$F185)+(CC$130*INDEX('Term Pricing'!$J$898:$J$1077,MATCH('Project 3'!CC$8,'Term Pricing'!$C$898:$C$1077,0))*$E185*(1-$F185))</f>
        <v>37324.799999999996</v>
      </c>
      <c r="CD185" s="212">
        <f ca="1">(CD$130*INDEX('Term Pricing'!$I$898:$I$1077,MATCH('Project 3'!CD$8,'Term Pricing'!$C$898:$C$1077,0))*$E185*$F185)+(CD$130*INDEX('Term Pricing'!$J$898:$J$1077,MATCH('Project 3'!CD$8,'Term Pricing'!$C$898:$C$1077,0))*$E185*(1-$F185))</f>
        <v>38568.959999999999</v>
      </c>
      <c r="CE185" s="212">
        <f ca="1">(CE$130*INDEX('Term Pricing'!$I$898:$I$1077,MATCH('Project 3'!CE$8,'Term Pricing'!$C$898:$C$1077,0))*$E185*$F185)+(CE$130*INDEX('Term Pricing'!$J$898:$J$1077,MATCH('Project 3'!CE$8,'Term Pricing'!$C$898:$C$1077,0))*$E185*(1-$F185))</f>
        <v>38568.959999999999</v>
      </c>
      <c r="CF185" s="212">
        <f ca="1">(CF$130*INDEX('Term Pricing'!$I$898:$I$1077,MATCH('Project 3'!CF$8,'Term Pricing'!$C$898:$C$1077,0))*$E185*$F185)+(CF$130*INDEX('Term Pricing'!$J$898:$J$1077,MATCH('Project 3'!CF$8,'Term Pricing'!$C$898:$C$1077,0))*$E185*(1-$F185))</f>
        <v>34836.480000000003</v>
      </c>
      <c r="CG185" s="212">
        <f ca="1">(CG$130*INDEX('Term Pricing'!$I$898:$I$1077,MATCH('Project 3'!CG$8,'Term Pricing'!$C$898:$C$1077,0))*$E185*$F185)+(CG$130*INDEX('Term Pricing'!$J$898:$J$1077,MATCH('Project 3'!CG$8,'Term Pricing'!$C$898:$C$1077,0))*$E185*(1-$F185))</f>
        <v>38568.959999999999</v>
      </c>
      <c r="CH185" s="212">
        <f ca="1">(CH$130*INDEX('Term Pricing'!$I$898:$I$1077,MATCH('Project 3'!CH$8,'Term Pricing'!$C$898:$C$1077,0))*$E185*$F185)+(CH$130*INDEX('Term Pricing'!$J$898:$J$1077,MATCH('Project 3'!CH$8,'Term Pricing'!$C$898:$C$1077,0))*$E185*(1-$F185))</f>
        <v>37324.799999999996</v>
      </c>
      <c r="CI185" s="212">
        <f ca="1">(CI$130*INDEX('Term Pricing'!$I$898:$I$1077,MATCH('Project 3'!CI$8,'Term Pricing'!$C$898:$C$1077,0))*$E185*$F185)+(CI$130*INDEX('Term Pricing'!$J$898:$J$1077,MATCH('Project 3'!CI$8,'Term Pricing'!$C$898:$C$1077,0))*$E185*(1-$F185))</f>
        <v>38568.959999999999</v>
      </c>
      <c r="CJ185" s="212">
        <f ca="1">(CJ$130*INDEX('Term Pricing'!$I$898:$I$1077,MATCH('Project 3'!CJ$8,'Term Pricing'!$C$898:$C$1077,0))*$E185*$F185)+(CJ$130*INDEX('Term Pricing'!$J$898:$J$1077,MATCH('Project 3'!CJ$8,'Term Pricing'!$C$898:$C$1077,0))*$E185*(1-$F185))</f>
        <v>37324.799999999996</v>
      </c>
      <c r="CK185" s="212">
        <f ca="1">(CK$130*INDEX('Term Pricing'!$I$898:$I$1077,MATCH('Project 3'!CK$8,'Term Pricing'!$C$898:$C$1077,0))*$E185*$F185)+(CK$130*INDEX('Term Pricing'!$J$898:$J$1077,MATCH('Project 3'!CK$8,'Term Pricing'!$C$898:$C$1077,0))*$E185*(1-$F185))</f>
        <v>38568.959999999999</v>
      </c>
      <c r="CL185" s="212">
        <f ca="1">(CL$130*INDEX('Term Pricing'!$I$898:$I$1077,MATCH('Project 3'!CL$8,'Term Pricing'!$C$898:$C$1077,0))*$E185*$F185)+(CL$130*INDEX('Term Pricing'!$J$898:$J$1077,MATCH('Project 3'!CL$8,'Term Pricing'!$C$898:$C$1077,0))*$E185*(1-$F185))</f>
        <v>38568.959999999999</v>
      </c>
      <c r="CM185" s="212">
        <f ca="1">(CM$130*INDEX('Term Pricing'!$I$898:$I$1077,MATCH('Project 3'!CM$8,'Term Pricing'!$C$898:$C$1077,0))*$E185*$F185)+(CM$130*INDEX('Term Pricing'!$J$898:$J$1077,MATCH('Project 3'!CM$8,'Term Pricing'!$C$898:$C$1077,0))*$E185*(1-$F185))</f>
        <v>37324.799999999996</v>
      </c>
      <c r="CN185" s="212">
        <f ca="1">(CN$130*INDEX('Term Pricing'!$I$898:$I$1077,MATCH('Project 3'!CN$8,'Term Pricing'!$C$898:$C$1077,0))*$E185*$F185)+(CN$130*INDEX('Term Pricing'!$J$898:$J$1077,MATCH('Project 3'!CN$8,'Term Pricing'!$C$898:$C$1077,0))*$E185*(1-$F185))</f>
        <v>38568.959999999999</v>
      </c>
      <c r="CO185" s="212">
        <f ca="1">(CO$130*INDEX('Term Pricing'!$I$898:$I$1077,MATCH('Project 3'!CO$8,'Term Pricing'!$C$898:$C$1077,0))*$E185*$F185)+(CO$130*INDEX('Term Pricing'!$J$898:$J$1077,MATCH('Project 3'!CO$8,'Term Pricing'!$C$898:$C$1077,0))*$E185*(1-$F185))</f>
        <v>37324.799999999996</v>
      </c>
      <c r="CP185" s="212">
        <f ca="1">(CP$130*INDEX('Term Pricing'!$I$898:$I$1077,MATCH('Project 3'!CP$8,'Term Pricing'!$C$898:$C$1077,0))*$E185*$F185)+(CP$130*INDEX('Term Pricing'!$J$898:$J$1077,MATCH('Project 3'!CP$8,'Term Pricing'!$C$898:$C$1077,0))*$E185*(1-$F185))</f>
        <v>38568.959999999999</v>
      </c>
      <c r="CQ185" s="212">
        <f ca="1">(CQ$130*INDEX('Term Pricing'!$I$898:$I$1077,MATCH('Project 3'!CQ$8,'Term Pricing'!$C$898:$C$1077,0))*$E185*$F185)+(CQ$130*INDEX('Term Pricing'!$J$898:$J$1077,MATCH('Project 3'!CQ$8,'Term Pricing'!$C$898:$C$1077,0))*$E185*(1-$F185))</f>
        <v>38568.959999999999</v>
      </c>
      <c r="CR185" s="212">
        <f ca="1">(CR$130*INDEX('Term Pricing'!$I$898:$I$1077,MATCH('Project 3'!CR$8,'Term Pricing'!$C$898:$C$1077,0))*$E185*$F185)+(CR$130*INDEX('Term Pricing'!$J$898:$J$1077,MATCH('Project 3'!CR$8,'Term Pricing'!$C$898:$C$1077,0))*$E185*(1-$F185))</f>
        <v>34836.480000000003</v>
      </c>
      <c r="CS185" s="212">
        <f ca="1">(CS$130*INDEX('Term Pricing'!$I$898:$I$1077,MATCH('Project 3'!CS$8,'Term Pricing'!$C$898:$C$1077,0))*$E185*$F185)+(CS$130*INDEX('Term Pricing'!$J$898:$J$1077,MATCH('Project 3'!CS$8,'Term Pricing'!$C$898:$C$1077,0))*$E185*(1-$F185))</f>
        <v>38568.959999999999</v>
      </c>
      <c r="CT185" s="212">
        <f ca="1">(CT$130*INDEX('Term Pricing'!$I$898:$I$1077,MATCH('Project 3'!CT$8,'Term Pricing'!$C$898:$C$1077,0))*$E185*$F185)+(CT$130*INDEX('Term Pricing'!$J$898:$J$1077,MATCH('Project 3'!CT$8,'Term Pricing'!$C$898:$C$1077,0))*$E185*(1-$F185))</f>
        <v>37324.799999999996</v>
      </c>
      <c r="CU185" s="212">
        <f ca="1">(CU$130*INDEX('Term Pricing'!$I$898:$I$1077,MATCH('Project 3'!CU$8,'Term Pricing'!$C$898:$C$1077,0))*$E185*$F185)+(CU$130*INDEX('Term Pricing'!$J$898:$J$1077,MATCH('Project 3'!CU$8,'Term Pricing'!$C$898:$C$1077,0))*$E185*(1-$F185))</f>
        <v>38568.959999999999</v>
      </c>
      <c r="CV185" s="212">
        <f ca="1">(CV$130*INDEX('Term Pricing'!$I$898:$I$1077,MATCH('Project 3'!CV$8,'Term Pricing'!$C$898:$C$1077,0))*$E185*$F185)+(CV$130*INDEX('Term Pricing'!$J$898:$J$1077,MATCH('Project 3'!CV$8,'Term Pricing'!$C$898:$C$1077,0))*$E185*(1-$F185))</f>
        <v>37324.799999999996</v>
      </c>
      <c r="CW185" s="212">
        <f ca="1">(CW$130*INDEX('Term Pricing'!$I$898:$I$1077,MATCH('Project 3'!CW$8,'Term Pricing'!$C$898:$C$1077,0))*$E185*$F185)+(CW$130*INDEX('Term Pricing'!$J$898:$J$1077,MATCH('Project 3'!CW$8,'Term Pricing'!$C$898:$C$1077,0))*$E185*(1-$F185))</f>
        <v>38568.959999999999</v>
      </c>
      <c r="CX185" s="212">
        <f ca="1">(CX$130*INDEX('Term Pricing'!$I$898:$I$1077,MATCH('Project 3'!CX$8,'Term Pricing'!$C$898:$C$1077,0))*$E185*$F185)+(CX$130*INDEX('Term Pricing'!$J$898:$J$1077,MATCH('Project 3'!CX$8,'Term Pricing'!$C$898:$C$1077,0))*$E185*(1-$F185))</f>
        <v>38568.959999999999</v>
      </c>
      <c r="CY185" s="212">
        <f ca="1">(CY$130*INDEX('Term Pricing'!$I$898:$I$1077,MATCH('Project 3'!CY$8,'Term Pricing'!$C$898:$C$1077,0))*$E185*$F185)+(CY$130*INDEX('Term Pricing'!$J$898:$J$1077,MATCH('Project 3'!CY$8,'Term Pricing'!$C$898:$C$1077,0))*$E185*(1-$F185))</f>
        <v>37324.799999999996</v>
      </c>
      <c r="CZ185" s="212">
        <f ca="1">(CZ$130*INDEX('Term Pricing'!$I$898:$I$1077,MATCH('Project 3'!CZ$8,'Term Pricing'!$C$898:$C$1077,0))*$E185*$F185)+(CZ$130*INDEX('Term Pricing'!$J$898:$J$1077,MATCH('Project 3'!CZ$8,'Term Pricing'!$C$898:$C$1077,0))*$E185*(1-$F185))</f>
        <v>38568.959999999999</v>
      </c>
      <c r="DA185" s="212">
        <f ca="1">(DA$130*INDEX('Term Pricing'!$I$898:$I$1077,MATCH('Project 3'!DA$8,'Term Pricing'!$C$898:$C$1077,0))*$E185*$F185)+(DA$130*INDEX('Term Pricing'!$J$898:$J$1077,MATCH('Project 3'!DA$8,'Term Pricing'!$C$898:$C$1077,0))*$E185*(1-$F185))</f>
        <v>37324.799999999996</v>
      </c>
      <c r="DB185" s="212">
        <f ca="1">(DB$130*INDEX('Term Pricing'!$I$898:$I$1077,MATCH('Project 3'!DB$8,'Term Pricing'!$C$898:$C$1077,0))*$E185*$F185)+(DB$130*INDEX('Term Pricing'!$J$898:$J$1077,MATCH('Project 3'!DB$8,'Term Pricing'!$C$898:$C$1077,0))*$E185*(1-$F185))</f>
        <v>38568.959999999999</v>
      </c>
    </row>
    <row r="186" spans="1:106">
      <c r="A186" s="151"/>
      <c r="C186" s="34" t="s">
        <v>260</v>
      </c>
      <c r="E186" s="70">
        <f>Inputs!H122</f>
        <v>0.2</v>
      </c>
      <c r="F186" s="70">
        <f>Inputs!K122</f>
        <v>0.8</v>
      </c>
      <c r="G186" s="54" t="s">
        <v>83</v>
      </c>
      <c r="H186" s="272">
        <f ca="1">IFERROR(SUM($J186:$DB186)/(SUM($J$130:$DB$130)*E186),0)</f>
        <v>1.4399999999999986</v>
      </c>
      <c r="I186" s="277"/>
      <c r="J186" s="212">
        <f ca="1">(J$130*INDEX('Term Pricing'!$I$1083:$I$1262,MATCH('Project 3'!J$8,'Term Pricing'!$C$1083:$C$1262,0))*$E186*$F186)+(J$130*INDEX('Term Pricing'!$J$1083:$J$1262,MATCH('Project 3'!J$8,'Term Pricing'!$C$1083:$C$1262,0))*$E186*(1-$F186))</f>
        <v>0</v>
      </c>
      <c r="K186" s="212">
        <f ca="1">(K$130*INDEX('Term Pricing'!$I$1083:$I$1262,MATCH('Project 3'!K$8,'Term Pricing'!$C$1083:$C$1262,0))*$E186*$F186)+(K$130*INDEX('Term Pricing'!$J$1083:$J$1262,MATCH('Project 3'!K$8,'Term Pricing'!$C$1083:$C$1262,0))*$E186*(1-$F186))</f>
        <v>0</v>
      </c>
      <c r="L186" s="212">
        <f ca="1">(L$130*INDEX('Term Pricing'!$I$1083:$I$1262,MATCH('Project 3'!L$8,'Term Pricing'!$C$1083:$C$1262,0))*$E186*$F186)+(L$130*INDEX('Term Pricing'!$J$1083:$J$1262,MATCH('Project 3'!L$8,'Term Pricing'!$C$1083:$C$1262,0))*$E186*(1-$F186))</f>
        <v>0</v>
      </c>
      <c r="M186" s="212">
        <f ca="1">(M$130*INDEX('Term Pricing'!$I$1083:$I$1262,MATCH('Project 3'!M$8,'Term Pricing'!$C$1083:$C$1262,0))*$E186*$F186)+(M$130*INDEX('Term Pricing'!$J$1083:$J$1262,MATCH('Project 3'!M$8,'Term Pricing'!$C$1083:$C$1262,0))*$E186*(1-$F186))</f>
        <v>0</v>
      </c>
      <c r="N186" s="212">
        <f ca="1">(N$130*INDEX('Term Pricing'!$I$1083:$I$1262,MATCH('Project 3'!N$8,'Term Pricing'!$C$1083:$C$1262,0))*$E186*$F186)+(N$130*INDEX('Term Pricing'!$J$1083:$J$1262,MATCH('Project 3'!N$8,'Term Pricing'!$C$1083:$C$1262,0))*$E186*(1-$F186))</f>
        <v>37324.799999999996</v>
      </c>
      <c r="O186" s="212">
        <f ca="1">(O$130*INDEX('Term Pricing'!$I$1083:$I$1262,MATCH('Project 3'!O$8,'Term Pricing'!$C$1083:$C$1262,0))*$E186*$F186)+(O$130*INDEX('Term Pricing'!$J$1083:$J$1262,MATCH('Project 3'!O$8,'Term Pricing'!$C$1083:$C$1262,0))*$E186*(1-$F186))</f>
        <v>38568.959999999999</v>
      </c>
      <c r="P186" s="212">
        <f ca="1">(P$130*INDEX('Term Pricing'!$I$1083:$I$1262,MATCH('Project 3'!P$8,'Term Pricing'!$C$1083:$C$1262,0))*$E186*$F186)+(P$130*INDEX('Term Pricing'!$J$1083:$J$1262,MATCH('Project 3'!P$8,'Term Pricing'!$C$1083:$C$1262,0))*$E186*(1-$F186))</f>
        <v>37324.799999999996</v>
      </c>
      <c r="Q186" s="212">
        <f ca="1">(Q$130*INDEX('Term Pricing'!$I$1083:$I$1262,MATCH('Project 3'!Q$8,'Term Pricing'!$C$1083:$C$1262,0))*$E186*$F186)+(Q$130*INDEX('Term Pricing'!$J$1083:$J$1262,MATCH('Project 3'!Q$8,'Term Pricing'!$C$1083:$C$1262,0))*$E186*(1-$F186))</f>
        <v>38568.959999999999</v>
      </c>
      <c r="R186" s="212">
        <f ca="1">(R$130*INDEX('Term Pricing'!$I$1083:$I$1262,MATCH('Project 3'!R$8,'Term Pricing'!$C$1083:$C$1262,0))*$E186*$F186)+(R$130*INDEX('Term Pricing'!$J$1083:$J$1262,MATCH('Project 3'!R$8,'Term Pricing'!$C$1083:$C$1262,0))*$E186*(1-$F186))</f>
        <v>38568.959999999999</v>
      </c>
      <c r="S186" s="212">
        <f ca="1">(S$130*INDEX('Term Pricing'!$I$1083:$I$1262,MATCH('Project 3'!S$8,'Term Pricing'!$C$1083:$C$1262,0))*$E186*$F186)+(S$130*INDEX('Term Pricing'!$J$1083:$J$1262,MATCH('Project 3'!S$8,'Term Pricing'!$C$1083:$C$1262,0))*$E186*(1-$F186))</f>
        <v>37324.799999999996</v>
      </c>
      <c r="T186" s="212">
        <f ca="1">(T$130*INDEX('Term Pricing'!$I$1083:$I$1262,MATCH('Project 3'!T$8,'Term Pricing'!$C$1083:$C$1262,0))*$E186*$F186)+(T$130*INDEX('Term Pricing'!$J$1083:$J$1262,MATCH('Project 3'!T$8,'Term Pricing'!$C$1083:$C$1262,0))*$E186*(1-$F186))</f>
        <v>38568.959999999999</v>
      </c>
      <c r="U186" s="212">
        <f ca="1">(U$130*INDEX('Term Pricing'!$I$1083:$I$1262,MATCH('Project 3'!U$8,'Term Pricing'!$C$1083:$C$1262,0))*$E186*$F186)+(U$130*INDEX('Term Pricing'!$J$1083:$J$1262,MATCH('Project 3'!U$8,'Term Pricing'!$C$1083:$C$1262,0))*$E186*(1-$F186))</f>
        <v>37324.799999999996</v>
      </c>
      <c r="V186" s="212">
        <f ca="1">(V$130*INDEX('Term Pricing'!$I$1083:$I$1262,MATCH('Project 3'!V$8,'Term Pricing'!$C$1083:$C$1262,0))*$E186*$F186)+(V$130*INDEX('Term Pricing'!$J$1083:$J$1262,MATCH('Project 3'!V$8,'Term Pricing'!$C$1083:$C$1262,0))*$E186*(1-$F186))</f>
        <v>38568.959999999999</v>
      </c>
      <c r="W186" s="212">
        <f ca="1">(W$130*INDEX('Term Pricing'!$I$1083:$I$1262,MATCH('Project 3'!W$8,'Term Pricing'!$C$1083:$C$1262,0))*$E186*$F186)+(W$130*INDEX('Term Pricing'!$J$1083:$J$1262,MATCH('Project 3'!W$8,'Term Pricing'!$C$1083:$C$1262,0))*$E186*(1-$F186))</f>
        <v>38568.959999999999</v>
      </c>
      <c r="X186" s="212">
        <f ca="1">(X$130*INDEX('Term Pricing'!$I$1083:$I$1262,MATCH('Project 3'!X$8,'Term Pricing'!$C$1083:$C$1262,0))*$E186*$F186)+(X$130*INDEX('Term Pricing'!$J$1083:$J$1262,MATCH('Project 3'!X$8,'Term Pricing'!$C$1083:$C$1262,0))*$E186*(1-$F186))</f>
        <v>34836.480000000003</v>
      </c>
      <c r="Y186" s="212">
        <f ca="1">(Y$130*INDEX('Term Pricing'!$I$1083:$I$1262,MATCH('Project 3'!Y$8,'Term Pricing'!$C$1083:$C$1262,0))*$E186*$F186)+(Y$130*INDEX('Term Pricing'!$J$1083:$J$1262,MATCH('Project 3'!Y$8,'Term Pricing'!$C$1083:$C$1262,0))*$E186*(1-$F186))</f>
        <v>38568.959999999999</v>
      </c>
      <c r="Z186" s="212">
        <f ca="1">(Z$130*INDEX('Term Pricing'!$I$1083:$I$1262,MATCH('Project 3'!Z$8,'Term Pricing'!$C$1083:$C$1262,0))*$E186*$F186)+(Z$130*INDEX('Term Pricing'!$J$1083:$J$1262,MATCH('Project 3'!Z$8,'Term Pricing'!$C$1083:$C$1262,0))*$E186*(1-$F186))</f>
        <v>37324.799999999996</v>
      </c>
      <c r="AA186" s="212">
        <f ca="1">(AA$130*INDEX('Term Pricing'!$I$1083:$I$1262,MATCH('Project 3'!AA$8,'Term Pricing'!$C$1083:$C$1262,0))*$E186*$F186)+(AA$130*INDEX('Term Pricing'!$J$1083:$J$1262,MATCH('Project 3'!AA$8,'Term Pricing'!$C$1083:$C$1262,0))*$E186*(1-$F186))</f>
        <v>38568.959999999999</v>
      </c>
      <c r="AB186" s="212">
        <f ca="1">(AB$130*INDEX('Term Pricing'!$I$1083:$I$1262,MATCH('Project 3'!AB$8,'Term Pricing'!$C$1083:$C$1262,0))*$E186*$F186)+(AB$130*INDEX('Term Pricing'!$J$1083:$J$1262,MATCH('Project 3'!AB$8,'Term Pricing'!$C$1083:$C$1262,0))*$E186*(1-$F186))</f>
        <v>37324.799999999996</v>
      </c>
      <c r="AC186" s="212">
        <f ca="1">(AC$130*INDEX('Term Pricing'!$I$1083:$I$1262,MATCH('Project 3'!AC$8,'Term Pricing'!$C$1083:$C$1262,0))*$E186*$F186)+(AC$130*INDEX('Term Pricing'!$J$1083:$J$1262,MATCH('Project 3'!AC$8,'Term Pricing'!$C$1083:$C$1262,0))*$E186*(1-$F186))</f>
        <v>38568.959999999999</v>
      </c>
      <c r="AD186" s="212">
        <f ca="1">(AD$130*INDEX('Term Pricing'!$I$1083:$I$1262,MATCH('Project 3'!AD$8,'Term Pricing'!$C$1083:$C$1262,0))*$E186*$F186)+(AD$130*INDEX('Term Pricing'!$J$1083:$J$1262,MATCH('Project 3'!AD$8,'Term Pricing'!$C$1083:$C$1262,0))*$E186*(1-$F186))</f>
        <v>38568.959999999999</v>
      </c>
      <c r="AE186" s="212">
        <f ca="1">(AE$130*INDEX('Term Pricing'!$I$1083:$I$1262,MATCH('Project 3'!AE$8,'Term Pricing'!$C$1083:$C$1262,0))*$E186*$F186)+(AE$130*INDEX('Term Pricing'!$J$1083:$J$1262,MATCH('Project 3'!AE$8,'Term Pricing'!$C$1083:$C$1262,0))*$E186*(1-$F186))</f>
        <v>37324.799999999996</v>
      </c>
      <c r="AF186" s="212">
        <f ca="1">(AF$130*INDEX('Term Pricing'!$I$1083:$I$1262,MATCH('Project 3'!AF$8,'Term Pricing'!$C$1083:$C$1262,0))*$E186*$F186)+(AF$130*INDEX('Term Pricing'!$J$1083:$J$1262,MATCH('Project 3'!AF$8,'Term Pricing'!$C$1083:$C$1262,0))*$E186*(1-$F186))</f>
        <v>38568.959999999999</v>
      </c>
      <c r="AG186" s="212">
        <f ca="1">(AG$130*INDEX('Term Pricing'!$I$1083:$I$1262,MATCH('Project 3'!AG$8,'Term Pricing'!$C$1083:$C$1262,0))*$E186*$F186)+(AG$130*INDEX('Term Pricing'!$J$1083:$J$1262,MATCH('Project 3'!AG$8,'Term Pricing'!$C$1083:$C$1262,0))*$E186*(1-$F186))</f>
        <v>37324.799999999996</v>
      </c>
      <c r="AH186" s="212">
        <f ca="1">(AH$130*INDEX('Term Pricing'!$I$1083:$I$1262,MATCH('Project 3'!AH$8,'Term Pricing'!$C$1083:$C$1262,0))*$E186*$F186)+(AH$130*INDEX('Term Pricing'!$J$1083:$J$1262,MATCH('Project 3'!AH$8,'Term Pricing'!$C$1083:$C$1262,0))*$E186*(1-$F186))</f>
        <v>38568.959999999999</v>
      </c>
      <c r="AI186" s="212">
        <f ca="1">(AI$130*INDEX('Term Pricing'!$I$1083:$I$1262,MATCH('Project 3'!AI$8,'Term Pricing'!$C$1083:$C$1262,0))*$E186*$F186)+(AI$130*INDEX('Term Pricing'!$J$1083:$J$1262,MATCH('Project 3'!AI$8,'Term Pricing'!$C$1083:$C$1262,0))*$E186*(1-$F186))</f>
        <v>38568.959999999999</v>
      </c>
      <c r="AJ186" s="212">
        <f ca="1">(AJ$130*INDEX('Term Pricing'!$I$1083:$I$1262,MATCH('Project 3'!AJ$8,'Term Pricing'!$C$1083:$C$1262,0))*$E186*$F186)+(AJ$130*INDEX('Term Pricing'!$J$1083:$J$1262,MATCH('Project 3'!AJ$8,'Term Pricing'!$C$1083:$C$1262,0))*$E186*(1-$F186))</f>
        <v>34836.480000000003</v>
      </c>
      <c r="AK186" s="212">
        <f ca="1">(AK$130*INDEX('Term Pricing'!$I$1083:$I$1262,MATCH('Project 3'!AK$8,'Term Pricing'!$C$1083:$C$1262,0))*$E186*$F186)+(AK$130*INDEX('Term Pricing'!$J$1083:$J$1262,MATCH('Project 3'!AK$8,'Term Pricing'!$C$1083:$C$1262,0))*$E186*(1-$F186))</f>
        <v>38568.959999999999</v>
      </c>
      <c r="AL186" s="212">
        <f ca="1">(AL$130*INDEX('Term Pricing'!$I$1083:$I$1262,MATCH('Project 3'!AL$8,'Term Pricing'!$C$1083:$C$1262,0))*$E186*$F186)+(AL$130*INDEX('Term Pricing'!$J$1083:$J$1262,MATCH('Project 3'!AL$8,'Term Pricing'!$C$1083:$C$1262,0))*$E186*(1-$F186))</f>
        <v>37324.799999999996</v>
      </c>
      <c r="AM186" s="212">
        <f ca="1">(AM$130*INDEX('Term Pricing'!$I$1083:$I$1262,MATCH('Project 3'!AM$8,'Term Pricing'!$C$1083:$C$1262,0))*$E186*$F186)+(AM$130*INDEX('Term Pricing'!$J$1083:$J$1262,MATCH('Project 3'!AM$8,'Term Pricing'!$C$1083:$C$1262,0))*$E186*(1-$F186))</f>
        <v>38568.959999999999</v>
      </c>
      <c r="AN186" s="212">
        <f ca="1">(AN$130*INDEX('Term Pricing'!$I$1083:$I$1262,MATCH('Project 3'!AN$8,'Term Pricing'!$C$1083:$C$1262,0))*$E186*$F186)+(AN$130*INDEX('Term Pricing'!$J$1083:$J$1262,MATCH('Project 3'!AN$8,'Term Pricing'!$C$1083:$C$1262,0))*$E186*(1-$F186))</f>
        <v>37324.799999999996</v>
      </c>
      <c r="AO186" s="212">
        <f ca="1">(AO$130*INDEX('Term Pricing'!$I$1083:$I$1262,MATCH('Project 3'!AO$8,'Term Pricing'!$C$1083:$C$1262,0))*$E186*$F186)+(AO$130*INDEX('Term Pricing'!$J$1083:$J$1262,MATCH('Project 3'!AO$8,'Term Pricing'!$C$1083:$C$1262,0))*$E186*(1-$F186))</f>
        <v>38568.959999999999</v>
      </c>
      <c r="AP186" s="212">
        <f ca="1">(AP$130*INDEX('Term Pricing'!$I$1083:$I$1262,MATCH('Project 3'!AP$8,'Term Pricing'!$C$1083:$C$1262,0))*$E186*$F186)+(AP$130*INDEX('Term Pricing'!$J$1083:$J$1262,MATCH('Project 3'!AP$8,'Term Pricing'!$C$1083:$C$1262,0))*$E186*(1-$F186))</f>
        <v>38568.959999999999</v>
      </c>
      <c r="AQ186" s="212">
        <f ca="1">(AQ$130*INDEX('Term Pricing'!$I$1083:$I$1262,MATCH('Project 3'!AQ$8,'Term Pricing'!$C$1083:$C$1262,0))*$E186*$F186)+(AQ$130*INDEX('Term Pricing'!$J$1083:$J$1262,MATCH('Project 3'!AQ$8,'Term Pricing'!$C$1083:$C$1262,0))*$E186*(1-$F186))</f>
        <v>37324.799999999996</v>
      </c>
      <c r="AR186" s="212">
        <f ca="1">(AR$130*INDEX('Term Pricing'!$I$1083:$I$1262,MATCH('Project 3'!AR$8,'Term Pricing'!$C$1083:$C$1262,0))*$E186*$F186)+(AR$130*INDEX('Term Pricing'!$J$1083:$J$1262,MATCH('Project 3'!AR$8,'Term Pricing'!$C$1083:$C$1262,0))*$E186*(1-$F186))</f>
        <v>38568.959999999999</v>
      </c>
      <c r="AS186" s="212">
        <f ca="1">(AS$130*INDEX('Term Pricing'!$I$1083:$I$1262,MATCH('Project 3'!AS$8,'Term Pricing'!$C$1083:$C$1262,0))*$E186*$F186)+(AS$130*INDEX('Term Pricing'!$J$1083:$J$1262,MATCH('Project 3'!AS$8,'Term Pricing'!$C$1083:$C$1262,0))*$E186*(1-$F186))</f>
        <v>37324.799999999996</v>
      </c>
      <c r="AT186" s="212">
        <f ca="1">(AT$130*INDEX('Term Pricing'!$I$1083:$I$1262,MATCH('Project 3'!AT$8,'Term Pricing'!$C$1083:$C$1262,0))*$E186*$F186)+(AT$130*INDEX('Term Pricing'!$J$1083:$J$1262,MATCH('Project 3'!AT$8,'Term Pricing'!$C$1083:$C$1262,0))*$E186*(1-$F186))</f>
        <v>38568.959999999999</v>
      </c>
      <c r="AU186" s="212">
        <f ca="1">(AU$130*INDEX('Term Pricing'!$I$1083:$I$1262,MATCH('Project 3'!AU$8,'Term Pricing'!$C$1083:$C$1262,0))*$E186*$F186)+(AU$130*INDEX('Term Pricing'!$J$1083:$J$1262,MATCH('Project 3'!AU$8,'Term Pricing'!$C$1083:$C$1262,0))*$E186*(1-$F186))</f>
        <v>38568.959999999999</v>
      </c>
      <c r="AV186" s="212">
        <f ca="1">(AV$130*INDEX('Term Pricing'!$I$1083:$I$1262,MATCH('Project 3'!AV$8,'Term Pricing'!$C$1083:$C$1262,0))*$E186*$F186)+(AV$130*INDEX('Term Pricing'!$J$1083:$J$1262,MATCH('Project 3'!AV$8,'Term Pricing'!$C$1083:$C$1262,0))*$E186*(1-$F186))</f>
        <v>34836.480000000003</v>
      </c>
      <c r="AW186" s="212">
        <f ca="1">(AW$130*INDEX('Term Pricing'!$I$1083:$I$1262,MATCH('Project 3'!AW$8,'Term Pricing'!$C$1083:$C$1262,0))*$E186*$F186)+(AW$130*INDEX('Term Pricing'!$J$1083:$J$1262,MATCH('Project 3'!AW$8,'Term Pricing'!$C$1083:$C$1262,0))*$E186*(1-$F186))</f>
        <v>38568.959999999999</v>
      </c>
      <c r="AX186" s="212">
        <f ca="1">(AX$130*INDEX('Term Pricing'!$I$1083:$I$1262,MATCH('Project 3'!AX$8,'Term Pricing'!$C$1083:$C$1262,0))*$E186*$F186)+(AX$130*INDEX('Term Pricing'!$J$1083:$J$1262,MATCH('Project 3'!AX$8,'Term Pricing'!$C$1083:$C$1262,0))*$E186*(1-$F186))</f>
        <v>37324.799999999996</v>
      </c>
      <c r="AY186" s="212">
        <f ca="1">(AY$130*INDEX('Term Pricing'!$I$1083:$I$1262,MATCH('Project 3'!AY$8,'Term Pricing'!$C$1083:$C$1262,0))*$E186*$F186)+(AY$130*INDEX('Term Pricing'!$J$1083:$J$1262,MATCH('Project 3'!AY$8,'Term Pricing'!$C$1083:$C$1262,0))*$E186*(1-$F186))</f>
        <v>38568.959999999999</v>
      </c>
      <c r="AZ186" s="212">
        <f ca="1">(AZ$130*INDEX('Term Pricing'!$I$1083:$I$1262,MATCH('Project 3'!AZ$8,'Term Pricing'!$C$1083:$C$1262,0))*$E186*$F186)+(AZ$130*INDEX('Term Pricing'!$J$1083:$J$1262,MATCH('Project 3'!AZ$8,'Term Pricing'!$C$1083:$C$1262,0))*$E186*(1-$F186))</f>
        <v>37324.799999999996</v>
      </c>
      <c r="BA186" s="212">
        <f ca="1">(BA$130*INDEX('Term Pricing'!$I$1083:$I$1262,MATCH('Project 3'!BA$8,'Term Pricing'!$C$1083:$C$1262,0))*$E186*$F186)+(BA$130*INDEX('Term Pricing'!$J$1083:$J$1262,MATCH('Project 3'!BA$8,'Term Pricing'!$C$1083:$C$1262,0))*$E186*(1-$F186))</f>
        <v>38568.959999999999</v>
      </c>
      <c r="BB186" s="212">
        <f ca="1">(BB$130*INDEX('Term Pricing'!$I$1083:$I$1262,MATCH('Project 3'!BB$8,'Term Pricing'!$C$1083:$C$1262,0))*$E186*$F186)+(BB$130*INDEX('Term Pricing'!$J$1083:$J$1262,MATCH('Project 3'!BB$8,'Term Pricing'!$C$1083:$C$1262,0))*$E186*(1-$F186))</f>
        <v>38568.959999999999</v>
      </c>
      <c r="BC186" s="212">
        <f ca="1">(BC$130*INDEX('Term Pricing'!$I$1083:$I$1262,MATCH('Project 3'!BC$8,'Term Pricing'!$C$1083:$C$1262,0))*$E186*$F186)+(BC$130*INDEX('Term Pricing'!$J$1083:$J$1262,MATCH('Project 3'!BC$8,'Term Pricing'!$C$1083:$C$1262,0))*$E186*(1-$F186))</f>
        <v>37324.799999999996</v>
      </c>
      <c r="BD186" s="212">
        <f ca="1">(BD$130*INDEX('Term Pricing'!$I$1083:$I$1262,MATCH('Project 3'!BD$8,'Term Pricing'!$C$1083:$C$1262,0))*$E186*$F186)+(BD$130*INDEX('Term Pricing'!$J$1083:$J$1262,MATCH('Project 3'!BD$8,'Term Pricing'!$C$1083:$C$1262,0))*$E186*(1-$F186))</f>
        <v>38568.959999999999</v>
      </c>
      <c r="BE186" s="212">
        <f ca="1">(BE$130*INDEX('Term Pricing'!$I$1083:$I$1262,MATCH('Project 3'!BE$8,'Term Pricing'!$C$1083:$C$1262,0))*$E186*$F186)+(BE$130*INDEX('Term Pricing'!$J$1083:$J$1262,MATCH('Project 3'!BE$8,'Term Pricing'!$C$1083:$C$1262,0))*$E186*(1-$F186))</f>
        <v>37324.799999999996</v>
      </c>
      <c r="BF186" s="212">
        <f ca="1">(BF$130*INDEX('Term Pricing'!$I$1083:$I$1262,MATCH('Project 3'!BF$8,'Term Pricing'!$C$1083:$C$1262,0))*$E186*$F186)+(BF$130*INDEX('Term Pricing'!$J$1083:$J$1262,MATCH('Project 3'!BF$8,'Term Pricing'!$C$1083:$C$1262,0))*$E186*(1-$F186))</f>
        <v>38568.959999999999</v>
      </c>
      <c r="BG186" s="212">
        <f ca="1">(BG$130*INDEX('Term Pricing'!$I$1083:$I$1262,MATCH('Project 3'!BG$8,'Term Pricing'!$C$1083:$C$1262,0))*$E186*$F186)+(BG$130*INDEX('Term Pricing'!$J$1083:$J$1262,MATCH('Project 3'!BG$8,'Term Pricing'!$C$1083:$C$1262,0))*$E186*(1-$F186))</f>
        <v>38568.959999999999</v>
      </c>
      <c r="BH186" s="212">
        <f ca="1">(BH$130*INDEX('Term Pricing'!$I$1083:$I$1262,MATCH('Project 3'!BH$8,'Term Pricing'!$C$1083:$C$1262,0))*$E186*$F186)+(BH$130*INDEX('Term Pricing'!$J$1083:$J$1262,MATCH('Project 3'!BH$8,'Term Pricing'!$C$1083:$C$1262,0))*$E186*(1-$F186))</f>
        <v>36080.639999999999</v>
      </c>
      <c r="BI186" s="212">
        <f ca="1">(BI$130*INDEX('Term Pricing'!$I$1083:$I$1262,MATCH('Project 3'!BI$8,'Term Pricing'!$C$1083:$C$1262,0))*$E186*$F186)+(BI$130*INDEX('Term Pricing'!$J$1083:$J$1262,MATCH('Project 3'!BI$8,'Term Pricing'!$C$1083:$C$1262,0))*$E186*(1-$F186))</f>
        <v>38568.959999999999</v>
      </c>
      <c r="BJ186" s="212">
        <f ca="1">(BJ$130*INDEX('Term Pricing'!$I$1083:$I$1262,MATCH('Project 3'!BJ$8,'Term Pricing'!$C$1083:$C$1262,0))*$E186*$F186)+(BJ$130*INDEX('Term Pricing'!$J$1083:$J$1262,MATCH('Project 3'!BJ$8,'Term Pricing'!$C$1083:$C$1262,0))*$E186*(1-$F186))</f>
        <v>37324.799999999996</v>
      </c>
      <c r="BK186" s="212">
        <f ca="1">(BK$130*INDEX('Term Pricing'!$I$1083:$I$1262,MATCH('Project 3'!BK$8,'Term Pricing'!$C$1083:$C$1262,0))*$E186*$F186)+(BK$130*INDEX('Term Pricing'!$J$1083:$J$1262,MATCH('Project 3'!BK$8,'Term Pricing'!$C$1083:$C$1262,0))*$E186*(1-$F186))</f>
        <v>38568.959999999999</v>
      </c>
      <c r="BL186" s="212">
        <f ca="1">(BL$130*INDEX('Term Pricing'!$I$1083:$I$1262,MATCH('Project 3'!BL$8,'Term Pricing'!$C$1083:$C$1262,0))*$E186*$F186)+(BL$130*INDEX('Term Pricing'!$J$1083:$J$1262,MATCH('Project 3'!BL$8,'Term Pricing'!$C$1083:$C$1262,0))*$E186*(1-$F186))</f>
        <v>37324.799999999996</v>
      </c>
      <c r="BM186" s="212">
        <f ca="1">(BM$130*INDEX('Term Pricing'!$I$1083:$I$1262,MATCH('Project 3'!BM$8,'Term Pricing'!$C$1083:$C$1262,0))*$E186*$F186)+(BM$130*INDEX('Term Pricing'!$J$1083:$J$1262,MATCH('Project 3'!BM$8,'Term Pricing'!$C$1083:$C$1262,0))*$E186*(1-$F186))</f>
        <v>38568.959999999999</v>
      </c>
      <c r="BN186" s="212">
        <f ca="1">(BN$130*INDEX('Term Pricing'!$I$1083:$I$1262,MATCH('Project 3'!BN$8,'Term Pricing'!$C$1083:$C$1262,0))*$E186*$F186)+(BN$130*INDEX('Term Pricing'!$J$1083:$J$1262,MATCH('Project 3'!BN$8,'Term Pricing'!$C$1083:$C$1262,0))*$E186*(1-$F186))</f>
        <v>38568.959999999999</v>
      </c>
      <c r="BO186" s="212">
        <f ca="1">(BO$130*INDEX('Term Pricing'!$I$1083:$I$1262,MATCH('Project 3'!BO$8,'Term Pricing'!$C$1083:$C$1262,0))*$E186*$F186)+(BO$130*INDEX('Term Pricing'!$J$1083:$J$1262,MATCH('Project 3'!BO$8,'Term Pricing'!$C$1083:$C$1262,0))*$E186*(1-$F186))</f>
        <v>37324.799999999996</v>
      </c>
      <c r="BP186" s="212">
        <f ca="1">(BP$130*INDEX('Term Pricing'!$I$1083:$I$1262,MATCH('Project 3'!BP$8,'Term Pricing'!$C$1083:$C$1262,0))*$E186*$F186)+(BP$130*INDEX('Term Pricing'!$J$1083:$J$1262,MATCH('Project 3'!BP$8,'Term Pricing'!$C$1083:$C$1262,0))*$E186*(1-$F186))</f>
        <v>38568.959999999999</v>
      </c>
      <c r="BQ186" s="212">
        <f ca="1">(BQ$130*INDEX('Term Pricing'!$I$1083:$I$1262,MATCH('Project 3'!BQ$8,'Term Pricing'!$C$1083:$C$1262,0))*$E186*$F186)+(BQ$130*INDEX('Term Pricing'!$J$1083:$J$1262,MATCH('Project 3'!BQ$8,'Term Pricing'!$C$1083:$C$1262,0))*$E186*(1-$F186))</f>
        <v>37324.799999999996</v>
      </c>
      <c r="BR186" s="212">
        <f ca="1">(BR$130*INDEX('Term Pricing'!$I$1083:$I$1262,MATCH('Project 3'!BR$8,'Term Pricing'!$C$1083:$C$1262,0))*$E186*$F186)+(BR$130*INDEX('Term Pricing'!$J$1083:$J$1262,MATCH('Project 3'!BR$8,'Term Pricing'!$C$1083:$C$1262,0))*$E186*(1-$F186))</f>
        <v>38568.959999999999</v>
      </c>
      <c r="BS186" s="212">
        <f ca="1">(BS$130*INDEX('Term Pricing'!$I$1083:$I$1262,MATCH('Project 3'!BS$8,'Term Pricing'!$C$1083:$C$1262,0))*$E186*$F186)+(BS$130*INDEX('Term Pricing'!$J$1083:$J$1262,MATCH('Project 3'!BS$8,'Term Pricing'!$C$1083:$C$1262,0))*$E186*(1-$F186))</f>
        <v>38568.959999999999</v>
      </c>
      <c r="BT186" s="212">
        <f ca="1">(BT$130*INDEX('Term Pricing'!$I$1083:$I$1262,MATCH('Project 3'!BT$8,'Term Pricing'!$C$1083:$C$1262,0))*$E186*$F186)+(BT$130*INDEX('Term Pricing'!$J$1083:$J$1262,MATCH('Project 3'!BT$8,'Term Pricing'!$C$1083:$C$1262,0))*$E186*(1-$F186))</f>
        <v>34836.480000000003</v>
      </c>
      <c r="BU186" s="212">
        <f ca="1">(BU$130*INDEX('Term Pricing'!$I$1083:$I$1262,MATCH('Project 3'!BU$8,'Term Pricing'!$C$1083:$C$1262,0))*$E186*$F186)+(BU$130*INDEX('Term Pricing'!$J$1083:$J$1262,MATCH('Project 3'!BU$8,'Term Pricing'!$C$1083:$C$1262,0))*$E186*(1-$F186))</f>
        <v>38568.959999999999</v>
      </c>
      <c r="BV186" s="212">
        <f ca="1">(BV$130*INDEX('Term Pricing'!$I$1083:$I$1262,MATCH('Project 3'!BV$8,'Term Pricing'!$C$1083:$C$1262,0))*$E186*$F186)+(BV$130*INDEX('Term Pricing'!$J$1083:$J$1262,MATCH('Project 3'!BV$8,'Term Pricing'!$C$1083:$C$1262,0))*$E186*(1-$F186))</f>
        <v>37324.799999999996</v>
      </c>
      <c r="BW186" s="212">
        <f ca="1">(BW$130*INDEX('Term Pricing'!$I$1083:$I$1262,MATCH('Project 3'!BW$8,'Term Pricing'!$C$1083:$C$1262,0))*$E186*$F186)+(BW$130*INDEX('Term Pricing'!$J$1083:$J$1262,MATCH('Project 3'!BW$8,'Term Pricing'!$C$1083:$C$1262,0))*$E186*(1-$F186))</f>
        <v>38568.959999999999</v>
      </c>
      <c r="BX186" s="212">
        <f ca="1">(BX$130*INDEX('Term Pricing'!$I$1083:$I$1262,MATCH('Project 3'!BX$8,'Term Pricing'!$C$1083:$C$1262,0))*$E186*$F186)+(BX$130*INDEX('Term Pricing'!$J$1083:$J$1262,MATCH('Project 3'!BX$8,'Term Pricing'!$C$1083:$C$1262,0))*$E186*(1-$F186))</f>
        <v>37324.799999999996</v>
      </c>
      <c r="BY186" s="212">
        <f ca="1">(BY$130*INDEX('Term Pricing'!$I$1083:$I$1262,MATCH('Project 3'!BY$8,'Term Pricing'!$C$1083:$C$1262,0))*$E186*$F186)+(BY$130*INDEX('Term Pricing'!$J$1083:$J$1262,MATCH('Project 3'!BY$8,'Term Pricing'!$C$1083:$C$1262,0))*$E186*(1-$F186))</f>
        <v>38568.959999999999</v>
      </c>
      <c r="BZ186" s="212">
        <f ca="1">(BZ$130*INDEX('Term Pricing'!$I$1083:$I$1262,MATCH('Project 3'!BZ$8,'Term Pricing'!$C$1083:$C$1262,0))*$E186*$F186)+(BZ$130*INDEX('Term Pricing'!$J$1083:$J$1262,MATCH('Project 3'!BZ$8,'Term Pricing'!$C$1083:$C$1262,0))*$E186*(1-$F186))</f>
        <v>38568.959999999999</v>
      </c>
      <c r="CA186" s="212">
        <f ca="1">(CA$130*INDEX('Term Pricing'!$I$1083:$I$1262,MATCH('Project 3'!CA$8,'Term Pricing'!$C$1083:$C$1262,0))*$E186*$F186)+(CA$130*INDEX('Term Pricing'!$J$1083:$J$1262,MATCH('Project 3'!CA$8,'Term Pricing'!$C$1083:$C$1262,0))*$E186*(1-$F186))</f>
        <v>37324.799999999996</v>
      </c>
      <c r="CB186" s="212">
        <f ca="1">(CB$130*INDEX('Term Pricing'!$I$1083:$I$1262,MATCH('Project 3'!CB$8,'Term Pricing'!$C$1083:$C$1262,0))*$E186*$F186)+(CB$130*INDEX('Term Pricing'!$J$1083:$J$1262,MATCH('Project 3'!CB$8,'Term Pricing'!$C$1083:$C$1262,0))*$E186*(1-$F186))</f>
        <v>38568.959999999999</v>
      </c>
      <c r="CC186" s="212">
        <f ca="1">(CC$130*INDEX('Term Pricing'!$I$1083:$I$1262,MATCH('Project 3'!CC$8,'Term Pricing'!$C$1083:$C$1262,0))*$E186*$F186)+(CC$130*INDEX('Term Pricing'!$J$1083:$J$1262,MATCH('Project 3'!CC$8,'Term Pricing'!$C$1083:$C$1262,0))*$E186*(1-$F186))</f>
        <v>37324.799999999996</v>
      </c>
      <c r="CD186" s="212">
        <f ca="1">(CD$130*INDEX('Term Pricing'!$I$1083:$I$1262,MATCH('Project 3'!CD$8,'Term Pricing'!$C$1083:$C$1262,0))*$E186*$F186)+(CD$130*INDEX('Term Pricing'!$J$1083:$J$1262,MATCH('Project 3'!CD$8,'Term Pricing'!$C$1083:$C$1262,0))*$E186*(1-$F186))</f>
        <v>38568.959999999999</v>
      </c>
      <c r="CE186" s="212">
        <f ca="1">(CE$130*INDEX('Term Pricing'!$I$1083:$I$1262,MATCH('Project 3'!CE$8,'Term Pricing'!$C$1083:$C$1262,0))*$E186*$F186)+(CE$130*INDEX('Term Pricing'!$J$1083:$J$1262,MATCH('Project 3'!CE$8,'Term Pricing'!$C$1083:$C$1262,0))*$E186*(1-$F186))</f>
        <v>38568.959999999999</v>
      </c>
      <c r="CF186" s="212">
        <f ca="1">(CF$130*INDEX('Term Pricing'!$I$1083:$I$1262,MATCH('Project 3'!CF$8,'Term Pricing'!$C$1083:$C$1262,0))*$E186*$F186)+(CF$130*INDEX('Term Pricing'!$J$1083:$J$1262,MATCH('Project 3'!CF$8,'Term Pricing'!$C$1083:$C$1262,0))*$E186*(1-$F186))</f>
        <v>34836.480000000003</v>
      </c>
      <c r="CG186" s="212">
        <f ca="1">(CG$130*INDEX('Term Pricing'!$I$1083:$I$1262,MATCH('Project 3'!CG$8,'Term Pricing'!$C$1083:$C$1262,0))*$E186*$F186)+(CG$130*INDEX('Term Pricing'!$J$1083:$J$1262,MATCH('Project 3'!CG$8,'Term Pricing'!$C$1083:$C$1262,0))*$E186*(1-$F186))</f>
        <v>38568.959999999999</v>
      </c>
      <c r="CH186" s="212">
        <f ca="1">(CH$130*INDEX('Term Pricing'!$I$1083:$I$1262,MATCH('Project 3'!CH$8,'Term Pricing'!$C$1083:$C$1262,0))*$E186*$F186)+(CH$130*INDEX('Term Pricing'!$J$1083:$J$1262,MATCH('Project 3'!CH$8,'Term Pricing'!$C$1083:$C$1262,0))*$E186*(1-$F186))</f>
        <v>37324.799999999996</v>
      </c>
      <c r="CI186" s="212">
        <f ca="1">(CI$130*INDEX('Term Pricing'!$I$1083:$I$1262,MATCH('Project 3'!CI$8,'Term Pricing'!$C$1083:$C$1262,0))*$E186*$F186)+(CI$130*INDEX('Term Pricing'!$J$1083:$J$1262,MATCH('Project 3'!CI$8,'Term Pricing'!$C$1083:$C$1262,0))*$E186*(1-$F186))</f>
        <v>38568.959999999999</v>
      </c>
      <c r="CJ186" s="212">
        <f ca="1">(CJ$130*INDEX('Term Pricing'!$I$1083:$I$1262,MATCH('Project 3'!CJ$8,'Term Pricing'!$C$1083:$C$1262,0))*$E186*$F186)+(CJ$130*INDEX('Term Pricing'!$J$1083:$J$1262,MATCH('Project 3'!CJ$8,'Term Pricing'!$C$1083:$C$1262,0))*$E186*(1-$F186))</f>
        <v>37324.799999999996</v>
      </c>
      <c r="CK186" s="212">
        <f ca="1">(CK$130*INDEX('Term Pricing'!$I$1083:$I$1262,MATCH('Project 3'!CK$8,'Term Pricing'!$C$1083:$C$1262,0))*$E186*$F186)+(CK$130*INDEX('Term Pricing'!$J$1083:$J$1262,MATCH('Project 3'!CK$8,'Term Pricing'!$C$1083:$C$1262,0))*$E186*(1-$F186))</f>
        <v>38568.959999999999</v>
      </c>
      <c r="CL186" s="212">
        <f ca="1">(CL$130*INDEX('Term Pricing'!$I$1083:$I$1262,MATCH('Project 3'!CL$8,'Term Pricing'!$C$1083:$C$1262,0))*$E186*$F186)+(CL$130*INDEX('Term Pricing'!$J$1083:$J$1262,MATCH('Project 3'!CL$8,'Term Pricing'!$C$1083:$C$1262,0))*$E186*(1-$F186))</f>
        <v>38568.959999999999</v>
      </c>
      <c r="CM186" s="212">
        <f ca="1">(CM$130*INDEX('Term Pricing'!$I$1083:$I$1262,MATCH('Project 3'!CM$8,'Term Pricing'!$C$1083:$C$1262,0))*$E186*$F186)+(CM$130*INDEX('Term Pricing'!$J$1083:$J$1262,MATCH('Project 3'!CM$8,'Term Pricing'!$C$1083:$C$1262,0))*$E186*(1-$F186))</f>
        <v>37324.799999999996</v>
      </c>
      <c r="CN186" s="212">
        <f ca="1">(CN$130*INDEX('Term Pricing'!$I$1083:$I$1262,MATCH('Project 3'!CN$8,'Term Pricing'!$C$1083:$C$1262,0))*$E186*$F186)+(CN$130*INDEX('Term Pricing'!$J$1083:$J$1262,MATCH('Project 3'!CN$8,'Term Pricing'!$C$1083:$C$1262,0))*$E186*(1-$F186))</f>
        <v>38568.959999999999</v>
      </c>
      <c r="CO186" s="212">
        <f ca="1">(CO$130*INDEX('Term Pricing'!$I$1083:$I$1262,MATCH('Project 3'!CO$8,'Term Pricing'!$C$1083:$C$1262,0))*$E186*$F186)+(CO$130*INDEX('Term Pricing'!$J$1083:$J$1262,MATCH('Project 3'!CO$8,'Term Pricing'!$C$1083:$C$1262,0))*$E186*(1-$F186))</f>
        <v>37324.799999999996</v>
      </c>
      <c r="CP186" s="212">
        <f ca="1">(CP$130*INDEX('Term Pricing'!$I$1083:$I$1262,MATCH('Project 3'!CP$8,'Term Pricing'!$C$1083:$C$1262,0))*$E186*$F186)+(CP$130*INDEX('Term Pricing'!$J$1083:$J$1262,MATCH('Project 3'!CP$8,'Term Pricing'!$C$1083:$C$1262,0))*$E186*(1-$F186))</f>
        <v>38568.959999999999</v>
      </c>
      <c r="CQ186" s="212">
        <f ca="1">(CQ$130*INDEX('Term Pricing'!$I$1083:$I$1262,MATCH('Project 3'!CQ$8,'Term Pricing'!$C$1083:$C$1262,0))*$E186*$F186)+(CQ$130*INDEX('Term Pricing'!$J$1083:$J$1262,MATCH('Project 3'!CQ$8,'Term Pricing'!$C$1083:$C$1262,0))*$E186*(1-$F186))</f>
        <v>38568.959999999999</v>
      </c>
      <c r="CR186" s="212">
        <f ca="1">(CR$130*INDEX('Term Pricing'!$I$1083:$I$1262,MATCH('Project 3'!CR$8,'Term Pricing'!$C$1083:$C$1262,0))*$E186*$F186)+(CR$130*INDEX('Term Pricing'!$J$1083:$J$1262,MATCH('Project 3'!CR$8,'Term Pricing'!$C$1083:$C$1262,0))*$E186*(1-$F186))</f>
        <v>34836.480000000003</v>
      </c>
      <c r="CS186" s="212">
        <f ca="1">(CS$130*INDEX('Term Pricing'!$I$1083:$I$1262,MATCH('Project 3'!CS$8,'Term Pricing'!$C$1083:$C$1262,0))*$E186*$F186)+(CS$130*INDEX('Term Pricing'!$J$1083:$J$1262,MATCH('Project 3'!CS$8,'Term Pricing'!$C$1083:$C$1262,0))*$E186*(1-$F186))</f>
        <v>38568.959999999999</v>
      </c>
      <c r="CT186" s="212">
        <f ca="1">(CT$130*INDEX('Term Pricing'!$I$1083:$I$1262,MATCH('Project 3'!CT$8,'Term Pricing'!$C$1083:$C$1262,0))*$E186*$F186)+(CT$130*INDEX('Term Pricing'!$J$1083:$J$1262,MATCH('Project 3'!CT$8,'Term Pricing'!$C$1083:$C$1262,0))*$E186*(1-$F186))</f>
        <v>37324.799999999996</v>
      </c>
      <c r="CU186" s="212">
        <f ca="1">(CU$130*INDEX('Term Pricing'!$I$1083:$I$1262,MATCH('Project 3'!CU$8,'Term Pricing'!$C$1083:$C$1262,0))*$E186*$F186)+(CU$130*INDEX('Term Pricing'!$J$1083:$J$1262,MATCH('Project 3'!CU$8,'Term Pricing'!$C$1083:$C$1262,0))*$E186*(1-$F186))</f>
        <v>38568.959999999999</v>
      </c>
      <c r="CV186" s="212">
        <f ca="1">(CV$130*INDEX('Term Pricing'!$I$1083:$I$1262,MATCH('Project 3'!CV$8,'Term Pricing'!$C$1083:$C$1262,0))*$E186*$F186)+(CV$130*INDEX('Term Pricing'!$J$1083:$J$1262,MATCH('Project 3'!CV$8,'Term Pricing'!$C$1083:$C$1262,0))*$E186*(1-$F186))</f>
        <v>37324.799999999996</v>
      </c>
      <c r="CW186" s="212">
        <f ca="1">(CW$130*INDEX('Term Pricing'!$I$1083:$I$1262,MATCH('Project 3'!CW$8,'Term Pricing'!$C$1083:$C$1262,0))*$E186*$F186)+(CW$130*INDEX('Term Pricing'!$J$1083:$J$1262,MATCH('Project 3'!CW$8,'Term Pricing'!$C$1083:$C$1262,0))*$E186*(1-$F186))</f>
        <v>38568.959999999999</v>
      </c>
      <c r="CX186" s="212">
        <f ca="1">(CX$130*INDEX('Term Pricing'!$I$1083:$I$1262,MATCH('Project 3'!CX$8,'Term Pricing'!$C$1083:$C$1262,0))*$E186*$F186)+(CX$130*INDEX('Term Pricing'!$J$1083:$J$1262,MATCH('Project 3'!CX$8,'Term Pricing'!$C$1083:$C$1262,0))*$E186*(1-$F186))</f>
        <v>38568.959999999999</v>
      </c>
      <c r="CY186" s="212">
        <f ca="1">(CY$130*INDEX('Term Pricing'!$I$1083:$I$1262,MATCH('Project 3'!CY$8,'Term Pricing'!$C$1083:$C$1262,0))*$E186*$F186)+(CY$130*INDEX('Term Pricing'!$J$1083:$J$1262,MATCH('Project 3'!CY$8,'Term Pricing'!$C$1083:$C$1262,0))*$E186*(1-$F186))</f>
        <v>37324.799999999996</v>
      </c>
      <c r="CZ186" s="212">
        <f ca="1">(CZ$130*INDEX('Term Pricing'!$I$1083:$I$1262,MATCH('Project 3'!CZ$8,'Term Pricing'!$C$1083:$C$1262,0))*$E186*$F186)+(CZ$130*INDEX('Term Pricing'!$J$1083:$J$1262,MATCH('Project 3'!CZ$8,'Term Pricing'!$C$1083:$C$1262,0))*$E186*(1-$F186))</f>
        <v>38568.959999999999</v>
      </c>
      <c r="DA186" s="212">
        <f ca="1">(DA$130*INDEX('Term Pricing'!$I$1083:$I$1262,MATCH('Project 3'!DA$8,'Term Pricing'!$C$1083:$C$1262,0))*$E186*$F186)+(DA$130*INDEX('Term Pricing'!$J$1083:$J$1262,MATCH('Project 3'!DA$8,'Term Pricing'!$C$1083:$C$1262,0))*$E186*(1-$F186))</f>
        <v>37324.799999999996</v>
      </c>
      <c r="DB186" s="212">
        <f ca="1">(DB$130*INDEX('Term Pricing'!$I$1083:$I$1262,MATCH('Project 3'!DB$8,'Term Pricing'!$C$1083:$C$1262,0))*$E186*$F186)+(DB$130*INDEX('Term Pricing'!$J$1083:$J$1262,MATCH('Project 3'!DB$8,'Term Pricing'!$C$1083:$C$1262,0))*$E186*(1-$F186))</f>
        <v>38568.959999999999</v>
      </c>
    </row>
    <row r="187" spans="1:106">
      <c r="A187" s="151"/>
      <c r="C187" s="34" t="s">
        <v>263</v>
      </c>
      <c r="E187" s="70">
        <f>Inputs!H123</f>
        <v>0.2</v>
      </c>
      <c r="F187" s="70">
        <f>Inputs!K123</f>
        <v>0.8</v>
      </c>
      <c r="G187" s="54" t="s">
        <v>83</v>
      </c>
      <c r="H187" s="272">
        <f ca="1">IFERROR(SUM($J187:$DB187)/(SUM($J$130:$DB$130)*E187),0)</f>
        <v>1.4399999999999986</v>
      </c>
      <c r="I187" s="29"/>
      <c r="J187" s="212">
        <f ca="1">(J$130*INDEX('Term Pricing'!$I$1268:$I$1447,MATCH('Project 3'!J$8,'Term Pricing'!$C$1268:$C$1447,0))*$E187*$F187)+(J$130*INDEX('Term Pricing'!$J$1268:$J$1447,MATCH('Project 3'!J$8,'Term Pricing'!$C$1268:$C$1447,0))*$E187*(1-$F187))</f>
        <v>0</v>
      </c>
      <c r="K187" s="212">
        <f ca="1">(K$130*INDEX('Term Pricing'!$I$1268:$I$1447,MATCH('Project 3'!K$8,'Term Pricing'!$C$1268:$C$1447,0))*$E187*$F187)+(K$130*INDEX('Term Pricing'!$J$1268:$J$1447,MATCH('Project 3'!K$8,'Term Pricing'!$C$1268:$C$1447,0))*$E187*(1-$F187))</f>
        <v>0</v>
      </c>
      <c r="L187" s="212">
        <f ca="1">(L$130*INDEX('Term Pricing'!$I$1268:$I$1447,MATCH('Project 3'!L$8,'Term Pricing'!$C$1268:$C$1447,0))*$E187*$F187)+(L$130*INDEX('Term Pricing'!$J$1268:$J$1447,MATCH('Project 3'!L$8,'Term Pricing'!$C$1268:$C$1447,0))*$E187*(1-$F187))</f>
        <v>0</v>
      </c>
      <c r="M187" s="212">
        <f ca="1">(M$130*INDEX('Term Pricing'!$I$1268:$I$1447,MATCH('Project 3'!M$8,'Term Pricing'!$C$1268:$C$1447,0))*$E187*$F187)+(M$130*INDEX('Term Pricing'!$J$1268:$J$1447,MATCH('Project 3'!M$8,'Term Pricing'!$C$1268:$C$1447,0))*$E187*(1-$F187))</f>
        <v>0</v>
      </c>
      <c r="N187" s="212">
        <f ca="1">(N$130*INDEX('Term Pricing'!$I$1268:$I$1447,MATCH('Project 3'!N$8,'Term Pricing'!$C$1268:$C$1447,0))*$E187*$F187)+(N$130*INDEX('Term Pricing'!$J$1268:$J$1447,MATCH('Project 3'!N$8,'Term Pricing'!$C$1268:$C$1447,0))*$E187*(1-$F187))</f>
        <v>37324.799999999996</v>
      </c>
      <c r="O187" s="212">
        <f ca="1">(O$130*INDEX('Term Pricing'!$I$1268:$I$1447,MATCH('Project 3'!O$8,'Term Pricing'!$C$1268:$C$1447,0))*$E187*$F187)+(O$130*INDEX('Term Pricing'!$J$1268:$J$1447,MATCH('Project 3'!O$8,'Term Pricing'!$C$1268:$C$1447,0))*$E187*(1-$F187))</f>
        <v>38568.959999999999</v>
      </c>
      <c r="P187" s="212">
        <f ca="1">(P$130*INDEX('Term Pricing'!$I$1268:$I$1447,MATCH('Project 3'!P$8,'Term Pricing'!$C$1268:$C$1447,0))*$E187*$F187)+(P$130*INDEX('Term Pricing'!$J$1268:$J$1447,MATCH('Project 3'!P$8,'Term Pricing'!$C$1268:$C$1447,0))*$E187*(1-$F187))</f>
        <v>37324.799999999996</v>
      </c>
      <c r="Q187" s="212">
        <f ca="1">(Q$130*INDEX('Term Pricing'!$I$1268:$I$1447,MATCH('Project 3'!Q$8,'Term Pricing'!$C$1268:$C$1447,0))*$E187*$F187)+(Q$130*INDEX('Term Pricing'!$J$1268:$J$1447,MATCH('Project 3'!Q$8,'Term Pricing'!$C$1268:$C$1447,0))*$E187*(1-$F187))</f>
        <v>38568.959999999999</v>
      </c>
      <c r="R187" s="212">
        <f ca="1">(R$130*INDEX('Term Pricing'!$I$1268:$I$1447,MATCH('Project 3'!R$8,'Term Pricing'!$C$1268:$C$1447,0))*$E187*$F187)+(R$130*INDEX('Term Pricing'!$J$1268:$J$1447,MATCH('Project 3'!R$8,'Term Pricing'!$C$1268:$C$1447,0))*$E187*(1-$F187))</f>
        <v>38568.959999999999</v>
      </c>
      <c r="S187" s="212">
        <f ca="1">(S$130*INDEX('Term Pricing'!$I$1268:$I$1447,MATCH('Project 3'!S$8,'Term Pricing'!$C$1268:$C$1447,0))*$E187*$F187)+(S$130*INDEX('Term Pricing'!$J$1268:$J$1447,MATCH('Project 3'!S$8,'Term Pricing'!$C$1268:$C$1447,0))*$E187*(1-$F187))</f>
        <v>37324.799999999996</v>
      </c>
      <c r="T187" s="212">
        <f ca="1">(T$130*INDEX('Term Pricing'!$I$1268:$I$1447,MATCH('Project 3'!T$8,'Term Pricing'!$C$1268:$C$1447,0))*$E187*$F187)+(T$130*INDEX('Term Pricing'!$J$1268:$J$1447,MATCH('Project 3'!T$8,'Term Pricing'!$C$1268:$C$1447,0))*$E187*(1-$F187))</f>
        <v>38568.959999999999</v>
      </c>
      <c r="U187" s="212">
        <f ca="1">(U$130*INDEX('Term Pricing'!$I$1268:$I$1447,MATCH('Project 3'!U$8,'Term Pricing'!$C$1268:$C$1447,0))*$E187*$F187)+(U$130*INDEX('Term Pricing'!$J$1268:$J$1447,MATCH('Project 3'!U$8,'Term Pricing'!$C$1268:$C$1447,0))*$E187*(1-$F187))</f>
        <v>37324.799999999996</v>
      </c>
      <c r="V187" s="212">
        <f ca="1">(V$130*INDEX('Term Pricing'!$I$1268:$I$1447,MATCH('Project 3'!V$8,'Term Pricing'!$C$1268:$C$1447,0))*$E187*$F187)+(V$130*INDEX('Term Pricing'!$J$1268:$J$1447,MATCH('Project 3'!V$8,'Term Pricing'!$C$1268:$C$1447,0))*$E187*(1-$F187))</f>
        <v>38568.959999999999</v>
      </c>
      <c r="W187" s="212">
        <f ca="1">(W$130*INDEX('Term Pricing'!$I$1268:$I$1447,MATCH('Project 3'!W$8,'Term Pricing'!$C$1268:$C$1447,0))*$E187*$F187)+(W$130*INDEX('Term Pricing'!$J$1268:$J$1447,MATCH('Project 3'!W$8,'Term Pricing'!$C$1268:$C$1447,0))*$E187*(1-$F187))</f>
        <v>38568.959999999999</v>
      </c>
      <c r="X187" s="212">
        <f ca="1">(X$130*INDEX('Term Pricing'!$I$1268:$I$1447,MATCH('Project 3'!X$8,'Term Pricing'!$C$1268:$C$1447,0))*$E187*$F187)+(X$130*INDEX('Term Pricing'!$J$1268:$J$1447,MATCH('Project 3'!X$8,'Term Pricing'!$C$1268:$C$1447,0))*$E187*(1-$F187))</f>
        <v>34836.480000000003</v>
      </c>
      <c r="Y187" s="212">
        <f ca="1">(Y$130*INDEX('Term Pricing'!$I$1268:$I$1447,MATCH('Project 3'!Y$8,'Term Pricing'!$C$1268:$C$1447,0))*$E187*$F187)+(Y$130*INDEX('Term Pricing'!$J$1268:$J$1447,MATCH('Project 3'!Y$8,'Term Pricing'!$C$1268:$C$1447,0))*$E187*(1-$F187))</f>
        <v>38568.959999999999</v>
      </c>
      <c r="Z187" s="212">
        <f ca="1">(Z$130*INDEX('Term Pricing'!$I$1268:$I$1447,MATCH('Project 3'!Z$8,'Term Pricing'!$C$1268:$C$1447,0))*$E187*$F187)+(Z$130*INDEX('Term Pricing'!$J$1268:$J$1447,MATCH('Project 3'!Z$8,'Term Pricing'!$C$1268:$C$1447,0))*$E187*(1-$F187))</f>
        <v>37324.799999999996</v>
      </c>
      <c r="AA187" s="212">
        <f ca="1">(AA$130*INDEX('Term Pricing'!$I$1268:$I$1447,MATCH('Project 3'!AA$8,'Term Pricing'!$C$1268:$C$1447,0))*$E187*$F187)+(AA$130*INDEX('Term Pricing'!$J$1268:$J$1447,MATCH('Project 3'!AA$8,'Term Pricing'!$C$1268:$C$1447,0))*$E187*(1-$F187))</f>
        <v>38568.959999999999</v>
      </c>
      <c r="AB187" s="212">
        <f ca="1">(AB$130*INDEX('Term Pricing'!$I$1268:$I$1447,MATCH('Project 3'!AB$8,'Term Pricing'!$C$1268:$C$1447,0))*$E187*$F187)+(AB$130*INDEX('Term Pricing'!$J$1268:$J$1447,MATCH('Project 3'!AB$8,'Term Pricing'!$C$1268:$C$1447,0))*$E187*(1-$F187))</f>
        <v>37324.799999999996</v>
      </c>
      <c r="AC187" s="212">
        <f ca="1">(AC$130*INDEX('Term Pricing'!$I$1268:$I$1447,MATCH('Project 3'!AC$8,'Term Pricing'!$C$1268:$C$1447,0))*$E187*$F187)+(AC$130*INDEX('Term Pricing'!$J$1268:$J$1447,MATCH('Project 3'!AC$8,'Term Pricing'!$C$1268:$C$1447,0))*$E187*(1-$F187))</f>
        <v>38568.959999999999</v>
      </c>
      <c r="AD187" s="212">
        <f ca="1">(AD$130*INDEX('Term Pricing'!$I$1268:$I$1447,MATCH('Project 3'!AD$8,'Term Pricing'!$C$1268:$C$1447,0))*$E187*$F187)+(AD$130*INDEX('Term Pricing'!$J$1268:$J$1447,MATCH('Project 3'!AD$8,'Term Pricing'!$C$1268:$C$1447,0))*$E187*(1-$F187))</f>
        <v>38568.959999999999</v>
      </c>
      <c r="AE187" s="212">
        <f ca="1">(AE$130*INDEX('Term Pricing'!$I$1268:$I$1447,MATCH('Project 3'!AE$8,'Term Pricing'!$C$1268:$C$1447,0))*$E187*$F187)+(AE$130*INDEX('Term Pricing'!$J$1268:$J$1447,MATCH('Project 3'!AE$8,'Term Pricing'!$C$1268:$C$1447,0))*$E187*(1-$F187))</f>
        <v>37324.799999999996</v>
      </c>
      <c r="AF187" s="212">
        <f ca="1">(AF$130*INDEX('Term Pricing'!$I$1268:$I$1447,MATCH('Project 3'!AF$8,'Term Pricing'!$C$1268:$C$1447,0))*$E187*$F187)+(AF$130*INDEX('Term Pricing'!$J$1268:$J$1447,MATCH('Project 3'!AF$8,'Term Pricing'!$C$1268:$C$1447,0))*$E187*(1-$F187))</f>
        <v>38568.959999999999</v>
      </c>
      <c r="AG187" s="212">
        <f ca="1">(AG$130*INDEX('Term Pricing'!$I$1268:$I$1447,MATCH('Project 3'!AG$8,'Term Pricing'!$C$1268:$C$1447,0))*$E187*$F187)+(AG$130*INDEX('Term Pricing'!$J$1268:$J$1447,MATCH('Project 3'!AG$8,'Term Pricing'!$C$1268:$C$1447,0))*$E187*(1-$F187))</f>
        <v>37324.799999999996</v>
      </c>
      <c r="AH187" s="212">
        <f ca="1">(AH$130*INDEX('Term Pricing'!$I$1268:$I$1447,MATCH('Project 3'!AH$8,'Term Pricing'!$C$1268:$C$1447,0))*$E187*$F187)+(AH$130*INDEX('Term Pricing'!$J$1268:$J$1447,MATCH('Project 3'!AH$8,'Term Pricing'!$C$1268:$C$1447,0))*$E187*(1-$F187))</f>
        <v>38568.959999999999</v>
      </c>
      <c r="AI187" s="212">
        <f ca="1">(AI$130*INDEX('Term Pricing'!$I$1268:$I$1447,MATCH('Project 3'!AI$8,'Term Pricing'!$C$1268:$C$1447,0))*$E187*$F187)+(AI$130*INDEX('Term Pricing'!$J$1268:$J$1447,MATCH('Project 3'!AI$8,'Term Pricing'!$C$1268:$C$1447,0))*$E187*(1-$F187))</f>
        <v>38568.959999999999</v>
      </c>
      <c r="AJ187" s="212">
        <f ca="1">(AJ$130*INDEX('Term Pricing'!$I$1268:$I$1447,MATCH('Project 3'!AJ$8,'Term Pricing'!$C$1268:$C$1447,0))*$E187*$F187)+(AJ$130*INDEX('Term Pricing'!$J$1268:$J$1447,MATCH('Project 3'!AJ$8,'Term Pricing'!$C$1268:$C$1447,0))*$E187*(1-$F187))</f>
        <v>34836.480000000003</v>
      </c>
      <c r="AK187" s="212">
        <f ca="1">(AK$130*INDEX('Term Pricing'!$I$1268:$I$1447,MATCH('Project 3'!AK$8,'Term Pricing'!$C$1268:$C$1447,0))*$E187*$F187)+(AK$130*INDEX('Term Pricing'!$J$1268:$J$1447,MATCH('Project 3'!AK$8,'Term Pricing'!$C$1268:$C$1447,0))*$E187*(1-$F187))</f>
        <v>38568.959999999999</v>
      </c>
      <c r="AL187" s="212">
        <f ca="1">(AL$130*INDEX('Term Pricing'!$I$1268:$I$1447,MATCH('Project 3'!AL$8,'Term Pricing'!$C$1268:$C$1447,0))*$E187*$F187)+(AL$130*INDEX('Term Pricing'!$J$1268:$J$1447,MATCH('Project 3'!AL$8,'Term Pricing'!$C$1268:$C$1447,0))*$E187*(1-$F187))</f>
        <v>37324.799999999996</v>
      </c>
      <c r="AM187" s="212">
        <f ca="1">(AM$130*INDEX('Term Pricing'!$I$1268:$I$1447,MATCH('Project 3'!AM$8,'Term Pricing'!$C$1268:$C$1447,0))*$E187*$F187)+(AM$130*INDEX('Term Pricing'!$J$1268:$J$1447,MATCH('Project 3'!AM$8,'Term Pricing'!$C$1268:$C$1447,0))*$E187*(1-$F187))</f>
        <v>38568.959999999999</v>
      </c>
      <c r="AN187" s="212">
        <f ca="1">(AN$130*INDEX('Term Pricing'!$I$1268:$I$1447,MATCH('Project 3'!AN$8,'Term Pricing'!$C$1268:$C$1447,0))*$E187*$F187)+(AN$130*INDEX('Term Pricing'!$J$1268:$J$1447,MATCH('Project 3'!AN$8,'Term Pricing'!$C$1268:$C$1447,0))*$E187*(1-$F187))</f>
        <v>37324.799999999996</v>
      </c>
      <c r="AO187" s="212">
        <f ca="1">(AO$130*INDEX('Term Pricing'!$I$1268:$I$1447,MATCH('Project 3'!AO$8,'Term Pricing'!$C$1268:$C$1447,0))*$E187*$F187)+(AO$130*INDEX('Term Pricing'!$J$1268:$J$1447,MATCH('Project 3'!AO$8,'Term Pricing'!$C$1268:$C$1447,0))*$E187*(1-$F187))</f>
        <v>38568.959999999999</v>
      </c>
      <c r="AP187" s="212">
        <f ca="1">(AP$130*INDEX('Term Pricing'!$I$1268:$I$1447,MATCH('Project 3'!AP$8,'Term Pricing'!$C$1268:$C$1447,0))*$E187*$F187)+(AP$130*INDEX('Term Pricing'!$J$1268:$J$1447,MATCH('Project 3'!AP$8,'Term Pricing'!$C$1268:$C$1447,0))*$E187*(1-$F187))</f>
        <v>38568.959999999999</v>
      </c>
      <c r="AQ187" s="212">
        <f ca="1">(AQ$130*INDEX('Term Pricing'!$I$1268:$I$1447,MATCH('Project 3'!AQ$8,'Term Pricing'!$C$1268:$C$1447,0))*$E187*$F187)+(AQ$130*INDEX('Term Pricing'!$J$1268:$J$1447,MATCH('Project 3'!AQ$8,'Term Pricing'!$C$1268:$C$1447,0))*$E187*(1-$F187))</f>
        <v>37324.799999999996</v>
      </c>
      <c r="AR187" s="212">
        <f ca="1">(AR$130*INDEX('Term Pricing'!$I$1268:$I$1447,MATCH('Project 3'!AR$8,'Term Pricing'!$C$1268:$C$1447,0))*$E187*$F187)+(AR$130*INDEX('Term Pricing'!$J$1268:$J$1447,MATCH('Project 3'!AR$8,'Term Pricing'!$C$1268:$C$1447,0))*$E187*(1-$F187))</f>
        <v>38568.959999999999</v>
      </c>
      <c r="AS187" s="212">
        <f ca="1">(AS$130*INDEX('Term Pricing'!$I$1268:$I$1447,MATCH('Project 3'!AS$8,'Term Pricing'!$C$1268:$C$1447,0))*$E187*$F187)+(AS$130*INDEX('Term Pricing'!$J$1268:$J$1447,MATCH('Project 3'!AS$8,'Term Pricing'!$C$1268:$C$1447,0))*$E187*(1-$F187))</f>
        <v>37324.799999999996</v>
      </c>
      <c r="AT187" s="212">
        <f ca="1">(AT$130*INDEX('Term Pricing'!$I$1268:$I$1447,MATCH('Project 3'!AT$8,'Term Pricing'!$C$1268:$C$1447,0))*$E187*$F187)+(AT$130*INDEX('Term Pricing'!$J$1268:$J$1447,MATCH('Project 3'!AT$8,'Term Pricing'!$C$1268:$C$1447,0))*$E187*(1-$F187))</f>
        <v>38568.959999999999</v>
      </c>
      <c r="AU187" s="212">
        <f ca="1">(AU$130*INDEX('Term Pricing'!$I$1268:$I$1447,MATCH('Project 3'!AU$8,'Term Pricing'!$C$1268:$C$1447,0))*$E187*$F187)+(AU$130*INDEX('Term Pricing'!$J$1268:$J$1447,MATCH('Project 3'!AU$8,'Term Pricing'!$C$1268:$C$1447,0))*$E187*(1-$F187))</f>
        <v>38568.959999999999</v>
      </c>
      <c r="AV187" s="212">
        <f ca="1">(AV$130*INDEX('Term Pricing'!$I$1268:$I$1447,MATCH('Project 3'!AV$8,'Term Pricing'!$C$1268:$C$1447,0))*$E187*$F187)+(AV$130*INDEX('Term Pricing'!$J$1268:$J$1447,MATCH('Project 3'!AV$8,'Term Pricing'!$C$1268:$C$1447,0))*$E187*(1-$F187))</f>
        <v>34836.480000000003</v>
      </c>
      <c r="AW187" s="212">
        <f ca="1">(AW$130*INDEX('Term Pricing'!$I$1268:$I$1447,MATCH('Project 3'!AW$8,'Term Pricing'!$C$1268:$C$1447,0))*$E187*$F187)+(AW$130*INDEX('Term Pricing'!$J$1268:$J$1447,MATCH('Project 3'!AW$8,'Term Pricing'!$C$1268:$C$1447,0))*$E187*(1-$F187))</f>
        <v>38568.959999999999</v>
      </c>
      <c r="AX187" s="212">
        <f ca="1">(AX$130*INDEX('Term Pricing'!$I$1268:$I$1447,MATCH('Project 3'!AX$8,'Term Pricing'!$C$1268:$C$1447,0))*$E187*$F187)+(AX$130*INDEX('Term Pricing'!$J$1268:$J$1447,MATCH('Project 3'!AX$8,'Term Pricing'!$C$1268:$C$1447,0))*$E187*(1-$F187))</f>
        <v>37324.799999999996</v>
      </c>
      <c r="AY187" s="212">
        <f ca="1">(AY$130*INDEX('Term Pricing'!$I$1268:$I$1447,MATCH('Project 3'!AY$8,'Term Pricing'!$C$1268:$C$1447,0))*$E187*$F187)+(AY$130*INDEX('Term Pricing'!$J$1268:$J$1447,MATCH('Project 3'!AY$8,'Term Pricing'!$C$1268:$C$1447,0))*$E187*(1-$F187))</f>
        <v>38568.959999999999</v>
      </c>
      <c r="AZ187" s="212">
        <f ca="1">(AZ$130*INDEX('Term Pricing'!$I$1268:$I$1447,MATCH('Project 3'!AZ$8,'Term Pricing'!$C$1268:$C$1447,0))*$E187*$F187)+(AZ$130*INDEX('Term Pricing'!$J$1268:$J$1447,MATCH('Project 3'!AZ$8,'Term Pricing'!$C$1268:$C$1447,0))*$E187*(1-$F187))</f>
        <v>37324.799999999996</v>
      </c>
      <c r="BA187" s="212">
        <f ca="1">(BA$130*INDEX('Term Pricing'!$I$1268:$I$1447,MATCH('Project 3'!BA$8,'Term Pricing'!$C$1268:$C$1447,0))*$E187*$F187)+(BA$130*INDEX('Term Pricing'!$J$1268:$J$1447,MATCH('Project 3'!BA$8,'Term Pricing'!$C$1268:$C$1447,0))*$E187*(1-$F187))</f>
        <v>38568.959999999999</v>
      </c>
      <c r="BB187" s="212">
        <f ca="1">(BB$130*INDEX('Term Pricing'!$I$1268:$I$1447,MATCH('Project 3'!BB$8,'Term Pricing'!$C$1268:$C$1447,0))*$E187*$F187)+(BB$130*INDEX('Term Pricing'!$J$1268:$J$1447,MATCH('Project 3'!BB$8,'Term Pricing'!$C$1268:$C$1447,0))*$E187*(1-$F187))</f>
        <v>38568.959999999999</v>
      </c>
      <c r="BC187" s="212">
        <f ca="1">(BC$130*INDEX('Term Pricing'!$I$1268:$I$1447,MATCH('Project 3'!BC$8,'Term Pricing'!$C$1268:$C$1447,0))*$E187*$F187)+(BC$130*INDEX('Term Pricing'!$J$1268:$J$1447,MATCH('Project 3'!BC$8,'Term Pricing'!$C$1268:$C$1447,0))*$E187*(1-$F187))</f>
        <v>37324.799999999996</v>
      </c>
      <c r="BD187" s="212">
        <f ca="1">(BD$130*INDEX('Term Pricing'!$I$1268:$I$1447,MATCH('Project 3'!BD$8,'Term Pricing'!$C$1268:$C$1447,0))*$E187*$F187)+(BD$130*INDEX('Term Pricing'!$J$1268:$J$1447,MATCH('Project 3'!BD$8,'Term Pricing'!$C$1268:$C$1447,0))*$E187*(1-$F187))</f>
        <v>38568.959999999999</v>
      </c>
      <c r="BE187" s="212">
        <f ca="1">(BE$130*INDEX('Term Pricing'!$I$1268:$I$1447,MATCH('Project 3'!BE$8,'Term Pricing'!$C$1268:$C$1447,0))*$E187*$F187)+(BE$130*INDEX('Term Pricing'!$J$1268:$J$1447,MATCH('Project 3'!BE$8,'Term Pricing'!$C$1268:$C$1447,0))*$E187*(1-$F187))</f>
        <v>37324.799999999996</v>
      </c>
      <c r="BF187" s="212">
        <f ca="1">(BF$130*INDEX('Term Pricing'!$I$1268:$I$1447,MATCH('Project 3'!BF$8,'Term Pricing'!$C$1268:$C$1447,0))*$E187*$F187)+(BF$130*INDEX('Term Pricing'!$J$1268:$J$1447,MATCH('Project 3'!BF$8,'Term Pricing'!$C$1268:$C$1447,0))*$E187*(1-$F187))</f>
        <v>38568.959999999999</v>
      </c>
      <c r="BG187" s="212">
        <f ca="1">(BG$130*INDEX('Term Pricing'!$I$1268:$I$1447,MATCH('Project 3'!BG$8,'Term Pricing'!$C$1268:$C$1447,0))*$E187*$F187)+(BG$130*INDEX('Term Pricing'!$J$1268:$J$1447,MATCH('Project 3'!BG$8,'Term Pricing'!$C$1268:$C$1447,0))*$E187*(1-$F187))</f>
        <v>38568.959999999999</v>
      </c>
      <c r="BH187" s="212">
        <f ca="1">(BH$130*INDEX('Term Pricing'!$I$1268:$I$1447,MATCH('Project 3'!BH$8,'Term Pricing'!$C$1268:$C$1447,0))*$E187*$F187)+(BH$130*INDEX('Term Pricing'!$J$1268:$J$1447,MATCH('Project 3'!BH$8,'Term Pricing'!$C$1268:$C$1447,0))*$E187*(1-$F187))</f>
        <v>36080.639999999999</v>
      </c>
      <c r="BI187" s="212">
        <f ca="1">(BI$130*INDEX('Term Pricing'!$I$1268:$I$1447,MATCH('Project 3'!BI$8,'Term Pricing'!$C$1268:$C$1447,0))*$E187*$F187)+(BI$130*INDEX('Term Pricing'!$J$1268:$J$1447,MATCH('Project 3'!BI$8,'Term Pricing'!$C$1268:$C$1447,0))*$E187*(1-$F187))</f>
        <v>38568.959999999999</v>
      </c>
      <c r="BJ187" s="212">
        <f ca="1">(BJ$130*INDEX('Term Pricing'!$I$1268:$I$1447,MATCH('Project 3'!BJ$8,'Term Pricing'!$C$1268:$C$1447,0))*$E187*$F187)+(BJ$130*INDEX('Term Pricing'!$J$1268:$J$1447,MATCH('Project 3'!BJ$8,'Term Pricing'!$C$1268:$C$1447,0))*$E187*(1-$F187))</f>
        <v>37324.799999999996</v>
      </c>
      <c r="BK187" s="212">
        <f ca="1">(BK$130*INDEX('Term Pricing'!$I$1268:$I$1447,MATCH('Project 3'!BK$8,'Term Pricing'!$C$1268:$C$1447,0))*$E187*$F187)+(BK$130*INDEX('Term Pricing'!$J$1268:$J$1447,MATCH('Project 3'!BK$8,'Term Pricing'!$C$1268:$C$1447,0))*$E187*(1-$F187))</f>
        <v>38568.959999999999</v>
      </c>
      <c r="BL187" s="212">
        <f ca="1">(BL$130*INDEX('Term Pricing'!$I$1268:$I$1447,MATCH('Project 3'!BL$8,'Term Pricing'!$C$1268:$C$1447,0))*$E187*$F187)+(BL$130*INDEX('Term Pricing'!$J$1268:$J$1447,MATCH('Project 3'!BL$8,'Term Pricing'!$C$1268:$C$1447,0))*$E187*(1-$F187))</f>
        <v>37324.799999999996</v>
      </c>
      <c r="BM187" s="212">
        <f ca="1">(BM$130*INDEX('Term Pricing'!$I$1268:$I$1447,MATCH('Project 3'!BM$8,'Term Pricing'!$C$1268:$C$1447,0))*$E187*$F187)+(BM$130*INDEX('Term Pricing'!$J$1268:$J$1447,MATCH('Project 3'!BM$8,'Term Pricing'!$C$1268:$C$1447,0))*$E187*(1-$F187))</f>
        <v>38568.959999999999</v>
      </c>
      <c r="BN187" s="212">
        <f ca="1">(BN$130*INDEX('Term Pricing'!$I$1268:$I$1447,MATCH('Project 3'!BN$8,'Term Pricing'!$C$1268:$C$1447,0))*$E187*$F187)+(BN$130*INDEX('Term Pricing'!$J$1268:$J$1447,MATCH('Project 3'!BN$8,'Term Pricing'!$C$1268:$C$1447,0))*$E187*(1-$F187))</f>
        <v>38568.959999999999</v>
      </c>
      <c r="BO187" s="212">
        <f ca="1">(BO$130*INDEX('Term Pricing'!$I$1268:$I$1447,MATCH('Project 3'!BO$8,'Term Pricing'!$C$1268:$C$1447,0))*$E187*$F187)+(BO$130*INDEX('Term Pricing'!$J$1268:$J$1447,MATCH('Project 3'!BO$8,'Term Pricing'!$C$1268:$C$1447,0))*$E187*(1-$F187))</f>
        <v>37324.799999999996</v>
      </c>
      <c r="BP187" s="212">
        <f ca="1">(BP$130*INDEX('Term Pricing'!$I$1268:$I$1447,MATCH('Project 3'!BP$8,'Term Pricing'!$C$1268:$C$1447,0))*$E187*$F187)+(BP$130*INDEX('Term Pricing'!$J$1268:$J$1447,MATCH('Project 3'!BP$8,'Term Pricing'!$C$1268:$C$1447,0))*$E187*(1-$F187))</f>
        <v>38568.959999999999</v>
      </c>
      <c r="BQ187" s="212">
        <f ca="1">(BQ$130*INDEX('Term Pricing'!$I$1268:$I$1447,MATCH('Project 3'!BQ$8,'Term Pricing'!$C$1268:$C$1447,0))*$E187*$F187)+(BQ$130*INDEX('Term Pricing'!$J$1268:$J$1447,MATCH('Project 3'!BQ$8,'Term Pricing'!$C$1268:$C$1447,0))*$E187*(1-$F187))</f>
        <v>37324.799999999996</v>
      </c>
      <c r="BR187" s="212">
        <f ca="1">(BR$130*INDEX('Term Pricing'!$I$1268:$I$1447,MATCH('Project 3'!BR$8,'Term Pricing'!$C$1268:$C$1447,0))*$E187*$F187)+(BR$130*INDEX('Term Pricing'!$J$1268:$J$1447,MATCH('Project 3'!BR$8,'Term Pricing'!$C$1268:$C$1447,0))*$E187*(1-$F187))</f>
        <v>38568.959999999999</v>
      </c>
      <c r="BS187" s="212">
        <f ca="1">(BS$130*INDEX('Term Pricing'!$I$1268:$I$1447,MATCH('Project 3'!BS$8,'Term Pricing'!$C$1268:$C$1447,0))*$E187*$F187)+(BS$130*INDEX('Term Pricing'!$J$1268:$J$1447,MATCH('Project 3'!BS$8,'Term Pricing'!$C$1268:$C$1447,0))*$E187*(1-$F187))</f>
        <v>38568.959999999999</v>
      </c>
      <c r="BT187" s="212">
        <f ca="1">(BT$130*INDEX('Term Pricing'!$I$1268:$I$1447,MATCH('Project 3'!BT$8,'Term Pricing'!$C$1268:$C$1447,0))*$E187*$F187)+(BT$130*INDEX('Term Pricing'!$J$1268:$J$1447,MATCH('Project 3'!BT$8,'Term Pricing'!$C$1268:$C$1447,0))*$E187*(1-$F187))</f>
        <v>34836.480000000003</v>
      </c>
      <c r="BU187" s="212">
        <f ca="1">(BU$130*INDEX('Term Pricing'!$I$1268:$I$1447,MATCH('Project 3'!BU$8,'Term Pricing'!$C$1268:$C$1447,0))*$E187*$F187)+(BU$130*INDEX('Term Pricing'!$J$1268:$J$1447,MATCH('Project 3'!BU$8,'Term Pricing'!$C$1268:$C$1447,0))*$E187*(1-$F187))</f>
        <v>38568.959999999999</v>
      </c>
      <c r="BV187" s="212">
        <f ca="1">(BV$130*INDEX('Term Pricing'!$I$1268:$I$1447,MATCH('Project 3'!BV$8,'Term Pricing'!$C$1268:$C$1447,0))*$E187*$F187)+(BV$130*INDEX('Term Pricing'!$J$1268:$J$1447,MATCH('Project 3'!BV$8,'Term Pricing'!$C$1268:$C$1447,0))*$E187*(1-$F187))</f>
        <v>37324.799999999996</v>
      </c>
      <c r="BW187" s="212">
        <f ca="1">(BW$130*INDEX('Term Pricing'!$I$1268:$I$1447,MATCH('Project 3'!BW$8,'Term Pricing'!$C$1268:$C$1447,0))*$E187*$F187)+(BW$130*INDEX('Term Pricing'!$J$1268:$J$1447,MATCH('Project 3'!BW$8,'Term Pricing'!$C$1268:$C$1447,0))*$E187*(1-$F187))</f>
        <v>38568.959999999999</v>
      </c>
      <c r="BX187" s="212">
        <f ca="1">(BX$130*INDEX('Term Pricing'!$I$1268:$I$1447,MATCH('Project 3'!BX$8,'Term Pricing'!$C$1268:$C$1447,0))*$E187*$F187)+(BX$130*INDEX('Term Pricing'!$J$1268:$J$1447,MATCH('Project 3'!BX$8,'Term Pricing'!$C$1268:$C$1447,0))*$E187*(1-$F187))</f>
        <v>37324.799999999996</v>
      </c>
      <c r="BY187" s="212">
        <f ca="1">(BY$130*INDEX('Term Pricing'!$I$1268:$I$1447,MATCH('Project 3'!BY$8,'Term Pricing'!$C$1268:$C$1447,0))*$E187*$F187)+(BY$130*INDEX('Term Pricing'!$J$1268:$J$1447,MATCH('Project 3'!BY$8,'Term Pricing'!$C$1268:$C$1447,0))*$E187*(1-$F187))</f>
        <v>38568.959999999999</v>
      </c>
      <c r="BZ187" s="212">
        <f ca="1">(BZ$130*INDEX('Term Pricing'!$I$1268:$I$1447,MATCH('Project 3'!BZ$8,'Term Pricing'!$C$1268:$C$1447,0))*$E187*$F187)+(BZ$130*INDEX('Term Pricing'!$J$1268:$J$1447,MATCH('Project 3'!BZ$8,'Term Pricing'!$C$1268:$C$1447,0))*$E187*(1-$F187))</f>
        <v>38568.959999999999</v>
      </c>
      <c r="CA187" s="212">
        <f ca="1">(CA$130*INDEX('Term Pricing'!$I$1268:$I$1447,MATCH('Project 3'!CA$8,'Term Pricing'!$C$1268:$C$1447,0))*$E187*$F187)+(CA$130*INDEX('Term Pricing'!$J$1268:$J$1447,MATCH('Project 3'!CA$8,'Term Pricing'!$C$1268:$C$1447,0))*$E187*(1-$F187))</f>
        <v>37324.799999999996</v>
      </c>
      <c r="CB187" s="212">
        <f ca="1">(CB$130*INDEX('Term Pricing'!$I$1268:$I$1447,MATCH('Project 3'!CB$8,'Term Pricing'!$C$1268:$C$1447,0))*$E187*$F187)+(CB$130*INDEX('Term Pricing'!$J$1268:$J$1447,MATCH('Project 3'!CB$8,'Term Pricing'!$C$1268:$C$1447,0))*$E187*(1-$F187))</f>
        <v>38568.959999999999</v>
      </c>
      <c r="CC187" s="212">
        <f ca="1">(CC$130*INDEX('Term Pricing'!$I$1268:$I$1447,MATCH('Project 3'!CC$8,'Term Pricing'!$C$1268:$C$1447,0))*$E187*$F187)+(CC$130*INDEX('Term Pricing'!$J$1268:$J$1447,MATCH('Project 3'!CC$8,'Term Pricing'!$C$1268:$C$1447,0))*$E187*(1-$F187))</f>
        <v>37324.799999999996</v>
      </c>
      <c r="CD187" s="212">
        <f ca="1">(CD$130*INDEX('Term Pricing'!$I$1268:$I$1447,MATCH('Project 3'!CD$8,'Term Pricing'!$C$1268:$C$1447,0))*$E187*$F187)+(CD$130*INDEX('Term Pricing'!$J$1268:$J$1447,MATCH('Project 3'!CD$8,'Term Pricing'!$C$1268:$C$1447,0))*$E187*(1-$F187))</f>
        <v>38568.959999999999</v>
      </c>
      <c r="CE187" s="212">
        <f ca="1">(CE$130*INDEX('Term Pricing'!$I$1268:$I$1447,MATCH('Project 3'!CE$8,'Term Pricing'!$C$1268:$C$1447,0))*$E187*$F187)+(CE$130*INDEX('Term Pricing'!$J$1268:$J$1447,MATCH('Project 3'!CE$8,'Term Pricing'!$C$1268:$C$1447,0))*$E187*(1-$F187))</f>
        <v>38568.959999999999</v>
      </c>
      <c r="CF187" s="212">
        <f ca="1">(CF$130*INDEX('Term Pricing'!$I$1268:$I$1447,MATCH('Project 3'!CF$8,'Term Pricing'!$C$1268:$C$1447,0))*$E187*$F187)+(CF$130*INDEX('Term Pricing'!$J$1268:$J$1447,MATCH('Project 3'!CF$8,'Term Pricing'!$C$1268:$C$1447,0))*$E187*(1-$F187))</f>
        <v>34836.480000000003</v>
      </c>
      <c r="CG187" s="212">
        <f ca="1">(CG$130*INDEX('Term Pricing'!$I$1268:$I$1447,MATCH('Project 3'!CG$8,'Term Pricing'!$C$1268:$C$1447,0))*$E187*$F187)+(CG$130*INDEX('Term Pricing'!$J$1268:$J$1447,MATCH('Project 3'!CG$8,'Term Pricing'!$C$1268:$C$1447,0))*$E187*(1-$F187))</f>
        <v>38568.959999999999</v>
      </c>
      <c r="CH187" s="212">
        <f ca="1">(CH$130*INDEX('Term Pricing'!$I$1268:$I$1447,MATCH('Project 3'!CH$8,'Term Pricing'!$C$1268:$C$1447,0))*$E187*$F187)+(CH$130*INDEX('Term Pricing'!$J$1268:$J$1447,MATCH('Project 3'!CH$8,'Term Pricing'!$C$1268:$C$1447,0))*$E187*(1-$F187))</f>
        <v>37324.799999999996</v>
      </c>
      <c r="CI187" s="212">
        <f ca="1">(CI$130*INDEX('Term Pricing'!$I$1268:$I$1447,MATCH('Project 3'!CI$8,'Term Pricing'!$C$1268:$C$1447,0))*$E187*$F187)+(CI$130*INDEX('Term Pricing'!$J$1268:$J$1447,MATCH('Project 3'!CI$8,'Term Pricing'!$C$1268:$C$1447,0))*$E187*(1-$F187))</f>
        <v>38568.959999999999</v>
      </c>
      <c r="CJ187" s="212">
        <f ca="1">(CJ$130*INDEX('Term Pricing'!$I$1268:$I$1447,MATCH('Project 3'!CJ$8,'Term Pricing'!$C$1268:$C$1447,0))*$E187*$F187)+(CJ$130*INDEX('Term Pricing'!$J$1268:$J$1447,MATCH('Project 3'!CJ$8,'Term Pricing'!$C$1268:$C$1447,0))*$E187*(1-$F187))</f>
        <v>37324.799999999996</v>
      </c>
      <c r="CK187" s="212">
        <f ca="1">(CK$130*INDEX('Term Pricing'!$I$1268:$I$1447,MATCH('Project 3'!CK$8,'Term Pricing'!$C$1268:$C$1447,0))*$E187*$F187)+(CK$130*INDEX('Term Pricing'!$J$1268:$J$1447,MATCH('Project 3'!CK$8,'Term Pricing'!$C$1268:$C$1447,0))*$E187*(1-$F187))</f>
        <v>38568.959999999999</v>
      </c>
      <c r="CL187" s="212">
        <f ca="1">(CL$130*INDEX('Term Pricing'!$I$1268:$I$1447,MATCH('Project 3'!CL$8,'Term Pricing'!$C$1268:$C$1447,0))*$E187*$F187)+(CL$130*INDEX('Term Pricing'!$J$1268:$J$1447,MATCH('Project 3'!CL$8,'Term Pricing'!$C$1268:$C$1447,0))*$E187*(1-$F187))</f>
        <v>38568.959999999999</v>
      </c>
      <c r="CM187" s="212">
        <f ca="1">(CM$130*INDEX('Term Pricing'!$I$1268:$I$1447,MATCH('Project 3'!CM$8,'Term Pricing'!$C$1268:$C$1447,0))*$E187*$F187)+(CM$130*INDEX('Term Pricing'!$J$1268:$J$1447,MATCH('Project 3'!CM$8,'Term Pricing'!$C$1268:$C$1447,0))*$E187*(1-$F187))</f>
        <v>37324.799999999996</v>
      </c>
      <c r="CN187" s="212">
        <f ca="1">(CN$130*INDEX('Term Pricing'!$I$1268:$I$1447,MATCH('Project 3'!CN$8,'Term Pricing'!$C$1268:$C$1447,0))*$E187*$F187)+(CN$130*INDEX('Term Pricing'!$J$1268:$J$1447,MATCH('Project 3'!CN$8,'Term Pricing'!$C$1268:$C$1447,0))*$E187*(1-$F187))</f>
        <v>38568.959999999999</v>
      </c>
      <c r="CO187" s="212">
        <f ca="1">(CO$130*INDEX('Term Pricing'!$I$1268:$I$1447,MATCH('Project 3'!CO$8,'Term Pricing'!$C$1268:$C$1447,0))*$E187*$F187)+(CO$130*INDEX('Term Pricing'!$J$1268:$J$1447,MATCH('Project 3'!CO$8,'Term Pricing'!$C$1268:$C$1447,0))*$E187*(1-$F187))</f>
        <v>37324.799999999996</v>
      </c>
      <c r="CP187" s="212">
        <f ca="1">(CP$130*INDEX('Term Pricing'!$I$1268:$I$1447,MATCH('Project 3'!CP$8,'Term Pricing'!$C$1268:$C$1447,0))*$E187*$F187)+(CP$130*INDEX('Term Pricing'!$J$1268:$J$1447,MATCH('Project 3'!CP$8,'Term Pricing'!$C$1268:$C$1447,0))*$E187*(1-$F187))</f>
        <v>38568.959999999999</v>
      </c>
      <c r="CQ187" s="212">
        <f ca="1">(CQ$130*INDEX('Term Pricing'!$I$1268:$I$1447,MATCH('Project 3'!CQ$8,'Term Pricing'!$C$1268:$C$1447,0))*$E187*$F187)+(CQ$130*INDEX('Term Pricing'!$J$1268:$J$1447,MATCH('Project 3'!CQ$8,'Term Pricing'!$C$1268:$C$1447,0))*$E187*(1-$F187))</f>
        <v>38568.959999999999</v>
      </c>
      <c r="CR187" s="212">
        <f ca="1">(CR$130*INDEX('Term Pricing'!$I$1268:$I$1447,MATCH('Project 3'!CR$8,'Term Pricing'!$C$1268:$C$1447,0))*$E187*$F187)+(CR$130*INDEX('Term Pricing'!$J$1268:$J$1447,MATCH('Project 3'!CR$8,'Term Pricing'!$C$1268:$C$1447,0))*$E187*(1-$F187))</f>
        <v>34836.480000000003</v>
      </c>
      <c r="CS187" s="212">
        <f ca="1">(CS$130*INDEX('Term Pricing'!$I$1268:$I$1447,MATCH('Project 3'!CS$8,'Term Pricing'!$C$1268:$C$1447,0))*$E187*$F187)+(CS$130*INDEX('Term Pricing'!$J$1268:$J$1447,MATCH('Project 3'!CS$8,'Term Pricing'!$C$1268:$C$1447,0))*$E187*(1-$F187))</f>
        <v>38568.959999999999</v>
      </c>
      <c r="CT187" s="212">
        <f ca="1">(CT$130*INDEX('Term Pricing'!$I$1268:$I$1447,MATCH('Project 3'!CT$8,'Term Pricing'!$C$1268:$C$1447,0))*$E187*$F187)+(CT$130*INDEX('Term Pricing'!$J$1268:$J$1447,MATCH('Project 3'!CT$8,'Term Pricing'!$C$1268:$C$1447,0))*$E187*(1-$F187))</f>
        <v>37324.799999999996</v>
      </c>
      <c r="CU187" s="212">
        <f ca="1">(CU$130*INDEX('Term Pricing'!$I$1268:$I$1447,MATCH('Project 3'!CU$8,'Term Pricing'!$C$1268:$C$1447,0))*$E187*$F187)+(CU$130*INDEX('Term Pricing'!$J$1268:$J$1447,MATCH('Project 3'!CU$8,'Term Pricing'!$C$1268:$C$1447,0))*$E187*(1-$F187))</f>
        <v>38568.959999999999</v>
      </c>
      <c r="CV187" s="212">
        <f ca="1">(CV$130*INDEX('Term Pricing'!$I$1268:$I$1447,MATCH('Project 3'!CV$8,'Term Pricing'!$C$1268:$C$1447,0))*$E187*$F187)+(CV$130*INDEX('Term Pricing'!$J$1268:$J$1447,MATCH('Project 3'!CV$8,'Term Pricing'!$C$1268:$C$1447,0))*$E187*(1-$F187))</f>
        <v>37324.799999999996</v>
      </c>
      <c r="CW187" s="212">
        <f ca="1">(CW$130*INDEX('Term Pricing'!$I$1268:$I$1447,MATCH('Project 3'!CW$8,'Term Pricing'!$C$1268:$C$1447,0))*$E187*$F187)+(CW$130*INDEX('Term Pricing'!$J$1268:$J$1447,MATCH('Project 3'!CW$8,'Term Pricing'!$C$1268:$C$1447,0))*$E187*(1-$F187))</f>
        <v>38568.959999999999</v>
      </c>
      <c r="CX187" s="212">
        <f ca="1">(CX$130*INDEX('Term Pricing'!$I$1268:$I$1447,MATCH('Project 3'!CX$8,'Term Pricing'!$C$1268:$C$1447,0))*$E187*$F187)+(CX$130*INDEX('Term Pricing'!$J$1268:$J$1447,MATCH('Project 3'!CX$8,'Term Pricing'!$C$1268:$C$1447,0))*$E187*(1-$F187))</f>
        <v>38568.959999999999</v>
      </c>
      <c r="CY187" s="212">
        <f ca="1">(CY$130*INDEX('Term Pricing'!$I$1268:$I$1447,MATCH('Project 3'!CY$8,'Term Pricing'!$C$1268:$C$1447,0))*$E187*$F187)+(CY$130*INDEX('Term Pricing'!$J$1268:$J$1447,MATCH('Project 3'!CY$8,'Term Pricing'!$C$1268:$C$1447,0))*$E187*(1-$F187))</f>
        <v>37324.799999999996</v>
      </c>
      <c r="CZ187" s="212">
        <f ca="1">(CZ$130*INDEX('Term Pricing'!$I$1268:$I$1447,MATCH('Project 3'!CZ$8,'Term Pricing'!$C$1268:$C$1447,0))*$E187*$F187)+(CZ$130*INDEX('Term Pricing'!$J$1268:$J$1447,MATCH('Project 3'!CZ$8,'Term Pricing'!$C$1268:$C$1447,0))*$E187*(1-$F187))</f>
        <v>38568.959999999999</v>
      </c>
      <c r="DA187" s="212">
        <f ca="1">(DA$130*INDEX('Term Pricing'!$I$1268:$I$1447,MATCH('Project 3'!DA$8,'Term Pricing'!$C$1268:$C$1447,0))*$E187*$F187)+(DA$130*INDEX('Term Pricing'!$J$1268:$J$1447,MATCH('Project 3'!DA$8,'Term Pricing'!$C$1268:$C$1447,0))*$E187*(1-$F187))</f>
        <v>37324.799999999996</v>
      </c>
      <c r="DB187" s="212">
        <f ca="1">(DB$130*INDEX('Term Pricing'!$I$1268:$I$1447,MATCH('Project 3'!DB$8,'Term Pricing'!$C$1268:$C$1447,0))*$E187*$F187)+(DB$130*INDEX('Term Pricing'!$J$1268:$J$1447,MATCH('Project 3'!DB$8,'Term Pricing'!$C$1268:$C$1447,0))*$E187*(1-$F187))</f>
        <v>38568.959999999999</v>
      </c>
    </row>
    <row r="188" spans="1:106">
      <c r="A188" s="151"/>
      <c r="C188" s="34" t="s">
        <v>264</v>
      </c>
      <c r="E188" s="70">
        <f>Inputs!H124</f>
        <v>0.2</v>
      </c>
      <c r="F188" s="70">
        <f>Inputs!K124</f>
        <v>0.8</v>
      </c>
      <c r="G188" s="54" t="s">
        <v>83</v>
      </c>
      <c r="H188" s="272">
        <f ca="1">IFERROR(SUM($J188:$DB188)/(SUM($J$130:$DB$130)*E188),0)</f>
        <v>1.4399999999999986</v>
      </c>
      <c r="I188" s="29"/>
      <c r="J188" s="212">
        <f ca="1">(J$130*INDEX('Term Pricing'!$I$1453:$I$1632,MATCH('Project 3'!J$8,'Term Pricing'!$C$1453:$C$1632,0))*$E188*$F188)+(J$130*INDEX('Term Pricing'!$J$1453:$J$1632,MATCH('Project 3'!J$8,'Term Pricing'!$C$1453:$C$1632,0))*$E188*(1-$F188))</f>
        <v>0</v>
      </c>
      <c r="K188" s="212">
        <f ca="1">(K$130*INDEX('Term Pricing'!$I$1453:$I$1632,MATCH('Project 3'!K$8,'Term Pricing'!$C$1453:$C$1632,0))*$E188*$F188)+(K$130*INDEX('Term Pricing'!$J$1453:$J$1632,MATCH('Project 3'!K$8,'Term Pricing'!$C$1453:$C$1632,0))*$E188*(1-$F188))</f>
        <v>0</v>
      </c>
      <c r="L188" s="212">
        <f ca="1">(L$130*INDEX('Term Pricing'!$I$1453:$I$1632,MATCH('Project 3'!L$8,'Term Pricing'!$C$1453:$C$1632,0))*$E188*$F188)+(L$130*INDEX('Term Pricing'!$J$1453:$J$1632,MATCH('Project 3'!L$8,'Term Pricing'!$C$1453:$C$1632,0))*$E188*(1-$F188))</f>
        <v>0</v>
      </c>
      <c r="M188" s="212">
        <f ca="1">(M$130*INDEX('Term Pricing'!$I$1453:$I$1632,MATCH('Project 3'!M$8,'Term Pricing'!$C$1453:$C$1632,0))*$E188*$F188)+(M$130*INDEX('Term Pricing'!$J$1453:$J$1632,MATCH('Project 3'!M$8,'Term Pricing'!$C$1453:$C$1632,0))*$E188*(1-$F188))</f>
        <v>0</v>
      </c>
      <c r="N188" s="212">
        <f ca="1">(N$130*INDEX('Term Pricing'!$I$1453:$I$1632,MATCH('Project 3'!N$8,'Term Pricing'!$C$1453:$C$1632,0))*$E188*$F188)+(N$130*INDEX('Term Pricing'!$J$1453:$J$1632,MATCH('Project 3'!N$8,'Term Pricing'!$C$1453:$C$1632,0))*$E188*(1-$F188))</f>
        <v>37324.799999999996</v>
      </c>
      <c r="O188" s="212">
        <f ca="1">(O$130*INDEX('Term Pricing'!$I$1453:$I$1632,MATCH('Project 3'!O$8,'Term Pricing'!$C$1453:$C$1632,0))*$E188*$F188)+(O$130*INDEX('Term Pricing'!$J$1453:$J$1632,MATCH('Project 3'!O$8,'Term Pricing'!$C$1453:$C$1632,0))*$E188*(1-$F188))</f>
        <v>38568.959999999999</v>
      </c>
      <c r="P188" s="212">
        <f ca="1">(P$130*INDEX('Term Pricing'!$I$1453:$I$1632,MATCH('Project 3'!P$8,'Term Pricing'!$C$1453:$C$1632,0))*$E188*$F188)+(P$130*INDEX('Term Pricing'!$J$1453:$J$1632,MATCH('Project 3'!P$8,'Term Pricing'!$C$1453:$C$1632,0))*$E188*(1-$F188))</f>
        <v>37324.799999999996</v>
      </c>
      <c r="Q188" s="212">
        <f ca="1">(Q$130*INDEX('Term Pricing'!$I$1453:$I$1632,MATCH('Project 3'!Q$8,'Term Pricing'!$C$1453:$C$1632,0))*$E188*$F188)+(Q$130*INDEX('Term Pricing'!$J$1453:$J$1632,MATCH('Project 3'!Q$8,'Term Pricing'!$C$1453:$C$1632,0))*$E188*(1-$F188))</f>
        <v>38568.959999999999</v>
      </c>
      <c r="R188" s="212">
        <f ca="1">(R$130*INDEX('Term Pricing'!$I$1453:$I$1632,MATCH('Project 3'!R$8,'Term Pricing'!$C$1453:$C$1632,0))*$E188*$F188)+(R$130*INDEX('Term Pricing'!$J$1453:$J$1632,MATCH('Project 3'!R$8,'Term Pricing'!$C$1453:$C$1632,0))*$E188*(1-$F188))</f>
        <v>38568.959999999999</v>
      </c>
      <c r="S188" s="212">
        <f ca="1">(S$130*INDEX('Term Pricing'!$I$1453:$I$1632,MATCH('Project 3'!S$8,'Term Pricing'!$C$1453:$C$1632,0))*$E188*$F188)+(S$130*INDEX('Term Pricing'!$J$1453:$J$1632,MATCH('Project 3'!S$8,'Term Pricing'!$C$1453:$C$1632,0))*$E188*(1-$F188))</f>
        <v>37324.799999999996</v>
      </c>
      <c r="T188" s="212">
        <f ca="1">(T$130*INDEX('Term Pricing'!$I$1453:$I$1632,MATCH('Project 3'!T$8,'Term Pricing'!$C$1453:$C$1632,0))*$E188*$F188)+(T$130*INDEX('Term Pricing'!$J$1453:$J$1632,MATCH('Project 3'!T$8,'Term Pricing'!$C$1453:$C$1632,0))*$E188*(1-$F188))</f>
        <v>38568.959999999999</v>
      </c>
      <c r="U188" s="212">
        <f ca="1">(U$130*INDEX('Term Pricing'!$I$1453:$I$1632,MATCH('Project 3'!U$8,'Term Pricing'!$C$1453:$C$1632,0))*$E188*$F188)+(U$130*INDEX('Term Pricing'!$J$1453:$J$1632,MATCH('Project 3'!U$8,'Term Pricing'!$C$1453:$C$1632,0))*$E188*(1-$F188))</f>
        <v>37324.799999999996</v>
      </c>
      <c r="V188" s="212">
        <f ca="1">(V$130*INDEX('Term Pricing'!$I$1453:$I$1632,MATCH('Project 3'!V$8,'Term Pricing'!$C$1453:$C$1632,0))*$E188*$F188)+(V$130*INDEX('Term Pricing'!$J$1453:$J$1632,MATCH('Project 3'!V$8,'Term Pricing'!$C$1453:$C$1632,0))*$E188*(1-$F188))</f>
        <v>38568.959999999999</v>
      </c>
      <c r="W188" s="212">
        <f ca="1">(W$130*INDEX('Term Pricing'!$I$1453:$I$1632,MATCH('Project 3'!W$8,'Term Pricing'!$C$1453:$C$1632,0))*$E188*$F188)+(W$130*INDEX('Term Pricing'!$J$1453:$J$1632,MATCH('Project 3'!W$8,'Term Pricing'!$C$1453:$C$1632,0))*$E188*(1-$F188))</f>
        <v>38568.959999999999</v>
      </c>
      <c r="X188" s="212">
        <f ca="1">(X$130*INDEX('Term Pricing'!$I$1453:$I$1632,MATCH('Project 3'!X$8,'Term Pricing'!$C$1453:$C$1632,0))*$E188*$F188)+(X$130*INDEX('Term Pricing'!$J$1453:$J$1632,MATCH('Project 3'!X$8,'Term Pricing'!$C$1453:$C$1632,0))*$E188*(1-$F188))</f>
        <v>34836.480000000003</v>
      </c>
      <c r="Y188" s="212">
        <f ca="1">(Y$130*INDEX('Term Pricing'!$I$1453:$I$1632,MATCH('Project 3'!Y$8,'Term Pricing'!$C$1453:$C$1632,0))*$E188*$F188)+(Y$130*INDEX('Term Pricing'!$J$1453:$J$1632,MATCH('Project 3'!Y$8,'Term Pricing'!$C$1453:$C$1632,0))*$E188*(1-$F188))</f>
        <v>38568.959999999999</v>
      </c>
      <c r="Z188" s="212">
        <f ca="1">(Z$130*INDEX('Term Pricing'!$I$1453:$I$1632,MATCH('Project 3'!Z$8,'Term Pricing'!$C$1453:$C$1632,0))*$E188*$F188)+(Z$130*INDEX('Term Pricing'!$J$1453:$J$1632,MATCH('Project 3'!Z$8,'Term Pricing'!$C$1453:$C$1632,0))*$E188*(1-$F188))</f>
        <v>37324.799999999996</v>
      </c>
      <c r="AA188" s="212">
        <f ca="1">(AA$130*INDEX('Term Pricing'!$I$1453:$I$1632,MATCH('Project 3'!AA$8,'Term Pricing'!$C$1453:$C$1632,0))*$E188*$F188)+(AA$130*INDEX('Term Pricing'!$J$1453:$J$1632,MATCH('Project 3'!AA$8,'Term Pricing'!$C$1453:$C$1632,0))*$E188*(1-$F188))</f>
        <v>38568.959999999999</v>
      </c>
      <c r="AB188" s="212">
        <f ca="1">(AB$130*INDEX('Term Pricing'!$I$1453:$I$1632,MATCH('Project 3'!AB$8,'Term Pricing'!$C$1453:$C$1632,0))*$E188*$F188)+(AB$130*INDEX('Term Pricing'!$J$1453:$J$1632,MATCH('Project 3'!AB$8,'Term Pricing'!$C$1453:$C$1632,0))*$E188*(1-$F188))</f>
        <v>37324.799999999996</v>
      </c>
      <c r="AC188" s="212">
        <f ca="1">(AC$130*INDEX('Term Pricing'!$I$1453:$I$1632,MATCH('Project 3'!AC$8,'Term Pricing'!$C$1453:$C$1632,0))*$E188*$F188)+(AC$130*INDEX('Term Pricing'!$J$1453:$J$1632,MATCH('Project 3'!AC$8,'Term Pricing'!$C$1453:$C$1632,0))*$E188*(1-$F188))</f>
        <v>38568.959999999999</v>
      </c>
      <c r="AD188" s="212">
        <f ca="1">(AD$130*INDEX('Term Pricing'!$I$1453:$I$1632,MATCH('Project 3'!AD$8,'Term Pricing'!$C$1453:$C$1632,0))*$E188*$F188)+(AD$130*INDEX('Term Pricing'!$J$1453:$J$1632,MATCH('Project 3'!AD$8,'Term Pricing'!$C$1453:$C$1632,0))*$E188*(1-$F188))</f>
        <v>38568.959999999999</v>
      </c>
      <c r="AE188" s="212">
        <f ca="1">(AE$130*INDEX('Term Pricing'!$I$1453:$I$1632,MATCH('Project 3'!AE$8,'Term Pricing'!$C$1453:$C$1632,0))*$E188*$F188)+(AE$130*INDEX('Term Pricing'!$J$1453:$J$1632,MATCH('Project 3'!AE$8,'Term Pricing'!$C$1453:$C$1632,0))*$E188*(1-$F188))</f>
        <v>37324.799999999996</v>
      </c>
      <c r="AF188" s="212">
        <f ca="1">(AF$130*INDEX('Term Pricing'!$I$1453:$I$1632,MATCH('Project 3'!AF$8,'Term Pricing'!$C$1453:$C$1632,0))*$E188*$F188)+(AF$130*INDEX('Term Pricing'!$J$1453:$J$1632,MATCH('Project 3'!AF$8,'Term Pricing'!$C$1453:$C$1632,0))*$E188*(1-$F188))</f>
        <v>38568.959999999999</v>
      </c>
      <c r="AG188" s="212">
        <f ca="1">(AG$130*INDEX('Term Pricing'!$I$1453:$I$1632,MATCH('Project 3'!AG$8,'Term Pricing'!$C$1453:$C$1632,0))*$E188*$F188)+(AG$130*INDEX('Term Pricing'!$J$1453:$J$1632,MATCH('Project 3'!AG$8,'Term Pricing'!$C$1453:$C$1632,0))*$E188*(1-$F188))</f>
        <v>37324.799999999996</v>
      </c>
      <c r="AH188" s="212">
        <f ca="1">(AH$130*INDEX('Term Pricing'!$I$1453:$I$1632,MATCH('Project 3'!AH$8,'Term Pricing'!$C$1453:$C$1632,0))*$E188*$F188)+(AH$130*INDEX('Term Pricing'!$J$1453:$J$1632,MATCH('Project 3'!AH$8,'Term Pricing'!$C$1453:$C$1632,0))*$E188*(1-$F188))</f>
        <v>38568.959999999999</v>
      </c>
      <c r="AI188" s="212">
        <f ca="1">(AI$130*INDEX('Term Pricing'!$I$1453:$I$1632,MATCH('Project 3'!AI$8,'Term Pricing'!$C$1453:$C$1632,0))*$E188*$F188)+(AI$130*INDEX('Term Pricing'!$J$1453:$J$1632,MATCH('Project 3'!AI$8,'Term Pricing'!$C$1453:$C$1632,0))*$E188*(1-$F188))</f>
        <v>38568.959999999999</v>
      </c>
      <c r="AJ188" s="212">
        <f ca="1">(AJ$130*INDEX('Term Pricing'!$I$1453:$I$1632,MATCH('Project 3'!AJ$8,'Term Pricing'!$C$1453:$C$1632,0))*$E188*$F188)+(AJ$130*INDEX('Term Pricing'!$J$1453:$J$1632,MATCH('Project 3'!AJ$8,'Term Pricing'!$C$1453:$C$1632,0))*$E188*(1-$F188))</f>
        <v>34836.480000000003</v>
      </c>
      <c r="AK188" s="212">
        <f ca="1">(AK$130*INDEX('Term Pricing'!$I$1453:$I$1632,MATCH('Project 3'!AK$8,'Term Pricing'!$C$1453:$C$1632,0))*$E188*$F188)+(AK$130*INDEX('Term Pricing'!$J$1453:$J$1632,MATCH('Project 3'!AK$8,'Term Pricing'!$C$1453:$C$1632,0))*$E188*(1-$F188))</f>
        <v>38568.959999999999</v>
      </c>
      <c r="AL188" s="212">
        <f ca="1">(AL$130*INDEX('Term Pricing'!$I$1453:$I$1632,MATCH('Project 3'!AL$8,'Term Pricing'!$C$1453:$C$1632,0))*$E188*$F188)+(AL$130*INDEX('Term Pricing'!$J$1453:$J$1632,MATCH('Project 3'!AL$8,'Term Pricing'!$C$1453:$C$1632,0))*$E188*(1-$F188))</f>
        <v>37324.799999999996</v>
      </c>
      <c r="AM188" s="212">
        <f ca="1">(AM$130*INDEX('Term Pricing'!$I$1453:$I$1632,MATCH('Project 3'!AM$8,'Term Pricing'!$C$1453:$C$1632,0))*$E188*$F188)+(AM$130*INDEX('Term Pricing'!$J$1453:$J$1632,MATCH('Project 3'!AM$8,'Term Pricing'!$C$1453:$C$1632,0))*$E188*(1-$F188))</f>
        <v>38568.959999999999</v>
      </c>
      <c r="AN188" s="212">
        <f ca="1">(AN$130*INDEX('Term Pricing'!$I$1453:$I$1632,MATCH('Project 3'!AN$8,'Term Pricing'!$C$1453:$C$1632,0))*$E188*$F188)+(AN$130*INDEX('Term Pricing'!$J$1453:$J$1632,MATCH('Project 3'!AN$8,'Term Pricing'!$C$1453:$C$1632,0))*$E188*(1-$F188))</f>
        <v>37324.799999999996</v>
      </c>
      <c r="AO188" s="212">
        <f ca="1">(AO$130*INDEX('Term Pricing'!$I$1453:$I$1632,MATCH('Project 3'!AO$8,'Term Pricing'!$C$1453:$C$1632,0))*$E188*$F188)+(AO$130*INDEX('Term Pricing'!$J$1453:$J$1632,MATCH('Project 3'!AO$8,'Term Pricing'!$C$1453:$C$1632,0))*$E188*(1-$F188))</f>
        <v>38568.959999999999</v>
      </c>
      <c r="AP188" s="212">
        <f ca="1">(AP$130*INDEX('Term Pricing'!$I$1453:$I$1632,MATCH('Project 3'!AP$8,'Term Pricing'!$C$1453:$C$1632,0))*$E188*$F188)+(AP$130*INDEX('Term Pricing'!$J$1453:$J$1632,MATCH('Project 3'!AP$8,'Term Pricing'!$C$1453:$C$1632,0))*$E188*(1-$F188))</f>
        <v>38568.959999999999</v>
      </c>
      <c r="AQ188" s="212">
        <f ca="1">(AQ$130*INDEX('Term Pricing'!$I$1453:$I$1632,MATCH('Project 3'!AQ$8,'Term Pricing'!$C$1453:$C$1632,0))*$E188*$F188)+(AQ$130*INDEX('Term Pricing'!$J$1453:$J$1632,MATCH('Project 3'!AQ$8,'Term Pricing'!$C$1453:$C$1632,0))*$E188*(1-$F188))</f>
        <v>37324.799999999996</v>
      </c>
      <c r="AR188" s="212">
        <f ca="1">(AR$130*INDEX('Term Pricing'!$I$1453:$I$1632,MATCH('Project 3'!AR$8,'Term Pricing'!$C$1453:$C$1632,0))*$E188*$F188)+(AR$130*INDEX('Term Pricing'!$J$1453:$J$1632,MATCH('Project 3'!AR$8,'Term Pricing'!$C$1453:$C$1632,0))*$E188*(1-$F188))</f>
        <v>38568.959999999999</v>
      </c>
      <c r="AS188" s="212">
        <f ca="1">(AS$130*INDEX('Term Pricing'!$I$1453:$I$1632,MATCH('Project 3'!AS$8,'Term Pricing'!$C$1453:$C$1632,0))*$E188*$F188)+(AS$130*INDEX('Term Pricing'!$J$1453:$J$1632,MATCH('Project 3'!AS$8,'Term Pricing'!$C$1453:$C$1632,0))*$E188*(1-$F188))</f>
        <v>37324.799999999996</v>
      </c>
      <c r="AT188" s="212">
        <f ca="1">(AT$130*INDEX('Term Pricing'!$I$1453:$I$1632,MATCH('Project 3'!AT$8,'Term Pricing'!$C$1453:$C$1632,0))*$E188*$F188)+(AT$130*INDEX('Term Pricing'!$J$1453:$J$1632,MATCH('Project 3'!AT$8,'Term Pricing'!$C$1453:$C$1632,0))*$E188*(1-$F188))</f>
        <v>38568.959999999999</v>
      </c>
      <c r="AU188" s="212">
        <f ca="1">(AU$130*INDEX('Term Pricing'!$I$1453:$I$1632,MATCH('Project 3'!AU$8,'Term Pricing'!$C$1453:$C$1632,0))*$E188*$F188)+(AU$130*INDEX('Term Pricing'!$J$1453:$J$1632,MATCH('Project 3'!AU$8,'Term Pricing'!$C$1453:$C$1632,0))*$E188*(1-$F188))</f>
        <v>38568.959999999999</v>
      </c>
      <c r="AV188" s="212">
        <f ca="1">(AV$130*INDEX('Term Pricing'!$I$1453:$I$1632,MATCH('Project 3'!AV$8,'Term Pricing'!$C$1453:$C$1632,0))*$E188*$F188)+(AV$130*INDEX('Term Pricing'!$J$1453:$J$1632,MATCH('Project 3'!AV$8,'Term Pricing'!$C$1453:$C$1632,0))*$E188*(1-$F188))</f>
        <v>34836.480000000003</v>
      </c>
      <c r="AW188" s="212">
        <f ca="1">(AW$130*INDEX('Term Pricing'!$I$1453:$I$1632,MATCH('Project 3'!AW$8,'Term Pricing'!$C$1453:$C$1632,0))*$E188*$F188)+(AW$130*INDEX('Term Pricing'!$J$1453:$J$1632,MATCH('Project 3'!AW$8,'Term Pricing'!$C$1453:$C$1632,0))*$E188*(1-$F188))</f>
        <v>38568.959999999999</v>
      </c>
      <c r="AX188" s="212">
        <f ca="1">(AX$130*INDEX('Term Pricing'!$I$1453:$I$1632,MATCH('Project 3'!AX$8,'Term Pricing'!$C$1453:$C$1632,0))*$E188*$F188)+(AX$130*INDEX('Term Pricing'!$J$1453:$J$1632,MATCH('Project 3'!AX$8,'Term Pricing'!$C$1453:$C$1632,0))*$E188*(1-$F188))</f>
        <v>37324.799999999996</v>
      </c>
      <c r="AY188" s="212">
        <f ca="1">(AY$130*INDEX('Term Pricing'!$I$1453:$I$1632,MATCH('Project 3'!AY$8,'Term Pricing'!$C$1453:$C$1632,0))*$E188*$F188)+(AY$130*INDEX('Term Pricing'!$J$1453:$J$1632,MATCH('Project 3'!AY$8,'Term Pricing'!$C$1453:$C$1632,0))*$E188*(1-$F188))</f>
        <v>38568.959999999999</v>
      </c>
      <c r="AZ188" s="212">
        <f ca="1">(AZ$130*INDEX('Term Pricing'!$I$1453:$I$1632,MATCH('Project 3'!AZ$8,'Term Pricing'!$C$1453:$C$1632,0))*$E188*$F188)+(AZ$130*INDEX('Term Pricing'!$J$1453:$J$1632,MATCH('Project 3'!AZ$8,'Term Pricing'!$C$1453:$C$1632,0))*$E188*(1-$F188))</f>
        <v>37324.799999999996</v>
      </c>
      <c r="BA188" s="212">
        <f ca="1">(BA$130*INDEX('Term Pricing'!$I$1453:$I$1632,MATCH('Project 3'!BA$8,'Term Pricing'!$C$1453:$C$1632,0))*$E188*$F188)+(BA$130*INDEX('Term Pricing'!$J$1453:$J$1632,MATCH('Project 3'!BA$8,'Term Pricing'!$C$1453:$C$1632,0))*$E188*(1-$F188))</f>
        <v>38568.959999999999</v>
      </c>
      <c r="BB188" s="212">
        <f ca="1">(BB$130*INDEX('Term Pricing'!$I$1453:$I$1632,MATCH('Project 3'!BB$8,'Term Pricing'!$C$1453:$C$1632,0))*$E188*$F188)+(BB$130*INDEX('Term Pricing'!$J$1453:$J$1632,MATCH('Project 3'!BB$8,'Term Pricing'!$C$1453:$C$1632,0))*$E188*(1-$F188))</f>
        <v>38568.959999999999</v>
      </c>
      <c r="BC188" s="212">
        <f ca="1">(BC$130*INDEX('Term Pricing'!$I$1453:$I$1632,MATCH('Project 3'!BC$8,'Term Pricing'!$C$1453:$C$1632,0))*$E188*$F188)+(BC$130*INDEX('Term Pricing'!$J$1453:$J$1632,MATCH('Project 3'!BC$8,'Term Pricing'!$C$1453:$C$1632,0))*$E188*(1-$F188))</f>
        <v>37324.799999999996</v>
      </c>
      <c r="BD188" s="212">
        <f ca="1">(BD$130*INDEX('Term Pricing'!$I$1453:$I$1632,MATCH('Project 3'!BD$8,'Term Pricing'!$C$1453:$C$1632,0))*$E188*$F188)+(BD$130*INDEX('Term Pricing'!$J$1453:$J$1632,MATCH('Project 3'!BD$8,'Term Pricing'!$C$1453:$C$1632,0))*$E188*(1-$F188))</f>
        <v>38568.959999999999</v>
      </c>
      <c r="BE188" s="212">
        <f ca="1">(BE$130*INDEX('Term Pricing'!$I$1453:$I$1632,MATCH('Project 3'!BE$8,'Term Pricing'!$C$1453:$C$1632,0))*$E188*$F188)+(BE$130*INDEX('Term Pricing'!$J$1453:$J$1632,MATCH('Project 3'!BE$8,'Term Pricing'!$C$1453:$C$1632,0))*$E188*(1-$F188))</f>
        <v>37324.799999999996</v>
      </c>
      <c r="BF188" s="212">
        <f ca="1">(BF$130*INDEX('Term Pricing'!$I$1453:$I$1632,MATCH('Project 3'!BF$8,'Term Pricing'!$C$1453:$C$1632,0))*$E188*$F188)+(BF$130*INDEX('Term Pricing'!$J$1453:$J$1632,MATCH('Project 3'!BF$8,'Term Pricing'!$C$1453:$C$1632,0))*$E188*(1-$F188))</f>
        <v>38568.959999999999</v>
      </c>
      <c r="BG188" s="212">
        <f ca="1">(BG$130*INDEX('Term Pricing'!$I$1453:$I$1632,MATCH('Project 3'!BG$8,'Term Pricing'!$C$1453:$C$1632,0))*$E188*$F188)+(BG$130*INDEX('Term Pricing'!$J$1453:$J$1632,MATCH('Project 3'!BG$8,'Term Pricing'!$C$1453:$C$1632,0))*$E188*(1-$F188))</f>
        <v>38568.959999999999</v>
      </c>
      <c r="BH188" s="212">
        <f ca="1">(BH$130*INDEX('Term Pricing'!$I$1453:$I$1632,MATCH('Project 3'!BH$8,'Term Pricing'!$C$1453:$C$1632,0))*$E188*$F188)+(BH$130*INDEX('Term Pricing'!$J$1453:$J$1632,MATCH('Project 3'!BH$8,'Term Pricing'!$C$1453:$C$1632,0))*$E188*(1-$F188))</f>
        <v>36080.639999999999</v>
      </c>
      <c r="BI188" s="212">
        <f ca="1">(BI$130*INDEX('Term Pricing'!$I$1453:$I$1632,MATCH('Project 3'!BI$8,'Term Pricing'!$C$1453:$C$1632,0))*$E188*$F188)+(BI$130*INDEX('Term Pricing'!$J$1453:$J$1632,MATCH('Project 3'!BI$8,'Term Pricing'!$C$1453:$C$1632,0))*$E188*(1-$F188))</f>
        <v>38568.959999999999</v>
      </c>
      <c r="BJ188" s="212">
        <f ca="1">(BJ$130*INDEX('Term Pricing'!$I$1453:$I$1632,MATCH('Project 3'!BJ$8,'Term Pricing'!$C$1453:$C$1632,0))*$E188*$F188)+(BJ$130*INDEX('Term Pricing'!$J$1453:$J$1632,MATCH('Project 3'!BJ$8,'Term Pricing'!$C$1453:$C$1632,0))*$E188*(1-$F188))</f>
        <v>37324.799999999996</v>
      </c>
      <c r="BK188" s="212">
        <f ca="1">(BK$130*INDEX('Term Pricing'!$I$1453:$I$1632,MATCH('Project 3'!BK$8,'Term Pricing'!$C$1453:$C$1632,0))*$E188*$F188)+(BK$130*INDEX('Term Pricing'!$J$1453:$J$1632,MATCH('Project 3'!BK$8,'Term Pricing'!$C$1453:$C$1632,0))*$E188*(1-$F188))</f>
        <v>38568.959999999999</v>
      </c>
      <c r="BL188" s="212">
        <f ca="1">(BL$130*INDEX('Term Pricing'!$I$1453:$I$1632,MATCH('Project 3'!BL$8,'Term Pricing'!$C$1453:$C$1632,0))*$E188*$F188)+(BL$130*INDEX('Term Pricing'!$J$1453:$J$1632,MATCH('Project 3'!BL$8,'Term Pricing'!$C$1453:$C$1632,0))*$E188*(1-$F188))</f>
        <v>37324.799999999996</v>
      </c>
      <c r="BM188" s="212">
        <f ca="1">(BM$130*INDEX('Term Pricing'!$I$1453:$I$1632,MATCH('Project 3'!BM$8,'Term Pricing'!$C$1453:$C$1632,0))*$E188*$F188)+(BM$130*INDEX('Term Pricing'!$J$1453:$J$1632,MATCH('Project 3'!BM$8,'Term Pricing'!$C$1453:$C$1632,0))*$E188*(1-$F188))</f>
        <v>38568.959999999999</v>
      </c>
      <c r="BN188" s="212">
        <f ca="1">(BN$130*INDEX('Term Pricing'!$I$1453:$I$1632,MATCH('Project 3'!BN$8,'Term Pricing'!$C$1453:$C$1632,0))*$E188*$F188)+(BN$130*INDEX('Term Pricing'!$J$1453:$J$1632,MATCH('Project 3'!BN$8,'Term Pricing'!$C$1453:$C$1632,0))*$E188*(1-$F188))</f>
        <v>38568.959999999999</v>
      </c>
      <c r="BO188" s="212">
        <f ca="1">(BO$130*INDEX('Term Pricing'!$I$1453:$I$1632,MATCH('Project 3'!BO$8,'Term Pricing'!$C$1453:$C$1632,0))*$E188*$F188)+(BO$130*INDEX('Term Pricing'!$J$1453:$J$1632,MATCH('Project 3'!BO$8,'Term Pricing'!$C$1453:$C$1632,0))*$E188*(1-$F188))</f>
        <v>37324.799999999996</v>
      </c>
      <c r="BP188" s="212">
        <f ca="1">(BP$130*INDEX('Term Pricing'!$I$1453:$I$1632,MATCH('Project 3'!BP$8,'Term Pricing'!$C$1453:$C$1632,0))*$E188*$F188)+(BP$130*INDEX('Term Pricing'!$J$1453:$J$1632,MATCH('Project 3'!BP$8,'Term Pricing'!$C$1453:$C$1632,0))*$E188*(1-$F188))</f>
        <v>38568.959999999999</v>
      </c>
      <c r="BQ188" s="212">
        <f ca="1">(BQ$130*INDEX('Term Pricing'!$I$1453:$I$1632,MATCH('Project 3'!BQ$8,'Term Pricing'!$C$1453:$C$1632,0))*$E188*$F188)+(BQ$130*INDEX('Term Pricing'!$J$1453:$J$1632,MATCH('Project 3'!BQ$8,'Term Pricing'!$C$1453:$C$1632,0))*$E188*(1-$F188))</f>
        <v>37324.799999999996</v>
      </c>
      <c r="BR188" s="212">
        <f ca="1">(BR$130*INDEX('Term Pricing'!$I$1453:$I$1632,MATCH('Project 3'!BR$8,'Term Pricing'!$C$1453:$C$1632,0))*$E188*$F188)+(BR$130*INDEX('Term Pricing'!$J$1453:$J$1632,MATCH('Project 3'!BR$8,'Term Pricing'!$C$1453:$C$1632,0))*$E188*(1-$F188))</f>
        <v>38568.959999999999</v>
      </c>
      <c r="BS188" s="212">
        <f ca="1">(BS$130*INDEX('Term Pricing'!$I$1453:$I$1632,MATCH('Project 3'!BS$8,'Term Pricing'!$C$1453:$C$1632,0))*$E188*$F188)+(BS$130*INDEX('Term Pricing'!$J$1453:$J$1632,MATCH('Project 3'!BS$8,'Term Pricing'!$C$1453:$C$1632,0))*$E188*(1-$F188))</f>
        <v>38568.959999999999</v>
      </c>
      <c r="BT188" s="212">
        <f ca="1">(BT$130*INDEX('Term Pricing'!$I$1453:$I$1632,MATCH('Project 3'!BT$8,'Term Pricing'!$C$1453:$C$1632,0))*$E188*$F188)+(BT$130*INDEX('Term Pricing'!$J$1453:$J$1632,MATCH('Project 3'!BT$8,'Term Pricing'!$C$1453:$C$1632,0))*$E188*(1-$F188))</f>
        <v>34836.480000000003</v>
      </c>
      <c r="BU188" s="212">
        <f ca="1">(BU$130*INDEX('Term Pricing'!$I$1453:$I$1632,MATCH('Project 3'!BU$8,'Term Pricing'!$C$1453:$C$1632,0))*$E188*$F188)+(BU$130*INDEX('Term Pricing'!$J$1453:$J$1632,MATCH('Project 3'!BU$8,'Term Pricing'!$C$1453:$C$1632,0))*$E188*(1-$F188))</f>
        <v>38568.959999999999</v>
      </c>
      <c r="BV188" s="212">
        <f ca="1">(BV$130*INDEX('Term Pricing'!$I$1453:$I$1632,MATCH('Project 3'!BV$8,'Term Pricing'!$C$1453:$C$1632,0))*$E188*$F188)+(BV$130*INDEX('Term Pricing'!$J$1453:$J$1632,MATCH('Project 3'!BV$8,'Term Pricing'!$C$1453:$C$1632,0))*$E188*(1-$F188))</f>
        <v>37324.799999999996</v>
      </c>
      <c r="BW188" s="212">
        <f ca="1">(BW$130*INDEX('Term Pricing'!$I$1453:$I$1632,MATCH('Project 3'!BW$8,'Term Pricing'!$C$1453:$C$1632,0))*$E188*$F188)+(BW$130*INDEX('Term Pricing'!$J$1453:$J$1632,MATCH('Project 3'!BW$8,'Term Pricing'!$C$1453:$C$1632,0))*$E188*(1-$F188))</f>
        <v>38568.959999999999</v>
      </c>
      <c r="BX188" s="212">
        <f ca="1">(BX$130*INDEX('Term Pricing'!$I$1453:$I$1632,MATCH('Project 3'!BX$8,'Term Pricing'!$C$1453:$C$1632,0))*$E188*$F188)+(BX$130*INDEX('Term Pricing'!$J$1453:$J$1632,MATCH('Project 3'!BX$8,'Term Pricing'!$C$1453:$C$1632,0))*$E188*(1-$F188))</f>
        <v>37324.799999999996</v>
      </c>
      <c r="BY188" s="212">
        <f ca="1">(BY$130*INDEX('Term Pricing'!$I$1453:$I$1632,MATCH('Project 3'!BY$8,'Term Pricing'!$C$1453:$C$1632,0))*$E188*$F188)+(BY$130*INDEX('Term Pricing'!$J$1453:$J$1632,MATCH('Project 3'!BY$8,'Term Pricing'!$C$1453:$C$1632,0))*$E188*(1-$F188))</f>
        <v>38568.959999999999</v>
      </c>
      <c r="BZ188" s="212">
        <f ca="1">(BZ$130*INDEX('Term Pricing'!$I$1453:$I$1632,MATCH('Project 3'!BZ$8,'Term Pricing'!$C$1453:$C$1632,0))*$E188*$F188)+(BZ$130*INDEX('Term Pricing'!$J$1453:$J$1632,MATCH('Project 3'!BZ$8,'Term Pricing'!$C$1453:$C$1632,0))*$E188*(1-$F188))</f>
        <v>38568.959999999999</v>
      </c>
      <c r="CA188" s="212">
        <f ca="1">(CA$130*INDEX('Term Pricing'!$I$1453:$I$1632,MATCH('Project 3'!CA$8,'Term Pricing'!$C$1453:$C$1632,0))*$E188*$F188)+(CA$130*INDEX('Term Pricing'!$J$1453:$J$1632,MATCH('Project 3'!CA$8,'Term Pricing'!$C$1453:$C$1632,0))*$E188*(1-$F188))</f>
        <v>37324.799999999996</v>
      </c>
      <c r="CB188" s="212">
        <f ca="1">(CB$130*INDEX('Term Pricing'!$I$1453:$I$1632,MATCH('Project 3'!CB$8,'Term Pricing'!$C$1453:$C$1632,0))*$E188*$F188)+(CB$130*INDEX('Term Pricing'!$J$1453:$J$1632,MATCH('Project 3'!CB$8,'Term Pricing'!$C$1453:$C$1632,0))*$E188*(1-$F188))</f>
        <v>38568.959999999999</v>
      </c>
      <c r="CC188" s="212">
        <f ca="1">(CC$130*INDEX('Term Pricing'!$I$1453:$I$1632,MATCH('Project 3'!CC$8,'Term Pricing'!$C$1453:$C$1632,0))*$E188*$F188)+(CC$130*INDEX('Term Pricing'!$J$1453:$J$1632,MATCH('Project 3'!CC$8,'Term Pricing'!$C$1453:$C$1632,0))*$E188*(1-$F188))</f>
        <v>37324.799999999996</v>
      </c>
      <c r="CD188" s="212">
        <f ca="1">(CD$130*INDEX('Term Pricing'!$I$1453:$I$1632,MATCH('Project 3'!CD$8,'Term Pricing'!$C$1453:$C$1632,0))*$E188*$F188)+(CD$130*INDEX('Term Pricing'!$J$1453:$J$1632,MATCH('Project 3'!CD$8,'Term Pricing'!$C$1453:$C$1632,0))*$E188*(1-$F188))</f>
        <v>38568.959999999999</v>
      </c>
      <c r="CE188" s="212">
        <f ca="1">(CE$130*INDEX('Term Pricing'!$I$1453:$I$1632,MATCH('Project 3'!CE$8,'Term Pricing'!$C$1453:$C$1632,0))*$E188*$F188)+(CE$130*INDEX('Term Pricing'!$J$1453:$J$1632,MATCH('Project 3'!CE$8,'Term Pricing'!$C$1453:$C$1632,0))*$E188*(1-$F188))</f>
        <v>38568.959999999999</v>
      </c>
      <c r="CF188" s="212">
        <f ca="1">(CF$130*INDEX('Term Pricing'!$I$1453:$I$1632,MATCH('Project 3'!CF$8,'Term Pricing'!$C$1453:$C$1632,0))*$E188*$F188)+(CF$130*INDEX('Term Pricing'!$J$1453:$J$1632,MATCH('Project 3'!CF$8,'Term Pricing'!$C$1453:$C$1632,0))*$E188*(1-$F188))</f>
        <v>34836.480000000003</v>
      </c>
      <c r="CG188" s="212">
        <f ca="1">(CG$130*INDEX('Term Pricing'!$I$1453:$I$1632,MATCH('Project 3'!CG$8,'Term Pricing'!$C$1453:$C$1632,0))*$E188*$F188)+(CG$130*INDEX('Term Pricing'!$J$1453:$J$1632,MATCH('Project 3'!CG$8,'Term Pricing'!$C$1453:$C$1632,0))*$E188*(1-$F188))</f>
        <v>38568.959999999999</v>
      </c>
      <c r="CH188" s="212">
        <f ca="1">(CH$130*INDEX('Term Pricing'!$I$1453:$I$1632,MATCH('Project 3'!CH$8,'Term Pricing'!$C$1453:$C$1632,0))*$E188*$F188)+(CH$130*INDEX('Term Pricing'!$J$1453:$J$1632,MATCH('Project 3'!CH$8,'Term Pricing'!$C$1453:$C$1632,0))*$E188*(1-$F188))</f>
        <v>37324.799999999996</v>
      </c>
      <c r="CI188" s="212">
        <f ca="1">(CI$130*INDEX('Term Pricing'!$I$1453:$I$1632,MATCH('Project 3'!CI$8,'Term Pricing'!$C$1453:$C$1632,0))*$E188*$F188)+(CI$130*INDEX('Term Pricing'!$J$1453:$J$1632,MATCH('Project 3'!CI$8,'Term Pricing'!$C$1453:$C$1632,0))*$E188*(1-$F188))</f>
        <v>38568.959999999999</v>
      </c>
      <c r="CJ188" s="212">
        <f ca="1">(CJ$130*INDEX('Term Pricing'!$I$1453:$I$1632,MATCH('Project 3'!CJ$8,'Term Pricing'!$C$1453:$C$1632,0))*$E188*$F188)+(CJ$130*INDEX('Term Pricing'!$J$1453:$J$1632,MATCH('Project 3'!CJ$8,'Term Pricing'!$C$1453:$C$1632,0))*$E188*(1-$F188))</f>
        <v>37324.799999999996</v>
      </c>
      <c r="CK188" s="212">
        <f ca="1">(CK$130*INDEX('Term Pricing'!$I$1453:$I$1632,MATCH('Project 3'!CK$8,'Term Pricing'!$C$1453:$C$1632,0))*$E188*$F188)+(CK$130*INDEX('Term Pricing'!$J$1453:$J$1632,MATCH('Project 3'!CK$8,'Term Pricing'!$C$1453:$C$1632,0))*$E188*(1-$F188))</f>
        <v>38568.959999999999</v>
      </c>
      <c r="CL188" s="212">
        <f ca="1">(CL$130*INDEX('Term Pricing'!$I$1453:$I$1632,MATCH('Project 3'!CL$8,'Term Pricing'!$C$1453:$C$1632,0))*$E188*$F188)+(CL$130*INDEX('Term Pricing'!$J$1453:$J$1632,MATCH('Project 3'!CL$8,'Term Pricing'!$C$1453:$C$1632,0))*$E188*(1-$F188))</f>
        <v>38568.959999999999</v>
      </c>
      <c r="CM188" s="212">
        <f ca="1">(CM$130*INDEX('Term Pricing'!$I$1453:$I$1632,MATCH('Project 3'!CM$8,'Term Pricing'!$C$1453:$C$1632,0))*$E188*$F188)+(CM$130*INDEX('Term Pricing'!$J$1453:$J$1632,MATCH('Project 3'!CM$8,'Term Pricing'!$C$1453:$C$1632,0))*$E188*(1-$F188))</f>
        <v>37324.799999999996</v>
      </c>
      <c r="CN188" s="212">
        <f ca="1">(CN$130*INDEX('Term Pricing'!$I$1453:$I$1632,MATCH('Project 3'!CN$8,'Term Pricing'!$C$1453:$C$1632,0))*$E188*$F188)+(CN$130*INDEX('Term Pricing'!$J$1453:$J$1632,MATCH('Project 3'!CN$8,'Term Pricing'!$C$1453:$C$1632,0))*$E188*(1-$F188))</f>
        <v>38568.959999999999</v>
      </c>
      <c r="CO188" s="212">
        <f ca="1">(CO$130*INDEX('Term Pricing'!$I$1453:$I$1632,MATCH('Project 3'!CO$8,'Term Pricing'!$C$1453:$C$1632,0))*$E188*$F188)+(CO$130*INDEX('Term Pricing'!$J$1453:$J$1632,MATCH('Project 3'!CO$8,'Term Pricing'!$C$1453:$C$1632,0))*$E188*(1-$F188))</f>
        <v>37324.799999999996</v>
      </c>
      <c r="CP188" s="212">
        <f ca="1">(CP$130*INDEX('Term Pricing'!$I$1453:$I$1632,MATCH('Project 3'!CP$8,'Term Pricing'!$C$1453:$C$1632,0))*$E188*$F188)+(CP$130*INDEX('Term Pricing'!$J$1453:$J$1632,MATCH('Project 3'!CP$8,'Term Pricing'!$C$1453:$C$1632,0))*$E188*(1-$F188))</f>
        <v>38568.959999999999</v>
      </c>
      <c r="CQ188" s="212">
        <f ca="1">(CQ$130*INDEX('Term Pricing'!$I$1453:$I$1632,MATCH('Project 3'!CQ$8,'Term Pricing'!$C$1453:$C$1632,0))*$E188*$F188)+(CQ$130*INDEX('Term Pricing'!$J$1453:$J$1632,MATCH('Project 3'!CQ$8,'Term Pricing'!$C$1453:$C$1632,0))*$E188*(1-$F188))</f>
        <v>38568.959999999999</v>
      </c>
      <c r="CR188" s="212">
        <f ca="1">(CR$130*INDEX('Term Pricing'!$I$1453:$I$1632,MATCH('Project 3'!CR$8,'Term Pricing'!$C$1453:$C$1632,0))*$E188*$F188)+(CR$130*INDEX('Term Pricing'!$J$1453:$J$1632,MATCH('Project 3'!CR$8,'Term Pricing'!$C$1453:$C$1632,0))*$E188*(1-$F188))</f>
        <v>34836.480000000003</v>
      </c>
      <c r="CS188" s="212">
        <f ca="1">(CS$130*INDEX('Term Pricing'!$I$1453:$I$1632,MATCH('Project 3'!CS$8,'Term Pricing'!$C$1453:$C$1632,0))*$E188*$F188)+(CS$130*INDEX('Term Pricing'!$J$1453:$J$1632,MATCH('Project 3'!CS$8,'Term Pricing'!$C$1453:$C$1632,0))*$E188*(1-$F188))</f>
        <v>38568.959999999999</v>
      </c>
      <c r="CT188" s="212">
        <f ca="1">(CT$130*INDEX('Term Pricing'!$I$1453:$I$1632,MATCH('Project 3'!CT$8,'Term Pricing'!$C$1453:$C$1632,0))*$E188*$F188)+(CT$130*INDEX('Term Pricing'!$J$1453:$J$1632,MATCH('Project 3'!CT$8,'Term Pricing'!$C$1453:$C$1632,0))*$E188*(1-$F188))</f>
        <v>37324.799999999996</v>
      </c>
      <c r="CU188" s="212">
        <f ca="1">(CU$130*INDEX('Term Pricing'!$I$1453:$I$1632,MATCH('Project 3'!CU$8,'Term Pricing'!$C$1453:$C$1632,0))*$E188*$F188)+(CU$130*INDEX('Term Pricing'!$J$1453:$J$1632,MATCH('Project 3'!CU$8,'Term Pricing'!$C$1453:$C$1632,0))*$E188*(1-$F188))</f>
        <v>38568.959999999999</v>
      </c>
      <c r="CV188" s="212">
        <f ca="1">(CV$130*INDEX('Term Pricing'!$I$1453:$I$1632,MATCH('Project 3'!CV$8,'Term Pricing'!$C$1453:$C$1632,0))*$E188*$F188)+(CV$130*INDEX('Term Pricing'!$J$1453:$J$1632,MATCH('Project 3'!CV$8,'Term Pricing'!$C$1453:$C$1632,0))*$E188*(1-$F188))</f>
        <v>37324.799999999996</v>
      </c>
      <c r="CW188" s="212">
        <f ca="1">(CW$130*INDEX('Term Pricing'!$I$1453:$I$1632,MATCH('Project 3'!CW$8,'Term Pricing'!$C$1453:$C$1632,0))*$E188*$F188)+(CW$130*INDEX('Term Pricing'!$J$1453:$J$1632,MATCH('Project 3'!CW$8,'Term Pricing'!$C$1453:$C$1632,0))*$E188*(1-$F188))</f>
        <v>38568.959999999999</v>
      </c>
      <c r="CX188" s="212">
        <f ca="1">(CX$130*INDEX('Term Pricing'!$I$1453:$I$1632,MATCH('Project 3'!CX$8,'Term Pricing'!$C$1453:$C$1632,0))*$E188*$F188)+(CX$130*INDEX('Term Pricing'!$J$1453:$J$1632,MATCH('Project 3'!CX$8,'Term Pricing'!$C$1453:$C$1632,0))*$E188*(1-$F188))</f>
        <v>38568.959999999999</v>
      </c>
      <c r="CY188" s="212">
        <f ca="1">(CY$130*INDEX('Term Pricing'!$I$1453:$I$1632,MATCH('Project 3'!CY$8,'Term Pricing'!$C$1453:$C$1632,0))*$E188*$F188)+(CY$130*INDEX('Term Pricing'!$J$1453:$J$1632,MATCH('Project 3'!CY$8,'Term Pricing'!$C$1453:$C$1632,0))*$E188*(1-$F188))</f>
        <v>37324.799999999996</v>
      </c>
      <c r="CZ188" s="212">
        <f ca="1">(CZ$130*INDEX('Term Pricing'!$I$1453:$I$1632,MATCH('Project 3'!CZ$8,'Term Pricing'!$C$1453:$C$1632,0))*$E188*$F188)+(CZ$130*INDEX('Term Pricing'!$J$1453:$J$1632,MATCH('Project 3'!CZ$8,'Term Pricing'!$C$1453:$C$1632,0))*$E188*(1-$F188))</f>
        <v>38568.959999999999</v>
      </c>
      <c r="DA188" s="212">
        <f ca="1">(DA$130*INDEX('Term Pricing'!$I$1453:$I$1632,MATCH('Project 3'!DA$8,'Term Pricing'!$C$1453:$C$1632,0))*$E188*$F188)+(DA$130*INDEX('Term Pricing'!$J$1453:$J$1632,MATCH('Project 3'!DA$8,'Term Pricing'!$C$1453:$C$1632,0))*$E188*(1-$F188))</f>
        <v>37324.799999999996</v>
      </c>
      <c r="DB188" s="212">
        <f ca="1">(DB$130*INDEX('Term Pricing'!$I$1453:$I$1632,MATCH('Project 3'!DB$8,'Term Pricing'!$C$1453:$C$1632,0))*$E188*$F188)+(DB$130*INDEX('Term Pricing'!$J$1453:$J$1632,MATCH('Project 3'!DB$8,'Term Pricing'!$C$1453:$C$1632,0))*$E188*(1-$F188))</f>
        <v>38568.959999999999</v>
      </c>
    </row>
    <row r="189" spans="1:106" ht="13">
      <c r="A189" s="151"/>
      <c r="C189" s="22" t="s">
        <v>72</v>
      </c>
      <c r="E189" s="72">
        <f>SUM(E184:E188)</f>
        <v>1</v>
      </c>
      <c r="F189" s="71"/>
      <c r="G189" s="54" t="s">
        <v>83</v>
      </c>
      <c r="H189" s="273">
        <f ca="1">SUM(J189:DB189)</f>
        <v>17613635.483454458</v>
      </c>
      <c r="I189" s="274"/>
      <c r="J189" s="275">
        <f t="shared" ref="J189:BU189" ca="1" si="113">SUM(J184:J188)</f>
        <v>0</v>
      </c>
      <c r="K189" s="275">
        <f t="shared" ca="1" si="113"/>
        <v>0</v>
      </c>
      <c r="L189" s="275">
        <f t="shared" ca="1" si="113"/>
        <v>0</v>
      </c>
      <c r="M189" s="275">
        <f t="shared" ca="1" si="113"/>
        <v>0</v>
      </c>
      <c r="N189" s="275">
        <f t="shared" ca="1" si="113"/>
        <v>204669.14540941454</v>
      </c>
      <c r="O189" s="275">
        <f t="shared" ca="1" si="113"/>
        <v>209953.90128138752</v>
      </c>
      <c r="P189" s="275">
        <f t="shared" ca="1" si="113"/>
        <v>201711.58230219284</v>
      </c>
      <c r="Q189" s="275">
        <f t="shared" ca="1" si="113"/>
        <v>206936.37444472979</v>
      </c>
      <c r="R189" s="275">
        <f t="shared" ca="1" si="113"/>
        <v>205457.7982562517</v>
      </c>
      <c r="S189" s="275">
        <f t="shared" ca="1" si="113"/>
        <v>197419.5560920595</v>
      </c>
      <c r="T189" s="275">
        <f t="shared" ca="1" si="113"/>
        <v>202564.19452965999</v>
      </c>
      <c r="U189" s="275">
        <f t="shared" ca="1" si="113"/>
        <v>194661.58589586167</v>
      </c>
      <c r="V189" s="275">
        <f t="shared" ca="1" si="113"/>
        <v>199759.04498371837</v>
      </c>
      <c r="W189" s="275">
        <f t="shared" ca="1" si="113"/>
        <v>198390.87484140662</v>
      </c>
      <c r="X189" s="275">
        <f t="shared" ca="1" si="113"/>
        <v>177977.22597778938</v>
      </c>
      <c r="Y189" s="275">
        <f t="shared" ca="1" si="113"/>
        <v>195725.44179348028</v>
      </c>
      <c r="Z189" s="275">
        <f t="shared" ca="1" si="113"/>
        <v>188156.99399391041</v>
      </c>
      <c r="AA189" s="275">
        <f t="shared" ca="1" si="113"/>
        <v>193156.86729057462</v>
      </c>
      <c r="AB189" s="275">
        <f t="shared" ca="1" si="113"/>
        <v>185814.8963620156</v>
      </c>
      <c r="AC189" s="275">
        <f t="shared" ca="1" si="113"/>
        <v>191237.75999999998</v>
      </c>
      <c r="AD189" s="275">
        <f t="shared" ca="1" si="113"/>
        <v>191237.75999999998</v>
      </c>
      <c r="AE189" s="275">
        <f t="shared" ca="1" si="113"/>
        <v>185068.79999999996</v>
      </c>
      <c r="AF189" s="275">
        <f t="shared" ca="1" si="113"/>
        <v>191237.75999999998</v>
      </c>
      <c r="AG189" s="275">
        <f t="shared" ca="1" si="113"/>
        <v>185068.79999999996</v>
      </c>
      <c r="AH189" s="275">
        <f t="shared" ca="1" si="113"/>
        <v>191237.75999999998</v>
      </c>
      <c r="AI189" s="275">
        <f t="shared" ca="1" si="113"/>
        <v>191237.75999999998</v>
      </c>
      <c r="AJ189" s="275">
        <f t="shared" ca="1" si="113"/>
        <v>172730.88000000003</v>
      </c>
      <c r="AK189" s="275">
        <f t="shared" ca="1" si="113"/>
        <v>191237.75999999998</v>
      </c>
      <c r="AL189" s="275">
        <f t="shared" ca="1" si="113"/>
        <v>185068.79999999996</v>
      </c>
      <c r="AM189" s="275">
        <f t="shared" ca="1" si="113"/>
        <v>191237.75999999998</v>
      </c>
      <c r="AN189" s="275">
        <f t="shared" ca="1" si="113"/>
        <v>185068.79999999996</v>
      </c>
      <c r="AO189" s="275">
        <f t="shared" ca="1" si="113"/>
        <v>191237.75999999998</v>
      </c>
      <c r="AP189" s="275">
        <f t="shared" ca="1" si="113"/>
        <v>191237.75999999998</v>
      </c>
      <c r="AQ189" s="275">
        <f t="shared" ca="1" si="113"/>
        <v>185068.79999999996</v>
      </c>
      <c r="AR189" s="275">
        <f t="shared" ca="1" si="113"/>
        <v>191237.75999999998</v>
      </c>
      <c r="AS189" s="275">
        <f t="shared" ca="1" si="113"/>
        <v>185068.79999999996</v>
      </c>
      <c r="AT189" s="275">
        <f t="shared" ca="1" si="113"/>
        <v>191237.75999999998</v>
      </c>
      <c r="AU189" s="275">
        <f t="shared" ca="1" si="113"/>
        <v>191237.75999999998</v>
      </c>
      <c r="AV189" s="275">
        <f t="shared" ca="1" si="113"/>
        <v>172730.88000000003</v>
      </c>
      <c r="AW189" s="275">
        <f t="shared" ca="1" si="113"/>
        <v>191237.75999999998</v>
      </c>
      <c r="AX189" s="275">
        <f t="shared" ca="1" si="113"/>
        <v>185068.79999999996</v>
      </c>
      <c r="AY189" s="275">
        <f t="shared" ca="1" si="113"/>
        <v>191237.75999999998</v>
      </c>
      <c r="AZ189" s="275">
        <f t="shared" ca="1" si="113"/>
        <v>185068.79999999996</v>
      </c>
      <c r="BA189" s="275">
        <f t="shared" ca="1" si="113"/>
        <v>191237.75999999998</v>
      </c>
      <c r="BB189" s="275">
        <f t="shared" ca="1" si="113"/>
        <v>191237.75999999998</v>
      </c>
      <c r="BC189" s="275">
        <f t="shared" ca="1" si="113"/>
        <v>185068.79999999996</v>
      </c>
      <c r="BD189" s="275">
        <f t="shared" ca="1" si="113"/>
        <v>191237.75999999998</v>
      </c>
      <c r="BE189" s="275">
        <f t="shared" ca="1" si="113"/>
        <v>185068.79999999996</v>
      </c>
      <c r="BF189" s="275">
        <f t="shared" ca="1" si="113"/>
        <v>191237.75999999998</v>
      </c>
      <c r="BG189" s="275">
        <f t="shared" ca="1" si="113"/>
        <v>191237.75999999998</v>
      </c>
      <c r="BH189" s="275">
        <f t="shared" ca="1" si="113"/>
        <v>178899.84000000003</v>
      </c>
      <c r="BI189" s="275">
        <f t="shared" ca="1" si="113"/>
        <v>191237.75999999998</v>
      </c>
      <c r="BJ189" s="275">
        <f t="shared" ca="1" si="113"/>
        <v>185068.79999999996</v>
      </c>
      <c r="BK189" s="275">
        <f t="shared" ca="1" si="113"/>
        <v>191237.75999999998</v>
      </c>
      <c r="BL189" s="275">
        <f t="shared" ca="1" si="113"/>
        <v>185068.79999999996</v>
      </c>
      <c r="BM189" s="275">
        <f t="shared" ca="1" si="113"/>
        <v>191237.75999999998</v>
      </c>
      <c r="BN189" s="275">
        <f t="shared" ca="1" si="113"/>
        <v>191237.75999999998</v>
      </c>
      <c r="BO189" s="275">
        <f t="shared" ca="1" si="113"/>
        <v>185068.79999999996</v>
      </c>
      <c r="BP189" s="275">
        <f t="shared" ca="1" si="113"/>
        <v>191237.75999999998</v>
      </c>
      <c r="BQ189" s="275">
        <f t="shared" ca="1" si="113"/>
        <v>185068.79999999996</v>
      </c>
      <c r="BR189" s="275">
        <f t="shared" ca="1" si="113"/>
        <v>191237.75999999998</v>
      </c>
      <c r="BS189" s="275">
        <f t="shared" ca="1" si="113"/>
        <v>191237.75999999998</v>
      </c>
      <c r="BT189" s="275">
        <f t="shared" ca="1" si="113"/>
        <v>172730.88000000003</v>
      </c>
      <c r="BU189" s="275">
        <f t="shared" ca="1" si="113"/>
        <v>191237.75999999998</v>
      </c>
      <c r="BV189" s="275">
        <f t="shared" ref="BV189:DB189" ca="1" si="114">SUM(BV184:BV188)</f>
        <v>185068.79999999996</v>
      </c>
      <c r="BW189" s="275">
        <f t="shared" ca="1" si="114"/>
        <v>191237.75999999998</v>
      </c>
      <c r="BX189" s="275">
        <f t="shared" ca="1" si="114"/>
        <v>185068.79999999996</v>
      </c>
      <c r="BY189" s="275">
        <f t="shared" ca="1" si="114"/>
        <v>191237.75999999998</v>
      </c>
      <c r="BZ189" s="275">
        <f t="shared" ca="1" si="114"/>
        <v>191237.75999999998</v>
      </c>
      <c r="CA189" s="275">
        <f t="shared" ca="1" si="114"/>
        <v>185068.79999999996</v>
      </c>
      <c r="CB189" s="275">
        <f t="shared" ca="1" si="114"/>
        <v>191237.75999999998</v>
      </c>
      <c r="CC189" s="275">
        <f t="shared" ca="1" si="114"/>
        <v>185068.79999999996</v>
      </c>
      <c r="CD189" s="275">
        <f t="shared" ca="1" si="114"/>
        <v>191237.75999999998</v>
      </c>
      <c r="CE189" s="275">
        <f t="shared" ca="1" si="114"/>
        <v>191237.75999999998</v>
      </c>
      <c r="CF189" s="275">
        <f t="shared" ca="1" si="114"/>
        <v>172730.88000000003</v>
      </c>
      <c r="CG189" s="275">
        <f t="shared" ca="1" si="114"/>
        <v>191237.75999999998</v>
      </c>
      <c r="CH189" s="275">
        <f t="shared" ca="1" si="114"/>
        <v>185068.79999999996</v>
      </c>
      <c r="CI189" s="275">
        <f t="shared" ca="1" si="114"/>
        <v>191237.75999999998</v>
      </c>
      <c r="CJ189" s="275">
        <f t="shared" ca="1" si="114"/>
        <v>185068.79999999996</v>
      </c>
      <c r="CK189" s="275">
        <f t="shared" ca="1" si="114"/>
        <v>191237.75999999998</v>
      </c>
      <c r="CL189" s="275">
        <f t="shared" ca="1" si="114"/>
        <v>191237.75999999998</v>
      </c>
      <c r="CM189" s="275">
        <f t="shared" ca="1" si="114"/>
        <v>185068.79999999996</v>
      </c>
      <c r="CN189" s="275">
        <f t="shared" ca="1" si="114"/>
        <v>191237.75999999998</v>
      </c>
      <c r="CO189" s="275">
        <f t="shared" ca="1" si="114"/>
        <v>185068.79999999996</v>
      </c>
      <c r="CP189" s="275">
        <f t="shared" ca="1" si="114"/>
        <v>191237.75999999998</v>
      </c>
      <c r="CQ189" s="275">
        <f t="shared" ca="1" si="114"/>
        <v>191237.75999999998</v>
      </c>
      <c r="CR189" s="275">
        <f t="shared" ca="1" si="114"/>
        <v>172730.88000000003</v>
      </c>
      <c r="CS189" s="275">
        <f t="shared" ca="1" si="114"/>
        <v>191237.75999999998</v>
      </c>
      <c r="CT189" s="275">
        <f t="shared" ca="1" si="114"/>
        <v>185068.79999999996</v>
      </c>
      <c r="CU189" s="275">
        <f t="shared" ca="1" si="114"/>
        <v>191237.75999999998</v>
      </c>
      <c r="CV189" s="275">
        <f t="shared" ca="1" si="114"/>
        <v>185068.79999999996</v>
      </c>
      <c r="CW189" s="275">
        <f t="shared" ca="1" si="114"/>
        <v>191237.75999999998</v>
      </c>
      <c r="CX189" s="275">
        <f t="shared" ca="1" si="114"/>
        <v>191237.75999999998</v>
      </c>
      <c r="CY189" s="275">
        <f t="shared" ca="1" si="114"/>
        <v>185068.79999999996</v>
      </c>
      <c r="CZ189" s="275">
        <f t="shared" ca="1" si="114"/>
        <v>191237.75999999998</v>
      </c>
      <c r="DA189" s="275">
        <f t="shared" ca="1" si="114"/>
        <v>185068.79999999996</v>
      </c>
      <c r="DB189" s="275">
        <f t="shared" ca="1" si="114"/>
        <v>191237.75999999998</v>
      </c>
    </row>
    <row r="190" spans="1:106">
      <c r="A190" s="151"/>
      <c r="C190" s="34"/>
      <c r="E190" s="69"/>
      <c r="F190" s="69"/>
      <c r="G190" s="54"/>
      <c r="H190" s="264"/>
      <c r="I190" s="29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5"/>
      <c r="AW190" s="205"/>
      <c r="AX190" s="205"/>
      <c r="AY190" s="205"/>
      <c r="AZ190" s="205"/>
      <c r="BA190" s="205"/>
      <c r="BB190" s="205"/>
      <c r="BC190" s="205"/>
      <c r="BD190" s="205"/>
      <c r="BE190" s="205"/>
      <c r="BF190" s="205"/>
      <c r="BG190" s="205"/>
      <c r="BH190" s="205"/>
      <c r="BI190" s="205"/>
      <c r="BJ190" s="205"/>
      <c r="BK190" s="205"/>
      <c r="BL190" s="205"/>
      <c r="BM190" s="205"/>
      <c r="BN190" s="205"/>
      <c r="BO190" s="205"/>
      <c r="BP190" s="247"/>
      <c r="BQ190" s="247"/>
      <c r="BR190" s="247"/>
      <c r="BS190" s="247"/>
      <c r="BT190" s="247"/>
      <c r="BU190" s="247"/>
      <c r="BV190" s="247"/>
      <c r="BW190" s="247"/>
      <c r="BX190" s="247"/>
      <c r="BY190" s="247"/>
      <c r="BZ190" s="247"/>
      <c r="CA190" s="247"/>
      <c r="CB190" s="247"/>
      <c r="CC190" s="247"/>
      <c r="CD190" s="247"/>
      <c r="CE190" s="247"/>
      <c r="CF190" s="247"/>
      <c r="CG190" s="247"/>
      <c r="CH190" s="247"/>
      <c r="CI190" s="247"/>
      <c r="CJ190" s="247"/>
      <c r="CK190" s="247"/>
      <c r="CL190" s="247"/>
      <c r="CM190" s="247"/>
      <c r="CN190" s="247"/>
      <c r="CO190" s="247"/>
      <c r="CP190" s="247"/>
      <c r="CQ190" s="247"/>
      <c r="CR190" s="247"/>
      <c r="CS190" s="247"/>
      <c r="CT190" s="247"/>
      <c r="CU190" s="247"/>
      <c r="CV190" s="247"/>
      <c r="CW190" s="247"/>
      <c r="CX190" s="247"/>
      <c r="CY190" s="247"/>
      <c r="CZ190" s="247"/>
      <c r="DA190" s="247"/>
      <c r="DB190" s="247"/>
    </row>
    <row r="191" spans="1:106" ht="13">
      <c r="A191" s="151"/>
      <c r="C191" s="23" t="str">
        <f>C58</f>
        <v>B200</v>
      </c>
      <c r="H191" s="264"/>
      <c r="I191" s="29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  <c r="AC191" s="153"/>
      <c r="AD191" s="153"/>
      <c r="AE191" s="153"/>
      <c r="AF191" s="153"/>
      <c r="AG191" s="153"/>
      <c r="AH191" s="153"/>
      <c r="AI191" s="153"/>
      <c r="AJ191" s="153"/>
      <c r="AK191" s="153"/>
      <c r="AL191" s="153"/>
      <c r="AM191" s="153"/>
      <c r="AN191" s="153"/>
      <c r="AO191" s="153"/>
      <c r="AP191" s="153"/>
      <c r="AQ191" s="153"/>
      <c r="AR191" s="153"/>
      <c r="AS191" s="153"/>
      <c r="AT191" s="153"/>
      <c r="AU191" s="153"/>
      <c r="AV191" s="153"/>
      <c r="AW191" s="153"/>
      <c r="AX191" s="153"/>
      <c r="AY191" s="153"/>
      <c r="AZ191" s="153"/>
      <c r="BA191" s="153"/>
      <c r="BB191" s="153"/>
      <c r="BC191" s="153"/>
      <c r="BD191" s="153"/>
      <c r="BE191" s="153"/>
      <c r="BF191" s="153"/>
      <c r="BG191" s="153"/>
      <c r="BH191" s="153"/>
      <c r="BI191" s="153"/>
      <c r="BJ191" s="153"/>
      <c r="BK191" s="153"/>
      <c r="BL191" s="153"/>
      <c r="BM191" s="153"/>
      <c r="BN191" s="153"/>
      <c r="BO191" s="153"/>
      <c r="BP191" s="153"/>
      <c r="BQ191" s="153"/>
      <c r="BR191" s="153"/>
      <c r="BS191" s="153"/>
      <c r="BT191" s="153"/>
      <c r="BU191" s="153"/>
      <c r="BV191" s="153"/>
      <c r="BW191" s="153"/>
      <c r="BX191" s="153"/>
      <c r="BY191" s="153"/>
      <c r="BZ191" s="153"/>
      <c r="CA191" s="153"/>
      <c r="CB191" s="153"/>
      <c r="CC191" s="153"/>
      <c r="CD191" s="153"/>
      <c r="CE191" s="153"/>
      <c r="CF191" s="153"/>
      <c r="CG191" s="153"/>
      <c r="CH191" s="153"/>
      <c r="CI191" s="153"/>
      <c r="CJ191" s="153"/>
      <c r="CK191" s="153"/>
      <c r="CL191" s="153"/>
      <c r="CM191" s="153"/>
      <c r="CN191" s="153"/>
      <c r="CO191" s="153"/>
      <c r="CP191" s="153"/>
      <c r="CQ191" s="153"/>
      <c r="CR191" s="153"/>
      <c r="CS191" s="153"/>
      <c r="CT191" s="153"/>
      <c r="CU191" s="153"/>
      <c r="CV191" s="153"/>
      <c r="CW191" s="153"/>
      <c r="CX191" s="153"/>
      <c r="CY191" s="153"/>
      <c r="CZ191" s="153"/>
      <c r="DA191" s="153"/>
      <c r="DB191" s="153"/>
    </row>
    <row r="192" spans="1:106" ht="13">
      <c r="A192" s="151"/>
      <c r="C192" s="14"/>
      <c r="G192" s="12"/>
      <c r="H192" s="264"/>
      <c r="I192" s="29"/>
      <c r="J192" s="271"/>
      <c r="K192" s="271"/>
      <c r="L192" s="271"/>
      <c r="M192" s="271"/>
      <c r="N192" s="271"/>
      <c r="O192" s="271"/>
      <c r="P192" s="271"/>
      <c r="Q192" s="271"/>
      <c r="R192" s="271"/>
      <c r="S192" s="271"/>
      <c r="T192" s="271"/>
      <c r="U192" s="271"/>
      <c r="V192" s="271"/>
      <c r="W192" s="271"/>
      <c r="X192" s="271"/>
      <c r="Y192" s="271"/>
      <c r="Z192" s="271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1"/>
      <c r="AL192" s="271"/>
      <c r="AM192" s="271"/>
      <c r="AN192" s="271"/>
      <c r="AO192" s="271"/>
      <c r="AP192" s="271"/>
      <c r="AQ192" s="271"/>
      <c r="AR192" s="271"/>
      <c r="AS192" s="271"/>
      <c r="AT192" s="271"/>
      <c r="AU192" s="271"/>
      <c r="AV192" s="271"/>
      <c r="AW192" s="271"/>
      <c r="AX192" s="271"/>
      <c r="AY192" s="271"/>
      <c r="AZ192" s="271"/>
      <c r="BA192" s="271"/>
      <c r="BB192" s="271"/>
      <c r="BC192" s="271"/>
      <c r="BD192" s="271"/>
      <c r="BE192" s="271"/>
      <c r="BF192" s="271"/>
      <c r="BG192" s="271"/>
      <c r="BH192" s="271"/>
      <c r="BI192" s="271"/>
      <c r="BJ192" s="271"/>
      <c r="BK192" s="271"/>
      <c r="BL192" s="271"/>
      <c r="BM192" s="271"/>
      <c r="BN192" s="271"/>
      <c r="BO192" s="271"/>
      <c r="BP192" s="271"/>
      <c r="BQ192" s="271"/>
      <c r="BR192" s="271"/>
      <c r="BS192" s="271"/>
      <c r="BT192" s="271"/>
      <c r="BU192" s="271"/>
      <c r="BV192" s="271"/>
      <c r="BW192" s="271"/>
      <c r="BX192" s="271"/>
      <c r="BY192" s="271"/>
      <c r="BZ192" s="271"/>
      <c r="CA192" s="271"/>
      <c r="CB192" s="271"/>
      <c r="CC192" s="271"/>
      <c r="CD192" s="271"/>
      <c r="CE192" s="271"/>
      <c r="CF192" s="271"/>
      <c r="CG192" s="271"/>
      <c r="CH192" s="271"/>
      <c r="CI192" s="271"/>
      <c r="CJ192" s="271"/>
      <c r="CK192" s="271"/>
      <c r="CL192" s="271"/>
      <c r="CM192" s="271"/>
      <c r="CN192" s="271"/>
      <c r="CO192" s="271"/>
      <c r="CP192" s="271"/>
      <c r="CQ192" s="271"/>
      <c r="CR192" s="271"/>
      <c r="CS192" s="271"/>
      <c r="CT192" s="271"/>
      <c r="CU192" s="271"/>
      <c r="CV192" s="271"/>
      <c r="CW192" s="271"/>
      <c r="CX192" s="271"/>
      <c r="CY192" s="271"/>
      <c r="CZ192" s="271"/>
      <c r="DA192" s="271"/>
      <c r="DB192" s="271"/>
    </row>
    <row r="193" spans="1:106">
      <c r="A193" s="151"/>
      <c r="C193" s="22" t="s">
        <v>85</v>
      </c>
      <c r="E193" s="54" t="s">
        <v>267</v>
      </c>
      <c r="F193" s="54" t="s">
        <v>271</v>
      </c>
      <c r="G193" s="54"/>
      <c r="H193" s="264" t="s">
        <v>287</v>
      </c>
      <c r="I193" s="29"/>
      <c r="J193" s="247"/>
      <c r="K193" s="247"/>
      <c r="L193" s="247"/>
      <c r="M193" s="247"/>
      <c r="N193" s="247"/>
      <c r="O193" s="247"/>
      <c r="P193" s="247"/>
      <c r="Q193" s="247"/>
      <c r="R193" s="247"/>
      <c r="S193" s="247"/>
      <c r="T193" s="247"/>
      <c r="U193" s="247"/>
      <c r="V193" s="247"/>
      <c r="W193" s="247"/>
      <c r="X193" s="247"/>
      <c r="Y193" s="247"/>
      <c r="Z193" s="247"/>
      <c r="AA193" s="247"/>
      <c r="AB193" s="247"/>
      <c r="AC193" s="247"/>
      <c r="AD193" s="247"/>
      <c r="AE193" s="247"/>
      <c r="AF193" s="247"/>
      <c r="AG193" s="247"/>
      <c r="AH193" s="247"/>
      <c r="AI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  <c r="BB193" s="247"/>
      <c r="BC193" s="247"/>
      <c r="BD193" s="247"/>
      <c r="BE193" s="247"/>
      <c r="BF193" s="247"/>
      <c r="BG193" s="247"/>
      <c r="BH193" s="247"/>
      <c r="BI193" s="247"/>
      <c r="BJ193" s="247"/>
      <c r="BK193" s="247"/>
      <c r="BL193" s="247"/>
      <c r="BM193" s="247"/>
      <c r="BN193" s="247"/>
      <c r="BO193" s="247"/>
      <c r="BP193" s="247"/>
      <c r="BQ193" s="247"/>
      <c r="BR193" s="247"/>
      <c r="BS193" s="247"/>
      <c r="BT193" s="247"/>
      <c r="BU193" s="247"/>
      <c r="BV193" s="247"/>
      <c r="BW193" s="247"/>
      <c r="BX193" s="247"/>
      <c r="BY193" s="247"/>
      <c r="BZ193" s="247"/>
      <c r="CA193" s="247"/>
      <c r="CB193" s="247"/>
      <c r="CC193" s="247"/>
      <c r="CD193" s="247"/>
      <c r="CE193" s="247"/>
      <c r="CF193" s="247"/>
      <c r="CG193" s="247"/>
      <c r="CH193" s="247"/>
      <c r="CI193" s="247"/>
      <c r="CJ193" s="247"/>
      <c r="CK193" s="247"/>
      <c r="CL193" s="247"/>
      <c r="CM193" s="247"/>
      <c r="CN193" s="247"/>
      <c r="CO193" s="247"/>
      <c r="CP193" s="247"/>
      <c r="CQ193" s="247"/>
      <c r="CR193" s="247"/>
      <c r="CS193" s="247"/>
      <c r="CT193" s="247"/>
      <c r="CU193" s="247"/>
      <c r="CV193" s="247"/>
      <c r="CW193" s="247"/>
      <c r="CX193" s="247"/>
      <c r="CY193" s="247"/>
      <c r="CZ193" s="247"/>
      <c r="DA193" s="247"/>
      <c r="DB193" s="247"/>
    </row>
    <row r="194" spans="1:106">
      <c r="A194" s="151"/>
      <c r="C194" s="34" t="s">
        <v>316</v>
      </c>
      <c r="E194" s="70">
        <f>Inputs!H128</f>
        <v>0.2</v>
      </c>
      <c r="F194" s="70">
        <f>Inputs!K128</f>
        <v>0.8</v>
      </c>
      <c r="G194" s="54" t="s">
        <v>83</v>
      </c>
      <c r="H194" s="272">
        <f ca="1">IFERROR(SUM($J194:$DB194)/(SUM($J$131:$DB$131)*E194),0)</f>
        <v>2.853588811841024</v>
      </c>
      <c r="I194" s="29"/>
      <c r="J194" s="212">
        <f ca="1">(J$131*INDEX('Term Pricing'!$K$713:$K$892,MATCH('Project 3'!J$8,'Term Pricing'!$C$713:$C$892,0))*$E194*$F194)+(J$131*INDEX('Term Pricing'!$L$713:$L$892,MATCH('Project 3'!J$8,'Term Pricing'!$C$713:$C$892,0))*$E194*(1-$F194))</f>
        <v>0</v>
      </c>
      <c r="K194" s="212">
        <f ca="1">(K$131*INDEX('Term Pricing'!$K$713:$K$892,MATCH('Project 3'!K$8,'Term Pricing'!$C$713:$C$892,0))*$E194*$F194)+(K$131*INDEX('Term Pricing'!$L$713:$L$892,MATCH('Project 3'!K$8,'Term Pricing'!$C$713:$C$892,0))*$E194*(1-$F194))</f>
        <v>0</v>
      </c>
      <c r="L194" s="212">
        <f ca="1">(L$131*INDEX('Term Pricing'!$K$713:$K$892,MATCH('Project 3'!L$8,'Term Pricing'!$C$713:$C$892,0))*$E194*$F194)+(L$131*INDEX('Term Pricing'!$L$713:$L$892,MATCH('Project 3'!L$8,'Term Pricing'!$C$713:$C$892,0))*$E194*(1-$F194))</f>
        <v>0</v>
      </c>
      <c r="M194" s="212">
        <f ca="1">(M$131*INDEX('Term Pricing'!$K$713:$K$892,MATCH('Project 3'!M$8,'Term Pricing'!$C$713:$C$892,0))*$E194*$F194)+(M$131*INDEX('Term Pricing'!$L$713:$L$892,MATCH('Project 3'!M$8,'Term Pricing'!$C$713:$C$892,0))*$E194*(1-$F194))</f>
        <v>0</v>
      </c>
      <c r="N194" s="212">
        <f ca="1">(N$131*INDEX('Term Pricing'!$K$713:$K$892,MATCH('Project 3'!N$8,'Term Pricing'!$C$713:$C$892,0))*$E194*$F194)+(N$131*INDEX('Term Pricing'!$L$713:$L$892,MATCH('Project 3'!N$8,'Term Pricing'!$C$713:$C$892,0))*$E194*(1-$F194))</f>
        <v>135952.13521853325</v>
      </c>
      <c r="O194" s="212">
        <f ca="1">(O$131*INDEX('Term Pricing'!$K$713:$K$892,MATCH('Project 3'!O$8,'Term Pricing'!$C$713:$C$892,0))*$E194*$F194)+(O$131*INDEX('Term Pricing'!$L$713:$L$892,MATCH('Project 3'!O$8,'Term Pricing'!$C$713:$C$892,0))*$E194*(1-$F194))</f>
        <v>133411.23276938053</v>
      </c>
      <c r="P194" s="212">
        <f ca="1">(P$131*INDEX('Term Pricing'!$K$713:$K$892,MATCH('Project 3'!P$8,'Term Pricing'!$C$713:$C$892,0))*$E194*$F194)+(P$131*INDEX('Term Pricing'!$L$713:$L$892,MATCH('Project 3'!P$8,'Term Pricing'!$C$713:$C$892,0))*$E194*(1-$F194))</f>
        <v>122457.14502508167</v>
      </c>
      <c r="Q194" s="212">
        <f ca="1">(Q$131*INDEX('Term Pricing'!$K$713:$K$892,MATCH('Project 3'!Q$8,'Term Pricing'!$C$713:$C$892,0))*$E194*$F194)+(Q$131*INDEX('Term Pricing'!$L$713:$L$892,MATCH('Project 3'!Q$8,'Term Pricing'!$C$713:$C$892,0))*$E194*(1-$F194))</f>
        <v>119873.50467020237</v>
      </c>
      <c r="R194" s="212">
        <f ca="1">(R$131*INDEX('Term Pricing'!$K$713:$K$892,MATCH('Project 3'!R$8,'Term Pricing'!$C$713:$C$892,0))*$E194*$F194)+(R$131*INDEX('Term Pricing'!$L$713:$L$892,MATCH('Project 3'!R$8,'Term Pricing'!$C$713:$C$892,0))*$E194*(1-$F194))</f>
        <v>113673.8352770084</v>
      </c>
      <c r="S194" s="212">
        <f ca="1">(S$131*INDEX('Term Pricing'!$K$713:$K$892,MATCH('Project 3'!S$8,'Term Pricing'!$C$713:$C$892,0))*$E194*$F194)+(S$131*INDEX('Term Pricing'!$L$713:$L$892,MATCH('Project 3'!S$8,'Term Pricing'!$C$713:$C$892,0))*$E194*(1-$F194))</f>
        <v>104640.92680704227</v>
      </c>
      <c r="T194" s="212">
        <f ca="1">(T$131*INDEX('Term Pricing'!$K$713:$K$892,MATCH('Project 3'!T$8,'Term Pricing'!$C$713:$C$892,0))*$E194*$F194)+(T$131*INDEX('Term Pricing'!$L$713:$L$892,MATCH('Project 3'!T$8,'Term Pricing'!$C$713:$C$892,0))*$E194*(1-$F194))</f>
        <v>102778.63779909826</v>
      </c>
      <c r="U194" s="212">
        <f ca="1">(U$131*INDEX('Term Pricing'!$K$713:$K$892,MATCH('Project 3'!U$8,'Term Pricing'!$C$713:$C$892,0))*$E194*$F194)+(U$131*INDEX('Term Pricing'!$L$713:$L$892,MATCH('Project 3'!U$8,'Term Pricing'!$C$713:$C$892,0))*$E194*(1-$F194))</f>
        <v>94475.559558798748</v>
      </c>
      <c r="V194" s="212">
        <f ca="1">(V$131*INDEX('Term Pricing'!$K$713:$K$892,MATCH('Project 3'!V$8,'Term Pricing'!$C$713:$C$892,0))*$E194*$F194)+(V$131*INDEX('Term Pricing'!$L$713:$L$892,MATCH('Project 3'!V$8,'Term Pricing'!$C$713:$C$892,0))*$E194*(1-$F194))</f>
        <v>92668.333073909249</v>
      </c>
      <c r="W194" s="212">
        <f ca="1">(W$131*INDEX('Term Pricing'!$K$713:$K$892,MATCH('Project 3'!W$8,'Term Pricing'!$C$713:$C$892,0))*$E194*$F194)+(W$131*INDEX('Term Pricing'!$L$713:$L$892,MATCH('Project 3'!W$8,'Term Pricing'!$C$713:$C$892,0))*$E194*(1-$F194))</f>
        <v>89994.240000000005</v>
      </c>
      <c r="X194" s="212">
        <f ca="1">(X$131*INDEX('Term Pricing'!$K$713:$K$892,MATCH('Project 3'!X$8,'Term Pricing'!$C$713:$C$892,0))*$E194*$F194)+(X$131*INDEX('Term Pricing'!$L$713:$L$892,MATCH('Project 3'!X$8,'Term Pricing'!$C$713:$C$892,0))*$E194*(1-$F194))</f>
        <v>81285.12000000001</v>
      </c>
      <c r="Y194" s="212">
        <f ca="1">(Y$131*INDEX('Term Pricing'!$K$713:$K$892,MATCH('Project 3'!Y$8,'Term Pricing'!$C$713:$C$892,0))*$E194*$F194)+(Y$131*INDEX('Term Pricing'!$L$713:$L$892,MATCH('Project 3'!Y$8,'Term Pricing'!$C$713:$C$892,0))*$E194*(1-$F194))</f>
        <v>89994.240000000005</v>
      </c>
      <c r="Z194" s="212">
        <f ca="1">(Z$131*INDEX('Term Pricing'!$K$713:$K$892,MATCH('Project 3'!Z$8,'Term Pricing'!$C$713:$C$892,0))*$E194*$F194)+(Z$131*INDEX('Term Pricing'!$L$713:$L$892,MATCH('Project 3'!Z$8,'Term Pricing'!$C$713:$C$892,0))*$E194*(1-$F194))</f>
        <v>87091.199999999997</v>
      </c>
      <c r="AA194" s="212">
        <f ca="1">(AA$131*INDEX('Term Pricing'!$K$713:$K$892,MATCH('Project 3'!AA$8,'Term Pricing'!$C$713:$C$892,0))*$E194*$F194)+(AA$131*INDEX('Term Pricing'!$L$713:$L$892,MATCH('Project 3'!AA$8,'Term Pricing'!$C$713:$C$892,0))*$E194*(1-$F194))</f>
        <v>89994.240000000005</v>
      </c>
      <c r="AB194" s="212">
        <f ca="1">(AB$131*INDEX('Term Pricing'!$K$713:$K$892,MATCH('Project 3'!AB$8,'Term Pricing'!$C$713:$C$892,0))*$E194*$F194)+(AB$131*INDEX('Term Pricing'!$L$713:$L$892,MATCH('Project 3'!AB$8,'Term Pricing'!$C$713:$C$892,0))*$E194*(1-$F194))</f>
        <v>87091.199999999997</v>
      </c>
      <c r="AC194" s="212">
        <f ca="1">(AC$131*INDEX('Term Pricing'!$K$713:$K$892,MATCH('Project 3'!AC$8,'Term Pricing'!$C$713:$C$892,0))*$E194*$F194)+(AC$131*INDEX('Term Pricing'!$L$713:$L$892,MATCH('Project 3'!AC$8,'Term Pricing'!$C$713:$C$892,0))*$E194*(1-$F194))</f>
        <v>89994.240000000005</v>
      </c>
      <c r="AD194" s="212">
        <f ca="1">(AD$131*INDEX('Term Pricing'!$K$713:$K$892,MATCH('Project 3'!AD$8,'Term Pricing'!$C$713:$C$892,0))*$E194*$F194)+(AD$131*INDEX('Term Pricing'!$L$713:$L$892,MATCH('Project 3'!AD$8,'Term Pricing'!$C$713:$C$892,0))*$E194*(1-$F194))</f>
        <v>89994.240000000005</v>
      </c>
      <c r="AE194" s="212">
        <f ca="1">(AE$131*INDEX('Term Pricing'!$K$713:$K$892,MATCH('Project 3'!AE$8,'Term Pricing'!$C$713:$C$892,0))*$E194*$F194)+(AE$131*INDEX('Term Pricing'!$L$713:$L$892,MATCH('Project 3'!AE$8,'Term Pricing'!$C$713:$C$892,0))*$E194*(1-$F194))</f>
        <v>87091.199999999997</v>
      </c>
      <c r="AF194" s="212">
        <f ca="1">(AF$131*INDEX('Term Pricing'!$K$713:$K$892,MATCH('Project 3'!AF$8,'Term Pricing'!$C$713:$C$892,0))*$E194*$F194)+(AF$131*INDEX('Term Pricing'!$L$713:$L$892,MATCH('Project 3'!AF$8,'Term Pricing'!$C$713:$C$892,0))*$E194*(1-$F194))</f>
        <v>89994.240000000005</v>
      </c>
      <c r="AG194" s="212">
        <f ca="1">(AG$131*INDEX('Term Pricing'!$K$713:$K$892,MATCH('Project 3'!AG$8,'Term Pricing'!$C$713:$C$892,0))*$E194*$F194)+(AG$131*INDEX('Term Pricing'!$L$713:$L$892,MATCH('Project 3'!AG$8,'Term Pricing'!$C$713:$C$892,0))*$E194*(1-$F194))</f>
        <v>87091.199999999997</v>
      </c>
      <c r="AH194" s="212">
        <f ca="1">(AH$131*INDEX('Term Pricing'!$K$713:$K$892,MATCH('Project 3'!AH$8,'Term Pricing'!$C$713:$C$892,0))*$E194*$F194)+(AH$131*INDEX('Term Pricing'!$L$713:$L$892,MATCH('Project 3'!AH$8,'Term Pricing'!$C$713:$C$892,0))*$E194*(1-$F194))</f>
        <v>89994.240000000005</v>
      </c>
      <c r="AI194" s="212">
        <f ca="1">(AI$131*INDEX('Term Pricing'!$K$713:$K$892,MATCH('Project 3'!AI$8,'Term Pricing'!$C$713:$C$892,0))*$E194*$F194)+(AI$131*INDEX('Term Pricing'!$L$713:$L$892,MATCH('Project 3'!AI$8,'Term Pricing'!$C$713:$C$892,0))*$E194*(1-$F194))</f>
        <v>89994.240000000005</v>
      </c>
      <c r="AJ194" s="212">
        <f ca="1">(AJ$131*INDEX('Term Pricing'!$K$713:$K$892,MATCH('Project 3'!AJ$8,'Term Pricing'!$C$713:$C$892,0))*$E194*$F194)+(AJ$131*INDEX('Term Pricing'!$L$713:$L$892,MATCH('Project 3'!AJ$8,'Term Pricing'!$C$713:$C$892,0))*$E194*(1-$F194))</f>
        <v>81285.12000000001</v>
      </c>
      <c r="AK194" s="212">
        <f ca="1">(AK$131*INDEX('Term Pricing'!$K$713:$K$892,MATCH('Project 3'!AK$8,'Term Pricing'!$C$713:$C$892,0))*$E194*$F194)+(AK$131*INDEX('Term Pricing'!$L$713:$L$892,MATCH('Project 3'!AK$8,'Term Pricing'!$C$713:$C$892,0))*$E194*(1-$F194))</f>
        <v>89994.240000000005</v>
      </c>
      <c r="AL194" s="212">
        <f ca="1">(AL$131*INDEX('Term Pricing'!$K$713:$K$892,MATCH('Project 3'!AL$8,'Term Pricing'!$C$713:$C$892,0))*$E194*$F194)+(AL$131*INDEX('Term Pricing'!$L$713:$L$892,MATCH('Project 3'!AL$8,'Term Pricing'!$C$713:$C$892,0))*$E194*(1-$F194))</f>
        <v>87091.199999999997</v>
      </c>
      <c r="AM194" s="212">
        <f ca="1">(AM$131*INDEX('Term Pricing'!$K$713:$K$892,MATCH('Project 3'!AM$8,'Term Pricing'!$C$713:$C$892,0))*$E194*$F194)+(AM$131*INDEX('Term Pricing'!$L$713:$L$892,MATCH('Project 3'!AM$8,'Term Pricing'!$C$713:$C$892,0))*$E194*(1-$F194))</f>
        <v>89994.240000000005</v>
      </c>
      <c r="AN194" s="212">
        <f ca="1">(AN$131*INDEX('Term Pricing'!$K$713:$K$892,MATCH('Project 3'!AN$8,'Term Pricing'!$C$713:$C$892,0))*$E194*$F194)+(AN$131*INDEX('Term Pricing'!$L$713:$L$892,MATCH('Project 3'!AN$8,'Term Pricing'!$C$713:$C$892,0))*$E194*(1-$F194))</f>
        <v>87091.199999999997</v>
      </c>
      <c r="AO194" s="212">
        <f ca="1">(AO$131*INDEX('Term Pricing'!$K$713:$K$892,MATCH('Project 3'!AO$8,'Term Pricing'!$C$713:$C$892,0))*$E194*$F194)+(AO$131*INDEX('Term Pricing'!$L$713:$L$892,MATCH('Project 3'!AO$8,'Term Pricing'!$C$713:$C$892,0))*$E194*(1-$F194))</f>
        <v>89994.240000000005</v>
      </c>
      <c r="AP194" s="212">
        <f ca="1">(AP$131*INDEX('Term Pricing'!$K$713:$K$892,MATCH('Project 3'!AP$8,'Term Pricing'!$C$713:$C$892,0))*$E194*$F194)+(AP$131*INDEX('Term Pricing'!$L$713:$L$892,MATCH('Project 3'!AP$8,'Term Pricing'!$C$713:$C$892,0))*$E194*(1-$F194))</f>
        <v>89994.240000000005</v>
      </c>
      <c r="AQ194" s="212">
        <f ca="1">(AQ$131*INDEX('Term Pricing'!$K$713:$K$892,MATCH('Project 3'!AQ$8,'Term Pricing'!$C$713:$C$892,0))*$E194*$F194)+(AQ$131*INDEX('Term Pricing'!$L$713:$L$892,MATCH('Project 3'!AQ$8,'Term Pricing'!$C$713:$C$892,0))*$E194*(1-$F194))</f>
        <v>87091.199999999997</v>
      </c>
      <c r="AR194" s="212">
        <f ca="1">(AR$131*INDEX('Term Pricing'!$K$713:$K$892,MATCH('Project 3'!AR$8,'Term Pricing'!$C$713:$C$892,0))*$E194*$F194)+(AR$131*INDEX('Term Pricing'!$L$713:$L$892,MATCH('Project 3'!AR$8,'Term Pricing'!$C$713:$C$892,0))*$E194*(1-$F194))</f>
        <v>89994.240000000005</v>
      </c>
      <c r="AS194" s="212">
        <f ca="1">(AS$131*INDEX('Term Pricing'!$K$713:$K$892,MATCH('Project 3'!AS$8,'Term Pricing'!$C$713:$C$892,0))*$E194*$F194)+(AS$131*INDEX('Term Pricing'!$L$713:$L$892,MATCH('Project 3'!AS$8,'Term Pricing'!$C$713:$C$892,0))*$E194*(1-$F194))</f>
        <v>87091.199999999997</v>
      </c>
      <c r="AT194" s="212">
        <f ca="1">(AT$131*INDEX('Term Pricing'!$K$713:$K$892,MATCH('Project 3'!AT$8,'Term Pricing'!$C$713:$C$892,0))*$E194*$F194)+(AT$131*INDEX('Term Pricing'!$L$713:$L$892,MATCH('Project 3'!AT$8,'Term Pricing'!$C$713:$C$892,0))*$E194*(1-$F194))</f>
        <v>89994.240000000005</v>
      </c>
      <c r="AU194" s="212">
        <f ca="1">(AU$131*INDEX('Term Pricing'!$K$713:$K$892,MATCH('Project 3'!AU$8,'Term Pricing'!$C$713:$C$892,0))*$E194*$F194)+(AU$131*INDEX('Term Pricing'!$L$713:$L$892,MATCH('Project 3'!AU$8,'Term Pricing'!$C$713:$C$892,0))*$E194*(1-$F194))</f>
        <v>89994.240000000005</v>
      </c>
      <c r="AV194" s="212">
        <f ca="1">(AV$131*INDEX('Term Pricing'!$K$713:$K$892,MATCH('Project 3'!AV$8,'Term Pricing'!$C$713:$C$892,0))*$E194*$F194)+(AV$131*INDEX('Term Pricing'!$L$713:$L$892,MATCH('Project 3'!AV$8,'Term Pricing'!$C$713:$C$892,0))*$E194*(1-$F194))</f>
        <v>81285.12000000001</v>
      </c>
      <c r="AW194" s="212">
        <f ca="1">(AW$131*INDEX('Term Pricing'!$K$713:$K$892,MATCH('Project 3'!AW$8,'Term Pricing'!$C$713:$C$892,0))*$E194*$F194)+(AW$131*INDEX('Term Pricing'!$L$713:$L$892,MATCH('Project 3'!AW$8,'Term Pricing'!$C$713:$C$892,0))*$E194*(1-$F194))</f>
        <v>89994.240000000005</v>
      </c>
      <c r="AX194" s="212">
        <f ca="1">(AX$131*INDEX('Term Pricing'!$K$713:$K$892,MATCH('Project 3'!AX$8,'Term Pricing'!$C$713:$C$892,0))*$E194*$F194)+(AX$131*INDEX('Term Pricing'!$L$713:$L$892,MATCH('Project 3'!AX$8,'Term Pricing'!$C$713:$C$892,0))*$E194*(1-$F194))</f>
        <v>145152</v>
      </c>
      <c r="AY194" s="212">
        <f ca="1">(AY$131*INDEX('Term Pricing'!$K$713:$K$892,MATCH('Project 3'!AY$8,'Term Pricing'!$C$713:$C$892,0))*$E194*$F194)+(AY$131*INDEX('Term Pricing'!$L$713:$L$892,MATCH('Project 3'!AY$8,'Term Pricing'!$C$713:$C$892,0))*$E194*(1-$F194))</f>
        <v>149990.39999999999</v>
      </c>
      <c r="AZ194" s="212">
        <f ca="1">(AZ$131*INDEX('Term Pricing'!$K$713:$K$892,MATCH('Project 3'!AZ$8,'Term Pricing'!$C$713:$C$892,0))*$E194*$F194)+(AZ$131*INDEX('Term Pricing'!$L$713:$L$892,MATCH('Project 3'!AZ$8,'Term Pricing'!$C$713:$C$892,0))*$E194*(1-$F194))</f>
        <v>145152</v>
      </c>
      <c r="BA194" s="212">
        <f ca="1">(BA$131*INDEX('Term Pricing'!$K$713:$K$892,MATCH('Project 3'!BA$8,'Term Pricing'!$C$713:$C$892,0))*$E194*$F194)+(BA$131*INDEX('Term Pricing'!$L$713:$L$892,MATCH('Project 3'!BA$8,'Term Pricing'!$C$713:$C$892,0))*$E194*(1-$F194))</f>
        <v>149990.39999999999</v>
      </c>
      <c r="BB194" s="212">
        <f ca="1">(BB$131*INDEX('Term Pricing'!$K$713:$K$892,MATCH('Project 3'!BB$8,'Term Pricing'!$C$713:$C$892,0))*$E194*$F194)+(BB$131*INDEX('Term Pricing'!$L$713:$L$892,MATCH('Project 3'!BB$8,'Term Pricing'!$C$713:$C$892,0))*$E194*(1-$F194))</f>
        <v>149990.39999999999</v>
      </c>
      <c r="BC194" s="212">
        <f ca="1">(BC$131*INDEX('Term Pricing'!$K$713:$K$892,MATCH('Project 3'!BC$8,'Term Pricing'!$C$713:$C$892,0))*$E194*$F194)+(BC$131*INDEX('Term Pricing'!$L$713:$L$892,MATCH('Project 3'!BC$8,'Term Pricing'!$C$713:$C$892,0))*$E194*(1-$F194))</f>
        <v>145152</v>
      </c>
      <c r="BD194" s="212">
        <f ca="1">(BD$131*INDEX('Term Pricing'!$K$713:$K$892,MATCH('Project 3'!BD$8,'Term Pricing'!$C$713:$C$892,0))*$E194*$F194)+(BD$131*INDEX('Term Pricing'!$L$713:$L$892,MATCH('Project 3'!BD$8,'Term Pricing'!$C$713:$C$892,0))*$E194*(1-$F194))</f>
        <v>149990.39999999999</v>
      </c>
      <c r="BE194" s="212">
        <f ca="1">(BE$131*INDEX('Term Pricing'!$K$713:$K$892,MATCH('Project 3'!BE$8,'Term Pricing'!$C$713:$C$892,0))*$E194*$F194)+(BE$131*INDEX('Term Pricing'!$L$713:$L$892,MATCH('Project 3'!BE$8,'Term Pricing'!$C$713:$C$892,0))*$E194*(1-$F194))</f>
        <v>145152</v>
      </c>
      <c r="BF194" s="212">
        <f ca="1">(BF$131*INDEX('Term Pricing'!$K$713:$K$892,MATCH('Project 3'!BF$8,'Term Pricing'!$C$713:$C$892,0))*$E194*$F194)+(BF$131*INDEX('Term Pricing'!$L$713:$L$892,MATCH('Project 3'!BF$8,'Term Pricing'!$C$713:$C$892,0))*$E194*(1-$F194))</f>
        <v>149990.39999999999</v>
      </c>
      <c r="BG194" s="212">
        <f ca="1">(BG$131*INDEX('Term Pricing'!$K$713:$K$892,MATCH('Project 3'!BG$8,'Term Pricing'!$C$713:$C$892,0))*$E194*$F194)+(BG$131*INDEX('Term Pricing'!$L$713:$L$892,MATCH('Project 3'!BG$8,'Term Pricing'!$C$713:$C$892,0))*$E194*(1-$F194))</f>
        <v>149990.39999999999</v>
      </c>
      <c r="BH194" s="212">
        <f ca="1">(BH$131*INDEX('Term Pricing'!$K$713:$K$892,MATCH('Project 3'!BH$8,'Term Pricing'!$C$713:$C$892,0))*$E194*$F194)+(BH$131*INDEX('Term Pricing'!$L$713:$L$892,MATCH('Project 3'!BH$8,'Term Pricing'!$C$713:$C$892,0))*$E194*(1-$F194))</f>
        <v>140313.60000000001</v>
      </c>
      <c r="BI194" s="212">
        <f ca="1">(BI$131*INDEX('Term Pricing'!$K$713:$K$892,MATCH('Project 3'!BI$8,'Term Pricing'!$C$713:$C$892,0))*$E194*$F194)+(BI$131*INDEX('Term Pricing'!$L$713:$L$892,MATCH('Project 3'!BI$8,'Term Pricing'!$C$713:$C$892,0))*$E194*(1-$F194))</f>
        <v>149990.39999999999</v>
      </c>
      <c r="BJ194" s="212">
        <f ca="1">(BJ$131*INDEX('Term Pricing'!$K$713:$K$892,MATCH('Project 3'!BJ$8,'Term Pricing'!$C$713:$C$892,0))*$E194*$F194)+(BJ$131*INDEX('Term Pricing'!$L$713:$L$892,MATCH('Project 3'!BJ$8,'Term Pricing'!$C$713:$C$892,0))*$E194*(1-$F194))</f>
        <v>145152</v>
      </c>
      <c r="BK194" s="212">
        <f ca="1">(BK$131*INDEX('Term Pricing'!$K$713:$K$892,MATCH('Project 3'!BK$8,'Term Pricing'!$C$713:$C$892,0))*$E194*$F194)+(BK$131*INDEX('Term Pricing'!$L$713:$L$892,MATCH('Project 3'!BK$8,'Term Pricing'!$C$713:$C$892,0))*$E194*(1-$F194))</f>
        <v>149990.39999999999</v>
      </c>
      <c r="BL194" s="212">
        <f ca="1">(BL$131*INDEX('Term Pricing'!$K$713:$K$892,MATCH('Project 3'!BL$8,'Term Pricing'!$C$713:$C$892,0))*$E194*$F194)+(BL$131*INDEX('Term Pricing'!$L$713:$L$892,MATCH('Project 3'!BL$8,'Term Pricing'!$C$713:$C$892,0))*$E194*(1-$F194))</f>
        <v>145152</v>
      </c>
      <c r="BM194" s="212">
        <f ca="1">(BM$131*INDEX('Term Pricing'!$K$713:$K$892,MATCH('Project 3'!BM$8,'Term Pricing'!$C$713:$C$892,0))*$E194*$F194)+(BM$131*INDEX('Term Pricing'!$L$713:$L$892,MATCH('Project 3'!BM$8,'Term Pricing'!$C$713:$C$892,0))*$E194*(1-$F194))</f>
        <v>149990.39999999999</v>
      </c>
      <c r="BN194" s="212">
        <f ca="1">(BN$131*INDEX('Term Pricing'!$K$713:$K$892,MATCH('Project 3'!BN$8,'Term Pricing'!$C$713:$C$892,0))*$E194*$F194)+(BN$131*INDEX('Term Pricing'!$L$713:$L$892,MATCH('Project 3'!BN$8,'Term Pricing'!$C$713:$C$892,0))*$E194*(1-$F194))</f>
        <v>149990.39999999999</v>
      </c>
      <c r="BO194" s="212">
        <f ca="1">(BO$131*INDEX('Term Pricing'!$K$713:$K$892,MATCH('Project 3'!BO$8,'Term Pricing'!$C$713:$C$892,0))*$E194*$F194)+(BO$131*INDEX('Term Pricing'!$L$713:$L$892,MATCH('Project 3'!BO$8,'Term Pricing'!$C$713:$C$892,0))*$E194*(1-$F194))</f>
        <v>145152</v>
      </c>
      <c r="BP194" s="212">
        <f ca="1">(BP$131*INDEX('Term Pricing'!$K$713:$K$892,MATCH('Project 3'!BP$8,'Term Pricing'!$C$713:$C$892,0))*$E194*$F194)+(BP$131*INDEX('Term Pricing'!$L$713:$L$892,MATCH('Project 3'!BP$8,'Term Pricing'!$C$713:$C$892,0))*$E194*(1-$F194))</f>
        <v>149990.39999999999</v>
      </c>
      <c r="BQ194" s="212">
        <f ca="1">(BQ$131*INDEX('Term Pricing'!$K$713:$K$892,MATCH('Project 3'!BQ$8,'Term Pricing'!$C$713:$C$892,0))*$E194*$F194)+(BQ$131*INDEX('Term Pricing'!$L$713:$L$892,MATCH('Project 3'!BQ$8,'Term Pricing'!$C$713:$C$892,0))*$E194*(1-$F194))</f>
        <v>145152</v>
      </c>
      <c r="BR194" s="212">
        <f ca="1">(BR$131*INDEX('Term Pricing'!$K$713:$K$892,MATCH('Project 3'!BR$8,'Term Pricing'!$C$713:$C$892,0))*$E194*$F194)+(BR$131*INDEX('Term Pricing'!$L$713:$L$892,MATCH('Project 3'!BR$8,'Term Pricing'!$C$713:$C$892,0))*$E194*(1-$F194))</f>
        <v>149990.39999999999</v>
      </c>
      <c r="BS194" s="212">
        <f ca="1">(BS$131*INDEX('Term Pricing'!$K$713:$K$892,MATCH('Project 3'!BS$8,'Term Pricing'!$C$713:$C$892,0))*$E194*$F194)+(BS$131*INDEX('Term Pricing'!$L$713:$L$892,MATCH('Project 3'!BS$8,'Term Pricing'!$C$713:$C$892,0))*$E194*(1-$F194))</f>
        <v>149990.39999999999</v>
      </c>
      <c r="BT194" s="212">
        <f ca="1">(BT$131*INDEX('Term Pricing'!$K$713:$K$892,MATCH('Project 3'!BT$8,'Term Pricing'!$C$713:$C$892,0))*$E194*$F194)+(BT$131*INDEX('Term Pricing'!$L$713:$L$892,MATCH('Project 3'!BT$8,'Term Pricing'!$C$713:$C$892,0))*$E194*(1-$F194))</f>
        <v>135475.20000000001</v>
      </c>
      <c r="BU194" s="212">
        <f ca="1">(BU$131*INDEX('Term Pricing'!$K$713:$K$892,MATCH('Project 3'!BU$8,'Term Pricing'!$C$713:$C$892,0))*$E194*$F194)+(BU$131*INDEX('Term Pricing'!$L$713:$L$892,MATCH('Project 3'!BU$8,'Term Pricing'!$C$713:$C$892,0))*$E194*(1-$F194))</f>
        <v>149990.39999999999</v>
      </c>
      <c r="BV194" s="212">
        <f ca="1">(BV$131*INDEX('Term Pricing'!$K$713:$K$892,MATCH('Project 3'!BV$8,'Term Pricing'!$C$713:$C$892,0))*$E194*$F194)+(BV$131*INDEX('Term Pricing'!$L$713:$L$892,MATCH('Project 3'!BV$8,'Term Pricing'!$C$713:$C$892,0))*$E194*(1-$F194))</f>
        <v>145152</v>
      </c>
      <c r="BW194" s="212">
        <f ca="1">(BW$131*INDEX('Term Pricing'!$K$713:$K$892,MATCH('Project 3'!BW$8,'Term Pricing'!$C$713:$C$892,0))*$E194*$F194)+(BW$131*INDEX('Term Pricing'!$L$713:$L$892,MATCH('Project 3'!BW$8,'Term Pricing'!$C$713:$C$892,0))*$E194*(1-$F194))</f>
        <v>149990.39999999999</v>
      </c>
      <c r="BX194" s="212">
        <f ca="1">(BX$131*INDEX('Term Pricing'!$K$713:$K$892,MATCH('Project 3'!BX$8,'Term Pricing'!$C$713:$C$892,0))*$E194*$F194)+(BX$131*INDEX('Term Pricing'!$L$713:$L$892,MATCH('Project 3'!BX$8,'Term Pricing'!$C$713:$C$892,0))*$E194*(1-$F194))</f>
        <v>145152</v>
      </c>
      <c r="BY194" s="212">
        <f ca="1">(BY$131*INDEX('Term Pricing'!$K$713:$K$892,MATCH('Project 3'!BY$8,'Term Pricing'!$C$713:$C$892,0))*$E194*$F194)+(BY$131*INDEX('Term Pricing'!$L$713:$L$892,MATCH('Project 3'!BY$8,'Term Pricing'!$C$713:$C$892,0))*$E194*(1-$F194))</f>
        <v>149990.39999999999</v>
      </c>
      <c r="BZ194" s="212">
        <f ca="1">(BZ$131*INDEX('Term Pricing'!$K$713:$K$892,MATCH('Project 3'!BZ$8,'Term Pricing'!$C$713:$C$892,0))*$E194*$F194)+(BZ$131*INDEX('Term Pricing'!$L$713:$L$892,MATCH('Project 3'!BZ$8,'Term Pricing'!$C$713:$C$892,0))*$E194*(1-$F194))</f>
        <v>149990.39999999999</v>
      </c>
      <c r="CA194" s="212">
        <f ca="1">(CA$131*INDEX('Term Pricing'!$K$713:$K$892,MATCH('Project 3'!CA$8,'Term Pricing'!$C$713:$C$892,0))*$E194*$F194)+(CA$131*INDEX('Term Pricing'!$L$713:$L$892,MATCH('Project 3'!CA$8,'Term Pricing'!$C$713:$C$892,0))*$E194*(1-$F194))</f>
        <v>145152</v>
      </c>
      <c r="CB194" s="212">
        <f ca="1">(CB$131*INDEX('Term Pricing'!$K$713:$K$892,MATCH('Project 3'!CB$8,'Term Pricing'!$C$713:$C$892,0))*$E194*$F194)+(CB$131*INDEX('Term Pricing'!$L$713:$L$892,MATCH('Project 3'!CB$8,'Term Pricing'!$C$713:$C$892,0))*$E194*(1-$F194))</f>
        <v>149990.39999999999</v>
      </c>
      <c r="CC194" s="212">
        <f ca="1">(CC$131*INDEX('Term Pricing'!$K$713:$K$892,MATCH('Project 3'!CC$8,'Term Pricing'!$C$713:$C$892,0))*$E194*$F194)+(CC$131*INDEX('Term Pricing'!$L$713:$L$892,MATCH('Project 3'!CC$8,'Term Pricing'!$C$713:$C$892,0))*$E194*(1-$F194))</f>
        <v>145152</v>
      </c>
      <c r="CD194" s="212">
        <f ca="1">(CD$131*INDEX('Term Pricing'!$K$713:$K$892,MATCH('Project 3'!CD$8,'Term Pricing'!$C$713:$C$892,0))*$E194*$F194)+(CD$131*INDEX('Term Pricing'!$L$713:$L$892,MATCH('Project 3'!CD$8,'Term Pricing'!$C$713:$C$892,0))*$E194*(1-$F194))</f>
        <v>149990.39999999999</v>
      </c>
      <c r="CE194" s="212">
        <f ca="1">(CE$131*INDEX('Term Pricing'!$K$713:$K$892,MATCH('Project 3'!CE$8,'Term Pricing'!$C$713:$C$892,0))*$E194*$F194)+(CE$131*INDEX('Term Pricing'!$L$713:$L$892,MATCH('Project 3'!CE$8,'Term Pricing'!$C$713:$C$892,0))*$E194*(1-$F194))</f>
        <v>149990.39999999999</v>
      </c>
      <c r="CF194" s="212">
        <f ca="1">(CF$131*INDEX('Term Pricing'!$K$713:$K$892,MATCH('Project 3'!CF$8,'Term Pricing'!$C$713:$C$892,0))*$E194*$F194)+(CF$131*INDEX('Term Pricing'!$L$713:$L$892,MATCH('Project 3'!CF$8,'Term Pricing'!$C$713:$C$892,0))*$E194*(1-$F194))</f>
        <v>135475.20000000001</v>
      </c>
      <c r="CG194" s="212">
        <f ca="1">(CG$131*INDEX('Term Pricing'!$K$713:$K$892,MATCH('Project 3'!CG$8,'Term Pricing'!$C$713:$C$892,0))*$E194*$F194)+(CG$131*INDEX('Term Pricing'!$L$713:$L$892,MATCH('Project 3'!CG$8,'Term Pricing'!$C$713:$C$892,0))*$E194*(1-$F194))</f>
        <v>149990.39999999999</v>
      </c>
      <c r="CH194" s="212">
        <f ca="1">(CH$131*INDEX('Term Pricing'!$K$713:$K$892,MATCH('Project 3'!CH$8,'Term Pricing'!$C$713:$C$892,0))*$E194*$F194)+(CH$131*INDEX('Term Pricing'!$L$713:$L$892,MATCH('Project 3'!CH$8,'Term Pricing'!$C$713:$C$892,0))*$E194*(1-$F194))</f>
        <v>145152</v>
      </c>
      <c r="CI194" s="212">
        <f ca="1">(CI$131*INDEX('Term Pricing'!$K$713:$K$892,MATCH('Project 3'!CI$8,'Term Pricing'!$C$713:$C$892,0))*$E194*$F194)+(CI$131*INDEX('Term Pricing'!$L$713:$L$892,MATCH('Project 3'!CI$8,'Term Pricing'!$C$713:$C$892,0))*$E194*(1-$F194))</f>
        <v>149990.39999999999</v>
      </c>
      <c r="CJ194" s="212">
        <f ca="1">(CJ$131*INDEX('Term Pricing'!$K$713:$K$892,MATCH('Project 3'!CJ$8,'Term Pricing'!$C$713:$C$892,0))*$E194*$F194)+(CJ$131*INDEX('Term Pricing'!$L$713:$L$892,MATCH('Project 3'!CJ$8,'Term Pricing'!$C$713:$C$892,0))*$E194*(1-$F194))</f>
        <v>145152</v>
      </c>
      <c r="CK194" s="212">
        <f ca="1">(CK$131*INDEX('Term Pricing'!$K$713:$K$892,MATCH('Project 3'!CK$8,'Term Pricing'!$C$713:$C$892,0))*$E194*$F194)+(CK$131*INDEX('Term Pricing'!$L$713:$L$892,MATCH('Project 3'!CK$8,'Term Pricing'!$C$713:$C$892,0))*$E194*(1-$F194))</f>
        <v>149990.39999999999</v>
      </c>
      <c r="CL194" s="212">
        <f ca="1">(CL$131*INDEX('Term Pricing'!$K$713:$K$892,MATCH('Project 3'!CL$8,'Term Pricing'!$C$713:$C$892,0))*$E194*$F194)+(CL$131*INDEX('Term Pricing'!$L$713:$L$892,MATCH('Project 3'!CL$8,'Term Pricing'!$C$713:$C$892,0))*$E194*(1-$F194))</f>
        <v>149990.39999999999</v>
      </c>
      <c r="CM194" s="212">
        <f ca="1">(CM$131*INDEX('Term Pricing'!$K$713:$K$892,MATCH('Project 3'!CM$8,'Term Pricing'!$C$713:$C$892,0))*$E194*$F194)+(CM$131*INDEX('Term Pricing'!$L$713:$L$892,MATCH('Project 3'!CM$8,'Term Pricing'!$C$713:$C$892,0))*$E194*(1-$F194))</f>
        <v>145152</v>
      </c>
      <c r="CN194" s="212">
        <f ca="1">(CN$131*INDEX('Term Pricing'!$K$713:$K$892,MATCH('Project 3'!CN$8,'Term Pricing'!$C$713:$C$892,0))*$E194*$F194)+(CN$131*INDEX('Term Pricing'!$L$713:$L$892,MATCH('Project 3'!CN$8,'Term Pricing'!$C$713:$C$892,0))*$E194*(1-$F194))</f>
        <v>149990.39999999999</v>
      </c>
      <c r="CO194" s="212">
        <f ca="1">(CO$131*INDEX('Term Pricing'!$K$713:$K$892,MATCH('Project 3'!CO$8,'Term Pricing'!$C$713:$C$892,0))*$E194*$F194)+(CO$131*INDEX('Term Pricing'!$L$713:$L$892,MATCH('Project 3'!CO$8,'Term Pricing'!$C$713:$C$892,0))*$E194*(1-$F194))</f>
        <v>145152</v>
      </c>
      <c r="CP194" s="212">
        <f ca="1">(CP$131*INDEX('Term Pricing'!$K$713:$K$892,MATCH('Project 3'!CP$8,'Term Pricing'!$C$713:$C$892,0))*$E194*$F194)+(CP$131*INDEX('Term Pricing'!$L$713:$L$892,MATCH('Project 3'!CP$8,'Term Pricing'!$C$713:$C$892,0))*$E194*(1-$F194))</f>
        <v>149990.39999999999</v>
      </c>
      <c r="CQ194" s="212">
        <f ca="1">(CQ$131*INDEX('Term Pricing'!$K$713:$K$892,MATCH('Project 3'!CQ$8,'Term Pricing'!$C$713:$C$892,0))*$E194*$F194)+(CQ$131*INDEX('Term Pricing'!$L$713:$L$892,MATCH('Project 3'!CQ$8,'Term Pricing'!$C$713:$C$892,0))*$E194*(1-$F194))</f>
        <v>149990.39999999999</v>
      </c>
      <c r="CR194" s="212">
        <f ca="1">(CR$131*INDEX('Term Pricing'!$K$713:$K$892,MATCH('Project 3'!CR$8,'Term Pricing'!$C$713:$C$892,0))*$E194*$F194)+(CR$131*INDEX('Term Pricing'!$L$713:$L$892,MATCH('Project 3'!CR$8,'Term Pricing'!$C$713:$C$892,0))*$E194*(1-$F194))</f>
        <v>135475.20000000001</v>
      </c>
      <c r="CS194" s="212">
        <f ca="1">(CS$131*INDEX('Term Pricing'!$K$713:$K$892,MATCH('Project 3'!CS$8,'Term Pricing'!$C$713:$C$892,0))*$E194*$F194)+(CS$131*INDEX('Term Pricing'!$L$713:$L$892,MATCH('Project 3'!CS$8,'Term Pricing'!$C$713:$C$892,0))*$E194*(1-$F194))</f>
        <v>149990.39999999999</v>
      </c>
      <c r="CT194" s="212">
        <f ca="1">(CT$131*INDEX('Term Pricing'!$K$713:$K$892,MATCH('Project 3'!CT$8,'Term Pricing'!$C$713:$C$892,0))*$E194*$F194)+(CT$131*INDEX('Term Pricing'!$L$713:$L$892,MATCH('Project 3'!CT$8,'Term Pricing'!$C$713:$C$892,0))*$E194*(1-$F194))</f>
        <v>145152</v>
      </c>
      <c r="CU194" s="212">
        <f ca="1">(CU$131*INDEX('Term Pricing'!$K$713:$K$892,MATCH('Project 3'!CU$8,'Term Pricing'!$C$713:$C$892,0))*$E194*$F194)+(CU$131*INDEX('Term Pricing'!$L$713:$L$892,MATCH('Project 3'!CU$8,'Term Pricing'!$C$713:$C$892,0))*$E194*(1-$F194))</f>
        <v>149990.39999999999</v>
      </c>
      <c r="CV194" s="212">
        <f ca="1">(CV$131*INDEX('Term Pricing'!$K$713:$K$892,MATCH('Project 3'!CV$8,'Term Pricing'!$C$713:$C$892,0))*$E194*$F194)+(CV$131*INDEX('Term Pricing'!$L$713:$L$892,MATCH('Project 3'!CV$8,'Term Pricing'!$C$713:$C$892,0))*$E194*(1-$F194))</f>
        <v>145152</v>
      </c>
      <c r="CW194" s="212">
        <f ca="1">(CW$131*INDEX('Term Pricing'!$K$713:$K$892,MATCH('Project 3'!CW$8,'Term Pricing'!$C$713:$C$892,0))*$E194*$F194)+(CW$131*INDEX('Term Pricing'!$L$713:$L$892,MATCH('Project 3'!CW$8,'Term Pricing'!$C$713:$C$892,0))*$E194*(1-$F194))</f>
        <v>149990.39999999999</v>
      </c>
      <c r="CX194" s="212">
        <f ca="1">(CX$131*INDEX('Term Pricing'!$K$713:$K$892,MATCH('Project 3'!CX$8,'Term Pricing'!$C$713:$C$892,0))*$E194*$F194)+(CX$131*INDEX('Term Pricing'!$L$713:$L$892,MATCH('Project 3'!CX$8,'Term Pricing'!$C$713:$C$892,0))*$E194*(1-$F194))</f>
        <v>149990.39999999999</v>
      </c>
      <c r="CY194" s="212">
        <f ca="1">(CY$131*INDEX('Term Pricing'!$K$713:$K$892,MATCH('Project 3'!CY$8,'Term Pricing'!$C$713:$C$892,0))*$E194*$F194)+(CY$131*INDEX('Term Pricing'!$L$713:$L$892,MATCH('Project 3'!CY$8,'Term Pricing'!$C$713:$C$892,0))*$E194*(1-$F194))</f>
        <v>145152</v>
      </c>
      <c r="CZ194" s="212">
        <f ca="1">(CZ$131*INDEX('Term Pricing'!$K$713:$K$892,MATCH('Project 3'!CZ$8,'Term Pricing'!$C$713:$C$892,0))*$E194*$F194)+(CZ$131*INDEX('Term Pricing'!$L$713:$L$892,MATCH('Project 3'!CZ$8,'Term Pricing'!$C$713:$C$892,0))*$E194*(1-$F194))</f>
        <v>149990.39999999999</v>
      </c>
      <c r="DA194" s="212">
        <f ca="1">(DA$131*INDEX('Term Pricing'!$K$713:$K$892,MATCH('Project 3'!DA$8,'Term Pricing'!$C$713:$C$892,0))*$E194*$F194)+(DA$131*INDEX('Term Pricing'!$L$713:$L$892,MATCH('Project 3'!DA$8,'Term Pricing'!$C$713:$C$892,0))*$E194*(1-$F194))</f>
        <v>145152</v>
      </c>
      <c r="DB194" s="212">
        <f ca="1">(DB$131*INDEX('Term Pricing'!$K$713:$K$892,MATCH('Project 3'!DB$8,'Term Pricing'!$C$713:$C$892,0))*$E194*$F194)+(DB$131*INDEX('Term Pricing'!$L$713:$L$892,MATCH('Project 3'!DB$8,'Term Pricing'!$C$713:$C$892,0))*$E194*(1-$F194))</f>
        <v>149990.39999999999</v>
      </c>
    </row>
    <row r="195" spans="1:106">
      <c r="A195" s="151"/>
      <c r="C195" s="34" t="s">
        <v>84</v>
      </c>
      <c r="E195" s="70">
        <f>Inputs!H129</f>
        <v>0.2</v>
      </c>
      <c r="F195" s="70">
        <f>Inputs!K129</f>
        <v>0.8</v>
      </c>
      <c r="G195" s="54" t="s">
        <v>83</v>
      </c>
      <c r="H195" s="272">
        <f ca="1">IFERROR(SUM($J195:$DB195)/(SUM($J$131:$DB$131)*E195),0)</f>
        <v>2.8000000000000029</v>
      </c>
      <c r="I195" s="29"/>
      <c r="J195" s="212">
        <f ca="1">(J$131*INDEX('Term Pricing'!$K$898:$K$1077,MATCH('Project 3'!J$8,'Term Pricing'!$C$898:$C$1077,0))*$E195*$F195)+(J$131*INDEX('Term Pricing'!$L$898:$L$1077,MATCH('Project 3'!J$8,'Term Pricing'!$C$898:$C$1077,0))*$E195*(1-$F195))</f>
        <v>0</v>
      </c>
      <c r="K195" s="212">
        <f ca="1">(K$131*INDEX('Term Pricing'!$K$898:$K$1077,MATCH('Project 3'!K$8,'Term Pricing'!$C$898:$C$1077,0))*$E195*$F195)+(K$131*INDEX('Term Pricing'!$L$898:$L$1077,MATCH('Project 3'!K$8,'Term Pricing'!$C$898:$C$1077,0))*$E195*(1-$F195))</f>
        <v>0</v>
      </c>
      <c r="L195" s="212">
        <f ca="1">(L$131*INDEX('Term Pricing'!$K$898:$K$1077,MATCH('Project 3'!L$8,'Term Pricing'!$C$898:$C$1077,0))*$E195*$F195)+(L$131*INDEX('Term Pricing'!$L$898:$L$1077,MATCH('Project 3'!L$8,'Term Pricing'!$C$898:$C$1077,0))*$E195*(1-$F195))</f>
        <v>0</v>
      </c>
      <c r="M195" s="212">
        <f ca="1">(M$131*INDEX('Term Pricing'!$K$898:$K$1077,MATCH('Project 3'!M$8,'Term Pricing'!$C$898:$C$1077,0))*$E195*$F195)+(M$131*INDEX('Term Pricing'!$L$898:$L$1077,MATCH('Project 3'!M$8,'Term Pricing'!$C$898:$C$1077,0))*$E195*(1-$F195))</f>
        <v>0</v>
      </c>
      <c r="N195" s="212">
        <f ca="1">(N$131*INDEX('Term Pricing'!$K$898:$K$1077,MATCH('Project 3'!N$8,'Term Pricing'!$C$898:$C$1077,0))*$E195*$F195)+(N$131*INDEX('Term Pricing'!$L$898:$L$1077,MATCH('Project 3'!N$8,'Term Pricing'!$C$898:$C$1077,0))*$E195*(1-$F195))</f>
        <v>87091.199999999997</v>
      </c>
      <c r="O195" s="212">
        <f ca="1">(O$131*INDEX('Term Pricing'!$K$898:$K$1077,MATCH('Project 3'!O$8,'Term Pricing'!$C$898:$C$1077,0))*$E195*$F195)+(O$131*INDEX('Term Pricing'!$L$898:$L$1077,MATCH('Project 3'!O$8,'Term Pricing'!$C$898:$C$1077,0))*$E195*(1-$F195))</f>
        <v>89994.240000000005</v>
      </c>
      <c r="P195" s="212">
        <f ca="1">(P$131*INDEX('Term Pricing'!$K$898:$K$1077,MATCH('Project 3'!P$8,'Term Pricing'!$C$898:$C$1077,0))*$E195*$F195)+(P$131*INDEX('Term Pricing'!$L$898:$L$1077,MATCH('Project 3'!P$8,'Term Pricing'!$C$898:$C$1077,0))*$E195*(1-$F195))</f>
        <v>87091.199999999997</v>
      </c>
      <c r="Q195" s="212">
        <f ca="1">(Q$131*INDEX('Term Pricing'!$K$898:$K$1077,MATCH('Project 3'!Q$8,'Term Pricing'!$C$898:$C$1077,0))*$E195*$F195)+(Q$131*INDEX('Term Pricing'!$L$898:$L$1077,MATCH('Project 3'!Q$8,'Term Pricing'!$C$898:$C$1077,0))*$E195*(1-$F195))</f>
        <v>89994.240000000005</v>
      </c>
      <c r="R195" s="212">
        <f ca="1">(R$131*INDEX('Term Pricing'!$K$898:$K$1077,MATCH('Project 3'!R$8,'Term Pricing'!$C$898:$C$1077,0))*$E195*$F195)+(R$131*INDEX('Term Pricing'!$L$898:$L$1077,MATCH('Project 3'!R$8,'Term Pricing'!$C$898:$C$1077,0))*$E195*(1-$F195))</f>
        <v>89994.240000000005</v>
      </c>
      <c r="S195" s="212">
        <f ca="1">(S$131*INDEX('Term Pricing'!$K$898:$K$1077,MATCH('Project 3'!S$8,'Term Pricing'!$C$898:$C$1077,0))*$E195*$F195)+(S$131*INDEX('Term Pricing'!$L$898:$L$1077,MATCH('Project 3'!S$8,'Term Pricing'!$C$898:$C$1077,0))*$E195*(1-$F195))</f>
        <v>87091.199999999997</v>
      </c>
      <c r="T195" s="212">
        <f ca="1">(T$131*INDEX('Term Pricing'!$K$898:$K$1077,MATCH('Project 3'!T$8,'Term Pricing'!$C$898:$C$1077,0))*$E195*$F195)+(T$131*INDEX('Term Pricing'!$L$898:$L$1077,MATCH('Project 3'!T$8,'Term Pricing'!$C$898:$C$1077,0))*$E195*(1-$F195))</f>
        <v>89994.240000000005</v>
      </c>
      <c r="U195" s="212">
        <f ca="1">(U$131*INDEX('Term Pricing'!$K$898:$K$1077,MATCH('Project 3'!U$8,'Term Pricing'!$C$898:$C$1077,0))*$E195*$F195)+(U$131*INDEX('Term Pricing'!$L$898:$L$1077,MATCH('Project 3'!U$8,'Term Pricing'!$C$898:$C$1077,0))*$E195*(1-$F195))</f>
        <v>87091.199999999997</v>
      </c>
      <c r="V195" s="212">
        <f ca="1">(V$131*INDEX('Term Pricing'!$K$898:$K$1077,MATCH('Project 3'!V$8,'Term Pricing'!$C$898:$C$1077,0))*$E195*$F195)+(V$131*INDEX('Term Pricing'!$L$898:$L$1077,MATCH('Project 3'!V$8,'Term Pricing'!$C$898:$C$1077,0))*$E195*(1-$F195))</f>
        <v>89994.240000000005</v>
      </c>
      <c r="W195" s="212">
        <f ca="1">(W$131*INDEX('Term Pricing'!$K$898:$K$1077,MATCH('Project 3'!W$8,'Term Pricing'!$C$898:$C$1077,0))*$E195*$F195)+(W$131*INDEX('Term Pricing'!$L$898:$L$1077,MATCH('Project 3'!W$8,'Term Pricing'!$C$898:$C$1077,0))*$E195*(1-$F195))</f>
        <v>89994.240000000005</v>
      </c>
      <c r="X195" s="212">
        <f ca="1">(X$131*INDEX('Term Pricing'!$K$898:$K$1077,MATCH('Project 3'!X$8,'Term Pricing'!$C$898:$C$1077,0))*$E195*$F195)+(X$131*INDEX('Term Pricing'!$L$898:$L$1077,MATCH('Project 3'!X$8,'Term Pricing'!$C$898:$C$1077,0))*$E195*(1-$F195))</f>
        <v>81285.12000000001</v>
      </c>
      <c r="Y195" s="212">
        <f ca="1">(Y$131*INDEX('Term Pricing'!$K$898:$K$1077,MATCH('Project 3'!Y$8,'Term Pricing'!$C$898:$C$1077,0))*$E195*$F195)+(Y$131*INDEX('Term Pricing'!$L$898:$L$1077,MATCH('Project 3'!Y$8,'Term Pricing'!$C$898:$C$1077,0))*$E195*(1-$F195))</f>
        <v>89994.240000000005</v>
      </c>
      <c r="Z195" s="212">
        <f ca="1">(Z$131*INDEX('Term Pricing'!$K$898:$K$1077,MATCH('Project 3'!Z$8,'Term Pricing'!$C$898:$C$1077,0))*$E195*$F195)+(Z$131*INDEX('Term Pricing'!$L$898:$L$1077,MATCH('Project 3'!Z$8,'Term Pricing'!$C$898:$C$1077,0))*$E195*(1-$F195))</f>
        <v>87091.199999999997</v>
      </c>
      <c r="AA195" s="212">
        <f ca="1">(AA$131*INDEX('Term Pricing'!$K$898:$K$1077,MATCH('Project 3'!AA$8,'Term Pricing'!$C$898:$C$1077,0))*$E195*$F195)+(AA$131*INDEX('Term Pricing'!$L$898:$L$1077,MATCH('Project 3'!AA$8,'Term Pricing'!$C$898:$C$1077,0))*$E195*(1-$F195))</f>
        <v>89994.240000000005</v>
      </c>
      <c r="AB195" s="212">
        <f ca="1">(AB$131*INDEX('Term Pricing'!$K$898:$K$1077,MATCH('Project 3'!AB$8,'Term Pricing'!$C$898:$C$1077,0))*$E195*$F195)+(AB$131*INDEX('Term Pricing'!$L$898:$L$1077,MATCH('Project 3'!AB$8,'Term Pricing'!$C$898:$C$1077,0))*$E195*(1-$F195))</f>
        <v>87091.199999999997</v>
      </c>
      <c r="AC195" s="212">
        <f ca="1">(AC$131*INDEX('Term Pricing'!$K$898:$K$1077,MATCH('Project 3'!AC$8,'Term Pricing'!$C$898:$C$1077,0))*$E195*$F195)+(AC$131*INDEX('Term Pricing'!$L$898:$L$1077,MATCH('Project 3'!AC$8,'Term Pricing'!$C$898:$C$1077,0))*$E195*(1-$F195))</f>
        <v>89994.240000000005</v>
      </c>
      <c r="AD195" s="212">
        <f ca="1">(AD$131*INDEX('Term Pricing'!$K$898:$K$1077,MATCH('Project 3'!AD$8,'Term Pricing'!$C$898:$C$1077,0))*$E195*$F195)+(AD$131*INDEX('Term Pricing'!$L$898:$L$1077,MATCH('Project 3'!AD$8,'Term Pricing'!$C$898:$C$1077,0))*$E195*(1-$F195))</f>
        <v>89994.240000000005</v>
      </c>
      <c r="AE195" s="212">
        <f ca="1">(AE$131*INDEX('Term Pricing'!$K$898:$K$1077,MATCH('Project 3'!AE$8,'Term Pricing'!$C$898:$C$1077,0))*$E195*$F195)+(AE$131*INDEX('Term Pricing'!$L$898:$L$1077,MATCH('Project 3'!AE$8,'Term Pricing'!$C$898:$C$1077,0))*$E195*(1-$F195))</f>
        <v>87091.199999999997</v>
      </c>
      <c r="AF195" s="212">
        <f ca="1">(AF$131*INDEX('Term Pricing'!$K$898:$K$1077,MATCH('Project 3'!AF$8,'Term Pricing'!$C$898:$C$1077,0))*$E195*$F195)+(AF$131*INDEX('Term Pricing'!$L$898:$L$1077,MATCH('Project 3'!AF$8,'Term Pricing'!$C$898:$C$1077,0))*$E195*(1-$F195))</f>
        <v>89994.240000000005</v>
      </c>
      <c r="AG195" s="212">
        <f ca="1">(AG$131*INDEX('Term Pricing'!$K$898:$K$1077,MATCH('Project 3'!AG$8,'Term Pricing'!$C$898:$C$1077,0))*$E195*$F195)+(AG$131*INDEX('Term Pricing'!$L$898:$L$1077,MATCH('Project 3'!AG$8,'Term Pricing'!$C$898:$C$1077,0))*$E195*(1-$F195))</f>
        <v>87091.199999999997</v>
      </c>
      <c r="AH195" s="212">
        <f ca="1">(AH$131*INDEX('Term Pricing'!$K$898:$K$1077,MATCH('Project 3'!AH$8,'Term Pricing'!$C$898:$C$1077,0))*$E195*$F195)+(AH$131*INDEX('Term Pricing'!$L$898:$L$1077,MATCH('Project 3'!AH$8,'Term Pricing'!$C$898:$C$1077,0))*$E195*(1-$F195))</f>
        <v>89994.240000000005</v>
      </c>
      <c r="AI195" s="212">
        <f ca="1">(AI$131*INDEX('Term Pricing'!$K$898:$K$1077,MATCH('Project 3'!AI$8,'Term Pricing'!$C$898:$C$1077,0))*$E195*$F195)+(AI$131*INDEX('Term Pricing'!$L$898:$L$1077,MATCH('Project 3'!AI$8,'Term Pricing'!$C$898:$C$1077,0))*$E195*(1-$F195))</f>
        <v>89994.240000000005</v>
      </c>
      <c r="AJ195" s="212">
        <f ca="1">(AJ$131*INDEX('Term Pricing'!$K$898:$K$1077,MATCH('Project 3'!AJ$8,'Term Pricing'!$C$898:$C$1077,0))*$E195*$F195)+(AJ$131*INDEX('Term Pricing'!$L$898:$L$1077,MATCH('Project 3'!AJ$8,'Term Pricing'!$C$898:$C$1077,0))*$E195*(1-$F195))</f>
        <v>81285.12000000001</v>
      </c>
      <c r="AK195" s="212">
        <f ca="1">(AK$131*INDEX('Term Pricing'!$K$898:$K$1077,MATCH('Project 3'!AK$8,'Term Pricing'!$C$898:$C$1077,0))*$E195*$F195)+(AK$131*INDEX('Term Pricing'!$L$898:$L$1077,MATCH('Project 3'!AK$8,'Term Pricing'!$C$898:$C$1077,0))*$E195*(1-$F195))</f>
        <v>89994.240000000005</v>
      </c>
      <c r="AL195" s="212">
        <f ca="1">(AL$131*INDEX('Term Pricing'!$K$898:$K$1077,MATCH('Project 3'!AL$8,'Term Pricing'!$C$898:$C$1077,0))*$E195*$F195)+(AL$131*INDEX('Term Pricing'!$L$898:$L$1077,MATCH('Project 3'!AL$8,'Term Pricing'!$C$898:$C$1077,0))*$E195*(1-$F195))</f>
        <v>87091.199999999997</v>
      </c>
      <c r="AM195" s="212">
        <f ca="1">(AM$131*INDEX('Term Pricing'!$K$898:$K$1077,MATCH('Project 3'!AM$8,'Term Pricing'!$C$898:$C$1077,0))*$E195*$F195)+(AM$131*INDEX('Term Pricing'!$L$898:$L$1077,MATCH('Project 3'!AM$8,'Term Pricing'!$C$898:$C$1077,0))*$E195*(1-$F195))</f>
        <v>89994.240000000005</v>
      </c>
      <c r="AN195" s="212">
        <f ca="1">(AN$131*INDEX('Term Pricing'!$K$898:$K$1077,MATCH('Project 3'!AN$8,'Term Pricing'!$C$898:$C$1077,0))*$E195*$F195)+(AN$131*INDEX('Term Pricing'!$L$898:$L$1077,MATCH('Project 3'!AN$8,'Term Pricing'!$C$898:$C$1077,0))*$E195*(1-$F195))</f>
        <v>87091.199999999997</v>
      </c>
      <c r="AO195" s="212">
        <f ca="1">(AO$131*INDEX('Term Pricing'!$K$898:$K$1077,MATCH('Project 3'!AO$8,'Term Pricing'!$C$898:$C$1077,0))*$E195*$F195)+(AO$131*INDEX('Term Pricing'!$L$898:$L$1077,MATCH('Project 3'!AO$8,'Term Pricing'!$C$898:$C$1077,0))*$E195*(1-$F195))</f>
        <v>89994.240000000005</v>
      </c>
      <c r="AP195" s="212">
        <f ca="1">(AP$131*INDEX('Term Pricing'!$K$898:$K$1077,MATCH('Project 3'!AP$8,'Term Pricing'!$C$898:$C$1077,0))*$E195*$F195)+(AP$131*INDEX('Term Pricing'!$L$898:$L$1077,MATCH('Project 3'!AP$8,'Term Pricing'!$C$898:$C$1077,0))*$E195*(1-$F195))</f>
        <v>89994.240000000005</v>
      </c>
      <c r="AQ195" s="212">
        <f ca="1">(AQ$131*INDEX('Term Pricing'!$K$898:$K$1077,MATCH('Project 3'!AQ$8,'Term Pricing'!$C$898:$C$1077,0))*$E195*$F195)+(AQ$131*INDEX('Term Pricing'!$L$898:$L$1077,MATCH('Project 3'!AQ$8,'Term Pricing'!$C$898:$C$1077,0))*$E195*(1-$F195))</f>
        <v>87091.199999999997</v>
      </c>
      <c r="AR195" s="212">
        <f ca="1">(AR$131*INDEX('Term Pricing'!$K$898:$K$1077,MATCH('Project 3'!AR$8,'Term Pricing'!$C$898:$C$1077,0))*$E195*$F195)+(AR$131*INDEX('Term Pricing'!$L$898:$L$1077,MATCH('Project 3'!AR$8,'Term Pricing'!$C$898:$C$1077,0))*$E195*(1-$F195))</f>
        <v>89994.240000000005</v>
      </c>
      <c r="AS195" s="212">
        <f ca="1">(AS$131*INDEX('Term Pricing'!$K$898:$K$1077,MATCH('Project 3'!AS$8,'Term Pricing'!$C$898:$C$1077,0))*$E195*$F195)+(AS$131*INDEX('Term Pricing'!$L$898:$L$1077,MATCH('Project 3'!AS$8,'Term Pricing'!$C$898:$C$1077,0))*$E195*(1-$F195))</f>
        <v>87091.199999999997</v>
      </c>
      <c r="AT195" s="212">
        <f ca="1">(AT$131*INDEX('Term Pricing'!$K$898:$K$1077,MATCH('Project 3'!AT$8,'Term Pricing'!$C$898:$C$1077,0))*$E195*$F195)+(AT$131*INDEX('Term Pricing'!$L$898:$L$1077,MATCH('Project 3'!AT$8,'Term Pricing'!$C$898:$C$1077,0))*$E195*(1-$F195))</f>
        <v>89994.240000000005</v>
      </c>
      <c r="AU195" s="212">
        <f ca="1">(AU$131*INDEX('Term Pricing'!$K$898:$K$1077,MATCH('Project 3'!AU$8,'Term Pricing'!$C$898:$C$1077,0))*$E195*$F195)+(AU$131*INDEX('Term Pricing'!$L$898:$L$1077,MATCH('Project 3'!AU$8,'Term Pricing'!$C$898:$C$1077,0))*$E195*(1-$F195))</f>
        <v>89994.240000000005</v>
      </c>
      <c r="AV195" s="212">
        <f ca="1">(AV$131*INDEX('Term Pricing'!$K$898:$K$1077,MATCH('Project 3'!AV$8,'Term Pricing'!$C$898:$C$1077,0))*$E195*$F195)+(AV$131*INDEX('Term Pricing'!$L$898:$L$1077,MATCH('Project 3'!AV$8,'Term Pricing'!$C$898:$C$1077,0))*$E195*(1-$F195))</f>
        <v>81285.12000000001</v>
      </c>
      <c r="AW195" s="212">
        <f ca="1">(AW$131*INDEX('Term Pricing'!$K$898:$K$1077,MATCH('Project 3'!AW$8,'Term Pricing'!$C$898:$C$1077,0))*$E195*$F195)+(AW$131*INDEX('Term Pricing'!$L$898:$L$1077,MATCH('Project 3'!AW$8,'Term Pricing'!$C$898:$C$1077,0))*$E195*(1-$F195))</f>
        <v>89994.240000000005</v>
      </c>
      <c r="AX195" s="212">
        <f ca="1">(AX$131*INDEX('Term Pricing'!$K$898:$K$1077,MATCH('Project 3'!AX$8,'Term Pricing'!$C$898:$C$1077,0))*$E195*$F195)+(AX$131*INDEX('Term Pricing'!$L$898:$L$1077,MATCH('Project 3'!AX$8,'Term Pricing'!$C$898:$C$1077,0))*$E195*(1-$F195))</f>
        <v>145152</v>
      </c>
      <c r="AY195" s="212">
        <f ca="1">(AY$131*INDEX('Term Pricing'!$K$898:$K$1077,MATCH('Project 3'!AY$8,'Term Pricing'!$C$898:$C$1077,0))*$E195*$F195)+(AY$131*INDEX('Term Pricing'!$L$898:$L$1077,MATCH('Project 3'!AY$8,'Term Pricing'!$C$898:$C$1077,0))*$E195*(1-$F195))</f>
        <v>149990.39999999999</v>
      </c>
      <c r="AZ195" s="212">
        <f ca="1">(AZ$131*INDEX('Term Pricing'!$K$898:$K$1077,MATCH('Project 3'!AZ$8,'Term Pricing'!$C$898:$C$1077,0))*$E195*$F195)+(AZ$131*INDEX('Term Pricing'!$L$898:$L$1077,MATCH('Project 3'!AZ$8,'Term Pricing'!$C$898:$C$1077,0))*$E195*(1-$F195))</f>
        <v>145152</v>
      </c>
      <c r="BA195" s="212">
        <f ca="1">(BA$131*INDEX('Term Pricing'!$K$898:$K$1077,MATCH('Project 3'!BA$8,'Term Pricing'!$C$898:$C$1077,0))*$E195*$F195)+(BA$131*INDEX('Term Pricing'!$L$898:$L$1077,MATCH('Project 3'!BA$8,'Term Pricing'!$C$898:$C$1077,0))*$E195*(1-$F195))</f>
        <v>149990.39999999999</v>
      </c>
      <c r="BB195" s="212">
        <f ca="1">(BB$131*INDEX('Term Pricing'!$K$898:$K$1077,MATCH('Project 3'!BB$8,'Term Pricing'!$C$898:$C$1077,0))*$E195*$F195)+(BB$131*INDEX('Term Pricing'!$L$898:$L$1077,MATCH('Project 3'!BB$8,'Term Pricing'!$C$898:$C$1077,0))*$E195*(1-$F195))</f>
        <v>149990.39999999999</v>
      </c>
      <c r="BC195" s="212">
        <f ca="1">(BC$131*INDEX('Term Pricing'!$K$898:$K$1077,MATCH('Project 3'!BC$8,'Term Pricing'!$C$898:$C$1077,0))*$E195*$F195)+(BC$131*INDEX('Term Pricing'!$L$898:$L$1077,MATCH('Project 3'!BC$8,'Term Pricing'!$C$898:$C$1077,0))*$E195*(1-$F195))</f>
        <v>145152</v>
      </c>
      <c r="BD195" s="212">
        <f ca="1">(BD$131*INDEX('Term Pricing'!$K$898:$K$1077,MATCH('Project 3'!BD$8,'Term Pricing'!$C$898:$C$1077,0))*$E195*$F195)+(BD$131*INDEX('Term Pricing'!$L$898:$L$1077,MATCH('Project 3'!BD$8,'Term Pricing'!$C$898:$C$1077,0))*$E195*(1-$F195))</f>
        <v>149990.39999999999</v>
      </c>
      <c r="BE195" s="212">
        <f ca="1">(BE$131*INDEX('Term Pricing'!$K$898:$K$1077,MATCH('Project 3'!BE$8,'Term Pricing'!$C$898:$C$1077,0))*$E195*$F195)+(BE$131*INDEX('Term Pricing'!$L$898:$L$1077,MATCH('Project 3'!BE$8,'Term Pricing'!$C$898:$C$1077,0))*$E195*(1-$F195))</f>
        <v>145152</v>
      </c>
      <c r="BF195" s="212">
        <f ca="1">(BF$131*INDEX('Term Pricing'!$K$898:$K$1077,MATCH('Project 3'!BF$8,'Term Pricing'!$C$898:$C$1077,0))*$E195*$F195)+(BF$131*INDEX('Term Pricing'!$L$898:$L$1077,MATCH('Project 3'!BF$8,'Term Pricing'!$C$898:$C$1077,0))*$E195*(1-$F195))</f>
        <v>149990.39999999999</v>
      </c>
      <c r="BG195" s="212">
        <f ca="1">(BG$131*INDEX('Term Pricing'!$K$898:$K$1077,MATCH('Project 3'!BG$8,'Term Pricing'!$C$898:$C$1077,0))*$E195*$F195)+(BG$131*INDEX('Term Pricing'!$L$898:$L$1077,MATCH('Project 3'!BG$8,'Term Pricing'!$C$898:$C$1077,0))*$E195*(1-$F195))</f>
        <v>149990.39999999999</v>
      </c>
      <c r="BH195" s="212">
        <f ca="1">(BH$131*INDEX('Term Pricing'!$K$898:$K$1077,MATCH('Project 3'!BH$8,'Term Pricing'!$C$898:$C$1077,0))*$E195*$F195)+(BH$131*INDEX('Term Pricing'!$L$898:$L$1077,MATCH('Project 3'!BH$8,'Term Pricing'!$C$898:$C$1077,0))*$E195*(1-$F195))</f>
        <v>140313.60000000001</v>
      </c>
      <c r="BI195" s="212">
        <f ca="1">(BI$131*INDEX('Term Pricing'!$K$898:$K$1077,MATCH('Project 3'!BI$8,'Term Pricing'!$C$898:$C$1077,0))*$E195*$F195)+(BI$131*INDEX('Term Pricing'!$L$898:$L$1077,MATCH('Project 3'!BI$8,'Term Pricing'!$C$898:$C$1077,0))*$E195*(1-$F195))</f>
        <v>149990.39999999999</v>
      </c>
      <c r="BJ195" s="212">
        <f ca="1">(BJ$131*INDEX('Term Pricing'!$K$898:$K$1077,MATCH('Project 3'!BJ$8,'Term Pricing'!$C$898:$C$1077,0))*$E195*$F195)+(BJ$131*INDEX('Term Pricing'!$L$898:$L$1077,MATCH('Project 3'!BJ$8,'Term Pricing'!$C$898:$C$1077,0))*$E195*(1-$F195))</f>
        <v>145152</v>
      </c>
      <c r="BK195" s="212">
        <f ca="1">(BK$131*INDEX('Term Pricing'!$K$898:$K$1077,MATCH('Project 3'!BK$8,'Term Pricing'!$C$898:$C$1077,0))*$E195*$F195)+(BK$131*INDEX('Term Pricing'!$L$898:$L$1077,MATCH('Project 3'!BK$8,'Term Pricing'!$C$898:$C$1077,0))*$E195*(1-$F195))</f>
        <v>149990.39999999999</v>
      </c>
      <c r="BL195" s="212">
        <f ca="1">(BL$131*INDEX('Term Pricing'!$K$898:$K$1077,MATCH('Project 3'!BL$8,'Term Pricing'!$C$898:$C$1077,0))*$E195*$F195)+(BL$131*INDEX('Term Pricing'!$L$898:$L$1077,MATCH('Project 3'!BL$8,'Term Pricing'!$C$898:$C$1077,0))*$E195*(1-$F195))</f>
        <v>145152</v>
      </c>
      <c r="BM195" s="212">
        <f ca="1">(BM$131*INDEX('Term Pricing'!$K$898:$K$1077,MATCH('Project 3'!BM$8,'Term Pricing'!$C$898:$C$1077,0))*$E195*$F195)+(BM$131*INDEX('Term Pricing'!$L$898:$L$1077,MATCH('Project 3'!BM$8,'Term Pricing'!$C$898:$C$1077,0))*$E195*(1-$F195))</f>
        <v>149990.39999999999</v>
      </c>
      <c r="BN195" s="212">
        <f ca="1">(BN$131*INDEX('Term Pricing'!$K$898:$K$1077,MATCH('Project 3'!BN$8,'Term Pricing'!$C$898:$C$1077,0))*$E195*$F195)+(BN$131*INDEX('Term Pricing'!$L$898:$L$1077,MATCH('Project 3'!BN$8,'Term Pricing'!$C$898:$C$1077,0))*$E195*(1-$F195))</f>
        <v>149990.39999999999</v>
      </c>
      <c r="BO195" s="212">
        <f ca="1">(BO$131*INDEX('Term Pricing'!$K$898:$K$1077,MATCH('Project 3'!BO$8,'Term Pricing'!$C$898:$C$1077,0))*$E195*$F195)+(BO$131*INDEX('Term Pricing'!$L$898:$L$1077,MATCH('Project 3'!BO$8,'Term Pricing'!$C$898:$C$1077,0))*$E195*(1-$F195))</f>
        <v>145152</v>
      </c>
      <c r="BP195" s="212">
        <f ca="1">(BP$131*INDEX('Term Pricing'!$K$898:$K$1077,MATCH('Project 3'!BP$8,'Term Pricing'!$C$898:$C$1077,0))*$E195*$F195)+(BP$131*INDEX('Term Pricing'!$L$898:$L$1077,MATCH('Project 3'!BP$8,'Term Pricing'!$C$898:$C$1077,0))*$E195*(1-$F195))</f>
        <v>149990.39999999999</v>
      </c>
      <c r="BQ195" s="212">
        <f ca="1">(BQ$131*INDEX('Term Pricing'!$K$898:$K$1077,MATCH('Project 3'!BQ$8,'Term Pricing'!$C$898:$C$1077,0))*$E195*$F195)+(BQ$131*INDEX('Term Pricing'!$L$898:$L$1077,MATCH('Project 3'!BQ$8,'Term Pricing'!$C$898:$C$1077,0))*$E195*(1-$F195))</f>
        <v>145152</v>
      </c>
      <c r="BR195" s="212">
        <f ca="1">(BR$131*INDEX('Term Pricing'!$K$898:$K$1077,MATCH('Project 3'!BR$8,'Term Pricing'!$C$898:$C$1077,0))*$E195*$F195)+(BR$131*INDEX('Term Pricing'!$L$898:$L$1077,MATCH('Project 3'!BR$8,'Term Pricing'!$C$898:$C$1077,0))*$E195*(1-$F195))</f>
        <v>149990.39999999999</v>
      </c>
      <c r="BS195" s="212">
        <f ca="1">(BS$131*INDEX('Term Pricing'!$K$898:$K$1077,MATCH('Project 3'!BS$8,'Term Pricing'!$C$898:$C$1077,0))*$E195*$F195)+(BS$131*INDEX('Term Pricing'!$L$898:$L$1077,MATCH('Project 3'!BS$8,'Term Pricing'!$C$898:$C$1077,0))*$E195*(1-$F195))</f>
        <v>149990.39999999999</v>
      </c>
      <c r="BT195" s="212">
        <f ca="1">(BT$131*INDEX('Term Pricing'!$K$898:$K$1077,MATCH('Project 3'!BT$8,'Term Pricing'!$C$898:$C$1077,0))*$E195*$F195)+(BT$131*INDEX('Term Pricing'!$L$898:$L$1077,MATCH('Project 3'!BT$8,'Term Pricing'!$C$898:$C$1077,0))*$E195*(1-$F195))</f>
        <v>135475.20000000001</v>
      </c>
      <c r="BU195" s="212">
        <f ca="1">(BU$131*INDEX('Term Pricing'!$K$898:$K$1077,MATCH('Project 3'!BU$8,'Term Pricing'!$C$898:$C$1077,0))*$E195*$F195)+(BU$131*INDEX('Term Pricing'!$L$898:$L$1077,MATCH('Project 3'!BU$8,'Term Pricing'!$C$898:$C$1077,0))*$E195*(1-$F195))</f>
        <v>149990.39999999999</v>
      </c>
      <c r="BV195" s="212">
        <f ca="1">(BV$131*INDEX('Term Pricing'!$K$898:$K$1077,MATCH('Project 3'!BV$8,'Term Pricing'!$C$898:$C$1077,0))*$E195*$F195)+(BV$131*INDEX('Term Pricing'!$L$898:$L$1077,MATCH('Project 3'!BV$8,'Term Pricing'!$C$898:$C$1077,0))*$E195*(1-$F195))</f>
        <v>145152</v>
      </c>
      <c r="BW195" s="212">
        <f ca="1">(BW$131*INDEX('Term Pricing'!$K$898:$K$1077,MATCH('Project 3'!BW$8,'Term Pricing'!$C$898:$C$1077,0))*$E195*$F195)+(BW$131*INDEX('Term Pricing'!$L$898:$L$1077,MATCH('Project 3'!BW$8,'Term Pricing'!$C$898:$C$1077,0))*$E195*(1-$F195))</f>
        <v>149990.39999999999</v>
      </c>
      <c r="BX195" s="212">
        <f ca="1">(BX$131*INDEX('Term Pricing'!$K$898:$K$1077,MATCH('Project 3'!BX$8,'Term Pricing'!$C$898:$C$1077,0))*$E195*$F195)+(BX$131*INDEX('Term Pricing'!$L$898:$L$1077,MATCH('Project 3'!BX$8,'Term Pricing'!$C$898:$C$1077,0))*$E195*(1-$F195))</f>
        <v>145152</v>
      </c>
      <c r="BY195" s="212">
        <f ca="1">(BY$131*INDEX('Term Pricing'!$K$898:$K$1077,MATCH('Project 3'!BY$8,'Term Pricing'!$C$898:$C$1077,0))*$E195*$F195)+(BY$131*INDEX('Term Pricing'!$L$898:$L$1077,MATCH('Project 3'!BY$8,'Term Pricing'!$C$898:$C$1077,0))*$E195*(1-$F195))</f>
        <v>149990.39999999999</v>
      </c>
      <c r="BZ195" s="212">
        <f ca="1">(BZ$131*INDEX('Term Pricing'!$K$898:$K$1077,MATCH('Project 3'!BZ$8,'Term Pricing'!$C$898:$C$1077,0))*$E195*$F195)+(BZ$131*INDEX('Term Pricing'!$L$898:$L$1077,MATCH('Project 3'!BZ$8,'Term Pricing'!$C$898:$C$1077,0))*$E195*(1-$F195))</f>
        <v>149990.39999999999</v>
      </c>
      <c r="CA195" s="212">
        <f ca="1">(CA$131*INDEX('Term Pricing'!$K$898:$K$1077,MATCH('Project 3'!CA$8,'Term Pricing'!$C$898:$C$1077,0))*$E195*$F195)+(CA$131*INDEX('Term Pricing'!$L$898:$L$1077,MATCH('Project 3'!CA$8,'Term Pricing'!$C$898:$C$1077,0))*$E195*(1-$F195))</f>
        <v>145152</v>
      </c>
      <c r="CB195" s="212">
        <f ca="1">(CB$131*INDEX('Term Pricing'!$K$898:$K$1077,MATCH('Project 3'!CB$8,'Term Pricing'!$C$898:$C$1077,0))*$E195*$F195)+(CB$131*INDEX('Term Pricing'!$L$898:$L$1077,MATCH('Project 3'!CB$8,'Term Pricing'!$C$898:$C$1077,0))*$E195*(1-$F195))</f>
        <v>149990.39999999999</v>
      </c>
      <c r="CC195" s="212">
        <f ca="1">(CC$131*INDEX('Term Pricing'!$K$898:$K$1077,MATCH('Project 3'!CC$8,'Term Pricing'!$C$898:$C$1077,0))*$E195*$F195)+(CC$131*INDEX('Term Pricing'!$L$898:$L$1077,MATCH('Project 3'!CC$8,'Term Pricing'!$C$898:$C$1077,0))*$E195*(1-$F195))</f>
        <v>145152</v>
      </c>
      <c r="CD195" s="212">
        <f ca="1">(CD$131*INDEX('Term Pricing'!$K$898:$K$1077,MATCH('Project 3'!CD$8,'Term Pricing'!$C$898:$C$1077,0))*$E195*$F195)+(CD$131*INDEX('Term Pricing'!$L$898:$L$1077,MATCH('Project 3'!CD$8,'Term Pricing'!$C$898:$C$1077,0))*$E195*(1-$F195))</f>
        <v>149990.39999999999</v>
      </c>
      <c r="CE195" s="212">
        <f ca="1">(CE$131*INDEX('Term Pricing'!$K$898:$K$1077,MATCH('Project 3'!CE$8,'Term Pricing'!$C$898:$C$1077,0))*$E195*$F195)+(CE$131*INDEX('Term Pricing'!$L$898:$L$1077,MATCH('Project 3'!CE$8,'Term Pricing'!$C$898:$C$1077,0))*$E195*(1-$F195))</f>
        <v>149990.39999999999</v>
      </c>
      <c r="CF195" s="212">
        <f ca="1">(CF$131*INDEX('Term Pricing'!$K$898:$K$1077,MATCH('Project 3'!CF$8,'Term Pricing'!$C$898:$C$1077,0))*$E195*$F195)+(CF$131*INDEX('Term Pricing'!$L$898:$L$1077,MATCH('Project 3'!CF$8,'Term Pricing'!$C$898:$C$1077,0))*$E195*(1-$F195))</f>
        <v>135475.20000000001</v>
      </c>
      <c r="CG195" s="212">
        <f ca="1">(CG$131*INDEX('Term Pricing'!$K$898:$K$1077,MATCH('Project 3'!CG$8,'Term Pricing'!$C$898:$C$1077,0))*$E195*$F195)+(CG$131*INDEX('Term Pricing'!$L$898:$L$1077,MATCH('Project 3'!CG$8,'Term Pricing'!$C$898:$C$1077,0))*$E195*(1-$F195))</f>
        <v>149990.39999999999</v>
      </c>
      <c r="CH195" s="212">
        <f ca="1">(CH$131*INDEX('Term Pricing'!$K$898:$K$1077,MATCH('Project 3'!CH$8,'Term Pricing'!$C$898:$C$1077,0))*$E195*$F195)+(CH$131*INDEX('Term Pricing'!$L$898:$L$1077,MATCH('Project 3'!CH$8,'Term Pricing'!$C$898:$C$1077,0))*$E195*(1-$F195))</f>
        <v>145152</v>
      </c>
      <c r="CI195" s="212">
        <f ca="1">(CI$131*INDEX('Term Pricing'!$K$898:$K$1077,MATCH('Project 3'!CI$8,'Term Pricing'!$C$898:$C$1077,0))*$E195*$F195)+(CI$131*INDEX('Term Pricing'!$L$898:$L$1077,MATCH('Project 3'!CI$8,'Term Pricing'!$C$898:$C$1077,0))*$E195*(1-$F195))</f>
        <v>149990.39999999999</v>
      </c>
      <c r="CJ195" s="212">
        <f ca="1">(CJ$131*INDEX('Term Pricing'!$K$898:$K$1077,MATCH('Project 3'!CJ$8,'Term Pricing'!$C$898:$C$1077,0))*$E195*$F195)+(CJ$131*INDEX('Term Pricing'!$L$898:$L$1077,MATCH('Project 3'!CJ$8,'Term Pricing'!$C$898:$C$1077,0))*$E195*(1-$F195))</f>
        <v>145152</v>
      </c>
      <c r="CK195" s="212">
        <f ca="1">(CK$131*INDEX('Term Pricing'!$K$898:$K$1077,MATCH('Project 3'!CK$8,'Term Pricing'!$C$898:$C$1077,0))*$E195*$F195)+(CK$131*INDEX('Term Pricing'!$L$898:$L$1077,MATCH('Project 3'!CK$8,'Term Pricing'!$C$898:$C$1077,0))*$E195*(1-$F195))</f>
        <v>149990.39999999999</v>
      </c>
      <c r="CL195" s="212">
        <f ca="1">(CL$131*INDEX('Term Pricing'!$K$898:$K$1077,MATCH('Project 3'!CL$8,'Term Pricing'!$C$898:$C$1077,0))*$E195*$F195)+(CL$131*INDEX('Term Pricing'!$L$898:$L$1077,MATCH('Project 3'!CL$8,'Term Pricing'!$C$898:$C$1077,0))*$E195*(1-$F195))</f>
        <v>149990.39999999999</v>
      </c>
      <c r="CM195" s="212">
        <f ca="1">(CM$131*INDEX('Term Pricing'!$K$898:$K$1077,MATCH('Project 3'!CM$8,'Term Pricing'!$C$898:$C$1077,0))*$E195*$F195)+(CM$131*INDEX('Term Pricing'!$L$898:$L$1077,MATCH('Project 3'!CM$8,'Term Pricing'!$C$898:$C$1077,0))*$E195*(1-$F195))</f>
        <v>145152</v>
      </c>
      <c r="CN195" s="212">
        <f ca="1">(CN$131*INDEX('Term Pricing'!$K$898:$K$1077,MATCH('Project 3'!CN$8,'Term Pricing'!$C$898:$C$1077,0))*$E195*$F195)+(CN$131*INDEX('Term Pricing'!$L$898:$L$1077,MATCH('Project 3'!CN$8,'Term Pricing'!$C$898:$C$1077,0))*$E195*(1-$F195))</f>
        <v>149990.39999999999</v>
      </c>
      <c r="CO195" s="212">
        <f ca="1">(CO$131*INDEX('Term Pricing'!$K$898:$K$1077,MATCH('Project 3'!CO$8,'Term Pricing'!$C$898:$C$1077,0))*$E195*$F195)+(CO$131*INDEX('Term Pricing'!$L$898:$L$1077,MATCH('Project 3'!CO$8,'Term Pricing'!$C$898:$C$1077,0))*$E195*(1-$F195))</f>
        <v>145152</v>
      </c>
      <c r="CP195" s="212">
        <f ca="1">(CP$131*INDEX('Term Pricing'!$K$898:$K$1077,MATCH('Project 3'!CP$8,'Term Pricing'!$C$898:$C$1077,0))*$E195*$F195)+(CP$131*INDEX('Term Pricing'!$L$898:$L$1077,MATCH('Project 3'!CP$8,'Term Pricing'!$C$898:$C$1077,0))*$E195*(1-$F195))</f>
        <v>149990.39999999999</v>
      </c>
      <c r="CQ195" s="212">
        <f ca="1">(CQ$131*INDEX('Term Pricing'!$K$898:$K$1077,MATCH('Project 3'!CQ$8,'Term Pricing'!$C$898:$C$1077,0))*$E195*$F195)+(CQ$131*INDEX('Term Pricing'!$L$898:$L$1077,MATCH('Project 3'!CQ$8,'Term Pricing'!$C$898:$C$1077,0))*$E195*(1-$F195))</f>
        <v>149990.39999999999</v>
      </c>
      <c r="CR195" s="212">
        <f ca="1">(CR$131*INDEX('Term Pricing'!$K$898:$K$1077,MATCH('Project 3'!CR$8,'Term Pricing'!$C$898:$C$1077,0))*$E195*$F195)+(CR$131*INDEX('Term Pricing'!$L$898:$L$1077,MATCH('Project 3'!CR$8,'Term Pricing'!$C$898:$C$1077,0))*$E195*(1-$F195))</f>
        <v>135475.20000000001</v>
      </c>
      <c r="CS195" s="212">
        <f ca="1">(CS$131*INDEX('Term Pricing'!$K$898:$K$1077,MATCH('Project 3'!CS$8,'Term Pricing'!$C$898:$C$1077,0))*$E195*$F195)+(CS$131*INDEX('Term Pricing'!$L$898:$L$1077,MATCH('Project 3'!CS$8,'Term Pricing'!$C$898:$C$1077,0))*$E195*(1-$F195))</f>
        <v>149990.39999999999</v>
      </c>
      <c r="CT195" s="212">
        <f ca="1">(CT$131*INDEX('Term Pricing'!$K$898:$K$1077,MATCH('Project 3'!CT$8,'Term Pricing'!$C$898:$C$1077,0))*$E195*$F195)+(CT$131*INDEX('Term Pricing'!$L$898:$L$1077,MATCH('Project 3'!CT$8,'Term Pricing'!$C$898:$C$1077,0))*$E195*(1-$F195))</f>
        <v>145152</v>
      </c>
      <c r="CU195" s="212">
        <f ca="1">(CU$131*INDEX('Term Pricing'!$K$898:$K$1077,MATCH('Project 3'!CU$8,'Term Pricing'!$C$898:$C$1077,0))*$E195*$F195)+(CU$131*INDEX('Term Pricing'!$L$898:$L$1077,MATCH('Project 3'!CU$8,'Term Pricing'!$C$898:$C$1077,0))*$E195*(1-$F195))</f>
        <v>149990.39999999999</v>
      </c>
      <c r="CV195" s="212">
        <f ca="1">(CV$131*INDEX('Term Pricing'!$K$898:$K$1077,MATCH('Project 3'!CV$8,'Term Pricing'!$C$898:$C$1077,0))*$E195*$F195)+(CV$131*INDEX('Term Pricing'!$L$898:$L$1077,MATCH('Project 3'!CV$8,'Term Pricing'!$C$898:$C$1077,0))*$E195*(1-$F195))</f>
        <v>145152</v>
      </c>
      <c r="CW195" s="212">
        <f ca="1">(CW$131*INDEX('Term Pricing'!$K$898:$K$1077,MATCH('Project 3'!CW$8,'Term Pricing'!$C$898:$C$1077,0))*$E195*$F195)+(CW$131*INDEX('Term Pricing'!$L$898:$L$1077,MATCH('Project 3'!CW$8,'Term Pricing'!$C$898:$C$1077,0))*$E195*(1-$F195))</f>
        <v>149990.39999999999</v>
      </c>
      <c r="CX195" s="212">
        <f ca="1">(CX$131*INDEX('Term Pricing'!$K$898:$K$1077,MATCH('Project 3'!CX$8,'Term Pricing'!$C$898:$C$1077,0))*$E195*$F195)+(CX$131*INDEX('Term Pricing'!$L$898:$L$1077,MATCH('Project 3'!CX$8,'Term Pricing'!$C$898:$C$1077,0))*$E195*(1-$F195))</f>
        <v>149990.39999999999</v>
      </c>
      <c r="CY195" s="212">
        <f ca="1">(CY$131*INDEX('Term Pricing'!$K$898:$K$1077,MATCH('Project 3'!CY$8,'Term Pricing'!$C$898:$C$1077,0))*$E195*$F195)+(CY$131*INDEX('Term Pricing'!$L$898:$L$1077,MATCH('Project 3'!CY$8,'Term Pricing'!$C$898:$C$1077,0))*$E195*(1-$F195))</f>
        <v>145152</v>
      </c>
      <c r="CZ195" s="212">
        <f ca="1">(CZ$131*INDEX('Term Pricing'!$K$898:$K$1077,MATCH('Project 3'!CZ$8,'Term Pricing'!$C$898:$C$1077,0))*$E195*$F195)+(CZ$131*INDEX('Term Pricing'!$L$898:$L$1077,MATCH('Project 3'!CZ$8,'Term Pricing'!$C$898:$C$1077,0))*$E195*(1-$F195))</f>
        <v>149990.39999999999</v>
      </c>
      <c r="DA195" s="212">
        <f ca="1">(DA$131*INDEX('Term Pricing'!$K$898:$K$1077,MATCH('Project 3'!DA$8,'Term Pricing'!$C$898:$C$1077,0))*$E195*$F195)+(DA$131*INDEX('Term Pricing'!$L$898:$L$1077,MATCH('Project 3'!DA$8,'Term Pricing'!$C$898:$C$1077,0))*$E195*(1-$F195))</f>
        <v>145152</v>
      </c>
      <c r="DB195" s="212">
        <f ca="1">(DB$131*INDEX('Term Pricing'!$K$898:$K$1077,MATCH('Project 3'!DB$8,'Term Pricing'!$C$898:$C$1077,0))*$E195*$F195)+(DB$131*INDEX('Term Pricing'!$L$898:$L$1077,MATCH('Project 3'!DB$8,'Term Pricing'!$C$898:$C$1077,0))*$E195*(1-$F195))</f>
        <v>149990.39999999999</v>
      </c>
    </row>
    <row r="196" spans="1:106">
      <c r="A196" s="151"/>
      <c r="C196" s="34" t="s">
        <v>260</v>
      </c>
      <c r="E196" s="70">
        <f>Inputs!H130</f>
        <v>0.2</v>
      </c>
      <c r="F196" s="70">
        <f>Inputs!K130</f>
        <v>0.8</v>
      </c>
      <c r="G196" s="54" t="s">
        <v>83</v>
      </c>
      <c r="H196" s="272">
        <f ca="1">IFERROR(SUM($J196:$DB196)/(SUM($J$131:$DB$131)*E196),0)</f>
        <v>2.8000000000000029</v>
      </c>
      <c r="I196" s="29"/>
      <c r="J196" s="212">
        <f ca="1">(J$131*INDEX('Term Pricing'!$K$1083:$K$1262,MATCH('Project 3'!J$8,'Term Pricing'!$C$1083:$C$1262,0))*$E196*$F196)+(J$131*INDEX('Term Pricing'!$L$1083:$L$1262,MATCH('Project 3'!J$8,'Term Pricing'!$C$1083:$C$1262,0))*$E196*(1-$F196))</f>
        <v>0</v>
      </c>
      <c r="K196" s="212">
        <f ca="1">(K$131*INDEX('Term Pricing'!$K$1083:$K$1262,MATCH('Project 3'!K$8,'Term Pricing'!$C$1083:$C$1262,0))*$E196*$F196)+(K$131*INDEX('Term Pricing'!$L$1083:$L$1262,MATCH('Project 3'!K$8,'Term Pricing'!$C$1083:$C$1262,0))*$E196*(1-$F196))</f>
        <v>0</v>
      </c>
      <c r="L196" s="212">
        <f ca="1">(L$131*INDEX('Term Pricing'!$K$1083:$K$1262,MATCH('Project 3'!L$8,'Term Pricing'!$C$1083:$C$1262,0))*$E196*$F196)+(L$131*INDEX('Term Pricing'!$L$1083:$L$1262,MATCH('Project 3'!L$8,'Term Pricing'!$C$1083:$C$1262,0))*$E196*(1-$F196))</f>
        <v>0</v>
      </c>
      <c r="M196" s="212">
        <f ca="1">(M$131*INDEX('Term Pricing'!$K$1083:$K$1262,MATCH('Project 3'!M$8,'Term Pricing'!$C$1083:$C$1262,0))*$E196*$F196)+(M$131*INDEX('Term Pricing'!$L$1083:$L$1262,MATCH('Project 3'!M$8,'Term Pricing'!$C$1083:$C$1262,0))*$E196*(1-$F196))</f>
        <v>0</v>
      </c>
      <c r="N196" s="212">
        <f ca="1">(N$131*INDEX('Term Pricing'!$K$1083:$K$1262,MATCH('Project 3'!N$8,'Term Pricing'!$C$1083:$C$1262,0))*$E196*$F196)+(N$131*INDEX('Term Pricing'!$L$1083:$L$1262,MATCH('Project 3'!N$8,'Term Pricing'!$C$1083:$C$1262,0))*$E196*(1-$F196))</f>
        <v>87091.199999999997</v>
      </c>
      <c r="O196" s="212">
        <f ca="1">(O$131*INDEX('Term Pricing'!$K$1083:$K$1262,MATCH('Project 3'!O$8,'Term Pricing'!$C$1083:$C$1262,0))*$E196*$F196)+(O$131*INDEX('Term Pricing'!$L$1083:$L$1262,MATCH('Project 3'!O$8,'Term Pricing'!$C$1083:$C$1262,0))*$E196*(1-$F196))</f>
        <v>89994.240000000005</v>
      </c>
      <c r="P196" s="212">
        <f ca="1">(P$131*INDEX('Term Pricing'!$K$1083:$K$1262,MATCH('Project 3'!P$8,'Term Pricing'!$C$1083:$C$1262,0))*$E196*$F196)+(P$131*INDEX('Term Pricing'!$L$1083:$L$1262,MATCH('Project 3'!P$8,'Term Pricing'!$C$1083:$C$1262,0))*$E196*(1-$F196))</f>
        <v>87091.199999999997</v>
      </c>
      <c r="Q196" s="212">
        <f ca="1">(Q$131*INDEX('Term Pricing'!$K$1083:$K$1262,MATCH('Project 3'!Q$8,'Term Pricing'!$C$1083:$C$1262,0))*$E196*$F196)+(Q$131*INDEX('Term Pricing'!$L$1083:$L$1262,MATCH('Project 3'!Q$8,'Term Pricing'!$C$1083:$C$1262,0))*$E196*(1-$F196))</f>
        <v>89994.240000000005</v>
      </c>
      <c r="R196" s="212">
        <f ca="1">(R$131*INDEX('Term Pricing'!$K$1083:$K$1262,MATCH('Project 3'!R$8,'Term Pricing'!$C$1083:$C$1262,0))*$E196*$F196)+(R$131*INDEX('Term Pricing'!$L$1083:$L$1262,MATCH('Project 3'!R$8,'Term Pricing'!$C$1083:$C$1262,0))*$E196*(1-$F196))</f>
        <v>89994.240000000005</v>
      </c>
      <c r="S196" s="212">
        <f ca="1">(S$131*INDEX('Term Pricing'!$K$1083:$K$1262,MATCH('Project 3'!S$8,'Term Pricing'!$C$1083:$C$1262,0))*$E196*$F196)+(S$131*INDEX('Term Pricing'!$L$1083:$L$1262,MATCH('Project 3'!S$8,'Term Pricing'!$C$1083:$C$1262,0))*$E196*(1-$F196))</f>
        <v>87091.199999999997</v>
      </c>
      <c r="T196" s="212">
        <f ca="1">(T$131*INDEX('Term Pricing'!$K$1083:$K$1262,MATCH('Project 3'!T$8,'Term Pricing'!$C$1083:$C$1262,0))*$E196*$F196)+(T$131*INDEX('Term Pricing'!$L$1083:$L$1262,MATCH('Project 3'!T$8,'Term Pricing'!$C$1083:$C$1262,0))*$E196*(1-$F196))</f>
        <v>89994.240000000005</v>
      </c>
      <c r="U196" s="212">
        <f ca="1">(U$131*INDEX('Term Pricing'!$K$1083:$K$1262,MATCH('Project 3'!U$8,'Term Pricing'!$C$1083:$C$1262,0))*$E196*$F196)+(U$131*INDEX('Term Pricing'!$L$1083:$L$1262,MATCH('Project 3'!U$8,'Term Pricing'!$C$1083:$C$1262,0))*$E196*(1-$F196))</f>
        <v>87091.199999999997</v>
      </c>
      <c r="V196" s="212">
        <f ca="1">(V$131*INDEX('Term Pricing'!$K$1083:$K$1262,MATCH('Project 3'!V$8,'Term Pricing'!$C$1083:$C$1262,0))*$E196*$F196)+(V$131*INDEX('Term Pricing'!$L$1083:$L$1262,MATCH('Project 3'!V$8,'Term Pricing'!$C$1083:$C$1262,0))*$E196*(1-$F196))</f>
        <v>89994.240000000005</v>
      </c>
      <c r="W196" s="212">
        <f ca="1">(W$131*INDEX('Term Pricing'!$K$1083:$K$1262,MATCH('Project 3'!W$8,'Term Pricing'!$C$1083:$C$1262,0))*$E196*$F196)+(W$131*INDEX('Term Pricing'!$L$1083:$L$1262,MATCH('Project 3'!W$8,'Term Pricing'!$C$1083:$C$1262,0))*$E196*(1-$F196))</f>
        <v>89994.240000000005</v>
      </c>
      <c r="X196" s="212">
        <f ca="1">(X$131*INDEX('Term Pricing'!$K$1083:$K$1262,MATCH('Project 3'!X$8,'Term Pricing'!$C$1083:$C$1262,0))*$E196*$F196)+(X$131*INDEX('Term Pricing'!$L$1083:$L$1262,MATCH('Project 3'!X$8,'Term Pricing'!$C$1083:$C$1262,0))*$E196*(1-$F196))</f>
        <v>81285.12000000001</v>
      </c>
      <c r="Y196" s="212">
        <f ca="1">(Y$131*INDEX('Term Pricing'!$K$1083:$K$1262,MATCH('Project 3'!Y$8,'Term Pricing'!$C$1083:$C$1262,0))*$E196*$F196)+(Y$131*INDEX('Term Pricing'!$L$1083:$L$1262,MATCH('Project 3'!Y$8,'Term Pricing'!$C$1083:$C$1262,0))*$E196*(1-$F196))</f>
        <v>89994.240000000005</v>
      </c>
      <c r="Z196" s="212">
        <f ca="1">(Z$131*INDEX('Term Pricing'!$K$1083:$K$1262,MATCH('Project 3'!Z$8,'Term Pricing'!$C$1083:$C$1262,0))*$E196*$F196)+(Z$131*INDEX('Term Pricing'!$L$1083:$L$1262,MATCH('Project 3'!Z$8,'Term Pricing'!$C$1083:$C$1262,0))*$E196*(1-$F196))</f>
        <v>87091.199999999997</v>
      </c>
      <c r="AA196" s="212">
        <f ca="1">(AA$131*INDEX('Term Pricing'!$K$1083:$K$1262,MATCH('Project 3'!AA$8,'Term Pricing'!$C$1083:$C$1262,0))*$E196*$F196)+(AA$131*INDEX('Term Pricing'!$L$1083:$L$1262,MATCH('Project 3'!AA$8,'Term Pricing'!$C$1083:$C$1262,0))*$E196*(1-$F196))</f>
        <v>89994.240000000005</v>
      </c>
      <c r="AB196" s="212">
        <f ca="1">(AB$131*INDEX('Term Pricing'!$K$1083:$K$1262,MATCH('Project 3'!AB$8,'Term Pricing'!$C$1083:$C$1262,0))*$E196*$F196)+(AB$131*INDEX('Term Pricing'!$L$1083:$L$1262,MATCH('Project 3'!AB$8,'Term Pricing'!$C$1083:$C$1262,0))*$E196*(1-$F196))</f>
        <v>87091.199999999997</v>
      </c>
      <c r="AC196" s="212">
        <f ca="1">(AC$131*INDEX('Term Pricing'!$K$1083:$K$1262,MATCH('Project 3'!AC$8,'Term Pricing'!$C$1083:$C$1262,0))*$E196*$F196)+(AC$131*INDEX('Term Pricing'!$L$1083:$L$1262,MATCH('Project 3'!AC$8,'Term Pricing'!$C$1083:$C$1262,0))*$E196*(1-$F196))</f>
        <v>89994.240000000005</v>
      </c>
      <c r="AD196" s="212">
        <f ca="1">(AD$131*INDEX('Term Pricing'!$K$1083:$K$1262,MATCH('Project 3'!AD$8,'Term Pricing'!$C$1083:$C$1262,0))*$E196*$F196)+(AD$131*INDEX('Term Pricing'!$L$1083:$L$1262,MATCH('Project 3'!AD$8,'Term Pricing'!$C$1083:$C$1262,0))*$E196*(1-$F196))</f>
        <v>89994.240000000005</v>
      </c>
      <c r="AE196" s="212">
        <f ca="1">(AE$131*INDEX('Term Pricing'!$K$1083:$K$1262,MATCH('Project 3'!AE$8,'Term Pricing'!$C$1083:$C$1262,0))*$E196*$F196)+(AE$131*INDEX('Term Pricing'!$L$1083:$L$1262,MATCH('Project 3'!AE$8,'Term Pricing'!$C$1083:$C$1262,0))*$E196*(1-$F196))</f>
        <v>87091.199999999997</v>
      </c>
      <c r="AF196" s="212">
        <f ca="1">(AF$131*INDEX('Term Pricing'!$K$1083:$K$1262,MATCH('Project 3'!AF$8,'Term Pricing'!$C$1083:$C$1262,0))*$E196*$F196)+(AF$131*INDEX('Term Pricing'!$L$1083:$L$1262,MATCH('Project 3'!AF$8,'Term Pricing'!$C$1083:$C$1262,0))*$E196*(1-$F196))</f>
        <v>89994.240000000005</v>
      </c>
      <c r="AG196" s="212">
        <f ca="1">(AG$131*INDEX('Term Pricing'!$K$1083:$K$1262,MATCH('Project 3'!AG$8,'Term Pricing'!$C$1083:$C$1262,0))*$E196*$F196)+(AG$131*INDEX('Term Pricing'!$L$1083:$L$1262,MATCH('Project 3'!AG$8,'Term Pricing'!$C$1083:$C$1262,0))*$E196*(1-$F196))</f>
        <v>87091.199999999997</v>
      </c>
      <c r="AH196" s="212">
        <f ca="1">(AH$131*INDEX('Term Pricing'!$K$1083:$K$1262,MATCH('Project 3'!AH$8,'Term Pricing'!$C$1083:$C$1262,0))*$E196*$F196)+(AH$131*INDEX('Term Pricing'!$L$1083:$L$1262,MATCH('Project 3'!AH$8,'Term Pricing'!$C$1083:$C$1262,0))*$E196*(1-$F196))</f>
        <v>89994.240000000005</v>
      </c>
      <c r="AI196" s="212">
        <f ca="1">(AI$131*INDEX('Term Pricing'!$K$1083:$K$1262,MATCH('Project 3'!AI$8,'Term Pricing'!$C$1083:$C$1262,0))*$E196*$F196)+(AI$131*INDEX('Term Pricing'!$L$1083:$L$1262,MATCH('Project 3'!AI$8,'Term Pricing'!$C$1083:$C$1262,0))*$E196*(1-$F196))</f>
        <v>89994.240000000005</v>
      </c>
      <c r="AJ196" s="212">
        <f ca="1">(AJ$131*INDEX('Term Pricing'!$K$1083:$K$1262,MATCH('Project 3'!AJ$8,'Term Pricing'!$C$1083:$C$1262,0))*$E196*$F196)+(AJ$131*INDEX('Term Pricing'!$L$1083:$L$1262,MATCH('Project 3'!AJ$8,'Term Pricing'!$C$1083:$C$1262,0))*$E196*(1-$F196))</f>
        <v>81285.12000000001</v>
      </c>
      <c r="AK196" s="212">
        <f ca="1">(AK$131*INDEX('Term Pricing'!$K$1083:$K$1262,MATCH('Project 3'!AK$8,'Term Pricing'!$C$1083:$C$1262,0))*$E196*$F196)+(AK$131*INDEX('Term Pricing'!$L$1083:$L$1262,MATCH('Project 3'!AK$8,'Term Pricing'!$C$1083:$C$1262,0))*$E196*(1-$F196))</f>
        <v>89994.240000000005</v>
      </c>
      <c r="AL196" s="212">
        <f ca="1">(AL$131*INDEX('Term Pricing'!$K$1083:$K$1262,MATCH('Project 3'!AL$8,'Term Pricing'!$C$1083:$C$1262,0))*$E196*$F196)+(AL$131*INDEX('Term Pricing'!$L$1083:$L$1262,MATCH('Project 3'!AL$8,'Term Pricing'!$C$1083:$C$1262,0))*$E196*(1-$F196))</f>
        <v>87091.199999999997</v>
      </c>
      <c r="AM196" s="212">
        <f ca="1">(AM$131*INDEX('Term Pricing'!$K$1083:$K$1262,MATCH('Project 3'!AM$8,'Term Pricing'!$C$1083:$C$1262,0))*$E196*$F196)+(AM$131*INDEX('Term Pricing'!$L$1083:$L$1262,MATCH('Project 3'!AM$8,'Term Pricing'!$C$1083:$C$1262,0))*$E196*(1-$F196))</f>
        <v>89994.240000000005</v>
      </c>
      <c r="AN196" s="212">
        <f ca="1">(AN$131*INDEX('Term Pricing'!$K$1083:$K$1262,MATCH('Project 3'!AN$8,'Term Pricing'!$C$1083:$C$1262,0))*$E196*$F196)+(AN$131*INDEX('Term Pricing'!$L$1083:$L$1262,MATCH('Project 3'!AN$8,'Term Pricing'!$C$1083:$C$1262,0))*$E196*(1-$F196))</f>
        <v>87091.199999999997</v>
      </c>
      <c r="AO196" s="212">
        <f ca="1">(AO$131*INDEX('Term Pricing'!$K$1083:$K$1262,MATCH('Project 3'!AO$8,'Term Pricing'!$C$1083:$C$1262,0))*$E196*$F196)+(AO$131*INDEX('Term Pricing'!$L$1083:$L$1262,MATCH('Project 3'!AO$8,'Term Pricing'!$C$1083:$C$1262,0))*$E196*(1-$F196))</f>
        <v>89994.240000000005</v>
      </c>
      <c r="AP196" s="212">
        <f ca="1">(AP$131*INDEX('Term Pricing'!$K$1083:$K$1262,MATCH('Project 3'!AP$8,'Term Pricing'!$C$1083:$C$1262,0))*$E196*$F196)+(AP$131*INDEX('Term Pricing'!$L$1083:$L$1262,MATCH('Project 3'!AP$8,'Term Pricing'!$C$1083:$C$1262,0))*$E196*(1-$F196))</f>
        <v>89994.240000000005</v>
      </c>
      <c r="AQ196" s="212">
        <f ca="1">(AQ$131*INDEX('Term Pricing'!$K$1083:$K$1262,MATCH('Project 3'!AQ$8,'Term Pricing'!$C$1083:$C$1262,0))*$E196*$F196)+(AQ$131*INDEX('Term Pricing'!$L$1083:$L$1262,MATCH('Project 3'!AQ$8,'Term Pricing'!$C$1083:$C$1262,0))*$E196*(1-$F196))</f>
        <v>87091.199999999997</v>
      </c>
      <c r="AR196" s="212">
        <f ca="1">(AR$131*INDEX('Term Pricing'!$K$1083:$K$1262,MATCH('Project 3'!AR$8,'Term Pricing'!$C$1083:$C$1262,0))*$E196*$F196)+(AR$131*INDEX('Term Pricing'!$L$1083:$L$1262,MATCH('Project 3'!AR$8,'Term Pricing'!$C$1083:$C$1262,0))*$E196*(1-$F196))</f>
        <v>89994.240000000005</v>
      </c>
      <c r="AS196" s="212">
        <f ca="1">(AS$131*INDEX('Term Pricing'!$K$1083:$K$1262,MATCH('Project 3'!AS$8,'Term Pricing'!$C$1083:$C$1262,0))*$E196*$F196)+(AS$131*INDEX('Term Pricing'!$L$1083:$L$1262,MATCH('Project 3'!AS$8,'Term Pricing'!$C$1083:$C$1262,0))*$E196*(1-$F196))</f>
        <v>87091.199999999997</v>
      </c>
      <c r="AT196" s="212">
        <f ca="1">(AT$131*INDEX('Term Pricing'!$K$1083:$K$1262,MATCH('Project 3'!AT$8,'Term Pricing'!$C$1083:$C$1262,0))*$E196*$F196)+(AT$131*INDEX('Term Pricing'!$L$1083:$L$1262,MATCH('Project 3'!AT$8,'Term Pricing'!$C$1083:$C$1262,0))*$E196*(1-$F196))</f>
        <v>89994.240000000005</v>
      </c>
      <c r="AU196" s="212">
        <f ca="1">(AU$131*INDEX('Term Pricing'!$K$1083:$K$1262,MATCH('Project 3'!AU$8,'Term Pricing'!$C$1083:$C$1262,0))*$E196*$F196)+(AU$131*INDEX('Term Pricing'!$L$1083:$L$1262,MATCH('Project 3'!AU$8,'Term Pricing'!$C$1083:$C$1262,0))*$E196*(1-$F196))</f>
        <v>89994.240000000005</v>
      </c>
      <c r="AV196" s="212">
        <f ca="1">(AV$131*INDEX('Term Pricing'!$K$1083:$K$1262,MATCH('Project 3'!AV$8,'Term Pricing'!$C$1083:$C$1262,0))*$E196*$F196)+(AV$131*INDEX('Term Pricing'!$L$1083:$L$1262,MATCH('Project 3'!AV$8,'Term Pricing'!$C$1083:$C$1262,0))*$E196*(1-$F196))</f>
        <v>81285.12000000001</v>
      </c>
      <c r="AW196" s="212">
        <f ca="1">(AW$131*INDEX('Term Pricing'!$K$1083:$K$1262,MATCH('Project 3'!AW$8,'Term Pricing'!$C$1083:$C$1262,0))*$E196*$F196)+(AW$131*INDEX('Term Pricing'!$L$1083:$L$1262,MATCH('Project 3'!AW$8,'Term Pricing'!$C$1083:$C$1262,0))*$E196*(1-$F196))</f>
        <v>89994.240000000005</v>
      </c>
      <c r="AX196" s="212">
        <f ca="1">(AX$131*INDEX('Term Pricing'!$K$1083:$K$1262,MATCH('Project 3'!AX$8,'Term Pricing'!$C$1083:$C$1262,0))*$E196*$F196)+(AX$131*INDEX('Term Pricing'!$L$1083:$L$1262,MATCH('Project 3'!AX$8,'Term Pricing'!$C$1083:$C$1262,0))*$E196*(1-$F196))</f>
        <v>145152</v>
      </c>
      <c r="AY196" s="212">
        <f ca="1">(AY$131*INDEX('Term Pricing'!$K$1083:$K$1262,MATCH('Project 3'!AY$8,'Term Pricing'!$C$1083:$C$1262,0))*$E196*$F196)+(AY$131*INDEX('Term Pricing'!$L$1083:$L$1262,MATCH('Project 3'!AY$8,'Term Pricing'!$C$1083:$C$1262,0))*$E196*(1-$F196))</f>
        <v>149990.39999999999</v>
      </c>
      <c r="AZ196" s="212">
        <f ca="1">(AZ$131*INDEX('Term Pricing'!$K$1083:$K$1262,MATCH('Project 3'!AZ$8,'Term Pricing'!$C$1083:$C$1262,0))*$E196*$F196)+(AZ$131*INDEX('Term Pricing'!$L$1083:$L$1262,MATCH('Project 3'!AZ$8,'Term Pricing'!$C$1083:$C$1262,0))*$E196*(1-$F196))</f>
        <v>145152</v>
      </c>
      <c r="BA196" s="212">
        <f ca="1">(BA$131*INDEX('Term Pricing'!$K$1083:$K$1262,MATCH('Project 3'!BA$8,'Term Pricing'!$C$1083:$C$1262,0))*$E196*$F196)+(BA$131*INDEX('Term Pricing'!$L$1083:$L$1262,MATCH('Project 3'!BA$8,'Term Pricing'!$C$1083:$C$1262,0))*$E196*(1-$F196))</f>
        <v>149990.39999999999</v>
      </c>
      <c r="BB196" s="212">
        <f ca="1">(BB$131*INDEX('Term Pricing'!$K$1083:$K$1262,MATCH('Project 3'!BB$8,'Term Pricing'!$C$1083:$C$1262,0))*$E196*$F196)+(BB$131*INDEX('Term Pricing'!$L$1083:$L$1262,MATCH('Project 3'!BB$8,'Term Pricing'!$C$1083:$C$1262,0))*$E196*(1-$F196))</f>
        <v>149990.39999999999</v>
      </c>
      <c r="BC196" s="212">
        <f ca="1">(BC$131*INDEX('Term Pricing'!$K$1083:$K$1262,MATCH('Project 3'!BC$8,'Term Pricing'!$C$1083:$C$1262,0))*$E196*$F196)+(BC$131*INDEX('Term Pricing'!$L$1083:$L$1262,MATCH('Project 3'!BC$8,'Term Pricing'!$C$1083:$C$1262,0))*$E196*(1-$F196))</f>
        <v>145152</v>
      </c>
      <c r="BD196" s="212">
        <f ca="1">(BD$131*INDEX('Term Pricing'!$K$1083:$K$1262,MATCH('Project 3'!BD$8,'Term Pricing'!$C$1083:$C$1262,0))*$E196*$F196)+(BD$131*INDEX('Term Pricing'!$L$1083:$L$1262,MATCH('Project 3'!BD$8,'Term Pricing'!$C$1083:$C$1262,0))*$E196*(1-$F196))</f>
        <v>149990.39999999999</v>
      </c>
      <c r="BE196" s="212">
        <f ca="1">(BE$131*INDEX('Term Pricing'!$K$1083:$K$1262,MATCH('Project 3'!BE$8,'Term Pricing'!$C$1083:$C$1262,0))*$E196*$F196)+(BE$131*INDEX('Term Pricing'!$L$1083:$L$1262,MATCH('Project 3'!BE$8,'Term Pricing'!$C$1083:$C$1262,0))*$E196*(1-$F196))</f>
        <v>145152</v>
      </c>
      <c r="BF196" s="212">
        <f ca="1">(BF$131*INDEX('Term Pricing'!$K$1083:$K$1262,MATCH('Project 3'!BF$8,'Term Pricing'!$C$1083:$C$1262,0))*$E196*$F196)+(BF$131*INDEX('Term Pricing'!$L$1083:$L$1262,MATCH('Project 3'!BF$8,'Term Pricing'!$C$1083:$C$1262,0))*$E196*(1-$F196))</f>
        <v>149990.39999999999</v>
      </c>
      <c r="BG196" s="212">
        <f ca="1">(BG$131*INDEX('Term Pricing'!$K$1083:$K$1262,MATCH('Project 3'!BG$8,'Term Pricing'!$C$1083:$C$1262,0))*$E196*$F196)+(BG$131*INDEX('Term Pricing'!$L$1083:$L$1262,MATCH('Project 3'!BG$8,'Term Pricing'!$C$1083:$C$1262,0))*$E196*(1-$F196))</f>
        <v>149990.39999999999</v>
      </c>
      <c r="BH196" s="212">
        <f ca="1">(BH$131*INDEX('Term Pricing'!$K$1083:$K$1262,MATCH('Project 3'!BH$8,'Term Pricing'!$C$1083:$C$1262,0))*$E196*$F196)+(BH$131*INDEX('Term Pricing'!$L$1083:$L$1262,MATCH('Project 3'!BH$8,'Term Pricing'!$C$1083:$C$1262,0))*$E196*(1-$F196))</f>
        <v>140313.60000000001</v>
      </c>
      <c r="BI196" s="212">
        <f ca="1">(BI$131*INDEX('Term Pricing'!$K$1083:$K$1262,MATCH('Project 3'!BI$8,'Term Pricing'!$C$1083:$C$1262,0))*$E196*$F196)+(BI$131*INDEX('Term Pricing'!$L$1083:$L$1262,MATCH('Project 3'!BI$8,'Term Pricing'!$C$1083:$C$1262,0))*$E196*(1-$F196))</f>
        <v>149990.39999999999</v>
      </c>
      <c r="BJ196" s="212">
        <f ca="1">(BJ$131*INDEX('Term Pricing'!$K$1083:$K$1262,MATCH('Project 3'!BJ$8,'Term Pricing'!$C$1083:$C$1262,0))*$E196*$F196)+(BJ$131*INDEX('Term Pricing'!$L$1083:$L$1262,MATCH('Project 3'!BJ$8,'Term Pricing'!$C$1083:$C$1262,0))*$E196*(1-$F196))</f>
        <v>145152</v>
      </c>
      <c r="BK196" s="212">
        <f ca="1">(BK$131*INDEX('Term Pricing'!$K$1083:$K$1262,MATCH('Project 3'!BK$8,'Term Pricing'!$C$1083:$C$1262,0))*$E196*$F196)+(BK$131*INDEX('Term Pricing'!$L$1083:$L$1262,MATCH('Project 3'!BK$8,'Term Pricing'!$C$1083:$C$1262,0))*$E196*(1-$F196))</f>
        <v>149990.39999999999</v>
      </c>
      <c r="BL196" s="212">
        <f ca="1">(BL$131*INDEX('Term Pricing'!$K$1083:$K$1262,MATCH('Project 3'!BL$8,'Term Pricing'!$C$1083:$C$1262,0))*$E196*$F196)+(BL$131*INDEX('Term Pricing'!$L$1083:$L$1262,MATCH('Project 3'!BL$8,'Term Pricing'!$C$1083:$C$1262,0))*$E196*(1-$F196))</f>
        <v>145152</v>
      </c>
      <c r="BM196" s="212">
        <f ca="1">(BM$131*INDEX('Term Pricing'!$K$1083:$K$1262,MATCH('Project 3'!BM$8,'Term Pricing'!$C$1083:$C$1262,0))*$E196*$F196)+(BM$131*INDEX('Term Pricing'!$L$1083:$L$1262,MATCH('Project 3'!BM$8,'Term Pricing'!$C$1083:$C$1262,0))*$E196*(1-$F196))</f>
        <v>149990.39999999999</v>
      </c>
      <c r="BN196" s="212">
        <f ca="1">(BN$131*INDEX('Term Pricing'!$K$1083:$K$1262,MATCH('Project 3'!BN$8,'Term Pricing'!$C$1083:$C$1262,0))*$E196*$F196)+(BN$131*INDEX('Term Pricing'!$L$1083:$L$1262,MATCH('Project 3'!BN$8,'Term Pricing'!$C$1083:$C$1262,0))*$E196*(1-$F196))</f>
        <v>149990.39999999999</v>
      </c>
      <c r="BO196" s="212">
        <f ca="1">(BO$131*INDEX('Term Pricing'!$K$1083:$K$1262,MATCH('Project 3'!BO$8,'Term Pricing'!$C$1083:$C$1262,0))*$E196*$F196)+(BO$131*INDEX('Term Pricing'!$L$1083:$L$1262,MATCH('Project 3'!BO$8,'Term Pricing'!$C$1083:$C$1262,0))*$E196*(1-$F196))</f>
        <v>145152</v>
      </c>
      <c r="BP196" s="212">
        <f ca="1">(BP$131*INDEX('Term Pricing'!$K$1083:$K$1262,MATCH('Project 3'!BP$8,'Term Pricing'!$C$1083:$C$1262,0))*$E196*$F196)+(BP$131*INDEX('Term Pricing'!$L$1083:$L$1262,MATCH('Project 3'!BP$8,'Term Pricing'!$C$1083:$C$1262,0))*$E196*(1-$F196))</f>
        <v>149990.39999999999</v>
      </c>
      <c r="BQ196" s="212">
        <f ca="1">(BQ$131*INDEX('Term Pricing'!$K$1083:$K$1262,MATCH('Project 3'!BQ$8,'Term Pricing'!$C$1083:$C$1262,0))*$E196*$F196)+(BQ$131*INDEX('Term Pricing'!$L$1083:$L$1262,MATCH('Project 3'!BQ$8,'Term Pricing'!$C$1083:$C$1262,0))*$E196*(1-$F196))</f>
        <v>145152</v>
      </c>
      <c r="BR196" s="212">
        <f ca="1">(BR$131*INDEX('Term Pricing'!$K$1083:$K$1262,MATCH('Project 3'!BR$8,'Term Pricing'!$C$1083:$C$1262,0))*$E196*$F196)+(BR$131*INDEX('Term Pricing'!$L$1083:$L$1262,MATCH('Project 3'!BR$8,'Term Pricing'!$C$1083:$C$1262,0))*$E196*(1-$F196))</f>
        <v>149990.39999999999</v>
      </c>
      <c r="BS196" s="212">
        <f ca="1">(BS$131*INDEX('Term Pricing'!$K$1083:$K$1262,MATCH('Project 3'!BS$8,'Term Pricing'!$C$1083:$C$1262,0))*$E196*$F196)+(BS$131*INDEX('Term Pricing'!$L$1083:$L$1262,MATCH('Project 3'!BS$8,'Term Pricing'!$C$1083:$C$1262,0))*$E196*(1-$F196))</f>
        <v>149990.39999999999</v>
      </c>
      <c r="BT196" s="212">
        <f ca="1">(BT$131*INDEX('Term Pricing'!$K$1083:$K$1262,MATCH('Project 3'!BT$8,'Term Pricing'!$C$1083:$C$1262,0))*$E196*$F196)+(BT$131*INDEX('Term Pricing'!$L$1083:$L$1262,MATCH('Project 3'!BT$8,'Term Pricing'!$C$1083:$C$1262,0))*$E196*(1-$F196))</f>
        <v>135475.20000000001</v>
      </c>
      <c r="BU196" s="212">
        <f ca="1">(BU$131*INDEX('Term Pricing'!$K$1083:$K$1262,MATCH('Project 3'!BU$8,'Term Pricing'!$C$1083:$C$1262,0))*$E196*$F196)+(BU$131*INDEX('Term Pricing'!$L$1083:$L$1262,MATCH('Project 3'!BU$8,'Term Pricing'!$C$1083:$C$1262,0))*$E196*(1-$F196))</f>
        <v>149990.39999999999</v>
      </c>
      <c r="BV196" s="212">
        <f ca="1">(BV$131*INDEX('Term Pricing'!$K$1083:$K$1262,MATCH('Project 3'!BV$8,'Term Pricing'!$C$1083:$C$1262,0))*$E196*$F196)+(BV$131*INDEX('Term Pricing'!$L$1083:$L$1262,MATCH('Project 3'!BV$8,'Term Pricing'!$C$1083:$C$1262,0))*$E196*(1-$F196))</f>
        <v>145152</v>
      </c>
      <c r="BW196" s="212">
        <f ca="1">(BW$131*INDEX('Term Pricing'!$K$1083:$K$1262,MATCH('Project 3'!BW$8,'Term Pricing'!$C$1083:$C$1262,0))*$E196*$F196)+(BW$131*INDEX('Term Pricing'!$L$1083:$L$1262,MATCH('Project 3'!BW$8,'Term Pricing'!$C$1083:$C$1262,0))*$E196*(1-$F196))</f>
        <v>149990.39999999999</v>
      </c>
      <c r="BX196" s="212">
        <f ca="1">(BX$131*INDEX('Term Pricing'!$K$1083:$K$1262,MATCH('Project 3'!BX$8,'Term Pricing'!$C$1083:$C$1262,0))*$E196*$F196)+(BX$131*INDEX('Term Pricing'!$L$1083:$L$1262,MATCH('Project 3'!BX$8,'Term Pricing'!$C$1083:$C$1262,0))*$E196*(1-$F196))</f>
        <v>145152</v>
      </c>
      <c r="BY196" s="212">
        <f ca="1">(BY$131*INDEX('Term Pricing'!$K$1083:$K$1262,MATCH('Project 3'!BY$8,'Term Pricing'!$C$1083:$C$1262,0))*$E196*$F196)+(BY$131*INDEX('Term Pricing'!$L$1083:$L$1262,MATCH('Project 3'!BY$8,'Term Pricing'!$C$1083:$C$1262,0))*$E196*(1-$F196))</f>
        <v>149990.39999999999</v>
      </c>
      <c r="BZ196" s="212">
        <f ca="1">(BZ$131*INDEX('Term Pricing'!$K$1083:$K$1262,MATCH('Project 3'!BZ$8,'Term Pricing'!$C$1083:$C$1262,0))*$E196*$F196)+(BZ$131*INDEX('Term Pricing'!$L$1083:$L$1262,MATCH('Project 3'!BZ$8,'Term Pricing'!$C$1083:$C$1262,0))*$E196*(1-$F196))</f>
        <v>149990.39999999999</v>
      </c>
      <c r="CA196" s="212">
        <f ca="1">(CA$131*INDEX('Term Pricing'!$K$1083:$K$1262,MATCH('Project 3'!CA$8,'Term Pricing'!$C$1083:$C$1262,0))*$E196*$F196)+(CA$131*INDEX('Term Pricing'!$L$1083:$L$1262,MATCH('Project 3'!CA$8,'Term Pricing'!$C$1083:$C$1262,0))*$E196*(1-$F196))</f>
        <v>145152</v>
      </c>
      <c r="CB196" s="212">
        <f ca="1">(CB$131*INDEX('Term Pricing'!$K$1083:$K$1262,MATCH('Project 3'!CB$8,'Term Pricing'!$C$1083:$C$1262,0))*$E196*$F196)+(CB$131*INDEX('Term Pricing'!$L$1083:$L$1262,MATCH('Project 3'!CB$8,'Term Pricing'!$C$1083:$C$1262,0))*$E196*(1-$F196))</f>
        <v>149990.39999999999</v>
      </c>
      <c r="CC196" s="212">
        <f ca="1">(CC$131*INDEX('Term Pricing'!$K$1083:$K$1262,MATCH('Project 3'!CC$8,'Term Pricing'!$C$1083:$C$1262,0))*$E196*$F196)+(CC$131*INDEX('Term Pricing'!$L$1083:$L$1262,MATCH('Project 3'!CC$8,'Term Pricing'!$C$1083:$C$1262,0))*$E196*(1-$F196))</f>
        <v>145152</v>
      </c>
      <c r="CD196" s="212">
        <f ca="1">(CD$131*INDEX('Term Pricing'!$K$1083:$K$1262,MATCH('Project 3'!CD$8,'Term Pricing'!$C$1083:$C$1262,0))*$E196*$F196)+(CD$131*INDEX('Term Pricing'!$L$1083:$L$1262,MATCH('Project 3'!CD$8,'Term Pricing'!$C$1083:$C$1262,0))*$E196*(1-$F196))</f>
        <v>149990.39999999999</v>
      </c>
      <c r="CE196" s="212">
        <f ca="1">(CE$131*INDEX('Term Pricing'!$K$1083:$K$1262,MATCH('Project 3'!CE$8,'Term Pricing'!$C$1083:$C$1262,0))*$E196*$F196)+(CE$131*INDEX('Term Pricing'!$L$1083:$L$1262,MATCH('Project 3'!CE$8,'Term Pricing'!$C$1083:$C$1262,0))*$E196*(1-$F196))</f>
        <v>149990.39999999999</v>
      </c>
      <c r="CF196" s="212">
        <f ca="1">(CF$131*INDEX('Term Pricing'!$K$1083:$K$1262,MATCH('Project 3'!CF$8,'Term Pricing'!$C$1083:$C$1262,0))*$E196*$F196)+(CF$131*INDEX('Term Pricing'!$L$1083:$L$1262,MATCH('Project 3'!CF$8,'Term Pricing'!$C$1083:$C$1262,0))*$E196*(1-$F196))</f>
        <v>135475.20000000001</v>
      </c>
      <c r="CG196" s="212">
        <f ca="1">(CG$131*INDEX('Term Pricing'!$K$1083:$K$1262,MATCH('Project 3'!CG$8,'Term Pricing'!$C$1083:$C$1262,0))*$E196*$F196)+(CG$131*INDEX('Term Pricing'!$L$1083:$L$1262,MATCH('Project 3'!CG$8,'Term Pricing'!$C$1083:$C$1262,0))*$E196*(1-$F196))</f>
        <v>149990.39999999999</v>
      </c>
      <c r="CH196" s="212">
        <f ca="1">(CH$131*INDEX('Term Pricing'!$K$1083:$K$1262,MATCH('Project 3'!CH$8,'Term Pricing'!$C$1083:$C$1262,0))*$E196*$F196)+(CH$131*INDEX('Term Pricing'!$L$1083:$L$1262,MATCH('Project 3'!CH$8,'Term Pricing'!$C$1083:$C$1262,0))*$E196*(1-$F196))</f>
        <v>145152</v>
      </c>
      <c r="CI196" s="212">
        <f ca="1">(CI$131*INDEX('Term Pricing'!$K$1083:$K$1262,MATCH('Project 3'!CI$8,'Term Pricing'!$C$1083:$C$1262,0))*$E196*$F196)+(CI$131*INDEX('Term Pricing'!$L$1083:$L$1262,MATCH('Project 3'!CI$8,'Term Pricing'!$C$1083:$C$1262,0))*$E196*(1-$F196))</f>
        <v>149990.39999999999</v>
      </c>
      <c r="CJ196" s="212">
        <f ca="1">(CJ$131*INDEX('Term Pricing'!$K$1083:$K$1262,MATCH('Project 3'!CJ$8,'Term Pricing'!$C$1083:$C$1262,0))*$E196*$F196)+(CJ$131*INDEX('Term Pricing'!$L$1083:$L$1262,MATCH('Project 3'!CJ$8,'Term Pricing'!$C$1083:$C$1262,0))*$E196*(1-$F196))</f>
        <v>145152</v>
      </c>
      <c r="CK196" s="212">
        <f ca="1">(CK$131*INDEX('Term Pricing'!$K$1083:$K$1262,MATCH('Project 3'!CK$8,'Term Pricing'!$C$1083:$C$1262,0))*$E196*$F196)+(CK$131*INDEX('Term Pricing'!$L$1083:$L$1262,MATCH('Project 3'!CK$8,'Term Pricing'!$C$1083:$C$1262,0))*$E196*(1-$F196))</f>
        <v>149990.39999999999</v>
      </c>
      <c r="CL196" s="212">
        <f ca="1">(CL$131*INDEX('Term Pricing'!$K$1083:$K$1262,MATCH('Project 3'!CL$8,'Term Pricing'!$C$1083:$C$1262,0))*$E196*$F196)+(CL$131*INDEX('Term Pricing'!$L$1083:$L$1262,MATCH('Project 3'!CL$8,'Term Pricing'!$C$1083:$C$1262,0))*$E196*(1-$F196))</f>
        <v>149990.39999999999</v>
      </c>
      <c r="CM196" s="212">
        <f ca="1">(CM$131*INDEX('Term Pricing'!$K$1083:$K$1262,MATCH('Project 3'!CM$8,'Term Pricing'!$C$1083:$C$1262,0))*$E196*$F196)+(CM$131*INDEX('Term Pricing'!$L$1083:$L$1262,MATCH('Project 3'!CM$8,'Term Pricing'!$C$1083:$C$1262,0))*$E196*(1-$F196))</f>
        <v>145152</v>
      </c>
      <c r="CN196" s="212">
        <f ca="1">(CN$131*INDEX('Term Pricing'!$K$1083:$K$1262,MATCH('Project 3'!CN$8,'Term Pricing'!$C$1083:$C$1262,0))*$E196*$F196)+(CN$131*INDEX('Term Pricing'!$L$1083:$L$1262,MATCH('Project 3'!CN$8,'Term Pricing'!$C$1083:$C$1262,0))*$E196*(1-$F196))</f>
        <v>149990.39999999999</v>
      </c>
      <c r="CO196" s="212">
        <f ca="1">(CO$131*INDEX('Term Pricing'!$K$1083:$K$1262,MATCH('Project 3'!CO$8,'Term Pricing'!$C$1083:$C$1262,0))*$E196*$F196)+(CO$131*INDEX('Term Pricing'!$L$1083:$L$1262,MATCH('Project 3'!CO$8,'Term Pricing'!$C$1083:$C$1262,0))*$E196*(1-$F196))</f>
        <v>145152</v>
      </c>
      <c r="CP196" s="212">
        <f ca="1">(CP$131*INDEX('Term Pricing'!$K$1083:$K$1262,MATCH('Project 3'!CP$8,'Term Pricing'!$C$1083:$C$1262,0))*$E196*$F196)+(CP$131*INDEX('Term Pricing'!$L$1083:$L$1262,MATCH('Project 3'!CP$8,'Term Pricing'!$C$1083:$C$1262,0))*$E196*(1-$F196))</f>
        <v>149990.39999999999</v>
      </c>
      <c r="CQ196" s="212">
        <f ca="1">(CQ$131*INDEX('Term Pricing'!$K$1083:$K$1262,MATCH('Project 3'!CQ$8,'Term Pricing'!$C$1083:$C$1262,0))*$E196*$F196)+(CQ$131*INDEX('Term Pricing'!$L$1083:$L$1262,MATCH('Project 3'!CQ$8,'Term Pricing'!$C$1083:$C$1262,0))*$E196*(1-$F196))</f>
        <v>149990.39999999999</v>
      </c>
      <c r="CR196" s="212">
        <f ca="1">(CR$131*INDEX('Term Pricing'!$K$1083:$K$1262,MATCH('Project 3'!CR$8,'Term Pricing'!$C$1083:$C$1262,0))*$E196*$F196)+(CR$131*INDEX('Term Pricing'!$L$1083:$L$1262,MATCH('Project 3'!CR$8,'Term Pricing'!$C$1083:$C$1262,0))*$E196*(1-$F196))</f>
        <v>135475.20000000001</v>
      </c>
      <c r="CS196" s="212">
        <f ca="1">(CS$131*INDEX('Term Pricing'!$K$1083:$K$1262,MATCH('Project 3'!CS$8,'Term Pricing'!$C$1083:$C$1262,0))*$E196*$F196)+(CS$131*INDEX('Term Pricing'!$L$1083:$L$1262,MATCH('Project 3'!CS$8,'Term Pricing'!$C$1083:$C$1262,0))*$E196*(1-$F196))</f>
        <v>149990.39999999999</v>
      </c>
      <c r="CT196" s="212">
        <f ca="1">(CT$131*INDEX('Term Pricing'!$K$1083:$K$1262,MATCH('Project 3'!CT$8,'Term Pricing'!$C$1083:$C$1262,0))*$E196*$F196)+(CT$131*INDEX('Term Pricing'!$L$1083:$L$1262,MATCH('Project 3'!CT$8,'Term Pricing'!$C$1083:$C$1262,0))*$E196*(1-$F196))</f>
        <v>145152</v>
      </c>
      <c r="CU196" s="212">
        <f ca="1">(CU$131*INDEX('Term Pricing'!$K$1083:$K$1262,MATCH('Project 3'!CU$8,'Term Pricing'!$C$1083:$C$1262,0))*$E196*$F196)+(CU$131*INDEX('Term Pricing'!$L$1083:$L$1262,MATCH('Project 3'!CU$8,'Term Pricing'!$C$1083:$C$1262,0))*$E196*(1-$F196))</f>
        <v>149990.39999999999</v>
      </c>
      <c r="CV196" s="212">
        <f ca="1">(CV$131*INDEX('Term Pricing'!$K$1083:$K$1262,MATCH('Project 3'!CV$8,'Term Pricing'!$C$1083:$C$1262,0))*$E196*$F196)+(CV$131*INDEX('Term Pricing'!$L$1083:$L$1262,MATCH('Project 3'!CV$8,'Term Pricing'!$C$1083:$C$1262,0))*$E196*(1-$F196))</f>
        <v>145152</v>
      </c>
      <c r="CW196" s="212">
        <f ca="1">(CW$131*INDEX('Term Pricing'!$K$1083:$K$1262,MATCH('Project 3'!CW$8,'Term Pricing'!$C$1083:$C$1262,0))*$E196*$F196)+(CW$131*INDEX('Term Pricing'!$L$1083:$L$1262,MATCH('Project 3'!CW$8,'Term Pricing'!$C$1083:$C$1262,0))*$E196*(1-$F196))</f>
        <v>149990.39999999999</v>
      </c>
      <c r="CX196" s="212">
        <f ca="1">(CX$131*INDEX('Term Pricing'!$K$1083:$K$1262,MATCH('Project 3'!CX$8,'Term Pricing'!$C$1083:$C$1262,0))*$E196*$F196)+(CX$131*INDEX('Term Pricing'!$L$1083:$L$1262,MATCH('Project 3'!CX$8,'Term Pricing'!$C$1083:$C$1262,0))*$E196*(1-$F196))</f>
        <v>149990.39999999999</v>
      </c>
      <c r="CY196" s="212">
        <f ca="1">(CY$131*INDEX('Term Pricing'!$K$1083:$K$1262,MATCH('Project 3'!CY$8,'Term Pricing'!$C$1083:$C$1262,0))*$E196*$F196)+(CY$131*INDEX('Term Pricing'!$L$1083:$L$1262,MATCH('Project 3'!CY$8,'Term Pricing'!$C$1083:$C$1262,0))*$E196*(1-$F196))</f>
        <v>145152</v>
      </c>
      <c r="CZ196" s="212">
        <f ca="1">(CZ$131*INDEX('Term Pricing'!$K$1083:$K$1262,MATCH('Project 3'!CZ$8,'Term Pricing'!$C$1083:$C$1262,0))*$E196*$F196)+(CZ$131*INDEX('Term Pricing'!$L$1083:$L$1262,MATCH('Project 3'!CZ$8,'Term Pricing'!$C$1083:$C$1262,0))*$E196*(1-$F196))</f>
        <v>149990.39999999999</v>
      </c>
      <c r="DA196" s="212">
        <f ca="1">(DA$131*INDEX('Term Pricing'!$K$1083:$K$1262,MATCH('Project 3'!DA$8,'Term Pricing'!$C$1083:$C$1262,0))*$E196*$F196)+(DA$131*INDEX('Term Pricing'!$L$1083:$L$1262,MATCH('Project 3'!DA$8,'Term Pricing'!$C$1083:$C$1262,0))*$E196*(1-$F196))</f>
        <v>145152</v>
      </c>
      <c r="DB196" s="212">
        <f ca="1">(DB$131*INDEX('Term Pricing'!$K$1083:$K$1262,MATCH('Project 3'!DB$8,'Term Pricing'!$C$1083:$C$1262,0))*$E196*$F196)+(DB$131*INDEX('Term Pricing'!$L$1083:$L$1262,MATCH('Project 3'!DB$8,'Term Pricing'!$C$1083:$C$1262,0))*$E196*(1-$F196))</f>
        <v>149990.39999999999</v>
      </c>
    </row>
    <row r="197" spans="1:106">
      <c r="A197" s="151"/>
      <c r="C197" s="34" t="s">
        <v>263</v>
      </c>
      <c r="E197" s="70">
        <f>Inputs!H131</f>
        <v>0.2</v>
      </c>
      <c r="F197" s="70">
        <f>Inputs!K131</f>
        <v>0.8</v>
      </c>
      <c r="G197" s="54" t="s">
        <v>83</v>
      </c>
      <c r="H197" s="272">
        <f ca="1">IFERROR(SUM($J197:$DB197)/(SUM($J$131:$DB$131)*E197),0)</f>
        <v>2.8000000000000029</v>
      </c>
      <c r="I197" s="29"/>
      <c r="J197" s="212">
        <f ca="1">(J$131*INDEX('Term Pricing'!$K$1268:$K$1447,MATCH('Project 3'!J$8,'Term Pricing'!$C$1268:$C$1447,0))*$E197*$F197)+(J$131*INDEX('Term Pricing'!$L$1268:$L$1447,MATCH('Project 3'!J$8,'Term Pricing'!$C$1268:$C$1447,0))*$E197*(1-$F197))</f>
        <v>0</v>
      </c>
      <c r="K197" s="212">
        <f ca="1">(K$131*INDEX('Term Pricing'!$K$1268:$K$1447,MATCH('Project 3'!K$8,'Term Pricing'!$C$1268:$C$1447,0))*$E197*$F197)+(K$131*INDEX('Term Pricing'!$L$1268:$L$1447,MATCH('Project 3'!K$8,'Term Pricing'!$C$1268:$C$1447,0))*$E197*(1-$F197))</f>
        <v>0</v>
      </c>
      <c r="L197" s="212">
        <f ca="1">(L$131*INDEX('Term Pricing'!$K$1268:$K$1447,MATCH('Project 3'!L$8,'Term Pricing'!$C$1268:$C$1447,0))*$E197*$F197)+(L$131*INDEX('Term Pricing'!$L$1268:$L$1447,MATCH('Project 3'!L$8,'Term Pricing'!$C$1268:$C$1447,0))*$E197*(1-$F197))</f>
        <v>0</v>
      </c>
      <c r="M197" s="212">
        <f ca="1">(M$131*INDEX('Term Pricing'!$K$1268:$K$1447,MATCH('Project 3'!M$8,'Term Pricing'!$C$1268:$C$1447,0))*$E197*$F197)+(M$131*INDEX('Term Pricing'!$L$1268:$L$1447,MATCH('Project 3'!M$8,'Term Pricing'!$C$1268:$C$1447,0))*$E197*(1-$F197))</f>
        <v>0</v>
      </c>
      <c r="N197" s="212">
        <f ca="1">(N$131*INDEX('Term Pricing'!$K$1268:$K$1447,MATCH('Project 3'!N$8,'Term Pricing'!$C$1268:$C$1447,0))*$E197*$F197)+(N$131*INDEX('Term Pricing'!$L$1268:$L$1447,MATCH('Project 3'!N$8,'Term Pricing'!$C$1268:$C$1447,0))*$E197*(1-$F197))</f>
        <v>87091.199999999997</v>
      </c>
      <c r="O197" s="212">
        <f ca="1">(O$131*INDEX('Term Pricing'!$K$1268:$K$1447,MATCH('Project 3'!O$8,'Term Pricing'!$C$1268:$C$1447,0))*$E197*$F197)+(O$131*INDEX('Term Pricing'!$L$1268:$L$1447,MATCH('Project 3'!O$8,'Term Pricing'!$C$1268:$C$1447,0))*$E197*(1-$F197))</f>
        <v>89994.240000000005</v>
      </c>
      <c r="P197" s="212">
        <f ca="1">(P$131*INDEX('Term Pricing'!$K$1268:$K$1447,MATCH('Project 3'!P$8,'Term Pricing'!$C$1268:$C$1447,0))*$E197*$F197)+(P$131*INDEX('Term Pricing'!$L$1268:$L$1447,MATCH('Project 3'!P$8,'Term Pricing'!$C$1268:$C$1447,0))*$E197*(1-$F197))</f>
        <v>87091.199999999997</v>
      </c>
      <c r="Q197" s="212">
        <f ca="1">(Q$131*INDEX('Term Pricing'!$K$1268:$K$1447,MATCH('Project 3'!Q$8,'Term Pricing'!$C$1268:$C$1447,0))*$E197*$F197)+(Q$131*INDEX('Term Pricing'!$L$1268:$L$1447,MATCH('Project 3'!Q$8,'Term Pricing'!$C$1268:$C$1447,0))*$E197*(1-$F197))</f>
        <v>89994.240000000005</v>
      </c>
      <c r="R197" s="212">
        <f ca="1">(R$131*INDEX('Term Pricing'!$K$1268:$K$1447,MATCH('Project 3'!R$8,'Term Pricing'!$C$1268:$C$1447,0))*$E197*$F197)+(R$131*INDEX('Term Pricing'!$L$1268:$L$1447,MATCH('Project 3'!R$8,'Term Pricing'!$C$1268:$C$1447,0))*$E197*(1-$F197))</f>
        <v>89994.240000000005</v>
      </c>
      <c r="S197" s="212">
        <f ca="1">(S$131*INDEX('Term Pricing'!$K$1268:$K$1447,MATCH('Project 3'!S$8,'Term Pricing'!$C$1268:$C$1447,0))*$E197*$F197)+(S$131*INDEX('Term Pricing'!$L$1268:$L$1447,MATCH('Project 3'!S$8,'Term Pricing'!$C$1268:$C$1447,0))*$E197*(1-$F197))</f>
        <v>87091.199999999997</v>
      </c>
      <c r="T197" s="212">
        <f ca="1">(T$131*INDEX('Term Pricing'!$K$1268:$K$1447,MATCH('Project 3'!T$8,'Term Pricing'!$C$1268:$C$1447,0))*$E197*$F197)+(T$131*INDEX('Term Pricing'!$L$1268:$L$1447,MATCH('Project 3'!T$8,'Term Pricing'!$C$1268:$C$1447,0))*$E197*(1-$F197))</f>
        <v>89994.240000000005</v>
      </c>
      <c r="U197" s="212">
        <f ca="1">(U$131*INDEX('Term Pricing'!$K$1268:$K$1447,MATCH('Project 3'!U$8,'Term Pricing'!$C$1268:$C$1447,0))*$E197*$F197)+(U$131*INDEX('Term Pricing'!$L$1268:$L$1447,MATCH('Project 3'!U$8,'Term Pricing'!$C$1268:$C$1447,0))*$E197*(1-$F197))</f>
        <v>87091.199999999997</v>
      </c>
      <c r="V197" s="212">
        <f ca="1">(V$131*INDEX('Term Pricing'!$K$1268:$K$1447,MATCH('Project 3'!V$8,'Term Pricing'!$C$1268:$C$1447,0))*$E197*$F197)+(V$131*INDEX('Term Pricing'!$L$1268:$L$1447,MATCH('Project 3'!V$8,'Term Pricing'!$C$1268:$C$1447,0))*$E197*(1-$F197))</f>
        <v>89994.240000000005</v>
      </c>
      <c r="W197" s="212">
        <f ca="1">(W$131*INDEX('Term Pricing'!$K$1268:$K$1447,MATCH('Project 3'!W$8,'Term Pricing'!$C$1268:$C$1447,0))*$E197*$F197)+(W$131*INDEX('Term Pricing'!$L$1268:$L$1447,MATCH('Project 3'!W$8,'Term Pricing'!$C$1268:$C$1447,0))*$E197*(1-$F197))</f>
        <v>89994.240000000005</v>
      </c>
      <c r="X197" s="212">
        <f ca="1">(X$131*INDEX('Term Pricing'!$K$1268:$K$1447,MATCH('Project 3'!X$8,'Term Pricing'!$C$1268:$C$1447,0))*$E197*$F197)+(X$131*INDEX('Term Pricing'!$L$1268:$L$1447,MATCH('Project 3'!X$8,'Term Pricing'!$C$1268:$C$1447,0))*$E197*(1-$F197))</f>
        <v>81285.12000000001</v>
      </c>
      <c r="Y197" s="212">
        <f ca="1">(Y$131*INDEX('Term Pricing'!$K$1268:$K$1447,MATCH('Project 3'!Y$8,'Term Pricing'!$C$1268:$C$1447,0))*$E197*$F197)+(Y$131*INDEX('Term Pricing'!$L$1268:$L$1447,MATCH('Project 3'!Y$8,'Term Pricing'!$C$1268:$C$1447,0))*$E197*(1-$F197))</f>
        <v>89994.240000000005</v>
      </c>
      <c r="Z197" s="212">
        <f ca="1">(Z$131*INDEX('Term Pricing'!$K$1268:$K$1447,MATCH('Project 3'!Z$8,'Term Pricing'!$C$1268:$C$1447,0))*$E197*$F197)+(Z$131*INDEX('Term Pricing'!$L$1268:$L$1447,MATCH('Project 3'!Z$8,'Term Pricing'!$C$1268:$C$1447,0))*$E197*(1-$F197))</f>
        <v>87091.199999999997</v>
      </c>
      <c r="AA197" s="212">
        <f ca="1">(AA$131*INDEX('Term Pricing'!$K$1268:$K$1447,MATCH('Project 3'!AA$8,'Term Pricing'!$C$1268:$C$1447,0))*$E197*$F197)+(AA$131*INDEX('Term Pricing'!$L$1268:$L$1447,MATCH('Project 3'!AA$8,'Term Pricing'!$C$1268:$C$1447,0))*$E197*(1-$F197))</f>
        <v>89994.240000000005</v>
      </c>
      <c r="AB197" s="212">
        <f ca="1">(AB$131*INDEX('Term Pricing'!$K$1268:$K$1447,MATCH('Project 3'!AB$8,'Term Pricing'!$C$1268:$C$1447,0))*$E197*$F197)+(AB$131*INDEX('Term Pricing'!$L$1268:$L$1447,MATCH('Project 3'!AB$8,'Term Pricing'!$C$1268:$C$1447,0))*$E197*(1-$F197))</f>
        <v>87091.199999999997</v>
      </c>
      <c r="AC197" s="212">
        <f ca="1">(AC$131*INDEX('Term Pricing'!$K$1268:$K$1447,MATCH('Project 3'!AC$8,'Term Pricing'!$C$1268:$C$1447,0))*$E197*$F197)+(AC$131*INDEX('Term Pricing'!$L$1268:$L$1447,MATCH('Project 3'!AC$8,'Term Pricing'!$C$1268:$C$1447,0))*$E197*(1-$F197))</f>
        <v>89994.240000000005</v>
      </c>
      <c r="AD197" s="212">
        <f ca="1">(AD$131*INDEX('Term Pricing'!$K$1268:$K$1447,MATCH('Project 3'!AD$8,'Term Pricing'!$C$1268:$C$1447,0))*$E197*$F197)+(AD$131*INDEX('Term Pricing'!$L$1268:$L$1447,MATCH('Project 3'!AD$8,'Term Pricing'!$C$1268:$C$1447,0))*$E197*(1-$F197))</f>
        <v>89994.240000000005</v>
      </c>
      <c r="AE197" s="212">
        <f ca="1">(AE$131*INDEX('Term Pricing'!$K$1268:$K$1447,MATCH('Project 3'!AE$8,'Term Pricing'!$C$1268:$C$1447,0))*$E197*$F197)+(AE$131*INDEX('Term Pricing'!$L$1268:$L$1447,MATCH('Project 3'!AE$8,'Term Pricing'!$C$1268:$C$1447,0))*$E197*(1-$F197))</f>
        <v>87091.199999999997</v>
      </c>
      <c r="AF197" s="212">
        <f ca="1">(AF$131*INDEX('Term Pricing'!$K$1268:$K$1447,MATCH('Project 3'!AF$8,'Term Pricing'!$C$1268:$C$1447,0))*$E197*$F197)+(AF$131*INDEX('Term Pricing'!$L$1268:$L$1447,MATCH('Project 3'!AF$8,'Term Pricing'!$C$1268:$C$1447,0))*$E197*(1-$F197))</f>
        <v>89994.240000000005</v>
      </c>
      <c r="AG197" s="212">
        <f ca="1">(AG$131*INDEX('Term Pricing'!$K$1268:$K$1447,MATCH('Project 3'!AG$8,'Term Pricing'!$C$1268:$C$1447,0))*$E197*$F197)+(AG$131*INDEX('Term Pricing'!$L$1268:$L$1447,MATCH('Project 3'!AG$8,'Term Pricing'!$C$1268:$C$1447,0))*$E197*(1-$F197))</f>
        <v>87091.199999999997</v>
      </c>
      <c r="AH197" s="212">
        <f ca="1">(AH$131*INDEX('Term Pricing'!$K$1268:$K$1447,MATCH('Project 3'!AH$8,'Term Pricing'!$C$1268:$C$1447,0))*$E197*$F197)+(AH$131*INDEX('Term Pricing'!$L$1268:$L$1447,MATCH('Project 3'!AH$8,'Term Pricing'!$C$1268:$C$1447,0))*$E197*(1-$F197))</f>
        <v>89994.240000000005</v>
      </c>
      <c r="AI197" s="212">
        <f ca="1">(AI$131*INDEX('Term Pricing'!$K$1268:$K$1447,MATCH('Project 3'!AI$8,'Term Pricing'!$C$1268:$C$1447,0))*$E197*$F197)+(AI$131*INDEX('Term Pricing'!$L$1268:$L$1447,MATCH('Project 3'!AI$8,'Term Pricing'!$C$1268:$C$1447,0))*$E197*(1-$F197))</f>
        <v>89994.240000000005</v>
      </c>
      <c r="AJ197" s="212">
        <f ca="1">(AJ$131*INDEX('Term Pricing'!$K$1268:$K$1447,MATCH('Project 3'!AJ$8,'Term Pricing'!$C$1268:$C$1447,0))*$E197*$F197)+(AJ$131*INDEX('Term Pricing'!$L$1268:$L$1447,MATCH('Project 3'!AJ$8,'Term Pricing'!$C$1268:$C$1447,0))*$E197*(1-$F197))</f>
        <v>81285.12000000001</v>
      </c>
      <c r="AK197" s="212">
        <f ca="1">(AK$131*INDEX('Term Pricing'!$K$1268:$K$1447,MATCH('Project 3'!AK$8,'Term Pricing'!$C$1268:$C$1447,0))*$E197*$F197)+(AK$131*INDEX('Term Pricing'!$L$1268:$L$1447,MATCH('Project 3'!AK$8,'Term Pricing'!$C$1268:$C$1447,0))*$E197*(1-$F197))</f>
        <v>89994.240000000005</v>
      </c>
      <c r="AL197" s="212">
        <f ca="1">(AL$131*INDEX('Term Pricing'!$K$1268:$K$1447,MATCH('Project 3'!AL$8,'Term Pricing'!$C$1268:$C$1447,0))*$E197*$F197)+(AL$131*INDEX('Term Pricing'!$L$1268:$L$1447,MATCH('Project 3'!AL$8,'Term Pricing'!$C$1268:$C$1447,0))*$E197*(1-$F197))</f>
        <v>87091.199999999997</v>
      </c>
      <c r="AM197" s="212">
        <f ca="1">(AM$131*INDEX('Term Pricing'!$K$1268:$K$1447,MATCH('Project 3'!AM$8,'Term Pricing'!$C$1268:$C$1447,0))*$E197*$F197)+(AM$131*INDEX('Term Pricing'!$L$1268:$L$1447,MATCH('Project 3'!AM$8,'Term Pricing'!$C$1268:$C$1447,0))*$E197*(1-$F197))</f>
        <v>89994.240000000005</v>
      </c>
      <c r="AN197" s="212">
        <f ca="1">(AN$131*INDEX('Term Pricing'!$K$1268:$K$1447,MATCH('Project 3'!AN$8,'Term Pricing'!$C$1268:$C$1447,0))*$E197*$F197)+(AN$131*INDEX('Term Pricing'!$L$1268:$L$1447,MATCH('Project 3'!AN$8,'Term Pricing'!$C$1268:$C$1447,0))*$E197*(1-$F197))</f>
        <v>87091.199999999997</v>
      </c>
      <c r="AO197" s="212">
        <f ca="1">(AO$131*INDEX('Term Pricing'!$K$1268:$K$1447,MATCH('Project 3'!AO$8,'Term Pricing'!$C$1268:$C$1447,0))*$E197*$F197)+(AO$131*INDEX('Term Pricing'!$L$1268:$L$1447,MATCH('Project 3'!AO$8,'Term Pricing'!$C$1268:$C$1447,0))*$E197*(1-$F197))</f>
        <v>89994.240000000005</v>
      </c>
      <c r="AP197" s="212">
        <f ca="1">(AP$131*INDEX('Term Pricing'!$K$1268:$K$1447,MATCH('Project 3'!AP$8,'Term Pricing'!$C$1268:$C$1447,0))*$E197*$F197)+(AP$131*INDEX('Term Pricing'!$L$1268:$L$1447,MATCH('Project 3'!AP$8,'Term Pricing'!$C$1268:$C$1447,0))*$E197*(1-$F197))</f>
        <v>89994.240000000005</v>
      </c>
      <c r="AQ197" s="212">
        <f ca="1">(AQ$131*INDEX('Term Pricing'!$K$1268:$K$1447,MATCH('Project 3'!AQ$8,'Term Pricing'!$C$1268:$C$1447,0))*$E197*$F197)+(AQ$131*INDEX('Term Pricing'!$L$1268:$L$1447,MATCH('Project 3'!AQ$8,'Term Pricing'!$C$1268:$C$1447,0))*$E197*(1-$F197))</f>
        <v>87091.199999999997</v>
      </c>
      <c r="AR197" s="212">
        <f ca="1">(AR$131*INDEX('Term Pricing'!$K$1268:$K$1447,MATCH('Project 3'!AR$8,'Term Pricing'!$C$1268:$C$1447,0))*$E197*$F197)+(AR$131*INDEX('Term Pricing'!$L$1268:$L$1447,MATCH('Project 3'!AR$8,'Term Pricing'!$C$1268:$C$1447,0))*$E197*(1-$F197))</f>
        <v>89994.240000000005</v>
      </c>
      <c r="AS197" s="212">
        <f ca="1">(AS$131*INDEX('Term Pricing'!$K$1268:$K$1447,MATCH('Project 3'!AS$8,'Term Pricing'!$C$1268:$C$1447,0))*$E197*$F197)+(AS$131*INDEX('Term Pricing'!$L$1268:$L$1447,MATCH('Project 3'!AS$8,'Term Pricing'!$C$1268:$C$1447,0))*$E197*(1-$F197))</f>
        <v>87091.199999999997</v>
      </c>
      <c r="AT197" s="212">
        <f ca="1">(AT$131*INDEX('Term Pricing'!$K$1268:$K$1447,MATCH('Project 3'!AT$8,'Term Pricing'!$C$1268:$C$1447,0))*$E197*$F197)+(AT$131*INDEX('Term Pricing'!$L$1268:$L$1447,MATCH('Project 3'!AT$8,'Term Pricing'!$C$1268:$C$1447,0))*$E197*(1-$F197))</f>
        <v>89994.240000000005</v>
      </c>
      <c r="AU197" s="212">
        <f ca="1">(AU$131*INDEX('Term Pricing'!$K$1268:$K$1447,MATCH('Project 3'!AU$8,'Term Pricing'!$C$1268:$C$1447,0))*$E197*$F197)+(AU$131*INDEX('Term Pricing'!$L$1268:$L$1447,MATCH('Project 3'!AU$8,'Term Pricing'!$C$1268:$C$1447,0))*$E197*(1-$F197))</f>
        <v>89994.240000000005</v>
      </c>
      <c r="AV197" s="212">
        <f ca="1">(AV$131*INDEX('Term Pricing'!$K$1268:$K$1447,MATCH('Project 3'!AV$8,'Term Pricing'!$C$1268:$C$1447,0))*$E197*$F197)+(AV$131*INDEX('Term Pricing'!$L$1268:$L$1447,MATCH('Project 3'!AV$8,'Term Pricing'!$C$1268:$C$1447,0))*$E197*(1-$F197))</f>
        <v>81285.12000000001</v>
      </c>
      <c r="AW197" s="212">
        <f ca="1">(AW$131*INDEX('Term Pricing'!$K$1268:$K$1447,MATCH('Project 3'!AW$8,'Term Pricing'!$C$1268:$C$1447,0))*$E197*$F197)+(AW$131*INDEX('Term Pricing'!$L$1268:$L$1447,MATCH('Project 3'!AW$8,'Term Pricing'!$C$1268:$C$1447,0))*$E197*(1-$F197))</f>
        <v>89994.240000000005</v>
      </c>
      <c r="AX197" s="212">
        <f ca="1">(AX$131*INDEX('Term Pricing'!$K$1268:$K$1447,MATCH('Project 3'!AX$8,'Term Pricing'!$C$1268:$C$1447,0))*$E197*$F197)+(AX$131*INDEX('Term Pricing'!$L$1268:$L$1447,MATCH('Project 3'!AX$8,'Term Pricing'!$C$1268:$C$1447,0))*$E197*(1-$F197))</f>
        <v>145152</v>
      </c>
      <c r="AY197" s="212">
        <f ca="1">(AY$131*INDEX('Term Pricing'!$K$1268:$K$1447,MATCH('Project 3'!AY$8,'Term Pricing'!$C$1268:$C$1447,0))*$E197*$F197)+(AY$131*INDEX('Term Pricing'!$L$1268:$L$1447,MATCH('Project 3'!AY$8,'Term Pricing'!$C$1268:$C$1447,0))*$E197*(1-$F197))</f>
        <v>149990.39999999999</v>
      </c>
      <c r="AZ197" s="212">
        <f ca="1">(AZ$131*INDEX('Term Pricing'!$K$1268:$K$1447,MATCH('Project 3'!AZ$8,'Term Pricing'!$C$1268:$C$1447,0))*$E197*$F197)+(AZ$131*INDEX('Term Pricing'!$L$1268:$L$1447,MATCH('Project 3'!AZ$8,'Term Pricing'!$C$1268:$C$1447,0))*$E197*(1-$F197))</f>
        <v>145152</v>
      </c>
      <c r="BA197" s="212">
        <f ca="1">(BA$131*INDEX('Term Pricing'!$K$1268:$K$1447,MATCH('Project 3'!BA$8,'Term Pricing'!$C$1268:$C$1447,0))*$E197*$F197)+(BA$131*INDEX('Term Pricing'!$L$1268:$L$1447,MATCH('Project 3'!BA$8,'Term Pricing'!$C$1268:$C$1447,0))*$E197*(1-$F197))</f>
        <v>149990.39999999999</v>
      </c>
      <c r="BB197" s="212">
        <f ca="1">(BB$131*INDEX('Term Pricing'!$K$1268:$K$1447,MATCH('Project 3'!BB$8,'Term Pricing'!$C$1268:$C$1447,0))*$E197*$F197)+(BB$131*INDEX('Term Pricing'!$L$1268:$L$1447,MATCH('Project 3'!BB$8,'Term Pricing'!$C$1268:$C$1447,0))*$E197*(1-$F197))</f>
        <v>149990.39999999999</v>
      </c>
      <c r="BC197" s="212">
        <f ca="1">(BC$131*INDEX('Term Pricing'!$K$1268:$K$1447,MATCH('Project 3'!BC$8,'Term Pricing'!$C$1268:$C$1447,0))*$E197*$F197)+(BC$131*INDEX('Term Pricing'!$L$1268:$L$1447,MATCH('Project 3'!BC$8,'Term Pricing'!$C$1268:$C$1447,0))*$E197*(1-$F197))</f>
        <v>145152</v>
      </c>
      <c r="BD197" s="212">
        <f ca="1">(BD$131*INDEX('Term Pricing'!$K$1268:$K$1447,MATCH('Project 3'!BD$8,'Term Pricing'!$C$1268:$C$1447,0))*$E197*$F197)+(BD$131*INDEX('Term Pricing'!$L$1268:$L$1447,MATCH('Project 3'!BD$8,'Term Pricing'!$C$1268:$C$1447,0))*$E197*(1-$F197))</f>
        <v>149990.39999999999</v>
      </c>
      <c r="BE197" s="212">
        <f ca="1">(BE$131*INDEX('Term Pricing'!$K$1268:$K$1447,MATCH('Project 3'!BE$8,'Term Pricing'!$C$1268:$C$1447,0))*$E197*$F197)+(BE$131*INDEX('Term Pricing'!$L$1268:$L$1447,MATCH('Project 3'!BE$8,'Term Pricing'!$C$1268:$C$1447,0))*$E197*(1-$F197))</f>
        <v>145152</v>
      </c>
      <c r="BF197" s="212">
        <f ca="1">(BF$131*INDEX('Term Pricing'!$K$1268:$K$1447,MATCH('Project 3'!BF$8,'Term Pricing'!$C$1268:$C$1447,0))*$E197*$F197)+(BF$131*INDEX('Term Pricing'!$L$1268:$L$1447,MATCH('Project 3'!BF$8,'Term Pricing'!$C$1268:$C$1447,0))*$E197*(1-$F197))</f>
        <v>149990.39999999999</v>
      </c>
      <c r="BG197" s="212">
        <f ca="1">(BG$131*INDEX('Term Pricing'!$K$1268:$K$1447,MATCH('Project 3'!BG$8,'Term Pricing'!$C$1268:$C$1447,0))*$E197*$F197)+(BG$131*INDEX('Term Pricing'!$L$1268:$L$1447,MATCH('Project 3'!BG$8,'Term Pricing'!$C$1268:$C$1447,0))*$E197*(1-$F197))</f>
        <v>149990.39999999999</v>
      </c>
      <c r="BH197" s="212">
        <f ca="1">(BH$131*INDEX('Term Pricing'!$K$1268:$K$1447,MATCH('Project 3'!BH$8,'Term Pricing'!$C$1268:$C$1447,0))*$E197*$F197)+(BH$131*INDEX('Term Pricing'!$L$1268:$L$1447,MATCH('Project 3'!BH$8,'Term Pricing'!$C$1268:$C$1447,0))*$E197*(1-$F197))</f>
        <v>140313.60000000001</v>
      </c>
      <c r="BI197" s="212">
        <f ca="1">(BI$131*INDEX('Term Pricing'!$K$1268:$K$1447,MATCH('Project 3'!BI$8,'Term Pricing'!$C$1268:$C$1447,0))*$E197*$F197)+(BI$131*INDEX('Term Pricing'!$L$1268:$L$1447,MATCH('Project 3'!BI$8,'Term Pricing'!$C$1268:$C$1447,0))*$E197*(1-$F197))</f>
        <v>149990.39999999999</v>
      </c>
      <c r="BJ197" s="212">
        <f ca="1">(BJ$131*INDEX('Term Pricing'!$K$1268:$K$1447,MATCH('Project 3'!BJ$8,'Term Pricing'!$C$1268:$C$1447,0))*$E197*$F197)+(BJ$131*INDEX('Term Pricing'!$L$1268:$L$1447,MATCH('Project 3'!BJ$8,'Term Pricing'!$C$1268:$C$1447,0))*$E197*(1-$F197))</f>
        <v>145152</v>
      </c>
      <c r="BK197" s="212">
        <f ca="1">(BK$131*INDEX('Term Pricing'!$K$1268:$K$1447,MATCH('Project 3'!BK$8,'Term Pricing'!$C$1268:$C$1447,0))*$E197*$F197)+(BK$131*INDEX('Term Pricing'!$L$1268:$L$1447,MATCH('Project 3'!BK$8,'Term Pricing'!$C$1268:$C$1447,0))*$E197*(1-$F197))</f>
        <v>149990.39999999999</v>
      </c>
      <c r="BL197" s="212">
        <f ca="1">(BL$131*INDEX('Term Pricing'!$K$1268:$K$1447,MATCH('Project 3'!BL$8,'Term Pricing'!$C$1268:$C$1447,0))*$E197*$F197)+(BL$131*INDEX('Term Pricing'!$L$1268:$L$1447,MATCH('Project 3'!BL$8,'Term Pricing'!$C$1268:$C$1447,0))*$E197*(1-$F197))</f>
        <v>145152</v>
      </c>
      <c r="BM197" s="212">
        <f ca="1">(BM$131*INDEX('Term Pricing'!$K$1268:$K$1447,MATCH('Project 3'!BM$8,'Term Pricing'!$C$1268:$C$1447,0))*$E197*$F197)+(BM$131*INDEX('Term Pricing'!$L$1268:$L$1447,MATCH('Project 3'!BM$8,'Term Pricing'!$C$1268:$C$1447,0))*$E197*(1-$F197))</f>
        <v>149990.39999999999</v>
      </c>
      <c r="BN197" s="212">
        <f ca="1">(BN$131*INDEX('Term Pricing'!$K$1268:$K$1447,MATCH('Project 3'!BN$8,'Term Pricing'!$C$1268:$C$1447,0))*$E197*$F197)+(BN$131*INDEX('Term Pricing'!$L$1268:$L$1447,MATCH('Project 3'!BN$8,'Term Pricing'!$C$1268:$C$1447,0))*$E197*(1-$F197))</f>
        <v>149990.39999999999</v>
      </c>
      <c r="BO197" s="212">
        <f ca="1">(BO$131*INDEX('Term Pricing'!$K$1268:$K$1447,MATCH('Project 3'!BO$8,'Term Pricing'!$C$1268:$C$1447,0))*$E197*$F197)+(BO$131*INDEX('Term Pricing'!$L$1268:$L$1447,MATCH('Project 3'!BO$8,'Term Pricing'!$C$1268:$C$1447,0))*$E197*(1-$F197))</f>
        <v>145152</v>
      </c>
      <c r="BP197" s="212">
        <f ca="1">(BP$131*INDEX('Term Pricing'!$K$1268:$K$1447,MATCH('Project 3'!BP$8,'Term Pricing'!$C$1268:$C$1447,0))*$E197*$F197)+(BP$131*INDEX('Term Pricing'!$L$1268:$L$1447,MATCH('Project 3'!BP$8,'Term Pricing'!$C$1268:$C$1447,0))*$E197*(1-$F197))</f>
        <v>149990.39999999999</v>
      </c>
      <c r="BQ197" s="212">
        <f ca="1">(BQ$131*INDEX('Term Pricing'!$K$1268:$K$1447,MATCH('Project 3'!BQ$8,'Term Pricing'!$C$1268:$C$1447,0))*$E197*$F197)+(BQ$131*INDEX('Term Pricing'!$L$1268:$L$1447,MATCH('Project 3'!BQ$8,'Term Pricing'!$C$1268:$C$1447,0))*$E197*(1-$F197))</f>
        <v>145152</v>
      </c>
      <c r="BR197" s="212">
        <f ca="1">(BR$131*INDEX('Term Pricing'!$K$1268:$K$1447,MATCH('Project 3'!BR$8,'Term Pricing'!$C$1268:$C$1447,0))*$E197*$F197)+(BR$131*INDEX('Term Pricing'!$L$1268:$L$1447,MATCH('Project 3'!BR$8,'Term Pricing'!$C$1268:$C$1447,0))*$E197*(1-$F197))</f>
        <v>149990.39999999999</v>
      </c>
      <c r="BS197" s="212">
        <f ca="1">(BS$131*INDEX('Term Pricing'!$K$1268:$K$1447,MATCH('Project 3'!BS$8,'Term Pricing'!$C$1268:$C$1447,0))*$E197*$F197)+(BS$131*INDEX('Term Pricing'!$L$1268:$L$1447,MATCH('Project 3'!BS$8,'Term Pricing'!$C$1268:$C$1447,0))*$E197*(1-$F197))</f>
        <v>149990.39999999999</v>
      </c>
      <c r="BT197" s="212">
        <f ca="1">(BT$131*INDEX('Term Pricing'!$K$1268:$K$1447,MATCH('Project 3'!BT$8,'Term Pricing'!$C$1268:$C$1447,0))*$E197*$F197)+(BT$131*INDEX('Term Pricing'!$L$1268:$L$1447,MATCH('Project 3'!BT$8,'Term Pricing'!$C$1268:$C$1447,0))*$E197*(1-$F197))</f>
        <v>135475.20000000001</v>
      </c>
      <c r="BU197" s="212">
        <f ca="1">(BU$131*INDEX('Term Pricing'!$K$1268:$K$1447,MATCH('Project 3'!BU$8,'Term Pricing'!$C$1268:$C$1447,0))*$E197*$F197)+(BU$131*INDEX('Term Pricing'!$L$1268:$L$1447,MATCH('Project 3'!BU$8,'Term Pricing'!$C$1268:$C$1447,0))*$E197*(1-$F197))</f>
        <v>149990.39999999999</v>
      </c>
      <c r="BV197" s="212">
        <f ca="1">(BV$131*INDEX('Term Pricing'!$K$1268:$K$1447,MATCH('Project 3'!BV$8,'Term Pricing'!$C$1268:$C$1447,0))*$E197*$F197)+(BV$131*INDEX('Term Pricing'!$L$1268:$L$1447,MATCH('Project 3'!BV$8,'Term Pricing'!$C$1268:$C$1447,0))*$E197*(1-$F197))</f>
        <v>145152</v>
      </c>
      <c r="BW197" s="212">
        <f ca="1">(BW$131*INDEX('Term Pricing'!$K$1268:$K$1447,MATCH('Project 3'!BW$8,'Term Pricing'!$C$1268:$C$1447,0))*$E197*$F197)+(BW$131*INDEX('Term Pricing'!$L$1268:$L$1447,MATCH('Project 3'!BW$8,'Term Pricing'!$C$1268:$C$1447,0))*$E197*(1-$F197))</f>
        <v>149990.39999999999</v>
      </c>
      <c r="BX197" s="212">
        <f ca="1">(BX$131*INDEX('Term Pricing'!$K$1268:$K$1447,MATCH('Project 3'!BX$8,'Term Pricing'!$C$1268:$C$1447,0))*$E197*$F197)+(BX$131*INDEX('Term Pricing'!$L$1268:$L$1447,MATCH('Project 3'!BX$8,'Term Pricing'!$C$1268:$C$1447,0))*$E197*(1-$F197))</f>
        <v>145152</v>
      </c>
      <c r="BY197" s="212">
        <f ca="1">(BY$131*INDEX('Term Pricing'!$K$1268:$K$1447,MATCH('Project 3'!BY$8,'Term Pricing'!$C$1268:$C$1447,0))*$E197*$F197)+(BY$131*INDEX('Term Pricing'!$L$1268:$L$1447,MATCH('Project 3'!BY$8,'Term Pricing'!$C$1268:$C$1447,0))*$E197*(1-$F197))</f>
        <v>149990.39999999999</v>
      </c>
      <c r="BZ197" s="212">
        <f ca="1">(BZ$131*INDEX('Term Pricing'!$K$1268:$K$1447,MATCH('Project 3'!BZ$8,'Term Pricing'!$C$1268:$C$1447,0))*$E197*$F197)+(BZ$131*INDEX('Term Pricing'!$L$1268:$L$1447,MATCH('Project 3'!BZ$8,'Term Pricing'!$C$1268:$C$1447,0))*$E197*(1-$F197))</f>
        <v>149990.39999999999</v>
      </c>
      <c r="CA197" s="212">
        <f ca="1">(CA$131*INDEX('Term Pricing'!$K$1268:$K$1447,MATCH('Project 3'!CA$8,'Term Pricing'!$C$1268:$C$1447,0))*$E197*$F197)+(CA$131*INDEX('Term Pricing'!$L$1268:$L$1447,MATCH('Project 3'!CA$8,'Term Pricing'!$C$1268:$C$1447,0))*$E197*(1-$F197))</f>
        <v>145152</v>
      </c>
      <c r="CB197" s="212">
        <f ca="1">(CB$131*INDEX('Term Pricing'!$K$1268:$K$1447,MATCH('Project 3'!CB$8,'Term Pricing'!$C$1268:$C$1447,0))*$E197*$F197)+(CB$131*INDEX('Term Pricing'!$L$1268:$L$1447,MATCH('Project 3'!CB$8,'Term Pricing'!$C$1268:$C$1447,0))*$E197*(1-$F197))</f>
        <v>149990.39999999999</v>
      </c>
      <c r="CC197" s="212">
        <f ca="1">(CC$131*INDEX('Term Pricing'!$K$1268:$K$1447,MATCH('Project 3'!CC$8,'Term Pricing'!$C$1268:$C$1447,0))*$E197*$F197)+(CC$131*INDEX('Term Pricing'!$L$1268:$L$1447,MATCH('Project 3'!CC$8,'Term Pricing'!$C$1268:$C$1447,0))*$E197*(1-$F197))</f>
        <v>145152</v>
      </c>
      <c r="CD197" s="212">
        <f ca="1">(CD$131*INDEX('Term Pricing'!$K$1268:$K$1447,MATCH('Project 3'!CD$8,'Term Pricing'!$C$1268:$C$1447,0))*$E197*$F197)+(CD$131*INDEX('Term Pricing'!$L$1268:$L$1447,MATCH('Project 3'!CD$8,'Term Pricing'!$C$1268:$C$1447,0))*$E197*(1-$F197))</f>
        <v>149990.39999999999</v>
      </c>
      <c r="CE197" s="212">
        <f ca="1">(CE$131*INDEX('Term Pricing'!$K$1268:$K$1447,MATCH('Project 3'!CE$8,'Term Pricing'!$C$1268:$C$1447,0))*$E197*$F197)+(CE$131*INDEX('Term Pricing'!$L$1268:$L$1447,MATCH('Project 3'!CE$8,'Term Pricing'!$C$1268:$C$1447,0))*$E197*(1-$F197))</f>
        <v>149990.39999999999</v>
      </c>
      <c r="CF197" s="212">
        <f ca="1">(CF$131*INDEX('Term Pricing'!$K$1268:$K$1447,MATCH('Project 3'!CF$8,'Term Pricing'!$C$1268:$C$1447,0))*$E197*$F197)+(CF$131*INDEX('Term Pricing'!$L$1268:$L$1447,MATCH('Project 3'!CF$8,'Term Pricing'!$C$1268:$C$1447,0))*$E197*(1-$F197))</f>
        <v>135475.20000000001</v>
      </c>
      <c r="CG197" s="212">
        <f ca="1">(CG$131*INDEX('Term Pricing'!$K$1268:$K$1447,MATCH('Project 3'!CG$8,'Term Pricing'!$C$1268:$C$1447,0))*$E197*$F197)+(CG$131*INDEX('Term Pricing'!$L$1268:$L$1447,MATCH('Project 3'!CG$8,'Term Pricing'!$C$1268:$C$1447,0))*$E197*(1-$F197))</f>
        <v>149990.39999999999</v>
      </c>
      <c r="CH197" s="212">
        <f ca="1">(CH$131*INDEX('Term Pricing'!$K$1268:$K$1447,MATCH('Project 3'!CH$8,'Term Pricing'!$C$1268:$C$1447,0))*$E197*$F197)+(CH$131*INDEX('Term Pricing'!$L$1268:$L$1447,MATCH('Project 3'!CH$8,'Term Pricing'!$C$1268:$C$1447,0))*$E197*(1-$F197))</f>
        <v>145152</v>
      </c>
      <c r="CI197" s="212">
        <f ca="1">(CI$131*INDEX('Term Pricing'!$K$1268:$K$1447,MATCH('Project 3'!CI$8,'Term Pricing'!$C$1268:$C$1447,0))*$E197*$F197)+(CI$131*INDEX('Term Pricing'!$L$1268:$L$1447,MATCH('Project 3'!CI$8,'Term Pricing'!$C$1268:$C$1447,0))*$E197*(1-$F197))</f>
        <v>149990.39999999999</v>
      </c>
      <c r="CJ197" s="212">
        <f ca="1">(CJ$131*INDEX('Term Pricing'!$K$1268:$K$1447,MATCH('Project 3'!CJ$8,'Term Pricing'!$C$1268:$C$1447,0))*$E197*$F197)+(CJ$131*INDEX('Term Pricing'!$L$1268:$L$1447,MATCH('Project 3'!CJ$8,'Term Pricing'!$C$1268:$C$1447,0))*$E197*(1-$F197))</f>
        <v>145152</v>
      </c>
      <c r="CK197" s="212">
        <f ca="1">(CK$131*INDEX('Term Pricing'!$K$1268:$K$1447,MATCH('Project 3'!CK$8,'Term Pricing'!$C$1268:$C$1447,0))*$E197*$F197)+(CK$131*INDEX('Term Pricing'!$L$1268:$L$1447,MATCH('Project 3'!CK$8,'Term Pricing'!$C$1268:$C$1447,0))*$E197*(1-$F197))</f>
        <v>149990.39999999999</v>
      </c>
      <c r="CL197" s="212">
        <f ca="1">(CL$131*INDEX('Term Pricing'!$K$1268:$K$1447,MATCH('Project 3'!CL$8,'Term Pricing'!$C$1268:$C$1447,0))*$E197*$F197)+(CL$131*INDEX('Term Pricing'!$L$1268:$L$1447,MATCH('Project 3'!CL$8,'Term Pricing'!$C$1268:$C$1447,0))*$E197*(1-$F197))</f>
        <v>149990.39999999999</v>
      </c>
      <c r="CM197" s="212">
        <f ca="1">(CM$131*INDEX('Term Pricing'!$K$1268:$K$1447,MATCH('Project 3'!CM$8,'Term Pricing'!$C$1268:$C$1447,0))*$E197*$F197)+(CM$131*INDEX('Term Pricing'!$L$1268:$L$1447,MATCH('Project 3'!CM$8,'Term Pricing'!$C$1268:$C$1447,0))*$E197*(1-$F197))</f>
        <v>145152</v>
      </c>
      <c r="CN197" s="212">
        <f ca="1">(CN$131*INDEX('Term Pricing'!$K$1268:$K$1447,MATCH('Project 3'!CN$8,'Term Pricing'!$C$1268:$C$1447,0))*$E197*$F197)+(CN$131*INDEX('Term Pricing'!$L$1268:$L$1447,MATCH('Project 3'!CN$8,'Term Pricing'!$C$1268:$C$1447,0))*$E197*(1-$F197))</f>
        <v>149990.39999999999</v>
      </c>
      <c r="CO197" s="212">
        <f ca="1">(CO$131*INDEX('Term Pricing'!$K$1268:$K$1447,MATCH('Project 3'!CO$8,'Term Pricing'!$C$1268:$C$1447,0))*$E197*$F197)+(CO$131*INDEX('Term Pricing'!$L$1268:$L$1447,MATCH('Project 3'!CO$8,'Term Pricing'!$C$1268:$C$1447,0))*$E197*(1-$F197))</f>
        <v>145152</v>
      </c>
      <c r="CP197" s="212">
        <f ca="1">(CP$131*INDEX('Term Pricing'!$K$1268:$K$1447,MATCH('Project 3'!CP$8,'Term Pricing'!$C$1268:$C$1447,0))*$E197*$F197)+(CP$131*INDEX('Term Pricing'!$L$1268:$L$1447,MATCH('Project 3'!CP$8,'Term Pricing'!$C$1268:$C$1447,0))*$E197*(1-$F197))</f>
        <v>149990.39999999999</v>
      </c>
      <c r="CQ197" s="212">
        <f ca="1">(CQ$131*INDEX('Term Pricing'!$K$1268:$K$1447,MATCH('Project 3'!CQ$8,'Term Pricing'!$C$1268:$C$1447,0))*$E197*$F197)+(CQ$131*INDEX('Term Pricing'!$L$1268:$L$1447,MATCH('Project 3'!CQ$8,'Term Pricing'!$C$1268:$C$1447,0))*$E197*(1-$F197))</f>
        <v>149990.39999999999</v>
      </c>
      <c r="CR197" s="212">
        <f ca="1">(CR$131*INDEX('Term Pricing'!$K$1268:$K$1447,MATCH('Project 3'!CR$8,'Term Pricing'!$C$1268:$C$1447,0))*$E197*$F197)+(CR$131*INDEX('Term Pricing'!$L$1268:$L$1447,MATCH('Project 3'!CR$8,'Term Pricing'!$C$1268:$C$1447,0))*$E197*(1-$F197))</f>
        <v>135475.20000000001</v>
      </c>
      <c r="CS197" s="212">
        <f ca="1">(CS$131*INDEX('Term Pricing'!$K$1268:$K$1447,MATCH('Project 3'!CS$8,'Term Pricing'!$C$1268:$C$1447,0))*$E197*$F197)+(CS$131*INDEX('Term Pricing'!$L$1268:$L$1447,MATCH('Project 3'!CS$8,'Term Pricing'!$C$1268:$C$1447,0))*$E197*(1-$F197))</f>
        <v>149990.39999999999</v>
      </c>
      <c r="CT197" s="212">
        <f ca="1">(CT$131*INDEX('Term Pricing'!$K$1268:$K$1447,MATCH('Project 3'!CT$8,'Term Pricing'!$C$1268:$C$1447,0))*$E197*$F197)+(CT$131*INDEX('Term Pricing'!$L$1268:$L$1447,MATCH('Project 3'!CT$8,'Term Pricing'!$C$1268:$C$1447,0))*$E197*(1-$F197))</f>
        <v>145152</v>
      </c>
      <c r="CU197" s="212">
        <f ca="1">(CU$131*INDEX('Term Pricing'!$K$1268:$K$1447,MATCH('Project 3'!CU$8,'Term Pricing'!$C$1268:$C$1447,0))*$E197*$F197)+(CU$131*INDEX('Term Pricing'!$L$1268:$L$1447,MATCH('Project 3'!CU$8,'Term Pricing'!$C$1268:$C$1447,0))*$E197*(1-$F197))</f>
        <v>149990.39999999999</v>
      </c>
      <c r="CV197" s="212">
        <f ca="1">(CV$131*INDEX('Term Pricing'!$K$1268:$K$1447,MATCH('Project 3'!CV$8,'Term Pricing'!$C$1268:$C$1447,0))*$E197*$F197)+(CV$131*INDEX('Term Pricing'!$L$1268:$L$1447,MATCH('Project 3'!CV$8,'Term Pricing'!$C$1268:$C$1447,0))*$E197*(1-$F197))</f>
        <v>145152</v>
      </c>
      <c r="CW197" s="212">
        <f ca="1">(CW$131*INDEX('Term Pricing'!$K$1268:$K$1447,MATCH('Project 3'!CW$8,'Term Pricing'!$C$1268:$C$1447,0))*$E197*$F197)+(CW$131*INDEX('Term Pricing'!$L$1268:$L$1447,MATCH('Project 3'!CW$8,'Term Pricing'!$C$1268:$C$1447,0))*$E197*(1-$F197))</f>
        <v>149990.39999999999</v>
      </c>
      <c r="CX197" s="212">
        <f ca="1">(CX$131*INDEX('Term Pricing'!$K$1268:$K$1447,MATCH('Project 3'!CX$8,'Term Pricing'!$C$1268:$C$1447,0))*$E197*$F197)+(CX$131*INDEX('Term Pricing'!$L$1268:$L$1447,MATCH('Project 3'!CX$8,'Term Pricing'!$C$1268:$C$1447,0))*$E197*(1-$F197))</f>
        <v>149990.39999999999</v>
      </c>
      <c r="CY197" s="212">
        <f ca="1">(CY$131*INDEX('Term Pricing'!$K$1268:$K$1447,MATCH('Project 3'!CY$8,'Term Pricing'!$C$1268:$C$1447,0))*$E197*$F197)+(CY$131*INDEX('Term Pricing'!$L$1268:$L$1447,MATCH('Project 3'!CY$8,'Term Pricing'!$C$1268:$C$1447,0))*$E197*(1-$F197))</f>
        <v>145152</v>
      </c>
      <c r="CZ197" s="212">
        <f ca="1">(CZ$131*INDEX('Term Pricing'!$K$1268:$K$1447,MATCH('Project 3'!CZ$8,'Term Pricing'!$C$1268:$C$1447,0))*$E197*$F197)+(CZ$131*INDEX('Term Pricing'!$L$1268:$L$1447,MATCH('Project 3'!CZ$8,'Term Pricing'!$C$1268:$C$1447,0))*$E197*(1-$F197))</f>
        <v>149990.39999999999</v>
      </c>
      <c r="DA197" s="212">
        <f ca="1">(DA$131*INDEX('Term Pricing'!$K$1268:$K$1447,MATCH('Project 3'!DA$8,'Term Pricing'!$C$1268:$C$1447,0))*$E197*$F197)+(DA$131*INDEX('Term Pricing'!$L$1268:$L$1447,MATCH('Project 3'!DA$8,'Term Pricing'!$C$1268:$C$1447,0))*$E197*(1-$F197))</f>
        <v>145152</v>
      </c>
      <c r="DB197" s="212">
        <f ca="1">(DB$131*INDEX('Term Pricing'!$K$1268:$K$1447,MATCH('Project 3'!DB$8,'Term Pricing'!$C$1268:$C$1447,0))*$E197*$F197)+(DB$131*INDEX('Term Pricing'!$L$1268:$L$1447,MATCH('Project 3'!DB$8,'Term Pricing'!$C$1268:$C$1447,0))*$E197*(1-$F197))</f>
        <v>149990.39999999999</v>
      </c>
    </row>
    <row r="198" spans="1:106">
      <c r="A198" s="151"/>
      <c r="C198" s="34" t="s">
        <v>264</v>
      </c>
      <c r="E198" s="70">
        <f>Inputs!H132</f>
        <v>0.2</v>
      </c>
      <c r="F198" s="70">
        <f>Inputs!K132</f>
        <v>0.8</v>
      </c>
      <c r="G198" s="54" t="s">
        <v>83</v>
      </c>
      <c r="H198" s="272">
        <f ca="1">IFERROR(SUM($J198:$DB198)/(SUM($J$131:$DB$131)*E198),0)</f>
        <v>2.8000000000000029</v>
      </c>
      <c r="I198" s="29"/>
      <c r="J198" s="212">
        <f ca="1">(J$131*INDEX('Term Pricing'!$K$1453:$K$1632,MATCH('Project 3'!J$8,'Term Pricing'!$C$1453:$C$1632,0))*$E198*$F198)+(J$131*INDEX('Term Pricing'!$L$1453:$L$1632,MATCH('Project 3'!J$8,'Term Pricing'!$C$1453:$C$1632,0))*$E198*(1-$F198))</f>
        <v>0</v>
      </c>
      <c r="K198" s="212">
        <f ca="1">(K$131*INDEX('Term Pricing'!$K$1453:$K$1632,MATCH('Project 3'!K$8,'Term Pricing'!$C$1453:$C$1632,0))*$E198*$F198)+(K$131*INDEX('Term Pricing'!$L$1453:$L$1632,MATCH('Project 3'!K$8,'Term Pricing'!$C$1453:$C$1632,0))*$E198*(1-$F198))</f>
        <v>0</v>
      </c>
      <c r="L198" s="212">
        <f ca="1">(L$131*INDEX('Term Pricing'!$K$1453:$K$1632,MATCH('Project 3'!L$8,'Term Pricing'!$C$1453:$C$1632,0))*$E198*$F198)+(L$131*INDEX('Term Pricing'!$L$1453:$L$1632,MATCH('Project 3'!L$8,'Term Pricing'!$C$1453:$C$1632,0))*$E198*(1-$F198))</f>
        <v>0</v>
      </c>
      <c r="M198" s="212">
        <f ca="1">(M$131*INDEX('Term Pricing'!$K$1453:$K$1632,MATCH('Project 3'!M$8,'Term Pricing'!$C$1453:$C$1632,0))*$E198*$F198)+(M$131*INDEX('Term Pricing'!$L$1453:$L$1632,MATCH('Project 3'!M$8,'Term Pricing'!$C$1453:$C$1632,0))*$E198*(1-$F198))</f>
        <v>0</v>
      </c>
      <c r="N198" s="212">
        <f ca="1">(N$131*INDEX('Term Pricing'!$K$1453:$K$1632,MATCH('Project 3'!N$8,'Term Pricing'!$C$1453:$C$1632,0))*$E198*$F198)+(N$131*INDEX('Term Pricing'!$L$1453:$L$1632,MATCH('Project 3'!N$8,'Term Pricing'!$C$1453:$C$1632,0))*$E198*(1-$F198))</f>
        <v>87091.199999999997</v>
      </c>
      <c r="O198" s="212">
        <f ca="1">(O$131*INDEX('Term Pricing'!$K$1453:$K$1632,MATCH('Project 3'!O$8,'Term Pricing'!$C$1453:$C$1632,0))*$E198*$F198)+(O$131*INDEX('Term Pricing'!$L$1453:$L$1632,MATCH('Project 3'!O$8,'Term Pricing'!$C$1453:$C$1632,0))*$E198*(1-$F198))</f>
        <v>89994.240000000005</v>
      </c>
      <c r="P198" s="212">
        <f ca="1">(P$131*INDEX('Term Pricing'!$K$1453:$K$1632,MATCH('Project 3'!P$8,'Term Pricing'!$C$1453:$C$1632,0))*$E198*$F198)+(P$131*INDEX('Term Pricing'!$L$1453:$L$1632,MATCH('Project 3'!P$8,'Term Pricing'!$C$1453:$C$1632,0))*$E198*(1-$F198))</f>
        <v>87091.199999999997</v>
      </c>
      <c r="Q198" s="212">
        <f ca="1">(Q$131*INDEX('Term Pricing'!$K$1453:$K$1632,MATCH('Project 3'!Q$8,'Term Pricing'!$C$1453:$C$1632,0))*$E198*$F198)+(Q$131*INDEX('Term Pricing'!$L$1453:$L$1632,MATCH('Project 3'!Q$8,'Term Pricing'!$C$1453:$C$1632,0))*$E198*(1-$F198))</f>
        <v>89994.240000000005</v>
      </c>
      <c r="R198" s="212">
        <f ca="1">(R$131*INDEX('Term Pricing'!$K$1453:$K$1632,MATCH('Project 3'!R$8,'Term Pricing'!$C$1453:$C$1632,0))*$E198*$F198)+(R$131*INDEX('Term Pricing'!$L$1453:$L$1632,MATCH('Project 3'!R$8,'Term Pricing'!$C$1453:$C$1632,0))*$E198*(1-$F198))</f>
        <v>89994.240000000005</v>
      </c>
      <c r="S198" s="212">
        <f ca="1">(S$131*INDEX('Term Pricing'!$K$1453:$K$1632,MATCH('Project 3'!S$8,'Term Pricing'!$C$1453:$C$1632,0))*$E198*$F198)+(S$131*INDEX('Term Pricing'!$L$1453:$L$1632,MATCH('Project 3'!S$8,'Term Pricing'!$C$1453:$C$1632,0))*$E198*(1-$F198))</f>
        <v>87091.199999999997</v>
      </c>
      <c r="T198" s="212">
        <f ca="1">(T$131*INDEX('Term Pricing'!$K$1453:$K$1632,MATCH('Project 3'!T$8,'Term Pricing'!$C$1453:$C$1632,0))*$E198*$F198)+(T$131*INDEX('Term Pricing'!$L$1453:$L$1632,MATCH('Project 3'!T$8,'Term Pricing'!$C$1453:$C$1632,0))*$E198*(1-$F198))</f>
        <v>89994.240000000005</v>
      </c>
      <c r="U198" s="212">
        <f ca="1">(U$131*INDEX('Term Pricing'!$K$1453:$K$1632,MATCH('Project 3'!U$8,'Term Pricing'!$C$1453:$C$1632,0))*$E198*$F198)+(U$131*INDEX('Term Pricing'!$L$1453:$L$1632,MATCH('Project 3'!U$8,'Term Pricing'!$C$1453:$C$1632,0))*$E198*(1-$F198))</f>
        <v>87091.199999999997</v>
      </c>
      <c r="V198" s="212">
        <f ca="1">(V$131*INDEX('Term Pricing'!$K$1453:$K$1632,MATCH('Project 3'!V$8,'Term Pricing'!$C$1453:$C$1632,0))*$E198*$F198)+(V$131*INDEX('Term Pricing'!$L$1453:$L$1632,MATCH('Project 3'!V$8,'Term Pricing'!$C$1453:$C$1632,0))*$E198*(1-$F198))</f>
        <v>89994.240000000005</v>
      </c>
      <c r="W198" s="212">
        <f ca="1">(W$131*INDEX('Term Pricing'!$K$1453:$K$1632,MATCH('Project 3'!W$8,'Term Pricing'!$C$1453:$C$1632,0))*$E198*$F198)+(W$131*INDEX('Term Pricing'!$L$1453:$L$1632,MATCH('Project 3'!W$8,'Term Pricing'!$C$1453:$C$1632,0))*$E198*(1-$F198))</f>
        <v>89994.240000000005</v>
      </c>
      <c r="X198" s="212">
        <f ca="1">(X$131*INDEX('Term Pricing'!$K$1453:$K$1632,MATCH('Project 3'!X$8,'Term Pricing'!$C$1453:$C$1632,0))*$E198*$F198)+(X$131*INDEX('Term Pricing'!$L$1453:$L$1632,MATCH('Project 3'!X$8,'Term Pricing'!$C$1453:$C$1632,0))*$E198*(1-$F198))</f>
        <v>81285.12000000001</v>
      </c>
      <c r="Y198" s="212">
        <f ca="1">(Y$131*INDEX('Term Pricing'!$K$1453:$K$1632,MATCH('Project 3'!Y$8,'Term Pricing'!$C$1453:$C$1632,0))*$E198*$F198)+(Y$131*INDEX('Term Pricing'!$L$1453:$L$1632,MATCH('Project 3'!Y$8,'Term Pricing'!$C$1453:$C$1632,0))*$E198*(1-$F198))</f>
        <v>89994.240000000005</v>
      </c>
      <c r="Z198" s="212">
        <f ca="1">(Z$131*INDEX('Term Pricing'!$K$1453:$K$1632,MATCH('Project 3'!Z$8,'Term Pricing'!$C$1453:$C$1632,0))*$E198*$F198)+(Z$131*INDEX('Term Pricing'!$L$1453:$L$1632,MATCH('Project 3'!Z$8,'Term Pricing'!$C$1453:$C$1632,0))*$E198*(1-$F198))</f>
        <v>87091.199999999997</v>
      </c>
      <c r="AA198" s="212">
        <f ca="1">(AA$131*INDEX('Term Pricing'!$K$1453:$K$1632,MATCH('Project 3'!AA$8,'Term Pricing'!$C$1453:$C$1632,0))*$E198*$F198)+(AA$131*INDEX('Term Pricing'!$L$1453:$L$1632,MATCH('Project 3'!AA$8,'Term Pricing'!$C$1453:$C$1632,0))*$E198*(1-$F198))</f>
        <v>89994.240000000005</v>
      </c>
      <c r="AB198" s="212">
        <f ca="1">(AB$131*INDEX('Term Pricing'!$K$1453:$K$1632,MATCH('Project 3'!AB$8,'Term Pricing'!$C$1453:$C$1632,0))*$E198*$F198)+(AB$131*INDEX('Term Pricing'!$L$1453:$L$1632,MATCH('Project 3'!AB$8,'Term Pricing'!$C$1453:$C$1632,0))*$E198*(1-$F198))</f>
        <v>87091.199999999997</v>
      </c>
      <c r="AC198" s="212">
        <f ca="1">(AC$131*INDEX('Term Pricing'!$K$1453:$K$1632,MATCH('Project 3'!AC$8,'Term Pricing'!$C$1453:$C$1632,0))*$E198*$F198)+(AC$131*INDEX('Term Pricing'!$L$1453:$L$1632,MATCH('Project 3'!AC$8,'Term Pricing'!$C$1453:$C$1632,0))*$E198*(1-$F198))</f>
        <v>89994.240000000005</v>
      </c>
      <c r="AD198" s="212">
        <f ca="1">(AD$131*INDEX('Term Pricing'!$K$1453:$K$1632,MATCH('Project 3'!AD$8,'Term Pricing'!$C$1453:$C$1632,0))*$E198*$F198)+(AD$131*INDEX('Term Pricing'!$L$1453:$L$1632,MATCH('Project 3'!AD$8,'Term Pricing'!$C$1453:$C$1632,0))*$E198*(1-$F198))</f>
        <v>89994.240000000005</v>
      </c>
      <c r="AE198" s="212">
        <f ca="1">(AE$131*INDEX('Term Pricing'!$K$1453:$K$1632,MATCH('Project 3'!AE$8,'Term Pricing'!$C$1453:$C$1632,0))*$E198*$F198)+(AE$131*INDEX('Term Pricing'!$L$1453:$L$1632,MATCH('Project 3'!AE$8,'Term Pricing'!$C$1453:$C$1632,0))*$E198*(1-$F198))</f>
        <v>87091.199999999997</v>
      </c>
      <c r="AF198" s="212">
        <f ca="1">(AF$131*INDEX('Term Pricing'!$K$1453:$K$1632,MATCH('Project 3'!AF$8,'Term Pricing'!$C$1453:$C$1632,0))*$E198*$F198)+(AF$131*INDEX('Term Pricing'!$L$1453:$L$1632,MATCH('Project 3'!AF$8,'Term Pricing'!$C$1453:$C$1632,0))*$E198*(1-$F198))</f>
        <v>89994.240000000005</v>
      </c>
      <c r="AG198" s="212">
        <f ca="1">(AG$131*INDEX('Term Pricing'!$K$1453:$K$1632,MATCH('Project 3'!AG$8,'Term Pricing'!$C$1453:$C$1632,0))*$E198*$F198)+(AG$131*INDEX('Term Pricing'!$L$1453:$L$1632,MATCH('Project 3'!AG$8,'Term Pricing'!$C$1453:$C$1632,0))*$E198*(1-$F198))</f>
        <v>87091.199999999997</v>
      </c>
      <c r="AH198" s="212">
        <f ca="1">(AH$131*INDEX('Term Pricing'!$K$1453:$K$1632,MATCH('Project 3'!AH$8,'Term Pricing'!$C$1453:$C$1632,0))*$E198*$F198)+(AH$131*INDEX('Term Pricing'!$L$1453:$L$1632,MATCH('Project 3'!AH$8,'Term Pricing'!$C$1453:$C$1632,0))*$E198*(1-$F198))</f>
        <v>89994.240000000005</v>
      </c>
      <c r="AI198" s="212">
        <f ca="1">(AI$131*INDEX('Term Pricing'!$K$1453:$K$1632,MATCH('Project 3'!AI$8,'Term Pricing'!$C$1453:$C$1632,0))*$E198*$F198)+(AI$131*INDEX('Term Pricing'!$L$1453:$L$1632,MATCH('Project 3'!AI$8,'Term Pricing'!$C$1453:$C$1632,0))*$E198*(1-$F198))</f>
        <v>89994.240000000005</v>
      </c>
      <c r="AJ198" s="212">
        <f ca="1">(AJ$131*INDEX('Term Pricing'!$K$1453:$K$1632,MATCH('Project 3'!AJ$8,'Term Pricing'!$C$1453:$C$1632,0))*$E198*$F198)+(AJ$131*INDEX('Term Pricing'!$L$1453:$L$1632,MATCH('Project 3'!AJ$8,'Term Pricing'!$C$1453:$C$1632,0))*$E198*(1-$F198))</f>
        <v>81285.12000000001</v>
      </c>
      <c r="AK198" s="212">
        <f ca="1">(AK$131*INDEX('Term Pricing'!$K$1453:$K$1632,MATCH('Project 3'!AK$8,'Term Pricing'!$C$1453:$C$1632,0))*$E198*$F198)+(AK$131*INDEX('Term Pricing'!$L$1453:$L$1632,MATCH('Project 3'!AK$8,'Term Pricing'!$C$1453:$C$1632,0))*$E198*(1-$F198))</f>
        <v>89994.240000000005</v>
      </c>
      <c r="AL198" s="212">
        <f ca="1">(AL$131*INDEX('Term Pricing'!$K$1453:$K$1632,MATCH('Project 3'!AL$8,'Term Pricing'!$C$1453:$C$1632,0))*$E198*$F198)+(AL$131*INDEX('Term Pricing'!$L$1453:$L$1632,MATCH('Project 3'!AL$8,'Term Pricing'!$C$1453:$C$1632,0))*$E198*(1-$F198))</f>
        <v>87091.199999999997</v>
      </c>
      <c r="AM198" s="212">
        <f ca="1">(AM$131*INDEX('Term Pricing'!$K$1453:$K$1632,MATCH('Project 3'!AM$8,'Term Pricing'!$C$1453:$C$1632,0))*$E198*$F198)+(AM$131*INDEX('Term Pricing'!$L$1453:$L$1632,MATCH('Project 3'!AM$8,'Term Pricing'!$C$1453:$C$1632,0))*$E198*(1-$F198))</f>
        <v>89994.240000000005</v>
      </c>
      <c r="AN198" s="212">
        <f ca="1">(AN$131*INDEX('Term Pricing'!$K$1453:$K$1632,MATCH('Project 3'!AN$8,'Term Pricing'!$C$1453:$C$1632,0))*$E198*$F198)+(AN$131*INDEX('Term Pricing'!$L$1453:$L$1632,MATCH('Project 3'!AN$8,'Term Pricing'!$C$1453:$C$1632,0))*$E198*(1-$F198))</f>
        <v>87091.199999999997</v>
      </c>
      <c r="AO198" s="212">
        <f ca="1">(AO$131*INDEX('Term Pricing'!$K$1453:$K$1632,MATCH('Project 3'!AO$8,'Term Pricing'!$C$1453:$C$1632,0))*$E198*$F198)+(AO$131*INDEX('Term Pricing'!$L$1453:$L$1632,MATCH('Project 3'!AO$8,'Term Pricing'!$C$1453:$C$1632,0))*$E198*(1-$F198))</f>
        <v>89994.240000000005</v>
      </c>
      <c r="AP198" s="212">
        <f ca="1">(AP$131*INDEX('Term Pricing'!$K$1453:$K$1632,MATCH('Project 3'!AP$8,'Term Pricing'!$C$1453:$C$1632,0))*$E198*$F198)+(AP$131*INDEX('Term Pricing'!$L$1453:$L$1632,MATCH('Project 3'!AP$8,'Term Pricing'!$C$1453:$C$1632,0))*$E198*(1-$F198))</f>
        <v>89994.240000000005</v>
      </c>
      <c r="AQ198" s="212">
        <f ca="1">(AQ$131*INDEX('Term Pricing'!$K$1453:$K$1632,MATCH('Project 3'!AQ$8,'Term Pricing'!$C$1453:$C$1632,0))*$E198*$F198)+(AQ$131*INDEX('Term Pricing'!$L$1453:$L$1632,MATCH('Project 3'!AQ$8,'Term Pricing'!$C$1453:$C$1632,0))*$E198*(1-$F198))</f>
        <v>87091.199999999997</v>
      </c>
      <c r="AR198" s="212">
        <f ca="1">(AR$131*INDEX('Term Pricing'!$K$1453:$K$1632,MATCH('Project 3'!AR$8,'Term Pricing'!$C$1453:$C$1632,0))*$E198*$F198)+(AR$131*INDEX('Term Pricing'!$L$1453:$L$1632,MATCH('Project 3'!AR$8,'Term Pricing'!$C$1453:$C$1632,0))*$E198*(1-$F198))</f>
        <v>89994.240000000005</v>
      </c>
      <c r="AS198" s="212">
        <f ca="1">(AS$131*INDEX('Term Pricing'!$K$1453:$K$1632,MATCH('Project 3'!AS$8,'Term Pricing'!$C$1453:$C$1632,0))*$E198*$F198)+(AS$131*INDEX('Term Pricing'!$L$1453:$L$1632,MATCH('Project 3'!AS$8,'Term Pricing'!$C$1453:$C$1632,0))*$E198*(1-$F198))</f>
        <v>87091.199999999997</v>
      </c>
      <c r="AT198" s="212">
        <f ca="1">(AT$131*INDEX('Term Pricing'!$K$1453:$K$1632,MATCH('Project 3'!AT$8,'Term Pricing'!$C$1453:$C$1632,0))*$E198*$F198)+(AT$131*INDEX('Term Pricing'!$L$1453:$L$1632,MATCH('Project 3'!AT$8,'Term Pricing'!$C$1453:$C$1632,0))*$E198*(1-$F198))</f>
        <v>89994.240000000005</v>
      </c>
      <c r="AU198" s="212">
        <f ca="1">(AU$131*INDEX('Term Pricing'!$K$1453:$K$1632,MATCH('Project 3'!AU$8,'Term Pricing'!$C$1453:$C$1632,0))*$E198*$F198)+(AU$131*INDEX('Term Pricing'!$L$1453:$L$1632,MATCH('Project 3'!AU$8,'Term Pricing'!$C$1453:$C$1632,0))*$E198*(1-$F198))</f>
        <v>89994.240000000005</v>
      </c>
      <c r="AV198" s="212">
        <f ca="1">(AV$131*INDEX('Term Pricing'!$K$1453:$K$1632,MATCH('Project 3'!AV$8,'Term Pricing'!$C$1453:$C$1632,0))*$E198*$F198)+(AV$131*INDEX('Term Pricing'!$L$1453:$L$1632,MATCH('Project 3'!AV$8,'Term Pricing'!$C$1453:$C$1632,0))*$E198*(1-$F198))</f>
        <v>81285.12000000001</v>
      </c>
      <c r="AW198" s="212">
        <f ca="1">(AW$131*INDEX('Term Pricing'!$K$1453:$K$1632,MATCH('Project 3'!AW$8,'Term Pricing'!$C$1453:$C$1632,0))*$E198*$F198)+(AW$131*INDEX('Term Pricing'!$L$1453:$L$1632,MATCH('Project 3'!AW$8,'Term Pricing'!$C$1453:$C$1632,0))*$E198*(1-$F198))</f>
        <v>89994.240000000005</v>
      </c>
      <c r="AX198" s="212">
        <f ca="1">(AX$131*INDEX('Term Pricing'!$K$1453:$K$1632,MATCH('Project 3'!AX$8,'Term Pricing'!$C$1453:$C$1632,0))*$E198*$F198)+(AX$131*INDEX('Term Pricing'!$L$1453:$L$1632,MATCH('Project 3'!AX$8,'Term Pricing'!$C$1453:$C$1632,0))*$E198*(1-$F198))</f>
        <v>145152</v>
      </c>
      <c r="AY198" s="212">
        <f ca="1">(AY$131*INDEX('Term Pricing'!$K$1453:$K$1632,MATCH('Project 3'!AY$8,'Term Pricing'!$C$1453:$C$1632,0))*$E198*$F198)+(AY$131*INDEX('Term Pricing'!$L$1453:$L$1632,MATCH('Project 3'!AY$8,'Term Pricing'!$C$1453:$C$1632,0))*$E198*(1-$F198))</f>
        <v>149990.39999999999</v>
      </c>
      <c r="AZ198" s="212">
        <f ca="1">(AZ$131*INDEX('Term Pricing'!$K$1453:$K$1632,MATCH('Project 3'!AZ$8,'Term Pricing'!$C$1453:$C$1632,0))*$E198*$F198)+(AZ$131*INDEX('Term Pricing'!$L$1453:$L$1632,MATCH('Project 3'!AZ$8,'Term Pricing'!$C$1453:$C$1632,0))*$E198*(1-$F198))</f>
        <v>145152</v>
      </c>
      <c r="BA198" s="212">
        <f ca="1">(BA$131*INDEX('Term Pricing'!$K$1453:$K$1632,MATCH('Project 3'!BA$8,'Term Pricing'!$C$1453:$C$1632,0))*$E198*$F198)+(BA$131*INDEX('Term Pricing'!$L$1453:$L$1632,MATCH('Project 3'!BA$8,'Term Pricing'!$C$1453:$C$1632,0))*$E198*(1-$F198))</f>
        <v>149990.39999999999</v>
      </c>
      <c r="BB198" s="212">
        <f ca="1">(BB$131*INDEX('Term Pricing'!$K$1453:$K$1632,MATCH('Project 3'!BB$8,'Term Pricing'!$C$1453:$C$1632,0))*$E198*$F198)+(BB$131*INDEX('Term Pricing'!$L$1453:$L$1632,MATCH('Project 3'!BB$8,'Term Pricing'!$C$1453:$C$1632,0))*$E198*(1-$F198))</f>
        <v>149990.39999999999</v>
      </c>
      <c r="BC198" s="212">
        <f ca="1">(BC$131*INDEX('Term Pricing'!$K$1453:$K$1632,MATCH('Project 3'!BC$8,'Term Pricing'!$C$1453:$C$1632,0))*$E198*$F198)+(BC$131*INDEX('Term Pricing'!$L$1453:$L$1632,MATCH('Project 3'!BC$8,'Term Pricing'!$C$1453:$C$1632,0))*$E198*(1-$F198))</f>
        <v>145152</v>
      </c>
      <c r="BD198" s="212">
        <f ca="1">(BD$131*INDEX('Term Pricing'!$K$1453:$K$1632,MATCH('Project 3'!BD$8,'Term Pricing'!$C$1453:$C$1632,0))*$E198*$F198)+(BD$131*INDEX('Term Pricing'!$L$1453:$L$1632,MATCH('Project 3'!BD$8,'Term Pricing'!$C$1453:$C$1632,0))*$E198*(1-$F198))</f>
        <v>149990.39999999999</v>
      </c>
      <c r="BE198" s="212">
        <f ca="1">(BE$131*INDEX('Term Pricing'!$K$1453:$K$1632,MATCH('Project 3'!BE$8,'Term Pricing'!$C$1453:$C$1632,0))*$E198*$F198)+(BE$131*INDEX('Term Pricing'!$L$1453:$L$1632,MATCH('Project 3'!BE$8,'Term Pricing'!$C$1453:$C$1632,0))*$E198*(1-$F198))</f>
        <v>145152</v>
      </c>
      <c r="BF198" s="212">
        <f ca="1">(BF$131*INDEX('Term Pricing'!$K$1453:$K$1632,MATCH('Project 3'!BF$8,'Term Pricing'!$C$1453:$C$1632,0))*$E198*$F198)+(BF$131*INDEX('Term Pricing'!$L$1453:$L$1632,MATCH('Project 3'!BF$8,'Term Pricing'!$C$1453:$C$1632,0))*$E198*(1-$F198))</f>
        <v>149990.39999999999</v>
      </c>
      <c r="BG198" s="212">
        <f ca="1">(BG$131*INDEX('Term Pricing'!$K$1453:$K$1632,MATCH('Project 3'!BG$8,'Term Pricing'!$C$1453:$C$1632,0))*$E198*$F198)+(BG$131*INDEX('Term Pricing'!$L$1453:$L$1632,MATCH('Project 3'!BG$8,'Term Pricing'!$C$1453:$C$1632,0))*$E198*(1-$F198))</f>
        <v>149990.39999999999</v>
      </c>
      <c r="BH198" s="212">
        <f ca="1">(BH$131*INDEX('Term Pricing'!$K$1453:$K$1632,MATCH('Project 3'!BH$8,'Term Pricing'!$C$1453:$C$1632,0))*$E198*$F198)+(BH$131*INDEX('Term Pricing'!$L$1453:$L$1632,MATCH('Project 3'!BH$8,'Term Pricing'!$C$1453:$C$1632,0))*$E198*(1-$F198))</f>
        <v>140313.60000000001</v>
      </c>
      <c r="BI198" s="212">
        <f ca="1">(BI$131*INDEX('Term Pricing'!$K$1453:$K$1632,MATCH('Project 3'!BI$8,'Term Pricing'!$C$1453:$C$1632,0))*$E198*$F198)+(BI$131*INDEX('Term Pricing'!$L$1453:$L$1632,MATCH('Project 3'!BI$8,'Term Pricing'!$C$1453:$C$1632,0))*$E198*(1-$F198))</f>
        <v>149990.39999999999</v>
      </c>
      <c r="BJ198" s="212">
        <f ca="1">(BJ$131*INDEX('Term Pricing'!$K$1453:$K$1632,MATCH('Project 3'!BJ$8,'Term Pricing'!$C$1453:$C$1632,0))*$E198*$F198)+(BJ$131*INDEX('Term Pricing'!$L$1453:$L$1632,MATCH('Project 3'!BJ$8,'Term Pricing'!$C$1453:$C$1632,0))*$E198*(1-$F198))</f>
        <v>145152</v>
      </c>
      <c r="BK198" s="212">
        <f ca="1">(BK$131*INDEX('Term Pricing'!$K$1453:$K$1632,MATCH('Project 3'!BK$8,'Term Pricing'!$C$1453:$C$1632,0))*$E198*$F198)+(BK$131*INDEX('Term Pricing'!$L$1453:$L$1632,MATCH('Project 3'!BK$8,'Term Pricing'!$C$1453:$C$1632,0))*$E198*(1-$F198))</f>
        <v>149990.39999999999</v>
      </c>
      <c r="BL198" s="212">
        <f ca="1">(BL$131*INDEX('Term Pricing'!$K$1453:$K$1632,MATCH('Project 3'!BL$8,'Term Pricing'!$C$1453:$C$1632,0))*$E198*$F198)+(BL$131*INDEX('Term Pricing'!$L$1453:$L$1632,MATCH('Project 3'!BL$8,'Term Pricing'!$C$1453:$C$1632,0))*$E198*(1-$F198))</f>
        <v>145152</v>
      </c>
      <c r="BM198" s="212">
        <f ca="1">(BM$131*INDEX('Term Pricing'!$K$1453:$K$1632,MATCH('Project 3'!BM$8,'Term Pricing'!$C$1453:$C$1632,0))*$E198*$F198)+(BM$131*INDEX('Term Pricing'!$L$1453:$L$1632,MATCH('Project 3'!BM$8,'Term Pricing'!$C$1453:$C$1632,0))*$E198*(1-$F198))</f>
        <v>149990.39999999999</v>
      </c>
      <c r="BN198" s="212">
        <f ca="1">(BN$131*INDEX('Term Pricing'!$K$1453:$K$1632,MATCH('Project 3'!BN$8,'Term Pricing'!$C$1453:$C$1632,0))*$E198*$F198)+(BN$131*INDEX('Term Pricing'!$L$1453:$L$1632,MATCH('Project 3'!BN$8,'Term Pricing'!$C$1453:$C$1632,0))*$E198*(1-$F198))</f>
        <v>149990.39999999999</v>
      </c>
      <c r="BO198" s="212">
        <f ca="1">(BO$131*INDEX('Term Pricing'!$K$1453:$K$1632,MATCH('Project 3'!BO$8,'Term Pricing'!$C$1453:$C$1632,0))*$E198*$F198)+(BO$131*INDEX('Term Pricing'!$L$1453:$L$1632,MATCH('Project 3'!BO$8,'Term Pricing'!$C$1453:$C$1632,0))*$E198*(1-$F198))</f>
        <v>145152</v>
      </c>
      <c r="BP198" s="212">
        <f ca="1">(BP$131*INDEX('Term Pricing'!$K$1453:$K$1632,MATCH('Project 3'!BP$8,'Term Pricing'!$C$1453:$C$1632,0))*$E198*$F198)+(BP$131*INDEX('Term Pricing'!$L$1453:$L$1632,MATCH('Project 3'!BP$8,'Term Pricing'!$C$1453:$C$1632,0))*$E198*(1-$F198))</f>
        <v>149990.39999999999</v>
      </c>
      <c r="BQ198" s="212">
        <f ca="1">(BQ$131*INDEX('Term Pricing'!$K$1453:$K$1632,MATCH('Project 3'!BQ$8,'Term Pricing'!$C$1453:$C$1632,0))*$E198*$F198)+(BQ$131*INDEX('Term Pricing'!$L$1453:$L$1632,MATCH('Project 3'!BQ$8,'Term Pricing'!$C$1453:$C$1632,0))*$E198*(1-$F198))</f>
        <v>145152</v>
      </c>
      <c r="BR198" s="212">
        <f ca="1">(BR$131*INDEX('Term Pricing'!$K$1453:$K$1632,MATCH('Project 3'!BR$8,'Term Pricing'!$C$1453:$C$1632,0))*$E198*$F198)+(BR$131*INDEX('Term Pricing'!$L$1453:$L$1632,MATCH('Project 3'!BR$8,'Term Pricing'!$C$1453:$C$1632,0))*$E198*(1-$F198))</f>
        <v>149990.39999999999</v>
      </c>
      <c r="BS198" s="212">
        <f ca="1">(BS$131*INDEX('Term Pricing'!$K$1453:$K$1632,MATCH('Project 3'!BS$8,'Term Pricing'!$C$1453:$C$1632,0))*$E198*$F198)+(BS$131*INDEX('Term Pricing'!$L$1453:$L$1632,MATCH('Project 3'!BS$8,'Term Pricing'!$C$1453:$C$1632,0))*$E198*(1-$F198))</f>
        <v>149990.39999999999</v>
      </c>
      <c r="BT198" s="212">
        <f ca="1">(BT$131*INDEX('Term Pricing'!$K$1453:$K$1632,MATCH('Project 3'!BT$8,'Term Pricing'!$C$1453:$C$1632,0))*$E198*$F198)+(BT$131*INDEX('Term Pricing'!$L$1453:$L$1632,MATCH('Project 3'!BT$8,'Term Pricing'!$C$1453:$C$1632,0))*$E198*(1-$F198))</f>
        <v>135475.20000000001</v>
      </c>
      <c r="BU198" s="212">
        <f ca="1">(BU$131*INDEX('Term Pricing'!$K$1453:$K$1632,MATCH('Project 3'!BU$8,'Term Pricing'!$C$1453:$C$1632,0))*$E198*$F198)+(BU$131*INDEX('Term Pricing'!$L$1453:$L$1632,MATCH('Project 3'!BU$8,'Term Pricing'!$C$1453:$C$1632,0))*$E198*(1-$F198))</f>
        <v>149990.39999999999</v>
      </c>
      <c r="BV198" s="212">
        <f ca="1">(BV$131*INDEX('Term Pricing'!$K$1453:$K$1632,MATCH('Project 3'!BV$8,'Term Pricing'!$C$1453:$C$1632,0))*$E198*$F198)+(BV$131*INDEX('Term Pricing'!$L$1453:$L$1632,MATCH('Project 3'!BV$8,'Term Pricing'!$C$1453:$C$1632,0))*$E198*(1-$F198))</f>
        <v>145152</v>
      </c>
      <c r="BW198" s="212">
        <f ca="1">(BW$131*INDEX('Term Pricing'!$K$1453:$K$1632,MATCH('Project 3'!BW$8,'Term Pricing'!$C$1453:$C$1632,0))*$E198*$F198)+(BW$131*INDEX('Term Pricing'!$L$1453:$L$1632,MATCH('Project 3'!BW$8,'Term Pricing'!$C$1453:$C$1632,0))*$E198*(1-$F198))</f>
        <v>149990.39999999999</v>
      </c>
      <c r="BX198" s="212">
        <f ca="1">(BX$131*INDEX('Term Pricing'!$K$1453:$K$1632,MATCH('Project 3'!BX$8,'Term Pricing'!$C$1453:$C$1632,0))*$E198*$F198)+(BX$131*INDEX('Term Pricing'!$L$1453:$L$1632,MATCH('Project 3'!BX$8,'Term Pricing'!$C$1453:$C$1632,0))*$E198*(1-$F198))</f>
        <v>145152</v>
      </c>
      <c r="BY198" s="212">
        <f ca="1">(BY$131*INDEX('Term Pricing'!$K$1453:$K$1632,MATCH('Project 3'!BY$8,'Term Pricing'!$C$1453:$C$1632,0))*$E198*$F198)+(BY$131*INDEX('Term Pricing'!$L$1453:$L$1632,MATCH('Project 3'!BY$8,'Term Pricing'!$C$1453:$C$1632,0))*$E198*(1-$F198))</f>
        <v>149990.39999999999</v>
      </c>
      <c r="BZ198" s="212">
        <f ca="1">(BZ$131*INDEX('Term Pricing'!$K$1453:$K$1632,MATCH('Project 3'!BZ$8,'Term Pricing'!$C$1453:$C$1632,0))*$E198*$F198)+(BZ$131*INDEX('Term Pricing'!$L$1453:$L$1632,MATCH('Project 3'!BZ$8,'Term Pricing'!$C$1453:$C$1632,0))*$E198*(1-$F198))</f>
        <v>149990.39999999999</v>
      </c>
      <c r="CA198" s="212">
        <f ca="1">(CA$131*INDEX('Term Pricing'!$K$1453:$K$1632,MATCH('Project 3'!CA$8,'Term Pricing'!$C$1453:$C$1632,0))*$E198*$F198)+(CA$131*INDEX('Term Pricing'!$L$1453:$L$1632,MATCH('Project 3'!CA$8,'Term Pricing'!$C$1453:$C$1632,0))*$E198*(1-$F198))</f>
        <v>145152</v>
      </c>
      <c r="CB198" s="212">
        <f ca="1">(CB$131*INDEX('Term Pricing'!$K$1453:$K$1632,MATCH('Project 3'!CB$8,'Term Pricing'!$C$1453:$C$1632,0))*$E198*$F198)+(CB$131*INDEX('Term Pricing'!$L$1453:$L$1632,MATCH('Project 3'!CB$8,'Term Pricing'!$C$1453:$C$1632,0))*$E198*(1-$F198))</f>
        <v>149990.39999999999</v>
      </c>
      <c r="CC198" s="212">
        <f ca="1">(CC$131*INDEX('Term Pricing'!$K$1453:$K$1632,MATCH('Project 3'!CC$8,'Term Pricing'!$C$1453:$C$1632,0))*$E198*$F198)+(CC$131*INDEX('Term Pricing'!$L$1453:$L$1632,MATCH('Project 3'!CC$8,'Term Pricing'!$C$1453:$C$1632,0))*$E198*(1-$F198))</f>
        <v>145152</v>
      </c>
      <c r="CD198" s="212">
        <f ca="1">(CD$131*INDEX('Term Pricing'!$K$1453:$K$1632,MATCH('Project 3'!CD$8,'Term Pricing'!$C$1453:$C$1632,0))*$E198*$F198)+(CD$131*INDEX('Term Pricing'!$L$1453:$L$1632,MATCH('Project 3'!CD$8,'Term Pricing'!$C$1453:$C$1632,0))*$E198*(1-$F198))</f>
        <v>149990.39999999999</v>
      </c>
      <c r="CE198" s="212">
        <f ca="1">(CE$131*INDEX('Term Pricing'!$K$1453:$K$1632,MATCH('Project 3'!CE$8,'Term Pricing'!$C$1453:$C$1632,0))*$E198*$F198)+(CE$131*INDEX('Term Pricing'!$L$1453:$L$1632,MATCH('Project 3'!CE$8,'Term Pricing'!$C$1453:$C$1632,0))*$E198*(1-$F198))</f>
        <v>149990.39999999999</v>
      </c>
      <c r="CF198" s="212">
        <f ca="1">(CF$131*INDEX('Term Pricing'!$K$1453:$K$1632,MATCH('Project 3'!CF$8,'Term Pricing'!$C$1453:$C$1632,0))*$E198*$F198)+(CF$131*INDEX('Term Pricing'!$L$1453:$L$1632,MATCH('Project 3'!CF$8,'Term Pricing'!$C$1453:$C$1632,0))*$E198*(1-$F198))</f>
        <v>135475.20000000001</v>
      </c>
      <c r="CG198" s="212">
        <f ca="1">(CG$131*INDEX('Term Pricing'!$K$1453:$K$1632,MATCH('Project 3'!CG$8,'Term Pricing'!$C$1453:$C$1632,0))*$E198*$F198)+(CG$131*INDEX('Term Pricing'!$L$1453:$L$1632,MATCH('Project 3'!CG$8,'Term Pricing'!$C$1453:$C$1632,0))*$E198*(1-$F198))</f>
        <v>149990.39999999999</v>
      </c>
      <c r="CH198" s="212">
        <f ca="1">(CH$131*INDEX('Term Pricing'!$K$1453:$K$1632,MATCH('Project 3'!CH$8,'Term Pricing'!$C$1453:$C$1632,0))*$E198*$F198)+(CH$131*INDEX('Term Pricing'!$L$1453:$L$1632,MATCH('Project 3'!CH$8,'Term Pricing'!$C$1453:$C$1632,0))*$E198*(1-$F198))</f>
        <v>145152</v>
      </c>
      <c r="CI198" s="212">
        <f ca="1">(CI$131*INDEX('Term Pricing'!$K$1453:$K$1632,MATCH('Project 3'!CI$8,'Term Pricing'!$C$1453:$C$1632,0))*$E198*$F198)+(CI$131*INDEX('Term Pricing'!$L$1453:$L$1632,MATCH('Project 3'!CI$8,'Term Pricing'!$C$1453:$C$1632,0))*$E198*(1-$F198))</f>
        <v>149990.39999999999</v>
      </c>
      <c r="CJ198" s="212">
        <f ca="1">(CJ$131*INDEX('Term Pricing'!$K$1453:$K$1632,MATCH('Project 3'!CJ$8,'Term Pricing'!$C$1453:$C$1632,0))*$E198*$F198)+(CJ$131*INDEX('Term Pricing'!$L$1453:$L$1632,MATCH('Project 3'!CJ$8,'Term Pricing'!$C$1453:$C$1632,0))*$E198*(1-$F198))</f>
        <v>145152</v>
      </c>
      <c r="CK198" s="212">
        <f ca="1">(CK$131*INDEX('Term Pricing'!$K$1453:$K$1632,MATCH('Project 3'!CK$8,'Term Pricing'!$C$1453:$C$1632,0))*$E198*$F198)+(CK$131*INDEX('Term Pricing'!$L$1453:$L$1632,MATCH('Project 3'!CK$8,'Term Pricing'!$C$1453:$C$1632,0))*$E198*(1-$F198))</f>
        <v>149990.39999999999</v>
      </c>
      <c r="CL198" s="212">
        <f ca="1">(CL$131*INDEX('Term Pricing'!$K$1453:$K$1632,MATCH('Project 3'!CL$8,'Term Pricing'!$C$1453:$C$1632,0))*$E198*$F198)+(CL$131*INDEX('Term Pricing'!$L$1453:$L$1632,MATCH('Project 3'!CL$8,'Term Pricing'!$C$1453:$C$1632,0))*$E198*(1-$F198))</f>
        <v>149990.39999999999</v>
      </c>
      <c r="CM198" s="212">
        <f ca="1">(CM$131*INDEX('Term Pricing'!$K$1453:$K$1632,MATCH('Project 3'!CM$8,'Term Pricing'!$C$1453:$C$1632,0))*$E198*$F198)+(CM$131*INDEX('Term Pricing'!$L$1453:$L$1632,MATCH('Project 3'!CM$8,'Term Pricing'!$C$1453:$C$1632,0))*$E198*(1-$F198))</f>
        <v>145152</v>
      </c>
      <c r="CN198" s="212">
        <f ca="1">(CN$131*INDEX('Term Pricing'!$K$1453:$K$1632,MATCH('Project 3'!CN$8,'Term Pricing'!$C$1453:$C$1632,0))*$E198*$F198)+(CN$131*INDEX('Term Pricing'!$L$1453:$L$1632,MATCH('Project 3'!CN$8,'Term Pricing'!$C$1453:$C$1632,0))*$E198*(1-$F198))</f>
        <v>149990.39999999999</v>
      </c>
      <c r="CO198" s="212">
        <f ca="1">(CO$131*INDEX('Term Pricing'!$K$1453:$K$1632,MATCH('Project 3'!CO$8,'Term Pricing'!$C$1453:$C$1632,0))*$E198*$F198)+(CO$131*INDEX('Term Pricing'!$L$1453:$L$1632,MATCH('Project 3'!CO$8,'Term Pricing'!$C$1453:$C$1632,0))*$E198*(1-$F198))</f>
        <v>145152</v>
      </c>
      <c r="CP198" s="212">
        <f ca="1">(CP$131*INDEX('Term Pricing'!$K$1453:$K$1632,MATCH('Project 3'!CP$8,'Term Pricing'!$C$1453:$C$1632,0))*$E198*$F198)+(CP$131*INDEX('Term Pricing'!$L$1453:$L$1632,MATCH('Project 3'!CP$8,'Term Pricing'!$C$1453:$C$1632,0))*$E198*(1-$F198))</f>
        <v>149990.39999999999</v>
      </c>
      <c r="CQ198" s="212">
        <f ca="1">(CQ$131*INDEX('Term Pricing'!$K$1453:$K$1632,MATCH('Project 3'!CQ$8,'Term Pricing'!$C$1453:$C$1632,0))*$E198*$F198)+(CQ$131*INDEX('Term Pricing'!$L$1453:$L$1632,MATCH('Project 3'!CQ$8,'Term Pricing'!$C$1453:$C$1632,0))*$E198*(1-$F198))</f>
        <v>149990.39999999999</v>
      </c>
      <c r="CR198" s="212">
        <f ca="1">(CR$131*INDEX('Term Pricing'!$K$1453:$K$1632,MATCH('Project 3'!CR$8,'Term Pricing'!$C$1453:$C$1632,0))*$E198*$F198)+(CR$131*INDEX('Term Pricing'!$L$1453:$L$1632,MATCH('Project 3'!CR$8,'Term Pricing'!$C$1453:$C$1632,0))*$E198*(1-$F198))</f>
        <v>135475.20000000001</v>
      </c>
      <c r="CS198" s="212">
        <f ca="1">(CS$131*INDEX('Term Pricing'!$K$1453:$K$1632,MATCH('Project 3'!CS$8,'Term Pricing'!$C$1453:$C$1632,0))*$E198*$F198)+(CS$131*INDEX('Term Pricing'!$L$1453:$L$1632,MATCH('Project 3'!CS$8,'Term Pricing'!$C$1453:$C$1632,0))*$E198*(1-$F198))</f>
        <v>149990.39999999999</v>
      </c>
      <c r="CT198" s="212">
        <f ca="1">(CT$131*INDEX('Term Pricing'!$K$1453:$K$1632,MATCH('Project 3'!CT$8,'Term Pricing'!$C$1453:$C$1632,0))*$E198*$F198)+(CT$131*INDEX('Term Pricing'!$L$1453:$L$1632,MATCH('Project 3'!CT$8,'Term Pricing'!$C$1453:$C$1632,0))*$E198*(1-$F198))</f>
        <v>145152</v>
      </c>
      <c r="CU198" s="212">
        <f ca="1">(CU$131*INDEX('Term Pricing'!$K$1453:$K$1632,MATCH('Project 3'!CU$8,'Term Pricing'!$C$1453:$C$1632,0))*$E198*$F198)+(CU$131*INDEX('Term Pricing'!$L$1453:$L$1632,MATCH('Project 3'!CU$8,'Term Pricing'!$C$1453:$C$1632,0))*$E198*(1-$F198))</f>
        <v>149990.39999999999</v>
      </c>
      <c r="CV198" s="212">
        <f ca="1">(CV$131*INDEX('Term Pricing'!$K$1453:$K$1632,MATCH('Project 3'!CV$8,'Term Pricing'!$C$1453:$C$1632,0))*$E198*$F198)+(CV$131*INDEX('Term Pricing'!$L$1453:$L$1632,MATCH('Project 3'!CV$8,'Term Pricing'!$C$1453:$C$1632,0))*$E198*(1-$F198))</f>
        <v>145152</v>
      </c>
      <c r="CW198" s="212">
        <f ca="1">(CW$131*INDEX('Term Pricing'!$K$1453:$K$1632,MATCH('Project 3'!CW$8,'Term Pricing'!$C$1453:$C$1632,0))*$E198*$F198)+(CW$131*INDEX('Term Pricing'!$L$1453:$L$1632,MATCH('Project 3'!CW$8,'Term Pricing'!$C$1453:$C$1632,0))*$E198*(1-$F198))</f>
        <v>149990.39999999999</v>
      </c>
      <c r="CX198" s="212">
        <f ca="1">(CX$131*INDEX('Term Pricing'!$K$1453:$K$1632,MATCH('Project 3'!CX$8,'Term Pricing'!$C$1453:$C$1632,0))*$E198*$F198)+(CX$131*INDEX('Term Pricing'!$L$1453:$L$1632,MATCH('Project 3'!CX$8,'Term Pricing'!$C$1453:$C$1632,0))*$E198*(1-$F198))</f>
        <v>149990.39999999999</v>
      </c>
      <c r="CY198" s="212">
        <f ca="1">(CY$131*INDEX('Term Pricing'!$K$1453:$K$1632,MATCH('Project 3'!CY$8,'Term Pricing'!$C$1453:$C$1632,0))*$E198*$F198)+(CY$131*INDEX('Term Pricing'!$L$1453:$L$1632,MATCH('Project 3'!CY$8,'Term Pricing'!$C$1453:$C$1632,0))*$E198*(1-$F198))</f>
        <v>145152</v>
      </c>
      <c r="CZ198" s="212">
        <f ca="1">(CZ$131*INDEX('Term Pricing'!$K$1453:$K$1632,MATCH('Project 3'!CZ$8,'Term Pricing'!$C$1453:$C$1632,0))*$E198*$F198)+(CZ$131*INDEX('Term Pricing'!$L$1453:$L$1632,MATCH('Project 3'!CZ$8,'Term Pricing'!$C$1453:$C$1632,0))*$E198*(1-$F198))</f>
        <v>149990.39999999999</v>
      </c>
      <c r="DA198" s="212">
        <f ca="1">(DA$131*INDEX('Term Pricing'!$K$1453:$K$1632,MATCH('Project 3'!DA$8,'Term Pricing'!$C$1453:$C$1632,0))*$E198*$F198)+(DA$131*INDEX('Term Pricing'!$L$1453:$L$1632,MATCH('Project 3'!DA$8,'Term Pricing'!$C$1453:$C$1632,0))*$E198*(1-$F198))</f>
        <v>145152</v>
      </c>
      <c r="DB198" s="212">
        <f ca="1">(DB$131*INDEX('Term Pricing'!$K$1453:$K$1632,MATCH('Project 3'!DB$8,'Term Pricing'!$C$1453:$C$1632,0))*$E198*$F198)+(DB$131*INDEX('Term Pricing'!$L$1453:$L$1632,MATCH('Project 3'!DB$8,'Term Pricing'!$C$1453:$C$1632,0))*$E198*(1-$F198))</f>
        <v>149990.39999999999</v>
      </c>
    </row>
    <row r="199" spans="1:106" ht="13">
      <c r="A199" s="151"/>
      <c r="C199" s="22" t="s">
        <v>72</v>
      </c>
      <c r="E199" s="72">
        <f>SUM(E194:E198)</f>
        <v>1</v>
      </c>
      <c r="F199" s="71"/>
      <c r="G199" s="54" t="s">
        <v>83</v>
      </c>
      <c r="H199" s="273">
        <f ca="1">SUM(J199:DB199)</f>
        <v>58113051.310199045</v>
      </c>
      <c r="I199" s="274"/>
      <c r="J199" s="275">
        <f ca="1">SUM(J194:J198)</f>
        <v>0</v>
      </c>
      <c r="K199" s="275">
        <f t="shared" ref="K199:BV199" ca="1" si="115">SUM(K194:K198)</f>
        <v>0</v>
      </c>
      <c r="L199" s="275">
        <f t="shared" ca="1" si="115"/>
        <v>0</v>
      </c>
      <c r="M199" s="275">
        <f t="shared" ca="1" si="115"/>
        <v>0</v>
      </c>
      <c r="N199" s="275">
        <f t="shared" ca="1" si="115"/>
        <v>484316.93521853327</v>
      </c>
      <c r="O199" s="275">
        <f t="shared" ca="1" si="115"/>
        <v>493388.19276938052</v>
      </c>
      <c r="P199" s="275">
        <f t="shared" ca="1" si="115"/>
        <v>470821.94502508169</v>
      </c>
      <c r="Q199" s="275">
        <f t="shared" ca="1" si="115"/>
        <v>479850.46467020235</v>
      </c>
      <c r="R199" s="275">
        <f t="shared" ca="1" si="115"/>
        <v>473650.79527700838</v>
      </c>
      <c r="S199" s="275">
        <f t="shared" ca="1" si="115"/>
        <v>453005.72680704232</v>
      </c>
      <c r="T199" s="275">
        <f t="shared" ca="1" si="115"/>
        <v>462755.59779909824</v>
      </c>
      <c r="U199" s="275">
        <f t="shared" ca="1" si="115"/>
        <v>442840.35955879878</v>
      </c>
      <c r="V199" s="275">
        <f t="shared" ca="1" si="115"/>
        <v>452645.29307390924</v>
      </c>
      <c r="W199" s="275">
        <f t="shared" ca="1" si="115"/>
        <v>449971.20000000001</v>
      </c>
      <c r="X199" s="275">
        <f t="shared" ca="1" si="115"/>
        <v>406425.60000000003</v>
      </c>
      <c r="Y199" s="275">
        <f t="shared" ca="1" si="115"/>
        <v>449971.20000000001</v>
      </c>
      <c r="Z199" s="275">
        <f t="shared" ca="1" si="115"/>
        <v>435456</v>
      </c>
      <c r="AA199" s="275">
        <f t="shared" ca="1" si="115"/>
        <v>449971.20000000001</v>
      </c>
      <c r="AB199" s="275">
        <f t="shared" ca="1" si="115"/>
        <v>435456</v>
      </c>
      <c r="AC199" s="275">
        <f t="shared" ca="1" si="115"/>
        <v>449971.20000000001</v>
      </c>
      <c r="AD199" s="275">
        <f t="shared" ca="1" si="115"/>
        <v>449971.20000000001</v>
      </c>
      <c r="AE199" s="275">
        <f t="shared" ca="1" si="115"/>
        <v>435456</v>
      </c>
      <c r="AF199" s="275">
        <f t="shared" ca="1" si="115"/>
        <v>449971.20000000001</v>
      </c>
      <c r="AG199" s="275">
        <f t="shared" ca="1" si="115"/>
        <v>435456</v>
      </c>
      <c r="AH199" s="275">
        <f t="shared" ca="1" si="115"/>
        <v>449971.20000000001</v>
      </c>
      <c r="AI199" s="275">
        <f t="shared" ca="1" si="115"/>
        <v>449971.20000000001</v>
      </c>
      <c r="AJ199" s="275">
        <f t="shared" ca="1" si="115"/>
        <v>406425.60000000003</v>
      </c>
      <c r="AK199" s="275">
        <f t="shared" ca="1" si="115"/>
        <v>449971.20000000001</v>
      </c>
      <c r="AL199" s="275">
        <f t="shared" ca="1" si="115"/>
        <v>435456</v>
      </c>
      <c r="AM199" s="275">
        <f t="shared" ca="1" si="115"/>
        <v>449971.20000000001</v>
      </c>
      <c r="AN199" s="275">
        <f t="shared" ca="1" si="115"/>
        <v>435456</v>
      </c>
      <c r="AO199" s="275">
        <f t="shared" ca="1" si="115"/>
        <v>449971.20000000001</v>
      </c>
      <c r="AP199" s="275">
        <f t="shared" ca="1" si="115"/>
        <v>449971.20000000001</v>
      </c>
      <c r="AQ199" s="275">
        <f t="shared" ca="1" si="115"/>
        <v>435456</v>
      </c>
      <c r="AR199" s="275">
        <f t="shared" ca="1" si="115"/>
        <v>449971.20000000001</v>
      </c>
      <c r="AS199" s="275">
        <f t="shared" ca="1" si="115"/>
        <v>435456</v>
      </c>
      <c r="AT199" s="275">
        <f t="shared" ca="1" si="115"/>
        <v>449971.20000000001</v>
      </c>
      <c r="AU199" s="275">
        <f t="shared" ca="1" si="115"/>
        <v>449971.20000000001</v>
      </c>
      <c r="AV199" s="275">
        <f t="shared" ca="1" si="115"/>
        <v>406425.60000000003</v>
      </c>
      <c r="AW199" s="275">
        <f t="shared" ca="1" si="115"/>
        <v>449971.20000000001</v>
      </c>
      <c r="AX199" s="275">
        <f t="shared" ca="1" si="115"/>
        <v>725760</v>
      </c>
      <c r="AY199" s="275">
        <f t="shared" ca="1" si="115"/>
        <v>749952</v>
      </c>
      <c r="AZ199" s="275">
        <f t="shared" ca="1" si="115"/>
        <v>725760</v>
      </c>
      <c r="BA199" s="275">
        <f t="shared" ca="1" si="115"/>
        <v>749952</v>
      </c>
      <c r="BB199" s="275">
        <f t="shared" ca="1" si="115"/>
        <v>749952</v>
      </c>
      <c r="BC199" s="275">
        <f t="shared" ca="1" si="115"/>
        <v>725760</v>
      </c>
      <c r="BD199" s="275">
        <f t="shared" ca="1" si="115"/>
        <v>749952</v>
      </c>
      <c r="BE199" s="275">
        <f t="shared" ca="1" si="115"/>
        <v>725760</v>
      </c>
      <c r="BF199" s="275">
        <f t="shared" ca="1" si="115"/>
        <v>749952</v>
      </c>
      <c r="BG199" s="275">
        <f t="shared" ca="1" si="115"/>
        <v>749952</v>
      </c>
      <c r="BH199" s="275">
        <f t="shared" ca="1" si="115"/>
        <v>701568</v>
      </c>
      <c r="BI199" s="275">
        <f t="shared" ca="1" si="115"/>
        <v>749952</v>
      </c>
      <c r="BJ199" s="275">
        <f t="shared" ca="1" si="115"/>
        <v>725760</v>
      </c>
      <c r="BK199" s="275">
        <f t="shared" ca="1" si="115"/>
        <v>749952</v>
      </c>
      <c r="BL199" s="275">
        <f t="shared" ca="1" si="115"/>
        <v>725760</v>
      </c>
      <c r="BM199" s="275">
        <f t="shared" ca="1" si="115"/>
        <v>749952</v>
      </c>
      <c r="BN199" s="275">
        <f t="shared" ca="1" si="115"/>
        <v>749952</v>
      </c>
      <c r="BO199" s="275">
        <f t="shared" ca="1" si="115"/>
        <v>725760</v>
      </c>
      <c r="BP199" s="275">
        <f t="shared" ca="1" si="115"/>
        <v>749952</v>
      </c>
      <c r="BQ199" s="275">
        <f t="shared" ca="1" si="115"/>
        <v>725760</v>
      </c>
      <c r="BR199" s="275">
        <f t="shared" ca="1" si="115"/>
        <v>749952</v>
      </c>
      <c r="BS199" s="275">
        <f t="shared" ca="1" si="115"/>
        <v>749952</v>
      </c>
      <c r="BT199" s="275">
        <f t="shared" ca="1" si="115"/>
        <v>677376</v>
      </c>
      <c r="BU199" s="275">
        <f t="shared" ca="1" si="115"/>
        <v>749952</v>
      </c>
      <c r="BV199" s="275">
        <f t="shared" ca="1" si="115"/>
        <v>725760</v>
      </c>
      <c r="BW199" s="275">
        <f t="shared" ref="BW199:DB199" ca="1" si="116">SUM(BW194:BW198)</f>
        <v>749952</v>
      </c>
      <c r="BX199" s="275">
        <f t="shared" ca="1" si="116"/>
        <v>725760</v>
      </c>
      <c r="BY199" s="275">
        <f t="shared" ca="1" si="116"/>
        <v>749952</v>
      </c>
      <c r="BZ199" s="275">
        <f t="shared" ca="1" si="116"/>
        <v>749952</v>
      </c>
      <c r="CA199" s="275">
        <f t="shared" ca="1" si="116"/>
        <v>725760</v>
      </c>
      <c r="CB199" s="275">
        <f t="shared" ca="1" si="116"/>
        <v>749952</v>
      </c>
      <c r="CC199" s="275">
        <f t="shared" ca="1" si="116"/>
        <v>725760</v>
      </c>
      <c r="CD199" s="275">
        <f t="shared" ca="1" si="116"/>
        <v>749952</v>
      </c>
      <c r="CE199" s="275">
        <f t="shared" ca="1" si="116"/>
        <v>749952</v>
      </c>
      <c r="CF199" s="275">
        <f t="shared" ca="1" si="116"/>
        <v>677376</v>
      </c>
      <c r="CG199" s="275">
        <f t="shared" ca="1" si="116"/>
        <v>749952</v>
      </c>
      <c r="CH199" s="275">
        <f t="shared" ca="1" si="116"/>
        <v>725760</v>
      </c>
      <c r="CI199" s="275">
        <f t="shared" ca="1" si="116"/>
        <v>749952</v>
      </c>
      <c r="CJ199" s="275">
        <f t="shared" ca="1" si="116"/>
        <v>725760</v>
      </c>
      <c r="CK199" s="275">
        <f t="shared" ca="1" si="116"/>
        <v>749952</v>
      </c>
      <c r="CL199" s="275">
        <f t="shared" ca="1" si="116"/>
        <v>749952</v>
      </c>
      <c r="CM199" s="275">
        <f t="shared" ca="1" si="116"/>
        <v>725760</v>
      </c>
      <c r="CN199" s="275">
        <f t="shared" ca="1" si="116"/>
        <v>749952</v>
      </c>
      <c r="CO199" s="275">
        <f t="shared" ca="1" si="116"/>
        <v>725760</v>
      </c>
      <c r="CP199" s="275">
        <f t="shared" ca="1" si="116"/>
        <v>749952</v>
      </c>
      <c r="CQ199" s="275">
        <f t="shared" ca="1" si="116"/>
        <v>749952</v>
      </c>
      <c r="CR199" s="275">
        <f t="shared" ca="1" si="116"/>
        <v>677376</v>
      </c>
      <c r="CS199" s="275">
        <f t="shared" ca="1" si="116"/>
        <v>749952</v>
      </c>
      <c r="CT199" s="275">
        <f t="shared" ca="1" si="116"/>
        <v>725760</v>
      </c>
      <c r="CU199" s="275">
        <f t="shared" ca="1" si="116"/>
        <v>749952</v>
      </c>
      <c r="CV199" s="275">
        <f t="shared" ca="1" si="116"/>
        <v>725760</v>
      </c>
      <c r="CW199" s="275">
        <f t="shared" ca="1" si="116"/>
        <v>749952</v>
      </c>
      <c r="CX199" s="275">
        <f t="shared" ca="1" si="116"/>
        <v>749952</v>
      </c>
      <c r="CY199" s="275">
        <f t="shared" ca="1" si="116"/>
        <v>725760</v>
      </c>
      <c r="CZ199" s="275">
        <f t="shared" ca="1" si="116"/>
        <v>749952</v>
      </c>
      <c r="DA199" s="275">
        <f t="shared" ca="1" si="116"/>
        <v>725760</v>
      </c>
      <c r="DB199" s="275">
        <f t="shared" ca="1" si="116"/>
        <v>749952</v>
      </c>
    </row>
    <row r="200" spans="1:106">
      <c r="A200" s="151"/>
      <c r="C200" s="22"/>
      <c r="G200" s="54"/>
      <c r="H200" s="264"/>
      <c r="I200" s="29"/>
      <c r="J200" s="247"/>
      <c r="K200" s="247"/>
      <c r="L200" s="247"/>
      <c r="M200" s="247"/>
      <c r="N200" s="247"/>
      <c r="O200" s="247"/>
      <c r="P200" s="247"/>
      <c r="Q200" s="247"/>
      <c r="R200" s="247"/>
      <c r="S200" s="247"/>
      <c r="T200" s="247"/>
      <c r="U200" s="247"/>
      <c r="V200" s="247"/>
      <c r="W200" s="247"/>
      <c r="X200" s="247"/>
      <c r="Y200" s="247"/>
      <c r="Z200" s="247"/>
      <c r="AA200" s="247"/>
      <c r="AB200" s="247"/>
      <c r="AC200" s="247"/>
      <c r="AD200" s="247"/>
      <c r="AE200" s="247"/>
      <c r="AF200" s="247"/>
      <c r="AG200" s="247"/>
      <c r="AH200" s="247"/>
      <c r="AI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  <c r="BB200" s="247"/>
      <c r="BC200" s="247"/>
      <c r="BD200" s="247"/>
      <c r="BE200" s="247"/>
      <c r="BF200" s="247"/>
      <c r="BG200" s="247"/>
      <c r="BH200" s="247"/>
      <c r="BI200" s="247"/>
      <c r="BJ200" s="247"/>
      <c r="BK200" s="247"/>
      <c r="BL200" s="247"/>
      <c r="BM200" s="247"/>
      <c r="BN200" s="247"/>
      <c r="BO200" s="247"/>
      <c r="BP200" s="247"/>
      <c r="BQ200" s="247"/>
      <c r="BR200" s="247"/>
      <c r="BS200" s="247"/>
      <c r="BT200" s="247"/>
      <c r="BU200" s="247"/>
      <c r="BV200" s="247"/>
      <c r="BW200" s="247"/>
      <c r="BX200" s="247"/>
      <c r="BY200" s="247"/>
      <c r="BZ200" s="247"/>
      <c r="CA200" s="247"/>
      <c r="CB200" s="247"/>
      <c r="CC200" s="247"/>
      <c r="CD200" s="247"/>
      <c r="CE200" s="247"/>
      <c r="CF200" s="247"/>
      <c r="CG200" s="247"/>
      <c r="CH200" s="247"/>
      <c r="CI200" s="247"/>
      <c r="CJ200" s="247"/>
      <c r="CK200" s="247"/>
      <c r="CL200" s="247"/>
      <c r="CM200" s="247"/>
      <c r="CN200" s="247"/>
      <c r="CO200" s="247"/>
      <c r="CP200" s="247"/>
      <c r="CQ200" s="247"/>
      <c r="CR200" s="247"/>
      <c r="CS200" s="247"/>
      <c r="CT200" s="247"/>
      <c r="CU200" s="247"/>
      <c r="CV200" s="247"/>
      <c r="CW200" s="247"/>
      <c r="CX200" s="247"/>
      <c r="CY200" s="247"/>
      <c r="CZ200" s="247"/>
      <c r="DA200" s="247"/>
      <c r="DB200" s="247"/>
    </row>
    <row r="201" spans="1:106" ht="13">
      <c r="A201" s="151"/>
      <c r="C201" s="23" t="str">
        <f>C59</f>
        <v>R100</v>
      </c>
      <c r="H201" s="264"/>
      <c r="I201" s="29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  <c r="AC201" s="153"/>
      <c r="AD201" s="153"/>
      <c r="AE201" s="153"/>
      <c r="AF201" s="153"/>
      <c r="AG201" s="153"/>
      <c r="AH201" s="153"/>
      <c r="AI201" s="153"/>
      <c r="AJ201" s="153"/>
      <c r="AK201" s="153"/>
      <c r="AL201" s="153"/>
      <c r="AM201" s="153"/>
      <c r="AN201" s="153"/>
      <c r="AO201" s="153"/>
      <c r="AP201" s="153"/>
      <c r="AQ201" s="153"/>
      <c r="AR201" s="153"/>
      <c r="AS201" s="153"/>
      <c r="AT201" s="153"/>
      <c r="AU201" s="153"/>
      <c r="AV201" s="153"/>
      <c r="AW201" s="153"/>
      <c r="AX201" s="153"/>
      <c r="AY201" s="153"/>
      <c r="AZ201" s="153"/>
      <c r="BA201" s="153"/>
      <c r="BB201" s="153"/>
      <c r="BC201" s="153"/>
      <c r="BD201" s="153"/>
      <c r="BE201" s="153"/>
      <c r="BF201" s="153"/>
      <c r="BG201" s="153"/>
      <c r="BH201" s="153"/>
      <c r="BI201" s="153"/>
      <c r="BJ201" s="153"/>
      <c r="BK201" s="153"/>
      <c r="BL201" s="153"/>
      <c r="BM201" s="153"/>
      <c r="BN201" s="153"/>
      <c r="BO201" s="153"/>
      <c r="BP201" s="153"/>
      <c r="BQ201" s="153"/>
      <c r="BR201" s="153"/>
      <c r="BS201" s="153"/>
      <c r="BT201" s="153"/>
      <c r="BU201" s="153"/>
      <c r="BV201" s="153"/>
      <c r="BW201" s="153"/>
      <c r="BX201" s="153"/>
      <c r="BY201" s="153"/>
      <c r="BZ201" s="153"/>
      <c r="CA201" s="153"/>
      <c r="CB201" s="153"/>
      <c r="CC201" s="153"/>
      <c r="CD201" s="153"/>
      <c r="CE201" s="153"/>
      <c r="CF201" s="153"/>
      <c r="CG201" s="153"/>
      <c r="CH201" s="153"/>
      <c r="CI201" s="153"/>
      <c r="CJ201" s="153"/>
      <c r="CK201" s="153"/>
      <c r="CL201" s="153"/>
      <c r="CM201" s="153"/>
      <c r="CN201" s="153"/>
      <c r="CO201" s="153"/>
      <c r="CP201" s="153"/>
      <c r="CQ201" s="153"/>
      <c r="CR201" s="153"/>
      <c r="CS201" s="153"/>
      <c r="CT201" s="153"/>
      <c r="CU201" s="153"/>
      <c r="CV201" s="153"/>
      <c r="CW201" s="153"/>
      <c r="CX201" s="153"/>
      <c r="CY201" s="153"/>
      <c r="CZ201" s="153"/>
      <c r="DA201" s="153"/>
      <c r="DB201" s="153"/>
    </row>
    <row r="202" spans="1:106" ht="13">
      <c r="A202" s="151"/>
      <c r="C202" s="14"/>
      <c r="G202" s="12"/>
      <c r="H202" s="264"/>
      <c r="I202" s="29"/>
      <c r="J202" s="271"/>
      <c r="K202" s="271"/>
      <c r="L202" s="271"/>
      <c r="M202" s="271"/>
      <c r="N202" s="271"/>
      <c r="O202" s="271"/>
      <c r="P202" s="271"/>
      <c r="Q202" s="271"/>
      <c r="R202" s="271"/>
      <c r="S202" s="271"/>
      <c r="T202" s="271"/>
      <c r="U202" s="271"/>
      <c r="V202" s="271"/>
      <c r="W202" s="271"/>
      <c r="X202" s="271"/>
      <c r="Y202" s="271"/>
      <c r="Z202" s="271"/>
      <c r="AA202" s="271"/>
      <c r="AB202" s="271"/>
      <c r="AC202" s="271"/>
      <c r="AD202" s="271"/>
      <c r="AE202" s="271"/>
      <c r="AF202" s="271"/>
      <c r="AG202" s="271"/>
      <c r="AH202" s="271"/>
      <c r="AI202" s="271"/>
      <c r="AJ202" s="271"/>
      <c r="AK202" s="271"/>
      <c r="AL202" s="271"/>
      <c r="AM202" s="271"/>
      <c r="AN202" s="271"/>
      <c r="AO202" s="271"/>
      <c r="AP202" s="271"/>
      <c r="AQ202" s="271"/>
      <c r="AR202" s="271"/>
      <c r="AS202" s="271"/>
      <c r="AT202" s="271"/>
      <c r="AU202" s="271"/>
      <c r="AV202" s="271"/>
      <c r="AW202" s="271"/>
      <c r="AX202" s="271"/>
      <c r="AY202" s="271"/>
      <c r="AZ202" s="271"/>
      <c r="BA202" s="271"/>
      <c r="BB202" s="271"/>
      <c r="BC202" s="271"/>
      <c r="BD202" s="271"/>
      <c r="BE202" s="271"/>
      <c r="BF202" s="271"/>
      <c r="BG202" s="271"/>
      <c r="BH202" s="271"/>
      <c r="BI202" s="271"/>
      <c r="BJ202" s="271"/>
      <c r="BK202" s="271"/>
      <c r="BL202" s="271"/>
      <c r="BM202" s="271"/>
      <c r="BN202" s="271"/>
      <c r="BO202" s="271"/>
      <c r="BP202" s="271"/>
      <c r="BQ202" s="271"/>
      <c r="BR202" s="271"/>
      <c r="BS202" s="271"/>
      <c r="BT202" s="271"/>
      <c r="BU202" s="271"/>
      <c r="BV202" s="271"/>
      <c r="BW202" s="271"/>
      <c r="BX202" s="271"/>
      <c r="BY202" s="271"/>
      <c r="BZ202" s="271"/>
      <c r="CA202" s="271"/>
      <c r="CB202" s="271"/>
      <c r="CC202" s="271"/>
      <c r="CD202" s="271"/>
      <c r="CE202" s="271"/>
      <c r="CF202" s="271"/>
      <c r="CG202" s="271"/>
      <c r="CH202" s="271"/>
      <c r="CI202" s="271"/>
      <c r="CJ202" s="271"/>
      <c r="CK202" s="271"/>
      <c r="CL202" s="271"/>
      <c r="CM202" s="271"/>
      <c r="CN202" s="271"/>
      <c r="CO202" s="271"/>
      <c r="CP202" s="271"/>
      <c r="CQ202" s="271"/>
      <c r="CR202" s="271"/>
      <c r="CS202" s="271"/>
      <c r="CT202" s="271"/>
      <c r="CU202" s="271"/>
      <c r="CV202" s="271"/>
      <c r="CW202" s="271"/>
      <c r="CX202" s="271"/>
      <c r="CY202" s="271"/>
      <c r="CZ202" s="271"/>
      <c r="DA202" s="271"/>
      <c r="DB202" s="271"/>
    </row>
    <row r="203" spans="1:106">
      <c r="A203" s="151"/>
      <c r="C203" s="22" t="s">
        <v>85</v>
      </c>
      <c r="E203" s="54" t="s">
        <v>267</v>
      </c>
      <c r="F203" s="54" t="s">
        <v>271</v>
      </c>
      <c r="G203" s="54"/>
      <c r="H203" s="264" t="s">
        <v>287</v>
      </c>
      <c r="I203" s="29"/>
      <c r="J203" s="247"/>
      <c r="K203" s="247"/>
      <c r="L203" s="247"/>
      <c r="M203" s="247"/>
      <c r="N203" s="247"/>
      <c r="O203" s="247"/>
      <c r="P203" s="247"/>
      <c r="Q203" s="247"/>
      <c r="R203" s="247"/>
      <c r="S203" s="247"/>
      <c r="T203" s="247"/>
      <c r="U203" s="247"/>
      <c r="V203" s="247"/>
      <c r="W203" s="247"/>
      <c r="X203" s="247"/>
      <c r="Y203" s="247"/>
      <c r="Z203" s="247"/>
      <c r="AA203" s="247"/>
      <c r="AB203" s="247"/>
      <c r="AC203" s="247"/>
      <c r="AD203" s="247"/>
      <c r="AE203" s="247"/>
      <c r="AF203" s="247"/>
      <c r="AG203" s="247"/>
      <c r="AH203" s="247"/>
      <c r="AI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  <c r="BB203" s="247"/>
      <c r="BC203" s="247"/>
      <c r="BD203" s="247"/>
      <c r="BE203" s="247"/>
      <c r="BF203" s="247"/>
      <c r="BG203" s="247"/>
      <c r="BH203" s="247"/>
      <c r="BI203" s="247"/>
      <c r="BJ203" s="247"/>
      <c r="BK203" s="247"/>
      <c r="BL203" s="247"/>
      <c r="BM203" s="247"/>
      <c r="BN203" s="247"/>
      <c r="BO203" s="247"/>
      <c r="BP203" s="247"/>
      <c r="BQ203" s="247"/>
      <c r="BR203" s="247"/>
      <c r="BS203" s="247"/>
      <c r="BT203" s="247"/>
      <c r="BU203" s="247"/>
      <c r="BV203" s="247"/>
      <c r="BW203" s="247"/>
      <c r="BX203" s="247"/>
      <c r="BY203" s="247"/>
      <c r="BZ203" s="247"/>
      <c r="CA203" s="247"/>
      <c r="CB203" s="247"/>
      <c r="CC203" s="247"/>
      <c r="CD203" s="247"/>
      <c r="CE203" s="247"/>
      <c r="CF203" s="247"/>
      <c r="CG203" s="247"/>
      <c r="CH203" s="247"/>
      <c r="CI203" s="247"/>
      <c r="CJ203" s="247"/>
      <c r="CK203" s="247"/>
      <c r="CL203" s="247"/>
      <c r="CM203" s="247"/>
      <c r="CN203" s="247"/>
      <c r="CO203" s="247"/>
      <c r="CP203" s="247"/>
      <c r="CQ203" s="247"/>
      <c r="CR203" s="247"/>
      <c r="CS203" s="247"/>
      <c r="CT203" s="247"/>
      <c r="CU203" s="247"/>
      <c r="CV203" s="247"/>
      <c r="CW203" s="247"/>
      <c r="CX203" s="247"/>
      <c r="CY203" s="247"/>
      <c r="CZ203" s="247"/>
      <c r="DA203" s="247"/>
      <c r="DB203" s="247"/>
    </row>
    <row r="204" spans="1:106">
      <c r="A204" s="151"/>
      <c r="C204" s="34" t="s">
        <v>316</v>
      </c>
      <c r="E204" s="70">
        <f>Inputs!H136</f>
        <v>0.2</v>
      </c>
      <c r="F204" s="70">
        <f>Inputs!K136</f>
        <v>0.8</v>
      </c>
      <c r="G204" s="54" t="s">
        <v>83</v>
      </c>
      <c r="H204" s="272">
        <f ca="1">IFERROR(SUM($J204:$DB204)/(SUM($J$132:$DB$132)*E204),0)</f>
        <v>6.3551571120851058</v>
      </c>
      <c r="I204" s="29"/>
      <c r="J204" s="212">
        <f ca="1">(J$132*INDEX('Term Pricing'!$M$713:$M$892,MATCH('Project 3'!J$8,'Term Pricing'!$C$713:$C$892,0))*$E204*$F204)+(J$132*INDEX('Term Pricing'!$N$713:$N$892,MATCH('Project 3'!J$8,'Term Pricing'!$C$713:$C$892,0))*$E204*(1-$F204))</f>
        <v>0</v>
      </c>
      <c r="K204" s="212">
        <f ca="1">(K$132*INDEX('Term Pricing'!$M$713:$M$892,MATCH('Project 3'!K$8,'Term Pricing'!$C$713:$C$892,0))*$E204*$F204)+(K$132*INDEX('Term Pricing'!$N$713:$N$892,MATCH('Project 3'!K$8,'Term Pricing'!$C$713:$C$892,0))*$E204*(1-$F204))</f>
        <v>0</v>
      </c>
      <c r="L204" s="212">
        <f ca="1">(L$132*INDEX('Term Pricing'!$M$713:$M$892,MATCH('Project 3'!L$8,'Term Pricing'!$C$713:$C$892,0))*$E204*$F204)+(L$132*INDEX('Term Pricing'!$N$713:$N$892,MATCH('Project 3'!L$8,'Term Pricing'!$C$713:$C$892,0))*$E204*(1-$F204))</f>
        <v>0</v>
      </c>
      <c r="M204" s="212">
        <f ca="1">(M$132*INDEX('Term Pricing'!$M$713:$M$892,MATCH('Project 3'!M$8,'Term Pricing'!$C$713:$C$892,0))*$E204*$F204)+(M$132*INDEX('Term Pricing'!$N$713:$N$892,MATCH('Project 3'!M$8,'Term Pricing'!$C$713:$C$892,0))*$E204*(1-$F204))</f>
        <v>0</v>
      </c>
      <c r="N204" s="212">
        <f ca="1">(N$132*INDEX('Term Pricing'!$M$713:$M$892,MATCH('Project 3'!N$8,'Term Pricing'!$C$713:$C$892,0))*$E204*$F204)+(N$132*INDEX('Term Pricing'!$N$713:$N$892,MATCH('Project 3'!N$8,'Term Pricing'!$C$713:$C$892,0))*$E204*(1-$F204))</f>
        <v>118311.42484407785</v>
      </c>
      <c r="O204" s="212">
        <f ca="1">(O$132*INDEX('Term Pricing'!$M$713:$M$892,MATCH('Project 3'!O$8,'Term Pricing'!$C$713:$C$892,0))*$E204*$F204)+(O$132*INDEX('Term Pricing'!$N$713:$N$892,MATCH('Project 3'!O$8,'Term Pricing'!$C$713:$C$892,0))*$E204*(1-$F204))</f>
        <v>120756.12460021305</v>
      </c>
      <c r="P204" s="212">
        <f ca="1">(P$132*INDEX('Term Pricing'!$M$713:$M$892,MATCH('Project 3'!P$8,'Term Pricing'!$C$713:$C$892,0))*$E204*$F204)+(P$132*INDEX('Term Pricing'!$N$713:$N$892,MATCH('Project 3'!P$8,'Term Pricing'!$C$713:$C$892,0))*$E204*(1-$F204))</f>
        <v>115380.00126298261</v>
      </c>
      <c r="Q204" s="212">
        <f ca="1">(Q$132*INDEX('Term Pricing'!$M$713:$M$892,MATCH('Project 3'!Q$8,'Term Pricing'!$C$713:$C$892,0))*$E204*$F204)+(Q$132*INDEX('Term Pricing'!$N$713:$N$892,MATCH('Project 3'!Q$8,'Term Pricing'!$C$713:$C$892,0))*$E204*(1-$F204))</f>
        <v>117666.43542725049</v>
      </c>
      <c r="R204" s="212">
        <f ca="1">(R$132*INDEX('Term Pricing'!$M$713:$M$892,MATCH('Project 3'!R$8,'Term Pricing'!$C$713:$C$892,0))*$E204*$F204)+(R$132*INDEX('Term Pricing'!$N$713:$N$892,MATCH('Project 3'!R$8,'Term Pricing'!$C$713:$C$892,0))*$E204*(1-$F204))</f>
        <v>116079.1024820513</v>
      </c>
      <c r="S204" s="212">
        <f ca="1">(S$132*INDEX('Term Pricing'!$M$713:$M$892,MATCH('Project 3'!S$8,'Term Pricing'!$C$713:$C$892,0))*$E204*$F204)+(S$132*INDEX('Term Pricing'!$N$713:$N$892,MATCH('Project 3'!S$8,'Term Pricing'!$C$713:$C$892,0))*$E204*(1-$F204))</f>
        <v>110773.24973019279</v>
      </c>
      <c r="T204" s="212">
        <f ca="1">(T$132*INDEX('Term Pricing'!$M$713:$M$892,MATCH('Project 3'!T$8,'Term Pricing'!$C$713:$C$892,0))*$E204*$F204)+(T$132*INDEX('Term Pricing'!$N$713:$N$892,MATCH('Project 3'!T$8,'Term Pricing'!$C$713:$C$892,0))*$E204*(1-$F204))</f>
        <v>112827.90061692361</v>
      </c>
      <c r="U204" s="212">
        <f ca="1">(U$132*INDEX('Term Pricing'!$M$713:$M$892,MATCH('Project 3'!U$8,'Term Pricing'!$C$713:$C$892,0))*$E204*$F204)+(U$132*INDEX('Term Pricing'!$N$713:$N$892,MATCH('Project 3'!U$8,'Term Pricing'!$C$713:$C$892,0))*$E204*(1-$F204))</f>
        <v>107581.38726573899</v>
      </c>
      <c r="V204" s="212">
        <f ca="1">(V$132*INDEX('Term Pricing'!$M$713:$M$892,MATCH('Project 3'!V$8,'Term Pricing'!$C$713:$C$892,0))*$E204*$F204)+(V$132*INDEX('Term Pricing'!$N$713:$N$892,MATCH('Project 3'!V$8,'Term Pricing'!$C$713:$C$892,0))*$E204*(1-$F204))</f>
        <v>109485.99682968887</v>
      </c>
      <c r="W204" s="212">
        <f ca="1">(W$132*INDEX('Term Pricing'!$M$713:$M$892,MATCH('Project 3'!W$8,'Term Pricing'!$C$713:$C$892,0))*$E204*$F204)+(W$132*INDEX('Term Pricing'!$N$713:$N$892,MATCH('Project 3'!W$8,'Term Pricing'!$C$713:$C$892,0))*$E204*(1-$F204))</f>
        <v>107785.2975317575</v>
      </c>
      <c r="X204" s="212">
        <f ca="1">(X$132*INDEX('Term Pricing'!$M$713:$M$892,MATCH('Project 3'!X$8,'Term Pricing'!$C$713:$C$892,0))*$E204*$F204)+(X$132*INDEX('Term Pricing'!$N$713:$N$892,MATCH('Project 3'!X$8,'Term Pricing'!$C$713:$C$892,0))*$E204*(1-$F204))</f>
        <v>95802.487475495553</v>
      </c>
      <c r="Y204" s="212">
        <f ca="1">(Y$132*INDEX('Term Pricing'!$M$713:$M$892,MATCH('Project 3'!Y$8,'Term Pricing'!$C$713:$C$892,0))*$E204*$F204)+(Y$132*INDEX('Term Pricing'!$N$713:$N$892,MATCH('Project 3'!Y$8,'Term Pricing'!$C$713:$C$892,0))*$E204*(1-$F204))</f>
        <v>104332.92208912906</v>
      </c>
      <c r="Z204" s="212">
        <f ca="1">(Z$132*INDEX('Term Pricing'!$M$713:$M$892,MATCH('Project 3'!Z$8,'Term Pricing'!$C$713:$C$892,0))*$E204*$F204)+(Z$132*INDEX('Term Pricing'!$N$713:$N$892,MATCH('Project 3'!Z$8,'Term Pricing'!$C$713:$C$892,0))*$E204*(1-$F204))</f>
        <v>99275.453469694286</v>
      </c>
      <c r="AA204" s="212">
        <f ca="1">(AA$132*INDEX('Term Pricing'!$M$713:$M$892,MATCH('Project 3'!AA$8,'Term Pricing'!$C$713:$C$892,0))*$E204*$F204)+(AA$132*INDEX('Term Pricing'!$N$713:$N$892,MATCH('Project 3'!AA$8,'Term Pricing'!$C$713:$C$892,0))*$E204*(1-$F204))</f>
        <v>100823.85892152725</v>
      </c>
      <c r="AB204" s="212">
        <f ca="1">(AB$132*INDEX('Term Pricing'!$M$713:$M$892,MATCH('Project 3'!AB$8,'Term Pricing'!$C$713:$C$892,0))*$E204*$F204)+(AB$132*INDEX('Term Pricing'!$N$713:$N$892,MATCH('Project 3'!AB$8,'Term Pricing'!$C$713:$C$892,0))*$E204*(1-$F204))</f>
        <v>95857.025274197455</v>
      </c>
      <c r="AC204" s="212">
        <f ca="1">(AC$132*INDEX('Term Pricing'!$M$713:$M$892,MATCH('Project 3'!AC$8,'Term Pricing'!$C$713:$C$892,0))*$E204*$F204)+(AC$132*INDEX('Term Pricing'!$N$713:$N$892,MATCH('Project 3'!AC$8,'Term Pricing'!$C$713:$C$892,0))*$E204*(1-$F204))</f>
        <v>97271.487277810666</v>
      </c>
      <c r="AD204" s="212">
        <f ca="1">(AD$132*INDEX('Term Pricing'!$M$713:$M$892,MATCH('Project 3'!AD$8,'Term Pricing'!$C$713:$C$892,0))*$E204*$F204)+(AD$132*INDEX('Term Pricing'!$N$713:$N$892,MATCH('Project 3'!AD$8,'Term Pricing'!$C$713:$C$892,0))*$E204*(1-$F204))</f>
        <v>95483.174500929657</v>
      </c>
      <c r="AE204" s="212">
        <f ca="1">(AE$132*INDEX('Term Pricing'!$M$713:$M$892,MATCH('Project 3'!AE$8,'Term Pricing'!$C$713:$C$892,0))*$E204*$F204)+(AE$132*INDEX('Term Pricing'!$N$713:$N$892,MATCH('Project 3'!AE$8,'Term Pricing'!$C$713:$C$892,0))*$E204*(1-$F204))</f>
        <v>90666.708896718104</v>
      </c>
      <c r="AF204" s="212">
        <f ca="1">(AF$132*INDEX('Term Pricing'!$M$713:$M$892,MATCH('Project 3'!AF$8,'Term Pricing'!$C$713:$C$892,0))*$E204*$F204)+(AF$132*INDEX('Term Pricing'!$N$713:$N$892,MATCH('Project 3'!AF$8,'Term Pricing'!$C$713:$C$892,0))*$E204*(1-$F204))</f>
        <v>91890.349802195298</v>
      </c>
      <c r="AG204" s="212">
        <f ca="1">(AG$132*INDEX('Term Pricing'!$M$713:$M$892,MATCH('Project 3'!AG$8,'Term Pricing'!$C$713:$C$892,0))*$E204*$F204)+(AG$132*INDEX('Term Pricing'!$N$713:$N$892,MATCH('Project 3'!AG$8,'Term Pricing'!$C$713:$C$892,0))*$E204*(1-$F204))</f>
        <v>87182.893200541846</v>
      </c>
      <c r="AH204" s="212">
        <f ca="1">(AH$132*INDEX('Term Pricing'!$M$713:$M$892,MATCH('Project 3'!AH$8,'Term Pricing'!$C$713:$C$892,0))*$E204*$F204)+(AH$132*INDEX('Term Pricing'!$N$713:$N$892,MATCH('Project 3'!AH$8,'Term Pricing'!$C$713:$C$892,0))*$E204*(1-$F204))</f>
        <v>88286.388139178409</v>
      </c>
      <c r="AI204" s="212">
        <f ca="1">(AI$132*INDEX('Term Pricing'!$M$713:$M$892,MATCH('Project 3'!AI$8,'Term Pricing'!$C$713:$C$892,0))*$E204*$F204)+(AI$132*INDEX('Term Pricing'!$N$713:$N$892,MATCH('Project 3'!AI$8,'Term Pricing'!$C$713:$C$892,0))*$E204*(1-$F204))</f>
        <v>86484.052194157091</v>
      </c>
      <c r="AJ204" s="212">
        <f ca="1">(AJ$132*INDEX('Term Pricing'!$M$713:$M$892,MATCH('Project 3'!AJ$8,'Term Pricing'!$C$713:$C$892,0))*$E204*$F204)+(AJ$132*INDEX('Term Pricing'!$N$713:$N$892,MATCH('Project 3'!AJ$8,'Term Pricing'!$C$713:$C$892,0))*$E204*(1-$F204))</f>
        <v>76488.284297990351</v>
      </c>
      <c r="AK204" s="212">
        <f ca="1">(AK$132*INDEX('Term Pricing'!$M$713:$M$892,MATCH('Project 3'!AK$8,'Term Pricing'!$C$713:$C$892,0))*$E204*$F204)+(AK$132*INDEX('Term Pricing'!$N$713:$N$892,MATCH('Project 3'!AK$8,'Term Pricing'!$C$713:$C$892,0))*$E204*(1-$F204))</f>
        <v>82886.04734551179</v>
      </c>
      <c r="AL204" s="212">
        <f ca="1">(AL$132*INDEX('Term Pricing'!$M$713:$M$892,MATCH('Project 3'!AL$8,'Term Pricing'!$C$713:$C$892,0))*$E204*$F204)+(AL$132*INDEX('Term Pricing'!$N$713:$N$892,MATCH('Project 3'!AL$8,'Term Pricing'!$C$713:$C$892,0))*$E204*(1-$F204))</f>
        <v>78477.319141705913</v>
      </c>
      <c r="AM204" s="212">
        <f ca="1">(AM$132*INDEX('Term Pricing'!$M$713:$M$892,MATCH('Project 3'!AM$8,'Term Pricing'!$C$713:$C$892,0))*$E204*$F204)+(AM$132*INDEX('Term Pricing'!$N$713:$N$892,MATCH('Project 3'!AM$8,'Term Pricing'!$C$713:$C$892,0))*$E204*(1-$F204))</f>
        <v>79306.377197722104</v>
      </c>
      <c r="AN204" s="212">
        <f ca="1">(AN$132*INDEX('Term Pricing'!$M$713:$M$892,MATCH('Project 3'!AN$8,'Term Pricing'!$C$713:$C$892,0))*$E204*$F204)+(AN$132*INDEX('Term Pricing'!$N$713:$N$892,MATCH('Project 3'!AN$8,'Term Pricing'!$C$713:$C$892,0))*$E204*(1-$F204))</f>
        <v>75025.9589996461</v>
      </c>
      <c r="AO204" s="212">
        <f ca="1">(AO$132*INDEX('Term Pricing'!$M$713:$M$892,MATCH('Project 3'!AO$8,'Term Pricing'!$C$713:$C$892,0))*$E204*$F204)+(AO$132*INDEX('Term Pricing'!$N$713:$N$892,MATCH('Project 3'!AO$8,'Term Pricing'!$C$713:$C$892,0))*$E204*(1-$F204))</f>
        <v>75755.866853680622</v>
      </c>
      <c r="AP204" s="212">
        <f ca="1">(AP$132*INDEX('Term Pricing'!$M$713:$M$892,MATCH('Project 3'!AP$8,'Term Pricing'!$C$713:$C$892,0))*$E204*$F204)+(AP$132*INDEX('Term Pricing'!$N$713:$N$892,MATCH('Project 3'!AP$8,'Term Pricing'!$C$713:$C$892,0))*$E204*(1-$F204))</f>
        <v>73994.760453457799</v>
      </c>
      <c r="AQ204" s="212">
        <f ca="1">(AQ$132*INDEX('Term Pricing'!$M$713:$M$892,MATCH('Project 3'!AQ$8,'Term Pricing'!$C$713:$C$892,0))*$E204*$F204)+(AQ$132*INDEX('Term Pricing'!$N$713:$N$892,MATCH('Project 3'!AQ$8,'Term Pricing'!$C$713:$C$892,0))*$E204*(1-$F204))</f>
        <v>69914.24456745552</v>
      </c>
      <c r="AR204" s="212">
        <f ca="1">(AR$132*INDEX('Term Pricing'!$M$713:$M$892,MATCH('Project 3'!AR$8,'Term Pricing'!$C$713:$C$892,0))*$E204*$F204)+(AR$132*INDEX('Term Pricing'!$N$713:$N$892,MATCH('Project 3'!AR$8,'Term Pricing'!$C$713:$C$892,0))*$E204*(1-$F204))</f>
        <v>70506.915613165445</v>
      </c>
      <c r="AS204" s="212">
        <f ca="1">(AS$132*INDEX('Term Pricing'!$M$713:$M$892,MATCH('Project 3'!AS$8,'Term Pricing'!$C$713:$C$892,0))*$E204*$F204)+(AS$132*INDEX('Term Pricing'!$N$713:$N$892,MATCH('Project 3'!AS$8,'Term Pricing'!$C$713:$C$892,0))*$E204*(1-$F204))</f>
        <v>66563.688250156643</v>
      </c>
      <c r="AT204" s="212">
        <f ca="1">(AT$132*INDEX('Term Pricing'!$M$713:$M$892,MATCH('Project 3'!AT$8,'Term Pricing'!$C$713:$C$892,0))*$E204*$F204)+(AT$132*INDEX('Term Pricing'!$N$713:$N$892,MATCH('Project 3'!AT$8,'Term Pricing'!$C$713:$C$892,0))*$E204*(1-$F204))</f>
        <v>67072.490812071424</v>
      </c>
      <c r="AU204" s="212">
        <f ca="1">(AU$132*INDEX('Term Pricing'!$M$713:$M$892,MATCH('Project 3'!AU$8,'Term Pricing'!$C$713:$C$892,0))*$E204*$F204)+(AU$132*INDEX('Term Pricing'!$N$713:$N$892,MATCH('Project 3'!AU$8,'Term Pricing'!$C$713:$C$892,0))*$E204*(1-$F204))</f>
        <v>65377.994439666509</v>
      </c>
      <c r="AV204" s="212">
        <f ca="1">(AV$132*INDEX('Term Pricing'!$M$713:$M$892,MATCH('Project 3'!AV$8,'Term Pricing'!$C$713:$C$892,0))*$E204*$F204)+(AV$132*INDEX('Term Pricing'!$N$713:$N$892,MATCH('Project 3'!AV$8,'Term Pricing'!$C$713:$C$892,0))*$E204*(1-$F204))</f>
        <v>57535.468880066772</v>
      </c>
      <c r="AW204" s="212">
        <f ca="1">(AW$132*INDEX('Term Pricing'!$M$713:$M$892,MATCH('Project 3'!AW$8,'Term Pricing'!$C$713:$C$892,0))*$E204*$F204)+(AW$132*INDEX('Term Pricing'!$N$713:$N$892,MATCH('Project 3'!AW$8,'Term Pricing'!$C$713:$C$892,0))*$E204*(1-$F204))</f>
        <v>62039.40658670105</v>
      </c>
      <c r="AX204" s="212">
        <f ca="1">(AX$132*INDEX('Term Pricing'!$M$713:$M$892,MATCH('Project 3'!AX$8,'Term Pricing'!$C$713:$C$892,0))*$E204*$F204)+(AX$132*INDEX('Term Pricing'!$N$713:$N$892,MATCH('Project 3'!AX$8,'Term Pricing'!$C$713:$C$892,0))*$E204*(1-$F204))</f>
        <v>97414.78505193397</v>
      </c>
      <c r="AY204" s="212">
        <f ca="1">(AY$132*INDEX('Term Pricing'!$M$713:$M$892,MATCH('Project 3'!AY$8,'Term Pricing'!$C$713:$C$892,0))*$E204*$F204)+(AY$132*INDEX('Term Pricing'!$N$713:$N$892,MATCH('Project 3'!AY$8,'Term Pricing'!$C$713:$C$892,0))*$E204*(1-$F204))</f>
        <v>97956.86695711728</v>
      </c>
      <c r="AZ204" s="212">
        <f ca="1">(AZ$132*INDEX('Term Pricing'!$M$713:$M$892,MATCH('Project 3'!AZ$8,'Term Pricing'!$C$713:$C$892,0))*$E204*$F204)+(AZ$132*INDEX('Term Pricing'!$N$713:$N$892,MATCH('Project 3'!AZ$8,'Term Pricing'!$C$713:$C$892,0))*$E204*(1-$F204))</f>
        <v>92211.414000880046</v>
      </c>
      <c r="BA204" s="212">
        <f ca="1">(BA$132*INDEX('Term Pricing'!$M$713:$M$892,MATCH('Project 3'!BA$8,'Term Pricing'!$C$713:$C$892,0))*$E204*$F204)+(BA$132*INDEX('Term Pricing'!$N$713:$N$892,MATCH('Project 3'!BA$8,'Term Pricing'!$C$713:$C$892,0))*$E204*(1-$F204))</f>
        <v>92647.998983644502</v>
      </c>
      <c r="BB204" s="212">
        <f ca="1">(BB$132*INDEX('Term Pricing'!$M$713:$M$892,MATCH('Project 3'!BB$8,'Term Pricing'!$C$713:$C$892,0))*$E204*$F204)+(BB$132*INDEX('Term Pricing'!$N$713:$N$892,MATCH('Project 3'!BB$8,'Term Pricing'!$C$713:$C$892,0))*$E204*(1-$F204))</f>
        <v>90046.674749417594</v>
      </c>
      <c r="BC204" s="212">
        <f ca="1">(BC$132*INDEX('Term Pricing'!$M$713:$M$892,MATCH('Project 3'!BC$8,'Term Pricing'!$C$713:$C$892,0))*$E204*$F204)+(BC$132*INDEX('Term Pricing'!$N$713:$N$892,MATCH('Project 3'!BC$8,'Term Pricing'!$C$713:$C$892,0))*$E204*(1-$F204))</f>
        <v>84660.263133385684</v>
      </c>
      <c r="BD204" s="212">
        <f ca="1">(BD$132*INDEX('Term Pricing'!$M$713:$M$892,MATCH('Project 3'!BD$8,'Term Pricing'!$C$713:$C$892,0))*$E204*$F204)+(BD$132*INDEX('Term Pricing'!$N$713:$N$892,MATCH('Project 3'!BD$8,'Term Pricing'!$C$713:$C$892,0))*$E204*(1-$F204))</f>
        <v>84955.830186151405</v>
      </c>
      <c r="BE204" s="212">
        <f ca="1">(BE$132*INDEX('Term Pricing'!$M$713:$M$892,MATCH('Project 3'!BE$8,'Term Pricing'!$C$713:$C$892,0))*$E204*$F204)+(BE$132*INDEX('Term Pricing'!$N$713:$N$892,MATCH('Project 3'!BE$8,'Term Pricing'!$C$713:$C$892,0))*$E204*(1-$F204))</f>
        <v>79808.04462421374</v>
      </c>
      <c r="BF204" s="212">
        <f ca="1">(BF$132*INDEX('Term Pricing'!$M$713:$M$892,MATCH('Project 3'!BF$8,'Term Pricing'!$C$713:$C$892,0))*$E204*$F204)+(BF$132*INDEX('Term Pricing'!$N$713:$N$892,MATCH('Project 3'!BF$8,'Term Pricing'!$C$713:$C$892,0))*$E204*(1-$F204))</f>
        <v>80020.606968913547</v>
      </c>
      <c r="BG204" s="212">
        <f ca="1">(BG$132*INDEX('Term Pricing'!$M$713:$M$892,MATCH('Project 3'!BG$8,'Term Pricing'!$C$713:$C$892,0))*$E204*$F204)+(BG$132*INDEX('Term Pricing'!$N$713:$N$892,MATCH('Project 3'!BG$8,'Term Pricing'!$C$713:$C$892,0))*$E204*(1-$F204))</f>
        <v>77613.524942225951</v>
      </c>
      <c r="BH204" s="212">
        <f ca="1">(BH$132*INDEX('Term Pricing'!$M$713:$M$892,MATCH('Project 3'!BH$8,'Term Pricing'!$C$713:$C$892,0))*$E204*$F204)+(BH$132*INDEX('Term Pricing'!$N$713:$N$892,MATCH('Project 3'!BH$8,'Term Pricing'!$C$713:$C$892,0))*$E204*(1-$F204))</f>
        <v>70393.107624187614</v>
      </c>
      <c r="BI204" s="212">
        <f ca="1">(BI$132*INDEX('Term Pricing'!$M$713:$M$892,MATCH('Project 3'!BI$8,'Term Pricing'!$C$713:$C$892,0))*$E204*$F204)+(BI$132*INDEX('Term Pricing'!$N$713:$N$892,MATCH('Project 3'!BI$8,'Term Pricing'!$C$713:$C$892,0))*$E204*(1-$F204))</f>
        <v>72924.111115806023</v>
      </c>
      <c r="BJ204" s="212">
        <f ca="1">(BJ$132*INDEX('Term Pricing'!$M$713:$M$892,MATCH('Project 3'!BJ$8,'Term Pricing'!$C$713:$C$892,0))*$E204*$F204)+(BJ$132*INDEX('Term Pricing'!$N$713:$N$892,MATCH('Project 3'!BJ$8,'Term Pricing'!$C$713:$C$892,0))*$E204*(1-$F204))</f>
        <v>68544.20394069179</v>
      </c>
      <c r="BK204" s="212">
        <f ca="1">(BK$132*INDEX('Term Pricing'!$M$713:$M$892,MATCH('Project 3'!BK$8,'Term Pricing'!$C$713:$C$892,0))*$E204*$F204)+(BK$132*INDEX('Term Pricing'!$N$713:$N$892,MATCH('Project 3'!BK$8,'Term Pricing'!$C$713:$C$892,0))*$E204*(1-$F204))</f>
        <v>68839.737596497245</v>
      </c>
      <c r="BL204" s="212">
        <f ca="1">(BL$132*INDEX('Term Pricing'!$M$713:$M$892,MATCH('Project 3'!BL$8,'Term Pricing'!$C$713:$C$892,0))*$E204*$F204)+(BL$132*INDEX('Term Pricing'!$N$713:$N$892,MATCH('Project 3'!BL$8,'Term Pricing'!$C$713:$C$892,0))*$E204*(1-$F204))</f>
        <v>64731.498614614589</v>
      </c>
      <c r="BM204" s="212">
        <f ca="1">(BM$132*INDEX('Term Pricing'!$M$713:$M$892,MATCH('Project 3'!BM$8,'Term Pricing'!$C$713:$C$892,0))*$E204*$F204)+(BM$132*INDEX('Term Pricing'!$N$713:$N$892,MATCH('Project 3'!BM$8,'Term Pricing'!$C$713:$C$892,0))*$E204*(1-$F204))</f>
        <v>64977.785907201389</v>
      </c>
      <c r="BN204" s="212">
        <f ca="1">(BN$132*INDEX('Term Pricing'!$M$713:$M$892,MATCH('Project 3'!BN$8,'Term Pricing'!$C$713:$C$892,0))*$E204*$F204)+(BN$132*INDEX('Term Pricing'!$N$713:$N$892,MATCH('Project 3'!BN$8,'Term Pricing'!$C$713:$C$892,0))*$E204*(1-$F204))</f>
        <v>63105.732951561848</v>
      </c>
      <c r="BO204" s="212">
        <f ca="1">(BO$132*INDEX('Term Pricing'!$M$713:$M$892,MATCH('Project 3'!BO$8,'Term Pricing'!$C$713:$C$892,0))*$E204*$F204)+(BO$132*INDEX('Term Pricing'!$N$713:$N$892,MATCH('Project 3'!BO$8,'Term Pricing'!$C$713:$C$892,0))*$E204*(1-$F204))</f>
        <v>59296.724767661792</v>
      </c>
      <c r="BP204" s="212">
        <f ca="1">(BP$132*INDEX('Term Pricing'!$M$713:$M$892,MATCH('Project 3'!BP$8,'Term Pricing'!$C$713:$C$892,0))*$E204*$F204)+(BP$132*INDEX('Term Pricing'!$N$713:$N$892,MATCH('Project 3'!BP$8,'Term Pricing'!$C$713:$C$892,0))*$E204*(1-$F204))</f>
        <v>59480.603812447509</v>
      </c>
      <c r="BQ204" s="212">
        <f ca="1">(BQ$132*INDEX('Term Pricing'!$M$713:$M$892,MATCH('Project 3'!BQ$8,'Term Pricing'!$C$713:$C$892,0))*$E204*$F204)+(BQ$132*INDEX('Term Pricing'!$N$713:$N$892,MATCH('Project 3'!BQ$8,'Term Pricing'!$C$713:$C$892,0))*$E204*(1-$F204))</f>
        <v>55865.625750797677</v>
      </c>
      <c r="BR204" s="212">
        <f ca="1">(BR$132*INDEX('Term Pricing'!$M$713:$M$892,MATCH('Project 3'!BR$8,'Term Pricing'!$C$713:$C$892,0))*$E204*$F204)+(BR$132*INDEX('Term Pricing'!$N$713:$N$892,MATCH('Project 3'!BR$8,'Term Pricing'!$C$713:$C$892,0))*$E204*(1-$F204))</f>
        <v>56014.97365781269</v>
      </c>
      <c r="BS204" s="212">
        <f ca="1">(BS$132*INDEX('Term Pricing'!$M$713:$M$892,MATCH('Project 3'!BS$8,'Term Pricing'!$C$713:$C$892,0))*$E204*$F204)+(BS$132*INDEX('Term Pricing'!$N$713:$N$892,MATCH('Project 3'!BS$8,'Term Pricing'!$C$713:$C$892,0))*$E204*(1-$F204))</f>
        <v>54342.097012464517</v>
      </c>
      <c r="BT204" s="212">
        <f ca="1">(BT$132*INDEX('Term Pricing'!$M$713:$M$892,MATCH('Project 3'!BT$8,'Term Pricing'!$C$713:$C$892,0))*$E204*$F204)+(BT$132*INDEX('Term Pricing'!$N$713:$N$892,MATCH('Project 3'!BT$8,'Term Pricing'!$C$713:$C$892,0))*$E204*(1-$F204))</f>
        <v>47608.261074833077</v>
      </c>
      <c r="BU204" s="212">
        <f ca="1">(BU$132*INDEX('Term Pricing'!$M$713:$M$892,MATCH('Project 3'!BU$8,'Term Pricing'!$C$713:$C$892,0))*$E204*$F204)+(BU$132*INDEX('Term Pricing'!$N$713:$N$892,MATCH('Project 3'!BU$8,'Term Pricing'!$C$713:$C$892,0))*$E204*(1-$F204))</f>
        <v>51116.036625506946</v>
      </c>
      <c r="BV204" s="212">
        <f ca="1">(BV$132*INDEX('Term Pricing'!$M$713:$M$892,MATCH('Project 3'!BV$8,'Term Pricing'!$C$713:$C$892,0))*$E204*$F204)+(BV$132*INDEX('Term Pricing'!$N$713:$N$892,MATCH('Project 3'!BV$8,'Term Pricing'!$C$713:$C$892,0))*$E204*(1-$F204))</f>
        <v>47963.843381470622</v>
      </c>
      <c r="BW204" s="212">
        <f ca="1">(BW$132*INDEX('Term Pricing'!$M$713:$M$892,MATCH('Project 3'!BW$8,'Term Pricing'!$C$713:$C$892,0))*$E204*$F204)+(BW$132*INDEX('Term Pricing'!$N$713:$N$892,MATCH('Project 3'!BW$8,'Term Pricing'!$C$713:$C$892,0))*$E204*(1-$F204))</f>
        <v>48211.199999999997</v>
      </c>
      <c r="BX204" s="212">
        <f ca="1">(BX$132*INDEX('Term Pricing'!$M$713:$M$892,MATCH('Project 3'!BX$8,'Term Pricing'!$C$713:$C$892,0))*$E204*$F204)+(BX$132*INDEX('Term Pricing'!$N$713:$N$892,MATCH('Project 3'!BX$8,'Term Pricing'!$C$713:$C$892,0))*$E204*(1-$F204))</f>
        <v>46656</v>
      </c>
      <c r="BY204" s="212">
        <f ca="1">(BY$132*INDEX('Term Pricing'!$M$713:$M$892,MATCH('Project 3'!BY$8,'Term Pricing'!$C$713:$C$892,0))*$E204*$F204)+(BY$132*INDEX('Term Pricing'!$N$713:$N$892,MATCH('Project 3'!BY$8,'Term Pricing'!$C$713:$C$892,0))*$E204*(1-$F204))</f>
        <v>48211.199999999997</v>
      </c>
      <c r="BZ204" s="212">
        <f ca="1">(BZ$132*INDEX('Term Pricing'!$M$713:$M$892,MATCH('Project 3'!BZ$8,'Term Pricing'!$C$713:$C$892,0))*$E204*$F204)+(BZ$132*INDEX('Term Pricing'!$N$713:$N$892,MATCH('Project 3'!BZ$8,'Term Pricing'!$C$713:$C$892,0))*$E204*(1-$F204))</f>
        <v>48211.199999999997</v>
      </c>
      <c r="CA204" s="212">
        <f ca="1">(CA$132*INDEX('Term Pricing'!$M$713:$M$892,MATCH('Project 3'!CA$8,'Term Pricing'!$C$713:$C$892,0))*$E204*$F204)+(CA$132*INDEX('Term Pricing'!$N$713:$N$892,MATCH('Project 3'!CA$8,'Term Pricing'!$C$713:$C$892,0))*$E204*(1-$F204))</f>
        <v>46656</v>
      </c>
      <c r="CB204" s="212">
        <f ca="1">(CB$132*INDEX('Term Pricing'!$M$713:$M$892,MATCH('Project 3'!CB$8,'Term Pricing'!$C$713:$C$892,0))*$E204*$F204)+(CB$132*INDEX('Term Pricing'!$N$713:$N$892,MATCH('Project 3'!CB$8,'Term Pricing'!$C$713:$C$892,0))*$E204*(1-$F204))</f>
        <v>48211.199999999997</v>
      </c>
      <c r="CC204" s="212">
        <f ca="1">(CC$132*INDEX('Term Pricing'!$M$713:$M$892,MATCH('Project 3'!CC$8,'Term Pricing'!$C$713:$C$892,0))*$E204*$F204)+(CC$132*INDEX('Term Pricing'!$N$713:$N$892,MATCH('Project 3'!CC$8,'Term Pricing'!$C$713:$C$892,0))*$E204*(1-$F204))</f>
        <v>46656</v>
      </c>
      <c r="CD204" s="212">
        <f ca="1">(CD$132*INDEX('Term Pricing'!$M$713:$M$892,MATCH('Project 3'!CD$8,'Term Pricing'!$C$713:$C$892,0))*$E204*$F204)+(CD$132*INDEX('Term Pricing'!$N$713:$N$892,MATCH('Project 3'!CD$8,'Term Pricing'!$C$713:$C$892,0))*$E204*(1-$F204))</f>
        <v>48211.199999999997</v>
      </c>
      <c r="CE204" s="212">
        <f ca="1">(CE$132*INDEX('Term Pricing'!$M$713:$M$892,MATCH('Project 3'!CE$8,'Term Pricing'!$C$713:$C$892,0))*$E204*$F204)+(CE$132*INDEX('Term Pricing'!$N$713:$N$892,MATCH('Project 3'!CE$8,'Term Pricing'!$C$713:$C$892,0))*$E204*(1-$F204))</f>
        <v>48211.199999999997</v>
      </c>
      <c r="CF204" s="212">
        <f ca="1">(CF$132*INDEX('Term Pricing'!$M$713:$M$892,MATCH('Project 3'!CF$8,'Term Pricing'!$C$713:$C$892,0))*$E204*$F204)+(CF$132*INDEX('Term Pricing'!$N$713:$N$892,MATCH('Project 3'!CF$8,'Term Pricing'!$C$713:$C$892,0))*$E204*(1-$F204))</f>
        <v>43545.599999999999</v>
      </c>
      <c r="CG204" s="212">
        <f ca="1">(CG$132*INDEX('Term Pricing'!$M$713:$M$892,MATCH('Project 3'!CG$8,'Term Pricing'!$C$713:$C$892,0))*$E204*$F204)+(CG$132*INDEX('Term Pricing'!$N$713:$N$892,MATCH('Project 3'!CG$8,'Term Pricing'!$C$713:$C$892,0))*$E204*(1-$F204))</f>
        <v>48211.199999999997</v>
      </c>
      <c r="CH204" s="212">
        <f ca="1">(CH$132*INDEX('Term Pricing'!$M$713:$M$892,MATCH('Project 3'!CH$8,'Term Pricing'!$C$713:$C$892,0))*$E204*$F204)+(CH$132*INDEX('Term Pricing'!$N$713:$N$892,MATCH('Project 3'!CH$8,'Term Pricing'!$C$713:$C$892,0))*$E204*(1-$F204))</f>
        <v>46656</v>
      </c>
      <c r="CI204" s="212">
        <f ca="1">(CI$132*INDEX('Term Pricing'!$M$713:$M$892,MATCH('Project 3'!CI$8,'Term Pricing'!$C$713:$C$892,0))*$E204*$F204)+(CI$132*INDEX('Term Pricing'!$N$713:$N$892,MATCH('Project 3'!CI$8,'Term Pricing'!$C$713:$C$892,0))*$E204*(1-$F204))</f>
        <v>48211.199999999997</v>
      </c>
      <c r="CJ204" s="212">
        <f ca="1">(CJ$132*INDEX('Term Pricing'!$M$713:$M$892,MATCH('Project 3'!CJ$8,'Term Pricing'!$C$713:$C$892,0))*$E204*$F204)+(CJ$132*INDEX('Term Pricing'!$N$713:$N$892,MATCH('Project 3'!CJ$8,'Term Pricing'!$C$713:$C$892,0))*$E204*(1-$F204))</f>
        <v>46656</v>
      </c>
      <c r="CK204" s="212">
        <f ca="1">(CK$132*INDEX('Term Pricing'!$M$713:$M$892,MATCH('Project 3'!CK$8,'Term Pricing'!$C$713:$C$892,0))*$E204*$F204)+(CK$132*INDEX('Term Pricing'!$N$713:$N$892,MATCH('Project 3'!CK$8,'Term Pricing'!$C$713:$C$892,0))*$E204*(1-$F204))</f>
        <v>48211.199999999997</v>
      </c>
      <c r="CL204" s="212">
        <f ca="1">(CL$132*INDEX('Term Pricing'!$M$713:$M$892,MATCH('Project 3'!CL$8,'Term Pricing'!$C$713:$C$892,0))*$E204*$F204)+(CL$132*INDEX('Term Pricing'!$N$713:$N$892,MATCH('Project 3'!CL$8,'Term Pricing'!$C$713:$C$892,0))*$E204*(1-$F204))</f>
        <v>48211.199999999997</v>
      </c>
      <c r="CM204" s="212">
        <f ca="1">(CM$132*INDEX('Term Pricing'!$M$713:$M$892,MATCH('Project 3'!CM$8,'Term Pricing'!$C$713:$C$892,0))*$E204*$F204)+(CM$132*INDEX('Term Pricing'!$N$713:$N$892,MATCH('Project 3'!CM$8,'Term Pricing'!$C$713:$C$892,0))*$E204*(1-$F204))</f>
        <v>46656</v>
      </c>
      <c r="CN204" s="212">
        <f ca="1">(CN$132*INDEX('Term Pricing'!$M$713:$M$892,MATCH('Project 3'!CN$8,'Term Pricing'!$C$713:$C$892,0))*$E204*$F204)+(CN$132*INDEX('Term Pricing'!$N$713:$N$892,MATCH('Project 3'!CN$8,'Term Pricing'!$C$713:$C$892,0))*$E204*(1-$F204))</f>
        <v>48211.199999999997</v>
      </c>
      <c r="CO204" s="212">
        <f ca="1">(CO$132*INDEX('Term Pricing'!$M$713:$M$892,MATCH('Project 3'!CO$8,'Term Pricing'!$C$713:$C$892,0))*$E204*$F204)+(CO$132*INDEX('Term Pricing'!$N$713:$N$892,MATCH('Project 3'!CO$8,'Term Pricing'!$C$713:$C$892,0))*$E204*(1-$F204))</f>
        <v>46656</v>
      </c>
      <c r="CP204" s="212">
        <f ca="1">(CP$132*INDEX('Term Pricing'!$M$713:$M$892,MATCH('Project 3'!CP$8,'Term Pricing'!$C$713:$C$892,0))*$E204*$F204)+(CP$132*INDEX('Term Pricing'!$N$713:$N$892,MATCH('Project 3'!CP$8,'Term Pricing'!$C$713:$C$892,0))*$E204*(1-$F204))</f>
        <v>48211.199999999997</v>
      </c>
      <c r="CQ204" s="212">
        <f ca="1">(CQ$132*INDEX('Term Pricing'!$M$713:$M$892,MATCH('Project 3'!CQ$8,'Term Pricing'!$C$713:$C$892,0))*$E204*$F204)+(CQ$132*INDEX('Term Pricing'!$N$713:$N$892,MATCH('Project 3'!CQ$8,'Term Pricing'!$C$713:$C$892,0))*$E204*(1-$F204))</f>
        <v>48211.199999999997</v>
      </c>
      <c r="CR204" s="212">
        <f ca="1">(CR$132*INDEX('Term Pricing'!$M$713:$M$892,MATCH('Project 3'!CR$8,'Term Pricing'!$C$713:$C$892,0))*$E204*$F204)+(CR$132*INDEX('Term Pricing'!$N$713:$N$892,MATCH('Project 3'!CR$8,'Term Pricing'!$C$713:$C$892,0))*$E204*(1-$F204))</f>
        <v>43545.599999999999</v>
      </c>
      <c r="CS204" s="212">
        <f ca="1">(CS$132*INDEX('Term Pricing'!$M$713:$M$892,MATCH('Project 3'!CS$8,'Term Pricing'!$C$713:$C$892,0))*$E204*$F204)+(CS$132*INDEX('Term Pricing'!$N$713:$N$892,MATCH('Project 3'!CS$8,'Term Pricing'!$C$713:$C$892,0))*$E204*(1-$F204))</f>
        <v>48211.199999999997</v>
      </c>
      <c r="CT204" s="212">
        <f ca="1">(CT$132*INDEX('Term Pricing'!$M$713:$M$892,MATCH('Project 3'!CT$8,'Term Pricing'!$C$713:$C$892,0))*$E204*$F204)+(CT$132*INDEX('Term Pricing'!$N$713:$N$892,MATCH('Project 3'!CT$8,'Term Pricing'!$C$713:$C$892,0))*$E204*(1-$F204))</f>
        <v>46656</v>
      </c>
      <c r="CU204" s="212">
        <f ca="1">(CU$132*INDEX('Term Pricing'!$M$713:$M$892,MATCH('Project 3'!CU$8,'Term Pricing'!$C$713:$C$892,0))*$E204*$F204)+(CU$132*INDEX('Term Pricing'!$N$713:$N$892,MATCH('Project 3'!CU$8,'Term Pricing'!$C$713:$C$892,0))*$E204*(1-$F204))</f>
        <v>48211.199999999997</v>
      </c>
      <c r="CV204" s="212">
        <f ca="1">(CV$132*INDEX('Term Pricing'!$M$713:$M$892,MATCH('Project 3'!CV$8,'Term Pricing'!$C$713:$C$892,0))*$E204*$F204)+(CV$132*INDEX('Term Pricing'!$N$713:$N$892,MATCH('Project 3'!CV$8,'Term Pricing'!$C$713:$C$892,0))*$E204*(1-$F204))</f>
        <v>46656</v>
      </c>
      <c r="CW204" s="212">
        <f ca="1">(CW$132*INDEX('Term Pricing'!$M$713:$M$892,MATCH('Project 3'!CW$8,'Term Pricing'!$C$713:$C$892,0))*$E204*$F204)+(CW$132*INDEX('Term Pricing'!$N$713:$N$892,MATCH('Project 3'!CW$8,'Term Pricing'!$C$713:$C$892,0))*$E204*(1-$F204))</f>
        <v>48211.199999999997</v>
      </c>
      <c r="CX204" s="212">
        <f ca="1">(CX$132*INDEX('Term Pricing'!$M$713:$M$892,MATCH('Project 3'!CX$8,'Term Pricing'!$C$713:$C$892,0))*$E204*$F204)+(CX$132*INDEX('Term Pricing'!$N$713:$N$892,MATCH('Project 3'!CX$8,'Term Pricing'!$C$713:$C$892,0))*$E204*(1-$F204))</f>
        <v>48211.199999999997</v>
      </c>
      <c r="CY204" s="212">
        <f ca="1">(CY$132*INDEX('Term Pricing'!$M$713:$M$892,MATCH('Project 3'!CY$8,'Term Pricing'!$C$713:$C$892,0))*$E204*$F204)+(CY$132*INDEX('Term Pricing'!$N$713:$N$892,MATCH('Project 3'!CY$8,'Term Pricing'!$C$713:$C$892,0))*$E204*(1-$F204))</f>
        <v>46656</v>
      </c>
      <c r="CZ204" s="212">
        <f ca="1">(CZ$132*INDEX('Term Pricing'!$M$713:$M$892,MATCH('Project 3'!CZ$8,'Term Pricing'!$C$713:$C$892,0))*$E204*$F204)+(CZ$132*INDEX('Term Pricing'!$N$713:$N$892,MATCH('Project 3'!CZ$8,'Term Pricing'!$C$713:$C$892,0))*$E204*(1-$F204))</f>
        <v>48211.199999999997</v>
      </c>
      <c r="DA204" s="212">
        <f ca="1">(DA$132*INDEX('Term Pricing'!$M$713:$M$892,MATCH('Project 3'!DA$8,'Term Pricing'!$C$713:$C$892,0))*$E204*$F204)+(DA$132*INDEX('Term Pricing'!$N$713:$N$892,MATCH('Project 3'!DA$8,'Term Pricing'!$C$713:$C$892,0))*$E204*(1-$F204))</f>
        <v>46656</v>
      </c>
      <c r="DB204" s="212">
        <f ca="1">(DB$132*INDEX('Term Pricing'!$M$713:$M$892,MATCH('Project 3'!DB$8,'Term Pricing'!$C$713:$C$892,0))*$E204*$F204)+(DB$132*INDEX('Term Pricing'!$N$713:$N$892,MATCH('Project 3'!DB$8,'Term Pricing'!$C$713:$C$892,0))*$E204*(1-$F204))</f>
        <v>48211.199999999997</v>
      </c>
    </row>
    <row r="205" spans="1:106">
      <c r="A205" s="151"/>
      <c r="C205" s="34" t="s">
        <v>84</v>
      </c>
      <c r="E205" s="70">
        <f>Inputs!H137</f>
        <v>0.2</v>
      </c>
      <c r="F205" s="70">
        <f>Inputs!K137</f>
        <v>0.8</v>
      </c>
      <c r="G205" s="54" t="s">
        <v>83</v>
      </c>
      <c r="H205" s="272">
        <f ca="1">IFERROR(SUM($J205:$DB205)/(SUM($J$132:$DB$132)*E205),0)</f>
        <v>4.0017012318631018</v>
      </c>
      <c r="I205" s="29"/>
      <c r="J205" s="212">
        <f ca="1">(J$132*INDEX('Term Pricing'!$M$898:$M$1077,MATCH('Project 3'!J$8,'Term Pricing'!$C$898:$C$1077,0))*$E205*$F205)+(J$132*INDEX('Term Pricing'!$N$898:$N$1077,MATCH('Project 3'!J$8,'Term Pricing'!$C$898:$C$1077,0))*$E205*(1-$F205))</f>
        <v>0</v>
      </c>
      <c r="K205" s="212">
        <f ca="1">(K$132*INDEX('Term Pricing'!$M$898:$M$1077,MATCH('Project 3'!K$8,'Term Pricing'!$C$898:$C$1077,0))*$E205*$F205)+(K$132*INDEX('Term Pricing'!$N$898:$N$1077,MATCH('Project 3'!K$8,'Term Pricing'!$C$898:$C$1077,0))*$E205*(1-$F205))</f>
        <v>0</v>
      </c>
      <c r="L205" s="212">
        <f ca="1">(L$132*INDEX('Term Pricing'!$M$898:$M$1077,MATCH('Project 3'!L$8,'Term Pricing'!$C$898:$C$1077,0))*$E205*$F205)+(L$132*INDEX('Term Pricing'!$N$898:$N$1077,MATCH('Project 3'!L$8,'Term Pricing'!$C$898:$C$1077,0))*$E205*(1-$F205))</f>
        <v>0</v>
      </c>
      <c r="M205" s="212">
        <f ca="1">(M$132*INDEX('Term Pricing'!$M$898:$M$1077,MATCH('Project 3'!M$8,'Term Pricing'!$C$898:$C$1077,0))*$E205*$F205)+(M$132*INDEX('Term Pricing'!$N$898:$N$1077,MATCH('Project 3'!M$8,'Term Pricing'!$C$898:$C$1077,0))*$E205*(1-$F205))</f>
        <v>0</v>
      </c>
      <c r="N205" s="212">
        <f ca="1">(N$132*INDEX('Term Pricing'!$M$898:$M$1077,MATCH('Project 3'!N$8,'Term Pricing'!$C$898:$C$1077,0))*$E205*$F205)+(N$132*INDEX('Term Pricing'!$N$898:$N$1077,MATCH('Project 3'!N$8,'Term Pricing'!$C$898:$C$1077,0))*$E205*(1-$F205))</f>
        <v>49649.600469104917</v>
      </c>
      <c r="O205" s="212">
        <f ca="1">(O$132*INDEX('Term Pricing'!$M$898:$M$1077,MATCH('Project 3'!O$8,'Term Pricing'!$C$898:$C$1077,0))*$E205*$F205)+(O$132*INDEX('Term Pricing'!$N$898:$N$1077,MATCH('Project 3'!O$8,'Term Pricing'!$C$898:$C$1077,0))*$E205*(1-$F205))</f>
        <v>50780.821911596649</v>
      </c>
      <c r="P205" s="212">
        <f ca="1">(P$132*INDEX('Term Pricing'!$M$898:$M$1077,MATCH('Project 3'!P$8,'Term Pricing'!$C$898:$C$1077,0))*$E205*$F205)+(P$132*INDEX('Term Pricing'!$N$898:$N$1077,MATCH('Project 3'!P$8,'Term Pricing'!$C$898:$C$1077,0))*$E205*(1-$F205))</f>
        <v>48620.841207767939</v>
      </c>
      <c r="Q205" s="212">
        <f ca="1">(Q$132*INDEX('Term Pricing'!$M$898:$M$1077,MATCH('Project 3'!Q$8,'Term Pricing'!$C$898:$C$1077,0))*$E205*$F205)+(Q$132*INDEX('Term Pricing'!$N$898:$N$1077,MATCH('Project 3'!Q$8,'Term Pricing'!$C$898:$C$1077,0))*$E205*(1-$F205))</f>
        <v>49687.34184038447</v>
      </c>
      <c r="R205" s="212">
        <f ca="1">(R$132*INDEX('Term Pricing'!$M$898:$M$1077,MATCH('Project 3'!R$8,'Term Pricing'!$C$898:$C$1077,0))*$E205*$F205)+(R$132*INDEX('Term Pricing'!$N$898:$N$1077,MATCH('Project 3'!R$8,'Term Pricing'!$C$898:$C$1077,0))*$E205*(1-$F205))</f>
        <v>49118.865102042415</v>
      </c>
      <c r="S205" s="212">
        <f ca="1">(S$132*INDEX('Term Pricing'!$M$898:$M$1077,MATCH('Project 3'!S$8,'Term Pricing'!$C$898:$C$1077,0))*$E205*$F205)+(S$132*INDEX('Term Pricing'!$N$898:$N$1077,MATCH('Project 3'!S$8,'Term Pricing'!$C$898:$C$1077,0))*$E205*(1-$F205))</f>
        <v>46971.039533594565</v>
      </c>
      <c r="T205" s="212">
        <f ca="1">(T$132*INDEX('Term Pricing'!$M$898:$M$1077,MATCH('Project 3'!T$8,'Term Pricing'!$C$898:$C$1077,0))*$E205*$F205)+(T$132*INDEX('Term Pricing'!$N$898:$N$1077,MATCH('Project 3'!T$8,'Term Pricing'!$C$898:$C$1077,0))*$E205*(1-$F205))</f>
        <v>47941.613853365154</v>
      </c>
      <c r="U205" s="212">
        <f ca="1">(U$132*INDEX('Term Pricing'!$M$898:$M$1077,MATCH('Project 3'!U$8,'Term Pricing'!$C$898:$C$1077,0))*$E205*$F205)+(U$132*INDEX('Term Pricing'!$N$898:$N$1077,MATCH('Project 3'!U$8,'Term Pricing'!$C$898:$C$1077,0))*$E205*(1-$F205))</f>
        <v>45807.229561718988</v>
      </c>
      <c r="V205" s="212">
        <f ca="1">(V$132*INDEX('Term Pricing'!$M$898:$M$1077,MATCH('Project 3'!V$8,'Term Pricing'!$C$898:$C$1077,0))*$E205*$F205)+(V$132*INDEX('Term Pricing'!$N$898:$N$1077,MATCH('Project 3'!V$8,'Term Pricing'!$C$898:$C$1077,0))*$E205*(1-$F205))</f>
        <v>46714.9709131329</v>
      </c>
      <c r="W205" s="212">
        <f ca="1">(W$132*INDEX('Term Pricing'!$M$898:$M$1077,MATCH('Project 3'!W$8,'Term Pricing'!$C$898:$C$1077,0))*$E205*$F205)+(W$132*INDEX('Term Pricing'!$N$898:$N$1077,MATCH('Project 3'!W$8,'Term Pricing'!$C$898:$C$1077,0))*$E205*(1-$F205))</f>
        <v>46084.780844185836</v>
      </c>
      <c r="X205" s="212">
        <f ca="1">(X$132*INDEX('Term Pricing'!$M$898:$M$1077,MATCH('Project 3'!X$8,'Term Pricing'!$C$898:$C$1077,0))*$E205*$F205)+(X$132*INDEX('Term Pricing'!$N$898:$N$1077,MATCH('Project 3'!X$8,'Term Pricing'!$C$898:$C$1077,0))*$E205*(1-$F205))</f>
        <v>41046.408139103019</v>
      </c>
      <c r="Y205" s="212">
        <f ca="1">(Y$132*INDEX('Term Pricing'!$M$898:$M$1077,MATCH('Project 3'!Y$8,'Term Pricing'!$C$898:$C$1077,0))*$E205*$F205)+(Y$132*INDEX('Term Pricing'!$N$898:$N$1077,MATCH('Project 3'!Y$8,'Term Pricing'!$C$898:$C$1077,0))*$E205*(1-$F205))</f>
        <v>44794.015177545065</v>
      </c>
      <c r="Z205" s="212">
        <f ca="1">(Z$132*INDEX('Term Pricing'!$M$898:$M$1077,MATCH('Project 3'!Z$8,'Term Pricing'!$C$898:$C$1077,0))*$E205*$F205)+(Z$132*INDEX('Term Pricing'!$N$898:$N$1077,MATCH('Project 3'!Z$8,'Term Pricing'!$C$898:$C$1077,0))*$E205*(1-$F205))</f>
        <v>42711.0871274815</v>
      </c>
      <c r="AA205" s="212">
        <f ca="1">(AA$132*INDEX('Term Pricing'!$M$898:$M$1077,MATCH('Project 3'!AA$8,'Term Pricing'!$C$898:$C$1077,0))*$E205*$F205)+(AA$132*INDEX('Term Pricing'!$N$898:$N$1077,MATCH('Project 3'!AA$8,'Term Pricing'!$C$898:$C$1077,0))*$E205*(1-$F205))</f>
        <v>43467.239735559182</v>
      </c>
      <c r="AB205" s="212">
        <f ca="1">(AB$132*INDEX('Term Pricing'!$M$898:$M$1077,MATCH('Project 3'!AB$8,'Term Pricing'!$C$898:$C$1077,0))*$E205*$F205)+(AB$132*INDEX('Term Pricing'!$N$898:$N$1077,MATCH('Project 3'!AB$8,'Term Pricing'!$C$898:$C$1077,0))*$E205*(1-$F205))</f>
        <v>41475.958647728919</v>
      </c>
      <c r="AC205" s="212">
        <f ca="1">(AC$132*INDEX('Term Pricing'!$M$898:$M$1077,MATCH('Project 3'!AC$8,'Term Pricing'!$C$898:$C$1077,0))*$E205*$F205)+(AC$132*INDEX('Term Pricing'!$N$898:$N$1077,MATCH('Project 3'!AC$8,'Term Pricing'!$C$898:$C$1077,0))*$E205*(1-$F205))</f>
        <v>42252.118387150709</v>
      </c>
      <c r="AD205" s="212">
        <f ca="1">(AD$132*INDEX('Term Pricing'!$M$898:$M$1077,MATCH('Project 3'!AD$8,'Term Pricing'!$C$898:$C$1077,0))*$E205*$F205)+(AD$132*INDEX('Term Pricing'!$N$898:$N$1077,MATCH('Project 3'!AD$8,'Term Pricing'!$C$898:$C$1077,0))*$E205*(1-$F205))</f>
        <v>41640.149262159714</v>
      </c>
      <c r="AE205" s="212">
        <f ca="1">(AE$132*INDEX('Term Pricing'!$M$898:$M$1077,MATCH('Project 3'!AE$8,'Term Pricing'!$C$898:$C$1077,0))*$E205*$F205)+(AE$132*INDEX('Term Pricing'!$N$898:$N$1077,MATCH('Project 3'!AE$8,'Term Pricing'!$C$898:$C$1077,0))*$E205*(1-$F205))</f>
        <v>39699.851442107829</v>
      </c>
      <c r="AF205" s="212">
        <f ca="1">(AF$132*INDEX('Term Pricing'!$M$898:$M$1077,MATCH('Project 3'!AF$8,'Term Pricing'!$C$898:$C$1077,0))*$E205*$F205)+(AF$132*INDEX('Term Pricing'!$N$898:$N$1077,MATCH('Project 3'!AF$8,'Term Pricing'!$C$898:$C$1077,0))*$E205*(1-$F205))</f>
        <v>40401.802851640765</v>
      </c>
      <c r="AG205" s="212">
        <f ca="1">(AG$132*INDEX('Term Pricing'!$M$898:$M$1077,MATCH('Project 3'!AG$8,'Term Pricing'!$C$898:$C$1077,0))*$E205*$F205)+(AG$132*INDEX('Term Pricing'!$N$898:$N$1077,MATCH('Project 3'!AG$8,'Term Pricing'!$C$898:$C$1077,0))*$E205*(1-$F205))</f>
        <v>38493.490063818499</v>
      </c>
      <c r="AH205" s="212">
        <f ca="1">(AH$132*INDEX('Term Pricing'!$M$898:$M$1077,MATCH('Project 3'!AH$8,'Term Pricing'!$C$898:$C$1077,0))*$E205*$F205)+(AH$132*INDEX('Term Pricing'!$N$898:$N$1077,MATCH('Project 3'!AH$8,'Term Pricing'!$C$898:$C$1077,0))*$E205*(1-$F205))</f>
        <v>39148.172905488856</v>
      </c>
      <c r="AI205" s="212">
        <f ca="1">(AI$132*INDEX('Term Pricing'!$M$898:$M$1077,MATCH('Project 3'!AI$8,'Term Pricing'!$C$898:$C$1077,0))*$E205*$F205)+(AI$132*INDEX('Term Pricing'!$N$898:$N$1077,MATCH('Project 3'!AI$8,'Term Pricing'!$C$898:$C$1077,0))*$E205*(1-$F205))</f>
        <v>38517.078336968349</v>
      </c>
      <c r="AJ205" s="212">
        <f ca="1">(AJ$132*INDEX('Term Pricing'!$M$898:$M$1077,MATCH('Project 3'!AJ$8,'Term Pricing'!$C$898:$C$1077,0))*$E205*$F205)+(AJ$132*INDEX('Term Pricing'!$N$898:$N$1077,MATCH('Project 3'!AJ$8,'Term Pricing'!$C$898:$C$1077,0))*$E205*(1-$F205))</f>
        <v>34217.708323293795</v>
      </c>
      <c r="AK205" s="212">
        <f ca="1">(AK$132*INDEX('Term Pricing'!$M$898:$M$1077,MATCH('Project 3'!AK$8,'Term Pricing'!$C$898:$C$1077,0))*$E205*$F205)+(AK$132*INDEX('Term Pricing'!$N$898:$N$1077,MATCH('Project 3'!AK$8,'Term Pricing'!$C$898:$C$1077,0))*$E205*(1-$F205))</f>
        <v>37249.172530567666</v>
      </c>
      <c r="AL205" s="212">
        <f ca="1">(AL$132*INDEX('Term Pricing'!$M$898:$M$1077,MATCH('Project 3'!AL$8,'Term Pricing'!$C$898:$C$1077,0))*$E205*$F205)+(AL$132*INDEX('Term Pricing'!$N$898:$N$1077,MATCH('Project 3'!AL$8,'Term Pricing'!$C$898:$C$1077,0))*$E205*(1-$F205))</f>
        <v>35432.393755407058</v>
      </c>
      <c r="AM205" s="212">
        <f ca="1">(AM$132*INDEX('Term Pricing'!$M$898:$M$1077,MATCH('Project 3'!AM$8,'Term Pricing'!$C$898:$C$1077,0))*$E205*$F205)+(AM$132*INDEX('Term Pricing'!$N$898:$N$1077,MATCH('Project 3'!AM$8,'Term Pricing'!$C$898:$C$1077,0))*$E205*(1-$F205))</f>
        <v>35977.336495818017</v>
      </c>
      <c r="AN205" s="212">
        <f ca="1">(AN$132*INDEX('Term Pricing'!$M$898:$M$1077,MATCH('Project 3'!AN$8,'Term Pricing'!$C$898:$C$1077,0))*$E205*$F205)+(AN$132*INDEX('Term Pricing'!$N$898:$N$1077,MATCH('Project 3'!AN$8,'Term Pricing'!$C$898:$C$1077,0))*$E205*(1-$F205))</f>
        <v>34201.251444255613</v>
      </c>
      <c r="AO205" s="212">
        <f ca="1">(AO$132*INDEX('Term Pricing'!$M$898:$M$1077,MATCH('Project 3'!AO$8,'Term Pricing'!$C$898:$C$1077,0))*$E205*$F205)+(AO$132*INDEX('Term Pricing'!$N$898:$N$1077,MATCH('Project 3'!AO$8,'Term Pricing'!$C$898:$C$1077,0))*$E205*(1-$F205))</f>
        <v>34705.86434957679</v>
      </c>
      <c r="AP205" s="212">
        <f ca="1">(AP$132*INDEX('Term Pricing'!$M$898:$M$1077,MATCH('Project 3'!AP$8,'Term Pricing'!$C$898:$C$1077,0))*$E205*$F205)+(AP$132*INDEX('Term Pricing'!$N$898:$N$1077,MATCH('Project 3'!AP$8,'Term Pricing'!$C$898:$C$1077,0))*$E205*(1-$F205))</f>
        <v>34071.559280719739</v>
      </c>
      <c r="AQ205" s="212">
        <f ca="1">(AQ$132*INDEX('Term Pricing'!$M$898:$M$1077,MATCH('Project 3'!AQ$8,'Term Pricing'!$C$898:$C$1077,0))*$E205*$F205)+(AQ$132*INDEX('Term Pricing'!$N$898:$N$1077,MATCH('Project 3'!AQ$8,'Term Pricing'!$C$898:$C$1077,0))*$E205*(1-$F205))</f>
        <v>32360.201588361804</v>
      </c>
      <c r="AR205" s="212">
        <f ca="1">(AR$132*INDEX('Term Pricing'!$M$898:$M$1077,MATCH('Project 3'!AR$8,'Term Pricing'!$C$898:$C$1077,0))*$E205*$F205)+(AR$132*INDEX('Term Pricing'!$N$898:$N$1077,MATCH('Project 3'!AR$8,'Term Pricing'!$C$898:$C$1077,0))*$E205*(1-$F205))</f>
        <v>32808.295707944249</v>
      </c>
      <c r="AS205" s="212">
        <f ca="1">(AS$132*INDEX('Term Pricing'!$M$898:$M$1077,MATCH('Project 3'!AS$8,'Term Pricing'!$C$898:$C$1077,0))*$E205*$F205)+(AS$132*INDEX('Term Pricing'!$N$898:$N$1077,MATCH('Project 3'!AS$8,'Term Pricing'!$C$898:$C$1077,0))*$E205*(1-$F205))</f>
        <v>31142.218544118798</v>
      </c>
      <c r="AT205" s="212">
        <f ca="1">(AT$132*INDEX('Term Pricing'!$M$898:$M$1077,MATCH('Project 3'!AT$8,'Term Pricing'!$C$898:$C$1077,0))*$E205*$F205)+(AT$132*INDEX('Term Pricing'!$N$898:$N$1077,MATCH('Project 3'!AT$8,'Term Pricing'!$C$898:$C$1077,0))*$E205*(1-$F205))</f>
        <v>31555.322613436874</v>
      </c>
      <c r="AU205" s="212">
        <f ca="1">(AU$132*INDEX('Term Pricing'!$M$898:$M$1077,MATCH('Project 3'!AU$8,'Term Pricing'!$C$898:$C$1077,0))*$E205*$F205)+(AU$132*INDEX('Term Pricing'!$N$898:$N$1077,MATCH('Project 3'!AU$8,'Term Pricing'!$C$898:$C$1077,0))*$E205*(1-$F205))</f>
        <v>30933.829159757577</v>
      </c>
      <c r="AV205" s="212">
        <f ca="1">(AV$132*INDEX('Term Pricing'!$M$898:$M$1077,MATCH('Project 3'!AV$8,'Term Pricing'!$C$898:$C$1077,0))*$E205*$F205)+(AV$132*INDEX('Term Pricing'!$N$898:$N$1077,MATCH('Project 3'!AV$8,'Term Pricing'!$C$898:$C$1077,0))*$E205*(1-$F205))</f>
        <v>27382.410914997512</v>
      </c>
      <c r="AW205" s="212">
        <f ca="1">(AW$132*INDEX('Term Pricing'!$M$898:$M$1077,MATCH('Project 3'!AW$8,'Term Pricing'!$C$898:$C$1077,0))*$E205*$F205)+(AW$132*INDEX('Term Pricing'!$N$898:$N$1077,MATCH('Project 3'!AW$8,'Term Pricing'!$C$898:$C$1077,0))*$E205*(1-$F205))</f>
        <v>29702.970686119999</v>
      </c>
      <c r="AX205" s="212">
        <f ca="1">(AX$132*INDEX('Term Pricing'!$M$898:$M$1077,MATCH('Project 3'!AX$8,'Term Pricing'!$C$898:$C$1077,0))*$E205*$F205)+(AX$132*INDEX('Term Pricing'!$N$898:$N$1077,MATCH('Project 3'!AX$8,'Term Pricing'!$C$898:$C$1077,0))*$E205*(1-$F205))</f>
        <v>46926.479962483274</v>
      </c>
      <c r="AY205" s="212">
        <f ca="1">(AY$132*INDEX('Term Pricing'!$M$898:$M$1077,MATCH('Project 3'!AY$8,'Term Pricing'!$C$898:$C$1077,0))*$E205*$F205)+(AY$132*INDEX('Term Pricing'!$N$898:$N$1077,MATCH('Project 3'!AY$8,'Term Pricing'!$C$898:$C$1077,0))*$E205*(1-$F205))</f>
        <v>48211.199999999997</v>
      </c>
      <c r="AZ205" s="212">
        <f ca="1">(AZ$132*INDEX('Term Pricing'!$M$898:$M$1077,MATCH('Project 3'!AZ$8,'Term Pricing'!$C$898:$C$1077,0))*$E205*$F205)+(AZ$132*INDEX('Term Pricing'!$N$898:$N$1077,MATCH('Project 3'!AZ$8,'Term Pricing'!$C$898:$C$1077,0))*$E205*(1-$F205))</f>
        <v>46656</v>
      </c>
      <c r="BA205" s="212">
        <f ca="1">(BA$132*INDEX('Term Pricing'!$M$898:$M$1077,MATCH('Project 3'!BA$8,'Term Pricing'!$C$898:$C$1077,0))*$E205*$F205)+(BA$132*INDEX('Term Pricing'!$N$898:$N$1077,MATCH('Project 3'!BA$8,'Term Pricing'!$C$898:$C$1077,0))*$E205*(1-$F205))</f>
        <v>48211.199999999997</v>
      </c>
      <c r="BB205" s="212">
        <f ca="1">(BB$132*INDEX('Term Pricing'!$M$898:$M$1077,MATCH('Project 3'!BB$8,'Term Pricing'!$C$898:$C$1077,0))*$E205*$F205)+(BB$132*INDEX('Term Pricing'!$N$898:$N$1077,MATCH('Project 3'!BB$8,'Term Pricing'!$C$898:$C$1077,0))*$E205*(1-$F205))</f>
        <v>48211.199999999997</v>
      </c>
      <c r="BC205" s="212">
        <f ca="1">(BC$132*INDEX('Term Pricing'!$M$898:$M$1077,MATCH('Project 3'!BC$8,'Term Pricing'!$C$898:$C$1077,0))*$E205*$F205)+(BC$132*INDEX('Term Pricing'!$N$898:$N$1077,MATCH('Project 3'!BC$8,'Term Pricing'!$C$898:$C$1077,0))*$E205*(1-$F205))</f>
        <v>46656</v>
      </c>
      <c r="BD205" s="212">
        <f ca="1">(BD$132*INDEX('Term Pricing'!$M$898:$M$1077,MATCH('Project 3'!BD$8,'Term Pricing'!$C$898:$C$1077,0))*$E205*$F205)+(BD$132*INDEX('Term Pricing'!$N$898:$N$1077,MATCH('Project 3'!BD$8,'Term Pricing'!$C$898:$C$1077,0))*$E205*(1-$F205))</f>
        <v>48211.199999999997</v>
      </c>
      <c r="BE205" s="212">
        <f ca="1">(BE$132*INDEX('Term Pricing'!$M$898:$M$1077,MATCH('Project 3'!BE$8,'Term Pricing'!$C$898:$C$1077,0))*$E205*$F205)+(BE$132*INDEX('Term Pricing'!$N$898:$N$1077,MATCH('Project 3'!BE$8,'Term Pricing'!$C$898:$C$1077,0))*$E205*(1-$F205))</f>
        <v>46656</v>
      </c>
      <c r="BF205" s="212">
        <f ca="1">(BF$132*INDEX('Term Pricing'!$M$898:$M$1077,MATCH('Project 3'!BF$8,'Term Pricing'!$C$898:$C$1077,0))*$E205*$F205)+(BF$132*INDEX('Term Pricing'!$N$898:$N$1077,MATCH('Project 3'!BF$8,'Term Pricing'!$C$898:$C$1077,0))*$E205*(1-$F205))</f>
        <v>48211.199999999997</v>
      </c>
      <c r="BG205" s="212">
        <f ca="1">(BG$132*INDEX('Term Pricing'!$M$898:$M$1077,MATCH('Project 3'!BG$8,'Term Pricing'!$C$898:$C$1077,0))*$E205*$F205)+(BG$132*INDEX('Term Pricing'!$N$898:$N$1077,MATCH('Project 3'!BG$8,'Term Pricing'!$C$898:$C$1077,0))*$E205*(1-$F205))</f>
        <v>48211.199999999997</v>
      </c>
      <c r="BH205" s="212">
        <f ca="1">(BH$132*INDEX('Term Pricing'!$M$898:$M$1077,MATCH('Project 3'!BH$8,'Term Pricing'!$C$898:$C$1077,0))*$E205*$F205)+(BH$132*INDEX('Term Pricing'!$N$898:$N$1077,MATCH('Project 3'!BH$8,'Term Pricing'!$C$898:$C$1077,0))*$E205*(1-$F205))</f>
        <v>45100.799999999996</v>
      </c>
      <c r="BI205" s="212">
        <f ca="1">(BI$132*INDEX('Term Pricing'!$M$898:$M$1077,MATCH('Project 3'!BI$8,'Term Pricing'!$C$898:$C$1077,0))*$E205*$F205)+(BI$132*INDEX('Term Pricing'!$N$898:$N$1077,MATCH('Project 3'!BI$8,'Term Pricing'!$C$898:$C$1077,0))*$E205*(1-$F205))</f>
        <v>48211.199999999997</v>
      </c>
      <c r="BJ205" s="212">
        <f ca="1">(BJ$132*INDEX('Term Pricing'!$M$898:$M$1077,MATCH('Project 3'!BJ$8,'Term Pricing'!$C$898:$C$1077,0))*$E205*$F205)+(BJ$132*INDEX('Term Pricing'!$N$898:$N$1077,MATCH('Project 3'!BJ$8,'Term Pricing'!$C$898:$C$1077,0))*$E205*(1-$F205))</f>
        <v>46656</v>
      </c>
      <c r="BK205" s="212">
        <f ca="1">(BK$132*INDEX('Term Pricing'!$M$898:$M$1077,MATCH('Project 3'!BK$8,'Term Pricing'!$C$898:$C$1077,0))*$E205*$F205)+(BK$132*INDEX('Term Pricing'!$N$898:$N$1077,MATCH('Project 3'!BK$8,'Term Pricing'!$C$898:$C$1077,0))*$E205*(1-$F205))</f>
        <v>48211.199999999997</v>
      </c>
      <c r="BL205" s="212">
        <f ca="1">(BL$132*INDEX('Term Pricing'!$M$898:$M$1077,MATCH('Project 3'!BL$8,'Term Pricing'!$C$898:$C$1077,0))*$E205*$F205)+(BL$132*INDEX('Term Pricing'!$N$898:$N$1077,MATCH('Project 3'!BL$8,'Term Pricing'!$C$898:$C$1077,0))*$E205*(1-$F205))</f>
        <v>46656</v>
      </c>
      <c r="BM205" s="212">
        <f ca="1">(BM$132*INDEX('Term Pricing'!$M$898:$M$1077,MATCH('Project 3'!BM$8,'Term Pricing'!$C$898:$C$1077,0))*$E205*$F205)+(BM$132*INDEX('Term Pricing'!$N$898:$N$1077,MATCH('Project 3'!BM$8,'Term Pricing'!$C$898:$C$1077,0))*$E205*(1-$F205))</f>
        <v>48211.199999999997</v>
      </c>
      <c r="BN205" s="212">
        <f ca="1">(BN$132*INDEX('Term Pricing'!$M$898:$M$1077,MATCH('Project 3'!BN$8,'Term Pricing'!$C$898:$C$1077,0))*$E205*$F205)+(BN$132*INDEX('Term Pricing'!$N$898:$N$1077,MATCH('Project 3'!BN$8,'Term Pricing'!$C$898:$C$1077,0))*$E205*(1-$F205))</f>
        <v>48211.199999999997</v>
      </c>
      <c r="BO205" s="212">
        <f ca="1">(BO$132*INDEX('Term Pricing'!$M$898:$M$1077,MATCH('Project 3'!BO$8,'Term Pricing'!$C$898:$C$1077,0))*$E205*$F205)+(BO$132*INDEX('Term Pricing'!$N$898:$N$1077,MATCH('Project 3'!BO$8,'Term Pricing'!$C$898:$C$1077,0))*$E205*(1-$F205))</f>
        <v>46656</v>
      </c>
      <c r="BP205" s="212">
        <f ca="1">(BP$132*INDEX('Term Pricing'!$M$898:$M$1077,MATCH('Project 3'!BP$8,'Term Pricing'!$C$898:$C$1077,0))*$E205*$F205)+(BP$132*INDEX('Term Pricing'!$N$898:$N$1077,MATCH('Project 3'!BP$8,'Term Pricing'!$C$898:$C$1077,0))*$E205*(1-$F205))</f>
        <v>48211.199999999997</v>
      </c>
      <c r="BQ205" s="212">
        <f ca="1">(BQ$132*INDEX('Term Pricing'!$M$898:$M$1077,MATCH('Project 3'!BQ$8,'Term Pricing'!$C$898:$C$1077,0))*$E205*$F205)+(BQ$132*INDEX('Term Pricing'!$N$898:$N$1077,MATCH('Project 3'!BQ$8,'Term Pricing'!$C$898:$C$1077,0))*$E205*(1-$F205))</f>
        <v>46656</v>
      </c>
      <c r="BR205" s="212">
        <f ca="1">(BR$132*INDEX('Term Pricing'!$M$898:$M$1077,MATCH('Project 3'!BR$8,'Term Pricing'!$C$898:$C$1077,0))*$E205*$F205)+(BR$132*INDEX('Term Pricing'!$N$898:$N$1077,MATCH('Project 3'!BR$8,'Term Pricing'!$C$898:$C$1077,0))*$E205*(1-$F205))</f>
        <v>48211.199999999997</v>
      </c>
      <c r="BS205" s="212">
        <f ca="1">(BS$132*INDEX('Term Pricing'!$M$898:$M$1077,MATCH('Project 3'!BS$8,'Term Pricing'!$C$898:$C$1077,0))*$E205*$F205)+(BS$132*INDEX('Term Pricing'!$N$898:$N$1077,MATCH('Project 3'!BS$8,'Term Pricing'!$C$898:$C$1077,0))*$E205*(1-$F205))</f>
        <v>48211.199999999997</v>
      </c>
      <c r="BT205" s="212">
        <f ca="1">(BT$132*INDEX('Term Pricing'!$M$898:$M$1077,MATCH('Project 3'!BT$8,'Term Pricing'!$C$898:$C$1077,0))*$E205*$F205)+(BT$132*INDEX('Term Pricing'!$N$898:$N$1077,MATCH('Project 3'!BT$8,'Term Pricing'!$C$898:$C$1077,0))*$E205*(1-$F205))</f>
        <v>43545.599999999999</v>
      </c>
      <c r="BU205" s="212">
        <f ca="1">(BU$132*INDEX('Term Pricing'!$M$898:$M$1077,MATCH('Project 3'!BU$8,'Term Pricing'!$C$898:$C$1077,0))*$E205*$F205)+(BU$132*INDEX('Term Pricing'!$N$898:$N$1077,MATCH('Project 3'!BU$8,'Term Pricing'!$C$898:$C$1077,0))*$E205*(1-$F205))</f>
        <v>48211.199999999997</v>
      </c>
      <c r="BV205" s="212">
        <f ca="1">(BV$132*INDEX('Term Pricing'!$M$898:$M$1077,MATCH('Project 3'!BV$8,'Term Pricing'!$C$898:$C$1077,0))*$E205*$F205)+(BV$132*INDEX('Term Pricing'!$N$898:$N$1077,MATCH('Project 3'!BV$8,'Term Pricing'!$C$898:$C$1077,0))*$E205*(1-$F205))</f>
        <v>46656</v>
      </c>
      <c r="BW205" s="212">
        <f ca="1">(BW$132*INDEX('Term Pricing'!$M$898:$M$1077,MATCH('Project 3'!BW$8,'Term Pricing'!$C$898:$C$1077,0))*$E205*$F205)+(BW$132*INDEX('Term Pricing'!$N$898:$N$1077,MATCH('Project 3'!BW$8,'Term Pricing'!$C$898:$C$1077,0))*$E205*(1-$F205))</f>
        <v>48211.199999999997</v>
      </c>
      <c r="BX205" s="212">
        <f ca="1">(BX$132*INDEX('Term Pricing'!$M$898:$M$1077,MATCH('Project 3'!BX$8,'Term Pricing'!$C$898:$C$1077,0))*$E205*$F205)+(BX$132*INDEX('Term Pricing'!$N$898:$N$1077,MATCH('Project 3'!BX$8,'Term Pricing'!$C$898:$C$1077,0))*$E205*(1-$F205))</f>
        <v>46656</v>
      </c>
      <c r="BY205" s="212">
        <f ca="1">(BY$132*INDEX('Term Pricing'!$M$898:$M$1077,MATCH('Project 3'!BY$8,'Term Pricing'!$C$898:$C$1077,0))*$E205*$F205)+(BY$132*INDEX('Term Pricing'!$N$898:$N$1077,MATCH('Project 3'!BY$8,'Term Pricing'!$C$898:$C$1077,0))*$E205*(1-$F205))</f>
        <v>48211.199999999997</v>
      </c>
      <c r="BZ205" s="212">
        <f ca="1">(BZ$132*INDEX('Term Pricing'!$M$898:$M$1077,MATCH('Project 3'!BZ$8,'Term Pricing'!$C$898:$C$1077,0))*$E205*$F205)+(BZ$132*INDEX('Term Pricing'!$N$898:$N$1077,MATCH('Project 3'!BZ$8,'Term Pricing'!$C$898:$C$1077,0))*$E205*(1-$F205))</f>
        <v>48211.199999999997</v>
      </c>
      <c r="CA205" s="212">
        <f ca="1">(CA$132*INDEX('Term Pricing'!$M$898:$M$1077,MATCH('Project 3'!CA$8,'Term Pricing'!$C$898:$C$1077,0))*$E205*$F205)+(CA$132*INDEX('Term Pricing'!$N$898:$N$1077,MATCH('Project 3'!CA$8,'Term Pricing'!$C$898:$C$1077,0))*$E205*(1-$F205))</f>
        <v>46656</v>
      </c>
      <c r="CB205" s="212">
        <f ca="1">(CB$132*INDEX('Term Pricing'!$M$898:$M$1077,MATCH('Project 3'!CB$8,'Term Pricing'!$C$898:$C$1077,0))*$E205*$F205)+(CB$132*INDEX('Term Pricing'!$N$898:$N$1077,MATCH('Project 3'!CB$8,'Term Pricing'!$C$898:$C$1077,0))*$E205*(1-$F205))</f>
        <v>48211.199999999997</v>
      </c>
      <c r="CC205" s="212">
        <f ca="1">(CC$132*INDEX('Term Pricing'!$M$898:$M$1077,MATCH('Project 3'!CC$8,'Term Pricing'!$C$898:$C$1077,0))*$E205*$F205)+(CC$132*INDEX('Term Pricing'!$N$898:$N$1077,MATCH('Project 3'!CC$8,'Term Pricing'!$C$898:$C$1077,0))*$E205*(1-$F205))</f>
        <v>46656</v>
      </c>
      <c r="CD205" s="212">
        <f ca="1">(CD$132*INDEX('Term Pricing'!$M$898:$M$1077,MATCH('Project 3'!CD$8,'Term Pricing'!$C$898:$C$1077,0))*$E205*$F205)+(CD$132*INDEX('Term Pricing'!$N$898:$N$1077,MATCH('Project 3'!CD$8,'Term Pricing'!$C$898:$C$1077,0))*$E205*(1-$F205))</f>
        <v>48211.199999999997</v>
      </c>
      <c r="CE205" s="212">
        <f ca="1">(CE$132*INDEX('Term Pricing'!$M$898:$M$1077,MATCH('Project 3'!CE$8,'Term Pricing'!$C$898:$C$1077,0))*$E205*$F205)+(CE$132*INDEX('Term Pricing'!$N$898:$N$1077,MATCH('Project 3'!CE$8,'Term Pricing'!$C$898:$C$1077,0))*$E205*(1-$F205))</f>
        <v>48211.199999999997</v>
      </c>
      <c r="CF205" s="212">
        <f ca="1">(CF$132*INDEX('Term Pricing'!$M$898:$M$1077,MATCH('Project 3'!CF$8,'Term Pricing'!$C$898:$C$1077,0))*$E205*$F205)+(CF$132*INDEX('Term Pricing'!$N$898:$N$1077,MATCH('Project 3'!CF$8,'Term Pricing'!$C$898:$C$1077,0))*$E205*(1-$F205))</f>
        <v>43545.599999999999</v>
      </c>
      <c r="CG205" s="212">
        <f ca="1">(CG$132*INDEX('Term Pricing'!$M$898:$M$1077,MATCH('Project 3'!CG$8,'Term Pricing'!$C$898:$C$1077,0))*$E205*$F205)+(CG$132*INDEX('Term Pricing'!$N$898:$N$1077,MATCH('Project 3'!CG$8,'Term Pricing'!$C$898:$C$1077,0))*$E205*(1-$F205))</f>
        <v>48211.199999999997</v>
      </c>
      <c r="CH205" s="212">
        <f ca="1">(CH$132*INDEX('Term Pricing'!$M$898:$M$1077,MATCH('Project 3'!CH$8,'Term Pricing'!$C$898:$C$1077,0))*$E205*$F205)+(CH$132*INDEX('Term Pricing'!$N$898:$N$1077,MATCH('Project 3'!CH$8,'Term Pricing'!$C$898:$C$1077,0))*$E205*(1-$F205))</f>
        <v>46656</v>
      </c>
      <c r="CI205" s="212">
        <f ca="1">(CI$132*INDEX('Term Pricing'!$M$898:$M$1077,MATCH('Project 3'!CI$8,'Term Pricing'!$C$898:$C$1077,0))*$E205*$F205)+(CI$132*INDEX('Term Pricing'!$N$898:$N$1077,MATCH('Project 3'!CI$8,'Term Pricing'!$C$898:$C$1077,0))*$E205*(1-$F205))</f>
        <v>48211.199999999997</v>
      </c>
      <c r="CJ205" s="212">
        <f ca="1">(CJ$132*INDEX('Term Pricing'!$M$898:$M$1077,MATCH('Project 3'!CJ$8,'Term Pricing'!$C$898:$C$1077,0))*$E205*$F205)+(CJ$132*INDEX('Term Pricing'!$N$898:$N$1077,MATCH('Project 3'!CJ$8,'Term Pricing'!$C$898:$C$1077,0))*$E205*(1-$F205))</f>
        <v>46656</v>
      </c>
      <c r="CK205" s="212">
        <f ca="1">(CK$132*INDEX('Term Pricing'!$M$898:$M$1077,MATCH('Project 3'!CK$8,'Term Pricing'!$C$898:$C$1077,0))*$E205*$F205)+(CK$132*INDEX('Term Pricing'!$N$898:$N$1077,MATCH('Project 3'!CK$8,'Term Pricing'!$C$898:$C$1077,0))*$E205*(1-$F205))</f>
        <v>48211.199999999997</v>
      </c>
      <c r="CL205" s="212">
        <f ca="1">(CL$132*INDEX('Term Pricing'!$M$898:$M$1077,MATCH('Project 3'!CL$8,'Term Pricing'!$C$898:$C$1077,0))*$E205*$F205)+(CL$132*INDEX('Term Pricing'!$N$898:$N$1077,MATCH('Project 3'!CL$8,'Term Pricing'!$C$898:$C$1077,0))*$E205*(1-$F205))</f>
        <v>48211.199999999997</v>
      </c>
      <c r="CM205" s="212">
        <f ca="1">(CM$132*INDEX('Term Pricing'!$M$898:$M$1077,MATCH('Project 3'!CM$8,'Term Pricing'!$C$898:$C$1077,0))*$E205*$F205)+(CM$132*INDEX('Term Pricing'!$N$898:$N$1077,MATCH('Project 3'!CM$8,'Term Pricing'!$C$898:$C$1077,0))*$E205*(1-$F205))</f>
        <v>46656</v>
      </c>
      <c r="CN205" s="212">
        <f ca="1">(CN$132*INDEX('Term Pricing'!$M$898:$M$1077,MATCH('Project 3'!CN$8,'Term Pricing'!$C$898:$C$1077,0))*$E205*$F205)+(CN$132*INDEX('Term Pricing'!$N$898:$N$1077,MATCH('Project 3'!CN$8,'Term Pricing'!$C$898:$C$1077,0))*$E205*(1-$F205))</f>
        <v>48211.199999999997</v>
      </c>
      <c r="CO205" s="212">
        <f ca="1">(CO$132*INDEX('Term Pricing'!$M$898:$M$1077,MATCH('Project 3'!CO$8,'Term Pricing'!$C$898:$C$1077,0))*$E205*$F205)+(CO$132*INDEX('Term Pricing'!$N$898:$N$1077,MATCH('Project 3'!CO$8,'Term Pricing'!$C$898:$C$1077,0))*$E205*(1-$F205))</f>
        <v>46656</v>
      </c>
      <c r="CP205" s="212">
        <f ca="1">(CP$132*INDEX('Term Pricing'!$M$898:$M$1077,MATCH('Project 3'!CP$8,'Term Pricing'!$C$898:$C$1077,0))*$E205*$F205)+(CP$132*INDEX('Term Pricing'!$N$898:$N$1077,MATCH('Project 3'!CP$8,'Term Pricing'!$C$898:$C$1077,0))*$E205*(1-$F205))</f>
        <v>48211.199999999997</v>
      </c>
      <c r="CQ205" s="212">
        <f ca="1">(CQ$132*INDEX('Term Pricing'!$M$898:$M$1077,MATCH('Project 3'!CQ$8,'Term Pricing'!$C$898:$C$1077,0))*$E205*$F205)+(CQ$132*INDEX('Term Pricing'!$N$898:$N$1077,MATCH('Project 3'!CQ$8,'Term Pricing'!$C$898:$C$1077,0))*$E205*(1-$F205))</f>
        <v>48211.199999999997</v>
      </c>
      <c r="CR205" s="212">
        <f ca="1">(CR$132*INDEX('Term Pricing'!$M$898:$M$1077,MATCH('Project 3'!CR$8,'Term Pricing'!$C$898:$C$1077,0))*$E205*$F205)+(CR$132*INDEX('Term Pricing'!$N$898:$N$1077,MATCH('Project 3'!CR$8,'Term Pricing'!$C$898:$C$1077,0))*$E205*(1-$F205))</f>
        <v>43545.599999999999</v>
      </c>
      <c r="CS205" s="212">
        <f ca="1">(CS$132*INDEX('Term Pricing'!$M$898:$M$1077,MATCH('Project 3'!CS$8,'Term Pricing'!$C$898:$C$1077,0))*$E205*$F205)+(CS$132*INDEX('Term Pricing'!$N$898:$N$1077,MATCH('Project 3'!CS$8,'Term Pricing'!$C$898:$C$1077,0))*$E205*(1-$F205))</f>
        <v>48211.199999999997</v>
      </c>
      <c r="CT205" s="212">
        <f ca="1">(CT$132*INDEX('Term Pricing'!$M$898:$M$1077,MATCH('Project 3'!CT$8,'Term Pricing'!$C$898:$C$1077,0))*$E205*$F205)+(CT$132*INDEX('Term Pricing'!$N$898:$N$1077,MATCH('Project 3'!CT$8,'Term Pricing'!$C$898:$C$1077,0))*$E205*(1-$F205))</f>
        <v>46656</v>
      </c>
      <c r="CU205" s="212">
        <f ca="1">(CU$132*INDEX('Term Pricing'!$M$898:$M$1077,MATCH('Project 3'!CU$8,'Term Pricing'!$C$898:$C$1077,0))*$E205*$F205)+(CU$132*INDEX('Term Pricing'!$N$898:$N$1077,MATCH('Project 3'!CU$8,'Term Pricing'!$C$898:$C$1077,0))*$E205*(1-$F205))</f>
        <v>48211.199999999997</v>
      </c>
      <c r="CV205" s="212">
        <f ca="1">(CV$132*INDEX('Term Pricing'!$M$898:$M$1077,MATCH('Project 3'!CV$8,'Term Pricing'!$C$898:$C$1077,0))*$E205*$F205)+(CV$132*INDEX('Term Pricing'!$N$898:$N$1077,MATCH('Project 3'!CV$8,'Term Pricing'!$C$898:$C$1077,0))*$E205*(1-$F205))</f>
        <v>46656</v>
      </c>
      <c r="CW205" s="212">
        <f ca="1">(CW$132*INDEX('Term Pricing'!$M$898:$M$1077,MATCH('Project 3'!CW$8,'Term Pricing'!$C$898:$C$1077,0))*$E205*$F205)+(CW$132*INDEX('Term Pricing'!$N$898:$N$1077,MATCH('Project 3'!CW$8,'Term Pricing'!$C$898:$C$1077,0))*$E205*(1-$F205))</f>
        <v>48211.199999999997</v>
      </c>
      <c r="CX205" s="212">
        <f ca="1">(CX$132*INDEX('Term Pricing'!$M$898:$M$1077,MATCH('Project 3'!CX$8,'Term Pricing'!$C$898:$C$1077,0))*$E205*$F205)+(CX$132*INDEX('Term Pricing'!$N$898:$N$1077,MATCH('Project 3'!CX$8,'Term Pricing'!$C$898:$C$1077,0))*$E205*(1-$F205))</f>
        <v>48211.199999999997</v>
      </c>
      <c r="CY205" s="212">
        <f ca="1">(CY$132*INDEX('Term Pricing'!$M$898:$M$1077,MATCH('Project 3'!CY$8,'Term Pricing'!$C$898:$C$1077,0))*$E205*$F205)+(CY$132*INDEX('Term Pricing'!$N$898:$N$1077,MATCH('Project 3'!CY$8,'Term Pricing'!$C$898:$C$1077,0))*$E205*(1-$F205))</f>
        <v>46656</v>
      </c>
      <c r="CZ205" s="212">
        <f ca="1">(CZ$132*INDEX('Term Pricing'!$M$898:$M$1077,MATCH('Project 3'!CZ$8,'Term Pricing'!$C$898:$C$1077,0))*$E205*$F205)+(CZ$132*INDEX('Term Pricing'!$N$898:$N$1077,MATCH('Project 3'!CZ$8,'Term Pricing'!$C$898:$C$1077,0))*$E205*(1-$F205))</f>
        <v>48211.199999999997</v>
      </c>
      <c r="DA205" s="212">
        <f ca="1">(DA$132*INDEX('Term Pricing'!$M$898:$M$1077,MATCH('Project 3'!DA$8,'Term Pricing'!$C$898:$C$1077,0))*$E205*$F205)+(DA$132*INDEX('Term Pricing'!$N$898:$N$1077,MATCH('Project 3'!DA$8,'Term Pricing'!$C$898:$C$1077,0))*$E205*(1-$F205))</f>
        <v>46656</v>
      </c>
      <c r="DB205" s="212">
        <f ca="1">(DB$132*INDEX('Term Pricing'!$M$898:$M$1077,MATCH('Project 3'!DB$8,'Term Pricing'!$C$898:$C$1077,0))*$E205*$F205)+(DB$132*INDEX('Term Pricing'!$N$898:$N$1077,MATCH('Project 3'!DB$8,'Term Pricing'!$C$898:$C$1077,0))*$E205*(1-$F205))</f>
        <v>48211.199999999997</v>
      </c>
    </row>
    <row r="206" spans="1:106">
      <c r="A206" s="151"/>
      <c r="C206" s="34" t="s">
        <v>260</v>
      </c>
      <c r="E206" s="70">
        <f>Inputs!H138</f>
        <v>0.2</v>
      </c>
      <c r="F206" s="70">
        <f>Inputs!K138</f>
        <v>0.8</v>
      </c>
      <c r="G206" s="54" t="s">
        <v>83</v>
      </c>
      <c r="H206" s="272">
        <f ca="1">IFERROR(SUM($J206:$DB206)/(SUM($J$132:$DB$132)*E206),0)</f>
        <v>5.5517720553547294</v>
      </c>
      <c r="I206" s="29"/>
      <c r="J206" s="212">
        <f ca="1">(J$132*INDEX('Term Pricing'!$M$1083:$M$1262,MATCH('Project 3'!J$8,'Term Pricing'!$C$1083:$C$1262,0))*$E206*$F206)+(J$132*INDEX('Term Pricing'!$N$1083:$N$1262,MATCH('Project 3'!J$8,'Term Pricing'!$C$1083:$C$1262,0))*$E206*(1-$F206))</f>
        <v>0</v>
      </c>
      <c r="K206" s="212">
        <f ca="1">(K$132*INDEX('Term Pricing'!$M$1083:$M$1262,MATCH('Project 3'!K$8,'Term Pricing'!$C$1083:$C$1262,0))*$E206*$F206)+(K$132*INDEX('Term Pricing'!$N$1083:$N$1262,MATCH('Project 3'!K$8,'Term Pricing'!$C$1083:$C$1262,0))*$E206*(1-$F206))</f>
        <v>0</v>
      </c>
      <c r="L206" s="212">
        <f ca="1">(L$132*INDEX('Term Pricing'!$M$1083:$M$1262,MATCH('Project 3'!L$8,'Term Pricing'!$C$1083:$C$1262,0))*$E206*$F206)+(L$132*INDEX('Term Pricing'!$N$1083:$N$1262,MATCH('Project 3'!L$8,'Term Pricing'!$C$1083:$C$1262,0))*$E206*(1-$F206))</f>
        <v>0</v>
      </c>
      <c r="M206" s="212">
        <f ca="1">(M$132*INDEX('Term Pricing'!$M$1083:$M$1262,MATCH('Project 3'!M$8,'Term Pricing'!$C$1083:$C$1262,0))*$E206*$F206)+(M$132*INDEX('Term Pricing'!$N$1083:$N$1262,MATCH('Project 3'!M$8,'Term Pricing'!$C$1083:$C$1262,0))*$E206*(1-$F206))</f>
        <v>0</v>
      </c>
      <c r="N206" s="212">
        <f ca="1">(N$132*INDEX('Term Pricing'!$M$1083:$M$1262,MATCH('Project 3'!N$8,'Term Pricing'!$C$1083:$C$1262,0))*$E206*$F206)+(N$132*INDEX('Term Pricing'!$N$1083:$N$1262,MATCH('Project 3'!N$8,'Term Pricing'!$C$1083:$C$1262,0))*$E206*(1-$F206))</f>
        <v>93093.0008795717</v>
      </c>
      <c r="O206" s="212">
        <f ca="1">(O$132*INDEX('Term Pricing'!$M$1083:$M$1262,MATCH('Project 3'!O$8,'Term Pricing'!$C$1083:$C$1262,0))*$E206*$F206)+(O$132*INDEX('Term Pricing'!$N$1083:$N$1262,MATCH('Project 3'!O$8,'Term Pricing'!$C$1083:$C$1262,0))*$E206*(1-$F206))</f>
        <v>95214.041084243654</v>
      </c>
      <c r="P206" s="212">
        <f ca="1">(P$132*INDEX('Term Pricing'!$M$1083:$M$1262,MATCH('Project 3'!P$8,'Term Pricing'!$C$1083:$C$1262,0))*$E206*$F206)+(P$132*INDEX('Term Pricing'!$N$1083:$N$1262,MATCH('Project 3'!P$8,'Term Pricing'!$C$1083:$C$1262,0))*$E206*(1-$F206))</f>
        <v>91164.077264564839</v>
      </c>
      <c r="Q206" s="212">
        <f ca="1">(Q$132*INDEX('Term Pricing'!$M$1083:$M$1262,MATCH('Project 3'!Q$8,'Term Pricing'!$C$1083:$C$1262,0))*$E206*$F206)+(Q$132*INDEX('Term Pricing'!$N$1083:$N$1262,MATCH('Project 3'!Q$8,'Term Pricing'!$C$1083:$C$1262,0))*$E206*(1-$F206))</f>
        <v>93163.765950720845</v>
      </c>
      <c r="R206" s="212">
        <f ca="1">(R$132*INDEX('Term Pricing'!$M$1083:$M$1262,MATCH('Project 3'!R$8,'Term Pricing'!$C$1083:$C$1262,0))*$E206*$F206)+(R$132*INDEX('Term Pricing'!$N$1083:$N$1262,MATCH('Project 3'!R$8,'Term Pricing'!$C$1083:$C$1262,0))*$E206*(1-$F206))</f>
        <v>92097.872066329539</v>
      </c>
      <c r="S206" s="212">
        <f ca="1">(S$132*INDEX('Term Pricing'!$M$1083:$M$1262,MATCH('Project 3'!S$8,'Term Pricing'!$C$1083:$C$1262,0))*$E206*$F206)+(S$132*INDEX('Term Pricing'!$N$1083:$N$1262,MATCH('Project 3'!S$8,'Term Pricing'!$C$1083:$C$1262,0))*$E206*(1-$F206))</f>
        <v>88070.699125489773</v>
      </c>
      <c r="T206" s="212">
        <f ca="1">(T$132*INDEX('Term Pricing'!$M$1083:$M$1262,MATCH('Project 3'!T$8,'Term Pricing'!$C$1083:$C$1262,0))*$E206*$F206)+(T$132*INDEX('Term Pricing'!$N$1083:$N$1262,MATCH('Project 3'!T$8,'Term Pricing'!$C$1083:$C$1262,0))*$E206*(1-$F206))</f>
        <v>89890.525975059631</v>
      </c>
      <c r="U206" s="212">
        <f ca="1">(U$132*INDEX('Term Pricing'!$M$1083:$M$1262,MATCH('Project 3'!U$8,'Term Pricing'!$C$1083:$C$1262,0))*$E206*$F206)+(U$132*INDEX('Term Pricing'!$N$1083:$N$1262,MATCH('Project 3'!U$8,'Term Pricing'!$C$1083:$C$1262,0))*$E206*(1-$F206))</f>
        <v>85888.555428223073</v>
      </c>
      <c r="V206" s="212">
        <f ca="1">(V$132*INDEX('Term Pricing'!$M$1083:$M$1262,MATCH('Project 3'!V$8,'Term Pricing'!$C$1083:$C$1262,0))*$E206*$F206)+(V$132*INDEX('Term Pricing'!$N$1083:$N$1262,MATCH('Project 3'!V$8,'Term Pricing'!$C$1083:$C$1262,0))*$E206*(1-$F206))</f>
        <v>87590.57046212416</v>
      </c>
      <c r="W206" s="212">
        <f ca="1">(W$132*INDEX('Term Pricing'!$M$1083:$M$1262,MATCH('Project 3'!W$8,'Term Pricing'!$C$1083:$C$1262,0))*$E206*$F206)+(W$132*INDEX('Term Pricing'!$N$1083:$N$1262,MATCH('Project 3'!W$8,'Term Pricing'!$C$1083:$C$1262,0))*$E206*(1-$F206))</f>
        <v>86408.964082848412</v>
      </c>
      <c r="X206" s="212">
        <f ca="1">(X$132*INDEX('Term Pricing'!$M$1083:$M$1262,MATCH('Project 3'!X$8,'Term Pricing'!$C$1083:$C$1262,0))*$E206*$F206)+(X$132*INDEX('Term Pricing'!$N$1083:$N$1262,MATCH('Project 3'!X$8,'Term Pricing'!$C$1083:$C$1262,0))*$E206*(1-$F206))</f>
        <v>76962.015260818152</v>
      </c>
      <c r="Y206" s="212">
        <f ca="1">(Y$132*INDEX('Term Pricing'!$M$1083:$M$1262,MATCH('Project 3'!Y$8,'Term Pricing'!$C$1083:$C$1262,0))*$E206*$F206)+(Y$132*INDEX('Term Pricing'!$N$1083:$N$1262,MATCH('Project 3'!Y$8,'Term Pricing'!$C$1083:$C$1262,0))*$E206*(1-$F206))</f>
        <v>83988.778457896959</v>
      </c>
      <c r="Z206" s="212">
        <f ca="1">(Z$132*INDEX('Term Pricing'!$M$1083:$M$1262,MATCH('Project 3'!Z$8,'Term Pricing'!$C$1083:$C$1262,0))*$E206*$F206)+(Z$132*INDEX('Term Pricing'!$N$1083:$N$1262,MATCH('Project 3'!Z$8,'Term Pricing'!$C$1083:$C$1262,0))*$E206*(1-$F206))</f>
        <v>80083.288364027787</v>
      </c>
      <c r="AA206" s="212">
        <f ca="1">(AA$132*INDEX('Term Pricing'!$M$1083:$M$1262,MATCH('Project 3'!AA$8,'Term Pricing'!$C$1083:$C$1262,0))*$E206*$F206)+(AA$132*INDEX('Term Pricing'!$N$1083:$N$1262,MATCH('Project 3'!AA$8,'Term Pricing'!$C$1083:$C$1262,0))*$E206*(1-$F206))</f>
        <v>81501.074504173434</v>
      </c>
      <c r="AB206" s="212">
        <f ca="1">(AB$132*INDEX('Term Pricing'!$M$1083:$M$1262,MATCH('Project 3'!AB$8,'Term Pricing'!$C$1083:$C$1262,0))*$E206*$F206)+(AB$132*INDEX('Term Pricing'!$N$1083:$N$1262,MATCH('Project 3'!AB$8,'Term Pricing'!$C$1083:$C$1262,0))*$E206*(1-$F206))</f>
        <v>77646.850272553173</v>
      </c>
      <c r="AC206" s="212">
        <f ca="1">(AC$132*INDEX('Term Pricing'!$M$1083:$M$1262,MATCH('Project 3'!AC$8,'Term Pricing'!$C$1083:$C$1262,0))*$E206*$F206)+(AC$132*INDEX('Term Pricing'!$N$1083:$N$1262,MATCH('Project 3'!AC$8,'Term Pricing'!$C$1083:$C$1262,0))*$E206*(1-$F206))</f>
        <v>78956.01222289601</v>
      </c>
      <c r="AD206" s="212">
        <f ca="1">(AD$132*INDEX('Term Pricing'!$M$1083:$M$1262,MATCH('Project 3'!AD$8,'Term Pricing'!$C$1083:$C$1262,0))*$E206*$F206)+(AD$132*INDEX('Term Pricing'!$N$1083:$N$1262,MATCH('Project 3'!AD$8,'Term Pricing'!$C$1083:$C$1262,0))*$E206*(1-$F206))</f>
        <v>77665.139849868108</v>
      </c>
      <c r="AE206" s="212">
        <f ca="1">(AE$132*INDEX('Term Pricing'!$M$1083:$M$1262,MATCH('Project 3'!AE$8,'Term Pricing'!$C$1083:$C$1262,0))*$E206*$F206)+(AE$132*INDEX('Term Pricing'!$N$1083:$N$1262,MATCH('Project 3'!AE$8,'Term Pricing'!$C$1083:$C$1262,0))*$E206*(1-$F206))</f>
        <v>73900.374135696169</v>
      </c>
      <c r="AF206" s="212">
        <f ca="1">(AF$132*INDEX('Term Pricing'!$M$1083:$M$1262,MATCH('Project 3'!AF$8,'Term Pricing'!$C$1083:$C$1262,0))*$E206*$F206)+(AF$132*INDEX('Term Pricing'!$N$1083:$N$1262,MATCH('Project 3'!AF$8,'Term Pricing'!$C$1083:$C$1262,0))*$E206*(1-$F206))</f>
        <v>75053.002890179705</v>
      </c>
      <c r="AG206" s="212">
        <f ca="1">(AG$132*INDEX('Term Pricing'!$M$1083:$M$1262,MATCH('Project 3'!AG$8,'Term Pricing'!$C$1083:$C$1262,0))*$E206*$F206)+(AG$132*INDEX('Term Pricing'!$N$1083:$N$1262,MATCH('Project 3'!AG$8,'Term Pricing'!$C$1083:$C$1262,0))*$E206*(1-$F206))</f>
        <v>71355.70560336714</v>
      </c>
      <c r="AH206" s="212">
        <f ca="1">(AH$132*INDEX('Term Pricing'!$M$1083:$M$1262,MATCH('Project 3'!AH$8,'Term Pricing'!$C$1083:$C$1262,0))*$E206*$F206)+(AH$132*INDEX('Term Pricing'!$N$1083:$N$1262,MATCH('Project 3'!AH$8,'Term Pricing'!$C$1083:$C$1262,0))*$E206*(1-$F206))</f>
        <v>72408.627222515512</v>
      </c>
      <c r="AI206" s="212">
        <f ca="1">(AI$132*INDEX('Term Pricing'!$M$1083:$M$1262,MATCH('Project 3'!AI$8,'Term Pricing'!$C$1083:$C$1262,0))*$E206*$F206)+(AI$132*INDEX('Term Pricing'!$N$1083:$N$1262,MATCH('Project 3'!AI$8,'Term Pricing'!$C$1083:$C$1262,0))*$E206*(1-$F206))</f>
        <v>71077.412117042608</v>
      </c>
      <c r="AJ206" s="212">
        <f ca="1">(AJ$132*INDEX('Term Pricing'!$M$1083:$M$1262,MATCH('Project 3'!AJ$8,'Term Pricing'!$C$1083:$C$1262,0))*$E206*$F206)+(AJ$132*INDEX('Term Pricing'!$N$1083:$N$1262,MATCH('Project 3'!AJ$8,'Term Pricing'!$C$1083:$C$1262,0))*$E206*(1-$F206))</f>
        <v>62992.578494447822</v>
      </c>
      <c r="AK206" s="212">
        <f ca="1">(AK$132*INDEX('Term Pricing'!$M$1083:$M$1262,MATCH('Project 3'!AK$8,'Term Pricing'!$C$1083:$C$1262,0))*$E206*$F206)+(AK$132*INDEX('Term Pricing'!$N$1083:$N$1262,MATCH('Project 3'!AK$8,'Term Pricing'!$C$1083:$C$1262,0))*$E206*(1-$F206))</f>
        <v>68402.923306666125</v>
      </c>
      <c r="AL206" s="212">
        <f ca="1">(AL$132*INDEX('Term Pricing'!$M$1083:$M$1262,MATCH('Project 3'!AL$8,'Term Pricing'!$C$1083:$C$1262,0))*$E206*$F206)+(AL$132*INDEX('Term Pricing'!$N$1083:$N$1262,MATCH('Project 3'!AL$8,'Term Pricing'!$C$1083:$C$1262,0))*$E206*(1-$F206))</f>
        <v>64898.705577811728</v>
      </c>
      <c r="AM206" s="212">
        <f ca="1">(AM$132*INDEX('Term Pricing'!$M$1083:$M$1262,MATCH('Project 3'!AM$8,'Term Pricing'!$C$1083:$C$1262,0))*$E206*$F206)+(AM$132*INDEX('Term Pricing'!$N$1083:$N$1262,MATCH('Project 3'!AM$8,'Term Pricing'!$C$1083:$C$1262,0))*$E206*(1-$F206))</f>
        <v>65720.144170866115</v>
      </c>
      <c r="AN206" s="212">
        <f ca="1">(AN$132*INDEX('Term Pricing'!$M$1083:$M$1262,MATCH('Project 3'!AN$8,'Term Pricing'!$C$1083:$C$1262,0))*$E206*$F206)+(AN$132*INDEX('Term Pricing'!$N$1083:$N$1262,MATCH('Project 3'!AN$8,'Term Pricing'!$C$1083:$C$1262,0))*$E206*(1-$F206))</f>
        <v>62301.764765226668</v>
      </c>
      <c r="AO206" s="212">
        <f ca="1">(AO$132*INDEX('Term Pricing'!$M$1083:$M$1262,MATCH('Project 3'!AO$8,'Term Pricing'!$C$1083:$C$1262,0))*$E206*$F206)+(AO$132*INDEX('Term Pricing'!$N$1083:$N$1262,MATCH('Project 3'!AO$8,'Term Pricing'!$C$1083:$C$1262,0))*$E206*(1-$F206))</f>
        <v>63038.132612388537</v>
      </c>
      <c r="AP206" s="212">
        <f ca="1">(AP$132*INDEX('Term Pricing'!$M$1083:$M$1262,MATCH('Project 3'!AP$8,'Term Pricing'!$C$1083:$C$1262,0))*$E206*$F206)+(AP$132*INDEX('Term Pricing'!$N$1083:$N$1262,MATCH('Project 3'!AP$8,'Term Pricing'!$C$1083:$C$1262,0))*$E206*(1-$F206))</f>
        <v>61700.145357768204</v>
      </c>
      <c r="AQ206" s="212">
        <f ca="1">(AQ$132*INDEX('Term Pricing'!$M$1083:$M$1262,MATCH('Project 3'!AQ$8,'Term Pricing'!$C$1083:$C$1262,0))*$E206*$F206)+(AQ$132*INDEX('Term Pricing'!$N$1083:$N$1262,MATCH('Project 3'!AQ$8,'Term Pricing'!$C$1083:$C$1262,0))*$E206*(1-$F206))</f>
        <v>58418.300225450686</v>
      </c>
      <c r="AR206" s="212">
        <f ca="1">(AR$132*INDEX('Term Pricing'!$M$1083:$M$1262,MATCH('Project 3'!AR$8,'Term Pricing'!$C$1083:$C$1262,0))*$E206*$F206)+(AR$132*INDEX('Term Pricing'!$N$1083:$N$1262,MATCH('Project 3'!AR$8,'Term Pricing'!$C$1083:$C$1262,0))*$E206*(1-$F206))</f>
        <v>59035.448758944884</v>
      </c>
      <c r="AS206" s="212">
        <f ca="1">(AS$132*INDEX('Term Pricing'!$M$1083:$M$1262,MATCH('Project 3'!AS$8,'Term Pricing'!$C$1083:$C$1262,0))*$E206*$F206)+(AS$132*INDEX('Term Pricing'!$N$1083:$N$1262,MATCH('Project 3'!AS$8,'Term Pricing'!$C$1083:$C$1262,0))*$E206*(1-$F206))</f>
        <v>55849.117241500579</v>
      </c>
      <c r="AT206" s="212">
        <f ca="1">(AT$132*INDEX('Term Pricing'!$M$1083:$M$1262,MATCH('Project 3'!AT$8,'Term Pricing'!$C$1083:$C$1262,0))*$E206*$F206)+(AT$132*INDEX('Term Pricing'!$N$1083:$N$1262,MATCH('Project 3'!AT$8,'Term Pricing'!$C$1083:$C$1262,0))*$E206*(1-$F206))</f>
        <v>56392.45863771838</v>
      </c>
      <c r="AU206" s="212">
        <f ca="1">(AU$132*INDEX('Term Pricing'!$M$1083:$M$1262,MATCH('Project 3'!AU$8,'Term Pricing'!$C$1083:$C$1262,0))*$E206*$F206)+(AU$132*INDEX('Term Pricing'!$N$1083:$N$1262,MATCH('Project 3'!AU$8,'Term Pricing'!$C$1083:$C$1262,0))*$E206*(1-$F206))</f>
        <v>55081.495883863623</v>
      </c>
      <c r="AV206" s="212">
        <f ca="1">(AV$132*INDEX('Term Pricing'!$M$1083:$M$1262,MATCH('Project 3'!AV$8,'Term Pricing'!$C$1083:$C$1262,0))*$E206*$F206)+(AV$132*INDEX('Term Pricing'!$N$1083:$N$1262,MATCH('Project 3'!AV$8,'Term Pricing'!$C$1083:$C$1262,0))*$E206*(1-$F206))</f>
        <v>48574.373023822845</v>
      </c>
      <c r="AW206" s="212">
        <f ca="1">(AW$132*INDEX('Term Pricing'!$M$1083:$M$1262,MATCH('Project 3'!AW$8,'Term Pricing'!$C$1083:$C$1262,0))*$E206*$F206)+(AW$132*INDEX('Term Pricing'!$N$1083:$N$1262,MATCH('Project 3'!AW$8,'Term Pricing'!$C$1083:$C$1262,0))*$E206*(1-$F206))</f>
        <v>52485.153791034361</v>
      </c>
      <c r="AX206" s="212">
        <f ca="1">(AX$132*INDEX('Term Pricing'!$M$1083:$M$1262,MATCH('Project 3'!AX$8,'Term Pricing'!$C$1083:$C$1262,0))*$E206*$F206)+(AX$132*INDEX('Term Pricing'!$N$1083:$N$1262,MATCH('Project 3'!AX$8,'Term Pricing'!$C$1083:$C$1262,0))*$E206*(1-$F206))</f>
        <v>82583.043670863117</v>
      </c>
      <c r="AY206" s="212">
        <f ca="1">(AY$132*INDEX('Term Pricing'!$M$1083:$M$1262,MATCH('Project 3'!AY$8,'Term Pricing'!$C$1083:$C$1262,0))*$E206*$F206)+(AY$132*INDEX('Term Pricing'!$N$1083:$N$1262,MATCH('Project 3'!AY$8,'Term Pricing'!$C$1083:$C$1262,0))*$E206*(1-$F206))</f>
        <v>83214.295713756816</v>
      </c>
      <c r="AZ206" s="212">
        <f ca="1">(AZ$132*INDEX('Term Pricing'!$M$1083:$M$1262,MATCH('Project 3'!AZ$8,'Term Pricing'!$C$1083:$C$1262,0))*$E206*$F206)+(AZ$132*INDEX('Term Pricing'!$N$1083:$N$1262,MATCH('Project 3'!AZ$8,'Term Pricing'!$C$1083:$C$1262,0))*$E206*(1-$F206))</f>
        <v>78495.482251045236</v>
      </c>
      <c r="BA206" s="212">
        <f ca="1">(BA$132*INDEX('Term Pricing'!$M$1083:$M$1262,MATCH('Project 3'!BA$8,'Term Pricing'!$C$1083:$C$1262,0))*$E206*$F206)+(BA$132*INDEX('Term Pricing'!$N$1083:$N$1262,MATCH('Project 3'!BA$8,'Term Pricing'!$C$1083:$C$1262,0))*$E206*(1-$F206))</f>
        <v>79030.153669183579</v>
      </c>
      <c r="BB206" s="212">
        <f ca="1">(BB$132*INDEX('Term Pricing'!$M$1083:$M$1262,MATCH('Project 3'!BB$8,'Term Pricing'!$C$1083:$C$1262,0))*$E206*$F206)+(BB$132*INDEX('Term Pricing'!$N$1083:$N$1262,MATCH('Project 3'!BB$8,'Term Pricing'!$C$1083:$C$1262,0))*$E206*(1-$F206))</f>
        <v>76969.938988498063</v>
      </c>
      <c r="BC206" s="212">
        <f ca="1">(BC$132*INDEX('Term Pricing'!$M$1083:$M$1262,MATCH('Project 3'!BC$8,'Term Pricing'!$C$1083:$C$1262,0))*$E206*$F206)+(BC$132*INDEX('Term Pricing'!$N$1083:$N$1262,MATCH('Project 3'!BC$8,'Term Pricing'!$C$1083:$C$1262,0))*$E206*(1-$F206))</f>
        <v>72515.29769111918</v>
      </c>
      <c r="BD206" s="212">
        <f ca="1">(BD$132*INDEX('Term Pricing'!$M$1083:$M$1262,MATCH('Project 3'!BD$8,'Term Pricing'!$C$1083:$C$1262,0))*$E206*$F206)+(BD$132*INDEX('Term Pricing'!$N$1083:$N$1262,MATCH('Project 3'!BD$8,'Term Pricing'!$C$1083:$C$1262,0))*$E206*(1-$F206))</f>
        <v>72918.821968325981</v>
      </c>
      <c r="BE206" s="212">
        <f ca="1">(BE$132*INDEX('Term Pricing'!$M$1083:$M$1262,MATCH('Project 3'!BE$8,'Term Pricing'!$C$1083:$C$1262,0))*$E206*$F206)+(BE$132*INDEX('Term Pricing'!$N$1083:$N$1262,MATCH('Project 3'!BE$8,'Term Pricing'!$C$1083:$C$1262,0))*$E206*(1-$F206))</f>
        <v>68791.04232171741</v>
      </c>
      <c r="BF206" s="212">
        <f ca="1">(BF$132*INDEX('Term Pricing'!$M$1083:$M$1262,MATCH('Project 3'!BF$8,'Term Pricing'!$C$1083:$C$1262,0))*$E206*$F206)+(BF$132*INDEX('Term Pricing'!$N$1083:$N$1262,MATCH('Project 3'!BF$8,'Term Pricing'!$C$1083:$C$1262,0))*$E206*(1-$F206))</f>
        <v>69339.124685023839</v>
      </c>
      <c r="BG206" s="212">
        <f ca="1">(BG$132*INDEX('Term Pricing'!$M$1083:$M$1262,MATCH('Project 3'!BG$8,'Term Pricing'!$C$1083:$C$1262,0))*$E206*$F206)+(BG$132*INDEX('Term Pricing'!$N$1083:$N$1262,MATCH('Project 3'!BG$8,'Term Pricing'!$C$1083:$C$1262,0))*$E206*(1-$F206))</f>
        <v>67617.863711383936</v>
      </c>
      <c r="BH206" s="212">
        <f ca="1">(BH$132*INDEX('Term Pricing'!$M$1083:$M$1262,MATCH('Project 3'!BH$8,'Term Pricing'!$C$1083:$C$1262,0))*$E206*$F206)+(BH$132*INDEX('Term Pricing'!$N$1083:$N$1262,MATCH('Project 3'!BH$8,'Term Pricing'!$C$1083:$C$1262,0))*$E206*(1-$F206))</f>
        <v>61668.0632416839</v>
      </c>
      <c r="BI206" s="212">
        <f ca="1">(BI$132*INDEX('Term Pricing'!$M$1083:$M$1262,MATCH('Project 3'!BI$8,'Term Pricing'!$C$1083:$C$1262,0))*$E206*$F206)+(BI$132*INDEX('Term Pricing'!$N$1083:$N$1262,MATCH('Project 3'!BI$8,'Term Pricing'!$C$1083:$C$1262,0))*$E206*(1-$F206))</f>
        <v>64249.320892183656</v>
      </c>
      <c r="BJ206" s="212">
        <f ca="1">(BJ$132*INDEX('Term Pricing'!$M$1083:$M$1262,MATCH('Project 3'!BJ$8,'Term Pricing'!$C$1083:$C$1262,0))*$E206*$F206)+(BJ$132*INDEX('Term Pricing'!$N$1083:$N$1262,MATCH('Project 3'!BJ$8,'Term Pricing'!$C$1083:$C$1262,0))*$E206*(1-$F206))</f>
        <v>60583.900986242763</v>
      </c>
      <c r="BK206" s="212">
        <f ca="1">(BK$132*INDEX('Term Pricing'!$M$1083:$M$1262,MATCH('Project 3'!BK$8,'Term Pricing'!$C$1083:$C$1262,0))*$E206*$F206)+(BK$132*INDEX('Term Pricing'!$N$1083:$N$1262,MATCH('Project 3'!BK$8,'Term Pricing'!$C$1083:$C$1262,0))*$E206*(1-$F206))</f>
        <v>60983.750607533046</v>
      </c>
      <c r="BL206" s="212">
        <f ca="1">(BL$132*INDEX('Term Pricing'!$M$1083:$M$1262,MATCH('Project 3'!BL$8,'Term Pricing'!$C$1083:$C$1262,0))*$E206*$F206)+(BL$132*INDEX('Term Pricing'!$N$1083:$N$1262,MATCH('Project 3'!BL$8,'Term Pricing'!$C$1083:$C$1262,0))*$E206*(1-$F206))</f>
        <v>57475.177808547713</v>
      </c>
      <c r="BM206" s="212">
        <f ca="1">(BM$132*INDEX('Term Pricing'!$M$1083:$M$1262,MATCH('Project 3'!BM$8,'Term Pricing'!$C$1083:$C$1262,0))*$E206*$F206)+(BM$132*INDEX('Term Pricing'!$N$1083:$N$1262,MATCH('Project 3'!BM$8,'Term Pricing'!$C$1083:$C$1262,0))*$E206*(1-$F206))</f>
        <v>57825.652063210102</v>
      </c>
      <c r="BN206" s="212">
        <f ca="1">(BN$132*INDEX('Term Pricing'!$M$1083:$M$1262,MATCH('Project 3'!BN$8,'Term Pricing'!$C$1083:$C$1262,0))*$E206*$F206)+(BN$132*INDEX('Term Pricing'!$N$1083:$N$1262,MATCH('Project 3'!BN$8,'Term Pricing'!$C$1083:$C$1262,0))*$E206*(1-$F206))</f>
        <v>56288.095525081779</v>
      </c>
      <c r="BO206" s="212">
        <f ca="1">(BO$132*INDEX('Term Pricing'!$M$1083:$M$1262,MATCH('Project 3'!BO$8,'Term Pricing'!$C$1083:$C$1262,0))*$E206*$F206)+(BO$132*INDEX('Term Pricing'!$N$1083:$N$1262,MATCH('Project 3'!BO$8,'Term Pricing'!$C$1083:$C$1262,0))*$E206*(1-$F206))</f>
        <v>53011.683644578574</v>
      </c>
      <c r="BP206" s="212">
        <f ca="1">(BP$132*INDEX('Term Pricing'!$M$1083:$M$1262,MATCH('Project 3'!BP$8,'Term Pricing'!$C$1083:$C$1262,0))*$E206*$F206)+(BP$132*INDEX('Term Pricing'!$N$1083:$N$1262,MATCH('Project 3'!BP$8,'Term Pricing'!$C$1083:$C$1262,0))*$E206*(1-$F206))</f>
        <v>53297.930317889353</v>
      </c>
      <c r="BQ206" s="212">
        <f ca="1">(BQ$132*INDEX('Term Pricing'!$M$1083:$M$1262,MATCH('Project 3'!BQ$8,'Term Pricing'!$C$1083:$C$1262,0))*$E206*$F206)+(BQ$132*INDEX('Term Pricing'!$N$1083:$N$1262,MATCH('Project 3'!BQ$8,'Term Pricing'!$C$1083:$C$1262,0))*$E206*(1-$F206))</f>
        <v>50173.516300867806</v>
      </c>
      <c r="BR206" s="212">
        <f ca="1">(BR$132*INDEX('Term Pricing'!$M$1083:$M$1262,MATCH('Project 3'!BR$8,'Term Pricing'!$C$1083:$C$1262,0))*$E206*$F206)+(BR$132*INDEX('Term Pricing'!$N$1083:$N$1262,MATCH('Project 3'!BR$8,'Term Pricing'!$C$1083:$C$1262,0))*$E206*(1-$F206))</f>
        <v>50423.104117033843</v>
      </c>
      <c r="BS206" s="212">
        <f ca="1">(BS$132*INDEX('Term Pricing'!$M$1083:$M$1262,MATCH('Project 3'!BS$8,'Term Pricing'!$C$1083:$C$1262,0))*$E206*$F206)+(BS$132*INDEX('Term Pricing'!$N$1083:$N$1262,MATCH('Project 3'!BS$8,'Term Pricing'!$C$1083:$C$1262,0))*$E206*(1-$F206))</f>
        <v>49029.553052897434</v>
      </c>
      <c r="BT206" s="212">
        <f ca="1">(BT$132*INDEX('Term Pricing'!$M$1083:$M$1262,MATCH('Project 3'!BT$8,'Term Pricing'!$C$1083:$C$1262,0))*$E206*$F206)+(BT$132*INDEX('Term Pricing'!$N$1083:$N$1262,MATCH('Project 3'!BT$8,'Term Pricing'!$C$1083:$C$1262,0))*$E206*(1-$F206))</f>
        <v>43545.599999999999</v>
      </c>
      <c r="BU206" s="212">
        <f ca="1">(BU$132*INDEX('Term Pricing'!$M$1083:$M$1262,MATCH('Project 3'!BU$8,'Term Pricing'!$C$1083:$C$1262,0))*$E206*$F206)+(BU$132*INDEX('Term Pricing'!$N$1083:$N$1262,MATCH('Project 3'!BU$8,'Term Pricing'!$C$1083:$C$1262,0))*$E206*(1-$F206))</f>
        <v>48211.199999999997</v>
      </c>
      <c r="BV206" s="212">
        <f ca="1">(BV$132*INDEX('Term Pricing'!$M$1083:$M$1262,MATCH('Project 3'!BV$8,'Term Pricing'!$C$1083:$C$1262,0))*$E206*$F206)+(BV$132*INDEX('Term Pricing'!$N$1083:$N$1262,MATCH('Project 3'!BV$8,'Term Pricing'!$C$1083:$C$1262,0))*$E206*(1-$F206))</f>
        <v>46656</v>
      </c>
      <c r="BW206" s="212">
        <f ca="1">(BW$132*INDEX('Term Pricing'!$M$1083:$M$1262,MATCH('Project 3'!BW$8,'Term Pricing'!$C$1083:$C$1262,0))*$E206*$F206)+(BW$132*INDEX('Term Pricing'!$N$1083:$N$1262,MATCH('Project 3'!BW$8,'Term Pricing'!$C$1083:$C$1262,0))*$E206*(1-$F206))</f>
        <v>48211.199999999997</v>
      </c>
      <c r="BX206" s="212">
        <f ca="1">(BX$132*INDEX('Term Pricing'!$M$1083:$M$1262,MATCH('Project 3'!BX$8,'Term Pricing'!$C$1083:$C$1262,0))*$E206*$F206)+(BX$132*INDEX('Term Pricing'!$N$1083:$N$1262,MATCH('Project 3'!BX$8,'Term Pricing'!$C$1083:$C$1262,0))*$E206*(1-$F206))</f>
        <v>46656</v>
      </c>
      <c r="BY206" s="212">
        <f ca="1">(BY$132*INDEX('Term Pricing'!$M$1083:$M$1262,MATCH('Project 3'!BY$8,'Term Pricing'!$C$1083:$C$1262,0))*$E206*$F206)+(BY$132*INDEX('Term Pricing'!$N$1083:$N$1262,MATCH('Project 3'!BY$8,'Term Pricing'!$C$1083:$C$1262,0))*$E206*(1-$F206))</f>
        <v>48211.199999999997</v>
      </c>
      <c r="BZ206" s="212">
        <f ca="1">(BZ$132*INDEX('Term Pricing'!$M$1083:$M$1262,MATCH('Project 3'!BZ$8,'Term Pricing'!$C$1083:$C$1262,0))*$E206*$F206)+(BZ$132*INDEX('Term Pricing'!$N$1083:$N$1262,MATCH('Project 3'!BZ$8,'Term Pricing'!$C$1083:$C$1262,0))*$E206*(1-$F206))</f>
        <v>48211.199999999997</v>
      </c>
      <c r="CA206" s="212">
        <f ca="1">(CA$132*INDEX('Term Pricing'!$M$1083:$M$1262,MATCH('Project 3'!CA$8,'Term Pricing'!$C$1083:$C$1262,0))*$E206*$F206)+(CA$132*INDEX('Term Pricing'!$N$1083:$N$1262,MATCH('Project 3'!CA$8,'Term Pricing'!$C$1083:$C$1262,0))*$E206*(1-$F206))</f>
        <v>46656</v>
      </c>
      <c r="CB206" s="212">
        <f ca="1">(CB$132*INDEX('Term Pricing'!$M$1083:$M$1262,MATCH('Project 3'!CB$8,'Term Pricing'!$C$1083:$C$1262,0))*$E206*$F206)+(CB$132*INDEX('Term Pricing'!$N$1083:$N$1262,MATCH('Project 3'!CB$8,'Term Pricing'!$C$1083:$C$1262,0))*$E206*(1-$F206))</f>
        <v>48211.199999999997</v>
      </c>
      <c r="CC206" s="212">
        <f ca="1">(CC$132*INDEX('Term Pricing'!$M$1083:$M$1262,MATCH('Project 3'!CC$8,'Term Pricing'!$C$1083:$C$1262,0))*$E206*$F206)+(CC$132*INDEX('Term Pricing'!$N$1083:$N$1262,MATCH('Project 3'!CC$8,'Term Pricing'!$C$1083:$C$1262,0))*$E206*(1-$F206))</f>
        <v>46656</v>
      </c>
      <c r="CD206" s="212">
        <f ca="1">(CD$132*INDEX('Term Pricing'!$M$1083:$M$1262,MATCH('Project 3'!CD$8,'Term Pricing'!$C$1083:$C$1262,0))*$E206*$F206)+(CD$132*INDEX('Term Pricing'!$N$1083:$N$1262,MATCH('Project 3'!CD$8,'Term Pricing'!$C$1083:$C$1262,0))*$E206*(1-$F206))</f>
        <v>48211.199999999997</v>
      </c>
      <c r="CE206" s="212">
        <f ca="1">(CE$132*INDEX('Term Pricing'!$M$1083:$M$1262,MATCH('Project 3'!CE$8,'Term Pricing'!$C$1083:$C$1262,0))*$E206*$F206)+(CE$132*INDEX('Term Pricing'!$N$1083:$N$1262,MATCH('Project 3'!CE$8,'Term Pricing'!$C$1083:$C$1262,0))*$E206*(1-$F206))</f>
        <v>48211.199999999997</v>
      </c>
      <c r="CF206" s="212">
        <f ca="1">(CF$132*INDEX('Term Pricing'!$M$1083:$M$1262,MATCH('Project 3'!CF$8,'Term Pricing'!$C$1083:$C$1262,0))*$E206*$F206)+(CF$132*INDEX('Term Pricing'!$N$1083:$N$1262,MATCH('Project 3'!CF$8,'Term Pricing'!$C$1083:$C$1262,0))*$E206*(1-$F206))</f>
        <v>43545.599999999999</v>
      </c>
      <c r="CG206" s="212">
        <f ca="1">(CG$132*INDEX('Term Pricing'!$M$1083:$M$1262,MATCH('Project 3'!CG$8,'Term Pricing'!$C$1083:$C$1262,0))*$E206*$F206)+(CG$132*INDEX('Term Pricing'!$N$1083:$N$1262,MATCH('Project 3'!CG$8,'Term Pricing'!$C$1083:$C$1262,0))*$E206*(1-$F206))</f>
        <v>48211.199999999997</v>
      </c>
      <c r="CH206" s="212">
        <f ca="1">(CH$132*INDEX('Term Pricing'!$M$1083:$M$1262,MATCH('Project 3'!CH$8,'Term Pricing'!$C$1083:$C$1262,0))*$E206*$F206)+(CH$132*INDEX('Term Pricing'!$N$1083:$N$1262,MATCH('Project 3'!CH$8,'Term Pricing'!$C$1083:$C$1262,0))*$E206*(1-$F206))</f>
        <v>46656</v>
      </c>
      <c r="CI206" s="212">
        <f ca="1">(CI$132*INDEX('Term Pricing'!$M$1083:$M$1262,MATCH('Project 3'!CI$8,'Term Pricing'!$C$1083:$C$1262,0))*$E206*$F206)+(CI$132*INDEX('Term Pricing'!$N$1083:$N$1262,MATCH('Project 3'!CI$8,'Term Pricing'!$C$1083:$C$1262,0))*$E206*(1-$F206))</f>
        <v>48211.199999999997</v>
      </c>
      <c r="CJ206" s="212">
        <f ca="1">(CJ$132*INDEX('Term Pricing'!$M$1083:$M$1262,MATCH('Project 3'!CJ$8,'Term Pricing'!$C$1083:$C$1262,0))*$E206*$F206)+(CJ$132*INDEX('Term Pricing'!$N$1083:$N$1262,MATCH('Project 3'!CJ$8,'Term Pricing'!$C$1083:$C$1262,0))*$E206*(1-$F206))</f>
        <v>46656</v>
      </c>
      <c r="CK206" s="212">
        <f ca="1">(CK$132*INDEX('Term Pricing'!$M$1083:$M$1262,MATCH('Project 3'!CK$8,'Term Pricing'!$C$1083:$C$1262,0))*$E206*$F206)+(CK$132*INDEX('Term Pricing'!$N$1083:$N$1262,MATCH('Project 3'!CK$8,'Term Pricing'!$C$1083:$C$1262,0))*$E206*(1-$F206))</f>
        <v>48211.199999999997</v>
      </c>
      <c r="CL206" s="212">
        <f ca="1">(CL$132*INDEX('Term Pricing'!$M$1083:$M$1262,MATCH('Project 3'!CL$8,'Term Pricing'!$C$1083:$C$1262,0))*$E206*$F206)+(CL$132*INDEX('Term Pricing'!$N$1083:$N$1262,MATCH('Project 3'!CL$8,'Term Pricing'!$C$1083:$C$1262,0))*$E206*(1-$F206))</f>
        <v>48211.199999999997</v>
      </c>
      <c r="CM206" s="212">
        <f ca="1">(CM$132*INDEX('Term Pricing'!$M$1083:$M$1262,MATCH('Project 3'!CM$8,'Term Pricing'!$C$1083:$C$1262,0))*$E206*$F206)+(CM$132*INDEX('Term Pricing'!$N$1083:$N$1262,MATCH('Project 3'!CM$8,'Term Pricing'!$C$1083:$C$1262,0))*$E206*(1-$F206))</f>
        <v>46656</v>
      </c>
      <c r="CN206" s="212">
        <f ca="1">(CN$132*INDEX('Term Pricing'!$M$1083:$M$1262,MATCH('Project 3'!CN$8,'Term Pricing'!$C$1083:$C$1262,0))*$E206*$F206)+(CN$132*INDEX('Term Pricing'!$N$1083:$N$1262,MATCH('Project 3'!CN$8,'Term Pricing'!$C$1083:$C$1262,0))*$E206*(1-$F206))</f>
        <v>48211.199999999997</v>
      </c>
      <c r="CO206" s="212">
        <f ca="1">(CO$132*INDEX('Term Pricing'!$M$1083:$M$1262,MATCH('Project 3'!CO$8,'Term Pricing'!$C$1083:$C$1262,0))*$E206*$F206)+(CO$132*INDEX('Term Pricing'!$N$1083:$N$1262,MATCH('Project 3'!CO$8,'Term Pricing'!$C$1083:$C$1262,0))*$E206*(1-$F206))</f>
        <v>46656</v>
      </c>
      <c r="CP206" s="212">
        <f ca="1">(CP$132*INDEX('Term Pricing'!$M$1083:$M$1262,MATCH('Project 3'!CP$8,'Term Pricing'!$C$1083:$C$1262,0))*$E206*$F206)+(CP$132*INDEX('Term Pricing'!$N$1083:$N$1262,MATCH('Project 3'!CP$8,'Term Pricing'!$C$1083:$C$1262,0))*$E206*(1-$F206))</f>
        <v>48211.199999999997</v>
      </c>
      <c r="CQ206" s="212">
        <f ca="1">(CQ$132*INDEX('Term Pricing'!$M$1083:$M$1262,MATCH('Project 3'!CQ$8,'Term Pricing'!$C$1083:$C$1262,0))*$E206*$F206)+(CQ$132*INDEX('Term Pricing'!$N$1083:$N$1262,MATCH('Project 3'!CQ$8,'Term Pricing'!$C$1083:$C$1262,0))*$E206*(1-$F206))</f>
        <v>48211.199999999997</v>
      </c>
      <c r="CR206" s="212">
        <f ca="1">(CR$132*INDEX('Term Pricing'!$M$1083:$M$1262,MATCH('Project 3'!CR$8,'Term Pricing'!$C$1083:$C$1262,0))*$E206*$F206)+(CR$132*INDEX('Term Pricing'!$N$1083:$N$1262,MATCH('Project 3'!CR$8,'Term Pricing'!$C$1083:$C$1262,0))*$E206*(1-$F206))</f>
        <v>43545.599999999999</v>
      </c>
      <c r="CS206" s="212">
        <f ca="1">(CS$132*INDEX('Term Pricing'!$M$1083:$M$1262,MATCH('Project 3'!CS$8,'Term Pricing'!$C$1083:$C$1262,0))*$E206*$F206)+(CS$132*INDEX('Term Pricing'!$N$1083:$N$1262,MATCH('Project 3'!CS$8,'Term Pricing'!$C$1083:$C$1262,0))*$E206*(1-$F206))</f>
        <v>48211.199999999997</v>
      </c>
      <c r="CT206" s="212">
        <f ca="1">(CT$132*INDEX('Term Pricing'!$M$1083:$M$1262,MATCH('Project 3'!CT$8,'Term Pricing'!$C$1083:$C$1262,0))*$E206*$F206)+(CT$132*INDEX('Term Pricing'!$N$1083:$N$1262,MATCH('Project 3'!CT$8,'Term Pricing'!$C$1083:$C$1262,0))*$E206*(1-$F206))</f>
        <v>46656</v>
      </c>
      <c r="CU206" s="212">
        <f ca="1">(CU$132*INDEX('Term Pricing'!$M$1083:$M$1262,MATCH('Project 3'!CU$8,'Term Pricing'!$C$1083:$C$1262,0))*$E206*$F206)+(CU$132*INDEX('Term Pricing'!$N$1083:$N$1262,MATCH('Project 3'!CU$8,'Term Pricing'!$C$1083:$C$1262,0))*$E206*(1-$F206))</f>
        <v>48211.199999999997</v>
      </c>
      <c r="CV206" s="212">
        <f ca="1">(CV$132*INDEX('Term Pricing'!$M$1083:$M$1262,MATCH('Project 3'!CV$8,'Term Pricing'!$C$1083:$C$1262,0))*$E206*$F206)+(CV$132*INDEX('Term Pricing'!$N$1083:$N$1262,MATCH('Project 3'!CV$8,'Term Pricing'!$C$1083:$C$1262,0))*$E206*(1-$F206))</f>
        <v>46656</v>
      </c>
      <c r="CW206" s="212">
        <f ca="1">(CW$132*INDEX('Term Pricing'!$M$1083:$M$1262,MATCH('Project 3'!CW$8,'Term Pricing'!$C$1083:$C$1262,0))*$E206*$F206)+(CW$132*INDEX('Term Pricing'!$N$1083:$N$1262,MATCH('Project 3'!CW$8,'Term Pricing'!$C$1083:$C$1262,0))*$E206*(1-$F206))</f>
        <v>48211.199999999997</v>
      </c>
      <c r="CX206" s="212">
        <f ca="1">(CX$132*INDEX('Term Pricing'!$M$1083:$M$1262,MATCH('Project 3'!CX$8,'Term Pricing'!$C$1083:$C$1262,0))*$E206*$F206)+(CX$132*INDEX('Term Pricing'!$N$1083:$N$1262,MATCH('Project 3'!CX$8,'Term Pricing'!$C$1083:$C$1262,0))*$E206*(1-$F206))</f>
        <v>48211.199999999997</v>
      </c>
      <c r="CY206" s="212">
        <f ca="1">(CY$132*INDEX('Term Pricing'!$M$1083:$M$1262,MATCH('Project 3'!CY$8,'Term Pricing'!$C$1083:$C$1262,0))*$E206*$F206)+(CY$132*INDEX('Term Pricing'!$N$1083:$N$1262,MATCH('Project 3'!CY$8,'Term Pricing'!$C$1083:$C$1262,0))*$E206*(1-$F206))</f>
        <v>46656</v>
      </c>
      <c r="CZ206" s="212">
        <f ca="1">(CZ$132*INDEX('Term Pricing'!$M$1083:$M$1262,MATCH('Project 3'!CZ$8,'Term Pricing'!$C$1083:$C$1262,0))*$E206*$F206)+(CZ$132*INDEX('Term Pricing'!$N$1083:$N$1262,MATCH('Project 3'!CZ$8,'Term Pricing'!$C$1083:$C$1262,0))*$E206*(1-$F206))</f>
        <v>48211.199999999997</v>
      </c>
      <c r="DA206" s="212">
        <f ca="1">(DA$132*INDEX('Term Pricing'!$M$1083:$M$1262,MATCH('Project 3'!DA$8,'Term Pricing'!$C$1083:$C$1262,0))*$E206*$F206)+(DA$132*INDEX('Term Pricing'!$N$1083:$N$1262,MATCH('Project 3'!DA$8,'Term Pricing'!$C$1083:$C$1262,0))*$E206*(1-$F206))</f>
        <v>46656</v>
      </c>
      <c r="DB206" s="212">
        <f ca="1">(DB$132*INDEX('Term Pricing'!$M$1083:$M$1262,MATCH('Project 3'!DB$8,'Term Pricing'!$C$1083:$C$1262,0))*$E206*$F206)+(DB$132*INDEX('Term Pricing'!$N$1083:$N$1262,MATCH('Project 3'!DB$8,'Term Pricing'!$C$1083:$C$1262,0))*$E206*(1-$F206))</f>
        <v>48211.199999999997</v>
      </c>
    </row>
    <row r="207" spans="1:106">
      <c r="A207" s="151"/>
      <c r="C207" s="34" t="s">
        <v>263</v>
      </c>
      <c r="E207" s="70">
        <f>Inputs!H139</f>
        <v>0.2</v>
      </c>
      <c r="F207" s="70">
        <f>Inputs!K139</f>
        <v>0.8</v>
      </c>
      <c r="G207" s="54" t="s">
        <v>83</v>
      </c>
      <c r="H207" s="272">
        <f ca="1">IFERROR(SUM($J207:$DB207)/(SUM($J$132:$DB$132)*E207),0)</f>
        <v>5.2992234840534449</v>
      </c>
      <c r="I207" s="29"/>
      <c r="J207" s="212">
        <f ca="1">(J$132*INDEX('Term Pricing'!$M$1268:$M$1447,MATCH('Project 3'!J$8,'Term Pricing'!$C$1268:$C$1447,0))*$E207*$F207)+(J$132*INDEX('Term Pricing'!$N$1268:$N$1447,MATCH('Project 3'!J$8,'Term Pricing'!$C$1268:$C$1447,0))*$E207*(1-$F207))</f>
        <v>0</v>
      </c>
      <c r="K207" s="212">
        <f ca="1">(K$132*INDEX('Term Pricing'!$M$1268:$M$1447,MATCH('Project 3'!K$8,'Term Pricing'!$C$1268:$C$1447,0))*$E207*$F207)+(K$132*INDEX('Term Pricing'!$N$1268:$N$1447,MATCH('Project 3'!K$8,'Term Pricing'!$C$1268:$C$1447,0))*$E207*(1-$F207))</f>
        <v>0</v>
      </c>
      <c r="L207" s="212">
        <f ca="1">(L$132*INDEX('Term Pricing'!$M$1268:$M$1447,MATCH('Project 3'!L$8,'Term Pricing'!$C$1268:$C$1447,0))*$E207*$F207)+(L$132*INDEX('Term Pricing'!$N$1268:$N$1447,MATCH('Project 3'!L$8,'Term Pricing'!$C$1268:$C$1447,0))*$E207*(1-$F207))</f>
        <v>0</v>
      </c>
      <c r="M207" s="212">
        <f ca="1">(M$132*INDEX('Term Pricing'!$M$1268:$M$1447,MATCH('Project 3'!M$8,'Term Pricing'!$C$1268:$C$1447,0))*$E207*$F207)+(M$132*INDEX('Term Pricing'!$N$1268:$N$1447,MATCH('Project 3'!M$8,'Term Pricing'!$C$1268:$C$1447,0))*$E207*(1-$F207))</f>
        <v>0</v>
      </c>
      <c r="N207" s="212">
        <f ca="1">(N$132*INDEX('Term Pricing'!$M$1268:$M$1447,MATCH('Project 3'!N$8,'Term Pricing'!$C$1268:$C$1447,0))*$E207*$F207)+(N$132*INDEX('Term Pricing'!$N$1268:$N$1447,MATCH('Project 3'!N$8,'Term Pricing'!$C$1268:$C$1447,0))*$E207*(1-$F207))</f>
        <v>86886.800820933582</v>
      </c>
      <c r="O207" s="212">
        <f ca="1">(O$132*INDEX('Term Pricing'!$M$1268:$M$1447,MATCH('Project 3'!O$8,'Term Pricing'!$C$1268:$C$1447,0))*$E207*$F207)+(O$132*INDEX('Term Pricing'!$N$1268:$N$1447,MATCH('Project 3'!O$8,'Term Pricing'!$C$1268:$C$1447,0))*$E207*(1-$F207))</f>
        <v>88866.438345294097</v>
      </c>
      <c r="P207" s="212">
        <f ca="1">(P$132*INDEX('Term Pricing'!$M$1268:$M$1447,MATCH('Project 3'!P$8,'Term Pricing'!$C$1268:$C$1447,0))*$E207*$F207)+(P$132*INDEX('Term Pricing'!$N$1268:$N$1447,MATCH('Project 3'!P$8,'Term Pricing'!$C$1268:$C$1447,0))*$E207*(1-$F207))</f>
        <v>85086.472113593903</v>
      </c>
      <c r="Q207" s="212">
        <f ca="1">(Q$132*INDEX('Term Pricing'!$M$1268:$M$1447,MATCH('Project 3'!Q$8,'Term Pricing'!$C$1268:$C$1447,0))*$E207*$F207)+(Q$132*INDEX('Term Pricing'!$N$1268:$N$1447,MATCH('Project 3'!Q$8,'Term Pricing'!$C$1268:$C$1447,0))*$E207*(1-$F207))</f>
        <v>86952.848220672808</v>
      </c>
      <c r="R207" s="212">
        <f ca="1">(R$132*INDEX('Term Pricing'!$M$1268:$M$1447,MATCH('Project 3'!R$8,'Term Pricing'!$C$1268:$C$1447,0))*$E207*$F207)+(R$132*INDEX('Term Pricing'!$N$1268:$N$1447,MATCH('Project 3'!R$8,'Term Pricing'!$C$1268:$C$1447,0))*$E207*(1-$F207))</f>
        <v>85958.013928574248</v>
      </c>
      <c r="S207" s="212">
        <f ca="1">(S$132*INDEX('Term Pricing'!$M$1268:$M$1447,MATCH('Project 3'!S$8,'Term Pricing'!$C$1268:$C$1447,0))*$E207*$F207)+(S$132*INDEX('Term Pricing'!$N$1268:$N$1447,MATCH('Project 3'!S$8,'Term Pricing'!$C$1268:$C$1447,0))*$E207*(1-$F207))</f>
        <v>82199.319183790474</v>
      </c>
      <c r="T207" s="212">
        <f ca="1">(T$132*INDEX('Term Pricing'!$M$1268:$M$1447,MATCH('Project 3'!T$8,'Term Pricing'!$C$1268:$C$1447,0))*$E207*$F207)+(T$132*INDEX('Term Pricing'!$N$1268:$N$1447,MATCH('Project 3'!T$8,'Term Pricing'!$C$1268:$C$1447,0))*$E207*(1-$F207))</f>
        <v>83897.824243389012</v>
      </c>
      <c r="U207" s="212">
        <f ca="1">(U$132*INDEX('Term Pricing'!$M$1268:$M$1447,MATCH('Project 3'!U$8,'Term Pricing'!$C$1268:$C$1447,0))*$E207*$F207)+(U$132*INDEX('Term Pricing'!$N$1268:$N$1447,MATCH('Project 3'!U$8,'Term Pricing'!$C$1268:$C$1447,0))*$E207*(1-$F207))</f>
        <v>80162.651733008199</v>
      </c>
      <c r="V207" s="212">
        <f ca="1">(V$132*INDEX('Term Pricing'!$M$1268:$M$1447,MATCH('Project 3'!V$8,'Term Pricing'!$C$1268:$C$1447,0))*$E207*$F207)+(V$132*INDEX('Term Pricing'!$N$1268:$N$1447,MATCH('Project 3'!V$8,'Term Pricing'!$C$1268:$C$1447,0))*$E207*(1-$F207))</f>
        <v>81751.199097982593</v>
      </c>
      <c r="W207" s="212">
        <f ca="1">(W$132*INDEX('Term Pricing'!$M$1268:$M$1447,MATCH('Project 3'!W$8,'Term Pricing'!$C$1268:$C$1447,0))*$E207*$F207)+(W$132*INDEX('Term Pricing'!$N$1268:$N$1447,MATCH('Project 3'!W$8,'Term Pricing'!$C$1268:$C$1447,0))*$E207*(1-$F207))</f>
        <v>80648.366477325209</v>
      </c>
      <c r="X207" s="212">
        <f ca="1">(X$132*INDEX('Term Pricing'!$M$1268:$M$1447,MATCH('Project 3'!X$8,'Term Pricing'!$C$1268:$C$1447,0))*$E207*$F207)+(X$132*INDEX('Term Pricing'!$N$1268:$N$1447,MATCH('Project 3'!X$8,'Term Pricing'!$C$1268:$C$1447,0))*$E207*(1-$F207))</f>
        <v>71831.21424343028</v>
      </c>
      <c r="Y207" s="212">
        <f ca="1">(Y$132*INDEX('Term Pricing'!$M$1268:$M$1447,MATCH('Project 3'!Y$8,'Term Pricing'!$C$1268:$C$1447,0))*$E207*$F207)+(Y$132*INDEX('Term Pricing'!$N$1268:$N$1447,MATCH('Project 3'!Y$8,'Term Pricing'!$C$1268:$C$1447,0))*$E207*(1-$F207))</f>
        <v>78389.526560703845</v>
      </c>
      <c r="Z207" s="212">
        <f ca="1">(Z$132*INDEX('Term Pricing'!$M$1268:$M$1447,MATCH('Project 3'!Z$8,'Term Pricing'!$C$1268:$C$1447,0))*$E207*$F207)+(Z$132*INDEX('Term Pricing'!$N$1268:$N$1447,MATCH('Project 3'!Z$8,'Term Pricing'!$C$1268:$C$1447,0))*$E207*(1-$F207))</f>
        <v>74744.402473092603</v>
      </c>
      <c r="AA207" s="212">
        <f ca="1">(AA$132*INDEX('Term Pricing'!$M$1268:$M$1447,MATCH('Project 3'!AA$8,'Term Pricing'!$C$1268:$C$1447,0))*$E207*$F207)+(AA$132*INDEX('Term Pricing'!$N$1268:$N$1447,MATCH('Project 3'!AA$8,'Term Pricing'!$C$1268:$C$1447,0))*$E207*(1-$F207))</f>
        <v>76067.669537228561</v>
      </c>
      <c r="AB207" s="212">
        <f ca="1">(AB$132*INDEX('Term Pricing'!$M$1268:$M$1447,MATCH('Project 3'!AB$8,'Term Pricing'!$C$1268:$C$1447,0))*$E207*$F207)+(AB$132*INDEX('Term Pricing'!$N$1268:$N$1447,MATCH('Project 3'!AB$8,'Term Pricing'!$C$1268:$C$1447,0))*$E207*(1-$F207))</f>
        <v>72470.393587716302</v>
      </c>
      <c r="AC207" s="212">
        <f ca="1">(AC$132*INDEX('Term Pricing'!$M$1268:$M$1447,MATCH('Project 3'!AC$8,'Term Pricing'!$C$1268:$C$1447,0))*$E207*$F207)+(AC$132*INDEX('Term Pricing'!$N$1268:$N$1447,MATCH('Project 3'!AC$8,'Term Pricing'!$C$1268:$C$1447,0))*$E207*(1-$F207))</f>
        <v>73692.278074702946</v>
      </c>
      <c r="AD207" s="212">
        <f ca="1">(AD$132*INDEX('Term Pricing'!$M$1268:$M$1447,MATCH('Project 3'!AD$8,'Term Pricing'!$C$1268:$C$1447,0))*$E207*$F207)+(AD$132*INDEX('Term Pricing'!$N$1268:$N$1447,MATCH('Project 3'!AD$8,'Term Pricing'!$C$1268:$C$1447,0))*$E207*(1-$F207))</f>
        <v>72487.463859876923</v>
      </c>
      <c r="AE207" s="212">
        <f ca="1">(AE$132*INDEX('Term Pricing'!$M$1268:$M$1447,MATCH('Project 3'!AE$8,'Term Pricing'!$C$1268:$C$1447,0))*$E207*$F207)+(AE$132*INDEX('Term Pricing'!$N$1268:$N$1447,MATCH('Project 3'!AE$8,'Term Pricing'!$C$1268:$C$1447,0))*$E207*(1-$F207))</f>
        <v>68973.682526649776</v>
      </c>
      <c r="AF207" s="212">
        <f ca="1">(AF$132*INDEX('Term Pricing'!$M$1268:$M$1447,MATCH('Project 3'!AF$8,'Term Pricing'!$C$1268:$C$1447,0))*$E207*$F207)+(AF$132*INDEX('Term Pricing'!$N$1268:$N$1447,MATCH('Project 3'!AF$8,'Term Pricing'!$C$1268:$C$1447,0))*$E207*(1-$F207))</f>
        <v>70049.469364167744</v>
      </c>
      <c r="AG207" s="212">
        <f ca="1">(AG$132*INDEX('Term Pricing'!$M$1268:$M$1447,MATCH('Project 3'!AG$8,'Term Pricing'!$C$1268:$C$1447,0))*$E207*$F207)+(AG$132*INDEX('Term Pricing'!$N$1268:$N$1447,MATCH('Project 3'!AG$8,'Term Pricing'!$C$1268:$C$1447,0))*$E207*(1-$F207))</f>
        <v>66598.658563142657</v>
      </c>
      <c r="AH207" s="212">
        <f ca="1">(AH$132*INDEX('Term Pricing'!$M$1268:$M$1447,MATCH('Project 3'!AH$8,'Term Pricing'!$C$1268:$C$1447,0))*$E207*$F207)+(AH$132*INDEX('Term Pricing'!$N$1268:$N$1447,MATCH('Project 3'!AH$8,'Term Pricing'!$C$1268:$C$1447,0))*$E207*(1-$F207))</f>
        <v>67581.385407681169</v>
      </c>
      <c r="AI207" s="212">
        <f ca="1">(AI$132*INDEX('Term Pricing'!$M$1268:$M$1447,MATCH('Project 3'!AI$8,'Term Pricing'!$C$1268:$C$1447,0))*$E207*$F207)+(AI$132*INDEX('Term Pricing'!$N$1268:$N$1447,MATCH('Project 3'!AI$8,'Term Pricing'!$C$1268:$C$1447,0))*$E207*(1-$F207))</f>
        <v>66338.917975906428</v>
      </c>
      <c r="AJ207" s="212">
        <f ca="1">(AJ$132*INDEX('Term Pricing'!$M$1268:$M$1447,MATCH('Project 3'!AJ$8,'Term Pricing'!$C$1268:$C$1447,0))*$E207*$F207)+(AJ$132*INDEX('Term Pricing'!$N$1268:$N$1447,MATCH('Project 3'!AJ$8,'Term Pricing'!$C$1268:$C$1447,0))*$E207*(1-$F207))</f>
        <v>58793.073261484649</v>
      </c>
      <c r="AK207" s="212">
        <f ca="1">(AK$132*INDEX('Term Pricing'!$M$1268:$M$1447,MATCH('Project 3'!AK$8,'Term Pricing'!$C$1268:$C$1447,0))*$E207*$F207)+(AK$132*INDEX('Term Pricing'!$N$1268:$N$1447,MATCH('Project 3'!AK$8,'Term Pricing'!$C$1268:$C$1447,0))*$E207*(1-$F207))</f>
        <v>63842.728419555082</v>
      </c>
      <c r="AL207" s="212">
        <f ca="1">(AL$132*INDEX('Term Pricing'!$M$1268:$M$1447,MATCH('Project 3'!AL$8,'Term Pricing'!$C$1268:$C$1447,0))*$E207*$F207)+(AL$132*INDEX('Term Pricing'!$N$1268:$N$1447,MATCH('Project 3'!AL$8,'Term Pricing'!$C$1268:$C$1447,0))*$E207*(1-$F207))</f>
        <v>60572.125205957636</v>
      </c>
      <c r="AM207" s="212">
        <f ca="1">(AM$132*INDEX('Term Pricing'!$M$1268:$M$1447,MATCH('Project 3'!AM$8,'Term Pricing'!$C$1268:$C$1447,0))*$E207*$F207)+(AM$132*INDEX('Term Pricing'!$N$1268:$N$1447,MATCH('Project 3'!AM$8,'Term Pricing'!$C$1268:$C$1447,0))*$E207*(1-$F207))</f>
        <v>61338.80122614171</v>
      </c>
      <c r="AN207" s="212">
        <f ca="1">(AN$132*INDEX('Term Pricing'!$M$1268:$M$1447,MATCH('Project 3'!AN$8,'Term Pricing'!$C$1268:$C$1447,0))*$E207*$F207)+(AN$132*INDEX('Term Pricing'!$N$1268:$N$1447,MATCH('Project 3'!AN$8,'Term Pricing'!$C$1268:$C$1447,0))*$E207*(1-$F207))</f>
        <v>58148.313780878241</v>
      </c>
      <c r="AO207" s="212">
        <f ca="1">(AO$132*INDEX('Term Pricing'!$M$1268:$M$1447,MATCH('Project 3'!AO$8,'Term Pricing'!$C$1268:$C$1447,0))*$E207*$F207)+(AO$132*INDEX('Term Pricing'!$N$1268:$N$1447,MATCH('Project 3'!AO$8,'Term Pricing'!$C$1268:$C$1447,0))*$E207*(1-$F207))</f>
        <v>58835.590438229323</v>
      </c>
      <c r="AP207" s="212">
        <f ca="1">(AP$132*INDEX('Term Pricing'!$M$1268:$M$1447,MATCH('Project 3'!AP$8,'Term Pricing'!$C$1268:$C$1447,0))*$E207*$F207)+(AP$132*INDEX('Term Pricing'!$N$1268:$N$1447,MATCH('Project 3'!AP$8,'Term Pricing'!$C$1268:$C$1447,0))*$E207*(1-$F207))</f>
        <v>57586.802333916981</v>
      </c>
      <c r="AQ207" s="212">
        <f ca="1">(AQ$132*INDEX('Term Pricing'!$M$1268:$M$1447,MATCH('Project 3'!AQ$8,'Term Pricing'!$C$1268:$C$1447,0))*$E207*$F207)+(AQ$132*INDEX('Term Pricing'!$N$1268:$N$1447,MATCH('Project 3'!AQ$8,'Term Pricing'!$C$1268:$C$1447,0))*$E207*(1-$F207))</f>
        <v>54523.746877087309</v>
      </c>
      <c r="AR207" s="212">
        <f ca="1">(AR$132*INDEX('Term Pricing'!$M$1268:$M$1447,MATCH('Project 3'!AR$8,'Term Pricing'!$C$1268:$C$1447,0))*$E207*$F207)+(AR$132*INDEX('Term Pricing'!$N$1268:$N$1447,MATCH('Project 3'!AR$8,'Term Pricing'!$C$1268:$C$1447,0))*$E207*(1-$F207))</f>
        <v>55099.752175015245</v>
      </c>
      <c r="AS207" s="212">
        <f ca="1">(AS$132*INDEX('Term Pricing'!$M$1268:$M$1447,MATCH('Project 3'!AS$8,'Term Pricing'!$C$1268:$C$1447,0))*$E207*$F207)+(AS$132*INDEX('Term Pricing'!$N$1268:$N$1447,MATCH('Project 3'!AS$8,'Term Pricing'!$C$1268:$C$1447,0))*$E207*(1-$F207))</f>
        <v>52125.842758733881</v>
      </c>
      <c r="AT207" s="212">
        <f ca="1">(AT$132*INDEX('Term Pricing'!$M$1268:$M$1447,MATCH('Project 3'!AT$8,'Term Pricing'!$C$1268:$C$1447,0))*$E207*$F207)+(AT$132*INDEX('Term Pricing'!$N$1268:$N$1447,MATCH('Project 3'!AT$8,'Term Pricing'!$C$1268:$C$1447,0))*$E207*(1-$F207))</f>
        <v>52632.961395203834</v>
      </c>
      <c r="AU207" s="212">
        <f ca="1">(AU$132*INDEX('Term Pricing'!$M$1268:$M$1447,MATCH('Project 3'!AU$8,'Term Pricing'!$C$1268:$C$1447,0))*$E207*$F207)+(AU$132*INDEX('Term Pricing'!$N$1268:$N$1447,MATCH('Project 3'!AU$8,'Term Pricing'!$C$1268:$C$1447,0))*$E207*(1-$F207))</f>
        <v>51409.396158272728</v>
      </c>
      <c r="AV207" s="212">
        <f ca="1">(AV$132*INDEX('Term Pricing'!$M$1268:$M$1447,MATCH('Project 3'!AV$8,'Term Pricing'!$C$1268:$C$1447,0))*$E207*$F207)+(AV$132*INDEX('Term Pricing'!$N$1268:$N$1447,MATCH('Project 3'!AV$8,'Term Pricing'!$C$1268:$C$1447,0))*$E207*(1-$F207))</f>
        <v>45336.081488901349</v>
      </c>
      <c r="AW207" s="212">
        <f ca="1">(AW$132*INDEX('Term Pricing'!$M$1268:$M$1447,MATCH('Project 3'!AW$8,'Term Pricing'!$C$1268:$C$1447,0))*$E207*$F207)+(AW$132*INDEX('Term Pricing'!$N$1268:$N$1447,MATCH('Project 3'!AW$8,'Term Pricing'!$C$1268:$C$1447,0))*$E207*(1-$F207))</f>
        <v>48986.14353829874</v>
      </c>
      <c r="AX207" s="212">
        <f ca="1">(AX$132*INDEX('Term Pricing'!$M$1268:$M$1447,MATCH('Project 3'!AX$8,'Term Pricing'!$C$1268:$C$1447,0))*$E207*$F207)+(AX$132*INDEX('Term Pricing'!$N$1268:$N$1447,MATCH('Project 3'!AX$8,'Term Pricing'!$C$1268:$C$1447,0))*$E207*(1-$F207))</f>
        <v>77077.507426138938</v>
      </c>
      <c r="AY207" s="212">
        <f ca="1">(AY$132*INDEX('Term Pricing'!$M$1268:$M$1447,MATCH('Project 3'!AY$8,'Term Pricing'!$C$1268:$C$1447,0))*$E207*$F207)+(AY$132*INDEX('Term Pricing'!$N$1268:$N$1447,MATCH('Project 3'!AY$8,'Term Pricing'!$C$1268:$C$1447,0))*$E207*(1-$F207))</f>
        <v>77666.675999506391</v>
      </c>
      <c r="AZ207" s="212">
        <f ca="1">(AZ$132*INDEX('Term Pricing'!$M$1268:$M$1447,MATCH('Project 3'!AZ$8,'Term Pricing'!$C$1268:$C$1447,0))*$E207*$F207)+(AZ$132*INDEX('Term Pricing'!$N$1268:$N$1447,MATCH('Project 3'!AZ$8,'Term Pricing'!$C$1268:$C$1447,0))*$E207*(1-$F207))</f>
        <v>73262.450100975577</v>
      </c>
      <c r="BA207" s="212">
        <f ca="1">(BA$132*INDEX('Term Pricing'!$M$1268:$M$1447,MATCH('Project 3'!BA$8,'Term Pricing'!$C$1268:$C$1447,0))*$E207*$F207)+(BA$132*INDEX('Term Pricing'!$N$1268:$N$1447,MATCH('Project 3'!BA$8,'Term Pricing'!$C$1268:$C$1447,0))*$E207*(1-$F207))</f>
        <v>73761.476757904689</v>
      </c>
      <c r="BB207" s="212">
        <f ca="1">(BB$132*INDEX('Term Pricing'!$M$1268:$M$1447,MATCH('Project 3'!BB$8,'Term Pricing'!$C$1268:$C$1447,0))*$E207*$F207)+(BB$132*INDEX('Term Pricing'!$N$1268:$N$1447,MATCH('Project 3'!BB$8,'Term Pricing'!$C$1268:$C$1447,0))*$E207*(1-$F207))</f>
        <v>71891.741975642857</v>
      </c>
      <c r="BC207" s="212">
        <f ca="1">(BC$132*INDEX('Term Pricing'!$M$1268:$M$1447,MATCH('Project 3'!BC$8,'Term Pricing'!$C$1268:$C$1447,0))*$E207*$F207)+(BC$132*INDEX('Term Pricing'!$N$1268:$N$1447,MATCH('Project 3'!BC$8,'Term Pricing'!$C$1268:$C$1447,0))*$E207*(1-$F207))</f>
        <v>67936.839565965565</v>
      </c>
      <c r="BD207" s="212">
        <f ca="1">(BD$132*INDEX('Term Pricing'!$M$1268:$M$1447,MATCH('Project 3'!BD$8,'Term Pricing'!$C$1268:$C$1447,0))*$E207*$F207)+(BD$132*INDEX('Term Pricing'!$N$1268:$N$1447,MATCH('Project 3'!BD$8,'Term Pricing'!$C$1268:$C$1447,0))*$E207*(1-$F207))</f>
        <v>68530.815262611199</v>
      </c>
      <c r="BE207" s="212">
        <f ca="1">(BE$132*INDEX('Term Pricing'!$M$1268:$M$1447,MATCH('Project 3'!BE$8,'Term Pricing'!$C$1268:$C$1447,0))*$E207*$F207)+(BE$132*INDEX('Term Pricing'!$N$1268:$N$1447,MATCH('Project 3'!BE$8,'Term Pricing'!$C$1268:$C$1447,0))*$E207*(1-$F207))</f>
        <v>64723.372833602945</v>
      </c>
      <c r="BF207" s="212">
        <f ca="1">(BF$132*INDEX('Term Pricing'!$M$1268:$M$1447,MATCH('Project 3'!BF$8,'Term Pricing'!$C$1268:$C$1447,0))*$E207*$F207)+(BF$132*INDEX('Term Pricing'!$N$1268:$N$1447,MATCH('Project 3'!BF$8,'Term Pricing'!$C$1268:$C$1447,0))*$E207*(1-$F207))</f>
        <v>65252.196372688923</v>
      </c>
      <c r="BG207" s="212">
        <f ca="1">(BG$132*INDEX('Term Pricing'!$M$1268:$M$1447,MATCH('Project 3'!BG$8,'Term Pricing'!$C$1268:$C$1447,0))*$E207*$F207)+(BG$132*INDEX('Term Pricing'!$N$1268:$N$1447,MATCH('Project 3'!BG$8,'Term Pricing'!$C$1268:$C$1447,0))*$E207*(1-$F207))</f>
        <v>63645.686130625043</v>
      </c>
      <c r="BH207" s="212">
        <f ca="1">(BH$132*INDEX('Term Pricing'!$M$1268:$M$1447,MATCH('Project 3'!BH$8,'Term Pricing'!$C$1268:$C$1447,0))*$E207*$F207)+(BH$132*INDEX('Term Pricing'!$N$1268:$N$1447,MATCH('Project 3'!BH$8,'Term Pricing'!$C$1268:$C$1447,0))*$E207*(1-$F207))</f>
        <v>58057.979025571651</v>
      </c>
      <c r="BI207" s="212">
        <f ca="1">(BI$132*INDEX('Term Pricing'!$M$1268:$M$1447,MATCH('Project 3'!BI$8,'Term Pricing'!$C$1268:$C$1447,0))*$E207*$F207)+(BI$132*INDEX('Term Pricing'!$N$1268:$N$1447,MATCH('Project 3'!BI$8,'Term Pricing'!$C$1268:$C$1447,0))*$E207*(1-$F207))</f>
        <v>60501.712832704754</v>
      </c>
      <c r="BJ207" s="212">
        <f ca="1">(BJ$132*INDEX('Term Pricing'!$M$1268:$M$1447,MATCH('Project 3'!BJ$8,'Term Pricing'!$C$1268:$C$1447,0))*$E207*$F207)+(BJ$132*INDEX('Term Pricing'!$N$1268:$N$1447,MATCH('Project 3'!BJ$8,'Term Pricing'!$C$1268:$C$1447,0))*$E207*(1-$F207))</f>
        <v>57063.374253826601</v>
      </c>
      <c r="BK207" s="212">
        <f ca="1">(BK$132*INDEX('Term Pricing'!$M$1268:$M$1447,MATCH('Project 3'!BK$8,'Term Pricing'!$C$1268:$C$1447,0))*$E207*$F207)+(BK$132*INDEX('Term Pricing'!$N$1268:$N$1447,MATCH('Project 3'!BK$8,'Term Pricing'!$C$1268:$C$1447,0))*$E207*(1-$F207))</f>
        <v>57453.847233697517</v>
      </c>
      <c r="BL207" s="212">
        <f ca="1">(BL$132*INDEX('Term Pricing'!$M$1268:$M$1447,MATCH('Project 3'!BL$8,'Term Pricing'!$C$1268:$C$1447,0))*$E207*$F207)+(BL$132*INDEX('Term Pricing'!$N$1268:$N$1447,MATCH('Project 3'!BL$8,'Term Pricing'!$C$1268:$C$1447,0))*$E207*(1-$F207))</f>
        <v>54161.899287977874</v>
      </c>
      <c r="BM207" s="212">
        <f ca="1">(BM$132*INDEX('Term Pricing'!$M$1268:$M$1447,MATCH('Project 3'!BM$8,'Term Pricing'!$C$1268:$C$1447,0))*$E207*$F207)+(BM$132*INDEX('Term Pricing'!$N$1268:$N$1447,MATCH('Project 3'!BM$8,'Term Pricing'!$C$1268:$C$1447,0))*$E207*(1-$F207))</f>
        <v>54506.288592329445</v>
      </c>
      <c r="BN207" s="212">
        <f ca="1">(BN$132*INDEX('Term Pricing'!$M$1268:$M$1447,MATCH('Project 3'!BN$8,'Term Pricing'!$C$1268:$C$1447,0))*$E207*$F207)+(BN$132*INDEX('Term Pricing'!$N$1268:$N$1447,MATCH('Project 3'!BN$8,'Term Pricing'!$C$1268:$C$1447,0))*$E207*(1-$F207))</f>
        <v>53071.235823409676</v>
      </c>
      <c r="BO207" s="212">
        <f ca="1">(BO$132*INDEX('Term Pricing'!$M$1268:$M$1447,MATCH('Project 3'!BO$8,'Term Pricing'!$C$1268:$C$1447,0))*$E207*$F207)+(BO$132*INDEX('Term Pricing'!$N$1268:$N$1447,MATCH('Project 3'!BO$8,'Term Pricing'!$C$1268:$C$1447,0))*$E207*(1-$F207))</f>
        <v>49995.971401606686</v>
      </c>
      <c r="BP207" s="212">
        <f ca="1">(BP$132*INDEX('Term Pricing'!$M$1268:$M$1447,MATCH('Project 3'!BP$8,'Term Pricing'!$C$1268:$C$1447,0))*$E207*$F207)+(BP$132*INDEX('Term Pricing'!$N$1268:$N$1447,MATCH('Project 3'!BP$8,'Term Pricing'!$C$1268:$C$1447,0))*$E207*(1-$F207))</f>
        <v>50280.414963363415</v>
      </c>
      <c r="BQ207" s="212">
        <f ca="1">(BQ$132*INDEX('Term Pricing'!$M$1268:$M$1447,MATCH('Project 3'!BQ$8,'Term Pricing'!$C$1268:$C$1447,0))*$E207*$F207)+(BQ$132*INDEX('Term Pricing'!$N$1268:$N$1447,MATCH('Project 3'!BQ$8,'Term Pricing'!$C$1268:$C$1447,0))*$E207*(1-$F207))</f>
        <v>47347.015214143299</v>
      </c>
      <c r="BR207" s="212">
        <f ca="1">(BR$132*INDEX('Term Pricing'!$M$1268:$M$1447,MATCH('Project 3'!BR$8,'Term Pricing'!$C$1268:$C$1447,0))*$E207*$F207)+(BR$132*INDEX('Term Pricing'!$N$1268:$N$1447,MATCH('Project 3'!BR$8,'Term Pricing'!$C$1268:$C$1447,0))*$E207*(1-$F207))</f>
        <v>48211.199999999997</v>
      </c>
      <c r="BS207" s="212">
        <f ca="1">(BS$132*INDEX('Term Pricing'!$M$1268:$M$1447,MATCH('Project 3'!BS$8,'Term Pricing'!$C$1268:$C$1447,0))*$E207*$F207)+(BS$132*INDEX('Term Pricing'!$N$1268:$N$1447,MATCH('Project 3'!BS$8,'Term Pricing'!$C$1268:$C$1447,0))*$E207*(1-$F207))</f>
        <v>48211.199999999997</v>
      </c>
      <c r="BT207" s="212">
        <f ca="1">(BT$132*INDEX('Term Pricing'!$M$1268:$M$1447,MATCH('Project 3'!BT$8,'Term Pricing'!$C$1268:$C$1447,0))*$E207*$F207)+(BT$132*INDEX('Term Pricing'!$N$1268:$N$1447,MATCH('Project 3'!BT$8,'Term Pricing'!$C$1268:$C$1447,0))*$E207*(1-$F207))</f>
        <v>43545.599999999999</v>
      </c>
      <c r="BU207" s="212">
        <f ca="1">(BU$132*INDEX('Term Pricing'!$M$1268:$M$1447,MATCH('Project 3'!BU$8,'Term Pricing'!$C$1268:$C$1447,0))*$E207*$F207)+(BU$132*INDEX('Term Pricing'!$N$1268:$N$1447,MATCH('Project 3'!BU$8,'Term Pricing'!$C$1268:$C$1447,0))*$E207*(1-$F207))</f>
        <v>48211.199999999997</v>
      </c>
      <c r="BV207" s="212">
        <f ca="1">(BV$132*INDEX('Term Pricing'!$M$1268:$M$1447,MATCH('Project 3'!BV$8,'Term Pricing'!$C$1268:$C$1447,0))*$E207*$F207)+(BV$132*INDEX('Term Pricing'!$N$1268:$N$1447,MATCH('Project 3'!BV$8,'Term Pricing'!$C$1268:$C$1447,0))*$E207*(1-$F207))</f>
        <v>46656</v>
      </c>
      <c r="BW207" s="212">
        <f ca="1">(BW$132*INDEX('Term Pricing'!$M$1268:$M$1447,MATCH('Project 3'!BW$8,'Term Pricing'!$C$1268:$C$1447,0))*$E207*$F207)+(BW$132*INDEX('Term Pricing'!$N$1268:$N$1447,MATCH('Project 3'!BW$8,'Term Pricing'!$C$1268:$C$1447,0))*$E207*(1-$F207))</f>
        <v>48211.199999999997</v>
      </c>
      <c r="BX207" s="212">
        <f ca="1">(BX$132*INDEX('Term Pricing'!$M$1268:$M$1447,MATCH('Project 3'!BX$8,'Term Pricing'!$C$1268:$C$1447,0))*$E207*$F207)+(BX$132*INDEX('Term Pricing'!$N$1268:$N$1447,MATCH('Project 3'!BX$8,'Term Pricing'!$C$1268:$C$1447,0))*$E207*(1-$F207))</f>
        <v>46656</v>
      </c>
      <c r="BY207" s="212">
        <f ca="1">(BY$132*INDEX('Term Pricing'!$M$1268:$M$1447,MATCH('Project 3'!BY$8,'Term Pricing'!$C$1268:$C$1447,0))*$E207*$F207)+(BY$132*INDEX('Term Pricing'!$N$1268:$N$1447,MATCH('Project 3'!BY$8,'Term Pricing'!$C$1268:$C$1447,0))*$E207*(1-$F207))</f>
        <v>48211.199999999997</v>
      </c>
      <c r="BZ207" s="212">
        <f ca="1">(BZ$132*INDEX('Term Pricing'!$M$1268:$M$1447,MATCH('Project 3'!BZ$8,'Term Pricing'!$C$1268:$C$1447,0))*$E207*$F207)+(BZ$132*INDEX('Term Pricing'!$N$1268:$N$1447,MATCH('Project 3'!BZ$8,'Term Pricing'!$C$1268:$C$1447,0))*$E207*(1-$F207))</f>
        <v>48211.199999999997</v>
      </c>
      <c r="CA207" s="212">
        <f ca="1">(CA$132*INDEX('Term Pricing'!$M$1268:$M$1447,MATCH('Project 3'!CA$8,'Term Pricing'!$C$1268:$C$1447,0))*$E207*$F207)+(CA$132*INDEX('Term Pricing'!$N$1268:$N$1447,MATCH('Project 3'!CA$8,'Term Pricing'!$C$1268:$C$1447,0))*$E207*(1-$F207))</f>
        <v>46656</v>
      </c>
      <c r="CB207" s="212">
        <f ca="1">(CB$132*INDEX('Term Pricing'!$M$1268:$M$1447,MATCH('Project 3'!CB$8,'Term Pricing'!$C$1268:$C$1447,0))*$E207*$F207)+(CB$132*INDEX('Term Pricing'!$N$1268:$N$1447,MATCH('Project 3'!CB$8,'Term Pricing'!$C$1268:$C$1447,0))*$E207*(1-$F207))</f>
        <v>48211.199999999997</v>
      </c>
      <c r="CC207" s="212">
        <f ca="1">(CC$132*INDEX('Term Pricing'!$M$1268:$M$1447,MATCH('Project 3'!CC$8,'Term Pricing'!$C$1268:$C$1447,0))*$E207*$F207)+(CC$132*INDEX('Term Pricing'!$N$1268:$N$1447,MATCH('Project 3'!CC$8,'Term Pricing'!$C$1268:$C$1447,0))*$E207*(1-$F207))</f>
        <v>46656</v>
      </c>
      <c r="CD207" s="212">
        <f ca="1">(CD$132*INDEX('Term Pricing'!$M$1268:$M$1447,MATCH('Project 3'!CD$8,'Term Pricing'!$C$1268:$C$1447,0))*$E207*$F207)+(CD$132*INDEX('Term Pricing'!$N$1268:$N$1447,MATCH('Project 3'!CD$8,'Term Pricing'!$C$1268:$C$1447,0))*$E207*(1-$F207))</f>
        <v>48211.199999999997</v>
      </c>
      <c r="CE207" s="212">
        <f ca="1">(CE$132*INDEX('Term Pricing'!$M$1268:$M$1447,MATCH('Project 3'!CE$8,'Term Pricing'!$C$1268:$C$1447,0))*$E207*$F207)+(CE$132*INDEX('Term Pricing'!$N$1268:$N$1447,MATCH('Project 3'!CE$8,'Term Pricing'!$C$1268:$C$1447,0))*$E207*(1-$F207))</f>
        <v>48211.199999999997</v>
      </c>
      <c r="CF207" s="212">
        <f ca="1">(CF$132*INDEX('Term Pricing'!$M$1268:$M$1447,MATCH('Project 3'!CF$8,'Term Pricing'!$C$1268:$C$1447,0))*$E207*$F207)+(CF$132*INDEX('Term Pricing'!$N$1268:$N$1447,MATCH('Project 3'!CF$8,'Term Pricing'!$C$1268:$C$1447,0))*$E207*(1-$F207))</f>
        <v>43545.599999999999</v>
      </c>
      <c r="CG207" s="212">
        <f ca="1">(CG$132*INDEX('Term Pricing'!$M$1268:$M$1447,MATCH('Project 3'!CG$8,'Term Pricing'!$C$1268:$C$1447,0))*$E207*$F207)+(CG$132*INDEX('Term Pricing'!$N$1268:$N$1447,MATCH('Project 3'!CG$8,'Term Pricing'!$C$1268:$C$1447,0))*$E207*(1-$F207))</f>
        <v>48211.199999999997</v>
      </c>
      <c r="CH207" s="212">
        <f ca="1">(CH$132*INDEX('Term Pricing'!$M$1268:$M$1447,MATCH('Project 3'!CH$8,'Term Pricing'!$C$1268:$C$1447,0))*$E207*$F207)+(CH$132*INDEX('Term Pricing'!$N$1268:$N$1447,MATCH('Project 3'!CH$8,'Term Pricing'!$C$1268:$C$1447,0))*$E207*(1-$F207))</f>
        <v>46656</v>
      </c>
      <c r="CI207" s="212">
        <f ca="1">(CI$132*INDEX('Term Pricing'!$M$1268:$M$1447,MATCH('Project 3'!CI$8,'Term Pricing'!$C$1268:$C$1447,0))*$E207*$F207)+(CI$132*INDEX('Term Pricing'!$N$1268:$N$1447,MATCH('Project 3'!CI$8,'Term Pricing'!$C$1268:$C$1447,0))*$E207*(1-$F207))</f>
        <v>48211.199999999997</v>
      </c>
      <c r="CJ207" s="212">
        <f ca="1">(CJ$132*INDEX('Term Pricing'!$M$1268:$M$1447,MATCH('Project 3'!CJ$8,'Term Pricing'!$C$1268:$C$1447,0))*$E207*$F207)+(CJ$132*INDEX('Term Pricing'!$N$1268:$N$1447,MATCH('Project 3'!CJ$8,'Term Pricing'!$C$1268:$C$1447,0))*$E207*(1-$F207))</f>
        <v>46656</v>
      </c>
      <c r="CK207" s="212">
        <f ca="1">(CK$132*INDEX('Term Pricing'!$M$1268:$M$1447,MATCH('Project 3'!CK$8,'Term Pricing'!$C$1268:$C$1447,0))*$E207*$F207)+(CK$132*INDEX('Term Pricing'!$N$1268:$N$1447,MATCH('Project 3'!CK$8,'Term Pricing'!$C$1268:$C$1447,0))*$E207*(1-$F207))</f>
        <v>48211.199999999997</v>
      </c>
      <c r="CL207" s="212">
        <f ca="1">(CL$132*INDEX('Term Pricing'!$M$1268:$M$1447,MATCH('Project 3'!CL$8,'Term Pricing'!$C$1268:$C$1447,0))*$E207*$F207)+(CL$132*INDEX('Term Pricing'!$N$1268:$N$1447,MATCH('Project 3'!CL$8,'Term Pricing'!$C$1268:$C$1447,0))*$E207*(1-$F207))</f>
        <v>48211.199999999997</v>
      </c>
      <c r="CM207" s="212">
        <f ca="1">(CM$132*INDEX('Term Pricing'!$M$1268:$M$1447,MATCH('Project 3'!CM$8,'Term Pricing'!$C$1268:$C$1447,0))*$E207*$F207)+(CM$132*INDEX('Term Pricing'!$N$1268:$N$1447,MATCH('Project 3'!CM$8,'Term Pricing'!$C$1268:$C$1447,0))*$E207*(1-$F207))</f>
        <v>46656</v>
      </c>
      <c r="CN207" s="212">
        <f ca="1">(CN$132*INDEX('Term Pricing'!$M$1268:$M$1447,MATCH('Project 3'!CN$8,'Term Pricing'!$C$1268:$C$1447,0))*$E207*$F207)+(CN$132*INDEX('Term Pricing'!$N$1268:$N$1447,MATCH('Project 3'!CN$8,'Term Pricing'!$C$1268:$C$1447,0))*$E207*(1-$F207))</f>
        <v>48211.199999999997</v>
      </c>
      <c r="CO207" s="212">
        <f ca="1">(CO$132*INDEX('Term Pricing'!$M$1268:$M$1447,MATCH('Project 3'!CO$8,'Term Pricing'!$C$1268:$C$1447,0))*$E207*$F207)+(CO$132*INDEX('Term Pricing'!$N$1268:$N$1447,MATCH('Project 3'!CO$8,'Term Pricing'!$C$1268:$C$1447,0))*$E207*(1-$F207))</f>
        <v>46656</v>
      </c>
      <c r="CP207" s="212">
        <f ca="1">(CP$132*INDEX('Term Pricing'!$M$1268:$M$1447,MATCH('Project 3'!CP$8,'Term Pricing'!$C$1268:$C$1447,0))*$E207*$F207)+(CP$132*INDEX('Term Pricing'!$N$1268:$N$1447,MATCH('Project 3'!CP$8,'Term Pricing'!$C$1268:$C$1447,0))*$E207*(1-$F207))</f>
        <v>48211.199999999997</v>
      </c>
      <c r="CQ207" s="212">
        <f ca="1">(CQ$132*INDEX('Term Pricing'!$M$1268:$M$1447,MATCH('Project 3'!CQ$8,'Term Pricing'!$C$1268:$C$1447,0))*$E207*$F207)+(CQ$132*INDEX('Term Pricing'!$N$1268:$N$1447,MATCH('Project 3'!CQ$8,'Term Pricing'!$C$1268:$C$1447,0))*$E207*(1-$F207))</f>
        <v>48211.199999999997</v>
      </c>
      <c r="CR207" s="212">
        <f ca="1">(CR$132*INDEX('Term Pricing'!$M$1268:$M$1447,MATCH('Project 3'!CR$8,'Term Pricing'!$C$1268:$C$1447,0))*$E207*$F207)+(CR$132*INDEX('Term Pricing'!$N$1268:$N$1447,MATCH('Project 3'!CR$8,'Term Pricing'!$C$1268:$C$1447,0))*$E207*(1-$F207))</f>
        <v>43545.599999999999</v>
      </c>
      <c r="CS207" s="212">
        <f ca="1">(CS$132*INDEX('Term Pricing'!$M$1268:$M$1447,MATCH('Project 3'!CS$8,'Term Pricing'!$C$1268:$C$1447,0))*$E207*$F207)+(CS$132*INDEX('Term Pricing'!$N$1268:$N$1447,MATCH('Project 3'!CS$8,'Term Pricing'!$C$1268:$C$1447,0))*$E207*(1-$F207))</f>
        <v>48211.199999999997</v>
      </c>
      <c r="CT207" s="212">
        <f ca="1">(CT$132*INDEX('Term Pricing'!$M$1268:$M$1447,MATCH('Project 3'!CT$8,'Term Pricing'!$C$1268:$C$1447,0))*$E207*$F207)+(CT$132*INDEX('Term Pricing'!$N$1268:$N$1447,MATCH('Project 3'!CT$8,'Term Pricing'!$C$1268:$C$1447,0))*$E207*(1-$F207))</f>
        <v>46656</v>
      </c>
      <c r="CU207" s="212">
        <f ca="1">(CU$132*INDEX('Term Pricing'!$M$1268:$M$1447,MATCH('Project 3'!CU$8,'Term Pricing'!$C$1268:$C$1447,0))*$E207*$F207)+(CU$132*INDEX('Term Pricing'!$N$1268:$N$1447,MATCH('Project 3'!CU$8,'Term Pricing'!$C$1268:$C$1447,0))*$E207*(1-$F207))</f>
        <v>48211.199999999997</v>
      </c>
      <c r="CV207" s="212">
        <f ca="1">(CV$132*INDEX('Term Pricing'!$M$1268:$M$1447,MATCH('Project 3'!CV$8,'Term Pricing'!$C$1268:$C$1447,0))*$E207*$F207)+(CV$132*INDEX('Term Pricing'!$N$1268:$N$1447,MATCH('Project 3'!CV$8,'Term Pricing'!$C$1268:$C$1447,0))*$E207*(1-$F207))</f>
        <v>46656</v>
      </c>
      <c r="CW207" s="212">
        <f ca="1">(CW$132*INDEX('Term Pricing'!$M$1268:$M$1447,MATCH('Project 3'!CW$8,'Term Pricing'!$C$1268:$C$1447,0))*$E207*$F207)+(CW$132*INDEX('Term Pricing'!$N$1268:$N$1447,MATCH('Project 3'!CW$8,'Term Pricing'!$C$1268:$C$1447,0))*$E207*(1-$F207))</f>
        <v>48211.199999999997</v>
      </c>
      <c r="CX207" s="212">
        <f ca="1">(CX$132*INDEX('Term Pricing'!$M$1268:$M$1447,MATCH('Project 3'!CX$8,'Term Pricing'!$C$1268:$C$1447,0))*$E207*$F207)+(CX$132*INDEX('Term Pricing'!$N$1268:$N$1447,MATCH('Project 3'!CX$8,'Term Pricing'!$C$1268:$C$1447,0))*$E207*(1-$F207))</f>
        <v>48211.199999999997</v>
      </c>
      <c r="CY207" s="212">
        <f ca="1">(CY$132*INDEX('Term Pricing'!$M$1268:$M$1447,MATCH('Project 3'!CY$8,'Term Pricing'!$C$1268:$C$1447,0))*$E207*$F207)+(CY$132*INDEX('Term Pricing'!$N$1268:$N$1447,MATCH('Project 3'!CY$8,'Term Pricing'!$C$1268:$C$1447,0))*$E207*(1-$F207))</f>
        <v>46656</v>
      </c>
      <c r="CZ207" s="212">
        <f ca="1">(CZ$132*INDEX('Term Pricing'!$M$1268:$M$1447,MATCH('Project 3'!CZ$8,'Term Pricing'!$C$1268:$C$1447,0))*$E207*$F207)+(CZ$132*INDEX('Term Pricing'!$N$1268:$N$1447,MATCH('Project 3'!CZ$8,'Term Pricing'!$C$1268:$C$1447,0))*$E207*(1-$F207))</f>
        <v>48211.199999999997</v>
      </c>
      <c r="DA207" s="212">
        <f ca="1">(DA$132*INDEX('Term Pricing'!$M$1268:$M$1447,MATCH('Project 3'!DA$8,'Term Pricing'!$C$1268:$C$1447,0))*$E207*$F207)+(DA$132*INDEX('Term Pricing'!$N$1268:$N$1447,MATCH('Project 3'!DA$8,'Term Pricing'!$C$1268:$C$1447,0))*$E207*(1-$F207))</f>
        <v>46656</v>
      </c>
      <c r="DB207" s="212">
        <f ca="1">(DB$132*INDEX('Term Pricing'!$M$1268:$M$1447,MATCH('Project 3'!DB$8,'Term Pricing'!$C$1268:$C$1447,0))*$E207*$F207)+(DB$132*INDEX('Term Pricing'!$N$1268:$N$1447,MATCH('Project 3'!DB$8,'Term Pricing'!$C$1268:$C$1447,0))*$E207*(1-$F207))</f>
        <v>48211.199999999997</v>
      </c>
    </row>
    <row r="208" spans="1:106">
      <c r="A208" s="151"/>
      <c r="C208" s="34" t="s">
        <v>264</v>
      </c>
      <c r="E208" s="70">
        <f>Inputs!H140</f>
        <v>0.2</v>
      </c>
      <c r="F208" s="70">
        <f>Inputs!K140</f>
        <v>0.8</v>
      </c>
      <c r="G208" s="54" t="s">
        <v>83</v>
      </c>
      <c r="H208" s="272">
        <f ca="1">IFERROR(SUM($J208:$DB208)/(SUM($J$132:$DB$132)*E208),0)</f>
        <v>4.2191173922487435</v>
      </c>
      <c r="I208" s="29"/>
      <c r="J208" s="212">
        <f ca="1">(J$132*INDEX('Term Pricing'!$M$1453:$M$1632,MATCH('Project 3'!J$8,'Term Pricing'!$C$1453:$C$1632,0))*$E208*$F208)+(J$132*INDEX('Term Pricing'!$N$1453:$N$1632,MATCH('Project 3'!J$8,'Term Pricing'!$C$1453:$C$1632,0))*$E208*(1-$F208))</f>
        <v>0</v>
      </c>
      <c r="K208" s="212">
        <f ca="1">(K$132*INDEX('Term Pricing'!$M$1453:$M$1632,MATCH('Project 3'!K$8,'Term Pricing'!$C$1453:$C$1632,0))*$E208*$F208)+(K$132*INDEX('Term Pricing'!$N$1453:$N$1632,MATCH('Project 3'!K$8,'Term Pricing'!$C$1453:$C$1632,0))*$E208*(1-$F208))</f>
        <v>0</v>
      </c>
      <c r="L208" s="212">
        <f ca="1">(L$132*INDEX('Term Pricing'!$M$1453:$M$1632,MATCH('Project 3'!L$8,'Term Pricing'!$C$1453:$C$1632,0))*$E208*$F208)+(L$132*INDEX('Term Pricing'!$N$1453:$N$1632,MATCH('Project 3'!L$8,'Term Pricing'!$C$1453:$C$1632,0))*$E208*(1-$F208))</f>
        <v>0</v>
      </c>
      <c r="M208" s="212">
        <f ca="1">(M$132*INDEX('Term Pricing'!$M$1453:$M$1632,MATCH('Project 3'!M$8,'Term Pricing'!$C$1453:$C$1632,0))*$E208*$F208)+(M$132*INDEX('Term Pricing'!$N$1453:$N$1632,MATCH('Project 3'!M$8,'Term Pricing'!$C$1453:$C$1632,0))*$E208*(1-$F208))</f>
        <v>0</v>
      </c>
      <c r="N208" s="212">
        <f ca="1">(N$132*INDEX('Term Pricing'!$M$1453:$M$1632,MATCH('Project 3'!N$8,'Term Pricing'!$C$1453:$C$1632,0))*$E208*$F208)+(N$132*INDEX('Term Pricing'!$N$1453:$N$1632,MATCH('Project 3'!N$8,'Term Pricing'!$C$1453:$C$1632,0))*$E208*(1-$F208))</f>
        <v>59328.437138231187</v>
      </c>
      <c r="O208" s="212">
        <f ca="1">(O$132*INDEX('Term Pricing'!$M$1453:$M$1632,MATCH('Project 3'!O$8,'Term Pricing'!$C$1453:$C$1632,0))*$E208*$F208)+(O$132*INDEX('Term Pricing'!$N$1453:$N$1632,MATCH('Project 3'!O$8,'Term Pricing'!$C$1453:$C$1632,0))*$E208*(1-$F208))</f>
        <v>60554.356118735152</v>
      </c>
      <c r="P208" s="212">
        <f ca="1">(P$132*INDEX('Term Pricing'!$M$1453:$M$1632,MATCH('Project 3'!P$8,'Term Pricing'!$C$1453:$C$1632,0))*$E208*$F208)+(P$132*INDEX('Term Pricing'!$N$1453:$N$1632,MATCH('Project 3'!P$8,'Term Pricing'!$C$1453:$C$1632,0))*$E208*(1-$F208))</f>
        <v>57858.44694709684</v>
      </c>
      <c r="Q208" s="212">
        <f ca="1">(Q$132*INDEX('Term Pricing'!$M$1453:$M$1632,MATCH('Project 3'!Q$8,'Term Pricing'!$C$1453:$C$1632,0))*$E208*$F208)+(Q$132*INDEX('Term Pricing'!$N$1453:$N$1632,MATCH('Project 3'!Q$8,'Term Pricing'!$C$1453:$C$1632,0))*$E208*(1-$F208))</f>
        <v>59005.001227937748</v>
      </c>
      <c r="R208" s="212">
        <f ca="1">(R$132*INDEX('Term Pricing'!$M$1453:$M$1632,MATCH('Project 3'!R$8,'Term Pricing'!$C$1453:$C$1632,0))*$E208*$F208)+(R$132*INDEX('Term Pricing'!$N$1453:$N$1632,MATCH('Project 3'!R$8,'Term Pricing'!$C$1453:$C$1632,0))*$E208*(1-$F208))</f>
        <v>58209.017521590627</v>
      </c>
      <c r="S208" s="212">
        <f ca="1">(S$132*INDEX('Term Pricing'!$M$1453:$M$1632,MATCH('Project 3'!S$8,'Term Pricing'!$C$1453:$C$1632,0))*$E208*$F208)+(S$132*INDEX('Term Pricing'!$N$1453:$N$1632,MATCH('Project 3'!S$8,'Term Pricing'!$C$1453:$C$1632,0))*$E208*(1-$F208))</f>
        <v>55548.345192046603</v>
      </c>
      <c r="T208" s="212">
        <f ca="1">(T$132*INDEX('Term Pricing'!$M$1453:$M$1632,MATCH('Project 3'!T$8,'Term Pricing'!$C$1453:$C$1632,0))*$E208*$F208)+(T$132*INDEX('Term Pricing'!$N$1453:$N$1632,MATCH('Project 3'!T$8,'Term Pricing'!$C$1453:$C$1632,0))*$E208*(1-$F208))</f>
        <v>56578.670101867618</v>
      </c>
      <c r="U208" s="212">
        <f ca="1">(U$132*INDEX('Term Pricing'!$M$1453:$M$1632,MATCH('Project 3'!U$8,'Term Pricing'!$C$1453:$C$1632,0))*$E208*$F208)+(U$132*INDEX('Term Pricing'!$N$1453:$N$1632,MATCH('Project 3'!U$8,'Term Pricing'!$C$1453:$C$1632,0))*$E208*(1-$F208))</f>
        <v>53947.753981585884</v>
      </c>
      <c r="V208" s="212">
        <f ca="1">(V$132*INDEX('Term Pricing'!$M$1453:$M$1632,MATCH('Project 3'!V$8,'Term Pricing'!$C$1453:$C$1632,0))*$E208*$F208)+(V$132*INDEX('Term Pricing'!$N$1453:$N$1632,MATCH('Project 3'!V$8,'Term Pricing'!$C$1453:$C$1632,0))*$E208*(1-$F208))</f>
        <v>54902.839363769766</v>
      </c>
      <c r="W208" s="212">
        <f ca="1">(W$132*INDEX('Term Pricing'!$M$1453:$M$1632,MATCH('Project 3'!W$8,'Term Pricing'!$C$1453:$C$1632,0))*$E208*$F208)+(W$132*INDEX('Term Pricing'!$N$1453:$N$1632,MATCH('Project 3'!W$8,'Term Pricing'!$C$1453:$C$1632,0))*$E208*(1-$F208))</f>
        <v>54050.006797465758</v>
      </c>
      <c r="X208" s="212">
        <f ca="1">(X$132*INDEX('Term Pricing'!$M$1453:$M$1632,MATCH('Project 3'!X$8,'Term Pricing'!$C$1453:$C$1632,0))*$E208*$F208)+(X$132*INDEX('Term Pricing'!$N$1453:$N$1632,MATCH('Project 3'!X$8,'Term Pricing'!$C$1453:$C$1632,0))*$E208*(1-$F208))</f>
        <v>48041.107823862912</v>
      </c>
      <c r="Y208" s="212">
        <f ca="1">(Y$132*INDEX('Term Pricing'!$M$1453:$M$1632,MATCH('Project 3'!Y$8,'Term Pricing'!$C$1453:$C$1632,0))*$E208*$F208)+(Y$132*INDEX('Term Pricing'!$N$1453:$N$1632,MATCH('Project 3'!Y$8,'Term Pricing'!$C$1453:$C$1632,0))*$E208*(1-$F208))</f>
        <v>52318.778894462259</v>
      </c>
      <c r="Z208" s="212">
        <f ca="1">(Z$132*INDEX('Term Pricing'!$M$1453:$M$1632,MATCH('Project 3'!Z$8,'Term Pricing'!$C$1453:$C$1632,0))*$E208*$F208)+(Z$132*INDEX('Term Pricing'!$N$1453:$N$1632,MATCH('Project 3'!Z$8,'Term Pricing'!$C$1453:$C$1632,0))*$E208*(1-$F208))</f>
        <v>49782.661073938696</v>
      </c>
      <c r="AA208" s="212">
        <f ca="1">(AA$132*INDEX('Term Pricing'!$M$1453:$M$1632,MATCH('Project 3'!AA$8,'Term Pricing'!$C$1453:$C$1632,0))*$E208*$F208)+(AA$132*INDEX('Term Pricing'!$N$1453:$N$1632,MATCH('Project 3'!AA$8,'Term Pricing'!$C$1453:$C$1632,0))*$E208*(1-$F208))</f>
        <v>50559.124352780345</v>
      </c>
      <c r="AB208" s="212">
        <f ca="1">(AB$132*INDEX('Term Pricing'!$M$1453:$M$1632,MATCH('Project 3'!AB$8,'Term Pricing'!$C$1453:$C$1632,0))*$E208*$F208)+(AB$132*INDEX('Term Pricing'!$N$1453:$N$1632,MATCH('Project 3'!AB$8,'Term Pricing'!$C$1453:$C$1632,0))*$E208*(1-$F208))</f>
        <v>48068.456342933197</v>
      </c>
      <c r="AC208" s="212">
        <f ca="1">(AC$132*INDEX('Term Pricing'!$M$1453:$M$1632,MATCH('Project 3'!AC$8,'Term Pricing'!$C$1453:$C$1632,0))*$E208*$F208)+(AC$132*INDEX('Term Pricing'!$N$1453:$N$1632,MATCH('Project 3'!AC$8,'Term Pricing'!$C$1453:$C$1632,0))*$E208*(1-$F208))</f>
        <v>48777.752347071357</v>
      </c>
      <c r="AD208" s="212">
        <f ca="1">(AD$132*INDEX('Term Pricing'!$M$1453:$M$1632,MATCH('Project 3'!AD$8,'Term Pricing'!$C$1453:$C$1632,0))*$E208*$F208)+(AD$132*INDEX('Term Pricing'!$N$1453:$N$1632,MATCH('Project 3'!AD$8,'Term Pricing'!$C$1453:$C$1632,0))*$E208*(1-$F208))</f>
        <v>47880.985163474033</v>
      </c>
      <c r="AE208" s="212">
        <f ca="1">(AE$132*INDEX('Term Pricing'!$M$1453:$M$1632,MATCH('Project 3'!AE$8,'Term Pricing'!$C$1453:$C$1632,0))*$E208*$F208)+(AE$132*INDEX('Term Pricing'!$N$1453:$N$1632,MATCH('Project 3'!AE$8,'Term Pricing'!$C$1453:$C$1632,0))*$E208*(1-$F208))</f>
        <v>45465.720700860911</v>
      </c>
      <c r="AF208" s="212">
        <f ca="1">(AF$132*INDEX('Term Pricing'!$M$1453:$M$1632,MATCH('Project 3'!AF$8,'Term Pricing'!$C$1453:$C$1632,0))*$E208*$F208)+(AF$132*INDEX('Term Pricing'!$N$1453:$N$1632,MATCH('Project 3'!AF$8,'Term Pricing'!$C$1453:$C$1632,0))*$E208*(1-$F208))</f>
        <v>46079.327572826449</v>
      </c>
      <c r="AG208" s="212">
        <f ca="1">(AG$132*INDEX('Term Pricing'!$M$1453:$M$1632,MATCH('Project 3'!AG$8,'Term Pricing'!$C$1453:$C$1632,0))*$E208*$F208)+(AG$132*INDEX('Term Pricing'!$N$1453:$N$1632,MATCH('Project 3'!AG$8,'Term Pricing'!$C$1453:$C$1632,0))*$E208*(1-$F208))</f>
        <v>43718.726756319047</v>
      </c>
      <c r="AH208" s="212">
        <f ca="1">(AH$132*INDEX('Term Pricing'!$M$1453:$M$1632,MATCH('Project 3'!AH$8,'Term Pricing'!$C$1453:$C$1632,0))*$E208*$F208)+(AH$132*INDEX('Term Pricing'!$N$1453:$N$1632,MATCH('Project 3'!AH$8,'Term Pricing'!$C$1453:$C$1632,0))*$E208*(1-$F208))</f>
        <v>44272.085241274108</v>
      </c>
      <c r="AI208" s="212">
        <f ca="1">(AI$132*INDEX('Term Pricing'!$M$1453:$M$1632,MATCH('Project 3'!AI$8,'Term Pricing'!$C$1453:$C$1632,0))*$E208*$F208)+(AI$132*INDEX('Term Pricing'!$N$1453:$N$1632,MATCH('Project 3'!AI$8,'Term Pricing'!$C$1453:$C$1632,0))*$E208*(1-$F208))</f>
        <v>43370.707555785426</v>
      </c>
      <c r="AJ208" s="212">
        <f ca="1">(AJ$132*INDEX('Term Pricing'!$M$1453:$M$1632,MATCH('Project 3'!AJ$8,'Term Pricing'!$C$1453:$C$1632,0))*$E208*$F208)+(AJ$132*INDEX('Term Pricing'!$N$1453:$N$1632,MATCH('Project 3'!AJ$8,'Term Pricing'!$C$1453:$C$1632,0))*$E208*(1-$F208))</f>
        <v>38448.612460897413</v>
      </c>
      <c r="AK208" s="212">
        <f ca="1">(AK$132*INDEX('Term Pricing'!$M$1453:$M$1632,MATCH('Project 3'!AK$8,'Term Pricing'!$C$1453:$C$1632,0))*$E208*$F208)+(AK$132*INDEX('Term Pricing'!$N$1453:$N$1632,MATCH('Project 3'!AK$8,'Term Pricing'!$C$1453:$C$1632,0))*$E208*(1-$F208))</f>
        <v>41766.925130941512</v>
      </c>
      <c r="AL208" s="212">
        <f ca="1">(AL$132*INDEX('Term Pricing'!$M$1453:$M$1632,MATCH('Project 3'!AL$8,'Term Pricing'!$C$1453:$C$1632,0))*$E208*$F208)+(AL$132*INDEX('Term Pricing'!$N$1453:$N$1632,MATCH('Project 3'!AL$8,'Term Pricing'!$C$1453:$C$1632,0))*$E208*(1-$F208))</f>
        <v>39646.249132922982</v>
      </c>
      <c r="AM208" s="212">
        <f ca="1">(AM$132*INDEX('Term Pricing'!$M$1453:$M$1632,MATCH('Project 3'!AM$8,'Term Pricing'!$C$1453:$C$1632,0))*$E208*$F208)+(AM$132*INDEX('Term Pricing'!$N$1453:$N$1632,MATCH('Project 3'!AM$8,'Term Pricing'!$C$1453:$C$1632,0))*$E208*(1-$F208))</f>
        <v>40171.315255111258</v>
      </c>
      <c r="AN208" s="212">
        <f ca="1">(AN$132*INDEX('Term Pricing'!$M$1453:$M$1632,MATCH('Project 3'!AN$8,'Term Pricing'!$C$1453:$C$1632,0))*$E208*$F208)+(AN$132*INDEX('Term Pricing'!$N$1453:$N$1632,MATCH('Project 3'!AN$8,'Term Pricing'!$C$1453:$C$1632,0))*$E208*(1-$F208))</f>
        <v>38107.83243519297</v>
      </c>
      <c r="AO208" s="212">
        <f ca="1">(AO$132*INDEX('Term Pricing'!$M$1453:$M$1632,MATCH('Project 3'!AO$8,'Term Pricing'!$C$1453:$C$1632,0))*$E208*$F208)+(AO$132*INDEX('Term Pricing'!$N$1453:$N$1632,MATCH('Project 3'!AO$8,'Term Pricing'!$C$1453:$C$1632,0))*$E208*(1-$F208))</f>
        <v>38588.703132956623</v>
      </c>
      <c r="AP208" s="212">
        <f ca="1">(AP$132*INDEX('Term Pricing'!$M$1453:$M$1632,MATCH('Project 3'!AP$8,'Term Pricing'!$C$1453:$C$1632,0))*$E208*$F208)+(AP$132*INDEX('Term Pricing'!$N$1453:$N$1632,MATCH('Project 3'!AP$8,'Term Pricing'!$C$1453:$C$1632,0))*$E208*(1-$F208))</f>
        <v>37803.703775872695</v>
      </c>
      <c r="AQ208" s="212">
        <f ca="1">(AQ$132*INDEX('Term Pricing'!$M$1453:$M$1632,MATCH('Project 3'!AQ$8,'Term Pricing'!$C$1453:$C$1632,0))*$E208*$F208)+(AQ$132*INDEX('Term Pricing'!$N$1453:$N$1632,MATCH('Project 3'!AQ$8,'Term Pricing'!$C$1453:$C$1632,0))*$E208*(1-$F208))</f>
        <v>35829.325842769023</v>
      </c>
      <c r="AR208" s="212">
        <f ca="1">(AR$132*INDEX('Term Pricing'!$M$1453:$M$1632,MATCH('Project 3'!AR$8,'Term Pricing'!$C$1453:$C$1632,0))*$E208*$F208)+(AR$132*INDEX('Term Pricing'!$N$1453:$N$1632,MATCH('Project 3'!AR$8,'Term Pricing'!$C$1453:$C$1632,0))*$E208*(1-$F208))</f>
        <v>36249.024310229113</v>
      </c>
      <c r="AS208" s="212">
        <f ca="1">(AS$132*INDEX('Term Pricing'!$M$1453:$M$1632,MATCH('Project 3'!AS$8,'Term Pricing'!$C$1453:$C$1632,0))*$E208*$F208)+(AS$132*INDEX('Term Pricing'!$N$1453:$N$1632,MATCH('Project 3'!AS$8,'Term Pricing'!$C$1453:$C$1632,0))*$E208*(1-$F208))</f>
        <v>34335.841658837024</v>
      </c>
      <c r="AT208" s="212">
        <f ca="1">(AT$132*INDEX('Term Pricing'!$M$1453:$M$1632,MATCH('Project 3'!AT$8,'Term Pricing'!$C$1453:$C$1632,0))*$E208*$F208)+(AT$132*INDEX('Term Pricing'!$N$1453:$N$1632,MATCH('Project 3'!AT$8,'Term Pricing'!$C$1453:$C$1632,0))*$E208*(1-$F208))</f>
        <v>34718.156407828516</v>
      </c>
      <c r="AU208" s="212">
        <f ca="1">(AU$132*INDEX('Term Pricing'!$M$1453:$M$1632,MATCH('Project 3'!AU$8,'Term Pricing'!$C$1453:$C$1632,0))*$E208*$F208)+(AU$132*INDEX('Term Pricing'!$N$1453:$N$1632,MATCH('Project 3'!AU$8,'Term Pricing'!$C$1453:$C$1632,0))*$E208*(1-$F208))</f>
        <v>33962.847947901697</v>
      </c>
      <c r="AV208" s="212">
        <f ca="1">(AV$132*INDEX('Term Pricing'!$M$1453:$M$1632,MATCH('Project 3'!AV$8,'Term Pricing'!$C$1453:$C$1632,0))*$E208*$F208)+(AV$132*INDEX('Term Pricing'!$N$1453:$N$1632,MATCH('Project 3'!AV$8,'Term Pricing'!$C$1453:$C$1632,0))*$E208*(1-$F208))</f>
        <v>30000.543726300784</v>
      </c>
      <c r="AW208" s="212">
        <f ca="1">(AW$132*INDEX('Term Pricing'!$M$1453:$M$1632,MATCH('Project 3'!AW$8,'Term Pricing'!$C$1453:$C$1632,0))*$E208*$F208)+(AW$132*INDEX('Term Pricing'!$N$1453:$N$1632,MATCH('Project 3'!AW$8,'Term Pricing'!$C$1453:$C$1632,0))*$E208*(1-$F208))</f>
        <v>32474.698613019998</v>
      </c>
      <c r="AX208" s="212">
        <f ca="1">(AX$132*INDEX('Term Pricing'!$M$1453:$M$1632,MATCH('Project 3'!AX$8,'Term Pricing'!$C$1453:$C$1632,0))*$E208*$F208)+(AX$132*INDEX('Term Pricing'!$N$1453:$N$1632,MATCH('Project 3'!AX$8,'Term Pricing'!$C$1453:$C$1632,0))*$E208*(1-$F208))</f>
        <v>51197.875944918662</v>
      </c>
      <c r="AY208" s="212">
        <f ca="1">(AY$132*INDEX('Term Pricing'!$M$1453:$M$1632,MATCH('Project 3'!AY$8,'Term Pricing'!$C$1453:$C$1632,0))*$E208*$F208)+(AY$132*INDEX('Term Pricing'!$N$1453:$N$1632,MATCH('Project 3'!AY$8,'Term Pricing'!$C$1453:$C$1632,0))*$E208*(1-$F208))</f>
        <v>51698.704700002447</v>
      </c>
      <c r="AZ208" s="212">
        <f ca="1">(AZ$132*INDEX('Term Pricing'!$M$1453:$M$1632,MATCH('Project 3'!AZ$8,'Term Pricing'!$C$1453:$C$1632,0))*$E208*$F208)+(AZ$132*INDEX('Term Pricing'!$N$1453:$N$1632,MATCH('Project 3'!AZ$8,'Term Pricing'!$C$1453:$C$1632,0))*$E208*(1-$F208))</f>
        <v>48878.514133939025</v>
      </c>
      <c r="BA208" s="212">
        <f ca="1">(BA$132*INDEX('Term Pricing'!$M$1453:$M$1632,MATCH('Project 3'!BA$8,'Term Pricing'!$C$1453:$C$1632,0))*$E208*$F208)+(BA$132*INDEX('Term Pricing'!$N$1453:$N$1632,MATCH('Project 3'!BA$8,'Term Pricing'!$C$1453:$C$1632,0))*$E208*(1-$F208))</f>
        <v>49332.318463773627</v>
      </c>
      <c r="BB208" s="212">
        <f ca="1">(BB$132*INDEX('Term Pricing'!$M$1453:$M$1632,MATCH('Project 3'!BB$8,'Term Pricing'!$C$1453:$C$1632,0))*$E208*$F208)+(BB$132*INDEX('Term Pricing'!$N$1453:$N$1632,MATCH('Project 3'!BB$8,'Term Pricing'!$C$1453:$C$1632,0))*$E208*(1-$F208))</f>
        <v>48211.199999999997</v>
      </c>
      <c r="BC208" s="212">
        <f ca="1">(BC$132*INDEX('Term Pricing'!$M$1453:$M$1632,MATCH('Project 3'!BC$8,'Term Pricing'!$C$1453:$C$1632,0))*$E208*$F208)+(BC$132*INDEX('Term Pricing'!$N$1453:$N$1632,MATCH('Project 3'!BC$8,'Term Pricing'!$C$1453:$C$1632,0))*$E208*(1-$F208))</f>
        <v>46656</v>
      </c>
      <c r="BD208" s="212">
        <f ca="1">(BD$132*INDEX('Term Pricing'!$M$1453:$M$1632,MATCH('Project 3'!BD$8,'Term Pricing'!$C$1453:$C$1632,0))*$E208*$F208)+(BD$132*INDEX('Term Pricing'!$N$1453:$N$1632,MATCH('Project 3'!BD$8,'Term Pricing'!$C$1453:$C$1632,0))*$E208*(1-$F208))</f>
        <v>48211.199999999997</v>
      </c>
      <c r="BE208" s="212">
        <f ca="1">(BE$132*INDEX('Term Pricing'!$M$1453:$M$1632,MATCH('Project 3'!BE$8,'Term Pricing'!$C$1453:$C$1632,0))*$E208*$F208)+(BE$132*INDEX('Term Pricing'!$N$1453:$N$1632,MATCH('Project 3'!BE$8,'Term Pricing'!$C$1453:$C$1632,0))*$E208*(1-$F208))</f>
        <v>46656</v>
      </c>
      <c r="BF208" s="212">
        <f ca="1">(BF$132*INDEX('Term Pricing'!$M$1453:$M$1632,MATCH('Project 3'!BF$8,'Term Pricing'!$C$1453:$C$1632,0))*$E208*$F208)+(BF$132*INDEX('Term Pricing'!$N$1453:$N$1632,MATCH('Project 3'!BF$8,'Term Pricing'!$C$1453:$C$1632,0))*$E208*(1-$F208))</f>
        <v>48211.199999999997</v>
      </c>
      <c r="BG208" s="212">
        <f ca="1">(BG$132*INDEX('Term Pricing'!$M$1453:$M$1632,MATCH('Project 3'!BG$8,'Term Pricing'!$C$1453:$C$1632,0))*$E208*$F208)+(BG$132*INDEX('Term Pricing'!$N$1453:$N$1632,MATCH('Project 3'!BG$8,'Term Pricing'!$C$1453:$C$1632,0))*$E208*(1-$F208))</f>
        <v>48211.199999999997</v>
      </c>
      <c r="BH208" s="212">
        <f ca="1">(BH$132*INDEX('Term Pricing'!$M$1453:$M$1632,MATCH('Project 3'!BH$8,'Term Pricing'!$C$1453:$C$1632,0))*$E208*$F208)+(BH$132*INDEX('Term Pricing'!$N$1453:$N$1632,MATCH('Project 3'!BH$8,'Term Pricing'!$C$1453:$C$1632,0))*$E208*(1-$F208))</f>
        <v>45100.799999999996</v>
      </c>
      <c r="BI208" s="212">
        <f ca="1">(BI$132*INDEX('Term Pricing'!$M$1453:$M$1632,MATCH('Project 3'!BI$8,'Term Pricing'!$C$1453:$C$1632,0))*$E208*$F208)+(BI$132*INDEX('Term Pricing'!$N$1453:$N$1632,MATCH('Project 3'!BI$8,'Term Pricing'!$C$1453:$C$1632,0))*$E208*(1-$F208))</f>
        <v>48211.199999999997</v>
      </c>
      <c r="BJ208" s="212">
        <f ca="1">(BJ$132*INDEX('Term Pricing'!$M$1453:$M$1632,MATCH('Project 3'!BJ$8,'Term Pricing'!$C$1453:$C$1632,0))*$E208*$F208)+(BJ$132*INDEX('Term Pricing'!$N$1453:$N$1632,MATCH('Project 3'!BJ$8,'Term Pricing'!$C$1453:$C$1632,0))*$E208*(1-$F208))</f>
        <v>46656</v>
      </c>
      <c r="BK208" s="212">
        <f ca="1">(BK$132*INDEX('Term Pricing'!$M$1453:$M$1632,MATCH('Project 3'!BK$8,'Term Pricing'!$C$1453:$C$1632,0))*$E208*$F208)+(BK$132*INDEX('Term Pricing'!$N$1453:$N$1632,MATCH('Project 3'!BK$8,'Term Pricing'!$C$1453:$C$1632,0))*$E208*(1-$F208))</f>
        <v>48211.199999999997</v>
      </c>
      <c r="BL208" s="212">
        <f ca="1">(BL$132*INDEX('Term Pricing'!$M$1453:$M$1632,MATCH('Project 3'!BL$8,'Term Pricing'!$C$1453:$C$1632,0))*$E208*$F208)+(BL$132*INDEX('Term Pricing'!$N$1453:$N$1632,MATCH('Project 3'!BL$8,'Term Pricing'!$C$1453:$C$1632,0))*$E208*(1-$F208))</f>
        <v>46656</v>
      </c>
      <c r="BM208" s="212">
        <f ca="1">(BM$132*INDEX('Term Pricing'!$M$1453:$M$1632,MATCH('Project 3'!BM$8,'Term Pricing'!$C$1453:$C$1632,0))*$E208*$F208)+(BM$132*INDEX('Term Pricing'!$N$1453:$N$1632,MATCH('Project 3'!BM$8,'Term Pricing'!$C$1453:$C$1632,0))*$E208*(1-$F208))</f>
        <v>48211.199999999997</v>
      </c>
      <c r="BN208" s="212">
        <f ca="1">(BN$132*INDEX('Term Pricing'!$M$1453:$M$1632,MATCH('Project 3'!BN$8,'Term Pricing'!$C$1453:$C$1632,0))*$E208*$F208)+(BN$132*INDEX('Term Pricing'!$N$1453:$N$1632,MATCH('Project 3'!BN$8,'Term Pricing'!$C$1453:$C$1632,0))*$E208*(1-$F208))</f>
        <v>48211.199999999997</v>
      </c>
      <c r="BO208" s="212">
        <f ca="1">(BO$132*INDEX('Term Pricing'!$M$1453:$M$1632,MATCH('Project 3'!BO$8,'Term Pricing'!$C$1453:$C$1632,0))*$E208*$F208)+(BO$132*INDEX('Term Pricing'!$N$1453:$N$1632,MATCH('Project 3'!BO$8,'Term Pricing'!$C$1453:$C$1632,0))*$E208*(1-$F208))</f>
        <v>46656</v>
      </c>
      <c r="BP208" s="212">
        <f ca="1">(BP$132*INDEX('Term Pricing'!$M$1453:$M$1632,MATCH('Project 3'!BP$8,'Term Pricing'!$C$1453:$C$1632,0))*$E208*$F208)+(BP$132*INDEX('Term Pricing'!$N$1453:$N$1632,MATCH('Project 3'!BP$8,'Term Pricing'!$C$1453:$C$1632,0))*$E208*(1-$F208))</f>
        <v>48211.199999999997</v>
      </c>
      <c r="BQ208" s="212">
        <f ca="1">(BQ$132*INDEX('Term Pricing'!$M$1453:$M$1632,MATCH('Project 3'!BQ$8,'Term Pricing'!$C$1453:$C$1632,0))*$E208*$F208)+(BQ$132*INDEX('Term Pricing'!$N$1453:$N$1632,MATCH('Project 3'!BQ$8,'Term Pricing'!$C$1453:$C$1632,0))*$E208*(1-$F208))</f>
        <v>46656</v>
      </c>
      <c r="BR208" s="212">
        <f ca="1">(BR$132*INDEX('Term Pricing'!$M$1453:$M$1632,MATCH('Project 3'!BR$8,'Term Pricing'!$C$1453:$C$1632,0))*$E208*$F208)+(BR$132*INDEX('Term Pricing'!$N$1453:$N$1632,MATCH('Project 3'!BR$8,'Term Pricing'!$C$1453:$C$1632,0))*$E208*(1-$F208))</f>
        <v>48211.199999999997</v>
      </c>
      <c r="BS208" s="212">
        <f ca="1">(BS$132*INDEX('Term Pricing'!$M$1453:$M$1632,MATCH('Project 3'!BS$8,'Term Pricing'!$C$1453:$C$1632,0))*$E208*$F208)+(BS$132*INDEX('Term Pricing'!$N$1453:$N$1632,MATCH('Project 3'!BS$8,'Term Pricing'!$C$1453:$C$1632,0))*$E208*(1-$F208))</f>
        <v>48211.199999999997</v>
      </c>
      <c r="BT208" s="212">
        <f ca="1">(BT$132*INDEX('Term Pricing'!$M$1453:$M$1632,MATCH('Project 3'!BT$8,'Term Pricing'!$C$1453:$C$1632,0))*$E208*$F208)+(BT$132*INDEX('Term Pricing'!$N$1453:$N$1632,MATCH('Project 3'!BT$8,'Term Pricing'!$C$1453:$C$1632,0))*$E208*(1-$F208))</f>
        <v>43545.599999999999</v>
      </c>
      <c r="BU208" s="212">
        <f ca="1">(BU$132*INDEX('Term Pricing'!$M$1453:$M$1632,MATCH('Project 3'!BU$8,'Term Pricing'!$C$1453:$C$1632,0))*$E208*$F208)+(BU$132*INDEX('Term Pricing'!$N$1453:$N$1632,MATCH('Project 3'!BU$8,'Term Pricing'!$C$1453:$C$1632,0))*$E208*(1-$F208))</f>
        <v>48211.199999999997</v>
      </c>
      <c r="BV208" s="212">
        <f ca="1">(BV$132*INDEX('Term Pricing'!$M$1453:$M$1632,MATCH('Project 3'!BV$8,'Term Pricing'!$C$1453:$C$1632,0))*$E208*$F208)+(BV$132*INDEX('Term Pricing'!$N$1453:$N$1632,MATCH('Project 3'!BV$8,'Term Pricing'!$C$1453:$C$1632,0))*$E208*(1-$F208))</f>
        <v>46656</v>
      </c>
      <c r="BW208" s="212">
        <f ca="1">(BW$132*INDEX('Term Pricing'!$M$1453:$M$1632,MATCH('Project 3'!BW$8,'Term Pricing'!$C$1453:$C$1632,0))*$E208*$F208)+(BW$132*INDEX('Term Pricing'!$N$1453:$N$1632,MATCH('Project 3'!BW$8,'Term Pricing'!$C$1453:$C$1632,0))*$E208*(1-$F208))</f>
        <v>48211.199999999997</v>
      </c>
      <c r="BX208" s="212">
        <f ca="1">(BX$132*INDEX('Term Pricing'!$M$1453:$M$1632,MATCH('Project 3'!BX$8,'Term Pricing'!$C$1453:$C$1632,0))*$E208*$F208)+(BX$132*INDEX('Term Pricing'!$N$1453:$N$1632,MATCH('Project 3'!BX$8,'Term Pricing'!$C$1453:$C$1632,0))*$E208*(1-$F208))</f>
        <v>46656</v>
      </c>
      <c r="BY208" s="212">
        <f ca="1">(BY$132*INDEX('Term Pricing'!$M$1453:$M$1632,MATCH('Project 3'!BY$8,'Term Pricing'!$C$1453:$C$1632,0))*$E208*$F208)+(BY$132*INDEX('Term Pricing'!$N$1453:$N$1632,MATCH('Project 3'!BY$8,'Term Pricing'!$C$1453:$C$1632,0))*$E208*(1-$F208))</f>
        <v>48211.199999999997</v>
      </c>
      <c r="BZ208" s="212">
        <f ca="1">(BZ$132*INDEX('Term Pricing'!$M$1453:$M$1632,MATCH('Project 3'!BZ$8,'Term Pricing'!$C$1453:$C$1632,0))*$E208*$F208)+(BZ$132*INDEX('Term Pricing'!$N$1453:$N$1632,MATCH('Project 3'!BZ$8,'Term Pricing'!$C$1453:$C$1632,0))*$E208*(1-$F208))</f>
        <v>48211.199999999997</v>
      </c>
      <c r="CA208" s="212">
        <f ca="1">(CA$132*INDEX('Term Pricing'!$M$1453:$M$1632,MATCH('Project 3'!CA$8,'Term Pricing'!$C$1453:$C$1632,0))*$E208*$F208)+(CA$132*INDEX('Term Pricing'!$N$1453:$N$1632,MATCH('Project 3'!CA$8,'Term Pricing'!$C$1453:$C$1632,0))*$E208*(1-$F208))</f>
        <v>46656</v>
      </c>
      <c r="CB208" s="212">
        <f ca="1">(CB$132*INDEX('Term Pricing'!$M$1453:$M$1632,MATCH('Project 3'!CB$8,'Term Pricing'!$C$1453:$C$1632,0))*$E208*$F208)+(CB$132*INDEX('Term Pricing'!$N$1453:$N$1632,MATCH('Project 3'!CB$8,'Term Pricing'!$C$1453:$C$1632,0))*$E208*(1-$F208))</f>
        <v>48211.199999999997</v>
      </c>
      <c r="CC208" s="212">
        <f ca="1">(CC$132*INDEX('Term Pricing'!$M$1453:$M$1632,MATCH('Project 3'!CC$8,'Term Pricing'!$C$1453:$C$1632,0))*$E208*$F208)+(CC$132*INDEX('Term Pricing'!$N$1453:$N$1632,MATCH('Project 3'!CC$8,'Term Pricing'!$C$1453:$C$1632,0))*$E208*(1-$F208))</f>
        <v>46656</v>
      </c>
      <c r="CD208" s="212">
        <f ca="1">(CD$132*INDEX('Term Pricing'!$M$1453:$M$1632,MATCH('Project 3'!CD$8,'Term Pricing'!$C$1453:$C$1632,0))*$E208*$F208)+(CD$132*INDEX('Term Pricing'!$N$1453:$N$1632,MATCH('Project 3'!CD$8,'Term Pricing'!$C$1453:$C$1632,0))*$E208*(1-$F208))</f>
        <v>48211.199999999997</v>
      </c>
      <c r="CE208" s="212">
        <f ca="1">(CE$132*INDEX('Term Pricing'!$M$1453:$M$1632,MATCH('Project 3'!CE$8,'Term Pricing'!$C$1453:$C$1632,0))*$E208*$F208)+(CE$132*INDEX('Term Pricing'!$N$1453:$N$1632,MATCH('Project 3'!CE$8,'Term Pricing'!$C$1453:$C$1632,0))*$E208*(1-$F208))</f>
        <v>48211.199999999997</v>
      </c>
      <c r="CF208" s="212">
        <f ca="1">(CF$132*INDEX('Term Pricing'!$M$1453:$M$1632,MATCH('Project 3'!CF$8,'Term Pricing'!$C$1453:$C$1632,0))*$E208*$F208)+(CF$132*INDEX('Term Pricing'!$N$1453:$N$1632,MATCH('Project 3'!CF$8,'Term Pricing'!$C$1453:$C$1632,0))*$E208*(1-$F208))</f>
        <v>43545.599999999999</v>
      </c>
      <c r="CG208" s="212">
        <f ca="1">(CG$132*INDEX('Term Pricing'!$M$1453:$M$1632,MATCH('Project 3'!CG$8,'Term Pricing'!$C$1453:$C$1632,0))*$E208*$F208)+(CG$132*INDEX('Term Pricing'!$N$1453:$N$1632,MATCH('Project 3'!CG$8,'Term Pricing'!$C$1453:$C$1632,0))*$E208*(1-$F208))</f>
        <v>48211.199999999997</v>
      </c>
      <c r="CH208" s="212">
        <f ca="1">(CH$132*INDEX('Term Pricing'!$M$1453:$M$1632,MATCH('Project 3'!CH$8,'Term Pricing'!$C$1453:$C$1632,0))*$E208*$F208)+(CH$132*INDEX('Term Pricing'!$N$1453:$N$1632,MATCH('Project 3'!CH$8,'Term Pricing'!$C$1453:$C$1632,0))*$E208*(1-$F208))</f>
        <v>46656</v>
      </c>
      <c r="CI208" s="212">
        <f ca="1">(CI$132*INDEX('Term Pricing'!$M$1453:$M$1632,MATCH('Project 3'!CI$8,'Term Pricing'!$C$1453:$C$1632,0))*$E208*$F208)+(CI$132*INDEX('Term Pricing'!$N$1453:$N$1632,MATCH('Project 3'!CI$8,'Term Pricing'!$C$1453:$C$1632,0))*$E208*(1-$F208))</f>
        <v>48211.199999999997</v>
      </c>
      <c r="CJ208" s="212">
        <f ca="1">(CJ$132*INDEX('Term Pricing'!$M$1453:$M$1632,MATCH('Project 3'!CJ$8,'Term Pricing'!$C$1453:$C$1632,0))*$E208*$F208)+(CJ$132*INDEX('Term Pricing'!$N$1453:$N$1632,MATCH('Project 3'!CJ$8,'Term Pricing'!$C$1453:$C$1632,0))*$E208*(1-$F208))</f>
        <v>46656</v>
      </c>
      <c r="CK208" s="212">
        <f ca="1">(CK$132*INDEX('Term Pricing'!$M$1453:$M$1632,MATCH('Project 3'!CK$8,'Term Pricing'!$C$1453:$C$1632,0))*$E208*$F208)+(CK$132*INDEX('Term Pricing'!$N$1453:$N$1632,MATCH('Project 3'!CK$8,'Term Pricing'!$C$1453:$C$1632,0))*$E208*(1-$F208))</f>
        <v>48211.199999999997</v>
      </c>
      <c r="CL208" s="212">
        <f ca="1">(CL$132*INDEX('Term Pricing'!$M$1453:$M$1632,MATCH('Project 3'!CL$8,'Term Pricing'!$C$1453:$C$1632,0))*$E208*$F208)+(CL$132*INDEX('Term Pricing'!$N$1453:$N$1632,MATCH('Project 3'!CL$8,'Term Pricing'!$C$1453:$C$1632,0))*$E208*(1-$F208))</f>
        <v>48211.199999999997</v>
      </c>
      <c r="CM208" s="212">
        <f ca="1">(CM$132*INDEX('Term Pricing'!$M$1453:$M$1632,MATCH('Project 3'!CM$8,'Term Pricing'!$C$1453:$C$1632,0))*$E208*$F208)+(CM$132*INDEX('Term Pricing'!$N$1453:$N$1632,MATCH('Project 3'!CM$8,'Term Pricing'!$C$1453:$C$1632,0))*$E208*(1-$F208))</f>
        <v>46656</v>
      </c>
      <c r="CN208" s="212">
        <f ca="1">(CN$132*INDEX('Term Pricing'!$M$1453:$M$1632,MATCH('Project 3'!CN$8,'Term Pricing'!$C$1453:$C$1632,0))*$E208*$F208)+(CN$132*INDEX('Term Pricing'!$N$1453:$N$1632,MATCH('Project 3'!CN$8,'Term Pricing'!$C$1453:$C$1632,0))*$E208*(1-$F208))</f>
        <v>48211.199999999997</v>
      </c>
      <c r="CO208" s="212">
        <f ca="1">(CO$132*INDEX('Term Pricing'!$M$1453:$M$1632,MATCH('Project 3'!CO$8,'Term Pricing'!$C$1453:$C$1632,0))*$E208*$F208)+(CO$132*INDEX('Term Pricing'!$N$1453:$N$1632,MATCH('Project 3'!CO$8,'Term Pricing'!$C$1453:$C$1632,0))*$E208*(1-$F208))</f>
        <v>46656</v>
      </c>
      <c r="CP208" s="212">
        <f ca="1">(CP$132*INDEX('Term Pricing'!$M$1453:$M$1632,MATCH('Project 3'!CP$8,'Term Pricing'!$C$1453:$C$1632,0))*$E208*$F208)+(CP$132*INDEX('Term Pricing'!$N$1453:$N$1632,MATCH('Project 3'!CP$8,'Term Pricing'!$C$1453:$C$1632,0))*$E208*(1-$F208))</f>
        <v>48211.199999999997</v>
      </c>
      <c r="CQ208" s="212">
        <f ca="1">(CQ$132*INDEX('Term Pricing'!$M$1453:$M$1632,MATCH('Project 3'!CQ$8,'Term Pricing'!$C$1453:$C$1632,0))*$E208*$F208)+(CQ$132*INDEX('Term Pricing'!$N$1453:$N$1632,MATCH('Project 3'!CQ$8,'Term Pricing'!$C$1453:$C$1632,0))*$E208*(1-$F208))</f>
        <v>48211.199999999997</v>
      </c>
      <c r="CR208" s="212">
        <f ca="1">(CR$132*INDEX('Term Pricing'!$M$1453:$M$1632,MATCH('Project 3'!CR$8,'Term Pricing'!$C$1453:$C$1632,0))*$E208*$F208)+(CR$132*INDEX('Term Pricing'!$N$1453:$N$1632,MATCH('Project 3'!CR$8,'Term Pricing'!$C$1453:$C$1632,0))*$E208*(1-$F208))</f>
        <v>43545.599999999999</v>
      </c>
      <c r="CS208" s="212">
        <f ca="1">(CS$132*INDEX('Term Pricing'!$M$1453:$M$1632,MATCH('Project 3'!CS$8,'Term Pricing'!$C$1453:$C$1632,0))*$E208*$F208)+(CS$132*INDEX('Term Pricing'!$N$1453:$N$1632,MATCH('Project 3'!CS$8,'Term Pricing'!$C$1453:$C$1632,0))*$E208*(1-$F208))</f>
        <v>48211.199999999997</v>
      </c>
      <c r="CT208" s="212">
        <f ca="1">(CT$132*INDEX('Term Pricing'!$M$1453:$M$1632,MATCH('Project 3'!CT$8,'Term Pricing'!$C$1453:$C$1632,0))*$E208*$F208)+(CT$132*INDEX('Term Pricing'!$N$1453:$N$1632,MATCH('Project 3'!CT$8,'Term Pricing'!$C$1453:$C$1632,0))*$E208*(1-$F208))</f>
        <v>46656</v>
      </c>
      <c r="CU208" s="212">
        <f ca="1">(CU$132*INDEX('Term Pricing'!$M$1453:$M$1632,MATCH('Project 3'!CU$8,'Term Pricing'!$C$1453:$C$1632,0))*$E208*$F208)+(CU$132*INDEX('Term Pricing'!$N$1453:$N$1632,MATCH('Project 3'!CU$8,'Term Pricing'!$C$1453:$C$1632,0))*$E208*(1-$F208))</f>
        <v>48211.199999999997</v>
      </c>
      <c r="CV208" s="212">
        <f ca="1">(CV$132*INDEX('Term Pricing'!$M$1453:$M$1632,MATCH('Project 3'!CV$8,'Term Pricing'!$C$1453:$C$1632,0))*$E208*$F208)+(CV$132*INDEX('Term Pricing'!$N$1453:$N$1632,MATCH('Project 3'!CV$8,'Term Pricing'!$C$1453:$C$1632,0))*$E208*(1-$F208))</f>
        <v>46656</v>
      </c>
      <c r="CW208" s="212">
        <f ca="1">(CW$132*INDEX('Term Pricing'!$M$1453:$M$1632,MATCH('Project 3'!CW$8,'Term Pricing'!$C$1453:$C$1632,0))*$E208*$F208)+(CW$132*INDEX('Term Pricing'!$N$1453:$N$1632,MATCH('Project 3'!CW$8,'Term Pricing'!$C$1453:$C$1632,0))*$E208*(1-$F208))</f>
        <v>48211.199999999997</v>
      </c>
      <c r="CX208" s="212">
        <f ca="1">(CX$132*INDEX('Term Pricing'!$M$1453:$M$1632,MATCH('Project 3'!CX$8,'Term Pricing'!$C$1453:$C$1632,0))*$E208*$F208)+(CX$132*INDEX('Term Pricing'!$N$1453:$N$1632,MATCH('Project 3'!CX$8,'Term Pricing'!$C$1453:$C$1632,0))*$E208*(1-$F208))</f>
        <v>48211.199999999997</v>
      </c>
      <c r="CY208" s="212">
        <f ca="1">(CY$132*INDEX('Term Pricing'!$M$1453:$M$1632,MATCH('Project 3'!CY$8,'Term Pricing'!$C$1453:$C$1632,0))*$E208*$F208)+(CY$132*INDEX('Term Pricing'!$N$1453:$N$1632,MATCH('Project 3'!CY$8,'Term Pricing'!$C$1453:$C$1632,0))*$E208*(1-$F208))</f>
        <v>46656</v>
      </c>
      <c r="CZ208" s="212">
        <f ca="1">(CZ$132*INDEX('Term Pricing'!$M$1453:$M$1632,MATCH('Project 3'!CZ$8,'Term Pricing'!$C$1453:$C$1632,0))*$E208*$F208)+(CZ$132*INDEX('Term Pricing'!$N$1453:$N$1632,MATCH('Project 3'!CZ$8,'Term Pricing'!$C$1453:$C$1632,0))*$E208*(1-$F208))</f>
        <v>48211.199999999997</v>
      </c>
      <c r="DA208" s="212">
        <f ca="1">(DA$132*INDEX('Term Pricing'!$M$1453:$M$1632,MATCH('Project 3'!DA$8,'Term Pricing'!$C$1453:$C$1632,0))*$E208*$F208)+(DA$132*INDEX('Term Pricing'!$N$1453:$N$1632,MATCH('Project 3'!DA$8,'Term Pricing'!$C$1453:$C$1632,0))*$E208*(1-$F208))</f>
        <v>46656</v>
      </c>
      <c r="DB208" s="212">
        <f ca="1">(DB$132*INDEX('Term Pricing'!$M$1453:$M$1632,MATCH('Project 3'!DB$8,'Term Pricing'!$C$1453:$C$1632,0))*$E208*$F208)+(DB$132*INDEX('Term Pricing'!$N$1453:$N$1632,MATCH('Project 3'!DB$8,'Term Pricing'!$C$1453:$C$1632,0))*$E208*(1-$F208))</f>
        <v>48211.199999999997</v>
      </c>
    </row>
    <row r="209" spans="1:106" ht="13">
      <c r="A209" s="151"/>
      <c r="C209" s="22" t="s">
        <v>72</v>
      </c>
      <c r="E209" s="72">
        <f>SUM(E204:E208)</f>
        <v>1</v>
      </c>
      <c r="F209" s="71"/>
      <c r="G209" s="54" t="s">
        <v>83</v>
      </c>
      <c r="H209" s="273">
        <f ca="1">SUM(J209:DB209)</f>
        <v>26285792.657409944</v>
      </c>
      <c r="I209" s="274"/>
      <c r="J209" s="275">
        <f t="shared" ref="J209:BU209" ca="1" si="117">SUM(J204:J208)</f>
        <v>0</v>
      </c>
      <c r="K209" s="275">
        <f t="shared" ca="1" si="117"/>
        <v>0</v>
      </c>
      <c r="L209" s="275">
        <f t="shared" ca="1" si="117"/>
        <v>0</v>
      </c>
      <c r="M209" s="275">
        <f t="shared" ca="1" si="117"/>
        <v>0</v>
      </c>
      <c r="N209" s="275">
        <f t="shared" ca="1" si="117"/>
        <v>407269.26415191923</v>
      </c>
      <c r="O209" s="275">
        <f t="shared" ca="1" si="117"/>
        <v>416171.78206008265</v>
      </c>
      <c r="P209" s="275">
        <f t="shared" ca="1" si="117"/>
        <v>398109.83879600617</v>
      </c>
      <c r="Q209" s="275">
        <f t="shared" ca="1" si="117"/>
        <v>406475.39266696636</v>
      </c>
      <c r="R209" s="275">
        <f t="shared" ca="1" si="117"/>
        <v>401462.87110058818</v>
      </c>
      <c r="S209" s="275">
        <f t="shared" ca="1" si="117"/>
        <v>383562.65276511421</v>
      </c>
      <c r="T209" s="275">
        <f t="shared" ca="1" si="117"/>
        <v>391136.53479060507</v>
      </c>
      <c r="U209" s="275">
        <f t="shared" ca="1" si="117"/>
        <v>373387.57797027513</v>
      </c>
      <c r="V209" s="275">
        <f t="shared" ca="1" si="117"/>
        <v>380445.57666669827</v>
      </c>
      <c r="W209" s="275">
        <f t="shared" ca="1" si="117"/>
        <v>374977.41573358269</v>
      </c>
      <c r="X209" s="275">
        <f t="shared" ca="1" si="117"/>
        <v>333683.23294270993</v>
      </c>
      <c r="Y209" s="275">
        <f t="shared" ca="1" si="117"/>
        <v>363824.02117973717</v>
      </c>
      <c r="Z209" s="275">
        <f t="shared" ca="1" si="117"/>
        <v>346596.89250823489</v>
      </c>
      <c r="AA209" s="275">
        <f t="shared" ca="1" si="117"/>
        <v>352418.96705126873</v>
      </c>
      <c r="AB209" s="275">
        <f t="shared" ca="1" si="117"/>
        <v>335518.68412512908</v>
      </c>
      <c r="AC209" s="275">
        <f t="shared" ca="1" si="117"/>
        <v>340949.64830963168</v>
      </c>
      <c r="AD209" s="275">
        <f t="shared" ca="1" si="117"/>
        <v>335156.91263630847</v>
      </c>
      <c r="AE209" s="275">
        <f t="shared" ca="1" si="117"/>
        <v>318706.33770203276</v>
      </c>
      <c r="AF209" s="275">
        <f t="shared" ca="1" si="117"/>
        <v>323473.95248100994</v>
      </c>
      <c r="AG209" s="275">
        <f t="shared" ca="1" si="117"/>
        <v>307349.47418718919</v>
      </c>
      <c r="AH209" s="275">
        <f t="shared" ca="1" si="117"/>
        <v>311696.65891613805</v>
      </c>
      <c r="AI209" s="275">
        <f t="shared" ca="1" si="117"/>
        <v>305788.16817985987</v>
      </c>
      <c r="AJ209" s="275">
        <f t="shared" ca="1" si="117"/>
        <v>270940.256838114</v>
      </c>
      <c r="AK209" s="275">
        <f t="shared" ca="1" si="117"/>
        <v>294147.79673324217</v>
      </c>
      <c r="AL209" s="275">
        <f t="shared" ca="1" si="117"/>
        <v>279026.79281380528</v>
      </c>
      <c r="AM209" s="275">
        <f t="shared" ca="1" si="117"/>
        <v>282513.97434565926</v>
      </c>
      <c r="AN209" s="275">
        <f t="shared" ca="1" si="117"/>
        <v>267785.12142519956</v>
      </c>
      <c r="AO209" s="275">
        <f t="shared" ca="1" si="117"/>
        <v>270924.15738683188</v>
      </c>
      <c r="AP209" s="275">
        <f t="shared" ca="1" si="117"/>
        <v>265156.97120173543</v>
      </c>
      <c r="AQ209" s="275">
        <f t="shared" ca="1" si="117"/>
        <v>251045.81910112436</v>
      </c>
      <c r="AR209" s="275">
        <f t="shared" ca="1" si="117"/>
        <v>253699.43656529897</v>
      </c>
      <c r="AS209" s="275">
        <f t="shared" ca="1" si="117"/>
        <v>240016.70845334695</v>
      </c>
      <c r="AT209" s="275">
        <f t="shared" ca="1" si="117"/>
        <v>242371.38986625901</v>
      </c>
      <c r="AU209" s="275">
        <f t="shared" ca="1" si="117"/>
        <v>236765.56358946211</v>
      </c>
      <c r="AV209" s="275">
        <f t="shared" ca="1" si="117"/>
        <v>208828.87803408926</v>
      </c>
      <c r="AW209" s="275">
        <f t="shared" ca="1" si="117"/>
        <v>225688.37321517413</v>
      </c>
      <c r="AX209" s="275">
        <f t="shared" ca="1" si="117"/>
        <v>355199.69205633795</v>
      </c>
      <c r="AY209" s="275">
        <f t="shared" ca="1" si="117"/>
        <v>358747.74337038293</v>
      </c>
      <c r="AZ209" s="275">
        <f t="shared" ca="1" si="117"/>
        <v>339503.8604868399</v>
      </c>
      <c r="BA209" s="275">
        <f t="shared" ca="1" si="117"/>
        <v>342983.14787450637</v>
      </c>
      <c r="BB209" s="275">
        <f t="shared" ca="1" si="117"/>
        <v>335330.75571355852</v>
      </c>
      <c r="BC209" s="275">
        <f t="shared" ca="1" si="117"/>
        <v>318424.40039047046</v>
      </c>
      <c r="BD209" s="275">
        <f t="shared" ca="1" si="117"/>
        <v>322827.86741708859</v>
      </c>
      <c r="BE209" s="275">
        <f t="shared" ca="1" si="117"/>
        <v>306634.45977953408</v>
      </c>
      <c r="BF209" s="275">
        <f t="shared" ca="1" si="117"/>
        <v>311034.32802662632</v>
      </c>
      <c r="BG209" s="275">
        <f t="shared" ca="1" si="117"/>
        <v>305299.47478423495</v>
      </c>
      <c r="BH209" s="275">
        <f t="shared" ca="1" si="117"/>
        <v>280320.74989144318</v>
      </c>
      <c r="BI209" s="275">
        <f t="shared" ca="1" si="117"/>
        <v>294097.54484069446</v>
      </c>
      <c r="BJ209" s="275">
        <f t="shared" ca="1" si="117"/>
        <v>279503.47918076115</v>
      </c>
      <c r="BK209" s="275">
        <f t="shared" ca="1" si="117"/>
        <v>283699.73543772777</v>
      </c>
      <c r="BL209" s="275">
        <f t="shared" ca="1" si="117"/>
        <v>269680.57571114018</v>
      </c>
      <c r="BM209" s="275">
        <f t="shared" ca="1" si="117"/>
        <v>273732.12656274094</v>
      </c>
      <c r="BN209" s="275">
        <f t="shared" ca="1" si="117"/>
        <v>268887.46430005331</v>
      </c>
      <c r="BO209" s="275">
        <f t="shared" ca="1" si="117"/>
        <v>255616.37981384707</v>
      </c>
      <c r="BP209" s="275">
        <f t="shared" ca="1" si="117"/>
        <v>259481.34909370024</v>
      </c>
      <c r="BQ209" s="275">
        <f t="shared" ca="1" si="117"/>
        <v>246698.15726580878</v>
      </c>
      <c r="BR209" s="275">
        <f t="shared" ca="1" si="117"/>
        <v>251071.67777484655</v>
      </c>
      <c r="BS209" s="275">
        <f t="shared" ca="1" si="117"/>
        <v>248005.25006536196</v>
      </c>
      <c r="BT209" s="275">
        <f t="shared" ca="1" si="117"/>
        <v>221790.6610748331</v>
      </c>
      <c r="BU209" s="275">
        <f t="shared" ca="1" si="117"/>
        <v>243960.83662550699</v>
      </c>
      <c r="BV209" s="275">
        <f t="shared" ref="BV209:DB209" ca="1" si="118">SUM(BV204:BV208)</f>
        <v>234587.84338147062</v>
      </c>
      <c r="BW209" s="275">
        <f t="shared" ca="1" si="118"/>
        <v>241056</v>
      </c>
      <c r="BX209" s="275">
        <f t="shared" ca="1" si="118"/>
        <v>233280</v>
      </c>
      <c r="BY209" s="275">
        <f t="shared" ca="1" si="118"/>
        <v>241056</v>
      </c>
      <c r="BZ209" s="275">
        <f t="shared" ca="1" si="118"/>
        <v>241056</v>
      </c>
      <c r="CA209" s="275">
        <f t="shared" ca="1" si="118"/>
        <v>233280</v>
      </c>
      <c r="CB209" s="275">
        <f t="shared" ca="1" si="118"/>
        <v>241056</v>
      </c>
      <c r="CC209" s="275">
        <f t="shared" ca="1" si="118"/>
        <v>233280</v>
      </c>
      <c r="CD209" s="275">
        <f t="shared" ca="1" si="118"/>
        <v>241056</v>
      </c>
      <c r="CE209" s="275">
        <f t="shared" ca="1" si="118"/>
        <v>241056</v>
      </c>
      <c r="CF209" s="275">
        <f t="shared" ca="1" si="118"/>
        <v>217728</v>
      </c>
      <c r="CG209" s="275">
        <f t="shared" ca="1" si="118"/>
        <v>241056</v>
      </c>
      <c r="CH209" s="275">
        <f t="shared" ca="1" si="118"/>
        <v>233280</v>
      </c>
      <c r="CI209" s="275">
        <f t="shared" ca="1" si="118"/>
        <v>241056</v>
      </c>
      <c r="CJ209" s="275">
        <f t="shared" ca="1" si="118"/>
        <v>233280</v>
      </c>
      <c r="CK209" s="275">
        <f t="shared" ca="1" si="118"/>
        <v>241056</v>
      </c>
      <c r="CL209" s="275">
        <f t="shared" ca="1" si="118"/>
        <v>241056</v>
      </c>
      <c r="CM209" s="275">
        <f t="shared" ca="1" si="118"/>
        <v>233280</v>
      </c>
      <c r="CN209" s="275">
        <f t="shared" ca="1" si="118"/>
        <v>241056</v>
      </c>
      <c r="CO209" s="275">
        <f t="shared" ca="1" si="118"/>
        <v>233280</v>
      </c>
      <c r="CP209" s="275">
        <f t="shared" ca="1" si="118"/>
        <v>241056</v>
      </c>
      <c r="CQ209" s="275">
        <f t="shared" ca="1" si="118"/>
        <v>241056</v>
      </c>
      <c r="CR209" s="275">
        <f t="shared" ca="1" si="118"/>
        <v>217728</v>
      </c>
      <c r="CS209" s="275">
        <f t="shared" ca="1" si="118"/>
        <v>241056</v>
      </c>
      <c r="CT209" s="275">
        <f t="shared" ca="1" si="118"/>
        <v>233280</v>
      </c>
      <c r="CU209" s="275">
        <f t="shared" ca="1" si="118"/>
        <v>241056</v>
      </c>
      <c r="CV209" s="275">
        <f t="shared" ca="1" si="118"/>
        <v>233280</v>
      </c>
      <c r="CW209" s="275">
        <f t="shared" ca="1" si="118"/>
        <v>241056</v>
      </c>
      <c r="CX209" s="275">
        <f t="shared" ca="1" si="118"/>
        <v>241056</v>
      </c>
      <c r="CY209" s="275">
        <f t="shared" ca="1" si="118"/>
        <v>233280</v>
      </c>
      <c r="CZ209" s="275">
        <f t="shared" ca="1" si="118"/>
        <v>241056</v>
      </c>
      <c r="DA209" s="275">
        <f t="shared" ca="1" si="118"/>
        <v>233280</v>
      </c>
      <c r="DB209" s="275">
        <f t="shared" ca="1" si="118"/>
        <v>241056</v>
      </c>
    </row>
    <row r="210" spans="1:106">
      <c r="A210" s="151"/>
      <c r="C210" s="22"/>
      <c r="G210" s="54"/>
      <c r="H210" s="264"/>
      <c r="I210" s="29"/>
      <c r="J210" s="247"/>
      <c r="K210" s="247"/>
      <c r="L210" s="247"/>
      <c r="M210" s="247"/>
      <c r="N210" s="247"/>
      <c r="O210" s="247"/>
      <c r="P210" s="247"/>
      <c r="Q210" s="247"/>
      <c r="R210" s="247"/>
      <c r="S210" s="247"/>
      <c r="T210" s="247"/>
      <c r="U210" s="247"/>
      <c r="V210" s="247"/>
      <c r="W210" s="247"/>
      <c r="X210" s="247"/>
      <c r="Y210" s="247"/>
      <c r="Z210" s="247"/>
      <c r="AA210" s="247"/>
      <c r="AB210" s="247"/>
      <c r="AC210" s="247"/>
      <c r="AD210" s="247"/>
      <c r="AE210" s="247"/>
      <c r="AF210" s="247"/>
      <c r="AG210" s="247"/>
      <c r="AH210" s="247"/>
      <c r="AI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  <c r="BB210" s="247"/>
      <c r="BC210" s="247"/>
      <c r="BD210" s="247"/>
      <c r="BE210" s="247"/>
      <c r="BF210" s="247"/>
      <c r="BG210" s="247"/>
      <c r="BH210" s="247"/>
      <c r="BI210" s="247"/>
      <c r="BJ210" s="247"/>
      <c r="BK210" s="247"/>
      <c r="BL210" s="247"/>
      <c r="BM210" s="247"/>
      <c r="BN210" s="247"/>
      <c r="BO210" s="247"/>
      <c r="BP210" s="247"/>
      <c r="BQ210" s="247"/>
      <c r="BR210" s="247"/>
      <c r="BS210" s="247"/>
      <c r="BT210" s="247"/>
      <c r="BU210" s="247"/>
      <c r="BV210" s="247"/>
      <c r="BW210" s="247"/>
      <c r="BX210" s="247"/>
      <c r="BY210" s="247"/>
      <c r="BZ210" s="247"/>
      <c r="CA210" s="247"/>
      <c r="CB210" s="247"/>
      <c r="CC210" s="247"/>
      <c r="CD210" s="247"/>
      <c r="CE210" s="247"/>
      <c r="CF210" s="247"/>
      <c r="CG210" s="247"/>
      <c r="CH210" s="247"/>
      <c r="CI210" s="247"/>
      <c r="CJ210" s="247"/>
      <c r="CK210" s="247"/>
      <c r="CL210" s="247"/>
      <c r="CM210" s="247"/>
      <c r="CN210" s="247"/>
      <c r="CO210" s="247"/>
      <c r="CP210" s="247"/>
      <c r="CQ210" s="247"/>
      <c r="CR210" s="247"/>
      <c r="CS210" s="247"/>
      <c r="CT210" s="247"/>
      <c r="CU210" s="247"/>
      <c r="CV210" s="247"/>
      <c r="CW210" s="247"/>
      <c r="CX210" s="247"/>
      <c r="CY210" s="247"/>
      <c r="CZ210" s="247"/>
      <c r="DA210" s="247"/>
      <c r="DB210" s="247"/>
    </row>
    <row r="211" spans="1:106" ht="13">
      <c r="A211" s="151"/>
      <c r="C211" s="23" t="str">
        <f>C60</f>
        <v>R300</v>
      </c>
      <c r="H211" s="264"/>
      <c r="I211" s="29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  <c r="AC211" s="153"/>
      <c r="AD211" s="153"/>
      <c r="AE211" s="153"/>
      <c r="AF211" s="153"/>
      <c r="AG211" s="153"/>
      <c r="AH211" s="153"/>
      <c r="AI211" s="153"/>
      <c r="AJ211" s="153"/>
      <c r="AK211" s="153"/>
      <c r="AL211" s="153"/>
      <c r="AM211" s="153"/>
      <c r="AN211" s="153"/>
      <c r="AO211" s="153"/>
      <c r="AP211" s="153"/>
      <c r="AQ211" s="153"/>
      <c r="AR211" s="153"/>
      <c r="AS211" s="153"/>
      <c r="AT211" s="153"/>
      <c r="AU211" s="153"/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  <c r="BG211" s="153"/>
      <c r="BH211" s="153"/>
      <c r="BI211" s="153"/>
      <c r="BJ211" s="153"/>
      <c r="BK211" s="153"/>
      <c r="BL211" s="153"/>
      <c r="BM211" s="153"/>
      <c r="BN211" s="153"/>
      <c r="BO211" s="153"/>
      <c r="BP211" s="153"/>
      <c r="BQ211" s="153"/>
      <c r="BR211" s="153"/>
      <c r="BS211" s="153"/>
      <c r="BT211" s="153"/>
      <c r="BU211" s="153"/>
      <c r="BV211" s="153"/>
      <c r="BW211" s="153"/>
      <c r="BX211" s="153"/>
      <c r="BY211" s="153"/>
      <c r="BZ211" s="153"/>
      <c r="CA211" s="153"/>
      <c r="CB211" s="153"/>
      <c r="CC211" s="153"/>
      <c r="CD211" s="153"/>
      <c r="CE211" s="153"/>
      <c r="CF211" s="153"/>
      <c r="CG211" s="153"/>
      <c r="CH211" s="153"/>
      <c r="CI211" s="153"/>
      <c r="CJ211" s="153"/>
      <c r="CK211" s="153"/>
      <c r="CL211" s="153"/>
      <c r="CM211" s="153"/>
      <c r="CN211" s="153"/>
      <c r="CO211" s="153"/>
      <c r="CP211" s="153"/>
      <c r="CQ211" s="153"/>
      <c r="CR211" s="153"/>
      <c r="CS211" s="153"/>
      <c r="CT211" s="153"/>
      <c r="CU211" s="153"/>
      <c r="CV211" s="153"/>
      <c r="CW211" s="153"/>
      <c r="CX211" s="153"/>
      <c r="CY211" s="153"/>
      <c r="CZ211" s="153"/>
      <c r="DA211" s="153"/>
      <c r="DB211" s="153"/>
    </row>
    <row r="212" spans="1:106" ht="13">
      <c r="A212" s="151"/>
      <c r="C212" s="14"/>
      <c r="G212" s="12"/>
      <c r="H212" s="264"/>
      <c r="I212" s="29"/>
      <c r="J212" s="271"/>
      <c r="K212" s="271"/>
      <c r="L212" s="271"/>
      <c r="M212" s="271"/>
      <c r="N212" s="271"/>
      <c r="O212" s="271"/>
      <c r="P212" s="271"/>
      <c r="Q212" s="271"/>
      <c r="R212" s="271"/>
      <c r="S212" s="271"/>
      <c r="T212" s="271"/>
      <c r="U212" s="271"/>
      <c r="V212" s="271"/>
      <c r="W212" s="271"/>
      <c r="X212" s="271"/>
      <c r="Y212" s="271"/>
      <c r="Z212" s="271"/>
      <c r="AA212" s="271"/>
      <c r="AB212" s="271"/>
      <c r="AC212" s="271"/>
      <c r="AD212" s="271"/>
      <c r="AE212" s="271"/>
      <c r="AF212" s="271"/>
      <c r="AG212" s="271"/>
      <c r="AH212" s="271"/>
      <c r="AI212" s="271"/>
      <c r="AJ212" s="271"/>
      <c r="AK212" s="271"/>
      <c r="AL212" s="271"/>
      <c r="AM212" s="271"/>
      <c r="AN212" s="271"/>
      <c r="AO212" s="271"/>
      <c r="AP212" s="271"/>
      <c r="AQ212" s="271"/>
      <c r="AR212" s="271"/>
      <c r="AS212" s="271"/>
      <c r="AT212" s="271"/>
      <c r="AU212" s="271"/>
      <c r="AV212" s="271"/>
      <c r="AW212" s="271"/>
      <c r="AX212" s="271"/>
      <c r="AY212" s="271"/>
      <c r="AZ212" s="271"/>
      <c r="BA212" s="271"/>
      <c r="BB212" s="271"/>
      <c r="BC212" s="271"/>
      <c r="BD212" s="271"/>
      <c r="BE212" s="271"/>
      <c r="BF212" s="271"/>
      <c r="BG212" s="271"/>
      <c r="BH212" s="271"/>
      <c r="BI212" s="271"/>
      <c r="BJ212" s="271"/>
      <c r="BK212" s="271"/>
      <c r="BL212" s="271"/>
      <c r="BM212" s="271"/>
      <c r="BN212" s="271"/>
      <c r="BO212" s="271"/>
      <c r="BP212" s="271"/>
      <c r="BQ212" s="271"/>
      <c r="BR212" s="271"/>
      <c r="BS212" s="271"/>
      <c r="BT212" s="271"/>
      <c r="BU212" s="271"/>
      <c r="BV212" s="271"/>
      <c r="BW212" s="271"/>
      <c r="BX212" s="271"/>
      <c r="BY212" s="271"/>
      <c r="BZ212" s="271"/>
      <c r="CA212" s="271"/>
      <c r="CB212" s="271"/>
      <c r="CC212" s="271"/>
      <c r="CD212" s="271"/>
      <c r="CE212" s="271"/>
      <c r="CF212" s="271"/>
      <c r="CG212" s="271"/>
      <c r="CH212" s="271"/>
      <c r="CI212" s="271"/>
      <c r="CJ212" s="271"/>
      <c r="CK212" s="271"/>
      <c r="CL212" s="271"/>
      <c r="CM212" s="271"/>
      <c r="CN212" s="271"/>
      <c r="CO212" s="271"/>
      <c r="CP212" s="271"/>
      <c r="CQ212" s="271"/>
      <c r="CR212" s="271"/>
      <c r="CS212" s="271"/>
      <c r="CT212" s="271"/>
      <c r="CU212" s="271"/>
      <c r="CV212" s="271"/>
      <c r="CW212" s="271"/>
      <c r="CX212" s="271"/>
      <c r="CY212" s="271"/>
      <c r="CZ212" s="271"/>
      <c r="DA212" s="271"/>
      <c r="DB212" s="271"/>
    </row>
    <row r="213" spans="1:106">
      <c r="A213" s="151"/>
      <c r="C213" s="22" t="s">
        <v>85</v>
      </c>
      <c r="E213" s="54" t="s">
        <v>267</v>
      </c>
      <c r="F213" s="54" t="s">
        <v>271</v>
      </c>
      <c r="G213" s="54"/>
      <c r="H213" s="264" t="s">
        <v>287</v>
      </c>
      <c r="I213" s="29"/>
      <c r="J213" s="247"/>
      <c r="K213" s="247"/>
      <c r="L213" s="247"/>
      <c r="M213" s="247"/>
      <c r="N213" s="247"/>
      <c r="O213" s="247"/>
      <c r="P213" s="247"/>
      <c r="Q213" s="247"/>
      <c r="R213" s="247"/>
      <c r="S213" s="247"/>
      <c r="T213" s="247"/>
      <c r="U213" s="247"/>
      <c r="V213" s="247"/>
      <c r="W213" s="247"/>
      <c r="X213" s="247"/>
      <c r="Y213" s="247"/>
      <c r="Z213" s="247"/>
      <c r="AA213" s="247"/>
      <c r="AB213" s="247"/>
      <c r="AC213" s="247"/>
      <c r="AD213" s="247"/>
      <c r="AE213" s="247"/>
      <c r="AF213" s="247"/>
      <c r="AG213" s="247"/>
      <c r="AH213" s="247"/>
      <c r="AI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  <c r="BB213" s="247"/>
      <c r="BC213" s="247"/>
      <c r="BD213" s="247"/>
      <c r="BE213" s="247"/>
      <c r="BF213" s="247"/>
      <c r="BG213" s="247"/>
      <c r="BH213" s="247"/>
      <c r="BI213" s="247"/>
      <c r="BJ213" s="247"/>
      <c r="BK213" s="247"/>
      <c r="BL213" s="247"/>
      <c r="BM213" s="247"/>
      <c r="BN213" s="247"/>
      <c r="BO213" s="247"/>
      <c r="BP213" s="247"/>
      <c r="BQ213" s="247"/>
      <c r="BR213" s="247"/>
      <c r="BS213" s="247"/>
      <c r="BT213" s="247"/>
      <c r="BU213" s="247"/>
      <c r="BV213" s="247"/>
      <c r="BW213" s="247"/>
      <c r="BX213" s="247"/>
      <c r="BY213" s="247"/>
      <c r="BZ213" s="247"/>
      <c r="CA213" s="247"/>
      <c r="CB213" s="247"/>
      <c r="CC213" s="247"/>
      <c r="CD213" s="247"/>
      <c r="CE213" s="247"/>
      <c r="CF213" s="247"/>
      <c r="CG213" s="247"/>
      <c r="CH213" s="247"/>
      <c r="CI213" s="247"/>
      <c r="CJ213" s="247"/>
      <c r="CK213" s="247"/>
      <c r="CL213" s="247"/>
      <c r="CM213" s="247"/>
      <c r="CN213" s="247"/>
      <c r="CO213" s="247"/>
      <c r="CP213" s="247"/>
      <c r="CQ213" s="247"/>
      <c r="CR213" s="247"/>
      <c r="CS213" s="247"/>
      <c r="CT213" s="247"/>
      <c r="CU213" s="247"/>
      <c r="CV213" s="247"/>
      <c r="CW213" s="247"/>
      <c r="CX213" s="247"/>
      <c r="CY213" s="247"/>
      <c r="CZ213" s="247"/>
      <c r="DA213" s="247"/>
      <c r="DB213" s="247"/>
    </row>
    <row r="214" spans="1:106">
      <c r="A214" s="151"/>
      <c r="C214" s="34" t="s">
        <v>316</v>
      </c>
      <c r="E214" s="70">
        <f>Inputs!H144</f>
        <v>0.2</v>
      </c>
      <c r="F214" s="70">
        <f>Inputs!K144</f>
        <v>0.8</v>
      </c>
      <c r="G214" s="54" t="s">
        <v>83</v>
      </c>
      <c r="H214" s="272">
        <f ca="1">IFERROR(SUM($J214:$DB214)/(SUM($J$133:$DB$133)*E214),0)</f>
        <v>7.4110709545038773</v>
      </c>
      <c r="I214" s="29"/>
      <c r="J214" s="212">
        <f ca="1">(J$133*INDEX('Term Pricing'!$O$713:$O$892,MATCH('Project 3'!J$8,'Term Pricing'!$C$713:$C$892,0))*$E214*$F214)+(J$133*INDEX('Term Pricing'!$P$713:$P$892,MATCH('Project 3'!J$8,'Term Pricing'!$C$713:$C$892,0))*$E214*(1-$F214))</f>
        <v>0</v>
      </c>
      <c r="K214" s="212">
        <f ca="1">(K$133*INDEX('Term Pricing'!$O$713:$O$892,MATCH('Project 3'!K$8,'Term Pricing'!$C$713:$C$892,0))*$E214*$F214)+(K$133*INDEX('Term Pricing'!$P$713:$P$892,MATCH('Project 3'!K$8,'Term Pricing'!$C$713:$C$892,0))*$E214*(1-$F214))</f>
        <v>0</v>
      </c>
      <c r="L214" s="212">
        <f ca="1">(L$133*INDEX('Term Pricing'!$O$713:$O$892,MATCH('Project 3'!L$8,'Term Pricing'!$C$713:$C$892,0))*$E214*$F214)+(L$133*INDEX('Term Pricing'!$P$713:$P$892,MATCH('Project 3'!L$8,'Term Pricing'!$C$713:$C$892,0))*$E214*(1-$F214))</f>
        <v>0</v>
      </c>
      <c r="M214" s="212">
        <f ca="1">(M$133*INDEX('Term Pricing'!$O$713:$O$892,MATCH('Project 3'!M$8,'Term Pricing'!$C$713:$C$892,0))*$E214*$F214)+(M$133*INDEX('Term Pricing'!$P$713:$P$892,MATCH('Project 3'!M$8,'Term Pricing'!$C$713:$C$892,0))*$E214*(1-$F214))</f>
        <v>0</v>
      </c>
      <c r="N214" s="212">
        <f ca="1">(N$133*INDEX('Term Pricing'!$O$713:$O$892,MATCH('Project 3'!N$8,'Term Pricing'!$C$713:$C$892,0))*$E214*$F214)+(N$133*INDEX('Term Pricing'!$P$713:$P$892,MATCH('Project 3'!N$8,'Term Pricing'!$C$713:$C$892,0))*$E214*(1-$F214))</f>
        <v>324343.35855522187</v>
      </c>
      <c r="O214" s="212">
        <f ca="1">(O$133*INDEX('Term Pricing'!$O$713:$O$892,MATCH('Project 3'!O$8,'Term Pricing'!$C$713:$C$892,0))*$E214*$F214)+(O$133*INDEX('Term Pricing'!$P$713:$P$892,MATCH('Project 3'!O$8,'Term Pricing'!$C$713:$C$892,0))*$E214*(1-$F214))</f>
        <v>330771.62008583668</v>
      </c>
      <c r="P214" s="212">
        <f ca="1">(P$133*INDEX('Term Pricing'!$O$713:$O$892,MATCH('Project 3'!P$8,'Term Pricing'!$C$713:$C$892,0))*$E214*$F214)+(P$133*INDEX('Term Pricing'!$P$713:$P$892,MATCH('Project 3'!P$8,'Term Pricing'!$C$713:$C$892,0))*$E214*(1-$F214))</f>
        <v>315586.86357719789</v>
      </c>
      <c r="Q214" s="212">
        <f ca="1">(Q$133*INDEX('Term Pricing'!$O$713:$O$892,MATCH('Project 3'!Q$8,'Term Pricing'!$C$713:$C$892,0))*$E214*$F214)+(Q$133*INDEX('Term Pricing'!$P$713:$P$892,MATCH('Project 3'!Q$8,'Term Pricing'!$C$713:$C$892,0))*$E214*(1-$F214))</f>
        <v>321172.14798609208</v>
      </c>
      <c r="R214" s="212">
        <f ca="1">(R$133*INDEX('Term Pricing'!$O$713:$O$892,MATCH('Project 3'!R$8,'Term Pricing'!$C$713:$C$892,0))*$E214*$F214)+(R$133*INDEX('Term Pricing'!$P$713:$P$892,MATCH('Project 3'!R$8,'Term Pricing'!$C$713:$C$892,0))*$E214*(1-$F214))</f>
        <v>315986.25092877634</v>
      </c>
      <c r="S214" s="212">
        <f ca="1">(S$133*INDEX('Term Pricing'!$O$713:$O$892,MATCH('Project 3'!S$8,'Term Pricing'!$C$713:$C$892,0))*$E214*$F214)+(S$133*INDEX('Term Pricing'!$P$713:$P$892,MATCH('Project 3'!S$8,'Term Pricing'!$C$713:$C$892,0))*$E214*(1-$F214))</f>
        <v>300543.62819097773</v>
      </c>
      <c r="T214" s="212">
        <f ca="1">(T$133*INDEX('Term Pricing'!$O$713:$O$892,MATCH('Project 3'!T$8,'Term Pricing'!$C$713:$C$892,0))*$E214*$F214)+(T$133*INDEX('Term Pricing'!$P$713:$P$892,MATCH('Project 3'!T$8,'Term Pricing'!$C$713:$C$892,0))*$E214*(1-$F214))</f>
        <v>304914.16197699029</v>
      </c>
      <c r="U214" s="212">
        <f ca="1">(U$133*INDEX('Term Pricing'!$O$713:$O$892,MATCH('Project 3'!U$8,'Term Pricing'!$C$713:$C$892,0))*$E214*$F214)+(U$133*INDEX('Term Pricing'!$P$713:$P$892,MATCH('Project 3'!U$8,'Term Pricing'!$C$713:$C$892,0))*$E214*(1-$F214))</f>
        <v>289412.63057795807</v>
      </c>
      <c r="V214" s="212">
        <f ca="1">(V$133*INDEX('Term Pricing'!$O$713:$O$892,MATCH('Project 3'!V$8,'Term Pricing'!$C$713:$C$892,0))*$E214*$F214)+(V$133*INDEX('Term Pricing'!$P$713:$P$892,MATCH('Project 3'!V$8,'Term Pricing'!$C$713:$C$892,0))*$E214*(1-$F214))</f>
        <v>293014.12192865403</v>
      </c>
      <c r="W214" s="212">
        <f ca="1">(W$133*INDEX('Term Pricing'!$O$713:$O$892,MATCH('Project 3'!W$8,'Term Pricing'!$C$713:$C$892,0))*$E214*$F214)+(W$133*INDEX('Term Pricing'!$P$713:$P$892,MATCH('Project 3'!W$8,'Term Pricing'!$C$713:$C$892,0))*$E214*(1-$F214))</f>
        <v>286793.81161146873</v>
      </c>
      <c r="X214" s="212">
        <f ca="1">(X$133*INDEX('Term Pricing'!$O$713:$O$892,MATCH('Project 3'!X$8,'Term Pricing'!$C$713:$C$892,0))*$E214*$F214)+(X$133*INDEX('Term Pricing'!$P$713:$P$892,MATCH('Project 3'!X$8,'Term Pricing'!$C$713:$C$892,0))*$E214*(1-$F214))</f>
        <v>253278.41458923827</v>
      </c>
      <c r="Y214" s="212">
        <f ca="1">(Y$133*INDEX('Term Pricing'!$O$713:$O$892,MATCH('Project 3'!Y$8,'Term Pricing'!$C$713:$C$892,0))*$E214*$F214)+(Y$133*INDEX('Term Pricing'!$P$713:$P$892,MATCH('Project 3'!Y$8,'Term Pricing'!$C$713:$C$892,0))*$E214*(1-$F214))</f>
        <v>273895.43494382384</v>
      </c>
      <c r="Z214" s="212">
        <f ca="1">(Z$133*INDEX('Term Pricing'!$O$713:$O$892,MATCH('Project 3'!Z$8,'Term Pricing'!$C$713:$C$892,0))*$E214*$F214)+(Z$133*INDEX('Term Pricing'!$P$713:$P$892,MATCH('Project 3'!Z$8,'Term Pricing'!$C$713:$C$892,0))*$E214*(1-$F214))</f>
        <v>258629.69520973784</v>
      </c>
      <c r="AA214" s="212">
        <f ca="1">(AA$133*INDEX('Term Pricing'!$O$713:$O$892,MATCH('Project 3'!AA$8,'Term Pricing'!$C$713:$C$892,0))*$E214*$F214)+(AA$133*INDEX('Term Pricing'!$P$713:$P$892,MATCH('Project 3'!AA$8,'Term Pricing'!$C$713:$C$892,0))*$E214*(1-$F214))</f>
        <v>260497.82668078106</v>
      </c>
      <c r="AB214" s="212">
        <f ca="1">(AB$133*INDEX('Term Pricing'!$O$713:$O$892,MATCH('Project 3'!AB$8,'Term Pricing'!$C$713:$C$892,0))*$E214*$F214)+(AB$133*INDEX('Term Pricing'!$P$713:$P$892,MATCH('Project 3'!AB$8,'Term Pricing'!$C$713:$C$892,0))*$E214*(1-$F214))</f>
        <v>245471.07209855961</v>
      </c>
      <c r="AC214" s="212">
        <f ca="1">(AC$133*INDEX('Term Pricing'!$O$713:$O$892,MATCH('Project 3'!AC$8,'Term Pricing'!$C$713:$C$892,0))*$E214*$F214)+(AC$133*INDEX('Term Pricing'!$P$713:$P$892,MATCH('Project 3'!AC$8,'Term Pricing'!$C$713:$C$892,0))*$E214*(1-$F214))</f>
        <v>246733.97366402319</v>
      </c>
      <c r="AD214" s="212">
        <f ca="1">(AD$133*INDEX('Term Pricing'!$O$713:$O$892,MATCH('Project 3'!AD$8,'Term Pricing'!$C$713:$C$892,0))*$E214*$F214)+(AD$133*INDEX('Term Pricing'!$P$713:$P$892,MATCH('Project 3'!AD$8,'Term Pricing'!$C$713:$C$892,0))*$E214*(1-$F214))</f>
        <v>239755.64485321712</v>
      </c>
      <c r="AE214" s="212">
        <f ca="1">(AE$133*INDEX('Term Pricing'!$O$713:$O$892,MATCH('Project 3'!AE$8,'Term Pricing'!$C$713:$C$892,0))*$E214*$F214)+(AE$133*INDEX('Term Pricing'!$P$713:$P$892,MATCH('Project 3'!AE$8,'Term Pricing'!$C$713:$C$892,0))*$E214*(1-$F214))</f>
        <v>225226.83425141999</v>
      </c>
      <c r="AF214" s="212">
        <f ca="1">(AF$133*INDEX('Term Pricing'!$O$713:$O$892,MATCH('Project 3'!AF$8,'Term Pricing'!$C$713:$C$892,0))*$E214*$F214)+(AF$133*INDEX('Term Pricing'!$P$713:$P$892,MATCH('Project 3'!AF$8,'Term Pricing'!$C$713:$C$892,0))*$E214*(1-$F214))</f>
        <v>225685.83397663594</v>
      </c>
      <c r="AG214" s="212">
        <f ca="1">(AG$133*INDEX('Term Pricing'!$O$713:$O$892,MATCH('Project 3'!AG$8,'Term Pricing'!$C$713:$C$892,0))*$E214*$F214)+(AG$133*INDEX('Term Pricing'!$P$713:$P$892,MATCH('Project 3'!AG$8,'Term Pricing'!$C$713:$C$892,0))*$E214*(1-$F214))</f>
        <v>211572.75367299747</v>
      </c>
      <c r="AH214" s="212">
        <f ca="1">(AH$133*INDEX('Term Pricing'!$O$713:$O$892,MATCH('Project 3'!AH$8,'Term Pricing'!$C$713:$C$892,0))*$E214*$F214)+(AH$133*INDEX('Term Pricing'!$P$713:$P$892,MATCH('Project 3'!AH$8,'Term Pricing'!$C$713:$C$892,0))*$E214*(1-$F214))</f>
        <v>211567.20904800575</v>
      </c>
      <c r="AI214" s="212">
        <f ca="1">(AI$133*INDEX('Term Pricing'!$O$713:$O$892,MATCH('Project 3'!AI$8,'Term Pricing'!$C$713:$C$892,0))*$E214*$F214)+(AI$133*INDEX('Term Pricing'!$P$713:$P$892,MATCH('Project 3'!AI$8,'Term Pricing'!$C$713:$C$892,0))*$E214*(1-$F214))</f>
        <v>204526.21928093152</v>
      </c>
      <c r="AJ214" s="212">
        <f ca="1">(AJ$133*INDEX('Term Pricing'!$O$713:$O$892,MATCH('Project 3'!AJ$8,'Term Pricing'!$C$713:$C$892,0))*$E214*$F214)+(AJ$133*INDEX('Term Pricing'!$P$713:$P$892,MATCH('Project 3'!AJ$8,'Term Pricing'!$C$713:$C$892,0))*$E214*(1-$F214))</f>
        <v>178401.52696194136</v>
      </c>
      <c r="AK214" s="212">
        <f ca="1">(AK$133*INDEX('Term Pricing'!$O$713:$O$892,MATCH('Project 3'!AK$8,'Term Pricing'!$C$713:$C$892,0))*$E214*$F214)+(AK$133*INDEX('Term Pricing'!$P$713:$P$892,MATCH('Project 3'!AK$8,'Term Pricing'!$C$713:$C$892,0))*$E214*(1-$F214))</f>
        <v>190549.68131506507</v>
      </c>
      <c r="AL214" s="212">
        <f ca="1">(AL$133*INDEX('Term Pricing'!$O$713:$O$892,MATCH('Project 3'!AL$8,'Term Pricing'!$C$713:$C$892,0))*$E214*$F214)+(AL$133*INDEX('Term Pricing'!$P$713:$P$892,MATCH('Project 3'!AL$8,'Term Pricing'!$C$713:$C$892,0))*$E214*(1-$F214))</f>
        <v>177716.06731645312</v>
      </c>
      <c r="AM214" s="212">
        <f ca="1">(AM$133*INDEX('Term Pricing'!$O$713:$O$892,MATCH('Project 3'!AM$8,'Term Pricing'!$C$713:$C$892,0))*$E214*$F214)+(AM$133*INDEX('Term Pricing'!$P$713:$P$892,MATCH('Project 3'!AM$8,'Term Pricing'!$C$713:$C$892,0))*$E214*(1-$F214))</f>
        <v>176798.71358845432</v>
      </c>
      <c r="AN214" s="212">
        <f ca="1">(AN$133*INDEX('Term Pricing'!$O$713:$O$892,MATCH('Project 3'!AN$8,'Term Pricing'!$C$713:$C$892,0))*$E214*$F214)+(AN$133*INDEX('Term Pricing'!$P$713:$P$892,MATCH('Project 3'!AN$8,'Term Pricing'!$C$713:$C$892,0))*$E214*(1-$F214))</f>
        <v>164552.25617587366</v>
      </c>
      <c r="AO214" s="212">
        <f ca="1">(AO$133*INDEX('Term Pricing'!$O$713:$O$892,MATCH('Project 3'!AO$8,'Term Pricing'!$C$713:$C$892,0))*$E214*$F214)+(AO$133*INDEX('Term Pricing'!$P$713:$P$892,MATCH('Project 3'!AO$8,'Term Pricing'!$C$713:$C$892,0))*$E214*(1-$F214))</f>
        <v>163366.43185404892</v>
      </c>
      <c r="AP214" s="212">
        <f ca="1">(AP$133*INDEX('Term Pricing'!$O$713:$O$892,MATCH('Project 3'!AP$8,'Term Pricing'!$C$713:$C$892,0))*$E214*$F214)+(AP$133*INDEX('Term Pricing'!$P$713:$P$892,MATCH('Project 3'!AP$8,'Term Pricing'!$C$713:$C$892,0))*$E214*(1-$F214))</f>
        <v>156795.96460414256</v>
      </c>
      <c r="AQ214" s="212">
        <f ca="1">(AQ$133*INDEX('Term Pricing'!$O$713:$O$892,MATCH('Project 3'!AQ$8,'Term Pricing'!$C$713:$C$892,0))*$E214*$F214)+(AQ$133*INDEX('Term Pricing'!$P$713:$P$892,MATCH('Project 3'!AQ$8,'Term Pricing'!$C$713:$C$892,0))*$E214*(1-$F214))</f>
        <v>145485.652145787</v>
      </c>
      <c r="AR214" s="212">
        <f ca="1">(AR$133*INDEX('Term Pricing'!$O$713:$O$892,MATCH('Project 3'!AR$8,'Term Pricing'!$C$713:$C$892,0))*$E214*$F214)+(AR$133*INDEX('Term Pricing'!$P$713:$P$892,MATCH('Project 3'!AR$8,'Term Pricing'!$C$713:$C$892,0))*$E214*(1-$F214))</f>
        <v>143992.5899665287</v>
      </c>
      <c r="AS214" s="212">
        <f ca="1">(AS$133*INDEX('Term Pricing'!$O$713:$O$892,MATCH('Project 3'!AS$8,'Term Pricing'!$C$713:$C$892,0))*$E214*$F214)+(AS$133*INDEX('Term Pricing'!$P$713:$P$892,MATCH('Project 3'!AS$8,'Term Pricing'!$C$713:$C$892,0))*$E214*(1-$F214))</f>
        <v>133331.63659988949</v>
      </c>
      <c r="AT214" s="212">
        <f ca="1">(AT$133*INDEX('Term Pricing'!$O$713:$O$892,MATCH('Project 3'!AT$8,'Term Pricing'!$C$713:$C$892,0))*$E214*$F214)+(AT$133*INDEX('Term Pricing'!$P$713:$P$892,MATCH('Project 3'!AT$8,'Term Pricing'!$C$713:$C$892,0))*$E214*(1-$F214))</f>
        <v>131692.56961897484</v>
      </c>
      <c r="AU214" s="212">
        <f ca="1">(AU$133*INDEX('Term Pricing'!$O$713:$O$892,MATCH('Project 3'!AU$8,'Term Pricing'!$C$713:$C$892,0))*$E214*$F214)+(AU$133*INDEX('Term Pricing'!$P$713:$P$892,MATCH('Project 3'!AU$8,'Term Pricing'!$C$713:$C$892,0))*$E214*(1-$F214))</f>
        <v>125748.60092476199</v>
      </c>
      <c r="AV214" s="212">
        <f ca="1">(AV$133*INDEX('Term Pricing'!$O$713:$O$892,MATCH('Project 3'!AV$8,'Term Pricing'!$C$713:$C$892,0))*$E214*$F214)+(AV$133*INDEX('Term Pricing'!$P$713:$P$892,MATCH('Project 3'!AV$8,'Term Pricing'!$C$713:$C$892,0))*$E214*(1-$F214))</f>
        <v>108341.7401072871</v>
      </c>
      <c r="AW214" s="212">
        <f ca="1">(AW$133*INDEX('Term Pricing'!$O$713:$O$892,MATCH('Project 3'!AW$8,'Term Pricing'!$C$713:$C$892,0))*$E214*$F214)+(AW$133*INDEX('Term Pricing'!$P$713:$P$892,MATCH('Project 3'!AW$8,'Term Pricing'!$C$713:$C$892,0))*$E214*(1-$F214))</f>
        <v>114301.08256345816</v>
      </c>
      <c r="AX214" s="212">
        <f ca="1">(AX$133*INDEX('Term Pricing'!$O$713:$O$892,MATCH('Project 3'!AX$8,'Term Pricing'!$C$713:$C$892,0))*$E214*$F214)+(AX$133*INDEX('Term Pricing'!$P$713:$P$892,MATCH('Project 3'!AX$8,'Term Pricing'!$C$713:$C$892,0))*$E214*(1-$F214))</f>
        <v>175494.79722017027</v>
      </c>
      <c r="AY214" s="212">
        <f ca="1">(AY$133*INDEX('Term Pricing'!$O$713:$O$892,MATCH('Project 3'!AY$8,'Term Pricing'!$C$713:$C$892,0))*$E214*$F214)+(AY$133*INDEX('Term Pricing'!$P$713:$P$892,MATCH('Project 3'!AY$8,'Term Pricing'!$C$713:$C$892,0))*$E214*(1-$F214))</f>
        <v>172450.77205268407</v>
      </c>
      <c r="AZ214" s="212">
        <f ca="1">(AZ$133*INDEX('Term Pricing'!$O$713:$O$892,MATCH('Project 3'!AZ$8,'Term Pricing'!$C$713:$C$892,0))*$E214*$F214)+(AZ$133*INDEX('Term Pricing'!$P$713:$P$892,MATCH('Project 3'!AZ$8,'Term Pricing'!$C$713:$C$892,0))*$E214*(1-$F214))</f>
        <v>159068.87415060593</v>
      </c>
      <c r="BA214" s="212">
        <f ca="1">(BA$133*INDEX('Term Pricing'!$O$713:$O$892,MATCH('Project 3'!BA$8,'Term Pricing'!$C$713:$C$892,0))*$E214*$F214)+(BA$133*INDEX('Term Pricing'!$P$713:$P$892,MATCH('Project 3'!BA$8,'Term Pricing'!$C$713:$C$892,0))*$E214*(1-$F214))</f>
        <v>156945.83782813625</v>
      </c>
      <c r="BB214" s="212">
        <f ca="1">(BB$133*INDEX('Term Pricing'!$O$713:$O$892,MATCH('Project 3'!BB$8,'Term Pricing'!$C$713:$C$892,0))*$E214*$F214)+(BB$133*INDEX('Term Pricing'!$P$713:$P$892,MATCH('Project 3'!BB$8,'Term Pricing'!$C$713:$C$892,0))*$E214*(1-$F214))</f>
        <v>149764.90626322868</v>
      </c>
      <c r="BC214" s="212">
        <f ca="1">(BC$133*INDEX('Term Pricing'!$O$713:$O$892,MATCH('Project 3'!BC$8,'Term Pricing'!$C$713:$C$892,0))*$E214*$F214)+(BC$133*INDEX('Term Pricing'!$P$713:$P$892,MATCH('Project 3'!BC$8,'Term Pricing'!$C$713:$C$892,0))*$E214*(1-$F214))</f>
        <v>138222.61402290015</v>
      </c>
      <c r="BD214" s="212">
        <f ca="1">(BD$133*INDEX('Term Pricing'!$O$713:$O$892,MATCH('Project 3'!BD$8,'Term Pricing'!$C$713:$C$892,0))*$E214*$F214)+(BD$133*INDEX('Term Pricing'!$P$713:$P$892,MATCH('Project 3'!BD$8,'Term Pricing'!$C$713:$C$892,0))*$E214*(1-$F214))</f>
        <v>136142.05247090786</v>
      </c>
      <c r="BE214" s="212">
        <f ca="1">(BE$133*INDEX('Term Pricing'!$O$713:$O$892,MATCH('Project 3'!BE$8,'Term Pricing'!$C$713:$C$892,0))*$E214*$F214)+(BE$133*INDEX('Term Pricing'!$P$713:$P$892,MATCH('Project 3'!BE$8,'Term Pricing'!$C$713:$C$892,0))*$E214*(1-$F214))</f>
        <v>125517.09868653568</v>
      </c>
      <c r="BF214" s="212">
        <f ca="1">(BF$133*INDEX('Term Pricing'!$O$713:$O$892,MATCH('Project 3'!BF$8,'Term Pricing'!$C$713:$C$892,0))*$E214*$F214)+(BF$133*INDEX('Term Pricing'!$P$713:$P$892,MATCH('Project 3'!BF$8,'Term Pricing'!$C$713:$C$892,0))*$E214*(1-$F214))</f>
        <v>125884.79999999999</v>
      </c>
      <c r="BG214" s="212">
        <f ca="1">(BG$133*INDEX('Term Pricing'!$O$713:$O$892,MATCH('Project 3'!BG$8,'Term Pricing'!$C$713:$C$892,0))*$E214*$F214)+(BG$133*INDEX('Term Pricing'!$P$713:$P$892,MATCH('Project 3'!BG$8,'Term Pricing'!$C$713:$C$892,0))*$E214*(1-$F214))</f>
        <v>125884.79999999999</v>
      </c>
      <c r="BH214" s="212">
        <f ca="1">(BH$133*INDEX('Term Pricing'!$O$713:$O$892,MATCH('Project 3'!BH$8,'Term Pricing'!$C$713:$C$892,0))*$E214*$F214)+(BH$133*INDEX('Term Pricing'!$P$713:$P$892,MATCH('Project 3'!BH$8,'Term Pricing'!$C$713:$C$892,0))*$E214*(1-$F214))</f>
        <v>117763.2</v>
      </c>
      <c r="BI214" s="212">
        <f ca="1">(BI$133*INDEX('Term Pricing'!$O$713:$O$892,MATCH('Project 3'!BI$8,'Term Pricing'!$C$713:$C$892,0))*$E214*$F214)+(BI$133*INDEX('Term Pricing'!$P$713:$P$892,MATCH('Project 3'!BI$8,'Term Pricing'!$C$713:$C$892,0))*$E214*(1-$F214))</f>
        <v>125884.79999999999</v>
      </c>
      <c r="BJ214" s="212">
        <f ca="1">(BJ$133*INDEX('Term Pricing'!$O$713:$O$892,MATCH('Project 3'!BJ$8,'Term Pricing'!$C$713:$C$892,0))*$E214*$F214)+(BJ$133*INDEX('Term Pricing'!$P$713:$P$892,MATCH('Project 3'!BJ$8,'Term Pricing'!$C$713:$C$892,0))*$E214*(1-$F214))</f>
        <v>121824</v>
      </c>
      <c r="BK214" s="212">
        <f ca="1">(BK$133*INDEX('Term Pricing'!$O$713:$O$892,MATCH('Project 3'!BK$8,'Term Pricing'!$C$713:$C$892,0))*$E214*$F214)+(BK$133*INDEX('Term Pricing'!$P$713:$P$892,MATCH('Project 3'!BK$8,'Term Pricing'!$C$713:$C$892,0))*$E214*(1-$F214))</f>
        <v>125884.79999999999</v>
      </c>
      <c r="BL214" s="212">
        <f ca="1">(BL$133*INDEX('Term Pricing'!$O$713:$O$892,MATCH('Project 3'!BL$8,'Term Pricing'!$C$713:$C$892,0))*$E214*$F214)+(BL$133*INDEX('Term Pricing'!$P$713:$P$892,MATCH('Project 3'!BL$8,'Term Pricing'!$C$713:$C$892,0))*$E214*(1-$F214))</f>
        <v>121824</v>
      </c>
      <c r="BM214" s="212">
        <f ca="1">(BM$133*INDEX('Term Pricing'!$O$713:$O$892,MATCH('Project 3'!BM$8,'Term Pricing'!$C$713:$C$892,0))*$E214*$F214)+(BM$133*INDEX('Term Pricing'!$P$713:$P$892,MATCH('Project 3'!BM$8,'Term Pricing'!$C$713:$C$892,0))*$E214*(1-$F214))</f>
        <v>125884.79999999999</v>
      </c>
      <c r="BN214" s="212">
        <f ca="1">(BN$133*INDEX('Term Pricing'!$O$713:$O$892,MATCH('Project 3'!BN$8,'Term Pricing'!$C$713:$C$892,0))*$E214*$F214)+(BN$133*INDEX('Term Pricing'!$P$713:$P$892,MATCH('Project 3'!BN$8,'Term Pricing'!$C$713:$C$892,0))*$E214*(1-$F214))</f>
        <v>125884.79999999999</v>
      </c>
      <c r="BO214" s="212">
        <f ca="1">(BO$133*INDEX('Term Pricing'!$O$713:$O$892,MATCH('Project 3'!BO$8,'Term Pricing'!$C$713:$C$892,0))*$E214*$F214)+(BO$133*INDEX('Term Pricing'!$P$713:$P$892,MATCH('Project 3'!BO$8,'Term Pricing'!$C$713:$C$892,0))*$E214*(1-$F214))</f>
        <v>121824</v>
      </c>
      <c r="BP214" s="212">
        <f ca="1">(BP$133*INDEX('Term Pricing'!$O$713:$O$892,MATCH('Project 3'!BP$8,'Term Pricing'!$C$713:$C$892,0))*$E214*$F214)+(BP$133*INDEX('Term Pricing'!$P$713:$P$892,MATCH('Project 3'!BP$8,'Term Pricing'!$C$713:$C$892,0))*$E214*(1-$F214))</f>
        <v>125884.79999999999</v>
      </c>
      <c r="BQ214" s="212">
        <f ca="1">(BQ$133*INDEX('Term Pricing'!$O$713:$O$892,MATCH('Project 3'!BQ$8,'Term Pricing'!$C$713:$C$892,0))*$E214*$F214)+(BQ$133*INDEX('Term Pricing'!$P$713:$P$892,MATCH('Project 3'!BQ$8,'Term Pricing'!$C$713:$C$892,0))*$E214*(1-$F214))</f>
        <v>121824</v>
      </c>
      <c r="BR214" s="212">
        <f ca="1">(BR$133*INDEX('Term Pricing'!$O$713:$O$892,MATCH('Project 3'!BR$8,'Term Pricing'!$C$713:$C$892,0))*$E214*$F214)+(BR$133*INDEX('Term Pricing'!$P$713:$P$892,MATCH('Project 3'!BR$8,'Term Pricing'!$C$713:$C$892,0))*$E214*(1-$F214))</f>
        <v>125884.79999999999</v>
      </c>
      <c r="BS214" s="212">
        <f ca="1">(BS$133*INDEX('Term Pricing'!$O$713:$O$892,MATCH('Project 3'!BS$8,'Term Pricing'!$C$713:$C$892,0))*$E214*$F214)+(BS$133*INDEX('Term Pricing'!$P$713:$P$892,MATCH('Project 3'!BS$8,'Term Pricing'!$C$713:$C$892,0))*$E214*(1-$F214))</f>
        <v>125884.79999999999</v>
      </c>
      <c r="BT214" s="212">
        <f ca="1">(BT$133*INDEX('Term Pricing'!$O$713:$O$892,MATCH('Project 3'!BT$8,'Term Pricing'!$C$713:$C$892,0))*$E214*$F214)+(BT$133*INDEX('Term Pricing'!$P$713:$P$892,MATCH('Project 3'!BT$8,'Term Pricing'!$C$713:$C$892,0))*$E214*(1-$F214))</f>
        <v>113702.39999999999</v>
      </c>
      <c r="BU214" s="212">
        <f ca="1">(BU$133*INDEX('Term Pricing'!$O$713:$O$892,MATCH('Project 3'!BU$8,'Term Pricing'!$C$713:$C$892,0))*$E214*$F214)+(BU$133*INDEX('Term Pricing'!$P$713:$P$892,MATCH('Project 3'!BU$8,'Term Pricing'!$C$713:$C$892,0))*$E214*(1-$F214))</f>
        <v>125884.79999999999</v>
      </c>
      <c r="BV214" s="212">
        <f ca="1">(BV$133*INDEX('Term Pricing'!$O$713:$O$892,MATCH('Project 3'!BV$8,'Term Pricing'!$C$713:$C$892,0))*$E214*$F214)+(BV$133*INDEX('Term Pricing'!$P$713:$P$892,MATCH('Project 3'!BV$8,'Term Pricing'!$C$713:$C$892,0))*$E214*(1-$F214))</f>
        <v>121824</v>
      </c>
      <c r="BW214" s="212">
        <f ca="1">(BW$133*INDEX('Term Pricing'!$O$713:$O$892,MATCH('Project 3'!BW$8,'Term Pricing'!$C$713:$C$892,0))*$E214*$F214)+(BW$133*INDEX('Term Pricing'!$P$713:$P$892,MATCH('Project 3'!BW$8,'Term Pricing'!$C$713:$C$892,0))*$E214*(1-$F214))</f>
        <v>125884.79999999999</v>
      </c>
      <c r="BX214" s="212">
        <f ca="1">(BX$133*INDEX('Term Pricing'!$O$713:$O$892,MATCH('Project 3'!BX$8,'Term Pricing'!$C$713:$C$892,0))*$E214*$F214)+(BX$133*INDEX('Term Pricing'!$P$713:$P$892,MATCH('Project 3'!BX$8,'Term Pricing'!$C$713:$C$892,0))*$E214*(1-$F214))</f>
        <v>121824</v>
      </c>
      <c r="BY214" s="212">
        <f ca="1">(BY$133*INDEX('Term Pricing'!$O$713:$O$892,MATCH('Project 3'!BY$8,'Term Pricing'!$C$713:$C$892,0))*$E214*$F214)+(BY$133*INDEX('Term Pricing'!$P$713:$P$892,MATCH('Project 3'!BY$8,'Term Pricing'!$C$713:$C$892,0))*$E214*(1-$F214))</f>
        <v>125884.79999999999</v>
      </c>
      <c r="BZ214" s="212">
        <f ca="1">(BZ$133*INDEX('Term Pricing'!$O$713:$O$892,MATCH('Project 3'!BZ$8,'Term Pricing'!$C$713:$C$892,0))*$E214*$F214)+(BZ$133*INDEX('Term Pricing'!$P$713:$P$892,MATCH('Project 3'!BZ$8,'Term Pricing'!$C$713:$C$892,0))*$E214*(1-$F214))</f>
        <v>125884.79999999999</v>
      </c>
      <c r="CA214" s="212">
        <f ca="1">(CA$133*INDEX('Term Pricing'!$O$713:$O$892,MATCH('Project 3'!CA$8,'Term Pricing'!$C$713:$C$892,0))*$E214*$F214)+(CA$133*INDEX('Term Pricing'!$P$713:$P$892,MATCH('Project 3'!CA$8,'Term Pricing'!$C$713:$C$892,0))*$E214*(1-$F214))</f>
        <v>121824</v>
      </c>
      <c r="CB214" s="212">
        <f ca="1">(CB$133*INDEX('Term Pricing'!$O$713:$O$892,MATCH('Project 3'!CB$8,'Term Pricing'!$C$713:$C$892,0))*$E214*$F214)+(CB$133*INDEX('Term Pricing'!$P$713:$P$892,MATCH('Project 3'!CB$8,'Term Pricing'!$C$713:$C$892,0))*$E214*(1-$F214))</f>
        <v>125884.79999999999</v>
      </c>
      <c r="CC214" s="212">
        <f ca="1">(CC$133*INDEX('Term Pricing'!$O$713:$O$892,MATCH('Project 3'!CC$8,'Term Pricing'!$C$713:$C$892,0))*$E214*$F214)+(CC$133*INDEX('Term Pricing'!$P$713:$P$892,MATCH('Project 3'!CC$8,'Term Pricing'!$C$713:$C$892,0))*$E214*(1-$F214))</f>
        <v>121824</v>
      </c>
      <c r="CD214" s="212">
        <f ca="1">(CD$133*INDEX('Term Pricing'!$O$713:$O$892,MATCH('Project 3'!CD$8,'Term Pricing'!$C$713:$C$892,0))*$E214*$F214)+(CD$133*INDEX('Term Pricing'!$P$713:$P$892,MATCH('Project 3'!CD$8,'Term Pricing'!$C$713:$C$892,0))*$E214*(1-$F214))</f>
        <v>125884.79999999999</v>
      </c>
      <c r="CE214" s="212">
        <f ca="1">(CE$133*INDEX('Term Pricing'!$O$713:$O$892,MATCH('Project 3'!CE$8,'Term Pricing'!$C$713:$C$892,0))*$E214*$F214)+(CE$133*INDEX('Term Pricing'!$P$713:$P$892,MATCH('Project 3'!CE$8,'Term Pricing'!$C$713:$C$892,0))*$E214*(1-$F214))</f>
        <v>125884.79999999999</v>
      </c>
      <c r="CF214" s="212">
        <f ca="1">(CF$133*INDEX('Term Pricing'!$O$713:$O$892,MATCH('Project 3'!CF$8,'Term Pricing'!$C$713:$C$892,0))*$E214*$F214)+(CF$133*INDEX('Term Pricing'!$P$713:$P$892,MATCH('Project 3'!CF$8,'Term Pricing'!$C$713:$C$892,0))*$E214*(1-$F214))</f>
        <v>113702.39999999999</v>
      </c>
      <c r="CG214" s="212">
        <f ca="1">(CG$133*INDEX('Term Pricing'!$O$713:$O$892,MATCH('Project 3'!CG$8,'Term Pricing'!$C$713:$C$892,0))*$E214*$F214)+(CG$133*INDEX('Term Pricing'!$P$713:$P$892,MATCH('Project 3'!CG$8,'Term Pricing'!$C$713:$C$892,0))*$E214*(1-$F214))</f>
        <v>125884.79999999999</v>
      </c>
      <c r="CH214" s="212">
        <f ca="1">(CH$133*INDEX('Term Pricing'!$O$713:$O$892,MATCH('Project 3'!CH$8,'Term Pricing'!$C$713:$C$892,0))*$E214*$F214)+(CH$133*INDEX('Term Pricing'!$P$713:$P$892,MATCH('Project 3'!CH$8,'Term Pricing'!$C$713:$C$892,0))*$E214*(1-$F214))</f>
        <v>121824</v>
      </c>
      <c r="CI214" s="212">
        <f ca="1">(CI$133*INDEX('Term Pricing'!$O$713:$O$892,MATCH('Project 3'!CI$8,'Term Pricing'!$C$713:$C$892,0))*$E214*$F214)+(CI$133*INDEX('Term Pricing'!$P$713:$P$892,MATCH('Project 3'!CI$8,'Term Pricing'!$C$713:$C$892,0))*$E214*(1-$F214))</f>
        <v>125884.79999999999</v>
      </c>
      <c r="CJ214" s="212">
        <f ca="1">(CJ$133*INDEX('Term Pricing'!$O$713:$O$892,MATCH('Project 3'!CJ$8,'Term Pricing'!$C$713:$C$892,0))*$E214*$F214)+(CJ$133*INDEX('Term Pricing'!$P$713:$P$892,MATCH('Project 3'!CJ$8,'Term Pricing'!$C$713:$C$892,0))*$E214*(1-$F214))</f>
        <v>121824</v>
      </c>
      <c r="CK214" s="212">
        <f ca="1">(CK$133*INDEX('Term Pricing'!$O$713:$O$892,MATCH('Project 3'!CK$8,'Term Pricing'!$C$713:$C$892,0))*$E214*$F214)+(CK$133*INDEX('Term Pricing'!$P$713:$P$892,MATCH('Project 3'!CK$8,'Term Pricing'!$C$713:$C$892,0))*$E214*(1-$F214))</f>
        <v>125884.79999999999</v>
      </c>
      <c r="CL214" s="212">
        <f ca="1">(CL$133*INDEX('Term Pricing'!$O$713:$O$892,MATCH('Project 3'!CL$8,'Term Pricing'!$C$713:$C$892,0))*$E214*$F214)+(CL$133*INDEX('Term Pricing'!$P$713:$P$892,MATCH('Project 3'!CL$8,'Term Pricing'!$C$713:$C$892,0))*$E214*(1-$F214))</f>
        <v>125884.79999999999</v>
      </c>
      <c r="CM214" s="212">
        <f ca="1">(CM$133*INDEX('Term Pricing'!$O$713:$O$892,MATCH('Project 3'!CM$8,'Term Pricing'!$C$713:$C$892,0))*$E214*$F214)+(CM$133*INDEX('Term Pricing'!$P$713:$P$892,MATCH('Project 3'!CM$8,'Term Pricing'!$C$713:$C$892,0))*$E214*(1-$F214))</f>
        <v>121824</v>
      </c>
      <c r="CN214" s="212">
        <f ca="1">(CN$133*INDEX('Term Pricing'!$O$713:$O$892,MATCH('Project 3'!CN$8,'Term Pricing'!$C$713:$C$892,0))*$E214*$F214)+(CN$133*INDEX('Term Pricing'!$P$713:$P$892,MATCH('Project 3'!CN$8,'Term Pricing'!$C$713:$C$892,0))*$E214*(1-$F214))</f>
        <v>125884.79999999999</v>
      </c>
      <c r="CO214" s="212">
        <f ca="1">(CO$133*INDEX('Term Pricing'!$O$713:$O$892,MATCH('Project 3'!CO$8,'Term Pricing'!$C$713:$C$892,0))*$E214*$F214)+(CO$133*INDEX('Term Pricing'!$P$713:$P$892,MATCH('Project 3'!CO$8,'Term Pricing'!$C$713:$C$892,0))*$E214*(1-$F214))</f>
        <v>121824</v>
      </c>
      <c r="CP214" s="212">
        <f ca="1">(CP$133*INDEX('Term Pricing'!$O$713:$O$892,MATCH('Project 3'!CP$8,'Term Pricing'!$C$713:$C$892,0))*$E214*$F214)+(CP$133*INDEX('Term Pricing'!$P$713:$P$892,MATCH('Project 3'!CP$8,'Term Pricing'!$C$713:$C$892,0))*$E214*(1-$F214))</f>
        <v>125884.79999999999</v>
      </c>
      <c r="CQ214" s="212">
        <f ca="1">(CQ$133*INDEX('Term Pricing'!$O$713:$O$892,MATCH('Project 3'!CQ$8,'Term Pricing'!$C$713:$C$892,0))*$E214*$F214)+(CQ$133*INDEX('Term Pricing'!$P$713:$P$892,MATCH('Project 3'!CQ$8,'Term Pricing'!$C$713:$C$892,0))*$E214*(1-$F214))</f>
        <v>125884.79999999999</v>
      </c>
      <c r="CR214" s="212">
        <f ca="1">(CR$133*INDEX('Term Pricing'!$O$713:$O$892,MATCH('Project 3'!CR$8,'Term Pricing'!$C$713:$C$892,0))*$E214*$F214)+(CR$133*INDEX('Term Pricing'!$P$713:$P$892,MATCH('Project 3'!CR$8,'Term Pricing'!$C$713:$C$892,0))*$E214*(1-$F214))</f>
        <v>113702.39999999999</v>
      </c>
      <c r="CS214" s="212">
        <f ca="1">(CS$133*INDEX('Term Pricing'!$O$713:$O$892,MATCH('Project 3'!CS$8,'Term Pricing'!$C$713:$C$892,0))*$E214*$F214)+(CS$133*INDEX('Term Pricing'!$P$713:$P$892,MATCH('Project 3'!CS$8,'Term Pricing'!$C$713:$C$892,0))*$E214*(1-$F214))</f>
        <v>125884.79999999999</v>
      </c>
      <c r="CT214" s="212">
        <f ca="1">(CT$133*INDEX('Term Pricing'!$O$713:$O$892,MATCH('Project 3'!CT$8,'Term Pricing'!$C$713:$C$892,0))*$E214*$F214)+(CT$133*INDEX('Term Pricing'!$P$713:$P$892,MATCH('Project 3'!CT$8,'Term Pricing'!$C$713:$C$892,0))*$E214*(1-$F214))</f>
        <v>121824</v>
      </c>
      <c r="CU214" s="212">
        <f ca="1">(CU$133*INDEX('Term Pricing'!$O$713:$O$892,MATCH('Project 3'!CU$8,'Term Pricing'!$C$713:$C$892,0))*$E214*$F214)+(CU$133*INDEX('Term Pricing'!$P$713:$P$892,MATCH('Project 3'!CU$8,'Term Pricing'!$C$713:$C$892,0))*$E214*(1-$F214))</f>
        <v>125884.79999999999</v>
      </c>
      <c r="CV214" s="212">
        <f ca="1">(CV$133*INDEX('Term Pricing'!$O$713:$O$892,MATCH('Project 3'!CV$8,'Term Pricing'!$C$713:$C$892,0))*$E214*$F214)+(CV$133*INDEX('Term Pricing'!$P$713:$P$892,MATCH('Project 3'!CV$8,'Term Pricing'!$C$713:$C$892,0))*$E214*(1-$F214))</f>
        <v>121824</v>
      </c>
      <c r="CW214" s="212">
        <f ca="1">(CW$133*INDEX('Term Pricing'!$O$713:$O$892,MATCH('Project 3'!CW$8,'Term Pricing'!$C$713:$C$892,0))*$E214*$F214)+(CW$133*INDEX('Term Pricing'!$P$713:$P$892,MATCH('Project 3'!CW$8,'Term Pricing'!$C$713:$C$892,0))*$E214*(1-$F214))</f>
        <v>125884.79999999999</v>
      </c>
      <c r="CX214" s="212">
        <f ca="1">(CX$133*INDEX('Term Pricing'!$O$713:$O$892,MATCH('Project 3'!CX$8,'Term Pricing'!$C$713:$C$892,0))*$E214*$F214)+(CX$133*INDEX('Term Pricing'!$P$713:$P$892,MATCH('Project 3'!CX$8,'Term Pricing'!$C$713:$C$892,0))*$E214*(1-$F214))</f>
        <v>125884.79999999999</v>
      </c>
      <c r="CY214" s="212">
        <f ca="1">(CY$133*INDEX('Term Pricing'!$O$713:$O$892,MATCH('Project 3'!CY$8,'Term Pricing'!$C$713:$C$892,0))*$E214*$F214)+(CY$133*INDEX('Term Pricing'!$P$713:$P$892,MATCH('Project 3'!CY$8,'Term Pricing'!$C$713:$C$892,0))*$E214*(1-$F214))</f>
        <v>121824</v>
      </c>
      <c r="CZ214" s="212">
        <f ca="1">(CZ$133*INDEX('Term Pricing'!$O$713:$O$892,MATCH('Project 3'!CZ$8,'Term Pricing'!$C$713:$C$892,0))*$E214*$F214)+(CZ$133*INDEX('Term Pricing'!$P$713:$P$892,MATCH('Project 3'!CZ$8,'Term Pricing'!$C$713:$C$892,0))*$E214*(1-$F214))</f>
        <v>125884.79999999999</v>
      </c>
      <c r="DA214" s="212">
        <f ca="1">(DA$133*INDEX('Term Pricing'!$O$713:$O$892,MATCH('Project 3'!DA$8,'Term Pricing'!$C$713:$C$892,0))*$E214*$F214)+(DA$133*INDEX('Term Pricing'!$P$713:$P$892,MATCH('Project 3'!DA$8,'Term Pricing'!$C$713:$C$892,0))*$E214*(1-$F214))</f>
        <v>121824</v>
      </c>
      <c r="DB214" s="212">
        <f ca="1">(DB$133*INDEX('Term Pricing'!$O$713:$O$892,MATCH('Project 3'!DB$8,'Term Pricing'!$C$713:$C$892,0))*$E214*$F214)+(DB$133*INDEX('Term Pricing'!$P$713:$P$892,MATCH('Project 3'!DB$8,'Term Pricing'!$C$713:$C$892,0))*$E214*(1-$F214))</f>
        <v>125884.79999999999</v>
      </c>
    </row>
    <row r="215" spans="1:106">
      <c r="A215" s="151"/>
      <c r="C215" s="34" t="s">
        <v>84</v>
      </c>
      <c r="E215" s="70">
        <f>Inputs!H145</f>
        <v>0.2</v>
      </c>
      <c r="F215" s="70">
        <f>Inputs!K145</f>
        <v>0.8</v>
      </c>
      <c r="G215" s="54" t="s">
        <v>83</v>
      </c>
      <c r="H215" s="272">
        <f ca="1">IFERROR(SUM($J215:$DB215)/(SUM($J$133:$DB$133)*E215),0)</f>
        <v>5.0701182350969409</v>
      </c>
      <c r="I215" s="29"/>
      <c r="J215" s="212">
        <f ca="1">(J$133*INDEX('Term Pricing'!$O$898:$O$1077,MATCH('Project 3'!J$8,'Term Pricing'!$C$898:$C$1077,0))*$E215*$F215)+(J$133*INDEX('Term Pricing'!$P$898:$P$1077,MATCH('Project 3'!J$8,'Term Pricing'!$C$898:$C$1077,0))*$E215*(1-$F215))</f>
        <v>0</v>
      </c>
      <c r="K215" s="212">
        <f ca="1">(K$133*INDEX('Term Pricing'!$O$898:$O$1077,MATCH('Project 3'!K$8,'Term Pricing'!$C$898:$C$1077,0))*$E215*$F215)+(K$133*INDEX('Term Pricing'!$P$898:$P$1077,MATCH('Project 3'!K$8,'Term Pricing'!$C$898:$C$1077,0))*$E215*(1-$F215))</f>
        <v>0</v>
      </c>
      <c r="L215" s="212">
        <f ca="1">(L$133*INDEX('Term Pricing'!$O$898:$O$1077,MATCH('Project 3'!L$8,'Term Pricing'!$C$898:$C$1077,0))*$E215*$F215)+(L$133*INDEX('Term Pricing'!$P$898:$P$1077,MATCH('Project 3'!L$8,'Term Pricing'!$C$898:$C$1077,0))*$E215*(1-$F215))</f>
        <v>0</v>
      </c>
      <c r="M215" s="212">
        <f ca="1">(M$133*INDEX('Term Pricing'!$O$898:$O$1077,MATCH('Project 3'!M$8,'Term Pricing'!$C$898:$C$1077,0))*$E215*$F215)+(M$133*INDEX('Term Pricing'!$P$898:$P$1077,MATCH('Project 3'!M$8,'Term Pricing'!$C$898:$C$1077,0))*$E215*(1-$F215))</f>
        <v>0</v>
      </c>
      <c r="N215" s="212">
        <f ca="1">(N$133*INDEX('Term Pricing'!$O$898:$O$1077,MATCH('Project 3'!N$8,'Term Pricing'!$C$898:$C$1077,0))*$E215*$F215)+(N$133*INDEX('Term Pricing'!$P$898:$P$1077,MATCH('Project 3'!N$8,'Term Pricing'!$C$898:$C$1077,0))*$E215*(1-$F215))</f>
        <v>130054.44617540568</v>
      </c>
      <c r="O215" s="212">
        <f ca="1">(O$133*INDEX('Term Pricing'!$O$898:$O$1077,MATCH('Project 3'!O$8,'Term Pricing'!$C$898:$C$1077,0))*$E215*$F215)+(O$133*INDEX('Term Pricing'!$P$898:$P$1077,MATCH('Project 3'!O$8,'Term Pricing'!$C$898:$C$1077,0))*$E215*(1-$F215))</f>
        <v>132629.58861223448</v>
      </c>
      <c r="P215" s="212">
        <f ca="1">(P$133*INDEX('Term Pricing'!$O$898:$O$1077,MATCH('Project 3'!P$8,'Term Pricing'!$C$898:$C$1077,0))*$E215*$F215)+(P$133*INDEX('Term Pricing'!$P$898:$P$1077,MATCH('Project 3'!P$8,'Term Pricing'!$C$898:$C$1077,0))*$E215*(1-$F215))</f>
        <v>126541.97274883193</v>
      </c>
      <c r="Q215" s="212">
        <f ca="1">(Q$133*INDEX('Term Pricing'!$O$898:$O$1077,MATCH('Project 3'!Q$8,'Term Pricing'!$C$898:$C$1077,0))*$E215*$F215)+(Q$133*INDEX('Term Pricing'!$P$898:$P$1077,MATCH('Project 3'!Q$8,'Term Pricing'!$C$898:$C$1077,0))*$E215*(1-$F215))</f>
        <v>128781.6296024679</v>
      </c>
      <c r="R215" s="212">
        <f ca="1">(R$133*INDEX('Term Pricing'!$O$898:$O$1077,MATCH('Project 3'!R$8,'Term Pricing'!$C$898:$C$1077,0))*$E215*$F215)+(R$133*INDEX('Term Pricing'!$P$898:$P$1077,MATCH('Project 3'!R$8,'Term Pricing'!$C$898:$C$1077,0))*$E215*(1-$F215))</f>
        <v>126701.80520705027</v>
      </c>
      <c r="S215" s="212">
        <f ca="1">(S$133*INDEX('Term Pricing'!$O$898:$O$1077,MATCH('Project 3'!S$8,'Term Pricing'!$C$898:$C$1077,0))*$E215*$F215)+(S$133*INDEX('Term Pricing'!$P$898:$P$1077,MATCH('Project 3'!S$8,'Term Pricing'!$C$898:$C$1077,0))*$E215*(1-$F215))</f>
        <v>120509.9697090163</v>
      </c>
      <c r="T215" s="212">
        <f ca="1">(T$133*INDEX('Term Pricing'!$O$898:$O$1077,MATCH('Project 3'!T$8,'Term Pricing'!$C$898:$C$1077,0))*$E215*$F215)+(T$133*INDEX('Term Pricing'!$P$898:$P$1077,MATCH('Project 3'!T$8,'Term Pricing'!$C$898:$C$1077,0))*$E215*(1-$F215))</f>
        <v>122262.41466680927</v>
      </c>
      <c r="U215" s="212">
        <f ca="1">(U$133*INDEX('Term Pricing'!$O$898:$O$1077,MATCH('Project 3'!U$8,'Term Pricing'!$C$898:$C$1077,0))*$E215*$F215)+(U$133*INDEX('Term Pricing'!$P$898:$P$1077,MATCH('Project 3'!U$8,'Term Pricing'!$C$898:$C$1077,0))*$E215*(1-$F215))</f>
        <v>116046.65416180588</v>
      </c>
      <c r="V215" s="212">
        <f ca="1">(V$133*INDEX('Term Pricing'!$O$898:$O$1077,MATCH('Project 3'!V$8,'Term Pricing'!$C$898:$C$1077,0))*$E215*$F215)+(V$133*INDEX('Term Pricing'!$P$898:$P$1077,MATCH('Project 3'!V$8,'Term Pricing'!$C$898:$C$1077,0))*$E215*(1-$F215))</f>
        <v>117490.80419085268</v>
      </c>
      <c r="W215" s="212">
        <f ca="1">(W$133*INDEX('Term Pricing'!$O$898:$O$1077,MATCH('Project 3'!W$8,'Term Pricing'!$C$898:$C$1077,0))*$E215*$F215)+(W$133*INDEX('Term Pricing'!$P$898:$P$1077,MATCH('Project 3'!W$8,'Term Pricing'!$C$898:$C$1077,0))*$E215*(1-$F215))</f>
        <v>114996.61487151228</v>
      </c>
      <c r="X215" s="212">
        <f ca="1">(X$133*INDEX('Term Pricing'!$O$898:$O$1077,MATCH('Project 3'!X$8,'Term Pricing'!$C$898:$C$1077,0))*$E215*$F215)+(X$133*INDEX('Term Pricing'!$P$898:$P$1077,MATCH('Project 3'!X$8,'Term Pricing'!$C$898:$C$1077,0))*$E215*(1-$F215))</f>
        <v>101557.83342291124</v>
      </c>
      <c r="Y215" s="212">
        <f ca="1">(Y$133*INDEX('Term Pricing'!$O$898:$O$1077,MATCH('Project 3'!Y$8,'Term Pricing'!$C$898:$C$1077,0))*$E215*$F215)+(Y$133*INDEX('Term Pricing'!$P$898:$P$1077,MATCH('Project 3'!Y$8,'Term Pricing'!$C$898:$C$1077,0))*$E215*(1-$F215))</f>
        <v>109824.71345742518</v>
      </c>
      <c r="Z215" s="212">
        <f ca="1">(Z$133*INDEX('Term Pricing'!$O$898:$O$1077,MATCH('Project 3'!Z$8,'Term Pricing'!$C$898:$C$1077,0))*$E215*$F215)+(Z$133*INDEX('Term Pricing'!$P$898:$P$1077,MATCH('Project 3'!Z$8,'Term Pricing'!$C$898:$C$1077,0))*$E215*(1-$F215))</f>
        <v>103703.55851693387</v>
      </c>
      <c r="AA215" s="212">
        <f ca="1">(AA$133*INDEX('Term Pricing'!$O$898:$O$1077,MATCH('Project 3'!AA$8,'Term Pricing'!$C$898:$C$1077,0))*$E215*$F215)+(AA$133*INDEX('Term Pricing'!$P$898:$P$1077,MATCH('Project 3'!AA$8,'Term Pricing'!$C$898:$C$1077,0))*$E215*(1-$F215))</f>
        <v>104452.62826906671</v>
      </c>
      <c r="AB215" s="212">
        <f ca="1">(AB$133*INDEX('Term Pricing'!$O$898:$O$1077,MATCH('Project 3'!AB$8,'Term Pricing'!$C$898:$C$1077,0))*$E215*$F215)+(AB$133*INDEX('Term Pricing'!$P$898:$P$1077,MATCH('Project 3'!AB$8,'Term Pricing'!$C$898:$C$1077,0))*$E215*(1-$F215))</f>
        <v>98427.30504805196</v>
      </c>
      <c r="AC215" s="212">
        <f ca="1">(AC$133*INDEX('Term Pricing'!$O$898:$O$1077,MATCH('Project 3'!AC$8,'Term Pricing'!$C$898:$C$1077,0))*$E215*$F215)+(AC$133*INDEX('Term Pricing'!$P$898:$P$1077,MATCH('Project 3'!AC$8,'Term Pricing'!$C$898:$C$1077,0))*$E215*(1-$F215))</f>
        <v>99190.341188990133</v>
      </c>
      <c r="AD215" s="212">
        <f ca="1">(AD$133*INDEX('Term Pricing'!$O$898:$O$1077,MATCH('Project 3'!AD$8,'Term Pricing'!$C$898:$C$1077,0))*$E215*$F215)+(AD$133*INDEX('Term Pricing'!$P$898:$P$1077,MATCH('Project 3'!AD$8,'Term Pricing'!$C$898:$C$1077,0))*$E215*(1-$F215))</f>
        <v>96703.121331314484</v>
      </c>
      <c r="AE215" s="212">
        <f ca="1">(AE$133*INDEX('Term Pricing'!$O$898:$O$1077,MATCH('Project 3'!AE$8,'Term Pricing'!$C$898:$C$1077,0))*$E215*$F215)+(AE$133*INDEX('Term Pricing'!$P$898:$P$1077,MATCH('Project 3'!AE$8,'Term Pricing'!$C$898:$C$1077,0))*$E215*(1-$F215))</f>
        <v>91161.87473219345</v>
      </c>
      <c r="AF215" s="212">
        <f ca="1">(AF$133*INDEX('Term Pricing'!$O$898:$O$1077,MATCH('Project 3'!AF$8,'Term Pricing'!$C$898:$C$1077,0))*$E215*$F215)+(AF$133*INDEX('Term Pricing'!$P$898:$P$1077,MATCH('Project 3'!AF$8,'Term Pricing'!$C$898:$C$1077,0))*$E215*(1-$F215))</f>
        <v>91688.351520444907</v>
      </c>
      <c r="AG215" s="212">
        <f ca="1">(AG$133*INDEX('Term Pricing'!$O$898:$O$1077,MATCH('Project 3'!AG$8,'Term Pricing'!$C$898:$C$1077,0))*$E215*$F215)+(AG$133*INDEX('Term Pricing'!$P$898:$P$1077,MATCH('Project 3'!AG$8,'Term Pricing'!$C$898:$C$1077,0))*$E215*(1-$F215))</f>
        <v>86295.279548708117</v>
      </c>
      <c r="AH215" s="212">
        <f ca="1">(AH$133*INDEX('Term Pricing'!$O$898:$O$1077,MATCH('Project 3'!AH$8,'Term Pricing'!$C$898:$C$1077,0))*$E215*$F215)+(AH$133*INDEX('Term Pricing'!$P$898:$P$1077,MATCH('Project 3'!AH$8,'Term Pricing'!$C$898:$C$1077,0))*$E215*(1-$F215))</f>
        <v>86656.183362050215</v>
      </c>
      <c r="AI215" s="212">
        <f ca="1">(AI$133*INDEX('Term Pricing'!$O$898:$O$1077,MATCH('Project 3'!AI$8,'Term Pricing'!$C$898:$C$1077,0))*$E215*$F215)+(AI$133*INDEX('Term Pricing'!$P$898:$P$1077,MATCH('Project 3'!AI$8,'Term Pricing'!$C$898:$C$1077,0))*$E215*(1-$F215))</f>
        <v>84146.629809300473</v>
      </c>
      <c r="AJ215" s="212">
        <f ca="1">(AJ$133*INDEX('Term Pricing'!$O$898:$O$1077,MATCH('Project 3'!AJ$8,'Term Pricing'!$C$898:$C$1077,0))*$E215*$F215)+(AJ$133*INDEX('Term Pricing'!$P$898:$P$1077,MATCH('Project 3'!AJ$8,'Term Pricing'!$C$898:$C$1077,0))*$E215*(1-$F215))</f>
        <v>73746.612325826514</v>
      </c>
      <c r="AK215" s="212">
        <f ca="1">(AK$133*INDEX('Term Pricing'!$O$898:$O$1077,MATCH('Project 3'!AK$8,'Term Pricing'!$C$898:$C$1077,0))*$E215*$F215)+(AK$133*INDEX('Term Pricing'!$P$898:$P$1077,MATCH('Project 3'!AK$8,'Term Pricing'!$C$898:$C$1077,0))*$E215*(1-$F215))</f>
        <v>79165.10431921792</v>
      </c>
      <c r="AL215" s="212">
        <f ca="1">(AL$133*INDEX('Term Pricing'!$O$898:$O$1077,MATCH('Project 3'!AL$8,'Term Pricing'!$C$898:$C$1077,0))*$E215*$F215)+(AL$133*INDEX('Term Pricing'!$P$898:$P$1077,MATCH('Project 3'!AL$8,'Term Pricing'!$C$898:$C$1077,0))*$E215*(1-$F215))</f>
        <v>74228.060412725768</v>
      </c>
      <c r="AM215" s="212">
        <f ca="1">(AM$133*INDEX('Term Pricing'!$O$898:$O$1077,MATCH('Project 3'!AM$8,'Term Pricing'!$C$898:$C$1077,0))*$E215*$F215)+(AM$133*INDEX('Term Pricing'!$P$898:$P$1077,MATCH('Project 3'!AM$8,'Term Pricing'!$C$898:$C$1077,0))*$E215*(1-$F215))</f>
        <v>75530.880000000005</v>
      </c>
      <c r="AN215" s="212">
        <f ca="1">(AN$133*INDEX('Term Pricing'!$O$898:$O$1077,MATCH('Project 3'!AN$8,'Term Pricing'!$C$898:$C$1077,0))*$E215*$F215)+(AN$133*INDEX('Term Pricing'!$P$898:$P$1077,MATCH('Project 3'!AN$8,'Term Pricing'!$C$898:$C$1077,0))*$E215*(1-$F215))</f>
        <v>73094.399999999994</v>
      </c>
      <c r="AO215" s="212">
        <f ca="1">(AO$133*INDEX('Term Pricing'!$O$898:$O$1077,MATCH('Project 3'!AO$8,'Term Pricing'!$C$898:$C$1077,0))*$E215*$F215)+(AO$133*INDEX('Term Pricing'!$P$898:$P$1077,MATCH('Project 3'!AO$8,'Term Pricing'!$C$898:$C$1077,0))*$E215*(1-$F215))</f>
        <v>75530.880000000005</v>
      </c>
      <c r="AP215" s="212">
        <f ca="1">(AP$133*INDEX('Term Pricing'!$O$898:$O$1077,MATCH('Project 3'!AP$8,'Term Pricing'!$C$898:$C$1077,0))*$E215*$F215)+(AP$133*INDEX('Term Pricing'!$P$898:$P$1077,MATCH('Project 3'!AP$8,'Term Pricing'!$C$898:$C$1077,0))*$E215*(1-$F215))</f>
        <v>75530.880000000005</v>
      </c>
      <c r="AQ215" s="212">
        <f ca="1">(AQ$133*INDEX('Term Pricing'!$O$898:$O$1077,MATCH('Project 3'!AQ$8,'Term Pricing'!$C$898:$C$1077,0))*$E215*$F215)+(AQ$133*INDEX('Term Pricing'!$P$898:$P$1077,MATCH('Project 3'!AQ$8,'Term Pricing'!$C$898:$C$1077,0))*$E215*(1-$F215))</f>
        <v>73094.399999999994</v>
      </c>
      <c r="AR215" s="212">
        <f ca="1">(AR$133*INDEX('Term Pricing'!$O$898:$O$1077,MATCH('Project 3'!AR$8,'Term Pricing'!$C$898:$C$1077,0))*$E215*$F215)+(AR$133*INDEX('Term Pricing'!$P$898:$P$1077,MATCH('Project 3'!AR$8,'Term Pricing'!$C$898:$C$1077,0))*$E215*(1-$F215))</f>
        <v>75530.880000000005</v>
      </c>
      <c r="AS215" s="212">
        <f ca="1">(AS$133*INDEX('Term Pricing'!$O$898:$O$1077,MATCH('Project 3'!AS$8,'Term Pricing'!$C$898:$C$1077,0))*$E215*$F215)+(AS$133*INDEX('Term Pricing'!$P$898:$P$1077,MATCH('Project 3'!AS$8,'Term Pricing'!$C$898:$C$1077,0))*$E215*(1-$F215))</f>
        <v>73094.399999999994</v>
      </c>
      <c r="AT215" s="212">
        <f ca="1">(AT$133*INDEX('Term Pricing'!$O$898:$O$1077,MATCH('Project 3'!AT$8,'Term Pricing'!$C$898:$C$1077,0))*$E215*$F215)+(AT$133*INDEX('Term Pricing'!$P$898:$P$1077,MATCH('Project 3'!AT$8,'Term Pricing'!$C$898:$C$1077,0))*$E215*(1-$F215))</f>
        <v>75530.880000000005</v>
      </c>
      <c r="AU215" s="212">
        <f ca="1">(AU$133*INDEX('Term Pricing'!$O$898:$O$1077,MATCH('Project 3'!AU$8,'Term Pricing'!$C$898:$C$1077,0))*$E215*$F215)+(AU$133*INDEX('Term Pricing'!$P$898:$P$1077,MATCH('Project 3'!AU$8,'Term Pricing'!$C$898:$C$1077,0))*$E215*(1-$F215))</f>
        <v>75530.880000000005</v>
      </c>
      <c r="AV215" s="212">
        <f ca="1">(AV$133*INDEX('Term Pricing'!$O$898:$O$1077,MATCH('Project 3'!AV$8,'Term Pricing'!$C$898:$C$1077,0))*$E215*$F215)+(AV$133*INDEX('Term Pricing'!$P$898:$P$1077,MATCH('Project 3'!AV$8,'Term Pricing'!$C$898:$C$1077,0))*$E215*(1-$F215))</f>
        <v>68221.440000000002</v>
      </c>
      <c r="AW215" s="212">
        <f ca="1">(AW$133*INDEX('Term Pricing'!$O$898:$O$1077,MATCH('Project 3'!AW$8,'Term Pricing'!$C$898:$C$1077,0))*$E215*$F215)+(AW$133*INDEX('Term Pricing'!$P$898:$P$1077,MATCH('Project 3'!AW$8,'Term Pricing'!$C$898:$C$1077,0))*$E215*(1-$F215))</f>
        <v>75530.880000000005</v>
      </c>
      <c r="AX215" s="212">
        <f ca="1">(AX$133*INDEX('Term Pricing'!$O$898:$O$1077,MATCH('Project 3'!AX$8,'Term Pricing'!$C$898:$C$1077,0))*$E215*$F215)+(AX$133*INDEX('Term Pricing'!$P$898:$P$1077,MATCH('Project 3'!AX$8,'Term Pricing'!$C$898:$C$1077,0))*$E215*(1-$F215))</f>
        <v>121824</v>
      </c>
      <c r="AY215" s="212">
        <f ca="1">(AY$133*INDEX('Term Pricing'!$O$898:$O$1077,MATCH('Project 3'!AY$8,'Term Pricing'!$C$898:$C$1077,0))*$E215*$F215)+(AY$133*INDEX('Term Pricing'!$P$898:$P$1077,MATCH('Project 3'!AY$8,'Term Pricing'!$C$898:$C$1077,0))*$E215*(1-$F215))</f>
        <v>125884.79999999999</v>
      </c>
      <c r="AZ215" s="212">
        <f ca="1">(AZ$133*INDEX('Term Pricing'!$O$898:$O$1077,MATCH('Project 3'!AZ$8,'Term Pricing'!$C$898:$C$1077,0))*$E215*$F215)+(AZ$133*INDEX('Term Pricing'!$P$898:$P$1077,MATCH('Project 3'!AZ$8,'Term Pricing'!$C$898:$C$1077,0))*$E215*(1-$F215))</f>
        <v>121824</v>
      </c>
      <c r="BA215" s="212">
        <f ca="1">(BA$133*INDEX('Term Pricing'!$O$898:$O$1077,MATCH('Project 3'!BA$8,'Term Pricing'!$C$898:$C$1077,0))*$E215*$F215)+(BA$133*INDEX('Term Pricing'!$P$898:$P$1077,MATCH('Project 3'!BA$8,'Term Pricing'!$C$898:$C$1077,0))*$E215*(1-$F215))</f>
        <v>125884.79999999999</v>
      </c>
      <c r="BB215" s="212">
        <f ca="1">(BB$133*INDEX('Term Pricing'!$O$898:$O$1077,MATCH('Project 3'!BB$8,'Term Pricing'!$C$898:$C$1077,0))*$E215*$F215)+(BB$133*INDEX('Term Pricing'!$P$898:$P$1077,MATCH('Project 3'!BB$8,'Term Pricing'!$C$898:$C$1077,0))*$E215*(1-$F215))</f>
        <v>125884.79999999999</v>
      </c>
      <c r="BC215" s="212">
        <f ca="1">(BC$133*INDEX('Term Pricing'!$O$898:$O$1077,MATCH('Project 3'!BC$8,'Term Pricing'!$C$898:$C$1077,0))*$E215*$F215)+(BC$133*INDEX('Term Pricing'!$P$898:$P$1077,MATCH('Project 3'!BC$8,'Term Pricing'!$C$898:$C$1077,0))*$E215*(1-$F215))</f>
        <v>121824</v>
      </c>
      <c r="BD215" s="212">
        <f ca="1">(BD$133*INDEX('Term Pricing'!$O$898:$O$1077,MATCH('Project 3'!BD$8,'Term Pricing'!$C$898:$C$1077,0))*$E215*$F215)+(BD$133*INDEX('Term Pricing'!$P$898:$P$1077,MATCH('Project 3'!BD$8,'Term Pricing'!$C$898:$C$1077,0))*$E215*(1-$F215))</f>
        <v>125884.79999999999</v>
      </c>
      <c r="BE215" s="212">
        <f ca="1">(BE$133*INDEX('Term Pricing'!$O$898:$O$1077,MATCH('Project 3'!BE$8,'Term Pricing'!$C$898:$C$1077,0))*$E215*$F215)+(BE$133*INDEX('Term Pricing'!$P$898:$P$1077,MATCH('Project 3'!BE$8,'Term Pricing'!$C$898:$C$1077,0))*$E215*(1-$F215))</f>
        <v>121824</v>
      </c>
      <c r="BF215" s="212">
        <f ca="1">(BF$133*INDEX('Term Pricing'!$O$898:$O$1077,MATCH('Project 3'!BF$8,'Term Pricing'!$C$898:$C$1077,0))*$E215*$F215)+(BF$133*INDEX('Term Pricing'!$P$898:$P$1077,MATCH('Project 3'!BF$8,'Term Pricing'!$C$898:$C$1077,0))*$E215*(1-$F215))</f>
        <v>125884.79999999999</v>
      </c>
      <c r="BG215" s="212">
        <f ca="1">(BG$133*INDEX('Term Pricing'!$O$898:$O$1077,MATCH('Project 3'!BG$8,'Term Pricing'!$C$898:$C$1077,0))*$E215*$F215)+(BG$133*INDEX('Term Pricing'!$P$898:$P$1077,MATCH('Project 3'!BG$8,'Term Pricing'!$C$898:$C$1077,0))*$E215*(1-$F215))</f>
        <v>125884.79999999999</v>
      </c>
      <c r="BH215" s="212">
        <f ca="1">(BH$133*INDEX('Term Pricing'!$O$898:$O$1077,MATCH('Project 3'!BH$8,'Term Pricing'!$C$898:$C$1077,0))*$E215*$F215)+(BH$133*INDEX('Term Pricing'!$P$898:$P$1077,MATCH('Project 3'!BH$8,'Term Pricing'!$C$898:$C$1077,0))*$E215*(1-$F215))</f>
        <v>117763.2</v>
      </c>
      <c r="BI215" s="212">
        <f ca="1">(BI$133*INDEX('Term Pricing'!$O$898:$O$1077,MATCH('Project 3'!BI$8,'Term Pricing'!$C$898:$C$1077,0))*$E215*$F215)+(BI$133*INDEX('Term Pricing'!$P$898:$P$1077,MATCH('Project 3'!BI$8,'Term Pricing'!$C$898:$C$1077,0))*$E215*(1-$F215))</f>
        <v>125884.79999999999</v>
      </c>
      <c r="BJ215" s="212">
        <f ca="1">(BJ$133*INDEX('Term Pricing'!$O$898:$O$1077,MATCH('Project 3'!BJ$8,'Term Pricing'!$C$898:$C$1077,0))*$E215*$F215)+(BJ$133*INDEX('Term Pricing'!$P$898:$P$1077,MATCH('Project 3'!BJ$8,'Term Pricing'!$C$898:$C$1077,0))*$E215*(1-$F215))</f>
        <v>121824</v>
      </c>
      <c r="BK215" s="212">
        <f ca="1">(BK$133*INDEX('Term Pricing'!$O$898:$O$1077,MATCH('Project 3'!BK$8,'Term Pricing'!$C$898:$C$1077,0))*$E215*$F215)+(BK$133*INDEX('Term Pricing'!$P$898:$P$1077,MATCH('Project 3'!BK$8,'Term Pricing'!$C$898:$C$1077,0))*$E215*(1-$F215))</f>
        <v>125884.79999999999</v>
      </c>
      <c r="BL215" s="212">
        <f ca="1">(BL$133*INDEX('Term Pricing'!$O$898:$O$1077,MATCH('Project 3'!BL$8,'Term Pricing'!$C$898:$C$1077,0))*$E215*$F215)+(BL$133*INDEX('Term Pricing'!$P$898:$P$1077,MATCH('Project 3'!BL$8,'Term Pricing'!$C$898:$C$1077,0))*$E215*(1-$F215))</f>
        <v>121824</v>
      </c>
      <c r="BM215" s="212">
        <f ca="1">(BM$133*INDEX('Term Pricing'!$O$898:$O$1077,MATCH('Project 3'!BM$8,'Term Pricing'!$C$898:$C$1077,0))*$E215*$F215)+(BM$133*INDEX('Term Pricing'!$P$898:$P$1077,MATCH('Project 3'!BM$8,'Term Pricing'!$C$898:$C$1077,0))*$E215*(1-$F215))</f>
        <v>125884.79999999999</v>
      </c>
      <c r="BN215" s="212">
        <f ca="1">(BN$133*INDEX('Term Pricing'!$O$898:$O$1077,MATCH('Project 3'!BN$8,'Term Pricing'!$C$898:$C$1077,0))*$E215*$F215)+(BN$133*INDEX('Term Pricing'!$P$898:$P$1077,MATCH('Project 3'!BN$8,'Term Pricing'!$C$898:$C$1077,0))*$E215*(1-$F215))</f>
        <v>125884.79999999999</v>
      </c>
      <c r="BO215" s="212">
        <f ca="1">(BO$133*INDEX('Term Pricing'!$O$898:$O$1077,MATCH('Project 3'!BO$8,'Term Pricing'!$C$898:$C$1077,0))*$E215*$F215)+(BO$133*INDEX('Term Pricing'!$P$898:$P$1077,MATCH('Project 3'!BO$8,'Term Pricing'!$C$898:$C$1077,0))*$E215*(1-$F215))</f>
        <v>121824</v>
      </c>
      <c r="BP215" s="212">
        <f ca="1">(BP$133*INDEX('Term Pricing'!$O$898:$O$1077,MATCH('Project 3'!BP$8,'Term Pricing'!$C$898:$C$1077,0))*$E215*$F215)+(BP$133*INDEX('Term Pricing'!$P$898:$P$1077,MATCH('Project 3'!BP$8,'Term Pricing'!$C$898:$C$1077,0))*$E215*(1-$F215))</f>
        <v>125884.79999999999</v>
      </c>
      <c r="BQ215" s="212">
        <f ca="1">(BQ$133*INDEX('Term Pricing'!$O$898:$O$1077,MATCH('Project 3'!BQ$8,'Term Pricing'!$C$898:$C$1077,0))*$E215*$F215)+(BQ$133*INDEX('Term Pricing'!$P$898:$P$1077,MATCH('Project 3'!BQ$8,'Term Pricing'!$C$898:$C$1077,0))*$E215*(1-$F215))</f>
        <v>121824</v>
      </c>
      <c r="BR215" s="212">
        <f ca="1">(BR$133*INDEX('Term Pricing'!$O$898:$O$1077,MATCH('Project 3'!BR$8,'Term Pricing'!$C$898:$C$1077,0))*$E215*$F215)+(BR$133*INDEX('Term Pricing'!$P$898:$P$1077,MATCH('Project 3'!BR$8,'Term Pricing'!$C$898:$C$1077,0))*$E215*(1-$F215))</f>
        <v>125884.79999999999</v>
      </c>
      <c r="BS215" s="212">
        <f ca="1">(BS$133*INDEX('Term Pricing'!$O$898:$O$1077,MATCH('Project 3'!BS$8,'Term Pricing'!$C$898:$C$1077,0))*$E215*$F215)+(BS$133*INDEX('Term Pricing'!$P$898:$P$1077,MATCH('Project 3'!BS$8,'Term Pricing'!$C$898:$C$1077,0))*$E215*(1-$F215))</f>
        <v>125884.79999999999</v>
      </c>
      <c r="BT215" s="212">
        <f ca="1">(BT$133*INDEX('Term Pricing'!$O$898:$O$1077,MATCH('Project 3'!BT$8,'Term Pricing'!$C$898:$C$1077,0))*$E215*$F215)+(BT$133*INDEX('Term Pricing'!$P$898:$P$1077,MATCH('Project 3'!BT$8,'Term Pricing'!$C$898:$C$1077,0))*$E215*(1-$F215))</f>
        <v>113702.39999999999</v>
      </c>
      <c r="BU215" s="212">
        <f ca="1">(BU$133*INDEX('Term Pricing'!$O$898:$O$1077,MATCH('Project 3'!BU$8,'Term Pricing'!$C$898:$C$1077,0))*$E215*$F215)+(BU$133*INDEX('Term Pricing'!$P$898:$P$1077,MATCH('Project 3'!BU$8,'Term Pricing'!$C$898:$C$1077,0))*$E215*(1-$F215))</f>
        <v>125884.79999999999</v>
      </c>
      <c r="BV215" s="212">
        <f ca="1">(BV$133*INDEX('Term Pricing'!$O$898:$O$1077,MATCH('Project 3'!BV$8,'Term Pricing'!$C$898:$C$1077,0))*$E215*$F215)+(BV$133*INDEX('Term Pricing'!$P$898:$P$1077,MATCH('Project 3'!BV$8,'Term Pricing'!$C$898:$C$1077,0))*$E215*(1-$F215))</f>
        <v>121824</v>
      </c>
      <c r="BW215" s="212">
        <f ca="1">(BW$133*INDEX('Term Pricing'!$O$898:$O$1077,MATCH('Project 3'!BW$8,'Term Pricing'!$C$898:$C$1077,0))*$E215*$F215)+(BW$133*INDEX('Term Pricing'!$P$898:$P$1077,MATCH('Project 3'!BW$8,'Term Pricing'!$C$898:$C$1077,0))*$E215*(1-$F215))</f>
        <v>125884.79999999999</v>
      </c>
      <c r="BX215" s="212">
        <f ca="1">(BX$133*INDEX('Term Pricing'!$O$898:$O$1077,MATCH('Project 3'!BX$8,'Term Pricing'!$C$898:$C$1077,0))*$E215*$F215)+(BX$133*INDEX('Term Pricing'!$P$898:$P$1077,MATCH('Project 3'!BX$8,'Term Pricing'!$C$898:$C$1077,0))*$E215*(1-$F215))</f>
        <v>121824</v>
      </c>
      <c r="BY215" s="212">
        <f ca="1">(BY$133*INDEX('Term Pricing'!$O$898:$O$1077,MATCH('Project 3'!BY$8,'Term Pricing'!$C$898:$C$1077,0))*$E215*$F215)+(BY$133*INDEX('Term Pricing'!$P$898:$P$1077,MATCH('Project 3'!BY$8,'Term Pricing'!$C$898:$C$1077,0))*$E215*(1-$F215))</f>
        <v>125884.79999999999</v>
      </c>
      <c r="BZ215" s="212">
        <f ca="1">(BZ$133*INDEX('Term Pricing'!$O$898:$O$1077,MATCH('Project 3'!BZ$8,'Term Pricing'!$C$898:$C$1077,0))*$E215*$F215)+(BZ$133*INDEX('Term Pricing'!$P$898:$P$1077,MATCH('Project 3'!BZ$8,'Term Pricing'!$C$898:$C$1077,0))*$E215*(1-$F215))</f>
        <v>125884.79999999999</v>
      </c>
      <c r="CA215" s="212">
        <f ca="1">(CA$133*INDEX('Term Pricing'!$O$898:$O$1077,MATCH('Project 3'!CA$8,'Term Pricing'!$C$898:$C$1077,0))*$E215*$F215)+(CA$133*INDEX('Term Pricing'!$P$898:$P$1077,MATCH('Project 3'!CA$8,'Term Pricing'!$C$898:$C$1077,0))*$E215*(1-$F215))</f>
        <v>121824</v>
      </c>
      <c r="CB215" s="212">
        <f ca="1">(CB$133*INDEX('Term Pricing'!$O$898:$O$1077,MATCH('Project 3'!CB$8,'Term Pricing'!$C$898:$C$1077,0))*$E215*$F215)+(CB$133*INDEX('Term Pricing'!$P$898:$P$1077,MATCH('Project 3'!CB$8,'Term Pricing'!$C$898:$C$1077,0))*$E215*(1-$F215))</f>
        <v>125884.79999999999</v>
      </c>
      <c r="CC215" s="212">
        <f ca="1">(CC$133*INDEX('Term Pricing'!$O$898:$O$1077,MATCH('Project 3'!CC$8,'Term Pricing'!$C$898:$C$1077,0))*$E215*$F215)+(CC$133*INDEX('Term Pricing'!$P$898:$P$1077,MATCH('Project 3'!CC$8,'Term Pricing'!$C$898:$C$1077,0))*$E215*(1-$F215))</f>
        <v>121824</v>
      </c>
      <c r="CD215" s="212">
        <f ca="1">(CD$133*INDEX('Term Pricing'!$O$898:$O$1077,MATCH('Project 3'!CD$8,'Term Pricing'!$C$898:$C$1077,0))*$E215*$F215)+(CD$133*INDEX('Term Pricing'!$P$898:$P$1077,MATCH('Project 3'!CD$8,'Term Pricing'!$C$898:$C$1077,0))*$E215*(1-$F215))</f>
        <v>125884.79999999999</v>
      </c>
      <c r="CE215" s="212">
        <f ca="1">(CE$133*INDEX('Term Pricing'!$O$898:$O$1077,MATCH('Project 3'!CE$8,'Term Pricing'!$C$898:$C$1077,0))*$E215*$F215)+(CE$133*INDEX('Term Pricing'!$P$898:$P$1077,MATCH('Project 3'!CE$8,'Term Pricing'!$C$898:$C$1077,0))*$E215*(1-$F215))</f>
        <v>125884.79999999999</v>
      </c>
      <c r="CF215" s="212">
        <f ca="1">(CF$133*INDEX('Term Pricing'!$O$898:$O$1077,MATCH('Project 3'!CF$8,'Term Pricing'!$C$898:$C$1077,0))*$E215*$F215)+(CF$133*INDEX('Term Pricing'!$P$898:$P$1077,MATCH('Project 3'!CF$8,'Term Pricing'!$C$898:$C$1077,0))*$E215*(1-$F215))</f>
        <v>113702.39999999999</v>
      </c>
      <c r="CG215" s="212">
        <f ca="1">(CG$133*INDEX('Term Pricing'!$O$898:$O$1077,MATCH('Project 3'!CG$8,'Term Pricing'!$C$898:$C$1077,0))*$E215*$F215)+(CG$133*INDEX('Term Pricing'!$P$898:$P$1077,MATCH('Project 3'!CG$8,'Term Pricing'!$C$898:$C$1077,0))*$E215*(1-$F215))</f>
        <v>125884.79999999999</v>
      </c>
      <c r="CH215" s="212">
        <f ca="1">(CH$133*INDEX('Term Pricing'!$O$898:$O$1077,MATCH('Project 3'!CH$8,'Term Pricing'!$C$898:$C$1077,0))*$E215*$F215)+(CH$133*INDEX('Term Pricing'!$P$898:$P$1077,MATCH('Project 3'!CH$8,'Term Pricing'!$C$898:$C$1077,0))*$E215*(1-$F215))</f>
        <v>121824</v>
      </c>
      <c r="CI215" s="212">
        <f ca="1">(CI$133*INDEX('Term Pricing'!$O$898:$O$1077,MATCH('Project 3'!CI$8,'Term Pricing'!$C$898:$C$1077,0))*$E215*$F215)+(CI$133*INDEX('Term Pricing'!$P$898:$P$1077,MATCH('Project 3'!CI$8,'Term Pricing'!$C$898:$C$1077,0))*$E215*(1-$F215))</f>
        <v>125884.79999999999</v>
      </c>
      <c r="CJ215" s="212">
        <f ca="1">(CJ$133*INDEX('Term Pricing'!$O$898:$O$1077,MATCH('Project 3'!CJ$8,'Term Pricing'!$C$898:$C$1077,0))*$E215*$F215)+(CJ$133*INDEX('Term Pricing'!$P$898:$P$1077,MATCH('Project 3'!CJ$8,'Term Pricing'!$C$898:$C$1077,0))*$E215*(1-$F215))</f>
        <v>121824</v>
      </c>
      <c r="CK215" s="212">
        <f ca="1">(CK$133*INDEX('Term Pricing'!$O$898:$O$1077,MATCH('Project 3'!CK$8,'Term Pricing'!$C$898:$C$1077,0))*$E215*$F215)+(CK$133*INDEX('Term Pricing'!$P$898:$P$1077,MATCH('Project 3'!CK$8,'Term Pricing'!$C$898:$C$1077,0))*$E215*(1-$F215))</f>
        <v>125884.79999999999</v>
      </c>
      <c r="CL215" s="212">
        <f ca="1">(CL$133*INDEX('Term Pricing'!$O$898:$O$1077,MATCH('Project 3'!CL$8,'Term Pricing'!$C$898:$C$1077,0))*$E215*$F215)+(CL$133*INDEX('Term Pricing'!$P$898:$P$1077,MATCH('Project 3'!CL$8,'Term Pricing'!$C$898:$C$1077,0))*$E215*(1-$F215))</f>
        <v>125884.79999999999</v>
      </c>
      <c r="CM215" s="212">
        <f ca="1">(CM$133*INDEX('Term Pricing'!$O$898:$O$1077,MATCH('Project 3'!CM$8,'Term Pricing'!$C$898:$C$1077,0))*$E215*$F215)+(CM$133*INDEX('Term Pricing'!$P$898:$P$1077,MATCH('Project 3'!CM$8,'Term Pricing'!$C$898:$C$1077,0))*$E215*(1-$F215))</f>
        <v>121824</v>
      </c>
      <c r="CN215" s="212">
        <f ca="1">(CN$133*INDEX('Term Pricing'!$O$898:$O$1077,MATCH('Project 3'!CN$8,'Term Pricing'!$C$898:$C$1077,0))*$E215*$F215)+(CN$133*INDEX('Term Pricing'!$P$898:$P$1077,MATCH('Project 3'!CN$8,'Term Pricing'!$C$898:$C$1077,0))*$E215*(1-$F215))</f>
        <v>125884.79999999999</v>
      </c>
      <c r="CO215" s="212">
        <f ca="1">(CO$133*INDEX('Term Pricing'!$O$898:$O$1077,MATCH('Project 3'!CO$8,'Term Pricing'!$C$898:$C$1077,0))*$E215*$F215)+(CO$133*INDEX('Term Pricing'!$P$898:$P$1077,MATCH('Project 3'!CO$8,'Term Pricing'!$C$898:$C$1077,0))*$E215*(1-$F215))</f>
        <v>121824</v>
      </c>
      <c r="CP215" s="212">
        <f ca="1">(CP$133*INDEX('Term Pricing'!$O$898:$O$1077,MATCH('Project 3'!CP$8,'Term Pricing'!$C$898:$C$1077,0))*$E215*$F215)+(CP$133*INDEX('Term Pricing'!$P$898:$P$1077,MATCH('Project 3'!CP$8,'Term Pricing'!$C$898:$C$1077,0))*$E215*(1-$F215))</f>
        <v>125884.79999999999</v>
      </c>
      <c r="CQ215" s="212">
        <f ca="1">(CQ$133*INDEX('Term Pricing'!$O$898:$O$1077,MATCH('Project 3'!CQ$8,'Term Pricing'!$C$898:$C$1077,0))*$E215*$F215)+(CQ$133*INDEX('Term Pricing'!$P$898:$P$1077,MATCH('Project 3'!CQ$8,'Term Pricing'!$C$898:$C$1077,0))*$E215*(1-$F215))</f>
        <v>125884.79999999999</v>
      </c>
      <c r="CR215" s="212">
        <f ca="1">(CR$133*INDEX('Term Pricing'!$O$898:$O$1077,MATCH('Project 3'!CR$8,'Term Pricing'!$C$898:$C$1077,0))*$E215*$F215)+(CR$133*INDEX('Term Pricing'!$P$898:$P$1077,MATCH('Project 3'!CR$8,'Term Pricing'!$C$898:$C$1077,0))*$E215*(1-$F215))</f>
        <v>113702.39999999999</v>
      </c>
      <c r="CS215" s="212">
        <f ca="1">(CS$133*INDEX('Term Pricing'!$O$898:$O$1077,MATCH('Project 3'!CS$8,'Term Pricing'!$C$898:$C$1077,0))*$E215*$F215)+(CS$133*INDEX('Term Pricing'!$P$898:$P$1077,MATCH('Project 3'!CS$8,'Term Pricing'!$C$898:$C$1077,0))*$E215*(1-$F215))</f>
        <v>125884.79999999999</v>
      </c>
      <c r="CT215" s="212">
        <f ca="1">(CT$133*INDEX('Term Pricing'!$O$898:$O$1077,MATCH('Project 3'!CT$8,'Term Pricing'!$C$898:$C$1077,0))*$E215*$F215)+(CT$133*INDEX('Term Pricing'!$P$898:$P$1077,MATCH('Project 3'!CT$8,'Term Pricing'!$C$898:$C$1077,0))*$E215*(1-$F215))</f>
        <v>121824</v>
      </c>
      <c r="CU215" s="212">
        <f ca="1">(CU$133*INDEX('Term Pricing'!$O$898:$O$1077,MATCH('Project 3'!CU$8,'Term Pricing'!$C$898:$C$1077,0))*$E215*$F215)+(CU$133*INDEX('Term Pricing'!$P$898:$P$1077,MATCH('Project 3'!CU$8,'Term Pricing'!$C$898:$C$1077,0))*$E215*(1-$F215))</f>
        <v>125884.79999999999</v>
      </c>
      <c r="CV215" s="212">
        <f ca="1">(CV$133*INDEX('Term Pricing'!$O$898:$O$1077,MATCH('Project 3'!CV$8,'Term Pricing'!$C$898:$C$1077,0))*$E215*$F215)+(CV$133*INDEX('Term Pricing'!$P$898:$P$1077,MATCH('Project 3'!CV$8,'Term Pricing'!$C$898:$C$1077,0))*$E215*(1-$F215))</f>
        <v>121824</v>
      </c>
      <c r="CW215" s="212">
        <f ca="1">(CW$133*INDEX('Term Pricing'!$O$898:$O$1077,MATCH('Project 3'!CW$8,'Term Pricing'!$C$898:$C$1077,0))*$E215*$F215)+(CW$133*INDEX('Term Pricing'!$P$898:$P$1077,MATCH('Project 3'!CW$8,'Term Pricing'!$C$898:$C$1077,0))*$E215*(1-$F215))</f>
        <v>125884.79999999999</v>
      </c>
      <c r="CX215" s="212">
        <f ca="1">(CX$133*INDEX('Term Pricing'!$O$898:$O$1077,MATCH('Project 3'!CX$8,'Term Pricing'!$C$898:$C$1077,0))*$E215*$F215)+(CX$133*INDEX('Term Pricing'!$P$898:$P$1077,MATCH('Project 3'!CX$8,'Term Pricing'!$C$898:$C$1077,0))*$E215*(1-$F215))</f>
        <v>125884.79999999999</v>
      </c>
      <c r="CY215" s="212">
        <f ca="1">(CY$133*INDEX('Term Pricing'!$O$898:$O$1077,MATCH('Project 3'!CY$8,'Term Pricing'!$C$898:$C$1077,0))*$E215*$F215)+(CY$133*INDEX('Term Pricing'!$P$898:$P$1077,MATCH('Project 3'!CY$8,'Term Pricing'!$C$898:$C$1077,0))*$E215*(1-$F215))</f>
        <v>121824</v>
      </c>
      <c r="CZ215" s="212">
        <f ca="1">(CZ$133*INDEX('Term Pricing'!$O$898:$O$1077,MATCH('Project 3'!CZ$8,'Term Pricing'!$C$898:$C$1077,0))*$E215*$F215)+(CZ$133*INDEX('Term Pricing'!$P$898:$P$1077,MATCH('Project 3'!CZ$8,'Term Pricing'!$C$898:$C$1077,0))*$E215*(1-$F215))</f>
        <v>125884.79999999999</v>
      </c>
      <c r="DA215" s="212">
        <f ca="1">(DA$133*INDEX('Term Pricing'!$O$898:$O$1077,MATCH('Project 3'!DA$8,'Term Pricing'!$C$898:$C$1077,0))*$E215*$F215)+(DA$133*INDEX('Term Pricing'!$P$898:$P$1077,MATCH('Project 3'!DA$8,'Term Pricing'!$C$898:$C$1077,0))*$E215*(1-$F215))</f>
        <v>121824</v>
      </c>
      <c r="DB215" s="212">
        <f ca="1">(DB$133*INDEX('Term Pricing'!$O$898:$O$1077,MATCH('Project 3'!DB$8,'Term Pricing'!$C$898:$C$1077,0))*$E215*$F215)+(DB$133*INDEX('Term Pricing'!$P$898:$P$1077,MATCH('Project 3'!DB$8,'Term Pricing'!$C$898:$C$1077,0))*$E215*(1-$F215))</f>
        <v>125884.79999999999</v>
      </c>
    </row>
    <row r="216" spans="1:106">
      <c r="A216" s="151"/>
      <c r="C216" s="34" t="s">
        <v>260</v>
      </c>
      <c r="E216" s="70">
        <f>Inputs!H146</f>
        <v>0.2</v>
      </c>
      <c r="F216" s="70">
        <f>Inputs!K146</f>
        <v>0.8</v>
      </c>
      <c r="G216" s="54" t="s">
        <v>83</v>
      </c>
      <c r="H216" s="272">
        <f ca="1">IFERROR(SUM($J216:$DB216)/(SUM($J$133:$DB$133)*E216),0)</f>
        <v>6.3504408691740828</v>
      </c>
      <c r="I216" s="29"/>
      <c r="J216" s="212">
        <f ca="1">(J$133*INDEX('Term Pricing'!$O$1083:$O$1262,MATCH('Project 3'!J$8,'Term Pricing'!$C$1083:$C$1262,0))*$E216*$F216)+(J$133*INDEX('Term Pricing'!$P$1083:$P$1262,MATCH('Project 3'!J$8,'Term Pricing'!$C$1083:$C$1262,0))*$E216*(1-$F216))</f>
        <v>0</v>
      </c>
      <c r="K216" s="212">
        <f ca="1">(K$133*INDEX('Term Pricing'!$O$1083:$O$1262,MATCH('Project 3'!K$8,'Term Pricing'!$C$1083:$C$1262,0))*$E216*$F216)+(K$133*INDEX('Term Pricing'!$P$1083:$P$1262,MATCH('Project 3'!K$8,'Term Pricing'!$C$1083:$C$1262,0))*$E216*(1-$F216))</f>
        <v>0</v>
      </c>
      <c r="L216" s="212">
        <f ca="1">(L$133*INDEX('Term Pricing'!$O$1083:$O$1262,MATCH('Project 3'!L$8,'Term Pricing'!$C$1083:$C$1262,0))*$E216*$F216)+(L$133*INDEX('Term Pricing'!$P$1083:$P$1262,MATCH('Project 3'!L$8,'Term Pricing'!$C$1083:$C$1262,0))*$E216*(1-$F216))</f>
        <v>0</v>
      </c>
      <c r="M216" s="212">
        <f ca="1">(M$133*INDEX('Term Pricing'!$O$1083:$O$1262,MATCH('Project 3'!M$8,'Term Pricing'!$C$1083:$C$1262,0))*$E216*$F216)+(M$133*INDEX('Term Pricing'!$P$1083:$P$1262,MATCH('Project 3'!M$8,'Term Pricing'!$C$1083:$C$1262,0))*$E216*(1-$F216))</f>
        <v>0</v>
      </c>
      <c r="N216" s="212">
        <f ca="1">(N$133*INDEX('Term Pricing'!$O$1083:$O$1262,MATCH('Project 3'!N$8,'Term Pricing'!$C$1083:$C$1262,0))*$E216*$F216)+(N$133*INDEX('Term Pricing'!$P$1083:$P$1262,MATCH('Project 3'!N$8,'Term Pricing'!$C$1083:$C$1262,0))*$E216*(1-$F216))</f>
        <v>243852.08657888568</v>
      </c>
      <c r="O216" s="212">
        <f ca="1">(O$133*INDEX('Term Pricing'!$O$1083:$O$1262,MATCH('Project 3'!O$8,'Term Pricing'!$C$1083:$C$1262,0))*$E216*$F216)+(O$133*INDEX('Term Pricing'!$P$1083:$P$1262,MATCH('Project 3'!O$8,'Term Pricing'!$C$1083:$C$1262,0))*$E216*(1-$F216))</f>
        <v>248680.47864793966</v>
      </c>
      <c r="P216" s="212">
        <f ca="1">(P$133*INDEX('Term Pricing'!$O$1083:$O$1262,MATCH('Project 3'!P$8,'Term Pricing'!$C$1083:$C$1262,0))*$E216*$F216)+(P$133*INDEX('Term Pricing'!$P$1083:$P$1262,MATCH('Project 3'!P$8,'Term Pricing'!$C$1083:$C$1262,0))*$E216*(1-$F216))</f>
        <v>237266.19890405986</v>
      </c>
      <c r="Q216" s="212">
        <f ca="1">(Q$133*INDEX('Term Pricing'!$O$1083:$O$1262,MATCH('Project 3'!Q$8,'Term Pricing'!$C$1083:$C$1262,0))*$E216*$F216)+(Q$133*INDEX('Term Pricing'!$P$1083:$P$1262,MATCH('Project 3'!Q$8,'Term Pricing'!$C$1083:$C$1262,0))*$E216*(1-$F216))</f>
        <v>241465.55550462732</v>
      </c>
      <c r="R216" s="212">
        <f ca="1">(R$133*INDEX('Term Pricing'!$O$1083:$O$1262,MATCH('Project 3'!R$8,'Term Pricing'!$C$1083:$C$1262,0))*$E216*$F216)+(R$133*INDEX('Term Pricing'!$P$1083:$P$1262,MATCH('Project 3'!R$8,'Term Pricing'!$C$1083:$C$1262,0))*$E216*(1-$F216))</f>
        <v>237565.88476321916</v>
      </c>
      <c r="S216" s="212">
        <f ca="1">(S$133*INDEX('Term Pricing'!$O$1083:$O$1262,MATCH('Project 3'!S$8,'Term Pricing'!$C$1083:$C$1262,0))*$E216*$F216)+(S$133*INDEX('Term Pricing'!$P$1083:$P$1262,MATCH('Project 3'!S$8,'Term Pricing'!$C$1083:$C$1262,0))*$E216*(1-$F216))</f>
        <v>225956.1932044056</v>
      </c>
      <c r="T216" s="212">
        <f ca="1">(T$133*INDEX('Term Pricing'!$O$1083:$O$1262,MATCH('Project 3'!T$8,'Term Pricing'!$C$1083:$C$1262,0))*$E216*$F216)+(T$133*INDEX('Term Pricing'!$P$1083:$P$1262,MATCH('Project 3'!T$8,'Term Pricing'!$C$1083:$C$1262,0))*$E216*(1-$F216))</f>
        <v>229242.0275002674</v>
      </c>
      <c r="U216" s="212">
        <f ca="1">(U$133*INDEX('Term Pricing'!$O$1083:$O$1262,MATCH('Project 3'!U$8,'Term Pricing'!$C$1083:$C$1262,0))*$E216*$F216)+(U$133*INDEX('Term Pricing'!$P$1083:$P$1262,MATCH('Project 3'!U$8,'Term Pricing'!$C$1083:$C$1262,0))*$E216*(1-$F216))</f>
        <v>217587.47655338602</v>
      </c>
      <c r="V216" s="212">
        <f ca="1">(V$133*INDEX('Term Pricing'!$O$1083:$O$1262,MATCH('Project 3'!V$8,'Term Pricing'!$C$1083:$C$1262,0))*$E216*$F216)+(V$133*INDEX('Term Pricing'!$P$1083:$P$1262,MATCH('Project 3'!V$8,'Term Pricing'!$C$1083:$C$1262,0))*$E216*(1-$F216))</f>
        <v>220295.25785784877</v>
      </c>
      <c r="W216" s="212">
        <f ca="1">(W$133*INDEX('Term Pricing'!$O$1083:$O$1262,MATCH('Project 3'!W$8,'Term Pricing'!$C$1083:$C$1262,0))*$E216*$F216)+(W$133*INDEX('Term Pricing'!$P$1083:$P$1262,MATCH('Project 3'!W$8,'Term Pricing'!$C$1083:$C$1262,0))*$E216*(1-$F216))</f>
        <v>215618.65288408552</v>
      </c>
      <c r="X216" s="212">
        <f ca="1">(X$133*INDEX('Term Pricing'!$O$1083:$O$1262,MATCH('Project 3'!X$8,'Term Pricing'!$C$1083:$C$1262,0))*$E216*$F216)+(X$133*INDEX('Term Pricing'!$P$1083:$P$1262,MATCH('Project 3'!X$8,'Term Pricing'!$C$1083:$C$1262,0))*$E216*(1-$F216))</f>
        <v>190420.93766795861</v>
      </c>
      <c r="Y216" s="212">
        <f ca="1">(Y$133*INDEX('Term Pricing'!$O$1083:$O$1262,MATCH('Project 3'!Y$8,'Term Pricing'!$C$1083:$C$1262,0))*$E216*$F216)+(Y$133*INDEX('Term Pricing'!$P$1083:$P$1262,MATCH('Project 3'!Y$8,'Term Pricing'!$C$1083:$C$1262,0))*$E216*(1-$F216))</f>
        <v>205921.33773267228</v>
      </c>
      <c r="Z216" s="212">
        <f ca="1">(Z$133*INDEX('Term Pricing'!$O$1083:$O$1262,MATCH('Project 3'!Z$8,'Term Pricing'!$C$1083:$C$1262,0))*$E216*$F216)+(Z$133*INDEX('Term Pricing'!$P$1083:$P$1262,MATCH('Project 3'!Z$8,'Term Pricing'!$C$1083:$C$1262,0))*$E216*(1-$F216))</f>
        <v>194444.17221925102</v>
      </c>
      <c r="AA216" s="212">
        <f ca="1">(AA$133*INDEX('Term Pricing'!$O$1083:$O$1262,MATCH('Project 3'!AA$8,'Term Pricing'!$C$1083:$C$1262,0))*$E216*$F216)+(AA$133*INDEX('Term Pricing'!$P$1083:$P$1262,MATCH('Project 3'!AA$8,'Term Pricing'!$C$1083:$C$1262,0))*$E216*(1-$F216))</f>
        <v>195848.67800450011</v>
      </c>
      <c r="AB216" s="212">
        <f ca="1">(AB$133*INDEX('Term Pricing'!$O$1083:$O$1262,MATCH('Project 3'!AB$8,'Term Pricing'!$C$1083:$C$1262,0))*$E216*$F216)+(AB$133*INDEX('Term Pricing'!$P$1083:$P$1262,MATCH('Project 3'!AB$8,'Term Pricing'!$C$1083:$C$1262,0))*$E216*(1-$F216))</f>
        <v>184551.19696509742</v>
      </c>
      <c r="AC216" s="212">
        <f ca="1">(AC$133*INDEX('Term Pricing'!$O$1083:$O$1262,MATCH('Project 3'!AC$8,'Term Pricing'!$C$1083:$C$1262,0))*$E216*$F216)+(AC$133*INDEX('Term Pricing'!$P$1083:$P$1262,MATCH('Project 3'!AC$8,'Term Pricing'!$C$1083:$C$1262,0))*$E216*(1-$F216))</f>
        <v>185500.67594552605</v>
      </c>
      <c r="AD216" s="212">
        <f ca="1">(AD$133*INDEX('Term Pricing'!$O$1083:$O$1262,MATCH('Project 3'!AD$8,'Term Pricing'!$C$1083:$C$1262,0))*$E216*$F216)+(AD$133*INDEX('Term Pricing'!$P$1083:$P$1262,MATCH('Project 3'!AD$8,'Term Pricing'!$C$1083:$C$1262,0))*$E216*(1-$F216))</f>
        <v>180254.19655824147</v>
      </c>
      <c r="AE216" s="212">
        <f ca="1">(AE$133*INDEX('Term Pricing'!$O$1083:$O$1262,MATCH('Project 3'!AE$8,'Term Pricing'!$C$1083:$C$1262,0))*$E216*$F216)+(AE$133*INDEX('Term Pricing'!$P$1083:$P$1262,MATCH('Project 3'!AE$8,'Term Pricing'!$C$1083:$C$1262,0))*$E216*(1-$F216))</f>
        <v>169331.07951322052</v>
      </c>
      <c r="AF216" s="212">
        <f ca="1">(AF$133*INDEX('Term Pricing'!$O$1083:$O$1262,MATCH('Project 3'!AF$8,'Term Pricing'!$C$1083:$C$1262,0))*$E216*$F216)+(AF$133*INDEX('Term Pricing'!$P$1083:$P$1262,MATCH('Project 3'!AF$8,'Term Pricing'!$C$1083:$C$1262,0))*$E216*(1-$F216))</f>
        <v>169676.16648843847</v>
      </c>
      <c r="AG216" s="212">
        <f ca="1">(AG$133*INDEX('Term Pricing'!$O$1083:$O$1262,MATCH('Project 3'!AG$8,'Term Pricing'!$C$1083:$C$1262,0))*$E216*$F216)+(AG$133*INDEX('Term Pricing'!$P$1083:$P$1262,MATCH('Project 3'!AG$8,'Term Pricing'!$C$1083:$C$1262,0))*$E216*(1-$F216))</f>
        <v>159065.60529805612</v>
      </c>
      <c r="AH216" s="212">
        <f ca="1">(AH$133*INDEX('Term Pricing'!$O$1083:$O$1262,MATCH('Project 3'!AH$8,'Term Pricing'!$C$1083:$C$1262,0))*$E216*$F216)+(AH$133*INDEX('Term Pricing'!$P$1083:$P$1262,MATCH('Project 3'!AH$8,'Term Pricing'!$C$1083:$C$1262,0))*$E216*(1-$F216))</f>
        <v>159061.43677932463</v>
      </c>
      <c r="AI216" s="212">
        <f ca="1">(AI$133*INDEX('Term Pricing'!$O$1083:$O$1262,MATCH('Project 3'!AI$8,'Term Pricing'!$C$1083:$C$1262,0))*$E216*$F216)+(AI$133*INDEX('Term Pricing'!$P$1083:$P$1262,MATCH('Project 3'!AI$8,'Term Pricing'!$C$1083:$C$1262,0))*$E216*(1-$F216))</f>
        <v>153767.84725399312</v>
      </c>
      <c r="AJ216" s="212">
        <f ca="1">(AJ$133*INDEX('Term Pricing'!$O$1083:$O$1262,MATCH('Project 3'!AJ$8,'Term Pricing'!$C$1083:$C$1262,0))*$E216*$F216)+(AJ$133*INDEX('Term Pricing'!$P$1083:$P$1262,MATCH('Project 3'!AJ$8,'Term Pricing'!$C$1083:$C$1262,0))*$E216*(1-$F216))</f>
        <v>134126.66037479026</v>
      </c>
      <c r="AK216" s="212">
        <f ca="1">(AK$133*INDEX('Term Pricing'!$O$1083:$O$1262,MATCH('Project 3'!AK$8,'Term Pricing'!$C$1083:$C$1262,0))*$E216*$F216)+(AK$133*INDEX('Term Pricing'!$P$1083:$P$1262,MATCH('Project 3'!AK$8,'Term Pricing'!$C$1083:$C$1262,0))*$E216*(1-$F216))</f>
        <v>143259.94192335018</v>
      </c>
      <c r="AL216" s="212">
        <f ca="1">(AL$133*INDEX('Term Pricing'!$O$1083:$O$1262,MATCH('Project 3'!AL$8,'Term Pricing'!$C$1083:$C$1262,0))*$E216*$F216)+(AL$133*INDEX('Term Pricing'!$P$1083:$P$1262,MATCH('Project 3'!AL$8,'Term Pricing'!$C$1083:$C$1262,0))*$E216*(1-$F216))</f>
        <v>133611.31493309338</v>
      </c>
      <c r="AM216" s="212">
        <f ca="1">(AM$133*INDEX('Term Pricing'!$O$1083:$O$1262,MATCH('Project 3'!AM$8,'Term Pricing'!$C$1083:$C$1262,0))*$E216*$F216)+(AM$133*INDEX('Term Pricing'!$P$1083:$P$1262,MATCH('Project 3'!AM$8,'Term Pricing'!$C$1083:$C$1262,0))*$E216*(1-$F216))</f>
        <v>132921.62581907291</v>
      </c>
      <c r="AN216" s="212">
        <f ca="1">(AN$133*INDEX('Term Pricing'!$O$1083:$O$1262,MATCH('Project 3'!AN$8,'Term Pricing'!$C$1083:$C$1262,0))*$E216*$F216)+(AN$133*INDEX('Term Pricing'!$P$1083:$P$1262,MATCH('Project 3'!AN$8,'Term Pricing'!$C$1083:$C$1262,0))*$E216*(1-$F216))</f>
        <v>123714.43761789253</v>
      </c>
      <c r="AO216" s="212">
        <f ca="1">(AO$133*INDEX('Term Pricing'!$O$1083:$O$1262,MATCH('Project 3'!AO$8,'Term Pricing'!$C$1083:$C$1262,0))*$E216*$F216)+(AO$133*INDEX('Term Pricing'!$P$1083:$P$1262,MATCH('Project 3'!AO$8,'Term Pricing'!$C$1083:$C$1262,0))*$E216*(1-$F216))</f>
        <v>122822.90569490303</v>
      </c>
      <c r="AP216" s="212">
        <f ca="1">(AP$133*INDEX('Term Pricing'!$O$1083:$O$1262,MATCH('Project 3'!AP$8,'Term Pricing'!$C$1083:$C$1262,0))*$E216*$F216)+(AP$133*INDEX('Term Pricing'!$P$1083:$P$1262,MATCH('Project 3'!AP$8,'Term Pricing'!$C$1083:$C$1262,0))*$E216*(1-$F216))</f>
        <v>117883.06664670036</v>
      </c>
      <c r="AQ216" s="212">
        <f ca="1">(AQ$133*INDEX('Term Pricing'!$O$1083:$O$1262,MATCH('Project 3'!AQ$8,'Term Pricing'!$C$1083:$C$1262,0))*$E216*$F216)+(AQ$133*INDEX('Term Pricing'!$P$1083:$P$1262,MATCH('Project 3'!AQ$8,'Term Pricing'!$C$1083:$C$1262,0))*$E216*(1-$F216))</f>
        <v>109379.69527036796</v>
      </c>
      <c r="AR216" s="212">
        <f ca="1">(AR$133*INDEX('Term Pricing'!$O$1083:$O$1262,MATCH('Project 3'!AR$8,'Term Pricing'!$C$1083:$C$1262,0))*$E216*$F216)+(AR$133*INDEX('Term Pricing'!$P$1083:$P$1262,MATCH('Project 3'!AR$8,'Term Pricing'!$C$1083:$C$1262,0))*$E216*(1-$F216))</f>
        <v>108257.17436321201</v>
      </c>
      <c r="AS216" s="212">
        <f ca="1">(AS$133*INDEX('Term Pricing'!$O$1083:$O$1262,MATCH('Project 3'!AS$8,'Term Pricing'!$C$1083:$C$1262,0))*$E216*$F216)+(AS$133*INDEX('Term Pricing'!$P$1083:$P$1262,MATCH('Project 3'!AS$8,'Term Pricing'!$C$1083:$C$1262,0))*$E216*(1-$F216))</f>
        <v>100242.00714016039</v>
      </c>
      <c r="AT216" s="212">
        <f ca="1">(AT$133*INDEX('Term Pricing'!$O$1083:$O$1262,MATCH('Project 3'!AT$8,'Term Pricing'!$C$1083:$C$1262,0))*$E216*$F216)+(AT$133*INDEX('Term Pricing'!$P$1083:$P$1262,MATCH('Project 3'!AT$8,'Term Pricing'!$C$1083:$C$1262,0))*$E216*(1-$F216))</f>
        <v>99257.916647610342</v>
      </c>
      <c r="AU216" s="212">
        <f ca="1">(AU$133*INDEX('Term Pricing'!$O$1083:$O$1262,MATCH('Project 3'!AU$8,'Term Pricing'!$C$1083:$C$1262,0))*$E216*$F216)+(AU$133*INDEX('Term Pricing'!$P$1083:$P$1262,MATCH('Project 3'!AU$8,'Term Pricing'!$C$1083:$C$1262,0))*$E216*(1-$F216))</f>
        <v>95285.630416343934</v>
      </c>
      <c r="AV216" s="212">
        <f ca="1">(AV$133*INDEX('Term Pricing'!$O$1083:$O$1262,MATCH('Project 3'!AV$8,'Term Pricing'!$C$1083:$C$1262,0))*$E216*$F216)+(AV$133*INDEX('Term Pricing'!$P$1083:$P$1262,MATCH('Project 3'!AV$8,'Term Pricing'!$C$1083:$C$1262,0))*$E216*(1-$F216))</f>
        <v>82564.184607415998</v>
      </c>
      <c r="AW216" s="212">
        <f ca="1">(AW$133*INDEX('Term Pricing'!$O$1083:$O$1262,MATCH('Project 3'!AW$8,'Term Pricing'!$C$1083:$C$1262,0))*$E216*$F216)+(AW$133*INDEX('Term Pricing'!$P$1083:$P$1262,MATCH('Project 3'!AW$8,'Term Pricing'!$C$1083:$C$1262,0))*$E216*(1-$F216))</f>
        <v>87635.384947758139</v>
      </c>
      <c r="AX216" s="212">
        <f ca="1">(AX$133*INDEX('Term Pricing'!$O$1083:$O$1262,MATCH('Project 3'!AX$8,'Term Pricing'!$C$1083:$C$1262,0))*$E216*$F216)+(AX$133*INDEX('Term Pricing'!$P$1083:$P$1262,MATCH('Project 3'!AX$8,'Term Pricing'!$C$1083:$C$1262,0))*$E216*(1-$F216))</f>
        <v>135425.16390151033</v>
      </c>
      <c r="AY216" s="212">
        <f ca="1">(AY$133*INDEX('Term Pricing'!$O$1083:$O$1262,MATCH('Project 3'!AY$8,'Term Pricing'!$C$1083:$C$1262,0))*$E216*$F216)+(AY$133*INDEX('Term Pricing'!$P$1083:$P$1262,MATCH('Project 3'!AY$8,'Term Pricing'!$C$1083:$C$1262,0))*$E216*(1-$F216))</f>
        <v>133995.67673037108</v>
      </c>
      <c r="AZ216" s="212">
        <f ca="1">(AZ$133*INDEX('Term Pricing'!$O$1083:$O$1262,MATCH('Project 3'!AZ$8,'Term Pricing'!$C$1083:$C$1262,0))*$E216*$F216)+(AZ$133*INDEX('Term Pricing'!$P$1083:$P$1262,MATCH('Project 3'!AZ$8,'Term Pricing'!$C$1083:$C$1262,0))*$E216*(1-$F216))</f>
        <v>124094.79008303885</v>
      </c>
      <c r="BA216" s="212">
        <f ca="1">(BA$133*INDEX('Term Pricing'!$O$1083:$O$1262,MATCH('Project 3'!BA$8,'Term Pricing'!$C$1083:$C$1262,0))*$E216*$F216)+(BA$133*INDEX('Term Pricing'!$P$1083:$P$1262,MATCH('Project 3'!BA$8,'Term Pricing'!$C$1083:$C$1262,0))*$E216*(1-$F216))</f>
        <v>125884.79999999999</v>
      </c>
      <c r="BB216" s="212">
        <f ca="1">(BB$133*INDEX('Term Pricing'!$O$1083:$O$1262,MATCH('Project 3'!BB$8,'Term Pricing'!$C$1083:$C$1262,0))*$E216*$F216)+(BB$133*INDEX('Term Pricing'!$P$1083:$P$1262,MATCH('Project 3'!BB$8,'Term Pricing'!$C$1083:$C$1262,0))*$E216*(1-$F216))</f>
        <v>125884.79999999999</v>
      </c>
      <c r="BC216" s="212">
        <f ca="1">(BC$133*INDEX('Term Pricing'!$O$1083:$O$1262,MATCH('Project 3'!BC$8,'Term Pricing'!$C$1083:$C$1262,0))*$E216*$F216)+(BC$133*INDEX('Term Pricing'!$P$1083:$P$1262,MATCH('Project 3'!BC$8,'Term Pricing'!$C$1083:$C$1262,0))*$E216*(1-$F216))</f>
        <v>121824</v>
      </c>
      <c r="BD216" s="212">
        <f ca="1">(BD$133*INDEX('Term Pricing'!$O$1083:$O$1262,MATCH('Project 3'!BD$8,'Term Pricing'!$C$1083:$C$1262,0))*$E216*$F216)+(BD$133*INDEX('Term Pricing'!$P$1083:$P$1262,MATCH('Project 3'!BD$8,'Term Pricing'!$C$1083:$C$1262,0))*$E216*(1-$F216))</f>
        <v>125884.79999999999</v>
      </c>
      <c r="BE216" s="212">
        <f ca="1">(BE$133*INDEX('Term Pricing'!$O$1083:$O$1262,MATCH('Project 3'!BE$8,'Term Pricing'!$C$1083:$C$1262,0))*$E216*$F216)+(BE$133*INDEX('Term Pricing'!$P$1083:$P$1262,MATCH('Project 3'!BE$8,'Term Pricing'!$C$1083:$C$1262,0))*$E216*(1-$F216))</f>
        <v>121824</v>
      </c>
      <c r="BF216" s="212">
        <f ca="1">(BF$133*INDEX('Term Pricing'!$O$1083:$O$1262,MATCH('Project 3'!BF$8,'Term Pricing'!$C$1083:$C$1262,0))*$E216*$F216)+(BF$133*INDEX('Term Pricing'!$P$1083:$P$1262,MATCH('Project 3'!BF$8,'Term Pricing'!$C$1083:$C$1262,0))*$E216*(1-$F216))</f>
        <v>125884.79999999999</v>
      </c>
      <c r="BG216" s="212">
        <f ca="1">(BG$133*INDEX('Term Pricing'!$O$1083:$O$1262,MATCH('Project 3'!BG$8,'Term Pricing'!$C$1083:$C$1262,0))*$E216*$F216)+(BG$133*INDEX('Term Pricing'!$P$1083:$P$1262,MATCH('Project 3'!BG$8,'Term Pricing'!$C$1083:$C$1262,0))*$E216*(1-$F216))</f>
        <v>125884.79999999999</v>
      </c>
      <c r="BH216" s="212">
        <f ca="1">(BH$133*INDEX('Term Pricing'!$O$1083:$O$1262,MATCH('Project 3'!BH$8,'Term Pricing'!$C$1083:$C$1262,0))*$E216*$F216)+(BH$133*INDEX('Term Pricing'!$P$1083:$P$1262,MATCH('Project 3'!BH$8,'Term Pricing'!$C$1083:$C$1262,0))*$E216*(1-$F216))</f>
        <v>117763.2</v>
      </c>
      <c r="BI216" s="212">
        <f ca="1">(BI$133*INDEX('Term Pricing'!$O$1083:$O$1262,MATCH('Project 3'!BI$8,'Term Pricing'!$C$1083:$C$1262,0))*$E216*$F216)+(BI$133*INDEX('Term Pricing'!$P$1083:$P$1262,MATCH('Project 3'!BI$8,'Term Pricing'!$C$1083:$C$1262,0))*$E216*(1-$F216))</f>
        <v>125884.79999999999</v>
      </c>
      <c r="BJ216" s="212">
        <f ca="1">(BJ$133*INDEX('Term Pricing'!$O$1083:$O$1262,MATCH('Project 3'!BJ$8,'Term Pricing'!$C$1083:$C$1262,0))*$E216*$F216)+(BJ$133*INDEX('Term Pricing'!$P$1083:$P$1262,MATCH('Project 3'!BJ$8,'Term Pricing'!$C$1083:$C$1262,0))*$E216*(1-$F216))</f>
        <v>121824</v>
      </c>
      <c r="BK216" s="212">
        <f ca="1">(BK$133*INDEX('Term Pricing'!$O$1083:$O$1262,MATCH('Project 3'!BK$8,'Term Pricing'!$C$1083:$C$1262,0))*$E216*$F216)+(BK$133*INDEX('Term Pricing'!$P$1083:$P$1262,MATCH('Project 3'!BK$8,'Term Pricing'!$C$1083:$C$1262,0))*$E216*(1-$F216))</f>
        <v>125884.79999999999</v>
      </c>
      <c r="BL216" s="212">
        <f ca="1">(BL$133*INDEX('Term Pricing'!$O$1083:$O$1262,MATCH('Project 3'!BL$8,'Term Pricing'!$C$1083:$C$1262,0))*$E216*$F216)+(BL$133*INDEX('Term Pricing'!$P$1083:$P$1262,MATCH('Project 3'!BL$8,'Term Pricing'!$C$1083:$C$1262,0))*$E216*(1-$F216))</f>
        <v>121824</v>
      </c>
      <c r="BM216" s="212">
        <f ca="1">(BM$133*INDEX('Term Pricing'!$O$1083:$O$1262,MATCH('Project 3'!BM$8,'Term Pricing'!$C$1083:$C$1262,0))*$E216*$F216)+(BM$133*INDEX('Term Pricing'!$P$1083:$P$1262,MATCH('Project 3'!BM$8,'Term Pricing'!$C$1083:$C$1262,0))*$E216*(1-$F216))</f>
        <v>125884.79999999999</v>
      </c>
      <c r="BN216" s="212">
        <f ca="1">(BN$133*INDEX('Term Pricing'!$O$1083:$O$1262,MATCH('Project 3'!BN$8,'Term Pricing'!$C$1083:$C$1262,0))*$E216*$F216)+(BN$133*INDEX('Term Pricing'!$P$1083:$P$1262,MATCH('Project 3'!BN$8,'Term Pricing'!$C$1083:$C$1262,0))*$E216*(1-$F216))</f>
        <v>125884.79999999999</v>
      </c>
      <c r="BO216" s="212">
        <f ca="1">(BO$133*INDEX('Term Pricing'!$O$1083:$O$1262,MATCH('Project 3'!BO$8,'Term Pricing'!$C$1083:$C$1262,0))*$E216*$F216)+(BO$133*INDEX('Term Pricing'!$P$1083:$P$1262,MATCH('Project 3'!BO$8,'Term Pricing'!$C$1083:$C$1262,0))*$E216*(1-$F216))</f>
        <v>121824</v>
      </c>
      <c r="BP216" s="212">
        <f ca="1">(BP$133*INDEX('Term Pricing'!$O$1083:$O$1262,MATCH('Project 3'!BP$8,'Term Pricing'!$C$1083:$C$1262,0))*$E216*$F216)+(BP$133*INDEX('Term Pricing'!$P$1083:$P$1262,MATCH('Project 3'!BP$8,'Term Pricing'!$C$1083:$C$1262,0))*$E216*(1-$F216))</f>
        <v>125884.79999999999</v>
      </c>
      <c r="BQ216" s="212">
        <f ca="1">(BQ$133*INDEX('Term Pricing'!$O$1083:$O$1262,MATCH('Project 3'!BQ$8,'Term Pricing'!$C$1083:$C$1262,0))*$E216*$F216)+(BQ$133*INDEX('Term Pricing'!$P$1083:$P$1262,MATCH('Project 3'!BQ$8,'Term Pricing'!$C$1083:$C$1262,0))*$E216*(1-$F216))</f>
        <v>121824</v>
      </c>
      <c r="BR216" s="212">
        <f ca="1">(BR$133*INDEX('Term Pricing'!$O$1083:$O$1262,MATCH('Project 3'!BR$8,'Term Pricing'!$C$1083:$C$1262,0))*$E216*$F216)+(BR$133*INDEX('Term Pricing'!$P$1083:$P$1262,MATCH('Project 3'!BR$8,'Term Pricing'!$C$1083:$C$1262,0))*$E216*(1-$F216))</f>
        <v>125884.79999999999</v>
      </c>
      <c r="BS216" s="212">
        <f ca="1">(BS$133*INDEX('Term Pricing'!$O$1083:$O$1262,MATCH('Project 3'!BS$8,'Term Pricing'!$C$1083:$C$1262,0))*$E216*$F216)+(BS$133*INDEX('Term Pricing'!$P$1083:$P$1262,MATCH('Project 3'!BS$8,'Term Pricing'!$C$1083:$C$1262,0))*$E216*(1-$F216))</f>
        <v>125884.79999999999</v>
      </c>
      <c r="BT216" s="212">
        <f ca="1">(BT$133*INDEX('Term Pricing'!$O$1083:$O$1262,MATCH('Project 3'!BT$8,'Term Pricing'!$C$1083:$C$1262,0))*$E216*$F216)+(BT$133*INDEX('Term Pricing'!$P$1083:$P$1262,MATCH('Project 3'!BT$8,'Term Pricing'!$C$1083:$C$1262,0))*$E216*(1-$F216))</f>
        <v>113702.39999999999</v>
      </c>
      <c r="BU216" s="212">
        <f ca="1">(BU$133*INDEX('Term Pricing'!$O$1083:$O$1262,MATCH('Project 3'!BU$8,'Term Pricing'!$C$1083:$C$1262,0))*$E216*$F216)+(BU$133*INDEX('Term Pricing'!$P$1083:$P$1262,MATCH('Project 3'!BU$8,'Term Pricing'!$C$1083:$C$1262,0))*$E216*(1-$F216))</f>
        <v>125884.79999999999</v>
      </c>
      <c r="BV216" s="212">
        <f ca="1">(BV$133*INDEX('Term Pricing'!$O$1083:$O$1262,MATCH('Project 3'!BV$8,'Term Pricing'!$C$1083:$C$1262,0))*$E216*$F216)+(BV$133*INDEX('Term Pricing'!$P$1083:$P$1262,MATCH('Project 3'!BV$8,'Term Pricing'!$C$1083:$C$1262,0))*$E216*(1-$F216))</f>
        <v>121824</v>
      </c>
      <c r="BW216" s="212">
        <f ca="1">(BW$133*INDEX('Term Pricing'!$O$1083:$O$1262,MATCH('Project 3'!BW$8,'Term Pricing'!$C$1083:$C$1262,0))*$E216*$F216)+(BW$133*INDEX('Term Pricing'!$P$1083:$P$1262,MATCH('Project 3'!BW$8,'Term Pricing'!$C$1083:$C$1262,0))*$E216*(1-$F216))</f>
        <v>125884.79999999999</v>
      </c>
      <c r="BX216" s="212">
        <f ca="1">(BX$133*INDEX('Term Pricing'!$O$1083:$O$1262,MATCH('Project 3'!BX$8,'Term Pricing'!$C$1083:$C$1262,0))*$E216*$F216)+(BX$133*INDEX('Term Pricing'!$P$1083:$P$1262,MATCH('Project 3'!BX$8,'Term Pricing'!$C$1083:$C$1262,0))*$E216*(1-$F216))</f>
        <v>121824</v>
      </c>
      <c r="BY216" s="212">
        <f ca="1">(BY$133*INDEX('Term Pricing'!$O$1083:$O$1262,MATCH('Project 3'!BY$8,'Term Pricing'!$C$1083:$C$1262,0))*$E216*$F216)+(BY$133*INDEX('Term Pricing'!$P$1083:$P$1262,MATCH('Project 3'!BY$8,'Term Pricing'!$C$1083:$C$1262,0))*$E216*(1-$F216))</f>
        <v>125884.79999999999</v>
      </c>
      <c r="BZ216" s="212">
        <f ca="1">(BZ$133*INDEX('Term Pricing'!$O$1083:$O$1262,MATCH('Project 3'!BZ$8,'Term Pricing'!$C$1083:$C$1262,0))*$E216*$F216)+(BZ$133*INDEX('Term Pricing'!$P$1083:$P$1262,MATCH('Project 3'!BZ$8,'Term Pricing'!$C$1083:$C$1262,0))*$E216*(1-$F216))</f>
        <v>125884.79999999999</v>
      </c>
      <c r="CA216" s="212">
        <f ca="1">(CA$133*INDEX('Term Pricing'!$O$1083:$O$1262,MATCH('Project 3'!CA$8,'Term Pricing'!$C$1083:$C$1262,0))*$E216*$F216)+(CA$133*INDEX('Term Pricing'!$P$1083:$P$1262,MATCH('Project 3'!CA$8,'Term Pricing'!$C$1083:$C$1262,0))*$E216*(1-$F216))</f>
        <v>121824</v>
      </c>
      <c r="CB216" s="212">
        <f ca="1">(CB$133*INDEX('Term Pricing'!$O$1083:$O$1262,MATCH('Project 3'!CB$8,'Term Pricing'!$C$1083:$C$1262,0))*$E216*$F216)+(CB$133*INDEX('Term Pricing'!$P$1083:$P$1262,MATCH('Project 3'!CB$8,'Term Pricing'!$C$1083:$C$1262,0))*$E216*(1-$F216))</f>
        <v>125884.79999999999</v>
      </c>
      <c r="CC216" s="212">
        <f ca="1">(CC$133*INDEX('Term Pricing'!$O$1083:$O$1262,MATCH('Project 3'!CC$8,'Term Pricing'!$C$1083:$C$1262,0))*$E216*$F216)+(CC$133*INDEX('Term Pricing'!$P$1083:$P$1262,MATCH('Project 3'!CC$8,'Term Pricing'!$C$1083:$C$1262,0))*$E216*(1-$F216))</f>
        <v>121824</v>
      </c>
      <c r="CD216" s="212">
        <f ca="1">(CD$133*INDEX('Term Pricing'!$O$1083:$O$1262,MATCH('Project 3'!CD$8,'Term Pricing'!$C$1083:$C$1262,0))*$E216*$F216)+(CD$133*INDEX('Term Pricing'!$P$1083:$P$1262,MATCH('Project 3'!CD$8,'Term Pricing'!$C$1083:$C$1262,0))*$E216*(1-$F216))</f>
        <v>125884.79999999999</v>
      </c>
      <c r="CE216" s="212">
        <f ca="1">(CE$133*INDEX('Term Pricing'!$O$1083:$O$1262,MATCH('Project 3'!CE$8,'Term Pricing'!$C$1083:$C$1262,0))*$E216*$F216)+(CE$133*INDEX('Term Pricing'!$P$1083:$P$1262,MATCH('Project 3'!CE$8,'Term Pricing'!$C$1083:$C$1262,0))*$E216*(1-$F216))</f>
        <v>125884.79999999999</v>
      </c>
      <c r="CF216" s="212">
        <f ca="1">(CF$133*INDEX('Term Pricing'!$O$1083:$O$1262,MATCH('Project 3'!CF$8,'Term Pricing'!$C$1083:$C$1262,0))*$E216*$F216)+(CF$133*INDEX('Term Pricing'!$P$1083:$P$1262,MATCH('Project 3'!CF$8,'Term Pricing'!$C$1083:$C$1262,0))*$E216*(1-$F216))</f>
        <v>113702.39999999999</v>
      </c>
      <c r="CG216" s="212">
        <f ca="1">(CG$133*INDEX('Term Pricing'!$O$1083:$O$1262,MATCH('Project 3'!CG$8,'Term Pricing'!$C$1083:$C$1262,0))*$E216*$F216)+(CG$133*INDEX('Term Pricing'!$P$1083:$P$1262,MATCH('Project 3'!CG$8,'Term Pricing'!$C$1083:$C$1262,0))*$E216*(1-$F216))</f>
        <v>125884.79999999999</v>
      </c>
      <c r="CH216" s="212">
        <f ca="1">(CH$133*INDEX('Term Pricing'!$O$1083:$O$1262,MATCH('Project 3'!CH$8,'Term Pricing'!$C$1083:$C$1262,0))*$E216*$F216)+(CH$133*INDEX('Term Pricing'!$P$1083:$P$1262,MATCH('Project 3'!CH$8,'Term Pricing'!$C$1083:$C$1262,0))*$E216*(1-$F216))</f>
        <v>121824</v>
      </c>
      <c r="CI216" s="212">
        <f ca="1">(CI$133*INDEX('Term Pricing'!$O$1083:$O$1262,MATCH('Project 3'!CI$8,'Term Pricing'!$C$1083:$C$1262,0))*$E216*$F216)+(CI$133*INDEX('Term Pricing'!$P$1083:$P$1262,MATCH('Project 3'!CI$8,'Term Pricing'!$C$1083:$C$1262,0))*$E216*(1-$F216))</f>
        <v>125884.79999999999</v>
      </c>
      <c r="CJ216" s="212">
        <f ca="1">(CJ$133*INDEX('Term Pricing'!$O$1083:$O$1262,MATCH('Project 3'!CJ$8,'Term Pricing'!$C$1083:$C$1262,0))*$E216*$F216)+(CJ$133*INDEX('Term Pricing'!$P$1083:$P$1262,MATCH('Project 3'!CJ$8,'Term Pricing'!$C$1083:$C$1262,0))*$E216*(1-$F216))</f>
        <v>121824</v>
      </c>
      <c r="CK216" s="212">
        <f ca="1">(CK$133*INDEX('Term Pricing'!$O$1083:$O$1262,MATCH('Project 3'!CK$8,'Term Pricing'!$C$1083:$C$1262,0))*$E216*$F216)+(CK$133*INDEX('Term Pricing'!$P$1083:$P$1262,MATCH('Project 3'!CK$8,'Term Pricing'!$C$1083:$C$1262,0))*$E216*(1-$F216))</f>
        <v>125884.79999999999</v>
      </c>
      <c r="CL216" s="212">
        <f ca="1">(CL$133*INDEX('Term Pricing'!$O$1083:$O$1262,MATCH('Project 3'!CL$8,'Term Pricing'!$C$1083:$C$1262,0))*$E216*$F216)+(CL$133*INDEX('Term Pricing'!$P$1083:$P$1262,MATCH('Project 3'!CL$8,'Term Pricing'!$C$1083:$C$1262,0))*$E216*(1-$F216))</f>
        <v>125884.79999999999</v>
      </c>
      <c r="CM216" s="212">
        <f ca="1">(CM$133*INDEX('Term Pricing'!$O$1083:$O$1262,MATCH('Project 3'!CM$8,'Term Pricing'!$C$1083:$C$1262,0))*$E216*$F216)+(CM$133*INDEX('Term Pricing'!$P$1083:$P$1262,MATCH('Project 3'!CM$8,'Term Pricing'!$C$1083:$C$1262,0))*$E216*(1-$F216))</f>
        <v>121824</v>
      </c>
      <c r="CN216" s="212">
        <f ca="1">(CN$133*INDEX('Term Pricing'!$O$1083:$O$1262,MATCH('Project 3'!CN$8,'Term Pricing'!$C$1083:$C$1262,0))*$E216*$F216)+(CN$133*INDEX('Term Pricing'!$P$1083:$P$1262,MATCH('Project 3'!CN$8,'Term Pricing'!$C$1083:$C$1262,0))*$E216*(1-$F216))</f>
        <v>125884.79999999999</v>
      </c>
      <c r="CO216" s="212">
        <f ca="1">(CO$133*INDEX('Term Pricing'!$O$1083:$O$1262,MATCH('Project 3'!CO$8,'Term Pricing'!$C$1083:$C$1262,0))*$E216*$F216)+(CO$133*INDEX('Term Pricing'!$P$1083:$P$1262,MATCH('Project 3'!CO$8,'Term Pricing'!$C$1083:$C$1262,0))*$E216*(1-$F216))</f>
        <v>121824</v>
      </c>
      <c r="CP216" s="212">
        <f ca="1">(CP$133*INDEX('Term Pricing'!$O$1083:$O$1262,MATCH('Project 3'!CP$8,'Term Pricing'!$C$1083:$C$1262,0))*$E216*$F216)+(CP$133*INDEX('Term Pricing'!$P$1083:$P$1262,MATCH('Project 3'!CP$8,'Term Pricing'!$C$1083:$C$1262,0))*$E216*(1-$F216))</f>
        <v>125884.79999999999</v>
      </c>
      <c r="CQ216" s="212">
        <f ca="1">(CQ$133*INDEX('Term Pricing'!$O$1083:$O$1262,MATCH('Project 3'!CQ$8,'Term Pricing'!$C$1083:$C$1262,0))*$E216*$F216)+(CQ$133*INDEX('Term Pricing'!$P$1083:$P$1262,MATCH('Project 3'!CQ$8,'Term Pricing'!$C$1083:$C$1262,0))*$E216*(1-$F216))</f>
        <v>125884.79999999999</v>
      </c>
      <c r="CR216" s="212">
        <f ca="1">(CR$133*INDEX('Term Pricing'!$O$1083:$O$1262,MATCH('Project 3'!CR$8,'Term Pricing'!$C$1083:$C$1262,0))*$E216*$F216)+(CR$133*INDEX('Term Pricing'!$P$1083:$P$1262,MATCH('Project 3'!CR$8,'Term Pricing'!$C$1083:$C$1262,0))*$E216*(1-$F216))</f>
        <v>113702.39999999999</v>
      </c>
      <c r="CS216" s="212">
        <f ca="1">(CS$133*INDEX('Term Pricing'!$O$1083:$O$1262,MATCH('Project 3'!CS$8,'Term Pricing'!$C$1083:$C$1262,0))*$E216*$F216)+(CS$133*INDEX('Term Pricing'!$P$1083:$P$1262,MATCH('Project 3'!CS$8,'Term Pricing'!$C$1083:$C$1262,0))*$E216*(1-$F216))</f>
        <v>125884.79999999999</v>
      </c>
      <c r="CT216" s="212">
        <f ca="1">(CT$133*INDEX('Term Pricing'!$O$1083:$O$1262,MATCH('Project 3'!CT$8,'Term Pricing'!$C$1083:$C$1262,0))*$E216*$F216)+(CT$133*INDEX('Term Pricing'!$P$1083:$P$1262,MATCH('Project 3'!CT$8,'Term Pricing'!$C$1083:$C$1262,0))*$E216*(1-$F216))</f>
        <v>121824</v>
      </c>
      <c r="CU216" s="212">
        <f ca="1">(CU$133*INDEX('Term Pricing'!$O$1083:$O$1262,MATCH('Project 3'!CU$8,'Term Pricing'!$C$1083:$C$1262,0))*$E216*$F216)+(CU$133*INDEX('Term Pricing'!$P$1083:$P$1262,MATCH('Project 3'!CU$8,'Term Pricing'!$C$1083:$C$1262,0))*$E216*(1-$F216))</f>
        <v>125884.79999999999</v>
      </c>
      <c r="CV216" s="212">
        <f ca="1">(CV$133*INDEX('Term Pricing'!$O$1083:$O$1262,MATCH('Project 3'!CV$8,'Term Pricing'!$C$1083:$C$1262,0))*$E216*$F216)+(CV$133*INDEX('Term Pricing'!$P$1083:$P$1262,MATCH('Project 3'!CV$8,'Term Pricing'!$C$1083:$C$1262,0))*$E216*(1-$F216))</f>
        <v>121824</v>
      </c>
      <c r="CW216" s="212">
        <f ca="1">(CW$133*INDEX('Term Pricing'!$O$1083:$O$1262,MATCH('Project 3'!CW$8,'Term Pricing'!$C$1083:$C$1262,0))*$E216*$F216)+(CW$133*INDEX('Term Pricing'!$P$1083:$P$1262,MATCH('Project 3'!CW$8,'Term Pricing'!$C$1083:$C$1262,0))*$E216*(1-$F216))</f>
        <v>125884.79999999999</v>
      </c>
      <c r="CX216" s="212">
        <f ca="1">(CX$133*INDEX('Term Pricing'!$O$1083:$O$1262,MATCH('Project 3'!CX$8,'Term Pricing'!$C$1083:$C$1262,0))*$E216*$F216)+(CX$133*INDEX('Term Pricing'!$P$1083:$P$1262,MATCH('Project 3'!CX$8,'Term Pricing'!$C$1083:$C$1262,0))*$E216*(1-$F216))</f>
        <v>125884.79999999999</v>
      </c>
      <c r="CY216" s="212">
        <f ca="1">(CY$133*INDEX('Term Pricing'!$O$1083:$O$1262,MATCH('Project 3'!CY$8,'Term Pricing'!$C$1083:$C$1262,0))*$E216*$F216)+(CY$133*INDEX('Term Pricing'!$P$1083:$P$1262,MATCH('Project 3'!CY$8,'Term Pricing'!$C$1083:$C$1262,0))*$E216*(1-$F216))</f>
        <v>121824</v>
      </c>
      <c r="CZ216" s="212">
        <f ca="1">(CZ$133*INDEX('Term Pricing'!$O$1083:$O$1262,MATCH('Project 3'!CZ$8,'Term Pricing'!$C$1083:$C$1262,0))*$E216*$F216)+(CZ$133*INDEX('Term Pricing'!$P$1083:$P$1262,MATCH('Project 3'!CZ$8,'Term Pricing'!$C$1083:$C$1262,0))*$E216*(1-$F216))</f>
        <v>125884.79999999999</v>
      </c>
      <c r="DA216" s="212">
        <f ca="1">(DA$133*INDEX('Term Pricing'!$O$1083:$O$1262,MATCH('Project 3'!DA$8,'Term Pricing'!$C$1083:$C$1262,0))*$E216*$F216)+(DA$133*INDEX('Term Pricing'!$P$1083:$P$1262,MATCH('Project 3'!DA$8,'Term Pricing'!$C$1083:$C$1262,0))*$E216*(1-$F216))</f>
        <v>121824</v>
      </c>
      <c r="DB216" s="212">
        <f ca="1">(DB$133*INDEX('Term Pricing'!$O$1083:$O$1262,MATCH('Project 3'!DB$8,'Term Pricing'!$C$1083:$C$1262,0))*$E216*$F216)+(DB$133*INDEX('Term Pricing'!$P$1083:$P$1262,MATCH('Project 3'!DB$8,'Term Pricing'!$C$1083:$C$1262,0))*$E216*(1-$F216))</f>
        <v>125884.79999999999</v>
      </c>
    </row>
    <row r="217" spans="1:106">
      <c r="A217" s="151"/>
      <c r="C217" s="34" t="s">
        <v>263</v>
      </c>
      <c r="E217" s="70">
        <f>Inputs!H147</f>
        <v>0.2</v>
      </c>
      <c r="F217" s="70">
        <f>Inputs!K147</f>
        <v>0.8</v>
      </c>
      <c r="G217" s="54" t="s">
        <v>83</v>
      </c>
      <c r="H217" s="272">
        <f ca="1">IFERROR(SUM($J217:$DB217)/(SUM($J$133:$DB$133)*E217),0)</f>
        <v>6.1482270639518841</v>
      </c>
      <c r="I217" s="29"/>
      <c r="J217" s="212">
        <f ca="1">(J$133*INDEX('Term Pricing'!$O$1268:$O$1447,MATCH('Project 3'!J$8,'Term Pricing'!$C$1268:$C$1447,0))*$E217*$F217)+(J$133*INDEX('Term Pricing'!$P$1268:$P$1447,MATCH('Project 3'!J$8,'Term Pricing'!$C$1268:$C$1447,0))*$E217*(1-$F217))</f>
        <v>0</v>
      </c>
      <c r="K217" s="212">
        <f ca="1">(K$133*INDEX('Term Pricing'!$O$1268:$O$1447,MATCH('Project 3'!K$8,'Term Pricing'!$C$1268:$C$1447,0))*$E217*$F217)+(K$133*INDEX('Term Pricing'!$P$1268:$P$1447,MATCH('Project 3'!K$8,'Term Pricing'!$C$1268:$C$1447,0))*$E217*(1-$F217))</f>
        <v>0</v>
      </c>
      <c r="L217" s="212">
        <f ca="1">(L$133*INDEX('Term Pricing'!$O$1268:$O$1447,MATCH('Project 3'!L$8,'Term Pricing'!$C$1268:$C$1447,0))*$E217*$F217)+(L$133*INDEX('Term Pricing'!$P$1268:$P$1447,MATCH('Project 3'!L$8,'Term Pricing'!$C$1268:$C$1447,0))*$E217*(1-$F217))</f>
        <v>0</v>
      </c>
      <c r="M217" s="212">
        <f ca="1">(M$133*INDEX('Term Pricing'!$O$1268:$O$1447,MATCH('Project 3'!M$8,'Term Pricing'!$C$1268:$C$1447,0))*$E217*$F217)+(M$133*INDEX('Term Pricing'!$P$1268:$P$1447,MATCH('Project 3'!M$8,'Term Pricing'!$C$1268:$C$1447,0))*$E217*(1-$F217))</f>
        <v>0</v>
      </c>
      <c r="N217" s="212">
        <f ca="1">(N$133*INDEX('Term Pricing'!$O$1268:$O$1447,MATCH('Project 3'!N$8,'Term Pricing'!$C$1268:$C$1447,0))*$E217*$F217)+(N$133*INDEX('Term Pricing'!$P$1268:$P$1447,MATCH('Project 3'!N$8,'Term Pricing'!$C$1268:$C$1447,0))*$E217*(1-$F217))</f>
        <v>227595.28080695993</v>
      </c>
      <c r="O217" s="212">
        <f ca="1">(O$133*INDEX('Term Pricing'!$O$1268:$O$1447,MATCH('Project 3'!O$8,'Term Pricing'!$C$1268:$C$1447,0))*$E217*$F217)+(O$133*INDEX('Term Pricing'!$P$1268:$P$1447,MATCH('Project 3'!O$8,'Term Pricing'!$C$1268:$C$1447,0))*$E217*(1-$F217))</f>
        <v>232101.78007141032</v>
      </c>
      <c r="P217" s="212">
        <f ca="1">(P$133*INDEX('Term Pricing'!$O$1268:$O$1447,MATCH('Project 3'!P$8,'Term Pricing'!$C$1268:$C$1447,0))*$E217*$F217)+(P$133*INDEX('Term Pricing'!$P$1268:$P$1447,MATCH('Project 3'!P$8,'Term Pricing'!$C$1268:$C$1447,0))*$E217*(1-$F217))</f>
        <v>221448.45231045579</v>
      </c>
      <c r="Q217" s="212">
        <f ca="1">(Q$133*INDEX('Term Pricing'!$O$1268:$O$1447,MATCH('Project 3'!Q$8,'Term Pricing'!$C$1268:$C$1447,0))*$E217*$F217)+(Q$133*INDEX('Term Pricing'!$P$1268:$P$1447,MATCH('Project 3'!Q$8,'Term Pricing'!$C$1268:$C$1447,0))*$E217*(1-$F217))</f>
        <v>225367.85180431881</v>
      </c>
      <c r="R217" s="212">
        <f ca="1">(R$133*INDEX('Term Pricing'!$O$1268:$O$1447,MATCH('Project 3'!R$8,'Term Pricing'!$C$1268:$C$1447,0))*$E217*$F217)+(R$133*INDEX('Term Pricing'!$P$1268:$P$1447,MATCH('Project 3'!R$8,'Term Pricing'!$C$1268:$C$1447,0))*$E217*(1-$F217))</f>
        <v>221728.15911233786</v>
      </c>
      <c r="S217" s="212">
        <f ca="1">(S$133*INDEX('Term Pricing'!$O$1268:$O$1447,MATCH('Project 3'!S$8,'Term Pricing'!$C$1268:$C$1447,0))*$E217*$F217)+(S$133*INDEX('Term Pricing'!$P$1268:$P$1447,MATCH('Project 3'!S$8,'Term Pricing'!$C$1268:$C$1447,0))*$E217*(1-$F217))</f>
        <v>210892.44699077852</v>
      </c>
      <c r="T217" s="212">
        <f ca="1">(T$133*INDEX('Term Pricing'!$O$1268:$O$1447,MATCH('Project 3'!T$8,'Term Pricing'!$C$1268:$C$1447,0))*$E217*$F217)+(T$133*INDEX('Term Pricing'!$P$1268:$P$1447,MATCH('Project 3'!T$8,'Term Pricing'!$C$1268:$C$1447,0))*$E217*(1-$F217))</f>
        <v>213959.22566691617</v>
      </c>
      <c r="U217" s="212">
        <f ca="1">(U$133*INDEX('Term Pricing'!$O$1268:$O$1447,MATCH('Project 3'!U$8,'Term Pricing'!$C$1268:$C$1447,0))*$E217*$F217)+(U$133*INDEX('Term Pricing'!$P$1268:$P$1447,MATCH('Project 3'!U$8,'Term Pricing'!$C$1268:$C$1447,0))*$E217*(1-$F217))</f>
        <v>203081.64478316027</v>
      </c>
      <c r="V217" s="212">
        <f ca="1">(V$133*INDEX('Term Pricing'!$O$1268:$O$1447,MATCH('Project 3'!V$8,'Term Pricing'!$C$1268:$C$1447,0))*$E217*$F217)+(V$133*INDEX('Term Pricing'!$P$1268:$P$1447,MATCH('Project 3'!V$8,'Term Pricing'!$C$1268:$C$1447,0))*$E217*(1-$F217))</f>
        <v>205608.90733399213</v>
      </c>
      <c r="W217" s="212">
        <f ca="1">(W$133*INDEX('Term Pricing'!$O$1268:$O$1447,MATCH('Project 3'!W$8,'Term Pricing'!$C$1268:$C$1447,0))*$E217*$F217)+(W$133*INDEX('Term Pricing'!$P$1268:$P$1447,MATCH('Project 3'!W$8,'Term Pricing'!$C$1268:$C$1447,0))*$E217*(1-$F217))</f>
        <v>201244.07602514647</v>
      </c>
      <c r="X217" s="212">
        <f ca="1">(X$133*INDEX('Term Pricing'!$O$1268:$O$1447,MATCH('Project 3'!X$8,'Term Pricing'!$C$1268:$C$1447,0))*$E217*$F217)+(X$133*INDEX('Term Pricing'!$P$1268:$P$1447,MATCH('Project 3'!X$8,'Term Pricing'!$C$1268:$C$1447,0))*$E217*(1-$F217))</f>
        <v>177726.20849009464</v>
      </c>
      <c r="Y217" s="212">
        <f ca="1">(Y$133*INDEX('Term Pricing'!$O$1268:$O$1447,MATCH('Project 3'!Y$8,'Term Pricing'!$C$1268:$C$1447,0))*$E217*$F217)+(Y$133*INDEX('Term Pricing'!$P$1268:$P$1447,MATCH('Project 3'!Y$8,'Term Pricing'!$C$1268:$C$1447,0))*$E217*(1-$F217))</f>
        <v>192193.24855049409</v>
      </c>
      <c r="Z217" s="212">
        <f ca="1">(Z$133*INDEX('Term Pricing'!$O$1268:$O$1447,MATCH('Project 3'!Z$8,'Term Pricing'!$C$1268:$C$1447,0))*$E217*$F217)+(Z$133*INDEX('Term Pricing'!$P$1268:$P$1447,MATCH('Project 3'!Z$8,'Term Pricing'!$C$1268:$C$1447,0))*$E217*(1-$F217))</f>
        <v>181481.22740463429</v>
      </c>
      <c r="AA217" s="212">
        <f ca="1">(AA$133*INDEX('Term Pricing'!$O$1268:$O$1447,MATCH('Project 3'!AA$8,'Term Pricing'!$C$1268:$C$1447,0))*$E217*$F217)+(AA$133*INDEX('Term Pricing'!$P$1268:$P$1447,MATCH('Project 3'!AA$8,'Term Pricing'!$C$1268:$C$1447,0))*$E217*(1-$F217))</f>
        <v>182792.09947086676</v>
      </c>
      <c r="AB217" s="212">
        <f ca="1">(AB$133*INDEX('Term Pricing'!$O$1268:$O$1447,MATCH('Project 3'!AB$8,'Term Pricing'!$C$1268:$C$1447,0))*$E217*$F217)+(AB$133*INDEX('Term Pricing'!$P$1268:$P$1447,MATCH('Project 3'!AB$8,'Term Pricing'!$C$1268:$C$1447,0))*$E217*(1-$F217))</f>
        <v>172247.78383409092</v>
      </c>
      <c r="AC217" s="212">
        <f ca="1">(AC$133*INDEX('Term Pricing'!$O$1268:$O$1447,MATCH('Project 3'!AC$8,'Term Pricing'!$C$1268:$C$1447,0))*$E217*$F217)+(AC$133*INDEX('Term Pricing'!$P$1268:$P$1447,MATCH('Project 3'!AC$8,'Term Pricing'!$C$1268:$C$1447,0))*$E217*(1-$F217))</f>
        <v>173133.96421582429</v>
      </c>
      <c r="AD217" s="212">
        <f ca="1">(AD$133*INDEX('Term Pricing'!$O$1268:$O$1447,MATCH('Project 3'!AD$8,'Term Pricing'!$C$1268:$C$1447,0))*$E217*$F217)+(AD$133*INDEX('Term Pricing'!$P$1268:$P$1447,MATCH('Project 3'!AD$8,'Term Pricing'!$C$1268:$C$1447,0))*$E217*(1-$F217))</f>
        <v>168237.25012102537</v>
      </c>
      <c r="AE217" s="212">
        <f ca="1">(AE$133*INDEX('Term Pricing'!$O$1268:$O$1447,MATCH('Project 3'!AE$8,'Term Pricing'!$C$1268:$C$1447,0))*$E217*$F217)+(AE$133*INDEX('Term Pricing'!$P$1268:$P$1447,MATCH('Project 3'!AE$8,'Term Pricing'!$C$1268:$C$1447,0))*$E217*(1-$F217))</f>
        <v>158042.34087900579</v>
      </c>
      <c r="AF217" s="212">
        <f ca="1">(AF$133*INDEX('Term Pricing'!$O$1268:$O$1447,MATCH('Project 3'!AF$8,'Term Pricing'!$C$1268:$C$1447,0))*$E217*$F217)+(AF$133*INDEX('Term Pricing'!$P$1268:$P$1447,MATCH('Project 3'!AF$8,'Term Pricing'!$C$1268:$C$1447,0))*$E217*(1-$F217))</f>
        <v>158364.42205587594</v>
      </c>
      <c r="AG217" s="212">
        <f ca="1">(AG$133*INDEX('Term Pricing'!$O$1268:$O$1447,MATCH('Project 3'!AG$8,'Term Pricing'!$C$1268:$C$1447,0))*$E217*$F217)+(AG$133*INDEX('Term Pricing'!$P$1268:$P$1447,MATCH('Project 3'!AG$8,'Term Pricing'!$C$1268:$C$1447,0))*$E217*(1-$F217))</f>
        <v>148461.23161151909</v>
      </c>
      <c r="AH217" s="212">
        <f ca="1">(AH$133*INDEX('Term Pricing'!$O$1268:$O$1447,MATCH('Project 3'!AH$8,'Term Pricing'!$C$1268:$C$1447,0))*$E217*$F217)+(AH$133*INDEX('Term Pricing'!$P$1268:$P$1447,MATCH('Project 3'!AH$8,'Term Pricing'!$C$1268:$C$1447,0))*$E217*(1-$F217))</f>
        <v>148457.34099403638</v>
      </c>
      <c r="AI217" s="212">
        <f ca="1">(AI$133*INDEX('Term Pricing'!$O$1268:$O$1447,MATCH('Project 3'!AI$8,'Term Pricing'!$C$1268:$C$1447,0))*$E217*$F217)+(AI$133*INDEX('Term Pricing'!$P$1268:$P$1447,MATCH('Project 3'!AI$8,'Term Pricing'!$C$1268:$C$1447,0))*$E217*(1-$F217))</f>
        <v>143516.65743706029</v>
      </c>
      <c r="AJ217" s="212">
        <f ca="1">(AJ$133*INDEX('Term Pricing'!$O$1268:$O$1447,MATCH('Project 3'!AJ$8,'Term Pricing'!$C$1268:$C$1447,0))*$E217*$F217)+(AJ$133*INDEX('Term Pricing'!$P$1268:$P$1447,MATCH('Project 3'!AJ$8,'Term Pricing'!$C$1268:$C$1447,0))*$E217*(1-$F217))</f>
        <v>125184.88301647097</v>
      </c>
      <c r="AK217" s="212">
        <f ca="1">(AK$133*INDEX('Term Pricing'!$O$1268:$O$1447,MATCH('Project 3'!AK$8,'Term Pricing'!$C$1268:$C$1447,0))*$E217*$F217)+(AK$133*INDEX('Term Pricing'!$P$1268:$P$1447,MATCH('Project 3'!AK$8,'Term Pricing'!$C$1268:$C$1447,0))*$E217*(1-$F217))</f>
        <v>133709.27912846018</v>
      </c>
      <c r="AL217" s="212">
        <f ca="1">(AL$133*INDEX('Term Pricing'!$O$1268:$O$1447,MATCH('Project 3'!AL$8,'Term Pricing'!$C$1268:$C$1447,0))*$E217*$F217)+(AL$133*INDEX('Term Pricing'!$P$1268:$P$1447,MATCH('Project 3'!AL$8,'Term Pricing'!$C$1268:$C$1447,0))*$E217*(1-$F217))</f>
        <v>124703.89393755389</v>
      </c>
      <c r="AM217" s="212">
        <f ca="1">(AM$133*INDEX('Term Pricing'!$O$1268:$O$1447,MATCH('Project 3'!AM$8,'Term Pricing'!$C$1268:$C$1447,0))*$E217*$F217)+(AM$133*INDEX('Term Pricing'!$P$1268:$P$1447,MATCH('Project 3'!AM$8,'Term Pricing'!$C$1268:$C$1447,0))*$E217*(1-$F217))</f>
        <v>124060.18409780141</v>
      </c>
      <c r="AN217" s="212">
        <f ca="1">(AN$133*INDEX('Term Pricing'!$O$1268:$O$1447,MATCH('Project 3'!AN$8,'Term Pricing'!$C$1268:$C$1447,0))*$E217*$F217)+(AN$133*INDEX('Term Pricing'!$P$1268:$P$1447,MATCH('Project 3'!AN$8,'Term Pricing'!$C$1268:$C$1447,0))*$E217*(1-$F217))</f>
        <v>115466.80844336639</v>
      </c>
      <c r="AO217" s="212">
        <f ca="1">(AO$133*INDEX('Term Pricing'!$O$1268:$O$1447,MATCH('Project 3'!AO$8,'Term Pricing'!$C$1268:$C$1447,0))*$E217*$F217)+(AO$133*INDEX('Term Pricing'!$P$1268:$P$1447,MATCH('Project 3'!AO$8,'Term Pricing'!$C$1268:$C$1447,0))*$E217*(1-$F217))</f>
        <v>114634.71198190952</v>
      </c>
      <c r="AP217" s="212">
        <f ca="1">(AP$133*INDEX('Term Pricing'!$O$1268:$O$1447,MATCH('Project 3'!AP$8,'Term Pricing'!$C$1268:$C$1447,0))*$E217*$F217)+(AP$133*INDEX('Term Pricing'!$P$1268:$P$1447,MATCH('Project 3'!AP$8,'Term Pricing'!$C$1268:$C$1447,0))*$E217*(1-$F217))</f>
        <v>110024.19553692036</v>
      </c>
      <c r="AQ217" s="212">
        <f ca="1">(AQ$133*INDEX('Term Pricing'!$O$1268:$O$1447,MATCH('Project 3'!AQ$8,'Term Pricing'!$C$1268:$C$1447,0))*$E217*$F217)+(AQ$133*INDEX('Term Pricing'!$P$1268:$P$1447,MATCH('Project 3'!AQ$8,'Term Pricing'!$C$1268:$C$1447,0))*$E217*(1-$F217))</f>
        <v>102087.71558567679</v>
      </c>
      <c r="AR217" s="212">
        <f ca="1">(AR$133*INDEX('Term Pricing'!$O$1268:$O$1447,MATCH('Project 3'!AR$8,'Term Pricing'!$C$1268:$C$1447,0))*$E217*$F217)+(AR$133*INDEX('Term Pricing'!$P$1268:$P$1447,MATCH('Project 3'!AR$8,'Term Pricing'!$C$1268:$C$1447,0))*$E217*(1-$F217))</f>
        <v>101062.63947170183</v>
      </c>
      <c r="AS217" s="212">
        <f ca="1">(AS$133*INDEX('Term Pricing'!$O$1268:$O$1447,MATCH('Project 3'!AS$8,'Term Pricing'!$C$1268:$C$1447,0))*$E217*$F217)+(AS$133*INDEX('Term Pricing'!$P$1268:$P$1447,MATCH('Project 3'!AS$8,'Term Pricing'!$C$1268:$C$1447,0))*$E217*(1-$F217))</f>
        <v>94050.139257021976</v>
      </c>
      <c r="AT217" s="212">
        <f ca="1">(AT$133*INDEX('Term Pricing'!$O$1268:$O$1447,MATCH('Project 3'!AT$8,'Term Pricing'!$C$1268:$C$1447,0))*$E217*$F217)+(AT$133*INDEX('Term Pricing'!$P$1268:$P$1447,MATCH('Project 3'!AT$8,'Term Pricing'!$C$1268:$C$1447,0))*$E217*(1-$F217))</f>
        <v>93390.674204436335</v>
      </c>
      <c r="AU217" s="212">
        <f ca="1">(AU$133*INDEX('Term Pricing'!$O$1268:$O$1447,MATCH('Project 3'!AU$8,'Term Pricing'!$C$1268:$C$1447,0))*$E217*$F217)+(AU$133*INDEX('Term Pricing'!$P$1268:$P$1447,MATCH('Project 3'!AU$8,'Term Pricing'!$C$1268:$C$1447,0))*$E217*(1-$F217))</f>
        <v>89683.207055254345</v>
      </c>
      <c r="AV217" s="212">
        <f ca="1">(AV$133*INDEX('Term Pricing'!$O$1268:$O$1447,MATCH('Project 3'!AV$8,'Term Pricing'!$C$1268:$C$1447,0))*$E217*$F217)+(AV$133*INDEX('Term Pricing'!$P$1268:$P$1447,MATCH('Project 3'!AV$8,'Term Pricing'!$C$1268:$C$1447,0))*$E217*(1-$F217))</f>
        <v>77737.281633588267</v>
      </c>
      <c r="AW217" s="212">
        <f ca="1">(AW$133*INDEX('Term Pricing'!$O$1268:$O$1447,MATCH('Project 3'!AW$8,'Term Pricing'!$C$1268:$C$1447,0))*$E217*$F217)+(AW$133*INDEX('Term Pricing'!$P$1268:$P$1447,MATCH('Project 3'!AW$8,'Term Pricing'!$C$1268:$C$1447,0))*$E217*(1-$F217))</f>
        <v>82542.977951240944</v>
      </c>
      <c r="AX217" s="212">
        <f ca="1">(AX$133*INDEX('Term Pricing'!$O$1268:$O$1447,MATCH('Project 3'!AX$8,'Term Pricing'!$C$1268:$C$1447,0))*$E217*$F217)+(AX$133*INDEX('Term Pricing'!$P$1268:$P$1447,MATCH('Project 3'!AX$8,'Term Pricing'!$C$1268:$C$1447,0))*$E217*(1-$F217))</f>
        <v>127606.41964140965</v>
      </c>
      <c r="AY217" s="212">
        <f ca="1">(AY$133*INDEX('Term Pricing'!$O$1268:$O$1447,MATCH('Project 3'!AY$8,'Term Pricing'!$C$1268:$C$1447,0))*$E217*$F217)+(AY$133*INDEX('Term Pricing'!$P$1268:$P$1447,MATCH('Project 3'!AY$8,'Term Pricing'!$C$1268:$C$1447,0))*$E217*(1-$F217))</f>
        <v>126312.55161501301</v>
      </c>
      <c r="AZ217" s="212">
        <f ca="1">(AZ$133*INDEX('Term Pricing'!$O$1268:$O$1447,MATCH('Project 3'!AZ$8,'Term Pricing'!$C$1268:$C$1447,0))*$E217*$F217)+(AZ$133*INDEX('Term Pricing'!$P$1268:$P$1447,MATCH('Project 3'!AZ$8,'Term Pricing'!$C$1268:$C$1447,0))*$E217*(1-$F217))</f>
        <v>121824</v>
      </c>
      <c r="BA217" s="212">
        <f ca="1">(BA$133*INDEX('Term Pricing'!$O$1268:$O$1447,MATCH('Project 3'!BA$8,'Term Pricing'!$C$1268:$C$1447,0))*$E217*$F217)+(BA$133*INDEX('Term Pricing'!$P$1268:$P$1447,MATCH('Project 3'!BA$8,'Term Pricing'!$C$1268:$C$1447,0))*$E217*(1-$F217))</f>
        <v>125884.79999999999</v>
      </c>
      <c r="BB217" s="212">
        <f ca="1">(BB$133*INDEX('Term Pricing'!$O$1268:$O$1447,MATCH('Project 3'!BB$8,'Term Pricing'!$C$1268:$C$1447,0))*$E217*$F217)+(BB$133*INDEX('Term Pricing'!$P$1268:$P$1447,MATCH('Project 3'!BB$8,'Term Pricing'!$C$1268:$C$1447,0))*$E217*(1-$F217))</f>
        <v>125884.79999999999</v>
      </c>
      <c r="BC217" s="212">
        <f ca="1">(BC$133*INDEX('Term Pricing'!$O$1268:$O$1447,MATCH('Project 3'!BC$8,'Term Pricing'!$C$1268:$C$1447,0))*$E217*$F217)+(BC$133*INDEX('Term Pricing'!$P$1268:$P$1447,MATCH('Project 3'!BC$8,'Term Pricing'!$C$1268:$C$1447,0))*$E217*(1-$F217))</f>
        <v>121824</v>
      </c>
      <c r="BD217" s="212">
        <f ca="1">(BD$133*INDEX('Term Pricing'!$O$1268:$O$1447,MATCH('Project 3'!BD$8,'Term Pricing'!$C$1268:$C$1447,0))*$E217*$F217)+(BD$133*INDEX('Term Pricing'!$P$1268:$P$1447,MATCH('Project 3'!BD$8,'Term Pricing'!$C$1268:$C$1447,0))*$E217*(1-$F217))</f>
        <v>125884.79999999999</v>
      </c>
      <c r="BE217" s="212">
        <f ca="1">(BE$133*INDEX('Term Pricing'!$O$1268:$O$1447,MATCH('Project 3'!BE$8,'Term Pricing'!$C$1268:$C$1447,0))*$E217*$F217)+(BE$133*INDEX('Term Pricing'!$P$1268:$P$1447,MATCH('Project 3'!BE$8,'Term Pricing'!$C$1268:$C$1447,0))*$E217*(1-$F217))</f>
        <v>121824</v>
      </c>
      <c r="BF217" s="212">
        <f ca="1">(BF$133*INDEX('Term Pricing'!$O$1268:$O$1447,MATCH('Project 3'!BF$8,'Term Pricing'!$C$1268:$C$1447,0))*$E217*$F217)+(BF$133*INDEX('Term Pricing'!$P$1268:$P$1447,MATCH('Project 3'!BF$8,'Term Pricing'!$C$1268:$C$1447,0))*$E217*(1-$F217))</f>
        <v>125884.79999999999</v>
      </c>
      <c r="BG217" s="212">
        <f ca="1">(BG$133*INDEX('Term Pricing'!$O$1268:$O$1447,MATCH('Project 3'!BG$8,'Term Pricing'!$C$1268:$C$1447,0))*$E217*$F217)+(BG$133*INDEX('Term Pricing'!$P$1268:$P$1447,MATCH('Project 3'!BG$8,'Term Pricing'!$C$1268:$C$1447,0))*$E217*(1-$F217))</f>
        <v>125884.79999999999</v>
      </c>
      <c r="BH217" s="212">
        <f ca="1">(BH$133*INDEX('Term Pricing'!$O$1268:$O$1447,MATCH('Project 3'!BH$8,'Term Pricing'!$C$1268:$C$1447,0))*$E217*$F217)+(BH$133*INDEX('Term Pricing'!$P$1268:$P$1447,MATCH('Project 3'!BH$8,'Term Pricing'!$C$1268:$C$1447,0))*$E217*(1-$F217))</f>
        <v>117763.2</v>
      </c>
      <c r="BI217" s="212">
        <f ca="1">(BI$133*INDEX('Term Pricing'!$O$1268:$O$1447,MATCH('Project 3'!BI$8,'Term Pricing'!$C$1268:$C$1447,0))*$E217*$F217)+(BI$133*INDEX('Term Pricing'!$P$1268:$P$1447,MATCH('Project 3'!BI$8,'Term Pricing'!$C$1268:$C$1447,0))*$E217*(1-$F217))</f>
        <v>125884.79999999999</v>
      </c>
      <c r="BJ217" s="212">
        <f ca="1">(BJ$133*INDEX('Term Pricing'!$O$1268:$O$1447,MATCH('Project 3'!BJ$8,'Term Pricing'!$C$1268:$C$1447,0))*$E217*$F217)+(BJ$133*INDEX('Term Pricing'!$P$1268:$P$1447,MATCH('Project 3'!BJ$8,'Term Pricing'!$C$1268:$C$1447,0))*$E217*(1-$F217))</f>
        <v>121824</v>
      </c>
      <c r="BK217" s="212">
        <f ca="1">(BK$133*INDEX('Term Pricing'!$O$1268:$O$1447,MATCH('Project 3'!BK$8,'Term Pricing'!$C$1268:$C$1447,0))*$E217*$F217)+(BK$133*INDEX('Term Pricing'!$P$1268:$P$1447,MATCH('Project 3'!BK$8,'Term Pricing'!$C$1268:$C$1447,0))*$E217*(1-$F217))</f>
        <v>125884.79999999999</v>
      </c>
      <c r="BL217" s="212">
        <f ca="1">(BL$133*INDEX('Term Pricing'!$O$1268:$O$1447,MATCH('Project 3'!BL$8,'Term Pricing'!$C$1268:$C$1447,0))*$E217*$F217)+(BL$133*INDEX('Term Pricing'!$P$1268:$P$1447,MATCH('Project 3'!BL$8,'Term Pricing'!$C$1268:$C$1447,0))*$E217*(1-$F217))</f>
        <v>121824</v>
      </c>
      <c r="BM217" s="212">
        <f ca="1">(BM$133*INDEX('Term Pricing'!$O$1268:$O$1447,MATCH('Project 3'!BM$8,'Term Pricing'!$C$1268:$C$1447,0))*$E217*$F217)+(BM$133*INDEX('Term Pricing'!$P$1268:$P$1447,MATCH('Project 3'!BM$8,'Term Pricing'!$C$1268:$C$1447,0))*$E217*(1-$F217))</f>
        <v>125884.79999999999</v>
      </c>
      <c r="BN217" s="212">
        <f ca="1">(BN$133*INDEX('Term Pricing'!$O$1268:$O$1447,MATCH('Project 3'!BN$8,'Term Pricing'!$C$1268:$C$1447,0))*$E217*$F217)+(BN$133*INDEX('Term Pricing'!$P$1268:$P$1447,MATCH('Project 3'!BN$8,'Term Pricing'!$C$1268:$C$1447,0))*$E217*(1-$F217))</f>
        <v>125884.79999999999</v>
      </c>
      <c r="BO217" s="212">
        <f ca="1">(BO$133*INDEX('Term Pricing'!$O$1268:$O$1447,MATCH('Project 3'!BO$8,'Term Pricing'!$C$1268:$C$1447,0))*$E217*$F217)+(BO$133*INDEX('Term Pricing'!$P$1268:$P$1447,MATCH('Project 3'!BO$8,'Term Pricing'!$C$1268:$C$1447,0))*$E217*(1-$F217))</f>
        <v>121824</v>
      </c>
      <c r="BP217" s="212">
        <f ca="1">(BP$133*INDEX('Term Pricing'!$O$1268:$O$1447,MATCH('Project 3'!BP$8,'Term Pricing'!$C$1268:$C$1447,0))*$E217*$F217)+(BP$133*INDEX('Term Pricing'!$P$1268:$P$1447,MATCH('Project 3'!BP$8,'Term Pricing'!$C$1268:$C$1447,0))*$E217*(1-$F217))</f>
        <v>125884.79999999999</v>
      </c>
      <c r="BQ217" s="212">
        <f ca="1">(BQ$133*INDEX('Term Pricing'!$O$1268:$O$1447,MATCH('Project 3'!BQ$8,'Term Pricing'!$C$1268:$C$1447,0))*$E217*$F217)+(BQ$133*INDEX('Term Pricing'!$P$1268:$P$1447,MATCH('Project 3'!BQ$8,'Term Pricing'!$C$1268:$C$1447,0))*$E217*(1-$F217))</f>
        <v>121824</v>
      </c>
      <c r="BR217" s="212">
        <f ca="1">(BR$133*INDEX('Term Pricing'!$O$1268:$O$1447,MATCH('Project 3'!BR$8,'Term Pricing'!$C$1268:$C$1447,0))*$E217*$F217)+(BR$133*INDEX('Term Pricing'!$P$1268:$P$1447,MATCH('Project 3'!BR$8,'Term Pricing'!$C$1268:$C$1447,0))*$E217*(1-$F217))</f>
        <v>125884.79999999999</v>
      </c>
      <c r="BS217" s="212">
        <f ca="1">(BS$133*INDEX('Term Pricing'!$O$1268:$O$1447,MATCH('Project 3'!BS$8,'Term Pricing'!$C$1268:$C$1447,0))*$E217*$F217)+(BS$133*INDEX('Term Pricing'!$P$1268:$P$1447,MATCH('Project 3'!BS$8,'Term Pricing'!$C$1268:$C$1447,0))*$E217*(1-$F217))</f>
        <v>125884.79999999999</v>
      </c>
      <c r="BT217" s="212">
        <f ca="1">(BT$133*INDEX('Term Pricing'!$O$1268:$O$1447,MATCH('Project 3'!BT$8,'Term Pricing'!$C$1268:$C$1447,0))*$E217*$F217)+(BT$133*INDEX('Term Pricing'!$P$1268:$P$1447,MATCH('Project 3'!BT$8,'Term Pricing'!$C$1268:$C$1447,0))*$E217*(1-$F217))</f>
        <v>113702.39999999999</v>
      </c>
      <c r="BU217" s="212">
        <f ca="1">(BU$133*INDEX('Term Pricing'!$O$1268:$O$1447,MATCH('Project 3'!BU$8,'Term Pricing'!$C$1268:$C$1447,0))*$E217*$F217)+(BU$133*INDEX('Term Pricing'!$P$1268:$P$1447,MATCH('Project 3'!BU$8,'Term Pricing'!$C$1268:$C$1447,0))*$E217*(1-$F217))</f>
        <v>125884.79999999999</v>
      </c>
      <c r="BV217" s="212">
        <f ca="1">(BV$133*INDEX('Term Pricing'!$O$1268:$O$1447,MATCH('Project 3'!BV$8,'Term Pricing'!$C$1268:$C$1447,0))*$E217*$F217)+(BV$133*INDEX('Term Pricing'!$P$1268:$P$1447,MATCH('Project 3'!BV$8,'Term Pricing'!$C$1268:$C$1447,0))*$E217*(1-$F217))</f>
        <v>121824</v>
      </c>
      <c r="BW217" s="212">
        <f ca="1">(BW$133*INDEX('Term Pricing'!$O$1268:$O$1447,MATCH('Project 3'!BW$8,'Term Pricing'!$C$1268:$C$1447,0))*$E217*$F217)+(BW$133*INDEX('Term Pricing'!$P$1268:$P$1447,MATCH('Project 3'!BW$8,'Term Pricing'!$C$1268:$C$1447,0))*$E217*(1-$F217))</f>
        <v>125884.79999999999</v>
      </c>
      <c r="BX217" s="212">
        <f ca="1">(BX$133*INDEX('Term Pricing'!$O$1268:$O$1447,MATCH('Project 3'!BX$8,'Term Pricing'!$C$1268:$C$1447,0))*$E217*$F217)+(BX$133*INDEX('Term Pricing'!$P$1268:$P$1447,MATCH('Project 3'!BX$8,'Term Pricing'!$C$1268:$C$1447,0))*$E217*(1-$F217))</f>
        <v>121824</v>
      </c>
      <c r="BY217" s="212">
        <f ca="1">(BY$133*INDEX('Term Pricing'!$O$1268:$O$1447,MATCH('Project 3'!BY$8,'Term Pricing'!$C$1268:$C$1447,0))*$E217*$F217)+(BY$133*INDEX('Term Pricing'!$P$1268:$P$1447,MATCH('Project 3'!BY$8,'Term Pricing'!$C$1268:$C$1447,0))*$E217*(1-$F217))</f>
        <v>125884.79999999999</v>
      </c>
      <c r="BZ217" s="212">
        <f ca="1">(BZ$133*INDEX('Term Pricing'!$O$1268:$O$1447,MATCH('Project 3'!BZ$8,'Term Pricing'!$C$1268:$C$1447,0))*$E217*$F217)+(BZ$133*INDEX('Term Pricing'!$P$1268:$P$1447,MATCH('Project 3'!BZ$8,'Term Pricing'!$C$1268:$C$1447,0))*$E217*(1-$F217))</f>
        <v>125884.79999999999</v>
      </c>
      <c r="CA217" s="212">
        <f ca="1">(CA$133*INDEX('Term Pricing'!$O$1268:$O$1447,MATCH('Project 3'!CA$8,'Term Pricing'!$C$1268:$C$1447,0))*$E217*$F217)+(CA$133*INDEX('Term Pricing'!$P$1268:$P$1447,MATCH('Project 3'!CA$8,'Term Pricing'!$C$1268:$C$1447,0))*$E217*(1-$F217))</f>
        <v>121824</v>
      </c>
      <c r="CB217" s="212">
        <f ca="1">(CB$133*INDEX('Term Pricing'!$O$1268:$O$1447,MATCH('Project 3'!CB$8,'Term Pricing'!$C$1268:$C$1447,0))*$E217*$F217)+(CB$133*INDEX('Term Pricing'!$P$1268:$P$1447,MATCH('Project 3'!CB$8,'Term Pricing'!$C$1268:$C$1447,0))*$E217*(1-$F217))</f>
        <v>125884.79999999999</v>
      </c>
      <c r="CC217" s="212">
        <f ca="1">(CC$133*INDEX('Term Pricing'!$O$1268:$O$1447,MATCH('Project 3'!CC$8,'Term Pricing'!$C$1268:$C$1447,0))*$E217*$F217)+(CC$133*INDEX('Term Pricing'!$P$1268:$P$1447,MATCH('Project 3'!CC$8,'Term Pricing'!$C$1268:$C$1447,0))*$E217*(1-$F217))</f>
        <v>121824</v>
      </c>
      <c r="CD217" s="212">
        <f ca="1">(CD$133*INDEX('Term Pricing'!$O$1268:$O$1447,MATCH('Project 3'!CD$8,'Term Pricing'!$C$1268:$C$1447,0))*$E217*$F217)+(CD$133*INDEX('Term Pricing'!$P$1268:$P$1447,MATCH('Project 3'!CD$8,'Term Pricing'!$C$1268:$C$1447,0))*$E217*(1-$F217))</f>
        <v>125884.79999999999</v>
      </c>
      <c r="CE217" s="212">
        <f ca="1">(CE$133*INDEX('Term Pricing'!$O$1268:$O$1447,MATCH('Project 3'!CE$8,'Term Pricing'!$C$1268:$C$1447,0))*$E217*$F217)+(CE$133*INDEX('Term Pricing'!$P$1268:$P$1447,MATCH('Project 3'!CE$8,'Term Pricing'!$C$1268:$C$1447,0))*$E217*(1-$F217))</f>
        <v>125884.79999999999</v>
      </c>
      <c r="CF217" s="212">
        <f ca="1">(CF$133*INDEX('Term Pricing'!$O$1268:$O$1447,MATCH('Project 3'!CF$8,'Term Pricing'!$C$1268:$C$1447,0))*$E217*$F217)+(CF$133*INDEX('Term Pricing'!$P$1268:$P$1447,MATCH('Project 3'!CF$8,'Term Pricing'!$C$1268:$C$1447,0))*$E217*(1-$F217))</f>
        <v>113702.39999999999</v>
      </c>
      <c r="CG217" s="212">
        <f ca="1">(CG$133*INDEX('Term Pricing'!$O$1268:$O$1447,MATCH('Project 3'!CG$8,'Term Pricing'!$C$1268:$C$1447,0))*$E217*$F217)+(CG$133*INDEX('Term Pricing'!$P$1268:$P$1447,MATCH('Project 3'!CG$8,'Term Pricing'!$C$1268:$C$1447,0))*$E217*(1-$F217))</f>
        <v>125884.79999999999</v>
      </c>
      <c r="CH217" s="212">
        <f ca="1">(CH$133*INDEX('Term Pricing'!$O$1268:$O$1447,MATCH('Project 3'!CH$8,'Term Pricing'!$C$1268:$C$1447,0))*$E217*$F217)+(CH$133*INDEX('Term Pricing'!$P$1268:$P$1447,MATCH('Project 3'!CH$8,'Term Pricing'!$C$1268:$C$1447,0))*$E217*(1-$F217))</f>
        <v>121824</v>
      </c>
      <c r="CI217" s="212">
        <f ca="1">(CI$133*INDEX('Term Pricing'!$O$1268:$O$1447,MATCH('Project 3'!CI$8,'Term Pricing'!$C$1268:$C$1447,0))*$E217*$F217)+(CI$133*INDEX('Term Pricing'!$P$1268:$P$1447,MATCH('Project 3'!CI$8,'Term Pricing'!$C$1268:$C$1447,0))*$E217*(1-$F217))</f>
        <v>125884.79999999999</v>
      </c>
      <c r="CJ217" s="212">
        <f ca="1">(CJ$133*INDEX('Term Pricing'!$O$1268:$O$1447,MATCH('Project 3'!CJ$8,'Term Pricing'!$C$1268:$C$1447,0))*$E217*$F217)+(CJ$133*INDEX('Term Pricing'!$P$1268:$P$1447,MATCH('Project 3'!CJ$8,'Term Pricing'!$C$1268:$C$1447,0))*$E217*(1-$F217))</f>
        <v>121824</v>
      </c>
      <c r="CK217" s="212">
        <f ca="1">(CK$133*INDEX('Term Pricing'!$O$1268:$O$1447,MATCH('Project 3'!CK$8,'Term Pricing'!$C$1268:$C$1447,0))*$E217*$F217)+(CK$133*INDEX('Term Pricing'!$P$1268:$P$1447,MATCH('Project 3'!CK$8,'Term Pricing'!$C$1268:$C$1447,0))*$E217*(1-$F217))</f>
        <v>125884.79999999999</v>
      </c>
      <c r="CL217" s="212">
        <f ca="1">(CL$133*INDEX('Term Pricing'!$O$1268:$O$1447,MATCH('Project 3'!CL$8,'Term Pricing'!$C$1268:$C$1447,0))*$E217*$F217)+(CL$133*INDEX('Term Pricing'!$P$1268:$P$1447,MATCH('Project 3'!CL$8,'Term Pricing'!$C$1268:$C$1447,0))*$E217*(1-$F217))</f>
        <v>125884.79999999999</v>
      </c>
      <c r="CM217" s="212">
        <f ca="1">(CM$133*INDEX('Term Pricing'!$O$1268:$O$1447,MATCH('Project 3'!CM$8,'Term Pricing'!$C$1268:$C$1447,0))*$E217*$F217)+(CM$133*INDEX('Term Pricing'!$P$1268:$P$1447,MATCH('Project 3'!CM$8,'Term Pricing'!$C$1268:$C$1447,0))*$E217*(1-$F217))</f>
        <v>121824</v>
      </c>
      <c r="CN217" s="212">
        <f ca="1">(CN$133*INDEX('Term Pricing'!$O$1268:$O$1447,MATCH('Project 3'!CN$8,'Term Pricing'!$C$1268:$C$1447,0))*$E217*$F217)+(CN$133*INDEX('Term Pricing'!$P$1268:$P$1447,MATCH('Project 3'!CN$8,'Term Pricing'!$C$1268:$C$1447,0))*$E217*(1-$F217))</f>
        <v>125884.79999999999</v>
      </c>
      <c r="CO217" s="212">
        <f ca="1">(CO$133*INDEX('Term Pricing'!$O$1268:$O$1447,MATCH('Project 3'!CO$8,'Term Pricing'!$C$1268:$C$1447,0))*$E217*$F217)+(CO$133*INDEX('Term Pricing'!$P$1268:$P$1447,MATCH('Project 3'!CO$8,'Term Pricing'!$C$1268:$C$1447,0))*$E217*(1-$F217))</f>
        <v>121824</v>
      </c>
      <c r="CP217" s="212">
        <f ca="1">(CP$133*INDEX('Term Pricing'!$O$1268:$O$1447,MATCH('Project 3'!CP$8,'Term Pricing'!$C$1268:$C$1447,0))*$E217*$F217)+(CP$133*INDEX('Term Pricing'!$P$1268:$P$1447,MATCH('Project 3'!CP$8,'Term Pricing'!$C$1268:$C$1447,0))*$E217*(1-$F217))</f>
        <v>125884.79999999999</v>
      </c>
      <c r="CQ217" s="212">
        <f ca="1">(CQ$133*INDEX('Term Pricing'!$O$1268:$O$1447,MATCH('Project 3'!CQ$8,'Term Pricing'!$C$1268:$C$1447,0))*$E217*$F217)+(CQ$133*INDEX('Term Pricing'!$P$1268:$P$1447,MATCH('Project 3'!CQ$8,'Term Pricing'!$C$1268:$C$1447,0))*$E217*(1-$F217))</f>
        <v>125884.79999999999</v>
      </c>
      <c r="CR217" s="212">
        <f ca="1">(CR$133*INDEX('Term Pricing'!$O$1268:$O$1447,MATCH('Project 3'!CR$8,'Term Pricing'!$C$1268:$C$1447,0))*$E217*$F217)+(CR$133*INDEX('Term Pricing'!$P$1268:$P$1447,MATCH('Project 3'!CR$8,'Term Pricing'!$C$1268:$C$1447,0))*$E217*(1-$F217))</f>
        <v>113702.39999999999</v>
      </c>
      <c r="CS217" s="212">
        <f ca="1">(CS$133*INDEX('Term Pricing'!$O$1268:$O$1447,MATCH('Project 3'!CS$8,'Term Pricing'!$C$1268:$C$1447,0))*$E217*$F217)+(CS$133*INDEX('Term Pricing'!$P$1268:$P$1447,MATCH('Project 3'!CS$8,'Term Pricing'!$C$1268:$C$1447,0))*$E217*(1-$F217))</f>
        <v>125884.79999999999</v>
      </c>
      <c r="CT217" s="212">
        <f ca="1">(CT$133*INDEX('Term Pricing'!$O$1268:$O$1447,MATCH('Project 3'!CT$8,'Term Pricing'!$C$1268:$C$1447,0))*$E217*$F217)+(CT$133*INDEX('Term Pricing'!$P$1268:$P$1447,MATCH('Project 3'!CT$8,'Term Pricing'!$C$1268:$C$1447,0))*$E217*(1-$F217))</f>
        <v>121824</v>
      </c>
      <c r="CU217" s="212">
        <f ca="1">(CU$133*INDEX('Term Pricing'!$O$1268:$O$1447,MATCH('Project 3'!CU$8,'Term Pricing'!$C$1268:$C$1447,0))*$E217*$F217)+(CU$133*INDEX('Term Pricing'!$P$1268:$P$1447,MATCH('Project 3'!CU$8,'Term Pricing'!$C$1268:$C$1447,0))*$E217*(1-$F217))</f>
        <v>125884.79999999999</v>
      </c>
      <c r="CV217" s="212">
        <f ca="1">(CV$133*INDEX('Term Pricing'!$O$1268:$O$1447,MATCH('Project 3'!CV$8,'Term Pricing'!$C$1268:$C$1447,0))*$E217*$F217)+(CV$133*INDEX('Term Pricing'!$P$1268:$P$1447,MATCH('Project 3'!CV$8,'Term Pricing'!$C$1268:$C$1447,0))*$E217*(1-$F217))</f>
        <v>121824</v>
      </c>
      <c r="CW217" s="212">
        <f ca="1">(CW$133*INDEX('Term Pricing'!$O$1268:$O$1447,MATCH('Project 3'!CW$8,'Term Pricing'!$C$1268:$C$1447,0))*$E217*$F217)+(CW$133*INDEX('Term Pricing'!$P$1268:$P$1447,MATCH('Project 3'!CW$8,'Term Pricing'!$C$1268:$C$1447,0))*$E217*(1-$F217))</f>
        <v>125884.79999999999</v>
      </c>
      <c r="CX217" s="212">
        <f ca="1">(CX$133*INDEX('Term Pricing'!$O$1268:$O$1447,MATCH('Project 3'!CX$8,'Term Pricing'!$C$1268:$C$1447,0))*$E217*$F217)+(CX$133*INDEX('Term Pricing'!$P$1268:$P$1447,MATCH('Project 3'!CX$8,'Term Pricing'!$C$1268:$C$1447,0))*$E217*(1-$F217))</f>
        <v>125884.79999999999</v>
      </c>
      <c r="CY217" s="212">
        <f ca="1">(CY$133*INDEX('Term Pricing'!$O$1268:$O$1447,MATCH('Project 3'!CY$8,'Term Pricing'!$C$1268:$C$1447,0))*$E217*$F217)+(CY$133*INDEX('Term Pricing'!$P$1268:$P$1447,MATCH('Project 3'!CY$8,'Term Pricing'!$C$1268:$C$1447,0))*$E217*(1-$F217))</f>
        <v>121824</v>
      </c>
      <c r="CZ217" s="212">
        <f ca="1">(CZ$133*INDEX('Term Pricing'!$O$1268:$O$1447,MATCH('Project 3'!CZ$8,'Term Pricing'!$C$1268:$C$1447,0))*$E217*$F217)+(CZ$133*INDEX('Term Pricing'!$P$1268:$P$1447,MATCH('Project 3'!CZ$8,'Term Pricing'!$C$1268:$C$1447,0))*$E217*(1-$F217))</f>
        <v>125884.79999999999</v>
      </c>
      <c r="DA217" s="212">
        <f ca="1">(DA$133*INDEX('Term Pricing'!$O$1268:$O$1447,MATCH('Project 3'!DA$8,'Term Pricing'!$C$1268:$C$1447,0))*$E217*$F217)+(DA$133*INDEX('Term Pricing'!$P$1268:$P$1447,MATCH('Project 3'!DA$8,'Term Pricing'!$C$1268:$C$1447,0))*$E217*(1-$F217))</f>
        <v>121824</v>
      </c>
      <c r="DB217" s="212">
        <f ca="1">(DB$133*INDEX('Term Pricing'!$O$1268:$O$1447,MATCH('Project 3'!DB$8,'Term Pricing'!$C$1268:$C$1447,0))*$E217*$F217)+(DB$133*INDEX('Term Pricing'!$P$1268:$P$1447,MATCH('Project 3'!DB$8,'Term Pricing'!$C$1268:$C$1447,0))*$E217*(1-$F217))</f>
        <v>125884.79999999999</v>
      </c>
    </row>
    <row r="218" spans="1:106">
      <c r="A218" s="151"/>
      <c r="C218" s="34" t="s">
        <v>264</v>
      </c>
      <c r="E218" s="70">
        <f>Inputs!H148</f>
        <v>0.2</v>
      </c>
      <c r="F218" s="70">
        <f>Inputs!K148</f>
        <v>0.8</v>
      </c>
      <c r="G218" s="54" t="s">
        <v>83</v>
      </c>
      <c r="H218" s="272">
        <f ca="1">IFERROR(SUM($J218:$DB218)/(SUM($J$133:$DB$133)*E218),0)</f>
        <v>5.9522752170166422</v>
      </c>
      <c r="I218" s="29"/>
      <c r="J218" s="212">
        <f ca="1">(J$133*INDEX('Term Pricing'!$O$1453:$O$1632,MATCH('Project 3'!J$8,'Term Pricing'!$C$1453:$C$1632,0))*$E218*$F218)+(J$133*INDEX('Term Pricing'!$P$1453:$P$1632,MATCH('Project 3'!J$8,'Term Pricing'!$C$1453:$C$1632,0))*$E218*(1-$F218))</f>
        <v>0</v>
      </c>
      <c r="K218" s="212">
        <f ca="1">(K$133*INDEX('Term Pricing'!$O$1453:$O$1632,MATCH('Project 3'!K$8,'Term Pricing'!$C$1453:$C$1632,0))*$E218*$F218)+(K$133*INDEX('Term Pricing'!$P$1453:$P$1632,MATCH('Project 3'!K$8,'Term Pricing'!$C$1453:$C$1632,0))*$E218*(1-$F218))</f>
        <v>0</v>
      </c>
      <c r="L218" s="212">
        <f ca="1">(L$133*INDEX('Term Pricing'!$O$1453:$O$1632,MATCH('Project 3'!L$8,'Term Pricing'!$C$1453:$C$1632,0))*$E218*$F218)+(L$133*INDEX('Term Pricing'!$P$1453:$P$1632,MATCH('Project 3'!L$8,'Term Pricing'!$C$1453:$C$1632,0))*$E218*(1-$F218))</f>
        <v>0</v>
      </c>
      <c r="M218" s="212">
        <f ca="1">(M$133*INDEX('Term Pricing'!$O$1453:$O$1632,MATCH('Project 3'!M$8,'Term Pricing'!$C$1453:$C$1632,0))*$E218*$F218)+(M$133*INDEX('Term Pricing'!$P$1453:$P$1632,MATCH('Project 3'!M$8,'Term Pricing'!$C$1453:$C$1632,0))*$E218*(1-$F218))</f>
        <v>0</v>
      </c>
      <c r="N218" s="212">
        <f ca="1">(N$133*INDEX('Term Pricing'!$O$1453:$O$1632,MATCH('Project 3'!N$8,'Term Pricing'!$C$1453:$C$1632,0))*$E218*$F218)+(N$133*INDEX('Term Pricing'!$P$1453:$P$1632,MATCH('Project 3'!N$8,'Term Pricing'!$C$1453:$C$1632,0))*$E218*(1-$F218))</f>
        <v>211338.47503503424</v>
      </c>
      <c r="O218" s="212">
        <f ca="1">(O$133*INDEX('Term Pricing'!$O$1453:$O$1632,MATCH('Project 3'!O$8,'Term Pricing'!$C$1453:$C$1632,0))*$E218*$F218)+(O$133*INDEX('Term Pricing'!$P$1453:$P$1632,MATCH('Project 3'!O$8,'Term Pricing'!$C$1453:$C$1632,0))*$E218*(1-$F218))</f>
        <v>215523.08149488101</v>
      </c>
      <c r="P218" s="212">
        <f ca="1">(P$133*INDEX('Term Pricing'!$O$1453:$O$1632,MATCH('Project 3'!P$8,'Term Pricing'!$C$1453:$C$1632,0))*$E218*$F218)+(P$133*INDEX('Term Pricing'!$P$1453:$P$1632,MATCH('Project 3'!P$8,'Term Pricing'!$C$1453:$C$1632,0))*$E218*(1-$F218))</f>
        <v>205630.70571685187</v>
      </c>
      <c r="Q218" s="212">
        <f ca="1">(Q$133*INDEX('Term Pricing'!$O$1453:$O$1632,MATCH('Project 3'!Q$8,'Term Pricing'!$C$1453:$C$1632,0))*$E218*$F218)+(Q$133*INDEX('Term Pricing'!$P$1453:$P$1632,MATCH('Project 3'!Q$8,'Term Pricing'!$C$1453:$C$1632,0))*$E218*(1-$F218))</f>
        <v>209270.14810401035</v>
      </c>
      <c r="R218" s="212">
        <f ca="1">(R$133*INDEX('Term Pricing'!$O$1453:$O$1632,MATCH('Project 3'!R$8,'Term Pricing'!$C$1453:$C$1632,0))*$E218*$F218)+(R$133*INDEX('Term Pricing'!$P$1453:$P$1632,MATCH('Project 3'!R$8,'Term Pricing'!$C$1453:$C$1632,0))*$E218*(1-$F218))</f>
        <v>205890.43346145659</v>
      </c>
      <c r="S218" s="212">
        <f ca="1">(S$133*INDEX('Term Pricing'!$O$1453:$O$1632,MATCH('Project 3'!S$8,'Term Pricing'!$C$1453:$C$1632,0))*$E218*$F218)+(S$133*INDEX('Term Pricing'!$P$1453:$P$1632,MATCH('Project 3'!S$8,'Term Pricing'!$C$1453:$C$1632,0))*$E218*(1-$F218))</f>
        <v>195828.70077715145</v>
      </c>
      <c r="T218" s="212">
        <f ca="1">(T$133*INDEX('Term Pricing'!$O$1453:$O$1632,MATCH('Project 3'!T$8,'Term Pricing'!$C$1453:$C$1632,0))*$E218*$F218)+(T$133*INDEX('Term Pricing'!$P$1453:$P$1632,MATCH('Project 3'!T$8,'Term Pricing'!$C$1453:$C$1632,0))*$E218*(1-$F218))</f>
        <v>198676.42383356509</v>
      </c>
      <c r="U218" s="212">
        <f ca="1">(U$133*INDEX('Term Pricing'!$O$1453:$O$1632,MATCH('Project 3'!U$8,'Term Pricing'!$C$1453:$C$1632,0))*$E218*$F218)+(U$133*INDEX('Term Pricing'!$P$1453:$P$1632,MATCH('Project 3'!U$8,'Term Pricing'!$C$1453:$C$1632,0))*$E218*(1-$F218))</f>
        <v>188575.81301293455</v>
      </c>
      <c r="V218" s="212">
        <f ca="1">(V$133*INDEX('Term Pricing'!$O$1453:$O$1632,MATCH('Project 3'!V$8,'Term Pricing'!$C$1453:$C$1632,0))*$E218*$F218)+(V$133*INDEX('Term Pricing'!$P$1453:$P$1632,MATCH('Project 3'!V$8,'Term Pricing'!$C$1453:$C$1632,0))*$E218*(1-$F218))</f>
        <v>190922.55681013557</v>
      </c>
      <c r="W218" s="212">
        <f ca="1">(W$133*INDEX('Term Pricing'!$O$1453:$O$1632,MATCH('Project 3'!W$8,'Term Pricing'!$C$1453:$C$1632,0))*$E218*$F218)+(W$133*INDEX('Term Pricing'!$P$1453:$P$1632,MATCH('Project 3'!W$8,'Term Pricing'!$C$1453:$C$1632,0))*$E218*(1-$F218))</f>
        <v>186869.49916620745</v>
      </c>
      <c r="X218" s="212">
        <f ca="1">(X$133*INDEX('Term Pricing'!$O$1453:$O$1632,MATCH('Project 3'!X$8,'Term Pricing'!$C$1453:$C$1632,0))*$E218*$F218)+(X$133*INDEX('Term Pricing'!$P$1453:$P$1632,MATCH('Project 3'!X$8,'Term Pricing'!$C$1453:$C$1632,0))*$E218*(1-$F218))</f>
        <v>165031.47931223075</v>
      </c>
      <c r="Y218" s="212">
        <f ca="1">(Y$133*INDEX('Term Pricing'!$O$1453:$O$1632,MATCH('Project 3'!Y$8,'Term Pricing'!$C$1453:$C$1632,0))*$E218*$F218)+(Y$133*INDEX('Term Pricing'!$P$1453:$P$1632,MATCH('Project 3'!Y$8,'Term Pricing'!$C$1453:$C$1632,0))*$E218*(1-$F218))</f>
        <v>178465.15936831594</v>
      </c>
      <c r="Z218" s="212">
        <f ca="1">(Z$133*INDEX('Term Pricing'!$O$1453:$O$1632,MATCH('Project 3'!Z$8,'Term Pricing'!$C$1453:$C$1632,0))*$E218*$F218)+(Z$133*INDEX('Term Pricing'!$P$1453:$P$1632,MATCH('Project 3'!Z$8,'Term Pricing'!$C$1453:$C$1632,0))*$E218*(1-$F218))</f>
        <v>168518.28259001751</v>
      </c>
      <c r="AA218" s="212">
        <f ca="1">(AA$133*INDEX('Term Pricing'!$O$1453:$O$1632,MATCH('Project 3'!AA$8,'Term Pricing'!$C$1453:$C$1632,0))*$E218*$F218)+(AA$133*INDEX('Term Pricing'!$P$1453:$P$1632,MATCH('Project 3'!AA$8,'Term Pricing'!$C$1453:$C$1632,0))*$E218*(1-$F218))</f>
        <v>169735.52093723344</v>
      </c>
      <c r="AB218" s="212">
        <f ca="1">(AB$133*INDEX('Term Pricing'!$O$1453:$O$1632,MATCH('Project 3'!AB$8,'Term Pricing'!$C$1453:$C$1632,0))*$E218*$F218)+(AB$133*INDEX('Term Pricing'!$P$1453:$P$1632,MATCH('Project 3'!AB$8,'Term Pricing'!$C$1453:$C$1632,0))*$E218*(1-$F218))</f>
        <v>159944.37070308445</v>
      </c>
      <c r="AC218" s="212">
        <f ca="1">(AC$133*INDEX('Term Pricing'!$O$1453:$O$1632,MATCH('Project 3'!AC$8,'Term Pricing'!$C$1453:$C$1632,0))*$E218*$F218)+(AC$133*INDEX('Term Pricing'!$P$1453:$P$1632,MATCH('Project 3'!AC$8,'Term Pricing'!$C$1453:$C$1632,0))*$E218*(1-$F218))</f>
        <v>160767.25248612254</v>
      </c>
      <c r="AD218" s="212">
        <f ca="1">(AD$133*INDEX('Term Pricing'!$O$1453:$O$1632,MATCH('Project 3'!AD$8,'Term Pricing'!$C$1453:$C$1632,0))*$E218*$F218)+(AD$133*INDEX('Term Pricing'!$P$1453:$P$1632,MATCH('Project 3'!AD$8,'Term Pricing'!$C$1453:$C$1632,0))*$E218*(1-$F218))</f>
        <v>156220.3036838093</v>
      </c>
      <c r="AE218" s="212">
        <f ca="1">(AE$133*INDEX('Term Pricing'!$O$1453:$O$1632,MATCH('Project 3'!AE$8,'Term Pricing'!$C$1453:$C$1632,0))*$E218*$F218)+(AE$133*INDEX('Term Pricing'!$P$1453:$P$1632,MATCH('Project 3'!AE$8,'Term Pricing'!$C$1453:$C$1632,0))*$E218*(1-$F218))</f>
        <v>146753.60224479114</v>
      </c>
      <c r="AF218" s="212">
        <f ca="1">(AF$133*INDEX('Term Pricing'!$O$1453:$O$1632,MATCH('Project 3'!AF$8,'Term Pricing'!$C$1453:$C$1632,0))*$E218*$F218)+(AF$133*INDEX('Term Pricing'!$P$1453:$P$1632,MATCH('Project 3'!AF$8,'Term Pricing'!$C$1453:$C$1632,0))*$E218*(1-$F218))</f>
        <v>147052.67762331336</v>
      </c>
      <c r="AG218" s="212">
        <f ca="1">(AG$133*INDEX('Term Pricing'!$O$1453:$O$1632,MATCH('Project 3'!AG$8,'Term Pricing'!$C$1453:$C$1632,0))*$E218*$F218)+(AG$133*INDEX('Term Pricing'!$P$1453:$P$1632,MATCH('Project 3'!AG$8,'Term Pricing'!$C$1453:$C$1632,0))*$E218*(1-$F218))</f>
        <v>137856.857924982</v>
      </c>
      <c r="AH218" s="212">
        <f ca="1">(AH$133*INDEX('Term Pricing'!$O$1453:$O$1632,MATCH('Project 3'!AH$8,'Term Pricing'!$C$1453:$C$1632,0))*$E218*$F218)+(AH$133*INDEX('Term Pricing'!$P$1453:$P$1632,MATCH('Project 3'!AH$8,'Term Pricing'!$C$1453:$C$1632,0))*$E218*(1-$F218))</f>
        <v>137853.24520874803</v>
      </c>
      <c r="AI218" s="212">
        <f ca="1">(AI$133*INDEX('Term Pricing'!$O$1453:$O$1632,MATCH('Project 3'!AI$8,'Term Pricing'!$C$1453:$C$1632,0))*$E218*$F218)+(AI$133*INDEX('Term Pricing'!$P$1453:$P$1632,MATCH('Project 3'!AI$8,'Term Pricing'!$C$1453:$C$1632,0))*$E218*(1-$F218))</f>
        <v>133265.4676201274</v>
      </c>
      <c r="AJ218" s="212">
        <f ca="1">(AJ$133*INDEX('Term Pricing'!$O$1453:$O$1632,MATCH('Project 3'!AJ$8,'Term Pricing'!$C$1453:$C$1632,0))*$E218*$F218)+(AJ$133*INDEX('Term Pricing'!$P$1453:$P$1632,MATCH('Project 3'!AJ$8,'Term Pricing'!$C$1453:$C$1632,0))*$E218*(1-$F218))</f>
        <v>116243.10565815159</v>
      </c>
      <c r="AK218" s="212">
        <f ca="1">(AK$133*INDEX('Term Pricing'!$O$1453:$O$1632,MATCH('Project 3'!AK$8,'Term Pricing'!$C$1453:$C$1632,0))*$E218*$F218)+(AK$133*INDEX('Term Pricing'!$P$1453:$P$1632,MATCH('Project 3'!AK$8,'Term Pricing'!$C$1453:$C$1632,0))*$E218*(1-$F218))</f>
        <v>124158.6163335702</v>
      </c>
      <c r="AL218" s="212">
        <f ca="1">(AL$133*INDEX('Term Pricing'!$O$1453:$O$1632,MATCH('Project 3'!AL$8,'Term Pricing'!$C$1453:$C$1632,0))*$E218*$F218)+(AL$133*INDEX('Term Pricing'!$P$1453:$P$1632,MATCH('Project 3'!AL$8,'Term Pricing'!$C$1453:$C$1632,0))*$E218*(1-$F218))</f>
        <v>115796.4729420143</v>
      </c>
      <c r="AM218" s="212">
        <f ca="1">(AM$133*INDEX('Term Pricing'!$O$1453:$O$1632,MATCH('Project 3'!AM$8,'Term Pricing'!$C$1453:$C$1632,0))*$E218*$F218)+(AM$133*INDEX('Term Pricing'!$P$1453:$P$1632,MATCH('Project 3'!AM$8,'Term Pricing'!$C$1453:$C$1632,0))*$E218*(1-$F218))</f>
        <v>115198.74237652984</v>
      </c>
      <c r="AN218" s="212">
        <f ca="1">(AN$133*INDEX('Term Pricing'!$O$1453:$O$1632,MATCH('Project 3'!AN$8,'Term Pricing'!$C$1453:$C$1632,0))*$E218*$F218)+(AN$133*INDEX('Term Pricing'!$P$1453:$P$1632,MATCH('Project 3'!AN$8,'Term Pricing'!$C$1453:$C$1632,0))*$E218*(1-$F218))</f>
        <v>107219.17926884018</v>
      </c>
      <c r="AO218" s="212">
        <f ca="1">(AO$133*INDEX('Term Pricing'!$O$1453:$O$1632,MATCH('Project 3'!AO$8,'Term Pricing'!$C$1453:$C$1632,0))*$E218*$F218)+(AO$133*INDEX('Term Pricing'!$P$1453:$P$1632,MATCH('Project 3'!AO$8,'Term Pricing'!$C$1453:$C$1632,0))*$E218*(1-$F218))</f>
        <v>106446.51826891597</v>
      </c>
      <c r="AP218" s="212">
        <f ca="1">(AP$133*INDEX('Term Pricing'!$O$1453:$O$1632,MATCH('Project 3'!AP$8,'Term Pricing'!$C$1453:$C$1632,0))*$E218*$F218)+(AP$133*INDEX('Term Pricing'!$P$1453:$P$1632,MATCH('Project 3'!AP$8,'Term Pricing'!$C$1453:$C$1632,0))*$E218*(1-$F218))</f>
        <v>102165.32442714031</v>
      </c>
      <c r="AQ218" s="212">
        <f ca="1">(AQ$133*INDEX('Term Pricing'!$O$1453:$O$1632,MATCH('Project 3'!AQ$8,'Term Pricing'!$C$1453:$C$1632,0))*$E218*$F218)+(AQ$133*INDEX('Term Pricing'!$P$1453:$P$1632,MATCH('Project 3'!AQ$8,'Term Pricing'!$C$1453:$C$1632,0))*$E218*(1-$F218))</f>
        <v>95149.276356431626</v>
      </c>
      <c r="AR218" s="212">
        <f ca="1">(AR$133*INDEX('Term Pricing'!$O$1453:$O$1632,MATCH('Project 3'!AR$8,'Term Pricing'!$C$1453:$C$1632,0))*$E218*$F218)+(AR$133*INDEX('Term Pricing'!$P$1453:$P$1632,MATCH('Project 3'!AR$8,'Term Pricing'!$C$1453:$C$1632,0))*$E218*(1-$F218))</f>
        <v>94647.399509437397</v>
      </c>
      <c r="AS218" s="212">
        <f ca="1">(AS$133*INDEX('Term Pricing'!$O$1453:$O$1632,MATCH('Project 3'!AS$8,'Term Pricing'!$C$1453:$C$1632,0))*$E218*$F218)+(AS$133*INDEX('Term Pricing'!$P$1453:$P$1632,MATCH('Project 3'!AS$8,'Term Pricing'!$C$1453:$C$1632,0))*$E218*(1-$F218))</f>
        <v>88109.872167234673</v>
      </c>
      <c r="AT218" s="212">
        <f ca="1">(AT$133*INDEX('Term Pricing'!$O$1453:$O$1632,MATCH('Project 3'!AT$8,'Term Pricing'!$C$1453:$C$1632,0))*$E218*$F218)+(AT$133*INDEX('Term Pricing'!$P$1453:$P$1632,MATCH('Project 3'!AT$8,'Term Pricing'!$C$1453:$C$1632,0))*$E218*(1-$F218))</f>
        <v>87523.431761262298</v>
      </c>
      <c r="AU218" s="212">
        <f ca="1">(AU$133*INDEX('Term Pricing'!$O$1453:$O$1632,MATCH('Project 3'!AU$8,'Term Pricing'!$C$1453:$C$1632,0))*$E218*$F218)+(AU$133*INDEX('Term Pricing'!$P$1453:$P$1632,MATCH('Project 3'!AU$8,'Term Pricing'!$C$1453:$C$1632,0))*$E218*(1-$F218))</f>
        <v>84080.78369416474</v>
      </c>
      <c r="AV218" s="212">
        <f ca="1">(AV$133*INDEX('Term Pricing'!$O$1453:$O$1632,MATCH('Project 3'!AV$8,'Term Pricing'!$C$1453:$C$1632,0))*$E218*$F218)+(AV$133*INDEX('Term Pricing'!$P$1453:$P$1632,MATCH('Project 3'!AV$8,'Term Pricing'!$C$1453:$C$1632,0))*$E218*(1-$F218))</f>
        <v>72910.378659760536</v>
      </c>
      <c r="AW218" s="212">
        <f ca="1">(AW$133*INDEX('Term Pricing'!$O$1453:$O$1632,MATCH('Project 3'!AW$8,'Term Pricing'!$C$1453:$C$1632,0))*$E218*$F218)+(AW$133*INDEX('Term Pricing'!$P$1453:$P$1632,MATCH('Project 3'!AW$8,'Term Pricing'!$C$1453:$C$1632,0))*$E218*(1-$F218))</f>
        <v>77450.57095472372</v>
      </c>
      <c r="AX218" s="212">
        <f ca="1">(AX$133*INDEX('Term Pricing'!$O$1453:$O$1632,MATCH('Project 3'!AX$8,'Term Pricing'!$C$1453:$C$1632,0))*$E218*$F218)+(AX$133*INDEX('Term Pricing'!$P$1453:$P$1632,MATCH('Project 3'!AX$8,'Term Pricing'!$C$1453:$C$1632,0))*$E218*(1-$F218))</f>
        <v>121824</v>
      </c>
      <c r="AY218" s="212">
        <f ca="1">(AY$133*INDEX('Term Pricing'!$O$1453:$O$1632,MATCH('Project 3'!AY$8,'Term Pricing'!$C$1453:$C$1632,0))*$E218*$F218)+(AY$133*INDEX('Term Pricing'!$P$1453:$P$1632,MATCH('Project 3'!AY$8,'Term Pricing'!$C$1453:$C$1632,0))*$E218*(1-$F218))</f>
        <v>125884.79999999999</v>
      </c>
      <c r="AZ218" s="212">
        <f ca="1">(AZ$133*INDEX('Term Pricing'!$O$1453:$O$1632,MATCH('Project 3'!AZ$8,'Term Pricing'!$C$1453:$C$1632,0))*$E218*$F218)+(AZ$133*INDEX('Term Pricing'!$P$1453:$P$1632,MATCH('Project 3'!AZ$8,'Term Pricing'!$C$1453:$C$1632,0))*$E218*(1-$F218))</f>
        <v>121824</v>
      </c>
      <c r="BA218" s="212">
        <f ca="1">(BA$133*INDEX('Term Pricing'!$O$1453:$O$1632,MATCH('Project 3'!BA$8,'Term Pricing'!$C$1453:$C$1632,0))*$E218*$F218)+(BA$133*INDEX('Term Pricing'!$P$1453:$P$1632,MATCH('Project 3'!BA$8,'Term Pricing'!$C$1453:$C$1632,0))*$E218*(1-$F218))</f>
        <v>125884.79999999999</v>
      </c>
      <c r="BB218" s="212">
        <f ca="1">(BB$133*INDEX('Term Pricing'!$O$1453:$O$1632,MATCH('Project 3'!BB$8,'Term Pricing'!$C$1453:$C$1632,0))*$E218*$F218)+(BB$133*INDEX('Term Pricing'!$P$1453:$P$1632,MATCH('Project 3'!BB$8,'Term Pricing'!$C$1453:$C$1632,0))*$E218*(1-$F218))</f>
        <v>125884.79999999999</v>
      </c>
      <c r="BC218" s="212">
        <f ca="1">(BC$133*INDEX('Term Pricing'!$O$1453:$O$1632,MATCH('Project 3'!BC$8,'Term Pricing'!$C$1453:$C$1632,0))*$E218*$F218)+(BC$133*INDEX('Term Pricing'!$P$1453:$P$1632,MATCH('Project 3'!BC$8,'Term Pricing'!$C$1453:$C$1632,0))*$E218*(1-$F218))</f>
        <v>121824</v>
      </c>
      <c r="BD218" s="212">
        <f ca="1">(BD$133*INDEX('Term Pricing'!$O$1453:$O$1632,MATCH('Project 3'!BD$8,'Term Pricing'!$C$1453:$C$1632,0))*$E218*$F218)+(BD$133*INDEX('Term Pricing'!$P$1453:$P$1632,MATCH('Project 3'!BD$8,'Term Pricing'!$C$1453:$C$1632,0))*$E218*(1-$F218))</f>
        <v>125884.79999999999</v>
      </c>
      <c r="BE218" s="212">
        <f ca="1">(BE$133*INDEX('Term Pricing'!$O$1453:$O$1632,MATCH('Project 3'!BE$8,'Term Pricing'!$C$1453:$C$1632,0))*$E218*$F218)+(BE$133*INDEX('Term Pricing'!$P$1453:$P$1632,MATCH('Project 3'!BE$8,'Term Pricing'!$C$1453:$C$1632,0))*$E218*(1-$F218))</f>
        <v>121824</v>
      </c>
      <c r="BF218" s="212">
        <f ca="1">(BF$133*INDEX('Term Pricing'!$O$1453:$O$1632,MATCH('Project 3'!BF$8,'Term Pricing'!$C$1453:$C$1632,0))*$E218*$F218)+(BF$133*INDEX('Term Pricing'!$P$1453:$P$1632,MATCH('Project 3'!BF$8,'Term Pricing'!$C$1453:$C$1632,0))*$E218*(1-$F218))</f>
        <v>125884.79999999999</v>
      </c>
      <c r="BG218" s="212">
        <f ca="1">(BG$133*INDEX('Term Pricing'!$O$1453:$O$1632,MATCH('Project 3'!BG$8,'Term Pricing'!$C$1453:$C$1632,0))*$E218*$F218)+(BG$133*INDEX('Term Pricing'!$P$1453:$P$1632,MATCH('Project 3'!BG$8,'Term Pricing'!$C$1453:$C$1632,0))*$E218*(1-$F218))</f>
        <v>125884.79999999999</v>
      </c>
      <c r="BH218" s="212">
        <f ca="1">(BH$133*INDEX('Term Pricing'!$O$1453:$O$1632,MATCH('Project 3'!BH$8,'Term Pricing'!$C$1453:$C$1632,0))*$E218*$F218)+(BH$133*INDEX('Term Pricing'!$P$1453:$P$1632,MATCH('Project 3'!BH$8,'Term Pricing'!$C$1453:$C$1632,0))*$E218*(1-$F218))</f>
        <v>117763.2</v>
      </c>
      <c r="BI218" s="212">
        <f ca="1">(BI$133*INDEX('Term Pricing'!$O$1453:$O$1632,MATCH('Project 3'!BI$8,'Term Pricing'!$C$1453:$C$1632,0))*$E218*$F218)+(BI$133*INDEX('Term Pricing'!$P$1453:$P$1632,MATCH('Project 3'!BI$8,'Term Pricing'!$C$1453:$C$1632,0))*$E218*(1-$F218))</f>
        <v>125884.79999999999</v>
      </c>
      <c r="BJ218" s="212">
        <f ca="1">(BJ$133*INDEX('Term Pricing'!$O$1453:$O$1632,MATCH('Project 3'!BJ$8,'Term Pricing'!$C$1453:$C$1632,0))*$E218*$F218)+(BJ$133*INDEX('Term Pricing'!$P$1453:$P$1632,MATCH('Project 3'!BJ$8,'Term Pricing'!$C$1453:$C$1632,0))*$E218*(1-$F218))</f>
        <v>121824</v>
      </c>
      <c r="BK218" s="212">
        <f ca="1">(BK$133*INDEX('Term Pricing'!$O$1453:$O$1632,MATCH('Project 3'!BK$8,'Term Pricing'!$C$1453:$C$1632,0))*$E218*$F218)+(BK$133*INDEX('Term Pricing'!$P$1453:$P$1632,MATCH('Project 3'!BK$8,'Term Pricing'!$C$1453:$C$1632,0))*$E218*(1-$F218))</f>
        <v>125884.79999999999</v>
      </c>
      <c r="BL218" s="212">
        <f ca="1">(BL$133*INDEX('Term Pricing'!$O$1453:$O$1632,MATCH('Project 3'!BL$8,'Term Pricing'!$C$1453:$C$1632,0))*$E218*$F218)+(BL$133*INDEX('Term Pricing'!$P$1453:$P$1632,MATCH('Project 3'!BL$8,'Term Pricing'!$C$1453:$C$1632,0))*$E218*(1-$F218))</f>
        <v>121824</v>
      </c>
      <c r="BM218" s="212">
        <f ca="1">(BM$133*INDEX('Term Pricing'!$O$1453:$O$1632,MATCH('Project 3'!BM$8,'Term Pricing'!$C$1453:$C$1632,0))*$E218*$F218)+(BM$133*INDEX('Term Pricing'!$P$1453:$P$1632,MATCH('Project 3'!BM$8,'Term Pricing'!$C$1453:$C$1632,0))*$E218*(1-$F218))</f>
        <v>125884.79999999999</v>
      </c>
      <c r="BN218" s="212">
        <f ca="1">(BN$133*INDEX('Term Pricing'!$O$1453:$O$1632,MATCH('Project 3'!BN$8,'Term Pricing'!$C$1453:$C$1632,0))*$E218*$F218)+(BN$133*INDEX('Term Pricing'!$P$1453:$P$1632,MATCH('Project 3'!BN$8,'Term Pricing'!$C$1453:$C$1632,0))*$E218*(1-$F218))</f>
        <v>125884.79999999999</v>
      </c>
      <c r="BO218" s="212">
        <f ca="1">(BO$133*INDEX('Term Pricing'!$O$1453:$O$1632,MATCH('Project 3'!BO$8,'Term Pricing'!$C$1453:$C$1632,0))*$E218*$F218)+(BO$133*INDEX('Term Pricing'!$P$1453:$P$1632,MATCH('Project 3'!BO$8,'Term Pricing'!$C$1453:$C$1632,0))*$E218*(1-$F218))</f>
        <v>121824</v>
      </c>
      <c r="BP218" s="212">
        <f ca="1">(BP$133*INDEX('Term Pricing'!$O$1453:$O$1632,MATCH('Project 3'!BP$8,'Term Pricing'!$C$1453:$C$1632,0))*$E218*$F218)+(BP$133*INDEX('Term Pricing'!$P$1453:$P$1632,MATCH('Project 3'!BP$8,'Term Pricing'!$C$1453:$C$1632,0))*$E218*(1-$F218))</f>
        <v>125884.79999999999</v>
      </c>
      <c r="BQ218" s="212">
        <f ca="1">(BQ$133*INDEX('Term Pricing'!$O$1453:$O$1632,MATCH('Project 3'!BQ$8,'Term Pricing'!$C$1453:$C$1632,0))*$E218*$F218)+(BQ$133*INDEX('Term Pricing'!$P$1453:$P$1632,MATCH('Project 3'!BQ$8,'Term Pricing'!$C$1453:$C$1632,0))*$E218*(1-$F218))</f>
        <v>121824</v>
      </c>
      <c r="BR218" s="212">
        <f ca="1">(BR$133*INDEX('Term Pricing'!$O$1453:$O$1632,MATCH('Project 3'!BR$8,'Term Pricing'!$C$1453:$C$1632,0))*$E218*$F218)+(BR$133*INDEX('Term Pricing'!$P$1453:$P$1632,MATCH('Project 3'!BR$8,'Term Pricing'!$C$1453:$C$1632,0))*$E218*(1-$F218))</f>
        <v>125884.79999999999</v>
      </c>
      <c r="BS218" s="212">
        <f ca="1">(BS$133*INDEX('Term Pricing'!$O$1453:$O$1632,MATCH('Project 3'!BS$8,'Term Pricing'!$C$1453:$C$1632,0))*$E218*$F218)+(BS$133*INDEX('Term Pricing'!$P$1453:$P$1632,MATCH('Project 3'!BS$8,'Term Pricing'!$C$1453:$C$1632,0))*$E218*(1-$F218))</f>
        <v>125884.79999999999</v>
      </c>
      <c r="BT218" s="212">
        <f ca="1">(BT$133*INDEX('Term Pricing'!$O$1453:$O$1632,MATCH('Project 3'!BT$8,'Term Pricing'!$C$1453:$C$1632,0))*$E218*$F218)+(BT$133*INDEX('Term Pricing'!$P$1453:$P$1632,MATCH('Project 3'!BT$8,'Term Pricing'!$C$1453:$C$1632,0))*$E218*(1-$F218))</f>
        <v>113702.39999999999</v>
      </c>
      <c r="BU218" s="212">
        <f ca="1">(BU$133*INDEX('Term Pricing'!$O$1453:$O$1632,MATCH('Project 3'!BU$8,'Term Pricing'!$C$1453:$C$1632,0))*$E218*$F218)+(BU$133*INDEX('Term Pricing'!$P$1453:$P$1632,MATCH('Project 3'!BU$8,'Term Pricing'!$C$1453:$C$1632,0))*$E218*(1-$F218))</f>
        <v>125884.79999999999</v>
      </c>
      <c r="BV218" s="212">
        <f ca="1">(BV$133*INDEX('Term Pricing'!$O$1453:$O$1632,MATCH('Project 3'!BV$8,'Term Pricing'!$C$1453:$C$1632,0))*$E218*$F218)+(BV$133*INDEX('Term Pricing'!$P$1453:$P$1632,MATCH('Project 3'!BV$8,'Term Pricing'!$C$1453:$C$1632,0))*$E218*(1-$F218))</f>
        <v>121824</v>
      </c>
      <c r="BW218" s="212">
        <f ca="1">(BW$133*INDEX('Term Pricing'!$O$1453:$O$1632,MATCH('Project 3'!BW$8,'Term Pricing'!$C$1453:$C$1632,0))*$E218*$F218)+(BW$133*INDEX('Term Pricing'!$P$1453:$P$1632,MATCH('Project 3'!BW$8,'Term Pricing'!$C$1453:$C$1632,0))*$E218*(1-$F218))</f>
        <v>125884.79999999999</v>
      </c>
      <c r="BX218" s="212">
        <f ca="1">(BX$133*INDEX('Term Pricing'!$O$1453:$O$1632,MATCH('Project 3'!BX$8,'Term Pricing'!$C$1453:$C$1632,0))*$E218*$F218)+(BX$133*INDEX('Term Pricing'!$P$1453:$P$1632,MATCH('Project 3'!BX$8,'Term Pricing'!$C$1453:$C$1632,0))*$E218*(1-$F218))</f>
        <v>121824</v>
      </c>
      <c r="BY218" s="212">
        <f ca="1">(BY$133*INDEX('Term Pricing'!$O$1453:$O$1632,MATCH('Project 3'!BY$8,'Term Pricing'!$C$1453:$C$1632,0))*$E218*$F218)+(BY$133*INDEX('Term Pricing'!$P$1453:$P$1632,MATCH('Project 3'!BY$8,'Term Pricing'!$C$1453:$C$1632,0))*$E218*(1-$F218))</f>
        <v>125884.79999999999</v>
      </c>
      <c r="BZ218" s="212">
        <f ca="1">(BZ$133*INDEX('Term Pricing'!$O$1453:$O$1632,MATCH('Project 3'!BZ$8,'Term Pricing'!$C$1453:$C$1632,0))*$E218*$F218)+(BZ$133*INDEX('Term Pricing'!$P$1453:$P$1632,MATCH('Project 3'!BZ$8,'Term Pricing'!$C$1453:$C$1632,0))*$E218*(1-$F218))</f>
        <v>125884.79999999999</v>
      </c>
      <c r="CA218" s="212">
        <f ca="1">(CA$133*INDEX('Term Pricing'!$O$1453:$O$1632,MATCH('Project 3'!CA$8,'Term Pricing'!$C$1453:$C$1632,0))*$E218*$F218)+(CA$133*INDEX('Term Pricing'!$P$1453:$P$1632,MATCH('Project 3'!CA$8,'Term Pricing'!$C$1453:$C$1632,0))*$E218*(1-$F218))</f>
        <v>121824</v>
      </c>
      <c r="CB218" s="212">
        <f ca="1">(CB$133*INDEX('Term Pricing'!$O$1453:$O$1632,MATCH('Project 3'!CB$8,'Term Pricing'!$C$1453:$C$1632,0))*$E218*$F218)+(CB$133*INDEX('Term Pricing'!$P$1453:$P$1632,MATCH('Project 3'!CB$8,'Term Pricing'!$C$1453:$C$1632,0))*$E218*(1-$F218))</f>
        <v>125884.79999999999</v>
      </c>
      <c r="CC218" s="212">
        <f ca="1">(CC$133*INDEX('Term Pricing'!$O$1453:$O$1632,MATCH('Project 3'!CC$8,'Term Pricing'!$C$1453:$C$1632,0))*$E218*$F218)+(CC$133*INDEX('Term Pricing'!$P$1453:$P$1632,MATCH('Project 3'!CC$8,'Term Pricing'!$C$1453:$C$1632,0))*$E218*(1-$F218))</f>
        <v>121824</v>
      </c>
      <c r="CD218" s="212">
        <f ca="1">(CD$133*INDEX('Term Pricing'!$O$1453:$O$1632,MATCH('Project 3'!CD$8,'Term Pricing'!$C$1453:$C$1632,0))*$E218*$F218)+(CD$133*INDEX('Term Pricing'!$P$1453:$P$1632,MATCH('Project 3'!CD$8,'Term Pricing'!$C$1453:$C$1632,0))*$E218*(1-$F218))</f>
        <v>125884.79999999999</v>
      </c>
      <c r="CE218" s="212">
        <f ca="1">(CE$133*INDEX('Term Pricing'!$O$1453:$O$1632,MATCH('Project 3'!CE$8,'Term Pricing'!$C$1453:$C$1632,0))*$E218*$F218)+(CE$133*INDEX('Term Pricing'!$P$1453:$P$1632,MATCH('Project 3'!CE$8,'Term Pricing'!$C$1453:$C$1632,0))*$E218*(1-$F218))</f>
        <v>125884.79999999999</v>
      </c>
      <c r="CF218" s="212">
        <f ca="1">(CF$133*INDEX('Term Pricing'!$O$1453:$O$1632,MATCH('Project 3'!CF$8,'Term Pricing'!$C$1453:$C$1632,0))*$E218*$F218)+(CF$133*INDEX('Term Pricing'!$P$1453:$P$1632,MATCH('Project 3'!CF$8,'Term Pricing'!$C$1453:$C$1632,0))*$E218*(1-$F218))</f>
        <v>113702.39999999999</v>
      </c>
      <c r="CG218" s="212">
        <f ca="1">(CG$133*INDEX('Term Pricing'!$O$1453:$O$1632,MATCH('Project 3'!CG$8,'Term Pricing'!$C$1453:$C$1632,0))*$E218*$F218)+(CG$133*INDEX('Term Pricing'!$P$1453:$P$1632,MATCH('Project 3'!CG$8,'Term Pricing'!$C$1453:$C$1632,0))*$E218*(1-$F218))</f>
        <v>125884.79999999999</v>
      </c>
      <c r="CH218" s="212">
        <f ca="1">(CH$133*INDEX('Term Pricing'!$O$1453:$O$1632,MATCH('Project 3'!CH$8,'Term Pricing'!$C$1453:$C$1632,0))*$E218*$F218)+(CH$133*INDEX('Term Pricing'!$P$1453:$P$1632,MATCH('Project 3'!CH$8,'Term Pricing'!$C$1453:$C$1632,0))*$E218*(1-$F218))</f>
        <v>121824</v>
      </c>
      <c r="CI218" s="212">
        <f ca="1">(CI$133*INDEX('Term Pricing'!$O$1453:$O$1632,MATCH('Project 3'!CI$8,'Term Pricing'!$C$1453:$C$1632,0))*$E218*$F218)+(CI$133*INDEX('Term Pricing'!$P$1453:$P$1632,MATCH('Project 3'!CI$8,'Term Pricing'!$C$1453:$C$1632,0))*$E218*(1-$F218))</f>
        <v>125884.79999999999</v>
      </c>
      <c r="CJ218" s="212">
        <f ca="1">(CJ$133*INDEX('Term Pricing'!$O$1453:$O$1632,MATCH('Project 3'!CJ$8,'Term Pricing'!$C$1453:$C$1632,0))*$E218*$F218)+(CJ$133*INDEX('Term Pricing'!$P$1453:$P$1632,MATCH('Project 3'!CJ$8,'Term Pricing'!$C$1453:$C$1632,0))*$E218*(1-$F218))</f>
        <v>121824</v>
      </c>
      <c r="CK218" s="212">
        <f ca="1">(CK$133*INDEX('Term Pricing'!$O$1453:$O$1632,MATCH('Project 3'!CK$8,'Term Pricing'!$C$1453:$C$1632,0))*$E218*$F218)+(CK$133*INDEX('Term Pricing'!$P$1453:$P$1632,MATCH('Project 3'!CK$8,'Term Pricing'!$C$1453:$C$1632,0))*$E218*(1-$F218))</f>
        <v>125884.79999999999</v>
      </c>
      <c r="CL218" s="212">
        <f ca="1">(CL$133*INDEX('Term Pricing'!$O$1453:$O$1632,MATCH('Project 3'!CL$8,'Term Pricing'!$C$1453:$C$1632,0))*$E218*$F218)+(CL$133*INDEX('Term Pricing'!$P$1453:$P$1632,MATCH('Project 3'!CL$8,'Term Pricing'!$C$1453:$C$1632,0))*$E218*(1-$F218))</f>
        <v>125884.79999999999</v>
      </c>
      <c r="CM218" s="212">
        <f ca="1">(CM$133*INDEX('Term Pricing'!$O$1453:$O$1632,MATCH('Project 3'!CM$8,'Term Pricing'!$C$1453:$C$1632,0))*$E218*$F218)+(CM$133*INDEX('Term Pricing'!$P$1453:$P$1632,MATCH('Project 3'!CM$8,'Term Pricing'!$C$1453:$C$1632,0))*$E218*(1-$F218))</f>
        <v>121824</v>
      </c>
      <c r="CN218" s="212">
        <f ca="1">(CN$133*INDEX('Term Pricing'!$O$1453:$O$1632,MATCH('Project 3'!CN$8,'Term Pricing'!$C$1453:$C$1632,0))*$E218*$F218)+(CN$133*INDEX('Term Pricing'!$P$1453:$P$1632,MATCH('Project 3'!CN$8,'Term Pricing'!$C$1453:$C$1632,0))*$E218*(1-$F218))</f>
        <v>125884.79999999999</v>
      </c>
      <c r="CO218" s="212">
        <f ca="1">(CO$133*INDEX('Term Pricing'!$O$1453:$O$1632,MATCH('Project 3'!CO$8,'Term Pricing'!$C$1453:$C$1632,0))*$E218*$F218)+(CO$133*INDEX('Term Pricing'!$P$1453:$P$1632,MATCH('Project 3'!CO$8,'Term Pricing'!$C$1453:$C$1632,0))*$E218*(1-$F218))</f>
        <v>121824</v>
      </c>
      <c r="CP218" s="212">
        <f ca="1">(CP$133*INDEX('Term Pricing'!$O$1453:$O$1632,MATCH('Project 3'!CP$8,'Term Pricing'!$C$1453:$C$1632,0))*$E218*$F218)+(CP$133*INDEX('Term Pricing'!$P$1453:$P$1632,MATCH('Project 3'!CP$8,'Term Pricing'!$C$1453:$C$1632,0))*$E218*(1-$F218))</f>
        <v>125884.79999999999</v>
      </c>
      <c r="CQ218" s="212">
        <f ca="1">(CQ$133*INDEX('Term Pricing'!$O$1453:$O$1632,MATCH('Project 3'!CQ$8,'Term Pricing'!$C$1453:$C$1632,0))*$E218*$F218)+(CQ$133*INDEX('Term Pricing'!$P$1453:$P$1632,MATCH('Project 3'!CQ$8,'Term Pricing'!$C$1453:$C$1632,0))*$E218*(1-$F218))</f>
        <v>125884.79999999999</v>
      </c>
      <c r="CR218" s="212">
        <f ca="1">(CR$133*INDEX('Term Pricing'!$O$1453:$O$1632,MATCH('Project 3'!CR$8,'Term Pricing'!$C$1453:$C$1632,0))*$E218*$F218)+(CR$133*INDEX('Term Pricing'!$P$1453:$P$1632,MATCH('Project 3'!CR$8,'Term Pricing'!$C$1453:$C$1632,0))*$E218*(1-$F218))</f>
        <v>113702.39999999999</v>
      </c>
      <c r="CS218" s="212">
        <f ca="1">(CS$133*INDEX('Term Pricing'!$O$1453:$O$1632,MATCH('Project 3'!CS$8,'Term Pricing'!$C$1453:$C$1632,0))*$E218*$F218)+(CS$133*INDEX('Term Pricing'!$P$1453:$P$1632,MATCH('Project 3'!CS$8,'Term Pricing'!$C$1453:$C$1632,0))*$E218*(1-$F218))</f>
        <v>125884.79999999999</v>
      </c>
      <c r="CT218" s="212">
        <f ca="1">(CT$133*INDEX('Term Pricing'!$O$1453:$O$1632,MATCH('Project 3'!CT$8,'Term Pricing'!$C$1453:$C$1632,0))*$E218*$F218)+(CT$133*INDEX('Term Pricing'!$P$1453:$P$1632,MATCH('Project 3'!CT$8,'Term Pricing'!$C$1453:$C$1632,0))*$E218*(1-$F218))</f>
        <v>121824</v>
      </c>
      <c r="CU218" s="212">
        <f ca="1">(CU$133*INDEX('Term Pricing'!$O$1453:$O$1632,MATCH('Project 3'!CU$8,'Term Pricing'!$C$1453:$C$1632,0))*$E218*$F218)+(CU$133*INDEX('Term Pricing'!$P$1453:$P$1632,MATCH('Project 3'!CU$8,'Term Pricing'!$C$1453:$C$1632,0))*$E218*(1-$F218))</f>
        <v>125884.79999999999</v>
      </c>
      <c r="CV218" s="212">
        <f ca="1">(CV$133*INDEX('Term Pricing'!$O$1453:$O$1632,MATCH('Project 3'!CV$8,'Term Pricing'!$C$1453:$C$1632,0))*$E218*$F218)+(CV$133*INDEX('Term Pricing'!$P$1453:$P$1632,MATCH('Project 3'!CV$8,'Term Pricing'!$C$1453:$C$1632,0))*$E218*(1-$F218))</f>
        <v>121824</v>
      </c>
      <c r="CW218" s="212">
        <f ca="1">(CW$133*INDEX('Term Pricing'!$O$1453:$O$1632,MATCH('Project 3'!CW$8,'Term Pricing'!$C$1453:$C$1632,0))*$E218*$F218)+(CW$133*INDEX('Term Pricing'!$P$1453:$P$1632,MATCH('Project 3'!CW$8,'Term Pricing'!$C$1453:$C$1632,0))*$E218*(1-$F218))</f>
        <v>125884.79999999999</v>
      </c>
      <c r="CX218" s="212">
        <f ca="1">(CX$133*INDEX('Term Pricing'!$O$1453:$O$1632,MATCH('Project 3'!CX$8,'Term Pricing'!$C$1453:$C$1632,0))*$E218*$F218)+(CX$133*INDEX('Term Pricing'!$P$1453:$P$1632,MATCH('Project 3'!CX$8,'Term Pricing'!$C$1453:$C$1632,0))*$E218*(1-$F218))</f>
        <v>125884.79999999999</v>
      </c>
      <c r="CY218" s="212">
        <f ca="1">(CY$133*INDEX('Term Pricing'!$O$1453:$O$1632,MATCH('Project 3'!CY$8,'Term Pricing'!$C$1453:$C$1632,0))*$E218*$F218)+(CY$133*INDEX('Term Pricing'!$P$1453:$P$1632,MATCH('Project 3'!CY$8,'Term Pricing'!$C$1453:$C$1632,0))*$E218*(1-$F218))</f>
        <v>121824</v>
      </c>
      <c r="CZ218" s="212">
        <f ca="1">(CZ$133*INDEX('Term Pricing'!$O$1453:$O$1632,MATCH('Project 3'!CZ$8,'Term Pricing'!$C$1453:$C$1632,0))*$E218*$F218)+(CZ$133*INDEX('Term Pricing'!$P$1453:$P$1632,MATCH('Project 3'!CZ$8,'Term Pricing'!$C$1453:$C$1632,0))*$E218*(1-$F218))</f>
        <v>125884.79999999999</v>
      </c>
      <c r="DA218" s="212">
        <f ca="1">(DA$133*INDEX('Term Pricing'!$O$1453:$O$1632,MATCH('Project 3'!DA$8,'Term Pricing'!$C$1453:$C$1632,0))*$E218*$F218)+(DA$133*INDEX('Term Pricing'!$P$1453:$P$1632,MATCH('Project 3'!DA$8,'Term Pricing'!$C$1453:$C$1632,0))*$E218*(1-$F218))</f>
        <v>121824</v>
      </c>
      <c r="DB218" s="212">
        <f ca="1">(DB$133*INDEX('Term Pricing'!$O$1453:$O$1632,MATCH('Project 3'!DB$8,'Term Pricing'!$C$1453:$C$1632,0))*$E218*$F218)+(DB$133*INDEX('Term Pricing'!$P$1453:$P$1632,MATCH('Project 3'!DB$8,'Term Pricing'!$C$1453:$C$1632,0))*$E218*(1-$F218))</f>
        <v>125884.79999999999</v>
      </c>
    </row>
    <row r="219" spans="1:106" ht="13">
      <c r="A219" s="151"/>
      <c r="C219" s="22" t="s">
        <v>72</v>
      </c>
      <c r="E219" s="72">
        <f>SUM(E214:E218)</f>
        <v>1</v>
      </c>
      <c r="F219" s="71"/>
      <c r="G219" s="54" t="s">
        <v>83</v>
      </c>
      <c r="H219" s="278">
        <f ca="1">SUM(J219:DB219)</f>
        <v>63953792.083301142</v>
      </c>
      <c r="I219" s="274"/>
      <c r="J219" s="275">
        <f t="shared" ref="J219:BU219" ca="1" si="119">SUM(J214:J218)</f>
        <v>0</v>
      </c>
      <c r="K219" s="275">
        <f t="shared" ca="1" si="119"/>
        <v>0</v>
      </c>
      <c r="L219" s="275">
        <f t="shared" ca="1" si="119"/>
        <v>0</v>
      </c>
      <c r="M219" s="275">
        <f t="shared" ca="1" si="119"/>
        <v>0</v>
      </c>
      <c r="N219" s="275">
        <f t="shared" ca="1" si="119"/>
        <v>1137183.6471515074</v>
      </c>
      <c r="O219" s="275">
        <f t="shared" ca="1" si="119"/>
        <v>1159706.5489123021</v>
      </c>
      <c r="P219" s="275">
        <f t="shared" ca="1" si="119"/>
        <v>1106474.1932573973</v>
      </c>
      <c r="Q219" s="275">
        <f t="shared" ca="1" si="119"/>
        <v>1126057.3330015165</v>
      </c>
      <c r="R219" s="275">
        <f t="shared" ca="1" si="119"/>
        <v>1107872.5334728402</v>
      </c>
      <c r="S219" s="275">
        <f t="shared" ca="1" si="119"/>
        <v>1053730.9388723297</v>
      </c>
      <c r="T219" s="275">
        <f t="shared" ca="1" si="119"/>
        <v>1069054.2536445481</v>
      </c>
      <c r="U219" s="275">
        <f t="shared" ca="1" si="119"/>
        <v>1014704.2190892448</v>
      </c>
      <c r="V219" s="275">
        <f t="shared" ca="1" si="119"/>
        <v>1027331.6481214833</v>
      </c>
      <c r="W219" s="275">
        <f t="shared" ca="1" si="119"/>
        <v>1005522.6545584204</v>
      </c>
      <c r="X219" s="275">
        <f t="shared" ca="1" si="119"/>
        <v>888014.8734824335</v>
      </c>
      <c r="Y219" s="275">
        <f t="shared" ca="1" si="119"/>
        <v>960299.89405273134</v>
      </c>
      <c r="Z219" s="275">
        <f t="shared" ca="1" si="119"/>
        <v>906776.93594057451</v>
      </c>
      <c r="AA219" s="275">
        <f t="shared" ca="1" si="119"/>
        <v>913326.75336244807</v>
      </c>
      <c r="AB219" s="275">
        <f t="shared" ca="1" si="119"/>
        <v>860641.72864888445</v>
      </c>
      <c r="AC219" s="275">
        <f t="shared" ca="1" si="119"/>
        <v>865326.20750048617</v>
      </c>
      <c r="AD219" s="275">
        <f t="shared" ca="1" si="119"/>
        <v>841170.51654760772</v>
      </c>
      <c r="AE219" s="275">
        <f t="shared" ca="1" si="119"/>
        <v>790515.73162063083</v>
      </c>
      <c r="AF219" s="275">
        <f t="shared" ca="1" si="119"/>
        <v>792467.45166470855</v>
      </c>
      <c r="AG219" s="275">
        <f t="shared" ca="1" si="119"/>
        <v>743251.72805626283</v>
      </c>
      <c r="AH219" s="275">
        <f t="shared" ca="1" si="119"/>
        <v>743595.41539216507</v>
      </c>
      <c r="AI219" s="275">
        <f t="shared" ca="1" si="119"/>
        <v>719222.82140141272</v>
      </c>
      <c r="AJ219" s="275">
        <f t="shared" ca="1" si="119"/>
        <v>627702.78833718062</v>
      </c>
      <c r="AK219" s="275">
        <f t="shared" ca="1" si="119"/>
        <v>670842.62301966362</v>
      </c>
      <c r="AL219" s="275">
        <f t="shared" ca="1" si="119"/>
        <v>626055.80954184046</v>
      </c>
      <c r="AM219" s="275">
        <f t="shared" ca="1" si="119"/>
        <v>624510.14588185842</v>
      </c>
      <c r="AN219" s="275">
        <f t="shared" ca="1" si="119"/>
        <v>584047.08150597266</v>
      </c>
      <c r="AO219" s="275">
        <f t="shared" ca="1" si="119"/>
        <v>582801.4477997775</v>
      </c>
      <c r="AP219" s="275">
        <f t="shared" ca="1" si="119"/>
        <v>562399.4312149036</v>
      </c>
      <c r="AQ219" s="275">
        <f t="shared" ca="1" si="119"/>
        <v>525196.73935826332</v>
      </c>
      <c r="AR219" s="275">
        <f t="shared" ca="1" si="119"/>
        <v>523490.68331087992</v>
      </c>
      <c r="AS219" s="275">
        <f t="shared" ca="1" si="119"/>
        <v>488828.05516430654</v>
      </c>
      <c r="AT219" s="275">
        <f t="shared" ca="1" si="119"/>
        <v>487395.47223228385</v>
      </c>
      <c r="AU219" s="275">
        <f t="shared" ca="1" si="119"/>
        <v>470329.10209052498</v>
      </c>
      <c r="AV219" s="275">
        <f t="shared" ca="1" si="119"/>
        <v>409775.02500805189</v>
      </c>
      <c r="AW219" s="275">
        <f t="shared" ca="1" si="119"/>
        <v>437460.89641718101</v>
      </c>
      <c r="AX219" s="275">
        <f t="shared" ca="1" si="119"/>
        <v>682174.38076309022</v>
      </c>
      <c r="AY219" s="275">
        <f t="shared" ca="1" si="119"/>
        <v>684528.60039806808</v>
      </c>
      <c r="AZ219" s="275">
        <f t="shared" ca="1" si="119"/>
        <v>648635.66423364473</v>
      </c>
      <c r="BA219" s="275">
        <f t="shared" ca="1" si="119"/>
        <v>660485.03782813624</v>
      </c>
      <c r="BB219" s="275">
        <f t="shared" ca="1" si="119"/>
        <v>653304.10626322869</v>
      </c>
      <c r="BC219" s="275">
        <f t="shared" ca="1" si="119"/>
        <v>625518.61402290012</v>
      </c>
      <c r="BD219" s="275">
        <f t="shared" ca="1" si="119"/>
        <v>639681.25247090776</v>
      </c>
      <c r="BE219" s="275">
        <f t="shared" ca="1" si="119"/>
        <v>612813.09868653561</v>
      </c>
      <c r="BF219" s="275">
        <f t="shared" ca="1" si="119"/>
        <v>629424</v>
      </c>
      <c r="BG219" s="275">
        <f t="shared" ca="1" si="119"/>
        <v>629424</v>
      </c>
      <c r="BH219" s="275">
        <f t="shared" ca="1" si="119"/>
        <v>588816</v>
      </c>
      <c r="BI219" s="275">
        <f t="shared" ca="1" si="119"/>
        <v>629424</v>
      </c>
      <c r="BJ219" s="275">
        <f t="shared" ca="1" si="119"/>
        <v>609120</v>
      </c>
      <c r="BK219" s="275">
        <f t="shared" ca="1" si="119"/>
        <v>629424</v>
      </c>
      <c r="BL219" s="275">
        <f t="shared" ca="1" si="119"/>
        <v>609120</v>
      </c>
      <c r="BM219" s="275">
        <f t="shared" ca="1" si="119"/>
        <v>629424</v>
      </c>
      <c r="BN219" s="275">
        <f t="shared" ca="1" si="119"/>
        <v>629424</v>
      </c>
      <c r="BO219" s="275">
        <f t="shared" ca="1" si="119"/>
        <v>609120</v>
      </c>
      <c r="BP219" s="275">
        <f t="shared" ca="1" si="119"/>
        <v>629424</v>
      </c>
      <c r="BQ219" s="275">
        <f t="shared" ca="1" si="119"/>
        <v>609120</v>
      </c>
      <c r="BR219" s="275">
        <f t="shared" ca="1" si="119"/>
        <v>629424</v>
      </c>
      <c r="BS219" s="275">
        <f t="shared" ca="1" si="119"/>
        <v>629424</v>
      </c>
      <c r="BT219" s="275">
        <f t="shared" ca="1" si="119"/>
        <v>568512</v>
      </c>
      <c r="BU219" s="275">
        <f t="shared" ca="1" si="119"/>
        <v>629424</v>
      </c>
      <c r="BV219" s="275">
        <f t="shared" ref="BV219:DB219" ca="1" si="120">SUM(BV214:BV218)</f>
        <v>609120</v>
      </c>
      <c r="BW219" s="275">
        <f t="shared" ca="1" si="120"/>
        <v>629424</v>
      </c>
      <c r="BX219" s="275">
        <f t="shared" ca="1" si="120"/>
        <v>609120</v>
      </c>
      <c r="BY219" s="275">
        <f t="shared" ca="1" si="120"/>
        <v>629424</v>
      </c>
      <c r="BZ219" s="275">
        <f t="shared" ca="1" si="120"/>
        <v>629424</v>
      </c>
      <c r="CA219" s="275">
        <f t="shared" ca="1" si="120"/>
        <v>609120</v>
      </c>
      <c r="CB219" s="275">
        <f t="shared" ca="1" si="120"/>
        <v>629424</v>
      </c>
      <c r="CC219" s="275">
        <f t="shared" ca="1" si="120"/>
        <v>609120</v>
      </c>
      <c r="CD219" s="275">
        <f t="shared" ca="1" si="120"/>
        <v>629424</v>
      </c>
      <c r="CE219" s="275">
        <f t="shared" ca="1" si="120"/>
        <v>629424</v>
      </c>
      <c r="CF219" s="275">
        <f t="shared" ca="1" si="120"/>
        <v>568512</v>
      </c>
      <c r="CG219" s="275">
        <f t="shared" ca="1" si="120"/>
        <v>629424</v>
      </c>
      <c r="CH219" s="275">
        <f t="shared" ca="1" si="120"/>
        <v>609120</v>
      </c>
      <c r="CI219" s="275">
        <f t="shared" ca="1" si="120"/>
        <v>629424</v>
      </c>
      <c r="CJ219" s="275">
        <f t="shared" ca="1" si="120"/>
        <v>609120</v>
      </c>
      <c r="CK219" s="275">
        <f t="shared" ca="1" si="120"/>
        <v>629424</v>
      </c>
      <c r="CL219" s="275">
        <f t="shared" ca="1" si="120"/>
        <v>629424</v>
      </c>
      <c r="CM219" s="275">
        <f t="shared" ca="1" si="120"/>
        <v>609120</v>
      </c>
      <c r="CN219" s="275">
        <f t="shared" ca="1" si="120"/>
        <v>629424</v>
      </c>
      <c r="CO219" s="275">
        <f t="shared" ca="1" si="120"/>
        <v>609120</v>
      </c>
      <c r="CP219" s="275">
        <f t="shared" ca="1" si="120"/>
        <v>629424</v>
      </c>
      <c r="CQ219" s="275">
        <f t="shared" ca="1" si="120"/>
        <v>629424</v>
      </c>
      <c r="CR219" s="275">
        <f t="shared" ca="1" si="120"/>
        <v>568512</v>
      </c>
      <c r="CS219" s="275">
        <f t="shared" ca="1" si="120"/>
        <v>629424</v>
      </c>
      <c r="CT219" s="275">
        <f t="shared" ca="1" si="120"/>
        <v>609120</v>
      </c>
      <c r="CU219" s="275">
        <f t="shared" ca="1" si="120"/>
        <v>629424</v>
      </c>
      <c r="CV219" s="275">
        <f t="shared" ca="1" si="120"/>
        <v>609120</v>
      </c>
      <c r="CW219" s="275">
        <f t="shared" ca="1" si="120"/>
        <v>629424</v>
      </c>
      <c r="CX219" s="275">
        <f t="shared" ca="1" si="120"/>
        <v>629424</v>
      </c>
      <c r="CY219" s="275">
        <f t="shared" ca="1" si="120"/>
        <v>609120</v>
      </c>
      <c r="CZ219" s="275">
        <f t="shared" ca="1" si="120"/>
        <v>629424</v>
      </c>
      <c r="DA219" s="275">
        <f t="shared" ca="1" si="120"/>
        <v>609120</v>
      </c>
      <c r="DB219" s="275">
        <f t="shared" ca="1" si="120"/>
        <v>629424</v>
      </c>
    </row>
    <row r="220" spans="1:106">
      <c r="A220" s="151"/>
      <c r="C220" s="22"/>
      <c r="G220" s="54"/>
      <c r="H220" s="264"/>
      <c r="I220" s="29"/>
      <c r="J220" s="247"/>
      <c r="K220" s="247"/>
      <c r="L220" s="247"/>
      <c r="M220" s="247"/>
      <c r="N220" s="247"/>
      <c r="O220" s="247"/>
      <c r="P220" s="247"/>
      <c r="Q220" s="247"/>
      <c r="R220" s="247"/>
      <c r="S220" s="247"/>
      <c r="T220" s="247"/>
      <c r="U220" s="247"/>
      <c r="V220" s="247"/>
      <c r="W220" s="247"/>
      <c r="X220" s="247"/>
      <c r="Y220" s="247"/>
      <c r="Z220" s="247"/>
      <c r="AA220" s="247"/>
      <c r="AB220" s="247"/>
      <c r="AC220" s="247"/>
      <c r="AD220" s="247"/>
      <c r="AE220" s="247"/>
      <c r="AF220" s="247"/>
      <c r="AG220" s="247"/>
      <c r="AH220" s="247"/>
      <c r="AI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  <c r="BB220" s="247"/>
      <c r="BC220" s="247"/>
      <c r="BD220" s="247"/>
      <c r="BE220" s="247"/>
      <c r="BF220" s="247"/>
      <c r="BG220" s="247"/>
      <c r="BH220" s="247"/>
      <c r="BI220" s="247"/>
      <c r="BJ220" s="247"/>
      <c r="BK220" s="247"/>
      <c r="BL220" s="247"/>
      <c r="BM220" s="247"/>
      <c r="BN220" s="247"/>
      <c r="BO220" s="247"/>
      <c r="BP220" s="247"/>
      <c r="BQ220" s="247"/>
      <c r="BR220" s="247"/>
      <c r="BS220" s="247"/>
      <c r="BT220" s="247"/>
      <c r="BU220" s="247"/>
      <c r="BV220" s="247"/>
      <c r="BW220" s="247"/>
      <c r="BX220" s="247"/>
      <c r="BY220" s="247"/>
      <c r="BZ220" s="247"/>
      <c r="CA220" s="247"/>
      <c r="CB220" s="247"/>
      <c r="CC220" s="247"/>
      <c r="CD220" s="247"/>
      <c r="CE220" s="247"/>
      <c r="CF220" s="247"/>
      <c r="CG220" s="247"/>
      <c r="CH220" s="247"/>
      <c r="CI220" s="247"/>
      <c r="CJ220" s="247"/>
      <c r="CK220" s="247"/>
      <c r="CL220" s="247"/>
      <c r="CM220" s="247"/>
      <c r="CN220" s="247"/>
      <c r="CO220" s="247"/>
      <c r="CP220" s="247"/>
      <c r="CQ220" s="247"/>
      <c r="CR220" s="247"/>
      <c r="CS220" s="247"/>
      <c r="CT220" s="247"/>
      <c r="CU220" s="247"/>
      <c r="CV220" s="247"/>
      <c r="CW220" s="247"/>
      <c r="CX220" s="247"/>
      <c r="CY220" s="247"/>
      <c r="CZ220" s="247"/>
      <c r="DA220" s="247"/>
      <c r="DB220" s="247"/>
    </row>
    <row r="221" spans="1:106" ht="13" hidden="1" outlineLevel="1">
      <c r="A221" s="151"/>
      <c r="C221" s="50" t="str">
        <f>C61</f>
        <v>Groq LPU</v>
      </c>
      <c r="D221" s="28"/>
      <c r="E221" s="28"/>
      <c r="F221" s="28"/>
      <c r="G221" s="28"/>
      <c r="H221" s="264"/>
      <c r="I221" s="29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  <c r="AC221" s="153"/>
      <c r="AD221" s="153"/>
      <c r="AE221" s="153"/>
      <c r="AF221" s="153"/>
      <c r="AG221" s="153"/>
      <c r="AH221" s="153"/>
      <c r="AI221" s="153"/>
      <c r="AJ221" s="153"/>
      <c r="AK221" s="153"/>
      <c r="AL221" s="153"/>
      <c r="AM221" s="153"/>
      <c r="AN221" s="153"/>
      <c r="AO221" s="153"/>
      <c r="AP221" s="153"/>
      <c r="AQ221" s="153"/>
      <c r="AR221" s="153"/>
      <c r="AS221" s="153"/>
      <c r="AT221" s="153"/>
      <c r="AU221" s="153"/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  <c r="BG221" s="153"/>
      <c r="BH221" s="153"/>
      <c r="BI221" s="153"/>
      <c r="BJ221" s="153"/>
      <c r="BK221" s="153"/>
      <c r="BL221" s="153"/>
      <c r="BM221" s="153"/>
      <c r="BN221" s="153"/>
      <c r="BO221" s="153"/>
      <c r="BP221" s="153"/>
      <c r="BQ221" s="153"/>
      <c r="BR221" s="153"/>
      <c r="BS221" s="153"/>
      <c r="BT221" s="153"/>
      <c r="BU221" s="153"/>
      <c r="BV221" s="153"/>
      <c r="BW221" s="153"/>
      <c r="BX221" s="153"/>
      <c r="BY221" s="153"/>
      <c r="BZ221" s="153"/>
      <c r="CA221" s="153"/>
      <c r="CB221" s="153"/>
      <c r="CC221" s="153"/>
      <c r="CD221" s="153"/>
      <c r="CE221" s="153"/>
      <c r="CF221" s="153"/>
      <c r="CG221" s="153"/>
      <c r="CH221" s="153"/>
      <c r="CI221" s="153"/>
      <c r="CJ221" s="153"/>
      <c r="CK221" s="153"/>
      <c r="CL221" s="153"/>
      <c r="CM221" s="153"/>
      <c r="CN221" s="153"/>
      <c r="CO221" s="153"/>
      <c r="CP221" s="153"/>
      <c r="CQ221" s="153"/>
      <c r="CR221" s="153"/>
      <c r="CS221" s="153"/>
      <c r="CT221" s="153"/>
      <c r="CU221" s="153"/>
      <c r="CV221" s="153"/>
      <c r="CW221" s="153"/>
      <c r="CX221" s="153"/>
      <c r="CY221" s="153"/>
      <c r="CZ221" s="153"/>
      <c r="DA221" s="153"/>
      <c r="DB221" s="153"/>
    </row>
    <row r="222" spans="1:106" ht="13" hidden="1" outlineLevel="1">
      <c r="A222" s="151"/>
      <c r="C222" s="14"/>
      <c r="G222" s="12"/>
      <c r="H222" s="264"/>
      <c r="I222" s="29"/>
      <c r="J222" s="271"/>
      <c r="K222" s="271"/>
      <c r="L222" s="271"/>
      <c r="M222" s="271"/>
      <c r="N222" s="271"/>
      <c r="O222" s="271"/>
      <c r="P222" s="271"/>
      <c r="Q222" s="271"/>
      <c r="R222" s="271"/>
      <c r="S222" s="271"/>
      <c r="T222" s="271"/>
      <c r="U222" s="271"/>
      <c r="V222" s="271"/>
      <c r="W222" s="271"/>
      <c r="X222" s="271"/>
      <c r="Y222" s="271"/>
      <c r="Z222" s="271"/>
      <c r="AA222" s="271"/>
      <c r="AB222" s="271"/>
      <c r="AC222" s="271"/>
      <c r="AD222" s="271"/>
      <c r="AE222" s="271"/>
      <c r="AF222" s="271"/>
      <c r="AG222" s="271"/>
      <c r="AH222" s="271"/>
      <c r="AI222" s="271"/>
      <c r="AJ222" s="271"/>
      <c r="AK222" s="271"/>
      <c r="AL222" s="271"/>
      <c r="AM222" s="271"/>
      <c r="AN222" s="271"/>
      <c r="AO222" s="271"/>
      <c r="AP222" s="271"/>
      <c r="AQ222" s="271"/>
      <c r="AR222" s="271"/>
      <c r="AS222" s="271"/>
      <c r="AT222" s="271"/>
      <c r="AU222" s="271"/>
      <c r="AV222" s="271"/>
      <c r="AW222" s="271"/>
      <c r="AX222" s="271"/>
      <c r="AY222" s="271"/>
      <c r="AZ222" s="271"/>
      <c r="BA222" s="271"/>
      <c r="BB222" s="271"/>
      <c r="BC222" s="271"/>
      <c r="BD222" s="271"/>
      <c r="BE222" s="271"/>
      <c r="BF222" s="271"/>
      <c r="BG222" s="271"/>
      <c r="BH222" s="271"/>
      <c r="BI222" s="271"/>
      <c r="BJ222" s="271"/>
      <c r="BK222" s="271"/>
      <c r="BL222" s="271"/>
      <c r="BM222" s="271"/>
      <c r="BN222" s="271"/>
      <c r="BO222" s="271"/>
      <c r="BP222" s="271"/>
      <c r="BQ222" s="271"/>
      <c r="BR222" s="271"/>
      <c r="BS222" s="271"/>
      <c r="BT222" s="271"/>
      <c r="BU222" s="271"/>
      <c r="BV222" s="271"/>
      <c r="BW222" s="271"/>
      <c r="BX222" s="271"/>
      <c r="BY222" s="271"/>
      <c r="BZ222" s="271"/>
      <c r="CA222" s="271"/>
      <c r="CB222" s="271"/>
      <c r="CC222" s="271"/>
      <c r="CD222" s="271"/>
      <c r="CE222" s="271"/>
      <c r="CF222" s="271"/>
      <c r="CG222" s="271"/>
      <c r="CH222" s="271"/>
      <c r="CI222" s="271"/>
      <c r="CJ222" s="271"/>
      <c r="CK222" s="271"/>
      <c r="CL222" s="271"/>
      <c r="CM222" s="271"/>
      <c r="CN222" s="271"/>
      <c r="CO222" s="271"/>
      <c r="CP222" s="271"/>
      <c r="CQ222" s="271"/>
      <c r="CR222" s="271"/>
      <c r="CS222" s="271"/>
      <c r="CT222" s="271"/>
      <c r="CU222" s="271"/>
      <c r="CV222" s="271"/>
      <c r="CW222" s="271"/>
      <c r="CX222" s="271"/>
      <c r="CY222" s="271"/>
      <c r="CZ222" s="271"/>
      <c r="DA222" s="271"/>
      <c r="DB222" s="271"/>
    </row>
    <row r="223" spans="1:106" hidden="1" outlineLevel="1">
      <c r="A223" s="151"/>
      <c r="C223" s="22" t="s">
        <v>85</v>
      </c>
      <c r="E223" s="54" t="s">
        <v>267</v>
      </c>
      <c r="F223" s="54" t="s">
        <v>271</v>
      </c>
      <c r="G223" s="54"/>
      <c r="H223" s="264" t="s">
        <v>287</v>
      </c>
      <c r="I223" s="29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  <c r="AC223" s="247"/>
      <c r="AD223" s="247"/>
      <c r="AE223" s="247"/>
      <c r="AF223" s="247"/>
      <c r="AG223" s="247"/>
      <c r="AH223" s="247"/>
      <c r="AI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  <c r="BB223" s="247"/>
      <c r="BC223" s="247"/>
      <c r="BD223" s="247"/>
      <c r="BE223" s="247"/>
      <c r="BF223" s="247"/>
      <c r="BG223" s="247"/>
      <c r="BH223" s="247"/>
      <c r="BI223" s="247"/>
      <c r="BJ223" s="247"/>
      <c r="BK223" s="247"/>
      <c r="BL223" s="247"/>
      <c r="BM223" s="247"/>
      <c r="BN223" s="247"/>
      <c r="BO223" s="247"/>
      <c r="BP223" s="247"/>
      <c r="BQ223" s="247"/>
      <c r="BR223" s="247"/>
      <c r="BS223" s="247"/>
      <c r="BT223" s="247"/>
      <c r="BU223" s="247"/>
      <c r="BV223" s="247"/>
      <c r="BW223" s="247"/>
      <c r="BX223" s="247"/>
      <c r="BY223" s="247"/>
      <c r="BZ223" s="247"/>
      <c r="CA223" s="247"/>
      <c r="CB223" s="247"/>
      <c r="CC223" s="247"/>
      <c r="CD223" s="247"/>
      <c r="CE223" s="247"/>
      <c r="CF223" s="247"/>
      <c r="CG223" s="247"/>
      <c r="CH223" s="247"/>
      <c r="CI223" s="247"/>
      <c r="CJ223" s="247"/>
      <c r="CK223" s="247"/>
      <c r="CL223" s="247"/>
      <c r="CM223" s="247"/>
      <c r="CN223" s="247"/>
      <c r="CO223" s="247"/>
      <c r="CP223" s="247"/>
      <c r="CQ223" s="247"/>
      <c r="CR223" s="247"/>
      <c r="CS223" s="247"/>
      <c r="CT223" s="247"/>
      <c r="CU223" s="247"/>
      <c r="CV223" s="247"/>
      <c r="CW223" s="247"/>
      <c r="CX223" s="247"/>
      <c r="CY223" s="247"/>
      <c r="CZ223" s="247"/>
      <c r="DA223" s="247"/>
      <c r="DB223" s="247"/>
    </row>
    <row r="224" spans="1:106" hidden="1" outlineLevel="1">
      <c r="A224" s="151"/>
      <c r="C224" s="34" t="s">
        <v>316</v>
      </c>
      <c r="E224" s="70">
        <f>Inputs!H152</f>
        <v>0</v>
      </c>
      <c r="F224" s="70">
        <f>Inputs!K152</f>
        <v>0</v>
      </c>
      <c r="G224" s="54" t="s">
        <v>83</v>
      </c>
      <c r="H224" s="279">
        <f ca="1">IFERROR(SUM($J224:$DB224)/(SUM($J$134:$DB$134)*E224),0)</f>
        <v>0</v>
      </c>
      <c r="I224" s="29"/>
      <c r="J224" s="212">
        <f ca="1">(J$134*INDEX('Term Pricing'!$Q$713:$Q$892,MATCH('Project 3'!J$8,'Term Pricing'!$C$713:$C$892,0))*$E224*$F224)+(J$134*INDEX('Term Pricing'!$R$713:$R$892,MATCH('Project 3'!J$8,'Term Pricing'!$C$713:$C$892,0))*$E224*(1-$F224))</f>
        <v>0</v>
      </c>
      <c r="K224" s="212">
        <f ca="1">(K$134*INDEX('Term Pricing'!$Q$713:$Q$892,MATCH('Project 3'!K$8,'Term Pricing'!$C$713:$C$892,0))*$E224*$F224)+(K$134*INDEX('Term Pricing'!$R$713:$R$892,MATCH('Project 3'!K$8,'Term Pricing'!$C$713:$C$892,0))*$E224*(1-$F224))</f>
        <v>0</v>
      </c>
      <c r="L224" s="212">
        <f ca="1">(L$134*INDEX('Term Pricing'!$Q$713:$Q$892,MATCH('Project 3'!L$8,'Term Pricing'!$C$713:$C$892,0))*$E224*$F224)+(L$134*INDEX('Term Pricing'!$R$713:$R$892,MATCH('Project 3'!L$8,'Term Pricing'!$C$713:$C$892,0))*$E224*(1-$F224))</f>
        <v>0</v>
      </c>
      <c r="M224" s="212">
        <f ca="1">(M$134*INDEX('Term Pricing'!$Q$713:$Q$892,MATCH('Project 3'!M$8,'Term Pricing'!$C$713:$C$892,0))*$E224*$F224)+(M$134*INDEX('Term Pricing'!$R$713:$R$892,MATCH('Project 3'!M$8,'Term Pricing'!$C$713:$C$892,0))*$E224*(1-$F224))</f>
        <v>0</v>
      </c>
      <c r="N224" s="212">
        <f ca="1">(N$134*INDEX('Term Pricing'!$Q$713:$Q$892,MATCH('Project 3'!N$8,'Term Pricing'!$C$713:$C$892,0))*$E224*$F224)+(N$134*INDEX('Term Pricing'!$R$713:$R$892,MATCH('Project 3'!N$8,'Term Pricing'!$C$713:$C$892,0))*$E224*(1-$F224))</f>
        <v>0</v>
      </c>
      <c r="O224" s="212">
        <f ca="1">(O$134*INDEX('Term Pricing'!$Q$713:$Q$892,MATCH('Project 3'!O$8,'Term Pricing'!$C$713:$C$892,0))*$E224*$F224)+(O$134*INDEX('Term Pricing'!$R$713:$R$892,MATCH('Project 3'!O$8,'Term Pricing'!$C$713:$C$892,0))*$E224*(1-$F224))</f>
        <v>0</v>
      </c>
      <c r="P224" s="212">
        <f ca="1">(P$134*INDEX('Term Pricing'!$Q$713:$Q$892,MATCH('Project 3'!P$8,'Term Pricing'!$C$713:$C$892,0))*$E224*$F224)+(P$134*INDEX('Term Pricing'!$R$713:$R$892,MATCH('Project 3'!P$8,'Term Pricing'!$C$713:$C$892,0))*$E224*(1-$F224))</f>
        <v>0</v>
      </c>
      <c r="Q224" s="212">
        <f ca="1">(Q$134*INDEX('Term Pricing'!$Q$713:$Q$892,MATCH('Project 3'!Q$8,'Term Pricing'!$C$713:$C$892,0))*$E224*$F224)+(Q$134*INDEX('Term Pricing'!$R$713:$R$892,MATCH('Project 3'!Q$8,'Term Pricing'!$C$713:$C$892,0))*$E224*(1-$F224))</f>
        <v>0</v>
      </c>
      <c r="R224" s="212">
        <f ca="1">(R$134*INDEX('Term Pricing'!$Q$713:$Q$892,MATCH('Project 3'!R$8,'Term Pricing'!$C$713:$C$892,0))*$E224*$F224)+(R$134*INDEX('Term Pricing'!$R$713:$R$892,MATCH('Project 3'!R$8,'Term Pricing'!$C$713:$C$892,0))*$E224*(1-$F224))</f>
        <v>0</v>
      </c>
      <c r="S224" s="212">
        <f ca="1">(S$134*INDEX('Term Pricing'!$Q$713:$Q$892,MATCH('Project 3'!S$8,'Term Pricing'!$C$713:$C$892,0))*$E224*$F224)+(S$134*INDEX('Term Pricing'!$R$713:$R$892,MATCH('Project 3'!S$8,'Term Pricing'!$C$713:$C$892,0))*$E224*(1-$F224))</f>
        <v>0</v>
      </c>
      <c r="T224" s="212">
        <f ca="1">(T$134*INDEX('Term Pricing'!$Q$713:$Q$892,MATCH('Project 3'!T$8,'Term Pricing'!$C$713:$C$892,0))*$E224*$F224)+(T$134*INDEX('Term Pricing'!$R$713:$R$892,MATCH('Project 3'!T$8,'Term Pricing'!$C$713:$C$892,0))*$E224*(1-$F224))</f>
        <v>0</v>
      </c>
      <c r="U224" s="212">
        <f ca="1">(U$134*INDEX('Term Pricing'!$Q$713:$Q$892,MATCH('Project 3'!U$8,'Term Pricing'!$C$713:$C$892,0))*$E224*$F224)+(U$134*INDEX('Term Pricing'!$R$713:$R$892,MATCH('Project 3'!U$8,'Term Pricing'!$C$713:$C$892,0))*$E224*(1-$F224))</f>
        <v>0</v>
      </c>
      <c r="V224" s="212">
        <f ca="1">(V$134*INDEX('Term Pricing'!$Q$713:$Q$892,MATCH('Project 3'!V$8,'Term Pricing'!$C$713:$C$892,0))*$E224*$F224)+(V$134*INDEX('Term Pricing'!$R$713:$R$892,MATCH('Project 3'!V$8,'Term Pricing'!$C$713:$C$892,0))*$E224*(1-$F224))</f>
        <v>0</v>
      </c>
      <c r="W224" s="212">
        <f ca="1">(W$134*INDEX('Term Pricing'!$Q$713:$Q$892,MATCH('Project 3'!W$8,'Term Pricing'!$C$713:$C$892,0))*$E224*$F224)+(W$134*INDEX('Term Pricing'!$R$713:$R$892,MATCH('Project 3'!W$8,'Term Pricing'!$C$713:$C$892,0))*$E224*(1-$F224))</f>
        <v>0</v>
      </c>
      <c r="X224" s="212">
        <f ca="1">(X$134*INDEX('Term Pricing'!$Q$713:$Q$892,MATCH('Project 3'!X$8,'Term Pricing'!$C$713:$C$892,0))*$E224*$F224)+(X$134*INDEX('Term Pricing'!$R$713:$R$892,MATCH('Project 3'!X$8,'Term Pricing'!$C$713:$C$892,0))*$E224*(1-$F224))</f>
        <v>0</v>
      </c>
      <c r="Y224" s="212">
        <f ca="1">(Y$134*INDEX('Term Pricing'!$Q$713:$Q$892,MATCH('Project 3'!Y$8,'Term Pricing'!$C$713:$C$892,0))*$E224*$F224)+(Y$134*INDEX('Term Pricing'!$R$713:$R$892,MATCH('Project 3'!Y$8,'Term Pricing'!$C$713:$C$892,0))*$E224*(1-$F224))</f>
        <v>0</v>
      </c>
      <c r="Z224" s="212">
        <f ca="1">(Z$134*INDEX('Term Pricing'!$Q$713:$Q$892,MATCH('Project 3'!Z$8,'Term Pricing'!$C$713:$C$892,0))*$E224*$F224)+(Z$134*INDEX('Term Pricing'!$R$713:$R$892,MATCH('Project 3'!Z$8,'Term Pricing'!$C$713:$C$892,0))*$E224*(1-$F224))</f>
        <v>0</v>
      </c>
      <c r="AA224" s="212">
        <f ca="1">(AA$134*INDEX('Term Pricing'!$Q$713:$Q$892,MATCH('Project 3'!AA$8,'Term Pricing'!$C$713:$C$892,0))*$E224*$F224)+(AA$134*INDEX('Term Pricing'!$R$713:$R$892,MATCH('Project 3'!AA$8,'Term Pricing'!$C$713:$C$892,0))*$E224*(1-$F224))</f>
        <v>0</v>
      </c>
      <c r="AB224" s="212">
        <f ca="1">(AB$134*INDEX('Term Pricing'!$Q$713:$Q$892,MATCH('Project 3'!AB$8,'Term Pricing'!$C$713:$C$892,0))*$E224*$F224)+(AB$134*INDEX('Term Pricing'!$R$713:$R$892,MATCH('Project 3'!AB$8,'Term Pricing'!$C$713:$C$892,0))*$E224*(1-$F224))</f>
        <v>0</v>
      </c>
      <c r="AC224" s="212">
        <f ca="1">(AC$134*INDEX('Term Pricing'!$Q$713:$Q$892,MATCH('Project 3'!AC$8,'Term Pricing'!$C$713:$C$892,0))*$E224*$F224)+(AC$134*INDEX('Term Pricing'!$R$713:$R$892,MATCH('Project 3'!AC$8,'Term Pricing'!$C$713:$C$892,0))*$E224*(1-$F224))</f>
        <v>0</v>
      </c>
      <c r="AD224" s="212">
        <f ca="1">(AD$134*INDEX('Term Pricing'!$Q$713:$Q$892,MATCH('Project 3'!AD$8,'Term Pricing'!$C$713:$C$892,0))*$E224*$F224)+(AD$134*INDEX('Term Pricing'!$R$713:$R$892,MATCH('Project 3'!AD$8,'Term Pricing'!$C$713:$C$892,0))*$E224*(1-$F224))</f>
        <v>0</v>
      </c>
      <c r="AE224" s="212">
        <f ca="1">(AE$134*INDEX('Term Pricing'!$Q$713:$Q$892,MATCH('Project 3'!AE$8,'Term Pricing'!$C$713:$C$892,0))*$E224*$F224)+(AE$134*INDEX('Term Pricing'!$R$713:$R$892,MATCH('Project 3'!AE$8,'Term Pricing'!$C$713:$C$892,0))*$E224*(1-$F224))</f>
        <v>0</v>
      </c>
      <c r="AF224" s="212">
        <f ca="1">(AF$134*INDEX('Term Pricing'!$Q$713:$Q$892,MATCH('Project 3'!AF$8,'Term Pricing'!$C$713:$C$892,0))*$E224*$F224)+(AF$134*INDEX('Term Pricing'!$R$713:$R$892,MATCH('Project 3'!AF$8,'Term Pricing'!$C$713:$C$892,0))*$E224*(1-$F224))</f>
        <v>0</v>
      </c>
      <c r="AG224" s="212">
        <f ca="1">(AG$134*INDEX('Term Pricing'!$Q$713:$Q$892,MATCH('Project 3'!AG$8,'Term Pricing'!$C$713:$C$892,0))*$E224*$F224)+(AG$134*INDEX('Term Pricing'!$R$713:$R$892,MATCH('Project 3'!AG$8,'Term Pricing'!$C$713:$C$892,0))*$E224*(1-$F224))</f>
        <v>0</v>
      </c>
      <c r="AH224" s="212">
        <f ca="1">(AH$134*INDEX('Term Pricing'!$Q$713:$Q$892,MATCH('Project 3'!AH$8,'Term Pricing'!$C$713:$C$892,0))*$E224*$F224)+(AH$134*INDEX('Term Pricing'!$R$713:$R$892,MATCH('Project 3'!AH$8,'Term Pricing'!$C$713:$C$892,0))*$E224*(1-$F224))</f>
        <v>0</v>
      </c>
      <c r="AI224" s="212">
        <f ca="1">(AI$134*INDEX('Term Pricing'!$Q$713:$Q$892,MATCH('Project 3'!AI$8,'Term Pricing'!$C$713:$C$892,0))*$E224*$F224)+(AI$134*INDEX('Term Pricing'!$R$713:$R$892,MATCH('Project 3'!AI$8,'Term Pricing'!$C$713:$C$892,0))*$E224*(1-$F224))</f>
        <v>0</v>
      </c>
      <c r="AJ224" s="212">
        <f ca="1">(AJ$134*INDEX('Term Pricing'!$Q$713:$Q$892,MATCH('Project 3'!AJ$8,'Term Pricing'!$C$713:$C$892,0))*$E224*$F224)+(AJ$134*INDEX('Term Pricing'!$R$713:$R$892,MATCH('Project 3'!AJ$8,'Term Pricing'!$C$713:$C$892,0))*$E224*(1-$F224))</f>
        <v>0</v>
      </c>
      <c r="AK224" s="212">
        <f ca="1">(AK$134*INDEX('Term Pricing'!$Q$713:$Q$892,MATCH('Project 3'!AK$8,'Term Pricing'!$C$713:$C$892,0))*$E224*$F224)+(AK$134*INDEX('Term Pricing'!$R$713:$R$892,MATCH('Project 3'!AK$8,'Term Pricing'!$C$713:$C$892,0))*$E224*(1-$F224))</f>
        <v>0</v>
      </c>
      <c r="AL224" s="212">
        <f ca="1">(AL$134*INDEX('Term Pricing'!$Q$713:$Q$892,MATCH('Project 3'!AL$8,'Term Pricing'!$C$713:$C$892,0))*$E224*$F224)+(AL$134*INDEX('Term Pricing'!$R$713:$R$892,MATCH('Project 3'!AL$8,'Term Pricing'!$C$713:$C$892,0))*$E224*(1-$F224))</f>
        <v>0</v>
      </c>
      <c r="AM224" s="212">
        <f ca="1">(AM$134*INDEX('Term Pricing'!$Q$713:$Q$892,MATCH('Project 3'!AM$8,'Term Pricing'!$C$713:$C$892,0))*$E224*$F224)+(AM$134*INDEX('Term Pricing'!$R$713:$R$892,MATCH('Project 3'!AM$8,'Term Pricing'!$C$713:$C$892,0))*$E224*(1-$F224))</f>
        <v>0</v>
      </c>
      <c r="AN224" s="212">
        <f ca="1">(AN$134*INDEX('Term Pricing'!$Q$713:$Q$892,MATCH('Project 3'!AN$8,'Term Pricing'!$C$713:$C$892,0))*$E224*$F224)+(AN$134*INDEX('Term Pricing'!$R$713:$R$892,MATCH('Project 3'!AN$8,'Term Pricing'!$C$713:$C$892,0))*$E224*(1-$F224))</f>
        <v>0</v>
      </c>
      <c r="AO224" s="212">
        <f ca="1">(AO$134*INDEX('Term Pricing'!$Q$713:$Q$892,MATCH('Project 3'!AO$8,'Term Pricing'!$C$713:$C$892,0))*$E224*$F224)+(AO$134*INDEX('Term Pricing'!$R$713:$R$892,MATCH('Project 3'!AO$8,'Term Pricing'!$C$713:$C$892,0))*$E224*(1-$F224))</f>
        <v>0</v>
      </c>
      <c r="AP224" s="212">
        <f ca="1">(AP$134*INDEX('Term Pricing'!$Q$713:$Q$892,MATCH('Project 3'!AP$8,'Term Pricing'!$C$713:$C$892,0))*$E224*$F224)+(AP$134*INDEX('Term Pricing'!$R$713:$R$892,MATCH('Project 3'!AP$8,'Term Pricing'!$C$713:$C$892,0))*$E224*(1-$F224))</f>
        <v>0</v>
      </c>
      <c r="AQ224" s="212">
        <f ca="1">(AQ$134*INDEX('Term Pricing'!$Q$713:$Q$892,MATCH('Project 3'!AQ$8,'Term Pricing'!$C$713:$C$892,0))*$E224*$F224)+(AQ$134*INDEX('Term Pricing'!$R$713:$R$892,MATCH('Project 3'!AQ$8,'Term Pricing'!$C$713:$C$892,0))*$E224*(1-$F224))</f>
        <v>0</v>
      </c>
      <c r="AR224" s="212">
        <f ca="1">(AR$134*INDEX('Term Pricing'!$Q$713:$Q$892,MATCH('Project 3'!AR$8,'Term Pricing'!$C$713:$C$892,0))*$E224*$F224)+(AR$134*INDEX('Term Pricing'!$R$713:$R$892,MATCH('Project 3'!AR$8,'Term Pricing'!$C$713:$C$892,0))*$E224*(1-$F224))</f>
        <v>0</v>
      </c>
      <c r="AS224" s="212">
        <f ca="1">(AS$134*INDEX('Term Pricing'!$Q$713:$Q$892,MATCH('Project 3'!AS$8,'Term Pricing'!$C$713:$C$892,0))*$E224*$F224)+(AS$134*INDEX('Term Pricing'!$R$713:$R$892,MATCH('Project 3'!AS$8,'Term Pricing'!$C$713:$C$892,0))*$E224*(1-$F224))</f>
        <v>0</v>
      </c>
      <c r="AT224" s="212">
        <f ca="1">(AT$134*INDEX('Term Pricing'!$Q$713:$Q$892,MATCH('Project 3'!AT$8,'Term Pricing'!$C$713:$C$892,0))*$E224*$F224)+(AT$134*INDEX('Term Pricing'!$R$713:$R$892,MATCH('Project 3'!AT$8,'Term Pricing'!$C$713:$C$892,0))*$E224*(1-$F224))</f>
        <v>0</v>
      </c>
      <c r="AU224" s="212">
        <f ca="1">(AU$134*INDEX('Term Pricing'!$Q$713:$Q$892,MATCH('Project 3'!AU$8,'Term Pricing'!$C$713:$C$892,0))*$E224*$F224)+(AU$134*INDEX('Term Pricing'!$R$713:$R$892,MATCH('Project 3'!AU$8,'Term Pricing'!$C$713:$C$892,0))*$E224*(1-$F224))</f>
        <v>0</v>
      </c>
      <c r="AV224" s="212">
        <f ca="1">(AV$134*INDEX('Term Pricing'!$Q$713:$Q$892,MATCH('Project 3'!AV$8,'Term Pricing'!$C$713:$C$892,0))*$E224*$F224)+(AV$134*INDEX('Term Pricing'!$R$713:$R$892,MATCH('Project 3'!AV$8,'Term Pricing'!$C$713:$C$892,0))*$E224*(1-$F224))</f>
        <v>0</v>
      </c>
      <c r="AW224" s="212">
        <f ca="1">(AW$134*INDEX('Term Pricing'!$Q$713:$Q$892,MATCH('Project 3'!AW$8,'Term Pricing'!$C$713:$C$892,0))*$E224*$F224)+(AW$134*INDEX('Term Pricing'!$R$713:$R$892,MATCH('Project 3'!AW$8,'Term Pricing'!$C$713:$C$892,0))*$E224*(1-$F224))</f>
        <v>0</v>
      </c>
      <c r="AX224" s="212">
        <f ca="1">(AX$134*INDEX('Term Pricing'!$Q$713:$Q$892,MATCH('Project 3'!AX$8,'Term Pricing'!$C$713:$C$892,0))*$E224*$F224)+(AX$134*INDEX('Term Pricing'!$R$713:$R$892,MATCH('Project 3'!AX$8,'Term Pricing'!$C$713:$C$892,0))*$E224*(1-$F224))</f>
        <v>0</v>
      </c>
      <c r="AY224" s="212">
        <f ca="1">(AY$134*INDEX('Term Pricing'!$Q$713:$Q$892,MATCH('Project 3'!AY$8,'Term Pricing'!$C$713:$C$892,0))*$E224*$F224)+(AY$134*INDEX('Term Pricing'!$R$713:$R$892,MATCH('Project 3'!AY$8,'Term Pricing'!$C$713:$C$892,0))*$E224*(1-$F224))</f>
        <v>0</v>
      </c>
      <c r="AZ224" s="212">
        <f ca="1">(AZ$134*INDEX('Term Pricing'!$Q$713:$Q$892,MATCH('Project 3'!AZ$8,'Term Pricing'!$C$713:$C$892,0))*$E224*$F224)+(AZ$134*INDEX('Term Pricing'!$R$713:$R$892,MATCH('Project 3'!AZ$8,'Term Pricing'!$C$713:$C$892,0))*$E224*(1-$F224))</f>
        <v>0</v>
      </c>
      <c r="BA224" s="212">
        <f ca="1">(BA$134*INDEX('Term Pricing'!$Q$713:$Q$892,MATCH('Project 3'!BA$8,'Term Pricing'!$C$713:$C$892,0))*$E224*$F224)+(BA$134*INDEX('Term Pricing'!$R$713:$R$892,MATCH('Project 3'!BA$8,'Term Pricing'!$C$713:$C$892,0))*$E224*(1-$F224))</f>
        <v>0</v>
      </c>
      <c r="BB224" s="212">
        <f ca="1">(BB$134*INDEX('Term Pricing'!$Q$713:$Q$892,MATCH('Project 3'!BB$8,'Term Pricing'!$C$713:$C$892,0))*$E224*$F224)+(BB$134*INDEX('Term Pricing'!$R$713:$R$892,MATCH('Project 3'!BB$8,'Term Pricing'!$C$713:$C$892,0))*$E224*(1-$F224))</f>
        <v>0</v>
      </c>
      <c r="BC224" s="212">
        <f ca="1">(BC$134*INDEX('Term Pricing'!$Q$713:$Q$892,MATCH('Project 3'!BC$8,'Term Pricing'!$C$713:$C$892,0))*$E224*$F224)+(BC$134*INDEX('Term Pricing'!$R$713:$R$892,MATCH('Project 3'!BC$8,'Term Pricing'!$C$713:$C$892,0))*$E224*(1-$F224))</f>
        <v>0</v>
      </c>
      <c r="BD224" s="212">
        <f ca="1">(BD$134*INDEX('Term Pricing'!$Q$713:$Q$892,MATCH('Project 3'!BD$8,'Term Pricing'!$C$713:$C$892,0))*$E224*$F224)+(BD$134*INDEX('Term Pricing'!$R$713:$R$892,MATCH('Project 3'!BD$8,'Term Pricing'!$C$713:$C$892,0))*$E224*(1-$F224))</f>
        <v>0</v>
      </c>
      <c r="BE224" s="212">
        <f ca="1">(BE$134*INDEX('Term Pricing'!$Q$713:$Q$892,MATCH('Project 3'!BE$8,'Term Pricing'!$C$713:$C$892,0))*$E224*$F224)+(BE$134*INDEX('Term Pricing'!$R$713:$R$892,MATCH('Project 3'!BE$8,'Term Pricing'!$C$713:$C$892,0))*$E224*(1-$F224))</f>
        <v>0</v>
      </c>
      <c r="BF224" s="212">
        <f ca="1">(BF$134*INDEX('Term Pricing'!$Q$713:$Q$892,MATCH('Project 3'!BF$8,'Term Pricing'!$C$713:$C$892,0))*$E224*$F224)+(BF$134*INDEX('Term Pricing'!$R$713:$R$892,MATCH('Project 3'!BF$8,'Term Pricing'!$C$713:$C$892,0))*$E224*(1-$F224))</f>
        <v>0</v>
      </c>
      <c r="BG224" s="212">
        <f ca="1">(BG$134*INDEX('Term Pricing'!$Q$713:$Q$892,MATCH('Project 3'!BG$8,'Term Pricing'!$C$713:$C$892,0))*$E224*$F224)+(BG$134*INDEX('Term Pricing'!$R$713:$R$892,MATCH('Project 3'!BG$8,'Term Pricing'!$C$713:$C$892,0))*$E224*(1-$F224))</f>
        <v>0</v>
      </c>
      <c r="BH224" s="212">
        <f ca="1">(BH$134*INDEX('Term Pricing'!$Q$713:$Q$892,MATCH('Project 3'!BH$8,'Term Pricing'!$C$713:$C$892,0))*$E224*$F224)+(BH$134*INDEX('Term Pricing'!$R$713:$R$892,MATCH('Project 3'!BH$8,'Term Pricing'!$C$713:$C$892,0))*$E224*(1-$F224))</f>
        <v>0</v>
      </c>
      <c r="BI224" s="212">
        <f ca="1">(BI$134*INDEX('Term Pricing'!$Q$713:$Q$892,MATCH('Project 3'!BI$8,'Term Pricing'!$C$713:$C$892,0))*$E224*$F224)+(BI$134*INDEX('Term Pricing'!$R$713:$R$892,MATCH('Project 3'!BI$8,'Term Pricing'!$C$713:$C$892,0))*$E224*(1-$F224))</f>
        <v>0</v>
      </c>
      <c r="BJ224" s="212">
        <f ca="1">(BJ$134*INDEX('Term Pricing'!$Q$713:$Q$892,MATCH('Project 3'!BJ$8,'Term Pricing'!$C$713:$C$892,0))*$E224*$F224)+(BJ$134*INDEX('Term Pricing'!$R$713:$R$892,MATCH('Project 3'!BJ$8,'Term Pricing'!$C$713:$C$892,0))*$E224*(1-$F224))</f>
        <v>0</v>
      </c>
      <c r="BK224" s="212">
        <f ca="1">(BK$134*INDEX('Term Pricing'!$Q$713:$Q$892,MATCH('Project 3'!BK$8,'Term Pricing'!$C$713:$C$892,0))*$E224*$F224)+(BK$134*INDEX('Term Pricing'!$R$713:$R$892,MATCH('Project 3'!BK$8,'Term Pricing'!$C$713:$C$892,0))*$E224*(1-$F224))</f>
        <v>0</v>
      </c>
      <c r="BL224" s="212">
        <f ca="1">(BL$134*INDEX('Term Pricing'!$Q$713:$Q$892,MATCH('Project 3'!BL$8,'Term Pricing'!$C$713:$C$892,0))*$E224*$F224)+(BL$134*INDEX('Term Pricing'!$R$713:$R$892,MATCH('Project 3'!BL$8,'Term Pricing'!$C$713:$C$892,0))*$E224*(1-$F224))</f>
        <v>0</v>
      </c>
      <c r="BM224" s="212">
        <f ca="1">(BM$134*INDEX('Term Pricing'!$Q$713:$Q$892,MATCH('Project 3'!BM$8,'Term Pricing'!$C$713:$C$892,0))*$E224*$F224)+(BM$134*INDEX('Term Pricing'!$R$713:$R$892,MATCH('Project 3'!BM$8,'Term Pricing'!$C$713:$C$892,0))*$E224*(1-$F224))</f>
        <v>0</v>
      </c>
      <c r="BN224" s="212">
        <f ca="1">(BN$134*INDEX('Term Pricing'!$Q$713:$Q$892,MATCH('Project 3'!BN$8,'Term Pricing'!$C$713:$C$892,0))*$E224*$F224)+(BN$134*INDEX('Term Pricing'!$R$713:$R$892,MATCH('Project 3'!BN$8,'Term Pricing'!$C$713:$C$892,0))*$E224*(1-$F224))</f>
        <v>0</v>
      </c>
      <c r="BO224" s="212">
        <f ca="1">(BO$134*INDEX('Term Pricing'!$Q$713:$Q$892,MATCH('Project 3'!BO$8,'Term Pricing'!$C$713:$C$892,0))*$E224*$F224)+(BO$134*INDEX('Term Pricing'!$R$713:$R$892,MATCH('Project 3'!BO$8,'Term Pricing'!$C$713:$C$892,0))*$E224*(1-$F224))</f>
        <v>0</v>
      </c>
      <c r="BP224" s="212">
        <f ca="1">(BP$134*INDEX('Term Pricing'!$Q$713:$Q$892,MATCH('Project 3'!BP$8,'Term Pricing'!$C$713:$C$892,0))*$E224*$F224)+(BP$134*INDEX('Term Pricing'!$R$713:$R$892,MATCH('Project 3'!BP$8,'Term Pricing'!$C$713:$C$892,0))*$E224*(1-$F224))</f>
        <v>0</v>
      </c>
      <c r="BQ224" s="212">
        <f ca="1">(BQ$134*INDEX('Term Pricing'!$Q$713:$Q$892,MATCH('Project 3'!BQ$8,'Term Pricing'!$C$713:$C$892,0))*$E224*$F224)+(BQ$134*INDEX('Term Pricing'!$R$713:$R$892,MATCH('Project 3'!BQ$8,'Term Pricing'!$C$713:$C$892,0))*$E224*(1-$F224))</f>
        <v>0</v>
      </c>
      <c r="BR224" s="212">
        <f ca="1">(BR$134*INDEX('Term Pricing'!$Q$713:$Q$892,MATCH('Project 3'!BR$8,'Term Pricing'!$C$713:$C$892,0))*$E224*$F224)+(BR$134*INDEX('Term Pricing'!$R$713:$R$892,MATCH('Project 3'!BR$8,'Term Pricing'!$C$713:$C$892,0))*$E224*(1-$F224))</f>
        <v>0</v>
      </c>
      <c r="BS224" s="212">
        <f ca="1">(BS$134*INDEX('Term Pricing'!$Q$713:$Q$892,MATCH('Project 3'!BS$8,'Term Pricing'!$C$713:$C$892,0))*$E224*$F224)+(BS$134*INDEX('Term Pricing'!$R$713:$R$892,MATCH('Project 3'!BS$8,'Term Pricing'!$C$713:$C$892,0))*$E224*(1-$F224))</f>
        <v>0</v>
      </c>
      <c r="BT224" s="212">
        <f ca="1">(BT$134*INDEX('Term Pricing'!$Q$713:$Q$892,MATCH('Project 3'!BT$8,'Term Pricing'!$C$713:$C$892,0))*$E224*$F224)+(BT$134*INDEX('Term Pricing'!$R$713:$R$892,MATCH('Project 3'!BT$8,'Term Pricing'!$C$713:$C$892,0))*$E224*(1-$F224))</f>
        <v>0</v>
      </c>
      <c r="BU224" s="212">
        <f ca="1">(BU$134*INDEX('Term Pricing'!$Q$713:$Q$892,MATCH('Project 3'!BU$8,'Term Pricing'!$C$713:$C$892,0))*$E224*$F224)+(BU$134*INDEX('Term Pricing'!$R$713:$R$892,MATCH('Project 3'!BU$8,'Term Pricing'!$C$713:$C$892,0))*$E224*(1-$F224))</f>
        <v>0</v>
      </c>
      <c r="BV224" s="212">
        <f ca="1">(BV$134*INDEX('Term Pricing'!$Q$713:$Q$892,MATCH('Project 3'!BV$8,'Term Pricing'!$C$713:$C$892,0))*$E224*$F224)+(BV$134*INDEX('Term Pricing'!$R$713:$R$892,MATCH('Project 3'!BV$8,'Term Pricing'!$C$713:$C$892,0))*$E224*(1-$F224))</f>
        <v>0</v>
      </c>
      <c r="BW224" s="212">
        <f ca="1">(BW$134*INDEX('Term Pricing'!$Q$713:$Q$892,MATCH('Project 3'!BW$8,'Term Pricing'!$C$713:$C$892,0))*$E224*$F224)+(BW$134*INDEX('Term Pricing'!$R$713:$R$892,MATCH('Project 3'!BW$8,'Term Pricing'!$C$713:$C$892,0))*$E224*(1-$F224))</f>
        <v>0</v>
      </c>
      <c r="BX224" s="212">
        <f ca="1">(BX$134*INDEX('Term Pricing'!$Q$713:$Q$892,MATCH('Project 3'!BX$8,'Term Pricing'!$C$713:$C$892,0))*$E224*$F224)+(BX$134*INDEX('Term Pricing'!$R$713:$R$892,MATCH('Project 3'!BX$8,'Term Pricing'!$C$713:$C$892,0))*$E224*(1-$F224))</f>
        <v>0</v>
      </c>
      <c r="BY224" s="212">
        <f ca="1">(BY$134*INDEX('Term Pricing'!$Q$713:$Q$892,MATCH('Project 3'!BY$8,'Term Pricing'!$C$713:$C$892,0))*$E224*$F224)+(BY$134*INDEX('Term Pricing'!$R$713:$R$892,MATCH('Project 3'!BY$8,'Term Pricing'!$C$713:$C$892,0))*$E224*(1-$F224))</f>
        <v>0</v>
      </c>
      <c r="BZ224" s="212">
        <f ca="1">(BZ$134*INDEX('Term Pricing'!$Q$713:$Q$892,MATCH('Project 3'!BZ$8,'Term Pricing'!$C$713:$C$892,0))*$E224*$F224)+(BZ$134*INDEX('Term Pricing'!$R$713:$R$892,MATCH('Project 3'!BZ$8,'Term Pricing'!$C$713:$C$892,0))*$E224*(1-$F224))</f>
        <v>0</v>
      </c>
      <c r="CA224" s="212">
        <f ca="1">(CA$134*INDEX('Term Pricing'!$Q$713:$Q$892,MATCH('Project 3'!CA$8,'Term Pricing'!$C$713:$C$892,0))*$E224*$F224)+(CA$134*INDEX('Term Pricing'!$R$713:$R$892,MATCH('Project 3'!CA$8,'Term Pricing'!$C$713:$C$892,0))*$E224*(1-$F224))</f>
        <v>0</v>
      </c>
      <c r="CB224" s="212">
        <f ca="1">(CB$134*INDEX('Term Pricing'!$Q$713:$Q$892,MATCH('Project 3'!CB$8,'Term Pricing'!$C$713:$C$892,0))*$E224*$F224)+(CB$134*INDEX('Term Pricing'!$R$713:$R$892,MATCH('Project 3'!CB$8,'Term Pricing'!$C$713:$C$892,0))*$E224*(1-$F224))</f>
        <v>0</v>
      </c>
      <c r="CC224" s="212">
        <f ca="1">(CC$134*INDEX('Term Pricing'!$Q$713:$Q$892,MATCH('Project 3'!CC$8,'Term Pricing'!$C$713:$C$892,0))*$E224*$F224)+(CC$134*INDEX('Term Pricing'!$R$713:$R$892,MATCH('Project 3'!CC$8,'Term Pricing'!$C$713:$C$892,0))*$E224*(1-$F224))</f>
        <v>0</v>
      </c>
      <c r="CD224" s="212">
        <f ca="1">(CD$134*INDEX('Term Pricing'!$Q$713:$Q$892,MATCH('Project 3'!CD$8,'Term Pricing'!$C$713:$C$892,0))*$E224*$F224)+(CD$134*INDEX('Term Pricing'!$R$713:$R$892,MATCH('Project 3'!CD$8,'Term Pricing'!$C$713:$C$892,0))*$E224*(1-$F224))</f>
        <v>0</v>
      </c>
      <c r="CE224" s="212">
        <f ca="1">(CE$134*INDEX('Term Pricing'!$Q$713:$Q$892,MATCH('Project 3'!CE$8,'Term Pricing'!$C$713:$C$892,0))*$E224*$F224)+(CE$134*INDEX('Term Pricing'!$R$713:$R$892,MATCH('Project 3'!CE$8,'Term Pricing'!$C$713:$C$892,0))*$E224*(1-$F224))</f>
        <v>0</v>
      </c>
      <c r="CF224" s="212">
        <f ca="1">(CF$134*INDEX('Term Pricing'!$Q$713:$Q$892,MATCH('Project 3'!CF$8,'Term Pricing'!$C$713:$C$892,0))*$E224*$F224)+(CF$134*INDEX('Term Pricing'!$R$713:$R$892,MATCH('Project 3'!CF$8,'Term Pricing'!$C$713:$C$892,0))*$E224*(1-$F224))</f>
        <v>0</v>
      </c>
      <c r="CG224" s="212">
        <f ca="1">(CG$134*INDEX('Term Pricing'!$Q$713:$Q$892,MATCH('Project 3'!CG$8,'Term Pricing'!$C$713:$C$892,0))*$E224*$F224)+(CG$134*INDEX('Term Pricing'!$R$713:$R$892,MATCH('Project 3'!CG$8,'Term Pricing'!$C$713:$C$892,0))*$E224*(1-$F224))</f>
        <v>0</v>
      </c>
      <c r="CH224" s="212">
        <f ca="1">(CH$134*INDEX('Term Pricing'!$Q$713:$Q$892,MATCH('Project 3'!CH$8,'Term Pricing'!$C$713:$C$892,0))*$E224*$F224)+(CH$134*INDEX('Term Pricing'!$R$713:$R$892,MATCH('Project 3'!CH$8,'Term Pricing'!$C$713:$C$892,0))*$E224*(1-$F224))</f>
        <v>0</v>
      </c>
      <c r="CI224" s="212">
        <f ca="1">(CI$134*INDEX('Term Pricing'!$Q$713:$Q$892,MATCH('Project 3'!CI$8,'Term Pricing'!$C$713:$C$892,0))*$E224*$F224)+(CI$134*INDEX('Term Pricing'!$R$713:$R$892,MATCH('Project 3'!CI$8,'Term Pricing'!$C$713:$C$892,0))*$E224*(1-$F224))</f>
        <v>0</v>
      </c>
      <c r="CJ224" s="212">
        <f ca="1">(CJ$134*INDEX('Term Pricing'!$Q$713:$Q$892,MATCH('Project 3'!CJ$8,'Term Pricing'!$C$713:$C$892,0))*$E224*$F224)+(CJ$134*INDEX('Term Pricing'!$R$713:$R$892,MATCH('Project 3'!CJ$8,'Term Pricing'!$C$713:$C$892,0))*$E224*(1-$F224))</f>
        <v>0</v>
      </c>
      <c r="CK224" s="212">
        <f ca="1">(CK$134*INDEX('Term Pricing'!$Q$713:$Q$892,MATCH('Project 3'!CK$8,'Term Pricing'!$C$713:$C$892,0))*$E224*$F224)+(CK$134*INDEX('Term Pricing'!$R$713:$R$892,MATCH('Project 3'!CK$8,'Term Pricing'!$C$713:$C$892,0))*$E224*(1-$F224))</f>
        <v>0</v>
      </c>
      <c r="CL224" s="212">
        <f ca="1">(CL$134*INDEX('Term Pricing'!$Q$713:$Q$892,MATCH('Project 3'!CL$8,'Term Pricing'!$C$713:$C$892,0))*$E224*$F224)+(CL$134*INDEX('Term Pricing'!$R$713:$R$892,MATCH('Project 3'!CL$8,'Term Pricing'!$C$713:$C$892,0))*$E224*(1-$F224))</f>
        <v>0</v>
      </c>
      <c r="CM224" s="212">
        <f ca="1">(CM$134*INDEX('Term Pricing'!$Q$713:$Q$892,MATCH('Project 3'!CM$8,'Term Pricing'!$C$713:$C$892,0))*$E224*$F224)+(CM$134*INDEX('Term Pricing'!$R$713:$R$892,MATCH('Project 3'!CM$8,'Term Pricing'!$C$713:$C$892,0))*$E224*(1-$F224))</f>
        <v>0</v>
      </c>
      <c r="CN224" s="212">
        <f ca="1">(CN$134*INDEX('Term Pricing'!$Q$713:$Q$892,MATCH('Project 3'!CN$8,'Term Pricing'!$C$713:$C$892,0))*$E224*$F224)+(CN$134*INDEX('Term Pricing'!$R$713:$R$892,MATCH('Project 3'!CN$8,'Term Pricing'!$C$713:$C$892,0))*$E224*(1-$F224))</f>
        <v>0</v>
      </c>
      <c r="CO224" s="212">
        <f ca="1">(CO$134*INDEX('Term Pricing'!$Q$713:$Q$892,MATCH('Project 3'!CO$8,'Term Pricing'!$C$713:$C$892,0))*$E224*$F224)+(CO$134*INDEX('Term Pricing'!$R$713:$R$892,MATCH('Project 3'!CO$8,'Term Pricing'!$C$713:$C$892,0))*$E224*(1-$F224))</f>
        <v>0</v>
      </c>
      <c r="CP224" s="212">
        <f ca="1">(CP$134*INDEX('Term Pricing'!$Q$713:$Q$892,MATCH('Project 3'!CP$8,'Term Pricing'!$C$713:$C$892,0))*$E224*$F224)+(CP$134*INDEX('Term Pricing'!$R$713:$R$892,MATCH('Project 3'!CP$8,'Term Pricing'!$C$713:$C$892,0))*$E224*(1-$F224))</f>
        <v>0</v>
      </c>
      <c r="CQ224" s="212">
        <f ca="1">(CQ$134*INDEX('Term Pricing'!$Q$713:$Q$892,MATCH('Project 3'!CQ$8,'Term Pricing'!$C$713:$C$892,0))*$E224*$F224)+(CQ$134*INDEX('Term Pricing'!$R$713:$R$892,MATCH('Project 3'!CQ$8,'Term Pricing'!$C$713:$C$892,0))*$E224*(1-$F224))</f>
        <v>0</v>
      </c>
      <c r="CR224" s="212">
        <f ca="1">(CR$134*INDEX('Term Pricing'!$Q$713:$Q$892,MATCH('Project 3'!CR$8,'Term Pricing'!$C$713:$C$892,0))*$E224*$F224)+(CR$134*INDEX('Term Pricing'!$R$713:$R$892,MATCH('Project 3'!CR$8,'Term Pricing'!$C$713:$C$892,0))*$E224*(1-$F224))</f>
        <v>0</v>
      </c>
      <c r="CS224" s="212">
        <f ca="1">(CS$134*INDEX('Term Pricing'!$Q$713:$Q$892,MATCH('Project 3'!CS$8,'Term Pricing'!$C$713:$C$892,0))*$E224*$F224)+(CS$134*INDEX('Term Pricing'!$R$713:$R$892,MATCH('Project 3'!CS$8,'Term Pricing'!$C$713:$C$892,0))*$E224*(1-$F224))</f>
        <v>0</v>
      </c>
      <c r="CT224" s="212">
        <f ca="1">(CT$134*INDEX('Term Pricing'!$Q$713:$Q$892,MATCH('Project 3'!CT$8,'Term Pricing'!$C$713:$C$892,0))*$E224*$F224)+(CT$134*INDEX('Term Pricing'!$R$713:$R$892,MATCH('Project 3'!CT$8,'Term Pricing'!$C$713:$C$892,0))*$E224*(1-$F224))</f>
        <v>0</v>
      </c>
      <c r="CU224" s="212">
        <f ca="1">(CU$134*INDEX('Term Pricing'!$Q$713:$Q$892,MATCH('Project 3'!CU$8,'Term Pricing'!$C$713:$C$892,0))*$E224*$F224)+(CU$134*INDEX('Term Pricing'!$R$713:$R$892,MATCH('Project 3'!CU$8,'Term Pricing'!$C$713:$C$892,0))*$E224*(1-$F224))</f>
        <v>0</v>
      </c>
      <c r="CV224" s="212">
        <f ca="1">(CV$134*INDEX('Term Pricing'!$Q$713:$Q$892,MATCH('Project 3'!CV$8,'Term Pricing'!$C$713:$C$892,0))*$E224*$F224)+(CV$134*INDEX('Term Pricing'!$R$713:$R$892,MATCH('Project 3'!CV$8,'Term Pricing'!$C$713:$C$892,0))*$E224*(1-$F224))</f>
        <v>0</v>
      </c>
      <c r="CW224" s="212">
        <f ca="1">(CW$134*INDEX('Term Pricing'!$Q$713:$Q$892,MATCH('Project 3'!CW$8,'Term Pricing'!$C$713:$C$892,0))*$E224*$F224)+(CW$134*INDEX('Term Pricing'!$R$713:$R$892,MATCH('Project 3'!CW$8,'Term Pricing'!$C$713:$C$892,0))*$E224*(1-$F224))</f>
        <v>0</v>
      </c>
      <c r="CX224" s="212">
        <f ca="1">(CX$134*INDEX('Term Pricing'!$Q$713:$Q$892,MATCH('Project 3'!CX$8,'Term Pricing'!$C$713:$C$892,0))*$E224*$F224)+(CX$134*INDEX('Term Pricing'!$R$713:$R$892,MATCH('Project 3'!CX$8,'Term Pricing'!$C$713:$C$892,0))*$E224*(1-$F224))</f>
        <v>0</v>
      </c>
      <c r="CY224" s="212">
        <f ca="1">(CY$134*INDEX('Term Pricing'!$Q$713:$Q$892,MATCH('Project 3'!CY$8,'Term Pricing'!$C$713:$C$892,0))*$E224*$F224)+(CY$134*INDEX('Term Pricing'!$R$713:$R$892,MATCH('Project 3'!CY$8,'Term Pricing'!$C$713:$C$892,0))*$E224*(1-$F224))</f>
        <v>0</v>
      </c>
      <c r="CZ224" s="212">
        <f ca="1">(CZ$134*INDEX('Term Pricing'!$Q$713:$Q$892,MATCH('Project 3'!CZ$8,'Term Pricing'!$C$713:$C$892,0))*$E224*$F224)+(CZ$134*INDEX('Term Pricing'!$R$713:$R$892,MATCH('Project 3'!CZ$8,'Term Pricing'!$C$713:$C$892,0))*$E224*(1-$F224))</f>
        <v>0</v>
      </c>
      <c r="DA224" s="212">
        <f ca="1">(DA$134*INDEX('Term Pricing'!$Q$713:$Q$892,MATCH('Project 3'!DA$8,'Term Pricing'!$C$713:$C$892,0))*$E224*$F224)+(DA$134*INDEX('Term Pricing'!$R$713:$R$892,MATCH('Project 3'!DA$8,'Term Pricing'!$C$713:$C$892,0))*$E224*(1-$F224))</f>
        <v>0</v>
      </c>
      <c r="DB224" s="212">
        <f ca="1">(DB$134*INDEX('Term Pricing'!$Q$713:$Q$892,MATCH('Project 3'!DB$8,'Term Pricing'!$C$713:$C$892,0))*$E224*$F224)+(DB$134*INDEX('Term Pricing'!$R$713:$R$892,MATCH('Project 3'!DB$8,'Term Pricing'!$C$713:$C$892,0))*$E224*(1-$F224))</f>
        <v>0</v>
      </c>
    </row>
    <row r="225" spans="1:106" hidden="1" outlineLevel="1">
      <c r="A225" s="151"/>
      <c r="C225" s="34" t="s">
        <v>84</v>
      </c>
      <c r="E225" s="70">
        <f>Inputs!H153</f>
        <v>0</v>
      </c>
      <c r="F225" s="70">
        <f>Inputs!K153</f>
        <v>0</v>
      </c>
      <c r="G225" s="54" t="s">
        <v>83</v>
      </c>
      <c r="H225" s="279">
        <f ca="1">IFERROR(SUM($J225:$DB225)/(SUM($J$134:$DB$134)*E225),0)</f>
        <v>0</v>
      </c>
      <c r="I225" s="29"/>
      <c r="J225" s="212">
        <f ca="1">(J$134*INDEX('Term Pricing'!$Q$898:$Q$1077,MATCH('Project 3'!J$8,'Term Pricing'!$C$898:$C$1077,0))*$E225*$F225)+(J$134*INDEX('Term Pricing'!$R$898:$R$1077,MATCH('Project 3'!J$8,'Term Pricing'!$C$898:$C$1077,0))*$E225*(1-$F225))</f>
        <v>0</v>
      </c>
      <c r="K225" s="212">
        <f ca="1">(K$134*INDEX('Term Pricing'!$Q$898:$Q$1077,MATCH('Project 3'!K$8,'Term Pricing'!$C$898:$C$1077,0))*$E225*$F225)+(K$134*INDEX('Term Pricing'!$R$898:$R$1077,MATCH('Project 3'!K$8,'Term Pricing'!$C$898:$C$1077,0))*$E225*(1-$F225))</f>
        <v>0</v>
      </c>
      <c r="L225" s="212">
        <f ca="1">(L$134*INDEX('Term Pricing'!$Q$898:$Q$1077,MATCH('Project 3'!L$8,'Term Pricing'!$C$898:$C$1077,0))*$E225*$F225)+(L$134*INDEX('Term Pricing'!$R$898:$R$1077,MATCH('Project 3'!L$8,'Term Pricing'!$C$898:$C$1077,0))*$E225*(1-$F225))</f>
        <v>0</v>
      </c>
      <c r="M225" s="212">
        <f ca="1">(M$134*INDEX('Term Pricing'!$Q$898:$Q$1077,MATCH('Project 3'!M$8,'Term Pricing'!$C$898:$C$1077,0))*$E225*$F225)+(M$134*INDEX('Term Pricing'!$R$898:$R$1077,MATCH('Project 3'!M$8,'Term Pricing'!$C$898:$C$1077,0))*$E225*(1-$F225))</f>
        <v>0</v>
      </c>
      <c r="N225" s="212">
        <f ca="1">(N$134*INDEX('Term Pricing'!$Q$898:$Q$1077,MATCH('Project 3'!N$8,'Term Pricing'!$C$898:$C$1077,0))*$E225*$F225)+(N$134*INDEX('Term Pricing'!$R$898:$R$1077,MATCH('Project 3'!N$8,'Term Pricing'!$C$898:$C$1077,0))*$E225*(1-$F225))</f>
        <v>0</v>
      </c>
      <c r="O225" s="212">
        <f ca="1">(O$134*INDEX('Term Pricing'!$Q$898:$Q$1077,MATCH('Project 3'!O$8,'Term Pricing'!$C$898:$C$1077,0))*$E225*$F225)+(O$134*INDEX('Term Pricing'!$R$898:$R$1077,MATCH('Project 3'!O$8,'Term Pricing'!$C$898:$C$1077,0))*$E225*(1-$F225))</f>
        <v>0</v>
      </c>
      <c r="P225" s="212">
        <f ca="1">(P$134*INDEX('Term Pricing'!$Q$898:$Q$1077,MATCH('Project 3'!P$8,'Term Pricing'!$C$898:$C$1077,0))*$E225*$F225)+(P$134*INDEX('Term Pricing'!$R$898:$R$1077,MATCH('Project 3'!P$8,'Term Pricing'!$C$898:$C$1077,0))*$E225*(1-$F225))</f>
        <v>0</v>
      </c>
      <c r="Q225" s="212">
        <f ca="1">(Q$134*INDEX('Term Pricing'!$Q$898:$Q$1077,MATCH('Project 3'!Q$8,'Term Pricing'!$C$898:$C$1077,0))*$E225*$F225)+(Q$134*INDEX('Term Pricing'!$R$898:$R$1077,MATCH('Project 3'!Q$8,'Term Pricing'!$C$898:$C$1077,0))*$E225*(1-$F225))</f>
        <v>0</v>
      </c>
      <c r="R225" s="212">
        <f ca="1">(R$134*INDEX('Term Pricing'!$Q$898:$Q$1077,MATCH('Project 3'!R$8,'Term Pricing'!$C$898:$C$1077,0))*$E225*$F225)+(R$134*INDEX('Term Pricing'!$R$898:$R$1077,MATCH('Project 3'!R$8,'Term Pricing'!$C$898:$C$1077,0))*$E225*(1-$F225))</f>
        <v>0</v>
      </c>
      <c r="S225" s="212">
        <f ca="1">(S$134*INDEX('Term Pricing'!$Q$898:$Q$1077,MATCH('Project 3'!S$8,'Term Pricing'!$C$898:$C$1077,0))*$E225*$F225)+(S$134*INDEX('Term Pricing'!$R$898:$R$1077,MATCH('Project 3'!S$8,'Term Pricing'!$C$898:$C$1077,0))*$E225*(1-$F225))</f>
        <v>0</v>
      </c>
      <c r="T225" s="212">
        <f ca="1">(T$134*INDEX('Term Pricing'!$Q$898:$Q$1077,MATCH('Project 3'!T$8,'Term Pricing'!$C$898:$C$1077,0))*$E225*$F225)+(T$134*INDEX('Term Pricing'!$R$898:$R$1077,MATCH('Project 3'!T$8,'Term Pricing'!$C$898:$C$1077,0))*$E225*(1-$F225))</f>
        <v>0</v>
      </c>
      <c r="U225" s="212">
        <f ca="1">(U$134*INDEX('Term Pricing'!$Q$898:$Q$1077,MATCH('Project 3'!U$8,'Term Pricing'!$C$898:$C$1077,0))*$E225*$F225)+(U$134*INDEX('Term Pricing'!$R$898:$R$1077,MATCH('Project 3'!U$8,'Term Pricing'!$C$898:$C$1077,0))*$E225*(1-$F225))</f>
        <v>0</v>
      </c>
      <c r="V225" s="212">
        <f ca="1">(V$134*INDEX('Term Pricing'!$Q$898:$Q$1077,MATCH('Project 3'!V$8,'Term Pricing'!$C$898:$C$1077,0))*$E225*$F225)+(V$134*INDEX('Term Pricing'!$R$898:$R$1077,MATCH('Project 3'!V$8,'Term Pricing'!$C$898:$C$1077,0))*$E225*(1-$F225))</f>
        <v>0</v>
      </c>
      <c r="W225" s="212">
        <f ca="1">(W$134*INDEX('Term Pricing'!$Q$898:$Q$1077,MATCH('Project 3'!W$8,'Term Pricing'!$C$898:$C$1077,0))*$E225*$F225)+(W$134*INDEX('Term Pricing'!$R$898:$R$1077,MATCH('Project 3'!W$8,'Term Pricing'!$C$898:$C$1077,0))*$E225*(1-$F225))</f>
        <v>0</v>
      </c>
      <c r="X225" s="212">
        <f ca="1">(X$134*INDEX('Term Pricing'!$Q$898:$Q$1077,MATCH('Project 3'!X$8,'Term Pricing'!$C$898:$C$1077,0))*$E225*$F225)+(X$134*INDEX('Term Pricing'!$R$898:$R$1077,MATCH('Project 3'!X$8,'Term Pricing'!$C$898:$C$1077,0))*$E225*(1-$F225))</f>
        <v>0</v>
      </c>
      <c r="Y225" s="212">
        <f ca="1">(Y$134*INDEX('Term Pricing'!$Q$898:$Q$1077,MATCH('Project 3'!Y$8,'Term Pricing'!$C$898:$C$1077,0))*$E225*$F225)+(Y$134*INDEX('Term Pricing'!$R$898:$R$1077,MATCH('Project 3'!Y$8,'Term Pricing'!$C$898:$C$1077,0))*$E225*(1-$F225))</f>
        <v>0</v>
      </c>
      <c r="Z225" s="212">
        <f ca="1">(Z$134*INDEX('Term Pricing'!$Q$898:$Q$1077,MATCH('Project 3'!Z$8,'Term Pricing'!$C$898:$C$1077,0))*$E225*$F225)+(Z$134*INDEX('Term Pricing'!$R$898:$R$1077,MATCH('Project 3'!Z$8,'Term Pricing'!$C$898:$C$1077,0))*$E225*(1-$F225))</f>
        <v>0</v>
      </c>
      <c r="AA225" s="212">
        <f ca="1">(AA$134*INDEX('Term Pricing'!$Q$898:$Q$1077,MATCH('Project 3'!AA$8,'Term Pricing'!$C$898:$C$1077,0))*$E225*$F225)+(AA$134*INDEX('Term Pricing'!$R$898:$R$1077,MATCH('Project 3'!AA$8,'Term Pricing'!$C$898:$C$1077,0))*$E225*(1-$F225))</f>
        <v>0</v>
      </c>
      <c r="AB225" s="212">
        <f ca="1">(AB$134*INDEX('Term Pricing'!$Q$898:$Q$1077,MATCH('Project 3'!AB$8,'Term Pricing'!$C$898:$C$1077,0))*$E225*$F225)+(AB$134*INDEX('Term Pricing'!$R$898:$R$1077,MATCH('Project 3'!AB$8,'Term Pricing'!$C$898:$C$1077,0))*$E225*(1-$F225))</f>
        <v>0</v>
      </c>
      <c r="AC225" s="212">
        <f ca="1">(AC$134*INDEX('Term Pricing'!$Q$898:$Q$1077,MATCH('Project 3'!AC$8,'Term Pricing'!$C$898:$C$1077,0))*$E225*$F225)+(AC$134*INDEX('Term Pricing'!$R$898:$R$1077,MATCH('Project 3'!AC$8,'Term Pricing'!$C$898:$C$1077,0))*$E225*(1-$F225))</f>
        <v>0</v>
      </c>
      <c r="AD225" s="212">
        <f ca="1">(AD$134*INDEX('Term Pricing'!$Q$898:$Q$1077,MATCH('Project 3'!AD$8,'Term Pricing'!$C$898:$C$1077,0))*$E225*$F225)+(AD$134*INDEX('Term Pricing'!$R$898:$R$1077,MATCH('Project 3'!AD$8,'Term Pricing'!$C$898:$C$1077,0))*$E225*(1-$F225))</f>
        <v>0</v>
      </c>
      <c r="AE225" s="212">
        <f ca="1">(AE$134*INDEX('Term Pricing'!$Q$898:$Q$1077,MATCH('Project 3'!AE$8,'Term Pricing'!$C$898:$C$1077,0))*$E225*$F225)+(AE$134*INDEX('Term Pricing'!$R$898:$R$1077,MATCH('Project 3'!AE$8,'Term Pricing'!$C$898:$C$1077,0))*$E225*(1-$F225))</f>
        <v>0</v>
      </c>
      <c r="AF225" s="212">
        <f ca="1">(AF$134*INDEX('Term Pricing'!$Q$898:$Q$1077,MATCH('Project 3'!AF$8,'Term Pricing'!$C$898:$C$1077,0))*$E225*$F225)+(AF$134*INDEX('Term Pricing'!$R$898:$R$1077,MATCH('Project 3'!AF$8,'Term Pricing'!$C$898:$C$1077,0))*$E225*(1-$F225))</f>
        <v>0</v>
      </c>
      <c r="AG225" s="212">
        <f ca="1">(AG$134*INDEX('Term Pricing'!$Q$898:$Q$1077,MATCH('Project 3'!AG$8,'Term Pricing'!$C$898:$C$1077,0))*$E225*$F225)+(AG$134*INDEX('Term Pricing'!$R$898:$R$1077,MATCH('Project 3'!AG$8,'Term Pricing'!$C$898:$C$1077,0))*$E225*(1-$F225))</f>
        <v>0</v>
      </c>
      <c r="AH225" s="212">
        <f ca="1">(AH$134*INDEX('Term Pricing'!$Q$898:$Q$1077,MATCH('Project 3'!AH$8,'Term Pricing'!$C$898:$C$1077,0))*$E225*$F225)+(AH$134*INDEX('Term Pricing'!$R$898:$R$1077,MATCH('Project 3'!AH$8,'Term Pricing'!$C$898:$C$1077,0))*$E225*(1-$F225))</f>
        <v>0</v>
      </c>
      <c r="AI225" s="212">
        <f ca="1">(AI$134*INDEX('Term Pricing'!$Q$898:$Q$1077,MATCH('Project 3'!AI$8,'Term Pricing'!$C$898:$C$1077,0))*$E225*$F225)+(AI$134*INDEX('Term Pricing'!$R$898:$R$1077,MATCH('Project 3'!AI$8,'Term Pricing'!$C$898:$C$1077,0))*$E225*(1-$F225))</f>
        <v>0</v>
      </c>
      <c r="AJ225" s="212">
        <f ca="1">(AJ$134*INDEX('Term Pricing'!$Q$898:$Q$1077,MATCH('Project 3'!AJ$8,'Term Pricing'!$C$898:$C$1077,0))*$E225*$F225)+(AJ$134*INDEX('Term Pricing'!$R$898:$R$1077,MATCH('Project 3'!AJ$8,'Term Pricing'!$C$898:$C$1077,0))*$E225*(1-$F225))</f>
        <v>0</v>
      </c>
      <c r="AK225" s="212">
        <f ca="1">(AK$134*INDEX('Term Pricing'!$Q$898:$Q$1077,MATCH('Project 3'!AK$8,'Term Pricing'!$C$898:$C$1077,0))*$E225*$F225)+(AK$134*INDEX('Term Pricing'!$R$898:$R$1077,MATCH('Project 3'!AK$8,'Term Pricing'!$C$898:$C$1077,0))*$E225*(1-$F225))</f>
        <v>0</v>
      </c>
      <c r="AL225" s="212">
        <f ca="1">(AL$134*INDEX('Term Pricing'!$Q$898:$Q$1077,MATCH('Project 3'!AL$8,'Term Pricing'!$C$898:$C$1077,0))*$E225*$F225)+(AL$134*INDEX('Term Pricing'!$R$898:$R$1077,MATCH('Project 3'!AL$8,'Term Pricing'!$C$898:$C$1077,0))*$E225*(1-$F225))</f>
        <v>0</v>
      </c>
      <c r="AM225" s="212">
        <f ca="1">(AM$134*INDEX('Term Pricing'!$Q$898:$Q$1077,MATCH('Project 3'!AM$8,'Term Pricing'!$C$898:$C$1077,0))*$E225*$F225)+(AM$134*INDEX('Term Pricing'!$R$898:$R$1077,MATCH('Project 3'!AM$8,'Term Pricing'!$C$898:$C$1077,0))*$E225*(1-$F225))</f>
        <v>0</v>
      </c>
      <c r="AN225" s="212">
        <f ca="1">(AN$134*INDEX('Term Pricing'!$Q$898:$Q$1077,MATCH('Project 3'!AN$8,'Term Pricing'!$C$898:$C$1077,0))*$E225*$F225)+(AN$134*INDEX('Term Pricing'!$R$898:$R$1077,MATCH('Project 3'!AN$8,'Term Pricing'!$C$898:$C$1077,0))*$E225*(1-$F225))</f>
        <v>0</v>
      </c>
      <c r="AO225" s="212">
        <f ca="1">(AO$134*INDEX('Term Pricing'!$Q$898:$Q$1077,MATCH('Project 3'!AO$8,'Term Pricing'!$C$898:$C$1077,0))*$E225*$F225)+(AO$134*INDEX('Term Pricing'!$R$898:$R$1077,MATCH('Project 3'!AO$8,'Term Pricing'!$C$898:$C$1077,0))*$E225*(1-$F225))</f>
        <v>0</v>
      </c>
      <c r="AP225" s="212">
        <f ca="1">(AP$134*INDEX('Term Pricing'!$Q$898:$Q$1077,MATCH('Project 3'!AP$8,'Term Pricing'!$C$898:$C$1077,0))*$E225*$F225)+(AP$134*INDEX('Term Pricing'!$R$898:$R$1077,MATCH('Project 3'!AP$8,'Term Pricing'!$C$898:$C$1077,0))*$E225*(1-$F225))</f>
        <v>0</v>
      </c>
      <c r="AQ225" s="212">
        <f ca="1">(AQ$134*INDEX('Term Pricing'!$Q$898:$Q$1077,MATCH('Project 3'!AQ$8,'Term Pricing'!$C$898:$C$1077,0))*$E225*$F225)+(AQ$134*INDEX('Term Pricing'!$R$898:$R$1077,MATCH('Project 3'!AQ$8,'Term Pricing'!$C$898:$C$1077,0))*$E225*(1-$F225))</f>
        <v>0</v>
      </c>
      <c r="AR225" s="212">
        <f ca="1">(AR$134*INDEX('Term Pricing'!$Q$898:$Q$1077,MATCH('Project 3'!AR$8,'Term Pricing'!$C$898:$C$1077,0))*$E225*$F225)+(AR$134*INDEX('Term Pricing'!$R$898:$R$1077,MATCH('Project 3'!AR$8,'Term Pricing'!$C$898:$C$1077,0))*$E225*(1-$F225))</f>
        <v>0</v>
      </c>
      <c r="AS225" s="212">
        <f ca="1">(AS$134*INDEX('Term Pricing'!$Q$898:$Q$1077,MATCH('Project 3'!AS$8,'Term Pricing'!$C$898:$C$1077,0))*$E225*$F225)+(AS$134*INDEX('Term Pricing'!$R$898:$R$1077,MATCH('Project 3'!AS$8,'Term Pricing'!$C$898:$C$1077,0))*$E225*(1-$F225))</f>
        <v>0</v>
      </c>
      <c r="AT225" s="212">
        <f ca="1">(AT$134*INDEX('Term Pricing'!$Q$898:$Q$1077,MATCH('Project 3'!AT$8,'Term Pricing'!$C$898:$C$1077,0))*$E225*$F225)+(AT$134*INDEX('Term Pricing'!$R$898:$R$1077,MATCH('Project 3'!AT$8,'Term Pricing'!$C$898:$C$1077,0))*$E225*(1-$F225))</f>
        <v>0</v>
      </c>
      <c r="AU225" s="212">
        <f ca="1">(AU$134*INDEX('Term Pricing'!$Q$898:$Q$1077,MATCH('Project 3'!AU$8,'Term Pricing'!$C$898:$C$1077,0))*$E225*$F225)+(AU$134*INDEX('Term Pricing'!$R$898:$R$1077,MATCH('Project 3'!AU$8,'Term Pricing'!$C$898:$C$1077,0))*$E225*(1-$F225))</f>
        <v>0</v>
      </c>
      <c r="AV225" s="212">
        <f ca="1">(AV$134*INDEX('Term Pricing'!$Q$898:$Q$1077,MATCH('Project 3'!AV$8,'Term Pricing'!$C$898:$C$1077,0))*$E225*$F225)+(AV$134*INDEX('Term Pricing'!$R$898:$R$1077,MATCH('Project 3'!AV$8,'Term Pricing'!$C$898:$C$1077,0))*$E225*(1-$F225))</f>
        <v>0</v>
      </c>
      <c r="AW225" s="212">
        <f ca="1">(AW$134*INDEX('Term Pricing'!$Q$898:$Q$1077,MATCH('Project 3'!AW$8,'Term Pricing'!$C$898:$C$1077,0))*$E225*$F225)+(AW$134*INDEX('Term Pricing'!$R$898:$R$1077,MATCH('Project 3'!AW$8,'Term Pricing'!$C$898:$C$1077,0))*$E225*(1-$F225))</f>
        <v>0</v>
      </c>
      <c r="AX225" s="212">
        <f ca="1">(AX$134*INDEX('Term Pricing'!$Q$898:$Q$1077,MATCH('Project 3'!AX$8,'Term Pricing'!$C$898:$C$1077,0))*$E225*$F225)+(AX$134*INDEX('Term Pricing'!$R$898:$R$1077,MATCH('Project 3'!AX$8,'Term Pricing'!$C$898:$C$1077,0))*$E225*(1-$F225))</f>
        <v>0</v>
      </c>
      <c r="AY225" s="212">
        <f ca="1">(AY$134*INDEX('Term Pricing'!$Q$898:$Q$1077,MATCH('Project 3'!AY$8,'Term Pricing'!$C$898:$C$1077,0))*$E225*$F225)+(AY$134*INDEX('Term Pricing'!$R$898:$R$1077,MATCH('Project 3'!AY$8,'Term Pricing'!$C$898:$C$1077,0))*$E225*(1-$F225))</f>
        <v>0</v>
      </c>
      <c r="AZ225" s="212">
        <f ca="1">(AZ$134*INDEX('Term Pricing'!$Q$898:$Q$1077,MATCH('Project 3'!AZ$8,'Term Pricing'!$C$898:$C$1077,0))*$E225*$F225)+(AZ$134*INDEX('Term Pricing'!$R$898:$R$1077,MATCH('Project 3'!AZ$8,'Term Pricing'!$C$898:$C$1077,0))*$E225*(1-$F225))</f>
        <v>0</v>
      </c>
      <c r="BA225" s="212">
        <f ca="1">(BA$134*INDEX('Term Pricing'!$Q$898:$Q$1077,MATCH('Project 3'!BA$8,'Term Pricing'!$C$898:$C$1077,0))*$E225*$F225)+(BA$134*INDEX('Term Pricing'!$R$898:$R$1077,MATCH('Project 3'!BA$8,'Term Pricing'!$C$898:$C$1077,0))*$E225*(1-$F225))</f>
        <v>0</v>
      </c>
      <c r="BB225" s="212">
        <f ca="1">(BB$134*INDEX('Term Pricing'!$Q$898:$Q$1077,MATCH('Project 3'!BB$8,'Term Pricing'!$C$898:$C$1077,0))*$E225*$F225)+(BB$134*INDEX('Term Pricing'!$R$898:$R$1077,MATCH('Project 3'!BB$8,'Term Pricing'!$C$898:$C$1077,0))*$E225*(1-$F225))</f>
        <v>0</v>
      </c>
      <c r="BC225" s="212">
        <f ca="1">(BC$134*INDEX('Term Pricing'!$Q$898:$Q$1077,MATCH('Project 3'!BC$8,'Term Pricing'!$C$898:$C$1077,0))*$E225*$F225)+(BC$134*INDEX('Term Pricing'!$R$898:$R$1077,MATCH('Project 3'!BC$8,'Term Pricing'!$C$898:$C$1077,0))*$E225*(1-$F225))</f>
        <v>0</v>
      </c>
      <c r="BD225" s="212">
        <f ca="1">(BD$134*INDEX('Term Pricing'!$Q$898:$Q$1077,MATCH('Project 3'!BD$8,'Term Pricing'!$C$898:$C$1077,0))*$E225*$F225)+(BD$134*INDEX('Term Pricing'!$R$898:$R$1077,MATCH('Project 3'!BD$8,'Term Pricing'!$C$898:$C$1077,0))*$E225*(1-$F225))</f>
        <v>0</v>
      </c>
      <c r="BE225" s="212">
        <f ca="1">(BE$134*INDEX('Term Pricing'!$Q$898:$Q$1077,MATCH('Project 3'!BE$8,'Term Pricing'!$C$898:$C$1077,0))*$E225*$F225)+(BE$134*INDEX('Term Pricing'!$R$898:$R$1077,MATCH('Project 3'!BE$8,'Term Pricing'!$C$898:$C$1077,0))*$E225*(1-$F225))</f>
        <v>0</v>
      </c>
      <c r="BF225" s="212">
        <f ca="1">(BF$134*INDEX('Term Pricing'!$Q$898:$Q$1077,MATCH('Project 3'!BF$8,'Term Pricing'!$C$898:$C$1077,0))*$E225*$F225)+(BF$134*INDEX('Term Pricing'!$R$898:$R$1077,MATCH('Project 3'!BF$8,'Term Pricing'!$C$898:$C$1077,0))*$E225*(1-$F225))</f>
        <v>0</v>
      </c>
      <c r="BG225" s="212">
        <f ca="1">(BG$134*INDEX('Term Pricing'!$Q$898:$Q$1077,MATCH('Project 3'!BG$8,'Term Pricing'!$C$898:$C$1077,0))*$E225*$F225)+(BG$134*INDEX('Term Pricing'!$R$898:$R$1077,MATCH('Project 3'!BG$8,'Term Pricing'!$C$898:$C$1077,0))*$E225*(1-$F225))</f>
        <v>0</v>
      </c>
      <c r="BH225" s="212">
        <f ca="1">(BH$134*INDEX('Term Pricing'!$Q$898:$Q$1077,MATCH('Project 3'!BH$8,'Term Pricing'!$C$898:$C$1077,0))*$E225*$F225)+(BH$134*INDEX('Term Pricing'!$R$898:$R$1077,MATCH('Project 3'!BH$8,'Term Pricing'!$C$898:$C$1077,0))*$E225*(1-$F225))</f>
        <v>0</v>
      </c>
      <c r="BI225" s="212">
        <f ca="1">(BI$134*INDEX('Term Pricing'!$Q$898:$Q$1077,MATCH('Project 3'!BI$8,'Term Pricing'!$C$898:$C$1077,0))*$E225*$F225)+(BI$134*INDEX('Term Pricing'!$R$898:$R$1077,MATCH('Project 3'!BI$8,'Term Pricing'!$C$898:$C$1077,0))*$E225*(1-$F225))</f>
        <v>0</v>
      </c>
      <c r="BJ225" s="212">
        <f ca="1">(BJ$134*INDEX('Term Pricing'!$Q$898:$Q$1077,MATCH('Project 3'!BJ$8,'Term Pricing'!$C$898:$C$1077,0))*$E225*$F225)+(BJ$134*INDEX('Term Pricing'!$R$898:$R$1077,MATCH('Project 3'!BJ$8,'Term Pricing'!$C$898:$C$1077,0))*$E225*(1-$F225))</f>
        <v>0</v>
      </c>
      <c r="BK225" s="212">
        <f ca="1">(BK$134*INDEX('Term Pricing'!$Q$898:$Q$1077,MATCH('Project 3'!BK$8,'Term Pricing'!$C$898:$C$1077,0))*$E225*$F225)+(BK$134*INDEX('Term Pricing'!$R$898:$R$1077,MATCH('Project 3'!BK$8,'Term Pricing'!$C$898:$C$1077,0))*$E225*(1-$F225))</f>
        <v>0</v>
      </c>
      <c r="BL225" s="212">
        <f ca="1">(BL$134*INDEX('Term Pricing'!$Q$898:$Q$1077,MATCH('Project 3'!BL$8,'Term Pricing'!$C$898:$C$1077,0))*$E225*$F225)+(BL$134*INDEX('Term Pricing'!$R$898:$R$1077,MATCH('Project 3'!BL$8,'Term Pricing'!$C$898:$C$1077,0))*$E225*(1-$F225))</f>
        <v>0</v>
      </c>
      <c r="BM225" s="212">
        <f ca="1">(BM$134*INDEX('Term Pricing'!$Q$898:$Q$1077,MATCH('Project 3'!BM$8,'Term Pricing'!$C$898:$C$1077,0))*$E225*$F225)+(BM$134*INDEX('Term Pricing'!$R$898:$R$1077,MATCH('Project 3'!BM$8,'Term Pricing'!$C$898:$C$1077,0))*$E225*(1-$F225))</f>
        <v>0</v>
      </c>
      <c r="BN225" s="212">
        <f ca="1">(BN$134*INDEX('Term Pricing'!$Q$898:$Q$1077,MATCH('Project 3'!BN$8,'Term Pricing'!$C$898:$C$1077,0))*$E225*$F225)+(BN$134*INDEX('Term Pricing'!$R$898:$R$1077,MATCH('Project 3'!BN$8,'Term Pricing'!$C$898:$C$1077,0))*$E225*(1-$F225))</f>
        <v>0</v>
      </c>
      <c r="BO225" s="212">
        <f ca="1">(BO$134*INDEX('Term Pricing'!$Q$898:$Q$1077,MATCH('Project 3'!BO$8,'Term Pricing'!$C$898:$C$1077,0))*$E225*$F225)+(BO$134*INDEX('Term Pricing'!$R$898:$R$1077,MATCH('Project 3'!BO$8,'Term Pricing'!$C$898:$C$1077,0))*$E225*(1-$F225))</f>
        <v>0</v>
      </c>
      <c r="BP225" s="212">
        <f ca="1">(BP$134*INDEX('Term Pricing'!$Q$898:$Q$1077,MATCH('Project 3'!BP$8,'Term Pricing'!$C$898:$C$1077,0))*$E225*$F225)+(BP$134*INDEX('Term Pricing'!$R$898:$R$1077,MATCH('Project 3'!BP$8,'Term Pricing'!$C$898:$C$1077,0))*$E225*(1-$F225))</f>
        <v>0</v>
      </c>
      <c r="BQ225" s="212">
        <f ca="1">(BQ$134*INDEX('Term Pricing'!$Q$898:$Q$1077,MATCH('Project 3'!BQ$8,'Term Pricing'!$C$898:$C$1077,0))*$E225*$F225)+(BQ$134*INDEX('Term Pricing'!$R$898:$R$1077,MATCH('Project 3'!BQ$8,'Term Pricing'!$C$898:$C$1077,0))*$E225*(1-$F225))</f>
        <v>0</v>
      </c>
      <c r="BR225" s="212">
        <f ca="1">(BR$134*INDEX('Term Pricing'!$Q$898:$Q$1077,MATCH('Project 3'!BR$8,'Term Pricing'!$C$898:$C$1077,0))*$E225*$F225)+(BR$134*INDEX('Term Pricing'!$R$898:$R$1077,MATCH('Project 3'!BR$8,'Term Pricing'!$C$898:$C$1077,0))*$E225*(1-$F225))</f>
        <v>0</v>
      </c>
      <c r="BS225" s="212">
        <f ca="1">(BS$134*INDEX('Term Pricing'!$Q$898:$Q$1077,MATCH('Project 3'!BS$8,'Term Pricing'!$C$898:$C$1077,0))*$E225*$F225)+(BS$134*INDEX('Term Pricing'!$R$898:$R$1077,MATCH('Project 3'!BS$8,'Term Pricing'!$C$898:$C$1077,0))*$E225*(1-$F225))</f>
        <v>0</v>
      </c>
      <c r="BT225" s="212">
        <f ca="1">(BT$134*INDEX('Term Pricing'!$Q$898:$Q$1077,MATCH('Project 3'!BT$8,'Term Pricing'!$C$898:$C$1077,0))*$E225*$F225)+(BT$134*INDEX('Term Pricing'!$R$898:$R$1077,MATCH('Project 3'!BT$8,'Term Pricing'!$C$898:$C$1077,0))*$E225*(1-$F225))</f>
        <v>0</v>
      </c>
      <c r="BU225" s="212">
        <f ca="1">(BU$134*INDEX('Term Pricing'!$Q$898:$Q$1077,MATCH('Project 3'!BU$8,'Term Pricing'!$C$898:$C$1077,0))*$E225*$F225)+(BU$134*INDEX('Term Pricing'!$R$898:$R$1077,MATCH('Project 3'!BU$8,'Term Pricing'!$C$898:$C$1077,0))*$E225*(1-$F225))</f>
        <v>0</v>
      </c>
      <c r="BV225" s="212">
        <f ca="1">(BV$134*INDEX('Term Pricing'!$Q$898:$Q$1077,MATCH('Project 3'!BV$8,'Term Pricing'!$C$898:$C$1077,0))*$E225*$F225)+(BV$134*INDEX('Term Pricing'!$R$898:$R$1077,MATCH('Project 3'!BV$8,'Term Pricing'!$C$898:$C$1077,0))*$E225*(1-$F225))</f>
        <v>0</v>
      </c>
      <c r="BW225" s="212">
        <f ca="1">(BW$134*INDEX('Term Pricing'!$Q$898:$Q$1077,MATCH('Project 3'!BW$8,'Term Pricing'!$C$898:$C$1077,0))*$E225*$F225)+(BW$134*INDEX('Term Pricing'!$R$898:$R$1077,MATCH('Project 3'!BW$8,'Term Pricing'!$C$898:$C$1077,0))*$E225*(1-$F225))</f>
        <v>0</v>
      </c>
      <c r="BX225" s="212">
        <f ca="1">(BX$134*INDEX('Term Pricing'!$Q$898:$Q$1077,MATCH('Project 3'!BX$8,'Term Pricing'!$C$898:$C$1077,0))*$E225*$F225)+(BX$134*INDEX('Term Pricing'!$R$898:$R$1077,MATCH('Project 3'!BX$8,'Term Pricing'!$C$898:$C$1077,0))*$E225*(1-$F225))</f>
        <v>0</v>
      </c>
      <c r="BY225" s="212">
        <f ca="1">(BY$134*INDEX('Term Pricing'!$Q$898:$Q$1077,MATCH('Project 3'!BY$8,'Term Pricing'!$C$898:$C$1077,0))*$E225*$F225)+(BY$134*INDEX('Term Pricing'!$R$898:$R$1077,MATCH('Project 3'!BY$8,'Term Pricing'!$C$898:$C$1077,0))*$E225*(1-$F225))</f>
        <v>0</v>
      </c>
      <c r="BZ225" s="212">
        <f ca="1">(BZ$134*INDEX('Term Pricing'!$Q$898:$Q$1077,MATCH('Project 3'!BZ$8,'Term Pricing'!$C$898:$C$1077,0))*$E225*$F225)+(BZ$134*INDEX('Term Pricing'!$R$898:$R$1077,MATCH('Project 3'!BZ$8,'Term Pricing'!$C$898:$C$1077,0))*$E225*(1-$F225))</f>
        <v>0</v>
      </c>
      <c r="CA225" s="212">
        <f ca="1">(CA$134*INDEX('Term Pricing'!$Q$898:$Q$1077,MATCH('Project 3'!CA$8,'Term Pricing'!$C$898:$C$1077,0))*$E225*$F225)+(CA$134*INDEX('Term Pricing'!$R$898:$R$1077,MATCH('Project 3'!CA$8,'Term Pricing'!$C$898:$C$1077,0))*$E225*(1-$F225))</f>
        <v>0</v>
      </c>
      <c r="CB225" s="212">
        <f ca="1">(CB$134*INDEX('Term Pricing'!$Q$898:$Q$1077,MATCH('Project 3'!CB$8,'Term Pricing'!$C$898:$C$1077,0))*$E225*$F225)+(CB$134*INDEX('Term Pricing'!$R$898:$R$1077,MATCH('Project 3'!CB$8,'Term Pricing'!$C$898:$C$1077,0))*$E225*(1-$F225))</f>
        <v>0</v>
      </c>
      <c r="CC225" s="212">
        <f ca="1">(CC$134*INDEX('Term Pricing'!$Q$898:$Q$1077,MATCH('Project 3'!CC$8,'Term Pricing'!$C$898:$C$1077,0))*$E225*$F225)+(CC$134*INDEX('Term Pricing'!$R$898:$R$1077,MATCH('Project 3'!CC$8,'Term Pricing'!$C$898:$C$1077,0))*$E225*(1-$F225))</f>
        <v>0</v>
      </c>
      <c r="CD225" s="212">
        <f ca="1">(CD$134*INDEX('Term Pricing'!$Q$898:$Q$1077,MATCH('Project 3'!CD$8,'Term Pricing'!$C$898:$C$1077,0))*$E225*$F225)+(CD$134*INDEX('Term Pricing'!$R$898:$R$1077,MATCH('Project 3'!CD$8,'Term Pricing'!$C$898:$C$1077,0))*$E225*(1-$F225))</f>
        <v>0</v>
      </c>
      <c r="CE225" s="212">
        <f ca="1">(CE$134*INDEX('Term Pricing'!$Q$898:$Q$1077,MATCH('Project 3'!CE$8,'Term Pricing'!$C$898:$C$1077,0))*$E225*$F225)+(CE$134*INDEX('Term Pricing'!$R$898:$R$1077,MATCH('Project 3'!CE$8,'Term Pricing'!$C$898:$C$1077,0))*$E225*(1-$F225))</f>
        <v>0</v>
      </c>
      <c r="CF225" s="212">
        <f ca="1">(CF$134*INDEX('Term Pricing'!$Q$898:$Q$1077,MATCH('Project 3'!CF$8,'Term Pricing'!$C$898:$C$1077,0))*$E225*$F225)+(CF$134*INDEX('Term Pricing'!$R$898:$R$1077,MATCH('Project 3'!CF$8,'Term Pricing'!$C$898:$C$1077,0))*$E225*(1-$F225))</f>
        <v>0</v>
      </c>
      <c r="CG225" s="212">
        <f ca="1">(CG$134*INDEX('Term Pricing'!$Q$898:$Q$1077,MATCH('Project 3'!CG$8,'Term Pricing'!$C$898:$C$1077,0))*$E225*$F225)+(CG$134*INDEX('Term Pricing'!$R$898:$R$1077,MATCH('Project 3'!CG$8,'Term Pricing'!$C$898:$C$1077,0))*$E225*(1-$F225))</f>
        <v>0</v>
      </c>
      <c r="CH225" s="212">
        <f ca="1">(CH$134*INDEX('Term Pricing'!$Q$898:$Q$1077,MATCH('Project 3'!CH$8,'Term Pricing'!$C$898:$C$1077,0))*$E225*$F225)+(CH$134*INDEX('Term Pricing'!$R$898:$R$1077,MATCH('Project 3'!CH$8,'Term Pricing'!$C$898:$C$1077,0))*$E225*(1-$F225))</f>
        <v>0</v>
      </c>
      <c r="CI225" s="212">
        <f ca="1">(CI$134*INDEX('Term Pricing'!$Q$898:$Q$1077,MATCH('Project 3'!CI$8,'Term Pricing'!$C$898:$C$1077,0))*$E225*$F225)+(CI$134*INDEX('Term Pricing'!$R$898:$R$1077,MATCH('Project 3'!CI$8,'Term Pricing'!$C$898:$C$1077,0))*$E225*(1-$F225))</f>
        <v>0</v>
      </c>
      <c r="CJ225" s="212">
        <f ca="1">(CJ$134*INDEX('Term Pricing'!$Q$898:$Q$1077,MATCH('Project 3'!CJ$8,'Term Pricing'!$C$898:$C$1077,0))*$E225*$F225)+(CJ$134*INDEX('Term Pricing'!$R$898:$R$1077,MATCH('Project 3'!CJ$8,'Term Pricing'!$C$898:$C$1077,0))*$E225*(1-$F225))</f>
        <v>0</v>
      </c>
      <c r="CK225" s="212">
        <f ca="1">(CK$134*INDEX('Term Pricing'!$Q$898:$Q$1077,MATCH('Project 3'!CK$8,'Term Pricing'!$C$898:$C$1077,0))*$E225*$F225)+(CK$134*INDEX('Term Pricing'!$R$898:$R$1077,MATCH('Project 3'!CK$8,'Term Pricing'!$C$898:$C$1077,0))*$E225*(1-$F225))</f>
        <v>0</v>
      </c>
      <c r="CL225" s="212">
        <f ca="1">(CL$134*INDEX('Term Pricing'!$Q$898:$Q$1077,MATCH('Project 3'!CL$8,'Term Pricing'!$C$898:$C$1077,0))*$E225*$F225)+(CL$134*INDEX('Term Pricing'!$R$898:$R$1077,MATCH('Project 3'!CL$8,'Term Pricing'!$C$898:$C$1077,0))*$E225*(1-$F225))</f>
        <v>0</v>
      </c>
      <c r="CM225" s="212">
        <f ca="1">(CM$134*INDEX('Term Pricing'!$Q$898:$Q$1077,MATCH('Project 3'!CM$8,'Term Pricing'!$C$898:$C$1077,0))*$E225*$F225)+(CM$134*INDEX('Term Pricing'!$R$898:$R$1077,MATCH('Project 3'!CM$8,'Term Pricing'!$C$898:$C$1077,0))*$E225*(1-$F225))</f>
        <v>0</v>
      </c>
      <c r="CN225" s="212">
        <f ca="1">(CN$134*INDEX('Term Pricing'!$Q$898:$Q$1077,MATCH('Project 3'!CN$8,'Term Pricing'!$C$898:$C$1077,0))*$E225*$F225)+(CN$134*INDEX('Term Pricing'!$R$898:$R$1077,MATCH('Project 3'!CN$8,'Term Pricing'!$C$898:$C$1077,0))*$E225*(1-$F225))</f>
        <v>0</v>
      </c>
      <c r="CO225" s="212">
        <f ca="1">(CO$134*INDEX('Term Pricing'!$Q$898:$Q$1077,MATCH('Project 3'!CO$8,'Term Pricing'!$C$898:$C$1077,0))*$E225*$F225)+(CO$134*INDEX('Term Pricing'!$R$898:$R$1077,MATCH('Project 3'!CO$8,'Term Pricing'!$C$898:$C$1077,0))*$E225*(1-$F225))</f>
        <v>0</v>
      </c>
      <c r="CP225" s="212">
        <f ca="1">(CP$134*INDEX('Term Pricing'!$Q$898:$Q$1077,MATCH('Project 3'!CP$8,'Term Pricing'!$C$898:$C$1077,0))*$E225*$F225)+(CP$134*INDEX('Term Pricing'!$R$898:$R$1077,MATCH('Project 3'!CP$8,'Term Pricing'!$C$898:$C$1077,0))*$E225*(1-$F225))</f>
        <v>0</v>
      </c>
      <c r="CQ225" s="212">
        <f ca="1">(CQ$134*INDEX('Term Pricing'!$Q$898:$Q$1077,MATCH('Project 3'!CQ$8,'Term Pricing'!$C$898:$C$1077,0))*$E225*$F225)+(CQ$134*INDEX('Term Pricing'!$R$898:$R$1077,MATCH('Project 3'!CQ$8,'Term Pricing'!$C$898:$C$1077,0))*$E225*(1-$F225))</f>
        <v>0</v>
      </c>
      <c r="CR225" s="212">
        <f ca="1">(CR$134*INDEX('Term Pricing'!$Q$898:$Q$1077,MATCH('Project 3'!CR$8,'Term Pricing'!$C$898:$C$1077,0))*$E225*$F225)+(CR$134*INDEX('Term Pricing'!$R$898:$R$1077,MATCH('Project 3'!CR$8,'Term Pricing'!$C$898:$C$1077,0))*$E225*(1-$F225))</f>
        <v>0</v>
      </c>
      <c r="CS225" s="212">
        <f ca="1">(CS$134*INDEX('Term Pricing'!$Q$898:$Q$1077,MATCH('Project 3'!CS$8,'Term Pricing'!$C$898:$C$1077,0))*$E225*$F225)+(CS$134*INDEX('Term Pricing'!$R$898:$R$1077,MATCH('Project 3'!CS$8,'Term Pricing'!$C$898:$C$1077,0))*$E225*(1-$F225))</f>
        <v>0</v>
      </c>
      <c r="CT225" s="212">
        <f ca="1">(CT$134*INDEX('Term Pricing'!$Q$898:$Q$1077,MATCH('Project 3'!CT$8,'Term Pricing'!$C$898:$C$1077,0))*$E225*$F225)+(CT$134*INDEX('Term Pricing'!$R$898:$R$1077,MATCH('Project 3'!CT$8,'Term Pricing'!$C$898:$C$1077,0))*$E225*(1-$F225))</f>
        <v>0</v>
      </c>
      <c r="CU225" s="212">
        <f ca="1">(CU$134*INDEX('Term Pricing'!$Q$898:$Q$1077,MATCH('Project 3'!CU$8,'Term Pricing'!$C$898:$C$1077,0))*$E225*$F225)+(CU$134*INDEX('Term Pricing'!$R$898:$R$1077,MATCH('Project 3'!CU$8,'Term Pricing'!$C$898:$C$1077,0))*$E225*(1-$F225))</f>
        <v>0</v>
      </c>
      <c r="CV225" s="212">
        <f ca="1">(CV$134*INDEX('Term Pricing'!$Q$898:$Q$1077,MATCH('Project 3'!CV$8,'Term Pricing'!$C$898:$C$1077,0))*$E225*$F225)+(CV$134*INDEX('Term Pricing'!$R$898:$R$1077,MATCH('Project 3'!CV$8,'Term Pricing'!$C$898:$C$1077,0))*$E225*(1-$F225))</f>
        <v>0</v>
      </c>
      <c r="CW225" s="212">
        <f ca="1">(CW$134*INDEX('Term Pricing'!$Q$898:$Q$1077,MATCH('Project 3'!CW$8,'Term Pricing'!$C$898:$C$1077,0))*$E225*$F225)+(CW$134*INDEX('Term Pricing'!$R$898:$R$1077,MATCH('Project 3'!CW$8,'Term Pricing'!$C$898:$C$1077,0))*$E225*(1-$F225))</f>
        <v>0</v>
      </c>
      <c r="CX225" s="212">
        <f ca="1">(CX$134*INDEX('Term Pricing'!$Q$898:$Q$1077,MATCH('Project 3'!CX$8,'Term Pricing'!$C$898:$C$1077,0))*$E225*$F225)+(CX$134*INDEX('Term Pricing'!$R$898:$R$1077,MATCH('Project 3'!CX$8,'Term Pricing'!$C$898:$C$1077,0))*$E225*(1-$F225))</f>
        <v>0</v>
      </c>
      <c r="CY225" s="212">
        <f ca="1">(CY$134*INDEX('Term Pricing'!$Q$898:$Q$1077,MATCH('Project 3'!CY$8,'Term Pricing'!$C$898:$C$1077,0))*$E225*$F225)+(CY$134*INDEX('Term Pricing'!$R$898:$R$1077,MATCH('Project 3'!CY$8,'Term Pricing'!$C$898:$C$1077,0))*$E225*(1-$F225))</f>
        <v>0</v>
      </c>
      <c r="CZ225" s="212">
        <f ca="1">(CZ$134*INDEX('Term Pricing'!$Q$898:$Q$1077,MATCH('Project 3'!CZ$8,'Term Pricing'!$C$898:$C$1077,0))*$E225*$F225)+(CZ$134*INDEX('Term Pricing'!$R$898:$R$1077,MATCH('Project 3'!CZ$8,'Term Pricing'!$C$898:$C$1077,0))*$E225*(1-$F225))</f>
        <v>0</v>
      </c>
      <c r="DA225" s="212">
        <f ca="1">(DA$134*INDEX('Term Pricing'!$Q$898:$Q$1077,MATCH('Project 3'!DA$8,'Term Pricing'!$C$898:$C$1077,0))*$E225*$F225)+(DA$134*INDEX('Term Pricing'!$R$898:$R$1077,MATCH('Project 3'!DA$8,'Term Pricing'!$C$898:$C$1077,0))*$E225*(1-$F225))</f>
        <v>0</v>
      </c>
      <c r="DB225" s="212">
        <f ca="1">(DB$134*INDEX('Term Pricing'!$Q$898:$Q$1077,MATCH('Project 3'!DB$8,'Term Pricing'!$C$898:$C$1077,0))*$E225*$F225)+(DB$134*INDEX('Term Pricing'!$R$898:$R$1077,MATCH('Project 3'!DB$8,'Term Pricing'!$C$898:$C$1077,0))*$E225*(1-$F225))</f>
        <v>0</v>
      </c>
    </row>
    <row r="226" spans="1:106" hidden="1" outlineLevel="1">
      <c r="A226" s="151"/>
      <c r="C226" s="34" t="s">
        <v>260</v>
      </c>
      <c r="E226" s="70">
        <f>Inputs!H154</f>
        <v>0</v>
      </c>
      <c r="F226" s="70">
        <f>Inputs!K154</f>
        <v>0</v>
      </c>
      <c r="G226" s="54" t="s">
        <v>83</v>
      </c>
      <c r="H226" s="279">
        <f ca="1">IFERROR(SUM($J226:$DB226)/(SUM($J$134:$DB$134)*E226),0)</f>
        <v>0</v>
      </c>
      <c r="I226" s="29"/>
      <c r="J226" s="212">
        <f ca="1">(J$134*INDEX('Term Pricing'!$Q$1083:$Q$1262,MATCH('Project 3'!J$8,'Term Pricing'!$C$1083:$C$1262,0))*$E226*$F226)+(J$134*INDEX('Term Pricing'!$R$1083:$R$1262,MATCH('Project 3'!J$8,'Term Pricing'!$C$1083:$C$1262,0))*$E226*(1-$F226))</f>
        <v>0</v>
      </c>
      <c r="K226" s="212">
        <f ca="1">(K$134*INDEX('Term Pricing'!$Q$1083:$Q$1262,MATCH('Project 3'!K$8,'Term Pricing'!$C$1083:$C$1262,0))*$E226*$F226)+(K$134*INDEX('Term Pricing'!$R$1083:$R$1262,MATCH('Project 3'!K$8,'Term Pricing'!$C$1083:$C$1262,0))*$E226*(1-$F226))</f>
        <v>0</v>
      </c>
      <c r="L226" s="212">
        <f ca="1">(L$134*INDEX('Term Pricing'!$Q$1083:$Q$1262,MATCH('Project 3'!L$8,'Term Pricing'!$C$1083:$C$1262,0))*$E226*$F226)+(L$134*INDEX('Term Pricing'!$R$1083:$R$1262,MATCH('Project 3'!L$8,'Term Pricing'!$C$1083:$C$1262,0))*$E226*(1-$F226))</f>
        <v>0</v>
      </c>
      <c r="M226" s="212">
        <f ca="1">(M$134*INDEX('Term Pricing'!$Q$1083:$Q$1262,MATCH('Project 3'!M$8,'Term Pricing'!$C$1083:$C$1262,0))*$E226*$F226)+(M$134*INDEX('Term Pricing'!$R$1083:$R$1262,MATCH('Project 3'!M$8,'Term Pricing'!$C$1083:$C$1262,0))*$E226*(1-$F226))</f>
        <v>0</v>
      </c>
      <c r="N226" s="212">
        <f ca="1">(N$134*INDEX('Term Pricing'!$Q$1083:$Q$1262,MATCH('Project 3'!N$8,'Term Pricing'!$C$1083:$C$1262,0))*$E226*$F226)+(N$134*INDEX('Term Pricing'!$R$1083:$R$1262,MATCH('Project 3'!N$8,'Term Pricing'!$C$1083:$C$1262,0))*$E226*(1-$F226))</f>
        <v>0</v>
      </c>
      <c r="O226" s="212">
        <f ca="1">(O$134*INDEX('Term Pricing'!$Q$1083:$Q$1262,MATCH('Project 3'!O$8,'Term Pricing'!$C$1083:$C$1262,0))*$E226*$F226)+(O$134*INDEX('Term Pricing'!$R$1083:$R$1262,MATCH('Project 3'!O$8,'Term Pricing'!$C$1083:$C$1262,0))*$E226*(1-$F226))</f>
        <v>0</v>
      </c>
      <c r="P226" s="212">
        <f ca="1">(P$134*INDEX('Term Pricing'!$Q$1083:$Q$1262,MATCH('Project 3'!P$8,'Term Pricing'!$C$1083:$C$1262,0))*$E226*$F226)+(P$134*INDEX('Term Pricing'!$R$1083:$R$1262,MATCH('Project 3'!P$8,'Term Pricing'!$C$1083:$C$1262,0))*$E226*(1-$F226))</f>
        <v>0</v>
      </c>
      <c r="Q226" s="212">
        <f ca="1">(Q$134*INDEX('Term Pricing'!$Q$1083:$Q$1262,MATCH('Project 3'!Q$8,'Term Pricing'!$C$1083:$C$1262,0))*$E226*$F226)+(Q$134*INDEX('Term Pricing'!$R$1083:$R$1262,MATCH('Project 3'!Q$8,'Term Pricing'!$C$1083:$C$1262,0))*$E226*(1-$F226))</f>
        <v>0</v>
      </c>
      <c r="R226" s="212">
        <f ca="1">(R$134*INDEX('Term Pricing'!$Q$1083:$Q$1262,MATCH('Project 3'!R$8,'Term Pricing'!$C$1083:$C$1262,0))*$E226*$F226)+(R$134*INDEX('Term Pricing'!$R$1083:$R$1262,MATCH('Project 3'!R$8,'Term Pricing'!$C$1083:$C$1262,0))*$E226*(1-$F226))</f>
        <v>0</v>
      </c>
      <c r="S226" s="212">
        <f ca="1">(S$134*INDEX('Term Pricing'!$Q$1083:$Q$1262,MATCH('Project 3'!S$8,'Term Pricing'!$C$1083:$C$1262,0))*$E226*$F226)+(S$134*INDEX('Term Pricing'!$R$1083:$R$1262,MATCH('Project 3'!S$8,'Term Pricing'!$C$1083:$C$1262,0))*$E226*(1-$F226))</f>
        <v>0</v>
      </c>
      <c r="T226" s="212">
        <f ca="1">(T$134*INDEX('Term Pricing'!$Q$1083:$Q$1262,MATCH('Project 3'!T$8,'Term Pricing'!$C$1083:$C$1262,0))*$E226*$F226)+(T$134*INDEX('Term Pricing'!$R$1083:$R$1262,MATCH('Project 3'!T$8,'Term Pricing'!$C$1083:$C$1262,0))*$E226*(1-$F226))</f>
        <v>0</v>
      </c>
      <c r="U226" s="212">
        <f ca="1">(U$134*INDEX('Term Pricing'!$Q$1083:$Q$1262,MATCH('Project 3'!U$8,'Term Pricing'!$C$1083:$C$1262,0))*$E226*$F226)+(U$134*INDEX('Term Pricing'!$R$1083:$R$1262,MATCH('Project 3'!U$8,'Term Pricing'!$C$1083:$C$1262,0))*$E226*(1-$F226))</f>
        <v>0</v>
      </c>
      <c r="V226" s="212">
        <f ca="1">(V$134*INDEX('Term Pricing'!$Q$1083:$Q$1262,MATCH('Project 3'!V$8,'Term Pricing'!$C$1083:$C$1262,0))*$E226*$F226)+(V$134*INDEX('Term Pricing'!$R$1083:$R$1262,MATCH('Project 3'!V$8,'Term Pricing'!$C$1083:$C$1262,0))*$E226*(1-$F226))</f>
        <v>0</v>
      </c>
      <c r="W226" s="212">
        <f ca="1">(W$134*INDEX('Term Pricing'!$Q$1083:$Q$1262,MATCH('Project 3'!W$8,'Term Pricing'!$C$1083:$C$1262,0))*$E226*$F226)+(W$134*INDEX('Term Pricing'!$R$1083:$R$1262,MATCH('Project 3'!W$8,'Term Pricing'!$C$1083:$C$1262,0))*$E226*(1-$F226))</f>
        <v>0</v>
      </c>
      <c r="X226" s="212">
        <f ca="1">(X$134*INDEX('Term Pricing'!$Q$1083:$Q$1262,MATCH('Project 3'!X$8,'Term Pricing'!$C$1083:$C$1262,0))*$E226*$F226)+(X$134*INDEX('Term Pricing'!$R$1083:$R$1262,MATCH('Project 3'!X$8,'Term Pricing'!$C$1083:$C$1262,0))*$E226*(1-$F226))</f>
        <v>0</v>
      </c>
      <c r="Y226" s="212">
        <f ca="1">(Y$134*INDEX('Term Pricing'!$Q$1083:$Q$1262,MATCH('Project 3'!Y$8,'Term Pricing'!$C$1083:$C$1262,0))*$E226*$F226)+(Y$134*INDEX('Term Pricing'!$R$1083:$R$1262,MATCH('Project 3'!Y$8,'Term Pricing'!$C$1083:$C$1262,0))*$E226*(1-$F226))</f>
        <v>0</v>
      </c>
      <c r="Z226" s="212">
        <f ca="1">(Z$134*INDEX('Term Pricing'!$Q$1083:$Q$1262,MATCH('Project 3'!Z$8,'Term Pricing'!$C$1083:$C$1262,0))*$E226*$F226)+(Z$134*INDEX('Term Pricing'!$R$1083:$R$1262,MATCH('Project 3'!Z$8,'Term Pricing'!$C$1083:$C$1262,0))*$E226*(1-$F226))</f>
        <v>0</v>
      </c>
      <c r="AA226" s="212">
        <f ca="1">(AA$134*INDEX('Term Pricing'!$Q$1083:$Q$1262,MATCH('Project 3'!AA$8,'Term Pricing'!$C$1083:$C$1262,0))*$E226*$F226)+(AA$134*INDEX('Term Pricing'!$R$1083:$R$1262,MATCH('Project 3'!AA$8,'Term Pricing'!$C$1083:$C$1262,0))*$E226*(1-$F226))</f>
        <v>0</v>
      </c>
      <c r="AB226" s="212">
        <f ca="1">(AB$134*INDEX('Term Pricing'!$Q$1083:$Q$1262,MATCH('Project 3'!AB$8,'Term Pricing'!$C$1083:$C$1262,0))*$E226*$F226)+(AB$134*INDEX('Term Pricing'!$R$1083:$R$1262,MATCH('Project 3'!AB$8,'Term Pricing'!$C$1083:$C$1262,0))*$E226*(1-$F226))</f>
        <v>0</v>
      </c>
      <c r="AC226" s="212">
        <f ca="1">(AC$134*INDEX('Term Pricing'!$Q$1083:$Q$1262,MATCH('Project 3'!AC$8,'Term Pricing'!$C$1083:$C$1262,0))*$E226*$F226)+(AC$134*INDEX('Term Pricing'!$R$1083:$R$1262,MATCH('Project 3'!AC$8,'Term Pricing'!$C$1083:$C$1262,0))*$E226*(1-$F226))</f>
        <v>0</v>
      </c>
      <c r="AD226" s="212">
        <f ca="1">(AD$134*INDEX('Term Pricing'!$Q$1083:$Q$1262,MATCH('Project 3'!AD$8,'Term Pricing'!$C$1083:$C$1262,0))*$E226*$F226)+(AD$134*INDEX('Term Pricing'!$R$1083:$R$1262,MATCH('Project 3'!AD$8,'Term Pricing'!$C$1083:$C$1262,0))*$E226*(1-$F226))</f>
        <v>0</v>
      </c>
      <c r="AE226" s="212">
        <f ca="1">(AE$134*INDEX('Term Pricing'!$Q$1083:$Q$1262,MATCH('Project 3'!AE$8,'Term Pricing'!$C$1083:$C$1262,0))*$E226*$F226)+(AE$134*INDEX('Term Pricing'!$R$1083:$R$1262,MATCH('Project 3'!AE$8,'Term Pricing'!$C$1083:$C$1262,0))*$E226*(1-$F226))</f>
        <v>0</v>
      </c>
      <c r="AF226" s="212">
        <f ca="1">(AF$134*INDEX('Term Pricing'!$Q$1083:$Q$1262,MATCH('Project 3'!AF$8,'Term Pricing'!$C$1083:$C$1262,0))*$E226*$F226)+(AF$134*INDEX('Term Pricing'!$R$1083:$R$1262,MATCH('Project 3'!AF$8,'Term Pricing'!$C$1083:$C$1262,0))*$E226*(1-$F226))</f>
        <v>0</v>
      </c>
      <c r="AG226" s="212">
        <f ca="1">(AG$134*INDEX('Term Pricing'!$Q$1083:$Q$1262,MATCH('Project 3'!AG$8,'Term Pricing'!$C$1083:$C$1262,0))*$E226*$F226)+(AG$134*INDEX('Term Pricing'!$R$1083:$R$1262,MATCH('Project 3'!AG$8,'Term Pricing'!$C$1083:$C$1262,0))*$E226*(1-$F226))</f>
        <v>0</v>
      </c>
      <c r="AH226" s="212">
        <f ca="1">(AH$134*INDEX('Term Pricing'!$Q$1083:$Q$1262,MATCH('Project 3'!AH$8,'Term Pricing'!$C$1083:$C$1262,0))*$E226*$F226)+(AH$134*INDEX('Term Pricing'!$R$1083:$R$1262,MATCH('Project 3'!AH$8,'Term Pricing'!$C$1083:$C$1262,0))*$E226*(1-$F226))</f>
        <v>0</v>
      </c>
      <c r="AI226" s="212">
        <f ca="1">(AI$134*INDEX('Term Pricing'!$Q$1083:$Q$1262,MATCH('Project 3'!AI$8,'Term Pricing'!$C$1083:$C$1262,0))*$E226*$F226)+(AI$134*INDEX('Term Pricing'!$R$1083:$R$1262,MATCH('Project 3'!AI$8,'Term Pricing'!$C$1083:$C$1262,0))*$E226*(1-$F226))</f>
        <v>0</v>
      </c>
      <c r="AJ226" s="212">
        <f ca="1">(AJ$134*INDEX('Term Pricing'!$Q$1083:$Q$1262,MATCH('Project 3'!AJ$8,'Term Pricing'!$C$1083:$C$1262,0))*$E226*$F226)+(AJ$134*INDEX('Term Pricing'!$R$1083:$R$1262,MATCH('Project 3'!AJ$8,'Term Pricing'!$C$1083:$C$1262,0))*$E226*(1-$F226))</f>
        <v>0</v>
      </c>
      <c r="AK226" s="212">
        <f ca="1">(AK$134*INDEX('Term Pricing'!$Q$1083:$Q$1262,MATCH('Project 3'!AK$8,'Term Pricing'!$C$1083:$C$1262,0))*$E226*$F226)+(AK$134*INDEX('Term Pricing'!$R$1083:$R$1262,MATCH('Project 3'!AK$8,'Term Pricing'!$C$1083:$C$1262,0))*$E226*(1-$F226))</f>
        <v>0</v>
      </c>
      <c r="AL226" s="212">
        <f ca="1">(AL$134*INDEX('Term Pricing'!$Q$1083:$Q$1262,MATCH('Project 3'!AL$8,'Term Pricing'!$C$1083:$C$1262,0))*$E226*$F226)+(AL$134*INDEX('Term Pricing'!$R$1083:$R$1262,MATCH('Project 3'!AL$8,'Term Pricing'!$C$1083:$C$1262,0))*$E226*(1-$F226))</f>
        <v>0</v>
      </c>
      <c r="AM226" s="212">
        <f ca="1">(AM$134*INDEX('Term Pricing'!$Q$1083:$Q$1262,MATCH('Project 3'!AM$8,'Term Pricing'!$C$1083:$C$1262,0))*$E226*$F226)+(AM$134*INDEX('Term Pricing'!$R$1083:$R$1262,MATCH('Project 3'!AM$8,'Term Pricing'!$C$1083:$C$1262,0))*$E226*(1-$F226))</f>
        <v>0</v>
      </c>
      <c r="AN226" s="212">
        <f ca="1">(AN$134*INDEX('Term Pricing'!$Q$1083:$Q$1262,MATCH('Project 3'!AN$8,'Term Pricing'!$C$1083:$C$1262,0))*$E226*$F226)+(AN$134*INDEX('Term Pricing'!$R$1083:$R$1262,MATCH('Project 3'!AN$8,'Term Pricing'!$C$1083:$C$1262,0))*$E226*(1-$F226))</f>
        <v>0</v>
      </c>
      <c r="AO226" s="212">
        <f ca="1">(AO$134*INDEX('Term Pricing'!$Q$1083:$Q$1262,MATCH('Project 3'!AO$8,'Term Pricing'!$C$1083:$C$1262,0))*$E226*$F226)+(AO$134*INDEX('Term Pricing'!$R$1083:$R$1262,MATCH('Project 3'!AO$8,'Term Pricing'!$C$1083:$C$1262,0))*$E226*(1-$F226))</f>
        <v>0</v>
      </c>
      <c r="AP226" s="212">
        <f ca="1">(AP$134*INDEX('Term Pricing'!$Q$1083:$Q$1262,MATCH('Project 3'!AP$8,'Term Pricing'!$C$1083:$C$1262,0))*$E226*$F226)+(AP$134*INDEX('Term Pricing'!$R$1083:$R$1262,MATCH('Project 3'!AP$8,'Term Pricing'!$C$1083:$C$1262,0))*$E226*(1-$F226))</f>
        <v>0</v>
      </c>
      <c r="AQ226" s="212">
        <f ca="1">(AQ$134*INDEX('Term Pricing'!$Q$1083:$Q$1262,MATCH('Project 3'!AQ$8,'Term Pricing'!$C$1083:$C$1262,0))*$E226*$F226)+(AQ$134*INDEX('Term Pricing'!$R$1083:$R$1262,MATCH('Project 3'!AQ$8,'Term Pricing'!$C$1083:$C$1262,0))*$E226*(1-$F226))</f>
        <v>0</v>
      </c>
      <c r="AR226" s="212">
        <f ca="1">(AR$134*INDEX('Term Pricing'!$Q$1083:$Q$1262,MATCH('Project 3'!AR$8,'Term Pricing'!$C$1083:$C$1262,0))*$E226*$F226)+(AR$134*INDEX('Term Pricing'!$R$1083:$R$1262,MATCH('Project 3'!AR$8,'Term Pricing'!$C$1083:$C$1262,0))*$E226*(1-$F226))</f>
        <v>0</v>
      </c>
      <c r="AS226" s="212">
        <f ca="1">(AS$134*INDEX('Term Pricing'!$Q$1083:$Q$1262,MATCH('Project 3'!AS$8,'Term Pricing'!$C$1083:$C$1262,0))*$E226*$F226)+(AS$134*INDEX('Term Pricing'!$R$1083:$R$1262,MATCH('Project 3'!AS$8,'Term Pricing'!$C$1083:$C$1262,0))*$E226*(1-$F226))</f>
        <v>0</v>
      </c>
      <c r="AT226" s="212">
        <f ca="1">(AT$134*INDEX('Term Pricing'!$Q$1083:$Q$1262,MATCH('Project 3'!AT$8,'Term Pricing'!$C$1083:$C$1262,0))*$E226*$F226)+(AT$134*INDEX('Term Pricing'!$R$1083:$R$1262,MATCH('Project 3'!AT$8,'Term Pricing'!$C$1083:$C$1262,0))*$E226*(1-$F226))</f>
        <v>0</v>
      </c>
      <c r="AU226" s="212">
        <f ca="1">(AU$134*INDEX('Term Pricing'!$Q$1083:$Q$1262,MATCH('Project 3'!AU$8,'Term Pricing'!$C$1083:$C$1262,0))*$E226*$F226)+(AU$134*INDEX('Term Pricing'!$R$1083:$R$1262,MATCH('Project 3'!AU$8,'Term Pricing'!$C$1083:$C$1262,0))*$E226*(1-$F226))</f>
        <v>0</v>
      </c>
      <c r="AV226" s="212">
        <f ca="1">(AV$134*INDEX('Term Pricing'!$Q$1083:$Q$1262,MATCH('Project 3'!AV$8,'Term Pricing'!$C$1083:$C$1262,0))*$E226*$F226)+(AV$134*INDEX('Term Pricing'!$R$1083:$R$1262,MATCH('Project 3'!AV$8,'Term Pricing'!$C$1083:$C$1262,0))*$E226*(1-$F226))</f>
        <v>0</v>
      </c>
      <c r="AW226" s="212">
        <f ca="1">(AW$134*INDEX('Term Pricing'!$Q$1083:$Q$1262,MATCH('Project 3'!AW$8,'Term Pricing'!$C$1083:$C$1262,0))*$E226*$F226)+(AW$134*INDEX('Term Pricing'!$R$1083:$R$1262,MATCH('Project 3'!AW$8,'Term Pricing'!$C$1083:$C$1262,0))*$E226*(1-$F226))</f>
        <v>0</v>
      </c>
      <c r="AX226" s="212">
        <f ca="1">(AX$134*INDEX('Term Pricing'!$Q$1083:$Q$1262,MATCH('Project 3'!AX$8,'Term Pricing'!$C$1083:$C$1262,0))*$E226*$F226)+(AX$134*INDEX('Term Pricing'!$R$1083:$R$1262,MATCH('Project 3'!AX$8,'Term Pricing'!$C$1083:$C$1262,0))*$E226*(1-$F226))</f>
        <v>0</v>
      </c>
      <c r="AY226" s="212">
        <f ca="1">(AY$134*INDEX('Term Pricing'!$Q$1083:$Q$1262,MATCH('Project 3'!AY$8,'Term Pricing'!$C$1083:$C$1262,0))*$E226*$F226)+(AY$134*INDEX('Term Pricing'!$R$1083:$R$1262,MATCH('Project 3'!AY$8,'Term Pricing'!$C$1083:$C$1262,0))*$E226*(1-$F226))</f>
        <v>0</v>
      </c>
      <c r="AZ226" s="212">
        <f ca="1">(AZ$134*INDEX('Term Pricing'!$Q$1083:$Q$1262,MATCH('Project 3'!AZ$8,'Term Pricing'!$C$1083:$C$1262,0))*$E226*$F226)+(AZ$134*INDEX('Term Pricing'!$R$1083:$R$1262,MATCH('Project 3'!AZ$8,'Term Pricing'!$C$1083:$C$1262,0))*$E226*(1-$F226))</f>
        <v>0</v>
      </c>
      <c r="BA226" s="212">
        <f ca="1">(BA$134*INDEX('Term Pricing'!$Q$1083:$Q$1262,MATCH('Project 3'!BA$8,'Term Pricing'!$C$1083:$C$1262,0))*$E226*$F226)+(BA$134*INDEX('Term Pricing'!$R$1083:$R$1262,MATCH('Project 3'!BA$8,'Term Pricing'!$C$1083:$C$1262,0))*$E226*(1-$F226))</f>
        <v>0</v>
      </c>
      <c r="BB226" s="212">
        <f ca="1">(BB$134*INDEX('Term Pricing'!$Q$1083:$Q$1262,MATCH('Project 3'!BB$8,'Term Pricing'!$C$1083:$C$1262,0))*$E226*$F226)+(BB$134*INDEX('Term Pricing'!$R$1083:$R$1262,MATCH('Project 3'!BB$8,'Term Pricing'!$C$1083:$C$1262,0))*$E226*(1-$F226))</f>
        <v>0</v>
      </c>
      <c r="BC226" s="212">
        <f ca="1">(BC$134*INDEX('Term Pricing'!$Q$1083:$Q$1262,MATCH('Project 3'!BC$8,'Term Pricing'!$C$1083:$C$1262,0))*$E226*$F226)+(BC$134*INDEX('Term Pricing'!$R$1083:$R$1262,MATCH('Project 3'!BC$8,'Term Pricing'!$C$1083:$C$1262,0))*$E226*(1-$F226))</f>
        <v>0</v>
      </c>
      <c r="BD226" s="212">
        <f ca="1">(BD$134*INDEX('Term Pricing'!$Q$1083:$Q$1262,MATCH('Project 3'!BD$8,'Term Pricing'!$C$1083:$C$1262,0))*$E226*$F226)+(BD$134*INDEX('Term Pricing'!$R$1083:$R$1262,MATCH('Project 3'!BD$8,'Term Pricing'!$C$1083:$C$1262,0))*$E226*(1-$F226))</f>
        <v>0</v>
      </c>
      <c r="BE226" s="212">
        <f ca="1">(BE$134*INDEX('Term Pricing'!$Q$1083:$Q$1262,MATCH('Project 3'!BE$8,'Term Pricing'!$C$1083:$C$1262,0))*$E226*$F226)+(BE$134*INDEX('Term Pricing'!$R$1083:$R$1262,MATCH('Project 3'!BE$8,'Term Pricing'!$C$1083:$C$1262,0))*$E226*(1-$F226))</f>
        <v>0</v>
      </c>
      <c r="BF226" s="212">
        <f ca="1">(BF$134*INDEX('Term Pricing'!$Q$1083:$Q$1262,MATCH('Project 3'!BF$8,'Term Pricing'!$C$1083:$C$1262,0))*$E226*$F226)+(BF$134*INDEX('Term Pricing'!$R$1083:$R$1262,MATCH('Project 3'!BF$8,'Term Pricing'!$C$1083:$C$1262,0))*$E226*(1-$F226))</f>
        <v>0</v>
      </c>
      <c r="BG226" s="212">
        <f ca="1">(BG$134*INDEX('Term Pricing'!$Q$1083:$Q$1262,MATCH('Project 3'!BG$8,'Term Pricing'!$C$1083:$C$1262,0))*$E226*$F226)+(BG$134*INDEX('Term Pricing'!$R$1083:$R$1262,MATCH('Project 3'!BG$8,'Term Pricing'!$C$1083:$C$1262,0))*$E226*(1-$F226))</f>
        <v>0</v>
      </c>
      <c r="BH226" s="212">
        <f ca="1">(BH$134*INDEX('Term Pricing'!$Q$1083:$Q$1262,MATCH('Project 3'!BH$8,'Term Pricing'!$C$1083:$C$1262,0))*$E226*$F226)+(BH$134*INDEX('Term Pricing'!$R$1083:$R$1262,MATCH('Project 3'!BH$8,'Term Pricing'!$C$1083:$C$1262,0))*$E226*(1-$F226))</f>
        <v>0</v>
      </c>
      <c r="BI226" s="212">
        <f ca="1">(BI$134*INDEX('Term Pricing'!$Q$1083:$Q$1262,MATCH('Project 3'!BI$8,'Term Pricing'!$C$1083:$C$1262,0))*$E226*$F226)+(BI$134*INDEX('Term Pricing'!$R$1083:$R$1262,MATCH('Project 3'!BI$8,'Term Pricing'!$C$1083:$C$1262,0))*$E226*(1-$F226))</f>
        <v>0</v>
      </c>
      <c r="BJ226" s="212">
        <f ca="1">(BJ$134*INDEX('Term Pricing'!$Q$1083:$Q$1262,MATCH('Project 3'!BJ$8,'Term Pricing'!$C$1083:$C$1262,0))*$E226*$F226)+(BJ$134*INDEX('Term Pricing'!$R$1083:$R$1262,MATCH('Project 3'!BJ$8,'Term Pricing'!$C$1083:$C$1262,0))*$E226*(1-$F226))</f>
        <v>0</v>
      </c>
      <c r="BK226" s="212">
        <f ca="1">(BK$134*INDEX('Term Pricing'!$Q$1083:$Q$1262,MATCH('Project 3'!BK$8,'Term Pricing'!$C$1083:$C$1262,0))*$E226*$F226)+(BK$134*INDEX('Term Pricing'!$R$1083:$R$1262,MATCH('Project 3'!BK$8,'Term Pricing'!$C$1083:$C$1262,0))*$E226*(1-$F226))</f>
        <v>0</v>
      </c>
      <c r="BL226" s="212">
        <f ca="1">(BL$134*INDEX('Term Pricing'!$Q$1083:$Q$1262,MATCH('Project 3'!BL$8,'Term Pricing'!$C$1083:$C$1262,0))*$E226*$F226)+(BL$134*INDEX('Term Pricing'!$R$1083:$R$1262,MATCH('Project 3'!BL$8,'Term Pricing'!$C$1083:$C$1262,0))*$E226*(1-$F226))</f>
        <v>0</v>
      </c>
      <c r="BM226" s="212">
        <f ca="1">(BM$134*INDEX('Term Pricing'!$Q$1083:$Q$1262,MATCH('Project 3'!BM$8,'Term Pricing'!$C$1083:$C$1262,0))*$E226*$F226)+(BM$134*INDEX('Term Pricing'!$R$1083:$R$1262,MATCH('Project 3'!BM$8,'Term Pricing'!$C$1083:$C$1262,0))*$E226*(1-$F226))</f>
        <v>0</v>
      </c>
      <c r="BN226" s="212">
        <f ca="1">(BN$134*INDEX('Term Pricing'!$Q$1083:$Q$1262,MATCH('Project 3'!BN$8,'Term Pricing'!$C$1083:$C$1262,0))*$E226*$F226)+(BN$134*INDEX('Term Pricing'!$R$1083:$R$1262,MATCH('Project 3'!BN$8,'Term Pricing'!$C$1083:$C$1262,0))*$E226*(1-$F226))</f>
        <v>0</v>
      </c>
      <c r="BO226" s="212">
        <f ca="1">(BO$134*INDEX('Term Pricing'!$Q$1083:$Q$1262,MATCH('Project 3'!BO$8,'Term Pricing'!$C$1083:$C$1262,0))*$E226*$F226)+(BO$134*INDEX('Term Pricing'!$R$1083:$R$1262,MATCH('Project 3'!BO$8,'Term Pricing'!$C$1083:$C$1262,0))*$E226*(1-$F226))</f>
        <v>0</v>
      </c>
      <c r="BP226" s="212">
        <f ca="1">(BP$134*INDEX('Term Pricing'!$Q$1083:$Q$1262,MATCH('Project 3'!BP$8,'Term Pricing'!$C$1083:$C$1262,0))*$E226*$F226)+(BP$134*INDEX('Term Pricing'!$R$1083:$R$1262,MATCH('Project 3'!BP$8,'Term Pricing'!$C$1083:$C$1262,0))*$E226*(1-$F226))</f>
        <v>0</v>
      </c>
      <c r="BQ226" s="212">
        <f ca="1">(BQ$134*INDEX('Term Pricing'!$Q$1083:$Q$1262,MATCH('Project 3'!BQ$8,'Term Pricing'!$C$1083:$C$1262,0))*$E226*$F226)+(BQ$134*INDEX('Term Pricing'!$R$1083:$R$1262,MATCH('Project 3'!BQ$8,'Term Pricing'!$C$1083:$C$1262,0))*$E226*(1-$F226))</f>
        <v>0</v>
      </c>
      <c r="BR226" s="212">
        <f ca="1">(BR$134*INDEX('Term Pricing'!$Q$1083:$Q$1262,MATCH('Project 3'!BR$8,'Term Pricing'!$C$1083:$C$1262,0))*$E226*$F226)+(BR$134*INDEX('Term Pricing'!$R$1083:$R$1262,MATCH('Project 3'!BR$8,'Term Pricing'!$C$1083:$C$1262,0))*$E226*(1-$F226))</f>
        <v>0</v>
      </c>
      <c r="BS226" s="212">
        <f ca="1">(BS$134*INDEX('Term Pricing'!$Q$1083:$Q$1262,MATCH('Project 3'!BS$8,'Term Pricing'!$C$1083:$C$1262,0))*$E226*$F226)+(BS$134*INDEX('Term Pricing'!$R$1083:$R$1262,MATCH('Project 3'!BS$8,'Term Pricing'!$C$1083:$C$1262,0))*$E226*(1-$F226))</f>
        <v>0</v>
      </c>
      <c r="BT226" s="212">
        <f ca="1">(BT$134*INDEX('Term Pricing'!$Q$1083:$Q$1262,MATCH('Project 3'!BT$8,'Term Pricing'!$C$1083:$C$1262,0))*$E226*$F226)+(BT$134*INDEX('Term Pricing'!$R$1083:$R$1262,MATCH('Project 3'!BT$8,'Term Pricing'!$C$1083:$C$1262,0))*$E226*(1-$F226))</f>
        <v>0</v>
      </c>
      <c r="BU226" s="212">
        <f ca="1">(BU$134*INDEX('Term Pricing'!$Q$1083:$Q$1262,MATCH('Project 3'!BU$8,'Term Pricing'!$C$1083:$C$1262,0))*$E226*$F226)+(BU$134*INDEX('Term Pricing'!$R$1083:$R$1262,MATCH('Project 3'!BU$8,'Term Pricing'!$C$1083:$C$1262,0))*$E226*(1-$F226))</f>
        <v>0</v>
      </c>
      <c r="BV226" s="212">
        <f ca="1">(BV$134*INDEX('Term Pricing'!$Q$1083:$Q$1262,MATCH('Project 3'!BV$8,'Term Pricing'!$C$1083:$C$1262,0))*$E226*$F226)+(BV$134*INDEX('Term Pricing'!$R$1083:$R$1262,MATCH('Project 3'!BV$8,'Term Pricing'!$C$1083:$C$1262,0))*$E226*(1-$F226))</f>
        <v>0</v>
      </c>
      <c r="BW226" s="212">
        <f ca="1">(BW$134*INDEX('Term Pricing'!$Q$1083:$Q$1262,MATCH('Project 3'!BW$8,'Term Pricing'!$C$1083:$C$1262,0))*$E226*$F226)+(BW$134*INDEX('Term Pricing'!$R$1083:$R$1262,MATCH('Project 3'!BW$8,'Term Pricing'!$C$1083:$C$1262,0))*$E226*(1-$F226))</f>
        <v>0</v>
      </c>
      <c r="BX226" s="212">
        <f ca="1">(BX$134*INDEX('Term Pricing'!$Q$1083:$Q$1262,MATCH('Project 3'!BX$8,'Term Pricing'!$C$1083:$C$1262,0))*$E226*$F226)+(BX$134*INDEX('Term Pricing'!$R$1083:$R$1262,MATCH('Project 3'!BX$8,'Term Pricing'!$C$1083:$C$1262,0))*$E226*(1-$F226))</f>
        <v>0</v>
      </c>
      <c r="BY226" s="212">
        <f ca="1">(BY$134*INDEX('Term Pricing'!$Q$1083:$Q$1262,MATCH('Project 3'!BY$8,'Term Pricing'!$C$1083:$C$1262,0))*$E226*$F226)+(BY$134*INDEX('Term Pricing'!$R$1083:$R$1262,MATCH('Project 3'!BY$8,'Term Pricing'!$C$1083:$C$1262,0))*$E226*(1-$F226))</f>
        <v>0</v>
      </c>
      <c r="BZ226" s="212">
        <f ca="1">(BZ$134*INDEX('Term Pricing'!$Q$1083:$Q$1262,MATCH('Project 3'!BZ$8,'Term Pricing'!$C$1083:$C$1262,0))*$E226*$F226)+(BZ$134*INDEX('Term Pricing'!$R$1083:$R$1262,MATCH('Project 3'!BZ$8,'Term Pricing'!$C$1083:$C$1262,0))*$E226*(1-$F226))</f>
        <v>0</v>
      </c>
      <c r="CA226" s="212">
        <f ca="1">(CA$134*INDEX('Term Pricing'!$Q$1083:$Q$1262,MATCH('Project 3'!CA$8,'Term Pricing'!$C$1083:$C$1262,0))*$E226*$F226)+(CA$134*INDEX('Term Pricing'!$R$1083:$R$1262,MATCH('Project 3'!CA$8,'Term Pricing'!$C$1083:$C$1262,0))*$E226*(1-$F226))</f>
        <v>0</v>
      </c>
      <c r="CB226" s="212">
        <f ca="1">(CB$134*INDEX('Term Pricing'!$Q$1083:$Q$1262,MATCH('Project 3'!CB$8,'Term Pricing'!$C$1083:$C$1262,0))*$E226*$F226)+(CB$134*INDEX('Term Pricing'!$R$1083:$R$1262,MATCH('Project 3'!CB$8,'Term Pricing'!$C$1083:$C$1262,0))*$E226*(1-$F226))</f>
        <v>0</v>
      </c>
      <c r="CC226" s="212">
        <f ca="1">(CC$134*INDEX('Term Pricing'!$Q$1083:$Q$1262,MATCH('Project 3'!CC$8,'Term Pricing'!$C$1083:$C$1262,0))*$E226*$F226)+(CC$134*INDEX('Term Pricing'!$R$1083:$R$1262,MATCH('Project 3'!CC$8,'Term Pricing'!$C$1083:$C$1262,0))*$E226*(1-$F226))</f>
        <v>0</v>
      </c>
      <c r="CD226" s="212">
        <f ca="1">(CD$134*INDEX('Term Pricing'!$Q$1083:$Q$1262,MATCH('Project 3'!CD$8,'Term Pricing'!$C$1083:$C$1262,0))*$E226*$F226)+(CD$134*INDEX('Term Pricing'!$R$1083:$R$1262,MATCH('Project 3'!CD$8,'Term Pricing'!$C$1083:$C$1262,0))*$E226*(1-$F226))</f>
        <v>0</v>
      </c>
      <c r="CE226" s="212">
        <f ca="1">(CE$134*INDEX('Term Pricing'!$Q$1083:$Q$1262,MATCH('Project 3'!CE$8,'Term Pricing'!$C$1083:$C$1262,0))*$E226*$F226)+(CE$134*INDEX('Term Pricing'!$R$1083:$R$1262,MATCH('Project 3'!CE$8,'Term Pricing'!$C$1083:$C$1262,0))*$E226*(1-$F226))</f>
        <v>0</v>
      </c>
      <c r="CF226" s="212">
        <f ca="1">(CF$134*INDEX('Term Pricing'!$Q$1083:$Q$1262,MATCH('Project 3'!CF$8,'Term Pricing'!$C$1083:$C$1262,0))*$E226*$F226)+(CF$134*INDEX('Term Pricing'!$R$1083:$R$1262,MATCH('Project 3'!CF$8,'Term Pricing'!$C$1083:$C$1262,0))*$E226*(1-$F226))</f>
        <v>0</v>
      </c>
      <c r="CG226" s="212">
        <f ca="1">(CG$134*INDEX('Term Pricing'!$Q$1083:$Q$1262,MATCH('Project 3'!CG$8,'Term Pricing'!$C$1083:$C$1262,0))*$E226*$F226)+(CG$134*INDEX('Term Pricing'!$R$1083:$R$1262,MATCH('Project 3'!CG$8,'Term Pricing'!$C$1083:$C$1262,0))*$E226*(1-$F226))</f>
        <v>0</v>
      </c>
      <c r="CH226" s="212">
        <f ca="1">(CH$134*INDEX('Term Pricing'!$Q$1083:$Q$1262,MATCH('Project 3'!CH$8,'Term Pricing'!$C$1083:$C$1262,0))*$E226*$F226)+(CH$134*INDEX('Term Pricing'!$R$1083:$R$1262,MATCH('Project 3'!CH$8,'Term Pricing'!$C$1083:$C$1262,0))*$E226*(1-$F226))</f>
        <v>0</v>
      </c>
      <c r="CI226" s="212">
        <f ca="1">(CI$134*INDEX('Term Pricing'!$Q$1083:$Q$1262,MATCH('Project 3'!CI$8,'Term Pricing'!$C$1083:$C$1262,0))*$E226*$F226)+(CI$134*INDEX('Term Pricing'!$R$1083:$R$1262,MATCH('Project 3'!CI$8,'Term Pricing'!$C$1083:$C$1262,0))*$E226*(1-$F226))</f>
        <v>0</v>
      </c>
      <c r="CJ226" s="212">
        <f ca="1">(CJ$134*INDEX('Term Pricing'!$Q$1083:$Q$1262,MATCH('Project 3'!CJ$8,'Term Pricing'!$C$1083:$C$1262,0))*$E226*$F226)+(CJ$134*INDEX('Term Pricing'!$R$1083:$R$1262,MATCH('Project 3'!CJ$8,'Term Pricing'!$C$1083:$C$1262,0))*$E226*(1-$F226))</f>
        <v>0</v>
      </c>
      <c r="CK226" s="212">
        <f ca="1">(CK$134*INDEX('Term Pricing'!$Q$1083:$Q$1262,MATCH('Project 3'!CK$8,'Term Pricing'!$C$1083:$C$1262,0))*$E226*$F226)+(CK$134*INDEX('Term Pricing'!$R$1083:$R$1262,MATCH('Project 3'!CK$8,'Term Pricing'!$C$1083:$C$1262,0))*$E226*(1-$F226))</f>
        <v>0</v>
      </c>
      <c r="CL226" s="212">
        <f ca="1">(CL$134*INDEX('Term Pricing'!$Q$1083:$Q$1262,MATCH('Project 3'!CL$8,'Term Pricing'!$C$1083:$C$1262,0))*$E226*$F226)+(CL$134*INDEX('Term Pricing'!$R$1083:$R$1262,MATCH('Project 3'!CL$8,'Term Pricing'!$C$1083:$C$1262,0))*$E226*(1-$F226))</f>
        <v>0</v>
      </c>
      <c r="CM226" s="212">
        <f ca="1">(CM$134*INDEX('Term Pricing'!$Q$1083:$Q$1262,MATCH('Project 3'!CM$8,'Term Pricing'!$C$1083:$C$1262,0))*$E226*$F226)+(CM$134*INDEX('Term Pricing'!$R$1083:$R$1262,MATCH('Project 3'!CM$8,'Term Pricing'!$C$1083:$C$1262,0))*$E226*(1-$F226))</f>
        <v>0</v>
      </c>
      <c r="CN226" s="212">
        <f ca="1">(CN$134*INDEX('Term Pricing'!$Q$1083:$Q$1262,MATCH('Project 3'!CN$8,'Term Pricing'!$C$1083:$C$1262,0))*$E226*$F226)+(CN$134*INDEX('Term Pricing'!$R$1083:$R$1262,MATCH('Project 3'!CN$8,'Term Pricing'!$C$1083:$C$1262,0))*$E226*(1-$F226))</f>
        <v>0</v>
      </c>
      <c r="CO226" s="212">
        <f ca="1">(CO$134*INDEX('Term Pricing'!$Q$1083:$Q$1262,MATCH('Project 3'!CO$8,'Term Pricing'!$C$1083:$C$1262,0))*$E226*$F226)+(CO$134*INDEX('Term Pricing'!$R$1083:$R$1262,MATCH('Project 3'!CO$8,'Term Pricing'!$C$1083:$C$1262,0))*$E226*(1-$F226))</f>
        <v>0</v>
      </c>
      <c r="CP226" s="212">
        <f ca="1">(CP$134*INDEX('Term Pricing'!$Q$1083:$Q$1262,MATCH('Project 3'!CP$8,'Term Pricing'!$C$1083:$C$1262,0))*$E226*$F226)+(CP$134*INDEX('Term Pricing'!$R$1083:$R$1262,MATCH('Project 3'!CP$8,'Term Pricing'!$C$1083:$C$1262,0))*$E226*(1-$F226))</f>
        <v>0</v>
      </c>
      <c r="CQ226" s="212">
        <f ca="1">(CQ$134*INDEX('Term Pricing'!$Q$1083:$Q$1262,MATCH('Project 3'!CQ$8,'Term Pricing'!$C$1083:$C$1262,0))*$E226*$F226)+(CQ$134*INDEX('Term Pricing'!$R$1083:$R$1262,MATCH('Project 3'!CQ$8,'Term Pricing'!$C$1083:$C$1262,0))*$E226*(1-$F226))</f>
        <v>0</v>
      </c>
      <c r="CR226" s="212">
        <f ca="1">(CR$134*INDEX('Term Pricing'!$Q$1083:$Q$1262,MATCH('Project 3'!CR$8,'Term Pricing'!$C$1083:$C$1262,0))*$E226*$F226)+(CR$134*INDEX('Term Pricing'!$R$1083:$R$1262,MATCH('Project 3'!CR$8,'Term Pricing'!$C$1083:$C$1262,0))*$E226*(1-$F226))</f>
        <v>0</v>
      </c>
      <c r="CS226" s="212">
        <f ca="1">(CS$134*INDEX('Term Pricing'!$Q$1083:$Q$1262,MATCH('Project 3'!CS$8,'Term Pricing'!$C$1083:$C$1262,0))*$E226*$F226)+(CS$134*INDEX('Term Pricing'!$R$1083:$R$1262,MATCH('Project 3'!CS$8,'Term Pricing'!$C$1083:$C$1262,0))*$E226*(1-$F226))</f>
        <v>0</v>
      </c>
      <c r="CT226" s="212">
        <f ca="1">(CT$134*INDEX('Term Pricing'!$Q$1083:$Q$1262,MATCH('Project 3'!CT$8,'Term Pricing'!$C$1083:$C$1262,0))*$E226*$F226)+(CT$134*INDEX('Term Pricing'!$R$1083:$R$1262,MATCH('Project 3'!CT$8,'Term Pricing'!$C$1083:$C$1262,0))*$E226*(1-$F226))</f>
        <v>0</v>
      </c>
      <c r="CU226" s="212">
        <f ca="1">(CU$134*INDEX('Term Pricing'!$Q$1083:$Q$1262,MATCH('Project 3'!CU$8,'Term Pricing'!$C$1083:$C$1262,0))*$E226*$F226)+(CU$134*INDEX('Term Pricing'!$R$1083:$R$1262,MATCH('Project 3'!CU$8,'Term Pricing'!$C$1083:$C$1262,0))*$E226*(1-$F226))</f>
        <v>0</v>
      </c>
      <c r="CV226" s="212">
        <f ca="1">(CV$134*INDEX('Term Pricing'!$Q$1083:$Q$1262,MATCH('Project 3'!CV$8,'Term Pricing'!$C$1083:$C$1262,0))*$E226*$F226)+(CV$134*INDEX('Term Pricing'!$R$1083:$R$1262,MATCH('Project 3'!CV$8,'Term Pricing'!$C$1083:$C$1262,0))*$E226*(1-$F226))</f>
        <v>0</v>
      </c>
      <c r="CW226" s="212">
        <f ca="1">(CW$134*INDEX('Term Pricing'!$Q$1083:$Q$1262,MATCH('Project 3'!CW$8,'Term Pricing'!$C$1083:$C$1262,0))*$E226*$F226)+(CW$134*INDEX('Term Pricing'!$R$1083:$R$1262,MATCH('Project 3'!CW$8,'Term Pricing'!$C$1083:$C$1262,0))*$E226*(1-$F226))</f>
        <v>0</v>
      </c>
      <c r="CX226" s="212">
        <f ca="1">(CX$134*INDEX('Term Pricing'!$Q$1083:$Q$1262,MATCH('Project 3'!CX$8,'Term Pricing'!$C$1083:$C$1262,0))*$E226*$F226)+(CX$134*INDEX('Term Pricing'!$R$1083:$R$1262,MATCH('Project 3'!CX$8,'Term Pricing'!$C$1083:$C$1262,0))*$E226*(1-$F226))</f>
        <v>0</v>
      </c>
      <c r="CY226" s="212">
        <f ca="1">(CY$134*INDEX('Term Pricing'!$Q$1083:$Q$1262,MATCH('Project 3'!CY$8,'Term Pricing'!$C$1083:$C$1262,0))*$E226*$F226)+(CY$134*INDEX('Term Pricing'!$R$1083:$R$1262,MATCH('Project 3'!CY$8,'Term Pricing'!$C$1083:$C$1262,0))*$E226*(1-$F226))</f>
        <v>0</v>
      </c>
      <c r="CZ226" s="212">
        <f ca="1">(CZ$134*INDEX('Term Pricing'!$Q$1083:$Q$1262,MATCH('Project 3'!CZ$8,'Term Pricing'!$C$1083:$C$1262,0))*$E226*$F226)+(CZ$134*INDEX('Term Pricing'!$R$1083:$R$1262,MATCH('Project 3'!CZ$8,'Term Pricing'!$C$1083:$C$1262,0))*$E226*(1-$F226))</f>
        <v>0</v>
      </c>
      <c r="DA226" s="212">
        <f ca="1">(DA$134*INDEX('Term Pricing'!$Q$1083:$Q$1262,MATCH('Project 3'!DA$8,'Term Pricing'!$C$1083:$C$1262,0))*$E226*$F226)+(DA$134*INDEX('Term Pricing'!$R$1083:$R$1262,MATCH('Project 3'!DA$8,'Term Pricing'!$C$1083:$C$1262,0))*$E226*(1-$F226))</f>
        <v>0</v>
      </c>
      <c r="DB226" s="212">
        <f ca="1">(DB$134*INDEX('Term Pricing'!$Q$1083:$Q$1262,MATCH('Project 3'!DB$8,'Term Pricing'!$C$1083:$C$1262,0))*$E226*$F226)+(DB$134*INDEX('Term Pricing'!$R$1083:$R$1262,MATCH('Project 3'!DB$8,'Term Pricing'!$C$1083:$C$1262,0))*$E226*(1-$F226))</f>
        <v>0</v>
      </c>
    </row>
    <row r="227" spans="1:106" hidden="1" outlineLevel="1">
      <c r="A227" s="151"/>
      <c r="C227" s="34" t="s">
        <v>263</v>
      </c>
      <c r="E227" s="70">
        <f>Inputs!H155</f>
        <v>0</v>
      </c>
      <c r="F227" s="70">
        <f>Inputs!K155</f>
        <v>0</v>
      </c>
      <c r="G227" s="54" t="s">
        <v>83</v>
      </c>
      <c r="H227" s="279">
        <f ca="1">IFERROR(SUM($J227:$DB227)/(SUM($J$134:$DB$134)*E227),0)</f>
        <v>0</v>
      </c>
      <c r="I227" s="29"/>
      <c r="J227" s="212">
        <f ca="1">(J$134*INDEX('Term Pricing'!$Q$1268:$Q$1447,MATCH('Project 3'!J$8,'Term Pricing'!$C$1268:$C$1447,0))*$E227*$F227)+(J$134*INDEX('Term Pricing'!$R$1268:$R$1447,MATCH('Project 3'!J$8,'Term Pricing'!$C$1268:$C$1447,0))*$E227*(1-$F227))</f>
        <v>0</v>
      </c>
      <c r="K227" s="212">
        <f ca="1">(K$134*INDEX('Term Pricing'!$Q$1268:$Q$1447,MATCH('Project 3'!K$8,'Term Pricing'!$C$1268:$C$1447,0))*$E227*$F227)+(K$134*INDEX('Term Pricing'!$R$1268:$R$1447,MATCH('Project 3'!K$8,'Term Pricing'!$C$1268:$C$1447,0))*$E227*(1-$F227))</f>
        <v>0</v>
      </c>
      <c r="L227" s="212">
        <f ca="1">(L$134*INDEX('Term Pricing'!$Q$1268:$Q$1447,MATCH('Project 3'!L$8,'Term Pricing'!$C$1268:$C$1447,0))*$E227*$F227)+(L$134*INDEX('Term Pricing'!$R$1268:$R$1447,MATCH('Project 3'!L$8,'Term Pricing'!$C$1268:$C$1447,0))*$E227*(1-$F227))</f>
        <v>0</v>
      </c>
      <c r="M227" s="212">
        <f ca="1">(M$134*INDEX('Term Pricing'!$Q$1268:$Q$1447,MATCH('Project 3'!M$8,'Term Pricing'!$C$1268:$C$1447,0))*$E227*$F227)+(M$134*INDEX('Term Pricing'!$R$1268:$R$1447,MATCH('Project 3'!M$8,'Term Pricing'!$C$1268:$C$1447,0))*$E227*(1-$F227))</f>
        <v>0</v>
      </c>
      <c r="N227" s="212">
        <f ca="1">(N$134*INDEX('Term Pricing'!$Q$1268:$Q$1447,MATCH('Project 3'!N$8,'Term Pricing'!$C$1268:$C$1447,0))*$E227*$F227)+(N$134*INDEX('Term Pricing'!$R$1268:$R$1447,MATCH('Project 3'!N$8,'Term Pricing'!$C$1268:$C$1447,0))*$E227*(1-$F227))</f>
        <v>0</v>
      </c>
      <c r="O227" s="212">
        <f ca="1">(O$134*INDEX('Term Pricing'!$Q$1268:$Q$1447,MATCH('Project 3'!O$8,'Term Pricing'!$C$1268:$C$1447,0))*$E227*$F227)+(O$134*INDEX('Term Pricing'!$R$1268:$R$1447,MATCH('Project 3'!O$8,'Term Pricing'!$C$1268:$C$1447,0))*$E227*(1-$F227))</f>
        <v>0</v>
      </c>
      <c r="P227" s="212">
        <f ca="1">(P$134*INDEX('Term Pricing'!$Q$1268:$Q$1447,MATCH('Project 3'!P$8,'Term Pricing'!$C$1268:$C$1447,0))*$E227*$F227)+(P$134*INDEX('Term Pricing'!$R$1268:$R$1447,MATCH('Project 3'!P$8,'Term Pricing'!$C$1268:$C$1447,0))*$E227*(1-$F227))</f>
        <v>0</v>
      </c>
      <c r="Q227" s="212">
        <f ca="1">(Q$134*INDEX('Term Pricing'!$Q$1268:$Q$1447,MATCH('Project 3'!Q$8,'Term Pricing'!$C$1268:$C$1447,0))*$E227*$F227)+(Q$134*INDEX('Term Pricing'!$R$1268:$R$1447,MATCH('Project 3'!Q$8,'Term Pricing'!$C$1268:$C$1447,0))*$E227*(1-$F227))</f>
        <v>0</v>
      </c>
      <c r="R227" s="212">
        <f ca="1">(R$134*INDEX('Term Pricing'!$Q$1268:$Q$1447,MATCH('Project 3'!R$8,'Term Pricing'!$C$1268:$C$1447,0))*$E227*$F227)+(R$134*INDEX('Term Pricing'!$R$1268:$R$1447,MATCH('Project 3'!R$8,'Term Pricing'!$C$1268:$C$1447,0))*$E227*(1-$F227))</f>
        <v>0</v>
      </c>
      <c r="S227" s="212">
        <f ca="1">(S$134*INDEX('Term Pricing'!$Q$1268:$Q$1447,MATCH('Project 3'!S$8,'Term Pricing'!$C$1268:$C$1447,0))*$E227*$F227)+(S$134*INDEX('Term Pricing'!$R$1268:$R$1447,MATCH('Project 3'!S$8,'Term Pricing'!$C$1268:$C$1447,0))*$E227*(1-$F227))</f>
        <v>0</v>
      </c>
      <c r="T227" s="212">
        <f ca="1">(T$134*INDEX('Term Pricing'!$Q$1268:$Q$1447,MATCH('Project 3'!T$8,'Term Pricing'!$C$1268:$C$1447,0))*$E227*$F227)+(T$134*INDEX('Term Pricing'!$R$1268:$R$1447,MATCH('Project 3'!T$8,'Term Pricing'!$C$1268:$C$1447,0))*$E227*(1-$F227))</f>
        <v>0</v>
      </c>
      <c r="U227" s="212">
        <f ca="1">(U$134*INDEX('Term Pricing'!$Q$1268:$Q$1447,MATCH('Project 3'!U$8,'Term Pricing'!$C$1268:$C$1447,0))*$E227*$F227)+(U$134*INDEX('Term Pricing'!$R$1268:$R$1447,MATCH('Project 3'!U$8,'Term Pricing'!$C$1268:$C$1447,0))*$E227*(1-$F227))</f>
        <v>0</v>
      </c>
      <c r="V227" s="212">
        <f ca="1">(V$134*INDEX('Term Pricing'!$Q$1268:$Q$1447,MATCH('Project 3'!V$8,'Term Pricing'!$C$1268:$C$1447,0))*$E227*$F227)+(V$134*INDEX('Term Pricing'!$R$1268:$R$1447,MATCH('Project 3'!V$8,'Term Pricing'!$C$1268:$C$1447,0))*$E227*(1-$F227))</f>
        <v>0</v>
      </c>
      <c r="W227" s="212">
        <f ca="1">(W$134*INDEX('Term Pricing'!$Q$1268:$Q$1447,MATCH('Project 3'!W$8,'Term Pricing'!$C$1268:$C$1447,0))*$E227*$F227)+(W$134*INDEX('Term Pricing'!$R$1268:$R$1447,MATCH('Project 3'!W$8,'Term Pricing'!$C$1268:$C$1447,0))*$E227*(1-$F227))</f>
        <v>0</v>
      </c>
      <c r="X227" s="212">
        <f ca="1">(X$134*INDEX('Term Pricing'!$Q$1268:$Q$1447,MATCH('Project 3'!X$8,'Term Pricing'!$C$1268:$C$1447,0))*$E227*$F227)+(X$134*INDEX('Term Pricing'!$R$1268:$R$1447,MATCH('Project 3'!X$8,'Term Pricing'!$C$1268:$C$1447,0))*$E227*(1-$F227))</f>
        <v>0</v>
      </c>
      <c r="Y227" s="212">
        <f ca="1">(Y$134*INDEX('Term Pricing'!$Q$1268:$Q$1447,MATCH('Project 3'!Y$8,'Term Pricing'!$C$1268:$C$1447,0))*$E227*$F227)+(Y$134*INDEX('Term Pricing'!$R$1268:$R$1447,MATCH('Project 3'!Y$8,'Term Pricing'!$C$1268:$C$1447,0))*$E227*(1-$F227))</f>
        <v>0</v>
      </c>
      <c r="Z227" s="212">
        <f ca="1">(Z$134*INDEX('Term Pricing'!$Q$1268:$Q$1447,MATCH('Project 3'!Z$8,'Term Pricing'!$C$1268:$C$1447,0))*$E227*$F227)+(Z$134*INDEX('Term Pricing'!$R$1268:$R$1447,MATCH('Project 3'!Z$8,'Term Pricing'!$C$1268:$C$1447,0))*$E227*(1-$F227))</f>
        <v>0</v>
      </c>
      <c r="AA227" s="212">
        <f ca="1">(AA$134*INDEX('Term Pricing'!$Q$1268:$Q$1447,MATCH('Project 3'!AA$8,'Term Pricing'!$C$1268:$C$1447,0))*$E227*$F227)+(AA$134*INDEX('Term Pricing'!$R$1268:$R$1447,MATCH('Project 3'!AA$8,'Term Pricing'!$C$1268:$C$1447,0))*$E227*(1-$F227))</f>
        <v>0</v>
      </c>
      <c r="AB227" s="212">
        <f ca="1">(AB$134*INDEX('Term Pricing'!$Q$1268:$Q$1447,MATCH('Project 3'!AB$8,'Term Pricing'!$C$1268:$C$1447,0))*$E227*$F227)+(AB$134*INDEX('Term Pricing'!$R$1268:$R$1447,MATCH('Project 3'!AB$8,'Term Pricing'!$C$1268:$C$1447,0))*$E227*(1-$F227))</f>
        <v>0</v>
      </c>
      <c r="AC227" s="212">
        <f ca="1">(AC$134*INDEX('Term Pricing'!$Q$1268:$Q$1447,MATCH('Project 3'!AC$8,'Term Pricing'!$C$1268:$C$1447,0))*$E227*$F227)+(AC$134*INDEX('Term Pricing'!$R$1268:$R$1447,MATCH('Project 3'!AC$8,'Term Pricing'!$C$1268:$C$1447,0))*$E227*(1-$F227))</f>
        <v>0</v>
      </c>
      <c r="AD227" s="212">
        <f ca="1">(AD$134*INDEX('Term Pricing'!$Q$1268:$Q$1447,MATCH('Project 3'!AD$8,'Term Pricing'!$C$1268:$C$1447,0))*$E227*$F227)+(AD$134*INDEX('Term Pricing'!$R$1268:$R$1447,MATCH('Project 3'!AD$8,'Term Pricing'!$C$1268:$C$1447,0))*$E227*(1-$F227))</f>
        <v>0</v>
      </c>
      <c r="AE227" s="212">
        <f ca="1">(AE$134*INDEX('Term Pricing'!$Q$1268:$Q$1447,MATCH('Project 3'!AE$8,'Term Pricing'!$C$1268:$C$1447,0))*$E227*$F227)+(AE$134*INDEX('Term Pricing'!$R$1268:$R$1447,MATCH('Project 3'!AE$8,'Term Pricing'!$C$1268:$C$1447,0))*$E227*(1-$F227))</f>
        <v>0</v>
      </c>
      <c r="AF227" s="212">
        <f ca="1">(AF$134*INDEX('Term Pricing'!$Q$1268:$Q$1447,MATCH('Project 3'!AF$8,'Term Pricing'!$C$1268:$C$1447,0))*$E227*$F227)+(AF$134*INDEX('Term Pricing'!$R$1268:$R$1447,MATCH('Project 3'!AF$8,'Term Pricing'!$C$1268:$C$1447,0))*$E227*(1-$F227))</f>
        <v>0</v>
      </c>
      <c r="AG227" s="212">
        <f ca="1">(AG$134*INDEX('Term Pricing'!$Q$1268:$Q$1447,MATCH('Project 3'!AG$8,'Term Pricing'!$C$1268:$C$1447,0))*$E227*$F227)+(AG$134*INDEX('Term Pricing'!$R$1268:$R$1447,MATCH('Project 3'!AG$8,'Term Pricing'!$C$1268:$C$1447,0))*$E227*(1-$F227))</f>
        <v>0</v>
      </c>
      <c r="AH227" s="212">
        <f ca="1">(AH$134*INDEX('Term Pricing'!$Q$1268:$Q$1447,MATCH('Project 3'!AH$8,'Term Pricing'!$C$1268:$C$1447,0))*$E227*$F227)+(AH$134*INDEX('Term Pricing'!$R$1268:$R$1447,MATCH('Project 3'!AH$8,'Term Pricing'!$C$1268:$C$1447,0))*$E227*(1-$F227))</f>
        <v>0</v>
      </c>
      <c r="AI227" s="212">
        <f ca="1">(AI$134*INDEX('Term Pricing'!$Q$1268:$Q$1447,MATCH('Project 3'!AI$8,'Term Pricing'!$C$1268:$C$1447,0))*$E227*$F227)+(AI$134*INDEX('Term Pricing'!$R$1268:$R$1447,MATCH('Project 3'!AI$8,'Term Pricing'!$C$1268:$C$1447,0))*$E227*(1-$F227))</f>
        <v>0</v>
      </c>
      <c r="AJ227" s="212">
        <f ca="1">(AJ$134*INDEX('Term Pricing'!$Q$1268:$Q$1447,MATCH('Project 3'!AJ$8,'Term Pricing'!$C$1268:$C$1447,0))*$E227*$F227)+(AJ$134*INDEX('Term Pricing'!$R$1268:$R$1447,MATCH('Project 3'!AJ$8,'Term Pricing'!$C$1268:$C$1447,0))*$E227*(1-$F227))</f>
        <v>0</v>
      </c>
      <c r="AK227" s="212">
        <f ca="1">(AK$134*INDEX('Term Pricing'!$Q$1268:$Q$1447,MATCH('Project 3'!AK$8,'Term Pricing'!$C$1268:$C$1447,0))*$E227*$F227)+(AK$134*INDEX('Term Pricing'!$R$1268:$R$1447,MATCH('Project 3'!AK$8,'Term Pricing'!$C$1268:$C$1447,0))*$E227*(1-$F227))</f>
        <v>0</v>
      </c>
      <c r="AL227" s="212">
        <f ca="1">(AL$134*INDEX('Term Pricing'!$Q$1268:$Q$1447,MATCH('Project 3'!AL$8,'Term Pricing'!$C$1268:$C$1447,0))*$E227*$F227)+(AL$134*INDEX('Term Pricing'!$R$1268:$R$1447,MATCH('Project 3'!AL$8,'Term Pricing'!$C$1268:$C$1447,0))*$E227*(1-$F227))</f>
        <v>0</v>
      </c>
      <c r="AM227" s="212">
        <f ca="1">(AM$134*INDEX('Term Pricing'!$Q$1268:$Q$1447,MATCH('Project 3'!AM$8,'Term Pricing'!$C$1268:$C$1447,0))*$E227*$F227)+(AM$134*INDEX('Term Pricing'!$R$1268:$R$1447,MATCH('Project 3'!AM$8,'Term Pricing'!$C$1268:$C$1447,0))*$E227*(1-$F227))</f>
        <v>0</v>
      </c>
      <c r="AN227" s="212">
        <f ca="1">(AN$134*INDEX('Term Pricing'!$Q$1268:$Q$1447,MATCH('Project 3'!AN$8,'Term Pricing'!$C$1268:$C$1447,0))*$E227*$F227)+(AN$134*INDEX('Term Pricing'!$R$1268:$R$1447,MATCH('Project 3'!AN$8,'Term Pricing'!$C$1268:$C$1447,0))*$E227*(1-$F227))</f>
        <v>0</v>
      </c>
      <c r="AO227" s="212">
        <f ca="1">(AO$134*INDEX('Term Pricing'!$Q$1268:$Q$1447,MATCH('Project 3'!AO$8,'Term Pricing'!$C$1268:$C$1447,0))*$E227*$F227)+(AO$134*INDEX('Term Pricing'!$R$1268:$R$1447,MATCH('Project 3'!AO$8,'Term Pricing'!$C$1268:$C$1447,0))*$E227*(1-$F227))</f>
        <v>0</v>
      </c>
      <c r="AP227" s="212">
        <f ca="1">(AP$134*INDEX('Term Pricing'!$Q$1268:$Q$1447,MATCH('Project 3'!AP$8,'Term Pricing'!$C$1268:$C$1447,0))*$E227*$F227)+(AP$134*INDEX('Term Pricing'!$R$1268:$R$1447,MATCH('Project 3'!AP$8,'Term Pricing'!$C$1268:$C$1447,0))*$E227*(1-$F227))</f>
        <v>0</v>
      </c>
      <c r="AQ227" s="212">
        <f ca="1">(AQ$134*INDEX('Term Pricing'!$Q$1268:$Q$1447,MATCH('Project 3'!AQ$8,'Term Pricing'!$C$1268:$C$1447,0))*$E227*$F227)+(AQ$134*INDEX('Term Pricing'!$R$1268:$R$1447,MATCH('Project 3'!AQ$8,'Term Pricing'!$C$1268:$C$1447,0))*$E227*(1-$F227))</f>
        <v>0</v>
      </c>
      <c r="AR227" s="212">
        <f ca="1">(AR$134*INDEX('Term Pricing'!$Q$1268:$Q$1447,MATCH('Project 3'!AR$8,'Term Pricing'!$C$1268:$C$1447,0))*$E227*$F227)+(AR$134*INDEX('Term Pricing'!$R$1268:$R$1447,MATCH('Project 3'!AR$8,'Term Pricing'!$C$1268:$C$1447,0))*$E227*(1-$F227))</f>
        <v>0</v>
      </c>
      <c r="AS227" s="212">
        <f ca="1">(AS$134*INDEX('Term Pricing'!$Q$1268:$Q$1447,MATCH('Project 3'!AS$8,'Term Pricing'!$C$1268:$C$1447,0))*$E227*$F227)+(AS$134*INDEX('Term Pricing'!$R$1268:$R$1447,MATCH('Project 3'!AS$8,'Term Pricing'!$C$1268:$C$1447,0))*$E227*(1-$F227))</f>
        <v>0</v>
      </c>
      <c r="AT227" s="212">
        <f ca="1">(AT$134*INDEX('Term Pricing'!$Q$1268:$Q$1447,MATCH('Project 3'!AT$8,'Term Pricing'!$C$1268:$C$1447,0))*$E227*$F227)+(AT$134*INDEX('Term Pricing'!$R$1268:$R$1447,MATCH('Project 3'!AT$8,'Term Pricing'!$C$1268:$C$1447,0))*$E227*(1-$F227))</f>
        <v>0</v>
      </c>
      <c r="AU227" s="212">
        <f ca="1">(AU$134*INDEX('Term Pricing'!$Q$1268:$Q$1447,MATCH('Project 3'!AU$8,'Term Pricing'!$C$1268:$C$1447,0))*$E227*$F227)+(AU$134*INDEX('Term Pricing'!$R$1268:$R$1447,MATCH('Project 3'!AU$8,'Term Pricing'!$C$1268:$C$1447,0))*$E227*(1-$F227))</f>
        <v>0</v>
      </c>
      <c r="AV227" s="212">
        <f ca="1">(AV$134*INDEX('Term Pricing'!$Q$1268:$Q$1447,MATCH('Project 3'!AV$8,'Term Pricing'!$C$1268:$C$1447,0))*$E227*$F227)+(AV$134*INDEX('Term Pricing'!$R$1268:$R$1447,MATCH('Project 3'!AV$8,'Term Pricing'!$C$1268:$C$1447,0))*$E227*(1-$F227))</f>
        <v>0</v>
      </c>
      <c r="AW227" s="212">
        <f ca="1">(AW$134*INDEX('Term Pricing'!$Q$1268:$Q$1447,MATCH('Project 3'!AW$8,'Term Pricing'!$C$1268:$C$1447,0))*$E227*$F227)+(AW$134*INDEX('Term Pricing'!$R$1268:$R$1447,MATCH('Project 3'!AW$8,'Term Pricing'!$C$1268:$C$1447,0))*$E227*(1-$F227))</f>
        <v>0</v>
      </c>
      <c r="AX227" s="212">
        <f ca="1">(AX$134*INDEX('Term Pricing'!$Q$1268:$Q$1447,MATCH('Project 3'!AX$8,'Term Pricing'!$C$1268:$C$1447,0))*$E227*$F227)+(AX$134*INDEX('Term Pricing'!$R$1268:$R$1447,MATCH('Project 3'!AX$8,'Term Pricing'!$C$1268:$C$1447,0))*$E227*(1-$F227))</f>
        <v>0</v>
      </c>
      <c r="AY227" s="212">
        <f ca="1">(AY$134*INDEX('Term Pricing'!$Q$1268:$Q$1447,MATCH('Project 3'!AY$8,'Term Pricing'!$C$1268:$C$1447,0))*$E227*$F227)+(AY$134*INDEX('Term Pricing'!$R$1268:$R$1447,MATCH('Project 3'!AY$8,'Term Pricing'!$C$1268:$C$1447,0))*$E227*(1-$F227))</f>
        <v>0</v>
      </c>
      <c r="AZ227" s="212">
        <f ca="1">(AZ$134*INDEX('Term Pricing'!$Q$1268:$Q$1447,MATCH('Project 3'!AZ$8,'Term Pricing'!$C$1268:$C$1447,0))*$E227*$F227)+(AZ$134*INDEX('Term Pricing'!$R$1268:$R$1447,MATCH('Project 3'!AZ$8,'Term Pricing'!$C$1268:$C$1447,0))*$E227*(1-$F227))</f>
        <v>0</v>
      </c>
      <c r="BA227" s="212">
        <f ca="1">(BA$134*INDEX('Term Pricing'!$Q$1268:$Q$1447,MATCH('Project 3'!BA$8,'Term Pricing'!$C$1268:$C$1447,0))*$E227*$F227)+(BA$134*INDEX('Term Pricing'!$R$1268:$R$1447,MATCH('Project 3'!BA$8,'Term Pricing'!$C$1268:$C$1447,0))*$E227*(1-$F227))</f>
        <v>0</v>
      </c>
      <c r="BB227" s="212">
        <f ca="1">(BB$134*INDEX('Term Pricing'!$Q$1268:$Q$1447,MATCH('Project 3'!BB$8,'Term Pricing'!$C$1268:$C$1447,0))*$E227*$F227)+(BB$134*INDEX('Term Pricing'!$R$1268:$R$1447,MATCH('Project 3'!BB$8,'Term Pricing'!$C$1268:$C$1447,0))*$E227*(1-$F227))</f>
        <v>0</v>
      </c>
      <c r="BC227" s="212">
        <f ca="1">(BC$134*INDEX('Term Pricing'!$Q$1268:$Q$1447,MATCH('Project 3'!BC$8,'Term Pricing'!$C$1268:$C$1447,0))*$E227*$F227)+(BC$134*INDEX('Term Pricing'!$R$1268:$R$1447,MATCH('Project 3'!BC$8,'Term Pricing'!$C$1268:$C$1447,0))*$E227*(1-$F227))</f>
        <v>0</v>
      </c>
      <c r="BD227" s="212">
        <f ca="1">(BD$134*INDEX('Term Pricing'!$Q$1268:$Q$1447,MATCH('Project 3'!BD$8,'Term Pricing'!$C$1268:$C$1447,0))*$E227*$F227)+(BD$134*INDEX('Term Pricing'!$R$1268:$R$1447,MATCH('Project 3'!BD$8,'Term Pricing'!$C$1268:$C$1447,0))*$E227*(1-$F227))</f>
        <v>0</v>
      </c>
      <c r="BE227" s="212">
        <f ca="1">(BE$134*INDEX('Term Pricing'!$Q$1268:$Q$1447,MATCH('Project 3'!BE$8,'Term Pricing'!$C$1268:$C$1447,0))*$E227*$F227)+(BE$134*INDEX('Term Pricing'!$R$1268:$R$1447,MATCH('Project 3'!BE$8,'Term Pricing'!$C$1268:$C$1447,0))*$E227*(1-$F227))</f>
        <v>0</v>
      </c>
      <c r="BF227" s="212">
        <f ca="1">(BF$134*INDEX('Term Pricing'!$Q$1268:$Q$1447,MATCH('Project 3'!BF$8,'Term Pricing'!$C$1268:$C$1447,0))*$E227*$F227)+(BF$134*INDEX('Term Pricing'!$R$1268:$R$1447,MATCH('Project 3'!BF$8,'Term Pricing'!$C$1268:$C$1447,0))*$E227*(1-$F227))</f>
        <v>0</v>
      </c>
      <c r="BG227" s="212">
        <f ca="1">(BG$134*INDEX('Term Pricing'!$Q$1268:$Q$1447,MATCH('Project 3'!BG$8,'Term Pricing'!$C$1268:$C$1447,0))*$E227*$F227)+(BG$134*INDEX('Term Pricing'!$R$1268:$R$1447,MATCH('Project 3'!BG$8,'Term Pricing'!$C$1268:$C$1447,0))*$E227*(1-$F227))</f>
        <v>0</v>
      </c>
      <c r="BH227" s="212">
        <f ca="1">(BH$134*INDEX('Term Pricing'!$Q$1268:$Q$1447,MATCH('Project 3'!BH$8,'Term Pricing'!$C$1268:$C$1447,0))*$E227*$F227)+(BH$134*INDEX('Term Pricing'!$R$1268:$R$1447,MATCH('Project 3'!BH$8,'Term Pricing'!$C$1268:$C$1447,0))*$E227*(1-$F227))</f>
        <v>0</v>
      </c>
      <c r="BI227" s="212">
        <f ca="1">(BI$134*INDEX('Term Pricing'!$Q$1268:$Q$1447,MATCH('Project 3'!BI$8,'Term Pricing'!$C$1268:$C$1447,0))*$E227*$F227)+(BI$134*INDEX('Term Pricing'!$R$1268:$R$1447,MATCH('Project 3'!BI$8,'Term Pricing'!$C$1268:$C$1447,0))*$E227*(1-$F227))</f>
        <v>0</v>
      </c>
      <c r="BJ227" s="212">
        <f ca="1">(BJ$134*INDEX('Term Pricing'!$Q$1268:$Q$1447,MATCH('Project 3'!BJ$8,'Term Pricing'!$C$1268:$C$1447,0))*$E227*$F227)+(BJ$134*INDEX('Term Pricing'!$R$1268:$R$1447,MATCH('Project 3'!BJ$8,'Term Pricing'!$C$1268:$C$1447,0))*$E227*(1-$F227))</f>
        <v>0</v>
      </c>
      <c r="BK227" s="212">
        <f ca="1">(BK$134*INDEX('Term Pricing'!$Q$1268:$Q$1447,MATCH('Project 3'!BK$8,'Term Pricing'!$C$1268:$C$1447,0))*$E227*$F227)+(BK$134*INDEX('Term Pricing'!$R$1268:$R$1447,MATCH('Project 3'!BK$8,'Term Pricing'!$C$1268:$C$1447,0))*$E227*(1-$F227))</f>
        <v>0</v>
      </c>
      <c r="BL227" s="212">
        <f ca="1">(BL$134*INDEX('Term Pricing'!$Q$1268:$Q$1447,MATCH('Project 3'!BL$8,'Term Pricing'!$C$1268:$C$1447,0))*$E227*$F227)+(BL$134*INDEX('Term Pricing'!$R$1268:$R$1447,MATCH('Project 3'!BL$8,'Term Pricing'!$C$1268:$C$1447,0))*$E227*(1-$F227))</f>
        <v>0</v>
      </c>
      <c r="BM227" s="212">
        <f ca="1">(BM$134*INDEX('Term Pricing'!$Q$1268:$Q$1447,MATCH('Project 3'!BM$8,'Term Pricing'!$C$1268:$C$1447,0))*$E227*$F227)+(BM$134*INDEX('Term Pricing'!$R$1268:$R$1447,MATCH('Project 3'!BM$8,'Term Pricing'!$C$1268:$C$1447,0))*$E227*(1-$F227))</f>
        <v>0</v>
      </c>
      <c r="BN227" s="212">
        <f ca="1">(BN$134*INDEX('Term Pricing'!$Q$1268:$Q$1447,MATCH('Project 3'!BN$8,'Term Pricing'!$C$1268:$C$1447,0))*$E227*$F227)+(BN$134*INDEX('Term Pricing'!$R$1268:$R$1447,MATCH('Project 3'!BN$8,'Term Pricing'!$C$1268:$C$1447,0))*$E227*(1-$F227))</f>
        <v>0</v>
      </c>
      <c r="BO227" s="212">
        <f ca="1">(BO$134*INDEX('Term Pricing'!$Q$1268:$Q$1447,MATCH('Project 3'!BO$8,'Term Pricing'!$C$1268:$C$1447,0))*$E227*$F227)+(BO$134*INDEX('Term Pricing'!$R$1268:$R$1447,MATCH('Project 3'!BO$8,'Term Pricing'!$C$1268:$C$1447,0))*$E227*(1-$F227))</f>
        <v>0</v>
      </c>
      <c r="BP227" s="212">
        <f ca="1">(BP$134*INDEX('Term Pricing'!$Q$1268:$Q$1447,MATCH('Project 3'!BP$8,'Term Pricing'!$C$1268:$C$1447,0))*$E227*$F227)+(BP$134*INDEX('Term Pricing'!$R$1268:$R$1447,MATCH('Project 3'!BP$8,'Term Pricing'!$C$1268:$C$1447,0))*$E227*(1-$F227))</f>
        <v>0</v>
      </c>
      <c r="BQ227" s="212">
        <f ca="1">(BQ$134*INDEX('Term Pricing'!$Q$1268:$Q$1447,MATCH('Project 3'!BQ$8,'Term Pricing'!$C$1268:$C$1447,0))*$E227*$F227)+(BQ$134*INDEX('Term Pricing'!$R$1268:$R$1447,MATCH('Project 3'!BQ$8,'Term Pricing'!$C$1268:$C$1447,0))*$E227*(1-$F227))</f>
        <v>0</v>
      </c>
      <c r="BR227" s="212">
        <f ca="1">(BR$134*INDEX('Term Pricing'!$Q$1268:$Q$1447,MATCH('Project 3'!BR$8,'Term Pricing'!$C$1268:$C$1447,0))*$E227*$F227)+(BR$134*INDEX('Term Pricing'!$R$1268:$R$1447,MATCH('Project 3'!BR$8,'Term Pricing'!$C$1268:$C$1447,0))*$E227*(1-$F227))</f>
        <v>0</v>
      </c>
      <c r="BS227" s="212">
        <f ca="1">(BS$134*INDEX('Term Pricing'!$Q$1268:$Q$1447,MATCH('Project 3'!BS$8,'Term Pricing'!$C$1268:$C$1447,0))*$E227*$F227)+(BS$134*INDEX('Term Pricing'!$R$1268:$R$1447,MATCH('Project 3'!BS$8,'Term Pricing'!$C$1268:$C$1447,0))*$E227*(1-$F227))</f>
        <v>0</v>
      </c>
      <c r="BT227" s="212">
        <f ca="1">(BT$134*INDEX('Term Pricing'!$Q$1268:$Q$1447,MATCH('Project 3'!BT$8,'Term Pricing'!$C$1268:$C$1447,0))*$E227*$F227)+(BT$134*INDEX('Term Pricing'!$R$1268:$R$1447,MATCH('Project 3'!BT$8,'Term Pricing'!$C$1268:$C$1447,0))*$E227*(1-$F227))</f>
        <v>0</v>
      </c>
      <c r="BU227" s="212">
        <f ca="1">(BU$134*INDEX('Term Pricing'!$Q$1268:$Q$1447,MATCH('Project 3'!BU$8,'Term Pricing'!$C$1268:$C$1447,0))*$E227*$F227)+(BU$134*INDEX('Term Pricing'!$R$1268:$R$1447,MATCH('Project 3'!BU$8,'Term Pricing'!$C$1268:$C$1447,0))*$E227*(1-$F227))</f>
        <v>0</v>
      </c>
      <c r="BV227" s="212">
        <f ca="1">(BV$134*INDEX('Term Pricing'!$Q$1268:$Q$1447,MATCH('Project 3'!BV$8,'Term Pricing'!$C$1268:$C$1447,0))*$E227*$F227)+(BV$134*INDEX('Term Pricing'!$R$1268:$R$1447,MATCH('Project 3'!BV$8,'Term Pricing'!$C$1268:$C$1447,0))*$E227*(1-$F227))</f>
        <v>0</v>
      </c>
      <c r="BW227" s="212">
        <f ca="1">(BW$134*INDEX('Term Pricing'!$Q$1268:$Q$1447,MATCH('Project 3'!BW$8,'Term Pricing'!$C$1268:$C$1447,0))*$E227*$F227)+(BW$134*INDEX('Term Pricing'!$R$1268:$R$1447,MATCH('Project 3'!BW$8,'Term Pricing'!$C$1268:$C$1447,0))*$E227*(1-$F227))</f>
        <v>0</v>
      </c>
      <c r="BX227" s="212">
        <f ca="1">(BX$134*INDEX('Term Pricing'!$Q$1268:$Q$1447,MATCH('Project 3'!BX$8,'Term Pricing'!$C$1268:$C$1447,0))*$E227*$F227)+(BX$134*INDEX('Term Pricing'!$R$1268:$R$1447,MATCH('Project 3'!BX$8,'Term Pricing'!$C$1268:$C$1447,0))*$E227*(1-$F227))</f>
        <v>0</v>
      </c>
      <c r="BY227" s="212">
        <f ca="1">(BY$134*INDEX('Term Pricing'!$Q$1268:$Q$1447,MATCH('Project 3'!BY$8,'Term Pricing'!$C$1268:$C$1447,0))*$E227*$F227)+(BY$134*INDEX('Term Pricing'!$R$1268:$R$1447,MATCH('Project 3'!BY$8,'Term Pricing'!$C$1268:$C$1447,0))*$E227*(1-$F227))</f>
        <v>0</v>
      </c>
      <c r="BZ227" s="212">
        <f ca="1">(BZ$134*INDEX('Term Pricing'!$Q$1268:$Q$1447,MATCH('Project 3'!BZ$8,'Term Pricing'!$C$1268:$C$1447,0))*$E227*$F227)+(BZ$134*INDEX('Term Pricing'!$R$1268:$R$1447,MATCH('Project 3'!BZ$8,'Term Pricing'!$C$1268:$C$1447,0))*$E227*(1-$F227))</f>
        <v>0</v>
      </c>
      <c r="CA227" s="212">
        <f ca="1">(CA$134*INDEX('Term Pricing'!$Q$1268:$Q$1447,MATCH('Project 3'!CA$8,'Term Pricing'!$C$1268:$C$1447,0))*$E227*$F227)+(CA$134*INDEX('Term Pricing'!$R$1268:$R$1447,MATCH('Project 3'!CA$8,'Term Pricing'!$C$1268:$C$1447,0))*$E227*(1-$F227))</f>
        <v>0</v>
      </c>
      <c r="CB227" s="212">
        <f ca="1">(CB$134*INDEX('Term Pricing'!$Q$1268:$Q$1447,MATCH('Project 3'!CB$8,'Term Pricing'!$C$1268:$C$1447,0))*$E227*$F227)+(CB$134*INDEX('Term Pricing'!$R$1268:$R$1447,MATCH('Project 3'!CB$8,'Term Pricing'!$C$1268:$C$1447,0))*$E227*(1-$F227))</f>
        <v>0</v>
      </c>
      <c r="CC227" s="212">
        <f ca="1">(CC$134*INDEX('Term Pricing'!$Q$1268:$Q$1447,MATCH('Project 3'!CC$8,'Term Pricing'!$C$1268:$C$1447,0))*$E227*$F227)+(CC$134*INDEX('Term Pricing'!$R$1268:$R$1447,MATCH('Project 3'!CC$8,'Term Pricing'!$C$1268:$C$1447,0))*$E227*(1-$F227))</f>
        <v>0</v>
      </c>
      <c r="CD227" s="212">
        <f ca="1">(CD$134*INDEX('Term Pricing'!$Q$1268:$Q$1447,MATCH('Project 3'!CD$8,'Term Pricing'!$C$1268:$C$1447,0))*$E227*$F227)+(CD$134*INDEX('Term Pricing'!$R$1268:$R$1447,MATCH('Project 3'!CD$8,'Term Pricing'!$C$1268:$C$1447,0))*$E227*(1-$F227))</f>
        <v>0</v>
      </c>
      <c r="CE227" s="212">
        <f ca="1">(CE$134*INDEX('Term Pricing'!$Q$1268:$Q$1447,MATCH('Project 3'!CE$8,'Term Pricing'!$C$1268:$C$1447,0))*$E227*$F227)+(CE$134*INDEX('Term Pricing'!$R$1268:$R$1447,MATCH('Project 3'!CE$8,'Term Pricing'!$C$1268:$C$1447,0))*$E227*(1-$F227))</f>
        <v>0</v>
      </c>
      <c r="CF227" s="212">
        <f ca="1">(CF$134*INDEX('Term Pricing'!$Q$1268:$Q$1447,MATCH('Project 3'!CF$8,'Term Pricing'!$C$1268:$C$1447,0))*$E227*$F227)+(CF$134*INDEX('Term Pricing'!$R$1268:$R$1447,MATCH('Project 3'!CF$8,'Term Pricing'!$C$1268:$C$1447,0))*$E227*(1-$F227))</f>
        <v>0</v>
      </c>
      <c r="CG227" s="212">
        <f ca="1">(CG$134*INDEX('Term Pricing'!$Q$1268:$Q$1447,MATCH('Project 3'!CG$8,'Term Pricing'!$C$1268:$C$1447,0))*$E227*$F227)+(CG$134*INDEX('Term Pricing'!$R$1268:$R$1447,MATCH('Project 3'!CG$8,'Term Pricing'!$C$1268:$C$1447,0))*$E227*(1-$F227))</f>
        <v>0</v>
      </c>
      <c r="CH227" s="212">
        <f ca="1">(CH$134*INDEX('Term Pricing'!$Q$1268:$Q$1447,MATCH('Project 3'!CH$8,'Term Pricing'!$C$1268:$C$1447,0))*$E227*$F227)+(CH$134*INDEX('Term Pricing'!$R$1268:$R$1447,MATCH('Project 3'!CH$8,'Term Pricing'!$C$1268:$C$1447,0))*$E227*(1-$F227))</f>
        <v>0</v>
      </c>
      <c r="CI227" s="212">
        <f ca="1">(CI$134*INDEX('Term Pricing'!$Q$1268:$Q$1447,MATCH('Project 3'!CI$8,'Term Pricing'!$C$1268:$C$1447,0))*$E227*$F227)+(CI$134*INDEX('Term Pricing'!$R$1268:$R$1447,MATCH('Project 3'!CI$8,'Term Pricing'!$C$1268:$C$1447,0))*$E227*(1-$F227))</f>
        <v>0</v>
      </c>
      <c r="CJ227" s="212">
        <f ca="1">(CJ$134*INDEX('Term Pricing'!$Q$1268:$Q$1447,MATCH('Project 3'!CJ$8,'Term Pricing'!$C$1268:$C$1447,0))*$E227*$F227)+(CJ$134*INDEX('Term Pricing'!$R$1268:$R$1447,MATCH('Project 3'!CJ$8,'Term Pricing'!$C$1268:$C$1447,0))*$E227*(1-$F227))</f>
        <v>0</v>
      </c>
      <c r="CK227" s="212">
        <f ca="1">(CK$134*INDEX('Term Pricing'!$Q$1268:$Q$1447,MATCH('Project 3'!CK$8,'Term Pricing'!$C$1268:$C$1447,0))*$E227*$F227)+(CK$134*INDEX('Term Pricing'!$R$1268:$R$1447,MATCH('Project 3'!CK$8,'Term Pricing'!$C$1268:$C$1447,0))*$E227*(1-$F227))</f>
        <v>0</v>
      </c>
      <c r="CL227" s="212">
        <f ca="1">(CL$134*INDEX('Term Pricing'!$Q$1268:$Q$1447,MATCH('Project 3'!CL$8,'Term Pricing'!$C$1268:$C$1447,0))*$E227*$F227)+(CL$134*INDEX('Term Pricing'!$R$1268:$R$1447,MATCH('Project 3'!CL$8,'Term Pricing'!$C$1268:$C$1447,0))*$E227*(1-$F227))</f>
        <v>0</v>
      </c>
      <c r="CM227" s="212">
        <f ca="1">(CM$134*INDEX('Term Pricing'!$Q$1268:$Q$1447,MATCH('Project 3'!CM$8,'Term Pricing'!$C$1268:$C$1447,0))*$E227*$F227)+(CM$134*INDEX('Term Pricing'!$R$1268:$R$1447,MATCH('Project 3'!CM$8,'Term Pricing'!$C$1268:$C$1447,0))*$E227*(1-$F227))</f>
        <v>0</v>
      </c>
      <c r="CN227" s="212">
        <f ca="1">(CN$134*INDEX('Term Pricing'!$Q$1268:$Q$1447,MATCH('Project 3'!CN$8,'Term Pricing'!$C$1268:$C$1447,0))*$E227*$F227)+(CN$134*INDEX('Term Pricing'!$R$1268:$R$1447,MATCH('Project 3'!CN$8,'Term Pricing'!$C$1268:$C$1447,0))*$E227*(1-$F227))</f>
        <v>0</v>
      </c>
      <c r="CO227" s="212">
        <f ca="1">(CO$134*INDEX('Term Pricing'!$Q$1268:$Q$1447,MATCH('Project 3'!CO$8,'Term Pricing'!$C$1268:$C$1447,0))*$E227*$F227)+(CO$134*INDEX('Term Pricing'!$R$1268:$R$1447,MATCH('Project 3'!CO$8,'Term Pricing'!$C$1268:$C$1447,0))*$E227*(1-$F227))</f>
        <v>0</v>
      </c>
      <c r="CP227" s="212">
        <f ca="1">(CP$134*INDEX('Term Pricing'!$Q$1268:$Q$1447,MATCH('Project 3'!CP$8,'Term Pricing'!$C$1268:$C$1447,0))*$E227*$F227)+(CP$134*INDEX('Term Pricing'!$R$1268:$R$1447,MATCH('Project 3'!CP$8,'Term Pricing'!$C$1268:$C$1447,0))*$E227*(1-$F227))</f>
        <v>0</v>
      </c>
      <c r="CQ227" s="212">
        <f ca="1">(CQ$134*INDEX('Term Pricing'!$Q$1268:$Q$1447,MATCH('Project 3'!CQ$8,'Term Pricing'!$C$1268:$C$1447,0))*$E227*$F227)+(CQ$134*INDEX('Term Pricing'!$R$1268:$R$1447,MATCH('Project 3'!CQ$8,'Term Pricing'!$C$1268:$C$1447,0))*$E227*(1-$F227))</f>
        <v>0</v>
      </c>
      <c r="CR227" s="212">
        <f ca="1">(CR$134*INDEX('Term Pricing'!$Q$1268:$Q$1447,MATCH('Project 3'!CR$8,'Term Pricing'!$C$1268:$C$1447,0))*$E227*$F227)+(CR$134*INDEX('Term Pricing'!$R$1268:$R$1447,MATCH('Project 3'!CR$8,'Term Pricing'!$C$1268:$C$1447,0))*$E227*(1-$F227))</f>
        <v>0</v>
      </c>
      <c r="CS227" s="212">
        <f ca="1">(CS$134*INDEX('Term Pricing'!$Q$1268:$Q$1447,MATCH('Project 3'!CS$8,'Term Pricing'!$C$1268:$C$1447,0))*$E227*$F227)+(CS$134*INDEX('Term Pricing'!$R$1268:$R$1447,MATCH('Project 3'!CS$8,'Term Pricing'!$C$1268:$C$1447,0))*$E227*(1-$F227))</f>
        <v>0</v>
      </c>
      <c r="CT227" s="212">
        <f ca="1">(CT$134*INDEX('Term Pricing'!$Q$1268:$Q$1447,MATCH('Project 3'!CT$8,'Term Pricing'!$C$1268:$C$1447,0))*$E227*$F227)+(CT$134*INDEX('Term Pricing'!$R$1268:$R$1447,MATCH('Project 3'!CT$8,'Term Pricing'!$C$1268:$C$1447,0))*$E227*(1-$F227))</f>
        <v>0</v>
      </c>
      <c r="CU227" s="212">
        <f ca="1">(CU$134*INDEX('Term Pricing'!$Q$1268:$Q$1447,MATCH('Project 3'!CU$8,'Term Pricing'!$C$1268:$C$1447,0))*$E227*$F227)+(CU$134*INDEX('Term Pricing'!$R$1268:$R$1447,MATCH('Project 3'!CU$8,'Term Pricing'!$C$1268:$C$1447,0))*$E227*(1-$F227))</f>
        <v>0</v>
      </c>
      <c r="CV227" s="212">
        <f ca="1">(CV$134*INDEX('Term Pricing'!$Q$1268:$Q$1447,MATCH('Project 3'!CV$8,'Term Pricing'!$C$1268:$C$1447,0))*$E227*$F227)+(CV$134*INDEX('Term Pricing'!$R$1268:$R$1447,MATCH('Project 3'!CV$8,'Term Pricing'!$C$1268:$C$1447,0))*$E227*(1-$F227))</f>
        <v>0</v>
      </c>
      <c r="CW227" s="212">
        <f ca="1">(CW$134*INDEX('Term Pricing'!$Q$1268:$Q$1447,MATCH('Project 3'!CW$8,'Term Pricing'!$C$1268:$C$1447,0))*$E227*$F227)+(CW$134*INDEX('Term Pricing'!$R$1268:$R$1447,MATCH('Project 3'!CW$8,'Term Pricing'!$C$1268:$C$1447,0))*$E227*(1-$F227))</f>
        <v>0</v>
      </c>
      <c r="CX227" s="212">
        <f ca="1">(CX$134*INDEX('Term Pricing'!$Q$1268:$Q$1447,MATCH('Project 3'!CX$8,'Term Pricing'!$C$1268:$C$1447,0))*$E227*$F227)+(CX$134*INDEX('Term Pricing'!$R$1268:$R$1447,MATCH('Project 3'!CX$8,'Term Pricing'!$C$1268:$C$1447,0))*$E227*(1-$F227))</f>
        <v>0</v>
      </c>
      <c r="CY227" s="212">
        <f ca="1">(CY$134*INDEX('Term Pricing'!$Q$1268:$Q$1447,MATCH('Project 3'!CY$8,'Term Pricing'!$C$1268:$C$1447,0))*$E227*$F227)+(CY$134*INDEX('Term Pricing'!$R$1268:$R$1447,MATCH('Project 3'!CY$8,'Term Pricing'!$C$1268:$C$1447,0))*$E227*(1-$F227))</f>
        <v>0</v>
      </c>
      <c r="CZ227" s="212">
        <f ca="1">(CZ$134*INDEX('Term Pricing'!$Q$1268:$Q$1447,MATCH('Project 3'!CZ$8,'Term Pricing'!$C$1268:$C$1447,0))*$E227*$F227)+(CZ$134*INDEX('Term Pricing'!$R$1268:$R$1447,MATCH('Project 3'!CZ$8,'Term Pricing'!$C$1268:$C$1447,0))*$E227*(1-$F227))</f>
        <v>0</v>
      </c>
      <c r="DA227" s="212">
        <f ca="1">(DA$134*INDEX('Term Pricing'!$Q$1268:$Q$1447,MATCH('Project 3'!DA$8,'Term Pricing'!$C$1268:$C$1447,0))*$E227*$F227)+(DA$134*INDEX('Term Pricing'!$R$1268:$R$1447,MATCH('Project 3'!DA$8,'Term Pricing'!$C$1268:$C$1447,0))*$E227*(1-$F227))</f>
        <v>0</v>
      </c>
      <c r="DB227" s="212">
        <f ca="1">(DB$134*INDEX('Term Pricing'!$Q$1268:$Q$1447,MATCH('Project 3'!DB$8,'Term Pricing'!$C$1268:$C$1447,0))*$E227*$F227)+(DB$134*INDEX('Term Pricing'!$R$1268:$R$1447,MATCH('Project 3'!DB$8,'Term Pricing'!$C$1268:$C$1447,0))*$E227*(1-$F227))</f>
        <v>0</v>
      </c>
    </row>
    <row r="228" spans="1:106" hidden="1" outlineLevel="1">
      <c r="A228" s="151"/>
      <c r="C228" s="34" t="s">
        <v>264</v>
      </c>
      <c r="E228" s="70">
        <f>Inputs!H156</f>
        <v>0</v>
      </c>
      <c r="F228" s="70">
        <f>Inputs!K156</f>
        <v>0</v>
      </c>
      <c r="G228" s="54" t="s">
        <v>83</v>
      </c>
      <c r="H228" s="279">
        <f ca="1">IFERROR(SUM($J228:$DB228)/(SUM($J$134:$DB$134)*E228),0)</f>
        <v>0</v>
      </c>
      <c r="I228" s="29"/>
      <c r="J228" s="212">
        <f ca="1">(J$134*INDEX('Term Pricing'!$Q$1453:$Q$1632,MATCH('Project 3'!J$8,'Term Pricing'!$C$1453:$C$1632,0))*$E228*$F228)+(J$134*INDEX('Term Pricing'!$R$1453:$R$1632,MATCH('Project 3'!J$8,'Term Pricing'!$C$1453:$C$1632,0))*$E228*(1-$F228))</f>
        <v>0</v>
      </c>
      <c r="K228" s="212">
        <f ca="1">(K$134*INDEX('Term Pricing'!$Q$1453:$Q$1632,MATCH('Project 3'!K$8,'Term Pricing'!$C$1453:$C$1632,0))*$E228*$F228)+(K$134*INDEX('Term Pricing'!$R$1453:$R$1632,MATCH('Project 3'!K$8,'Term Pricing'!$C$1453:$C$1632,0))*$E228*(1-$F228))</f>
        <v>0</v>
      </c>
      <c r="L228" s="212">
        <f ca="1">(L$134*INDEX('Term Pricing'!$Q$1453:$Q$1632,MATCH('Project 3'!L$8,'Term Pricing'!$C$1453:$C$1632,0))*$E228*$F228)+(L$134*INDEX('Term Pricing'!$R$1453:$R$1632,MATCH('Project 3'!L$8,'Term Pricing'!$C$1453:$C$1632,0))*$E228*(1-$F228))</f>
        <v>0</v>
      </c>
      <c r="M228" s="212">
        <f ca="1">(M$134*INDEX('Term Pricing'!$Q$1453:$Q$1632,MATCH('Project 3'!M$8,'Term Pricing'!$C$1453:$C$1632,0))*$E228*$F228)+(M$134*INDEX('Term Pricing'!$R$1453:$R$1632,MATCH('Project 3'!M$8,'Term Pricing'!$C$1453:$C$1632,0))*$E228*(1-$F228))</f>
        <v>0</v>
      </c>
      <c r="N228" s="212">
        <f ca="1">(N$134*INDEX('Term Pricing'!$Q$1453:$Q$1632,MATCH('Project 3'!N$8,'Term Pricing'!$C$1453:$C$1632,0))*$E228*$F228)+(N$134*INDEX('Term Pricing'!$R$1453:$R$1632,MATCH('Project 3'!N$8,'Term Pricing'!$C$1453:$C$1632,0))*$E228*(1-$F228))</f>
        <v>0</v>
      </c>
      <c r="O228" s="212">
        <f ca="1">(O$134*INDEX('Term Pricing'!$Q$1453:$Q$1632,MATCH('Project 3'!O$8,'Term Pricing'!$C$1453:$C$1632,0))*$E228*$F228)+(O$134*INDEX('Term Pricing'!$R$1453:$R$1632,MATCH('Project 3'!O$8,'Term Pricing'!$C$1453:$C$1632,0))*$E228*(1-$F228))</f>
        <v>0</v>
      </c>
      <c r="P228" s="212">
        <f ca="1">(P$134*INDEX('Term Pricing'!$Q$1453:$Q$1632,MATCH('Project 3'!P$8,'Term Pricing'!$C$1453:$C$1632,0))*$E228*$F228)+(P$134*INDEX('Term Pricing'!$R$1453:$R$1632,MATCH('Project 3'!P$8,'Term Pricing'!$C$1453:$C$1632,0))*$E228*(1-$F228))</f>
        <v>0</v>
      </c>
      <c r="Q228" s="212">
        <f ca="1">(Q$134*INDEX('Term Pricing'!$Q$1453:$Q$1632,MATCH('Project 3'!Q$8,'Term Pricing'!$C$1453:$C$1632,0))*$E228*$F228)+(Q$134*INDEX('Term Pricing'!$R$1453:$R$1632,MATCH('Project 3'!Q$8,'Term Pricing'!$C$1453:$C$1632,0))*$E228*(1-$F228))</f>
        <v>0</v>
      </c>
      <c r="R228" s="212">
        <f ca="1">(R$134*INDEX('Term Pricing'!$Q$1453:$Q$1632,MATCH('Project 3'!R$8,'Term Pricing'!$C$1453:$C$1632,0))*$E228*$F228)+(R$134*INDEX('Term Pricing'!$R$1453:$R$1632,MATCH('Project 3'!R$8,'Term Pricing'!$C$1453:$C$1632,0))*$E228*(1-$F228))</f>
        <v>0</v>
      </c>
      <c r="S228" s="212">
        <f ca="1">(S$134*INDEX('Term Pricing'!$Q$1453:$Q$1632,MATCH('Project 3'!S$8,'Term Pricing'!$C$1453:$C$1632,0))*$E228*$F228)+(S$134*INDEX('Term Pricing'!$R$1453:$R$1632,MATCH('Project 3'!S$8,'Term Pricing'!$C$1453:$C$1632,0))*$E228*(1-$F228))</f>
        <v>0</v>
      </c>
      <c r="T228" s="212">
        <f ca="1">(T$134*INDEX('Term Pricing'!$Q$1453:$Q$1632,MATCH('Project 3'!T$8,'Term Pricing'!$C$1453:$C$1632,0))*$E228*$F228)+(T$134*INDEX('Term Pricing'!$R$1453:$R$1632,MATCH('Project 3'!T$8,'Term Pricing'!$C$1453:$C$1632,0))*$E228*(1-$F228))</f>
        <v>0</v>
      </c>
      <c r="U228" s="212">
        <f ca="1">(U$134*INDEX('Term Pricing'!$Q$1453:$Q$1632,MATCH('Project 3'!U$8,'Term Pricing'!$C$1453:$C$1632,0))*$E228*$F228)+(U$134*INDEX('Term Pricing'!$R$1453:$R$1632,MATCH('Project 3'!U$8,'Term Pricing'!$C$1453:$C$1632,0))*$E228*(1-$F228))</f>
        <v>0</v>
      </c>
      <c r="V228" s="212">
        <f ca="1">(V$134*INDEX('Term Pricing'!$Q$1453:$Q$1632,MATCH('Project 3'!V$8,'Term Pricing'!$C$1453:$C$1632,0))*$E228*$F228)+(V$134*INDEX('Term Pricing'!$R$1453:$R$1632,MATCH('Project 3'!V$8,'Term Pricing'!$C$1453:$C$1632,0))*$E228*(1-$F228))</f>
        <v>0</v>
      </c>
      <c r="W228" s="212">
        <f ca="1">(W$134*INDEX('Term Pricing'!$Q$1453:$Q$1632,MATCH('Project 3'!W$8,'Term Pricing'!$C$1453:$C$1632,0))*$E228*$F228)+(W$134*INDEX('Term Pricing'!$R$1453:$R$1632,MATCH('Project 3'!W$8,'Term Pricing'!$C$1453:$C$1632,0))*$E228*(1-$F228))</f>
        <v>0</v>
      </c>
      <c r="X228" s="212">
        <f ca="1">(X$134*INDEX('Term Pricing'!$Q$1453:$Q$1632,MATCH('Project 3'!X$8,'Term Pricing'!$C$1453:$C$1632,0))*$E228*$F228)+(X$134*INDEX('Term Pricing'!$R$1453:$R$1632,MATCH('Project 3'!X$8,'Term Pricing'!$C$1453:$C$1632,0))*$E228*(1-$F228))</f>
        <v>0</v>
      </c>
      <c r="Y228" s="212">
        <f ca="1">(Y$134*INDEX('Term Pricing'!$Q$1453:$Q$1632,MATCH('Project 3'!Y$8,'Term Pricing'!$C$1453:$C$1632,0))*$E228*$F228)+(Y$134*INDEX('Term Pricing'!$R$1453:$R$1632,MATCH('Project 3'!Y$8,'Term Pricing'!$C$1453:$C$1632,0))*$E228*(1-$F228))</f>
        <v>0</v>
      </c>
      <c r="Z228" s="212">
        <f ca="1">(Z$134*INDEX('Term Pricing'!$Q$1453:$Q$1632,MATCH('Project 3'!Z$8,'Term Pricing'!$C$1453:$C$1632,0))*$E228*$F228)+(Z$134*INDEX('Term Pricing'!$R$1453:$R$1632,MATCH('Project 3'!Z$8,'Term Pricing'!$C$1453:$C$1632,0))*$E228*(1-$F228))</f>
        <v>0</v>
      </c>
      <c r="AA228" s="212">
        <f ca="1">(AA$134*INDEX('Term Pricing'!$Q$1453:$Q$1632,MATCH('Project 3'!AA$8,'Term Pricing'!$C$1453:$C$1632,0))*$E228*$F228)+(AA$134*INDEX('Term Pricing'!$R$1453:$R$1632,MATCH('Project 3'!AA$8,'Term Pricing'!$C$1453:$C$1632,0))*$E228*(1-$F228))</f>
        <v>0</v>
      </c>
      <c r="AB228" s="212">
        <f ca="1">(AB$134*INDEX('Term Pricing'!$Q$1453:$Q$1632,MATCH('Project 3'!AB$8,'Term Pricing'!$C$1453:$C$1632,0))*$E228*$F228)+(AB$134*INDEX('Term Pricing'!$R$1453:$R$1632,MATCH('Project 3'!AB$8,'Term Pricing'!$C$1453:$C$1632,0))*$E228*(1-$F228))</f>
        <v>0</v>
      </c>
      <c r="AC228" s="212">
        <f ca="1">(AC$134*INDEX('Term Pricing'!$Q$1453:$Q$1632,MATCH('Project 3'!AC$8,'Term Pricing'!$C$1453:$C$1632,0))*$E228*$F228)+(AC$134*INDEX('Term Pricing'!$R$1453:$R$1632,MATCH('Project 3'!AC$8,'Term Pricing'!$C$1453:$C$1632,0))*$E228*(1-$F228))</f>
        <v>0</v>
      </c>
      <c r="AD228" s="212">
        <f ca="1">(AD$134*INDEX('Term Pricing'!$Q$1453:$Q$1632,MATCH('Project 3'!AD$8,'Term Pricing'!$C$1453:$C$1632,0))*$E228*$F228)+(AD$134*INDEX('Term Pricing'!$R$1453:$R$1632,MATCH('Project 3'!AD$8,'Term Pricing'!$C$1453:$C$1632,0))*$E228*(1-$F228))</f>
        <v>0</v>
      </c>
      <c r="AE228" s="212">
        <f ca="1">(AE$134*INDEX('Term Pricing'!$Q$1453:$Q$1632,MATCH('Project 3'!AE$8,'Term Pricing'!$C$1453:$C$1632,0))*$E228*$F228)+(AE$134*INDEX('Term Pricing'!$R$1453:$R$1632,MATCH('Project 3'!AE$8,'Term Pricing'!$C$1453:$C$1632,0))*$E228*(1-$F228))</f>
        <v>0</v>
      </c>
      <c r="AF228" s="212">
        <f ca="1">(AF$134*INDEX('Term Pricing'!$Q$1453:$Q$1632,MATCH('Project 3'!AF$8,'Term Pricing'!$C$1453:$C$1632,0))*$E228*$F228)+(AF$134*INDEX('Term Pricing'!$R$1453:$R$1632,MATCH('Project 3'!AF$8,'Term Pricing'!$C$1453:$C$1632,0))*$E228*(1-$F228))</f>
        <v>0</v>
      </c>
      <c r="AG228" s="212">
        <f ca="1">(AG$134*INDEX('Term Pricing'!$Q$1453:$Q$1632,MATCH('Project 3'!AG$8,'Term Pricing'!$C$1453:$C$1632,0))*$E228*$F228)+(AG$134*INDEX('Term Pricing'!$R$1453:$R$1632,MATCH('Project 3'!AG$8,'Term Pricing'!$C$1453:$C$1632,0))*$E228*(1-$F228))</f>
        <v>0</v>
      </c>
      <c r="AH228" s="212">
        <f ca="1">(AH$134*INDEX('Term Pricing'!$Q$1453:$Q$1632,MATCH('Project 3'!AH$8,'Term Pricing'!$C$1453:$C$1632,0))*$E228*$F228)+(AH$134*INDEX('Term Pricing'!$R$1453:$R$1632,MATCH('Project 3'!AH$8,'Term Pricing'!$C$1453:$C$1632,0))*$E228*(1-$F228))</f>
        <v>0</v>
      </c>
      <c r="AI228" s="212">
        <f ca="1">(AI$134*INDEX('Term Pricing'!$Q$1453:$Q$1632,MATCH('Project 3'!AI$8,'Term Pricing'!$C$1453:$C$1632,0))*$E228*$F228)+(AI$134*INDEX('Term Pricing'!$R$1453:$R$1632,MATCH('Project 3'!AI$8,'Term Pricing'!$C$1453:$C$1632,0))*$E228*(1-$F228))</f>
        <v>0</v>
      </c>
      <c r="AJ228" s="212">
        <f ca="1">(AJ$134*INDEX('Term Pricing'!$Q$1453:$Q$1632,MATCH('Project 3'!AJ$8,'Term Pricing'!$C$1453:$C$1632,0))*$E228*$F228)+(AJ$134*INDEX('Term Pricing'!$R$1453:$R$1632,MATCH('Project 3'!AJ$8,'Term Pricing'!$C$1453:$C$1632,0))*$E228*(1-$F228))</f>
        <v>0</v>
      </c>
      <c r="AK228" s="212">
        <f ca="1">(AK$134*INDEX('Term Pricing'!$Q$1453:$Q$1632,MATCH('Project 3'!AK$8,'Term Pricing'!$C$1453:$C$1632,0))*$E228*$F228)+(AK$134*INDEX('Term Pricing'!$R$1453:$R$1632,MATCH('Project 3'!AK$8,'Term Pricing'!$C$1453:$C$1632,0))*$E228*(1-$F228))</f>
        <v>0</v>
      </c>
      <c r="AL228" s="212">
        <f ca="1">(AL$134*INDEX('Term Pricing'!$Q$1453:$Q$1632,MATCH('Project 3'!AL$8,'Term Pricing'!$C$1453:$C$1632,0))*$E228*$F228)+(AL$134*INDEX('Term Pricing'!$R$1453:$R$1632,MATCH('Project 3'!AL$8,'Term Pricing'!$C$1453:$C$1632,0))*$E228*(1-$F228))</f>
        <v>0</v>
      </c>
      <c r="AM228" s="212">
        <f ca="1">(AM$134*INDEX('Term Pricing'!$Q$1453:$Q$1632,MATCH('Project 3'!AM$8,'Term Pricing'!$C$1453:$C$1632,0))*$E228*$F228)+(AM$134*INDEX('Term Pricing'!$R$1453:$R$1632,MATCH('Project 3'!AM$8,'Term Pricing'!$C$1453:$C$1632,0))*$E228*(1-$F228))</f>
        <v>0</v>
      </c>
      <c r="AN228" s="212">
        <f ca="1">(AN$134*INDEX('Term Pricing'!$Q$1453:$Q$1632,MATCH('Project 3'!AN$8,'Term Pricing'!$C$1453:$C$1632,0))*$E228*$F228)+(AN$134*INDEX('Term Pricing'!$R$1453:$R$1632,MATCH('Project 3'!AN$8,'Term Pricing'!$C$1453:$C$1632,0))*$E228*(1-$F228))</f>
        <v>0</v>
      </c>
      <c r="AO228" s="212">
        <f ca="1">(AO$134*INDEX('Term Pricing'!$Q$1453:$Q$1632,MATCH('Project 3'!AO$8,'Term Pricing'!$C$1453:$C$1632,0))*$E228*$F228)+(AO$134*INDEX('Term Pricing'!$R$1453:$R$1632,MATCH('Project 3'!AO$8,'Term Pricing'!$C$1453:$C$1632,0))*$E228*(1-$F228))</f>
        <v>0</v>
      </c>
      <c r="AP228" s="212">
        <f ca="1">(AP$134*INDEX('Term Pricing'!$Q$1453:$Q$1632,MATCH('Project 3'!AP$8,'Term Pricing'!$C$1453:$C$1632,0))*$E228*$F228)+(AP$134*INDEX('Term Pricing'!$R$1453:$R$1632,MATCH('Project 3'!AP$8,'Term Pricing'!$C$1453:$C$1632,0))*$E228*(1-$F228))</f>
        <v>0</v>
      </c>
      <c r="AQ228" s="212">
        <f ca="1">(AQ$134*INDEX('Term Pricing'!$Q$1453:$Q$1632,MATCH('Project 3'!AQ$8,'Term Pricing'!$C$1453:$C$1632,0))*$E228*$F228)+(AQ$134*INDEX('Term Pricing'!$R$1453:$R$1632,MATCH('Project 3'!AQ$8,'Term Pricing'!$C$1453:$C$1632,0))*$E228*(1-$F228))</f>
        <v>0</v>
      </c>
      <c r="AR228" s="212">
        <f ca="1">(AR$134*INDEX('Term Pricing'!$Q$1453:$Q$1632,MATCH('Project 3'!AR$8,'Term Pricing'!$C$1453:$C$1632,0))*$E228*$F228)+(AR$134*INDEX('Term Pricing'!$R$1453:$R$1632,MATCH('Project 3'!AR$8,'Term Pricing'!$C$1453:$C$1632,0))*$E228*(1-$F228))</f>
        <v>0</v>
      </c>
      <c r="AS228" s="212">
        <f ca="1">(AS$134*INDEX('Term Pricing'!$Q$1453:$Q$1632,MATCH('Project 3'!AS$8,'Term Pricing'!$C$1453:$C$1632,0))*$E228*$F228)+(AS$134*INDEX('Term Pricing'!$R$1453:$R$1632,MATCH('Project 3'!AS$8,'Term Pricing'!$C$1453:$C$1632,0))*$E228*(1-$F228))</f>
        <v>0</v>
      </c>
      <c r="AT228" s="212">
        <f ca="1">(AT$134*INDEX('Term Pricing'!$Q$1453:$Q$1632,MATCH('Project 3'!AT$8,'Term Pricing'!$C$1453:$C$1632,0))*$E228*$F228)+(AT$134*INDEX('Term Pricing'!$R$1453:$R$1632,MATCH('Project 3'!AT$8,'Term Pricing'!$C$1453:$C$1632,0))*$E228*(1-$F228))</f>
        <v>0</v>
      </c>
      <c r="AU228" s="212">
        <f ca="1">(AU$134*INDEX('Term Pricing'!$Q$1453:$Q$1632,MATCH('Project 3'!AU$8,'Term Pricing'!$C$1453:$C$1632,0))*$E228*$F228)+(AU$134*INDEX('Term Pricing'!$R$1453:$R$1632,MATCH('Project 3'!AU$8,'Term Pricing'!$C$1453:$C$1632,0))*$E228*(1-$F228))</f>
        <v>0</v>
      </c>
      <c r="AV228" s="212">
        <f ca="1">(AV$134*INDEX('Term Pricing'!$Q$1453:$Q$1632,MATCH('Project 3'!AV$8,'Term Pricing'!$C$1453:$C$1632,0))*$E228*$F228)+(AV$134*INDEX('Term Pricing'!$R$1453:$R$1632,MATCH('Project 3'!AV$8,'Term Pricing'!$C$1453:$C$1632,0))*$E228*(1-$F228))</f>
        <v>0</v>
      </c>
      <c r="AW228" s="212">
        <f ca="1">(AW$134*INDEX('Term Pricing'!$Q$1453:$Q$1632,MATCH('Project 3'!AW$8,'Term Pricing'!$C$1453:$C$1632,0))*$E228*$F228)+(AW$134*INDEX('Term Pricing'!$R$1453:$R$1632,MATCH('Project 3'!AW$8,'Term Pricing'!$C$1453:$C$1632,0))*$E228*(1-$F228))</f>
        <v>0</v>
      </c>
      <c r="AX228" s="212">
        <f ca="1">(AX$134*INDEX('Term Pricing'!$Q$1453:$Q$1632,MATCH('Project 3'!AX$8,'Term Pricing'!$C$1453:$C$1632,0))*$E228*$F228)+(AX$134*INDEX('Term Pricing'!$R$1453:$R$1632,MATCH('Project 3'!AX$8,'Term Pricing'!$C$1453:$C$1632,0))*$E228*(1-$F228))</f>
        <v>0</v>
      </c>
      <c r="AY228" s="212">
        <f ca="1">(AY$134*INDEX('Term Pricing'!$Q$1453:$Q$1632,MATCH('Project 3'!AY$8,'Term Pricing'!$C$1453:$C$1632,0))*$E228*$F228)+(AY$134*INDEX('Term Pricing'!$R$1453:$R$1632,MATCH('Project 3'!AY$8,'Term Pricing'!$C$1453:$C$1632,0))*$E228*(1-$F228))</f>
        <v>0</v>
      </c>
      <c r="AZ228" s="212">
        <f ca="1">(AZ$134*INDEX('Term Pricing'!$Q$1453:$Q$1632,MATCH('Project 3'!AZ$8,'Term Pricing'!$C$1453:$C$1632,0))*$E228*$F228)+(AZ$134*INDEX('Term Pricing'!$R$1453:$R$1632,MATCH('Project 3'!AZ$8,'Term Pricing'!$C$1453:$C$1632,0))*$E228*(1-$F228))</f>
        <v>0</v>
      </c>
      <c r="BA228" s="212">
        <f ca="1">(BA$134*INDEX('Term Pricing'!$Q$1453:$Q$1632,MATCH('Project 3'!BA$8,'Term Pricing'!$C$1453:$C$1632,0))*$E228*$F228)+(BA$134*INDEX('Term Pricing'!$R$1453:$R$1632,MATCH('Project 3'!BA$8,'Term Pricing'!$C$1453:$C$1632,0))*$E228*(1-$F228))</f>
        <v>0</v>
      </c>
      <c r="BB228" s="212">
        <f ca="1">(BB$134*INDEX('Term Pricing'!$Q$1453:$Q$1632,MATCH('Project 3'!BB$8,'Term Pricing'!$C$1453:$C$1632,0))*$E228*$F228)+(BB$134*INDEX('Term Pricing'!$R$1453:$R$1632,MATCH('Project 3'!BB$8,'Term Pricing'!$C$1453:$C$1632,0))*$E228*(1-$F228))</f>
        <v>0</v>
      </c>
      <c r="BC228" s="212">
        <f ca="1">(BC$134*INDEX('Term Pricing'!$Q$1453:$Q$1632,MATCH('Project 3'!BC$8,'Term Pricing'!$C$1453:$C$1632,0))*$E228*$F228)+(BC$134*INDEX('Term Pricing'!$R$1453:$R$1632,MATCH('Project 3'!BC$8,'Term Pricing'!$C$1453:$C$1632,0))*$E228*(1-$F228))</f>
        <v>0</v>
      </c>
      <c r="BD228" s="212">
        <f ca="1">(BD$134*INDEX('Term Pricing'!$Q$1453:$Q$1632,MATCH('Project 3'!BD$8,'Term Pricing'!$C$1453:$C$1632,0))*$E228*$F228)+(BD$134*INDEX('Term Pricing'!$R$1453:$R$1632,MATCH('Project 3'!BD$8,'Term Pricing'!$C$1453:$C$1632,0))*$E228*(1-$F228))</f>
        <v>0</v>
      </c>
      <c r="BE228" s="212">
        <f ca="1">(BE$134*INDEX('Term Pricing'!$Q$1453:$Q$1632,MATCH('Project 3'!BE$8,'Term Pricing'!$C$1453:$C$1632,0))*$E228*$F228)+(BE$134*INDEX('Term Pricing'!$R$1453:$R$1632,MATCH('Project 3'!BE$8,'Term Pricing'!$C$1453:$C$1632,0))*$E228*(1-$F228))</f>
        <v>0</v>
      </c>
      <c r="BF228" s="212">
        <f ca="1">(BF$134*INDEX('Term Pricing'!$Q$1453:$Q$1632,MATCH('Project 3'!BF$8,'Term Pricing'!$C$1453:$C$1632,0))*$E228*$F228)+(BF$134*INDEX('Term Pricing'!$R$1453:$R$1632,MATCH('Project 3'!BF$8,'Term Pricing'!$C$1453:$C$1632,0))*$E228*(1-$F228))</f>
        <v>0</v>
      </c>
      <c r="BG228" s="212">
        <f ca="1">(BG$134*INDEX('Term Pricing'!$Q$1453:$Q$1632,MATCH('Project 3'!BG$8,'Term Pricing'!$C$1453:$C$1632,0))*$E228*$F228)+(BG$134*INDEX('Term Pricing'!$R$1453:$R$1632,MATCH('Project 3'!BG$8,'Term Pricing'!$C$1453:$C$1632,0))*$E228*(1-$F228))</f>
        <v>0</v>
      </c>
      <c r="BH228" s="212">
        <f ca="1">(BH$134*INDEX('Term Pricing'!$Q$1453:$Q$1632,MATCH('Project 3'!BH$8,'Term Pricing'!$C$1453:$C$1632,0))*$E228*$F228)+(BH$134*INDEX('Term Pricing'!$R$1453:$R$1632,MATCH('Project 3'!BH$8,'Term Pricing'!$C$1453:$C$1632,0))*$E228*(1-$F228))</f>
        <v>0</v>
      </c>
      <c r="BI228" s="212">
        <f ca="1">(BI$134*INDEX('Term Pricing'!$Q$1453:$Q$1632,MATCH('Project 3'!BI$8,'Term Pricing'!$C$1453:$C$1632,0))*$E228*$F228)+(BI$134*INDEX('Term Pricing'!$R$1453:$R$1632,MATCH('Project 3'!BI$8,'Term Pricing'!$C$1453:$C$1632,0))*$E228*(1-$F228))</f>
        <v>0</v>
      </c>
      <c r="BJ228" s="212">
        <f ca="1">(BJ$134*INDEX('Term Pricing'!$Q$1453:$Q$1632,MATCH('Project 3'!BJ$8,'Term Pricing'!$C$1453:$C$1632,0))*$E228*$F228)+(BJ$134*INDEX('Term Pricing'!$R$1453:$R$1632,MATCH('Project 3'!BJ$8,'Term Pricing'!$C$1453:$C$1632,0))*$E228*(1-$F228))</f>
        <v>0</v>
      </c>
      <c r="BK228" s="212">
        <f ca="1">(BK$134*INDEX('Term Pricing'!$Q$1453:$Q$1632,MATCH('Project 3'!BK$8,'Term Pricing'!$C$1453:$C$1632,0))*$E228*$F228)+(BK$134*INDEX('Term Pricing'!$R$1453:$R$1632,MATCH('Project 3'!BK$8,'Term Pricing'!$C$1453:$C$1632,0))*$E228*(1-$F228))</f>
        <v>0</v>
      </c>
      <c r="BL228" s="212">
        <f ca="1">(BL$134*INDEX('Term Pricing'!$Q$1453:$Q$1632,MATCH('Project 3'!BL$8,'Term Pricing'!$C$1453:$C$1632,0))*$E228*$F228)+(BL$134*INDEX('Term Pricing'!$R$1453:$R$1632,MATCH('Project 3'!BL$8,'Term Pricing'!$C$1453:$C$1632,0))*$E228*(1-$F228))</f>
        <v>0</v>
      </c>
      <c r="BM228" s="212">
        <f ca="1">(BM$134*INDEX('Term Pricing'!$Q$1453:$Q$1632,MATCH('Project 3'!BM$8,'Term Pricing'!$C$1453:$C$1632,0))*$E228*$F228)+(BM$134*INDEX('Term Pricing'!$R$1453:$R$1632,MATCH('Project 3'!BM$8,'Term Pricing'!$C$1453:$C$1632,0))*$E228*(1-$F228))</f>
        <v>0</v>
      </c>
      <c r="BN228" s="212">
        <f ca="1">(BN$134*INDEX('Term Pricing'!$Q$1453:$Q$1632,MATCH('Project 3'!BN$8,'Term Pricing'!$C$1453:$C$1632,0))*$E228*$F228)+(BN$134*INDEX('Term Pricing'!$R$1453:$R$1632,MATCH('Project 3'!BN$8,'Term Pricing'!$C$1453:$C$1632,0))*$E228*(1-$F228))</f>
        <v>0</v>
      </c>
      <c r="BO228" s="212">
        <f ca="1">(BO$134*INDEX('Term Pricing'!$Q$1453:$Q$1632,MATCH('Project 3'!BO$8,'Term Pricing'!$C$1453:$C$1632,0))*$E228*$F228)+(BO$134*INDEX('Term Pricing'!$R$1453:$R$1632,MATCH('Project 3'!BO$8,'Term Pricing'!$C$1453:$C$1632,0))*$E228*(1-$F228))</f>
        <v>0</v>
      </c>
      <c r="BP228" s="212">
        <f ca="1">(BP$134*INDEX('Term Pricing'!$Q$1453:$Q$1632,MATCH('Project 3'!BP$8,'Term Pricing'!$C$1453:$C$1632,0))*$E228*$F228)+(BP$134*INDEX('Term Pricing'!$R$1453:$R$1632,MATCH('Project 3'!BP$8,'Term Pricing'!$C$1453:$C$1632,0))*$E228*(1-$F228))</f>
        <v>0</v>
      </c>
      <c r="BQ228" s="212">
        <f ca="1">(BQ$134*INDEX('Term Pricing'!$Q$1453:$Q$1632,MATCH('Project 3'!BQ$8,'Term Pricing'!$C$1453:$C$1632,0))*$E228*$F228)+(BQ$134*INDEX('Term Pricing'!$R$1453:$R$1632,MATCH('Project 3'!BQ$8,'Term Pricing'!$C$1453:$C$1632,0))*$E228*(1-$F228))</f>
        <v>0</v>
      </c>
      <c r="BR228" s="212">
        <f ca="1">(BR$134*INDEX('Term Pricing'!$Q$1453:$Q$1632,MATCH('Project 3'!BR$8,'Term Pricing'!$C$1453:$C$1632,0))*$E228*$F228)+(BR$134*INDEX('Term Pricing'!$R$1453:$R$1632,MATCH('Project 3'!BR$8,'Term Pricing'!$C$1453:$C$1632,0))*$E228*(1-$F228))</f>
        <v>0</v>
      </c>
      <c r="BS228" s="212">
        <f ca="1">(BS$134*INDEX('Term Pricing'!$Q$1453:$Q$1632,MATCH('Project 3'!BS$8,'Term Pricing'!$C$1453:$C$1632,0))*$E228*$F228)+(BS$134*INDEX('Term Pricing'!$R$1453:$R$1632,MATCH('Project 3'!BS$8,'Term Pricing'!$C$1453:$C$1632,0))*$E228*(1-$F228))</f>
        <v>0</v>
      </c>
      <c r="BT228" s="212">
        <f ca="1">(BT$134*INDEX('Term Pricing'!$Q$1453:$Q$1632,MATCH('Project 3'!BT$8,'Term Pricing'!$C$1453:$C$1632,0))*$E228*$F228)+(BT$134*INDEX('Term Pricing'!$R$1453:$R$1632,MATCH('Project 3'!BT$8,'Term Pricing'!$C$1453:$C$1632,0))*$E228*(1-$F228))</f>
        <v>0</v>
      </c>
      <c r="BU228" s="212">
        <f ca="1">(BU$134*INDEX('Term Pricing'!$Q$1453:$Q$1632,MATCH('Project 3'!BU$8,'Term Pricing'!$C$1453:$C$1632,0))*$E228*$F228)+(BU$134*INDEX('Term Pricing'!$R$1453:$R$1632,MATCH('Project 3'!BU$8,'Term Pricing'!$C$1453:$C$1632,0))*$E228*(1-$F228))</f>
        <v>0</v>
      </c>
      <c r="BV228" s="212">
        <f ca="1">(BV$134*INDEX('Term Pricing'!$Q$1453:$Q$1632,MATCH('Project 3'!BV$8,'Term Pricing'!$C$1453:$C$1632,0))*$E228*$F228)+(BV$134*INDEX('Term Pricing'!$R$1453:$R$1632,MATCH('Project 3'!BV$8,'Term Pricing'!$C$1453:$C$1632,0))*$E228*(1-$F228))</f>
        <v>0</v>
      </c>
      <c r="BW228" s="212">
        <f ca="1">(BW$134*INDEX('Term Pricing'!$Q$1453:$Q$1632,MATCH('Project 3'!BW$8,'Term Pricing'!$C$1453:$C$1632,0))*$E228*$F228)+(BW$134*INDEX('Term Pricing'!$R$1453:$R$1632,MATCH('Project 3'!BW$8,'Term Pricing'!$C$1453:$C$1632,0))*$E228*(1-$F228))</f>
        <v>0</v>
      </c>
      <c r="BX228" s="212">
        <f ca="1">(BX$134*INDEX('Term Pricing'!$Q$1453:$Q$1632,MATCH('Project 3'!BX$8,'Term Pricing'!$C$1453:$C$1632,0))*$E228*$F228)+(BX$134*INDEX('Term Pricing'!$R$1453:$R$1632,MATCH('Project 3'!BX$8,'Term Pricing'!$C$1453:$C$1632,0))*$E228*(1-$F228))</f>
        <v>0</v>
      </c>
      <c r="BY228" s="212">
        <f ca="1">(BY$134*INDEX('Term Pricing'!$Q$1453:$Q$1632,MATCH('Project 3'!BY$8,'Term Pricing'!$C$1453:$C$1632,0))*$E228*$F228)+(BY$134*INDEX('Term Pricing'!$R$1453:$R$1632,MATCH('Project 3'!BY$8,'Term Pricing'!$C$1453:$C$1632,0))*$E228*(1-$F228))</f>
        <v>0</v>
      </c>
      <c r="BZ228" s="212">
        <f ca="1">(BZ$134*INDEX('Term Pricing'!$Q$1453:$Q$1632,MATCH('Project 3'!BZ$8,'Term Pricing'!$C$1453:$C$1632,0))*$E228*$F228)+(BZ$134*INDEX('Term Pricing'!$R$1453:$R$1632,MATCH('Project 3'!BZ$8,'Term Pricing'!$C$1453:$C$1632,0))*$E228*(1-$F228))</f>
        <v>0</v>
      </c>
      <c r="CA228" s="212">
        <f ca="1">(CA$134*INDEX('Term Pricing'!$Q$1453:$Q$1632,MATCH('Project 3'!CA$8,'Term Pricing'!$C$1453:$C$1632,0))*$E228*$F228)+(CA$134*INDEX('Term Pricing'!$R$1453:$R$1632,MATCH('Project 3'!CA$8,'Term Pricing'!$C$1453:$C$1632,0))*$E228*(1-$F228))</f>
        <v>0</v>
      </c>
      <c r="CB228" s="212">
        <f ca="1">(CB$134*INDEX('Term Pricing'!$Q$1453:$Q$1632,MATCH('Project 3'!CB$8,'Term Pricing'!$C$1453:$C$1632,0))*$E228*$F228)+(CB$134*INDEX('Term Pricing'!$R$1453:$R$1632,MATCH('Project 3'!CB$8,'Term Pricing'!$C$1453:$C$1632,0))*$E228*(1-$F228))</f>
        <v>0</v>
      </c>
      <c r="CC228" s="212">
        <f ca="1">(CC$134*INDEX('Term Pricing'!$Q$1453:$Q$1632,MATCH('Project 3'!CC$8,'Term Pricing'!$C$1453:$C$1632,0))*$E228*$F228)+(CC$134*INDEX('Term Pricing'!$R$1453:$R$1632,MATCH('Project 3'!CC$8,'Term Pricing'!$C$1453:$C$1632,0))*$E228*(1-$F228))</f>
        <v>0</v>
      </c>
      <c r="CD228" s="212">
        <f ca="1">(CD$134*INDEX('Term Pricing'!$Q$1453:$Q$1632,MATCH('Project 3'!CD$8,'Term Pricing'!$C$1453:$C$1632,0))*$E228*$F228)+(CD$134*INDEX('Term Pricing'!$R$1453:$R$1632,MATCH('Project 3'!CD$8,'Term Pricing'!$C$1453:$C$1632,0))*$E228*(1-$F228))</f>
        <v>0</v>
      </c>
      <c r="CE228" s="212">
        <f ca="1">(CE$134*INDEX('Term Pricing'!$Q$1453:$Q$1632,MATCH('Project 3'!CE$8,'Term Pricing'!$C$1453:$C$1632,0))*$E228*$F228)+(CE$134*INDEX('Term Pricing'!$R$1453:$R$1632,MATCH('Project 3'!CE$8,'Term Pricing'!$C$1453:$C$1632,0))*$E228*(1-$F228))</f>
        <v>0</v>
      </c>
      <c r="CF228" s="212">
        <f ca="1">(CF$134*INDEX('Term Pricing'!$Q$1453:$Q$1632,MATCH('Project 3'!CF$8,'Term Pricing'!$C$1453:$C$1632,0))*$E228*$F228)+(CF$134*INDEX('Term Pricing'!$R$1453:$R$1632,MATCH('Project 3'!CF$8,'Term Pricing'!$C$1453:$C$1632,0))*$E228*(1-$F228))</f>
        <v>0</v>
      </c>
      <c r="CG228" s="212">
        <f ca="1">(CG$134*INDEX('Term Pricing'!$Q$1453:$Q$1632,MATCH('Project 3'!CG$8,'Term Pricing'!$C$1453:$C$1632,0))*$E228*$F228)+(CG$134*INDEX('Term Pricing'!$R$1453:$R$1632,MATCH('Project 3'!CG$8,'Term Pricing'!$C$1453:$C$1632,0))*$E228*(1-$F228))</f>
        <v>0</v>
      </c>
      <c r="CH228" s="212">
        <f ca="1">(CH$134*INDEX('Term Pricing'!$Q$1453:$Q$1632,MATCH('Project 3'!CH$8,'Term Pricing'!$C$1453:$C$1632,0))*$E228*$F228)+(CH$134*INDEX('Term Pricing'!$R$1453:$R$1632,MATCH('Project 3'!CH$8,'Term Pricing'!$C$1453:$C$1632,0))*$E228*(1-$F228))</f>
        <v>0</v>
      </c>
      <c r="CI228" s="212">
        <f ca="1">(CI$134*INDEX('Term Pricing'!$Q$1453:$Q$1632,MATCH('Project 3'!CI$8,'Term Pricing'!$C$1453:$C$1632,0))*$E228*$F228)+(CI$134*INDEX('Term Pricing'!$R$1453:$R$1632,MATCH('Project 3'!CI$8,'Term Pricing'!$C$1453:$C$1632,0))*$E228*(1-$F228))</f>
        <v>0</v>
      </c>
      <c r="CJ228" s="212">
        <f ca="1">(CJ$134*INDEX('Term Pricing'!$Q$1453:$Q$1632,MATCH('Project 3'!CJ$8,'Term Pricing'!$C$1453:$C$1632,0))*$E228*$F228)+(CJ$134*INDEX('Term Pricing'!$R$1453:$R$1632,MATCH('Project 3'!CJ$8,'Term Pricing'!$C$1453:$C$1632,0))*$E228*(1-$F228))</f>
        <v>0</v>
      </c>
      <c r="CK228" s="212">
        <f ca="1">(CK$134*INDEX('Term Pricing'!$Q$1453:$Q$1632,MATCH('Project 3'!CK$8,'Term Pricing'!$C$1453:$C$1632,0))*$E228*$F228)+(CK$134*INDEX('Term Pricing'!$R$1453:$R$1632,MATCH('Project 3'!CK$8,'Term Pricing'!$C$1453:$C$1632,0))*$E228*(1-$F228))</f>
        <v>0</v>
      </c>
      <c r="CL228" s="212">
        <f ca="1">(CL$134*INDEX('Term Pricing'!$Q$1453:$Q$1632,MATCH('Project 3'!CL$8,'Term Pricing'!$C$1453:$C$1632,0))*$E228*$F228)+(CL$134*INDEX('Term Pricing'!$R$1453:$R$1632,MATCH('Project 3'!CL$8,'Term Pricing'!$C$1453:$C$1632,0))*$E228*(1-$F228))</f>
        <v>0</v>
      </c>
      <c r="CM228" s="212">
        <f ca="1">(CM$134*INDEX('Term Pricing'!$Q$1453:$Q$1632,MATCH('Project 3'!CM$8,'Term Pricing'!$C$1453:$C$1632,0))*$E228*$F228)+(CM$134*INDEX('Term Pricing'!$R$1453:$R$1632,MATCH('Project 3'!CM$8,'Term Pricing'!$C$1453:$C$1632,0))*$E228*(1-$F228))</f>
        <v>0</v>
      </c>
      <c r="CN228" s="212">
        <f ca="1">(CN$134*INDEX('Term Pricing'!$Q$1453:$Q$1632,MATCH('Project 3'!CN$8,'Term Pricing'!$C$1453:$C$1632,0))*$E228*$F228)+(CN$134*INDEX('Term Pricing'!$R$1453:$R$1632,MATCH('Project 3'!CN$8,'Term Pricing'!$C$1453:$C$1632,0))*$E228*(1-$F228))</f>
        <v>0</v>
      </c>
      <c r="CO228" s="212">
        <f ca="1">(CO$134*INDEX('Term Pricing'!$Q$1453:$Q$1632,MATCH('Project 3'!CO$8,'Term Pricing'!$C$1453:$C$1632,0))*$E228*$F228)+(CO$134*INDEX('Term Pricing'!$R$1453:$R$1632,MATCH('Project 3'!CO$8,'Term Pricing'!$C$1453:$C$1632,0))*$E228*(1-$F228))</f>
        <v>0</v>
      </c>
      <c r="CP228" s="212">
        <f ca="1">(CP$134*INDEX('Term Pricing'!$Q$1453:$Q$1632,MATCH('Project 3'!CP$8,'Term Pricing'!$C$1453:$C$1632,0))*$E228*$F228)+(CP$134*INDEX('Term Pricing'!$R$1453:$R$1632,MATCH('Project 3'!CP$8,'Term Pricing'!$C$1453:$C$1632,0))*$E228*(1-$F228))</f>
        <v>0</v>
      </c>
      <c r="CQ228" s="212">
        <f ca="1">(CQ$134*INDEX('Term Pricing'!$Q$1453:$Q$1632,MATCH('Project 3'!CQ$8,'Term Pricing'!$C$1453:$C$1632,0))*$E228*$F228)+(CQ$134*INDEX('Term Pricing'!$R$1453:$R$1632,MATCH('Project 3'!CQ$8,'Term Pricing'!$C$1453:$C$1632,0))*$E228*(1-$F228))</f>
        <v>0</v>
      </c>
      <c r="CR228" s="212">
        <f ca="1">(CR$134*INDEX('Term Pricing'!$Q$1453:$Q$1632,MATCH('Project 3'!CR$8,'Term Pricing'!$C$1453:$C$1632,0))*$E228*$F228)+(CR$134*INDEX('Term Pricing'!$R$1453:$R$1632,MATCH('Project 3'!CR$8,'Term Pricing'!$C$1453:$C$1632,0))*$E228*(1-$F228))</f>
        <v>0</v>
      </c>
      <c r="CS228" s="212">
        <f ca="1">(CS$134*INDEX('Term Pricing'!$Q$1453:$Q$1632,MATCH('Project 3'!CS$8,'Term Pricing'!$C$1453:$C$1632,0))*$E228*$F228)+(CS$134*INDEX('Term Pricing'!$R$1453:$R$1632,MATCH('Project 3'!CS$8,'Term Pricing'!$C$1453:$C$1632,0))*$E228*(1-$F228))</f>
        <v>0</v>
      </c>
      <c r="CT228" s="212">
        <f ca="1">(CT$134*INDEX('Term Pricing'!$Q$1453:$Q$1632,MATCH('Project 3'!CT$8,'Term Pricing'!$C$1453:$C$1632,0))*$E228*$F228)+(CT$134*INDEX('Term Pricing'!$R$1453:$R$1632,MATCH('Project 3'!CT$8,'Term Pricing'!$C$1453:$C$1632,0))*$E228*(1-$F228))</f>
        <v>0</v>
      </c>
      <c r="CU228" s="212">
        <f ca="1">(CU$134*INDEX('Term Pricing'!$Q$1453:$Q$1632,MATCH('Project 3'!CU$8,'Term Pricing'!$C$1453:$C$1632,0))*$E228*$F228)+(CU$134*INDEX('Term Pricing'!$R$1453:$R$1632,MATCH('Project 3'!CU$8,'Term Pricing'!$C$1453:$C$1632,0))*$E228*(1-$F228))</f>
        <v>0</v>
      </c>
      <c r="CV228" s="212">
        <f ca="1">(CV$134*INDEX('Term Pricing'!$Q$1453:$Q$1632,MATCH('Project 3'!CV$8,'Term Pricing'!$C$1453:$C$1632,0))*$E228*$F228)+(CV$134*INDEX('Term Pricing'!$R$1453:$R$1632,MATCH('Project 3'!CV$8,'Term Pricing'!$C$1453:$C$1632,0))*$E228*(1-$F228))</f>
        <v>0</v>
      </c>
      <c r="CW228" s="212">
        <f ca="1">(CW$134*INDEX('Term Pricing'!$Q$1453:$Q$1632,MATCH('Project 3'!CW$8,'Term Pricing'!$C$1453:$C$1632,0))*$E228*$F228)+(CW$134*INDEX('Term Pricing'!$R$1453:$R$1632,MATCH('Project 3'!CW$8,'Term Pricing'!$C$1453:$C$1632,0))*$E228*(1-$F228))</f>
        <v>0</v>
      </c>
      <c r="CX228" s="212">
        <f ca="1">(CX$134*INDEX('Term Pricing'!$Q$1453:$Q$1632,MATCH('Project 3'!CX$8,'Term Pricing'!$C$1453:$C$1632,0))*$E228*$F228)+(CX$134*INDEX('Term Pricing'!$R$1453:$R$1632,MATCH('Project 3'!CX$8,'Term Pricing'!$C$1453:$C$1632,0))*$E228*(1-$F228))</f>
        <v>0</v>
      </c>
      <c r="CY228" s="212">
        <f ca="1">(CY$134*INDEX('Term Pricing'!$Q$1453:$Q$1632,MATCH('Project 3'!CY$8,'Term Pricing'!$C$1453:$C$1632,0))*$E228*$F228)+(CY$134*INDEX('Term Pricing'!$R$1453:$R$1632,MATCH('Project 3'!CY$8,'Term Pricing'!$C$1453:$C$1632,0))*$E228*(1-$F228))</f>
        <v>0</v>
      </c>
      <c r="CZ228" s="212">
        <f ca="1">(CZ$134*INDEX('Term Pricing'!$Q$1453:$Q$1632,MATCH('Project 3'!CZ$8,'Term Pricing'!$C$1453:$C$1632,0))*$E228*$F228)+(CZ$134*INDEX('Term Pricing'!$R$1453:$R$1632,MATCH('Project 3'!CZ$8,'Term Pricing'!$C$1453:$C$1632,0))*$E228*(1-$F228))</f>
        <v>0</v>
      </c>
      <c r="DA228" s="212">
        <f ca="1">(DA$134*INDEX('Term Pricing'!$Q$1453:$Q$1632,MATCH('Project 3'!DA$8,'Term Pricing'!$C$1453:$C$1632,0))*$E228*$F228)+(DA$134*INDEX('Term Pricing'!$R$1453:$R$1632,MATCH('Project 3'!DA$8,'Term Pricing'!$C$1453:$C$1632,0))*$E228*(1-$F228))</f>
        <v>0</v>
      </c>
      <c r="DB228" s="212">
        <f ca="1">(DB$134*INDEX('Term Pricing'!$Q$1453:$Q$1632,MATCH('Project 3'!DB$8,'Term Pricing'!$C$1453:$C$1632,0))*$E228*$F228)+(DB$134*INDEX('Term Pricing'!$R$1453:$R$1632,MATCH('Project 3'!DB$8,'Term Pricing'!$C$1453:$C$1632,0))*$E228*(1-$F228))</f>
        <v>0</v>
      </c>
    </row>
    <row r="229" spans="1:106" ht="13" hidden="1" outlineLevel="1">
      <c r="A229" s="151"/>
      <c r="C229" s="22" t="s">
        <v>72</v>
      </c>
      <c r="E229" s="72">
        <f>SUM(E224:E228)</f>
        <v>0</v>
      </c>
      <c r="F229" s="71"/>
      <c r="G229" s="54" t="s">
        <v>83</v>
      </c>
      <c r="H229" s="278">
        <f ca="1">SUM(J229:CA229)</f>
        <v>0</v>
      </c>
      <c r="I229" s="274"/>
      <c r="J229" s="275">
        <f t="shared" ref="J229:BU229" ca="1" si="121">SUM(J224:J228)</f>
        <v>0</v>
      </c>
      <c r="K229" s="275">
        <f t="shared" ca="1" si="121"/>
        <v>0</v>
      </c>
      <c r="L229" s="275">
        <f t="shared" ca="1" si="121"/>
        <v>0</v>
      </c>
      <c r="M229" s="275">
        <f t="shared" ca="1" si="121"/>
        <v>0</v>
      </c>
      <c r="N229" s="275">
        <f t="shared" ca="1" si="121"/>
        <v>0</v>
      </c>
      <c r="O229" s="275">
        <f t="shared" ca="1" si="121"/>
        <v>0</v>
      </c>
      <c r="P229" s="275">
        <f t="shared" ca="1" si="121"/>
        <v>0</v>
      </c>
      <c r="Q229" s="275">
        <f t="shared" ca="1" si="121"/>
        <v>0</v>
      </c>
      <c r="R229" s="275">
        <f t="shared" ca="1" si="121"/>
        <v>0</v>
      </c>
      <c r="S229" s="275">
        <f t="shared" ca="1" si="121"/>
        <v>0</v>
      </c>
      <c r="T229" s="275">
        <f t="shared" ca="1" si="121"/>
        <v>0</v>
      </c>
      <c r="U229" s="275">
        <f t="shared" ca="1" si="121"/>
        <v>0</v>
      </c>
      <c r="V229" s="275">
        <f t="shared" ca="1" si="121"/>
        <v>0</v>
      </c>
      <c r="W229" s="275">
        <f t="shared" ca="1" si="121"/>
        <v>0</v>
      </c>
      <c r="X229" s="275">
        <f t="shared" ca="1" si="121"/>
        <v>0</v>
      </c>
      <c r="Y229" s="275">
        <f t="shared" ca="1" si="121"/>
        <v>0</v>
      </c>
      <c r="Z229" s="275">
        <f t="shared" ca="1" si="121"/>
        <v>0</v>
      </c>
      <c r="AA229" s="275">
        <f t="shared" ca="1" si="121"/>
        <v>0</v>
      </c>
      <c r="AB229" s="275">
        <f t="shared" ca="1" si="121"/>
        <v>0</v>
      </c>
      <c r="AC229" s="275">
        <f t="shared" ca="1" si="121"/>
        <v>0</v>
      </c>
      <c r="AD229" s="275">
        <f t="shared" ca="1" si="121"/>
        <v>0</v>
      </c>
      <c r="AE229" s="275">
        <f t="shared" ca="1" si="121"/>
        <v>0</v>
      </c>
      <c r="AF229" s="275">
        <f t="shared" ca="1" si="121"/>
        <v>0</v>
      </c>
      <c r="AG229" s="275">
        <f t="shared" ca="1" si="121"/>
        <v>0</v>
      </c>
      <c r="AH229" s="275">
        <f t="shared" ca="1" si="121"/>
        <v>0</v>
      </c>
      <c r="AI229" s="275">
        <f t="shared" ca="1" si="121"/>
        <v>0</v>
      </c>
      <c r="AJ229" s="275">
        <f t="shared" ca="1" si="121"/>
        <v>0</v>
      </c>
      <c r="AK229" s="275">
        <f t="shared" ca="1" si="121"/>
        <v>0</v>
      </c>
      <c r="AL229" s="275">
        <f t="shared" ca="1" si="121"/>
        <v>0</v>
      </c>
      <c r="AM229" s="275">
        <f t="shared" ca="1" si="121"/>
        <v>0</v>
      </c>
      <c r="AN229" s="275">
        <f t="shared" ca="1" si="121"/>
        <v>0</v>
      </c>
      <c r="AO229" s="275">
        <f t="shared" ca="1" si="121"/>
        <v>0</v>
      </c>
      <c r="AP229" s="275">
        <f t="shared" ca="1" si="121"/>
        <v>0</v>
      </c>
      <c r="AQ229" s="275">
        <f t="shared" ca="1" si="121"/>
        <v>0</v>
      </c>
      <c r="AR229" s="275">
        <f t="shared" ca="1" si="121"/>
        <v>0</v>
      </c>
      <c r="AS229" s="275">
        <f t="shared" ca="1" si="121"/>
        <v>0</v>
      </c>
      <c r="AT229" s="275">
        <f t="shared" ca="1" si="121"/>
        <v>0</v>
      </c>
      <c r="AU229" s="275">
        <f t="shared" ca="1" si="121"/>
        <v>0</v>
      </c>
      <c r="AV229" s="275">
        <f t="shared" ca="1" si="121"/>
        <v>0</v>
      </c>
      <c r="AW229" s="275">
        <f t="shared" ca="1" si="121"/>
        <v>0</v>
      </c>
      <c r="AX229" s="275">
        <f t="shared" ca="1" si="121"/>
        <v>0</v>
      </c>
      <c r="AY229" s="275">
        <f t="shared" ca="1" si="121"/>
        <v>0</v>
      </c>
      <c r="AZ229" s="275">
        <f t="shared" ca="1" si="121"/>
        <v>0</v>
      </c>
      <c r="BA229" s="275">
        <f t="shared" ca="1" si="121"/>
        <v>0</v>
      </c>
      <c r="BB229" s="275">
        <f t="shared" ca="1" si="121"/>
        <v>0</v>
      </c>
      <c r="BC229" s="275">
        <f t="shared" ca="1" si="121"/>
        <v>0</v>
      </c>
      <c r="BD229" s="275">
        <f t="shared" ca="1" si="121"/>
        <v>0</v>
      </c>
      <c r="BE229" s="275">
        <f t="shared" ca="1" si="121"/>
        <v>0</v>
      </c>
      <c r="BF229" s="275">
        <f t="shared" ca="1" si="121"/>
        <v>0</v>
      </c>
      <c r="BG229" s="275">
        <f t="shared" ca="1" si="121"/>
        <v>0</v>
      </c>
      <c r="BH229" s="275">
        <f t="shared" ca="1" si="121"/>
        <v>0</v>
      </c>
      <c r="BI229" s="275">
        <f t="shared" ca="1" si="121"/>
        <v>0</v>
      </c>
      <c r="BJ229" s="275">
        <f t="shared" ca="1" si="121"/>
        <v>0</v>
      </c>
      <c r="BK229" s="275">
        <f t="shared" ca="1" si="121"/>
        <v>0</v>
      </c>
      <c r="BL229" s="275">
        <f t="shared" ca="1" si="121"/>
        <v>0</v>
      </c>
      <c r="BM229" s="275">
        <f t="shared" ca="1" si="121"/>
        <v>0</v>
      </c>
      <c r="BN229" s="275">
        <f t="shared" ca="1" si="121"/>
        <v>0</v>
      </c>
      <c r="BO229" s="275">
        <f t="shared" ca="1" si="121"/>
        <v>0</v>
      </c>
      <c r="BP229" s="275">
        <f t="shared" ca="1" si="121"/>
        <v>0</v>
      </c>
      <c r="BQ229" s="275">
        <f t="shared" ca="1" si="121"/>
        <v>0</v>
      </c>
      <c r="BR229" s="275">
        <f t="shared" ca="1" si="121"/>
        <v>0</v>
      </c>
      <c r="BS229" s="275">
        <f t="shared" ca="1" si="121"/>
        <v>0</v>
      </c>
      <c r="BT229" s="275">
        <f t="shared" ca="1" si="121"/>
        <v>0</v>
      </c>
      <c r="BU229" s="275">
        <f t="shared" ca="1" si="121"/>
        <v>0</v>
      </c>
      <c r="BV229" s="275">
        <f t="shared" ref="BV229:DB229" ca="1" si="122">SUM(BV224:BV228)</f>
        <v>0</v>
      </c>
      <c r="BW229" s="275">
        <f t="shared" ca="1" si="122"/>
        <v>0</v>
      </c>
      <c r="BX229" s="275">
        <f t="shared" ca="1" si="122"/>
        <v>0</v>
      </c>
      <c r="BY229" s="275">
        <f t="shared" ca="1" si="122"/>
        <v>0</v>
      </c>
      <c r="BZ229" s="275">
        <f t="shared" ca="1" si="122"/>
        <v>0</v>
      </c>
      <c r="CA229" s="275">
        <f t="shared" ca="1" si="122"/>
        <v>0</v>
      </c>
      <c r="CB229" s="275">
        <f t="shared" ca="1" si="122"/>
        <v>0</v>
      </c>
      <c r="CC229" s="275">
        <f t="shared" ca="1" si="122"/>
        <v>0</v>
      </c>
      <c r="CD229" s="275">
        <f t="shared" ca="1" si="122"/>
        <v>0</v>
      </c>
      <c r="CE229" s="275">
        <f t="shared" ca="1" si="122"/>
        <v>0</v>
      </c>
      <c r="CF229" s="275">
        <f t="shared" ca="1" si="122"/>
        <v>0</v>
      </c>
      <c r="CG229" s="275">
        <f t="shared" ca="1" si="122"/>
        <v>0</v>
      </c>
      <c r="CH229" s="275">
        <f t="shared" ca="1" si="122"/>
        <v>0</v>
      </c>
      <c r="CI229" s="275">
        <f t="shared" ca="1" si="122"/>
        <v>0</v>
      </c>
      <c r="CJ229" s="275">
        <f t="shared" ca="1" si="122"/>
        <v>0</v>
      </c>
      <c r="CK229" s="275">
        <f t="shared" ca="1" si="122"/>
        <v>0</v>
      </c>
      <c r="CL229" s="275">
        <f t="shared" ca="1" si="122"/>
        <v>0</v>
      </c>
      <c r="CM229" s="275">
        <f t="shared" ca="1" si="122"/>
        <v>0</v>
      </c>
      <c r="CN229" s="275">
        <f t="shared" ca="1" si="122"/>
        <v>0</v>
      </c>
      <c r="CO229" s="275">
        <f t="shared" ca="1" si="122"/>
        <v>0</v>
      </c>
      <c r="CP229" s="275">
        <f t="shared" ca="1" si="122"/>
        <v>0</v>
      </c>
      <c r="CQ229" s="275">
        <f t="shared" ca="1" si="122"/>
        <v>0</v>
      </c>
      <c r="CR229" s="275">
        <f t="shared" ca="1" si="122"/>
        <v>0</v>
      </c>
      <c r="CS229" s="275">
        <f t="shared" ca="1" si="122"/>
        <v>0</v>
      </c>
      <c r="CT229" s="275">
        <f t="shared" ca="1" si="122"/>
        <v>0</v>
      </c>
      <c r="CU229" s="275">
        <f t="shared" ca="1" si="122"/>
        <v>0</v>
      </c>
      <c r="CV229" s="275">
        <f t="shared" ca="1" si="122"/>
        <v>0</v>
      </c>
      <c r="CW229" s="275">
        <f t="shared" ca="1" si="122"/>
        <v>0</v>
      </c>
      <c r="CX229" s="275">
        <f t="shared" ca="1" si="122"/>
        <v>0</v>
      </c>
      <c r="CY229" s="275">
        <f t="shared" ca="1" si="122"/>
        <v>0</v>
      </c>
      <c r="CZ229" s="275">
        <f t="shared" ca="1" si="122"/>
        <v>0</v>
      </c>
      <c r="DA229" s="275">
        <f t="shared" ca="1" si="122"/>
        <v>0</v>
      </c>
      <c r="DB229" s="275">
        <f t="shared" ca="1" si="122"/>
        <v>0</v>
      </c>
    </row>
    <row r="230" spans="1:106" hidden="1" outlineLevel="1">
      <c r="A230" s="151"/>
      <c r="C230" s="22"/>
      <c r="G230" s="54"/>
      <c r="H230" s="264"/>
      <c r="I230" s="29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  <c r="AC230" s="247"/>
      <c r="AD230" s="247"/>
      <c r="AE230" s="247"/>
      <c r="AF230" s="247"/>
      <c r="AG230" s="247"/>
      <c r="AH230" s="247"/>
      <c r="AI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  <c r="BB230" s="247"/>
      <c r="BC230" s="247"/>
      <c r="BD230" s="247"/>
      <c r="BE230" s="247"/>
      <c r="BF230" s="247"/>
      <c r="BG230" s="247"/>
      <c r="BH230" s="247"/>
      <c r="BI230" s="247"/>
      <c r="BJ230" s="247"/>
      <c r="BK230" s="247"/>
      <c r="BL230" s="247"/>
      <c r="BM230" s="247"/>
      <c r="BN230" s="247"/>
      <c r="BO230" s="247"/>
      <c r="BP230" s="247"/>
      <c r="BQ230" s="247"/>
      <c r="BR230" s="247"/>
      <c r="BS230" s="247"/>
      <c r="BT230" s="247"/>
      <c r="BU230" s="247"/>
      <c r="BV230" s="247"/>
      <c r="BW230" s="247"/>
      <c r="BX230" s="247"/>
      <c r="BY230" s="247"/>
      <c r="BZ230" s="247"/>
      <c r="CA230" s="247"/>
      <c r="CB230" s="247"/>
      <c r="CC230" s="247"/>
      <c r="CD230" s="247"/>
      <c r="CE230" s="247"/>
      <c r="CF230" s="247"/>
      <c r="CG230" s="247"/>
      <c r="CH230" s="247"/>
      <c r="CI230" s="247"/>
      <c r="CJ230" s="247"/>
      <c r="CK230" s="247"/>
      <c r="CL230" s="247"/>
      <c r="CM230" s="247"/>
      <c r="CN230" s="247"/>
      <c r="CO230" s="247"/>
      <c r="CP230" s="247"/>
      <c r="CQ230" s="247"/>
      <c r="CR230" s="247"/>
      <c r="CS230" s="247"/>
      <c r="CT230" s="247"/>
      <c r="CU230" s="247"/>
      <c r="CV230" s="247"/>
      <c r="CW230" s="247"/>
      <c r="CX230" s="247"/>
      <c r="CY230" s="247"/>
      <c r="CZ230" s="247"/>
      <c r="DA230" s="247"/>
      <c r="DB230" s="247"/>
    </row>
    <row r="231" spans="1:106" ht="13" hidden="1" outlineLevel="1">
      <c r="A231" s="151"/>
      <c r="C231" s="50" t="str">
        <f>C62</f>
        <v>MI300X</v>
      </c>
      <c r="D231" s="28"/>
      <c r="E231" s="28"/>
      <c r="F231" s="28"/>
      <c r="G231" s="28"/>
      <c r="H231" s="264"/>
      <c r="I231" s="29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  <c r="AC231" s="153"/>
      <c r="AD231" s="153"/>
      <c r="AE231" s="153"/>
      <c r="AF231" s="153"/>
      <c r="AG231" s="153"/>
      <c r="AH231" s="153"/>
      <c r="AI231" s="153"/>
      <c r="AJ231" s="153"/>
      <c r="AK231" s="153"/>
      <c r="AL231" s="153"/>
      <c r="AM231" s="153"/>
      <c r="AN231" s="153"/>
      <c r="AO231" s="153"/>
      <c r="AP231" s="153"/>
      <c r="AQ231" s="153"/>
      <c r="AR231" s="153"/>
      <c r="AS231" s="153"/>
      <c r="AT231" s="153"/>
      <c r="AU231" s="153"/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  <c r="BG231" s="153"/>
      <c r="BH231" s="153"/>
      <c r="BI231" s="153"/>
      <c r="BJ231" s="153"/>
      <c r="BK231" s="153"/>
      <c r="BL231" s="153"/>
      <c r="BM231" s="153"/>
      <c r="BN231" s="153"/>
      <c r="BO231" s="153"/>
      <c r="BP231" s="153"/>
      <c r="BQ231" s="153"/>
      <c r="BR231" s="153"/>
      <c r="BS231" s="153"/>
      <c r="BT231" s="153"/>
      <c r="BU231" s="153"/>
      <c r="BV231" s="153"/>
      <c r="BW231" s="153"/>
      <c r="BX231" s="153"/>
      <c r="BY231" s="153"/>
      <c r="BZ231" s="153"/>
      <c r="CA231" s="153"/>
      <c r="CB231" s="153"/>
      <c r="CC231" s="153"/>
      <c r="CD231" s="153"/>
      <c r="CE231" s="153"/>
      <c r="CF231" s="153"/>
      <c r="CG231" s="153"/>
      <c r="CH231" s="153"/>
      <c r="CI231" s="153"/>
      <c r="CJ231" s="153"/>
      <c r="CK231" s="153"/>
      <c r="CL231" s="153"/>
      <c r="CM231" s="153"/>
      <c r="CN231" s="153"/>
      <c r="CO231" s="153"/>
      <c r="CP231" s="153"/>
      <c r="CQ231" s="153"/>
      <c r="CR231" s="153"/>
      <c r="CS231" s="153"/>
      <c r="CT231" s="153"/>
      <c r="CU231" s="153"/>
      <c r="CV231" s="153"/>
      <c r="CW231" s="153"/>
      <c r="CX231" s="153"/>
      <c r="CY231" s="153"/>
      <c r="CZ231" s="153"/>
      <c r="DA231" s="153"/>
      <c r="DB231" s="153"/>
    </row>
    <row r="232" spans="1:106" ht="13" hidden="1" outlineLevel="1">
      <c r="A232" s="151"/>
      <c r="C232" s="14"/>
      <c r="G232" s="12"/>
      <c r="H232" s="264"/>
      <c r="I232" s="29"/>
      <c r="J232" s="271"/>
      <c r="K232" s="271"/>
      <c r="L232" s="271"/>
      <c r="M232" s="271"/>
      <c r="N232" s="271"/>
      <c r="O232" s="271"/>
      <c r="P232" s="271"/>
      <c r="Q232" s="271"/>
      <c r="R232" s="271"/>
      <c r="S232" s="271"/>
      <c r="T232" s="271"/>
      <c r="U232" s="271"/>
      <c r="V232" s="271"/>
      <c r="W232" s="271"/>
      <c r="X232" s="271"/>
      <c r="Y232" s="271"/>
      <c r="Z232" s="271"/>
      <c r="AA232" s="271"/>
      <c r="AB232" s="271"/>
      <c r="AC232" s="271"/>
      <c r="AD232" s="271"/>
      <c r="AE232" s="271"/>
      <c r="AF232" s="271"/>
      <c r="AG232" s="271"/>
      <c r="AH232" s="271"/>
      <c r="AI232" s="271"/>
      <c r="AJ232" s="271"/>
      <c r="AK232" s="271"/>
      <c r="AL232" s="271"/>
      <c r="AM232" s="271"/>
      <c r="AN232" s="271"/>
      <c r="AO232" s="271"/>
      <c r="AP232" s="271"/>
      <c r="AQ232" s="271"/>
      <c r="AR232" s="271"/>
      <c r="AS232" s="271"/>
      <c r="AT232" s="271"/>
      <c r="AU232" s="271"/>
      <c r="AV232" s="271"/>
      <c r="AW232" s="271"/>
      <c r="AX232" s="271"/>
      <c r="AY232" s="271"/>
      <c r="AZ232" s="271"/>
      <c r="BA232" s="271"/>
      <c r="BB232" s="271"/>
      <c r="BC232" s="271"/>
      <c r="BD232" s="271"/>
      <c r="BE232" s="271"/>
      <c r="BF232" s="271"/>
      <c r="BG232" s="271"/>
      <c r="BH232" s="271"/>
      <c r="BI232" s="271"/>
      <c r="BJ232" s="271"/>
      <c r="BK232" s="271"/>
      <c r="BL232" s="271"/>
      <c r="BM232" s="271"/>
      <c r="BN232" s="271"/>
      <c r="BO232" s="271"/>
      <c r="BP232" s="271"/>
      <c r="BQ232" s="271"/>
      <c r="BR232" s="271"/>
      <c r="BS232" s="271"/>
      <c r="BT232" s="271"/>
      <c r="BU232" s="271"/>
      <c r="BV232" s="271"/>
      <c r="BW232" s="271"/>
      <c r="BX232" s="271"/>
      <c r="BY232" s="271"/>
      <c r="BZ232" s="271"/>
      <c r="CA232" s="271"/>
      <c r="CB232" s="271"/>
      <c r="CC232" s="271"/>
      <c r="CD232" s="271"/>
      <c r="CE232" s="271"/>
      <c r="CF232" s="271"/>
      <c r="CG232" s="271"/>
      <c r="CH232" s="271"/>
      <c r="CI232" s="271"/>
      <c r="CJ232" s="271"/>
      <c r="CK232" s="271"/>
      <c r="CL232" s="271"/>
      <c r="CM232" s="271"/>
      <c r="CN232" s="271"/>
      <c r="CO232" s="271"/>
      <c r="CP232" s="271"/>
      <c r="CQ232" s="271"/>
      <c r="CR232" s="271"/>
      <c r="CS232" s="271"/>
      <c r="CT232" s="271"/>
      <c r="CU232" s="271"/>
      <c r="CV232" s="271"/>
      <c r="CW232" s="271"/>
      <c r="CX232" s="271"/>
      <c r="CY232" s="271"/>
      <c r="CZ232" s="271"/>
      <c r="DA232" s="271"/>
      <c r="DB232" s="271"/>
    </row>
    <row r="233" spans="1:106" hidden="1" outlineLevel="1">
      <c r="A233" s="151"/>
      <c r="C233" s="22" t="s">
        <v>85</v>
      </c>
      <c r="E233" s="54" t="s">
        <v>267</v>
      </c>
      <c r="F233" s="54" t="s">
        <v>271</v>
      </c>
      <c r="G233" s="54"/>
      <c r="H233" s="264" t="s">
        <v>287</v>
      </c>
      <c r="I233" s="29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  <c r="AC233" s="247"/>
      <c r="AD233" s="247"/>
      <c r="AE233" s="247"/>
      <c r="AF233" s="247"/>
      <c r="AG233" s="247"/>
      <c r="AH233" s="247"/>
      <c r="AI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  <c r="BB233" s="247"/>
      <c r="BC233" s="247"/>
      <c r="BD233" s="247"/>
      <c r="BE233" s="247"/>
      <c r="BF233" s="247"/>
      <c r="BG233" s="247"/>
      <c r="BH233" s="247"/>
      <c r="BI233" s="247"/>
      <c r="BJ233" s="247"/>
      <c r="BK233" s="247"/>
      <c r="BL233" s="247"/>
      <c r="BM233" s="247"/>
      <c r="BN233" s="247"/>
      <c r="BO233" s="247"/>
      <c r="BP233" s="247"/>
      <c r="BQ233" s="247"/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247"/>
      <c r="CB233" s="247"/>
      <c r="CC233" s="247"/>
      <c r="CD233" s="247"/>
      <c r="CE233" s="247"/>
      <c r="CF233" s="247"/>
      <c r="CG233" s="247"/>
      <c r="CH233" s="247"/>
      <c r="CI233" s="247"/>
      <c r="CJ233" s="247"/>
      <c r="CK233" s="247"/>
      <c r="CL233" s="247"/>
      <c r="CM233" s="247"/>
      <c r="CN233" s="247"/>
      <c r="CO233" s="247"/>
      <c r="CP233" s="247"/>
      <c r="CQ233" s="247"/>
      <c r="CR233" s="247"/>
      <c r="CS233" s="247"/>
      <c r="CT233" s="247"/>
      <c r="CU233" s="247"/>
      <c r="CV233" s="247"/>
      <c r="CW233" s="247"/>
      <c r="CX233" s="247"/>
      <c r="CY233" s="247"/>
      <c r="CZ233" s="247"/>
      <c r="DA233" s="247"/>
      <c r="DB233" s="247"/>
    </row>
    <row r="234" spans="1:106" hidden="1" outlineLevel="1">
      <c r="A234" s="151"/>
      <c r="C234" s="34" t="s">
        <v>316</v>
      </c>
      <c r="E234" s="70">
        <f>Inputs!H160</f>
        <v>0</v>
      </c>
      <c r="F234" s="70">
        <f>Inputs!K160</f>
        <v>0</v>
      </c>
      <c r="G234" s="54" t="s">
        <v>83</v>
      </c>
      <c r="H234" s="279">
        <f ca="1">IFERROR(SUM($J234:$DB234)/(SUM($J$135:$DB$135)*E234),0)</f>
        <v>0</v>
      </c>
      <c r="I234" s="29"/>
      <c r="J234" s="212">
        <f ca="1">(J$135*INDEX('Term Pricing'!$S$713:$S$892,MATCH('Project 3'!J$8,'Term Pricing'!$C$713:$C$892,0))*$E234*$F234)+(J$135*INDEX('Term Pricing'!$T$713:$T$892,MATCH('Project 3'!J$8,'Term Pricing'!$C$713:$C$892,0))*$E234*(1-$F234))</f>
        <v>0</v>
      </c>
      <c r="K234" s="212">
        <f ca="1">(K$135*INDEX('Term Pricing'!$S$713:$S$892,MATCH('Project 3'!K$8,'Term Pricing'!$C$713:$C$892,0))*$E234*$F234)+(K$135*INDEX('Term Pricing'!$T$713:$T$892,MATCH('Project 3'!K$8,'Term Pricing'!$C$713:$C$892,0))*$E234*(1-$F234))</f>
        <v>0</v>
      </c>
      <c r="L234" s="212">
        <f ca="1">(L$135*INDEX('Term Pricing'!$S$713:$S$892,MATCH('Project 3'!L$8,'Term Pricing'!$C$713:$C$892,0))*$E234*$F234)+(L$135*INDEX('Term Pricing'!$T$713:$T$892,MATCH('Project 3'!L$8,'Term Pricing'!$C$713:$C$892,0))*$E234*(1-$F234))</f>
        <v>0</v>
      </c>
      <c r="M234" s="212">
        <f ca="1">(M$135*INDEX('Term Pricing'!$S$713:$S$892,MATCH('Project 3'!M$8,'Term Pricing'!$C$713:$C$892,0))*$E234*$F234)+(M$135*INDEX('Term Pricing'!$T$713:$T$892,MATCH('Project 3'!M$8,'Term Pricing'!$C$713:$C$892,0))*$E234*(1-$F234))</f>
        <v>0</v>
      </c>
      <c r="N234" s="212">
        <f ca="1">(N$135*INDEX('Term Pricing'!$S$713:$S$892,MATCH('Project 3'!N$8,'Term Pricing'!$C$713:$C$892,0))*$E234*$F234)+(N$135*INDEX('Term Pricing'!$T$713:$T$892,MATCH('Project 3'!N$8,'Term Pricing'!$C$713:$C$892,0))*$E234*(1-$F234))</f>
        <v>0</v>
      </c>
      <c r="O234" s="212">
        <f ca="1">(O$135*INDEX('Term Pricing'!$S$713:$S$892,MATCH('Project 3'!O$8,'Term Pricing'!$C$713:$C$892,0))*$E234*$F234)+(O$135*INDEX('Term Pricing'!$T$713:$T$892,MATCH('Project 3'!O$8,'Term Pricing'!$C$713:$C$892,0))*$E234*(1-$F234))</f>
        <v>0</v>
      </c>
      <c r="P234" s="212">
        <f ca="1">(P$135*INDEX('Term Pricing'!$S$713:$S$892,MATCH('Project 3'!P$8,'Term Pricing'!$C$713:$C$892,0))*$E234*$F234)+(P$135*INDEX('Term Pricing'!$T$713:$T$892,MATCH('Project 3'!P$8,'Term Pricing'!$C$713:$C$892,0))*$E234*(1-$F234))</f>
        <v>0</v>
      </c>
      <c r="Q234" s="212">
        <f ca="1">(Q$135*INDEX('Term Pricing'!$S$713:$S$892,MATCH('Project 3'!Q$8,'Term Pricing'!$C$713:$C$892,0))*$E234*$F234)+(Q$135*INDEX('Term Pricing'!$T$713:$T$892,MATCH('Project 3'!Q$8,'Term Pricing'!$C$713:$C$892,0))*$E234*(1-$F234))</f>
        <v>0</v>
      </c>
      <c r="R234" s="212">
        <f ca="1">(R$135*INDEX('Term Pricing'!$S$713:$S$892,MATCH('Project 3'!R$8,'Term Pricing'!$C$713:$C$892,0))*$E234*$F234)+(R$135*INDEX('Term Pricing'!$T$713:$T$892,MATCH('Project 3'!R$8,'Term Pricing'!$C$713:$C$892,0))*$E234*(1-$F234))</f>
        <v>0</v>
      </c>
      <c r="S234" s="212">
        <f ca="1">(S$135*INDEX('Term Pricing'!$S$713:$S$892,MATCH('Project 3'!S$8,'Term Pricing'!$C$713:$C$892,0))*$E234*$F234)+(S$135*INDEX('Term Pricing'!$T$713:$T$892,MATCH('Project 3'!S$8,'Term Pricing'!$C$713:$C$892,0))*$E234*(1-$F234))</f>
        <v>0</v>
      </c>
      <c r="T234" s="212">
        <f ca="1">(T$135*INDEX('Term Pricing'!$S$713:$S$892,MATCH('Project 3'!T$8,'Term Pricing'!$C$713:$C$892,0))*$E234*$F234)+(T$135*INDEX('Term Pricing'!$T$713:$T$892,MATCH('Project 3'!T$8,'Term Pricing'!$C$713:$C$892,0))*$E234*(1-$F234))</f>
        <v>0</v>
      </c>
      <c r="U234" s="212">
        <f ca="1">(U$135*INDEX('Term Pricing'!$S$713:$S$892,MATCH('Project 3'!U$8,'Term Pricing'!$C$713:$C$892,0))*$E234*$F234)+(U$135*INDEX('Term Pricing'!$T$713:$T$892,MATCH('Project 3'!U$8,'Term Pricing'!$C$713:$C$892,0))*$E234*(1-$F234))</f>
        <v>0</v>
      </c>
      <c r="V234" s="212">
        <f ca="1">(V$135*INDEX('Term Pricing'!$S$713:$S$892,MATCH('Project 3'!V$8,'Term Pricing'!$C$713:$C$892,0))*$E234*$F234)+(V$135*INDEX('Term Pricing'!$T$713:$T$892,MATCH('Project 3'!V$8,'Term Pricing'!$C$713:$C$892,0))*$E234*(1-$F234))</f>
        <v>0</v>
      </c>
      <c r="W234" s="212">
        <f ca="1">(W$135*INDEX('Term Pricing'!$S$713:$S$892,MATCH('Project 3'!W$8,'Term Pricing'!$C$713:$C$892,0))*$E234*$F234)+(W$135*INDEX('Term Pricing'!$T$713:$T$892,MATCH('Project 3'!W$8,'Term Pricing'!$C$713:$C$892,0))*$E234*(1-$F234))</f>
        <v>0</v>
      </c>
      <c r="X234" s="212">
        <f ca="1">(X$135*INDEX('Term Pricing'!$S$713:$S$892,MATCH('Project 3'!X$8,'Term Pricing'!$C$713:$C$892,0))*$E234*$F234)+(X$135*INDEX('Term Pricing'!$T$713:$T$892,MATCH('Project 3'!X$8,'Term Pricing'!$C$713:$C$892,0))*$E234*(1-$F234))</f>
        <v>0</v>
      </c>
      <c r="Y234" s="212">
        <f ca="1">(Y$135*INDEX('Term Pricing'!$S$713:$S$892,MATCH('Project 3'!Y$8,'Term Pricing'!$C$713:$C$892,0))*$E234*$F234)+(Y$135*INDEX('Term Pricing'!$T$713:$T$892,MATCH('Project 3'!Y$8,'Term Pricing'!$C$713:$C$892,0))*$E234*(1-$F234))</f>
        <v>0</v>
      </c>
      <c r="Z234" s="212">
        <f ca="1">(Z$135*INDEX('Term Pricing'!$S$713:$S$892,MATCH('Project 3'!Z$8,'Term Pricing'!$C$713:$C$892,0))*$E234*$F234)+(Z$135*INDEX('Term Pricing'!$T$713:$T$892,MATCH('Project 3'!Z$8,'Term Pricing'!$C$713:$C$892,0))*$E234*(1-$F234))</f>
        <v>0</v>
      </c>
      <c r="AA234" s="212">
        <f ca="1">(AA$135*INDEX('Term Pricing'!$S$713:$S$892,MATCH('Project 3'!AA$8,'Term Pricing'!$C$713:$C$892,0))*$E234*$F234)+(AA$135*INDEX('Term Pricing'!$T$713:$T$892,MATCH('Project 3'!AA$8,'Term Pricing'!$C$713:$C$892,0))*$E234*(1-$F234))</f>
        <v>0</v>
      </c>
      <c r="AB234" s="212">
        <f ca="1">(AB$135*INDEX('Term Pricing'!$S$713:$S$892,MATCH('Project 3'!AB$8,'Term Pricing'!$C$713:$C$892,0))*$E234*$F234)+(AB$135*INDEX('Term Pricing'!$T$713:$T$892,MATCH('Project 3'!AB$8,'Term Pricing'!$C$713:$C$892,0))*$E234*(1-$F234))</f>
        <v>0</v>
      </c>
      <c r="AC234" s="212">
        <f ca="1">(AC$135*INDEX('Term Pricing'!$S$713:$S$892,MATCH('Project 3'!AC$8,'Term Pricing'!$C$713:$C$892,0))*$E234*$F234)+(AC$135*INDEX('Term Pricing'!$T$713:$T$892,MATCH('Project 3'!AC$8,'Term Pricing'!$C$713:$C$892,0))*$E234*(1-$F234))</f>
        <v>0</v>
      </c>
      <c r="AD234" s="212">
        <f ca="1">(AD$135*INDEX('Term Pricing'!$S$713:$S$892,MATCH('Project 3'!AD$8,'Term Pricing'!$C$713:$C$892,0))*$E234*$F234)+(AD$135*INDEX('Term Pricing'!$T$713:$T$892,MATCH('Project 3'!AD$8,'Term Pricing'!$C$713:$C$892,0))*$E234*(1-$F234))</f>
        <v>0</v>
      </c>
      <c r="AE234" s="212">
        <f ca="1">(AE$135*INDEX('Term Pricing'!$S$713:$S$892,MATCH('Project 3'!AE$8,'Term Pricing'!$C$713:$C$892,0))*$E234*$F234)+(AE$135*INDEX('Term Pricing'!$T$713:$T$892,MATCH('Project 3'!AE$8,'Term Pricing'!$C$713:$C$892,0))*$E234*(1-$F234))</f>
        <v>0</v>
      </c>
      <c r="AF234" s="212">
        <f ca="1">(AF$135*INDEX('Term Pricing'!$S$713:$S$892,MATCH('Project 3'!AF$8,'Term Pricing'!$C$713:$C$892,0))*$E234*$F234)+(AF$135*INDEX('Term Pricing'!$T$713:$T$892,MATCH('Project 3'!AF$8,'Term Pricing'!$C$713:$C$892,0))*$E234*(1-$F234))</f>
        <v>0</v>
      </c>
      <c r="AG234" s="212">
        <f ca="1">(AG$135*INDEX('Term Pricing'!$S$713:$S$892,MATCH('Project 3'!AG$8,'Term Pricing'!$C$713:$C$892,0))*$E234*$F234)+(AG$135*INDEX('Term Pricing'!$T$713:$T$892,MATCH('Project 3'!AG$8,'Term Pricing'!$C$713:$C$892,0))*$E234*(1-$F234))</f>
        <v>0</v>
      </c>
      <c r="AH234" s="212">
        <f ca="1">(AH$135*INDEX('Term Pricing'!$S$713:$S$892,MATCH('Project 3'!AH$8,'Term Pricing'!$C$713:$C$892,0))*$E234*$F234)+(AH$135*INDEX('Term Pricing'!$T$713:$T$892,MATCH('Project 3'!AH$8,'Term Pricing'!$C$713:$C$892,0))*$E234*(1-$F234))</f>
        <v>0</v>
      </c>
      <c r="AI234" s="212">
        <f ca="1">(AI$135*INDEX('Term Pricing'!$S$713:$S$892,MATCH('Project 3'!AI$8,'Term Pricing'!$C$713:$C$892,0))*$E234*$F234)+(AI$135*INDEX('Term Pricing'!$T$713:$T$892,MATCH('Project 3'!AI$8,'Term Pricing'!$C$713:$C$892,0))*$E234*(1-$F234))</f>
        <v>0</v>
      </c>
      <c r="AJ234" s="212">
        <f ca="1">(AJ$135*INDEX('Term Pricing'!$S$713:$S$892,MATCH('Project 3'!AJ$8,'Term Pricing'!$C$713:$C$892,0))*$E234*$F234)+(AJ$135*INDEX('Term Pricing'!$T$713:$T$892,MATCH('Project 3'!AJ$8,'Term Pricing'!$C$713:$C$892,0))*$E234*(1-$F234))</f>
        <v>0</v>
      </c>
      <c r="AK234" s="212">
        <f ca="1">(AK$135*INDEX('Term Pricing'!$S$713:$S$892,MATCH('Project 3'!AK$8,'Term Pricing'!$C$713:$C$892,0))*$E234*$F234)+(AK$135*INDEX('Term Pricing'!$T$713:$T$892,MATCH('Project 3'!AK$8,'Term Pricing'!$C$713:$C$892,0))*$E234*(1-$F234))</f>
        <v>0</v>
      </c>
      <c r="AL234" s="212">
        <f ca="1">(AL$135*INDEX('Term Pricing'!$S$713:$S$892,MATCH('Project 3'!AL$8,'Term Pricing'!$C$713:$C$892,0))*$E234*$F234)+(AL$135*INDEX('Term Pricing'!$T$713:$T$892,MATCH('Project 3'!AL$8,'Term Pricing'!$C$713:$C$892,0))*$E234*(1-$F234))</f>
        <v>0</v>
      </c>
      <c r="AM234" s="212">
        <f ca="1">(AM$135*INDEX('Term Pricing'!$S$713:$S$892,MATCH('Project 3'!AM$8,'Term Pricing'!$C$713:$C$892,0))*$E234*$F234)+(AM$135*INDEX('Term Pricing'!$T$713:$T$892,MATCH('Project 3'!AM$8,'Term Pricing'!$C$713:$C$892,0))*$E234*(1-$F234))</f>
        <v>0</v>
      </c>
      <c r="AN234" s="212">
        <f ca="1">(AN$135*INDEX('Term Pricing'!$S$713:$S$892,MATCH('Project 3'!AN$8,'Term Pricing'!$C$713:$C$892,0))*$E234*$F234)+(AN$135*INDEX('Term Pricing'!$T$713:$T$892,MATCH('Project 3'!AN$8,'Term Pricing'!$C$713:$C$892,0))*$E234*(1-$F234))</f>
        <v>0</v>
      </c>
      <c r="AO234" s="212">
        <f ca="1">(AO$135*INDEX('Term Pricing'!$S$713:$S$892,MATCH('Project 3'!AO$8,'Term Pricing'!$C$713:$C$892,0))*$E234*$F234)+(AO$135*INDEX('Term Pricing'!$T$713:$T$892,MATCH('Project 3'!AO$8,'Term Pricing'!$C$713:$C$892,0))*$E234*(1-$F234))</f>
        <v>0</v>
      </c>
      <c r="AP234" s="212">
        <f ca="1">(AP$135*INDEX('Term Pricing'!$S$713:$S$892,MATCH('Project 3'!AP$8,'Term Pricing'!$C$713:$C$892,0))*$E234*$F234)+(AP$135*INDEX('Term Pricing'!$T$713:$T$892,MATCH('Project 3'!AP$8,'Term Pricing'!$C$713:$C$892,0))*$E234*(1-$F234))</f>
        <v>0</v>
      </c>
      <c r="AQ234" s="212">
        <f ca="1">(AQ$135*INDEX('Term Pricing'!$S$713:$S$892,MATCH('Project 3'!AQ$8,'Term Pricing'!$C$713:$C$892,0))*$E234*$F234)+(AQ$135*INDEX('Term Pricing'!$T$713:$T$892,MATCH('Project 3'!AQ$8,'Term Pricing'!$C$713:$C$892,0))*$E234*(1-$F234))</f>
        <v>0</v>
      </c>
      <c r="AR234" s="212">
        <f ca="1">(AR$135*INDEX('Term Pricing'!$S$713:$S$892,MATCH('Project 3'!AR$8,'Term Pricing'!$C$713:$C$892,0))*$E234*$F234)+(AR$135*INDEX('Term Pricing'!$T$713:$T$892,MATCH('Project 3'!AR$8,'Term Pricing'!$C$713:$C$892,0))*$E234*(1-$F234))</f>
        <v>0</v>
      </c>
      <c r="AS234" s="212">
        <f ca="1">(AS$135*INDEX('Term Pricing'!$S$713:$S$892,MATCH('Project 3'!AS$8,'Term Pricing'!$C$713:$C$892,0))*$E234*$F234)+(AS$135*INDEX('Term Pricing'!$T$713:$T$892,MATCH('Project 3'!AS$8,'Term Pricing'!$C$713:$C$892,0))*$E234*(1-$F234))</f>
        <v>0</v>
      </c>
      <c r="AT234" s="212">
        <f ca="1">(AT$135*INDEX('Term Pricing'!$S$713:$S$892,MATCH('Project 3'!AT$8,'Term Pricing'!$C$713:$C$892,0))*$E234*$F234)+(AT$135*INDEX('Term Pricing'!$T$713:$T$892,MATCH('Project 3'!AT$8,'Term Pricing'!$C$713:$C$892,0))*$E234*(1-$F234))</f>
        <v>0</v>
      </c>
      <c r="AU234" s="212">
        <f ca="1">(AU$135*INDEX('Term Pricing'!$S$713:$S$892,MATCH('Project 3'!AU$8,'Term Pricing'!$C$713:$C$892,0))*$E234*$F234)+(AU$135*INDEX('Term Pricing'!$T$713:$T$892,MATCH('Project 3'!AU$8,'Term Pricing'!$C$713:$C$892,0))*$E234*(1-$F234))</f>
        <v>0</v>
      </c>
      <c r="AV234" s="212">
        <f ca="1">(AV$135*INDEX('Term Pricing'!$S$713:$S$892,MATCH('Project 3'!AV$8,'Term Pricing'!$C$713:$C$892,0))*$E234*$F234)+(AV$135*INDEX('Term Pricing'!$T$713:$T$892,MATCH('Project 3'!AV$8,'Term Pricing'!$C$713:$C$892,0))*$E234*(1-$F234))</f>
        <v>0</v>
      </c>
      <c r="AW234" s="212">
        <f ca="1">(AW$135*INDEX('Term Pricing'!$S$713:$S$892,MATCH('Project 3'!AW$8,'Term Pricing'!$C$713:$C$892,0))*$E234*$F234)+(AW$135*INDEX('Term Pricing'!$T$713:$T$892,MATCH('Project 3'!AW$8,'Term Pricing'!$C$713:$C$892,0))*$E234*(1-$F234))</f>
        <v>0</v>
      </c>
      <c r="AX234" s="212">
        <f ca="1">(AX$135*INDEX('Term Pricing'!$S$713:$S$892,MATCH('Project 3'!AX$8,'Term Pricing'!$C$713:$C$892,0))*$E234*$F234)+(AX$135*INDEX('Term Pricing'!$T$713:$T$892,MATCH('Project 3'!AX$8,'Term Pricing'!$C$713:$C$892,0))*$E234*(1-$F234))</f>
        <v>0</v>
      </c>
      <c r="AY234" s="212">
        <f ca="1">(AY$135*INDEX('Term Pricing'!$S$713:$S$892,MATCH('Project 3'!AY$8,'Term Pricing'!$C$713:$C$892,0))*$E234*$F234)+(AY$135*INDEX('Term Pricing'!$T$713:$T$892,MATCH('Project 3'!AY$8,'Term Pricing'!$C$713:$C$892,0))*$E234*(1-$F234))</f>
        <v>0</v>
      </c>
      <c r="AZ234" s="212">
        <f ca="1">(AZ$135*INDEX('Term Pricing'!$S$713:$S$892,MATCH('Project 3'!AZ$8,'Term Pricing'!$C$713:$C$892,0))*$E234*$F234)+(AZ$135*INDEX('Term Pricing'!$T$713:$T$892,MATCH('Project 3'!AZ$8,'Term Pricing'!$C$713:$C$892,0))*$E234*(1-$F234))</f>
        <v>0</v>
      </c>
      <c r="BA234" s="212">
        <f ca="1">(BA$135*INDEX('Term Pricing'!$S$713:$S$892,MATCH('Project 3'!BA$8,'Term Pricing'!$C$713:$C$892,0))*$E234*$F234)+(BA$135*INDEX('Term Pricing'!$T$713:$T$892,MATCH('Project 3'!BA$8,'Term Pricing'!$C$713:$C$892,0))*$E234*(1-$F234))</f>
        <v>0</v>
      </c>
      <c r="BB234" s="212">
        <f ca="1">(BB$135*INDEX('Term Pricing'!$S$713:$S$892,MATCH('Project 3'!BB$8,'Term Pricing'!$C$713:$C$892,0))*$E234*$F234)+(BB$135*INDEX('Term Pricing'!$T$713:$T$892,MATCH('Project 3'!BB$8,'Term Pricing'!$C$713:$C$892,0))*$E234*(1-$F234))</f>
        <v>0</v>
      </c>
      <c r="BC234" s="212">
        <f ca="1">(BC$135*INDEX('Term Pricing'!$S$713:$S$892,MATCH('Project 3'!BC$8,'Term Pricing'!$C$713:$C$892,0))*$E234*$F234)+(BC$135*INDEX('Term Pricing'!$T$713:$T$892,MATCH('Project 3'!BC$8,'Term Pricing'!$C$713:$C$892,0))*$E234*(1-$F234))</f>
        <v>0</v>
      </c>
      <c r="BD234" s="212">
        <f ca="1">(BD$135*INDEX('Term Pricing'!$S$713:$S$892,MATCH('Project 3'!BD$8,'Term Pricing'!$C$713:$C$892,0))*$E234*$F234)+(BD$135*INDEX('Term Pricing'!$T$713:$T$892,MATCH('Project 3'!BD$8,'Term Pricing'!$C$713:$C$892,0))*$E234*(1-$F234))</f>
        <v>0</v>
      </c>
      <c r="BE234" s="212">
        <f ca="1">(BE$135*INDEX('Term Pricing'!$S$713:$S$892,MATCH('Project 3'!BE$8,'Term Pricing'!$C$713:$C$892,0))*$E234*$F234)+(BE$135*INDEX('Term Pricing'!$T$713:$T$892,MATCH('Project 3'!BE$8,'Term Pricing'!$C$713:$C$892,0))*$E234*(1-$F234))</f>
        <v>0</v>
      </c>
      <c r="BF234" s="212">
        <f ca="1">(BF$135*INDEX('Term Pricing'!$S$713:$S$892,MATCH('Project 3'!BF$8,'Term Pricing'!$C$713:$C$892,0))*$E234*$F234)+(BF$135*INDEX('Term Pricing'!$T$713:$T$892,MATCH('Project 3'!BF$8,'Term Pricing'!$C$713:$C$892,0))*$E234*(1-$F234))</f>
        <v>0</v>
      </c>
      <c r="BG234" s="212">
        <f ca="1">(BG$135*INDEX('Term Pricing'!$S$713:$S$892,MATCH('Project 3'!BG$8,'Term Pricing'!$C$713:$C$892,0))*$E234*$F234)+(BG$135*INDEX('Term Pricing'!$T$713:$T$892,MATCH('Project 3'!BG$8,'Term Pricing'!$C$713:$C$892,0))*$E234*(1-$F234))</f>
        <v>0</v>
      </c>
      <c r="BH234" s="212">
        <f ca="1">(BH$135*INDEX('Term Pricing'!$S$713:$S$892,MATCH('Project 3'!BH$8,'Term Pricing'!$C$713:$C$892,0))*$E234*$F234)+(BH$135*INDEX('Term Pricing'!$T$713:$T$892,MATCH('Project 3'!BH$8,'Term Pricing'!$C$713:$C$892,0))*$E234*(1-$F234))</f>
        <v>0</v>
      </c>
      <c r="BI234" s="212">
        <f ca="1">(BI$135*INDEX('Term Pricing'!$S$713:$S$892,MATCH('Project 3'!BI$8,'Term Pricing'!$C$713:$C$892,0))*$E234*$F234)+(BI$135*INDEX('Term Pricing'!$T$713:$T$892,MATCH('Project 3'!BI$8,'Term Pricing'!$C$713:$C$892,0))*$E234*(1-$F234))</f>
        <v>0</v>
      </c>
      <c r="BJ234" s="212">
        <f ca="1">(BJ$135*INDEX('Term Pricing'!$S$713:$S$892,MATCH('Project 3'!BJ$8,'Term Pricing'!$C$713:$C$892,0))*$E234*$F234)+(BJ$135*INDEX('Term Pricing'!$T$713:$T$892,MATCH('Project 3'!BJ$8,'Term Pricing'!$C$713:$C$892,0))*$E234*(1-$F234))</f>
        <v>0</v>
      </c>
      <c r="BK234" s="212">
        <f ca="1">(BK$135*INDEX('Term Pricing'!$S$713:$S$892,MATCH('Project 3'!BK$8,'Term Pricing'!$C$713:$C$892,0))*$E234*$F234)+(BK$135*INDEX('Term Pricing'!$T$713:$T$892,MATCH('Project 3'!BK$8,'Term Pricing'!$C$713:$C$892,0))*$E234*(1-$F234))</f>
        <v>0</v>
      </c>
      <c r="BL234" s="212">
        <f ca="1">(BL$135*INDEX('Term Pricing'!$S$713:$S$892,MATCH('Project 3'!BL$8,'Term Pricing'!$C$713:$C$892,0))*$E234*$F234)+(BL$135*INDEX('Term Pricing'!$T$713:$T$892,MATCH('Project 3'!BL$8,'Term Pricing'!$C$713:$C$892,0))*$E234*(1-$F234))</f>
        <v>0</v>
      </c>
      <c r="BM234" s="212">
        <f ca="1">(BM$135*INDEX('Term Pricing'!$S$713:$S$892,MATCH('Project 3'!BM$8,'Term Pricing'!$C$713:$C$892,0))*$E234*$F234)+(BM$135*INDEX('Term Pricing'!$T$713:$T$892,MATCH('Project 3'!BM$8,'Term Pricing'!$C$713:$C$892,0))*$E234*(1-$F234))</f>
        <v>0</v>
      </c>
      <c r="BN234" s="212">
        <f ca="1">(BN$135*INDEX('Term Pricing'!$S$713:$S$892,MATCH('Project 3'!BN$8,'Term Pricing'!$C$713:$C$892,0))*$E234*$F234)+(BN$135*INDEX('Term Pricing'!$T$713:$T$892,MATCH('Project 3'!BN$8,'Term Pricing'!$C$713:$C$892,0))*$E234*(1-$F234))</f>
        <v>0</v>
      </c>
      <c r="BO234" s="212">
        <f ca="1">(BO$135*INDEX('Term Pricing'!$S$713:$S$892,MATCH('Project 3'!BO$8,'Term Pricing'!$C$713:$C$892,0))*$E234*$F234)+(BO$135*INDEX('Term Pricing'!$T$713:$T$892,MATCH('Project 3'!BO$8,'Term Pricing'!$C$713:$C$892,0))*$E234*(1-$F234))</f>
        <v>0</v>
      </c>
      <c r="BP234" s="212">
        <f ca="1">(BP$135*INDEX('Term Pricing'!$S$713:$S$892,MATCH('Project 3'!BP$8,'Term Pricing'!$C$713:$C$892,0))*$E234*$F234)+(BP$135*INDEX('Term Pricing'!$T$713:$T$892,MATCH('Project 3'!BP$8,'Term Pricing'!$C$713:$C$892,0))*$E234*(1-$F234))</f>
        <v>0</v>
      </c>
      <c r="BQ234" s="212">
        <f ca="1">(BQ$135*INDEX('Term Pricing'!$S$713:$S$892,MATCH('Project 3'!BQ$8,'Term Pricing'!$C$713:$C$892,0))*$E234*$F234)+(BQ$135*INDEX('Term Pricing'!$T$713:$T$892,MATCH('Project 3'!BQ$8,'Term Pricing'!$C$713:$C$892,0))*$E234*(1-$F234))</f>
        <v>0</v>
      </c>
      <c r="BR234" s="212">
        <f ca="1">(BR$135*INDEX('Term Pricing'!$S$713:$S$892,MATCH('Project 3'!BR$8,'Term Pricing'!$C$713:$C$892,0))*$E234*$F234)+(BR$135*INDEX('Term Pricing'!$T$713:$T$892,MATCH('Project 3'!BR$8,'Term Pricing'!$C$713:$C$892,0))*$E234*(1-$F234))</f>
        <v>0</v>
      </c>
      <c r="BS234" s="212">
        <f ca="1">(BS$135*INDEX('Term Pricing'!$S$713:$S$892,MATCH('Project 3'!BS$8,'Term Pricing'!$C$713:$C$892,0))*$E234*$F234)+(BS$135*INDEX('Term Pricing'!$T$713:$T$892,MATCH('Project 3'!BS$8,'Term Pricing'!$C$713:$C$892,0))*$E234*(1-$F234))</f>
        <v>0</v>
      </c>
      <c r="BT234" s="212">
        <f ca="1">(BT$135*INDEX('Term Pricing'!$S$713:$S$892,MATCH('Project 3'!BT$8,'Term Pricing'!$C$713:$C$892,0))*$E234*$F234)+(BT$135*INDEX('Term Pricing'!$T$713:$T$892,MATCH('Project 3'!BT$8,'Term Pricing'!$C$713:$C$892,0))*$E234*(1-$F234))</f>
        <v>0</v>
      </c>
      <c r="BU234" s="212">
        <f ca="1">(BU$135*INDEX('Term Pricing'!$S$713:$S$892,MATCH('Project 3'!BU$8,'Term Pricing'!$C$713:$C$892,0))*$E234*$F234)+(BU$135*INDEX('Term Pricing'!$T$713:$T$892,MATCH('Project 3'!BU$8,'Term Pricing'!$C$713:$C$892,0))*$E234*(1-$F234))</f>
        <v>0</v>
      </c>
      <c r="BV234" s="212">
        <f ca="1">(BV$135*INDEX('Term Pricing'!$S$713:$S$892,MATCH('Project 3'!BV$8,'Term Pricing'!$C$713:$C$892,0))*$E234*$F234)+(BV$135*INDEX('Term Pricing'!$T$713:$T$892,MATCH('Project 3'!BV$8,'Term Pricing'!$C$713:$C$892,0))*$E234*(1-$F234))</f>
        <v>0</v>
      </c>
      <c r="BW234" s="212">
        <f ca="1">(BW$135*INDEX('Term Pricing'!$S$713:$S$892,MATCH('Project 3'!BW$8,'Term Pricing'!$C$713:$C$892,0))*$E234*$F234)+(BW$135*INDEX('Term Pricing'!$T$713:$T$892,MATCH('Project 3'!BW$8,'Term Pricing'!$C$713:$C$892,0))*$E234*(1-$F234))</f>
        <v>0</v>
      </c>
      <c r="BX234" s="212">
        <f ca="1">(BX$135*INDEX('Term Pricing'!$S$713:$S$892,MATCH('Project 3'!BX$8,'Term Pricing'!$C$713:$C$892,0))*$E234*$F234)+(BX$135*INDEX('Term Pricing'!$T$713:$T$892,MATCH('Project 3'!BX$8,'Term Pricing'!$C$713:$C$892,0))*$E234*(1-$F234))</f>
        <v>0</v>
      </c>
      <c r="BY234" s="212">
        <f ca="1">(BY$135*INDEX('Term Pricing'!$S$713:$S$892,MATCH('Project 3'!BY$8,'Term Pricing'!$C$713:$C$892,0))*$E234*$F234)+(BY$135*INDEX('Term Pricing'!$T$713:$T$892,MATCH('Project 3'!BY$8,'Term Pricing'!$C$713:$C$892,0))*$E234*(1-$F234))</f>
        <v>0</v>
      </c>
      <c r="BZ234" s="212">
        <f ca="1">(BZ$135*INDEX('Term Pricing'!$S$713:$S$892,MATCH('Project 3'!BZ$8,'Term Pricing'!$C$713:$C$892,0))*$E234*$F234)+(BZ$135*INDEX('Term Pricing'!$T$713:$T$892,MATCH('Project 3'!BZ$8,'Term Pricing'!$C$713:$C$892,0))*$E234*(1-$F234))</f>
        <v>0</v>
      </c>
      <c r="CA234" s="212">
        <f ca="1">(CA$135*INDEX('Term Pricing'!$S$713:$S$892,MATCH('Project 3'!CA$8,'Term Pricing'!$C$713:$C$892,0))*$E234*$F234)+(CA$135*INDEX('Term Pricing'!$T$713:$T$892,MATCH('Project 3'!CA$8,'Term Pricing'!$C$713:$C$892,0))*$E234*(1-$F234))</f>
        <v>0</v>
      </c>
      <c r="CB234" s="212">
        <f ca="1">(CB$135*INDEX('Term Pricing'!$S$713:$S$892,MATCH('Project 3'!CB$8,'Term Pricing'!$C$713:$C$892,0))*$E234*$F234)+(CB$135*INDEX('Term Pricing'!$T$713:$T$892,MATCH('Project 3'!CB$8,'Term Pricing'!$C$713:$C$892,0))*$E234*(1-$F234))</f>
        <v>0</v>
      </c>
      <c r="CC234" s="212">
        <f ca="1">(CC$135*INDEX('Term Pricing'!$S$713:$S$892,MATCH('Project 3'!CC$8,'Term Pricing'!$C$713:$C$892,0))*$E234*$F234)+(CC$135*INDEX('Term Pricing'!$T$713:$T$892,MATCH('Project 3'!CC$8,'Term Pricing'!$C$713:$C$892,0))*$E234*(1-$F234))</f>
        <v>0</v>
      </c>
      <c r="CD234" s="212">
        <f ca="1">(CD$135*INDEX('Term Pricing'!$S$713:$S$892,MATCH('Project 3'!CD$8,'Term Pricing'!$C$713:$C$892,0))*$E234*$F234)+(CD$135*INDEX('Term Pricing'!$T$713:$T$892,MATCH('Project 3'!CD$8,'Term Pricing'!$C$713:$C$892,0))*$E234*(1-$F234))</f>
        <v>0</v>
      </c>
      <c r="CE234" s="212">
        <f ca="1">(CE$135*INDEX('Term Pricing'!$S$713:$S$892,MATCH('Project 3'!CE$8,'Term Pricing'!$C$713:$C$892,0))*$E234*$F234)+(CE$135*INDEX('Term Pricing'!$T$713:$T$892,MATCH('Project 3'!CE$8,'Term Pricing'!$C$713:$C$892,0))*$E234*(1-$F234))</f>
        <v>0</v>
      </c>
      <c r="CF234" s="212">
        <f ca="1">(CF$135*INDEX('Term Pricing'!$S$713:$S$892,MATCH('Project 3'!CF$8,'Term Pricing'!$C$713:$C$892,0))*$E234*$F234)+(CF$135*INDEX('Term Pricing'!$T$713:$T$892,MATCH('Project 3'!CF$8,'Term Pricing'!$C$713:$C$892,0))*$E234*(1-$F234))</f>
        <v>0</v>
      </c>
      <c r="CG234" s="212">
        <f ca="1">(CG$135*INDEX('Term Pricing'!$S$713:$S$892,MATCH('Project 3'!CG$8,'Term Pricing'!$C$713:$C$892,0))*$E234*$F234)+(CG$135*INDEX('Term Pricing'!$T$713:$T$892,MATCH('Project 3'!CG$8,'Term Pricing'!$C$713:$C$892,0))*$E234*(1-$F234))</f>
        <v>0</v>
      </c>
      <c r="CH234" s="212">
        <f ca="1">(CH$135*INDEX('Term Pricing'!$S$713:$S$892,MATCH('Project 3'!CH$8,'Term Pricing'!$C$713:$C$892,0))*$E234*$F234)+(CH$135*INDEX('Term Pricing'!$T$713:$T$892,MATCH('Project 3'!CH$8,'Term Pricing'!$C$713:$C$892,0))*$E234*(1-$F234))</f>
        <v>0</v>
      </c>
      <c r="CI234" s="212">
        <f ca="1">(CI$135*INDEX('Term Pricing'!$S$713:$S$892,MATCH('Project 3'!CI$8,'Term Pricing'!$C$713:$C$892,0))*$E234*$F234)+(CI$135*INDEX('Term Pricing'!$T$713:$T$892,MATCH('Project 3'!CI$8,'Term Pricing'!$C$713:$C$892,0))*$E234*(1-$F234))</f>
        <v>0</v>
      </c>
      <c r="CJ234" s="212">
        <f ca="1">(CJ$135*INDEX('Term Pricing'!$S$713:$S$892,MATCH('Project 3'!CJ$8,'Term Pricing'!$C$713:$C$892,0))*$E234*$F234)+(CJ$135*INDEX('Term Pricing'!$T$713:$T$892,MATCH('Project 3'!CJ$8,'Term Pricing'!$C$713:$C$892,0))*$E234*(1-$F234))</f>
        <v>0</v>
      </c>
      <c r="CK234" s="212">
        <f ca="1">(CK$135*INDEX('Term Pricing'!$S$713:$S$892,MATCH('Project 3'!CK$8,'Term Pricing'!$C$713:$C$892,0))*$E234*$F234)+(CK$135*INDEX('Term Pricing'!$T$713:$T$892,MATCH('Project 3'!CK$8,'Term Pricing'!$C$713:$C$892,0))*$E234*(1-$F234))</f>
        <v>0</v>
      </c>
      <c r="CL234" s="212">
        <f ca="1">(CL$135*INDEX('Term Pricing'!$S$713:$S$892,MATCH('Project 3'!CL$8,'Term Pricing'!$C$713:$C$892,0))*$E234*$F234)+(CL$135*INDEX('Term Pricing'!$T$713:$T$892,MATCH('Project 3'!CL$8,'Term Pricing'!$C$713:$C$892,0))*$E234*(1-$F234))</f>
        <v>0</v>
      </c>
      <c r="CM234" s="212">
        <f ca="1">(CM$135*INDEX('Term Pricing'!$S$713:$S$892,MATCH('Project 3'!CM$8,'Term Pricing'!$C$713:$C$892,0))*$E234*$F234)+(CM$135*INDEX('Term Pricing'!$T$713:$T$892,MATCH('Project 3'!CM$8,'Term Pricing'!$C$713:$C$892,0))*$E234*(1-$F234))</f>
        <v>0</v>
      </c>
      <c r="CN234" s="212">
        <f ca="1">(CN$135*INDEX('Term Pricing'!$S$713:$S$892,MATCH('Project 3'!CN$8,'Term Pricing'!$C$713:$C$892,0))*$E234*$F234)+(CN$135*INDEX('Term Pricing'!$T$713:$T$892,MATCH('Project 3'!CN$8,'Term Pricing'!$C$713:$C$892,0))*$E234*(1-$F234))</f>
        <v>0</v>
      </c>
      <c r="CO234" s="212">
        <f ca="1">(CO$135*INDEX('Term Pricing'!$S$713:$S$892,MATCH('Project 3'!CO$8,'Term Pricing'!$C$713:$C$892,0))*$E234*$F234)+(CO$135*INDEX('Term Pricing'!$T$713:$T$892,MATCH('Project 3'!CO$8,'Term Pricing'!$C$713:$C$892,0))*$E234*(1-$F234))</f>
        <v>0</v>
      </c>
      <c r="CP234" s="212">
        <f ca="1">(CP$135*INDEX('Term Pricing'!$S$713:$S$892,MATCH('Project 3'!CP$8,'Term Pricing'!$C$713:$C$892,0))*$E234*$F234)+(CP$135*INDEX('Term Pricing'!$T$713:$T$892,MATCH('Project 3'!CP$8,'Term Pricing'!$C$713:$C$892,0))*$E234*(1-$F234))</f>
        <v>0</v>
      </c>
      <c r="CQ234" s="212">
        <f ca="1">(CQ$135*INDEX('Term Pricing'!$S$713:$S$892,MATCH('Project 3'!CQ$8,'Term Pricing'!$C$713:$C$892,0))*$E234*$F234)+(CQ$135*INDEX('Term Pricing'!$T$713:$T$892,MATCH('Project 3'!CQ$8,'Term Pricing'!$C$713:$C$892,0))*$E234*(1-$F234))</f>
        <v>0</v>
      </c>
      <c r="CR234" s="212">
        <f ca="1">(CR$135*INDEX('Term Pricing'!$S$713:$S$892,MATCH('Project 3'!CR$8,'Term Pricing'!$C$713:$C$892,0))*$E234*$F234)+(CR$135*INDEX('Term Pricing'!$T$713:$T$892,MATCH('Project 3'!CR$8,'Term Pricing'!$C$713:$C$892,0))*$E234*(1-$F234))</f>
        <v>0</v>
      </c>
      <c r="CS234" s="212">
        <f ca="1">(CS$135*INDEX('Term Pricing'!$S$713:$S$892,MATCH('Project 3'!CS$8,'Term Pricing'!$C$713:$C$892,0))*$E234*$F234)+(CS$135*INDEX('Term Pricing'!$T$713:$T$892,MATCH('Project 3'!CS$8,'Term Pricing'!$C$713:$C$892,0))*$E234*(1-$F234))</f>
        <v>0</v>
      </c>
      <c r="CT234" s="212">
        <f ca="1">(CT$135*INDEX('Term Pricing'!$S$713:$S$892,MATCH('Project 3'!CT$8,'Term Pricing'!$C$713:$C$892,0))*$E234*$F234)+(CT$135*INDEX('Term Pricing'!$T$713:$T$892,MATCH('Project 3'!CT$8,'Term Pricing'!$C$713:$C$892,0))*$E234*(1-$F234))</f>
        <v>0</v>
      </c>
      <c r="CU234" s="212">
        <f ca="1">(CU$135*INDEX('Term Pricing'!$S$713:$S$892,MATCH('Project 3'!CU$8,'Term Pricing'!$C$713:$C$892,0))*$E234*$F234)+(CU$135*INDEX('Term Pricing'!$T$713:$T$892,MATCH('Project 3'!CU$8,'Term Pricing'!$C$713:$C$892,0))*$E234*(1-$F234))</f>
        <v>0</v>
      </c>
      <c r="CV234" s="212">
        <f ca="1">(CV$135*INDEX('Term Pricing'!$S$713:$S$892,MATCH('Project 3'!CV$8,'Term Pricing'!$C$713:$C$892,0))*$E234*$F234)+(CV$135*INDEX('Term Pricing'!$T$713:$T$892,MATCH('Project 3'!CV$8,'Term Pricing'!$C$713:$C$892,0))*$E234*(1-$F234))</f>
        <v>0</v>
      </c>
      <c r="CW234" s="212">
        <f ca="1">(CW$135*INDEX('Term Pricing'!$S$713:$S$892,MATCH('Project 3'!CW$8,'Term Pricing'!$C$713:$C$892,0))*$E234*$F234)+(CW$135*INDEX('Term Pricing'!$T$713:$T$892,MATCH('Project 3'!CW$8,'Term Pricing'!$C$713:$C$892,0))*$E234*(1-$F234))</f>
        <v>0</v>
      </c>
      <c r="CX234" s="212">
        <f ca="1">(CX$135*INDEX('Term Pricing'!$S$713:$S$892,MATCH('Project 3'!CX$8,'Term Pricing'!$C$713:$C$892,0))*$E234*$F234)+(CX$135*INDEX('Term Pricing'!$T$713:$T$892,MATCH('Project 3'!CX$8,'Term Pricing'!$C$713:$C$892,0))*$E234*(1-$F234))</f>
        <v>0</v>
      </c>
      <c r="CY234" s="212">
        <f ca="1">(CY$135*INDEX('Term Pricing'!$S$713:$S$892,MATCH('Project 3'!CY$8,'Term Pricing'!$C$713:$C$892,0))*$E234*$F234)+(CY$135*INDEX('Term Pricing'!$T$713:$T$892,MATCH('Project 3'!CY$8,'Term Pricing'!$C$713:$C$892,0))*$E234*(1-$F234))</f>
        <v>0</v>
      </c>
      <c r="CZ234" s="212">
        <f ca="1">(CZ$135*INDEX('Term Pricing'!$S$713:$S$892,MATCH('Project 3'!CZ$8,'Term Pricing'!$C$713:$C$892,0))*$E234*$F234)+(CZ$135*INDEX('Term Pricing'!$T$713:$T$892,MATCH('Project 3'!CZ$8,'Term Pricing'!$C$713:$C$892,0))*$E234*(1-$F234))</f>
        <v>0</v>
      </c>
      <c r="DA234" s="212">
        <f ca="1">(DA$135*INDEX('Term Pricing'!$S$713:$S$892,MATCH('Project 3'!DA$8,'Term Pricing'!$C$713:$C$892,0))*$E234*$F234)+(DA$135*INDEX('Term Pricing'!$T$713:$T$892,MATCH('Project 3'!DA$8,'Term Pricing'!$C$713:$C$892,0))*$E234*(1-$F234))</f>
        <v>0</v>
      </c>
      <c r="DB234" s="212">
        <f ca="1">(DB$135*INDEX('Term Pricing'!$S$713:$S$892,MATCH('Project 3'!DB$8,'Term Pricing'!$C$713:$C$892,0))*$E234*$F234)+(DB$135*INDEX('Term Pricing'!$T$713:$T$892,MATCH('Project 3'!DB$8,'Term Pricing'!$C$713:$C$892,0))*$E234*(1-$F234))</f>
        <v>0</v>
      </c>
    </row>
    <row r="235" spans="1:106" hidden="1" outlineLevel="1">
      <c r="A235" s="151"/>
      <c r="C235" s="34" t="s">
        <v>84</v>
      </c>
      <c r="E235" s="70">
        <f>Inputs!H161</f>
        <v>0</v>
      </c>
      <c r="F235" s="70">
        <f>Inputs!K161</f>
        <v>0</v>
      </c>
      <c r="G235" s="54" t="s">
        <v>83</v>
      </c>
      <c r="H235" s="279">
        <f ca="1">IFERROR(SUM($J235:$DB235)/(SUM($J$135:$DB$135)*E235),0)</f>
        <v>0</v>
      </c>
      <c r="I235" s="29"/>
      <c r="J235" s="212">
        <f ca="1">(J$135*INDEX('Term Pricing'!$S$898:$S$1077,MATCH('Project 3'!J$8,'Term Pricing'!$C$898:$C$1077,0))*$E235*$F235)+(J$135*INDEX('Term Pricing'!$T$898:$T$1077,MATCH('Project 3'!J$8,'Term Pricing'!$C$898:$C$1077,0))*$E235*(1-$F235))</f>
        <v>0</v>
      </c>
      <c r="K235" s="212">
        <f ca="1">(K$135*INDEX('Term Pricing'!$S$898:$S$1077,MATCH('Project 3'!K$8,'Term Pricing'!$C$898:$C$1077,0))*$E235*$F235)+(K$135*INDEX('Term Pricing'!$T$898:$T$1077,MATCH('Project 3'!K$8,'Term Pricing'!$C$898:$C$1077,0))*$E235*(1-$F235))</f>
        <v>0</v>
      </c>
      <c r="L235" s="212">
        <f ca="1">(L$135*INDEX('Term Pricing'!$S$898:$S$1077,MATCH('Project 3'!L$8,'Term Pricing'!$C$898:$C$1077,0))*$E235*$F235)+(L$135*INDEX('Term Pricing'!$T$898:$T$1077,MATCH('Project 3'!L$8,'Term Pricing'!$C$898:$C$1077,0))*$E235*(1-$F235))</f>
        <v>0</v>
      </c>
      <c r="M235" s="212">
        <f ca="1">(M$135*INDEX('Term Pricing'!$S$898:$S$1077,MATCH('Project 3'!M$8,'Term Pricing'!$C$898:$C$1077,0))*$E235*$F235)+(M$135*INDEX('Term Pricing'!$T$898:$T$1077,MATCH('Project 3'!M$8,'Term Pricing'!$C$898:$C$1077,0))*$E235*(1-$F235))</f>
        <v>0</v>
      </c>
      <c r="N235" s="212">
        <f ca="1">(N$135*INDEX('Term Pricing'!$S$898:$S$1077,MATCH('Project 3'!N$8,'Term Pricing'!$C$898:$C$1077,0))*$E235*$F235)+(N$135*INDEX('Term Pricing'!$T$898:$T$1077,MATCH('Project 3'!N$8,'Term Pricing'!$C$898:$C$1077,0))*$E235*(1-$F235))</f>
        <v>0</v>
      </c>
      <c r="O235" s="212">
        <f ca="1">(O$135*INDEX('Term Pricing'!$S$898:$S$1077,MATCH('Project 3'!O$8,'Term Pricing'!$C$898:$C$1077,0))*$E235*$F235)+(O$135*INDEX('Term Pricing'!$T$898:$T$1077,MATCH('Project 3'!O$8,'Term Pricing'!$C$898:$C$1077,0))*$E235*(1-$F235))</f>
        <v>0</v>
      </c>
      <c r="P235" s="212">
        <f ca="1">(P$135*INDEX('Term Pricing'!$S$898:$S$1077,MATCH('Project 3'!P$8,'Term Pricing'!$C$898:$C$1077,0))*$E235*$F235)+(P$135*INDEX('Term Pricing'!$T$898:$T$1077,MATCH('Project 3'!P$8,'Term Pricing'!$C$898:$C$1077,0))*$E235*(1-$F235))</f>
        <v>0</v>
      </c>
      <c r="Q235" s="212">
        <f ca="1">(Q$135*INDEX('Term Pricing'!$S$898:$S$1077,MATCH('Project 3'!Q$8,'Term Pricing'!$C$898:$C$1077,0))*$E235*$F235)+(Q$135*INDEX('Term Pricing'!$T$898:$T$1077,MATCH('Project 3'!Q$8,'Term Pricing'!$C$898:$C$1077,0))*$E235*(1-$F235))</f>
        <v>0</v>
      </c>
      <c r="R235" s="212">
        <f ca="1">(R$135*INDEX('Term Pricing'!$S$898:$S$1077,MATCH('Project 3'!R$8,'Term Pricing'!$C$898:$C$1077,0))*$E235*$F235)+(R$135*INDEX('Term Pricing'!$T$898:$T$1077,MATCH('Project 3'!R$8,'Term Pricing'!$C$898:$C$1077,0))*$E235*(1-$F235))</f>
        <v>0</v>
      </c>
      <c r="S235" s="212">
        <f ca="1">(S$135*INDEX('Term Pricing'!$S$898:$S$1077,MATCH('Project 3'!S$8,'Term Pricing'!$C$898:$C$1077,0))*$E235*$F235)+(S$135*INDEX('Term Pricing'!$T$898:$T$1077,MATCH('Project 3'!S$8,'Term Pricing'!$C$898:$C$1077,0))*$E235*(1-$F235))</f>
        <v>0</v>
      </c>
      <c r="T235" s="212">
        <f ca="1">(T$135*INDEX('Term Pricing'!$S$898:$S$1077,MATCH('Project 3'!T$8,'Term Pricing'!$C$898:$C$1077,0))*$E235*$F235)+(T$135*INDEX('Term Pricing'!$T$898:$T$1077,MATCH('Project 3'!T$8,'Term Pricing'!$C$898:$C$1077,0))*$E235*(1-$F235))</f>
        <v>0</v>
      </c>
      <c r="U235" s="212">
        <f ca="1">(U$135*INDEX('Term Pricing'!$S$898:$S$1077,MATCH('Project 3'!U$8,'Term Pricing'!$C$898:$C$1077,0))*$E235*$F235)+(U$135*INDEX('Term Pricing'!$T$898:$T$1077,MATCH('Project 3'!U$8,'Term Pricing'!$C$898:$C$1077,0))*$E235*(1-$F235))</f>
        <v>0</v>
      </c>
      <c r="V235" s="212">
        <f ca="1">(V$135*INDEX('Term Pricing'!$S$898:$S$1077,MATCH('Project 3'!V$8,'Term Pricing'!$C$898:$C$1077,0))*$E235*$F235)+(V$135*INDEX('Term Pricing'!$T$898:$T$1077,MATCH('Project 3'!V$8,'Term Pricing'!$C$898:$C$1077,0))*$E235*(1-$F235))</f>
        <v>0</v>
      </c>
      <c r="W235" s="212">
        <f ca="1">(W$135*INDEX('Term Pricing'!$S$898:$S$1077,MATCH('Project 3'!W$8,'Term Pricing'!$C$898:$C$1077,0))*$E235*$F235)+(W$135*INDEX('Term Pricing'!$T$898:$T$1077,MATCH('Project 3'!W$8,'Term Pricing'!$C$898:$C$1077,0))*$E235*(1-$F235))</f>
        <v>0</v>
      </c>
      <c r="X235" s="212">
        <f ca="1">(X$135*INDEX('Term Pricing'!$S$898:$S$1077,MATCH('Project 3'!X$8,'Term Pricing'!$C$898:$C$1077,0))*$E235*$F235)+(X$135*INDEX('Term Pricing'!$T$898:$T$1077,MATCH('Project 3'!X$8,'Term Pricing'!$C$898:$C$1077,0))*$E235*(1-$F235))</f>
        <v>0</v>
      </c>
      <c r="Y235" s="212">
        <f ca="1">(Y$135*INDEX('Term Pricing'!$S$898:$S$1077,MATCH('Project 3'!Y$8,'Term Pricing'!$C$898:$C$1077,0))*$E235*$F235)+(Y$135*INDEX('Term Pricing'!$T$898:$T$1077,MATCH('Project 3'!Y$8,'Term Pricing'!$C$898:$C$1077,0))*$E235*(1-$F235))</f>
        <v>0</v>
      </c>
      <c r="Z235" s="212">
        <f ca="1">(Z$135*INDEX('Term Pricing'!$S$898:$S$1077,MATCH('Project 3'!Z$8,'Term Pricing'!$C$898:$C$1077,0))*$E235*$F235)+(Z$135*INDEX('Term Pricing'!$T$898:$T$1077,MATCH('Project 3'!Z$8,'Term Pricing'!$C$898:$C$1077,0))*$E235*(1-$F235))</f>
        <v>0</v>
      </c>
      <c r="AA235" s="212">
        <f ca="1">(AA$135*INDEX('Term Pricing'!$S$898:$S$1077,MATCH('Project 3'!AA$8,'Term Pricing'!$C$898:$C$1077,0))*$E235*$F235)+(AA$135*INDEX('Term Pricing'!$T$898:$T$1077,MATCH('Project 3'!AA$8,'Term Pricing'!$C$898:$C$1077,0))*$E235*(1-$F235))</f>
        <v>0</v>
      </c>
      <c r="AB235" s="212">
        <f ca="1">(AB$135*INDEX('Term Pricing'!$S$898:$S$1077,MATCH('Project 3'!AB$8,'Term Pricing'!$C$898:$C$1077,0))*$E235*$F235)+(AB$135*INDEX('Term Pricing'!$T$898:$T$1077,MATCH('Project 3'!AB$8,'Term Pricing'!$C$898:$C$1077,0))*$E235*(1-$F235))</f>
        <v>0</v>
      </c>
      <c r="AC235" s="212">
        <f ca="1">(AC$135*INDEX('Term Pricing'!$S$898:$S$1077,MATCH('Project 3'!AC$8,'Term Pricing'!$C$898:$C$1077,0))*$E235*$F235)+(AC$135*INDEX('Term Pricing'!$T$898:$T$1077,MATCH('Project 3'!AC$8,'Term Pricing'!$C$898:$C$1077,0))*$E235*(1-$F235))</f>
        <v>0</v>
      </c>
      <c r="AD235" s="212">
        <f ca="1">(AD$135*INDEX('Term Pricing'!$S$898:$S$1077,MATCH('Project 3'!AD$8,'Term Pricing'!$C$898:$C$1077,0))*$E235*$F235)+(AD$135*INDEX('Term Pricing'!$T$898:$T$1077,MATCH('Project 3'!AD$8,'Term Pricing'!$C$898:$C$1077,0))*$E235*(1-$F235))</f>
        <v>0</v>
      </c>
      <c r="AE235" s="212">
        <f ca="1">(AE$135*INDEX('Term Pricing'!$S$898:$S$1077,MATCH('Project 3'!AE$8,'Term Pricing'!$C$898:$C$1077,0))*$E235*$F235)+(AE$135*INDEX('Term Pricing'!$T$898:$T$1077,MATCH('Project 3'!AE$8,'Term Pricing'!$C$898:$C$1077,0))*$E235*(1-$F235))</f>
        <v>0</v>
      </c>
      <c r="AF235" s="212">
        <f ca="1">(AF$135*INDEX('Term Pricing'!$S$898:$S$1077,MATCH('Project 3'!AF$8,'Term Pricing'!$C$898:$C$1077,0))*$E235*$F235)+(AF$135*INDEX('Term Pricing'!$T$898:$T$1077,MATCH('Project 3'!AF$8,'Term Pricing'!$C$898:$C$1077,0))*$E235*(1-$F235))</f>
        <v>0</v>
      </c>
      <c r="AG235" s="212">
        <f ca="1">(AG$135*INDEX('Term Pricing'!$S$898:$S$1077,MATCH('Project 3'!AG$8,'Term Pricing'!$C$898:$C$1077,0))*$E235*$F235)+(AG$135*INDEX('Term Pricing'!$T$898:$T$1077,MATCH('Project 3'!AG$8,'Term Pricing'!$C$898:$C$1077,0))*$E235*(1-$F235))</f>
        <v>0</v>
      </c>
      <c r="AH235" s="212">
        <f ca="1">(AH$135*INDEX('Term Pricing'!$S$898:$S$1077,MATCH('Project 3'!AH$8,'Term Pricing'!$C$898:$C$1077,0))*$E235*$F235)+(AH$135*INDEX('Term Pricing'!$T$898:$T$1077,MATCH('Project 3'!AH$8,'Term Pricing'!$C$898:$C$1077,0))*$E235*(1-$F235))</f>
        <v>0</v>
      </c>
      <c r="AI235" s="212">
        <f ca="1">(AI$135*INDEX('Term Pricing'!$S$898:$S$1077,MATCH('Project 3'!AI$8,'Term Pricing'!$C$898:$C$1077,0))*$E235*$F235)+(AI$135*INDEX('Term Pricing'!$T$898:$T$1077,MATCH('Project 3'!AI$8,'Term Pricing'!$C$898:$C$1077,0))*$E235*(1-$F235))</f>
        <v>0</v>
      </c>
      <c r="AJ235" s="212">
        <f ca="1">(AJ$135*INDEX('Term Pricing'!$S$898:$S$1077,MATCH('Project 3'!AJ$8,'Term Pricing'!$C$898:$C$1077,0))*$E235*$F235)+(AJ$135*INDEX('Term Pricing'!$T$898:$T$1077,MATCH('Project 3'!AJ$8,'Term Pricing'!$C$898:$C$1077,0))*$E235*(1-$F235))</f>
        <v>0</v>
      </c>
      <c r="AK235" s="212">
        <f ca="1">(AK$135*INDEX('Term Pricing'!$S$898:$S$1077,MATCH('Project 3'!AK$8,'Term Pricing'!$C$898:$C$1077,0))*$E235*$F235)+(AK$135*INDEX('Term Pricing'!$T$898:$T$1077,MATCH('Project 3'!AK$8,'Term Pricing'!$C$898:$C$1077,0))*$E235*(1-$F235))</f>
        <v>0</v>
      </c>
      <c r="AL235" s="212">
        <f ca="1">(AL$135*INDEX('Term Pricing'!$S$898:$S$1077,MATCH('Project 3'!AL$8,'Term Pricing'!$C$898:$C$1077,0))*$E235*$F235)+(AL$135*INDEX('Term Pricing'!$T$898:$T$1077,MATCH('Project 3'!AL$8,'Term Pricing'!$C$898:$C$1077,0))*$E235*(1-$F235))</f>
        <v>0</v>
      </c>
      <c r="AM235" s="212">
        <f ca="1">(AM$135*INDEX('Term Pricing'!$S$898:$S$1077,MATCH('Project 3'!AM$8,'Term Pricing'!$C$898:$C$1077,0))*$E235*$F235)+(AM$135*INDEX('Term Pricing'!$T$898:$T$1077,MATCH('Project 3'!AM$8,'Term Pricing'!$C$898:$C$1077,0))*$E235*(1-$F235))</f>
        <v>0</v>
      </c>
      <c r="AN235" s="212">
        <f ca="1">(AN$135*INDEX('Term Pricing'!$S$898:$S$1077,MATCH('Project 3'!AN$8,'Term Pricing'!$C$898:$C$1077,0))*$E235*$F235)+(AN$135*INDEX('Term Pricing'!$T$898:$T$1077,MATCH('Project 3'!AN$8,'Term Pricing'!$C$898:$C$1077,0))*$E235*(1-$F235))</f>
        <v>0</v>
      </c>
      <c r="AO235" s="212">
        <f ca="1">(AO$135*INDEX('Term Pricing'!$S$898:$S$1077,MATCH('Project 3'!AO$8,'Term Pricing'!$C$898:$C$1077,0))*$E235*$F235)+(AO$135*INDEX('Term Pricing'!$T$898:$T$1077,MATCH('Project 3'!AO$8,'Term Pricing'!$C$898:$C$1077,0))*$E235*(1-$F235))</f>
        <v>0</v>
      </c>
      <c r="AP235" s="212">
        <f ca="1">(AP$135*INDEX('Term Pricing'!$S$898:$S$1077,MATCH('Project 3'!AP$8,'Term Pricing'!$C$898:$C$1077,0))*$E235*$F235)+(AP$135*INDEX('Term Pricing'!$T$898:$T$1077,MATCH('Project 3'!AP$8,'Term Pricing'!$C$898:$C$1077,0))*$E235*(1-$F235))</f>
        <v>0</v>
      </c>
      <c r="AQ235" s="212">
        <f ca="1">(AQ$135*INDEX('Term Pricing'!$S$898:$S$1077,MATCH('Project 3'!AQ$8,'Term Pricing'!$C$898:$C$1077,0))*$E235*$F235)+(AQ$135*INDEX('Term Pricing'!$T$898:$T$1077,MATCH('Project 3'!AQ$8,'Term Pricing'!$C$898:$C$1077,0))*$E235*(1-$F235))</f>
        <v>0</v>
      </c>
      <c r="AR235" s="212">
        <f ca="1">(AR$135*INDEX('Term Pricing'!$S$898:$S$1077,MATCH('Project 3'!AR$8,'Term Pricing'!$C$898:$C$1077,0))*$E235*$F235)+(AR$135*INDEX('Term Pricing'!$T$898:$T$1077,MATCH('Project 3'!AR$8,'Term Pricing'!$C$898:$C$1077,0))*$E235*(1-$F235))</f>
        <v>0</v>
      </c>
      <c r="AS235" s="212">
        <f ca="1">(AS$135*INDEX('Term Pricing'!$S$898:$S$1077,MATCH('Project 3'!AS$8,'Term Pricing'!$C$898:$C$1077,0))*$E235*$F235)+(AS$135*INDEX('Term Pricing'!$T$898:$T$1077,MATCH('Project 3'!AS$8,'Term Pricing'!$C$898:$C$1077,0))*$E235*(1-$F235))</f>
        <v>0</v>
      </c>
      <c r="AT235" s="212">
        <f ca="1">(AT$135*INDEX('Term Pricing'!$S$898:$S$1077,MATCH('Project 3'!AT$8,'Term Pricing'!$C$898:$C$1077,0))*$E235*$F235)+(AT$135*INDEX('Term Pricing'!$T$898:$T$1077,MATCH('Project 3'!AT$8,'Term Pricing'!$C$898:$C$1077,0))*$E235*(1-$F235))</f>
        <v>0</v>
      </c>
      <c r="AU235" s="212">
        <f ca="1">(AU$135*INDEX('Term Pricing'!$S$898:$S$1077,MATCH('Project 3'!AU$8,'Term Pricing'!$C$898:$C$1077,0))*$E235*$F235)+(AU$135*INDEX('Term Pricing'!$T$898:$T$1077,MATCH('Project 3'!AU$8,'Term Pricing'!$C$898:$C$1077,0))*$E235*(1-$F235))</f>
        <v>0</v>
      </c>
      <c r="AV235" s="212">
        <f ca="1">(AV$135*INDEX('Term Pricing'!$S$898:$S$1077,MATCH('Project 3'!AV$8,'Term Pricing'!$C$898:$C$1077,0))*$E235*$F235)+(AV$135*INDEX('Term Pricing'!$T$898:$T$1077,MATCH('Project 3'!AV$8,'Term Pricing'!$C$898:$C$1077,0))*$E235*(1-$F235))</f>
        <v>0</v>
      </c>
      <c r="AW235" s="212">
        <f ca="1">(AW$135*INDEX('Term Pricing'!$S$898:$S$1077,MATCH('Project 3'!AW$8,'Term Pricing'!$C$898:$C$1077,0))*$E235*$F235)+(AW$135*INDEX('Term Pricing'!$T$898:$T$1077,MATCH('Project 3'!AW$8,'Term Pricing'!$C$898:$C$1077,0))*$E235*(1-$F235))</f>
        <v>0</v>
      </c>
      <c r="AX235" s="212">
        <f ca="1">(AX$135*INDEX('Term Pricing'!$S$898:$S$1077,MATCH('Project 3'!AX$8,'Term Pricing'!$C$898:$C$1077,0))*$E235*$F235)+(AX$135*INDEX('Term Pricing'!$T$898:$T$1077,MATCH('Project 3'!AX$8,'Term Pricing'!$C$898:$C$1077,0))*$E235*(1-$F235))</f>
        <v>0</v>
      </c>
      <c r="AY235" s="212">
        <f ca="1">(AY$135*INDEX('Term Pricing'!$S$898:$S$1077,MATCH('Project 3'!AY$8,'Term Pricing'!$C$898:$C$1077,0))*$E235*$F235)+(AY$135*INDEX('Term Pricing'!$T$898:$T$1077,MATCH('Project 3'!AY$8,'Term Pricing'!$C$898:$C$1077,0))*$E235*(1-$F235))</f>
        <v>0</v>
      </c>
      <c r="AZ235" s="212">
        <f ca="1">(AZ$135*INDEX('Term Pricing'!$S$898:$S$1077,MATCH('Project 3'!AZ$8,'Term Pricing'!$C$898:$C$1077,0))*$E235*$F235)+(AZ$135*INDEX('Term Pricing'!$T$898:$T$1077,MATCH('Project 3'!AZ$8,'Term Pricing'!$C$898:$C$1077,0))*$E235*(1-$F235))</f>
        <v>0</v>
      </c>
      <c r="BA235" s="212">
        <f ca="1">(BA$135*INDEX('Term Pricing'!$S$898:$S$1077,MATCH('Project 3'!BA$8,'Term Pricing'!$C$898:$C$1077,0))*$E235*$F235)+(BA$135*INDEX('Term Pricing'!$T$898:$T$1077,MATCH('Project 3'!BA$8,'Term Pricing'!$C$898:$C$1077,0))*$E235*(1-$F235))</f>
        <v>0</v>
      </c>
      <c r="BB235" s="212">
        <f ca="1">(BB$135*INDEX('Term Pricing'!$S$898:$S$1077,MATCH('Project 3'!BB$8,'Term Pricing'!$C$898:$C$1077,0))*$E235*$F235)+(BB$135*INDEX('Term Pricing'!$T$898:$T$1077,MATCH('Project 3'!BB$8,'Term Pricing'!$C$898:$C$1077,0))*$E235*(1-$F235))</f>
        <v>0</v>
      </c>
      <c r="BC235" s="212">
        <f ca="1">(BC$135*INDEX('Term Pricing'!$S$898:$S$1077,MATCH('Project 3'!BC$8,'Term Pricing'!$C$898:$C$1077,0))*$E235*$F235)+(BC$135*INDEX('Term Pricing'!$T$898:$T$1077,MATCH('Project 3'!BC$8,'Term Pricing'!$C$898:$C$1077,0))*$E235*(1-$F235))</f>
        <v>0</v>
      </c>
      <c r="BD235" s="212">
        <f ca="1">(BD$135*INDEX('Term Pricing'!$S$898:$S$1077,MATCH('Project 3'!BD$8,'Term Pricing'!$C$898:$C$1077,0))*$E235*$F235)+(BD$135*INDEX('Term Pricing'!$T$898:$T$1077,MATCH('Project 3'!BD$8,'Term Pricing'!$C$898:$C$1077,0))*$E235*(1-$F235))</f>
        <v>0</v>
      </c>
      <c r="BE235" s="212">
        <f ca="1">(BE$135*INDEX('Term Pricing'!$S$898:$S$1077,MATCH('Project 3'!BE$8,'Term Pricing'!$C$898:$C$1077,0))*$E235*$F235)+(BE$135*INDEX('Term Pricing'!$T$898:$T$1077,MATCH('Project 3'!BE$8,'Term Pricing'!$C$898:$C$1077,0))*$E235*(1-$F235))</f>
        <v>0</v>
      </c>
      <c r="BF235" s="212">
        <f ca="1">(BF$135*INDEX('Term Pricing'!$S$898:$S$1077,MATCH('Project 3'!BF$8,'Term Pricing'!$C$898:$C$1077,0))*$E235*$F235)+(BF$135*INDEX('Term Pricing'!$T$898:$T$1077,MATCH('Project 3'!BF$8,'Term Pricing'!$C$898:$C$1077,0))*$E235*(1-$F235))</f>
        <v>0</v>
      </c>
      <c r="BG235" s="212">
        <f ca="1">(BG$135*INDEX('Term Pricing'!$S$898:$S$1077,MATCH('Project 3'!BG$8,'Term Pricing'!$C$898:$C$1077,0))*$E235*$F235)+(BG$135*INDEX('Term Pricing'!$T$898:$T$1077,MATCH('Project 3'!BG$8,'Term Pricing'!$C$898:$C$1077,0))*$E235*(1-$F235))</f>
        <v>0</v>
      </c>
      <c r="BH235" s="212">
        <f ca="1">(BH$135*INDEX('Term Pricing'!$S$898:$S$1077,MATCH('Project 3'!BH$8,'Term Pricing'!$C$898:$C$1077,0))*$E235*$F235)+(BH$135*INDEX('Term Pricing'!$T$898:$T$1077,MATCH('Project 3'!BH$8,'Term Pricing'!$C$898:$C$1077,0))*$E235*(1-$F235))</f>
        <v>0</v>
      </c>
      <c r="BI235" s="212">
        <f ca="1">(BI$135*INDEX('Term Pricing'!$S$898:$S$1077,MATCH('Project 3'!BI$8,'Term Pricing'!$C$898:$C$1077,0))*$E235*$F235)+(BI$135*INDEX('Term Pricing'!$T$898:$T$1077,MATCH('Project 3'!BI$8,'Term Pricing'!$C$898:$C$1077,0))*$E235*(1-$F235))</f>
        <v>0</v>
      </c>
      <c r="BJ235" s="212">
        <f ca="1">(BJ$135*INDEX('Term Pricing'!$S$898:$S$1077,MATCH('Project 3'!BJ$8,'Term Pricing'!$C$898:$C$1077,0))*$E235*$F235)+(BJ$135*INDEX('Term Pricing'!$T$898:$T$1077,MATCH('Project 3'!BJ$8,'Term Pricing'!$C$898:$C$1077,0))*$E235*(1-$F235))</f>
        <v>0</v>
      </c>
      <c r="BK235" s="212">
        <f ca="1">(BK$135*INDEX('Term Pricing'!$S$898:$S$1077,MATCH('Project 3'!BK$8,'Term Pricing'!$C$898:$C$1077,0))*$E235*$F235)+(BK$135*INDEX('Term Pricing'!$T$898:$T$1077,MATCH('Project 3'!BK$8,'Term Pricing'!$C$898:$C$1077,0))*$E235*(1-$F235))</f>
        <v>0</v>
      </c>
      <c r="BL235" s="212">
        <f ca="1">(BL$135*INDEX('Term Pricing'!$S$898:$S$1077,MATCH('Project 3'!BL$8,'Term Pricing'!$C$898:$C$1077,0))*$E235*$F235)+(BL$135*INDEX('Term Pricing'!$T$898:$T$1077,MATCH('Project 3'!BL$8,'Term Pricing'!$C$898:$C$1077,0))*$E235*(1-$F235))</f>
        <v>0</v>
      </c>
      <c r="BM235" s="212">
        <f ca="1">(BM$135*INDEX('Term Pricing'!$S$898:$S$1077,MATCH('Project 3'!BM$8,'Term Pricing'!$C$898:$C$1077,0))*$E235*$F235)+(BM$135*INDEX('Term Pricing'!$T$898:$T$1077,MATCH('Project 3'!BM$8,'Term Pricing'!$C$898:$C$1077,0))*$E235*(1-$F235))</f>
        <v>0</v>
      </c>
      <c r="BN235" s="212">
        <f ca="1">(BN$135*INDEX('Term Pricing'!$S$898:$S$1077,MATCH('Project 3'!BN$8,'Term Pricing'!$C$898:$C$1077,0))*$E235*$F235)+(BN$135*INDEX('Term Pricing'!$T$898:$T$1077,MATCH('Project 3'!BN$8,'Term Pricing'!$C$898:$C$1077,0))*$E235*(1-$F235))</f>
        <v>0</v>
      </c>
      <c r="BO235" s="212">
        <f ca="1">(BO$135*INDEX('Term Pricing'!$S$898:$S$1077,MATCH('Project 3'!BO$8,'Term Pricing'!$C$898:$C$1077,0))*$E235*$F235)+(BO$135*INDEX('Term Pricing'!$T$898:$T$1077,MATCH('Project 3'!BO$8,'Term Pricing'!$C$898:$C$1077,0))*$E235*(1-$F235))</f>
        <v>0</v>
      </c>
      <c r="BP235" s="212">
        <f ca="1">(BP$135*INDEX('Term Pricing'!$S$898:$S$1077,MATCH('Project 3'!BP$8,'Term Pricing'!$C$898:$C$1077,0))*$E235*$F235)+(BP$135*INDEX('Term Pricing'!$T$898:$T$1077,MATCH('Project 3'!BP$8,'Term Pricing'!$C$898:$C$1077,0))*$E235*(1-$F235))</f>
        <v>0</v>
      </c>
      <c r="BQ235" s="212">
        <f ca="1">(BQ$135*INDEX('Term Pricing'!$S$898:$S$1077,MATCH('Project 3'!BQ$8,'Term Pricing'!$C$898:$C$1077,0))*$E235*$F235)+(BQ$135*INDEX('Term Pricing'!$T$898:$T$1077,MATCH('Project 3'!BQ$8,'Term Pricing'!$C$898:$C$1077,0))*$E235*(1-$F235))</f>
        <v>0</v>
      </c>
      <c r="BR235" s="212">
        <f ca="1">(BR$135*INDEX('Term Pricing'!$S$898:$S$1077,MATCH('Project 3'!BR$8,'Term Pricing'!$C$898:$C$1077,0))*$E235*$F235)+(BR$135*INDEX('Term Pricing'!$T$898:$T$1077,MATCH('Project 3'!BR$8,'Term Pricing'!$C$898:$C$1077,0))*$E235*(1-$F235))</f>
        <v>0</v>
      </c>
      <c r="BS235" s="212">
        <f ca="1">(BS$135*INDEX('Term Pricing'!$S$898:$S$1077,MATCH('Project 3'!BS$8,'Term Pricing'!$C$898:$C$1077,0))*$E235*$F235)+(BS$135*INDEX('Term Pricing'!$T$898:$T$1077,MATCH('Project 3'!BS$8,'Term Pricing'!$C$898:$C$1077,0))*$E235*(1-$F235))</f>
        <v>0</v>
      </c>
      <c r="BT235" s="212">
        <f ca="1">(BT$135*INDEX('Term Pricing'!$S$898:$S$1077,MATCH('Project 3'!BT$8,'Term Pricing'!$C$898:$C$1077,0))*$E235*$F235)+(BT$135*INDEX('Term Pricing'!$T$898:$T$1077,MATCH('Project 3'!BT$8,'Term Pricing'!$C$898:$C$1077,0))*$E235*(1-$F235))</f>
        <v>0</v>
      </c>
      <c r="BU235" s="212">
        <f ca="1">(BU$135*INDEX('Term Pricing'!$S$898:$S$1077,MATCH('Project 3'!BU$8,'Term Pricing'!$C$898:$C$1077,0))*$E235*$F235)+(BU$135*INDEX('Term Pricing'!$T$898:$T$1077,MATCH('Project 3'!BU$8,'Term Pricing'!$C$898:$C$1077,0))*$E235*(1-$F235))</f>
        <v>0</v>
      </c>
      <c r="BV235" s="212">
        <f ca="1">(BV$135*INDEX('Term Pricing'!$S$898:$S$1077,MATCH('Project 3'!BV$8,'Term Pricing'!$C$898:$C$1077,0))*$E235*$F235)+(BV$135*INDEX('Term Pricing'!$T$898:$T$1077,MATCH('Project 3'!BV$8,'Term Pricing'!$C$898:$C$1077,0))*$E235*(1-$F235))</f>
        <v>0</v>
      </c>
      <c r="BW235" s="212">
        <f ca="1">(BW$135*INDEX('Term Pricing'!$S$898:$S$1077,MATCH('Project 3'!BW$8,'Term Pricing'!$C$898:$C$1077,0))*$E235*$F235)+(BW$135*INDEX('Term Pricing'!$T$898:$T$1077,MATCH('Project 3'!BW$8,'Term Pricing'!$C$898:$C$1077,0))*$E235*(1-$F235))</f>
        <v>0</v>
      </c>
      <c r="BX235" s="212">
        <f ca="1">(BX$135*INDEX('Term Pricing'!$S$898:$S$1077,MATCH('Project 3'!BX$8,'Term Pricing'!$C$898:$C$1077,0))*$E235*$F235)+(BX$135*INDEX('Term Pricing'!$T$898:$T$1077,MATCH('Project 3'!BX$8,'Term Pricing'!$C$898:$C$1077,0))*$E235*(1-$F235))</f>
        <v>0</v>
      </c>
      <c r="BY235" s="212">
        <f ca="1">(BY$135*INDEX('Term Pricing'!$S$898:$S$1077,MATCH('Project 3'!BY$8,'Term Pricing'!$C$898:$C$1077,0))*$E235*$F235)+(BY$135*INDEX('Term Pricing'!$T$898:$T$1077,MATCH('Project 3'!BY$8,'Term Pricing'!$C$898:$C$1077,0))*$E235*(1-$F235))</f>
        <v>0</v>
      </c>
      <c r="BZ235" s="212">
        <f ca="1">(BZ$135*INDEX('Term Pricing'!$S$898:$S$1077,MATCH('Project 3'!BZ$8,'Term Pricing'!$C$898:$C$1077,0))*$E235*$F235)+(BZ$135*INDEX('Term Pricing'!$T$898:$T$1077,MATCH('Project 3'!BZ$8,'Term Pricing'!$C$898:$C$1077,0))*$E235*(1-$F235))</f>
        <v>0</v>
      </c>
      <c r="CA235" s="212">
        <f ca="1">(CA$135*INDEX('Term Pricing'!$S$898:$S$1077,MATCH('Project 3'!CA$8,'Term Pricing'!$C$898:$C$1077,0))*$E235*$F235)+(CA$135*INDEX('Term Pricing'!$T$898:$T$1077,MATCH('Project 3'!CA$8,'Term Pricing'!$C$898:$C$1077,0))*$E235*(1-$F235))</f>
        <v>0</v>
      </c>
      <c r="CB235" s="212">
        <f ca="1">(CB$135*INDEX('Term Pricing'!$S$898:$S$1077,MATCH('Project 3'!CB$8,'Term Pricing'!$C$898:$C$1077,0))*$E235*$F235)+(CB$135*INDEX('Term Pricing'!$T$898:$T$1077,MATCH('Project 3'!CB$8,'Term Pricing'!$C$898:$C$1077,0))*$E235*(1-$F235))</f>
        <v>0</v>
      </c>
      <c r="CC235" s="212">
        <f ca="1">(CC$135*INDEX('Term Pricing'!$S$898:$S$1077,MATCH('Project 3'!CC$8,'Term Pricing'!$C$898:$C$1077,0))*$E235*$F235)+(CC$135*INDEX('Term Pricing'!$T$898:$T$1077,MATCH('Project 3'!CC$8,'Term Pricing'!$C$898:$C$1077,0))*$E235*(1-$F235))</f>
        <v>0</v>
      </c>
      <c r="CD235" s="212">
        <f ca="1">(CD$135*INDEX('Term Pricing'!$S$898:$S$1077,MATCH('Project 3'!CD$8,'Term Pricing'!$C$898:$C$1077,0))*$E235*$F235)+(CD$135*INDEX('Term Pricing'!$T$898:$T$1077,MATCH('Project 3'!CD$8,'Term Pricing'!$C$898:$C$1077,0))*$E235*(1-$F235))</f>
        <v>0</v>
      </c>
      <c r="CE235" s="212">
        <f ca="1">(CE$135*INDEX('Term Pricing'!$S$898:$S$1077,MATCH('Project 3'!CE$8,'Term Pricing'!$C$898:$C$1077,0))*$E235*$F235)+(CE$135*INDEX('Term Pricing'!$T$898:$T$1077,MATCH('Project 3'!CE$8,'Term Pricing'!$C$898:$C$1077,0))*$E235*(1-$F235))</f>
        <v>0</v>
      </c>
      <c r="CF235" s="212">
        <f ca="1">(CF$135*INDEX('Term Pricing'!$S$898:$S$1077,MATCH('Project 3'!CF$8,'Term Pricing'!$C$898:$C$1077,0))*$E235*$F235)+(CF$135*INDEX('Term Pricing'!$T$898:$T$1077,MATCH('Project 3'!CF$8,'Term Pricing'!$C$898:$C$1077,0))*$E235*(1-$F235))</f>
        <v>0</v>
      </c>
      <c r="CG235" s="212">
        <f ca="1">(CG$135*INDEX('Term Pricing'!$S$898:$S$1077,MATCH('Project 3'!CG$8,'Term Pricing'!$C$898:$C$1077,0))*$E235*$F235)+(CG$135*INDEX('Term Pricing'!$T$898:$T$1077,MATCH('Project 3'!CG$8,'Term Pricing'!$C$898:$C$1077,0))*$E235*(1-$F235))</f>
        <v>0</v>
      </c>
      <c r="CH235" s="212">
        <f ca="1">(CH$135*INDEX('Term Pricing'!$S$898:$S$1077,MATCH('Project 3'!CH$8,'Term Pricing'!$C$898:$C$1077,0))*$E235*$F235)+(CH$135*INDEX('Term Pricing'!$T$898:$T$1077,MATCH('Project 3'!CH$8,'Term Pricing'!$C$898:$C$1077,0))*$E235*(1-$F235))</f>
        <v>0</v>
      </c>
      <c r="CI235" s="212">
        <f ca="1">(CI$135*INDEX('Term Pricing'!$S$898:$S$1077,MATCH('Project 3'!CI$8,'Term Pricing'!$C$898:$C$1077,0))*$E235*$F235)+(CI$135*INDEX('Term Pricing'!$T$898:$T$1077,MATCH('Project 3'!CI$8,'Term Pricing'!$C$898:$C$1077,0))*$E235*(1-$F235))</f>
        <v>0</v>
      </c>
      <c r="CJ235" s="212">
        <f ca="1">(CJ$135*INDEX('Term Pricing'!$S$898:$S$1077,MATCH('Project 3'!CJ$8,'Term Pricing'!$C$898:$C$1077,0))*$E235*$F235)+(CJ$135*INDEX('Term Pricing'!$T$898:$T$1077,MATCH('Project 3'!CJ$8,'Term Pricing'!$C$898:$C$1077,0))*$E235*(1-$F235))</f>
        <v>0</v>
      </c>
      <c r="CK235" s="212">
        <f ca="1">(CK$135*INDEX('Term Pricing'!$S$898:$S$1077,MATCH('Project 3'!CK$8,'Term Pricing'!$C$898:$C$1077,0))*$E235*$F235)+(CK$135*INDEX('Term Pricing'!$T$898:$T$1077,MATCH('Project 3'!CK$8,'Term Pricing'!$C$898:$C$1077,0))*$E235*(1-$F235))</f>
        <v>0</v>
      </c>
      <c r="CL235" s="212">
        <f ca="1">(CL$135*INDEX('Term Pricing'!$S$898:$S$1077,MATCH('Project 3'!CL$8,'Term Pricing'!$C$898:$C$1077,0))*$E235*$F235)+(CL$135*INDEX('Term Pricing'!$T$898:$T$1077,MATCH('Project 3'!CL$8,'Term Pricing'!$C$898:$C$1077,0))*$E235*(1-$F235))</f>
        <v>0</v>
      </c>
      <c r="CM235" s="212">
        <f ca="1">(CM$135*INDEX('Term Pricing'!$S$898:$S$1077,MATCH('Project 3'!CM$8,'Term Pricing'!$C$898:$C$1077,0))*$E235*$F235)+(CM$135*INDEX('Term Pricing'!$T$898:$T$1077,MATCH('Project 3'!CM$8,'Term Pricing'!$C$898:$C$1077,0))*$E235*(1-$F235))</f>
        <v>0</v>
      </c>
      <c r="CN235" s="212">
        <f ca="1">(CN$135*INDEX('Term Pricing'!$S$898:$S$1077,MATCH('Project 3'!CN$8,'Term Pricing'!$C$898:$C$1077,0))*$E235*$F235)+(CN$135*INDEX('Term Pricing'!$T$898:$T$1077,MATCH('Project 3'!CN$8,'Term Pricing'!$C$898:$C$1077,0))*$E235*(1-$F235))</f>
        <v>0</v>
      </c>
      <c r="CO235" s="212">
        <f ca="1">(CO$135*INDEX('Term Pricing'!$S$898:$S$1077,MATCH('Project 3'!CO$8,'Term Pricing'!$C$898:$C$1077,0))*$E235*$F235)+(CO$135*INDEX('Term Pricing'!$T$898:$T$1077,MATCH('Project 3'!CO$8,'Term Pricing'!$C$898:$C$1077,0))*$E235*(1-$F235))</f>
        <v>0</v>
      </c>
      <c r="CP235" s="212">
        <f ca="1">(CP$135*INDEX('Term Pricing'!$S$898:$S$1077,MATCH('Project 3'!CP$8,'Term Pricing'!$C$898:$C$1077,0))*$E235*$F235)+(CP$135*INDEX('Term Pricing'!$T$898:$T$1077,MATCH('Project 3'!CP$8,'Term Pricing'!$C$898:$C$1077,0))*$E235*(1-$F235))</f>
        <v>0</v>
      </c>
      <c r="CQ235" s="212">
        <f ca="1">(CQ$135*INDEX('Term Pricing'!$S$898:$S$1077,MATCH('Project 3'!CQ$8,'Term Pricing'!$C$898:$C$1077,0))*$E235*$F235)+(CQ$135*INDEX('Term Pricing'!$T$898:$T$1077,MATCH('Project 3'!CQ$8,'Term Pricing'!$C$898:$C$1077,0))*$E235*(1-$F235))</f>
        <v>0</v>
      </c>
      <c r="CR235" s="212">
        <f ca="1">(CR$135*INDEX('Term Pricing'!$S$898:$S$1077,MATCH('Project 3'!CR$8,'Term Pricing'!$C$898:$C$1077,0))*$E235*$F235)+(CR$135*INDEX('Term Pricing'!$T$898:$T$1077,MATCH('Project 3'!CR$8,'Term Pricing'!$C$898:$C$1077,0))*$E235*(1-$F235))</f>
        <v>0</v>
      </c>
      <c r="CS235" s="212">
        <f ca="1">(CS$135*INDEX('Term Pricing'!$S$898:$S$1077,MATCH('Project 3'!CS$8,'Term Pricing'!$C$898:$C$1077,0))*$E235*$F235)+(CS$135*INDEX('Term Pricing'!$T$898:$T$1077,MATCH('Project 3'!CS$8,'Term Pricing'!$C$898:$C$1077,0))*$E235*(1-$F235))</f>
        <v>0</v>
      </c>
      <c r="CT235" s="212">
        <f ca="1">(CT$135*INDEX('Term Pricing'!$S$898:$S$1077,MATCH('Project 3'!CT$8,'Term Pricing'!$C$898:$C$1077,0))*$E235*$F235)+(CT$135*INDEX('Term Pricing'!$T$898:$T$1077,MATCH('Project 3'!CT$8,'Term Pricing'!$C$898:$C$1077,0))*$E235*(1-$F235))</f>
        <v>0</v>
      </c>
      <c r="CU235" s="212">
        <f ca="1">(CU$135*INDEX('Term Pricing'!$S$898:$S$1077,MATCH('Project 3'!CU$8,'Term Pricing'!$C$898:$C$1077,0))*$E235*$F235)+(CU$135*INDEX('Term Pricing'!$T$898:$T$1077,MATCH('Project 3'!CU$8,'Term Pricing'!$C$898:$C$1077,0))*$E235*(1-$F235))</f>
        <v>0</v>
      </c>
      <c r="CV235" s="212">
        <f ca="1">(CV$135*INDEX('Term Pricing'!$S$898:$S$1077,MATCH('Project 3'!CV$8,'Term Pricing'!$C$898:$C$1077,0))*$E235*$F235)+(CV$135*INDEX('Term Pricing'!$T$898:$T$1077,MATCH('Project 3'!CV$8,'Term Pricing'!$C$898:$C$1077,0))*$E235*(1-$F235))</f>
        <v>0</v>
      </c>
      <c r="CW235" s="212">
        <f ca="1">(CW$135*INDEX('Term Pricing'!$S$898:$S$1077,MATCH('Project 3'!CW$8,'Term Pricing'!$C$898:$C$1077,0))*$E235*$F235)+(CW$135*INDEX('Term Pricing'!$T$898:$T$1077,MATCH('Project 3'!CW$8,'Term Pricing'!$C$898:$C$1077,0))*$E235*(1-$F235))</f>
        <v>0</v>
      </c>
      <c r="CX235" s="212">
        <f ca="1">(CX$135*INDEX('Term Pricing'!$S$898:$S$1077,MATCH('Project 3'!CX$8,'Term Pricing'!$C$898:$C$1077,0))*$E235*$F235)+(CX$135*INDEX('Term Pricing'!$T$898:$T$1077,MATCH('Project 3'!CX$8,'Term Pricing'!$C$898:$C$1077,0))*$E235*(1-$F235))</f>
        <v>0</v>
      </c>
      <c r="CY235" s="212">
        <f ca="1">(CY$135*INDEX('Term Pricing'!$S$898:$S$1077,MATCH('Project 3'!CY$8,'Term Pricing'!$C$898:$C$1077,0))*$E235*$F235)+(CY$135*INDEX('Term Pricing'!$T$898:$T$1077,MATCH('Project 3'!CY$8,'Term Pricing'!$C$898:$C$1077,0))*$E235*(1-$F235))</f>
        <v>0</v>
      </c>
      <c r="CZ235" s="212">
        <f ca="1">(CZ$135*INDEX('Term Pricing'!$S$898:$S$1077,MATCH('Project 3'!CZ$8,'Term Pricing'!$C$898:$C$1077,0))*$E235*$F235)+(CZ$135*INDEX('Term Pricing'!$T$898:$T$1077,MATCH('Project 3'!CZ$8,'Term Pricing'!$C$898:$C$1077,0))*$E235*(1-$F235))</f>
        <v>0</v>
      </c>
      <c r="DA235" s="212">
        <f ca="1">(DA$135*INDEX('Term Pricing'!$S$898:$S$1077,MATCH('Project 3'!DA$8,'Term Pricing'!$C$898:$C$1077,0))*$E235*$F235)+(DA$135*INDEX('Term Pricing'!$T$898:$T$1077,MATCH('Project 3'!DA$8,'Term Pricing'!$C$898:$C$1077,0))*$E235*(1-$F235))</f>
        <v>0</v>
      </c>
      <c r="DB235" s="212">
        <f ca="1">(DB$135*INDEX('Term Pricing'!$S$898:$S$1077,MATCH('Project 3'!DB$8,'Term Pricing'!$C$898:$C$1077,0))*$E235*$F235)+(DB$135*INDEX('Term Pricing'!$T$898:$T$1077,MATCH('Project 3'!DB$8,'Term Pricing'!$C$898:$C$1077,0))*$E235*(1-$F235))</f>
        <v>0</v>
      </c>
    </row>
    <row r="236" spans="1:106" hidden="1" outlineLevel="1">
      <c r="A236" s="151"/>
      <c r="C236" s="34" t="s">
        <v>260</v>
      </c>
      <c r="E236" s="70">
        <f>Inputs!H162</f>
        <v>0</v>
      </c>
      <c r="F236" s="70">
        <f>Inputs!K162</f>
        <v>0</v>
      </c>
      <c r="G236" s="54" t="s">
        <v>83</v>
      </c>
      <c r="H236" s="279">
        <f ca="1">IFERROR(SUM($J236:$DB236)/(SUM($J$135:$DB$135)*E236),0)</f>
        <v>0</v>
      </c>
      <c r="I236" s="29"/>
      <c r="J236" s="212">
        <f ca="1">(J$135*INDEX('Term Pricing'!$S$1083:$S$1262,MATCH('Project 3'!J$8,'Term Pricing'!$C$1083:$C$1262,0))*$E236*$F236)+(J$135*INDEX('Term Pricing'!$T$1083:$T$1262,MATCH('Project 3'!J$8,'Term Pricing'!$C$1083:$C$1262,0))*$E236*(1-$F236))</f>
        <v>0</v>
      </c>
      <c r="K236" s="212">
        <f ca="1">(K$135*INDEX('Term Pricing'!$S$1083:$S$1262,MATCH('Project 3'!K$8,'Term Pricing'!$C$1083:$C$1262,0))*$E236*$F236)+(K$135*INDEX('Term Pricing'!$T$1083:$T$1262,MATCH('Project 3'!K$8,'Term Pricing'!$C$1083:$C$1262,0))*$E236*(1-$F236))</f>
        <v>0</v>
      </c>
      <c r="L236" s="212">
        <f ca="1">(L$135*INDEX('Term Pricing'!$S$1083:$S$1262,MATCH('Project 3'!L$8,'Term Pricing'!$C$1083:$C$1262,0))*$E236*$F236)+(L$135*INDEX('Term Pricing'!$T$1083:$T$1262,MATCH('Project 3'!L$8,'Term Pricing'!$C$1083:$C$1262,0))*$E236*(1-$F236))</f>
        <v>0</v>
      </c>
      <c r="M236" s="212">
        <f ca="1">(M$135*INDEX('Term Pricing'!$S$1083:$S$1262,MATCH('Project 3'!M$8,'Term Pricing'!$C$1083:$C$1262,0))*$E236*$F236)+(M$135*INDEX('Term Pricing'!$T$1083:$T$1262,MATCH('Project 3'!M$8,'Term Pricing'!$C$1083:$C$1262,0))*$E236*(1-$F236))</f>
        <v>0</v>
      </c>
      <c r="N236" s="212">
        <f ca="1">(N$135*INDEX('Term Pricing'!$S$1083:$S$1262,MATCH('Project 3'!N$8,'Term Pricing'!$C$1083:$C$1262,0))*$E236*$F236)+(N$135*INDEX('Term Pricing'!$T$1083:$T$1262,MATCH('Project 3'!N$8,'Term Pricing'!$C$1083:$C$1262,0))*$E236*(1-$F236))</f>
        <v>0</v>
      </c>
      <c r="O236" s="212">
        <f ca="1">(O$135*INDEX('Term Pricing'!$S$1083:$S$1262,MATCH('Project 3'!O$8,'Term Pricing'!$C$1083:$C$1262,0))*$E236*$F236)+(O$135*INDEX('Term Pricing'!$T$1083:$T$1262,MATCH('Project 3'!O$8,'Term Pricing'!$C$1083:$C$1262,0))*$E236*(1-$F236))</f>
        <v>0</v>
      </c>
      <c r="P236" s="212">
        <f ca="1">(P$135*INDEX('Term Pricing'!$S$1083:$S$1262,MATCH('Project 3'!P$8,'Term Pricing'!$C$1083:$C$1262,0))*$E236*$F236)+(P$135*INDEX('Term Pricing'!$T$1083:$T$1262,MATCH('Project 3'!P$8,'Term Pricing'!$C$1083:$C$1262,0))*$E236*(1-$F236))</f>
        <v>0</v>
      </c>
      <c r="Q236" s="212">
        <f ca="1">(Q$135*INDEX('Term Pricing'!$S$1083:$S$1262,MATCH('Project 3'!Q$8,'Term Pricing'!$C$1083:$C$1262,0))*$E236*$F236)+(Q$135*INDEX('Term Pricing'!$T$1083:$T$1262,MATCH('Project 3'!Q$8,'Term Pricing'!$C$1083:$C$1262,0))*$E236*(1-$F236))</f>
        <v>0</v>
      </c>
      <c r="R236" s="212">
        <f ca="1">(R$135*INDEX('Term Pricing'!$S$1083:$S$1262,MATCH('Project 3'!R$8,'Term Pricing'!$C$1083:$C$1262,0))*$E236*$F236)+(R$135*INDEX('Term Pricing'!$T$1083:$T$1262,MATCH('Project 3'!R$8,'Term Pricing'!$C$1083:$C$1262,0))*$E236*(1-$F236))</f>
        <v>0</v>
      </c>
      <c r="S236" s="212">
        <f ca="1">(S$135*INDEX('Term Pricing'!$S$1083:$S$1262,MATCH('Project 3'!S$8,'Term Pricing'!$C$1083:$C$1262,0))*$E236*$F236)+(S$135*INDEX('Term Pricing'!$T$1083:$T$1262,MATCH('Project 3'!S$8,'Term Pricing'!$C$1083:$C$1262,0))*$E236*(1-$F236))</f>
        <v>0</v>
      </c>
      <c r="T236" s="212">
        <f ca="1">(T$135*INDEX('Term Pricing'!$S$1083:$S$1262,MATCH('Project 3'!T$8,'Term Pricing'!$C$1083:$C$1262,0))*$E236*$F236)+(T$135*INDEX('Term Pricing'!$T$1083:$T$1262,MATCH('Project 3'!T$8,'Term Pricing'!$C$1083:$C$1262,0))*$E236*(1-$F236))</f>
        <v>0</v>
      </c>
      <c r="U236" s="212">
        <f ca="1">(U$135*INDEX('Term Pricing'!$S$1083:$S$1262,MATCH('Project 3'!U$8,'Term Pricing'!$C$1083:$C$1262,0))*$E236*$F236)+(U$135*INDEX('Term Pricing'!$T$1083:$T$1262,MATCH('Project 3'!U$8,'Term Pricing'!$C$1083:$C$1262,0))*$E236*(1-$F236))</f>
        <v>0</v>
      </c>
      <c r="V236" s="212">
        <f ca="1">(V$135*INDEX('Term Pricing'!$S$1083:$S$1262,MATCH('Project 3'!V$8,'Term Pricing'!$C$1083:$C$1262,0))*$E236*$F236)+(V$135*INDEX('Term Pricing'!$T$1083:$T$1262,MATCH('Project 3'!V$8,'Term Pricing'!$C$1083:$C$1262,0))*$E236*(1-$F236))</f>
        <v>0</v>
      </c>
      <c r="W236" s="212">
        <f ca="1">(W$135*INDEX('Term Pricing'!$S$1083:$S$1262,MATCH('Project 3'!W$8,'Term Pricing'!$C$1083:$C$1262,0))*$E236*$F236)+(W$135*INDEX('Term Pricing'!$T$1083:$T$1262,MATCH('Project 3'!W$8,'Term Pricing'!$C$1083:$C$1262,0))*$E236*(1-$F236))</f>
        <v>0</v>
      </c>
      <c r="X236" s="212">
        <f ca="1">(X$135*INDEX('Term Pricing'!$S$1083:$S$1262,MATCH('Project 3'!X$8,'Term Pricing'!$C$1083:$C$1262,0))*$E236*$F236)+(X$135*INDEX('Term Pricing'!$T$1083:$T$1262,MATCH('Project 3'!X$8,'Term Pricing'!$C$1083:$C$1262,0))*$E236*(1-$F236))</f>
        <v>0</v>
      </c>
      <c r="Y236" s="212">
        <f ca="1">(Y$135*INDEX('Term Pricing'!$S$1083:$S$1262,MATCH('Project 3'!Y$8,'Term Pricing'!$C$1083:$C$1262,0))*$E236*$F236)+(Y$135*INDEX('Term Pricing'!$T$1083:$T$1262,MATCH('Project 3'!Y$8,'Term Pricing'!$C$1083:$C$1262,0))*$E236*(1-$F236))</f>
        <v>0</v>
      </c>
      <c r="Z236" s="212">
        <f ca="1">(Z$135*INDEX('Term Pricing'!$S$1083:$S$1262,MATCH('Project 3'!Z$8,'Term Pricing'!$C$1083:$C$1262,0))*$E236*$F236)+(Z$135*INDEX('Term Pricing'!$T$1083:$T$1262,MATCH('Project 3'!Z$8,'Term Pricing'!$C$1083:$C$1262,0))*$E236*(1-$F236))</f>
        <v>0</v>
      </c>
      <c r="AA236" s="212">
        <f ca="1">(AA$135*INDEX('Term Pricing'!$S$1083:$S$1262,MATCH('Project 3'!AA$8,'Term Pricing'!$C$1083:$C$1262,0))*$E236*$F236)+(AA$135*INDEX('Term Pricing'!$T$1083:$T$1262,MATCH('Project 3'!AA$8,'Term Pricing'!$C$1083:$C$1262,0))*$E236*(1-$F236))</f>
        <v>0</v>
      </c>
      <c r="AB236" s="212">
        <f ca="1">(AB$135*INDEX('Term Pricing'!$S$1083:$S$1262,MATCH('Project 3'!AB$8,'Term Pricing'!$C$1083:$C$1262,0))*$E236*$F236)+(AB$135*INDEX('Term Pricing'!$T$1083:$T$1262,MATCH('Project 3'!AB$8,'Term Pricing'!$C$1083:$C$1262,0))*$E236*(1-$F236))</f>
        <v>0</v>
      </c>
      <c r="AC236" s="212">
        <f ca="1">(AC$135*INDEX('Term Pricing'!$S$1083:$S$1262,MATCH('Project 3'!AC$8,'Term Pricing'!$C$1083:$C$1262,0))*$E236*$F236)+(AC$135*INDEX('Term Pricing'!$T$1083:$T$1262,MATCH('Project 3'!AC$8,'Term Pricing'!$C$1083:$C$1262,0))*$E236*(1-$F236))</f>
        <v>0</v>
      </c>
      <c r="AD236" s="212">
        <f ca="1">(AD$135*INDEX('Term Pricing'!$S$1083:$S$1262,MATCH('Project 3'!AD$8,'Term Pricing'!$C$1083:$C$1262,0))*$E236*$F236)+(AD$135*INDEX('Term Pricing'!$T$1083:$T$1262,MATCH('Project 3'!AD$8,'Term Pricing'!$C$1083:$C$1262,0))*$E236*(1-$F236))</f>
        <v>0</v>
      </c>
      <c r="AE236" s="212">
        <f ca="1">(AE$135*INDEX('Term Pricing'!$S$1083:$S$1262,MATCH('Project 3'!AE$8,'Term Pricing'!$C$1083:$C$1262,0))*$E236*$F236)+(AE$135*INDEX('Term Pricing'!$T$1083:$T$1262,MATCH('Project 3'!AE$8,'Term Pricing'!$C$1083:$C$1262,0))*$E236*(1-$F236))</f>
        <v>0</v>
      </c>
      <c r="AF236" s="212">
        <f ca="1">(AF$135*INDEX('Term Pricing'!$S$1083:$S$1262,MATCH('Project 3'!AF$8,'Term Pricing'!$C$1083:$C$1262,0))*$E236*$F236)+(AF$135*INDEX('Term Pricing'!$T$1083:$T$1262,MATCH('Project 3'!AF$8,'Term Pricing'!$C$1083:$C$1262,0))*$E236*(1-$F236))</f>
        <v>0</v>
      </c>
      <c r="AG236" s="212">
        <f ca="1">(AG$135*INDEX('Term Pricing'!$S$1083:$S$1262,MATCH('Project 3'!AG$8,'Term Pricing'!$C$1083:$C$1262,0))*$E236*$F236)+(AG$135*INDEX('Term Pricing'!$T$1083:$T$1262,MATCH('Project 3'!AG$8,'Term Pricing'!$C$1083:$C$1262,0))*$E236*(1-$F236))</f>
        <v>0</v>
      </c>
      <c r="AH236" s="212">
        <f ca="1">(AH$135*INDEX('Term Pricing'!$S$1083:$S$1262,MATCH('Project 3'!AH$8,'Term Pricing'!$C$1083:$C$1262,0))*$E236*$F236)+(AH$135*INDEX('Term Pricing'!$T$1083:$T$1262,MATCH('Project 3'!AH$8,'Term Pricing'!$C$1083:$C$1262,0))*$E236*(1-$F236))</f>
        <v>0</v>
      </c>
      <c r="AI236" s="212">
        <f ca="1">(AI$135*INDEX('Term Pricing'!$S$1083:$S$1262,MATCH('Project 3'!AI$8,'Term Pricing'!$C$1083:$C$1262,0))*$E236*$F236)+(AI$135*INDEX('Term Pricing'!$T$1083:$T$1262,MATCH('Project 3'!AI$8,'Term Pricing'!$C$1083:$C$1262,0))*$E236*(1-$F236))</f>
        <v>0</v>
      </c>
      <c r="AJ236" s="212">
        <f ca="1">(AJ$135*INDEX('Term Pricing'!$S$1083:$S$1262,MATCH('Project 3'!AJ$8,'Term Pricing'!$C$1083:$C$1262,0))*$E236*$F236)+(AJ$135*INDEX('Term Pricing'!$T$1083:$T$1262,MATCH('Project 3'!AJ$8,'Term Pricing'!$C$1083:$C$1262,0))*$E236*(1-$F236))</f>
        <v>0</v>
      </c>
      <c r="AK236" s="212">
        <f ca="1">(AK$135*INDEX('Term Pricing'!$S$1083:$S$1262,MATCH('Project 3'!AK$8,'Term Pricing'!$C$1083:$C$1262,0))*$E236*$F236)+(AK$135*INDEX('Term Pricing'!$T$1083:$T$1262,MATCH('Project 3'!AK$8,'Term Pricing'!$C$1083:$C$1262,0))*$E236*(1-$F236))</f>
        <v>0</v>
      </c>
      <c r="AL236" s="212">
        <f ca="1">(AL$135*INDEX('Term Pricing'!$S$1083:$S$1262,MATCH('Project 3'!AL$8,'Term Pricing'!$C$1083:$C$1262,0))*$E236*$F236)+(AL$135*INDEX('Term Pricing'!$T$1083:$T$1262,MATCH('Project 3'!AL$8,'Term Pricing'!$C$1083:$C$1262,0))*$E236*(1-$F236))</f>
        <v>0</v>
      </c>
      <c r="AM236" s="212">
        <f ca="1">(AM$135*INDEX('Term Pricing'!$S$1083:$S$1262,MATCH('Project 3'!AM$8,'Term Pricing'!$C$1083:$C$1262,0))*$E236*$F236)+(AM$135*INDEX('Term Pricing'!$T$1083:$T$1262,MATCH('Project 3'!AM$8,'Term Pricing'!$C$1083:$C$1262,0))*$E236*(1-$F236))</f>
        <v>0</v>
      </c>
      <c r="AN236" s="212">
        <f ca="1">(AN$135*INDEX('Term Pricing'!$S$1083:$S$1262,MATCH('Project 3'!AN$8,'Term Pricing'!$C$1083:$C$1262,0))*$E236*$F236)+(AN$135*INDEX('Term Pricing'!$T$1083:$T$1262,MATCH('Project 3'!AN$8,'Term Pricing'!$C$1083:$C$1262,0))*$E236*(1-$F236))</f>
        <v>0</v>
      </c>
      <c r="AO236" s="212">
        <f ca="1">(AO$135*INDEX('Term Pricing'!$S$1083:$S$1262,MATCH('Project 3'!AO$8,'Term Pricing'!$C$1083:$C$1262,0))*$E236*$F236)+(AO$135*INDEX('Term Pricing'!$T$1083:$T$1262,MATCH('Project 3'!AO$8,'Term Pricing'!$C$1083:$C$1262,0))*$E236*(1-$F236))</f>
        <v>0</v>
      </c>
      <c r="AP236" s="212">
        <f ca="1">(AP$135*INDEX('Term Pricing'!$S$1083:$S$1262,MATCH('Project 3'!AP$8,'Term Pricing'!$C$1083:$C$1262,0))*$E236*$F236)+(AP$135*INDEX('Term Pricing'!$T$1083:$T$1262,MATCH('Project 3'!AP$8,'Term Pricing'!$C$1083:$C$1262,0))*$E236*(1-$F236))</f>
        <v>0</v>
      </c>
      <c r="AQ236" s="212">
        <f ca="1">(AQ$135*INDEX('Term Pricing'!$S$1083:$S$1262,MATCH('Project 3'!AQ$8,'Term Pricing'!$C$1083:$C$1262,0))*$E236*$F236)+(AQ$135*INDEX('Term Pricing'!$T$1083:$T$1262,MATCH('Project 3'!AQ$8,'Term Pricing'!$C$1083:$C$1262,0))*$E236*(1-$F236))</f>
        <v>0</v>
      </c>
      <c r="AR236" s="212">
        <f ca="1">(AR$135*INDEX('Term Pricing'!$S$1083:$S$1262,MATCH('Project 3'!AR$8,'Term Pricing'!$C$1083:$C$1262,0))*$E236*$F236)+(AR$135*INDEX('Term Pricing'!$T$1083:$T$1262,MATCH('Project 3'!AR$8,'Term Pricing'!$C$1083:$C$1262,0))*$E236*(1-$F236))</f>
        <v>0</v>
      </c>
      <c r="AS236" s="212">
        <f ca="1">(AS$135*INDEX('Term Pricing'!$S$1083:$S$1262,MATCH('Project 3'!AS$8,'Term Pricing'!$C$1083:$C$1262,0))*$E236*$F236)+(AS$135*INDEX('Term Pricing'!$T$1083:$T$1262,MATCH('Project 3'!AS$8,'Term Pricing'!$C$1083:$C$1262,0))*$E236*(1-$F236))</f>
        <v>0</v>
      </c>
      <c r="AT236" s="212">
        <f ca="1">(AT$135*INDEX('Term Pricing'!$S$1083:$S$1262,MATCH('Project 3'!AT$8,'Term Pricing'!$C$1083:$C$1262,0))*$E236*$F236)+(AT$135*INDEX('Term Pricing'!$T$1083:$T$1262,MATCH('Project 3'!AT$8,'Term Pricing'!$C$1083:$C$1262,0))*$E236*(1-$F236))</f>
        <v>0</v>
      </c>
      <c r="AU236" s="212">
        <f ca="1">(AU$135*INDEX('Term Pricing'!$S$1083:$S$1262,MATCH('Project 3'!AU$8,'Term Pricing'!$C$1083:$C$1262,0))*$E236*$F236)+(AU$135*INDEX('Term Pricing'!$T$1083:$T$1262,MATCH('Project 3'!AU$8,'Term Pricing'!$C$1083:$C$1262,0))*$E236*(1-$F236))</f>
        <v>0</v>
      </c>
      <c r="AV236" s="212">
        <f ca="1">(AV$135*INDEX('Term Pricing'!$S$1083:$S$1262,MATCH('Project 3'!AV$8,'Term Pricing'!$C$1083:$C$1262,0))*$E236*$F236)+(AV$135*INDEX('Term Pricing'!$T$1083:$T$1262,MATCH('Project 3'!AV$8,'Term Pricing'!$C$1083:$C$1262,0))*$E236*(1-$F236))</f>
        <v>0</v>
      </c>
      <c r="AW236" s="212">
        <f ca="1">(AW$135*INDEX('Term Pricing'!$S$1083:$S$1262,MATCH('Project 3'!AW$8,'Term Pricing'!$C$1083:$C$1262,0))*$E236*$F236)+(AW$135*INDEX('Term Pricing'!$T$1083:$T$1262,MATCH('Project 3'!AW$8,'Term Pricing'!$C$1083:$C$1262,0))*$E236*(1-$F236))</f>
        <v>0</v>
      </c>
      <c r="AX236" s="212">
        <f ca="1">(AX$135*INDEX('Term Pricing'!$S$1083:$S$1262,MATCH('Project 3'!AX$8,'Term Pricing'!$C$1083:$C$1262,0))*$E236*$F236)+(AX$135*INDEX('Term Pricing'!$T$1083:$T$1262,MATCH('Project 3'!AX$8,'Term Pricing'!$C$1083:$C$1262,0))*$E236*(1-$F236))</f>
        <v>0</v>
      </c>
      <c r="AY236" s="212">
        <f ca="1">(AY$135*INDEX('Term Pricing'!$S$1083:$S$1262,MATCH('Project 3'!AY$8,'Term Pricing'!$C$1083:$C$1262,0))*$E236*$F236)+(AY$135*INDEX('Term Pricing'!$T$1083:$T$1262,MATCH('Project 3'!AY$8,'Term Pricing'!$C$1083:$C$1262,0))*$E236*(1-$F236))</f>
        <v>0</v>
      </c>
      <c r="AZ236" s="212">
        <f ca="1">(AZ$135*INDEX('Term Pricing'!$S$1083:$S$1262,MATCH('Project 3'!AZ$8,'Term Pricing'!$C$1083:$C$1262,0))*$E236*$F236)+(AZ$135*INDEX('Term Pricing'!$T$1083:$T$1262,MATCH('Project 3'!AZ$8,'Term Pricing'!$C$1083:$C$1262,0))*$E236*(1-$F236))</f>
        <v>0</v>
      </c>
      <c r="BA236" s="212">
        <f ca="1">(BA$135*INDEX('Term Pricing'!$S$1083:$S$1262,MATCH('Project 3'!BA$8,'Term Pricing'!$C$1083:$C$1262,0))*$E236*$F236)+(BA$135*INDEX('Term Pricing'!$T$1083:$T$1262,MATCH('Project 3'!BA$8,'Term Pricing'!$C$1083:$C$1262,0))*$E236*(1-$F236))</f>
        <v>0</v>
      </c>
      <c r="BB236" s="212">
        <f ca="1">(BB$135*INDEX('Term Pricing'!$S$1083:$S$1262,MATCH('Project 3'!BB$8,'Term Pricing'!$C$1083:$C$1262,0))*$E236*$F236)+(BB$135*INDEX('Term Pricing'!$T$1083:$T$1262,MATCH('Project 3'!BB$8,'Term Pricing'!$C$1083:$C$1262,0))*$E236*(1-$F236))</f>
        <v>0</v>
      </c>
      <c r="BC236" s="212">
        <f ca="1">(BC$135*INDEX('Term Pricing'!$S$1083:$S$1262,MATCH('Project 3'!BC$8,'Term Pricing'!$C$1083:$C$1262,0))*$E236*$F236)+(BC$135*INDEX('Term Pricing'!$T$1083:$T$1262,MATCH('Project 3'!BC$8,'Term Pricing'!$C$1083:$C$1262,0))*$E236*(1-$F236))</f>
        <v>0</v>
      </c>
      <c r="BD236" s="212">
        <f ca="1">(BD$135*INDEX('Term Pricing'!$S$1083:$S$1262,MATCH('Project 3'!BD$8,'Term Pricing'!$C$1083:$C$1262,0))*$E236*$F236)+(BD$135*INDEX('Term Pricing'!$T$1083:$T$1262,MATCH('Project 3'!BD$8,'Term Pricing'!$C$1083:$C$1262,0))*$E236*(1-$F236))</f>
        <v>0</v>
      </c>
      <c r="BE236" s="212">
        <f ca="1">(BE$135*INDEX('Term Pricing'!$S$1083:$S$1262,MATCH('Project 3'!BE$8,'Term Pricing'!$C$1083:$C$1262,0))*$E236*$F236)+(BE$135*INDEX('Term Pricing'!$T$1083:$T$1262,MATCH('Project 3'!BE$8,'Term Pricing'!$C$1083:$C$1262,0))*$E236*(1-$F236))</f>
        <v>0</v>
      </c>
      <c r="BF236" s="212">
        <f ca="1">(BF$135*INDEX('Term Pricing'!$S$1083:$S$1262,MATCH('Project 3'!BF$8,'Term Pricing'!$C$1083:$C$1262,0))*$E236*$F236)+(BF$135*INDEX('Term Pricing'!$T$1083:$T$1262,MATCH('Project 3'!BF$8,'Term Pricing'!$C$1083:$C$1262,0))*$E236*(1-$F236))</f>
        <v>0</v>
      </c>
      <c r="BG236" s="212">
        <f ca="1">(BG$135*INDEX('Term Pricing'!$S$1083:$S$1262,MATCH('Project 3'!BG$8,'Term Pricing'!$C$1083:$C$1262,0))*$E236*$F236)+(BG$135*INDEX('Term Pricing'!$T$1083:$T$1262,MATCH('Project 3'!BG$8,'Term Pricing'!$C$1083:$C$1262,0))*$E236*(1-$F236))</f>
        <v>0</v>
      </c>
      <c r="BH236" s="212">
        <f ca="1">(BH$135*INDEX('Term Pricing'!$S$1083:$S$1262,MATCH('Project 3'!BH$8,'Term Pricing'!$C$1083:$C$1262,0))*$E236*$F236)+(BH$135*INDEX('Term Pricing'!$T$1083:$T$1262,MATCH('Project 3'!BH$8,'Term Pricing'!$C$1083:$C$1262,0))*$E236*(1-$F236))</f>
        <v>0</v>
      </c>
      <c r="BI236" s="212">
        <f ca="1">(BI$135*INDEX('Term Pricing'!$S$1083:$S$1262,MATCH('Project 3'!BI$8,'Term Pricing'!$C$1083:$C$1262,0))*$E236*$F236)+(BI$135*INDEX('Term Pricing'!$T$1083:$T$1262,MATCH('Project 3'!BI$8,'Term Pricing'!$C$1083:$C$1262,0))*$E236*(1-$F236))</f>
        <v>0</v>
      </c>
      <c r="BJ236" s="212">
        <f ca="1">(BJ$135*INDEX('Term Pricing'!$S$1083:$S$1262,MATCH('Project 3'!BJ$8,'Term Pricing'!$C$1083:$C$1262,0))*$E236*$F236)+(BJ$135*INDEX('Term Pricing'!$T$1083:$T$1262,MATCH('Project 3'!BJ$8,'Term Pricing'!$C$1083:$C$1262,0))*$E236*(1-$F236))</f>
        <v>0</v>
      </c>
      <c r="BK236" s="212">
        <f ca="1">(BK$135*INDEX('Term Pricing'!$S$1083:$S$1262,MATCH('Project 3'!BK$8,'Term Pricing'!$C$1083:$C$1262,0))*$E236*$F236)+(BK$135*INDEX('Term Pricing'!$T$1083:$T$1262,MATCH('Project 3'!BK$8,'Term Pricing'!$C$1083:$C$1262,0))*$E236*(1-$F236))</f>
        <v>0</v>
      </c>
      <c r="BL236" s="212">
        <f ca="1">(BL$135*INDEX('Term Pricing'!$S$1083:$S$1262,MATCH('Project 3'!BL$8,'Term Pricing'!$C$1083:$C$1262,0))*$E236*$F236)+(BL$135*INDEX('Term Pricing'!$T$1083:$T$1262,MATCH('Project 3'!BL$8,'Term Pricing'!$C$1083:$C$1262,0))*$E236*(1-$F236))</f>
        <v>0</v>
      </c>
      <c r="BM236" s="212">
        <f ca="1">(BM$135*INDEX('Term Pricing'!$S$1083:$S$1262,MATCH('Project 3'!BM$8,'Term Pricing'!$C$1083:$C$1262,0))*$E236*$F236)+(BM$135*INDEX('Term Pricing'!$T$1083:$T$1262,MATCH('Project 3'!BM$8,'Term Pricing'!$C$1083:$C$1262,0))*$E236*(1-$F236))</f>
        <v>0</v>
      </c>
      <c r="BN236" s="212">
        <f ca="1">(BN$135*INDEX('Term Pricing'!$S$1083:$S$1262,MATCH('Project 3'!BN$8,'Term Pricing'!$C$1083:$C$1262,0))*$E236*$F236)+(BN$135*INDEX('Term Pricing'!$T$1083:$T$1262,MATCH('Project 3'!BN$8,'Term Pricing'!$C$1083:$C$1262,0))*$E236*(1-$F236))</f>
        <v>0</v>
      </c>
      <c r="BO236" s="212">
        <f ca="1">(BO$135*INDEX('Term Pricing'!$S$1083:$S$1262,MATCH('Project 3'!BO$8,'Term Pricing'!$C$1083:$C$1262,0))*$E236*$F236)+(BO$135*INDEX('Term Pricing'!$T$1083:$T$1262,MATCH('Project 3'!BO$8,'Term Pricing'!$C$1083:$C$1262,0))*$E236*(1-$F236))</f>
        <v>0</v>
      </c>
      <c r="BP236" s="212">
        <f ca="1">(BP$135*INDEX('Term Pricing'!$S$1083:$S$1262,MATCH('Project 3'!BP$8,'Term Pricing'!$C$1083:$C$1262,0))*$E236*$F236)+(BP$135*INDEX('Term Pricing'!$T$1083:$T$1262,MATCH('Project 3'!BP$8,'Term Pricing'!$C$1083:$C$1262,0))*$E236*(1-$F236))</f>
        <v>0</v>
      </c>
      <c r="BQ236" s="212">
        <f ca="1">(BQ$135*INDEX('Term Pricing'!$S$1083:$S$1262,MATCH('Project 3'!BQ$8,'Term Pricing'!$C$1083:$C$1262,0))*$E236*$F236)+(BQ$135*INDEX('Term Pricing'!$T$1083:$T$1262,MATCH('Project 3'!BQ$8,'Term Pricing'!$C$1083:$C$1262,0))*$E236*(1-$F236))</f>
        <v>0</v>
      </c>
      <c r="BR236" s="212">
        <f ca="1">(BR$135*INDEX('Term Pricing'!$S$1083:$S$1262,MATCH('Project 3'!BR$8,'Term Pricing'!$C$1083:$C$1262,0))*$E236*$F236)+(BR$135*INDEX('Term Pricing'!$T$1083:$T$1262,MATCH('Project 3'!BR$8,'Term Pricing'!$C$1083:$C$1262,0))*$E236*(1-$F236))</f>
        <v>0</v>
      </c>
      <c r="BS236" s="212">
        <f ca="1">(BS$135*INDEX('Term Pricing'!$S$1083:$S$1262,MATCH('Project 3'!BS$8,'Term Pricing'!$C$1083:$C$1262,0))*$E236*$F236)+(BS$135*INDEX('Term Pricing'!$T$1083:$T$1262,MATCH('Project 3'!BS$8,'Term Pricing'!$C$1083:$C$1262,0))*$E236*(1-$F236))</f>
        <v>0</v>
      </c>
      <c r="BT236" s="212">
        <f ca="1">(BT$135*INDEX('Term Pricing'!$S$1083:$S$1262,MATCH('Project 3'!BT$8,'Term Pricing'!$C$1083:$C$1262,0))*$E236*$F236)+(BT$135*INDEX('Term Pricing'!$T$1083:$T$1262,MATCH('Project 3'!BT$8,'Term Pricing'!$C$1083:$C$1262,0))*$E236*(1-$F236))</f>
        <v>0</v>
      </c>
      <c r="BU236" s="212">
        <f ca="1">(BU$135*INDEX('Term Pricing'!$S$1083:$S$1262,MATCH('Project 3'!BU$8,'Term Pricing'!$C$1083:$C$1262,0))*$E236*$F236)+(BU$135*INDEX('Term Pricing'!$T$1083:$T$1262,MATCH('Project 3'!BU$8,'Term Pricing'!$C$1083:$C$1262,0))*$E236*(1-$F236))</f>
        <v>0</v>
      </c>
      <c r="BV236" s="212">
        <f ca="1">(BV$135*INDEX('Term Pricing'!$S$1083:$S$1262,MATCH('Project 3'!BV$8,'Term Pricing'!$C$1083:$C$1262,0))*$E236*$F236)+(BV$135*INDEX('Term Pricing'!$T$1083:$T$1262,MATCH('Project 3'!BV$8,'Term Pricing'!$C$1083:$C$1262,0))*$E236*(1-$F236))</f>
        <v>0</v>
      </c>
      <c r="BW236" s="212">
        <f ca="1">(BW$135*INDEX('Term Pricing'!$S$1083:$S$1262,MATCH('Project 3'!BW$8,'Term Pricing'!$C$1083:$C$1262,0))*$E236*$F236)+(BW$135*INDEX('Term Pricing'!$T$1083:$T$1262,MATCH('Project 3'!BW$8,'Term Pricing'!$C$1083:$C$1262,0))*$E236*(1-$F236))</f>
        <v>0</v>
      </c>
      <c r="BX236" s="212">
        <f ca="1">(BX$135*INDEX('Term Pricing'!$S$1083:$S$1262,MATCH('Project 3'!BX$8,'Term Pricing'!$C$1083:$C$1262,0))*$E236*$F236)+(BX$135*INDEX('Term Pricing'!$T$1083:$T$1262,MATCH('Project 3'!BX$8,'Term Pricing'!$C$1083:$C$1262,0))*$E236*(1-$F236))</f>
        <v>0</v>
      </c>
      <c r="BY236" s="212">
        <f ca="1">(BY$135*INDEX('Term Pricing'!$S$1083:$S$1262,MATCH('Project 3'!BY$8,'Term Pricing'!$C$1083:$C$1262,0))*$E236*$F236)+(BY$135*INDEX('Term Pricing'!$T$1083:$T$1262,MATCH('Project 3'!BY$8,'Term Pricing'!$C$1083:$C$1262,0))*$E236*(1-$F236))</f>
        <v>0</v>
      </c>
      <c r="BZ236" s="212">
        <f ca="1">(BZ$135*INDEX('Term Pricing'!$S$1083:$S$1262,MATCH('Project 3'!BZ$8,'Term Pricing'!$C$1083:$C$1262,0))*$E236*$F236)+(BZ$135*INDEX('Term Pricing'!$T$1083:$T$1262,MATCH('Project 3'!BZ$8,'Term Pricing'!$C$1083:$C$1262,0))*$E236*(1-$F236))</f>
        <v>0</v>
      </c>
      <c r="CA236" s="212">
        <f ca="1">(CA$135*INDEX('Term Pricing'!$S$1083:$S$1262,MATCH('Project 3'!CA$8,'Term Pricing'!$C$1083:$C$1262,0))*$E236*$F236)+(CA$135*INDEX('Term Pricing'!$T$1083:$T$1262,MATCH('Project 3'!CA$8,'Term Pricing'!$C$1083:$C$1262,0))*$E236*(1-$F236))</f>
        <v>0</v>
      </c>
      <c r="CB236" s="212">
        <f ca="1">(CB$135*INDEX('Term Pricing'!$S$1083:$S$1262,MATCH('Project 3'!CB$8,'Term Pricing'!$C$1083:$C$1262,0))*$E236*$F236)+(CB$135*INDEX('Term Pricing'!$T$1083:$T$1262,MATCH('Project 3'!CB$8,'Term Pricing'!$C$1083:$C$1262,0))*$E236*(1-$F236))</f>
        <v>0</v>
      </c>
      <c r="CC236" s="212">
        <f ca="1">(CC$135*INDEX('Term Pricing'!$S$1083:$S$1262,MATCH('Project 3'!CC$8,'Term Pricing'!$C$1083:$C$1262,0))*$E236*$F236)+(CC$135*INDEX('Term Pricing'!$T$1083:$T$1262,MATCH('Project 3'!CC$8,'Term Pricing'!$C$1083:$C$1262,0))*$E236*(1-$F236))</f>
        <v>0</v>
      </c>
      <c r="CD236" s="212">
        <f ca="1">(CD$135*INDEX('Term Pricing'!$S$1083:$S$1262,MATCH('Project 3'!CD$8,'Term Pricing'!$C$1083:$C$1262,0))*$E236*$F236)+(CD$135*INDEX('Term Pricing'!$T$1083:$T$1262,MATCH('Project 3'!CD$8,'Term Pricing'!$C$1083:$C$1262,0))*$E236*(1-$F236))</f>
        <v>0</v>
      </c>
      <c r="CE236" s="212">
        <f ca="1">(CE$135*INDEX('Term Pricing'!$S$1083:$S$1262,MATCH('Project 3'!CE$8,'Term Pricing'!$C$1083:$C$1262,0))*$E236*$F236)+(CE$135*INDEX('Term Pricing'!$T$1083:$T$1262,MATCH('Project 3'!CE$8,'Term Pricing'!$C$1083:$C$1262,0))*$E236*(1-$F236))</f>
        <v>0</v>
      </c>
      <c r="CF236" s="212">
        <f ca="1">(CF$135*INDEX('Term Pricing'!$S$1083:$S$1262,MATCH('Project 3'!CF$8,'Term Pricing'!$C$1083:$C$1262,0))*$E236*$F236)+(CF$135*INDEX('Term Pricing'!$T$1083:$T$1262,MATCH('Project 3'!CF$8,'Term Pricing'!$C$1083:$C$1262,0))*$E236*(1-$F236))</f>
        <v>0</v>
      </c>
      <c r="CG236" s="212">
        <f ca="1">(CG$135*INDEX('Term Pricing'!$S$1083:$S$1262,MATCH('Project 3'!CG$8,'Term Pricing'!$C$1083:$C$1262,0))*$E236*$F236)+(CG$135*INDEX('Term Pricing'!$T$1083:$T$1262,MATCH('Project 3'!CG$8,'Term Pricing'!$C$1083:$C$1262,0))*$E236*(1-$F236))</f>
        <v>0</v>
      </c>
      <c r="CH236" s="212">
        <f ca="1">(CH$135*INDEX('Term Pricing'!$S$1083:$S$1262,MATCH('Project 3'!CH$8,'Term Pricing'!$C$1083:$C$1262,0))*$E236*$F236)+(CH$135*INDEX('Term Pricing'!$T$1083:$T$1262,MATCH('Project 3'!CH$8,'Term Pricing'!$C$1083:$C$1262,0))*$E236*(1-$F236))</f>
        <v>0</v>
      </c>
      <c r="CI236" s="212">
        <f ca="1">(CI$135*INDEX('Term Pricing'!$S$1083:$S$1262,MATCH('Project 3'!CI$8,'Term Pricing'!$C$1083:$C$1262,0))*$E236*$F236)+(CI$135*INDEX('Term Pricing'!$T$1083:$T$1262,MATCH('Project 3'!CI$8,'Term Pricing'!$C$1083:$C$1262,0))*$E236*(1-$F236))</f>
        <v>0</v>
      </c>
      <c r="CJ236" s="212">
        <f ca="1">(CJ$135*INDEX('Term Pricing'!$S$1083:$S$1262,MATCH('Project 3'!CJ$8,'Term Pricing'!$C$1083:$C$1262,0))*$E236*$F236)+(CJ$135*INDEX('Term Pricing'!$T$1083:$T$1262,MATCH('Project 3'!CJ$8,'Term Pricing'!$C$1083:$C$1262,0))*$E236*(1-$F236))</f>
        <v>0</v>
      </c>
      <c r="CK236" s="212">
        <f ca="1">(CK$135*INDEX('Term Pricing'!$S$1083:$S$1262,MATCH('Project 3'!CK$8,'Term Pricing'!$C$1083:$C$1262,0))*$E236*$F236)+(CK$135*INDEX('Term Pricing'!$T$1083:$T$1262,MATCH('Project 3'!CK$8,'Term Pricing'!$C$1083:$C$1262,0))*$E236*(1-$F236))</f>
        <v>0</v>
      </c>
      <c r="CL236" s="212">
        <f ca="1">(CL$135*INDEX('Term Pricing'!$S$1083:$S$1262,MATCH('Project 3'!CL$8,'Term Pricing'!$C$1083:$C$1262,0))*$E236*$F236)+(CL$135*INDEX('Term Pricing'!$T$1083:$T$1262,MATCH('Project 3'!CL$8,'Term Pricing'!$C$1083:$C$1262,0))*$E236*(1-$F236))</f>
        <v>0</v>
      </c>
      <c r="CM236" s="212">
        <f ca="1">(CM$135*INDEX('Term Pricing'!$S$1083:$S$1262,MATCH('Project 3'!CM$8,'Term Pricing'!$C$1083:$C$1262,0))*$E236*$F236)+(CM$135*INDEX('Term Pricing'!$T$1083:$T$1262,MATCH('Project 3'!CM$8,'Term Pricing'!$C$1083:$C$1262,0))*$E236*(1-$F236))</f>
        <v>0</v>
      </c>
      <c r="CN236" s="212">
        <f ca="1">(CN$135*INDEX('Term Pricing'!$S$1083:$S$1262,MATCH('Project 3'!CN$8,'Term Pricing'!$C$1083:$C$1262,0))*$E236*$F236)+(CN$135*INDEX('Term Pricing'!$T$1083:$T$1262,MATCH('Project 3'!CN$8,'Term Pricing'!$C$1083:$C$1262,0))*$E236*(1-$F236))</f>
        <v>0</v>
      </c>
      <c r="CO236" s="212">
        <f ca="1">(CO$135*INDEX('Term Pricing'!$S$1083:$S$1262,MATCH('Project 3'!CO$8,'Term Pricing'!$C$1083:$C$1262,0))*$E236*$F236)+(CO$135*INDEX('Term Pricing'!$T$1083:$T$1262,MATCH('Project 3'!CO$8,'Term Pricing'!$C$1083:$C$1262,0))*$E236*(1-$F236))</f>
        <v>0</v>
      </c>
      <c r="CP236" s="212">
        <f ca="1">(CP$135*INDEX('Term Pricing'!$S$1083:$S$1262,MATCH('Project 3'!CP$8,'Term Pricing'!$C$1083:$C$1262,0))*$E236*$F236)+(CP$135*INDEX('Term Pricing'!$T$1083:$T$1262,MATCH('Project 3'!CP$8,'Term Pricing'!$C$1083:$C$1262,0))*$E236*(1-$F236))</f>
        <v>0</v>
      </c>
      <c r="CQ236" s="212">
        <f ca="1">(CQ$135*INDEX('Term Pricing'!$S$1083:$S$1262,MATCH('Project 3'!CQ$8,'Term Pricing'!$C$1083:$C$1262,0))*$E236*$F236)+(CQ$135*INDEX('Term Pricing'!$T$1083:$T$1262,MATCH('Project 3'!CQ$8,'Term Pricing'!$C$1083:$C$1262,0))*$E236*(1-$F236))</f>
        <v>0</v>
      </c>
      <c r="CR236" s="212">
        <f ca="1">(CR$135*INDEX('Term Pricing'!$S$1083:$S$1262,MATCH('Project 3'!CR$8,'Term Pricing'!$C$1083:$C$1262,0))*$E236*$F236)+(CR$135*INDEX('Term Pricing'!$T$1083:$T$1262,MATCH('Project 3'!CR$8,'Term Pricing'!$C$1083:$C$1262,0))*$E236*(1-$F236))</f>
        <v>0</v>
      </c>
      <c r="CS236" s="212">
        <f ca="1">(CS$135*INDEX('Term Pricing'!$S$1083:$S$1262,MATCH('Project 3'!CS$8,'Term Pricing'!$C$1083:$C$1262,0))*$E236*$F236)+(CS$135*INDEX('Term Pricing'!$T$1083:$T$1262,MATCH('Project 3'!CS$8,'Term Pricing'!$C$1083:$C$1262,0))*$E236*(1-$F236))</f>
        <v>0</v>
      </c>
      <c r="CT236" s="212">
        <f ca="1">(CT$135*INDEX('Term Pricing'!$S$1083:$S$1262,MATCH('Project 3'!CT$8,'Term Pricing'!$C$1083:$C$1262,0))*$E236*$F236)+(CT$135*INDEX('Term Pricing'!$T$1083:$T$1262,MATCH('Project 3'!CT$8,'Term Pricing'!$C$1083:$C$1262,0))*$E236*(1-$F236))</f>
        <v>0</v>
      </c>
      <c r="CU236" s="212">
        <f ca="1">(CU$135*INDEX('Term Pricing'!$S$1083:$S$1262,MATCH('Project 3'!CU$8,'Term Pricing'!$C$1083:$C$1262,0))*$E236*$F236)+(CU$135*INDEX('Term Pricing'!$T$1083:$T$1262,MATCH('Project 3'!CU$8,'Term Pricing'!$C$1083:$C$1262,0))*$E236*(1-$F236))</f>
        <v>0</v>
      </c>
      <c r="CV236" s="212">
        <f ca="1">(CV$135*INDEX('Term Pricing'!$S$1083:$S$1262,MATCH('Project 3'!CV$8,'Term Pricing'!$C$1083:$C$1262,0))*$E236*$F236)+(CV$135*INDEX('Term Pricing'!$T$1083:$T$1262,MATCH('Project 3'!CV$8,'Term Pricing'!$C$1083:$C$1262,0))*$E236*(1-$F236))</f>
        <v>0</v>
      </c>
      <c r="CW236" s="212">
        <f ca="1">(CW$135*INDEX('Term Pricing'!$S$1083:$S$1262,MATCH('Project 3'!CW$8,'Term Pricing'!$C$1083:$C$1262,0))*$E236*$F236)+(CW$135*INDEX('Term Pricing'!$T$1083:$T$1262,MATCH('Project 3'!CW$8,'Term Pricing'!$C$1083:$C$1262,0))*$E236*(1-$F236))</f>
        <v>0</v>
      </c>
      <c r="CX236" s="212">
        <f ca="1">(CX$135*INDEX('Term Pricing'!$S$1083:$S$1262,MATCH('Project 3'!CX$8,'Term Pricing'!$C$1083:$C$1262,0))*$E236*$F236)+(CX$135*INDEX('Term Pricing'!$T$1083:$T$1262,MATCH('Project 3'!CX$8,'Term Pricing'!$C$1083:$C$1262,0))*$E236*(1-$F236))</f>
        <v>0</v>
      </c>
      <c r="CY236" s="212">
        <f ca="1">(CY$135*INDEX('Term Pricing'!$S$1083:$S$1262,MATCH('Project 3'!CY$8,'Term Pricing'!$C$1083:$C$1262,0))*$E236*$F236)+(CY$135*INDEX('Term Pricing'!$T$1083:$T$1262,MATCH('Project 3'!CY$8,'Term Pricing'!$C$1083:$C$1262,0))*$E236*(1-$F236))</f>
        <v>0</v>
      </c>
      <c r="CZ236" s="212">
        <f ca="1">(CZ$135*INDEX('Term Pricing'!$S$1083:$S$1262,MATCH('Project 3'!CZ$8,'Term Pricing'!$C$1083:$C$1262,0))*$E236*$F236)+(CZ$135*INDEX('Term Pricing'!$T$1083:$T$1262,MATCH('Project 3'!CZ$8,'Term Pricing'!$C$1083:$C$1262,0))*$E236*(1-$F236))</f>
        <v>0</v>
      </c>
      <c r="DA236" s="212">
        <f ca="1">(DA$135*INDEX('Term Pricing'!$S$1083:$S$1262,MATCH('Project 3'!DA$8,'Term Pricing'!$C$1083:$C$1262,0))*$E236*$F236)+(DA$135*INDEX('Term Pricing'!$T$1083:$T$1262,MATCH('Project 3'!DA$8,'Term Pricing'!$C$1083:$C$1262,0))*$E236*(1-$F236))</f>
        <v>0</v>
      </c>
      <c r="DB236" s="212">
        <f ca="1">(DB$135*INDEX('Term Pricing'!$S$1083:$S$1262,MATCH('Project 3'!DB$8,'Term Pricing'!$C$1083:$C$1262,0))*$E236*$F236)+(DB$135*INDEX('Term Pricing'!$T$1083:$T$1262,MATCH('Project 3'!DB$8,'Term Pricing'!$C$1083:$C$1262,0))*$E236*(1-$F236))</f>
        <v>0</v>
      </c>
    </row>
    <row r="237" spans="1:106" hidden="1" outlineLevel="1">
      <c r="A237" s="151"/>
      <c r="C237" s="34" t="s">
        <v>263</v>
      </c>
      <c r="E237" s="70">
        <f>Inputs!H163</f>
        <v>0</v>
      </c>
      <c r="F237" s="70">
        <f>Inputs!K163</f>
        <v>0</v>
      </c>
      <c r="G237" s="54" t="s">
        <v>83</v>
      </c>
      <c r="H237" s="279">
        <f ca="1">IFERROR(SUM($J237:$DB237)/(SUM($J$135:$DB$135)*E237),0)</f>
        <v>0</v>
      </c>
      <c r="I237" s="29"/>
      <c r="J237" s="212">
        <f ca="1">(J$135*INDEX('Term Pricing'!$S$1268:$S$1447,MATCH('Project 3'!J$8,'Term Pricing'!$C$1268:$C$1447,0))*$E237*$F237)+(J$135*INDEX('Term Pricing'!$T$1268:$T$1447,MATCH('Project 3'!J$8,'Term Pricing'!$C$1268:$C$1447,0))*$E237*(1-$F237))</f>
        <v>0</v>
      </c>
      <c r="K237" s="212">
        <f ca="1">(K$135*INDEX('Term Pricing'!$S$1268:$S$1447,MATCH('Project 3'!K$8,'Term Pricing'!$C$1268:$C$1447,0))*$E237*$F237)+(K$135*INDEX('Term Pricing'!$T$1268:$T$1447,MATCH('Project 3'!K$8,'Term Pricing'!$C$1268:$C$1447,0))*$E237*(1-$F237))</f>
        <v>0</v>
      </c>
      <c r="L237" s="212">
        <f ca="1">(L$135*INDEX('Term Pricing'!$S$1268:$S$1447,MATCH('Project 3'!L$8,'Term Pricing'!$C$1268:$C$1447,0))*$E237*$F237)+(L$135*INDEX('Term Pricing'!$T$1268:$T$1447,MATCH('Project 3'!L$8,'Term Pricing'!$C$1268:$C$1447,0))*$E237*(1-$F237))</f>
        <v>0</v>
      </c>
      <c r="M237" s="212">
        <f ca="1">(M$135*INDEX('Term Pricing'!$S$1268:$S$1447,MATCH('Project 3'!M$8,'Term Pricing'!$C$1268:$C$1447,0))*$E237*$F237)+(M$135*INDEX('Term Pricing'!$T$1268:$T$1447,MATCH('Project 3'!M$8,'Term Pricing'!$C$1268:$C$1447,0))*$E237*(1-$F237))</f>
        <v>0</v>
      </c>
      <c r="N237" s="212">
        <f ca="1">(N$135*INDEX('Term Pricing'!$S$1268:$S$1447,MATCH('Project 3'!N$8,'Term Pricing'!$C$1268:$C$1447,0))*$E237*$F237)+(N$135*INDEX('Term Pricing'!$T$1268:$T$1447,MATCH('Project 3'!N$8,'Term Pricing'!$C$1268:$C$1447,0))*$E237*(1-$F237))</f>
        <v>0</v>
      </c>
      <c r="O237" s="212">
        <f ca="1">(O$135*INDEX('Term Pricing'!$S$1268:$S$1447,MATCH('Project 3'!O$8,'Term Pricing'!$C$1268:$C$1447,0))*$E237*$F237)+(O$135*INDEX('Term Pricing'!$T$1268:$T$1447,MATCH('Project 3'!O$8,'Term Pricing'!$C$1268:$C$1447,0))*$E237*(1-$F237))</f>
        <v>0</v>
      </c>
      <c r="P237" s="212">
        <f ca="1">(P$135*INDEX('Term Pricing'!$S$1268:$S$1447,MATCH('Project 3'!P$8,'Term Pricing'!$C$1268:$C$1447,0))*$E237*$F237)+(P$135*INDEX('Term Pricing'!$T$1268:$T$1447,MATCH('Project 3'!P$8,'Term Pricing'!$C$1268:$C$1447,0))*$E237*(1-$F237))</f>
        <v>0</v>
      </c>
      <c r="Q237" s="212">
        <f ca="1">(Q$135*INDEX('Term Pricing'!$S$1268:$S$1447,MATCH('Project 3'!Q$8,'Term Pricing'!$C$1268:$C$1447,0))*$E237*$F237)+(Q$135*INDEX('Term Pricing'!$T$1268:$T$1447,MATCH('Project 3'!Q$8,'Term Pricing'!$C$1268:$C$1447,0))*$E237*(1-$F237))</f>
        <v>0</v>
      </c>
      <c r="R237" s="212">
        <f ca="1">(R$135*INDEX('Term Pricing'!$S$1268:$S$1447,MATCH('Project 3'!R$8,'Term Pricing'!$C$1268:$C$1447,0))*$E237*$F237)+(R$135*INDEX('Term Pricing'!$T$1268:$T$1447,MATCH('Project 3'!R$8,'Term Pricing'!$C$1268:$C$1447,0))*$E237*(1-$F237))</f>
        <v>0</v>
      </c>
      <c r="S237" s="212">
        <f ca="1">(S$135*INDEX('Term Pricing'!$S$1268:$S$1447,MATCH('Project 3'!S$8,'Term Pricing'!$C$1268:$C$1447,0))*$E237*$F237)+(S$135*INDEX('Term Pricing'!$T$1268:$T$1447,MATCH('Project 3'!S$8,'Term Pricing'!$C$1268:$C$1447,0))*$E237*(1-$F237))</f>
        <v>0</v>
      </c>
      <c r="T237" s="212">
        <f ca="1">(T$135*INDEX('Term Pricing'!$S$1268:$S$1447,MATCH('Project 3'!T$8,'Term Pricing'!$C$1268:$C$1447,0))*$E237*$F237)+(T$135*INDEX('Term Pricing'!$T$1268:$T$1447,MATCH('Project 3'!T$8,'Term Pricing'!$C$1268:$C$1447,0))*$E237*(1-$F237))</f>
        <v>0</v>
      </c>
      <c r="U237" s="212">
        <f ca="1">(U$135*INDEX('Term Pricing'!$S$1268:$S$1447,MATCH('Project 3'!U$8,'Term Pricing'!$C$1268:$C$1447,0))*$E237*$F237)+(U$135*INDEX('Term Pricing'!$T$1268:$T$1447,MATCH('Project 3'!U$8,'Term Pricing'!$C$1268:$C$1447,0))*$E237*(1-$F237))</f>
        <v>0</v>
      </c>
      <c r="V237" s="212">
        <f ca="1">(V$135*INDEX('Term Pricing'!$S$1268:$S$1447,MATCH('Project 3'!V$8,'Term Pricing'!$C$1268:$C$1447,0))*$E237*$F237)+(V$135*INDEX('Term Pricing'!$T$1268:$T$1447,MATCH('Project 3'!V$8,'Term Pricing'!$C$1268:$C$1447,0))*$E237*(1-$F237))</f>
        <v>0</v>
      </c>
      <c r="W237" s="212">
        <f ca="1">(W$135*INDEX('Term Pricing'!$S$1268:$S$1447,MATCH('Project 3'!W$8,'Term Pricing'!$C$1268:$C$1447,0))*$E237*$F237)+(W$135*INDEX('Term Pricing'!$T$1268:$T$1447,MATCH('Project 3'!W$8,'Term Pricing'!$C$1268:$C$1447,0))*$E237*(1-$F237))</f>
        <v>0</v>
      </c>
      <c r="X237" s="212">
        <f ca="1">(X$135*INDEX('Term Pricing'!$S$1268:$S$1447,MATCH('Project 3'!X$8,'Term Pricing'!$C$1268:$C$1447,0))*$E237*$F237)+(X$135*INDEX('Term Pricing'!$T$1268:$T$1447,MATCH('Project 3'!X$8,'Term Pricing'!$C$1268:$C$1447,0))*$E237*(1-$F237))</f>
        <v>0</v>
      </c>
      <c r="Y237" s="212">
        <f ca="1">(Y$135*INDEX('Term Pricing'!$S$1268:$S$1447,MATCH('Project 3'!Y$8,'Term Pricing'!$C$1268:$C$1447,0))*$E237*$F237)+(Y$135*INDEX('Term Pricing'!$T$1268:$T$1447,MATCH('Project 3'!Y$8,'Term Pricing'!$C$1268:$C$1447,0))*$E237*(1-$F237))</f>
        <v>0</v>
      </c>
      <c r="Z237" s="212">
        <f ca="1">(Z$135*INDEX('Term Pricing'!$S$1268:$S$1447,MATCH('Project 3'!Z$8,'Term Pricing'!$C$1268:$C$1447,0))*$E237*$F237)+(Z$135*INDEX('Term Pricing'!$T$1268:$T$1447,MATCH('Project 3'!Z$8,'Term Pricing'!$C$1268:$C$1447,0))*$E237*(1-$F237))</f>
        <v>0</v>
      </c>
      <c r="AA237" s="212">
        <f ca="1">(AA$135*INDEX('Term Pricing'!$S$1268:$S$1447,MATCH('Project 3'!AA$8,'Term Pricing'!$C$1268:$C$1447,0))*$E237*$F237)+(AA$135*INDEX('Term Pricing'!$T$1268:$T$1447,MATCH('Project 3'!AA$8,'Term Pricing'!$C$1268:$C$1447,0))*$E237*(1-$F237))</f>
        <v>0</v>
      </c>
      <c r="AB237" s="212">
        <f ca="1">(AB$135*INDEX('Term Pricing'!$S$1268:$S$1447,MATCH('Project 3'!AB$8,'Term Pricing'!$C$1268:$C$1447,0))*$E237*$F237)+(AB$135*INDEX('Term Pricing'!$T$1268:$T$1447,MATCH('Project 3'!AB$8,'Term Pricing'!$C$1268:$C$1447,0))*$E237*(1-$F237))</f>
        <v>0</v>
      </c>
      <c r="AC237" s="212">
        <f ca="1">(AC$135*INDEX('Term Pricing'!$S$1268:$S$1447,MATCH('Project 3'!AC$8,'Term Pricing'!$C$1268:$C$1447,0))*$E237*$F237)+(AC$135*INDEX('Term Pricing'!$T$1268:$T$1447,MATCH('Project 3'!AC$8,'Term Pricing'!$C$1268:$C$1447,0))*$E237*(1-$F237))</f>
        <v>0</v>
      </c>
      <c r="AD237" s="212">
        <f ca="1">(AD$135*INDEX('Term Pricing'!$S$1268:$S$1447,MATCH('Project 3'!AD$8,'Term Pricing'!$C$1268:$C$1447,0))*$E237*$F237)+(AD$135*INDEX('Term Pricing'!$T$1268:$T$1447,MATCH('Project 3'!AD$8,'Term Pricing'!$C$1268:$C$1447,0))*$E237*(1-$F237))</f>
        <v>0</v>
      </c>
      <c r="AE237" s="212">
        <f ca="1">(AE$135*INDEX('Term Pricing'!$S$1268:$S$1447,MATCH('Project 3'!AE$8,'Term Pricing'!$C$1268:$C$1447,0))*$E237*$F237)+(AE$135*INDEX('Term Pricing'!$T$1268:$T$1447,MATCH('Project 3'!AE$8,'Term Pricing'!$C$1268:$C$1447,0))*$E237*(1-$F237))</f>
        <v>0</v>
      </c>
      <c r="AF237" s="212">
        <f ca="1">(AF$135*INDEX('Term Pricing'!$S$1268:$S$1447,MATCH('Project 3'!AF$8,'Term Pricing'!$C$1268:$C$1447,0))*$E237*$F237)+(AF$135*INDEX('Term Pricing'!$T$1268:$T$1447,MATCH('Project 3'!AF$8,'Term Pricing'!$C$1268:$C$1447,0))*$E237*(1-$F237))</f>
        <v>0</v>
      </c>
      <c r="AG237" s="212">
        <f ca="1">(AG$135*INDEX('Term Pricing'!$S$1268:$S$1447,MATCH('Project 3'!AG$8,'Term Pricing'!$C$1268:$C$1447,0))*$E237*$F237)+(AG$135*INDEX('Term Pricing'!$T$1268:$T$1447,MATCH('Project 3'!AG$8,'Term Pricing'!$C$1268:$C$1447,0))*$E237*(1-$F237))</f>
        <v>0</v>
      </c>
      <c r="AH237" s="212">
        <f ca="1">(AH$135*INDEX('Term Pricing'!$S$1268:$S$1447,MATCH('Project 3'!AH$8,'Term Pricing'!$C$1268:$C$1447,0))*$E237*$F237)+(AH$135*INDEX('Term Pricing'!$T$1268:$T$1447,MATCH('Project 3'!AH$8,'Term Pricing'!$C$1268:$C$1447,0))*$E237*(1-$F237))</f>
        <v>0</v>
      </c>
      <c r="AI237" s="212">
        <f ca="1">(AI$135*INDEX('Term Pricing'!$S$1268:$S$1447,MATCH('Project 3'!AI$8,'Term Pricing'!$C$1268:$C$1447,0))*$E237*$F237)+(AI$135*INDEX('Term Pricing'!$T$1268:$T$1447,MATCH('Project 3'!AI$8,'Term Pricing'!$C$1268:$C$1447,0))*$E237*(1-$F237))</f>
        <v>0</v>
      </c>
      <c r="AJ237" s="212">
        <f ca="1">(AJ$135*INDEX('Term Pricing'!$S$1268:$S$1447,MATCH('Project 3'!AJ$8,'Term Pricing'!$C$1268:$C$1447,0))*$E237*$F237)+(AJ$135*INDEX('Term Pricing'!$T$1268:$T$1447,MATCH('Project 3'!AJ$8,'Term Pricing'!$C$1268:$C$1447,0))*$E237*(1-$F237))</f>
        <v>0</v>
      </c>
      <c r="AK237" s="212">
        <f ca="1">(AK$135*INDEX('Term Pricing'!$S$1268:$S$1447,MATCH('Project 3'!AK$8,'Term Pricing'!$C$1268:$C$1447,0))*$E237*$F237)+(AK$135*INDEX('Term Pricing'!$T$1268:$T$1447,MATCH('Project 3'!AK$8,'Term Pricing'!$C$1268:$C$1447,0))*$E237*(1-$F237))</f>
        <v>0</v>
      </c>
      <c r="AL237" s="212">
        <f ca="1">(AL$135*INDEX('Term Pricing'!$S$1268:$S$1447,MATCH('Project 3'!AL$8,'Term Pricing'!$C$1268:$C$1447,0))*$E237*$F237)+(AL$135*INDEX('Term Pricing'!$T$1268:$T$1447,MATCH('Project 3'!AL$8,'Term Pricing'!$C$1268:$C$1447,0))*$E237*(1-$F237))</f>
        <v>0</v>
      </c>
      <c r="AM237" s="212">
        <f ca="1">(AM$135*INDEX('Term Pricing'!$S$1268:$S$1447,MATCH('Project 3'!AM$8,'Term Pricing'!$C$1268:$C$1447,0))*$E237*$F237)+(AM$135*INDEX('Term Pricing'!$T$1268:$T$1447,MATCH('Project 3'!AM$8,'Term Pricing'!$C$1268:$C$1447,0))*$E237*(1-$F237))</f>
        <v>0</v>
      </c>
      <c r="AN237" s="212">
        <f ca="1">(AN$135*INDEX('Term Pricing'!$S$1268:$S$1447,MATCH('Project 3'!AN$8,'Term Pricing'!$C$1268:$C$1447,0))*$E237*$F237)+(AN$135*INDEX('Term Pricing'!$T$1268:$T$1447,MATCH('Project 3'!AN$8,'Term Pricing'!$C$1268:$C$1447,0))*$E237*(1-$F237))</f>
        <v>0</v>
      </c>
      <c r="AO237" s="212">
        <f ca="1">(AO$135*INDEX('Term Pricing'!$S$1268:$S$1447,MATCH('Project 3'!AO$8,'Term Pricing'!$C$1268:$C$1447,0))*$E237*$F237)+(AO$135*INDEX('Term Pricing'!$T$1268:$T$1447,MATCH('Project 3'!AO$8,'Term Pricing'!$C$1268:$C$1447,0))*$E237*(1-$F237))</f>
        <v>0</v>
      </c>
      <c r="AP237" s="212">
        <f ca="1">(AP$135*INDEX('Term Pricing'!$S$1268:$S$1447,MATCH('Project 3'!AP$8,'Term Pricing'!$C$1268:$C$1447,0))*$E237*$F237)+(AP$135*INDEX('Term Pricing'!$T$1268:$T$1447,MATCH('Project 3'!AP$8,'Term Pricing'!$C$1268:$C$1447,0))*$E237*(1-$F237))</f>
        <v>0</v>
      </c>
      <c r="AQ237" s="212">
        <f ca="1">(AQ$135*INDEX('Term Pricing'!$S$1268:$S$1447,MATCH('Project 3'!AQ$8,'Term Pricing'!$C$1268:$C$1447,0))*$E237*$F237)+(AQ$135*INDEX('Term Pricing'!$T$1268:$T$1447,MATCH('Project 3'!AQ$8,'Term Pricing'!$C$1268:$C$1447,0))*$E237*(1-$F237))</f>
        <v>0</v>
      </c>
      <c r="AR237" s="212">
        <f ca="1">(AR$135*INDEX('Term Pricing'!$S$1268:$S$1447,MATCH('Project 3'!AR$8,'Term Pricing'!$C$1268:$C$1447,0))*$E237*$F237)+(AR$135*INDEX('Term Pricing'!$T$1268:$T$1447,MATCH('Project 3'!AR$8,'Term Pricing'!$C$1268:$C$1447,0))*$E237*(1-$F237))</f>
        <v>0</v>
      </c>
      <c r="AS237" s="212">
        <f ca="1">(AS$135*INDEX('Term Pricing'!$S$1268:$S$1447,MATCH('Project 3'!AS$8,'Term Pricing'!$C$1268:$C$1447,0))*$E237*$F237)+(AS$135*INDEX('Term Pricing'!$T$1268:$T$1447,MATCH('Project 3'!AS$8,'Term Pricing'!$C$1268:$C$1447,0))*$E237*(1-$F237))</f>
        <v>0</v>
      </c>
      <c r="AT237" s="212">
        <f ca="1">(AT$135*INDEX('Term Pricing'!$S$1268:$S$1447,MATCH('Project 3'!AT$8,'Term Pricing'!$C$1268:$C$1447,0))*$E237*$F237)+(AT$135*INDEX('Term Pricing'!$T$1268:$T$1447,MATCH('Project 3'!AT$8,'Term Pricing'!$C$1268:$C$1447,0))*$E237*(1-$F237))</f>
        <v>0</v>
      </c>
      <c r="AU237" s="212">
        <f ca="1">(AU$135*INDEX('Term Pricing'!$S$1268:$S$1447,MATCH('Project 3'!AU$8,'Term Pricing'!$C$1268:$C$1447,0))*$E237*$F237)+(AU$135*INDEX('Term Pricing'!$T$1268:$T$1447,MATCH('Project 3'!AU$8,'Term Pricing'!$C$1268:$C$1447,0))*$E237*(1-$F237))</f>
        <v>0</v>
      </c>
      <c r="AV237" s="212">
        <f ca="1">(AV$135*INDEX('Term Pricing'!$S$1268:$S$1447,MATCH('Project 3'!AV$8,'Term Pricing'!$C$1268:$C$1447,0))*$E237*$F237)+(AV$135*INDEX('Term Pricing'!$T$1268:$T$1447,MATCH('Project 3'!AV$8,'Term Pricing'!$C$1268:$C$1447,0))*$E237*(1-$F237))</f>
        <v>0</v>
      </c>
      <c r="AW237" s="212">
        <f ca="1">(AW$135*INDEX('Term Pricing'!$S$1268:$S$1447,MATCH('Project 3'!AW$8,'Term Pricing'!$C$1268:$C$1447,0))*$E237*$F237)+(AW$135*INDEX('Term Pricing'!$T$1268:$T$1447,MATCH('Project 3'!AW$8,'Term Pricing'!$C$1268:$C$1447,0))*$E237*(1-$F237))</f>
        <v>0</v>
      </c>
      <c r="AX237" s="212">
        <f ca="1">(AX$135*INDEX('Term Pricing'!$S$1268:$S$1447,MATCH('Project 3'!AX$8,'Term Pricing'!$C$1268:$C$1447,0))*$E237*$F237)+(AX$135*INDEX('Term Pricing'!$T$1268:$T$1447,MATCH('Project 3'!AX$8,'Term Pricing'!$C$1268:$C$1447,0))*$E237*(1-$F237))</f>
        <v>0</v>
      </c>
      <c r="AY237" s="212">
        <f ca="1">(AY$135*INDEX('Term Pricing'!$S$1268:$S$1447,MATCH('Project 3'!AY$8,'Term Pricing'!$C$1268:$C$1447,0))*$E237*$F237)+(AY$135*INDEX('Term Pricing'!$T$1268:$T$1447,MATCH('Project 3'!AY$8,'Term Pricing'!$C$1268:$C$1447,0))*$E237*(1-$F237))</f>
        <v>0</v>
      </c>
      <c r="AZ237" s="212">
        <f ca="1">(AZ$135*INDEX('Term Pricing'!$S$1268:$S$1447,MATCH('Project 3'!AZ$8,'Term Pricing'!$C$1268:$C$1447,0))*$E237*$F237)+(AZ$135*INDEX('Term Pricing'!$T$1268:$T$1447,MATCH('Project 3'!AZ$8,'Term Pricing'!$C$1268:$C$1447,0))*$E237*(1-$F237))</f>
        <v>0</v>
      </c>
      <c r="BA237" s="212">
        <f ca="1">(BA$135*INDEX('Term Pricing'!$S$1268:$S$1447,MATCH('Project 3'!BA$8,'Term Pricing'!$C$1268:$C$1447,0))*$E237*$F237)+(BA$135*INDEX('Term Pricing'!$T$1268:$T$1447,MATCH('Project 3'!BA$8,'Term Pricing'!$C$1268:$C$1447,0))*$E237*(1-$F237))</f>
        <v>0</v>
      </c>
      <c r="BB237" s="212">
        <f ca="1">(BB$135*INDEX('Term Pricing'!$S$1268:$S$1447,MATCH('Project 3'!BB$8,'Term Pricing'!$C$1268:$C$1447,0))*$E237*$F237)+(BB$135*INDEX('Term Pricing'!$T$1268:$T$1447,MATCH('Project 3'!BB$8,'Term Pricing'!$C$1268:$C$1447,0))*$E237*(1-$F237))</f>
        <v>0</v>
      </c>
      <c r="BC237" s="212">
        <f ca="1">(BC$135*INDEX('Term Pricing'!$S$1268:$S$1447,MATCH('Project 3'!BC$8,'Term Pricing'!$C$1268:$C$1447,0))*$E237*$F237)+(BC$135*INDEX('Term Pricing'!$T$1268:$T$1447,MATCH('Project 3'!BC$8,'Term Pricing'!$C$1268:$C$1447,0))*$E237*(1-$F237))</f>
        <v>0</v>
      </c>
      <c r="BD237" s="212">
        <f ca="1">(BD$135*INDEX('Term Pricing'!$S$1268:$S$1447,MATCH('Project 3'!BD$8,'Term Pricing'!$C$1268:$C$1447,0))*$E237*$F237)+(BD$135*INDEX('Term Pricing'!$T$1268:$T$1447,MATCH('Project 3'!BD$8,'Term Pricing'!$C$1268:$C$1447,0))*$E237*(1-$F237))</f>
        <v>0</v>
      </c>
      <c r="BE237" s="212">
        <f ca="1">(BE$135*INDEX('Term Pricing'!$S$1268:$S$1447,MATCH('Project 3'!BE$8,'Term Pricing'!$C$1268:$C$1447,0))*$E237*$F237)+(BE$135*INDEX('Term Pricing'!$T$1268:$T$1447,MATCH('Project 3'!BE$8,'Term Pricing'!$C$1268:$C$1447,0))*$E237*(1-$F237))</f>
        <v>0</v>
      </c>
      <c r="BF237" s="212">
        <f ca="1">(BF$135*INDEX('Term Pricing'!$S$1268:$S$1447,MATCH('Project 3'!BF$8,'Term Pricing'!$C$1268:$C$1447,0))*$E237*$F237)+(BF$135*INDEX('Term Pricing'!$T$1268:$T$1447,MATCH('Project 3'!BF$8,'Term Pricing'!$C$1268:$C$1447,0))*$E237*(1-$F237))</f>
        <v>0</v>
      </c>
      <c r="BG237" s="212">
        <f ca="1">(BG$135*INDEX('Term Pricing'!$S$1268:$S$1447,MATCH('Project 3'!BG$8,'Term Pricing'!$C$1268:$C$1447,0))*$E237*$F237)+(BG$135*INDEX('Term Pricing'!$T$1268:$T$1447,MATCH('Project 3'!BG$8,'Term Pricing'!$C$1268:$C$1447,0))*$E237*(1-$F237))</f>
        <v>0</v>
      </c>
      <c r="BH237" s="212">
        <f ca="1">(BH$135*INDEX('Term Pricing'!$S$1268:$S$1447,MATCH('Project 3'!BH$8,'Term Pricing'!$C$1268:$C$1447,0))*$E237*$F237)+(BH$135*INDEX('Term Pricing'!$T$1268:$T$1447,MATCH('Project 3'!BH$8,'Term Pricing'!$C$1268:$C$1447,0))*$E237*(1-$F237))</f>
        <v>0</v>
      </c>
      <c r="BI237" s="212">
        <f ca="1">(BI$135*INDEX('Term Pricing'!$S$1268:$S$1447,MATCH('Project 3'!BI$8,'Term Pricing'!$C$1268:$C$1447,0))*$E237*$F237)+(BI$135*INDEX('Term Pricing'!$T$1268:$T$1447,MATCH('Project 3'!BI$8,'Term Pricing'!$C$1268:$C$1447,0))*$E237*(1-$F237))</f>
        <v>0</v>
      </c>
      <c r="BJ237" s="212">
        <f ca="1">(BJ$135*INDEX('Term Pricing'!$S$1268:$S$1447,MATCH('Project 3'!BJ$8,'Term Pricing'!$C$1268:$C$1447,0))*$E237*$F237)+(BJ$135*INDEX('Term Pricing'!$T$1268:$T$1447,MATCH('Project 3'!BJ$8,'Term Pricing'!$C$1268:$C$1447,0))*$E237*(1-$F237))</f>
        <v>0</v>
      </c>
      <c r="BK237" s="212">
        <f ca="1">(BK$135*INDEX('Term Pricing'!$S$1268:$S$1447,MATCH('Project 3'!BK$8,'Term Pricing'!$C$1268:$C$1447,0))*$E237*$F237)+(BK$135*INDEX('Term Pricing'!$T$1268:$T$1447,MATCH('Project 3'!BK$8,'Term Pricing'!$C$1268:$C$1447,0))*$E237*(1-$F237))</f>
        <v>0</v>
      </c>
      <c r="BL237" s="212">
        <f ca="1">(BL$135*INDEX('Term Pricing'!$S$1268:$S$1447,MATCH('Project 3'!BL$8,'Term Pricing'!$C$1268:$C$1447,0))*$E237*$F237)+(BL$135*INDEX('Term Pricing'!$T$1268:$T$1447,MATCH('Project 3'!BL$8,'Term Pricing'!$C$1268:$C$1447,0))*$E237*(1-$F237))</f>
        <v>0</v>
      </c>
      <c r="BM237" s="212">
        <f ca="1">(BM$135*INDEX('Term Pricing'!$S$1268:$S$1447,MATCH('Project 3'!BM$8,'Term Pricing'!$C$1268:$C$1447,0))*$E237*$F237)+(BM$135*INDEX('Term Pricing'!$T$1268:$T$1447,MATCH('Project 3'!BM$8,'Term Pricing'!$C$1268:$C$1447,0))*$E237*(1-$F237))</f>
        <v>0</v>
      </c>
      <c r="BN237" s="212">
        <f ca="1">(BN$135*INDEX('Term Pricing'!$S$1268:$S$1447,MATCH('Project 3'!BN$8,'Term Pricing'!$C$1268:$C$1447,0))*$E237*$F237)+(BN$135*INDEX('Term Pricing'!$T$1268:$T$1447,MATCH('Project 3'!BN$8,'Term Pricing'!$C$1268:$C$1447,0))*$E237*(1-$F237))</f>
        <v>0</v>
      </c>
      <c r="BO237" s="212">
        <f ca="1">(BO$135*INDEX('Term Pricing'!$S$1268:$S$1447,MATCH('Project 3'!BO$8,'Term Pricing'!$C$1268:$C$1447,0))*$E237*$F237)+(BO$135*INDEX('Term Pricing'!$T$1268:$T$1447,MATCH('Project 3'!BO$8,'Term Pricing'!$C$1268:$C$1447,0))*$E237*(1-$F237))</f>
        <v>0</v>
      </c>
      <c r="BP237" s="212">
        <f ca="1">(BP$135*INDEX('Term Pricing'!$S$1268:$S$1447,MATCH('Project 3'!BP$8,'Term Pricing'!$C$1268:$C$1447,0))*$E237*$F237)+(BP$135*INDEX('Term Pricing'!$T$1268:$T$1447,MATCH('Project 3'!BP$8,'Term Pricing'!$C$1268:$C$1447,0))*$E237*(1-$F237))</f>
        <v>0</v>
      </c>
      <c r="BQ237" s="212">
        <f ca="1">(BQ$135*INDEX('Term Pricing'!$S$1268:$S$1447,MATCH('Project 3'!BQ$8,'Term Pricing'!$C$1268:$C$1447,0))*$E237*$F237)+(BQ$135*INDEX('Term Pricing'!$T$1268:$T$1447,MATCH('Project 3'!BQ$8,'Term Pricing'!$C$1268:$C$1447,0))*$E237*(1-$F237))</f>
        <v>0</v>
      </c>
      <c r="BR237" s="212">
        <f ca="1">(BR$135*INDEX('Term Pricing'!$S$1268:$S$1447,MATCH('Project 3'!BR$8,'Term Pricing'!$C$1268:$C$1447,0))*$E237*$F237)+(BR$135*INDEX('Term Pricing'!$T$1268:$T$1447,MATCH('Project 3'!BR$8,'Term Pricing'!$C$1268:$C$1447,0))*$E237*(1-$F237))</f>
        <v>0</v>
      </c>
      <c r="BS237" s="212">
        <f ca="1">(BS$135*INDEX('Term Pricing'!$S$1268:$S$1447,MATCH('Project 3'!BS$8,'Term Pricing'!$C$1268:$C$1447,0))*$E237*$F237)+(BS$135*INDEX('Term Pricing'!$T$1268:$T$1447,MATCH('Project 3'!BS$8,'Term Pricing'!$C$1268:$C$1447,0))*$E237*(1-$F237))</f>
        <v>0</v>
      </c>
      <c r="BT237" s="212">
        <f ca="1">(BT$135*INDEX('Term Pricing'!$S$1268:$S$1447,MATCH('Project 3'!BT$8,'Term Pricing'!$C$1268:$C$1447,0))*$E237*$F237)+(BT$135*INDEX('Term Pricing'!$T$1268:$T$1447,MATCH('Project 3'!BT$8,'Term Pricing'!$C$1268:$C$1447,0))*$E237*(1-$F237))</f>
        <v>0</v>
      </c>
      <c r="BU237" s="212">
        <f ca="1">(BU$135*INDEX('Term Pricing'!$S$1268:$S$1447,MATCH('Project 3'!BU$8,'Term Pricing'!$C$1268:$C$1447,0))*$E237*$F237)+(BU$135*INDEX('Term Pricing'!$T$1268:$T$1447,MATCH('Project 3'!BU$8,'Term Pricing'!$C$1268:$C$1447,0))*$E237*(1-$F237))</f>
        <v>0</v>
      </c>
      <c r="BV237" s="212">
        <f ca="1">(BV$135*INDEX('Term Pricing'!$S$1268:$S$1447,MATCH('Project 3'!BV$8,'Term Pricing'!$C$1268:$C$1447,0))*$E237*$F237)+(BV$135*INDEX('Term Pricing'!$T$1268:$T$1447,MATCH('Project 3'!BV$8,'Term Pricing'!$C$1268:$C$1447,0))*$E237*(1-$F237))</f>
        <v>0</v>
      </c>
      <c r="BW237" s="212">
        <f ca="1">(BW$135*INDEX('Term Pricing'!$S$1268:$S$1447,MATCH('Project 3'!BW$8,'Term Pricing'!$C$1268:$C$1447,0))*$E237*$F237)+(BW$135*INDEX('Term Pricing'!$T$1268:$T$1447,MATCH('Project 3'!BW$8,'Term Pricing'!$C$1268:$C$1447,0))*$E237*(1-$F237))</f>
        <v>0</v>
      </c>
      <c r="BX237" s="212">
        <f ca="1">(BX$135*INDEX('Term Pricing'!$S$1268:$S$1447,MATCH('Project 3'!BX$8,'Term Pricing'!$C$1268:$C$1447,0))*$E237*$F237)+(BX$135*INDEX('Term Pricing'!$T$1268:$T$1447,MATCH('Project 3'!BX$8,'Term Pricing'!$C$1268:$C$1447,0))*$E237*(1-$F237))</f>
        <v>0</v>
      </c>
      <c r="BY237" s="212">
        <f ca="1">(BY$135*INDEX('Term Pricing'!$S$1268:$S$1447,MATCH('Project 3'!BY$8,'Term Pricing'!$C$1268:$C$1447,0))*$E237*$F237)+(BY$135*INDEX('Term Pricing'!$T$1268:$T$1447,MATCH('Project 3'!BY$8,'Term Pricing'!$C$1268:$C$1447,0))*$E237*(1-$F237))</f>
        <v>0</v>
      </c>
      <c r="BZ237" s="212">
        <f ca="1">(BZ$135*INDEX('Term Pricing'!$S$1268:$S$1447,MATCH('Project 3'!BZ$8,'Term Pricing'!$C$1268:$C$1447,0))*$E237*$F237)+(BZ$135*INDEX('Term Pricing'!$T$1268:$T$1447,MATCH('Project 3'!BZ$8,'Term Pricing'!$C$1268:$C$1447,0))*$E237*(1-$F237))</f>
        <v>0</v>
      </c>
      <c r="CA237" s="212">
        <f ca="1">(CA$135*INDEX('Term Pricing'!$S$1268:$S$1447,MATCH('Project 3'!CA$8,'Term Pricing'!$C$1268:$C$1447,0))*$E237*$F237)+(CA$135*INDEX('Term Pricing'!$T$1268:$T$1447,MATCH('Project 3'!CA$8,'Term Pricing'!$C$1268:$C$1447,0))*$E237*(1-$F237))</f>
        <v>0</v>
      </c>
      <c r="CB237" s="212">
        <f ca="1">(CB$135*INDEX('Term Pricing'!$S$1268:$S$1447,MATCH('Project 3'!CB$8,'Term Pricing'!$C$1268:$C$1447,0))*$E237*$F237)+(CB$135*INDEX('Term Pricing'!$T$1268:$T$1447,MATCH('Project 3'!CB$8,'Term Pricing'!$C$1268:$C$1447,0))*$E237*(1-$F237))</f>
        <v>0</v>
      </c>
      <c r="CC237" s="212">
        <f ca="1">(CC$135*INDEX('Term Pricing'!$S$1268:$S$1447,MATCH('Project 3'!CC$8,'Term Pricing'!$C$1268:$C$1447,0))*$E237*$F237)+(CC$135*INDEX('Term Pricing'!$T$1268:$T$1447,MATCH('Project 3'!CC$8,'Term Pricing'!$C$1268:$C$1447,0))*$E237*(1-$F237))</f>
        <v>0</v>
      </c>
      <c r="CD237" s="212">
        <f ca="1">(CD$135*INDEX('Term Pricing'!$S$1268:$S$1447,MATCH('Project 3'!CD$8,'Term Pricing'!$C$1268:$C$1447,0))*$E237*$F237)+(CD$135*INDEX('Term Pricing'!$T$1268:$T$1447,MATCH('Project 3'!CD$8,'Term Pricing'!$C$1268:$C$1447,0))*$E237*(1-$F237))</f>
        <v>0</v>
      </c>
      <c r="CE237" s="212">
        <f ca="1">(CE$135*INDEX('Term Pricing'!$S$1268:$S$1447,MATCH('Project 3'!CE$8,'Term Pricing'!$C$1268:$C$1447,0))*$E237*$F237)+(CE$135*INDEX('Term Pricing'!$T$1268:$T$1447,MATCH('Project 3'!CE$8,'Term Pricing'!$C$1268:$C$1447,0))*$E237*(1-$F237))</f>
        <v>0</v>
      </c>
      <c r="CF237" s="212">
        <f ca="1">(CF$135*INDEX('Term Pricing'!$S$1268:$S$1447,MATCH('Project 3'!CF$8,'Term Pricing'!$C$1268:$C$1447,0))*$E237*$F237)+(CF$135*INDEX('Term Pricing'!$T$1268:$T$1447,MATCH('Project 3'!CF$8,'Term Pricing'!$C$1268:$C$1447,0))*$E237*(1-$F237))</f>
        <v>0</v>
      </c>
      <c r="CG237" s="212">
        <f ca="1">(CG$135*INDEX('Term Pricing'!$S$1268:$S$1447,MATCH('Project 3'!CG$8,'Term Pricing'!$C$1268:$C$1447,0))*$E237*$F237)+(CG$135*INDEX('Term Pricing'!$T$1268:$T$1447,MATCH('Project 3'!CG$8,'Term Pricing'!$C$1268:$C$1447,0))*$E237*(1-$F237))</f>
        <v>0</v>
      </c>
      <c r="CH237" s="212">
        <f ca="1">(CH$135*INDEX('Term Pricing'!$S$1268:$S$1447,MATCH('Project 3'!CH$8,'Term Pricing'!$C$1268:$C$1447,0))*$E237*$F237)+(CH$135*INDEX('Term Pricing'!$T$1268:$T$1447,MATCH('Project 3'!CH$8,'Term Pricing'!$C$1268:$C$1447,0))*$E237*(1-$F237))</f>
        <v>0</v>
      </c>
      <c r="CI237" s="212">
        <f ca="1">(CI$135*INDEX('Term Pricing'!$S$1268:$S$1447,MATCH('Project 3'!CI$8,'Term Pricing'!$C$1268:$C$1447,0))*$E237*$F237)+(CI$135*INDEX('Term Pricing'!$T$1268:$T$1447,MATCH('Project 3'!CI$8,'Term Pricing'!$C$1268:$C$1447,0))*$E237*(1-$F237))</f>
        <v>0</v>
      </c>
      <c r="CJ237" s="212">
        <f ca="1">(CJ$135*INDEX('Term Pricing'!$S$1268:$S$1447,MATCH('Project 3'!CJ$8,'Term Pricing'!$C$1268:$C$1447,0))*$E237*$F237)+(CJ$135*INDEX('Term Pricing'!$T$1268:$T$1447,MATCH('Project 3'!CJ$8,'Term Pricing'!$C$1268:$C$1447,0))*$E237*(1-$F237))</f>
        <v>0</v>
      </c>
      <c r="CK237" s="212">
        <f ca="1">(CK$135*INDEX('Term Pricing'!$S$1268:$S$1447,MATCH('Project 3'!CK$8,'Term Pricing'!$C$1268:$C$1447,0))*$E237*$F237)+(CK$135*INDEX('Term Pricing'!$T$1268:$T$1447,MATCH('Project 3'!CK$8,'Term Pricing'!$C$1268:$C$1447,0))*$E237*(1-$F237))</f>
        <v>0</v>
      </c>
      <c r="CL237" s="212">
        <f ca="1">(CL$135*INDEX('Term Pricing'!$S$1268:$S$1447,MATCH('Project 3'!CL$8,'Term Pricing'!$C$1268:$C$1447,0))*$E237*$F237)+(CL$135*INDEX('Term Pricing'!$T$1268:$T$1447,MATCH('Project 3'!CL$8,'Term Pricing'!$C$1268:$C$1447,0))*$E237*(1-$F237))</f>
        <v>0</v>
      </c>
      <c r="CM237" s="212">
        <f ca="1">(CM$135*INDEX('Term Pricing'!$S$1268:$S$1447,MATCH('Project 3'!CM$8,'Term Pricing'!$C$1268:$C$1447,0))*$E237*$F237)+(CM$135*INDEX('Term Pricing'!$T$1268:$T$1447,MATCH('Project 3'!CM$8,'Term Pricing'!$C$1268:$C$1447,0))*$E237*(1-$F237))</f>
        <v>0</v>
      </c>
      <c r="CN237" s="212">
        <f ca="1">(CN$135*INDEX('Term Pricing'!$S$1268:$S$1447,MATCH('Project 3'!CN$8,'Term Pricing'!$C$1268:$C$1447,0))*$E237*$F237)+(CN$135*INDEX('Term Pricing'!$T$1268:$T$1447,MATCH('Project 3'!CN$8,'Term Pricing'!$C$1268:$C$1447,0))*$E237*(1-$F237))</f>
        <v>0</v>
      </c>
      <c r="CO237" s="212">
        <f ca="1">(CO$135*INDEX('Term Pricing'!$S$1268:$S$1447,MATCH('Project 3'!CO$8,'Term Pricing'!$C$1268:$C$1447,0))*$E237*$F237)+(CO$135*INDEX('Term Pricing'!$T$1268:$T$1447,MATCH('Project 3'!CO$8,'Term Pricing'!$C$1268:$C$1447,0))*$E237*(1-$F237))</f>
        <v>0</v>
      </c>
      <c r="CP237" s="212">
        <f ca="1">(CP$135*INDEX('Term Pricing'!$S$1268:$S$1447,MATCH('Project 3'!CP$8,'Term Pricing'!$C$1268:$C$1447,0))*$E237*$F237)+(CP$135*INDEX('Term Pricing'!$T$1268:$T$1447,MATCH('Project 3'!CP$8,'Term Pricing'!$C$1268:$C$1447,0))*$E237*(1-$F237))</f>
        <v>0</v>
      </c>
      <c r="CQ237" s="212">
        <f ca="1">(CQ$135*INDEX('Term Pricing'!$S$1268:$S$1447,MATCH('Project 3'!CQ$8,'Term Pricing'!$C$1268:$C$1447,0))*$E237*$F237)+(CQ$135*INDEX('Term Pricing'!$T$1268:$T$1447,MATCH('Project 3'!CQ$8,'Term Pricing'!$C$1268:$C$1447,0))*$E237*(1-$F237))</f>
        <v>0</v>
      </c>
      <c r="CR237" s="212">
        <f ca="1">(CR$135*INDEX('Term Pricing'!$S$1268:$S$1447,MATCH('Project 3'!CR$8,'Term Pricing'!$C$1268:$C$1447,0))*$E237*$F237)+(CR$135*INDEX('Term Pricing'!$T$1268:$T$1447,MATCH('Project 3'!CR$8,'Term Pricing'!$C$1268:$C$1447,0))*$E237*(1-$F237))</f>
        <v>0</v>
      </c>
      <c r="CS237" s="212">
        <f ca="1">(CS$135*INDEX('Term Pricing'!$S$1268:$S$1447,MATCH('Project 3'!CS$8,'Term Pricing'!$C$1268:$C$1447,0))*$E237*$F237)+(CS$135*INDEX('Term Pricing'!$T$1268:$T$1447,MATCH('Project 3'!CS$8,'Term Pricing'!$C$1268:$C$1447,0))*$E237*(1-$F237))</f>
        <v>0</v>
      </c>
      <c r="CT237" s="212">
        <f ca="1">(CT$135*INDEX('Term Pricing'!$S$1268:$S$1447,MATCH('Project 3'!CT$8,'Term Pricing'!$C$1268:$C$1447,0))*$E237*$F237)+(CT$135*INDEX('Term Pricing'!$T$1268:$T$1447,MATCH('Project 3'!CT$8,'Term Pricing'!$C$1268:$C$1447,0))*$E237*(1-$F237))</f>
        <v>0</v>
      </c>
      <c r="CU237" s="212">
        <f ca="1">(CU$135*INDEX('Term Pricing'!$S$1268:$S$1447,MATCH('Project 3'!CU$8,'Term Pricing'!$C$1268:$C$1447,0))*$E237*$F237)+(CU$135*INDEX('Term Pricing'!$T$1268:$T$1447,MATCH('Project 3'!CU$8,'Term Pricing'!$C$1268:$C$1447,0))*$E237*(1-$F237))</f>
        <v>0</v>
      </c>
      <c r="CV237" s="212">
        <f ca="1">(CV$135*INDEX('Term Pricing'!$S$1268:$S$1447,MATCH('Project 3'!CV$8,'Term Pricing'!$C$1268:$C$1447,0))*$E237*$F237)+(CV$135*INDEX('Term Pricing'!$T$1268:$T$1447,MATCH('Project 3'!CV$8,'Term Pricing'!$C$1268:$C$1447,0))*$E237*(1-$F237))</f>
        <v>0</v>
      </c>
      <c r="CW237" s="212">
        <f ca="1">(CW$135*INDEX('Term Pricing'!$S$1268:$S$1447,MATCH('Project 3'!CW$8,'Term Pricing'!$C$1268:$C$1447,0))*$E237*$F237)+(CW$135*INDEX('Term Pricing'!$T$1268:$T$1447,MATCH('Project 3'!CW$8,'Term Pricing'!$C$1268:$C$1447,0))*$E237*(1-$F237))</f>
        <v>0</v>
      </c>
      <c r="CX237" s="212">
        <f ca="1">(CX$135*INDEX('Term Pricing'!$S$1268:$S$1447,MATCH('Project 3'!CX$8,'Term Pricing'!$C$1268:$C$1447,0))*$E237*$F237)+(CX$135*INDEX('Term Pricing'!$T$1268:$T$1447,MATCH('Project 3'!CX$8,'Term Pricing'!$C$1268:$C$1447,0))*$E237*(1-$F237))</f>
        <v>0</v>
      </c>
      <c r="CY237" s="212">
        <f ca="1">(CY$135*INDEX('Term Pricing'!$S$1268:$S$1447,MATCH('Project 3'!CY$8,'Term Pricing'!$C$1268:$C$1447,0))*$E237*$F237)+(CY$135*INDEX('Term Pricing'!$T$1268:$T$1447,MATCH('Project 3'!CY$8,'Term Pricing'!$C$1268:$C$1447,0))*$E237*(1-$F237))</f>
        <v>0</v>
      </c>
      <c r="CZ237" s="212">
        <f ca="1">(CZ$135*INDEX('Term Pricing'!$S$1268:$S$1447,MATCH('Project 3'!CZ$8,'Term Pricing'!$C$1268:$C$1447,0))*$E237*$F237)+(CZ$135*INDEX('Term Pricing'!$T$1268:$T$1447,MATCH('Project 3'!CZ$8,'Term Pricing'!$C$1268:$C$1447,0))*$E237*(1-$F237))</f>
        <v>0</v>
      </c>
      <c r="DA237" s="212">
        <f ca="1">(DA$135*INDEX('Term Pricing'!$S$1268:$S$1447,MATCH('Project 3'!DA$8,'Term Pricing'!$C$1268:$C$1447,0))*$E237*$F237)+(DA$135*INDEX('Term Pricing'!$T$1268:$T$1447,MATCH('Project 3'!DA$8,'Term Pricing'!$C$1268:$C$1447,0))*$E237*(1-$F237))</f>
        <v>0</v>
      </c>
      <c r="DB237" s="212">
        <f ca="1">(DB$135*INDEX('Term Pricing'!$S$1268:$S$1447,MATCH('Project 3'!DB$8,'Term Pricing'!$C$1268:$C$1447,0))*$E237*$F237)+(DB$135*INDEX('Term Pricing'!$T$1268:$T$1447,MATCH('Project 3'!DB$8,'Term Pricing'!$C$1268:$C$1447,0))*$E237*(1-$F237))</f>
        <v>0</v>
      </c>
    </row>
    <row r="238" spans="1:106" hidden="1" outlineLevel="1">
      <c r="A238" s="151"/>
      <c r="C238" s="34" t="s">
        <v>264</v>
      </c>
      <c r="E238" s="70">
        <f>Inputs!H164</f>
        <v>0</v>
      </c>
      <c r="F238" s="70">
        <f>Inputs!K164</f>
        <v>0</v>
      </c>
      <c r="G238" s="54" t="s">
        <v>83</v>
      </c>
      <c r="H238" s="279">
        <f ca="1">IFERROR(SUM($J238:$DB238)/(SUM($J$135:$DB$135)*E238),0)</f>
        <v>0</v>
      </c>
      <c r="I238" s="29"/>
      <c r="J238" s="212">
        <f ca="1">(J$135*INDEX('Term Pricing'!$S$1453:$S$1632,MATCH('Project 3'!J$8,'Term Pricing'!$C$1453:$C$1632,0))*$E238*$F238)+(J$135*INDEX('Term Pricing'!$T$1453:$T$1632,MATCH('Project 3'!J$8,'Term Pricing'!$C$1453:$C$1632,0))*$E238*(1-$F238))</f>
        <v>0</v>
      </c>
      <c r="K238" s="212">
        <f ca="1">(K$135*INDEX('Term Pricing'!$S$1453:$S$1632,MATCH('Project 3'!K$8,'Term Pricing'!$C$1453:$C$1632,0))*$E238*$F238)+(K$135*INDEX('Term Pricing'!$T$1453:$T$1632,MATCH('Project 3'!K$8,'Term Pricing'!$C$1453:$C$1632,0))*$E238*(1-$F238))</f>
        <v>0</v>
      </c>
      <c r="L238" s="212">
        <f ca="1">(L$135*INDEX('Term Pricing'!$S$1453:$S$1632,MATCH('Project 3'!L$8,'Term Pricing'!$C$1453:$C$1632,0))*$E238*$F238)+(L$135*INDEX('Term Pricing'!$T$1453:$T$1632,MATCH('Project 3'!L$8,'Term Pricing'!$C$1453:$C$1632,0))*$E238*(1-$F238))</f>
        <v>0</v>
      </c>
      <c r="M238" s="212">
        <f ca="1">(M$135*INDEX('Term Pricing'!$S$1453:$S$1632,MATCH('Project 3'!M$8,'Term Pricing'!$C$1453:$C$1632,0))*$E238*$F238)+(M$135*INDEX('Term Pricing'!$T$1453:$T$1632,MATCH('Project 3'!M$8,'Term Pricing'!$C$1453:$C$1632,0))*$E238*(1-$F238))</f>
        <v>0</v>
      </c>
      <c r="N238" s="212">
        <f ca="1">(N$135*INDEX('Term Pricing'!$S$1453:$S$1632,MATCH('Project 3'!N$8,'Term Pricing'!$C$1453:$C$1632,0))*$E238*$F238)+(N$135*INDEX('Term Pricing'!$T$1453:$T$1632,MATCH('Project 3'!N$8,'Term Pricing'!$C$1453:$C$1632,0))*$E238*(1-$F238))</f>
        <v>0</v>
      </c>
      <c r="O238" s="212">
        <f ca="1">(O$135*INDEX('Term Pricing'!$S$1453:$S$1632,MATCH('Project 3'!O$8,'Term Pricing'!$C$1453:$C$1632,0))*$E238*$F238)+(O$135*INDEX('Term Pricing'!$T$1453:$T$1632,MATCH('Project 3'!O$8,'Term Pricing'!$C$1453:$C$1632,0))*$E238*(1-$F238))</f>
        <v>0</v>
      </c>
      <c r="P238" s="212">
        <f ca="1">(P$135*INDEX('Term Pricing'!$S$1453:$S$1632,MATCH('Project 3'!P$8,'Term Pricing'!$C$1453:$C$1632,0))*$E238*$F238)+(P$135*INDEX('Term Pricing'!$T$1453:$T$1632,MATCH('Project 3'!P$8,'Term Pricing'!$C$1453:$C$1632,0))*$E238*(1-$F238))</f>
        <v>0</v>
      </c>
      <c r="Q238" s="212">
        <f ca="1">(Q$135*INDEX('Term Pricing'!$S$1453:$S$1632,MATCH('Project 3'!Q$8,'Term Pricing'!$C$1453:$C$1632,0))*$E238*$F238)+(Q$135*INDEX('Term Pricing'!$T$1453:$T$1632,MATCH('Project 3'!Q$8,'Term Pricing'!$C$1453:$C$1632,0))*$E238*(1-$F238))</f>
        <v>0</v>
      </c>
      <c r="R238" s="212">
        <f ca="1">(R$135*INDEX('Term Pricing'!$S$1453:$S$1632,MATCH('Project 3'!R$8,'Term Pricing'!$C$1453:$C$1632,0))*$E238*$F238)+(R$135*INDEX('Term Pricing'!$T$1453:$T$1632,MATCH('Project 3'!R$8,'Term Pricing'!$C$1453:$C$1632,0))*$E238*(1-$F238))</f>
        <v>0</v>
      </c>
      <c r="S238" s="212">
        <f ca="1">(S$135*INDEX('Term Pricing'!$S$1453:$S$1632,MATCH('Project 3'!S$8,'Term Pricing'!$C$1453:$C$1632,0))*$E238*$F238)+(S$135*INDEX('Term Pricing'!$T$1453:$T$1632,MATCH('Project 3'!S$8,'Term Pricing'!$C$1453:$C$1632,0))*$E238*(1-$F238))</f>
        <v>0</v>
      </c>
      <c r="T238" s="212">
        <f ca="1">(T$135*INDEX('Term Pricing'!$S$1453:$S$1632,MATCH('Project 3'!T$8,'Term Pricing'!$C$1453:$C$1632,0))*$E238*$F238)+(T$135*INDEX('Term Pricing'!$T$1453:$T$1632,MATCH('Project 3'!T$8,'Term Pricing'!$C$1453:$C$1632,0))*$E238*(1-$F238))</f>
        <v>0</v>
      </c>
      <c r="U238" s="212">
        <f ca="1">(U$135*INDEX('Term Pricing'!$S$1453:$S$1632,MATCH('Project 3'!U$8,'Term Pricing'!$C$1453:$C$1632,0))*$E238*$F238)+(U$135*INDEX('Term Pricing'!$T$1453:$T$1632,MATCH('Project 3'!U$8,'Term Pricing'!$C$1453:$C$1632,0))*$E238*(1-$F238))</f>
        <v>0</v>
      </c>
      <c r="V238" s="212">
        <f ca="1">(V$135*INDEX('Term Pricing'!$S$1453:$S$1632,MATCH('Project 3'!V$8,'Term Pricing'!$C$1453:$C$1632,0))*$E238*$F238)+(V$135*INDEX('Term Pricing'!$T$1453:$T$1632,MATCH('Project 3'!V$8,'Term Pricing'!$C$1453:$C$1632,0))*$E238*(1-$F238))</f>
        <v>0</v>
      </c>
      <c r="W238" s="212">
        <f ca="1">(W$135*INDEX('Term Pricing'!$S$1453:$S$1632,MATCH('Project 3'!W$8,'Term Pricing'!$C$1453:$C$1632,0))*$E238*$F238)+(W$135*INDEX('Term Pricing'!$T$1453:$T$1632,MATCH('Project 3'!W$8,'Term Pricing'!$C$1453:$C$1632,0))*$E238*(1-$F238))</f>
        <v>0</v>
      </c>
      <c r="X238" s="212">
        <f ca="1">(X$135*INDEX('Term Pricing'!$S$1453:$S$1632,MATCH('Project 3'!X$8,'Term Pricing'!$C$1453:$C$1632,0))*$E238*$F238)+(X$135*INDEX('Term Pricing'!$T$1453:$T$1632,MATCH('Project 3'!X$8,'Term Pricing'!$C$1453:$C$1632,0))*$E238*(1-$F238))</f>
        <v>0</v>
      </c>
      <c r="Y238" s="212">
        <f ca="1">(Y$135*INDEX('Term Pricing'!$S$1453:$S$1632,MATCH('Project 3'!Y$8,'Term Pricing'!$C$1453:$C$1632,0))*$E238*$F238)+(Y$135*INDEX('Term Pricing'!$T$1453:$T$1632,MATCH('Project 3'!Y$8,'Term Pricing'!$C$1453:$C$1632,0))*$E238*(1-$F238))</f>
        <v>0</v>
      </c>
      <c r="Z238" s="212">
        <f ca="1">(Z$135*INDEX('Term Pricing'!$S$1453:$S$1632,MATCH('Project 3'!Z$8,'Term Pricing'!$C$1453:$C$1632,0))*$E238*$F238)+(Z$135*INDEX('Term Pricing'!$T$1453:$T$1632,MATCH('Project 3'!Z$8,'Term Pricing'!$C$1453:$C$1632,0))*$E238*(1-$F238))</f>
        <v>0</v>
      </c>
      <c r="AA238" s="212">
        <f ca="1">(AA$135*INDEX('Term Pricing'!$S$1453:$S$1632,MATCH('Project 3'!AA$8,'Term Pricing'!$C$1453:$C$1632,0))*$E238*$F238)+(AA$135*INDEX('Term Pricing'!$T$1453:$T$1632,MATCH('Project 3'!AA$8,'Term Pricing'!$C$1453:$C$1632,0))*$E238*(1-$F238))</f>
        <v>0</v>
      </c>
      <c r="AB238" s="212">
        <f ca="1">(AB$135*INDEX('Term Pricing'!$S$1453:$S$1632,MATCH('Project 3'!AB$8,'Term Pricing'!$C$1453:$C$1632,0))*$E238*$F238)+(AB$135*INDEX('Term Pricing'!$T$1453:$T$1632,MATCH('Project 3'!AB$8,'Term Pricing'!$C$1453:$C$1632,0))*$E238*(1-$F238))</f>
        <v>0</v>
      </c>
      <c r="AC238" s="212">
        <f ca="1">(AC$135*INDEX('Term Pricing'!$S$1453:$S$1632,MATCH('Project 3'!AC$8,'Term Pricing'!$C$1453:$C$1632,0))*$E238*$F238)+(AC$135*INDEX('Term Pricing'!$T$1453:$T$1632,MATCH('Project 3'!AC$8,'Term Pricing'!$C$1453:$C$1632,0))*$E238*(1-$F238))</f>
        <v>0</v>
      </c>
      <c r="AD238" s="212">
        <f ca="1">(AD$135*INDEX('Term Pricing'!$S$1453:$S$1632,MATCH('Project 3'!AD$8,'Term Pricing'!$C$1453:$C$1632,0))*$E238*$F238)+(AD$135*INDEX('Term Pricing'!$T$1453:$T$1632,MATCH('Project 3'!AD$8,'Term Pricing'!$C$1453:$C$1632,0))*$E238*(1-$F238))</f>
        <v>0</v>
      </c>
      <c r="AE238" s="212">
        <f ca="1">(AE$135*INDEX('Term Pricing'!$S$1453:$S$1632,MATCH('Project 3'!AE$8,'Term Pricing'!$C$1453:$C$1632,0))*$E238*$F238)+(AE$135*INDEX('Term Pricing'!$T$1453:$T$1632,MATCH('Project 3'!AE$8,'Term Pricing'!$C$1453:$C$1632,0))*$E238*(1-$F238))</f>
        <v>0</v>
      </c>
      <c r="AF238" s="212">
        <f ca="1">(AF$135*INDEX('Term Pricing'!$S$1453:$S$1632,MATCH('Project 3'!AF$8,'Term Pricing'!$C$1453:$C$1632,0))*$E238*$F238)+(AF$135*INDEX('Term Pricing'!$T$1453:$T$1632,MATCH('Project 3'!AF$8,'Term Pricing'!$C$1453:$C$1632,0))*$E238*(1-$F238))</f>
        <v>0</v>
      </c>
      <c r="AG238" s="212">
        <f ca="1">(AG$135*INDEX('Term Pricing'!$S$1453:$S$1632,MATCH('Project 3'!AG$8,'Term Pricing'!$C$1453:$C$1632,0))*$E238*$F238)+(AG$135*INDEX('Term Pricing'!$T$1453:$T$1632,MATCH('Project 3'!AG$8,'Term Pricing'!$C$1453:$C$1632,0))*$E238*(1-$F238))</f>
        <v>0</v>
      </c>
      <c r="AH238" s="212">
        <f ca="1">(AH$135*INDEX('Term Pricing'!$S$1453:$S$1632,MATCH('Project 3'!AH$8,'Term Pricing'!$C$1453:$C$1632,0))*$E238*$F238)+(AH$135*INDEX('Term Pricing'!$T$1453:$T$1632,MATCH('Project 3'!AH$8,'Term Pricing'!$C$1453:$C$1632,0))*$E238*(1-$F238))</f>
        <v>0</v>
      </c>
      <c r="AI238" s="212">
        <f ca="1">(AI$135*INDEX('Term Pricing'!$S$1453:$S$1632,MATCH('Project 3'!AI$8,'Term Pricing'!$C$1453:$C$1632,0))*$E238*$F238)+(AI$135*INDEX('Term Pricing'!$T$1453:$T$1632,MATCH('Project 3'!AI$8,'Term Pricing'!$C$1453:$C$1632,0))*$E238*(1-$F238))</f>
        <v>0</v>
      </c>
      <c r="AJ238" s="212">
        <f ca="1">(AJ$135*INDEX('Term Pricing'!$S$1453:$S$1632,MATCH('Project 3'!AJ$8,'Term Pricing'!$C$1453:$C$1632,0))*$E238*$F238)+(AJ$135*INDEX('Term Pricing'!$T$1453:$T$1632,MATCH('Project 3'!AJ$8,'Term Pricing'!$C$1453:$C$1632,0))*$E238*(1-$F238))</f>
        <v>0</v>
      </c>
      <c r="AK238" s="212">
        <f ca="1">(AK$135*INDEX('Term Pricing'!$S$1453:$S$1632,MATCH('Project 3'!AK$8,'Term Pricing'!$C$1453:$C$1632,0))*$E238*$F238)+(AK$135*INDEX('Term Pricing'!$T$1453:$T$1632,MATCH('Project 3'!AK$8,'Term Pricing'!$C$1453:$C$1632,0))*$E238*(1-$F238))</f>
        <v>0</v>
      </c>
      <c r="AL238" s="212">
        <f ca="1">(AL$135*INDEX('Term Pricing'!$S$1453:$S$1632,MATCH('Project 3'!AL$8,'Term Pricing'!$C$1453:$C$1632,0))*$E238*$F238)+(AL$135*INDEX('Term Pricing'!$T$1453:$T$1632,MATCH('Project 3'!AL$8,'Term Pricing'!$C$1453:$C$1632,0))*$E238*(1-$F238))</f>
        <v>0</v>
      </c>
      <c r="AM238" s="212">
        <f ca="1">(AM$135*INDEX('Term Pricing'!$S$1453:$S$1632,MATCH('Project 3'!AM$8,'Term Pricing'!$C$1453:$C$1632,0))*$E238*$F238)+(AM$135*INDEX('Term Pricing'!$T$1453:$T$1632,MATCH('Project 3'!AM$8,'Term Pricing'!$C$1453:$C$1632,0))*$E238*(1-$F238))</f>
        <v>0</v>
      </c>
      <c r="AN238" s="212">
        <f ca="1">(AN$135*INDEX('Term Pricing'!$S$1453:$S$1632,MATCH('Project 3'!AN$8,'Term Pricing'!$C$1453:$C$1632,0))*$E238*$F238)+(AN$135*INDEX('Term Pricing'!$T$1453:$T$1632,MATCH('Project 3'!AN$8,'Term Pricing'!$C$1453:$C$1632,0))*$E238*(1-$F238))</f>
        <v>0</v>
      </c>
      <c r="AO238" s="212">
        <f ca="1">(AO$135*INDEX('Term Pricing'!$S$1453:$S$1632,MATCH('Project 3'!AO$8,'Term Pricing'!$C$1453:$C$1632,0))*$E238*$F238)+(AO$135*INDEX('Term Pricing'!$T$1453:$T$1632,MATCH('Project 3'!AO$8,'Term Pricing'!$C$1453:$C$1632,0))*$E238*(1-$F238))</f>
        <v>0</v>
      </c>
      <c r="AP238" s="212">
        <f ca="1">(AP$135*INDEX('Term Pricing'!$S$1453:$S$1632,MATCH('Project 3'!AP$8,'Term Pricing'!$C$1453:$C$1632,0))*$E238*$F238)+(AP$135*INDEX('Term Pricing'!$T$1453:$T$1632,MATCH('Project 3'!AP$8,'Term Pricing'!$C$1453:$C$1632,0))*$E238*(1-$F238))</f>
        <v>0</v>
      </c>
      <c r="AQ238" s="212">
        <f ca="1">(AQ$135*INDEX('Term Pricing'!$S$1453:$S$1632,MATCH('Project 3'!AQ$8,'Term Pricing'!$C$1453:$C$1632,0))*$E238*$F238)+(AQ$135*INDEX('Term Pricing'!$T$1453:$T$1632,MATCH('Project 3'!AQ$8,'Term Pricing'!$C$1453:$C$1632,0))*$E238*(1-$F238))</f>
        <v>0</v>
      </c>
      <c r="AR238" s="212">
        <f ca="1">(AR$135*INDEX('Term Pricing'!$S$1453:$S$1632,MATCH('Project 3'!AR$8,'Term Pricing'!$C$1453:$C$1632,0))*$E238*$F238)+(AR$135*INDEX('Term Pricing'!$T$1453:$T$1632,MATCH('Project 3'!AR$8,'Term Pricing'!$C$1453:$C$1632,0))*$E238*(1-$F238))</f>
        <v>0</v>
      </c>
      <c r="AS238" s="212">
        <f ca="1">(AS$135*INDEX('Term Pricing'!$S$1453:$S$1632,MATCH('Project 3'!AS$8,'Term Pricing'!$C$1453:$C$1632,0))*$E238*$F238)+(AS$135*INDEX('Term Pricing'!$T$1453:$T$1632,MATCH('Project 3'!AS$8,'Term Pricing'!$C$1453:$C$1632,0))*$E238*(1-$F238))</f>
        <v>0</v>
      </c>
      <c r="AT238" s="212">
        <f ca="1">(AT$135*INDEX('Term Pricing'!$S$1453:$S$1632,MATCH('Project 3'!AT$8,'Term Pricing'!$C$1453:$C$1632,0))*$E238*$F238)+(AT$135*INDEX('Term Pricing'!$T$1453:$T$1632,MATCH('Project 3'!AT$8,'Term Pricing'!$C$1453:$C$1632,0))*$E238*(1-$F238))</f>
        <v>0</v>
      </c>
      <c r="AU238" s="212">
        <f ca="1">(AU$135*INDEX('Term Pricing'!$S$1453:$S$1632,MATCH('Project 3'!AU$8,'Term Pricing'!$C$1453:$C$1632,0))*$E238*$F238)+(AU$135*INDEX('Term Pricing'!$T$1453:$T$1632,MATCH('Project 3'!AU$8,'Term Pricing'!$C$1453:$C$1632,0))*$E238*(1-$F238))</f>
        <v>0</v>
      </c>
      <c r="AV238" s="212">
        <f ca="1">(AV$135*INDEX('Term Pricing'!$S$1453:$S$1632,MATCH('Project 3'!AV$8,'Term Pricing'!$C$1453:$C$1632,0))*$E238*$F238)+(AV$135*INDEX('Term Pricing'!$T$1453:$T$1632,MATCH('Project 3'!AV$8,'Term Pricing'!$C$1453:$C$1632,0))*$E238*(1-$F238))</f>
        <v>0</v>
      </c>
      <c r="AW238" s="212">
        <f ca="1">(AW$135*INDEX('Term Pricing'!$S$1453:$S$1632,MATCH('Project 3'!AW$8,'Term Pricing'!$C$1453:$C$1632,0))*$E238*$F238)+(AW$135*INDEX('Term Pricing'!$T$1453:$T$1632,MATCH('Project 3'!AW$8,'Term Pricing'!$C$1453:$C$1632,0))*$E238*(1-$F238))</f>
        <v>0</v>
      </c>
      <c r="AX238" s="212">
        <f ca="1">(AX$135*INDEX('Term Pricing'!$S$1453:$S$1632,MATCH('Project 3'!AX$8,'Term Pricing'!$C$1453:$C$1632,0))*$E238*$F238)+(AX$135*INDEX('Term Pricing'!$T$1453:$T$1632,MATCH('Project 3'!AX$8,'Term Pricing'!$C$1453:$C$1632,0))*$E238*(1-$F238))</f>
        <v>0</v>
      </c>
      <c r="AY238" s="212">
        <f ca="1">(AY$135*INDEX('Term Pricing'!$S$1453:$S$1632,MATCH('Project 3'!AY$8,'Term Pricing'!$C$1453:$C$1632,0))*$E238*$F238)+(AY$135*INDEX('Term Pricing'!$T$1453:$T$1632,MATCH('Project 3'!AY$8,'Term Pricing'!$C$1453:$C$1632,0))*$E238*(1-$F238))</f>
        <v>0</v>
      </c>
      <c r="AZ238" s="212">
        <f ca="1">(AZ$135*INDEX('Term Pricing'!$S$1453:$S$1632,MATCH('Project 3'!AZ$8,'Term Pricing'!$C$1453:$C$1632,0))*$E238*$F238)+(AZ$135*INDEX('Term Pricing'!$T$1453:$T$1632,MATCH('Project 3'!AZ$8,'Term Pricing'!$C$1453:$C$1632,0))*$E238*(1-$F238))</f>
        <v>0</v>
      </c>
      <c r="BA238" s="212">
        <f ca="1">(BA$135*INDEX('Term Pricing'!$S$1453:$S$1632,MATCH('Project 3'!BA$8,'Term Pricing'!$C$1453:$C$1632,0))*$E238*$F238)+(BA$135*INDEX('Term Pricing'!$T$1453:$T$1632,MATCH('Project 3'!BA$8,'Term Pricing'!$C$1453:$C$1632,0))*$E238*(1-$F238))</f>
        <v>0</v>
      </c>
      <c r="BB238" s="212">
        <f ca="1">(BB$135*INDEX('Term Pricing'!$S$1453:$S$1632,MATCH('Project 3'!BB$8,'Term Pricing'!$C$1453:$C$1632,0))*$E238*$F238)+(BB$135*INDEX('Term Pricing'!$T$1453:$T$1632,MATCH('Project 3'!BB$8,'Term Pricing'!$C$1453:$C$1632,0))*$E238*(1-$F238))</f>
        <v>0</v>
      </c>
      <c r="BC238" s="212">
        <f ca="1">(BC$135*INDEX('Term Pricing'!$S$1453:$S$1632,MATCH('Project 3'!BC$8,'Term Pricing'!$C$1453:$C$1632,0))*$E238*$F238)+(BC$135*INDEX('Term Pricing'!$T$1453:$T$1632,MATCH('Project 3'!BC$8,'Term Pricing'!$C$1453:$C$1632,0))*$E238*(1-$F238))</f>
        <v>0</v>
      </c>
      <c r="BD238" s="212">
        <f ca="1">(BD$135*INDEX('Term Pricing'!$S$1453:$S$1632,MATCH('Project 3'!BD$8,'Term Pricing'!$C$1453:$C$1632,0))*$E238*$F238)+(BD$135*INDEX('Term Pricing'!$T$1453:$T$1632,MATCH('Project 3'!BD$8,'Term Pricing'!$C$1453:$C$1632,0))*$E238*(1-$F238))</f>
        <v>0</v>
      </c>
      <c r="BE238" s="212">
        <f ca="1">(BE$135*INDEX('Term Pricing'!$S$1453:$S$1632,MATCH('Project 3'!BE$8,'Term Pricing'!$C$1453:$C$1632,0))*$E238*$F238)+(BE$135*INDEX('Term Pricing'!$T$1453:$T$1632,MATCH('Project 3'!BE$8,'Term Pricing'!$C$1453:$C$1632,0))*$E238*(1-$F238))</f>
        <v>0</v>
      </c>
      <c r="BF238" s="212">
        <f ca="1">(BF$135*INDEX('Term Pricing'!$S$1453:$S$1632,MATCH('Project 3'!BF$8,'Term Pricing'!$C$1453:$C$1632,0))*$E238*$F238)+(BF$135*INDEX('Term Pricing'!$T$1453:$T$1632,MATCH('Project 3'!BF$8,'Term Pricing'!$C$1453:$C$1632,0))*$E238*(1-$F238))</f>
        <v>0</v>
      </c>
      <c r="BG238" s="212">
        <f ca="1">(BG$135*INDEX('Term Pricing'!$S$1453:$S$1632,MATCH('Project 3'!BG$8,'Term Pricing'!$C$1453:$C$1632,0))*$E238*$F238)+(BG$135*INDEX('Term Pricing'!$T$1453:$T$1632,MATCH('Project 3'!BG$8,'Term Pricing'!$C$1453:$C$1632,0))*$E238*(1-$F238))</f>
        <v>0</v>
      </c>
      <c r="BH238" s="212">
        <f ca="1">(BH$135*INDEX('Term Pricing'!$S$1453:$S$1632,MATCH('Project 3'!BH$8,'Term Pricing'!$C$1453:$C$1632,0))*$E238*$F238)+(BH$135*INDEX('Term Pricing'!$T$1453:$T$1632,MATCH('Project 3'!BH$8,'Term Pricing'!$C$1453:$C$1632,0))*$E238*(1-$F238))</f>
        <v>0</v>
      </c>
      <c r="BI238" s="212">
        <f ca="1">(BI$135*INDEX('Term Pricing'!$S$1453:$S$1632,MATCH('Project 3'!BI$8,'Term Pricing'!$C$1453:$C$1632,0))*$E238*$F238)+(BI$135*INDEX('Term Pricing'!$T$1453:$T$1632,MATCH('Project 3'!BI$8,'Term Pricing'!$C$1453:$C$1632,0))*$E238*(1-$F238))</f>
        <v>0</v>
      </c>
      <c r="BJ238" s="212">
        <f ca="1">(BJ$135*INDEX('Term Pricing'!$S$1453:$S$1632,MATCH('Project 3'!BJ$8,'Term Pricing'!$C$1453:$C$1632,0))*$E238*$F238)+(BJ$135*INDEX('Term Pricing'!$T$1453:$T$1632,MATCH('Project 3'!BJ$8,'Term Pricing'!$C$1453:$C$1632,0))*$E238*(1-$F238))</f>
        <v>0</v>
      </c>
      <c r="BK238" s="212">
        <f ca="1">(BK$135*INDEX('Term Pricing'!$S$1453:$S$1632,MATCH('Project 3'!BK$8,'Term Pricing'!$C$1453:$C$1632,0))*$E238*$F238)+(BK$135*INDEX('Term Pricing'!$T$1453:$T$1632,MATCH('Project 3'!BK$8,'Term Pricing'!$C$1453:$C$1632,0))*$E238*(1-$F238))</f>
        <v>0</v>
      </c>
      <c r="BL238" s="212">
        <f ca="1">(BL$135*INDEX('Term Pricing'!$S$1453:$S$1632,MATCH('Project 3'!BL$8,'Term Pricing'!$C$1453:$C$1632,0))*$E238*$F238)+(BL$135*INDEX('Term Pricing'!$T$1453:$T$1632,MATCH('Project 3'!BL$8,'Term Pricing'!$C$1453:$C$1632,0))*$E238*(1-$F238))</f>
        <v>0</v>
      </c>
      <c r="BM238" s="212">
        <f ca="1">(BM$135*INDEX('Term Pricing'!$S$1453:$S$1632,MATCH('Project 3'!BM$8,'Term Pricing'!$C$1453:$C$1632,0))*$E238*$F238)+(BM$135*INDEX('Term Pricing'!$T$1453:$T$1632,MATCH('Project 3'!BM$8,'Term Pricing'!$C$1453:$C$1632,0))*$E238*(1-$F238))</f>
        <v>0</v>
      </c>
      <c r="BN238" s="212">
        <f ca="1">(BN$135*INDEX('Term Pricing'!$S$1453:$S$1632,MATCH('Project 3'!BN$8,'Term Pricing'!$C$1453:$C$1632,0))*$E238*$F238)+(BN$135*INDEX('Term Pricing'!$T$1453:$T$1632,MATCH('Project 3'!BN$8,'Term Pricing'!$C$1453:$C$1632,0))*$E238*(1-$F238))</f>
        <v>0</v>
      </c>
      <c r="BO238" s="212">
        <f ca="1">(BO$135*INDEX('Term Pricing'!$S$1453:$S$1632,MATCH('Project 3'!BO$8,'Term Pricing'!$C$1453:$C$1632,0))*$E238*$F238)+(BO$135*INDEX('Term Pricing'!$T$1453:$T$1632,MATCH('Project 3'!BO$8,'Term Pricing'!$C$1453:$C$1632,0))*$E238*(1-$F238))</f>
        <v>0</v>
      </c>
      <c r="BP238" s="212">
        <f ca="1">(BP$135*INDEX('Term Pricing'!$S$1453:$S$1632,MATCH('Project 3'!BP$8,'Term Pricing'!$C$1453:$C$1632,0))*$E238*$F238)+(BP$135*INDEX('Term Pricing'!$T$1453:$T$1632,MATCH('Project 3'!BP$8,'Term Pricing'!$C$1453:$C$1632,0))*$E238*(1-$F238))</f>
        <v>0</v>
      </c>
      <c r="BQ238" s="212">
        <f ca="1">(BQ$135*INDEX('Term Pricing'!$S$1453:$S$1632,MATCH('Project 3'!BQ$8,'Term Pricing'!$C$1453:$C$1632,0))*$E238*$F238)+(BQ$135*INDEX('Term Pricing'!$T$1453:$T$1632,MATCH('Project 3'!BQ$8,'Term Pricing'!$C$1453:$C$1632,0))*$E238*(1-$F238))</f>
        <v>0</v>
      </c>
      <c r="BR238" s="212">
        <f ca="1">(BR$135*INDEX('Term Pricing'!$S$1453:$S$1632,MATCH('Project 3'!BR$8,'Term Pricing'!$C$1453:$C$1632,0))*$E238*$F238)+(BR$135*INDEX('Term Pricing'!$T$1453:$T$1632,MATCH('Project 3'!BR$8,'Term Pricing'!$C$1453:$C$1632,0))*$E238*(1-$F238))</f>
        <v>0</v>
      </c>
      <c r="BS238" s="212">
        <f ca="1">(BS$135*INDEX('Term Pricing'!$S$1453:$S$1632,MATCH('Project 3'!BS$8,'Term Pricing'!$C$1453:$C$1632,0))*$E238*$F238)+(BS$135*INDEX('Term Pricing'!$T$1453:$T$1632,MATCH('Project 3'!BS$8,'Term Pricing'!$C$1453:$C$1632,0))*$E238*(1-$F238))</f>
        <v>0</v>
      </c>
      <c r="BT238" s="212">
        <f ca="1">(BT$135*INDEX('Term Pricing'!$S$1453:$S$1632,MATCH('Project 3'!BT$8,'Term Pricing'!$C$1453:$C$1632,0))*$E238*$F238)+(BT$135*INDEX('Term Pricing'!$T$1453:$T$1632,MATCH('Project 3'!BT$8,'Term Pricing'!$C$1453:$C$1632,0))*$E238*(1-$F238))</f>
        <v>0</v>
      </c>
      <c r="BU238" s="212">
        <f ca="1">(BU$135*INDEX('Term Pricing'!$S$1453:$S$1632,MATCH('Project 3'!BU$8,'Term Pricing'!$C$1453:$C$1632,0))*$E238*$F238)+(BU$135*INDEX('Term Pricing'!$T$1453:$T$1632,MATCH('Project 3'!BU$8,'Term Pricing'!$C$1453:$C$1632,0))*$E238*(1-$F238))</f>
        <v>0</v>
      </c>
      <c r="BV238" s="212">
        <f ca="1">(BV$135*INDEX('Term Pricing'!$S$1453:$S$1632,MATCH('Project 3'!BV$8,'Term Pricing'!$C$1453:$C$1632,0))*$E238*$F238)+(BV$135*INDEX('Term Pricing'!$T$1453:$T$1632,MATCH('Project 3'!BV$8,'Term Pricing'!$C$1453:$C$1632,0))*$E238*(1-$F238))</f>
        <v>0</v>
      </c>
      <c r="BW238" s="212">
        <f ca="1">(BW$135*INDEX('Term Pricing'!$S$1453:$S$1632,MATCH('Project 3'!BW$8,'Term Pricing'!$C$1453:$C$1632,0))*$E238*$F238)+(BW$135*INDEX('Term Pricing'!$T$1453:$T$1632,MATCH('Project 3'!BW$8,'Term Pricing'!$C$1453:$C$1632,0))*$E238*(1-$F238))</f>
        <v>0</v>
      </c>
      <c r="BX238" s="212">
        <f ca="1">(BX$135*INDEX('Term Pricing'!$S$1453:$S$1632,MATCH('Project 3'!BX$8,'Term Pricing'!$C$1453:$C$1632,0))*$E238*$F238)+(BX$135*INDEX('Term Pricing'!$T$1453:$T$1632,MATCH('Project 3'!BX$8,'Term Pricing'!$C$1453:$C$1632,0))*$E238*(1-$F238))</f>
        <v>0</v>
      </c>
      <c r="BY238" s="212">
        <f ca="1">(BY$135*INDEX('Term Pricing'!$S$1453:$S$1632,MATCH('Project 3'!BY$8,'Term Pricing'!$C$1453:$C$1632,0))*$E238*$F238)+(BY$135*INDEX('Term Pricing'!$T$1453:$T$1632,MATCH('Project 3'!BY$8,'Term Pricing'!$C$1453:$C$1632,0))*$E238*(1-$F238))</f>
        <v>0</v>
      </c>
      <c r="BZ238" s="212">
        <f ca="1">(BZ$135*INDEX('Term Pricing'!$S$1453:$S$1632,MATCH('Project 3'!BZ$8,'Term Pricing'!$C$1453:$C$1632,0))*$E238*$F238)+(BZ$135*INDEX('Term Pricing'!$T$1453:$T$1632,MATCH('Project 3'!BZ$8,'Term Pricing'!$C$1453:$C$1632,0))*$E238*(1-$F238))</f>
        <v>0</v>
      </c>
      <c r="CA238" s="212">
        <f ca="1">(CA$135*INDEX('Term Pricing'!$S$1453:$S$1632,MATCH('Project 3'!CA$8,'Term Pricing'!$C$1453:$C$1632,0))*$E238*$F238)+(CA$135*INDEX('Term Pricing'!$T$1453:$T$1632,MATCH('Project 3'!CA$8,'Term Pricing'!$C$1453:$C$1632,0))*$E238*(1-$F238))</f>
        <v>0</v>
      </c>
      <c r="CB238" s="212">
        <f ca="1">(CB$135*INDEX('Term Pricing'!$S$1453:$S$1632,MATCH('Project 3'!CB$8,'Term Pricing'!$C$1453:$C$1632,0))*$E238*$F238)+(CB$135*INDEX('Term Pricing'!$T$1453:$T$1632,MATCH('Project 3'!CB$8,'Term Pricing'!$C$1453:$C$1632,0))*$E238*(1-$F238))</f>
        <v>0</v>
      </c>
      <c r="CC238" s="212">
        <f ca="1">(CC$135*INDEX('Term Pricing'!$S$1453:$S$1632,MATCH('Project 3'!CC$8,'Term Pricing'!$C$1453:$C$1632,0))*$E238*$F238)+(CC$135*INDEX('Term Pricing'!$T$1453:$T$1632,MATCH('Project 3'!CC$8,'Term Pricing'!$C$1453:$C$1632,0))*$E238*(1-$F238))</f>
        <v>0</v>
      </c>
      <c r="CD238" s="212">
        <f ca="1">(CD$135*INDEX('Term Pricing'!$S$1453:$S$1632,MATCH('Project 3'!CD$8,'Term Pricing'!$C$1453:$C$1632,0))*$E238*$F238)+(CD$135*INDEX('Term Pricing'!$T$1453:$T$1632,MATCH('Project 3'!CD$8,'Term Pricing'!$C$1453:$C$1632,0))*$E238*(1-$F238))</f>
        <v>0</v>
      </c>
      <c r="CE238" s="212">
        <f ca="1">(CE$135*INDEX('Term Pricing'!$S$1453:$S$1632,MATCH('Project 3'!CE$8,'Term Pricing'!$C$1453:$C$1632,0))*$E238*$F238)+(CE$135*INDEX('Term Pricing'!$T$1453:$T$1632,MATCH('Project 3'!CE$8,'Term Pricing'!$C$1453:$C$1632,0))*$E238*(1-$F238))</f>
        <v>0</v>
      </c>
      <c r="CF238" s="212">
        <f ca="1">(CF$135*INDEX('Term Pricing'!$S$1453:$S$1632,MATCH('Project 3'!CF$8,'Term Pricing'!$C$1453:$C$1632,0))*$E238*$F238)+(CF$135*INDEX('Term Pricing'!$T$1453:$T$1632,MATCH('Project 3'!CF$8,'Term Pricing'!$C$1453:$C$1632,0))*$E238*(1-$F238))</f>
        <v>0</v>
      </c>
      <c r="CG238" s="212">
        <f ca="1">(CG$135*INDEX('Term Pricing'!$S$1453:$S$1632,MATCH('Project 3'!CG$8,'Term Pricing'!$C$1453:$C$1632,0))*$E238*$F238)+(CG$135*INDEX('Term Pricing'!$T$1453:$T$1632,MATCH('Project 3'!CG$8,'Term Pricing'!$C$1453:$C$1632,0))*$E238*(1-$F238))</f>
        <v>0</v>
      </c>
      <c r="CH238" s="212">
        <f ca="1">(CH$135*INDEX('Term Pricing'!$S$1453:$S$1632,MATCH('Project 3'!CH$8,'Term Pricing'!$C$1453:$C$1632,0))*$E238*$F238)+(CH$135*INDEX('Term Pricing'!$T$1453:$T$1632,MATCH('Project 3'!CH$8,'Term Pricing'!$C$1453:$C$1632,0))*$E238*(1-$F238))</f>
        <v>0</v>
      </c>
      <c r="CI238" s="212">
        <f ca="1">(CI$135*INDEX('Term Pricing'!$S$1453:$S$1632,MATCH('Project 3'!CI$8,'Term Pricing'!$C$1453:$C$1632,0))*$E238*$F238)+(CI$135*INDEX('Term Pricing'!$T$1453:$T$1632,MATCH('Project 3'!CI$8,'Term Pricing'!$C$1453:$C$1632,0))*$E238*(1-$F238))</f>
        <v>0</v>
      </c>
      <c r="CJ238" s="212">
        <f ca="1">(CJ$135*INDEX('Term Pricing'!$S$1453:$S$1632,MATCH('Project 3'!CJ$8,'Term Pricing'!$C$1453:$C$1632,0))*$E238*$F238)+(CJ$135*INDEX('Term Pricing'!$T$1453:$T$1632,MATCH('Project 3'!CJ$8,'Term Pricing'!$C$1453:$C$1632,0))*$E238*(1-$F238))</f>
        <v>0</v>
      </c>
      <c r="CK238" s="212">
        <f ca="1">(CK$135*INDEX('Term Pricing'!$S$1453:$S$1632,MATCH('Project 3'!CK$8,'Term Pricing'!$C$1453:$C$1632,0))*$E238*$F238)+(CK$135*INDEX('Term Pricing'!$T$1453:$T$1632,MATCH('Project 3'!CK$8,'Term Pricing'!$C$1453:$C$1632,0))*$E238*(1-$F238))</f>
        <v>0</v>
      </c>
      <c r="CL238" s="212">
        <f ca="1">(CL$135*INDEX('Term Pricing'!$S$1453:$S$1632,MATCH('Project 3'!CL$8,'Term Pricing'!$C$1453:$C$1632,0))*$E238*$F238)+(CL$135*INDEX('Term Pricing'!$T$1453:$T$1632,MATCH('Project 3'!CL$8,'Term Pricing'!$C$1453:$C$1632,0))*$E238*(1-$F238))</f>
        <v>0</v>
      </c>
      <c r="CM238" s="212">
        <f ca="1">(CM$135*INDEX('Term Pricing'!$S$1453:$S$1632,MATCH('Project 3'!CM$8,'Term Pricing'!$C$1453:$C$1632,0))*$E238*$F238)+(CM$135*INDEX('Term Pricing'!$T$1453:$T$1632,MATCH('Project 3'!CM$8,'Term Pricing'!$C$1453:$C$1632,0))*$E238*(1-$F238))</f>
        <v>0</v>
      </c>
      <c r="CN238" s="212">
        <f ca="1">(CN$135*INDEX('Term Pricing'!$S$1453:$S$1632,MATCH('Project 3'!CN$8,'Term Pricing'!$C$1453:$C$1632,0))*$E238*$F238)+(CN$135*INDEX('Term Pricing'!$T$1453:$T$1632,MATCH('Project 3'!CN$8,'Term Pricing'!$C$1453:$C$1632,0))*$E238*(1-$F238))</f>
        <v>0</v>
      </c>
      <c r="CO238" s="212">
        <f ca="1">(CO$135*INDEX('Term Pricing'!$S$1453:$S$1632,MATCH('Project 3'!CO$8,'Term Pricing'!$C$1453:$C$1632,0))*$E238*$F238)+(CO$135*INDEX('Term Pricing'!$T$1453:$T$1632,MATCH('Project 3'!CO$8,'Term Pricing'!$C$1453:$C$1632,0))*$E238*(1-$F238))</f>
        <v>0</v>
      </c>
      <c r="CP238" s="212">
        <f ca="1">(CP$135*INDEX('Term Pricing'!$S$1453:$S$1632,MATCH('Project 3'!CP$8,'Term Pricing'!$C$1453:$C$1632,0))*$E238*$F238)+(CP$135*INDEX('Term Pricing'!$T$1453:$T$1632,MATCH('Project 3'!CP$8,'Term Pricing'!$C$1453:$C$1632,0))*$E238*(1-$F238))</f>
        <v>0</v>
      </c>
      <c r="CQ238" s="212">
        <f ca="1">(CQ$135*INDEX('Term Pricing'!$S$1453:$S$1632,MATCH('Project 3'!CQ$8,'Term Pricing'!$C$1453:$C$1632,0))*$E238*$F238)+(CQ$135*INDEX('Term Pricing'!$T$1453:$T$1632,MATCH('Project 3'!CQ$8,'Term Pricing'!$C$1453:$C$1632,0))*$E238*(1-$F238))</f>
        <v>0</v>
      </c>
      <c r="CR238" s="212">
        <f ca="1">(CR$135*INDEX('Term Pricing'!$S$1453:$S$1632,MATCH('Project 3'!CR$8,'Term Pricing'!$C$1453:$C$1632,0))*$E238*$F238)+(CR$135*INDEX('Term Pricing'!$T$1453:$T$1632,MATCH('Project 3'!CR$8,'Term Pricing'!$C$1453:$C$1632,0))*$E238*(1-$F238))</f>
        <v>0</v>
      </c>
      <c r="CS238" s="212">
        <f ca="1">(CS$135*INDEX('Term Pricing'!$S$1453:$S$1632,MATCH('Project 3'!CS$8,'Term Pricing'!$C$1453:$C$1632,0))*$E238*$F238)+(CS$135*INDEX('Term Pricing'!$T$1453:$T$1632,MATCH('Project 3'!CS$8,'Term Pricing'!$C$1453:$C$1632,0))*$E238*(1-$F238))</f>
        <v>0</v>
      </c>
      <c r="CT238" s="212">
        <f ca="1">(CT$135*INDEX('Term Pricing'!$S$1453:$S$1632,MATCH('Project 3'!CT$8,'Term Pricing'!$C$1453:$C$1632,0))*$E238*$F238)+(CT$135*INDEX('Term Pricing'!$T$1453:$T$1632,MATCH('Project 3'!CT$8,'Term Pricing'!$C$1453:$C$1632,0))*$E238*(1-$F238))</f>
        <v>0</v>
      </c>
      <c r="CU238" s="212">
        <f ca="1">(CU$135*INDEX('Term Pricing'!$S$1453:$S$1632,MATCH('Project 3'!CU$8,'Term Pricing'!$C$1453:$C$1632,0))*$E238*$F238)+(CU$135*INDEX('Term Pricing'!$T$1453:$T$1632,MATCH('Project 3'!CU$8,'Term Pricing'!$C$1453:$C$1632,0))*$E238*(1-$F238))</f>
        <v>0</v>
      </c>
      <c r="CV238" s="212">
        <f ca="1">(CV$135*INDEX('Term Pricing'!$S$1453:$S$1632,MATCH('Project 3'!CV$8,'Term Pricing'!$C$1453:$C$1632,0))*$E238*$F238)+(CV$135*INDEX('Term Pricing'!$T$1453:$T$1632,MATCH('Project 3'!CV$8,'Term Pricing'!$C$1453:$C$1632,0))*$E238*(1-$F238))</f>
        <v>0</v>
      </c>
      <c r="CW238" s="212">
        <f ca="1">(CW$135*INDEX('Term Pricing'!$S$1453:$S$1632,MATCH('Project 3'!CW$8,'Term Pricing'!$C$1453:$C$1632,0))*$E238*$F238)+(CW$135*INDEX('Term Pricing'!$T$1453:$T$1632,MATCH('Project 3'!CW$8,'Term Pricing'!$C$1453:$C$1632,0))*$E238*(1-$F238))</f>
        <v>0</v>
      </c>
      <c r="CX238" s="212">
        <f ca="1">(CX$135*INDEX('Term Pricing'!$S$1453:$S$1632,MATCH('Project 3'!CX$8,'Term Pricing'!$C$1453:$C$1632,0))*$E238*$F238)+(CX$135*INDEX('Term Pricing'!$T$1453:$T$1632,MATCH('Project 3'!CX$8,'Term Pricing'!$C$1453:$C$1632,0))*$E238*(1-$F238))</f>
        <v>0</v>
      </c>
      <c r="CY238" s="212">
        <f ca="1">(CY$135*INDEX('Term Pricing'!$S$1453:$S$1632,MATCH('Project 3'!CY$8,'Term Pricing'!$C$1453:$C$1632,0))*$E238*$F238)+(CY$135*INDEX('Term Pricing'!$T$1453:$T$1632,MATCH('Project 3'!CY$8,'Term Pricing'!$C$1453:$C$1632,0))*$E238*(1-$F238))</f>
        <v>0</v>
      </c>
      <c r="CZ238" s="212">
        <f ca="1">(CZ$135*INDEX('Term Pricing'!$S$1453:$S$1632,MATCH('Project 3'!CZ$8,'Term Pricing'!$C$1453:$C$1632,0))*$E238*$F238)+(CZ$135*INDEX('Term Pricing'!$T$1453:$T$1632,MATCH('Project 3'!CZ$8,'Term Pricing'!$C$1453:$C$1632,0))*$E238*(1-$F238))</f>
        <v>0</v>
      </c>
      <c r="DA238" s="212">
        <f ca="1">(DA$135*INDEX('Term Pricing'!$S$1453:$S$1632,MATCH('Project 3'!DA$8,'Term Pricing'!$C$1453:$C$1632,0))*$E238*$F238)+(DA$135*INDEX('Term Pricing'!$T$1453:$T$1632,MATCH('Project 3'!DA$8,'Term Pricing'!$C$1453:$C$1632,0))*$E238*(1-$F238))</f>
        <v>0</v>
      </c>
      <c r="DB238" s="212">
        <f ca="1">(DB$135*INDEX('Term Pricing'!$S$1453:$S$1632,MATCH('Project 3'!DB$8,'Term Pricing'!$C$1453:$C$1632,0))*$E238*$F238)+(DB$135*INDEX('Term Pricing'!$T$1453:$T$1632,MATCH('Project 3'!DB$8,'Term Pricing'!$C$1453:$C$1632,0))*$E238*(1-$F238))</f>
        <v>0</v>
      </c>
    </row>
    <row r="239" spans="1:106" ht="13" hidden="1" outlineLevel="1">
      <c r="A239" s="151"/>
      <c r="C239" s="22" t="s">
        <v>72</v>
      </c>
      <c r="E239" s="72">
        <f>SUM(E234:E238)</f>
        <v>0</v>
      </c>
      <c r="F239" s="71"/>
      <c r="G239" s="54" t="s">
        <v>83</v>
      </c>
      <c r="H239" s="278">
        <f ca="1">SUM(J239:CA239)</f>
        <v>0</v>
      </c>
      <c r="I239" s="274"/>
      <c r="J239" s="275">
        <f t="shared" ref="J239:BU239" ca="1" si="123">SUM(J234:J238)</f>
        <v>0</v>
      </c>
      <c r="K239" s="275">
        <f t="shared" ca="1" si="123"/>
        <v>0</v>
      </c>
      <c r="L239" s="275">
        <f t="shared" ca="1" si="123"/>
        <v>0</v>
      </c>
      <c r="M239" s="275">
        <f t="shared" ca="1" si="123"/>
        <v>0</v>
      </c>
      <c r="N239" s="275">
        <f t="shared" ca="1" si="123"/>
        <v>0</v>
      </c>
      <c r="O239" s="275">
        <f t="shared" ca="1" si="123"/>
        <v>0</v>
      </c>
      <c r="P239" s="275">
        <f t="shared" ca="1" si="123"/>
        <v>0</v>
      </c>
      <c r="Q239" s="275">
        <f t="shared" ca="1" si="123"/>
        <v>0</v>
      </c>
      <c r="R239" s="275">
        <f t="shared" ca="1" si="123"/>
        <v>0</v>
      </c>
      <c r="S239" s="275">
        <f t="shared" ca="1" si="123"/>
        <v>0</v>
      </c>
      <c r="T239" s="275">
        <f t="shared" ca="1" si="123"/>
        <v>0</v>
      </c>
      <c r="U239" s="275">
        <f t="shared" ca="1" si="123"/>
        <v>0</v>
      </c>
      <c r="V239" s="275">
        <f t="shared" ca="1" si="123"/>
        <v>0</v>
      </c>
      <c r="W239" s="275">
        <f t="shared" ca="1" si="123"/>
        <v>0</v>
      </c>
      <c r="X239" s="275">
        <f t="shared" ca="1" si="123"/>
        <v>0</v>
      </c>
      <c r="Y239" s="275">
        <f t="shared" ca="1" si="123"/>
        <v>0</v>
      </c>
      <c r="Z239" s="275">
        <f t="shared" ca="1" si="123"/>
        <v>0</v>
      </c>
      <c r="AA239" s="275">
        <f t="shared" ca="1" si="123"/>
        <v>0</v>
      </c>
      <c r="AB239" s="275">
        <f t="shared" ca="1" si="123"/>
        <v>0</v>
      </c>
      <c r="AC239" s="275">
        <f t="shared" ca="1" si="123"/>
        <v>0</v>
      </c>
      <c r="AD239" s="275">
        <f t="shared" ca="1" si="123"/>
        <v>0</v>
      </c>
      <c r="AE239" s="275">
        <f t="shared" ca="1" si="123"/>
        <v>0</v>
      </c>
      <c r="AF239" s="275">
        <f t="shared" ca="1" si="123"/>
        <v>0</v>
      </c>
      <c r="AG239" s="275">
        <f t="shared" ca="1" si="123"/>
        <v>0</v>
      </c>
      <c r="AH239" s="275">
        <f t="shared" ca="1" si="123"/>
        <v>0</v>
      </c>
      <c r="AI239" s="275">
        <f t="shared" ca="1" si="123"/>
        <v>0</v>
      </c>
      <c r="AJ239" s="275">
        <f t="shared" ca="1" si="123"/>
        <v>0</v>
      </c>
      <c r="AK239" s="275">
        <f t="shared" ca="1" si="123"/>
        <v>0</v>
      </c>
      <c r="AL239" s="275">
        <f t="shared" ca="1" si="123"/>
        <v>0</v>
      </c>
      <c r="AM239" s="275">
        <f t="shared" ca="1" si="123"/>
        <v>0</v>
      </c>
      <c r="AN239" s="275">
        <f t="shared" ca="1" si="123"/>
        <v>0</v>
      </c>
      <c r="AO239" s="275">
        <f t="shared" ca="1" si="123"/>
        <v>0</v>
      </c>
      <c r="AP239" s="275">
        <f t="shared" ca="1" si="123"/>
        <v>0</v>
      </c>
      <c r="AQ239" s="275">
        <f t="shared" ca="1" si="123"/>
        <v>0</v>
      </c>
      <c r="AR239" s="275">
        <f t="shared" ca="1" si="123"/>
        <v>0</v>
      </c>
      <c r="AS239" s="275">
        <f t="shared" ca="1" si="123"/>
        <v>0</v>
      </c>
      <c r="AT239" s="275">
        <f t="shared" ca="1" si="123"/>
        <v>0</v>
      </c>
      <c r="AU239" s="275">
        <f t="shared" ca="1" si="123"/>
        <v>0</v>
      </c>
      <c r="AV239" s="275">
        <f t="shared" ca="1" si="123"/>
        <v>0</v>
      </c>
      <c r="AW239" s="275">
        <f t="shared" ca="1" si="123"/>
        <v>0</v>
      </c>
      <c r="AX239" s="275">
        <f t="shared" ca="1" si="123"/>
        <v>0</v>
      </c>
      <c r="AY239" s="275">
        <f t="shared" ca="1" si="123"/>
        <v>0</v>
      </c>
      <c r="AZ239" s="275">
        <f t="shared" ca="1" si="123"/>
        <v>0</v>
      </c>
      <c r="BA239" s="275">
        <f t="shared" ca="1" si="123"/>
        <v>0</v>
      </c>
      <c r="BB239" s="275">
        <f t="shared" ca="1" si="123"/>
        <v>0</v>
      </c>
      <c r="BC239" s="275">
        <f t="shared" ca="1" si="123"/>
        <v>0</v>
      </c>
      <c r="BD239" s="275">
        <f t="shared" ca="1" si="123"/>
        <v>0</v>
      </c>
      <c r="BE239" s="275">
        <f t="shared" ca="1" si="123"/>
        <v>0</v>
      </c>
      <c r="BF239" s="275">
        <f t="shared" ca="1" si="123"/>
        <v>0</v>
      </c>
      <c r="BG239" s="275">
        <f t="shared" ca="1" si="123"/>
        <v>0</v>
      </c>
      <c r="BH239" s="275">
        <f t="shared" ca="1" si="123"/>
        <v>0</v>
      </c>
      <c r="BI239" s="275">
        <f t="shared" ca="1" si="123"/>
        <v>0</v>
      </c>
      <c r="BJ239" s="275">
        <f t="shared" ca="1" si="123"/>
        <v>0</v>
      </c>
      <c r="BK239" s="275">
        <f t="shared" ca="1" si="123"/>
        <v>0</v>
      </c>
      <c r="BL239" s="275">
        <f t="shared" ca="1" si="123"/>
        <v>0</v>
      </c>
      <c r="BM239" s="275">
        <f t="shared" ca="1" si="123"/>
        <v>0</v>
      </c>
      <c r="BN239" s="275">
        <f t="shared" ca="1" si="123"/>
        <v>0</v>
      </c>
      <c r="BO239" s="275">
        <f t="shared" ca="1" si="123"/>
        <v>0</v>
      </c>
      <c r="BP239" s="275">
        <f t="shared" ca="1" si="123"/>
        <v>0</v>
      </c>
      <c r="BQ239" s="275">
        <f t="shared" ca="1" si="123"/>
        <v>0</v>
      </c>
      <c r="BR239" s="275">
        <f t="shared" ca="1" si="123"/>
        <v>0</v>
      </c>
      <c r="BS239" s="275">
        <f t="shared" ca="1" si="123"/>
        <v>0</v>
      </c>
      <c r="BT239" s="275">
        <f t="shared" ca="1" si="123"/>
        <v>0</v>
      </c>
      <c r="BU239" s="275">
        <f t="shared" ca="1" si="123"/>
        <v>0</v>
      </c>
      <c r="BV239" s="275">
        <f t="shared" ref="BV239:DB239" ca="1" si="124">SUM(BV234:BV238)</f>
        <v>0</v>
      </c>
      <c r="BW239" s="275">
        <f t="shared" ca="1" si="124"/>
        <v>0</v>
      </c>
      <c r="BX239" s="275">
        <f t="shared" ca="1" si="124"/>
        <v>0</v>
      </c>
      <c r="BY239" s="275">
        <f t="shared" ca="1" si="124"/>
        <v>0</v>
      </c>
      <c r="BZ239" s="275">
        <f t="shared" ca="1" si="124"/>
        <v>0</v>
      </c>
      <c r="CA239" s="275">
        <f t="shared" ca="1" si="124"/>
        <v>0</v>
      </c>
      <c r="CB239" s="275">
        <f t="shared" ca="1" si="124"/>
        <v>0</v>
      </c>
      <c r="CC239" s="275">
        <f t="shared" ca="1" si="124"/>
        <v>0</v>
      </c>
      <c r="CD239" s="275">
        <f t="shared" ca="1" si="124"/>
        <v>0</v>
      </c>
      <c r="CE239" s="275">
        <f t="shared" ca="1" si="124"/>
        <v>0</v>
      </c>
      <c r="CF239" s="275">
        <f t="shared" ca="1" si="124"/>
        <v>0</v>
      </c>
      <c r="CG239" s="275">
        <f t="shared" ca="1" si="124"/>
        <v>0</v>
      </c>
      <c r="CH239" s="275">
        <f t="shared" ca="1" si="124"/>
        <v>0</v>
      </c>
      <c r="CI239" s="275">
        <f t="shared" ca="1" si="124"/>
        <v>0</v>
      </c>
      <c r="CJ239" s="275">
        <f t="shared" ca="1" si="124"/>
        <v>0</v>
      </c>
      <c r="CK239" s="275">
        <f t="shared" ca="1" si="124"/>
        <v>0</v>
      </c>
      <c r="CL239" s="275">
        <f t="shared" ca="1" si="124"/>
        <v>0</v>
      </c>
      <c r="CM239" s="275">
        <f t="shared" ca="1" si="124"/>
        <v>0</v>
      </c>
      <c r="CN239" s="275">
        <f t="shared" ca="1" si="124"/>
        <v>0</v>
      </c>
      <c r="CO239" s="275">
        <f t="shared" ca="1" si="124"/>
        <v>0</v>
      </c>
      <c r="CP239" s="275">
        <f t="shared" ca="1" si="124"/>
        <v>0</v>
      </c>
      <c r="CQ239" s="275">
        <f t="shared" ca="1" si="124"/>
        <v>0</v>
      </c>
      <c r="CR239" s="275">
        <f t="shared" ca="1" si="124"/>
        <v>0</v>
      </c>
      <c r="CS239" s="275">
        <f t="shared" ca="1" si="124"/>
        <v>0</v>
      </c>
      <c r="CT239" s="275">
        <f t="shared" ca="1" si="124"/>
        <v>0</v>
      </c>
      <c r="CU239" s="275">
        <f t="shared" ca="1" si="124"/>
        <v>0</v>
      </c>
      <c r="CV239" s="275">
        <f t="shared" ca="1" si="124"/>
        <v>0</v>
      </c>
      <c r="CW239" s="275">
        <f t="shared" ca="1" si="124"/>
        <v>0</v>
      </c>
      <c r="CX239" s="275">
        <f t="shared" ca="1" si="124"/>
        <v>0</v>
      </c>
      <c r="CY239" s="275">
        <f t="shared" ca="1" si="124"/>
        <v>0</v>
      </c>
      <c r="CZ239" s="275">
        <f t="shared" ca="1" si="124"/>
        <v>0</v>
      </c>
      <c r="DA239" s="275">
        <f t="shared" ca="1" si="124"/>
        <v>0</v>
      </c>
      <c r="DB239" s="275">
        <f t="shared" ca="1" si="124"/>
        <v>0</v>
      </c>
    </row>
    <row r="240" spans="1:106" hidden="1" outlineLevel="1">
      <c r="A240" s="151"/>
      <c r="C240" s="22"/>
      <c r="G240" s="54"/>
      <c r="H240" s="264"/>
      <c r="I240" s="29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  <c r="AC240" s="247"/>
      <c r="AD240" s="247"/>
      <c r="AE240" s="247"/>
      <c r="AF240" s="247"/>
      <c r="AG240" s="247"/>
      <c r="AH240" s="247"/>
      <c r="AI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  <c r="BB240" s="247"/>
      <c r="BC240" s="247"/>
      <c r="BD240" s="247"/>
      <c r="BE240" s="247"/>
      <c r="BF240" s="247"/>
      <c r="BG240" s="247"/>
      <c r="BH240" s="247"/>
      <c r="BI240" s="247"/>
      <c r="BJ240" s="247"/>
      <c r="BK240" s="247"/>
      <c r="BL240" s="247"/>
      <c r="BM240" s="247"/>
      <c r="BN240" s="247"/>
      <c r="BO240" s="247"/>
      <c r="BP240" s="247"/>
      <c r="BQ240" s="247"/>
      <c r="BR240" s="247"/>
      <c r="BS240" s="247"/>
      <c r="BT240" s="247"/>
      <c r="BU240" s="247"/>
      <c r="BV240" s="247"/>
      <c r="BW240" s="247"/>
      <c r="BX240" s="247"/>
      <c r="BY240" s="247"/>
      <c r="BZ240" s="247"/>
      <c r="CA240" s="247"/>
      <c r="CB240" s="247"/>
      <c r="CC240" s="247"/>
      <c r="CD240" s="247"/>
      <c r="CE240" s="247"/>
      <c r="CF240" s="247"/>
      <c r="CG240" s="247"/>
      <c r="CH240" s="247"/>
      <c r="CI240" s="247"/>
      <c r="CJ240" s="247"/>
      <c r="CK240" s="247"/>
      <c r="CL240" s="247"/>
      <c r="CM240" s="247"/>
      <c r="CN240" s="247"/>
      <c r="CO240" s="247"/>
      <c r="CP240" s="247"/>
      <c r="CQ240" s="247"/>
      <c r="CR240" s="247"/>
      <c r="CS240" s="247"/>
      <c r="CT240" s="247"/>
      <c r="CU240" s="247"/>
      <c r="CV240" s="247"/>
      <c r="CW240" s="247"/>
      <c r="CX240" s="247"/>
      <c r="CY240" s="247"/>
      <c r="CZ240" s="247"/>
      <c r="DA240" s="247"/>
      <c r="DB240" s="247"/>
    </row>
    <row r="241" spans="1:106" ht="13" hidden="1" outlineLevel="1">
      <c r="A241" s="151"/>
      <c r="C241" s="50" t="str">
        <f>C63</f>
        <v>MI400</v>
      </c>
      <c r="D241" s="28"/>
      <c r="E241" s="28"/>
      <c r="F241" s="28"/>
      <c r="G241" s="28"/>
      <c r="H241" s="264"/>
      <c r="I241" s="29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  <c r="AC241" s="153"/>
      <c r="AD241" s="153"/>
      <c r="AE241" s="153"/>
      <c r="AF241" s="153"/>
      <c r="AG241" s="153"/>
      <c r="AH241" s="153"/>
      <c r="AI241" s="153"/>
      <c r="AJ241" s="153"/>
      <c r="AK241" s="153"/>
      <c r="AL241" s="153"/>
      <c r="AM241" s="153"/>
      <c r="AN241" s="153"/>
      <c r="AO241" s="153"/>
      <c r="AP241" s="153"/>
      <c r="AQ241" s="153"/>
      <c r="AR241" s="153"/>
      <c r="AS241" s="153"/>
      <c r="AT241" s="153"/>
      <c r="AU241" s="153"/>
      <c r="AV241" s="153"/>
      <c r="AW241" s="153"/>
      <c r="AX241" s="153"/>
      <c r="AY241" s="153"/>
      <c r="AZ241" s="153"/>
      <c r="BA241" s="153"/>
      <c r="BB241" s="153"/>
      <c r="BC241" s="153"/>
      <c r="BD241" s="153"/>
      <c r="BE241" s="153"/>
      <c r="BF241" s="153"/>
      <c r="BG241" s="153"/>
      <c r="BH241" s="153"/>
      <c r="BI241" s="153"/>
      <c r="BJ241" s="153"/>
      <c r="BK241" s="153"/>
      <c r="BL241" s="153"/>
      <c r="BM241" s="153"/>
      <c r="BN241" s="153"/>
      <c r="BO241" s="153"/>
      <c r="BP241" s="153"/>
      <c r="BQ241" s="153"/>
      <c r="BR241" s="153"/>
      <c r="BS241" s="153"/>
      <c r="BT241" s="153"/>
      <c r="BU241" s="153"/>
      <c r="BV241" s="153"/>
      <c r="BW241" s="153"/>
      <c r="BX241" s="153"/>
      <c r="BY241" s="153"/>
      <c r="BZ241" s="153"/>
      <c r="CA241" s="153"/>
      <c r="CB241" s="153"/>
      <c r="CC241" s="153"/>
      <c r="CD241" s="153"/>
      <c r="CE241" s="153"/>
      <c r="CF241" s="153"/>
      <c r="CG241" s="153"/>
      <c r="CH241" s="153"/>
      <c r="CI241" s="153"/>
      <c r="CJ241" s="153"/>
      <c r="CK241" s="153"/>
      <c r="CL241" s="153"/>
      <c r="CM241" s="153"/>
      <c r="CN241" s="153"/>
      <c r="CO241" s="153"/>
      <c r="CP241" s="153"/>
      <c r="CQ241" s="153"/>
      <c r="CR241" s="153"/>
      <c r="CS241" s="153"/>
      <c r="CT241" s="153"/>
      <c r="CU241" s="153"/>
      <c r="CV241" s="153"/>
      <c r="CW241" s="153"/>
      <c r="CX241" s="153"/>
      <c r="CY241" s="153"/>
      <c r="CZ241" s="153"/>
      <c r="DA241" s="153"/>
      <c r="DB241" s="153"/>
    </row>
    <row r="242" spans="1:106" ht="13" hidden="1" outlineLevel="1">
      <c r="A242" s="151"/>
      <c r="C242" s="14"/>
      <c r="G242" s="12"/>
      <c r="H242" s="264"/>
      <c r="I242" s="29"/>
      <c r="J242" s="271"/>
      <c r="K242" s="271"/>
      <c r="L242" s="271"/>
      <c r="M242" s="271"/>
      <c r="N242" s="271"/>
      <c r="O242" s="271"/>
      <c r="P242" s="271"/>
      <c r="Q242" s="271"/>
      <c r="R242" s="271"/>
      <c r="S242" s="271"/>
      <c r="T242" s="271"/>
      <c r="U242" s="271"/>
      <c r="V242" s="271"/>
      <c r="W242" s="271"/>
      <c r="X242" s="271"/>
      <c r="Y242" s="271"/>
      <c r="Z242" s="271"/>
      <c r="AA242" s="271"/>
      <c r="AB242" s="271"/>
      <c r="AC242" s="271"/>
      <c r="AD242" s="271"/>
      <c r="AE242" s="271"/>
      <c r="AF242" s="271"/>
      <c r="AG242" s="271"/>
      <c r="AH242" s="271"/>
      <c r="AI242" s="271"/>
      <c r="AJ242" s="271"/>
      <c r="AK242" s="271"/>
      <c r="AL242" s="271"/>
      <c r="AM242" s="271"/>
      <c r="AN242" s="271"/>
      <c r="AO242" s="271"/>
      <c r="AP242" s="271"/>
      <c r="AQ242" s="271"/>
      <c r="AR242" s="271"/>
      <c r="AS242" s="271"/>
      <c r="AT242" s="271"/>
      <c r="AU242" s="271"/>
      <c r="AV242" s="271"/>
      <c r="AW242" s="271"/>
      <c r="AX242" s="271"/>
      <c r="AY242" s="271"/>
      <c r="AZ242" s="271"/>
      <c r="BA242" s="271"/>
      <c r="BB242" s="271"/>
      <c r="BC242" s="271"/>
      <c r="BD242" s="271"/>
      <c r="BE242" s="271"/>
      <c r="BF242" s="271"/>
      <c r="BG242" s="271"/>
      <c r="BH242" s="271"/>
      <c r="BI242" s="271"/>
      <c r="BJ242" s="271"/>
      <c r="BK242" s="271"/>
      <c r="BL242" s="271"/>
      <c r="BM242" s="271"/>
      <c r="BN242" s="271"/>
      <c r="BO242" s="271"/>
      <c r="BP242" s="271"/>
      <c r="BQ242" s="271"/>
      <c r="BR242" s="271"/>
      <c r="BS242" s="271"/>
      <c r="BT242" s="271"/>
      <c r="BU242" s="271"/>
      <c r="BV242" s="271"/>
      <c r="BW242" s="271"/>
      <c r="BX242" s="271"/>
      <c r="BY242" s="271"/>
      <c r="BZ242" s="271"/>
      <c r="CA242" s="271"/>
      <c r="CB242" s="271"/>
      <c r="CC242" s="271"/>
      <c r="CD242" s="271"/>
      <c r="CE242" s="271"/>
      <c r="CF242" s="271"/>
      <c r="CG242" s="271"/>
      <c r="CH242" s="271"/>
      <c r="CI242" s="271"/>
      <c r="CJ242" s="271"/>
      <c r="CK242" s="271"/>
      <c r="CL242" s="271"/>
      <c r="CM242" s="271"/>
      <c r="CN242" s="271"/>
      <c r="CO242" s="271"/>
      <c r="CP242" s="271"/>
      <c r="CQ242" s="271"/>
      <c r="CR242" s="271"/>
      <c r="CS242" s="271"/>
      <c r="CT242" s="271"/>
      <c r="CU242" s="271"/>
      <c r="CV242" s="271"/>
      <c r="CW242" s="271"/>
      <c r="CX242" s="271"/>
      <c r="CY242" s="271"/>
      <c r="CZ242" s="271"/>
      <c r="DA242" s="271"/>
      <c r="DB242" s="271"/>
    </row>
    <row r="243" spans="1:106" hidden="1" outlineLevel="1">
      <c r="A243" s="151"/>
      <c r="C243" s="22" t="s">
        <v>85</v>
      </c>
      <c r="E243" s="54" t="s">
        <v>267</v>
      </c>
      <c r="F243" s="54" t="s">
        <v>271</v>
      </c>
      <c r="G243" s="54"/>
      <c r="H243" s="264" t="s">
        <v>287</v>
      </c>
      <c r="I243" s="29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  <c r="AC243" s="247"/>
      <c r="AD243" s="247"/>
      <c r="AE243" s="247"/>
      <c r="AF243" s="247"/>
      <c r="AG243" s="247"/>
      <c r="AH243" s="247"/>
      <c r="AI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  <c r="BB243" s="247"/>
      <c r="BC243" s="247"/>
      <c r="BD243" s="247"/>
      <c r="BE243" s="247"/>
      <c r="BF243" s="247"/>
      <c r="BG243" s="247"/>
      <c r="BH243" s="247"/>
      <c r="BI243" s="247"/>
      <c r="BJ243" s="247"/>
      <c r="BK243" s="247"/>
      <c r="BL243" s="247"/>
      <c r="BM243" s="247"/>
      <c r="BN243" s="247"/>
      <c r="BO243" s="247"/>
      <c r="BP243" s="247"/>
      <c r="BQ243" s="247"/>
      <c r="BR243" s="247"/>
      <c r="BS243" s="247"/>
      <c r="BT243" s="247"/>
      <c r="BU243" s="247"/>
      <c r="BV243" s="247"/>
      <c r="BW243" s="247"/>
      <c r="BX243" s="247"/>
      <c r="BY243" s="247"/>
      <c r="BZ243" s="247"/>
      <c r="CA243" s="247"/>
      <c r="CB243" s="247"/>
      <c r="CC243" s="247"/>
      <c r="CD243" s="247"/>
      <c r="CE243" s="247"/>
      <c r="CF243" s="247"/>
      <c r="CG243" s="247"/>
      <c r="CH243" s="247"/>
      <c r="CI243" s="247"/>
      <c r="CJ243" s="247"/>
      <c r="CK243" s="247"/>
      <c r="CL243" s="247"/>
      <c r="CM243" s="247"/>
      <c r="CN243" s="247"/>
      <c r="CO243" s="247"/>
      <c r="CP243" s="247"/>
      <c r="CQ243" s="247"/>
      <c r="CR243" s="247"/>
      <c r="CS243" s="247"/>
      <c r="CT243" s="247"/>
      <c r="CU243" s="247"/>
      <c r="CV243" s="247"/>
      <c r="CW243" s="247"/>
      <c r="CX243" s="247"/>
      <c r="CY243" s="247"/>
      <c r="CZ243" s="247"/>
      <c r="DA243" s="247"/>
      <c r="DB243" s="247"/>
    </row>
    <row r="244" spans="1:106" hidden="1" outlineLevel="1">
      <c r="A244" s="151"/>
      <c r="C244" s="34" t="s">
        <v>316</v>
      </c>
      <c r="E244" s="70">
        <f>Inputs!H168</f>
        <v>0</v>
      </c>
      <c r="F244" s="70">
        <f>Inputs!K168</f>
        <v>0</v>
      </c>
      <c r="G244" s="54" t="s">
        <v>83</v>
      </c>
      <c r="H244" s="279">
        <f ca="1">IFERROR(SUM($J244:$DB244)/(SUM($J$136:$DB$136)*E244),0)</f>
        <v>0</v>
      </c>
      <c r="I244" s="29"/>
      <c r="J244" s="212">
        <f ca="1">(J$136*INDEX('Term Pricing'!$U$713:$U$892,MATCH('Project 3'!J$8,'Term Pricing'!$C$713:$C$892,0))*$E244*$F244)+(J$136*INDEX('Term Pricing'!$V$713:$V$892,MATCH('Project 3'!J$8,'Term Pricing'!$C$713:$C$892,0))*$E244*(1-$F244))</f>
        <v>0</v>
      </c>
      <c r="K244" s="212">
        <f ca="1">(K$136*INDEX('Term Pricing'!$U$713:$U$892,MATCH('Project 3'!K$8,'Term Pricing'!$C$713:$C$892,0))*$E244*$F244)+(K$136*INDEX('Term Pricing'!$V$713:$V$892,MATCH('Project 3'!K$8,'Term Pricing'!$C$713:$C$892,0))*$E244*(1-$F244))</f>
        <v>0</v>
      </c>
      <c r="L244" s="212">
        <f ca="1">(L$136*INDEX('Term Pricing'!$U$713:$U$892,MATCH('Project 3'!L$8,'Term Pricing'!$C$713:$C$892,0))*$E244*$F244)+(L$136*INDEX('Term Pricing'!$V$713:$V$892,MATCH('Project 3'!L$8,'Term Pricing'!$C$713:$C$892,0))*$E244*(1-$F244))</f>
        <v>0</v>
      </c>
      <c r="M244" s="212">
        <f ca="1">(M$136*INDEX('Term Pricing'!$U$713:$U$892,MATCH('Project 3'!M$8,'Term Pricing'!$C$713:$C$892,0))*$E244*$F244)+(M$136*INDEX('Term Pricing'!$V$713:$V$892,MATCH('Project 3'!M$8,'Term Pricing'!$C$713:$C$892,0))*$E244*(1-$F244))</f>
        <v>0</v>
      </c>
      <c r="N244" s="212">
        <f ca="1">(N$136*INDEX('Term Pricing'!$U$713:$U$892,MATCH('Project 3'!N$8,'Term Pricing'!$C$713:$C$892,0))*$E244*$F244)+(N$136*INDEX('Term Pricing'!$V$713:$V$892,MATCH('Project 3'!N$8,'Term Pricing'!$C$713:$C$892,0))*$E244*(1-$F244))</f>
        <v>0</v>
      </c>
      <c r="O244" s="212">
        <f ca="1">(O$136*INDEX('Term Pricing'!$U$713:$U$892,MATCH('Project 3'!O$8,'Term Pricing'!$C$713:$C$892,0))*$E244*$F244)+(O$136*INDEX('Term Pricing'!$V$713:$V$892,MATCH('Project 3'!O$8,'Term Pricing'!$C$713:$C$892,0))*$E244*(1-$F244))</f>
        <v>0</v>
      </c>
      <c r="P244" s="212">
        <f ca="1">(P$136*INDEX('Term Pricing'!$U$713:$U$892,MATCH('Project 3'!P$8,'Term Pricing'!$C$713:$C$892,0))*$E244*$F244)+(P$136*INDEX('Term Pricing'!$V$713:$V$892,MATCH('Project 3'!P$8,'Term Pricing'!$C$713:$C$892,0))*$E244*(1-$F244))</f>
        <v>0</v>
      </c>
      <c r="Q244" s="212">
        <f ca="1">(Q$136*INDEX('Term Pricing'!$U$713:$U$892,MATCH('Project 3'!Q$8,'Term Pricing'!$C$713:$C$892,0))*$E244*$F244)+(Q$136*INDEX('Term Pricing'!$V$713:$V$892,MATCH('Project 3'!Q$8,'Term Pricing'!$C$713:$C$892,0))*$E244*(1-$F244))</f>
        <v>0</v>
      </c>
      <c r="R244" s="212">
        <f ca="1">(R$136*INDEX('Term Pricing'!$U$713:$U$892,MATCH('Project 3'!R$8,'Term Pricing'!$C$713:$C$892,0))*$E244*$F244)+(R$136*INDEX('Term Pricing'!$V$713:$V$892,MATCH('Project 3'!R$8,'Term Pricing'!$C$713:$C$892,0))*$E244*(1-$F244))</f>
        <v>0</v>
      </c>
      <c r="S244" s="212">
        <f ca="1">(S$136*INDEX('Term Pricing'!$U$713:$U$892,MATCH('Project 3'!S$8,'Term Pricing'!$C$713:$C$892,0))*$E244*$F244)+(S$136*INDEX('Term Pricing'!$V$713:$V$892,MATCH('Project 3'!S$8,'Term Pricing'!$C$713:$C$892,0))*$E244*(1-$F244))</f>
        <v>0</v>
      </c>
      <c r="T244" s="212">
        <f ca="1">(T$136*INDEX('Term Pricing'!$U$713:$U$892,MATCH('Project 3'!T$8,'Term Pricing'!$C$713:$C$892,0))*$E244*$F244)+(T$136*INDEX('Term Pricing'!$V$713:$V$892,MATCH('Project 3'!T$8,'Term Pricing'!$C$713:$C$892,0))*$E244*(1-$F244))</f>
        <v>0</v>
      </c>
      <c r="U244" s="212">
        <f ca="1">(U$136*INDEX('Term Pricing'!$U$713:$U$892,MATCH('Project 3'!U$8,'Term Pricing'!$C$713:$C$892,0))*$E244*$F244)+(U$136*INDEX('Term Pricing'!$V$713:$V$892,MATCH('Project 3'!U$8,'Term Pricing'!$C$713:$C$892,0))*$E244*(1-$F244))</f>
        <v>0</v>
      </c>
      <c r="V244" s="212">
        <f ca="1">(V$136*INDEX('Term Pricing'!$U$713:$U$892,MATCH('Project 3'!V$8,'Term Pricing'!$C$713:$C$892,0))*$E244*$F244)+(V$136*INDEX('Term Pricing'!$V$713:$V$892,MATCH('Project 3'!V$8,'Term Pricing'!$C$713:$C$892,0))*$E244*(1-$F244))</f>
        <v>0</v>
      </c>
      <c r="W244" s="212">
        <f ca="1">(W$136*INDEX('Term Pricing'!$U$713:$U$892,MATCH('Project 3'!W$8,'Term Pricing'!$C$713:$C$892,0))*$E244*$F244)+(W$136*INDEX('Term Pricing'!$V$713:$V$892,MATCH('Project 3'!W$8,'Term Pricing'!$C$713:$C$892,0))*$E244*(1-$F244))</f>
        <v>0</v>
      </c>
      <c r="X244" s="212">
        <f ca="1">(X$136*INDEX('Term Pricing'!$U$713:$U$892,MATCH('Project 3'!X$8,'Term Pricing'!$C$713:$C$892,0))*$E244*$F244)+(X$136*INDEX('Term Pricing'!$V$713:$V$892,MATCH('Project 3'!X$8,'Term Pricing'!$C$713:$C$892,0))*$E244*(1-$F244))</f>
        <v>0</v>
      </c>
      <c r="Y244" s="212">
        <f ca="1">(Y$136*INDEX('Term Pricing'!$U$713:$U$892,MATCH('Project 3'!Y$8,'Term Pricing'!$C$713:$C$892,0))*$E244*$F244)+(Y$136*INDEX('Term Pricing'!$V$713:$V$892,MATCH('Project 3'!Y$8,'Term Pricing'!$C$713:$C$892,0))*$E244*(1-$F244))</f>
        <v>0</v>
      </c>
      <c r="Z244" s="212">
        <f ca="1">(Z$136*INDEX('Term Pricing'!$U$713:$U$892,MATCH('Project 3'!Z$8,'Term Pricing'!$C$713:$C$892,0))*$E244*$F244)+(Z$136*INDEX('Term Pricing'!$V$713:$V$892,MATCH('Project 3'!Z$8,'Term Pricing'!$C$713:$C$892,0))*$E244*(1-$F244))</f>
        <v>0</v>
      </c>
      <c r="AA244" s="212">
        <f ca="1">(AA$136*INDEX('Term Pricing'!$U$713:$U$892,MATCH('Project 3'!AA$8,'Term Pricing'!$C$713:$C$892,0))*$E244*$F244)+(AA$136*INDEX('Term Pricing'!$V$713:$V$892,MATCH('Project 3'!AA$8,'Term Pricing'!$C$713:$C$892,0))*$E244*(1-$F244))</f>
        <v>0</v>
      </c>
      <c r="AB244" s="212">
        <f ca="1">(AB$136*INDEX('Term Pricing'!$U$713:$U$892,MATCH('Project 3'!AB$8,'Term Pricing'!$C$713:$C$892,0))*$E244*$F244)+(AB$136*INDEX('Term Pricing'!$V$713:$V$892,MATCH('Project 3'!AB$8,'Term Pricing'!$C$713:$C$892,0))*$E244*(1-$F244))</f>
        <v>0</v>
      </c>
      <c r="AC244" s="212">
        <f ca="1">(AC$136*INDEX('Term Pricing'!$U$713:$U$892,MATCH('Project 3'!AC$8,'Term Pricing'!$C$713:$C$892,0))*$E244*$F244)+(AC$136*INDEX('Term Pricing'!$V$713:$V$892,MATCH('Project 3'!AC$8,'Term Pricing'!$C$713:$C$892,0))*$E244*(1-$F244))</f>
        <v>0</v>
      </c>
      <c r="AD244" s="212">
        <f ca="1">(AD$136*INDEX('Term Pricing'!$U$713:$U$892,MATCH('Project 3'!AD$8,'Term Pricing'!$C$713:$C$892,0))*$E244*$F244)+(AD$136*INDEX('Term Pricing'!$V$713:$V$892,MATCH('Project 3'!AD$8,'Term Pricing'!$C$713:$C$892,0))*$E244*(1-$F244))</f>
        <v>0</v>
      </c>
      <c r="AE244" s="212">
        <f ca="1">(AE$136*INDEX('Term Pricing'!$U$713:$U$892,MATCH('Project 3'!AE$8,'Term Pricing'!$C$713:$C$892,0))*$E244*$F244)+(AE$136*INDEX('Term Pricing'!$V$713:$V$892,MATCH('Project 3'!AE$8,'Term Pricing'!$C$713:$C$892,0))*$E244*(1-$F244))</f>
        <v>0</v>
      </c>
      <c r="AF244" s="212">
        <f ca="1">(AF$136*INDEX('Term Pricing'!$U$713:$U$892,MATCH('Project 3'!AF$8,'Term Pricing'!$C$713:$C$892,0))*$E244*$F244)+(AF$136*INDEX('Term Pricing'!$V$713:$V$892,MATCH('Project 3'!AF$8,'Term Pricing'!$C$713:$C$892,0))*$E244*(1-$F244))</f>
        <v>0</v>
      </c>
      <c r="AG244" s="212">
        <f ca="1">(AG$136*INDEX('Term Pricing'!$U$713:$U$892,MATCH('Project 3'!AG$8,'Term Pricing'!$C$713:$C$892,0))*$E244*$F244)+(AG$136*INDEX('Term Pricing'!$V$713:$V$892,MATCH('Project 3'!AG$8,'Term Pricing'!$C$713:$C$892,0))*$E244*(1-$F244))</f>
        <v>0</v>
      </c>
      <c r="AH244" s="212">
        <f ca="1">(AH$136*INDEX('Term Pricing'!$U$713:$U$892,MATCH('Project 3'!AH$8,'Term Pricing'!$C$713:$C$892,0))*$E244*$F244)+(AH$136*INDEX('Term Pricing'!$V$713:$V$892,MATCH('Project 3'!AH$8,'Term Pricing'!$C$713:$C$892,0))*$E244*(1-$F244))</f>
        <v>0</v>
      </c>
      <c r="AI244" s="212">
        <f ca="1">(AI$136*INDEX('Term Pricing'!$U$713:$U$892,MATCH('Project 3'!AI$8,'Term Pricing'!$C$713:$C$892,0))*$E244*$F244)+(AI$136*INDEX('Term Pricing'!$V$713:$V$892,MATCH('Project 3'!AI$8,'Term Pricing'!$C$713:$C$892,0))*$E244*(1-$F244))</f>
        <v>0</v>
      </c>
      <c r="AJ244" s="212">
        <f ca="1">(AJ$136*INDEX('Term Pricing'!$U$713:$U$892,MATCH('Project 3'!AJ$8,'Term Pricing'!$C$713:$C$892,0))*$E244*$F244)+(AJ$136*INDEX('Term Pricing'!$V$713:$V$892,MATCH('Project 3'!AJ$8,'Term Pricing'!$C$713:$C$892,0))*$E244*(1-$F244))</f>
        <v>0</v>
      </c>
      <c r="AK244" s="212">
        <f ca="1">(AK$136*INDEX('Term Pricing'!$U$713:$U$892,MATCH('Project 3'!AK$8,'Term Pricing'!$C$713:$C$892,0))*$E244*$F244)+(AK$136*INDEX('Term Pricing'!$V$713:$V$892,MATCH('Project 3'!AK$8,'Term Pricing'!$C$713:$C$892,0))*$E244*(1-$F244))</f>
        <v>0</v>
      </c>
      <c r="AL244" s="212">
        <f ca="1">(AL$136*INDEX('Term Pricing'!$U$713:$U$892,MATCH('Project 3'!AL$8,'Term Pricing'!$C$713:$C$892,0))*$E244*$F244)+(AL$136*INDEX('Term Pricing'!$V$713:$V$892,MATCH('Project 3'!AL$8,'Term Pricing'!$C$713:$C$892,0))*$E244*(1-$F244))</f>
        <v>0</v>
      </c>
      <c r="AM244" s="212">
        <f ca="1">(AM$136*INDEX('Term Pricing'!$U$713:$U$892,MATCH('Project 3'!AM$8,'Term Pricing'!$C$713:$C$892,0))*$E244*$F244)+(AM$136*INDEX('Term Pricing'!$V$713:$V$892,MATCH('Project 3'!AM$8,'Term Pricing'!$C$713:$C$892,0))*$E244*(1-$F244))</f>
        <v>0</v>
      </c>
      <c r="AN244" s="212">
        <f ca="1">(AN$136*INDEX('Term Pricing'!$U$713:$U$892,MATCH('Project 3'!AN$8,'Term Pricing'!$C$713:$C$892,0))*$E244*$F244)+(AN$136*INDEX('Term Pricing'!$V$713:$V$892,MATCH('Project 3'!AN$8,'Term Pricing'!$C$713:$C$892,0))*$E244*(1-$F244))</f>
        <v>0</v>
      </c>
      <c r="AO244" s="212">
        <f ca="1">(AO$136*INDEX('Term Pricing'!$U$713:$U$892,MATCH('Project 3'!AO$8,'Term Pricing'!$C$713:$C$892,0))*$E244*$F244)+(AO$136*INDEX('Term Pricing'!$V$713:$V$892,MATCH('Project 3'!AO$8,'Term Pricing'!$C$713:$C$892,0))*$E244*(1-$F244))</f>
        <v>0</v>
      </c>
      <c r="AP244" s="212">
        <f ca="1">(AP$136*INDEX('Term Pricing'!$U$713:$U$892,MATCH('Project 3'!AP$8,'Term Pricing'!$C$713:$C$892,0))*$E244*$F244)+(AP$136*INDEX('Term Pricing'!$V$713:$V$892,MATCH('Project 3'!AP$8,'Term Pricing'!$C$713:$C$892,0))*$E244*(1-$F244))</f>
        <v>0</v>
      </c>
      <c r="AQ244" s="212">
        <f ca="1">(AQ$136*INDEX('Term Pricing'!$U$713:$U$892,MATCH('Project 3'!AQ$8,'Term Pricing'!$C$713:$C$892,0))*$E244*$F244)+(AQ$136*INDEX('Term Pricing'!$V$713:$V$892,MATCH('Project 3'!AQ$8,'Term Pricing'!$C$713:$C$892,0))*$E244*(1-$F244))</f>
        <v>0</v>
      </c>
      <c r="AR244" s="212">
        <f ca="1">(AR$136*INDEX('Term Pricing'!$U$713:$U$892,MATCH('Project 3'!AR$8,'Term Pricing'!$C$713:$C$892,0))*$E244*$F244)+(AR$136*INDEX('Term Pricing'!$V$713:$V$892,MATCH('Project 3'!AR$8,'Term Pricing'!$C$713:$C$892,0))*$E244*(1-$F244))</f>
        <v>0</v>
      </c>
      <c r="AS244" s="212">
        <f ca="1">(AS$136*INDEX('Term Pricing'!$U$713:$U$892,MATCH('Project 3'!AS$8,'Term Pricing'!$C$713:$C$892,0))*$E244*$F244)+(AS$136*INDEX('Term Pricing'!$V$713:$V$892,MATCH('Project 3'!AS$8,'Term Pricing'!$C$713:$C$892,0))*$E244*(1-$F244))</f>
        <v>0</v>
      </c>
      <c r="AT244" s="212">
        <f ca="1">(AT$136*INDEX('Term Pricing'!$U$713:$U$892,MATCH('Project 3'!AT$8,'Term Pricing'!$C$713:$C$892,0))*$E244*$F244)+(AT$136*INDEX('Term Pricing'!$V$713:$V$892,MATCH('Project 3'!AT$8,'Term Pricing'!$C$713:$C$892,0))*$E244*(1-$F244))</f>
        <v>0</v>
      </c>
      <c r="AU244" s="212">
        <f ca="1">(AU$136*INDEX('Term Pricing'!$U$713:$U$892,MATCH('Project 3'!AU$8,'Term Pricing'!$C$713:$C$892,0))*$E244*$F244)+(AU$136*INDEX('Term Pricing'!$V$713:$V$892,MATCH('Project 3'!AU$8,'Term Pricing'!$C$713:$C$892,0))*$E244*(1-$F244))</f>
        <v>0</v>
      </c>
      <c r="AV244" s="212">
        <f ca="1">(AV$136*INDEX('Term Pricing'!$U$713:$U$892,MATCH('Project 3'!AV$8,'Term Pricing'!$C$713:$C$892,0))*$E244*$F244)+(AV$136*INDEX('Term Pricing'!$V$713:$V$892,MATCH('Project 3'!AV$8,'Term Pricing'!$C$713:$C$892,0))*$E244*(1-$F244))</f>
        <v>0</v>
      </c>
      <c r="AW244" s="212">
        <f ca="1">(AW$136*INDEX('Term Pricing'!$U$713:$U$892,MATCH('Project 3'!AW$8,'Term Pricing'!$C$713:$C$892,0))*$E244*$F244)+(AW$136*INDEX('Term Pricing'!$V$713:$V$892,MATCH('Project 3'!AW$8,'Term Pricing'!$C$713:$C$892,0))*$E244*(1-$F244))</f>
        <v>0</v>
      </c>
      <c r="AX244" s="212">
        <f ca="1">(AX$136*INDEX('Term Pricing'!$U$713:$U$892,MATCH('Project 3'!AX$8,'Term Pricing'!$C$713:$C$892,0))*$E244*$F244)+(AX$136*INDEX('Term Pricing'!$V$713:$V$892,MATCH('Project 3'!AX$8,'Term Pricing'!$C$713:$C$892,0))*$E244*(1-$F244))</f>
        <v>0</v>
      </c>
      <c r="AY244" s="212">
        <f ca="1">(AY$136*INDEX('Term Pricing'!$U$713:$U$892,MATCH('Project 3'!AY$8,'Term Pricing'!$C$713:$C$892,0))*$E244*$F244)+(AY$136*INDEX('Term Pricing'!$V$713:$V$892,MATCH('Project 3'!AY$8,'Term Pricing'!$C$713:$C$892,0))*$E244*(1-$F244))</f>
        <v>0</v>
      </c>
      <c r="AZ244" s="212">
        <f ca="1">(AZ$136*INDEX('Term Pricing'!$U$713:$U$892,MATCH('Project 3'!AZ$8,'Term Pricing'!$C$713:$C$892,0))*$E244*$F244)+(AZ$136*INDEX('Term Pricing'!$V$713:$V$892,MATCH('Project 3'!AZ$8,'Term Pricing'!$C$713:$C$892,0))*$E244*(1-$F244))</f>
        <v>0</v>
      </c>
      <c r="BA244" s="212">
        <f ca="1">(BA$136*INDEX('Term Pricing'!$U$713:$U$892,MATCH('Project 3'!BA$8,'Term Pricing'!$C$713:$C$892,0))*$E244*$F244)+(BA$136*INDEX('Term Pricing'!$V$713:$V$892,MATCH('Project 3'!BA$8,'Term Pricing'!$C$713:$C$892,0))*$E244*(1-$F244))</f>
        <v>0</v>
      </c>
      <c r="BB244" s="212">
        <f ca="1">(BB$136*INDEX('Term Pricing'!$U$713:$U$892,MATCH('Project 3'!BB$8,'Term Pricing'!$C$713:$C$892,0))*$E244*$F244)+(BB$136*INDEX('Term Pricing'!$V$713:$V$892,MATCH('Project 3'!BB$8,'Term Pricing'!$C$713:$C$892,0))*$E244*(1-$F244))</f>
        <v>0</v>
      </c>
      <c r="BC244" s="212">
        <f ca="1">(BC$136*INDEX('Term Pricing'!$U$713:$U$892,MATCH('Project 3'!BC$8,'Term Pricing'!$C$713:$C$892,0))*$E244*$F244)+(BC$136*INDEX('Term Pricing'!$V$713:$V$892,MATCH('Project 3'!BC$8,'Term Pricing'!$C$713:$C$892,0))*$E244*(1-$F244))</f>
        <v>0</v>
      </c>
      <c r="BD244" s="212">
        <f ca="1">(BD$136*INDEX('Term Pricing'!$U$713:$U$892,MATCH('Project 3'!BD$8,'Term Pricing'!$C$713:$C$892,0))*$E244*$F244)+(BD$136*INDEX('Term Pricing'!$V$713:$V$892,MATCH('Project 3'!BD$8,'Term Pricing'!$C$713:$C$892,0))*$E244*(1-$F244))</f>
        <v>0</v>
      </c>
      <c r="BE244" s="212">
        <f ca="1">(BE$136*INDEX('Term Pricing'!$U$713:$U$892,MATCH('Project 3'!BE$8,'Term Pricing'!$C$713:$C$892,0))*$E244*$F244)+(BE$136*INDEX('Term Pricing'!$V$713:$V$892,MATCH('Project 3'!BE$8,'Term Pricing'!$C$713:$C$892,0))*$E244*(1-$F244))</f>
        <v>0</v>
      </c>
      <c r="BF244" s="212">
        <f ca="1">(BF$136*INDEX('Term Pricing'!$U$713:$U$892,MATCH('Project 3'!BF$8,'Term Pricing'!$C$713:$C$892,0))*$E244*$F244)+(BF$136*INDEX('Term Pricing'!$V$713:$V$892,MATCH('Project 3'!BF$8,'Term Pricing'!$C$713:$C$892,0))*$E244*(1-$F244))</f>
        <v>0</v>
      </c>
      <c r="BG244" s="212">
        <f ca="1">(BG$136*INDEX('Term Pricing'!$U$713:$U$892,MATCH('Project 3'!BG$8,'Term Pricing'!$C$713:$C$892,0))*$E244*$F244)+(BG$136*INDEX('Term Pricing'!$V$713:$V$892,MATCH('Project 3'!BG$8,'Term Pricing'!$C$713:$C$892,0))*$E244*(1-$F244))</f>
        <v>0</v>
      </c>
      <c r="BH244" s="212">
        <f ca="1">(BH$136*INDEX('Term Pricing'!$U$713:$U$892,MATCH('Project 3'!BH$8,'Term Pricing'!$C$713:$C$892,0))*$E244*$F244)+(BH$136*INDEX('Term Pricing'!$V$713:$V$892,MATCH('Project 3'!BH$8,'Term Pricing'!$C$713:$C$892,0))*$E244*(1-$F244))</f>
        <v>0</v>
      </c>
      <c r="BI244" s="212">
        <f ca="1">(BI$136*INDEX('Term Pricing'!$U$713:$U$892,MATCH('Project 3'!BI$8,'Term Pricing'!$C$713:$C$892,0))*$E244*$F244)+(BI$136*INDEX('Term Pricing'!$V$713:$V$892,MATCH('Project 3'!BI$8,'Term Pricing'!$C$713:$C$892,0))*$E244*(1-$F244))</f>
        <v>0</v>
      </c>
      <c r="BJ244" s="212">
        <f ca="1">(BJ$136*INDEX('Term Pricing'!$U$713:$U$892,MATCH('Project 3'!BJ$8,'Term Pricing'!$C$713:$C$892,0))*$E244*$F244)+(BJ$136*INDEX('Term Pricing'!$V$713:$V$892,MATCH('Project 3'!BJ$8,'Term Pricing'!$C$713:$C$892,0))*$E244*(1-$F244))</f>
        <v>0</v>
      </c>
      <c r="BK244" s="212">
        <f ca="1">(BK$136*INDEX('Term Pricing'!$U$713:$U$892,MATCH('Project 3'!BK$8,'Term Pricing'!$C$713:$C$892,0))*$E244*$F244)+(BK$136*INDEX('Term Pricing'!$V$713:$V$892,MATCH('Project 3'!BK$8,'Term Pricing'!$C$713:$C$892,0))*$E244*(1-$F244))</f>
        <v>0</v>
      </c>
      <c r="BL244" s="212">
        <f ca="1">(BL$136*INDEX('Term Pricing'!$U$713:$U$892,MATCH('Project 3'!BL$8,'Term Pricing'!$C$713:$C$892,0))*$E244*$F244)+(BL$136*INDEX('Term Pricing'!$V$713:$V$892,MATCH('Project 3'!BL$8,'Term Pricing'!$C$713:$C$892,0))*$E244*(1-$F244))</f>
        <v>0</v>
      </c>
      <c r="BM244" s="212">
        <f ca="1">(BM$136*INDEX('Term Pricing'!$U$713:$U$892,MATCH('Project 3'!BM$8,'Term Pricing'!$C$713:$C$892,0))*$E244*$F244)+(BM$136*INDEX('Term Pricing'!$V$713:$V$892,MATCH('Project 3'!BM$8,'Term Pricing'!$C$713:$C$892,0))*$E244*(1-$F244))</f>
        <v>0</v>
      </c>
      <c r="BN244" s="212">
        <f ca="1">(BN$136*INDEX('Term Pricing'!$U$713:$U$892,MATCH('Project 3'!BN$8,'Term Pricing'!$C$713:$C$892,0))*$E244*$F244)+(BN$136*INDEX('Term Pricing'!$V$713:$V$892,MATCH('Project 3'!BN$8,'Term Pricing'!$C$713:$C$892,0))*$E244*(1-$F244))</f>
        <v>0</v>
      </c>
      <c r="BO244" s="212">
        <f ca="1">(BO$136*INDEX('Term Pricing'!$U$713:$U$892,MATCH('Project 3'!BO$8,'Term Pricing'!$C$713:$C$892,0))*$E244*$F244)+(BO$136*INDEX('Term Pricing'!$V$713:$V$892,MATCH('Project 3'!BO$8,'Term Pricing'!$C$713:$C$892,0))*$E244*(1-$F244))</f>
        <v>0</v>
      </c>
      <c r="BP244" s="212">
        <f ca="1">(BP$136*INDEX('Term Pricing'!$U$713:$U$892,MATCH('Project 3'!BP$8,'Term Pricing'!$C$713:$C$892,0))*$E244*$F244)+(BP$136*INDEX('Term Pricing'!$V$713:$V$892,MATCH('Project 3'!BP$8,'Term Pricing'!$C$713:$C$892,0))*$E244*(1-$F244))</f>
        <v>0</v>
      </c>
      <c r="BQ244" s="212">
        <f ca="1">(BQ$136*INDEX('Term Pricing'!$U$713:$U$892,MATCH('Project 3'!BQ$8,'Term Pricing'!$C$713:$C$892,0))*$E244*$F244)+(BQ$136*INDEX('Term Pricing'!$V$713:$V$892,MATCH('Project 3'!BQ$8,'Term Pricing'!$C$713:$C$892,0))*$E244*(1-$F244))</f>
        <v>0</v>
      </c>
      <c r="BR244" s="212">
        <f ca="1">(BR$136*INDEX('Term Pricing'!$U$713:$U$892,MATCH('Project 3'!BR$8,'Term Pricing'!$C$713:$C$892,0))*$E244*$F244)+(BR$136*INDEX('Term Pricing'!$V$713:$V$892,MATCH('Project 3'!BR$8,'Term Pricing'!$C$713:$C$892,0))*$E244*(1-$F244))</f>
        <v>0</v>
      </c>
      <c r="BS244" s="212">
        <f ca="1">(BS$136*INDEX('Term Pricing'!$U$713:$U$892,MATCH('Project 3'!BS$8,'Term Pricing'!$C$713:$C$892,0))*$E244*$F244)+(BS$136*INDEX('Term Pricing'!$V$713:$V$892,MATCH('Project 3'!BS$8,'Term Pricing'!$C$713:$C$892,0))*$E244*(1-$F244))</f>
        <v>0</v>
      </c>
      <c r="BT244" s="212">
        <f ca="1">(BT$136*INDEX('Term Pricing'!$U$713:$U$892,MATCH('Project 3'!BT$8,'Term Pricing'!$C$713:$C$892,0))*$E244*$F244)+(BT$136*INDEX('Term Pricing'!$V$713:$V$892,MATCH('Project 3'!BT$8,'Term Pricing'!$C$713:$C$892,0))*$E244*(1-$F244))</f>
        <v>0</v>
      </c>
      <c r="BU244" s="212">
        <f ca="1">(BU$136*INDEX('Term Pricing'!$U$713:$U$892,MATCH('Project 3'!BU$8,'Term Pricing'!$C$713:$C$892,0))*$E244*$F244)+(BU$136*INDEX('Term Pricing'!$V$713:$V$892,MATCH('Project 3'!BU$8,'Term Pricing'!$C$713:$C$892,0))*$E244*(1-$F244))</f>
        <v>0</v>
      </c>
      <c r="BV244" s="212">
        <f ca="1">(BV$136*INDEX('Term Pricing'!$U$713:$U$892,MATCH('Project 3'!BV$8,'Term Pricing'!$C$713:$C$892,0))*$E244*$F244)+(BV$136*INDEX('Term Pricing'!$V$713:$V$892,MATCH('Project 3'!BV$8,'Term Pricing'!$C$713:$C$892,0))*$E244*(1-$F244))</f>
        <v>0</v>
      </c>
      <c r="BW244" s="212">
        <f ca="1">(BW$136*INDEX('Term Pricing'!$U$713:$U$892,MATCH('Project 3'!BW$8,'Term Pricing'!$C$713:$C$892,0))*$E244*$F244)+(BW$136*INDEX('Term Pricing'!$V$713:$V$892,MATCH('Project 3'!BW$8,'Term Pricing'!$C$713:$C$892,0))*$E244*(1-$F244))</f>
        <v>0</v>
      </c>
      <c r="BX244" s="212">
        <f ca="1">(BX$136*INDEX('Term Pricing'!$U$713:$U$892,MATCH('Project 3'!BX$8,'Term Pricing'!$C$713:$C$892,0))*$E244*$F244)+(BX$136*INDEX('Term Pricing'!$V$713:$V$892,MATCH('Project 3'!BX$8,'Term Pricing'!$C$713:$C$892,0))*$E244*(1-$F244))</f>
        <v>0</v>
      </c>
      <c r="BY244" s="212">
        <f ca="1">(BY$136*INDEX('Term Pricing'!$U$713:$U$892,MATCH('Project 3'!BY$8,'Term Pricing'!$C$713:$C$892,0))*$E244*$F244)+(BY$136*INDEX('Term Pricing'!$V$713:$V$892,MATCH('Project 3'!BY$8,'Term Pricing'!$C$713:$C$892,0))*$E244*(1-$F244))</f>
        <v>0</v>
      </c>
      <c r="BZ244" s="212">
        <f ca="1">(BZ$136*INDEX('Term Pricing'!$U$713:$U$892,MATCH('Project 3'!BZ$8,'Term Pricing'!$C$713:$C$892,0))*$E244*$F244)+(BZ$136*INDEX('Term Pricing'!$V$713:$V$892,MATCH('Project 3'!BZ$8,'Term Pricing'!$C$713:$C$892,0))*$E244*(1-$F244))</f>
        <v>0</v>
      </c>
      <c r="CA244" s="212">
        <f ca="1">(CA$136*INDEX('Term Pricing'!$U$713:$U$892,MATCH('Project 3'!CA$8,'Term Pricing'!$C$713:$C$892,0))*$E244*$F244)+(CA$136*INDEX('Term Pricing'!$V$713:$V$892,MATCH('Project 3'!CA$8,'Term Pricing'!$C$713:$C$892,0))*$E244*(1-$F244))</f>
        <v>0</v>
      </c>
      <c r="CB244" s="212">
        <f ca="1">(CB$136*INDEX('Term Pricing'!$U$713:$U$892,MATCH('Project 3'!CB$8,'Term Pricing'!$C$713:$C$892,0))*$E244*$F244)+(CB$136*INDEX('Term Pricing'!$V$713:$V$892,MATCH('Project 3'!CB$8,'Term Pricing'!$C$713:$C$892,0))*$E244*(1-$F244))</f>
        <v>0</v>
      </c>
      <c r="CC244" s="212">
        <f ca="1">(CC$136*INDEX('Term Pricing'!$U$713:$U$892,MATCH('Project 3'!CC$8,'Term Pricing'!$C$713:$C$892,0))*$E244*$F244)+(CC$136*INDEX('Term Pricing'!$V$713:$V$892,MATCH('Project 3'!CC$8,'Term Pricing'!$C$713:$C$892,0))*$E244*(1-$F244))</f>
        <v>0</v>
      </c>
      <c r="CD244" s="212">
        <f ca="1">(CD$136*INDEX('Term Pricing'!$U$713:$U$892,MATCH('Project 3'!CD$8,'Term Pricing'!$C$713:$C$892,0))*$E244*$F244)+(CD$136*INDEX('Term Pricing'!$V$713:$V$892,MATCH('Project 3'!CD$8,'Term Pricing'!$C$713:$C$892,0))*$E244*(1-$F244))</f>
        <v>0</v>
      </c>
      <c r="CE244" s="212">
        <f ca="1">(CE$136*INDEX('Term Pricing'!$U$713:$U$892,MATCH('Project 3'!CE$8,'Term Pricing'!$C$713:$C$892,0))*$E244*$F244)+(CE$136*INDEX('Term Pricing'!$V$713:$V$892,MATCH('Project 3'!CE$8,'Term Pricing'!$C$713:$C$892,0))*$E244*(1-$F244))</f>
        <v>0</v>
      </c>
      <c r="CF244" s="212">
        <f ca="1">(CF$136*INDEX('Term Pricing'!$U$713:$U$892,MATCH('Project 3'!CF$8,'Term Pricing'!$C$713:$C$892,0))*$E244*$F244)+(CF$136*INDEX('Term Pricing'!$V$713:$V$892,MATCH('Project 3'!CF$8,'Term Pricing'!$C$713:$C$892,0))*$E244*(1-$F244))</f>
        <v>0</v>
      </c>
      <c r="CG244" s="212">
        <f ca="1">(CG$136*INDEX('Term Pricing'!$U$713:$U$892,MATCH('Project 3'!CG$8,'Term Pricing'!$C$713:$C$892,0))*$E244*$F244)+(CG$136*INDEX('Term Pricing'!$V$713:$V$892,MATCH('Project 3'!CG$8,'Term Pricing'!$C$713:$C$892,0))*$E244*(1-$F244))</f>
        <v>0</v>
      </c>
      <c r="CH244" s="212">
        <f ca="1">(CH$136*INDEX('Term Pricing'!$U$713:$U$892,MATCH('Project 3'!CH$8,'Term Pricing'!$C$713:$C$892,0))*$E244*$F244)+(CH$136*INDEX('Term Pricing'!$V$713:$V$892,MATCH('Project 3'!CH$8,'Term Pricing'!$C$713:$C$892,0))*$E244*(1-$F244))</f>
        <v>0</v>
      </c>
      <c r="CI244" s="212">
        <f ca="1">(CI$136*INDEX('Term Pricing'!$U$713:$U$892,MATCH('Project 3'!CI$8,'Term Pricing'!$C$713:$C$892,0))*$E244*$F244)+(CI$136*INDEX('Term Pricing'!$V$713:$V$892,MATCH('Project 3'!CI$8,'Term Pricing'!$C$713:$C$892,0))*$E244*(1-$F244))</f>
        <v>0</v>
      </c>
      <c r="CJ244" s="212">
        <f ca="1">(CJ$136*INDEX('Term Pricing'!$U$713:$U$892,MATCH('Project 3'!CJ$8,'Term Pricing'!$C$713:$C$892,0))*$E244*$F244)+(CJ$136*INDEX('Term Pricing'!$V$713:$V$892,MATCH('Project 3'!CJ$8,'Term Pricing'!$C$713:$C$892,0))*$E244*(1-$F244))</f>
        <v>0</v>
      </c>
      <c r="CK244" s="212">
        <f ca="1">(CK$136*INDEX('Term Pricing'!$U$713:$U$892,MATCH('Project 3'!CK$8,'Term Pricing'!$C$713:$C$892,0))*$E244*$F244)+(CK$136*INDEX('Term Pricing'!$V$713:$V$892,MATCH('Project 3'!CK$8,'Term Pricing'!$C$713:$C$892,0))*$E244*(1-$F244))</f>
        <v>0</v>
      </c>
      <c r="CL244" s="212">
        <f ca="1">(CL$136*INDEX('Term Pricing'!$U$713:$U$892,MATCH('Project 3'!CL$8,'Term Pricing'!$C$713:$C$892,0))*$E244*$F244)+(CL$136*INDEX('Term Pricing'!$V$713:$V$892,MATCH('Project 3'!CL$8,'Term Pricing'!$C$713:$C$892,0))*$E244*(1-$F244))</f>
        <v>0</v>
      </c>
      <c r="CM244" s="212">
        <f ca="1">(CM$136*INDEX('Term Pricing'!$U$713:$U$892,MATCH('Project 3'!CM$8,'Term Pricing'!$C$713:$C$892,0))*$E244*$F244)+(CM$136*INDEX('Term Pricing'!$V$713:$V$892,MATCH('Project 3'!CM$8,'Term Pricing'!$C$713:$C$892,0))*$E244*(1-$F244))</f>
        <v>0</v>
      </c>
      <c r="CN244" s="212">
        <f ca="1">(CN$136*INDEX('Term Pricing'!$U$713:$U$892,MATCH('Project 3'!CN$8,'Term Pricing'!$C$713:$C$892,0))*$E244*$F244)+(CN$136*INDEX('Term Pricing'!$V$713:$V$892,MATCH('Project 3'!CN$8,'Term Pricing'!$C$713:$C$892,0))*$E244*(1-$F244))</f>
        <v>0</v>
      </c>
      <c r="CO244" s="212">
        <f ca="1">(CO$136*INDEX('Term Pricing'!$U$713:$U$892,MATCH('Project 3'!CO$8,'Term Pricing'!$C$713:$C$892,0))*$E244*$F244)+(CO$136*INDEX('Term Pricing'!$V$713:$V$892,MATCH('Project 3'!CO$8,'Term Pricing'!$C$713:$C$892,0))*$E244*(1-$F244))</f>
        <v>0</v>
      </c>
      <c r="CP244" s="212">
        <f ca="1">(CP$136*INDEX('Term Pricing'!$U$713:$U$892,MATCH('Project 3'!CP$8,'Term Pricing'!$C$713:$C$892,0))*$E244*$F244)+(CP$136*INDEX('Term Pricing'!$V$713:$V$892,MATCH('Project 3'!CP$8,'Term Pricing'!$C$713:$C$892,0))*$E244*(1-$F244))</f>
        <v>0</v>
      </c>
      <c r="CQ244" s="212">
        <f ca="1">(CQ$136*INDEX('Term Pricing'!$U$713:$U$892,MATCH('Project 3'!CQ$8,'Term Pricing'!$C$713:$C$892,0))*$E244*$F244)+(CQ$136*INDEX('Term Pricing'!$V$713:$V$892,MATCH('Project 3'!CQ$8,'Term Pricing'!$C$713:$C$892,0))*$E244*(1-$F244))</f>
        <v>0</v>
      </c>
      <c r="CR244" s="212">
        <f ca="1">(CR$136*INDEX('Term Pricing'!$U$713:$U$892,MATCH('Project 3'!CR$8,'Term Pricing'!$C$713:$C$892,0))*$E244*$F244)+(CR$136*INDEX('Term Pricing'!$V$713:$V$892,MATCH('Project 3'!CR$8,'Term Pricing'!$C$713:$C$892,0))*$E244*(1-$F244))</f>
        <v>0</v>
      </c>
      <c r="CS244" s="212">
        <f ca="1">(CS$136*INDEX('Term Pricing'!$U$713:$U$892,MATCH('Project 3'!CS$8,'Term Pricing'!$C$713:$C$892,0))*$E244*$F244)+(CS$136*INDEX('Term Pricing'!$V$713:$V$892,MATCH('Project 3'!CS$8,'Term Pricing'!$C$713:$C$892,0))*$E244*(1-$F244))</f>
        <v>0</v>
      </c>
      <c r="CT244" s="212">
        <f ca="1">(CT$136*INDEX('Term Pricing'!$U$713:$U$892,MATCH('Project 3'!CT$8,'Term Pricing'!$C$713:$C$892,0))*$E244*$F244)+(CT$136*INDEX('Term Pricing'!$V$713:$V$892,MATCH('Project 3'!CT$8,'Term Pricing'!$C$713:$C$892,0))*$E244*(1-$F244))</f>
        <v>0</v>
      </c>
      <c r="CU244" s="212">
        <f ca="1">(CU$136*INDEX('Term Pricing'!$U$713:$U$892,MATCH('Project 3'!CU$8,'Term Pricing'!$C$713:$C$892,0))*$E244*$F244)+(CU$136*INDEX('Term Pricing'!$V$713:$V$892,MATCH('Project 3'!CU$8,'Term Pricing'!$C$713:$C$892,0))*$E244*(1-$F244))</f>
        <v>0</v>
      </c>
      <c r="CV244" s="212">
        <f ca="1">(CV$136*INDEX('Term Pricing'!$U$713:$U$892,MATCH('Project 3'!CV$8,'Term Pricing'!$C$713:$C$892,0))*$E244*$F244)+(CV$136*INDEX('Term Pricing'!$V$713:$V$892,MATCH('Project 3'!CV$8,'Term Pricing'!$C$713:$C$892,0))*$E244*(1-$F244))</f>
        <v>0</v>
      </c>
      <c r="CW244" s="212">
        <f ca="1">(CW$136*INDEX('Term Pricing'!$U$713:$U$892,MATCH('Project 3'!CW$8,'Term Pricing'!$C$713:$C$892,0))*$E244*$F244)+(CW$136*INDEX('Term Pricing'!$V$713:$V$892,MATCH('Project 3'!CW$8,'Term Pricing'!$C$713:$C$892,0))*$E244*(1-$F244))</f>
        <v>0</v>
      </c>
      <c r="CX244" s="212">
        <f ca="1">(CX$136*INDEX('Term Pricing'!$U$713:$U$892,MATCH('Project 3'!CX$8,'Term Pricing'!$C$713:$C$892,0))*$E244*$F244)+(CX$136*INDEX('Term Pricing'!$V$713:$V$892,MATCH('Project 3'!CX$8,'Term Pricing'!$C$713:$C$892,0))*$E244*(1-$F244))</f>
        <v>0</v>
      </c>
      <c r="CY244" s="212">
        <f ca="1">(CY$136*INDEX('Term Pricing'!$U$713:$U$892,MATCH('Project 3'!CY$8,'Term Pricing'!$C$713:$C$892,0))*$E244*$F244)+(CY$136*INDEX('Term Pricing'!$V$713:$V$892,MATCH('Project 3'!CY$8,'Term Pricing'!$C$713:$C$892,0))*$E244*(1-$F244))</f>
        <v>0</v>
      </c>
      <c r="CZ244" s="212">
        <f ca="1">(CZ$136*INDEX('Term Pricing'!$U$713:$U$892,MATCH('Project 3'!CZ$8,'Term Pricing'!$C$713:$C$892,0))*$E244*$F244)+(CZ$136*INDEX('Term Pricing'!$V$713:$V$892,MATCH('Project 3'!CZ$8,'Term Pricing'!$C$713:$C$892,0))*$E244*(1-$F244))</f>
        <v>0</v>
      </c>
      <c r="DA244" s="212">
        <f ca="1">(DA$136*INDEX('Term Pricing'!$U$713:$U$892,MATCH('Project 3'!DA$8,'Term Pricing'!$C$713:$C$892,0))*$E244*$F244)+(DA$136*INDEX('Term Pricing'!$V$713:$V$892,MATCH('Project 3'!DA$8,'Term Pricing'!$C$713:$C$892,0))*$E244*(1-$F244))</f>
        <v>0</v>
      </c>
      <c r="DB244" s="212">
        <f ca="1">(DB$136*INDEX('Term Pricing'!$U$713:$U$892,MATCH('Project 3'!DB$8,'Term Pricing'!$C$713:$C$892,0))*$E244*$F244)+(DB$136*INDEX('Term Pricing'!$V$713:$V$892,MATCH('Project 3'!DB$8,'Term Pricing'!$C$713:$C$892,0))*$E244*(1-$F244))</f>
        <v>0</v>
      </c>
    </row>
    <row r="245" spans="1:106" hidden="1" outlineLevel="1">
      <c r="A245" s="151"/>
      <c r="C245" s="34" t="s">
        <v>84</v>
      </c>
      <c r="E245" s="70">
        <f>Inputs!H169</f>
        <v>0</v>
      </c>
      <c r="F245" s="70">
        <f>Inputs!K169</f>
        <v>0</v>
      </c>
      <c r="G245" s="54" t="s">
        <v>83</v>
      </c>
      <c r="H245" s="279">
        <f ca="1">IFERROR(SUM($J245:$DB245)/(SUM($J$136:$DB$136)*E245),0)</f>
        <v>0</v>
      </c>
      <c r="I245" s="29"/>
      <c r="J245" s="212">
        <f ca="1">(J$136*INDEX('Term Pricing'!$U$898:$U$1077,MATCH('Project 3'!J$8,'Term Pricing'!$C$898:$C$1077,0))*$E245*$F245)+(J$136*INDEX('Term Pricing'!$V$898:$V$1077,MATCH('Project 3'!J$8,'Term Pricing'!$C$898:$C$1077,0))*$E245*(1-$F245))</f>
        <v>0</v>
      </c>
      <c r="K245" s="212">
        <f ca="1">(K$136*INDEX('Term Pricing'!$U$898:$U$1077,MATCH('Project 3'!K$8,'Term Pricing'!$C$898:$C$1077,0))*$E245*$F245)+(K$136*INDEX('Term Pricing'!$V$898:$V$1077,MATCH('Project 3'!K$8,'Term Pricing'!$C$898:$C$1077,0))*$E245*(1-$F245))</f>
        <v>0</v>
      </c>
      <c r="L245" s="212">
        <f ca="1">(L$136*INDEX('Term Pricing'!$U$898:$U$1077,MATCH('Project 3'!L$8,'Term Pricing'!$C$898:$C$1077,0))*$E245*$F245)+(L$136*INDEX('Term Pricing'!$V$898:$V$1077,MATCH('Project 3'!L$8,'Term Pricing'!$C$898:$C$1077,0))*$E245*(1-$F245))</f>
        <v>0</v>
      </c>
      <c r="M245" s="212">
        <f ca="1">(M$136*INDEX('Term Pricing'!$U$898:$U$1077,MATCH('Project 3'!M$8,'Term Pricing'!$C$898:$C$1077,0))*$E245*$F245)+(M$136*INDEX('Term Pricing'!$V$898:$V$1077,MATCH('Project 3'!M$8,'Term Pricing'!$C$898:$C$1077,0))*$E245*(1-$F245))</f>
        <v>0</v>
      </c>
      <c r="N245" s="212">
        <f ca="1">(N$136*INDEX('Term Pricing'!$U$898:$U$1077,MATCH('Project 3'!N$8,'Term Pricing'!$C$898:$C$1077,0))*$E245*$F245)+(N$136*INDEX('Term Pricing'!$V$898:$V$1077,MATCH('Project 3'!N$8,'Term Pricing'!$C$898:$C$1077,0))*$E245*(1-$F245))</f>
        <v>0</v>
      </c>
      <c r="O245" s="212">
        <f ca="1">(O$136*INDEX('Term Pricing'!$U$898:$U$1077,MATCH('Project 3'!O$8,'Term Pricing'!$C$898:$C$1077,0))*$E245*$F245)+(O$136*INDEX('Term Pricing'!$V$898:$V$1077,MATCH('Project 3'!O$8,'Term Pricing'!$C$898:$C$1077,0))*$E245*(1-$F245))</f>
        <v>0</v>
      </c>
      <c r="P245" s="212">
        <f ca="1">(P$136*INDEX('Term Pricing'!$U$898:$U$1077,MATCH('Project 3'!P$8,'Term Pricing'!$C$898:$C$1077,0))*$E245*$F245)+(P$136*INDEX('Term Pricing'!$V$898:$V$1077,MATCH('Project 3'!P$8,'Term Pricing'!$C$898:$C$1077,0))*$E245*(1-$F245))</f>
        <v>0</v>
      </c>
      <c r="Q245" s="212">
        <f ca="1">(Q$136*INDEX('Term Pricing'!$U$898:$U$1077,MATCH('Project 3'!Q$8,'Term Pricing'!$C$898:$C$1077,0))*$E245*$F245)+(Q$136*INDEX('Term Pricing'!$V$898:$V$1077,MATCH('Project 3'!Q$8,'Term Pricing'!$C$898:$C$1077,0))*$E245*(1-$F245))</f>
        <v>0</v>
      </c>
      <c r="R245" s="212">
        <f ca="1">(R$136*INDEX('Term Pricing'!$U$898:$U$1077,MATCH('Project 3'!R$8,'Term Pricing'!$C$898:$C$1077,0))*$E245*$F245)+(R$136*INDEX('Term Pricing'!$V$898:$V$1077,MATCH('Project 3'!R$8,'Term Pricing'!$C$898:$C$1077,0))*$E245*(1-$F245))</f>
        <v>0</v>
      </c>
      <c r="S245" s="212">
        <f ca="1">(S$136*INDEX('Term Pricing'!$U$898:$U$1077,MATCH('Project 3'!S$8,'Term Pricing'!$C$898:$C$1077,0))*$E245*$F245)+(S$136*INDEX('Term Pricing'!$V$898:$V$1077,MATCH('Project 3'!S$8,'Term Pricing'!$C$898:$C$1077,0))*$E245*(1-$F245))</f>
        <v>0</v>
      </c>
      <c r="T245" s="212">
        <f ca="1">(T$136*INDEX('Term Pricing'!$U$898:$U$1077,MATCH('Project 3'!T$8,'Term Pricing'!$C$898:$C$1077,0))*$E245*$F245)+(T$136*INDEX('Term Pricing'!$V$898:$V$1077,MATCH('Project 3'!T$8,'Term Pricing'!$C$898:$C$1077,0))*$E245*(1-$F245))</f>
        <v>0</v>
      </c>
      <c r="U245" s="212">
        <f ca="1">(U$136*INDEX('Term Pricing'!$U$898:$U$1077,MATCH('Project 3'!U$8,'Term Pricing'!$C$898:$C$1077,0))*$E245*$F245)+(U$136*INDEX('Term Pricing'!$V$898:$V$1077,MATCH('Project 3'!U$8,'Term Pricing'!$C$898:$C$1077,0))*$E245*(1-$F245))</f>
        <v>0</v>
      </c>
      <c r="V245" s="212">
        <f ca="1">(V$136*INDEX('Term Pricing'!$U$898:$U$1077,MATCH('Project 3'!V$8,'Term Pricing'!$C$898:$C$1077,0))*$E245*$F245)+(V$136*INDEX('Term Pricing'!$V$898:$V$1077,MATCH('Project 3'!V$8,'Term Pricing'!$C$898:$C$1077,0))*$E245*(1-$F245))</f>
        <v>0</v>
      </c>
      <c r="W245" s="212">
        <f ca="1">(W$136*INDEX('Term Pricing'!$U$898:$U$1077,MATCH('Project 3'!W$8,'Term Pricing'!$C$898:$C$1077,0))*$E245*$F245)+(W$136*INDEX('Term Pricing'!$V$898:$V$1077,MATCH('Project 3'!W$8,'Term Pricing'!$C$898:$C$1077,0))*$E245*(1-$F245))</f>
        <v>0</v>
      </c>
      <c r="X245" s="212">
        <f ca="1">(X$136*INDEX('Term Pricing'!$U$898:$U$1077,MATCH('Project 3'!X$8,'Term Pricing'!$C$898:$C$1077,0))*$E245*$F245)+(X$136*INDEX('Term Pricing'!$V$898:$V$1077,MATCH('Project 3'!X$8,'Term Pricing'!$C$898:$C$1077,0))*$E245*(1-$F245))</f>
        <v>0</v>
      </c>
      <c r="Y245" s="212">
        <f ca="1">(Y$136*INDEX('Term Pricing'!$U$898:$U$1077,MATCH('Project 3'!Y$8,'Term Pricing'!$C$898:$C$1077,0))*$E245*$F245)+(Y$136*INDEX('Term Pricing'!$V$898:$V$1077,MATCH('Project 3'!Y$8,'Term Pricing'!$C$898:$C$1077,0))*$E245*(1-$F245))</f>
        <v>0</v>
      </c>
      <c r="Z245" s="212">
        <f ca="1">(Z$136*INDEX('Term Pricing'!$U$898:$U$1077,MATCH('Project 3'!Z$8,'Term Pricing'!$C$898:$C$1077,0))*$E245*$F245)+(Z$136*INDEX('Term Pricing'!$V$898:$V$1077,MATCH('Project 3'!Z$8,'Term Pricing'!$C$898:$C$1077,0))*$E245*(1-$F245))</f>
        <v>0</v>
      </c>
      <c r="AA245" s="212">
        <f ca="1">(AA$136*INDEX('Term Pricing'!$U$898:$U$1077,MATCH('Project 3'!AA$8,'Term Pricing'!$C$898:$C$1077,0))*$E245*$F245)+(AA$136*INDEX('Term Pricing'!$V$898:$V$1077,MATCH('Project 3'!AA$8,'Term Pricing'!$C$898:$C$1077,0))*$E245*(1-$F245))</f>
        <v>0</v>
      </c>
      <c r="AB245" s="212">
        <f ca="1">(AB$136*INDEX('Term Pricing'!$U$898:$U$1077,MATCH('Project 3'!AB$8,'Term Pricing'!$C$898:$C$1077,0))*$E245*$F245)+(AB$136*INDEX('Term Pricing'!$V$898:$V$1077,MATCH('Project 3'!AB$8,'Term Pricing'!$C$898:$C$1077,0))*$E245*(1-$F245))</f>
        <v>0</v>
      </c>
      <c r="AC245" s="212">
        <f ca="1">(AC$136*INDEX('Term Pricing'!$U$898:$U$1077,MATCH('Project 3'!AC$8,'Term Pricing'!$C$898:$C$1077,0))*$E245*$F245)+(AC$136*INDEX('Term Pricing'!$V$898:$V$1077,MATCH('Project 3'!AC$8,'Term Pricing'!$C$898:$C$1077,0))*$E245*(1-$F245))</f>
        <v>0</v>
      </c>
      <c r="AD245" s="212">
        <f ca="1">(AD$136*INDEX('Term Pricing'!$U$898:$U$1077,MATCH('Project 3'!AD$8,'Term Pricing'!$C$898:$C$1077,0))*$E245*$F245)+(AD$136*INDEX('Term Pricing'!$V$898:$V$1077,MATCH('Project 3'!AD$8,'Term Pricing'!$C$898:$C$1077,0))*$E245*(1-$F245))</f>
        <v>0</v>
      </c>
      <c r="AE245" s="212">
        <f ca="1">(AE$136*INDEX('Term Pricing'!$U$898:$U$1077,MATCH('Project 3'!AE$8,'Term Pricing'!$C$898:$C$1077,0))*$E245*$F245)+(AE$136*INDEX('Term Pricing'!$V$898:$V$1077,MATCH('Project 3'!AE$8,'Term Pricing'!$C$898:$C$1077,0))*$E245*(1-$F245))</f>
        <v>0</v>
      </c>
      <c r="AF245" s="212">
        <f ca="1">(AF$136*INDEX('Term Pricing'!$U$898:$U$1077,MATCH('Project 3'!AF$8,'Term Pricing'!$C$898:$C$1077,0))*$E245*$F245)+(AF$136*INDEX('Term Pricing'!$V$898:$V$1077,MATCH('Project 3'!AF$8,'Term Pricing'!$C$898:$C$1077,0))*$E245*(1-$F245))</f>
        <v>0</v>
      </c>
      <c r="AG245" s="212">
        <f ca="1">(AG$136*INDEX('Term Pricing'!$U$898:$U$1077,MATCH('Project 3'!AG$8,'Term Pricing'!$C$898:$C$1077,0))*$E245*$F245)+(AG$136*INDEX('Term Pricing'!$V$898:$V$1077,MATCH('Project 3'!AG$8,'Term Pricing'!$C$898:$C$1077,0))*$E245*(1-$F245))</f>
        <v>0</v>
      </c>
      <c r="AH245" s="212">
        <f ca="1">(AH$136*INDEX('Term Pricing'!$U$898:$U$1077,MATCH('Project 3'!AH$8,'Term Pricing'!$C$898:$C$1077,0))*$E245*$F245)+(AH$136*INDEX('Term Pricing'!$V$898:$V$1077,MATCH('Project 3'!AH$8,'Term Pricing'!$C$898:$C$1077,0))*$E245*(1-$F245))</f>
        <v>0</v>
      </c>
      <c r="AI245" s="212">
        <f ca="1">(AI$136*INDEX('Term Pricing'!$U$898:$U$1077,MATCH('Project 3'!AI$8,'Term Pricing'!$C$898:$C$1077,0))*$E245*$F245)+(AI$136*INDEX('Term Pricing'!$V$898:$V$1077,MATCH('Project 3'!AI$8,'Term Pricing'!$C$898:$C$1077,0))*$E245*(1-$F245))</f>
        <v>0</v>
      </c>
      <c r="AJ245" s="212">
        <f ca="1">(AJ$136*INDEX('Term Pricing'!$U$898:$U$1077,MATCH('Project 3'!AJ$8,'Term Pricing'!$C$898:$C$1077,0))*$E245*$F245)+(AJ$136*INDEX('Term Pricing'!$V$898:$V$1077,MATCH('Project 3'!AJ$8,'Term Pricing'!$C$898:$C$1077,0))*$E245*(1-$F245))</f>
        <v>0</v>
      </c>
      <c r="AK245" s="212">
        <f ca="1">(AK$136*INDEX('Term Pricing'!$U$898:$U$1077,MATCH('Project 3'!AK$8,'Term Pricing'!$C$898:$C$1077,0))*$E245*$F245)+(AK$136*INDEX('Term Pricing'!$V$898:$V$1077,MATCH('Project 3'!AK$8,'Term Pricing'!$C$898:$C$1077,0))*$E245*(1-$F245))</f>
        <v>0</v>
      </c>
      <c r="AL245" s="212">
        <f ca="1">(AL$136*INDEX('Term Pricing'!$U$898:$U$1077,MATCH('Project 3'!AL$8,'Term Pricing'!$C$898:$C$1077,0))*$E245*$F245)+(AL$136*INDEX('Term Pricing'!$V$898:$V$1077,MATCH('Project 3'!AL$8,'Term Pricing'!$C$898:$C$1077,0))*$E245*(1-$F245))</f>
        <v>0</v>
      </c>
      <c r="AM245" s="212">
        <f ca="1">(AM$136*INDEX('Term Pricing'!$U$898:$U$1077,MATCH('Project 3'!AM$8,'Term Pricing'!$C$898:$C$1077,0))*$E245*$F245)+(AM$136*INDEX('Term Pricing'!$V$898:$V$1077,MATCH('Project 3'!AM$8,'Term Pricing'!$C$898:$C$1077,0))*$E245*(1-$F245))</f>
        <v>0</v>
      </c>
      <c r="AN245" s="212">
        <f ca="1">(AN$136*INDEX('Term Pricing'!$U$898:$U$1077,MATCH('Project 3'!AN$8,'Term Pricing'!$C$898:$C$1077,0))*$E245*$F245)+(AN$136*INDEX('Term Pricing'!$V$898:$V$1077,MATCH('Project 3'!AN$8,'Term Pricing'!$C$898:$C$1077,0))*$E245*(1-$F245))</f>
        <v>0</v>
      </c>
      <c r="AO245" s="212">
        <f ca="1">(AO$136*INDEX('Term Pricing'!$U$898:$U$1077,MATCH('Project 3'!AO$8,'Term Pricing'!$C$898:$C$1077,0))*$E245*$F245)+(AO$136*INDEX('Term Pricing'!$V$898:$V$1077,MATCH('Project 3'!AO$8,'Term Pricing'!$C$898:$C$1077,0))*$E245*(1-$F245))</f>
        <v>0</v>
      </c>
      <c r="AP245" s="212">
        <f ca="1">(AP$136*INDEX('Term Pricing'!$U$898:$U$1077,MATCH('Project 3'!AP$8,'Term Pricing'!$C$898:$C$1077,0))*$E245*$F245)+(AP$136*INDEX('Term Pricing'!$V$898:$V$1077,MATCH('Project 3'!AP$8,'Term Pricing'!$C$898:$C$1077,0))*$E245*(1-$F245))</f>
        <v>0</v>
      </c>
      <c r="AQ245" s="212">
        <f ca="1">(AQ$136*INDEX('Term Pricing'!$U$898:$U$1077,MATCH('Project 3'!AQ$8,'Term Pricing'!$C$898:$C$1077,0))*$E245*$F245)+(AQ$136*INDEX('Term Pricing'!$V$898:$V$1077,MATCH('Project 3'!AQ$8,'Term Pricing'!$C$898:$C$1077,0))*$E245*(1-$F245))</f>
        <v>0</v>
      </c>
      <c r="AR245" s="212">
        <f ca="1">(AR$136*INDEX('Term Pricing'!$U$898:$U$1077,MATCH('Project 3'!AR$8,'Term Pricing'!$C$898:$C$1077,0))*$E245*$F245)+(AR$136*INDEX('Term Pricing'!$V$898:$V$1077,MATCH('Project 3'!AR$8,'Term Pricing'!$C$898:$C$1077,0))*$E245*(1-$F245))</f>
        <v>0</v>
      </c>
      <c r="AS245" s="212">
        <f ca="1">(AS$136*INDEX('Term Pricing'!$U$898:$U$1077,MATCH('Project 3'!AS$8,'Term Pricing'!$C$898:$C$1077,0))*$E245*$F245)+(AS$136*INDEX('Term Pricing'!$V$898:$V$1077,MATCH('Project 3'!AS$8,'Term Pricing'!$C$898:$C$1077,0))*$E245*(1-$F245))</f>
        <v>0</v>
      </c>
      <c r="AT245" s="212">
        <f ca="1">(AT$136*INDEX('Term Pricing'!$U$898:$U$1077,MATCH('Project 3'!AT$8,'Term Pricing'!$C$898:$C$1077,0))*$E245*$F245)+(AT$136*INDEX('Term Pricing'!$V$898:$V$1077,MATCH('Project 3'!AT$8,'Term Pricing'!$C$898:$C$1077,0))*$E245*(1-$F245))</f>
        <v>0</v>
      </c>
      <c r="AU245" s="212">
        <f ca="1">(AU$136*INDEX('Term Pricing'!$U$898:$U$1077,MATCH('Project 3'!AU$8,'Term Pricing'!$C$898:$C$1077,0))*$E245*$F245)+(AU$136*INDEX('Term Pricing'!$V$898:$V$1077,MATCH('Project 3'!AU$8,'Term Pricing'!$C$898:$C$1077,0))*$E245*(1-$F245))</f>
        <v>0</v>
      </c>
      <c r="AV245" s="212">
        <f ca="1">(AV$136*INDEX('Term Pricing'!$U$898:$U$1077,MATCH('Project 3'!AV$8,'Term Pricing'!$C$898:$C$1077,0))*$E245*$F245)+(AV$136*INDEX('Term Pricing'!$V$898:$V$1077,MATCH('Project 3'!AV$8,'Term Pricing'!$C$898:$C$1077,0))*$E245*(1-$F245))</f>
        <v>0</v>
      </c>
      <c r="AW245" s="212">
        <f ca="1">(AW$136*INDEX('Term Pricing'!$U$898:$U$1077,MATCH('Project 3'!AW$8,'Term Pricing'!$C$898:$C$1077,0))*$E245*$F245)+(AW$136*INDEX('Term Pricing'!$V$898:$V$1077,MATCH('Project 3'!AW$8,'Term Pricing'!$C$898:$C$1077,0))*$E245*(1-$F245))</f>
        <v>0</v>
      </c>
      <c r="AX245" s="212">
        <f ca="1">(AX$136*INDEX('Term Pricing'!$U$898:$U$1077,MATCH('Project 3'!AX$8,'Term Pricing'!$C$898:$C$1077,0))*$E245*$F245)+(AX$136*INDEX('Term Pricing'!$V$898:$V$1077,MATCH('Project 3'!AX$8,'Term Pricing'!$C$898:$C$1077,0))*$E245*(1-$F245))</f>
        <v>0</v>
      </c>
      <c r="AY245" s="212">
        <f ca="1">(AY$136*INDEX('Term Pricing'!$U$898:$U$1077,MATCH('Project 3'!AY$8,'Term Pricing'!$C$898:$C$1077,0))*$E245*$F245)+(AY$136*INDEX('Term Pricing'!$V$898:$V$1077,MATCH('Project 3'!AY$8,'Term Pricing'!$C$898:$C$1077,0))*$E245*(1-$F245))</f>
        <v>0</v>
      </c>
      <c r="AZ245" s="212">
        <f ca="1">(AZ$136*INDEX('Term Pricing'!$U$898:$U$1077,MATCH('Project 3'!AZ$8,'Term Pricing'!$C$898:$C$1077,0))*$E245*$F245)+(AZ$136*INDEX('Term Pricing'!$V$898:$V$1077,MATCH('Project 3'!AZ$8,'Term Pricing'!$C$898:$C$1077,0))*$E245*(1-$F245))</f>
        <v>0</v>
      </c>
      <c r="BA245" s="212">
        <f ca="1">(BA$136*INDEX('Term Pricing'!$U$898:$U$1077,MATCH('Project 3'!BA$8,'Term Pricing'!$C$898:$C$1077,0))*$E245*$F245)+(BA$136*INDEX('Term Pricing'!$V$898:$V$1077,MATCH('Project 3'!BA$8,'Term Pricing'!$C$898:$C$1077,0))*$E245*(1-$F245))</f>
        <v>0</v>
      </c>
      <c r="BB245" s="212">
        <f ca="1">(BB$136*INDEX('Term Pricing'!$U$898:$U$1077,MATCH('Project 3'!BB$8,'Term Pricing'!$C$898:$C$1077,0))*$E245*$F245)+(BB$136*INDEX('Term Pricing'!$V$898:$V$1077,MATCH('Project 3'!BB$8,'Term Pricing'!$C$898:$C$1077,0))*$E245*(1-$F245))</f>
        <v>0</v>
      </c>
      <c r="BC245" s="212">
        <f ca="1">(BC$136*INDEX('Term Pricing'!$U$898:$U$1077,MATCH('Project 3'!BC$8,'Term Pricing'!$C$898:$C$1077,0))*$E245*$F245)+(BC$136*INDEX('Term Pricing'!$V$898:$V$1077,MATCH('Project 3'!BC$8,'Term Pricing'!$C$898:$C$1077,0))*$E245*(1-$F245))</f>
        <v>0</v>
      </c>
      <c r="BD245" s="212">
        <f ca="1">(BD$136*INDEX('Term Pricing'!$U$898:$U$1077,MATCH('Project 3'!BD$8,'Term Pricing'!$C$898:$C$1077,0))*$E245*$F245)+(BD$136*INDEX('Term Pricing'!$V$898:$V$1077,MATCH('Project 3'!BD$8,'Term Pricing'!$C$898:$C$1077,0))*$E245*(1-$F245))</f>
        <v>0</v>
      </c>
      <c r="BE245" s="212">
        <f ca="1">(BE$136*INDEX('Term Pricing'!$U$898:$U$1077,MATCH('Project 3'!BE$8,'Term Pricing'!$C$898:$C$1077,0))*$E245*$F245)+(BE$136*INDEX('Term Pricing'!$V$898:$V$1077,MATCH('Project 3'!BE$8,'Term Pricing'!$C$898:$C$1077,0))*$E245*(1-$F245))</f>
        <v>0</v>
      </c>
      <c r="BF245" s="212">
        <f ca="1">(BF$136*INDEX('Term Pricing'!$U$898:$U$1077,MATCH('Project 3'!BF$8,'Term Pricing'!$C$898:$C$1077,0))*$E245*$F245)+(BF$136*INDEX('Term Pricing'!$V$898:$V$1077,MATCH('Project 3'!BF$8,'Term Pricing'!$C$898:$C$1077,0))*$E245*(1-$F245))</f>
        <v>0</v>
      </c>
      <c r="BG245" s="212">
        <f ca="1">(BG$136*INDEX('Term Pricing'!$U$898:$U$1077,MATCH('Project 3'!BG$8,'Term Pricing'!$C$898:$C$1077,0))*$E245*$F245)+(BG$136*INDEX('Term Pricing'!$V$898:$V$1077,MATCH('Project 3'!BG$8,'Term Pricing'!$C$898:$C$1077,0))*$E245*(1-$F245))</f>
        <v>0</v>
      </c>
      <c r="BH245" s="212">
        <f ca="1">(BH$136*INDEX('Term Pricing'!$U$898:$U$1077,MATCH('Project 3'!BH$8,'Term Pricing'!$C$898:$C$1077,0))*$E245*$F245)+(BH$136*INDEX('Term Pricing'!$V$898:$V$1077,MATCH('Project 3'!BH$8,'Term Pricing'!$C$898:$C$1077,0))*$E245*(1-$F245))</f>
        <v>0</v>
      </c>
      <c r="BI245" s="212">
        <f ca="1">(BI$136*INDEX('Term Pricing'!$U$898:$U$1077,MATCH('Project 3'!BI$8,'Term Pricing'!$C$898:$C$1077,0))*$E245*$F245)+(BI$136*INDEX('Term Pricing'!$V$898:$V$1077,MATCH('Project 3'!BI$8,'Term Pricing'!$C$898:$C$1077,0))*$E245*(1-$F245))</f>
        <v>0</v>
      </c>
      <c r="BJ245" s="212">
        <f ca="1">(BJ$136*INDEX('Term Pricing'!$U$898:$U$1077,MATCH('Project 3'!BJ$8,'Term Pricing'!$C$898:$C$1077,0))*$E245*$F245)+(BJ$136*INDEX('Term Pricing'!$V$898:$V$1077,MATCH('Project 3'!BJ$8,'Term Pricing'!$C$898:$C$1077,0))*$E245*(1-$F245))</f>
        <v>0</v>
      </c>
      <c r="BK245" s="212">
        <f ca="1">(BK$136*INDEX('Term Pricing'!$U$898:$U$1077,MATCH('Project 3'!BK$8,'Term Pricing'!$C$898:$C$1077,0))*$E245*$F245)+(BK$136*INDEX('Term Pricing'!$V$898:$V$1077,MATCH('Project 3'!BK$8,'Term Pricing'!$C$898:$C$1077,0))*$E245*(1-$F245))</f>
        <v>0</v>
      </c>
      <c r="BL245" s="212">
        <f ca="1">(BL$136*INDEX('Term Pricing'!$U$898:$U$1077,MATCH('Project 3'!BL$8,'Term Pricing'!$C$898:$C$1077,0))*$E245*$F245)+(BL$136*INDEX('Term Pricing'!$V$898:$V$1077,MATCH('Project 3'!BL$8,'Term Pricing'!$C$898:$C$1077,0))*$E245*(1-$F245))</f>
        <v>0</v>
      </c>
      <c r="BM245" s="212">
        <f ca="1">(BM$136*INDEX('Term Pricing'!$U$898:$U$1077,MATCH('Project 3'!BM$8,'Term Pricing'!$C$898:$C$1077,0))*$E245*$F245)+(BM$136*INDEX('Term Pricing'!$V$898:$V$1077,MATCH('Project 3'!BM$8,'Term Pricing'!$C$898:$C$1077,0))*$E245*(1-$F245))</f>
        <v>0</v>
      </c>
      <c r="BN245" s="212">
        <f ca="1">(BN$136*INDEX('Term Pricing'!$U$898:$U$1077,MATCH('Project 3'!BN$8,'Term Pricing'!$C$898:$C$1077,0))*$E245*$F245)+(BN$136*INDEX('Term Pricing'!$V$898:$V$1077,MATCH('Project 3'!BN$8,'Term Pricing'!$C$898:$C$1077,0))*$E245*(1-$F245))</f>
        <v>0</v>
      </c>
      <c r="BO245" s="212">
        <f ca="1">(BO$136*INDEX('Term Pricing'!$U$898:$U$1077,MATCH('Project 3'!BO$8,'Term Pricing'!$C$898:$C$1077,0))*$E245*$F245)+(BO$136*INDEX('Term Pricing'!$V$898:$V$1077,MATCH('Project 3'!BO$8,'Term Pricing'!$C$898:$C$1077,0))*$E245*(1-$F245))</f>
        <v>0</v>
      </c>
      <c r="BP245" s="212">
        <f ca="1">(BP$136*INDEX('Term Pricing'!$U$898:$U$1077,MATCH('Project 3'!BP$8,'Term Pricing'!$C$898:$C$1077,0))*$E245*$F245)+(BP$136*INDEX('Term Pricing'!$V$898:$V$1077,MATCH('Project 3'!BP$8,'Term Pricing'!$C$898:$C$1077,0))*$E245*(1-$F245))</f>
        <v>0</v>
      </c>
      <c r="BQ245" s="212">
        <f ca="1">(BQ$136*INDEX('Term Pricing'!$U$898:$U$1077,MATCH('Project 3'!BQ$8,'Term Pricing'!$C$898:$C$1077,0))*$E245*$F245)+(BQ$136*INDEX('Term Pricing'!$V$898:$V$1077,MATCH('Project 3'!BQ$8,'Term Pricing'!$C$898:$C$1077,0))*$E245*(1-$F245))</f>
        <v>0</v>
      </c>
      <c r="BR245" s="212">
        <f ca="1">(BR$136*INDEX('Term Pricing'!$U$898:$U$1077,MATCH('Project 3'!BR$8,'Term Pricing'!$C$898:$C$1077,0))*$E245*$F245)+(BR$136*INDEX('Term Pricing'!$V$898:$V$1077,MATCH('Project 3'!BR$8,'Term Pricing'!$C$898:$C$1077,0))*$E245*(1-$F245))</f>
        <v>0</v>
      </c>
      <c r="BS245" s="212">
        <f ca="1">(BS$136*INDEX('Term Pricing'!$U$898:$U$1077,MATCH('Project 3'!BS$8,'Term Pricing'!$C$898:$C$1077,0))*$E245*$F245)+(BS$136*INDEX('Term Pricing'!$V$898:$V$1077,MATCH('Project 3'!BS$8,'Term Pricing'!$C$898:$C$1077,0))*$E245*(1-$F245))</f>
        <v>0</v>
      </c>
      <c r="BT245" s="212">
        <f ca="1">(BT$136*INDEX('Term Pricing'!$U$898:$U$1077,MATCH('Project 3'!BT$8,'Term Pricing'!$C$898:$C$1077,0))*$E245*$F245)+(BT$136*INDEX('Term Pricing'!$V$898:$V$1077,MATCH('Project 3'!BT$8,'Term Pricing'!$C$898:$C$1077,0))*$E245*(1-$F245))</f>
        <v>0</v>
      </c>
      <c r="BU245" s="212">
        <f ca="1">(BU$136*INDEX('Term Pricing'!$U$898:$U$1077,MATCH('Project 3'!BU$8,'Term Pricing'!$C$898:$C$1077,0))*$E245*$F245)+(BU$136*INDEX('Term Pricing'!$V$898:$V$1077,MATCH('Project 3'!BU$8,'Term Pricing'!$C$898:$C$1077,0))*$E245*(1-$F245))</f>
        <v>0</v>
      </c>
      <c r="BV245" s="212">
        <f ca="1">(BV$136*INDEX('Term Pricing'!$U$898:$U$1077,MATCH('Project 3'!BV$8,'Term Pricing'!$C$898:$C$1077,0))*$E245*$F245)+(BV$136*INDEX('Term Pricing'!$V$898:$V$1077,MATCH('Project 3'!BV$8,'Term Pricing'!$C$898:$C$1077,0))*$E245*(1-$F245))</f>
        <v>0</v>
      </c>
      <c r="BW245" s="212">
        <f ca="1">(BW$136*INDEX('Term Pricing'!$U$898:$U$1077,MATCH('Project 3'!BW$8,'Term Pricing'!$C$898:$C$1077,0))*$E245*$F245)+(BW$136*INDEX('Term Pricing'!$V$898:$V$1077,MATCH('Project 3'!BW$8,'Term Pricing'!$C$898:$C$1077,0))*$E245*(1-$F245))</f>
        <v>0</v>
      </c>
      <c r="BX245" s="212">
        <f ca="1">(BX$136*INDEX('Term Pricing'!$U$898:$U$1077,MATCH('Project 3'!BX$8,'Term Pricing'!$C$898:$C$1077,0))*$E245*$F245)+(BX$136*INDEX('Term Pricing'!$V$898:$V$1077,MATCH('Project 3'!BX$8,'Term Pricing'!$C$898:$C$1077,0))*$E245*(1-$F245))</f>
        <v>0</v>
      </c>
      <c r="BY245" s="212">
        <f ca="1">(BY$136*INDEX('Term Pricing'!$U$898:$U$1077,MATCH('Project 3'!BY$8,'Term Pricing'!$C$898:$C$1077,0))*$E245*$F245)+(BY$136*INDEX('Term Pricing'!$V$898:$V$1077,MATCH('Project 3'!BY$8,'Term Pricing'!$C$898:$C$1077,0))*$E245*(1-$F245))</f>
        <v>0</v>
      </c>
      <c r="BZ245" s="212">
        <f ca="1">(BZ$136*INDEX('Term Pricing'!$U$898:$U$1077,MATCH('Project 3'!BZ$8,'Term Pricing'!$C$898:$C$1077,0))*$E245*$F245)+(BZ$136*INDEX('Term Pricing'!$V$898:$V$1077,MATCH('Project 3'!BZ$8,'Term Pricing'!$C$898:$C$1077,0))*$E245*(1-$F245))</f>
        <v>0</v>
      </c>
      <c r="CA245" s="212">
        <f ca="1">(CA$136*INDEX('Term Pricing'!$U$898:$U$1077,MATCH('Project 3'!CA$8,'Term Pricing'!$C$898:$C$1077,0))*$E245*$F245)+(CA$136*INDEX('Term Pricing'!$V$898:$V$1077,MATCH('Project 3'!CA$8,'Term Pricing'!$C$898:$C$1077,0))*$E245*(1-$F245))</f>
        <v>0</v>
      </c>
      <c r="CB245" s="212">
        <f ca="1">(CB$136*INDEX('Term Pricing'!$U$898:$U$1077,MATCH('Project 3'!CB$8,'Term Pricing'!$C$898:$C$1077,0))*$E245*$F245)+(CB$136*INDEX('Term Pricing'!$V$898:$V$1077,MATCH('Project 3'!CB$8,'Term Pricing'!$C$898:$C$1077,0))*$E245*(1-$F245))</f>
        <v>0</v>
      </c>
      <c r="CC245" s="212">
        <f ca="1">(CC$136*INDEX('Term Pricing'!$U$898:$U$1077,MATCH('Project 3'!CC$8,'Term Pricing'!$C$898:$C$1077,0))*$E245*$F245)+(CC$136*INDEX('Term Pricing'!$V$898:$V$1077,MATCH('Project 3'!CC$8,'Term Pricing'!$C$898:$C$1077,0))*$E245*(1-$F245))</f>
        <v>0</v>
      </c>
      <c r="CD245" s="212">
        <f ca="1">(CD$136*INDEX('Term Pricing'!$U$898:$U$1077,MATCH('Project 3'!CD$8,'Term Pricing'!$C$898:$C$1077,0))*$E245*$F245)+(CD$136*INDEX('Term Pricing'!$V$898:$V$1077,MATCH('Project 3'!CD$8,'Term Pricing'!$C$898:$C$1077,0))*$E245*(1-$F245))</f>
        <v>0</v>
      </c>
      <c r="CE245" s="212">
        <f ca="1">(CE$136*INDEX('Term Pricing'!$U$898:$U$1077,MATCH('Project 3'!CE$8,'Term Pricing'!$C$898:$C$1077,0))*$E245*$F245)+(CE$136*INDEX('Term Pricing'!$V$898:$V$1077,MATCH('Project 3'!CE$8,'Term Pricing'!$C$898:$C$1077,0))*$E245*(1-$F245))</f>
        <v>0</v>
      </c>
      <c r="CF245" s="212">
        <f ca="1">(CF$136*INDEX('Term Pricing'!$U$898:$U$1077,MATCH('Project 3'!CF$8,'Term Pricing'!$C$898:$C$1077,0))*$E245*$F245)+(CF$136*INDEX('Term Pricing'!$V$898:$V$1077,MATCH('Project 3'!CF$8,'Term Pricing'!$C$898:$C$1077,0))*$E245*(1-$F245))</f>
        <v>0</v>
      </c>
      <c r="CG245" s="212">
        <f ca="1">(CG$136*INDEX('Term Pricing'!$U$898:$U$1077,MATCH('Project 3'!CG$8,'Term Pricing'!$C$898:$C$1077,0))*$E245*$F245)+(CG$136*INDEX('Term Pricing'!$V$898:$V$1077,MATCH('Project 3'!CG$8,'Term Pricing'!$C$898:$C$1077,0))*$E245*(1-$F245))</f>
        <v>0</v>
      </c>
      <c r="CH245" s="212">
        <f ca="1">(CH$136*INDEX('Term Pricing'!$U$898:$U$1077,MATCH('Project 3'!CH$8,'Term Pricing'!$C$898:$C$1077,0))*$E245*$F245)+(CH$136*INDEX('Term Pricing'!$V$898:$V$1077,MATCH('Project 3'!CH$8,'Term Pricing'!$C$898:$C$1077,0))*$E245*(1-$F245))</f>
        <v>0</v>
      </c>
      <c r="CI245" s="212">
        <f ca="1">(CI$136*INDEX('Term Pricing'!$U$898:$U$1077,MATCH('Project 3'!CI$8,'Term Pricing'!$C$898:$C$1077,0))*$E245*$F245)+(CI$136*INDEX('Term Pricing'!$V$898:$V$1077,MATCH('Project 3'!CI$8,'Term Pricing'!$C$898:$C$1077,0))*$E245*(1-$F245))</f>
        <v>0</v>
      </c>
      <c r="CJ245" s="212">
        <f ca="1">(CJ$136*INDEX('Term Pricing'!$U$898:$U$1077,MATCH('Project 3'!CJ$8,'Term Pricing'!$C$898:$C$1077,0))*$E245*$F245)+(CJ$136*INDEX('Term Pricing'!$V$898:$V$1077,MATCH('Project 3'!CJ$8,'Term Pricing'!$C$898:$C$1077,0))*$E245*(1-$F245))</f>
        <v>0</v>
      </c>
      <c r="CK245" s="212">
        <f ca="1">(CK$136*INDEX('Term Pricing'!$U$898:$U$1077,MATCH('Project 3'!CK$8,'Term Pricing'!$C$898:$C$1077,0))*$E245*$F245)+(CK$136*INDEX('Term Pricing'!$V$898:$V$1077,MATCH('Project 3'!CK$8,'Term Pricing'!$C$898:$C$1077,0))*$E245*(1-$F245))</f>
        <v>0</v>
      </c>
      <c r="CL245" s="212">
        <f ca="1">(CL$136*INDEX('Term Pricing'!$U$898:$U$1077,MATCH('Project 3'!CL$8,'Term Pricing'!$C$898:$C$1077,0))*$E245*$F245)+(CL$136*INDEX('Term Pricing'!$V$898:$V$1077,MATCH('Project 3'!CL$8,'Term Pricing'!$C$898:$C$1077,0))*$E245*(1-$F245))</f>
        <v>0</v>
      </c>
      <c r="CM245" s="212">
        <f ca="1">(CM$136*INDEX('Term Pricing'!$U$898:$U$1077,MATCH('Project 3'!CM$8,'Term Pricing'!$C$898:$C$1077,0))*$E245*$F245)+(CM$136*INDEX('Term Pricing'!$V$898:$V$1077,MATCH('Project 3'!CM$8,'Term Pricing'!$C$898:$C$1077,0))*$E245*(1-$F245))</f>
        <v>0</v>
      </c>
      <c r="CN245" s="212">
        <f ca="1">(CN$136*INDEX('Term Pricing'!$U$898:$U$1077,MATCH('Project 3'!CN$8,'Term Pricing'!$C$898:$C$1077,0))*$E245*$F245)+(CN$136*INDEX('Term Pricing'!$V$898:$V$1077,MATCH('Project 3'!CN$8,'Term Pricing'!$C$898:$C$1077,0))*$E245*(1-$F245))</f>
        <v>0</v>
      </c>
      <c r="CO245" s="212">
        <f ca="1">(CO$136*INDEX('Term Pricing'!$U$898:$U$1077,MATCH('Project 3'!CO$8,'Term Pricing'!$C$898:$C$1077,0))*$E245*$F245)+(CO$136*INDEX('Term Pricing'!$V$898:$V$1077,MATCH('Project 3'!CO$8,'Term Pricing'!$C$898:$C$1077,0))*$E245*(1-$F245))</f>
        <v>0</v>
      </c>
      <c r="CP245" s="212">
        <f ca="1">(CP$136*INDEX('Term Pricing'!$U$898:$U$1077,MATCH('Project 3'!CP$8,'Term Pricing'!$C$898:$C$1077,0))*$E245*$F245)+(CP$136*INDEX('Term Pricing'!$V$898:$V$1077,MATCH('Project 3'!CP$8,'Term Pricing'!$C$898:$C$1077,0))*$E245*(1-$F245))</f>
        <v>0</v>
      </c>
      <c r="CQ245" s="212">
        <f ca="1">(CQ$136*INDEX('Term Pricing'!$U$898:$U$1077,MATCH('Project 3'!CQ$8,'Term Pricing'!$C$898:$C$1077,0))*$E245*$F245)+(CQ$136*INDEX('Term Pricing'!$V$898:$V$1077,MATCH('Project 3'!CQ$8,'Term Pricing'!$C$898:$C$1077,0))*$E245*(1-$F245))</f>
        <v>0</v>
      </c>
      <c r="CR245" s="212">
        <f ca="1">(CR$136*INDEX('Term Pricing'!$U$898:$U$1077,MATCH('Project 3'!CR$8,'Term Pricing'!$C$898:$C$1077,0))*$E245*$F245)+(CR$136*INDEX('Term Pricing'!$V$898:$V$1077,MATCH('Project 3'!CR$8,'Term Pricing'!$C$898:$C$1077,0))*$E245*(1-$F245))</f>
        <v>0</v>
      </c>
      <c r="CS245" s="212">
        <f ca="1">(CS$136*INDEX('Term Pricing'!$U$898:$U$1077,MATCH('Project 3'!CS$8,'Term Pricing'!$C$898:$C$1077,0))*$E245*$F245)+(CS$136*INDEX('Term Pricing'!$V$898:$V$1077,MATCH('Project 3'!CS$8,'Term Pricing'!$C$898:$C$1077,0))*$E245*(1-$F245))</f>
        <v>0</v>
      </c>
      <c r="CT245" s="212">
        <f ca="1">(CT$136*INDEX('Term Pricing'!$U$898:$U$1077,MATCH('Project 3'!CT$8,'Term Pricing'!$C$898:$C$1077,0))*$E245*$F245)+(CT$136*INDEX('Term Pricing'!$V$898:$V$1077,MATCH('Project 3'!CT$8,'Term Pricing'!$C$898:$C$1077,0))*$E245*(1-$F245))</f>
        <v>0</v>
      </c>
      <c r="CU245" s="212">
        <f ca="1">(CU$136*INDEX('Term Pricing'!$U$898:$U$1077,MATCH('Project 3'!CU$8,'Term Pricing'!$C$898:$C$1077,0))*$E245*$F245)+(CU$136*INDEX('Term Pricing'!$V$898:$V$1077,MATCH('Project 3'!CU$8,'Term Pricing'!$C$898:$C$1077,0))*$E245*(1-$F245))</f>
        <v>0</v>
      </c>
      <c r="CV245" s="212">
        <f ca="1">(CV$136*INDEX('Term Pricing'!$U$898:$U$1077,MATCH('Project 3'!CV$8,'Term Pricing'!$C$898:$C$1077,0))*$E245*$F245)+(CV$136*INDEX('Term Pricing'!$V$898:$V$1077,MATCH('Project 3'!CV$8,'Term Pricing'!$C$898:$C$1077,0))*$E245*(1-$F245))</f>
        <v>0</v>
      </c>
      <c r="CW245" s="212">
        <f ca="1">(CW$136*INDEX('Term Pricing'!$U$898:$U$1077,MATCH('Project 3'!CW$8,'Term Pricing'!$C$898:$C$1077,0))*$E245*$F245)+(CW$136*INDEX('Term Pricing'!$V$898:$V$1077,MATCH('Project 3'!CW$8,'Term Pricing'!$C$898:$C$1077,0))*$E245*(1-$F245))</f>
        <v>0</v>
      </c>
      <c r="CX245" s="212">
        <f ca="1">(CX$136*INDEX('Term Pricing'!$U$898:$U$1077,MATCH('Project 3'!CX$8,'Term Pricing'!$C$898:$C$1077,0))*$E245*$F245)+(CX$136*INDEX('Term Pricing'!$V$898:$V$1077,MATCH('Project 3'!CX$8,'Term Pricing'!$C$898:$C$1077,0))*$E245*(1-$F245))</f>
        <v>0</v>
      </c>
      <c r="CY245" s="212">
        <f ca="1">(CY$136*INDEX('Term Pricing'!$U$898:$U$1077,MATCH('Project 3'!CY$8,'Term Pricing'!$C$898:$C$1077,0))*$E245*$F245)+(CY$136*INDEX('Term Pricing'!$V$898:$V$1077,MATCH('Project 3'!CY$8,'Term Pricing'!$C$898:$C$1077,0))*$E245*(1-$F245))</f>
        <v>0</v>
      </c>
      <c r="CZ245" s="212">
        <f ca="1">(CZ$136*INDEX('Term Pricing'!$U$898:$U$1077,MATCH('Project 3'!CZ$8,'Term Pricing'!$C$898:$C$1077,0))*$E245*$F245)+(CZ$136*INDEX('Term Pricing'!$V$898:$V$1077,MATCH('Project 3'!CZ$8,'Term Pricing'!$C$898:$C$1077,0))*$E245*(1-$F245))</f>
        <v>0</v>
      </c>
      <c r="DA245" s="212">
        <f ca="1">(DA$136*INDEX('Term Pricing'!$U$898:$U$1077,MATCH('Project 3'!DA$8,'Term Pricing'!$C$898:$C$1077,0))*$E245*$F245)+(DA$136*INDEX('Term Pricing'!$V$898:$V$1077,MATCH('Project 3'!DA$8,'Term Pricing'!$C$898:$C$1077,0))*$E245*(1-$F245))</f>
        <v>0</v>
      </c>
      <c r="DB245" s="212">
        <f ca="1">(DB$136*INDEX('Term Pricing'!$U$898:$U$1077,MATCH('Project 3'!DB$8,'Term Pricing'!$C$898:$C$1077,0))*$E245*$F245)+(DB$136*INDEX('Term Pricing'!$V$898:$V$1077,MATCH('Project 3'!DB$8,'Term Pricing'!$C$898:$C$1077,0))*$E245*(1-$F245))</f>
        <v>0</v>
      </c>
    </row>
    <row r="246" spans="1:106" hidden="1" outlineLevel="1">
      <c r="A246" s="151"/>
      <c r="C246" s="34" t="s">
        <v>260</v>
      </c>
      <c r="E246" s="70">
        <f>Inputs!H170</f>
        <v>0</v>
      </c>
      <c r="F246" s="70">
        <f>Inputs!K170</f>
        <v>0</v>
      </c>
      <c r="G246" s="54" t="s">
        <v>83</v>
      </c>
      <c r="H246" s="279">
        <f ca="1">IFERROR(SUM($J246:$DB246)/(SUM($J$136:$DB$136)*E246),0)</f>
        <v>0</v>
      </c>
      <c r="I246" s="29"/>
      <c r="J246" s="212">
        <f ca="1">(J$136*INDEX('Term Pricing'!$U$1083:$U$1262,MATCH('Project 3'!J$8,'Term Pricing'!$C$1083:$C$1262,0))*$E246*$F246)+(J$136*INDEX('Term Pricing'!$V$1083:$V$1262,MATCH('Project 3'!J$8,'Term Pricing'!$C$1083:$C$1262,0))*$E246*(1-$F246))</f>
        <v>0</v>
      </c>
      <c r="K246" s="212">
        <f ca="1">(K$136*INDEX('Term Pricing'!$U$1083:$U$1262,MATCH('Project 3'!K$8,'Term Pricing'!$C$1083:$C$1262,0))*$E246*$F246)+(K$136*INDEX('Term Pricing'!$V$1083:$V$1262,MATCH('Project 3'!K$8,'Term Pricing'!$C$1083:$C$1262,0))*$E246*(1-$F246))</f>
        <v>0</v>
      </c>
      <c r="L246" s="212">
        <f ca="1">(L$136*INDEX('Term Pricing'!$U$1083:$U$1262,MATCH('Project 3'!L$8,'Term Pricing'!$C$1083:$C$1262,0))*$E246*$F246)+(L$136*INDEX('Term Pricing'!$V$1083:$V$1262,MATCH('Project 3'!L$8,'Term Pricing'!$C$1083:$C$1262,0))*$E246*(1-$F246))</f>
        <v>0</v>
      </c>
      <c r="M246" s="212">
        <f ca="1">(M$136*INDEX('Term Pricing'!$U$1083:$U$1262,MATCH('Project 3'!M$8,'Term Pricing'!$C$1083:$C$1262,0))*$E246*$F246)+(M$136*INDEX('Term Pricing'!$V$1083:$V$1262,MATCH('Project 3'!M$8,'Term Pricing'!$C$1083:$C$1262,0))*$E246*(1-$F246))</f>
        <v>0</v>
      </c>
      <c r="N246" s="212">
        <f ca="1">(N$136*INDEX('Term Pricing'!$U$1083:$U$1262,MATCH('Project 3'!N$8,'Term Pricing'!$C$1083:$C$1262,0))*$E246*$F246)+(N$136*INDEX('Term Pricing'!$V$1083:$V$1262,MATCH('Project 3'!N$8,'Term Pricing'!$C$1083:$C$1262,0))*$E246*(1-$F246))</f>
        <v>0</v>
      </c>
      <c r="O246" s="212">
        <f ca="1">(O$136*INDEX('Term Pricing'!$U$1083:$U$1262,MATCH('Project 3'!O$8,'Term Pricing'!$C$1083:$C$1262,0))*$E246*$F246)+(O$136*INDEX('Term Pricing'!$V$1083:$V$1262,MATCH('Project 3'!O$8,'Term Pricing'!$C$1083:$C$1262,0))*$E246*(1-$F246))</f>
        <v>0</v>
      </c>
      <c r="P246" s="212">
        <f ca="1">(P$136*INDEX('Term Pricing'!$U$1083:$U$1262,MATCH('Project 3'!P$8,'Term Pricing'!$C$1083:$C$1262,0))*$E246*$F246)+(P$136*INDEX('Term Pricing'!$V$1083:$V$1262,MATCH('Project 3'!P$8,'Term Pricing'!$C$1083:$C$1262,0))*$E246*(1-$F246))</f>
        <v>0</v>
      </c>
      <c r="Q246" s="212">
        <f ca="1">(Q$136*INDEX('Term Pricing'!$U$1083:$U$1262,MATCH('Project 3'!Q$8,'Term Pricing'!$C$1083:$C$1262,0))*$E246*$F246)+(Q$136*INDEX('Term Pricing'!$V$1083:$V$1262,MATCH('Project 3'!Q$8,'Term Pricing'!$C$1083:$C$1262,0))*$E246*(1-$F246))</f>
        <v>0</v>
      </c>
      <c r="R246" s="212">
        <f ca="1">(R$136*INDEX('Term Pricing'!$U$1083:$U$1262,MATCH('Project 3'!R$8,'Term Pricing'!$C$1083:$C$1262,0))*$E246*$F246)+(R$136*INDEX('Term Pricing'!$V$1083:$V$1262,MATCH('Project 3'!R$8,'Term Pricing'!$C$1083:$C$1262,0))*$E246*(1-$F246))</f>
        <v>0</v>
      </c>
      <c r="S246" s="212">
        <f ca="1">(S$136*INDEX('Term Pricing'!$U$1083:$U$1262,MATCH('Project 3'!S$8,'Term Pricing'!$C$1083:$C$1262,0))*$E246*$F246)+(S$136*INDEX('Term Pricing'!$V$1083:$V$1262,MATCH('Project 3'!S$8,'Term Pricing'!$C$1083:$C$1262,0))*$E246*(1-$F246))</f>
        <v>0</v>
      </c>
      <c r="T246" s="212">
        <f ca="1">(T$136*INDEX('Term Pricing'!$U$1083:$U$1262,MATCH('Project 3'!T$8,'Term Pricing'!$C$1083:$C$1262,0))*$E246*$F246)+(T$136*INDEX('Term Pricing'!$V$1083:$V$1262,MATCH('Project 3'!T$8,'Term Pricing'!$C$1083:$C$1262,0))*$E246*(1-$F246))</f>
        <v>0</v>
      </c>
      <c r="U246" s="212">
        <f ca="1">(U$136*INDEX('Term Pricing'!$U$1083:$U$1262,MATCH('Project 3'!U$8,'Term Pricing'!$C$1083:$C$1262,0))*$E246*$F246)+(U$136*INDEX('Term Pricing'!$V$1083:$V$1262,MATCH('Project 3'!U$8,'Term Pricing'!$C$1083:$C$1262,0))*$E246*(1-$F246))</f>
        <v>0</v>
      </c>
      <c r="V246" s="212">
        <f ca="1">(V$136*INDEX('Term Pricing'!$U$1083:$U$1262,MATCH('Project 3'!V$8,'Term Pricing'!$C$1083:$C$1262,0))*$E246*$F246)+(V$136*INDEX('Term Pricing'!$V$1083:$V$1262,MATCH('Project 3'!V$8,'Term Pricing'!$C$1083:$C$1262,0))*$E246*(1-$F246))</f>
        <v>0</v>
      </c>
      <c r="W246" s="212">
        <f ca="1">(W$136*INDEX('Term Pricing'!$U$1083:$U$1262,MATCH('Project 3'!W$8,'Term Pricing'!$C$1083:$C$1262,0))*$E246*$F246)+(W$136*INDEX('Term Pricing'!$V$1083:$V$1262,MATCH('Project 3'!W$8,'Term Pricing'!$C$1083:$C$1262,0))*$E246*(1-$F246))</f>
        <v>0</v>
      </c>
      <c r="X246" s="212">
        <f ca="1">(X$136*INDEX('Term Pricing'!$U$1083:$U$1262,MATCH('Project 3'!X$8,'Term Pricing'!$C$1083:$C$1262,0))*$E246*$F246)+(X$136*INDEX('Term Pricing'!$V$1083:$V$1262,MATCH('Project 3'!X$8,'Term Pricing'!$C$1083:$C$1262,0))*$E246*(1-$F246))</f>
        <v>0</v>
      </c>
      <c r="Y246" s="212">
        <f ca="1">(Y$136*INDEX('Term Pricing'!$U$1083:$U$1262,MATCH('Project 3'!Y$8,'Term Pricing'!$C$1083:$C$1262,0))*$E246*$F246)+(Y$136*INDEX('Term Pricing'!$V$1083:$V$1262,MATCH('Project 3'!Y$8,'Term Pricing'!$C$1083:$C$1262,0))*$E246*(1-$F246))</f>
        <v>0</v>
      </c>
      <c r="Z246" s="212">
        <f ca="1">(Z$136*INDEX('Term Pricing'!$U$1083:$U$1262,MATCH('Project 3'!Z$8,'Term Pricing'!$C$1083:$C$1262,0))*$E246*$F246)+(Z$136*INDEX('Term Pricing'!$V$1083:$V$1262,MATCH('Project 3'!Z$8,'Term Pricing'!$C$1083:$C$1262,0))*$E246*(1-$F246))</f>
        <v>0</v>
      </c>
      <c r="AA246" s="212">
        <f ca="1">(AA$136*INDEX('Term Pricing'!$U$1083:$U$1262,MATCH('Project 3'!AA$8,'Term Pricing'!$C$1083:$C$1262,0))*$E246*$F246)+(AA$136*INDEX('Term Pricing'!$V$1083:$V$1262,MATCH('Project 3'!AA$8,'Term Pricing'!$C$1083:$C$1262,0))*$E246*(1-$F246))</f>
        <v>0</v>
      </c>
      <c r="AB246" s="212">
        <f ca="1">(AB$136*INDEX('Term Pricing'!$U$1083:$U$1262,MATCH('Project 3'!AB$8,'Term Pricing'!$C$1083:$C$1262,0))*$E246*$F246)+(AB$136*INDEX('Term Pricing'!$V$1083:$V$1262,MATCH('Project 3'!AB$8,'Term Pricing'!$C$1083:$C$1262,0))*$E246*(1-$F246))</f>
        <v>0</v>
      </c>
      <c r="AC246" s="212">
        <f ca="1">(AC$136*INDEX('Term Pricing'!$U$1083:$U$1262,MATCH('Project 3'!AC$8,'Term Pricing'!$C$1083:$C$1262,0))*$E246*$F246)+(AC$136*INDEX('Term Pricing'!$V$1083:$V$1262,MATCH('Project 3'!AC$8,'Term Pricing'!$C$1083:$C$1262,0))*$E246*(1-$F246))</f>
        <v>0</v>
      </c>
      <c r="AD246" s="212">
        <f ca="1">(AD$136*INDEX('Term Pricing'!$U$1083:$U$1262,MATCH('Project 3'!AD$8,'Term Pricing'!$C$1083:$C$1262,0))*$E246*$F246)+(AD$136*INDEX('Term Pricing'!$V$1083:$V$1262,MATCH('Project 3'!AD$8,'Term Pricing'!$C$1083:$C$1262,0))*$E246*(1-$F246))</f>
        <v>0</v>
      </c>
      <c r="AE246" s="212">
        <f ca="1">(AE$136*INDEX('Term Pricing'!$U$1083:$U$1262,MATCH('Project 3'!AE$8,'Term Pricing'!$C$1083:$C$1262,0))*$E246*$F246)+(AE$136*INDEX('Term Pricing'!$V$1083:$V$1262,MATCH('Project 3'!AE$8,'Term Pricing'!$C$1083:$C$1262,0))*$E246*(1-$F246))</f>
        <v>0</v>
      </c>
      <c r="AF246" s="212">
        <f ca="1">(AF$136*INDEX('Term Pricing'!$U$1083:$U$1262,MATCH('Project 3'!AF$8,'Term Pricing'!$C$1083:$C$1262,0))*$E246*$F246)+(AF$136*INDEX('Term Pricing'!$V$1083:$V$1262,MATCH('Project 3'!AF$8,'Term Pricing'!$C$1083:$C$1262,0))*$E246*(1-$F246))</f>
        <v>0</v>
      </c>
      <c r="AG246" s="212">
        <f ca="1">(AG$136*INDEX('Term Pricing'!$U$1083:$U$1262,MATCH('Project 3'!AG$8,'Term Pricing'!$C$1083:$C$1262,0))*$E246*$F246)+(AG$136*INDEX('Term Pricing'!$V$1083:$V$1262,MATCH('Project 3'!AG$8,'Term Pricing'!$C$1083:$C$1262,0))*$E246*(1-$F246))</f>
        <v>0</v>
      </c>
      <c r="AH246" s="212">
        <f ca="1">(AH$136*INDEX('Term Pricing'!$U$1083:$U$1262,MATCH('Project 3'!AH$8,'Term Pricing'!$C$1083:$C$1262,0))*$E246*$F246)+(AH$136*INDEX('Term Pricing'!$V$1083:$V$1262,MATCH('Project 3'!AH$8,'Term Pricing'!$C$1083:$C$1262,0))*$E246*(1-$F246))</f>
        <v>0</v>
      </c>
      <c r="AI246" s="212">
        <f ca="1">(AI$136*INDEX('Term Pricing'!$U$1083:$U$1262,MATCH('Project 3'!AI$8,'Term Pricing'!$C$1083:$C$1262,0))*$E246*$F246)+(AI$136*INDEX('Term Pricing'!$V$1083:$V$1262,MATCH('Project 3'!AI$8,'Term Pricing'!$C$1083:$C$1262,0))*$E246*(1-$F246))</f>
        <v>0</v>
      </c>
      <c r="AJ246" s="212">
        <f ca="1">(AJ$136*INDEX('Term Pricing'!$U$1083:$U$1262,MATCH('Project 3'!AJ$8,'Term Pricing'!$C$1083:$C$1262,0))*$E246*$F246)+(AJ$136*INDEX('Term Pricing'!$V$1083:$V$1262,MATCH('Project 3'!AJ$8,'Term Pricing'!$C$1083:$C$1262,0))*$E246*(1-$F246))</f>
        <v>0</v>
      </c>
      <c r="AK246" s="212">
        <f ca="1">(AK$136*INDEX('Term Pricing'!$U$1083:$U$1262,MATCH('Project 3'!AK$8,'Term Pricing'!$C$1083:$C$1262,0))*$E246*$F246)+(AK$136*INDEX('Term Pricing'!$V$1083:$V$1262,MATCH('Project 3'!AK$8,'Term Pricing'!$C$1083:$C$1262,0))*$E246*(1-$F246))</f>
        <v>0</v>
      </c>
      <c r="AL246" s="212">
        <f ca="1">(AL$136*INDEX('Term Pricing'!$U$1083:$U$1262,MATCH('Project 3'!AL$8,'Term Pricing'!$C$1083:$C$1262,0))*$E246*$F246)+(AL$136*INDEX('Term Pricing'!$V$1083:$V$1262,MATCH('Project 3'!AL$8,'Term Pricing'!$C$1083:$C$1262,0))*$E246*(1-$F246))</f>
        <v>0</v>
      </c>
      <c r="AM246" s="212">
        <f ca="1">(AM$136*INDEX('Term Pricing'!$U$1083:$U$1262,MATCH('Project 3'!AM$8,'Term Pricing'!$C$1083:$C$1262,0))*$E246*$F246)+(AM$136*INDEX('Term Pricing'!$V$1083:$V$1262,MATCH('Project 3'!AM$8,'Term Pricing'!$C$1083:$C$1262,0))*$E246*(1-$F246))</f>
        <v>0</v>
      </c>
      <c r="AN246" s="212">
        <f ca="1">(AN$136*INDEX('Term Pricing'!$U$1083:$U$1262,MATCH('Project 3'!AN$8,'Term Pricing'!$C$1083:$C$1262,0))*$E246*$F246)+(AN$136*INDEX('Term Pricing'!$V$1083:$V$1262,MATCH('Project 3'!AN$8,'Term Pricing'!$C$1083:$C$1262,0))*$E246*(1-$F246))</f>
        <v>0</v>
      </c>
      <c r="AO246" s="212">
        <f ca="1">(AO$136*INDEX('Term Pricing'!$U$1083:$U$1262,MATCH('Project 3'!AO$8,'Term Pricing'!$C$1083:$C$1262,0))*$E246*$F246)+(AO$136*INDEX('Term Pricing'!$V$1083:$V$1262,MATCH('Project 3'!AO$8,'Term Pricing'!$C$1083:$C$1262,0))*$E246*(1-$F246))</f>
        <v>0</v>
      </c>
      <c r="AP246" s="212">
        <f ca="1">(AP$136*INDEX('Term Pricing'!$U$1083:$U$1262,MATCH('Project 3'!AP$8,'Term Pricing'!$C$1083:$C$1262,0))*$E246*$F246)+(AP$136*INDEX('Term Pricing'!$V$1083:$V$1262,MATCH('Project 3'!AP$8,'Term Pricing'!$C$1083:$C$1262,0))*$E246*(1-$F246))</f>
        <v>0</v>
      </c>
      <c r="AQ246" s="212">
        <f ca="1">(AQ$136*INDEX('Term Pricing'!$U$1083:$U$1262,MATCH('Project 3'!AQ$8,'Term Pricing'!$C$1083:$C$1262,0))*$E246*$F246)+(AQ$136*INDEX('Term Pricing'!$V$1083:$V$1262,MATCH('Project 3'!AQ$8,'Term Pricing'!$C$1083:$C$1262,0))*$E246*(1-$F246))</f>
        <v>0</v>
      </c>
      <c r="AR246" s="212">
        <f ca="1">(AR$136*INDEX('Term Pricing'!$U$1083:$U$1262,MATCH('Project 3'!AR$8,'Term Pricing'!$C$1083:$C$1262,0))*$E246*$F246)+(AR$136*INDEX('Term Pricing'!$V$1083:$V$1262,MATCH('Project 3'!AR$8,'Term Pricing'!$C$1083:$C$1262,0))*$E246*(1-$F246))</f>
        <v>0</v>
      </c>
      <c r="AS246" s="212">
        <f ca="1">(AS$136*INDEX('Term Pricing'!$U$1083:$U$1262,MATCH('Project 3'!AS$8,'Term Pricing'!$C$1083:$C$1262,0))*$E246*$F246)+(AS$136*INDEX('Term Pricing'!$V$1083:$V$1262,MATCH('Project 3'!AS$8,'Term Pricing'!$C$1083:$C$1262,0))*$E246*(1-$F246))</f>
        <v>0</v>
      </c>
      <c r="AT246" s="212">
        <f ca="1">(AT$136*INDEX('Term Pricing'!$U$1083:$U$1262,MATCH('Project 3'!AT$8,'Term Pricing'!$C$1083:$C$1262,0))*$E246*$F246)+(AT$136*INDEX('Term Pricing'!$V$1083:$V$1262,MATCH('Project 3'!AT$8,'Term Pricing'!$C$1083:$C$1262,0))*$E246*(1-$F246))</f>
        <v>0</v>
      </c>
      <c r="AU246" s="212">
        <f ca="1">(AU$136*INDEX('Term Pricing'!$U$1083:$U$1262,MATCH('Project 3'!AU$8,'Term Pricing'!$C$1083:$C$1262,0))*$E246*$F246)+(AU$136*INDEX('Term Pricing'!$V$1083:$V$1262,MATCH('Project 3'!AU$8,'Term Pricing'!$C$1083:$C$1262,0))*$E246*(1-$F246))</f>
        <v>0</v>
      </c>
      <c r="AV246" s="212">
        <f ca="1">(AV$136*INDEX('Term Pricing'!$U$1083:$U$1262,MATCH('Project 3'!AV$8,'Term Pricing'!$C$1083:$C$1262,0))*$E246*$F246)+(AV$136*INDEX('Term Pricing'!$V$1083:$V$1262,MATCH('Project 3'!AV$8,'Term Pricing'!$C$1083:$C$1262,0))*$E246*(1-$F246))</f>
        <v>0</v>
      </c>
      <c r="AW246" s="212">
        <f ca="1">(AW$136*INDEX('Term Pricing'!$U$1083:$U$1262,MATCH('Project 3'!AW$8,'Term Pricing'!$C$1083:$C$1262,0))*$E246*$F246)+(AW$136*INDEX('Term Pricing'!$V$1083:$V$1262,MATCH('Project 3'!AW$8,'Term Pricing'!$C$1083:$C$1262,0))*$E246*(1-$F246))</f>
        <v>0</v>
      </c>
      <c r="AX246" s="212">
        <f ca="1">(AX$136*INDEX('Term Pricing'!$U$1083:$U$1262,MATCH('Project 3'!AX$8,'Term Pricing'!$C$1083:$C$1262,0))*$E246*$F246)+(AX$136*INDEX('Term Pricing'!$V$1083:$V$1262,MATCH('Project 3'!AX$8,'Term Pricing'!$C$1083:$C$1262,0))*$E246*(1-$F246))</f>
        <v>0</v>
      </c>
      <c r="AY246" s="212">
        <f ca="1">(AY$136*INDEX('Term Pricing'!$U$1083:$U$1262,MATCH('Project 3'!AY$8,'Term Pricing'!$C$1083:$C$1262,0))*$E246*$F246)+(AY$136*INDEX('Term Pricing'!$V$1083:$V$1262,MATCH('Project 3'!AY$8,'Term Pricing'!$C$1083:$C$1262,0))*$E246*(1-$F246))</f>
        <v>0</v>
      </c>
      <c r="AZ246" s="212">
        <f ca="1">(AZ$136*INDEX('Term Pricing'!$U$1083:$U$1262,MATCH('Project 3'!AZ$8,'Term Pricing'!$C$1083:$C$1262,0))*$E246*$F246)+(AZ$136*INDEX('Term Pricing'!$V$1083:$V$1262,MATCH('Project 3'!AZ$8,'Term Pricing'!$C$1083:$C$1262,0))*$E246*(1-$F246))</f>
        <v>0</v>
      </c>
      <c r="BA246" s="212">
        <f ca="1">(BA$136*INDEX('Term Pricing'!$U$1083:$U$1262,MATCH('Project 3'!BA$8,'Term Pricing'!$C$1083:$C$1262,0))*$E246*$F246)+(BA$136*INDEX('Term Pricing'!$V$1083:$V$1262,MATCH('Project 3'!BA$8,'Term Pricing'!$C$1083:$C$1262,0))*$E246*(1-$F246))</f>
        <v>0</v>
      </c>
      <c r="BB246" s="212">
        <f ca="1">(BB$136*INDEX('Term Pricing'!$U$1083:$U$1262,MATCH('Project 3'!BB$8,'Term Pricing'!$C$1083:$C$1262,0))*$E246*$F246)+(BB$136*INDEX('Term Pricing'!$V$1083:$V$1262,MATCH('Project 3'!BB$8,'Term Pricing'!$C$1083:$C$1262,0))*$E246*(1-$F246))</f>
        <v>0</v>
      </c>
      <c r="BC246" s="212">
        <f ca="1">(BC$136*INDEX('Term Pricing'!$U$1083:$U$1262,MATCH('Project 3'!BC$8,'Term Pricing'!$C$1083:$C$1262,0))*$E246*$F246)+(BC$136*INDEX('Term Pricing'!$V$1083:$V$1262,MATCH('Project 3'!BC$8,'Term Pricing'!$C$1083:$C$1262,0))*$E246*(1-$F246))</f>
        <v>0</v>
      </c>
      <c r="BD246" s="212">
        <f ca="1">(BD$136*INDEX('Term Pricing'!$U$1083:$U$1262,MATCH('Project 3'!BD$8,'Term Pricing'!$C$1083:$C$1262,0))*$E246*$F246)+(BD$136*INDEX('Term Pricing'!$V$1083:$V$1262,MATCH('Project 3'!BD$8,'Term Pricing'!$C$1083:$C$1262,0))*$E246*(1-$F246))</f>
        <v>0</v>
      </c>
      <c r="BE246" s="212">
        <f ca="1">(BE$136*INDEX('Term Pricing'!$U$1083:$U$1262,MATCH('Project 3'!BE$8,'Term Pricing'!$C$1083:$C$1262,0))*$E246*$F246)+(BE$136*INDEX('Term Pricing'!$V$1083:$V$1262,MATCH('Project 3'!BE$8,'Term Pricing'!$C$1083:$C$1262,0))*$E246*(1-$F246))</f>
        <v>0</v>
      </c>
      <c r="BF246" s="212">
        <f ca="1">(BF$136*INDEX('Term Pricing'!$U$1083:$U$1262,MATCH('Project 3'!BF$8,'Term Pricing'!$C$1083:$C$1262,0))*$E246*$F246)+(BF$136*INDEX('Term Pricing'!$V$1083:$V$1262,MATCH('Project 3'!BF$8,'Term Pricing'!$C$1083:$C$1262,0))*$E246*(1-$F246))</f>
        <v>0</v>
      </c>
      <c r="BG246" s="212">
        <f ca="1">(BG$136*INDEX('Term Pricing'!$U$1083:$U$1262,MATCH('Project 3'!BG$8,'Term Pricing'!$C$1083:$C$1262,0))*$E246*$F246)+(BG$136*INDEX('Term Pricing'!$V$1083:$V$1262,MATCH('Project 3'!BG$8,'Term Pricing'!$C$1083:$C$1262,0))*$E246*(1-$F246))</f>
        <v>0</v>
      </c>
      <c r="BH246" s="212">
        <f ca="1">(BH$136*INDEX('Term Pricing'!$U$1083:$U$1262,MATCH('Project 3'!BH$8,'Term Pricing'!$C$1083:$C$1262,0))*$E246*$F246)+(BH$136*INDEX('Term Pricing'!$V$1083:$V$1262,MATCH('Project 3'!BH$8,'Term Pricing'!$C$1083:$C$1262,0))*$E246*(1-$F246))</f>
        <v>0</v>
      </c>
      <c r="BI246" s="212">
        <f ca="1">(BI$136*INDEX('Term Pricing'!$U$1083:$U$1262,MATCH('Project 3'!BI$8,'Term Pricing'!$C$1083:$C$1262,0))*$E246*$F246)+(BI$136*INDEX('Term Pricing'!$V$1083:$V$1262,MATCH('Project 3'!BI$8,'Term Pricing'!$C$1083:$C$1262,0))*$E246*(1-$F246))</f>
        <v>0</v>
      </c>
      <c r="BJ246" s="212">
        <f ca="1">(BJ$136*INDEX('Term Pricing'!$U$1083:$U$1262,MATCH('Project 3'!BJ$8,'Term Pricing'!$C$1083:$C$1262,0))*$E246*$F246)+(BJ$136*INDEX('Term Pricing'!$V$1083:$V$1262,MATCH('Project 3'!BJ$8,'Term Pricing'!$C$1083:$C$1262,0))*$E246*(1-$F246))</f>
        <v>0</v>
      </c>
      <c r="BK246" s="212">
        <f ca="1">(BK$136*INDEX('Term Pricing'!$U$1083:$U$1262,MATCH('Project 3'!BK$8,'Term Pricing'!$C$1083:$C$1262,0))*$E246*$F246)+(BK$136*INDEX('Term Pricing'!$V$1083:$V$1262,MATCH('Project 3'!BK$8,'Term Pricing'!$C$1083:$C$1262,0))*$E246*(1-$F246))</f>
        <v>0</v>
      </c>
      <c r="BL246" s="212">
        <f ca="1">(BL$136*INDEX('Term Pricing'!$U$1083:$U$1262,MATCH('Project 3'!BL$8,'Term Pricing'!$C$1083:$C$1262,0))*$E246*$F246)+(BL$136*INDEX('Term Pricing'!$V$1083:$V$1262,MATCH('Project 3'!BL$8,'Term Pricing'!$C$1083:$C$1262,0))*$E246*(1-$F246))</f>
        <v>0</v>
      </c>
      <c r="BM246" s="212">
        <f ca="1">(BM$136*INDEX('Term Pricing'!$U$1083:$U$1262,MATCH('Project 3'!BM$8,'Term Pricing'!$C$1083:$C$1262,0))*$E246*$F246)+(BM$136*INDEX('Term Pricing'!$V$1083:$V$1262,MATCH('Project 3'!BM$8,'Term Pricing'!$C$1083:$C$1262,0))*$E246*(1-$F246))</f>
        <v>0</v>
      </c>
      <c r="BN246" s="212">
        <f ca="1">(BN$136*INDEX('Term Pricing'!$U$1083:$U$1262,MATCH('Project 3'!BN$8,'Term Pricing'!$C$1083:$C$1262,0))*$E246*$F246)+(BN$136*INDEX('Term Pricing'!$V$1083:$V$1262,MATCH('Project 3'!BN$8,'Term Pricing'!$C$1083:$C$1262,0))*$E246*(1-$F246))</f>
        <v>0</v>
      </c>
      <c r="BO246" s="212">
        <f ca="1">(BO$136*INDEX('Term Pricing'!$U$1083:$U$1262,MATCH('Project 3'!BO$8,'Term Pricing'!$C$1083:$C$1262,0))*$E246*$F246)+(BO$136*INDEX('Term Pricing'!$V$1083:$V$1262,MATCH('Project 3'!BO$8,'Term Pricing'!$C$1083:$C$1262,0))*$E246*(1-$F246))</f>
        <v>0</v>
      </c>
      <c r="BP246" s="212">
        <f ca="1">(BP$136*INDEX('Term Pricing'!$U$1083:$U$1262,MATCH('Project 3'!BP$8,'Term Pricing'!$C$1083:$C$1262,0))*$E246*$F246)+(BP$136*INDEX('Term Pricing'!$V$1083:$V$1262,MATCH('Project 3'!BP$8,'Term Pricing'!$C$1083:$C$1262,0))*$E246*(1-$F246))</f>
        <v>0</v>
      </c>
      <c r="BQ246" s="212">
        <f ca="1">(BQ$136*INDEX('Term Pricing'!$U$1083:$U$1262,MATCH('Project 3'!BQ$8,'Term Pricing'!$C$1083:$C$1262,0))*$E246*$F246)+(BQ$136*INDEX('Term Pricing'!$V$1083:$V$1262,MATCH('Project 3'!BQ$8,'Term Pricing'!$C$1083:$C$1262,0))*$E246*(1-$F246))</f>
        <v>0</v>
      </c>
      <c r="BR246" s="212">
        <f ca="1">(BR$136*INDEX('Term Pricing'!$U$1083:$U$1262,MATCH('Project 3'!BR$8,'Term Pricing'!$C$1083:$C$1262,0))*$E246*$F246)+(BR$136*INDEX('Term Pricing'!$V$1083:$V$1262,MATCH('Project 3'!BR$8,'Term Pricing'!$C$1083:$C$1262,0))*$E246*(1-$F246))</f>
        <v>0</v>
      </c>
      <c r="BS246" s="212">
        <f ca="1">(BS$136*INDEX('Term Pricing'!$U$1083:$U$1262,MATCH('Project 3'!BS$8,'Term Pricing'!$C$1083:$C$1262,0))*$E246*$F246)+(BS$136*INDEX('Term Pricing'!$V$1083:$V$1262,MATCH('Project 3'!BS$8,'Term Pricing'!$C$1083:$C$1262,0))*$E246*(1-$F246))</f>
        <v>0</v>
      </c>
      <c r="BT246" s="212">
        <f ca="1">(BT$136*INDEX('Term Pricing'!$U$1083:$U$1262,MATCH('Project 3'!BT$8,'Term Pricing'!$C$1083:$C$1262,0))*$E246*$F246)+(BT$136*INDEX('Term Pricing'!$V$1083:$V$1262,MATCH('Project 3'!BT$8,'Term Pricing'!$C$1083:$C$1262,0))*$E246*(1-$F246))</f>
        <v>0</v>
      </c>
      <c r="BU246" s="212">
        <f ca="1">(BU$136*INDEX('Term Pricing'!$U$1083:$U$1262,MATCH('Project 3'!BU$8,'Term Pricing'!$C$1083:$C$1262,0))*$E246*$F246)+(BU$136*INDEX('Term Pricing'!$V$1083:$V$1262,MATCH('Project 3'!BU$8,'Term Pricing'!$C$1083:$C$1262,0))*$E246*(1-$F246))</f>
        <v>0</v>
      </c>
      <c r="BV246" s="212">
        <f ca="1">(BV$136*INDEX('Term Pricing'!$U$1083:$U$1262,MATCH('Project 3'!BV$8,'Term Pricing'!$C$1083:$C$1262,0))*$E246*$F246)+(BV$136*INDEX('Term Pricing'!$V$1083:$V$1262,MATCH('Project 3'!BV$8,'Term Pricing'!$C$1083:$C$1262,0))*$E246*(1-$F246))</f>
        <v>0</v>
      </c>
      <c r="BW246" s="212">
        <f ca="1">(BW$136*INDEX('Term Pricing'!$U$1083:$U$1262,MATCH('Project 3'!BW$8,'Term Pricing'!$C$1083:$C$1262,0))*$E246*$F246)+(BW$136*INDEX('Term Pricing'!$V$1083:$V$1262,MATCH('Project 3'!BW$8,'Term Pricing'!$C$1083:$C$1262,0))*$E246*(1-$F246))</f>
        <v>0</v>
      </c>
      <c r="BX246" s="212">
        <f ca="1">(BX$136*INDEX('Term Pricing'!$U$1083:$U$1262,MATCH('Project 3'!BX$8,'Term Pricing'!$C$1083:$C$1262,0))*$E246*$F246)+(BX$136*INDEX('Term Pricing'!$V$1083:$V$1262,MATCH('Project 3'!BX$8,'Term Pricing'!$C$1083:$C$1262,0))*$E246*(1-$F246))</f>
        <v>0</v>
      </c>
      <c r="BY246" s="212">
        <f ca="1">(BY$136*INDEX('Term Pricing'!$U$1083:$U$1262,MATCH('Project 3'!BY$8,'Term Pricing'!$C$1083:$C$1262,0))*$E246*$F246)+(BY$136*INDEX('Term Pricing'!$V$1083:$V$1262,MATCH('Project 3'!BY$8,'Term Pricing'!$C$1083:$C$1262,0))*$E246*(1-$F246))</f>
        <v>0</v>
      </c>
      <c r="BZ246" s="212">
        <f ca="1">(BZ$136*INDEX('Term Pricing'!$U$1083:$U$1262,MATCH('Project 3'!BZ$8,'Term Pricing'!$C$1083:$C$1262,0))*$E246*$F246)+(BZ$136*INDEX('Term Pricing'!$V$1083:$V$1262,MATCH('Project 3'!BZ$8,'Term Pricing'!$C$1083:$C$1262,0))*$E246*(1-$F246))</f>
        <v>0</v>
      </c>
      <c r="CA246" s="212">
        <f ca="1">(CA$136*INDEX('Term Pricing'!$U$1083:$U$1262,MATCH('Project 3'!CA$8,'Term Pricing'!$C$1083:$C$1262,0))*$E246*$F246)+(CA$136*INDEX('Term Pricing'!$V$1083:$V$1262,MATCH('Project 3'!CA$8,'Term Pricing'!$C$1083:$C$1262,0))*$E246*(1-$F246))</f>
        <v>0</v>
      </c>
      <c r="CB246" s="212">
        <f ca="1">(CB$136*INDEX('Term Pricing'!$U$1083:$U$1262,MATCH('Project 3'!CB$8,'Term Pricing'!$C$1083:$C$1262,0))*$E246*$F246)+(CB$136*INDEX('Term Pricing'!$V$1083:$V$1262,MATCH('Project 3'!CB$8,'Term Pricing'!$C$1083:$C$1262,0))*$E246*(1-$F246))</f>
        <v>0</v>
      </c>
      <c r="CC246" s="212">
        <f ca="1">(CC$136*INDEX('Term Pricing'!$U$1083:$U$1262,MATCH('Project 3'!CC$8,'Term Pricing'!$C$1083:$C$1262,0))*$E246*$F246)+(CC$136*INDEX('Term Pricing'!$V$1083:$V$1262,MATCH('Project 3'!CC$8,'Term Pricing'!$C$1083:$C$1262,0))*$E246*(1-$F246))</f>
        <v>0</v>
      </c>
      <c r="CD246" s="212">
        <f ca="1">(CD$136*INDEX('Term Pricing'!$U$1083:$U$1262,MATCH('Project 3'!CD$8,'Term Pricing'!$C$1083:$C$1262,0))*$E246*$F246)+(CD$136*INDEX('Term Pricing'!$V$1083:$V$1262,MATCH('Project 3'!CD$8,'Term Pricing'!$C$1083:$C$1262,0))*$E246*(1-$F246))</f>
        <v>0</v>
      </c>
      <c r="CE246" s="212">
        <f ca="1">(CE$136*INDEX('Term Pricing'!$U$1083:$U$1262,MATCH('Project 3'!CE$8,'Term Pricing'!$C$1083:$C$1262,0))*$E246*$F246)+(CE$136*INDEX('Term Pricing'!$V$1083:$V$1262,MATCH('Project 3'!CE$8,'Term Pricing'!$C$1083:$C$1262,0))*$E246*(1-$F246))</f>
        <v>0</v>
      </c>
      <c r="CF246" s="212">
        <f ca="1">(CF$136*INDEX('Term Pricing'!$U$1083:$U$1262,MATCH('Project 3'!CF$8,'Term Pricing'!$C$1083:$C$1262,0))*$E246*$F246)+(CF$136*INDEX('Term Pricing'!$V$1083:$V$1262,MATCH('Project 3'!CF$8,'Term Pricing'!$C$1083:$C$1262,0))*$E246*(1-$F246))</f>
        <v>0</v>
      </c>
      <c r="CG246" s="212">
        <f ca="1">(CG$136*INDEX('Term Pricing'!$U$1083:$U$1262,MATCH('Project 3'!CG$8,'Term Pricing'!$C$1083:$C$1262,0))*$E246*$F246)+(CG$136*INDEX('Term Pricing'!$V$1083:$V$1262,MATCH('Project 3'!CG$8,'Term Pricing'!$C$1083:$C$1262,0))*$E246*(1-$F246))</f>
        <v>0</v>
      </c>
      <c r="CH246" s="212">
        <f ca="1">(CH$136*INDEX('Term Pricing'!$U$1083:$U$1262,MATCH('Project 3'!CH$8,'Term Pricing'!$C$1083:$C$1262,0))*$E246*$F246)+(CH$136*INDEX('Term Pricing'!$V$1083:$V$1262,MATCH('Project 3'!CH$8,'Term Pricing'!$C$1083:$C$1262,0))*$E246*(1-$F246))</f>
        <v>0</v>
      </c>
      <c r="CI246" s="212">
        <f ca="1">(CI$136*INDEX('Term Pricing'!$U$1083:$U$1262,MATCH('Project 3'!CI$8,'Term Pricing'!$C$1083:$C$1262,0))*$E246*$F246)+(CI$136*INDEX('Term Pricing'!$V$1083:$V$1262,MATCH('Project 3'!CI$8,'Term Pricing'!$C$1083:$C$1262,0))*$E246*(1-$F246))</f>
        <v>0</v>
      </c>
      <c r="CJ246" s="212">
        <f ca="1">(CJ$136*INDEX('Term Pricing'!$U$1083:$U$1262,MATCH('Project 3'!CJ$8,'Term Pricing'!$C$1083:$C$1262,0))*$E246*$F246)+(CJ$136*INDEX('Term Pricing'!$V$1083:$V$1262,MATCH('Project 3'!CJ$8,'Term Pricing'!$C$1083:$C$1262,0))*$E246*(1-$F246))</f>
        <v>0</v>
      </c>
      <c r="CK246" s="212">
        <f ca="1">(CK$136*INDEX('Term Pricing'!$U$1083:$U$1262,MATCH('Project 3'!CK$8,'Term Pricing'!$C$1083:$C$1262,0))*$E246*$F246)+(CK$136*INDEX('Term Pricing'!$V$1083:$V$1262,MATCH('Project 3'!CK$8,'Term Pricing'!$C$1083:$C$1262,0))*$E246*(1-$F246))</f>
        <v>0</v>
      </c>
      <c r="CL246" s="212">
        <f ca="1">(CL$136*INDEX('Term Pricing'!$U$1083:$U$1262,MATCH('Project 3'!CL$8,'Term Pricing'!$C$1083:$C$1262,0))*$E246*$F246)+(CL$136*INDEX('Term Pricing'!$V$1083:$V$1262,MATCH('Project 3'!CL$8,'Term Pricing'!$C$1083:$C$1262,0))*$E246*(1-$F246))</f>
        <v>0</v>
      </c>
      <c r="CM246" s="212">
        <f ca="1">(CM$136*INDEX('Term Pricing'!$U$1083:$U$1262,MATCH('Project 3'!CM$8,'Term Pricing'!$C$1083:$C$1262,0))*$E246*$F246)+(CM$136*INDEX('Term Pricing'!$V$1083:$V$1262,MATCH('Project 3'!CM$8,'Term Pricing'!$C$1083:$C$1262,0))*$E246*(1-$F246))</f>
        <v>0</v>
      </c>
      <c r="CN246" s="212">
        <f ca="1">(CN$136*INDEX('Term Pricing'!$U$1083:$U$1262,MATCH('Project 3'!CN$8,'Term Pricing'!$C$1083:$C$1262,0))*$E246*$F246)+(CN$136*INDEX('Term Pricing'!$V$1083:$V$1262,MATCH('Project 3'!CN$8,'Term Pricing'!$C$1083:$C$1262,0))*$E246*(1-$F246))</f>
        <v>0</v>
      </c>
      <c r="CO246" s="212">
        <f ca="1">(CO$136*INDEX('Term Pricing'!$U$1083:$U$1262,MATCH('Project 3'!CO$8,'Term Pricing'!$C$1083:$C$1262,0))*$E246*$F246)+(CO$136*INDEX('Term Pricing'!$V$1083:$V$1262,MATCH('Project 3'!CO$8,'Term Pricing'!$C$1083:$C$1262,0))*$E246*(1-$F246))</f>
        <v>0</v>
      </c>
      <c r="CP246" s="212">
        <f ca="1">(CP$136*INDEX('Term Pricing'!$U$1083:$U$1262,MATCH('Project 3'!CP$8,'Term Pricing'!$C$1083:$C$1262,0))*$E246*$F246)+(CP$136*INDEX('Term Pricing'!$V$1083:$V$1262,MATCH('Project 3'!CP$8,'Term Pricing'!$C$1083:$C$1262,0))*$E246*(1-$F246))</f>
        <v>0</v>
      </c>
      <c r="CQ246" s="212">
        <f ca="1">(CQ$136*INDEX('Term Pricing'!$U$1083:$U$1262,MATCH('Project 3'!CQ$8,'Term Pricing'!$C$1083:$C$1262,0))*$E246*$F246)+(CQ$136*INDEX('Term Pricing'!$V$1083:$V$1262,MATCH('Project 3'!CQ$8,'Term Pricing'!$C$1083:$C$1262,0))*$E246*(1-$F246))</f>
        <v>0</v>
      </c>
      <c r="CR246" s="212">
        <f ca="1">(CR$136*INDEX('Term Pricing'!$U$1083:$U$1262,MATCH('Project 3'!CR$8,'Term Pricing'!$C$1083:$C$1262,0))*$E246*$F246)+(CR$136*INDEX('Term Pricing'!$V$1083:$V$1262,MATCH('Project 3'!CR$8,'Term Pricing'!$C$1083:$C$1262,0))*$E246*(1-$F246))</f>
        <v>0</v>
      </c>
      <c r="CS246" s="212">
        <f ca="1">(CS$136*INDEX('Term Pricing'!$U$1083:$U$1262,MATCH('Project 3'!CS$8,'Term Pricing'!$C$1083:$C$1262,0))*$E246*$F246)+(CS$136*INDEX('Term Pricing'!$V$1083:$V$1262,MATCH('Project 3'!CS$8,'Term Pricing'!$C$1083:$C$1262,0))*$E246*(1-$F246))</f>
        <v>0</v>
      </c>
      <c r="CT246" s="212">
        <f ca="1">(CT$136*INDEX('Term Pricing'!$U$1083:$U$1262,MATCH('Project 3'!CT$8,'Term Pricing'!$C$1083:$C$1262,0))*$E246*$F246)+(CT$136*INDEX('Term Pricing'!$V$1083:$V$1262,MATCH('Project 3'!CT$8,'Term Pricing'!$C$1083:$C$1262,0))*$E246*(1-$F246))</f>
        <v>0</v>
      </c>
      <c r="CU246" s="212">
        <f ca="1">(CU$136*INDEX('Term Pricing'!$U$1083:$U$1262,MATCH('Project 3'!CU$8,'Term Pricing'!$C$1083:$C$1262,0))*$E246*$F246)+(CU$136*INDEX('Term Pricing'!$V$1083:$V$1262,MATCH('Project 3'!CU$8,'Term Pricing'!$C$1083:$C$1262,0))*$E246*(1-$F246))</f>
        <v>0</v>
      </c>
      <c r="CV246" s="212">
        <f ca="1">(CV$136*INDEX('Term Pricing'!$U$1083:$U$1262,MATCH('Project 3'!CV$8,'Term Pricing'!$C$1083:$C$1262,0))*$E246*$F246)+(CV$136*INDEX('Term Pricing'!$V$1083:$V$1262,MATCH('Project 3'!CV$8,'Term Pricing'!$C$1083:$C$1262,0))*$E246*(1-$F246))</f>
        <v>0</v>
      </c>
      <c r="CW246" s="212">
        <f ca="1">(CW$136*INDEX('Term Pricing'!$U$1083:$U$1262,MATCH('Project 3'!CW$8,'Term Pricing'!$C$1083:$C$1262,0))*$E246*$F246)+(CW$136*INDEX('Term Pricing'!$V$1083:$V$1262,MATCH('Project 3'!CW$8,'Term Pricing'!$C$1083:$C$1262,0))*$E246*(1-$F246))</f>
        <v>0</v>
      </c>
      <c r="CX246" s="212">
        <f ca="1">(CX$136*INDEX('Term Pricing'!$U$1083:$U$1262,MATCH('Project 3'!CX$8,'Term Pricing'!$C$1083:$C$1262,0))*$E246*$F246)+(CX$136*INDEX('Term Pricing'!$V$1083:$V$1262,MATCH('Project 3'!CX$8,'Term Pricing'!$C$1083:$C$1262,0))*$E246*(1-$F246))</f>
        <v>0</v>
      </c>
      <c r="CY246" s="212">
        <f ca="1">(CY$136*INDEX('Term Pricing'!$U$1083:$U$1262,MATCH('Project 3'!CY$8,'Term Pricing'!$C$1083:$C$1262,0))*$E246*$F246)+(CY$136*INDEX('Term Pricing'!$V$1083:$V$1262,MATCH('Project 3'!CY$8,'Term Pricing'!$C$1083:$C$1262,0))*$E246*(1-$F246))</f>
        <v>0</v>
      </c>
      <c r="CZ246" s="212">
        <f ca="1">(CZ$136*INDEX('Term Pricing'!$U$1083:$U$1262,MATCH('Project 3'!CZ$8,'Term Pricing'!$C$1083:$C$1262,0))*$E246*$F246)+(CZ$136*INDEX('Term Pricing'!$V$1083:$V$1262,MATCH('Project 3'!CZ$8,'Term Pricing'!$C$1083:$C$1262,0))*$E246*(1-$F246))</f>
        <v>0</v>
      </c>
      <c r="DA246" s="212">
        <f ca="1">(DA$136*INDEX('Term Pricing'!$U$1083:$U$1262,MATCH('Project 3'!DA$8,'Term Pricing'!$C$1083:$C$1262,0))*$E246*$F246)+(DA$136*INDEX('Term Pricing'!$V$1083:$V$1262,MATCH('Project 3'!DA$8,'Term Pricing'!$C$1083:$C$1262,0))*$E246*(1-$F246))</f>
        <v>0</v>
      </c>
      <c r="DB246" s="212">
        <f ca="1">(DB$136*INDEX('Term Pricing'!$U$1083:$U$1262,MATCH('Project 3'!DB$8,'Term Pricing'!$C$1083:$C$1262,0))*$E246*$F246)+(DB$136*INDEX('Term Pricing'!$V$1083:$V$1262,MATCH('Project 3'!DB$8,'Term Pricing'!$C$1083:$C$1262,0))*$E246*(1-$F246))</f>
        <v>0</v>
      </c>
    </row>
    <row r="247" spans="1:106" hidden="1" outlineLevel="1">
      <c r="A247" s="151"/>
      <c r="C247" s="34" t="s">
        <v>263</v>
      </c>
      <c r="E247" s="70">
        <f>Inputs!H171</f>
        <v>0</v>
      </c>
      <c r="F247" s="70">
        <f>Inputs!K171</f>
        <v>0</v>
      </c>
      <c r="G247" s="54" t="s">
        <v>83</v>
      </c>
      <c r="H247" s="279">
        <f ca="1">IFERROR(SUM($J247:$DB247)/(SUM($J$136:$DB$136)*E247),0)</f>
        <v>0</v>
      </c>
      <c r="I247" s="29"/>
      <c r="J247" s="212">
        <f ca="1">(J$136*INDEX('Term Pricing'!$U$1268:$U$1447,MATCH('Project 3'!J$8,'Term Pricing'!$C$1268:$C$1447,0))*$E247*$F247)+(J$136*INDEX('Term Pricing'!$V$1268:$V$1447,MATCH('Project 3'!J$8,'Term Pricing'!$C$1268:$C$1447,0))*$E247*(1-$F247))</f>
        <v>0</v>
      </c>
      <c r="K247" s="212">
        <f ca="1">(K$136*INDEX('Term Pricing'!$U$1268:$U$1447,MATCH('Project 3'!K$8,'Term Pricing'!$C$1268:$C$1447,0))*$E247*$F247)+(K$136*INDEX('Term Pricing'!$V$1268:$V$1447,MATCH('Project 3'!K$8,'Term Pricing'!$C$1268:$C$1447,0))*$E247*(1-$F247))</f>
        <v>0</v>
      </c>
      <c r="L247" s="212">
        <f ca="1">(L$136*INDEX('Term Pricing'!$U$1268:$U$1447,MATCH('Project 3'!L$8,'Term Pricing'!$C$1268:$C$1447,0))*$E247*$F247)+(L$136*INDEX('Term Pricing'!$V$1268:$V$1447,MATCH('Project 3'!L$8,'Term Pricing'!$C$1268:$C$1447,0))*$E247*(1-$F247))</f>
        <v>0</v>
      </c>
      <c r="M247" s="212">
        <f ca="1">(M$136*INDEX('Term Pricing'!$U$1268:$U$1447,MATCH('Project 3'!M$8,'Term Pricing'!$C$1268:$C$1447,0))*$E247*$F247)+(M$136*INDEX('Term Pricing'!$V$1268:$V$1447,MATCH('Project 3'!M$8,'Term Pricing'!$C$1268:$C$1447,0))*$E247*(1-$F247))</f>
        <v>0</v>
      </c>
      <c r="N247" s="212">
        <f ca="1">(N$136*INDEX('Term Pricing'!$U$1268:$U$1447,MATCH('Project 3'!N$8,'Term Pricing'!$C$1268:$C$1447,0))*$E247*$F247)+(N$136*INDEX('Term Pricing'!$V$1268:$V$1447,MATCH('Project 3'!N$8,'Term Pricing'!$C$1268:$C$1447,0))*$E247*(1-$F247))</f>
        <v>0</v>
      </c>
      <c r="O247" s="212">
        <f ca="1">(O$136*INDEX('Term Pricing'!$U$1268:$U$1447,MATCH('Project 3'!O$8,'Term Pricing'!$C$1268:$C$1447,0))*$E247*$F247)+(O$136*INDEX('Term Pricing'!$V$1268:$V$1447,MATCH('Project 3'!O$8,'Term Pricing'!$C$1268:$C$1447,0))*$E247*(1-$F247))</f>
        <v>0</v>
      </c>
      <c r="P247" s="212">
        <f ca="1">(P$136*INDEX('Term Pricing'!$U$1268:$U$1447,MATCH('Project 3'!P$8,'Term Pricing'!$C$1268:$C$1447,0))*$E247*$F247)+(P$136*INDEX('Term Pricing'!$V$1268:$V$1447,MATCH('Project 3'!P$8,'Term Pricing'!$C$1268:$C$1447,0))*$E247*(1-$F247))</f>
        <v>0</v>
      </c>
      <c r="Q247" s="212">
        <f ca="1">(Q$136*INDEX('Term Pricing'!$U$1268:$U$1447,MATCH('Project 3'!Q$8,'Term Pricing'!$C$1268:$C$1447,0))*$E247*$F247)+(Q$136*INDEX('Term Pricing'!$V$1268:$V$1447,MATCH('Project 3'!Q$8,'Term Pricing'!$C$1268:$C$1447,0))*$E247*(1-$F247))</f>
        <v>0</v>
      </c>
      <c r="R247" s="212">
        <f ca="1">(R$136*INDEX('Term Pricing'!$U$1268:$U$1447,MATCH('Project 3'!R$8,'Term Pricing'!$C$1268:$C$1447,0))*$E247*$F247)+(R$136*INDEX('Term Pricing'!$V$1268:$V$1447,MATCH('Project 3'!R$8,'Term Pricing'!$C$1268:$C$1447,0))*$E247*(1-$F247))</f>
        <v>0</v>
      </c>
      <c r="S247" s="212">
        <f ca="1">(S$136*INDEX('Term Pricing'!$U$1268:$U$1447,MATCH('Project 3'!S$8,'Term Pricing'!$C$1268:$C$1447,0))*$E247*$F247)+(S$136*INDEX('Term Pricing'!$V$1268:$V$1447,MATCH('Project 3'!S$8,'Term Pricing'!$C$1268:$C$1447,0))*$E247*(1-$F247))</f>
        <v>0</v>
      </c>
      <c r="T247" s="212">
        <f ca="1">(T$136*INDEX('Term Pricing'!$U$1268:$U$1447,MATCH('Project 3'!T$8,'Term Pricing'!$C$1268:$C$1447,0))*$E247*$F247)+(T$136*INDEX('Term Pricing'!$V$1268:$V$1447,MATCH('Project 3'!T$8,'Term Pricing'!$C$1268:$C$1447,0))*$E247*(1-$F247))</f>
        <v>0</v>
      </c>
      <c r="U247" s="212">
        <f ca="1">(U$136*INDEX('Term Pricing'!$U$1268:$U$1447,MATCH('Project 3'!U$8,'Term Pricing'!$C$1268:$C$1447,0))*$E247*$F247)+(U$136*INDEX('Term Pricing'!$V$1268:$V$1447,MATCH('Project 3'!U$8,'Term Pricing'!$C$1268:$C$1447,0))*$E247*(1-$F247))</f>
        <v>0</v>
      </c>
      <c r="V247" s="212">
        <f ca="1">(V$136*INDEX('Term Pricing'!$U$1268:$U$1447,MATCH('Project 3'!V$8,'Term Pricing'!$C$1268:$C$1447,0))*$E247*$F247)+(V$136*INDEX('Term Pricing'!$V$1268:$V$1447,MATCH('Project 3'!V$8,'Term Pricing'!$C$1268:$C$1447,0))*$E247*(1-$F247))</f>
        <v>0</v>
      </c>
      <c r="W247" s="212">
        <f ca="1">(W$136*INDEX('Term Pricing'!$U$1268:$U$1447,MATCH('Project 3'!W$8,'Term Pricing'!$C$1268:$C$1447,0))*$E247*$F247)+(W$136*INDEX('Term Pricing'!$V$1268:$V$1447,MATCH('Project 3'!W$8,'Term Pricing'!$C$1268:$C$1447,0))*$E247*(1-$F247))</f>
        <v>0</v>
      </c>
      <c r="X247" s="212">
        <f ca="1">(X$136*INDEX('Term Pricing'!$U$1268:$U$1447,MATCH('Project 3'!X$8,'Term Pricing'!$C$1268:$C$1447,0))*$E247*$F247)+(X$136*INDEX('Term Pricing'!$V$1268:$V$1447,MATCH('Project 3'!X$8,'Term Pricing'!$C$1268:$C$1447,0))*$E247*(1-$F247))</f>
        <v>0</v>
      </c>
      <c r="Y247" s="212">
        <f ca="1">(Y$136*INDEX('Term Pricing'!$U$1268:$U$1447,MATCH('Project 3'!Y$8,'Term Pricing'!$C$1268:$C$1447,0))*$E247*$F247)+(Y$136*INDEX('Term Pricing'!$V$1268:$V$1447,MATCH('Project 3'!Y$8,'Term Pricing'!$C$1268:$C$1447,0))*$E247*(1-$F247))</f>
        <v>0</v>
      </c>
      <c r="Z247" s="212">
        <f ca="1">(Z$136*INDEX('Term Pricing'!$U$1268:$U$1447,MATCH('Project 3'!Z$8,'Term Pricing'!$C$1268:$C$1447,0))*$E247*$F247)+(Z$136*INDEX('Term Pricing'!$V$1268:$V$1447,MATCH('Project 3'!Z$8,'Term Pricing'!$C$1268:$C$1447,0))*$E247*(1-$F247))</f>
        <v>0</v>
      </c>
      <c r="AA247" s="212">
        <f ca="1">(AA$136*INDEX('Term Pricing'!$U$1268:$U$1447,MATCH('Project 3'!AA$8,'Term Pricing'!$C$1268:$C$1447,0))*$E247*$F247)+(AA$136*INDEX('Term Pricing'!$V$1268:$V$1447,MATCH('Project 3'!AA$8,'Term Pricing'!$C$1268:$C$1447,0))*$E247*(1-$F247))</f>
        <v>0</v>
      </c>
      <c r="AB247" s="212">
        <f ca="1">(AB$136*INDEX('Term Pricing'!$U$1268:$U$1447,MATCH('Project 3'!AB$8,'Term Pricing'!$C$1268:$C$1447,0))*$E247*$F247)+(AB$136*INDEX('Term Pricing'!$V$1268:$V$1447,MATCH('Project 3'!AB$8,'Term Pricing'!$C$1268:$C$1447,0))*$E247*(1-$F247))</f>
        <v>0</v>
      </c>
      <c r="AC247" s="212">
        <f ca="1">(AC$136*INDEX('Term Pricing'!$U$1268:$U$1447,MATCH('Project 3'!AC$8,'Term Pricing'!$C$1268:$C$1447,0))*$E247*$F247)+(AC$136*INDEX('Term Pricing'!$V$1268:$V$1447,MATCH('Project 3'!AC$8,'Term Pricing'!$C$1268:$C$1447,0))*$E247*(1-$F247))</f>
        <v>0</v>
      </c>
      <c r="AD247" s="212">
        <f ca="1">(AD$136*INDEX('Term Pricing'!$U$1268:$U$1447,MATCH('Project 3'!AD$8,'Term Pricing'!$C$1268:$C$1447,0))*$E247*$F247)+(AD$136*INDEX('Term Pricing'!$V$1268:$V$1447,MATCH('Project 3'!AD$8,'Term Pricing'!$C$1268:$C$1447,0))*$E247*(1-$F247))</f>
        <v>0</v>
      </c>
      <c r="AE247" s="212">
        <f ca="1">(AE$136*INDEX('Term Pricing'!$U$1268:$U$1447,MATCH('Project 3'!AE$8,'Term Pricing'!$C$1268:$C$1447,0))*$E247*$F247)+(AE$136*INDEX('Term Pricing'!$V$1268:$V$1447,MATCH('Project 3'!AE$8,'Term Pricing'!$C$1268:$C$1447,0))*$E247*(1-$F247))</f>
        <v>0</v>
      </c>
      <c r="AF247" s="212">
        <f ca="1">(AF$136*INDEX('Term Pricing'!$U$1268:$U$1447,MATCH('Project 3'!AF$8,'Term Pricing'!$C$1268:$C$1447,0))*$E247*$F247)+(AF$136*INDEX('Term Pricing'!$V$1268:$V$1447,MATCH('Project 3'!AF$8,'Term Pricing'!$C$1268:$C$1447,0))*$E247*(1-$F247))</f>
        <v>0</v>
      </c>
      <c r="AG247" s="212">
        <f ca="1">(AG$136*INDEX('Term Pricing'!$U$1268:$U$1447,MATCH('Project 3'!AG$8,'Term Pricing'!$C$1268:$C$1447,0))*$E247*$F247)+(AG$136*INDEX('Term Pricing'!$V$1268:$V$1447,MATCH('Project 3'!AG$8,'Term Pricing'!$C$1268:$C$1447,0))*$E247*(1-$F247))</f>
        <v>0</v>
      </c>
      <c r="AH247" s="212">
        <f ca="1">(AH$136*INDEX('Term Pricing'!$U$1268:$U$1447,MATCH('Project 3'!AH$8,'Term Pricing'!$C$1268:$C$1447,0))*$E247*$F247)+(AH$136*INDEX('Term Pricing'!$V$1268:$V$1447,MATCH('Project 3'!AH$8,'Term Pricing'!$C$1268:$C$1447,0))*$E247*(1-$F247))</f>
        <v>0</v>
      </c>
      <c r="AI247" s="212">
        <f ca="1">(AI$136*INDEX('Term Pricing'!$U$1268:$U$1447,MATCH('Project 3'!AI$8,'Term Pricing'!$C$1268:$C$1447,0))*$E247*$F247)+(AI$136*INDEX('Term Pricing'!$V$1268:$V$1447,MATCH('Project 3'!AI$8,'Term Pricing'!$C$1268:$C$1447,0))*$E247*(1-$F247))</f>
        <v>0</v>
      </c>
      <c r="AJ247" s="212">
        <f ca="1">(AJ$136*INDEX('Term Pricing'!$U$1268:$U$1447,MATCH('Project 3'!AJ$8,'Term Pricing'!$C$1268:$C$1447,0))*$E247*$F247)+(AJ$136*INDEX('Term Pricing'!$V$1268:$V$1447,MATCH('Project 3'!AJ$8,'Term Pricing'!$C$1268:$C$1447,0))*$E247*(1-$F247))</f>
        <v>0</v>
      </c>
      <c r="AK247" s="212">
        <f ca="1">(AK$136*INDEX('Term Pricing'!$U$1268:$U$1447,MATCH('Project 3'!AK$8,'Term Pricing'!$C$1268:$C$1447,0))*$E247*$F247)+(AK$136*INDEX('Term Pricing'!$V$1268:$V$1447,MATCH('Project 3'!AK$8,'Term Pricing'!$C$1268:$C$1447,0))*$E247*(1-$F247))</f>
        <v>0</v>
      </c>
      <c r="AL247" s="212">
        <f ca="1">(AL$136*INDEX('Term Pricing'!$U$1268:$U$1447,MATCH('Project 3'!AL$8,'Term Pricing'!$C$1268:$C$1447,0))*$E247*$F247)+(AL$136*INDEX('Term Pricing'!$V$1268:$V$1447,MATCH('Project 3'!AL$8,'Term Pricing'!$C$1268:$C$1447,0))*$E247*(1-$F247))</f>
        <v>0</v>
      </c>
      <c r="AM247" s="212">
        <f ca="1">(AM$136*INDEX('Term Pricing'!$U$1268:$U$1447,MATCH('Project 3'!AM$8,'Term Pricing'!$C$1268:$C$1447,0))*$E247*$F247)+(AM$136*INDEX('Term Pricing'!$V$1268:$V$1447,MATCH('Project 3'!AM$8,'Term Pricing'!$C$1268:$C$1447,0))*$E247*(1-$F247))</f>
        <v>0</v>
      </c>
      <c r="AN247" s="212">
        <f ca="1">(AN$136*INDEX('Term Pricing'!$U$1268:$U$1447,MATCH('Project 3'!AN$8,'Term Pricing'!$C$1268:$C$1447,0))*$E247*$F247)+(AN$136*INDEX('Term Pricing'!$V$1268:$V$1447,MATCH('Project 3'!AN$8,'Term Pricing'!$C$1268:$C$1447,0))*$E247*(1-$F247))</f>
        <v>0</v>
      </c>
      <c r="AO247" s="212">
        <f ca="1">(AO$136*INDEX('Term Pricing'!$U$1268:$U$1447,MATCH('Project 3'!AO$8,'Term Pricing'!$C$1268:$C$1447,0))*$E247*$F247)+(AO$136*INDEX('Term Pricing'!$V$1268:$V$1447,MATCH('Project 3'!AO$8,'Term Pricing'!$C$1268:$C$1447,0))*$E247*(1-$F247))</f>
        <v>0</v>
      </c>
      <c r="AP247" s="212">
        <f ca="1">(AP$136*INDEX('Term Pricing'!$U$1268:$U$1447,MATCH('Project 3'!AP$8,'Term Pricing'!$C$1268:$C$1447,0))*$E247*$F247)+(AP$136*INDEX('Term Pricing'!$V$1268:$V$1447,MATCH('Project 3'!AP$8,'Term Pricing'!$C$1268:$C$1447,0))*$E247*(1-$F247))</f>
        <v>0</v>
      </c>
      <c r="AQ247" s="212">
        <f ca="1">(AQ$136*INDEX('Term Pricing'!$U$1268:$U$1447,MATCH('Project 3'!AQ$8,'Term Pricing'!$C$1268:$C$1447,0))*$E247*$F247)+(AQ$136*INDEX('Term Pricing'!$V$1268:$V$1447,MATCH('Project 3'!AQ$8,'Term Pricing'!$C$1268:$C$1447,0))*$E247*(1-$F247))</f>
        <v>0</v>
      </c>
      <c r="AR247" s="212">
        <f ca="1">(AR$136*INDEX('Term Pricing'!$U$1268:$U$1447,MATCH('Project 3'!AR$8,'Term Pricing'!$C$1268:$C$1447,0))*$E247*$F247)+(AR$136*INDEX('Term Pricing'!$V$1268:$V$1447,MATCH('Project 3'!AR$8,'Term Pricing'!$C$1268:$C$1447,0))*$E247*(1-$F247))</f>
        <v>0</v>
      </c>
      <c r="AS247" s="212">
        <f ca="1">(AS$136*INDEX('Term Pricing'!$U$1268:$U$1447,MATCH('Project 3'!AS$8,'Term Pricing'!$C$1268:$C$1447,0))*$E247*$F247)+(AS$136*INDEX('Term Pricing'!$V$1268:$V$1447,MATCH('Project 3'!AS$8,'Term Pricing'!$C$1268:$C$1447,0))*$E247*(1-$F247))</f>
        <v>0</v>
      </c>
      <c r="AT247" s="212">
        <f ca="1">(AT$136*INDEX('Term Pricing'!$U$1268:$U$1447,MATCH('Project 3'!AT$8,'Term Pricing'!$C$1268:$C$1447,0))*$E247*$F247)+(AT$136*INDEX('Term Pricing'!$V$1268:$V$1447,MATCH('Project 3'!AT$8,'Term Pricing'!$C$1268:$C$1447,0))*$E247*(1-$F247))</f>
        <v>0</v>
      </c>
      <c r="AU247" s="212">
        <f ca="1">(AU$136*INDEX('Term Pricing'!$U$1268:$U$1447,MATCH('Project 3'!AU$8,'Term Pricing'!$C$1268:$C$1447,0))*$E247*$F247)+(AU$136*INDEX('Term Pricing'!$V$1268:$V$1447,MATCH('Project 3'!AU$8,'Term Pricing'!$C$1268:$C$1447,0))*$E247*(1-$F247))</f>
        <v>0</v>
      </c>
      <c r="AV247" s="212">
        <f ca="1">(AV$136*INDEX('Term Pricing'!$U$1268:$U$1447,MATCH('Project 3'!AV$8,'Term Pricing'!$C$1268:$C$1447,0))*$E247*$F247)+(AV$136*INDEX('Term Pricing'!$V$1268:$V$1447,MATCH('Project 3'!AV$8,'Term Pricing'!$C$1268:$C$1447,0))*$E247*(1-$F247))</f>
        <v>0</v>
      </c>
      <c r="AW247" s="212">
        <f ca="1">(AW$136*INDEX('Term Pricing'!$U$1268:$U$1447,MATCH('Project 3'!AW$8,'Term Pricing'!$C$1268:$C$1447,0))*$E247*$F247)+(AW$136*INDEX('Term Pricing'!$V$1268:$V$1447,MATCH('Project 3'!AW$8,'Term Pricing'!$C$1268:$C$1447,0))*$E247*(1-$F247))</f>
        <v>0</v>
      </c>
      <c r="AX247" s="212">
        <f ca="1">(AX$136*INDEX('Term Pricing'!$U$1268:$U$1447,MATCH('Project 3'!AX$8,'Term Pricing'!$C$1268:$C$1447,0))*$E247*$F247)+(AX$136*INDEX('Term Pricing'!$V$1268:$V$1447,MATCH('Project 3'!AX$8,'Term Pricing'!$C$1268:$C$1447,0))*$E247*(1-$F247))</f>
        <v>0</v>
      </c>
      <c r="AY247" s="212">
        <f ca="1">(AY$136*INDEX('Term Pricing'!$U$1268:$U$1447,MATCH('Project 3'!AY$8,'Term Pricing'!$C$1268:$C$1447,0))*$E247*$F247)+(AY$136*INDEX('Term Pricing'!$V$1268:$V$1447,MATCH('Project 3'!AY$8,'Term Pricing'!$C$1268:$C$1447,0))*$E247*(1-$F247))</f>
        <v>0</v>
      </c>
      <c r="AZ247" s="212">
        <f ca="1">(AZ$136*INDEX('Term Pricing'!$U$1268:$U$1447,MATCH('Project 3'!AZ$8,'Term Pricing'!$C$1268:$C$1447,0))*$E247*$F247)+(AZ$136*INDEX('Term Pricing'!$V$1268:$V$1447,MATCH('Project 3'!AZ$8,'Term Pricing'!$C$1268:$C$1447,0))*$E247*(1-$F247))</f>
        <v>0</v>
      </c>
      <c r="BA247" s="212">
        <f ca="1">(BA$136*INDEX('Term Pricing'!$U$1268:$U$1447,MATCH('Project 3'!BA$8,'Term Pricing'!$C$1268:$C$1447,0))*$E247*$F247)+(BA$136*INDEX('Term Pricing'!$V$1268:$V$1447,MATCH('Project 3'!BA$8,'Term Pricing'!$C$1268:$C$1447,0))*$E247*(1-$F247))</f>
        <v>0</v>
      </c>
      <c r="BB247" s="212">
        <f ca="1">(BB$136*INDEX('Term Pricing'!$U$1268:$U$1447,MATCH('Project 3'!BB$8,'Term Pricing'!$C$1268:$C$1447,0))*$E247*$F247)+(BB$136*INDEX('Term Pricing'!$V$1268:$V$1447,MATCH('Project 3'!BB$8,'Term Pricing'!$C$1268:$C$1447,0))*$E247*(1-$F247))</f>
        <v>0</v>
      </c>
      <c r="BC247" s="212">
        <f ca="1">(BC$136*INDEX('Term Pricing'!$U$1268:$U$1447,MATCH('Project 3'!BC$8,'Term Pricing'!$C$1268:$C$1447,0))*$E247*$F247)+(BC$136*INDEX('Term Pricing'!$V$1268:$V$1447,MATCH('Project 3'!BC$8,'Term Pricing'!$C$1268:$C$1447,0))*$E247*(1-$F247))</f>
        <v>0</v>
      </c>
      <c r="BD247" s="212">
        <f ca="1">(BD$136*INDEX('Term Pricing'!$U$1268:$U$1447,MATCH('Project 3'!BD$8,'Term Pricing'!$C$1268:$C$1447,0))*$E247*$F247)+(BD$136*INDEX('Term Pricing'!$V$1268:$V$1447,MATCH('Project 3'!BD$8,'Term Pricing'!$C$1268:$C$1447,0))*$E247*(1-$F247))</f>
        <v>0</v>
      </c>
      <c r="BE247" s="212">
        <f ca="1">(BE$136*INDEX('Term Pricing'!$U$1268:$U$1447,MATCH('Project 3'!BE$8,'Term Pricing'!$C$1268:$C$1447,0))*$E247*$F247)+(BE$136*INDEX('Term Pricing'!$V$1268:$V$1447,MATCH('Project 3'!BE$8,'Term Pricing'!$C$1268:$C$1447,0))*$E247*(1-$F247))</f>
        <v>0</v>
      </c>
      <c r="BF247" s="212">
        <f ca="1">(BF$136*INDEX('Term Pricing'!$U$1268:$U$1447,MATCH('Project 3'!BF$8,'Term Pricing'!$C$1268:$C$1447,0))*$E247*$F247)+(BF$136*INDEX('Term Pricing'!$V$1268:$V$1447,MATCH('Project 3'!BF$8,'Term Pricing'!$C$1268:$C$1447,0))*$E247*(1-$F247))</f>
        <v>0</v>
      </c>
      <c r="BG247" s="212">
        <f ca="1">(BG$136*INDEX('Term Pricing'!$U$1268:$U$1447,MATCH('Project 3'!BG$8,'Term Pricing'!$C$1268:$C$1447,0))*$E247*$F247)+(BG$136*INDEX('Term Pricing'!$V$1268:$V$1447,MATCH('Project 3'!BG$8,'Term Pricing'!$C$1268:$C$1447,0))*$E247*(1-$F247))</f>
        <v>0</v>
      </c>
      <c r="BH247" s="212">
        <f ca="1">(BH$136*INDEX('Term Pricing'!$U$1268:$U$1447,MATCH('Project 3'!BH$8,'Term Pricing'!$C$1268:$C$1447,0))*$E247*$F247)+(BH$136*INDEX('Term Pricing'!$V$1268:$V$1447,MATCH('Project 3'!BH$8,'Term Pricing'!$C$1268:$C$1447,0))*$E247*(1-$F247))</f>
        <v>0</v>
      </c>
      <c r="BI247" s="212">
        <f ca="1">(BI$136*INDEX('Term Pricing'!$U$1268:$U$1447,MATCH('Project 3'!BI$8,'Term Pricing'!$C$1268:$C$1447,0))*$E247*$F247)+(BI$136*INDEX('Term Pricing'!$V$1268:$V$1447,MATCH('Project 3'!BI$8,'Term Pricing'!$C$1268:$C$1447,0))*$E247*(1-$F247))</f>
        <v>0</v>
      </c>
      <c r="BJ247" s="212">
        <f ca="1">(BJ$136*INDEX('Term Pricing'!$U$1268:$U$1447,MATCH('Project 3'!BJ$8,'Term Pricing'!$C$1268:$C$1447,0))*$E247*$F247)+(BJ$136*INDEX('Term Pricing'!$V$1268:$V$1447,MATCH('Project 3'!BJ$8,'Term Pricing'!$C$1268:$C$1447,0))*$E247*(1-$F247))</f>
        <v>0</v>
      </c>
      <c r="BK247" s="212">
        <f ca="1">(BK$136*INDEX('Term Pricing'!$U$1268:$U$1447,MATCH('Project 3'!BK$8,'Term Pricing'!$C$1268:$C$1447,0))*$E247*$F247)+(BK$136*INDEX('Term Pricing'!$V$1268:$V$1447,MATCH('Project 3'!BK$8,'Term Pricing'!$C$1268:$C$1447,0))*$E247*(1-$F247))</f>
        <v>0</v>
      </c>
      <c r="BL247" s="212">
        <f ca="1">(BL$136*INDEX('Term Pricing'!$U$1268:$U$1447,MATCH('Project 3'!BL$8,'Term Pricing'!$C$1268:$C$1447,0))*$E247*$F247)+(BL$136*INDEX('Term Pricing'!$V$1268:$V$1447,MATCH('Project 3'!BL$8,'Term Pricing'!$C$1268:$C$1447,0))*$E247*(1-$F247))</f>
        <v>0</v>
      </c>
      <c r="BM247" s="212">
        <f ca="1">(BM$136*INDEX('Term Pricing'!$U$1268:$U$1447,MATCH('Project 3'!BM$8,'Term Pricing'!$C$1268:$C$1447,0))*$E247*$F247)+(BM$136*INDEX('Term Pricing'!$V$1268:$V$1447,MATCH('Project 3'!BM$8,'Term Pricing'!$C$1268:$C$1447,0))*$E247*(1-$F247))</f>
        <v>0</v>
      </c>
      <c r="BN247" s="212">
        <f ca="1">(BN$136*INDEX('Term Pricing'!$U$1268:$U$1447,MATCH('Project 3'!BN$8,'Term Pricing'!$C$1268:$C$1447,0))*$E247*$F247)+(BN$136*INDEX('Term Pricing'!$V$1268:$V$1447,MATCH('Project 3'!BN$8,'Term Pricing'!$C$1268:$C$1447,0))*$E247*(1-$F247))</f>
        <v>0</v>
      </c>
      <c r="BO247" s="212">
        <f ca="1">(BO$136*INDEX('Term Pricing'!$U$1268:$U$1447,MATCH('Project 3'!BO$8,'Term Pricing'!$C$1268:$C$1447,0))*$E247*$F247)+(BO$136*INDEX('Term Pricing'!$V$1268:$V$1447,MATCH('Project 3'!BO$8,'Term Pricing'!$C$1268:$C$1447,0))*$E247*(1-$F247))</f>
        <v>0</v>
      </c>
      <c r="BP247" s="212">
        <f ca="1">(BP$136*INDEX('Term Pricing'!$U$1268:$U$1447,MATCH('Project 3'!BP$8,'Term Pricing'!$C$1268:$C$1447,0))*$E247*$F247)+(BP$136*INDEX('Term Pricing'!$V$1268:$V$1447,MATCH('Project 3'!BP$8,'Term Pricing'!$C$1268:$C$1447,0))*$E247*(1-$F247))</f>
        <v>0</v>
      </c>
      <c r="BQ247" s="212">
        <f ca="1">(BQ$136*INDEX('Term Pricing'!$U$1268:$U$1447,MATCH('Project 3'!BQ$8,'Term Pricing'!$C$1268:$C$1447,0))*$E247*$F247)+(BQ$136*INDEX('Term Pricing'!$V$1268:$V$1447,MATCH('Project 3'!BQ$8,'Term Pricing'!$C$1268:$C$1447,0))*$E247*(1-$F247))</f>
        <v>0</v>
      </c>
      <c r="BR247" s="212">
        <f ca="1">(BR$136*INDEX('Term Pricing'!$U$1268:$U$1447,MATCH('Project 3'!BR$8,'Term Pricing'!$C$1268:$C$1447,0))*$E247*$F247)+(BR$136*INDEX('Term Pricing'!$V$1268:$V$1447,MATCH('Project 3'!BR$8,'Term Pricing'!$C$1268:$C$1447,0))*$E247*(1-$F247))</f>
        <v>0</v>
      </c>
      <c r="BS247" s="212">
        <f ca="1">(BS$136*INDEX('Term Pricing'!$U$1268:$U$1447,MATCH('Project 3'!BS$8,'Term Pricing'!$C$1268:$C$1447,0))*$E247*$F247)+(BS$136*INDEX('Term Pricing'!$V$1268:$V$1447,MATCH('Project 3'!BS$8,'Term Pricing'!$C$1268:$C$1447,0))*$E247*(1-$F247))</f>
        <v>0</v>
      </c>
      <c r="BT247" s="212">
        <f ca="1">(BT$136*INDEX('Term Pricing'!$U$1268:$U$1447,MATCH('Project 3'!BT$8,'Term Pricing'!$C$1268:$C$1447,0))*$E247*$F247)+(BT$136*INDEX('Term Pricing'!$V$1268:$V$1447,MATCH('Project 3'!BT$8,'Term Pricing'!$C$1268:$C$1447,0))*$E247*(1-$F247))</f>
        <v>0</v>
      </c>
      <c r="BU247" s="212">
        <f ca="1">(BU$136*INDEX('Term Pricing'!$U$1268:$U$1447,MATCH('Project 3'!BU$8,'Term Pricing'!$C$1268:$C$1447,0))*$E247*$F247)+(BU$136*INDEX('Term Pricing'!$V$1268:$V$1447,MATCH('Project 3'!BU$8,'Term Pricing'!$C$1268:$C$1447,0))*$E247*(1-$F247))</f>
        <v>0</v>
      </c>
      <c r="BV247" s="212">
        <f ca="1">(BV$136*INDEX('Term Pricing'!$U$1268:$U$1447,MATCH('Project 3'!BV$8,'Term Pricing'!$C$1268:$C$1447,0))*$E247*$F247)+(BV$136*INDEX('Term Pricing'!$V$1268:$V$1447,MATCH('Project 3'!BV$8,'Term Pricing'!$C$1268:$C$1447,0))*$E247*(1-$F247))</f>
        <v>0</v>
      </c>
      <c r="BW247" s="212">
        <f ca="1">(BW$136*INDEX('Term Pricing'!$U$1268:$U$1447,MATCH('Project 3'!BW$8,'Term Pricing'!$C$1268:$C$1447,0))*$E247*$F247)+(BW$136*INDEX('Term Pricing'!$V$1268:$V$1447,MATCH('Project 3'!BW$8,'Term Pricing'!$C$1268:$C$1447,0))*$E247*(1-$F247))</f>
        <v>0</v>
      </c>
      <c r="BX247" s="212">
        <f ca="1">(BX$136*INDEX('Term Pricing'!$U$1268:$U$1447,MATCH('Project 3'!BX$8,'Term Pricing'!$C$1268:$C$1447,0))*$E247*$F247)+(BX$136*INDEX('Term Pricing'!$V$1268:$V$1447,MATCH('Project 3'!BX$8,'Term Pricing'!$C$1268:$C$1447,0))*$E247*(1-$F247))</f>
        <v>0</v>
      </c>
      <c r="BY247" s="212">
        <f ca="1">(BY$136*INDEX('Term Pricing'!$U$1268:$U$1447,MATCH('Project 3'!BY$8,'Term Pricing'!$C$1268:$C$1447,0))*$E247*$F247)+(BY$136*INDEX('Term Pricing'!$V$1268:$V$1447,MATCH('Project 3'!BY$8,'Term Pricing'!$C$1268:$C$1447,0))*$E247*(1-$F247))</f>
        <v>0</v>
      </c>
      <c r="BZ247" s="212">
        <f ca="1">(BZ$136*INDEX('Term Pricing'!$U$1268:$U$1447,MATCH('Project 3'!BZ$8,'Term Pricing'!$C$1268:$C$1447,0))*$E247*$F247)+(BZ$136*INDEX('Term Pricing'!$V$1268:$V$1447,MATCH('Project 3'!BZ$8,'Term Pricing'!$C$1268:$C$1447,0))*$E247*(1-$F247))</f>
        <v>0</v>
      </c>
      <c r="CA247" s="212">
        <f ca="1">(CA$136*INDEX('Term Pricing'!$U$1268:$U$1447,MATCH('Project 3'!CA$8,'Term Pricing'!$C$1268:$C$1447,0))*$E247*$F247)+(CA$136*INDEX('Term Pricing'!$V$1268:$V$1447,MATCH('Project 3'!CA$8,'Term Pricing'!$C$1268:$C$1447,0))*$E247*(1-$F247))</f>
        <v>0</v>
      </c>
      <c r="CB247" s="212">
        <f ca="1">(CB$136*INDEX('Term Pricing'!$U$1268:$U$1447,MATCH('Project 3'!CB$8,'Term Pricing'!$C$1268:$C$1447,0))*$E247*$F247)+(CB$136*INDEX('Term Pricing'!$V$1268:$V$1447,MATCH('Project 3'!CB$8,'Term Pricing'!$C$1268:$C$1447,0))*$E247*(1-$F247))</f>
        <v>0</v>
      </c>
      <c r="CC247" s="212">
        <f ca="1">(CC$136*INDEX('Term Pricing'!$U$1268:$U$1447,MATCH('Project 3'!CC$8,'Term Pricing'!$C$1268:$C$1447,0))*$E247*$F247)+(CC$136*INDEX('Term Pricing'!$V$1268:$V$1447,MATCH('Project 3'!CC$8,'Term Pricing'!$C$1268:$C$1447,0))*$E247*(1-$F247))</f>
        <v>0</v>
      </c>
      <c r="CD247" s="212">
        <f ca="1">(CD$136*INDEX('Term Pricing'!$U$1268:$U$1447,MATCH('Project 3'!CD$8,'Term Pricing'!$C$1268:$C$1447,0))*$E247*$F247)+(CD$136*INDEX('Term Pricing'!$V$1268:$V$1447,MATCH('Project 3'!CD$8,'Term Pricing'!$C$1268:$C$1447,0))*$E247*(1-$F247))</f>
        <v>0</v>
      </c>
      <c r="CE247" s="212">
        <f ca="1">(CE$136*INDEX('Term Pricing'!$U$1268:$U$1447,MATCH('Project 3'!CE$8,'Term Pricing'!$C$1268:$C$1447,0))*$E247*$F247)+(CE$136*INDEX('Term Pricing'!$V$1268:$V$1447,MATCH('Project 3'!CE$8,'Term Pricing'!$C$1268:$C$1447,0))*$E247*(1-$F247))</f>
        <v>0</v>
      </c>
      <c r="CF247" s="212">
        <f ca="1">(CF$136*INDEX('Term Pricing'!$U$1268:$U$1447,MATCH('Project 3'!CF$8,'Term Pricing'!$C$1268:$C$1447,0))*$E247*$F247)+(CF$136*INDEX('Term Pricing'!$V$1268:$V$1447,MATCH('Project 3'!CF$8,'Term Pricing'!$C$1268:$C$1447,0))*$E247*(1-$F247))</f>
        <v>0</v>
      </c>
      <c r="CG247" s="212">
        <f ca="1">(CG$136*INDEX('Term Pricing'!$U$1268:$U$1447,MATCH('Project 3'!CG$8,'Term Pricing'!$C$1268:$C$1447,0))*$E247*$F247)+(CG$136*INDEX('Term Pricing'!$V$1268:$V$1447,MATCH('Project 3'!CG$8,'Term Pricing'!$C$1268:$C$1447,0))*$E247*(1-$F247))</f>
        <v>0</v>
      </c>
      <c r="CH247" s="212">
        <f ca="1">(CH$136*INDEX('Term Pricing'!$U$1268:$U$1447,MATCH('Project 3'!CH$8,'Term Pricing'!$C$1268:$C$1447,0))*$E247*$F247)+(CH$136*INDEX('Term Pricing'!$V$1268:$V$1447,MATCH('Project 3'!CH$8,'Term Pricing'!$C$1268:$C$1447,0))*$E247*(1-$F247))</f>
        <v>0</v>
      </c>
      <c r="CI247" s="212">
        <f ca="1">(CI$136*INDEX('Term Pricing'!$U$1268:$U$1447,MATCH('Project 3'!CI$8,'Term Pricing'!$C$1268:$C$1447,0))*$E247*$F247)+(CI$136*INDEX('Term Pricing'!$V$1268:$V$1447,MATCH('Project 3'!CI$8,'Term Pricing'!$C$1268:$C$1447,0))*$E247*(1-$F247))</f>
        <v>0</v>
      </c>
      <c r="CJ247" s="212">
        <f ca="1">(CJ$136*INDEX('Term Pricing'!$U$1268:$U$1447,MATCH('Project 3'!CJ$8,'Term Pricing'!$C$1268:$C$1447,0))*$E247*$F247)+(CJ$136*INDEX('Term Pricing'!$V$1268:$V$1447,MATCH('Project 3'!CJ$8,'Term Pricing'!$C$1268:$C$1447,0))*$E247*(1-$F247))</f>
        <v>0</v>
      </c>
      <c r="CK247" s="212">
        <f ca="1">(CK$136*INDEX('Term Pricing'!$U$1268:$U$1447,MATCH('Project 3'!CK$8,'Term Pricing'!$C$1268:$C$1447,0))*$E247*$F247)+(CK$136*INDEX('Term Pricing'!$V$1268:$V$1447,MATCH('Project 3'!CK$8,'Term Pricing'!$C$1268:$C$1447,0))*$E247*(1-$F247))</f>
        <v>0</v>
      </c>
      <c r="CL247" s="212">
        <f ca="1">(CL$136*INDEX('Term Pricing'!$U$1268:$U$1447,MATCH('Project 3'!CL$8,'Term Pricing'!$C$1268:$C$1447,0))*$E247*$F247)+(CL$136*INDEX('Term Pricing'!$V$1268:$V$1447,MATCH('Project 3'!CL$8,'Term Pricing'!$C$1268:$C$1447,0))*$E247*(1-$F247))</f>
        <v>0</v>
      </c>
      <c r="CM247" s="212">
        <f ca="1">(CM$136*INDEX('Term Pricing'!$U$1268:$U$1447,MATCH('Project 3'!CM$8,'Term Pricing'!$C$1268:$C$1447,0))*$E247*$F247)+(CM$136*INDEX('Term Pricing'!$V$1268:$V$1447,MATCH('Project 3'!CM$8,'Term Pricing'!$C$1268:$C$1447,0))*$E247*(1-$F247))</f>
        <v>0</v>
      </c>
      <c r="CN247" s="212">
        <f ca="1">(CN$136*INDEX('Term Pricing'!$U$1268:$U$1447,MATCH('Project 3'!CN$8,'Term Pricing'!$C$1268:$C$1447,0))*$E247*$F247)+(CN$136*INDEX('Term Pricing'!$V$1268:$V$1447,MATCH('Project 3'!CN$8,'Term Pricing'!$C$1268:$C$1447,0))*$E247*(1-$F247))</f>
        <v>0</v>
      </c>
      <c r="CO247" s="212">
        <f ca="1">(CO$136*INDEX('Term Pricing'!$U$1268:$U$1447,MATCH('Project 3'!CO$8,'Term Pricing'!$C$1268:$C$1447,0))*$E247*$F247)+(CO$136*INDEX('Term Pricing'!$V$1268:$V$1447,MATCH('Project 3'!CO$8,'Term Pricing'!$C$1268:$C$1447,0))*$E247*(1-$F247))</f>
        <v>0</v>
      </c>
      <c r="CP247" s="212">
        <f ca="1">(CP$136*INDEX('Term Pricing'!$U$1268:$U$1447,MATCH('Project 3'!CP$8,'Term Pricing'!$C$1268:$C$1447,0))*$E247*$F247)+(CP$136*INDEX('Term Pricing'!$V$1268:$V$1447,MATCH('Project 3'!CP$8,'Term Pricing'!$C$1268:$C$1447,0))*$E247*(1-$F247))</f>
        <v>0</v>
      </c>
      <c r="CQ247" s="212">
        <f ca="1">(CQ$136*INDEX('Term Pricing'!$U$1268:$U$1447,MATCH('Project 3'!CQ$8,'Term Pricing'!$C$1268:$C$1447,0))*$E247*$F247)+(CQ$136*INDEX('Term Pricing'!$V$1268:$V$1447,MATCH('Project 3'!CQ$8,'Term Pricing'!$C$1268:$C$1447,0))*$E247*(1-$F247))</f>
        <v>0</v>
      </c>
      <c r="CR247" s="212">
        <f ca="1">(CR$136*INDEX('Term Pricing'!$U$1268:$U$1447,MATCH('Project 3'!CR$8,'Term Pricing'!$C$1268:$C$1447,0))*$E247*$F247)+(CR$136*INDEX('Term Pricing'!$V$1268:$V$1447,MATCH('Project 3'!CR$8,'Term Pricing'!$C$1268:$C$1447,0))*$E247*(1-$F247))</f>
        <v>0</v>
      </c>
      <c r="CS247" s="212">
        <f ca="1">(CS$136*INDEX('Term Pricing'!$U$1268:$U$1447,MATCH('Project 3'!CS$8,'Term Pricing'!$C$1268:$C$1447,0))*$E247*$F247)+(CS$136*INDEX('Term Pricing'!$V$1268:$V$1447,MATCH('Project 3'!CS$8,'Term Pricing'!$C$1268:$C$1447,0))*$E247*(1-$F247))</f>
        <v>0</v>
      </c>
      <c r="CT247" s="212">
        <f ca="1">(CT$136*INDEX('Term Pricing'!$U$1268:$U$1447,MATCH('Project 3'!CT$8,'Term Pricing'!$C$1268:$C$1447,0))*$E247*$F247)+(CT$136*INDEX('Term Pricing'!$V$1268:$V$1447,MATCH('Project 3'!CT$8,'Term Pricing'!$C$1268:$C$1447,0))*$E247*(1-$F247))</f>
        <v>0</v>
      </c>
      <c r="CU247" s="212">
        <f ca="1">(CU$136*INDEX('Term Pricing'!$U$1268:$U$1447,MATCH('Project 3'!CU$8,'Term Pricing'!$C$1268:$C$1447,0))*$E247*$F247)+(CU$136*INDEX('Term Pricing'!$V$1268:$V$1447,MATCH('Project 3'!CU$8,'Term Pricing'!$C$1268:$C$1447,0))*$E247*(1-$F247))</f>
        <v>0</v>
      </c>
      <c r="CV247" s="212">
        <f ca="1">(CV$136*INDEX('Term Pricing'!$U$1268:$U$1447,MATCH('Project 3'!CV$8,'Term Pricing'!$C$1268:$C$1447,0))*$E247*$F247)+(CV$136*INDEX('Term Pricing'!$V$1268:$V$1447,MATCH('Project 3'!CV$8,'Term Pricing'!$C$1268:$C$1447,0))*$E247*(1-$F247))</f>
        <v>0</v>
      </c>
      <c r="CW247" s="212">
        <f ca="1">(CW$136*INDEX('Term Pricing'!$U$1268:$U$1447,MATCH('Project 3'!CW$8,'Term Pricing'!$C$1268:$C$1447,0))*$E247*$F247)+(CW$136*INDEX('Term Pricing'!$V$1268:$V$1447,MATCH('Project 3'!CW$8,'Term Pricing'!$C$1268:$C$1447,0))*$E247*(1-$F247))</f>
        <v>0</v>
      </c>
      <c r="CX247" s="212">
        <f ca="1">(CX$136*INDEX('Term Pricing'!$U$1268:$U$1447,MATCH('Project 3'!CX$8,'Term Pricing'!$C$1268:$C$1447,0))*$E247*$F247)+(CX$136*INDEX('Term Pricing'!$V$1268:$V$1447,MATCH('Project 3'!CX$8,'Term Pricing'!$C$1268:$C$1447,0))*$E247*(1-$F247))</f>
        <v>0</v>
      </c>
      <c r="CY247" s="212">
        <f ca="1">(CY$136*INDEX('Term Pricing'!$U$1268:$U$1447,MATCH('Project 3'!CY$8,'Term Pricing'!$C$1268:$C$1447,0))*$E247*$F247)+(CY$136*INDEX('Term Pricing'!$V$1268:$V$1447,MATCH('Project 3'!CY$8,'Term Pricing'!$C$1268:$C$1447,0))*$E247*(1-$F247))</f>
        <v>0</v>
      </c>
      <c r="CZ247" s="212">
        <f ca="1">(CZ$136*INDEX('Term Pricing'!$U$1268:$U$1447,MATCH('Project 3'!CZ$8,'Term Pricing'!$C$1268:$C$1447,0))*$E247*$F247)+(CZ$136*INDEX('Term Pricing'!$V$1268:$V$1447,MATCH('Project 3'!CZ$8,'Term Pricing'!$C$1268:$C$1447,0))*$E247*(1-$F247))</f>
        <v>0</v>
      </c>
      <c r="DA247" s="212">
        <f ca="1">(DA$136*INDEX('Term Pricing'!$U$1268:$U$1447,MATCH('Project 3'!DA$8,'Term Pricing'!$C$1268:$C$1447,0))*$E247*$F247)+(DA$136*INDEX('Term Pricing'!$V$1268:$V$1447,MATCH('Project 3'!DA$8,'Term Pricing'!$C$1268:$C$1447,0))*$E247*(1-$F247))</f>
        <v>0</v>
      </c>
      <c r="DB247" s="212">
        <f ca="1">(DB$136*INDEX('Term Pricing'!$U$1268:$U$1447,MATCH('Project 3'!DB$8,'Term Pricing'!$C$1268:$C$1447,0))*$E247*$F247)+(DB$136*INDEX('Term Pricing'!$V$1268:$V$1447,MATCH('Project 3'!DB$8,'Term Pricing'!$C$1268:$C$1447,0))*$E247*(1-$F247))</f>
        <v>0</v>
      </c>
    </row>
    <row r="248" spans="1:106" hidden="1" outlineLevel="1">
      <c r="A248" s="151"/>
      <c r="C248" s="34" t="s">
        <v>264</v>
      </c>
      <c r="E248" s="70">
        <f>Inputs!H172</f>
        <v>0</v>
      </c>
      <c r="F248" s="70">
        <f>Inputs!K172</f>
        <v>0</v>
      </c>
      <c r="G248" s="54" t="s">
        <v>83</v>
      </c>
      <c r="H248" s="279">
        <f ca="1">IFERROR(SUM($J248:$DB248)/(SUM($J$136:$DB$136)*E248),0)</f>
        <v>0</v>
      </c>
      <c r="I248" s="29"/>
      <c r="J248" s="212">
        <f ca="1">(J$136*INDEX('Term Pricing'!$U$1453:$U$1632,MATCH('Project 3'!J$8,'Term Pricing'!$C$1453:$C$1632,0))*$E248*$F248)+(J$136*INDEX('Term Pricing'!$V$1453:$V$1632,MATCH('Project 3'!J$8,'Term Pricing'!$C$1453:$C$1632,0))*$E248*(1-$F248))</f>
        <v>0</v>
      </c>
      <c r="K248" s="212">
        <f ca="1">(K$136*INDEX('Term Pricing'!$U$1453:$U$1632,MATCH('Project 3'!K$8,'Term Pricing'!$C$1453:$C$1632,0))*$E248*$F248)+(K$136*INDEX('Term Pricing'!$V$1453:$V$1632,MATCH('Project 3'!K$8,'Term Pricing'!$C$1453:$C$1632,0))*$E248*(1-$F248))</f>
        <v>0</v>
      </c>
      <c r="L248" s="212">
        <f ca="1">(L$136*INDEX('Term Pricing'!$U$1453:$U$1632,MATCH('Project 3'!L$8,'Term Pricing'!$C$1453:$C$1632,0))*$E248*$F248)+(L$136*INDEX('Term Pricing'!$V$1453:$V$1632,MATCH('Project 3'!L$8,'Term Pricing'!$C$1453:$C$1632,0))*$E248*(1-$F248))</f>
        <v>0</v>
      </c>
      <c r="M248" s="212">
        <f ca="1">(M$136*INDEX('Term Pricing'!$U$1453:$U$1632,MATCH('Project 3'!M$8,'Term Pricing'!$C$1453:$C$1632,0))*$E248*$F248)+(M$136*INDEX('Term Pricing'!$V$1453:$V$1632,MATCH('Project 3'!M$8,'Term Pricing'!$C$1453:$C$1632,0))*$E248*(1-$F248))</f>
        <v>0</v>
      </c>
      <c r="N248" s="212">
        <f ca="1">(N$136*INDEX('Term Pricing'!$U$1453:$U$1632,MATCH('Project 3'!N$8,'Term Pricing'!$C$1453:$C$1632,0))*$E248*$F248)+(N$136*INDEX('Term Pricing'!$V$1453:$V$1632,MATCH('Project 3'!N$8,'Term Pricing'!$C$1453:$C$1632,0))*$E248*(1-$F248))</f>
        <v>0</v>
      </c>
      <c r="O248" s="212">
        <f ca="1">(O$136*INDEX('Term Pricing'!$U$1453:$U$1632,MATCH('Project 3'!O$8,'Term Pricing'!$C$1453:$C$1632,0))*$E248*$F248)+(O$136*INDEX('Term Pricing'!$V$1453:$V$1632,MATCH('Project 3'!O$8,'Term Pricing'!$C$1453:$C$1632,0))*$E248*(1-$F248))</f>
        <v>0</v>
      </c>
      <c r="P248" s="212">
        <f ca="1">(P$136*INDEX('Term Pricing'!$U$1453:$U$1632,MATCH('Project 3'!P$8,'Term Pricing'!$C$1453:$C$1632,0))*$E248*$F248)+(P$136*INDEX('Term Pricing'!$V$1453:$V$1632,MATCH('Project 3'!P$8,'Term Pricing'!$C$1453:$C$1632,0))*$E248*(1-$F248))</f>
        <v>0</v>
      </c>
      <c r="Q248" s="212">
        <f ca="1">(Q$136*INDEX('Term Pricing'!$U$1453:$U$1632,MATCH('Project 3'!Q$8,'Term Pricing'!$C$1453:$C$1632,0))*$E248*$F248)+(Q$136*INDEX('Term Pricing'!$V$1453:$V$1632,MATCH('Project 3'!Q$8,'Term Pricing'!$C$1453:$C$1632,0))*$E248*(1-$F248))</f>
        <v>0</v>
      </c>
      <c r="R248" s="212">
        <f ca="1">(R$136*INDEX('Term Pricing'!$U$1453:$U$1632,MATCH('Project 3'!R$8,'Term Pricing'!$C$1453:$C$1632,0))*$E248*$F248)+(R$136*INDEX('Term Pricing'!$V$1453:$V$1632,MATCH('Project 3'!R$8,'Term Pricing'!$C$1453:$C$1632,0))*$E248*(1-$F248))</f>
        <v>0</v>
      </c>
      <c r="S248" s="212">
        <f ca="1">(S$136*INDEX('Term Pricing'!$U$1453:$U$1632,MATCH('Project 3'!S$8,'Term Pricing'!$C$1453:$C$1632,0))*$E248*$F248)+(S$136*INDEX('Term Pricing'!$V$1453:$V$1632,MATCH('Project 3'!S$8,'Term Pricing'!$C$1453:$C$1632,0))*$E248*(1-$F248))</f>
        <v>0</v>
      </c>
      <c r="T248" s="212">
        <f ca="1">(T$136*INDEX('Term Pricing'!$U$1453:$U$1632,MATCH('Project 3'!T$8,'Term Pricing'!$C$1453:$C$1632,0))*$E248*$F248)+(T$136*INDEX('Term Pricing'!$V$1453:$V$1632,MATCH('Project 3'!T$8,'Term Pricing'!$C$1453:$C$1632,0))*$E248*(1-$F248))</f>
        <v>0</v>
      </c>
      <c r="U248" s="212">
        <f ca="1">(U$136*INDEX('Term Pricing'!$U$1453:$U$1632,MATCH('Project 3'!U$8,'Term Pricing'!$C$1453:$C$1632,0))*$E248*$F248)+(U$136*INDEX('Term Pricing'!$V$1453:$V$1632,MATCH('Project 3'!U$8,'Term Pricing'!$C$1453:$C$1632,0))*$E248*(1-$F248))</f>
        <v>0</v>
      </c>
      <c r="V248" s="212">
        <f ca="1">(V$136*INDEX('Term Pricing'!$U$1453:$U$1632,MATCH('Project 3'!V$8,'Term Pricing'!$C$1453:$C$1632,0))*$E248*$F248)+(V$136*INDEX('Term Pricing'!$V$1453:$V$1632,MATCH('Project 3'!V$8,'Term Pricing'!$C$1453:$C$1632,0))*$E248*(1-$F248))</f>
        <v>0</v>
      </c>
      <c r="W248" s="212">
        <f ca="1">(W$136*INDEX('Term Pricing'!$U$1453:$U$1632,MATCH('Project 3'!W$8,'Term Pricing'!$C$1453:$C$1632,0))*$E248*$F248)+(W$136*INDEX('Term Pricing'!$V$1453:$V$1632,MATCH('Project 3'!W$8,'Term Pricing'!$C$1453:$C$1632,0))*$E248*(1-$F248))</f>
        <v>0</v>
      </c>
      <c r="X248" s="212">
        <f ca="1">(X$136*INDEX('Term Pricing'!$U$1453:$U$1632,MATCH('Project 3'!X$8,'Term Pricing'!$C$1453:$C$1632,0))*$E248*$F248)+(X$136*INDEX('Term Pricing'!$V$1453:$V$1632,MATCH('Project 3'!X$8,'Term Pricing'!$C$1453:$C$1632,0))*$E248*(1-$F248))</f>
        <v>0</v>
      </c>
      <c r="Y248" s="212">
        <f ca="1">(Y$136*INDEX('Term Pricing'!$U$1453:$U$1632,MATCH('Project 3'!Y$8,'Term Pricing'!$C$1453:$C$1632,0))*$E248*$F248)+(Y$136*INDEX('Term Pricing'!$V$1453:$V$1632,MATCH('Project 3'!Y$8,'Term Pricing'!$C$1453:$C$1632,0))*$E248*(1-$F248))</f>
        <v>0</v>
      </c>
      <c r="Z248" s="212">
        <f ca="1">(Z$136*INDEX('Term Pricing'!$U$1453:$U$1632,MATCH('Project 3'!Z$8,'Term Pricing'!$C$1453:$C$1632,0))*$E248*$F248)+(Z$136*INDEX('Term Pricing'!$V$1453:$V$1632,MATCH('Project 3'!Z$8,'Term Pricing'!$C$1453:$C$1632,0))*$E248*(1-$F248))</f>
        <v>0</v>
      </c>
      <c r="AA248" s="212">
        <f ca="1">(AA$136*INDEX('Term Pricing'!$U$1453:$U$1632,MATCH('Project 3'!AA$8,'Term Pricing'!$C$1453:$C$1632,0))*$E248*$F248)+(AA$136*INDEX('Term Pricing'!$V$1453:$V$1632,MATCH('Project 3'!AA$8,'Term Pricing'!$C$1453:$C$1632,0))*$E248*(1-$F248))</f>
        <v>0</v>
      </c>
      <c r="AB248" s="212">
        <f ca="1">(AB$136*INDEX('Term Pricing'!$U$1453:$U$1632,MATCH('Project 3'!AB$8,'Term Pricing'!$C$1453:$C$1632,0))*$E248*$F248)+(AB$136*INDEX('Term Pricing'!$V$1453:$V$1632,MATCH('Project 3'!AB$8,'Term Pricing'!$C$1453:$C$1632,0))*$E248*(1-$F248))</f>
        <v>0</v>
      </c>
      <c r="AC248" s="212">
        <f ca="1">(AC$136*INDEX('Term Pricing'!$U$1453:$U$1632,MATCH('Project 3'!AC$8,'Term Pricing'!$C$1453:$C$1632,0))*$E248*$F248)+(AC$136*INDEX('Term Pricing'!$V$1453:$V$1632,MATCH('Project 3'!AC$8,'Term Pricing'!$C$1453:$C$1632,0))*$E248*(1-$F248))</f>
        <v>0</v>
      </c>
      <c r="AD248" s="212">
        <f ca="1">(AD$136*INDEX('Term Pricing'!$U$1453:$U$1632,MATCH('Project 3'!AD$8,'Term Pricing'!$C$1453:$C$1632,0))*$E248*$F248)+(AD$136*INDEX('Term Pricing'!$V$1453:$V$1632,MATCH('Project 3'!AD$8,'Term Pricing'!$C$1453:$C$1632,0))*$E248*(1-$F248))</f>
        <v>0</v>
      </c>
      <c r="AE248" s="212">
        <f ca="1">(AE$136*INDEX('Term Pricing'!$U$1453:$U$1632,MATCH('Project 3'!AE$8,'Term Pricing'!$C$1453:$C$1632,0))*$E248*$F248)+(AE$136*INDEX('Term Pricing'!$V$1453:$V$1632,MATCH('Project 3'!AE$8,'Term Pricing'!$C$1453:$C$1632,0))*$E248*(1-$F248))</f>
        <v>0</v>
      </c>
      <c r="AF248" s="212">
        <f ca="1">(AF$136*INDEX('Term Pricing'!$U$1453:$U$1632,MATCH('Project 3'!AF$8,'Term Pricing'!$C$1453:$C$1632,0))*$E248*$F248)+(AF$136*INDEX('Term Pricing'!$V$1453:$V$1632,MATCH('Project 3'!AF$8,'Term Pricing'!$C$1453:$C$1632,0))*$E248*(1-$F248))</f>
        <v>0</v>
      </c>
      <c r="AG248" s="212">
        <f ca="1">(AG$136*INDEX('Term Pricing'!$U$1453:$U$1632,MATCH('Project 3'!AG$8,'Term Pricing'!$C$1453:$C$1632,0))*$E248*$F248)+(AG$136*INDEX('Term Pricing'!$V$1453:$V$1632,MATCH('Project 3'!AG$8,'Term Pricing'!$C$1453:$C$1632,0))*$E248*(1-$F248))</f>
        <v>0</v>
      </c>
      <c r="AH248" s="212">
        <f ca="1">(AH$136*INDEX('Term Pricing'!$U$1453:$U$1632,MATCH('Project 3'!AH$8,'Term Pricing'!$C$1453:$C$1632,0))*$E248*$F248)+(AH$136*INDEX('Term Pricing'!$V$1453:$V$1632,MATCH('Project 3'!AH$8,'Term Pricing'!$C$1453:$C$1632,0))*$E248*(1-$F248))</f>
        <v>0</v>
      </c>
      <c r="AI248" s="212">
        <f ca="1">(AI$136*INDEX('Term Pricing'!$U$1453:$U$1632,MATCH('Project 3'!AI$8,'Term Pricing'!$C$1453:$C$1632,0))*$E248*$F248)+(AI$136*INDEX('Term Pricing'!$V$1453:$V$1632,MATCH('Project 3'!AI$8,'Term Pricing'!$C$1453:$C$1632,0))*$E248*(1-$F248))</f>
        <v>0</v>
      </c>
      <c r="AJ248" s="212">
        <f ca="1">(AJ$136*INDEX('Term Pricing'!$U$1453:$U$1632,MATCH('Project 3'!AJ$8,'Term Pricing'!$C$1453:$C$1632,0))*$E248*$F248)+(AJ$136*INDEX('Term Pricing'!$V$1453:$V$1632,MATCH('Project 3'!AJ$8,'Term Pricing'!$C$1453:$C$1632,0))*$E248*(1-$F248))</f>
        <v>0</v>
      </c>
      <c r="AK248" s="212">
        <f ca="1">(AK$136*INDEX('Term Pricing'!$U$1453:$U$1632,MATCH('Project 3'!AK$8,'Term Pricing'!$C$1453:$C$1632,0))*$E248*$F248)+(AK$136*INDEX('Term Pricing'!$V$1453:$V$1632,MATCH('Project 3'!AK$8,'Term Pricing'!$C$1453:$C$1632,0))*$E248*(1-$F248))</f>
        <v>0</v>
      </c>
      <c r="AL248" s="212">
        <f ca="1">(AL$136*INDEX('Term Pricing'!$U$1453:$U$1632,MATCH('Project 3'!AL$8,'Term Pricing'!$C$1453:$C$1632,0))*$E248*$F248)+(AL$136*INDEX('Term Pricing'!$V$1453:$V$1632,MATCH('Project 3'!AL$8,'Term Pricing'!$C$1453:$C$1632,0))*$E248*(1-$F248))</f>
        <v>0</v>
      </c>
      <c r="AM248" s="212">
        <f ca="1">(AM$136*INDEX('Term Pricing'!$U$1453:$U$1632,MATCH('Project 3'!AM$8,'Term Pricing'!$C$1453:$C$1632,0))*$E248*$F248)+(AM$136*INDEX('Term Pricing'!$V$1453:$V$1632,MATCH('Project 3'!AM$8,'Term Pricing'!$C$1453:$C$1632,0))*$E248*(1-$F248))</f>
        <v>0</v>
      </c>
      <c r="AN248" s="212">
        <f ca="1">(AN$136*INDEX('Term Pricing'!$U$1453:$U$1632,MATCH('Project 3'!AN$8,'Term Pricing'!$C$1453:$C$1632,0))*$E248*$F248)+(AN$136*INDEX('Term Pricing'!$V$1453:$V$1632,MATCH('Project 3'!AN$8,'Term Pricing'!$C$1453:$C$1632,0))*$E248*(1-$F248))</f>
        <v>0</v>
      </c>
      <c r="AO248" s="212">
        <f ca="1">(AO$136*INDEX('Term Pricing'!$U$1453:$U$1632,MATCH('Project 3'!AO$8,'Term Pricing'!$C$1453:$C$1632,0))*$E248*$F248)+(AO$136*INDEX('Term Pricing'!$V$1453:$V$1632,MATCH('Project 3'!AO$8,'Term Pricing'!$C$1453:$C$1632,0))*$E248*(1-$F248))</f>
        <v>0</v>
      </c>
      <c r="AP248" s="212">
        <f ca="1">(AP$136*INDEX('Term Pricing'!$U$1453:$U$1632,MATCH('Project 3'!AP$8,'Term Pricing'!$C$1453:$C$1632,0))*$E248*$F248)+(AP$136*INDEX('Term Pricing'!$V$1453:$V$1632,MATCH('Project 3'!AP$8,'Term Pricing'!$C$1453:$C$1632,0))*$E248*(1-$F248))</f>
        <v>0</v>
      </c>
      <c r="AQ248" s="212">
        <f ca="1">(AQ$136*INDEX('Term Pricing'!$U$1453:$U$1632,MATCH('Project 3'!AQ$8,'Term Pricing'!$C$1453:$C$1632,0))*$E248*$F248)+(AQ$136*INDEX('Term Pricing'!$V$1453:$V$1632,MATCH('Project 3'!AQ$8,'Term Pricing'!$C$1453:$C$1632,0))*$E248*(1-$F248))</f>
        <v>0</v>
      </c>
      <c r="AR248" s="212">
        <f ca="1">(AR$136*INDEX('Term Pricing'!$U$1453:$U$1632,MATCH('Project 3'!AR$8,'Term Pricing'!$C$1453:$C$1632,0))*$E248*$F248)+(AR$136*INDEX('Term Pricing'!$V$1453:$V$1632,MATCH('Project 3'!AR$8,'Term Pricing'!$C$1453:$C$1632,0))*$E248*(1-$F248))</f>
        <v>0</v>
      </c>
      <c r="AS248" s="212">
        <f ca="1">(AS$136*INDEX('Term Pricing'!$U$1453:$U$1632,MATCH('Project 3'!AS$8,'Term Pricing'!$C$1453:$C$1632,0))*$E248*$F248)+(AS$136*INDEX('Term Pricing'!$V$1453:$V$1632,MATCH('Project 3'!AS$8,'Term Pricing'!$C$1453:$C$1632,0))*$E248*(1-$F248))</f>
        <v>0</v>
      </c>
      <c r="AT248" s="212">
        <f ca="1">(AT$136*INDEX('Term Pricing'!$U$1453:$U$1632,MATCH('Project 3'!AT$8,'Term Pricing'!$C$1453:$C$1632,0))*$E248*$F248)+(AT$136*INDEX('Term Pricing'!$V$1453:$V$1632,MATCH('Project 3'!AT$8,'Term Pricing'!$C$1453:$C$1632,0))*$E248*(1-$F248))</f>
        <v>0</v>
      </c>
      <c r="AU248" s="212">
        <f ca="1">(AU$136*INDEX('Term Pricing'!$U$1453:$U$1632,MATCH('Project 3'!AU$8,'Term Pricing'!$C$1453:$C$1632,0))*$E248*$F248)+(AU$136*INDEX('Term Pricing'!$V$1453:$V$1632,MATCH('Project 3'!AU$8,'Term Pricing'!$C$1453:$C$1632,0))*$E248*(1-$F248))</f>
        <v>0</v>
      </c>
      <c r="AV248" s="212">
        <f ca="1">(AV$136*INDEX('Term Pricing'!$U$1453:$U$1632,MATCH('Project 3'!AV$8,'Term Pricing'!$C$1453:$C$1632,0))*$E248*$F248)+(AV$136*INDEX('Term Pricing'!$V$1453:$V$1632,MATCH('Project 3'!AV$8,'Term Pricing'!$C$1453:$C$1632,0))*$E248*(1-$F248))</f>
        <v>0</v>
      </c>
      <c r="AW248" s="212">
        <f ca="1">(AW$136*INDEX('Term Pricing'!$U$1453:$U$1632,MATCH('Project 3'!AW$8,'Term Pricing'!$C$1453:$C$1632,0))*$E248*$F248)+(AW$136*INDEX('Term Pricing'!$V$1453:$V$1632,MATCH('Project 3'!AW$8,'Term Pricing'!$C$1453:$C$1632,0))*$E248*(1-$F248))</f>
        <v>0</v>
      </c>
      <c r="AX248" s="212">
        <f ca="1">(AX$136*INDEX('Term Pricing'!$U$1453:$U$1632,MATCH('Project 3'!AX$8,'Term Pricing'!$C$1453:$C$1632,0))*$E248*$F248)+(AX$136*INDEX('Term Pricing'!$V$1453:$V$1632,MATCH('Project 3'!AX$8,'Term Pricing'!$C$1453:$C$1632,0))*$E248*(1-$F248))</f>
        <v>0</v>
      </c>
      <c r="AY248" s="212">
        <f ca="1">(AY$136*INDEX('Term Pricing'!$U$1453:$U$1632,MATCH('Project 3'!AY$8,'Term Pricing'!$C$1453:$C$1632,0))*$E248*$F248)+(AY$136*INDEX('Term Pricing'!$V$1453:$V$1632,MATCH('Project 3'!AY$8,'Term Pricing'!$C$1453:$C$1632,0))*$E248*(1-$F248))</f>
        <v>0</v>
      </c>
      <c r="AZ248" s="212">
        <f ca="1">(AZ$136*INDEX('Term Pricing'!$U$1453:$U$1632,MATCH('Project 3'!AZ$8,'Term Pricing'!$C$1453:$C$1632,0))*$E248*$F248)+(AZ$136*INDEX('Term Pricing'!$V$1453:$V$1632,MATCH('Project 3'!AZ$8,'Term Pricing'!$C$1453:$C$1632,0))*$E248*(1-$F248))</f>
        <v>0</v>
      </c>
      <c r="BA248" s="212">
        <f ca="1">(BA$136*INDEX('Term Pricing'!$U$1453:$U$1632,MATCH('Project 3'!BA$8,'Term Pricing'!$C$1453:$C$1632,0))*$E248*$F248)+(BA$136*INDEX('Term Pricing'!$V$1453:$V$1632,MATCH('Project 3'!BA$8,'Term Pricing'!$C$1453:$C$1632,0))*$E248*(1-$F248))</f>
        <v>0</v>
      </c>
      <c r="BB248" s="212">
        <f ca="1">(BB$136*INDEX('Term Pricing'!$U$1453:$U$1632,MATCH('Project 3'!BB$8,'Term Pricing'!$C$1453:$C$1632,0))*$E248*$F248)+(BB$136*INDEX('Term Pricing'!$V$1453:$V$1632,MATCH('Project 3'!BB$8,'Term Pricing'!$C$1453:$C$1632,0))*$E248*(1-$F248))</f>
        <v>0</v>
      </c>
      <c r="BC248" s="212">
        <f ca="1">(BC$136*INDEX('Term Pricing'!$U$1453:$U$1632,MATCH('Project 3'!BC$8,'Term Pricing'!$C$1453:$C$1632,0))*$E248*$F248)+(BC$136*INDEX('Term Pricing'!$V$1453:$V$1632,MATCH('Project 3'!BC$8,'Term Pricing'!$C$1453:$C$1632,0))*$E248*(1-$F248))</f>
        <v>0</v>
      </c>
      <c r="BD248" s="212">
        <f ca="1">(BD$136*INDEX('Term Pricing'!$U$1453:$U$1632,MATCH('Project 3'!BD$8,'Term Pricing'!$C$1453:$C$1632,0))*$E248*$F248)+(BD$136*INDEX('Term Pricing'!$V$1453:$V$1632,MATCH('Project 3'!BD$8,'Term Pricing'!$C$1453:$C$1632,0))*$E248*(1-$F248))</f>
        <v>0</v>
      </c>
      <c r="BE248" s="212">
        <f ca="1">(BE$136*INDEX('Term Pricing'!$U$1453:$U$1632,MATCH('Project 3'!BE$8,'Term Pricing'!$C$1453:$C$1632,0))*$E248*$F248)+(BE$136*INDEX('Term Pricing'!$V$1453:$V$1632,MATCH('Project 3'!BE$8,'Term Pricing'!$C$1453:$C$1632,0))*$E248*(1-$F248))</f>
        <v>0</v>
      </c>
      <c r="BF248" s="212">
        <f ca="1">(BF$136*INDEX('Term Pricing'!$U$1453:$U$1632,MATCH('Project 3'!BF$8,'Term Pricing'!$C$1453:$C$1632,0))*$E248*$F248)+(BF$136*INDEX('Term Pricing'!$V$1453:$V$1632,MATCH('Project 3'!BF$8,'Term Pricing'!$C$1453:$C$1632,0))*$E248*(1-$F248))</f>
        <v>0</v>
      </c>
      <c r="BG248" s="212">
        <f ca="1">(BG$136*INDEX('Term Pricing'!$U$1453:$U$1632,MATCH('Project 3'!BG$8,'Term Pricing'!$C$1453:$C$1632,0))*$E248*$F248)+(BG$136*INDEX('Term Pricing'!$V$1453:$V$1632,MATCH('Project 3'!BG$8,'Term Pricing'!$C$1453:$C$1632,0))*$E248*(1-$F248))</f>
        <v>0</v>
      </c>
      <c r="BH248" s="212">
        <f ca="1">(BH$136*INDEX('Term Pricing'!$U$1453:$U$1632,MATCH('Project 3'!BH$8,'Term Pricing'!$C$1453:$C$1632,0))*$E248*$F248)+(BH$136*INDEX('Term Pricing'!$V$1453:$V$1632,MATCH('Project 3'!BH$8,'Term Pricing'!$C$1453:$C$1632,0))*$E248*(1-$F248))</f>
        <v>0</v>
      </c>
      <c r="BI248" s="212">
        <f ca="1">(BI$136*INDEX('Term Pricing'!$U$1453:$U$1632,MATCH('Project 3'!BI$8,'Term Pricing'!$C$1453:$C$1632,0))*$E248*$F248)+(BI$136*INDEX('Term Pricing'!$V$1453:$V$1632,MATCH('Project 3'!BI$8,'Term Pricing'!$C$1453:$C$1632,0))*$E248*(1-$F248))</f>
        <v>0</v>
      </c>
      <c r="BJ248" s="212">
        <f ca="1">(BJ$136*INDEX('Term Pricing'!$U$1453:$U$1632,MATCH('Project 3'!BJ$8,'Term Pricing'!$C$1453:$C$1632,0))*$E248*$F248)+(BJ$136*INDEX('Term Pricing'!$V$1453:$V$1632,MATCH('Project 3'!BJ$8,'Term Pricing'!$C$1453:$C$1632,0))*$E248*(1-$F248))</f>
        <v>0</v>
      </c>
      <c r="BK248" s="212">
        <f ca="1">(BK$136*INDEX('Term Pricing'!$U$1453:$U$1632,MATCH('Project 3'!BK$8,'Term Pricing'!$C$1453:$C$1632,0))*$E248*$F248)+(BK$136*INDEX('Term Pricing'!$V$1453:$V$1632,MATCH('Project 3'!BK$8,'Term Pricing'!$C$1453:$C$1632,0))*$E248*(1-$F248))</f>
        <v>0</v>
      </c>
      <c r="BL248" s="212">
        <f ca="1">(BL$136*INDEX('Term Pricing'!$U$1453:$U$1632,MATCH('Project 3'!BL$8,'Term Pricing'!$C$1453:$C$1632,0))*$E248*$F248)+(BL$136*INDEX('Term Pricing'!$V$1453:$V$1632,MATCH('Project 3'!BL$8,'Term Pricing'!$C$1453:$C$1632,0))*$E248*(1-$F248))</f>
        <v>0</v>
      </c>
      <c r="BM248" s="212">
        <f ca="1">(BM$136*INDEX('Term Pricing'!$U$1453:$U$1632,MATCH('Project 3'!BM$8,'Term Pricing'!$C$1453:$C$1632,0))*$E248*$F248)+(BM$136*INDEX('Term Pricing'!$V$1453:$V$1632,MATCH('Project 3'!BM$8,'Term Pricing'!$C$1453:$C$1632,0))*$E248*(1-$F248))</f>
        <v>0</v>
      </c>
      <c r="BN248" s="212">
        <f ca="1">(BN$136*INDEX('Term Pricing'!$U$1453:$U$1632,MATCH('Project 3'!BN$8,'Term Pricing'!$C$1453:$C$1632,0))*$E248*$F248)+(BN$136*INDEX('Term Pricing'!$V$1453:$V$1632,MATCH('Project 3'!BN$8,'Term Pricing'!$C$1453:$C$1632,0))*$E248*(1-$F248))</f>
        <v>0</v>
      </c>
      <c r="BO248" s="212">
        <f ca="1">(BO$136*INDEX('Term Pricing'!$U$1453:$U$1632,MATCH('Project 3'!BO$8,'Term Pricing'!$C$1453:$C$1632,0))*$E248*$F248)+(BO$136*INDEX('Term Pricing'!$V$1453:$V$1632,MATCH('Project 3'!BO$8,'Term Pricing'!$C$1453:$C$1632,0))*$E248*(1-$F248))</f>
        <v>0</v>
      </c>
      <c r="BP248" s="212">
        <f ca="1">(BP$136*INDEX('Term Pricing'!$U$1453:$U$1632,MATCH('Project 3'!BP$8,'Term Pricing'!$C$1453:$C$1632,0))*$E248*$F248)+(BP$136*INDEX('Term Pricing'!$V$1453:$V$1632,MATCH('Project 3'!BP$8,'Term Pricing'!$C$1453:$C$1632,0))*$E248*(1-$F248))</f>
        <v>0</v>
      </c>
      <c r="BQ248" s="212">
        <f ca="1">(BQ$136*INDEX('Term Pricing'!$U$1453:$U$1632,MATCH('Project 3'!BQ$8,'Term Pricing'!$C$1453:$C$1632,0))*$E248*$F248)+(BQ$136*INDEX('Term Pricing'!$V$1453:$V$1632,MATCH('Project 3'!BQ$8,'Term Pricing'!$C$1453:$C$1632,0))*$E248*(1-$F248))</f>
        <v>0</v>
      </c>
      <c r="BR248" s="212">
        <f ca="1">(BR$136*INDEX('Term Pricing'!$U$1453:$U$1632,MATCH('Project 3'!BR$8,'Term Pricing'!$C$1453:$C$1632,0))*$E248*$F248)+(BR$136*INDEX('Term Pricing'!$V$1453:$V$1632,MATCH('Project 3'!BR$8,'Term Pricing'!$C$1453:$C$1632,0))*$E248*(1-$F248))</f>
        <v>0</v>
      </c>
      <c r="BS248" s="212">
        <f ca="1">(BS$136*INDEX('Term Pricing'!$U$1453:$U$1632,MATCH('Project 3'!BS$8,'Term Pricing'!$C$1453:$C$1632,0))*$E248*$F248)+(BS$136*INDEX('Term Pricing'!$V$1453:$V$1632,MATCH('Project 3'!BS$8,'Term Pricing'!$C$1453:$C$1632,0))*$E248*(1-$F248))</f>
        <v>0</v>
      </c>
      <c r="BT248" s="212">
        <f ca="1">(BT$136*INDEX('Term Pricing'!$U$1453:$U$1632,MATCH('Project 3'!BT$8,'Term Pricing'!$C$1453:$C$1632,0))*$E248*$F248)+(BT$136*INDEX('Term Pricing'!$V$1453:$V$1632,MATCH('Project 3'!BT$8,'Term Pricing'!$C$1453:$C$1632,0))*$E248*(1-$F248))</f>
        <v>0</v>
      </c>
      <c r="BU248" s="212">
        <f ca="1">(BU$136*INDEX('Term Pricing'!$U$1453:$U$1632,MATCH('Project 3'!BU$8,'Term Pricing'!$C$1453:$C$1632,0))*$E248*$F248)+(BU$136*INDEX('Term Pricing'!$V$1453:$V$1632,MATCH('Project 3'!BU$8,'Term Pricing'!$C$1453:$C$1632,0))*$E248*(1-$F248))</f>
        <v>0</v>
      </c>
      <c r="BV248" s="212">
        <f ca="1">(BV$136*INDEX('Term Pricing'!$U$1453:$U$1632,MATCH('Project 3'!BV$8,'Term Pricing'!$C$1453:$C$1632,0))*$E248*$F248)+(BV$136*INDEX('Term Pricing'!$V$1453:$V$1632,MATCH('Project 3'!BV$8,'Term Pricing'!$C$1453:$C$1632,0))*$E248*(1-$F248))</f>
        <v>0</v>
      </c>
      <c r="BW248" s="212">
        <f ca="1">(BW$136*INDEX('Term Pricing'!$U$1453:$U$1632,MATCH('Project 3'!BW$8,'Term Pricing'!$C$1453:$C$1632,0))*$E248*$F248)+(BW$136*INDEX('Term Pricing'!$V$1453:$V$1632,MATCH('Project 3'!BW$8,'Term Pricing'!$C$1453:$C$1632,0))*$E248*(1-$F248))</f>
        <v>0</v>
      </c>
      <c r="BX248" s="212">
        <f ca="1">(BX$136*INDEX('Term Pricing'!$U$1453:$U$1632,MATCH('Project 3'!BX$8,'Term Pricing'!$C$1453:$C$1632,0))*$E248*$F248)+(BX$136*INDEX('Term Pricing'!$V$1453:$V$1632,MATCH('Project 3'!BX$8,'Term Pricing'!$C$1453:$C$1632,0))*$E248*(1-$F248))</f>
        <v>0</v>
      </c>
      <c r="BY248" s="212">
        <f ca="1">(BY$136*INDEX('Term Pricing'!$U$1453:$U$1632,MATCH('Project 3'!BY$8,'Term Pricing'!$C$1453:$C$1632,0))*$E248*$F248)+(BY$136*INDEX('Term Pricing'!$V$1453:$V$1632,MATCH('Project 3'!BY$8,'Term Pricing'!$C$1453:$C$1632,0))*$E248*(1-$F248))</f>
        <v>0</v>
      </c>
      <c r="BZ248" s="212">
        <f ca="1">(BZ$136*INDEX('Term Pricing'!$U$1453:$U$1632,MATCH('Project 3'!BZ$8,'Term Pricing'!$C$1453:$C$1632,0))*$E248*$F248)+(BZ$136*INDEX('Term Pricing'!$V$1453:$V$1632,MATCH('Project 3'!BZ$8,'Term Pricing'!$C$1453:$C$1632,0))*$E248*(1-$F248))</f>
        <v>0</v>
      </c>
      <c r="CA248" s="212">
        <f ca="1">(CA$136*INDEX('Term Pricing'!$U$1453:$U$1632,MATCH('Project 3'!CA$8,'Term Pricing'!$C$1453:$C$1632,0))*$E248*$F248)+(CA$136*INDEX('Term Pricing'!$V$1453:$V$1632,MATCH('Project 3'!CA$8,'Term Pricing'!$C$1453:$C$1632,0))*$E248*(1-$F248))</f>
        <v>0</v>
      </c>
      <c r="CB248" s="212">
        <f ca="1">(CB$136*INDEX('Term Pricing'!$U$1453:$U$1632,MATCH('Project 3'!CB$8,'Term Pricing'!$C$1453:$C$1632,0))*$E248*$F248)+(CB$136*INDEX('Term Pricing'!$V$1453:$V$1632,MATCH('Project 3'!CB$8,'Term Pricing'!$C$1453:$C$1632,0))*$E248*(1-$F248))</f>
        <v>0</v>
      </c>
      <c r="CC248" s="212">
        <f ca="1">(CC$136*INDEX('Term Pricing'!$U$1453:$U$1632,MATCH('Project 3'!CC$8,'Term Pricing'!$C$1453:$C$1632,0))*$E248*$F248)+(CC$136*INDEX('Term Pricing'!$V$1453:$V$1632,MATCH('Project 3'!CC$8,'Term Pricing'!$C$1453:$C$1632,0))*$E248*(1-$F248))</f>
        <v>0</v>
      </c>
      <c r="CD248" s="212">
        <f ca="1">(CD$136*INDEX('Term Pricing'!$U$1453:$U$1632,MATCH('Project 3'!CD$8,'Term Pricing'!$C$1453:$C$1632,0))*$E248*$F248)+(CD$136*INDEX('Term Pricing'!$V$1453:$V$1632,MATCH('Project 3'!CD$8,'Term Pricing'!$C$1453:$C$1632,0))*$E248*(1-$F248))</f>
        <v>0</v>
      </c>
      <c r="CE248" s="212">
        <f ca="1">(CE$136*INDEX('Term Pricing'!$U$1453:$U$1632,MATCH('Project 3'!CE$8,'Term Pricing'!$C$1453:$C$1632,0))*$E248*$F248)+(CE$136*INDEX('Term Pricing'!$V$1453:$V$1632,MATCH('Project 3'!CE$8,'Term Pricing'!$C$1453:$C$1632,0))*$E248*(1-$F248))</f>
        <v>0</v>
      </c>
      <c r="CF248" s="212">
        <f ca="1">(CF$136*INDEX('Term Pricing'!$U$1453:$U$1632,MATCH('Project 3'!CF$8,'Term Pricing'!$C$1453:$C$1632,0))*$E248*$F248)+(CF$136*INDEX('Term Pricing'!$V$1453:$V$1632,MATCH('Project 3'!CF$8,'Term Pricing'!$C$1453:$C$1632,0))*$E248*(1-$F248))</f>
        <v>0</v>
      </c>
      <c r="CG248" s="212">
        <f ca="1">(CG$136*INDEX('Term Pricing'!$U$1453:$U$1632,MATCH('Project 3'!CG$8,'Term Pricing'!$C$1453:$C$1632,0))*$E248*$F248)+(CG$136*INDEX('Term Pricing'!$V$1453:$V$1632,MATCH('Project 3'!CG$8,'Term Pricing'!$C$1453:$C$1632,0))*$E248*(1-$F248))</f>
        <v>0</v>
      </c>
      <c r="CH248" s="212">
        <f ca="1">(CH$136*INDEX('Term Pricing'!$U$1453:$U$1632,MATCH('Project 3'!CH$8,'Term Pricing'!$C$1453:$C$1632,0))*$E248*$F248)+(CH$136*INDEX('Term Pricing'!$V$1453:$V$1632,MATCH('Project 3'!CH$8,'Term Pricing'!$C$1453:$C$1632,0))*$E248*(1-$F248))</f>
        <v>0</v>
      </c>
      <c r="CI248" s="212">
        <f ca="1">(CI$136*INDEX('Term Pricing'!$U$1453:$U$1632,MATCH('Project 3'!CI$8,'Term Pricing'!$C$1453:$C$1632,0))*$E248*$F248)+(CI$136*INDEX('Term Pricing'!$V$1453:$V$1632,MATCH('Project 3'!CI$8,'Term Pricing'!$C$1453:$C$1632,0))*$E248*(1-$F248))</f>
        <v>0</v>
      </c>
      <c r="CJ248" s="212">
        <f ca="1">(CJ$136*INDEX('Term Pricing'!$U$1453:$U$1632,MATCH('Project 3'!CJ$8,'Term Pricing'!$C$1453:$C$1632,0))*$E248*$F248)+(CJ$136*INDEX('Term Pricing'!$V$1453:$V$1632,MATCH('Project 3'!CJ$8,'Term Pricing'!$C$1453:$C$1632,0))*$E248*(1-$F248))</f>
        <v>0</v>
      </c>
      <c r="CK248" s="212">
        <f ca="1">(CK$136*INDEX('Term Pricing'!$U$1453:$U$1632,MATCH('Project 3'!CK$8,'Term Pricing'!$C$1453:$C$1632,0))*$E248*$F248)+(CK$136*INDEX('Term Pricing'!$V$1453:$V$1632,MATCH('Project 3'!CK$8,'Term Pricing'!$C$1453:$C$1632,0))*$E248*(1-$F248))</f>
        <v>0</v>
      </c>
      <c r="CL248" s="212">
        <f ca="1">(CL$136*INDEX('Term Pricing'!$U$1453:$U$1632,MATCH('Project 3'!CL$8,'Term Pricing'!$C$1453:$C$1632,0))*$E248*$F248)+(CL$136*INDEX('Term Pricing'!$V$1453:$V$1632,MATCH('Project 3'!CL$8,'Term Pricing'!$C$1453:$C$1632,0))*$E248*(1-$F248))</f>
        <v>0</v>
      </c>
      <c r="CM248" s="212">
        <f ca="1">(CM$136*INDEX('Term Pricing'!$U$1453:$U$1632,MATCH('Project 3'!CM$8,'Term Pricing'!$C$1453:$C$1632,0))*$E248*$F248)+(CM$136*INDEX('Term Pricing'!$V$1453:$V$1632,MATCH('Project 3'!CM$8,'Term Pricing'!$C$1453:$C$1632,0))*$E248*(1-$F248))</f>
        <v>0</v>
      </c>
      <c r="CN248" s="212">
        <f ca="1">(CN$136*INDEX('Term Pricing'!$U$1453:$U$1632,MATCH('Project 3'!CN$8,'Term Pricing'!$C$1453:$C$1632,0))*$E248*$F248)+(CN$136*INDEX('Term Pricing'!$V$1453:$V$1632,MATCH('Project 3'!CN$8,'Term Pricing'!$C$1453:$C$1632,0))*$E248*(1-$F248))</f>
        <v>0</v>
      </c>
      <c r="CO248" s="212">
        <f ca="1">(CO$136*INDEX('Term Pricing'!$U$1453:$U$1632,MATCH('Project 3'!CO$8,'Term Pricing'!$C$1453:$C$1632,0))*$E248*$F248)+(CO$136*INDEX('Term Pricing'!$V$1453:$V$1632,MATCH('Project 3'!CO$8,'Term Pricing'!$C$1453:$C$1632,0))*$E248*(1-$F248))</f>
        <v>0</v>
      </c>
      <c r="CP248" s="212">
        <f ca="1">(CP$136*INDEX('Term Pricing'!$U$1453:$U$1632,MATCH('Project 3'!CP$8,'Term Pricing'!$C$1453:$C$1632,0))*$E248*$F248)+(CP$136*INDEX('Term Pricing'!$V$1453:$V$1632,MATCH('Project 3'!CP$8,'Term Pricing'!$C$1453:$C$1632,0))*$E248*(1-$F248))</f>
        <v>0</v>
      </c>
      <c r="CQ248" s="212">
        <f ca="1">(CQ$136*INDEX('Term Pricing'!$U$1453:$U$1632,MATCH('Project 3'!CQ$8,'Term Pricing'!$C$1453:$C$1632,0))*$E248*$F248)+(CQ$136*INDEX('Term Pricing'!$V$1453:$V$1632,MATCH('Project 3'!CQ$8,'Term Pricing'!$C$1453:$C$1632,0))*$E248*(1-$F248))</f>
        <v>0</v>
      </c>
      <c r="CR248" s="212">
        <f ca="1">(CR$136*INDEX('Term Pricing'!$U$1453:$U$1632,MATCH('Project 3'!CR$8,'Term Pricing'!$C$1453:$C$1632,0))*$E248*$F248)+(CR$136*INDEX('Term Pricing'!$V$1453:$V$1632,MATCH('Project 3'!CR$8,'Term Pricing'!$C$1453:$C$1632,0))*$E248*(1-$F248))</f>
        <v>0</v>
      </c>
      <c r="CS248" s="212">
        <f ca="1">(CS$136*INDEX('Term Pricing'!$U$1453:$U$1632,MATCH('Project 3'!CS$8,'Term Pricing'!$C$1453:$C$1632,0))*$E248*$F248)+(CS$136*INDEX('Term Pricing'!$V$1453:$V$1632,MATCH('Project 3'!CS$8,'Term Pricing'!$C$1453:$C$1632,0))*$E248*(1-$F248))</f>
        <v>0</v>
      </c>
      <c r="CT248" s="212">
        <f ca="1">(CT$136*INDEX('Term Pricing'!$U$1453:$U$1632,MATCH('Project 3'!CT$8,'Term Pricing'!$C$1453:$C$1632,0))*$E248*$F248)+(CT$136*INDEX('Term Pricing'!$V$1453:$V$1632,MATCH('Project 3'!CT$8,'Term Pricing'!$C$1453:$C$1632,0))*$E248*(1-$F248))</f>
        <v>0</v>
      </c>
      <c r="CU248" s="212">
        <f ca="1">(CU$136*INDEX('Term Pricing'!$U$1453:$U$1632,MATCH('Project 3'!CU$8,'Term Pricing'!$C$1453:$C$1632,0))*$E248*$F248)+(CU$136*INDEX('Term Pricing'!$V$1453:$V$1632,MATCH('Project 3'!CU$8,'Term Pricing'!$C$1453:$C$1632,0))*$E248*(1-$F248))</f>
        <v>0</v>
      </c>
      <c r="CV248" s="212">
        <f ca="1">(CV$136*INDEX('Term Pricing'!$U$1453:$U$1632,MATCH('Project 3'!CV$8,'Term Pricing'!$C$1453:$C$1632,0))*$E248*$F248)+(CV$136*INDEX('Term Pricing'!$V$1453:$V$1632,MATCH('Project 3'!CV$8,'Term Pricing'!$C$1453:$C$1632,0))*$E248*(1-$F248))</f>
        <v>0</v>
      </c>
      <c r="CW248" s="212">
        <f ca="1">(CW$136*INDEX('Term Pricing'!$U$1453:$U$1632,MATCH('Project 3'!CW$8,'Term Pricing'!$C$1453:$C$1632,0))*$E248*$F248)+(CW$136*INDEX('Term Pricing'!$V$1453:$V$1632,MATCH('Project 3'!CW$8,'Term Pricing'!$C$1453:$C$1632,0))*$E248*(1-$F248))</f>
        <v>0</v>
      </c>
      <c r="CX248" s="212">
        <f ca="1">(CX$136*INDEX('Term Pricing'!$U$1453:$U$1632,MATCH('Project 3'!CX$8,'Term Pricing'!$C$1453:$C$1632,0))*$E248*$F248)+(CX$136*INDEX('Term Pricing'!$V$1453:$V$1632,MATCH('Project 3'!CX$8,'Term Pricing'!$C$1453:$C$1632,0))*$E248*(1-$F248))</f>
        <v>0</v>
      </c>
      <c r="CY248" s="212">
        <f ca="1">(CY$136*INDEX('Term Pricing'!$U$1453:$U$1632,MATCH('Project 3'!CY$8,'Term Pricing'!$C$1453:$C$1632,0))*$E248*$F248)+(CY$136*INDEX('Term Pricing'!$V$1453:$V$1632,MATCH('Project 3'!CY$8,'Term Pricing'!$C$1453:$C$1632,0))*$E248*(1-$F248))</f>
        <v>0</v>
      </c>
      <c r="CZ248" s="212">
        <f ca="1">(CZ$136*INDEX('Term Pricing'!$U$1453:$U$1632,MATCH('Project 3'!CZ$8,'Term Pricing'!$C$1453:$C$1632,0))*$E248*$F248)+(CZ$136*INDEX('Term Pricing'!$V$1453:$V$1632,MATCH('Project 3'!CZ$8,'Term Pricing'!$C$1453:$C$1632,0))*$E248*(1-$F248))</f>
        <v>0</v>
      </c>
      <c r="DA248" s="212">
        <f ca="1">(DA$136*INDEX('Term Pricing'!$U$1453:$U$1632,MATCH('Project 3'!DA$8,'Term Pricing'!$C$1453:$C$1632,0))*$E248*$F248)+(DA$136*INDEX('Term Pricing'!$V$1453:$V$1632,MATCH('Project 3'!DA$8,'Term Pricing'!$C$1453:$C$1632,0))*$E248*(1-$F248))</f>
        <v>0</v>
      </c>
      <c r="DB248" s="212">
        <f ca="1">(DB$136*INDEX('Term Pricing'!$U$1453:$U$1632,MATCH('Project 3'!DB$8,'Term Pricing'!$C$1453:$C$1632,0))*$E248*$F248)+(DB$136*INDEX('Term Pricing'!$V$1453:$V$1632,MATCH('Project 3'!DB$8,'Term Pricing'!$C$1453:$C$1632,0))*$E248*(1-$F248))</f>
        <v>0</v>
      </c>
    </row>
    <row r="249" spans="1:106" ht="13" hidden="1" outlineLevel="1">
      <c r="A249" s="151"/>
      <c r="C249" s="22" t="s">
        <v>72</v>
      </c>
      <c r="E249" s="72">
        <f>SUM(E244:E248)</f>
        <v>0</v>
      </c>
      <c r="F249" s="71"/>
      <c r="G249" s="54" t="s">
        <v>83</v>
      </c>
      <c r="H249" s="278">
        <f ca="1">SUM(J249:CA249)</f>
        <v>0</v>
      </c>
      <c r="I249" s="274"/>
      <c r="J249" s="280">
        <f t="shared" ref="J249:BU249" ca="1" si="125">SUM(J244:J248)</f>
        <v>0</v>
      </c>
      <c r="K249" s="280">
        <f t="shared" ca="1" si="125"/>
        <v>0</v>
      </c>
      <c r="L249" s="280">
        <f t="shared" ca="1" si="125"/>
        <v>0</v>
      </c>
      <c r="M249" s="280">
        <f t="shared" ca="1" si="125"/>
        <v>0</v>
      </c>
      <c r="N249" s="280">
        <f t="shared" ca="1" si="125"/>
        <v>0</v>
      </c>
      <c r="O249" s="280">
        <f t="shared" ca="1" si="125"/>
        <v>0</v>
      </c>
      <c r="P249" s="280">
        <f t="shared" ca="1" si="125"/>
        <v>0</v>
      </c>
      <c r="Q249" s="280">
        <f t="shared" ca="1" si="125"/>
        <v>0</v>
      </c>
      <c r="R249" s="280">
        <f t="shared" ca="1" si="125"/>
        <v>0</v>
      </c>
      <c r="S249" s="280">
        <f t="shared" ca="1" si="125"/>
        <v>0</v>
      </c>
      <c r="T249" s="280">
        <f t="shared" ca="1" si="125"/>
        <v>0</v>
      </c>
      <c r="U249" s="280">
        <f t="shared" ca="1" si="125"/>
        <v>0</v>
      </c>
      <c r="V249" s="280">
        <f t="shared" ca="1" si="125"/>
        <v>0</v>
      </c>
      <c r="W249" s="280">
        <f t="shared" ca="1" si="125"/>
        <v>0</v>
      </c>
      <c r="X249" s="280">
        <f t="shared" ca="1" si="125"/>
        <v>0</v>
      </c>
      <c r="Y249" s="280">
        <f t="shared" ca="1" si="125"/>
        <v>0</v>
      </c>
      <c r="Z249" s="280">
        <f t="shared" ca="1" si="125"/>
        <v>0</v>
      </c>
      <c r="AA249" s="280">
        <f t="shared" ca="1" si="125"/>
        <v>0</v>
      </c>
      <c r="AB249" s="280">
        <f t="shared" ca="1" si="125"/>
        <v>0</v>
      </c>
      <c r="AC249" s="280">
        <f t="shared" ca="1" si="125"/>
        <v>0</v>
      </c>
      <c r="AD249" s="280">
        <f t="shared" ca="1" si="125"/>
        <v>0</v>
      </c>
      <c r="AE249" s="280">
        <f t="shared" ca="1" si="125"/>
        <v>0</v>
      </c>
      <c r="AF249" s="280">
        <f t="shared" ca="1" si="125"/>
        <v>0</v>
      </c>
      <c r="AG249" s="280">
        <f t="shared" ca="1" si="125"/>
        <v>0</v>
      </c>
      <c r="AH249" s="280">
        <f t="shared" ca="1" si="125"/>
        <v>0</v>
      </c>
      <c r="AI249" s="280">
        <f t="shared" ca="1" si="125"/>
        <v>0</v>
      </c>
      <c r="AJ249" s="280">
        <f t="shared" ca="1" si="125"/>
        <v>0</v>
      </c>
      <c r="AK249" s="280">
        <f t="shared" ca="1" si="125"/>
        <v>0</v>
      </c>
      <c r="AL249" s="280">
        <f t="shared" ca="1" si="125"/>
        <v>0</v>
      </c>
      <c r="AM249" s="280">
        <f t="shared" ca="1" si="125"/>
        <v>0</v>
      </c>
      <c r="AN249" s="280">
        <f t="shared" ca="1" si="125"/>
        <v>0</v>
      </c>
      <c r="AO249" s="280">
        <f t="shared" ca="1" si="125"/>
        <v>0</v>
      </c>
      <c r="AP249" s="280">
        <f t="shared" ca="1" si="125"/>
        <v>0</v>
      </c>
      <c r="AQ249" s="280">
        <f t="shared" ca="1" si="125"/>
        <v>0</v>
      </c>
      <c r="AR249" s="280">
        <f t="shared" ca="1" si="125"/>
        <v>0</v>
      </c>
      <c r="AS249" s="280">
        <f t="shared" ca="1" si="125"/>
        <v>0</v>
      </c>
      <c r="AT249" s="280">
        <f t="shared" ca="1" si="125"/>
        <v>0</v>
      </c>
      <c r="AU249" s="280">
        <f t="shared" ca="1" si="125"/>
        <v>0</v>
      </c>
      <c r="AV249" s="280">
        <f t="shared" ca="1" si="125"/>
        <v>0</v>
      </c>
      <c r="AW249" s="280">
        <f t="shared" ca="1" si="125"/>
        <v>0</v>
      </c>
      <c r="AX249" s="280">
        <f t="shared" ca="1" si="125"/>
        <v>0</v>
      </c>
      <c r="AY249" s="280">
        <f t="shared" ca="1" si="125"/>
        <v>0</v>
      </c>
      <c r="AZ249" s="280">
        <f t="shared" ca="1" si="125"/>
        <v>0</v>
      </c>
      <c r="BA249" s="280">
        <f t="shared" ca="1" si="125"/>
        <v>0</v>
      </c>
      <c r="BB249" s="280">
        <f t="shared" ca="1" si="125"/>
        <v>0</v>
      </c>
      <c r="BC249" s="280">
        <f t="shared" ca="1" si="125"/>
        <v>0</v>
      </c>
      <c r="BD249" s="280">
        <f t="shared" ca="1" si="125"/>
        <v>0</v>
      </c>
      <c r="BE249" s="280">
        <f t="shared" ca="1" si="125"/>
        <v>0</v>
      </c>
      <c r="BF249" s="280">
        <f t="shared" ca="1" si="125"/>
        <v>0</v>
      </c>
      <c r="BG249" s="280">
        <f t="shared" ca="1" si="125"/>
        <v>0</v>
      </c>
      <c r="BH249" s="280">
        <f t="shared" ca="1" si="125"/>
        <v>0</v>
      </c>
      <c r="BI249" s="280">
        <f t="shared" ca="1" si="125"/>
        <v>0</v>
      </c>
      <c r="BJ249" s="280">
        <f t="shared" ca="1" si="125"/>
        <v>0</v>
      </c>
      <c r="BK249" s="280">
        <f t="shared" ca="1" si="125"/>
        <v>0</v>
      </c>
      <c r="BL249" s="280">
        <f t="shared" ca="1" si="125"/>
        <v>0</v>
      </c>
      <c r="BM249" s="280">
        <f t="shared" ca="1" si="125"/>
        <v>0</v>
      </c>
      <c r="BN249" s="280">
        <f t="shared" ca="1" si="125"/>
        <v>0</v>
      </c>
      <c r="BO249" s="280">
        <f t="shared" ca="1" si="125"/>
        <v>0</v>
      </c>
      <c r="BP249" s="280">
        <f t="shared" ca="1" si="125"/>
        <v>0</v>
      </c>
      <c r="BQ249" s="280">
        <f t="shared" ca="1" si="125"/>
        <v>0</v>
      </c>
      <c r="BR249" s="280">
        <f t="shared" ca="1" si="125"/>
        <v>0</v>
      </c>
      <c r="BS249" s="280">
        <f t="shared" ca="1" si="125"/>
        <v>0</v>
      </c>
      <c r="BT249" s="280">
        <f t="shared" ca="1" si="125"/>
        <v>0</v>
      </c>
      <c r="BU249" s="280">
        <f t="shared" ca="1" si="125"/>
        <v>0</v>
      </c>
      <c r="BV249" s="280">
        <f t="shared" ref="BV249:DB249" ca="1" si="126">SUM(BV244:BV248)</f>
        <v>0</v>
      </c>
      <c r="BW249" s="280">
        <f t="shared" ca="1" si="126"/>
        <v>0</v>
      </c>
      <c r="BX249" s="280">
        <f t="shared" ca="1" si="126"/>
        <v>0</v>
      </c>
      <c r="BY249" s="280">
        <f t="shared" ca="1" si="126"/>
        <v>0</v>
      </c>
      <c r="BZ249" s="280">
        <f t="shared" ca="1" si="126"/>
        <v>0</v>
      </c>
      <c r="CA249" s="280">
        <f t="shared" ca="1" si="126"/>
        <v>0</v>
      </c>
      <c r="CB249" s="280">
        <f t="shared" ca="1" si="126"/>
        <v>0</v>
      </c>
      <c r="CC249" s="280">
        <f t="shared" ca="1" si="126"/>
        <v>0</v>
      </c>
      <c r="CD249" s="280">
        <f t="shared" ca="1" si="126"/>
        <v>0</v>
      </c>
      <c r="CE249" s="280">
        <f t="shared" ca="1" si="126"/>
        <v>0</v>
      </c>
      <c r="CF249" s="280">
        <f t="shared" ca="1" si="126"/>
        <v>0</v>
      </c>
      <c r="CG249" s="280">
        <f t="shared" ca="1" si="126"/>
        <v>0</v>
      </c>
      <c r="CH249" s="280">
        <f t="shared" ca="1" si="126"/>
        <v>0</v>
      </c>
      <c r="CI249" s="280">
        <f t="shared" ca="1" si="126"/>
        <v>0</v>
      </c>
      <c r="CJ249" s="280">
        <f t="shared" ca="1" si="126"/>
        <v>0</v>
      </c>
      <c r="CK249" s="280">
        <f t="shared" ca="1" si="126"/>
        <v>0</v>
      </c>
      <c r="CL249" s="280">
        <f t="shared" ca="1" si="126"/>
        <v>0</v>
      </c>
      <c r="CM249" s="280">
        <f t="shared" ca="1" si="126"/>
        <v>0</v>
      </c>
      <c r="CN249" s="280">
        <f t="shared" ca="1" si="126"/>
        <v>0</v>
      </c>
      <c r="CO249" s="280">
        <f t="shared" ca="1" si="126"/>
        <v>0</v>
      </c>
      <c r="CP249" s="280">
        <f t="shared" ca="1" si="126"/>
        <v>0</v>
      </c>
      <c r="CQ249" s="280">
        <f t="shared" ca="1" si="126"/>
        <v>0</v>
      </c>
      <c r="CR249" s="280">
        <f t="shared" ca="1" si="126"/>
        <v>0</v>
      </c>
      <c r="CS249" s="280">
        <f t="shared" ca="1" si="126"/>
        <v>0</v>
      </c>
      <c r="CT249" s="280">
        <f t="shared" ca="1" si="126"/>
        <v>0</v>
      </c>
      <c r="CU249" s="280">
        <f t="shared" ca="1" si="126"/>
        <v>0</v>
      </c>
      <c r="CV249" s="280">
        <f t="shared" ca="1" si="126"/>
        <v>0</v>
      </c>
      <c r="CW249" s="280">
        <f t="shared" ca="1" si="126"/>
        <v>0</v>
      </c>
      <c r="CX249" s="280">
        <f t="shared" ca="1" si="126"/>
        <v>0</v>
      </c>
      <c r="CY249" s="280">
        <f t="shared" ca="1" si="126"/>
        <v>0</v>
      </c>
      <c r="CZ249" s="280">
        <f t="shared" ca="1" si="126"/>
        <v>0</v>
      </c>
      <c r="DA249" s="280">
        <f t="shared" ca="1" si="126"/>
        <v>0</v>
      </c>
      <c r="DB249" s="280">
        <f t="shared" ca="1" si="126"/>
        <v>0</v>
      </c>
    </row>
    <row r="250" spans="1:106" hidden="1" outlineLevel="1">
      <c r="A250" s="151"/>
      <c r="C250" s="22"/>
      <c r="G250" s="54"/>
      <c r="H250" s="264"/>
      <c r="I250" s="29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  <c r="AC250" s="247"/>
      <c r="AD250" s="247"/>
      <c r="AE250" s="247"/>
      <c r="AF250" s="247"/>
      <c r="AG250" s="247"/>
      <c r="AH250" s="247"/>
      <c r="AI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  <c r="BB250" s="247"/>
      <c r="BC250" s="247"/>
      <c r="BD250" s="247"/>
      <c r="BE250" s="247"/>
      <c r="BF250" s="247"/>
      <c r="BG250" s="247"/>
      <c r="BH250" s="247"/>
      <c r="BI250" s="247"/>
      <c r="BJ250" s="247"/>
      <c r="BK250" s="247"/>
      <c r="BL250" s="247"/>
      <c r="BM250" s="247"/>
      <c r="BN250" s="247"/>
      <c r="BO250" s="247"/>
      <c r="BP250" s="247"/>
      <c r="BQ250" s="247"/>
      <c r="BR250" s="247"/>
      <c r="BS250" s="247"/>
      <c r="BT250" s="247"/>
      <c r="BU250" s="247"/>
      <c r="BV250" s="247"/>
      <c r="BW250" s="247"/>
      <c r="BX250" s="247"/>
      <c r="BY250" s="247"/>
      <c r="BZ250" s="247"/>
      <c r="CA250" s="247"/>
      <c r="CB250" s="247"/>
      <c r="CC250" s="247"/>
      <c r="CD250" s="247"/>
      <c r="CE250" s="247"/>
      <c r="CF250" s="247"/>
      <c r="CG250" s="247"/>
      <c r="CH250" s="247"/>
      <c r="CI250" s="247"/>
      <c r="CJ250" s="247"/>
      <c r="CK250" s="247"/>
      <c r="CL250" s="247"/>
      <c r="CM250" s="247"/>
      <c r="CN250" s="247"/>
      <c r="CO250" s="247"/>
      <c r="CP250" s="247"/>
      <c r="CQ250" s="247"/>
      <c r="CR250" s="247"/>
      <c r="CS250" s="247"/>
      <c r="CT250" s="247"/>
      <c r="CU250" s="247"/>
      <c r="CV250" s="247"/>
      <c r="CW250" s="247"/>
      <c r="CX250" s="247"/>
      <c r="CY250" s="247"/>
      <c r="CZ250" s="247"/>
      <c r="DA250" s="247"/>
      <c r="DB250" s="247"/>
    </row>
    <row r="251" spans="1:106" ht="13" hidden="1" outlineLevel="1">
      <c r="A251" s="151"/>
      <c r="C251" s="50" t="str">
        <f>C64</f>
        <v>L40S</v>
      </c>
      <c r="D251" s="28"/>
      <c r="E251" s="28"/>
      <c r="F251" s="28"/>
      <c r="G251" s="28"/>
      <c r="H251" s="264"/>
      <c r="I251" s="29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  <c r="AC251" s="153"/>
      <c r="AD251" s="153"/>
      <c r="AE251" s="153"/>
      <c r="AF251" s="153"/>
      <c r="AG251" s="153"/>
      <c r="AH251" s="153"/>
      <c r="AI251" s="153"/>
      <c r="AJ251" s="153"/>
      <c r="AK251" s="153"/>
      <c r="AL251" s="153"/>
      <c r="AM251" s="153"/>
      <c r="AN251" s="153"/>
      <c r="AO251" s="153"/>
      <c r="AP251" s="153"/>
      <c r="AQ251" s="153"/>
      <c r="AR251" s="153"/>
      <c r="AS251" s="153"/>
      <c r="AT251" s="153"/>
      <c r="AU251" s="153"/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  <c r="BG251" s="153"/>
      <c r="BH251" s="153"/>
      <c r="BI251" s="153"/>
      <c r="BJ251" s="153"/>
      <c r="BK251" s="153"/>
      <c r="BL251" s="153"/>
      <c r="BM251" s="153"/>
      <c r="BN251" s="153"/>
      <c r="BO251" s="153"/>
      <c r="BP251" s="153"/>
      <c r="BQ251" s="153"/>
      <c r="BR251" s="153"/>
      <c r="BS251" s="153"/>
      <c r="BT251" s="153"/>
      <c r="BU251" s="153"/>
      <c r="BV251" s="153"/>
      <c r="BW251" s="153"/>
      <c r="BX251" s="153"/>
      <c r="BY251" s="153"/>
      <c r="BZ251" s="153"/>
      <c r="CA251" s="153"/>
      <c r="CB251" s="153"/>
      <c r="CC251" s="153"/>
      <c r="CD251" s="153"/>
      <c r="CE251" s="153"/>
      <c r="CF251" s="153"/>
      <c r="CG251" s="153"/>
      <c r="CH251" s="153"/>
      <c r="CI251" s="153"/>
      <c r="CJ251" s="153"/>
      <c r="CK251" s="153"/>
      <c r="CL251" s="153"/>
      <c r="CM251" s="153"/>
      <c r="CN251" s="153"/>
      <c r="CO251" s="153"/>
      <c r="CP251" s="153"/>
      <c r="CQ251" s="153"/>
      <c r="CR251" s="153"/>
      <c r="CS251" s="153"/>
      <c r="CT251" s="153"/>
      <c r="CU251" s="153"/>
      <c r="CV251" s="153"/>
      <c r="CW251" s="153"/>
      <c r="CX251" s="153"/>
      <c r="CY251" s="153"/>
      <c r="CZ251" s="153"/>
      <c r="DA251" s="153"/>
      <c r="DB251" s="153"/>
    </row>
    <row r="252" spans="1:106" ht="13" hidden="1" outlineLevel="1">
      <c r="A252" s="151"/>
      <c r="C252" s="14"/>
      <c r="G252" s="12"/>
      <c r="H252" s="264"/>
      <c r="I252" s="29"/>
      <c r="J252" s="271"/>
      <c r="K252" s="271"/>
      <c r="L252" s="271"/>
      <c r="M252" s="271"/>
      <c r="N252" s="271"/>
      <c r="O252" s="271"/>
      <c r="P252" s="271"/>
      <c r="Q252" s="271"/>
      <c r="R252" s="271"/>
      <c r="S252" s="271"/>
      <c r="T252" s="271"/>
      <c r="U252" s="271"/>
      <c r="V252" s="271"/>
      <c r="W252" s="271"/>
      <c r="X252" s="271"/>
      <c r="Y252" s="271"/>
      <c r="Z252" s="271"/>
      <c r="AA252" s="271"/>
      <c r="AB252" s="271"/>
      <c r="AC252" s="271"/>
      <c r="AD252" s="271"/>
      <c r="AE252" s="271"/>
      <c r="AF252" s="271"/>
      <c r="AG252" s="271"/>
      <c r="AH252" s="271"/>
      <c r="AI252" s="271"/>
      <c r="AJ252" s="271"/>
      <c r="AK252" s="271"/>
      <c r="AL252" s="271"/>
      <c r="AM252" s="271"/>
      <c r="AN252" s="271"/>
      <c r="AO252" s="271"/>
      <c r="AP252" s="271"/>
      <c r="AQ252" s="271"/>
      <c r="AR252" s="271"/>
      <c r="AS252" s="271"/>
      <c r="AT252" s="271"/>
      <c r="AU252" s="271"/>
      <c r="AV252" s="271"/>
      <c r="AW252" s="271"/>
      <c r="AX252" s="271"/>
      <c r="AY252" s="271"/>
      <c r="AZ252" s="271"/>
      <c r="BA252" s="271"/>
      <c r="BB252" s="271"/>
      <c r="BC252" s="271"/>
      <c r="BD252" s="271"/>
      <c r="BE252" s="271"/>
      <c r="BF252" s="271"/>
      <c r="BG252" s="271"/>
      <c r="BH252" s="271"/>
      <c r="BI252" s="271"/>
      <c r="BJ252" s="271"/>
      <c r="BK252" s="271"/>
      <c r="BL252" s="271"/>
      <c r="BM252" s="271"/>
      <c r="BN252" s="271"/>
      <c r="BO252" s="271"/>
      <c r="BP252" s="271"/>
      <c r="BQ252" s="271"/>
      <c r="BR252" s="271"/>
      <c r="BS252" s="271"/>
      <c r="BT252" s="271"/>
      <c r="BU252" s="271"/>
      <c r="BV252" s="271"/>
      <c r="BW252" s="271"/>
      <c r="BX252" s="271"/>
      <c r="BY252" s="271"/>
      <c r="BZ252" s="271"/>
      <c r="CA252" s="271"/>
      <c r="CB252" s="271"/>
      <c r="CC252" s="271"/>
      <c r="CD252" s="271"/>
      <c r="CE252" s="271"/>
      <c r="CF252" s="271"/>
      <c r="CG252" s="271"/>
      <c r="CH252" s="271"/>
      <c r="CI252" s="271"/>
      <c r="CJ252" s="271"/>
      <c r="CK252" s="271"/>
      <c r="CL252" s="271"/>
      <c r="CM252" s="271"/>
      <c r="CN252" s="271"/>
      <c r="CO252" s="271"/>
      <c r="CP252" s="271"/>
      <c r="CQ252" s="271"/>
      <c r="CR252" s="271"/>
      <c r="CS252" s="271"/>
      <c r="CT252" s="271"/>
      <c r="CU252" s="271"/>
      <c r="CV252" s="271"/>
      <c r="CW252" s="271"/>
      <c r="CX252" s="271"/>
      <c r="CY252" s="271"/>
      <c r="CZ252" s="271"/>
      <c r="DA252" s="271"/>
      <c r="DB252" s="271"/>
    </row>
    <row r="253" spans="1:106" hidden="1" outlineLevel="1">
      <c r="A253" s="151"/>
      <c r="C253" s="22" t="s">
        <v>85</v>
      </c>
      <c r="E253" s="54" t="s">
        <v>267</v>
      </c>
      <c r="F253" s="54" t="s">
        <v>271</v>
      </c>
      <c r="G253" s="54"/>
      <c r="H253" s="264" t="s">
        <v>287</v>
      </c>
      <c r="I253" s="29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  <c r="AC253" s="247"/>
      <c r="AD253" s="247"/>
      <c r="AE253" s="247"/>
      <c r="AF253" s="247"/>
      <c r="AG253" s="247"/>
      <c r="AH253" s="247"/>
      <c r="AI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  <c r="BB253" s="247"/>
      <c r="BC253" s="247"/>
      <c r="BD253" s="247"/>
      <c r="BE253" s="247"/>
      <c r="BF253" s="247"/>
      <c r="BG253" s="247"/>
      <c r="BH253" s="247"/>
      <c r="BI253" s="247"/>
      <c r="BJ253" s="247"/>
      <c r="BK253" s="247"/>
      <c r="BL253" s="247"/>
      <c r="BM253" s="247"/>
      <c r="BN253" s="247"/>
      <c r="BO253" s="247"/>
      <c r="BP253" s="247"/>
      <c r="BQ253" s="247"/>
      <c r="BR253" s="247"/>
      <c r="BS253" s="247"/>
      <c r="BT253" s="247"/>
      <c r="BU253" s="247"/>
      <c r="BV253" s="247"/>
      <c r="BW253" s="247"/>
      <c r="BX253" s="247"/>
      <c r="BY253" s="247"/>
      <c r="BZ253" s="247"/>
      <c r="CA253" s="247"/>
      <c r="CB253" s="247"/>
      <c r="CC253" s="247"/>
      <c r="CD253" s="247"/>
      <c r="CE253" s="247"/>
      <c r="CF253" s="247"/>
      <c r="CG253" s="247"/>
      <c r="CH253" s="247"/>
      <c r="CI253" s="247"/>
      <c r="CJ253" s="247"/>
      <c r="CK253" s="247"/>
      <c r="CL253" s="247"/>
      <c r="CM253" s="247"/>
      <c r="CN253" s="247"/>
      <c r="CO253" s="247"/>
      <c r="CP253" s="247"/>
      <c r="CQ253" s="247"/>
      <c r="CR253" s="247"/>
      <c r="CS253" s="247"/>
      <c r="CT253" s="247"/>
      <c r="CU253" s="247"/>
      <c r="CV253" s="247"/>
      <c r="CW253" s="247"/>
      <c r="CX253" s="247"/>
      <c r="CY253" s="247"/>
      <c r="CZ253" s="247"/>
      <c r="DA253" s="247"/>
      <c r="DB253" s="247"/>
    </row>
    <row r="254" spans="1:106" hidden="1" outlineLevel="1">
      <c r="A254" s="151"/>
      <c r="C254" s="34" t="s">
        <v>316</v>
      </c>
      <c r="E254" s="70">
        <f>Inputs!H176</f>
        <v>0</v>
      </c>
      <c r="F254" s="70">
        <f>Inputs!K176</f>
        <v>0</v>
      </c>
      <c r="G254" s="54" t="s">
        <v>83</v>
      </c>
      <c r="H254" s="279">
        <f ca="1">IFERROR(SUM($J254:$DB254)/(SUM($J$137:$DB$137)*E254),0)</f>
        <v>0</v>
      </c>
      <c r="I254" s="29"/>
      <c r="J254" s="212">
        <f ca="1">(J$137*INDEX('Term Pricing'!$W$713:$W$892,MATCH('Project 3'!J$8,'Term Pricing'!$C$713:$C$892,0))*$E254*$F254)+(J$137*INDEX('Term Pricing'!$X$713:$X$892,MATCH('Project 3'!J$8,'Term Pricing'!$C$713:$C$892,0))*$E254*(1-$F254))</f>
        <v>0</v>
      </c>
      <c r="K254" s="212">
        <f ca="1">(K$137*INDEX('Term Pricing'!$W$713:$W$892,MATCH('Project 3'!K$8,'Term Pricing'!$C$713:$C$892,0))*$E254*$F254)+(K$137*INDEX('Term Pricing'!$X$713:$X$892,MATCH('Project 3'!K$8,'Term Pricing'!$C$713:$C$892,0))*$E254*(1-$F254))</f>
        <v>0</v>
      </c>
      <c r="L254" s="212">
        <f ca="1">(L$137*INDEX('Term Pricing'!$W$713:$W$892,MATCH('Project 3'!L$8,'Term Pricing'!$C$713:$C$892,0))*$E254*$F254)+(L$137*INDEX('Term Pricing'!$X$713:$X$892,MATCH('Project 3'!L$8,'Term Pricing'!$C$713:$C$892,0))*$E254*(1-$F254))</f>
        <v>0</v>
      </c>
      <c r="M254" s="212">
        <f ca="1">(M$137*INDEX('Term Pricing'!$W$713:$W$892,MATCH('Project 3'!M$8,'Term Pricing'!$C$713:$C$892,0))*$E254*$F254)+(M$137*INDEX('Term Pricing'!$X$713:$X$892,MATCH('Project 3'!M$8,'Term Pricing'!$C$713:$C$892,0))*$E254*(1-$F254))</f>
        <v>0</v>
      </c>
      <c r="N254" s="212">
        <f ca="1">(N$137*INDEX('Term Pricing'!$W$713:$W$892,MATCH('Project 3'!N$8,'Term Pricing'!$C$713:$C$892,0))*$E254*$F254)+(N$137*INDEX('Term Pricing'!$X$713:$X$892,MATCH('Project 3'!N$8,'Term Pricing'!$C$713:$C$892,0))*$E254*(1-$F254))</f>
        <v>0</v>
      </c>
      <c r="O254" s="212">
        <f ca="1">(O$137*INDEX('Term Pricing'!$W$713:$W$892,MATCH('Project 3'!O$8,'Term Pricing'!$C$713:$C$892,0))*$E254*$F254)+(O$137*INDEX('Term Pricing'!$X$713:$X$892,MATCH('Project 3'!O$8,'Term Pricing'!$C$713:$C$892,0))*$E254*(1-$F254))</f>
        <v>0</v>
      </c>
      <c r="P254" s="212">
        <f ca="1">(P$137*INDEX('Term Pricing'!$W$713:$W$892,MATCH('Project 3'!P$8,'Term Pricing'!$C$713:$C$892,0))*$E254*$F254)+(P$137*INDEX('Term Pricing'!$X$713:$X$892,MATCH('Project 3'!P$8,'Term Pricing'!$C$713:$C$892,0))*$E254*(1-$F254))</f>
        <v>0</v>
      </c>
      <c r="Q254" s="212">
        <f ca="1">(Q$137*INDEX('Term Pricing'!$W$713:$W$892,MATCH('Project 3'!Q$8,'Term Pricing'!$C$713:$C$892,0))*$E254*$F254)+(Q$137*INDEX('Term Pricing'!$X$713:$X$892,MATCH('Project 3'!Q$8,'Term Pricing'!$C$713:$C$892,0))*$E254*(1-$F254))</f>
        <v>0</v>
      </c>
      <c r="R254" s="212">
        <f ca="1">(R$137*INDEX('Term Pricing'!$W$713:$W$892,MATCH('Project 3'!R$8,'Term Pricing'!$C$713:$C$892,0))*$E254*$F254)+(R$137*INDEX('Term Pricing'!$X$713:$X$892,MATCH('Project 3'!R$8,'Term Pricing'!$C$713:$C$892,0))*$E254*(1-$F254))</f>
        <v>0</v>
      </c>
      <c r="S254" s="212">
        <f ca="1">(S$137*INDEX('Term Pricing'!$W$713:$W$892,MATCH('Project 3'!S$8,'Term Pricing'!$C$713:$C$892,0))*$E254*$F254)+(S$137*INDEX('Term Pricing'!$X$713:$X$892,MATCH('Project 3'!S$8,'Term Pricing'!$C$713:$C$892,0))*$E254*(1-$F254))</f>
        <v>0</v>
      </c>
      <c r="T254" s="212">
        <f ca="1">(T$137*INDEX('Term Pricing'!$W$713:$W$892,MATCH('Project 3'!T$8,'Term Pricing'!$C$713:$C$892,0))*$E254*$F254)+(T$137*INDEX('Term Pricing'!$X$713:$X$892,MATCH('Project 3'!T$8,'Term Pricing'!$C$713:$C$892,0))*$E254*(1-$F254))</f>
        <v>0</v>
      </c>
      <c r="U254" s="212">
        <f ca="1">(U$137*INDEX('Term Pricing'!$W$713:$W$892,MATCH('Project 3'!U$8,'Term Pricing'!$C$713:$C$892,0))*$E254*$F254)+(U$137*INDEX('Term Pricing'!$X$713:$X$892,MATCH('Project 3'!U$8,'Term Pricing'!$C$713:$C$892,0))*$E254*(1-$F254))</f>
        <v>0</v>
      </c>
      <c r="V254" s="212">
        <f ca="1">(V$137*INDEX('Term Pricing'!$W$713:$W$892,MATCH('Project 3'!V$8,'Term Pricing'!$C$713:$C$892,0))*$E254*$F254)+(V$137*INDEX('Term Pricing'!$X$713:$X$892,MATCH('Project 3'!V$8,'Term Pricing'!$C$713:$C$892,0))*$E254*(1-$F254))</f>
        <v>0</v>
      </c>
      <c r="W254" s="212">
        <f ca="1">(W$137*INDEX('Term Pricing'!$W$713:$W$892,MATCH('Project 3'!W$8,'Term Pricing'!$C$713:$C$892,0))*$E254*$F254)+(W$137*INDEX('Term Pricing'!$X$713:$X$892,MATCH('Project 3'!W$8,'Term Pricing'!$C$713:$C$892,0))*$E254*(1-$F254))</f>
        <v>0</v>
      </c>
      <c r="X254" s="212">
        <f ca="1">(X$137*INDEX('Term Pricing'!$W$713:$W$892,MATCH('Project 3'!X$8,'Term Pricing'!$C$713:$C$892,0))*$E254*$F254)+(X$137*INDEX('Term Pricing'!$X$713:$X$892,MATCH('Project 3'!X$8,'Term Pricing'!$C$713:$C$892,0))*$E254*(1-$F254))</f>
        <v>0</v>
      </c>
      <c r="Y254" s="212">
        <f ca="1">(Y$137*INDEX('Term Pricing'!$W$713:$W$892,MATCH('Project 3'!Y$8,'Term Pricing'!$C$713:$C$892,0))*$E254*$F254)+(Y$137*INDEX('Term Pricing'!$X$713:$X$892,MATCH('Project 3'!Y$8,'Term Pricing'!$C$713:$C$892,0))*$E254*(1-$F254))</f>
        <v>0</v>
      </c>
      <c r="Z254" s="212">
        <f ca="1">(Z$137*INDEX('Term Pricing'!$W$713:$W$892,MATCH('Project 3'!Z$8,'Term Pricing'!$C$713:$C$892,0))*$E254*$F254)+(Z$137*INDEX('Term Pricing'!$X$713:$X$892,MATCH('Project 3'!Z$8,'Term Pricing'!$C$713:$C$892,0))*$E254*(1-$F254))</f>
        <v>0</v>
      </c>
      <c r="AA254" s="212">
        <f ca="1">(AA$137*INDEX('Term Pricing'!$W$713:$W$892,MATCH('Project 3'!AA$8,'Term Pricing'!$C$713:$C$892,0))*$E254*$F254)+(AA$137*INDEX('Term Pricing'!$X$713:$X$892,MATCH('Project 3'!AA$8,'Term Pricing'!$C$713:$C$892,0))*$E254*(1-$F254))</f>
        <v>0</v>
      </c>
      <c r="AB254" s="212">
        <f ca="1">(AB$137*INDEX('Term Pricing'!$W$713:$W$892,MATCH('Project 3'!AB$8,'Term Pricing'!$C$713:$C$892,0))*$E254*$F254)+(AB$137*INDEX('Term Pricing'!$X$713:$X$892,MATCH('Project 3'!AB$8,'Term Pricing'!$C$713:$C$892,0))*$E254*(1-$F254))</f>
        <v>0</v>
      </c>
      <c r="AC254" s="212">
        <f ca="1">(AC$137*INDEX('Term Pricing'!$W$713:$W$892,MATCH('Project 3'!AC$8,'Term Pricing'!$C$713:$C$892,0))*$E254*$F254)+(AC$137*INDEX('Term Pricing'!$X$713:$X$892,MATCH('Project 3'!AC$8,'Term Pricing'!$C$713:$C$892,0))*$E254*(1-$F254))</f>
        <v>0</v>
      </c>
      <c r="AD254" s="212">
        <f ca="1">(AD$137*INDEX('Term Pricing'!$W$713:$W$892,MATCH('Project 3'!AD$8,'Term Pricing'!$C$713:$C$892,0))*$E254*$F254)+(AD$137*INDEX('Term Pricing'!$X$713:$X$892,MATCH('Project 3'!AD$8,'Term Pricing'!$C$713:$C$892,0))*$E254*(1-$F254))</f>
        <v>0</v>
      </c>
      <c r="AE254" s="212">
        <f ca="1">(AE$137*INDEX('Term Pricing'!$W$713:$W$892,MATCH('Project 3'!AE$8,'Term Pricing'!$C$713:$C$892,0))*$E254*$F254)+(AE$137*INDEX('Term Pricing'!$X$713:$X$892,MATCH('Project 3'!AE$8,'Term Pricing'!$C$713:$C$892,0))*$E254*(1-$F254))</f>
        <v>0</v>
      </c>
      <c r="AF254" s="212">
        <f ca="1">(AF$137*INDEX('Term Pricing'!$W$713:$W$892,MATCH('Project 3'!AF$8,'Term Pricing'!$C$713:$C$892,0))*$E254*$F254)+(AF$137*INDEX('Term Pricing'!$X$713:$X$892,MATCH('Project 3'!AF$8,'Term Pricing'!$C$713:$C$892,0))*$E254*(1-$F254))</f>
        <v>0</v>
      </c>
      <c r="AG254" s="212">
        <f ca="1">(AG$137*INDEX('Term Pricing'!$W$713:$W$892,MATCH('Project 3'!AG$8,'Term Pricing'!$C$713:$C$892,0))*$E254*$F254)+(AG$137*INDEX('Term Pricing'!$X$713:$X$892,MATCH('Project 3'!AG$8,'Term Pricing'!$C$713:$C$892,0))*$E254*(1-$F254))</f>
        <v>0</v>
      </c>
      <c r="AH254" s="212">
        <f ca="1">(AH$137*INDEX('Term Pricing'!$W$713:$W$892,MATCH('Project 3'!AH$8,'Term Pricing'!$C$713:$C$892,0))*$E254*$F254)+(AH$137*INDEX('Term Pricing'!$X$713:$X$892,MATCH('Project 3'!AH$8,'Term Pricing'!$C$713:$C$892,0))*$E254*(1-$F254))</f>
        <v>0</v>
      </c>
      <c r="AI254" s="212">
        <f ca="1">(AI$137*INDEX('Term Pricing'!$W$713:$W$892,MATCH('Project 3'!AI$8,'Term Pricing'!$C$713:$C$892,0))*$E254*$F254)+(AI$137*INDEX('Term Pricing'!$X$713:$X$892,MATCH('Project 3'!AI$8,'Term Pricing'!$C$713:$C$892,0))*$E254*(1-$F254))</f>
        <v>0</v>
      </c>
      <c r="AJ254" s="212">
        <f ca="1">(AJ$137*INDEX('Term Pricing'!$W$713:$W$892,MATCH('Project 3'!AJ$8,'Term Pricing'!$C$713:$C$892,0))*$E254*$F254)+(AJ$137*INDEX('Term Pricing'!$X$713:$X$892,MATCH('Project 3'!AJ$8,'Term Pricing'!$C$713:$C$892,0))*$E254*(1-$F254))</f>
        <v>0</v>
      </c>
      <c r="AK254" s="212">
        <f ca="1">(AK$137*INDEX('Term Pricing'!$W$713:$W$892,MATCH('Project 3'!AK$8,'Term Pricing'!$C$713:$C$892,0))*$E254*$F254)+(AK$137*INDEX('Term Pricing'!$X$713:$X$892,MATCH('Project 3'!AK$8,'Term Pricing'!$C$713:$C$892,0))*$E254*(1-$F254))</f>
        <v>0</v>
      </c>
      <c r="AL254" s="212">
        <f ca="1">(AL$137*INDEX('Term Pricing'!$W$713:$W$892,MATCH('Project 3'!AL$8,'Term Pricing'!$C$713:$C$892,0))*$E254*$F254)+(AL$137*INDEX('Term Pricing'!$X$713:$X$892,MATCH('Project 3'!AL$8,'Term Pricing'!$C$713:$C$892,0))*$E254*(1-$F254))</f>
        <v>0</v>
      </c>
      <c r="AM254" s="212">
        <f ca="1">(AM$137*INDEX('Term Pricing'!$W$713:$W$892,MATCH('Project 3'!AM$8,'Term Pricing'!$C$713:$C$892,0))*$E254*$F254)+(AM$137*INDEX('Term Pricing'!$X$713:$X$892,MATCH('Project 3'!AM$8,'Term Pricing'!$C$713:$C$892,0))*$E254*(1-$F254))</f>
        <v>0</v>
      </c>
      <c r="AN254" s="212">
        <f ca="1">(AN$137*INDEX('Term Pricing'!$W$713:$W$892,MATCH('Project 3'!AN$8,'Term Pricing'!$C$713:$C$892,0))*$E254*$F254)+(AN$137*INDEX('Term Pricing'!$X$713:$X$892,MATCH('Project 3'!AN$8,'Term Pricing'!$C$713:$C$892,0))*$E254*(1-$F254))</f>
        <v>0</v>
      </c>
      <c r="AO254" s="212">
        <f ca="1">(AO$137*INDEX('Term Pricing'!$W$713:$W$892,MATCH('Project 3'!AO$8,'Term Pricing'!$C$713:$C$892,0))*$E254*$F254)+(AO$137*INDEX('Term Pricing'!$X$713:$X$892,MATCH('Project 3'!AO$8,'Term Pricing'!$C$713:$C$892,0))*$E254*(1-$F254))</f>
        <v>0</v>
      </c>
      <c r="AP254" s="212">
        <f ca="1">(AP$137*INDEX('Term Pricing'!$W$713:$W$892,MATCH('Project 3'!AP$8,'Term Pricing'!$C$713:$C$892,0))*$E254*$F254)+(AP$137*INDEX('Term Pricing'!$X$713:$X$892,MATCH('Project 3'!AP$8,'Term Pricing'!$C$713:$C$892,0))*$E254*(1-$F254))</f>
        <v>0</v>
      </c>
      <c r="AQ254" s="212">
        <f ca="1">(AQ$137*INDEX('Term Pricing'!$W$713:$W$892,MATCH('Project 3'!AQ$8,'Term Pricing'!$C$713:$C$892,0))*$E254*$F254)+(AQ$137*INDEX('Term Pricing'!$X$713:$X$892,MATCH('Project 3'!AQ$8,'Term Pricing'!$C$713:$C$892,0))*$E254*(1-$F254))</f>
        <v>0</v>
      </c>
      <c r="AR254" s="212">
        <f ca="1">(AR$137*INDEX('Term Pricing'!$W$713:$W$892,MATCH('Project 3'!AR$8,'Term Pricing'!$C$713:$C$892,0))*$E254*$F254)+(AR$137*INDEX('Term Pricing'!$X$713:$X$892,MATCH('Project 3'!AR$8,'Term Pricing'!$C$713:$C$892,0))*$E254*(1-$F254))</f>
        <v>0</v>
      </c>
      <c r="AS254" s="212">
        <f ca="1">(AS$137*INDEX('Term Pricing'!$W$713:$W$892,MATCH('Project 3'!AS$8,'Term Pricing'!$C$713:$C$892,0))*$E254*$F254)+(AS$137*INDEX('Term Pricing'!$X$713:$X$892,MATCH('Project 3'!AS$8,'Term Pricing'!$C$713:$C$892,0))*$E254*(1-$F254))</f>
        <v>0</v>
      </c>
      <c r="AT254" s="212">
        <f ca="1">(AT$137*INDEX('Term Pricing'!$W$713:$W$892,MATCH('Project 3'!AT$8,'Term Pricing'!$C$713:$C$892,0))*$E254*$F254)+(AT$137*INDEX('Term Pricing'!$X$713:$X$892,MATCH('Project 3'!AT$8,'Term Pricing'!$C$713:$C$892,0))*$E254*(1-$F254))</f>
        <v>0</v>
      </c>
      <c r="AU254" s="212">
        <f ca="1">(AU$137*INDEX('Term Pricing'!$W$713:$W$892,MATCH('Project 3'!AU$8,'Term Pricing'!$C$713:$C$892,0))*$E254*$F254)+(AU$137*INDEX('Term Pricing'!$X$713:$X$892,MATCH('Project 3'!AU$8,'Term Pricing'!$C$713:$C$892,0))*$E254*(1-$F254))</f>
        <v>0</v>
      </c>
      <c r="AV254" s="212">
        <f ca="1">(AV$137*INDEX('Term Pricing'!$W$713:$W$892,MATCH('Project 3'!AV$8,'Term Pricing'!$C$713:$C$892,0))*$E254*$F254)+(AV$137*INDEX('Term Pricing'!$X$713:$X$892,MATCH('Project 3'!AV$8,'Term Pricing'!$C$713:$C$892,0))*$E254*(1-$F254))</f>
        <v>0</v>
      </c>
      <c r="AW254" s="212">
        <f ca="1">(AW$137*INDEX('Term Pricing'!$W$713:$W$892,MATCH('Project 3'!AW$8,'Term Pricing'!$C$713:$C$892,0))*$E254*$F254)+(AW$137*INDEX('Term Pricing'!$X$713:$X$892,MATCH('Project 3'!AW$8,'Term Pricing'!$C$713:$C$892,0))*$E254*(1-$F254))</f>
        <v>0</v>
      </c>
      <c r="AX254" s="212">
        <f ca="1">(AX$137*INDEX('Term Pricing'!$W$713:$W$892,MATCH('Project 3'!AX$8,'Term Pricing'!$C$713:$C$892,0))*$E254*$F254)+(AX$137*INDEX('Term Pricing'!$X$713:$X$892,MATCH('Project 3'!AX$8,'Term Pricing'!$C$713:$C$892,0))*$E254*(1-$F254))</f>
        <v>0</v>
      </c>
      <c r="AY254" s="212">
        <f ca="1">(AY$137*INDEX('Term Pricing'!$W$713:$W$892,MATCH('Project 3'!AY$8,'Term Pricing'!$C$713:$C$892,0))*$E254*$F254)+(AY$137*INDEX('Term Pricing'!$X$713:$X$892,MATCH('Project 3'!AY$8,'Term Pricing'!$C$713:$C$892,0))*$E254*(1-$F254))</f>
        <v>0</v>
      </c>
      <c r="AZ254" s="212">
        <f ca="1">(AZ$137*INDEX('Term Pricing'!$W$713:$W$892,MATCH('Project 3'!AZ$8,'Term Pricing'!$C$713:$C$892,0))*$E254*$F254)+(AZ$137*INDEX('Term Pricing'!$X$713:$X$892,MATCH('Project 3'!AZ$8,'Term Pricing'!$C$713:$C$892,0))*$E254*(1-$F254))</f>
        <v>0</v>
      </c>
      <c r="BA254" s="212">
        <f ca="1">(BA$137*INDEX('Term Pricing'!$W$713:$W$892,MATCH('Project 3'!BA$8,'Term Pricing'!$C$713:$C$892,0))*$E254*$F254)+(BA$137*INDEX('Term Pricing'!$X$713:$X$892,MATCH('Project 3'!BA$8,'Term Pricing'!$C$713:$C$892,0))*$E254*(1-$F254))</f>
        <v>0</v>
      </c>
      <c r="BB254" s="212">
        <f ca="1">(BB$137*INDEX('Term Pricing'!$W$713:$W$892,MATCH('Project 3'!BB$8,'Term Pricing'!$C$713:$C$892,0))*$E254*$F254)+(BB$137*INDEX('Term Pricing'!$X$713:$X$892,MATCH('Project 3'!BB$8,'Term Pricing'!$C$713:$C$892,0))*$E254*(1-$F254))</f>
        <v>0</v>
      </c>
      <c r="BC254" s="212">
        <f ca="1">(BC$137*INDEX('Term Pricing'!$W$713:$W$892,MATCH('Project 3'!BC$8,'Term Pricing'!$C$713:$C$892,0))*$E254*$F254)+(BC$137*INDEX('Term Pricing'!$X$713:$X$892,MATCH('Project 3'!BC$8,'Term Pricing'!$C$713:$C$892,0))*$E254*(1-$F254))</f>
        <v>0</v>
      </c>
      <c r="BD254" s="212">
        <f ca="1">(BD$137*INDEX('Term Pricing'!$W$713:$W$892,MATCH('Project 3'!BD$8,'Term Pricing'!$C$713:$C$892,0))*$E254*$F254)+(BD$137*INDEX('Term Pricing'!$X$713:$X$892,MATCH('Project 3'!BD$8,'Term Pricing'!$C$713:$C$892,0))*$E254*(1-$F254))</f>
        <v>0</v>
      </c>
      <c r="BE254" s="212">
        <f ca="1">(BE$137*INDEX('Term Pricing'!$W$713:$W$892,MATCH('Project 3'!BE$8,'Term Pricing'!$C$713:$C$892,0))*$E254*$F254)+(BE$137*INDEX('Term Pricing'!$X$713:$X$892,MATCH('Project 3'!BE$8,'Term Pricing'!$C$713:$C$892,0))*$E254*(1-$F254))</f>
        <v>0</v>
      </c>
      <c r="BF254" s="212">
        <f ca="1">(BF$137*INDEX('Term Pricing'!$W$713:$W$892,MATCH('Project 3'!BF$8,'Term Pricing'!$C$713:$C$892,0))*$E254*$F254)+(BF$137*INDEX('Term Pricing'!$X$713:$X$892,MATCH('Project 3'!BF$8,'Term Pricing'!$C$713:$C$892,0))*$E254*(1-$F254))</f>
        <v>0</v>
      </c>
      <c r="BG254" s="212">
        <f ca="1">(BG$137*INDEX('Term Pricing'!$W$713:$W$892,MATCH('Project 3'!BG$8,'Term Pricing'!$C$713:$C$892,0))*$E254*$F254)+(BG$137*INDEX('Term Pricing'!$X$713:$X$892,MATCH('Project 3'!BG$8,'Term Pricing'!$C$713:$C$892,0))*$E254*(1-$F254))</f>
        <v>0</v>
      </c>
      <c r="BH254" s="212">
        <f ca="1">(BH$137*INDEX('Term Pricing'!$W$713:$W$892,MATCH('Project 3'!BH$8,'Term Pricing'!$C$713:$C$892,0))*$E254*$F254)+(BH$137*INDEX('Term Pricing'!$X$713:$X$892,MATCH('Project 3'!BH$8,'Term Pricing'!$C$713:$C$892,0))*$E254*(1-$F254))</f>
        <v>0</v>
      </c>
      <c r="BI254" s="212">
        <f ca="1">(BI$137*INDEX('Term Pricing'!$W$713:$W$892,MATCH('Project 3'!BI$8,'Term Pricing'!$C$713:$C$892,0))*$E254*$F254)+(BI$137*INDEX('Term Pricing'!$X$713:$X$892,MATCH('Project 3'!BI$8,'Term Pricing'!$C$713:$C$892,0))*$E254*(1-$F254))</f>
        <v>0</v>
      </c>
      <c r="BJ254" s="212">
        <f ca="1">(BJ$137*INDEX('Term Pricing'!$W$713:$W$892,MATCH('Project 3'!BJ$8,'Term Pricing'!$C$713:$C$892,0))*$E254*$F254)+(BJ$137*INDEX('Term Pricing'!$X$713:$X$892,MATCH('Project 3'!BJ$8,'Term Pricing'!$C$713:$C$892,0))*$E254*(1-$F254))</f>
        <v>0</v>
      </c>
      <c r="BK254" s="212">
        <f ca="1">(BK$137*INDEX('Term Pricing'!$W$713:$W$892,MATCH('Project 3'!BK$8,'Term Pricing'!$C$713:$C$892,0))*$E254*$F254)+(BK$137*INDEX('Term Pricing'!$X$713:$X$892,MATCH('Project 3'!BK$8,'Term Pricing'!$C$713:$C$892,0))*$E254*(1-$F254))</f>
        <v>0</v>
      </c>
      <c r="BL254" s="212">
        <f ca="1">(BL$137*INDEX('Term Pricing'!$W$713:$W$892,MATCH('Project 3'!BL$8,'Term Pricing'!$C$713:$C$892,0))*$E254*$F254)+(BL$137*INDEX('Term Pricing'!$X$713:$X$892,MATCH('Project 3'!BL$8,'Term Pricing'!$C$713:$C$892,0))*$E254*(1-$F254))</f>
        <v>0</v>
      </c>
      <c r="BM254" s="212">
        <f ca="1">(BM$137*INDEX('Term Pricing'!$W$713:$W$892,MATCH('Project 3'!BM$8,'Term Pricing'!$C$713:$C$892,0))*$E254*$F254)+(BM$137*INDEX('Term Pricing'!$X$713:$X$892,MATCH('Project 3'!BM$8,'Term Pricing'!$C$713:$C$892,0))*$E254*(1-$F254))</f>
        <v>0</v>
      </c>
      <c r="BN254" s="212">
        <f ca="1">(BN$137*INDEX('Term Pricing'!$W$713:$W$892,MATCH('Project 3'!BN$8,'Term Pricing'!$C$713:$C$892,0))*$E254*$F254)+(BN$137*INDEX('Term Pricing'!$X$713:$X$892,MATCH('Project 3'!BN$8,'Term Pricing'!$C$713:$C$892,0))*$E254*(1-$F254))</f>
        <v>0</v>
      </c>
      <c r="BO254" s="212">
        <f ca="1">(BO$137*INDEX('Term Pricing'!$W$713:$W$892,MATCH('Project 3'!BO$8,'Term Pricing'!$C$713:$C$892,0))*$E254*$F254)+(BO$137*INDEX('Term Pricing'!$X$713:$X$892,MATCH('Project 3'!BO$8,'Term Pricing'!$C$713:$C$892,0))*$E254*(1-$F254))</f>
        <v>0</v>
      </c>
      <c r="BP254" s="212">
        <f ca="1">(BP$137*INDEX('Term Pricing'!$W$713:$W$892,MATCH('Project 3'!BP$8,'Term Pricing'!$C$713:$C$892,0))*$E254*$F254)+(BP$137*INDEX('Term Pricing'!$X$713:$X$892,MATCH('Project 3'!BP$8,'Term Pricing'!$C$713:$C$892,0))*$E254*(1-$F254))</f>
        <v>0</v>
      </c>
      <c r="BQ254" s="212">
        <f ca="1">(BQ$137*INDEX('Term Pricing'!$W$713:$W$892,MATCH('Project 3'!BQ$8,'Term Pricing'!$C$713:$C$892,0))*$E254*$F254)+(BQ$137*INDEX('Term Pricing'!$X$713:$X$892,MATCH('Project 3'!BQ$8,'Term Pricing'!$C$713:$C$892,0))*$E254*(1-$F254))</f>
        <v>0</v>
      </c>
      <c r="BR254" s="212">
        <f ca="1">(BR$137*INDEX('Term Pricing'!$W$713:$W$892,MATCH('Project 3'!BR$8,'Term Pricing'!$C$713:$C$892,0))*$E254*$F254)+(BR$137*INDEX('Term Pricing'!$X$713:$X$892,MATCH('Project 3'!BR$8,'Term Pricing'!$C$713:$C$892,0))*$E254*(1-$F254))</f>
        <v>0</v>
      </c>
      <c r="BS254" s="212">
        <f ca="1">(BS$137*INDEX('Term Pricing'!$W$713:$W$892,MATCH('Project 3'!BS$8,'Term Pricing'!$C$713:$C$892,0))*$E254*$F254)+(BS$137*INDEX('Term Pricing'!$X$713:$X$892,MATCH('Project 3'!BS$8,'Term Pricing'!$C$713:$C$892,0))*$E254*(1-$F254))</f>
        <v>0</v>
      </c>
      <c r="BT254" s="212">
        <f ca="1">(BT$137*INDEX('Term Pricing'!$W$713:$W$892,MATCH('Project 3'!BT$8,'Term Pricing'!$C$713:$C$892,0))*$E254*$F254)+(BT$137*INDEX('Term Pricing'!$X$713:$X$892,MATCH('Project 3'!BT$8,'Term Pricing'!$C$713:$C$892,0))*$E254*(1-$F254))</f>
        <v>0</v>
      </c>
      <c r="BU254" s="212">
        <f ca="1">(BU$137*INDEX('Term Pricing'!$W$713:$W$892,MATCH('Project 3'!BU$8,'Term Pricing'!$C$713:$C$892,0))*$E254*$F254)+(BU$137*INDEX('Term Pricing'!$X$713:$X$892,MATCH('Project 3'!BU$8,'Term Pricing'!$C$713:$C$892,0))*$E254*(1-$F254))</f>
        <v>0</v>
      </c>
      <c r="BV254" s="212">
        <f ca="1">(BV$137*INDEX('Term Pricing'!$W$713:$W$892,MATCH('Project 3'!BV$8,'Term Pricing'!$C$713:$C$892,0))*$E254*$F254)+(BV$137*INDEX('Term Pricing'!$X$713:$X$892,MATCH('Project 3'!BV$8,'Term Pricing'!$C$713:$C$892,0))*$E254*(1-$F254))</f>
        <v>0</v>
      </c>
      <c r="BW254" s="212">
        <f ca="1">(BW$137*INDEX('Term Pricing'!$W$713:$W$892,MATCH('Project 3'!BW$8,'Term Pricing'!$C$713:$C$892,0))*$E254*$F254)+(BW$137*INDEX('Term Pricing'!$X$713:$X$892,MATCH('Project 3'!BW$8,'Term Pricing'!$C$713:$C$892,0))*$E254*(1-$F254))</f>
        <v>0</v>
      </c>
      <c r="BX254" s="212">
        <f ca="1">(BX$137*INDEX('Term Pricing'!$W$713:$W$892,MATCH('Project 3'!BX$8,'Term Pricing'!$C$713:$C$892,0))*$E254*$F254)+(BX$137*INDEX('Term Pricing'!$X$713:$X$892,MATCH('Project 3'!BX$8,'Term Pricing'!$C$713:$C$892,0))*$E254*(1-$F254))</f>
        <v>0</v>
      </c>
      <c r="BY254" s="212">
        <f ca="1">(BY$137*INDEX('Term Pricing'!$W$713:$W$892,MATCH('Project 3'!BY$8,'Term Pricing'!$C$713:$C$892,0))*$E254*$F254)+(BY$137*INDEX('Term Pricing'!$X$713:$X$892,MATCH('Project 3'!BY$8,'Term Pricing'!$C$713:$C$892,0))*$E254*(1-$F254))</f>
        <v>0</v>
      </c>
      <c r="BZ254" s="212">
        <f ca="1">(BZ$137*INDEX('Term Pricing'!$W$713:$W$892,MATCH('Project 3'!BZ$8,'Term Pricing'!$C$713:$C$892,0))*$E254*$F254)+(BZ$137*INDEX('Term Pricing'!$X$713:$X$892,MATCH('Project 3'!BZ$8,'Term Pricing'!$C$713:$C$892,0))*$E254*(1-$F254))</f>
        <v>0</v>
      </c>
      <c r="CA254" s="212">
        <f ca="1">(CA$137*INDEX('Term Pricing'!$W$713:$W$892,MATCH('Project 3'!CA$8,'Term Pricing'!$C$713:$C$892,0))*$E254*$F254)+(CA$137*INDEX('Term Pricing'!$X$713:$X$892,MATCH('Project 3'!CA$8,'Term Pricing'!$C$713:$C$892,0))*$E254*(1-$F254))</f>
        <v>0</v>
      </c>
      <c r="CB254" s="212">
        <f ca="1">(CB$137*INDEX('Term Pricing'!$W$713:$W$892,MATCH('Project 3'!CB$8,'Term Pricing'!$C$713:$C$892,0))*$E254*$F254)+(CB$137*INDEX('Term Pricing'!$X$713:$X$892,MATCH('Project 3'!CB$8,'Term Pricing'!$C$713:$C$892,0))*$E254*(1-$F254))</f>
        <v>0</v>
      </c>
      <c r="CC254" s="212">
        <f ca="1">(CC$137*INDEX('Term Pricing'!$W$713:$W$892,MATCH('Project 3'!CC$8,'Term Pricing'!$C$713:$C$892,0))*$E254*$F254)+(CC$137*INDEX('Term Pricing'!$X$713:$X$892,MATCH('Project 3'!CC$8,'Term Pricing'!$C$713:$C$892,0))*$E254*(1-$F254))</f>
        <v>0</v>
      </c>
      <c r="CD254" s="212">
        <f ca="1">(CD$137*INDEX('Term Pricing'!$W$713:$W$892,MATCH('Project 3'!CD$8,'Term Pricing'!$C$713:$C$892,0))*$E254*$F254)+(CD$137*INDEX('Term Pricing'!$X$713:$X$892,MATCH('Project 3'!CD$8,'Term Pricing'!$C$713:$C$892,0))*$E254*(1-$F254))</f>
        <v>0</v>
      </c>
      <c r="CE254" s="212">
        <f ca="1">(CE$137*INDEX('Term Pricing'!$W$713:$W$892,MATCH('Project 3'!CE$8,'Term Pricing'!$C$713:$C$892,0))*$E254*$F254)+(CE$137*INDEX('Term Pricing'!$X$713:$X$892,MATCH('Project 3'!CE$8,'Term Pricing'!$C$713:$C$892,0))*$E254*(1-$F254))</f>
        <v>0</v>
      </c>
      <c r="CF254" s="212">
        <f ca="1">(CF$137*INDEX('Term Pricing'!$W$713:$W$892,MATCH('Project 3'!CF$8,'Term Pricing'!$C$713:$C$892,0))*$E254*$F254)+(CF$137*INDEX('Term Pricing'!$X$713:$X$892,MATCH('Project 3'!CF$8,'Term Pricing'!$C$713:$C$892,0))*$E254*(1-$F254))</f>
        <v>0</v>
      </c>
      <c r="CG254" s="212">
        <f ca="1">(CG$137*INDEX('Term Pricing'!$W$713:$W$892,MATCH('Project 3'!CG$8,'Term Pricing'!$C$713:$C$892,0))*$E254*$F254)+(CG$137*INDEX('Term Pricing'!$X$713:$X$892,MATCH('Project 3'!CG$8,'Term Pricing'!$C$713:$C$892,0))*$E254*(1-$F254))</f>
        <v>0</v>
      </c>
      <c r="CH254" s="212">
        <f ca="1">(CH$137*INDEX('Term Pricing'!$W$713:$W$892,MATCH('Project 3'!CH$8,'Term Pricing'!$C$713:$C$892,0))*$E254*$F254)+(CH$137*INDEX('Term Pricing'!$X$713:$X$892,MATCH('Project 3'!CH$8,'Term Pricing'!$C$713:$C$892,0))*$E254*(1-$F254))</f>
        <v>0</v>
      </c>
      <c r="CI254" s="212">
        <f ca="1">(CI$137*INDEX('Term Pricing'!$W$713:$W$892,MATCH('Project 3'!CI$8,'Term Pricing'!$C$713:$C$892,0))*$E254*$F254)+(CI$137*INDEX('Term Pricing'!$X$713:$X$892,MATCH('Project 3'!CI$8,'Term Pricing'!$C$713:$C$892,0))*$E254*(1-$F254))</f>
        <v>0</v>
      </c>
      <c r="CJ254" s="212">
        <f ca="1">(CJ$137*INDEX('Term Pricing'!$W$713:$W$892,MATCH('Project 3'!CJ$8,'Term Pricing'!$C$713:$C$892,0))*$E254*$F254)+(CJ$137*INDEX('Term Pricing'!$X$713:$X$892,MATCH('Project 3'!CJ$8,'Term Pricing'!$C$713:$C$892,0))*$E254*(1-$F254))</f>
        <v>0</v>
      </c>
      <c r="CK254" s="212">
        <f ca="1">(CK$137*INDEX('Term Pricing'!$W$713:$W$892,MATCH('Project 3'!CK$8,'Term Pricing'!$C$713:$C$892,0))*$E254*$F254)+(CK$137*INDEX('Term Pricing'!$X$713:$X$892,MATCH('Project 3'!CK$8,'Term Pricing'!$C$713:$C$892,0))*$E254*(1-$F254))</f>
        <v>0</v>
      </c>
      <c r="CL254" s="212">
        <f ca="1">(CL$137*INDEX('Term Pricing'!$W$713:$W$892,MATCH('Project 3'!CL$8,'Term Pricing'!$C$713:$C$892,0))*$E254*$F254)+(CL$137*INDEX('Term Pricing'!$X$713:$X$892,MATCH('Project 3'!CL$8,'Term Pricing'!$C$713:$C$892,0))*$E254*(1-$F254))</f>
        <v>0</v>
      </c>
      <c r="CM254" s="212">
        <f ca="1">(CM$137*INDEX('Term Pricing'!$W$713:$W$892,MATCH('Project 3'!CM$8,'Term Pricing'!$C$713:$C$892,0))*$E254*$F254)+(CM$137*INDEX('Term Pricing'!$X$713:$X$892,MATCH('Project 3'!CM$8,'Term Pricing'!$C$713:$C$892,0))*$E254*(1-$F254))</f>
        <v>0</v>
      </c>
      <c r="CN254" s="212">
        <f ca="1">(CN$137*INDEX('Term Pricing'!$W$713:$W$892,MATCH('Project 3'!CN$8,'Term Pricing'!$C$713:$C$892,0))*$E254*$F254)+(CN$137*INDEX('Term Pricing'!$X$713:$X$892,MATCH('Project 3'!CN$8,'Term Pricing'!$C$713:$C$892,0))*$E254*(1-$F254))</f>
        <v>0</v>
      </c>
      <c r="CO254" s="212">
        <f ca="1">(CO$137*INDEX('Term Pricing'!$W$713:$W$892,MATCH('Project 3'!CO$8,'Term Pricing'!$C$713:$C$892,0))*$E254*$F254)+(CO$137*INDEX('Term Pricing'!$X$713:$X$892,MATCH('Project 3'!CO$8,'Term Pricing'!$C$713:$C$892,0))*$E254*(1-$F254))</f>
        <v>0</v>
      </c>
      <c r="CP254" s="212">
        <f ca="1">(CP$137*INDEX('Term Pricing'!$W$713:$W$892,MATCH('Project 3'!CP$8,'Term Pricing'!$C$713:$C$892,0))*$E254*$F254)+(CP$137*INDEX('Term Pricing'!$X$713:$X$892,MATCH('Project 3'!CP$8,'Term Pricing'!$C$713:$C$892,0))*$E254*(1-$F254))</f>
        <v>0</v>
      </c>
      <c r="CQ254" s="212">
        <f ca="1">(CQ$137*INDEX('Term Pricing'!$W$713:$W$892,MATCH('Project 3'!CQ$8,'Term Pricing'!$C$713:$C$892,0))*$E254*$F254)+(CQ$137*INDEX('Term Pricing'!$X$713:$X$892,MATCH('Project 3'!CQ$8,'Term Pricing'!$C$713:$C$892,0))*$E254*(1-$F254))</f>
        <v>0</v>
      </c>
      <c r="CR254" s="212">
        <f ca="1">(CR$137*INDEX('Term Pricing'!$W$713:$W$892,MATCH('Project 3'!CR$8,'Term Pricing'!$C$713:$C$892,0))*$E254*$F254)+(CR$137*INDEX('Term Pricing'!$X$713:$X$892,MATCH('Project 3'!CR$8,'Term Pricing'!$C$713:$C$892,0))*$E254*(1-$F254))</f>
        <v>0</v>
      </c>
      <c r="CS254" s="212">
        <f ca="1">(CS$137*INDEX('Term Pricing'!$W$713:$W$892,MATCH('Project 3'!CS$8,'Term Pricing'!$C$713:$C$892,0))*$E254*$F254)+(CS$137*INDEX('Term Pricing'!$X$713:$X$892,MATCH('Project 3'!CS$8,'Term Pricing'!$C$713:$C$892,0))*$E254*(1-$F254))</f>
        <v>0</v>
      </c>
      <c r="CT254" s="212">
        <f ca="1">(CT$137*INDEX('Term Pricing'!$W$713:$W$892,MATCH('Project 3'!CT$8,'Term Pricing'!$C$713:$C$892,0))*$E254*$F254)+(CT$137*INDEX('Term Pricing'!$X$713:$X$892,MATCH('Project 3'!CT$8,'Term Pricing'!$C$713:$C$892,0))*$E254*(1-$F254))</f>
        <v>0</v>
      </c>
      <c r="CU254" s="212">
        <f ca="1">(CU$137*INDEX('Term Pricing'!$W$713:$W$892,MATCH('Project 3'!CU$8,'Term Pricing'!$C$713:$C$892,0))*$E254*$F254)+(CU$137*INDEX('Term Pricing'!$X$713:$X$892,MATCH('Project 3'!CU$8,'Term Pricing'!$C$713:$C$892,0))*$E254*(1-$F254))</f>
        <v>0</v>
      </c>
      <c r="CV254" s="212">
        <f ca="1">(CV$137*INDEX('Term Pricing'!$W$713:$W$892,MATCH('Project 3'!CV$8,'Term Pricing'!$C$713:$C$892,0))*$E254*$F254)+(CV$137*INDEX('Term Pricing'!$X$713:$X$892,MATCH('Project 3'!CV$8,'Term Pricing'!$C$713:$C$892,0))*$E254*(1-$F254))</f>
        <v>0</v>
      </c>
      <c r="CW254" s="212">
        <f ca="1">(CW$137*INDEX('Term Pricing'!$W$713:$W$892,MATCH('Project 3'!CW$8,'Term Pricing'!$C$713:$C$892,0))*$E254*$F254)+(CW$137*INDEX('Term Pricing'!$X$713:$X$892,MATCH('Project 3'!CW$8,'Term Pricing'!$C$713:$C$892,0))*$E254*(1-$F254))</f>
        <v>0</v>
      </c>
      <c r="CX254" s="212">
        <f ca="1">(CX$137*INDEX('Term Pricing'!$W$713:$W$892,MATCH('Project 3'!CX$8,'Term Pricing'!$C$713:$C$892,0))*$E254*$F254)+(CX$137*INDEX('Term Pricing'!$X$713:$X$892,MATCH('Project 3'!CX$8,'Term Pricing'!$C$713:$C$892,0))*$E254*(1-$F254))</f>
        <v>0</v>
      </c>
      <c r="CY254" s="212">
        <f ca="1">(CY$137*INDEX('Term Pricing'!$W$713:$W$892,MATCH('Project 3'!CY$8,'Term Pricing'!$C$713:$C$892,0))*$E254*$F254)+(CY$137*INDEX('Term Pricing'!$X$713:$X$892,MATCH('Project 3'!CY$8,'Term Pricing'!$C$713:$C$892,0))*$E254*(1-$F254))</f>
        <v>0</v>
      </c>
      <c r="CZ254" s="212">
        <f ca="1">(CZ$137*INDEX('Term Pricing'!$W$713:$W$892,MATCH('Project 3'!CZ$8,'Term Pricing'!$C$713:$C$892,0))*$E254*$F254)+(CZ$137*INDEX('Term Pricing'!$X$713:$X$892,MATCH('Project 3'!CZ$8,'Term Pricing'!$C$713:$C$892,0))*$E254*(1-$F254))</f>
        <v>0</v>
      </c>
      <c r="DA254" s="212">
        <f ca="1">(DA$137*INDEX('Term Pricing'!$W$713:$W$892,MATCH('Project 3'!DA$8,'Term Pricing'!$C$713:$C$892,0))*$E254*$F254)+(DA$137*INDEX('Term Pricing'!$X$713:$X$892,MATCH('Project 3'!DA$8,'Term Pricing'!$C$713:$C$892,0))*$E254*(1-$F254))</f>
        <v>0</v>
      </c>
      <c r="DB254" s="212">
        <f ca="1">(DB$137*INDEX('Term Pricing'!$W$713:$W$892,MATCH('Project 3'!DB$8,'Term Pricing'!$C$713:$C$892,0))*$E254*$F254)+(DB$137*INDEX('Term Pricing'!$X$713:$X$892,MATCH('Project 3'!DB$8,'Term Pricing'!$C$713:$C$892,0))*$E254*(1-$F254))</f>
        <v>0</v>
      </c>
    </row>
    <row r="255" spans="1:106" hidden="1" outlineLevel="1">
      <c r="A255" s="151"/>
      <c r="C255" s="34" t="s">
        <v>84</v>
      </c>
      <c r="E255" s="70">
        <f>Inputs!H177</f>
        <v>0</v>
      </c>
      <c r="F255" s="70">
        <f>Inputs!K177</f>
        <v>0</v>
      </c>
      <c r="G255" s="54" t="s">
        <v>83</v>
      </c>
      <c r="H255" s="279">
        <f ca="1">IFERROR(SUM($J255:$DB255)/(SUM($J$137:$DB$137)*E255),0)</f>
        <v>0</v>
      </c>
      <c r="I255" s="29"/>
      <c r="J255" s="212">
        <f ca="1">(J$137*INDEX('Term Pricing'!$W$898:$W$1077,MATCH('Project 3'!J$8,'Term Pricing'!$C$898:$C$1077,0))*$E255*$F255)+(J$137*INDEX('Term Pricing'!$X$898:$X$1077,MATCH('Project 3'!J$8,'Term Pricing'!$C$898:$C$1077,0))*$E255*(1-$F255))</f>
        <v>0</v>
      </c>
      <c r="K255" s="212">
        <f ca="1">(K$137*INDEX('Term Pricing'!$W$898:$W$1077,MATCH('Project 3'!K$8,'Term Pricing'!$C$898:$C$1077,0))*$E255*$F255)+(K$137*INDEX('Term Pricing'!$X$898:$X$1077,MATCH('Project 3'!K$8,'Term Pricing'!$C$898:$C$1077,0))*$E255*(1-$F255))</f>
        <v>0</v>
      </c>
      <c r="L255" s="212">
        <f ca="1">(L$137*INDEX('Term Pricing'!$W$898:$W$1077,MATCH('Project 3'!L$8,'Term Pricing'!$C$898:$C$1077,0))*$E255*$F255)+(L$137*INDEX('Term Pricing'!$X$898:$X$1077,MATCH('Project 3'!L$8,'Term Pricing'!$C$898:$C$1077,0))*$E255*(1-$F255))</f>
        <v>0</v>
      </c>
      <c r="M255" s="212">
        <f ca="1">(M$137*INDEX('Term Pricing'!$W$898:$W$1077,MATCH('Project 3'!M$8,'Term Pricing'!$C$898:$C$1077,0))*$E255*$F255)+(M$137*INDEX('Term Pricing'!$X$898:$X$1077,MATCH('Project 3'!M$8,'Term Pricing'!$C$898:$C$1077,0))*$E255*(1-$F255))</f>
        <v>0</v>
      </c>
      <c r="N255" s="212">
        <f ca="1">(N$137*INDEX('Term Pricing'!$W$898:$W$1077,MATCH('Project 3'!N$8,'Term Pricing'!$C$898:$C$1077,0))*$E255*$F255)+(N$137*INDEX('Term Pricing'!$X$898:$X$1077,MATCH('Project 3'!N$8,'Term Pricing'!$C$898:$C$1077,0))*$E255*(1-$F255))</f>
        <v>0</v>
      </c>
      <c r="O255" s="212">
        <f ca="1">(O$137*INDEX('Term Pricing'!$W$898:$W$1077,MATCH('Project 3'!O$8,'Term Pricing'!$C$898:$C$1077,0))*$E255*$F255)+(O$137*INDEX('Term Pricing'!$X$898:$X$1077,MATCH('Project 3'!O$8,'Term Pricing'!$C$898:$C$1077,0))*$E255*(1-$F255))</f>
        <v>0</v>
      </c>
      <c r="P255" s="212">
        <f ca="1">(P$137*INDEX('Term Pricing'!$W$898:$W$1077,MATCH('Project 3'!P$8,'Term Pricing'!$C$898:$C$1077,0))*$E255*$F255)+(P$137*INDEX('Term Pricing'!$X$898:$X$1077,MATCH('Project 3'!P$8,'Term Pricing'!$C$898:$C$1077,0))*$E255*(1-$F255))</f>
        <v>0</v>
      </c>
      <c r="Q255" s="212">
        <f ca="1">(Q$137*INDEX('Term Pricing'!$W$898:$W$1077,MATCH('Project 3'!Q$8,'Term Pricing'!$C$898:$C$1077,0))*$E255*$F255)+(Q$137*INDEX('Term Pricing'!$X$898:$X$1077,MATCH('Project 3'!Q$8,'Term Pricing'!$C$898:$C$1077,0))*$E255*(1-$F255))</f>
        <v>0</v>
      </c>
      <c r="R255" s="212">
        <f ca="1">(R$137*INDEX('Term Pricing'!$W$898:$W$1077,MATCH('Project 3'!R$8,'Term Pricing'!$C$898:$C$1077,0))*$E255*$F255)+(R$137*INDEX('Term Pricing'!$X$898:$X$1077,MATCH('Project 3'!R$8,'Term Pricing'!$C$898:$C$1077,0))*$E255*(1-$F255))</f>
        <v>0</v>
      </c>
      <c r="S255" s="212">
        <f ca="1">(S$137*INDEX('Term Pricing'!$W$898:$W$1077,MATCH('Project 3'!S$8,'Term Pricing'!$C$898:$C$1077,0))*$E255*$F255)+(S$137*INDEX('Term Pricing'!$X$898:$X$1077,MATCH('Project 3'!S$8,'Term Pricing'!$C$898:$C$1077,0))*$E255*(1-$F255))</f>
        <v>0</v>
      </c>
      <c r="T255" s="212">
        <f ca="1">(T$137*INDEX('Term Pricing'!$W$898:$W$1077,MATCH('Project 3'!T$8,'Term Pricing'!$C$898:$C$1077,0))*$E255*$F255)+(T$137*INDEX('Term Pricing'!$X$898:$X$1077,MATCH('Project 3'!T$8,'Term Pricing'!$C$898:$C$1077,0))*$E255*(1-$F255))</f>
        <v>0</v>
      </c>
      <c r="U255" s="212">
        <f ca="1">(U$137*INDEX('Term Pricing'!$W$898:$W$1077,MATCH('Project 3'!U$8,'Term Pricing'!$C$898:$C$1077,0))*$E255*$F255)+(U$137*INDEX('Term Pricing'!$X$898:$X$1077,MATCH('Project 3'!U$8,'Term Pricing'!$C$898:$C$1077,0))*$E255*(1-$F255))</f>
        <v>0</v>
      </c>
      <c r="V255" s="212">
        <f ca="1">(V$137*INDEX('Term Pricing'!$W$898:$W$1077,MATCH('Project 3'!V$8,'Term Pricing'!$C$898:$C$1077,0))*$E255*$F255)+(V$137*INDEX('Term Pricing'!$X$898:$X$1077,MATCH('Project 3'!V$8,'Term Pricing'!$C$898:$C$1077,0))*$E255*(1-$F255))</f>
        <v>0</v>
      </c>
      <c r="W255" s="212">
        <f ca="1">(W$137*INDEX('Term Pricing'!$W$898:$W$1077,MATCH('Project 3'!W$8,'Term Pricing'!$C$898:$C$1077,0))*$E255*$F255)+(W$137*INDEX('Term Pricing'!$X$898:$X$1077,MATCH('Project 3'!W$8,'Term Pricing'!$C$898:$C$1077,0))*$E255*(1-$F255))</f>
        <v>0</v>
      </c>
      <c r="X255" s="212">
        <f ca="1">(X$137*INDEX('Term Pricing'!$W$898:$W$1077,MATCH('Project 3'!X$8,'Term Pricing'!$C$898:$C$1077,0))*$E255*$F255)+(X$137*INDEX('Term Pricing'!$X$898:$X$1077,MATCH('Project 3'!X$8,'Term Pricing'!$C$898:$C$1077,0))*$E255*(1-$F255))</f>
        <v>0</v>
      </c>
      <c r="Y255" s="212">
        <f ca="1">(Y$137*INDEX('Term Pricing'!$W$898:$W$1077,MATCH('Project 3'!Y$8,'Term Pricing'!$C$898:$C$1077,0))*$E255*$F255)+(Y$137*INDEX('Term Pricing'!$X$898:$X$1077,MATCH('Project 3'!Y$8,'Term Pricing'!$C$898:$C$1077,0))*$E255*(1-$F255))</f>
        <v>0</v>
      </c>
      <c r="Z255" s="212">
        <f ca="1">(Z$137*INDEX('Term Pricing'!$W$898:$W$1077,MATCH('Project 3'!Z$8,'Term Pricing'!$C$898:$C$1077,0))*$E255*$F255)+(Z$137*INDEX('Term Pricing'!$X$898:$X$1077,MATCH('Project 3'!Z$8,'Term Pricing'!$C$898:$C$1077,0))*$E255*(1-$F255))</f>
        <v>0</v>
      </c>
      <c r="AA255" s="212">
        <f ca="1">(AA$137*INDEX('Term Pricing'!$W$898:$W$1077,MATCH('Project 3'!AA$8,'Term Pricing'!$C$898:$C$1077,0))*$E255*$F255)+(AA$137*INDEX('Term Pricing'!$X$898:$X$1077,MATCH('Project 3'!AA$8,'Term Pricing'!$C$898:$C$1077,0))*$E255*(1-$F255))</f>
        <v>0</v>
      </c>
      <c r="AB255" s="212">
        <f ca="1">(AB$137*INDEX('Term Pricing'!$W$898:$W$1077,MATCH('Project 3'!AB$8,'Term Pricing'!$C$898:$C$1077,0))*$E255*$F255)+(AB$137*INDEX('Term Pricing'!$X$898:$X$1077,MATCH('Project 3'!AB$8,'Term Pricing'!$C$898:$C$1077,0))*$E255*(1-$F255))</f>
        <v>0</v>
      </c>
      <c r="AC255" s="212">
        <f ca="1">(AC$137*INDEX('Term Pricing'!$W$898:$W$1077,MATCH('Project 3'!AC$8,'Term Pricing'!$C$898:$C$1077,0))*$E255*$F255)+(AC$137*INDEX('Term Pricing'!$X$898:$X$1077,MATCH('Project 3'!AC$8,'Term Pricing'!$C$898:$C$1077,0))*$E255*(1-$F255))</f>
        <v>0</v>
      </c>
      <c r="AD255" s="212">
        <f ca="1">(AD$137*INDEX('Term Pricing'!$W$898:$W$1077,MATCH('Project 3'!AD$8,'Term Pricing'!$C$898:$C$1077,0))*$E255*$F255)+(AD$137*INDEX('Term Pricing'!$X$898:$X$1077,MATCH('Project 3'!AD$8,'Term Pricing'!$C$898:$C$1077,0))*$E255*(1-$F255))</f>
        <v>0</v>
      </c>
      <c r="AE255" s="212">
        <f ca="1">(AE$137*INDEX('Term Pricing'!$W$898:$W$1077,MATCH('Project 3'!AE$8,'Term Pricing'!$C$898:$C$1077,0))*$E255*$F255)+(AE$137*INDEX('Term Pricing'!$X$898:$X$1077,MATCH('Project 3'!AE$8,'Term Pricing'!$C$898:$C$1077,0))*$E255*(1-$F255))</f>
        <v>0</v>
      </c>
      <c r="AF255" s="212">
        <f ca="1">(AF$137*INDEX('Term Pricing'!$W$898:$W$1077,MATCH('Project 3'!AF$8,'Term Pricing'!$C$898:$C$1077,0))*$E255*$F255)+(AF$137*INDEX('Term Pricing'!$X$898:$X$1077,MATCH('Project 3'!AF$8,'Term Pricing'!$C$898:$C$1077,0))*$E255*(1-$F255))</f>
        <v>0</v>
      </c>
      <c r="AG255" s="212">
        <f ca="1">(AG$137*INDEX('Term Pricing'!$W$898:$W$1077,MATCH('Project 3'!AG$8,'Term Pricing'!$C$898:$C$1077,0))*$E255*$F255)+(AG$137*INDEX('Term Pricing'!$X$898:$X$1077,MATCH('Project 3'!AG$8,'Term Pricing'!$C$898:$C$1077,0))*$E255*(1-$F255))</f>
        <v>0</v>
      </c>
      <c r="AH255" s="212">
        <f ca="1">(AH$137*INDEX('Term Pricing'!$W$898:$W$1077,MATCH('Project 3'!AH$8,'Term Pricing'!$C$898:$C$1077,0))*$E255*$F255)+(AH$137*INDEX('Term Pricing'!$X$898:$X$1077,MATCH('Project 3'!AH$8,'Term Pricing'!$C$898:$C$1077,0))*$E255*(1-$F255))</f>
        <v>0</v>
      </c>
      <c r="AI255" s="212">
        <f ca="1">(AI$137*INDEX('Term Pricing'!$W$898:$W$1077,MATCH('Project 3'!AI$8,'Term Pricing'!$C$898:$C$1077,0))*$E255*$F255)+(AI$137*INDEX('Term Pricing'!$X$898:$X$1077,MATCH('Project 3'!AI$8,'Term Pricing'!$C$898:$C$1077,0))*$E255*(1-$F255))</f>
        <v>0</v>
      </c>
      <c r="AJ255" s="212">
        <f ca="1">(AJ$137*INDEX('Term Pricing'!$W$898:$W$1077,MATCH('Project 3'!AJ$8,'Term Pricing'!$C$898:$C$1077,0))*$E255*$F255)+(AJ$137*INDEX('Term Pricing'!$X$898:$X$1077,MATCH('Project 3'!AJ$8,'Term Pricing'!$C$898:$C$1077,0))*$E255*(1-$F255))</f>
        <v>0</v>
      </c>
      <c r="AK255" s="212">
        <f ca="1">(AK$137*INDEX('Term Pricing'!$W$898:$W$1077,MATCH('Project 3'!AK$8,'Term Pricing'!$C$898:$C$1077,0))*$E255*$F255)+(AK$137*INDEX('Term Pricing'!$X$898:$X$1077,MATCH('Project 3'!AK$8,'Term Pricing'!$C$898:$C$1077,0))*$E255*(1-$F255))</f>
        <v>0</v>
      </c>
      <c r="AL255" s="212">
        <f ca="1">(AL$137*INDEX('Term Pricing'!$W$898:$W$1077,MATCH('Project 3'!AL$8,'Term Pricing'!$C$898:$C$1077,0))*$E255*$F255)+(AL$137*INDEX('Term Pricing'!$X$898:$X$1077,MATCH('Project 3'!AL$8,'Term Pricing'!$C$898:$C$1077,0))*$E255*(1-$F255))</f>
        <v>0</v>
      </c>
      <c r="AM255" s="212">
        <f ca="1">(AM$137*INDEX('Term Pricing'!$W$898:$W$1077,MATCH('Project 3'!AM$8,'Term Pricing'!$C$898:$C$1077,0))*$E255*$F255)+(AM$137*INDEX('Term Pricing'!$X$898:$X$1077,MATCH('Project 3'!AM$8,'Term Pricing'!$C$898:$C$1077,0))*$E255*(1-$F255))</f>
        <v>0</v>
      </c>
      <c r="AN255" s="212">
        <f ca="1">(AN$137*INDEX('Term Pricing'!$W$898:$W$1077,MATCH('Project 3'!AN$8,'Term Pricing'!$C$898:$C$1077,0))*$E255*$F255)+(AN$137*INDEX('Term Pricing'!$X$898:$X$1077,MATCH('Project 3'!AN$8,'Term Pricing'!$C$898:$C$1077,0))*$E255*(1-$F255))</f>
        <v>0</v>
      </c>
      <c r="AO255" s="212">
        <f ca="1">(AO$137*INDEX('Term Pricing'!$W$898:$W$1077,MATCH('Project 3'!AO$8,'Term Pricing'!$C$898:$C$1077,0))*$E255*$F255)+(AO$137*INDEX('Term Pricing'!$X$898:$X$1077,MATCH('Project 3'!AO$8,'Term Pricing'!$C$898:$C$1077,0))*$E255*(1-$F255))</f>
        <v>0</v>
      </c>
      <c r="AP255" s="212">
        <f ca="1">(AP$137*INDEX('Term Pricing'!$W$898:$W$1077,MATCH('Project 3'!AP$8,'Term Pricing'!$C$898:$C$1077,0))*$E255*$F255)+(AP$137*INDEX('Term Pricing'!$X$898:$X$1077,MATCH('Project 3'!AP$8,'Term Pricing'!$C$898:$C$1077,0))*$E255*(1-$F255))</f>
        <v>0</v>
      </c>
      <c r="AQ255" s="212">
        <f ca="1">(AQ$137*INDEX('Term Pricing'!$W$898:$W$1077,MATCH('Project 3'!AQ$8,'Term Pricing'!$C$898:$C$1077,0))*$E255*$F255)+(AQ$137*INDEX('Term Pricing'!$X$898:$X$1077,MATCH('Project 3'!AQ$8,'Term Pricing'!$C$898:$C$1077,0))*$E255*(1-$F255))</f>
        <v>0</v>
      </c>
      <c r="AR255" s="212">
        <f ca="1">(AR$137*INDEX('Term Pricing'!$W$898:$W$1077,MATCH('Project 3'!AR$8,'Term Pricing'!$C$898:$C$1077,0))*$E255*$F255)+(AR$137*INDEX('Term Pricing'!$X$898:$X$1077,MATCH('Project 3'!AR$8,'Term Pricing'!$C$898:$C$1077,0))*$E255*(1-$F255))</f>
        <v>0</v>
      </c>
      <c r="AS255" s="212">
        <f ca="1">(AS$137*INDEX('Term Pricing'!$W$898:$W$1077,MATCH('Project 3'!AS$8,'Term Pricing'!$C$898:$C$1077,0))*$E255*$F255)+(AS$137*INDEX('Term Pricing'!$X$898:$X$1077,MATCH('Project 3'!AS$8,'Term Pricing'!$C$898:$C$1077,0))*$E255*(1-$F255))</f>
        <v>0</v>
      </c>
      <c r="AT255" s="212">
        <f ca="1">(AT$137*INDEX('Term Pricing'!$W$898:$W$1077,MATCH('Project 3'!AT$8,'Term Pricing'!$C$898:$C$1077,0))*$E255*$F255)+(AT$137*INDEX('Term Pricing'!$X$898:$X$1077,MATCH('Project 3'!AT$8,'Term Pricing'!$C$898:$C$1077,0))*$E255*(1-$F255))</f>
        <v>0</v>
      </c>
      <c r="AU255" s="212">
        <f ca="1">(AU$137*INDEX('Term Pricing'!$W$898:$W$1077,MATCH('Project 3'!AU$8,'Term Pricing'!$C$898:$C$1077,0))*$E255*$F255)+(AU$137*INDEX('Term Pricing'!$X$898:$X$1077,MATCH('Project 3'!AU$8,'Term Pricing'!$C$898:$C$1077,0))*$E255*(1-$F255))</f>
        <v>0</v>
      </c>
      <c r="AV255" s="212">
        <f ca="1">(AV$137*INDEX('Term Pricing'!$W$898:$W$1077,MATCH('Project 3'!AV$8,'Term Pricing'!$C$898:$C$1077,0))*$E255*$F255)+(AV$137*INDEX('Term Pricing'!$X$898:$X$1077,MATCH('Project 3'!AV$8,'Term Pricing'!$C$898:$C$1077,0))*$E255*(1-$F255))</f>
        <v>0</v>
      </c>
      <c r="AW255" s="212">
        <f ca="1">(AW$137*INDEX('Term Pricing'!$W$898:$W$1077,MATCH('Project 3'!AW$8,'Term Pricing'!$C$898:$C$1077,0))*$E255*$F255)+(AW$137*INDEX('Term Pricing'!$X$898:$X$1077,MATCH('Project 3'!AW$8,'Term Pricing'!$C$898:$C$1077,0))*$E255*(1-$F255))</f>
        <v>0</v>
      </c>
      <c r="AX255" s="212">
        <f ca="1">(AX$137*INDEX('Term Pricing'!$W$898:$W$1077,MATCH('Project 3'!AX$8,'Term Pricing'!$C$898:$C$1077,0))*$E255*$F255)+(AX$137*INDEX('Term Pricing'!$X$898:$X$1077,MATCH('Project 3'!AX$8,'Term Pricing'!$C$898:$C$1077,0))*$E255*(1-$F255))</f>
        <v>0</v>
      </c>
      <c r="AY255" s="212">
        <f ca="1">(AY$137*INDEX('Term Pricing'!$W$898:$W$1077,MATCH('Project 3'!AY$8,'Term Pricing'!$C$898:$C$1077,0))*$E255*$F255)+(AY$137*INDEX('Term Pricing'!$X$898:$X$1077,MATCH('Project 3'!AY$8,'Term Pricing'!$C$898:$C$1077,0))*$E255*(1-$F255))</f>
        <v>0</v>
      </c>
      <c r="AZ255" s="212">
        <f ca="1">(AZ$137*INDEX('Term Pricing'!$W$898:$W$1077,MATCH('Project 3'!AZ$8,'Term Pricing'!$C$898:$C$1077,0))*$E255*$F255)+(AZ$137*INDEX('Term Pricing'!$X$898:$X$1077,MATCH('Project 3'!AZ$8,'Term Pricing'!$C$898:$C$1077,0))*$E255*(1-$F255))</f>
        <v>0</v>
      </c>
      <c r="BA255" s="212">
        <f ca="1">(BA$137*INDEX('Term Pricing'!$W$898:$W$1077,MATCH('Project 3'!BA$8,'Term Pricing'!$C$898:$C$1077,0))*$E255*$F255)+(BA$137*INDEX('Term Pricing'!$X$898:$X$1077,MATCH('Project 3'!BA$8,'Term Pricing'!$C$898:$C$1077,0))*$E255*(1-$F255))</f>
        <v>0</v>
      </c>
      <c r="BB255" s="212">
        <f ca="1">(BB$137*INDEX('Term Pricing'!$W$898:$W$1077,MATCH('Project 3'!BB$8,'Term Pricing'!$C$898:$C$1077,0))*$E255*$F255)+(BB$137*INDEX('Term Pricing'!$X$898:$X$1077,MATCH('Project 3'!BB$8,'Term Pricing'!$C$898:$C$1077,0))*$E255*(1-$F255))</f>
        <v>0</v>
      </c>
      <c r="BC255" s="212">
        <f ca="1">(BC$137*INDEX('Term Pricing'!$W$898:$W$1077,MATCH('Project 3'!BC$8,'Term Pricing'!$C$898:$C$1077,0))*$E255*$F255)+(BC$137*INDEX('Term Pricing'!$X$898:$X$1077,MATCH('Project 3'!BC$8,'Term Pricing'!$C$898:$C$1077,0))*$E255*(1-$F255))</f>
        <v>0</v>
      </c>
      <c r="BD255" s="212">
        <f ca="1">(BD$137*INDEX('Term Pricing'!$W$898:$W$1077,MATCH('Project 3'!BD$8,'Term Pricing'!$C$898:$C$1077,0))*$E255*$F255)+(BD$137*INDEX('Term Pricing'!$X$898:$X$1077,MATCH('Project 3'!BD$8,'Term Pricing'!$C$898:$C$1077,0))*$E255*(1-$F255))</f>
        <v>0</v>
      </c>
      <c r="BE255" s="212">
        <f ca="1">(BE$137*INDEX('Term Pricing'!$W$898:$W$1077,MATCH('Project 3'!BE$8,'Term Pricing'!$C$898:$C$1077,0))*$E255*$F255)+(BE$137*INDEX('Term Pricing'!$X$898:$X$1077,MATCH('Project 3'!BE$8,'Term Pricing'!$C$898:$C$1077,0))*$E255*(1-$F255))</f>
        <v>0</v>
      </c>
      <c r="BF255" s="212">
        <f ca="1">(BF$137*INDEX('Term Pricing'!$W$898:$W$1077,MATCH('Project 3'!BF$8,'Term Pricing'!$C$898:$C$1077,0))*$E255*$F255)+(BF$137*INDEX('Term Pricing'!$X$898:$X$1077,MATCH('Project 3'!BF$8,'Term Pricing'!$C$898:$C$1077,0))*$E255*(1-$F255))</f>
        <v>0</v>
      </c>
      <c r="BG255" s="212">
        <f ca="1">(BG$137*INDEX('Term Pricing'!$W$898:$W$1077,MATCH('Project 3'!BG$8,'Term Pricing'!$C$898:$C$1077,0))*$E255*$F255)+(BG$137*INDEX('Term Pricing'!$X$898:$X$1077,MATCH('Project 3'!BG$8,'Term Pricing'!$C$898:$C$1077,0))*$E255*(1-$F255))</f>
        <v>0</v>
      </c>
      <c r="BH255" s="212">
        <f ca="1">(BH$137*INDEX('Term Pricing'!$W$898:$W$1077,MATCH('Project 3'!BH$8,'Term Pricing'!$C$898:$C$1077,0))*$E255*$F255)+(BH$137*INDEX('Term Pricing'!$X$898:$X$1077,MATCH('Project 3'!BH$8,'Term Pricing'!$C$898:$C$1077,0))*$E255*(1-$F255))</f>
        <v>0</v>
      </c>
      <c r="BI255" s="212">
        <f ca="1">(BI$137*INDEX('Term Pricing'!$W$898:$W$1077,MATCH('Project 3'!BI$8,'Term Pricing'!$C$898:$C$1077,0))*$E255*$F255)+(BI$137*INDEX('Term Pricing'!$X$898:$X$1077,MATCH('Project 3'!BI$8,'Term Pricing'!$C$898:$C$1077,0))*$E255*(1-$F255))</f>
        <v>0</v>
      </c>
      <c r="BJ255" s="212">
        <f ca="1">(BJ$137*INDEX('Term Pricing'!$W$898:$W$1077,MATCH('Project 3'!BJ$8,'Term Pricing'!$C$898:$C$1077,0))*$E255*$F255)+(BJ$137*INDEX('Term Pricing'!$X$898:$X$1077,MATCH('Project 3'!BJ$8,'Term Pricing'!$C$898:$C$1077,0))*$E255*(1-$F255))</f>
        <v>0</v>
      </c>
      <c r="BK255" s="212">
        <f ca="1">(BK$137*INDEX('Term Pricing'!$W$898:$W$1077,MATCH('Project 3'!BK$8,'Term Pricing'!$C$898:$C$1077,0))*$E255*$F255)+(BK$137*INDEX('Term Pricing'!$X$898:$X$1077,MATCH('Project 3'!BK$8,'Term Pricing'!$C$898:$C$1077,0))*$E255*(1-$F255))</f>
        <v>0</v>
      </c>
      <c r="BL255" s="212">
        <f ca="1">(BL$137*INDEX('Term Pricing'!$W$898:$W$1077,MATCH('Project 3'!BL$8,'Term Pricing'!$C$898:$C$1077,0))*$E255*$F255)+(BL$137*INDEX('Term Pricing'!$X$898:$X$1077,MATCH('Project 3'!BL$8,'Term Pricing'!$C$898:$C$1077,0))*$E255*(1-$F255))</f>
        <v>0</v>
      </c>
      <c r="BM255" s="212">
        <f ca="1">(BM$137*INDEX('Term Pricing'!$W$898:$W$1077,MATCH('Project 3'!BM$8,'Term Pricing'!$C$898:$C$1077,0))*$E255*$F255)+(BM$137*INDEX('Term Pricing'!$X$898:$X$1077,MATCH('Project 3'!BM$8,'Term Pricing'!$C$898:$C$1077,0))*$E255*(1-$F255))</f>
        <v>0</v>
      </c>
      <c r="BN255" s="212">
        <f ca="1">(BN$137*INDEX('Term Pricing'!$W$898:$W$1077,MATCH('Project 3'!BN$8,'Term Pricing'!$C$898:$C$1077,0))*$E255*$F255)+(BN$137*INDEX('Term Pricing'!$X$898:$X$1077,MATCH('Project 3'!BN$8,'Term Pricing'!$C$898:$C$1077,0))*$E255*(1-$F255))</f>
        <v>0</v>
      </c>
      <c r="BO255" s="212">
        <f ca="1">(BO$137*INDEX('Term Pricing'!$W$898:$W$1077,MATCH('Project 3'!BO$8,'Term Pricing'!$C$898:$C$1077,0))*$E255*$F255)+(BO$137*INDEX('Term Pricing'!$X$898:$X$1077,MATCH('Project 3'!BO$8,'Term Pricing'!$C$898:$C$1077,0))*$E255*(1-$F255))</f>
        <v>0</v>
      </c>
      <c r="BP255" s="212">
        <f ca="1">(BP$137*INDEX('Term Pricing'!$W$898:$W$1077,MATCH('Project 3'!BP$8,'Term Pricing'!$C$898:$C$1077,0))*$E255*$F255)+(BP$137*INDEX('Term Pricing'!$X$898:$X$1077,MATCH('Project 3'!BP$8,'Term Pricing'!$C$898:$C$1077,0))*$E255*(1-$F255))</f>
        <v>0</v>
      </c>
      <c r="BQ255" s="212">
        <f ca="1">(BQ$137*INDEX('Term Pricing'!$W$898:$W$1077,MATCH('Project 3'!BQ$8,'Term Pricing'!$C$898:$C$1077,0))*$E255*$F255)+(BQ$137*INDEX('Term Pricing'!$X$898:$X$1077,MATCH('Project 3'!BQ$8,'Term Pricing'!$C$898:$C$1077,0))*$E255*(1-$F255))</f>
        <v>0</v>
      </c>
      <c r="BR255" s="212">
        <f ca="1">(BR$137*INDEX('Term Pricing'!$W$898:$W$1077,MATCH('Project 3'!BR$8,'Term Pricing'!$C$898:$C$1077,0))*$E255*$F255)+(BR$137*INDEX('Term Pricing'!$X$898:$X$1077,MATCH('Project 3'!BR$8,'Term Pricing'!$C$898:$C$1077,0))*$E255*(1-$F255))</f>
        <v>0</v>
      </c>
      <c r="BS255" s="212">
        <f ca="1">(BS$137*INDEX('Term Pricing'!$W$898:$W$1077,MATCH('Project 3'!BS$8,'Term Pricing'!$C$898:$C$1077,0))*$E255*$F255)+(BS$137*INDEX('Term Pricing'!$X$898:$X$1077,MATCH('Project 3'!BS$8,'Term Pricing'!$C$898:$C$1077,0))*$E255*(1-$F255))</f>
        <v>0</v>
      </c>
      <c r="BT255" s="212">
        <f ca="1">(BT$137*INDEX('Term Pricing'!$W$898:$W$1077,MATCH('Project 3'!BT$8,'Term Pricing'!$C$898:$C$1077,0))*$E255*$F255)+(BT$137*INDEX('Term Pricing'!$X$898:$X$1077,MATCH('Project 3'!BT$8,'Term Pricing'!$C$898:$C$1077,0))*$E255*(1-$F255))</f>
        <v>0</v>
      </c>
      <c r="BU255" s="212">
        <f ca="1">(BU$137*INDEX('Term Pricing'!$W$898:$W$1077,MATCH('Project 3'!BU$8,'Term Pricing'!$C$898:$C$1077,0))*$E255*$F255)+(BU$137*INDEX('Term Pricing'!$X$898:$X$1077,MATCH('Project 3'!BU$8,'Term Pricing'!$C$898:$C$1077,0))*$E255*(1-$F255))</f>
        <v>0</v>
      </c>
      <c r="BV255" s="212">
        <f ca="1">(BV$137*INDEX('Term Pricing'!$W$898:$W$1077,MATCH('Project 3'!BV$8,'Term Pricing'!$C$898:$C$1077,0))*$E255*$F255)+(BV$137*INDEX('Term Pricing'!$X$898:$X$1077,MATCH('Project 3'!BV$8,'Term Pricing'!$C$898:$C$1077,0))*$E255*(1-$F255))</f>
        <v>0</v>
      </c>
      <c r="BW255" s="212">
        <f ca="1">(BW$137*INDEX('Term Pricing'!$W$898:$W$1077,MATCH('Project 3'!BW$8,'Term Pricing'!$C$898:$C$1077,0))*$E255*$F255)+(BW$137*INDEX('Term Pricing'!$X$898:$X$1077,MATCH('Project 3'!BW$8,'Term Pricing'!$C$898:$C$1077,0))*$E255*(1-$F255))</f>
        <v>0</v>
      </c>
      <c r="BX255" s="212">
        <f ca="1">(BX$137*INDEX('Term Pricing'!$W$898:$W$1077,MATCH('Project 3'!BX$8,'Term Pricing'!$C$898:$C$1077,0))*$E255*$F255)+(BX$137*INDEX('Term Pricing'!$X$898:$X$1077,MATCH('Project 3'!BX$8,'Term Pricing'!$C$898:$C$1077,0))*$E255*(1-$F255))</f>
        <v>0</v>
      </c>
      <c r="BY255" s="212">
        <f ca="1">(BY$137*INDEX('Term Pricing'!$W$898:$W$1077,MATCH('Project 3'!BY$8,'Term Pricing'!$C$898:$C$1077,0))*$E255*$F255)+(BY$137*INDEX('Term Pricing'!$X$898:$X$1077,MATCH('Project 3'!BY$8,'Term Pricing'!$C$898:$C$1077,0))*$E255*(1-$F255))</f>
        <v>0</v>
      </c>
      <c r="BZ255" s="212">
        <f ca="1">(BZ$137*INDEX('Term Pricing'!$W$898:$W$1077,MATCH('Project 3'!BZ$8,'Term Pricing'!$C$898:$C$1077,0))*$E255*$F255)+(BZ$137*INDEX('Term Pricing'!$X$898:$X$1077,MATCH('Project 3'!BZ$8,'Term Pricing'!$C$898:$C$1077,0))*$E255*(1-$F255))</f>
        <v>0</v>
      </c>
      <c r="CA255" s="212">
        <f ca="1">(CA$137*INDEX('Term Pricing'!$W$898:$W$1077,MATCH('Project 3'!CA$8,'Term Pricing'!$C$898:$C$1077,0))*$E255*$F255)+(CA$137*INDEX('Term Pricing'!$X$898:$X$1077,MATCH('Project 3'!CA$8,'Term Pricing'!$C$898:$C$1077,0))*$E255*(1-$F255))</f>
        <v>0</v>
      </c>
      <c r="CB255" s="212">
        <f ca="1">(CB$137*INDEX('Term Pricing'!$W$898:$W$1077,MATCH('Project 3'!CB$8,'Term Pricing'!$C$898:$C$1077,0))*$E255*$F255)+(CB$137*INDEX('Term Pricing'!$X$898:$X$1077,MATCH('Project 3'!CB$8,'Term Pricing'!$C$898:$C$1077,0))*$E255*(1-$F255))</f>
        <v>0</v>
      </c>
      <c r="CC255" s="212">
        <f ca="1">(CC$137*INDEX('Term Pricing'!$W$898:$W$1077,MATCH('Project 3'!CC$8,'Term Pricing'!$C$898:$C$1077,0))*$E255*$F255)+(CC$137*INDEX('Term Pricing'!$X$898:$X$1077,MATCH('Project 3'!CC$8,'Term Pricing'!$C$898:$C$1077,0))*$E255*(1-$F255))</f>
        <v>0</v>
      </c>
      <c r="CD255" s="212">
        <f ca="1">(CD$137*INDEX('Term Pricing'!$W$898:$W$1077,MATCH('Project 3'!CD$8,'Term Pricing'!$C$898:$C$1077,0))*$E255*$F255)+(CD$137*INDEX('Term Pricing'!$X$898:$X$1077,MATCH('Project 3'!CD$8,'Term Pricing'!$C$898:$C$1077,0))*$E255*(1-$F255))</f>
        <v>0</v>
      </c>
      <c r="CE255" s="212">
        <f ca="1">(CE$137*INDEX('Term Pricing'!$W$898:$W$1077,MATCH('Project 3'!CE$8,'Term Pricing'!$C$898:$C$1077,0))*$E255*$F255)+(CE$137*INDEX('Term Pricing'!$X$898:$X$1077,MATCH('Project 3'!CE$8,'Term Pricing'!$C$898:$C$1077,0))*$E255*(1-$F255))</f>
        <v>0</v>
      </c>
      <c r="CF255" s="212">
        <f ca="1">(CF$137*INDEX('Term Pricing'!$W$898:$W$1077,MATCH('Project 3'!CF$8,'Term Pricing'!$C$898:$C$1077,0))*$E255*$F255)+(CF$137*INDEX('Term Pricing'!$X$898:$X$1077,MATCH('Project 3'!CF$8,'Term Pricing'!$C$898:$C$1077,0))*$E255*(1-$F255))</f>
        <v>0</v>
      </c>
      <c r="CG255" s="212">
        <f ca="1">(CG$137*INDEX('Term Pricing'!$W$898:$W$1077,MATCH('Project 3'!CG$8,'Term Pricing'!$C$898:$C$1077,0))*$E255*$F255)+(CG$137*INDEX('Term Pricing'!$X$898:$X$1077,MATCH('Project 3'!CG$8,'Term Pricing'!$C$898:$C$1077,0))*$E255*(1-$F255))</f>
        <v>0</v>
      </c>
      <c r="CH255" s="212">
        <f ca="1">(CH$137*INDEX('Term Pricing'!$W$898:$W$1077,MATCH('Project 3'!CH$8,'Term Pricing'!$C$898:$C$1077,0))*$E255*$F255)+(CH$137*INDEX('Term Pricing'!$X$898:$X$1077,MATCH('Project 3'!CH$8,'Term Pricing'!$C$898:$C$1077,0))*$E255*(1-$F255))</f>
        <v>0</v>
      </c>
      <c r="CI255" s="212">
        <f ca="1">(CI$137*INDEX('Term Pricing'!$W$898:$W$1077,MATCH('Project 3'!CI$8,'Term Pricing'!$C$898:$C$1077,0))*$E255*$F255)+(CI$137*INDEX('Term Pricing'!$X$898:$X$1077,MATCH('Project 3'!CI$8,'Term Pricing'!$C$898:$C$1077,0))*$E255*(1-$F255))</f>
        <v>0</v>
      </c>
      <c r="CJ255" s="212">
        <f ca="1">(CJ$137*INDEX('Term Pricing'!$W$898:$W$1077,MATCH('Project 3'!CJ$8,'Term Pricing'!$C$898:$C$1077,0))*$E255*$F255)+(CJ$137*INDEX('Term Pricing'!$X$898:$X$1077,MATCH('Project 3'!CJ$8,'Term Pricing'!$C$898:$C$1077,0))*$E255*(1-$F255))</f>
        <v>0</v>
      </c>
      <c r="CK255" s="212">
        <f ca="1">(CK$137*INDEX('Term Pricing'!$W$898:$W$1077,MATCH('Project 3'!CK$8,'Term Pricing'!$C$898:$C$1077,0))*$E255*$F255)+(CK$137*INDEX('Term Pricing'!$X$898:$X$1077,MATCH('Project 3'!CK$8,'Term Pricing'!$C$898:$C$1077,0))*$E255*(1-$F255))</f>
        <v>0</v>
      </c>
      <c r="CL255" s="212">
        <f ca="1">(CL$137*INDEX('Term Pricing'!$W$898:$W$1077,MATCH('Project 3'!CL$8,'Term Pricing'!$C$898:$C$1077,0))*$E255*$F255)+(CL$137*INDEX('Term Pricing'!$X$898:$X$1077,MATCH('Project 3'!CL$8,'Term Pricing'!$C$898:$C$1077,0))*$E255*(1-$F255))</f>
        <v>0</v>
      </c>
      <c r="CM255" s="212">
        <f ca="1">(CM$137*INDEX('Term Pricing'!$W$898:$W$1077,MATCH('Project 3'!CM$8,'Term Pricing'!$C$898:$C$1077,0))*$E255*$F255)+(CM$137*INDEX('Term Pricing'!$X$898:$X$1077,MATCH('Project 3'!CM$8,'Term Pricing'!$C$898:$C$1077,0))*$E255*(1-$F255))</f>
        <v>0</v>
      </c>
      <c r="CN255" s="212">
        <f ca="1">(CN$137*INDEX('Term Pricing'!$W$898:$W$1077,MATCH('Project 3'!CN$8,'Term Pricing'!$C$898:$C$1077,0))*$E255*$F255)+(CN$137*INDEX('Term Pricing'!$X$898:$X$1077,MATCH('Project 3'!CN$8,'Term Pricing'!$C$898:$C$1077,0))*$E255*(1-$F255))</f>
        <v>0</v>
      </c>
      <c r="CO255" s="212">
        <f ca="1">(CO$137*INDEX('Term Pricing'!$W$898:$W$1077,MATCH('Project 3'!CO$8,'Term Pricing'!$C$898:$C$1077,0))*$E255*$F255)+(CO$137*INDEX('Term Pricing'!$X$898:$X$1077,MATCH('Project 3'!CO$8,'Term Pricing'!$C$898:$C$1077,0))*$E255*(1-$F255))</f>
        <v>0</v>
      </c>
      <c r="CP255" s="212">
        <f ca="1">(CP$137*INDEX('Term Pricing'!$W$898:$W$1077,MATCH('Project 3'!CP$8,'Term Pricing'!$C$898:$C$1077,0))*$E255*$F255)+(CP$137*INDEX('Term Pricing'!$X$898:$X$1077,MATCH('Project 3'!CP$8,'Term Pricing'!$C$898:$C$1077,0))*$E255*(1-$F255))</f>
        <v>0</v>
      </c>
      <c r="CQ255" s="212">
        <f ca="1">(CQ$137*INDEX('Term Pricing'!$W$898:$W$1077,MATCH('Project 3'!CQ$8,'Term Pricing'!$C$898:$C$1077,0))*$E255*$F255)+(CQ$137*INDEX('Term Pricing'!$X$898:$X$1077,MATCH('Project 3'!CQ$8,'Term Pricing'!$C$898:$C$1077,0))*$E255*(1-$F255))</f>
        <v>0</v>
      </c>
      <c r="CR255" s="212">
        <f ca="1">(CR$137*INDEX('Term Pricing'!$W$898:$W$1077,MATCH('Project 3'!CR$8,'Term Pricing'!$C$898:$C$1077,0))*$E255*$F255)+(CR$137*INDEX('Term Pricing'!$X$898:$X$1077,MATCH('Project 3'!CR$8,'Term Pricing'!$C$898:$C$1077,0))*$E255*(1-$F255))</f>
        <v>0</v>
      </c>
      <c r="CS255" s="212">
        <f ca="1">(CS$137*INDEX('Term Pricing'!$W$898:$W$1077,MATCH('Project 3'!CS$8,'Term Pricing'!$C$898:$C$1077,0))*$E255*$F255)+(CS$137*INDEX('Term Pricing'!$X$898:$X$1077,MATCH('Project 3'!CS$8,'Term Pricing'!$C$898:$C$1077,0))*$E255*(1-$F255))</f>
        <v>0</v>
      </c>
      <c r="CT255" s="212">
        <f ca="1">(CT$137*INDEX('Term Pricing'!$W$898:$W$1077,MATCH('Project 3'!CT$8,'Term Pricing'!$C$898:$C$1077,0))*$E255*$F255)+(CT$137*INDEX('Term Pricing'!$X$898:$X$1077,MATCH('Project 3'!CT$8,'Term Pricing'!$C$898:$C$1077,0))*$E255*(1-$F255))</f>
        <v>0</v>
      </c>
      <c r="CU255" s="212">
        <f ca="1">(CU$137*INDEX('Term Pricing'!$W$898:$W$1077,MATCH('Project 3'!CU$8,'Term Pricing'!$C$898:$C$1077,0))*$E255*$F255)+(CU$137*INDEX('Term Pricing'!$X$898:$X$1077,MATCH('Project 3'!CU$8,'Term Pricing'!$C$898:$C$1077,0))*$E255*(1-$F255))</f>
        <v>0</v>
      </c>
      <c r="CV255" s="212">
        <f ca="1">(CV$137*INDEX('Term Pricing'!$W$898:$W$1077,MATCH('Project 3'!CV$8,'Term Pricing'!$C$898:$C$1077,0))*$E255*$F255)+(CV$137*INDEX('Term Pricing'!$X$898:$X$1077,MATCH('Project 3'!CV$8,'Term Pricing'!$C$898:$C$1077,0))*$E255*(1-$F255))</f>
        <v>0</v>
      </c>
      <c r="CW255" s="212">
        <f ca="1">(CW$137*INDEX('Term Pricing'!$W$898:$W$1077,MATCH('Project 3'!CW$8,'Term Pricing'!$C$898:$C$1077,0))*$E255*$F255)+(CW$137*INDEX('Term Pricing'!$X$898:$X$1077,MATCH('Project 3'!CW$8,'Term Pricing'!$C$898:$C$1077,0))*$E255*(1-$F255))</f>
        <v>0</v>
      </c>
      <c r="CX255" s="212">
        <f ca="1">(CX$137*INDEX('Term Pricing'!$W$898:$W$1077,MATCH('Project 3'!CX$8,'Term Pricing'!$C$898:$C$1077,0))*$E255*$F255)+(CX$137*INDEX('Term Pricing'!$X$898:$X$1077,MATCH('Project 3'!CX$8,'Term Pricing'!$C$898:$C$1077,0))*$E255*(1-$F255))</f>
        <v>0</v>
      </c>
      <c r="CY255" s="212">
        <f ca="1">(CY$137*INDEX('Term Pricing'!$W$898:$W$1077,MATCH('Project 3'!CY$8,'Term Pricing'!$C$898:$C$1077,0))*$E255*$F255)+(CY$137*INDEX('Term Pricing'!$X$898:$X$1077,MATCH('Project 3'!CY$8,'Term Pricing'!$C$898:$C$1077,0))*$E255*(1-$F255))</f>
        <v>0</v>
      </c>
      <c r="CZ255" s="212">
        <f ca="1">(CZ$137*INDEX('Term Pricing'!$W$898:$W$1077,MATCH('Project 3'!CZ$8,'Term Pricing'!$C$898:$C$1077,0))*$E255*$F255)+(CZ$137*INDEX('Term Pricing'!$X$898:$X$1077,MATCH('Project 3'!CZ$8,'Term Pricing'!$C$898:$C$1077,0))*$E255*(1-$F255))</f>
        <v>0</v>
      </c>
      <c r="DA255" s="212">
        <f ca="1">(DA$137*INDEX('Term Pricing'!$W$898:$W$1077,MATCH('Project 3'!DA$8,'Term Pricing'!$C$898:$C$1077,0))*$E255*$F255)+(DA$137*INDEX('Term Pricing'!$X$898:$X$1077,MATCH('Project 3'!DA$8,'Term Pricing'!$C$898:$C$1077,0))*$E255*(1-$F255))</f>
        <v>0</v>
      </c>
      <c r="DB255" s="212">
        <f ca="1">(DB$137*INDEX('Term Pricing'!$W$898:$W$1077,MATCH('Project 3'!DB$8,'Term Pricing'!$C$898:$C$1077,0))*$E255*$F255)+(DB$137*INDEX('Term Pricing'!$X$898:$X$1077,MATCH('Project 3'!DB$8,'Term Pricing'!$C$898:$C$1077,0))*$E255*(1-$F255))</f>
        <v>0</v>
      </c>
    </row>
    <row r="256" spans="1:106" hidden="1" outlineLevel="1">
      <c r="A256" s="151"/>
      <c r="C256" s="34" t="s">
        <v>260</v>
      </c>
      <c r="E256" s="70">
        <f>Inputs!H178</f>
        <v>0</v>
      </c>
      <c r="F256" s="70">
        <f>Inputs!K178</f>
        <v>0</v>
      </c>
      <c r="G256" s="54" t="s">
        <v>83</v>
      </c>
      <c r="H256" s="279">
        <f ca="1">IFERROR(SUM($J256:$DB256)/(SUM($J$137:$DB$137)*E256),0)</f>
        <v>0</v>
      </c>
      <c r="I256" s="29"/>
      <c r="J256" s="212">
        <f ca="1">(J$137*INDEX('Term Pricing'!$W$1083:$W$1262,MATCH('Project 3'!J$8,'Term Pricing'!$C$1083:$C$1262,0))*$E256*$F256)+(J$137*INDEX('Term Pricing'!$X$1083:$X$1262,MATCH('Project 3'!J$8,'Term Pricing'!$C$1083:$C$1262,0))*$E256*(1-$F256))</f>
        <v>0</v>
      </c>
      <c r="K256" s="212">
        <f ca="1">(K$137*INDEX('Term Pricing'!$W$1083:$W$1262,MATCH('Project 3'!K$8,'Term Pricing'!$C$1083:$C$1262,0))*$E256*$F256)+(K$137*INDEX('Term Pricing'!$X$1083:$X$1262,MATCH('Project 3'!K$8,'Term Pricing'!$C$1083:$C$1262,0))*$E256*(1-$F256))</f>
        <v>0</v>
      </c>
      <c r="L256" s="212">
        <f ca="1">(L$137*INDEX('Term Pricing'!$W$1083:$W$1262,MATCH('Project 3'!L$8,'Term Pricing'!$C$1083:$C$1262,0))*$E256*$F256)+(L$137*INDEX('Term Pricing'!$X$1083:$X$1262,MATCH('Project 3'!L$8,'Term Pricing'!$C$1083:$C$1262,0))*$E256*(1-$F256))</f>
        <v>0</v>
      </c>
      <c r="M256" s="212">
        <f ca="1">(M$137*INDEX('Term Pricing'!$W$1083:$W$1262,MATCH('Project 3'!M$8,'Term Pricing'!$C$1083:$C$1262,0))*$E256*$F256)+(M$137*INDEX('Term Pricing'!$X$1083:$X$1262,MATCH('Project 3'!M$8,'Term Pricing'!$C$1083:$C$1262,0))*$E256*(1-$F256))</f>
        <v>0</v>
      </c>
      <c r="N256" s="212">
        <f ca="1">(N$137*INDEX('Term Pricing'!$W$1083:$W$1262,MATCH('Project 3'!N$8,'Term Pricing'!$C$1083:$C$1262,0))*$E256*$F256)+(N$137*INDEX('Term Pricing'!$X$1083:$X$1262,MATCH('Project 3'!N$8,'Term Pricing'!$C$1083:$C$1262,0))*$E256*(1-$F256))</f>
        <v>0</v>
      </c>
      <c r="O256" s="212">
        <f ca="1">(O$137*INDEX('Term Pricing'!$W$1083:$W$1262,MATCH('Project 3'!O$8,'Term Pricing'!$C$1083:$C$1262,0))*$E256*$F256)+(O$137*INDEX('Term Pricing'!$X$1083:$X$1262,MATCH('Project 3'!O$8,'Term Pricing'!$C$1083:$C$1262,0))*$E256*(1-$F256))</f>
        <v>0</v>
      </c>
      <c r="P256" s="212">
        <f ca="1">(P$137*INDEX('Term Pricing'!$W$1083:$W$1262,MATCH('Project 3'!P$8,'Term Pricing'!$C$1083:$C$1262,0))*$E256*$F256)+(P$137*INDEX('Term Pricing'!$X$1083:$X$1262,MATCH('Project 3'!P$8,'Term Pricing'!$C$1083:$C$1262,0))*$E256*(1-$F256))</f>
        <v>0</v>
      </c>
      <c r="Q256" s="212">
        <f ca="1">(Q$137*INDEX('Term Pricing'!$W$1083:$W$1262,MATCH('Project 3'!Q$8,'Term Pricing'!$C$1083:$C$1262,0))*$E256*$F256)+(Q$137*INDEX('Term Pricing'!$X$1083:$X$1262,MATCH('Project 3'!Q$8,'Term Pricing'!$C$1083:$C$1262,0))*$E256*(1-$F256))</f>
        <v>0</v>
      </c>
      <c r="R256" s="212">
        <f ca="1">(R$137*INDEX('Term Pricing'!$W$1083:$W$1262,MATCH('Project 3'!R$8,'Term Pricing'!$C$1083:$C$1262,0))*$E256*$F256)+(R$137*INDEX('Term Pricing'!$X$1083:$X$1262,MATCH('Project 3'!R$8,'Term Pricing'!$C$1083:$C$1262,0))*$E256*(1-$F256))</f>
        <v>0</v>
      </c>
      <c r="S256" s="212">
        <f ca="1">(S$137*INDEX('Term Pricing'!$W$1083:$W$1262,MATCH('Project 3'!S$8,'Term Pricing'!$C$1083:$C$1262,0))*$E256*$F256)+(S$137*INDEX('Term Pricing'!$X$1083:$X$1262,MATCH('Project 3'!S$8,'Term Pricing'!$C$1083:$C$1262,0))*$E256*(1-$F256))</f>
        <v>0</v>
      </c>
      <c r="T256" s="212">
        <f ca="1">(T$137*INDEX('Term Pricing'!$W$1083:$W$1262,MATCH('Project 3'!T$8,'Term Pricing'!$C$1083:$C$1262,0))*$E256*$F256)+(T$137*INDEX('Term Pricing'!$X$1083:$X$1262,MATCH('Project 3'!T$8,'Term Pricing'!$C$1083:$C$1262,0))*$E256*(1-$F256))</f>
        <v>0</v>
      </c>
      <c r="U256" s="212">
        <f ca="1">(U$137*INDEX('Term Pricing'!$W$1083:$W$1262,MATCH('Project 3'!U$8,'Term Pricing'!$C$1083:$C$1262,0))*$E256*$F256)+(U$137*INDEX('Term Pricing'!$X$1083:$X$1262,MATCH('Project 3'!U$8,'Term Pricing'!$C$1083:$C$1262,0))*$E256*(1-$F256))</f>
        <v>0</v>
      </c>
      <c r="V256" s="212">
        <f ca="1">(V$137*INDEX('Term Pricing'!$W$1083:$W$1262,MATCH('Project 3'!V$8,'Term Pricing'!$C$1083:$C$1262,0))*$E256*$F256)+(V$137*INDEX('Term Pricing'!$X$1083:$X$1262,MATCH('Project 3'!V$8,'Term Pricing'!$C$1083:$C$1262,0))*$E256*(1-$F256))</f>
        <v>0</v>
      </c>
      <c r="W256" s="212">
        <f ca="1">(W$137*INDEX('Term Pricing'!$W$1083:$W$1262,MATCH('Project 3'!W$8,'Term Pricing'!$C$1083:$C$1262,0))*$E256*$F256)+(W$137*INDEX('Term Pricing'!$X$1083:$X$1262,MATCH('Project 3'!W$8,'Term Pricing'!$C$1083:$C$1262,0))*$E256*(1-$F256))</f>
        <v>0</v>
      </c>
      <c r="X256" s="212">
        <f ca="1">(X$137*INDEX('Term Pricing'!$W$1083:$W$1262,MATCH('Project 3'!X$8,'Term Pricing'!$C$1083:$C$1262,0))*$E256*$F256)+(X$137*INDEX('Term Pricing'!$X$1083:$X$1262,MATCH('Project 3'!X$8,'Term Pricing'!$C$1083:$C$1262,0))*$E256*(1-$F256))</f>
        <v>0</v>
      </c>
      <c r="Y256" s="212">
        <f ca="1">(Y$137*INDEX('Term Pricing'!$W$1083:$W$1262,MATCH('Project 3'!Y$8,'Term Pricing'!$C$1083:$C$1262,0))*$E256*$F256)+(Y$137*INDEX('Term Pricing'!$X$1083:$X$1262,MATCH('Project 3'!Y$8,'Term Pricing'!$C$1083:$C$1262,0))*$E256*(1-$F256))</f>
        <v>0</v>
      </c>
      <c r="Z256" s="212">
        <f ca="1">(Z$137*INDEX('Term Pricing'!$W$1083:$W$1262,MATCH('Project 3'!Z$8,'Term Pricing'!$C$1083:$C$1262,0))*$E256*$F256)+(Z$137*INDEX('Term Pricing'!$X$1083:$X$1262,MATCH('Project 3'!Z$8,'Term Pricing'!$C$1083:$C$1262,0))*$E256*(1-$F256))</f>
        <v>0</v>
      </c>
      <c r="AA256" s="212">
        <f ca="1">(AA$137*INDEX('Term Pricing'!$W$1083:$W$1262,MATCH('Project 3'!AA$8,'Term Pricing'!$C$1083:$C$1262,0))*$E256*$F256)+(AA$137*INDEX('Term Pricing'!$X$1083:$X$1262,MATCH('Project 3'!AA$8,'Term Pricing'!$C$1083:$C$1262,0))*$E256*(1-$F256))</f>
        <v>0</v>
      </c>
      <c r="AB256" s="212">
        <f ca="1">(AB$137*INDEX('Term Pricing'!$W$1083:$W$1262,MATCH('Project 3'!AB$8,'Term Pricing'!$C$1083:$C$1262,0))*$E256*$F256)+(AB$137*INDEX('Term Pricing'!$X$1083:$X$1262,MATCH('Project 3'!AB$8,'Term Pricing'!$C$1083:$C$1262,0))*$E256*(1-$F256))</f>
        <v>0</v>
      </c>
      <c r="AC256" s="212">
        <f ca="1">(AC$137*INDEX('Term Pricing'!$W$1083:$W$1262,MATCH('Project 3'!AC$8,'Term Pricing'!$C$1083:$C$1262,0))*$E256*$F256)+(AC$137*INDEX('Term Pricing'!$X$1083:$X$1262,MATCH('Project 3'!AC$8,'Term Pricing'!$C$1083:$C$1262,0))*$E256*(1-$F256))</f>
        <v>0</v>
      </c>
      <c r="AD256" s="212">
        <f ca="1">(AD$137*INDEX('Term Pricing'!$W$1083:$W$1262,MATCH('Project 3'!AD$8,'Term Pricing'!$C$1083:$C$1262,0))*$E256*$F256)+(AD$137*INDEX('Term Pricing'!$X$1083:$X$1262,MATCH('Project 3'!AD$8,'Term Pricing'!$C$1083:$C$1262,0))*$E256*(1-$F256))</f>
        <v>0</v>
      </c>
      <c r="AE256" s="212">
        <f ca="1">(AE$137*INDEX('Term Pricing'!$W$1083:$W$1262,MATCH('Project 3'!AE$8,'Term Pricing'!$C$1083:$C$1262,0))*$E256*$F256)+(AE$137*INDEX('Term Pricing'!$X$1083:$X$1262,MATCH('Project 3'!AE$8,'Term Pricing'!$C$1083:$C$1262,0))*$E256*(1-$F256))</f>
        <v>0</v>
      </c>
      <c r="AF256" s="212">
        <f ca="1">(AF$137*INDEX('Term Pricing'!$W$1083:$W$1262,MATCH('Project 3'!AF$8,'Term Pricing'!$C$1083:$C$1262,0))*$E256*$F256)+(AF$137*INDEX('Term Pricing'!$X$1083:$X$1262,MATCH('Project 3'!AF$8,'Term Pricing'!$C$1083:$C$1262,0))*$E256*(1-$F256))</f>
        <v>0</v>
      </c>
      <c r="AG256" s="212">
        <f ca="1">(AG$137*INDEX('Term Pricing'!$W$1083:$W$1262,MATCH('Project 3'!AG$8,'Term Pricing'!$C$1083:$C$1262,0))*$E256*$F256)+(AG$137*INDEX('Term Pricing'!$X$1083:$X$1262,MATCH('Project 3'!AG$8,'Term Pricing'!$C$1083:$C$1262,0))*$E256*(1-$F256))</f>
        <v>0</v>
      </c>
      <c r="AH256" s="212">
        <f ca="1">(AH$137*INDEX('Term Pricing'!$W$1083:$W$1262,MATCH('Project 3'!AH$8,'Term Pricing'!$C$1083:$C$1262,0))*$E256*$F256)+(AH$137*INDEX('Term Pricing'!$X$1083:$X$1262,MATCH('Project 3'!AH$8,'Term Pricing'!$C$1083:$C$1262,0))*$E256*(1-$F256))</f>
        <v>0</v>
      </c>
      <c r="AI256" s="212">
        <f ca="1">(AI$137*INDEX('Term Pricing'!$W$1083:$W$1262,MATCH('Project 3'!AI$8,'Term Pricing'!$C$1083:$C$1262,0))*$E256*$F256)+(AI$137*INDEX('Term Pricing'!$X$1083:$X$1262,MATCH('Project 3'!AI$8,'Term Pricing'!$C$1083:$C$1262,0))*$E256*(1-$F256))</f>
        <v>0</v>
      </c>
      <c r="AJ256" s="212">
        <f ca="1">(AJ$137*INDEX('Term Pricing'!$W$1083:$W$1262,MATCH('Project 3'!AJ$8,'Term Pricing'!$C$1083:$C$1262,0))*$E256*$F256)+(AJ$137*INDEX('Term Pricing'!$X$1083:$X$1262,MATCH('Project 3'!AJ$8,'Term Pricing'!$C$1083:$C$1262,0))*$E256*(1-$F256))</f>
        <v>0</v>
      </c>
      <c r="AK256" s="212">
        <f ca="1">(AK$137*INDEX('Term Pricing'!$W$1083:$W$1262,MATCH('Project 3'!AK$8,'Term Pricing'!$C$1083:$C$1262,0))*$E256*$F256)+(AK$137*INDEX('Term Pricing'!$X$1083:$X$1262,MATCH('Project 3'!AK$8,'Term Pricing'!$C$1083:$C$1262,0))*$E256*(1-$F256))</f>
        <v>0</v>
      </c>
      <c r="AL256" s="212">
        <f ca="1">(AL$137*INDEX('Term Pricing'!$W$1083:$W$1262,MATCH('Project 3'!AL$8,'Term Pricing'!$C$1083:$C$1262,0))*$E256*$F256)+(AL$137*INDEX('Term Pricing'!$X$1083:$X$1262,MATCH('Project 3'!AL$8,'Term Pricing'!$C$1083:$C$1262,0))*$E256*(1-$F256))</f>
        <v>0</v>
      </c>
      <c r="AM256" s="212">
        <f ca="1">(AM$137*INDEX('Term Pricing'!$W$1083:$W$1262,MATCH('Project 3'!AM$8,'Term Pricing'!$C$1083:$C$1262,0))*$E256*$F256)+(AM$137*INDEX('Term Pricing'!$X$1083:$X$1262,MATCH('Project 3'!AM$8,'Term Pricing'!$C$1083:$C$1262,0))*$E256*(1-$F256))</f>
        <v>0</v>
      </c>
      <c r="AN256" s="212">
        <f ca="1">(AN$137*INDEX('Term Pricing'!$W$1083:$W$1262,MATCH('Project 3'!AN$8,'Term Pricing'!$C$1083:$C$1262,0))*$E256*$F256)+(AN$137*INDEX('Term Pricing'!$X$1083:$X$1262,MATCH('Project 3'!AN$8,'Term Pricing'!$C$1083:$C$1262,0))*$E256*(1-$F256))</f>
        <v>0</v>
      </c>
      <c r="AO256" s="212">
        <f ca="1">(AO$137*INDEX('Term Pricing'!$W$1083:$W$1262,MATCH('Project 3'!AO$8,'Term Pricing'!$C$1083:$C$1262,0))*$E256*$F256)+(AO$137*INDEX('Term Pricing'!$X$1083:$X$1262,MATCH('Project 3'!AO$8,'Term Pricing'!$C$1083:$C$1262,0))*$E256*(1-$F256))</f>
        <v>0</v>
      </c>
      <c r="AP256" s="212">
        <f ca="1">(AP$137*INDEX('Term Pricing'!$W$1083:$W$1262,MATCH('Project 3'!AP$8,'Term Pricing'!$C$1083:$C$1262,0))*$E256*$F256)+(AP$137*INDEX('Term Pricing'!$X$1083:$X$1262,MATCH('Project 3'!AP$8,'Term Pricing'!$C$1083:$C$1262,0))*$E256*(1-$F256))</f>
        <v>0</v>
      </c>
      <c r="AQ256" s="212">
        <f ca="1">(AQ$137*INDEX('Term Pricing'!$W$1083:$W$1262,MATCH('Project 3'!AQ$8,'Term Pricing'!$C$1083:$C$1262,0))*$E256*$F256)+(AQ$137*INDEX('Term Pricing'!$X$1083:$X$1262,MATCH('Project 3'!AQ$8,'Term Pricing'!$C$1083:$C$1262,0))*$E256*(1-$F256))</f>
        <v>0</v>
      </c>
      <c r="AR256" s="212">
        <f ca="1">(AR$137*INDEX('Term Pricing'!$W$1083:$W$1262,MATCH('Project 3'!AR$8,'Term Pricing'!$C$1083:$C$1262,0))*$E256*$F256)+(AR$137*INDEX('Term Pricing'!$X$1083:$X$1262,MATCH('Project 3'!AR$8,'Term Pricing'!$C$1083:$C$1262,0))*$E256*(1-$F256))</f>
        <v>0</v>
      </c>
      <c r="AS256" s="212">
        <f ca="1">(AS$137*INDEX('Term Pricing'!$W$1083:$W$1262,MATCH('Project 3'!AS$8,'Term Pricing'!$C$1083:$C$1262,0))*$E256*$F256)+(AS$137*INDEX('Term Pricing'!$X$1083:$X$1262,MATCH('Project 3'!AS$8,'Term Pricing'!$C$1083:$C$1262,0))*$E256*(1-$F256))</f>
        <v>0</v>
      </c>
      <c r="AT256" s="212">
        <f ca="1">(AT$137*INDEX('Term Pricing'!$W$1083:$W$1262,MATCH('Project 3'!AT$8,'Term Pricing'!$C$1083:$C$1262,0))*$E256*$F256)+(AT$137*INDEX('Term Pricing'!$X$1083:$X$1262,MATCH('Project 3'!AT$8,'Term Pricing'!$C$1083:$C$1262,0))*$E256*(1-$F256))</f>
        <v>0</v>
      </c>
      <c r="AU256" s="212">
        <f ca="1">(AU$137*INDEX('Term Pricing'!$W$1083:$W$1262,MATCH('Project 3'!AU$8,'Term Pricing'!$C$1083:$C$1262,0))*$E256*$F256)+(AU$137*INDEX('Term Pricing'!$X$1083:$X$1262,MATCH('Project 3'!AU$8,'Term Pricing'!$C$1083:$C$1262,0))*$E256*(1-$F256))</f>
        <v>0</v>
      </c>
      <c r="AV256" s="212">
        <f ca="1">(AV$137*INDEX('Term Pricing'!$W$1083:$W$1262,MATCH('Project 3'!AV$8,'Term Pricing'!$C$1083:$C$1262,0))*$E256*$F256)+(AV$137*INDEX('Term Pricing'!$X$1083:$X$1262,MATCH('Project 3'!AV$8,'Term Pricing'!$C$1083:$C$1262,0))*$E256*(1-$F256))</f>
        <v>0</v>
      </c>
      <c r="AW256" s="212">
        <f ca="1">(AW$137*INDEX('Term Pricing'!$W$1083:$W$1262,MATCH('Project 3'!AW$8,'Term Pricing'!$C$1083:$C$1262,0))*$E256*$F256)+(AW$137*INDEX('Term Pricing'!$X$1083:$X$1262,MATCH('Project 3'!AW$8,'Term Pricing'!$C$1083:$C$1262,0))*$E256*(1-$F256))</f>
        <v>0</v>
      </c>
      <c r="AX256" s="212">
        <f ca="1">(AX$137*INDEX('Term Pricing'!$W$1083:$W$1262,MATCH('Project 3'!AX$8,'Term Pricing'!$C$1083:$C$1262,0))*$E256*$F256)+(AX$137*INDEX('Term Pricing'!$X$1083:$X$1262,MATCH('Project 3'!AX$8,'Term Pricing'!$C$1083:$C$1262,0))*$E256*(1-$F256))</f>
        <v>0</v>
      </c>
      <c r="AY256" s="212">
        <f ca="1">(AY$137*INDEX('Term Pricing'!$W$1083:$W$1262,MATCH('Project 3'!AY$8,'Term Pricing'!$C$1083:$C$1262,0))*$E256*$F256)+(AY$137*INDEX('Term Pricing'!$X$1083:$X$1262,MATCH('Project 3'!AY$8,'Term Pricing'!$C$1083:$C$1262,0))*$E256*(1-$F256))</f>
        <v>0</v>
      </c>
      <c r="AZ256" s="212">
        <f ca="1">(AZ$137*INDEX('Term Pricing'!$W$1083:$W$1262,MATCH('Project 3'!AZ$8,'Term Pricing'!$C$1083:$C$1262,0))*$E256*$F256)+(AZ$137*INDEX('Term Pricing'!$X$1083:$X$1262,MATCH('Project 3'!AZ$8,'Term Pricing'!$C$1083:$C$1262,0))*$E256*(1-$F256))</f>
        <v>0</v>
      </c>
      <c r="BA256" s="212">
        <f ca="1">(BA$137*INDEX('Term Pricing'!$W$1083:$W$1262,MATCH('Project 3'!BA$8,'Term Pricing'!$C$1083:$C$1262,0))*$E256*$F256)+(BA$137*INDEX('Term Pricing'!$X$1083:$X$1262,MATCH('Project 3'!BA$8,'Term Pricing'!$C$1083:$C$1262,0))*$E256*(1-$F256))</f>
        <v>0</v>
      </c>
      <c r="BB256" s="212">
        <f ca="1">(BB$137*INDEX('Term Pricing'!$W$1083:$W$1262,MATCH('Project 3'!BB$8,'Term Pricing'!$C$1083:$C$1262,0))*$E256*$F256)+(BB$137*INDEX('Term Pricing'!$X$1083:$X$1262,MATCH('Project 3'!BB$8,'Term Pricing'!$C$1083:$C$1262,0))*$E256*(1-$F256))</f>
        <v>0</v>
      </c>
      <c r="BC256" s="212">
        <f ca="1">(BC$137*INDEX('Term Pricing'!$W$1083:$W$1262,MATCH('Project 3'!BC$8,'Term Pricing'!$C$1083:$C$1262,0))*$E256*$F256)+(BC$137*INDEX('Term Pricing'!$X$1083:$X$1262,MATCH('Project 3'!BC$8,'Term Pricing'!$C$1083:$C$1262,0))*$E256*(1-$F256))</f>
        <v>0</v>
      </c>
      <c r="BD256" s="212">
        <f ca="1">(BD$137*INDEX('Term Pricing'!$W$1083:$W$1262,MATCH('Project 3'!BD$8,'Term Pricing'!$C$1083:$C$1262,0))*$E256*$F256)+(BD$137*INDEX('Term Pricing'!$X$1083:$X$1262,MATCH('Project 3'!BD$8,'Term Pricing'!$C$1083:$C$1262,0))*$E256*(1-$F256))</f>
        <v>0</v>
      </c>
      <c r="BE256" s="212">
        <f ca="1">(BE$137*INDEX('Term Pricing'!$W$1083:$W$1262,MATCH('Project 3'!BE$8,'Term Pricing'!$C$1083:$C$1262,0))*$E256*$F256)+(BE$137*INDEX('Term Pricing'!$X$1083:$X$1262,MATCH('Project 3'!BE$8,'Term Pricing'!$C$1083:$C$1262,0))*$E256*(1-$F256))</f>
        <v>0</v>
      </c>
      <c r="BF256" s="212">
        <f ca="1">(BF$137*INDEX('Term Pricing'!$W$1083:$W$1262,MATCH('Project 3'!BF$8,'Term Pricing'!$C$1083:$C$1262,0))*$E256*$F256)+(BF$137*INDEX('Term Pricing'!$X$1083:$X$1262,MATCH('Project 3'!BF$8,'Term Pricing'!$C$1083:$C$1262,0))*$E256*(1-$F256))</f>
        <v>0</v>
      </c>
      <c r="BG256" s="212">
        <f ca="1">(BG$137*INDEX('Term Pricing'!$W$1083:$W$1262,MATCH('Project 3'!BG$8,'Term Pricing'!$C$1083:$C$1262,0))*$E256*$F256)+(BG$137*INDEX('Term Pricing'!$X$1083:$X$1262,MATCH('Project 3'!BG$8,'Term Pricing'!$C$1083:$C$1262,0))*$E256*(1-$F256))</f>
        <v>0</v>
      </c>
      <c r="BH256" s="212">
        <f ca="1">(BH$137*INDEX('Term Pricing'!$W$1083:$W$1262,MATCH('Project 3'!BH$8,'Term Pricing'!$C$1083:$C$1262,0))*$E256*$F256)+(BH$137*INDEX('Term Pricing'!$X$1083:$X$1262,MATCH('Project 3'!BH$8,'Term Pricing'!$C$1083:$C$1262,0))*$E256*(1-$F256))</f>
        <v>0</v>
      </c>
      <c r="BI256" s="212">
        <f ca="1">(BI$137*INDEX('Term Pricing'!$W$1083:$W$1262,MATCH('Project 3'!BI$8,'Term Pricing'!$C$1083:$C$1262,0))*$E256*$F256)+(BI$137*INDEX('Term Pricing'!$X$1083:$X$1262,MATCH('Project 3'!BI$8,'Term Pricing'!$C$1083:$C$1262,0))*$E256*(1-$F256))</f>
        <v>0</v>
      </c>
      <c r="BJ256" s="212">
        <f ca="1">(BJ$137*INDEX('Term Pricing'!$W$1083:$W$1262,MATCH('Project 3'!BJ$8,'Term Pricing'!$C$1083:$C$1262,0))*$E256*$F256)+(BJ$137*INDEX('Term Pricing'!$X$1083:$X$1262,MATCH('Project 3'!BJ$8,'Term Pricing'!$C$1083:$C$1262,0))*$E256*(1-$F256))</f>
        <v>0</v>
      </c>
      <c r="BK256" s="212">
        <f ca="1">(BK$137*INDEX('Term Pricing'!$W$1083:$W$1262,MATCH('Project 3'!BK$8,'Term Pricing'!$C$1083:$C$1262,0))*$E256*$F256)+(BK$137*INDEX('Term Pricing'!$X$1083:$X$1262,MATCH('Project 3'!BK$8,'Term Pricing'!$C$1083:$C$1262,0))*$E256*(1-$F256))</f>
        <v>0</v>
      </c>
      <c r="BL256" s="212">
        <f ca="1">(BL$137*INDEX('Term Pricing'!$W$1083:$W$1262,MATCH('Project 3'!BL$8,'Term Pricing'!$C$1083:$C$1262,0))*$E256*$F256)+(BL$137*INDEX('Term Pricing'!$X$1083:$X$1262,MATCH('Project 3'!BL$8,'Term Pricing'!$C$1083:$C$1262,0))*$E256*(1-$F256))</f>
        <v>0</v>
      </c>
      <c r="BM256" s="212">
        <f ca="1">(BM$137*INDEX('Term Pricing'!$W$1083:$W$1262,MATCH('Project 3'!BM$8,'Term Pricing'!$C$1083:$C$1262,0))*$E256*$F256)+(BM$137*INDEX('Term Pricing'!$X$1083:$X$1262,MATCH('Project 3'!BM$8,'Term Pricing'!$C$1083:$C$1262,0))*$E256*(1-$F256))</f>
        <v>0</v>
      </c>
      <c r="BN256" s="212">
        <f ca="1">(BN$137*INDEX('Term Pricing'!$W$1083:$W$1262,MATCH('Project 3'!BN$8,'Term Pricing'!$C$1083:$C$1262,0))*$E256*$F256)+(BN$137*INDEX('Term Pricing'!$X$1083:$X$1262,MATCH('Project 3'!BN$8,'Term Pricing'!$C$1083:$C$1262,0))*$E256*(1-$F256))</f>
        <v>0</v>
      </c>
      <c r="BO256" s="212">
        <f ca="1">(BO$137*INDEX('Term Pricing'!$W$1083:$W$1262,MATCH('Project 3'!BO$8,'Term Pricing'!$C$1083:$C$1262,0))*$E256*$F256)+(BO$137*INDEX('Term Pricing'!$X$1083:$X$1262,MATCH('Project 3'!BO$8,'Term Pricing'!$C$1083:$C$1262,0))*$E256*(1-$F256))</f>
        <v>0</v>
      </c>
      <c r="BP256" s="212">
        <f ca="1">(BP$137*INDEX('Term Pricing'!$W$1083:$W$1262,MATCH('Project 3'!BP$8,'Term Pricing'!$C$1083:$C$1262,0))*$E256*$F256)+(BP$137*INDEX('Term Pricing'!$X$1083:$X$1262,MATCH('Project 3'!BP$8,'Term Pricing'!$C$1083:$C$1262,0))*$E256*(1-$F256))</f>
        <v>0</v>
      </c>
      <c r="BQ256" s="212">
        <f ca="1">(BQ$137*INDEX('Term Pricing'!$W$1083:$W$1262,MATCH('Project 3'!BQ$8,'Term Pricing'!$C$1083:$C$1262,0))*$E256*$F256)+(BQ$137*INDEX('Term Pricing'!$X$1083:$X$1262,MATCH('Project 3'!BQ$8,'Term Pricing'!$C$1083:$C$1262,0))*$E256*(1-$F256))</f>
        <v>0</v>
      </c>
      <c r="BR256" s="212">
        <f ca="1">(BR$137*INDEX('Term Pricing'!$W$1083:$W$1262,MATCH('Project 3'!BR$8,'Term Pricing'!$C$1083:$C$1262,0))*$E256*$F256)+(BR$137*INDEX('Term Pricing'!$X$1083:$X$1262,MATCH('Project 3'!BR$8,'Term Pricing'!$C$1083:$C$1262,0))*$E256*(1-$F256))</f>
        <v>0</v>
      </c>
      <c r="BS256" s="212">
        <f ca="1">(BS$137*INDEX('Term Pricing'!$W$1083:$W$1262,MATCH('Project 3'!BS$8,'Term Pricing'!$C$1083:$C$1262,0))*$E256*$F256)+(BS$137*INDEX('Term Pricing'!$X$1083:$X$1262,MATCH('Project 3'!BS$8,'Term Pricing'!$C$1083:$C$1262,0))*$E256*(1-$F256))</f>
        <v>0</v>
      </c>
      <c r="BT256" s="212">
        <f ca="1">(BT$137*INDEX('Term Pricing'!$W$1083:$W$1262,MATCH('Project 3'!BT$8,'Term Pricing'!$C$1083:$C$1262,0))*$E256*$F256)+(BT$137*INDEX('Term Pricing'!$X$1083:$X$1262,MATCH('Project 3'!BT$8,'Term Pricing'!$C$1083:$C$1262,0))*$E256*(1-$F256))</f>
        <v>0</v>
      </c>
      <c r="BU256" s="212">
        <f ca="1">(BU$137*INDEX('Term Pricing'!$W$1083:$W$1262,MATCH('Project 3'!BU$8,'Term Pricing'!$C$1083:$C$1262,0))*$E256*$F256)+(BU$137*INDEX('Term Pricing'!$X$1083:$X$1262,MATCH('Project 3'!BU$8,'Term Pricing'!$C$1083:$C$1262,0))*$E256*(1-$F256))</f>
        <v>0</v>
      </c>
      <c r="BV256" s="212">
        <f ca="1">(BV$137*INDEX('Term Pricing'!$W$1083:$W$1262,MATCH('Project 3'!BV$8,'Term Pricing'!$C$1083:$C$1262,0))*$E256*$F256)+(BV$137*INDEX('Term Pricing'!$X$1083:$X$1262,MATCH('Project 3'!BV$8,'Term Pricing'!$C$1083:$C$1262,0))*$E256*(1-$F256))</f>
        <v>0</v>
      </c>
      <c r="BW256" s="212">
        <f ca="1">(BW$137*INDEX('Term Pricing'!$W$1083:$W$1262,MATCH('Project 3'!BW$8,'Term Pricing'!$C$1083:$C$1262,0))*$E256*$F256)+(BW$137*INDEX('Term Pricing'!$X$1083:$X$1262,MATCH('Project 3'!BW$8,'Term Pricing'!$C$1083:$C$1262,0))*$E256*(1-$F256))</f>
        <v>0</v>
      </c>
      <c r="BX256" s="212">
        <f ca="1">(BX$137*INDEX('Term Pricing'!$W$1083:$W$1262,MATCH('Project 3'!BX$8,'Term Pricing'!$C$1083:$C$1262,0))*$E256*$F256)+(BX$137*INDEX('Term Pricing'!$X$1083:$X$1262,MATCH('Project 3'!BX$8,'Term Pricing'!$C$1083:$C$1262,0))*$E256*(1-$F256))</f>
        <v>0</v>
      </c>
      <c r="BY256" s="212">
        <f ca="1">(BY$137*INDEX('Term Pricing'!$W$1083:$W$1262,MATCH('Project 3'!BY$8,'Term Pricing'!$C$1083:$C$1262,0))*$E256*$F256)+(BY$137*INDEX('Term Pricing'!$X$1083:$X$1262,MATCH('Project 3'!BY$8,'Term Pricing'!$C$1083:$C$1262,0))*$E256*(1-$F256))</f>
        <v>0</v>
      </c>
      <c r="BZ256" s="212">
        <f ca="1">(BZ$137*INDEX('Term Pricing'!$W$1083:$W$1262,MATCH('Project 3'!BZ$8,'Term Pricing'!$C$1083:$C$1262,0))*$E256*$F256)+(BZ$137*INDEX('Term Pricing'!$X$1083:$X$1262,MATCH('Project 3'!BZ$8,'Term Pricing'!$C$1083:$C$1262,0))*$E256*(1-$F256))</f>
        <v>0</v>
      </c>
      <c r="CA256" s="212">
        <f ca="1">(CA$137*INDEX('Term Pricing'!$W$1083:$W$1262,MATCH('Project 3'!CA$8,'Term Pricing'!$C$1083:$C$1262,0))*$E256*$F256)+(CA$137*INDEX('Term Pricing'!$X$1083:$X$1262,MATCH('Project 3'!CA$8,'Term Pricing'!$C$1083:$C$1262,0))*$E256*(1-$F256))</f>
        <v>0</v>
      </c>
      <c r="CB256" s="212">
        <f ca="1">(CB$137*INDEX('Term Pricing'!$W$1083:$W$1262,MATCH('Project 3'!CB$8,'Term Pricing'!$C$1083:$C$1262,0))*$E256*$F256)+(CB$137*INDEX('Term Pricing'!$X$1083:$X$1262,MATCH('Project 3'!CB$8,'Term Pricing'!$C$1083:$C$1262,0))*$E256*(1-$F256))</f>
        <v>0</v>
      </c>
      <c r="CC256" s="212">
        <f ca="1">(CC$137*INDEX('Term Pricing'!$W$1083:$W$1262,MATCH('Project 3'!CC$8,'Term Pricing'!$C$1083:$C$1262,0))*$E256*$F256)+(CC$137*INDEX('Term Pricing'!$X$1083:$X$1262,MATCH('Project 3'!CC$8,'Term Pricing'!$C$1083:$C$1262,0))*$E256*(1-$F256))</f>
        <v>0</v>
      </c>
      <c r="CD256" s="212">
        <f ca="1">(CD$137*INDEX('Term Pricing'!$W$1083:$W$1262,MATCH('Project 3'!CD$8,'Term Pricing'!$C$1083:$C$1262,0))*$E256*$F256)+(CD$137*INDEX('Term Pricing'!$X$1083:$X$1262,MATCH('Project 3'!CD$8,'Term Pricing'!$C$1083:$C$1262,0))*$E256*(1-$F256))</f>
        <v>0</v>
      </c>
      <c r="CE256" s="212">
        <f ca="1">(CE$137*INDEX('Term Pricing'!$W$1083:$W$1262,MATCH('Project 3'!CE$8,'Term Pricing'!$C$1083:$C$1262,0))*$E256*$F256)+(CE$137*INDEX('Term Pricing'!$X$1083:$X$1262,MATCH('Project 3'!CE$8,'Term Pricing'!$C$1083:$C$1262,0))*$E256*(1-$F256))</f>
        <v>0</v>
      </c>
      <c r="CF256" s="212">
        <f ca="1">(CF$137*INDEX('Term Pricing'!$W$1083:$W$1262,MATCH('Project 3'!CF$8,'Term Pricing'!$C$1083:$C$1262,0))*$E256*$F256)+(CF$137*INDEX('Term Pricing'!$X$1083:$X$1262,MATCH('Project 3'!CF$8,'Term Pricing'!$C$1083:$C$1262,0))*$E256*(1-$F256))</f>
        <v>0</v>
      </c>
      <c r="CG256" s="212">
        <f ca="1">(CG$137*INDEX('Term Pricing'!$W$1083:$W$1262,MATCH('Project 3'!CG$8,'Term Pricing'!$C$1083:$C$1262,0))*$E256*$F256)+(CG$137*INDEX('Term Pricing'!$X$1083:$X$1262,MATCH('Project 3'!CG$8,'Term Pricing'!$C$1083:$C$1262,0))*$E256*(1-$F256))</f>
        <v>0</v>
      </c>
      <c r="CH256" s="212">
        <f ca="1">(CH$137*INDEX('Term Pricing'!$W$1083:$W$1262,MATCH('Project 3'!CH$8,'Term Pricing'!$C$1083:$C$1262,0))*$E256*$F256)+(CH$137*INDEX('Term Pricing'!$X$1083:$X$1262,MATCH('Project 3'!CH$8,'Term Pricing'!$C$1083:$C$1262,0))*$E256*(1-$F256))</f>
        <v>0</v>
      </c>
      <c r="CI256" s="212">
        <f ca="1">(CI$137*INDEX('Term Pricing'!$W$1083:$W$1262,MATCH('Project 3'!CI$8,'Term Pricing'!$C$1083:$C$1262,0))*$E256*$F256)+(CI$137*INDEX('Term Pricing'!$X$1083:$X$1262,MATCH('Project 3'!CI$8,'Term Pricing'!$C$1083:$C$1262,0))*$E256*(1-$F256))</f>
        <v>0</v>
      </c>
      <c r="CJ256" s="212">
        <f ca="1">(CJ$137*INDEX('Term Pricing'!$W$1083:$W$1262,MATCH('Project 3'!CJ$8,'Term Pricing'!$C$1083:$C$1262,0))*$E256*$F256)+(CJ$137*INDEX('Term Pricing'!$X$1083:$X$1262,MATCH('Project 3'!CJ$8,'Term Pricing'!$C$1083:$C$1262,0))*$E256*(1-$F256))</f>
        <v>0</v>
      </c>
      <c r="CK256" s="212">
        <f ca="1">(CK$137*INDEX('Term Pricing'!$W$1083:$W$1262,MATCH('Project 3'!CK$8,'Term Pricing'!$C$1083:$C$1262,0))*$E256*$F256)+(CK$137*INDEX('Term Pricing'!$X$1083:$X$1262,MATCH('Project 3'!CK$8,'Term Pricing'!$C$1083:$C$1262,0))*$E256*(1-$F256))</f>
        <v>0</v>
      </c>
      <c r="CL256" s="212">
        <f ca="1">(CL$137*INDEX('Term Pricing'!$W$1083:$W$1262,MATCH('Project 3'!CL$8,'Term Pricing'!$C$1083:$C$1262,0))*$E256*$F256)+(CL$137*INDEX('Term Pricing'!$X$1083:$X$1262,MATCH('Project 3'!CL$8,'Term Pricing'!$C$1083:$C$1262,0))*$E256*(1-$F256))</f>
        <v>0</v>
      </c>
      <c r="CM256" s="212">
        <f ca="1">(CM$137*INDEX('Term Pricing'!$W$1083:$W$1262,MATCH('Project 3'!CM$8,'Term Pricing'!$C$1083:$C$1262,0))*$E256*$F256)+(CM$137*INDEX('Term Pricing'!$X$1083:$X$1262,MATCH('Project 3'!CM$8,'Term Pricing'!$C$1083:$C$1262,0))*$E256*(1-$F256))</f>
        <v>0</v>
      </c>
      <c r="CN256" s="212">
        <f ca="1">(CN$137*INDEX('Term Pricing'!$W$1083:$W$1262,MATCH('Project 3'!CN$8,'Term Pricing'!$C$1083:$C$1262,0))*$E256*$F256)+(CN$137*INDEX('Term Pricing'!$X$1083:$X$1262,MATCH('Project 3'!CN$8,'Term Pricing'!$C$1083:$C$1262,0))*$E256*(1-$F256))</f>
        <v>0</v>
      </c>
      <c r="CO256" s="212">
        <f ca="1">(CO$137*INDEX('Term Pricing'!$W$1083:$W$1262,MATCH('Project 3'!CO$8,'Term Pricing'!$C$1083:$C$1262,0))*$E256*$F256)+(CO$137*INDEX('Term Pricing'!$X$1083:$X$1262,MATCH('Project 3'!CO$8,'Term Pricing'!$C$1083:$C$1262,0))*$E256*(1-$F256))</f>
        <v>0</v>
      </c>
      <c r="CP256" s="212">
        <f ca="1">(CP$137*INDEX('Term Pricing'!$W$1083:$W$1262,MATCH('Project 3'!CP$8,'Term Pricing'!$C$1083:$C$1262,0))*$E256*$F256)+(CP$137*INDEX('Term Pricing'!$X$1083:$X$1262,MATCH('Project 3'!CP$8,'Term Pricing'!$C$1083:$C$1262,0))*$E256*(1-$F256))</f>
        <v>0</v>
      </c>
      <c r="CQ256" s="212">
        <f ca="1">(CQ$137*INDEX('Term Pricing'!$W$1083:$W$1262,MATCH('Project 3'!CQ$8,'Term Pricing'!$C$1083:$C$1262,0))*$E256*$F256)+(CQ$137*INDEX('Term Pricing'!$X$1083:$X$1262,MATCH('Project 3'!CQ$8,'Term Pricing'!$C$1083:$C$1262,0))*$E256*(1-$F256))</f>
        <v>0</v>
      </c>
      <c r="CR256" s="212">
        <f ca="1">(CR$137*INDEX('Term Pricing'!$W$1083:$W$1262,MATCH('Project 3'!CR$8,'Term Pricing'!$C$1083:$C$1262,0))*$E256*$F256)+(CR$137*INDEX('Term Pricing'!$X$1083:$X$1262,MATCH('Project 3'!CR$8,'Term Pricing'!$C$1083:$C$1262,0))*$E256*(1-$F256))</f>
        <v>0</v>
      </c>
      <c r="CS256" s="212">
        <f ca="1">(CS$137*INDEX('Term Pricing'!$W$1083:$W$1262,MATCH('Project 3'!CS$8,'Term Pricing'!$C$1083:$C$1262,0))*$E256*$F256)+(CS$137*INDEX('Term Pricing'!$X$1083:$X$1262,MATCH('Project 3'!CS$8,'Term Pricing'!$C$1083:$C$1262,0))*$E256*(1-$F256))</f>
        <v>0</v>
      </c>
      <c r="CT256" s="212">
        <f ca="1">(CT$137*INDEX('Term Pricing'!$W$1083:$W$1262,MATCH('Project 3'!CT$8,'Term Pricing'!$C$1083:$C$1262,0))*$E256*$F256)+(CT$137*INDEX('Term Pricing'!$X$1083:$X$1262,MATCH('Project 3'!CT$8,'Term Pricing'!$C$1083:$C$1262,0))*$E256*(1-$F256))</f>
        <v>0</v>
      </c>
      <c r="CU256" s="212">
        <f ca="1">(CU$137*INDEX('Term Pricing'!$W$1083:$W$1262,MATCH('Project 3'!CU$8,'Term Pricing'!$C$1083:$C$1262,0))*$E256*$F256)+(CU$137*INDEX('Term Pricing'!$X$1083:$X$1262,MATCH('Project 3'!CU$8,'Term Pricing'!$C$1083:$C$1262,0))*$E256*(1-$F256))</f>
        <v>0</v>
      </c>
      <c r="CV256" s="212">
        <f ca="1">(CV$137*INDEX('Term Pricing'!$W$1083:$W$1262,MATCH('Project 3'!CV$8,'Term Pricing'!$C$1083:$C$1262,0))*$E256*$F256)+(CV$137*INDEX('Term Pricing'!$X$1083:$X$1262,MATCH('Project 3'!CV$8,'Term Pricing'!$C$1083:$C$1262,0))*$E256*(1-$F256))</f>
        <v>0</v>
      </c>
      <c r="CW256" s="212">
        <f ca="1">(CW$137*INDEX('Term Pricing'!$W$1083:$W$1262,MATCH('Project 3'!CW$8,'Term Pricing'!$C$1083:$C$1262,0))*$E256*$F256)+(CW$137*INDEX('Term Pricing'!$X$1083:$X$1262,MATCH('Project 3'!CW$8,'Term Pricing'!$C$1083:$C$1262,0))*$E256*(1-$F256))</f>
        <v>0</v>
      </c>
      <c r="CX256" s="212">
        <f ca="1">(CX$137*INDEX('Term Pricing'!$W$1083:$W$1262,MATCH('Project 3'!CX$8,'Term Pricing'!$C$1083:$C$1262,0))*$E256*$F256)+(CX$137*INDEX('Term Pricing'!$X$1083:$X$1262,MATCH('Project 3'!CX$8,'Term Pricing'!$C$1083:$C$1262,0))*$E256*(1-$F256))</f>
        <v>0</v>
      </c>
      <c r="CY256" s="212">
        <f ca="1">(CY$137*INDEX('Term Pricing'!$W$1083:$W$1262,MATCH('Project 3'!CY$8,'Term Pricing'!$C$1083:$C$1262,0))*$E256*$F256)+(CY$137*INDEX('Term Pricing'!$X$1083:$X$1262,MATCH('Project 3'!CY$8,'Term Pricing'!$C$1083:$C$1262,0))*$E256*(1-$F256))</f>
        <v>0</v>
      </c>
      <c r="CZ256" s="212">
        <f ca="1">(CZ$137*INDEX('Term Pricing'!$W$1083:$W$1262,MATCH('Project 3'!CZ$8,'Term Pricing'!$C$1083:$C$1262,0))*$E256*$F256)+(CZ$137*INDEX('Term Pricing'!$X$1083:$X$1262,MATCH('Project 3'!CZ$8,'Term Pricing'!$C$1083:$C$1262,0))*$E256*(1-$F256))</f>
        <v>0</v>
      </c>
      <c r="DA256" s="212">
        <f ca="1">(DA$137*INDEX('Term Pricing'!$W$1083:$W$1262,MATCH('Project 3'!DA$8,'Term Pricing'!$C$1083:$C$1262,0))*$E256*$F256)+(DA$137*INDEX('Term Pricing'!$X$1083:$X$1262,MATCH('Project 3'!DA$8,'Term Pricing'!$C$1083:$C$1262,0))*$E256*(1-$F256))</f>
        <v>0</v>
      </c>
      <c r="DB256" s="212">
        <f ca="1">(DB$137*INDEX('Term Pricing'!$W$1083:$W$1262,MATCH('Project 3'!DB$8,'Term Pricing'!$C$1083:$C$1262,0))*$E256*$F256)+(DB$137*INDEX('Term Pricing'!$X$1083:$X$1262,MATCH('Project 3'!DB$8,'Term Pricing'!$C$1083:$C$1262,0))*$E256*(1-$F256))</f>
        <v>0</v>
      </c>
    </row>
    <row r="257" spans="1:106" hidden="1" outlineLevel="1">
      <c r="A257" s="151"/>
      <c r="C257" s="34" t="s">
        <v>263</v>
      </c>
      <c r="E257" s="70">
        <f>Inputs!H179</f>
        <v>0</v>
      </c>
      <c r="F257" s="70">
        <f>Inputs!K179</f>
        <v>0</v>
      </c>
      <c r="G257" s="54" t="s">
        <v>83</v>
      </c>
      <c r="H257" s="279">
        <f ca="1">IFERROR(SUM($J257:$DB257)/(SUM($J$137:$DB$137)*E257),0)</f>
        <v>0</v>
      </c>
      <c r="I257" s="29"/>
      <c r="J257" s="212">
        <f ca="1">(J$137*INDEX('Term Pricing'!$W$1268:$W$1447,MATCH('Project 3'!J$8,'Term Pricing'!$C$1268:$C$1447,0))*$E257*$F257)+(J$137*INDEX('Term Pricing'!$X$1268:$X$1447,MATCH('Project 3'!J$8,'Term Pricing'!$C$1268:$C$1447,0))*$E257*(1-$F257))</f>
        <v>0</v>
      </c>
      <c r="K257" s="212">
        <f ca="1">(K$137*INDEX('Term Pricing'!$W$1268:$W$1447,MATCH('Project 3'!K$8,'Term Pricing'!$C$1268:$C$1447,0))*$E257*$F257)+(K$137*INDEX('Term Pricing'!$X$1268:$X$1447,MATCH('Project 3'!K$8,'Term Pricing'!$C$1268:$C$1447,0))*$E257*(1-$F257))</f>
        <v>0</v>
      </c>
      <c r="L257" s="212">
        <f ca="1">(L$137*INDEX('Term Pricing'!$W$1268:$W$1447,MATCH('Project 3'!L$8,'Term Pricing'!$C$1268:$C$1447,0))*$E257*$F257)+(L$137*INDEX('Term Pricing'!$X$1268:$X$1447,MATCH('Project 3'!L$8,'Term Pricing'!$C$1268:$C$1447,0))*$E257*(1-$F257))</f>
        <v>0</v>
      </c>
      <c r="M257" s="212">
        <f ca="1">(M$137*INDEX('Term Pricing'!$W$1268:$W$1447,MATCH('Project 3'!M$8,'Term Pricing'!$C$1268:$C$1447,0))*$E257*$F257)+(M$137*INDEX('Term Pricing'!$X$1268:$X$1447,MATCH('Project 3'!M$8,'Term Pricing'!$C$1268:$C$1447,0))*$E257*(1-$F257))</f>
        <v>0</v>
      </c>
      <c r="N257" s="212">
        <f ca="1">(N$137*INDEX('Term Pricing'!$W$1268:$W$1447,MATCH('Project 3'!N$8,'Term Pricing'!$C$1268:$C$1447,0))*$E257*$F257)+(N$137*INDEX('Term Pricing'!$X$1268:$X$1447,MATCH('Project 3'!N$8,'Term Pricing'!$C$1268:$C$1447,0))*$E257*(1-$F257))</f>
        <v>0</v>
      </c>
      <c r="O257" s="212">
        <f ca="1">(O$137*INDEX('Term Pricing'!$W$1268:$W$1447,MATCH('Project 3'!O$8,'Term Pricing'!$C$1268:$C$1447,0))*$E257*$F257)+(O$137*INDEX('Term Pricing'!$X$1268:$X$1447,MATCH('Project 3'!O$8,'Term Pricing'!$C$1268:$C$1447,0))*$E257*(1-$F257))</f>
        <v>0</v>
      </c>
      <c r="P257" s="212">
        <f ca="1">(P$137*INDEX('Term Pricing'!$W$1268:$W$1447,MATCH('Project 3'!P$8,'Term Pricing'!$C$1268:$C$1447,0))*$E257*$F257)+(P$137*INDEX('Term Pricing'!$X$1268:$X$1447,MATCH('Project 3'!P$8,'Term Pricing'!$C$1268:$C$1447,0))*$E257*(1-$F257))</f>
        <v>0</v>
      </c>
      <c r="Q257" s="212">
        <f ca="1">(Q$137*INDEX('Term Pricing'!$W$1268:$W$1447,MATCH('Project 3'!Q$8,'Term Pricing'!$C$1268:$C$1447,0))*$E257*$F257)+(Q$137*INDEX('Term Pricing'!$X$1268:$X$1447,MATCH('Project 3'!Q$8,'Term Pricing'!$C$1268:$C$1447,0))*$E257*(1-$F257))</f>
        <v>0</v>
      </c>
      <c r="R257" s="212">
        <f ca="1">(R$137*INDEX('Term Pricing'!$W$1268:$W$1447,MATCH('Project 3'!R$8,'Term Pricing'!$C$1268:$C$1447,0))*$E257*$F257)+(R$137*INDEX('Term Pricing'!$X$1268:$X$1447,MATCH('Project 3'!R$8,'Term Pricing'!$C$1268:$C$1447,0))*$E257*(1-$F257))</f>
        <v>0</v>
      </c>
      <c r="S257" s="212">
        <f ca="1">(S$137*INDEX('Term Pricing'!$W$1268:$W$1447,MATCH('Project 3'!S$8,'Term Pricing'!$C$1268:$C$1447,0))*$E257*$F257)+(S$137*INDEX('Term Pricing'!$X$1268:$X$1447,MATCH('Project 3'!S$8,'Term Pricing'!$C$1268:$C$1447,0))*$E257*(1-$F257))</f>
        <v>0</v>
      </c>
      <c r="T257" s="212">
        <f ca="1">(T$137*INDEX('Term Pricing'!$W$1268:$W$1447,MATCH('Project 3'!T$8,'Term Pricing'!$C$1268:$C$1447,0))*$E257*$F257)+(T$137*INDEX('Term Pricing'!$X$1268:$X$1447,MATCH('Project 3'!T$8,'Term Pricing'!$C$1268:$C$1447,0))*$E257*(1-$F257))</f>
        <v>0</v>
      </c>
      <c r="U257" s="212">
        <f ca="1">(U$137*INDEX('Term Pricing'!$W$1268:$W$1447,MATCH('Project 3'!U$8,'Term Pricing'!$C$1268:$C$1447,0))*$E257*$F257)+(U$137*INDEX('Term Pricing'!$X$1268:$X$1447,MATCH('Project 3'!U$8,'Term Pricing'!$C$1268:$C$1447,0))*$E257*(1-$F257))</f>
        <v>0</v>
      </c>
      <c r="V257" s="212">
        <f ca="1">(V$137*INDEX('Term Pricing'!$W$1268:$W$1447,MATCH('Project 3'!V$8,'Term Pricing'!$C$1268:$C$1447,0))*$E257*$F257)+(V$137*INDEX('Term Pricing'!$X$1268:$X$1447,MATCH('Project 3'!V$8,'Term Pricing'!$C$1268:$C$1447,0))*$E257*(1-$F257))</f>
        <v>0</v>
      </c>
      <c r="W257" s="212">
        <f ca="1">(W$137*INDEX('Term Pricing'!$W$1268:$W$1447,MATCH('Project 3'!W$8,'Term Pricing'!$C$1268:$C$1447,0))*$E257*$F257)+(W$137*INDEX('Term Pricing'!$X$1268:$X$1447,MATCH('Project 3'!W$8,'Term Pricing'!$C$1268:$C$1447,0))*$E257*(1-$F257))</f>
        <v>0</v>
      </c>
      <c r="X257" s="212">
        <f ca="1">(X$137*INDEX('Term Pricing'!$W$1268:$W$1447,MATCH('Project 3'!X$8,'Term Pricing'!$C$1268:$C$1447,0))*$E257*$F257)+(X$137*INDEX('Term Pricing'!$X$1268:$X$1447,MATCH('Project 3'!X$8,'Term Pricing'!$C$1268:$C$1447,0))*$E257*(1-$F257))</f>
        <v>0</v>
      </c>
      <c r="Y257" s="212">
        <f ca="1">(Y$137*INDEX('Term Pricing'!$W$1268:$W$1447,MATCH('Project 3'!Y$8,'Term Pricing'!$C$1268:$C$1447,0))*$E257*$F257)+(Y$137*INDEX('Term Pricing'!$X$1268:$X$1447,MATCH('Project 3'!Y$8,'Term Pricing'!$C$1268:$C$1447,0))*$E257*(1-$F257))</f>
        <v>0</v>
      </c>
      <c r="Z257" s="212">
        <f ca="1">(Z$137*INDEX('Term Pricing'!$W$1268:$W$1447,MATCH('Project 3'!Z$8,'Term Pricing'!$C$1268:$C$1447,0))*$E257*$F257)+(Z$137*INDEX('Term Pricing'!$X$1268:$X$1447,MATCH('Project 3'!Z$8,'Term Pricing'!$C$1268:$C$1447,0))*$E257*(1-$F257))</f>
        <v>0</v>
      </c>
      <c r="AA257" s="212">
        <f ca="1">(AA$137*INDEX('Term Pricing'!$W$1268:$W$1447,MATCH('Project 3'!AA$8,'Term Pricing'!$C$1268:$C$1447,0))*$E257*$F257)+(AA$137*INDEX('Term Pricing'!$X$1268:$X$1447,MATCH('Project 3'!AA$8,'Term Pricing'!$C$1268:$C$1447,0))*$E257*(1-$F257))</f>
        <v>0</v>
      </c>
      <c r="AB257" s="212">
        <f ca="1">(AB$137*INDEX('Term Pricing'!$W$1268:$W$1447,MATCH('Project 3'!AB$8,'Term Pricing'!$C$1268:$C$1447,0))*$E257*$F257)+(AB$137*INDEX('Term Pricing'!$X$1268:$X$1447,MATCH('Project 3'!AB$8,'Term Pricing'!$C$1268:$C$1447,0))*$E257*(1-$F257))</f>
        <v>0</v>
      </c>
      <c r="AC257" s="212">
        <f ca="1">(AC$137*INDEX('Term Pricing'!$W$1268:$W$1447,MATCH('Project 3'!AC$8,'Term Pricing'!$C$1268:$C$1447,0))*$E257*$F257)+(AC$137*INDEX('Term Pricing'!$X$1268:$X$1447,MATCH('Project 3'!AC$8,'Term Pricing'!$C$1268:$C$1447,0))*$E257*(1-$F257))</f>
        <v>0</v>
      </c>
      <c r="AD257" s="212">
        <f ca="1">(AD$137*INDEX('Term Pricing'!$W$1268:$W$1447,MATCH('Project 3'!AD$8,'Term Pricing'!$C$1268:$C$1447,0))*$E257*$F257)+(AD$137*INDEX('Term Pricing'!$X$1268:$X$1447,MATCH('Project 3'!AD$8,'Term Pricing'!$C$1268:$C$1447,0))*$E257*(1-$F257))</f>
        <v>0</v>
      </c>
      <c r="AE257" s="212">
        <f ca="1">(AE$137*INDEX('Term Pricing'!$W$1268:$W$1447,MATCH('Project 3'!AE$8,'Term Pricing'!$C$1268:$C$1447,0))*$E257*$F257)+(AE$137*INDEX('Term Pricing'!$X$1268:$X$1447,MATCH('Project 3'!AE$8,'Term Pricing'!$C$1268:$C$1447,0))*$E257*(1-$F257))</f>
        <v>0</v>
      </c>
      <c r="AF257" s="212">
        <f ca="1">(AF$137*INDEX('Term Pricing'!$W$1268:$W$1447,MATCH('Project 3'!AF$8,'Term Pricing'!$C$1268:$C$1447,0))*$E257*$F257)+(AF$137*INDEX('Term Pricing'!$X$1268:$X$1447,MATCH('Project 3'!AF$8,'Term Pricing'!$C$1268:$C$1447,0))*$E257*(1-$F257))</f>
        <v>0</v>
      </c>
      <c r="AG257" s="212">
        <f ca="1">(AG$137*INDEX('Term Pricing'!$W$1268:$W$1447,MATCH('Project 3'!AG$8,'Term Pricing'!$C$1268:$C$1447,0))*$E257*$F257)+(AG$137*INDEX('Term Pricing'!$X$1268:$X$1447,MATCH('Project 3'!AG$8,'Term Pricing'!$C$1268:$C$1447,0))*$E257*(1-$F257))</f>
        <v>0</v>
      </c>
      <c r="AH257" s="212">
        <f ca="1">(AH$137*INDEX('Term Pricing'!$W$1268:$W$1447,MATCH('Project 3'!AH$8,'Term Pricing'!$C$1268:$C$1447,0))*$E257*$F257)+(AH$137*INDEX('Term Pricing'!$X$1268:$X$1447,MATCH('Project 3'!AH$8,'Term Pricing'!$C$1268:$C$1447,0))*$E257*(1-$F257))</f>
        <v>0</v>
      </c>
      <c r="AI257" s="212">
        <f ca="1">(AI$137*INDEX('Term Pricing'!$W$1268:$W$1447,MATCH('Project 3'!AI$8,'Term Pricing'!$C$1268:$C$1447,0))*$E257*$F257)+(AI$137*INDEX('Term Pricing'!$X$1268:$X$1447,MATCH('Project 3'!AI$8,'Term Pricing'!$C$1268:$C$1447,0))*$E257*(1-$F257))</f>
        <v>0</v>
      </c>
      <c r="AJ257" s="212">
        <f ca="1">(AJ$137*INDEX('Term Pricing'!$W$1268:$W$1447,MATCH('Project 3'!AJ$8,'Term Pricing'!$C$1268:$C$1447,0))*$E257*$F257)+(AJ$137*INDEX('Term Pricing'!$X$1268:$X$1447,MATCH('Project 3'!AJ$8,'Term Pricing'!$C$1268:$C$1447,0))*$E257*(1-$F257))</f>
        <v>0</v>
      </c>
      <c r="AK257" s="212">
        <f ca="1">(AK$137*INDEX('Term Pricing'!$W$1268:$W$1447,MATCH('Project 3'!AK$8,'Term Pricing'!$C$1268:$C$1447,0))*$E257*$F257)+(AK$137*INDEX('Term Pricing'!$X$1268:$X$1447,MATCH('Project 3'!AK$8,'Term Pricing'!$C$1268:$C$1447,0))*$E257*(1-$F257))</f>
        <v>0</v>
      </c>
      <c r="AL257" s="212">
        <f ca="1">(AL$137*INDEX('Term Pricing'!$W$1268:$W$1447,MATCH('Project 3'!AL$8,'Term Pricing'!$C$1268:$C$1447,0))*$E257*$F257)+(AL$137*INDEX('Term Pricing'!$X$1268:$X$1447,MATCH('Project 3'!AL$8,'Term Pricing'!$C$1268:$C$1447,0))*$E257*(1-$F257))</f>
        <v>0</v>
      </c>
      <c r="AM257" s="212">
        <f ca="1">(AM$137*INDEX('Term Pricing'!$W$1268:$W$1447,MATCH('Project 3'!AM$8,'Term Pricing'!$C$1268:$C$1447,0))*$E257*$F257)+(AM$137*INDEX('Term Pricing'!$X$1268:$X$1447,MATCH('Project 3'!AM$8,'Term Pricing'!$C$1268:$C$1447,0))*$E257*(1-$F257))</f>
        <v>0</v>
      </c>
      <c r="AN257" s="212">
        <f ca="1">(AN$137*INDEX('Term Pricing'!$W$1268:$W$1447,MATCH('Project 3'!AN$8,'Term Pricing'!$C$1268:$C$1447,0))*$E257*$F257)+(AN$137*INDEX('Term Pricing'!$X$1268:$X$1447,MATCH('Project 3'!AN$8,'Term Pricing'!$C$1268:$C$1447,0))*$E257*(1-$F257))</f>
        <v>0</v>
      </c>
      <c r="AO257" s="212">
        <f ca="1">(AO$137*INDEX('Term Pricing'!$W$1268:$W$1447,MATCH('Project 3'!AO$8,'Term Pricing'!$C$1268:$C$1447,0))*$E257*$F257)+(AO$137*INDEX('Term Pricing'!$X$1268:$X$1447,MATCH('Project 3'!AO$8,'Term Pricing'!$C$1268:$C$1447,0))*$E257*(1-$F257))</f>
        <v>0</v>
      </c>
      <c r="AP257" s="212">
        <f ca="1">(AP$137*INDEX('Term Pricing'!$W$1268:$W$1447,MATCH('Project 3'!AP$8,'Term Pricing'!$C$1268:$C$1447,0))*$E257*$F257)+(AP$137*INDEX('Term Pricing'!$X$1268:$X$1447,MATCH('Project 3'!AP$8,'Term Pricing'!$C$1268:$C$1447,0))*$E257*(1-$F257))</f>
        <v>0</v>
      </c>
      <c r="AQ257" s="212">
        <f ca="1">(AQ$137*INDEX('Term Pricing'!$W$1268:$W$1447,MATCH('Project 3'!AQ$8,'Term Pricing'!$C$1268:$C$1447,0))*$E257*$F257)+(AQ$137*INDEX('Term Pricing'!$X$1268:$X$1447,MATCH('Project 3'!AQ$8,'Term Pricing'!$C$1268:$C$1447,0))*$E257*(1-$F257))</f>
        <v>0</v>
      </c>
      <c r="AR257" s="212">
        <f ca="1">(AR$137*INDEX('Term Pricing'!$W$1268:$W$1447,MATCH('Project 3'!AR$8,'Term Pricing'!$C$1268:$C$1447,0))*$E257*$F257)+(AR$137*INDEX('Term Pricing'!$X$1268:$X$1447,MATCH('Project 3'!AR$8,'Term Pricing'!$C$1268:$C$1447,0))*$E257*(1-$F257))</f>
        <v>0</v>
      </c>
      <c r="AS257" s="212">
        <f ca="1">(AS$137*INDEX('Term Pricing'!$W$1268:$W$1447,MATCH('Project 3'!AS$8,'Term Pricing'!$C$1268:$C$1447,0))*$E257*$F257)+(AS$137*INDEX('Term Pricing'!$X$1268:$X$1447,MATCH('Project 3'!AS$8,'Term Pricing'!$C$1268:$C$1447,0))*$E257*(1-$F257))</f>
        <v>0</v>
      </c>
      <c r="AT257" s="212">
        <f ca="1">(AT$137*INDEX('Term Pricing'!$W$1268:$W$1447,MATCH('Project 3'!AT$8,'Term Pricing'!$C$1268:$C$1447,0))*$E257*$F257)+(AT$137*INDEX('Term Pricing'!$X$1268:$X$1447,MATCH('Project 3'!AT$8,'Term Pricing'!$C$1268:$C$1447,0))*$E257*(1-$F257))</f>
        <v>0</v>
      </c>
      <c r="AU257" s="212">
        <f ca="1">(AU$137*INDEX('Term Pricing'!$W$1268:$W$1447,MATCH('Project 3'!AU$8,'Term Pricing'!$C$1268:$C$1447,0))*$E257*$F257)+(AU$137*INDEX('Term Pricing'!$X$1268:$X$1447,MATCH('Project 3'!AU$8,'Term Pricing'!$C$1268:$C$1447,0))*$E257*(1-$F257))</f>
        <v>0</v>
      </c>
      <c r="AV257" s="212">
        <f ca="1">(AV$137*INDEX('Term Pricing'!$W$1268:$W$1447,MATCH('Project 3'!AV$8,'Term Pricing'!$C$1268:$C$1447,0))*$E257*$F257)+(AV$137*INDEX('Term Pricing'!$X$1268:$X$1447,MATCH('Project 3'!AV$8,'Term Pricing'!$C$1268:$C$1447,0))*$E257*(1-$F257))</f>
        <v>0</v>
      </c>
      <c r="AW257" s="212">
        <f ca="1">(AW$137*INDEX('Term Pricing'!$W$1268:$W$1447,MATCH('Project 3'!AW$8,'Term Pricing'!$C$1268:$C$1447,0))*$E257*$F257)+(AW$137*INDEX('Term Pricing'!$X$1268:$X$1447,MATCH('Project 3'!AW$8,'Term Pricing'!$C$1268:$C$1447,0))*$E257*(1-$F257))</f>
        <v>0</v>
      </c>
      <c r="AX257" s="212">
        <f ca="1">(AX$137*INDEX('Term Pricing'!$W$1268:$W$1447,MATCH('Project 3'!AX$8,'Term Pricing'!$C$1268:$C$1447,0))*$E257*$F257)+(AX$137*INDEX('Term Pricing'!$X$1268:$X$1447,MATCH('Project 3'!AX$8,'Term Pricing'!$C$1268:$C$1447,0))*$E257*(1-$F257))</f>
        <v>0</v>
      </c>
      <c r="AY257" s="212">
        <f ca="1">(AY$137*INDEX('Term Pricing'!$W$1268:$W$1447,MATCH('Project 3'!AY$8,'Term Pricing'!$C$1268:$C$1447,0))*$E257*$F257)+(AY$137*INDEX('Term Pricing'!$X$1268:$X$1447,MATCH('Project 3'!AY$8,'Term Pricing'!$C$1268:$C$1447,0))*$E257*(1-$F257))</f>
        <v>0</v>
      </c>
      <c r="AZ257" s="212">
        <f ca="1">(AZ$137*INDEX('Term Pricing'!$W$1268:$W$1447,MATCH('Project 3'!AZ$8,'Term Pricing'!$C$1268:$C$1447,0))*$E257*$F257)+(AZ$137*INDEX('Term Pricing'!$X$1268:$X$1447,MATCH('Project 3'!AZ$8,'Term Pricing'!$C$1268:$C$1447,0))*$E257*(1-$F257))</f>
        <v>0</v>
      </c>
      <c r="BA257" s="212">
        <f ca="1">(BA$137*INDEX('Term Pricing'!$W$1268:$W$1447,MATCH('Project 3'!BA$8,'Term Pricing'!$C$1268:$C$1447,0))*$E257*$F257)+(BA$137*INDEX('Term Pricing'!$X$1268:$X$1447,MATCH('Project 3'!BA$8,'Term Pricing'!$C$1268:$C$1447,0))*$E257*(1-$F257))</f>
        <v>0</v>
      </c>
      <c r="BB257" s="212">
        <f ca="1">(BB$137*INDEX('Term Pricing'!$W$1268:$W$1447,MATCH('Project 3'!BB$8,'Term Pricing'!$C$1268:$C$1447,0))*$E257*$F257)+(BB$137*INDEX('Term Pricing'!$X$1268:$X$1447,MATCH('Project 3'!BB$8,'Term Pricing'!$C$1268:$C$1447,0))*$E257*(1-$F257))</f>
        <v>0</v>
      </c>
      <c r="BC257" s="212">
        <f ca="1">(BC$137*INDEX('Term Pricing'!$W$1268:$W$1447,MATCH('Project 3'!BC$8,'Term Pricing'!$C$1268:$C$1447,0))*$E257*$F257)+(BC$137*INDEX('Term Pricing'!$X$1268:$X$1447,MATCH('Project 3'!BC$8,'Term Pricing'!$C$1268:$C$1447,0))*$E257*(1-$F257))</f>
        <v>0</v>
      </c>
      <c r="BD257" s="212">
        <f ca="1">(BD$137*INDEX('Term Pricing'!$W$1268:$W$1447,MATCH('Project 3'!BD$8,'Term Pricing'!$C$1268:$C$1447,0))*$E257*$F257)+(BD$137*INDEX('Term Pricing'!$X$1268:$X$1447,MATCH('Project 3'!BD$8,'Term Pricing'!$C$1268:$C$1447,0))*$E257*(1-$F257))</f>
        <v>0</v>
      </c>
      <c r="BE257" s="212">
        <f ca="1">(BE$137*INDEX('Term Pricing'!$W$1268:$W$1447,MATCH('Project 3'!BE$8,'Term Pricing'!$C$1268:$C$1447,0))*$E257*$F257)+(BE$137*INDEX('Term Pricing'!$X$1268:$X$1447,MATCH('Project 3'!BE$8,'Term Pricing'!$C$1268:$C$1447,0))*$E257*(1-$F257))</f>
        <v>0</v>
      </c>
      <c r="BF257" s="212">
        <f ca="1">(BF$137*INDEX('Term Pricing'!$W$1268:$W$1447,MATCH('Project 3'!BF$8,'Term Pricing'!$C$1268:$C$1447,0))*$E257*$F257)+(BF$137*INDEX('Term Pricing'!$X$1268:$X$1447,MATCH('Project 3'!BF$8,'Term Pricing'!$C$1268:$C$1447,0))*$E257*(1-$F257))</f>
        <v>0</v>
      </c>
      <c r="BG257" s="212">
        <f ca="1">(BG$137*INDEX('Term Pricing'!$W$1268:$W$1447,MATCH('Project 3'!BG$8,'Term Pricing'!$C$1268:$C$1447,0))*$E257*$F257)+(BG$137*INDEX('Term Pricing'!$X$1268:$X$1447,MATCH('Project 3'!BG$8,'Term Pricing'!$C$1268:$C$1447,0))*$E257*(1-$F257))</f>
        <v>0</v>
      </c>
      <c r="BH257" s="212">
        <f ca="1">(BH$137*INDEX('Term Pricing'!$W$1268:$W$1447,MATCH('Project 3'!BH$8,'Term Pricing'!$C$1268:$C$1447,0))*$E257*$F257)+(BH$137*INDEX('Term Pricing'!$X$1268:$X$1447,MATCH('Project 3'!BH$8,'Term Pricing'!$C$1268:$C$1447,0))*$E257*(1-$F257))</f>
        <v>0</v>
      </c>
      <c r="BI257" s="212">
        <f ca="1">(BI$137*INDEX('Term Pricing'!$W$1268:$W$1447,MATCH('Project 3'!BI$8,'Term Pricing'!$C$1268:$C$1447,0))*$E257*$F257)+(BI$137*INDEX('Term Pricing'!$X$1268:$X$1447,MATCH('Project 3'!BI$8,'Term Pricing'!$C$1268:$C$1447,0))*$E257*(1-$F257))</f>
        <v>0</v>
      </c>
      <c r="BJ257" s="212">
        <f ca="1">(BJ$137*INDEX('Term Pricing'!$W$1268:$W$1447,MATCH('Project 3'!BJ$8,'Term Pricing'!$C$1268:$C$1447,0))*$E257*$F257)+(BJ$137*INDEX('Term Pricing'!$X$1268:$X$1447,MATCH('Project 3'!BJ$8,'Term Pricing'!$C$1268:$C$1447,0))*$E257*(1-$F257))</f>
        <v>0</v>
      </c>
      <c r="BK257" s="212">
        <f ca="1">(BK$137*INDEX('Term Pricing'!$W$1268:$W$1447,MATCH('Project 3'!BK$8,'Term Pricing'!$C$1268:$C$1447,0))*$E257*$F257)+(BK$137*INDEX('Term Pricing'!$X$1268:$X$1447,MATCH('Project 3'!BK$8,'Term Pricing'!$C$1268:$C$1447,0))*$E257*(1-$F257))</f>
        <v>0</v>
      </c>
      <c r="BL257" s="212">
        <f ca="1">(BL$137*INDEX('Term Pricing'!$W$1268:$W$1447,MATCH('Project 3'!BL$8,'Term Pricing'!$C$1268:$C$1447,0))*$E257*$F257)+(BL$137*INDEX('Term Pricing'!$X$1268:$X$1447,MATCH('Project 3'!BL$8,'Term Pricing'!$C$1268:$C$1447,0))*$E257*(1-$F257))</f>
        <v>0</v>
      </c>
      <c r="BM257" s="212">
        <f ca="1">(BM$137*INDEX('Term Pricing'!$W$1268:$W$1447,MATCH('Project 3'!BM$8,'Term Pricing'!$C$1268:$C$1447,0))*$E257*$F257)+(BM$137*INDEX('Term Pricing'!$X$1268:$X$1447,MATCH('Project 3'!BM$8,'Term Pricing'!$C$1268:$C$1447,0))*$E257*(1-$F257))</f>
        <v>0</v>
      </c>
      <c r="BN257" s="212">
        <f ca="1">(BN$137*INDEX('Term Pricing'!$W$1268:$W$1447,MATCH('Project 3'!BN$8,'Term Pricing'!$C$1268:$C$1447,0))*$E257*$F257)+(BN$137*INDEX('Term Pricing'!$X$1268:$X$1447,MATCH('Project 3'!BN$8,'Term Pricing'!$C$1268:$C$1447,0))*$E257*(1-$F257))</f>
        <v>0</v>
      </c>
      <c r="BO257" s="212">
        <f ca="1">(BO$137*INDEX('Term Pricing'!$W$1268:$W$1447,MATCH('Project 3'!BO$8,'Term Pricing'!$C$1268:$C$1447,0))*$E257*$F257)+(BO$137*INDEX('Term Pricing'!$X$1268:$X$1447,MATCH('Project 3'!BO$8,'Term Pricing'!$C$1268:$C$1447,0))*$E257*(1-$F257))</f>
        <v>0</v>
      </c>
      <c r="BP257" s="212">
        <f ca="1">(BP$137*INDEX('Term Pricing'!$W$1268:$W$1447,MATCH('Project 3'!BP$8,'Term Pricing'!$C$1268:$C$1447,0))*$E257*$F257)+(BP$137*INDEX('Term Pricing'!$X$1268:$X$1447,MATCH('Project 3'!BP$8,'Term Pricing'!$C$1268:$C$1447,0))*$E257*(1-$F257))</f>
        <v>0</v>
      </c>
      <c r="BQ257" s="212">
        <f ca="1">(BQ$137*INDEX('Term Pricing'!$W$1268:$W$1447,MATCH('Project 3'!BQ$8,'Term Pricing'!$C$1268:$C$1447,0))*$E257*$F257)+(BQ$137*INDEX('Term Pricing'!$X$1268:$X$1447,MATCH('Project 3'!BQ$8,'Term Pricing'!$C$1268:$C$1447,0))*$E257*(1-$F257))</f>
        <v>0</v>
      </c>
      <c r="BR257" s="212">
        <f ca="1">(BR$137*INDEX('Term Pricing'!$W$1268:$W$1447,MATCH('Project 3'!BR$8,'Term Pricing'!$C$1268:$C$1447,0))*$E257*$F257)+(BR$137*INDEX('Term Pricing'!$X$1268:$X$1447,MATCH('Project 3'!BR$8,'Term Pricing'!$C$1268:$C$1447,0))*$E257*(1-$F257))</f>
        <v>0</v>
      </c>
      <c r="BS257" s="212">
        <f ca="1">(BS$137*INDEX('Term Pricing'!$W$1268:$W$1447,MATCH('Project 3'!BS$8,'Term Pricing'!$C$1268:$C$1447,0))*$E257*$F257)+(BS$137*INDEX('Term Pricing'!$X$1268:$X$1447,MATCH('Project 3'!BS$8,'Term Pricing'!$C$1268:$C$1447,0))*$E257*(1-$F257))</f>
        <v>0</v>
      </c>
      <c r="BT257" s="212">
        <f ca="1">(BT$137*INDEX('Term Pricing'!$W$1268:$W$1447,MATCH('Project 3'!BT$8,'Term Pricing'!$C$1268:$C$1447,0))*$E257*$F257)+(BT$137*INDEX('Term Pricing'!$X$1268:$X$1447,MATCH('Project 3'!BT$8,'Term Pricing'!$C$1268:$C$1447,0))*$E257*(1-$F257))</f>
        <v>0</v>
      </c>
      <c r="BU257" s="212">
        <f ca="1">(BU$137*INDEX('Term Pricing'!$W$1268:$W$1447,MATCH('Project 3'!BU$8,'Term Pricing'!$C$1268:$C$1447,0))*$E257*$F257)+(BU$137*INDEX('Term Pricing'!$X$1268:$X$1447,MATCH('Project 3'!BU$8,'Term Pricing'!$C$1268:$C$1447,0))*$E257*(1-$F257))</f>
        <v>0</v>
      </c>
      <c r="BV257" s="212">
        <f ca="1">(BV$137*INDEX('Term Pricing'!$W$1268:$W$1447,MATCH('Project 3'!BV$8,'Term Pricing'!$C$1268:$C$1447,0))*$E257*$F257)+(BV$137*INDEX('Term Pricing'!$X$1268:$X$1447,MATCH('Project 3'!BV$8,'Term Pricing'!$C$1268:$C$1447,0))*$E257*(1-$F257))</f>
        <v>0</v>
      </c>
      <c r="BW257" s="212">
        <f ca="1">(BW$137*INDEX('Term Pricing'!$W$1268:$W$1447,MATCH('Project 3'!BW$8,'Term Pricing'!$C$1268:$C$1447,0))*$E257*$F257)+(BW$137*INDEX('Term Pricing'!$X$1268:$X$1447,MATCH('Project 3'!BW$8,'Term Pricing'!$C$1268:$C$1447,0))*$E257*(1-$F257))</f>
        <v>0</v>
      </c>
      <c r="BX257" s="212">
        <f ca="1">(BX$137*INDEX('Term Pricing'!$W$1268:$W$1447,MATCH('Project 3'!BX$8,'Term Pricing'!$C$1268:$C$1447,0))*$E257*$F257)+(BX$137*INDEX('Term Pricing'!$X$1268:$X$1447,MATCH('Project 3'!BX$8,'Term Pricing'!$C$1268:$C$1447,0))*$E257*(1-$F257))</f>
        <v>0</v>
      </c>
      <c r="BY257" s="212">
        <f ca="1">(BY$137*INDEX('Term Pricing'!$W$1268:$W$1447,MATCH('Project 3'!BY$8,'Term Pricing'!$C$1268:$C$1447,0))*$E257*$F257)+(BY$137*INDEX('Term Pricing'!$X$1268:$X$1447,MATCH('Project 3'!BY$8,'Term Pricing'!$C$1268:$C$1447,0))*$E257*(1-$F257))</f>
        <v>0</v>
      </c>
      <c r="BZ257" s="212">
        <f ca="1">(BZ$137*INDEX('Term Pricing'!$W$1268:$W$1447,MATCH('Project 3'!BZ$8,'Term Pricing'!$C$1268:$C$1447,0))*$E257*$F257)+(BZ$137*INDEX('Term Pricing'!$X$1268:$X$1447,MATCH('Project 3'!BZ$8,'Term Pricing'!$C$1268:$C$1447,0))*$E257*(1-$F257))</f>
        <v>0</v>
      </c>
      <c r="CA257" s="212">
        <f ca="1">(CA$137*INDEX('Term Pricing'!$W$1268:$W$1447,MATCH('Project 3'!CA$8,'Term Pricing'!$C$1268:$C$1447,0))*$E257*$F257)+(CA$137*INDEX('Term Pricing'!$X$1268:$X$1447,MATCH('Project 3'!CA$8,'Term Pricing'!$C$1268:$C$1447,0))*$E257*(1-$F257))</f>
        <v>0</v>
      </c>
      <c r="CB257" s="212">
        <f ca="1">(CB$137*INDEX('Term Pricing'!$W$1268:$W$1447,MATCH('Project 3'!CB$8,'Term Pricing'!$C$1268:$C$1447,0))*$E257*$F257)+(CB$137*INDEX('Term Pricing'!$X$1268:$X$1447,MATCH('Project 3'!CB$8,'Term Pricing'!$C$1268:$C$1447,0))*$E257*(1-$F257))</f>
        <v>0</v>
      </c>
      <c r="CC257" s="212">
        <f ca="1">(CC$137*INDEX('Term Pricing'!$W$1268:$W$1447,MATCH('Project 3'!CC$8,'Term Pricing'!$C$1268:$C$1447,0))*$E257*$F257)+(CC$137*INDEX('Term Pricing'!$X$1268:$X$1447,MATCH('Project 3'!CC$8,'Term Pricing'!$C$1268:$C$1447,0))*$E257*(1-$F257))</f>
        <v>0</v>
      </c>
      <c r="CD257" s="212">
        <f ca="1">(CD$137*INDEX('Term Pricing'!$W$1268:$W$1447,MATCH('Project 3'!CD$8,'Term Pricing'!$C$1268:$C$1447,0))*$E257*$F257)+(CD$137*INDEX('Term Pricing'!$X$1268:$X$1447,MATCH('Project 3'!CD$8,'Term Pricing'!$C$1268:$C$1447,0))*$E257*(1-$F257))</f>
        <v>0</v>
      </c>
      <c r="CE257" s="212">
        <f ca="1">(CE$137*INDEX('Term Pricing'!$W$1268:$W$1447,MATCH('Project 3'!CE$8,'Term Pricing'!$C$1268:$C$1447,0))*$E257*$F257)+(CE$137*INDEX('Term Pricing'!$X$1268:$X$1447,MATCH('Project 3'!CE$8,'Term Pricing'!$C$1268:$C$1447,0))*$E257*(1-$F257))</f>
        <v>0</v>
      </c>
      <c r="CF257" s="212">
        <f ca="1">(CF$137*INDEX('Term Pricing'!$W$1268:$W$1447,MATCH('Project 3'!CF$8,'Term Pricing'!$C$1268:$C$1447,0))*$E257*$F257)+(CF$137*INDEX('Term Pricing'!$X$1268:$X$1447,MATCH('Project 3'!CF$8,'Term Pricing'!$C$1268:$C$1447,0))*$E257*(1-$F257))</f>
        <v>0</v>
      </c>
      <c r="CG257" s="212">
        <f ca="1">(CG$137*INDEX('Term Pricing'!$W$1268:$W$1447,MATCH('Project 3'!CG$8,'Term Pricing'!$C$1268:$C$1447,0))*$E257*$F257)+(CG$137*INDEX('Term Pricing'!$X$1268:$X$1447,MATCH('Project 3'!CG$8,'Term Pricing'!$C$1268:$C$1447,0))*$E257*(1-$F257))</f>
        <v>0</v>
      </c>
      <c r="CH257" s="212">
        <f ca="1">(CH$137*INDEX('Term Pricing'!$W$1268:$W$1447,MATCH('Project 3'!CH$8,'Term Pricing'!$C$1268:$C$1447,0))*$E257*$F257)+(CH$137*INDEX('Term Pricing'!$X$1268:$X$1447,MATCH('Project 3'!CH$8,'Term Pricing'!$C$1268:$C$1447,0))*$E257*(1-$F257))</f>
        <v>0</v>
      </c>
      <c r="CI257" s="212">
        <f ca="1">(CI$137*INDEX('Term Pricing'!$W$1268:$W$1447,MATCH('Project 3'!CI$8,'Term Pricing'!$C$1268:$C$1447,0))*$E257*$F257)+(CI$137*INDEX('Term Pricing'!$X$1268:$X$1447,MATCH('Project 3'!CI$8,'Term Pricing'!$C$1268:$C$1447,0))*$E257*(1-$F257))</f>
        <v>0</v>
      </c>
      <c r="CJ257" s="212">
        <f ca="1">(CJ$137*INDEX('Term Pricing'!$W$1268:$W$1447,MATCH('Project 3'!CJ$8,'Term Pricing'!$C$1268:$C$1447,0))*$E257*$F257)+(CJ$137*INDEX('Term Pricing'!$X$1268:$X$1447,MATCH('Project 3'!CJ$8,'Term Pricing'!$C$1268:$C$1447,0))*$E257*(1-$F257))</f>
        <v>0</v>
      </c>
      <c r="CK257" s="212">
        <f ca="1">(CK$137*INDEX('Term Pricing'!$W$1268:$W$1447,MATCH('Project 3'!CK$8,'Term Pricing'!$C$1268:$C$1447,0))*$E257*$F257)+(CK$137*INDEX('Term Pricing'!$X$1268:$X$1447,MATCH('Project 3'!CK$8,'Term Pricing'!$C$1268:$C$1447,0))*$E257*(1-$F257))</f>
        <v>0</v>
      </c>
      <c r="CL257" s="212">
        <f ca="1">(CL$137*INDEX('Term Pricing'!$W$1268:$W$1447,MATCH('Project 3'!CL$8,'Term Pricing'!$C$1268:$C$1447,0))*$E257*$F257)+(CL$137*INDEX('Term Pricing'!$X$1268:$X$1447,MATCH('Project 3'!CL$8,'Term Pricing'!$C$1268:$C$1447,0))*$E257*(1-$F257))</f>
        <v>0</v>
      </c>
      <c r="CM257" s="212">
        <f ca="1">(CM$137*INDEX('Term Pricing'!$W$1268:$W$1447,MATCH('Project 3'!CM$8,'Term Pricing'!$C$1268:$C$1447,0))*$E257*$F257)+(CM$137*INDEX('Term Pricing'!$X$1268:$X$1447,MATCH('Project 3'!CM$8,'Term Pricing'!$C$1268:$C$1447,0))*$E257*(1-$F257))</f>
        <v>0</v>
      </c>
      <c r="CN257" s="212">
        <f ca="1">(CN$137*INDEX('Term Pricing'!$W$1268:$W$1447,MATCH('Project 3'!CN$8,'Term Pricing'!$C$1268:$C$1447,0))*$E257*$F257)+(CN$137*INDEX('Term Pricing'!$X$1268:$X$1447,MATCH('Project 3'!CN$8,'Term Pricing'!$C$1268:$C$1447,0))*$E257*(1-$F257))</f>
        <v>0</v>
      </c>
      <c r="CO257" s="212">
        <f ca="1">(CO$137*INDEX('Term Pricing'!$W$1268:$W$1447,MATCH('Project 3'!CO$8,'Term Pricing'!$C$1268:$C$1447,0))*$E257*$F257)+(CO$137*INDEX('Term Pricing'!$X$1268:$X$1447,MATCH('Project 3'!CO$8,'Term Pricing'!$C$1268:$C$1447,0))*$E257*(1-$F257))</f>
        <v>0</v>
      </c>
      <c r="CP257" s="212">
        <f ca="1">(CP$137*INDEX('Term Pricing'!$W$1268:$W$1447,MATCH('Project 3'!CP$8,'Term Pricing'!$C$1268:$C$1447,0))*$E257*$F257)+(CP$137*INDEX('Term Pricing'!$X$1268:$X$1447,MATCH('Project 3'!CP$8,'Term Pricing'!$C$1268:$C$1447,0))*$E257*(1-$F257))</f>
        <v>0</v>
      </c>
      <c r="CQ257" s="212">
        <f ca="1">(CQ$137*INDEX('Term Pricing'!$W$1268:$W$1447,MATCH('Project 3'!CQ$8,'Term Pricing'!$C$1268:$C$1447,0))*$E257*$F257)+(CQ$137*INDEX('Term Pricing'!$X$1268:$X$1447,MATCH('Project 3'!CQ$8,'Term Pricing'!$C$1268:$C$1447,0))*$E257*(1-$F257))</f>
        <v>0</v>
      </c>
      <c r="CR257" s="212">
        <f ca="1">(CR$137*INDEX('Term Pricing'!$W$1268:$W$1447,MATCH('Project 3'!CR$8,'Term Pricing'!$C$1268:$C$1447,0))*$E257*$F257)+(CR$137*INDEX('Term Pricing'!$X$1268:$X$1447,MATCH('Project 3'!CR$8,'Term Pricing'!$C$1268:$C$1447,0))*$E257*(1-$F257))</f>
        <v>0</v>
      </c>
      <c r="CS257" s="212">
        <f ca="1">(CS$137*INDEX('Term Pricing'!$W$1268:$W$1447,MATCH('Project 3'!CS$8,'Term Pricing'!$C$1268:$C$1447,0))*$E257*$F257)+(CS$137*INDEX('Term Pricing'!$X$1268:$X$1447,MATCH('Project 3'!CS$8,'Term Pricing'!$C$1268:$C$1447,0))*$E257*(1-$F257))</f>
        <v>0</v>
      </c>
      <c r="CT257" s="212">
        <f ca="1">(CT$137*INDEX('Term Pricing'!$W$1268:$W$1447,MATCH('Project 3'!CT$8,'Term Pricing'!$C$1268:$C$1447,0))*$E257*$F257)+(CT$137*INDEX('Term Pricing'!$X$1268:$X$1447,MATCH('Project 3'!CT$8,'Term Pricing'!$C$1268:$C$1447,0))*$E257*(1-$F257))</f>
        <v>0</v>
      </c>
      <c r="CU257" s="212">
        <f ca="1">(CU$137*INDEX('Term Pricing'!$W$1268:$W$1447,MATCH('Project 3'!CU$8,'Term Pricing'!$C$1268:$C$1447,0))*$E257*$F257)+(CU$137*INDEX('Term Pricing'!$X$1268:$X$1447,MATCH('Project 3'!CU$8,'Term Pricing'!$C$1268:$C$1447,0))*$E257*(1-$F257))</f>
        <v>0</v>
      </c>
      <c r="CV257" s="212">
        <f ca="1">(CV$137*INDEX('Term Pricing'!$W$1268:$W$1447,MATCH('Project 3'!CV$8,'Term Pricing'!$C$1268:$C$1447,0))*$E257*$F257)+(CV$137*INDEX('Term Pricing'!$X$1268:$X$1447,MATCH('Project 3'!CV$8,'Term Pricing'!$C$1268:$C$1447,0))*$E257*(1-$F257))</f>
        <v>0</v>
      </c>
      <c r="CW257" s="212">
        <f ca="1">(CW$137*INDEX('Term Pricing'!$W$1268:$W$1447,MATCH('Project 3'!CW$8,'Term Pricing'!$C$1268:$C$1447,0))*$E257*$F257)+(CW$137*INDEX('Term Pricing'!$X$1268:$X$1447,MATCH('Project 3'!CW$8,'Term Pricing'!$C$1268:$C$1447,0))*$E257*(1-$F257))</f>
        <v>0</v>
      </c>
      <c r="CX257" s="212">
        <f ca="1">(CX$137*INDEX('Term Pricing'!$W$1268:$W$1447,MATCH('Project 3'!CX$8,'Term Pricing'!$C$1268:$C$1447,0))*$E257*$F257)+(CX$137*INDEX('Term Pricing'!$X$1268:$X$1447,MATCH('Project 3'!CX$8,'Term Pricing'!$C$1268:$C$1447,0))*$E257*(1-$F257))</f>
        <v>0</v>
      </c>
      <c r="CY257" s="212">
        <f ca="1">(CY$137*INDEX('Term Pricing'!$W$1268:$W$1447,MATCH('Project 3'!CY$8,'Term Pricing'!$C$1268:$C$1447,0))*$E257*$F257)+(CY$137*INDEX('Term Pricing'!$X$1268:$X$1447,MATCH('Project 3'!CY$8,'Term Pricing'!$C$1268:$C$1447,0))*$E257*(1-$F257))</f>
        <v>0</v>
      </c>
      <c r="CZ257" s="212">
        <f ca="1">(CZ$137*INDEX('Term Pricing'!$W$1268:$W$1447,MATCH('Project 3'!CZ$8,'Term Pricing'!$C$1268:$C$1447,0))*$E257*$F257)+(CZ$137*INDEX('Term Pricing'!$X$1268:$X$1447,MATCH('Project 3'!CZ$8,'Term Pricing'!$C$1268:$C$1447,0))*$E257*(1-$F257))</f>
        <v>0</v>
      </c>
      <c r="DA257" s="212">
        <f ca="1">(DA$137*INDEX('Term Pricing'!$W$1268:$W$1447,MATCH('Project 3'!DA$8,'Term Pricing'!$C$1268:$C$1447,0))*$E257*$F257)+(DA$137*INDEX('Term Pricing'!$X$1268:$X$1447,MATCH('Project 3'!DA$8,'Term Pricing'!$C$1268:$C$1447,0))*$E257*(1-$F257))</f>
        <v>0</v>
      </c>
      <c r="DB257" s="212">
        <f ca="1">(DB$137*INDEX('Term Pricing'!$W$1268:$W$1447,MATCH('Project 3'!DB$8,'Term Pricing'!$C$1268:$C$1447,0))*$E257*$F257)+(DB$137*INDEX('Term Pricing'!$X$1268:$X$1447,MATCH('Project 3'!DB$8,'Term Pricing'!$C$1268:$C$1447,0))*$E257*(1-$F257))</f>
        <v>0</v>
      </c>
    </row>
    <row r="258" spans="1:106" hidden="1" outlineLevel="1">
      <c r="A258" s="151"/>
      <c r="C258" s="34" t="s">
        <v>264</v>
      </c>
      <c r="E258" s="70">
        <f>Inputs!H180</f>
        <v>0</v>
      </c>
      <c r="F258" s="70">
        <f>Inputs!K180</f>
        <v>0</v>
      </c>
      <c r="G258" s="54" t="s">
        <v>83</v>
      </c>
      <c r="H258" s="279">
        <f ca="1">IFERROR(SUM($J258:$DB258)/(SUM($J$137:$DB$137)*E258),0)</f>
        <v>0</v>
      </c>
      <c r="I258" s="29"/>
      <c r="J258" s="212">
        <f ca="1">(J$137*INDEX('Term Pricing'!$W$1453:$W$1632,MATCH('Project 3'!J$8,'Term Pricing'!$C$1453:$C$1632,0))*$E258*$F258)+(J$137*INDEX('Term Pricing'!$X$1453:$X$1632,MATCH('Project 3'!J$8,'Term Pricing'!$C$1453:$C$1632,0))*$E258*(1-$F258))</f>
        <v>0</v>
      </c>
      <c r="K258" s="212">
        <f ca="1">(K$137*INDEX('Term Pricing'!$W$1453:$W$1632,MATCH('Project 3'!K$8,'Term Pricing'!$C$1453:$C$1632,0))*$E258*$F258)+(K$137*INDEX('Term Pricing'!$X$1453:$X$1632,MATCH('Project 3'!K$8,'Term Pricing'!$C$1453:$C$1632,0))*$E258*(1-$F258))</f>
        <v>0</v>
      </c>
      <c r="L258" s="212">
        <f ca="1">(L$137*INDEX('Term Pricing'!$W$1453:$W$1632,MATCH('Project 3'!L$8,'Term Pricing'!$C$1453:$C$1632,0))*$E258*$F258)+(L$137*INDEX('Term Pricing'!$X$1453:$X$1632,MATCH('Project 3'!L$8,'Term Pricing'!$C$1453:$C$1632,0))*$E258*(1-$F258))</f>
        <v>0</v>
      </c>
      <c r="M258" s="212">
        <f ca="1">(M$137*INDEX('Term Pricing'!$W$1453:$W$1632,MATCH('Project 3'!M$8,'Term Pricing'!$C$1453:$C$1632,0))*$E258*$F258)+(M$137*INDEX('Term Pricing'!$X$1453:$X$1632,MATCH('Project 3'!M$8,'Term Pricing'!$C$1453:$C$1632,0))*$E258*(1-$F258))</f>
        <v>0</v>
      </c>
      <c r="N258" s="212">
        <f ca="1">(N$137*INDEX('Term Pricing'!$W$1453:$W$1632,MATCH('Project 3'!N$8,'Term Pricing'!$C$1453:$C$1632,0))*$E258*$F258)+(N$137*INDEX('Term Pricing'!$X$1453:$X$1632,MATCH('Project 3'!N$8,'Term Pricing'!$C$1453:$C$1632,0))*$E258*(1-$F258))</f>
        <v>0</v>
      </c>
      <c r="O258" s="212">
        <f ca="1">(O$137*INDEX('Term Pricing'!$W$1453:$W$1632,MATCH('Project 3'!O$8,'Term Pricing'!$C$1453:$C$1632,0))*$E258*$F258)+(O$137*INDEX('Term Pricing'!$X$1453:$X$1632,MATCH('Project 3'!O$8,'Term Pricing'!$C$1453:$C$1632,0))*$E258*(1-$F258))</f>
        <v>0</v>
      </c>
      <c r="P258" s="212">
        <f ca="1">(P$137*INDEX('Term Pricing'!$W$1453:$W$1632,MATCH('Project 3'!P$8,'Term Pricing'!$C$1453:$C$1632,0))*$E258*$F258)+(P$137*INDEX('Term Pricing'!$X$1453:$X$1632,MATCH('Project 3'!P$8,'Term Pricing'!$C$1453:$C$1632,0))*$E258*(1-$F258))</f>
        <v>0</v>
      </c>
      <c r="Q258" s="212">
        <f ca="1">(Q$137*INDEX('Term Pricing'!$W$1453:$W$1632,MATCH('Project 3'!Q$8,'Term Pricing'!$C$1453:$C$1632,0))*$E258*$F258)+(Q$137*INDEX('Term Pricing'!$X$1453:$X$1632,MATCH('Project 3'!Q$8,'Term Pricing'!$C$1453:$C$1632,0))*$E258*(1-$F258))</f>
        <v>0</v>
      </c>
      <c r="R258" s="212">
        <f ca="1">(R$137*INDEX('Term Pricing'!$W$1453:$W$1632,MATCH('Project 3'!R$8,'Term Pricing'!$C$1453:$C$1632,0))*$E258*$F258)+(R$137*INDEX('Term Pricing'!$X$1453:$X$1632,MATCH('Project 3'!R$8,'Term Pricing'!$C$1453:$C$1632,0))*$E258*(1-$F258))</f>
        <v>0</v>
      </c>
      <c r="S258" s="212">
        <f ca="1">(S$137*INDEX('Term Pricing'!$W$1453:$W$1632,MATCH('Project 3'!S$8,'Term Pricing'!$C$1453:$C$1632,0))*$E258*$F258)+(S$137*INDEX('Term Pricing'!$X$1453:$X$1632,MATCH('Project 3'!S$8,'Term Pricing'!$C$1453:$C$1632,0))*$E258*(1-$F258))</f>
        <v>0</v>
      </c>
      <c r="T258" s="212">
        <f ca="1">(T$137*INDEX('Term Pricing'!$W$1453:$W$1632,MATCH('Project 3'!T$8,'Term Pricing'!$C$1453:$C$1632,0))*$E258*$F258)+(T$137*INDEX('Term Pricing'!$X$1453:$X$1632,MATCH('Project 3'!T$8,'Term Pricing'!$C$1453:$C$1632,0))*$E258*(1-$F258))</f>
        <v>0</v>
      </c>
      <c r="U258" s="212">
        <f ca="1">(U$137*INDEX('Term Pricing'!$W$1453:$W$1632,MATCH('Project 3'!U$8,'Term Pricing'!$C$1453:$C$1632,0))*$E258*$F258)+(U$137*INDEX('Term Pricing'!$X$1453:$X$1632,MATCH('Project 3'!U$8,'Term Pricing'!$C$1453:$C$1632,0))*$E258*(1-$F258))</f>
        <v>0</v>
      </c>
      <c r="V258" s="212">
        <f ca="1">(V$137*INDEX('Term Pricing'!$W$1453:$W$1632,MATCH('Project 3'!V$8,'Term Pricing'!$C$1453:$C$1632,0))*$E258*$F258)+(V$137*INDEX('Term Pricing'!$X$1453:$X$1632,MATCH('Project 3'!V$8,'Term Pricing'!$C$1453:$C$1632,0))*$E258*(1-$F258))</f>
        <v>0</v>
      </c>
      <c r="W258" s="212">
        <f ca="1">(W$137*INDEX('Term Pricing'!$W$1453:$W$1632,MATCH('Project 3'!W$8,'Term Pricing'!$C$1453:$C$1632,0))*$E258*$F258)+(W$137*INDEX('Term Pricing'!$X$1453:$X$1632,MATCH('Project 3'!W$8,'Term Pricing'!$C$1453:$C$1632,0))*$E258*(1-$F258))</f>
        <v>0</v>
      </c>
      <c r="X258" s="212">
        <f ca="1">(X$137*INDEX('Term Pricing'!$W$1453:$W$1632,MATCH('Project 3'!X$8,'Term Pricing'!$C$1453:$C$1632,0))*$E258*$F258)+(X$137*INDEX('Term Pricing'!$X$1453:$X$1632,MATCH('Project 3'!X$8,'Term Pricing'!$C$1453:$C$1632,0))*$E258*(1-$F258))</f>
        <v>0</v>
      </c>
      <c r="Y258" s="212">
        <f ca="1">(Y$137*INDEX('Term Pricing'!$W$1453:$W$1632,MATCH('Project 3'!Y$8,'Term Pricing'!$C$1453:$C$1632,0))*$E258*$F258)+(Y$137*INDEX('Term Pricing'!$X$1453:$X$1632,MATCH('Project 3'!Y$8,'Term Pricing'!$C$1453:$C$1632,0))*$E258*(1-$F258))</f>
        <v>0</v>
      </c>
      <c r="Z258" s="212">
        <f ca="1">(Z$137*INDEX('Term Pricing'!$W$1453:$W$1632,MATCH('Project 3'!Z$8,'Term Pricing'!$C$1453:$C$1632,0))*$E258*$F258)+(Z$137*INDEX('Term Pricing'!$X$1453:$X$1632,MATCH('Project 3'!Z$8,'Term Pricing'!$C$1453:$C$1632,0))*$E258*(1-$F258))</f>
        <v>0</v>
      </c>
      <c r="AA258" s="212">
        <f ca="1">(AA$137*INDEX('Term Pricing'!$W$1453:$W$1632,MATCH('Project 3'!AA$8,'Term Pricing'!$C$1453:$C$1632,0))*$E258*$F258)+(AA$137*INDEX('Term Pricing'!$X$1453:$X$1632,MATCH('Project 3'!AA$8,'Term Pricing'!$C$1453:$C$1632,0))*$E258*(1-$F258))</f>
        <v>0</v>
      </c>
      <c r="AB258" s="212">
        <f ca="1">(AB$137*INDEX('Term Pricing'!$W$1453:$W$1632,MATCH('Project 3'!AB$8,'Term Pricing'!$C$1453:$C$1632,0))*$E258*$F258)+(AB$137*INDEX('Term Pricing'!$X$1453:$X$1632,MATCH('Project 3'!AB$8,'Term Pricing'!$C$1453:$C$1632,0))*$E258*(1-$F258))</f>
        <v>0</v>
      </c>
      <c r="AC258" s="212">
        <f ca="1">(AC$137*INDEX('Term Pricing'!$W$1453:$W$1632,MATCH('Project 3'!AC$8,'Term Pricing'!$C$1453:$C$1632,0))*$E258*$F258)+(AC$137*INDEX('Term Pricing'!$X$1453:$X$1632,MATCH('Project 3'!AC$8,'Term Pricing'!$C$1453:$C$1632,0))*$E258*(1-$F258))</f>
        <v>0</v>
      </c>
      <c r="AD258" s="212">
        <f ca="1">(AD$137*INDEX('Term Pricing'!$W$1453:$W$1632,MATCH('Project 3'!AD$8,'Term Pricing'!$C$1453:$C$1632,0))*$E258*$F258)+(AD$137*INDEX('Term Pricing'!$X$1453:$X$1632,MATCH('Project 3'!AD$8,'Term Pricing'!$C$1453:$C$1632,0))*$E258*(1-$F258))</f>
        <v>0</v>
      </c>
      <c r="AE258" s="212">
        <f ca="1">(AE$137*INDEX('Term Pricing'!$W$1453:$W$1632,MATCH('Project 3'!AE$8,'Term Pricing'!$C$1453:$C$1632,0))*$E258*$F258)+(AE$137*INDEX('Term Pricing'!$X$1453:$X$1632,MATCH('Project 3'!AE$8,'Term Pricing'!$C$1453:$C$1632,0))*$E258*(1-$F258))</f>
        <v>0</v>
      </c>
      <c r="AF258" s="212">
        <f ca="1">(AF$137*INDEX('Term Pricing'!$W$1453:$W$1632,MATCH('Project 3'!AF$8,'Term Pricing'!$C$1453:$C$1632,0))*$E258*$F258)+(AF$137*INDEX('Term Pricing'!$X$1453:$X$1632,MATCH('Project 3'!AF$8,'Term Pricing'!$C$1453:$C$1632,0))*$E258*(1-$F258))</f>
        <v>0</v>
      </c>
      <c r="AG258" s="212">
        <f ca="1">(AG$137*INDEX('Term Pricing'!$W$1453:$W$1632,MATCH('Project 3'!AG$8,'Term Pricing'!$C$1453:$C$1632,0))*$E258*$F258)+(AG$137*INDEX('Term Pricing'!$X$1453:$X$1632,MATCH('Project 3'!AG$8,'Term Pricing'!$C$1453:$C$1632,0))*$E258*(1-$F258))</f>
        <v>0</v>
      </c>
      <c r="AH258" s="212">
        <f ca="1">(AH$137*INDEX('Term Pricing'!$W$1453:$W$1632,MATCH('Project 3'!AH$8,'Term Pricing'!$C$1453:$C$1632,0))*$E258*$F258)+(AH$137*INDEX('Term Pricing'!$X$1453:$X$1632,MATCH('Project 3'!AH$8,'Term Pricing'!$C$1453:$C$1632,0))*$E258*(1-$F258))</f>
        <v>0</v>
      </c>
      <c r="AI258" s="212">
        <f ca="1">(AI$137*INDEX('Term Pricing'!$W$1453:$W$1632,MATCH('Project 3'!AI$8,'Term Pricing'!$C$1453:$C$1632,0))*$E258*$F258)+(AI$137*INDEX('Term Pricing'!$X$1453:$X$1632,MATCH('Project 3'!AI$8,'Term Pricing'!$C$1453:$C$1632,0))*$E258*(1-$F258))</f>
        <v>0</v>
      </c>
      <c r="AJ258" s="212">
        <f ca="1">(AJ$137*INDEX('Term Pricing'!$W$1453:$W$1632,MATCH('Project 3'!AJ$8,'Term Pricing'!$C$1453:$C$1632,0))*$E258*$F258)+(AJ$137*INDEX('Term Pricing'!$X$1453:$X$1632,MATCH('Project 3'!AJ$8,'Term Pricing'!$C$1453:$C$1632,0))*$E258*(1-$F258))</f>
        <v>0</v>
      </c>
      <c r="AK258" s="212">
        <f ca="1">(AK$137*INDEX('Term Pricing'!$W$1453:$W$1632,MATCH('Project 3'!AK$8,'Term Pricing'!$C$1453:$C$1632,0))*$E258*$F258)+(AK$137*INDEX('Term Pricing'!$X$1453:$X$1632,MATCH('Project 3'!AK$8,'Term Pricing'!$C$1453:$C$1632,0))*$E258*(1-$F258))</f>
        <v>0</v>
      </c>
      <c r="AL258" s="212">
        <f ca="1">(AL$137*INDEX('Term Pricing'!$W$1453:$W$1632,MATCH('Project 3'!AL$8,'Term Pricing'!$C$1453:$C$1632,0))*$E258*$F258)+(AL$137*INDEX('Term Pricing'!$X$1453:$X$1632,MATCH('Project 3'!AL$8,'Term Pricing'!$C$1453:$C$1632,0))*$E258*(1-$F258))</f>
        <v>0</v>
      </c>
      <c r="AM258" s="212">
        <f ca="1">(AM$137*INDEX('Term Pricing'!$W$1453:$W$1632,MATCH('Project 3'!AM$8,'Term Pricing'!$C$1453:$C$1632,0))*$E258*$F258)+(AM$137*INDEX('Term Pricing'!$X$1453:$X$1632,MATCH('Project 3'!AM$8,'Term Pricing'!$C$1453:$C$1632,0))*$E258*(1-$F258))</f>
        <v>0</v>
      </c>
      <c r="AN258" s="212">
        <f ca="1">(AN$137*INDEX('Term Pricing'!$W$1453:$W$1632,MATCH('Project 3'!AN$8,'Term Pricing'!$C$1453:$C$1632,0))*$E258*$F258)+(AN$137*INDEX('Term Pricing'!$X$1453:$X$1632,MATCH('Project 3'!AN$8,'Term Pricing'!$C$1453:$C$1632,0))*$E258*(1-$F258))</f>
        <v>0</v>
      </c>
      <c r="AO258" s="212">
        <f ca="1">(AO$137*INDEX('Term Pricing'!$W$1453:$W$1632,MATCH('Project 3'!AO$8,'Term Pricing'!$C$1453:$C$1632,0))*$E258*$F258)+(AO$137*INDEX('Term Pricing'!$X$1453:$X$1632,MATCH('Project 3'!AO$8,'Term Pricing'!$C$1453:$C$1632,0))*$E258*(1-$F258))</f>
        <v>0</v>
      </c>
      <c r="AP258" s="212">
        <f ca="1">(AP$137*INDEX('Term Pricing'!$W$1453:$W$1632,MATCH('Project 3'!AP$8,'Term Pricing'!$C$1453:$C$1632,0))*$E258*$F258)+(AP$137*INDEX('Term Pricing'!$X$1453:$X$1632,MATCH('Project 3'!AP$8,'Term Pricing'!$C$1453:$C$1632,0))*$E258*(1-$F258))</f>
        <v>0</v>
      </c>
      <c r="AQ258" s="212">
        <f ca="1">(AQ$137*INDEX('Term Pricing'!$W$1453:$W$1632,MATCH('Project 3'!AQ$8,'Term Pricing'!$C$1453:$C$1632,0))*$E258*$F258)+(AQ$137*INDEX('Term Pricing'!$X$1453:$X$1632,MATCH('Project 3'!AQ$8,'Term Pricing'!$C$1453:$C$1632,0))*$E258*(1-$F258))</f>
        <v>0</v>
      </c>
      <c r="AR258" s="212">
        <f ca="1">(AR$137*INDEX('Term Pricing'!$W$1453:$W$1632,MATCH('Project 3'!AR$8,'Term Pricing'!$C$1453:$C$1632,0))*$E258*$F258)+(AR$137*INDEX('Term Pricing'!$X$1453:$X$1632,MATCH('Project 3'!AR$8,'Term Pricing'!$C$1453:$C$1632,0))*$E258*(1-$F258))</f>
        <v>0</v>
      </c>
      <c r="AS258" s="212">
        <f ca="1">(AS$137*INDEX('Term Pricing'!$W$1453:$W$1632,MATCH('Project 3'!AS$8,'Term Pricing'!$C$1453:$C$1632,0))*$E258*$F258)+(AS$137*INDEX('Term Pricing'!$X$1453:$X$1632,MATCH('Project 3'!AS$8,'Term Pricing'!$C$1453:$C$1632,0))*$E258*(1-$F258))</f>
        <v>0</v>
      </c>
      <c r="AT258" s="212">
        <f ca="1">(AT$137*INDEX('Term Pricing'!$W$1453:$W$1632,MATCH('Project 3'!AT$8,'Term Pricing'!$C$1453:$C$1632,0))*$E258*$F258)+(AT$137*INDEX('Term Pricing'!$X$1453:$X$1632,MATCH('Project 3'!AT$8,'Term Pricing'!$C$1453:$C$1632,0))*$E258*(1-$F258))</f>
        <v>0</v>
      </c>
      <c r="AU258" s="212">
        <f ca="1">(AU$137*INDEX('Term Pricing'!$W$1453:$W$1632,MATCH('Project 3'!AU$8,'Term Pricing'!$C$1453:$C$1632,0))*$E258*$F258)+(AU$137*INDEX('Term Pricing'!$X$1453:$X$1632,MATCH('Project 3'!AU$8,'Term Pricing'!$C$1453:$C$1632,0))*$E258*(1-$F258))</f>
        <v>0</v>
      </c>
      <c r="AV258" s="212">
        <f ca="1">(AV$137*INDEX('Term Pricing'!$W$1453:$W$1632,MATCH('Project 3'!AV$8,'Term Pricing'!$C$1453:$C$1632,0))*$E258*$F258)+(AV$137*INDEX('Term Pricing'!$X$1453:$X$1632,MATCH('Project 3'!AV$8,'Term Pricing'!$C$1453:$C$1632,0))*$E258*(1-$F258))</f>
        <v>0</v>
      </c>
      <c r="AW258" s="212">
        <f ca="1">(AW$137*INDEX('Term Pricing'!$W$1453:$W$1632,MATCH('Project 3'!AW$8,'Term Pricing'!$C$1453:$C$1632,0))*$E258*$F258)+(AW$137*INDEX('Term Pricing'!$X$1453:$X$1632,MATCH('Project 3'!AW$8,'Term Pricing'!$C$1453:$C$1632,0))*$E258*(1-$F258))</f>
        <v>0</v>
      </c>
      <c r="AX258" s="212">
        <f ca="1">(AX$137*INDEX('Term Pricing'!$W$1453:$W$1632,MATCH('Project 3'!AX$8,'Term Pricing'!$C$1453:$C$1632,0))*$E258*$F258)+(AX$137*INDEX('Term Pricing'!$X$1453:$X$1632,MATCH('Project 3'!AX$8,'Term Pricing'!$C$1453:$C$1632,0))*$E258*(1-$F258))</f>
        <v>0</v>
      </c>
      <c r="AY258" s="212">
        <f ca="1">(AY$137*INDEX('Term Pricing'!$W$1453:$W$1632,MATCH('Project 3'!AY$8,'Term Pricing'!$C$1453:$C$1632,0))*$E258*$F258)+(AY$137*INDEX('Term Pricing'!$X$1453:$X$1632,MATCH('Project 3'!AY$8,'Term Pricing'!$C$1453:$C$1632,0))*$E258*(1-$F258))</f>
        <v>0</v>
      </c>
      <c r="AZ258" s="212">
        <f ca="1">(AZ$137*INDEX('Term Pricing'!$W$1453:$W$1632,MATCH('Project 3'!AZ$8,'Term Pricing'!$C$1453:$C$1632,0))*$E258*$F258)+(AZ$137*INDEX('Term Pricing'!$X$1453:$X$1632,MATCH('Project 3'!AZ$8,'Term Pricing'!$C$1453:$C$1632,0))*$E258*(1-$F258))</f>
        <v>0</v>
      </c>
      <c r="BA258" s="212">
        <f ca="1">(BA$137*INDEX('Term Pricing'!$W$1453:$W$1632,MATCH('Project 3'!BA$8,'Term Pricing'!$C$1453:$C$1632,0))*$E258*$F258)+(BA$137*INDEX('Term Pricing'!$X$1453:$X$1632,MATCH('Project 3'!BA$8,'Term Pricing'!$C$1453:$C$1632,0))*$E258*(1-$F258))</f>
        <v>0</v>
      </c>
      <c r="BB258" s="212">
        <f ca="1">(BB$137*INDEX('Term Pricing'!$W$1453:$W$1632,MATCH('Project 3'!BB$8,'Term Pricing'!$C$1453:$C$1632,0))*$E258*$F258)+(BB$137*INDEX('Term Pricing'!$X$1453:$X$1632,MATCH('Project 3'!BB$8,'Term Pricing'!$C$1453:$C$1632,0))*$E258*(1-$F258))</f>
        <v>0</v>
      </c>
      <c r="BC258" s="212">
        <f ca="1">(BC$137*INDEX('Term Pricing'!$W$1453:$W$1632,MATCH('Project 3'!BC$8,'Term Pricing'!$C$1453:$C$1632,0))*$E258*$F258)+(BC$137*INDEX('Term Pricing'!$X$1453:$X$1632,MATCH('Project 3'!BC$8,'Term Pricing'!$C$1453:$C$1632,0))*$E258*(1-$F258))</f>
        <v>0</v>
      </c>
      <c r="BD258" s="212">
        <f ca="1">(BD$137*INDEX('Term Pricing'!$W$1453:$W$1632,MATCH('Project 3'!BD$8,'Term Pricing'!$C$1453:$C$1632,0))*$E258*$F258)+(BD$137*INDEX('Term Pricing'!$X$1453:$X$1632,MATCH('Project 3'!BD$8,'Term Pricing'!$C$1453:$C$1632,0))*$E258*(1-$F258))</f>
        <v>0</v>
      </c>
      <c r="BE258" s="212">
        <f ca="1">(BE$137*INDEX('Term Pricing'!$W$1453:$W$1632,MATCH('Project 3'!BE$8,'Term Pricing'!$C$1453:$C$1632,0))*$E258*$F258)+(BE$137*INDEX('Term Pricing'!$X$1453:$X$1632,MATCH('Project 3'!BE$8,'Term Pricing'!$C$1453:$C$1632,0))*$E258*(1-$F258))</f>
        <v>0</v>
      </c>
      <c r="BF258" s="212">
        <f ca="1">(BF$137*INDEX('Term Pricing'!$W$1453:$W$1632,MATCH('Project 3'!BF$8,'Term Pricing'!$C$1453:$C$1632,0))*$E258*$F258)+(BF$137*INDEX('Term Pricing'!$X$1453:$X$1632,MATCH('Project 3'!BF$8,'Term Pricing'!$C$1453:$C$1632,0))*$E258*(1-$F258))</f>
        <v>0</v>
      </c>
      <c r="BG258" s="212">
        <f ca="1">(BG$137*INDEX('Term Pricing'!$W$1453:$W$1632,MATCH('Project 3'!BG$8,'Term Pricing'!$C$1453:$C$1632,0))*$E258*$F258)+(BG$137*INDEX('Term Pricing'!$X$1453:$X$1632,MATCH('Project 3'!BG$8,'Term Pricing'!$C$1453:$C$1632,0))*$E258*(1-$F258))</f>
        <v>0</v>
      </c>
      <c r="BH258" s="212">
        <f ca="1">(BH$137*INDEX('Term Pricing'!$W$1453:$W$1632,MATCH('Project 3'!BH$8,'Term Pricing'!$C$1453:$C$1632,0))*$E258*$F258)+(BH$137*INDEX('Term Pricing'!$X$1453:$X$1632,MATCH('Project 3'!BH$8,'Term Pricing'!$C$1453:$C$1632,0))*$E258*(1-$F258))</f>
        <v>0</v>
      </c>
      <c r="BI258" s="212">
        <f ca="1">(BI$137*INDEX('Term Pricing'!$W$1453:$W$1632,MATCH('Project 3'!BI$8,'Term Pricing'!$C$1453:$C$1632,0))*$E258*$F258)+(BI$137*INDEX('Term Pricing'!$X$1453:$X$1632,MATCH('Project 3'!BI$8,'Term Pricing'!$C$1453:$C$1632,0))*$E258*(1-$F258))</f>
        <v>0</v>
      </c>
      <c r="BJ258" s="212">
        <f ca="1">(BJ$137*INDEX('Term Pricing'!$W$1453:$W$1632,MATCH('Project 3'!BJ$8,'Term Pricing'!$C$1453:$C$1632,0))*$E258*$F258)+(BJ$137*INDEX('Term Pricing'!$X$1453:$X$1632,MATCH('Project 3'!BJ$8,'Term Pricing'!$C$1453:$C$1632,0))*$E258*(1-$F258))</f>
        <v>0</v>
      </c>
      <c r="BK258" s="212">
        <f ca="1">(BK$137*INDEX('Term Pricing'!$W$1453:$W$1632,MATCH('Project 3'!BK$8,'Term Pricing'!$C$1453:$C$1632,0))*$E258*$F258)+(BK$137*INDEX('Term Pricing'!$X$1453:$X$1632,MATCH('Project 3'!BK$8,'Term Pricing'!$C$1453:$C$1632,0))*$E258*(1-$F258))</f>
        <v>0</v>
      </c>
      <c r="BL258" s="212">
        <f ca="1">(BL$137*INDEX('Term Pricing'!$W$1453:$W$1632,MATCH('Project 3'!BL$8,'Term Pricing'!$C$1453:$C$1632,0))*$E258*$F258)+(BL$137*INDEX('Term Pricing'!$X$1453:$X$1632,MATCH('Project 3'!BL$8,'Term Pricing'!$C$1453:$C$1632,0))*$E258*(1-$F258))</f>
        <v>0</v>
      </c>
      <c r="BM258" s="212">
        <f ca="1">(BM$137*INDEX('Term Pricing'!$W$1453:$W$1632,MATCH('Project 3'!BM$8,'Term Pricing'!$C$1453:$C$1632,0))*$E258*$F258)+(BM$137*INDEX('Term Pricing'!$X$1453:$X$1632,MATCH('Project 3'!BM$8,'Term Pricing'!$C$1453:$C$1632,0))*$E258*(1-$F258))</f>
        <v>0</v>
      </c>
      <c r="BN258" s="212">
        <f ca="1">(BN$137*INDEX('Term Pricing'!$W$1453:$W$1632,MATCH('Project 3'!BN$8,'Term Pricing'!$C$1453:$C$1632,0))*$E258*$F258)+(BN$137*INDEX('Term Pricing'!$X$1453:$X$1632,MATCH('Project 3'!BN$8,'Term Pricing'!$C$1453:$C$1632,0))*$E258*(1-$F258))</f>
        <v>0</v>
      </c>
      <c r="BO258" s="212">
        <f ca="1">(BO$137*INDEX('Term Pricing'!$W$1453:$W$1632,MATCH('Project 3'!BO$8,'Term Pricing'!$C$1453:$C$1632,0))*$E258*$F258)+(BO$137*INDEX('Term Pricing'!$X$1453:$X$1632,MATCH('Project 3'!BO$8,'Term Pricing'!$C$1453:$C$1632,0))*$E258*(1-$F258))</f>
        <v>0</v>
      </c>
      <c r="BP258" s="212">
        <f ca="1">(BP$137*INDEX('Term Pricing'!$W$1453:$W$1632,MATCH('Project 3'!BP$8,'Term Pricing'!$C$1453:$C$1632,0))*$E258*$F258)+(BP$137*INDEX('Term Pricing'!$X$1453:$X$1632,MATCH('Project 3'!BP$8,'Term Pricing'!$C$1453:$C$1632,0))*$E258*(1-$F258))</f>
        <v>0</v>
      </c>
      <c r="BQ258" s="212">
        <f ca="1">(BQ$137*INDEX('Term Pricing'!$W$1453:$W$1632,MATCH('Project 3'!BQ$8,'Term Pricing'!$C$1453:$C$1632,0))*$E258*$F258)+(BQ$137*INDEX('Term Pricing'!$X$1453:$X$1632,MATCH('Project 3'!BQ$8,'Term Pricing'!$C$1453:$C$1632,0))*$E258*(1-$F258))</f>
        <v>0</v>
      </c>
      <c r="BR258" s="212">
        <f ca="1">(BR$137*INDEX('Term Pricing'!$W$1453:$W$1632,MATCH('Project 3'!BR$8,'Term Pricing'!$C$1453:$C$1632,0))*$E258*$F258)+(BR$137*INDEX('Term Pricing'!$X$1453:$X$1632,MATCH('Project 3'!BR$8,'Term Pricing'!$C$1453:$C$1632,0))*$E258*(1-$F258))</f>
        <v>0</v>
      </c>
      <c r="BS258" s="212">
        <f ca="1">(BS$137*INDEX('Term Pricing'!$W$1453:$W$1632,MATCH('Project 3'!BS$8,'Term Pricing'!$C$1453:$C$1632,0))*$E258*$F258)+(BS$137*INDEX('Term Pricing'!$X$1453:$X$1632,MATCH('Project 3'!BS$8,'Term Pricing'!$C$1453:$C$1632,0))*$E258*(1-$F258))</f>
        <v>0</v>
      </c>
      <c r="BT258" s="212">
        <f ca="1">(BT$137*INDEX('Term Pricing'!$W$1453:$W$1632,MATCH('Project 3'!BT$8,'Term Pricing'!$C$1453:$C$1632,0))*$E258*$F258)+(BT$137*INDEX('Term Pricing'!$X$1453:$X$1632,MATCH('Project 3'!BT$8,'Term Pricing'!$C$1453:$C$1632,0))*$E258*(1-$F258))</f>
        <v>0</v>
      </c>
      <c r="BU258" s="212">
        <f ca="1">(BU$137*INDEX('Term Pricing'!$W$1453:$W$1632,MATCH('Project 3'!BU$8,'Term Pricing'!$C$1453:$C$1632,0))*$E258*$F258)+(BU$137*INDEX('Term Pricing'!$X$1453:$X$1632,MATCH('Project 3'!BU$8,'Term Pricing'!$C$1453:$C$1632,0))*$E258*(1-$F258))</f>
        <v>0</v>
      </c>
      <c r="BV258" s="212">
        <f ca="1">(BV$137*INDEX('Term Pricing'!$W$1453:$W$1632,MATCH('Project 3'!BV$8,'Term Pricing'!$C$1453:$C$1632,0))*$E258*$F258)+(BV$137*INDEX('Term Pricing'!$X$1453:$X$1632,MATCH('Project 3'!BV$8,'Term Pricing'!$C$1453:$C$1632,0))*$E258*(1-$F258))</f>
        <v>0</v>
      </c>
      <c r="BW258" s="212">
        <f ca="1">(BW$137*INDEX('Term Pricing'!$W$1453:$W$1632,MATCH('Project 3'!BW$8,'Term Pricing'!$C$1453:$C$1632,0))*$E258*$F258)+(BW$137*INDEX('Term Pricing'!$X$1453:$X$1632,MATCH('Project 3'!BW$8,'Term Pricing'!$C$1453:$C$1632,0))*$E258*(1-$F258))</f>
        <v>0</v>
      </c>
      <c r="BX258" s="212">
        <f ca="1">(BX$137*INDEX('Term Pricing'!$W$1453:$W$1632,MATCH('Project 3'!BX$8,'Term Pricing'!$C$1453:$C$1632,0))*$E258*$F258)+(BX$137*INDEX('Term Pricing'!$X$1453:$X$1632,MATCH('Project 3'!BX$8,'Term Pricing'!$C$1453:$C$1632,0))*$E258*(1-$F258))</f>
        <v>0</v>
      </c>
      <c r="BY258" s="212">
        <f ca="1">(BY$137*INDEX('Term Pricing'!$W$1453:$W$1632,MATCH('Project 3'!BY$8,'Term Pricing'!$C$1453:$C$1632,0))*$E258*$F258)+(BY$137*INDEX('Term Pricing'!$X$1453:$X$1632,MATCH('Project 3'!BY$8,'Term Pricing'!$C$1453:$C$1632,0))*$E258*(1-$F258))</f>
        <v>0</v>
      </c>
      <c r="BZ258" s="212">
        <f ca="1">(BZ$137*INDEX('Term Pricing'!$W$1453:$W$1632,MATCH('Project 3'!BZ$8,'Term Pricing'!$C$1453:$C$1632,0))*$E258*$F258)+(BZ$137*INDEX('Term Pricing'!$X$1453:$X$1632,MATCH('Project 3'!BZ$8,'Term Pricing'!$C$1453:$C$1632,0))*$E258*(1-$F258))</f>
        <v>0</v>
      </c>
      <c r="CA258" s="212">
        <f ca="1">(CA$137*INDEX('Term Pricing'!$W$1453:$W$1632,MATCH('Project 3'!CA$8,'Term Pricing'!$C$1453:$C$1632,0))*$E258*$F258)+(CA$137*INDEX('Term Pricing'!$X$1453:$X$1632,MATCH('Project 3'!CA$8,'Term Pricing'!$C$1453:$C$1632,0))*$E258*(1-$F258))</f>
        <v>0</v>
      </c>
      <c r="CB258" s="212">
        <f ca="1">(CB$137*INDEX('Term Pricing'!$W$1453:$W$1632,MATCH('Project 3'!CB$8,'Term Pricing'!$C$1453:$C$1632,0))*$E258*$F258)+(CB$137*INDEX('Term Pricing'!$X$1453:$X$1632,MATCH('Project 3'!CB$8,'Term Pricing'!$C$1453:$C$1632,0))*$E258*(1-$F258))</f>
        <v>0</v>
      </c>
      <c r="CC258" s="212">
        <f ca="1">(CC$137*INDEX('Term Pricing'!$W$1453:$W$1632,MATCH('Project 3'!CC$8,'Term Pricing'!$C$1453:$C$1632,0))*$E258*$F258)+(CC$137*INDEX('Term Pricing'!$X$1453:$X$1632,MATCH('Project 3'!CC$8,'Term Pricing'!$C$1453:$C$1632,0))*$E258*(1-$F258))</f>
        <v>0</v>
      </c>
      <c r="CD258" s="212">
        <f ca="1">(CD$137*INDEX('Term Pricing'!$W$1453:$W$1632,MATCH('Project 3'!CD$8,'Term Pricing'!$C$1453:$C$1632,0))*$E258*$F258)+(CD$137*INDEX('Term Pricing'!$X$1453:$X$1632,MATCH('Project 3'!CD$8,'Term Pricing'!$C$1453:$C$1632,0))*$E258*(1-$F258))</f>
        <v>0</v>
      </c>
      <c r="CE258" s="212">
        <f ca="1">(CE$137*INDEX('Term Pricing'!$W$1453:$W$1632,MATCH('Project 3'!CE$8,'Term Pricing'!$C$1453:$C$1632,0))*$E258*$F258)+(CE$137*INDEX('Term Pricing'!$X$1453:$X$1632,MATCH('Project 3'!CE$8,'Term Pricing'!$C$1453:$C$1632,0))*$E258*(1-$F258))</f>
        <v>0</v>
      </c>
      <c r="CF258" s="212">
        <f ca="1">(CF$137*INDEX('Term Pricing'!$W$1453:$W$1632,MATCH('Project 3'!CF$8,'Term Pricing'!$C$1453:$C$1632,0))*$E258*$F258)+(CF$137*INDEX('Term Pricing'!$X$1453:$X$1632,MATCH('Project 3'!CF$8,'Term Pricing'!$C$1453:$C$1632,0))*$E258*(1-$F258))</f>
        <v>0</v>
      </c>
      <c r="CG258" s="212">
        <f ca="1">(CG$137*INDEX('Term Pricing'!$W$1453:$W$1632,MATCH('Project 3'!CG$8,'Term Pricing'!$C$1453:$C$1632,0))*$E258*$F258)+(CG$137*INDEX('Term Pricing'!$X$1453:$X$1632,MATCH('Project 3'!CG$8,'Term Pricing'!$C$1453:$C$1632,0))*$E258*(1-$F258))</f>
        <v>0</v>
      </c>
      <c r="CH258" s="212">
        <f ca="1">(CH$137*INDEX('Term Pricing'!$W$1453:$W$1632,MATCH('Project 3'!CH$8,'Term Pricing'!$C$1453:$C$1632,0))*$E258*$F258)+(CH$137*INDEX('Term Pricing'!$X$1453:$X$1632,MATCH('Project 3'!CH$8,'Term Pricing'!$C$1453:$C$1632,0))*$E258*(1-$F258))</f>
        <v>0</v>
      </c>
      <c r="CI258" s="212">
        <f ca="1">(CI$137*INDEX('Term Pricing'!$W$1453:$W$1632,MATCH('Project 3'!CI$8,'Term Pricing'!$C$1453:$C$1632,0))*$E258*$F258)+(CI$137*INDEX('Term Pricing'!$X$1453:$X$1632,MATCH('Project 3'!CI$8,'Term Pricing'!$C$1453:$C$1632,0))*$E258*(1-$F258))</f>
        <v>0</v>
      </c>
      <c r="CJ258" s="212">
        <f ca="1">(CJ$137*INDEX('Term Pricing'!$W$1453:$W$1632,MATCH('Project 3'!CJ$8,'Term Pricing'!$C$1453:$C$1632,0))*$E258*$F258)+(CJ$137*INDEX('Term Pricing'!$X$1453:$X$1632,MATCH('Project 3'!CJ$8,'Term Pricing'!$C$1453:$C$1632,0))*$E258*(1-$F258))</f>
        <v>0</v>
      </c>
      <c r="CK258" s="212">
        <f ca="1">(CK$137*INDEX('Term Pricing'!$W$1453:$W$1632,MATCH('Project 3'!CK$8,'Term Pricing'!$C$1453:$C$1632,0))*$E258*$F258)+(CK$137*INDEX('Term Pricing'!$X$1453:$X$1632,MATCH('Project 3'!CK$8,'Term Pricing'!$C$1453:$C$1632,0))*$E258*(1-$F258))</f>
        <v>0</v>
      </c>
      <c r="CL258" s="212">
        <f ca="1">(CL$137*INDEX('Term Pricing'!$W$1453:$W$1632,MATCH('Project 3'!CL$8,'Term Pricing'!$C$1453:$C$1632,0))*$E258*$F258)+(CL$137*INDEX('Term Pricing'!$X$1453:$X$1632,MATCH('Project 3'!CL$8,'Term Pricing'!$C$1453:$C$1632,0))*$E258*(1-$F258))</f>
        <v>0</v>
      </c>
      <c r="CM258" s="212">
        <f ca="1">(CM$137*INDEX('Term Pricing'!$W$1453:$W$1632,MATCH('Project 3'!CM$8,'Term Pricing'!$C$1453:$C$1632,0))*$E258*$F258)+(CM$137*INDEX('Term Pricing'!$X$1453:$X$1632,MATCH('Project 3'!CM$8,'Term Pricing'!$C$1453:$C$1632,0))*$E258*(1-$F258))</f>
        <v>0</v>
      </c>
      <c r="CN258" s="212">
        <f ca="1">(CN$137*INDEX('Term Pricing'!$W$1453:$W$1632,MATCH('Project 3'!CN$8,'Term Pricing'!$C$1453:$C$1632,0))*$E258*$F258)+(CN$137*INDEX('Term Pricing'!$X$1453:$X$1632,MATCH('Project 3'!CN$8,'Term Pricing'!$C$1453:$C$1632,0))*$E258*(1-$F258))</f>
        <v>0</v>
      </c>
      <c r="CO258" s="212">
        <f ca="1">(CO$137*INDEX('Term Pricing'!$W$1453:$W$1632,MATCH('Project 3'!CO$8,'Term Pricing'!$C$1453:$C$1632,0))*$E258*$F258)+(CO$137*INDEX('Term Pricing'!$X$1453:$X$1632,MATCH('Project 3'!CO$8,'Term Pricing'!$C$1453:$C$1632,0))*$E258*(1-$F258))</f>
        <v>0</v>
      </c>
      <c r="CP258" s="212">
        <f ca="1">(CP$137*INDEX('Term Pricing'!$W$1453:$W$1632,MATCH('Project 3'!CP$8,'Term Pricing'!$C$1453:$C$1632,0))*$E258*$F258)+(CP$137*INDEX('Term Pricing'!$X$1453:$X$1632,MATCH('Project 3'!CP$8,'Term Pricing'!$C$1453:$C$1632,0))*$E258*(1-$F258))</f>
        <v>0</v>
      </c>
      <c r="CQ258" s="212">
        <f ca="1">(CQ$137*INDEX('Term Pricing'!$W$1453:$W$1632,MATCH('Project 3'!CQ$8,'Term Pricing'!$C$1453:$C$1632,0))*$E258*$F258)+(CQ$137*INDEX('Term Pricing'!$X$1453:$X$1632,MATCH('Project 3'!CQ$8,'Term Pricing'!$C$1453:$C$1632,0))*$E258*(1-$F258))</f>
        <v>0</v>
      </c>
      <c r="CR258" s="212">
        <f ca="1">(CR$137*INDEX('Term Pricing'!$W$1453:$W$1632,MATCH('Project 3'!CR$8,'Term Pricing'!$C$1453:$C$1632,0))*$E258*$F258)+(CR$137*INDEX('Term Pricing'!$X$1453:$X$1632,MATCH('Project 3'!CR$8,'Term Pricing'!$C$1453:$C$1632,0))*$E258*(1-$F258))</f>
        <v>0</v>
      </c>
      <c r="CS258" s="212">
        <f ca="1">(CS$137*INDEX('Term Pricing'!$W$1453:$W$1632,MATCH('Project 3'!CS$8,'Term Pricing'!$C$1453:$C$1632,0))*$E258*$F258)+(CS$137*INDEX('Term Pricing'!$X$1453:$X$1632,MATCH('Project 3'!CS$8,'Term Pricing'!$C$1453:$C$1632,0))*$E258*(1-$F258))</f>
        <v>0</v>
      </c>
      <c r="CT258" s="212">
        <f ca="1">(CT$137*INDEX('Term Pricing'!$W$1453:$W$1632,MATCH('Project 3'!CT$8,'Term Pricing'!$C$1453:$C$1632,0))*$E258*$F258)+(CT$137*INDEX('Term Pricing'!$X$1453:$X$1632,MATCH('Project 3'!CT$8,'Term Pricing'!$C$1453:$C$1632,0))*$E258*(1-$F258))</f>
        <v>0</v>
      </c>
      <c r="CU258" s="212">
        <f ca="1">(CU$137*INDEX('Term Pricing'!$W$1453:$W$1632,MATCH('Project 3'!CU$8,'Term Pricing'!$C$1453:$C$1632,0))*$E258*$F258)+(CU$137*INDEX('Term Pricing'!$X$1453:$X$1632,MATCH('Project 3'!CU$8,'Term Pricing'!$C$1453:$C$1632,0))*$E258*(1-$F258))</f>
        <v>0</v>
      </c>
      <c r="CV258" s="212">
        <f ca="1">(CV$137*INDEX('Term Pricing'!$W$1453:$W$1632,MATCH('Project 3'!CV$8,'Term Pricing'!$C$1453:$C$1632,0))*$E258*$F258)+(CV$137*INDEX('Term Pricing'!$X$1453:$X$1632,MATCH('Project 3'!CV$8,'Term Pricing'!$C$1453:$C$1632,0))*$E258*(1-$F258))</f>
        <v>0</v>
      </c>
      <c r="CW258" s="212">
        <f ca="1">(CW$137*INDEX('Term Pricing'!$W$1453:$W$1632,MATCH('Project 3'!CW$8,'Term Pricing'!$C$1453:$C$1632,0))*$E258*$F258)+(CW$137*INDEX('Term Pricing'!$X$1453:$X$1632,MATCH('Project 3'!CW$8,'Term Pricing'!$C$1453:$C$1632,0))*$E258*(1-$F258))</f>
        <v>0</v>
      </c>
      <c r="CX258" s="212">
        <f ca="1">(CX$137*INDEX('Term Pricing'!$W$1453:$W$1632,MATCH('Project 3'!CX$8,'Term Pricing'!$C$1453:$C$1632,0))*$E258*$F258)+(CX$137*INDEX('Term Pricing'!$X$1453:$X$1632,MATCH('Project 3'!CX$8,'Term Pricing'!$C$1453:$C$1632,0))*$E258*(1-$F258))</f>
        <v>0</v>
      </c>
      <c r="CY258" s="212">
        <f ca="1">(CY$137*INDEX('Term Pricing'!$W$1453:$W$1632,MATCH('Project 3'!CY$8,'Term Pricing'!$C$1453:$C$1632,0))*$E258*$F258)+(CY$137*INDEX('Term Pricing'!$X$1453:$X$1632,MATCH('Project 3'!CY$8,'Term Pricing'!$C$1453:$C$1632,0))*$E258*(1-$F258))</f>
        <v>0</v>
      </c>
      <c r="CZ258" s="212">
        <f ca="1">(CZ$137*INDEX('Term Pricing'!$W$1453:$W$1632,MATCH('Project 3'!CZ$8,'Term Pricing'!$C$1453:$C$1632,0))*$E258*$F258)+(CZ$137*INDEX('Term Pricing'!$X$1453:$X$1632,MATCH('Project 3'!CZ$8,'Term Pricing'!$C$1453:$C$1632,0))*$E258*(1-$F258))</f>
        <v>0</v>
      </c>
      <c r="DA258" s="212">
        <f ca="1">(DA$137*INDEX('Term Pricing'!$W$1453:$W$1632,MATCH('Project 3'!DA$8,'Term Pricing'!$C$1453:$C$1632,0))*$E258*$F258)+(DA$137*INDEX('Term Pricing'!$X$1453:$X$1632,MATCH('Project 3'!DA$8,'Term Pricing'!$C$1453:$C$1632,0))*$E258*(1-$F258))</f>
        <v>0</v>
      </c>
      <c r="DB258" s="212">
        <f ca="1">(DB$137*INDEX('Term Pricing'!$W$1453:$W$1632,MATCH('Project 3'!DB$8,'Term Pricing'!$C$1453:$C$1632,0))*$E258*$F258)+(DB$137*INDEX('Term Pricing'!$X$1453:$X$1632,MATCH('Project 3'!DB$8,'Term Pricing'!$C$1453:$C$1632,0))*$E258*(1-$F258))</f>
        <v>0</v>
      </c>
    </row>
    <row r="259" spans="1:106" ht="13" hidden="1" outlineLevel="1">
      <c r="A259" s="151"/>
      <c r="C259" s="22" t="s">
        <v>72</v>
      </c>
      <c r="E259" s="72">
        <f>SUM(E254:E258)</f>
        <v>0</v>
      </c>
      <c r="F259" s="71"/>
      <c r="G259" s="54" t="s">
        <v>83</v>
      </c>
      <c r="H259" s="278">
        <f ca="1">SUM(J259:CA259)</f>
        <v>0</v>
      </c>
      <c r="I259" s="274"/>
      <c r="J259" s="280">
        <f t="shared" ref="J259:BU259" ca="1" si="127">SUM(J254:J258)</f>
        <v>0</v>
      </c>
      <c r="K259" s="280">
        <f t="shared" ca="1" si="127"/>
        <v>0</v>
      </c>
      <c r="L259" s="280">
        <f t="shared" ca="1" si="127"/>
        <v>0</v>
      </c>
      <c r="M259" s="280">
        <f t="shared" ca="1" si="127"/>
        <v>0</v>
      </c>
      <c r="N259" s="280">
        <f t="shared" ca="1" si="127"/>
        <v>0</v>
      </c>
      <c r="O259" s="280">
        <f t="shared" ca="1" si="127"/>
        <v>0</v>
      </c>
      <c r="P259" s="280">
        <f t="shared" ca="1" si="127"/>
        <v>0</v>
      </c>
      <c r="Q259" s="280">
        <f t="shared" ca="1" si="127"/>
        <v>0</v>
      </c>
      <c r="R259" s="280">
        <f t="shared" ca="1" si="127"/>
        <v>0</v>
      </c>
      <c r="S259" s="280">
        <f t="shared" ca="1" si="127"/>
        <v>0</v>
      </c>
      <c r="T259" s="280">
        <f t="shared" ca="1" si="127"/>
        <v>0</v>
      </c>
      <c r="U259" s="280">
        <f t="shared" ca="1" si="127"/>
        <v>0</v>
      </c>
      <c r="V259" s="280">
        <f t="shared" ca="1" si="127"/>
        <v>0</v>
      </c>
      <c r="W259" s="280">
        <f t="shared" ca="1" si="127"/>
        <v>0</v>
      </c>
      <c r="X259" s="280">
        <f t="shared" ca="1" si="127"/>
        <v>0</v>
      </c>
      <c r="Y259" s="280">
        <f t="shared" ca="1" si="127"/>
        <v>0</v>
      </c>
      <c r="Z259" s="280">
        <f t="shared" ca="1" si="127"/>
        <v>0</v>
      </c>
      <c r="AA259" s="280">
        <f t="shared" ca="1" si="127"/>
        <v>0</v>
      </c>
      <c r="AB259" s="280">
        <f t="shared" ca="1" si="127"/>
        <v>0</v>
      </c>
      <c r="AC259" s="280">
        <f t="shared" ca="1" si="127"/>
        <v>0</v>
      </c>
      <c r="AD259" s="280">
        <f t="shared" ca="1" si="127"/>
        <v>0</v>
      </c>
      <c r="AE259" s="280">
        <f t="shared" ca="1" si="127"/>
        <v>0</v>
      </c>
      <c r="AF259" s="280">
        <f t="shared" ca="1" si="127"/>
        <v>0</v>
      </c>
      <c r="AG259" s="280">
        <f t="shared" ca="1" si="127"/>
        <v>0</v>
      </c>
      <c r="AH259" s="280">
        <f t="shared" ca="1" si="127"/>
        <v>0</v>
      </c>
      <c r="AI259" s="280">
        <f t="shared" ca="1" si="127"/>
        <v>0</v>
      </c>
      <c r="AJ259" s="280">
        <f t="shared" ca="1" si="127"/>
        <v>0</v>
      </c>
      <c r="AK259" s="280">
        <f t="shared" ca="1" si="127"/>
        <v>0</v>
      </c>
      <c r="AL259" s="280">
        <f t="shared" ca="1" si="127"/>
        <v>0</v>
      </c>
      <c r="AM259" s="280">
        <f t="shared" ca="1" si="127"/>
        <v>0</v>
      </c>
      <c r="AN259" s="280">
        <f t="shared" ca="1" si="127"/>
        <v>0</v>
      </c>
      <c r="AO259" s="280">
        <f t="shared" ca="1" si="127"/>
        <v>0</v>
      </c>
      <c r="AP259" s="280">
        <f t="shared" ca="1" si="127"/>
        <v>0</v>
      </c>
      <c r="AQ259" s="280">
        <f t="shared" ca="1" si="127"/>
        <v>0</v>
      </c>
      <c r="AR259" s="280">
        <f t="shared" ca="1" si="127"/>
        <v>0</v>
      </c>
      <c r="AS259" s="280">
        <f t="shared" ca="1" si="127"/>
        <v>0</v>
      </c>
      <c r="AT259" s="280">
        <f t="shared" ca="1" si="127"/>
        <v>0</v>
      </c>
      <c r="AU259" s="280">
        <f t="shared" ca="1" si="127"/>
        <v>0</v>
      </c>
      <c r="AV259" s="280">
        <f t="shared" ca="1" si="127"/>
        <v>0</v>
      </c>
      <c r="AW259" s="280">
        <f t="shared" ca="1" si="127"/>
        <v>0</v>
      </c>
      <c r="AX259" s="280">
        <f t="shared" ca="1" si="127"/>
        <v>0</v>
      </c>
      <c r="AY259" s="280">
        <f t="shared" ca="1" si="127"/>
        <v>0</v>
      </c>
      <c r="AZ259" s="280">
        <f t="shared" ca="1" si="127"/>
        <v>0</v>
      </c>
      <c r="BA259" s="280">
        <f t="shared" ca="1" si="127"/>
        <v>0</v>
      </c>
      <c r="BB259" s="280">
        <f t="shared" ca="1" si="127"/>
        <v>0</v>
      </c>
      <c r="BC259" s="280">
        <f t="shared" ca="1" si="127"/>
        <v>0</v>
      </c>
      <c r="BD259" s="280">
        <f t="shared" ca="1" si="127"/>
        <v>0</v>
      </c>
      <c r="BE259" s="280">
        <f t="shared" ca="1" si="127"/>
        <v>0</v>
      </c>
      <c r="BF259" s="280">
        <f t="shared" ca="1" si="127"/>
        <v>0</v>
      </c>
      <c r="BG259" s="280">
        <f t="shared" ca="1" si="127"/>
        <v>0</v>
      </c>
      <c r="BH259" s="280">
        <f t="shared" ca="1" si="127"/>
        <v>0</v>
      </c>
      <c r="BI259" s="280">
        <f t="shared" ca="1" si="127"/>
        <v>0</v>
      </c>
      <c r="BJ259" s="280">
        <f t="shared" ca="1" si="127"/>
        <v>0</v>
      </c>
      <c r="BK259" s="280">
        <f t="shared" ca="1" si="127"/>
        <v>0</v>
      </c>
      <c r="BL259" s="280">
        <f t="shared" ca="1" si="127"/>
        <v>0</v>
      </c>
      <c r="BM259" s="280">
        <f t="shared" ca="1" si="127"/>
        <v>0</v>
      </c>
      <c r="BN259" s="280">
        <f t="shared" ca="1" si="127"/>
        <v>0</v>
      </c>
      <c r="BO259" s="280">
        <f t="shared" ca="1" si="127"/>
        <v>0</v>
      </c>
      <c r="BP259" s="280">
        <f t="shared" ca="1" si="127"/>
        <v>0</v>
      </c>
      <c r="BQ259" s="280">
        <f t="shared" ca="1" si="127"/>
        <v>0</v>
      </c>
      <c r="BR259" s="280">
        <f t="shared" ca="1" si="127"/>
        <v>0</v>
      </c>
      <c r="BS259" s="280">
        <f t="shared" ca="1" si="127"/>
        <v>0</v>
      </c>
      <c r="BT259" s="280">
        <f t="shared" ca="1" si="127"/>
        <v>0</v>
      </c>
      <c r="BU259" s="280">
        <f t="shared" ca="1" si="127"/>
        <v>0</v>
      </c>
      <c r="BV259" s="280">
        <f t="shared" ref="BV259:DB259" ca="1" si="128">SUM(BV254:BV258)</f>
        <v>0</v>
      </c>
      <c r="BW259" s="280">
        <f t="shared" ca="1" si="128"/>
        <v>0</v>
      </c>
      <c r="BX259" s="280">
        <f t="shared" ca="1" si="128"/>
        <v>0</v>
      </c>
      <c r="BY259" s="280">
        <f t="shared" ca="1" si="128"/>
        <v>0</v>
      </c>
      <c r="BZ259" s="280">
        <f t="shared" ca="1" si="128"/>
        <v>0</v>
      </c>
      <c r="CA259" s="280">
        <f t="shared" ca="1" si="128"/>
        <v>0</v>
      </c>
      <c r="CB259" s="280">
        <f t="shared" ca="1" si="128"/>
        <v>0</v>
      </c>
      <c r="CC259" s="280">
        <f t="shared" ca="1" si="128"/>
        <v>0</v>
      </c>
      <c r="CD259" s="280">
        <f t="shared" ca="1" si="128"/>
        <v>0</v>
      </c>
      <c r="CE259" s="280">
        <f t="shared" ca="1" si="128"/>
        <v>0</v>
      </c>
      <c r="CF259" s="280">
        <f t="shared" ca="1" si="128"/>
        <v>0</v>
      </c>
      <c r="CG259" s="280">
        <f t="shared" ca="1" si="128"/>
        <v>0</v>
      </c>
      <c r="CH259" s="280">
        <f t="shared" ca="1" si="128"/>
        <v>0</v>
      </c>
      <c r="CI259" s="280">
        <f t="shared" ca="1" si="128"/>
        <v>0</v>
      </c>
      <c r="CJ259" s="280">
        <f t="shared" ca="1" si="128"/>
        <v>0</v>
      </c>
      <c r="CK259" s="280">
        <f t="shared" ca="1" si="128"/>
        <v>0</v>
      </c>
      <c r="CL259" s="280">
        <f t="shared" ca="1" si="128"/>
        <v>0</v>
      </c>
      <c r="CM259" s="280">
        <f t="shared" ca="1" si="128"/>
        <v>0</v>
      </c>
      <c r="CN259" s="280">
        <f t="shared" ca="1" si="128"/>
        <v>0</v>
      </c>
      <c r="CO259" s="280">
        <f t="shared" ca="1" si="128"/>
        <v>0</v>
      </c>
      <c r="CP259" s="280">
        <f t="shared" ca="1" si="128"/>
        <v>0</v>
      </c>
      <c r="CQ259" s="280">
        <f t="shared" ca="1" si="128"/>
        <v>0</v>
      </c>
      <c r="CR259" s="280">
        <f t="shared" ca="1" si="128"/>
        <v>0</v>
      </c>
      <c r="CS259" s="280">
        <f t="shared" ca="1" si="128"/>
        <v>0</v>
      </c>
      <c r="CT259" s="280">
        <f t="shared" ca="1" si="128"/>
        <v>0</v>
      </c>
      <c r="CU259" s="280">
        <f t="shared" ca="1" si="128"/>
        <v>0</v>
      </c>
      <c r="CV259" s="280">
        <f t="shared" ca="1" si="128"/>
        <v>0</v>
      </c>
      <c r="CW259" s="280">
        <f t="shared" ca="1" si="128"/>
        <v>0</v>
      </c>
      <c r="CX259" s="280">
        <f t="shared" ca="1" si="128"/>
        <v>0</v>
      </c>
      <c r="CY259" s="280">
        <f t="shared" ca="1" si="128"/>
        <v>0</v>
      </c>
      <c r="CZ259" s="280">
        <f t="shared" ca="1" si="128"/>
        <v>0</v>
      </c>
      <c r="DA259" s="280">
        <f t="shared" ca="1" si="128"/>
        <v>0</v>
      </c>
      <c r="DB259" s="280">
        <f t="shared" ca="1" si="128"/>
        <v>0</v>
      </c>
    </row>
    <row r="260" spans="1:106" hidden="1" outlineLevel="1">
      <c r="A260" s="151"/>
      <c r="C260" s="22"/>
      <c r="G260" s="54"/>
      <c r="H260" s="264"/>
      <c r="I260" s="29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  <c r="AC260" s="247"/>
      <c r="AD260" s="247"/>
      <c r="AE260" s="247"/>
      <c r="AF260" s="247"/>
      <c r="AG260" s="247"/>
      <c r="AH260" s="247"/>
      <c r="AI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  <c r="BB260" s="247"/>
      <c r="BC260" s="247"/>
      <c r="BD260" s="247"/>
      <c r="BE260" s="247"/>
      <c r="BF260" s="247"/>
      <c r="BG260" s="247"/>
      <c r="BH260" s="247"/>
      <c r="BI260" s="247"/>
      <c r="BJ260" s="247"/>
      <c r="BK260" s="247"/>
      <c r="BL260" s="247"/>
      <c r="BM260" s="247"/>
      <c r="BN260" s="247"/>
      <c r="BO260" s="247"/>
      <c r="BP260" s="247"/>
      <c r="BQ260" s="247"/>
      <c r="BR260" s="247"/>
      <c r="BS260" s="247"/>
      <c r="BT260" s="247"/>
      <c r="BU260" s="247"/>
      <c r="BV260" s="247"/>
      <c r="BW260" s="247"/>
      <c r="BX260" s="247"/>
      <c r="BY260" s="247"/>
      <c r="BZ260" s="247"/>
      <c r="CA260" s="247"/>
      <c r="CB260" s="247"/>
      <c r="CC260" s="247"/>
      <c r="CD260" s="247"/>
      <c r="CE260" s="247"/>
      <c r="CF260" s="247"/>
      <c r="CG260" s="247"/>
      <c r="CH260" s="247"/>
      <c r="CI260" s="247"/>
      <c r="CJ260" s="247"/>
      <c r="CK260" s="247"/>
      <c r="CL260" s="247"/>
      <c r="CM260" s="247"/>
      <c r="CN260" s="247"/>
      <c r="CO260" s="247"/>
      <c r="CP260" s="247"/>
      <c r="CQ260" s="247"/>
      <c r="CR260" s="247"/>
      <c r="CS260" s="247"/>
      <c r="CT260" s="247"/>
      <c r="CU260" s="247"/>
      <c r="CV260" s="247"/>
      <c r="CW260" s="247"/>
      <c r="CX260" s="247"/>
      <c r="CY260" s="247"/>
      <c r="CZ260" s="247"/>
      <c r="DA260" s="247"/>
      <c r="DB260" s="247"/>
    </row>
    <row r="261" spans="1:106" ht="13" hidden="1" outlineLevel="1">
      <c r="A261" s="151"/>
      <c r="C261" s="50" t="str">
        <f>C65</f>
        <v>Cerebras WSE-2</v>
      </c>
      <c r="D261" s="28"/>
      <c r="E261" s="28"/>
      <c r="F261" s="28"/>
      <c r="G261" s="28"/>
      <c r="H261" s="264"/>
      <c r="I261" s="29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  <c r="AC261" s="153"/>
      <c r="AD261" s="153"/>
      <c r="AE261" s="153"/>
      <c r="AF261" s="153"/>
      <c r="AG261" s="153"/>
      <c r="AH261" s="153"/>
      <c r="AI261" s="153"/>
      <c r="AJ261" s="153"/>
      <c r="AK261" s="153"/>
      <c r="AL261" s="153"/>
      <c r="AM261" s="153"/>
      <c r="AN261" s="153"/>
      <c r="AO261" s="153"/>
      <c r="AP261" s="153"/>
      <c r="AQ261" s="153"/>
      <c r="AR261" s="153"/>
      <c r="AS261" s="153"/>
      <c r="AT261" s="153"/>
      <c r="AU261" s="153"/>
      <c r="AV261" s="153"/>
      <c r="AW261" s="153"/>
      <c r="AX261" s="153"/>
      <c r="AY261" s="153"/>
      <c r="AZ261" s="153"/>
      <c r="BA261" s="153"/>
      <c r="BB261" s="153"/>
      <c r="BC261" s="153"/>
      <c r="BD261" s="153"/>
      <c r="BE261" s="153"/>
      <c r="BF261" s="153"/>
      <c r="BG261" s="153"/>
      <c r="BH261" s="153"/>
      <c r="BI261" s="153"/>
      <c r="BJ261" s="153"/>
      <c r="BK261" s="153"/>
      <c r="BL261" s="153"/>
      <c r="BM261" s="153"/>
      <c r="BN261" s="153"/>
      <c r="BO261" s="153"/>
      <c r="BP261" s="153"/>
      <c r="BQ261" s="153"/>
      <c r="BR261" s="153"/>
      <c r="BS261" s="153"/>
      <c r="BT261" s="153"/>
      <c r="BU261" s="153"/>
      <c r="BV261" s="153"/>
      <c r="BW261" s="153"/>
      <c r="BX261" s="153"/>
      <c r="BY261" s="153"/>
      <c r="BZ261" s="153"/>
      <c r="CA261" s="153"/>
      <c r="CB261" s="153"/>
      <c r="CC261" s="153"/>
      <c r="CD261" s="153"/>
      <c r="CE261" s="153"/>
      <c r="CF261" s="153"/>
      <c r="CG261" s="153"/>
      <c r="CH261" s="153"/>
      <c r="CI261" s="153"/>
      <c r="CJ261" s="153"/>
      <c r="CK261" s="153"/>
      <c r="CL261" s="153"/>
      <c r="CM261" s="153"/>
      <c r="CN261" s="153"/>
      <c r="CO261" s="153"/>
      <c r="CP261" s="153"/>
      <c r="CQ261" s="153"/>
      <c r="CR261" s="153"/>
      <c r="CS261" s="153"/>
      <c r="CT261" s="153"/>
      <c r="CU261" s="153"/>
      <c r="CV261" s="153"/>
      <c r="CW261" s="153"/>
      <c r="CX261" s="153"/>
      <c r="CY261" s="153"/>
      <c r="CZ261" s="153"/>
      <c r="DA261" s="153"/>
      <c r="DB261" s="153"/>
    </row>
    <row r="262" spans="1:106" ht="13" hidden="1" outlineLevel="1">
      <c r="A262" s="151"/>
      <c r="C262" s="14"/>
      <c r="G262" s="12"/>
      <c r="H262" s="264"/>
      <c r="I262" s="29"/>
      <c r="J262" s="271"/>
      <c r="K262" s="271"/>
      <c r="L262" s="271"/>
      <c r="M262" s="271"/>
      <c r="N262" s="271"/>
      <c r="O262" s="271"/>
      <c r="P262" s="271"/>
      <c r="Q262" s="271"/>
      <c r="R262" s="271"/>
      <c r="S262" s="271"/>
      <c r="T262" s="271"/>
      <c r="U262" s="271"/>
      <c r="V262" s="271"/>
      <c r="W262" s="271"/>
      <c r="X262" s="271"/>
      <c r="Y262" s="271"/>
      <c r="Z262" s="271"/>
      <c r="AA262" s="271"/>
      <c r="AB262" s="271"/>
      <c r="AC262" s="271"/>
      <c r="AD262" s="271"/>
      <c r="AE262" s="271"/>
      <c r="AF262" s="271"/>
      <c r="AG262" s="271"/>
      <c r="AH262" s="271"/>
      <c r="AI262" s="271"/>
      <c r="AJ262" s="271"/>
      <c r="AK262" s="271"/>
      <c r="AL262" s="271"/>
      <c r="AM262" s="271"/>
      <c r="AN262" s="271"/>
      <c r="AO262" s="271"/>
      <c r="AP262" s="271"/>
      <c r="AQ262" s="271"/>
      <c r="AR262" s="271"/>
      <c r="AS262" s="271"/>
      <c r="AT262" s="271"/>
      <c r="AU262" s="271"/>
      <c r="AV262" s="271"/>
      <c r="AW262" s="271"/>
      <c r="AX262" s="271"/>
      <c r="AY262" s="271"/>
      <c r="AZ262" s="271"/>
      <c r="BA262" s="271"/>
      <c r="BB262" s="271"/>
      <c r="BC262" s="271"/>
      <c r="BD262" s="271"/>
      <c r="BE262" s="271"/>
      <c r="BF262" s="271"/>
      <c r="BG262" s="271"/>
      <c r="BH262" s="271"/>
      <c r="BI262" s="271"/>
      <c r="BJ262" s="271"/>
      <c r="BK262" s="271"/>
      <c r="BL262" s="271"/>
      <c r="BM262" s="271"/>
      <c r="BN262" s="271"/>
      <c r="BO262" s="271"/>
      <c r="BP262" s="271"/>
      <c r="BQ262" s="271"/>
      <c r="BR262" s="271"/>
      <c r="BS262" s="271"/>
      <c r="BT262" s="271"/>
      <c r="BU262" s="271"/>
      <c r="BV262" s="271"/>
      <c r="BW262" s="271"/>
      <c r="BX262" s="271"/>
      <c r="BY262" s="271"/>
      <c r="BZ262" s="271"/>
      <c r="CA262" s="271"/>
      <c r="CB262" s="271"/>
      <c r="CC262" s="271"/>
      <c r="CD262" s="271"/>
      <c r="CE262" s="271"/>
      <c r="CF262" s="271"/>
      <c r="CG262" s="271"/>
      <c r="CH262" s="271"/>
      <c r="CI262" s="271"/>
      <c r="CJ262" s="271"/>
      <c r="CK262" s="271"/>
      <c r="CL262" s="271"/>
      <c r="CM262" s="271"/>
      <c r="CN262" s="271"/>
      <c r="CO262" s="271"/>
      <c r="CP262" s="271"/>
      <c r="CQ262" s="271"/>
      <c r="CR262" s="271"/>
      <c r="CS262" s="271"/>
      <c r="CT262" s="271"/>
      <c r="CU262" s="271"/>
      <c r="CV262" s="271"/>
      <c r="CW262" s="271"/>
      <c r="CX262" s="271"/>
      <c r="CY262" s="271"/>
      <c r="CZ262" s="271"/>
      <c r="DA262" s="271"/>
      <c r="DB262" s="271"/>
    </row>
    <row r="263" spans="1:106" hidden="1" outlineLevel="1">
      <c r="A263" s="151"/>
      <c r="C263" s="22" t="s">
        <v>85</v>
      </c>
      <c r="E263" s="54" t="s">
        <v>267</v>
      </c>
      <c r="F263" s="54" t="s">
        <v>271</v>
      </c>
      <c r="G263" s="54"/>
      <c r="H263" s="264" t="s">
        <v>287</v>
      </c>
      <c r="I263" s="29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7"/>
      <c r="Z263" s="247"/>
      <c r="AA263" s="247"/>
      <c r="AB263" s="247"/>
      <c r="AC263" s="247"/>
      <c r="AD263" s="247"/>
      <c r="AE263" s="247"/>
      <c r="AF263" s="247"/>
      <c r="AG263" s="247"/>
      <c r="AH263" s="247"/>
      <c r="AI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  <c r="BB263" s="247"/>
      <c r="BC263" s="247"/>
      <c r="BD263" s="247"/>
      <c r="BE263" s="247"/>
      <c r="BF263" s="247"/>
      <c r="BG263" s="247"/>
      <c r="BH263" s="247"/>
      <c r="BI263" s="247"/>
      <c r="BJ263" s="247"/>
      <c r="BK263" s="247"/>
      <c r="BL263" s="247"/>
      <c r="BM263" s="247"/>
      <c r="BN263" s="247"/>
      <c r="BO263" s="247"/>
      <c r="BP263" s="247"/>
      <c r="BQ263" s="247"/>
      <c r="BR263" s="247"/>
      <c r="BS263" s="247"/>
      <c r="BT263" s="247"/>
      <c r="BU263" s="247"/>
      <c r="BV263" s="247"/>
      <c r="BW263" s="247"/>
      <c r="BX263" s="247"/>
      <c r="BY263" s="247"/>
      <c r="BZ263" s="247"/>
      <c r="CA263" s="247"/>
      <c r="CB263" s="247"/>
      <c r="CC263" s="247"/>
      <c r="CD263" s="247"/>
      <c r="CE263" s="247"/>
      <c r="CF263" s="247"/>
      <c r="CG263" s="247"/>
      <c r="CH263" s="247"/>
      <c r="CI263" s="247"/>
      <c r="CJ263" s="247"/>
      <c r="CK263" s="247"/>
      <c r="CL263" s="247"/>
      <c r="CM263" s="247"/>
      <c r="CN263" s="247"/>
      <c r="CO263" s="247"/>
      <c r="CP263" s="247"/>
      <c r="CQ263" s="247"/>
      <c r="CR263" s="247"/>
      <c r="CS263" s="247"/>
      <c r="CT263" s="247"/>
      <c r="CU263" s="247"/>
      <c r="CV263" s="247"/>
      <c r="CW263" s="247"/>
      <c r="CX263" s="247"/>
      <c r="CY263" s="247"/>
      <c r="CZ263" s="247"/>
      <c r="DA263" s="247"/>
      <c r="DB263" s="247"/>
    </row>
    <row r="264" spans="1:106" hidden="1" outlineLevel="1">
      <c r="A264" s="151"/>
      <c r="C264" s="34" t="s">
        <v>316</v>
      </c>
      <c r="E264" s="70">
        <f>Inputs!H184</f>
        <v>0</v>
      </c>
      <c r="F264" s="70">
        <f>Inputs!K184</f>
        <v>0</v>
      </c>
      <c r="G264" s="54" t="s">
        <v>83</v>
      </c>
      <c r="H264" s="279">
        <f>IFERROR(SUM($J264:$DB264)/(SUM($J$138:$DB$138)*E264),0)</f>
        <v>0</v>
      </c>
      <c r="I264" s="29"/>
      <c r="J264" s="212">
        <f>(J$138*INDEX('Term Pricing'!$Y$713:$Y$892,MATCH('Project 3'!J$8,'Term Pricing'!$C$713:$C$892,0))*$E264*$F264)+(J$138*INDEX('Term Pricing'!$Z$713:$Z$892,MATCH('Project 3'!J$8,'Term Pricing'!$C$713:$C$892,0))*$E264*(1-$F264))</f>
        <v>0</v>
      </c>
      <c r="K264" s="212">
        <f>(K$138*INDEX('Term Pricing'!$Y$713:$Y$892,MATCH('Project 3'!K$8,'Term Pricing'!$C$713:$C$892,0))*$E264*$F264)+(K$138*INDEX('Term Pricing'!$Z$713:$Z$892,MATCH('Project 3'!K$8,'Term Pricing'!$C$713:$C$892,0))*$E264*(1-$F264))</f>
        <v>0</v>
      </c>
      <c r="L264" s="212">
        <f>(L$138*INDEX('Term Pricing'!$Y$713:$Y$892,MATCH('Project 3'!L$8,'Term Pricing'!$C$713:$C$892,0))*$E264*$F264)+(L$138*INDEX('Term Pricing'!$Z$713:$Z$892,MATCH('Project 3'!L$8,'Term Pricing'!$C$713:$C$892,0))*$E264*(1-$F264))</f>
        <v>0</v>
      </c>
      <c r="M264" s="212">
        <f>(M$138*INDEX('Term Pricing'!$Y$713:$Y$892,MATCH('Project 3'!M$8,'Term Pricing'!$C$713:$C$892,0))*$E264*$F264)+(M$138*INDEX('Term Pricing'!$Z$713:$Z$892,MATCH('Project 3'!M$8,'Term Pricing'!$C$713:$C$892,0))*$E264*(1-$F264))</f>
        <v>0</v>
      </c>
      <c r="N264" s="212">
        <f>(N$138*INDEX('Term Pricing'!$Y$713:$Y$892,MATCH('Project 3'!N$8,'Term Pricing'!$C$713:$C$892,0))*$E264*$F264)+(N$138*INDEX('Term Pricing'!$Z$713:$Z$892,MATCH('Project 3'!N$8,'Term Pricing'!$C$713:$C$892,0))*$E264*(1-$F264))</f>
        <v>0</v>
      </c>
      <c r="O264" s="212">
        <f>(O$138*INDEX('Term Pricing'!$Y$713:$Y$892,MATCH('Project 3'!O$8,'Term Pricing'!$C$713:$C$892,0))*$E264*$F264)+(O$138*INDEX('Term Pricing'!$Z$713:$Z$892,MATCH('Project 3'!O$8,'Term Pricing'!$C$713:$C$892,0))*$E264*(1-$F264))</f>
        <v>0</v>
      </c>
      <c r="P264" s="212">
        <f>(P$138*INDEX('Term Pricing'!$Y$713:$Y$892,MATCH('Project 3'!P$8,'Term Pricing'!$C$713:$C$892,0))*$E264*$F264)+(P$138*INDEX('Term Pricing'!$Z$713:$Z$892,MATCH('Project 3'!P$8,'Term Pricing'!$C$713:$C$892,0))*$E264*(1-$F264))</f>
        <v>0</v>
      </c>
      <c r="Q264" s="212">
        <f>(Q$138*INDEX('Term Pricing'!$Y$713:$Y$892,MATCH('Project 3'!Q$8,'Term Pricing'!$C$713:$C$892,0))*$E264*$F264)+(Q$138*INDEX('Term Pricing'!$Z$713:$Z$892,MATCH('Project 3'!Q$8,'Term Pricing'!$C$713:$C$892,0))*$E264*(1-$F264))</f>
        <v>0</v>
      </c>
      <c r="R264" s="212">
        <f>(R$138*INDEX('Term Pricing'!$Y$713:$Y$892,MATCH('Project 3'!R$8,'Term Pricing'!$C$713:$C$892,0))*$E264*$F264)+(R$138*INDEX('Term Pricing'!$Z$713:$Z$892,MATCH('Project 3'!R$8,'Term Pricing'!$C$713:$C$892,0))*$E264*(1-$F264))</f>
        <v>0</v>
      </c>
      <c r="S264" s="212">
        <f>(S$138*INDEX('Term Pricing'!$Y$713:$Y$892,MATCH('Project 3'!S$8,'Term Pricing'!$C$713:$C$892,0))*$E264*$F264)+(S$138*INDEX('Term Pricing'!$Z$713:$Z$892,MATCH('Project 3'!S$8,'Term Pricing'!$C$713:$C$892,0))*$E264*(1-$F264))</f>
        <v>0</v>
      </c>
      <c r="T264" s="212">
        <f>(T$138*INDEX('Term Pricing'!$Y$713:$Y$892,MATCH('Project 3'!T$8,'Term Pricing'!$C$713:$C$892,0))*$E264*$F264)+(T$138*INDEX('Term Pricing'!$Z$713:$Z$892,MATCH('Project 3'!T$8,'Term Pricing'!$C$713:$C$892,0))*$E264*(1-$F264))</f>
        <v>0</v>
      </c>
      <c r="U264" s="212">
        <f>(U$138*INDEX('Term Pricing'!$Y$713:$Y$892,MATCH('Project 3'!U$8,'Term Pricing'!$C$713:$C$892,0))*$E264*$F264)+(U$138*INDEX('Term Pricing'!$Z$713:$Z$892,MATCH('Project 3'!U$8,'Term Pricing'!$C$713:$C$892,0))*$E264*(1-$F264))</f>
        <v>0</v>
      </c>
      <c r="V264" s="212">
        <f>(V$138*INDEX('Term Pricing'!$Y$713:$Y$892,MATCH('Project 3'!V$8,'Term Pricing'!$C$713:$C$892,0))*$E264*$F264)+(V$138*INDEX('Term Pricing'!$Z$713:$Z$892,MATCH('Project 3'!V$8,'Term Pricing'!$C$713:$C$892,0))*$E264*(1-$F264))</f>
        <v>0</v>
      </c>
      <c r="W264" s="212">
        <f>(W$138*INDEX('Term Pricing'!$Y$713:$Y$892,MATCH('Project 3'!W$8,'Term Pricing'!$C$713:$C$892,0))*$E264*$F264)+(W$138*INDEX('Term Pricing'!$Z$713:$Z$892,MATCH('Project 3'!W$8,'Term Pricing'!$C$713:$C$892,0))*$E264*(1-$F264))</f>
        <v>0</v>
      </c>
      <c r="X264" s="212">
        <f>(X$138*INDEX('Term Pricing'!$Y$713:$Y$892,MATCH('Project 3'!X$8,'Term Pricing'!$C$713:$C$892,0))*$E264*$F264)+(X$138*INDEX('Term Pricing'!$Z$713:$Z$892,MATCH('Project 3'!X$8,'Term Pricing'!$C$713:$C$892,0))*$E264*(1-$F264))</f>
        <v>0</v>
      </c>
      <c r="Y264" s="212">
        <f>(Y$138*INDEX('Term Pricing'!$Y$713:$Y$892,MATCH('Project 3'!Y$8,'Term Pricing'!$C$713:$C$892,0))*$E264*$F264)+(Y$138*INDEX('Term Pricing'!$Z$713:$Z$892,MATCH('Project 3'!Y$8,'Term Pricing'!$C$713:$C$892,0))*$E264*(1-$F264))</f>
        <v>0</v>
      </c>
      <c r="Z264" s="212">
        <f>(Z$138*INDEX('Term Pricing'!$Y$713:$Y$892,MATCH('Project 3'!Z$8,'Term Pricing'!$C$713:$C$892,0))*$E264*$F264)+(Z$138*INDEX('Term Pricing'!$Z$713:$Z$892,MATCH('Project 3'!Z$8,'Term Pricing'!$C$713:$C$892,0))*$E264*(1-$F264))</f>
        <v>0</v>
      </c>
      <c r="AA264" s="212">
        <f>(AA$138*INDEX('Term Pricing'!$Y$713:$Y$892,MATCH('Project 3'!AA$8,'Term Pricing'!$C$713:$C$892,0))*$E264*$F264)+(AA$138*INDEX('Term Pricing'!$Z$713:$Z$892,MATCH('Project 3'!AA$8,'Term Pricing'!$C$713:$C$892,0))*$E264*(1-$F264))</f>
        <v>0</v>
      </c>
      <c r="AB264" s="212">
        <f>(AB$138*INDEX('Term Pricing'!$Y$713:$Y$892,MATCH('Project 3'!AB$8,'Term Pricing'!$C$713:$C$892,0))*$E264*$F264)+(AB$138*INDEX('Term Pricing'!$Z$713:$Z$892,MATCH('Project 3'!AB$8,'Term Pricing'!$C$713:$C$892,0))*$E264*(1-$F264))</f>
        <v>0</v>
      </c>
      <c r="AC264" s="212">
        <f>(AC$138*INDEX('Term Pricing'!$Y$713:$Y$892,MATCH('Project 3'!AC$8,'Term Pricing'!$C$713:$C$892,0))*$E264*$F264)+(AC$138*INDEX('Term Pricing'!$Z$713:$Z$892,MATCH('Project 3'!AC$8,'Term Pricing'!$C$713:$C$892,0))*$E264*(1-$F264))</f>
        <v>0</v>
      </c>
      <c r="AD264" s="212">
        <f>(AD$138*INDEX('Term Pricing'!$Y$713:$Y$892,MATCH('Project 3'!AD$8,'Term Pricing'!$C$713:$C$892,0))*$E264*$F264)+(AD$138*INDEX('Term Pricing'!$Z$713:$Z$892,MATCH('Project 3'!AD$8,'Term Pricing'!$C$713:$C$892,0))*$E264*(1-$F264))</f>
        <v>0</v>
      </c>
      <c r="AE264" s="212">
        <f>(AE$138*INDEX('Term Pricing'!$Y$713:$Y$892,MATCH('Project 3'!AE$8,'Term Pricing'!$C$713:$C$892,0))*$E264*$F264)+(AE$138*INDEX('Term Pricing'!$Z$713:$Z$892,MATCH('Project 3'!AE$8,'Term Pricing'!$C$713:$C$892,0))*$E264*(1-$F264))</f>
        <v>0</v>
      </c>
      <c r="AF264" s="212">
        <f>(AF$138*INDEX('Term Pricing'!$Y$713:$Y$892,MATCH('Project 3'!AF$8,'Term Pricing'!$C$713:$C$892,0))*$E264*$F264)+(AF$138*INDEX('Term Pricing'!$Z$713:$Z$892,MATCH('Project 3'!AF$8,'Term Pricing'!$C$713:$C$892,0))*$E264*(1-$F264))</f>
        <v>0</v>
      </c>
      <c r="AG264" s="212">
        <f>(AG$138*INDEX('Term Pricing'!$Y$713:$Y$892,MATCH('Project 3'!AG$8,'Term Pricing'!$C$713:$C$892,0))*$E264*$F264)+(AG$138*INDEX('Term Pricing'!$Z$713:$Z$892,MATCH('Project 3'!AG$8,'Term Pricing'!$C$713:$C$892,0))*$E264*(1-$F264))</f>
        <v>0</v>
      </c>
      <c r="AH264" s="212">
        <f>(AH$138*INDEX('Term Pricing'!$Y$713:$Y$892,MATCH('Project 3'!AH$8,'Term Pricing'!$C$713:$C$892,0))*$E264*$F264)+(AH$138*INDEX('Term Pricing'!$Z$713:$Z$892,MATCH('Project 3'!AH$8,'Term Pricing'!$C$713:$C$892,0))*$E264*(1-$F264))</f>
        <v>0</v>
      </c>
      <c r="AI264" s="212">
        <f>(AI$138*INDEX('Term Pricing'!$Y$713:$Y$892,MATCH('Project 3'!AI$8,'Term Pricing'!$C$713:$C$892,0))*$E264*$F264)+(AI$138*INDEX('Term Pricing'!$Z$713:$Z$892,MATCH('Project 3'!AI$8,'Term Pricing'!$C$713:$C$892,0))*$E264*(1-$F264))</f>
        <v>0</v>
      </c>
      <c r="AJ264" s="212">
        <f>(AJ$138*INDEX('Term Pricing'!$Y$713:$Y$892,MATCH('Project 3'!AJ$8,'Term Pricing'!$C$713:$C$892,0))*$E264*$F264)+(AJ$138*INDEX('Term Pricing'!$Z$713:$Z$892,MATCH('Project 3'!AJ$8,'Term Pricing'!$C$713:$C$892,0))*$E264*(1-$F264))</f>
        <v>0</v>
      </c>
      <c r="AK264" s="212">
        <f>(AK$138*INDEX('Term Pricing'!$Y$713:$Y$892,MATCH('Project 3'!AK$8,'Term Pricing'!$C$713:$C$892,0))*$E264*$F264)+(AK$138*INDEX('Term Pricing'!$Z$713:$Z$892,MATCH('Project 3'!AK$8,'Term Pricing'!$C$713:$C$892,0))*$E264*(1-$F264))</f>
        <v>0</v>
      </c>
      <c r="AL264" s="212">
        <f>(AL$138*INDEX('Term Pricing'!$Y$713:$Y$892,MATCH('Project 3'!AL$8,'Term Pricing'!$C$713:$C$892,0))*$E264*$F264)+(AL$138*INDEX('Term Pricing'!$Z$713:$Z$892,MATCH('Project 3'!AL$8,'Term Pricing'!$C$713:$C$892,0))*$E264*(1-$F264))</f>
        <v>0</v>
      </c>
      <c r="AM264" s="212">
        <f>(AM$138*INDEX('Term Pricing'!$Y$713:$Y$892,MATCH('Project 3'!AM$8,'Term Pricing'!$C$713:$C$892,0))*$E264*$F264)+(AM$138*INDEX('Term Pricing'!$Z$713:$Z$892,MATCH('Project 3'!AM$8,'Term Pricing'!$C$713:$C$892,0))*$E264*(1-$F264))</f>
        <v>0</v>
      </c>
      <c r="AN264" s="212">
        <f>(AN$138*INDEX('Term Pricing'!$Y$713:$Y$892,MATCH('Project 3'!AN$8,'Term Pricing'!$C$713:$C$892,0))*$E264*$F264)+(AN$138*INDEX('Term Pricing'!$Z$713:$Z$892,MATCH('Project 3'!AN$8,'Term Pricing'!$C$713:$C$892,0))*$E264*(1-$F264))</f>
        <v>0</v>
      </c>
      <c r="AO264" s="212">
        <f>(AO$138*INDEX('Term Pricing'!$Y$713:$Y$892,MATCH('Project 3'!AO$8,'Term Pricing'!$C$713:$C$892,0))*$E264*$F264)+(AO$138*INDEX('Term Pricing'!$Z$713:$Z$892,MATCH('Project 3'!AO$8,'Term Pricing'!$C$713:$C$892,0))*$E264*(1-$F264))</f>
        <v>0</v>
      </c>
      <c r="AP264" s="212">
        <f>(AP$138*INDEX('Term Pricing'!$Y$713:$Y$892,MATCH('Project 3'!AP$8,'Term Pricing'!$C$713:$C$892,0))*$E264*$F264)+(AP$138*INDEX('Term Pricing'!$Z$713:$Z$892,MATCH('Project 3'!AP$8,'Term Pricing'!$C$713:$C$892,0))*$E264*(1-$F264))</f>
        <v>0</v>
      </c>
      <c r="AQ264" s="212">
        <f>(AQ$138*INDEX('Term Pricing'!$Y$713:$Y$892,MATCH('Project 3'!AQ$8,'Term Pricing'!$C$713:$C$892,0))*$E264*$F264)+(AQ$138*INDEX('Term Pricing'!$Z$713:$Z$892,MATCH('Project 3'!AQ$8,'Term Pricing'!$C$713:$C$892,0))*$E264*(1-$F264))</f>
        <v>0</v>
      </c>
      <c r="AR264" s="212">
        <f>(AR$138*INDEX('Term Pricing'!$Y$713:$Y$892,MATCH('Project 3'!AR$8,'Term Pricing'!$C$713:$C$892,0))*$E264*$F264)+(AR$138*INDEX('Term Pricing'!$Z$713:$Z$892,MATCH('Project 3'!AR$8,'Term Pricing'!$C$713:$C$892,0))*$E264*(1-$F264))</f>
        <v>0</v>
      </c>
      <c r="AS264" s="212">
        <f>(AS$138*INDEX('Term Pricing'!$Y$713:$Y$892,MATCH('Project 3'!AS$8,'Term Pricing'!$C$713:$C$892,0))*$E264*$F264)+(AS$138*INDEX('Term Pricing'!$Z$713:$Z$892,MATCH('Project 3'!AS$8,'Term Pricing'!$C$713:$C$892,0))*$E264*(1-$F264))</f>
        <v>0</v>
      </c>
      <c r="AT264" s="212">
        <f>(AT$138*INDEX('Term Pricing'!$Y$713:$Y$892,MATCH('Project 3'!AT$8,'Term Pricing'!$C$713:$C$892,0))*$E264*$F264)+(AT$138*INDEX('Term Pricing'!$Z$713:$Z$892,MATCH('Project 3'!AT$8,'Term Pricing'!$C$713:$C$892,0))*$E264*(1-$F264))</f>
        <v>0</v>
      </c>
      <c r="AU264" s="212">
        <f>(AU$138*INDEX('Term Pricing'!$Y$713:$Y$892,MATCH('Project 3'!AU$8,'Term Pricing'!$C$713:$C$892,0))*$E264*$F264)+(AU$138*INDEX('Term Pricing'!$Z$713:$Z$892,MATCH('Project 3'!AU$8,'Term Pricing'!$C$713:$C$892,0))*$E264*(1-$F264))</f>
        <v>0</v>
      </c>
      <c r="AV264" s="212">
        <f>(AV$138*INDEX('Term Pricing'!$Y$713:$Y$892,MATCH('Project 3'!AV$8,'Term Pricing'!$C$713:$C$892,0))*$E264*$F264)+(AV$138*INDEX('Term Pricing'!$Z$713:$Z$892,MATCH('Project 3'!AV$8,'Term Pricing'!$C$713:$C$892,0))*$E264*(1-$F264))</f>
        <v>0</v>
      </c>
      <c r="AW264" s="212">
        <f>(AW$138*INDEX('Term Pricing'!$Y$713:$Y$892,MATCH('Project 3'!AW$8,'Term Pricing'!$C$713:$C$892,0))*$E264*$F264)+(AW$138*INDEX('Term Pricing'!$Z$713:$Z$892,MATCH('Project 3'!AW$8,'Term Pricing'!$C$713:$C$892,0))*$E264*(1-$F264))</f>
        <v>0</v>
      </c>
      <c r="AX264" s="212">
        <f>(AX$138*INDEX('Term Pricing'!$Y$713:$Y$892,MATCH('Project 3'!AX$8,'Term Pricing'!$C$713:$C$892,0))*$E264*$F264)+(AX$138*INDEX('Term Pricing'!$Z$713:$Z$892,MATCH('Project 3'!AX$8,'Term Pricing'!$C$713:$C$892,0))*$E264*(1-$F264))</f>
        <v>0</v>
      </c>
      <c r="AY264" s="212">
        <f>(AY$138*INDEX('Term Pricing'!$Y$713:$Y$892,MATCH('Project 3'!AY$8,'Term Pricing'!$C$713:$C$892,0))*$E264*$F264)+(AY$138*INDEX('Term Pricing'!$Z$713:$Z$892,MATCH('Project 3'!AY$8,'Term Pricing'!$C$713:$C$892,0))*$E264*(1-$F264))</f>
        <v>0</v>
      </c>
      <c r="AZ264" s="212">
        <f>(AZ$138*INDEX('Term Pricing'!$Y$713:$Y$892,MATCH('Project 3'!AZ$8,'Term Pricing'!$C$713:$C$892,0))*$E264*$F264)+(AZ$138*INDEX('Term Pricing'!$Z$713:$Z$892,MATCH('Project 3'!AZ$8,'Term Pricing'!$C$713:$C$892,0))*$E264*(1-$F264))</f>
        <v>0</v>
      </c>
      <c r="BA264" s="212">
        <f>(BA$138*INDEX('Term Pricing'!$Y$713:$Y$892,MATCH('Project 3'!BA$8,'Term Pricing'!$C$713:$C$892,0))*$E264*$F264)+(BA$138*INDEX('Term Pricing'!$Z$713:$Z$892,MATCH('Project 3'!BA$8,'Term Pricing'!$C$713:$C$892,0))*$E264*(1-$F264))</f>
        <v>0</v>
      </c>
      <c r="BB264" s="212">
        <f>(BB$138*INDEX('Term Pricing'!$Y$713:$Y$892,MATCH('Project 3'!BB$8,'Term Pricing'!$C$713:$C$892,0))*$E264*$F264)+(BB$138*INDEX('Term Pricing'!$Z$713:$Z$892,MATCH('Project 3'!BB$8,'Term Pricing'!$C$713:$C$892,0))*$E264*(1-$F264))</f>
        <v>0</v>
      </c>
      <c r="BC264" s="212">
        <f>(BC$138*INDEX('Term Pricing'!$Y$713:$Y$892,MATCH('Project 3'!BC$8,'Term Pricing'!$C$713:$C$892,0))*$E264*$F264)+(BC$138*INDEX('Term Pricing'!$Z$713:$Z$892,MATCH('Project 3'!BC$8,'Term Pricing'!$C$713:$C$892,0))*$E264*(1-$F264))</f>
        <v>0</v>
      </c>
      <c r="BD264" s="212">
        <f>(BD$138*INDEX('Term Pricing'!$Y$713:$Y$892,MATCH('Project 3'!BD$8,'Term Pricing'!$C$713:$C$892,0))*$E264*$F264)+(BD$138*INDEX('Term Pricing'!$Z$713:$Z$892,MATCH('Project 3'!BD$8,'Term Pricing'!$C$713:$C$892,0))*$E264*(1-$F264))</f>
        <v>0</v>
      </c>
      <c r="BE264" s="212">
        <f>(BE$138*INDEX('Term Pricing'!$Y$713:$Y$892,MATCH('Project 3'!BE$8,'Term Pricing'!$C$713:$C$892,0))*$E264*$F264)+(BE$138*INDEX('Term Pricing'!$Z$713:$Z$892,MATCH('Project 3'!BE$8,'Term Pricing'!$C$713:$C$892,0))*$E264*(1-$F264))</f>
        <v>0</v>
      </c>
      <c r="BF264" s="212">
        <f>(BF$138*INDEX('Term Pricing'!$Y$713:$Y$892,MATCH('Project 3'!BF$8,'Term Pricing'!$C$713:$C$892,0))*$E264*$F264)+(BF$138*INDEX('Term Pricing'!$Z$713:$Z$892,MATCH('Project 3'!BF$8,'Term Pricing'!$C$713:$C$892,0))*$E264*(1-$F264))</f>
        <v>0</v>
      </c>
      <c r="BG264" s="212">
        <f>(BG$138*INDEX('Term Pricing'!$Y$713:$Y$892,MATCH('Project 3'!BG$8,'Term Pricing'!$C$713:$C$892,0))*$E264*$F264)+(BG$138*INDEX('Term Pricing'!$Z$713:$Z$892,MATCH('Project 3'!BG$8,'Term Pricing'!$C$713:$C$892,0))*$E264*(1-$F264))</f>
        <v>0</v>
      </c>
      <c r="BH264" s="212">
        <f>(BH$138*INDEX('Term Pricing'!$Y$713:$Y$892,MATCH('Project 3'!BH$8,'Term Pricing'!$C$713:$C$892,0))*$E264*$F264)+(BH$138*INDEX('Term Pricing'!$Z$713:$Z$892,MATCH('Project 3'!BH$8,'Term Pricing'!$C$713:$C$892,0))*$E264*(1-$F264))</f>
        <v>0</v>
      </c>
      <c r="BI264" s="212">
        <f>(BI$138*INDEX('Term Pricing'!$Y$713:$Y$892,MATCH('Project 3'!BI$8,'Term Pricing'!$C$713:$C$892,0))*$E264*$F264)+(BI$138*INDEX('Term Pricing'!$Z$713:$Z$892,MATCH('Project 3'!BI$8,'Term Pricing'!$C$713:$C$892,0))*$E264*(1-$F264))</f>
        <v>0</v>
      </c>
      <c r="BJ264" s="212">
        <f>(BJ$138*INDEX('Term Pricing'!$Y$713:$Y$892,MATCH('Project 3'!BJ$8,'Term Pricing'!$C$713:$C$892,0))*$E264*$F264)+(BJ$138*INDEX('Term Pricing'!$Z$713:$Z$892,MATCH('Project 3'!BJ$8,'Term Pricing'!$C$713:$C$892,0))*$E264*(1-$F264))</f>
        <v>0</v>
      </c>
      <c r="BK264" s="212">
        <f>(BK$138*INDEX('Term Pricing'!$Y$713:$Y$892,MATCH('Project 3'!BK$8,'Term Pricing'!$C$713:$C$892,0))*$E264*$F264)+(BK$138*INDEX('Term Pricing'!$Z$713:$Z$892,MATCH('Project 3'!BK$8,'Term Pricing'!$C$713:$C$892,0))*$E264*(1-$F264))</f>
        <v>0</v>
      </c>
      <c r="BL264" s="212">
        <f>(BL$138*INDEX('Term Pricing'!$Y$713:$Y$892,MATCH('Project 3'!BL$8,'Term Pricing'!$C$713:$C$892,0))*$E264*$F264)+(BL$138*INDEX('Term Pricing'!$Z$713:$Z$892,MATCH('Project 3'!BL$8,'Term Pricing'!$C$713:$C$892,0))*$E264*(1-$F264))</f>
        <v>0</v>
      </c>
      <c r="BM264" s="212">
        <f>(BM$138*INDEX('Term Pricing'!$Y$713:$Y$892,MATCH('Project 3'!BM$8,'Term Pricing'!$C$713:$C$892,0))*$E264*$F264)+(BM$138*INDEX('Term Pricing'!$Z$713:$Z$892,MATCH('Project 3'!BM$8,'Term Pricing'!$C$713:$C$892,0))*$E264*(1-$F264))</f>
        <v>0</v>
      </c>
      <c r="BN264" s="212">
        <f>(BN$138*INDEX('Term Pricing'!$Y$713:$Y$892,MATCH('Project 3'!BN$8,'Term Pricing'!$C$713:$C$892,0))*$E264*$F264)+(BN$138*INDEX('Term Pricing'!$Z$713:$Z$892,MATCH('Project 3'!BN$8,'Term Pricing'!$C$713:$C$892,0))*$E264*(1-$F264))</f>
        <v>0</v>
      </c>
      <c r="BO264" s="212">
        <f>(BO$138*INDEX('Term Pricing'!$Y$713:$Y$892,MATCH('Project 3'!BO$8,'Term Pricing'!$C$713:$C$892,0))*$E264*$F264)+(BO$138*INDEX('Term Pricing'!$Z$713:$Z$892,MATCH('Project 3'!BO$8,'Term Pricing'!$C$713:$C$892,0))*$E264*(1-$F264))</f>
        <v>0</v>
      </c>
      <c r="BP264" s="212">
        <f>(BP$138*INDEX('Term Pricing'!$Y$713:$Y$892,MATCH('Project 3'!BP$8,'Term Pricing'!$C$713:$C$892,0))*$E264*$F264)+(BP$138*INDEX('Term Pricing'!$Z$713:$Z$892,MATCH('Project 3'!BP$8,'Term Pricing'!$C$713:$C$892,0))*$E264*(1-$F264))</f>
        <v>0</v>
      </c>
      <c r="BQ264" s="212">
        <f>(BQ$138*INDEX('Term Pricing'!$Y$713:$Y$892,MATCH('Project 3'!BQ$8,'Term Pricing'!$C$713:$C$892,0))*$E264*$F264)+(BQ$138*INDEX('Term Pricing'!$Z$713:$Z$892,MATCH('Project 3'!BQ$8,'Term Pricing'!$C$713:$C$892,0))*$E264*(1-$F264))</f>
        <v>0</v>
      </c>
      <c r="BR264" s="212">
        <f>(BR$138*INDEX('Term Pricing'!$Y$713:$Y$892,MATCH('Project 3'!BR$8,'Term Pricing'!$C$713:$C$892,0))*$E264*$F264)+(BR$138*INDEX('Term Pricing'!$Z$713:$Z$892,MATCH('Project 3'!BR$8,'Term Pricing'!$C$713:$C$892,0))*$E264*(1-$F264))</f>
        <v>0</v>
      </c>
      <c r="BS264" s="212">
        <f>(BS$138*INDEX('Term Pricing'!$Y$713:$Y$892,MATCH('Project 3'!BS$8,'Term Pricing'!$C$713:$C$892,0))*$E264*$F264)+(BS$138*INDEX('Term Pricing'!$Z$713:$Z$892,MATCH('Project 3'!BS$8,'Term Pricing'!$C$713:$C$892,0))*$E264*(1-$F264))</f>
        <v>0</v>
      </c>
      <c r="BT264" s="212">
        <f>(BT$138*INDEX('Term Pricing'!$Y$713:$Y$892,MATCH('Project 3'!BT$8,'Term Pricing'!$C$713:$C$892,0))*$E264*$F264)+(BT$138*INDEX('Term Pricing'!$Z$713:$Z$892,MATCH('Project 3'!BT$8,'Term Pricing'!$C$713:$C$892,0))*$E264*(1-$F264))</f>
        <v>0</v>
      </c>
      <c r="BU264" s="212">
        <f>(BU$138*INDEX('Term Pricing'!$Y$713:$Y$892,MATCH('Project 3'!BU$8,'Term Pricing'!$C$713:$C$892,0))*$E264*$F264)+(BU$138*INDEX('Term Pricing'!$Z$713:$Z$892,MATCH('Project 3'!BU$8,'Term Pricing'!$C$713:$C$892,0))*$E264*(1-$F264))</f>
        <v>0</v>
      </c>
      <c r="BV264" s="212">
        <f>(BV$138*INDEX('Term Pricing'!$Y$713:$Y$892,MATCH('Project 3'!BV$8,'Term Pricing'!$C$713:$C$892,0))*$E264*$F264)+(BV$138*INDEX('Term Pricing'!$Z$713:$Z$892,MATCH('Project 3'!BV$8,'Term Pricing'!$C$713:$C$892,0))*$E264*(1-$F264))</f>
        <v>0</v>
      </c>
      <c r="BW264" s="212">
        <f>(BW$138*INDEX('Term Pricing'!$Y$713:$Y$892,MATCH('Project 3'!BW$8,'Term Pricing'!$C$713:$C$892,0))*$E264*$F264)+(BW$138*INDEX('Term Pricing'!$Z$713:$Z$892,MATCH('Project 3'!BW$8,'Term Pricing'!$C$713:$C$892,0))*$E264*(1-$F264))</f>
        <v>0</v>
      </c>
      <c r="BX264" s="212">
        <f>(BX$138*INDEX('Term Pricing'!$Y$713:$Y$892,MATCH('Project 3'!BX$8,'Term Pricing'!$C$713:$C$892,0))*$E264*$F264)+(BX$138*INDEX('Term Pricing'!$Z$713:$Z$892,MATCH('Project 3'!BX$8,'Term Pricing'!$C$713:$C$892,0))*$E264*(1-$F264))</f>
        <v>0</v>
      </c>
      <c r="BY264" s="212">
        <f>(BY$138*INDEX('Term Pricing'!$Y$713:$Y$892,MATCH('Project 3'!BY$8,'Term Pricing'!$C$713:$C$892,0))*$E264*$F264)+(BY$138*INDEX('Term Pricing'!$Z$713:$Z$892,MATCH('Project 3'!BY$8,'Term Pricing'!$C$713:$C$892,0))*$E264*(1-$F264))</f>
        <v>0</v>
      </c>
      <c r="BZ264" s="212">
        <f>(BZ$138*INDEX('Term Pricing'!$Y$713:$Y$892,MATCH('Project 3'!BZ$8,'Term Pricing'!$C$713:$C$892,0))*$E264*$F264)+(BZ$138*INDEX('Term Pricing'!$Z$713:$Z$892,MATCH('Project 3'!BZ$8,'Term Pricing'!$C$713:$C$892,0))*$E264*(1-$F264))</f>
        <v>0</v>
      </c>
      <c r="CA264" s="212">
        <f>(CA$138*INDEX('Term Pricing'!$Y$713:$Y$892,MATCH('Project 3'!CA$8,'Term Pricing'!$C$713:$C$892,0))*$E264*$F264)+(CA$138*INDEX('Term Pricing'!$Z$713:$Z$892,MATCH('Project 3'!CA$8,'Term Pricing'!$C$713:$C$892,0))*$E264*(1-$F264))</f>
        <v>0</v>
      </c>
      <c r="CB264" s="212">
        <f>(CB$138*INDEX('Term Pricing'!$Y$713:$Y$892,MATCH('Project 3'!CB$8,'Term Pricing'!$C$713:$C$892,0))*$E264*$F264)+(CB$138*INDEX('Term Pricing'!$Z$713:$Z$892,MATCH('Project 3'!CB$8,'Term Pricing'!$C$713:$C$892,0))*$E264*(1-$F264))</f>
        <v>0</v>
      </c>
      <c r="CC264" s="212">
        <f>(CC$138*INDEX('Term Pricing'!$Y$713:$Y$892,MATCH('Project 3'!CC$8,'Term Pricing'!$C$713:$C$892,0))*$E264*$F264)+(CC$138*INDEX('Term Pricing'!$Z$713:$Z$892,MATCH('Project 3'!CC$8,'Term Pricing'!$C$713:$C$892,0))*$E264*(1-$F264))</f>
        <v>0</v>
      </c>
      <c r="CD264" s="212">
        <f>(CD$138*INDEX('Term Pricing'!$Y$713:$Y$892,MATCH('Project 3'!CD$8,'Term Pricing'!$C$713:$C$892,0))*$E264*$F264)+(CD$138*INDEX('Term Pricing'!$Z$713:$Z$892,MATCH('Project 3'!CD$8,'Term Pricing'!$C$713:$C$892,0))*$E264*(1-$F264))</f>
        <v>0</v>
      </c>
      <c r="CE264" s="212">
        <f>(CE$138*INDEX('Term Pricing'!$Y$713:$Y$892,MATCH('Project 3'!CE$8,'Term Pricing'!$C$713:$C$892,0))*$E264*$F264)+(CE$138*INDEX('Term Pricing'!$Z$713:$Z$892,MATCH('Project 3'!CE$8,'Term Pricing'!$C$713:$C$892,0))*$E264*(1-$F264))</f>
        <v>0</v>
      </c>
      <c r="CF264" s="212">
        <f>(CF$138*INDEX('Term Pricing'!$Y$713:$Y$892,MATCH('Project 3'!CF$8,'Term Pricing'!$C$713:$C$892,0))*$E264*$F264)+(CF$138*INDEX('Term Pricing'!$Z$713:$Z$892,MATCH('Project 3'!CF$8,'Term Pricing'!$C$713:$C$892,0))*$E264*(1-$F264))</f>
        <v>0</v>
      </c>
      <c r="CG264" s="212">
        <f>(CG$138*INDEX('Term Pricing'!$Y$713:$Y$892,MATCH('Project 3'!CG$8,'Term Pricing'!$C$713:$C$892,0))*$E264*$F264)+(CG$138*INDEX('Term Pricing'!$Z$713:$Z$892,MATCH('Project 3'!CG$8,'Term Pricing'!$C$713:$C$892,0))*$E264*(1-$F264))</f>
        <v>0</v>
      </c>
      <c r="CH264" s="212">
        <f>(CH$138*INDEX('Term Pricing'!$Y$713:$Y$892,MATCH('Project 3'!CH$8,'Term Pricing'!$C$713:$C$892,0))*$E264*$F264)+(CH$138*INDEX('Term Pricing'!$Z$713:$Z$892,MATCH('Project 3'!CH$8,'Term Pricing'!$C$713:$C$892,0))*$E264*(1-$F264))</f>
        <v>0</v>
      </c>
      <c r="CI264" s="212">
        <f>(CI$138*INDEX('Term Pricing'!$Y$713:$Y$892,MATCH('Project 3'!CI$8,'Term Pricing'!$C$713:$C$892,0))*$E264*$F264)+(CI$138*INDEX('Term Pricing'!$Z$713:$Z$892,MATCH('Project 3'!CI$8,'Term Pricing'!$C$713:$C$892,0))*$E264*(1-$F264))</f>
        <v>0</v>
      </c>
      <c r="CJ264" s="212">
        <f>(CJ$138*INDEX('Term Pricing'!$Y$713:$Y$892,MATCH('Project 3'!CJ$8,'Term Pricing'!$C$713:$C$892,0))*$E264*$F264)+(CJ$138*INDEX('Term Pricing'!$Z$713:$Z$892,MATCH('Project 3'!CJ$8,'Term Pricing'!$C$713:$C$892,0))*$E264*(1-$F264))</f>
        <v>0</v>
      </c>
      <c r="CK264" s="212">
        <f>(CK$138*INDEX('Term Pricing'!$Y$713:$Y$892,MATCH('Project 3'!CK$8,'Term Pricing'!$C$713:$C$892,0))*$E264*$F264)+(CK$138*INDEX('Term Pricing'!$Z$713:$Z$892,MATCH('Project 3'!CK$8,'Term Pricing'!$C$713:$C$892,0))*$E264*(1-$F264))</f>
        <v>0</v>
      </c>
      <c r="CL264" s="212">
        <f>(CL$138*INDEX('Term Pricing'!$Y$713:$Y$892,MATCH('Project 3'!CL$8,'Term Pricing'!$C$713:$C$892,0))*$E264*$F264)+(CL$138*INDEX('Term Pricing'!$Z$713:$Z$892,MATCH('Project 3'!CL$8,'Term Pricing'!$C$713:$C$892,0))*$E264*(1-$F264))</f>
        <v>0</v>
      </c>
      <c r="CM264" s="212">
        <f>(CM$138*INDEX('Term Pricing'!$Y$713:$Y$892,MATCH('Project 3'!CM$8,'Term Pricing'!$C$713:$C$892,0))*$E264*$F264)+(CM$138*INDEX('Term Pricing'!$Z$713:$Z$892,MATCH('Project 3'!CM$8,'Term Pricing'!$C$713:$C$892,0))*$E264*(1-$F264))</f>
        <v>0</v>
      </c>
      <c r="CN264" s="212">
        <f>(CN$138*INDEX('Term Pricing'!$Y$713:$Y$892,MATCH('Project 3'!CN$8,'Term Pricing'!$C$713:$C$892,0))*$E264*$F264)+(CN$138*INDEX('Term Pricing'!$Z$713:$Z$892,MATCH('Project 3'!CN$8,'Term Pricing'!$C$713:$C$892,0))*$E264*(1-$F264))</f>
        <v>0</v>
      </c>
      <c r="CO264" s="212">
        <f>(CO$138*INDEX('Term Pricing'!$Y$713:$Y$892,MATCH('Project 3'!CO$8,'Term Pricing'!$C$713:$C$892,0))*$E264*$F264)+(CO$138*INDEX('Term Pricing'!$Z$713:$Z$892,MATCH('Project 3'!CO$8,'Term Pricing'!$C$713:$C$892,0))*$E264*(1-$F264))</f>
        <v>0</v>
      </c>
      <c r="CP264" s="212">
        <f>(CP$138*INDEX('Term Pricing'!$Y$713:$Y$892,MATCH('Project 3'!CP$8,'Term Pricing'!$C$713:$C$892,0))*$E264*$F264)+(CP$138*INDEX('Term Pricing'!$Z$713:$Z$892,MATCH('Project 3'!CP$8,'Term Pricing'!$C$713:$C$892,0))*$E264*(1-$F264))</f>
        <v>0</v>
      </c>
      <c r="CQ264" s="212">
        <f>(CQ$138*INDEX('Term Pricing'!$Y$713:$Y$892,MATCH('Project 3'!CQ$8,'Term Pricing'!$C$713:$C$892,0))*$E264*$F264)+(CQ$138*INDEX('Term Pricing'!$Z$713:$Z$892,MATCH('Project 3'!CQ$8,'Term Pricing'!$C$713:$C$892,0))*$E264*(1-$F264))</f>
        <v>0</v>
      </c>
      <c r="CR264" s="212">
        <f>(CR$138*INDEX('Term Pricing'!$Y$713:$Y$892,MATCH('Project 3'!CR$8,'Term Pricing'!$C$713:$C$892,0))*$E264*$F264)+(CR$138*INDEX('Term Pricing'!$Z$713:$Z$892,MATCH('Project 3'!CR$8,'Term Pricing'!$C$713:$C$892,0))*$E264*(1-$F264))</f>
        <v>0</v>
      </c>
      <c r="CS264" s="212">
        <f>(CS$138*INDEX('Term Pricing'!$Y$713:$Y$892,MATCH('Project 3'!CS$8,'Term Pricing'!$C$713:$C$892,0))*$E264*$F264)+(CS$138*INDEX('Term Pricing'!$Z$713:$Z$892,MATCH('Project 3'!CS$8,'Term Pricing'!$C$713:$C$892,0))*$E264*(1-$F264))</f>
        <v>0</v>
      </c>
      <c r="CT264" s="212">
        <f>(CT$138*INDEX('Term Pricing'!$Y$713:$Y$892,MATCH('Project 3'!CT$8,'Term Pricing'!$C$713:$C$892,0))*$E264*$F264)+(CT$138*INDEX('Term Pricing'!$Z$713:$Z$892,MATCH('Project 3'!CT$8,'Term Pricing'!$C$713:$C$892,0))*$E264*(1-$F264))</f>
        <v>0</v>
      </c>
      <c r="CU264" s="212">
        <f>(CU$138*INDEX('Term Pricing'!$Y$713:$Y$892,MATCH('Project 3'!CU$8,'Term Pricing'!$C$713:$C$892,0))*$E264*$F264)+(CU$138*INDEX('Term Pricing'!$Z$713:$Z$892,MATCH('Project 3'!CU$8,'Term Pricing'!$C$713:$C$892,0))*$E264*(1-$F264))</f>
        <v>0</v>
      </c>
      <c r="CV264" s="212">
        <f>(CV$138*INDEX('Term Pricing'!$Y$713:$Y$892,MATCH('Project 3'!CV$8,'Term Pricing'!$C$713:$C$892,0))*$E264*$F264)+(CV$138*INDEX('Term Pricing'!$Z$713:$Z$892,MATCH('Project 3'!CV$8,'Term Pricing'!$C$713:$C$892,0))*$E264*(1-$F264))</f>
        <v>0</v>
      </c>
      <c r="CW264" s="212">
        <f>(CW$138*INDEX('Term Pricing'!$Y$713:$Y$892,MATCH('Project 3'!CW$8,'Term Pricing'!$C$713:$C$892,0))*$E264*$F264)+(CW$138*INDEX('Term Pricing'!$Z$713:$Z$892,MATCH('Project 3'!CW$8,'Term Pricing'!$C$713:$C$892,0))*$E264*(1-$F264))</f>
        <v>0</v>
      </c>
      <c r="CX264" s="212">
        <f>(CX$138*INDEX('Term Pricing'!$Y$713:$Y$892,MATCH('Project 3'!CX$8,'Term Pricing'!$C$713:$C$892,0))*$E264*$F264)+(CX$138*INDEX('Term Pricing'!$Z$713:$Z$892,MATCH('Project 3'!CX$8,'Term Pricing'!$C$713:$C$892,0))*$E264*(1-$F264))</f>
        <v>0</v>
      </c>
      <c r="CY264" s="212">
        <f>(CY$138*INDEX('Term Pricing'!$Y$713:$Y$892,MATCH('Project 3'!CY$8,'Term Pricing'!$C$713:$C$892,0))*$E264*$F264)+(CY$138*INDEX('Term Pricing'!$Z$713:$Z$892,MATCH('Project 3'!CY$8,'Term Pricing'!$C$713:$C$892,0))*$E264*(1-$F264))</f>
        <v>0</v>
      </c>
      <c r="CZ264" s="212">
        <f>(CZ$138*INDEX('Term Pricing'!$Y$713:$Y$892,MATCH('Project 3'!CZ$8,'Term Pricing'!$C$713:$C$892,0))*$E264*$F264)+(CZ$138*INDEX('Term Pricing'!$Z$713:$Z$892,MATCH('Project 3'!CZ$8,'Term Pricing'!$C$713:$C$892,0))*$E264*(1-$F264))</f>
        <v>0</v>
      </c>
      <c r="DA264" s="212">
        <f>(DA$138*INDEX('Term Pricing'!$Y$713:$Y$892,MATCH('Project 3'!DA$8,'Term Pricing'!$C$713:$C$892,0))*$E264*$F264)+(DA$138*INDEX('Term Pricing'!$Z$713:$Z$892,MATCH('Project 3'!DA$8,'Term Pricing'!$C$713:$C$892,0))*$E264*(1-$F264))</f>
        <v>0</v>
      </c>
      <c r="DB264" s="212">
        <f>(DB$138*INDEX('Term Pricing'!$Y$713:$Y$892,MATCH('Project 3'!DB$8,'Term Pricing'!$C$713:$C$892,0))*$E264*$F264)+(DB$138*INDEX('Term Pricing'!$Z$713:$Z$892,MATCH('Project 3'!DB$8,'Term Pricing'!$C$713:$C$892,0))*$E264*(1-$F264))</f>
        <v>0</v>
      </c>
    </row>
    <row r="265" spans="1:106" hidden="1" outlineLevel="1">
      <c r="A265" s="151"/>
      <c r="C265" s="34" t="s">
        <v>84</v>
      </c>
      <c r="E265" s="70">
        <f>Inputs!H185</f>
        <v>0</v>
      </c>
      <c r="F265" s="70">
        <f>Inputs!K185</f>
        <v>0</v>
      </c>
      <c r="G265" s="54" t="s">
        <v>83</v>
      </c>
      <c r="H265" s="279">
        <f>IFERROR(SUM($J265:$DB265)/(SUM($J$138:$DB$138)*E265),0)</f>
        <v>0</v>
      </c>
      <c r="I265" s="29"/>
      <c r="J265" s="212">
        <f>(J$138*INDEX('Term Pricing'!$Y$898:$Y$1077,MATCH('Project 3'!J$8,'Term Pricing'!$C$898:$C$1077,0))*$E265*$F265)+(J$138*INDEX('Term Pricing'!$Z$898:$Z$1077,MATCH('Project 3'!J$8,'Term Pricing'!$C$898:$C$1077,0))*$E265*(1-$F265))</f>
        <v>0</v>
      </c>
      <c r="K265" s="212">
        <f>(K$138*INDEX('Term Pricing'!$Y$898:$Y$1077,MATCH('Project 3'!K$8,'Term Pricing'!$C$898:$C$1077,0))*$E265*$F265)+(K$138*INDEX('Term Pricing'!$Z$898:$Z$1077,MATCH('Project 3'!K$8,'Term Pricing'!$C$898:$C$1077,0))*$E265*(1-$F265))</f>
        <v>0</v>
      </c>
      <c r="L265" s="212">
        <f>(L$138*INDEX('Term Pricing'!$Y$898:$Y$1077,MATCH('Project 3'!L$8,'Term Pricing'!$C$898:$C$1077,0))*$E265*$F265)+(L$138*INDEX('Term Pricing'!$Z$898:$Z$1077,MATCH('Project 3'!L$8,'Term Pricing'!$C$898:$C$1077,0))*$E265*(1-$F265))</f>
        <v>0</v>
      </c>
      <c r="M265" s="212">
        <f>(M$138*INDEX('Term Pricing'!$Y$898:$Y$1077,MATCH('Project 3'!M$8,'Term Pricing'!$C$898:$C$1077,0))*$E265*$F265)+(M$138*INDEX('Term Pricing'!$Z$898:$Z$1077,MATCH('Project 3'!M$8,'Term Pricing'!$C$898:$C$1077,0))*$E265*(1-$F265))</f>
        <v>0</v>
      </c>
      <c r="N265" s="212">
        <f>(N$138*INDEX('Term Pricing'!$Y$898:$Y$1077,MATCH('Project 3'!N$8,'Term Pricing'!$C$898:$C$1077,0))*$E265*$F265)+(N$138*INDEX('Term Pricing'!$Z$898:$Z$1077,MATCH('Project 3'!N$8,'Term Pricing'!$C$898:$C$1077,0))*$E265*(1-$F265))</f>
        <v>0</v>
      </c>
      <c r="O265" s="212">
        <f>(O$138*INDEX('Term Pricing'!$Y$898:$Y$1077,MATCH('Project 3'!O$8,'Term Pricing'!$C$898:$C$1077,0))*$E265*$F265)+(O$138*INDEX('Term Pricing'!$Z$898:$Z$1077,MATCH('Project 3'!O$8,'Term Pricing'!$C$898:$C$1077,0))*$E265*(1-$F265))</f>
        <v>0</v>
      </c>
      <c r="P265" s="212">
        <f>(P$138*INDEX('Term Pricing'!$Y$898:$Y$1077,MATCH('Project 3'!P$8,'Term Pricing'!$C$898:$C$1077,0))*$E265*$F265)+(P$138*INDEX('Term Pricing'!$Z$898:$Z$1077,MATCH('Project 3'!P$8,'Term Pricing'!$C$898:$C$1077,0))*$E265*(1-$F265))</f>
        <v>0</v>
      </c>
      <c r="Q265" s="212">
        <f>(Q$138*INDEX('Term Pricing'!$Y$898:$Y$1077,MATCH('Project 3'!Q$8,'Term Pricing'!$C$898:$C$1077,0))*$E265*$F265)+(Q$138*INDEX('Term Pricing'!$Z$898:$Z$1077,MATCH('Project 3'!Q$8,'Term Pricing'!$C$898:$C$1077,0))*$E265*(1-$F265))</f>
        <v>0</v>
      </c>
      <c r="R265" s="212">
        <f>(R$138*INDEX('Term Pricing'!$Y$898:$Y$1077,MATCH('Project 3'!R$8,'Term Pricing'!$C$898:$C$1077,0))*$E265*$F265)+(R$138*INDEX('Term Pricing'!$Z$898:$Z$1077,MATCH('Project 3'!R$8,'Term Pricing'!$C$898:$C$1077,0))*$E265*(1-$F265))</f>
        <v>0</v>
      </c>
      <c r="S265" s="212">
        <f>(S$138*INDEX('Term Pricing'!$Y$898:$Y$1077,MATCH('Project 3'!S$8,'Term Pricing'!$C$898:$C$1077,0))*$E265*$F265)+(S$138*INDEX('Term Pricing'!$Z$898:$Z$1077,MATCH('Project 3'!S$8,'Term Pricing'!$C$898:$C$1077,0))*$E265*(1-$F265))</f>
        <v>0</v>
      </c>
      <c r="T265" s="212">
        <f>(T$138*INDEX('Term Pricing'!$Y$898:$Y$1077,MATCH('Project 3'!T$8,'Term Pricing'!$C$898:$C$1077,0))*$E265*$F265)+(T$138*INDEX('Term Pricing'!$Z$898:$Z$1077,MATCH('Project 3'!T$8,'Term Pricing'!$C$898:$C$1077,0))*$E265*(1-$F265))</f>
        <v>0</v>
      </c>
      <c r="U265" s="212">
        <f>(U$138*INDEX('Term Pricing'!$Y$898:$Y$1077,MATCH('Project 3'!U$8,'Term Pricing'!$C$898:$C$1077,0))*$E265*$F265)+(U$138*INDEX('Term Pricing'!$Z$898:$Z$1077,MATCH('Project 3'!U$8,'Term Pricing'!$C$898:$C$1077,0))*$E265*(1-$F265))</f>
        <v>0</v>
      </c>
      <c r="V265" s="212">
        <f>(V$138*INDEX('Term Pricing'!$Y$898:$Y$1077,MATCH('Project 3'!V$8,'Term Pricing'!$C$898:$C$1077,0))*$E265*$F265)+(V$138*INDEX('Term Pricing'!$Z$898:$Z$1077,MATCH('Project 3'!V$8,'Term Pricing'!$C$898:$C$1077,0))*$E265*(1-$F265))</f>
        <v>0</v>
      </c>
      <c r="W265" s="212">
        <f>(W$138*INDEX('Term Pricing'!$Y$898:$Y$1077,MATCH('Project 3'!W$8,'Term Pricing'!$C$898:$C$1077,0))*$E265*$F265)+(W$138*INDEX('Term Pricing'!$Z$898:$Z$1077,MATCH('Project 3'!W$8,'Term Pricing'!$C$898:$C$1077,0))*$E265*(1-$F265))</f>
        <v>0</v>
      </c>
      <c r="X265" s="212">
        <f>(X$138*INDEX('Term Pricing'!$Y$898:$Y$1077,MATCH('Project 3'!X$8,'Term Pricing'!$C$898:$C$1077,0))*$E265*$F265)+(X$138*INDEX('Term Pricing'!$Z$898:$Z$1077,MATCH('Project 3'!X$8,'Term Pricing'!$C$898:$C$1077,0))*$E265*(1-$F265))</f>
        <v>0</v>
      </c>
      <c r="Y265" s="212">
        <f>(Y$138*INDEX('Term Pricing'!$Y$898:$Y$1077,MATCH('Project 3'!Y$8,'Term Pricing'!$C$898:$C$1077,0))*$E265*$F265)+(Y$138*INDEX('Term Pricing'!$Z$898:$Z$1077,MATCH('Project 3'!Y$8,'Term Pricing'!$C$898:$C$1077,0))*$E265*(1-$F265))</f>
        <v>0</v>
      </c>
      <c r="Z265" s="212">
        <f>(Z$138*INDEX('Term Pricing'!$Y$898:$Y$1077,MATCH('Project 3'!Z$8,'Term Pricing'!$C$898:$C$1077,0))*$E265*$F265)+(Z$138*INDEX('Term Pricing'!$Z$898:$Z$1077,MATCH('Project 3'!Z$8,'Term Pricing'!$C$898:$C$1077,0))*$E265*(1-$F265))</f>
        <v>0</v>
      </c>
      <c r="AA265" s="212">
        <f>(AA$138*INDEX('Term Pricing'!$Y$898:$Y$1077,MATCH('Project 3'!AA$8,'Term Pricing'!$C$898:$C$1077,0))*$E265*$F265)+(AA$138*INDEX('Term Pricing'!$Z$898:$Z$1077,MATCH('Project 3'!AA$8,'Term Pricing'!$C$898:$C$1077,0))*$E265*(1-$F265))</f>
        <v>0</v>
      </c>
      <c r="AB265" s="212">
        <f>(AB$138*INDEX('Term Pricing'!$Y$898:$Y$1077,MATCH('Project 3'!AB$8,'Term Pricing'!$C$898:$C$1077,0))*$E265*$F265)+(AB$138*INDEX('Term Pricing'!$Z$898:$Z$1077,MATCH('Project 3'!AB$8,'Term Pricing'!$C$898:$C$1077,0))*$E265*(1-$F265))</f>
        <v>0</v>
      </c>
      <c r="AC265" s="212">
        <f>(AC$138*INDEX('Term Pricing'!$Y$898:$Y$1077,MATCH('Project 3'!AC$8,'Term Pricing'!$C$898:$C$1077,0))*$E265*$F265)+(AC$138*INDEX('Term Pricing'!$Z$898:$Z$1077,MATCH('Project 3'!AC$8,'Term Pricing'!$C$898:$C$1077,0))*$E265*(1-$F265))</f>
        <v>0</v>
      </c>
      <c r="AD265" s="212">
        <f>(AD$138*INDEX('Term Pricing'!$Y$898:$Y$1077,MATCH('Project 3'!AD$8,'Term Pricing'!$C$898:$C$1077,0))*$E265*$F265)+(AD$138*INDEX('Term Pricing'!$Z$898:$Z$1077,MATCH('Project 3'!AD$8,'Term Pricing'!$C$898:$C$1077,0))*$E265*(1-$F265))</f>
        <v>0</v>
      </c>
      <c r="AE265" s="212">
        <f>(AE$138*INDEX('Term Pricing'!$Y$898:$Y$1077,MATCH('Project 3'!AE$8,'Term Pricing'!$C$898:$C$1077,0))*$E265*$F265)+(AE$138*INDEX('Term Pricing'!$Z$898:$Z$1077,MATCH('Project 3'!AE$8,'Term Pricing'!$C$898:$C$1077,0))*$E265*(1-$F265))</f>
        <v>0</v>
      </c>
      <c r="AF265" s="212">
        <f>(AF$138*INDEX('Term Pricing'!$Y$898:$Y$1077,MATCH('Project 3'!AF$8,'Term Pricing'!$C$898:$C$1077,0))*$E265*$F265)+(AF$138*INDEX('Term Pricing'!$Z$898:$Z$1077,MATCH('Project 3'!AF$8,'Term Pricing'!$C$898:$C$1077,0))*$E265*(1-$F265))</f>
        <v>0</v>
      </c>
      <c r="AG265" s="212">
        <f>(AG$138*INDEX('Term Pricing'!$Y$898:$Y$1077,MATCH('Project 3'!AG$8,'Term Pricing'!$C$898:$C$1077,0))*$E265*$F265)+(AG$138*INDEX('Term Pricing'!$Z$898:$Z$1077,MATCH('Project 3'!AG$8,'Term Pricing'!$C$898:$C$1077,0))*$E265*(1-$F265))</f>
        <v>0</v>
      </c>
      <c r="AH265" s="212">
        <f>(AH$138*INDEX('Term Pricing'!$Y$898:$Y$1077,MATCH('Project 3'!AH$8,'Term Pricing'!$C$898:$C$1077,0))*$E265*$F265)+(AH$138*INDEX('Term Pricing'!$Z$898:$Z$1077,MATCH('Project 3'!AH$8,'Term Pricing'!$C$898:$C$1077,0))*$E265*(1-$F265))</f>
        <v>0</v>
      </c>
      <c r="AI265" s="212">
        <f>(AI$138*INDEX('Term Pricing'!$Y$898:$Y$1077,MATCH('Project 3'!AI$8,'Term Pricing'!$C$898:$C$1077,0))*$E265*$F265)+(AI$138*INDEX('Term Pricing'!$Z$898:$Z$1077,MATCH('Project 3'!AI$8,'Term Pricing'!$C$898:$C$1077,0))*$E265*(1-$F265))</f>
        <v>0</v>
      </c>
      <c r="AJ265" s="212">
        <f>(AJ$138*INDEX('Term Pricing'!$Y$898:$Y$1077,MATCH('Project 3'!AJ$8,'Term Pricing'!$C$898:$C$1077,0))*$E265*$F265)+(AJ$138*INDEX('Term Pricing'!$Z$898:$Z$1077,MATCH('Project 3'!AJ$8,'Term Pricing'!$C$898:$C$1077,0))*$E265*(1-$F265))</f>
        <v>0</v>
      </c>
      <c r="AK265" s="212">
        <f>(AK$138*INDEX('Term Pricing'!$Y$898:$Y$1077,MATCH('Project 3'!AK$8,'Term Pricing'!$C$898:$C$1077,0))*$E265*$F265)+(AK$138*INDEX('Term Pricing'!$Z$898:$Z$1077,MATCH('Project 3'!AK$8,'Term Pricing'!$C$898:$C$1077,0))*$E265*(1-$F265))</f>
        <v>0</v>
      </c>
      <c r="AL265" s="212">
        <f>(AL$138*INDEX('Term Pricing'!$Y$898:$Y$1077,MATCH('Project 3'!AL$8,'Term Pricing'!$C$898:$C$1077,0))*$E265*$F265)+(AL$138*INDEX('Term Pricing'!$Z$898:$Z$1077,MATCH('Project 3'!AL$8,'Term Pricing'!$C$898:$C$1077,0))*$E265*(1-$F265))</f>
        <v>0</v>
      </c>
      <c r="AM265" s="212">
        <f>(AM$138*INDEX('Term Pricing'!$Y$898:$Y$1077,MATCH('Project 3'!AM$8,'Term Pricing'!$C$898:$C$1077,0))*$E265*$F265)+(AM$138*INDEX('Term Pricing'!$Z$898:$Z$1077,MATCH('Project 3'!AM$8,'Term Pricing'!$C$898:$C$1077,0))*$E265*(1-$F265))</f>
        <v>0</v>
      </c>
      <c r="AN265" s="212">
        <f>(AN$138*INDEX('Term Pricing'!$Y$898:$Y$1077,MATCH('Project 3'!AN$8,'Term Pricing'!$C$898:$C$1077,0))*$E265*$F265)+(AN$138*INDEX('Term Pricing'!$Z$898:$Z$1077,MATCH('Project 3'!AN$8,'Term Pricing'!$C$898:$C$1077,0))*$E265*(1-$F265))</f>
        <v>0</v>
      </c>
      <c r="AO265" s="212">
        <f>(AO$138*INDEX('Term Pricing'!$Y$898:$Y$1077,MATCH('Project 3'!AO$8,'Term Pricing'!$C$898:$C$1077,0))*$E265*$F265)+(AO$138*INDEX('Term Pricing'!$Z$898:$Z$1077,MATCH('Project 3'!AO$8,'Term Pricing'!$C$898:$C$1077,0))*$E265*(1-$F265))</f>
        <v>0</v>
      </c>
      <c r="AP265" s="212">
        <f>(AP$138*INDEX('Term Pricing'!$Y$898:$Y$1077,MATCH('Project 3'!AP$8,'Term Pricing'!$C$898:$C$1077,0))*$E265*$F265)+(AP$138*INDEX('Term Pricing'!$Z$898:$Z$1077,MATCH('Project 3'!AP$8,'Term Pricing'!$C$898:$C$1077,0))*$E265*(1-$F265))</f>
        <v>0</v>
      </c>
      <c r="AQ265" s="212">
        <f>(AQ$138*INDEX('Term Pricing'!$Y$898:$Y$1077,MATCH('Project 3'!AQ$8,'Term Pricing'!$C$898:$C$1077,0))*$E265*$F265)+(AQ$138*INDEX('Term Pricing'!$Z$898:$Z$1077,MATCH('Project 3'!AQ$8,'Term Pricing'!$C$898:$C$1077,0))*$E265*(1-$F265))</f>
        <v>0</v>
      </c>
      <c r="AR265" s="212">
        <f>(AR$138*INDEX('Term Pricing'!$Y$898:$Y$1077,MATCH('Project 3'!AR$8,'Term Pricing'!$C$898:$C$1077,0))*$E265*$F265)+(AR$138*INDEX('Term Pricing'!$Z$898:$Z$1077,MATCH('Project 3'!AR$8,'Term Pricing'!$C$898:$C$1077,0))*$E265*(1-$F265))</f>
        <v>0</v>
      </c>
      <c r="AS265" s="212">
        <f>(AS$138*INDEX('Term Pricing'!$Y$898:$Y$1077,MATCH('Project 3'!AS$8,'Term Pricing'!$C$898:$C$1077,0))*$E265*$F265)+(AS$138*INDEX('Term Pricing'!$Z$898:$Z$1077,MATCH('Project 3'!AS$8,'Term Pricing'!$C$898:$C$1077,0))*$E265*(1-$F265))</f>
        <v>0</v>
      </c>
      <c r="AT265" s="212">
        <f>(AT$138*INDEX('Term Pricing'!$Y$898:$Y$1077,MATCH('Project 3'!AT$8,'Term Pricing'!$C$898:$C$1077,0))*$E265*$F265)+(AT$138*INDEX('Term Pricing'!$Z$898:$Z$1077,MATCH('Project 3'!AT$8,'Term Pricing'!$C$898:$C$1077,0))*$E265*(1-$F265))</f>
        <v>0</v>
      </c>
      <c r="AU265" s="212">
        <f>(AU$138*INDEX('Term Pricing'!$Y$898:$Y$1077,MATCH('Project 3'!AU$8,'Term Pricing'!$C$898:$C$1077,0))*$E265*$F265)+(AU$138*INDEX('Term Pricing'!$Z$898:$Z$1077,MATCH('Project 3'!AU$8,'Term Pricing'!$C$898:$C$1077,0))*$E265*(1-$F265))</f>
        <v>0</v>
      </c>
      <c r="AV265" s="212">
        <f>(AV$138*INDEX('Term Pricing'!$Y$898:$Y$1077,MATCH('Project 3'!AV$8,'Term Pricing'!$C$898:$C$1077,0))*$E265*$F265)+(AV$138*INDEX('Term Pricing'!$Z$898:$Z$1077,MATCH('Project 3'!AV$8,'Term Pricing'!$C$898:$C$1077,0))*$E265*(1-$F265))</f>
        <v>0</v>
      </c>
      <c r="AW265" s="212">
        <f>(AW$138*INDEX('Term Pricing'!$Y$898:$Y$1077,MATCH('Project 3'!AW$8,'Term Pricing'!$C$898:$C$1077,0))*$E265*$F265)+(AW$138*INDEX('Term Pricing'!$Z$898:$Z$1077,MATCH('Project 3'!AW$8,'Term Pricing'!$C$898:$C$1077,0))*$E265*(1-$F265))</f>
        <v>0</v>
      </c>
      <c r="AX265" s="212">
        <f>(AX$138*INDEX('Term Pricing'!$Y$898:$Y$1077,MATCH('Project 3'!AX$8,'Term Pricing'!$C$898:$C$1077,0))*$E265*$F265)+(AX$138*INDEX('Term Pricing'!$Z$898:$Z$1077,MATCH('Project 3'!AX$8,'Term Pricing'!$C$898:$C$1077,0))*$E265*(1-$F265))</f>
        <v>0</v>
      </c>
      <c r="AY265" s="212">
        <f>(AY$138*INDEX('Term Pricing'!$Y$898:$Y$1077,MATCH('Project 3'!AY$8,'Term Pricing'!$C$898:$C$1077,0))*$E265*$F265)+(AY$138*INDEX('Term Pricing'!$Z$898:$Z$1077,MATCH('Project 3'!AY$8,'Term Pricing'!$C$898:$C$1077,0))*$E265*(1-$F265))</f>
        <v>0</v>
      </c>
      <c r="AZ265" s="212">
        <f>(AZ$138*INDEX('Term Pricing'!$Y$898:$Y$1077,MATCH('Project 3'!AZ$8,'Term Pricing'!$C$898:$C$1077,0))*$E265*$F265)+(AZ$138*INDEX('Term Pricing'!$Z$898:$Z$1077,MATCH('Project 3'!AZ$8,'Term Pricing'!$C$898:$C$1077,0))*$E265*(1-$F265))</f>
        <v>0</v>
      </c>
      <c r="BA265" s="212">
        <f>(BA$138*INDEX('Term Pricing'!$Y$898:$Y$1077,MATCH('Project 3'!BA$8,'Term Pricing'!$C$898:$C$1077,0))*$E265*$F265)+(BA$138*INDEX('Term Pricing'!$Z$898:$Z$1077,MATCH('Project 3'!BA$8,'Term Pricing'!$C$898:$C$1077,0))*$E265*(1-$F265))</f>
        <v>0</v>
      </c>
      <c r="BB265" s="212">
        <f>(BB$138*INDEX('Term Pricing'!$Y$898:$Y$1077,MATCH('Project 3'!BB$8,'Term Pricing'!$C$898:$C$1077,0))*$E265*$F265)+(BB$138*INDEX('Term Pricing'!$Z$898:$Z$1077,MATCH('Project 3'!BB$8,'Term Pricing'!$C$898:$C$1077,0))*$E265*(1-$F265))</f>
        <v>0</v>
      </c>
      <c r="BC265" s="212">
        <f>(BC$138*INDEX('Term Pricing'!$Y$898:$Y$1077,MATCH('Project 3'!BC$8,'Term Pricing'!$C$898:$C$1077,0))*$E265*$F265)+(BC$138*INDEX('Term Pricing'!$Z$898:$Z$1077,MATCH('Project 3'!BC$8,'Term Pricing'!$C$898:$C$1077,0))*$E265*(1-$F265))</f>
        <v>0</v>
      </c>
      <c r="BD265" s="212">
        <f>(BD$138*INDEX('Term Pricing'!$Y$898:$Y$1077,MATCH('Project 3'!BD$8,'Term Pricing'!$C$898:$C$1077,0))*$E265*$F265)+(BD$138*INDEX('Term Pricing'!$Z$898:$Z$1077,MATCH('Project 3'!BD$8,'Term Pricing'!$C$898:$C$1077,0))*$E265*(1-$F265))</f>
        <v>0</v>
      </c>
      <c r="BE265" s="212">
        <f>(BE$138*INDEX('Term Pricing'!$Y$898:$Y$1077,MATCH('Project 3'!BE$8,'Term Pricing'!$C$898:$C$1077,0))*$E265*$F265)+(BE$138*INDEX('Term Pricing'!$Z$898:$Z$1077,MATCH('Project 3'!BE$8,'Term Pricing'!$C$898:$C$1077,0))*$E265*(1-$F265))</f>
        <v>0</v>
      </c>
      <c r="BF265" s="212">
        <f>(BF$138*INDEX('Term Pricing'!$Y$898:$Y$1077,MATCH('Project 3'!BF$8,'Term Pricing'!$C$898:$C$1077,0))*$E265*$F265)+(BF$138*INDEX('Term Pricing'!$Z$898:$Z$1077,MATCH('Project 3'!BF$8,'Term Pricing'!$C$898:$C$1077,0))*$E265*(1-$F265))</f>
        <v>0</v>
      </c>
      <c r="BG265" s="212">
        <f>(BG$138*INDEX('Term Pricing'!$Y$898:$Y$1077,MATCH('Project 3'!BG$8,'Term Pricing'!$C$898:$C$1077,0))*$E265*$F265)+(BG$138*INDEX('Term Pricing'!$Z$898:$Z$1077,MATCH('Project 3'!BG$8,'Term Pricing'!$C$898:$C$1077,0))*$E265*(1-$F265))</f>
        <v>0</v>
      </c>
      <c r="BH265" s="212">
        <f>(BH$138*INDEX('Term Pricing'!$Y$898:$Y$1077,MATCH('Project 3'!BH$8,'Term Pricing'!$C$898:$C$1077,0))*$E265*$F265)+(BH$138*INDEX('Term Pricing'!$Z$898:$Z$1077,MATCH('Project 3'!BH$8,'Term Pricing'!$C$898:$C$1077,0))*$E265*(1-$F265))</f>
        <v>0</v>
      </c>
      <c r="BI265" s="212">
        <f>(BI$138*INDEX('Term Pricing'!$Y$898:$Y$1077,MATCH('Project 3'!BI$8,'Term Pricing'!$C$898:$C$1077,0))*$E265*$F265)+(BI$138*INDEX('Term Pricing'!$Z$898:$Z$1077,MATCH('Project 3'!BI$8,'Term Pricing'!$C$898:$C$1077,0))*$E265*(1-$F265))</f>
        <v>0</v>
      </c>
      <c r="BJ265" s="212">
        <f>(BJ$138*INDEX('Term Pricing'!$Y$898:$Y$1077,MATCH('Project 3'!BJ$8,'Term Pricing'!$C$898:$C$1077,0))*$E265*$F265)+(BJ$138*INDEX('Term Pricing'!$Z$898:$Z$1077,MATCH('Project 3'!BJ$8,'Term Pricing'!$C$898:$C$1077,0))*$E265*(1-$F265))</f>
        <v>0</v>
      </c>
      <c r="BK265" s="212">
        <f>(BK$138*INDEX('Term Pricing'!$Y$898:$Y$1077,MATCH('Project 3'!BK$8,'Term Pricing'!$C$898:$C$1077,0))*$E265*$F265)+(BK$138*INDEX('Term Pricing'!$Z$898:$Z$1077,MATCH('Project 3'!BK$8,'Term Pricing'!$C$898:$C$1077,0))*$E265*(1-$F265))</f>
        <v>0</v>
      </c>
      <c r="BL265" s="212">
        <f>(BL$138*INDEX('Term Pricing'!$Y$898:$Y$1077,MATCH('Project 3'!BL$8,'Term Pricing'!$C$898:$C$1077,0))*$E265*$F265)+(BL$138*INDEX('Term Pricing'!$Z$898:$Z$1077,MATCH('Project 3'!BL$8,'Term Pricing'!$C$898:$C$1077,0))*$E265*(1-$F265))</f>
        <v>0</v>
      </c>
      <c r="BM265" s="212">
        <f>(BM$138*INDEX('Term Pricing'!$Y$898:$Y$1077,MATCH('Project 3'!BM$8,'Term Pricing'!$C$898:$C$1077,0))*$E265*$F265)+(BM$138*INDEX('Term Pricing'!$Z$898:$Z$1077,MATCH('Project 3'!BM$8,'Term Pricing'!$C$898:$C$1077,0))*$E265*(1-$F265))</f>
        <v>0</v>
      </c>
      <c r="BN265" s="212">
        <f>(BN$138*INDEX('Term Pricing'!$Y$898:$Y$1077,MATCH('Project 3'!BN$8,'Term Pricing'!$C$898:$C$1077,0))*$E265*$F265)+(BN$138*INDEX('Term Pricing'!$Z$898:$Z$1077,MATCH('Project 3'!BN$8,'Term Pricing'!$C$898:$C$1077,0))*$E265*(1-$F265))</f>
        <v>0</v>
      </c>
      <c r="BO265" s="212">
        <f>(BO$138*INDEX('Term Pricing'!$Y$898:$Y$1077,MATCH('Project 3'!BO$8,'Term Pricing'!$C$898:$C$1077,0))*$E265*$F265)+(BO$138*INDEX('Term Pricing'!$Z$898:$Z$1077,MATCH('Project 3'!BO$8,'Term Pricing'!$C$898:$C$1077,0))*$E265*(1-$F265))</f>
        <v>0</v>
      </c>
      <c r="BP265" s="212">
        <f>(BP$138*INDEX('Term Pricing'!$Y$898:$Y$1077,MATCH('Project 3'!BP$8,'Term Pricing'!$C$898:$C$1077,0))*$E265*$F265)+(BP$138*INDEX('Term Pricing'!$Z$898:$Z$1077,MATCH('Project 3'!BP$8,'Term Pricing'!$C$898:$C$1077,0))*$E265*(1-$F265))</f>
        <v>0</v>
      </c>
      <c r="BQ265" s="212">
        <f>(BQ$138*INDEX('Term Pricing'!$Y$898:$Y$1077,MATCH('Project 3'!BQ$8,'Term Pricing'!$C$898:$C$1077,0))*$E265*$F265)+(BQ$138*INDEX('Term Pricing'!$Z$898:$Z$1077,MATCH('Project 3'!BQ$8,'Term Pricing'!$C$898:$C$1077,0))*$E265*(1-$F265))</f>
        <v>0</v>
      </c>
      <c r="BR265" s="212">
        <f>(BR$138*INDEX('Term Pricing'!$Y$898:$Y$1077,MATCH('Project 3'!BR$8,'Term Pricing'!$C$898:$C$1077,0))*$E265*$F265)+(BR$138*INDEX('Term Pricing'!$Z$898:$Z$1077,MATCH('Project 3'!BR$8,'Term Pricing'!$C$898:$C$1077,0))*$E265*(1-$F265))</f>
        <v>0</v>
      </c>
      <c r="BS265" s="212">
        <f>(BS$138*INDEX('Term Pricing'!$Y$898:$Y$1077,MATCH('Project 3'!BS$8,'Term Pricing'!$C$898:$C$1077,0))*$E265*$F265)+(BS$138*INDEX('Term Pricing'!$Z$898:$Z$1077,MATCH('Project 3'!BS$8,'Term Pricing'!$C$898:$C$1077,0))*$E265*(1-$F265))</f>
        <v>0</v>
      </c>
      <c r="BT265" s="212">
        <f>(BT$138*INDEX('Term Pricing'!$Y$898:$Y$1077,MATCH('Project 3'!BT$8,'Term Pricing'!$C$898:$C$1077,0))*$E265*$F265)+(BT$138*INDEX('Term Pricing'!$Z$898:$Z$1077,MATCH('Project 3'!BT$8,'Term Pricing'!$C$898:$C$1077,0))*$E265*(1-$F265))</f>
        <v>0</v>
      </c>
      <c r="BU265" s="212">
        <f>(BU$138*INDEX('Term Pricing'!$Y$898:$Y$1077,MATCH('Project 3'!BU$8,'Term Pricing'!$C$898:$C$1077,0))*$E265*$F265)+(BU$138*INDEX('Term Pricing'!$Z$898:$Z$1077,MATCH('Project 3'!BU$8,'Term Pricing'!$C$898:$C$1077,0))*$E265*(1-$F265))</f>
        <v>0</v>
      </c>
      <c r="BV265" s="212">
        <f>(BV$138*INDEX('Term Pricing'!$Y$898:$Y$1077,MATCH('Project 3'!BV$8,'Term Pricing'!$C$898:$C$1077,0))*$E265*$F265)+(BV$138*INDEX('Term Pricing'!$Z$898:$Z$1077,MATCH('Project 3'!BV$8,'Term Pricing'!$C$898:$C$1077,0))*$E265*(1-$F265))</f>
        <v>0</v>
      </c>
      <c r="BW265" s="212">
        <f>(BW$138*INDEX('Term Pricing'!$Y$898:$Y$1077,MATCH('Project 3'!BW$8,'Term Pricing'!$C$898:$C$1077,0))*$E265*$F265)+(BW$138*INDEX('Term Pricing'!$Z$898:$Z$1077,MATCH('Project 3'!BW$8,'Term Pricing'!$C$898:$C$1077,0))*$E265*(1-$F265))</f>
        <v>0</v>
      </c>
      <c r="BX265" s="212">
        <f>(BX$138*INDEX('Term Pricing'!$Y$898:$Y$1077,MATCH('Project 3'!BX$8,'Term Pricing'!$C$898:$C$1077,0))*$E265*$F265)+(BX$138*INDEX('Term Pricing'!$Z$898:$Z$1077,MATCH('Project 3'!BX$8,'Term Pricing'!$C$898:$C$1077,0))*$E265*(1-$F265))</f>
        <v>0</v>
      </c>
      <c r="BY265" s="212">
        <f>(BY$138*INDEX('Term Pricing'!$Y$898:$Y$1077,MATCH('Project 3'!BY$8,'Term Pricing'!$C$898:$C$1077,0))*$E265*$F265)+(BY$138*INDEX('Term Pricing'!$Z$898:$Z$1077,MATCH('Project 3'!BY$8,'Term Pricing'!$C$898:$C$1077,0))*$E265*(1-$F265))</f>
        <v>0</v>
      </c>
      <c r="BZ265" s="212">
        <f>(BZ$138*INDEX('Term Pricing'!$Y$898:$Y$1077,MATCH('Project 3'!BZ$8,'Term Pricing'!$C$898:$C$1077,0))*$E265*$F265)+(BZ$138*INDEX('Term Pricing'!$Z$898:$Z$1077,MATCH('Project 3'!BZ$8,'Term Pricing'!$C$898:$C$1077,0))*$E265*(1-$F265))</f>
        <v>0</v>
      </c>
      <c r="CA265" s="212">
        <f>(CA$138*INDEX('Term Pricing'!$Y$898:$Y$1077,MATCH('Project 3'!CA$8,'Term Pricing'!$C$898:$C$1077,0))*$E265*$F265)+(CA$138*INDEX('Term Pricing'!$Z$898:$Z$1077,MATCH('Project 3'!CA$8,'Term Pricing'!$C$898:$C$1077,0))*$E265*(1-$F265))</f>
        <v>0</v>
      </c>
      <c r="CB265" s="212">
        <f>(CB$138*INDEX('Term Pricing'!$Y$898:$Y$1077,MATCH('Project 3'!CB$8,'Term Pricing'!$C$898:$C$1077,0))*$E265*$F265)+(CB$138*INDEX('Term Pricing'!$Z$898:$Z$1077,MATCH('Project 3'!CB$8,'Term Pricing'!$C$898:$C$1077,0))*$E265*(1-$F265))</f>
        <v>0</v>
      </c>
      <c r="CC265" s="212">
        <f>(CC$138*INDEX('Term Pricing'!$Y$898:$Y$1077,MATCH('Project 3'!CC$8,'Term Pricing'!$C$898:$C$1077,0))*$E265*$F265)+(CC$138*INDEX('Term Pricing'!$Z$898:$Z$1077,MATCH('Project 3'!CC$8,'Term Pricing'!$C$898:$C$1077,0))*$E265*(1-$F265))</f>
        <v>0</v>
      </c>
      <c r="CD265" s="212">
        <f>(CD$138*INDEX('Term Pricing'!$Y$898:$Y$1077,MATCH('Project 3'!CD$8,'Term Pricing'!$C$898:$C$1077,0))*$E265*$F265)+(CD$138*INDEX('Term Pricing'!$Z$898:$Z$1077,MATCH('Project 3'!CD$8,'Term Pricing'!$C$898:$C$1077,0))*$E265*(1-$F265))</f>
        <v>0</v>
      </c>
      <c r="CE265" s="212">
        <f>(CE$138*INDEX('Term Pricing'!$Y$898:$Y$1077,MATCH('Project 3'!CE$8,'Term Pricing'!$C$898:$C$1077,0))*$E265*$F265)+(CE$138*INDEX('Term Pricing'!$Z$898:$Z$1077,MATCH('Project 3'!CE$8,'Term Pricing'!$C$898:$C$1077,0))*$E265*(1-$F265))</f>
        <v>0</v>
      </c>
      <c r="CF265" s="212">
        <f>(CF$138*INDEX('Term Pricing'!$Y$898:$Y$1077,MATCH('Project 3'!CF$8,'Term Pricing'!$C$898:$C$1077,0))*$E265*$F265)+(CF$138*INDEX('Term Pricing'!$Z$898:$Z$1077,MATCH('Project 3'!CF$8,'Term Pricing'!$C$898:$C$1077,0))*$E265*(1-$F265))</f>
        <v>0</v>
      </c>
      <c r="CG265" s="212">
        <f>(CG$138*INDEX('Term Pricing'!$Y$898:$Y$1077,MATCH('Project 3'!CG$8,'Term Pricing'!$C$898:$C$1077,0))*$E265*$F265)+(CG$138*INDEX('Term Pricing'!$Z$898:$Z$1077,MATCH('Project 3'!CG$8,'Term Pricing'!$C$898:$C$1077,0))*$E265*(1-$F265))</f>
        <v>0</v>
      </c>
      <c r="CH265" s="212">
        <f>(CH$138*INDEX('Term Pricing'!$Y$898:$Y$1077,MATCH('Project 3'!CH$8,'Term Pricing'!$C$898:$C$1077,0))*$E265*$F265)+(CH$138*INDEX('Term Pricing'!$Z$898:$Z$1077,MATCH('Project 3'!CH$8,'Term Pricing'!$C$898:$C$1077,0))*$E265*(1-$F265))</f>
        <v>0</v>
      </c>
      <c r="CI265" s="212">
        <f>(CI$138*INDEX('Term Pricing'!$Y$898:$Y$1077,MATCH('Project 3'!CI$8,'Term Pricing'!$C$898:$C$1077,0))*$E265*$F265)+(CI$138*INDEX('Term Pricing'!$Z$898:$Z$1077,MATCH('Project 3'!CI$8,'Term Pricing'!$C$898:$C$1077,0))*$E265*(1-$F265))</f>
        <v>0</v>
      </c>
      <c r="CJ265" s="212">
        <f>(CJ$138*INDEX('Term Pricing'!$Y$898:$Y$1077,MATCH('Project 3'!CJ$8,'Term Pricing'!$C$898:$C$1077,0))*$E265*$F265)+(CJ$138*INDEX('Term Pricing'!$Z$898:$Z$1077,MATCH('Project 3'!CJ$8,'Term Pricing'!$C$898:$C$1077,0))*$E265*(1-$F265))</f>
        <v>0</v>
      </c>
      <c r="CK265" s="212">
        <f>(CK$138*INDEX('Term Pricing'!$Y$898:$Y$1077,MATCH('Project 3'!CK$8,'Term Pricing'!$C$898:$C$1077,0))*$E265*$F265)+(CK$138*INDEX('Term Pricing'!$Z$898:$Z$1077,MATCH('Project 3'!CK$8,'Term Pricing'!$C$898:$C$1077,0))*$E265*(1-$F265))</f>
        <v>0</v>
      </c>
      <c r="CL265" s="212">
        <f>(CL$138*INDEX('Term Pricing'!$Y$898:$Y$1077,MATCH('Project 3'!CL$8,'Term Pricing'!$C$898:$C$1077,0))*$E265*$F265)+(CL$138*INDEX('Term Pricing'!$Z$898:$Z$1077,MATCH('Project 3'!CL$8,'Term Pricing'!$C$898:$C$1077,0))*$E265*(1-$F265))</f>
        <v>0</v>
      </c>
      <c r="CM265" s="212">
        <f>(CM$138*INDEX('Term Pricing'!$Y$898:$Y$1077,MATCH('Project 3'!CM$8,'Term Pricing'!$C$898:$C$1077,0))*$E265*$F265)+(CM$138*INDEX('Term Pricing'!$Z$898:$Z$1077,MATCH('Project 3'!CM$8,'Term Pricing'!$C$898:$C$1077,0))*$E265*(1-$F265))</f>
        <v>0</v>
      </c>
      <c r="CN265" s="212">
        <f>(CN$138*INDEX('Term Pricing'!$Y$898:$Y$1077,MATCH('Project 3'!CN$8,'Term Pricing'!$C$898:$C$1077,0))*$E265*$F265)+(CN$138*INDEX('Term Pricing'!$Z$898:$Z$1077,MATCH('Project 3'!CN$8,'Term Pricing'!$C$898:$C$1077,0))*$E265*(1-$F265))</f>
        <v>0</v>
      </c>
      <c r="CO265" s="212">
        <f>(CO$138*INDEX('Term Pricing'!$Y$898:$Y$1077,MATCH('Project 3'!CO$8,'Term Pricing'!$C$898:$C$1077,0))*$E265*$F265)+(CO$138*INDEX('Term Pricing'!$Z$898:$Z$1077,MATCH('Project 3'!CO$8,'Term Pricing'!$C$898:$C$1077,0))*$E265*(1-$F265))</f>
        <v>0</v>
      </c>
      <c r="CP265" s="212">
        <f>(CP$138*INDEX('Term Pricing'!$Y$898:$Y$1077,MATCH('Project 3'!CP$8,'Term Pricing'!$C$898:$C$1077,0))*$E265*$F265)+(CP$138*INDEX('Term Pricing'!$Z$898:$Z$1077,MATCH('Project 3'!CP$8,'Term Pricing'!$C$898:$C$1077,0))*$E265*(1-$F265))</f>
        <v>0</v>
      </c>
      <c r="CQ265" s="212">
        <f>(CQ$138*INDEX('Term Pricing'!$Y$898:$Y$1077,MATCH('Project 3'!CQ$8,'Term Pricing'!$C$898:$C$1077,0))*$E265*$F265)+(CQ$138*INDEX('Term Pricing'!$Z$898:$Z$1077,MATCH('Project 3'!CQ$8,'Term Pricing'!$C$898:$C$1077,0))*$E265*(1-$F265))</f>
        <v>0</v>
      </c>
      <c r="CR265" s="212">
        <f>(CR$138*INDEX('Term Pricing'!$Y$898:$Y$1077,MATCH('Project 3'!CR$8,'Term Pricing'!$C$898:$C$1077,0))*$E265*$F265)+(CR$138*INDEX('Term Pricing'!$Z$898:$Z$1077,MATCH('Project 3'!CR$8,'Term Pricing'!$C$898:$C$1077,0))*$E265*(1-$F265))</f>
        <v>0</v>
      </c>
      <c r="CS265" s="212">
        <f>(CS$138*INDEX('Term Pricing'!$Y$898:$Y$1077,MATCH('Project 3'!CS$8,'Term Pricing'!$C$898:$C$1077,0))*$E265*$F265)+(CS$138*INDEX('Term Pricing'!$Z$898:$Z$1077,MATCH('Project 3'!CS$8,'Term Pricing'!$C$898:$C$1077,0))*$E265*(1-$F265))</f>
        <v>0</v>
      </c>
      <c r="CT265" s="212">
        <f>(CT$138*INDEX('Term Pricing'!$Y$898:$Y$1077,MATCH('Project 3'!CT$8,'Term Pricing'!$C$898:$C$1077,0))*$E265*$F265)+(CT$138*INDEX('Term Pricing'!$Z$898:$Z$1077,MATCH('Project 3'!CT$8,'Term Pricing'!$C$898:$C$1077,0))*$E265*(1-$F265))</f>
        <v>0</v>
      </c>
      <c r="CU265" s="212">
        <f>(CU$138*INDEX('Term Pricing'!$Y$898:$Y$1077,MATCH('Project 3'!CU$8,'Term Pricing'!$C$898:$C$1077,0))*$E265*$F265)+(CU$138*INDEX('Term Pricing'!$Z$898:$Z$1077,MATCH('Project 3'!CU$8,'Term Pricing'!$C$898:$C$1077,0))*$E265*(1-$F265))</f>
        <v>0</v>
      </c>
      <c r="CV265" s="212">
        <f>(CV$138*INDEX('Term Pricing'!$Y$898:$Y$1077,MATCH('Project 3'!CV$8,'Term Pricing'!$C$898:$C$1077,0))*$E265*$F265)+(CV$138*INDEX('Term Pricing'!$Z$898:$Z$1077,MATCH('Project 3'!CV$8,'Term Pricing'!$C$898:$C$1077,0))*$E265*(1-$F265))</f>
        <v>0</v>
      </c>
      <c r="CW265" s="212">
        <f>(CW$138*INDEX('Term Pricing'!$Y$898:$Y$1077,MATCH('Project 3'!CW$8,'Term Pricing'!$C$898:$C$1077,0))*$E265*$F265)+(CW$138*INDEX('Term Pricing'!$Z$898:$Z$1077,MATCH('Project 3'!CW$8,'Term Pricing'!$C$898:$C$1077,0))*$E265*(1-$F265))</f>
        <v>0</v>
      </c>
      <c r="CX265" s="212">
        <f>(CX$138*INDEX('Term Pricing'!$Y$898:$Y$1077,MATCH('Project 3'!CX$8,'Term Pricing'!$C$898:$C$1077,0))*$E265*$F265)+(CX$138*INDEX('Term Pricing'!$Z$898:$Z$1077,MATCH('Project 3'!CX$8,'Term Pricing'!$C$898:$C$1077,0))*$E265*(1-$F265))</f>
        <v>0</v>
      </c>
      <c r="CY265" s="212">
        <f>(CY$138*INDEX('Term Pricing'!$Y$898:$Y$1077,MATCH('Project 3'!CY$8,'Term Pricing'!$C$898:$C$1077,0))*$E265*$F265)+(CY$138*INDEX('Term Pricing'!$Z$898:$Z$1077,MATCH('Project 3'!CY$8,'Term Pricing'!$C$898:$C$1077,0))*$E265*(1-$F265))</f>
        <v>0</v>
      </c>
      <c r="CZ265" s="212">
        <f>(CZ$138*INDEX('Term Pricing'!$Y$898:$Y$1077,MATCH('Project 3'!CZ$8,'Term Pricing'!$C$898:$C$1077,0))*$E265*$F265)+(CZ$138*INDEX('Term Pricing'!$Z$898:$Z$1077,MATCH('Project 3'!CZ$8,'Term Pricing'!$C$898:$C$1077,0))*$E265*(1-$F265))</f>
        <v>0</v>
      </c>
      <c r="DA265" s="212">
        <f>(DA$138*INDEX('Term Pricing'!$Y$898:$Y$1077,MATCH('Project 3'!DA$8,'Term Pricing'!$C$898:$C$1077,0))*$E265*$F265)+(DA$138*INDEX('Term Pricing'!$Z$898:$Z$1077,MATCH('Project 3'!DA$8,'Term Pricing'!$C$898:$C$1077,0))*$E265*(1-$F265))</f>
        <v>0</v>
      </c>
      <c r="DB265" s="212">
        <f>(DB$138*INDEX('Term Pricing'!$Y$898:$Y$1077,MATCH('Project 3'!DB$8,'Term Pricing'!$C$898:$C$1077,0))*$E265*$F265)+(DB$138*INDEX('Term Pricing'!$Z$898:$Z$1077,MATCH('Project 3'!DB$8,'Term Pricing'!$C$898:$C$1077,0))*$E265*(1-$F265))</f>
        <v>0</v>
      </c>
    </row>
    <row r="266" spans="1:106" hidden="1" outlineLevel="1">
      <c r="A266" s="151"/>
      <c r="C266" s="34" t="s">
        <v>260</v>
      </c>
      <c r="E266" s="70">
        <f>Inputs!H186</f>
        <v>0</v>
      </c>
      <c r="F266" s="70">
        <f>Inputs!K186</f>
        <v>0</v>
      </c>
      <c r="G266" s="54" t="s">
        <v>83</v>
      </c>
      <c r="H266" s="279">
        <f>IFERROR(SUM($J266:$DB266)/(SUM($J$138:$DB$138)*E266),0)</f>
        <v>0</v>
      </c>
      <c r="I266" s="29"/>
      <c r="J266" s="212">
        <f>(J$138*INDEX('Term Pricing'!$Y$1083:$Y$1262,MATCH('Project 3'!J$8,'Term Pricing'!$C$1083:$C$1262,0))*$E266*$F266)+(J$138*INDEX('Term Pricing'!$Z$1083:$Z$1262,MATCH('Project 3'!J$8,'Term Pricing'!$C$1083:$C$1262,0))*$E266*(1-$F266))</f>
        <v>0</v>
      </c>
      <c r="K266" s="212">
        <f>(K$138*INDEX('Term Pricing'!$Y$1083:$Y$1262,MATCH('Project 3'!K$8,'Term Pricing'!$C$1083:$C$1262,0))*$E266*$F266)+(K$138*INDEX('Term Pricing'!$Z$1083:$Z$1262,MATCH('Project 3'!K$8,'Term Pricing'!$C$1083:$C$1262,0))*$E266*(1-$F266))</f>
        <v>0</v>
      </c>
      <c r="L266" s="212">
        <f>(L$138*INDEX('Term Pricing'!$Y$1083:$Y$1262,MATCH('Project 3'!L$8,'Term Pricing'!$C$1083:$C$1262,0))*$E266*$F266)+(L$138*INDEX('Term Pricing'!$Z$1083:$Z$1262,MATCH('Project 3'!L$8,'Term Pricing'!$C$1083:$C$1262,0))*$E266*(1-$F266))</f>
        <v>0</v>
      </c>
      <c r="M266" s="212">
        <f>(M$138*INDEX('Term Pricing'!$Y$1083:$Y$1262,MATCH('Project 3'!M$8,'Term Pricing'!$C$1083:$C$1262,0))*$E266*$F266)+(M$138*INDEX('Term Pricing'!$Z$1083:$Z$1262,MATCH('Project 3'!M$8,'Term Pricing'!$C$1083:$C$1262,0))*$E266*(1-$F266))</f>
        <v>0</v>
      </c>
      <c r="N266" s="212">
        <f>(N$138*INDEX('Term Pricing'!$Y$1083:$Y$1262,MATCH('Project 3'!N$8,'Term Pricing'!$C$1083:$C$1262,0))*$E266*$F266)+(N$138*INDEX('Term Pricing'!$Z$1083:$Z$1262,MATCH('Project 3'!N$8,'Term Pricing'!$C$1083:$C$1262,0))*$E266*(1-$F266))</f>
        <v>0</v>
      </c>
      <c r="O266" s="212">
        <f>(O$138*INDEX('Term Pricing'!$Y$1083:$Y$1262,MATCH('Project 3'!O$8,'Term Pricing'!$C$1083:$C$1262,0))*$E266*$F266)+(O$138*INDEX('Term Pricing'!$Z$1083:$Z$1262,MATCH('Project 3'!O$8,'Term Pricing'!$C$1083:$C$1262,0))*$E266*(1-$F266))</f>
        <v>0</v>
      </c>
      <c r="P266" s="212">
        <f>(P$138*INDEX('Term Pricing'!$Y$1083:$Y$1262,MATCH('Project 3'!P$8,'Term Pricing'!$C$1083:$C$1262,0))*$E266*$F266)+(P$138*INDEX('Term Pricing'!$Z$1083:$Z$1262,MATCH('Project 3'!P$8,'Term Pricing'!$C$1083:$C$1262,0))*$E266*(1-$F266))</f>
        <v>0</v>
      </c>
      <c r="Q266" s="212">
        <f>(Q$138*INDEX('Term Pricing'!$Y$1083:$Y$1262,MATCH('Project 3'!Q$8,'Term Pricing'!$C$1083:$C$1262,0))*$E266*$F266)+(Q$138*INDEX('Term Pricing'!$Z$1083:$Z$1262,MATCH('Project 3'!Q$8,'Term Pricing'!$C$1083:$C$1262,0))*$E266*(1-$F266))</f>
        <v>0</v>
      </c>
      <c r="R266" s="212">
        <f>(R$138*INDEX('Term Pricing'!$Y$1083:$Y$1262,MATCH('Project 3'!R$8,'Term Pricing'!$C$1083:$C$1262,0))*$E266*$F266)+(R$138*INDEX('Term Pricing'!$Z$1083:$Z$1262,MATCH('Project 3'!R$8,'Term Pricing'!$C$1083:$C$1262,0))*$E266*(1-$F266))</f>
        <v>0</v>
      </c>
      <c r="S266" s="212">
        <f>(S$138*INDEX('Term Pricing'!$Y$1083:$Y$1262,MATCH('Project 3'!S$8,'Term Pricing'!$C$1083:$C$1262,0))*$E266*$F266)+(S$138*INDEX('Term Pricing'!$Z$1083:$Z$1262,MATCH('Project 3'!S$8,'Term Pricing'!$C$1083:$C$1262,0))*$E266*(1-$F266))</f>
        <v>0</v>
      </c>
      <c r="T266" s="212">
        <f>(T$138*INDEX('Term Pricing'!$Y$1083:$Y$1262,MATCH('Project 3'!T$8,'Term Pricing'!$C$1083:$C$1262,0))*$E266*$F266)+(T$138*INDEX('Term Pricing'!$Z$1083:$Z$1262,MATCH('Project 3'!T$8,'Term Pricing'!$C$1083:$C$1262,0))*$E266*(1-$F266))</f>
        <v>0</v>
      </c>
      <c r="U266" s="212">
        <f>(U$138*INDEX('Term Pricing'!$Y$1083:$Y$1262,MATCH('Project 3'!U$8,'Term Pricing'!$C$1083:$C$1262,0))*$E266*$F266)+(U$138*INDEX('Term Pricing'!$Z$1083:$Z$1262,MATCH('Project 3'!U$8,'Term Pricing'!$C$1083:$C$1262,0))*$E266*(1-$F266))</f>
        <v>0</v>
      </c>
      <c r="V266" s="212">
        <f>(V$138*INDEX('Term Pricing'!$Y$1083:$Y$1262,MATCH('Project 3'!V$8,'Term Pricing'!$C$1083:$C$1262,0))*$E266*$F266)+(V$138*INDEX('Term Pricing'!$Z$1083:$Z$1262,MATCH('Project 3'!V$8,'Term Pricing'!$C$1083:$C$1262,0))*$E266*(1-$F266))</f>
        <v>0</v>
      </c>
      <c r="W266" s="212">
        <f>(W$138*INDEX('Term Pricing'!$Y$1083:$Y$1262,MATCH('Project 3'!W$8,'Term Pricing'!$C$1083:$C$1262,0))*$E266*$F266)+(W$138*INDEX('Term Pricing'!$Z$1083:$Z$1262,MATCH('Project 3'!W$8,'Term Pricing'!$C$1083:$C$1262,0))*$E266*(1-$F266))</f>
        <v>0</v>
      </c>
      <c r="X266" s="212">
        <f>(X$138*INDEX('Term Pricing'!$Y$1083:$Y$1262,MATCH('Project 3'!X$8,'Term Pricing'!$C$1083:$C$1262,0))*$E266*$F266)+(X$138*INDEX('Term Pricing'!$Z$1083:$Z$1262,MATCH('Project 3'!X$8,'Term Pricing'!$C$1083:$C$1262,0))*$E266*(1-$F266))</f>
        <v>0</v>
      </c>
      <c r="Y266" s="212">
        <f>(Y$138*INDEX('Term Pricing'!$Y$1083:$Y$1262,MATCH('Project 3'!Y$8,'Term Pricing'!$C$1083:$C$1262,0))*$E266*$F266)+(Y$138*INDEX('Term Pricing'!$Z$1083:$Z$1262,MATCH('Project 3'!Y$8,'Term Pricing'!$C$1083:$C$1262,0))*$E266*(1-$F266))</f>
        <v>0</v>
      </c>
      <c r="Z266" s="212">
        <f>(Z$138*INDEX('Term Pricing'!$Y$1083:$Y$1262,MATCH('Project 3'!Z$8,'Term Pricing'!$C$1083:$C$1262,0))*$E266*$F266)+(Z$138*INDEX('Term Pricing'!$Z$1083:$Z$1262,MATCH('Project 3'!Z$8,'Term Pricing'!$C$1083:$C$1262,0))*$E266*(1-$F266))</f>
        <v>0</v>
      </c>
      <c r="AA266" s="212">
        <f>(AA$138*INDEX('Term Pricing'!$Y$1083:$Y$1262,MATCH('Project 3'!AA$8,'Term Pricing'!$C$1083:$C$1262,0))*$E266*$F266)+(AA$138*INDEX('Term Pricing'!$Z$1083:$Z$1262,MATCH('Project 3'!AA$8,'Term Pricing'!$C$1083:$C$1262,0))*$E266*(1-$F266))</f>
        <v>0</v>
      </c>
      <c r="AB266" s="212">
        <f>(AB$138*INDEX('Term Pricing'!$Y$1083:$Y$1262,MATCH('Project 3'!AB$8,'Term Pricing'!$C$1083:$C$1262,0))*$E266*$F266)+(AB$138*INDEX('Term Pricing'!$Z$1083:$Z$1262,MATCH('Project 3'!AB$8,'Term Pricing'!$C$1083:$C$1262,0))*$E266*(1-$F266))</f>
        <v>0</v>
      </c>
      <c r="AC266" s="212">
        <f>(AC$138*INDEX('Term Pricing'!$Y$1083:$Y$1262,MATCH('Project 3'!AC$8,'Term Pricing'!$C$1083:$C$1262,0))*$E266*$F266)+(AC$138*INDEX('Term Pricing'!$Z$1083:$Z$1262,MATCH('Project 3'!AC$8,'Term Pricing'!$C$1083:$C$1262,0))*$E266*(1-$F266))</f>
        <v>0</v>
      </c>
      <c r="AD266" s="212">
        <f>(AD$138*INDEX('Term Pricing'!$Y$1083:$Y$1262,MATCH('Project 3'!AD$8,'Term Pricing'!$C$1083:$C$1262,0))*$E266*$F266)+(AD$138*INDEX('Term Pricing'!$Z$1083:$Z$1262,MATCH('Project 3'!AD$8,'Term Pricing'!$C$1083:$C$1262,0))*$E266*(1-$F266))</f>
        <v>0</v>
      </c>
      <c r="AE266" s="212">
        <f>(AE$138*INDEX('Term Pricing'!$Y$1083:$Y$1262,MATCH('Project 3'!AE$8,'Term Pricing'!$C$1083:$C$1262,0))*$E266*$F266)+(AE$138*INDEX('Term Pricing'!$Z$1083:$Z$1262,MATCH('Project 3'!AE$8,'Term Pricing'!$C$1083:$C$1262,0))*$E266*(1-$F266))</f>
        <v>0</v>
      </c>
      <c r="AF266" s="212">
        <f>(AF$138*INDEX('Term Pricing'!$Y$1083:$Y$1262,MATCH('Project 3'!AF$8,'Term Pricing'!$C$1083:$C$1262,0))*$E266*$F266)+(AF$138*INDEX('Term Pricing'!$Z$1083:$Z$1262,MATCH('Project 3'!AF$8,'Term Pricing'!$C$1083:$C$1262,0))*$E266*(1-$F266))</f>
        <v>0</v>
      </c>
      <c r="AG266" s="212">
        <f>(AG$138*INDEX('Term Pricing'!$Y$1083:$Y$1262,MATCH('Project 3'!AG$8,'Term Pricing'!$C$1083:$C$1262,0))*$E266*$F266)+(AG$138*INDEX('Term Pricing'!$Z$1083:$Z$1262,MATCH('Project 3'!AG$8,'Term Pricing'!$C$1083:$C$1262,0))*$E266*(1-$F266))</f>
        <v>0</v>
      </c>
      <c r="AH266" s="212">
        <f>(AH$138*INDEX('Term Pricing'!$Y$1083:$Y$1262,MATCH('Project 3'!AH$8,'Term Pricing'!$C$1083:$C$1262,0))*$E266*$F266)+(AH$138*INDEX('Term Pricing'!$Z$1083:$Z$1262,MATCH('Project 3'!AH$8,'Term Pricing'!$C$1083:$C$1262,0))*$E266*(1-$F266))</f>
        <v>0</v>
      </c>
      <c r="AI266" s="212">
        <f>(AI$138*INDEX('Term Pricing'!$Y$1083:$Y$1262,MATCH('Project 3'!AI$8,'Term Pricing'!$C$1083:$C$1262,0))*$E266*$F266)+(AI$138*INDEX('Term Pricing'!$Z$1083:$Z$1262,MATCH('Project 3'!AI$8,'Term Pricing'!$C$1083:$C$1262,0))*$E266*(1-$F266))</f>
        <v>0</v>
      </c>
      <c r="AJ266" s="212">
        <f>(AJ$138*INDEX('Term Pricing'!$Y$1083:$Y$1262,MATCH('Project 3'!AJ$8,'Term Pricing'!$C$1083:$C$1262,0))*$E266*$F266)+(AJ$138*INDEX('Term Pricing'!$Z$1083:$Z$1262,MATCH('Project 3'!AJ$8,'Term Pricing'!$C$1083:$C$1262,0))*$E266*(1-$F266))</f>
        <v>0</v>
      </c>
      <c r="AK266" s="212">
        <f>(AK$138*INDEX('Term Pricing'!$Y$1083:$Y$1262,MATCH('Project 3'!AK$8,'Term Pricing'!$C$1083:$C$1262,0))*$E266*$F266)+(AK$138*INDEX('Term Pricing'!$Z$1083:$Z$1262,MATCH('Project 3'!AK$8,'Term Pricing'!$C$1083:$C$1262,0))*$E266*(1-$F266))</f>
        <v>0</v>
      </c>
      <c r="AL266" s="212">
        <f>(AL$138*INDEX('Term Pricing'!$Y$1083:$Y$1262,MATCH('Project 3'!AL$8,'Term Pricing'!$C$1083:$C$1262,0))*$E266*$F266)+(AL$138*INDEX('Term Pricing'!$Z$1083:$Z$1262,MATCH('Project 3'!AL$8,'Term Pricing'!$C$1083:$C$1262,0))*$E266*(1-$F266))</f>
        <v>0</v>
      </c>
      <c r="AM266" s="212">
        <f>(AM$138*INDEX('Term Pricing'!$Y$1083:$Y$1262,MATCH('Project 3'!AM$8,'Term Pricing'!$C$1083:$C$1262,0))*$E266*$F266)+(AM$138*INDEX('Term Pricing'!$Z$1083:$Z$1262,MATCH('Project 3'!AM$8,'Term Pricing'!$C$1083:$C$1262,0))*$E266*(1-$F266))</f>
        <v>0</v>
      </c>
      <c r="AN266" s="212">
        <f>(AN$138*INDEX('Term Pricing'!$Y$1083:$Y$1262,MATCH('Project 3'!AN$8,'Term Pricing'!$C$1083:$C$1262,0))*$E266*$F266)+(AN$138*INDEX('Term Pricing'!$Z$1083:$Z$1262,MATCH('Project 3'!AN$8,'Term Pricing'!$C$1083:$C$1262,0))*$E266*(1-$F266))</f>
        <v>0</v>
      </c>
      <c r="AO266" s="212">
        <f>(AO$138*INDEX('Term Pricing'!$Y$1083:$Y$1262,MATCH('Project 3'!AO$8,'Term Pricing'!$C$1083:$C$1262,0))*$E266*$F266)+(AO$138*INDEX('Term Pricing'!$Z$1083:$Z$1262,MATCH('Project 3'!AO$8,'Term Pricing'!$C$1083:$C$1262,0))*$E266*(1-$F266))</f>
        <v>0</v>
      </c>
      <c r="AP266" s="212">
        <f>(AP$138*INDEX('Term Pricing'!$Y$1083:$Y$1262,MATCH('Project 3'!AP$8,'Term Pricing'!$C$1083:$C$1262,0))*$E266*$F266)+(AP$138*INDEX('Term Pricing'!$Z$1083:$Z$1262,MATCH('Project 3'!AP$8,'Term Pricing'!$C$1083:$C$1262,0))*$E266*(1-$F266))</f>
        <v>0</v>
      </c>
      <c r="AQ266" s="212">
        <f>(AQ$138*INDEX('Term Pricing'!$Y$1083:$Y$1262,MATCH('Project 3'!AQ$8,'Term Pricing'!$C$1083:$C$1262,0))*$E266*$F266)+(AQ$138*INDEX('Term Pricing'!$Z$1083:$Z$1262,MATCH('Project 3'!AQ$8,'Term Pricing'!$C$1083:$C$1262,0))*$E266*(1-$F266))</f>
        <v>0</v>
      </c>
      <c r="AR266" s="212">
        <f>(AR$138*INDEX('Term Pricing'!$Y$1083:$Y$1262,MATCH('Project 3'!AR$8,'Term Pricing'!$C$1083:$C$1262,0))*$E266*$F266)+(AR$138*INDEX('Term Pricing'!$Z$1083:$Z$1262,MATCH('Project 3'!AR$8,'Term Pricing'!$C$1083:$C$1262,0))*$E266*(1-$F266))</f>
        <v>0</v>
      </c>
      <c r="AS266" s="212">
        <f>(AS$138*INDEX('Term Pricing'!$Y$1083:$Y$1262,MATCH('Project 3'!AS$8,'Term Pricing'!$C$1083:$C$1262,0))*$E266*$F266)+(AS$138*INDEX('Term Pricing'!$Z$1083:$Z$1262,MATCH('Project 3'!AS$8,'Term Pricing'!$C$1083:$C$1262,0))*$E266*(1-$F266))</f>
        <v>0</v>
      </c>
      <c r="AT266" s="212">
        <f>(AT$138*INDEX('Term Pricing'!$Y$1083:$Y$1262,MATCH('Project 3'!AT$8,'Term Pricing'!$C$1083:$C$1262,0))*$E266*$F266)+(AT$138*INDEX('Term Pricing'!$Z$1083:$Z$1262,MATCH('Project 3'!AT$8,'Term Pricing'!$C$1083:$C$1262,0))*$E266*(1-$F266))</f>
        <v>0</v>
      </c>
      <c r="AU266" s="212">
        <f>(AU$138*INDEX('Term Pricing'!$Y$1083:$Y$1262,MATCH('Project 3'!AU$8,'Term Pricing'!$C$1083:$C$1262,0))*$E266*$F266)+(AU$138*INDEX('Term Pricing'!$Z$1083:$Z$1262,MATCH('Project 3'!AU$8,'Term Pricing'!$C$1083:$C$1262,0))*$E266*(1-$F266))</f>
        <v>0</v>
      </c>
      <c r="AV266" s="212">
        <f>(AV$138*INDEX('Term Pricing'!$Y$1083:$Y$1262,MATCH('Project 3'!AV$8,'Term Pricing'!$C$1083:$C$1262,0))*$E266*$F266)+(AV$138*INDEX('Term Pricing'!$Z$1083:$Z$1262,MATCH('Project 3'!AV$8,'Term Pricing'!$C$1083:$C$1262,0))*$E266*(1-$F266))</f>
        <v>0</v>
      </c>
      <c r="AW266" s="212">
        <f>(AW$138*INDEX('Term Pricing'!$Y$1083:$Y$1262,MATCH('Project 3'!AW$8,'Term Pricing'!$C$1083:$C$1262,0))*$E266*$F266)+(AW$138*INDEX('Term Pricing'!$Z$1083:$Z$1262,MATCH('Project 3'!AW$8,'Term Pricing'!$C$1083:$C$1262,0))*$E266*(1-$F266))</f>
        <v>0</v>
      </c>
      <c r="AX266" s="212">
        <f>(AX$138*INDEX('Term Pricing'!$Y$1083:$Y$1262,MATCH('Project 3'!AX$8,'Term Pricing'!$C$1083:$C$1262,0))*$E266*$F266)+(AX$138*INDEX('Term Pricing'!$Z$1083:$Z$1262,MATCH('Project 3'!AX$8,'Term Pricing'!$C$1083:$C$1262,0))*$E266*(1-$F266))</f>
        <v>0</v>
      </c>
      <c r="AY266" s="212">
        <f>(AY$138*INDEX('Term Pricing'!$Y$1083:$Y$1262,MATCH('Project 3'!AY$8,'Term Pricing'!$C$1083:$C$1262,0))*$E266*$F266)+(AY$138*INDEX('Term Pricing'!$Z$1083:$Z$1262,MATCH('Project 3'!AY$8,'Term Pricing'!$C$1083:$C$1262,0))*$E266*(1-$F266))</f>
        <v>0</v>
      </c>
      <c r="AZ266" s="212">
        <f>(AZ$138*INDEX('Term Pricing'!$Y$1083:$Y$1262,MATCH('Project 3'!AZ$8,'Term Pricing'!$C$1083:$C$1262,0))*$E266*$F266)+(AZ$138*INDEX('Term Pricing'!$Z$1083:$Z$1262,MATCH('Project 3'!AZ$8,'Term Pricing'!$C$1083:$C$1262,0))*$E266*(1-$F266))</f>
        <v>0</v>
      </c>
      <c r="BA266" s="212">
        <f>(BA$138*INDEX('Term Pricing'!$Y$1083:$Y$1262,MATCH('Project 3'!BA$8,'Term Pricing'!$C$1083:$C$1262,0))*$E266*$F266)+(BA$138*INDEX('Term Pricing'!$Z$1083:$Z$1262,MATCH('Project 3'!BA$8,'Term Pricing'!$C$1083:$C$1262,0))*$E266*(1-$F266))</f>
        <v>0</v>
      </c>
      <c r="BB266" s="212">
        <f>(BB$138*INDEX('Term Pricing'!$Y$1083:$Y$1262,MATCH('Project 3'!BB$8,'Term Pricing'!$C$1083:$C$1262,0))*$E266*$F266)+(BB$138*INDEX('Term Pricing'!$Z$1083:$Z$1262,MATCH('Project 3'!BB$8,'Term Pricing'!$C$1083:$C$1262,0))*$E266*(1-$F266))</f>
        <v>0</v>
      </c>
      <c r="BC266" s="212">
        <f>(BC$138*INDEX('Term Pricing'!$Y$1083:$Y$1262,MATCH('Project 3'!BC$8,'Term Pricing'!$C$1083:$C$1262,0))*$E266*$F266)+(BC$138*INDEX('Term Pricing'!$Z$1083:$Z$1262,MATCH('Project 3'!BC$8,'Term Pricing'!$C$1083:$C$1262,0))*$E266*(1-$F266))</f>
        <v>0</v>
      </c>
      <c r="BD266" s="212">
        <f>(BD$138*INDEX('Term Pricing'!$Y$1083:$Y$1262,MATCH('Project 3'!BD$8,'Term Pricing'!$C$1083:$C$1262,0))*$E266*$F266)+(BD$138*INDEX('Term Pricing'!$Z$1083:$Z$1262,MATCH('Project 3'!BD$8,'Term Pricing'!$C$1083:$C$1262,0))*$E266*(1-$F266))</f>
        <v>0</v>
      </c>
      <c r="BE266" s="212">
        <f>(BE$138*INDEX('Term Pricing'!$Y$1083:$Y$1262,MATCH('Project 3'!BE$8,'Term Pricing'!$C$1083:$C$1262,0))*$E266*$F266)+(BE$138*INDEX('Term Pricing'!$Z$1083:$Z$1262,MATCH('Project 3'!BE$8,'Term Pricing'!$C$1083:$C$1262,0))*$E266*(1-$F266))</f>
        <v>0</v>
      </c>
      <c r="BF266" s="212">
        <f>(BF$138*INDEX('Term Pricing'!$Y$1083:$Y$1262,MATCH('Project 3'!BF$8,'Term Pricing'!$C$1083:$C$1262,0))*$E266*$F266)+(BF$138*INDEX('Term Pricing'!$Z$1083:$Z$1262,MATCH('Project 3'!BF$8,'Term Pricing'!$C$1083:$C$1262,0))*$E266*(1-$F266))</f>
        <v>0</v>
      </c>
      <c r="BG266" s="212">
        <f>(BG$138*INDEX('Term Pricing'!$Y$1083:$Y$1262,MATCH('Project 3'!BG$8,'Term Pricing'!$C$1083:$C$1262,0))*$E266*$F266)+(BG$138*INDEX('Term Pricing'!$Z$1083:$Z$1262,MATCH('Project 3'!BG$8,'Term Pricing'!$C$1083:$C$1262,0))*$E266*(1-$F266))</f>
        <v>0</v>
      </c>
      <c r="BH266" s="212">
        <f>(BH$138*INDEX('Term Pricing'!$Y$1083:$Y$1262,MATCH('Project 3'!BH$8,'Term Pricing'!$C$1083:$C$1262,0))*$E266*$F266)+(BH$138*INDEX('Term Pricing'!$Z$1083:$Z$1262,MATCH('Project 3'!BH$8,'Term Pricing'!$C$1083:$C$1262,0))*$E266*(1-$F266))</f>
        <v>0</v>
      </c>
      <c r="BI266" s="212">
        <f>(BI$138*INDEX('Term Pricing'!$Y$1083:$Y$1262,MATCH('Project 3'!BI$8,'Term Pricing'!$C$1083:$C$1262,0))*$E266*$F266)+(BI$138*INDEX('Term Pricing'!$Z$1083:$Z$1262,MATCH('Project 3'!BI$8,'Term Pricing'!$C$1083:$C$1262,0))*$E266*(1-$F266))</f>
        <v>0</v>
      </c>
      <c r="BJ266" s="212">
        <f>(BJ$138*INDEX('Term Pricing'!$Y$1083:$Y$1262,MATCH('Project 3'!BJ$8,'Term Pricing'!$C$1083:$C$1262,0))*$E266*$F266)+(BJ$138*INDEX('Term Pricing'!$Z$1083:$Z$1262,MATCH('Project 3'!BJ$8,'Term Pricing'!$C$1083:$C$1262,0))*$E266*(1-$F266))</f>
        <v>0</v>
      </c>
      <c r="BK266" s="212">
        <f>(BK$138*INDEX('Term Pricing'!$Y$1083:$Y$1262,MATCH('Project 3'!BK$8,'Term Pricing'!$C$1083:$C$1262,0))*$E266*$F266)+(BK$138*INDEX('Term Pricing'!$Z$1083:$Z$1262,MATCH('Project 3'!BK$8,'Term Pricing'!$C$1083:$C$1262,0))*$E266*(1-$F266))</f>
        <v>0</v>
      </c>
      <c r="BL266" s="212">
        <f>(BL$138*INDEX('Term Pricing'!$Y$1083:$Y$1262,MATCH('Project 3'!BL$8,'Term Pricing'!$C$1083:$C$1262,0))*$E266*$F266)+(BL$138*INDEX('Term Pricing'!$Z$1083:$Z$1262,MATCH('Project 3'!BL$8,'Term Pricing'!$C$1083:$C$1262,0))*$E266*(1-$F266))</f>
        <v>0</v>
      </c>
      <c r="BM266" s="212">
        <f>(BM$138*INDEX('Term Pricing'!$Y$1083:$Y$1262,MATCH('Project 3'!BM$8,'Term Pricing'!$C$1083:$C$1262,0))*$E266*$F266)+(BM$138*INDEX('Term Pricing'!$Z$1083:$Z$1262,MATCH('Project 3'!BM$8,'Term Pricing'!$C$1083:$C$1262,0))*$E266*(1-$F266))</f>
        <v>0</v>
      </c>
      <c r="BN266" s="212">
        <f>(BN$138*INDEX('Term Pricing'!$Y$1083:$Y$1262,MATCH('Project 3'!BN$8,'Term Pricing'!$C$1083:$C$1262,0))*$E266*$F266)+(BN$138*INDEX('Term Pricing'!$Z$1083:$Z$1262,MATCH('Project 3'!BN$8,'Term Pricing'!$C$1083:$C$1262,0))*$E266*(1-$F266))</f>
        <v>0</v>
      </c>
      <c r="BO266" s="212">
        <f>(BO$138*INDEX('Term Pricing'!$Y$1083:$Y$1262,MATCH('Project 3'!BO$8,'Term Pricing'!$C$1083:$C$1262,0))*$E266*$F266)+(BO$138*INDEX('Term Pricing'!$Z$1083:$Z$1262,MATCH('Project 3'!BO$8,'Term Pricing'!$C$1083:$C$1262,0))*$E266*(1-$F266))</f>
        <v>0</v>
      </c>
      <c r="BP266" s="212">
        <f>(BP$138*INDEX('Term Pricing'!$Y$1083:$Y$1262,MATCH('Project 3'!BP$8,'Term Pricing'!$C$1083:$C$1262,0))*$E266*$F266)+(BP$138*INDEX('Term Pricing'!$Z$1083:$Z$1262,MATCH('Project 3'!BP$8,'Term Pricing'!$C$1083:$C$1262,0))*$E266*(1-$F266))</f>
        <v>0</v>
      </c>
      <c r="BQ266" s="212">
        <f>(BQ$138*INDEX('Term Pricing'!$Y$1083:$Y$1262,MATCH('Project 3'!BQ$8,'Term Pricing'!$C$1083:$C$1262,0))*$E266*$F266)+(BQ$138*INDEX('Term Pricing'!$Z$1083:$Z$1262,MATCH('Project 3'!BQ$8,'Term Pricing'!$C$1083:$C$1262,0))*$E266*(1-$F266))</f>
        <v>0</v>
      </c>
      <c r="BR266" s="212">
        <f>(BR$138*INDEX('Term Pricing'!$Y$1083:$Y$1262,MATCH('Project 3'!BR$8,'Term Pricing'!$C$1083:$C$1262,0))*$E266*$F266)+(BR$138*INDEX('Term Pricing'!$Z$1083:$Z$1262,MATCH('Project 3'!BR$8,'Term Pricing'!$C$1083:$C$1262,0))*$E266*(1-$F266))</f>
        <v>0</v>
      </c>
      <c r="BS266" s="212">
        <f>(BS$138*INDEX('Term Pricing'!$Y$1083:$Y$1262,MATCH('Project 3'!BS$8,'Term Pricing'!$C$1083:$C$1262,0))*$E266*$F266)+(BS$138*INDEX('Term Pricing'!$Z$1083:$Z$1262,MATCH('Project 3'!BS$8,'Term Pricing'!$C$1083:$C$1262,0))*$E266*(1-$F266))</f>
        <v>0</v>
      </c>
      <c r="BT266" s="212">
        <f>(BT$138*INDEX('Term Pricing'!$Y$1083:$Y$1262,MATCH('Project 3'!BT$8,'Term Pricing'!$C$1083:$C$1262,0))*$E266*$F266)+(BT$138*INDEX('Term Pricing'!$Z$1083:$Z$1262,MATCH('Project 3'!BT$8,'Term Pricing'!$C$1083:$C$1262,0))*$E266*(1-$F266))</f>
        <v>0</v>
      </c>
      <c r="BU266" s="212">
        <f>(BU$138*INDEX('Term Pricing'!$Y$1083:$Y$1262,MATCH('Project 3'!BU$8,'Term Pricing'!$C$1083:$C$1262,0))*$E266*$F266)+(BU$138*INDEX('Term Pricing'!$Z$1083:$Z$1262,MATCH('Project 3'!BU$8,'Term Pricing'!$C$1083:$C$1262,0))*$E266*(1-$F266))</f>
        <v>0</v>
      </c>
      <c r="BV266" s="212">
        <f>(BV$138*INDEX('Term Pricing'!$Y$1083:$Y$1262,MATCH('Project 3'!BV$8,'Term Pricing'!$C$1083:$C$1262,0))*$E266*$F266)+(BV$138*INDEX('Term Pricing'!$Z$1083:$Z$1262,MATCH('Project 3'!BV$8,'Term Pricing'!$C$1083:$C$1262,0))*$E266*(1-$F266))</f>
        <v>0</v>
      </c>
      <c r="BW266" s="212">
        <f>(BW$138*INDEX('Term Pricing'!$Y$1083:$Y$1262,MATCH('Project 3'!BW$8,'Term Pricing'!$C$1083:$C$1262,0))*$E266*$F266)+(BW$138*INDEX('Term Pricing'!$Z$1083:$Z$1262,MATCH('Project 3'!BW$8,'Term Pricing'!$C$1083:$C$1262,0))*$E266*(1-$F266))</f>
        <v>0</v>
      </c>
      <c r="BX266" s="212">
        <f>(BX$138*INDEX('Term Pricing'!$Y$1083:$Y$1262,MATCH('Project 3'!BX$8,'Term Pricing'!$C$1083:$C$1262,0))*$E266*$F266)+(BX$138*INDEX('Term Pricing'!$Z$1083:$Z$1262,MATCH('Project 3'!BX$8,'Term Pricing'!$C$1083:$C$1262,0))*$E266*(1-$F266))</f>
        <v>0</v>
      </c>
      <c r="BY266" s="212">
        <f>(BY$138*INDEX('Term Pricing'!$Y$1083:$Y$1262,MATCH('Project 3'!BY$8,'Term Pricing'!$C$1083:$C$1262,0))*$E266*$F266)+(BY$138*INDEX('Term Pricing'!$Z$1083:$Z$1262,MATCH('Project 3'!BY$8,'Term Pricing'!$C$1083:$C$1262,0))*$E266*(1-$F266))</f>
        <v>0</v>
      </c>
      <c r="BZ266" s="212">
        <f>(BZ$138*INDEX('Term Pricing'!$Y$1083:$Y$1262,MATCH('Project 3'!BZ$8,'Term Pricing'!$C$1083:$C$1262,0))*$E266*$F266)+(BZ$138*INDEX('Term Pricing'!$Z$1083:$Z$1262,MATCH('Project 3'!BZ$8,'Term Pricing'!$C$1083:$C$1262,0))*$E266*(1-$F266))</f>
        <v>0</v>
      </c>
      <c r="CA266" s="212">
        <f>(CA$138*INDEX('Term Pricing'!$Y$1083:$Y$1262,MATCH('Project 3'!CA$8,'Term Pricing'!$C$1083:$C$1262,0))*$E266*$F266)+(CA$138*INDEX('Term Pricing'!$Z$1083:$Z$1262,MATCH('Project 3'!CA$8,'Term Pricing'!$C$1083:$C$1262,0))*$E266*(1-$F266))</f>
        <v>0</v>
      </c>
      <c r="CB266" s="212">
        <f>(CB$138*INDEX('Term Pricing'!$Y$1083:$Y$1262,MATCH('Project 3'!CB$8,'Term Pricing'!$C$1083:$C$1262,0))*$E266*$F266)+(CB$138*INDEX('Term Pricing'!$Z$1083:$Z$1262,MATCH('Project 3'!CB$8,'Term Pricing'!$C$1083:$C$1262,0))*$E266*(1-$F266))</f>
        <v>0</v>
      </c>
      <c r="CC266" s="212">
        <f>(CC$138*INDEX('Term Pricing'!$Y$1083:$Y$1262,MATCH('Project 3'!CC$8,'Term Pricing'!$C$1083:$C$1262,0))*$E266*$F266)+(CC$138*INDEX('Term Pricing'!$Z$1083:$Z$1262,MATCH('Project 3'!CC$8,'Term Pricing'!$C$1083:$C$1262,0))*$E266*(1-$F266))</f>
        <v>0</v>
      </c>
      <c r="CD266" s="212">
        <f>(CD$138*INDEX('Term Pricing'!$Y$1083:$Y$1262,MATCH('Project 3'!CD$8,'Term Pricing'!$C$1083:$C$1262,0))*$E266*$F266)+(CD$138*INDEX('Term Pricing'!$Z$1083:$Z$1262,MATCH('Project 3'!CD$8,'Term Pricing'!$C$1083:$C$1262,0))*$E266*(1-$F266))</f>
        <v>0</v>
      </c>
      <c r="CE266" s="212">
        <f>(CE$138*INDEX('Term Pricing'!$Y$1083:$Y$1262,MATCH('Project 3'!CE$8,'Term Pricing'!$C$1083:$C$1262,0))*$E266*$F266)+(CE$138*INDEX('Term Pricing'!$Z$1083:$Z$1262,MATCH('Project 3'!CE$8,'Term Pricing'!$C$1083:$C$1262,0))*$E266*(1-$F266))</f>
        <v>0</v>
      </c>
      <c r="CF266" s="212">
        <f>(CF$138*INDEX('Term Pricing'!$Y$1083:$Y$1262,MATCH('Project 3'!CF$8,'Term Pricing'!$C$1083:$C$1262,0))*$E266*$F266)+(CF$138*INDEX('Term Pricing'!$Z$1083:$Z$1262,MATCH('Project 3'!CF$8,'Term Pricing'!$C$1083:$C$1262,0))*$E266*(1-$F266))</f>
        <v>0</v>
      </c>
      <c r="CG266" s="212">
        <f>(CG$138*INDEX('Term Pricing'!$Y$1083:$Y$1262,MATCH('Project 3'!CG$8,'Term Pricing'!$C$1083:$C$1262,0))*$E266*$F266)+(CG$138*INDEX('Term Pricing'!$Z$1083:$Z$1262,MATCH('Project 3'!CG$8,'Term Pricing'!$C$1083:$C$1262,0))*$E266*(1-$F266))</f>
        <v>0</v>
      </c>
      <c r="CH266" s="212">
        <f>(CH$138*INDEX('Term Pricing'!$Y$1083:$Y$1262,MATCH('Project 3'!CH$8,'Term Pricing'!$C$1083:$C$1262,0))*$E266*$F266)+(CH$138*INDEX('Term Pricing'!$Z$1083:$Z$1262,MATCH('Project 3'!CH$8,'Term Pricing'!$C$1083:$C$1262,0))*$E266*(1-$F266))</f>
        <v>0</v>
      </c>
      <c r="CI266" s="212">
        <f>(CI$138*INDEX('Term Pricing'!$Y$1083:$Y$1262,MATCH('Project 3'!CI$8,'Term Pricing'!$C$1083:$C$1262,0))*$E266*$F266)+(CI$138*INDEX('Term Pricing'!$Z$1083:$Z$1262,MATCH('Project 3'!CI$8,'Term Pricing'!$C$1083:$C$1262,0))*$E266*(1-$F266))</f>
        <v>0</v>
      </c>
      <c r="CJ266" s="212">
        <f>(CJ$138*INDEX('Term Pricing'!$Y$1083:$Y$1262,MATCH('Project 3'!CJ$8,'Term Pricing'!$C$1083:$C$1262,0))*$E266*$F266)+(CJ$138*INDEX('Term Pricing'!$Z$1083:$Z$1262,MATCH('Project 3'!CJ$8,'Term Pricing'!$C$1083:$C$1262,0))*$E266*(1-$F266))</f>
        <v>0</v>
      </c>
      <c r="CK266" s="212">
        <f>(CK$138*INDEX('Term Pricing'!$Y$1083:$Y$1262,MATCH('Project 3'!CK$8,'Term Pricing'!$C$1083:$C$1262,0))*$E266*$F266)+(CK$138*INDEX('Term Pricing'!$Z$1083:$Z$1262,MATCH('Project 3'!CK$8,'Term Pricing'!$C$1083:$C$1262,0))*$E266*(1-$F266))</f>
        <v>0</v>
      </c>
      <c r="CL266" s="212">
        <f>(CL$138*INDEX('Term Pricing'!$Y$1083:$Y$1262,MATCH('Project 3'!CL$8,'Term Pricing'!$C$1083:$C$1262,0))*$E266*$F266)+(CL$138*INDEX('Term Pricing'!$Z$1083:$Z$1262,MATCH('Project 3'!CL$8,'Term Pricing'!$C$1083:$C$1262,0))*$E266*(1-$F266))</f>
        <v>0</v>
      </c>
      <c r="CM266" s="212">
        <f>(CM$138*INDEX('Term Pricing'!$Y$1083:$Y$1262,MATCH('Project 3'!CM$8,'Term Pricing'!$C$1083:$C$1262,0))*$E266*$F266)+(CM$138*INDEX('Term Pricing'!$Z$1083:$Z$1262,MATCH('Project 3'!CM$8,'Term Pricing'!$C$1083:$C$1262,0))*$E266*(1-$F266))</f>
        <v>0</v>
      </c>
      <c r="CN266" s="212">
        <f>(CN$138*INDEX('Term Pricing'!$Y$1083:$Y$1262,MATCH('Project 3'!CN$8,'Term Pricing'!$C$1083:$C$1262,0))*$E266*$F266)+(CN$138*INDEX('Term Pricing'!$Z$1083:$Z$1262,MATCH('Project 3'!CN$8,'Term Pricing'!$C$1083:$C$1262,0))*$E266*(1-$F266))</f>
        <v>0</v>
      </c>
      <c r="CO266" s="212">
        <f>(CO$138*INDEX('Term Pricing'!$Y$1083:$Y$1262,MATCH('Project 3'!CO$8,'Term Pricing'!$C$1083:$C$1262,0))*$E266*$F266)+(CO$138*INDEX('Term Pricing'!$Z$1083:$Z$1262,MATCH('Project 3'!CO$8,'Term Pricing'!$C$1083:$C$1262,0))*$E266*(1-$F266))</f>
        <v>0</v>
      </c>
      <c r="CP266" s="212">
        <f>(CP$138*INDEX('Term Pricing'!$Y$1083:$Y$1262,MATCH('Project 3'!CP$8,'Term Pricing'!$C$1083:$C$1262,0))*$E266*$F266)+(CP$138*INDEX('Term Pricing'!$Z$1083:$Z$1262,MATCH('Project 3'!CP$8,'Term Pricing'!$C$1083:$C$1262,0))*$E266*(1-$F266))</f>
        <v>0</v>
      </c>
      <c r="CQ266" s="212">
        <f>(CQ$138*INDEX('Term Pricing'!$Y$1083:$Y$1262,MATCH('Project 3'!CQ$8,'Term Pricing'!$C$1083:$C$1262,0))*$E266*$F266)+(CQ$138*INDEX('Term Pricing'!$Z$1083:$Z$1262,MATCH('Project 3'!CQ$8,'Term Pricing'!$C$1083:$C$1262,0))*$E266*(1-$F266))</f>
        <v>0</v>
      </c>
      <c r="CR266" s="212">
        <f>(CR$138*INDEX('Term Pricing'!$Y$1083:$Y$1262,MATCH('Project 3'!CR$8,'Term Pricing'!$C$1083:$C$1262,0))*$E266*$F266)+(CR$138*INDEX('Term Pricing'!$Z$1083:$Z$1262,MATCH('Project 3'!CR$8,'Term Pricing'!$C$1083:$C$1262,0))*$E266*(1-$F266))</f>
        <v>0</v>
      </c>
      <c r="CS266" s="212">
        <f>(CS$138*INDEX('Term Pricing'!$Y$1083:$Y$1262,MATCH('Project 3'!CS$8,'Term Pricing'!$C$1083:$C$1262,0))*$E266*$F266)+(CS$138*INDEX('Term Pricing'!$Z$1083:$Z$1262,MATCH('Project 3'!CS$8,'Term Pricing'!$C$1083:$C$1262,0))*$E266*(1-$F266))</f>
        <v>0</v>
      </c>
      <c r="CT266" s="212">
        <f>(CT$138*INDEX('Term Pricing'!$Y$1083:$Y$1262,MATCH('Project 3'!CT$8,'Term Pricing'!$C$1083:$C$1262,0))*$E266*$F266)+(CT$138*INDEX('Term Pricing'!$Z$1083:$Z$1262,MATCH('Project 3'!CT$8,'Term Pricing'!$C$1083:$C$1262,0))*$E266*(1-$F266))</f>
        <v>0</v>
      </c>
      <c r="CU266" s="212">
        <f>(CU$138*INDEX('Term Pricing'!$Y$1083:$Y$1262,MATCH('Project 3'!CU$8,'Term Pricing'!$C$1083:$C$1262,0))*$E266*$F266)+(CU$138*INDEX('Term Pricing'!$Z$1083:$Z$1262,MATCH('Project 3'!CU$8,'Term Pricing'!$C$1083:$C$1262,0))*$E266*(1-$F266))</f>
        <v>0</v>
      </c>
      <c r="CV266" s="212">
        <f>(CV$138*INDEX('Term Pricing'!$Y$1083:$Y$1262,MATCH('Project 3'!CV$8,'Term Pricing'!$C$1083:$C$1262,0))*$E266*$F266)+(CV$138*INDEX('Term Pricing'!$Z$1083:$Z$1262,MATCH('Project 3'!CV$8,'Term Pricing'!$C$1083:$C$1262,0))*$E266*(1-$F266))</f>
        <v>0</v>
      </c>
      <c r="CW266" s="212">
        <f>(CW$138*INDEX('Term Pricing'!$Y$1083:$Y$1262,MATCH('Project 3'!CW$8,'Term Pricing'!$C$1083:$C$1262,0))*$E266*$F266)+(CW$138*INDEX('Term Pricing'!$Z$1083:$Z$1262,MATCH('Project 3'!CW$8,'Term Pricing'!$C$1083:$C$1262,0))*$E266*(1-$F266))</f>
        <v>0</v>
      </c>
      <c r="CX266" s="212">
        <f>(CX$138*INDEX('Term Pricing'!$Y$1083:$Y$1262,MATCH('Project 3'!CX$8,'Term Pricing'!$C$1083:$C$1262,0))*$E266*$F266)+(CX$138*INDEX('Term Pricing'!$Z$1083:$Z$1262,MATCH('Project 3'!CX$8,'Term Pricing'!$C$1083:$C$1262,0))*$E266*(1-$F266))</f>
        <v>0</v>
      </c>
      <c r="CY266" s="212">
        <f>(CY$138*INDEX('Term Pricing'!$Y$1083:$Y$1262,MATCH('Project 3'!CY$8,'Term Pricing'!$C$1083:$C$1262,0))*$E266*$F266)+(CY$138*INDEX('Term Pricing'!$Z$1083:$Z$1262,MATCH('Project 3'!CY$8,'Term Pricing'!$C$1083:$C$1262,0))*$E266*(1-$F266))</f>
        <v>0</v>
      </c>
      <c r="CZ266" s="212">
        <f>(CZ$138*INDEX('Term Pricing'!$Y$1083:$Y$1262,MATCH('Project 3'!CZ$8,'Term Pricing'!$C$1083:$C$1262,0))*$E266*$F266)+(CZ$138*INDEX('Term Pricing'!$Z$1083:$Z$1262,MATCH('Project 3'!CZ$8,'Term Pricing'!$C$1083:$C$1262,0))*$E266*(1-$F266))</f>
        <v>0</v>
      </c>
      <c r="DA266" s="212">
        <f>(DA$138*INDEX('Term Pricing'!$Y$1083:$Y$1262,MATCH('Project 3'!DA$8,'Term Pricing'!$C$1083:$C$1262,0))*$E266*$F266)+(DA$138*INDEX('Term Pricing'!$Z$1083:$Z$1262,MATCH('Project 3'!DA$8,'Term Pricing'!$C$1083:$C$1262,0))*$E266*(1-$F266))</f>
        <v>0</v>
      </c>
      <c r="DB266" s="212">
        <f>(DB$138*INDEX('Term Pricing'!$Y$1083:$Y$1262,MATCH('Project 3'!DB$8,'Term Pricing'!$C$1083:$C$1262,0))*$E266*$F266)+(DB$138*INDEX('Term Pricing'!$Z$1083:$Z$1262,MATCH('Project 3'!DB$8,'Term Pricing'!$C$1083:$C$1262,0))*$E266*(1-$F266))</f>
        <v>0</v>
      </c>
    </row>
    <row r="267" spans="1:106" hidden="1" outlineLevel="1">
      <c r="A267" s="151"/>
      <c r="C267" s="34" t="s">
        <v>263</v>
      </c>
      <c r="E267" s="70">
        <f>Inputs!H187</f>
        <v>0</v>
      </c>
      <c r="F267" s="70">
        <f>Inputs!K187</f>
        <v>0</v>
      </c>
      <c r="G267" s="54" t="s">
        <v>83</v>
      </c>
      <c r="H267" s="279">
        <f>IFERROR(SUM($J267:$DB267)/(SUM($J$138:$DB$138)*E267),0)</f>
        <v>0</v>
      </c>
      <c r="I267" s="29"/>
      <c r="J267" s="212">
        <f>(J$138*INDEX('Term Pricing'!$Y$1453:$Y$1632,MATCH('Project 3'!J$8,'Term Pricing'!$C$1453:$C$1632,0))*$E267*$F267)+(J$138*INDEX('Term Pricing'!$Z$1453:$Z$1632,MATCH('Project 3'!J$8,'Term Pricing'!$C$1453:$C$1632,0))*$E267*(1-$F267))</f>
        <v>0</v>
      </c>
      <c r="K267" s="212">
        <f>(K$138*INDEX('Term Pricing'!$Y$1453:$Y$1632,MATCH('Project 3'!K$8,'Term Pricing'!$C$1453:$C$1632,0))*$E267*$F267)+(K$138*INDEX('Term Pricing'!$Z$1453:$Z$1632,MATCH('Project 3'!K$8,'Term Pricing'!$C$1453:$C$1632,0))*$E267*(1-$F267))</f>
        <v>0</v>
      </c>
      <c r="L267" s="212">
        <f>(L$138*INDEX('Term Pricing'!$Y$1453:$Y$1632,MATCH('Project 3'!L$8,'Term Pricing'!$C$1453:$C$1632,0))*$E267*$F267)+(L$138*INDEX('Term Pricing'!$Z$1453:$Z$1632,MATCH('Project 3'!L$8,'Term Pricing'!$C$1453:$C$1632,0))*$E267*(1-$F267))</f>
        <v>0</v>
      </c>
      <c r="M267" s="212">
        <f>(M$138*INDEX('Term Pricing'!$Y$1453:$Y$1632,MATCH('Project 3'!M$8,'Term Pricing'!$C$1453:$C$1632,0))*$E267*$F267)+(M$138*INDEX('Term Pricing'!$Z$1453:$Z$1632,MATCH('Project 3'!M$8,'Term Pricing'!$C$1453:$C$1632,0))*$E267*(1-$F267))</f>
        <v>0</v>
      </c>
      <c r="N267" s="212">
        <f>(N$138*INDEX('Term Pricing'!$Y$1453:$Y$1632,MATCH('Project 3'!N$8,'Term Pricing'!$C$1453:$C$1632,0))*$E267*$F267)+(N$138*INDEX('Term Pricing'!$Z$1453:$Z$1632,MATCH('Project 3'!N$8,'Term Pricing'!$C$1453:$C$1632,0))*$E267*(1-$F267))</f>
        <v>0</v>
      </c>
      <c r="O267" s="212">
        <f>(O$138*INDEX('Term Pricing'!$Y$1453:$Y$1632,MATCH('Project 3'!O$8,'Term Pricing'!$C$1453:$C$1632,0))*$E267*$F267)+(O$138*INDEX('Term Pricing'!$Z$1453:$Z$1632,MATCH('Project 3'!O$8,'Term Pricing'!$C$1453:$C$1632,0))*$E267*(1-$F267))</f>
        <v>0</v>
      </c>
      <c r="P267" s="212">
        <f>(P$138*INDEX('Term Pricing'!$Y$1453:$Y$1632,MATCH('Project 3'!P$8,'Term Pricing'!$C$1453:$C$1632,0))*$E267*$F267)+(P$138*INDEX('Term Pricing'!$Z$1453:$Z$1632,MATCH('Project 3'!P$8,'Term Pricing'!$C$1453:$C$1632,0))*$E267*(1-$F267))</f>
        <v>0</v>
      </c>
      <c r="Q267" s="212">
        <f>(Q$138*INDEX('Term Pricing'!$Y$1453:$Y$1632,MATCH('Project 3'!Q$8,'Term Pricing'!$C$1453:$C$1632,0))*$E267*$F267)+(Q$138*INDEX('Term Pricing'!$Z$1453:$Z$1632,MATCH('Project 3'!Q$8,'Term Pricing'!$C$1453:$C$1632,0))*$E267*(1-$F267))</f>
        <v>0</v>
      </c>
      <c r="R267" s="212">
        <f>(R$138*INDEX('Term Pricing'!$Y$1453:$Y$1632,MATCH('Project 3'!R$8,'Term Pricing'!$C$1453:$C$1632,0))*$E267*$F267)+(R$138*INDEX('Term Pricing'!$Z$1453:$Z$1632,MATCH('Project 3'!R$8,'Term Pricing'!$C$1453:$C$1632,0))*$E267*(1-$F267))</f>
        <v>0</v>
      </c>
      <c r="S267" s="212">
        <f>(S$138*INDEX('Term Pricing'!$Y$1453:$Y$1632,MATCH('Project 3'!S$8,'Term Pricing'!$C$1453:$C$1632,0))*$E267*$F267)+(S$138*INDEX('Term Pricing'!$Z$1453:$Z$1632,MATCH('Project 3'!S$8,'Term Pricing'!$C$1453:$C$1632,0))*$E267*(1-$F267))</f>
        <v>0</v>
      </c>
      <c r="T267" s="212">
        <f>(T$138*INDEX('Term Pricing'!$Y$1453:$Y$1632,MATCH('Project 3'!T$8,'Term Pricing'!$C$1453:$C$1632,0))*$E267*$F267)+(T$138*INDEX('Term Pricing'!$Z$1453:$Z$1632,MATCH('Project 3'!T$8,'Term Pricing'!$C$1453:$C$1632,0))*$E267*(1-$F267))</f>
        <v>0</v>
      </c>
      <c r="U267" s="212">
        <f>(U$138*INDEX('Term Pricing'!$Y$1453:$Y$1632,MATCH('Project 3'!U$8,'Term Pricing'!$C$1453:$C$1632,0))*$E267*$F267)+(U$138*INDEX('Term Pricing'!$Z$1453:$Z$1632,MATCH('Project 3'!U$8,'Term Pricing'!$C$1453:$C$1632,0))*$E267*(1-$F267))</f>
        <v>0</v>
      </c>
      <c r="V267" s="212">
        <f>(V$138*INDEX('Term Pricing'!$Y$1453:$Y$1632,MATCH('Project 3'!V$8,'Term Pricing'!$C$1453:$C$1632,0))*$E267*$F267)+(V$138*INDEX('Term Pricing'!$Z$1453:$Z$1632,MATCH('Project 3'!V$8,'Term Pricing'!$C$1453:$C$1632,0))*$E267*(1-$F267))</f>
        <v>0</v>
      </c>
      <c r="W267" s="212">
        <f>(W$138*INDEX('Term Pricing'!$Y$1453:$Y$1632,MATCH('Project 3'!W$8,'Term Pricing'!$C$1453:$C$1632,0))*$E267*$F267)+(W$138*INDEX('Term Pricing'!$Z$1453:$Z$1632,MATCH('Project 3'!W$8,'Term Pricing'!$C$1453:$C$1632,0))*$E267*(1-$F267))</f>
        <v>0</v>
      </c>
      <c r="X267" s="212">
        <f>(X$138*INDEX('Term Pricing'!$Y$1453:$Y$1632,MATCH('Project 3'!X$8,'Term Pricing'!$C$1453:$C$1632,0))*$E267*$F267)+(X$138*INDEX('Term Pricing'!$Z$1453:$Z$1632,MATCH('Project 3'!X$8,'Term Pricing'!$C$1453:$C$1632,0))*$E267*(1-$F267))</f>
        <v>0</v>
      </c>
      <c r="Y267" s="212">
        <f>(Y$138*INDEX('Term Pricing'!$Y$1453:$Y$1632,MATCH('Project 3'!Y$8,'Term Pricing'!$C$1453:$C$1632,0))*$E267*$F267)+(Y$138*INDEX('Term Pricing'!$Z$1453:$Z$1632,MATCH('Project 3'!Y$8,'Term Pricing'!$C$1453:$C$1632,0))*$E267*(1-$F267))</f>
        <v>0</v>
      </c>
      <c r="Z267" s="212">
        <f>(Z$138*INDEX('Term Pricing'!$Y$1453:$Y$1632,MATCH('Project 3'!Z$8,'Term Pricing'!$C$1453:$C$1632,0))*$E267*$F267)+(Z$138*INDEX('Term Pricing'!$Z$1453:$Z$1632,MATCH('Project 3'!Z$8,'Term Pricing'!$C$1453:$C$1632,0))*$E267*(1-$F267))</f>
        <v>0</v>
      </c>
      <c r="AA267" s="212">
        <f>(AA$138*INDEX('Term Pricing'!$Y$1453:$Y$1632,MATCH('Project 3'!AA$8,'Term Pricing'!$C$1453:$C$1632,0))*$E267*$F267)+(AA$138*INDEX('Term Pricing'!$Z$1453:$Z$1632,MATCH('Project 3'!AA$8,'Term Pricing'!$C$1453:$C$1632,0))*$E267*(1-$F267))</f>
        <v>0</v>
      </c>
      <c r="AB267" s="212">
        <f>(AB$138*INDEX('Term Pricing'!$Y$1453:$Y$1632,MATCH('Project 3'!AB$8,'Term Pricing'!$C$1453:$C$1632,0))*$E267*$F267)+(AB$138*INDEX('Term Pricing'!$Z$1453:$Z$1632,MATCH('Project 3'!AB$8,'Term Pricing'!$C$1453:$C$1632,0))*$E267*(1-$F267))</f>
        <v>0</v>
      </c>
      <c r="AC267" s="212">
        <f>(AC$138*INDEX('Term Pricing'!$Y$1453:$Y$1632,MATCH('Project 3'!AC$8,'Term Pricing'!$C$1453:$C$1632,0))*$E267*$F267)+(AC$138*INDEX('Term Pricing'!$Z$1453:$Z$1632,MATCH('Project 3'!AC$8,'Term Pricing'!$C$1453:$C$1632,0))*$E267*(1-$F267))</f>
        <v>0</v>
      </c>
      <c r="AD267" s="212">
        <f>(AD$138*INDEX('Term Pricing'!$Y$1453:$Y$1632,MATCH('Project 3'!AD$8,'Term Pricing'!$C$1453:$C$1632,0))*$E267*$F267)+(AD$138*INDEX('Term Pricing'!$Z$1453:$Z$1632,MATCH('Project 3'!AD$8,'Term Pricing'!$C$1453:$C$1632,0))*$E267*(1-$F267))</f>
        <v>0</v>
      </c>
      <c r="AE267" s="212">
        <f>(AE$138*INDEX('Term Pricing'!$Y$1453:$Y$1632,MATCH('Project 3'!AE$8,'Term Pricing'!$C$1453:$C$1632,0))*$E267*$F267)+(AE$138*INDEX('Term Pricing'!$Z$1453:$Z$1632,MATCH('Project 3'!AE$8,'Term Pricing'!$C$1453:$C$1632,0))*$E267*(1-$F267))</f>
        <v>0</v>
      </c>
      <c r="AF267" s="212">
        <f>(AF$138*INDEX('Term Pricing'!$Y$1453:$Y$1632,MATCH('Project 3'!AF$8,'Term Pricing'!$C$1453:$C$1632,0))*$E267*$F267)+(AF$138*INDEX('Term Pricing'!$Z$1453:$Z$1632,MATCH('Project 3'!AF$8,'Term Pricing'!$C$1453:$C$1632,0))*$E267*(1-$F267))</f>
        <v>0</v>
      </c>
      <c r="AG267" s="212">
        <f>(AG$138*INDEX('Term Pricing'!$Y$1453:$Y$1632,MATCH('Project 3'!AG$8,'Term Pricing'!$C$1453:$C$1632,0))*$E267*$F267)+(AG$138*INDEX('Term Pricing'!$Z$1453:$Z$1632,MATCH('Project 3'!AG$8,'Term Pricing'!$C$1453:$C$1632,0))*$E267*(1-$F267))</f>
        <v>0</v>
      </c>
      <c r="AH267" s="212">
        <f>(AH$138*INDEX('Term Pricing'!$Y$1453:$Y$1632,MATCH('Project 3'!AH$8,'Term Pricing'!$C$1453:$C$1632,0))*$E267*$F267)+(AH$138*INDEX('Term Pricing'!$Z$1453:$Z$1632,MATCH('Project 3'!AH$8,'Term Pricing'!$C$1453:$C$1632,0))*$E267*(1-$F267))</f>
        <v>0</v>
      </c>
      <c r="AI267" s="212">
        <f>(AI$138*INDEX('Term Pricing'!$Y$1453:$Y$1632,MATCH('Project 3'!AI$8,'Term Pricing'!$C$1453:$C$1632,0))*$E267*$F267)+(AI$138*INDEX('Term Pricing'!$Z$1453:$Z$1632,MATCH('Project 3'!AI$8,'Term Pricing'!$C$1453:$C$1632,0))*$E267*(1-$F267))</f>
        <v>0</v>
      </c>
      <c r="AJ267" s="212">
        <f>(AJ$138*INDEX('Term Pricing'!$Y$1453:$Y$1632,MATCH('Project 3'!AJ$8,'Term Pricing'!$C$1453:$C$1632,0))*$E267*$F267)+(AJ$138*INDEX('Term Pricing'!$Z$1453:$Z$1632,MATCH('Project 3'!AJ$8,'Term Pricing'!$C$1453:$C$1632,0))*$E267*(1-$F267))</f>
        <v>0</v>
      </c>
      <c r="AK267" s="212">
        <f>(AK$138*INDEX('Term Pricing'!$Y$1453:$Y$1632,MATCH('Project 3'!AK$8,'Term Pricing'!$C$1453:$C$1632,0))*$E267*$F267)+(AK$138*INDEX('Term Pricing'!$Z$1453:$Z$1632,MATCH('Project 3'!AK$8,'Term Pricing'!$C$1453:$C$1632,0))*$E267*(1-$F267))</f>
        <v>0</v>
      </c>
      <c r="AL267" s="212">
        <f>(AL$138*INDEX('Term Pricing'!$Y$1453:$Y$1632,MATCH('Project 3'!AL$8,'Term Pricing'!$C$1453:$C$1632,0))*$E267*$F267)+(AL$138*INDEX('Term Pricing'!$Z$1453:$Z$1632,MATCH('Project 3'!AL$8,'Term Pricing'!$C$1453:$C$1632,0))*$E267*(1-$F267))</f>
        <v>0</v>
      </c>
      <c r="AM267" s="212">
        <f>(AM$138*INDEX('Term Pricing'!$Y$1453:$Y$1632,MATCH('Project 3'!AM$8,'Term Pricing'!$C$1453:$C$1632,0))*$E267*$F267)+(AM$138*INDEX('Term Pricing'!$Z$1453:$Z$1632,MATCH('Project 3'!AM$8,'Term Pricing'!$C$1453:$C$1632,0))*$E267*(1-$F267))</f>
        <v>0</v>
      </c>
      <c r="AN267" s="212">
        <f>(AN$138*INDEX('Term Pricing'!$Y$1453:$Y$1632,MATCH('Project 3'!AN$8,'Term Pricing'!$C$1453:$C$1632,0))*$E267*$F267)+(AN$138*INDEX('Term Pricing'!$Z$1453:$Z$1632,MATCH('Project 3'!AN$8,'Term Pricing'!$C$1453:$C$1632,0))*$E267*(1-$F267))</f>
        <v>0</v>
      </c>
      <c r="AO267" s="212">
        <f>(AO$138*INDEX('Term Pricing'!$Y$1453:$Y$1632,MATCH('Project 3'!AO$8,'Term Pricing'!$C$1453:$C$1632,0))*$E267*$F267)+(AO$138*INDEX('Term Pricing'!$Z$1453:$Z$1632,MATCH('Project 3'!AO$8,'Term Pricing'!$C$1453:$C$1632,0))*$E267*(1-$F267))</f>
        <v>0</v>
      </c>
      <c r="AP267" s="212">
        <f>(AP$138*INDEX('Term Pricing'!$Y$1453:$Y$1632,MATCH('Project 3'!AP$8,'Term Pricing'!$C$1453:$C$1632,0))*$E267*$F267)+(AP$138*INDEX('Term Pricing'!$Z$1453:$Z$1632,MATCH('Project 3'!AP$8,'Term Pricing'!$C$1453:$C$1632,0))*$E267*(1-$F267))</f>
        <v>0</v>
      </c>
      <c r="AQ267" s="212">
        <f>(AQ$138*INDEX('Term Pricing'!$Y$1453:$Y$1632,MATCH('Project 3'!AQ$8,'Term Pricing'!$C$1453:$C$1632,0))*$E267*$F267)+(AQ$138*INDEX('Term Pricing'!$Z$1453:$Z$1632,MATCH('Project 3'!AQ$8,'Term Pricing'!$C$1453:$C$1632,0))*$E267*(1-$F267))</f>
        <v>0</v>
      </c>
      <c r="AR267" s="212">
        <f>(AR$138*INDEX('Term Pricing'!$Y$1453:$Y$1632,MATCH('Project 3'!AR$8,'Term Pricing'!$C$1453:$C$1632,0))*$E267*$F267)+(AR$138*INDEX('Term Pricing'!$Z$1453:$Z$1632,MATCH('Project 3'!AR$8,'Term Pricing'!$C$1453:$C$1632,0))*$E267*(1-$F267))</f>
        <v>0</v>
      </c>
      <c r="AS267" s="212">
        <f>(AS$138*INDEX('Term Pricing'!$Y$1453:$Y$1632,MATCH('Project 3'!AS$8,'Term Pricing'!$C$1453:$C$1632,0))*$E267*$F267)+(AS$138*INDEX('Term Pricing'!$Z$1453:$Z$1632,MATCH('Project 3'!AS$8,'Term Pricing'!$C$1453:$C$1632,0))*$E267*(1-$F267))</f>
        <v>0</v>
      </c>
      <c r="AT267" s="212">
        <f>(AT$138*INDEX('Term Pricing'!$Y$1453:$Y$1632,MATCH('Project 3'!AT$8,'Term Pricing'!$C$1453:$C$1632,0))*$E267*$F267)+(AT$138*INDEX('Term Pricing'!$Z$1453:$Z$1632,MATCH('Project 3'!AT$8,'Term Pricing'!$C$1453:$C$1632,0))*$E267*(1-$F267))</f>
        <v>0</v>
      </c>
      <c r="AU267" s="212">
        <f>(AU$138*INDEX('Term Pricing'!$Y$1453:$Y$1632,MATCH('Project 3'!AU$8,'Term Pricing'!$C$1453:$C$1632,0))*$E267*$F267)+(AU$138*INDEX('Term Pricing'!$Z$1453:$Z$1632,MATCH('Project 3'!AU$8,'Term Pricing'!$C$1453:$C$1632,0))*$E267*(1-$F267))</f>
        <v>0</v>
      </c>
      <c r="AV267" s="212">
        <f>(AV$138*INDEX('Term Pricing'!$Y$1453:$Y$1632,MATCH('Project 3'!AV$8,'Term Pricing'!$C$1453:$C$1632,0))*$E267*$F267)+(AV$138*INDEX('Term Pricing'!$Z$1453:$Z$1632,MATCH('Project 3'!AV$8,'Term Pricing'!$C$1453:$C$1632,0))*$E267*(1-$F267))</f>
        <v>0</v>
      </c>
      <c r="AW267" s="212">
        <f>(AW$138*INDEX('Term Pricing'!$Y$1453:$Y$1632,MATCH('Project 3'!AW$8,'Term Pricing'!$C$1453:$C$1632,0))*$E267*$F267)+(AW$138*INDEX('Term Pricing'!$Z$1453:$Z$1632,MATCH('Project 3'!AW$8,'Term Pricing'!$C$1453:$C$1632,0))*$E267*(1-$F267))</f>
        <v>0</v>
      </c>
      <c r="AX267" s="212">
        <f>(AX$138*INDEX('Term Pricing'!$Y$1453:$Y$1632,MATCH('Project 3'!AX$8,'Term Pricing'!$C$1453:$C$1632,0))*$E267*$F267)+(AX$138*INDEX('Term Pricing'!$Z$1453:$Z$1632,MATCH('Project 3'!AX$8,'Term Pricing'!$C$1453:$C$1632,0))*$E267*(1-$F267))</f>
        <v>0</v>
      </c>
      <c r="AY267" s="212">
        <f>(AY$138*INDEX('Term Pricing'!$Y$1453:$Y$1632,MATCH('Project 3'!AY$8,'Term Pricing'!$C$1453:$C$1632,0))*$E267*$F267)+(AY$138*INDEX('Term Pricing'!$Z$1453:$Z$1632,MATCH('Project 3'!AY$8,'Term Pricing'!$C$1453:$C$1632,0))*$E267*(1-$F267))</f>
        <v>0</v>
      </c>
      <c r="AZ267" s="212">
        <f>(AZ$138*INDEX('Term Pricing'!$Y$1453:$Y$1632,MATCH('Project 3'!AZ$8,'Term Pricing'!$C$1453:$C$1632,0))*$E267*$F267)+(AZ$138*INDEX('Term Pricing'!$Z$1453:$Z$1632,MATCH('Project 3'!AZ$8,'Term Pricing'!$C$1453:$C$1632,0))*$E267*(1-$F267))</f>
        <v>0</v>
      </c>
      <c r="BA267" s="212">
        <f>(BA$138*INDEX('Term Pricing'!$Y$1453:$Y$1632,MATCH('Project 3'!BA$8,'Term Pricing'!$C$1453:$C$1632,0))*$E267*$F267)+(BA$138*INDEX('Term Pricing'!$Z$1453:$Z$1632,MATCH('Project 3'!BA$8,'Term Pricing'!$C$1453:$C$1632,0))*$E267*(1-$F267))</f>
        <v>0</v>
      </c>
      <c r="BB267" s="212">
        <f>(BB$138*INDEX('Term Pricing'!$Y$1453:$Y$1632,MATCH('Project 3'!BB$8,'Term Pricing'!$C$1453:$C$1632,0))*$E267*$F267)+(BB$138*INDEX('Term Pricing'!$Z$1453:$Z$1632,MATCH('Project 3'!BB$8,'Term Pricing'!$C$1453:$C$1632,0))*$E267*(1-$F267))</f>
        <v>0</v>
      </c>
      <c r="BC267" s="212">
        <f>(BC$138*INDEX('Term Pricing'!$Y$1453:$Y$1632,MATCH('Project 3'!BC$8,'Term Pricing'!$C$1453:$C$1632,0))*$E267*$F267)+(BC$138*INDEX('Term Pricing'!$Z$1453:$Z$1632,MATCH('Project 3'!BC$8,'Term Pricing'!$C$1453:$C$1632,0))*$E267*(1-$F267))</f>
        <v>0</v>
      </c>
      <c r="BD267" s="212">
        <f>(BD$138*INDEX('Term Pricing'!$Y$1453:$Y$1632,MATCH('Project 3'!BD$8,'Term Pricing'!$C$1453:$C$1632,0))*$E267*$F267)+(BD$138*INDEX('Term Pricing'!$Z$1453:$Z$1632,MATCH('Project 3'!BD$8,'Term Pricing'!$C$1453:$C$1632,0))*$E267*(1-$F267))</f>
        <v>0</v>
      </c>
      <c r="BE267" s="212">
        <f>(BE$138*INDEX('Term Pricing'!$Y$1453:$Y$1632,MATCH('Project 3'!BE$8,'Term Pricing'!$C$1453:$C$1632,0))*$E267*$F267)+(BE$138*INDEX('Term Pricing'!$Z$1453:$Z$1632,MATCH('Project 3'!BE$8,'Term Pricing'!$C$1453:$C$1632,0))*$E267*(1-$F267))</f>
        <v>0</v>
      </c>
      <c r="BF267" s="212">
        <f>(BF$138*INDEX('Term Pricing'!$Y$1453:$Y$1632,MATCH('Project 3'!BF$8,'Term Pricing'!$C$1453:$C$1632,0))*$E267*$F267)+(BF$138*INDEX('Term Pricing'!$Z$1453:$Z$1632,MATCH('Project 3'!BF$8,'Term Pricing'!$C$1453:$C$1632,0))*$E267*(1-$F267))</f>
        <v>0</v>
      </c>
      <c r="BG267" s="212">
        <f>(BG$138*INDEX('Term Pricing'!$Y$1453:$Y$1632,MATCH('Project 3'!BG$8,'Term Pricing'!$C$1453:$C$1632,0))*$E267*$F267)+(BG$138*INDEX('Term Pricing'!$Z$1453:$Z$1632,MATCH('Project 3'!BG$8,'Term Pricing'!$C$1453:$C$1632,0))*$E267*(1-$F267))</f>
        <v>0</v>
      </c>
      <c r="BH267" s="212">
        <f>(BH$138*INDEX('Term Pricing'!$Y$1453:$Y$1632,MATCH('Project 3'!BH$8,'Term Pricing'!$C$1453:$C$1632,0))*$E267*$F267)+(BH$138*INDEX('Term Pricing'!$Z$1453:$Z$1632,MATCH('Project 3'!BH$8,'Term Pricing'!$C$1453:$C$1632,0))*$E267*(1-$F267))</f>
        <v>0</v>
      </c>
      <c r="BI267" s="212">
        <f>(BI$138*INDEX('Term Pricing'!$Y$1453:$Y$1632,MATCH('Project 3'!BI$8,'Term Pricing'!$C$1453:$C$1632,0))*$E267*$F267)+(BI$138*INDEX('Term Pricing'!$Z$1453:$Z$1632,MATCH('Project 3'!BI$8,'Term Pricing'!$C$1453:$C$1632,0))*$E267*(1-$F267))</f>
        <v>0</v>
      </c>
      <c r="BJ267" s="212">
        <f>(BJ$138*INDEX('Term Pricing'!$Y$1453:$Y$1632,MATCH('Project 3'!BJ$8,'Term Pricing'!$C$1453:$C$1632,0))*$E267*$F267)+(BJ$138*INDEX('Term Pricing'!$Z$1453:$Z$1632,MATCH('Project 3'!BJ$8,'Term Pricing'!$C$1453:$C$1632,0))*$E267*(1-$F267))</f>
        <v>0</v>
      </c>
      <c r="BK267" s="212">
        <f>(BK$138*INDEX('Term Pricing'!$Y$1453:$Y$1632,MATCH('Project 3'!BK$8,'Term Pricing'!$C$1453:$C$1632,0))*$E267*$F267)+(BK$138*INDEX('Term Pricing'!$Z$1453:$Z$1632,MATCH('Project 3'!BK$8,'Term Pricing'!$C$1453:$C$1632,0))*$E267*(1-$F267))</f>
        <v>0</v>
      </c>
      <c r="BL267" s="212">
        <f>(BL$138*INDEX('Term Pricing'!$Y$1453:$Y$1632,MATCH('Project 3'!BL$8,'Term Pricing'!$C$1453:$C$1632,0))*$E267*$F267)+(BL$138*INDEX('Term Pricing'!$Z$1453:$Z$1632,MATCH('Project 3'!BL$8,'Term Pricing'!$C$1453:$C$1632,0))*$E267*(1-$F267))</f>
        <v>0</v>
      </c>
      <c r="BM267" s="212">
        <f>(BM$138*INDEX('Term Pricing'!$Y$1453:$Y$1632,MATCH('Project 3'!BM$8,'Term Pricing'!$C$1453:$C$1632,0))*$E267*$F267)+(BM$138*INDEX('Term Pricing'!$Z$1453:$Z$1632,MATCH('Project 3'!BM$8,'Term Pricing'!$C$1453:$C$1632,0))*$E267*(1-$F267))</f>
        <v>0</v>
      </c>
      <c r="BN267" s="212">
        <f>(BN$138*INDEX('Term Pricing'!$Y$1453:$Y$1632,MATCH('Project 3'!BN$8,'Term Pricing'!$C$1453:$C$1632,0))*$E267*$F267)+(BN$138*INDEX('Term Pricing'!$Z$1453:$Z$1632,MATCH('Project 3'!BN$8,'Term Pricing'!$C$1453:$C$1632,0))*$E267*(1-$F267))</f>
        <v>0</v>
      </c>
      <c r="BO267" s="212">
        <f>(BO$138*INDEX('Term Pricing'!$Y$1453:$Y$1632,MATCH('Project 3'!BO$8,'Term Pricing'!$C$1453:$C$1632,0))*$E267*$F267)+(BO$138*INDEX('Term Pricing'!$Z$1453:$Z$1632,MATCH('Project 3'!BO$8,'Term Pricing'!$C$1453:$C$1632,0))*$E267*(1-$F267))</f>
        <v>0</v>
      </c>
      <c r="BP267" s="212">
        <f>(BP$138*INDEX('Term Pricing'!$Y$1453:$Y$1632,MATCH('Project 3'!BP$8,'Term Pricing'!$C$1453:$C$1632,0))*$E267*$F267)+(BP$138*INDEX('Term Pricing'!$Z$1453:$Z$1632,MATCH('Project 3'!BP$8,'Term Pricing'!$C$1453:$C$1632,0))*$E267*(1-$F267))</f>
        <v>0</v>
      </c>
      <c r="BQ267" s="212">
        <f>(BQ$138*INDEX('Term Pricing'!$Y$1453:$Y$1632,MATCH('Project 3'!BQ$8,'Term Pricing'!$C$1453:$C$1632,0))*$E267*$F267)+(BQ$138*INDEX('Term Pricing'!$Z$1453:$Z$1632,MATCH('Project 3'!BQ$8,'Term Pricing'!$C$1453:$C$1632,0))*$E267*(1-$F267))</f>
        <v>0</v>
      </c>
      <c r="BR267" s="212">
        <f>(BR$138*INDEX('Term Pricing'!$Y$1453:$Y$1632,MATCH('Project 3'!BR$8,'Term Pricing'!$C$1453:$C$1632,0))*$E267*$F267)+(BR$138*INDEX('Term Pricing'!$Z$1453:$Z$1632,MATCH('Project 3'!BR$8,'Term Pricing'!$C$1453:$C$1632,0))*$E267*(1-$F267))</f>
        <v>0</v>
      </c>
      <c r="BS267" s="212">
        <f>(BS$138*INDEX('Term Pricing'!$Y$1453:$Y$1632,MATCH('Project 3'!BS$8,'Term Pricing'!$C$1453:$C$1632,0))*$E267*$F267)+(BS$138*INDEX('Term Pricing'!$Z$1453:$Z$1632,MATCH('Project 3'!BS$8,'Term Pricing'!$C$1453:$C$1632,0))*$E267*(1-$F267))</f>
        <v>0</v>
      </c>
      <c r="BT267" s="212">
        <f>(BT$138*INDEX('Term Pricing'!$Y$1453:$Y$1632,MATCH('Project 3'!BT$8,'Term Pricing'!$C$1453:$C$1632,0))*$E267*$F267)+(BT$138*INDEX('Term Pricing'!$Z$1453:$Z$1632,MATCH('Project 3'!BT$8,'Term Pricing'!$C$1453:$C$1632,0))*$E267*(1-$F267))</f>
        <v>0</v>
      </c>
      <c r="BU267" s="212">
        <f>(BU$138*INDEX('Term Pricing'!$Y$1453:$Y$1632,MATCH('Project 3'!BU$8,'Term Pricing'!$C$1453:$C$1632,0))*$E267*$F267)+(BU$138*INDEX('Term Pricing'!$Z$1453:$Z$1632,MATCH('Project 3'!BU$8,'Term Pricing'!$C$1453:$C$1632,0))*$E267*(1-$F267))</f>
        <v>0</v>
      </c>
      <c r="BV267" s="212">
        <f>(BV$138*INDEX('Term Pricing'!$Y$1453:$Y$1632,MATCH('Project 3'!BV$8,'Term Pricing'!$C$1453:$C$1632,0))*$E267*$F267)+(BV$138*INDEX('Term Pricing'!$Z$1453:$Z$1632,MATCH('Project 3'!BV$8,'Term Pricing'!$C$1453:$C$1632,0))*$E267*(1-$F267))</f>
        <v>0</v>
      </c>
      <c r="BW267" s="212">
        <f>(BW$138*INDEX('Term Pricing'!$Y$1453:$Y$1632,MATCH('Project 3'!BW$8,'Term Pricing'!$C$1453:$C$1632,0))*$E267*$F267)+(BW$138*INDEX('Term Pricing'!$Z$1453:$Z$1632,MATCH('Project 3'!BW$8,'Term Pricing'!$C$1453:$C$1632,0))*$E267*(1-$F267))</f>
        <v>0</v>
      </c>
      <c r="BX267" s="212">
        <f>(BX$138*INDEX('Term Pricing'!$Y$1453:$Y$1632,MATCH('Project 3'!BX$8,'Term Pricing'!$C$1453:$C$1632,0))*$E267*$F267)+(BX$138*INDEX('Term Pricing'!$Z$1453:$Z$1632,MATCH('Project 3'!BX$8,'Term Pricing'!$C$1453:$C$1632,0))*$E267*(1-$F267))</f>
        <v>0</v>
      </c>
      <c r="BY267" s="212">
        <f>(BY$138*INDEX('Term Pricing'!$Y$1453:$Y$1632,MATCH('Project 3'!BY$8,'Term Pricing'!$C$1453:$C$1632,0))*$E267*$F267)+(BY$138*INDEX('Term Pricing'!$Z$1453:$Z$1632,MATCH('Project 3'!BY$8,'Term Pricing'!$C$1453:$C$1632,0))*$E267*(1-$F267))</f>
        <v>0</v>
      </c>
      <c r="BZ267" s="212">
        <f>(BZ$138*INDEX('Term Pricing'!$Y$1453:$Y$1632,MATCH('Project 3'!BZ$8,'Term Pricing'!$C$1453:$C$1632,0))*$E267*$F267)+(BZ$138*INDEX('Term Pricing'!$Z$1453:$Z$1632,MATCH('Project 3'!BZ$8,'Term Pricing'!$C$1453:$C$1632,0))*$E267*(1-$F267))</f>
        <v>0</v>
      </c>
      <c r="CA267" s="212">
        <f>(CA$138*INDEX('Term Pricing'!$Y$1453:$Y$1632,MATCH('Project 3'!CA$8,'Term Pricing'!$C$1453:$C$1632,0))*$E267*$F267)+(CA$138*INDEX('Term Pricing'!$Z$1453:$Z$1632,MATCH('Project 3'!CA$8,'Term Pricing'!$C$1453:$C$1632,0))*$E267*(1-$F267))</f>
        <v>0</v>
      </c>
      <c r="CB267" s="212">
        <f>(CB$138*INDEX('Term Pricing'!$Y$1453:$Y$1632,MATCH('Project 3'!CB$8,'Term Pricing'!$C$1453:$C$1632,0))*$E267*$F267)+(CB$138*INDEX('Term Pricing'!$Z$1453:$Z$1632,MATCH('Project 3'!CB$8,'Term Pricing'!$C$1453:$C$1632,0))*$E267*(1-$F267))</f>
        <v>0</v>
      </c>
      <c r="CC267" s="212">
        <f>(CC$138*INDEX('Term Pricing'!$Y$1453:$Y$1632,MATCH('Project 3'!CC$8,'Term Pricing'!$C$1453:$C$1632,0))*$E267*$F267)+(CC$138*INDEX('Term Pricing'!$Z$1453:$Z$1632,MATCH('Project 3'!CC$8,'Term Pricing'!$C$1453:$C$1632,0))*$E267*(1-$F267))</f>
        <v>0</v>
      </c>
      <c r="CD267" s="212">
        <f>(CD$138*INDEX('Term Pricing'!$Y$1453:$Y$1632,MATCH('Project 3'!CD$8,'Term Pricing'!$C$1453:$C$1632,0))*$E267*$F267)+(CD$138*INDEX('Term Pricing'!$Z$1453:$Z$1632,MATCH('Project 3'!CD$8,'Term Pricing'!$C$1453:$C$1632,0))*$E267*(1-$F267))</f>
        <v>0</v>
      </c>
      <c r="CE267" s="212">
        <f>(CE$138*INDEX('Term Pricing'!$Y$1453:$Y$1632,MATCH('Project 3'!CE$8,'Term Pricing'!$C$1453:$C$1632,0))*$E267*$F267)+(CE$138*INDEX('Term Pricing'!$Z$1453:$Z$1632,MATCH('Project 3'!CE$8,'Term Pricing'!$C$1453:$C$1632,0))*$E267*(1-$F267))</f>
        <v>0</v>
      </c>
      <c r="CF267" s="212">
        <f>(CF$138*INDEX('Term Pricing'!$Y$1453:$Y$1632,MATCH('Project 3'!CF$8,'Term Pricing'!$C$1453:$C$1632,0))*$E267*$F267)+(CF$138*INDEX('Term Pricing'!$Z$1453:$Z$1632,MATCH('Project 3'!CF$8,'Term Pricing'!$C$1453:$C$1632,0))*$E267*(1-$F267))</f>
        <v>0</v>
      </c>
      <c r="CG267" s="212">
        <f>(CG$138*INDEX('Term Pricing'!$Y$1453:$Y$1632,MATCH('Project 3'!CG$8,'Term Pricing'!$C$1453:$C$1632,0))*$E267*$F267)+(CG$138*INDEX('Term Pricing'!$Z$1453:$Z$1632,MATCH('Project 3'!CG$8,'Term Pricing'!$C$1453:$C$1632,0))*$E267*(1-$F267))</f>
        <v>0</v>
      </c>
      <c r="CH267" s="212">
        <f>(CH$138*INDEX('Term Pricing'!$Y$1453:$Y$1632,MATCH('Project 3'!CH$8,'Term Pricing'!$C$1453:$C$1632,0))*$E267*$F267)+(CH$138*INDEX('Term Pricing'!$Z$1453:$Z$1632,MATCH('Project 3'!CH$8,'Term Pricing'!$C$1453:$C$1632,0))*$E267*(1-$F267))</f>
        <v>0</v>
      </c>
      <c r="CI267" s="212">
        <f>(CI$138*INDEX('Term Pricing'!$Y$1453:$Y$1632,MATCH('Project 3'!CI$8,'Term Pricing'!$C$1453:$C$1632,0))*$E267*$F267)+(CI$138*INDEX('Term Pricing'!$Z$1453:$Z$1632,MATCH('Project 3'!CI$8,'Term Pricing'!$C$1453:$C$1632,0))*$E267*(1-$F267))</f>
        <v>0</v>
      </c>
      <c r="CJ267" s="212">
        <f>(CJ$138*INDEX('Term Pricing'!$Y$1453:$Y$1632,MATCH('Project 3'!CJ$8,'Term Pricing'!$C$1453:$C$1632,0))*$E267*$F267)+(CJ$138*INDEX('Term Pricing'!$Z$1453:$Z$1632,MATCH('Project 3'!CJ$8,'Term Pricing'!$C$1453:$C$1632,0))*$E267*(1-$F267))</f>
        <v>0</v>
      </c>
      <c r="CK267" s="212">
        <f>(CK$138*INDEX('Term Pricing'!$Y$1453:$Y$1632,MATCH('Project 3'!CK$8,'Term Pricing'!$C$1453:$C$1632,0))*$E267*$F267)+(CK$138*INDEX('Term Pricing'!$Z$1453:$Z$1632,MATCH('Project 3'!CK$8,'Term Pricing'!$C$1453:$C$1632,0))*$E267*(1-$F267))</f>
        <v>0</v>
      </c>
      <c r="CL267" s="212">
        <f>(CL$138*INDEX('Term Pricing'!$Y$1453:$Y$1632,MATCH('Project 3'!CL$8,'Term Pricing'!$C$1453:$C$1632,0))*$E267*$F267)+(CL$138*INDEX('Term Pricing'!$Z$1453:$Z$1632,MATCH('Project 3'!CL$8,'Term Pricing'!$C$1453:$C$1632,0))*$E267*(1-$F267))</f>
        <v>0</v>
      </c>
      <c r="CM267" s="212">
        <f>(CM$138*INDEX('Term Pricing'!$Y$1453:$Y$1632,MATCH('Project 3'!CM$8,'Term Pricing'!$C$1453:$C$1632,0))*$E267*$F267)+(CM$138*INDEX('Term Pricing'!$Z$1453:$Z$1632,MATCH('Project 3'!CM$8,'Term Pricing'!$C$1453:$C$1632,0))*$E267*(1-$F267))</f>
        <v>0</v>
      </c>
      <c r="CN267" s="212">
        <f>(CN$138*INDEX('Term Pricing'!$Y$1453:$Y$1632,MATCH('Project 3'!CN$8,'Term Pricing'!$C$1453:$C$1632,0))*$E267*$F267)+(CN$138*INDEX('Term Pricing'!$Z$1453:$Z$1632,MATCH('Project 3'!CN$8,'Term Pricing'!$C$1453:$C$1632,0))*$E267*(1-$F267))</f>
        <v>0</v>
      </c>
      <c r="CO267" s="212">
        <f>(CO$138*INDEX('Term Pricing'!$Y$1453:$Y$1632,MATCH('Project 3'!CO$8,'Term Pricing'!$C$1453:$C$1632,0))*$E267*$F267)+(CO$138*INDEX('Term Pricing'!$Z$1453:$Z$1632,MATCH('Project 3'!CO$8,'Term Pricing'!$C$1453:$C$1632,0))*$E267*(1-$F267))</f>
        <v>0</v>
      </c>
      <c r="CP267" s="212">
        <f>(CP$138*INDEX('Term Pricing'!$Y$1453:$Y$1632,MATCH('Project 3'!CP$8,'Term Pricing'!$C$1453:$C$1632,0))*$E267*$F267)+(CP$138*INDEX('Term Pricing'!$Z$1453:$Z$1632,MATCH('Project 3'!CP$8,'Term Pricing'!$C$1453:$C$1632,0))*$E267*(1-$F267))</f>
        <v>0</v>
      </c>
      <c r="CQ267" s="212">
        <f>(CQ$138*INDEX('Term Pricing'!$Y$1453:$Y$1632,MATCH('Project 3'!CQ$8,'Term Pricing'!$C$1453:$C$1632,0))*$E267*$F267)+(CQ$138*INDEX('Term Pricing'!$Z$1453:$Z$1632,MATCH('Project 3'!CQ$8,'Term Pricing'!$C$1453:$C$1632,0))*$E267*(1-$F267))</f>
        <v>0</v>
      </c>
      <c r="CR267" s="212">
        <f>(CR$138*INDEX('Term Pricing'!$Y$1453:$Y$1632,MATCH('Project 3'!CR$8,'Term Pricing'!$C$1453:$C$1632,0))*$E267*$F267)+(CR$138*INDEX('Term Pricing'!$Z$1453:$Z$1632,MATCH('Project 3'!CR$8,'Term Pricing'!$C$1453:$C$1632,0))*$E267*(1-$F267))</f>
        <v>0</v>
      </c>
      <c r="CS267" s="212">
        <f>(CS$138*INDEX('Term Pricing'!$Y$1453:$Y$1632,MATCH('Project 3'!CS$8,'Term Pricing'!$C$1453:$C$1632,0))*$E267*$F267)+(CS$138*INDEX('Term Pricing'!$Z$1453:$Z$1632,MATCH('Project 3'!CS$8,'Term Pricing'!$C$1453:$C$1632,0))*$E267*(1-$F267))</f>
        <v>0</v>
      </c>
      <c r="CT267" s="212">
        <f>(CT$138*INDEX('Term Pricing'!$Y$1453:$Y$1632,MATCH('Project 3'!CT$8,'Term Pricing'!$C$1453:$C$1632,0))*$E267*$F267)+(CT$138*INDEX('Term Pricing'!$Z$1453:$Z$1632,MATCH('Project 3'!CT$8,'Term Pricing'!$C$1453:$C$1632,0))*$E267*(1-$F267))</f>
        <v>0</v>
      </c>
      <c r="CU267" s="212">
        <f>(CU$138*INDEX('Term Pricing'!$Y$1453:$Y$1632,MATCH('Project 3'!CU$8,'Term Pricing'!$C$1453:$C$1632,0))*$E267*$F267)+(CU$138*INDEX('Term Pricing'!$Z$1453:$Z$1632,MATCH('Project 3'!CU$8,'Term Pricing'!$C$1453:$C$1632,0))*$E267*(1-$F267))</f>
        <v>0</v>
      </c>
      <c r="CV267" s="212">
        <f>(CV$138*INDEX('Term Pricing'!$Y$1453:$Y$1632,MATCH('Project 3'!CV$8,'Term Pricing'!$C$1453:$C$1632,0))*$E267*$F267)+(CV$138*INDEX('Term Pricing'!$Z$1453:$Z$1632,MATCH('Project 3'!CV$8,'Term Pricing'!$C$1453:$C$1632,0))*$E267*(1-$F267))</f>
        <v>0</v>
      </c>
      <c r="CW267" s="212">
        <f>(CW$138*INDEX('Term Pricing'!$Y$1453:$Y$1632,MATCH('Project 3'!CW$8,'Term Pricing'!$C$1453:$C$1632,0))*$E267*$F267)+(CW$138*INDEX('Term Pricing'!$Z$1453:$Z$1632,MATCH('Project 3'!CW$8,'Term Pricing'!$C$1453:$C$1632,0))*$E267*(1-$F267))</f>
        <v>0</v>
      </c>
      <c r="CX267" s="212">
        <f>(CX$138*INDEX('Term Pricing'!$Y$1453:$Y$1632,MATCH('Project 3'!CX$8,'Term Pricing'!$C$1453:$C$1632,0))*$E267*$F267)+(CX$138*INDEX('Term Pricing'!$Z$1453:$Z$1632,MATCH('Project 3'!CX$8,'Term Pricing'!$C$1453:$C$1632,0))*$E267*(1-$F267))</f>
        <v>0</v>
      </c>
      <c r="CY267" s="212">
        <f>(CY$138*INDEX('Term Pricing'!$Y$1453:$Y$1632,MATCH('Project 3'!CY$8,'Term Pricing'!$C$1453:$C$1632,0))*$E267*$F267)+(CY$138*INDEX('Term Pricing'!$Z$1453:$Z$1632,MATCH('Project 3'!CY$8,'Term Pricing'!$C$1453:$C$1632,0))*$E267*(1-$F267))</f>
        <v>0</v>
      </c>
      <c r="CZ267" s="212">
        <f>(CZ$138*INDEX('Term Pricing'!$Y$1453:$Y$1632,MATCH('Project 3'!CZ$8,'Term Pricing'!$C$1453:$C$1632,0))*$E267*$F267)+(CZ$138*INDEX('Term Pricing'!$Z$1453:$Z$1632,MATCH('Project 3'!CZ$8,'Term Pricing'!$C$1453:$C$1632,0))*$E267*(1-$F267))</f>
        <v>0</v>
      </c>
      <c r="DA267" s="212">
        <f>(DA$138*INDEX('Term Pricing'!$Y$1453:$Y$1632,MATCH('Project 3'!DA$8,'Term Pricing'!$C$1453:$C$1632,0))*$E267*$F267)+(DA$138*INDEX('Term Pricing'!$Z$1453:$Z$1632,MATCH('Project 3'!DA$8,'Term Pricing'!$C$1453:$C$1632,0))*$E267*(1-$F267))</f>
        <v>0</v>
      </c>
      <c r="DB267" s="212">
        <f>(DB$138*INDEX('Term Pricing'!$Y$1453:$Y$1632,MATCH('Project 3'!DB$8,'Term Pricing'!$C$1453:$C$1632,0))*$E267*$F267)+(DB$138*INDEX('Term Pricing'!$Z$1453:$Z$1632,MATCH('Project 3'!DB$8,'Term Pricing'!$C$1453:$C$1632,0))*$E267*(1-$F267))</f>
        <v>0</v>
      </c>
    </row>
    <row r="268" spans="1:106" hidden="1" outlineLevel="1">
      <c r="A268" s="151"/>
      <c r="C268" s="34" t="s">
        <v>264</v>
      </c>
      <c r="E268" s="70">
        <f>Inputs!H188</f>
        <v>0</v>
      </c>
      <c r="F268" s="70">
        <f>Inputs!K188</f>
        <v>0</v>
      </c>
      <c r="G268" s="54" t="s">
        <v>83</v>
      </c>
      <c r="H268" s="279">
        <f>IFERROR(SUM($J268:$DB268)/(SUM($J$138:$DB$138)*E268),0)</f>
        <v>0</v>
      </c>
      <c r="I268" s="29"/>
      <c r="J268" s="212">
        <f>(J$138*INDEX('Term Pricing'!$Y$1453:$Y$1632,MATCH('Project 3'!J$8,'Term Pricing'!$C$1453:$C$1632,0))*$E268*$F268)+(J$138*INDEX('Term Pricing'!$Z$1453:$Z$1632,MATCH('Project 3'!J$8,'Term Pricing'!$C$1453:$C$1632,0))*$E268*(1-$F268))</f>
        <v>0</v>
      </c>
      <c r="K268" s="212">
        <f>(K$138*INDEX('Term Pricing'!$Y$1453:$Y$1632,MATCH('Project 3'!K$8,'Term Pricing'!$C$1453:$C$1632,0))*$E268*$F268)+(K$138*INDEX('Term Pricing'!$Z$1453:$Z$1632,MATCH('Project 3'!K$8,'Term Pricing'!$C$1453:$C$1632,0))*$E268*(1-$F268))</f>
        <v>0</v>
      </c>
      <c r="L268" s="212">
        <f>(L$138*INDEX('Term Pricing'!$Y$1453:$Y$1632,MATCH('Project 3'!L$8,'Term Pricing'!$C$1453:$C$1632,0))*$E268*$F268)+(L$138*INDEX('Term Pricing'!$Z$1453:$Z$1632,MATCH('Project 3'!L$8,'Term Pricing'!$C$1453:$C$1632,0))*$E268*(1-$F268))</f>
        <v>0</v>
      </c>
      <c r="M268" s="212">
        <f>(M$138*INDEX('Term Pricing'!$Y$1453:$Y$1632,MATCH('Project 3'!M$8,'Term Pricing'!$C$1453:$C$1632,0))*$E268*$F268)+(M$138*INDEX('Term Pricing'!$Z$1453:$Z$1632,MATCH('Project 3'!M$8,'Term Pricing'!$C$1453:$C$1632,0))*$E268*(1-$F268))</f>
        <v>0</v>
      </c>
      <c r="N268" s="212">
        <f>(N$138*INDEX('Term Pricing'!$Y$1453:$Y$1632,MATCH('Project 3'!N$8,'Term Pricing'!$C$1453:$C$1632,0))*$E268*$F268)+(N$138*INDEX('Term Pricing'!$Z$1453:$Z$1632,MATCH('Project 3'!N$8,'Term Pricing'!$C$1453:$C$1632,0))*$E268*(1-$F268))</f>
        <v>0</v>
      </c>
      <c r="O268" s="212">
        <f>(O$138*INDEX('Term Pricing'!$Y$1453:$Y$1632,MATCH('Project 3'!O$8,'Term Pricing'!$C$1453:$C$1632,0))*$E268*$F268)+(O$138*INDEX('Term Pricing'!$Z$1453:$Z$1632,MATCH('Project 3'!O$8,'Term Pricing'!$C$1453:$C$1632,0))*$E268*(1-$F268))</f>
        <v>0</v>
      </c>
      <c r="P268" s="212">
        <f>(P$138*INDEX('Term Pricing'!$Y$1453:$Y$1632,MATCH('Project 3'!P$8,'Term Pricing'!$C$1453:$C$1632,0))*$E268*$F268)+(P$138*INDEX('Term Pricing'!$Z$1453:$Z$1632,MATCH('Project 3'!P$8,'Term Pricing'!$C$1453:$C$1632,0))*$E268*(1-$F268))</f>
        <v>0</v>
      </c>
      <c r="Q268" s="212">
        <f>(Q$138*INDEX('Term Pricing'!$Y$1453:$Y$1632,MATCH('Project 3'!Q$8,'Term Pricing'!$C$1453:$C$1632,0))*$E268*$F268)+(Q$138*INDEX('Term Pricing'!$Z$1453:$Z$1632,MATCH('Project 3'!Q$8,'Term Pricing'!$C$1453:$C$1632,0))*$E268*(1-$F268))</f>
        <v>0</v>
      </c>
      <c r="R268" s="212">
        <f>(R$138*INDEX('Term Pricing'!$Y$1453:$Y$1632,MATCH('Project 3'!R$8,'Term Pricing'!$C$1453:$C$1632,0))*$E268*$F268)+(R$138*INDEX('Term Pricing'!$Z$1453:$Z$1632,MATCH('Project 3'!R$8,'Term Pricing'!$C$1453:$C$1632,0))*$E268*(1-$F268))</f>
        <v>0</v>
      </c>
      <c r="S268" s="212">
        <f>(S$138*INDEX('Term Pricing'!$Y$1453:$Y$1632,MATCH('Project 3'!S$8,'Term Pricing'!$C$1453:$C$1632,0))*$E268*$F268)+(S$138*INDEX('Term Pricing'!$Z$1453:$Z$1632,MATCH('Project 3'!S$8,'Term Pricing'!$C$1453:$C$1632,0))*$E268*(1-$F268))</f>
        <v>0</v>
      </c>
      <c r="T268" s="212">
        <f>(T$138*INDEX('Term Pricing'!$Y$1453:$Y$1632,MATCH('Project 3'!T$8,'Term Pricing'!$C$1453:$C$1632,0))*$E268*$F268)+(T$138*INDEX('Term Pricing'!$Z$1453:$Z$1632,MATCH('Project 3'!T$8,'Term Pricing'!$C$1453:$C$1632,0))*$E268*(1-$F268))</f>
        <v>0</v>
      </c>
      <c r="U268" s="212">
        <f>(U$138*INDEX('Term Pricing'!$Y$1453:$Y$1632,MATCH('Project 3'!U$8,'Term Pricing'!$C$1453:$C$1632,0))*$E268*$F268)+(U$138*INDEX('Term Pricing'!$Z$1453:$Z$1632,MATCH('Project 3'!U$8,'Term Pricing'!$C$1453:$C$1632,0))*$E268*(1-$F268))</f>
        <v>0</v>
      </c>
      <c r="V268" s="212">
        <f>(V$138*INDEX('Term Pricing'!$Y$1453:$Y$1632,MATCH('Project 3'!V$8,'Term Pricing'!$C$1453:$C$1632,0))*$E268*$F268)+(V$138*INDEX('Term Pricing'!$Z$1453:$Z$1632,MATCH('Project 3'!V$8,'Term Pricing'!$C$1453:$C$1632,0))*$E268*(1-$F268))</f>
        <v>0</v>
      </c>
      <c r="W268" s="212">
        <f>(W$138*INDEX('Term Pricing'!$Y$1453:$Y$1632,MATCH('Project 3'!W$8,'Term Pricing'!$C$1453:$C$1632,0))*$E268*$F268)+(W$138*INDEX('Term Pricing'!$Z$1453:$Z$1632,MATCH('Project 3'!W$8,'Term Pricing'!$C$1453:$C$1632,0))*$E268*(1-$F268))</f>
        <v>0</v>
      </c>
      <c r="X268" s="212">
        <f>(X$138*INDEX('Term Pricing'!$Y$1453:$Y$1632,MATCH('Project 3'!X$8,'Term Pricing'!$C$1453:$C$1632,0))*$E268*$F268)+(X$138*INDEX('Term Pricing'!$Z$1453:$Z$1632,MATCH('Project 3'!X$8,'Term Pricing'!$C$1453:$C$1632,0))*$E268*(1-$F268))</f>
        <v>0</v>
      </c>
      <c r="Y268" s="212">
        <f>(Y$138*INDEX('Term Pricing'!$Y$1453:$Y$1632,MATCH('Project 3'!Y$8,'Term Pricing'!$C$1453:$C$1632,0))*$E268*$F268)+(Y$138*INDEX('Term Pricing'!$Z$1453:$Z$1632,MATCH('Project 3'!Y$8,'Term Pricing'!$C$1453:$C$1632,0))*$E268*(1-$F268))</f>
        <v>0</v>
      </c>
      <c r="Z268" s="212">
        <f>(Z$138*INDEX('Term Pricing'!$Y$1453:$Y$1632,MATCH('Project 3'!Z$8,'Term Pricing'!$C$1453:$C$1632,0))*$E268*$F268)+(Z$138*INDEX('Term Pricing'!$Z$1453:$Z$1632,MATCH('Project 3'!Z$8,'Term Pricing'!$C$1453:$C$1632,0))*$E268*(1-$F268))</f>
        <v>0</v>
      </c>
      <c r="AA268" s="212">
        <f>(AA$138*INDEX('Term Pricing'!$Y$1453:$Y$1632,MATCH('Project 3'!AA$8,'Term Pricing'!$C$1453:$C$1632,0))*$E268*$F268)+(AA$138*INDEX('Term Pricing'!$Z$1453:$Z$1632,MATCH('Project 3'!AA$8,'Term Pricing'!$C$1453:$C$1632,0))*$E268*(1-$F268))</f>
        <v>0</v>
      </c>
      <c r="AB268" s="212">
        <f>(AB$138*INDEX('Term Pricing'!$Y$1453:$Y$1632,MATCH('Project 3'!AB$8,'Term Pricing'!$C$1453:$C$1632,0))*$E268*$F268)+(AB$138*INDEX('Term Pricing'!$Z$1453:$Z$1632,MATCH('Project 3'!AB$8,'Term Pricing'!$C$1453:$C$1632,0))*$E268*(1-$F268))</f>
        <v>0</v>
      </c>
      <c r="AC268" s="212">
        <f>(AC$138*INDEX('Term Pricing'!$Y$1453:$Y$1632,MATCH('Project 3'!AC$8,'Term Pricing'!$C$1453:$C$1632,0))*$E268*$F268)+(AC$138*INDEX('Term Pricing'!$Z$1453:$Z$1632,MATCH('Project 3'!AC$8,'Term Pricing'!$C$1453:$C$1632,0))*$E268*(1-$F268))</f>
        <v>0</v>
      </c>
      <c r="AD268" s="212">
        <f>(AD$138*INDEX('Term Pricing'!$Y$1453:$Y$1632,MATCH('Project 3'!AD$8,'Term Pricing'!$C$1453:$C$1632,0))*$E268*$F268)+(AD$138*INDEX('Term Pricing'!$Z$1453:$Z$1632,MATCH('Project 3'!AD$8,'Term Pricing'!$C$1453:$C$1632,0))*$E268*(1-$F268))</f>
        <v>0</v>
      </c>
      <c r="AE268" s="212">
        <f>(AE$138*INDEX('Term Pricing'!$Y$1453:$Y$1632,MATCH('Project 3'!AE$8,'Term Pricing'!$C$1453:$C$1632,0))*$E268*$F268)+(AE$138*INDEX('Term Pricing'!$Z$1453:$Z$1632,MATCH('Project 3'!AE$8,'Term Pricing'!$C$1453:$C$1632,0))*$E268*(1-$F268))</f>
        <v>0</v>
      </c>
      <c r="AF268" s="212">
        <f>(AF$138*INDEX('Term Pricing'!$Y$1453:$Y$1632,MATCH('Project 3'!AF$8,'Term Pricing'!$C$1453:$C$1632,0))*$E268*$F268)+(AF$138*INDEX('Term Pricing'!$Z$1453:$Z$1632,MATCH('Project 3'!AF$8,'Term Pricing'!$C$1453:$C$1632,0))*$E268*(1-$F268))</f>
        <v>0</v>
      </c>
      <c r="AG268" s="212">
        <f>(AG$138*INDEX('Term Pricing'!$Y$1453:$Y$1632,MATCH('Project 3'!AG$8,'Term Pricing'!$C$1453:$C$1632,0))*$E268*$F268)+(AG$138*INDEX('Term Pricing'!$Z$1453:$Z$1632,MATCH('Project 3'!AG$8,'Term Pricing'!$C$1453:$C$1632,0))*$E268*(1-$F268))</f>
        <v>0</v>
      </c>
      <c r="AH268" s="212">
        <f>(AH$138*INDEX('Term Pricing'!$Y$1453:$Y$1632,MATCH('Project 3'!AH$8,'Term Pricing'!$C$1453:$C$1632,0))*$E268*$F268)+(AH$138*INDEX('Term Pricing'!$Z$1453:$Z$1632,MATCH('Project 3'!AH$8,'Term Pricing'!$C$1453:$C$1632,0))*$E268*(1-$F268))</f>
        <v>0</v>
      </c>
      <c r="AI268" s="212">
        <f>(AI$138*INDEX('Term Pricing'!$Y$1453:$Y$1632,MATCH('Project 3'!AI$8,'Term Pricing'!$C$1453:$C$1632,0))*$E268*$F268)+(AI$138*INDEX('Term Pricing'!$Z$1453:$Z$1632,MATCH('Project 3'!AI$8,'Term Pricing'!$C$1453:$C$1632,0))*$E268*(1-$F268))</f>
        <v>0</v>
      </c>
      <c r="AJ268" s="212">
        <f>(AJ$138*INDEX('Term Pricing'!$Y$1453:$Y$1632,MATCH('Project 3'!AJ$8,'Term Pricing'!$C$1453:$C$1632,0))*$E268*$F268)+(AJ$138*INDEX('Term Pricing'!$Z$1453:$Z$1632,MATCH('Project 3'!AJ$8,'Term Pricing'!$C$1453:$C$1632,0))*$E268*(1-$F268))</f>
        <v>0</v>
      </c>
      <c r="AK268" s="212">
        <f>(AK$138*INDEX('Term Pricing'!$Y$1453:$Y$1632,MATCH('Project 3'!AK$8,'Term Pricing'!$C$1453:$C$1632,0))*$E268*$F268)+(AK$138*INDEX('Term Pricing'!$Z$1453:$Z$1632,MATCH('Project 3'!AK$8,'Term Pricing'!$C$1453:$C$1632,0))*$E268*(1-$F268))</f>
        <v>0</v>
      </c>
      <c r="AL268" s="212">
        <f>(AL$138*INDEX('Term Pricing'!$Y$1453:$Y$1632,MATCH('Project 3'!AL$8,'Term Pricing'!$C$1453:$C$1632,0))*$E268*$F268)+(AL$138*INDEX('Term Pricing'!$Z$1453:$Z$1632,MATCH('Project 3'!AL$8,'Term Pricing'!$C$1453:$C$1632,0))*$E268*(1-$F268))</f>
        <v>0</v>
      </c>
      <c r="AM268" s="212">
        <f>(AM$138*INDEX('Term Pricing'!$Y$1453:$Y$1632,MATCH('Project 3'!AM$8,'Term Pricing'!$C$1453:$C$1632,0))*$E268*$F268)+(AM$138*INDEX('Term Pricing'!$Z$1453:$Z$1632,MATCH('Project 3'!AM$8,'Term Pricing'!$C$1453:$C$1632,0))*$E268*(1-$F268))</f>
        <v>0</v>
      </c>
      <c r="AN268" s="212">
        <f>(AN$138*INDEX('Term Pricing'!$Y$1453:$Y$1632,MATCH('Project 3'!AN$8,'Term Pricing'!$C$1453:$C$1632,0))*$E268*$F268)+(AN$138*INDEX('Term Pricing'!$Z$1453:$Z$1632,MATCH('Project 3'!AN$8,'Term Pricing'!$C$1453:$C$1632,0))*$E268*(1-$F268))</f>
        <v>0</v>
      </c>
      <c r="AO268" s="212">
        <f>(AO$138*INDEX('Term Pricing'!$Y$1453:$Y$1632,MATCH('Project 3'!AO$8,'Term Pricing'!$C$1453:$C$1632,0))*$E268*$F268)+(AO$138*INDEX('Term Pricing'!$Z$1453:$Z$1632,MATCH('Project 3'!AO$8,'Term Pricing'!$C$1453:$C$1632,0))*$E268*(1-$F268))</f>
        <v>0</v>
      </c>
      <c r="AP268" s="212">
        <f>(AP$138*INDEX('Term Pricing'!$Y$1453:$Y$1632,MATCH('Project 3'!AP$8,'Term Pricing'!$C$1453:$C$1632,0))*$E268*$F268)+(AP$138*INDEX('Term Pricing'!$Z$1453:$Z$1632,MATCH('Project 3'!AP$8,'Term Pricing'!$C$1453:$C$1632,0))*$E268*(1-$F268))</f>
        <v>0</v>
      </c>
      <c r="AQ268" s="212">
        <f>(AQ$138*INDEX('Term Pricing'!$Y$1453:$Y$1632,MATCH('Project 3'!AQ$8,'Term Pricing'!$C$1453:$C$1632,0))*$E268*$F268)+(AQ$138*INDEX('Term Pricing'!$Z$1453:$Z$1632,MATCH('Project 3'!AQ$8,'Term Pricing'!$C$1453:$C$1632,0))*$E268*(1-$F268))</f>
        <v>0</v>
      </c>
      <c r="AR268" s="212">
        <f>(AR$138*INDEX('Term Pricing'!$Y$1453:$Y$1632,MATCH('Project 3'!AR$8,'Term Pricing'!$C$1453:$C$1632,0))*$E268*$F268)+(AR$138*INDEX('Term Pricing'!$Z$1453:$Z$1632,MATCH('Project 3'!AR$8,'Term Pricing'!$C$1453:$C$1632,0))*$E268*(1-$F268))</f>
        <v>0</v>
      </c>
      <c r="AS268" s="212">
        <f>(AS$138*INDEX('Term Pricing'!$Y$1453:$Y$1632,MATCH('Project 3'!AS$8,'Term Pricing'!$C$1453:$C$1632,0))*$E268*$F268)+(AS$138*INDEX('Term Pricing'!$Z$1453:$Z$1632,MATCH('Project 3'!AS$8,'Term Pricing'!$C$1453:$C$1632,0))*$E268*(1-$F268))</f>
        <v>0</v>
      </c>
      <c r="AT268" s="212">
        <f>(AT$138*INDEX('Term Pricing'!$Y$1453:$Y$1632,MATCH('Project 3'!AT$8,'Term Pricing'!$C$1453:$C$1632,0))*$E268*$F268)+(AT$138*INDEX('Term Pricing'!$Z$1453:$Z$1632,MATCH('Project 3'!AT$8,'Term Pricing'!$C$1453:$C$1632,0))*$E268*(1-$F268))</f>
        <v>0</v>
      </c>
      <c r="AU268" s="212">
        <f>(AU$138*INDEX('Term Pricing'!$Y$1453:$Y$1632,MATCH('Project 3'!AU$8,'Term Pricing'!$C$1453:$C$1632,0))*$E268*$F268)+(AU$138*INDEX('Term Pricing'!$Z$1453:$Z$1632,MATCH('Project 3'!AU$8,'Term Pricing'!$C$1453:$C$1632,0))*$E268*(1-$F268))</f>
        <v>0</v>
      </c>
      <c r="AV268" s="212">
        <f>(AV$138*INDEX('Term Pricing'!$Y$1453:$Y$1632,MATCH('Project 3'!AV$8,'Term Pricing'!$C$1453:$C$1632,0))*$E268*$F268)+(AV$138*INDEX('Term Pricing'!$Z$1453:$Z$1632,MATCH('Project 3'!AV$8,'Term Pricing'!$C$1453:$C$1632,0))*$E268*(1-$F268))</f>
        <v>0</v>
      </c>
      <c r="AW268" s="212">
        <f>(AW$138*INDEX('Term Pricing'!$Y$1453:$Y$1632,MATCH('Project 3'!AW$8,'Term Pricing'!$C$1453:$C$1632,0))*$E268*$F268)+(AW$138*INDEX('Term Pricing'!$Z$1453:$Z$1632,MATCH('Project 3'!AW$8,'Term Pricing'!$C$1453:$C$1632,0))*$E268*(1-$F268))</f>
        <v>0</v>
      </c>
      <c r="AX268" s="212">
        <f>(AX$138*INDEX('Term Pricing'!$Y$1453:$Y$1632,MATCH('Project 3'!AX$8,'Term Pricing'!$C$1453:$C$1632,0))*$E268*$F268)+(AX$138*INDEX('Term Pricing'!$Z$1453:$Z$1632,MATCH('Project 3'!AX$8,'Term Pricing'!$C$1453:$C$1632,0))*$E268*(1-$F268))</f>
        <v>0</v>
      </c>
      <c r="AY268" s="212">
        <f>(AY$138*INDEX('Term Pricing'!$Y$1453:$Y$1632,MATCH('Project 3'!AY$8,'Term Pricing'!$C$1453:$C$1632,0))*$E268*$F268)+(AY$138*INDEX('Term Pricing'!$Z$1453:$Z$1632,MATCH('Project 3'!AY$8,'Term Pricing'!$C$1453:$C$1632,0))*$E268*(1-$F268))</f>
        <v>0</v>
      </c>
      <c r="AZ268" s="212">
        <f>(AZ$138*INDEX('Term Pricing'!$Y$1453:$Y$1632,MATCH('Project 3'!AZ$8,'Term Pricing'!$C$1453:$C$1632,0))*$E268*$F268)+(AZ$138*INDEX('Term Pricing'!$Z$1453:$Z$1632,MATCH('Project 3'!AZ$8,'Term Pricing'!$C$1453:$C$1632,0))*$E268*(1-$F268))</f>
        <v>0</v>
      </c>
      <c r="BA268" s="212">
        <f>(BA$138*INDEX('Term Pricing'!$Y$1453:$Y$1632,MATCH('Project 3'!BA$8,'Term Pricing'!$C$1453:$C$1632,0))*$E268*$F268)+(BA$138*INDEX('Term Pricing'!$Z$1453:$Z$1632,MATCH('Project 3'!BA$8,'Term Pricing'!$C$1453:$C$1632,0))*$E268*(1-$F268))</f>
        <v>0</v>
      </c>
      <c r="BB268" s="212">
        <f>(BB$138*INDEX('Term Pricing'!$Y$1453:$Y$1632,MATCH('Project 3'!BB$8,'Term Pricing'!$C$1453:$C$1632,0))*$E268*$F268)+(BB$138*INDEX('Term Pricing'!$Z$1453:$Z$1632,MATCH('Project 3'!BB$8,'Term Pricing'!$C$1453:$C$1632,0))*$E268*(1-$F268))</f>
        <v>0</v>
      </c>
      <c r="BC268" s="212">
        <f>(BC$138*INDEX('Term Pricing'!$Y$1453:$Y$1632,MATCH('Project 3'!BC$8,'Term Pricing'!$C$1453:$C$1632,0))*$E268*$F268)+(BC$138*INDEX('Term Pricing'!$Z$1453:$Z$1632,MATCH('Project 3'!BC$8,'Term Pricing'!$C$1453:$C$1632,0))*$E268*(1-$F268))</f>
        <v>0</v>
      </c>
      <c r="BD268" s="212">
        <f>(BD$138*INDEX('Term Pricing'!$Y$1453:$Y$1632,MATCH('Project 3'!BD$8,'Term Pricing'!$C$1453:$C$1632,0))*$E268*$F268)+(BD$138*INDEX('Term Pricing'!$Z$1453:$Z$1632,MATCH('Project 3'!BD$8,'Term Pricing'!$C$1453:$C$1632,0))*$E268*(1-$F268))</f>
        <v>0</v>
      </c>
      <c r="BE268" s="212">
        <f>(BE$138*INDEX('Term Pricing'!$Y$1453:$Y$1632,MATCH('Project 3'!BE$8,'Term Pricing'!$C$1453:$C$1632,0))*$E268*$F268)+(BE$138*INDEX('Term Pricing'!$Z$1453:$Z$1632,MATCH('Project 3'!BE$8,'Term Pricing'!$C$1453:$C$1632,0))*$E268*(1-$F268))</f>
        <v>0</v>
      </c>
      <c r="BF268" s="212">
        <f>(BF$138*INDEX('Term Pricing'!$Y$1453:$Y$1632,MATCH('Project 3'!BF$8,'Term Pricing'!$C$1453:$C$1632,0))*$E268*$F268)+(BF$138*INDEX('Term Pricing'!$Z$1453:$Z$1632,MATCH('Project 3'!BF$8,'Term Pricing'!$C$1453:$C$1632,0))*$E268*(1-$F268))</f>
        <v>0</v>
      </c>
      <c r="BG268" s="212">
        <f>(BG$138*INDEX('Term Pricing'!$Y$1453:$Y$1632,MATCH('Project 3'!BG$8,'Term Pricing'!$C$1453:$C$1632,0))*$E268*$F268)+(BG$138*INDEX('Term Pricing'!$Z$1453:$Z$1632,MATCH('Project 3'!BG$8,'Term Pricing'!$C$1453:$C$1632,0))*$E268*(1-$F268))</f>
        <v>0</v>
      </c>
      <c r="BH268" s="212">
        <f>(BH$138*INDEX('Term Pricing'!$Y$1453:$Y$1632,MATCH('Project 3'!BH$8,'Term Pricing'!$C$1453:$C$1632,0))*$E268*$F268)+(BH$138*INDEX('Term Pricing'!$Z$1453:$Z$1632,MATCH('Project 3'!BH$8,'Term Pricing'!$C$1453:$C$1632,0))*$E268*(1-$F268))</f>
        <v>0</v>
      </c>
      <c r="BI268" s="212">
        <f>(BI$138*INDEX('Term Pricing'!$Y$1453:$Y$1632,MATCH('Project 3'!BI$8,'Term Pricing'!$C$1453:$C$1632,0))*$E268*$F268)+(BI$138*INDEX('Term Pricing'!$Z$1453:$Z$1632,MATCH('Project 3'!BI$8,'Term Pricing'!$C$1453:$C$1632,0))*$E268*(1-$F268))</f>
        <v>0</v>
      </c>
      <c r="BJ268" s="212">
        <f>(BJ$138*INDEX('Term Pricing'!$Y$1453:$Y$1632,MATCH('Project 3'!BJ$8,'Term Pricing'!$C$1453:$C$1632,0))*$E268*$F268)+(BJ$138*INDEX('Term Pricing'!$Z$1453:$Z$1632,MATCH('Project 3'!BJ$8,'Term Pricing'!$C$1453:$C$1632,0))*$E268*(1-$F268))</f>
        <v>0</v>
      </c>
      <c r="BK268" s="212">
        <f>(BK$138*INDEX('Term Pricing'!$Y$1453:$Y$1632,MATCH('Project 3'!BK$8,'Term Pricing'!$C$1453:$C$1632,0))*$E268*$F268)+(BK$138*INDEX('Term Pricing'!$Z$1453:$Z$1632,MATCH('Project 3'!BK$8,'Term Pricing'!$C$1453:$C$1632,0))*$E268*(1-$F268))</f>
        <v>0</v>
      </c>
      <c r="BL268" s="212">
        <f>(BL$138*INDEX('Term Pricing'!$Y$1453:$Y$1632,MATCH('Project 3'!BL$8,'Term Pricing'!$C$1453:$C$1632,0))*$E268*$F268)+(BL$138*INDEX('Term Pricing'!$Z$1453:$Z$1632,MATCH('Project 3'!BL$8,'Term Pricing'!$C$1453:$C$1632,0))*$E268*(1-$F268))</f>
        <v>0</v>
      </c>
      <c r="BM268" s="212">
        <f>(BM$138*INDEX('Term Pricing'!$Y$1453:$Y$1632,MATCH('Project 3'!BM$8,'Term Pricing'!$C$1453:$C$1632,0))*$E268*$F268)+(BM$138*INDEX('Term Pricing'!$Z$1453:$Z$1632,MATCH('Project 3'!BM$8,'Term Pricing'!$C$1453:$C$1632,0))*$E268*(1-$F268))</f>
        <v>0</v>
      </c>
      <c r="BN268" s="212">
        <f>(BN$138*INDEX('Term Pricing'!$Y$1453:$Y$1632,MATCH('Project 3'!BN$8,'Term Pricing'!$C$1453:$C$1632,0))*$E268*$F268)+(BN$138*INDEX('Term Pricing'!$Z$1453:$Z$1632,MATCH('Project 3'!BN$8,'Term Pricing'!$C$1453:$C$1632,0))*$E268*(1-$F268))</f>
        <v>0</v>
      </c>
      <c r="BO268" s="212">
        <f>(BO$138*INDEX('Term Pricing'!$Y$1453:$Y$1632,MATCH('Project 3'!BO$8,'Term Pricing'!$C$1453:$C$1632,0))*$E268*$F268)+(BO$138*INDEX('Term Pricing'!$Z$1453:$Z$1632,MATCH('Project 3'!BO$8,'Term Pricing'!$C$1453:$C$1632,0))*$E268*(1-$F268))</f>
        <v>0</v>
      </c>
      <c r="BP268" s="212">
        <f>(BP$138*INDEX('Term Pricing'!$Y$1453:$Y$1632,MATCH('Project 3'!BP$8,'Term Pricing'!$C$1453:$C$1632,0))*$E268*$F268)+(BP$138*INDEX('Term Pricing'!$Z$1453:$Z$1632,MATCH('Project 3'!BP$8,'Term Pricing'!$C$1453:$C$1632,0))*$E268*(1-$F268))</f>
        <v>0</v>
      </c>
      <c r="BQ268" s="212">
        <f>(BQ$138*INDEX('Term Pricing'!$Y$1453:$Y$1632,MATCH('Project 3'!BQ$8,'Term Pricing'!$C$1453:$C$1632,0))*$E268*$F268)+(BQ$138*INDEX('Term Pricing'!$Z$1453:$Z$1632,MATCH('Project 3'!BQ$8,'Term Pricing'!$C$1453:$C$1632,0))*$E268*(1-$F268))</f>
        <v>0</v>
      </c>
      <c r="BR268" s="212">
        <f>(BR$138*INDEX('Term Pricing'!$Y$1453:$Y$1632,MATCH('Project 3'!BR$8,'Term Pricing'!$C$1453:$C$1632,0))*$E268*$F268)+(BR$138*INDEX('Term Pricing'!$Z$1453:$Z$1632,MATCH('Project 3'!BR$8,'Term Pricing'!$C$1453:$C$1632,0))*$E268*(1-$F268))</f>
        <v>0</v>
      </c>
      <c r="BS268" s="212">
        <f>(BS$138*INDEX('Term Pricing'!$Y$1453:$Y$1632,MATCH('Project 3'!BS$8,'Term Pricing'!$C$1453:$C$1632,0))*$E268*$F268)+(BS$138*INDEX('Term Pricing'!$Z$1453:$Z$1632,MATCH('Project 3'!BS$8,'Term Pricing'!$C$1453:$C$1632,0))*$E268*(1-$F268))</f>
        <v>0</v>
      </c>
      <c r="BT268" s="212">
        <f>(BT$138*INDEX('Term Pricing'!$Y$1453:$Y$1632,MATCH('Project 3'!BT$8,'Term Pricing'!$C$1453:$C$1632,0))*$E268*$F268)+(BT$138*INDEX('Term Pricing'!$Z$1453:$Z$1632,MATCH('Project 3'!BT$8,'Term Pricing'!$C$1453:$C$1632,0))*$E268*(1-$F268))</f>
        <v>0</v>
      </c>
      <c r="BU268" s="212">
        <f>(BU$138*INDEX('Term Pricing'!$Y$1453:$Y$1632,MATCH('Project 3'!BU$8,'Term Pricing'!$C$1453:$C$1632,0))*$E268*$F268)+(BU$138*INDEX('Term Pricing'!$Z$1453:$Z$1632,MATCH('Project 3'!BU$8,'Term Pricing'!$C$1453:$C$1632,0))*$E268*(1-$F268))</f>
        <v>0</v>
      </c>
      <c r="BV268" s="212">
        <f>(BV$138*INDEX('Term Pricing'!$Y$1453:$Y$1632,MATCH('Project 3'!BV$8,'Term Pricing'!$C$1453:$C$1632,0))*$E268*$F268)+(BV$138*INDEX('Term Pricing'!$Z$1453:$Z$1632,MATCH('Project 3'!BV$8,'Term Pricing'!$C$1453:$C$1632,0))*$E268*(1-$F268))</f>
        <v>0</v>
      </c>
      <c r="BW268" s="212">
        <f>(BW$138*INDEX('Term Pricing'!$Y$1453:$Y$1632,MATCH('Project 3'!BW$8,'Term Pricing'!$C$1453:$C$1632,0))*$E268*$F268)+(BW$138*INDEX('Term Pricing'!$Z$1453:$Z$1632,MATCH('Project 3'!BW$8,'Term Pricing'!$C$1453:$C$1632,0))*$E268*(1-$F268))</f>
        <v>0</v>
      </c>
      <c r="BX268" s="212">
        <f>(BX$138*INDEX('Term Pricing'!$Y$1453:$Y$1632,MATCH('Project 3'!BX$8,'Term Pricing'!$C$1453:$C$1632,0))*$E268*$F268)+(BX$138*INDEX('Term Pricing'!$Z$1453:$Z$1632,MATCH('Project 3'!BX$8,'Term Pricing'!$C$1453:$C$1632,0))*$E268*(1-$F268))</f>
        <v>0</v>
      </c>
      <c r="BY268" s="212">
        <f>(BY$138*INDEX('Term Pricing'!$Y$1453:$Y$1632,MATCH('Project 3'!BY$8,'Term Pricing'!$C$1453:$C$1632,0))*$E268*$F268)+(BY$138*INDEX('Term Pricing'!$Z$1453:$Z$1632,MATCH('Project 3'!BY$8,'Term Pricing'!$C$1453:$C$1632,0))*$E268*(1-$F268))</f>
        <v>0</v>
      </c>
      <c r="BZ268" s="212">
        <f>(BZ$138*INDEX('Term Pricing'!$Y$1453:$Y$1632,MATCH('Project 3'!BZ$8,'Term Pricing'!$C$1453:$C$1632,0))*$E268*$F268)+(BZ$138*INDEX('Term Pricing'!$Z$1453:$Z$1632,MATCH('Project 3'!BZ$8,'Term Pricing'!$C$1453:$C$1632,0))*$E268*(1-$F268))</f>
        <v>0</v>
      </c>
      <c r="CA268" s="212">
        <f>(CA$138*INDEX('Term Pricing'!$Y$1453:$Y$1632,MATCH('Project 3'!CA$8,'Term Pricing'!$C$1453:$C$1632,0))*$E268*$F268)+(CA$138*INDEX('Term Pricing'!$Z$1453:$Z$1632,MATCH('Project 3'!CA$8,'Term Pricing'!$C$1453:$C$1632,0))*$E268*(1-$F268))</f>
        <v>0</v>
      </c>
      <c r="CB268" s="212">
        <f>(CB$138*INDEX('Term Pricing'!$Y$1453:$Y$1632,MATCH('Project 3'!CB$8,'Term Pricing'!$C$1453:$C$1632,0))*$E268*$F268)+(CB$138*INDEX('Term Pricing'!$Z$1453:$Z$1632,MATCH('Project 3'!CB$8,'Term Pricing'!$C$1453:$C$1632,0))*$E268*(1-$F268))</f>
        <v>0</v>
      </c>
      <c r="CC268" s="212">
        <f>(CC$138*INDEX('Term Pricing'!$Y$1453:$Y$1632,MATCH('Project 3'!CC$8,'Term Pricing'!$C$1453:$C$1632,0))*$E268*$F268)+(CC$138*INDEX('Term Pricing'!$Z$1453:$Z$1632,MATCH('Project 3'!CC$8,'Term Pricing'!$C$1453:$C$1632,0))*$E268*(1-$F268))</f>
        <v>0</v>
      </c>
      <c r="CD268" s="212">
        <f>(CD$138*INDEX('Term Pricing'!$Y$1453:$Y$1632,MATCH('Project 3'!CD$8,'Term Pricing'!$C$1453:$C$1632,0))*$E268*$F268)+(CD$138*INDEX('Term Pricing'!$Z$1453:$Z$1632,MATCH('Project 3'!CD$8,'Term Pricing'!$C$1453:$C$1632,0))*$E268*(1-$F268))</f>
        <v>0</v>
      </c>
      <c r="CE268" s="212">
        <f>(CE$138*INDEX('Term Pricing'!$Y$1453:$Y$1632,MATCH('Project 3'!CE$8,'Term Pricing'!$C$1453:$C$1632,0))*$E268*$F268)+(CE$138*INDEX('Term Pricing'!$Z$1453:$Z$1632,MATCH('Project 3'!CE$8,'Term Pricing'!$C$1453:$C$1632,0))*$E268*(1-$F268))</f>
        <v>0</v>
      </c>
      <c r="CF268" s="212">
        <f>(CF$138*INDEX('Term Pricing'!$Y$1453:$Y$1632,MATCH('Project 3'!CF$8,'Term Pricing'!$C$1453:$C$1632,0))*$E268*$F268)+(CF$138*INDEX('Term Pricing'!$Z$1453:$Z$1632,MATCH('Project 3'!CF$8,'Term Pricing'!$C$1453:$C$1632,0))*$E268*(1-$F268))</f>
        <v>0</v>
      </c>
      <c r="CG268" s="212">
        <f>(CG$138*INDEX('Term Pricing'!$Y$1453:$Y$1632,MATCH('Project 3'!CG$8,'Term Pricing'!$C$1453:$C$1632,0))*$E268*$F268)+(CG$138*INDEX('Term Pricing'!$Z$1453:$Z$1632,MATCH('Project 3'!CG$8,'Term Pricing'!$C$1453:$C$1632,0))*$E268*(1-$F268))</f>
        <v>0</v>
      </c>
      <c r="CH268" s="212">
        <f>(CH$138*INDEX('Term Pricing'!$Y$1453:$Y$1632,MATCH('Project 3'!CH$8,'Term Pricing'!$C$1453:$C$1632,0))*$E268*$F268)+(CH$138*INDEX('Term Pricing'!$Z$1453:$Z$1632,MATCH('Project 3'!CH$8,'Term Pricing'!$C$1453:$C$1632,0))*$E268*(1-$F268))</f>
        <v>0</v>
      </c>
      <c r="CI268" s="212">
        <f>(CI$138*INDEX('Term Pricing'!$Y$1453:$Y$1632,MATCH('Project 3'!CI$8,'Term Pricing'!$C$1453:$C$1632,0))*$E268*$F268)+(CI$138*INDEX('Term Pricing'!$Z$1453:$Z$1632,MATCH('Project 3'!CI$8,'Term Pricing'!$C$1453:$C$1632,0))*$E268*(1-$F268))</f>
        <v>0</v>
      </c>
      <c r="CJ268" s="212">
        <f>(CJ$138*INDEX('Term Pricing'!$Y$1453:$Y$1632,MATCH('Project 3'!CJ$8,'Term Pricing'!$C$1453:$C$1632,0))*$E268*$F268)+(CJ$138*INDEX('Term Pricing'!$Z$1453:$Z$1632,MATCH('Project 3'!CJ$8,'Term Pricing'!$C$1453:$C$1632,0))*$E268*(1-$F268))</f>
        <v>0</v>
      </c>
      <c r="CK268" s="212">
        <f>(CK$138*INDEX('Term Pricing'!$Y$1453:$Y$1632,MATCH('Project 3'!CK$8,'Term Pricing'!$C$1453:$C$1632,0))*$E268*$F268)+(CK$138*INDEX('Term Pricing'!$Z$1453:$Z$1632,MATCH('Project 3'!CK$8,'Term Pricing'!$C$1453:$C$1632,0))*$E268*(1-$F268))</f>
        <v>0</v>
      </c>
      <c r="CL268" s="212">
        <f>(CL$138*INDEX('Term Pricing'!$Y$1453:$Y$1632,MATCH('Project 3'!CL$8,'Term Pricing'!$C$1453:$C$1632,0))*$E268*$F268)+(CL$138*INDEX('Term Pricing'!$Z$1453:$Z$1632,MATCH('Project 3'!CL$8,'Term Pricing'!$C$1453:$C$1632,0))*$E268*(1-$F268))</f>
        <v>0</v>
      </c>
      <c r="CM268" s="212">
        <f>(CM$138*INDEX('Term Pricing'!$Y$1453:$Y$1632,MATCH('Project 3'!CM$8,'Term Pricing'!$C$1453:$C$1632,0))*$E268*$F268)+(CM$138*INDEX('Term Pricing'!$Z$1453:$Z$1632,MATCH('Project 3'!CM$8,'Term Pricing'!$C$1453:$C$1632,0))*$E268*(1-$F268))</f>
        <v>0</v>
      </c>
      <c r="CN268" s="212">
        <f>(CN$138*INDEX('Term Pricing'!$Y$1453:$Y$1632,MATCH('Project 3'!CN$8,'Term Pricing'!$C$1453:$C$1632,0))*$E268*$F268)+(CN$138*INDEX('Term Pricing'!$Z$1453:$Z$1632,MATCH('Project 3'!CN$8,'Term Pricing'!$C$1453:$C$1632,0))*$E268*(1-$F268))</f>
        <v>0</v>
      </c>
      <c r="CO268" s="212">
        <f>(CO$138*INDEX('Term Pricing'!$Y$1453:$Y$1632,MATCH('Project 3'!CO$8,'Term Pricing'!$C$1453:$C$1632,0))*$E268*$F268)+(CO$138*INDEX('Term Pricing'!$Z$1453:$Z$1632,MATCH('Project 3'!CO$8,'Term Pricing'!$C$1453:$C$1632,0))*$E268*(1-$F268))</f>
        <v>0</v>
      </c>
      <c r="CP268" s="212">
        <f>(CP$138*INDEX('Term Pricing'!$Y$1453:$Y$1632,MATCH('Project 3'!CP$8,'Term Pricing'!$C$1453:$C$1632,0))*$E268*$F268)+(CP$138*INDEX('Term Pricing'!$Z$1453:$Z$1632,MATCH('Project 3'!CP$8,'Term Pricing'!$C$1453:$C$1632,0))*$E268*(1-$F268))</f>
        <v>0</v>
      </c>
      <c r="CQ268" s="212">
        <f>(CQ$138*INDEX('Term Pricing'!$Y$1453:$Y$1632,MATCH('Project 3'!CQ$8,'Term Pricing'!$C$1453:$C$1632,0))*$E268*$F268)+(CQ$138*INDEX('Term Pricing'!$Z$1453:$Z$1632,MATCH('Project 3'!CQ$8,'Term Pricing'!$C$1453:$C$1632,0))*$E268*(1-$F268))</f>
        <v>0</v>
      </c>
      <c r="CR268" s="212">
        <f>(CR$138*INDEX('Term Pricing'!$Y$1453:$Y$1632,MATCH('Project 3'!CR$8,'Term Pricing'!$C$1453:$C$1632,0))*$E268*$F268)+(CR$138*INDEX('Term Pricing'!$Z$1453:$Z$1632,MATCH('Project 3'!CR$8,'Term Pricing'!$C$1453:$C$1632,0))*$E268*(1-$F268))</f>
        <v>0</v>
      </c>
      <c r="CS268" s="212">
        <f>(CS$138*INDEX('Term Pricing'!$Y$1453:$Y$1632,MATCH('Project 3'!CS$8,'Term Pricing'!$C$1453:$C$1632,0))*$E268*$F268)+(CS$138*INDEX('Term Pricing'!$Z$1453:$Z$1632,MATCH('Project 3'!CS$8,'Term Pricing'!$C$1453:$C$1632,0))*$E268*(1-$F268))</f>
        <v>0</v>
      </c>
      <c r="CT268" s="212">
        <f>(CT$138*INDEX('Term Pricing'!$Y$1453:$Y$1632,MATCH('Project 3'!CT$8,'Term Pricing'!$C$1453:$C$1632,0))*$E268*$F268)+(CT$138*INDEX('Term Pricing'!$Z$1453:$Z$1632,MATCH('Project 3'!CT$8,'Term Pricing'!$C$1453:$C$1632,0))*$E268*(1-$F268))</f>
        <v>0</v>
      </c>
      <c r="CU268" s="212">
        <f>(CU$138*INDEX('Term Pricing'!$Y$1453:$Y$1632,MATCH('Project 3'!CU$8,'Term Pricing'!$C$1453:$C$1632,0))*$E268*$F268)+(CU$138*INDEX('Term Pricing'!$Z$1453:$Z$1632,MATCH('Project 3'!CU$8,'Term Pricing'!$C$1453:$C$1632,0))*$E268*(1-$F268))</f>
        <v>0</v>
      </c>
      <c r="CV268" s="212">
        <f>(CV$138*INDEX('Term Pricing'!$Y$1453:$Y$1632,MATCH('Project 3'!CV$8,'Term Pricing'!$C$1453:$C$1632,0))*$E268*$F268)+(CV$138*INDEX('Term Pricing'!$Z$1453:$Z$1632,MATCH('Project 3'!CV$8,'Term Pricing'!$C$1453:$C$1632,0))*$E268*(1-$F268))</f>
        <v>0</v>
      </c>
      <c r="CW268" s="212">
        <f>(CW$138*INDEX('Term Pricing'!$Y$1453:$Y$1632,MATCH('Project 3'!CW$8,'Term Pricing'!$C$1453:$C$1632,0))*$E268*$F268)+(CW$138*INDEX('Term Pricing'!$Z$1453:$Z$1632,MATCH('Project 3'!CW$8,'Term Pricing'!$C$1453:$C$1632,0))*$E268*(1-$F268))</f>
        <v>0</v>
      </c>
      <c r="CX268" s="212">
        <f>(CX$138*INDEX('Term Pricing'!$Y$1453:$Y$1632,MATCH('Project 3'!CX$8,'Term Pricing'!$C$1453:$C$1632,0))*$E268*$F268)+(CX$138*INDEX('Term Pricing'!$Z$1453:$Z$1632,MATCH('Project 3'!CX$8,'Term Pricing'!$C$1453:$C$1632,0))*$E268*(1-$F268))</f>
        <v>0</v>
      </c>
      <c r="CY268" s="212">
        <f>(CY$138*INDEX('Term Pricing'!$Y$1453:$Y$1632,MATCH('Project 3'!CY$8,'Term Pricing'!$C$1453:$C$1632,0))*$E268*$F268)+(CY$138*INDEX('Term Pricing'!$Z$1453:$Z$1632,MATCH('Project 3'!CY$8,'Term Pricing'!$C$1453:$C$1632,0))*$E268*(1-$F268))</f>
        <v>0</v>
      </c>
      <c r="CZ268" s="212">
        <f>(CZ$138*INDEX('Term Pricing'!$Y$1453:$Y$1632,MATCH('Project 3'!CZ$8,'Term Pricing'!$C$1453:$C$1632,0))*$E268*$F268)+(CZ$138*INDEX('Term Pricing'!$Z$1453:$Z$1632,MATCH('Project 3'!CZ$8,'Term Pricing'!$C$1453:$C$1632,0))*$E268*(1-$F268))</f>
        <v>0</v>
      </c>
      <c r="DA268" s="212">
        <f>(DA$138*INDEX('Term Pricing'!$Y$1453:$Y$1632,MATCH('Project 3'!DA$8,'Term Pricing'!$C$1453:$C$1632,0))*$E268*$F268)+(DA$138*INDEX('Term Pricing'!$Z$1453:$Z$1632,MATCH('Project 3'!DA$8,'Term Pricing'!$C$1453:$C$1632,0))*$E268*(1-$F268))</f>
        <v>0</v>
      </c>
      <c r="DB268" s="212">
        <f>(DB$138*INDEX('Term Pricing'!$Y$1453:$Y$1632,MATCH('Project 3'!DB$8,'Term Pricing'!$C$1453:$C$1632,0))*$E268*$F268)+(DB$138*INDEX('Term Pricing'!$Z$1453:$Z$1632,MATCH('Project 3'!DB$8,'Term Pricing'!$C$1453:$C$1632,0))*$E268*(1-$F268))</f>
        <v>0</v>
      </c>
    </row>
    <row r="269" spans="1:106" ht="13" hidden="1" outlineLevel="1">
      <c r="A269" s="151"/>
      <c r="C269" s="22" t="s">
        <v>72</v>
      </c>
      <c r="E269" s="72">
        <f>SUM(E264:E268)</f>
        <v>0</v>
      </c>
      <c r="F269" s="71"/>
      <c r="G269" s="54" t="s">
        <v>83</v>
      </c>
      <c r="H269" s="278">
        <f>SUM(J269:CA269)</f>
        <v>0</v>
      </c>
      <c r="I269" s="274"/>
      <c r="J269" s="280">
        <f t="shared" ref="J269:BU269" si="129">SUM(J264:J268)</f>
        <v>0</v>
      </c>
      <c r="K269" s="280">
        <f t="shared" si="129"/>
        <v>0</v>
      </c>
      <c r="L269" s="280">
        <f t="shared" si="129"/>
        <v>0</v>
      </c>
      <c r="M269" s="280">
        <f t="shared" si="129"/>
        <v>0</v>
      </c>
      <c r="N269" s="280">
        <f t="shared" si="129"/>
        <v>0</v>
      </c>
      <c r="O269" s="280">
        <f t="shared" si="129"/>
        <v>0</v>
      </c>
      <c r="P269" s="280">
        <f t="shared" si="129"/>
        <v>0</v>
      </c>
      <c r="Q269" s="280">
        <f t="shared" si="129"/>
        <v>0</v>
      </c>
      <c r="R269" s="280">
        <f t="shared" si="129"/>
        <v>0</v>
      </c>
      <c r="S269" s="280">
        <f t="shared" si="129"/>
        <v>0</v>
      </c>
      <c r="T269" s="280">
        <f t="shared" si="129"/>
        <v>0</v>
      </c>
      <c r="U269" s="280">
        <f t="shared" si="129"/>
        <v>0</v>
      </c>
      <c r="V269" s="280">
        <f t="shared" si="129"/>
        <v>0</v>
      </c>
      <c r="W269" s="280">
        <f t="shared" si="129"/>
        <v>0</v>
      </c>
      <c r="X269" s="280">
        <f t="shared" si="129"/>
        <v>0</v>
      </c>
      <c r="Y269" s="280">
        <f t="shared" si="129"/>
        <v>0</v>
      </c>
      <c r="Z269" s="280">
        <f t="shared" si="129"/>
        <v>0</v>
      </c>
      <c r="AA269" s="280">
        <f t="shared" si="129"/>
        <v>0</v>
      </c>
      <c r="AB269" s="280">
        <f t="shared" si="129"/>
        <v>0</v>
      </c>
      <c r="AC269" s="280">
        <f t="shared" si="129"/>
        <v>0</v>
      </c>
      <c r="AD269" s="280">
        <f t="shared" si="129"/>
        <v>0</v>
      </c>
      <c r="AE269" s="280">
        <f t="shared" si="129"/>
        <v>0</v>
      </c>
      <c r="AF269" s="280">
        <f t="shared" si="129"/>
        <v>0</v>
      </c>
      <c r="AG269" s="280">
        <f t="shared" si="129"/>
        <v>0</v>
      </c>
      <c r="AH269" s="280">
        <f t="shared" si="129"/>
        <v>0</v>
      </c>
      <c r="AI269" s="280">
        <f t="shared" si="129"/>
        <v>0</v>
      </c>
      <c r="AJ269" s="280">
        <f t="shared" si="129"/>
        <v>0</v>
      </c>
      <c r="AK269" s="280">
        <f t="shared" si="129"/>
        <v>0</v>
      </c>
      <c r="AL269" s="280">
        <f t="shared" si="129"/>
        <v>0</v>
      </c>
      <c r="AM269" s="280">
        <f t="shared" si="129"/>
        <v>0</v>
      </c>
      <c r="AN269" s="280">
        <f t="shared" si="129"/>
        <v>0</v>
      </c>
      <c r="AO269" s="280">
        <f t="shared" si="129"/>
        <v>0</v>
      </c>
      <c r="AP269" s="280">
        <f t="shared" si="129"/>
        <v>0</v>
      </c>
      <c r="AQ269" s="280">
        <f t="shared" si="129"/>
        <v>0</v>
      </c>
      <c r="AR269" s="280">
        <f t="shared" si="129"/>
        <v>0</v>
      </c>
      <c r="AS269" s="280">
        <f t="shared" si="129"/>
        <v>0</v>
      </c>
      <c r="AT269" s="280">
        <f t="shared" si="129"/>
        <v>0</v>
      </c>
      <c r="AU269" s="280">
        <f t="shared" si="129"/>
        <v>0</v>
      </c>
      <c r="AV269" s="280">
        <f t="shared" si="129"/>
        <v>0</v>
      </c>
      <c r="AW269" s="280">
        <f t="shared" si="129"/>
        <v>0</v>
      </c>
      <c r="AX269" s="280">
        <f t="shared" si="129"/>
        <v>0</v>
      </c>
      <c r="AY269" s="280">
        <f t="shared" si="129"/>
        <v>0</v>
      </c>
      <c r="AZ269" s="280">
        <f t="shared" si="129"/>
        <v>0</v>
      </c>
      <c r="BA269" s="280">
        <f t="shared" si="129"/>
        <v>0</v>
      </c>
      <c r="BB269" s="280">
        <f t="shared" si="129"/>
        <v>0</v>
      </c>
      <c r="BC269" s="280">
        <f t="shared" si="129"/>
        <v>0</v>
      </c>
      <c r="BD269" s="280">
        <f t="shared" si="129"/>
        <v>0</v>
      </c>
      <c r="BE269" s="280">
        <f t="shared" si="129"/>
        <v>0</v>
      </c>
      <c r="BF269" s="280">
        <f t="shared" si="129"/>
        <v>0</v>
      </c>
      <c r="BG269" s="280">
        <f t="shared" si="129"/>
        <v>0</v>
      </c>
      <c r="BH269" s="280">
        <f t="shared" si="129"/>
        <v>0</v>
      </c>
      <c r="BI269" s="280">
        <f t="shared" si="129"/>
        <v>0</v>
      </c>
      <c r="BJ269" s="280">
        <f t="shared" si="129"/>
        <v>0</v>
      </c>
      <c r="BK269" s="280">
        <f t="shared" si="129"/>
        <v>0</v>
      </c>
      <c r="BL269" s="280">
        <f t="shared" si="129"/>
        <v>0</v>
      </c>
      <c r="BM269" s="280">
        <f t="shared" si="129"/>
        <v>0</v>
      </c>
      <c r="BN269" s="280">
        <f t="shared" si="129"/>
        <v>0</v>
      </c>
      <c r="BO269" s="280">
        <f t="shared" si="129"/>
        <v>0</v>
      </c>
      <c r="BP269" s="280">
        <f t="shared" si="129"/>
        <v>0</v>
      </c>
      <c r="BQ269" s="280">
        <f t="shared" si="129"/>
        <v>0</v>
      </c>
      <c r="BR269" s="280">
        <f t="shared" si="129"/>
        <v>0</v>
      </c>
      <c r="BS269" s="280">
        <f t="shared" si="129"/>
        <v>0</v>
      </c>
      <c r="BT269" s="280">
        <f t="shared" si="129"/>
        <v>0</v>
      </c>
      <c r="BU269" s="280">
        <f t="shared" si="129"/>
        <v>0</v>
      </c>
      <c r="BV269" s="280">
        <f t="shared" ref="BV269:DB269" si="130">SUM(BV264:BV268)</f>
        <v>0</v>
      </c>
      <c r="BW269" s="280">
        <f t="shared" si="130"/>
        <v>0</v>
      </c>
      <c r="BX269" s="280">
        <f t="shared" si="130"/>
        <v>0</v>
      </c>
      <c r="BY269" s="280">
        <f t="shared" si="130"/>
        <v>0</v>
      </c>
      <c r="BZ269" s="280">
        <f t="shared" si="130"/>
        <v>0</v>
      </c>
      <c r="CA269" s="280">
        <f t="shared" si="130"/>
        <v>0</v>
      </c>
      <c r="CB269" s="280">
        <f t="shared" si="130"/>
        <v>0</v>
      </c>
      <c r="CC269" s="280">
        <f t="shared" si="130"/>
        <v>0</v>
      </c>
      <c r="CD269" s="280">
        <f t="shared" si="130"/>
        <v>0</v>
      </c>
      <c r="CE269" s="280">
        <f t="shared" si="130"/>
        <v>0</v>
      </c>
      <c r="CF269" s="280">
        <f t="shared" si="130"/>
        <v>0</v>
      </c>
      <c r="CG269" s="280">
        <f t="shared" si="130"/>
        <v>0</v>
      </c>
      <c r="CH269" s="280">
        <f t="shared" si="130"/>
        <v>0</v>
      </c>
      <c r="CI269" s="280">
        <f t="shared" si="130"/>
        <v>0</v>
      </c>
      <c r="CJ269" s="280">
        <f t="shared" si="130"/>
        <v>0</v>
      </c>
      <c r="CK269" s="280">
        <f t="shared" si="130"/>
        <v>0</v>
      </c>
      <c r="CL269" s="280">
        <f t="shared" si="130"/>
        <v>0</v>
      </c>
      <c r="CM269" s="280">
        <f t="shared" si="130"/>
        <v>0</v>
      </c>
      <c r="CN269" s="280">
        <f t="shared" si="130"/>
        <v>0</v>
      </c>
      <c r="CO269" s="280">
        <f t="shared" si="130"/>
        <v>0</v>
      </c>
      <c r="CP269" s="280">
        <f t="shared" si="130"/>
        <v>0</v>
      </c>
      <c r="CQ269" s="280">
        <f t="shared" si="130"/>
        <v>0</v>
      </c>
      <c r="CR269" s="280">
        <f t="shared" si="130"/>
        <v>0</v>
      </c>
      <c r="CS269" s="280">
        <f t="shared" si="130"/>
        <v>0</v>
      </c>
      <c r="CT269" s="280">
        <f t="shared" si="130"/>
        <v>0</v>
      </c>
      <c r="CU269" s="280">
        <f t="shared" si="130"/>
        <v>0</v>
      </c>
      <c r="CV269" s="280">
        <f t="shared" si="130"/>
        <v>0</v>
      </c>
      <c r="CW269" s="280">
        <f t="shared" si="130"/>
        <v>0</v>
      </c>
      <c r="CX269" s="280">
        <f t="shared" si="130"/>
        <v>0</v>
      </c>
      <c r="CY269" s="280">
        <f t="shared" si="130"/>
        <v>0</v>
      </c>
      <c r="CZ269" s="280">
        <f t="shared" si="130"/>
        <v>0</v>
      </c>
      <c r="DA269" s="280">
        <f t="shared" si="130"/>
        <v>0</v>
      </c>
      <c r="DB269" s="280">
        <f t="shared" si="130"/>
        <v>0</v>
      </c>
    </row>
    <row r="270" spans="1:106" hidden="1" outlineLevel="1">
      <c r="A270" s="151"/>
      <c r="C270" s="22"/>
      <c r="G270" s="54"/>
      <c r="H270" s="264"/>
      <c r="I270" s="29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  <c r="AC270" s="247"/>
      <c r="AD270" s="247"/>
      <c r="AE270" s="247"/>
      <c r="AF270" s="247"/>
      <c r="AG270" s="247"/>
      <c r="AH270" s="247"/>
      <c r="AI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  <c r="BB270" s="247"/>
      <c r="BC270" s="247"/>
      <c r="BD270" s="247"/>
      <c r="BE270" s="247"/>
      <c r="BF270" s="247"/>
      <c r="BG270" s="247"/>
      <c r="BH270" s="247"/>
      <c r="BI270" s="247"/>
      <c r="BJ270" s="247"/>
      <c r="BK270" s="247"/>
      <c r="BL270" s="247"/>
      <c r="BM270" s="247"/>
      <c r="BN270" s="247"/>
      <c r="BO270" s="247"/>
      <c r="BP270" s="247"/>
      <c r="BQ270" s="247"/>
      <c r="BR270" s="247"/>
      <c r="BS270" s="247"/>
      <c r="BT270" s="247"/>
      <c r="BU270" s="247"/>
      <c r="BV270" s="247"/>
      <c r="BW270" s="247"/>
      <c r="BX270" s="247"/>
      <c r="BY270" s="247"/>
      <c r="BZ270" s="247"/>
      <c r="CA270" s="247"/>
      <c r="CB270" s="247"/>
      <c r="CC270" s="247"/>
      <c r="CD270" s="247"/>
      <c r="CE270" s="247"/>
      <c r="CF270" s="247"/>
      <c r="CG270" s="247"/>
      <c r="CH270" s="247"/>
      <c r="CI270" s="247"/>
      <c r="CJ270" s="247"/>
      <c r="CK270" s="247"/>
      <c r="CL270" s="247"/>
      <c r="CM270" s="247"/>
      <c r="CN270" s="247"/>
      <c r="CO270" s="247"/>
      <c r="CP270" s="247"/>
      <c r="CQ270" s="247"/>
      <c r="CR270" s="247"/>
      <c r="CS270" s="247"/>
      <c r="CT270" s="247"/>
      <c r="CU270" s="247"/>
      <c r="CV270" s="247"/>
      <c r="CW270" s="247"/>
      <c r="CX270" s="247"/>
      <c r="CY270" s="247"/>
      <c r="CZ270" s="247"/>
      <c r="DA270" s="247"/>
      <c r="DB270" s="247"/>
    </row>
    <row r="271" spans="1:106" hidden="1" outlineLevel="1">
      <c r="A271" s="151"/>
      <c r="H271" s="264"/>
      <c r="I271" s="29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  <c r="AC271" s="153"/>
      <c r="AD271" s="153"/>
      <c r="AE271" s="153"/>
      <c r="AF271" s="153"/>
      <c r="AG271" s="153"/>
      <c r="AH271" s="153"/>
      <c r="AI271" s="153"/>
      <c r="AJ271" s="153"/>
      <c r="AK271" s="153"/>
      <c r="AL271" s="153"/>
      <c r="AM271" s="153"/>
      <c r="AN271" s="153"/>
      <c r="AO271" s="153"/>
      <c r="AP271" s="153"/>
      <c r="AQ271" s="153"/>
      <c r="AR271" s="153"/>
      <c r="AS271" s="153"/>
      <c r="AT271" s="153"/>
      <c r="AU271" s="153"/>
      <c r="AV271" s="153"/>
      <c r="AW271" s="153"/>
      <c r="AX271" s="153"/>
      <c r="AY271" s="153"/>
      <c r="AZ271" s="153"/>
      <c r="BA271" s="153"/>
      <c r="BB271" s="153"/>
      <c r="BC271" s="153"/>
      <c r="BD271" s="153"/>
      <c r="BE271" s="153"/>
      <c r="BF271" s="153"/>
      <c r="BG271" s="153"/>
      <c r="BH271" s="153"/>
      <c r="BI271" s="153"/>
      <c r="BJ271" s="153"/>
      <c r="BK271" s="153"/>
      <c r="BL271" s="153"/>
      <c r="BM271" s="153"/>
      <c r="BN271" s="153"/>
      <c r="BO271" s="153"/>
      <c r="BP271" s="153"/>
      <c r="BQ271" s="153"/>
      <c r="BR271" s="153"/>
      <c r="BS271" s="153"/>
      <c r="BT271" s="153"/>
      <c r="BU271" s="153"/>
      <c r="BV271" s="153"/>
      <c r="BW271" s="153"/>
      <c r="BX271" s="153"/>
      <c r="BY271" s="153"/>
      <c r="BZ271" s="153"/>
      <c r="CA271" s="153"/>
      <c r="CB271" s="153"/>
      <c r="CC271" s="153"/>
      <c r="CD271" s="153"/>
      <c r="CE271" s="153"/>
      <c r="CF271" s="153"/>
      <c r="CG271" s="153"/>
      <c r="CH271" s="153"/>
      <c r="CI271" s="153"/>
      <c r="CJ271" s="153"/>
      <c r="CK271" s="153"/>
      <c r="CL271" s="153"/>
      <c r="CM271" s="153"/>
      <c r="CN271" s="153"/>
      <c r="CO271" s="153"/>
      <c r="CP271" s="153"/>
      <c r="CQ271" s="153"/>
      <c r="CR271" s="153"/>
      <c r="CS271" s="153"/>
      <c r="CT271" s="153"/>
      <c r="CU271" s="153"/>
      <c r="CV271" s="153"/>
      <c r="CW271" s="153"/>
      <c r="CX271" s="153"/>
      <c r="CY271" s="153"/>
      <c r="CZ271" s="153"/>
      <c r="DA271" s="153"/>
      <c r="DB271" s="153"/>
    </row>
    <row r="272" spans="1:106" ht="13" collapsed="1">
      <c r="A272" s="151"/>
      <c r="B272" s="33"/>
      <c r="C272" s="46"/>
      <c r="D272" s="16"/>
      <c r="E272" s="16"/>
      <c r="F272" s="16"/>
      <c r="G272" s="16"/>
      <c r="H272" s="15"/>
      <c r="I272" s="16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  <c r="AC272" s="153"/>
      <c r="AD272" s="153"/>
      <c r="AE272" s="153"/>
      <c r="AF272" s="153"/>
      <c r="AG272" s="153"/>
      <c r="AH272" s="153"/>
      <c r="AI272" s="153"/>
      <c r="AJ272" s="153"/>
      <c r="AK272" s="153"/>
      <c r="AL272" s="153"/>
      <c r="AM272" s="153"/>
      <c r="AN272" s="153"/>
      <c r="AO272" s="153"/>
      <c r="AP272" s="153"/>
      <c r="AQ272" s="153"/>
      <c r="AR272" s="153"/>
      <c r="AS272" s="153"/>
      <c r="AT272" s="153"/>
      <c r="AU272" s="153"/>
      <c r="AV272" s="153"/>
      <c r="AW272" s="153"/>
      <c r="AX272" s="153"/>
      <c r="AY272" s="153"/>
      <c r="AZ272" s="153"/>
      <c r="BA272" s="153"/>
      <c r="BB272" s="153"/>
      <c r="BC272" s="153"/>
      <c r="BD272" s="153"/>
      <c r="BE272" s="153"/>
      <c r="BF272" s="153"/>
      <c r="BG272" s="153"/>
      <c r="BH272" s="153"/>
      <c r="BI272" s="153"/>
      <c r="BJ272" s="153"/>
      <c r="BK272" s="153"/>
      <c r="BL272" s="153"/>
      <c r="BM272" s="153"/>
      <c r="BN272" s="153"/>
      <c r="BO272" s="153"/>
      <c r="BP272" s="153"/>
      <c r="BQ272" s="153"/>
      <c r="BR272" s="153"/>
      <c r="BS272" s="153"/>
      <c r="BT272" s="153"/>
      <c r="BU272" s="153"/>
      <c r="BV272" s="153"/>
      <c r="BW272" s="153"/>
      <c r="BX272" s="153"/>
      <c r="BY272" s="153"/>
      <c r="BZ272" s="153"/>
      <c r="CA272" s="153"/>
      <c r="CB272" s="153"/>
      <c r="CC272" s="153"/>
      <c r="CD272" s="153"/>
      <c r="CE272" s="153"/>
      <c r="CF272" s="153"/>
      <c r="CG272" s="153"/>
      <c r="CH272" s="153"/>
      <c r="CI272" s="153"/>
      <c r="CJ272" s="153"/>
      <c r="CK272" s="153"/>
      <c r="CL272" s="153"/>
      <c r="CM272" s="153"/>
      <c r="CN272" s="153"/>
      <c r="CO272" s="153"/>
      <c r="CP272" s="153"/>
      <c r="CQ272" s="153"/>
      <c r="CR272" s="153"/>
      <c r="CS272" s="153"/>
      <c r="CT272" s="153"/>
      <c r="CU272" s="153"/>
      <c r="CV272" s="153"/>
      <c r="CW272" s="153"/>
      <c r="CX272" s="153"/>
      <c r="CY272" s="153"/>
      <c r="CZ272" s="153"/>
      <c r="DA272" s="153"/>
      <c r="DB272" s="153"/>
    </row>
    <row r="273" spans="1:106" ht="13">
      <c r="A273" s="151"/>
      <c r="B273" s="33"/>
      <c r="C273" s="2" t="s">
        <v>289</v>
      </c>
      <c r="D273" s="16"/>
      <c r="E273" s="16"/>
      <c r="F273" s="16"/>
      <c r="G273" s="35" t="s">
        <v>131</v>
      </c>
      <c r="H273" s="36">
        <f ca="1">H209+H199+H189+H179+H269+H259+H249+H239+H229+H219</f>
        <v>165966271.53436458</v>
      </c>
      <c r="I273" s="45"/>
      <c r="J273" s="212">
        <f ca="1">J219+J209+J199+J189+J179+J229+J239+J249+J259+J269</f>
        <v>0</v>
      </c>
      <c r="K273" s="212">
        <f t="shared" ref="K273:BV273" ca="1" si="131">K219+K209+K199+K189+K179+K229+K239+K249+K259+K269</f>
        <v>0</v>
      </c>
      <c r="L273" s="212">
        <f t="shared" ca="1" si="131"/>
        <v>0</v>
      </c>
      <c r="M273" s="212">
        <f t="shared" ca="1" si="131"/>
        <v>0</v>
      </c>
      <c r="N273" s="212">
        <f t="shared" ca="1" si="131"/>
        <v>2233438.9919313742</v>
      </c>
      <c r="O273" s="212">
        <f t="shared" ca="1" si="131"/>
        <v>2279220.4250231525</v>
      </c>
      <c r="P273" s="212">
        <f t="shared" ca="1" si="131"/>
        <v>2177117.559380678</v>
      </c>
      <c r="Q273" s="212">
        <f t="shared" ca="1" si="131"/>
        <v>2219319.5647834148</v>
      </c>
      <c r="R273" s="212">
        <f t="shared" ca="1" si="131"/>
        <v>2188443.9981066883</v>
      </c>
      <c r="S273" s="212">
        <f t="shared" ca="1" si="131"/>
        <v>2087718.8745365455</v>
      </c>
      <c r="T273" s="212">
        <f t="shared" ca="1" si="131"/>
        <v>2125510.5807639114</v>
      </c>
      <c r="U273" s="212">
        <f t="shared" ca="1" si="131"/>
        <v>2025593.7425141805</v>
      </c>
      <c r="V273" s="212">
        <f t="shared" ca="1" si="131"/>
        <v>2060181.5628458092</v>
      </c>
      <c r="W273" s="212">
        <f t="shared" ca="1" si="131"/>
        <v>2028862.1451334096</v>
      </c>
      <c r="X273" s="212">
        <f t="shared" ca="1" si="131"/>
        <v>1806100.9324029328</v>
      </c>
      <c r="Y273" s="212">
        <f t="shared" ca="1" si="131"/>
        <v>1969820.5570259485</v>
      </c>
      <c r="Z273" s="212">
        <f t="shared" ca="1" si="131"/>
        <v>1876986.8224427199</v>
      </c>
      <c r="AA273" s="212">
        <f t="shared" ca="1" si="131"/>
        <v>1908873.7877042913</v>
      </c>
      <c r="AB273" s="212">
        <f t="shared" ca="1" si="131"/>
        <v>1817431.3091360291</v>
      </c>
      <c r="AC273" s="212">
        <f t="shared" ca="1" si="131"/>
        <v>1847484.8158101179</v>
      </c>
      <c r="AD273" s="212">
        <f t="shared" ca="1" si="131"/>
        <v>1817536.3891839162</v>
      </c>
      <c r="AE273" s="212">
        <f t="shared" ca="1" si="131"/>
        <v>1729746.8693226636</v>
      </c>
      <c r="AF273" s="212">
        <f t="shared" ca="1" si="131"/>
        <v>1757150.3641457185</v>
      </c>
      <c r="AG273" s="212">
        <f t="shared" ca="1" si="131"/>
        <v>1671126.002243452</v>
      </c>
      <c r="AH273" s="212">
        <f t="shared" ca="1" si="131"/>
        <v>1696501.0343083031</v>
      </c>
      <c r="AI273" s="212">
        <f t="shared" ca="1" si="131"/>
        <v>1666219.9495812727</v>
      </c>
      <c r="AJ273" s="212">
        <f t="shared" ca="1" si="131"/>
        <v>1477799.5251752948</v>
      </c>
      <c r="AK273" s="212">
        <f t="shared" ca="1" si="131"/>
        <v>1606199.3797529058</v>
      </c>
      <c r="AL273" s="212">
        <f t="shared" ca="1" si="131"/>
        <v>1525607.4023556458</v>
      </c>
      <c r="AM273" s="212">
        <f t="shared" ca="1" si="131"/>
        <v>1548233.0802275178</v>
      </c>
      <c r="AN273" s="212">
        <f t="shared" ca="1" si="131"/>
        <v>1472357.0029311723</v>
      </c>
      <c r="AO273" s="212">
        <f t="shared" ca="1" si="131"/>
        <v>1494934.5651866093</v>
      </c>
      <c r="AP273" s="212">
        <f t="shared" ca="1" si="131"/>
        <v>1468765.362416639</v>
      </c>
      <c r="AQ273" s="212">
        <f t="shared" ca="1" si="131"/>
        <v>1396767.3584593877</v>
      </c>
      <c r="AR273" s="212">
        <f t="shared" ca="1" si="131"/>
        <v>1418399.0798761789</v>
      </c>
      <c r="AS273" s="212">
        <f t="shared" ca="1" si="131"/>
        <v>1349369.5636176534</v>
      </c>
      <c r="AT273" s="212">
        <f t="shared" ca="1" si="131"/>
        <v>1370975.8220985429</v>
      </c>
      <c r="AU273" s="212">
        <f t="shared" ca="1" si="131"/>
        <v>1348303.625679987</v>
      </c>
      <c r="AV273" s="212">
        <f t="shared" ca="1" si="131"/>
        <v>1197760.3830421413</v>
      </c>
      <c r="AW273" s="212">
        <f t="shared" ca="1" si="131"/>
        <v>1304358.229632355</v>
      </c>
      <c r="AX273" s="212">
        <f t="shared" ca="1" si="131"/>
        <v>1948202.8728194281</v>
      </c>
      <c r="AY273" s="212">
        <f t="shared" ca="1" si="131"/>
        <v>1984466.1037684509</v>
      </c>
      <c r="AZ273" s="212">
        <f t="shared" ca="1" si="131"/>
        <v>1898968.3247204847</v>
      </c>
      <c r="BA273" s="212">
        <f t="shared" ca="1" si="131"/>
        <v>1944657.9457026427</v>
      </c>
      <c r="BB273" s="212">
        <f t="shared" ca="1" si="131"/>
        <v>1929824.6219767872</v>
      </c>
      <c r="BC273" s="212">
        <f t="shared" ca="1" si="131"/>
        <v>1854771.8144133706</v>
      </c>
      <c r="BD273" s="212">
        <f t="shared" ca="1" si="131"/>
        <v>1903698.8798879965</v>
      </c>
      <c r="BE273" s="212">
        <f t="shared" ca="1" si="131"/>
        <v>1830276.3584660697</v>
      </c>
      <c r="BF273" s="212">
        <f t="shared" ca="1" si="131"/>
        <v>1881648.0880266263</v>
      </c>
      <c r="BG273" s="212">
        <f t="shared" ca="1" si="131"/>
        <v>1875913.234784235</v>
      </c>
      <c r="BH273" s="212">
        <f t="shared" ca="1" si="131"/>
        <v>1749604.5898914433</v>
      </c>
      <c r="BI273" s="212">
        <f t="shared" ca="1" si="131"/>
        <v>1864711.3048406944</v>
      </c>
      <c r="BJ273" s="212">
        <f t="shared" ca="1" si="131"/>
        <v>1799452.2791807612</v>
      </c>
      <c r="BK273" s="212">
        <f t="shared" ca="1" si="131"/>
        <v>1854313.4954377278</v>
      </c>
      <c r="BL273" s="212">
        <f t="shared" ca="1" si="131"/>
        <v>1789629.3757111402</v>
      </c>
      <c r="BM273" s="212">
        <f t="shared" ca="1" si="131"/>
        <v>1844345.8865627409</v>
      </c>
      <c r="BN273" s="212">
        <f t="shared" ca="1" si="131"/>
        <v>1839501.2243000532</v>
      </c>
      <c r="BO273" s="212">
        <f t="shared" ca="1" si="131"/>
        <v>1775565.1798138472</v>
      </c>
      <c r="BP273" s="212">
        <f t="shared" ca="1" si="131"/>
        <v>1830095.1090937003</v>
      </c>
      <c r="BQ273" s="212">
        <f t="shared" ca="1" si="131"/>
        <v>1766646.9572658089</v>
      </c>
      <c r="BR273" s="212">
        <f t="shared" ca="1" si="131"/>
        <v>1821685.4377748466</v>
      </c>
      <c r="BS273" s="212">
        <f t="shared" ca="1" si="131"/>
        <v>1818619.0100653621</v>
      </c>
      <c r="BT273" s="212">
        <f t="shared" ca="1" si="131"/>
        <v>1640409.5410748331</v>
      </c>
      <c r="BU273" s="212">
        <f t="shared" ca="1" si="131"/>
        <v>1814574.5966255071</v>
      </c>
      <c r="BV273" s="212">
        <f t="shared" ca="1" si="131"/>
        <v>1754536.6433814706</v>
      </c>
      <c r="BW273" s="212">
        <f t="shared" ref="BW273:DB273" ca="1" si="132">BW219+BW209+BW199+BW189+BW179+BW229+BW239+BW249+BW259+BW269</f>
        <v>1811669.76</v>
      </c>
      <c r="BX273" s="212">
        <f t="shared" ca="1" si="132"/>
        <v>1753228.8</v>
      </c>
      <c r="BY273" s="212">
        <f t="shared" ca="1" si="132"/>
        <v>1811669.76</v>
      </c>
      <c r="BZ273" s="212">
        <f t="shared" ca="1" si="132"/>
        <v>1811669.76</v>
      </c>
      <c r="CA273" s="212">
        <f t="shared" ca="1" si="132"/>
        <v>1753228.8</v>
      </c>
      <c r="CB273" s="212">
        <f t="shared" ca="1" si="132"/>
        <v>1811669.76</v>
      </c>
      <c r="CC273" s="212">
        <f t="shared" ca="1" si="132"/>
        <v>1753228.8</v>
      </c>
      <c r="CD273" s="212">
        <f t="shared" ca="1" si="132"/>
        <v>1811669.76</v>
      </c>
      <c r="CE273" s="212">
        <f t="shared" ca="1" si="132"/>
        <v>1811669.76</v>
      </c>
      <c r="CF273" s="212">
        <f t="shared" ca="1" si="132"/>
        <v>1636346.8800000001</v>
      </c>
      <c r="CG273" s="212">
        <f t="shared" ca="1" si="132"/>
        <v>1811669.76</v>
      </c>
      <c r="CH273" s="212">
        <f t="shared" ca="1" si="132"/>
        <v>1753228.8</v>
      </c>
      <c r="CI273" s="212">
        <f t="shared" ca="1" si="132"/>
        <v>1811669.76</v>
      </c>
      <c r="CJ273" s="212">
        <f t="shared" ca="1" si="132"/>
        <v>1753228.8</v>
      </c>
      <c r="CK273" s="212">
        <f t="shared" ca="1" si="132"/>
        <v>1811669.76</v>
      </c>
      <c r="CL273" s="212">
        <f t="shared" ca="1" si="132"/>
        <v>1811669.76</v>
      </c>
      <c r="CM273" s="212">
        <f t="shared" ca="1" si="132"/>
        <v>1753228.8</v>
      </c>
      <c r="CN273" s="212">
        <f t="shared" ca="1" si="132"/>
        <v>1811669.76</v>
      </c>
      <c r="CO273" s="212">
        <f t="shared" ca="1" si="132"/>
        <v>1753228.8</v>
      </c>
      <c r="CP273" s="212">
        <f t="shared" ca="1" si="132"/>
        <v>1811669.76</v>
      </c>
      <c r="CQ273" s="212">
        <f t="shared" ca="1" si="132"/>
        <v>1811669.76</v>
      </c>
      <c r="CR273" s="212">
        <f t="shared" ca="1" si="132"/>
        <v>1636346.8800000001</v>
      </c>
      <c r="CS273" s="212">
        <f t="shared" ca="1" si="132"/>
        <v>1811669.76</v>
      </c>
      <c r="CT273" s="212">
        <f t="shared" ca="1" si="132"/>
        <v>1753228.8</v>
      </c>
      <c r="CU273" s="212">
        <f t="shared" ca="1" si="132"/>
        <v>1811669.76</v>
      </c>
      <c r="CV273" s="212">
        <f t="shared" ca="1" si="132"/>
        <v>1753228.8</v>
      </c>
      <c r="CW273" s="212">
        <f t="shared" ca="1" si="132"/>
        <v>1811669.76</v>
      </c>
      <c r="CX273" s="212">
        <f t="shared" ca="1" si="132"/>
        <v>1811669.76</v>
      </c>
      <c r="CY273" s="212">
        <f t="shared" ca="1" si="132"/>
        <v>1753228.8</v>
      </c>
      <c r="CZ273" s="212">
        <f t="shared" ca="1" si="132"/>
        <v>1811669.76</v>
      </c>
      <c r="DA273" s="212">
        <f t="shared" ca="1" si="132"/>
        <v>1753228.8</v>
      </c>
      <c r="DB273" s="212">
        <f t="shared" ca="1" si="132"/>
        <v>1811669.76</v>
      </c>
    </row>
    <row r="274" spans="1:106" ht="13">
      <c r="A274" s="151"/>
      <c r="B274" s="33"/>
      <c r="C274" s="425" t="s">
        <v>37</v>
      </c>
      <c r="D274" s="426"/>
      <c r="E274" s="426"/>
      <c r="F274" s="426"/>
      <c r="G274" s="427" t="s">
        <v>131</v>
      </c>
      <c r="H274" s="438">
        <f ca="1">SUM(J274:DB274)</f>
        <v>189592708.67821422</v>
      </c>
      <c r="I274" s="429"/>
      <c r="J274" s="439">
        <f ca="1">J165+J273</f>
        <v>0</v>
      </c>
      <c r="K274" s="439">
        <f t="shared" ref="K274:BV274" ca="1" si="133">K165+K273</f>
        <v>0</v>
      </c>
      <c r="L274" s="439">
        <f t="shared" ca="1" si="133"/>
        <v>0</v>
      </c>
      <c r="M274" s="439">
        <f t="shared" ca="1" si="133"/>
        <v>0</v>
      </c>
      <c r="N274" s="439">
        <f t="shared" ca="1" si="133"/>
        <v>25859876.135781072</v>
      </c>
      <c r="O274" s="439">
        <f t="shared" ca="1" si="133"/>
        <v>2279220.4250231525</v>
      </c>
      <c r="P274" s="439">
        <f t="shared" ca="1" si="133"/>
        <v>2177117.559380678</v>
      </c>
      <c r="Q274" s="439">
        <f t="shared" ca="1" si="133"/>
        <v>2219319.5647834148</v>
      </c>
      <c r="R274" s="439">
        <f t="shared" ca="1" si="133"/>
        <v>2188443.9981066883</v>
      </c>
      <c r="S274" s="439">
        <f t="shared" ca="1" si="133"/>
        <v>2087718.8745365455</v>
      </c>
      <c r="T274" s="439">
        <f t="shared" ca="1" si="133"/>
        <v>2125510.5807639114</v>
      </c>
      <c r="U274" s="439">
        <f t="shared" ca="1" si="133"/>
        <v>2025593.7425141805</v>
      </c>
      <c r="V274" s="439">
        <f t="shared" ca="1" si="133"/>
        <v>2060181.5628458092</v>
      </c>
      <c r="W274" s="439">
        <f t="shared" ca="1" si="133"/>
        <v>2028862.1451334096</v>
      </c>
      <c r="X274" s="439">
        <f t="shared" ca="1" si="133"/>
        <v>1806100.9324029328</v>
      </c>
      <c r="Y274" s="439">
        <f t="shared" ca="1" si="133"/>
        <v>1969820.5570259485</v>
      </c>
      <c r="Z274" s="439">
        <f t="shared" ca="1" si="133"/>
        <v>1876986.8224427199</v>
      </c>
      <c r="AA274" s="439">
        <f t="shared" ca="1" si="133"/>
        <v>1908873.7877042913</v>
      </c>
      <c r="AB274" s="439">
        <f t="shared" ca="1" si="133"/>
        <v>1817431.3091360291</v>
      </c>
      <c r="AC274" s="439">
        <f t="shared" ca="1" si="133"/>
        <v>1847484.8158101179</v>
      </c>
      <c r="AD274" s="439">
        <f t="shared" ca="1" si="133"/>
        <v>1817536.3891839162</v>
      </c>
      <c r="AE274" s="439">
        <f t="shared" ca="1" si="133"/>
        <v>1729746.8693226636</v>
      </c>
      <c r="AF274" s="439">
        <f t="shared" ca="1" si="133"/>
        <v>1757150.3641457185</v>
      </c>
      <c r="AG274" s="439">
        <f t="shared" ca="1" si="133"/>
        <v>1671126.002243452</v>
      </c>
      <c r="AH274" s="439">
        <f t="shared" ca="1" si="133"/>
        <v>1696501.0343083031</v>
      </c>
      <c r="AI274" s="439">
        <f t="shared" ca="1" si="133"/>
        <v>1666219.9495812727</v>
      </c>
      <c r="AJ274" s="439">
        <f t="shared" ca="1" si="133"/>
        <v>1477799.5251752948</v>
      </c>
      <c r="AK274" s="439">
        <f t="shared" ca="1" si="133"/>
        <v>1606199.3797529058</v>
      </c>
      <c r="AL274" s="439">
        <f t="shared" ca="1" si="133"/>
        <v>1525607.4023556458</v>
      </c>
      <c r="AM274" s="439">
        <f t="shared" ca="1" si="133"/>
        <v>1548233.0802275178</v>
      </c>
      <c r="AN274" s="439">
        <f t="shared" ca="1" si="133"/>
        <v>1472357.0029311723</v>
      </c>
      <c r="AO274" s="439">
        <f t="shared" ca="1" si="133"/>
        <v>1494934.5651866093</v>
      </c>
      <c r="AP274" s="439">
        <f t="shared" ca="1" si="133"/>
        <v>1468765.362416639</v>
      </c>
      <c r="AQ274" s="439">
        <f t="shared" ca="1" si="133"/>
        <v>1396767.3584593877</v>
      </c>
      <c r="AR274" s="439">
        <f t="shared" ca="1" si="133"/>
        <v>1418399.0798761789</v>
      </c>
      <c r="AS274" s="439">
        <f t="shared" ca="1" si="133"/>
        <v>1349369.5636176534</v>
      </c>
      <c r="AT274" s="439">
        <f t="shared" ca="1" si="133"/>
        <v>1370975.8220985429</v>
      </c>
      <c r="AU274" s="439">
        <f t="shared" ca="1" si="133"/>
        <v>1348303.625679987</v>
      </c>
      <c r="AV274" s="439">
        <f t="shared" ca="1" si="133"/>
        <v>1197760.3830421413</v>
      </c>
      <c r="AW274" s="439">
        <f t="shared" ca="1" si="133"/>
        <v>1304358.229632355</v>
      </c>
      <c r="AX274" s="439">
        <f t="shared" ca="1" si="133"/>
        <v>1948202.8728194281</v>
      </c>
      <c r="AY274" s="439">
        <f t="shared" ca="1" si="133"/>
        <v>1984466.1037684509</v>
      </c>
      <c r="AZ274" s="439">
        <f t="shared" ca="1" si="133"/>
        <v>1898968.3247204847</v>
      </c>
      <c r="BA274" s="439">
        <f t="shared" ca="1" si="133"/>
        <v>1944657.9457026427</v>
      </c>
      <c r="BB274" s="439">
        <f t="shared" ca="1" si="133"/>
        <v>1929824.6219767872</v>
      </c>
      <c r="BC274" s="439">
        <f t="shared" ca="1" si="133"/>
        <v>1854771.8144133706</v>
      </c>
      <c r="BD274" s="439">
        <f t="shared" ca="1" si="133"/>
        <v>1903698.8798879965</v>
      </c>
      <c r="BE274" s="439">
        <f t="shared" ca="1" si="133"/>
        <v>1830276.3584660697</v>
      </c>
      <c r="BF274" s="439">
        <f t="shared" ca="1" si="133"/>
        <v>1881648.0880266263</v>
      </c>
      <c r="BG274" s="439">
        <f t="shared" ca="1" si="133"/>
        <v>1875913.234784235</v>
      </c>
      <c r="BH274" s="439">
        <f t="shared" ca="1" si="133"/>
        <v>1749604.5898914433</v>
      </c>
      <c r="BI274" s="439">
        <f t="shared" ca="1" si="133"/>
        <v>1864711.3048406944</v>
      </c>
      <c r="BJ274" s="439">
        <f t="shared" ca="1" si="133"/>
        <v>1799452.2791807612</v>
      </c>
      <c r="BK274" s="439">
        <f t="shared" ca="1" si="133"/>
        <v>1854313.4954377278</v>
      </c>
      <c r="BL274" s="439">
        <f t="shared" ca="1" si="133"/>
        <v>1789629.3757111402</v>
      </c>
      <c r="BM274" s="439">
        <f t="shared" ca="1" si="133"/>
        <v>1844345.8865627409</v>
      </c>
      <c r="BN274" s="439">
        <f t="shared" ca="1" si="133"/>
        <v>1839501.2243000532</v>
      </c>
      <c r="BO274" s="439">
        <f t="shared" ca="1" si="133"/>
        <v>1775565.1798138472</v>
      </c>
      <c r="BP274" s="439">
        <f t="shared" ca="1" si="133"/>
        <v>1830095.1090937003</v>
      </c>
      <c r="BQ274" s="439">
        <f t="shared" ca="1" si="133"/>
        <v>1766646.9572658089</v>
      </c>
      <c r="BR274" s="439">
        <f t="shared" ca="1" si="133"/>
        <v>1821685.4377748466</v>
      </c>
      <c r="BS274" s="439">
        <f t="shared" ca="1" si="133"/>
        <v>1818619.0100653621</v>
      </c>
      <c r="BT274" s="439">
        <f t="shared" ca="1" si="133"/>
        <v>1640409.5410748331</v>
      </c>
      <c r="BU274" s="439">
        <f t="shared" ca="1" si="133"/>
        <v>1814574.5966255071</v>
      </c>
      <c r="BV274" s="439">
        <f t="shared" ca="1" si="133"/>
        <v>1754536.6433814706</v>
      </c>
      <c r="BW274" s="439">
        <f t="shared" ref="BW274:DB274" ca="1" si="134">BW165+BW273</f>
        <v>1811669.76</v>
      </c>
      <c r="BX274" s="439">
        <f t="shared" ca="1" si="134"/>
        <v>1753228.8</v>
      </c>
      <c r="BY274" s="439">
        <f t="shared" ca="1" si="134"/>
        <v>1811669.76</v>
      </c>
      <c r="BZ274" s="439">
        <f t="shared" ca="1" si="134"/>
        <v>1811669.76</v>
      </c>
      <c r="CA274" s="439">
        <f t="shared" ca="1" si="134"/>
        <v>1753228.8</v>
      </c>
      <c r="CB274" s="439">
        <f t="shared" ca="1" si="134"/>
        <v>1811669.76</v>
      </c>
      <c r="CC274" s="439">
        <f t="shared" ca="1" si="134"/>
        <v>1753228.8</v>
      </c>
      <c r="CD274" s="439">
        <f t="shared" ca="1" si="134"/>
        <v>1811669.76</v>
      </c>
      <c r="CE274" s="439">
        <f t="shared" ca="1" si="134"/>
        <v>1811669.76</v>
      </c>
      <c r="CF274" s="439">
        <f t="shared" ca="1" si="134"/>
        <v>1636346.8800000001</v>
      </c>
      <c r="CG274" s="439">
        <f t="shared" ca="1" si="134"/>
        <v>1811669.76</v>
      </c>
      <c r="CH274" s="439">
        <f t="shared" ca="1" si="134"/>
        <v>1753228.8</v>
      </c>
      <c r="CI274" s="439">
        <f t="shared" ca="1" si="134"/>
        <v>1811669.76</v>
      </c>
      <c r="CJ274" s="439">
        <f t="shared" ca="1" si="134"/>
        <v>1753228.8</v>
      </c>
      <c r="CK274" s="439">
        <f t="shared" ca="1" si="134"/>
        <v>1811669.76</v>
      </c>
      <c r="CL274" s="439">
        <f t="shared" ca="1" si="134"/>
        <v>1811669.76</v>
      </c>
      <c r="CM274" s="439">
        <f t="shared" ca="1" si="134"/>
        <v>1753228.8</v>
      </c>
      <c r="CN274" s="439">
        <f t="shared" ca="1" si="134"/>
        <v>1811669.76</v>
      </c>
      <c r="CO274" s="439">
        <f t="shared" ca="1" si="134"/>
        <v>1753228.8</v>
      </c>
      <c r="CP274" s="439">
        <f t="shared" ca="1" si="134"/>
        <v>1811669.76</v>
      </c>
      <c r="CQ274" s="439">
        <f t="shared" ca="1" si="134"/>
        <v>1811669.76</v>
      </c>
      <c r="CR274" s="439">
        <f t="shared" ca="1" si="134"/>
        <v>1636346.8800000001</v>
      </c>
      <c r="CS274" s="439">
        <f t="shared" ca="1" si="134"/>
        <v>1811669.76</v>
      </c>
      <c r="CT274" s="439">
        <f t="shared" ca="1" si="134"/>
        <v>1753228.8</v>
      </c>
      <c r="CU274" s="439">
        <f t="shared" ca="1" si="134"/>
        <v>1811669.76</v>
      </c>
      <c r="CV274" s="439">
        <f t="shared" ca="1" si="134"/>
        <v>1753228.8</v>
      </c>
      <c r="CW274" s="439">
        <f t="shared" ca="1" si="134"/>
        <v>1811669.76</v>
      </c>
      <c r="CX274" s="439">
        <f t="shared" ca="1" si="134"/>
        <v>1811669.76</v>
      </c>
      <c r="CY274" s="439">
        <f t="shared" ca="1" si="134"/>
        <v>1753228.8</v>
      </c>
      <c r="CZ274" s="439">
        <f t="shared" ca="1" si="134"/>
        <v>1811669.76</v>
      </c>
      <c r="DA274" s="439">
        <f t="shared" ca="1" si="134"/>
        <v>1753228.8</v>
      </c>
      <c r="DB274" s="439">
        <f t="shared" ca="1" si="134"/>
        <v>1811669.76</v>
      </c>
    </row>
    <row r="275" spans="1:106" ht="13">
      <c r="A275" s="151"/>
      <c r="B275" s="33"/>
      <c r="C275" s="33"/>
      <c r="D275" s="16"/>
      <c r="E275" s="16"/>
      <c r="F275" s="16"/>
      <c r="G275" s="16"/>
      <c r="H275" s="15"/>
      <c r="I275" s="16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  <c r="AC275" s="153"/>
      <c r="AD275" s="153"/>
      <c r="AE275" s="153"/>
      <c r="AF275" s="153"/>
      <c r="AG275" s="153"/>
      <c r="AH275" s="153"/>
      <c r="AI275" s="153"/>
      <c r="AJ275" s="153"/>
      <c r="AK275" s="153"/>
      <c r="AL275" s="153"/>
      <c r="AM275" s="153"/>
      <c r="AN275" s="153"/>
      <c r="AO275" s="153"/>
      <c r="AP275" s="153"/>
      <c r="AQ275" s="153"/>
      <c r="AR275" s="153"/>
      <c r="AS275" s="153"/>
      <c r="AT275" s="153"/>
      <c r="AU275" s="153"/>
      <c r="AV275" s="153"/>
      <c r="AW275" s="153"/>
      <c r="AX275" s="153"/>
      <c r="AY275" s="153"/>
      <c r="AZ275" s="153"/>
      <c r="BA275" s="153"/>
      <c r="BB275" s="153"/>
      <c r="BC275" s="153"/>
      <c r="BD275" s="153"/>
      <c r="BE275" s="153"/>
      <c r="BF275" s="153"/>
      <c r="BG275" s="153"/>
      <c r="BH275" s="153"/>
      <c r="BI275" s="153"/>
      <c r="BJ275" s="153"/>
      <c r="BK275" s="153"/>
      <c r="BL275" s="153"/>
      <c r="BM275" s="153"/>
      <c r="BN275" s="153"/>
      <c r="BO275" s="153"/>
      <c r="BP275" s="153"/>
      <c r="BQ275" s="153"/>
      <c r="BR275" s="153"/>
      <c r="BS275" s="153"/>
      <c r="BT275" s="153"/>
      <c r="BU275" s="153"/>
      <c r="BV275" s="153"/>
      <c r="BW275" s="153"/>
      <c r="BX275" s="153"/>
      <c r="BY275" s="153"/>
      <c r="BZ275" s="153"/>
      <c r="CA275" s="282"/>
      <c r="CB275" s="282"/>
      <c r="CC275" s="282"/>
      <c r="CD275" s="282"/>
      <c r="CE275" s="282"/>
      <c r="CF275" s="282"/>
      <c r="CG275" s="282"/>
      <c r="CH275" s="282"/>
      <c r="CI275" s="282"/>
      <c r="CJ275" s="282"/>
      <c r="CK275" s="282"/>
      <c r="CL275" s="282"/>
      <c r="CM275" s="282"/>
      <c r="CN275" s="282"/>
      <c r="CO275" s="282"/>
      <c r="CP275" s="282"/>
      <c r="CQ275" s="282"/>
      <c r="CR275" s="282"/>
      <c r="CS275" s="282"/>
      <c r="CT275" s="282"/>
      <c r="CU275" s="282"/>
      <c r="CV275" s="282"/>
      <c r="CW275" s="282"/>
      <c r="CX275" s="282"/>
      <c r="CY275" s="282"/>
      <c r="CZ275" s="282"/>
      <c r="DA275" s="282"/>
      <c r="DB275" s="282"/>
    </row>
    <row r="276" spans="1:106" ht="13">
      <c r="A276" s="151"/>
      <c r="B276" s="19" t="s">
        <v>16</v>
      </c>
      <c r="C276" s="417"/>
      <c r="D276" s="417"/>
      <c r="E276" s="417"/>
      <c r="F276" s="417"/>
      <c r="G276" s="434"/>
      <c r="H276" s="435"/>
      <c r="I276" s="417"/>
      <c r="J276" s="417"/>
      <c r="K276" s="417"/>
      <c r="L276" s="417"/>
      <c r="M276" s="417"/>
      <c r="N276" s="417"/>
      <c r="O276" s="417"/>
      <c r="P276" s="417"/>
      <c r="Q276" s="417"/>
      <c r="R276" s="417"/>
      <c r="S276" s="417"/>
      <c r="T276" s="417"/>
      <c r="U276" s="417"/>
      <c r="V276" s="417"/>
      <c r="W276" s="417"/>
      <c r="X276" s="417"/>
      <c r="Y276" s="417"/>
      <c r="Z276" s="417"/>
      <c r="AA276" s="417"/>
      <c r="AB276" s="417"/>
      <c r="AC276" s="417"/>
      <c r="AD276" s="417"/>
      <c r="AE276" s="417"/>
      <c r="AF276" s="417"/>
      <c r="AG276" s="417"/>
      <c r="AH276" s="417"/>
      <c r="AI276" s="417"/>
      <c r="AJ276" s="417"/>
      <c r="AK276" s="417"/>
      <c r="AL276" s="417"/>
      <c r="AM276" s="417"/>
      <c r="AN276" s="417"/>
      <c r="AO276" s="417"/>
      <c r="AP276" s="417"/>
      <c r="AQ276" s="417"/>
      <c r="AR276" s="417"/>
      <c r="AS276" s="417"/>
      <c r="AT276" s="417"/>
      <c r="AU276" s="417"/>
      <c r="AV276" s="417"/>
      <c r="AW276" s="417"/>
      <c r="AX276" s="417"/>
      <c r="AY276" s="417"/>
      <c r="AZ276" s="417"/>
      <c r="BA276" s="417"/>
      <c r="BB276" s="417"/>
      <c r="BC276" s="417"/>
      <c r="BD276" s="417"/>
      <c r="BE276" s="417"/>
      <c r="BF276" s="417"/>
      <c r="BG276" s="417"/>
      <c r="BH276" s="417"/>
      <c r="BI276" s="417"/>
      <c r="BJ276" s="417"/>
      <c r="BK276" s="417"/>
      <c r="BL276" s="417"/>
      <c r="BM276" s="417"/>
      <c r="BN276" s="417"/>
      <c r="BO276" s="417"/>
      <c r="BP276" s="417"/>
      <c r="BQ276" s="417"/>
      <c r="BR276" s="417"/>
      <c r="BS276" s="417"/>
      <c r="BT276" s="417"/>
      <c r="BU276" s="417"/>
      <c r="BV276" s="417"/>
      <c r="BW276" s="417"/>
      <c r="BX276" s="417"/>
      <c r="BY276" s="417"/>
      <c r="BZ276" s="417"/>
      <c r="CA276" s="417"/>
      <c r="CB276" s="417"/>
      <c r="CC276" s="417"/>
      <c r="CD276" s="417"/>
      <c r="CE276" s="417"/>
      <c r="CF276" s="417"/>
      <c r="CG276" s="417"/>
      <c r="CH276" s="417"/>
      <c r="CI276" s="417"/>
      <c r="CJ276" s="417"/>
      <c r="CK276" s="417"/>
      <c r="CL276" s="417"/>
      <c r="CM276" s="417"/>
      <c r="CN276" s="417"/>
      <c r="CO276" s="417"/>
      <c r="CP276" s="417"/>
      <c r="CQ276" s="417"/>
      <c r="CR276" s="417"/>
      <c r="CS276" s="417"/>
      <c r="CT276" s="417"/>
      <c r="CU276" s="417"/>
      <c r="CV276" s="417"/>
      <c r="CW276" s="417"/>
      <c r="CX276" s="417"/>
      <c r="CY276" s="417"/>
      <c r="CZ276" s="417"/>
      <c r="DA276" s="417"/>
      <c r="DB276" s="417"/>
    </row>
    <row r="277" spans="1:106" ht="13">
      <c r="A277" s="151"/>
      <c r="B277" s="33"/>
      <c r="C277" s="33"/>
      <c r="D277" s="16"/>
      <c r="E277" s="16"/>
      <c r="F277" s="16"/>
      <c r="G277" s="16"/>
      <c r="H277" s="15"/>
      <c r="I277" s="16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  <c r="AC277" s="153"/>
      <c r="AD277" s="153"/>
      <c r="AE277" s="153"/>
      <c r="AF277" s="153"/>
      <c r="AG277" s="153"/>
      <c r="AH277" s="153"/>
      <c r="AI277" s="153"/>
      <c r="AJ277" s="153"/>
      <c r="AK277" s="153"/>
      <c r="AL277" s="153"/>
      <c r="AM277" s="153"/>
      <c r="AN277" s="153"/>
      <c r="AO277" s="153"/>
      <c r="AP277" s="153"/>
      <c r="AQ277" s="153"/>
      <c r="AR277" s="153"/>
      <c r="AS277" s="153"/>
      <c r="AT277" s="153"/>
      <c r="AU277" s="153"/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  <c r="BG277" s="153"/>
      <c r="BH277" s="153"/>
      <c r="BI277" s="153"/>
      <c r="BJ277" s="153"/>
      <c r="BK277" s="153"/>
      <c r="BL277" s="153"/>
      <c r="BM277" s="153"/>
      <c r="BN277" s="153"/>
      <c r="BO277" s="153"/>
      <c r="BP277" s="283"/>
      <c r="BQ277" s="153"/>
      <c r="BR277" s="153"/>
      <c r="BS277" s="153"/>
      <c r="BT277" s="153"/>
      <c r="BU277" s="153"/>
      <c r="BV277" s="153"/>
      <c r="BW277" s="153"/>
      <c r="BX277" s="153"/>
      <c r="BY277" s="153"/>
      <c r="BZ277" s="153"/>
      <c r="CA277" s="153"/>
      <c r="CB277" s="153"/>
      <c r="CC277" s="153"/>
      <c r="CD277" s="153"/>
      <c r="CE277" s="153"/>
      <c r="CF277" s="153"/>
      <c r="CG277" s="153"/>
      <c r="CH277" s="153"/>
      <c r="CI277" s="153"/>
      <c r="CJ277" s="153"/>
      <c r="CK277" s="153"/>
      <c r="CL277" s="153"/>
      <c r="CM277" s="153"/>
      <c r="CN277" s="153"/>
      <c r="CO277" s="153"/>
      <c r="CP277" s="153"/>
      <c r="CQ277" s="153"/>
      <c r="CR277" s="153"/>
      <c r="CS277" s="153"/>
      <c r="CT277" s="153"/>
      <c r="CU277" s="153"/>
      <c r="CV277" s="153"/>
      <c r="CW277" s="153"/>
      <c r="CX277" s="153"/>
      <c r="CY277" s="153"/>
      <c r="CZ277" s="153"/>
      <c r="DA277" s="153"/>
      <c r="DB277" s="153"/>
    </row>
    <row r="278" spans="1:106" ht="13">
      <c r="A278" s="151"/>
      <c r="B278" s="33"/>
      <c r="C278" s="14" t="s">
        <v>154</v>
      </c>
      <c r="D278" s="16"/>
      <c r="E278" s="16"/>
      <c r="F278" s="16"/>
      <c r="G278" s="16"/>
      <c r="H278" s="15"/>
      <c r="I278" s="16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  <c r="AC278" s="153"/>
      <c r="AD278" s="153"/>
      <c r="AE278" s="153"/>
      <c r="AF278" s="153"/>
      <c r="AG278" s="153"/>
      <c r="AH278" s="153"/>
      <c r="AI278" s="153"/>
      <c r="AJ278" s="153"/>
      <c r="AK278" s="153"/>
      <c r="AL278" s="153"/>
      <c r="AM278" s="153"/>
      <c r="AN278" s="153"/>
      <c r="AO278" s="153"/>
      <c r="AP278" s="153"/>
      <c r="AQ278" s="153"/>
      <c r="AR278" s="153"/>
      <c r="AS278" s="153"/>
      <c r="AT278" s="153"/>
      <c r="AU278" s="153"/>
      <c r="AV278" s="153"/>
      <c r="AW278" s="153"/>
      <c r="AX278" s="153"/>
      <c r="AY278" s="153"/>
      <c r="AZ278" s="153"/>
      <c r="BA278" s="153"/>
      <c r="BB278" s="153"/>
      <c r="BC278" s="153"/>
      <c r="BD278" s="153"/>
      <c r="BE278" s="153"/>
      <c r="BF278" s="153"/>
      <c r="BG278" s="153"/>
      <c r="BH278" s="153"/>
      <c r="BI278" s="153"/>
      <c r="BJ278" s="153"/>
      <c r="BK278" s="153"/>
      <c r="BL278" s="153"/>
      <c r="BM278" s="153"/>
      <c r="BN278" s="153"/>
      <c r="BO278" s="153"/>
      <c r="BP278" s="283"/>
      <c r="BQ278" s="153"/>
      <c r="BR278" s="153"/>
      <c r="BS278" s="153"/>
      <c r="BT278" s="153"/>
      <c r="BU278" s="153"/>
      <c r="BV278" s="153"/>
      <c r="BW278" s="153"/>
      <c r="BX278" s="153"/>
      <c r="BY278" s="153"/>
      <c r="BZ278" s="153"/>
      <c r="CA278" s="153"/>
      <c r="CB278" s="153"/>
      <c r="CC278" s="153"/>
      <c r="CD278" s="153"/>
      <c r="CE278" s="153"/>
      <c r="CF278" s="153"/>
      <c r="CG278" s="153"/>
      <c r="CH278" s="153"/>
      <c r="CI278" s="153"/>
      <c r="CJ278" s="153"/>
      <c r="CK278" s="153"/>
      <c r="CL278" s="153"/>
      <c r="CM278" s="153"/>
      <c r="CN278" s="153"/>
      <c r="CO278" s="153"/>
      <c r="CP278" s="153"/>
      <c r="CQ278" s="153"/>
      <c r="CR278" s="153"/>
      <c r="CS278" s="153"/>
      <c r="CT278" s="153"/>
      <c r="CU278" s="153"/>
      <c r="CV278" s="153"/>
      <c r="CW278" s="153"/>
      <c r="CX278" s="153"/>
      <c r="CY278" s="153"/>
      <c r="CZ278" s="153"/>
      <c r="DA278" s="153"/>
      <c r="DB278" s="153"/>
    </row>
    <row r="279" spans="1:106" ht="13">
      <c r="A279" s="151"/>
      <c r="B279" s="33"/>
      <c r="C279" s="76" t="s">
        <v>105</v>
      </c>
      <c r="D279" s="16"/>
      <c r="E279" s="54"/>
      <c r="F279" s="70">
        <f>Inputs!$K$55</f>
        <v>0.25</v>
      </c>
      <c r="G279" s="54" t="s">
        <v>21</v>
      </c>
      <c r="H279" s="15"/>
      <c r="I279" s="16"/>
      <c r="J279" s="284">
        <f>(1+$F279)</f>
        <v>1.25</v>
      </c>
      <c r="K279" s="284">
        <f t="shared" ref="K279:BV279" si="135">(1+$F279)</f>
        <v>1.25</v>
      </c>
      <c r="L279" s="284">
        <f t="shared" si="135"/>
        <v>1.25</v>
      </c>
      <c r="M279" s="284">
        <f t="shared" si="135"/>
        <v>1.25</v>
      </c>
      <c r="N279" s="284">
        <f t="shared" si="135"/>
        <v>1.25</v>
      </c>
      <c r="O279" s="284">
        <f t="shared" si="135"/>
        <v>1.25</v>
      </c>
      <c r="P279" s="284">
        <f t="shared" si="135"/>
        <v>1.25</v>
      </c>
      <c r="Q279" s="284">
        <f t="shared" si="135"/>
        <v>1.25</v>
      </c>
      <c r="R279" s="284">
        <f t="shared" si="135"/>
        <v>1.25</v>
      </c>
      <c r="S279" s="284">
        <f t="shared" si="135"/>
        <v>1.25</v>
      </c>
      <c r="T279" s="284">
        <f t="shared" si="135"/>
        <v>1.25</v>
      </c>
      <c r="U279" s="284">
        <f t="shared" si="135"/>
        <v>1.25</v>
      </c>
      <c r="V279" s="284">
        <f t="shared" si="135"/>
        <v>1.25</v>
      </c>
      <c r="W279" s="284">
        <f t="shared" si="135"/>
        <v>1.25</v>
      </c>
      <c r="X279" s="284">
        <f t="shared" si="135"/>
        <v>1.25</v>
      </c>
      <c r="Y279" s="284">
        <f t="shared" si="135"/>
        <v>1.25</v>
      </c>
      <c r="Z279" s="284">
        <f t="shared" si="135"/>
        <v>1.25</v>
      </c>
      <c r="AA279" s="284">
        <f t="shared" si="135"/>
        <v>1.25</v>
      </c>
      <c r="AB279" s="284">
        <f t="shared" si="135"/>
        <v>1.25</v>
      </c>
      <c r="AC279" s="284">
        <f t="shared" si="135"/>
        <v>1.25</v>
      </c>
      <c r="AD279" s="284">
        <f t="shared" si="135"/>
        <v>1.25</v>
      </c>
      <c r="AE279" s="284">
        <f t="shared" si="135"/>
        <v>1.25</v>
      </c>
      <c r="AF279" s="284">
        <f t="shared" si="135"/>
        <v>1.25</v>
      </c>
      <c r="AG279" s="284">
        <f t="shared" si="135"/>
        <v>1.25</v>
      </c>
      <c r="AH279" s="284">
        <f t="shared" si="135"/>
        <v>1.25</v>
      </c>
      <c r="AI279" s="284">
        <f t="shared" si="135"/>
        <v>1.25</v>
      </c>
      <c r="AJ279" s="284">
        <f t="shared" si="135"/>
        <v>1.25</v>
      </c>
      <c r="AK279" s="284">
        <f t="shared" si="135"/>
        <v>1.25</v>
      </c>
      <c r="AL279" s="284">
        <f t="shared" si="135"/>
        <v>1.25</v>
      </c>
      <c r="AM279" s="284">
        <f t="shared" si="135"/>
        <v>1.25</v>
      </c>
      <c r="AN279" s="284">
        <f t="shared" si="135"/>
        <v>1.25</v>
      </c>
      <c r="AO279" s="284">
        <f t="shared" si="135"/>
        <v>1.25</v>
      </c>
      <c r="AP279" s="284">
        <f t="shared" si="135"/>
        <v>1.25</v>
      </c>
      <c r="AQ279" s="284">
        <f t="shared" si="135"/>
        <v>1.25</v>
      </c>
      <c r="AR279" s="284">
        <f t="shared" si="135"/>
        <v>1.25</v>
      </c>
      <c r="AS279" s="284">
        <f t="shared" si="135"/>
        <v>1.25</v>
      </c>
      <c r="AT279" s="284">
        <f t="shared" si="135"/>
        <v>1.25</v>
      </c>
      <c r="AU279" s="284">
        <f t="shared" si="135"/>
        <v>1.25</v>
      </c>
      <c r="AV279" s="284">
        <f t="shared" si="135"/>
        <v>1.25</v>
      </c>
      <c r="AW279" s="284">
        <f t="shared" si="135"/>
        <v>1.25</v>
      </c>
      <c r="AX279" s="284">
        <f t="shared" si="135"/>
        <v>1.25</v>
      </c>
      <c r="AY279" s="284">
        <f t="shared" si="135"/>
        <v>1.25</v>
      </c>
      <c r="AZ279" s="284">
        <f t="shared" si="135"/>
        <v>1.25</v>
      </c>
      <c r="BA279" s="284">
        <f t="shared" si="135"/>
        <v>1.25</v>
      </c>
      <c r="BB279" s="284">
        <f t="shared" si="135"/>
        <v>1.25</v>
      </c>
      <c r="BC279" s="284">
        <f t="shared" si="135"/>
        <v>1.25</v>
      </c>
      <c r="BD279" s="284">
        <f t="shared" si="135"/>
        <v>1.25</v>
      </c>
      <c r="BE279" s="284">
        <f t="shared" si="135"/>
        <v>1.25</v>
      </c>
      <c r="BF279" s="284">
        <f t="shared" si="135"/>
        <v>1.25</v>
      </c>
      <c r="BG279" s="284">
        <f t="shared" si="135"/>
        <v>1.25</v>
      </c>
      <c r="BH279" s="284">
        <f t="shared" si="135"/>
        <v>1.25</v>
      </c>
      <c r="BI279" s="284">
        <f t="shared" si="135"/>
        <v>1.25</v>
      </c>
      <c r="BJ279" s="284">
        <f t="shared" si="135"/>
        <v>1.25</v>
      </c>
      <c r="BK279" s="284">
        <f t="shared" si="135"/>
        <v>1.25</v>
      </c>
      <c r="BL279" s="284">
        <f t="shared" si="135"/>
        <v>1.25</v>
      </c>
      <c r="BM279" s="284">
        <f t="shared" si="135"/>
        <v>1.25</v>
      </c>
      <c r="BN279" s="284">
        <f t="shared" si="135"/>
        <v>1.25</v>
      </c>
      <c r="BO279" s="284">
        <f t="shared" si="135"/>
        <v>1.25</v>
      </c>
      <c r="BP279" s="284">
        <f t="shared" si="135"/>
        <v>1.25</v>
      </c>
      <c r="BQ279" s="284">
        <f t="shared" si="135"/>
        <v>1.25</v>
      </c>
      <c r="BR279" s="284">
        <f t="shared" si="135"/>
        <v>1.25</v>
      </c>
      <c r="BS279" s="284">
        <f t="shared" si="135"/>
        <v>1.25</v>
      </c>
      <c r="BT279" s="284">
        <f t="shared" si="135"/>
        <v>1.25</v>
      </c>
      <c r="BU279" s="284">
        <f t="shared" si="135"/>
        <v>1.25</v>
      </c>
      <c r="BV279" s="284">
        <f t="shared" si="135"/>
        <v>1.25</v>
      </c>
      <c r="BW279" s="284">
        <f t="shared" ref="BW279:DB279" si="136">(1+$F279)</f>
        <v>1.25</v>
      </c>
      <c r="BX279" s="284">
        <f t="shared" si="136"/>
        <v>1.25</v>
      </c>
      <c r="BY279" s="284">
        <f t="shared" si="136"/>
        <v>1.25</v>
      </c>
      <c r="BZ279" s="284">
        <f t="shared" si="136"/>
        <v>1.25</v>
      </c>
      <c r="CA279" s="284">
        <f t="shared" si="136"/>
        <v>1.25</v>
      </c>
      <c r="CB279" s="284">
        <f t="shared" si="136"/>
        <v>1.25</v>
      </c>
      <c r="CC279" s="284">
        <f t="shared" si="136"/>
        <v>1.25</v>
      </c>
      <c r="CD279" s="284">
        <f t="shared" si="136"/>
        <v>1.25</v>
      </c>
      <c r="CE279" s="284">
        <f t="shared" si="136"/>
        <v>1.25</v>
      </c>
      <c r="CF279" s="284">
        <f t="shared" si="136"/>
        <v>1.25</v>
      </c>
      <c r="CG279" s="284">
        <f t="shared" si="136"/>
        <v>1.25</v>
      </c>
      <c r="CH279" s="284">
        <f t="shared" si="136"/>
        <v>1.25</v>
      </c>
      <c r="CI279" s="284">
        <f t="shared" si="136"/>
        <v>1.25</v>
      </c>
      <c r="CJ279" s="284">
        <f t="shared" si="136"/>
        <v>1.25</v>
      </c>
      <c r="CK279" s="284">
        <f t="shared" si="136"/>
        <v>1.25</v>
      </c>
      <c r="CL279" s="284">
        <f t="shared" si="136"/>
        <v>1.25</v>
      </c>
      <c r="CM279" s="284">
        <f t="shared" si="136"/>
        <v>1.25</v>
      </c>
      <c r="CN279" s="284">
        <f t="shared" si="136"/>
        <v>1.25</v>
      </c>
      <c r="CO279" s="284">
        <f t="shared" si="136"/>
        <v>1.25</v>
      </c>
      <c r="CP279" s="284">
        <f t="shared" si="136"/>
        <v>1.25</v>
      </c>
      <c r="CQ279" s="284">
        <f t="shared" si="136"/>
        <v>1.25</v>
      </c>
      <c r="CR279" s="284">
        <f t="shared" si="136"/>
        <v>1.25</v>
      </c>
      <c r="CS279" s="284">
        <f t="shared" si="136"/>
        <v>1.25</v>
      </c>
      <c r="CT279" s="284">
        <f t="shared" si="136"/>
        <v>1.25</v>
      </c>
      <c r="CU279" s="284">
        <f t="shared" si="136"/>
        <v>1.25</v>
      </c>
      <c r="CV279" s="284">
        <f t="shared" si="136"/>
        <v>1.25</v>
      </c>
      <c r="CW279" s="284">
        <f t="shared" si="136"/>
        <v>1.25</v>
      </c>
      <c r="CX279" s="284">
        <f t="shared" si="136"/>
        <v>1.25</v>
      </c>
      <c r="CY279" s="284">
        <f t="shared" si="136"/>
        <v>1.25</v>
      </c>
      <c r="CZ279" s="284">
        <f t="shared" si="136"/>
        <v>1.25</v>
      </c>
      <c r="DA279" s="284">
        <f t="shared" si="136"/>
        <v>1.25</v>
      </c>
      <c r="DB279" s="284">
        <f t="shared" si="136"/>
        <v>1.25</v>
      </c>
    </row>
    <row r="280" spans="1:106" ht="13">
      <c r="A280" s="151"/>
      <c r="B280" s="33"/>
      <c r="C280" s="76" t="s">
        <v>106</v>
      </c>
      <c r="D280" s="16"/>
      <c r="E280" s="16"/>
      <c r="F280" s="75">
        <f>Inputs!K56</f>
        <v>1.1000000000000001</v>
      </c>
      <c r="G280" s="54" t="s">
        <v>103</v>
      </c>
      <c r="H280" s="15"/>
      <c r="I280" s="16"/>
      <c r="J280" s="285">
        <f>$F280</f>
        <v>1.1000000000000001</v>
      </c>
      <c r="K280" s="286">
        <f t="shared" ref="K280:BV280" si="137">$F280</f>
        <v>1.1000000000000001</v>
      </c>
      <c r="L280" s="286">
        <f t="shared" si="137"/>
        <v>1.1000000000000001</v>
      </c>
      <c r="M280" s="286">
        <f t="shared" si="137"/>
        <v>1.1000000000000001</v>
      </c>
      <c r="N280" s="286">
        <f t="shared" si="137"/>
        <v>1.1000000000000001</v>
      </c>
      <c r="O280" s="286">
        <f t="shared" si="137"/>
        <v>1.1000000000000001</v>
      </c>
      <c r="P280" s="286">
        <f t="shared" si="137"/>
        <v>1.1000000000000001</v>
      </c>
      <c r="Q280" s="286">
        <f t="shared" si="137"/>
        <v>1.1000000000000001</v>
      </c>
      <c r="R280" s="286">
        <f t="shared" si="137"/>
        <v>1.1000000000000001</v>
      </c>
      <c r="S280" s="286">
        <f t="shared" si="137"/>
        <v>1.1000000000000001</v>
      </c>
      <c r="T280" s="286">
        <f t="shared" si="137"/>
        <v>1.1000000000000001</v>
      </c>
      <c r="U280" s="286">
        <f t="shared" si="137"/>
        <v>1.1000000000000001</v>
      </c>
      <c r="V280" s="286">
        <f t="shared" si="137"/>
        <v>1.1000000000000001</v>
      </c>
      <c r="W280" s="286">
        <f t="shared" si="137"/>
        <v>1.1000000000000001</v>
      </c>
      <c r="X280" s="286">
        <f t="shared" si="137"/>
        <v>1.1000000000000001</v>
      </c>
      <c r="Y280" s="286">
        <f t="shared" si="137"/>
        <v>1.1000000000000001</v>
      </c>
      <c r="Z280" s="286">
        <f t="shared" si="137"/>
        <v>1.1000000000000001</v>
      </c>
      <c r="AA280" s="286">
        <f t="shared" si="137"/>
        <v>1.1000000000000001</v>
      </c>
      <c r="AB280" s="286">
        <f t="shared" si="137"/>
        <v>1.1000000000000001</v>
      </c>
      <c r="AC280" s="286">
        <f t="shared" si="137"/>
        <v>1.1000000000000001</v>
      </c>
      <c r="AD280" s="286">
        <f t="shared" si="137"/>
        <v>1.1000000000000001</v>
      </c>
      <c r="AE280" s="286">
        <f t="shared" si="137"/>
        <v>1.1000000000000001</v>
      </c>
      <c r="AF280" s="286">
        <f t="shared" si="137"/>
        <v>1.1000000000000001</v>
      </c>
      <c r="AG280" s="286">
        <f t="shared" si="137"/>
        <v>1.1000000000000001</v>
      </c>
      <c r="AH280" s="286">
        <f t="shared" si="137"/>
        <v>1.1000000000000001</v>
      </c>
      <c r="AI280" s="286">
        <f t="shared" si="137"/>
        <v>1.1000000000000001</v>
      </c>
      <c r="AJ280" s="286">
        <f t="shared" si="137"/>
        <v>1.1000000000000001</v>
      </c>
      <c r="AK280" s="286">
        <f t="shared" si="137"/>
        <v>1.1000000000000001</v>
      </c>
      <c r="AL280" s="286">
        <f t="shared" si="137"/>
        <v>1.1000000000000001</v>
      </c>
      <c r="AM280" s="286">
        <f t="shared" si="137"/>
        <v>1.1000000000000001</v>
      </c>
      <c r="AN280" s="286">
        <f t="shared" si="137"/>
        <v>1.1000000000000001</v>
      </c>
      <c r="AO280" s="286">
        <f t="shared" si="137"/>
        <v>1.1000000000000001</v>
      </c>
      <c r="AP280" s="286">
        <f t="shared" si="137"/>
        <v>1.1000000000000001</v>
      </c>
      <c r="AQ280" s="286">
        <f t="shared" si="137"/>
        <v>1.1000000000000001</v>
      </c>
      <c r="AR280" s="286">
        <f t="shared" si="137"/>
        <v>1.1000000000000001</v>
      </c>
      <c r="AS280" s="286">
        <f t="shared" si="137"/>
        <v>1.1000000000000001</v>
      </c>
      <c r="AT280" s="286">
        <f t="shared" si="137"/>
        <v>1.1000000000000001</v>
      </c>
      <c r="AU280" s="286">
        <f t="shared" si="137"/>
        <v>1.1000000000000001</v>
      </c>
      <c r="AV280" s="286">
        <f t="shared" si="137"/>
        <v>1.1000000000000001</v>
      </c>
      <c r="AW280" s="286">
        <f t="shared" si="137"/>
        <v>1.1000000000000001</v>
      </c>
      <c r="AX280" s="286">
        <f t="shared" si="137"/>
        <v>1.1000000000000001</v>
      </c>
      <c r="AY280" s="286">
        <f t="shared" si="137"/>
        <v>1.1000000000000001</v>
      </c>
      <c r="AZ280" s="286">
        <f t="shared" si="137"/>
        <v>1.1000000000000001</v>
      </c>
      <c r="BA280" s="286">
        <f t="shared" si="137"/>
        <v>1.1000000000000001</v>
      </c>
      <c r="BB280" s="286">
        <f t="shared" si="137"/>
        <v>1.1000000000000001</v>
      </c>
      <c r="BC280" s="286">
        <f t="shared" si="137"/>
        <v>1.1000000000000001</v>
      </c>
      <c r="BD280" s="286">
        <f t="shared" si="137"/>
        <v>1.1000000000000001</v>
      </c>
      <c r="BE280" s="286">
        <f t="shared" si="137"/>
        <v>1.1000000000000001</v>
      </c>
      <c r="BF280" s="286">
        <f t="shared" si="137"/>
        <v>1.1000000000000001</v>
      </c>
      <c r="BG280" s="286">
        <f t="shared" si="137"/>
        <v>1.1000000000000001</v>
      </c>
      <c r="BH280" s="286">
        <f t="shared" si="137"/>
        <v>1.1000000000000001</v>
      </c>
      <c r="BI280" s="286">
        <f t="shared" si="137"/>
        <v>1.1000000000000001</v>
      </c>
      <c r="BJ280" s="286">
        <f t="shared" si="137"/>
        <v>1.1000000000000001</v>
      </c>
      <c r="BK280" s="286">
        <f t="shared" si="137"/>
        <v>1.1000000000000001</v>
      </c>
      <c r="BL280" s="286">
        <f t="shared" si="137"/>
        <v>1.1000000000000001</v>
      </c>
      <c r="BM280" s="286">
        <f t="shared" si="137"/>
        <v>1.1000000000000001</v>
      </c>
      <c r="BN280" s="286">
        <f t="shared" si="137"/>
        <v>1.1000000000000001</v>
      </c>
      <c r="BO280" s="286">
        <f t="shared" si="137"/>
        <v>1.1000000000000001</v>
      </c>
      <c r="BP280" s="286">
        <f t="shared" si="137"/>
        <v>1.1000000000000001</v>
      </c>
      <c r="BQ280" s="286">
        <f t="shared" si="137"/>
        <v>1.1000000000000001</v>
      </c>
      <c r="BR280" s="286">
        <f t="shared" si="137"/>
        <v>1.1000000000000001</v>
      </c>
      <c r="BS280" s="286">
        <f t="shared" si="137"/>
        <v>1.1000000000000001</v>
      </c>
      <c r="BT280" s="286">
        <f t="shared" si="137"/>
        <v>1.1000000000000001</v>
      </c>
      <c r="BU280" s="286">
        <f t="shared" si="137"/>
        <v>1.1000000000000001</v>
      </c>
      <c r="BV280" s="286">
        <f t="shared" si="137"/>
        <v>1.1000000000000001</v>
      </c>
      <c r="BW280" s="286">
        <f t="shared" ref="BW280:DB280" si="138">$F280</f>
        <v>1.1000000000000001</v>
      </c>
      <c r="BX280" s="286">
        <f t="shared" si="138"/>
        <v>1.1000000000000001</v>
      </c>
      <c r="BY280" s="286">
        <f t="shared" si="138"/>
        <v>1.1000000000000001</v>
      </c>
      <c r="BZ280" s="286">
        <f t="shared" si="138"/>
        <v>1.1000000000000001</v>
      </c>
      <c r="CA280" s="286">
        <f t="shared" si="138"/>
        <v>1.1000000000000001</v>
      </c>
      <c r="CB280" s="286">
        <f t="shared" si="138"/>
        <v>1.1000000000000001</v>
      </c>
      <c r="CC280" s="286">
        <f t="shared" si="138"/>
        <v>1.1000000000000001</v>
      </c>
      <c r="CD280" s="286">
        <f t="shared" si="138"/>
        <v>1.1000000000000001</v>
      </c>
      <c r="CE280" s="286">
        <f t="shared" si="138"/>
        <v>1.1000000000000001</v>
      </c>
      <c r="CF280" s="286">
        <f t="shared" si="138"/>
        <v>1.1000000000000001</v>
      </c>
      <c r="CG280" s="286">
        <f t="shared" si="138"/>
        <v>1.1000000000000001</v>
      </c>
      <c r="CH280" s="286">
        <f t="shared" si="138"/>
        <v>1.1000000000000001</v>
      </c>
      <c r="CI280" s="286">
        <f t="shared" si="138"/>
        <v>1.1000000000000001</v>
      </c>
      <c r="CJ280" s="286">
        <f t="shared" si="138"/>
        <v>1.1000000000000001</v>
      </c>
      <c r="CK280" s="286">
        <f t="shared" si="138"/>
        <v>1.1000000000000001</v>
      </c>
      <c r="CL280" s="286">
        <f t="shared" si="138"/>
        <v>1.1000000000000001</v>
      </c>
      <c r="CM280" s="286">
        <f t="shared" si="138"/>
        <v>1.1000000000000001</v>
      </c>
      <c r="CN280" s="286">
        <f t="shared" si="138"/>
        <v>1.1000000000000001</v>
      </c>
      <c r="CO280" s="286">
        <f t="shared" si="138"/>
        <v>1.1000000000000001</v>
      </c>
      <c r="CP280" s="286">
        <f t="shared" si="138"/>
        <v>1.1000000000000001</v>
      </c>
      <c r="CQ280" s="286">
        <f t="shared" si="138"/>
        <v>1.1000000000000001</v>
      </c>
      <c r="CR280" s="286">
        <f t="shared" si="138"/>
        <v>1.1000000000000001</v>
      </c>
      <c r="CS280" s="286">
        <f t="shared" si="138"/>
        <v>1.1000000000000001</v>
      </c>
      <c r="CT280" s="286">
        <f t="shared" si="138"/>
        <v>1.1000000000000001</v>
      </c>
      <c r="CU280" s="286">
        <f t="shared" si="138"/>
        <v>1.1000000000000001</v>
      </c>
      <c r="CV280" s="286">
        <f t="shared" si="138"/>
        <v>1.1000000000000001</v>
      </c>
      <c r="CW280" s="286">
        <f t="shared" si="138"/>
        <v>1.1000000000000001</v>
      </c>
      <c r="CX280" s="286">
        <f t="shared" si="138"/>
        <v>1.1000000000000001</v>
      </c>
      <c r="CY280" s="286">
        <f t="shared" si="138"/>
        <v>1.1000000000000001</v>
      </c>
      <c r="CZ280" s="286">
        <f t="shared" si="138"/>
        <v>1.1000000000000001</v>
      </c>
      <c r="DA280" s="286">
        <f t="shared" si="138"/>
        <v>1.1000000000000001</v>
      </c>
      <c r="DB280" s="286">
        <f t="shared" si="138"/>
        <v>1.1000000000000001</v>
      </c>
    </row>
    <row r="281" spans="1:106" ht="13">
      <c r="A281" s="151"/>
      <c r="B281" s="33"/>
      <c r="C281" s="34" t="s">
        <v>107</v>
      </c>
      <c r="D281" s="16"/>
      <c r="E281" s="16"/>
      <c r="F281" s="74"/>
      <c r="G281" s="35" t="s">
        <v>21</v>
      </c>
      <c r="H281" s="15"/>
      <c r="I281" s="16"/>
      <c r="J281" s="287">
        <f t="shared" ref="J281:AO281" si="139">J279*J280*J83/1000000*J24</f>
        <v>0</v>
      </c>
      <c r="K281" s="287">
        <f t="shared" si="139"/>
        <v>0</v>
      </c>
      <c r="L281" s="287">
        <f t="shared" si="139"/>
        <v>0</v>
      </c>
      <c r="M281" s="287">
        <f t="shared" si="139"/>
        <v>0</v>
      </c>
      <c r="N281" s="287">
        <f t="shared" si="139"/>
        <v>2.09</v>
      </c>
      <c r="O281" s="287">
        <f t="shared" si="139"/>
        <v>2.09</v>
      </c>
      <c r="P281" s="287">
        <f t="shared" si="139"/>
        <v>2.09</v>
      </c>
      <c r="Q281" s="287">
        <f t="shared" si="139"/>
        <v>2.09</v>
      </c>
      <c r="R281" s="287">
        <f t="shared" si="139"/>
        <v>2.09</v>
      </c>
      <c r="S281" s="287">
        <f t="shared" si="139"/>
        <v>2.09</v>
      </c>
      <c r="T281" s="287">
        <f t="shared" si="139"/>
        <v>2.09</v>
      </c>
      <c r="U281" s="287">
        <f t="shared" si="139"/>
        <v>2.09</v>
      </c>
      <c r="V281" s="287">
        <f t="shared" si="139"/>
        <v>2.09</v>
      </c>
      <c r="W281" s="287">
        <f t="shared" si="139"/>
        <v>2.09</v>
      </c>
      <c r="X281" s="287">
        <f t="shared" si="139"/>
        <v>2.09</v>
      </c>
      <c r="Y281" s="287">
        <f t="shared" si="139"/>
        <v>2.09</v>
      </c>
      <c r="Z281" s="287">
        <f t="shared" si="139"/>
        <v>2.09</v>
      </c>
      <c r="AA281" s="287">
        <f t="shared" si="139"/>
        <v>2.09</v>
      </c>
      <c r="AB281" s="287">
        <f t="shared" si="139"/>
        <v>2.09</v>
      </c>
      <c r="AC281" s="287">
        <f t="shared" si="139"/>
        <v>2.09</v>
      </c>
      <c r="AD281" s="287">
        <f t="shared" si="139"/>
        <v>2.09</v>
      </c>
      <c r="AE281" s="287">
        <f t="shared" si="139"/>
        <v>2.09</v>
      </c>
      <c r="AF281" s="287">
        <f t="shared" si="139"/>
        <v>2.09</v>
      </c>
      <c r="AG281" s="287">
        <f t="shared" si="139"/>
        <v>2.09</v>
      </c>
      <c r="AH281" s="287">
        <f t="shared" si="139"/>
        <v>2.09</v>
      </c>
      <c r="AI281" s="287">
        <f t="shared" si="139"/>
        <v>2.09</v>
      </c>
      <c r="AJ281" s="287">
        <f t="shared" si="139"/>
        <v>2.09</v>
      </c>
      <c r="AK281" s="287">
        <f t="shared" si="139"/>
        <v>2.09</v>
      </c>
      <c r="AL281" s="287">
        <f t="shared" si="139"/>
        <v>2.09</v>
      </c>
      <c r="AM281" s="287">
        <f t="shared" si="139"/>
        <v>2.09</v>
      </c>
      <c r="AN281" s="287">
        <f t="shared" si="139"/>
        <v>2.09</v>
      </c>
      <c r="AO281" s="287">
        <f t="shared" si="139"/>
        <v>2.09</v>
      </c>
      <c r="AP281" s="287">
        <f t="shared" ref="AP281:BU281" si="140">AP279*AP280*AP83/1000000*AP24</f>
        <v>2.09</v>
      </c>
      <c r="AQ281" s="287">
        <f t="shared" si="140"/>
        <v>2.09</v>
      </c>
      <c r="AR281" s="287">
        <f t="shared" si="140"/>
        <v>2.09</v>
      </c>
      <c r="AS281" s="287">
        <f t="shared" si="140"/>
        <v>2.09</v>
      </c>
      <c r="AT281" s="287">
        <f t="shared" si="140"/>
        <v>2.09</v>
      </c>
      <c r="AU281" s="287">
        <f t="shared" si="140"/>
        <v>2.09</v>
      </c>
      <c r="AV281" s="287">
        <f t="shared" si="140"/>
        <v>2.09</v>
      </c>
      <c r="AW281" s="287">
        <f t="shared" si="140"/>
        <v>2.09</v>
      </c>
      <c r="AX281" s="287">
        <f t="shared" si="140"/>
        <v>2.09</v>
      </c>
      <c r="AY281" s="287">
        <f t="shared" si="140"/>
        <v>2.09</v>
      </c>
      <c r="AZ281" s="287">
        <f t="shared" si="140"/>
        <v>2.09</v>
      </c>
      <c r="BA281" s="287">
        <f t="shared" si="140"/>
        <v>2.09</v>
      </c>
      <c r="BB281" s="287">
        <f t="shared" si="140"/>
        <v>2.09</v>
      </c>
      <c r="BC281" s="287">
        <f t="shared" si="140"/>
        <v>2.09</v>
      </c>
      <c r="BD281" s="287">
        <f t="shared" si="140"/>
        <v>2.09</v>
      </c>
      <c r="BE281" s="287">
        <f t="shared" si="140"/>
        <v>2.09</v>
      </c>
      <c r="BF281" s="287">
        <f t="shared" si="140"/>
        <v>2.09</v>
      </c>
      <c r="BG281" s="287">
        <f t="shared" si="140"/>
        <v>2.09</v>
      </c>
      <c r="BH281" s="287">
        <f t="shared" si="140"/>
        <v>2.09</v>
      </c>
      <c r="BI281" s="287">
        <f t="shared" si="140"/>
        <v>2.09</v>
      </c>
      <c r="BJ281" s="287">
        <f t="shared" si="140"/>
        <v>2.09</v>
      </c>
      <c r="BK281" s="287">
        <f t="shared" si="140"/>
        <v>2.09</v>
      </c>
      <c r="BL281" s="287">
        <f t="shared" si="140"/>
        <v>2.09</v>
      </c>
      <c r="BM281" s="287">
        <f t="shared" si="140"/>
        <v>2.09</v>
      </c>
      <c r="BN281" s="287">
        <f t="shared" si="140"/>
        <v>2.09</v>
      </c>
      <c r="BO281" s="287">
        <f t="shared" si="140"/>
        <v>2.09</v>
      </c>
      <c r="BP281" s="287">
        <f t="shared" si="140"/>
        <v>2.09</v>
      </c>
      <c r="BQ281" s="287">
        <f t="shared" si="140"/>
        <v>2.09</v>
      </c>
      <c r="BR281" s="287">
        <f t="shared" si="140"/>
        <v>2.09</v>
      </c>
      <c r="BS281" s="287">
        <f t="shared" si="140"/>
        <v>2.09</v>
      </c>
      <c r="BT281" s="287">
        <f t="shared" si="140"/>
        <v>2.09</v>
      </c>
      <c r="BU281" s="287">
        <f t="shared" si="140"/>
        <v>2.09</v>
      </c>
      <c r="BV281" s="287">
        <f t="shared" ref="BV281:DA281" si="141">BV279*BV280*BV83/1000000*BV24</f>
        <v>2.09</v>
      </c>
      <c r="BW281" s="287">
        <f t="shared" si="141"/>
        <v>2.09</v>
      </c>
      <c r="BX281" s="287">
        <f t="shared" si="141"/>
        <v>2.09</v>
      </c>
      <c r="BY281" s="287">
        <f t="shared" si="141"/>
        <v>2.09</v>
      </c>
      <c r="BZ281" s="287">
        <f t="shared" si="141"/>
        <v>2.09</v>
      </c>
      <c r="CA281" s="287">
        <f t="shared" si="141"/>
        <v>2.09</v>
      </c>
      <c r="CB281" s="287">
        <f t="shared" si="141"/>
        <v>2.09</v>
      </c>
      <c r="CC281" s="287">
        <f t="shared" si="141"/>
        <v>2.09</v>
      </c>
      <c r="CD281" s="287">
        <f t="shared" si="141"/>
        <v>2.09</v>
      </c>
      <c r="CE281" s="287">
        <f t="shared" si="141"/>
        <v>2.09</v>
      </c>
      <c r="CF281" s="287">
        <f t="shared" si="141"/>
        <v>2.09</v>
      </c>
      <c r="CG281" s="287">
        <f t="shared" si="141"/>
        <v>2.09</v>
      </c>
      <c r="CH281" s="287">
        <f t="shared" si="141"/>
        <v>2.09</v>
      </c>
      <c r="CI281" s="287">
        <f t="shared" si="141"/>
        <v>2.09</v>
      </c>
      <c r="CJ281" s="287">
        <f t="shared" si="141"/>
        <v>2.09</v>
      </c>
      <c r="CK281" s="287">
        <f t="shared" si="141"/>
        <v>2.09</v>
      </c>
      <c r="CL281" s="287">
        <f t="shared" si="141"/>
        <v>2.09</v>
      </c>
      <c r="CM281" s="287">
        <f t="shared" si="141"/>
        <v>2.09</v>
      </c>
      <c r="CN281" s="287">
        <f t="shared" si="141"/>
        <v>2.09</v>
      </c>
      <c r="CO281" s="287">
        <f t="shared" si="141"/>
        <v>2.09</v>
      </c>
      <c r="CP281" s="287">
        <f t="shared" si="141"/>
        <v>2.09</v>
      </c>
      <c r="CQ281" s="287">
        <f t="shared" si="141"/>
        <v>2.09</v>
      </c>
      <c r="CR281" s="287">
        <f t="shared" si="141"/>
        <v>2.09</v>
      </c>
      <c r="CS281" s="287">
        <f t="shared" si="141"/>
        <v>2.09</v>
      </c>
      <c r="CT281" s="287">
        <f t="shared" si="141"/>
        <v>2.09</v>
      </c>
      <c r="CU281" s="287">
        <f t="shared" si="141"/>
        <v>2.09</v>
      </c>
      <c r="CV281" s="287">
        <f t="shared" si="141"/>
        <v>2.09</v>
      </c>
      <c r="CW281" s="287">
        <f t="shared" si="141"/>
        <v>2.09</v>
      </c>
      <c r="CX281" s="287">
        <f t="shared" si="141"/>
        <v>2.09</v>
      </c>
      <c r="CY281" s="287">
        <f t="shared" si="141"/>
        <v>2.09</v>
      </c>
      <c r="CZ281" s="287">
        <f t="shared" si="141"/>
        <v>2.09</v>
      </c>
      <c r="DA281" s="287">
        <f t="shared" si="141"/>
        <v>2.09</v>
      </c>
      <c r="DB281" s="287">
        <f t="shared" ref="DB281" si="142">DB279*DB280*DB83/1000000*DB24</f>
        <v>2.09</v>
      </c>
    </row>
    <row r="282" spans="1:106" ht="13">
      <c r="A282" s="151"/>
      <c r="B282" s="33"/>
      <c r="C282" s="34"/>
      <c r="D282" s="16"/>
      <c r="E282" s="16"/>
      <c r="F282" s="74"/>
      <c r="G282" s="35"/>
      <c r="H282" s="15"/>
      <c r="I282" s="16"/>
      <c r="J282" s="285"/>
      <c r="K282" s="285"/>
      <c r="L282" s="285"/>
      <c r="M282" s="285"/>
      <c r="N282" s="285"/>
      <c r="O282" s="285"/>
      <c r="P282" s="285"/>
      <c r="Q282" s="285"/>
      <c r="R282" s="285"/>
      <c r="S282" s="285"/>
      <c r="T282" s="285"/>
      <c r="U282" s="285"/>
      <c r="V282" s="285"/>
      <c r="W282" s="285"/>
      <c r="X282" s="285"/>
      <c r="Y282" s="285"/>
      <c r="Z282" s="285"/>
      <c r="AA282" s="285"/>
      <c r="AB282" s="285"/>
      <c r="AC282" s="285"/>
      <c r="AD282" s="285"/>
      <c r="AE282" s="285"/>
      <c r="AF282" s="285"/>
      <c r="AG282" s="285"/>
      <c r="AH282" s="285"/>
      <c r="AI282" s="285"/>
      <c r="AJ282" s="285"/>
      <c r="AK282" s="285"/>
      <c r="AL282" s="285"/>
      <c r="AM282" s="285"/>
      <c r="AN282" s="285"/>
      <c r="AO282" s="285"/>
      <c r="AP282" s="285"/>
      <c r="AQ282" s="285"/>
      <c r="AR282" s="285"/>
      <c r="AS282" s="285"/>
      <c r="AT282" s="285"/>
      <c r="AU282" s="285"/>
      <c r="AV282" s="285"/>
      <c r="AW282" s="285"/>
      <c r="AX282" s="285"/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  <c r="CR282" s="285"/>
      <c r="CS282" s="285"/>
      <c r="CT282" s="285"/>
      <c r="CU282" s="285"/>
      <c r="CV282" s="285"/>
      <c r="CW282" s="285"/>
      <c r="CX282" s="285"/>
      <c r="CY282" s="285"/>
      <c r="CZ282" s="285"/>
      <c r="DA282" s="285"/>
      <c r="DB282" s="285"/>
    </row>
    <row r="283" spans="1:106" ht="13">
      <c r="A283" s="151"/>
      <c r="B283" s="33"/>
      <c r="C283" s="34" t="s">
        <v>108</v>
      </c>
      <c r="D283" s="16"/>
      <c r="E283" s="16"/>
      <c r="F283" s="74"/>
      <c r="G283" s="16"/>
      <c r="H283" s="15"/>
      <c r="I283" s="16"/>
      <c r="J283" s="288">
        <f t="shared" ref="J283:BU283" si="143">J88</f>
        <v>0</v>
      </c>
      <c r="K283" s="288">
        <f t="shared" si="143"/>
        <v>0</v>
      </c>
      <c r="L283" s="288">
        <f t="shared" si="143"/>
        <v>0</v>
      </c>
      <c r="M283" s="288">
        <f t="shared" si="143"/>
        <v>0</v>
      </c>
      <c r="N283" s="288">
        <f t="shared" si="143"/>
        <v>720</v>
      </c>
      <c r="O283" s="288">
        <f t="shared" si="143"/>
        <v>744</v>
      </c>
      <c r="P283" s="288">
        <f t="shared" si="143"/>
        <v>720</v>
      </c>
      <c r="Q283" s="288">
        <f t="shared" si="143"/>
        <v>744</v>
      </c>
      <c r="R283" s="288">
        <f t="shared" si="143"/>
        <v>744</v>
      </c>
      <c r="S283" s="288">
        <f t="shared" si="143"/>
        <v>720</v>
      </c>
      <c r="T283" s="288">
        <f t="shared" si="143"/>
        <v>744</v>
      </c>
      <c r="U283" s="288">
        <f t="shared" si="143"/>
        <v>720</v>
      </c>
      <c r="V283" s="288">
        <f t="shared" si="143"/>
        <v>744</v>
      </c>
      <c r="W283" s="288">
        <f t="shared" si="143"/>
        <v>744</v>
      </c>
      <c r="X283" s="288">
        <f t="shared" si="143"/>
        <v>672</v>
      </c>
      <c r="Y283" s="288">
        <f t="shared" si="143"/>
        <v>744</v>
      </c>
      <c r="Z283" s="288">
        <f t="shared" si="143"/>
        <v>720</v>
      </c>
      <c r="AA283" s="288">
        <f t="shared" si="143"/>
        <v>744</v>
      </c>
      <c r="AB283" s="288">
        <f t="shared" si="143"/>
        <v>720</v>
      </c>
      <c r="AC283" s="288">
        <f t="shared" si="143"/>
        <v>744</v>
      </c>
      <c r="AD283" s="288">
        <f t="shared" si="143"/>
        <v>744</v>
      </c>
      <c r="AE283" s="288">
        <f t="shared" si="143"/>
        <v>720</v>
      </c>
      <c r="AF283" s="288">
        <f t="shared" si="143"/>
        <v>744</v>
      </c>
      <c r="AG283" s="288">
        <f t="shared" si="143"/>
        <v>720</v>
      </c>
      <c r="AH283" s="288">
        <f t="shared" si="143"/>
        <v>744</v>
      </c>
      <c r="AI283" s="288">
        <f t="shared" si="143"/>
        <v>744</v>
      </c>
      <c r="AJ283" s="288">
        <f t="shared" si="143"/>
        <v>672</v>
      </c>
      <c r="AK283" s="288">
        <f t="shared" si="143"/>
        <v>744</v>
      </c>
      <c r="AL283" s="288">
        <f t="shared" si="143"/>
        <v>720</v>
      </c>
      <c r="AM283" s="288">
        <f t="shared" si="143"/>
        <v>744</v>
      </c>
      <c r="AN283" s="288">
        <f t="shared" si="143"/>
        <v>720</v>
      </c>
      <c r="AO283" s="288">
        <f t="shared" si="143"/>
        <v>744</v>
      </c>
      <c r="AP283" s="288">
        <f t="shared" si="143"/>
        <v>744</v>
      </c>
      <c r="AQ283" s="288">
        <f t="shared" si="143"/>
        <v>720</v>
      </c>
      <c r="AR283" s="288">
        <f t="shared" si="143"/>
        <v>744</v>
      </c>
      <c r="AS283" s="288">
        <f t="shared" si="143"/>
        <v>720</v>
      </c>
      <c r="AT283" s="288">
        <f t="shared" si="143"/>
        <v>744</v>
      </c>
      <c r="AU283" s="288">
        <f t="shared" si="143"/>
        <v>744</v>
      </c>
      <c r="AV283" s="288">
        <f t="shared" si="143"/>
        <v>672</v>
      </c>
      <c r="AW283" s="288">
        <f t="shared" si="143"/>
        <v>744</v>
      </c>
      <c r="AX283" s="288">
        <f t="shared" si="143"/>
        <v>720</v>
      </c>
      <c r="AY283" s="288">
        <f t="shared" si="143"/>
        <v>744</v>
      </c>
      <c r="AZ283" s="288">
        <f t="shared" si="143"/>
        <v>720</v>
      </c>
      <c r="BA283" s="288">
        <f t="shared" si="143"/>
        <v>744</v>
      </c>
      <c r="BB283" s="288">
        <f t="shared" si="143"/>
        <v>744</v>
      </c>
      <c r="BC283" s="288">
        <f t="shared" si="143"/>
        <v>720</v>
      </c>
      <c r="BD283" s="288">
        <f t="shared" si="143"/>
        <v>744</v>
      </c>
      <c r="BE283" s="288">
        <f t="shared" si="143"/>
        <v>720</v>
      </c>
      <c r="BF283" s="288">
        <f t="shared" si="143"/>
        <v>744</v>
      </c>
      <c r="BG283" s="288">
        <f t="shared" si="143"/>
        <v>744</v>
      </c>
      <c r="BH283" s="288">
        <f t="shared" si="143"/>
        <v>696</v>
      </c>
      <c r="BI283" s="288">
        <f t="shared" si="143"/>
        <v>744</v>
      </c>
      <c r="BJ283" s="288">
        <f t="shared" si="143"/>
        <v>720</v>
      </c>
      <c r="BK283" s="288">
        <f t="shared" si="143"/>
        <v>744</v>
      </c>
      <c r="BL283" s="288">
        <f t="shared" si="143"/>
        <v>720</v>
      </c>
      <c r="BM283" s="288">
        <f t="shared" si="143"/>
        <v>744</v>
      </c>
      <c r="BN283" s="288">
        <f t="shared" si="143"/>
        <v>744</v>
      </c>
      <c r="BO283" s="288">
        <f t="shared" si="143"/>
        <v>720</v>
      </c>
      <c r="BP283" s="288">
        <f t="shared" si="143"/>
        <v>744</v>
      </c>
      <c r="BQ283" s="288">
        <f t="shared" si="143"/>
        <v>720</v>
      </c>
      <c r="BR283" s="288">
        <f t="shared" si="143"/>
        <v>744</v>
      </c>
      <c r="BS283" s="288">
        <f t="shared" si="143"/>
        <v>744</v>
      </c>
      <c r="BT283" s="288">
        <f t="shared" si="143"/>
        <v>672</v>
      </c>
      <c r="BU283" s="288">
        <f t="shared" si="143"/>
        <v>744</v>
      </c>
      <c r="BV283" s="288">
        <f t="shared" ref="BV283:DB283" si="144">BV88</f>
        <v>720</v>
      </c>
      <c r="BW283" s="288">
        <f t="shared" si="144"/>
        <v>744</v>
      </c>
      <c r="BX283" s="288">
        <f t="shared" si="144"/>
        <v>720</v>
      </c>
      <c r="BY283" s="288">
        <f t="shared" si="144"/>
        <v>744</v>
      </c>
      <c r="BZ283" s="288">
        <f t="shared" si="144"/>
        <v>744</v>
      </c>
      <c r="CA283" s="288">
        <f t="shared" si="144"/>
        <v>720</v>
      </c>
      <c r="CB283" s="288">
        <f t="shared" si="144"/>
        <v>744</v>
      </c>
      <c r="CC283" s="288">
        <f t="shared" si="144"/>
        <v>720</v>
      </c>
      <c r="CD283" s="288">
        <f t="shared" si="144"/>
        <v>744</v>
      </c>
      <c r="CE283" s="288">
        <f t="shared" si="144"/>
        <v>744</v>
      </c>
      <c r="CF283" s="288">
        <f t="shared" si="144"/>
        <v>672</v>
      </c>
      <c r="CG283" s="288">
        <f t="shared" si="144"/>
        <v>744</v>
      </c>
      <c r="CH283" s="288">
        <f t="shared" si="144"/>
        <v>720</v>
      </c>
      <c r="CI283" s="288">
        <f t="shared" si="144"/>
        <v>744</v>
      </c>
      <c r="CJ283" s="288">
        <f t="shared" si="144"/>
        <v>720</v>
      </c>
      <c r="CK283" s="288">
        <f t="shared" si="144"/>
        <v>744</v>
      </c>
      <c r="CL283" s="288">
        <f t="shared" si="144"/>
        <v>744</v>
      </c>
      <c r="CM283" s="288">
        <f t="shared" si="144"/>
        <v>720</v>
      </c>
      <c r="CN283" s="288">
        <f t="shared" si="144"/>
        <v>744</v>
      </c>
      <c r="CO283" s="288">
        <f t="shared" si="144"/>
        <v>720</v>
      </c>
      <c r="CP283" s="288">
        <f t="shared" si="144"/>
        <v>744</v>
      </c>
      <c r="CQ283" s="288">
        <f t="shared" si="144"/>
        <v>744</v>
      </c>
      <c r="CR283" s="288">
        <f t="shared" si="144"/>
        <v>672</v>
      </c>
      <c r="CS283" s="288">
        <f t="shared" si="144"/>
        <v>744</v>
      </c>
      <c r="CT283" s="288">
        <f t="shared" si="144"/>
        <v>720</v>
      </c>
      <c r="CU283" s="288">
        <f t="shared" si="144"/>
        <v>744</v>
      </c>
      <c r="CV283" s="288">
        <f t="shared" si="144"/>
        <v>720</v>
      </c>
      <c r="CW283" s="288">
        <f t="shared" si="144"/>
        <v>744</v>
      </c>
      <c r="CX283" s="288">
        <f t="shared" si="144"/>
        <v>744</v>
      </c>
      <c r="CY283" s="288">
        <f t="shared" si="144"/>
        <v>720</v>
      </c>
      <c r="CZ283" s="288">
        <f t="shared" si="144"/>
        <v>744</v>
      </c>
      <c r="DA283" s="288">
        <f t="shared" si="144"/>
        <v>720</v>
      </c>
      <c r="DB283" s="288">
        <f t="shared" si="144"/>
        <v>744</v>
      </c>
    </row>
    <row r="284" spans="1:106" ht="13">
      <c r="A284" s="151"/>
      <c r="B284" s="33"/>
      <c r="C284" s="34"/>
      <c r="D284" s="16"/>
      <c r="E284" s="16"/>
      <c r="F284" s="74"/>
      <c r="G284" s="16"/>
      <c r="H284" s="15"/>
      <c r="I284" s="16"/>
      <c r="J284" s="288"/>
      <c r="K284" s="288"/>
      <c r="L284" s="288"/>
      <c r="M284" s="288"/>
      <c r="N284" s="288"/>
      <c r="O284" s="288"/>
      <c r="P284" s="288"/>
      <c r="Q284" s="288"/>
      <c r="R284" s="288"/>
      <c r="S284" s="288"/>
      <c r="T284" s="288"/>
      <c r="U284" s="288"/>
      <c r="V284" s="288"/>
      <c r="W284" s="288"/>
      <c r="X284" s="288"/>
      <c r="Y284" s="288"/>
      <c r="Z284" s="288"/>
      <c r="AA284" s="288"/>
      <c r="AB284" s="288"/>
      <c r="AC284" s="288"/>
      <c r="AD284" s="288"/>
      <c r="AE284" s="288"/>
      <c r="AF284" s="288"/>
      <c r="AG284" s="288"/>
      <c r="AH284" s="288"/>
      <c r="AI284" s="288"/>
      <c r="AJ284" s="288"/>
      <c r="AK284" s="288"/>
      <c r="AL284" s="288"/>
      <c r="AM284" s="288"/>
      <c r="AN284" s="288"/>
      <c r="AO284" s="288"/>
      <c r="AP284" s="288"/>
      <c r="AQ284" s="288"/>
      <c r="AR284" s="288"/>
      <c r="AS284" s="288"/>
      <c r="AT284" s="288"/>
      <c r="AU284" s="288"/>
      <c r="AV284" s="288"/>
      <c r="AW284" s="288"/>
      <c r="AX284" s="288"/>
      <c r="AY284" s="288"/>
      <c r="AZ284" s="288"/>
      <c r="BA284" s="288"/>
      <c r="BB284" s="288"/>
      <c r="BC284" s="288"/>
      <c r="BD284" s="288"/>
      <c r="BE284" s="288"/>
      <c r="BF284" s="288"/>
      <c r="BG284" s="288"/>
      <c r="BH284" s="288"/>
      <c r="BI284" s="288"/>
      <c r="BJ284" s="288"/>
      <c r="BK284" s="288"/>
      <c r="BL284" s="288"/>
      <c r="BM284" s="288"/>
      <c r="BN284" s="288"/>
      <c r="BO284" s="288"/>
      <c r="BP284" s="288"/>
      <c r="BQ284" s="288"/>
      <c r="BR284" s="288"/>
      <c r="BS284" s="288"/>
      <c r="BT284" s="288"/>
      <c r="BU284" s="288"/>
      <c r="BV284" s="288"/>
      <c r="BW284" s="288"/>
      <c r="BX284" s="288"/>
      <c r="BY284" s="288"/>
      <c r="BZ284" s="288"/>
      <c r="CA284" s="288"/>
      <c r="CB284" s="288"/>
      <c r="CC284" s="288"/>
      <c r="CD284" s="288"/>
      <c r="CE284" s="288"/>
      <c r="CF284" s="288"/>
      <c r="CG284" s="288"/>
      <c r="CH284" s="288"/>
      <c r="CI284" s="288"/>
      <c r="CJ284" s="288"/>
      <c r="CK284" s="288"/>
      <c r="CL284" s="288"/>
      <c r="CM284" s="288"/>
      <c r="CN284" s="288"/>
      <c r="CO284" s="288"/>
      <c r="CP284" s="288"/>
      <c r="CQ284" s="288"/>
      <c r="CR284" s="288"/>
      <c r="CS284" s="288"/>
      <c r="CT284" s="288"/>
      <c r="CU284" s="288"/>
      <c r="CV284" s="288"/>
      <c r="CW284" s="288"/>
      <c r="CX284" s="288"/>
      <c r="CY284" s="288"/>
      <c r="CZ284" s="288"/>
      <c r="DA284" s="288"/>
      <c r="DB284" s="288"/>
    </row>
    <row r="285" spans="1:106" ht="13">
      <c r="A285" s="151"/>
      <c r="B285" s="33"/>
      <c r="C285" s="34" t="s">
        <v>109</v>
      </c>
      <c r="D285" s="16"/>
      <c r="E285" s="16"/>
      <c r="F285" s="74"/>
      <c r="G285" s="35" t="s">
        <v>15</v>
      </c>
      <c r="H285" s="15"/>
      <c r="I285" s="16"/>
      <c r="J285" s="289">
        <f>J281*J283</f>
        <v>0</v>
      </c>
      <c r="K285" s="289">
        <f t="shared" ref="K285:BV285" si="145">K281*K283</f>
        <v>0</v>
      </c>
      <c r="L285" s="289">
        <f t="shared" si="145"/>
        <v>0</v>
      </c>
      <c r="M285" s="289">
        <f t="shared" si="145"/>
        <v>0</v>
      </c>
      <c r="N285" s="289">
        <f t="shared" si="145"/>
        <v>1504.8</v>
      </c>
      <c r="O285" s="289">
        <f t="shared" si="145"/>
        <v>1554.9599999999998</v>
      </c>
      <c r="P285" s="289">
        <f t="shared" si="145"/>
        <v>1504.8</v>
      </c>
      <c r="Q285" s="289">
        <f t="shared" si="145"/>
        <v>1554.9599999999998</v>
      </c>
      <c r="R285" s="289">
        <f t="shared" si="145"/>
        <v>1554.9599999999998</v>
      </c>
      <c r="S285" s="289">
        <f t="shared" si="145"/>
        <v>1504.8</v>
      </c>
      <c r="T285" s="289">
        <f t="shared" si="145"/>
        <v>1554.9599999999998</v>
      </c>
      <c r="U285" s="289">
        <f t="shared" si="145"/>
        <v>1504.8</v>
      </c>
      <c r="V285" s="289">
        <f t="shared" si="145"/>
        <v>1554.9599999999998</v>
      </c>
      <c r="W285" s="289">
        <f t="shared" si="145"/>
        <v>1554.9599999999998</v>
      </c>
      <c r="X285" s="289">
        <f t="shared" si="145"/>
        <v>1404.48</v>
      </c>
      <c r="Y285" s="289">
        <f t="shared" si="145"/>
        <v>1554.9599999999998</v>
      </c>
      <c r="Z285" s="289">
        <f t="shared" si="145"/>
        <v>1504.8</v>
      </c>
      <c r="AA285" s="289">
        <f t="shared" si="145"/>
        <v>1554.9599999999998</v>
      </c>
      <c r="AB285" s="289">
        <f t="shared" si="145"/>
        <v>1504.8</v>
      </c>
      <c r="AC285" s="289">
        <f t="shared" si="145"/>
        <v>1554.9599999999998</v>
      </c>
      <c r="AD285" s="289">
        <f t="shared" si="145"/>
        <v>1554.9599999999998</v>
      </c>
      <c r="AE285" s="289">
        <f t="shared" si="145"/>
        <v>1504.8</v>
      </c>
      <c r="AF285" s="289">
        <f t="shared" si="145"/>
        <v>1554.9599999999998</v>
      </c>
      <c r="AG285" s="289">
        <f t="shared" si="145"/>
        <v>1504.8</v>
      </c>
      <c r="AH285" s="289">
        <f t="shared" si="145"/>
        <v>1554.9599999999998</v>
      </c>
      <c r="AI285" s="289">
        <f t="shared" si="145"/>
        <v>1554.9599999999998</v>
      </c>
      <c r="AJ285" s="289">
        <f t="shared" si="145"/>
        <v>1404.48</v>
      </c>
      <c r="AK285" s="289">
        <f t="shared" si="145"/>
        <v>1554.9599999999998</v>
      </c>
      <c r="AL285" s="289">
        <f t="shared" si="145"/>
        <v>1504.8</v>
      </c>
      <c r="AM285" s="289">
        <f t="shared" si="145"/>
        <v>1554.9599999999998</v>
      </c>
      <c r="AN285" s="289">
        <f t="shared" si="145"/>
        <v>1504.8</v>
      </c>
      <c r="AO285" s="289">
        <f t="shared" si="145"/>
        <v>1554.9599999999998</v>
      </c>
      <c r="AP285" s="289">
        <f t="shared" si="145"/>
        <v>1554.9599999999998</v>
      </c>
      <c r="AQ285" s="289">
        <f t="shared" si="145"/>
        <v>1504.8</v>
      </c>
      <c r="AR285" s="289">
        <f t="shared" si="145"/>
        <v>1554.9599999999998</v>
      </c>
      <c r="AS285" s="289">
        <f t="shared" si="145"/>
        <v>1504.8</v>
      </c>
      <c r="AT285" s="289">
        <f t="shared" si="145"/>
        <v>1554.9599999999998</v>
      </c>
      <c r="AU285" s="289">
        <f t="shared" si="145"/>
        <v>1554.9599999999998</v>
      </c>
      <c r="AV285" s="289">
        <f t="shared" si="145"/>
        <v>1404.48</v>
      </c>
      <c r="AW285" s="289">
        <f t="shared" si="145"/>
        <v>1554.9599999999998</v>
      </c>
      <c r="AX285" s="289">
        <f t="shared" si="145"/>
        <v>1504.8</v>
      </c>
      <c r="AY285" s="289">
        <f t="shared" si="145"/>
        <v>1554.9599999999998</v>
      </c>
      <c r="AZ285" s="289">
        <f t="shared" si="145"/>
        <v>1504.8</v>
      </c>
      <c r="BA285" s="289">
        <f t="shared" si="145"/>
        <v>1554.9599999999998</v>
      </c>
      <c r="BB285" s="289">
        <f t="shared" si="145"/>
        <v>1554.9599999999998</v>
      </c>
      <c r="BC285" s="289">
        <f t="shared" si="145"/>
        <v>1504.8</v>
      </c>
      <c r="BD285" s="289">
        <f t="shared" si="145"/>
        <v>1554.9599999999998</v>
      </c>
      <c r="BE285" s="289">
        <f t="shared" si="145"/>
        <v>1504.8</v>
      </c>
      <c r="BF285" s="289">
        <f t="shared" si="145"/>
        <v>1554.9599999999998</v>
      </c>
      <c r="BG285" s="289">
        <f t="shared" si="145"/>
        <v>1554.9599999999998</v>
      </c>
      <c r="BH285" s="289">
        <f t="shared" si="145"/>
        <v>1454.6399999999999</v>
      </c>
      <c r="BI285" s="289">
        <f t="shared" si="145"/>
        <v>1554.9599999999998</v>
      </c>
      <c r="BJ285" s="289">
        <f t="shared" si="145"/>
        <v>1504.8</v>
      </c>
      <c r="BK285" s="289">
        <f t="shared" si="145"/>
        <v>1554.9599999999998</v>
      </c>
      <c r="BL285" s="289">
        <f t="shared" si="145"/>
        <v>1504.8</v>
      </c>
      <c r="BM285" s="289">
        <f t="shared" si="145"/>
        <v>1554.9599999999998</v>
      </c>
      <c r="BN285" s="289">
        <f t="shared" si="145"/>
        <v>1554.9599999999998</v>
      </c>
      <c r="BO285" s="289">
        <f t="shared" si="145"/>
        <v>1504.8</v>
      </c>
      <c r="BP285" s="289">
        <f t="shared" si="145"/>
        <v>1554.9599999999998</v>
      </c>
      <c r="BQ285" s="289">
        <f t="shared" si="145"/>
        <v>1504.8</v>
      </c>
      <c r="BR285" s="289">
        <f t="shared" si="145"/>
        <v>1554.9599999999998</v>
      </c>
      <c r="BS285" s="289">
        <f t="shared" si="145"/>
        <v>1554.9599999999998</v>
      </c>
      <c r="BT285" s="289">
        <f t="shared" si="145"/>
        <v>1404.48</v>
      </c>
      <c r="BU285" s="289">
        <f t="shared" si="145"/>
        <v>1554.9599999999998</v>
      </c>
      <c r="BV285" s="289">
        <f t="shared" si="145"/>
        <v>1504.8</v>
      </c>
      <c r="BW285" s="289">
        <f t="shared" ref="BW285:DB285" si="146">BW281*BW283</f>
        <v>1554.9599999999998</v>
      </c>
      <c r="BX285" s="289">
        <f t="shared" si="146"/>
        <v>1504.8</v>
      </c>
      <c r="BY285" s="289">
        <f t="shared" si="146"/>
        <v>1554.9599999999998</v>
      </c>
      <c r="BZ285" s="289">
        <f t="shared" si="146"/>
        <v>1554.9599999999998</v>
      </c>
      <c r="CA285" s="289">
        <f t="shared" si="146"/>
        <v>1504.8</v>
      </c>
      <c r="CB285" s="289">
        <f t="shared" si="146"/>
        <v>1554.9599999999998</v>
      </c>
      <c r="CC285" s="289">
        <f t="shared" si="146"/>
        <v>1504.8</v>
      </c>
      <c r="CD285" s="289">
        <f t="shared" si="146"/>
        <v>1554.9599999999998</v>
      </c>
      <c r="CE285" s="289">
        <f t="shared" si="146"/>
        <v>1554.9599999999998</v>
      </c>
      <c r="CF285" s="289">
        <f t="shared" si="146"/>
        <v>1404.48</v>
      </c>
      <c r="CG285" s="289">
        <f t="shared" si="146"/>
        <v>1554.9599999999998</v>
      </c>
      <c r="CH285" s="289">
        <f t="shared" si="146"/>
        <v>1504.8</v>
      </c>
      <c r="CI285" s="289">
        <f t="shared" si="146"/>
        <v>1554.9599999999998</v>
      </c>
      <c r="CJ285" s="289">
        <f t="shared" si="146"/>
        <v>1504.8</v>
      </c>
      <c r="CK285" s="289">
        <f t="shared" si="146"/>
        <v>1554.9599999999998</v>
      </c>
      <c r="CL285" s="289">
        <f t="shared" si="146"/>
        <v>1554.9599999999998</v>
      </c>
      <c r="CM285" s="289">
        <f t="shared" si="146"/>
        <v>1504.8</v>
      </c>
      <c r="CN285" s="289">
        <f t="shared" si="146"/>
        <v>1554.9599999999998</v>
      </c>
      <c r="CO285" s="289">
        <f t="shared" si="146"/>
        <v>1504.8</v>
      </c>
      <c r="CP285" s="289">
        <f t="shared" si="146"/>
        <v>1554.9599999999998</v>
      </c>
      <c r="CQ285" s="289">
        <f t="shared" si="146"/>
        <v>1554.9599999999998</v>
      </c>
      <c r="CR285" s="289">
        <f t="shared" si="146"/>
        <v>1404.48</v>
      </c>
      <c r="CS285" s="289">
        <f t="shared" si="146"/>
        <v>1554.9599999999998</v>
      </c>
      <c r="CT285" s="289">
        <f t="shared" si="146"/>
        <v>1504.8</v>
      </c>
      <c r="CU285" s="289">
        <f t="shared" si="146"/>
        <v>1554.9599999999998</v>
      </c>
      <c r="CV285" s="289">
        <f t="shared" si="146"/>
        <v>1504.8</v>
      </c>
      <c r="CW285" s="289">
        <f t="shared" si="146"/>
        <v>1554.9599999999998</v>
      </c>
      <c r="CX285" s="289">
        <f t="shared" si="146"/>
        <v>1554.9599999999998</v>
      </c>
      <c r="CY285" s="289">
        <f t="shared" si="146"/>
        <v>1504.8</v>
      </c>
      <c r="CZ285" s="289">
        <f t="shared" si="146"/>
        <v>1554.9599999999998</v>
      </c>
      <c r="DA285" s="289">
        <f t="shared" si="146"/>
        <v>1504.8</v>
      </c>
      <c r="DB285" s="289">
        <f t="shared" si="146"/>
        <v>1554.9599999999998</v>
      </c>
    </row>
    <row r="286" spans="1:106" ht="13">
      <c r="A286" s="151"/>
      <c r="B286" s="33"/>
      <c r="C286" s="34"/>
      <c r="D286" s="16"/>
      <c r="E286" s="16"/>
      <c r="F286" s="74"/>
      <c r="G286" s="35"/>
      <c r="H286" s="15"/>
      <c r="I286" s="16"/>
      <c r="J286" s="288"/>
      <c r="K286" s="288"/>
      <c r="L286" s="288"/>
      <c r="M286" s="288"/>
      <c r="N286" s="288"/>
      <c r="O286" s="288"/>
      <c r="P286" s="288"/>
      <c r="Q286" s="288"/>
      <c r="R286" s="288"/>
      <c r="S286" s="288"/>
      <c r="T286" s="288"/>
      <c r="U286" s="288"/>
      <c r="V286" s="288"/>
      <c r="W286" s="288"/>
      <c r="X286" s="288"/>
      <c r="Y286" s="288"/>
      <c r="Z286" s="288"/>
      <c r="AA286" s="288"/>
      <c r="AB286" s="288"/>
      <c r="AC286" s="288"/>
      <c r="AD286" s="288"/>
      <c r="AE286" s="288"/>
      <c r="AF286" s="288"/>
      <c r="AG286" s="288"/>
      <c r="AH286" s="288"/>
      <c r="AI286" s="288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8"/>
      <c r="AU286" s="288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8"/>
      <c r="BG286" s="288"/>
      <c r="BH286" s="288"/>
      <c r="BI286" s="288"/>
      <c r="BJ286" s="288"/>
      <c r="BK286" s="288"/>
      <c r="BL286" s="288"/>
      <c r="BM286" s="288"/>
      <c r="BN286" s="288"/>
      <c r="BO286" s="288"/>
      <c r="BP286" s="288"/>
      <c r="BQ286" s="288"/>
      <c r="BR286" s="288"/>
      <c r="BS286" s="288"/>
      <c r="BT286" s="288"/>
      <c r="BU286" s="288"/>
      <c r="BV286" s="288"/>
      <c r="BW286" s="288"/>
      <c r="BX286" s="288"/>
      <c r="BY286" s="288"/>
      <c r="BZ286" s="288"/>
      <c r="CA286" s="288"/>
      <c r="CB286" s="288"/>
      <c r="CC286" s="288"/>
      <c r="CD286" s="288"/>
      <c r="CE286" s="288"/>
      <c r="CF286" s="288"/>
      <c r="CG286" s="288"/>
      <c r="CH286" s="288"/>
      <c r="CI286" s="288"/>
      <c r="CJ286" s="288"/>
      <c r="CK286" s="288"/>
      <c r="CL286" s="288"/>
      <c r="CM286" s="288"/>
      <c r="CN286" s="288"/>
      <c r="CO286" s="288"/>
      <c r="CP286" s="288"/>
      <c r="CQ286" s="288"/>
      <c r="CR286" s="288"/>
      <c r="CS286" s="288"/>
      <c r="CT286" s="288"/>
      <c r="CU286" s="288"/>
      <c r="CV286" s="288"/>
      <c r="CW286" s="288"/>
      <c r="CX286" s="288"/>
      <c r="CY286" s="288"/>
      <c r="CZ286" s="288"/>
      <c r="DA286" s="288"/>
      <c r="DB286" s="288"/>
    </row>
    <row r="287" spans="1:106" ht="13">
      <c r="A287" s="151"/>
      <c r="B287" s="33"/>
      <c r="C287" s="34"/>
      <c r="D287" s="16"/>
      <c r="E287" s="7"/>
      <c r="F287" s="74"/>
      <c r="G287" s="35"/>
      <c r="H287" s="15"/>
      <c r="I287" s="16"/>
      <c r="J287" s="288"/>
      <c r="K287" s="288"/>
      <c r="L287" s="288"/>
      <c r="M287" s="288"/>
      <c r="N287" s="288"/>
      <c r="O287" s="288"/>
      <c r="P287" s="288"/>
      <c r="Q287" s="288"/>
      <c r="R287" s="288"/>
      <c r="S287" s="288"/>
      <c r="T287" s="288"/>
      <c r="U287" s="288"/>
      <c r="V287" s="288"/>
      <c r="W287" s="288"/>
      <c r="X287" s="288"/>
      <c r="Y287" s="288"/>
      <c r="Z287" s="288"/>
      <c r="AA287" s="288"/>
      <c r="AB287" s="288"/>
      <c r="AC287" s="288"/>
      <c r="AD287" s="288"/>
      <c r="AE287" s="288"/>
      <c r="AF287" s="288"/>
      <c r="AG287" s="288"/>
      <c r="AH287" s="288"/>
      <c r="AI287" s="288"/>
      <c r="AJ287" s="288"/>
      <c r="AK287" s="288"/>
      <c r="AL287" s="288"/>
      <c r="AM287" s="288"/>
      <c r="AN287" s="288"/>
      <c r="AO287" s="288"/>
      <c r="AP287" s="288"/>
      <c r="AQ287" s="288"/>
      <c r="AR287" s="288"/>
      <c r="AS287" s="288"/>
      <c r="AT287" s="288"/>
      <c r="AU287" s="288"/>
      <c r="AV287" s="288"/>
      <c r="AW287" s="288"/>
      <c r="AX287" s="288"/>
      <c r="AY287" s="288"/>
      <c r="AZ287" s="288"/>
      <c r="BA287" s="288"/>
      <c r="BB287" s="288"/>
      <c r="BC287" s="288"/>
      <c r="BD287" s="288"/>
      <c r="BE287" s="288"/>
      <c r="BF287" s="288"/>
      <c r="BG287" s="288"/>
      <c r="BH287" s="288"/>
      <c r="BI287" s="288"/>
      <c r="BJ287" s="288"/>
      <c r="BK287" s="288"/>
      <c r="BL287" s="288"/>
      <c r="BM287" s="288"/>
      <c r="BN287" s="288"/>
      <c r="BO287" s="288"/>
      <c r="BP287" s="288"/>
      <c r="BQ287" s="288"/>
      <c r="BR287" s="288"/>
      <c r="BS287" s="288"/>
      <c r="BT287" s="288"/>
      <c r="BU287" s="288"/>
      <c r="BV287" s="288"/>
      <c r="BW287" s="288"/>
      <c r="BX287" s="288"/>
      <c r="BY287" s="288"/>
      <c r="BZ287" s="288"/>
      <c r="CA287" s="288"/>
      <c r="CB287" s="288"/>
      <c r="CC287" s="288"/>
      <c r="CD287" s="288"/>
      <c r="CE287" s="288"/>
      <c r="CF287" s="288"/>
      <c r="CG287" s="288"/>
      <c r="CH287" s="288"/>
      <c r="CI287" s="288"/>
      <c r="CJ287" s="288"/>
      <c r="CK287" s="288"/>
      <c r="CL287" s="288"/>
      <c r="CM287" s="288"/>
      <c r="CN287" s="288"/>
      <c r="CO287" s="288"/>
      <c r="CP287" s="288"/>
      <c r="CQ287" s="288"/>
      <c r="CR287" s="288"/>
      <c r="CS287" s="288"/>
      <c r="CT287" s="288"/>
      <c r="CU287" s="288"/>
      <c r="CV287" s="288"/>
      <c r="CW287" s="288"/>
      <c r="CX287" s="288"/>
      <c r="CY287" s="288"/>
      <c r="CZ287" s="288"/>
      <c r="DA287" s="288"/>
      <c r="DB287" s="288"/>
    </row>
    <row r="288" spans="1:106" ht="13">
      <c r="A288" s="151"/>
      <c r="B288" s="33"/>
      <c r="C288" s="34" t="s">
        <v>155</v>
      </c>
      <c r="D288" s="16"/>
      <c r="E288" s="7" t="s">
        <v>153</v>
      </c>
      <c r="F288" s="70">
        <f>Inputs!K197*Inputs!K12</f>
        <v>0</v>
      </c>
      <c r="G288" s="35" t="s">
        <v>15</v>
      </c>
      <c r="H288" s="89" t="s">
        <v>36</v>
      </c>
      <c r="I288" s="81"/>
      <c r="J288" s="288">
        <f>J285*$F288</f>
        <v>0</v>
      </c>
      <c r="K288" s="288">
        <f t="shared" ref="K288:BV288" si="147">K285*$F288</f>
        <v>0</v>
      </c>
      <c r="L288" s="288">
        <f t="shared" si="147"/>
        <v>0</v>
      </c>
      <c r="M288" s="288">
        <f t="shared" si="147"/>
        <v>0</v>
      </c>
      <c r="N288" s="288">
        <f t="shared" si="147"/>
        <v>0</v>
      </c>
      <c r="O288" s="288">
        <f t="shared" si="147"/>
        <v>0</v>
      </c>
      <c r="P288" s="288">
        <f t="shared" si="147"/>
        <v>0</v>
      </c>
      <c r="Q288" s="288">
        <f t="shared" si="147"/>
        <v>0</v>
      </c>
      <c r="R288" s="288">
        <f t="shared" si="147"/>
        <v>0</v>
      </c>
      <c r="S288" s="288">
        <f t="shared" si="147"/>
        <v>0</v>
      </c>
      <c r="T288" s="288">
        <f t="shared" si="147"/>
        <v>0</v>
      </c>
      <c r="U288" s="288">
        <f t="shared" si="147"/>
        <v>0</v>
      </c>
      <c r="V288" s="288">
        <f t="shared" si="147"/>
        <v>0</v>
      </c>
      <c r="W288" s="288">
        <f t="shared" si="147"/>
        <v>0</v>
      </c>
      <c r="X288" s="288">
        <f t="shared" si="147"/>
        <v>0</v>
      </c>
      <c r="Y288" s="288">
        <f t="shared" si="147"/>
        <v>0</v>
      </c>
      <c r="Z288" s="288">
        <f t="shared" si="147"/>
        <v>0</v>
      </c>
      <c r="AA288" s="288">
        <f t="shared" si="147"/>
        <v>0</v>
      </c>
      <c r="AB288" s="288">
        <f t="shared" si="147"/>
        <v>0</v>
      </c>
      <c r="AC288" s="288">
        <f t="shared" si="147"/>
        <v>0</v>
      </c>
      <c r="AD288" s="288">
        <f t="shared" si="147"/>
        <v>0</v>
      </c>
      <c r="AE288" s="288">
        <f t="shared" si="147"/>
        <v>0</v>
      </c>
      <c r="AF288" s="288">
        <f t="shared" si="147"/>
        <v>0</v>
      </c>
      <c r="AG288" s="288">
        <f t="shared" si="147"/>
        <v>0</v>
      </c>
      <c r="AH288" s="288">
        <f t="shared" si="147"/>
        <v>0</v>
      </c>
      <c r="AI288" s="288">
        <f t="shared" si="147"/>
        <v>0</v>
      </c>
      <c r="AJ288" s="288">
        <f t="shared" si="147"/>
        <v>0</v>
      </c>
      <c r="AK288" s="288">
        <f t="shared" si="147"/>
        <v>0</v>
      </c>
      <c r="AL288" s="288">
        <f t="shared" si="147"/>
        <v>0</v>
      </c>
      <c r="AM288" s="288">
        <f t="shared" si="147"/>
        <v>0</v>
      </c>
      <c r="AN288" s="288">
        <f t="shared" si="147"/>
        <v>0</v>
      </c>
      <c r="AO288" s="288">
        <f t="shared" si="147"/>
        <v>0</v>
      </c>
      <c r="AP288" s="288">
        <f t="shared" si="147"/>
        <v>0</v>
      </c>
      <c r="AQ288" s="288">
        <f t="shared" si="147"/>
        <v>0</v>
      </c>
      <c r="AR288" s="288">
        <f t="shared" si="147"/>
        <v>0</v>
      </c>
      <c r="AS288" s="288">
        <f t="shared" si="147"/>
        <v>0</v>
      </c>
      <c r="AT288" s="288">
        <f t="shared" si="147"/>
        <v>0</v>
      </c>
      <c r="AU288" s="288">
        <f t="shared" si="147"/>
        <v>0</v>
      </c>
      <c r="AV288" s="288">
        <f t="shared" si="147"/>
        <v>0</v>
      </c>
      <c r="AW288" s="288">
        <f t="shared" si="147"/>
        <v>0</v>
      </c>
      <c r="AX288" s="288">
        <f t="shared" si="147"/>
        <v>0</v>
      </c>
      <c r="AY288" s="288">
        <f t="shared" si="147"/>
        <v>0</v>
      </c>
      <c r="AZ288" s="288">
        <f t="shared" si="147"/>
        <v>0</v>
      </c>
      <c r="BA288" s="288">
        <f t="shared" si="147"/>
        <v>0</v>
      </c>
      <c r="BB288" s="288">
        <f t="shared" si="147"/>
        <v>0</v>
      </c>
      <c r="BC288" s="288">
        <f t="shared" si="147"/>
        <v>0</v>
      </c>
      <c r="BD288" s="288">
        <f t="shared" si="147"/>
        <v>0</v>
      </c>
      <c r="BE288" s="288">
        <f t="shared" si="147"/>
        <v>0</v>
      </c>
      <c r="BF288" s="288">
        <f t="shared" si="147"/>
        <v>0</v>
      </c>
      <c r="BG288" s="288">
        <f t="shared" si="147"/>
        <v>0</v>
      </c>
      <c r="BH288" s="288">
        <f t="shared" si="147"/>
        <v>0</v>
      </c>
      <c r="BI288" s="288">
        <f t="shared" si="147"/>
        <v>0</v>
      </c>
      <c r="BJ288" s="288">
        <f t="shared" si="147"/>
        <v>0</v>
      </c>
      <c r="BK288" s="288">
        <f t="shared" si="147"/>
        <v>0</v>
      </c>
      <c r="BL288" s="288">
        <f t="shared" si="147"/>
        <v>0</v>
      </c>
      <c r="BM288" s="288">
        <f t="shared" si="147"/>
        <v>0</v>
      </c>
      <c r="BN288" s="288">
        <f t="shared" si="147"/>
        <v>0</v>
      </c>
      <c r="BO288" s="288">
        <f t="shared" si="147"/>
        <v>0</v>
      </c>
      <c r="BP288" s="288">
        <f t="shared" si="147"/>
        <v>0</v>
      </c>
      <c r="BQ288" s="288">
        <f t="shared" si="147"/>
        <v>0</v>
      </c>
      <c r="BR288" s="288">
        <f t="shared" si="147"/>
        <v>0</v>
      </c>
      <c r="BS288" s="288">
        <f t="shared" si="147"/>
        <v>0</v>
      </c>
      <c r="BT288" s="288">
        <f t="shared" si="147"/>
        <v>0</v>
      </c>
      <c r="BU288" s="288">
        <f t="shared" si="147"/>
        <v>0</v>
      </c>
      <c r="BV288" s="288">
        <f t="shared" si="147"/>
        <v>0</v>
      </c>
      <c r="BW288" s="288">
        <f t="shared" ref="BW288:DB288" si="148">BW285*$F288</f>
        <v>0</v>
      </c>
      <c r="BX288" s="288">
        <f t="shared" si="148"/>
        <v>0</v>
      </c>
      <c r="BY288" s="288">
        <f t="shared" si="148"/>
        <v>0</v>
      </c>
      <c r="BZ288" s="288">
        <f t="shared" si="148"/>
        <v>0</v>
      </c>
      <c r="CA288" s="288">
        <f t="shared" si="148"/>
        <v>0</v>
      </c>
      <c r="CB288" s="288">
        <f t="shared" si="148"/>
        <v>0</v>
      </c>
      <c r="CC288" s="288">
        <f t="shared" si="148"/>
        <v>0</v>
      </c>
      <c r="CD288" s="288">
        <f t="shared" si="148"/>
        <v>0</v>
      </c>
      <c r="CE288" s="288">
        <f t="shared" si="148"/>
        <v>0</v>
      </c>
      <c r="CF288" s="288">
        <f t="shared" si="148"/>
        <v>0</v>
      </c>
      <c r="CG288" s="288">
        <f t="shared" si="148"/>
        <v>0</v>
      </c>
      <c r="CH288" s="288">
        <f t="shared" si="148"/>
        <v>0</v>
      </c>
      <c r="CI288" s="288">
        <f t="shared" si="148"/>
        <v>0</v>
      </c>
      <c r="CJ288" s="288">
        <f t="shared" si="148"/>
        <v>0</v>
      </c>
      <c r="CK288" s="288">
        <f t="shared" si="148"/>
        <v>0</v>
      </c>
      <c r="CL288" s="288">
        <f t="shared" si="148"/>
        <v>0</v>
      </c>
      <c r="CM288" s="288">
        <f t="shared" si="148"/>
        <v>0</v>
      </c>
      <c r="CN288" s="288">
        <f t="shared" si="148"/>
        <v>0</v>
      </c>
      <c r="CO288" s="288">
        <f t="shared" si="148"/>
        <v>0</v>
      </c>
      <c r="CP288" s="288">
        <f t="shared" si="148"/>
        <v>0</v>
      </c>
      <c r="CQ288" s="288">
        <f t="shared" si="148"/>
        <v>0</v>
      </c>
      <c r="CR288" s="288">
        <f t="shared" si="148"/>
        <v>0</v>
      </c>
      <c r="CS288" s="288">
        <f t="shared" si="148"/>
        <v>0</v>
      </c>
      <c r="CT288" s="288">
        <f t="shared" si="148"/>
        <v>0</v>
      </c>
      <c r="CU288" s="288">
        <f t="shared" si="148"/>
        <v>0</v>
      </c>
      <c r="CV288" s="288">
        <f t="shared" si="148"/>
        <v>0</v>
      </c>
      <c r="CW288" s="288">
        <f t="shared" si="148"/>
        <v>0</v>
      </c>
      <c r="CX288" s="288">
        <f t="shared" si="148"/>
        <v>0</v>
      </c>
      <c r="CY288" s="288">
        <f t="shared" si="148"/>
        <v>0</v>
      </c>
      <c r="CZ288" s="288">
        <f t="shared" si="148"/>
        <v>0</v>
      </c>
      <c r="DA288" s="288">
        <f t="shared" si="148"/>
        <v>0</v>
      </c>
      <c r="DB288" s="288">
        <f t="shared" si="148"/>
        <v>0</v>
      </c>
    </row>
    <row r="289" spans="1:106" ht="13">
      <c r="A289" s="151"/>
      <c r="B289" s="33"/>
      <c r="C289" s="34" t="s">
        <v>138</v>
      </c>
      <c r="D289" s="16"/>
      <c r="E289" s="7"/>
      <c r="F289" s="74"/>
      <c r="G289" s="35" t="s">
        <v>131</v>
      </c>
      <c r="H289" s="90">
        <f>IFERROR(SUM(J289:DB289)/SUM(J288:DB288),0)</f>
        <v>0</v>
      </c>
      <c r="I289" s="81"/>
      <c r="J289" s="290">
        <f>J288*Inputs!$K$199*Inputs!$K$198/Inputs!$K$200</f>
        <v>0</v>
      </c>
      <c r="K289" s="290">
        <f>K288*Inputs!$K$199*Inputs!$K$198/Inputs!$K$200</f>
        <v>0</v>
      </c>
      <c r="L289" s="290">
        <f>L288*Inputs!$K$199*Inputs!$K$198/Inputs!$K$200</f>
        <v>0</v>
      </c>
      <c r="M289" s="290">
        <f>M288*Inputs!$K$199*Inputs!$K$198/Inputs!$K$200</f>
        <v>0</v>
      </c>
      <c r="N289" s="290">
        <f>N288*Inputs!$K$199*Inputs!$K$198/Inputs!$K$200</f>
        <v>0</v>
      </c>
      <c r="O289" s="290">
        <f>O288*Inputs!$K$199*Inputs!$K$198/Inputs!$K$200</f>
        <v>0</v>
      </c>
      <c r="P289" s="290">
        <f>P288*Inputs!$K$199*Inputs!$K$198/Inputs!$K$200</f>
        <v>0</v>
      </c>
      <c r="Q289" s="290">
        <f>Q288*Inputs!$K$199*Inputs!$K$198/Inputs!$K$200</f>
        <v>0</v>
      </c>
      <c r="R289" s="290">
        <f>R288*Inputs!$K$199*Inputs!$K$198/Inputs!$K$200</f>
        <v>0</v>
      </c>
      <c r="S289" s="290">
        <f>S288*Inputs!$K$199*Inputs!$K$198/Inputs!$K$200</f>
        <v>0</v>
      </c>
      <c r="T289" s="290">
        <f>T288*Inputs!$K$199*Inputs!$K$198/Inputs!$K$200</f>
        <v>0</v>
      </c>
      <c r="U289" s="290">
        <f>U288*Inputs!$K$199*Inputs!$K$198/Inputs!$K$200</f>
        <v>0</v>
      </c>
      <c r="V289" s="290">
        <f>V288*Inputs!$K$199*Inputs!$K$198/Inputs!$K$200</f>
        <v>0</v>
      </c>
      <c r="W289" s="290">
        <f>W288*Inputs!$K$199*Inputs!$K$198/Inputs!$K$200</f>
        <v>0</v>
      </c>
      <c r="X289" s="290">
        <f>X288*Inputs!$K$199*Inputs!$K$198/Inputs!$K$200</f>
        <v>0</v>
      </c>
      <c r="Y289" s="290">
        <f>Y288*Inputs!$K$199*Inputs!$K$198/Inputs!$K$200</f>
        <v>0</v>
      </c>
      <c r="Z289" s="290">
        <f>Z288*Inputs!$K$199*Inputs!$K$198/Inputs!$K$200</f>
        <v>0</v>
      </c>
      <c r="AA289" s="290">
        <f>AA288*Inputs!$K$199*Inputs!$K$198/Inputs!$K$200</f>
        <v>0</v>
      </c>
      <c r="AB289" s="290">
        <f>AB288*Inputs!$K$199*Inputs!$K$198/Inputs!$K$200</f>
        <v>0</v>
      </c>
      <c r="AC289" s="290">
        <f>AC288*Inputs!$K$199*Inputs!$K$198/Inputs!$K$200</f>
        <v>0</v>
      </c>
      <c r="AD289" s="290">
        <f>AD288*Inputs!$K$199*Inputs!$K$198/Inputs!$K$200</f>
        <v>0</v>
      </c>
      <c r="AE289" s="290">
        <f>AE288*Inputs!$K$199*Inputs!$K$198/Inputs!$K$200</f>
        <v>0</v>
      </c>
      <c r="AF289" s="290">
        <f>AF288*Inputs!$K$199*Inputs!$K$198/Inputs!$K$200</f>
        <v>0</v>
      </c>
      <c r="AG289" s="290">
        <f>AG288*Inputs!$K$199*Inputs!$K$198/Inputs!$K$200</f>
        <v>0</v>
      </c>
      <c r="AH289" s="290">
        <f>AH288*Inputs!$K$199*Inputs!$K$198/Inputs!$K$200</f>
        <v>0</v>
      </c>
      <c r="AI289" s="290">
        <f>AI288*Inputs!$K$199*Inputs!$K$198/Inputs!$K$200</f>
        <v>0</v>
      </c>
      <c r="AJ289" s="290">
        <f>AJ288*Inputs!$K$199*Inputs!$K$198/Inputs!$K$200</f>
        <v>0</v>
      </c>
      <c r="AK289" s="290">
        <f>AK288*Inputs!$K$199*Inputs!$K$198/Inputs!$K$200</f>
        <v>0</v>
      </c>
      <c r="AL289" s="290">
        <f>AL288*Inputs!$K$199*Inputs!$K$198/Inputs!$K$200</f>
        <v>0</v>
      </c>
      <c r="AM289" s="290">
        <f>AM288*Inputs!$K$199*Inputs!$K$198/Inputs!$K$200</f>
        <v>0</v>
      </c>
      <c r="AN289" s="290">
        <f>AN288*Inputs!$K$199*Inputs!$K$198/Inputs!$K$200</f>
        <v>0</v>
      </c>
      <c r="AO289" s="290">
        <f>AO288*Inputs!$K$199*Inputs!$K$198/Inputs!$K$200</f>
        <v>0</v>
      </c>
      <c r="AP289" s="290">
        <f>AP288*Inputs!$K$199*Inputs!$K$198/Inputs!$K$200</f>
        <v>0</v>
      </c>
      <c r="AQ289" s="290">
        <f>AQ288*Inputs!$K$199*Inputs!$K$198/Inputs!$K$200</f>
        <v>0</v>
      </c>
      <c r="AR289" s="290">
        <f>AR288*Inputs!$K$199*Inputs!$K$198/Inputs!$K$200</f>
        <v>0</v>
      </c>
      <c r="AS289" s="290">
        <f>AS288*Inputs!$K$199*Inputs!$K$198/Inputs!$K$200</f>
        <v>0</v>
      </c>
      <c r="AT289" s="290">
        <f>AT288*Inputs!$K$199*Inputs!$K$198/Inputs!$K$200</f>
        <v>0</v>
      </c>
      <c r="AU289" s="290">
        <f>AU288*Inputs!$K$199*Inputs!$K$198/Inputs!$K$200</f>
        <v>0</v>
      </c>
      <c r="AV289" s="290">
        <f>AV288*Inputs!$K$199*Inputs!$K$198/Inputs!$K$200</f>
        <v>0</v>
      </c>
      <c r="AW289" s="290">
        <f>AW288*Inputs!$K$199*Inputs!$K$198/Inputs!$K$200</f>
        <v>0</v>
      </c>
      <c r="AX289" s="290">
        <f>AX288*Inputs!$K$199*Inputs!$K$198/Inputs!$K$200</f>
        <v>0</v>
      </c>
      <c r="AY289" s="290">
        <f>AY288*Inputs!$K$199*Inputs!$K$198/Inputs!$K$200</f>
        <v>0</v>
      </c>
      <c r="AZ289" s="290">
        <f>AZ288*Inputs!$K$199*Inputs!$K$198/Inputs!$K$200</f>
        <v>0</v>
      </c>
      <c r="BA289" s="290">
        <f>BA288*Inputs!$K$199*Inputs!$K$198/Inputs!$K$200</f>
        <v>0</v>
      </c>
      <c r="BB289" s="290">
        <f>BB288*Inputs!$K$199*Inputs!$K$198/Inputs!$K$200</f>
        <v>0</v>
      </c>
      <c r="BC289" s="290">
        <f>BC288*Inputs!$K$199*Inputs!$K$198/Inputs!$K$200</f>
        <v>0</v>
      </c>
      <c r="BD289" s="290">
        <f>BD288*Inputs!$K$199*Inputs!$K$198/Inputs!$K$200</f>
        <v>0</v>
      </c>
      <c r="BE289" s="290">
        <f>BE288*Inputs!$K$199*Inputs!$K$198/Inputs!$K$200</f>
        <v>0</v>
      </c>
      <c r="BF289" s="290">
        <f>BF288*Inputs!$K$199*Inputs!$K$198/Inputs!$K$200</f>
        <v>0</v>
      </c>
      <c r="BG289" s="290">
        <f>BG288*Inputs!$K$199*Inputs!$K$198/Inputs!$K$200</f>
        <v>0</v>
      </c>
      <c r="BH289" s="290">
        <f>BH288*Inputs!$K$199*Inputs!$K$198/Inputs!$K$200</f>
        <v>0</v>
      </c>
      <c r="BI289" s="290">
        <f>BI288*Inputs!$K$199*Inputs!$K$198/Inputs!$K$200</f>
        <v>0</v>
      </c>
      <c r="BJ289" s="290">
        <f>BJ288*Inputs!$K$199*Inputs!$K$198/Inputs!$K$200</f>
        <v>0</v>
      </c>
      <c r="BK289" s="290">
        <f>BK288*Inputs!$K$199*Inputs!$K$198/Inputs!$K$200</f>
        <v>0</v>
      </c>
      <c r="BL289" s="290">
        <f>BL288*Inputs!$K$199*Inputs!$K$198/Inputs!$K$200</f>
        <v>0</v>
      </c>
      <c r="BM289" s="290">
        <f>BM288*Inputs!$K$199*Inputs!$K$198/Inputs!$K$200</f>
        <v>0</v>
      </c>
      <c r="BN289" s="290">
        <f>BN288*Inputs!$K$199*Inputs!$K$198/Inputs!$K$200</f>
        <v>0</v>
      </c>
      <c r="BO289" s="290">
        <f>BO288*Inputs!$K$199*Inputs!$K$198/Inputs!$K$200</f>
        <v>0</v>
      </c>
      <c r="BP289" s="290">
        <f>BP288*Inputs!$K$199*Inputs!$K$198/Inputs!$K$200</f>
        <v>0</v>
      </c>
      <c r="BQ289" s="290">
        <f>BQ288*Inputs!$K$199*Inputs!$K$198/Inputs!$K$200</f>
        <v>0</v>
      </c>
      <c r="BR289" s="290">
        <f>BR288*Inputs!$K$199*Inputs!$K$198/Inputs!$K$200</f>
        <v>0</v>
      </c>
      <c r="BS289" s="290">
        <f>BS288*Inputs!$K$199*Inputs!$K$198/Inputs!$K$200</f>
        <v>0</v>
      </c>
      <c r="BT289" s="290">
        <f>BT288*Inputs!$K$199*Inputs!$K$198/Inputs!$K$200</f>
        <v>0</v>
      </c>
      <c r="BU289" s="290">
        <f>BU288*Inputs!$K$199*Inputs!$K$198/Inputs!$K$200</f>
        <v>0</v>
      </c>
      <c r="BV289" s="290">
        <f>BV288*Inputs!$K$199*Inputs!$K$198/Inputs!$K$200</f>
        <v>0</v>
      </c>
      <c r="BW289" s="290">
        <f>BW288*Inputs!$K$199*Inputs!$K$198/Inputs!$K$200</f>
        <v>0</v>
      </c>
      <c r="BX289" s="290">
        <f>BX288*Inputs!$K$199*Inputs!$K$198/Inputs!$K$200</f>
        <v>0</v>
      </c>
      <c r="BY289" s="290">
        <f>BY288*Inputs!$K$199*Inputs!$K$198/Inputs!$K$200</f>
        <v>0</v>
      </c>
      <c r="BZ289" s="290">
        <f>BZ288*Inputs!$K$199*Inputs!$K$198/Inputs!$K$200</f>
        <v>0</v>
      </c>
      <c r="CA289" s="290">
        <f>CA288*Inputs!$K$199*Inputs!$K$198/Inputs!$K$200</f>
        <v>0</v>
      </c>
      <c r="CB289" s="290">
        <f>CB288*Inputs!$K$199*Inputs!$K$198/Inputs!$K$200</f>
        <v>0</v>
      </c>
      <c r="CC289" s="290">
        <f>CC288*Inputs!$K$199*Inputs!$K$198/Inputs!$K$200</f>
        <v>0</v>
      </c>
      <c r="CD289" s="290">
        <f>CD288*Inputs!$K$199*Inputs!$K$198/Inputs!$K$200</f>
        <v>0</v>
      </c>
      <c r="CE289" s="290">
        <f>CE288*Inputs!$K$199*Inputs!$K$198/Inputs!$K$200</f>
        <v>0</v>
      </c>
      <c r="CF289" s="290">
        <f>CF288*Inputs!$K$199*Inputs!$K$198/Inputs!$K$200</f>
        <v>0</v>
      </c>
      <c r="CG289" s="290">
        <f>CG288*Inputs!$K$199*Inputs!$K$198/Inputs!$K$200</f>
        <v>0</v>
      </c>
      <c r="CH289" s="290">
        <f>CH288*Inputs!$K$199*Inputs!$K$198/Inputs!$K$200</f>
        <v>0</v>
      </c>
      <c r="CI289" s="290">
        <f>CI288*Inputs!$K$199*Inputs!$K$198/Inputs!$K$200</f>
        <v>0</v>
      </c>
      <c r="CJ289" s="290">
        <f>CJ288*Inputs!$K$199*Inputs!$K$198/Inputs!$K$200</f>
        <v>0</v>
      </c>
      <c r="CK289" s="290">
        <f>CK288*Inputs!$K$199*Inputs!$K$198/Inputs!$K$200</f>
        <v>0</v>
      </c>
      <c r="CL289" s="290">
        <f>CL288*Inputs!$K$199*Inputs!$K$198/Inputs!$K$200</f>
        <v>0</v>
      </c>
      <c r="CM289" s="290">
        <f>CM288*Inputs!$K$199*Inputs!$K$198/Inputs!$K$200</f>
        <v>0</v>
      </c>
      <c r="CN289" s="290">
        <f>CN288*Inputs!$K$199*Inputs!$K$198/Inputs!$K$200</f>
        <v>0</v>
      </c>
      <c r="CO289" s="290">
        <f>CO288*Inputs!$K$199*Inputs!$K$198/Inputs!$K$200</f>
        <v>0</v>
      </c>
      <c r="CP289" s="290">
        <f>CP288*Inputs!$K$199*Inputs!$K$198/Inputs!$K$200</f>
        <v>0</v>
      </c>
      <c r="CQ289" s="290">
        <f>CQ288*Inputs!$K$199*Inputs!$K$198/Inputs!$K$200</f>
        <v>0</v>
      </c>
      <c r="CR289" s="290">
        <f>CR288*Inputs!$K$199*Inputs!$K$198/Inputs!$K$200</f>
        <v>0</v>
      </c>
      <c r="CS289" s="290">
        <f>CS288*Inputs!$K$199*Inputs!$K$198/Inputs!$K$200</f>
        <v>0</v>
      </c>
      <c r="CT289" s="290">
        <f>CT288*Inputs!$K$199*Inputs!$K$198/Inputs!$K$200</f>
        <v>0</v>
      </c>
      <c r="CU289" s="290">
        <f>CU288*Inputs!$K$199*Inputs!$K$198/Inputs!$K$200</f>
        <v>0</v>
      </c>
      <c r="CV289" s="290">
        <f>CV288*Inputs!$K$199*Inputs!$K$198/Inputs!$K$200</f>
        <v>0</v>
      </c>
      <c r="CW289" s="290">
        <f>CW288*Inputs!$K$199*Inputs!$K$198/Inputs!$K$200</f>
        <v>0</v>
      </c>
      <c r="CX289" s="290">
        <f>CX288*Inputs!$K$199*Inputs!$K$198/Inputs!$K$200</f>
        <v>0</v>
      </c>
      <c r="CY289" s="290">
        <f>CY288*Inputs!$K$199*Inputs!$K$198/Inputs!$K$200</f>
        <v>0</v>
      </c>
      <c r="CZ289" s="290">
        <f>CZ288*Inputs!$K$199*Inputs!$K$198/Inputs!$K$200</f>
        <v>0</v>
      </c>
      <c r="DA289" s="290">
        <f>DA288*Inputs!$K$199*Inputs!$K$198/Inputs!$K$200</f>
        <v>0</v>
      </c>
      <c r="DB289" s="290">
        <f>DB288*Inputs!$K$199*Inputs!$K$198/Inputs!$K$200</f>
        <v>0</v>
      </c>
    </row>
    <row r="290" spans="1:106" ht="13">
      <c r="A290" s="151"/>
      <c r="B290" s="33"/>
      <c r="C290" s="34" t="s">
        <v>152</v>
      </c>
      <c r="D290" s="16"/>
      <c r="E290" s="16"/>
      <c r="F290" s="74"/>
      <c r="G290" s="35"/>
      <c r="H290" s="15"/>
      <c r="I290" s="16"/>
      <c r="J290" s="291"/>
      <c r="K290" s="291"/>
      <c r="L290" s="291"/>
      <c r="M290" s="291"/>
      <c r="N290" s="291"/>
      <c r="O290" s="291"/>
      <c r="P290" s="291"/>
      <c r="Q290" s="291"/>
      <c r="R290" s="291"/>
      <c r="S290" s="291"/>
      <c r="T290" s="291"/>
      <c r="U290" s="291"/>
      <c r="V290" s="291"/>
      <c r="W290" s="291"/>
      <c r="X290" s="291"/>
      <c r="Y290" s="291"/>
      <c r="Z290" s="291"/>
      <c r="AA290" s="291"/>
      <c r="AB290" s="291"/>
      <c r="AC290" s="291"/>
      <c r="AD290" s="291"/>
      <c r="AE290" s="291"/>
      <c r="AF290" s="291"/>
      <c r="AG290" s="291"/>
      <c r="AH290" s="291"/>
      <c r="AI290" s="291"/>
      <c r="AJ290" s="291"/>
      <c r="AK290" s="291"/>
      <c r="AL290" s="291"/>
      <c r="AM290" s="291"/>
      <c r="AN290" s="291"/>
      <c r="AO290" s="291"/>
      <c r="AP290" s="291"/>
      <c r="AQ290" s="291"/>
      <c r="AR290" s="291"/>
      <c r="AS290" s="291"/>
      <c r="AT290" s="291"/>
      <c r="AU290" s="291"/>
      <c r="AV290" s="291"/>
      <c r="AW290" s="291"/>
      <c r="AX290" s="291"/>
      <c r="AY290" s="291"/>
      <c r="AZ290" s="291"/>
      <c r="BA290" s="291"/>
      <c r="BB290" s="291"/>
      <c r="BC290" s="291"/>
      <c r="BD290" s="291"/>
      <c r="BE290" s="291"/>
      <c r="BF290" s="291"/>
      <c r="BG290" s="291"/>
      <c r="BH290" s="291"/>
      <c r="BI290" s="291"/>
      <c r="BJ290" s="291"/>
      <c r="BK290" s="291"/>
      <c r="BL290" s="291"/>
      <c r="BM290" s="291"/>
      <c r="BN290" s="291"/>
      <c r="BO290" s="291"/>
      <c r="BP290" s="291"/>
      <c r="BQ290" s="291"/>
      <c r="BR290" s="291"/>
      <c r="BS290" s="291"/>
      <c r="BT290" s="291"/>
      <c r="BU290" s="291"/>
      <c r="BV290" s="291"/>
      <c r="BW290" s="291"/>
      <c r="BX290" s="291"/>
      <c r="BY290" s="291"/>
      <c r="BZ290" s="291"/>
      <c r="CA290" s="291"/>
      <c r="CB290" s="291"/>
      <c r="CC290" s="291"/>
      <c r="CD290" s="291"/>
      <c r="CE290" s="291"/>
      <c r="CF290" s="291"/>
      <c r="CG290" s="291"/>
      <c r="CH290" s="291"/>
      <c r="CI290" s="291"/>
      <c r="CJ290" s="291"/>
      <c r="CK290" s="291"/>
      <c r="CL290" s="291"/>
      <c r="CM290" s="291"/>
      <c r="CN290" s="291"/>
      <c r="CO290" s="291"/>
      <c r="CP290" s="291"/>
      <c r="CQ290" s="291"/>
      <c r="CR290" s="291"/>
      <c r="CS290" s="291"/>
      <c r="CT290" s="291"/>
      <c r="CU290" s="291"/>
      <c r="CV290" s="291"/>
      <c r="CW290" s="291"/>
      <c r="CX290" s="291"/>
      <c r="CY290" s="291"/>
      <c r="CZ290" s="291"/>
      <c r="DA290" s="291"/>
      <c r="DB290" s="291"/>
    </row>
    <row r="291" spans="1:106" ht="13">
      <c r="A291" s="151"/>
      <c r="B291" s="33"/>
      <c r="C291" s="34"/>
      <c r="D291" s="16"/>
      <c r="E291" s="16"/>
      <c r="F291" s="74"/>
      <c r="G291" s="35"/>
      <c r="H291" s="15"/>
      <c r="I291" s="16"/>
      <c r="J291" s="288"/>
      <c r="K291" s="288"/>
      <c r="L291" s="288"/>
      <c r="M291" s="288"/>
      <c r="N291" s="288"/>
      <c r="O291" s="288"/>
      <c r="P291" s="288"/>
      <c r="Q291" s="288"/>
      <c r="R291" s="288"/>
      <c r="S291" s="288"/>
      <c r="T291" s="288"/>
      <c r="U291" s="288"/>
      <c r="V291" s="288"/>
      <c r="W291" s="288"/>
      <c r="X291" s="288"/>
      <c r="Y291" s="288"/>
      <c r="Z291" s="288"/>
      <c r="AA291" s="288"/>
      <c r="AB291" s="288"/>
      <c r="AC291" s="288"/>
      <c r="AD291" s="288"/>
      <c r="AE291" s="288"/>
      <c r="AF291" s="288"/>
      <c r="AG291" s="288"/>
      <c r="AH291" s="288"/>
      <c r="AI291" s="288"/>
      <c r="AJ291" s="288"/>
      <c r="AK291" s="288"/>
      <c r="AL291" s="288"/>
      <c r="AM291" s="288"/>
      <c r="AN291" s="288"/>
      <c r="AO291" s="288"/>
      <c r="AP291" s="288"/>
      <c r="AQ291" s="288"/>
      <c r="AR291" s="288"/>
      <c r="AS291" s="288"/>
      <c r="AT291" s="288"/>
      <c r="AU291" s="288"/>
      <c r="AV291" s="288"/>
      <c r="AW291" s="288"/>
      <c r="AX291" s="288"/>
      <c r="AY291" s="288"/>
      <c r="AZ291" s="288"/>
      <c r="BA291" s="288"/>
      <c r="BB291" s="288"/>
      <c r="BC291" s="288"/>
      <c r="BD291" s="288"/>
      <c r="BE291" s="288"/>
      <c r="BF291" s="288"/>
      <c r="BG291" s="288"/>
      <c r="BH291" s="288"/>
      <c r="BI291" s="288"/>
      <c r="BJ291" s="288"/>
      <c r="BK291" s="288"/>
      <c r="BL291" s="288"/>
      <c r="BM291" s="288"/>
      <c r="BN291" s="288"/>
      <c r="BO291" s="288"/>
      <c r="BP291" s="288"/>
      <c r="BQ291" s="288"/>
      <c r="BR291" s="288"/>
      <c r="BS291" s="288"/>
      <c r="BT291" s="288"/>
      <c r="BU291" s="288"/>
      <c r="BV291" s="288"/>
      <c r="BW291" s="288"/>
      <c r="BX291" s="288"/>
      <c r="BY291" s="288"/>
      <c r="BZ291" s="288"/>
      <c r="CA291" s="288"/>
      <c r="CB291" s="288"/>
      <c r="CC291" s="288"/>
      <c r="CD291" s="288"/>
      <c r="CE291" s="288"/>
      <c r="CF291" s="288"/>
      <c r="CG291" s="288"/>
      <c r="CH291" s="288"/>
      <c r="CI291" s="288"/>
      <c r="CJ291" s="288"/>
      <c r="CK291" s="288"/>
      <c r="CL291" s="288"/>
      <c r="CM291" s="288"/>
      <c r="CN291" s="288"/>
      <c r="CO291" s="288"/>
      <c r="CP291" s="288"/>
      <c r="CQ291" s="288"/>
      <c r="CR291" s="288"/>
      <c r="CS291" s="288"/>
      <c r="CT291" s="288"/>
      <c r="CU291" s="288"/>
      <c r="CV291" s="288"/>
      <c r="CW291" s="288"/>
      <c r="CX291" s="288"/>
      <c r="CY291" s="288"/>
      <c r="CZ291" s="288"/>
      <c r="DA291" s="288"/>
      <c r="DB291" s="288"/>
    </row>
    <row r="292" spans="1:106" ht="13">
      <c r="A292" s="151"/>
      <c r="B292" s="33"/>
      <c r="C292" s="34" t="s">
        <v>156</v>
      </c>
      <c r="D292" s="16"/>
      <c r="E292" s="16"/>
      <c r="F292" s="82">
        <f>1-F288</f>
        <v>1</v>
      </c>
      <c r="G292" s="35" t="s">
        <v>15</v>
      </c>
      <c r="H292" s="15"/>
      <c r="I292" s="16"/>
      <c r="J292" s="288">
        <f>$F292*J285</f>
        <v>0</v>
      </c>
      <c r="K292" s="288">
        <f t="shared" ref="K292:BV292" si="149">$F292*K285</f>
        <v>0</v>
      </c>
      <c r="L292" s="288">
        <f t="shared" si="149"/>
        <v>0</v>
      </c>
      <c r="M292" s="288">
        <f t="shared" si="149"/>
        <v>0</v>
      </c>
      <c r="N292" s="288">
        <f t="shared" si="149"/>
        <v>1504.8</v>
      </c>
      <c r="O292" s="288">
        <f t="shared" si="149"/>
        <v>1554.9599999999998</v>
      </c>
      <c r="P292" s="288">
        <f t="shared" si="149"/>
        <v>1504.8</v>
      </c>
      <c r="Q292" s="288">
        <f t="shared" si="149"/>
        <v>1554.9599999999998</v>
      </c>
      <c r="R292" s="288">
        <f t="shared" si="149"/>
        <v>1554.9599999999998</v>
      </c>
      <c r="S292" s="288">
        <f t="shared" si="149"/>
        <v>1504.8</v>
      </c>
      <c r="T292" s="288">
        <f t="shared" si="149"/>
        <v>1554.9599999999998</v>
      </c>
      <c r="U292" s="288">
        <f t="shared" si="149"/>
        <v>1504.8</v>
      </c>
      <c r="V292" s="288">
        <f t="shared" si="149"/>
        <v>1554.9599999999998</v>
      </c>
      <c r="W292" s="288">
        <f t="shared" si="149"/>
        <v>1554.9599999999998</v>
      </c>
      <c r="X292" s="288">
        <f t="shared" si="149"/>
        <v>1404.48</v>
      </c>
      <c r="Y292" s="288">
        <f t="shared" si="149"/>
        <v>1554.9599999999998</v>
      </c>
      <c r="Z292" s="288">
        <f t="shared" si="149"/>
        <v>1504.8</v>
      </c>
      <c r="AA292" s="288">
        <f t="shared" si="149"/>
        <v>1554.9599999999998</v>
      </c>
      <c r="AB292" s="288">
        <f t="shared" si="149"/>
        <v>1504.8</v>
      </c>
      <c r="AC292" s="288">
        <f t="shared" si="149"/>
        <v>1554.9599999999998</v>
      </c>
      <c r="AD292" s="288">
        <f t="shared" si="149"/>
        <v>1554.9599999999998</v>
      </c>
      <c r="AE292" s="288">
        <f t="shared" si="149"/>
        <v>1504.8</v>
      </c>
      <c r="AF292" s="288">
        <f t="shared" si="149"/>
        <v>1554.9599999999998</v>
      </c>
      <c r="AG292" s="288">
        <f t="shared" si="149"/>
        <v>1504.8</v>
      </c>
      <c r="AH292" s="288">
        <f t="shared" si="149"/>
        <v>1554.9599999999998</v>
      </c>
      <c r="AI292" s="288">
        <f t="shared" si="149"/>
        <v>1554.9599999999998</v>
      </c>
      <c r="AJ292" s="288">
        <f t="shared" si="149"/>
        <v>1404.48</v>
      </c>
      <c r="AK292" s="288">
        <f t="shared" si="149"/>
        <v>1554.9599999999998</v>
      </c>
      <c r="AL292" s="288">
        <f t="shared" si="149"/>
        <v>1504.8</v>
      </c>
      <c r="AM292" s="288">
        <f t="shared" si="149"/>
        <v>1554.9599999999998</v>
      </c>
      <c r="AN292" s="288">
        <f t="shared" si="149"/>
        <v>1504.8</v>
      </c>
      <c r="AO292" s="288">
        <f t="shared" si="149"/>
        <v>1554.9599999999998</v>
      </c>
      <c r="AP292" s="288">
        <f t="shared" si="149"/>
        <v>1554.9599999999998</v>
      </c>
      <c r="AQ292" s="288">
        <f t="shared" si="149"/>
        <v>1504.8</v>
      </c>
      <c r="AR292" s="288">
        <f t="shared" si="149"/>
        <v>1554.9599999999998</v>
      </c>
      <c r="AS292" s="288">
        <f t="shared" si="149"/>
        <v>1504.8</v>
      </c>
      <c r="AT292" s="288">
        <f t="shared" si="149"/>
        <v>1554.9599999999998</v>
      </c>
      <c r="AU292" s="288">
        <f t="shared" si="149"/>
        <v>1554.9599999999998</v>
      </c>
      <c r="AV292" s="288">
        <f t="shared" si="149"/>
        <v>1404.48</v>
      </c>
      <c r="AW292" s="288">
        <f t="shared" si="149"/>
        <v>1554.9599999999998</v>
      </c>
      <c r="AX292" s="288">
        <f t="shared" si="149"/>
        <v>1504.8</v>
      </c>
      <c r="AY292" s="288">
        <f t="shared" si="149"/>
        <v>1554.9599999999998</v>
      </c>
      <c r="AZ292" s="288">
        <f t="shared" si="149"/>
        <v>1504.8</v>
      </c>
      <c r="BA292" s="288">
        <f t="shared" si="149"/>
        <v>1554.9599999999998</v>
      </c>
      <c r="BB292" s="288">
        <f t="shared" si="149"/>
        <v>1554.9599999999998</v>
      </c>
      <c r="BC292" s="288">
        <f t="shared" si="149"/>
        <v>1504.8</v>
      </c>
      <c r="BD292" s="288">
        <f t="shared" si="149"/>
        <v>1554.9599999999998</v>
      </c>
      <c r="BE292" s="288">
        <f t="shared" si="149"/>
        <v>1504.8</v>
      </c>
      <c r="BF292" s="288">
        <f t="shared" si="149"/>
        <v>1554.9599999999998</v>
      </c>
      <c r="BG292" s="288">
        <f t="shared" si="149"/>
        <v>1554.9599999999998</v>
      </c>
      <c r="BH292" s="288">
        <f t="shared" si="149"/>
        <v>1454.6399999999999</v>
      </c>
      <c r="BI292" s="288">
        <f t="shared" si="149"/>
        <v>1554.9599999999998</v>
      </c>
      <c r="BJ292" s="288">
        <f t="shared" si="149"/>
        <v>1504.8</v>
      </c>
      <c r="BK292" s="288">
        <f t="shared" si="149"/>
        <v>1554.9599999999998</v>
      </c>
      <c r="BL292" s="288">
        <f t="shared" si="149"/>
        <v>1504.8</v>
      </c>
      <c r="BM292" s="288">
        <f t="shared" si="149"/>
        <v>1554.9599999999998</v>
      </c>
      <c r="BN292" s="288">
        <f t="shared" si="149"/>
        <v>1554.9599999999998</v>
      </c>
      <c r="BO292" s="288">
        <f t="shared" si="149"/>
        <v>1504.8</v>
      </c>
      <c r="BP292" s="288">
        <f t="shared" si="149"/>
        <v>1554.9599999999998</v>
      </c>
      <c r="BQ292" s="288">
        <f t="shared" si="149"/>
        <v>1504.8</v>
      </c>
      <c r="BR292" s="288">
        <f t="shared" si="149"/>
        <v>1554.9599999999998</v>
      </c>
      <c r="BS292" s="288">
        <f t="shared" si="149"/>
        <v>1554.9599999999998</v>
      </c>
      <c r="BT292" s="288">
        <f t="shared" si="149"/>
        <v>1404.48</v>
      </c>
      <c r="BU292" s="288">
        <f t="shared" si="149"/>
        <v>1554.9599999999998</v>
      </c>
      <c r="BV292" s="288">
        <f t="shared" si="149"/>
        <v>1504.8</v>
      </c>
      <c r="BW292" s="288">
        <f t="shared" ref="BW292:DB292" si="150">$F292*BW285</f>
        <v>1554.9599999999998</v>
      </c>
      <c r="BX292" s="288">
        <f t="shared" si="150"/>
        <v>1504.8</v>
      </c>
      <c r="BY292" s="288">
        <f t="shared" si="150"/>
        <v>1554.9599999999998</v>
      </c>
      <c r="BZ292" s="288">
        <f t="shared" si="150"/>
        <v>1554.9599999999998</v>
      </c>
      <c r="CA292" s="288">
        <f t="shared" si="150"/>
        <v>1504.8</v>
      </c>
      <c r="CB292" s="288">
        <f t="shared" si="150"/>
        <v>1554.9599999999998</v>
      </c>
      <c r="CC292" s="288">
        <f t="shared" si="150"/>
        <v>1504.8</v>
      </c>
      <c r="CD292" s="288">
        <f t="shared" si="150"/>
        <v>1554.9599999999998</v>
      </c>
      <c r="CE292" s="288">
        <f t="shared" si="150"/>
        <v>1554.9599999999998</v>
      </c>
      <c r="CF292" s="288">
        <f t="shared" si="150"/>
        <v>1404.48</v>
      </c>
      <c r="CG292" s="288">
        <f t="shared" si="150"/>
        <v>1554.9599999999998</v>
      </c>
      <c r="CH292" s="288">
        <f t="shared" si="150"/>
        <v>1504.8</v>
      </c>
      <c r="CI292" s="288">
        <f t="shared" si="150"/>
        <v>1554.9599999999998</v>
      </c>
      <c r="CJ292" s="288">
        <f t="shared" si="150"/>
        <v>1504.8</v>
      </c>
      <c r="CK292" s="288">
        <f t="shared" si="150"/>
        <v>1554.9599999999998</v>
      </c>
      <c r="CL292" s="288">
        <f t="shared" si="150"/>
        <v>1554.9599999999998</v>
      </c>
      <c r="CM292" s="288">
        <f t="shared" si="150"/>
        <v>1504.8</v>
      </c>
      <c r="CN292" s="288">
        <f t="shared" si="150"/>
        <v>1554.9599999999998</v>
      </c>
      <c r="CO292" s="288">
        <f t="shared" si="150"/>
        <v>1504.8</v>
      </c>
      <c r="CP292" s="288">
        <f t="shared" si="150"/>
        <v>1554.9599999999998</v>
      </c>
      <c r="CQ292" s="288">
        <f t="shared" si="150"/>
        <v>1554.9599999999998</v>
      </c>
      <c r="CR292" s="288">
        <f t="shared" si="150"/>
        <v>1404.48</v>
      </c>
      <c r="CS292" s="288">
        <f t="shared" si="150"/>
        <v>1554.9599999999998</v>
      </c>
      <c r="CT292" s="288">
        <f t="shared" si="150"/>
        <v>1504.8</v>
      </c>
      <c r="CU292" s="288">
        <f t="shared" si="150"/>
        <v>1554.9599999999998</v>
      </c>
      <c r="CV292" s="288">
        <f t="shared" si="150"/>
        <v>1504.8</v>
      </c>
      <c r="CW292" s="288">
        <f t="shared" si="150"/>
        <v>1554.9599999999998</v>
      </c>
      <c r="CX292" s="288">
        <f t="shared" si="150"/>
        <v>1554.9599999999998</v>
      </c>
      <c r="CY292" s="288">
        <f t="shared" si="150"/>
        <v>1504.8</v>
      </c>
      <c r="CZ292" s="288">
        <f t="shared" si="150"/>
        <v>1554.9599999999998</v>
      </c>
      <c r="DA292" s="288">
        <f t="shared" si="150"/>
        <v>1504.8</v>
      </c>
      <c r="DB292" s="288">
        <f t="shared" si="150"/>
        <v>1554.9599999999998</v>
      </c>
    </row>
    <row r="293" spans="1:106" ht="13">
      <c r="A293" s="151"/>
      <c r="B293" s="33"/>
      <c r="C293" s="37" t="s">
        <v>362</v>
      </c>
      <c r="D293" s="16"/>
      <c r="E293" s="16"/>
      <c r="F293" s="51">
        <f>Inputs!K205</f>
        <v>160</v>
      </c>
      <c r="G293" s="35" t="s">
        <v>36</v>
      </c>
      <c r="H293" s="15"/>
      <c r="I293" s="16"/>
      <c r="J293" s="292">
        <f>$F293</f>
        <v>160</v>
      </c>
      <c r="K293" s="292">
        <f t="shared" ref="K293:BV293" si="151">$F293</f>
        <v>160</v>
      </c>
      <c r="L293" s="292">
        <f t="shared" si="151"/>
        <v>160</v>
      </c>
      <c r="M293" s="292">
        <f t="shared" si="151"/>
        <v>160</v>
      </c>
      <c r="N293" s="292">
        <f t="shared" si="151"/>
        <v>160</v>
      </c>
      <c r="O293" s="292">
        <f t="shared" si="151"/>
        <v>160</v>
      </c>
      <c r="P293" s="292">
        <f t="shared" si="151"/>
        <v>160</v>
      </c>
      <c r="Q293" s="292">
        <f t="shared" si="151"/>
        <v>160</v>
      </c>
      <c r="R293" s="292">
        <f t="shared" si="151"/>
        <v>160</v>
      </c>
      <c r="S293" s="292">
        <f t="shared" si="151"/>
        <v>160</v>
      </c>
      <c r="T293" s="292">
        <f t="shared" si="151"/>
        <v>160</v>
      </c>
      <c r="U293" s="292">
        <f t="shared" si="151"/>
        <v>160</v>
      </c>
      <c r="V293" s="292">
        <f t="shared" si="151"/>
        <v>160</v>
      </c>
      <c r="W293" s="292">
        <f t="shared" si="151"/>
        <v>160</v>
      </c>
      <c r="X293" s="292">
        <f t="shared" si="151"/>
        <v>160</v>
      </c>
      <c r="Y293" s="292">
        <f t="shared" si="151"/>
        <v>160</v>
      </c>
      <c r="Z293" s="292">
        <f t="shared" si="151"/>
        <v>160</v>
      </c>
      <c r="AA293" s="292">
        <f t="shared" si="151"/>
        <v>160</v>
      </c>
      <c r="AB293" s="292">
        <f t="shared" si="151"/>
        <v>160</v>
      </c>
      <c r="AC293" s="292">
        <f t="shared" si="151"/>
        <v>160</v>
      </c>
      <c r="AD293" s="292">
        <f t="shared" si="151"/>
        <v>160</v>
      </c>
      <c r="AE293" s="292">
        <f t="shared" si="151"/>
        <v>160</v>
      </c>
      <c r="AF293" s="292">
        <f t="shared" si="151"/>
        <v>160</v>
      </c>
      <c r="AG293" s="292">
        <f t="shared" si="151"/>
        <v>160</v>
      </c>
      <c r="AH293" s="292">
        <f t="shared" si="151"/>
        <v>160</v>
      </c>
      <c r="AI293" s="292">
        <f t="shared" si="151"/>
        <v>160</v>
      </c>
      <c r="AJ293" s="292">
        <f t="shared" si="151"/>
        <v>160</v>
      </c>
      <c r="AK293" s="292">
        <f t="shared" si="151"/>
        <v>160</v>
      </c>
      <c r="AL293" s="292">
        <f t="shared" si="151"/>
        <v>160</v>
      </c>
      <c r="AM293" s="292">
        <f t="shared" si="151"/>
        <v>160</v>
      </c>
      <c r="AN293" s="292">
        <f t="shared" si="151"/>
        <v>160</v>
      </c>
      <c r="AO293" s="292">
        <f t="shared" si="151"/>
        <v>160</v>
      </c>
      <c r="AP293" s="292">
        <f t="shared" si="151"/>
        <v>160</v>
      </c>
      <c r="AQ293" s="292">
        <f t="shared" si="151"/>
        <v>160</v>
      </c>
      <c r="AR293" s="292">
        <f t="shared" si="151"/>
        <v>160</v>
      </c>
      <c r="AS293" s="292">
        <f t="shared" si="151"/>
        <v>160</v>
      </c>
      <c r="AT293" s="292">
        <f t="shared" si="151"/>
        <v>160</v>
      </c>
      <c r="AU293" s="292">
        <f t="shared" si="151"/>
        <v>160</v>
      </c>
      <c r="AV293" s="292">
        <f t="shared" si="151"/>
        <v>160</v>
      </c>
      <c r="AW293" s="292">
        <f t="shared" si="151"/>
        <v>160</v>
      </c>
      <c r="AX293" s="292">
        <f t="shared" si="151"/>
        <v>160</v>
      </c>
      <c r="AY293" s="292">
        <f t="shared" si="151"/>
        <v>160</v>
      </c>
      <c r="AZ293" s="292">
        <f t="shared" si="151"/>
        <v>160</v>
      </c>
      <c r="BA293" s="292">
        <f t="shared" si="151"/>
        <v>160</v>
      </c>
      <c r="BB293" s="292">
        <f t="shared" si="151"/>
        <v>160</v>
      </c>
      <c r="BC293" s="292">
        <f t="shared" si="151"/>
        <v>160</v>
      </c>
      <c r="BD293" s="292">
        <f t="shared" si="151"/>
        <v>160</v>
      </c>
      <c r="BE293" s="292">
        <f t="shared" si="151"/>
        <v>160</v>
      </c>
      <c r="BF293" s="292">
        <f t="shared" si="151"/>
        <v>160</v>
      </c>
      <c r="BG293" s="292">
        <f t="shared" si="151"/>
        <v>160</v>
      </c>
      <c r="BH293" s="292">
        <f t="shared" si="151"/>
        <v>160</v>
      </c>
      <c r="BI293" s="292">
        <f t="shared" si="151"/>
        <v>160</v>
      </c>
      <c r="BJ293" s="292">
        <f t="shared" si="151"/>
        <v>160</v>
      </c>
      <c r="BK293" s="292">
        <f t="shared" si="151"/>
        <v>160</v>
      </c>
      <c r="BL293" s="292">
        <f t="shared" si="151"/>
        <v>160</v>
      </c>
      <c r="BM293" s="292">
        <f t="shared" si="151"/>
        <v>160</v>
      </c>
      <c r="BN293" s="292">
        <f t="shared" si="151"/>
        <v>160</v>
      </c>
      <c r="BO293" s="292">
        <f t="shared" si="151"/>
        <v>160</v>
      </c>
      <c r="BP293" s="292">
        <f t="shared" si="151"/>
        <v>160</v>
      </c>
      <c r="BQ293" s="292">
        <f t="shared" si="151"/>
        <v>160</v>
      </c>
      <c r="BR293" s="292">
        <f t="shared" si="151"/>
        <v>160</v>
      </c>
      <c r="BS293" s="292">
        <f t="shared" si="151"/>
        <v>160</v>
      </c>
      <c r="BT293" s="292">
        <f t="shared" si="151"/>
        <v>160</v>
      </c>
      <c r="BU293" s="292">
        <f t="shared" si="151"/>
        <v>160</v>
      </c>
      <c r="BV293" s="292">
        <f t="shared" si="151"/>
        <v>160</v>
      </c>
      <c r="BW293" s="292">
        <f t="shared" ref="BW293:DB293" si="152">$F293</f>
        <v>160</v>
      </c>
      <c r="BX293" s="292">
        <f t="shared" si="152"/>
        <v>160</v>
      </c>
      <c r="BY293" s="292">
        <f t="shared" si="152"/>
        <v>160</v>
      </c>
      <c r="BZ293" s="292">
        <f t="shared" si="152"/>
        <v>160</v>
      </c>
      <c r="CA293" s="292">
        <f t="shared" si="152"/>
        <v>160</v>
      </c>
      <c r="CB293" s="292">
        <f t="shared" si="152"/>
        <v>160</v>
      </c>
      <c r="CC293" s="292">
        <f t="shared" si="152"/>
        <v>160</v>
      </c>
      <c r="CD293" s="292">
        <f t="shared" si="152"/>
        <v>160</v>
      </c>
      <c r="CE293" s="292">
        <f t="shared" si="152"/>
        <v>160</v>
      </c>
      <c r="CF293" s="292">
        <f t="shared" si="152"/>
        <v>160</v>
      </c>
      <c r="CG293" s="292">
        <f t="shared" si="152"/>
        <v>160</v>
      </c>
      <c r="CH293" s="292">
        <f t="shared" si="152"/>
        <v>160</v>
      </c>
      <c r="CI293" s="292">
        <f t="shared" si="152"/>
        <v>160</v>
      </c>
      <c r="CJ293" s="292">
        <f t="shared" si="152"/>
        <v>160</v>
      </c>
      <c r="CK293" s="292">
        <f t="shared" si="152"/>
        <v>160</v>
      </c>
      <c r="CL293" s="292">
        <f t="shared" si="152"/>
        <v>160</v>
      </c>
      <c r="CM293" s="292">
        <f t="shared" si="152"/>
        <v>160</v>
      </c>
      <c r="CN293" s="292">
        <f t="shared" si="152"/>
        <v>160</v>
      </c>
      <c r="CO293" s="292">
        <f t="shared" si="152"/>
        <v>160</v>
      </c>
      <c r="CP293" s="292">
        <f t="shared" si="152"/>
        <v>160</v>
      </c>
      <c r="CQ293" s="292">
        <f t="shared" si="152"/>
        <v>160</v>
      </c>
      <c r="CR293" s="292">
        <f t="shared" si="152"/>
        <v>160</v>
      </c>
      <c r="CS293" s="292">
        <f t="shared" si="152"/>
        <v>160</v>
      </c>
      <c r="CT293" s="292">
        <f t="shared" si="152"/>
        <v>160</v>
      </c>
      <c r="CU293" s="292">
        <f t="shared" si="152"/>
        <v>160</v>
      </c>
      <c r="CV293" s="292">
        <f t="shared" si="152"/>
        <v>160</v>
      </c>
      <c r="CW293" s="292">
        <f t="shared" si="152"/>
        <v>160</v>
      </c>
      <c r="CX293" s="292">
        <f t="shared" si="152"/>
        <v>160</v>
      </c>
      <c r="CY293" s="292">
        <f t="shared" si="152"/>
        <v>160</v>
      </c>
      <c r="CZ293" s="292">
        <f t="shared" si="152"/>
        <v>160</v>
      </c>
      <c r="DA293" s="292">
        <f t="shared" si="152"/>
        <v>160</v>
      </c>
      <c r="DB293" s="292">
        <f t="shared" si="152"/>
        <v>160</v>
      </c>
    </row>
    <row r="294" spans="1:106" ht="13">
      <c r="A294" s="151"/>
      <c r="B294" s="33"/>
      <c r="C294" s="77"/>
      <c r="D294" s="16"/>
      <c r="E294" s="16"/>
      <c r="F294" s="80"/>
      <c r="G294" s="35"/>
      <c r="H294" s="15"/>
      <c r="I294" s="79"/>
      <c r="J294" s="294">
        <f>J293*J292</f>
        <v>0</v>
      </c>
      <c r="K294" s="294">
        <f t="shared" ref="K294:BV294" si="153">K293*K292</f>
        <v>0</v>
      </c>
      <c r="L294" s="294">
        <f t="shared" si="153"/>
        <v>0</v>
      </c>
      <c r="M294" s="294">
        <f t="shared" si="153"/>
        <v>0</v>
      </c>
      <c r="N294" s="294">
        <f t="shared" si="153"/>
        <v>240768</v>
      </c>
      <c r="O294" s="294">
        <f t="shared" si="153"/>
        <v>248793.59999999998</v>
      </c>
      <c r="P294" s="294">
        <f t="shared" si="153"/>
        <v>240768</v>
      </c>
      <c r="Q294" s="294">
        <f t="shared" si="153"/>
        <v>248793.59999999998</v>
      </c>
      <c r="R294" s="294">
        <f t="shared" si="153"/>
        <v>248793.59999999998</v>
      </c>
      <c r="S294" s="294">
        <f t="shared" si="153"/>
        <v>240768</v>
      </c>
      <c r="T294" s="294">
        <f t="shared" si="153"/>
        <v>248793.59999999998</v>
      </c>
      <c r="U294" s="294">
        <f t="shared" si="153"/>
        <v>240768</v>
      </c>
      <c r="V294" s="294">
        <f t="shared" si="153"/>
        <v>248793.59999999998</v>
      </c>
      <c r="W294" s="294">
        <f t="shared" si="153"/>
        <v>248793.59999999998</v>
      </c>
      <c r="X294" s="294">
        <f t="shared" si="153"/>
        <v>224716.79999999999</v>
      </c>
      <c r="Y294" s="294">
        <f t="shared" si="153"/>
        <v>248793.59999999998</v>
      </c>
      <c r="Z294" s="294">
        <f t="shared" si="153"/>
        <v>240768</v>
      </c>
      <c r="AA294" s="294">
        <f t="shared" si="153"/>
        <v>248793.59999999998</v>
      </c>
      <c r="AB294" s="294">
        <f t="shared" si="153"/>
        <v>240768</v>
      </c>
      <c r="AC294" s="294">
        <f t="shared" si="153"/>
        <v>248793.59999999998</v>
      </c>
      <c r="AD294" s="294">
        <f t="shared" si="153"/>
        <v>248793.59999999998</v>
      </c>
      <c r="AE294" s="294">
        <f t="shared" si="153"/>
        <v>240768</v>
      </c>
      <c r="AF294" s="294">
        <f t="shared" si="153"/>
        <v>248793.59999999998</v>
      </c>
      <c r="AG294" s="294">
        <f t="shared" si="153"/>
        <v>240768</v>
      </c>
      <c r="AH294" s="294">
        <f t="shared" si="153"/>
        <v>248793.59999999998</v>
      </c>
      <c r="AI294" s="294">
        <f t="shared" si="153"/>
        <v>248793.59999999998</v>
      </c>
      <c r="AJ294" s="294">
        <f t="shared" si="153"/>
        <v>224716.79999999999</v>
      </c>
      <c r="AK294" s="294">
        <f t="shared" si="153"/>
        <v>248793.59999999998</v>
      </c>
      <c r="AL294" s="294">
        <f t="shared" si="153"/>
        <v>240768</v>
      </c>
      <c r="AM294" s="294">
        <f t="shared" si="153"/>
        <v>248793.59999999998</v>
      </c>
      <c r="AN294" s="294">
        <f t="shared" si="153"/>
        <v>240768</v>
      </c>
      <c r="AO294" s="294">
        <f t="shared" si="153"/>
        <v>248793.59999999998</v>
      </c>
      <c r="AP294" s="294">
        <f t="shared" si="153"/>
        <v>248793.59999999998</v>
      </c>
      <c r="AQ294" s="294">
        <f t="shared" si="153"/>
        <v>240768</v>
      </c>
      <c r="AR294" s="294">
        <f t="shared" si="153"/>
        <v>248793.59999999998</v>
      </c>
      <c r="AS294" s="294">
        <f t="shared" si="153"/>
        <v>240768</v>
      </c>
      <c r="AT294" s="294">
        <f t="shared" si="153"/>
        <v>248793.59999999998</v>
      </c>
      <c r="AU294" s="294">
        <f t="shared" si="153"/>
        <v>248793.59999999998</v>
      </c>
      <c r="AV294" s="294">
        <f t="shared" si="153"/>
        <v>224716.79999999999</v>
      </c>
      <c r="AW294" s="294">
        <f t="shared" si="153"/>
        <v>248793.59999999998</v>
      </c>
      <c r="AX294" s="294">
        <f t="shared" si="153"/>
        <v>240768</v>
      </c>
      <c r="AY294" s="294">
        <f t="shared" si="153"/>
        <v>248793.59999999998</v>
      </c>
      <c r="AZ294" s="294">
        <f t="shared" si="153"/>
        <v>240768</v>
      </c>
      <c r="BA294" s="294">
        <f t="shared" si="153"/>
        <v>248793.59999999998</v>
      </c>
      <c r="BB294" s="294">
        <f t="shared" si="153"/>
        <v>248793.59999999998</v>
      </c>
      <c r="BC294" s="294">
        <f t="shared" si="153"/>
        <v>240768</v>
      </c>
      <c r="BD294" s="294">
        <f t="shared" si="153"/>
        <v>248793.59999999998</v>
      </c>
      <c r="BE294" s="294">
        <f t="shared" si="153"/>
        <v>240768</v>
      </c>
      <c r="BF294" s="294">
        <f t="shared" si="153"/>
        <v>248793.59999999998</v>
      </c>
      <c r="BG294" s="294">
        <f t="shared" si="153"/>
        <v>248793.59999999998</v>
      </c>
      <c r="BH294" s="294">
        <f t="shared" si="153"/>
        <v>232742.39999999997</v>
      </c>
      <c r="BI294" s="294">
        <f t="shared" si="153"/>
        <v>248793.59999999998</v>
      </c>
      <c r="BJ294" s="294">
        <f t="shared" si="153"/>
        <v>240768</v>
      </c>
      <c r="BK294" s="294">
        <f t="shared" si="153"/>
        <v>248793.59999999998</v>
      </c>
      <c r="BL294" s="294">
        <f t="shared" si="153"/>
        <v>240768</v>
      </c>
      <c r="BM294" s="294">
        <f t="shared" si="153"/>
        <v>248793.59999999998</v>
      </c>
      <c r="BN294" s="294">
        <f t="shared" si="153"/>
        <v>248793.59999999998</v>
      </c>
      <c r="BO294" s="294">
        <f t="shared" si="153"/>
        <v>240768</v>
      </c>
      <c r="BP294" s="294">
        <f t="shared" si="153"/>
        <v>248793.59999999998</v>
      </c>
      <c r="BQ294" s="294">
        <f t="shared" si="153"/>
        <v>240768</v>
      </c>
      <c r="BR294" s="294">
        <f t="shared" si="153"/>
        <v>248793.59999999998</v>
      </c>
      <c r="BS294" s="294">
        <f t="shared" si="153"/>
        <v>248793.59999999998</v>
      </c>
      <c r="BT294" s="294">
        <f t="shared" si="153"/>
        <v>224716.79999999999</v>
      </c>
      <c r="BU294" s="294">
        <f t="shared" si="153"/>
        <v>248793.59999999998</v>
      </c>
      <c r="BV294" s="294">
        <f t="shared" si="153"/>
        <v>240768</v>
      </c>
      <c r="BW294" s="294">
        <f t="shared" ref="BW294:DB294" si="154">BW293*BW292</f>
        <v>248793.59999999998</v>
      </c>
      <c r="BX294" s="294">
        <f t="shared" si="154"/>
        <v>240768</v>
      </c>
      <c r="BY294" s="294">
        <f t="shared" si="154"/>
        <v>248793.59999999998</v>
      </c>
      <c r="BZ294" s="294">
        <f t="shared" si="154"/>
        <v>248793.59999999998</v>
      </c>
      <c r="CA294" s="294">
        <f t="shared" si="154"/>
        <v>240768</v>
      </c>
      <c r="CB294" s="294">
        <f t="shared" si="154"/>
        <v>248793.59999999998</v>
      </c>
      <c r="CC294" s="294">
        <f t="shared" si="154"/>
        <v>240768</v>
      </c>
      <c r="CD294" s="294">
        <f t="shared" si="154"/>
        <v>248793.59999999998</v>
      </c>
      <c r="CE294" s="294">
        <f t="shared" si="154"/>
        <v>248793.59999999998</v>
      </c>
      <c r="CF294" s="294">
        <f t="shared" si="154"/>
        <v>224716.79999999999</v>
      </c>
      <c r="CG294" s="294">
        <f t="shared" si="154"/>
        <v>248793.59999999998</v>
      </c>
      <c r="CH294" s="294">
        <f t="shared" si="154"/>
        <v>240768</v>
      </c>
      <c r="CI294" s="294">
        <f t="shared" si="154"/>
        <v>248793.59999999998</v>
      </c>
      <c r="CJ294" s="294">
        <f t="shared" si="154"/>
        <v>240768</v>
      </c>
      <c r="CK294" s="294">
        <f t="shared" si="154"/>
        <v>248793.59999999998</v>
      </c>
      <c r="CL294" s="294">
        <f t="shared" si="154"/>
        <v>248793.59999999998</v>
      </c>
      <c r="CM294" s="294">
        <f t="shared" si="154"/>
        <v>240768</v>
      </c>
      <c r="CN294" s="294">
        <f t="shared" si="154"/>
        <v>248793.59999999998</v>
      </c>
      <c r="CO294" s="294">
        <f t="shared" si="154"/>
        <v>240768</v>
      </c>
      <c r="CP294" s="294">
        <f t="shared" si="154"/>
        <v>248793.59999999998</v>
      </c>
      <c r="CQ294" s="294">
        <f t="shared" si="154"/>
        <v>248793.59999999998</v>
      </c>
      <c r="CR294" s="294">
        <f t="shared" si="154"/>
        <v>224716.79999999999</v>
      </c>
      <c r="CS294" s="294">
        <f t="shared" si="154"/>
        <v>248793.59999999998</v>
      </c>
      <c r="CT294" s="294">
        <f t="shared" si="154"/>
        <v>240768</v>
      </c>
      <c r="CU294" s="294">
        <f t="shared" si="154"/>
        <v>248793.59999999998</v>
      </c>
      <c r="CV294" s="294">
        <f t="shared" si="154"/>
        <v>240768</v>
      </c>
      <c r="CW294" s="294">
        <f t="shared" si="154"/>
        <v>248793.59999999998</v>
      </c>
      <c r="CX294" s="294">
        <f t="shared" si="154"/>
        <v>248793.59999999998</v>
      </c>
      <c r="CY294" s="294">
        <f t="shared" si="154"/>
        <v>240768</v>
      </c>
      <c r="CZ294" s="294">
        <f t="shared" si="154"/>
        <v>248793.59999999998</v>
      </c>
      <c r="DA294" s="294">
        <f t="shared" si="154"/>
        <v>240768</v>
      </c>
      <c r="DB294" s="294">
        <f t="shared" si="154"/>
        <v>248793.59999999998</v>
      </c>
    </row>
    <row r="295" spans="1:106" ht="13">
      <c r="A295" s="151"/>
      <c r="B295" s="33"/>
      <c r="C295" s="77"/>
      <c r="D295" s="16"/>
      <c r="E295" s="16"/>
      <c r="F295" s="80"/>
      <c r="G295" s="35"/>
      <c r="H295" s="15"/>
      <c r="I295" s="79"/>
      <c r="J295" s="293"/>
      <c r="K295" s="293"/>
      <c r="L295" s="293"/>
      <c r="M295" s="293"/>
      <c r="N295" s="293"/>
      <c r="O295" s="293"/>
      <c r="P295" s="293"/>
      <c r="Q295" s="293"/>
      <c r="R295" s="293"/>
      <c r="S295" s="293"/>
      <c r="T295" s="293"/>
      <c r="U295" s="293"/>
      <c r="V295" s="293"/>
      <c r="W295" s="293"/>
      <c r="X295" s="293"/>
      <c r="Y295" s="293"/>
      <c r="Z295" s="293"/>
      <c r="AA295" s="293"/>
      <c r="AB295" s="293"/>
      <c r="AC295" s="293"/>
      <c r="AD295" s="293"/>
      <c r="AE295" s="293"/>
      <c r="AF295" s="293"/>
      <c r="AG295" s="293"/>
      <c r="AH295" s="293"/>
      <c r="AI295" s="293"/>
      <c r="AJ295" s="293"/>
      <c r="AK295" s="293"/>
      <c r="AL295" s="293"/>
      <c r="AM295" s="293"/>
      <c r="AN295" s="293"/>
      <c r="AO295" s="293"/>
      <c r="AP295" s="293"/>
      <c r="AQ295" s="293"/>
      <c r="AR295" s="293"/>
      <c r="AS295" s="293"/>
      <c r="AT295" s="293"/>
      <c r="AU295" s="293"/>
      <c r="AV295" s="293"/>
      <c r="AW295" s="293"/>
      <c r="AX295" s="293"/>
      <c r="AY295" s="293"/>
      <c r="AZ295" s="293"/>
      <c r="BA295" s="293"/>
      <c r="BB295" s="293"/>
      <c r="BC295" s="293"/>
      <c r="BD295" s="293"/>
      <c r="BE295" s="293"/>
      <c r="BF295" s="293"/>
      <c r="BG295" s="293"/>
      <c r="BH295" s="293"/>
      <c r="BI295" s="293"/>
      <c r="BJ295" s="293"/>
      <c r="BK295" s="293"/>
      <c r="BL295" s="293"/>
      <c r="BM295" s="293"/>
      <c r="BN295" s="293"/>
      <c r="BO295" s="293"/>
      <c r="BP295" s="293"/>
      <c r="BQ295" s="293"/>
      <c r="BR295" s="293"/>
      <c r="BS295" s="293"/>
      <c r="BT295" s="293"/>
      <c r="BU295" s="293"/>
      <c r="BV295" s="293"/>
      <c r="BW295" s="293"/>
      <c r="BX295" s="293"/>
      <c r="BY295" s="293"/>
      <c r="BZ295" s="293"/>
      <c r="CA295" s="293"/>
      <c r="CB295" s="293"/>
      <c r="CC295" s="293"/>
      <c r="CD295" s="293"/>
      <c r="CE295" s="293"/>
      <c r="CF295" s="293"/>
      <c r="CG295" s="293"/>
      <c r="CH295" s="293"/>
      <c r="CI295" s="293"/>
      <c r="CJ295" s="293"/>
      <c r="CK295" s="293"/>
      <c r="CL295" s="293"/>
      <c r="CM295" s="293"/>
      <c r="CN295" s="293"/>
      <c r="CO295" s="293"/>
      <c r="CP295" s="293"/>
      <c r="CQ295" s="293"/>
      <c r="CR295" s="293"/>
      <c r="CS295" s="293"/>
      <c r="CT295" s="293"/>
      <c r="CU295" s="293"/>
      <c r="CV295" s="293"/>
      <c r="CW295" s="293"/>
      <c r="CX295" s="293"/>
      <c r="CY295" s="293"/>
      <c r="CZ295" s="293"/>
      <c r="DA295" s="293"/>
      <c r="DB295" s="293"/>
    </row>
    <row r="296" spans="1:106" ht="13">
      <c r="A296" s="151"/>
      <c r="B296" s="33"/>
      <c r="C296" s="83" t="s">
        <v>110</v>
      </c>
      <c r="D296" s="16"/>
      <c r="E296" s="16"/>
      <c r="F296" s="69"/>
      <c r="G296" s="35"/>
      <c r="H296" s="15"/>
      <c r="I296" s="16"/>
      <c r="J296" s="295">
        <f t="shared" ref="J296:BU296" si="155">J294+J289</f>
        <v>0</v>
      </c>
      <c r="K296" s="295">
        <f t="shared" si="155"/>
        <v>0</v>
      </c>
      <c r="L296" s="295">
        <f t="shared" si="155"/>
        <v>0</v>
      </c>
      <c r="M296" s="295">
        <f t="shared" si="155"/>
        <v>0</v>
      </c>
      <c r="N296" s="295">
        <f t="shared" si="155"/>
        <v>240768</v>
      </c>
      <c r="O296" s="295">
        <f t="shared" si="155"/>
        <v>248793.59999999998</v>
      </c>
      <c r="P296" s="295">
        <f t="shared" si="155"/>
        <v>240768</v>
      </c>
      <c r="Q296" s="295">
        <f t="shared" si="155"/>
        <v>248793.59999999998</v>
      </c>
      <c r="R296" s="295">
        <f t="shared" si="155"/>
        <v>248793.59999999998</v>
      </c>
      <c r="S296" s="295">
        <f t="shared" si="155"/>
        <v>240768</v>
      </c>
      <c r="T296" s="295">
        <f t="shared" si="155"/>
        <v>248793.59999999998</v>
      </c>
      <c r="U296" s="295">
        <f t="shared" si="155"/>
        <v>240768</v>
      </c>
      <c r="V296" s="295">
        <f t="shared" si="155"/>
        <v>248793.59999999998</v>
      </c>
      <c r="W296" s="295">
        <f t="shared" si="155"/>
        <v>248793.59999999998</v>
      </c>
      <c r="X296" s="295">
        <f t="shared" si="155"/>
        <v>224716.79999999999</v>
      </c>
      <c r="Y296" s="295">
        <f t="shared" si="155"/>
        <v>248793.59999999998</v>
      </c>
      <c r="Z296" s="295">
        <f t="shared" si="155"/>
        <v>240768</v>
      </c>
      <c r="AA296" s="295">
        <f t="shared" si="155"/>
        <v>248793.59999999998</v>
      </c>
      <c r="AB296" s="295">
        <f t="shared" si="155"/>
        <v>240768</v>
      </c>
      <c r="AC296" s="295">
        <f t="shared" si="155"/>
        <v>248793.59999999998</v>
      </c>
      <c r="AD296" s="295">
        <f t="shared" si="155"/>
        <v>248793.59999999998</v>
      </c>
      <c r="AE296" s="295">
        <f t="shared" si="155"/>
        <v>240768</v>
      </c>
      <c r="AF296" s="295">
        <f t="shared" si="155"/>
        <v>248793.59999999998</v>
      </c>
      <c r="AG296" s="295">
        <f t="shared" si="155"/>
        <v>240768</v>
      </c>
      <c r="AH296" s="295">
        <f t="shared" si="155"/>
        <v>248793.59999999998</v>
      </c>
      <c r="AI296" s="295">
        <f t="shared" si="155"/>
        <v>248793.59999999998</v>
      </c>
      <c r="AJ296" s="295">
        <f t="shared" si="155"/>
        <v>224716.79999999999</v>
      </c>
      <c r="AK296" s="295">
        <f t="shared" si="155"/>
        <v>248793.59999999998</v>
      </c>
      <c r="AL296" s="295">
        <f t="shared" si="155"/>
        <v>240768</v>
      </c>
      <c r="AM296" s="295">
        <f t="shared" si="155"/>
        <v>248793.59999999998</v>
      </c>
      <c r="AN296" s="295">
        <f t="shared" si="155"/>
        <v>240768</v>
      </c>
      <c r="AO296" s="295">
        <f t="shared" si="155"/>
        <v>248793.59999999998</v>
      </c>
      <c r="AP296" s="295">
        <f t="shared" si="155"/>
        <v>248793.59999999998</v>
      </c>
      <c r="AQ296" s="295">
        <f t="shared" si="155"/>
        <v>240768</v>
      </c>
      <c r="AR296" s="295">
        <f t="shared" si="155"/>
        <v>248793.59999999998</v>
      </c>
      <c r="AS296" s="295">
        <f t="shared" si="155"/>
        <v>240768</v>
      </c>
      <c r="AT296" s="295">
        <f t="shared" si="155"/>
        <v>248793.59999999998</v>
      </c>
      <c r="AU296" s="295">
        <f t="shared" si="155"/>
        <v>248793.59999999998</v>
      </c>
      <c r="AV296" s="295">
        <f t="shared" si="155"/>
        <v>224716.79999999999</v>
      </c>
      <c r="AW296" s="295">
        <f t="shared" si="155"/>
        <v>248793.59999999998</v>
      </c>
      <c r="AX296" s="295">
        <f t="shared" si="155"/>
        <v>240768</v>
      </c>
      <c r="AY296" s="295">
        <f t="shared" si="155"/>
        <v>248793.59999999998</v>
      </c>
      <c r="AZ296" s="295">
        <f t="shared" si="155"/>
        <v>240768</v>
      </c>
      <c r="BA296" s="295">
        <f t="shared" si="155"/>
        <v>248793.59999999998</v>
      </c>
      <c r="BB296" s="295">
        <f t="shared" si="155"/>
        <v>248793.59999999998</v>
      </c>
      <c r="BC296" s="295">
        <f t="shared" si="155"/>
        <v>240768</v>
      </c>
      <c r="BD296" s="295">
        <f t="shared" si="155"/>
        <v>248793.59999999998</v>
      </c>
      <c r="BE296" s="295">
        <f t="shared" si="155"/>
        <v>240768</v>
      </c>
      <c r="BF296" s="295">
        <f t="shared" si="155"/>
        <v>248793.59999999998</v>
      </c>
      <c r="BG296" s="295">
        <f t="shared" si="155"/>
        <v>248793.59999999998</v>
      </c>
      <c r="BH296" s="295">
        <f t="shared" si="155"/>
        <v>232742.39999999997</v>
      </c>
      <c r="BI296" s="295">
        <f t="shared" si="155"/>
        <v>248793.59999999998</v>
      </c>
      <c r="BJ296" s="295">
        <f t="shared" si="155"/>
        <v>240768</v>
      </c>
      <c r="BK296" s="295">
        <f t="shared" si="155"/>
        <v>248793.59999999998</v>
      </c>
      <c r="BL296" s="295">
        <f t="shared" si="155"/>
        <v>240768</v>
      </c>
      <c r="BM296" s="295">
        <f t="shared" si="155"/>
        <v>248793.59999999998</v>
      </c>
      <c r="BN296" s="295">
        <f t="shared" si="155"/>
        <v>248793.59999999998</v>
      </c>
      <c r="BO296" s="295">
        <f t="shared" si="155"/>
        <v>240768</v>
      </c>
      <c r="BP296" s="295">
        <f t="shared" si="155"/>
        <v>248793.59999999998</v>
      </c>
      <c r="BQ296" s="295">
        <f t="shared" si="155"/>
        <v>240768</v>
      </c>
      <c r="BR296" s="295">
        <f t="shared" si="155"/>
        <v>248793.59999999998</v>
      </c>
      <c r="BS296" s="295">
        <f t="shared" si="155"/>
        <v>248793.59999999998</v>
      </c>
      <c r="BT296" s="295">
        <f t="shared" si="155"/>
        <v>224716.79999999999</v>
      </c>
      <c r="BU296" s="295">
        <f t="shared" si="155"/>
        <v>248793.59999999998</v>
      </c>
      <c r="BV296" s="295">
        <f t="shared" ref="BV296:DB296" si="156">BV294+BV289</f>
        <v>240768</v>
      </c>
      <c r="BW296" s="295">
        <f t="shared" si="156"/>
        <v>248793.59999999998</v>
      </c>
      <c r="BX296" s="295">
        <f t="shared" si="156"/>
        <v>240768</v>
      </c>
      <c r="BY296" s="295">
        <f t="shared" si="156"/>
        <v>248793.59999999998</v>
      </c>
      <c r="BZ296" s="295">
        <f t="shared" si="156"/>
        <v>248793.59999999998</v>
      </c>
      <c r="CA296" s="295">
        <f t="shared" si="156"/>
        <v>240768</v>
      </c>
      <c r="CB296" s="295">
        <f t="shared" si="156"/>
        <v>248793.59999999998</v>
      </c>
      <c r="CC296" s="295">
        <f t="shared" si="156"/>
        <v>240768</v>
      </c>
      <c r="CD296" s="295">
        <f t="shared" si="156"/>
        <v>248793.59999999998</v>
      </c>
      <c r="CE296" s="295">
        <f t="shared" si="156"/>
        <v>248793.59999999998</v>
      </c>
      <c r="CF296" s="295">
        <f t="shared" si="156"/>
        <v>224716.79999999999</v>
      </c>
      <c r="CG296" s="295">
        <f t="shared" si="156"/>
        <v>248793.59999999998</v>
      </c>
      <c r="CH296" s="295">
        <f t="shared" si="156"/>
        <v>240768</v>
      </c>
      <c r="CI296" s="295">
        <f t="shared" si="156"/>
        <v>248793.59999999998</v>
      </c>
      <c r="CJ296" s="295">
        <f t="shared" si="156"/>
        <v>240768</v>
      </c>
      <c r="CK296" s="295">
        <f t="shared" si="156"/>
        <v>248793.59999999998</v>
      </c>
      <c r="CL296" s="295">
        <f t="shared" si="156"/>
        <v>248793.59999999998</v>
      </c>
      <c r="CM296" s="295">
        <f t="shared" si="156"/>
        <v>240768</v>
      </c>
      <c r="CN296" s="295">
        <f t="shared" si="156"/>
        <v>248793.59999999998</v>
      </c>
      <c r="CO296" s="295">
        <f t="shared" si="156"/>
        <v>240768</v>
      </c>
      <c r="CP296" s="295">
        <f t="shared" si="156"/>
        <v>248793.59999999998</v>
      </c>
      <c r="CQ296" s="295">
        <f t="shared" si="156"/>
        <v>248793.59999999998</v>
      </c>
      <c r="CR296" s="295">
        <f t="shared" si="156"/>
        <v>224716.79999999999</v>
      </c>
      <c r="CS296" s="295">
        <f t="shared" si="156"/>
        <v>248793.59999999998</v>
      </c>
      <c r="CT296" s="295">
        <f t="shared" si="156"/>
        <v>240768</v>
      </c>
      <c r="CU296" s="295">
        <f t="shared" si="156"/>
        <v>248793.59999999998</v>
      </c>
      <c r="CV296" s="295">
        <f t="shared" si="156"/>
        <v>240768</v>
      </c>
      <c r="CW296" s="295">
        <f t="shared" si="156"/>
        <v>248793.59999999998</v>
      </c>
      <c r="CX296" s="295">
        <f t="shared" si="156"/>
        <v>248793.59999999998</v>
      </c>
      <c r="CY296" s="295">
        <f t="shared" si="156"/>
        <v>240768</v>
      </c>
      <c r="CZ296" s="295">
        <f t="shared" si="156"/>
        <v>248793.59999999998</v>
      </c>
      <c r="DA296" s="295">
        <f t="shared" si="156"/>
        <v>240768</v>
      </c>
      <c r="DB296" s="295">
        <f t="shared" si="156"/>
        <v>248793.59999999998</v>
      </c>
    </row>
    <row r="297" spans="1:106" ht="13">
      <c r="A297" s="151"/>
      <c r="B297" s="33"/>
      <c r="C297" s="77"/>
      <c r="D297" s="16"/>
      <c r="E297" s="16"/>
      <c r="F297" s="16"/>
      <c r="G297" s="35"/>
      <c r="H297" s="15"/>
      <c r="I297" s="16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53"/>
      <c r="BN297" s="153"/>
      <c r="BO297" s="153"/>
      <c r="BP297" s="283"/>
      <c r="BQ297" s="153"/>
      <c r="BR297" s="153"/>
      <c r="BS297" s="153"/>
      <c r="BT297" s="153"/>
      <c r="BU297" s="153"/>
      <c r="BV297" s="153"/>
      <c r="BW297" s="153"/>
      <c r="BX297" s="153"/>
      <c r="BY297" s="153"/>
      <c r="BZ297" s="153"/>
      <c r="CA297" s="153"/>
      <c r="CB297" s="153"/>
      <c r="CC297" s="153"/>
      <c r="CD297" s="153"/>
      <c r="CE297" s="153"/>
      <c r="CF297" s="153"/>
      <c r="CG297" s="153"/>
      <c r="CH297" s="153"/>
      <c r="CI297" s="153"/>
      <c r="CJ297" s="153"/>
      <c r="CK297" s="153"/>
      <c r="CL297" s="153"/>
      <c r="CM297" s="153"/>
      <c r="CN297" s="153"/>
      <c r="CO297" s="153"/>
      <c r="CP297" s="153"/>
      <c r="CQ297" s="153"/>
      <c r="CR297" s="153"/>
      <c r="CS297" s="153"/>
      <c r="CT297" s="153"/>
      <c r="CU297" s="153"/>
      <c r="CV297" s="153"/>
      <c r="CW297" s="153"/>
      <c r="CX297" s="153"/>
      <c r="CY297" s="153"/>
      <c r="CZ297" s="153"/>
      <c r="DA297" s="153"/>
      <c r="DB297" s="153"/>
    </row>
    <row r="298" spans="1:106" ht="13">
      <c r="A298" s="151"/>
      <c r="B298" s="33"/>
      <c r="C298" s="33"/>
      <c r="D298" s="16"/>
      <c r="E298" s="16"/>
      <c r="F298" s="16"/>
      <c r="G298" s="16"/>
      <c r="H298" s="15"/>
      <c r="I298" s="16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53"/>
      <c r="BN298" s="153"/>
      <c r="BO298" s="153"/>
      <c r="BP298" s="283"/>
      <c r="BQ298" s="153"/>
      <c r="BR298" s="153"/>
      <c r="BS298" s="153"/>
      <c r="BT298" s="153"/>
      <c r="BU298" s="153"/>
      <c r="BV298" s="153"/>
      <c r="BW298" s="153"/>
      <c r="BX298" s="153"/>
      <c r="BY298" s="153"/>
      <c r="BZ298" s="153"/>
      <c r="CA298" s="153"/>
      <c r="CB298" s="153"/>
      <c r="CC298" s="153"/>
      <c r="CD298" s="153"/>
      <c r="CE298" s="153"/>
      <c r="CF298" s="153"/>
      <c r="CG298" s="153"/>
      <c r="CH298" s="153"/>
      <c r="CI298" s="153"/>
      <c r="CJ298" s="153"/>
      <c r="CK298" s="153"/>
      <c r="CL298" s="153"/>
      <c r="CM298" s="153"/>
      <c r="CN298" s="153"/>
      <c r="CO298" s="153"/>
      <c r="CP298" s="153"/>
      <c r="CQ298" s="153"/>
      <c r="CR298" s="153"/>
      <c r="CS298" s="153"/>
      <c r="CT298" s="153"/>
      <c r="CU298" s="153"/>
      <c r="CV298" s="153"/>
      <c r="CW298" s="153"/>
      <c r="CX298" s="153"/>
      <c r="CY298" s="153"/>
      <c r="CZ298" s="153"/>
      <c r="DA298" s="153"/>
      <c r="DB298" s="153"/>
    </row>
    <row r="299" spans="1:106" ht="13">
      <c r="A299" s="151"/>
      <c r="B299" s="33"/>
      <c r="C299" s="14" t="s">
        <v>157</v>
      </c>
      <c r="E299" s="59"/>
      <c r="F299" s="35"/>
      <c r="G299" s="16"/>
      <c r="H299" s="15"/>
      <c r="I299" s="16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153"/>
      <c r="BN299" s="153"/>
      <c r="BO299" s="153"/>
      <c r="BP299" s="153"/>
      <c r="BQ299" s="153"/>
      <c r="BR299" s="153"/>
      <c r="BS299" s="153"/>
      <c r="BT299" s="153"/>
      <c r="BU299" s="153"/>
      <c r="BV299" s="153"/>
      <c r="BW299" s="153"/>
      <c r="BX299" s="153"/>
      <c r="BY299" s="153"/>
      <c r="BZ299" s="153"/>
      <c r="CA299" s="153"/>
      <c r="CB299" s="153"/>
      <c r="CC299" s="153"/>
      <c r="CD299" s="153"/>
      <c r="CE299" s="153"/>
      <c r="CF299" s="153"/>
      <c r="CG299" s="153"/>
      <c r="CH299" s="153"/>
      <c r="CI299" s="153"/>
      <c r="CJ299" s="153"/>
      <c r="CK299" s="153"/>
      <c r="CL299" s="153"/>
      <c r="CM299" s="153"/>
      <c r="CN299" s="153"/>
      <c r="CO299" s="153"/>
      <c r="CP299" s="153"/>
      <c r="CQ299" s="153"/>
      <c r="CR299" s="153"/>
      <c r="CS299" s="153"/>
      <c r="CT299" s="153"/>
      <c r="CU299" s="153"/>
      <c r="CV299" s="153"/>
      <c r="CW299" s="153"/>
      <c r="CX299" s="153"/>
      <c r="CY299" s="153"/>
      <c r="CZ299" s="153"/>
      <c r="DA299" s="153"/>
      <c r="DB299" s="153"/>
    </row>
    <row r="300" spans="1:106" ht="13">
      <c r="A300" s="151"/>
      <c r="B300" s="33"/>
      <c r="C300" s="34"/>
      <c r="E300" s="58"/>
      <c r="G300" s="35"/>
      <c r="H300" s="36"/>
      <c r="I300" s="16"/>
      <c r="J300" s="296"/>
      <c r="K300" s="296"/>
      <c r="L300" s="296"/>
      <c r="M300" s="296"/>
      <c r="N300" s="296"/>
      <c r="O300" s="296"/>
      <c r="P300" s="296"/>
      <c r="Q300" s="296"/>
      <c r="R300" s="296"/>
      <c r="S300" s="296"/>
      <c r="T300" s="296"/>
      <c r="U300" s="296"/>
      <c r="V300" s="296"/>
      <c r="W300" s="296"/>
      <c r="X300" s="296"/>
      <c r="Y300" s="296"/>
      <c r="Z300" s="296"/>
      <c r="AA300" s="296"/>
      <c r="AB300" s="296"/>
      <c r="AC300" s="296"/>
      <c r="AD300" s="296"/>
      <c r="AE300" s="296"/>
      <c r="AF300" s="296"/>
      <c r="AG300" s="296"/>
      <c r="AH300" s="296"/>
      <c r="AI300" s="296"/>
      <c r="AJ300" s="296"/>
      <c r="AK300" s="296"/>
      <c r="AL300" s="296"/>
      <c r="AM300" s="296"/>
      <c r="AN300" s="296"/>
      <c r="AO300" s="296"/>
      <c r="AP300" s="296"/>
      <c r="AQ300" s="296"/>
      <c r="AR300" s="296"/>
      <c r="AS300" s="296"/>
      <c r="AT300" s="296"/>
      <c r="AU300" s="296"/>
      <c r="AV300" s="296"/>
      <c r="AW300" s="296"/>
      <c r="AX300" s="296"/>
      <c r="AY300" s="296"/>
      <c r="AZ300" s="296"/>
      <c r="BA300" s="296"/>
      <c r="BB300" s="296"/>
      <c r="BC300" s="296"/>
      <c r="BD300" s="296"/>
      <c r="BE300" s="296"/>
      <c r="BF300" s="296"/>
      <c r="BG300" s="296"/>
      <c r="BH300" s="296"/>
      <c r="BI300" s="296"/>
      <c r="BJ300" s="296"/>
      <c r="BK300" s="296"/>
      <c r="BL300" s="296"/>
      <c r="BM300" s="296"/>
      <c r="BN300" s="296"/>
      <c r="BO300" s="296"/>
      <c r="BP300" s="296"/>
      <c r="BQ300" s="296"/>
      <c r="BR300" s="296"/>
      <c r="BS300" s="296"/>
      <c r="BT300" s="296"/>
      <c r="BU300" s="296"/>
      <c r="BV300" s="296"/>
      <c r="BW300" s="296"/>
      <c r="BX300" s="296"/>
      <c r="BY300" s="296"/>
      <c r="BZ300" s="296"/>
      <c r="CA300" s="296"/>
      <c r="CB300" s="296"/>
      <c r="CC300" s="296"/>
      <c r="CD300" s="296"/>
      <c r="CE300" s="296"/>
      <c r="CF300" s="296"/>
      <c r="CG300" s="296"/>
      <c r="CH300" s="296"/>
      <c r="CI300" s="296"/>
      <c r="CJ300" s="296"/>
      <c r="CK300" s="296"/>
      <c r="CL300" s="296"/>
      <c r="CM300" s="296"/>
      <c r="CN300" s="296"/>
      <c r="CO300" s="296"/>
      <c r="CP300" s="296"/>
      <c r="CQ300" s="296"/>
      <c r="CR300" s="296"/>
      <c r="CS300" s="296"/>
      <c r="CT300" s="296"/>
      <c r="CU300" s="296"/>
      <c r="CV300" s="296"/>
      <c r="CW300" s="296"/>
      <c r="CX300" s="296"/>
      <c r="CY300" s="296"/>
      <c r="CZ300" s="296"/>
      <c r="DA300" s="296"/>
      <c r="DB300" s="296"/>
    </row>
    <row r="301" spans="1:106" ht="13">
      <c r="A301" s="151"/>
      <c r="B301" s="33"/>
      <c r="C301" s="84" t="s">
        <v>123</v>
      </c>
      <c r="E301" s="58"/>
      <c r="F301" s="85">
        <f>Inputs!K210</f>
        <v>4000</v>
      </c>
      <c r="G301" s="35" t="s">
        <v>116</v>
      </c>
      <c r="H301" s="36">
        <f t="shared" ref="H301:H308" si="157">SUM(J301:DB301)</f>
        <v>372000</v>
      </c>
      <c r="I301" s="16"/>
      <c r="J301" s="297">
        <f>$F301*J$24</f>
        <v>0</v>
      </c>
      <c r="K301" s="297">
        <f t="shared" ref="K301:BV305" si="158">$F301*K$24</f>
        <v>0</v>
      </c>
      <c r="L301" s="297">
        <f t="shared" si="158"/>
        <v>0</v>
      </c>
      <c r="M301" s="297">
        <f t="shared" si="158"/>
        <v>0</v>
      </c>
      <c r="N301" s="297">
        <f t="shared" si="158"/>
        <v>4000</v>
      </c>
      <c r="O301" s="297">
        <f t="shared" si="158"/>
        <v>4000</v>
      </c>
      <c r="P301" s="297">
        <f t="shared" si="158"/>
        <v>4000</v>
      </c>
      <c r="Q301" s="297">
        <f t="shared" si="158"/>
        <v>4000</v>
      </c>
      <c r="R301" s="297">
        <f t="shared" si="158"/>
        <v>4000</v>
      </c>
      <c r="S301" s="297">
        <f t="shared" si="158"/>
        <v>4000</v>
      </c>
      <c r="T301" s="297">
        <f t="shared" si="158"/>
        <v>4000</v>
      </c>
      <c r="U301" s="297">
        <f t="shared" si="158"/>
        <v>4000</v>
      </c>
      <c r="V301" s="297">
        <f t="shared" si="158"/>
        <v>4000</v>
      </c>
      <c r="W301" s="297">
        <f t="shared" si="158"/>
        <v>4000</v>
      </c>
      <c r="X301" s="297">
        <f t="shared" si="158"/>
        <v>4000</v>
      </c>
      <c r="Y301" s="297">
        <f t="shared" si="158"/>
        <v>4000</v>
      </c>
      <c r="Z301" s="297">
        <f t="shared" si="158"/>
        <v>4000</v>
      </c>
      <c r="AA301" s="297">
        <f t="shared" si="158"/>
        <v>4000</v>
      </c>
      <c r="AB301" s="297">
        <f t="shared" si="158"/>
        <v>4000</v>
      </c>
      <c r="AC301" s="297">
        <f t="shared" si="158"/>
        <v>4000</v>
      </c>
      <c r="AD301" s="297">
        <f t="shared" si="158"/>
        <v>4000</v>
      </c>
      <c r="AE301" s="297">
        <f t="shared" si="158"/>
        <v>4000</v>
      </c>
      <c r="AF301" s="297">
        <f t="shared" si="158"/>
        <v>4000</v>
      </c>
      <c r="AG301" s="297">
        <f t="shared" si="158"/>
        <v>4000</v>
      </c>
      <c r="AH301" s="297">
        <f t="shared" si="158"/>
        <v>4000</v>
      </c>
      <c r="AI301" s="297">
        <f t="shared" si="158"/>
        <v>4000</v>
      </c>
      <c r="AJ301" s="297">
        <f t="shared" si="158"/>
        <v>4000</v>
      </c>
      <c r="AK301" s="297">
        <f t="shared" si="158"/>
        <v>4000</v>
      </c>
      <c r="AL301" s="297">
        <f t="shared" si="158"/>
        <v>4000</v>
      </c>
      <c r="AM301" s="297">
        <f t="shared" si="158"/>
        <v>4000</v>
      </c>
      <c r="AN301" s="297">
        <f t="shared" si="158"/>
        <v>4000</v>
      </c>
      <c r="AO301" s="297">
        <f t="shared" si="158"/>
        <v>4000</v>
      </c>
      <c r="AP301" s="297">
        <f t="shared" si="158"/>
        <v>4000</v>
      </c>
      <c r="AQ301" s="297">
        <f t="shared" si="158"/>
        <v>4000</v>
      </c>
      <c r="AR301" s="297">
        <f t="shared" si="158"/>
        <v>4000</v>
      </c>
      <c r="AS301" s="297">
        <f t="shared" si="158"/>
        <v>4000</v>
      </c>
      <c r="AT301" s="297">
        <f t="shared" si="158"/>
        <v>4000</v>
      </c>
      <c r="AU301" s="297">
        <f t="shared" si="158"/>
        <v>4000</v>
      </c>
      <c r="AV301" s="297">
        <f t="shared" si="158"/>
        <v>4000</v>
      </c>
      <c r="AW301" s="297">
        <f t="shared" si="158"/>
        <v>4000</v>
      </c>
      <c r="AX301" s="297">
        <f t="shared" si="158"/>
        <v>4000</v>
      </c>
      <c r="AY301" s="297">
        <f t="shared" si="158"/>
        <v>4000</v>
      </c>
      <c r="AZ301" s="297">
        <f t="shared" si="158"/>
        <v>4000</v>
      </c>
      <c r="BA301" s="297">
        <f t="shared" si="158"/>
        <v>4000</v>
      </c>
      <c r="BB301" s="297">
        <f t="shared" si="158"/>
        <v>4000</v>
      </c>
      <c r="BC301" s="297">
        <f t="shared" si="158"/>
        <v>4000</v>
      </c>
      <c r="BD301" s="297">
        <f t="shared" si="158"/>
        <v>4000</v>
      </c>
      <c r="BE301" s="297">
        <f t="shared" si="158"/>
        <v>4000</v>
      </c>
      <c r="BF301" s="297">
        <f t="shared" si="158"/>
        <v>4000</v>
      </c>
      <c r="BG301" s="297">
        <f t="shared" si="158"/>
        <v>4000</v>
      </c>
      <c r="BH301" s="297">
        <f t="shared" si="158"/>
        <v>4000</v>
      </c>
      <c r="BI301" s="297">
        <f t="shared" si="158"/>
        <v>4000</v>
      </c>
      <c r="BJ301" s="297">
        <f t="shared" si="158"/>
        <v>4000</v>
      </c>
      <c r="BK301" s="297">
        <f t="shared" si="158"/>
        <v>4000</v>
      </c>
      <c r="BL301" s="297">
        <f t="shared" si="158"/>
        <v>4000</v>
      </c>
      <c r="BM301" s="297">
        <f t="shared" si="158"/>
        <v>4000</v>
      </c>
      <c r="BN301" s="297">
        <f t="shared" si="158"/>
        <v>4000</v>
      </c>
      <c r="BO301" s="297">
        <f t="shared" si="158"/>
        <v>4000</v>
      </c>
      <c r="BP301" s="297">
        <f t="shared" si="158"/>
        <v>4000</v>
      </c>
      <c r="BQ301" s="297">
        <f t="shared" si="158"/>
        <v>4000</v>
      </c>
      <c r="BR301" s="297">
        <f t="shared" si="158"/>
        <v>4000</v>
      </c>
      <c r="BS301" s="297">
        <f t="shared" si="158"/>
        <v>4000</v>
      </c>
      <c r="BT301" s="297">
        <f t="shared" si="158"/>
        <v>4000</v>
      </c>
      <c r="BU301" s="297">
        <f t="shared" si="158"/>
        <v>4000</v>
      </c>
      <c r="BV301" s="297">
        <f t="shared" si="158"/>
        <v>4000</v>
      </c>
      <c r="BW301" s="297">
        <f t="shared" ref="BW301:CL308" si="159">$F301*BW$24</f>
        <v>4000</v>
      </c>
      <c r="BX301" s="297">
        <f t="shared" si="159"/>
        <v>4000</v>
      </c>
      <c r="BY301" s="297">
        <f t="shared" si="159"/>
        <v>4000</v>
      </c>
      <c r="BZ301" s="297">
        <f t="shared" si="159"/>
        <v>4000</v>
      </c>
      <c r="CA301" s="297">
        <f t="shared" si="159"/>
        <v>4000</v>
      </c>
      <c r="CB301" s="297">
        <f t="shared" si="159"/>
        <v>4000</v>
      </c>
      <c r="CC301" s="297">
        <f t="shared" si="159"/>
        <v>4000</v>
      </c>
      <c r="CD301" s="297">
        <f t="shared" si="159"/>
        <v>4000</v>
      </c>
      <c r="CE301" s="297">
        <f t="shared" si="159"/>
        <v>4000</v>
      </c>
      <c r="CF301" s="297">
        <f t="shared" si="159"/>
        <v>4000</v>
      </c>
      <c r="CG301" s="297">
        <f t="shared" si="159"/>
        <v>4000</v>
      </c>
      <c r="CH301" s="297">
        <f t="shared" si="159"/>
        <v>4000</v>
      </c>
      <c r="CI301" s="297">
        <f t="shared" si="159"/>
        <v>4000</v>
      </c>
      <c r="CJ301" s="297">
        <f t="shared" si="159"/>
        <v>4000</v>
      </c>
      <c r="CK301" s="297">
        <f t="shared" si="159"/>
        <v>4000</v>
      </c>
      <c r="CL301" s="297">
        <f t="shared" si="159"/>
        <v>4000</v>
      </c>
      <c r="CM301" s="297">
        <f t="shared" ref="CM301:DB308" si="160">$F301*CM$24</f>
        <v>4000</v>
      </c>
      <c r="CN301" s="297">
        <f t="shared" si="160"/>
        <v>4000</v>
      </c>
      <c r="CO301" s="297">
        <f t="shared" si="160"/>
        <v>4000</v>
      </c>
      <c r="CP301" s="297">
        <f t="shared" si="160"/>
        <v>4000</v>
      </c>
      <c r="CQ301" s="297">
        <f t="shared" si="160"/>
        <v>4000</v>
      </c>
      <c r="CR301" s="297">
        <f t="shared" si="160"/>
        <v>4000</v>
      </c>
      <c r="CS301" s="297">
        <f t="shared" si="160"/>
        <v>4000</v>
      </c>
      <c r="CT301" s="297">
        <f t="shared" si="160"/>
        <v>4000</v>
      </c>
      <c r="CU301" s="297">
        <f t="shared" si="160"/>
        <v>4000</v>
      </c>
      <c r="CV301" s="297">
        <f t="shared" si="160"/>
        <v>4000</v>
      </c>
      <c r="CW301" s="297">
        <f t="shared" si="160"/>
        <v>4000</v>
      </c>
      <c r="CX301" s="297">
        <f t="shared" si="160"/>
        <v>4000</v>
      </c>
      <c r="CY301" s="297">
        <f t="shared" si="160"/>
        <v>4000</v>
      </c>
      <c r="CZ301" s="297">
        <f t="shared" si="160"/>
        <v>4000</v>
      </c>
      <c r="DA301" s="297">
        <f t="shared" si="160"/>
        <v>4000</v>
      </c>
      <c r="DB301" s="297">
        <f t="shared" si="160"/>
        <v>4000</v>
      </c>
    </row>
    <row r="302" spans="1:106" ht="13">
      <c r="A302" s="151"/>
      <c r="B302" s="33"/>
      <c r="C302" s="84" t="s">
        <v>158</v>
      </c>
      <c r="E302" s="41"/>
      <c r="F302" s="86">
        <f>Inputs!K213/12</f>
        <v>8333.3333333333339</v>
      </c>
      <c r="G302" s="35" t="s">
        <v>116</v>
      </c>
      <c r="H302" s="36">
        <f t="shared" si="157"/>
        <v>775000.0000000007</v>
      </c>
      <c r="I302" s="16"/>
      <c r="J302" s="297">
        <f t="shared" ref="J302:Y308" si="161">$F302*J$24</f>
        <v>0</v>
      </c>
      <c r="K302" s="297">
        <f t="shared" si="158"/>
        <v>0</v>
      </c>
      <c r="L302" s="297">
        <f t="shared" si="158"/>
        <v>0</v>
      </c>
      <c r="M302" s="297">
        <f t="shared" si="158"/>
        <v>0</v>
      </c>
      <c r="N302" s="297">
        <f t="shared" si="158"/>
        <v>8333.3333333333339</v>
      </c>
      <c r="O302" s="297">
        <f t="shared" si="158"/>
        <v>8333.3333333333339</v>
      </c>
      <c r="P302" s="297">
        <f t="shared" si="158"/>
        <v>8333.3333333333339</v>
      </c>
      <c r="Q302" s="297">
        <f t="shared" si="158"/>
        <v>8333.3333333333339</v>
      </c>
      <c r="R302" s="297">
        <f t="shared" si="158"/>
        <v>8333.3333333333339</v>
      </c>
      <c r="S302" s="297">
        <f t="shared" si="158"/>
        <v>8333.3333333333339</v>
      </c>
      <c r="T302" s="297">
        <f t="shared" si="158"/>
        <v>8333.3333333333339</v>
      </c>
      <c r="U302" s="297">
        <f t="shared" si="158"/>
        <v>8333.3333333333339</v>
      </c>
      <c r="V302" s="297">
        <f t="shared" si="158"/>
        <v>8333.3333333333339</v>
      </c>
      <c r="W302" s="297">
        <f t="shared" si="158"/>
        <v>8333.3333333333339</v>
      </c>
      <c r="X302" s="297">
        <f t="shared" si="158"/>
        <v>8333.3333333333339</v>
      </c>
      <c r="Y302" s="297">
        <f t="shared" si="158"/>
        <v>8333.3333333333339</v>
      </c>
      <c r="Z302" s="297">
        <f t="shared" si="158"/>
        <v>8333.3333333333339</v>
      </c>
      <c r="AA302" s="297">
        <f t="shared" si="158"/>
        <v>8333.3333333333339</v>
      </c>
      <c r="AB302" s="297">
        <f t="shared" si="158"/>
        <v>8333.3333333333339</v>
      </c>
      <c r="AC302" s="297">
        <f t="shared" si="158"/>
        <v>8333.3333333333339</v>
      </c>
      <c r="AD302" s="297">
        <f t="shared" si="158"/>
        <v>8333.3333333333339</v>
      </c>
      <c r="AE302" s="297">
        <f t="shared" si="158"/>
        <v>8333.3333333333339</v>
      </c>
      <c r="AF302" s="297">
        <f t="shared" si="158"/>
        <v>8333.3333333333339</v>
      </c>
      <c r="AG302" s="297">
        <f t="shared" si="158"/>
        <v>8333.3333333333339</v>
      </c>
      <c r="AH302" s="297">
        <f t="shared" si="158"/>
        <v>8333.3333333333339</v>
      </c>
      <c r="AI302" s="297">
        <f t="shared" si="158"/>
        <v>8333.3333333333339</v>
      </c>
      <c r="AJ302" s="297">
        <f t="shared" si="158"/>
        <v>8333.3333333333339</v>
      </c>
      <c r="AK302" s="297">
        <f t="shared" si="158"/>
        <v>8333.3333333333339</v>
      </c>
      <c r="AL302" s="297">
        <f t="shared" si="158"/>
        <v>8333.3333333333339</v>
      </c>
      <c r="AM302" s="297">
        <f t="shared" si="158"/>
        <v>8333.3333333333339</v>
      </c>
      <c r="AN302" s="297">
        <f t="shared" si="158"/>
        <v>8333.3333333333339</v>
      </c>
      <c r="AO302" s="297">
        <f t="shared" si="158"/>
        <v>8333.3333333333339</v>
      </c>
      <c r="AP302" s="297">
        <f t="shared" si="158"/>
        <v>8333.3333333333339</v>
      </c>
      <c r="AQ302" s="297">
        <f t="shared" si="158"/>
        <v>8333.3333333333339</v>
      </c>
      <c r="AR302" s="297">
        <f t="shared" si="158"/>
        <v>8333.3333333333339</v>
      </c>
      <c r="AS302" s="297">
        <f t="shared" si="158"/>
        <v>8333.3333333333339</v>
      </c>
      <c r="AT302" s="297">
        <f t="shared" si="158"/>
        <v>8333.3333333333339</v>
      </c>
      <c r="AU302" s="297">
        <f t="shared" si="158"/>
        <v>8333.3333333333339</v>
      </c>
      <c r="AV302" s="297">
        <f t="shared" si="158"/>
        <v>8333.3333333333339</v>
      </c>
      <c r="AW302" s="297">
        <f t="shared" si="158"/>
        <v>8333.3333333333339</v>
      </c>
      <c r="AX302" s="297">
        <f t="shared" si="158"/>
        <v>8333.3333333333339</v>
      </c>
      <c r="AY302" s="297">
        <f t="shared" si="158"/>
        <v>8333.3333333333339</v>
      </c>
      <c r="AZ302" s="297">
        <f t="shared" si="158"/>
        <v>8333.3333333333339</v>
      </c>
      <c r="BA302" s="297">
        <f t="shared" si="158"/>
        <v>8333.3333333333339</v>
      </c>
      <c r="BB302" s="297">
        <f t="shared" si="158"/>
        <v>8333.3333333333339</v>
      </c>
      <c r="BC302" s="297">
        <f t="shared" si="158"/>
        <v>8333.3333333333339</v>
      </c>
      <c r="BD302" s="297">
        <f t="shared" si="158"/>
        <v>8333.3333333333339</v>
      </c>
      <c r="BE302" s="297">
        <f t="shared" si="158"/>
        <v>8333.3333333333339</v>
      </c>
      <c r="BF302" s="297">
        <f t="shared" si="158"/>
        <v>8333.3333333333339</v>
      </c>
      <c r="BG302" s="297">
        <f t="shared" si="158"/>
        <v>8333.3333333333339</v>
      </c>
      <c r="BH302" s="297">
        <f t="shared" si="158"/>
        <v>8333.3333333333339</v>
      </c>
      <c r="BI302" s="297">
        <f t="shared" si="158"/>
        <v>8333.3333333333339</v>
      </c>
      <c r="BJ302" s="297">
        <f t="shared" si="158"/>
        <v>8333.3333333333339</v>
      </c>
      <c r="BK302" s="297">
        <f t="shared" si="158"/>
        <v>8333.3333333333339</v>
      </c>
      <c r="BL302" s="297">
        <f t="shared" si="158"/>
        <v>8333.3333333333339</v>
      </c>
      <c r="BM302" s="297">
        <f t="shared" si="158"/>
        <v>8333.3333333333339</v>
      </c>
      <c r="BN302" s="297">
        <f t="shared" si="158"/>
        <v>8333.3333333333339</v>
      </c>
      <c r="BO302" s="297">
        <f t="shared" si="158"/>
        <v>8333.3333333333339</v>
      </c>
      <c r="BP302" s="297">
        <f t="shared" si="158"/>
        <v>8333.3333333333339</v>
      </c>
      <c r="BQ302" s="297">
        <f t="shared" si="158"/>
        <v>8333.3333333333339</v>
      </c>
      <c r="BR302" s="297">
        <f t="shared" si="158"/>
        <v>8333.3333333333339</v>
      </c>
      <c r="BS302" s="297">
        <f t="shared" si="158"/>
        <v>8333.3333333333339</v>
      </c>
      <c r="BT302" s="297">
        <f t="shared" si="158"/>
        <v>8333.3333333333339</v>
      </c>
      <c r="BU302" s="297">
        <f t="shared" si="158"/>
        <v>8333.3333333333339</v>
      </c>
      <c r="BV302" s="297">
        <f t="shared" si="158"/>
        <v>8333.3333333333339</v>
      </c>
      <c r="BW302" s="297">
        <f t="shared" si="159"/>
        <v>8333.3333333333339</v>
      </c>
      <c r="BX302" s="297">
        <f t="shared" si="159"/>
        <v>8333.3333333333339</v>
      </c>
      <c r="BY302" s="297">
        <f t="shared" si="159"/>
        <v>8333.3333333333339</v>
      </c>
      <c r="BZ302" s="297">
        <f t="shared" si="159"/>
        <v>8333.3333333333339</v>
      </c>
      <c r="CA302" s="297">
        <f t="shared" si="159"/>
        <v>8333.3333333333339</v>
      </c>
      <c r="CB302" s="297">
        <f t="shared" si="159"/>
        <v>8333.3333333333339</v>
      </c>
      <c r="CC302" s="297">
        <f t="shared" si="159"/>
        <v>8333.3333333333339</v>
      </c>
      <c r="CD302" s="297">
        <f t="shared" si="159"/>
        <v>8333.3333333333339</v>
      </c>
      <c r="CE302" s="297">
        <f t="shared" si="159"/>
        <v>8333.3333333333339</v>
      </c>
      <c r="CF302" s="297">
        <f t="shared" si="159"/>
        <v>8333.3333333333339</v>
      </c>
      <c r="CG302" s="297">
        <f t="shared" si="159"/>
        <v>8333.3333333333339</v>
      </c>
      <c r="CH302" s="297">
        <f t="shared" si="159"/>
        <v>8333.3333333333339</v>
      </c>
      <c r="CI302" s="297">
        <f t="shared" si="159"/>
        <v>8333.3333333333339</v>
      </c>
      <c r="CJ302" s="297">
        <f t="shared" si="159"/>
        <v>8333.3333333333339</v>
      </c>
      <c r="CK302" s="297">
        <f t="shared" si="159"/>
        <v>8333.3333333333339</v>
      </c>
      <c r="CL302" s="297">
        <f t="shared" si="159"/>
        <v>8333.3333333333339</v>
      </c>
      <c r="CM302" s="297">
        <f t="shared" si="160"/>
        <v>8333.3333333333339</v>
      </c>
      <c r="CN302" s="297">
        <f t="shared" si="160"/>
        <v>8333.3333333333339</v>
      </c>
      <c r="CO302" s="297">
        <f t="shared" si="160"/>
        <v>8333.3333333333339</v>
      </c>
      <c r="CP302" s="297">
        <f t="shared" si="160"/>
        <v>8333.3333333333339</v>
      </c>
      <c r="CQ302" s="297">
        <f t="shared" si="160"/>
        <v>8333.3333333333339</v>
      </c>
      <c r="CR302" s="297">
        <f t="shared" si="160"/>
        <v>8333.3333333333339</v>
      </c>
      <c r="CS302" s="297">
        <f t="shared" si="160"/>
        <v>8333.3333333333339</v>
      </c>
      <c r="CT302" s="297">
        <f t="shared" si="160"/>
        <v>8333.3333333333339</v>
      </c>
      <c r="CU302" s="297">
        <f t="shared" si="160"/>
        <v>8333.3333333333339</v>
      </c>
      <c r="CV302" s="297">
        <f t="shared" si="160"/>
        <v>8333.3333333333339</v>
      </c>
      <c r="CW302" s="297">
        <f t="shared" si="160"/>
        <v>8333.3333333333339</v>
      </c>
      <c r="CX302" s="297">
        <f t="shared" si="160"/>
        <v>8333.3333333333339</v>
      </c>
      <c r="CY302" s="297">
        <f t="shared" si="160"/>
        <v>8333.3333333333339</v>
      </c>
      <c r="CZ302" s="297">
        <f t="shared" si="160"/>
        <v>8333.3333333333339</v>
      </c>
      <c r="DA302" s="297">
        <f t="shared" si="160"/>
        <v>8333.3333333333339</v>
      </c>
      <c r="DB302" s="297">
        <f t="shared" si="160"/>
        <v>8333.3333333333339</v>
      </c>
    </row>
    <row r="303" spans="1:106" ht="13">
      <c r="A303" s="151"/>
      <c r="B303" s="33"/>
      <c r="C303" s="84" t="s">
        <v>159</v>
      </c>
      <c r="E303" s="41"/>
      <c r="F303" s="86">
        <f>Inputs!K215</f>
        <v>5000</v>
      </c>
      <c r="G303" s="35" t="s">
        <v>116</v>
      </c>
      <c r="H303" s="36">
        <f t="shared" si="157"/>
        <v>465000</v>
      </c>
      <c r="I303" s="16"/>
      <c r="J303" s="297">
        <f t="shared" si="161"/>
        <v>0</v>
      </c>
      <c r="K303" s="297">
        <f t="shared" si="161"/>
        <v>0</v>
      </c>
      <c r="L303" s="297">
        <f t="shared" si="161"/>
        <v>0</v>
      </c>
      <c r="M303" s="297">
        <f t="shared" si="161"/>
        <v>0</v>
      </c>
      <c r="N303" s="297">
        <f t="shared" si="161"/>
        <v>5000</v>
      </c>
      <c r="O303" s="297">
        <f t="shared" si="161"/>
        <v>5000</v>
      </c>
      <c r="P303" s="297">
        <f t="shared" si="161"/>
        <v>5000</v>
      </c>
      <c r="Q303" s="297">
        <f t="shared" si="161"/>
        <v>5000</v>
      </c>
      <c r="R303" s="297">
        <f t="shared" si="161"/>
        <v>5000</v>
      </c>
      <c r="S303" s="297">
        <f t="shared" si="161"/>
        <v>5000</v>
      </c>
      <c r="T303" s="297">
        <f t="shared" si="161"/>
        <v>5000</v>
      </c>
      <c r="U303" s="297">
        <f t="shared" si="161"/>
        <v>5000</v>
      </c>
      <c r="V303" s="297">
        <f t="shared" si="161"/>
        <v>5000</v>
      </c>
      <c r="W303" s="297">
        <f t="shared" si="161"/>
        <v>5000</v>
      </c>
      <c r="X303" s="297">
        <f t="shared" si="161"/>
        <v>5000</v>
      </c>
      <c r="Y303" s="297">
        <f t="shared" si="161"/>
        <v>5000</v>
      </c>
      <c r="Z303" s="297">
        <f t="shared" si="158"/>
        <v>5000</v>
      </c>
      <c r="AA303" s="297">
        <f t="shared" si="158"/>
        <v>5000</v>
      </c>
      <c r="AB303" s="297">
        <f t="shared" si="158"/>
        <v>5000</v>
      </c>
      <c r="AC303" s="297">
        <f t="shared" si="158"/>
        <v>5000</v>
      </c>
      <c r="AD303" s="297">
        <f t="shared" si="158"/>
        <v>5000</v>
      </c>
      <c r="AE303" s="297">
        <f t="shared" si="158"/>
        <v>5000</v>
      </c>
      <c r="AF303" s="297">
        <f t="shared" si="158"/>
        <v>5000</v>
      </c>
      <c r="AG303" s="297">
        <f t="shared" si="158"/>
        <v>5000</v>
      </c>
      <c r="AH303" s="297">
        <f t="shared" si="158"/>
        <v>5000</v>
      </c>
      <c r="AI303" s="297">
        <f t="shared" si="158"/>
        <v>5000</v>
      </c>
      <c r="AJ303" s="297">
        <f t="shared" si="158"/>
        <v>5000</v>
      </c>
      <c r="AK303" s="297">
        <f t="shared" si="158"/>
        <v>5000</v>
      </c>
      <c r="AL303" s="297">
        <f t="shared" si="158"/>
        <v>5000</v>
      </c>
      <c r="AM303" s="297">
        <f t="shared" si="158"/>
        <v>5000</v>
      </c>
      <c r="AN303" s="297">
        <f t="shared" si="158"/>
        <v>5000</v>
      </c>
      <c r="AO303" s="297">
        <f t="shared" si="158"/>
        <v>5000</v>
      </c>
      <c r="AP303" s="297">
        <f t="shared" si="158"/>
        <v>5000</v>
      </c>
      <c r="AQ303" s="297">
        <f t="shared" si="158"/>
        <v>5000</v>
      </c>
      <c r="AR303" s="297">
        <f t="shared" si="158"/>
        <v>5000</v>
      </c>
      <c r="AS303" s="297">
        <f t="shared" si="158"/>
        <v>5000</v>
      </c>
      <c r="AT303" s="297">
        <f t="shared" si="158"/>
        <v>5000</v>
      </c>
      <c r="AU303" s="297">
        <f t="shared" si="158"/>
        <v>5000</v>
      </c>
      <c r="AV303" s="297">
        <f t="shared" si="158"/>
        <v>5000</v>
      </c>
      <c r="AW303" s="297">
        <f t="shared" si="158"/>
        <v>5000</v>
      </c>
      <c r="AX303" s="297">
        <f t="shared" si="158"/>
        <v>5000</v>
      </c>
      <c r="AY303" s="297">
        <f t="shared" si="158"/>
        <v>5000</v>
      </c>
      <c r="AZ303" s="297">
        <f t="shared" si="158"/>
        <v>5000</v>
      </c>
      <c r="BA303" s="297">
        <f t="shared" si="158"/>
        <v>5000</v>
      </c>
      <c r="BB303" s="297">
        <f t="shared" si="158"/>
        <v>5000</v>
      </c>
      <c r="BC303" s="297">
        <f t="shared" si="158"/>
        <v>5000</v>
      </c>
      <c r="BD303" s="297">
        <f t="shared" si="158"/>
        <v>5000</v>
      </c>
      <c r="BE303" s="297">
        <f t="shared" si="158"/>
        <v>5000</v>
      </c>
      <c r="BF303" s="297">
        <f t="shared" si="158"/>
        <v>5000</v>
      </c>
      <c r="BG303" s="297">
        <f t="shared" si="158"/>
        <v>5000</v>
      </c>
      <c r="BH303" s="297">
        <f t="shared" si="158"/>
        <v>5000</v>
      </c>
      <c r="BI303" s="297">
        <f t="shared" si="158"/>
        <v>5000</v>
      </c>
      <c r="BJ303" s="297">
        <f t="shared" si="158"/>
        <v>5000</v>
      </c>
      <c r="BK303" s="297">
        <f t="shared" si="158"/>
        <v>5000</v>
      </c>
      <c r="BL303" s="297">
        <f t="shared" si="158"/>
        <v>5000</v>
      </c>
      <c r="BM303" s="297">
        <f t="shared" si="158"/>
        <v>5000</v>
      </c>
      <c r="BN303" s="297">
        <f t="shared" si="158"/>
        <v>5000</v>
      </c>
      <c r="BO303" s="297">
        <f t="shared" si="158"/>
        <v>5000</v>
      </c>
      <c r="BP303" s="297">
        <f t="shared" si="158"/>
        <v>5000</v>
      </c>
      <c r="BQ303" s="297">
        <f t="shared" si="158"/>
        <v>5000</v>
      </c>
      <c r="BR303" s="297">
        <f t="shared" si="158"/>
        <v>5000</v>
      </c>
      <c r="BS303" s="297">
        <f t="shared" si="158"/>
        <v>5000</v>
      </c>
      <c r="BT303" s="297">
        <f t="shared" si="158"/>
        <v>5000</v>
      </c>
      <c r="BU303" s="297">
        <f t="shared" si="158"/>
        <v>5000</v>
      </c>
      <c r="BV303" s="297">
        <f t="shared" si="158"/>
        <v>5000</v>
      </c>
      <c r="BW303" s="297">
        <f t="shared" si="159"/>
        <v>5000</v>
      </c>
      <c r="BX303" s="297">
        <f t="shared" si="159"/>
        <v>5000</v>
      </c>
      <c r="BY303" s="297">
        <f t="shared" si="159"/>
        <v>5000</v>
      </c>
      <c r="BZ303" s="297">
        <f t="shared" si="159"/>
        <v>5000</v>
      </c>
      <c r="CA303" s="297">
        <f t="shared" si="159"/>
        <v>5000</v>
      </c>
      <c r="CB303" s="297">
        <f t="shared" si="159"/>
        <v>5000</v>
      </c>
      <c r="CC303" s="297">
        <f t="shared" si="159"/>
        <v>5000</v>
      </c>
      <c r="CD303" s="297">
        <f t="shared" si="159"/>
        <v>5000</v>
      </c>
      <c r="CE303" s="297">
        <f t="shared" si="159"/>
        <v>5000</v>
      </c>
      <c r="CF303" s="297">
        <f t="shared" si="159"/>
        <v>5000</v>
      </c>
      <c r="CG303" s="297">
        <f t="shared" si="159"/>
        <v>5000</v>
      </c>
      <c r="CH303" s="297">
        <f t="shared" si="159"/>
        <v>5000</v>
      </c>
      <c r="CI303" s="297">
        <f t="shared" si="159"/>
        <v>5000</v>
      </c>
      <c r="CJ303" s="297">
        <f t="shared" si="159"/>
        <v>5000</v>
      </c>
      <c r="CK303" s="297">
        <f t="shared" si="159"/>
        <v>5000</v>
      </c>
      <c r="CL303" s="297">
        <f t="shared" si="159"/>
        <v>5000</v>
      </c>
      <c r="CM303" s="297">
        <f t="shared" si="160"/>
        <v>5000</v>
      </c>
      <c r="CN303" s="297">
        <f t="shared" si="160"/>
        <v>5000</v>
      </c>
      <c r="CO303" s="297">
        <f t="shared" si="160"/>
        <v>5000</v>
      </c>
      <c r="CP303" s="297">
        <f t="shared" si="160"/>
        <v>5000</v>
      </c>
      <c r="CQ303" s="297">
        <f t="shared" si="160"/>
        <v>5000</v>
      </c>
      <c r="CR303" s="297">
        <f t="shared" si="160"/>
        <v>5000</v>
      </c>
      <c r="CS303" s="297">
        <f t="shared" si="160"/>
        <v>5000</v>
      </c>
      <c r="CT303" s="297">
        <f t="shared" si="160"/>
        <v>5000</v>
      </c>
      <c r="CU303" s="297">
        <f t="shared" si="160"/>
        <v>5000</v>
      </c>
      <c r="CV303" s="297">
        <f t="shared" si="160"/>
        <v>5000</v>
      </c>
      <c r="CW303" s="297">
        <f t="shared" si="160"/>
        <v>5000</v>
      </c>
      <c r="CX303" s="297">
        <f t="shared" si="160"/>
        <v>5000</v>
      </c>
      <c r="CY303" s="297">
        <f t="shared" si="160"/>
        <v>5000</v>
      </c>
      <c r="CZ303" s="297">
        <f t="shared" si="160"/>
        <v>5000</v>
      </c>
      <c r="DA303" s="297">
        <f t="shared" si="160"/>
        <v>5000</v>
      </c>
      <c r="DB303" s="297">
        <f t="shared" si="160"/>
        <v>5000</v>
      </c>
    </row>
    <row r="304" spans="1:106" ht="13">
      <c r="A304" s="151"/>
      <c r="B304" s="33"/>
      <c r="C304" s="84" t="s">
        <v>115</v>
      </c>
      <c r="E304" s="296"/>
      <c r="F304" s="86">
        <f>Inputs!K216</f>
        <v>10000</v>
      </c>
      <c r="G304" s="35" t="s">
        <v>116</v>
      </c>
      <c r="H304" s="36">
        <f t="shared" si="157"/>
        <v>930000</v>
      </c>
      <c r="I304" s="16"/>
      <c r="J304" s="297">
        <f t="shared" si="161"/>
        <v>0</v>
      </c>
      <c r="K304" s="297">
        <f t="shared" si="161"/>
        <v>0</v>
      </c>
      <c r="L304" s="297">
        <f t="shared" si="161"/>
        <v>0</v>
      </c>
      <c r="M304" s="297">
        <f t="shared" si="161"/>
        <v>0</v>
      </c>
      <c r="N304" s="297">
        <f t="shared" si="161"/>
        <v>10000</v>
      </c>
      <c r="O304" s="297">
        <f t="shared" si="161"/>
        <v>10000</v>
      </c>
      <c r="P304" s="297">
        <f t="shared" si="161"/>
        <v>10000</v>
      </c>
      <c r="Q304" s="297">
        <f t="shared" si="161"/>
        <v>10000</v>
      </c>
      <c r="R304" s="297">
        <f t="shared" si="161"/>
        <v>10000</v>
      </c>
      <c r="S304" s="297">
        <f t="shared" si="161"/>
        <v>10000</v>
      </c>
      <c r="T304" s="297">
        <f t="shared" si="161"/>
        <v>10000</v>
      </c>
      <c r="U304" s="297">
        <f t="shared" si="161"/>
        <v>10000</v>
      </c>
      <c r="V304" s="297">
        <f t="shared" si="161"/>
        <v>10000</v>
      </c>
      <c r="W304" s="297">
        <f t="shared" si="161"/>
        <v>10000</v>
      </c>
      <c r="X304" s="297">
        <f t="shared" si="161"/>
        <v>10000</v>
      </c>
      <c r="Y304" s="297">
        <f t="shared" si="161"/>
        <v>10000</v>
      </c>
      <c r="Z304" s="297">
        <f t="shared" si="158"/>
        <v>10000</v>
      </c>
      <c r="AA304" s="297">
        <f t="shared" si="158"/>
        <v>10000</v>
      </c>
      <c r="AB304" s="297">
        <f t="shared" si="158"/>
        <v>10000</v>
      </c>
      <c r="AC304" s="297">
        <f t="shared" si="158"/>
        <v>10000</v>
      </c>
      <c r="AD304" s="297">
        <f t="shared" si="158"/>
        <v>10000</v>
      </c>
      <c r="AE304" s="297">
        <f t="shared" si="158"/>
        <v>10000</v>
      </c>
      <c r="AF304" s="297">
        <f t="shared" si="158"/>
        <v>10000</v>
      </c>
      <c r="AG304" s="297">
        <f t="shared" si="158"/>
        <v>10000</v>
      </c>
      <c r="AH304" s="297">
        <f t="shared" si="158"/>
        <v>10000</v>
      </c>
      <c r="AI304" s="297">
        <f t="shared" si="158"/>
        <v>10000</v>
      </c>
      <c r="AJ304" s="297">
        <f t="shared" si="158"/>
        <v>10000</v>
      </c>
      <c r="AK304" s="297">
        <f t="shared" si="158"/>
        <v>10000</v>
      </c>
      <c r="AL304" s="297">
        <f t="shared" si="158"/>
        <v>10000</v>
      </c>
      <c r="AM304" s="297">
        <f t="shared" si="158"/>
        <v>10000</v>
      </c>
      <c r="AN304" s="297">
        <f t="shared" si="158"/>
        <v>10000</v>
      </c>
      <c r="AO304" s="297">
        <f t="shared" si="158"/>
        <v>10000</v>
      </c>
      <c r="AP304" s="297">
        <f t="shared" si="158"/>
        <v>10000</v>
      </c>
      <c r="AQ304" s="297">
        <f t="shared" si="158"/>
        <v>10000</v>
      </c>
      <c r="AR304" s="297">
        <f t="shared" si="158"/>
        <v>10000</v>
      </c>
      <c r="AS304" s="297">
        <f t="shared" si="158"/>
        <v>10000</v>
      </c>
      <c r="AT304" s="297">
        <f t="shared" si="158"/>
        <v>10000</v>
      </c>
      <c r="AU304" s="297">
        <f t="shared" si="158"/>
        <v>10000</v>
      </c>
      <c r="AV304" s="297">
        <f t="shared" si="158"/>
        <v>10000</v>
      </c>
      <c r="AW304" s="297">
        <f t="shared" si="158"/>
        <v>10000</v>
      </c>
      <c r="AX304" s="297">
        <f t="shared" si="158"/>
        <v>10000</v>
      </c>
      <c r="AY304" s="297">
        <f t="shared" si="158"/>
        <v>10000</v>
      </c>
      <c r="AZ304" s="297">
        <f t="shared" si="158"/>
        <v>10000</v>
      </c>
      <c r="BA304" s="297">
        <f t="shared" si="158"/>
        <v>10000</v>
      </c>
      <c r="BB304" s="297">
        <f t="shared" si="158"/>
        <v>10000</v>
      </c>
      <c r="BC304" s="297">
        <f t="shared" si="158"/>
        <v>10000</v>
      </c>
      <c r="BD304" s="297">
        <f t="shared" si="158"/>
        <v>10000</v>
      </c>
      <c r="BE304" s="297">
        <f t="shared" si="158"/>
        <v>10000</v>
      </c>
      <c r="BF304" s="297">
        <f t="shared" si="158"/>
        <v>10000</v>
      </c>
      <c r="BG304" s="297">
        <f t="shared" si="158"/>
        <v>10000</v>
      </c>
      <c r="BH304" s="297">
        <f t="shared" si="158"/>
        <v>10000</v>
      </c>
      <c r="BI304" s="297">
        <f t="shared" si="158"/>
        <v>10000</v>
      </c>
      <c r="BJ304" s="297">
        <f t="shared" si="158"/>
        <v>10000</v>
      </c>
      <c r="BK304" s="297">
        <f t="shared" si="158"/>
        <v>10000</v>
      </c>
      <c r="BL304" s="297">
        <f t="shared" si="158"/>
        <v>10000</v>
      </c>
      <c r="BM304" s="297">
        <f t="shared" si="158"/>
        <v>10000</v>
      </c>
      <c r="BN304" s="297">
        <f t="shared" si="158"/>
        <v>10000</v>
      </c>
      <c r="BO304" s="297">
        <f t="shared" si="158"/>
        <v>10000</v>
      </c>
      <c r="BP304" s="297">
        <f t="shared" si="158"/>
        <v>10000</v>
      </c>
      <c r="BQ304" s="297">
        <f t="shared" si="158"/>
        <v>10000</v>
      </c>
      <c r="BR304" s="297">
        <f t="shared" si="158"/>
        <v>10000</v>
      </c>
      <c r="BS304" s="297">
        <f t="shared" si="158"/>
        <v>10000</v>
      </c>
      <c r="BT304" s="297">
        <f t="shared" si="158"/>
        <v>10000</v>
      </c>
      <c r="BU304" s="297">
        <f t="shared" si="158"/>
        <v>10000</v>
      </c>
      <c r="BV304" s="297">
        <f t="shared" si="158"/>
        <v>10000</v>
      </c>
      <c r="BW304" s="297">
        <f t="shared" si="159"/>
        <v>10000</v>
      </c>
      <c r="BX304" s="297">
        <f t="shared" si="159"/>
        <v>10000</v>
      </c>
      <c r="BY304" s="297">
        <f t="shared" si="159"/>
        <v>10000</v>
      </c>
      <c r="BZ304" s="297">
        <f t="shared" si="159"/>
        <v>10000</v>
      </c>
      <c r="CA304" s="297">
        <f t="shared" si="159"/>
        <v>10000</v>
      </c>
      <c r="CB304" s="297">
        <f t="shared" si="159"/>
        <v>10000</v>
      </c>
      <c r="CC304" s="297">
        <f t="shared" si="159"/>
        <v>10000</v>
      </c>
      <c r="CD304" s="297">
        <f t="shared" si="159"/>
        <v>10000</v>
      </c>
      <c r="CE304" s="297">
        <f t="shared" si="159"/>
        <v>10000</v>
      </c>
      <c r="CF304" s="297">
        <f t="shared" si="159"/>
        <v>10000</v>
      </c>
      <c r="CG304" s="297">
        <f t="shared" si="159"/>
        <v>10000</v>
      </c>
      <c r="CH304" s="297">
        <f t="shared" si="159"/>
        <v>10000</v>
      </c>
      <c r="CI304" s="297">
        <f t="shared" si="159"/>
        <v>10000</v>
      </c>
      <c r="CJ304" s="297">
        <f t="shared" si="159"/>
        <v>10000</v>
      </c>
      <c r="CK304" s="297">
        <f t="shared" si="159"/>
        <v>10000</v>
      </c>
      <c r="CL304" s="297">
        <f t="shared" si="159"/>
        <v>10000</v>
      </c>
      <c r="CM304" s="297">
        <f t="shared" si="160"/>
        <v>10000</v>
      </c>
      <c r="CN304" s="297">
        <f t="shared" si="160"/>
        <v>10000</v>
      </c>
      <c r="CO304" s="297">
        <f t="shared" si="160"/>
        <v>10000</v>
      </c>
      <c r="CP304" s="297">
        <f t="shared" si="160"/>
        <v>10000</v>
      </c>
      <c r="CQ304" s="297">
        <f t="shared" si="160"/>
        <v>10000</v>
      </c>
      <c r="CR304" s="297">
        <f t="shared" si="160"/>
        <v>10000</v>
      </c>
      <c r="CS304" s="297">
        <f t="shared" si="160"/>
        <v>10000</v>
      </c>
      <c r="CT304" s="297">
        <f t="shared" si="160"/>
        <v>10000</v>
      </c>
      <c r="CU304" s="297">
        <f t="shared" si="160"/>
        <v>10000</v>
      </c>
      <c r="CV304" s="297">
        <f t="shared" si="160"/>
        <v>10000</v>
      </c>
      <c r="CW304" s="297">
        <f t="shared" si="160"/>
        <v>10000</v>
      </c>
      <c r="CX304" s="297">
        <f t="shared" si="160"/>
        <v>10000</v>
      </c>
      <c r="CY304" s="297">
        <f t="shared" si="160"/>
        <v>10000</v>
      </c>
      <c r="CZ304" s="297">
        <f t="shared" si="160"/>
        <v>10000</v>
      </c>
      <c r="DA304" s="297">
        <f t="shared" si="160"/>
        <v>10000</v>
      </c>
      <c r="DB304" s="297">
        <f t="shared" si="160"/>
        <v>10000</v>
      </c>
    </row>
    <row r="305" spans="1:106" ht="13">
      <c r="A305" s="151"/>
      <c r="B305" s="33"/>
      <c r="C305" s="84" t="s">
        <v>118</v>
      </c>
      <c r="E305" s="296"/>
      <c r="F305" s="86">
        <f>Inputs!K217</f>
        <v>10000</v>
      </c>
      <c r="G305" s="35" t="s">
        <v>116</v>
      </c>
      <c r="H305" s="36">
        <f t="shared" si="157"/>
        <v>930000</v>
      </c>
      <c r="I305" s="16"/>
      <c r="J305" s="297">
        <f t="shared" si="161"/>
        <v>0</v>
      </c>
      <c r="K305" s="297">
        <f t="shared" si="161"/>
        <v>0</v>
      </c>
      <c r="L305" s="297">
        <f t="shared" si="161"/>
        <v>0</v>
      </c>
      <c r="M305" s="297">
        <f t="shared" si="161"/>
        <v>0</v>
      </c>
      <c r="N305" s="297">
        <f t="shared" si="161"/>
        <v>10000</v>
      </c>
      <c r="O305" s="297">
        <f t="shared" si="161"/>
        <v>10000</v>
      </c>
      <c r="P305" s="297">
        <f t="shared" si="161"/>
        <v>10000</v>
      </c>
      <c r="Q305" s="297">
        <f t="shared" si="161"/>
        <v>10000</v>
      </c>
      <c r="R305" s="297">
        <f t="shared" si="161"/>
        <v>10000</v>
      </c>
      <c r="S305" s="297">
        <f t="shared" si="161"/>
        <v>10000</v>
      </c>
      <c r="T305" s="297">
        <f t="shared" si="161"/>
        <v>10000</v>
      </c>
      <c r="U305" s="297">
        <f t="shared" si="161"/>
        <v>10000</v>
      </c>
      <c r="V305" s="297">
        <f t="shared" si="161"/>
        <v>10000</v>
      </c>
      <c r="W305" s="297">
        <f t="shared" si="161"/>
        <v>10000</v>
      </c>
      <c r="X305" s="297">
        <f t="shared" si="161"/>
        <v>10000</v>
      </c>
      <c r="Y305" s="297">
        <f t="shared" si="161"/>
        <v>10000</v>
      </c>
      <c r="Z305" s="297">
        <f t="shared" si="158"/>
        <v>10000</v>
      </c>
      <c r="AA305" s="297">
        <f t="shared" si="158"/>
        <v>10000</v>
      </c>
      <c r="AB305" s="297">
        <f t="shared" si="158"/>
        <v>10000</v>
      </c>
      <c r="AC305" s="297">
        <f t="shared" si="158"/>
        <v>10000</v>
      </c>
      <c r="AD305" s="297">
        <f t="shared" si="158"/>
        <v>10000</v>
      </c>
      <c r="AE305" s="297">
        <f t="shared" si="158"/>
        <v>10000</v>
      </c>
      <c r="AF305" s="297">
        <f t="shared" si="158"/>
        <v>10000</v>
      </c>
      <c r="AG305" s="297">
        <f t="shared" si="158"/>
        <v>10000</v>
      </c>
      <c r="AH305" s="297">
        <f t="shared" si="158"/>
        <v>10000</v>
      </c>
      <c r="AI305" s="297">
        <f t="shared" si="158"/>
        <v>10000</v>
      </c>
      <c r="AJ305" s="297">
        <f t="shared" si="158"/>
        <v>10000</v>
      </c>
      <c r="AK305" s="297">
        <f t="shared" si="158"/>
        <v>10000</v>
      </c>
      <c r="AL305" s="297">
        <f t="shared" si="158"/>
        <v>10000</v>
      </c>
      <c r="AM305" s="297">
        <f t="shared" si="158"/>
        <v>10000</v>
      </c>
      <c r="AN305" s="297">
        <f t="shared" si="158"/>
        <v>10000</v>
      </c>
      <c r="AO305" s="297">
        <f t="shared" si="158"/>
        <v>10000</v>
      </c>
      <c r="AP305" s="297">
        <f t="shared" si="158"/>
        <v>10000</v>
      </c>
      <c r="AQ305" s="297">
        <f t="shared" si="158"/>
        <v>10000</v>
      </c>
      <c r="AR305" s="297">
        <f t="shared" si="158"/>
        <v>10000</v>
      </c>
      <c r="AS305" s="297">
        <f t="shared" si="158"/>
        <v>10000</v>
      </c>
      <c r="AT305" s="297">
        <f t="shared" si="158"/>
        <v>10000</v>
      </c>
      <c r="AU305" s="297">
        <f t="shared" si="158"/>
        <v>10000</v>
      </c>
      <c r="AV305" s="297">
        <f t="shared" si="158"/>
        <v>10000</v>
      </c>
      <c r="AW305" s="297">
        <f t="shared" si="158"/>
        <v>10000</v>
      </c>
      <c r="AX305" s="297">
        <f t="shared" si="158"/>
        <v>10000</v>
      </c>
      <c r="AY305" s="297">
        <f t="shared" si="158"/>
        <v>10000</v>
      </c>
      <c r="AZ305" s="297">
        <f t="shared" si="158"/>
        <v>10000</v>
      </c>
      <c r="BA305" s="297">
        <f t="shared" si="158"/>
        <v>10000</v>
      </c>
      <c r="BB305" s="297">
        <f t="shared" si="158"/>
        <v>10000</v>
      </c>
      <c r="BC305" s="297">
        <f t="shared" ref="BC305:BV305" si="162">$F305*BC$24</f>
        <v>10000</v>
      </c>
      <c r="BD305" s="297">
        <f t="shared" si="162"/>
        <v>10000</v>
      </c>
      <c r="BE305" s="297">
        <f t="shared" si="162"/>
        <v>10000</v>
      </c>
      <c r="BF305" s="297">
        <f t="shared" si="162"/>
        <v>10000</v>
      </c>
      <c r="BG305" s="297">
        <f t="shared" si="162"/>
        <v>10000</v>
      </c>
      <c r="BH305" s="297">
        <f t="shared" si="162"/>
        <v>10000</v>
      </c>
      <c r="BI305" s="297">
        <f t="shared" si="162"/>
        <v>10000</v>
      </c>
      <c r="BJ305" s="297">
        <f t="shared" si="162"/>
        <v>10000</v>
      </c>
      <c r="BK305" s="297">
        <f t="shared" si="162"/>
        <v>10000</v>
      </c>
      <c r="BL305" s="297">
        <f t="shared" si="162"/>
        <v>10000</v>
      </c>
      <c r="BM305" s="297">
        <f t="shared" si="162"/>
        <v>10000</v>
      </c>
      <c r="BN305" s="297">
        <f t="shared" si="162"/>
        <v>10000</v>
      </c>
      <c r="BO305" s="297">
        <f t="shared" si="162"/>
        <v>10000</v>
      </c>
      <c r="BP305" s="297">
        <f t="shared" si="162"/>
        <v>10000</v>
      </c>
      <c r="BQ305" s="297">
        <f t="shared" si="162"/>
        <v>10000</v>
      </c>
      <c r="BR305" s="297">
        <f t="shared" si="162"/>
        <v>10000</v>
      </c>
      <c r="BS305" s="297">
        <f t="shared" si="162"/>
        <v>10000</v>
      </c>
      <c r="BT305" s="297">
        <f t="shared" si="162"/>
        <v>10000</v>
      </c>
      <c r="BU305" s="297">
        <f t="shared" si="162"/>
        <v>10000</v>
      </c>
      <c r="BV305" s="297">
        <f t="shared" si="162"/>
        <v>10000</v>
      </c>
      <c r="BW305" s="297">
        <f t="shared" si="159"/>
        <v>10000</v>
      </c>
      <c r="BX305" s="297">
        <f t="shared" si="159"/>
        <v>10000</v>
      </c>
      <c r="BY305" s="297">
        <f t="shared" si="159"/>
        <v>10000</v>
      </c>
      <c r="BZ305" s="297">
        <f t="shared" si="159"/>
        <v>10000</v>
      </c>
      <c r="CA305" s="297">
        <f t="shared" si="159"/>
        <v>10000</v>
      </c>
      <c r="CB305" s="297">
        <f t="shared" si="159"/>
        <v>10000</v>
      </c>
      <c r="CC305" s="297">
        <f t="shared" si="159"/>
        <v>10000</v>
      </c>
      <c r="CD305" s="297">
        <f t="shared" si="159"/>
        <v>10000</v>
      </c>
      <c r="CE305" s="297">
        <f t="shared" si="159"/>
        <v>10000</v>
      </c>
      <c r="CF305" s="297">
        <f t="shared" si="159"/>
        <v>10000</v>
      </c>
      <c r="CG305" s="297">
        <f t="shared" si="159"/>
        <v>10000</v>
      </c>
      <c r="CH305" s="297">
        <f t="shared" si="159"/>
        <v>10000</v>
      </c>
      <c r="CI305" s="297">
        <f t="shared" si="159"/>
        <v>10000</v>
      </c>
      <c r="CJ305" s="297">
        <f t="shared" si="159"/>
        <v>10000</v>
      </c>
      <c r="CK305" s="297">
        <f t="shared" si="159"/>
        <v>10000</v>
      </c>
      <c r="CL305" s="297">
        <f t="shared" si="159"/>
        <v>10000</v>
      </c>
      <c r="CM305" s="297">
        <f t="shared" si="160"/>
        <v>10000</v>
      </c>
      <c r="CN305" s="297">
        <f t="shared" si="160"/>
        <v>10000</v>
      </c>
      <c r="CO305" s="297">
        <f t="shared" si="160"/>
        <v>10000</v>
      </c>
      <c r="CP305" s="297">
        <f t="shared" si="160"/>
        <v>10000</v>
      </c>
      <c r="CQ305" s="297">
        <f t="shared" si="160"/>
        <v>10000</v>
      </c>
      <c r="CR305" s="297">
        <f t="shared" si="160"/>
        <v>10000</v>
      </c>
      <c r="CS305" s="297">
        <f t="shared" si="160"/>
        <v>10000</v>
      </c>
      <c r="CT305" s="297">
        <f t="shared" si="160"/>
        <v>10000</v>
      </c>
      <c r="CU305" s="297">
        <f t="shared" si="160"/>
        <v>10000</v>
      </c>
      <c r="CV305" s="297">
        <f t="shared" si="160"/>
        <v>10000</v>
      </c>
      <c r="CW305" s="297">
        <f t="shared" si="160"/>
        <v>10000</v>
      </c>
      <c r="CX305" s="297">
        <f t="shared" si="160"/>
        <v>10000</v>
      </c>
      <c r="CY305" s="297">
        <f t="shared" si="160"/>
        <v>10000</v>
      </c>
      <c r="CZ305" s="297">
        <f t="shared" si="160"/>
        <v>10000</v>
      </c>
      <c r="DA305" s="297">
        <f t="shared" si="160"/>
        <v>10000</v>
      </c>
      <c r="DB305" s="297">
        <f t="shared" si="160"/>
        <v>10000</v>
      </c>
    </row>
    <row r="306" spans="1:106" ht="13">
      <c r="A306" s="151"/>
      <c r="B306" s="33"/>
      <c r="C306" s="84" t="s">
        <v>147</v>
      </c>
      <c r="E306" s="296"/>
      <c r="F306" s="86">
        <f>Inputs!K218/12</f>
        <v>6931.3466498655916</v>
      </c>
      <c r="G306" s="35" t="s">
        <v>116</v>
      </c>
      <c r="H306" s="36">
        <f t="shared" si="157"/>
        <v>644615.2384375016</v>
      </c>
      <c r="I306" s="16"/>
      <c r="J306" s="297">
        <f t="shared" si="161"/>
        <v>0</v>
      </c>
      <c r="K306" s="297">
        <f t="shared" si="161"/>
        <v>0</v>
      </c>
      <c r="L306" s="297">
        <f t="shared" si="161"/>
        <v>0</v>
      </c>
      <c r="M306" s="297">
        <f t="shared" si="161"/>
        <v>0</v>
      </c>
      <c r="N306" s="297">
        <f t="shared" si="161"/>
        <v>6931.3466498655916</v>
      </c>
      <c r="O306" s="297">
        <f t="shared" si="161"/>
        <v>6931.3466498655916</v>
      </c>
      <c r="P306" s="297">
        <f t="shared" si="161"/>
        <v>6931.3466498655916</v>
      </c>
      <c r="Q306" s="297">
        <f t="shared" si="161"/>
        <v>6931.3466498655916</v>
      </c>
      <c r="R306" s="297">
        <f t="shared" si="161"/>
        <v>6931.3466498655916</v>
      </c>
      <c r="S306" s="297">
        <f t="shared" si="161"/>
        <v>6931.3466498655916</v>
      </c>
      <c r="T306" s="297">
        <f t="shared" si="161"/>
        <v>6931.3466498655916</v>
      </c>
      <c r="U306" s="297">
        <f t="shared" si="161"/>
        <v>6931.3466498655916</v>
      </c>
      <c r="V306" s="297">
        <f t="shared" si="161"/>
        <v>6931.3466498655916</v>
      </c>
      <c r="W306" s="297">
        <f t="shared" si="161"/>
        <v>6931.3466498655916</v>
      </c>
      <c r="X306" s="297">
        <f t="shared" si="161"/>
        <v>6931.3466498655916</v>
      </c>
      <c r="Y306" s="297">
        <f t="shared" si="161"/>
        <v>6931.3466498655916</v>
      </c>
      <c r="Z306" s="297">
        <f t="shared" ref="Z306:CG308" si="163">$F306*Z$24</f>
        <v>6931.3466498655916</v>
      </c>
      <c r="AA306" s="297">
        <f t="shared" si="163"/>
        <v>6931.3466498655916</v>
      </c>
      <c r="AB306" s="297">
        <f t="shared" si="163"/>
        <v>6931.3466498655916</v>
      </c>
      <c r="AC306" s="297">
        <f t="shared" si="163"/>
        <v>6931.3466498655916</v>
      </c>
      <c r="AD306" s="297">
        <f t="shared" si="163"/>
        <v>6931.3466498655916</v>
      </c>
      <c r="AE306" s="297">
        <f t="shared" si="163"/>
        <v>6931.3466498655916</v>
      </c>
      <c r="AF306" s="297">
        <f t="shared" si="163"/>
        <v>6931.3466498655916</v>
      </c>
      <c r="AG306" s="297">
        <f t="shared" si="163"/>
        <v>6931.3466498655916</v>
      </c>
      <c r="AH306" s="297">
        <f t="shared" si="163"/>
        <v>6931.3466498655916</v>
      </c>
      <c r="AI306" s="297">
        <f t="shared" si="163"/>
        <v>6931.3466498655916</v>
      </c>
      <c r="AJ306" s="297">
        <f t="shared" si="163"/>
        <v>6931.3466498655916</v>
      </c>
      <c r="AK306" s="297">
        <f t="shared" si="163"/>
        <v>6931.3466498655916</v>
      </c>
      <c r="AL306" s="297">
        <f t="shared" si="163"/>
        <v>6931.3466498655916</v>
      </c>
      <c r="AM306" s="297">
        <f t="shared" si="163"/>
        <v>6931.3466498655916</v>
      </c>
      <c r="AN306" s="297">
        <f t="shared" si="163"/>
        <v>6931.3466498655916</v>
      </c>
      <c r="AO306" s="297">
        <f t="shared" si="163"/>
        <v>6931.3466498655916</v>
      </c>
      <c r="AP306" s="297">
        <f t="shared" si="163"/>
        <v>6931.3466498655916</v>
      </c>
      <c r="AQ306" s="297">
        <f t="shared" si="163"/>
        <v>6931.3466498655916</v>
      </c>
      <c r="AR306" s="297">
        <f t="shared" si="163"/>
        <v>6931.3466498655916</v>
      </c>
      <c r="AS306" s="297">
        <f t="shared" si="163"/>
        <v>6931.3466498655916</v>
      </c>
      <c r="AT306" s="297">
        <f t="shared" si="163"/>
        <v>6931.3466498655916</v>
      </c>
      <c r="AU306" s="297">
        <f t="shared" si="163"/>
        <v>6931.3466498655916</v>
      </c>
      <c r="AV306" s="297">
        <f t="shared" si="163"/>
        <v>6931.3466498655916</v>
      </c>
      <c r="AW306" s="297">
        <f t="shared" si="163"/>
        <v>6931.3466498655916</v>
      </c>
      <c r="AX306" s="297">
        <f t="shared" si="163"/>
        <v>6931.3466498655916</v>
      </c>
      <c r="AY306" s="297">
        <f t="shared" si="163"/>
        <v>6931.3466498655916</v>
      </c>
      <c r="AZ306" s="297">
        <f t="shared" si="163"/>
        <v>6931.3466498655916</v>
      </c>
      <c r="BA306" s="297">
        <f t="shared" si="163"/>
        <v>6931.3466498655916</v>
      </c>
      <c r="BB306" s="297">
        <f t="shared" si="163"/>
        <v>6931.3466498655916</v>
      </c>
      <c r="BC306" s="297">
        <f t="shared" si="163"/>
        <v>6931.3466498655916</v>
      </c>
      <c r="BD306" s="297">
        <f t="shared" si="163"/>
        <v>6931.3466498655916</v>
      </c>
      <c r="BE306" s="297">
        <f t="shared" si="163"/>
        <v>6931.3466498655916</v>
      </c>
      <c r="BF306" s="297">
        <f t="shared" si="163"/>
        <v>6931.3466498655916</v>
      </c>
      <c r="BG306" s="297">
        <f t="shared" si="163"/>
        <v>6931.3466498655916</v>
      </c>
      <c r="BH306" s="297">
        <f t="shared" si="163"/>
        <v>6931.3466498655916</v>
      </c>
      <c r="BI306" s="297">
        <f t="shared" si="163"/>
        <v>6931.3466498655916</v>
      </c>
      <c r="BJ306" s="297">
        <f t="shared" si="163"/>
        <v>6931.3466498655916</v>
      </c>
      <c r="BK306" s="297">
        <f t="shared" si="163"/>
        <v>6931.3466498655916</v>
      </c>
      <c r="BL306" s="297">
        <f t="shared" si="163"/>
        <v>6931.3466498655916</v>
      </c>
      <c r="BM306" s="297">
        <f t="shared" si="163"/>
        <v>6931.3466498655916</v>
      </c>
      <c r="BN306" s="297">
        <f t="shared" si="163"/>
        <v>6931.3466498655916</v>
      </c>
      <c r="BO306" s="297">
        <f t="shared" si="163"/>
        <v>6931.3466498655916</v>
      </c>
      <c r="BP306" s="297">
        <f t="shared" si="163"/>
        <v>6931.3466498655916</v>
      </c>
      <c r="BQ306" s="297">
        <f t="shared" si="163"/>
        <v>6931.3466498655916</v>
      </c>
      <c r="BR306" s="297">
        <f t="shared" si="163"/>
        <v>6931.3466498655916</v>
      </c>
      <c r="BS306" s="297">
        <f t="shared" si="163"/>
        <v>6931.3466498655916</v>
      </c>
      <c r="BT306" s="297">
        <f t="shared" si="163"/>
        <v>6931.3466498655916</v>
      </c>
      <c r="BU306" s="297">
        <f t="shared" si="163"/>
        <v>6931.3466498655916</v>
      </c>
      <c r="BV306" s="297">
        <f t="shared" si="163"/>
        <v>6931.3466498655916</v>
      </c>
      <c r="BW306" s="297">
        <f t="shared" si="159"/>
        <v>6931.3466498655916</v>
      </c>
      <c r="BX306" s="297">
        <f t="shared" si="159"/>
        <v>6931.3466498655916</v>
      </c>
      <c r="BY306" s="297">
        <f t="shared" si="159"/>
        <v>6931.3466498655916</v>
      </c>
      <c r="BZ306" s="297">
        <f t="shared" si="159"/>
        <v>6931.3466498655916</v>
      </c>
      <c r="CA306" s="297">
        <f t="shared" si="159"/>
        <v>6931.3466498655916</v>
      </c>
      <c r="CB306" s="297">
        <f t="shared" si="159"/>
        <v>6931.3466498655916</v>
      </c>
      <c r="CC306" s="297">
        <f t="shared" si="159"/>
        <v>6931.3466498655916</v>
      </c>
      <c r="CD306" s="297">
        <f t="shared" si="159"/>
        <v>6931.3466498655916</v>
      </c>
      <c r="CE306" s="297">
        <f t="shared" si="159"/>
        <v>6931.3466498655916</v>
      </c>
      <c r="CF306" s="297">
        <f t="shared" si="159"/>
        <v>6931.3466498655916</v>
      </c>
      <c r="CG306" s="297">
        <f t="shared" si="159"/>
        <v>6931.3466498655916</v>
      </c>
      <c r="CH306" s="297">
        <f t="shared" si="159"/>
        <v>6931.3466498655916</v>
      </c>
      <c r="CI306" s="297">
        <f t="shared" si="159"/>
        <v>6931.3466498655916</v>
      </c>
      <c r="CJ306" s="297">
        <f t="shared" si="159"/>
        <v>6931.3466498655916</v>
      </c>
      <c r="CK306" s="297">
        <f t="shared" si="159"/>
        <v>6931.3466498655916</v>
      </c>
      <c r="CL306" s="297">
        <f t="shared" si="159"/>
        <v>6931.3466498655916</v>
      </c>
      <c r="CM306" s="297">
        <f t="shared" si="160"/>
        <v>6931.3466498655916</v>
      </c>
      <c r="CN306" s="297">
        <f t="shared" si="160"/>
        <v>6931.3466498655916</v>
      </c>
      <c r="CO306" s="297">
        <f t="shared" si="160"/>
        <v>6931.3466498655916</v>
      </c>
      <c r="CP306" s="297">
        <f t="shared" si="160"/>
        <v>6931.3466498655916</v>
      </c>
      <c r="CQ306" s="297">
        <f t="shared" si="160"/>
        <v>6931.3466498655916</v>
      </c>
      <c r="CR306" s="297">
        <f t="shared" si="160"/>
        <v>6931.3466498655916</v>
      </c>
      <c r="CS306" s="297">
        <f t="shared" si="160"/>
        <v>6931.3466498655916</v>
      </c>
      <c r="CT306" s="297">
        <f t="shared" si="160"/>
        <v>6931.3466498655916</v>
      </c>
      <c r="CU306" s="297">
        <f t="shared" si="160"/>
        <v>6931.3466498655916</v>
      </c>
      <c r="CV306" s="297">
        <f t="shared" si="160"/>
        <v>6931.3466498655916</v>
      </c>
      <c r="CW306" s="297">
        <f t="shared" si="160"/>
        <v>6931.3466498655916</v>
      </c>
      <c r="CX306" s="297">
        <f t="shared" si="160"/>
        <v>6931.3466498655916</v>
      </c>
      <c r="CY306" s="297">
        <f t="shared" si="160"/>
        <v>6931.3466498655916</v>
      </c>
      <c r="CZ306" s="297">
        <f t="shared" si="160"/>
        <v>6931.3466498655916</v>
      </c>
      <c r="DA306" s="297">
        <f t="shared" si="160"/>
        <v>6931.3466498655916</v>
      </c>
      <c r="DB306" s="297">
        <f t="shared" si="160"/>
        <v>6931.3466498655916</v>
      </c>
    </row>
    <row r="307" spans="1:106" ht="13">
      <c r="A307" s="151"/>
      <c r="B307" s="33"/>
      <c r="C307" s="84" t="s">
        <v>149</v>
      </c>
      <c r="E307" s="296"/>
      <c r="F307" s="86">
        <f ca="1">Inputs!K220/12</f>
        <v>15799.392389851186</v>
      </c>
      <c r="G307" s="35" t="s">
        <v>116</v>
      </c>
      <c r="H307" s="36">
        <f t="shared" ca="1" si="157"/>
        <v>1469343.492256158</v>
      </c>
      <c r="I307" s="16"/>
      <c r="J307" s="297">
        <f t="shared" ca="1" si="161"/>
        <v>0</v>
      </c>
      <c r="K307" s="297">
        <f t="shared" ca="1" si="161"/>
        <v>0</v>
      </c>
      <c r="L307" s="297">
        <f t="shared" ca="1" si="161"/>
        <v>0</v>
      </c>
      <c r="M307" s="297">
        <f t="shared" ca="1" si="161"/>
        <v>0</v>
      </c>
      <c r="N307" s="297">
        <f t="shared" ca="1" si="161"/>
        <v>15799.392389851186</v>
      </c>
      <c r="O307" s="297">
        <f t="shared" ca="1" si="161"/>
        <v>15799.392389851186</v>
      </c>
      <c r="P307" s="297">
        <f t="shared" ca="1" si="161"/>
        <v>15799.392389851186</v>
      </c>
      <c r="Q307" s="297">
        <f t="shared" ca="1" si="161"/>
        <v>15799.392389851186</v>
      </c>
      <c r="R307" s="297">
        <f t="shared" ca="1" si="161"/>
        <v>15799.392389851186</v>
      </c>
      <c r="S307" s="297">
        <f t="shared" ca="1" si="161"/>
        <v>15799.392389851186</v>
      </c>
      <c r="T307" s="297">
        <f t="shared" ca="1" si="161"/>
        <v>15799.392389851186</v>
      </c>
      <c r="U307" s="297">
        <f t="shared" ca="1" si="161"/>
        <v>15799.392389851186</v>
      </c>
      <c r="V307" s="297">
        <f t="shared" ca="1" si="161"/>
        <v>15799.392389851186</v>
      </c>
      <c r="W307" s="297">
        <f t="shared" ca="1" si="161"/>
        <v>15799.392389851186</v>
      </c>
      <c r="X307" s="297">
        <f t="shared" ca="1" si="161"/>
        <v>15799.392389851186</v>
      </c>
      <c r="Y307" s="297">
        <f t="shared" ca="1" si="161"/>
        <v>15799.392389851186</v>
      </c>
      <c r="Z307" s="297">
        <f t="shared" ca="1" si="163"/>
        <v>15799.392389851186</v>
      </c>
      <c r="AA307" s="297">
        <f t="shared" ca="1" si="163"/>
        <v>15799.392389851186</v>
      </c>
      <c r="AB307" s="297">
        <f t="shared" ca="1" si="163"/>
        <v>15799.392389851186</v>
      </c>
      <c r="AC307" s="297">
        <f t="shared" ca="1" si="163"/>
        <v>15799.392389851186</v>
      </c>
      <c r="AD307" s="297">
        <f t="shared" ca="1" si="163"/>
        <v>15799.392389851186</v>
      </c>
      <c r="AE307" s="297">
        <f t="shared" ca="1" si="163"/>
        <v>15799.392389851186</v>
      </c>
      <c r="AF307" s="297">
        <f t="shared" ca="1" si="163"/>
        <v>15799.392389851186</v>
      </c>
      <c r="AG307" s="297">
        <f t="shared" ca="1" si="163"/>
        <v>15799.392389851186</v>
      </c>
      <c r="AH307" s="297">
        <f t="shared" ca="1" si="163"/>
        <v>15799.392389851186</v>
      </c>
      <c r="AI307" s="297">
        <f t="shared" ca="1" si="163"/>
        <v>15799.392389851186</v>
      </c>
      <c r="AJ307" s="297">
        <f t="shared" ca="1" si="163"/>
        <v>15799.392389851186</v>
      </c>
      <c r="AK307" s="297">
        <f t="shared" ca="1" si="163"/>
        <v>15799.392389851186</v>
      </c>
      <c r="AL307" s="297">
        <f t="shared" ca="1" si="163"/>
        <v>15799.392389851186</v>
      </c>
      <c r="AM307" s="297">
        <f t="shared" ca="1" si="163"/>
        <v>15799.392389851186</v>
      </c>
      <c r="AN307" s="297">
        <f t="shared" ca="1" si="163"/>
        <v>15799.392389851186</v>
      </c>
      <c r="AO307" s="297">
        <f t="shared" ca="1" si="163"/>
        <v>15799.392389851186</v>
      </c>
      <c r="AP307" s="297">
        <f t="shared" ca="1" si="163"/>
        <v>15799.392389851186</v>
      </c>
      <c r="AQ307" s="297">
        <f t="shared" ca="1" si="163"/>
        <v>15799.392389851186</v>
      </c>
      <c r="AR307" s="297">
        <f t="shared" ca="1" si="163"/>
        <v>15799.392389851186</v>
      </c>
      <c r="AS307" s="297">
        <f t="shared" ca="1" si="163"/>
        <v>15799.392389851186</v>
      </c>
      <c r="AT307" s="297">
        <f t="shared" ca="1" si="163"/>
        <v>15799.392389851186</v>
      </c>
      <c r="AU307" s="297">
        <f t="shared" ca="1" si="163"/>
        <v>15799.392389851186</v>
      </c>
      <c r="AV307" s="297">
        <f t="shared" ca="1" si="163"/>
        <v>15799.392389851186</v>
      </c>
      <c r="AW307" s="297">
        <f t="shared" ca="1" si="163"/>
        <v>15799.392389851186</v>
      </c>
      <c r="AX307" s="297">
        <f t="shared" ca="1" si="163"/>
        <v>15799.392389851186</v>
      </c>
      <c r="AY307" s="297">
        <f t="shared" ca="1" si="163"/>
        <v>15799.392389851186</v>
      </c>
      <c r="AZ307" s="297">
        <f t="shared" ca="1" si="163"/>
        <v>15799.392389851186</v>
      </c>
      <c r="BA307" s="297">
        <f t="shared" ca="1" si="163"/>
        <v>15799.392389851186</v>
      </c>
      <c r="BB307" s="297">
        <f t="shared" ca="1" si="163"/>
        <v>15799.392389851186</v>
      </c>
      <c r="BC307" s="297">
        <f t="shared" ca="1" si="163"/>
        <v>15799.392389851186</v>
      </c>
      <c r="BD307" s="297">
        <f t="shared" ca="1" si="163"/>
        <v>15799.392389851186</v>
      </c>
      <c r="BE307" s="297">
        <f t="shared" ca="1" si="163"/>
        <v>15799.392389851186</v>
      </c>
      <c r="BF307" s="297">
        <f t="shared" ca="1" si="163"/>
        <v>15799.392389851186</v>
      </c>
      <c r="BG307" s="297">
        <f t="shared" ca="1" si="163"/>
        <v>15799.392389851186</v>
      </c>
      <c r="BH307" s="297">
        <f t="shared" ca="1" si="163"/>
        <v>15799.392389851186</v>
      </c>
      <c r="BI307" s="297">
        <f t="shared" ca="1" si="163"/>
        <v>15799.392389851186</v>
      </c>
      <c r="BJ307" s="297">
        <f t="shared" ca="1" si="163"/>
        <v>15799.392389851186</v>
      </c>
      <c r="BK307" s="297">
        <f t="shared" ca="1" si="163"/>
        <v>15799.392389851186</v>
      </c>
      <c r="BL307" s="297">
        <f t="shared" ca="1" si="163"/>
        <v>15799.392389851186</v>
      </c>
      <c r="BM307" s="297">
        <f t="shared" ca="1" si="163"/>
        <v>15799.392389851186</v>
      </c>
      <c r="BN307" s="297">
        <f t="shared" ca="1" si="163"/>
        <v>15799.392389851186</v>
      </c>
      <c r="BO307" s="297">
        <f t="shared" ca="1" si="163"/>
        <v>15799.392389851186</v>
      </c>
      <c r="BP307" s="297">
        <f t="shared" ca="1" si="163"/>
        <v>15799.392389851186</v>
      </c>
      <c r="BQ307" s="297">
        <f t="shared" ca="1" si="163"/>
        <v>15799.392389851186</v>
      </c>
      <c r="BR307" s="297">
        <f t="shared" ca="1" si="163"/>
        <v>15799.392389851186</v>
      </c>
      <c r="BS307" s="297">
        <f t="shared" ca="1" si="163"/>
        <v>15799.392389851186</v>
      </c>
      <c r="BT307" s="297">
        <f t="shared" ca="1" si="163"/>
        <v>15799.392389851186</v>
      </c>
      <c r="BU307" s="297">
        <f t="shared" ca="1" si="163"/>
        <v>15799.392389851186</v>
      </c>
      <c r="BV307" s="297">
        <f t="shared" ca="1" si="163"/>
        <v>15799.392389851186</v>
      </c>
      <c r="BW307" s="297">
        <f t="shared" ca="1" si="163"/>
        <v>15799.392389851186</v>
      </c>
      <c r="BX307" s="297">
        <f t="shared" ca="1" si="163"/>
        <v>15799.392389851186</v>
      </c>
      <c r="BY307" s="297">
        <f t="shared" ca="1" si="163"/>
        <v>15799.392389851186</v>
      </c>
      <c r="BZ307" s="297">
        <f t="shared" ca="1" si="163"/>
        <v>15799.392389851186</v>
      </c>
      <c r="CA307" s="297">
        <f t="shared" ca="1" si="163"/>
        <v>15799.392389851186</v>
      </c>
      <c r="CB307" s="297">
        <f t="shared" ca="1" si="163"/>
        <v>15799.392389851186</v>
      </c>
      <c r="CC307" s="297">
        <f t="shared" ca="1" si="163"/>
        <v>15799.392389851186</v>
      </c>
      <c r="CD307" s="297">
        <f t="shared" ca="1" si="163"/>
        <v>15799.392389851186</v>
      </c>
      <c r="CE307" s="297">
        <f t="shared" ca="1" si="163"/>
        <v>15799.392389851186</v>
      </c>
      <c r="CF307" s="297">
        <f t="shared" ca="1" si="163"/>
        <v>15799.392389851186</v>
      </c>
      <c r="CG307" s="297">
        <f t="shared" ca="1" si="163"/>
        <v>15799.392389851186</v>
      </c>
      <c r="CH307" s="297">
        <f t="shared" ca="1" si="159"/>
        <v>15799.392389851186</v>
      </c>
      <c r="CI307" s="297">
        <f t="shared" ca="1" si="159"/>
        <v>15799.392389851186</v>
      </c>
      <c r="CJ307" s="297">
        <f t="shared" ca="1" si="159"/>
        <v>15799.392389851186</v>
      </c>
      <c r="CK307" s="297">
        <f t="shared" ca="1" si="159"/>
        <v>15799.392389851186</v>
      </c>
      <c r="CL307" s="297">
        <f t="shared" ca="1" si="159"/>
        <v>15799.392389851186</v>
      </c>
      <c r="CM307" s="297">
        <f t="shared" ca="1" si="160"/>
        <v>15799.392389851186</v>
      </c>
      <c r="CN307" s="297">
        <f t="shared" ca="1" si="160"/>
        <v>15799.392389851186</v>
      </c>
      <c r="CO307" s="297">
        <f t="shared" ca="1" si="160"/>
        <v>15799.392389851186</v>
      </c>
      <c r="CP307" s="297">
        <f t="shared" ca="1" si="160"/>
        <v>15799.392389851186</v>
      </c>
      <c r="CQ307" s="297">
        <f t="shared" ca="1" si="160"/>
        <v>15799.392389851186</v>
      </c>
      <c r="CR307" s="297">
        <f t="shared" ca="1" si="160"/>
        <v>15799.392389851186</v>
      </c>
      <c r="CS307" s="297">
        <f t="shared" ca="1" si="160"/>
        <v>15799.392389851186</v>
      </c>
      <c r="CT307" s="297">
        <f t="shared" ca="1" si="160"/>
        <v>15799.392389851186</v>
      </c>
      <c r="CU307" s="297">
        <f t="shared" ca="1" si="160"/>
        <v>15799.392389851186</v>
      </c>
      <c r="CV307" s="297">
        <f t="shared" ca="1" si="160"/>
        <v>15799.392389851186</v>
      </c>
      <c r="CW307" s="297">
        <f t="shared" ca="1" si="160"/>
        <v>15799.392389851186</v>
      </c>
      <c r="CX307" s="297">
        <f t="shared" ca="1" si="160"/>
        <v>15799.392389851186</v>
      </c>
      <c r="CY307" s="297">
        <f t="shared" ca="1" si="160"/>
        <v>15799.392389851186</v>
      </c>
      <c r="CZ307" s="297">
        <f t="shared" ca="1" si="160"/>
        <v>15799.392389851186</v>
      </c>
      <c r="DA307" s="297">
        <f t="shared" ca="1" si="160"/>
        <v>15799.392389851186</v>
      </c>
      <c r="DB307" s="297">
        <f t="shared" ca="1" si="160"/>
        <v>15799.392389851186</v>
      </c>
    </row>
    <row r="308" spans="1:106" ht="13">
      <c r="A308" s="151"/>
      <c r="B308" s="33"/>
      <c r="C308" s="84" t="s">
        <v>124</v>
      </c>
      <c r="E308" s="296"/>
      <c r="F308" s="86">
        <f ca="1">SUM(F301:F307)*Inputs!K222</f>
        <v>6006.4072373050112</v>
      </c>
      <c r="G308" s="35" t="s">
        <v>116</v>
      </c>
      <c r="H308" s="36">
        <f t="shared" ca="1" si="157"/>
        <v>558595.87306936597</v>
      </c>
      <c r="I308" s="16"/>
      <c r="J308" s="297">
        <f t="shared" ca="1" si="161"/>
        <v>0</v>
      </c>
      <c r="K308" s="297">
        <f t="shared" ca="1" si="161"/>
        <v>0</v>
      </c>
      <c r="L308" s="297">
        <f t="shared" ca="1" si="161"/>
        <v>0</v>
      </c>
      <c r="M308" s="297">
        <f t="shared" ca="1" si="161"/>
        <v>0</v>
      </c>
      <c r="N308" s="297">
        <f t="shared" ca="1" si="161"/>
        <v>6006.4072373050112</v>
      </c>
      <c r="O308" s="297">
        <f t="shared" ca="1" si="161"/>
        <v>6006.4072373050112</v>
      </c>
      <c r="P308" s="297">
        <f t="shared" ca="1" si="161"/>
        <v>6006.4072373050112</v>
      </c>
      <c r="Q308" s="297">
        <f t="shared" ca="1" si="161"/>
        <v>6006.4072373050112</v>
      </c>
      <c r="R308" s="297">
        <f t="shared" ca="1" si="161"/>
        <v>6006.4072373050112</v>
      </c>
      <c r="S308" s="297">
        <f t="shared" ca="1" si="161"/>
        <v>6006.4072373050112</v>
      </c>
      <c r="T308" s="297">
        <f t="shared" ca="1" si="161"/>
        <v>6006.4072373050112</v>
      </c>
      <c r="U308" s="297">
        <f t="shared" ca="1" si="161"/>
        <v>6006.4072373050112</v>
      </c>
      <c r="V308" s="297">
        <f t="shared" ca="1" si="161"/>
        <v>6006.4072373050112</v>
      </c>
      <c r="W308" s="297">
        <f t="shared" ca="1" si="161"/>
        <v>6006.4072373050112</v>
      </c>
      <c r="X308" s="297">
        <f t="shared" ca="1" si="161"/>
        <v>6006.4072373050112</v>
      </c>
      <c r="Y308" s="297">
        <f t="shared" ca="1" si="161"/>
        <v>6006.4072373050112</v>
      </c>
      <c r="Z308" s="297">
        <f t="shared" ca="1" si="163"/>
        <v>6006.4072373050112</v>
      </c>
      <c r="AA308" s="297">
        <f t="shared" ca="1" si="163"/>
        <v>6006.4072373050112</v>
      </c>
      <c r="AB308" s="297">
        <f t="shared" ca="1" si="163"/>
        <v>6006.4072373050112</v>
      </c>
      <c r="AC308" s="297">
        <f t="shared" ca="1" si="163"/>
        <v>6006.4072373050112</v>
      </c>
      <c r="AD308" s="297">
        <f t="shared" ca="1" si="163"/>
        <v>6006.4072373050112</v>
      </c>
      <c r="AE308" s="297">
        <f t="shared" ca="1" si="163"/>
        <v>6006.4072373050112</v>
      </c>
      <c r="AF308" s="297">
        <f t="shared" ca="1" si="163"/>
        <v>6006.4072373050112</v>
      </c>
      <c r="AG308" s="297">
        <f t="shared" ca="1" si="163"/>
        <v>6006.4072373050112</v>
      </c>
      <c r="AH308" s="297">
        <f t="shared" ca="1" si="163"/>
        <v>6006.4072373050112</v>
      </c>
      <c r="AI308" s="297">
        <f t="shared" ca="1" si="163"/>
        <v>6006.4072373050112</v>
      </c>
      <c r="AJ308" s="297">
        <f t="shared" ca="1" si="163"/>
        <v>6006.4072373050112</v>
      </c>
      <c r="AK308" s="297">
        <f t="shared" ca="1" si="163"/>
        <v>6006.4072373050112</v>
      </c>
      <c r="AL308" s="297">
        <f t="shared" ca="1" si="163"/>
        <v>6006.4072373050112</v>
      </c>
      <c r="AM308" s="297">
        <f t="shared" ca="1" si="163"/>
        <v>6006.4072373050112</v>
      </c>
      <c r="AN308" s="297">
        <f t="shared" ca="1" si="163"/>
        <v>6006.4072373050112</v>
      </c>
      <c r="AO308" s="297">
        <f t="shared" ca="1" si="163"/>
        <v>6006.4072373050112</v>
      </c>
      <c r="AP308" s="297">
        <f t="shared" ca="1" si="163"/>
        <v>6006.4072373050112</v>
      </c>
      <c r="AQ308" s="297">
        <f t="shared" ca="1" si="163"/>
        <v>6006.4072373050112</v>
      </c>
      <c r="AR308" s="297">
        <f t="shared" ca="1" si="163"/>
        <v>6006.4072373050112</v>
      </c>
      <c r="AS308" s="297">
        <f t="shared" ca="1" si="163"/>
        <v>6006.4072373050112</v>
      </c>
      <c r="AT308" s="297">
        <f t="shared" ca="1" si="163"/>
        <v>6006.4072373050112</v>
      </c>
      <c r="AU308" s="297">
        <f t="shared" ca="1" si="163"/>
        <v>6006.4072373050112</v>
      </c>
      <c r="AV308" s="297">
        <f t="shared" ca="1" si="163"/>
        <v>6006.4072373050112</v>
      </c>
      <c r="AW308" s="297">
        <f t="shared" ca="1" si="163"/>
        <v>6006.4072373050112</v>
      </c>
      <c r="AX308" s="297">
        <f t="shared" ca="1" si="163"/>
        <v>6006.4072373050112</v>
      </c>
      <c r="AY308" s="297">
        <f t="shared" ca="1" si="163"/>
        <v>6006.4072373050112</v>
      </c>
      <c r="AZ308" s="297">
        <f t="shared" ca="1" si="163"/>
        <v>6006.4072373050112</v>
      </c>
      <c r="BA308" s="297">
        <f t="shared" ca="1" si="163"/>
        <v>6006.4072373050112</v>
      </c>
      <c r="BB308" s="297">
        <f t="shared" ca="1" si="163"/>
        <v>6006.4072373050112</v>
      </c>
      <c r="BC308" s="297">
        <f t="shared" ca="1" si="163"/>
        <v>6006.4072373050112</v>
      </c>
      <c r="BD308" s="297">
        <f t="shared" ca="1" si="163"/>
        <v>6006.4072373050112</v>
      </c>
      <c r="BE308" s="297">
        <f t="shared" ca="1" si="163"/>
        <v>6006.4072373050112</v>
      </c>
      <c r="BF308" s="297">
        <f t="shared" ca="1" si="163"/>
        <v>6006.4072373050112</v>
      </c>
      <c r="BG308" s="297">
        <f t="shared" ca="1" si="163"/>
        <v>6006.4072373050112</v>
      </c>
      <c r="BH308" s="297">
        <f t="shared" ca="1" si="163"/>
        <v>6006.4072373050112</v>
      </c>
      <c r="BI308" s="297">
        <f t="shared" ca="1" si="163"/>
        <v>6006.4072373050112</v>
      </c>
      <c r="BJ308" s="297">
        <f t="shared" ca="1" si="163"/>
        <v>6006.4072373050112</v>
      </c>
      <c r="BK308" s="297">
        <f t="shared" ca="1" si="163"/>
        <v>6006.4072373050112</v>
      </c>
      <c r="BL308" s="297">
        <f t="shared" ca="1" si="163"/>
        <v>6006.4072373050112</v>
      </c>
      <c r="BM308" s="297">
        <f t="shared" ca="1" si="163"/>
        <v>6006.4072373050112</v>
      </c>
      <c r="BN308" s="297">
        <f t="shared" ca="1" si="163"/>
        <v>6006.4072373050112</v>
      </c>
      <c r="BO308" s="297">
        <f t="shared" ca="1" si="163"/>
        <v>6006.4072373050112</v>
      </c>
      <c r="BP308" s="297">
        <f t="shared" ca="1" si="163"/>
        <v>6006.4072373050112</v>
      </c>
      <c r="BQ308" s="297">
        <f t="shared" ca="1" si="163"/>
        <v>6006.4072373050112</v>
      </c>
      <c r="BR308" s="297">
        <f t="shared" ca="1" si="163"/>
        <v>6006.4072373050112</v>
      </c>
      <c r="BS308" s="297">
        <f t="shared" ca="1" si="163"/>
        <v>6006.4072373050112</v>
      </c>
      <c r="BT308" s="297">
        <f t="shared" ca="1" si="163"/>
        <v>6006.4072373050112</v>
      </c>
      <c r="BU308" s="297">
        <f t="shared" ca="1" si="163"/>
        <v>6006.4072373050112</v>
      </c>
      <c r="BV308" s="297">
        <f t="shared" ca="1" si="163"/>
        <v>6006.4072373050112</v>
      </c>
      <c r="BW308" s="297">
        <f t="shared" ca="1" si="163"/>
        <v>6006.4072373050112</v>
      </c>
      <c r="BX308" s="297">
        <f t="shared" ca="1" si="163"/>
        <v>6006.4072373050112</v>
      </c>
      <c r="BY308" s="297">
        <f t="shared" ca="1" si="163"/>
        <v>6006.4072373050112</v>
      </c>
      <c r="BZ308" s="297">
        <f t="shared" ca="1" si="163"/>
        <v>6006.4072373050112</v>
      </c>
      <c r="CA308" s="297">
        <f t="shared" ca="1" si="163"/>
        <v>6006.4072373050112</v>
      </c>
      <c r="CB308" s="297">
        <f t="shared" ca="1" si="163"/>
        <v>6006.4072373050112</v>
      </c>
      <c r="CC308" s="297">
        <f t="shared" ca="1" si="163"/>
        <v>6006.4072373050112</v>
      </c>
      <c r="CD308" s="297">
        <f t="shared" ca="1" si="163"/>
        <v>6006.4072373050112</v>
      </c>
      <c r="CE308" s="297">
        <f t="shared" ca="1" si="163"/>
        <v>6006.4072373050112</v>
      </c>
      <c r="CF308" s="297">
        <f t="shared" ca="1" si="163"/>
        <v>6006.4072373050112</v>
      </c>
      <c r="CG308" s="297">
        <f t="shared" ca="1" si="163"/>
        <v>6006.4072373050112</v>
      </c>
      <c r="CH308" s="297">
        <f t="shared" ca="1" si="159"/>
        <v>6006.4072373050112</v>
      </c>
      <c r="CI308" s="297">
        <f t="shared" ca="1" si="159"/>
        <v>6006.4072373050112</v>
      </c>
      <c r="CJ308" s="297">
        <f t="shared" ca="1" si="159"/>
        <v>6006.4072373050112</v>
      </c>
      <c r="CK308" s="297">
        <f t="shared" ca="1" si="159"/>
        <v>6006.4072373050112</v>
      </c>
      <c r="CL308" s="297">
        <f t="shared" ca="1" si="159"/>
        <v>6006.4072373050112</v>
      </c>
      <c r="CM308" s="297">
        <f t="shared" ca="1" si="160"/>
        <v>6006.4072373050112</v>
      </c>
      <c r="CN308" s="297">
        <f t="shared" ca="1" si="160"/>
        <v>6006.4072373050112</v>
      </c>
      <c r="CO308" s="297">
        <f t="shared" ca="1" si="160"/>
        <v>6006.4072373050112</v>
      </c>
      <c r="CP308" s="297">
        <f t="shared" ca="1" si="160"/>
        <v>6006.4072373050112</v>
      </c>
      <c r="CQ308" s="297">
        <f t="shared" ca="1" si="160"/>
        <v>6006.4072373050112</v>
      </c>
      <c r="CR308" s="297">
        <f t="shared" ca="1" si="160"/>
        <v>6006.4072373050112</v>
      </c>
      <c r="CS308" s="297">
        <f t="shared" ca="1" si="160"/>
        <v>6006.4072373050112</v>
      </c>
      <c r="CT308" s="297">
        <f t="shared" ca="1" si="160"/>
        <v>6006.4072373050112</v>
      </c>
      <c r="CU308" s="297">
        <f t="shared" ca="1" si="160"/>
        <v>6006.4072373050112</v>
      </c>
      <c r="CV308" s="297">
        <f t="shared" ca="1" si="160"/>
        <v>6006.4072373050112</v>
      </c>
      <c r="CW308" s="297">
        <f t="shared" ca="1" si="160"/>
        <v>6006.4072373050112</v>
      </c>
      <c r="CX308" s="297">
        <f t="shared" ca="1" si="160"/>
        <v>6006.4072373050112</v>
      </c>
      <c r="CY308" s="297">
        <f t="shared" ca="1" si="160"/>
        <v>6006.4072373050112</v>
      </c>
      <c r="CZ308" s="297">
        <f t="shared" ca="1" si="160"/>
        <v>6006.4072373050112</v>
      </c>
      <c r="DA308" s="297">
        <f t="shared" ca="1" si="160"/>
        <v>6006.4072373050112</v>
      </c>
      <c r="DB308" s="297">
        <f t="shared" ca="1" si="160"/>
        <v>6006.4072373050112</v>
      </c>
    </row>
    <row r="309" spans="1:106" ht="13">
      <c r="A309" s="151"/>
      <c r="B309" s="33"/>
      <c r="C309" s="84"/>
      <c r="E309" s="296"/>
      <c r="F309" s="88"/>
      <c r="G309" s="35"/>
      <c r="H309" s="36"/>
      <c r="I309" s="16"/>
      <c r="J309" s="297"/>
      <c r="K309" s="297"/>
      <c r="L309" s="297"/>
      <c r="M309" s="297"/>
      <c r="N309" s="297"/>
      <c r="O309" s="297"/>
      <c r="P309" s="297"/>
      <c r="Q309" s="297"/>
      <c r="R309" s="297"/>
      <c r="S309" s="297"/>
      <c r="T309" s="297"/>
      <c r="U309" s="297"/>
      <c r="V309" s="297"/>
      <c r="W309" s="297"/>
      <c r="X309" s="297"/>
      <c r="Y309" s="297"/>
      <c r="Z309" s="297"/>
      <c r="AA309" s="297"/>
      <c r="AB309" s="297"/>
      <c r="AC309" s="297"/>
      <c r="AD309" s="297"/>
      <c r="AE309" s="297"/>
      <c r="AF309" s="297"/>
      <c r="AG309" s="297"/>
      <c r="AH309" s="297"/>
      <c r="AI309" s="297"/>
      <c r="AJ309" s="297"/>
      <c r="AK309" s="297"/>
      <c r="AL309" s="297"/>
      <c r="AM309" s="297"/>
      <c r="AN309" s="297"/>
      <c r="AO309" s="297"/>
      <c r="AP309" s="297"/>
      <c r="AQ309" s="297"/>
      <c r="AR309" s="297"/>
      <c r="AS309" s="297"/>
      <c r="AT309" s="297"/>
      <c r="AU309" s="297"/>
      <c r="AV309" s="297"/>
      <c r="AW309" s="297"/>
      <c r="AX309" s="297"/>
      <c r="AY309" s="297"/>
      <c r="AZ309" s="297"/>
      <c r="BA309" s="297"/>
      <c r="BB309" s="297"/>
      <c r="BC309" s="297"/>
      <c r="BD309" s="297"/>
      <c r="BE309" s="297"/>
      <c r="BF309" s="297"/>
      <c r="BG309" s="297"/>
      <c r="BH309" s="297"/>
      <c r="BI309" s="297"/>
      <c r="BJ309" s="297"/>
      <c r="BK309" s="297"/>
      <c r="BL309" s="297"/>
      <c r="BM309" s="297"/>
      <c r="BN309" s="297"/>
      <c r="BO309" s="297"/>
      <c r="BP309" s="297"/>
      <c r="BQ309" s="297"/>
      <c r="BR309" s="297"/>
      <c r="BS309" s="297"/>
      <c r="BT309" s="297"/>
      <c r="BU309" s="297"/>
      <c r="BV309" s="297"/>
      <c r="BW309" s="297"/>
      <c r="BX309" s="297"/>
      <c r="BY309" s="297"/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/>
      <c r="CO309" s="297"/>
      <c r="CP309" s="297"/>
      <c r="CQ309" s="297"/>
      <c r="CR309" s="297"/>
      <c r="CS309" s="297"/>
      <c r="CT309" s="297"/>
      <c r="CU309" s="297"/>
      <c r="CV309" s="297"/>
      <c r="CW309" s="297"/>
      <c r="CX309" s="297"/>
      <c r="CY309" s="297"/>
      <c r="CZ309" s="297"/>
      <c r="DA309" s="297"/>
      <c r="DB309" s="297"/>
    </row>
    <row r="310" spans="1:106" ht="13">
      <c r="A310" s="151"/>
      <c r="B310" s="33"/>
      <c r="C310" s="23" t="s">
        <v>160</v>
      </c>
      <c r="E310" s="41"/>
      <c r="F310" s="87"/>
      <c r="G310" s="35" t="s">
        <v>131</v>
      </c>
      <c r="H310" s="36">
        <f ca="1">SUM(J310:DB310)</f>
        <v>6144554.6037630392</v>
      </c>
      <c r="I310" s="16"/>
      <c r="J310" s="298">
        <f t="shared" ref="J310:BU310" ca="1" si="164">SUM(J301:J308)</f>
        <v>0</v>
      </c>
      <c r="K310" s="298">
        <f t="shared" ca="1" si="164"/>
        <v>0</v>
      </c>
      <c r="L310" s="298">
        <f t="shared" ca="1" si="164"/>
        <v>0</v>
      </c>
      <c r="M310" s="298">
        <f t="shared" ca="1" si="164"/>
        <v>0</v>
      </c>
      <c r="N310" s="298">
        <f t="shared" ca="1" si="164"/>
        <v>66070.47961035512</v>
      </c>
      <c r="O310" s="298">
        <f t="shared" ca="1" si="164"/>
        <v>66070.47961035512</v>
      </c>
      <c r="P310" s="298">
        <f t="shared" ca="1" si="164"/>
        <v>66070.47961035512</v>
      </c>
      <c r="Q310" s="298">
        <f t="shared" ca="1" si="164"/>
        <v>66070.47961035512</v>
      </c>
      <c r="R310" s="298">
        <f t="shared" ca="1" si="164"/>
        <v>66070.47961035512</v>
      </c>
      <c r="S310" s="298">
        <f t="shared" ca="1" si="164"/>
        <v>66070.47961035512</v>
      </c>
      <c r="T310" s="298">
        <f t="shared" ca="1" si="164"/>
        <v>66070.47961035512</v>
      </c>
      <c r="U310" s="298">
        <f t="shared" ca="1" si="164"/>
        <v>66070.47961035512</v>
      </c>
      <c r="V310" s="298">
        <f t="shared" ca="1" si="164"/>
        <v>66070.47961035512</v>
      </c>
      <c r="W310" s="298">
        <f t="shared" ca="1" si="164"/>
        <v>66070.47961035512</v>
      </c>
      <c r="X310" s="298">
        <f t="shared" ca="1" si="164"/>
        <v>66070.47961035512</v>
      </c>
      <c r="Y310" s="298">
        <f t="shared" ca="1" si="164"/>
        <v>66070.47961035512</v>
      </c>
      <c r="Z310" s="298">
        <f t="shared" ca="1" si="164"/>
        <v>66070.47961035512</v>
      </c>
      <c r="AA310" s="298">
        <f t="shared" ca="1" si="164"/>
        <v>66070.47961035512</v>
      </c>
      <c r="AB310" s="298">
        <f t="shared" ca="1" si="164"/>
        <v>66070.47961035512</v>
      </c>
      <c r="AC310" s="298">
        <f t="shared" ca="1" si="164"/>
        <v>66070.47961035512</v>
      </c>
      <c r="AD310" s="298">
        <f t="shared" ca="1" si="164"/>
        <v>66070.47961035512</v>
      </c>
      <c r="AE310" s="298">
        <f t="shared" ca="1" si="164"/>
        <v>66070.47961035512</v>
      </c>
      <c r="AF310" s="298">
        <f t="shared" ca="1" si="164"/>
        <v>66070.47961035512</v>
      </c>
      <c r="AG310" s="298">
        <f t="shared" ca="1" si="164"/>
        <v>66070.47961035512</v>
      </c>
      <c r="AH310" s="298">
        <f t="shared" ca="1" si="164"/>
        <v>66070.47961035512</v>
      </c>
      <c r="AI310" s="298">
        <f t="shared" ca="1" si="164"/>
        <v>66070.47961035512</v>
      </c>
      <c r="AJ310" s="298">
        <f t="shared" ca="1" si="164"/>
        <v>66070.47961035512</v>
      </c>
      <c r="AK310" s="298">
        <f t="shared" ca="1" si="164"/>
        <v>66070.47961035512</v>
      </c>
      <c r="AL310" s="298">
        <f t="shared" ca="1" si="164"/>
        <v>66070.47961035512</v>
      </c>
      <c r="AM310" s="298">
        <f t="shared" ca="1" si="164"/>
        <v>66070.47961035512</v>
      </c>
      <c r="AN310" s="298">
        <f t="shared" ca="1" si="164"/>
        <v>66070.47961035512</v>
      </c>
      <c r="AO310" s="298">
        <f t="shared" ca="1" si="164"/>
        <v>66070.47961035512</v>
      </c>
      <c r="AP310" s="298">
        <f t="shared" ca="1" si="164"/>
        <v>66070.47961035512</v>
      </c>
      <c r="AQ310" s="298">
        <f t="shared" ca="1" si="164"/>
        <v>66070.47961035512</v>
      </c>
      <c r="AR310" s="298">
        <f t="shared" ca="1" si="164"/>
        <v>66070.47961035512</v>
      </c>
      <c r="AS310" s="298">
        <f t="shared" ca="1" si="164"/>
        <v>66070.47961035512</v>
      </c>
      <c r="AT310" s="298">
        <f t="shared" ca="1" si="164"/>
        <v>66070.47961035512</v>
      </c>
      <c r="AU310" s="298">
        <f t="shared" ca="1" si="164"/>
        <v>66070.47961035512</v>
      </c>
      <c r="AV310" s="298">
        <f t="shared" ca="1" si="164"/>
        <v>66070.47961035512</v>
      </c>
      <c r="AW310" s="298">
        <f t="shared" ca="1" si="164"/>
        <v>66070.47961035512</v>
      </c>
      <c r="AX310" s="298">
        <f t="shared" ca="1" si="164"/>
        <v>66070.47961035512</v>
      </c>
      <c r="AY310" s="298">
        <f t="shared" ca="1" si="164"/>
        <v>66070.47961035512</v>
      </c>
      <c r="AZ310" s="298">
        <f t="shared" ca="1" si="164"/>
        <v>66070.47961035512</v>
      </c>
      <c r="BA310" s="298">
        <f t="shared" ca="1" si="164"/>
        <v>66070.47961035512</v>
      </c>
      <c r="BB310" s="298">
        <f t="shared" ca="1" si="164"/>
        <v>66070.47961035512</v>
      </c>
      <c r="BC310" s="298">
        <f t="shared" ca="1" si="164"/>
        <v>66070.47961035512</v>
      </c>
      <c r="BD310" s="298">
        <f t="shared" ca="1" si="164"/>
        <v>66070.47961035512</v>
      </c>
      <c r="BE310" s="298">
        <f t="shared" ca="1" si="164"/>
        <v>66070.47961035512</v>
      </c>
      <c r="BF310" s="298">
        <f t="shared" ca="1" si="164"/>
        <v>66070.47961035512</v>
      </c>
      <c r="BG310" s="298">
        <f t="shared" ca="1" si="164"/>
        <v>66070.47961035512</v>
      </c>
      <c r="BH310" s="298">
        <f t="shared" ca="1" si="164"/>
        <v>66070.47961035512</v>
      </c>
      <c r="BI310" s="298">
        <f t="shared" ca="1" si="164"/>
        <v>66070.47961035512</v>
      </c>
      <c r="BJ310" s="298">
        <f t="shared" ca="1" si="164"/>
        <v>66070.47961035512</v>
      </c>
      <c r="BK310" s="298">
        <f t="shared" ca="1" si="164"/>
        <v>66070.47961035512</v>
      </c>
      <c r="BL310" s="298">
        <f t="shared" ca="1" si="164"/>
        <v>66070.47961035512</v>
      </c>
      <c r="BM310" s="298">
        <f t="shared" ca="1" si="164"/>
        <v>66070.47961035512</v>
      </c>
      <c r="BN310" s="298">
        <f t="shared" ca="1" si="164"/>
        <v>66070.47961035512</v>
      </c>
      <c r="BO310" s="298">
        <f t="shared" ca="1" si="164"/>
        <v>66070.47961035512</v>
      </c>
      <c r="BP310" s="298">
        <f t="shared" ca="1" si="164"/>
        <v>66070.47961035512</v>
      </c>
      <c r="BQ310" s="298">
        <f t="shared" ca="1" si="164"/>
        <v>66070.47961035512</v>
      </c>
      <c r="BR310" s="298">
        <f t="shared" ca="1" si="164"/>
        <v>66070.47961035512</v>
      </c>
      <c r="BS310" s="298">
        <f t="shared" ca="1" si="164"/>
        <v>66070.47961035512</v>
      </c>
      <c r="BT310" s="298">
        <f t="shared" ca="1" si="164"/>
        <v>66070.47961035512</v>
      </c>
      <c r="BU310" s="298">
        <f t="shared" ca="1" si="164"/>
        <v>66070.47961035512</v>
      </c>
      <c r="BV310" s="298">
        <f t="shared" ref="BV310:DB310" ca="1" si="165">SUM(BV301:BV308)</f>
        <v>66070.47961035512</v>
      </c>
      <c r="BW310" s="298">
        <f t="shared" ca="1" si="165"/>
        <v>66070.47961035512</v>
      </c>
      <c r="BX310" s="298">
        <f t="shared" ca="1" si="165"/>
        <v>66070.47961035512</v>
      </c>
      <c r="BY310" s="298">
        <f t="shared" ca="1" si="165"/>
        <v>66070.47961035512</v>
      </c>
      <c r="BZ310" s="298">
        <f t="shared" ca="1" si="165"/>
        <v>66070.47961035512</v>
      </c>
      <c r="CA310" s="298">
        <f t="shared" ca="1" si="165"/>
        <v>66070.47961035512</v>
      </c>
      <c r="CB310" s="298">
        <f t="shared" ca="1" si="165"/>
        <v>66070.47961035512</v>
      </c>
      <c r="CC310" s="298">
        <f t="shared" ca="1" si="165"/>
        <v>66070.47961035512</v>
      </c>
      <c r="CD310" s="298">
        <f t="shared" ca="1" si="165"/>
        <v>66070.47961035512</v>
      </c>
      <c r="CE310" s="298">
        <f t="shared" ca="1" si="165"/>
        <v>66070.47961035512</v>
      </c>
      <c r="CF310" s="298">
        <f t="shared" ca="1" si="165"/>
        <v>66070.47961035512</v>
      </c>
      <c r="CG310" s="298">
        <f t="shared" ca="1" si="165"/>
        <v>66070.47961035512</v>
      </c>
      <c r="CH310" s="298">
        <f t="shared" ca="1" si="165"/>
        <v>66070.47961035512</v>
      </c>
      <c r="CI310" s="298">
        <f t="shared" ca="1" si="165"/>
        <v>66070.47961035512</v>
      </c>
      <c r="CJ310" s="298">
        <f t="shared" ca="1" si="165"/>
        <v>66070.47961035512</v>
      </c>
      <c r="CK310" s="298">
        <f t="shared" ca="1" si="165"/>
        <v>66070.47961035512</v>
      </c>
      <c r="CL310" s="298">
        <f t="shared" ca="1" si="165"/>
        <v>66070.47961035512</v>
      </c>
      <c r="CM310" s="298">
        <f t="shared" ca="1" si="165"/>
        <v>66070.47961035512</v>
      </c>
      <c r="CN310" s="298">
        <f t="shared" ca="1" si="165"/>
        <v>66070.47961035512</v>
      </c>
      <c r="CO310" s="298">
        <f t="shared" ca="1" si="165"/>
        <v>66070.47961035512</v>
      </c>
      <c r="CP310" s="298">
        <f t="shared" ca="1" si="165"/>
        <v>66070.47961035512</v>
      </c>
      <c r="CQ310" s="298">
        <f t="shared" ca="1" si="165"/>
        <v>66070.47961035512</v>
      </c>
      <c r="CR310" s="298">
        <f t="shared" ca="1" si="165"/>
        <v>66070.47961035512</v>
      </c>
      <c r="CS310" s="298">
        <f t="shared" ca="1" si="165"/>
        <v>66070.47961035512</v>
      </c>
      <c r="CT310" s="298">
        <f t="shared" ca="1" si="165"/>
        <v>66070.47961035512</v>
      </c>
      <c r="CU310" s="298">
        <f t="shared" ca="1" si="165"/>
        <v>66070.47961035512</v>
      </c>
      <c r="CV310" s="298">
        <f t="shared" ca="1" si="165"/>
        <v>66070.47961035512</v>
      </c>
      <c r="CW310" s="298">
        <f t="shared" ca="1" si="165"/>
        <v>66070.47961035512</v>
      </c>
      <c r="CX310" s="298">
        <f t="shared" ca="1" si="165"/>
        <v>66070.47961035512</v>
      </c>
      <c r="CY310" s="298">
        <f t="shared" ca="1" si="165"/>
        <v>66070.47961035512</v>
      </c>
      <c r="CZ310" s="298">
        <f t="shared" ca="1" si="165"/>
        <v>66070.47961035512</v>
      </c>
      <c r="DA310" s="298">
        <f t="shared" ca="1" si="165"/>
        <v>66070.47961035512</v>
      </c>
      <c r="DB310" s="298">
        <f t="shared" ca="1" si="165"/>
        <v>66070.47961035512</v>
      </c>
    </row>
    <row r="311" spans="1:106" ht="13">
      <c r="A311" s="151"/>
      <c r="B311" s="33"/>
      <c r="C311" s="23"/>
      <c r="E311" s="41"/>
      <c r="F311" s="87"/>
      <c r="G311" s="35"/>
      <c r="H311" s="36"/>
      <c r="I311" s="16"/>
      <c r="J311" s="297"/>
      <c r="K311" s="297"/>
      <c r="L311" s="297"/>
      <c r="M311" s="297"/>
      <c r="N311" s="297"/>
      <c r="O311" s="297"/>
      <c r="P311" s="297"/>
      <c r="Q311" s="297"/>
      <c r="R311" s="297"/>
      <c r="S311" s="297"/>
      <c r="T311" s="297"/>
      <c r="U311" s="297"/>
      <c r="V311" s="297"/>
      <c r="W311" s="297"/>
      <c r="X311" s="297"/>
      <c r="Y311" s="297"/>
      <c r="Z311" s="297"/>
      <c r="AA311" s="297"/>
      <c r="AB311" s="297"/>
      <c r="AC311" s="297"/>
      <c r="AD311" s="297"/>
      <c r="AE311" s="297"/>
      <c r="AF311" s="297"/>
      <c r="AG311" s="297"/>
      <c r="AH311" s="297"/>
      <c r="AI311" s="297"/>
      <c r="AJ311" s="297"/>
      <c r="AK311" s="297"/>
      <c r="AL311" s="297"/>
      <c r="AM311" s="297"/>
      <c r="AN311" s="297"/>
      <c r="AO311" s="297"/>
      <c r="AP311" s="297"/>
      <c r="AQ311" s="297"/>
      <c r="AR311" s="297"/>
      <c r="AS311" s="297"/>
      <c r="AT311" s="297"/>
      <c r="AU311" s="297"/>
      <c r="AV311" s="297"/>
      <c r="AW311" s="297"/>
      <c r="AX311" s="297"/>
      <c r="AY311" s="297"/>
      <c r="AZ311" s="297"/>
      <c r="BA311" s="297"/>
      <c r="BB311" s="297"/>
      <c r="BC311" s="297"/>
      <c r="BD311" s="297"/>
      <c r="BE311" s="297"/>
      <c r="BF311" s="297"/>
      <c r="BG311" s="297"/>
      <c r="BH311" s="297"/>
      <c r="BI311" s="297"/>
      <c r="BJ311" s="297"/>
      <c r="BK311" s="297"/>
      <c r="BL311" s="297"/>
      <c r="BM311" s="297"/>
      <c r="BN311" s="297"/>
      <c r="BO311" s="297"/>
      <c r="BP311" s="297"/>
      <c r="BQ311" s="297"/>
      <c r="BR311" s="297"/>
      <c r="BS311" s="297"/>
      <c r="BT311" s="297"/>
      <c r="BU311" s="297"/>
      <c r="BV311" s="297"/>
      <c r="BW311" s="297"/>
      <c r="BX311" s="297"/>
      <c r="BY311" s="297"/>
      <c r="BZ311" s="297"/>
      <c r="CA311" s="297"/>
      <c r="CB311" s="297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7"/>
      <c r="CM311" s="297"/>
      <c r="CN311" s="297"/>
      <c r="CO311" s="297"/>
      <c r="CP311" s="297"/>
      <c r="CQ311" s="297"/>
      <c r="CR311" s="297"/>
      <c r="CS311" s="297"/>
      <c r="CT311" s="297"/>
      <c r="CU311" s="297"/>
      <c r="CV311" s="297"/>
      <c r="CW311" s="297"/>
      <c r="CX311" s="297"/>
      <c r="CY311" s="297"/>
      <c r="CZ311" s="297"/>
      <c r="DA311" s="297"/>
      <c r="DB311" s="297"/>
    </row>
    <row r="312" spans="1:106" ht="13">
      <c r="A312" s="151"/>
      <c r="B312" s="33"/>
      <c r="C312" s="37"/>
      <c r="E312" s="296"/>
      <c r="F312" s="87"/>
      <c r="G312" s="35"/>
      <c r="H312" s="36"/>
      <c r="I312" s="16"/>
      <c r="J312" s="296"/>
      <c r="K312" s="296"/>
      <c r="L312" s="296"/>
      <c r="M312" s="296"/>
      <c r="N312" s="296"/>
      <c r="O312" s="296"/>
      <c r="P312" s="296"/>
      <c r="Q312" s="296"/>
      <c r="R312" s="296"/>
      <c r="S312" s="296"/>
      <c r="T312" s="296"/>
      <c r="U312" s="296"/>
      <c r="V312" s="296"/>
      <c r="W312" s="296"/>
      <c r="X312" s="296"/>
      <c r="Y312" s="296"/>
      <c r="Z312" s="296"/>
      <c r="AA312" s="296"/>
      <c r="AB312" s="296"/>
      <c r="AC312" s="296"/>
      <c r="AD312" s="296"/>
      <c r="AE312" s="296"/>
      <c r="AF312" s="296"/>
      <c r="AG312" s="296"/>
      <c r="AH312" s="296"/>
      <c r="AI312" s="296"/>
      <c r="AJ312" s="296"/>
      <c r="AK312" s="296"/>
      <c r="AL312" s="296"/>
      <c r="AM312" s="296"/>
      <c r="AN312" s="296"/>
      <c r="AO312" s="296"/>
      <c r="AP312" s="296"/>
      <c r="AQ312" s="296"/>
      <c r="AR312" s="296"/>
      <c r="AS312" s="296"/>
      <c r="AT312" s="296"/>
      <c r="AU312" s="296"/>
      <c r="AV312" s="296"/>
      <c r="AW312" s="296"/>
      <c r="AX312" s="296"/>
      <c r="AY312" s="296"/>
      <c r="AZ312" s="296"/>
      <c r="BA312" s="296"/>
      <c r="BB312" s="296"/>
      <c r="BC312" s="296"/>
      <c r="BD312" s="296"/>
      <c r="BE312" s="296"/>
      <c r="BF312" s="296"/>
      <c r="BG312" s="296"/>
      <c r="BH312" s="296"/>
      <c r="BI312" s="296"/>
      <c r="BJ312" s="296"/>
      <c r="BK312" s="296"/>
      <c r="BL312" s="296"/>
      <c r="BM312" s="296"/>
      <c r="BN312" s="296"/>
      <c r="BO312" s="296"/>
      <c r="BP312" s="296"/>
      <c r="BQ312" s="296"/>
      <c r="BR312" s="296"/>
      <c r="BS312" s="296"/>
      <c r="BT312" s="296"/>
      <c r="BU312" s="296"/>
      <c r="BV312" s="296"/>
      <c r="BW312" s="296"/>
      <c r="BX312" s="296"/>
      <c r="BY312" s="296"/>
      <c r="BZ312" s="296"/>
      <c r="CA312" s="296"/>
      <c r="CB312" s="296"/>
      <c r="CC312" s="296"/>
      <c r="CD312" s="296"/>
      <c r="CE312" s="296"/>
      <c r="CF312" s="296"/>
      <c r="CG312" s="296"/>
      <c r="CH312" s="296"/>
      <c r="CI312" s="296"/>
      <c r="CJ312" s="296"/>
      <c r="CK312" s="296"/>
      <c r="CL312" s="296"/>
      <c r="CM312" s="296"/>
      <c r="CN312" s="296"/>
      <c r="CO312" s="296"/>
      <c r="CP312" s="296"/>
      <c r="CQ312" s="296"/>
      <c r="CR312" s="296"/>
      <c r="CS312" s="296"/>
      <c r="CT312" s="296"/>
      <c r="CU312" s="296"/>
      <c r="CV312" s="296"/>
      <c r="CW312" s="296"/>
      <c r="CX312" s="296"/>
      <c r="CY312" s="296"/>
      <c r="CZ312" s="296"/>
      <c r="DA312" s="296"/>
      <c r="DB312" s="296"/>
    </row>
    <row r="313" spans="1:106" ht="13">
      <c r="A313" s="151"/>
      <c r="B313" s="33"/>
      <c r="C313" s="14" t="s">
        <v>161</v>
      </c>
      <c r="E313" s="296"/>
      <c r="F313" s="87"/>
      <c r="G313" s="35"/>
      <c r="H313" s="36"/>
      <c r="I313" s="16"/>
      <c r="J313" s="296"/>
      <c r="K313" s="296"/>
      <c r="L313" s="296"/>
      <c r="M313" s="296"/>
      <c r="N313" s="296"/>
      <c r="O313" s="296"/>
      <c r="P313" s="296"/>
      <c r="Q313" s="296"/>
      <c r="R313" s="296"/>
      <c r="S313" s="296"/>
      <c r="T313" s="296"/>
      <c r="U313" s="296"/>
      <c r="V313" s="296"/>
      <c r="W313" s="296"/>
      <c r="X313" s="296"/>
      <c r="Y313" s="296"/>
      <c r="Z313" s="296"/>
      <c r="AA313" s="296"/>
      <c r="AB313" s="296"/>
      <c r="AC313" s="296"/>
      <c r="AD313" s="296"/>
      <c r="AE313" s="296"/>
      <c r="AF313" s="296"/>
      <c r="AG313" s="296"/>
      <c r="AH313" s="296"/>
      <c r="AI313" s="296"/>
      <c r="AJ313" s="296"/>
      <c r="AK313" s="296"/>
      <c r="AL313" s="296"/>
      <c r="AM313" s="296"/>
      <c r="AN313" s="296"/>
      <c r="AO313" s="296"/>
      <c r="AP313" s="296"/>
      <c r="AQ313" s="296"/>
      <c r="AR313" s="296"/>
      <c r="AS313" s="296"/>
      <c r="AT313" s="296"/>
      <c r="AU313" s="296"/>
      <c r="AV313" s="296"/>
      <c r="AW313" s="296"/>
      <c r="AX313" s="296"/>
      <c r="AY313" s="296"/>
      <c r="AZ313" s="296"/>
      <c r="BA313" s="296"/>
      <c r="BB313" s="296"/>
      <c r="BC313" s="296"/>
      <c r="BD313" s="296"/>
      <c r="BE313" s="296"/>
      <c r="BF313" s="296"/>
      <c r="BG313" s="296"/>
      <c r="BH313" s="296"/>
      <c r="BI313" s="296"/>
      <c r="BJ313" s="296"/>
      <c r="BK313" s="296"/>
      <c r="BL313" s="296"/>
      <c r="BM313" s="296"/>
      <c r="BN313" s="296"/>
      <c r="BO313" s="296"/>
      <c r="BP313" s="296"/>
      <c r="BQ313" s="296"/>
      <c r="BR313" s="296"/>
      <c r="BS313" s="296"/>
      <c r="BT313" s="296"/>
      <c r="BU313" s="296"/>
      <c r="BV313" s="296"/>
      <c r="BW313" s="296"/>
      <c r="BX313" s="296"/>
      <c r="BY313" s="296"/>
      <c r="BZ313" s="296"/>
      <c r="CA313" s="296"/>
      <c r="CB313" s="296"/>
      <c r="CC313" s="296"/>
      <c r="CD313" s="296"/>
      <c r="CE313" s="296"/>
      <c r="CF313" s="296"/>
      <c r="CG313" s="296"/>
      <c r="CH313" s="296"/>
      <c r="CI313" s="296"/>
      <c r="CJ313" s="296"/>
      <c r="CK313" s="296"/>
      <c r="CL313" s="296"/>
      <c r="CM313" s="296"/>
      <c r="CN313" s="296"/>
      <c r="CO313" s="296"/>
      <c r="CP313" s="296"/>
      <c r="CQ313" s="296"/>
      <c r="CR313" s="296"/>
      <c r="CS313" s="296"/>
      <c r="CT313" s="296"/>
      <c r="CU313" s="296"/>
      <c r="CV313" s="296"/>
      <c r="CW313" s="296"/>
      <c r="CX313" s="296"/>
      <c r="CY313" s="296"/>
      <c r="CZ313" s="296"/>
      <c r="DA313" s="296"/>
      <c r="DB313" s="296"/>
    </row>
    <row r="314" spans="1:106" ht="13">
      <c r="A314" s="151"/>
      <c r="B314" s="33"/>
      <c r="C314" s="37"/>
      <c r="E314" s="296"/>
      <c r="F314" s="87"/>
      <c r="G314" s="35"/>
      <c r="H314" s="36"/>
      <c r="I314" s="16"/>
      <c r="J314" s="296"/>
      <c r="K314" s="296"/>
      <c r="L314" s="296"/>
      <c r="M314" s="296"/>
      <c r="N314" s="296"/>
      <c r="O314" s="296"/>
      <c r="P314" s="296"/>
      <c r="Q314" s="296"/>
      <c r="R314" s="296"/>
      <c r="S314" s="296"/>
      <c r="T314" s="296"/>
      <c r="U314" s="296"/>
      <c r="V314" s="296"/>
      <c r="W314" s="296"/>
      <c r="X314" s="296"/>
      <c r="Y314" s="296"/>
      <c r="Z314" s="296"/>
      <c r="AA314" s="296"/>
      <c r="AB314" s="296"/>
      <c r="AC314" s="296"/>
      <c r="AD314" s="296"/>
      <c r="AE314" s="296"/>
      <c r="AF314" s="296"/>
      <c r="AG314" s="296"/>
      <c r="AH314" s="296"/>
      <c r="AI314" s="296"/>
      <c r="AJ314" s="296"/>
      <c r="AK314" s="296"/>
      <c r="AL314" s="296"/>
      <c r="AM314" s="296"/>
      <c r="AN314" s="296"/>
      <c r="AO314" s="296"/>
      <c r="AP314" s="296"/>
      <c r="AQ314" s="296"/>
      <c r="AR314" s="296"/>
      <c r="AS314" s="296"/>
      <c r="AT314" s="296"/>
      <c r="AU314" s="296"/>
      <c r="AV314" s="296"/>
      <c r="AW314" s="296"/>
      <c r="AX314" s="296"/>
      <c r="AY314" s="296"/>
      <c r="AZ314" s="296"/>
      <c r="BA314" s="296"/>
      <c r="BB314" s="296"/>
      <c r="BC314" s="296"/>
      <c r="BD314" s="296"/>
      <c r="BE314" s="296"/>
      <c r="BF314" s="296"/>
      <c r="BG314" s="296"/>
      <c r="BH314" s="296"/>
      <c r="BI314" s="296"/>
      <c r="BJ314" s="296"/>
      <c r="BK314" s="296"/>
      <c r="BL314" s="296"/>
      <c r="BM314" s="296"/>
      <c r="BN314" s="296"/>
      <c r="BO314" s="296"/>
      <c r="BP314" s="299"/>
      <c r="BQ314" s="299"/>
      <c r="BR314" s="299"/>
      <c r="BS314" s="299"/>
      <c r="BT314" s="299"/>
      <c r="BU314" s="299"/>
      <c r="BV314" s="299"/>
      <c r="BW314" s="299"/>
      <c r="BX314" s="299"/>
      <c r="BY314" s="299"/>
      <c r="BZ314" s="299"/>
      <c r="CA314" s="299"/>
      <c r="CB314" s="299"/>
      <c r="CC314" s="299"/>
      <c r="CD314" s="299"/>
      <c r="CE314" s="299"/>
      <c r="CF314" s="299"/>
      <c r="CG314" s="299"/>
      <c r="CH314" s="299"/>
      <c r="CI314" s="299"/>
      <c r="CJ314" s="299"/>
      <c r="CK314" s="299"/>
      <c r="CL314" s="299"/>
      <c r="CM314" s="299"/>
      <c r="CN314" s="299"/>
      <c r="CO314" s="299"/>
      <c r="CP314" s="299"/>
      <c r="CQ314" s="299"/>
      <c r="CR314" s="299"/>
      <c r="CS314" s="299"/>
      <c r="CT314" s="299"/>
      <c r="CU314" s="299"/>
      <c r="CV314" s="299"/>
      <c r="CW314" s="299"/>
      <c r="CX314" s="299"/>
      <c r="CY314" s="299"/>
      <c r="CZ314" s="299"/>
      <c r="DA314" s="299"/>
      <c r="DB314" s="299"/>
    </row>
    <row r="315" spans="1:106" ht="13">
      <c r="A315" s="151"/>
      <c r="B315" s="33"/>
      <c r="C315" s="37" t="s">
        <v>293</v>
      </c>
      <c r="E315" s="296"/>
      <c r="F315" s="86">
        <f>IF(F288=0,0,Inputs!K226)</f>
        <v>0</v>
      </c>
      <c r="G315" s="35" t="s">
        <v>36</v>
      </c>
      <c r="H315" s="36">
        <f>SUM(J315:DB315)</f>
        <v>0</v>
      </c>
      <c r="I315" s="16"/>
      <c r="J315" s="297">
        <f t="shared" ref="J315:AO315" si="166">$F315*J285*J$24*$F$288</f>
        <v>0</v>
      </c>
      <c r="K315" s="297">
        <f t="shared" si="166"/>
        <v>0</v>
      </c>
      <c r="L315" s="297">
        <f t="shared" si="166"/>
        <v>0</v>
      </c>
      <c r="M315" s="297">
        <f t="shared" si="166"/>
        <v>0</v>
      </c>
      <c r="N315" s="297">
        <f t="shared" si="166"/>
        <v>0</v>
      </c>
      <c r="O315" s="297">
        <f t="shared" si="166"/>
        <v>0</v>
      </c>
      <c r="P315" s="297">
        <f t="shared" si="166"/>
        <v>0</v>
      </c>
      <c r="Q315" s="297">
        <f t="shared" si="166"/>
        <v>0</v>
      </c>
      <c r="R315" s="297">
        <f t="shared" si="166"/>
        <v>0</v>
      </c>
      <c r="S315" s="297">
        <f t="shared" si="166"/>
        <v>0</v>
      </c>
      <c r="T315" s="297">
        <f t="shared" si="166"/>
        <v>0</v>
      </c>
      <c r="U315" s="297">
        <f t="shared" si="166"/>
        <v>0</v>
      </c>
      <c r="V315" s="297">
        <f t="shared" si="166"/>
        <v>0</v>
      </c>
      <c r="W315" s="297">
        <f t="shared" si="166"/>
        <v>0</v>
      </c>
      <c r="X315" s="297">
        <f t="shared" si="166"/>
        <v>0</v>
      </c>
      <c r="Y315" s="297">
        <f t="shared" si="166"/>
        <v>0</v>
      </c>
      <c r="Z315" s="297">
        <f t="shared" si="166"/>
        <v>0</v>
      </c>
      <c r="AA315" s="297">
        <f t="shared" si="166"/>
        <v>0</v>
      </c>
      <c r="AB315" s="297">
        <f t="shared" si="166"/>
        <v>0</v>
      </c>
      <c r="AC315" s="297">
        <f t="shared" si="166"/>
        <v>0</v>
      </c>
      <c r="AD315" s="297">
        <f t="shared" si="166"/>
        <v>0</v>
      </c>
      <c r="AE315" s="297">
        <f t="shared" si="166"/>
        <v>0</v>
      </c>
      <c r="AF315" s="297">
        <f t="shared" si="166"/>
        <v>0</v>
      </c>
      <c r="AG315" s="297">
        <f t="shared" si="166"/>
        <v>0</v>
      </c>
      <c r="AH315" s="297">
        <f t="shared" si="166"/>
        <v>0</v>
      </c>
      <c r="AI315" s="297">
        <f t="shared" si="166"/>
        <v>0</v>
      </c>
      <c r="AJ315" s="297">
        <f t="shared" si="166"/>
        <v>0</v>
      </c>
      <c r="AK315" s="297">
        <f t="shared" si="166"/>
        <v>0</v>
      </c>
      <c r="AL315" s="297">
        <f t="shared" si="166"/>
        <v>0</v>
      </c>
      <c r="AM315" s="297">
        <f t="shared" si="166"/>
        <v>0</v>
      </c>
      <c r="AN315" s="297">
        <f t="shared" si="166"/>
        <v>0</v>
      </c>
      <c r="AO315" s="297">
        <f t="shared" si="166"/>
        <v>0</v>
      </c>
      <c r="AP315" s="297">
        <f t="shared" ref="AP315:BU315" si="167">$F315*AP285*AP$24*$F$288</f>
        <v>0</v>
      </c>
      <c r="AQ315" s="297">
        <f t="shared" si="167"/>
        <v>0</v>
      </c>
      <c r="AR315" s="297">
        <f t="shared" si="167"/>
        <v>0</v>
      </c>
      <c r="AS315" s="297">
        <f t="shared" si="167"/>
        <v>0</v>
      </c>
      <c r="AT315" s="297">
        <f t="shared" si="167"/>
        <v>0</v>
      </c>
      <c r="AU315" s="297">
        <f t="shared" si="167"/>
        <v>0</v>
      </c>
      <c r="AV315" s="297">
        <f t="shared" si="167"/>
        <v>0</v>
      </c>
      <c r="AW315" s="297">
        <f t="shared" si="167"/>
        <v>0</v>
      </c>
      <c r="AX315" s="297">
        <f t="shared" si="167"/>
        <v>0</v>
      </c>
      <c r="AY315" s="297">
        <f t="shared" si="167"/>
        <v>0</v>
      </c>
      <c r="AZ315" s="297">
        <f t="shared" si="167"/>
        <v>0</v>
      </c>
      <c r="BA315" s="297">
        <f t="shared" si="167"/>
        <v>0</v>
      </c>
      <c r="BB315" s="297">
        <f t="shared" si="167"/>
        <v>0</v>
      </c>
      <c r="BC315" s="297">
        <f t="shared" si="167"/>
        <v>0</v>
      </c>
      <c r="BD315" s="297">
        <f t="shared" si="167"/>
        <v>0</v>
      </c>
      <c r="BE315" s="297">
        <f t="shared" si="167"/>
        <v>0</v>
      </c>
      <c r="BF315" s="297">
        <f t="shared" si="167"/>
        <v>0</v>
      </c>
      <c r="BG315" s="297">
        <f t="shared" si="167"/>
        <v>0</v>
      </c>
      <c r="BH315" s="297">
        <f t="shared" si="167"/>
        <v>0</v>
      </c>
      <c r="BI315" s="297">
        <f t="shared" si="167"/>
        <v>0</v>
      </c>
      <c r="BJ315" s="297">
        <f t="shared" si="167"/>
        <v>0</v>
      </c>
      <c r="BK315" s="297">
        <f t="shared" si="167"/>
        <v>0</v>
      </c>
      <c r="BL315" s="297">
        <f t="shared" si="167"/>
        <v>0</v>
      </c>
      <c r="BM315" s="297">
        <f t="shared" si="167"/>
        <v>0</v>
      </c>
      <c r="BN315" s="297">
        <f t="shared" si="167"/>
        <v>0</v>
      </c>
      <c r="BO315" s="297">
        <f t="shared" si="167"/>
        <v>0</v>
      </c>
      <c r="BP315" s="297">
        <f t="shared" si="167"/>
        <v>0</v>
      </c>
      <c r="BQ315" s="297">
        <f t="shared" si="167"/>
        <v>0</v>
      </c>
      <c r="BR315" s="297">
        <f t="shared" si="167"/>
        <v>0</v>
      </c>
      <c r="BS315" s="297">
        <f t="shared" si="167"/>
        <v>0</v>
      </c>
      <c r="BT315" s="297">
        <f t="shared" si="167"/>
        <v>0</v>
      </c>
      <c r="BU315" s="297">
        <f t="shared" si="167"/>
        <v>0</v>
      </c>
      <c r="BV315" s="297">
        <f t="shared" ref="BV315:DB315" si="168">$F315*BV285*BV$24*$F$288</f>
        <v>0</v>
      </c>
      <c r="BW315" s="297">
        <f t="shared" si="168"/>
        <v>0</v>
      </c>
      <c r="BX315" s="297">
        <f t="shared" si="168"/>
        <v>0</v>
      </c>
      <c r="BY315" s="297">
        <f t="shared" si="168"/>
        <v>0</v>
      </c>
      <c r="BZ315" s="297">
        <f t="shared" si="168"/>
        <v>0</v>
      </c>
      <c r="CA315" s="297">
        <f t="shared" si="168"/>
        <v>0</v>
      </c>
      <c r="CB315" s="297">
        <f t="shared" si="168"/>
        <v>0</v>
      </c>
      <c r="CC315" s="297">
        <f t="shared" si="168"/>
        <v>0</v>
      </c>
      <c r="CD315" s="297">
        <f t="shared" si="168"/>
        <v>0</v>
      </c>
      <c r="CE315" s="297">
        <f t="shared" si="168"/>
        <v>0</v>
      </c>
      <c r="CF315" s="297">
        <f t="shared" si="168"/>
        <v>0</v>
      </c>
      <c r="CG315" s="297">
        <f t="shared" si="168"/>
        <v>0</v>
      </c>
      <c r="CH315" s="297">
        <f t="shared" si="168"/>
        <v>0</v>
      </c>
      <c r="CI315" s="297">
        <f t="shared" si="168"/>
        <v>0</v>
      </c>
      <c r="CJ315" s="297">
        <f t="shared" si="168"/>
        <v>0</v>
      </c>
      <c r="CK315" s="297">
        <f t="shared" si="168"/>
        <v>0</v>
      </c>
      <c r="CL315" s="297">
        <f t="shared" si="168"/>
        <v>0</v>
      </c>
      <c r="CM315" s="297">
        <f t="shared" si="168"/>
        <v>0</v>
      </c>
      <c r="CN315" s="297">
        <f t="shared" si="168"/>
        <v>0</v>
      </c>
      <c r="CO315" s="297">
        <f t="shared" si="168"/>
        <v>0</v>
      </c>
      <c r="CP315" s="297">
        <f t="shared" si="168"/>
        <v>0</v>
      </c>
      <c r="CQ315" s="297">
        <f t="shared" si="168"/>
        <v>0</v>
      </c>
      <c r="CR315" s="297">
        <f t="shared" si="168"/>
        <v>0</v>
      </c>
      <c r="CS315" s="297">
        <f t="shared" si="168"/>
        <v>0</v>
      </c>
      <c r="CT315" s="297">
        <f t="shared" si="168"/>
        <v>0</v>
      </c>
      <c r="CU315" s="297">
        <f t="shared" si="168"/>
        <v>0</v>
      </c>
      <c r="CV315" s="297">
        <f t="shared" si="168"/>
        <v>0</v>
      </c>
      <c r="CW315" s="297">
        <f t="shared" si="168"/>
        <v>0</v>
      </c>
      <c r="CX315" s="297">
        <f t="shared" si="168"/>
        <v>0</v>
      </c>
      <c r="CY315" s="297">
        <f t="shared" si="168"/>
        <v>0</v>
      </c>
      <c r="CZ315" s="297">
        <f t="shared" si="168"/>
        <v>0</v>
      </c>
      <c r="DA315" s="297">
        <f t="shared" si="168"/>
        <v>0</v>
      </c>
      <c r="DB315" s="297">
        <f t="shared" si="168"/>
        <v>0</v>
      </c>
    </row>
    <row r="316" spans="1:106" ht="13">
      <c r="A316" s="151"/>
      <c r="B316" s="33"/>
      <c r="C316" s="37" t="s">
        <v>151</v>
      </c>
      <c r="E316" s="41"/>
      <c r="F316" s="86">
        <f>Inputs!K227</f>
        <v>50</v>
      </c>
      <c r="G316" s="35" t="s">
        <v>122</v>
      </c>
      <c r="H316" s="36">
        <f>SUM(J316:DB316)</f>
        <v>4185000</v>
      </c>
      <c r="I316" s="16"/>
      <c r="J316" s="297">
        <f t="shared" ref="J316:BU316" si="169">$F316*J67*J$24</f>
        <v>0</v>
      </c>
      <c r="K316" s="297">
        <f t="shared" si="169"/>
        <v>0</v>
      </c>
      <c r="L316" s="297">
        <f t="shared" si="169"/>
        <v>0</v>
      </c>
      <c r="M316" s="297">
        <f t="shared" si="169"/>
        <v>0</v>
      </c>
      <c r="N316" s="297">
        <f t="shared" si="169"/>
        <v>45000</v>
      </c>
      <c r="O316" s="297">
        <f t="shared" si="169"/>
        <v>45000</v>
      </c>
      <c r="P316" s="297">
        <f t="shared" si="169"/>
        <v>45000</v>
      </c>
      <c r="Q316" s="297">
        <f t="shared" si="169"/>
        <v>45000</v>
      </c>
      <c r="R316" s="297">
        <f t="shared" si="169"/>
        <v>45000</v>
      </c>
      <c r="S316" s="297">
        <f t="shared" si="169"/>
        <v>45000</v>
      </c>
      <c r="T316" s="297">
        <f t="shared" si="169"/>
        <v>45000</v>
      </c>
      <c r="U316" s="297">
        <f t="shared" si="169"/>
        <v>45000</v>
      </c>
      <c r="V316" s="297">
        <f t="shared" si="169"/>
        <v>45000</v>
      </c>
      <c r="W316" s="297">
        <f t="shared" si="169"/>
        <v>45000</v>
      </c>
      <c r="X316" s="297">
        <f t="shared" si="169"/>
        <v>45000</v>
      </c>
      <c r="Y316" s="297">
        <f t="shared" si="169"/>
        <v>45000</v>
      </c>
      <c r="Z316" s="297">
        <f t="shared" si="169"/>
        <v>45000</v>
      </c>
      <c r="AA316" s="297">
        <f t="shared" si="169"/>
        <v>45000</v>
      </c>
      <c r="AB316" s="297">
        <f t="shared" si="169"/>
        <v>45000</v>
      </c>
      <c r="AC316" s="297">
        <f t="shared" si="169"/>
        <v>45000</v>
      </c>
      <c r="AD316" s="297">
        <f t="shared" si="169"/>
        <v>45000</v>
      </c>
      <c r="AE316" s="297">
        <f t="shared" si="169"/>
        <v>45000</v>
      </c>
      <c r="AF316" s="297">
        <f t="shared" si="169"/>
        <v>45000</v>
      </c>
      <c r="AG316" s="297">
        <f t="shared" si="169"/>
        <v>45000</v>
      </c>
      <c r="AH316" s="297">
        <f t="shared" si="169"/>
        <v>45000</v>
      </c>
      <c r="AI316" s="297">
        <f t="shared" si="169"/>
        <v>45000</v>
      </c>
      <c r="AJ316" s="297">
        <f t="shared" si="169"/>
        <v>45000</v>
      </c>
      <c r="AK316" s="297">
        <f t="shared" si="169"/>
        <v>45000</v>
      </c>
      <c r="AL316" s="297">
        <f t="shared" si="169"/>
        <v>45000</v>
      </c>
      <c r="AM316" s="297">
        <f t="shared" si="169"/>
        <v>45000</v>
      </c>
      <c r="AN316" s="297">
        <f t="shared" si="169"/>
        <v>45000</v>
      </c>
      <c r="AO316" s="297">
        <f t="shared" si="169"/>
        <v>45000</v>
      </c>
      <c r="AP316" s="297">
        <f t="shared" si="169"/>
        <v>45000</v>
      </c>
      <c r="AQ316" s="297">
        <f t="shared" si="169"/>
        <v>45000</v>
      </c>
      <c r="AR316" s="297">
        <f t="shared" si="169"/>
        <v>45000</v>
      </c>
      <c r="AS316" s="297">
        <f t="shared" si="169"/>
        <v>45000</v>
      </c>
      <c r="AT316" s="297">
        <f t="shared" si="169"/>
        <v>45000</v>
      </c>
      <c r="AU316" s="297">
        <f t="shared" si="169"/>
        <v>45000</v>
      </c>
      <c r="AV316" s="297">
        <f t="shared" si="169"/>
        <v>45000</v>
      </c>
      <c r="AW316" s="297">
        <f t="shared" si="169"/>
        <v>45000</v>
      </c>
      <c r="AX316" s="297">
        <f t="shared" si="169"/>
        <v>45000</v>
      </c>
      <c r="AY316" s="297">
        <f t="shared" si="169"/>
        <v>45000</v>
      </c>
      <c r="AZ316" s="297">
        <f t="shared" si="169"/>
        <v>45000</v>
      </c>
      <c r="BA316" s="297">
        <f t="shared" si="169"/>
        <v>45000</v>
      </c>
      <c r="BB316" s="297">
        <f t="shared" si="169"/>
        <v>45000</v>
      </c>
      <c r="BC316" s="297">
        <f t="shared" si="169"/>
        <v>45000</v>
      </c>
      <c r="BD316" s="297">
        <f t="shared" si="169"/>
        <v>45000</v>
      </c>
      <c r="BE316" s="297">
        <f t="shared" si="169"/>
        <v>45000</v>
      </c>
      <c r="BF316" s="297">
        <f t="shared" si="169"/>
        <v>45000</v>
      </c>
      <c r="BG316" s="297">
        <f t="shared" si="169"/>
        <v>45000</v>
      </c>
      <c r="BH316" s="297">
        <f t="shared" si="169"/>
        <v>45000</v>
      </c>
      <c r="BI316" s="297">
        <f t="shared" si="169"/>
        <v>45000</v>
      </c>
      <c r="BJ316" s="297">
        <f t="shared" si="169"/>
        <v>45000</v>
      </c>
      <c r="BK316" s="297">
        <f t="shared" si="169"/>
        <v>45000</v>
      </c>
      <c r="BL316" s="297">
        <f t="shared" si="169"/>
        <v>45000</v>
      </c>
      <c r="BM316" s="297">
        <f t="shared" si="169"/>
        <v>45000</v>
      </c>
      <c r="BN316" s="297">
        <f t="shared" si="169"/>
        <v>45000</v>
      </c>
      <c r="BO316" s="297">
        <f t="shared" si="169"/>
        <v>45000</v>
      </c>
      <c r="BP316" s="297">
        <f t="shared" si="169"/>
        <v>45000</v>
      </c>
      <c r="BQ316" s="297">
        <f t="shared" si="169"/>
        <v>45000</v>
      </c>
      <c r="BR316" s="297">
        <f t="shared" si="169"/>
        <v>45000</v>
      </c>
      <c r="BS316" s="297">
        <f t="shared" si="169"/>
        <v>45000</v>
      </c>
      <c r="BT316" s="297">
        <f t="shared" si="169"/>
        <v>45000</v>
      </c>
      <c r="BU316" s="297">
        <f t="shared" si="169"/>
        <v>45000</v>
      </c>
      <c r="BV316" s="297">
        <f t="shared" ref="BV316:DB316" si="170">$F316*BV67*BV$24</f>
        <v>45000</v>
      </c>
      <c r="BW316" s="297">
        <f t="shared" si="170"/>
        <v>45000</v>
      </c>
      <c r="BX316" s="297">
        <f t="shared" si="170"/>
        <v>45000</v>
      </c>
      <c r="BY316" s="297">
        <f t="shared" si="170"/>
        <v>45000</v>
      </c>
      <c r="BZ316" s="297">
        <f t="shared" si="170"/>
        <v>45000</v>
      </c>
      <c r="CA316" s="297">
        <f t="shared" si="170"/>
        <v>45000</v>
      </c>
      <c r="CB316" s="297">
        <f t="shared" si="170"/>
        <v>45000</v>
      </c>
      <c r="CC316" s="297">
        <f t="shared" si="170"/>
        <v>45000</v>
      </c>
      <c r="CD316" s="297">
        <f t="shared" si="170"/>
        <v>45000</v>
      </c>
      <c r="CE316" s="297">
        <f t="shared" si="170"/>
        <v>45000</v>
      </c>
      <c r="CF316" s="297">
        <f t="shared" si="170"/>
        <v>45000</v>
      </c>
      <c r="CG316" s="297">
        <f t="shared" si="170"/>
        <v>45000</v>
      </c>
      <c r="CH316" s="297">
        <f t="shared" si="170"/>
        <v>45000</v>
      </c>
      <c r="CI316" s="297">
        <f t="shared" si="170"/>
        <v>45000</v>
      </c>
      <c r="CJ316" s="297">
        <f t="shared" si="170"/>
        <v>45000</v>
      </c>
      <c r="CK316" s="297">
        <f t="shared" si="170"/>
        <v>45000</v>
      </c>
      <c r="CL316" s="297">
        <f t="shared" si="170"/>
        <v>45000</v>
      </c>
      <c r="CM316" s="297">
        <f t="shared" si="170"/>
        <v>45000</v>
      </c>
      <c r="CN316" s="297">
        <f t="shared" si="170"/>
        <v>45000</v>
      </c>
      <c r="CO316" s="297">
        <f t="shared" si="170"/>
        <v>45000</v>
      </c>
      <c r="CP316" s="297">
        <f t="shared" si="170"/>
        <v>45000</v>
      </c>
      <c r="CQ316" s="297">
        <f t="shared" si="170"/>
        <v>45000</v>
      </c>
      <c r="CR316" s="297">
        <f t="shared" si="170"/>
        <v>45000</v>
      </c>
      <c r="CS316" s="297">
        <f t="shared" si="170"/>
        <v>45000</v>
      </c>
      <c r="CT316" s="297">
        <f t="shared" si="170"/>
        <v>45000</v>
      </c>
      <c r="CU316" s="297">
        <f t="shared" si="170"/>
        <v>45000</v>
      </c>
      <c r="CV316" s="297">
        <f t="shared" si="170"/>
        <v>45000</v>
      </c>
      <c r="CW316" s="297">
        <f t="shared" si="170"/>
        <v>45000</v>
      </c>
      <c r="CX316" s="297">
        <f t="shared" si="170"/>
        <v>45000</v>
      </c>
      <c r="CY316" s="297">
        <f t="shared" si="170"/>
        <v>45000</v>
      </c>
      <c r="CZ316" s="297">
        <f t="shared" si="170"/>
        <v>45000</v>
      </c>
      <c r="DA316" s="297">
        <f t="shared" si="170"/>
        <v>45000</v>
      </c>
      <c r="DB316" s="297">
        <f t="shared" si="170"/>
        <v>45000</v>
      </c>
    </row>
    <row r="317" spans="1:106" ht="13">
      <c r="A317" s="151"/>
      <c r="B317" s="33"/>
      <c r="C317" s="37" t="s">
        <v>119</v>
      </c>
      <c r="E317" s="41"/>
      <c r="F317" s="91">
        <f>Inputs!K228</f>
        <v>0.02</v>
      </c>
      <c r="G317" s="35" t="s">
        <v>121</v>
      </c>
      <c r="H317" s="36">
        <f>SUM(J317:DB317)</f>
        <v>1100692.8000000012</v>
      </c>
      <c r="I317" s="16"/>
      <c r="J317" s="297">
        <f t="shared" ref="J317:BU317" si="171">$F317*J104*J$24</f>
        <v>0</v>
      </c>
      <c r="K317" s="297">
        <f t="shared" si="171"/>
        <v>0</v>
      </c>
      <c r="L317" s="297">
        <f t="shared" si="171"/>
        <v>0</v>
      </c>
      <c r="M317" s="297">
        <f t="shared" si="171"/>
        <v>0</v>
      </c>
      <c r="N317" s="297">
        <f t="shared" si="171"/>
        <v>11664</v>
      </c>
      <c r="O317" s="297">
        <f t="shared" si="171"/>
        <v>12052.800000000001</v>
      </c>
      <c r="P317" s="297">
        <f t="shared" si="171"/>
        <v>11664</v>
      </c>
      <c r="Q317" s="297">
        <f t="shared" si="171"/>
        <v>12052.800000000001</v>
      </c>
      <c r="R317" s="297">
        <f t="shared" si="171"/>
        <v>12052.800000000001</v>
      </c>
      <c r="S317" s="297">
        <f t="shared" si="171"/>
        <v>11664</v>
      </c>
      <c r="T317" s="297">
        <f t="shared" si="171"/>
        <v>12052.800000000001</v>
      </c>
      <c r="U317" s="297">
        <f t="shared" si="171"/>
        <v>11664</v>
      </c>
      <c r="V317" s="297">
        <f t="shared" si="171"/>
        <v>12052.800000000001</v>
      </c>
      <c r="W317" s="297">
        <f t="shared" si="171"/>
        <v>12052.800000000001</v>
      </c>
      <c r="X317" s="297">
        <f t="shared" si="171"/>
        <v>10886.4</v>
      </c>
      <c r="Y317" s="297">
        <f t="shared" si="171"/>
        <v>12052.800000000001</v>
      </c>
      <c r="Z317" s="297">
        <f t="shared" si="171"/>
        <v>11664</v>
      </c>
      <c r="AA317" s="297">
        <f t="shared" si="171"/>
        <v>12052.800000000001</v>
      </c>
      <c r="AB317" s="297">
        <f t="shared" si="171"/>
        <v>11664</v>
      </c>
      <c r="AC317" s="297">
        <f t="shared" si="171"/>
        <v>12052.800000000001</v>
      </c>
      <c r="AD317" s="297">
        <f t="shared" si="171"/>
        <v>12052.800000000001</v>
      </c>
      <c r="AE317" s="297">
        <f t="shared" si="171"/>
        <v>11664</v>
      </c>
      <c r="AF317" s="297">
        <f t="shared" si="171"/>
        <v>12052.800000000001</v>
      </c>
      <c r="AG317" s="297">
        <f t="shared" si="171"/>
        <v>11664</v>
      </c>
      <c r="AH317" s="297">
        <f t="shared" si="171"/>
        <v>12052.800000000001</v>
      </c>
      <c r="AI317" s="297">
        <f t="shared" si="171"/>
        <v>12052.800000000001</v>
      </c>
      <c r="AJ317" s="297">
        <f t="shared" si="171"/>
        <v>10886.4</v>
      </c>
      <c r="AK317" s="297">
        <f t="shared" si="171"/>
        <v>12052.800000000001</v>
      </c>
      <c r="AL317" s="297">
        <f t="shared" si="171"/>
        <v>11664</v>
      </c>
      <c r="AM317" s="297">
        <f t="shared" si="171"/>
        <v>12052.800000000001</v>
      </c>
      <c r="AN317" s="297">
        <f t="shared" si="171"/>
        <v>11664</v>
      </c>
      <c r="AO317" s="297">
        <f t="shared" si="171"/>
        <v>12052.800000000001</v>
      </c>
      <c r="AP317" s="297">
        <f t="shared" si="171"/>
        <v>12052.800000000001</v>
      </c>
      <c r="AQ317" s="297">
        <f t="shared" si="171"/>
        <v>11664</v>
      </c>
      <c r="AR317" s="297">
        <f t="shared" si="171"/>
        <v>12052.800000000001</v>
      </c>
      <c r="AS317" s="297">
        <f t="shared" si="171"/>
        <v>11664</v>
      </c>
      <c r="AT317" s="297">
        <f t="shared" si="171"/>
        <v>12052.800000000001</v>
      </c>
      <c r="AU317" s="297">
        <f t="shared" si="171"/>
        <v>12052.800000000001</v>
      </c>
      <c r="AV317" s="297">
        <f t="shared" si="171"/>
        <v>10886.4</v>
      </c>
      <c r="AW317" s="297">
        <f t="shared" si="171"/>
        <v>12052.800000000001</v>
      </c>
      <c r="AX317" s="297">
        <f t="shared" si="171"/>
        <v>11664</v>
      </c>
      <c r="AY317" s="297">
        <f t="shared" si="171"/>
        <v>12052.800000000001</v>
      </c>
      <c r="AZ317" s="297">
        <f t="shared" si="171"/>
        <v>11664</v>
      </c>
      <c r="BA317" s="297">
        <f t="shared" si="171"/>
        <v>12052.800000000001</v>
      </c>
      <c r="BB317" s="297">
        <f t="shared" si="171"/>
        <v>12052.800000000001</v>
      </c>
      <c r="BC317" s="297">
        <f t="shared" si="171"/>
        <v>11664</v>
      </c>
      <c r="BD317" s="297">
        <f t="shared" si="171"/>
        <v>12052.800000000001</v>
      </c>
      <c r="BE317" s="297">
        <f t="shared" si="171"/>
        <v>11664</v>
      </c>
      <c r="BF317" s="297">
        <f t="shared" si="171"/>
        <v>12052.800000000001</v>
      </c>
      <c r="BG317" s="297">
        <f t="shared" si="171"/>
        <v>12052.800000000001</v>
      </c>
      <c r="BH317" s="297">
        <f t="shared" si="171"/>
        <v>11275.2</v>
      </c>
      <c r="BI317" s="297">
        <f t="shared" si="171"/>
        <v>12052.800000000001</v>
      </c>
      <c r="BJ317" s="297">
        <f t="shared" si="171"/>
        <v>11664</v>
      </c>
      <c r="BK317" s="297">
        <f t="shared" si="171"/>
        <v>12052.800000000001</v>
      </c>
      <c r="BL317" s="297">
        <f t="shared" si="171"/>
        <v>11664</v>
      </c>
      <c r="BM317" s="297">
        <f t="shared" si="171"/>
        <v>12052.800000000001</v>
      </c>
      <c r="BN317" s="297">
        <f t="shared" si="171"/>
        <v>12052.800000000001</v>
      </c>
      <c r="BO317" s="297">
        <f t="shared" si="171"/>
        <v>11664</v>
      </c>
      <c r="BP317" s="297">
        <f t="shared" si="171"/>
        <v>12052.800000000001</v>
      </c>
      <c r="BQ317" s="297">
        <f t="shared" si="171"/>
        <v>11664</v>
      </c>
      <c r="BR317" s="297">
        <f t="shared" si="171"/>
        <v>12052.800000000001</v>
      </c>
      <c r="BS317" s="297">
        <f t="shared" si="171"/>
        <v>12052.800000000001</v>
      </c>
      <c r="BT317" s="297">
        <f t="shared" si="171"/>
        <v>10886.4</v>
      </c>
      <c r="BU317" s="297">
        <f t="shared" si="171"/>
        <v>12052.800000000001</v>
      </c>
      <c r="BV317" s="297">
        <f t="shared" ref="BV317:DB317" si="172">$F317*BV104*BV$24</f>
        <v>11664</v>
      </c>
      <c r="BW317" s="297">
        <f t="shared" si="172"/>
        <v>12052.800000000001</v>
      </c>
      <c r="BX317" s="297">
        <f t="shared" si="172"/>
        <v>11664</v>
      </c>
      <c r="BY317" s="297">
        <f t="shared" si="172"/>
        <v>12052.800000000001</v>
      </c>
      <c r="BZ317" s="297">
        <f t="shared" si="172"/>
        <v>12052.800000000001</v>
      </c>
      <c r="CA317" s="297">
        <f t="shared" si="172"/>
        <v>11664</v>
      </c>
      <c r="CB317" s="297">
        <f t="shared" si="172"/>
        <v>12052.800000000001</v>
      </c>
      <c r="CC317" s="297">
        <f t="shared" si="172"/>
        <v>11664</v>
      </c>
      <c r="CD317" s="297">
        <f t="shared" si="172"/>
        <v>12052.800000000001</v>
      </c>
      <c r="CE317" s="297">
        <f t="shared" si="172"/>
        <v>12052.800000000001</v>
      </c>
      <c r="CF317" s="297">
        <f t="shared" si="172"/>
        <v>10886.4</v>
      </c>
      <c r="CG317" s="297">
        <f t="shared" si="172"/>
        <v>12052.800000000001</v>
      </c>
      <c r="CH317" s="297">
        <f t="shared" si="172"/>
        <v>11664</v>
      </c>
      <c r="CI317" s="297">
        <f t="shared" si="172"/>
        <v>12052.800000000001</v>
      </c>
      <c r="CJ317" s="297">
        <f t="shared" si="172"/>
        <v>11664</v>
      </c>
      <c r="CK317" s="297">
        <f t="shared" si="172"/>
        <v>12052.800000000001</v>
      </c>
      <c r="CL317" s="297">
        <f t="shared" si="172"/>
        <v>12052.800000000001</v>
      </c>
      <c r="CM317" s="297">
        <f t="shared" si="172"/>
        <v>11664</v>
      </c>
      <c r="CN317" s="297">
        <f t="shared" si="172"/>
        <v>12052.800000000001</v>
      </c>
      <c r="CO317" s="297">
        <f t="shared" si="172"/>
        <v>11664</v>
      </c>
      <c r="CP317" s="297">
        <f t="shared" si="172"/>
        <v>12052.800000000001</v>
      </c>
      <c r="CQ317" s="297">
        <f t="shared" si="172"/>
        <v>12052.800000000001</v>
      </c>
      <c r="CR317" s="297">
        <f t="shared" si="172"/>
        <v>10886.4</v>
      </c>
      <c r="CS317" s="297">
        <f t="shared" si="172"/>
        <v>12052.800000000001</v>
      </c>
      <c r="CT317" s="297">
        <f t="shared" si="172"/>
        <v>11664</v>
      </c>
      <c r="CU317" s="297">
        <f t="shared" si="172"/>
        <v>12052.800000000001</v>
      </c>
      <c r="CV317" s="297">
        <f t="shared" si="172"/>
        <v>11664</v>
      </c>
      <c r="CW317" s="297">
        <f t="shared" si="172"/>
        <v>12052.800000000001</v>
      </c>
      <c r="CX317" s="297">
        <f t="shared" si="172"/>
        <v>12052.800000000001</v>
      </c>
      <c r="CY317" s="297">
        <f t="shared" si="172"/>
        <v>11664</v>
      </c>
      <c r="CZ317" s="297">
        <f t="shared" si="172"/>
        <v>12052.800000000001</v>
      </c>
      <c r="DA317" s="297">
        <f t="shared" si="172"/>
        <v>11664</v>
      </c>
      <c r="DB317" s="297">
        <f t="shared" si="172"/>
        <v>12052.800000000001</v>
      </c>
    </row>
    <row r="318" spans="1:106" ht="13">
      <c r="A318" s="151"/>
      <c r="B318" s="33"/>
      <c r="C318" s="37" t="s">
        <v>18</v>
      </c>
      <c r="E318" s="41"/>
      <c r="F318" s="92">
        <f>Inputs!K229</f>
        <v>0.01</v>
      </c>
      <c r="G318" s="35" t="s">
        <v>9</v>
      </c>
      <c r="H318" s="36">
        <f ca="1">SUM(J318:DB318)</f>
        <v>1895927.0867821435</v>
      </c>
      <c r="I318" s="16"/>
      <c r="J318" s="297">
        <f t="shared" ref="J318:BU318" ca="1" si="173">$F318*J274*J$24</f>
        <v>0</v>
      </c>
      <c r="K318" s="297">
        <f t="shared" ca="1" si="173"/>
        <v>0</v>
      </c>
      <c r="L318" s="297">
        <f t="shared" ca="1" si="173"/>
        <v>0</v>
      </c>
      <c r="M318" s="297">
        <f t="shared" ca="1" si="173"/>
        <v>0</v>
      </c>
      <c r="N318" s="297">
        <f t="shared" ca="1" si="173"/>
        <v>258598.76135781073</v>
      </c>
      <c r="O318" s="297">
        <f t="shared" ca="1" si="173"/>
        <v>22792.204250231527</v>
      </c>
      <c r="P318" s="297">
        <f t="shared" ca="1" si="173"/>
        <v>21771.17559380678</v>
      </c>
      <c r="Q318" s="297">
        <f t="shared" ca="1" si="173"/>
        <v>22193.195647834149</v>
      </c>
      <c r="R318" s="297">
        <f t="shared" ca="1" si="173"/>
        <v>21884.439981066884</v>
      </c>
      <c r="S318" s="297">
        <f t="shared" ca="1" si="173"/>
        <v>20877.188745365456</v>
      </c>
      <c r="T318" s="297">
        <f t="shared" ca="1" si="173"/>
        <v>21255.105807639113</v>
      </c>
      <c r="U318" s="297">
        <f t="shared" ca="1" si="173"/>
        <v>20255.937425141805</v>
      </c>
      <c r="V318" s="297">
        <f t="shared" ca="1" si="173"/>
        <v>20601.815628458091</v>
      </c>
      <c r="W318" s="297">
        <f t="shared" ca="1" si="173"/>
        <v>20288.621451334096</v>
      </c>
      <c r="X318" s="297">
        <f t="shared" ca="1" si="173"/>
        <v>18061.009324029328</v>
      </c>
      <c r="Y318" s="297">
        <f t="shared" ca="1" si="173"/>
        <v>19698.205570259484</v>
      </c>
      <c r="Z318" s="297">
        <f t="shared" ca="1" si="173"/>
        <v>18769.868224427199</v>
      </c>
      <c r="AA318" s="297">
        <f t="shared" ca="1" si="173"/>
        <v>19088.737877042913</v>
      </c>
      <c r="AB318" s="297">
        <f t="shared" ca="1" si="173"/>
        <v>18174.313091360291</v>
      </c>
      <c r="AC318" s="297">
        <f t="shared" ca="1" si="173"/>
        <v>18474.84815810118</v>
      </c>
      <c r="AD318" s="297">
        <f t="shared" ca="1" si="173"/>
        <v>18175.363891839163</v>
      </c>
      <c r="AE318" s="297">
        <f t="shared" ca="1" si="173"/>
        <v>17297.468693226638</v>
      </c>
      <c r="AF318" s="297">
        <f t="shared" ca="1" si="173"/>
        <v>17571.503641457184</v>
      </c>
      <c r="AG318" s="297">
        <f t="shared" ca="1" si="173"/>
        <v>16711.260022434519</v>
      </c>
      <c r="AH318" s="297">
        <f t="shared" ca="1" si="173"/>
        <v>16965.010343083031</v>
      </c>
      <c r="AI318" s="297">
        <f t="shared" ca="1" si="173"/>
        <v>16662.199495812725</v>
      </c>
      <c r="AJ318" s="297">
        <f t="shared" ca="1" si="173"/>
        <v>14777.995251752949</v>
      </c>
      <c r="AK318" s="297">
        <f t="shared" ca="1" si="173"/>
        <v>16061.993797529058</v>
      </c>
      <c r="AL318" s="297">
        <f t="shared" ca="1" si="173"/>
        <v>15256.074023556459</v>
      </c>
      <c r="AM318" s="297">
        <f t="shared" ca="1" si="173"/>
        <v>15482.330802275177</v>
      </c>
      <c r="AN318" s="297">
        <f t="shared" ca="1" si="173"/>
        <v>14723.570029311722</v>
      </c>
      <c r="AO318" s="297">
        <f t="shared" ca="1" si="173"/>
        <v>14949.345651866093</v>
      </c>
      <c r="AP318" s="297">
        <f t="shared" ca="1" si="173"/>
        <v>14687.653624166391</v>
      </c>
      <c r="AQ318" s="297">
        <f t="shared" ca="1" si="173"/>
        <v>13967.673584593877</v>
      </c>
      <c r="AR318" s="297">
        <f t="shared" ca="1" si="173"/>
        <v>14183.99079876179</v>
      </c>
      <c r="AS318" s="297">
        <f t="shared" ca="1" si="173"/>
        <v>13493.695636176535</v>
      </c>
      <c r="AT318" s="297">
        <f t="shared" ca="1" si="173"/>
        <v>13709.75822098543</v>
      </c>
      <c r="AU318" s="297">
        <f t="shared" ca="1" si="173"/>
        <v>13483.036256799871</v>
      </c>
      <c r="AV318" s="297">
        <f t="shared" ca="1" si="173"/>
        <v>11977.603830421414</v>
      </c>
      <c r="AW318" s="297">
        <f t="shared" ca="1" si="173"/>
        <v>13043.582296323551</v>
      </c>
      <c r="AX318" s="297">
        <f t="shared" ca="1" si="173"/>
        <v>19482.02872819428</v>
      </c>
      <c r="AY318" s="297">
        <f t="shared" ca="1" si="173"/>
        <v>19844.661037684509</v>
      </c>
      <c r="AZ318" s="297">
        <f t="shared" ca="1" si="173"/>
        <v>18989.683247204848</v>
      </c>
      <c r="BA318" s="297">
        <f t="shared" ca="1" si="173"/>
        <v>19446.579457026426</v>
      </c>
      <c r="BB318" s="297">
        <f t="shared" ca="1" si="173"/>
        <v>19298.246219767872</v>
      </c>
      <c r="BC318" s="297">
        <f t="shared" ca="1" si="173"/>
        <v>18547.718144133705</v>
      </c>
      <c r="BD318" s="297">
        <f t="shared" ca="1" si="173"/>
        <v>19036.988798879964</v>
      </c>
      <c r="BE318" s="297">
        <f t="shared" ca="1" si="173"/>
        <v>18302.763584660697</v>
      </c>
      <c r="BF318" s="297">
        <f t="shared" ca="1" si="173"/>
        <v>18816.480880266263</v>
      </c>
      <c r="BG318" s="297">
        <f t="shared" ca="1" si="173"/>
        <v>18759.132347842351</v>
      </c>
      <c r="BH318" s="297">
        <f t="shared" ca="1" si="173"/>
        <v>17496.045898914432</v>
      </c>
      <c r="BI318" s="297">
        <f t="shared" ca="1" si="173"/>
        <v>18647.113048406944</v>
      </c>
      <c r="BJ318" s="297">
        <f t="shared" ca="1" si="173"/>
        <v>17994.522791807613</v>
      </c>
      <c r="BK318" s="297">
        <f t="shared" ca="1" si="173"/>
        <v>18543.134954377278</v>
      </c>
      <c r="BL318" s="297">
        <f t="shared" ca="1" si="173"/>
        <v>17896.293757111402</v>
      </c>
      <c r="BM318" s="297">
        <f t="shared" ca="1" si="173"/>
        <v>18443.45886562741</v>
      </c>
      <c r="BN318" s="297">
        <f t="shared" ca="1" si="173"/>
        <v>18395.012243000532</v>
      </c>
      <c r="BO318" s="297">
        <f t="shared" ca="1" si="173"/>
        <v>17755.651798138471</v>
      </c>
      <c r="BP318" s="297">
        <f t="shared" ca="1" si="173"/>
        <v>18300.951090937004</v>
      </c>
      <c r="BQ318" s="297">
        <f t="shared" ca="1" si="173"/>
        <v>17666.46957265809</v>
      </c>
      <c r="BR318" s="297">
        <f t="shared" ca="1" si="173"/>
        <v>18216.854377748467</v>
      </c>
      <c r="BS318" s="297">
        <f t="shared" ca="1" si="173"/>
        <v>18186.190100653621</v>
      </c>
      <c r="BT318" s="297">
        <f t="shared" ca="1" si="173"/>
        <v>16404.09541074833</v>
      </c>
      <c r="BU318" s="297">
        <f t="shared" ca="1" si="173"/>
        <v>18145.745966255072</v>
      </c>
      <c r="BV318" s="297">
        <f t="shared" ref="BV318:DB318" ca="1" si="174">$F318*BV274*BV$24</f>
        <v>17545.366433814706</v>
      </c>
      <c r="BW318" s="297">
        <f t="shared" ca="1" si="174"/>
        <v>18116.6976</v>
      </c>
      <c r="BX318" s="297">
        <f t="shared" ca="1" si="174"/>
        <v>17532.288</v>
      </c>
      <c r="BY318" s="297">
        <f t="shared" ca="1" si="174"/>
        <v>18116.6976</v>
      </c>
      <c r="BZ318" s="297">
        <f t="shared" ca="1" si="174"/>
        <v>18116.6976</v>
      </c>
      <c r="CA318" s="297">
        <f t="shared" ca="1" si="174"/>
        <v>17532.288</v>
      </c>
      <c r="CB318" s="297">
        <f t="shared" ca="1" si="174"/>
        <v>18116.6976</v>
      </c>
      <c r="CC318" s="297">
        <f t="shared" ca="1" si="174"/>
        <v>17532.288</v>
      </c>
      <c r="CD318" s="297">
        <f t="shared" ca="1" si="174"/>
        <v>18116.6976</v>
      </c>
      <c r="CE318" s="297">
        <f t="shared" ca="1" si="174"/>
        <v>18116.6976</v>
      </c>
      <c r="CF318" s="297">
        <f t="shared" ca="1" si="174"/>
        <v>16363.468800000002</v>
      </c>
      <c r="CG318" s="297">
        <f t="shared" ca="1" si="174"/>
        <v>18116.6976</v>
      </c>
      <c r="CH318" s="297">
        <f t="shared" ca="1" si="174"/>
        <v>17532.288</v>
      </c>
      <c r="CI318" s="297">
        <f t="shared" ca="1" si="174"/>
        <v>18116.6976</v>
      </c>
      <c r="CJ318" s="297">
        <f t="shared" ca="1" si="174"/>
        <v>17532.288</v>
      </c>
      <c r="CK318" s="297">
        <f t="shared" ca="1" si="174"/>
        <v>18116.6976</v>
      </c>
      <c r="CL318" s="297">
        <f t="shared" ca="1" si="174"/>
        <v>18116.6976</v>
      </c>
      <c r="CM318" s="297">
        <f t="shared" ca="1" si="174"/>
        <v>17532.288</v>
      </c>
      <c r="CN318" s="297">
        <f t="shared" ca="1" si="174"/>
        <v>18116.6976</v>
      </c>
      <c r="CO318" s="297">
        <f t="shared" ca="1" si="174"/>
        <v>17532.288</v>
      </c>
      <c r="CP318" s="297">
        <f t="shared" ca="1" si="174"/>
        <v>18116.6976</v>
      </c>
      <c r="CQ318" s="297">
        <f t="shared" ca="1" si="174"/>
        <v>18116.6976</v>
      </c>
      <c r="CR318" s="297">
        <f t="shared" ca="1" si="174"/>
        <v>16363.468800000002</v>
      </c>
      <c r="CS318" s="297">
        <f t="shared" ca="1" si="174"/>
        <v>18116.6976</v>
      </c>
      <c r="CT318" s="297">
        <f t="shared" ca="1" si="174"/>
        <v>17532.288</v>
      </c>
      <c r="CU318" s="297">
        <f t="shared" ca="1" si="174"/>
        <v>18116.6976</v>
      </c>
      <c r="CV318" s="297">
        <f t="shared" ca="1" si="174"/>
        <v>17532.288</v>
      </c>
      <c r="CW318" s="297">
        <f t="shared" ca="1" si="174"/>
        <v>18116.6976</v>
      </c>
      <c r="CX318" s="297">
        <f t="shared" ca="1" si="174"/>
        <v>18116.6976</v>
      </c>
      <c r="CY318" s="297">
        <f t="shared" ca="1" si="174"/>
        <v>17532.288</v>
      </c>
      <c r="CZ318" s="297">
        <f t="shared" ca="1" si="174"/>
        <v>18116.6976</v>
      </c>
      <c r="DA318" s="297">
        <f t="shared" ca="1" si="174"/>
        <v>17532.288</v>
      </c>
      <c r="DB318" s="297">
        <f t="shared" ca="1" si="174"/>
        <v>18116.6976</v>
      </c>
    </row>
    <row r="319" spans="1:106" ht="13">
      <c r="A319" s="151"/>
      <c r="B319" s="33"/>
      <c r="C319" s="37"/>
      <c r="E319" s="41"/>
      <c r="F319" s="94"/>
      <c r="G319" s="35"/>
      <c r="H319" s="36"/>
      <c r="I319" s="16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297"/>
      <c r="AC319" s="297"/>
      <c r="AD319" s="297"/>
      <c r="AE319" s="297"/>
      <c r="AF319" s="297"/>
      <c r="AG319" s="297"/>
      <c r="AH319" s="297"/>
      <c r="AI319" s="297"/>
      <c r="AJ319" s="297"/>
      <c r="AK319" s="297"/>
      <c r="AL319" s="297"/>
      <c r="AM319" s="297"/>
      <c r="AN319" s="297"/>
      <c r="AO319" s="297"/>
      <c r="AP319" s="297"/>
      <c r="AQ319" s="297"/>
      <c r="AR319" s="297"/>
      <c r="AS319" s="297"/>
      <c r="AT319" s="297"/>
      <c r="AU319" s="297"/>
      <c r="AV319" s="297"/>
      <c r="AW319" s="297"/>
      <c r="AX319" s="297"/>
      <c r="AY319" s="297"/>
      <c r="AZ319" s="297"/>
      <c r="BA319" s="297"/>
      <c r="BB319" s="297"/>
      <c r="BC319" s="297"/>
      <c r="BD319" s="297"/>
      <c r="BE319" s="297"/>
      <c r="BF319" s="297"/>
      <c r="BG319" s="297"/>
      <c r="BH319" s="297"/>
      <c r="BI319" s="297"/>
      <c r="BJ319" s="297"/>
      <c r="BK319" s="297"/>
      <c r="BL319" s="297"/>
      <c r="BM319" s="297"/>
      <c r="BN319" s="297"/>
      <c r="BO319" s="297"/>
      <c r="BP319" s="297"/>
      <c r="BQ319" s="297"/>
      <c r="BR319" s="297"/>
      <c r="BS319" s="297"/>
      <c r="BT319" s="297"/>
      <c r="BU319" s="297"/>
      <c r="BV319" s="297"/>
      <c r="BW319" s="297"/>
      <c r="BX319" s="297"/>
      <c r="BY319" s="297"/>
      <c r="BZ319" s="297"/>
      <c r="CA319" s="297"/>
      <c r="CB319" s="297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7"/>
      <c r="CM319" s="297"/>
      <c r="CN319" s="297"/>
      <c r="CO319" s="297"/>
      <c r="CP319" s="297"/>
      <c r="CQ319" s="297"/>
      <c r="CR319" s="297"/>
      <c r="CS319" s="297"/>
      <c r="CT319" s="297"/>
      <c r="CU319" s="297"/>
      <c r="CV319" s="297"/>
      <c r="CW319" s="297"/>
      <c r="CX319" s="297"/>
      <c r="CY319" s="297"/>
      <c r="CZ319" s="297"/>
      <c r="DA319" s="297"/>
      <c r="DB319" s="297"/>
    </row>
    <row r="320" spans="1:106" ht="13">
      <c r="A320" s="151"/>
      <c r="B320" s="33"/>
      <c r="C320" s="23" t="s">
        <v>164</v>
      </c>
      <c r="E320" s="41"/>
      <c r="F320" s="87"/>
      <c r="G320" s="35" t="s">
        <v>131</v>
      </c>
      <c r="H320" s="36">
        <f ca="1">SUM(J320:DB320)</f>
        <v>13326174.490545174</v>
      </c>
      <c r="I320" s="16"/>
      <c r="J320" s="298">
        <f ca="1">SUM(J315:J319)</f>
        <v>0</v>
      </c>
      <c r="K320" s="298">
        <f t="shared" ref="K320:BV320" ca="1" si="175">SUM(K309:K318)</f>
        <v>0</v>
      </c>
      <c r="L320" s="298">
        <f t="shared" ca="1" si="175"/>
        <v>0</v>
      </c>
      <c r="M320" s="298">
        <f t="shared" ca="1" si="175"/>
        <v>0</v>
      </c>
      <c r="N320" s="298">
        <f t="shared" ca="1" si="175"/>
        <v>381333.24096816586</v>
      </c>
      <c r="O320" s="298">
        <f t="shared" ca="1" si="175"/>
        <v>145915.48386058665</v>
      </c>
      <c r="P320" s="298">
        <f t="shared" ca="1" si="175"/>
        <v>144505.65520416189</v>
      </c>
      <c r="Q320" s="298">
        <f t="shared" ca="1" si="175"/>
        <v>145316.47525818928</v>
      </c>
      <c r="R320" s="298">
        <f t="shared" ca="1" si="175"/>
        <v>145007.71959142201</v>
      </c>
      <c r="S320" s="298">
        <f t="shared" ca="1" si="175"/>
        <v>143611.66835572058</v>
      </c>
      <c r="T320" s="298">
        <f t="shared" ca="1" si="175"/>
        <v>144378.38541799423</v>
      </c>
      <c r="U320" s="298">
        <f t="shared" ca="1" si="175"/>
        <v>142990.41703549691</v>
      </c>
      <c r="V320" s="298">
        <f t="shared" ca="1" si="175"/>
        <v>143725.0952388132</v>
      </c>
      <c r="W320" s="298">
        <f t="shared" ca="1" si="175"/>
        <v>143411.90106168922</v>
      </c>
      <c r="X320" s="298">
        <f t="shared" ca="1" si="175"/>
        <v>140017.88893438445</v>
      </c>
      <c r="Y320" s="298">
        <f t="shared" ca="1" si="175"/>
        <v>142821.4851806146</v>
      </c>
      <c r="Z320" s="298">
        <f t="shared" ca="1" si="175"/>
        <v>141504.34783478233</v>
      </c>
      <c r="AA320" s="298">
        <f t="shared" ca="1" si="175"/>
        <v>142212.01748739803</v>
      </c>
      <c r="AB320" s="298">
        <f t="shared" ca="1" si="175"/>
        <v>140908.7927017154</v>
      </c>
      <c r="AC320" s="298">
        <f t="shared" ca="1" si="175"/>
        <v>141598.1277684563</v>
      </c>
      <c r="AD320" s="298">
        <f t="shared" ca="1" si="175"/>
        <v>141298.64350219429</v>
      </c>
      <c r="AE320" s="298">
        <f t="shared" ca="1" si="175"/>
        <v>140031.94830358177</v>
      </c>
      <c r="AF320" s="298">
        <f t="shared" ca="1" si="175"/>
        <v>140694.7832518123</v>
      </c>
      <c r="AG320" s="298">
        <f t="shared" ca="1" si="175"/>
        <v>139445.73963278963</v>
      </c>
      <c r="AH320" s="298">
        <f t="shared" ca="1" si="175"/>
        <v>140088.28995343816</v>
      </c>
      <c r="AI320" s="298">
        <f t="shared" ca="1" si="175"/>
        <v>139785.47910616786</v>
      </c>
      <c r="AJ320" s="298">
        <f t="shared" ca="1" si="175"/>
        <v>136734.87486210806</v>
      </c>
      <c r="AK320" s="298">
        <f t="shared" ca="1" si="175"/>
        <v>139185.27340788417</v>
      </c>
      <c r="AL320" s="298">
        <f t="shared" ca="1" si="175"/>
        <v>137990.55363391159</v>
      </c>
      <c r="AM320" s="298">
        <f t="shared" ca="1" si="175"/>
        <v>138605.61041263031</v>
      </c>
      <c r="AN320" s="298">
        <f t="shared" ca="1" si="175"/>
        <v>137458.04963966683</v>
      </c>
      <c r="AO320" s="298">
        <f t="shared" ca="1" si="175"/>
        <v>138072.62526222121</v>
      </c>
      <c r="AP320" s="298">
        <f t="shared" ca="1" si="175"/>
        <v>137810.93323452151</v>
      </c>
      <c r="AQ320" s="298">
        <f t="shared" ca="1" si="175"/>
        <v>136702.153194949</v>
      </c>
      <c r="AR320" s="298">
        <f t="shared" ca="1" si="175"/>
        <v>137307.2704091169</v>
      </c>
      <c r="AS320" s="298">
        <f t="shared" ca="1" si="175"/>
        <v>136228.17524653167</v>
      </c>
      <c r="AT320" s="298">
        <f t="shared" ca="1" si="175"/>
        <v>136833.03783134057</v>
      </c>
      <c r="AU320" s="298">
        <f t="shared" ca="1" si="175"/>
        <v>136606.315867155</v>
      </c>
      <c r="AV320" s="298">
        <f t="shared" ca="1" si="175"/>
        <v>133934.48344077653</v>
      </c>
      <c r="AW320" s="298">
        <f t="shared" ca="1" si="175"/>
        <v>136166.86190667868</v>
      </c>
      <c r="AX320" s="298">
        <f t="shared" ca="1" si="175"/>
        <v>142216.50833854941</v>
      </c>
      <c r="AY320" s="298">
        <f t="shared" ca="1" si="175"/>
        <v>142967.94064803963</v>
      </c>
      <c r="AZ320" s="298">
        <f t="shared" ca="1" si="175"/>
        <v>141724.16285755998</v>
      </c>
      <c r="BA320" s="298">
        <f t="shared" ca="1" si="175"/>
        <v>142569.85906738153</v>
      </c>
      <c r="BB320" s="298">
        <f t="shared" ca="1" si="175"/>
        <v>142421.52583012299</v>
      </c>
      <c r="BC320" s="298">
        <f t="shared" ca="1" si="175"/>
        <v>141282.19775448882</v>
      </c>
      <c r="BD320" s="298">
        <f t="shared" ca="1" si="175"/>
        <v>142160.26840923508</v>
      </c>
      <c r="BE320" s="298">
        <f t="shared" ca="1" si="175"/>
        <v>141037.24319501582</v>
      </c>
      <c r="BF320" s="298">
        <f t="shared" ca="1" si="175"/>
        <v>141939.76049062138</v>
      </c>
      <c r="BG320" s="298">
        <f t="shared" ca="1" si="175"/>
        <v>141882.41195819748</v>
      </c>
      <c r="BH320" s="298">
        <f t="shared" ca="1" si="175"/>
        <v>139841.72550926954</v>
      </c>
      <c r="BI320" s="298">
        <f t="shared" ca="1" si="175"/>
        <v>141770.39265876205</v>
      </c>
      <c r="BJ320" s="298">
        <f t="shared" ca="1" si="175"/>
        <v>140729.00240216273</v>
      </c>
      <c r="BK320" s="298">
        <f t="shared" ca="1" si="175"/>
        <v>141666.4145647324</v>
      </c>
      <c r="BL320" s="298">
        <f t="shared" ca="1" si="175"/>
        <v>140630.77336746652</v>
      </c>
      <c r="BM320" s="298">
        <f t="shared" ca="1" si="175"/>
        <v>141566.73847598254</v>
      </c>
      <c r="BN320" s="298">
        <f t="shared" ca="1" si="175"/>
        <v>141518.29185335565</v>
      </c>
      <c r="BO320" s="298">
        <f t="shared" ca="1" si="175"/>
        <v>140490.13140849359</v>
      </c>
      <c r="BP320" s="298">
        <f t="shared" ca="1" si="175"/>
        <v>141424.23070129214</v>
      </c>
      <c r="BQ320" s="298">
        <f t="shared" ca="1" si="175"/>
        <v>140400.9491830132</v>
      </c>
      <c r="BR320" s="298">
        <f t="shared" ca="1" si="175"/>
        <v>141340.1339881036</v>
      </c>
      <c r="BS320" s="298">
        <f t="shared" ca="1" si="175"/>
        <v>141309.46971100874</v>
      </c>
      <c r="BT320" s="298">
        <f t="shared" ca="1" si="175"/>
        <v>138360.97502110346</v>
      </c>
      <c r="BU320" s="298">
        <f t="shared" ca="1" si="175"/>
        <v>141269.02557661021</v>
      </c>
      <c r="BV320" s="298">
        <f t="shared" ca="1" si="175"/>
        <v>140279.84604416983</v>
      </c>
      <c r="BW320" s="298">
        <f t="shared" ref="BW320:DB320" ca="1" si="176">SUM(BW309:BW318)</f>
        <v>141239.97721035511</v>
      </c>
      <c r="BX320" s="298">
        <f t="shared" ca="1" si="176"/>
        <v>140266.76761035511</v>
      </c>
      <c r="BY320" s="298">
        <f t="shared" ca="1" si="176"/>
        <v>141239.97721035511</v>
      </c>
      <c r="BZ320" s="298">
        <f t="shared" ca="1" si="176"/>
        <v>141239.97721035511</v>
      </c>
      <c r="CA320" s="298">
        <f t="shared" ca="1" si="176"/>
        <v>140266.76761035511</v>
      </c>
      <c r="CB320" s="298">
        <f t="shared" ca="1" si="176"/>
        <v>141239.97721035511</v>
      </c>
      <c r="CC320" s="298">
        <f t="shared" ca="1" si="176"/>
        <v>140266.76761035511</v>
      </c>
      <c r="CD320" s="298">
        <f t="shared" ca="1" si="176"/>
        <v>141239.97721035511</v>
      </c>
      <c r="CE320" s="298">
        <f t="shared" ca="1" si="176"/>
        <v>141239.97721035511</v>
      </c>
      <c r="CF320" s="298">
        <f t="shared" ca="1" si="176"/>
        <v>138320.3484103551</v>
      </c>
      <c r="CG320" s="298">
        <f t="shared" ca="1" si="176"/>
        <v>141239.97721035511</v>
      </c>
      <c r="CH320" s="298">
        <f t="shared" ca="1" si="176"/>
        <v>140266.76761035511</v>
      </c>
      <c r="CI320" s="298">
        <f t="shared" ca="1" si="176"/>
        <v>141239.97721035511</v>
      </c>
      <c r="CJ320" s="298">
        <f t="shared" ca="1" si="176"/>
        <v>140266.76761035511</v>
      </c>
      <c r="CK320" s="298">
        <f t="shared" ca="1" si="176"/>
        <v>141239.97721035511</v>
      </c>
      <c r="CL320" s="298">
        <f t="shared" ca="1" si="176"/>
        <v>141239.97721035511</v>
      </c>
      <c r="CM320" s="298">
        <f t="shared" ca="1" si="176"/>
        <v>140266.76761035511</v>
      </c>
      <c r="CN320" s="298">
        <f t="shared" ca="1" si="176"/>
        <v>141239.97721035511</v>
      </c>
      <c r="CO320" s="298">
        <f t="shared" ca="1" si="176"/>
        <v>140266.76761035511</v>
      </c>
      <c r="CP320" s="298">
        <f t="shared" ca="1" si="176"/>
        <v>141239.97721035511</v>
      </c>
      <c r="CQ320" s="298">
        <f t="shared" ca="1" si="176"/>
        <v>141239.97721035511</v>
      </c>
      <c r="CR320" s="298">
        <f t="shared" ca="1" si="176"/>
        <v>138320.3484103551</v>
      </c>
      <c r="CS320" s="298">
        <f t="shared" ca="1" si="176"/>
        <v>141239.97721035511</v>
      </c>
      <c r="CT320" s="298">
        <f t="shared" ca="1" si="176"/>
        <v>140266.76761035511</v>
      </c>
      <c r="CU320" s="298">
        <f t="shared" ca="1" si="176"/>
        <v>141239.97721035511</v>
      </c>
      <c r="CV320" s="298">
        <f t="shared" ca="1" si="176"/>
        <v>140266.76761035511</v>
      </c>
      <c r="CW320" s="298">
        <f t="shared" ca="1" si="176"/>
        <v>141239.97721035511</v>
      </c>
      <c r="CX320" s="298">
        <f t="shared" ca="1" si="176"/>
        <v>141239.97721035511</v>
      </c>
      <c r="CY320" s="298">
        <f t="shared" ca="1" si="176"/>
        <v>140266.76761035511</v>
      </c>
      <c r="CZ320" s="298">
        <f t="shared" ca="1" si="176"/>
        <v>141239.97721035511</v>
      </c>
      <c r="DA320" s="298">
        <f t="shared" ca="1" si="176"/>
        <v>140266.76761035511</v>
      </c>
      <c r="DB320" s="298">
        <f t="shared" ca="1" si="176"/>
        <v>141239.97721035511</v>
      </c>
    </row>
    <row r="321" spans="1:106" ht="13">
      <c r="A321" s="151"/>
      <c r="B321" s="33"/>
      <c r="C321" s="37"/>
      <c r="E321" s="41"/>
      <c r="F321" s="94"/>
      <c r="G321" s="35"/>
      <c r="H321" s="36"/>
      <c r="I321" s="16"/>
      <c r="J321" s="297"/>
      <c r="K321" s="297"/>
      <c r="L321" s="297"/>
      <c r="M321" s="297"/>
      <c r="N321" s="297"/>
      <c r="O321" s="297"/>
      <c r="P321" s="297"/>
      <c r="Q321" s="297"/>
      <c r="R321" s="297"/>
      <c r="S321" s="297"/>
      <c r="T321" s="297"/>
      <c r="U321" s="297"/>
      <c r="V321" s="297"/>
      <c r="W321" s="297"/>
      <c r="X321" s="297"/>
      <c r="Y321" s="297"/>
      <c r="Z321" s="297"/>
      <c r="AA321" s="297"/>
      <c r="AB321" s="297"/>
      <c r="AC321" s="297"/>
      <c r="AD321" s="297"/>
      <c r="AE321" s="297"/>
      <c r="AF321" s="297"/>
      <c r="AG321" s="297"/>
      <c r="AH321" s="297"/>
      <c r="AI321" s="297"/>
      <c r="AJ321" s="297"/>
      <c r="AK321" s="297"/>
      <c r="AL321" s="297"/>
      <c r="AM321" s="297"/>
      <c r="AN321" s="297"/>
      <c r="AO321" s="297"/>
      <c r="AP321" s="297"/>
      <c r="AQ321" s="297"/>
      <c r="AR321" s="297"/>
      <c r="AS321" s="297"/>
      <c r="AT321" s="297"/>
      <c r="AU321" s="297"/>
      <c r="AV321" s="297"/>
      <c r="AW321" s="297"/>
      <c r="AX321" s="297"/>
      <c r="AY321" s="297"/>
      <c r="AZ321" s="297"/>
      <c r="BA321" s="297"/>
      <c r="BB321" s="297"/>
      <c r="BC321" s="297"/>
      <c r="BD321" s="297"/>
      <c r="BE321" s="297"/>
      <c r="BF321" s="297"/>
      <c r="BG321" s="297"/>
      <c r="BH321" s="297"/>
      <c r="BI321" s="297"/>
      <c r="BJ321" s="297"/>
      <c r="BK321" s="297"/>
      <c r="BL321" s="297"/>
      <c r="BM321" s="297"/>
      <c r="BN321" s="297"/>
      <c r="BO321" s="297"/>
      <c r="BP321" s="297"/>
      <c r="BQ321" s="297"/>
      <c r="BR321" s="297"/>
      <c r="BS321" s="297"/>
      <c r="BT321" s="297"/>
      <c r="BU321" s="297"/>
      <c r="BV321" s="297"/>
      <c r="BW321" s="297"/>
      <c r="BX321" s="297"/>
      <c r="BY321" s="297"/>
      <c r="BZ321" s="297"/>
      <c r="CA321" s="297"/>
      <c r="CB321" s="297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7"/>
      <c r="CM321" s="297"/>
      <c r="CN321" s="297"/>
      <c r="CO321" s="297"/>
      <c r="CP321" s="297"/>
      <c r="CQ321" s="297"/>
      <c r="CR321" s="297"/>
      <c r="CS321" s="297"/>
      <c r="CT321" s="297"/>
      <c r="CU321" s="297"/>
      <c r="CV321" s="297"/>
      <c r="CW321" s="297"/>
      <c r="CX321" s="297"/>
      <c r="CY321" s="297"/>
      <c r="CZ321" s="297"/>
      <c r="DA321" s="297"/>
      <c r="DB321" s="297"/>
    </row>
    <row r="322" spans="1:106" s="32" customFormat="1" ht="13">
      <c r="A322" s="151"/>
      <c r="B322" s="52"/>
      <c r="C322" s="37"/>
      <c r="D322" s="5"/>
      <c r="E322" s="296"/>
      <c r="F322" s="87"/>
      <c r="G322" s="35"/>
      <c r="H322" s="43"/>
      <c r="I322" s="42"/>
      <c r="J322" s="297"/>
      <c r="K322" s="297"/>
      <c r="L322" s="297"/>
      <c r="M322" s="297"/>
      <c r="N322" s="297"/>
      <c r="O322" s="297"/>
      <c r="P322" s="297"/>
      <c r="Q322" s="297"/>
      <c r="R322" s="297"/>
      <c r="S322" s="297"/>
      <c r="T322" s="297"/>
      <c r="U322" s="297"/>
      <c r="V322" s="297"/>
      <c r="W322" s="297"/>
      <c r="X322" s="297"/>
      <c r="Y322" s="297"/>
      <c r="Z322" s="297"/>
      <c r="AA322" s="297"/>
      <c r="AB322" s="297"/>
      <c r="AC322" s="297"/>
      <c r="AD322" s="297"/>
      <c r="AE322" s="297"/>
      <c r="AF322" s="297"/>
      <c r="AG322" s="297"/>
      <c r="AH322" s="297"/>
      <c r="AI322" s="297"/>
      <c r="AJ322" s="297"/>
      <c r="AK322" s="297"/>
      <c r="AL322" s="297"/>
      <c r="AM322" s="297"/>
      <c r="AN322" s="297"/>
      <c r="AO322" s="297"/>
      <c r="AP322" s="297"/>
      <c r="AQ322" s="297"/>
      <c r="AR322" s="297"/>
      <c r="AS322" s="297"/>
      <c r="AT322" s="297"/>
      <c r="AU322" s="297"/>
      <c r="AV322" s="297"/>
      <c r="AW322" s="297"/>
      <c r="AX322" s="297"/>
      <c r="AY322" s="297"/>
      <c r="AZ322" s="297"/>
      <c r="BA322" s="297"/>
      <c r="BB322" s="297"/>
      <c r="BC322" s="297"/>
      <c r="BD322" s="297"/>
      <c r="BE322" s="297"/>
      <c r="BF322" s="297"/>
      <c r="BG322" s="297"/>
      <c r="BH322" s="297"/>
      <c r="BI322" s="297"/>
      <c r="BJ322" s="297"/>
      <c r="BK322" s="297"/>
      <c r="BL322" s="297"/>
      <c r="BM322" s="297"/>
      <c r="BN322" s="297"/>
      <c r="BO322" s="297"/>
      <c r="BP322" s="297"/>
      <c r="BQ322" s="297"/>
      <c r="BR322" s="297"/>
      <c r="BS322" s="297"/>
      <c r="BT322" s="297"/>
      <c r="BU322" s="297"/>
      <c r="BV322" s="297"/>
      <c r="BW322" s="297"/>
      <c r="BX322" s="297"/>
      <c r="BY322" s="297"/>
      <c r="BZ322" s="297"/>
      <c r="CA322" s="297"/>
      <c r="CB322" s="297"/>
      <c r="CC322" s="297"/>
      <c r="CD322" s="297"/>
      <c r="CE322" s="297"/>
      <c r="CF322" s="297"/>
      <c r="CG322" s="297"/>
      <c r="CH322" s="297"/>
      <c r="CI322" s="297"/>
      <c r="CJ322" s="297"/>
      <c r="CK322" s="297"/>
      <c r="CL322" s="297"/>
      <c r="CM322" s="297"/>
      <c r="CN322" s="297"/>
      <c r="CO322" s="297"/>
      <c r="CP322" s="297"/>
      <c r="CQ322" s="297"/>
      <c r="CR322" s="297"/>
      <c r="CS322" s="297"/>
      <c r="CT322" s="297"/>
      <c r="CU322" s="297"/>
      <c r="CV322" s="297"/>
      <c r="CW322" s="297"/>
      <c r="CX322" s="297"/>
      <c r="CY322" s="297"/>
      <c r="CZ322" s="297"/>
      <c r="DA322" s="297"/>
      <c r="DB322" s="297"/>
    </row>
    <row r="323" spans="1:106" ht="13">
      <c r="A323" s="151"/>
      <c r="C323" s="425" t="s">
        <v>38</v>
      </c>
      <c r="D323" s="426"/>
      <c r="E323" s="426"/>
      <c r="F323" s="426"/>
      <c r="G323" s="427" t="s">
        <v>131</v>
      </c>
      <c r="H323" s="438">
        <f ca="1">SUM(J323:DB323)</f>
        <v>42191202.694308221</v>
      </c>
      <c r="I323" s="429"/>
      <c r="J323" s="439">
        <f t="shared" ref="J323:BU323" ca="1" si="177">J320+J310+J296</f>
        <v>0</v>
      </c>
      <c r="K323" s="439">
        <f t="shared" ca="1" si="177"/>
        <v>0</v>
      </c>
      <c r="L323" s="439">
        <f t="shared" ca="1" si="177"/>
        <v>0</v>
      </c>
      <c r="M323" s="439">
        <f t="shared" ca="1" si="177"/>
        <v>0</v>
      </c>
      <c r="N323" s="439">
        <f t="shared" ca="1" si="177"/>
        <v>688171.72057852102</v>
      </c>
      <c r="O323" s="439">
        <f t="shared" ca="1" si="177"/>
        <v>460779.56347094174</v>
      </c>
      <c r="P323" s="439">
        <f t="shared" ca="1" si="177"/>
        <v>451344.13481451699</v>
      </c>
      <c r="Q323" s="439">
        <f t="shared" ca="1" si="177"/>
        <v>460180.55486854439</v>
      </c>
      <c r="R323" s="439">
        <f t="shared" ca="1" si="177"/>
        <v>459871.79920177709</v>
      </c>
      <c r="S323" s="439">
        <f t="shared" ca="1" si="177"/>
        <v>450450.14796607569</v>
      </c>
      <c r="T323" s="439">
        <f t="shared" ca="1" si="177"/>
        <v>459242.46502834931</v>
      </c>
      <c r="U323" s="439">
        <f t="shared" ca="1" si="177"/>
        <v>449828.89664585202</v>
      </c>
      <c r="V323" s="439">
        <f t="shared" ca="1" si="177"/>
        <v>458589.17484916828</v>
      </c>
      <c r="W323" s="439">
        <f t="shared" ca="1" si="177"/>
        <v>458275.98067204433</v>
      </c>
      <c r="X323" s="439">
        <f t="shared" ca="1" si="177"/>
        <v>430805.16854473954</v>
      </c>
      <c r="Y323" s="439">
        <f t="shared" ca="1" si="177"/>
        <v>457685.56479096971</v>
      </c>
      <c r="Z323" s="439">
        <f t="shared" ca="1" si="177"/>
        <v>448342.82744513743</v>
      </c>
      <c r="AA323" s="439">
        <f t="shared" ca="1" si="177"/>
        <v>457076.09709775314</v>
      </c>
      <c r="AB323" s="439">
        <f t="shared" ca="1" si="177"/>
        <v>447747.27231207053</v>
      </c>
      <c r="AC323" s="439">
        <f t="shared" ca="1" si="177"/>
        <v>456462.20737881138</v>
      </c>
      <c r="AD323" s="439">
        <f t="shared" ca="1" si="177"/>
        <v>456162.7231125494</v>
      </c>
      <c r="AE323" s="439">
        <f t="shared" ca="1" si="177"/>
        <v>446870.4279139369</v>
      </c>
      <c r="AF323" s="439">
        <f t="shared" ca="1" si="177"/>
        <v>455558.86286216741</v>
      </c>
      <c r="AG323" s="439">
        <f t="shared" ca="1" si="177"/>
        <v>446284.21924314473</v>
      </c>
      <c r="AH323" s="439">
        <f t="shared" ca="1" si="177"/>
        <v>454952.36956379324</v>
      </c>
      <c r="AI323" s="439">
        <f t="shared" ca="1" si="177"/>
        <v>454649.55871652294</v>
      </c>
      <c r="AJ323" s="439">
        <f t="shared" ca="1" si="177"/>
        <v>427522.15447246318</v>
      </c>
      <c r="AK323" s="439">
        <f t="shared" ca="1" si="177"/>
        <v>454049.35301823926</v>
      </c>
      <c r="AL323" s="439">
        <f t="shared" ca="1" si="177"/>
        <v>444829.0332442667</v>
      </c>
      <c r="AM323" s="439">
        <f t="shared" ca="1" si="177"/>
        <v>453469.69002298539</v>
      </c>
      <c r="AN323" s="439">
        <f t="shared" ca="1" si="177"/>
        <v>444296.52925002197</v>
      </c>
      <c r="AO323" s="439">
        <f t="shared" ca="1" si="177"/>
        <v>452936.70487257629</v>
      </c>
      <c r="AP323" s="439">
        <f t="shared" ca="1" si="177"/>
        <v>452675.01284487662</v>
      </c>
      <c r="AQ323" s="439">
        <f t="shared" ca="1" si="177"/>
        <v>443540.63280530414</v>
      </c>
      <c r="AR323" s="439">
        <f t="shared" ca="1" si="177"/>
        <v>452171.35001947201</v>
      </c>
      <c r="AS323" s="439">
        <f t="shared" ca="1" si="177"/>
        <v>443066.65485688677</v>
      </c>
      <c r="AT323" s="439">
        <f t="shared" ca="1" si="177"/>
        <v>451697.11744169565</v>
      </c>
      <c r="AU323" s="439">
        <f t="shared" ca="1" si="177"/>
        <v>451470.39547751012</v>
      </c>
      <c r="AV323" s="439">
        <f t="shared" ca="1" si="177"/>
        <v>424721.76305113162</v>
      </c>
      <c r="AW323" s="439">
        <f t="shared" ca="1" si="177"/>
        <v>451030.94151703379</v>
      </c>
      <c r="AX323" s="439">
        <f t="shared" ca="1" si="177"/>
        <v>449054.98794890451</v>
      </c>
      <c r="AY323" s="439">
        <f t="shared" ca="1" si="177"/>
        <v>457832.02025839471</v>
      </c>
      <c r="AZ323" s="439">
        <f t="shared" ca="1" si="177"/>
        <v>448562.64246791508</v>
      </c>
      <c r="BA323" s="439">
        <f t="shared" ca="1" si="177"/>
        <v>457433.93867773662</v>
      </c>
      <c r="BB323" s="439">
        <f t="shared" ca="1" si="177"/>
        <v>457285.60544047807</v>
      </c>
      <c r="BC323" s="439">
        <f t="shared" ca="1" si="177"/>
        <v>448120.67736484396</v>
      </c>
      <c r="BD323" s="439">
        <f t="shared" ca="1" si="177"/>
        <v>457024.34801959019</v>
      </c>
      <c r="BE323" s="439">
        <f t="shared" ca="1" si="177"/>
        <v>447875.72280537093</v>
      </c>
      <c r="BF323" s="439">
        <f t="shared" ca="1" si="177"/>
        <v>456803.84010097646</v>
      </c>
      <c r="BG323" s="439">
        <f t="shared" ca="1" si="177"/>
        <v>456746.49156855256</v>
      </c>
      <c r="BH323" s="439">
        <f t="shared" ca="1" si="177"/>
        <v>438654.60511962464</v>
      </c>
      <c r="BI323" s="439">
        <f t="shared" ca="1" si="177"/>
        <v>456634.47226911713</v>
      </c>
      <c r="BJ323" s="439">
        <f t="shared" ca="1" si="177"/>
        <v>447567.48201251787</v>
      </c>
      <c r="BK323" s="439">
        <f t="shared" ca="1" si="177"/>
        <v>456530.49417508749</v>
      </c>
      <c r="BL323" s="439">
        <f t="shared" ca="1" si="177"/>
        <v>447469.25297782163</v>
      </c>
      <c r="BM323" s="439">
        <f t="shared" ca="1" si="177"/>
        <v>456430.81808633765</v>
      </c>
      <c r="BN323" s="439">
        <f t="shared" ca="1" si="177"/>
        <v>456382.37146371073</v>
      </c>
      <c r="BO323" s="439">
        <f t="shared" ca="1" si="177"/>
        <v>447328.61101884872</v>
      </c>
      <c r="BP323" s="439">
        <f t="shared" ca="1" si="177"/>
        <v>456288.31031164725</v>
      </c>
      <c r="BQ323" s="439">
        <f t="shared" ca="1" si="177"/>
        <v>447239.42879336834</v>
      </c>
      <c r="BR323" s="439">
        <f t="shared" ca="1" si="177"/>
        <v>456204.21359845868</v>
      </c>
      <c r="BS323" s="439">
        <f t="shared" ca="1" si="177"/>
        <v>456173.54932136385</v>
      </c>
      <c r="BT323" s="439">
        <f t="shared" ca="1" si="177"/>
        <v>429148.25463145855</v>
      </c>
      <c r="BU323" s="439">
        <f t="shared" ca="1" si="177"/>
        <v>456133.10518696532</v>
      </c>
      <c r="BV323" s="439">
        <f t="shared" ref="BV323:DB323" ca="1" si="178">BV320+BV310+BV296</f>
        <v>447118.32565452496</v>
      </c>
      <c r="BW323" s="439">
        <f t="shared" ca="1" si="178"/>
        <v>456104.05682071019</v>
      </c>
      <c r="BX323" s="439">
        <f t="shared" ca="1" si="178"/>
        <v>447105.24722071021</v>
      </c>
      <c r="BY323" s="439">
        <f t="shared" ca="1" si="178"/>
        <v>456104.05682071019</v>
      </c>
      <c r="BZ323" s="439">
        <f t="shared" ca="1" si="178"/>
        <v>456104.05682071019</v>
      </c>
      <c r="CA323" s="439">
        <f t="shared" ca="1" si="178"/>
        <v>447105.24722071021</v>
      </c>
      <c r="CB323" s="439">
        <f t="shared" ca="1" si="178"/>
        <v>456104.05682071019</v>
      </c>
      <c r="CC323" s="439">
        <f t="shared" ca="1" si="178"/>
        <v>447105.24722071021</v>
      </c>
      <c r="CD323" s="439">
        <f t="shared" ca="1" si="178"/>
        <v>456104.05682071019</v>
      </c>
      <c r="CE323" s="439">
        <f t="shared" ca="1" si="178"/>
        <v>456104.05682071019</v>
      </c>
      <c r="CF323" s="439">
        <f t="shared" ca="1" si="178"/>
        <v>429107.6280207102</v>
      </c>
      <c r="CG323" s="439">
        <f t="shared" ca="1" si="178"/>
        <v>456104.05682071019</v>
      </c>
      <c r="CH323" s="439">
        <f t="shared" ca="1" si="178"/>
        <v>447105.24722071021</v>
      </c>
      <c r="CI323" s="439">
        <f t="shared" ca="1" si="178"/>
        <v>456104.05682071019</v>
      </c>
      <c r="CJ323" s="439">
        <f t="shared" ca="1" si="178"/>
        <v>447105.24722071021</v>
      </c>
      <c r="CK323" s="439">
        <f t="shared" ca="1" si="178"/>
        <v>456104.05682071019</v>
      </c>
      <c r="CL323" s="439">
        <f t="shared" ca="1" si="178"/>
        <v>456104.05682071019</v>
      </c>
      <c r="CM323" s="439">
        <f t="shared" ca="1" si="178"/>
        <v>447105.24722071021</v>
      </c>
      <c r="CN323" s="439">
        <f t="shared" ca="1" si="178"/>
        <v>456104.05682071019</v>
      </c>
      <c r="CO323" s="439">
        <f t="shared" ca="1" si="178"/>
        <v>447105.24722071021</v>
      </c>
      <c r="CP323" s="439">
        <f t="shared" ca="1" si="178"/>
        <v>456104.05682071019</v>
      </c>
      <c r="CQ323" s="439">
        <f t="shared" ca="1" si="178"/>
        <v>456104.05682071019</v>
      </c>
      <c r="CR323" s="439">
        <f t="shared" ca="1" si="178"/>
        <v>429107.6280207102</v>
      </c>
      <c r="CS323" s="439">
        <f t="shared" ca="1" si="178"/>
        <v>456104.05682071019</v>
      </c>
      <c r="CT323" s="439">
        <f t="shared" ca="1" si="178"/>
        <v>447105.24722071021</v>
      </c>
      <c r="CU323" s="439">
        <f t="shared" ca="1" si="178"/>
        <v>456104.05682071019</v>
      </c>
      <c r="CV323" s="439">
        <f t="shared" ca="1" si="178"/>
        <v>447105.24722071021</v>
      </c>
      <c r="CW323" s="439">
        <f t="shared" ca="1" si="178"/>
        <v>456104.05682071019</v>
      </c>
      <c r="CX323" s="439">
        <f t="shared" ca="1" si="178"/>
        <v>456104.05682071019</v>
      </c>
      <c r="CY323" s="439">
        <f t="shared" ca="1" si="178"/>
        <v>447105.24722071021</v>
      </c>
      <c r="CZ323" s="439">
        <f t="shared" ca="1" si="178"/>
        <v>456104.05682071019</v>
      </c>
      <c r="DA323" s="439">
        <f t="shared" ca="1" si="178"/>
        <v>447105.24722071021</v>
      </c>
      <c r="DB323" s="439">
        <f t="shared" ca="1" si="178"/>
        <v>456104.05682071019</v>
      </c>
    </row>
    <row r="324" spans="1:106" ht="13">
      <c r="A324" s="5"/>
      <c r="C324" s="78" t="s">
        <v>145</v>
      </c>
      <c r="G324" s="214" t="s">
        <v>146</v>
      </c>
      <c r="H324" s="460">
        <f ca="1">AVERAGE(J324:DB324)</f>
        <v>0.51724689564444581</v>
      </c>
      <c r="J324" s="459">
        <f t="shared" ref="J324:BU324" ca="1" si="179">IFERROR(J296/J323,0)</f>
        <v>0</v>
      </c>
      <c r="K324" s="459">
        <f t="shared" ca="1" si="179"/>
        <v>0</v>
      </c>
      <c r="L324" s="459">
        <f t="shared" ca="1" si="179"/>
        <v>0</v>
      </c>
      <c r="M324" s="459">
        <f t="shared" ca="1" si="179"/>
        <v>0</v>
      </c>
      <c r="N324" s="459">
        <f t="shared" ca="1" si="179"/>
        <v>0.34986616392431102</v>
      </c>
      <c r="O324" s="459">
        <f t="shared" ca="1" si="179"/>
        <v>0.53994061309034103</v>
      </c>
      <c r="P324" s="459">
        <f t="shared" ca="1" si="179"/>
        <v>0.53344661296849527</v>
      </c>
      <c r="Q324" s="459">
        <f t="shared" ca="1" si="179"/>
        <v>0.54064344390012431</v>
      </c>
      <c r="R324" s="459">
        <f t="shared" ca="1" si="179"/>
        <v>0.54100642925233444</v>
      </c>
      <c r="S324" s="459">
        <f t="shared" ca="1" si="179"/>
        <v>0.53450531892850595</v>
      </c>
      <c r="T324" s="459">
        <f t="shared" ca="1" si="179"/>
        <v>0.54174781067914046</v>
      </c>
      <c r="U324" s="459">
        <f t="shared" ca="1" si="179"/>
        <v>0.53524351546840576</v>
      </c>
      <c r="V324" s="459">
        <f t="shared" ca="1" si="179"/>
        <v>0.54251956575693072</v>
      </c>
      <c r="W324" s="459">
        <f t="shared" ca="1" si="179"/>
        <v>0.54289033353909055</v>
      </c>
      <c r="X324" s="459">
        <f t="shared" ca="1" si="179"/>
        <v>0.52162048277901041</v>
      </c>
      <c r="Y324" s="459">
        <f t="shared" ca="1" si="179"/>
        <v>0.5435906638515613</v>
      </c>
      <c r="Z324" s="459">
        <f t="shared" ca="1" si="179"/>
        <v>0.53701762415160337</v>
      </c>
      <c r="AA324" s="459">
        <f t="shared" ca="1" si="179"/>
        <v>0.54431549052715267</v>
      </c>
      <c r="AB324" s="459">
        <f t="shared" ca="1" si="179"/>
        <v>0.5377319190728419</v>
      </c>
      <c r="AC324" s="459">
        <f t="shared" ca="1" si="179"/>
        <v>0.54504753291334318</v>
      </c>
      <c r="AD324" s="459">
        <f t="shared" ca="1" si="179"/>
        <v>0.54540537267578293</v>
      </c>
      <c r="AE324" s="459">
        <f t="shared" ca="1" si="179"/>
        <v>0.53878705092199497</v>
      </c>
      <c r="AF324" s="459">
        <f t="shared" ca="1" si="179"/>
        <v>0.54612832782330101</v>
      </c>
      <c r="AG324" s="459">
        <f t="shared" ca="1" si="179"/>
        <v>0.53949476503632476</v>
      </c>
      <c r="AH324" s="459">
        <f t="shared" ca="1" si="179"/>
        <v>0.54685636704902185</v>
      </c>
      <c r="AI324" s="459">
        <f t="shared" ca="1" si="179"/>
        <v>0.5472205905188714</v>
      </c>
      <c r="AJ324" s="459">
        <f t="shared" ca="1" si="179"/>
        <v>0.52562609364019297</v>
      </c>
      <c r="AK324" s="459">
        <f t="shared" ca="1" si="179"/>
        <v>0.54794395883657587</v>
      </c>
      <c r="AL324" s="459">
        <f t="shared" ca="1" si="179"/>
        <v>0.54125963461514504</v>
      </c>
      <c r="AM324" s="459">
        <f t="shared" ca="1" si="179"/>
        <v>0.54864438676681826</v>
      </c>
      <c r="AN324" s="459">
        <f t="shared" ca="1" si="179"/>
        <v>0.54190835207832788</v>
      </c>
      <c r="AO324" s="459">
        <f t="shared" ca="1" si="179"/>
        <v>0.5492899942167252</v>
      </c>
      <c r="AP324" s="459">
        <f t="shared" ca="1" si="179"/>
        <v>0.5496075394938067</v>
      </c>
      <c r="AQ324" s="459">
        <f t="shared" ca="1" si="179"/>
        <v>0.54283189000563814</v>
      </c>
      <c r="AR324" s="459">
        <f t="shared" ca="1" si="179"/>
        <v>0.55021973415451042</v>
      </c>
      <c r="AS324" s="459">
        <f t="shared" ca="1" si="179"/>
        <v>0.54341259347934801</v>
      </c>
      <c r="AT324" s="459">
        <f t="shared" ca="1" si="179"/>
        <v>0.55079740470585103</v>
      </c>
      <c r="AU324" s="459">
        <f t="shared" ca="1" si="179"/>
        <v>0.55107400727096745</v>
      </c>
      <c r="AV324" s="459">
        <f t="shared" ca="1" si="179"/>
        <v>0.52909179502757586</v>
      </c>
      <c r="AW324" s="459">
        <f t="shared" ca="1" si="179"/>
        <v>0.55161093640978942</v>
      </c>
      <c r="AX324" s="459">
        <f t="shared" ca="1" si="179"/>
        <v>0.53616596288068774</v>
      </c>
      <c r="AY324" s="459">
        <f t="shared" ca="1" si="179"/>
        <v>0.54341677512984776</v>
      </c>
      <c r="AZ324" s="459">
        <f t="shared" ca="1" si="179"/>
        <v>0.53675446237639313</v>
      </c>
      <c r="BA324" s="459">
        <f t="shared" ca="1" si="179"/>
        <v>0.54388968321669662</v>
      </c>
      <c r="BB324" s="459">
        <f t="shared" ca="1" si="179"/>
        <v>0.5440661088825457</v>
      </c>
      <c r="BC324" s="459">
        <f t="shared" ca="1" si="179"/>
        <v>0.53728384375348792</v>
      </c>
      <c r="BD324" s="459">
        <f t="shared" ca="1" si="179"/>
        <v>0.54437712362172774</v>
      </c>
      <c r="BE324" s="459">
        <f t="shared" ca="1" si="179"/>
        <v>0.53757769787541765</v>
      </c>
      <c r="BF324" s="459">
        <f t="shared" ca="1" si="179"/>
        <v>0.54463990483312086</v>
      </c>
      <c r="BG324" s="459">
        <f t="shared" ca="1" si="179"/>
        <v>0.54470828915531766</v>
      </c>
      <c r="BH324" s="459">
        <f t="shared" ca="1" si="179"/>
        <v>0.53058237000960984</v>
      </c>
      <c r="BI324" s="459">
        <f t="shared" ca="1" si="179"/>
        <v>0.54484191428581785</v>
      </c>
      <c r="BJ324" s="459">
        <f t="shared" ca="1" si="179"/>
        <v>0.53794792891871901</v>
      </c>
      <c r="BK324" s="459">
        <f t="shared" ca="1" si="179"/>
        <v>0.54496600593909783</v>
      </c>
      <c r="BL324" s="459">
        <f t="shared" ca="1" si="179"/>
        <v>0.53806601995050019</v>
      </c>
      <c r="BM324" s="459">
        <f t="shared" ca="1" si="179"/>
        <v>0.54508501648313024</v>
      </c>
      <c r="BN324" s="459">
        <f t="shared" ca="1" si="179"/>
        <v>0.54514287920909055</v>
      </c>
      <c r="BO324" s="459">
        <f t="shared" ca="1" si="179"/>
        <v>0.53823519012481624</v>
      </c>
      <c r="BP324" s="459">
        <f t="shared" ca="1" si="179"/>
        <v>0.54525525720804169</v>
      </c>
      <c r="BQ324" s="459">
        <f t="shared" ca="1" si="179"/>
        <v>0.53834251745106898</v>
      </c>
      <c r="BR324" s="459">
        <f t="shared" ca="1" si="179"/>
        <v>0.5453557695961635</v>
      </c>
      <c r="BS324" s="459">
        <f t="shared" ca="1" si="179"/>
        <v>0.54539242875901728</v>
      </c>
      <c r="BT324" s="459">
        <f t="shared" ca="1" si="179"/>
        <v>0.52363442603997301</v>
      </c>
      <c r="BU324" s="459">
        <f t="shared" ca="1" si="179"/>
        <v>0.54544078728515322</v>
      </c>
      <c r="BV324" s="459">
        <f t="shared" ref="BV324:DB324" ca="1" si="180">IFERROR(BV296/BV323,0)</f>
        <v>0.53848832889492049</v>
      </c>
      <c r="BW324" s="459">
        <f t="shared" ca="1" si="180"/>
        <v>0.54547552533126931</v>
      </c>
      <c r="BX324" s="459">
        <f t="shared" ca="1" si="180"/>
        <v>0.53850408040759734</v>
      </c>
      <c r="BY324" s="459">
        <f t="shared" ca="1" si="180"/>
        <v>0.54547552533126931</v>
      </c>
      <c r="BZ324" s="459">
        <f t="shared" ca="1" si="180"/>
        <v>0.54547552533126931</v>
      </c>
      <c r="CA324" s="459">
        <f t="shared" ca="1" si="180"/>
        <v>0.53850408040759734</v>
      </c>
      <c r="CB324" s="459">
        <f t="shared" ca="1" si="180"/>
        <v>0.54547552533126931</v>
      </c>
      <c r="CC324" s="459">
        <f t="shared" ca="1" si="180"/>
        <v>0.53850408040759734</v>
      </c>
      <c r="CD324" s="459">
        <f t="shared" ca="1" si="180"/>
        <v>0.54547552533126931</v>
      </c>
      <c r="CE324" s="459">
        <f t="shared" ca="1" si="180"/>
        <v>0.54547552533126931</v>
      </c>
      <c r="CF324" s="459">
        <f t="shared" ca="1" si="180"/>
        <v>0.52368400216170097</v>
      </c>
      <c r="CG324" s="459">
        <f t="shared" ca="1" si="180"/>
        <v>0.54547552533126931</v>
      </c>
      <c r="CH324" s="459">
        <f t="shared" ca="1" si="180"/>
        <v>0.53850408040759734</v>
      </c>
      <c r="CI324" s="459">
        <f t="shared" ca="1" si="180"/>
        <v>0.54547552533126931</v>
      </c>
      <c r="CJ324" s="459">
        <f t="shared" ca="1" si="180"/>
        <v>0.53850408040759734</v>
      </c>
      <c r="CK324" s="459">
        <f t="shared" ca="1" si="180"/>
        <v>0.54547552533126931</v>
      </c>
      <c r="CL324" s="459">
        <f t="shared" ca="1" si="180"/>
        <v>0.54547552533126931</v>
      </c>
      <c r="CM324" s="459">
        <f t="shared" ca="1" si="180"/>
        <v>0.53850408040759734</v>
      </c>
      <c r="CN324" s="459">
        <f t="shared" ca="1" si="180"/>
        <v>0.54547552533126931</v>
      </c>
      <c r="CO324" s="459">
        <f t="shared" ca="1" si="180"/>
        <v>0.53850408040759734</v>
      </c>
      <c r="CP324" s="459">
        <f t="shared" ca="1" si="180"/>
        <v>0.54547552533126931</v>
      </c>
      <c r="CQ324" s="459">
        <f t="shared" ca="1" si="180"/>
        <v>0.54547552533126931</v>
      </c>
      <c r="CR324" s="459">
        <f t="shared" ca="1" si="180"/>
        <v>0.52368400216170097</v>
      </c>
      <c r="CS324" s="459">
        <f t="shared" ca="1" si="180"/>
        <v>0.54547552533126931</v>
      </c>
      <c r="CT324" s="459">
        <f t="shared" ca="1" si="180"/>
        <v>0.53850408040759734</v>
      </c>
      <c r="CU324" s="459">
        <f t="shared" ca="1" si="180"/>
        <v>0.54547552533126931</v>
      </c>
      <c r="CV324" s="459">
        <f t="shared" ca="1" si="180"/>
        <v>0.53850408040759734</v>
      </c>
      <c r="CW324" s="459">
        <f t="shared" ca="1" si="180"/>
        <v>0.54547552533126931</v>
      </c>
      <c r="CX324" s="459">
        <f t="shared" ca="1" si="180"/>
        <v>0.54547552533126931</v>
      </c>
      <c r="CY324" s="459">
        <f t="shared" ca="1" si="180"/>
        <v>0.53850408040759734</v>
      </c>
      <c r="CZ324" s="459">
        <f t="shared" ca="1" si="180"/>
        <v>0.54547552533126931</v>
      </c>
      <c r="DA324" s="459">
        <f t="shared" ca="1" si="180"/>
        <v>0.53850408040759734</v>
      </c>
      <c r="DB324" s="459">
        <f t="shared" ca="1" si="180"/>
        <v>0.54547552533126931</v>
      </c>
    </row>
    <row r="325" spans="1:106" ht="13">
      <c r="A325" s="5"/>
      <c r="C325" s="78"/>
      <c r="G325" s="35"/>
      <c r="H325" s="43"/>
    </row>
    <row r="326" spans="1:106" s="32" customFormat="1" ht="13">
      <c r="A326" s="5"/>
      <c r="B326" s="5"/>
      <c r="C326" s="14" t="s">
        <v>162</v>
      </c>
      <c r="D326" s="5"/>
      <c r="E326" s="296"/>
      <c r="F326" s="87"/>
      <c r="G326" s="35"/>
      <c r="H326" s="43"/>
      <c r="I326" s="42"/>
      <c r="J326" s="297"/>
      <c r="K326" s="297"/>
      <c r="L326" s="297"/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  <c r="AA326" s="297"/>
      <c r="AB326" s="297"/>
      <c r="AC326" s="297"/>
      <c r="AD326" s="297"/>
      <c r="AE326" s="297"/>
      <c r="AF326" s="297"/>
      <c r="AG326" s="297"/>
      <c r="AH326" s="297"/>
      <c r="AI326" s="297"/>
      <c r="AJ326" s="297"/>
      <c r="AK326" s="297"/>
      <c r="AL326" s="297"/>
      <c r="AM326" s="297"/>
      <c r="AN326" s="297"/>
      <c r="AO326" s="297"/>
      <c r="AP326" s="297"/>
      <c r="AQ326" s="297"/>
      <c r="AR326" s="297"/>
      <c r="AS326" s="297"/>
      <c r="AT326" s="297"/>
      <c r="AU326" s="297"/>
      <c r="AV326" s="297"/>
      <c r="AW326" s="297"/>
      <c r="AX326" s="297"/>
      <c r="AY326" s="297"/>
      <c r="AZ326" s="297"/>
      <c r="BA326" s="297"/>
      <c r="BB326" s="297"/>
      <c r="BC326" s="297"/>
      <c r="BD326" s="297"/>
      <c r="BE326" s="297"/>
      <c r="BF326" s="297"/>
      <c r="BG326" s="297"/>
      <c r="BH326" s="297"/>
      <c r="BI326" s="297"/>
      <c r="BJ326" s="297"/>
      <c r="BK326" s="297"/>
      <c r="BL326" s="297"/>
      <c r="BM326" s="297"/>
      <c r="BN326" s="297"/>
      <c r="BO326" s="297"/>
      <c r="BP326" s="297"/>
      <c r="BQ326" s="297"/>
      <c r="BR326" s="297"/>
      <c r="BS326" s="297"/>
      <c r="BT326" s="297"/>
      <c r="BU326" s="297"/>
      <c r="BV326" s="297"/>
      <c r="BW326" s="297"/>
      <c r="BX326" s="297"/>
      <c r="BY326" s="297"/>
      <c r="BZ326" s="297"/>
      <c r="CA326" s="297"/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7"/>
      <c r="CM326" s="297"/>
      <c r="CN326" s="297"/>
      <c r="CO326" s="297"/>
      <c r="CP326" s="297"/>
      <c r="CQ326" s="297"/>
      <c r="CR326" s="297"/>
      <c r="CS326" s="297"/>
      <c r="CT326" s="297"/>
      <c r="CU326" s="297"/>
      <c r="CV326" s="297"/>
      <c r="CW326" s="297"/>
      <c r="CX326" s="297"/>
      <c r="CY326" s="297"/>
      <c r="CZ326" s="297"/>
      <c r="DA326" s="297"/>
      <c r="DB326" s="297"/>
    </row>
    <row r="327" spans="1:106" s="32" customFormat="1" ht="13">
      <c r="A327" s="5"/>
      <c r="B327" s="5"/>
      <c r="C327" s="37"/>
      <c r="D327" s="5"/>
      <c r="E327" s="296"/>
      <c r="F327" s="87"/>
      <c r="G327" s="35"/>
      <c r="H327" s="43"/>
      <c r="I327" s="42"/>
      <c r="J327" s="297"/>
      <c r="K327" s="297"/>
      <c r="L327" s="297"/>
      <c r="M327" s="297"/>
      <c r="N327" s="297"/>
      <c r="O327" s="297"/>
      <c r="P327" s="297"/>
      <c r="Q327" s="297"/>
      <c r="R327" s="297"/>
      <c r="S327" s="297"/>
      <c r="T327" s="297"/>
      <c r="U327" s="297"/>
      <c r="V327" s="297"/>
      <c r="W327" s="297"/>
      <c r="X327" s="297"/>
      <c r="Y327" s="297"/>
      <c r="Z327" s="297"/>
      <c r="AA327" s="297"/>
      <c r="AB327" s="297"/>
      <c r="AC327" s="297"/>
      <c r="AD327" s="297"/>
      <c r="AE327" s="297"/>
      <c r="AF327" s="297"/>
      <c r="AG327" s="297"/>
      <c r="AH327" s="297"/>
      <c r="AI327" s="297"/>
      <c r="AJ327" s="297"/>
      <c r="AK327" s="297"/>
      <c r="AL327" s="297"/>
      <c r="AM327" s="297"/>
      <c r="AN327" s="297"/>
      <c r="AO327" s="297"/>
      <c r="AP327" s="297"/>
      <c r="AQ327" s="297"/>
      <c r="AR327" s="297"/>
      <c r="AS327" s="297"/>
      <c r="AT327" s="297"/>
      <c r="AU327" s="297"/>
      <c r="AV327" s="297"/>
      <c r="AW327" s="297"/>
      <c r="AX327" s="297"/>
      <c r="AY327" s="297"/>
      <c r="AZ327" s="297"/>
      <c r="BA327" s="297"/>
      <c r="BB327" s="297"/>
      <c r="BC327" s="297"/>
      <c r="BD327" s="297"/>
      <c r="BE327" s="297"/>
      <c r="BF327" s="297"/>
      <c r="BG327" s="297"/>
      <c r="BH327" s="297"/>
      <c r="BI327" s="297"/>
      <c r="BJ327" s="297"/>
      <c r="BK327" s="297"/>
      <c r="BL327" s="297"/>
      <c r="BM327" s="297"/>
      <c r="BN327" s="297"/>
      <c r="BO327" s="297"/>
      <c r="BP327" s="297"/>
      <c r="BQ327" s="297"/>
      <c r="BR327" s="297"/>
      <c r="BS327" s="297"/>
      <c r="BT327" s="297"/>
      <c r="BU327" s="297"/>
      <c r="BV327" s="297"/>
      <c r="BW327" s="297"/>
      <c r="BX327" s="297"/>
      <c r="BY327" s="297"/>
      <c r="BZ327" s="297"/>
      <c r="CA327" s="297"/>
      <c r="CB327" s="297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7"/>
      <c r="CM327" s="297"/>
      <c r="CN327" s="297"/>
      <c r="CO327" s="297"/>
      <c r="CP327" s="297"/>
      <c r="CQ327" s="297"/>
      <c r="CR327" s="297"/>
      <c r="CS327" s="297"/>
      <c r="CT327" s="297"/>
      <c r="CU327" s="297"/>
      <c r="CV327" s="297"/>
      <c r="CW327" s="297"/>
      <c r="CX327" s="297"/>
      <c r="CY327" s="297"/>
      <c r="CZ327" s="297"/>
      <c r="DA327" s="297"/>
      <c r="DB327" s="297"/>
    </row>
    <row r="328" spans="1:106" s="32" customFormat="1" ht="13">
      <c r="A328" s="151"/>
      <c r="B328" s="5"/>
      <c r="C328" s="37" t="s">
        <v>163</v>
      </c>
      <c r="D328" s="5"/>
      <c r="E328" s="296"/>
      <c r="F328" s="93">
        <f>Inputs!K233</f>
        <v>0</v>
      </c>
      <c r="G328" s="35"/>
      <c r="H328" s="43"/>
      <c r="I328" s="42"/>
      <c r="J328" s="301">
        <f t="shared" ref="J328:BU328" ca="1" si="181">$F328*J274</f>
        <v>0</v>
      </c>
      <c r="K328" s="302">
        <f t="shared" ca="1" si="181"/>
        <v>0</v>
      </c>
      <c r="L328" s="302">
        <f t="shared" ca="1" si="181"/>
        <v>0</v>
      </c>
      <c r="M328" s="302">
        <f t="shared" ca="1" si="181"/>
        <v>0</v>
      </c>
      <c r="N328" s="302">
        <f t="shared" ca="1" si="181"/>
        <v>0</v>
      </c>
      <c r="O328" s="302">
        <f t="shared" ca="1" si="181"/>
        <v>0</v>
      </c>
      <c r="P328" s="302">
        <f t="shared" ca="1" si="181"/>
        <v>0</v>
      </c>
      <c r="Q328" s="302">
        <f t="shared" ca="1" si="181"/>
        <v>0</v>
      </c>
      <c r="R328" s="302">
        <f t="shared" ca="1" si="181"/>
        <v>0</v>
      </c>
      <c r="S328" s="302">
        <f t="shared" ca="1" si="181"/>
        <v>0</v>
      </c>
      <c r="T328" s="302">
        <f t="shared" ca="1" si="181"/>
        <v>0</v>
      </c>
      <c r="U328" s="302">
        <f t="shared" ca="1" si="181"/>
        <v>0</v>
      </c>
      <c r="V328" s="302">
        <f t="shared" ca="1" si="181"/>
        <v>0</v>
      </c>
      <c r="W328" s="302">
        <f t="shared" ca="1" si="181"/>
        <v>0</v>
      </c>
      <c r="X328" s="302">
        <f t="shared" ca="1" si="181"/>
        <v>0</v>
      </c>
      <c r="Y328" s="302">
        <f t="shared" ca="1" si="181"/>
        <v>0</v>
      </c>
      <c r="Z328" s="302">
        <f t="shared" ca="1" si="181"/>
        <v>0</v>
      </c>
      <c r="AA328" s="302">
        <f t="shared" ca="1" si="181"/>
        <v>0</v>
      </c>
      <c r="AB328" s="302">
        <f t="shared" ca="1" si="181"/>
        <v>0</v>
      </c>
      <c r="AC328" s="302">
        <f t="shared" ca="1" si="181"/>
        <v>0</v>
      </c>
      <c r="AD328" s="302">
        <f t="shared" ca="1" si="181"/>
        <v>0</v>
      </c>
      <c r="AE328" s="302">
        <f t="shared" ca="1" si="181"/>
        <v>0</v>
      </c>
      <c r="AF328" s="302">
        <f t="shared" ca="1" si="181"/>
        <v>0</v>
      </c>
      <c r="AG328" s="302">
        <f t="shared" ca="1" si="181"/>
        <v>0</v>
      </c>
      <c r="AH328" s="302">
        <f t="shared" ca="1" si="181"/>
        <v>0</v>
      </c>
      <c r="AI328" s="302">
        <f t="shared" ca="1" si="181"/>
        <v>0</v>
      </c>
      <c r="AJ328" s="302">
        <f t="shared" ca="1" si="181"/>
        <v>0</v>
      </c>
      <c r="AK328" s="302">
        <f t="shared" ca="1" si="181"/>
        <v>0</v>
      </c>
      <c r="AL328" s="302">
        <f t="shared" ca="1" si="181"/>
        <v>0</v>
      </c>
      <c r="AM328" s="302">
        <f t="shared" ca="1" si="181"/>
        <v>0</v>
      </c>
      <c r="AN328" s="302">
        <f t="shared" ca="1" si="181"/>
        <v>0</v>
      </c>
      <c r="AO328" s="302">
        <f t="shared" ca="1" si="181"/>
        <v>0</v>
      </c>
      <c r="AP328" s="302">
        <f t="shared" ca="1" si="181"/>
        <v>0</v>
      </c>
      <c r="AQ328" s="302">
        <f t="shared" ca="1" si="181"/>
        <v>0</v>
      </c>
      <c r="AR328" s="302">
        <f t="shared" ca="1" si="181"/>
        <v>0</v>
      </c>
      <c r="AS328" s="302">
        <f t="shared" ca="1" si="181"/>
        <v>0</v>
      </c>
      <c r="AT328" s="302">
        <f t="shared" ca="1" si="181"/>
        <v>0</v>
      </c>
      <c r="AU328" s="302">
        <f t="shared" ca="1" si="181"/>
        <v>0</v>
      </c>
      <c r="AV328" s="302">
        <f t="shared" ca="1" si="181"/>
        <v>0</v>
      </c>
      <c r="AW328" s="302">
        <f t="shared" ca="1" si="181"/>
        <v>0</v>
      </c>
      <c r="AX328" s="302">
        <f t="shared" ca="1" si="181"/>
        <v>0</v>
      </c>
      <c r="AY328" s="302">
        <f t="shared" ca="1" si="181"/>
        <v>0</v>
      </c>
      <c r="AZ328" s="302">
        <f t="shared" ca="1" si="181"/>
        <v>0</v>
      </c>
      <c r="BA328" s="302">
        <f t="shared" ca="1" si="181"/>
        <v>0</v>
      </c>
      <c r="BB328" s="302">
        <f t="shared" ca="1" si="181"/>
        <v>0</v>
      </c>
      <c r="BC328" s="302">
        <f t="shared" ca="1" si="181"/>
        <v>0</v>
      </c>
      <c r="BD328" s="302">
        <f t="shared" ca="1" si="181"/>
        <v>0</v>
      </c>
      <c r="BE328" s="302">
        <f t="shared" ca="1" si="181"/>
        <v>0</v>
      </c>
      <c r="BF328" s="302">
        <f t="shared" ca="1" si="181"/>
        <v>0</v>
      </c>
      <c r="BG328" s="302">
        <f t="shared" ca="1" si="181"/>
        <v>0</v>
      </c>
      <c r="BH328" s="302">
        <f t="shared" ca="1" si="181"/>
        <v>0</v>
      </c>
      <c r="BI328" s="302">
        <f t="shared" ca="1" si="181"/>
        <v>0</v>
      </c>
      <c r="BJ328" s="302">
        <f t="shared" ca="1" si="181"/>
        <v>0</v>
      </c>
      <c r="BK328" s="302">
        <f t="shared" ca="1" si="181"/>
        <v>0</v>
      </c>
      <c r="BL328" s="302">
        <f t="shared" ca="1" si="181"/>
        <v>0</v>
      </c>
      <c r="BM328" s="302">
        <f t="shared" ca="1" si="181"/>
        <v>0</v>
      </c>
      <c r="BN328" s="302">
        <f t="shared" ca="1" si="181"/>
        <v>0</v>
      </c>
      <c r="BO328" s="302">
        <f t="shared" ca="1" si="181"/>
        <v>0</v>
      </c>
      <c r="BP328" s="302">
        <f t="shared" ca="1" si="181"/>
        <v>0</v>
      </c>
      <c r="BQ328" s="302">
        <f t="shared" ca="1" si="181"/>
        <v>0</v>
      </c>
      <c r="BR328" s="302">
        <f t="shared" ca="1" si="181"/>
        <v>0</v>
      </c>
      <c r="BS328" s="302">
        <f t="shared" ca="1" si="181"/>
        <v>0</v>
      </c>
      <c r="BT328" s="302">
        <f t="shared" ca="1" si="181"/>
        <v>0</v>
      </c>
      <c r="BU328" s="302">
        <f t="shared" ca="1" si="181"/>
        <v>0</v>
      </c>
      <c r="BV328" s="302">
        <f t="shared" ref="BV328:DB328" ca="1" si="182">$F328*BV274</f>
        <v>0</v>
      </c>
      <c r="BW328" s="302">
        <f t="shared" ca="1" si="182"/>
        <v>0</v>
      </c>
      <c r="BX328" s="302">
        <f t="shared" ca="1" si="182"/>
        <v>0</v>
      </c>
      <c r="BY328" s="302">
        <f t="shared" ca="1" si="182"/>
        <v>0</v>
      </c>
      <c r="BZ328" s="302">
        <f t="shared" ca="1" si="182"/>
        <v>0</v>
      </c>
      <c r="CA328" s="302">
        <f t="shared" ca="1" si="182"/>
        <v>0</v>
      </c>
      <c r="CB328" s="302">
        <f t="shared" ca="1" si="182"/>
        <v>0</v>
      </c>
      <c r="CC328" s="302">
        <f t="shared" ca="1" si="182"/>
        <v>0</v>
      </c>
      <c r="CD328" s="302">
        <f t="shared" ca="1" si="182"/>
        <v>0</v>
      </c>
      <c r="CE328" s="302">
        <f t="shared" ca="1" si="182"/>
        <v>0</v>
      </c>
      <c r="CF328" s="302">
        <f t="shared" ca="1" si="182"/>
        <v>0</v>
      </c>
      <c r="CG328" s="302">
        <f t="shared" ca="1" si="182"/>
        <v>0</v>
      </c>
      <c r="CH328" s="302">
        <f t="shared" ca="1" si="182"/>
        <v>0</v>
      </c>
      <c r="CI328" s="302">
        <f t="shared" ca="1" si="182"/>
        <v>0</v>
      </c>
      <c r="CJ328" s="302">
        <f t="shared" ca="1" si="182"/>
        <v>0</v>
      </c>
      <c r="CK328" s="302">
        <f t="shared" ca="1" si="182"/>
        <v>0</v>
      </c>
      <c r="CL328" s="302">
        <f t="shared" ca="1" si="182"/>
        <v>0</v>
      </c>
      <c r="CM328" s="302">
        <f t="shared" ca="1" si="182"/>
        <v>0</v>
      </c>
      <c r="CN328" s="302">
        <f t="shared" ca="1" si="182"/>
        <v>0</v>
      </c>
      <c r="CO328" s="302">
        <f t="shared" ca="1" si="182"/>
        <v>0</v>
      </c>
      <c r="CP328" s="302">
        <f t="shared" ca="1" si="182"/>
        <v>0</v>
      </c>
      <c r="CQ328" s="302">
        <f t="shared" ca="1" si="182"/>
        <v>0</v>
      </c>
      <c r="CR328" s="302">
        <f t="shared" ca="1" si="182"/>
        <v>0</v>
      </c>
      <c r="CS328" s="302">
        <f t="shared" ca="1" si="182"/>
        <v>0</v>
      </c>
      <c r="CT328" s="302">
        <f t="shared" ca="1" si="182"/>
        <v>0</v>
      </c>
      <c r="CU328" s="302">
        <f t="shared" ca="1" si="182"/>
        <v>0</v>
      </c>
      <c r="CV328" s="302">
        <f t="shared" ca="1" si="182"/>
        <v>0</v>
      </c>
      <c r="CW328" s="302">
        <f t="shared" ca="1" si="182"/>
        <v>0</v>
      </c>
      <c r="CX328" s="302">
        <f t="shared" ca="1" si="182"/>
        <v>0</v>
      </c>
      <c r="CY328" s="302">
        <f t="shared" ca="1" si="182"/>
        <v>0</v>
      </c>
      <c r="CZ328" s="302">
        <f t="shared" ca="1" si="182"/>
        <v>0</v>
      </c>
      <c r="DA328" s="302">
        <f t="shared" ca="1" si="182"/>
        <v>0</v>
      </c>
      <c r="DB328" s="302">
        <f t="shared" ca="1" si="182"/>
        <v>0</v>
      </c>
    </row>
    <row r="329" spans="1:106" s="32" customFormat="1" ht="13">
      <c r="A329" s="151"/>
      <c r="B329" s="5"/>
      <c r="C329" s="37"/>
      <c r="D329" s="5"/>
      <c r="E329" s="296"/>
      <c r="F329" s="95"/>
      <c r="G329" s="35"/>
      <c r="H329" s="43"/>
      <c r="I329" s="42"/>
      <c r="J329" s="297"/>
      <c r="K329" s="297"/>
      <c r="L329" s="297"/>
      <c r="M329" s="297"/>
      <c r="N329" s="297"/>
      <c r="O329" s="297"/>
      <c r="P329" s="297"/>
      <c r="Q329" s="297"/>
      <c r="R329" s="297"/>
      <c r="S329" s="297"/>
      <c r="T329" s="297"/>
      <c r="U329" s="297"/>
      <c r="V329" s="297"/>
      <c r="W329" s="297"/>
      <c r="X329" s="297"/>
      <c r="Y329" s="297"/>
      <c r="Z329" s="297"/>
      <c r="AA329" s="297"/>
      <c r="AB329" s="297"/>
      <c r="AC329" s="297"/>
      <c r="AD329" s="297"/>
      <c r="AE329" s="297"/>
      <c r="AF329" s="297"/>
      <c r="AG329" s="297"/>
      <c r="AH329" s="297"/>
      <c r="AI329" s="297"/>
      <c r="AJ329" s="297"/>
      <c r="AK329" s="297"/>
      <c r="AL329" s="297"/>
      <c r="AM329" s="297"/>
      <c r="AN329" s="297"/>
      <c r="AO329" s="297"/>
      <c r="AP329" s="297"/>
      <c r="AQ329" s="297"/>
      <c r="AR329" s="297"/>
      <c r="AS329" s="297"/>
      <c r="AT329" s="297"/>
      <c r="AU329" s="297"/>
      <c r="AV329" s="297"/>
      <c r="AW329" s="297"/>
      <c r="AX329" s="297"/>
      <c r="AY329" s="297"/>
      <c r="AZ329" s="297"/>
      <c r="BA329" s="297"/>
      <c r="BB329" s="297"/>
      <c r="BC329" s="297"/>
      <c r="BD329" s="297"/>
      <c r="BE329" s="297"/>
      <c r="BF329" s="297"/>
      <c r="BG329" s="297"/>
      <c r="BH329" s="297"/>
      <c r="BI329" s="297"/>
      <c r="BJ329" s="297"/>
      <c r="BK329" s="297"/>
      <c r="BL329" s="297"/>
      <c r="BM329" s="297"/>
      <c r="BN329" s="297"/>
      <c r="BO329" s="297"/>
      <c r="BP329" s="297"/>
      <c r="BQ329" s="297"/>
      <c r="BR329" s="297"/>
      <c r="BS329" s="297"/>
      <c r="BT329" s="297"/>
      <c r="BU329" s="297"/>
      <c r="BV329" s="297"/>
      <c r="BW329" s="297"/>
      <c r="BX329" s="297"/>
      <c r="BY329" s="297"/>
      <c r="BZ329" s="297"/>
      <c r="CA329" s="297"/>
      <c r="CB329" s="297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7"/>
      <c r="CM329" s="297"/>
      <c r="CN329" s="297"/>
      <c r="CO329" s="297"/>
      <c r="CP329" s="297"/>
      <c r="CQ329" s="297"/>
      <c r="CR329" s="297"/>
      <c r="CS329" s="297"/>
      <c r="CT329" s="297"/>
      <c r="CU329" s="297"/>
      <c r="CV329" s="297"/>
      <c r="CW329" s="297"/>
      <c r="CX329" s="297"/>
      <c r="CY329" s="297"/>
      <c r="CZ329" s="297"/>
      <c r="DA329" s="297"/>
      <c r="DB329" s="297"/>
    </row>
    <row r="330" spans="1:106" ht="13">
      <c r="A330" s="151"/>
      <c r="C330" s="425" t="s">
        <v>32</v>
      </c>
      <c r="D330" s="426"/>
      <c r="E330" s="426"/>
      <c r="F330" s="426"/>
      <c r="G330" s="427" t="s">
        <v>131</v>
      </c>
      <c r="H330" s="438">
        <f ca="1">SUM(J330:DB330)</f>
        <v>147401505.98390606</v>
      </c>
      <c r="I330" s="429"/>
      <c r="J330" s="439">
        <f ca="1">+J274-J323-J328</f>
        <v>0</v>
      </c>
      <c r="K330" s="439">
        <f t="shared" ref="K330:BV330" ca="1" si="183">+K274-K323</f>
        <v>0</v>
      </c>
      <c r="L330" s="439">
        <f t="shared" ca="1" si="183"/>
        <v>0</v>
      </c>
      <c r="M330" s="439">
        <f t="shared" ca="1" si="183"/>
        <v>0</v>
      </c>
      <c r="N330" s="439">
        <f t="shared" ca="1" si="183"/>
        <v>25171704.415202551</v>
      </c>
      <c r="O330" s="439">
        <f t="shared" ca="1" si="183"/>
        <v>1818440.8615522108</v>
      </c>
      <c r="P330" s="439">
        <f t="shared" ca="1" si="183"/>
        <v>1725773.4245661609</v>
      </c>
      <c r="Q330" s="439">
        <f t="shared" ca="1" si="183"/>
        <v>1759139.0099148704</v>
      </c>
      <c r="R330" s="439">
        <f t="shared" ca="1" si="183"/>
        <v>1728572.1989049111</v>
      </c>
      <c r="S330" s="439">
        <f t="shared" ca="1" si="183"/>
        <v>1637268.7265704698</v>
      </c>
      <c r="T330" s="439">
        <f t="shared" ca="1" si="183"/>
        <v>1666268.1157355621</v>
      </c>
      <c r="U330" s="439">
        <f t="shared" ca="1" si="183"/>
        <v>1575764.8458683286</v>
      </c>
      <c r="V330" s="439">
        <f t="shared" ca="1" si="183"/>
        <v>1601592.387996641</v>
      </c>
      <c r="W330" s="439">
        <f t="shared" ca="1" si="183"/>
        <v>1570586.1644613654</v>
      </c>
      <c r="X330" s="439">
        <f t="shared" ca="1" si="183"/>
        <v>1375295.7638581933</v>
      </c>
      <c r="Y330" s="439">
        <f t="shared" ca="1" si="183"/>
        <v>1512134.9922349788</v>
      </c>
      <c r="Z330" s="439">
        <f t="shared" ca="1" si="183"/>
        <v>1428643.9949975824</v>
      </c>
      <c r="AA330" s="439">
        <f t="shared" ca="1" si="183"/>
        <v>1451797.6906065382</v>
      </c>
      <c r="AB330" s="439">
        <f t="shared" ca="1" si="183"/>
        <v>1369684.0368239586</v>
      </c>
      <c r="AC330" s="439">
        <f t="shared" ca="1" si="183"/>
        <v>1391022.6084313064</v>
      </c>
      <c r="AD330" s="439">
        <f t="shared" ca="1" si="183"/>
        <v>1361373.6660713668</v>
      </c>
      <c r="AE330" s="439">
        <f t="shared" ca="1" si="183"/>
        <v>1282876.4414087269</v>
      </c>
      <c r="AF330" s="439">
        <f t="shared" ca="1" si="183"/>
        <v>1301591.5012835511</v>
      </c>
      <c r="AG330" s="439">
        <f t="shared" ca="1" si="183"/>
        <v>1224841.7830003072</v>
      </c>
      <c r="AH330" s="439">
        <f t="shared" ca="1" si="183"/>
        <v>1241548.6647445098</v>
      </c>
      <c r="AI330" s="439">
        <f t="shared" ca="1" si="183"/>
        <v>1211570.3908647497</v>
      </c>
      <c r="AJ330" s="439">
        <f t="shared" ca="1" si="183"/>
        <v>1050277.3707028315</v>
      </c>
      <c r="AK330" s="439">
        <f t="shared" ca="1" si="183"/>
        <v>1152150.0267346664</v>
      </c>
      <c r="AL330" s="439">
        <f t="shared" ca="1" si="183"/>
        <v>1080778.3691113791</v>
      </c>
      <c r="AM330" s="439">
        <f t="shared" ca="1" si="183"/>
        <v>1094763.3902045323</v>
      </c>
      <c r="AN330" s="439">
        <f t="shared" ca="1" si="183"/>
        <v>1028060.4736811502</v>
      </c>
      <c r="AO330" s="439">
        <f t="shared" ca="1" si="183"/>
        <v>1041997.860314033</v>
      </c>
      <c r="AP330" s="439">
        <f t="shared" ca="1" si="183"/>
        <v>1016090.3495717624</v>
      </c>
      <c r="AQ330" s="439">
        <f t="shared" ca="1" si="183"/>
        <v>953226.72565408354</v>
      </c>
      <c r="AR330" s="439">
        <f t="shared" ca="1" si="183"/>
        <v>966227.72985670692</v>
      </c>
      <c r="AS330" s="439">
        <f t="shared" ca="1" si="183"/>
        <v>906302.90876076673</v>
      </c>
      <c r="AT330" s="439">
        <f t="shared" ca="1" si="183"/>
        <v>919278.70465684729</v>
      </c>
      <c r="AU330" s="439">
        <f t="shared" ca="1" si="183"/>
        <v>896833.23020247696</v>
      </c>
      <c r="AV330" s="439">
        <f t="shared" ca="1" si="183"/>
        <v>773038.61999100971</v>
      </c>
      <c r="AW330" s="439">
        <f t="shared" ca="1" si="183"/>
        <v>853327.28811532119</v>
      </c>
      <c r="AX330" s="439">
        <f t="shared" ca="1" si="183"/>
        <v>1499147.8848705236</v>
      </c>
      <c r="AY330" s="439">
        <f t="shared" ca="1" si="183"/>
        <v>1526634.0835100561</v>
      </c>
      <c r="AZ330" s="439">
        <f t="shared" ca="1" si="183"/>
        <v>1450405.6822525696</v>
      </c>
      <c r="BA330" s="439">
        <f t="shared" ca="1" si="183"/>
        <v>1487224.0070249061</v>
      </c>
      <c r="BB330" s="439">
        <f t="shared" ca="1" si="183"/>
        <v>1472539.0165363092</v>
      </c>
      <c r="BC330" s="439">
        <f t="shared" ca="1" si="183"/>
        <v>1406651.1370485267</v>
      </c>
      <c r="BD330" s="439">
        <f t="shared" ca="1" si="183"/>
        <v>1446674.5318684063</v>
      </c>
      <c r="BE330" s="439">
        <f t="shared" ca="1" si="183"/>
        <v>1382400.6356606986</v>
      </c>
      <c r="BF330" s="439">
        <f t="shared" ca="1" si="183"/>
        <v>1424844.2479256499</v>
      </c>
      <c r="BG330" s="439">
        <f t="shared" ca="1" si="183"/>
        <v>1419166.7432156825</v>
      </c>
      <c r="BH330" s="439">
        <f t="shared" ca="1" si="183"/>
        <v>1310949.9847718186</v>
      </c>
      <c r="BI330" s="439">
        <f t="shared" ca="1" si="183"/>
        <v>1408076.8325715773</v>
      </c>
      <c r="BJ330" s="439">
        <f t="shared" ca="1" si="183"/>
        <v>1351884.7971682432</v>
      </c>
      <c r="BK330" s="439">
        <f t="shared" ca="1" si="183"/>
        <v>1397783.0012626403</v>
      </c>
      <c r="BL330" s="439">
        <f t="shared" ca="1" si="183"/>
        <v>1342160.1227333187</v>
      </c>
      <c r="BM330" s="439">
        <f t="shared" ca="1" si="183"/>
        <v>1387915.0684764031</v>
      </c>
      <c r="BN330" s="439">
        <f t="shared" ca="1" si="183"/>
        <v>1383118.8528363425</v>
      </c>
      <c r="BO330" s="439">
        <f t="shared" ca="1" si="183"/>
        <v>1328236.5687949983</v>
      </c>
      <c r="BP330" s="439">
        <f t="shared" ca="1" si="183"/>
        <v>1373806.7987820529</v>
      </c>
      <c r="BQ330" s="439">
        <f t="shared" ca="1" si="183"/>
        <v>1319407.5284724406</v>
      </c>
      <c r="BR330" s="439">
        <f t="shared" ca="1" si="183"/>
        <v>1365481.2241763878</v>
      </c>
      <c r="BS330" s="439">
        <f t="shared" ca="1" si="183"/>
        <v>1362445.4607439982</v>
      </c>
      <c r="BT330" s="439">
        <f t="shared" ca="1" si="183"/>
        <v>1211261.2864433746</v>
      </c>
      <c r="BU330" s="439">
        <f t="shared" ca="1" si="183"/>
        <v>1358441.4914385418</v>
      </c>
      <c r="BV330" s="439">
        <f t="shared" ca="1" si="183"/>
        <v>1307418.3177269455</v>
      </c>
      <c r="BW330" s="439">
        <f t="shared" ref="BW330:DB330" ca="1" si="184">+BW274-BW323</f>
        <v>1355565.7031792898</v>
      </c>
      <c r="BX330" s="439">
        <f t="shared" ca="1" si="184"/>
        <v>1306123.5527792899</v>
      </c>
      <c r="BY330" s="439">
        <f t="shared" ca="1" si="184"/>
        <v>1355565.7031792898</v>
      </c>
      <c r="BZ330" s="439">
        <f t="shared" ca="1" si="184"/>
        <v>1355565.7031792898</v>
      </c>
      <c r="CA330" s="439">
        <f t="shared" ca="1" si="184"/>
        <v>1306123.5527792899</v>
      </c>
      <c r="CB330" s="439">
        <f t="shared" ca="1" si="184"/>
        <v>1355565.7031792898</v>
      </c>
      <c r="CC330" s="439">
        <f t="shared" ca="1" si="184"/>
        <v>1306123.5527792899</v>
      </c>
      <c r="CD330" s="439">
        <f t="shared" ca="1" si="184"/>
        <v>1355565.7031792898</v>
      </c>
      <c r="CE330" s="439">
        <f t="shared" ca="1" si="184"/>
        <v>1355565.7031792898</v>
      </c>
      <c r="CF330" s="439">
        <f t="shared" ca="1" si="184"/>
        <v>1207239.25197929</v>
      </c>
      <c r="CG330" s="439">
        <f t="shared" ca="1" si="184"/>
        <v>1355565.7031792898</v>
      </c>
      <c r="CH330" s="439">
        <f t="shared" ca="1" si="184"/>
        <v>1306123.5527792899</v>
      </c>
      <c r="CI330" s="439">
        <f t="shared" ca="1" si="184"/>
        <v>1355565.7031792898</v>
      </c>
      <c r="CJ330" s="439">
        <f t="shared" ca="1" si="184"/>
        <v>1306123.5527792899</v>
      </c>
      <c r="CK330" s="439">
        <f t="shared" ca="1" si="184"/>
        <v>1355565.7031792898</v>
      </c>
      <c r="CL330" s="439">
        <f t="shared" ca="1" si="184"/>
        <v>1355565.7031792898</v>
      </c>
      <c r="CM330" s="439">
        <f t="shared" ca="1" si="184"/>
        <v>1306123.5527792899</v>
      </c>
      <c r="CN330" s="439">
        <f t="shared" ca="1" si="184"/>
        <v>1355565.7031792898</v>
      </c>
      <c r="CO330" s="439">
        <f t="shared" ca="1" si="184"/>
        <v>1306123.5527792899</v>
      </c>
      <c r="CP330" s="439">
        <f t="shared" ca="1" si="184"/>
        <v>1355565.7031792898</v>
      </c>
      <c r="CQ330" s="439">
        <f t="shared" ca="1" si="184"/>
        <v>1355565.7031792898</v>
      </c>
      <c r="CR330" s="439">
        <f t="shared" ca="1" si="184"/>
        <v>1207239.25197929</v>
      </c>
      <c r="CS330" s="439">
        <f t="shared" ca="1" si="184"/>
        <v>1355565.7031792898</v>
      </c>
      <c r="CT330" s="439">
        <f t="shared" ca="1" si="184"/>
        <v>1306123.5527792899</v>
      </c>
      <c r="CU330" s="439">
        <f t="shared" ca="1" si="184"/>
        <v>1355565.7031792898</v>
      </c>
      <c r="CV330" s="439">
        <f t="shared" ca="1" si="184"/>
        <v>1306123.5527792899</v>
      </c>
      <c r="CW330" s="439">
        <f t="shared" ca="1" si="184"/>
        <v>1355565.7031792898</v>
      </c>
      <c r="CX330" s="439">
        <f t="shared" ca="1" si="184"/>
        <v>1355565.7031792898</v>
      </c>
      <c r="CY330" s="439">
        <f t="shared" ca="1" si="184"/>
        <v>1306123.5527792899</v>
      </c>
      <c r="CZ330" s="439">
        <f t="shared" ca="1" si="184"/>
        <v>1355565.7031792898</v>
      </c>
      <c r="DA330" s="439">
        <f t="shared" ca="1" si="184"/>
        <v>1306123.5527792899</v>
      </c>
      <c r="DB330" s="439">
        <f t="shared" ca="1" si="184"/>
        <v>1355565.7031792898</v>
      </c>
    </row>
    <row r="331" spans="1:106">
      <c r="A331" s="151"/>
      <c r="H331" s="254"/>
      <c r="I331" s="54"/>
      <c r="BJ331" s="303"/>
      <c r="BK331" s="303"/>
      <c r="BL331" s="303"/>
      <c r="BM331" s="303"/>
      <c r="BN331" s="303"/>
      <c r="BO331" s="303"/>
      <c r="CA331" s="304"/>
      <c r="CB331" s="304"/>
      <c r="CC331" s="304"/>
      <c r="CD331" s="304"/>
      <c r="CE331" s="304"/>
      <c r="CF331" s="304"/>
      <c r="CG331" s="304"/>
      <c r="CH331" s="304"/>
      <c r="CI331" s="304"/>
      <c r="CJ331" s="304"/>
      <c r="CK331" s="304"/>
      <c r="CL331" s="304"/>
      <c r="CM331" s="304"/>
      <c r="CN331" s="304"/>
      <c r="CO331" s="304"/>
      <c r="CP331" s="304"/>
      <c r="CQ331" s="304"/>
      <c r="CR331" s="304"/>
      <c r="CS331" s="304"/>
      <c r="CT331" s="304"/>
      <c r="CU331" s="304"/>
      <c r="CV331" s="304"/>
      <c r="CW331" s="304"/>
      <c r="CX331" s="304"/>
      <c r="CY331" s="304"/>
      <c r="CZ331" s="304"/>
      <c r="DA331" s="304"/>
      <c r="DB331" s="304"/>
    </row>
    <row r="332" spans="1:106" ht="13">
      <c r="A332" s="151"/>
      <c r="B332" s="19" t="s">
        <v>54</v>
      </c>
      <c r="C332" s="417"/>
      <c r="D332" s="417"/>
      <c r="E332" s="417"/>
      <c r="F332" s="417"/>
      <c r="G332" s="434"/>
      <c r="H332" s="436"/>
      <c r="I332" s="417"/>
      <c r="J332" s="417"/>
      <c r="K332" s="417"/>
      <c r="L332" s="417"/>
      <c r="M332" s="417"/>
      <c r="N332" s="417"/>
      <c r="O332" s="417"/>
      <c r="P332" s="417"/>
      <c r="Q332" s="417"/>
      <c r="R332" s="417"/>
      <c r="S332" s="417"/>
      <c r="T332" s="417"/>
      <c r="U332" s="417"/>
      <c r="V332" s="417"/>
      <c r="W332" s="417"/>
      <c r="X332" s="417"/>
      <c r="Y332" s="417"/>
      <c r="Z332" s="417"/>
      <c r="AA332" s="417"/>
      <c r="AB332" s="417"/>
      <c r="AC332" s="417"/>
      <c r="AD332" s="417"/>
      <c r="AE332" s="417"/>
      <c r="AF332" s="417"/>
      <c r="AG332" s="417"/>
      <c r="AH332" s="417"/>
      <c r="AI332" s="417"/>
      <c r="AJ332" s="417"/>
      <c r="AK332" s="417"/>
      <c r="AL332" s="417"/>
      <c r="AM332" s="417"/>
      <c r="AN332" s="417"/>
      <c r="AO332" s="417"/>
      <c r="AP332" s="417"/>
      <c r="AQ332" s="417"/>
      <c r="AR332" s="417"/>
      <c r="AS332" s="417"/>
      <c r="AT332" s="417"/>
      <c r="AU332" s="417"/>
      <c r="AV332" s="417"/>
      <c r="AW332" s="417"/>
      <c r="AX332" s="417"/>
      <c r="AY332" s="417"/>
      <c r="AZ332" s="417"/>
      <c r="BA332" s="417"/>
      <c r="BB332" s="417"/>
      <c r="BC332" s="417"/>
      <c r="BD332" s="417"/>
      <c r="BE332" s="417"/>
      <c r="BF332" s="417"/>
      <c r="BG332" s="417"/>
      <c r="BH332" s="417"/>
      <c r="BI332" s="417"/>
      <c r="BJ332" s="417"/>
      <c r="BK332" s="417"/>
      <c r="BL332" s="417"/>
      <c r="BM332" s="417"/>
      <c r="BN332" s="417"/>
      <c r="BO332" s="417"/>
      <c r="BP332" s="417"/>
      <c r="BQ332" s="417"/>
      <c r="BR332" s="417"/>
      <c r="BS332" s="417"/>
      <c r="BT332" s="417"/>
      <c r="BU332" s="417"/>
      <c r="BV332" s="417"/>
      <c r="BW332" s="417"/>
      <c r="BX332" s="417"/>
      <c r="BY332" s="417"/>
      <c r="BZ332" s="417"/>
      <c r="CA332" s="417"/>
      <c r="CB332" s="417"/>
      <c r="CC332" s="417"/>
      <c r="CD332" s="417"/>
      <c r="CE332" s="417"/>
      <c r="CF332" s="417"/>
      <c r="CG332" s="417"/>
      <c r="CH332" s="417"/>
      <c r="CI332" s="417"/>
      <c r="CJ332" s="417"/>
      <c r="CK332" s="417"/>
      <c r="CL332" s="417"/>
      <c r="CM332" s="417"/>
      <c r="CN332" s="417"/>
      <c r="CO332" s="417"/>
      <c r="CP332" s="417"/>
      <c r="CQ332" s="417"/>
      <c r="CR332" s="417"/>
      <c r="CS332" s="417"/>
      <c r="CT332" s="417"/>
      <c r="CU332" s="417"/>
      <c r="CV332" s="417"/>
      <c r="CW332" s="417"/>
      <c r="CX332" s="417"/>
      <c r="CY332" s="417"/>
      <c r="CZ332" s="417"/>
      <c r="DA332" s="417"/>
      <c r="DB332" s="417"/>
    </row>
    <row r="333" spans="1:106">
      <c r="A333" s="151"/>
      <c r="H333" s="254"/>
      <c r="I333" s="54"/>
      <c r="BD333" s="153"/>
      <c r="BE333" s="153"/>
      <c r="BF333" s="153"/>
      <c r="BG333" s="153"/>
      <c r="BH333" s="153"/>
      <c r="BI333" s="153"/>
      <c r="BJ333" s="153"/>
      <c r="BK333" s="153"/>
      <c r="BL333" s="153"/>
      <c r="CA333" s="305"/>
      <c r="CB333" s="305"/>
      <c r="CC333" s="305"/>
      <c r="CD333" s="305"/>
      <c r="CE333" s="305"/>
      <c r="CF333" s="305"/>
      <c r="CG333" s="305"/>
      <c r="CH333" s="305"/>
      <c r="CI333" s="305"/>
      <c r="CJ333" s="305"/>
      <c r="CK333" s="305"/>
      <c r="CL333" s="305"/>
      <c r="CM333" s="305"/>
      <c r="CN333" s="305"/>
      <c r="CO333" s="305"/>
      <c r="CP333" s="305"/>
      <c r="CQ333" s="305"/>
      <c r="CR333" s="305"/>
      <c r="CS333" s="305"/>
      <c r="CT333" s="305"/>
      <c r="CU333" s="305"/>
      <c r="CV333" s="305"/>
      <c r="CW333" s="305"/>
      <c r="CX333" s="305"/>
      <c r="CY333" s="305"/>
      <c r="CZ333" s="305"/>
      <c r="DA333" s="305"/>
      <c r="DB333" s="305"/>
    </row>
    <row r="334" spans="1:106">
      <c r="A334" s="151"/>
      <c r="F334" s="35"/>
      <c r="H334" s="254"/>
      <c r="I334" s="54"/>
      <c r="CA334" s="305"/>
      <c r="CB334" s="305"/>
      <c r="CC334" s="305"/>
      <c r="CD334" s="305"/>
      <c r="CE334" s="305"/>
      <c r="CF334" s="305"/>
      <c r="CG334" s="305"/>
      <c r="CH334" s="305"/>
      <c r="CI334" s="305"/>
      <c r="CJ334" s="305"/>
      <c r="CK334" s="305"/>
      <c r="CL334" s="305"/>
      <c r="CM334" s="305"/>
      <c r="CN334" s="305"/>
      <c r="CO334" s="305"/>
      <c r="CP334" s="305"/>
      <c r="CQ334" s="305"/>
      <c r="CR334" s="305"/>
      <c r="CS334" s="305"/>
      <c r="CT334" s="305"/>
      <c r="CU334" s="305"/>
      <c r="CV334" s="305"/>
      <c r="CW334" s="305"/>
      <c r="CX334" s="305"/>
      <c r="CY334" s="305"/>
      <c r="CZ334" s="305"/>
      <c r="DA334" s="305"/>
      <c r="DB334" s="305"/>
    </row>
    <row r="335" spans="1:106" ht="13">
      <c r="A335" s="151"/>
      <c r="C335" s="14" t="s">
        <v>228</v>
      </c>
      <c r="F335" s="35"/>
      <c r="H335" s="254"/>
      <c r="I335" s="54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53"/>
      <c r="AL335" s="153"/>
      <c r="AM335" s="153"/>
      <c r="AN335" s="153"/>
      <c r="AO335" s="153"/>
      <c r="AP335" s="153"/>
      <c r="AQ335" s="153"/>
      <c r="AR335" s="153"/>
      <c r="AS335" s="153"/>
      <c r="AT335" s="153"/>
      <c r="AU335" s="153"/>
      <c r="AV335" s="153"/>
      <c r="AW335" s="153"/>
      <c r="AX335" s="153"/>
      <c r="AY335" s="153"/>
      <c r="AZ335" s="153"/>
      <c r="BA335" s="153"/>
      <c r="BB335" s="153"/>
      <c r="BC335" s="153"/>
      <c r="BD335" s="153"/>
      <c r="BE335" s="153"/>
      <c r="BF335" s="153"/>
      <c r="BG335" s="153"/>
      <c r="BH335" s="153"/>
      <c r="BI335" s="153"/>
      <c r="BJ335" s="153"/>
      <c r="BK335" s="153"/>
      <c r="BL335" s="153"/>
      <c r="BM335" s="153"/>
      <c r="BN335" s="153"/>
      <c r="BO335" s="153"/>
      <c r="BP335" s="153"/>
      <c r="BQ335" s="153"/>
      <c r="BR335" s="153"/>
      <c r="BS335" s="153"/>
      <c r="BT335" s="153"/>
      <c r="BU335" s="153"/>
      <c r="BV335" s="153"/>
      <c r="BW335" s="153"/>
      <c r="BX335" s="153"/>
      <c r="BY335" s="153"/>
      <c r="BZ335" s="153"/>
      <c r="CA335" s="153"/>
      <c r="CB335" s="153"/>
      <c r="CC335" s="153"/>
      <c r="CD335" s="153"/>
      <c r="CE335" s="153"/>
      <c r="CF335" s="153"/>
      <c r="CG335" s="153"/>
      <c r="CH335" s="153"/>
      <c r="CI335" s="153"/>
      <c r="CJ335" s="153"/>
      <c r="CK335" s="153"/>
      <c r="CL335" s="153"/>
      <c r="CM335" s="153"/>
      <c r="CN335" s="153"/>
      <c r="CO335" s="153"/>
      <c r="CP335" s="153"/>
      <c r="CQ335" s="153"/>
      <c r="CR335" s="153"/>
      <c r="CS335" s="153"/>
      <c r="CT335" s="153"/>
      <c r="CU335" s="153"/>
      <c r="CV335" s="153"/>
      <c r="CW335" s="153"/>
      <c r="CX335" s="153"/>
      <c r="CY335" s="153"/>
      <c r="CZ335" s="153"/>
      <c r="DA335" s="153"/>
      <c r="DB335" s="153"/>
    </row>
    <row r="336" spans="1:106">
      <c r="A336" s="151"/>
      <c r="C336" s="34" t="s">
        <v>166</v>
      </c>
      <c r="F336" s="306">
        <f>Inputs!K240</f>
        <v>50000</v>
      </c>
      <c r="G336" s="35" t="s">
        <v>131</v>
      </c>
      <c r="H336" s="36"/>
      <c r="I336" s="307"/>
      <c r="J336" s="212">
        <f>$F336/Inputs!$K$18*'Project 3'!J$23</f>
        <v>0</v>
      </c>
      <c r="K336" s="212">
        <f>$F336/Inputs!$K$18*'Project 3'!K$23</f>
        <v>16666.666666666668</v>
      </c>
      <c r="L336" s="212">
        <f>$F336/Inputs!$K$18*'Project 3'!L$23</f>
        <v>16666.666666666668</v>
      </c>
      <c r="M336" s="212">
        <f>$F336/Inputs!$K$18*'Project 3'!M$23</f>
        <v>16666.666666666668</v>
      </c>
      <c r="N336" s="212">
        <f>$F336/Inputs!$K$18*'Project 3'!N$23</f>
        <v>0</v>
      </c>
      <c r="O336" s="212">
        <f>$F336/Inputs!$K$18*'Project 3'!O$23</f>
        <v>0</v>
      </c>
      <c r="P336" s="212">
        <f>$F336/Inputs!$K$18*'Project 3'!P$23</f>
        <v>0</v>
      </c>
      <c r="Q336" s="212">
        <f>$F336/Inputs!$K$18*'Project 3'!Q$23</f>
        <v>0</v>
      </c>
      <c r="R336" s="212">
        <f>$F336/Inputs!$K$18*'Project 3'!R$23</f>
        <v>0</v>
      </c>
      <c r="S336" s="212">
        <f>$F336/Inputs!$K$18*'Project 3'!S$23</f>
        <v>0</v>
      </c>
      <c r="T336" s="212">
        <f>$F336/Inputs!$K$18*'Project 3'!T$23</f>
        <v>0</v>
      </c>
      <c r="U336" s="212">
        <f>$F336/Inputs!$K$18*'Project 3'!U$23</f>
        <v>0</v>
      </c>
      <c r="V336" s="212">
        <f>$F336/Inputs!$K$18*'Project 3'!V$23</f>
        <v>0</v>
      </c>
      <c r="W336" s="212">
        <f>$F336/Inputs!$K$18*'Project 3'!W$23</f>
        <v>0</v>
      </c>
      <c r="X336" s="212">
        <f>$F336/Inputs!$K$18*'Project 3'!X$23</f>
        <v>0</v>
      </c>
      <c r="Y336" s="212">
        <f>$F336/Inputs!$K$18*'Project 3'!Y$23</f>
        <v>0</v>
      </c>
      <c r="Z336" s="212">
        <f>$F336/Inputs!$K$18*'Project 3'!Z$23</f>
        <v>0</v>
      </c>
      <c r="AA336" s="212">
        <f>$F336/Inputs!$K$18*'Project 3'!AA$23</f>
        <v>0</v>
      </c>
      <c r="AB336" s="212">
        <f>$F336/Inputs!$K$18*'Project 3'!AB$23</f>
        <v>0</v>
      </c>
      <c r="AC336" s="212">
        <f>$F336/Inputs!$K$18*'Project 3'!AC$23</f>
        <v>0</v>
      </c>
      <c r="AD336" s="212">
        <f>$F336/Inputs!$K$18*'Project 3'!AD$23</f>
        <v>0</v>
      </c>
      <c r="AE336" s="212">
        <f>$F336/Inputs!$K$18*'Project 3'!AE$23</f>
        <v>0</v>
      </c>
      <c r="AF336" s="212">
        <f>$F336/Inputs!$K$18*'Project 3'!AF$23</f>
        <v>0</v>
      </c>
      <c r="AG336" s="212">
        <f>$F336/Inputs!$K$18*'Project 3'!AG$23</f>
        <v>0</v>
      </c>
      <c r="AH336" s="212">
        <f>$F336/Inputs!$K$18*'Project 3'!AH$23</f>
        <v>0</v>
      </c>
      <c r="AI336" s="212">
        <f>$F336/Inputs!$K$18*'Project 3'!AI$23</f>
        <v>0</v>
      </c>
      <c r="AJ336" s="212">
        <f>$F336/Inputs!$K$18*'Project 3'!AJ$23</f>
        <v>0</v>
      </c>
      <c r="AK336" s="212">
        <f>$F336/Inputs!$K$18*'Project 3'!AK$23</f>
        <v>0</v>
      </c>
      <c r="AL336" s="212">
        <f>$F336/Inputs!$K$18*'Project 3'!AL$23</f>
        <v>0</v>
      </c>
      <c r="AM336" s="212">
        <f>$F336/Inputs!$K$18*'Project 3'!AM$23</f>
        <v>0</v>
      </c>
      <c r="AN336" s="212">
        <f>$F336/Inputs!$K$18*'Project 3'!AN$23</f>
        <v>0</v>
      </c>
      <c r="AO336" s="212">
        <f>$F336/Inputs!$K$18*'Project 3'!AO$23</f>
        <v>0</v>
      </c>
      <c r="AP336" s="212">
        <f>$F336/Inputs!$K$18*'Project 3'!AP$23</f>
        <v>0</v>
      </c>
      <c r="AQ336" s="212">
        <f>$F336/Inputs!$K$18*'Project 3'!AQ$23</f>
        <v>0</v>
      </c>
      <c r="AR336" s="212">
        <f>$F336/Inputs!$K$18*'Project 3'!AR$23</f>
        <v>0</v>
      </c>
      <c r="AS336" s="212">
        <f>$F336/Inputs!$K$18*'Project 3'!AS$23</f>
        <v>0</v>
      </c>
      <c r="AT336" s="212">
        <f>$F336/Inputs!$K$18*'Project 3'!AT$23</f>
        <v>0</v>
      </c>
      <c r="AU336" s="212">
        <f>$F336/Inputs!$K$18*'Project 3'!AU$23</f>
        <v>0</v>
      </c>
      <c r="AV336" s="212">
        <f>$F336/Inputs!$K$18*'Project 3'!AV$23</f>
        <v>0</v>
      </c>
      <c r="AW336" s="212">
        <f>$F336/Inputs!$K$18*'Project 3'!AW$23</f>
        <v>0</v>
      </c>
      <c r="AX336" s="212">
        <f>$F336/Inputs!$K$18*'Project 3'!AX$23</f>
        <v>0</v>
      </c>
      <c r="AY336" s="212">
        <f>$F336/Inputs!$K$18*'Project 3'!AY$23</f>
        <v>0</v>
      </c>
      <c r="AZ336" s="212">
        <f>$F336/Inputs!$K$18*'Project 3'!AZ$23</f>
        <v>0</v>
      </c>
      <c r="BA336" s="212">
        <f>$F336/Inputs!$K$18*'Project 3'!BA$23</f>
        <v>0</v>
      </c>
      <c r="BB336" s="212">
        <f>$F336/Inputs!$K$18*'Project 3'!BB$23</f>
        <v>0</v>
      </c>
      <c r="BC336" s="212">
        <f>$F336/Inputs!$K$18*'Project 3'!BC$23</f>
        <v>0</v>
      </c>
      <c r="BD336" s="212">
        <f>$F336/Inputs!$K$18*'Project 3'!BD$23</f>
        <v>0</v>
      </c>
      <c r="BE336" s="212">
        <f>$F336/Inputs!$K$18*'Project 3'!BE$23</f>
        <v>0</v>
      </c>
      <c r="BF336" s="212">
        <f>$F336/Inputs!$K$18*'Project 3'!BF$23</f>
        <v>0</v>
      </c>
      <c r="BG336" s="212">
        <f>$F336/Inputs!$K$18*'Project 3'!BG$23</f>
        <v>0</v>
      </c>
      <c r="BH336" s="212">
        <f>$F336/Inputs!$K$18*'Project 3'!BH$23</f>
        <v>0</v>
      </c>
      <c r="BI336" s="212">
        <f>$F336/Inputs!$K$18*'Project 3'!BI$23</f>
        <v>0</v>
      </c>
      <c r="BJ336" s="212">
        <f>$F336/Inputs!$K$18*'Project 3'!BJ$23</f>
        <v>0</v>
      </c>
      <c r="BK336" s="212">
        <f>$F336/Inputs!$K$18*'Project 3'!BK$23</f>
        <v>0</v>
      </c>
      <c r="BL336" s="212">
        <f>$F336/Inputs!$K$18*'Project 3'!BL$23</f>
        <v>0</v>
      </c>
      <c r="BM336" s="212">
        <f>$F336/Inputs!$K$18*'Project 3'!BM$23</f>
        <v>0</v>
      </c>
      <c r="BN336" s="212">
        <f>$F336/Inputs!$K$18*'Project 3'!BN$23</f>
        <v>0</v>
      </c>
      <c r="BO336" s="212">
        <f>$F336/Inputs!$K$18*'Project 3'!BO$23</f>
        <v>0</v>
      </c>
      <c r="BP336" s="212">
        <f>$F336/Inputs!$K$18*'Project 3'!BP$23</f>
        <v>0</v>
      </c>
      <c r="BQ336" s="212">
        <f>$F336/Inputs!$K$18*'Project 3'!BQ$23</f>
        <v>0</v>
      </c>
      <c r="BR336" s="212">
        <f>$F336/Inputs!$K$18*'Project 3'!BR$23</f>
        <v>0</v>
      </c>
      <c r="BS336" s="212">
        <f>$F336/Inputs!$K$18*'Project 3'!BS$23</f>
        <v>0</v>
      </c>
      <c r="BT336" s="212">
        <f>$F336/Inputs!$K$18*'Project 3'!BT$23</f>
        <v>0</v>
      </c>
      <c r="BU336" s="212">
        <f>$F336/Inputs!$K$18*'Project 3'!BU$23</f>
        <v>0</v>
      </c>
      <c r="BV336" s="212">
        <f>$F336/Inputs!$K$18*'Project 3'!BV$23</f>
        <v>0</v>
      </c>
      <c r="BW336" s="212">
        <f>$F336/Inputs!$K$18*'Project 3'!BW$23</f>
        <v>0</v>
      </c>
      <c r="BX336" s="212">
        <f>$F336/Inputs!$K$18*'Project 3'!BX$23</f>
        <v>0</v>
      </c>
      <c r="BY336" s="212">
        <f>$F336/Inputs!$K$18*'Project 3'!BY$23</f>
        <v>0</v>
      </c>
      <c r="BZ336" s="212">
        <f>$F336/Inputs!$K$18*'Project 3'!BZ$23</f>
        <v>0</v>
      </c>
      <c r="CA336" s="212">
        <f>$F336/Inputs!$K$18*'Project 3'!CA$23</f>
        <v>0</v>
      </c>
      <c r="CB336" s="212">
        <f>$F336/Inputs!$K$18*'Project 3'!CB$23</f>
        <v>0</v>
      </c>
      <c r="CC336" s="212">
        <f>$F336/Inputs!$K$18*'Project 3'!CC$23</f>
        <v>0</v>
      </c>
      <c r="CD336" s="212">
        <f>$F336/Inputs!$K$18*'Project 3'!CD$23</f>
        <v>0</v>
      </c>
      <c r="CE336" s="212">
        <f>$F336/Inputs!$K$18*'Project 3'!CE$23</f>
        <v>0</v>
      </c>
      <c r="CF336" s="212">
        <f>$F336/Inputs!$K$18*'Project 3'!CF$23</f>
        <v>0</v>
      </c>
      <c r="CG336" s="212">
        <f>$F336/Inputs!$K$18*'Project 3'!CG$23</f>
        <v>0</v>
      </c>
      <c r="CH336" s="212">
        <f>$F336/Inputs!$K$18*'Project 3'!CH$23</f>
        <v>0</v>
      </c>
      <c r="CI336" s="212">
        <f>$F336/Inputs!$K$18*'Project 3'!CI$23</f>
        <v>0</v>
      </c>
      <c r="CJ336" s="212">
        <f>$F336/Inputs!$K$18*'Project 3'!CJ$23</f>
        <v>0</v>
      </c>
      <c r="CK336" s="212">
        <f>$F336/Inputs!$K$18*'Project 3'!CK$23</f>
        <v>0</v>
      </c>
      <c r="CL336" s="212">
        <f>$F336/Inputs!$K$18*'Project 3'!CL$23</f>
        <v>0</v>
      </c>
      <c r="CM336" s="212">
        <f>$F336/Inputs!$K$18*'Project 3'!CM$23</f>
        <v>0</v>
      </c>
      <c r="CN336" s="212">
        <f>$F336/Inputs!$K$18*'Project 3'!CN$23</f>
        <v>0</v>
      </c>
      <c r="CO336" s="212">
        <f>$F336/Inputs!$K$18*'Project 3'!CO$23</f>
        <v>0</v>
      </c>
      <c r="CP336" s="212">
        <f>$F336/Inputs!$K$18*'Project 3'!CP$23</f>
        <v>0</v>
      </c>
      <c r="CQ336" s="212">
        <f>$F336/Inputs!$K$18*'Project 3'!CQ$23</f>
        <v>0</v>
      </c>
      <c r="CR336" s="212">
        <f>$F336/Inputs!$K$18*'Project 3'!CR$23</f>
        <v>0</v>
      </c>
      <c r="CS336" s="212">
        <f>$F336/Inputs!$K$18*'Project 3'!CS$23</f>
        <v>0</v>
      </c>
      <c r="CT336" s="212">
        <f>$F336/Inputs!$K$18*'Project 3'!CT$23</f>
        <v>0</v>
      </c>
      <c r="CU336" s="212">
        <f>$F336/Inputs!$K$18*'Project 3'!CU$23</f>
        <v>0</v>
      </c>
      <c r="CV336" s="212">
        <f>$F336/Inputs!$K$18*'Project 3'!CV$23</f>
        <v>0</v>
      </c>
      <c r="CW336" s="212">
        <f>$F336/Inputs!$K$18*'Project 3'!CW$23</f>
        <v>0</v>
      </c>
      <c r="CX336" s="212">
        <f>$F336/Inputs!$K$18*'Project 3'!CX$23</f>
        <v>0</v>
      </c>
      <c r="CY336" s="212">
        <f>$F336/Inputs!$K$18*'Project 3'!CY$23</f>
        <v>0</v>
      </c>
      <c r="CZ336" s="212">
        <f>$F336/Inputs!$K$18*'Project 3'!CZ$23</f>
        <v>0</v>
      </c>
      <c r="DA336" s="212">
        <f>$F336/Inputs!$K$18*'Project 3'!DA$23</f>
        <v>0</v>
      </c>
      <c r="DB336" s="212">
        <f>$F336/Inputs!$K$18*'Project 3'!DB$23</f>
        <v>0</v>
      </c>
    </row>
    <row r="337" spans="1:106">
      <c r="A337" s="151"/>
      <c r="C337" s="34" t="s">
        <v>226</v>
      </c>
      <c r="F337" s="306">
        <f>Inputs!K248</f>
        <v>0</v>
      </c>
      <c r="G337" s="35" t="s">
        <v>131</v>
      </c>
      <c r="H337" s="36"/>
      <c r="I337" s="307"/>
      <c r="J337" s="212">
        <f>$F337/Inputs!$K$18*'Project 3'!J$23</f>
        <v>0</v>
      </c>
      <c r="K337" s="212">
        <f>$F337/Inputs!$K$18*'Project 3'!K$23</f>
        <v>0</v>
      </c>
      <c r="L337" s="212">
        <f>$F337/Inputs!$K$18*'Project 3'!L$23</f>
        <v>0</v>
      </c>
      <c r="M337" s="212">
        <f>$F337/Inputs!$K$18*'Project 3'!M$23</f>
        <v>0</v>
      </c>
      <c r="N337" s="212">
        <f>$F337/Inputs!$K$18*'Project 3'!N$23</f>
        <v>0</v>
      </c>
      <c r="O337" s="212">
        <f>$F337/Inputs!$K$18*'Project 3'!O$23</f>
        <v>0</v>
      </c>
      <c r="P337" s="212">
        <f>$F337/Inputs!$K$18*'Project 3'!P$23</f>
        <v>0</v>
      </c>
      <c r="Q337" s="212">
        <f>$F337/Inputs!$K$18*'Project 3'!Q$23</f>
        <v>0</v>
      </c>
      <c r="R337" s="212">
        <f>$F337/Inputs!$K$18*'Project 3'!R$23</f>
        <v>0</v>
      </c>
      <c r="S337" s="212">
        <f>$F337/Inputs!$K$18*'Project 3'!S$23</f>
        <v>0</v>
      </c>
      <c r="T337" s="212">
        <f>$F337/Inputs!$K$18*'Project 3'!T$23</f>
        <v>0</v>
      </c>
      <c r="U337" s="212">
        <f>$F337/Inputs!$K$18*'Project 3'!U$23</f>
        <v>0</v>
      </c>
      <c r="V337" s="212">
        <f>$F337/Inputs!$K$18*'Project 3'!V$23</f>
        <v>0</v>
      </c>
      <c r="W337" s="212">
        <f>$F337/Inputs!$K$18*'Project 3'!W$23</f>
        <v>0</v>
      </c>
      <c r="X337" s="212">
        <f>$F337/Inputs!$K$18*'Project 3'!X$23</f>
        <v>0</v>
      </c>
      <c r="Y337" s="212">
        <f>$F337/Inputs!$K$18*'Project 3'!Y$23</f>
        <v>0</v>
      </c>
      <c r="Z337" s="212">
        <f>$F337/Inputs!$K$18*'Project 3'!Z$23</f>
        <v>0</v>
      </c>
      <c r="AA337" s="212">
        <f>$F337/Inputs!$K$18*'Project 3'!AA$23</f>
        <v>0</v>
      </c>
      <c r="AB337" s="212">
        <f>$F337/Inputs!$K$18*'Project 3'!AB$23</f>
        <v>0</v>
      </c>
      <c r="AC337" s="212">
        <f>$F337/Inputs!$K$18*'Project 3'!AC$23</f>
        <v>0</v>
      </c>
      <c r="AD337" s="212">
        <f>$F337/Inputs!$K$18*'Project 3'!AD$23</f>
        <v>0</v>
      </c>
      <c r="AE337" s="212">
        <f>$F337/Inputs!$K$18*'Project 3'!AE$23</f>
        <v>0</v>
      </c>
      <c r="AF337" s="212">
        <f>$F337/Inputs!$K$18*'Project 3'!AF$23</f>
        <v>0</v>
      </c>
      <c r="AG337" s="212">
        <f>$F337/Inputs!$K$18*'Project 3'!AG$23</f>
        <v>0</v>
      </c>
      <c r="AH337" s="212">
        <f>$F337/Inputs!$K$18*'Project 3'!AH$23</f>
        <v>0</v>
      </c>
      <c r="AI337" s="212">
        <f>$F337/Inputs!$K$18*'Project 3'!AI$23</f>
        <v>0</v>
      </c>
      <c r="AJ337" s="212">
        <f>$F337/Inputs!$K$18*'Project 3'!AJ$23</f>
        <v>0</v>
      </c>
      <c r="AK337" s="212">
        <f>$F337/Inputs!$K$18*'Project 3'!AK$23</f>
        <v>0</v>
      </c>
      <c r="AL337" s="212">
        <f>$F337/Inputs!$K$18*'Project 3'!AL$23</f>
        <v>0</v>
      </c>
      <c r="AM337" s="212">
        <f>$F337/Inputs!$K$18*'Project 3'!AM$23</f>
        <v>0</v>
      </c>
      <c r="AN337" s="212">
        <f>$F337/Inputs!$K$18*'Project 3'!AN$23</f>
        <v>0</v>
      </c>
      <c r="AO337" s="212">
        <f>$F337/Inputs!$K$18*'Project 3'!AO$23</f>
        <v>0</v>
      </c>
      <c r="AP337" s="212">
        <f>$F337/Inputs!$K$18*'Project 3'!AP$23</f>
        <v>0</v>
      </c>
      <c r="AQ337" s="212">
        <f>$F337/Inputs!$K$18*'Project 3'!AQ$23</f>
        <v>0</v>
      </c>
      <c r="AR337" s="212">
        <f>$F337/Inputs!$K$18*'Project 3'!AR$23</f>
        <v>0</v>
      </c>
      <c r="AS337" s="212">
        <f>$F337/Inputs!$K$18*'Project 3'!AS$23</f>
        <v>0</v>
      </c>
      <c r="AT337" s="212">
        <f>$F337/Inputs!$K$18*'Project 3'!AT$23</f>
        <v>0</v>
      </c>
      <c r="AU337" s="212">
        <f>$F337/Inputs!$K$18*'Project 3'!AU$23</f>
        <v>0</v>
      </c>
      <c r="AV337" s="212">
        <f>$F337/Inputs!$K$18*'Project 3'!AV$23</f>
        <v>0</v>
      </c>
      <c r="AW337" s="212">
        <f>$F337/Inputs!$K$18*'Project 3'!AW$23</f>
        <v>0</v>
      </c>
      <c r="AX337" s="212">
        <f>$F337/Inputs!$K$18*'Project 3'!AX$23</f>
        <v>0</v>
      </c>
      <c r="AY337" s="212">
        <f>$F337/Inputs!$K$18*'Project 3'!AY$23</f>
        <v>0</v>
      </c>
      <c r="AZ337" s="212">
        <f>$F337/Inputs!$K$18*'Project 3'!AZ$23</f>
        <v>0</v>
      </c>
      <c r="BA337" s="212">
        <f>$F337/Inputs!$K$18*'Project 3'!BA$23</f>
        <v>0</v>
      </c>
      <c r="BB337" s="212">
        <f>$F337/Inputs!$K$18*'Project 3'!BB$23</f>
        <v>0</v>
      </c>
      <c r="BC337" s="212">
        <f>$F337/Inputs!$K$18*'Project 3'!BC$23</f>
        <v>0</v>
      </c>
      <c r="BD337" s="212">
        <f>$F337/Inputs!$K$18*'Project 3'!BD$23</f>
        <v>0</v>
      </c>
      <c r="BE337" s="212">
        <f>$F337/Inputs!$K$18*'Project 3'!BE$23</f>
        <v>0</v>
      </c>
      <c r="BF337" s="212">
        <f>$F337/Inputs!$K$18*'Project 3'!BF$23</f>
        <v>0</v>
      </c>
      <c r="BG337" s="212">
        <f>$F337/Inputs!$K$18*'Project 3'!BG$23</f>
        <v>0</v>
      </c>
      <c r="BH337" s="212">
        <f>$F337/Inputs!$K$18*'Project 3'!BH$23</f>
        <v>0</v>
      </c>
      <c r="BI337" s="212">
        <f>$F337/Inputs!$K$18*'Project 3'!BI$23</f>
        <v>0</v>
      </c>
      <c r="BJ337" s="212">
        <f>$F337/Inputs!$K$18*'Project 3'!BJ$23</f>
        <v>0</v>
      </c>
      <c r="BK337" s="212">
        <f>$F337/Inputs!$K$18*'Project 3'!BK$23</f>
        <v>0</v>
      </c>
      <c r="BL337" s="212">
        <f>$F337/Inputs!$K$18*'Project 3'!BL$23</f>
        <v>0</v>
      </c>
      <c r="BM337" s="212">
        <f>$F337/Inputs!$K$18*'Project 3'!BM$23</f>
        <v>0</v>
      </c>
      <c r="BN337" s="212">
        <f>$F337/Inputs!$K$18*'Project 3'!BN$23</f>
        <v>0</v>
      </c>
      <c r="BO337" s="212">
        <f>$F337/Inputs!$K$18*'Project 3'!BO$23</f>
        <v>0</v>
      </c>
      <c r="BP337" s="212">
        <f>$F337/Inputs!$K$18*'Project 3'!BP$23</f>
        <v>0</v>
      </c>
      <c r="BQ337" s="212">
        <f>$F337/Inputs!$K$18*'Project 3'!BQ$23</f>
        <v>0</v>
      </c>
      <c r="BR337" s="212">
        <f>$F337/Inputs!$K$18*'Project 3'!BR$23</f>
        <v>0</v>
      </c>
      <c r="BS337" s="212">
        <f>$F337/Inputs!$K$18*'Project 3'!BS$23</f>
        <v>0</v>
      </c>
      <c r="BT337" s="212">
        <f>$F337/Inputs!$K$18*'Project 3'!BT$23</f>
        <v>0</v>
      </c>
      <c r="BU337" s="212">
        <f>$F337/Inputs!$K$18*'Project 3'!BU$23</f>
        <v>0</v>
      </c>
      <c r="BV337" s="212">
        <f>$F337/Inputs!$K$18*'Project 3'!BV$23</f>
        <v>0</v>
      </c>
      <c r="BW337" s="212">
        <f>$F337/Inputs!$K$18*'Project 3'!BW$23</f>
        <v>0</v>
      </c>
      <c r="BX337" s="212">
        <f>$F337/Inputs!$K$18*'Project 3'!BX$23</f>
        <v>0</v>
      </c>
      <c r="BY337" s="212">
        <f>$F337/Inputs!$K$18*'Project 3'!BY$23</f>
        <v>0</v>
      </c>
      <c r="BZ337" s="212">
        <f>$F337/Inputs!$K$18*'Project 3'!BZ$23</f>
        <v>0</v>
      </c>
      <c r="CA337" s="212">
        <f>$F337/Inputs!$K$18*'Project 3'!CA$23</f>
        <v>0</v>
      </c>
      <c r="CB337" s="212">
        <f>$F337/Inputs!$K$18*'Project 3'!CB$23</f>
        <v>0</v>
      </c>
      <c r="CC337" s="212">
        <f>$F337/Inputs!$K$18*'Project 3'!CC$23</f>
        <v>0</v>
      </c>
      <c r="CD337" s="212">
        <f>$F337/Inputs!$K$18*'Project 3'!CD$23</f>
        <v>0</v>
      </c>
      <c r="CE337" s="212">
        <f>$F337/Inputs!$K$18*'Project 3'!CE$23</f>
        <v>0</v>
      </c>
      <c r="CF337" s="212">
        <f>$F337/Inputs!$K$18*'Project 3'!CF$23</f>
        <v>0</v>
      </c>
      <c r="CG337" s="212">
        <f>$F337/Inputs!$K$18*'Project 3'!CG$23</f>
        <v>0</v>
      </c>
      <c r="CH337" s="212">
        <f>$F337/Inputs!$K$18*'Project 3'!CH$23</f>
        <v>0</v>
      </c>
      <c r="CI337" s="212">
        <f>$F337/Inputs!$K$18*'Project 3'!CI$23</f>
        <v>0</v>
      </c>
      <c r="CJ337" s="212">
        <f>$F337/Inputs!$K$18*'Project 3'!CJ$23</f>
        <v>0</v>
      </c>
      <c r="CK337" s="212">
        <f>$F337/Inputs!$K$18*'Project 3'!CK$23</f>
        <v>0</v>
      </c>
      <c r="CL337" s="212">
        <f>$F337/Inputs!$K$18*'Project 3'!CL$23</f>
        <v>0</v>
      </c>
      <c r="CM337" s="212">
        <f>$F337/Inputs!$K$18*'Project 3'!CM$23</f>
        <v>0</v>
      </c>
      <c r="CN337" s="212">
        <f>$F337/Inputs!$K$18*'Project 3'!CN$23</f>
        <v>0</v>
      </c>
      <c r="CO337" s="212">
        <f>$F337/Inputs!$K$18*'Project 3'!CO$23</f>
        <v>0</v>
      </c>
      <c r="CP337" s="212">
        <f>$F337/Inputs!$K$18*'Project 3'!CP$23</f>
        <v>0</v>
      </c>
      <c r="CQ337" s="212">
        <f>$F337/Inputs!$K$18*'Project 3'!CQ$23</f>
        <v>0</v>
      </c>
      <c r="CR337" s="212">
        <f>$F337/Inputs!$K$18*'Project 3'!CR$23</f>
        <v>0</v>
      </c>
      <c r="CS337" s="212">
        <f>$F337/Inputs!$K$18*'Project 3'!CS$23</f>
        <v>0</v>
      </c>
      <c r="CT337" s="212">
        <f>$F337/Inputs!$K$18*'Project 3'!CT$23</f>
        <v>0</v>
      </c>
      <c r="CU337" s="212">
        <f>$F337/Inputs!$K$18*'Project 3'!CU$23</f>
        <v>0</v>
      </c>
      <c r="CV337" s="212">
        <f>$F337/Inputs!$K$18*'Project 3'!CV$23</f>
        <v>0</v>
      </c>
      <c r="CW337" s="212">
        <f>$F337/Inputs!$K$18*'Project 3'!CW$23</f>
        <v>0</v>
      </c>
      <c r="CX337" s="212">
        <f>$F337/Inputs!$K$18*'Project 3'!CX$23</f>
        <v>0</v>
      </c>
      <c r="CY337" s="212">
        <f>$F337/Inputs!$K$18*'Project 3'!CY$23</f>
        <v>0</v>
      </c>
      <c r="CZ337" s="212">
        <f>$F337/Inputs!$K$18*'Project 3'!CZ$23</f>
        <v>0</v>
      </c>
      <c r="DA337" s="212">
        <f>$F337/Inputs!$K$18*'Project 3'!DA$23</f>
        <v>0</v>
      </c>
      <c r="DB337" s="212">
        <f>$F337/Inputs!$K$18*'Project 3'!DB$23</f>
        <v>0</v>
      </c>
    </row>
    <row r="338" spans="1:106">
      <c r="A338" s="151"/>
      <c r="C338" s="34" t="s">
        <v>225</v>
      </c>
      <c r="F338" s="306">
        <f>Inputs!K254</f>
        <v>3076000.0000000005</v>
      </c>
      <c r="G338" s="35" t="s">
        <v>131</v>
      </c>
      <c r="H338" s="36"/>
      <c r="I338" s="307"/>
      <c r="J338" s="212">
        <f>$F338/Inputs!$K$18*'Project 3'!J$23</f>
        <v>0</v>
      </c>
      <c r="K338" s="212">
        <f>$F338/Inputs!$K$18*'Project 3'!K$23</f>
        <v>1025333.3333333335</v>
      </c>
      <c r="L338" s="212">
        <f>$F338/Inputs!$K$18*'Project 3'!L$23</f>
        <v>1025333.3333333335</v>
      </c>
      <c r="M338" s="212">
        <f>$F338/Inputs!$K$18*'Project 3'!M$23</f>
        <v>1025333.3333333335</v>
      </c>
      <c r="N338" s="212">
        <f>$F338/Inputs!$K$18*'Project 3'!N$23</f>
        <v>0</v>
      </c>
      <c r="O338" s="212">
        <f>$F338/Inputs!$K$18*'Project 3'!O$23</f>
        <v>0</v>
      </c>
      <c r="P338" s="212">
        <f>$F338/Inputs!$K$18*'Project 3'!P$23</f>
        <v>0</v>
      </c>
      <c r="Q338" s="212">
        <f>$F338/Inputs!$K$18*'Project 3'!Q$23</f>
        <v>0</v>
      </c>
      <c r="R338" s="212">
        <f>$F338/Inputs!$K$18*'Project 3'!R$23</f>
        <v>0</v>
      </c>
      <c r="S338" s="212">
        <f>$F338/Inputs!$K$18*'Project 3'!S$23</f>
        <v>0</v>
      </c>
      <c r="T338" s="212">
        <f>$F338/Inputs!$K$18*'Project 3'!T$23</f>
        <v>0</v>
      </c>
      <c r="U338" s="212">
        <f>$F338/Inputs!$K$18*'Project 3'!U$23</f>
        <v>0</v>
      </c>
      <c r="V338" s="212">
        <f>$F338/Inputs!$K$18*'Project 3'!V$23</f>
        <v>0</v>
      </c>
      <c r="W338" s="212">
        <f>$F338/Inputs!$K$18*'Project 3'!W$23</f>
        <v>0</v>
      </c>
      <c r="X338" s="212">
        <f>$F338/Inputs!$K$18*'Project 3'!X$23</f>
        <v>0</v>
      </c>
      <c r="Y338" s="212">
        <f>$F338/Inputs!$K$18*'Project 3'!Y$23</f>
        <v>0</v>
      </c>
      <c r="Z338" s="212">
        <f>$F338/Inputs!$K$18*'Project 3'!Z$23</f>
        <v>0</v>
      </c>
      <c r="AA338" s="212">
        <f>$F338/Inputs!$K$18*'Project 3'!AA$23</f>
        <v>0</v>
      </c>
      <c r="AB338" s="212">
        <f>$F338/Inputs!$K$18*'Project 3'!AB$23</f>
        <v>0</v>
      </c>
      <c r="AC338" s="212">
        <f>$F338/Inputs!$K$18*'Project 3'!AC$23</f>
        <v>0</v>
      </c>
      <c r="AD338" s="212">
        <f>$F338/Inputs!$K$18*'Project 3'!AD$23</f>
        <v>0</v>
      </c>
      <c r="AE338" s="212">
        <f>$F338/Inputs!$K$18*'Project 3'!AE$23</f>
        <v>0</v>
      </c>
      <c r="AF338" s="212">
        <f>$F338/Inputs!$K$18*'Project 3'!AF$23</f>
        <v>0</v>
      </c>
      <c r="AG338" s="212">
        <f>$F338/Inputs!$K$18*'Project 3'!AG$23</f>
        <v>0</v>
      </c>
      <c r="AH338" s="212">
        <f>$F338/Inputs!$K$18*'Project 3'!AH$23</f>
        <v>0</v>
      </c>
      <c r="AI338" s="212">
        <f>$F338/Inputs!$K$18*'Project 3'!AI$23</f>
        <v>0</v>
      </c>
      <c r="AJ338" s="212">
        <f>$F338/Inputs!$K$18*'Project 3'!AJ$23</f>
        <v>0</v>
      </c>
      <c r="AK338" s="212">
        <f>$F338/Inputs!$K$18*'Project 3'!AK$23</f>
        <v>0</v>
      </c>
      <c r="AL338" s="212">
        <f>$F338/Inputs!$K$18*'Project 3'!AL$23</f>
        <v>0</v>
      </c>
      <c r="AM338" s="212">
        <f>$F338/Inputs!$K$18*'Project 3'!AM$23</f>
        <v>0</v>
      </c>
      <c r="AN338" s="212">
        <f>$F338/Inputs!$K$18*'Project 3'!AN$23</f>
        <v>0</v>
      </c>
      <c r="AO338" s="212">
        <f>$F338/Inputs!$K$18*'Project 3'!AO$23</f>
        <v>0</v>
      </c>
      <c r="AP338" s="212">
        <f>$F338/Inputs!$K$18*'Project 3'!AP$23</f>
        <v>0</v>
      </c>
      <c r="AQ338" s="212">
        <f>$F338/Inputs!$K$18*'Project 3'!AQ$23</f>
        <v>0</v>
      </c>
      <c r="AR338" s="212">
        <f>$F338/Inputs!$K$18*'Project 3'!AR$23</f>
        <v>0</v>
      </c>
      <c r="AS338" s="212">
        <f>$F338/Inputs!$K$18*'Project 3'!AS$23</f>
        <v>0</v>
      </c>
      <c r="AT338" s="212">
        <f>$F338/Inputs!$K$18*'Project 3'!AT$23</f>
        <v>0</v>
      </c>
      <c r="AU338" s="212">
        <f>$F338/Inputs!$K$18*'Project 3'!AU$23</f>
        <v>0</v>
      </c>
      <c r="AV338" s="212">
        <f>$F338/Inputs!$K$18*'Project 3'!AV$23</f>
        <v>0</v>
      </c>
      <c r="AW338" s="212">
        <f>$F338/Inputs!$K$18*'Project 3'!AW$23</f>
        <v>0</v>
      </c>
      <c r="AX338" s="212">
        <f>$F338/Inputs!$K$18*'Project 3'!AX$23</f>
        <v>0</v>
      </c>
      <c r="AY338" s="212">
        <f>$F338/Inputs!$K$18*'Project 3'!AY$23</f>
        <v>0</v>
      </c>
      <c r="AZ338" s="212">
        <f>$F338/Inputs!$K$18*'Project 3'!AZ$23</f>
        <v>0</v>
      </c>
      <c r="BA338" s="212">
        <f>$F338/Inputs!$K$18*'Project 3'!BA$23</f>
        <v>0</v>
      </c>
      <c r="BB338" s="212">
        <f>$F338/Inputs!$K$18*'Project 3'!BB$23</f>
        <v>0</v>
      </c>
      <c r="BC338" s="212">
        <f>$F338/Inputs!$K$18*'Project 3'!BC$23</f>
        <v>0</v>
      </c>
      <c r="BD338" s="212">
        <f>$F338/Inputs!$K$18*'Project 3'!BD$23</f>
        <v>0</v>
      </c>
      <c r="BE338" s="212">
        <f>$F338/Inputs!$K$18*'Project 3'!BE$23</f>
        <v>0</v>
      </c>
      <c r="BF338" s="212">
        <f>$F338/Inputs!$K$18*'Project 3'!BF$23</f>
        <v>0</v>
      </c>
      <c r="BG338" s="212">
        <f>$F338/Inputs!$K$18*'Project 3'!BG$23</f>
        <v>0</v>
      </c>
      <c r="BH338" s="212">
        <f>$F338/Inputs!$K$18*'Project 3'!BH$23</f>
        <v>0</v>
      </c>
      <c r="BI338" s="212">
        <f>$F338/Inputs!$K$18*'Project 3'!BI$23</f>
        <v>0</v>
      </c>
      <c r="BJ338" s="212">
        <f>$F338/Inputs!$K$18*'Project 3'!BJ$23</f>
        <v>0</v>
      </c>
      <c r="BK338" s="212">
        <f>$F338/Inputs!$K$18*'Project 3'!BK$23</f>
        <v>0</v>
      </c>
      <c r="BL338" s="212">
        <f>$F338/Inputs!$K$18*'Project 3'!BL$23</f>
        <v>0</v>
      </c>
      <c r="BM338" s="212">
        <f>$F338/Inputs!$K$18*'Project 3'!BM$23</f>
        <v>0</v>
      </c>
      <c r="BN338" s="212">
        <f>$F338/Inputs!$K$18*'Project 3'!BN$23</f>
        <v>0</v>
      </c>
      <c r="BO338" s="212">
        <f>$F338/Inputs!$K$18*'Project 3'!BO$23</f>
        <v>0</v>
      </c>
      <c r="BP338" s="212">
        <f>$F338/Inputs!$K$18*'Project 3'!BP$23</f>
        <v>0</v>
      </c>
      <c r="BQ338" s="212">
        <f>$F338/Inputs!$K$18*'Project 3'!BQ$23</f>
        <v>0</v>
      </c>
      <c r="BR338" s="212">
        <f>$F338/Inputs!$K$18*'Project 3'!BR$23</f>
        <v>0</v>
      </c>
      <c r="BS338" s="212">
        <f>$F338/Inputs!$K$18*'Project 3'!BS$23</f>
        <v>0</v>
      </c>
      <c r="BT338" s="212">
        <f>$F338/Inputs!$K$18*'Project 3'!BT$23</f>
        <v>0</v>
      </c>
      <c r="BU338" s="212">
        <f>$F338/Inputs!$K$18*'Project 3'!BU$23</f>
        <v>0</v>
      </c>
      <c r="BV338" s="212">
        <f>$F338/Inputs!$K$18*'Project 3'!BV$23</f>
        <v>0</v>
      </c>
      <c r="BW338" s="212">
        <f>$F338/Inputs!$K$18*'Project 3'!BW$23</f>
        <v>0</v>
      </c>
      <c r="BX338" s="212">
        <f>$F338/Inputs!$K$18*'Project 3'!BX$23</f>
        <v>0</v>
      </c>
      <c r="BY338" s="212">
        <f>$F338/Inputs!$K$18*'Project 3'!BY$23</f>
        <v>0</v>
      </c>
      <c r="BZ338" s="212">
        <f>$F338/Inputs!$K$18*'Project 3'!BZ$23</f>
        <v>0</v>
      </c>
      <c r="CA338" s="212">
        <f>$F338/Inputs!$K$18*'Project 3'!CA$23</f>
        <v>0</v>
      </c>
      <c r="CB338" s="212">
        <f>$F338/Inputs!$K$18*'Project 3'!CB$23</f>
        <v>0</v>
      </c>
      <c r="CC338" s="212">
        <f>$F338/Inputs!$K$18*'Project 3'!CC$23</f>
        <v>0</v>
      </c>
      <c r="CD338" s="212">
        <f>$F338/Inputs!$K$18*'Project 3'!CD$23</f>
        <v>0</v>
      </c>
      <c r="CE338" s="212">
        <f>$F338/Inputs!$K$18*'Project 3'!CE$23</f>
        <v>0</v>
      </c>
      <c r="CF338" s="212">
        <f>$F338/Inputs!$K$18*'Project 3'!CF$23</f>
        <v>0</v>
      </c>
      <c r="CG338" s="212">
        <f>$F338/Inputs!$K$18*'Project 3'!CG$23</f>
        <v>0</v>
      </c>
      <c r="CH338" s="212">
        <f>$F338/Inputs!$K$18*'Project 3'!CH$23</f>
        <v>0</v>
      </c>
      <c r="CI338" s="212">
        <f>$F338/Inputs!$K$18*'Project 3'!CI$23</f>
        <v>0</v>
      </c>
      <c r="CJ338" s="212">
        <f>$F338/Inputs!$K$18*'Project 3'!CJ$23</f>
        <v>0</v>
      </c>
      <c r="CK338" s="212">
        <f>$F338/Inputs!$K$18*'Project 3'!CK$23</f>
        <v>0</v>
      </c>
      <c r="CL338" s="212">
        <f>$F338/Inputs!$K$18*'Project 3'!CL$23</f>
        <v>0</v>
      </c>
      <c r="CM338" s="212">
        <f>$F338/Inputs!$K$18*'Project 3'!CM$23</f>
        <v>0</v>
      </c>
      <c r="CN338" s="212">
        <f>$F338/Inputs!$K$18*'Project 3'!CN$23</f>
        <v>0</v>
      </c>
      <c r="CO338" s="212">
        <f>$F338/Inputs!$K$18*'Project 3'!CO$23</f>
        <v>0</v>
      </c>
      <c r="CP338" s="212">
        <f>$F338/Inputs!$K$18*'Project 3'!CP$23</f>
        <v>0</v>
      </c>
      <c r="CQ338" s="212">
        <f>$F338/Inputs!$K$18*'Project 3'!CQ$23</f>
        <v>0</v>
      </c>
      <c r="CR338" s="212">
        <f>$F338/Inputs!$K$18*'Project 3'!CR$23</f>
        <v>0</v>
      </c>
      <c r="CS338" s="212">
        <f>$F338/Inputs!$K$18*'Project 3'!CS$23</f>
        <v>0</v>
      </c>
      <c r="CT338" s="212">
        <f>$F338/Inputs!$K$18*'Project 3'!CT$23</f>
        <v>0</v>
      </c>
      <c r="CU338" s="212">
        <f>$F338/Inputs!$K$18*'Project 3'!CU$23</f>
        <v>0</v>
      </c>
      <c r="CV338" s="212">
        <f>$F338/Inputs!$K$18*'Project 3'!CV$23</f>
        <v>0</v>
      </c>
      <c r="CW338" s="212">
        <f>$F338/Inputs!$K$18*'Project 3'!CW$23</f>
        <v>0</v>
      </c>
      <c r="CX338" s="212">
        <f>$F338/Inputs!$K$18*'Project 3'!CX$23</f>
        <v>0</v>
      </c>
      <c r="CY338" s="212">
        <f>$F338/Inputs!$K$18*'Project 3'!CY$23</f>
        <v>0</v>
      </c>
      <c r="CZ338" s="212">
        <f>$F338/Inputs!$K$18*'Project 3'!CZ$23</f>
        <v>0</v>
      </c>
      <c r="DA338" s="212">
        <f>$F338/Inputs!$K$18*'Project 3'!DA$23</f>
        <v>0</v>
      </c>
      <c r="DB338" s="212">
        <f>$F338/Inputs!$K$18*'Project 3'!DB$23</f>
        <v>0</v>
      </c>
    </row>
    <row r="339" spans="1:106">
      <c r="A339" s="151"/>
      <c r="C339" s="34" t="s">
        <v>224</v>
      </c>
      <c r="F339" s="306">
        <f>Inputs!K259</f>
        <v>2000000</v>
      </c>
      <c r="G339" s="35" t="s">
        <v>131</v>
      </c>
      <c r="H339" s="36"/>
      <c r="I339" s="307"/>
      <c r="J339" s="212">
        <f>$F339/Inputs!$K$18*'Project 3'!J$23</f>
        <v>0</v>
      </c>
      <c r="K339" s="212">
        <f>$F339/Inputs!$K$18*'Project 3'!K$23</f>
        <v>666666.66666666663</v>
      </c>
      <c r="L339" s="212">
        <f>$F339/Inputs!$K$18*'Project 3'!L$23</f>
        <v>666666.66666666663</v>
      </c>
      <c r="M339" s="212">
        <f>$F339/Inputs!$K$18*'Project 3'!M$23</f>
        <v>666666.66666666663</v>
      </c>
      <c r="N339" s="212">
        <f>$F339/Inputs!$K$18*'Project 3'!N$23</f>
        <v>0</v>
      </c>
      <c r="O339" s="212">
        <f>$F339/Inputs!$K$18*'Project 3'!O$23</f>
        <v>0</v>
      </c>
      <c r="P339" s="212">
        <f>$F339/Inputs!$K$18*'Project 3'!P$23</f>
        <v>0</v>
      </c>
      <c r="Q339" s="212">
        <f>$F339/Inputs!$K$18*'Project 3'!Q$23</f>
        <v>0</v>
      </c>
      <c r="R339" s="212">
        <f>$F339/Inputs!$K$18*'Project 3'!R$23</f>
        <v>0</v>
      </c>
      <c r="S339" s="212">
        <f>$F339/Inputs!$K$18*'Project 3'!S$23</f>
        <v>0</v>
      </c>
      <c r="T339" s="212">
        <f>$F339/Inputs!$K$18*'Project 3'!T$23</f>
        <v>0</v>
      </c>
      <c r="U339" s="212">
        <f>$F339/Inputs!$K$18*'Project 3'!U$23</f>
        <v>0</v>
      </c>
      <c r="V339" s="212">
        <f>$F339/Inputs!$K$18*'Project 3'!V$23</f>
        <v>0</v>
      </c>
      <c r="W339" s="212">
        <f>$F339/Inputs!$K$18*'Project 3'!W$23</f>
        <v>0</v>
      </c>
      <c r="X339" s="212">
        <f>$F339/Inputs!$K$18*'Project 3'!X$23</f>
        <v>0</v>
      </c>
      <c r="Y339" s="212">
        <f>$F339/Inputs!$K$18*'Project 3'!Y$23</f>
        <v>0</v>
      </c>
      <c r="Z339" s="212">
        <f>$F339/Inputs!$K$18*'Project 3'!Z$23</f>
        <v>0</v>
      </c>
      <c r="AA339" s="212">
        <f>$F339/Inputs!$K$18*'Project 3'!AA$23</f>
        <v>0</v>
      </c>
      <c r="AB339" s="212">
        <f>$F339/Inputs!$K$18*'Project 3'!AB$23</f>
        <v>0</v>
      </c>
      <c r="AC339" s="212">
        <f>$F339/Inputs!$K$18*'Project 3'!AC$23</f>
        <v>0</v>
      </c>
      <c r="AD339" s="212">
        <f>$F339/Inputs!$K$18*'Project 3'!AD$23</f>
        <v>0</v>
      </c>
      <c r="AE339" s="212">
        <f>$F339/Inputs!$K$18*'Project 3'!AE$23</f>
        <v>0</v>
      </c>
      <c r="AF339" s="212">
        <f>$F339/Inputs!$K$18*'Project 3'!AF$23</f>
        <v>0</v>
      </c>
      <c r="AG339" s="212">
        <f>$F339/Inputs!$K$18*'Project 3'!AG$23</f>
        <v>0</v>
      </c>
      <c r="AH339" s="212">
        <f>$F339/Inputs!$K$18*'Project 3'!AH$23</f>
        <v>0</v>
      </c>
      <c r="AI339" s="212">
        <f>$F339/Inputs!$K$18*'Project 3'!AI$23</f>
        <v>0</v>
      </c>
      <c r="AJ339" s="212">
        <f>$F339/Inputs!$K$18*'Project 3'!AJ$23</f>
        <v>0</v>
      </c>
      <c r="AK339" s="212">
        <f>$F339/Inputs!$K$18*'Project 3'!AK$23</f>
        <v>0</v>
      </c>
      <c r="AL339" s="212">
        <f>$F339/Inputs!$K$18*'Project 3'!AL$23</f>
        <v>0</v>
      </c>
      <c r="AM339" s="212">
        <f>$F339/Inputs!$K$18*'Project 3'!AM$23</f>
        <v>0</v>
      </c>
      <c r="AN339" s="212">
        <f>$F339/Inputs!$K$18*'Project 3'!AN$23</f>
        <v>0</v>
      </c>
      <c r="AO339" s="212">
        <f>$F339/Inputs!$K$18*'Project 3'!AO$23</f>
        <v>0</v>
      </c>
      <c r="AP339" s="212">
        <f>$F339/Inputs!$K$18*'Project 3'!AP$23</f>
        <v>0</v>
      </c>
      <c r="AQ339" s="212">
        <f>$F339/Inputs!$K$18*'Project 3'!AQ$23</f>
        <v>0</v>
      </c>
      <c r="AR339" s="212">
        <f>$F339/Inputs!$K$18*'Project 3'!AR$23</f>
        <v>0</v>
      </c>
      <c r="AS339" s="212">
        <f>$F339/Inputs!$K$18*'Project 3'!AS$23</f>
        <v>0</v>
      </c>
      <c r="AT339" s="212">
        <f>$F339/Inputs!$K$18*'Project 3'!AT$23</f>
        <v>0</v>
      </c>
      <c r="AU339" s="212">
        <f>$F339/Inputs!$K$18*'Project 3'!AU$23</f>
        <v>0</v>
      </c>
      <c r="AV339" s="212">
        <f>$F339/Inputs!$K$18*'Project 3'!AV$23</f>
        <v>0</v>
      </c>
      <c r="AW339" s="212">
        <f>$F339/Inputs!$K$18*'Project 3'!AW$23</f>
        <v>0</v>
      </c>
      <c r="AX339" s="212">
        <f>$F339/Inputs!$K$18*'Project 3'!AX$23</f>
        <v>0</v>
      </c>
      <c r="AY339" s="212">
        <f>$F339/Inputs!$K$18*'Project 3'!AY$23</f>
        <v>0</v>
      </c>
      <c r="AZ339" s="212">
        <f>$F339/Inputs!$K$18*'Project 3'!AZ$23</f>
        <v>0</v>
      </c>
      <c r="BA339" s="212">
        <f>$F339/Inputs!$K$18*'Project 3'!BA$23</f>
        <v>0</v>
      </c>
      <c r="BB339" s="212">
        <f>$F339/Inputs!$K$18*'Project 3'!BB$23</f>
        <v>0</v>
      </c>
      <c r="BC339" s="212">
        <f>$F339/Inputs!$K$18*'Project 3'!BC$23</f>
        <v>0</v>
      </c>
      <c r="BD339" s="212">
        <f>$F339/Inputs!$K$18*'Project 3'!BD$23</f>
        <v>0</v>
      </c>
      <c r="BE339" s="212">
        <f>$F339/Inputs!$K$18*'Project 3'!BE$23</f>
        <v>0</v>
      </c>
      <c r="BF339" s="212">
        <f>$F339/Inputs!$K$18*'Project 3'!BF$23</f>
        <v>0</v>
      </c>
      <c r="BG339" s="212">
        <f>$F339/Inputs!$K$18*'Project 3'!BG$23</f>
        <v>0</v>
      </c>
      <c r="BH339" s="212">
        <f>$F339/Inputs!$K$18*'Project 3'!BH$23</f>
        <v>0</v>
      </c>
      <c r="BI339" s="212">
        <f>$F339/Inputs!$K$18*'Project 3'!BI$23</f>
        <v>0</v>
      </c>
      <c r="BJ339" s="212">
        <f>$F339/Inputs!$K$18*'Project 3'!BJ$23</f>
        <v>0</v>
      </c>
      <c r="BK339" s="212">
        <f>$F339/Inputs!$K$18*'Project 3'!BK$23</f>
        <v>0</v>
      </c>
      <c r="BL339" s="212">
        <f>$F339/Inputs!$K$18*'Project 3'!BL$23</f>
        <v>0</v>
      </c>
      <c r="BM339" s="212">
        <f>$F339/Inputs!$K$18*'Project 3'!BM$23</f>
        <v>0</v>
      </c>
      <c r="BN339" s="212">
        <f>$F339/Inputs!$K$18*'Project 3'!BN$23</f>
        <v>0</v>
      </c>
      <c r="BO339" s="212">
        <f>$F339/Inputs!$K$18*'Project 3'!BO$23</f>
        <v>0</v>
      </c>
      <c r="BP339" s="212">
        <f>$F339/Inputs!$K$18*'Project 3'!BP$23</f>
        <v>0</v>
      </c>
      <c r="BQ339" s="212">
        <f>$F339/Inputs!$K$18*'Project 3'!BQ$23</f>
        <v>0</v>
      </c>
      <c r="BR339" s="212">
        <f>$F339/Inputs!$K$18*'Project 3'!BR$23</f>
        <v>0</v>
      </c>
      <c r="BS339" s="212">
        <f>$F339/Inputs!$K$18*'Project 3'!BS$23</f>
        <v>0</v>
      </c>
      <c r="BT339" s="212">
        <f>$F339/Inputs!$K$18*'Project 3'!BT$23</f>
        <v>0</v>
      </c>
      <c r="BU339" s="212">
        <f>$F339/Inputs!$K$18*'Project 3'!BU$23</f>
        <v>0</v>
      </c>
      <c r="BV339" s="212">
        <f>$F339/Inputs!$K$18*'Project 3'!BV$23</f>
        <v>0</v>
      </c>
      <c r="BW339" s="212">
        <f>$F339/Inputs!$K$18*'Project 3'!BW$23</f>
        <v>0</v>
      </c>
      <c r="BX339" s="212">
        <f>$F339/Inputs!$K$18*'Project 3'!BX$23</f>
        <v>0</v>
      </c>
      <c r="BY339" s="212">
        <f>$F339/Inputs!$K$18*'Project 3'!BY$23</f>
        <v>0</v>
      </c>
      <c r="BZ339" s="212">
        <f>$F339/Inputs!$K$18*'Project 3'!BZ$23</f>
        <v>0</v>
      </c>
      <c r="CA339" s="212">
        <f>$F339/Inputs!$K$18*'Project 3'!CA$23</f>
        <v>0</v>
      </c>
      <c r="CB339" s="212">
        <f>$F339/Inputs!$K$18*'Project 3'!CB$23</f>
        <v>0</v>
      </c>
      <c r="CC339" s="212">
        <f>$F339/Inputs!$K$18*'Project 3'!CC$23</f>
        <v>0</v>
      </c>
      <c r="CD339" s="212">
        <f>$F339/Inputs!$K$18*'Project 3'!CD$23</f>
        <v>0</v>
      </c>
      <c r="CE339" s="212">
        <f>$F339/Inputs!$K$18*'Project 3'!CE$23</f>
        <v>0</v>
      </c>
      <c r="CF339" s="212">
        <f>$F339/Inputs!$K$18*'Project 3'!CF$23</f>
        <v>0</v>
      </c>
      <c r="CG339" s="212">
        <f>$F339/Inputs!$K$18*'Project 3'!CG$23</f>
        <v>0</v>
      </c>
      <c r="CH339" s="212">
        <f>$F339/Inputs!$K$18*'Project 3'!CH$23</f>
        <v>0</v>
      </c>
      <c r="CI339" s="212">
        <f>$F339/Inputs!$K$18*'Project 3'!CI$23</f>
        <v>0</v>
      </c>
      <c r="CJ339" s="212">
        <f>$F339/Inputs!$K$18*'Project 3'!CJ$23</f>
        <v>0</v>
      </c>
      <c r="CK339" s="212">
        <f>$F339/Inputs!$K$18*'Project 3'!CK$23</f>
        <v>0</v>
      </c>
      <c r="CL339" s="212">
        <f>$F339/Inputs!$K$18*'Project 3'!CL$23</f>
        <v>0</v>
      </c>
      <c r="CM339" s="212">
        <f>$F339/Inputs!$K$18*'Project 3'!CM$23</f>
        <v>0</v>
      </c>
      <c r="CN339" s="212">
        <f>$F339/Inputs!$K$18*'Project 3'!CN$23</f>
        <v>0</v>
      </c>
      <c r="CO339" s="212">
        <f>$F339/Inputs!$K$18*'Project 3'!CO$23</f>
        <v>0</v>
      </c>
      <c r="CP339" s="212">
        <f>$F339/Inputs!$K$18*'Project 3'!CP$23</f>
        <v>0</v>
      </c>
      <c r="CQ339" s="212">
        <f>$F339/Inputs!$K$18*'Project 3'!CQ$23</f>
        <v>0</v>
      </c>
      <c r="CR339" s="212">
        <f>$F339/Inputs!$K$18*'Project 3'!CR$23</f>
        <v>0</v>
      </c>
      <c r="CS339" s="212">
        <f>$F339/Inputs!$K$18*'Project 3'!CS$23</f>
        <v>0</v>
      </c>
      <c r="CT339" s="212">
        <f>$F339/Inputs!$K$18*'Project 3'!CT$23</f>
        <v>0</v>
      </c>
      <c r="CU339" s="212">
        <f>$F339/Inputs!$K$18*'Project 3'!CU$23</f>
        <v>0</v>
      </c>
      <c r="CV339" s="212">
        <f>$F339/Inputs!$K$18*'Project 3'!CV$23</f>
        <v>0</v>
      </c>
      <c r="CW339" s="212">
        <f>$F339/Inputs!$K$18*'Project 3'!CW$23</f>
        <v>0</v>
      </c>
      <c r="CX339" s="212">
        <f>$F339/Inputs!$K$18*'Project 3'!CX$23</f>
        <v>0</v>
      </c>
      <c r="CY339" s="212">
        <f>$F339/Inputs!$K$18*'Project 3'!CY$23</f>
        <v>0</v>
      </c>
      <c r="CZ339" s="212">
        <f>$F339/Inputs!$K$18*'Project 3'!CZ$23</f>
        <v>0</v>
      </c>
      <c r="DA339" s="212">
        <f>$F339/Inputs!$K$18*'Project 3'!DA$23</f>
        <v>0</v>
      </c>
      <c r="DB339" s="212">
        <f>$F339/Inputs!$K$18*'Project 3'!DB$23</f>
        <v>0</v>
      </c>
    </row>
    <row r="340" spans="1:106">
      <c r="A340" s="151"/>
      <c r="C340" s="34" t="s">
        <v>223</v>
      </c>
      <c r="F340" s="306">
        <f>Inputs!K267</f>
        <v>20000</v>
      </c>
      <c r="G340" s="35" t="s">
        <v>131</v>
      </c>
      <c r="H340" s="36"/>
      <c r="I340" s="307"/>
      <c r="J340" s="212">
        <f>$F340/Inputs!$K$18*'Project 3'!J$23</f>
        <v>0</v>
      </c>
      <c r="K340" s="212">
        <f>$F340/Inputs!$K$18*'Project 3'!K$23</f>
        <v>6666.666666666667</v>
      </c>
      <c r="L340" s="212">
        <f>$F340/Inputs!$K$18*'Project 3'!L$23</f>
        <v>6666.666666666667</v>
      </c>
      <c r="M340" s="212">
        <f>$F340/Inputs!$K$18*'Project 3'!M$23</f>
        <v>6666.666666666667</v>
      </c>
      <c r="N340" s="212">
        <f>$F340/Inputs!$K$18*'Project 3'!N$23</f>
        <v>0</v>
      </c>
      <c r="O340" s="212">
        <f>$F340/Inputs!$K$18*'Project 3'!O$23</f>
        <v>0</v>
      </c>
      <c r="P340" s="212">
        <f>$F340/Inputs!$K$18*'Project 3'!P$23</f>
        <v>0</v>
      </c>
      <c r="Q340" s="212">
        <f>$F340/Inputs!$K$18*'Project 3'!Q$23</f>
        <v>0</v>
      </c>
      <c r="R340" s="212">
        <f>$F340/Inputs!$K$18*'Project 3'!R$23</f>
        <v>0</v>
      </c>
      <c r="S340" s="212">
        <f>$F340/Inputs!$K$18*'Project 3'!S$23</f>
        <v>0</v>
      </c>
      <c r="T340" s="212">
        <f>$F340/Inputs!$K$18*'Project 3'!T$23</f>
        <v>0</v>
      </c>
      <c r="U340" s="212">
        <f>$F340/Inputs!$K$18*'Project 3'!U$23</f>
        <v>0</v>
      </c>
      <c r="V340" s="212">
        <f>$F340/Inputs!$K$18*'Project 3'!V$23</f>
        <v>0</v>
      </c>
      <c r="W340" s="212">
        <f>$F340/Inputs!$K$18*'Project 3'!W$23</f>
        <v>0</v>
      </c>
      <c r="X340" s="212">
        <f>$F340/Inputs!$K$18*'Project 3'!X$23</f>
        <v>0</v>
      </c>
      <c r="Y340" s="212">
        <f>$F340/Inputs!$K$18*'Project 3'!Y$23</f>
        <v>0</v>
      </c>
      <c r="Z340" s="212">
        <f>$F340/Inputs!$K$18*'Project 3'!Z$23</f>
        <v>0</v>
      </c>
      <c r="AA340" s="212">
        <f>$F340/Inputs!$K$18*'Project 3'!AA$23</f>
        <v>0</v>
      </c>
      <c r="AB340" s="212">
        <f>$F340/Inputs!$K$18*'Project 3'!AB$23</f>
        <v>0</v>
      </c>
      <c r="AC340" s="212">
        <f>$F340/Inputs!$K$18*'Project 3'!AC$23</f>
        <v>0</v>
      </c>
      <c r="AD340" s="212">
        <f>$F340/Inputs!$K$18*'Project 3'!AD$23</f>
        <v>0</v>
      </c>
      <c r="AE340" s="212">
        <f>$F340/Inputs!$K$18*'Project 3'!AE$23</f>
        <v>0</v>
      </c>
      <c r="AF340" s="212">
        <f>$F340/Inputs!$K$18*'Project 3'!AF$23</f>
        <v>0</v>
      </c>
      <c r="AG340" s="212">
        <f>$F340/Inputs!$K$18*'Project 3'!AG$23</f>
        <v>0</v>
      </c>
      <c r="AH340" s="212">
        <f>$F340/Inputs!$K$18*'Project 3'!AH$23</f>
        <v>0</v>
      </c>
      <c r="AI340" s="212">
        <f>$F340/Inputs!$K$18*'Project 3'!AI$23</f>
        <v>0</v>
      </c>
      <c r="AJ340" s="212">
        <f>$F340/Inputs!$K$18*'Project 3'!AJ$23</f>
        <v>0</v>
      </c>
      <c r="AK340" s="212">
        <f>$F340/Inputs!$K$18*'Project 3'!AK$23</f>
        <v>0</v>
      </c>
      <c r="AL340" s="212">
        <f>$F340/Inputs!$K$18*'Project 3'!AL$23</f>
        <v>0</v>
      </c>
      <c r="AM340" s="212">
        <f>$F340/Inputs!$K$18*'Project 3'!AM$23</f>
        <v>0</v>
      </c>
      <c r="AN340" s="212">
        <f>$F340/Inputs!$K$18*'Project 3'!AN$23</f>
        <v>0</v>
      </c>
      <c r="AO340" s="212">
        <f>$F340/Inputs!$K$18*'Project 3'!AO$23</f>
        <v>0</v>
      </c>
      <c r="AP340" s="212">
        <f>$F340/Inputs!$K$18*'Project 3'!AP$23</f>
        <v>0</v>
      </c>
      <c r="AQ340" s="212">
        <f>$F340/Inputs!$K$18*'Project 3'!AQ$23</f>
        <v>0</v>
      </c>
      <c r="AR340" s="212">
        <f>$F340/Inputs!$K$18*'Project 3'!AR$23</f>
        <v>0</v>
      </c>
      <c r="AS340" s="212">
        <f>$F340/Inputs!$K$18*'Project 3'!AS$23</f>
        <v>0</v>
      </c>
      <c r="AT340" s="212">
        <f>$F340/Inputs!$K$18*'Project 3'!AT$23</f>
        <v>0</v>
      </c>
      <c r="AU340" s="212">
        <f>$F340/Inputs!$K$18*'Project 3'!AU$23</f>
        <v>0</v>
      </c>
      <c r="AV340" s="212">
        <f>$F340/Inputs!$K$18*'Project 3'!AV$23</f>
        <v>0</v>
      </c>
      <c r="AW340" s="212">
        <f>$F340/Inputs!$K$18*'Project 3'!AW$23</f>
        <v>0</v>
      </c>
      <c r="AX340" s="212">
        <f>$F340/Inputs!$K$18*'Project 3'!AX$23</f>
        <v>0</v>
      </c>
      <c r="AY340" s="212">
        <f>$F340/Inputs!$K$18*'Project 3'!AY$23</f>
        <v>0</v>
      </c>
      <c r="AZ340" s="212">
        <f>$F340/Inputs!$K$18*'Project 3'!AZ$23</f>
        <v>0</v>
      </c>
      <c r="BA340" s="212">
        <f>$F340/Inputs!$K$18*'Project 3'!BA$23</f>
        <v>0</v>
      </c>
      <c r="BB340" s="212">
        <f>$F340/Inputs!$K$18*'Project 3'!BB$23</f>
        <v>0</v>
      </c>
      <c r="BC340" s="212">
        <f>$F340/Inputs!$K$18*'Project 3'!BC$23</f>
        <v>0</v>
      </c>
      <c r="BD340" s="212">
        <f>$F340/Inputs!$K$18*'Project 3'!BD$23</f>
        <v>0</v>
      </c>
      <c r="BE340" s="212">
        <f>$F340/Inputs!$K$18*'Project 3'!BE$23</f>
        <v>0</v>
      </c>
      <c r="BF340" s="212">
        <f>$F340/Inputs!$K$18*'Project 3'!BF$23</f>
        <v>0</v>
      </c>
      <c r="BG340" s="212">
        <f>$F340/Inputs!$K$18*'Project 3'!BG$23</f>
        <v>0</v>
      </c>
      <c r="BH340" s="212">
        <f>$F340/Inputs!$K$18*'Project 3'!BH$23</f>
        <v>0</v>
      </c>
      <c r="BI340" s="212">
        <f>$F340/Inputs!$K$18*'Project 3'!BI$23</f>
        <v>0</v>
      </c>
      <c r="BJ340" s="212">
        <f>$F340/Inputs!$K$18*'Project 3'!BJ$23</f>
        <v>0</v>
      </c>
      <c r="BK340" s="212">
        <f>$F340/Inputs!$K$18*'Project 3'!BK$23</f>
        <v>0</v>
      </c>
      <c r="BL340" s="212">
        <f>$F340/Inputs!$K$18*'Project 3'!BL$23</f>
        <v>0</v>
      </c>
      <c r="BM340" s="212">
        <f>$F340/Inputs!$K$18*'Project 3'!BM$23</f>
        <v>0</v>
      </c>
      <c r="BN340" s="212">
        <f>$F340/Inputs!$K$18*'Project 3'!BN$23</f>
        <v>0</v>
      </c>
      <c r="BO340" s="212">
        <f>$F340/Inputs!$K$18*'Project 3'!BO$23</f>
        <v>0</v>
      </c>
      <c r="BP340" s="212">
        <f>$F340/Inputs!$K$18*'Project 3'!BP$23</f>
        <v>0</v>
      </c>
      <c r="BQ340" s="212">
        <f>$F340/Inputs!$K$18*'Project 3'!BQ$23</f>
        <v>0</v>
      </c>
      <c r="BR340" s="212">
        <f>$F340/Inputs!$K$18*'Project 3'!BR$23</f>
        <v>0</v>
      </c>
      <c r="BS340" s="212">
        <f>$F340/Inputs!$K$18*'Project 3'!BS$23</f>
        <v>0</v>
      </c>
      <c r="BT340" s="212">
        <f>$F340/Inputs!$K$18*'Project 3'!BT$23</f>
        <v>0</v>
      </c>
      <c r="BU340" s="212">
        <f>$F340/Inputs!$K$18*'Project 3'!BU$23</f>
        <v>0</v>
      </c>
      <c r="BV340" s="212">
        <f>$F340/Inputs!$K$18*'Project 3'!BV$23</f>
        <v>0</v>
      </c>
      <c r="BW340" s="212">
        <f>$F340/Inputs!$K$18*'Project 3'!BW$23</f>
        <v>0</v>
      </c>
      <c r="BX340" s="212">
        <f>$F340/Inputs!$K$18*'Project 3'!BX$23</f>
        <v>0</v>
      </c>
      <c r="BY340" s="212">
        <f>$F340/Inputs!$K$18*'Project 3'!BY$23</f>
        <v>0</v>
      </c>
      <c r="BZ340" s="212">
        <f>$F340/Inputs!$K$18*'Project 3'!BZ$23</f>
        <v>0</v>
      </c>
      <c r="CA340" s="212">
        <f>$F340/Inputs!$K$18*'Project 3'!CA$23</f>
        <v>0</v>
      </c>
      <c r="CB340" s="212">
        <f>$F340/Inputs!$K$18*'Project 3'!CB$23</f>
        <v>0</v>
      </c>
      <c r="CC340" s="212">
        <f>$F340/Inputs!$K$18*'Project 3'!CC$23</f>
        <v>0</v>
      </c>
      <c r="CD340" s="212">
        <f>$F340/Inputs!$K$18*'Project 3'!CD$23</f>
        <v>0</v>
      </c>
      <c r="CE340" s="212">
        <f>$F340/Inputs!$K$18*'Project 3'!CE$23</f>
        <v>0</v>
      </c>
      <c r="CF340" s="212">
        <f>$F340/Inputs!$K$18*'Project 3'!CF$23</f>
        <v>0</v>
      </c>
      <c r="CG340" s="212">
        <f>$F340/Inputs!$K$18*'Project 3'!CG$23</f>
        <v>0</v>
      </c>
      <c r="CH340" s="212">
        <f>$F340/Inputs!$K$18*'Project 3'!CH$23</f>
        <v>0</v>
      </c>
      <c r="CI340" s="212">
        <f>$F340/Inputs!$K$18*'Project 3'!CI$23</f>
        <v>0</v>
      </c>
      <c r="CJ340" s="212">
        <f>$F340/Inputs!$K$18*'Project 3'!CJ$23</f>
        <v>0</v>
      </c>
      <c r="CK340" s="212">
        <f>$F340/Inputs!$K$18*'Project 3'!CK$23</f>
        <v>0</v>
      </c>
      <c r="CL340" s="212">
        <f>$F340/Inputs!$K$18*'Project 3'!CL$23</f>
        <v>0</v>
      </c>
      <c r="CM340" s="212">
        <f>$F340/Inputs!$K$18*'Project 3'!CM$23</f>
        <v>0</v>
      </c>
      <c r="CN340" s="212">
        <f>$F340/Inputs!$K$18*'Project 3'!CN$23</f>
        <v>0</v>
      </c>
      <c r="CO340" s="212">
        <f>$F340/Inputs!$K$18*'Project 3'!CO$23</f>
        <v>0</v>
      </c>
      <c r="CP340" s="212">
        <f>$F340/Inputs!$K$18*'Project 3'!CP$23</f>
        <v>0</v>
      </c>
      <c r="CQ340" s="212">
        <f>$F340/Inputs!$K$18*'Project 3'!CQ$23</f>
        <v>0</v>
      </c>
      <c r="CR340" s="212">
        <f>$F340/Inputs!$K$18*'Project 3'!CR$23</f>
        <v>0</v>
      </c>
      <c r="CS340" s="212">
        <f>$F340/Inputs!$K$18*'Project 3'!CS$23</f>
        <v>0</v>
      </c>
      <c r="CT340" s="212">
        <f>$F340/Inputs!$K$18*'Project 3'!CT$23</f>
        <v>0</v>
      </c>
      <c r="CU340" s="212">
        <f>$F340/Inputs!$K$18*'Project 3'!CU$23</f>
        <v>0</v>
      </c>
      <c r="CV340" s="212">
        <f>$F340/Inputs!$K$18*'Project 3'!CV$23</f>
        <v>0</v>
      </c>
      <c r="CW340" s="212">
        <f>$F340/Inputs!$K$18*'Project 3'!CW$23</f>
        <v>0</v>
      </c>
      <c r="CX340" s="212">
        <f>$F340/Inputs!$K$18*'Project 3'!CX$23</f>
        <v>0</v>
      </c>
      <c r="CY340" s="212">
        <f>$F340/Inputs!$K$18*'Project 3'!CY$23</f>
        <v>0</v>
      </c>
      <c r="CZ340" s="212">
        <f>$F340/Inputs!$K$18*'Project 3'!CZ$23</f>
        <v>0</v>
      </c>
      <c r="DA340" s="212">
        <f>$F340/Inputs!$K$18*'Project 3'!DA$23</f>
        <v>0</v>
      </c>
      <c r="DB340" s="212">
        <f>$F340/Inputs!$K$18*'Project 3'!DB$23</f>
        <v>0</v>
      </c>
    </row>
    <row r="341" spans="1:106">
      <c r="A341" s="151"/>
      <c r="C341" s="34" t="s">
        <v>192</v>
      </c>
      <c r="F341" s="306">
        <f>Inputs!K274</f>
        <v>3563602.1505376352</v>
      </c>
      <c r="G341" s="35" t="s">
        <v>131</v>
      </c>
      <c r="H341" s="36"/>
      <c r="I341" s="307"/>
      <c r="J341" s="212">
        <f>$F341/Inputs!$K$18*'Project 3'!J$23</f>
        <v>0</v>
      </c>
      <c r="K341" s="212">
        <f>$F341/Inputs!$K$18*'Project 3'!K$23</f>
        <v>1187867.3835125451</v>
      </c>
      <c r="L341" s="212">
        <f>$F341/Inputs!$K$18*'Project 3'!L$23</f>
        <v>1187867.3835125451</v>
      </c>
      <c r="M341" s="212">
        <f>$F341/Inputs!$K$18*'Project 3'!M$23</f>
        <v>1187867.3835125451</v>
      </c>
      <c r="N341" s="212">
        <f>$F341/Inputs!$K$18*'Project 3'!N$23</f>
        <v>0</v>
      </c>
      <c r="O341" s="212">
        <f>$F341/Inputs!$K$18*'Project 3'!O$23</f>
        <v>0</v>
      </c>
      <c r="P341" s="212">
        <f>$F341/Inputs!$K$18*'Project 3'!P$23</f>
        <v>0</v>
      </c>
      <c r="Q341" s="212">
        <f>$F341/Inputs!$K$18*'Project 3'!Q$23</f>
        <v>0</v>
      </c>
      <c r="R341" s="212">
        <f>$F341/Inputs!$K$18*'Project 3'!R$23</f>
        <v>0</v>
      </c>
      <c r="S341" s="212">
        <f>$F341/Inputs!$K$18*'Project 3'!S$23</f>
        <v>0</v>
      </c>
      <c r="T341" s="212">
        <f>$F341/Inputs!$K$18*'Project 3'!T$23</f>
        <v>0</v>
      </c>
      <c r="U341" s="212">
        <f>$F341/Inputs!$K$18*'Project 3'!U$23</f>
        <v>0</v>
      </c>
      <c r="V341" s="212">
        <f>$F341/Inputs!$K$18*'Project 3'!V$23</f>
        <v>0</v>
      </c>
      <c r="W341" s="212">
        <f>$F341/Inputs!$K$18*'Project 3'!W$23</f>
        <v>0</v>
      </c>
      <c r="X341" s="212">
        <f>$F341/Inputs!$K$18*'Project 3'!X$23</f>
        <v>0</v>
      </c>
      <c r="Y341" s="212">
        <f>$F341/Inputs!$K$18*'Project 3'!Y$23</f>
        <v>0</v>
      </c>
      <c r="Z341" s="212">
        <f>$F341/Inputs!$K$18*'Project 3'!Z$23</f>
        <v>0</v>
      </c>
      <c r="AA341" s="212">
        <f>$F341/Inputs!$K$18*'Project 3'!AA$23</f>
        <v>0</v>
      </c>
      <c r="AB341" s="212">
        <f>$F341/Inputs!$K$18*'Project 3'!AB$23</f>
        <v>0</v>
      </c>
      <c r="AC341" s="212">
        <f>$F341/Inputs!$K$18*'Project 3'!AC$23</f>
        <v>0</v>
      </c>
      <c r="AD341" s="212">
        <f>$F341/Inputs!$K$18*'Project 3'!AD$23</f>
        <v>0</v>
      </c>
      <c r="AE341" s="212">
        <f>$F341/Inputs!$K$18*'Project 3'!AE$23</f>
        <v>0</v>
      </c>
      <c r="AF341" s="212">
        <f>$F341/Inputs!$K$18*'Project 3'!AF$23</f>
        <v>0</v>
      </c>
      <c r="AG341" s="212">
        <f>$F341/Inputs!$K$18*'Project 3'!AG$23</f>
        <v>0</v>
      </c>
      <c r="AH341" s="212">
        <f>$F341/Inputs!$K$18*'Project 3'!AH$23</f>
        <v>0</v>
      </c>
      <c r="AI341" s="212">
        <f>$F341/Inputs!$K$18*'Project 3'!AI$23</f>
        <v>0</v>
      </c>
      <c r="AJ341" s="212">
        <f>$F341/Inputs!$K$18*'Project 3'!AJ$23</f>
        <v>0</v>
      </c>
      <c r="AK341" s="212">
        <f>$F341/Inputs!$K$18*'Project 3'!AK$23</f>
        <v>0</v>
      </c>
      <c r="AL341" s="212">
        <f>$F341/Inputs!$K$18*'Project 3'!AL$23</f>
        <v>0</v>
      </c>
      <c r="AM341" s="212">
        <f>$F341/Inputs!$K$18*'Project 3'!AM$23</f>
        <v>0</v>
      </c>
      <c r="AN341" s="212">
        <f>$F341/Inputs!$K$18*'Project 3'!AN$23</f>
        <v>0</v>
      </c>
      <c r="AO341" s="212">
        <f>$F341/Inputs!$K$18*'Project 3'!AO$23</f>
        <v>0</v>
      </c>
      <c r="AP341" s="212">
        <f>$F341/Inputs!$K$18*'Project 3'!AP$23</f>
        <v>0</v>
      </c>
      <c r="AQ341" s="212">
        <f>$F341/Inputs!$K$18*'Project 3'!AQ$23</f>
        <v>0</v>
      </c>
      <c r="AR341" s="212">
        <f>$F341/Inputs!$K$18*'Project 3'!AR$23</f>
        <v>0</v>
      </c>
      <c r="AS341" s="212">
        <f>$F341/Inputs!$K$18*'Project 3'!AS$23</f>
        <v>0</v>
      </c>
      <c r="AT341" s="212">
        <f>$F341/Inputs!$K$18*'Project 3'!AT$23</f>
        <v>0</v>
      </c>
      <c r="AU341" s="212">
        <f>$F341/Inputs!$K$18*'Project 3'!AU$23</f>
        <v>0</v>
      </c>
      <c r="AV341" s="212">
        <f>$F341/Inputs!$K$18*'Project 3'!AV$23</f>
        <v>0</v>
      </c>
      <c r="AW341" s="212">
        <f>$F341/Inputs!$K$18*'Project 3'!AW$23</f>
        <v>0</v>
      </c>
      <c r="AX341" s="212">
        <f>$F341/Inputs!$K$18*'Project 3'!AX$23</f>
        <v>0</v>
      </c>
      <c r="AY341" s="212">
        <f>$F341/Inputs!$K$18*'Project 3'!AY$23</f>
        <v>0</v>
      </c>
      <c r="AZ341" s="212">
        <f>$F341/Inputs!$K$18*'Project 3'!AZ$23</f>
        <v>0</v>
      </c>
      <c r="BA341" s="212">
        <f>$F341/Inputs!$K$18*'Project 3'!BA$23</f>
        <v>0</v>
      </c>
      <c r="BB341" s="212">
        <f>$F341/Inputs!$K$18*'Project 3'!BB$23</f>
        <v>0</v>
      </c>
      <c r="BC341" s="212">
        <f>$F341/Inputs!$K$18*'Project 3'!BC$23</f>
        <v>0</v>
      </c>
      <c r="BD341" s="212">
        <f>$F341/Inputs!$K$18*'Project 3'!BD$23</f>
        <v>0</v>
      </c>
      <c r="BE341" s="212">
        <f>$F341/Inputs!$K$18*'Project 3'!BE$23</f>
        <v>0</v>
      </c>
      <c r="BF341" s="212">
        <f>$F341/Inputs!$K$18*'Project 3'!BF$23</f>
        <v>0</v>
      </c>
      <c r="BG341" s="212">
        <f>$F341/Inputs!$K$18*'Project 3'!BG$23</f>
        <v>0</v>
      </c>
      <c r="BH341" s="212">
        <f>$F341/Inputs!$K$18*'Project 3'!BH$23</f>
        <v>0</v>
      </c>
      <c r="BI341" s="212">
        <f>$F341/Inputs!$K$18*'Project 3'!BI$23</f>
        <v>0</v>
      </c>
      <c r="BJ341" s="212">
        <f>$F341/Inputs!$K$18*'Project 3'!BJ$23</f>
        <v>0</v>
      </c>
      <c r="BK341" s="212">
        <f>$F341/Inputs!$K$18*'Project 3'!BK$23</f>
        <v>0</v>
      </c>
      <c r="BL341" s="212">
        <f>$F341/Inputs!$K$18*'Project 3'!BL$23</f>
        <v>0</v>
      </c>
      <c r="BM341" s="212">
        <f>$F341/Inputs!$K$18*'Project 3'!BM$23</f>
        <v>0</v>
      </c>
      <c r="BN341" s="212">
        <f>$F341/Inputs!$K$18*'Project 3'!BN$23</f>
        <v>0</v>
      </c>
      <c r="BO341" s="212">
        <f>$F341/Inputs!$K$18*'Project 3'!BO$23</f>
        <v>0</v>
      </c>
      <c r="BP341" s="212">
        <f>$F341/Inputs!$K$18*'Project 3'!BP$23</f>
        <v>0</v>
      </c>
      <c r="BQ341" s="212">
        <f>$F341/Inputs!$K$18*'Project 3'!BQ$23</f>
        <v>0</v>
      </c>
      <c r="BR341" s="212">
        <f>$F341/Inputs!$K$18*'Project 3'!BR$23</f>
        <v>0</v>
      </c>
      <c r="BS341" s="212">
        <f>$F341/Inputs!$K$18*'Project 3'!BS$23</f>
        <v>0</v>
      </c>
      <c r="BT341" s="212">
        <f>$F341/Inputs!$K$18*'Project 3'!BT$23</f>
        <v>0</v>
      </c>
      <c r="BU341" s="212">
        <f>$F341/Inputs!$K$18*'Project 3'!BU$23</f>
        <v>0</v>
      </c>
      <c r="BV341" s="212">
        <f>$F341/Inputs!$K$18*'Project 3'!BV$23</f>
        <v>0</v>
      </c>
      <c r="BW341" s="212">
        <f>$F341/Inputs!$K$18*'Project 3'!BW$23</f>
        <v>0</v>
      </c>
      <c r="BX341" s="212">
        <f>$F341/Inputs!$K$18*'Project 3'!BX$23</f>
        <v>0</v>
      </c>
      <c r="BY341" s="212">
        <f>$F341/Inputs!$K$18*'Project 3'!BY$23</f>
        <v>0</v>
      </c>
      <c r="BZ341" s="212">
        <f>$F341/Inputs!$K$18*'Project 3'!BZ$23</f>
        <v>0</v>
      </c>
      <c r="CA341" s="212">
        <f>$F341/Inputs!$K$18*'Project 3'!CA$23</f>
        <v>0</v>
      </c>
      <c r="CB341" s="212">
        <f>$F341/Inputs!$K$18*'Project 3'!CB$23</f>
        <v>0</v>
      </c>
      <c r="CC341" s="212">
        <f>$F341/Inputs!$K$18*'Project 3'!CC$23</f>
        <v>0</v>
      </c>
      <c r="CD341" s="212">
        <f>$F341/Inputs!$K$18*'Project 3'!CD$23</f>
        <v>0</v>
      </c>
      <c r="CE341" s="212">
        <f>$F341/Inputs!$K$18*'Project 3'!CE$23</f>
        <v>0</v>
      </c>
      <c r="CF341" s="212">
        <f>$F341/Inputs!$K$18*'Project 3'!CF$23</f>
        <v>0</v>
      </c>
      <c r="CG341" s="212">
        <f>$F341/Inputs!$K$18*'Project 3'!CG$23</f>
        <v>0</v>
      </c>
      <c r="CH341" s="212">
        <f>$F341/Inputs!$K$18*'Project 3'!CH$23</f>
        <v>0</v>
      </c>
      <c r="CI341" s="212">
        <f>$F341/Inputs!$K$18*'Project 3'!CI$23</f>
        <v>0</v>
      </c>
      <c r="CJ341" s="212">
        <f>$F341/Inputs!$K$18*'Project 3'!CJ$23</f>
        <v>0</v>
      </c>
      <c r="CK341" s="212">
        <f>$F341/Inputs!$K$18*'Project 3'!CK$23</f>
        <v>0</v>
      </c>
      <c r="CL341" s="212">
        <f>$F341/Inputs!$K$18*'Project 3'!CL$23</f>
        <v>0</v>
      </c>
      <c r="CM341" s="212">
        <f>$F341/Inputs!$K$18*'Project 3'!CM$23</f>
        <v>0</v>
      </c>
      <c r="CN341" s="212">
        <f>$F341/Inputs!$K$18*'Project 3'!CN$23</f>
        <v>0</v>
      </c>
      <c r="CO341" s="212">
        <f>$F341/Inputs!$K$18*'Project 3'!CO$23</f>
        <v>0</v>
      </c>
      <c r="CP341" s="212">
        <f>$F341/Inputs!$K$18*'Project 3'!CP$23</f>
        <v>0</v>
      </c>
      <c r="CQ341" s="212">
        <f>$F341/Inputs!$K$18*'Project 3'!CQ$23</f>
        <v>0</v>
      </c>
      <c r="CR341" s="212">
        <f>$F341/Inputs!$K$18*'Project 3'!CR$23</f>
        <v>0</v>
      </c>
      <c r="CS341" s="212">
        <f>$F341/Inputs!$K$18*'Project 3'!CS$23</f>
        <v>0</v>
      </c>
      <c r="CT341" s="212">
        <f>$F341/Inputs!$K$18*'Project 3'!CT$23</f>
        <v>0</v>
      </c>
      <c r="CU341" s="212">
        <f>$F341/Inputs!$K$18*'Project 3'!CU$23</f>
        <v>0</v>
      </c>
      <c r="CV341" s="212">
        <f>$F341/Inputs!$K$18*'Project 3'!CV$23</f>
        <v>0</v>
      </c>
      <c r="CW341" s="212">
        <f>$F341/Inputs!$K$18*'Project 3'!CW$23</f>
        <v>0</v>
      </c>
      <c r="CX341" s="212">
        <f>$F341/Inputs!$K$18*'Project 3'!CX$23</f>
        <v>0</v>
      </c>
      <c r="CY341" s="212">
        <f>$F341/Inputs!$K$18*'Project 3'!CY$23</f>
        <v>0</v>
      </c>
      <c r="CZ341" s="212">
        <f>$F341/Inputs!$K$18*'Project 3'!CZ$23</f>
        <v>0</v>
      </c>
      <c r="DA341" s="212">
        <f>$F341/Inputs!$K$18*'Project 3'!DA$23</f>
        <v>0</v>
      </c>
      <c r="DB341" s="212">
        <f>$F341/Inputs!$K$18*'Project 3'!DB$23</f>
        <v>0</v>
      </c>
    </row>
    <row r="342" spans="1:106">
      <c r="A342" s="151"/>
      <c r="C342" s="34" t="s">
        <v>193</v>
      </c>
      <c r="F342" s="306">
        <f>Inputs!K278</f>
        <v>2000000</v>
      </c>
      <c r="G342" s="35" t="s">
        <v>131</v>
      </c>
      <c r="H342" s="36"/>
      <c r="I342" s="307"/>
      <c r="J342" s="212">
        <f>$F342/Inputs!$K$18*'Project 3'!J$23</f>
        <v>0</v>
      </c>
      <c r="K342" s="212">
        <f>$F342/Inputs!$K$18*'Project 3'!K$23</f>
        <v>666666.66666666663</v>
      </c>
      <c r="L342" s="212">
        <f>$F342/Inputs!$K$18*'Project 3'!L$23</f>
        <v>666666.66666666663</v>
      </c>
      <c r="M342" s="212">
        <f>$F342/Inputs!$K$18*'Project 3'!M$23</f>
        <v>666666.66666666663</v>
      </c>
      <c r="N342" s="212">
        <f>$F342/Inputs!$K$18*'Project 3'!N$23</f>
        <v>0</v>
      </c>
      <c r="O342" s="212">
        <f>$F342/Inputs!$K$18*'Project 3'!O$23</f>
        <v>0</v>
      </c>
      <c r="P342" s="212">
        <f>$F342/Inputs!$K$18*'Project 3'!P$23</f>
        <v>0</v>
      </c>
      <c r="Q342" s="212">
        <f>$F342/Inputs!$K$18*'Project 3'!Q$23</f>
        <v>0</v>
      </c>
      <c r="R342" s="212">
        <f>$F342/Inputs!$K$18*'Project 3'!R$23</f>
        <v>0</v>
      </c>
      <c r="S342" s="212">
        <f>$F342/Inputs!$K$18*'Project 3'!S$23</f>
        <v>0</v>
      </c>
      <c r="T342" s="212">
        <f>$F342/Inputs!$K$18*'Project 3'!T$23</f>
        <v>0</v>
      </c>
      <c r="U342" s="212">
        <f>$F342/Inputs!$K$18*'Project 3'!U$23</f>
        <v>0</v>
      </c>
      <c r="V342" s="212">
        <f>$F342/Inputs!$K$18*'Project 3'!V$23</f>
        <v>0</v>
      </c>
      <c r="W342" s="212">
        <f>$F342/Inputs!$K$18*'Project 3'!W$23</f>
        <v>0</v>
      </c>
      <c r="X342" s="212">
        <f>$F342/Inputs!$K$18*'Project 3'!X$23</f>
        <v>0</v>
      </c>
      <c r="Y342" s="212">
        <f>$F342/Inputs!$K$18*'Project 3'!Y$23</f>
        <v>0</v>
      </c>
      <c r="Z342" s="212">
        <f>$F342/Inputs!$K$18*'Project 3'!Z$23</f>
        <v>0</v>
      </c>
      <c r="AA342" s="212">
        <f>$F342/Inputs!$K$18*'Project 3'!AA$23</f>
        <v>0</v>
      </c>
      <c r="AB342" s="212">
        <f>$F342/Inputs!$K$18*'Project 3'!AB$23</f>
        <v>0</v>
      </c>
      <c r="AC342" s="212">
        <f>$F342/Inputs!$K$18*'Project 3'!AC$23</f>
        <v>0</v>
      </c>
      <c r="AD342" s="212">
        <f>$F342/Inputs!$K$18*'Project 3'!AD$23</f>
        <v>0</v>
      </c>
      <c r="AE342" s="212">
        <f>$F342/Inputs!$K$18*'Project 3'!AE$23</f>
        <v>0</v>
      </c>
      <c r="AF342" s="212">
        <f>$F342/Inputs!$K$18*'Project 3'!AF$23</f>
        <v>0</v>
      </c>
      <c r="AG342" s="212">
        <f>$F342/Inputs!$K$18*'Project 3'!AG$23</f>
        <v>0</v>
      </c>
      <c r="AH342" s="212">
        <f>$F342/Inputs!$K$18*'Project 3'!AH$23</f>
        <v>0</v>
      </c>
      <c r="AI342" s="212">
        <f>$F342/Inputs!$K$18*'Project 3'!AI$23</f>
        <v>0</v>
      </c>
      <c r="AJ342" s="212">
        <f>$F342/Inputs!$K$18*'Project 3'!AJ$23</f>
        <v>0</v>
      </c>
      <c r="AK342" s="212">
        <f>$F342/Inputs!$K$18*'Project 3'!AK$23</f>
        <v>0</v>
      </c>
      <c r="AL342" s="212">
        <f>$F342/Inputs!$K$18*'Project 3'!AL$23</f>
        <v>0</v>
      </c>
      <c r="AM342" s="212">
        <f>$F342/Inputs!$K$18*'Project 3'!AM$23</f>
        <v>0</v>
      </c>
      <c r="AN342" s="212">
        <f>$F342/Inputs!$K$18*'Project 3'!AN$23</f>
        <v>0</v>
      </c>
      <c r="AO342" s="212">
        <f>$F342/Inputs!$K$18*'Project 3'!AO$23</f>
        <v>0</v>
      </c>
      <c r="AP342" s="212">
        <f>$F342/Inputs!$K$18*'Project 3'!AP$23</f>
        <v>0</v>
      </c>
      <c r="AQ342" s="212">
        <f>$F342/Inputs!$K$18*'Project 3'!AQ$23</f>
        <v>0</v>
      </c>
      <c r="AR342" s="212">
        <f>$F342/Inputs!$K$18*'Project 3'!AR$23</f>
        <v>0</v>
      </c>
      <c r="AS342" s="212">
        <f>$F342/Inputs!$K$18*'Project 3'!AS$23</f>
        <v>0</v>
      </c>
      <c r="AT342" s="212">
        <f>$F342/Inputs!$K$18*'Project 3'!AT$23</f>
        <v>0</v>
      </c>
      <c r="AU342" s="212">
        <f>$F342/Inputs!$K$18*'Project 3'!AU$23</f>
        <v>0</v>
      </c>
      <c r="AV342" s="212">
        <f>$F342/Inputs!$K$18*'Project 3'!AV$23</f>
        <v>0</v>
      </c>
      <c r="AW342" s="212">
        <f>$F342/Inputs!$K$18*'Project 3'!AW$23</f>
        <v>0</v>
      </c>
      <c r="AX342" s="212">
        <f>$F342/Inputs!$K$18*'Project 3'!AX$23</f>
        <v>0</v>
      </c>
      <c r="AY342" s="212">
        <f>$F342/Inputs!$K$18*'Project 3'!AY$23</f>
        <v>0</v>
      </c>
      <c r="AZ342" s="212">
        <f>$F342/Inputs!$K$18*'Project 3'!AZ$23</f>
        <v>0</v>
      </c>
      <c r="BA342" s="212">
        <f>$F342/Inputs!$K$18*'Project 3'!BA$23</f>
        <v>0</v>
      </c>
      <c r="BB342" s="212">
        <f>$F342/Inputs!$K$18*'Project 3'!BB$23</f>
        <v>0</v>
      </c>
      <c r="BC342" s="212">
        <f>$F342/Inputs!$K$18*'Project 3'!BC$23</f>
        <v>0</v>
      </c>
      <c r="BD342" s="212">
        <f>$F342/Inputs!$K$18*'Project 3'!BD$23</f>
        <v>0</v>
      </c>
      <c r="BE342" s="212">
        <f>$F342/Inputs!$K$18*'Project 3'!BE$23</f>
        <v>0</v>
      </c>
      <c r="BF342" s="212">
        <f>$F342/Inputs!$K$18*'Project 3'!BF$23</f>
        <v>0</v>
      </c>
      <c r="BG342" s="212">
        <f>$F342/Inputs!$K$18*'Project 3'!BG$23</f>
        <v>0</v>
      </c>
      <c r="BH342" s="212">
        <f>$F342/Inputs!$K$18*'Project 3'!BH$23</f>
        <v>0</v>
      </c>
      <c r="BI342" s="212">
        <f>$F342/Inputs!$K$18*'Project 3'!BI$23</f>
        <v>0</v>
      </c>
      <c r="BJ342" s="212">
        <f>$F342/Inputs!$K$18*'Project 3'!BJ$23</f>
        <v>0</v>
      </c>
      <c r="BK342" s="212">
        <f>$F342/Inputs!$K$18*'Project 3'!BK$23</f>
        <v>0</v>
      </c>
      <c r="BL342" s="212">
        <f>$F342/Inputs!$K$18*'Project 3'!BL$23</f>
        <v>0</v>
      </c>
      <c r="BM342" s="212">
        <f>$F342/Inputs!$K$18*'Project 3'!BM$23</f>
        <v>0</v>
      </c>
      <c r="BN342" s="212">
        <f>$F342/Inputs!$K$18*'Project 3'!BN$23</f>
        <v>0</v>
      </c>
      <c r="BO342" s="212">
        <f>$F342/Inputs!$K$18*'Project 3'!BO$23</f>
        <v>0</v>
      </c>
      <c r="BP342" s="212">
        <f>$F342/Inputs!$K$18*'Project 3'!BP$23</f>
        <v>0</v>
      </c>
      <c r="BQ342" s="212">
        <f>$F342/Inputs!$K$18*'Project 3'!BQ$23</f>
        <v>0</v>
      </c>
      <c r="BR342" s="212">
        <f>$F342/Inputs!$K$18*'Project 3'!BR$23</f>
        <v>0</v>
      </c>
      <c r="BS342" s="212">
        <f>$F342/Inputs!$K$18*'Project 3'!BS$23</f>
        <v>0</v>
      </c>
      <c r="BT342" s="212">
        <f>$F342/Inputs!$K$18*'Project 3'!BT$23</f>
        <v>0</v>
      </c>
      <c r="BU342" s="212">
        <f>$F342/Inputs!$K$18*'Project 3'!BU$23</f>
        <v>0</v>
      </c>
      <c r="BV342" s="212">
        <f>$F342/Inputs!$K$18*'Project 3'!BV$23</f>
        <v>0</v>
      </c>
      <c r="BW342" s="212">
        <f>$F342/Inputs!$K$18*'Project 3'!BW$23</f>
        <v>0</v>
      </c>
      <c r="BX342" s="212">
        <f>$F342/Inputs!$K$18*'Project 3'!BX$23</f>
        <v>0</v>
      </c>
      <c r="BY342" s="212">
        <f>$F342/Inputs!$K$18*'Project 3'!BY$23</f>
        <v>0</v>
      </c>
      <c r="BZ342" s="212">
        <f>$F342/Inputs!$K$18*'Project 3'!BZ$23</f>
        <v>0</v>
      </c>
      <c r="CA342" s="212">
        <f>$F342/Inputs!$K$18*'Project 3'!CA$23</f>
        <v>0</v>
      </c>
      <c r="CB342" s="212">
        <f>$F342/Inputs!$K$18*'Project 3'!CB$23</f>
        <v>0</v>
      </c>
      <c r="CC342" s="212">
        <f>$F342/Inputs!$K$18*'Project 3'!CC$23</f>
        <v>0</v>
      </c>
      <c r="CD342" s="212">
        <f>$F342/Inputs!$K$18*'Project 3'!CD$23</f>
        <v>0</v>
      </c>
      <c r="CE342" s="212">
        <f>$F342/Inputs!$K$18*'Project 3'!CE$23</f>
        <v>0</v>
      </c>
      <c r="CF342" s="212">
        <f>$F342/Inputs!$K$18*'Project 3'!CF$23</f>
        <v>0</v>
      </c>
      <c r="CG342" s="212">
        <f>$F342/Inputs!$K$18*'Project 3'!CG$23</f>
        <v>0</v>
      </c>
      <c r="CH342" s="212">
        <f>$F342/Inputs!$K$18*'Project 3'!CH$23</f>
        <v>0</v>
      </c>
      <c r="CI342" s="212">
        <f>$F342/Inputs!$K$18*'Project 3'!CI$23</f>
        <v>0</v>
      </c>
      <c r="CJ342" s="212">
        <f>$F342/Inputs!$K$18*'Project 3'!CJ$23</f>
        <v>0</v>
      </c>
      <c r="CK342" s="212">
        <f>$F342/Inputs!$K$18*'Project 3'!CK$23</f>
        <v>0</v>
      </c>
      <c r="CL342" s="212">
        <f>$F342/Inputs!$K$18*'Project 3'!CL$23</f>
        <v>0</v>
      </c>
      <c r="CM342" s="212">
        <f>$F342/Inputs!$K$18*'Project 3'!CM$23</f>
        <v>0</v>
      </c>
      <c r="CN342" s="212">
        <f>$F342/Inputs!$K$18*'Project 3'!CN$23</f>
        <v>0</v>
      </c>
      <c r="CO342" s="212">
        <f>$F342/Inputs!$K$18*'Project 3'!CO$23</f>
        <v>0</v>
      </c>
      <c r="CP342" s="212">
        <f>$F342/Inputs!$K$18*'Project 3'!CP$23</f>
        <v>0</v>
      </c>
      <c r="CQ342" s="212">
        <f>$F342/Inputs!$K$18*'Project 3'!CQ$23</f>
        <v>0</v>
      </c>
      <c r="CR342" s="212">
        <f>$F342/Inputs!$K$18*'Project 3'!CR$23</f>
        <v>0</v>
      </c>
      <c r="CS342" s="212">
        <f>$F342/Inputs!$K$18*'Project 3'!CS$23</f>
        <v>0</v>
      </c>
      <c r="CT342" s="212">
        <f>$F342/Inputs!$K$18*'Project 3'!CT$23</f>
        <v>0</v>
      </c>
      <c r="CU342" s="212">
        <f>$F342/Inputs!$K$18*'Project 3'!CU$23</f>
        <v>0</v>
      </c>
      <c r="CV342" s="212">
        <f>$F342/Inputs!$K$18*'Project 3'!CV$23</f>
        <v>0</v>
      </c>
      <c r="CW342" s="212">
        <f>$F342/Inputs!$K$18*'Project 3'!CW$23</f>
        <v>0</v>
      </c>
      <c r="CX342" s="212">
        <f>$F342/Inputs!$K$18*'Project 3'!CX$23</f>
        <v>0</v>
      </c>
      <c r="CY342" s="212">
        <f>$F342/Inputs!$K$18*'Project 3'!CY$23</f>
        <v>0</v>
      </c>
      <c r="CZ342" s="212">
        <f>$F342/Inputs!$K$18*'Project 3'!CZ$23</f>
        <v>0</v>
      </c>
      <c r="DA342" s="212">
        <f>$F342/Inputs!$K$18*'Project 3'!DA$23</f>
        <v>0</v>
      </c>
      <c r="DB342" s="212">
        <f>$F342/Inputs!$K$18*'Project 3'!DB$23</f>
        <v>0</v>
      </c>
    </row>
    <row r="343" spans="1:106">
      <c r="A343" s="151"/>
      <c r="C343" s="34" t="s">
        <v>222</v>
      </c>
      <c r="F343" s="306">
        <f>Inputs!K270</f>
        <v>11836250</v>
      </c>
      <c r="G343" s="35" t="s">
        <v>131</v>
      </c>
      <c r="H343" s="36"/>
      <c r="I343" s="307"/>
      <c r="J343" s="212">
        <f>$F343/Inputs!$K$18*'Project 3'!J$23</f>
        <v>0</v>
      </c>
      <c r="K343" s="212">
        <f>$F343/Inputs!$K$18*'Project 3'!K$23</f>
        <v>3945416.6666666665</v>
      </c>
      <c r="L343" s="212">
        <f>$F343/Inputs!$K$18*'Project 3'!L$23</f>
        <v>3945416.6666666665</v>
      </c>
      <c r="M343" s="212">
        <f>$F343/Inputs!$K$18*'Project 3'!M$23</f>
        <v>3945416.6666666665</v>
      </c>
      <c r="N343" s="212">
        <f>$F343/Inputs!$K$18*'Project 3'!N$23</f>
        <v>0</v>
      </c>
      <c r="O343" s="212">
        <f>$F343/Inputs!$K$18*'Project 3'!O$23</f>
        <v>0</v>
      </c>
      <c r="P343" s="212">
        <f>$F343/Inputs!$K$18*'Project 3'!P$23</f>
        <v>0</v>
      </c>
      <c r="Q343" s="212">
        <f>$F343/Inputs!$K$18*'Project 3'!Q$23</f>
        <v>0</v>
      </c>
      <c r="R343" s="212">
        <f>$F343/Inputs!$K$18*'Project 3'!R$23</f>
        <v>0</v>
      </c>
      <c r="S343" s="212">
        <f>$F343/Inputs!$K$18*'Project 3'!S$23</f>
        <v>0</v>
      </c>
      <c r="T343" s="212">
        <f>$F343/Inputs!$K$18*'Project 3'!T$23</f>
        <v>0</v>
      </c>
      <c r="U343" s="212">
        <f>$F343/Inputs!$K$18*'Project 3'!U$23</f>
        <v>0</v>
      </c>
      <c r="V343" s="212">
        <f>$F343/Inputs!$K$18*'Project 3'!V$23</f>
        <v>0</v>
      </c>
      <c r="W343" s="212">
        <f>$F343/Inputs!$K$18*'Project 3'!W$23</f>
        <v>0</v>
      </c>
      <c r="X343" s="212">
        <f>$F343/Inputs!$K$18*'Project 3'!X$23</f>
        <v>0</v>
      </c>
      <c r="Y343" s="212">
        <f>$F343/Inputs!$K$18*'Project 3'!Y$23</f>
        <v>0</v>
      </c>
      <c r="Z343" s="212">
        <f>$F343/Inputs!$K$18*'Project 3'!Z$23</f>
        <v>0</v>
      </c>
      <c r="AA343" s="212">
        <f>$F343/Inputs!$K$18*'Project 3'!AA$23</f>
        <v>0</v>
      </c>
      <c r="AB343" s="212">
        <f>$F343/Inputs!$K$18*'Project 3'!AB$23</f>
        <v>0</v>
      </c>
      <c r="AC343" s="212">
        <f>$F343/Inputs!$K$18*'Project 3'!AC$23</f>
        <v>0</v>
      </c>
      <c r="AD343" s="212">
        <f>$F343/Inputs!$K$18*'Project 3'!AD$23</f>
        <v>0</v>
      </c>
      <c r="AE343" s="212">
        <f>$F343/Inputs!$K$18*'Project 3'!AE$23</f>
        <v>0</v>
      </c>
      <c r="AF343" s="212">
        <f>$F343/Inputs!$K$18*'Project 3'!AF$23</f>
        <v>0</v>
      </c>
      <c r="AG343" s="212">
        <f>$F343/Inputs!$K$18*'Project 3'!AG$23</f>
        <v>0</v>
      </c>
      <c r="AH343" s="212">
        <f>$F343/Inputs!$K$18*'Project 3'!AH$23</f>
        <v>0</v>
      </c>
      <c r="AI343" s="212">
        <f>$F343/Inputs!$K$18*'Project 3'!AI$23</f>
        <v>0</v>
      </c>
      <c r="AJ343" s="212">
        <f>$F343/Inputs!$K$18*'Project 3'!AJ$23</f>
        <v>0</v>
      </c>
      <c r="AK343" s="212">
        <f>$F343/Inputs!$K$18*'Project 3'!AK$23</f>
        <v>0</v>
      </c>
      <c r="AL343" s="212">
        <f>$F343/Inputs!$K$18*'Project 3'!AL$23</f>
        <v>0</v>
      </c>
      <c r="AM343" s="212">
        <f>$F343/Inputs!$K$18*'Project 3'!AM$23</f>
        <v>0</v>
      </c>
      <c r="AN343" s="212">
        <f>$F343/Inputs!$K$18*'Project 3'!AN$23</f>
        <v>0</v>
      </c>
      <c r="AO343" s="212">
        <f>$F343/Inputs!$K$18*'Project 3'!AO$23</f>
        <v>0</v>
      </c>
      <c r="AP343" s="212">
        <f>$F343/Inputs!$K$18*'Project 3'!AP$23</f>
        <v>0</v>
      </c>
      <c r="AQ343" s="212">
        <f>$F343/Inputs!$K$18*'Project 3'!AQ$23</f>
        <v>0</v>
      </c>
      <c r="AR343" s="212">
        <f>$F343/Inputs!$K$18*'Project 3'!AR$23</f>
        <v>0</v>
      </c>
      <c r="AS343" s="212">
        <f>$F343/Inputs!$K$18*'Project 3'!AS$23</f>
        <v>0</v>
      </c>
      <c r="AT343" s="212">
        <f>$F343/Inputs!$K$18*'Project 3'!AT$23</f>
        <v>0</v>
      </c>
      <c r="AU343" s="212">
        <f>$F343/Inputs!$K$18*'Project 3'!AU$23</f>
        <v>0</v>
      </c>
      <c r="AV343" s="212">
        <f>$F343/Inputs!$K$18*'Project 3'!AV$23</f>
        <v>0</v>
      </c>
      <c r="AW343" s="212">
        <f>$F343/Inputs!$K$18*'Project 3'!AW$23</f>
        <v>0</v>
      </c>
      <c r="AX343" s="212">
        <f>$F343/Inputs!$K$18*'Project 3'!AX$23</f>
        <v>0</v>
      </c>
      <c r="AY343" s="212">
        <f>$F343/Inputs!$K$18*'Project 3'!AY$23</f>
        <v>0</v>
      </c>
      <c r="AZ343" s="212">
        <f>$F343/Inputs!$K$18*'Project 3'!AZ$23</f>
        <v>0</v>
      </c>
      <c r="BA343" s="212">
        <f>$F343/Inputs!$K$18*'Project 3'!BA$23</f>
        <v>0</v>
      </c>
      <c r="BB343" s="212">
        <f>$F343/Inputs!$K$18*'Project 3'!BB$23</f>
        <v>0</v>
      </c>
      <c r="BC343" s="212">
        <f>$F343/Inputs!$K$18*'Project 3'!BC$23</f>
        <v>0</v>
      </c>
      <c r="BD343" s="212">
        <f>$F343/Inputs!$K$18*'Project 3'!BD$23</f>
        <v>0</v>
      </c>
      <c r="BE343" s="212">
        <f>$F343/Inputs!$K$18*'Project 3'!BE$23</f>
        <v>0</v>
      </c>
      <c r="BF343" s="212">
        <f>$F343/Inputs!$K$18*'Project 3'!BF$23</f>
        <v>0</v>
      </c>
      <c r="BG343" s="212">
        <f>$F343/Inputs!$K$18*'Project 3'!BG$23</f>
        <v>0</v>
      </c>
      <c r="BH343" s="212">
        <f>$F343/Inputs!$K$18*'Project 3'!BH$23</f>
        <v>0</v>
      </c>
      <c r="BI343" s="212">
        <f>$F343/Inputs!$K$18*'Project 3'!BI$23</f>
        <v>0</v>
      </c>
      <c r="BJ343" s="212">
        <f>$F343/Inputs!$K$18*'Project 3'!BJ$23</f>
        <v>0</v>
      </c>
      <c r="BK343" s="212">
        <f>$F343/Inputs!$K$18*'Project 3'!BK$23</f>
        <v>0</v>
      </c>
      <c r="BL343" s="212">
        <f>$F343/Inputs!$K$18*'Project 3'!BL$23</f>
        <v>0</v>
      </c>
      <c r="BM343" s="212">
        <f>$F343/Inputs!$K$18*'Project 3'!BM$23</f>
        <v>0</v>
      </c>
      <c r="BN343" s="212">
        <f>$F343/Inputs!$K$18*'Project 3'!BN$23</f>
        <v>0</v>
      </c>
      <c r="BO343" s="212">
        <f>$F343/Inputs!$K$18*'Project 3'!BO$23</f>
        <v>0</v>
      </c>
      <c r="BP343" s="212">
        <f>$F343/Inputs!$K$18*'Project 3'!BP$23</f>
        <v>0</v>
      </c>
      <c r="BQ343" s="212">
        <f>$F343/Inputs!$K$18*'Project 3'!BQ$23</f>
        <v>0</v>
      </c>
      <c r="BR343" s="212">
        <f>$F343/Inputs!$K$18*'Project 3'!BR$23</f>
        <v>0</v>
      </c>
      <c r="BS343" s="212">
        <f>$F343/Inputs!$K$18*'Project 3'!BS$23</f>
        <v>0</v>
      </c>
      <c r="BT343" s="212">
        <f>$F343/Inputs!$K$18*'Project 3'!BT$23</f>
        <v>0</v>
      </c>
      <c r="BU343" s="212">
        <f>$F343/Inputs!$K$18*'Project 3'!BU$23</f>
        <v>0</v>
      </c>
      <c r="BV343" s="212">
        <f>$F343/Inputs!$K$18*'Project 3'!BV$23</f>
        <v>0</v>
      </c>
      <c r="BW343" s="212">
        <f>$F343/Inputs!$K$18*'Project 3'!BW$23</f>
        <v>0</v>
      </c>
      <c r="BX343" s="212">
        <f>$F343/Inputs!$K$18*'Project 3'!BX$23</f>
        <v>0</v>
      </c>
      <c r="BY343" s="212">
        <f>$F343/Inputs!$K$18*'Project 3'!BY$23</f>
        <v>0</v>
      </c>
      <c r="BZ343" s="212">
        <f>$F343/Inputs!$K$18*'Project 3'!BZ$23</f>
        <v>0</v>
      </c>
      <c r="CA343" s="212">
        <f>$F343/Inputs!$K$18*'Project 3'!CA$23</f>
        <v>0</v>
      </c>
      <c r="CB343" s="212">
        <f>$F343/Inputs!$K$18*'Project 3'!CB$23</f>
        <v>0</v>
      </c>
      <c r="CC343" s="212">
        <f>$F343/Inputs!$K$18*'Project 3'!CC$23</f>
        <v>0</v>
      </c>
      <c r="CD343" s="212">
        <f>$F343/Inputs!$K$18*'Project 3'!CD$23</f>
        <v>0</v>
      </c>
      <c r="CE343" s="212">
        <f>$F343/Inputs!$K$18*'Project 3'!CE$23</f>
        <v>0</v>
      </c>
      <c r="CF343" s="212">
        <f>$F343/Inputs!$K$18*'Project 3'!CF$23</f>
        <v>0</v>
      </c>
      <c r="CG343" s="212">
        <f>$F343/Inputs!$K$18*'Project 3'!CG$23</f>
        <v>0</v>
      </c>
      <c r="CH343" s="212">
        <f>$F343/Inputs!$K$18*'Project 3'!CH$23</f>
        <v>0</v>
      </c>
      <c r="CI343" s="212">
        <f>$F343/Inputs!$K$18*'Project 3'!CI$23</f>
        <v>0</v>
      </c>
      <c r="CJ343" s="212">
        <f>$F343/Inputs!$K$18*'Project 3'!CJ$23</f>
        <v>0</v>
      </c>
      <c r="CK343" s="212">
        <f>$F343/Inputs!$K$18*'Project 3'!CK$23</f>
        <v>0</v>
      </c>
      <c r="CL343" s="212">
        <f>$F343/Inputs!$K$18*'Project 3'!CL$23</f>
        <v>0</v>
      </c>
      <c r="CM343" s="212">
        <f>$F343/Inputs!$K$18*'Project 3'!CM$23</f>
        <v>0</v>
      </c>
      <c r="CN343" s="212">
        <f>$F343/Inputs!$K$18*'Project 3'!CN$23</f>
        <v>0</v>
      </c>
      <c r="CO343" s="212">
        <f>$F343/Inputs!$K$18*'Project 3'!CO$23</f>
        <v>0</v>
      </c>
      <c r="CP343" s="212">
        <f>$F343/Inputs!$K$18*'Project 3'!CP$23</f>
        <v>0</v>
      </c>
      <c r="CQ343" s="212">
        <f>$F343/Inputs!$K$18*'Project 3'!CQ$23</f>
        <v>0</v>
      </c>
      <c r="CR343" s="212">
        <f>$F343/Inputs!$K$18*'Project 3'!CR$23</f>
        <v>0</v>
      </c>
      <c r="CS343" s="212">
        <f>$F343/Inputs!$K$18*'Project 3'!CS$23</f>
        <v>0</v>
      </c>
      <c r="CT343" s="212">
        <f>$F343/Inputs!$K$18*'Project 3'!CT$23</f>
        <v>0</v>
      </c>
      <c r="CU343" s="212">
        <f>$F343/Inputs!$K$18*'Project 3'!CU$23</f>
        <v>0</v>
      </c>
      <c r="CV343" s="212">
        <f>$F343/Inputs!$K$18*'Project 3'!CV$23</f>
        <v>0</v>
      </c>
      <c r="CW343" s="212">
        <f>$F343/Inputs!$K$18*'Project 3'!CW$23</f>
        <v>0</v>
      </c>
      <c r="CX343" s="212">
        <f>$F343/Inputs!$K$18*'Project 3'!CX$23</f>
        <v>0</v>
      </c>
      <c r="CY343" s="212">
        <f>$F343/Inputs!$K$18*'Project 3'!CY$23</f>
        <v>0</v>
      </c>
      <c r="CZ343" s="212">
        <f>$F343/Inputs!$K$18*'Project 3'!CZ$23</f>
        <v>0</v>
      </c>
      <c r="DA343" s="212">
        <f>$F343/Inputs!$K$18*'Project 3'!DA$23</f>
        <v>0</v>
      </c>
      <c r="DB343" s="212">
        <f>$F343/Inputs!$K$18*'Project 3'!DB$23</f>
        <v>0</v>
      </c>
    </row>
    <row r="344" spans="1:106">
      <c r="A344" s="151"/>
      <c r="C344" s="34" t="s">
        <v>201</v>
      </c>
      <c r="F344" s="306">
        <f>Inputs!K298</f>
        <v>40000000</v>
      </c>
      <c r="G344" s="35" t="s">
        <v>131</v>
      </c>
      <c r="H344" s="36"/>
      <c r="I344" s="307"/>
      <c r="J344" s="212">
        <f>$F344/Inputs!$K$18*'Project 3'!J$23</f>
        <v>0</v>
      </c>
      <c r="K344" s="212">
        <f>$F344/Inputs!$K$18*'Project 3'!K$23</f>
        <v>13333333.333333334</v>
      </c>
      <c r="L344" s="212">
        <f>$F344/Inputs!$K$18*'Project 3'!L$23</f>
        <v>13333333.333333334</v>
      </c>
      <c r="M344" s="212">
        <f>$F344/Inputs!$K$18*'Project 3'!M$23</f>
        <v>13333333.333333334</v>
      </c>
      <c r="N344" s="212">
        <f>$F344/Inputs!$K$18*'Project 3'!N$23</f>
        <v>0</v>
      </c>
      <c r="O344" s="212">
        <f>$F344/Inputs!$K$18*'Project 3'!O$23</f>
        <v>0</v>
      </c>
      <c r="P344" s="212">
        <f>$F344/Inputs!$K$18*'Project 3'!P$23</f>
        <v>0</v>
      </c>
      <c r="Q344" s="212">
        <f>$F344/Inputs!$K$18*'Project 3'!Q$23</f>
        <v>0</v>
      </c>
      <c r="R344" s="212">
        <f>$F344/Inputs!$K$18*'Project 3'!R$23</f>
        <v>0</v>
      </c>
      <c r="S344" s="212">
        <f>$F344/Inputs!$K$18*'Project 3'!S$23</f>
        <v>0</v>
      </c>
      <c r="T344" s="212">
        <f>$F344/Inputs!$K$18*'Project 3'!T$23</f>
        <v>0</v>
      </c>
      <c r="U344" s="212">
        <f>$F344/Inputs!$K$18*'Project 3'!U$23</f>
        <v>0</v>
      </c>
      <c r="V344" s="212">
        <f>$F344/Inputs!$K$18*'Project 3'!V$23</f>
        <v>0</v>
      </c>
      <c r="W344" s="212">
        <f>$F344/Inputs!$K$18*'Project 3'!W$23</f>
        <v>0</v>
      </c>
      <c r="X344" s="212">
        <f>$F344/Inputs!$K$18*'Project 3'!X$23</f>
        <v>0</v>
      </c>
      <c r="Y344" s="212">
        <f>$F344/Inputs!$K$18*'Project 3'!Y$23</f>
        <v>0</v>
      </c>
      <c r="Z344" s="212">
        <f>$F344/Inputs!$K$18*'Project 3'!Z$23</f>
        <v>0</v>
      </c>
      <c r="AA344" s="212">
        <f>$F344/Inputs!$K$18*'Project 3'!AA$23</f>
        <v>0</v>
      </c>
      <c r="AB344" s="212">
        <f>$F344/Inputs!$K$18*'Project 3'!AB$23</f>
        <v>0</v>
      </c>
      <c r="AC344" s="212">
        <f>$F344/Inputs!$K$18*'Project 3'!AC$23</f>
        <v>0</v>
      </c>
      <c r="AD344" s="212">
        <f>$F344/Inputs!$K$18*'Project 3'!AD$23</f>
        <v>0</v>
      </c>
      <c r="AE344" s="212">
        <f>$F344/Inputs!$K$18*'Project 3'!AE$23</f>
        <v>0</v>
      </c>
      <c r="AF344" s="212">
        <f>$F344/Inputs!$K$18*'Project 3'!AF$23</f>
        <v>0</v>
      </c>
      <c r="AG344" s="212">
        <f>$F344/Inputs!$K$18*'Project 3'!AG$23</f>
        <v>0</v>
      </c>
      <c r="AH344" s="212">
        <f>$F344/Inputs!$K$18*'Project 3'!AH$23</f>
        <v>0</v>
      </c>
      <c r="AI344" s="212">
        <f>$F344/Inputs!$K$18*'Project 3'!AI$23</f>
        <v>0</v>
      </c>
      <c r="AJ344" s="212">
        <f>$F344/Inputs!$K$18*'Project 3'!AJ$23</f>
        <v>0</v>
      </c>
      <c r="AK344" s="212">
        <f>$F344/Inputs!$K$18*'Project 3'!AK$23</f>
        <v>0</v>
      </c>
      <c r="AL344" s="212">
        <f>$F344/Inputs!$K$18*'Project 3'!AL$23</f>
        <v>0</v>
      </c>
      <c r="AM344" s="212">
        <f>$F344/Inputs!$K$18*'Project 3'!AM$23</f>
        <v>0</v>
      </c>
      <c r="AN344" s="212">
        <f>$F344/Inputs!$K$18*'Project 3'!AN$23</f>
        <v>0</v>
      </c>
      <c r="AO344" s="212">
        <f>$F344/Inputs!$K$18*'Project 3'!AO$23</f>
        <v>0</v>
      </c>
      <c r="AP344" s="212">
        <f>$F344/Inputs!$K$18*'Project 3'!AP$23</f>
        <v>0</v>
      </c>
      <c r="AQ344" s="212">
        <f>$F344/Inputs!$K$18*'Project 3'!AQ$23</f>
        <v>0</v>
      </c>
      <c r="AR344" s="212">
        <f>$F344/Inputs!$K$18*'Project 3'!AR$23</f>
        <v>0</v>
      </c>
      <c r="AS344" s="212">
        <f>$F344/Inputs!$K$18*'Project 3'!AS$23</f>
        <v>0</v>
      </c>
      <c r="AT344" s="212">
        <f>$F344/Inputs!$K$18*'Project 3'!AT$23</f>
        <v>0</v>
      </c>
      <c r="AU344" s="212">
        <f>$F344/Inputs!$K$18*'Project 3'!AU$23</f>
        <v>0</v>
      </c>
      <c r="AV344" s="212">
        <f>$F344/Inputs!$K$18*'Project 3'!AV$23</f>
        <v>0</v>
      </c>
      <c r="AW344" s="212">
        <f>$F344/Inputs!$K$18*'Project 3'!AW$23</f>
        <v>0</v>
      </c>
      <c r="AX344" s="212">
        <f>$F344/Inputs!$K$18*'Project 3'!AX$23</f>
        <v>0</v>
      </c>
      <c r="AY344" s="212">
        <f>$F344/Inputs!$K$18*'Project 3'!AY$23</f>
        <v>0</v>
      </c>
      <c r="AZ344" s="212">
        <f>$F344/Inputs!$K$18*'Project 3'!AZ$23</f>
        <v>0</v>
      </c>
      <c r="BA344" s="212">
        <f>$F344/Inputs!$K$18*'Project 3'!BA$23</f>
        <v>0</v>
      </c>
      <c r="BB344" s="212">
        <f>$F344/Inputs!$K$18*'Project 3'!BB$23</f>
        <v>0</v>
      </c>
      <c r="BC344" s="212">
        <f>$F344/Inputs!$K$18*'Project 3'!BC$23</f>
        <v>0</v>
      </c>
      <c r="BD344" s="212">
        <f>$F344/Inputs!$K$18*'Project 3'!BD$23</f>
        <v>0</v>
      </c>
      <c r="BE344" s="212">
        <f>$F344/Inputs!$K$18*'Project 3'!BE$23</f>
        <v>0</v>
      </c>
      <c r="BF344" s="212">
        <f>$F344/Inputs!$K$18*'Project 3'!BF$23</f>
        <v>0</v>
      </c>
      <c r="BG344" s="212">
        <f>$F344/Inputs!$K$18*'Project 3'!BG$23</f>
        <v>0</v>
      </c>
      <c r="BH344" s="212">
        <f>$F344/Inputs!$K$18*'Project 3'!BH$23</f>
        <v>0</v>
      </c>
      <c r="BI344" s="212">
        <f>$F344/Inputs!$K$18*'Project 3'!BI$23</f>
        <v>0</v>
      </c>
      <c r="BJ344" s="212">
        <f>$F344/Inputs!$K$18*'Project 3'!BJ$23</f>
        <v>0</v>
      </c>
      <c r="BK344" s="212">
        <f>$F344/Inputs!$K$18*'Project 3'!BK$23</f>
        <v>0</v>
      </c>
      <c r="BL344" s="212">
        <f>$F344/Inputs!$K$18*'Project 3'!BL$23</f>
        <v>0</v>
      </c>
      <c r="BM344" s="212">
        <f>$F344/Inputs!$K$18*'Project 3'!BM$23</f>
        <v>0</v>
      </c>
      <c r="BN344" s="212">
        <f>$F344/Inputs!$K$18*'Project 3'!BN$23</f>
        <v>0</v>
      </c>
      <c r="BO344" s="212">
        <f>$F344/Inputs!$K$18*'Project 3'!BO$23</f>
        <v>0</v>
      </c>
      <c r="BP344" s="212">
        <f>$F344/Inputs!$K$18*'Project 3'!BP$23</f>
        <v>0</v>
      </c>
      <c r="BQ344" s="212">
        <f>$F344/Inputs!$K$18*'Project 3'!BQ$23</f>
        <v>0</v>
      </c>
      <c r="BR344" s="212">
        <f>$F344/Inputs!$K$18*'Project 3'!BR$23</f>
        <v>0</v>
      </c>
      <c r="BS344" s="212">
        <f>$F344/Inputs!$K$18*'Project 3'!BS$23</f>
        <v>0</v>
      </c>
      <c r="BT344" s="212">
        <f>$F344/Inputs!$K$18*'Project 3'!BT$23</f>
        <v>0</v>
      </c>
      <c r="BU344" s="212">
        <f>$F344/Inputs!$K$18*'Project 3'!BU$23</f>
        <v>0</v>
      </c>
      <c r="BV344" s="212">
        <f>$F344/Inputs!$K$18*'Project 3'!BV$23</f>
        <v>0</v>
      </c>
      <c r="BW344" s="212">
        <f>$F344/Inputs!$K$18*'Project 3'!BW$23</f>
        <v>0</v>
      </c>
      <c r="BX344" s="212">
        <f>$F344/Inputs!$K$18*'Project 3'!BX$23</f>
        <v>0</v>
      </c>
      <c r="BY344" s="212">
        <f>$F344/Inputs!$K$18*'Project 3'!BY$23</f>
        <v>0</v>
      </c>
      <c r="BZ344" s="212">
        <f>$F344/Inputs!$K$18*'Project 3'!BZ$23</f>
        <v>0</v>
      </c>
      <c r="CA344" s="212">
        <f>$F344/Inputs!$K$18*'Project 3'!CA$23</f>
        <v>0</v>
      </c>
      <c r="CB344" s="212">
        <f>$F344/Inputs!$K$18*'Project 3'!CB$23</f>
        <v>0</v>
      </c>
      <c r="CC344" s="212">
        <f>$F344/Inputs!$K$18*'Project 3'!CC$23</f>
        <v>0</v>
      </c>
      <c r="CD344" s="212">
        <f>$F344/Inputs!$K$18*'Project 3'!CD$23</f>
        <v>0</v>
      </c>
      <c r="CE344" s="212">
        <f>$F344/Inputs!$K$18*'Project 3'!CE$23</f>
        <v>0</v>
      </c>
      <c r="CF344" s="212">
        <f>$F344/Inputs!$K$18*'Project 3'!CF$23</f>
        <v>0</v>
      </c>
      <c r="CG344" s="212">
        <f>$F344/Inputs!$K$18*'Project 3'!CG$23</f>
        <v>0</v>
      </c>
      <c r="CH344" s="212">
        <f>$F344/Inputs!$K$18*'Project 3'!CH$23</f>
        <v>0</v>
      </c>
      <c r="CI344" s="212">
        <f>$F344/Inputs!$K$18*'Project 3'!CI$23</f>
        <v>0</v>
      </c>
      <c r="CJ344" s="212">
        <f>$F344/Inputs!$K$18*'Project 3'!CJ$23</f>
        <v>0</v>
      </c>
      <c r="CK344" s="212">
        <f>$F344/Inputs!$K$18*'Project 3'!CK$23</f>
        <v>0</v>
      </c>
      <c r="CL344" s="212">
        <f>$F344/Inputs!$K$18*'Project 3'!CL$23</f>
        <v>0</v>
      </c>
      <c r="CM344" s="212">
        <f>$F344/Inputs!$K$18*'Project 3'!CM$23</f>
        <v>0</v>
      </c>
      <c r="CN344" s="212">
        <f>$F344/Inputs!$K$18*'Project 3'!CN$23</f>
        <v>0</v>
      </c>
      <c r="CO344" s="212">
        <f>$F344/Inputs!$K$18*'Project 3'!CO$23</f>
        <v>0</v>
      </c>
      <c r="CP344" s="212">
        <f>$F344/Inputs!$K$18*'Project 3'!CP$23</f>
        <v>0</v>
      </c>
      <c r="CQ344" s="212">
        <f>$F344/Inputs!$K$18*'Project 3'!CQ$23</f>
        <v>0</v>
      </c>
      <c r="CR344" s="212">
        <f>$F344/Inputs!$K$18*'Project 3'!CR$23</f>
        <v>0</v>
      </c>
      <c r="CS344" s="212">
        <f>$F344/Inputs!$K$18*'Project 3'!CS$23</f>
        <v>0</v>
      </c>
      <c r="CT344" s="212">
        <f>$F344/Inputs!$K$18*'Project 3'!CT$23</f>
        <v>0</v>
      </c>
      <c r="CU344" s="212">
        <f>$F344/Inputs!$K$18*'Project 3'!CU$23</f>
        <v>0</v>
      </c>
      <c r="CV344" s="212">
        <f>$F344/Inputs!$K$18*'Project 3'!CV$23</f>
        <v>0</v>
      </c>
      <c r="CW344" s="212">
        <f>$F344/Inputs!$K$18*'Project 3'!CW$23</f>
        <v>0</v>
      </c>
      <c r="CX344" s="212">
        <f>$F344/Inputs!$K$18*'Project 3'!CX$23</f>
        <v>0</v>
      </c>
      <c r="CY344" s="212">
        <f>$F344/Inputs!$K$18*'Project 3'!CY$23</f>
        <v>0</v>
      </c>
      <c r="CZ344" s="212">
        <f>$F344/Inputs!$K$18*'Project 3'!CZ$23</f>
        <v>0</v>
      </c>
      <c r="DA344" s="212">
        <f>$F344/Inputs!$K$18*'Project 3'!DA$23</f>
        <v>0</v>
      </c>
      <c r="DB344" s="212">
        <f>$F344/Inputs!$K$18*'Project 3'!DB$23</f>
        <v>0</v>
      </c>
    </row>
    <row r="345" spans="1:106">
      <c r="A345" s="151"/>
      <c r="C345" s="34" t="s">
        <v>100</v>
      </c>
      <c r="F345" s="306">
        <f>Inputs!K303</f>
        <v>7345000</v>
      </c>
      <c r="G345" s="35" t="s">
        <v>131</v>
      </c>
      <c r="H345" s="36"/>
      <c r="I345" s="307"/>
      <c r="J345" s="212">
        <f>$F345/Inputs!$K$18*'Project 3'!J$23</f>
        <v>0</v>
      </c>
      <c r="K345" s="212">
        <f>$F345/Inputs!$K$18*'Project 3'!K$23</f>
        <v>2448333.3333333335</v>
      </c>
      <c r="L345" s="212">
        <f>$F345/Inputs!$K$18*'Project 3'!L$23</f>
        <v>2448333.3333333335</v>
      </c>
      <c r="M345" s="212">
        <f>$F345/Inputs!$K$18*'Project 3'!M$23</f>
        <v>2448333.3333333335</v>
      </c>
      <c r="N345" s="212">
        <f>$F345/Inputs!$K$18*'Project 3'!N$23</f>
        <v>0</v>
      </c>
      <c r="O345" s="212">
        <f>$F345/Inputs!$K$18*'Project 3'!O$23</f>
        <v>0</v>
      </c>
      <c r="P345" s="212">
        <f>$F345/Inputs!$K$18*'Project 3'!P$23</f>
        <v>0</v>
      </c>
      <c r="Q345" s="212">
        <f>$F345/Inputs!$K$18*'Project 3'!Q$23</f>
        <v>0</v>
      </c>
      <c r="R345" s="212">
        <f>$F345/Inputs!$K$18*'Project 3'!R$23</f>
        <v>0</v>
      </c>
      <c r="S345" s="212">
        <f>$F345/Inputs!$K$18*'Project 3'!S$23</f>
        <v>0</v>
      </c>
      <c r="T345" s="212">
        <f>$F345/Inputs!$K$18*'Project 3'!T$23</f>
        <v>0</v>
      </c>
      <c r="U345" s="212">
        <f>$F345/Inputs!$K$18*'Project 3'!U$23</f>
        <v>0</v>
      </c>
      <c r="V345" s="212">
        <f>$F345/Inputs!$K$18*'Project 3'!V$23</f>
        <v>0</v>
      </c>
      <c r="W345" s="212">
        <f>$F345/Inputs!$K$18*'Project 3'!W$23</f>
        <v>0</v>
      </c>
      <c r="X345" s="212">
        <f>$F345/Inputs!$K$18*'Project 3'!X$23</f>
        <v>0</v>
      </c>
      <c r="Y345" s="212">
        <f>$F345/Inputs!$K$18*'Project 3'!Y$23</f>
        <v>0</v>
      </c>
      <c r="Z345" s="212">
        <f>$F345/Inputs!$K$18*'Project 3'!Z$23</f>
        <v>0</v>
      </c>
      <c r="AA345" s="212">
        <f>$F345/Inputs!$K$18*'Project 3'!AA$23</f>
        <v>0</v>
      </c>
      <c r="AB345" s="212">
        <f>$F345/Inputs!$K$18*'Project 3'!AB$23</f>
        <v>0</v>
      </c>
      <c r="AC345" s="212">
        <f>$F345/Inputs!$K$18*'Project 3'!AC$23</f>
        <v>0</v>
      </c>
      <c r="AD345" s="212">
        <f>$F345/Inputs!$K$18*'Project 3'!AD$23</f>
        <v>0</v>
      </c>
      <c r="AE345" s="212">
        <f>$F345/Inputs!$K$18*'Project 3'!AE$23</f>
        <v>0</v>
      </c>
      <c r="AF345" s="212">
        <f>$F345/Inputs!$K$18*'Project 3'!AF$23</f>
        <v>0</v>
      </c>
      <c r="AG345" s="212">
        <f>$F345/Inputs!$K$18*'Project 3'!AG$23</f>
        <v>0</v>
      </c>
      <c r="AH345" s="212">
        <f>$F345/Inputs!$K$18*'Project 3'!AH$23</f>
        <v>0</v>
      </c>
      <c r="AI345" s="212">
        <f>$F345/Inputs!$K$18*'Project 3'!AI$23</f>
        <v>0</v>
      </c>
      <c r="AJ345" s="212">
        <f>$F345/Inputs!$K$18*'Project 3'!AJ$23</f>
        <v>0</v>
      </c>
      <c r="AK345" s="212">
        <f>$F345/Inputs!$K$18*'Project 3'!AK$23</f>
        <v>0</v>
      </c>
      <c r="AL345" s="212">
        <f>$F345/Inputs!$K$18*'Project 3'!AL$23</f>
        <v>0</v>
      </c>
      <c r="AM345" s="212">
        <f>$F345/Inputs!$K$18*'Project 3'!AM$23</f>
        <v>0</v>
      </c>
      <c r="AN345" s="212">
        <f>$F345/Inputs!$K$18*'Project 3'!AN$23</f>
        <v>0</v>
      </c>
      <c r="AO345" s="212">
        <f>$F345/Inputs!$K$18*'Project 3'!AO$23</f>
        <v>0</v>
      </c>
      <c r="AP345" s="212">
        <f>$F345/Inputs!$K$18*'Project 3'!AP$23</f>
        <v>0</v>
      </c>
      <c r="AQ345" s="212">
        <f>$F345/Inputs!$K$18*'Project 3'!AQ$23</f>
        <v>0</v>
      </c>
      <c r="AR345" s="212">
        <f>$F345/Inputs!$K$18*'Project 3'!AR$23</f>
        <v>0</v>
      </c>
      <c r="AS345" s="212">
        <f>$F345/Inputs!$K$18*'Project 3'!AS$23</f>
        <v>0</v>
      </c>
      <c r="AT345" s="212">
        <f>$F345/Inputs!$K$18*'Project 3'!AT$23</f>
        <v>0</v>
      </c>
      <c r="AU345" s="212">
        <f>$F345/Inputs!$K$18*'Project 3'!AU$23</f>
        <v>0</v>
      </c>
      <c r="AV345" s="212">
        <f>$F345/Inputs!$K$18*'Project 3'!AV$23</f>
        <v>0</v>
      </c>
      <c r="AW345" s="212">
        <f>$F345/Inputs!$K$18*'Project 3'!AW$23</f>
        <v>0</v>
      </c>
      <c r="AX345" s="212">
        <f>$F345/Inputs!$K$18*'Project 3'!AX$23</f>
        <v>0</v>
      </c>
      <c r="AY345" s="212">
        <f>$F345/Inputs!$K$18*'Project 3'!AY$23</f>
        <v>0</v>
      </c>
      <c r="AZ345" s="212">
        <f>$F345/Inputs!$K$18*'Project 3'!AZ$23</f>
        <v>0</v>
      </c>
      <c r="BA345" s="212">
        <f>$F345/Inputs!$K$18*'Project 3'!BA$23</f>
        <v>0</v>
      </c>
      <c r="BB345" s="212">
        <f>$F345/Inputs!$K$18*'Project 3'!BB$23</f>
        <v>0</v>
      </c>
      <c r="BC345" s="212">
        <f>$F345/Inputs!$K$18*'Project 3'!BC$23</f>
        <v>0</v>
      </c>
      <c r="BD345" s="212">
        <f>$F345/Inputs!$K$18*'Project 3'!BD$23</f>
        <v>0</v>
      </c>
      <c r="BE345" s="212">
        <f>$F345/Inputs!$K$18*'Project 3'!BE$23</f>
        <v>0</v>
      </c>
      <c r="BF345" s="212">
        <f>$F345/Inputs!$K$18*'Project 3'!BF$23</f>
        <v>0</v>
      </c>
      <c r="BG345" s="212">
        <f>$F345/Inputs!$K$18*'Project 3'!BG$23</f>
        <v>0</v>
      </c>
      <c r="BH345" s="212">
        <f>$F345/Inputs!$K$18*'Project 3'!BH$23</f>
        <v>0</v>
      </c>
      <c r="BI345" s="212">
        <f>$F345/Inputs!$K$18*'Project 3'!BI$23</f>
        <v>0</v>
      </c>
      <c r="BJ345" s="212">
        <f>$F345/Inputs!$K$18*'Project 3'!BJ$23</f>
        <v>0</v>
      </c>
      <c r="BK345" s="212">
        <f>$F345/Inputs!$K$18*'Project 3'!BK$23</f>
        <v>0</v>
      </c>
      <c r="BL345" s="212">
        <f>$F345/Inputs!$K$18*'Project 3'!BL$23</f>
        <v>0</v>
      </c>
      <c r="BM345" s="212">
        <f>$F345/Inputs!$K$18*'Project 3'!BM$23</f>
        <v>0</v>
      </c>
      <c r="BN345" s="212">
        <f>$F345/Inputs!$K$18*'Project 3'!BN$23</f>
        <v>0</v>
      </c>
      <c r="BO345" s="212">
        <f>$F345/Inputs!$K$18*'Project 3'!BO$23</f>
        <v>0</v>
      </c>
      <c r="BP345" s="212">
        <f>$F345/Inputs!$K$18*'Project 3'!BP$23</f>
        <v>0</v>
      </c>
      <c r="BQ345" s="212">
        <f>$F345/Inputs!$K$18*'Project 3'!BQ$23</f>
        <v>0</v>
      </c>
      <c r="BR345" s="212">
        <f>$F345/Inputs!$K$18*'Project 3'!BR$23</f>
        <v>0</v>
      </c>
      <c r="BS345" s="212">
        <f>$F345/Inputs!$K$18*'Project 3'!BS$23</f>
        <v>0</v>
      </c>
      <c r="BT345" s="212">
        <f>$F345/Inputs!$K$18*'Project 3'!BT$23</f>
        <v>0</v>
      </c>
      <c r="BU345" s="212">
        <f>$F345/Inputs!$K$18*'Project 3'!BU$23</f>
        <v>0</v>
      </c>
      <c r="BV345" s="212">
        <f>$F345/Inputs!$K$18*'Project 3'!BV$23</f>
        <v>0</v>
      </c>
      <c r="BW345" s="212">
        <f>$F345/Inputs!$K$18*'Project 3'!BW$23</f>
        <v>0</v>
      </c>
      <c r="BX345" s="212">
        <f>$F345/Inputs!$K$18*'Project 3'!BX$23</f>
        <v>0</v>
      </c>
      <c r="BY345" s="212">
        <f>$F345/Inputs!$K$18*'Project 3'!BY$23</f>
        <v>0</v>
      </c>
      <c r="BZ345" s="212">
        <f>$F345/Inputs!$K$18*'Project 3'!BZ$23</f>
        <v>0</v>
      </c>
      <c r="CA345" s="212">
        <f>$F345/Inputs!$K$18*'Project 3'!CA$23</f>
        <v>0</v>
      </c>
      <c r="CB345" s="212">
        <f>$F345/Inputs!$K$18*'Project 3'!CB$23</f>
        <v>0</v>
      </c>
      <c r="CC345" s="212">
        <f>$F345/Inputs!$K$18*'Project 3'!CC$23</f>
        <v>0</v>
      </c>
      <c r="CD345" s="212">
        <f>$F345/Inputs!$K$18*'Project 3'!CD$23</f>
        <v>0</v>
      </c>
      <c r="CE345" s="212">
        <f>$F345/Inputs!$K$18*'Project 3'!CE$23</f>
        <v>0</v>
      </c>
      <c r="CF345" s="212">
        <f>$F345/Inputs!$K$18*'Project 3'!CF$23</f>
        <v>0</v>
      </c>
      <c r="CG345" s="212">
        <f>$F345/Inputs!$K$18*'Project 3'!CG$23</f>
        <v>0</v>
      </c>
      <c r="CH345" s="212">
        <f>$F345/Inputs!$K$18*'Project 3'!CH$23</f>
        <v>0</v>
      </c>
      <c r="CI345" s="212">
        <f>$F345/Inputs!$K$18*'Project 3'!CI$23</f>
        <v>0</v>
      </c>
      <c r="CJ345" s="212">
        <f>$F345/Inputs!$K$18*'Project 3'!CJ$23</f>
        <v>0</v>
      </c>
      <c r="CK345" s="212">
        <f>$F345/Inputs!$K$18*'Project 3'!CK$23</f>
        <v>0</v>
      </c>
      <c r="CL345" s="212">
        <f>$F345/Inputs!$K$18*'Project 3'!CL$23</f>
        <v>0</v>
      </c>
      <c r="CM345" s="212">
        <f>$F345/Inputs!$K$18*'Project 3'!CM$23</f>
        <v>0</v>
      </c>
      <c r="CN345" s="212">
        <f>$F345/Inputs!$K$18*'Project 3'!CN$23</f>
        <v>0</v>
      </c>
      <c r="CO345" s="212">
        <f>$F345/Inputs!$K$18*'Project 3'!CO$23</f>
        <v>0</v>
      </c>
      <c r="CP345" s="212">
        <f>$F345/Inputs!$K$18*'Project 3'!CP$23</f>
        <v>0</v>
      </c>
      <c r="CQ345" s="212">
        <f>$F345/Inputs!$K$18*'Project 3'!CQ$23</f>
        <v>0</v>
      </c>
      <c r="CR345" s="212">
        <f>$F345/Inputs!$K$18*'Project 3'!CR$23</f>
        <v>0</v>
      </c>
      <c r="CS345" s="212">
        <f>$F345/Inputs!$K$18*'Project 3'!CS$23</f>
        <v>0</v>
      </c>
      <c r="CT345" s="212">
        <f>$F345/Inputs!$K$18*'Project 3'!CT$23</f>
        <v>0</v>
      </c>
      <c r="CU345" s="212">
        <f>$F345/Inputs!$K$18*'Project 3'!CU$23</f>
        <v>0</v>
      </c>
      <c r="CV345" s="212">
        <f>$F345/Inputs!$K$18*'Project 3'!CV$23</f>
        <v>0</v>
      </c>
      <c r="CW345" s="212">
        <f>$F345/Inputs!$K$18*'Project 3'!CW$23</f>
        <v>0</v>
      </c>
      <c r="CX345" s="212">
        <f>$F345/Inputs!$K$18*'Project 3'!CX$23</f>
        <v>0</v>
      </c>
      <c r="CY345" s="212">
        <f>$F345/Inputs!$K$18*'Project 3'!CY$23</f>
        <v>0</v>
      </c>
      <c r="CZ345" s="212">
        <f>$F345/Inputs!$K$18*'Project 3'!CZ$23</f>
        <v>0</v>
      </c>
      <c r="DA345" s="212">
        <f>$F345/Inputs!$K$18*'Project 3'!DA$23</f>
        <v>0</v>
      </c>
      <c r="DB345" s="212">
        <f>$F345/Inputs!$K$18*'Project 3'!DB$23</f>
        <v>0</v>
      </c>
    </row>
    <row r="346" spans="1:106">
      <c r="A346" s="151"/>
      <c r="C346" s="34" t="s">
        <v>227</v>
      </c>
      <c r="F346" s="306">
        <f>Inputs!K313</f>
        <v>300000</v>
      </c>
      <c r="G346" s="35" t="s">
        <v>131</v>
      </c>
      <c r="H346" s="36"/>
      <c r="I346" s="307"/>
      <c r="J346" s="212">
        <f>$F346/Inputs!$K$18*'Project 3'!J$23</f>
        <v>0</v>
      </c>
      <c r="K346" s="212">
        <f>$F346/Inputs!$K$18*'Project 3'!K$23</f>
        <v>100000</v>
      </c>
      <c r="L346" s="212">
        <f>$F346/Inputs!$K$18*'Project 3'!L$23</f>
        <v>100000</v>
      </c>
      <c r="M346" s="212">
        <f>$F346/Inputs!$K$18*'Project 3'!M$23</f>
        <v>100000</v>
      </c>
      <c r="N346" s="212">
        <f>$F346/Inputs!$K$18*'Project 3'!N$23</f>
        <v>0</v>
      </c>
      <c r="O346" s="212">
        <f>$F346/Inputs!$K$18*'Project 3'!O$23</f>
        <v>0</v>
      </c>
      <c r="P346" s="212">
        <f>$F346/Inputs!$K$18*'Project 3'!P$23</f>
        <v>0</v>
      </c>
      <c r="Q346" s="212">
        <f>$F346/Inputs!$K$18*'Project 3'!Q$23</f>
        <v>0</v>
      </c>
      <c r="R346" s="212">
        <f>$F346/Inputs!$K$18*'Project 3'!R$23</f>
        <v>0</v>
      </c>
      <c r="S346" s="212">
        <f>$F346/Inputs!$K$18*'Project 3'!S$23</f>
        <v>0</v>
      </c>
      <c r="T346" s="212">
        <f>$F346/Inputs!$K$18*'Project 3'!T$23</f>
        <v>0</v>
      </c>
      <c r="U346" s="212">
        <f>$F346/Inputs!$K$18*'Project 3'!U$23</f>
        <v>0</v>
      </c>
      <c r="V346" s="212">
        <f>$F346/Inputs!$K$18*'Project 3'!V$23</f>
        <v>0</v>
      </c>
      <c r="W346" s="212">
        <f>$F346/Inputs!$K$18*'Project 3'!W$23</f>
        <v>0</v>
      </c>
      <c r="X346" s="212">
        <f>$F346/Inputs!$K$18*'Project 3'!X$23</f>
        <v>0</v>
      </c>
      <c r="Y346" s="212">
        <f>$F346/Inputs!$K$18*'Project 3'!Y$23</f>
        <v>0</v>
      </c>
      <c r="Z346" s="212">
        <f>$F346/Inputs!$K$18*'Project 3'!Z$23</f>
        <v>0</v>
      </c>
      <c r="AA346" s="212">
        <f>$F346/Inputs!$K$18*'Project 3'!AA$23</f>
        <v>0</v>
      </c>
      <c r="AB346" s="212">
        <f>$F346/Inputs!$K$18*'Project 3'!AB$23</f>
        <v>0</v>
      </c>
      <c r="AC346" s="212">
        <f>$F346/Inputs!$K$18*'Project 3'!AC$23</f>
        <v>0</v>
      </c>
      <c r="AD346" s="212">
        <f>$F346/Inputs!$K$18*'Project 3'!AD$23</f>
        <v>0</v>
      </c>
      <c r="AE346" s="212">
        <f>$F346/Inputs!$K$18*'Project 3'!AE$23</f>
        <v>0</v>
      </c>
      <c r="AF346" s="212">
        <f>$F346/Inputs!$K$18*'Project 3'!AF$23</f>
        <v>0</v>
      </c>
      <c r="AG346" s="212">
        <f>$F346/Inputs!$K$18*'Project 3'!AG$23</f>
        <v>0</v>
      </c>
      <c r="AH346" s="212">
        <f>$F346/Inputs!$K$18*'Project 3'!AH$23</f>
        <v>0</v>
      </c>
      <c r="AI346" s="212">
        <f>$F346/Inputs!$K$18*'Project 3'!AI$23</f>
        <v>0</v>
      </c>
      <c r="AJ346" s="212">
        <f>$F346/Inputs!$K$18*'Project 3'!AJ$23</f>
        <v>0</v>
      </c>
      <c r="AK346" s="212">
        <f>$F346/Inputs!$K$18*'Project 3'!AK$23</f>
        <v>0</v>
      </c>
      <c r="AL346" s="212">
        <f>$F346/Inputs!$K$18*'Project 3'!AL$23</f>
        <v>0</v>
      </c>
      <c r="AM346" s="212">
        <f>$F346/Inputs!$K$18*'Project 3'!AM$23</f>
        <v>0</v>
      </c>
      <c r="AN346" s="212">
        <f>$F346/Inputs!$K$18*'Project 3'!AN$23</f>
        <v>0</v>
      </c>
      <c r="AO346" s="212">
        <f>$F346/Inputs!$K$18*'Project 3'!AO$23</f>
        <v>0</v>
      </c>
      <c r="AP346" s="212">
        <f>$F346/Inputs!$K$18*'Project 3'!AP$23</f>
        <v>0</v>
      </c>
      <c r="AQ346" s="212">
        <f>$F346/Inputs!$K$18*'Project 3'!AQ$23</f>
        <v>0</v>
      </c>
      <c r="AR346" s="212">
        <f>$F346/Inputs!$K$18*'Project 3'!AR$23</f>
        <v>0</v>
      </c>
      <c r="AS346" s="212">
        <f>$F346/Inputs!$K$18*'Project 3'!AS$23</f>
        <v>0</v>
      </c>
      <c r="AT346" s="212">
        <f>$F346/Inputs!$K$18*'Project 3'!AT$23</f>
        <v>0</v>
      </c>
      <c r="AU346" s="212">
        <f>$F346/Inputs!$K$18*'Project 3'!AU$23</f>
        <v>0</v>
      </c>
      <c r="AV346" s="212">
        <f>$F346/Inputs!$K$18*'Project 3'!AV$23</f>
        <v>0</v>
      </c>
      <c r="AW346" s="212">
        <f>$F346/Inputs!$K$18*'Project 3'!AW$23</f>
        <v>0</v>
      </c>
      <c r="AX346" s="212">
        <f>$F346/Inputs!$K$18*'Project 3'!AX$23</f>
        <v>0</v>
      </c>
      <c r="AY346" s="212">
        <f>$F346/Inputs!$K$18*'Project 3'!AY$23</f>
        <v>0</v>
      </c>
      <c r="AZ346" s="212">
        <f>$F346/Inputs!$K$18*'Project 3'!AZ$23</f>
        <v>0</v>
      </c>
      <c r="BA346" s="212">
        <f>$F346/Inputs!$K$18*'Project 3'!BA$23</f>
        <v>0</v>
      </c>
      <c r="BB346" s="212">
        <f>$F346/Inputs!$K$18*'Project 3'!BB$23</f>
        <v>0</v>
      </c>
      <c r="BC346" s="212">
        <f>$F346/Inputs!$K$18*'Project 3'!BC$23</f>
        <v>0</v>
      </c>
      <c r="BD346" s="212">
        <f>$F346/Inputs!$K$18*'Project 3'!BD$23</f>
        <v>0</v>
      </c>
      <c r="BE346" s="212">
        <f>$F346/Inputs!$K$18*'Project 3'!BE$23</f>
        <v>0</v>
      </c>
      <c r="BF346" s="212">
        <f>$F346/Inputs!$K$18*'Project 3'!BF$23</f>
        <v>0</v>
      </c>
      <c r="BG346" s="212">
        <f>$F346/Inputs!$K$18*'Project 3'!BG$23</f>
        <v>0</v>
      </c>
      <c r="BH346" s="212">
        <f>$F346/Inputs!$K$18*'Project 3'!BH$23</f>
        <v>0</v>
      </c>
      <c r="BI346" s="212">
        <f>$F346/Inputs!$K$18*'Project 3'!BI$23</f>
        <v>0</v>
      </c>
      <c r="BJ346" s="212">
        <f>$F346/Inputs!$K$18*'Project 3'!BJ$23</f>
        <v>0</v>
      </c>
      <c r="BK346" s="212">
        <f>$F346/Inputs!$K$18*'Project 3'!BK$23</f>
        <v>0</v>
      </c>
      <c r="BL346" s="212">
        <f>$F346/Inputs!$K$18*'Project 3'!BL$23</f>
        <v>0</v>
      </c>
      <c r="BM346" s="212">
        <f>$F346/Inputs!$K$18*'Project 3'!BM$23</f>
        <v>0</v>
      </c>
      <c r="BN346" s="212">
        <f>$F346/Inputs!$K$18*'Project 3'!BN$23</f>
        <v>0</v>
      </c>
      <c r="BO346" s="212">
        <f>$F346/Inputs!$K$18*'Project 3'!BO$23</f>
        <v>0</v>
      </c>
      <c r="BP346" s="212">
        <f>$F346/Inputs!$K$18*'Project 3'!BP$23</f>
        <v>0</v>
      </c>
      <c r="BQ346" s="212">
        <f>$F346/Inputs!$K$18*'Project 3'!BQ$23</f>
        <v>0</v>
      </c>
      <c r="BR346" s="212">
        <f>$F346/Inputs!$K$18*'Project 3'!BR$23</f>
        <v>0</v>
      </c>
      <c r="BS346" s="212">
        <f>$F346/Inputs!$K$18*'Project 3'!BS$23</f>
        <v>0</v>
      </c>
      <c r="BT346" s="212">
        <f>$F346/Inputs!$K$18*'Project 3'!BT$23</f>
        <v>0</v>
      </c>
      <c r="BU346" s="212">
        <f>$F346/Inputs!$K$18*'Project 3'!BU$23</f>
        <v>0</v>
      </c>
      <c r="BV346" s="212">
        <f>$F346/Inputs!$K$18*'Project 3'!BV$23</f>
        <v>0</v>
      </c>
      <c r="BW346" s="212">
        <f>$F346/Inputs!$K$18*'Project 3'!BW$23</f>
        <v>0</v>
      </c>
      <c r="BX346" s="212">
        <f>$F346/Inputs!$K$18*'Project 3'!BX$23</f>
        <v>0</v>
      </c>
      <c r="BY346" s="212">
        <f>$F346/Inputs!$K$18*'Project 3'!BY$23</f>
        <v>0</v>
      </c>
      <c r="BZ346" s="212">
        <f>$F346/Inputs!$K$18*'Project 3'!BZ$23</f>
        <v>0</v>
      </c>
      <c r="CA346" s="212">
        <f>$F346/Inputs!$K$18*'Project 3'!CA$23</f>
        <v>0</v>
      </c>
      <c r="CB346" s="212">
        <f>$F346/Inputs!$K$18*'Project 3'!CB$23</f>
        <v>0</v>
      </c>
      <c r="CC346" s="212">
        <f>$F346/Inputs!$K$18*'Project 3'!CC$23</f>
        <v>0</v>
      </c>
      <c r="CD346" s="212">
        <f>$F346/Inputs!$K$18*'Project 3'!CD$23</f>
        <v>0</v>
      </c>
      <c r="CE346" s="212">
        <f>$F346/Inputs!$K$18*'Project 3'!CE$23</f>
        <v>0</v>
      </c>
      <c r="CF346" s="212">
        <f>$F346/Inputs!$K$18*'Project 3'!CF$23</f>
        <v>0</v>
      </c>
      <c r="CG346" s="212">
        <f>$F346/Inputs!$K$18*'Project 3'!CG$23</f>
        <v>0</v>
      </c>
      <c r="CH346" s="212">
        <f>$F346/Inputs!$K$18*'Project 3'!CH$23</f>
        <v>0</v>
      </c>
      <c r="CI346" s="212">
        <f>$F346/Inputs!$K$18*'Project 3'!CI$23</f>
        <v>0</v>
      </c>
      <c r="CJ346" s="212">
        <f>$F346/Inputs!$K$18*'Project 3'!CJ$23</f>
        <v>0</v>
      </c>
      <c r="CK346" s="212">
        <f>$F346/Inputs!$K$18*'Project 3'!CK$23</f>
        <v>0</v>
      </c>
      <c r="CL346" s="212">
        <f>$F346/Inputs!$K$18*'Project 3'!CL$23</f>
        <v>0</v>
      </c>
      <c r="CM346" s="212">
        <f>$F346/Inputs!$K$18*'Project 3'!CM$23</f>
        <v>0</v>
      </c>
      <c r="CN346" s="212">
        <f>$F346/Inputs!$K$18*'Project 3'!CN$23</f>
        <v>0</v>
      </c>
      <c r="CO346" s="212">
        <f>$F346/Inputs!$K$18*'Project 3'!CO$23</f>
        <v>0</v>
      </c>
      <c r="CP346" s="212">
        <f>$F346/Inputs!$K$18*'Project 3'!CP$23</f>
        <v>0</v>
      </c>
      <c r="CQ346" s="212">
        <f>$F346/Inputs!$K$18*'Project 3'!CQ$23</f>
        <v>0</v>
      </c>
      <c r="CR346" s="212">
        <f>$F346/Inputs!$K$18*'Project 3'!CR$23</f>
        <v>0</v>
      </c>
      <c r="CS346" s="212">
        <f>$F346/Inputs!$K$18*'Project 3'!CS$23</f>
        <v>0</v>
      </c>
      <c r="CT346" s="212">
        <f>$F346/Inputs!$K$18*'Project 3'!CT$23</f>
        <v>0</v>
      </c>
      <c r="CU346" s="212">
        <f>$F346/Inputs!$K$18*'Project 3'!CU$23</f>
        <v>0</v>
      </c>
      <c r="CV346" s="212">
        <f>$F346/Inputs!$K$18*'Project 3'!CV$23</f>
        <v>0</v>
      </c>
      <c r="CW346" s="212">
        <f>$F346/Inputs!$K$18*'Project 3'!CW$23</f>
        <v>0</v>
      </c>
      <c r="CX346" s="212">
        <f>$F346/Inputs!$K$18*'Project 3'!CX$23</f>
        <v>0</v>
      </c>
      <c r="CY346" s="212">
        <f>$F346/Inputs!$K$18*'Project 3'!CY$23</f>
        <v>0</v>
      </c>
      <c r="CZ346" s="212">
        <f>$F346/Inputs!$K$18*'Project 3'!CZ$23</f>
        <v>0</v>
      </c>
      <c r="DA346" s="212">
        <f>$F346/Inputs!$K$18*'Project 3'!DA$23</f>
        <v>0</v>
      </c>
      <c r="DB346" s="212">
        <f>$F346/Inputs!$K$18*'Project 3'!DB$23</f>
        <v>0</v>
      </c>
    </row>
    <row r="347" spans="1:106">
      <c r="A347" s="151"/>
      <c r="C347" s="34" t="s">
        <v>215</v>
      </c>
      <c r="F347" s="306">
        <f>Inputs!K318</f>
        <v>3509542.6075268821</v>
      </c>
      <c r="G347" s="35" t="s">
        <v>131</v>
      </c>
      <c r="H347" s="36"/>
      <c r="I347" s="307"/>
      <c r="J347" s="212">
        <f>$F347/Inputs!$K$18*'Project 3'!J$23</f>
        <v>0</v>
      </c>
      <c r="K347" s="212">
        <f>$F347/Inputs!$K$18*'Project 3'!K$23</f>
        <v>1169847.5358422941</v>
      </c>
      <c r="L347" s="212">
        <f>$F347/Inputs!$K$18*'Project 3'!L$23</f>
        <v>1169847.5358422941</v>
      </c>
      <c r="M347" s="212">
        <f>$F347/Inputs!$K$18*'Project 3'!M$23</f>
        <v>1169847.5358422941</v>
      </c>
      <c r="N347" s="212">
        <f>$F347/Inputs!$K$18*'Project 3'!N$23</f>
        <v>0</v>
      </c>
      <c r="O347" s="212">
        <f>$F347/Inputs!$K$18*'Project 3'!O$23</f>
        <v>0</v>
      </c>
      <c r="P347" s="212">
        <f>$F347/Inputs!$K$18*'Project 3'!P$23</f>
        <v>0</v>
      </c>
      <c r="Q347" s="212">
        <f>$F347/Inputs!$K$18*'Project 3'!Q$23</f>
        <v>0</v>
      </c>
      <c r="R347" s="212">
        <f>$F347/Inputs!$K$18*'Project 3'!R$23</f>
        <v>0</v>
      </c>
      <c r="S347" s="212">
        <f>$F347/Inputs!$K$18*'Project 3'!S$23</f>
        <v>0</v>
      </c>
      <c r="T347" s="212">
        <f>$F347/Inputs!$K$18*'Project 3'!T$23</f>
        <v>0</v>
      </c>
      <c r="U347" s="212">
        <f>$F347/Inputs!$K$18*'Project 3'!U$23</f>
        <v>0</v>
      </c>
      <c r="V347" s="212">
        <f>$F347/Inputs!$K$18*'Project 3'!V$23</f>
        <v>0</v>
      </c>
      <c r="W347" s="212">
        <f>$F347/Inputs!$K$18*'Project 3'!W$23</f>
        <v>0</v>
      </c>
      <c r="X347" s="212">
        <f>$F347/Inputs!$K$18*'Project 3'!X$23</f>
        <v>0</v>
      </c>
      <c r="Y347" s="212">
        <f>$F347/Inputs!$K$18*'Project 3'!Y$23</f>
        <v>0</v>
      </c>
      <c r="Z347" s="212">
        <f>$F347/Inputs!$K$18*'Project 3'!Z$23</f>
        <v>0</v>
      </c>
      <c r="AA347" s="212">
        <f>$F347/Inputs!$K$18*'Project 3'!AA$23</f>
        <v>0</v>
      </c>
      <c r="AB347" s="212">
        <f>$F347/Inputs!$K$18*'Project 3'!AB$23</f>
        <v>0</v>
      </c>
      <c r="AC347" s="212">
        <f>$F347/Inputs!$K$18*'Project 3'!AC$23</f>
        <v>0</v>
      </c>
      <c r="AD347" s="212">
        <f>$F347/Inputs!$K$18*'Project 3'!AD$23</f>
        <v>0</v>
      </c>
      <c r="AE347" s="212">
        <f>$F347/Inputs!$K$18*'Project 3'!AE$23</f>
        <v>0</v>
      </c>
      <c r="AF347" s="212">
        <f>$F347/Inputs!$K$18*'Project 3'!AF$23</f>
        <v>0</v>
      </c>
      <c r="AG347" s="212">
        <f>$F347/Inputs!$K$18*'Project 3'!AG$23</f>
        <v>0</v>
      </c>
      <c r="AH347" s="212">
        <f>$F347/Inputs!$K$18*'Project 3'!AH$23</f>
        <v>0</v>
      </c>
      <c r="AI347" s="212">
        <f>$F347/Inputs!$K$18*'Project 3'!AI$23</f>
        <v>0</v>
      </c>
      <c r="AJ347" s="212">
        <f>$F347/Inputs!$K$18*'Project 3'!AJ$23</f>
        <v>0</v>
      </c>
      <c r="AK347" s="212">
        <f>$F347/Inputs!$K$18*'Project 3'!AK$23</f>
        <v>0</v>
      </c>
      <c r="AL347" s="212">
        <f>$F347/Inputs!$K$18*'Project 3'!AL$23</f>
        <v>0</v>
      </c>
      <c r="AM347" s="212">
        <f>$F347/Inputs!$K$18*'Project 3'!AM$23</f>
        <v>0</v>
      </c>
      <c r="AN347" s="212">
        <f>$F347/Inputs!$K$18*'Project 3'!AN$23</f>
        <v>0</v>
      </c>
      <c r="AO347" s="212">
        <f>$F347/Inputs!$K$18*'Project 3'!AO$23</f>
        <v>0</v>
      </c>
      <c r="AP347" s="212">
        <f>$F347/Inputs!$K$18*'Project 3'!AP$23</f>
        <v>0</v>
      </c>
      <c r="AQ347" s="212">
        <f>$F347/Inputs!$K$18*'Project 3'!AQ$23</f>
        <v>0</v>
      </c>
      <c r="AR347" s="212">
        <f>$F347/Inputs!$K$18*'Project 3'!AR$23</f>
        <v>0</v>
      </c>
      <c r="AS347" s="212">
        <f>$F347/Inputs!$K$18*'Project 3'!AS$23</f>
        <v>0</v>
      </c>
      <c r="AT347" s="212">
        <f>$F347/Inputs!$K$18*'Project 3'!AT$23</f>
        <v>0</v>
      </c>
      <c r="AU347" s="212">
        <f>$F347/Inputs!$K$18*'Project 3'!AU$23</f>
        <v>0</v>
      </c>
      <c r="AV347" s="212">
        <f>$F347/Inputs!$K$18*'Project 3'!AV$23</f>
        <v>0</v>
      </c>
      <c r="AW347" s="212">
        <f>$F347/Inputs!$K$18*'Project 3'!AW$23</f>
        <v>0</v>
      </c>
      <c r="AX347" s="212">
        <f>$F347/Inputs!$K$18*'Project 3'!AX$23</f>
        <v>0</v>
      </c>
      <c r="AY347" s="212">
        <f>$F347/Inputs!$K$18*'Project 3'!AY$23</f>
        <v>0</v>
      </c>
      <c r="AZ347" s="212">
        <f>$F347/Inputs!$K$18*'Project 3'!AZ$23</f>
        <v>0</v>
      </c>
      <c r="BA347" s="212">
        <f>$F347/Inputs!$K$18*'Project 3'!BA$23</f>
        <v>0</v>
      </c>
      <c r="BB347" s="212">
        <f>$F347/Inputs!$K$18*'Project 3'!BB$23</f>
        <v>0</v>
      </c>
      <c r="BC347" s="212">
        <f>$F347/Inputs!$K$18*'Project 3'!BC$23</f>
        <v>0</v>
      </c>
      <c r="BD347" s="212">
        <f>$F347/Inputs!$K$18*'Project 3'!BD$23</f>
        <v>0</v>
      </c>
      <c r="BE347" s="212">
        <f>$F347/Inputs!$K$18*'Project 3'!BE$23</f>
        <v>0</v>
      </c>
      <c r="BF347" s="212">
        <f>$F347/Inputs!$K$18*'Project 3'!BF$23</f>
        <v>0</v>
      </c>
      <c r="BG347" s="212">
        <f>$F347/Inputs!$K$18*'Project 3'!BG$23</f>
        <v>0</v>
      </c>
      <c r="BH347" s="212">
        <f>$F347/Inputs!$K$18*'Project 3'!BH$23</f>
        <v>0</v>
      </c>
      <c r="BI347" s="212">
        <f>$F347/Inputs!$K$18*'Project 3'!BI$23</f>
        <v>0</v>
      </c>
      <c r="BJ347" s="212">
        <f>$F347/Inputs!$K$18*'Project 3'!BJ$23</f>
        <v>0</v>
      </c>
      <c r="BK347" s="212">
        <f>$F347/Inputs!$K$18*'Project 3'!BK$23</f>
        <v>0</v>
      </c>
      <c r="BL347" s="212">
        <f>$F347/Inputs!$K$18*'Project 3'!BL$23</f>
        <v>0</v>
      </c>
      <c r="BM347" s="212">
        <f>$F347/Inputs!$K$18*'Project 3'!BM$23</f>
        <v>0</v>
      </c>
      <c r="BN347" s="212">
        <f>$F347/Inputs!$K$18*'Project 3'!BN$23</f>
        <v>0</v>
      </c>
      <c r="BO347" s="212">
        <f>$F347/Inputs!$K$18*'Project 3'!BO$23</f>
        <v>0</v>
      </c>
      <c r="BP347" s="212">
        <f>$F347/Inputs!$K$18*'Project 3'!BP$23</f>
        <v>0</v>
      </c>
      <c r="BQ347" s="212">
        <f>$F347/Inputs!$K$18*'Project 3'!BQ$23</f>
        <v>0</v>
      </c>
      <c r="BR347" s="212">
        <f>$F347/Inputs!$K$18*'Project 3'!BR$23</f>
        <v>0</v>
      </c>
      <c r="BS347" s="212">
        <f>$F347/Inputs!$K$18*'Project 3'!BS$23</f>
        <v>0</v>
      </c>
      <c r="BT347" s="212">
        <f>$F347/Inputs!$K$18*'Project 3'!BT$23</f>
        <v>0</v>
      </c>
      <c r="BU347" s="212">
        <f>$F347/Inputs!$K$18*'Project 3'!BU$23</f>
        <v>0</v>
      </c>
      <c r="BV347" s="212">
        <f>$F347/Inputs!$K$18*'Project 3'!BV$23</f>
        <v>0</v>
      </c>
      <c r="BW347" s="212">
        <f>$F347/Inputs!$K$18*'Project 3'!BW$23</f>
        <v>0</v>
      </c>
      <c r="BX347" s="212">
        <f>$F347/Inputs!$K$18*'Project 3'!BX$23</f>
        <v>0</v>
      </c>
      <c r="BY347" s="212">
        <f>$F347/Inputs!$K$18*'Project 3'!BY$23</f>
        <v>0</v>
      </c>
      <c r="BZ347" s="212">
        <f>$F347/Inputs!$K$18*'Project 3'!BZ$23</f>
        <v>0</v>
      </c>
      <c r="CA347" s="212">
        <f>$F347/Inputs!$K$18*'Project 3'!CA$23</f>
        <v>0</v>
      </c>
      <c r="CB347" s="212">
        <f>$F347/Inputs!$K$18*'Project 3'!CB$23</f>
        <v>0</v>
      </c>
      <c r="CC347" s="212">
        <f>$F347/Inputs!$K$18*'Project 3'!CC$23</f>
        <v>0</v>
      </c>
      <c r="CD347" s="212">
        <f>$F347/Inputs!$K$18*'Project 3'!CD$23</f>
        <v>0</v>
      </c>
      <c r="CE347" s="212">
        <f>$F347/Inputs!$K$18*'Project 3'!CE$23</f>
        <v>0</v>
      </c>
      <c r="CF347" s="212">
        <f>$F347/Inputs!$K$18*'Project 3'!CF$23</f>
        <v>0</v>
      </c>
      <c r="CG347" s="212">
        <f>$F347/Inputs!$K$18*'Project 3'!CG$23</f>
        <v>0</v>
      </c>
      <c r="CH347" s="212">
        <f>$F347/Inputs!$K$18*'Project 3'!CH$23</f>
        <v>0</v>
      </c>
      <c r="CI347" s="212">
        <f>$F347/Inputs!$K$18*'Project 3'!CI$23</f>
        <v>0</v>
      </c>
      <c r="CJ347" s="212">
        <f>$F347/Inputs!$K$18*'Project 3'!CJ$23</f>
        <v>0</v>
      </c>
      <c r="CK347" s="212">
        <f>$F347/Inputs!$K$18*'Project 3'!CK$23</f>
        <v>0</v>
      </c>
      <c r="CL347" s="212">
        <f>$F347/Inputs!$K$18*'Project 3'!CL$23</f>
        <v>0</v>
      </c>
      <c r="CM347" s="212">
        <f>$F347/Inputs!$K$18*'Project 3'!CM$23</f>
        <v>0</v>
      </c>
      <c r="CN347" s="212">
        <f>$F347/Inputs!$K$18*'Project 3'!CN$23</f>
        <v>0</v>
      </c>
      <c r="CO347" s="212">
        <f>$F347/Inputs!$K$18*'Project 3'!CO$23</f>
        <v>0</v>
      </c>
      <c r="CP347" s="212">
        <f>$F347/Inputs!$K$18*'Project 3'!CP$23</f>
        <v>0</v>
      </c>
      <c r="CQ347" s="212">
        <f>$F347/Inputs!$K$18*'Project 3'!CQ$23</f>
        <v>0</v>
      </c>
      <c r="CR347" s="212">
        <f>$F347/Inputs!$K$18*'Project 3'!CR$23</f>
        <v>0</v>
      </c>
      <c r="CS347" s="212">
        <f>$F347/Inputs!$K$18*'Project 3'!CS$23</f>
        <v>0</v>
      </c>
      <c r="CT347" s="212">
        <f>$F347/Inputs!$K$18*'Project 3'!CT$23</f>
        <v>0</v>
      </c>
      <c r="CU347" s="212">
        <f>$F347/Inputs!$K$18*'Project 3'!CU$23</f>
        <v>0</v>
      </c>
      <c r="CV347" s="212">
        <f>$F347/Inputs!$K$18*'Project 3'!CV$23</f>
        <v>0</v>
      </c>
      <c r="CW347" s="212">
        <f>$F347/Inputs!$K$18*'Project 3'!CW$23</f>
        <v>0</v>
      </c>
      <c r="CX347" s="212">
        <f>$F347/Inputs!$K$18*'Project 3'!CX$23</f>
        <v>0</v>
      </c>
      <c r="CY347" s="212">
        <f>$F347/Inputs!$K$18*'Project 3'!CY$23</f>
        <v>0</v>
      </c>
      <c r="CZ347" s="212">
        <f>$F347/Inputs!$K$18*'Project 3'!CZ$23</f>
        <v>0</v>
      </c>
      <c r="DA347" s="212">
        <f>$F347/Inputs!$K$18*'Project 3'!DA$23</f>
        <v>0</v>
      </c>
      <c r="DB347" s="212">
        <f>$F347/Inputs!$K$18*'Project 3'!DB$23</f>
        <v>0</v>
      </c>
    </row>
    <row r="348" spans="1:106">
      <c r="A348" s="151"/>
      <c r="C348" s="34" t="s">
        <v>229</v>
      </c>
      <c r="F348" s="85">
        <f>Inputs!K320</f>
        <v>7370039.4758064523</v>
      </c>
      <c r="G348" s="35" t="s">
        <v>131</v>
      </c>
      <c r="H348" s="36"/>
      <c r="I348" s="307"/>
      <c r="J348" s="212">
        <f>$F348/Inputs!$K$18*'Project 3'!J$23</f>
        <v>0</v>
      </c>
      <c r="K348" s="212">
        <f>$F348/Inputs!$K$18*'Project 3'!K$23</f>
        <v>2456679.8252688176</v>
      </c>
      <c r="L348" s="212">
        <f>$F348/Inputs!$K$18*'Project 3'!L$23</f>
        <v>2456679.8252688176</v>
      </c>
      <c r="M348" s="212">
        <f>$F348/Inputs!$K$18*'Project 3'!M$23</f>
        <v>2456679.8252688176</v>
      </c>
      <c r="N348" s="212">
        <f>$F348/Inputs!$K$18*'Project 3'!N$23</f>
        <v>0</v>
      </c>
      <c r="O348" s="212">
        <f>$F348/Inputs!$K$18*'Project 3'!O$23</f>
        <v>0</v>
      </c>
      <c r="P348" s="212">
        <f>$F348/Inputs!$K$18*'Project 3'!P$23</f>
        <v>0</v>
      </c>
      <c r="Q348" s="212">
        <f>$F348/Inputs!$K$18*'Project 3'!Q$23</f>
        <v>0</v>
      </c>
      <c r="R348" s="212">
        <f>$F348/Inputs!$K$18*'Project 3'!R$23</f>
        <v>0</v>
      </c>
      <c r="S348" s="212">
        <f>$F348/Inputs!$K$18*'Project 3'!S$23</f>
        <v>0</v>
      </c>
      <c r="T348" s="212">
        <f>$F348/Inputs!$K$18*'Project 3'!T$23</f>
        <v>0</v>
      </c>
      <c r="U348" s="212">
        <f>$F348/Inputs!$K$18*'Project 3'!U$23</f>
        <v>0</v>
      </c>
      <c r="V348" s="212">
        <f>$F348/Inputs!$K$18*'Project 3'!V$23</f>
        <v>0</v>
      </c>
      <c r="W348" s="212">
        <f>$F348/Inputs!$K$18*'Project 3'!W$23</f>
        <v>0</v>
      </c>
      <c r="X348" s="212">
        <f>$F348/Inputs!$K$18*'Project 3'!X$23</f>
        <v>0</v>
      </c>
      <c r="Y348" s="212">
        <f>$F348/Inputs!$K$18*'Project 3'!Y$23</f>
        <v>0</v>
      </c>
      <c r="Z348" s="212">
        <f>$F348/Inputs!$K$18*'Project 3'!Z$23</f>
        <v>0</v>
      </c>
      <c r="AA348" s="212">
        <f>$F348/Inputs!$K$18*'Project 3'!AA$23</f>
        <v>0</v>
      </c>
      <c r="AB348" s="212">
        <f>$F348/Inputs!$K$18*'Project 3'!AB$23</f>
        <v>0</v>
      </c>
      <c r="AC348" s="212">
        <f>$F348/Inputs!$K$18*'Project 3'!AC$23</f>
        <v>0</v>
      </c>
      <c r="AD348" s="212">
        <f>$F348/Inputs!$K$18*'Project 3'!AD$23</f>
        <v>0</v>
      </c>
      <c r="AE348" s="212">
        <f>$F348/Inputs!$K$18*'Project 3'!AE$23</f>
        <v>0</v>
      </c>
      <c r="AF348" s="212">
        <f>$F348/Inputs!$K$18*'Project 3'!AF$23</f>
        <v>0</v>
      </c>
      <c r="AG348" s="212">
        <f>$F348/Inputs!$K$18*'Project 3'!AG$23</f>
        <v>0</v>
      </c>
      <c r="AH348" s="212">
        <f>$F348/Inputs!$K$18*'Project 3'!AH$23</f>
        <v>0</v>
      </c>
      <c r="AI348" s="212">
        <f>$F348/Inputs!$K$18*'Project 3'!AI$23</f>
        <v>0</v>
      </c>
      <c r="AJ348" s="212">
        <f>$F348/Inputs!$K$18*'Project 3'!AJ$23</f>
        <v>0</v>
      </c>
      <c r="AK348" s="212">
        <f>$F348/Inputs!$K$18*'Project 3'!AK$23</f>
        <v>0</v>
      </c>
      <c r="AL348" s="212">
        <f>$F348/Inputs!$K$18*'Project 3'!AL$23</f>
        <v>0</v>
      </c>
      <c r="AM348" s="212">
        <f>$F348/Inputs!$K$18*'Project 3'!AM$23</f>
        <v>0</v>
      </c>
      <c r="AN348" s="212">
        <f>$F348/Inputs!$K$18*'Project 3'!AN$23</f>
        <v>0</v>
      </c>
      <c r="AO348" s="212">
        <f>$F348/Inputs!$K$18*'Project 3'!AO$23</f>
        <v>0</v>
      </c>
      <c r="AP348" s="212">
        <f>$F348/Inputs!$K$18*'Project 3'!AP$23</f>
        <v>0</v>
      </c>
      <c r="AQ348" s="212">
        <f>$F348/Inputs!$K$18*'Project 3'!AQ$23</f>
        <v>0</v>
      </c>
      <c r="AR348" s="212">
        <f>$F348/Inputs!$K$18*'Project 3'!AR$23</f>
        <v>0</v>
      </c>
      <c r="AS348" s="212">
        <f>$F348/Inputs!$K$18*'Project 3'!AS$23</f>
        <v>0</v>
      </c>
      <c r="AT348" s="212">
        <f>$F348/Inputs!$K$18*'Project 3'!AT$23</f>
        <v>0</v>
      </c>
      <c r="AU348" s="212">
        <f>$F348/Inputs!$K$18*'Project 3'!AU$23</f>
        <v>0</v>
      </c>
      <c r="AV348" s="212">
        <f>$F348/Inputs!$K$18*'Project 3'!AV$23</f>
        <v>0</v>
      </c>
      <c r="AW348" s="212">
        <f>$F348/Inputs!$K$18*'Project 3'!AW$23</f>
        <v>0</v>
      </c>
      <c r="AX348" s="212">
        <f>$F348/Inputs!$K$18*'Project 3'!AX$23</f>
        <v>0</v>
      </c>
      <c r="AY348" s="212">
        <f>$F348/Inputs!$K$18*'Project 3'!AY$23</f>
        <v>0</v>
      </c>
      <c r="AZ348" s="212">
        <f>$F348/Inputs!$K$18*'Project 3'!AZ$23</f>
        <v>0</v>
      </c>
      <c r="BA348" s="212">
        <f>$F348/Inputs!$K$18*'Project 3'!BA$23</f>
        <v>0</v>
      </c>
      <c r="BB348" s="212">
        <f>$F348/Inputs!$K$18*'Project 3'!BB$23</f>
        <v>0</v>
      </c>
      <c r="BC348" s="212">
        <f>$F348/Inputs!$K$18*'Project 3'!BC$23</f>
        <v>0</v>
      </c>
      <c r="BD348" s="212">
        <f>$F348/Inputs!$K$18*'Project 3'!BD$23</f>
        <v>0</v>
      </c>
      <c r="BE348" s="212">
        <f>$F348/Inputs!$K$18*'Project 3'!BE$23</f>
        <v>0</v>
      </c>
      <c r="BF348" s="212">
        <f>$F348/Inputs!$K$18*'Project 3'!BF$23</f>
        <v>0</v>
      </c>
      <c r="BG348" s="212">
        <f>$F348/Inputs!$K$18*'Project 3'!BG$23</f>
        <v>0</v>
      </c>
      <c r="BH348" s="212">
        <f>$F348/Inputs!$K$18*'Project 3'!BH$23</f>
        <v>0</v>
      </c>
      <c r="BI348" s="212">
        <f>$F348/Inputs!$K$18*'Project 3'!BI$23</f>
        <v>0</v>
      </c>
      <c r="BJ348" s="212">
        <f>$F348/Inputs!$K$18*'Project 3'!BJ$23</f>
        <v>0</v>
      </c>
      <c r="BK348" s="212">
        <f>$F348/Inputs!$K$18*'Project 3'!BK$23</f>
        <v>0</v>
      </c>
      <c r="BL348" s="212">
        <f>$F348/Inputs!$K$18*'Project 3'!BL$23</f>
        <v>0</v>
      </c>
      <c r="BM348" s="212">
        <f>$F348/Inputs!$K$18*'Project 3'!BM$23</f>
        <v>0</v>
      </c>
      <c r="BN348" s="212">
        <f>$F348/Inputs!$K$18*'Project 3'!BN$23</f>
        <v>0</v>
      </c>
      <c r="BO348" s="212">
        <f>$F348/Inputs!$K$18*'Project 3'!BO$23</f>
        <v>0</v>
      </c>
      <c r="BP348" s="212">
        <f>$F348/Inputs!$K$18*'Project 3'!BP$23</f>
        <v>0</v>
      </c>
      <c r="BQ348" s="212">
        <f>$F348/Inputs!$K$18*'Project 3'!BQ$23</f>
        <v>0</v>
      </c>
      <c r="BR348" s="212">
        <f>$F348/Inputs!$K$18*'Project 3'!BR$23</f>
        <v>0</v>
      </c>
      <c r="BS348" s="212">
        <f>$F348/Inputs!$K$18*'Project 3'!BS$23</f>
        <v>0</v>
      </c>
      <c r="BT348" s="212">
        <f>$F348/Inputs!$K$18*'Project 3'!BT$23</f>
        <v>0</v>
      </c>
      <c r="BU348" s="212">
        <f>$F348/Inputs!$K$18*'Project 3'!BU$23</f>
        <v>0</v>
      </c>
      <c r="BV348" s="212">
        <f>$F348/Inputs!$K$18*'Project 3'!BV$23</f>
        <v>0</v>
      </c>
      <c r="BW348" s="212">
        <f>$F348/Inputs!$K$18*'Project 3'!BW$23</f>
        <v>0</v>
      </c>
      <c r="BX348" s="212">
        <f>$F348/Inputs!$K$18*'Project 3'!BX$23</f>
        <v>0</v>
      </c>
      <c r="BY348" s="212">
        <f>$F348/Inputs!$K$18*'Project 3'!BY$23</f>
        <v>0</v>
      </c>
      <c r="BZ348" s="212">
        <f>$F348/Inputs!$K$18*'Project 3'!BZ$23</f>
        <v>0</v>
      </c>
      <c r="CA348" s="212">
        <f>$F348/Inputs!$K$18*'Project 3'!CA$23</f>
        <v>0</v>
      </c>
      <c r="CB348" s="212">
        <f>$F348/Inputs!$K$18*'Project 3'!CB$23</f>
        <v>0</v>
      </c>
      <c r="CC348" s="212">
        <f>$F348/Inputs!$K$18*'Project 3'!CC$23</f>
        <v>0</v>
      </c>
      <c r="CD348" s="212">
        <f>$F348/Inputs!$K$18*'Project 3'!CD$23</f>
        <v>0</v>
      </c>
      <c r="CE348" s="212">
        <f>$F348/Inputs!$K$18*'Project 3'!CE$23</f>
        <v>0</v>
      </c>
      <c r="CF348" s="212">
        <f>$F348/Inputs!$K$18*'Project 3'!CF$23</f>
        <v>0</v>
      </c>
      <c r="CG348" s="212">
        <f>$F348/Inputs!$K$18*'Project 3'!CG$23</f>
        <v>0</v>
      </c>
      <c r="CH348" s="212">
        <f>$F348/Inputs!$K$18*'Project 3'!CH$23</f>
        <v>0</v>
      </c>
      <c r="CI348" s="212">
        <f>$F348/Inputs!$K$18*'Project 3'!CI$23</f>
        <v>0</v>
      </c>
      <c r="CJ348" s="212">
        <f>$F348/Inputs!$K$18*'Project 3'!CJ$23</f>
        <v>0</v>
      </c>
      <c r="CK348" s="212">
        <f>$F348/Inputs!$K$18*'Project 3'!CK$23</f>
        <v>0</v>
      </c>
      <c r="CL348" s="212">
        <f>$F348/Inputs!$K$18*'Project 3'!CL$23</f>
        <v>0</v>
      </c>
      <c r="CM348" s="212">
        <f>$F348/Inputs!$K$18*'Project 3'!CM$23</f>
        <v>0</v>
      </c>
      <c r="CN348" s="212">
        <f>$F348/Inputs!$K$18*'Project 3'!CN$23</f>
        <v>0</v>
      </c>
      <c r="CO348" s="212">
        <f>$F348/Inputs!$K$18*'Project 3'!CO$23</f>
        <v>0</v>
      </c>
      <c r="CP348" s="212">
        <f>$F348/Inputs!$K$18*'Project 3'!CP$23</f>
        <v>0</v>
      </c>
      <c r="CQ348" s="212">
        <f>$F348/Inputs!$K$18*'Project 3'!CQ$23</f>
        <v>0</v>
      </c>
      <c r="CR348" s="212">
        <f>$F348/Inputs!$K$18*'Project 3'!CR$23</f>
        <v>0</v>
      </c>
      <c r="CS348" s="212">
        <f>$F348/Inputs!$K$18*'Project 3'!CS$23</f>
        <v>0</v>
      </c>
      <c r="CT348" s="212">
        <f>$F348/Inputs!$K$18*'Project 3'!CT$23</f>
        <v>0</v>
      </c>
      <c r="CU348" s="212">
        <f>$F348/Inputs!$K$18*'Project 3'!CU$23</f>
        <v>0</v>
      </c>
      <c r="CV348" s="212">
        <f>$F348/Inputs!$K$18*'Project 3'!CV$23</f>
        <v>0</v>
      </c>
      <c r="CW348" s="212">
        <f>$F348/Inputs!$K$18*'Project 3'!CW$23</f>
        <v>0</v>
      </c>
      <c r="CX348" s="212">
        <f>$F348/Inputs!$K$18*'Project 3'!CX$23</f>
        <v>0</v>
      </c>
      <c r="CY348" s="212">
        <f>$F348/Inputs!$K$18*'Project 3'!CY$23</f>
        <v>0</v>
      </c>
      <c r="CZ348" s="212">
        <f>$F348/Inputs!$K$18*'Project 3'!CZ$23</f>
        <v>0</v>
      </c>
      <c r="DA348" s="212">
        <f>$F348/Inputs!$K$18*'Project 3'!DA$23</f>
        <v>0</v>
      </c>
      <c r="DB348" s="212">
        <f>$F348/Inputs!$K$18*'Project 3'!DB$23</f>
        <v>0</v>
      </c>
    </row>
    <row r="349" spans="1:106">
      <c r="A349" s="151"/>
      <c r="C349" s="34"/>
      <c r="F349" s="111"/>
      <c r="G349" s="35"/>
      <c r="H349" s="36"/>
      <c r="I349" s="307"/>
      <c r="J349" s="212"/>
      <c r="K349" s="212"/>
      <c r="L349" s="212"/>
      <c r="M349" s="212"/>
      <c r="N349" s="212"/>
      <c r="O349" s="212"/>
      <c r="P349" s="212"/>
      <c r="Q349" s="212"/>
      <c r="R349" s="212"/>
      <c r="S349" s="212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2"/>
      <c r="AH349" s="212"/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  <c r="BI349" s="212"/>
      <c r="BJ349" s="212"/>
      <c r="BK349" s="212"/>
      <c r="BL349" s="212"/>
      <c r="BM349" s="212"/>
      <c r="BN349" s="212"/>
      <c r="BO349" s="212"/>
      <c r="BP349" s="212"/>
      <c r="BQ349" s="212"/>
      <c r="BR349" s="212"/>
      <c r="BS349" s="212"/>
      <c r="BT349" s="212"/>
      <c r="BU349" s="212"/>
      <c r="BV349" s="212"/>
      <c r="BW349" s="212"/>
      <c r="BX349" s="212"/>
      <c r="BY349" s="212"/>
      <c r="BZ349" s="212"/>
      <c r="CA349" s="212"/>
      <c r="CB349" s="212"/>
      <c r="CC349" s="212"/>
      <c r="CD349" s="212"/>
      <c r="CE349" s="212"/>
      <c r="CF349" s="212"/>
      <c r="CG349" s="212"/>
      <c r="CH349" s="212"/>
      <c r="CI349" s="212"/>
      <c r="CJ349" s="212"/>
      <c r="CK349" s="212"/>
      <c r="CL349" s="212"/>
      <c r="CM349" s="212"/>
      <c r="CN349" s="212"/>
      <c r="CO349" s="212"/>
      <c r="CP349" s="212"/>
      <c r="CQ349" s="212"/>
      <c r="CR349" s="212"/>
      <c r="CS349" s="212"/>
      <c r="CT349" s="212"/>
      <c r="CU349" s="212"/>
      <c r="CV349" s="212"/>
      <c r="CW349" s="212"/>
      <c r="CX349" s="212"/>
      <c r="CY349" s="212"/>
      <c r="CZ349" s="212"/>
      <c r="DA349" s="212"/>
      <c r="DB349" s="212"/>
    </row>
    <row r="350" spans="1:106" ht="13">
      <c r="A350" s="151"/>
      <c r="C350" s="40" t="s">
        <v>305</v>
      </c>
      <c r="F350" s="111"/>
      <c r="G350" s="35"/>
      <c r="H350" s="39">
        <f>SUM(J350:DB350)</f>
        <v>81070434.233870968</v>
      </c>
      <c r="I350" s="307"/>
      <c r="J350" s="308">
        <f t="shared" ref="J350:BU350" si="185">SUM(J336:J348)</f>
        <v>0</v>
      </c>
      <c r="K350" s="308">
        <f t="shared" si="185"/>
        <v>27023478.077956989</v>
      </c>
      <c r="L350" s="308">
        <f t="shared" si="185"/>
        <v>27023478.077956989</v>
      </c>
      <c r="M350" s="308">
        <f t="shared" si="185"/>
        <v>27023478.077956989</v>
      </c>
      <c r="N350" s="308">
        <f t="shared" si="185"/>
        <v>0</v>
      </c>
      <c r="O350" s="308">
        <f t="shared" si="185"/>
        <v>0</v>
      </c>
      <c r="P350" s="308">
        <f t="shared" si="185"/>
        <v>0</v>
      </c>
      <c r="Q350" s="308">
        <f t="shared" si="185"/>
        <v>0</v>
      </c>
      <c r="R350" s="308">
        <f t="shared" si="185"/>
        <v>0</v>
      </c>
      <c r="S350" s="308">
        <f t="shared" si="185"/>
        <v>0</v>
      </c>
      <c r="T350" s="308">
        <f t="shared" si="185"/>
        <v>0</v>
      </c>
      <c r="U350" s="308">
        <f t="shared" si="185"/>
        <v>0</v>
      </c>
      <c r="V350" s="308">
        <f t="shared" si="185"/>
        <v>0</v>
      </c>
      <c r="W350" s="308">
        <f t="shared" si="185"/>
        <v>0</v>
      </c>
      <c r="X350" s="308">
        <f t="shared" si="185"/>
        <v>0</v>
      </c>
      <c r="Y350" s="308">
        <f t="shared" si="185"/>
        <v>0</v>
      </c>
      <c r="Z350" s="308">
        <f t="shared" si="185"/>
        <v>0</v>
      </c>
      <c r="AA350" s="308">
        <f t="shared" si="185"/>
        <v>0</v>
      </c>
      <c r="AB350" s="308">
        <f t="shared" si="185"/>
        <v>0</v>
      </c>
      <c r="AC350" s="308">
        <f t="shared" si="185"/>
        <v>0</v>
      </c>
      <c r="AD350" s="308">
        <f t="shared" si="185"/>
        <v>0</v>
      </c>
      <c r="AE350" s="308">
        <f t="shared" si="185"/>
        <v>0</v>
      </c>
      <c r="AF350" s="308">
        <f t="shared" si="185"/>
        <v>0</v>
      </c>
      <c r="AG350" s="308">
        <f t="shared" si="185"/>
        <v>0</v>
      </c>
      <c r="AH350" s="308">
        <f t="shared" si="185"/>
        <v>0</v>
      </c>
      <c r="AI350" s="308">
        <f t="shared" si="185"/>
        <v>0</v>
      </c>
      <c r="AJ350" s="308">
        <f t="shared" si="185"/>
        <v>0</v>
      </c>
      <c r="AK350" s="308">
        <f t="shared" si="185"/>
        <v>0</v>
      </c>
      <c r="AL350" s="308">
        <f t="shared" si="185"/>
        <v>0</v>
      </c>
      <c r="AM350" s="308">
        <f t="shared" si="185"/>
        <v>0</v>
      </c>
      <c r="AN350" s="308">
        <f t="shared" si="185"/>
        <v>0</v>
      </c>
      <c r="AO350" s="308">
        <f t="shared" si="185"/>
        <v>0</v>
      </c>
      <c r="AP350" s="308">
        <f t="shared" si="185"/>
        <v>0</v>
      </c>
      <c r="AQ350" s="308">
        <f t="shared" si="185"/>
        <v>0</v>
      </c>
      <c r="AR350" s="308">
        <f t="shared" si="185"/>
        <v>0</v>
      </c>
      <c r="AS350" s="308">
        <f t="shared" si="185"/>
        <v>0</v>
      </c>
      <c r="AT350" s="308">
        <f t="shared" si="185"/>
        <v>0</v>
      </c>
      <c r="AU350" s="308">
        <f t="shared" si="185"/>
        <v>0</v>
      </c>
      <c r="AV350" s="308">
        <f t="shared" si="185"/>
        <v>0</v>
      </c>
      <c r="AW350" s="308">
        <f t="shared" si="185"/>
        <v>0</v>
      </c>
      <c r="AX350" s="308">
        <f t="shared" si="185"/>
        <v>0</v>
      </c>
      <c r="AY350" s="308">
        <f t="shared" si="185"/>
        <v>0</v>
      </c>
      <c r="AZ350" s="308">
        <f t="shared" si="185"/>
        <v>0</v>
      </c>
      <c r="BA350" s="308">
        <f t="shared" si="185"/>
        <v>0</v>
      </c>
      <c r="BB350" s="308">
        <f t="shared" si="185"/>
        <v>0</v>
      </c>
      <c r="BC350" s="308">
        <f t="shared" si="185"/>
        <v>0</v>
      </c>
      <c r="BD350" s="308">
        <f t="shared" si="185"/>
        <v>0</v>
      </c>
      <c r="BE350" s="308">
        <f t="shared" si="185"/>
        <v>0</v>
      </c>
      <c r="BF350" s="308">
        <f t="shared" si="185"/>
        <v>0</v>
      </c>
      <c r="BG350" s="308">
        <f t="shared" si="185"/>
        <v>0</v>
      </c>
      <c r="BH350" s="308">
        <f t="shared" si="185"/>
        <v>0</v>
      </c>
      <c r="BI350" s="308">
        <f t="shared" si="185"/>
        <v>0</v>
      </c>
      <c r="BJ350" s="308">
        <f t="shared" si="185"/>
        <v>0</v>
      </c>
      <c r="BK350" s="308">
        <f t="shared" si="185"/>
        <v>0</v>
      </c>
      <c r="BL350" s="308">
        <f t="shared" si="185"/>
        <v>0</v>
      </c>
      <c r="BM350" s="308">
        <f t="shared" si="185"/>
        <v>0</v>
      </c>
      <c r="BN350" s="308">
        <f t="shared" si="185"/>
        <v>0</v>
      </c>
      <c r="BO350" s="308">
        <f t="shared" si="185"/>
        <v>0</v>
      </c>
      <c r="BP350" s="308">
        <f t="shared" si="185"/>
        <v>0</v>
      </c>
      <c r="BQ350" s="308">
        <f t="shared" si="185"/>
        <v>0</v>
      </c>
      <c r="BR350" s="308">
        <f t="shared" si="185"/>
        <v>0</v>
      </c>
      <c r="BS350" s="308">
        <f t="shared" si="185"/>
        <v>0</v>
      </c>
      <c r="BT350" s="308">
        <f t="shared" si="185"/>
        <v>0</v>
      </c>
      <c r="BU350" s="308">
        <f t="shared" si="185"/>
        <v>0</v>
      </c>
      <c r="BV350" s="308">
        <f t="shared" ref="BV350:DB350" si="186">SUM(BV336:BV348)</f>
        <v>0</v>
      </c>
      <c r="BW350" s="308">
        <f t="shared" si="186"/>
        <v>0</v>
      </c>
      <c r="BX350" s="308">
        <f t="shared" si="186"/>
        <v>0</v>
      </c>
      <c r="BY350" s="308">
        <f t="shared" si="186"/>
        <v>0</v>
      </c>
      <c r="BZ350" s="308">
        <f t="shared" si="186"/>
        <v>0</v>
      </c>
      <c r="CA350" s="308">
        <f t="shared" si="186"/>
        <v>0</v>
      </c>
      <c r="CB350" s="308">
        <f t="shared" si="186"/>
        <v>0</v>
      </c>
      <c r="CC350" s="308">
        <f t="shared" si="186"/>
        <v>0</v>
      </c>
      <c r="CD350" s="308">
        <f t="shared" si="186"/>
        <v>0</v>
      </c>
      <c r="CE350" s="308">
        <f t="shared" si="186"/>
        <v>0</v>
      </c>
      <c r="CF350" s="308">
        <f t="shared" si="186"/>
        <v>0</v>
      </c>
      <c r="CG350" s="308">
        <f t="shared" si="186"/>
        <v>0</v>
      </c>
      <c r="CH350" s="308">
        <f t="shared" si="186"/>
        <v>0</v>
      </c>
      <c r="CI350" s="308">
        <f t="shared" si="186"/>
        <v>0</v>
      </c>
      <c r="CJ350" s="308">
        <f t="shared" si="186"/>
        <v>0</v>
      </c>
      <c r="CK350" s="308">
        <f t="shared" si="186"/>
        <v>0</v>
      </c>
      <c r="CL350" s="308">
        <f t="shared" si="186"/>
        <v>0</v>
      </c>
      <c r="CM350" s="308">
        <f t="shared" si="186"/>
        <v>0</v>
      </c>
      <c r="CN350" s="308">
        <f t="shared" si="186"/>
        <v>0</v>
      </c>
      <c r="CO350" s="308">
        <f t="shared" si="186"/>
        <v>0</v>
      </c>
      <c r="CP350" s="308">
        <f t="shared" si="186"/>
        <v>0</v>
      </c>
      <c r="CQ350" s="308">
        <f t="shared" si="186"/>
        <v>0</v>
      </c>
      <c r="CR350" s="308">
        <f t="shared" si="186"/>
        <v>0</v>
      </c>
      <c r="CS350" s="308">
        <f t="shared" si="186"/>
        <v>0</v>
      </c>
      <c r="CT350" s="308">
        <f t="shared" si="186"/>
        <v>0</v>
      </c>
      <c r="CU350" s="308">
        <f t="shared" si="186"/>
        <v>0</v>
      </c>
      <c r="CV350" s="308">
        <f t="shared" si="186"/>
        <v>0</v>
      </c>
      <c r="CW350" s="308">
        <f t="shared" si="186"/>
        <v>0</v>
      </c>
      <c r="CX350" s="308">
        <f t="shared" si="186"/>
        <v>0</v>
      </c>
      <c r="CY350" s="308">
        <f t="shared" si="186"/>
        <v>0</v>
      </c>
      <c r="CZ350" s="308">
        <f t="shared" si="186"/>
        <v>0</v>
      </c>
      <c r="DA350" s="308">
        <f t="shared" si="186"/>
        <v>0</v>
      </c>
      <c r="DB350" s="308">
        <f t="shared" si="186"/>
        <v>0</v>
      </c>
    </row>
    <row r="351" spans="1:106">
      <c r="A351" s="151"/>
      <c r="C351" s="34"/>
      <c r="F351" s="111"/>
      <c r="G351" s="35"/>
      <c r="H351" s="36"/>
      <c r="I351" s="307"/>
      <c r="J351" s="212"/>
      <c r="K351" s="212"/>
      <c r="L351" s="212"/>
      <c r="M351" s="212"/>
      <c r="N351" s="212"/>
      <c r="O351" s="212"/>
      <c r="P351" s="212"/>
      <c r="Q351" s="212"/>
      <c r="R351" s="212"/>
      <c r="S351" s="212"/>
      <c r="T351" s="212"/>
      <c r="U351" s="212"/>
      <c r="V351" s="212"/>
      <c r="W351" s="212"/>
      <c r="X351" s="212"/>
      <c r="Y351" s="212"/>
      <c r="Z351" s="212"/>
      <c r="AA351" s="212"/>
      <c r="AB351" s="212"/>
      <c r="AC351" s="212"/>
      <c r="AD351" s="212"/>
      <c r="AE351" s="212"/>
      <c r="AF351" s="212"/>
      <c r="AG351" s="212"/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  <c r="BI351" s="212"/>
      <c r="BJ351" s="212"/>
      <c r="BK351" s="212"/>
      <c r="BL351" s="212"/>
      <c r="BM351" s="212"/>
      <c r="BN351" s="212"/>
      <c r="BO351" s="212"/>
      <c r="BP351" s="212"/>
      <c r="BQ351" s="212"/>
      <c r="BR351" s="212"/>
      <c r="BS351" s="212"/>
      <c r="BT351" s="212"/>
      <c r="BU351" s="212"/>
      <c r="BV351" s="212"/>
      <c r="BW351" s="212"/>
      <c r="BX351" s="212"/>
      <c r="BY351" s="212"/>
      <c r="BZ351" s="212"/>
      <c r="CA351" s="212"/>
      <c r="CB351" s="212"/>
      <c r="CC351" s="212"/>
      <c r="CD351" s="212"/>
      <c r="CE351" s="212"/>
      <c r="CF351" s="212"/>
      <c r="CG351" s="212"/>
      <c r="CH351" s="212"/>
      <c r="CI351" s="212"/>
      <c r="CJ351" s="212"/>
      <c r="CK351" s="212"/>
      <c r="CL351" s="212"/>
      <c r="CM351" s="212"/>
      <c r="CN351" s="212"/>
      <c r="CO351" s="212"/>
      <c r="CP351" s="212"/>
      <c r="CQ351" s="212"/>
      <c r="CR351" s="212"/>
      <c r="CS351" s="212"/>
      <c r="CT351" s="212"/>
      <c r="CU351" s="212"/>
      <c r="CV351" s="212"/>
      <c r="CW351" s="212"/>
      <c r="CX351" s="212"/>
      <c r="CY351" s="212"/>
      <c r="CZ351" s="212"/>
      <c r="DA351" s="212"/>
      <c r="DB351" s="212"/>
    </row>
    <row r="352" spans="1:106">
      <c r="A352" s="151"/>
      <c r="C352" s="34"/>
      <c r="F352" s="111"/>
      <c r="G352" s="35"/>
      <c r="H352" s="36"/>
      <c r="I352" s="307"/>
      <c r="J352" s="212"/>
      <c r="K352" s="212"/>
      <c r="L352" s="212"/>
      <c r="M352" s="212"/>
      <c r="N352" s="212"/>
      <c r="O352" s="212"/>
      <c r="P352" s="212"/>
      <c r="Q352" s="212"/>
      <c r="R352" s="212"/>
      <c r="S352" s="212"/>
      <c r="T352" s="212"/>
      <c r="U352" s="212"/>
      <c r="V352" s="212"/>
      <c r="W352" s="212"/>
      <c r="X352" s="212"/>
      <c r="Y352" s="212"/>
      <c r="Z352" s="212"/>
      <c r="AA352" s="212"/>
      <c r="AB352" s="212"/>
      <c r="AC352" s="212"/>
      <c r="AD352" s="212"/>
      <c r="AE352" s="212"/>
      <c r="AF352" s="212"/>
      <c r="AG352" s="212"/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  <c r="BI352" s="212"/>
      <c r="BJ352" s="212"/>
      <c r="BK352" s="212"/>
      <c r="BL352" s="212"/>
      <c r="BM352" s="212"/>
      <c r="BN352" s="212"/>
      <c r="BO352" s="212"/>
      <c r="BP352" s="212"/>
      <c r="BQ352" s="212"/>
      <c r="BR352" s="212"/>
      <c r="BS352" s="212"/>
      <c r="BT352" s="212"/>
      <c r="BU352" s="212"/>
      <c r="BV352" s="212"/>
      <c r="BW352" s="212"/>
      <c r="BX352" s="212"/>
      <c r="BY352" s="212"/>
      <c r="BZ352" s="212"/>
      <c r="CA352" s="212"/>
      <c r="CB352" s="212"/>
      <c r="CC352" s="212"/>
      <c r="CD352" s="212"/>
      <c r="CE352" s="212"/>
      <c r="CF352" s="212"/>
      <c r="CG352" s="212"/>
      <c r="CH352" s="212"/>
      <c r="CI352" s="212"/>
      <c r="CJ352" s="212"/>
      <c r="CK352" s="212"/>
      <c r="CL352" s="212"/>
      <c r="CM352" s="212"/>
      <c r="CN352" s="212"/>
      <c r="CO352" s="212"/>
      <c r="CP352" s="212"/>
      <c r="CQ352" s="212"/>
      <c r="CR352" s="212"/>
      <c r="CS352" s="212"/>
      <c r="CT352" s="212"/>
      <c r="CU352" s="212"/>
      <c r="CV352" s="212"/>
      <c r="CW352" s="212"/>
      <c r="CX352" s="212"/>
      <c r="CY352" s="212"/>
      <c r="CZ352" s="212"/>
      <c r="DA352" s="212"/>
      <c r="DB352" s="212"/>
    </row>
    <row r="353" spans="1:106">
      <c r="A353" s="151"/>
      <c r="C353" s="34"/>
      <c r="F353" s="111"/>
      <c r="G353" s="35"/>
      <c r="H353" s="36"/>
      <c r="I353" s="307"/>
      <c r="J353" s="212"/>
      <c r="K353" s="212"/>
      <c r="L353" s="212"/>
      <c r="M353" s="212"/>
      <c r="N353" s="212"/>
      <c r="O353" s="212"/>
      <c r="P353" s="212"/>
      <c r="Q353" s="212"/>
      <c r="R353" s="212"/>
      <c r="S353" s="212"/>
      <c r="T353" s="212"/>
      <c r="U353" s="212"/>
      <c r="V353" s="212"/>
      <c r="W353" s="212"/>
      <c r="X353" s="212"/>
      <c r="Y353" s="212"/>
      <c r="Z353" s="212"/>
      <c r="AA353" s="212"/>
      <c r="AB353" s="212"/>
      <c r="AC353" s="212"/>
      <c r="AD353" s="212"/>
      <c r="AE353" s="212"/>
      <c r="AF353" s="212"/>
      <c r="AG353" s="212"/>
      <c r="AH353" s="212"/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  <c r="BI353" s="212"/>
      <c r="BJ353" s="212"/>
      <c r="BK353" s="212"/>
      <c r="BL353" s="212"/>
      <c r="BM353" s="212"/>
      <c r="BN353" s="212"/>
      <c r="BO353" s="212"/>
      <c r="BP353" s="212"/>
      <c r="BQ353" s="212"/>
      <c r="BR353" s="212"/>
      <c r="BS353" s="212"/>
      <c r="BT353" s="212"/>
      <c r="BU353" s="212"/>
      <c r="BV353" s="212"/>
      <c r="BW353" s="212"/>
      <c r="BX353" s="212"/>
      <c r="BY353" s="212"/>
      <c r="BZ353" s="212"/>
      <c r="CA353" s="212"/>
      <c r="CB353" s="212"/>
      <c r="CC353" s="212"/>
      <c r="CD353" s="212"/>
      <c r="CE353" s="212"/>
      <c r="CF353" s="212"/>
      <c r="CG353" s="212"/>
      <c r="CH353" s="212"/>
      <c r="CI353" s="212"/>
      <c r="CJ353" s="212"/>
      <c r="CK353" s="212"/>
      <c r="CL353" s="212"/>
      <c r="CM353" s="212"/>
      <c r="CN353" s="212"/>
      <c r="CO353" s="212"/>
      <c r="CP353" s="212"/>
      <c r="CQ353" s="212"/>
      <c r="CR353" s="212"/>
      <c r="CS353" s="212"/>
      <c r="CT353" s="212"/>
      <c r="CU353" s="212"/>
      <c r="CV353" s="212"/>
      <c r="CW353" s="212"/>
      <c r="CX353" s="212"/>
      <c r="CY353" s="212"/>
      <c r="CZ353" s="212"/>
      <c r="DA353" s="212"/>
      <c r="DB353" s="212"/>
    </row>
    <row r="354" spans="1:106" ht="13">
      <c r="A354" s="151"/>
      <c r="C354" s="14" t="s">
        <v>57</v>
      </c>
      <c r="D354" s="5" t="s">
        <v>301</v>
      </c>
      <c r="E354" s="5" t="s">
        <v>302</v>
      </c>
      <c r="F354" s="54" t="s">
        <v>303</v>
      </c>
      <c r="H354" s="254"/>
      <c r="I354" s="54"/>
      <c r="CA354" s="305"/>
      <c r="CB354" s="305"/>
      <c r="CC354" s="305"/>
      <c r="CD354" s="305"/>
      <c r="CE354" s="305"/>
      <c r="CF354" s="305"/>
      <c r="CG354" s="305"/>
      <c r="CH354" s="305"/>
      <c r="CI354" s="305"/>
      <c r="CJ354" s="305"/>
      <c r="CK354" s="305"/>
      <c r="CL354" s="305"/>
      <c r="CM354" s="305"/>
      <c r="CN354" s="305"/>
      <c r="CO354" s="305"/>
      <c r="CP354" s="305"/>
      <c r="CQ354" s="305"/>
      <c r="CR354" s="305"/>
      <c r="CS354" s="305"/>
      <c r="CT354" s="305"/>
      <c r="CU354" s="305"/>
      <c r="CV354" s="305"/>
      <c r="CW354" s="305"/>
      <c r="CX354" s="305"/>
      <c r="CY354" s="305"/>
      <c r="CZ354" s="305"/>
      <c r="DA354" s="305"/>
      <c r="DB354" s="305"/>
    </row>
    <row r="355" spans="1:106">
      <c r="A355" s="151"/>
      <c r="C355" s="34" t="s">
        <v>298</v>
      </c>
      <c r="D355" s="309">
        <f>Inputs!K248</f>
        <v>0</v>
      </c>
      <c r="E355" s="310">
        <v>0.5</v>
      </c>
      <c r="F355" s="311">
        <v>12</v>
      </c>
      <c r="G355" s="35" t="s">
        <v>131</v>
      </c>
      <c r="H355" s="36">
        <f t="shared" ref="H355:H362" si="187">SUM(J355:DB355)</f>
        <v>0</v>
      </c>
      <c r="I355" s="54"/>
      <c r="J355" s="312">
        <f t="shared" ref="J355:Y362" si="188">IFERROR(IF((AND(J$8&gt;$F$19,MOD(DATEDIF($F$19,J$8,"m"),$F355)=0)),$D355*$E355,0),0)</f>
        <v>0</v>
      </c>
      <c r="K355" s="312">
        <f t="shared" si="188"/>
        <v>0</v>
      </c>
      <c r="L355" s="312">
        <f t="shared" si="188"/>
        <v>0</v>
      </c>
      <c r="M355" s="312">
        <f t="shared" si="188"/>
        <v>0</v>
      </c>
      <c r="N355" s="312">
        <f t="shared" si="188"/>
        <v>0</v>
      </c>
      <c r="O355" s="312">
        <f t="shared" si="188"/>
        <v>0</v>
      </c>
      <c r="P355" s="312">
        <f t="shared" si="188"/>
        <v>0</v>
      </c>
      <c r="Q355" s="312">
        <f t="shared" si="188"/>
        <v>0</v>
      </c>
      <c r="R355" s="312">
        <f t="shared" si="188"/>
        <v>0</v>
      </c>
      <c r="S355" s="312">
        <f t="shared" si="188"/>
        <v>0</v>
      </c>
      <c r="T355" s="312">
        <f t="shared" si="188"/>
        <v>0</v>
      </c>
      <c r="U355" s="312">
        <f t="shared" si="188"/>
        <v>0</v>
      </c>
      <c r="V355" s="312">
        <f t="shared" si="188"/>
        <v>0</v>
      </c>
      <c r="W355" s="312">
        <f t="shared" si="188"/>
        <v>0</v>
      </c>
      <c r="X355" s="312">
        <f t="shared" si="188"/>
        <v>0</v>
      </c>
      <c r="Y355" s="312">
        <f t="shared" si="188"/>
        <v>0</v>
      </c>
      <c r="Z355" s="312">
        <f t="shared" ref="Z355:AO362" si="189">IFERROR(IF((AND(Z$8&gt;$F$19,MOD(DATEDIF($F$19,Z$8,"m"),$F355)=0)),$D355*$E355,0),0)</f>
        <v>0</v>
      </c>
      <c r="AA355" s="312">
        <f t="shared" si="189"/>
        <v>0</v>
      </c>
      <c r="AB355" s="312">
        <f t="shared" si="189"/>
        <v>0</v>
      </c>
      <c r="AC355" s="312">
        <f t="shared" si="189"/>
        <v>0</v>
      </c>
      <c r="AD355" s="312">
        <f t="shared" si="189"/>
        <v>0</v>
      </c>
      <c r="AE355" s="312">
        <f t="shared" si="189"/>
        <v>0</v>
      </c>
      <c r="AF355" s="312">
        <f t="shared" si="189"/>
        <v>0</v>
      </c>
      <c r="AG355" s="312">
        <f t="shared" si="189"/>
        <v>0</v>
      </c>
      <c r="AH355" s="312">
        <f t="shared" si="189"/>
        <v>0</v>
      </c>
      <c r="AI355" s="312">
        <f t="shared" si="189"/>
        <v>0</v>
      </c>
      <c r="AJ355" s="312">
        <f t="shared" si="189"/>
        <v>0</v>
      </c>
      <c r="AK355" s="312">
        <f t="shared" si="189"/>
        <v>0</v>
      </c>
      <c r="AL355" s="312">
        <f t="shared" si="189"/>
        <v>0</v>
      </c>
      <c r="AM355" s="312">
        <f t="shared" si="189"/>
        <v>0</v>
      </c>
      <c r="AN355" s="312">
        <f t="shared" si="189"/>
        <v>0</v>
      </c>
      <c r="AO355" s="312">
        <f t="shared" si="189"/>
        <v>0</v>
      </c>
      <c r="AP355" s="312">
        <f t="shared" ref="AP355:BE362" si="190">IFERROR(IF((AND(AP$8&gt;$F$19,MOD(DATEDIF($F$19,AP$8,"m"),$F355)=0)),$D355*$E355,0),0)</f>
        <v>0</v>
      </c>
      <c r="AQ355" s="312">
        <f t="shared" si="190"/>
        <v>0</v>
      </c>
      <c r="AR355" s="312">
        <f t="shared" si="190"/>
        <v>0</v>
      </c>
      <c r="AS355" s="312">
        <f t="shared" si="190"/>
        <v>0</v>
      </c>
      <c r="AT355" s="312">
        <f t="shared" si="190"/>
        <v>0</v>
      </c>
      <c r="AU355" s="312">
        <f t="shared" si="190"/>
        <v>0</v>
      </c>
      <c r="AV355" s="312">
        <f t="shared" si="190"/>
        <v>0</v>
      </c>
      <c r="AW355" s="312">
        <f t="shared" si="190"/>
        <v>0</v>
      </c>
      <c r="AX355" s="312">
        <f t="shared" si="190"/>
        <v>0</v>
      </c>
      <c r="AY355" s="312">
        <f t="shared" si="190"/>
        <v>0</v>
      </c>
      <c r="AZ355" s="312">
        <f t="shared" si="190"/>
        <v>0</v>
      </c>
      <c r="BA355" s="312">
        <f t="shared" si="190"/>
        <v>0</v>
      </c>
      <c r="BB355" s="312">
        <f t="shared" si="190"/>
        <v>0</v>
      </c>
      <c r="BC355" s="312">
        <f t="shared" si="190"/>
        <v>0</v>
      </c>
      <c r="BD355" s="312">
        <f t="shared" si="190"/>
        <v>0</v>
      </c>
      <c r="BE355" s="312">
        <f t="shared" si="190"/>
        <v>0</v>
      </c>
      <c r="BF355" s="312">
        <f t="shared" ref="BF355:BU362" si="191">IFERROR(IF((AND(BF$8&gt;$F$19,MOD(DATEDIF($F$19,BF$8,"m"),$F355)=0)),$D355*$E355,0),0)</f>
        <v>0</v>
      </c>
      <c r="BG355" s="312">
        <f t="shared" si="191"/>
        <v>0</v>
      </c>
      <c r="BH355" s="312">
        <f t="shared" si="191"/>
        <v>0</v>
      </c>
      <c r="BI355" s="312">
        <f t="shared" si="191"/>
        <v>0</v>
      </c>
      <c r="BJ355" s="312">
        <f t="shared" si="191"/>
        <v>0</v>
      </c>
      <c r="BK355" s="312">
        <f t="shared" si="191"/>
        <v>0</v>
      </c>
      <c r="BL355" s="312">
        <f t="shared" si="191"/>
        <v>0</v>
      </c>
      <c r="BM355" s="312">
        <f t="shared" si="191"/>
        <v>0</v>
      </c>
      <c r="BN355" s="312">
        <f t="shared" si="191"/>
        <v>0</v>
      </c>
      <c r="BO355" s="312">
        <f t="shared" si="191"/>
        <v>0</v>
      </c>
      <c r="BP355" s="312">
        <f t="shared" si="191"/>
        <v>0</v>
      </c>
      <c r="BQ355" s="312">
        <f t="shared" si="191"/>
        <v>0</v>
      </c>
      <c r="BR355" s="312">
        <f t="shared" si="191"/>
        <v>0</v>
      </c>
      <c r="BS355" s="312">
        <f t="shared" si="191"/>
        <v>0</v>
      </c>
      <c r="BT355" s="312">
        <f t="shared" si="191"/>
        <v>0</v>
      </c>
      <c r="BU355" s="312">
        <f t="shared" si="191"/>
        <v>0</v>
      </c>
      <c r="BV355" s="312">
        <f t="shared" ref="BV355:CK362" si="192">IFERROR(IF((AND(BV$8&gt;$F$19,MOD(DATEDIF($F$19,BV$8,"m"),$F355)=0)),$D355*$E355,0),0)</f>
        <v>0</v>
      </c>
      <c r="BW355" s="312">
        <f t="shared" si="192"/>
        <v>0</v>
      </c>
      <c r="BX355" s="312">
        <f t="shared" si="192"/>
        <v>0</v>
      </c>
      <c r="BY355" s="312">
        <f t="shared" si="192"/>
        <v>0</v>
      </c>
      <c r="BZ355" s="312">
        <f t="shared" si="192"/>
        <v>0</v>
      </c>
      <c r="CA355" s="312">
        <f t="shared" si="192"/>
        <v>0</v>
      </c>
      <c r="CB355" s="312">
        <f t="shared" si="192"/>
        <v>0</v>
      </c>
      <c r="CC355" s="312">
        <f t="shared" si="192"/>
        <v>0</v>
      </c>
      <c r="CD355" s="312">
        <f t="shared" si="192"/>
        <v>0</v>
      </c>
      <c r="CE355" s="312">
        <f t="shared" si="192"/>
        <v>0</v>
      </c>
      <c r="CF355" s="312">
        <f t="shared" si="192"/>
        <v>0</v>
      </c>
      <c r="CG355" s="312">
        <f t="shared" si="192"/>
        <v>0</v>
      </c>
      <c r="CH355" s="312">
        <f t="shared" si="192"/>
        <v>0</v>
      </c>
      <c r="CI355" s="312">
        <f t="shared" si="192"/>
        <v>0</v>
      </c>
      <c r="CJ355" s="312">
        <f t="shared" si="192"/>
        <v>0</v>
      </c>
      <c r="CK355" s="312">
        <f t="shared" si="192"/>
        <v>0</v>
      </c>
      <c r="CL355" s="312">
        <f t="shared" ref="CL355:DA362" si="193">IFERROR(IF((AND(CL$8&gt;$F$19,MOD(DATEDIF($F$19,CL$8,"m"),$F355)=0)),$D355*$E355,0),0)</f>
        <v>0</v>
      </c>
      <c r="CM355" s="312">
        <f t="shared" si="193"/>
        <v>0</v>
      </c>
      <c r="CN355" s="312">
        <f t="shared" si="193"/>
        <v>0</v>
      </c>
      <c r="CO355" s="312">
        <f t="shared" si="193"/>
        <v>0</v>
      </c>
      <c r="CP355" s="312">
        <f t="shared" si="193"/>
        <v>0</v>
      </c>
      <c r="CQ355" s="312">
        <f t="shared" si="193"/>
        <v>0</v>
      </c>
      <c r="CR355" s="312">
        <f t="shared" si="193"/>
        <v>0</v>
      </c>
      <c r="CS355" s="312">
        <f t="shared" si="193"/>
        <v>0</v>
      </c>
      <c r="CT355" s="312">
        <f t="shared" si="193"/>
        <v>0</v>
      </c>
      <c r="CU355" s="312">
        <f t="shared" si="193"/>
        <v>0</v>
      </c>
      <c r="CV355" s="312">
        <f t="shared" si="193"/>
        <v>0</v>
      </c>
      <c r="CW355" s="312">
        <f t="shared" si="193"/>
        <v>0</v>
      </c>
      <c r="CX355" s="312">
        <f t="shared" si="193"/>
        <v>0</v>
      </c>
      <c r="CY355" s="312">
        <f t="shared" si="193"/>
        <v>0</v>
      </c>
      <c r="CZ355" s="312">
        <f t="shared" si="193"/>
        <v>0</v>
      </c>
      <c r="DA355" s="312">
        <f t="shared" si="193"/>
        <v>0</v>
      </c>
      <c r="DB355" s="312">
        <f t="shared" ref="DB355:DB362" si="194">IFERROR(IF((AND(DB$8&gt;$F$19,MOD(DATEDIF($F$19,DB$8,"m"),$F355)=0)),$D355*$E355,0),0)</f>
        <v>0</v>
      </c>
    </row>
    <row r="356" spans="1:106">
      <c r="A356" s="151"/>
      <c r="C356" s="34" t="s">
        <v>299</v>
      </c>
      <c r="D356" s="309">
        <f>Inputs!K254</f>
        <v>3076000.0000000005</v>
      </c>
      <c r="E356" s="310">
        <v>0.5</v>
      </c>
      <c r="F356" s="311">
        <v>48</v>
      </c>
      <c r="G356" s="35" t="s">
        <v>131</v>
      </c>
      <c r="H356" s="36">
        <f t="shared" si="187"/>
        <v>1538000.0000000002</v>
      </c>
      <c r="I356" s="54"/>
      <c r="J356" s="312">
        <f t="shared" si="188"/>
        <v>0</v>
      </c>
      <c r="K356" s="312">
        <f t="shared" si="188"/>
        <v>0</v>
      </c>
      <c r="L356" s="312">
        <f t="shared" si="188"/>
        <v>0</v>
      </c>
      <c r="M356" s="312">
        <f t="shared" si="188"/>
        <v>0</v>
      </c>
      <c r="N356" s="312">
        <f t="shared" si="188"/>
        <v>0</v>
      </c>
      <c r="O356" s="312">
        <f t="shared" si="188"/>
        <v>0</v>
      </c>
      <c r="P356" s="312">
        <f t="shared" si="188"/>
        <v>0</v>
      </c>
      <c r="Q356" s="312">
        <f t="shared" si="188"/>
        <v>0</v>
      </c>
      <c r="R356" s="312">
        <f t="shared" si="188"/>
        <v>0</v>
      </c>
      <c r="S356" s="312">
        <f t="shared" si="188"/>
        <v>0</v>
      </c>
      <c r="T356" s="312">
        <f t="shared" si="188"/>
        <v>0</v>
      </c>
      <c r="U356" s="312">
        <f t="shared" si="188"/>
        <v>0</v>
      </c>
      <c r="V356" s="312">
        <f t="shared" si="188"/>
        <v>0</v>
      </c>
      <c r="W356" s="312">
        <f t="shared" si="188"/>
        <v>0</v>
      </c>
      <c r="X356" s="312">
        <f t="shared" si="188"/>
        <v>0</v>
      </c>
      <c r="Y356" s="312">
        <f t="shared" si="188"/>
        <v>0</v>
      </c>
      <c r="Z356" s="312">
        <f t="shared" si="189"/>
        <v>0</v>
      </c>
      <c r="AA356" s="312">
        <f t="shared" si="189"/>
        <v>0</v>
      </c>
      <c r="AB356" s="312">
        <f t="shared" si="189"/>
        <v>0</v>
      </c>
      <c r="AC356" s="312">
        <f t="shared" si="189"/>
        <v>0</v>
      </c>
      <c r="AD356" s="312">
        <f t="shared" si="189"/>
        <v>0</v>
      </c>
      <c r="AE356" s="312">
        <f t="shared" si="189"/>
        <v>0</v>
      </c>
      <c r="AF356" s="312">
        <f t="shared" si="189"/>
        <v>0</v>
      </c>
      <c r="AG356" s="312">
        <f t="shared" si="189"/>
        <v>0</v>
      </c>
      <c r="AH356" s="312">
        <f t="shared" si="189"/>
        <v>0</v>
      </c>
      <c r="AI356" s="312">
        <f t="shared" si="189"/>
        <v>0</v>
      </c>
      <c r="AJ356" s="312">
        <f t="shared" si="189"/>
        <v>0</v>
      </c>
      <c r="AK356" s="312">
        <f t="shared" si="189"/>
        <v>0</v>
      </c>
      <c r="AL356" s="312">
        <f t="shared" si="189"/>
        <v>0</v>
      </c>
      <c r="AM356" s="312">
        <f t="shared" si="189"/>
        <v>0</v>
      </c>
      <c r="AN356" s="312">
        <f t="shared" si="189"/>
        <v>0</v>
      </c>
      <c r="AO356" s="312">
        <f t="shared" si="189"/>
        <v>0</v>
      </c>
      <c r="AP356" s="312">
        <f t="shared" si="190"/>
        <v>0</v>
      </c>
      <c r="AQ356" s="312">
        <f t="shared" si="190"/>
        <v>0</v>
      </c>
      <c r="AR356" s="312">
        <f t="shared" si="190"/>
        <v>0</v>
      </c>
      <c r="AS356" s="312">
        <f t="shared" si="190"/>
        <v>0</v>
      </c>
      <c r="AT356" s="312">
        <f t="shared" si="190"/>
        <v>0</v>
      </c>
      <c r="AU356" s="312">
        <f t="shared" si="190"/>
        <v>0</v>
      </c>
      <c r="AV356" s="312">
        <f t="shared" si="190"/>
        <v>0</v>
      </c>
      <c r="AW356" s="312">
        <f t="shared" si="190"/>
        <v>0</v>
      </c>
      <c r="AX356" s="312">
        <f t="shared" si="190"/>
        <v>0</v>
      </c>
      <c r="AY356" s="312">
        <f t="shared" si="190"/>
        <v>0</v>
      </c>
      <c r="AZ356" s="312">
        <f t="shared" si="190"/>
        <v>0</v>
      </c>
      <c r="BA356" s="312">
        <f t="shared" si="190"/>
        <v>0</v>
      </c>
      <c r="BB356" s="312">
        <f t="shared" si="190"/>
        <v>0</v>
      </c>
      <c r="BC356" s="312">
        <f t="shared" si="190"/>
        <v>0</v>
      </c>
      <c r="BD356" s="312">
        <f t="shared" si="190"/>
        <v>0</v>
      </c>
      <c r="BE356" s="312">
        <f t="shared" si="190"/>
        <v>0</v>
      </c>
      <c r="BF356" s="312">
        <f t="shared" si="191"/>
        <v>0</v>
      </c>
      <c r="BG356" s="312">
        <f t="shared" si="191"/>
        <v>0</v>
      </c>
      <c r="BH356" s="312">
        <f t="shared" si="191"/>
        <v>0</v>
      </c>
      <c r="BI356" s="312">
        <f t="shared" si="191"/>
        <v>0</v>
      </c>
      <c r="BJ356" s="312">
        <f t="shared" si="191"/>
        <v>1538000.0000000002</v>
      </c>
      <c r="BK356" s="312">
        <f t="shared" si="191"/>
        <v>0</v>
      </c>
      <c r="BL356" s="312">
        <f t="shared" si="191"/>
        <v>0</v>
      </c>
      <c r="BM356" s="312">
        <f t="shared" si="191"/>
        <v>0</v>
      </c>
      <c r="BN356" s="312">
        <f t="shared" si="191"/>
        <v>0</v>
      </c>
      <c r="BO356" s="312">
        <f t="shared" si="191"/>
        <v>0</v>
      </c>
      <c r="BP356" s="312">
        <f t="shared" si="191"/>
        <v>0</v>
      </c>
      <c r="BQ356" s="312">
        <f t="shared" si="191"/>
        <v>0</v>
      </c>
      <c r="BR356" s="312">
        <f t="shared" si="191"/>
        <v>0</v>
      </c>
      <c r="BS356" s="312">
        <f t="shared" si="191"/>
        <v>0</v>
      </c>
      <c r="BT356" s="312">
        <f t="shared" si="191"/>
        <v>0</v>
      </c>
      <c r="BU356" s="312">
        <f t="shared" si="191"/>
        <v>0</v>
      </c>
      <c r="BV356" s="312">
        <f t="shared" si="192"/>
        <v>0</v>
      </c>
      <c r="BW356" s="312">
        <f t="shared" si="192"/>
        <v>0</v>
      </c>
      <c r="BX356" s="312">
        <f t="shared" si="192"/>
        <v>0</v>
      </c>
      <c r="BY356" s="312">
        <f t="shared" si="192"/>
        <v>0</v>
      </c>
      <c r="BZ356" s="312">
        <f t="shared" si="192"/>
        <v>0</v>
      </c>
      <c r="CA356" s="312">
        <f t="shared" si="192"/>
        <v>0</v>
      </c>
      <c r="CB356" s="312">
        <f t="shared" si="192"/>
        <v>0</v>
      </c>
      <c r="CC356" s="312">
        <f t="shared" si="192"/>
        <v>0</v>
      </c>
      <c r="CD356" s="312">
        <f t="shared" si="192"/>
        <v>0</v>
      </c>
      <c r="CE356" s="312">
        <f t="shared" si="192"/>
        <v>0</v>
      </c>
      <c r="CF356" s="312">
        <f t="shared" si="192"/>
        <v>0</v>
      </c>
      <c r="CG356" s="312">
        <f t="shared" si="192"/>
        <v>0</v>
      </c>
      <c r="CH356" s="312">
        <f t="shared" si="192"/>
        <v>0</v>
      </c>
      <c r="CI356" s="312">
        <f t="shared" si="192"/>
        <v>0</v>
      </c>
      <c r="CJ356" s="312">
        <f t="shared" si="192"/>
        <v>0</v>
      </c>
      <c r="CK356" s="312">
        <f t="shared" si="192"/>
        <v>0</v>
      </c>
      <c r="CL356" s="312">
        <f t="shared" si="193"/>
        <v>0</v>
      </c>
      <c r="CM356" s="312">
        <f t="shared" si="193"/>
        <v>0</v>
      </c>
      <c r="CN356" s="312">
        <f t="shared" si="193"/>
        <v>0</v>
      </c>
      <c r="CO356" s="312">
        <f t="shared" si="193"/>
        <v>0</v>
      </c>
      <c r="CP356" s="312">
        <f t="shared" si="193"/>
        <v>0</v>
      </c>
      <c r="CQ356" s="312">
        <f t="shared" si="193"/>
        <v>0</v>
      </c>
      <c r="CR356" s="312">
        <f t="shared" si="193"/>
        <v>0</v>
      </c>
      <c r="CS356" s="312">
        <f t="shared" si="193"/>
        <v>0</v>
      </c>
      <c r="CT356" s="312">
        <f t="shared" si="193"/>
        <v>0</v>
      </c>
      <c r="CU356" s="312">
        <f t="shared" si="193"/>
        <v>0</v>
      </c>
      <c r="CV356" s="312">
        <f t="shared" si="193"/>
        <v>0</v>
      </c>
      <c r="CW356" s="312">
        <f t="shared" si="193"/>
        <v>0</v>
      </c>
      <c r="CX356" s="312">
        <f t="shared" si="193"/>
        <v>0</v>
      </c>
      <c r="CY356" s="312">
        <f t="shared" si="193"/>
        <v>0</v>
      </c>
      <c r="CZ356" s="312">
        <f t="shared" si="193"/>
        <v>0</v>
      </c>
      <c r="DA356" s="312">
        <f t="shared" si="193"/>
        <v>0</v>
      </c>
      <c r="DB356" s="312">
        <f t="shared" si="194"/>
        <v>0</v>
      </c>
    </row>
    <row r="357" spans="1:106">
      <c r="A357" s="151"/>
      <c r="C357" s="34" t="s">
        <v>300</v>
      </c>
      <c r="D357" s="309">
        <f>Inputs!K259</f>
        <v>2000000</v>
      </c>
      <c r="E357" s="310">
        <v>0.2</v>
      </c>
      <c r="F357" s="311">
        <v>24</v>
      </c>
      <c r="G357" s="35" t="s">
        <v>131</v>
      </c>
      <c r="H357" s="36">
        <f t="shared" si="187"/>
        <v>1200000</v>
      </c>
      <c r="I357" s="54"/>
      <c r="J357" s="312">
        <f t="shared" si="188"/>
        <v>0</v>
      </c>
      <c r="K357" s="312">
        <f t="shared" si="188"/>
        <v>0</v>
      </c>
      <c r="L357" s="312">
        <f t="shared" si="188"/>
        <v>0</v>
      </c>
      <c r="M357" s="312">
        <f t="shared" si="188"/>
        <v>0</v>
      </c>
      <c r="N357" s="312">
        <f t="shared" si="188"/>
        <v>0</v>
      </c>
      <c r="O357" s="312">
        <f t="shared" si="188"/>
        <v>0</v>
      </c>
      <c r="P357" s="312">
        <f t="shared" si="188"/>
        <v>0</v>
      </c>
      <c r="Q357" s="312">
        <f t="shared" si="188"/>
        <v>0</v>
      </c>
      <c r="R357" s="312">
        <f t="shared" si="188"/>
        <v>0</v>
      </c>
      <c r="S357" s="312">
        <f t="shared" si="188"/>
        <v>0</v>
      </c>
      <c r="T357" s="312">
        <f t="shared" si="188"/>
        <v>0</v>
      </c>
      <c r="U357" s="312">
        <f t="shared" si="188"/>
        <v>0</v>
      </c>
      <c r="V357" s="312">
        <f t="shared" si="188"/>
        <v>0</v>
      </c>
      <c r="W357" s="312">
        <f t="shared" si="188"/>
        <v>0</v>
      </c>
      <c r="X357" s="312">
        <f t="shared" si="188"/>
        <v>0</v>
      </c>
      <c r="Y357" s="312">
        <f t="shared" si="188"/>
        <v>0</v>
      </c>
      <c r="Z357" s="312">
        <f t="shared" si="189"/>
        <v>0</v>
      </c>
      <c r="AA357" s="312">
        <f t="shared" si="189"/>
        <v>0</v>
      </c>
      <c r="AB357" s="312">
        <f t="shared" si="189"/>
        <v>0</v>
      </c>
      <c r="AC357" s="312">
        <f t="shared" si="189"/>
        <v>0</v>
      </c>
      <c r="AD357" s="312">
        <f t="shared" si="189"/>
        <v>0</v>
      </c>
      <c r="AE357" s="312">
        <f t="shared" si="189"/>
        <v>0</v>
      </c>
      <c r="AF357" s="312">
        <f t="shared" si="189"/>
        <v>0</v>
      </c>
      <c r="AG357" s="312">
        <f t="shared" si="189"/>
        <v>0</v>
      </c>
      <c r="AH357" s="312">
        <f t="shared" si="189"/>
        <v>0</v>
      </c>
      <c r="AI357" s="312">
        <f t="shared" si="189"/>
        <v>0</v>
      </c>
      <c r="AJ357" s="312">
        <f t="shared" si="189"/>
        <v>0</v>
      </c>
      <c r="AK357" s="312">
        <f t="shared" si="189"/>
        <v>0</v>
      </c>
      <c r="AL357" s="312">
        <f t="shared" si="189"/>
        <v>400000</v>
      </c>
      <c r="AM357" s="312">
        <f t="shared" si="189"/>
        <v>0</v>
      </c>
      <c r="AN357" s="312">
        <f t="shared" si="189"/>
        <v>0</v>
      </c>
      <c r="AO357" s="312">
        <f t="shared" si="189"/>
        <v>0</v>
      </c>
      <c r="AP357" s="312">
        <f t="shared" si="190"/>
        <v>0</v>
      </c>
      <c r="AQ357" s="312">
        <f t="shared" si="190"/>
        <v>0</v>
      </c>
      <c r="AR357" s="312">
        <f t="shared" si="190"/>
        <v>0</v>
      </c>
      <c r="AS357" s="312">
        <f t="shared" si="190"/>
        <v>0</v>
      </c>
      <c r="AT357" s="312">
        <f t="shared" si="190"/>
        <v>0</v>
      </c>
      <c r="AU357" s="312">
        <f t="shared" si="190"/>
        <v>0</v>
      </c>
      <c r="AV357" s="312">
        <f t="shared" si="190"/>
        <v>0</v>
      </c>
      <c r="AW357" s="312">
        <f t="shared" si="190"/>
        <v>0</v>
      </c>
      <c r="AX357" s="312">
        <f t="shared" si="190"/>
        <v>0</v>
      </c>
      <c r="AY357" s="312">
        <f t="shared" si="190"/>
        <v>0</v>
      </c>
      <c r="AZ357" s="312">
        <f t="shared" si="190"/>
        <v>0</v>
      </c>
      <c r="BA357" s="312">
        <f t="shared" si="190"/>
        <v>0</v>
      </c>
      <c r="BB357" s="312">
        <f t="shared" si="190"/>
        <v>0</v>
      </c>
      <c r="BC357" s="312">
        <f t="shared" si="190"/>
        <v>0</v>
      </c>
      <c r="BD357" s="312">
        <f t="shared" si="190"/>
        <v>0</v>
      </c>
      <c r="BE357" s="312">
        <f t="shared" si="190"/>
        <v>0</v>
      </c>
      <c r="BF357" s="312">
        <f t="shared" si="191"/>
        <v>0</v>
      </c>
      <c r="BG357" s="312">
        <f t="shared" si="191"/>
        <v>0</v>
      </c>
      <c r="BH357" s="312">
        <f t="shared" si="191"/>
        <v>0</v>
      </c>
      <c r="BI357" s="312">
        <f t="shared" si="191"/>
        <v>0</v>
      </c>
      <c r="BJ357" s="312">
        <f t="shared" si="191"/>
        <v>400000</v>
      </c>
      <c r="BK357" s="312">
        <f t="shared" si="191"/>
        <v>0</v>
      </c>
      <c r="BL357" s="312">
        <f t="shared" si="191"/>
        <v>0</v>
      </c>
      <c r="BM357" s="312">
        <f t="shared" si="191"/>
        <v>0</v>
      </c>
      <c r="BN357" s="312">
        <f t="shared" si="191"/>
        <v>0</v>
      </c>
      <c r="BO357" s="312">
        <f t="shared" si="191"/>
        <v>0</v>
      </c>
      <c r="BP357" s="312">
        <f t="shared" si="191"/>
        <v>0</v>
      </c>
      <c r="BQ357" s="312">
        <f t="shared" si="191"/>
        <v>0</v>
      </c>
      <c r="BR357" s="312">
        <f t="shared" si="191"/>
        <v>0</v>
      </c>
      <c r="BS357" s="312">
        <f t="shared" si="191"/>
        <v>0</v>
      </c>
      <c r="BT357" s="312">
        <f t="shared" si="191"/>
        <v>0</v>
      </c>
      <c r="BU357" s="312">
        <f t="shared" si="191"/>
        <v>0</v>
      </c>
      <c r="BV357" s="312">
        <f t="shared" si="192"/>
        <v>0</v>
      </c>
      <c r="BW357" s="312">
        <f t="shared" si="192"/>
        <v>0</v>
      </c>
      <c r="BX357" s="312">
        <f t="shared" si="192"/>
        <v>0</v>
      </c>
      <c r="BY357" s="312">
        <f t="shared" si="192"/>
        <v>0</v>
      </c>
      <c r="BZ357" s="312">
        <f t="shared" si="192"/>
        <v>0</v>
      </c>
      <c r="CA357" s="312">
        <f t="shared" si="192"/>
        <v>0</v>
      </c>
      <c r="CB357" s="312">
        <f t="shared" si="192"/>
        <v>0</v>
      </c>
      <c r="CC357" s="312">
        <f t="shared" si="192"/>
        <v>0</v>
      </c>
      <c r="CD357" s="312">
        <f t="shared" si="192"/>
        <v>0</v>
      </c>
      <c r="CE357" s="312">
        <f t="shared" si="192"/>
        <v>0</v>
      </c>
      <c r="CF357" s="312">
        <f t="shared" si="192"/>
        <v>0</v>
      </c>
      <c r="CG357" s="312">
        <f t="shared" si="192"/>
        <v>0</v>
      </c>
      <c r="CH357" s="312">
        <f t="shared" si="192"/>
        <v>400000</v>
      </c>
      <c r="CI357" s="312">
        <f t="shared" si="192"/>
        <v>0</v>
      </c>
      <c r="CJ357" s="312">
        <f t="shared" si="192"/>
        <v>0</v>
      </c>
      <c r="CK357" s="312">
        <f t="shared" si="192"/>
        <v>0</v>
      </c>
      <c r="CL357" s="312">
        <f t="shared" si="193"/>
        <v>0</v>
      </c>
      <c r="CM357" s="312">
        <f t="shared" si="193"/>
        <v>0</v>
      </c>
      <c r="CN357" s="312">
        <f t="shared" si="193"/>
        <v>0</v>
      </c>
      <c r="CO357" s="312">
        <f t="shared" si="193"/>
        <v>0</v>
      </c>
      <c r="CP357" s="312">
        <f t="shared" si="193"/>
        <v>0</v>
      </c>
      <c r="CQ357" s="312">
        <f t="shared" si="193"/>
        <v>0</v>
      </c>
      <c r="CR357" s="312">
        <f t="shared" si="193"/>
        <v>0</v>
      </c>
      <c r="CS357" s="312">
        <f t="shared" si="193"/>
        <v>0</v>
      </c>
      <c r="CT357" s="312">
        <f t="shared" si="193"/>
        <v>0</v>
      </c>
      <c r="CU357" s="312">
        <f t="shared" si="193"/>
        <v>0</v>
      </c>
      <c r="CV357" s="312">
        <f t="shared" si="193"/>
        <v>0</v>
      </c>
      <c r="CW357" s="312">
        <f t="shared" si="193"/>
        <v>0</v>
      </c>
      <c r="CX357" s="312">
        <f t="shared" si="193"/>
        <v>0</v>
      </c>
      <c r="CY357" s="312">
        <f t="shared" si="193"/>
        <v>0</v>
      </c>
      <c r="CZ357" s="312">
        <f t="shared" si="193"/>
        <v>0</v>
      </c>
      <c r="DA357" s="312">
        <f t="shared" si="193"/>
        <v>0</v>
      </c>
      <c r="DB357" s="312">
        <f t="shared" si="194"/>
        <v>0</v>
      </c>
    </row>
    <row r="358" spans="1:106">
      <c r="A358" s="151"/>
      <c r="C358" s="34" t="s">
        <v>192</v>
      </c>
      <c r="D358" s="309">
        <f>Inputs!K274</f>
        <v>3563602.1505376352</v>
      </c>
      <c r="E358" s="310">
        <v>0.1</v>
      </c>
      <c r="F358" s="311">
        <v>12</v>
      </c>
      <c r="G358" s="35" t="s">
        <v>131</v>
      </c>
      <c r="H358" s="36">
        <f t="shared" si="187"/>
        <v>2494521.505376345</v>
      </c>
      <c r="I358" s="54"/>
      <c r="J358" s="312">
        <f t="shared" si="188"/>
        <v>0</v>
      </c>
      <c r="K358" s="312">
        <f t="shared" si="188"/>
        <v>0</v>
      </c>
      <c r="L358" s="312">
        <f t="shared" si="188"/>
        <v>0</v>
      </c>
      <c r="M358" s="312">
        <f t="shared" si="188"/>
        <v>0</v>
      </c>
      <c r="N358" s="312">
        <f t="shared" si="188"/>
        <v>0</v>
      </c>
      <c r="O358" s="312">
        <f t="shared" si="188"/>
        <v>0</v>
      </c>
      <c r="P358" s="312">
        <f t="shared" si="188"/>
        <v>0</v>
      </c>
      <c r="Q358" s="312">
        <f t="shared" si="188"/>
        <v>0</v>
      </c>
      <c r="R358" s="312">
        <f t="shared" si="188"/>
        <v>0</v>
      </c>
      <c r="S358" s="312">
        <f t="shared" si="188"/>
        <v>0</v>
      </c>
      <c r="T358" s="312">
        <f t="shared" si="188"/>
        <v>0</v>
      </c>
      <c r="U358" s="312">
        <f t="shared" si="188"/>
        <v>0</v>
      </c>
      <c r="V358" s="312">
        <f t="shared" si="188"/>
        <v>0</v>
      </c>
      <c r="W358" s="312">
        <f t="shared" si="188"/>
        <v>0</v>
      </c>
      <c r="X358" s="312">
        <f t="shared" si="188"/>
        <v>0</v>
      </c>
      <c r="Y358" s="312">
        <f t="shared" si="188"/>
        <v>0</v>
      </c>
      <c r="Z358" s="312">
        <f t="shared" si="189"/>
        <v>356360.21505376353</v>
      </c>
      <c r="AA358" s="312">
        <f t="shared" si="189"/>
        <v>0</v>
      </c>
      <c r="AB358" s="312">
        <f t="shared" si="189"/>
        <v>0</v>
      </c>
      <c r="AC358" s="312">
        <f t="shared" si="189"/>
        <v>0</v>
      </c>
      <c r="AD358" s="312">
        <f t="shared" si="189"/>
        <v>0</v>
      </c>
      <c r="AE358" s="312">
        <f t="shared" si="189"/>
        <v>0</v>
      </c>
      <c r="AF358" s="312">
        <f t="shared" si="189"/>
        <v>0</v>
      </c>
      <c r="AG358" s="312">
        <f t="shared" si="189"/>
        <v>0</v>
      </c>
      <c r="AH358" s="312">
        <f t="shared" si="189"/>
        <v>0</v>
      </c>
      <c r="AI358" s="312">
        <f t="shared" si="189"/>
        <v>0</v>
      </c>
      <c r="AJ358" s="312">
        <f t="shared" si="189"/>
        <v>0</v>
      </c>
      <c r="AK358" s="312">
        <f t="shared" si="189"/>
        <v>0</v>
      </c>
      <c r="AL358" s="312">
        <f t="shared" si="189"/>
        <v>356360.21505376353</v>
      </c>
      <c r="AM358" s="312">
        <f t="shared" si="189"/>
        <v>0</v>
      </c>
      <c r="AN358" s="312">
        <f t="shared" si="189"/>
        <v>0</v>
      </c>
      <c r="AO358" s="312">
        <f t="shared" si="189"/>
        <v>0</v>
      </c>
      <c r="AP358" s="312">
        <f t="shared" si="190"/>
        <v>0</v>
      </c>
      <c r="AQ358" s="312">
        <f t="shared" si="190"/>
        <v>0</v>
      </c>
      <c r="AR358" s="312">
        <f t="shared" si="190"/>
        <v>0</v>
      </c>
      <c r="AS358" s="312">
        <f t="shared" si="190"/>
        <v>0</v>
      </c>
      <c r="AT358" s="312">
        <f t="shared" si="190"/>
        <v>0</v>
      </c>
      <c r="AU358" s="312">
        <f t="shared" si="190"/>
        <v>0</v>
      </c>
      <c r="AV358" s="312">
        <f t="shared" si="190"/>
        <v>0</v>
      </c>
      <c r="AW358" s="312">
        <f t="shared" si="190"/>
        <v>0</v>
      </c>
      <c r="AX358" s="312">
        <f t="shared" si="190"/>
        <v>356360.21505376353</v>
      </c>
      <c r="AY358" s="312">
        <f t="shared" si="190"/>
        <v>0</v>
      </c>
      <c r="AZ358" s="312">
        <f t="shared" si="190"/>
        <v>0</v>
      </c>
      <c r="BA358" s="312">
        <f t="shared" si="190"/>
        <v>0</v>
      </c>
      <c r="BB358" s="312">
        <f t="shared" si="190"/>
        <v>0</v>
      </c>
      <c r="BC358" s="312">
        <f t="shared" si="190"/>
        <v>0</v>
      </c>
      <c r="BD358" s="312">
        <f t="shared" si="190"/>
        <v>0</v>
      </c>
      <c r="BE358" s="312">
        <f t="shared" si="190"/>
        <v>0</v>
      </c>
      <c r="BF358" s="312">
        <f t="shared" si="191"/>
        <v>0</v>
      </c>
      <c r="BG358" s="312">
        <f t="shared" si="191"/>
        <v>0</v>
      </c>
      <c r="BH358" s="312">
        <f t="shared" si="191"/>
        <v>0</v>
      </c>
      <c r="BI358" s="312">
        <f t="shared" si="191"/>
        <v>0</v>
      </c>
      <c r="BJ358" s="312">
        <f t="shared" si="191"/>
        <v>356360.21505376353</v>
      </c>
      <c r="BK358" s="312">
        <f t="shared" si="191"/>
        <v>0</v>
      </c>
      <c r="BL358" s="312">
        <f t="shared" si="191"/>
        <v>0</v>
      </c>
      <c r="BM358" s="312">
        <f t="shared" si="191"/>
        <v>0</v>
      </c>
      <c r="BN358" s="312">
        <f t="shared" si="191"/>
        <v>0</v>
      </c>
      <c r="BO358" s="312">
        <f t="shared" si="191"/>
        <v>0</v>
      </c>
      <c r="BP358" s="312">
        <f t="shared" si="191"/>
        <v>0</v>
      </c>
      <c r="BQ358" s="312">
        <f t="shared" si="191"/>
        <v>0</v>
      </c>
      <c r="BR358" s="312">
        <f t="shared" si="191"/>
        <v>0</v>
      </c>
      <c r="BS358" s="312">
        <f t="shared" si="191"/>
        <v>0</v>
      </c>
      <c r="BT358" s="312">
        <f t="shared" si="191"/>
        <v>0</v>
      </c>
      <c r="BU358" s="312">
        <f t="shared" si="191"/>
        <v>0</v>
      </c>
      <c r="BV358" s="312">
        <f t="shared" si="192"/>
        <v>356360.21505376353</v>
      </c>
      <c r="BW358" s="312">
        <f t="shared" si="192"/>
        <v>0</v>
      </c>
      <c r="BX358" s="312">
        <f t="shared" si="192"/>
        <v>0</v>
      </c>
      <c r="BY358" s="312">
        <f t="shared" si="192"/>
        <v>0</v>
      </c>
      <c r="BZ358" s="312">
        <f t="shared" si="192"/>
        <v>0</v>
      </c>
      <c r="CA358" s="312">
        <f t="shared" si="192"/>
        <v>0</v>
      </c>
      <c r="CB358" s="312">
        <f t="shared" si="192"/>
        <v>0</v>
      </c>
      <c r="CC358" s="312">
        <f t="shared" si="192"/>
        <v>0</v>
      </c>
      <c r="CD358" s="312">
        <f t="shared" si="192"/>
        <v>0</v>
      </c>
      <c r="CE358" s="312">
        <f t="shared" si="192"/>
        <v>0</v>
      </c>
      <c r="CF358" s="312">
        <f t="shared" si="192"/>
        <v>0</v>
      </c>
      <c r="CG358" s="312">
        <f t="shared" si="192"/>
        <v>0</v>
      </c>
      <c r="CH358" s="312">
        <f t="shared" si="192"/>
        <v>356360.21505376353</v>
      </c>
      <c r="CI358" s="312">
        <f t="shared" si="192"/>
        <v>0</v>
      </c>
      <c r="CJ358" s="312">
        <f t="shared" si="192"/>
        <v>0</v>
      </c>
      <c r="CK358" s="312">
        <f t="shared" si="192"/>
        <v>0</v>
      </c>
      <c r="CL358" s="312">
        <f t="shared" si="193"/>
        <v>0</v>
      </c>
      <c r="CM358" s="312">
        <f t="shared" si="193"/>
        <v>0</v>
      </c>
      <c r="CN358" s="312">
        <f t="shared" si="193"/>
        <v>0</v>
      </c>
      <c r="CO358" s="312">
        <f t="shared" si="193"/>
        <v>0</v>
      </c>
      <c r="CP358" s="312">
        <f t="shared" si="193"/>
        <v>0</v>
      </c>
      <c r="CQ358" s="312">
        <f t="shared" si="193"/>
        <v>0</v>
      </c>
      <c r="CR358" s="312">
        <f t="shared" si="193"/>
        <v>0</v>
      </c>
      <c r="CS358" s="312">
        <f t="shared" si="193"/>
        <v>0</v>
      </c>
      <c r="CT358" s="312">
        <f t="shared" si="193"/>
        <v>356360.21505376353</v>
      </c>
      <c r="CU358" s="312">
        <f t="shared" si="193"/>
        <v>0</v>
      </c>
      <c r="CV358" s="312">
        <f t="shared" si="193"/>
        <v>0</v>
      </c>
      <c r="CW358" s="312">
        <f t="shared" si="193"/>
        <v>0</v>
      </c>
      <c r="CX358" s="312">
        <f t="shared" si="193"/>
        <v>0</v>
      </c>
      <c r="CY358" s="312">
        <f t="shared" si="193"/>
        <v>0</v>
      </c>
      <c r="CZ358" s="312">
        <f t="shared" si="193"/>
        <v>0</v>
      </c>
      <c r="DA358" s="312">
        <f t="shared" si="193"/>
        <v>0</v>
      </c>
      <c r="DB358" s="312">
        <f t="shared" si="194"/>
        <v>0</v>
      </c>
    </row>
    <row r="359" spans="1:106">
      <c r="A359" s="151"/>
      <c r="C359" s="34" t="s">
        <v>193</v>
      </c>
      <c r="D359" s="309">
        <f>Inputs!K278</f>
        <v>2000000</v>
      </c>
      <c r="E359" s="310">
        <v>0.5</v>
      </c>
      <c r="F359" s="311">
        <v>48</v>
      </c>
      <c r="G359" s="35" t="s">
        <v>131</v>
      </c>
      <c r="H359" s="36">
        <f t="shared" si="187"/>
        <v>1000000</v>
      </c>
      <c r="I359" s="54"/>
      <c r="J359" s="312">
        <f t="shared" si="188"/>
        <v>0</v>
      </c>
      <c r="K359" s="312">
        <f t="shared" si="188"/>
        <v>0</v>
      </c>
      <c r="L359" s="312">
        <f t="shared" si="188"/>
        <v>0</v>
      </c>
      <c r="M359" s="312">
        <f t="shared" si="188"/>
        <v>0</v>
      </c>
      <c r="N359" s="312">
        <f t="shared" si="188"/>
        <v>0</v>
      </c>
      <c r="O359" s="312">
        <f t="shared" si="188"/>
        <v>0</v>
      </c>
      <c r="P359" s="312">
        <f t="shared" si="188"/>
        <v>0</v>
      </c>
      <c r="Q359" s="312">
        <f t="shared" si="188"/>
        <v>0</v>
      </c>
      <c r="R359" s="312">
        <f t="shared" si="188"/>
        <v>0</v>
      </c>
      <c r="S359" s="312">
        <f t="shared" si="188"/>
        <v>0</v>
      </c>
      <c r="T359" s="312">
        <f t="shared" si="188"/>
        <v>0</v>
      </c>
      <c r="U359" s="312">
        <f t="shared" si="188"/>
        <v>0</v>
      </c>
      <c r="V359" s="312">
        <f t="shared" si="188"/>
        <v>0</v>
      </c>
      <c r="W359" s="312">
        <f t="shared" si="188"/>
        <v>0</v>
      </c>
      <c r="X359" s="312">
        <f t="shared" si="188"/>
        <v>0</v>
      </c>
      <c r="Y359" s="312">
        <f t="shared" si="188"/>
        <v>0</v>
      </c>
      <c r="Z359" s="312">
        <f t="shared" si="189"/>
        <v>0</v>
      </c>
      <c r="AA359" s="312">
        <f t="shared" si="189"/>
        <v>0</v>
      </c>
      <c r="AB359" s="312">
        <f t="shared" si="189"/>
        <v>0</v>
      </c>
      <c r="AC359" s="312">
        <f t="shared" si="189"/>
        <v>0</v>
      </c>
      <c r="AD359" s="312">
        <f t="shared" si="189"/>
        <v>0</v>
      </c>
      <c r="AE359" s="312">
        <f t="shared" si="189"/>
        <v>0</v>
      </c>
      <c r="AF359" s="312">
        <f t="shared" si="189"/>
        <v>0</v>
      </c>
      <c r="AG359" s="312">
        <f t="shared" si="189"/>
        <v>0</v>
      </c>
      <c r="AH359" s="312">
        <f t="shared" si="189"/>
        <v>0</v>
      </c>
      <c r="AI359" s="312">
        <f t="shared" si="189"/>
        <v>0</v>
      </c>
      <c r="AJ359" s="312">
        <f t="shared" si="189"/>
        <v>0</v>
      </c>
      <c r="AK359" s="312">
        <f t="shared" si="189"/>
        <v>0</v>
      </c>
      <c r="AL359" s="312">
        <f t="shared" si="189"/>
        <v>0</v>
      </c>
      <c r="AM359" s="312">
        <f t="shared" si="189"/>
        <v>0</v>
      </c>
      <c r="AN359" s="312">
        <f t="shared" si="189"/>
        <v>0</v>
      </c>
      <c r="AO359" s="312">
        <f t="shared" si="189"/>
        <v>0</v>
      </c>
      <c r="AP359" s="312">
        <f t="shared" si="190"/>
        <v>0</v>
      </c>
      <c r="AQ359" s="312">
        <f t="shared" si="190"/>
        <v>0</v>
      </c>
      <c r="AR359" s="312">
        <f t="shared" si="190"/>
        <v>0</v>
      </c>
      <c r="AS359" s="312">
        <f t="shared" si="190"/>
        <v>0</v>
      </c>
      <c r="AT359" s="312">
        <f t="shared" si="190"/>
        <v>0</v>
      </c>
      <c r="AU359" s="312">
        <f t="shared" si="190"/>
        <v>0</v>
      </c>
      <c r="AV359" s="312">
        <f t="shared" si="190"/>
        <v>0</v>
      </c>
      <c r="AW359" s="312">
        <f t="shared" si="190"/>
        <v>0</v>
      </c>
      <c r="AX359" s="312">
        <f t="shared" si="190"/>
        <v>0</v>
      </c>
      <c r="AY359" s="312">
        <f t="shared" si="190"/>
        <v>0</v>
      </c>
      <c r="AZ359" s="312">
        <f t="shared" si="190"/>
        <v>0</v>
      </c>
      <c r="BA359" s="312">
        <f t="shared" si="190"/>
        <v>0</v>
      </c>
      <c r="BB359" s="312">
        <f t="shared" si="190"/>
        <v>0</v>
      </c>
      <c r="BC359" s="312">
        <f t="shared" si="190"/>
        <v>0</v>
      </c>
      <c r="BD359" s="312">
        <f t="shared" si="190"/>
        <v>0</v>
      </c>
      <c r="BE359" s="312">
        <f t="shared" si="190"/>
        <v>0</v>
      </c>
      <c r="BF359" s="312">
        <f t="shared" si="191"/>
        <v>0</v>
      </c>
      <c r="BG359" s="312">
        <f t="shared" si="191"/>
        <v>0</v>
      </c>
      <c r="BH359" s="312">
        <f t="shared" si="191"/>
        <v>0</v>
      </c>
      <c r="BI359" s="312">
        <f t="shared" si="191"/>
        <v>0</v>
      </c>
      <c r="BJ359" s="312">
        <f t="shared" si="191"/>
        <v>1000000</v>
      </c>
      <c r="BK359" s="312">
        <f t="shared" si="191"/>
        <v>0</v>
      </c>
      <c r="BL359" s="312">
        <f t="shared" si="191"/>
        <v>0</v>
      </c>
      <c r="BM359" s="312">
        <f t="shared" si="191"/>
        <v>0</v>
      </c>
      <c r="BN359" s="312">
        <f t="shared" si="191"/>
        <v>0</v>
      </c>
      <c r="BO359" s="312">
        <f t="shared" si="191"/>
        <v>0</v>
      </c>
      <c r="BP359" s="312">
        <f t="shared" si="191"/>
        <v>0</v>
      </c>
      <c r="BQ359" s="312">
        <f t="shared" si="191"/>
        <v>0</v>
      </c>
      <c r="BR359" s="312">
        <f t="shared" si="191"/>
        <v>0</v>
      </c>
      <c r="BS359" s="312">
        <f t="shared" si="191"/>
        <v>0</v>
      </c>
      <c r="BT359" s="312">
        <f t="shared" si="191"/>
        <v>0</v>
      </c>
      <c r="BU359" s="312">
        <f t="shared" si="191"/>
        <v>0</v>
      </c>
      <c r="BV359" s="312">
        <f t="shared" si="192"/>
        <v>0</v>
      </c>
      <c r="BW359" s="312">
        <f t="shared" si="192"/>
        <v>0</v>
      </c>
      <c r="BX359" s="312">
        <f t="shared" si="192"/>
        <v>0</v>
      </c>
      <c r="BY359" s="312">
        <f t="shared" si="192"/>
        <v>0</v>
      </c>
      <c r="BZ359" s="312">
        <f t="shared" si="192"/>
        <v>0</v>
      </c>
      <c r="CA359" s="312">
        <f t="shared" si="192"/>
        <v>0</v>
      </c>
      <c r="CB359" s="312">
        <f t="shared" si="192"/>
        <v>0</v>
      </c>
      <c r="CC359" s="312">
        <f t="shared" si="192"/>
        <v>0</v>
      </c>
      <c r="CD359" s="312">
        <f t="shared" si="192"/>
        <v>0</v>
      </c>
      <c r="CE359" s="312">
        <f t="shared" si="192"/>
        <v>0</v>
      </c>
      <c r="CF359" s="312">
        <f t="shared" si="192"/>
        <v>0</v>
      </c>
      <c r="CG359" s="312">
        <f t="shared" si="192"/>
        <v>0</v>
      </c>
      <c r="CH359" s="312">
        <f t="shared" si="192"/>
        <v>0</v>
      </c>
      <c r="CI359" s="312">
        <f t="shared" si="192"/>
        <v>0</v>
      </c>
      <c r="CJ359" s="312">
        <f t="shared" si="192"/>
        <v>0</v>
      </c>
      <c r="CK359" s="312">
        <f t="shared" si="192"/>
        <v>0</v>
      </c>
      <c r="CL359" s="312">
        <f t="shared" si="193"/>
        <v>0</v>
      </c>
      <c r="CM359" s="312">
        <f t="shared" si="193"/>
        <v>0</v>
      </c>
      <c r="CN359" s="312">
        <f t="shared" si="193"/>
        <v>0</v>
      </c>
      <c r="CO359" s="312">
        <f t="shared" si="193"/>
        <v>0</v>
      </c>
      <c r="CP359" s="312">
        <f t="shared" si="193"/>
        <v>0</v>
      </c>
      <c r="CQ359" s="312">
        <f t="shared" si="193"/>
        <v>0</v>
      </c>
      <c r="CR359" s="312">
        <f t="shared" si="193"/>
        <v>0</v>
      </c>
      <c r="CS359" s="312">
        <f t="shared" si="193"/>
        <v>0</v>
      </c>
      <c r="CT359" s="312">
        <f t="shared" si="193"/>
        <v>0</v>
      </c>
      <c r="CU359" s="312">
        <f t="shared" si="193"/>
        <v>0</v>
      </c>
      <c r="CV359" s="312">
        <f t="shared" si="193"/>
        <v>0</v>
      </c>
      <c r="CW359" s="312">
        <f t="shared" si="193"/>
        <v>0</v>
      </c>
      <c r="CX359" s="312">
        <f t="shared" si="193"/>
        <v>0</v>
      </c>
      <c r="CY359" s="312">
        <f t="shared" si="193"/>
        <v>0</v>
      </c>
      <c r="CZ359" s="312">
        <f t="shared" si="193"/>
        <v>0</v>
      </c>
      <c r="DA359" s="312">
        <f t="shared" si="193"/>
        <v>0</v>
      </c>
      <c r="DB359" s="312">
        <f t="shared" si="194"/>
        <v>0</v>
      </c>
    </row>
    <row r="360" spans="1:106">
      <c r="A360" s="151"/>
      <c r="C360" s="34" t="s">
        <v>222</v>
      </c>
      <c r="D360" s="309">
        <f>Inputs!K270</f>
        <v>11836250</v>
      </c>
      <c r="E360" s="310">
        <v>0.2</v>
      </c>
      <c r="F360" s="311">
        <v>24</v>
      </c>
      <c r="G360" s="35" t="s">
        <v>131</v>
      </c>
      <c r="H360" s="36">
        <f t="shared" si="187"/>
        <v>7101750</v>
      </c>
      <c r="I360" s="54"/>
      <c r="J360" s="312">
        <f t="shared" si="188"/>
        <v>0</v>
      </c>
      <c r="K360" s="312">
        <f t="shared" si="188"/>
        <v>0</v>
      </c>
      <c r="L360" s="312">
        <f t="shared" si="188"/>
        <v>0</v>
      </c>
      <c r="M360" s="312">
        <f t="shared" si="188"/>
        <v>0</v>
      </c>
      <c r="N360" s="312">
        <f t="shared" si="188"/>
        <v>0</v>
      </c>
      <c r="O360" s="312">
        <f t="shared" si="188"/>
        <v>0</v>
      </c>
      <c r="P360" s="312">
        <f t="shared" si="188"/>
        <v>0</v>
      </c>
      <c r="Q360" s="312">
        <f t="shared" si="188"/>
        <v>0</v>
      </c>
      <c r="R360" s="312">
        <f t="shared" si="188"/>
        <v>0</v>
      </c>
      <c r="S360" s="312">
        <f t="shared" si="188"/>
        <v>0</v>
      </c>
      <c r="T360" s="312">
        <f t="shared" si="188"/>
        <v>0</v>
      </c>
      <c r="U360" s="312">
        <f t="shared" si="188"/>
        <v>0</v>
      </c>
      <c r="V360" s="312">
        <f t="shared" si="188"/>
        <v>0</v>
      </c>
      <c r="W360" s="312">
        <f t="shared" si="188"/>
        <v>0</v>
      </c>
      <c r="X360" s="312">
        <f t="shared" si="188"/>
        <v>0</v>
      </c>
      <c r="Y360" s="312">
        <f t="shared" si="188"/>
        <v>0</v>
      </c>
      <c r="Z360" s="312">
        <f t="shared" si="189"/>
        <v>0</v>
      </c>
      <c r="AA360" s="312">
        <f t="shared" si="189"/>
        <v>0</v>
      </c>
      <c r="AB360" s="312">
        <f t="shared" si="189"/>
        <v>0</v>
      </c>
      <c r="AC360" s="312">
        <f t="shared" si="189"/>
        <v>0</v>
      </c>
      <c r="AD360" s="312">
        <f t="shared" si="189"/>
        <v>0</v>
      </c>
      <c r="AE360" s="312">
        <f t="shared" si="189"/>
        <v>0</v>
      </c>
      <c r="AF360" s="312">
        <f t="shared" si="189"/>
        <v>0</v>
      </c>
      <c r="AG360" s="312">
        <f t="shared" si="189"/>
        <v>0</v>
      </c>
      <c r="AH360" s="312">
        <f t="shared" si="189"/>
        <v>0</v>
      </c>
      <c r="AI360" s="312">
        <f t="shared" si="189"/>
        <v>0</v>
      </c>
      <c r="AJ360" s="312">
        <f t="shared" si="189"/>
        <v>0</v>
      </c>
      <c r="AK360" s="312">
        <f t="shared" si="189"/>
        <v>0</v>
      </c>
      <c r="AL360" s="312">
        <f t="shared" si="189"/>
        <v>2367250</v>
      </c>
      <c r="AM360" s="312">
        <f t="shared" si="189"/>
        <v>0</v>
      </c>
      <c r="AN360" s="312">
        <f t="shared" si="189"/>
        <v>0</v>
      </c>
      <c r="AO360" s="312">
        <f t="shared" si="189"/>
        <v>0</v>
      </c>
      <c r="AP360" s="312">
        <f t="shared" si="190"/>
        <v>0</v>
      </c>
      <c r="AQ360" s="312">
        <f t="shared" si="190"/>
        <v>0</v>
      </c>
      <c r="AR360" s="312">
        <f t="shared" si="190"/>
        <v>0</v>
      </c>
      <c r="AS360" s="312">
        <f t="shared" si="190"/>
        <v>0</v>
      </c>
      <c r="AT360" s="312">
        <f t="shared" si="190"/>
        <v>0</v>
      </c>
      <c r="AU360" s="312">
        <f t="shared" si="190"/>
        <v>0</v>
      </c>
      <c r="AV360" s="312">
        <f t="shared" si="190"/>
        <v>0</v>
      </c>
      <c r="AW360" s="312">
        <f t="shared" si="190"/>
        <v>0</v>
      </c>
      <c r="AX360" s="312">
        <f t="shared" si="190"/>
        <v>0</v>
      </c>
      <c r="AY360" s="312">
        <f t="shared" si="190"/>
        <v>0</v>
      </c>
      <c r="AZ360" s="312">
        <f t="shared" si="190"/>
        <v>0</v>
      </c>
      <c r="BA360" s="312">
        <f t="shared" si="190"/>
        <v>0</v>
      </c>
      <c r="BB360" s="312">
        <f t="shared" si="190"/>
        <v>0</v>
      </c>
      <c r="BC360" s="312">
        <f t="shared" si="190"/>
        <v>0</v>
      </c>
      <c r="BD360" s="312">
        <f t="shared" si="190"/>
        <v>0</v>
      </c>
      <c r="BE360" s="312">
        <f t="shared" si="190"/>
        <v>0</v>
      </c>
      <c r="BF360" s="312">
        <f t="shared" si="191"/>
        <v>0</v>
      </c>
      <c r="BG360" s="312">
        <f t="shared" si="191"/>
        <v>0</v>
      </c>
      <c r="BH360" s="312">
        <f t="shared" si="191"/>
        <v>0</v>
      </c>
      <c r="BI360" s="312">
        <f t="shared" si="191"/>
        <v>0</v>
      </c>
      <c r="BJ360" s="312">
        <f t="shared" si="191"/>
        <v>2367250</v>
      </c>
      <c r="BK360" s="312">
        <f t="shared" si="191"/>
        <v>0</v>
      </c>
      <c r="BL360" s="312">
        <f t="shared" si="191"/>
        <v>0</v>
      </c>
      <c r="BM360" s="312">
        <f t="shared" si="191"/>
        <v>0</v>
      </c>
      <c r="BN360" s="312">
        <f t="shared" si="191"/>
        <v>0</v>
      </c>
      <c r="BO360" s="312">
        <f t="shared" si="191"/>
        <v>0</v>
      </c>
      <c r="BP360" s="312">
        <f t="shared" si="191"/>
        <v>0</v>
      </c>
      <c r="BQ360" s="312">
        <f t="shared" si="191"/>
        <v>0</v>
      </c>
      <c r="BR360" s="312">
        <f t="shared" si="191"/>
        <v>0</v>
      </c>
      <c r="BS360" s="312">
        <f t="shared" si="191"/>
        <v>0</v>
      </c>
      <c r="BT360" s="312">
        <f t="shared" si="191"/>
        <v>0</v>
      </c>
      <c r="BU360" s="312">
        <f t="shared" si="191"/>
        <v>0</v>
      </c>
      <c r="BV360" s="312">
        <f t="shared" si="192"/>
        <v>0</v>
      </c>
      <c r="BW360" s="312">
        <f t="shared" si="192"/>
        <v>0</v>
      </c>
      <c r="BX360" s="312">
        <f t="shared" si="192"/>
        <v>0</v>
      </c>
      <c r="BY360" s="312">
        <f t="shared" si="192"/>
        <v>0</v>
      </c>
      <c r="BZ360" s="312">
        <f t="shared" si="192"/>
        <v>0</v>
      </c>
      <c r="CA360" s="312">
        <f t="shared" si="192"/>
        <v>0</v>
      </c>
      <c r="CB360" s="312">
        <f t="shared" si="192"/>
        <v>0</v>
      </c>
      <c r="CC360" s="312">
        <f t="shared" si="192"/>
        <v>0</v>
      </c>
      <c r="CD360" s="312">
        <f t="shared" si="192"/>
        <v>0</v>
      </c>
      <c r="CE360" s="312">
        <f t="shared" si="192"/>
        <v>0</v>
      </c>
      <c r="CF360" s="312">
        <f t="shared" si="192"/>
        <v>0</v>
      </c>
      <c r="CG360" s="312">
        <f t="shared" si="192"/>
        <v>0</v>
      </c>
      <c r="CH360" s="312">
        <f t="shared" si="192"/>
        <v>2367250</v>
      </c>
      <c r="CI360" s="312">
        <f t="shared" si="192"/>
        <v>0</v>
      </c>
      <c r="CJ360" s="312">
        <f t="shared" si="192"/>
        <v>0</v>
      </c>
      <c r="CK360" s="312">
        <f t="shared" si="192"/>
        <v>0</v>
      </c>
      <c r="CL360" s="312">
        <f t="shared" si="193"/>
        <v>0</v>
      </c>
      <c r="CM360" s="312">
        <f t="shared" si="193"/>
        <v>0</v>
      </c>
      <c r="CN360" s="312">
        <f t="shared" si="193"/>
        <v>0</v>
      </c>
      <c r="CO360" s="312">
        <f t="shared" si="193"/>
        <v>0</v>
      </c>
      <c r="CP360" s="312">
        <f t="shared" si="193"/>
        <v>0</v>
      </c>
      <c r="CQ360" s="312">
        <f t="shared" si="193"/>
        <v>0</v>
      </c>
      <c r="CR360" s="312">
        <f t="shared" si="193"/>
        <v>0</v>
      </c>
      <c r="CS360" s="312">
        <f t="shared" si="193"/>
        <v>0</v>
      </c>
      <c r="CT360" s="312">
        <f t="shared" si="193"/>
        <v>0</v>
      </c>
      <c r="CU360" s="312">
        <f t="shared" si="193"/>
        <v>0</v>
      </c>
      <c r="CV360" s="312">
        <f t="shared" si="193"/>
        <v>0</v>
      </c>
      <c r="CW360" s="312">
        <f t="shared" si="193"/>
        <v>0</v>
      </c>
      <c r="CX360" s="312">
        <f t="shared" si="193"/>
        <v>0</v>
      </c>
      <c r="CY360" s="312">
        <f t="shared" si="193"/>
        <v>0</v>
      </c>
      <c r="CZ360" s="312">
        <f t="shared" si="193"/>
        <v>0</v>
      </c>
      <c r="DA360" s="312">
        <f t="shared" si="193"/>
        <v>0</v>
      </c>
      <c r="DB360" s="312">
        <f t="shared" si="194"/>
        <v>0</v>
      </c>
    </row>
    <row r="361" spans="1:106">
      <c r="A361" s="151"/>
      <c r="C361" s="34" t="s">
        <v>100</v>
      </c>
      <c r="D361" s="309">
        <f>Inputs!K303</f>
        <v>7345000</v>
      </c>
      <c r="E361" s="310">
        <v>0.1</v>
      </c>
      <c r="F361" s="311">
        <v>18</v>
      </c>
      <c r="G361" s="35" t="s">
        <v>131</v>
      </c>
      <c r="H361" s="36">
        <f t="shared" si="187"/>
        <v>3672500</v>
      </c>
      <c r="I361" s="54"/>
      <c r="J361" s="312">
        <f t="shared" si="188"/>
        <v>0</v>
      </c>
      <c r="K361" s="312">
        <f t="shared" si="188"/>
        <v>0</v>
      </c>
      <c r="L361" s="312">
        <f t="shared" si="188"/>
        <v>0</v>
      </c>
      <c r="M361" s="312">
        <f t="shared" si="188"/>
        <v>0</v>
      </c>
      <c r="N361" s="312">
        <f t="shared" si="188"/>
        <v>0</v>
      </c>
      <c r="O361" s="312">
        <f t="shared" si="188"/>
        <v>0</v>
      </c>
      <c r="P361" s="312">
        <f t="shared" si="188"/>
        <v>0</v>
      </c>
      <c r="Q361" s="312">
        <f t="shared" si="188"/>
        <v>0</v>
      </c>
      <c r="R361" s="312">
        <f t="shared" si="188"/>
        <v>0</v>
      </c>
      <c r="S361" s="312">
        <f t="shared" si="188"/>
        <v>0</v>
      </c>
      <c r="T361" s="312">
        <f t="shared" si="188"/>
        <v>0</v>
      </c>
      <c r="U361" s="312">
        <f t="shared" si="188"/>
        <v>0</v>
      </c>
      <c r="V361" s="312">
        <f t="shared" si="188"/>
        <v>0</v>
      </c>
      <c r="W361" s="312">
        <f t="shared" si="188"/>
        <v>0</v>
      </c>
      <c r="X361" s="312">
        <f t="shared" si="188"/>
        <v>0</v>
      </c>
      <c r="Y361" s="312">
        <f t="shared" si="188"/>
        <v>0</v>
      </c>
      <c r="Z361" s="312">
        <f t="shared" si="189"/>
        <v>0</v>
      </c>
      <c r="AA361" s="312">
        <f t="shared" si="189"/>
        <v>0</v>
      </c>
      <c r="AB361" s="312">
        <f t="shared" si="189"/>
        <v>0</v>
      </c>
      <c r="AC361" s="312">
        <f t="shared" si="189"/>
        <v>0</v>
      </c>
      <c r="AD361" s="312">
        <f t="shared" si="189"/>
        <v>0</v>
      </c>
      <c r="AE361" s="312">
        <f t="shared" si="189"/>
        <v>0</v>
      </c>
      <c r="AF361" s="312">
        <f t="shared" si="189"/>
        <v>734500</v>
      </c>
      <c r="AG361" s="312">
        <f t="shared" si="189"/>
        <v>0</v>
      </c>
      <c r="AH361" s="312">
        <f t="shared" si="189"/>
        <v>0</v>
      </c>
      <c r="AI361" s="312">
        <f t="shared" si="189"/>
        <v>0</v>
      </c>
      <c r="AJ361" s="312">
        <f t="shared" si="189"/>
        <v>0</v>
      </c>
      <c r="AK361" s="312">
        <f t="shared" si="189"/>
        <v>0</v>
      </c>
      <c r="AL361" s="312">
        <f t="shared" si="189"/>
        <v>0</v>
      </c>
      <c r="AM361" s="312">
        <f t="shared" si="189"/>
        <v>0</v>
      </c>
      <c r="AN361" s="312">
        <f t="shared" si="189"/>
        <v>0</v>
      </c>
      <c r="AO361" s="312">
        <f t="shared" si="189"/>
        <v>0</v>
      </c>
      <c r="AP361" s="312">
        <f t="shared" si="190"/>
        <v>0</v>
      </c>
      <c r="AQ361" s="312">
        <f t="shared" si="190"/>
        <v>0</v>
      </c>
      <c r="AR361" s="312">
        <f t="shared" si="190"/>
        <v>0</v>
      </c>
      <c r="AS361" s="312">
        <f t="shared" si="190"/>
        <v>0</v>
      </c>
      <c r="AT361" s="312">
        <f t="shared" si="190"/>
        <v>0</v>
      </c>
      <c r="AU361" s="312">
        <f t="shared" si="190"/>
        <v>0</v>
      </c>
      <c r="AV361" s="312">
        <f t="shared" si="190"/>
        <v>0</v>
      </c>
      <c r="AW361" s="312">
        <f t="shared" si="190"/>
        <v>0</v>
      </c>
      <c r="AX361" s="312">
        <f t="shared" si="190"/>
        <v>734500</v>
      </c>
      <c r="AY361" s="312">
        <f t="shared" si="190"/>
        <v>0</v>
      </c>
      <c r="AZ361" s="312">
        <f t="shared" si="190"/>
        <v>0</v>
      </c>
      <c r="BA361" s="312">
        <f t="shared" si="190"/>
        <v>0</v>
      </c>
      <c r="BB361" s="312">
        <f t="shared" si="190"/>
        <v>0</v>
      </c>
      <c r="BC361" s="312">
        <f t="shared" si="190"/>
        <v>0</v>
      </c>
      <c r="BD361" s="312">
        <f t="shared" si="190"/>
        <v>0</v>
      </c>
      <c r="BE361" s="312">
        <f t="shared" si="190"/>
        <v>0</v>
      </c>
      <c r="BF361" s="312">
        <f t="shared" si="191"/>
        <v>0</v>
      </c>
      <c r="BG361" s="312">
        <f t="shared" si="191"/>
        <v>0</v>
      </c>
      <c r="BH361" s="312">
        <f t="shared" si="191"/>
        <v>0</v>
      </c>
      <c r="BI361" s="312">
        <f t="shared" si="191"/>
        <v>0</v>
      </c>
      <c r="BJ361" s="312">
        <f t="shared" si="191"/>
        <v>0</v>
      </c>
      <c r="BK361" s="312">
        <f t="shared" si="191"/>
        <v>0</v>
      </c>
      <c r="BL361" s="312">
        <f t="shared" si="191"/>
        <v>0</v>
      </c>
      <c r="BM361" s="312">
        <f t="shared" si="191"/>
        <v>0</v>
      </c>
      <c r="BN361" s="312">
        <f t="shared" si="191"/>
        <v>0</v>
      </c>
      <c r="BO361" s="312">
        <f t="shared" si="191"/>
        <v>0</v>
      </c>
      <c r="BP361" s="312">
        <f t="shared" si="191"/>
        <v>734500</v>
      </c>
      <c r="BQ361" s="312">
        <f t="shared" si="191"/>
        <v>0</v>
      </c>
      <c r="BR361" s="312">
        <f t="shared" si="191"/>
        <v>0</v>
      </c>
      <c r="BS361" s="312">
        <f t="shared" si="191"/>
        <v>0</v>
      </c>
      <c r="BT361" s="312">
        <f t="shared" si="191"/>
        <v>0</v>
      </c>
      <c r="BU361" s="312">
        <f t="shared" si="191"/>
        <v>0</v>
      </c>
      <c r="BV361" s="312">
        <f t="shared" si="192"/>
        <v>0</v>
      </c>
      <c r="BW361" s="312">
        <f t="shared" si="192"/>
        <v>0</v>
      </c>
      <c r="BX361" s="312">
        <f t="shared" si="192"/>
        <v>0</v>
      </c>
      <c r="BY361" s="312">
        <f t="shared" si="192"/>
        <v>0</v>
      </c>
      <c r="BZ361" s="312">
        <f t="shared" si="192"/>
        <v>0</v>
      </c>
      <c r="CA361" s="312">
        <f t="shared" si="192"/>
        <v>0</v>
      </c>
      <c r="CB361" s="312">
        <f t="shared" si="192"/>
        <v>0</v>
      </c>
      <c r="CC361" s="312">
        <f t="shared" si="192"/>
        <v>0</v>
      </c>
      <c r="CD361" s="312">
        <f t="shared" si="192"/>
        <v>0</v>
      </c>
      <c r="CE361" s="312">
        <f t="shared" si="192"/>
        <v>0</v>
      </c>
      <c r="CF361" s="312">
        <f t="shared" si="192"/>
        <v>0</v>
      </c>
      <c r="CG361" s="312">
        <f t="shared" si="192"/>
        <v>0</v>
      </c>
      <c r="CH361" s="312">
        <f t="shared" si="192"/>
        <v>734500</v>
      </c>
      <c r="CI361" s="312">
        <f t="shared" si="192"/>
        <v>0</v>
      </c>
      <c r="CJ361" s="312">
        <f t="shared" si="192"/>
        <v>0</v>
      </c>
      <c r="CK361" s="312">
        <f t="shared" si="192"/>
        <v>0</v>
      </c>
      <c r="CL361" s="312">
        <f t="shared" si="193"/>
        <v>0</v>
      </c>
      <c r="CM361" s="312">
        <f t="shared" si="193"/>
        <v>0</v>
      </c>
      <c r="CN361" s="312">
        <f t="shared" si="193"/>
        <v>0</v>
      </c>
      <c r="CO361" s="312">
        <f t="shared" si="193"/>
        <v>0</v>
      </c>
      <c r="CP361" s="312">
        <f t="shared" si="193"/>
        <v>0</v>
      </c>
      <c r="CQ361" s="312">
        <f t="shared" si="193"/>
        <v>0</v>
      </c>
      <c r="CR361" s="312">
        <f t="shared" si="193"/>
        <v>0</v>
      </c>
      <c r="CS361" s="312">
        <f t="shared" si="193"/>
        <v>0</v>
      </c>
      <c r="CT361" s="312">
        <f t="shared" si="193"/>
        <v>0</v>
      </c>
      <c r="CU361" s="312">
        <f t="shared" si="193"/>
        <v>0</v>
      </c>
      <c r="CV361" s="312">
        <f t="shared" si="193"/>
        <v>0</v>
      </c>
      <c r="CW361" s="312">
        <f t="shared" si="193"/>
        <v>0</v>
      </c>
      <c r="CX361" s="312">
        <f t="shared" si="193"/>
        <v>0</v>
      </c>
      <c r="CY361" s="312">
        <f t="shared" si="193"/>
        <v>0</v>
      </c>
      <c r="CZ361" s="312">
        <f t="shared" si="193"/>
        <v>734500</v>
      </c>
      <c r="DA361" s="312">
        <f t="shared" si="193"/>
        <v>0</v>
      </c>
      <c r="DB361" s="312">
        <f t="shared" si="194"/>
        <v>0</v>
      </c>
    </row>
    <row r="362" spans="1:106">
      <c r="A362" s="151"/>
      <c r="C362" s="34" t="s">
        <v>304</v>
      </c>
      <c r="D362" s="309">
        <f>Inputs!K298</f>
        <v>40000000</v>
      </c>
      <c r="E362" s="310">
        <v>0.2</v>
      </c>
      <c r="F362" s="311">
        <v>24</v>
      </c>
      <c r="G362" s="35" t="s">
        <v>131</v>
      </c>
      <c r="H362" s="36">
        <f t="shared" si="187"/>
        <v>24000000</v>
      </c>
      <c r="I362" s="54"/>
      <c r="J362" s="312">
        <f t="shared" si="188"/>
        <v>0</v>
      </c>
      <c r="K362" s="312">
        <f t="shared" si="188"/>
        <v>0</v>
      </c>
      <c r="L362" s="312">
        <f t="shared" si="188"/>
        <v>0</v>
      </c>
      <c r="M362" s="312">
        <f t="shared" si="188"/>
        <v>0</v>
      </c>
      <c r="N362" s="312">
        <f t="shared" si="188"/>
        <v>0</v>
      </c>
      <c r="O362" s="312">
        <f t="shared" si="188"/>
        <v>0</v>
      </c>
      <c r="P362" s="312">
        <f t="shared" si="188"/>
        <v>0</v>
      </c>
      <c r="Q362" s="312">
        <f t="shared" si="188"/>
        <v>0</v>
      </c>
      <c r="R362" s="312">
        <f t="shared" si="188"/>
        <v>0</v>
      </c>
      <c r="S362" s="312">
        <f t="shared" si="188"/>
        <v>0</v>
      </c>
      <c r="T362" s="312">
        <f t="shared" si="188"/>
        <v>0</v>
      </c>
      <c r="U362" s="312">
        <f t="shared" si="188"/>
        <v>0</v>
      </c>
      <c r="V362" s="312">
        <f t="shared" si="188"/>
        <v>0</v>
      </c>
      <c r="W362" s="312">
        <f t="shared" si="188"/>
        <v>0</v>
      </c>
      <c r="X362" s="312">
        <f t="shared" si="188"/>
        <v>0</v>
      </c>
      <c r="Y362" s="312">
        <f t="shared" si="188"/>
        <v>0</v>
      </c>
      <c r="Z362" s="312">
        <f t="shared" si="189"/>
        <v>0</v>
      </c>
      <c r="AA362" s="312">
        <f t="shared" si="189"/>
        <v>0</v>
      </c>
      <c r="AB362" s="312">
        <f t="shared" si="189"/>
        <v>0</v>
      </c>
      <c r="AC362" s="312">
        <f t="shared" si="189"/>
        <v>0</v>
      </c>
      <c r="AD362" s="312">
        <f t="shared" si="189"/>
        <v>0</v>
      </c>
      <c r="AE362" s="312">
        <f t="shared" si="189"/>
        <v>0</v>
      </c>
      <c r="AF362" s="312">
        <f t="shared" si="189"/>
        <v>0</v>
      </c>
      <c r="AG362" s="312">
        <f t="shared" si="189"/>
        <v>0</v>
      </c>
      <c r="AH362" s="312">
        <f t="shared" si="189"/>
        <v>0</v>
      </c>
      <c r="AI362" s="312">
        <f t="shared" si="189"/>
        <v>0</v>
      </c>
      <c r="AJ362" s="312">
        <f t="shared" si="189"/>
        <v>0</v>
      </c>
      <c r="AK362" s="312">
        <f t="shared" si="189"/>
        <v>0</v>
      </c>
      <c r="AL362" s="312">
        <f t="shared" si="189"/>
        <v>8000000</v>
      </c>
      <c r="AM362" s="312">
        <f t="shared" si="189"/>
        <v>0</v>
      </c>
      <c r="AN362" s="312">
        <f t="shared" si="189"/>
        <v>0</v>
      </c>
      <c r="AO362" s="312">
        <f t="shared" si="189"/>
        <v>0</v>
      </c>
      <c r="AP362" s="312">
        <f t="shared" si="190"/>
        <v>0</v>
      </c>
      <c r="AQ362" s="312">
        <f t="shared" si="190"/>
        <v>0</v>
      </c>
      <c r="AR362" s="312">
        <f t="shared" si="190"/>
        <v>0</v>
      </c>
      <c r="AS362" s="312">
        <f t="shared" si="190"/>
        <v>0</v>
      </c>
      <c r="AT362" s="312">
        <f t="shared" si="190"/>
        <v>0</v>
      </c>
      <c r="AU362" s="312">
        <f t="shared" si="190"/>
        <v>0</v>
      </c>
      <c r="AV362" s="312">
        <f t="shared" si="190"/>
        <v>0</v>
      </c>
      <c r="AW362" s="312">
        <f t="shared" si="190"/>
        <v>0</v>
      </c>
      <c r="AX362" s="312">
        <f t="shared" si="190"/>
        <v>0</v>
      </c>
      <c r="AY362" s="312">
        <f t="shared" si="190"/>
        <v>0</v>
      </c>
      <c r="AZ362" s="312">
        <f t="shared" si="190"/>
        <v>0</v>
      </c>
      <c r="BA362" s="312">
        <f t="shared" si="190"/>
        <v>0</v>
      </c>
      <c r="BB362" s="312">
        <f t="shared" si="190"/>
        <v>0</v>
      </c>
      <c r="BC362" s="312">
        <f t="shared" si="190"/>
        <v>0</v>
      </c>
      <c r="BD362" s="312">
        <f t="shared" si="190"/>
        <v>0</v>
      </c>
      <c r="BE362" s="312">
        <f t="shared" si="190"/>
        <v>0</v>
      </c>
      <c r="BF362" s="312">
        <f t="shared" si="191"/>
        <v>0</v>
      </c>
      <c r="BG362" s="312">
        <f t="shared" si="191"/>
        <v>0</v>
      </c>
      <c r="BH362" s="312">
        <f t="shared" si="191"/>
        <v>0</v>
      </c>
      <c r="BI362" s="312">
        <f t="shared" si="191"/>
        <v>0</v>
      </c>
      <c r="BJ362" s="312">
        <f t="shared" si="191"/>
        <v>8000000</v>
      </c>
      <c r="BK362" s="312">
        <f t="shared" si="191"/>
        <v>0</v>
      </c>
      <c r="BL362" s="312">
        <f t="shared" si="191"/>
        <v>0</v>
      </c>
      <c r="BM362" s="312">
        <f t="shared" si="191"/>
        <v>0</v>
      </c>
      <c r="BN362" s="312">
        <f t="shared" si="191"/>
        <v>0</v>
      </c>
      <c r="BO362" s="312">
        <f t="shared" si="191"/>
        <v>0</v>
      </c>
      <c r="BP362" s="312">
        <f t="shared" si="191"/>
        <v>0</v>
      </c>
      <c r="BQ362" s="312">
        <f t="shared" si="191"/>
        <v>0</v>
      </c>
      <c r="BR362" s="312">
        <f t="shared" si="191"/>
        <v>0</v>
      </c>
      <c r="BS362" s="312">
        <f t="shared" si="191"/>
        <v>0</v>
      </c>
      <c r="BT362" s="312">
        <f t="shared" si="191"/>
        <v>0</v>
      </c>
      <c r="BU362" s="312">
        <f t="shared" si="191"/>
        <v>0</v>
      </c>
      <c r="BV362" s="312">
        <f t="shared" si="192"/>
        <v>0</v>
      </c>
      <c r="BW362" s="312">
        <f t="shared" si="192"/>
        <v>0</v>
      </c>
      <c r="BX362" s="312">
        <f t="shared" si="192"/>
        <v>0</v>
      </c>
      <c r="BY362" s="312">
        <f t="shared" si="192"/>
        <v>0</v>
      </c>
      <c r="BZ362" s="312">
        <f t="shared" si="192"/>
        <v>0</v>
      </c>
      <c r="CA362" s="312">
        <f t="shared" si="192"/>
        <v>0</v>
      </c>
      <c r="CB362" s="312">
        <f t="shared" si="192"/>
        <v>0</v>
      </c>
      <c r="CC362" s="312">
        <f t="shared" si="192"/>
        <v>0</v>
      </c>
      <c r="CD362" s="312">
        <f t="shared" si="192"/>
        <v>0</v>
      </c>
      <c r="CE362" s="312">
        <f t="shared" si="192"/>
        <v>0</v>
      </c>
      <c r="CF362" s="312">
        <f t="shared" si="192"/>
        <v>0</v>
      </c>
      <c r="CG362" s="312">
        <f t="shared" si="192"/>
        <v>0</v>
      </c>
      <c r="CH362" s="312">
        <f t="shared" si="192"/>
        <v>8000000</v>
      </c>
      <c r="CI362" s="312">
        <f t="shared" si="192"/>
        <v>0</v>
      </c>
      <c r="CJ362" s="312">
        <f t="shared" si="192"/>
        <v>0</v>
      </c>
      <c r="CK362" s="312">
        <f t="shared" si="192"/>
        <v>0</v>
      </c>
      <c r="CL362" s="312">
        <f t="shared" si="193"/>
        <v>0</v>
      </c>
      <c r="CM362" s="312">
        <f t="shared" si="193"/>
        <v>0</v>
      </c>
      <c r="CN362" s="312">
        <f t="shared" si="193"/>
        <v>0</v>
      </c>
      <c r="CO362" s="312">
        <f t="shared" si="193"/>
        <v>0</v>
      </c>
      <c r="CP362" s="312">
        <f t="shared" si="193"/>
        <v>0</v>
      </c>
      <c r="CQ362" s="312">
        <f t="shared" si="193"/>
        <v>0</v>
      </c>
      <c r="CR362" s="312">
        <f t="shared" si="193"/>
        <v>0</v>
      </c>
      <c r="CS362" s="312">
        <f t="shared" si="193"/>
        <v>0</v>
      </c>
      <c r="CT362" s="312">
        <f t="shared" si="193"/>
        <v>0</v>
      </c>
      <c r="CU362" s="312">
        <f t="shared" si="193"/>
        <v>0</v>
      </c>
      <c r="CV362" s="312">
        <f t="shared" si="193"/>
        <v>0</v>
      </c>
      <c r="CW362" s="312">
        <f t="shared" si="193"/>
        <v>0</v>
      </c>
      <c r="CX362" s="312">
        <f t="shared" si="193"/>
        <v>0</v>
      </c>
      <c r="CY362" s="312">
        <f t="shared" si="193"/>
        <v>0</v>
      </c>
      <c r="CZ362" s="312">
        <f t="shared" si="193"/>
        <v>0</v>
      </c>
      <c r="DA362" s="312">
        <f t="shared" si="193"/>
        <v>0</v>
      </c>
      <c r="DB362" s="312">
        <f t="shared" si="194"/>
        <v>0</v>
      </c>
    </row>
    <row r="363" spans="1:106">
      <c r="A363" s="151"/>
      <c r="C363" s="34"/>
      <c r="D363" s="4"/>
      <c r="E363" s="224"/>
      <c r="F363" s="313"/>
      <c r="G363" s="35"/>
      <c r="H363" s="36"/>
      <c r="I363" s="54"/>
      <c r="J363" s="312"/>
      <c r="K363" s="312"/>
      <c r="L363" s="312"/>
      <c r="M363" s="312"/>
      <c r="N363" s="312"/>
      <c r="O363" s="312"/>
      <c r="P363" s="312"/>
      <c r="Q363" s="312"/>
      <c r="R363" s="312"/>
      <c r="S363" s="312"/>
      <c r="T363" s="312"/>
      <c r="U363" s="312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2"/>
      <c r="AI363" s="312"/>
      <c r="AJ363" s="312"/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2"/>
      <c r="AX363" s="312"/>
      <c r="AY363" s="312"/>
      <c r="AZ363" s="312"/>
      <c r="BA363" s="312"/>
      <c r="BB363" s="312"/>
      <c r="BC363" s="312"/>
      <c r="BD363" s="312"/>
      <c r="BE363" s="312"/>
      <c r="BF363" s="312"/>
      <c r="BG363" s="312"/>
      <c r="BH363" s="312"/>
      <c r="BI363" s="312"/>
      <c r="BJ363" s="312"/>
      <c r="BK363" s="312"/>
      <c r="BL363" s="312"/>
      <c r="BM363" s="312"/>
      <c r="BN363" s="312"/>
      <c r="BO363" s="312"/>
      <c r="BP363" s="312"/>
      <c r="BQ363" s="312"/>
      <c r="BR363" s="312"/>
      <c r="BS363" s="312"/>
      <c r="BT363" s="312"/>
      <c r="BU363" s="312"/>
      <c r="BV363" s="312"/>
      <c r="BW363" s="312"/>
      <c r="BX363" s="312"/>
      <c r="BY363" s="312"/>
      <c r="BZ363" s="312"/>
      <c r="CA363" s="312"/>
      <c r="CB363" s="312"/>
      <c r="CC363" s="312"/>
      <c r="CD363" s="312"/>
      <c r="CE363" s="312"/>
      <c r="CF363" s="312"/>
      <c r="CG363" s="312"/>
      <c r="CH363" s="312"/>
      <c r="CI363" s="312"/>
      <c r="CJ363" s="312"/>
      <c r="CK363" s="312"/>
      <c r="CL363" s="312"/>
      <c r="CM363" s="312"/>
      <c r="CN363" s="312"/>
      <c r="CO363" s="312"/>
      <c r="CP363" s="312"/>
      <c r="CQ363" s="312"/>
      <c r="CR363" s="312"/>
      <c r="CS363" s="312"/>
      <c r="CT363" s="312"/>
      <c r="CU363" s="312"/>
      <c r="CV363" s="312"/>
      <c r="CW363" s="312"/>
      <c r="CX363" s="312"/>
      <c r="CY363" s="312"/>
      <c r="CZ363" s="312"/>
      <c r="DA363" s="312"/>
      <c r="DB363" s="312"/>
    </row>
    <row r="364" spans="1:106" ht="13">
      <c r="A364" s="151"/>
      <c r="C364" s="14" t="s">
        <v>297</v>
      </c>
      <c r="D364" s="14"/>
      <c r="E364" s="14"/>
      <c r="G364" s="38" t="s">
        <v>131</v>
      </c>
      <c r="H364" s="39">
        <f>SUM(J364:DB364)</f>
        <v>41006771.505376346</v>
      </c>
      <c r="I364" s="12"/>
      <c r="J364" s="314">
        <f>SUM(J355:J362)</f>
        <v>0</v>
      </c>
      <c r="K364" s="314">
        <f t="shared" ref="K364:BV364" si="195">SUM(K355:K362)</f>
        <v>0</v>
      </c>
      <c r="L364" s="314">
        <f t="shared" si="195"/>
        <v>0</v>
      </c>
      <c r="M364" s="314">
        <f t="shared" si="195"/>
        <v>0</v>
      </c>
      <c r="N364" s="314">
        <f t="shared" si="195"/>
        <v>0</v>
      </c>
      <c r="O364" s="314">
        <f t="shared" si="195"/>
        <v>0</v>
      </c>
      <c r="P364" s="314">
        <f t="shared" si="195"/>
        <v>0</v>
      </c>
      <c r="Q364" s="314">
        <f t="shared" si="195"/>
        <v>0</v>
      </c>
      <c r="R364" s="314">
        <f t="shared" si="195"/>
        <v>0</v>
      </c>
      <c r="S364" s="314">
        <f t="shared" si="195"/>
        <v>0</v>
      </c>
      <c r="T364" s="314">
        <f t="shared" si="195"/>
        <v>0</v>
      </c>
      <c r="U364" s="314">
        <f t="shared" si="195"/>
        <v>0</v>
      </c>
      <c r="V364" s="314">
        <f t="shared" si="195"/>
        <v>0</v>
      </c>
      <c r="W364" s="314">
        <f t="shared" si="195"/>
        <v>0</v>
      </c>
      <c r="X364" s="314">
        <f t="shared" si="195"/>
        <v>0</v>
      </c>
      <c r="Y364" s="314">
        <f t="shared" si="195"/>
        <v>0</v>
      </c>
      <c r="Z364" s="314">
        <f t="shared" si="195"/>
        <v>356360.21505376353</v>
      </c>
      <c r="AA364" s="314">
        <f t="shared" si="195"/>
        <v>0</v>
      </c>
      <c r="AB364" s="314">
        <f t="shared" si="195"/>
        <v>0</v>
      </c>
      <c r="AC364" s="314">
        <f t="shared" si="195"/>
        <v>0</v>
      </c>
      <c r="AD364" s="314">
        <f t="shared" si="195"/>
        <v>0</v>
      </c>
      <c r="AE364" s="314">
        <f t="shared" si="195"/>
        <v>0</v>
      </c>
      <c r="AF364" s="314">
        <f t="shared" si="195"/>
        <v>734500</v>
      </c>
      <c r="AG364" s="314">
        <f t="shared" si="195"/>
        <v>0</v>
      </c>
      <c r="AH364" s="314">
        <f t="shared" si="195"/>
        <v>0</v>
      </c>
      <c r="AI364" s="314">
        <f t="shared" si="195"/>
        <v>0</v>
      </c>
      <c r="AJ364" s="314">
        <f t="shared" si="195"/>
        <v>0</v>
      </c>
      <c r="AK364" s="314">
        <f t="shared" si="195"/>
        <v>0</v>
      </c>
      <c r="AL364" s="314">
        <f t="shared" si="195"/>
        <v>11123610.215053763</v>
      </c>
      <c r="AM364" s="314">
        <f t="shared" si="195"/>
        <v>0</v>
      </c>
      <c r="AN364" s="314">
        <f t="shared" si="195"/>
        <v>0</v>
      </c>
      <c r="AO364" s="314">
        <f t="shared" si="195"/>
        <v>0</v>
      </c>
      <c r="AP364" s="314">
        <f t="shared" si="195"/>
        <v>0</v>
      </c>
      <c r="AQ364" s="314">
        <f t="shared" si="195"/>
        <v>0</v>
      </c>
      <c r="AR364" s="314">
        <f t="shared" si="195"/>
        <v>0</v>
      </c>
      <c r="AS364" s="314">
        <f t="shared" si="195"/>
        <v>0</v>
      </c>
      <c r="AT364" s="314">
        <f t="shared" si="195"/>
        <v>0</v>
      </c>
      <c r="AU364" s="314">
        <f t="shared" si="195"/>
        <v>0</v>
      </c>
      <c r="AV364" s="314">
        <f t="shared" si="195"/>
        <v>0</v>
      </c>
      <c r="AW364" s="314">
        <f t="shared" si="195"/>
        <v>0</v>
      </c>
      <c r="AX364" s="314">
        <f t="shared" si="195"/>
        <v>1090860.2150537635</v>
      </c>
      <c r="AY364" s="314">
        <f t="shared" si="195"/>
        <v>0</v>
      </c>
      <c r="AZ364" s="314">
        <f t="shared" si="195"/>
        <v>0</v>
      </c>
      <c r="BA364" s="314">
        <f t="shared" si="195"/>
        <v>0</v>
      </c>
      <c r="BB364" s="314">
        <f t="shared" si="195"/>
        <v>0</v>
      </c>
      <c r="BC364" s="314">
        <f t="shared" si="195"/>
        <v>0</v>
      </c>
      <c r="BD364" s="314">
        <f t="shared" si="195"/>
        <v>0</v>
      </c>
      <c r="BE364" s="314">
        <f t="shared" si="195"/>
        <v>0</v>
      </c>
      <c r="BF364" s="314">
        <f t="shared" si="195"/>
        <v>0</v>
      </c>
      <c r="BG364" s="314">
        <f t="shared" si="195"/>
        <v>0</v>
      </c>
      <c r="BH364" s="314">
        <f t="shared" si="195"/>
        <v>0</v>
      </c>
      <c r="BI364" s="314">
        <f t="shared" si="195"/>
        <v>0</v>
      </c>
      <c r="BJ364" s="314">
        <f t="shared" si="195"/>
        <v>13661610.215053763</v>
      </c>
      <c r="BK364" s="314">
        <f t="shared" si="195"/>
        <v>0</v>
      </c>
      <c r="BL364" s="314">
        <f t="shared" si="195"/>
        <v>0</v>
      </c>
      <c r="BM364" s="314">
        <f t="shared" si="195"/>
        <v>0</v>
      </c>
      <c r="BN364" s="314">
        <f t="shared" si="195"/>
        <v>0</v>
      </c>
      <c r="BO364" s="314">
        <f t="shared" si="195"/>
        <v>0</v>
      </c>
      <c r="BP364" s="314">
        <f t="shared" si="195"/>
        <v>734500</v>
      </c>
      <c r="BQ364" s="314">
        <f t="shared" si="195"/>
        <v>0</v>
      </c>
      <c r="BR364" s="314">
        <f t="shared" si="195"/>
        <v>0</v>
      </c>
      <c r="BS364" s="314">
        <f t="shared" si="195"/>
        <v>0</v>
      </c>
      <c r="BT364" s="314">
        <f t="shared" si="195"/>
        <v>0</v>
      </c>
      <c r="BU364" s="314">
        <f t="shared" si="195"/>
        <v>0</v>
      </c>
      <c r="BV364" s="314">
        <f t="shared" si="195"/>
        <v>356360.21505376353</v>
      </c>
      <c r="BW364" s="314">
        <f t="shared" ref="BW364:DB364" si="196">SUM(BW355:BW362)</f>
        <v>0</v>
      </c>
      <c r="BX364" s="314">
        <f t="shared" si="196"/>
        <v>0</v>
      </c>
      <c r="BY364" s="314">
        <f t="shared" si="196"/>
        <v>0</v>
      </c>
      <c r="BZ364" s="314">
        <f t="shared" si="196"/>
        <v>0</v>
      </c>
      <c r="CA364" s="314">
        <f t="shared" si="196"/>
        <v>0</v>
      </c>
      <c r="CB364" s="314">
        <f t="shared" si="196"/>
        <v>0</v>
      </c>
      <c r="CC364" s="314">
        <f t="shared" si="196"/>
        <v>0</v>
      </c>
      <c r="CD364" s="314">
        <f t="shared" si="196"/>
        <v>0</v>
      </c>
      <c r="CE364" s="314">
        <f t="shared" si="196"/>
        <v>0</v>
      </c>
      <c r="CF364" s="314">
        <f t="shared" si="196"/>
        <v>0</v>
      </c>
      <c r="CG364" s="314">
        <f t="shared" si="196"/>
        <v>0</v>
      </c>
      <c r="CH364" s="314">
        <f t="shared" si="196"/>
        <v>11858110.215053763</v>
      </c>
      <c r="CI364" s="314">
        <f t="shared" si="196"/>
        <v>0</v>
      </c>
      <c r="CJ364" s="314">
        <f t="shared" si="196"/>
        <v>0</v>
      </c>
      <c r="CK364" s="314">
        <f t="shared" si="196"/>
        <v>0</v>
      </c>
      <c r="CL364" s="314">
        <f t="shared" si="196"/>
        <v>0</v>
      </c>
      <c r="CM364" s="314">
        <f t="shared" si="196"/>
        <v>0</v>
      </c>
      <c r="CN364" s="314">
        <f t="shared" si="196"/>
        <v>0</v>
      </c>
      <c r="CO364" s="314">
        <f t="shared" si="196"/>
        <v>0</v>
      </c>
      <c r="CP364" s="314">
        <f t="shared" si="196"/>
        <v>0</v>
      </c>
      <c r="CQ364" s="314">
        <f t="shared" si="196"/>
        <v>0</v>
      </c>
      <c r="CR364" s="314">
        <f t="shared" si="196"/>
        <v>0</v>
      </c>
      <c r="CS364" s="314">
        <f t="shared" si="196"/>
        <v>0</v>
      </c>
      <c r="CT364" s="314">
        <f t="shared" si="196"/>
        <v>356360.21505376353</v>
      </c>
      <c r="CU364" s="314">
        <f t="shared" si="196"/>
        <v>0</v>
      </c>
      <c r="CV364" s="314">
        <f t="shared" si="196"/>
        <v>0</v>
      </c>
      <c r="CW364" s="314">
        <f t="shared" si="196"/>
        <v>0</v>
      </c>
      <c r="CX364" s="314">
        <f t="shared" si="196"/>
        <v>0</v>
      </c>
      <c r="CY364" s="314">
        <f t="shared" si="196"/>
        <v>0</v>
      </c>
      <c r="CZ364" s="314">
        <f t="shared" si="196"/>
        <v>734500</v>
      </c>
      <c r="DA364" s="314">
        <f t="shared" si="196"/>
        <v>0</v>
      </c>
      <c r="DB364" s="314">
        <f t="shared" si="196"/>
        <v>0</v>
      </c>
    </row>
    <row r="365" spans="1:106" ht="13">
      <c r="A365" s="151"/>
      <c r="C365" s="14"/>
      <c r="D365" s="14"/>
      <c r="E365" s="14"/>
      <c r="G365" s="38"/>
      <c r="H365" s="39"/>
      <c r="I365" s="12"/>
      <c r="J365" s="315"/>
      <c r="K365" s="315"/>
      <c r="L365" s="315"/>
      <c r="M365" s="315"/>
      <c r="N365" s="315"/>
      <c r="O365" s="315"/>
      <c r="P365" s="315"/>
      <c r="Q365" s="315"/>
      <c r="R365" s="315"/>
      <c r="S365" s="315"/>
      <c r="T365" s="315"/>
      <c r="U365" s="315"/>
      <c r="V365" s="315"/>
      <c r="W365" s="315"/>
      <c r="X365" s="315"/>
      <c r="Y365" s="315"/>
      <c r="Z365" s="315"/>
      <c r="AA365" s="315"/>
      <c r="AB365" s="315"/>
      <c r="AC365" s="315"/>
      <c r="AD365" s="315"/>
      <c r="AE365" s="315"/>
      <c r="AF365" s="315"/>
      <c r="AG365" s="315"/>
      <c r="AH365" s="315"/>
      <c r="AI365" s="315"/>
      <c r="AJ365" s="315"/>
      <c r="AK365" s="315"/>
      <c r="AL365" s="315"/>
      <c r="AM365" s="315"/>
      <c r="AN365" s="315"/>
      <c r="AO365" s="315"/>
      <c r="AP365" s="315"/>
      <c r="AQ365" s="315"/>
      <c r="AR365" s="315"/>
      <c r="AS365" s="315"/>
      <c r="AT365" s="315"/>
      <c r="AU365" s="315"/>
      <c r="AV365" s="315"/>
      <c r="AW365" s="315"/>
      <c r="AX365" s="315"/>
      <c r="AY365" s="315"/>
      <c r="AZ365" s="315"/>
      <c r="BA365" s="315"/>
      <c r="BB365" s="315"/>
      <c r="BC365" s="315"/>
      <c r="BD365" s="315"/>
      <c r="BE365" s="315"/>
      <c r="BF365" s="315"/>
      <c r="BG365" s="315"/>
      <c r="BH365" s="315"/>
      <c r="BI365" s="315"/>
      <c r="BJ365" s="315"/>
      <c r="BK365" s="315"/>
      <c r="BL365" s="315"/>
      <c r="BM365" s="315"/>
      <c r="BN365" s="315"/>
      <c r="BO365" s="315"/>
      <c r="BP365" s="315"/>
      <c r="BQ365" s="315"/>
      <c r="BR365" s="315"/>
      <c r="BS365" s="315"/>
      <c r="BT365" s="315"/>
      <c r="BU365" s="315"/>
      <c r="BV365" s="315"/>
      <c r="BW365" s="315"/>
      <c r="BX365" s="315"/>
      <c r="BY365" s="315"/>
      <c r="BZ365" s="315"/>
      <c r="CA365" s="315"/>
      <c r="CB365" s="315"/>
      <c r="CC365" s="315"/>
      <c r="CD365" s="315"/>
      <c r="CE365" s="315"/>
      <c r="CF365" s="315"/>
      <c r="CG365" s="315"/>
      <c r="CH365" s="315"/>
      <c r="CI365" s="315"/>
      <c r="CJ365" s="315"/>
      <c r="CK365" s="315"/>
      <c r="CL365" s="315"/>
      <c r="CM365" s="315"/>
      <c r="CN365" s="315"/>
      <c r="CO365" s="315"/>
      <c r="CP365" s="315"/>
      <c r="CQ365" s="315"/>
      <c r="CR365" s="315"/>
      <c r="CS365" s="315"/>
      <c r="CT365" s="315"/>
      <c r="CU365" s="315"/>
      <c r="CV365" s="315"/>
      <c r="CW365" s="315"/>
      <c r="CX365" s="315"/>
      <c r="CY365" s="315"/>
      <c r="CZ365" s="315"/>
      <c r="DA365" s="315"/>
      <c r="DB365" s="315"/>
    </row>
    <row r="366" spans="1:106" ht="13">
      <c r="A366" s="151"/>
      <c r="B366" s="19" t="s">
        <v>71</v>
      </c>
      <c r="C366" s="14" t="s">
        <v>306</v>
      </c>
      <c r="D366" s="14"/>
      <c r="E366" s="14"/>
      <c r="F366" s="14"/>
      <c r="G366" s="14"/>
      <c r="H366" s="112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</row>
    <row r="367" spans="1:106" ht="13">
      <c r="A367" s="151"/>
      <c r="C367" s="14"/>
      <c r="F367" s="44"/>
      <c r="G367" s="54"/>
      <c r="H367" s="55"/>
      <c r="I367" s="54"/>
      <c r="BJ367" s="303"/>
      <c r="BK367" s="303"/>
      <c r="BL367" s="303"/>
      <c r="BM367" s="303"/>
      <c r="BN367" s="303"/>
      <c r="BO367" s="303"/>
      <c r="CA367" s="304"/>
      <c r="CB367" s="304"/>
      <c r="CC367" s="304"/>
      <c r="CD367" s="304"/>
      <c r="CE367" s="304"/>
      <c r="CF367" s="304"/>
      <c r="CG367" s="304"/>
      <c r="CH367" s="304"/>
      <c r="CI367" s="304"/>
      <c r="CJ367" s="304"/>
      <c r="CK367" s="304"/>
      <c r="CL367" s="304"/>
      <c r="CM367" s="304"/>
      <c r="CN367" s="304"/>
      <c r="CO367" s="304"/>
      <c r="CP367" s="304"/>
      <c r="CQ367" s="304"/>
      <c r="CR367" s="304"/>
      <c r="CS367" s="304"/>
      <c r="CT367" s="304"/>
      <c r="CU367" s="304"/>
      <c r="CV367" s="304"/>
      <c r="CW367" s="304"/>
      <c r="CX367" s="304"/>
      <c r="CY367" s="304"/>
      <c r="CZ367" s="304"/>
      <c r="DA367" s="304"/>
      <c r="DB367" s="304"/>
    </row>
    <row r="368" spans="1:106">
      <c r="A368" s="151"/>
      <c r="C368" s="5" t="s">
        <v>308</v>
      </c>
      <c r="F368" s="53">
        <f>Inputs!K324</f>
        <v>2105725.564516129</v>
      </c>
      <c r="G368" s="35" t="s">
        <v>131</v>
      </c>
      <c r="H368" s="36"/>
      <c r="I368" s="54"/>
      <c r="J368" s="213"/>
      <c r="K368" s="213"/>
      <c r="L368" s="213"/>
      <c r="M368" s="213"/>
      <c r="N368" s="213"/>
      <c r="O368" s="213"/>
      <c r="P368" s="213"/>
      <c r="Q368" s="213"/>
      <c r="R368" s="213"/>
      <c r="S368" s="213"/>
      <c r="T368" s="213"/>
      <c r="U368" s="213"/>
      <c r="V368" s="213"/>
      <c r="W368" s="213"/>
      <c r="X368" s="213"/>
      <c r="Y368" s="213"/>
      <c r="Z368" s="213"/>
      <c r="AA368" s="213"/>
      <c r="AB368" s="213"/>
      <c r="AC368" s="213"/>
      <c r="AD368" s="213"/>
      <c r="AE368" s="213"/>
      <c r="AF368" s="213"/>
      <c r="AG368" s="213"/>
      <c r="AH368" s="213"/>
      <c r="AI368" s="213"/>
      <c r="AJ368" s="213"/>
      <c r="AK368" s="213"/>
      <c r="AL368" s="213"/>
      <c r="AM368" s="213"/>
      <c r="AN368" s="213"/>
      <c r="AO368" s="213"/>
      <c r="AP368" s="213"/>
      <c r="AQ368" s="213"/>
      <c r="AR368" s="213"/>
      <c r="AS368" s="213"/>
      <c r="AT368" s="213"/>
      <c r="AU368" s="213"/>
      <c r="AV368" s="213"/>
      <c r="AW368" s="213"/>
      <c r="AX368" s="213"/>
      <c r="AY368" s="213"/>
      <c r="AZ368" s="213"/>
      <c r="BA368" s="213"/>
      <c r="BB368" s="213"/>
      <c r="BC368" s="213"/>
      <c r="BD368" s="213"/>
      <c r="BE368" s="213"/>
      <c r="BF368" s="213"/>
      <c r="BG368" s="213"/>
      <c r="BH368" s="213"/>
      <c r="BI368" s="213"/>
      <c r="BJ368" s="213"/>
      <c r="BK368" s="213"/>
      <c r="BL368" s="213"/>
      <c r="BM368" s="213"/>
      <c r="BN368" s="213"/>
      <c r="BO368" s="213"/>
      <c r="BP368" s="213"/>
      <c r="BQ368" s="213"/>
      <c r="BR368" s="213"/>
      <c r="BS368" s="213"/>
      <c r="BT368" s="213"/>
      <c r="BU368" s="213"/>
      <c r="BV368" s="213"/>
      <c r="BW368" s="213"/>
      <c r="BX368" s="213"/>
      <c r="BY368" s="213"/>
      <c r="BZ368" s="213"/>
      <c r="CA368" s="213"/>
      <c r="CB368" s="213"/>
      <c r="CC368" s="213"/>
      <c r="CD368" s="213"/>
      <c r="CE368" s="213"/>
      <c r="CF368" s="213"/>
      <c r="CG368" s="213"/>
      <c r="CH368" s="213"/>
      <c r="CI368" s="213"/>
      <c r="CJ368" s="213"/>
      <c r="CK368" s="213"/>
      <c r="CL368" s="213"/>
      <c r="CM368" s="213"/>
      <c r="CN368" s="213"/>
      <c r="CO368" s="213"/>
      <c r="CP368" s="213"/>
      <c r="CQ368" s="213"/>
      <c r="CR368" s="213"/>
      <c r="CS368" s="213"/>
      <c r="CT368" s="213"/>
      <c r="CU368" s="213"/>
      <c r="CV368" s="213"/>
      <c r="CW368" s="213"/>
      <c r="CX368" s="213"/>
      <c r="CY368" s="213"/>
      <c r="CZ368" s="213"/>
      <c r="DA368" s="213"/>
      <c r="DB368" s="213"/>
    </row>
    <row r="369" spans="1:106">
      <c r="A369" s="151"/>
      <c r="H369" s="316"/>
      <c r="I369" s="54"/>
      <c r="BJ369" s="303"/>
      <c r="BK369" s="303"/>
      <c r="BL369" s="303"/>
      <c r="BM369" s="303"/>
      <c r="BN369" s="303"/>
      <c r="BO369" s="303"/>
      <c r="CA369" s="304"/>
      <c r="CB369" s="304"/>
      <c r="CC369" s="304"/>
      <c r="CD369" s="304"/>
      <c r="CE369" s="304"/>
      <c r="CF369" s="304"/>
      <c r="CG369" s="304"/>
      <c r="CH369" s="304"/>
      <c r="CI369" s="304"/>
      <c r="CJ369" s="304"/>
      <c r="CK369" s="304"/>
      <c r="CL369" s="304"/>
      <c r="CM369" s="304"/>
      <c r="CN369" s="304"/>
      <c r="CO369" s="304"/>
      <c r="CP369" s="304"/>
      <c r="CQ369" s="304"/>
      <c r="CR369" s="304"/>
      <c r="CS369" s="304"/>
      <c r="CT369" s="304"/>
      <c r="CU369" s="304"/>
      <c r="CV369" s="304"/>
      <c r="CW369" s="304"/>
      <c r="CX369" s="304"/>
      <c r="CY369" s="304"/>
      <c r="CZ369" s="304"/>
      <c r="DA369" s="304"/>
      <c r="DB369" s="304"/>
    </row>
    <row r="370" spans="1:106">
      <c r="A370" s="151"/>
      <c r="C370" s="5" t="s">
        <v>40</v>
      </c>
      <c r="F370" s="21"/>
      <c r="G370" s="35" t="s">
        <v>131</v>
      </c>
      <c r="H370" s="316"/>
      <c r="I370" s="54"/>
      <c r="J370" s="212"/>
      <c r="K370" s="212">
        <f>J374</f>
        <v>2105725.564516129</v>
      </c>
      <c r="L370" s="212">
        <f t="shared" ref="L370:BW370" si="197">K374</f>
        <v>2110989.8784274193</v>
      </c>
      <c r="M370" s="212">
        <f t="shared" si="197"/>
        <v>2116267.3531234879</v>
      </c>
      <c r="N370" s="212">
        <f t="shared" si="197"/>
        <v>2121558.0215062965</v>
      </c>
      <c r="O370" s="212">
        <f t="shared" si="197"/>
        <v>2126861.9165600622</v>
      </c>
      <c r="P370" s="212">
        <f t="shared" si="197"/>
        <v>2132179.0713514625</v>
      </c>
      <c r="Q370" s="212">
        <f t="shared" si="197"/>
        <v>2137509.5190298413</v>
      </c>
      <c r="R370" s="212">
        <f t="shared" si="197"/>
        <v>2142853.2928274157</v>
      </c>
      <c r="S370" s="212">
        <f t="shared" si="197"/>
        <v>2148210.4260594845</v>
      </c>
      <c r="T370" s="212">
        <f t="shared" si="197"/>
        <v>2153580.9521246334</v>
      </c>
      <c r="U370" s="212">
        <f t="shared" si="197"/>
        <v>2158964.904504945</v>
      </c>
      <c r="V370" s="212">
        <f t="shared" si="197"/>
        <v>2164362.3167662076</v>
      </c>
      <c r="W370" s="212">
        <f t="shared" si="197"/>
        <v>2169773.2225581231</v>
      </c>
      <c r="X370" s="212">
        <f t="shared" si="197"/>
        <v>2175197.6556145186</v>
      </c>
      <c r="Y370" s="212">
        <f t="shared" si="197"/>
        <v>2180635.6497535547</v>
      </c>
      <c r="Z370" s="212">
        <f t="shared" si="197"/>
        <v>2186087.2388779386</v>
      </c>
      <c r="AA370" s="212">
        <f t="shared" si="197"/>
        <v>1835192.2419213699</v>
      </c>
      <c r="AB370" s="212">
        <f t="shared" si="197"/>
        <v>1839780.2225261733</v>
      </c>
      <c r="AC370" s="212">
        <f t="shared" si="197"/>
        <v>1844379.6730824888</v>
      </c>
      <c r="AD370" s="212">
        <f t="shared" si="197"/>
        <v>1848990.622265195</v>
      </c>
      <c r="AE370" s="212">
        <f t="shared" si="197"/>
        <v>1853613.0988208579</v>
      </c>
      <c r="AF370" s="212">
        <f t="shared" si="197"/>
        <v>1858247.1315679101</v>
      </c>
      <c r="AG370" s="212">
        <f t="shared" si="197"/>
        <v>1128392.7493968299</v>
      </c>
      <c r="AH370" s="212">
        <f t="shared" si="197"/>
        <v>1131213.7312703219</v>
      </c>
      <c r="AI370" s="212">
        <f t="shared" si="197"/>
        <v>1134041.7655984976</v>
      </c>
      <c r="AJ370" s="212">
        <f t="shared" si="197"/>
        <v>1136876.8700124938</v>
      </c>
      <c r="AK370" s="212">
        <f t="shared" si="197"/>
        <v>1139719.062187525</v>
      </c>
      <c r="AL370" s="212">
        <f t="shared" si="197"/>
        <v>1142568.3598429938</v>
      </c>
      <c r="AM370" s="212">
        <f t="shared" si="197"/>
        <v>-9978185.4343111627</v>
      </c>
      <c r="AN370" s="212">
        <f t="shared" si="197"/>
        <v>-9978185.4343111627</v>
      </c>
      <c r="AO370" s="212">
        <f t="shared" si="197"/>
        <v>-9978185.4343111627</v>
      </c>
      <c r="AP370" s="212">
        <f t="shared" si="197"/>
        <v>-9978185.4343111627</v>
      </c>
      <c r="AQ370" s="212">
        <f t="shared" si="197"/>
        <v>-9978185.4343111627</v>
      </c>
      <c r="AR370" s="212">
        <f t="shared" si="197"/>
        <v>-9978185.4343111627</v>
      </c>
      <c r="AS370" s="212">
        <f t="shared" si="197"/>
        <v>-9978185.4343111627</v>
      </c>
      <c r="AT370" s="212">
        <f t="shared" si="197"/>
        <v>-9978185.4343111627</v>
      </c>
      <c r="AU370" s="212">
        <f t="shared" si="197"/>
        <v>-9978185.4343111627</v>
      </c>
      <c r="AV370" s="212">
        <f t="shared" si="197"/>
        <v>-9978185.4343111627</v>
      </c>
      <c r="AW370" s="212">
        <f t="shared" si="197"/>
        <v>-9978185.4343111627</v>
      </c>
      <c r="AX370" s="212">
        <f t="shared" si="197"/>
        <v>-9978185.4343111627</v>
      </c>
      <c r="AY370" s="212">
        <f t="shared" si="197"/>
        <v>-11069045.649364926</v>
      </c>
      <c r="AZ370" s="212">
        <f t="shared" si="197"/>
        <v>-11069045.649364926</v>
      </c>
      <c r="BA370" s="212">
        <f t="shared" si="197"/>
        <v>-11069045.649364926</v>
      </c>
      <c r="BB370" s="212">
        <f t="shared" si="197"/>
        <v>-11069045.649364926</v>
      </c>
      <c r="BC370" s="212">
        <f t="shared" si="197"/>
        <v>-11069045.649364926</v>
      </c>
      <c r="BD370" s="212">
        <f t="shared" si="197"/>
        <v>-11069045.649364926</v>
      </c>
      <c r="BE370" s="212">
        <f t="shared" si="197"/>
        <v>-11069045.649364926</v>
      </c>
      <c r="BF370" s="212">
        <f t="shared" si="197"/>
        <v>-11069045.649364926</v>
      </c>
      <c r="BG370" s="212">
        <f t="shared" si="197"/>
        <v>-11069045.649364926</v>
      </c>
      <c r="BH370" s="212">
        <f t="shared" si="197"/>
        <v>-11069045.649364926</v>
      </c>
      <c r="BI370" s="212">
        <f t="shared" si="197"/>
        <v>-11069045.649364926</v>
      </c>
      <c r="BJ370" s="212">
        <f t="shared" si="197"/>
        <v>-11069045.649364926</v>
      </c>
      <c r="BK370" s="212">
        <f t="shared" si="197"/>
        <v>-24730655.864418689</v>
      </c>
      <c r="BL370" s="212">
        <f t="shared" si="197"/>
        <v>-24730655.864418689</v>
      </c>
      <c r="BM370" s="212">
        <f t="shared" si="197"/>
        <v>-24730655.864418689</v>
      </c>
      <c r="BN370" s="212">
        <f t="shared" si="197"/>
        <v>-24730655.864418689</v>
      </c>
      <c r="BO370" s="212">
        <f t="shared" si="197"/>
        <v>-24730655.864418689</v>
      </c>
      <c r="BP370" s="212">
        <f t="shared" si="197"/>
        <v>-24730655.864418689</v>
      </c>
      <c r="BQ370" s="212">
        <f t="shared" si="197"/>
        <v>-25465155.864418689</v>
      </c>
      <c r="BR370" s="212">
        <f t="shared" si="197"/>
        <v>-25465155.864418689</v>
      </c>
      <c r="BS370" s="212">
        <f t="shared" si="197"/>
        <v>-25465155.864418689</v>
      </c>
      <c r="BT370" s="212">
        <f t="shared" si="197"/>
        <v>-25465155.864418689</v>
      </c>
      <c r="BU370" s="212">
        <f t="shared" si="197"/>
        <v>-25465155.864418689</v>
      </c>
      <c r="BV370" s="212">
        <f t="shared" si="197"/>
        <v>-25465155.864418689</v>
      </c>
      <c r="BW370" s="212">
        <f t="shared" si="197"/>
        <v>-25821516.079472452</v>
      </c>
      <c r="BX370" s="212">
        <f t="shared" ref="BX370:DB370" si="198">BW374</f>
        <v>-25821516.079472452</v>
      </c>
      <c r="BY370" s="212">
        <f t="shared" si="198"/>
        <v>-25821516.079472452</v>
      </c>
      <c r="BZ370" s="212">
        <f t="shared" si="198"/>
        <v>-25821516.079472452</v>
      </c>
      <c r="CA370" s="212">
        <f t="shared" si="198"/>
        <v>-25821516.079472452</v>
      </c>
      <c r="CB370" s="212">
        <f t="shared" si="198"/>
        <v>-25821516.079472452</v>
      </c>
      <c r="CC370" s="212">
        <f t="shared" si="198"/>
        <v>-25821516.079472452</v>
      </c>
      <c r="CD370" s="212">
        <f t="shared" si="198"/>
        <v>-25821516.079472452</v>
      </c>
      <c r="CE370" s="212">
        <f t="shared" si="198"/>
        <v>-25821516.079472452</v>
      </c>
      <c r="CF370" s="212">
        <f t="shared" si="198"/>
        <v>-25821516.079472452</v>
      </c>
      <c r="CG370" s="212">
        <f t="shared" si="198"/>
        <v>-25821516.079472452</v>
      </c>
      <c r="CH370" s="212">
        <f t="shared" si="198"/>
        <v>-25821516.079472452</v>
      </c>
      <c r="CI370" s="212">
        <f t="shared" si="198"/>
        <v>-37679626.294526219</v>
      </c>
      <c r="CJ370" s="212">
        <f t="shared" si="198"/>
        <v>-37679626.294526219</v>
      </c>
      <c r="CK370" s="212">
        <f t="shared" si="198"/>
        <v>-37679626.294526219</v>
      </c>
      <c r="CL370" s="212">
        <f t="shared" si="198"/>
        <v>-37679626.294526219</v>
      </c>
      <c r="CM370" s="212">
        <f t="shared" si="198"/>
        <v>-37679626.294526219</v>
      </c>
      <c r="CN370" s="212">
        <f t="shared" si="198"/>
        <v>-37679626.294526219</v>
      </c>
      <c r="CO370" s="212">
        <f t="shared" si="198"/>
        <v>-37679626.294526219</v>
      </c>
      <c r="CP370" s="212">
        <f t="shared" si="198"/>
        <v>-37679626.294526219</v>
      </c>
      <c r="CQ370" s="212">
        <f t="shared" si="198"/>
        <v>-37679626.294526219</v>
      </c>
      <c r="CR370" s="212">
        <f t="shared" si="198"/>
        <v>-37679626.294526219</v>
      </c>
      <c r="CS370" s="212">
        <f t="shared" si="198"/>
        <v>-37679626.294526219</v>
      </c>
      <c r="CT370" s="212">
        <f t="shared" si="198"/>
        <v>-37679626.294526219</v>
      </c>
      <c r="CU370" s="212">
        <f t="shared" si="198"/>
        <v>-38035986.509579986</v>
      </c>
      <c r="CV370" s="212">
        <f t="shared" si="198"/>
        <v>-38035986.509579986</v>
      </c>
      <c r="CW370" s="212">
        <f t="shared" si="198"/>
        <v>-38035986.509579986</v>
      </c>
      <c r="CX370" s="212">
        <f t="shared" si="198"/>
        <v>-38035986.509579986</v>
      </c>
      <c r="CY370" s="212">
        <f t="shared" si="198"/>
        <v>-38035986.509579986</v>
      </c>
      <c r="CZ370" s="212">
        <f t="shared" si="198"/>
        <v>-38035986.509579986</v>
      </c>
      <c r="DA370" s="212">
        <f t="shared" si="198"/>
        <v>-38770486.509579986</v>
      </c>
      <c r="DB370" s="212">
        <f t="shared" si="198"/>
        <v>-38770486.509579986</v>
      </c>
    </row>
    <row r="371" spans="1:106">
      <c r="A371" s="151"/>
      <c r="C371" s="34" t="s">
        <v>66</v>
      </c>
      <c r="F371" s="21"/>
      <c r="G371" s="35" t="s">
        <v>131</v>
      </c>
      <c r="H371" s="36">
        <f>SUM(J371:DB371)</f>
        <v>0</v>
      </c>
      <c r="I371" s="54"/>
      <c r="J371" s="213"/>
      <c r="K371" s="213"/>
      <c r="L371" s="213"/>
      <c r="M371" s="213"/>
      <c r="N371" s="213"/>
      <c r="O371" s="213"/>
      <c r="P371" s="213"/>
      <c r="Q371" s="213"/>
      <c r="R371" s="213"/>
      <c r="S371" s="213"/>
      <c r="T371" s="213"/>
      <c r="U371" s="213"/>
      <c r="V371" s="213"/>
      <c r="W371" s="213"/>
      <c r="X371" s="213"/>
      <c r="Y371" s="213"/>
      <c r="Z371" s="213"/>
      <c r="AA371" s="213"/>
      <c r="AB371" s="213"/>
      <c r="AC371" s="213"/>
      <c r="AD371" s="213"/>
      <c r="AE371" s="213"/>
      <c r="AF371" s="213"/>
      <c r="AG371" s="213"/>
      <c r="AH371" s="213"/>
      <c r="AI371" s="213"/>
      <c r="AJ371" s="213"/>
      <c r="AK371" s="213"/>
      <c r="AL371" s="213"/>
      <c r="AM371" s="213"/>
      <c r="AN371" s="213"/>
      <c r="AO371" s="213"/>
      <c r="AP371" s="213"/>
      <c r="AQ371" s="213"/>
      <c r="AR371" s="213"/>
      <c r="AS371" s="213"/>
      <c r="AT371" s="213"/>
      <c r="AU371" s="213"/>
      <c r="AV371" s="213"/>
      <c r="AW371" s="213"/>
      <c r="AX371" s="213"/>
      <c r="AY371" s="213"/>
      <c r="AZ371" s="213"/>
      <c r="BA371" s="213"/>
      <c r="BB371" s="213"/>
      <c r="BC371" s="213"/>
      <c r="BD371" s="213"/>
      <c r="BE371" s="213"/>
      <c r="BF371" s="213"/>
      <c r="BG371" s="213"/>
      <c r="BH371" s="213"/>
      <c r="BI371" s="213"/>
      <c r="BJ371" s="213"/>
      <c r="BK371" s="213"/>
      <c r="BL371" s="213"/>
      <c r="BM371" s="213"/>
      <c r="BN371" s="213"/>
      <c r="BO371" s="213"/>
      <c r="BP371" s="213"/>
      <c r="BQ371" s="213"/>
      <c r="BR371" s="213"/>
      <c r="BS371" s="213"/>
      <c r="BT371" s="213"/>
      <c r="BU371" s="213"/>
      <c r="BV371" s="213"/>
      <c r="BW371" s="213"/>
      <c r="BX371" s="213"/>
      <c r="BY371" s="213"/>
      <c r="BZ371" s="213"/>
      <c r="CA371" s="213"/>
      <c r="CB371" s="213"/>
      <c r="CC371" s="213"/>
      <c r="CD371" s="213"/>
      <c r="CE371" s="213"/>
      <c r="CF371" s="213"/>
      <c r="CG371" s="213"/>
      <c r="CH371" s="213"/>
      <c r="CI371" s="213"/>
      <c r="CJ371" s="213"/>
      <c r="CK371" s="213"/>
      <c r="CL371" s="213"/>
      <c r="CM371" s="213"/>
      <c r="CN371" s="213"/>
      <c r="CO371" s="213"/>
      <c r="CP371" s="213"/>
      <c r="CQ371" s="213"/>
      <c r="CR371" s="213"/>
      <c r="CS371" s="213"/>
      <c r="CT371" s="213"/>
      <c r="CU371" s="213"/>
      <c r="CV371" s="213"/>
      <c r="CW371" s="213"/>
      <c r="CX371" s="213"/>
      <c r="CY371" s="213"/>
      <c r="CZ371" s="213"/>
      <c r="DA371" s="213"/>
      <c r="DB371" s="213"/>
    </row>
    <row r="372" spans="1:106">
      <c r="A372" s="151"/>
      <c r="C372" s="34" t="s">
        <v>52</v>
      </c>
      <c r="F372" s="60"/>
      <c r="G372" s="35" t="s">
        <v>131</v>
      </c>
      <c r="H372" s="36">
        <f>SUM(J372:DB372)</f>
        <v>-41006771.505376346</v>
      </c>
      <c r="I372" s="54"/>
      <c r="J372" s="212"/>
      <c r="K372" s="212">
        <f t="shared" ref="K372:BV372" si="199">-K364</f>
        <v>0</v>
      </c>
      <c r="L372" s="212">
        <f t="shared" si="199"/>
        <v>0</v>
      </c>
      <c r="M372" s="212">
        <f t="shared" si="199"/>
        <v>0</v>
      </c>
      <c r="N372" s="212">
        <f t="shared" si="199"/>
        <v>0</v>
      </c>
      <c r="O372" s="212">
        <f t="shared" si="199"/>
        <v>0</v>
      </c>
      <c r="P372" s="212">
        <f t="shared" si="199"/>
        <v>0</v>
      </c>
      <c r="Q372" s="212">
        <f t="shared" si="199"/>
        <v>0</v>
      </c>
      <c r="R372" s="212">
        <f t="shared" si="199"/>
        <v>0</v>
      </c>
      <c r="S372" s="212">
        <f t="shared" si="199"/>
        <v>0</v>
      </c>
      <c r="T372" s="212">
        <f t="shared" si="199"/>
        <v>0</v>
      </c>
      <c r="U372" s="212">
        <f t="shared" si="199"/>
        <v>0</v>
      </c>
      <c r="V372" s="212">
        <f t="shared" si="199"/>
        <v>0</v>
      </c>
      <c r="W372" s="212">
        <f t="shared" si="199"/>
        <v>0</v>
      </c>
      <c r="X372" s="212">
        <f t="shared" si="199"/>
        <v>0</v>
      </c>
      <c r="Y372" s="212">
        <f t="shared" si="199"/>
        <v>0</v>
      </c>
      <c r="Z372" s="212">
        <f t="shared" si="199"/>
        <v>-356360.21505376353</v>
      </c>
      <c r="AA372" s="212">
        <f t="shared" si="199"/>
        <v>0</v>
      </c>
      <c r="AB372" s="212">
        <f t="shared" si="199"/>
        <v>0</v>
      </c>
      <c r="AC372" s="212">
        <f t="shared" si="199"/>
        <v>0</v>
      </c>
      <c r="AD372" s="212">
        <f t="shared" si="199"/>
        <v>0</v>
      </c>
      <c r="AE372" s="212">
        <f t="shared" si="199"/>
        <v>0</v>
      </c>
      <c r="AF372" s="212">
        <f t="shared" si="199"/>
        <v>-734500</v>
      </c>
      <c r="AG372" s="212">
        <f t="shared" si="199"/>
        <v>0</v>
      </c>
      <c r="AH372" s="212">
        <f t="shared" si="199"/>
        <v>0</v>
      </c>
      <c r="AI372" s="212">
        <f t="shared" si="199"/>
        <v>0</v>
      </c>
      <c r="AJ372" s="212">
        <f t="shared" si="199"/>
        <v>0</v>
      </c>
      <c r="AK372" s="212">
        <f t="shared" si="199"/>
        <v>0</v>
      </c>
      <c r="AL372" s="212">
        <f t="shared" si="199"/>
        <v>-11123610.215053763</v>
      </c>
      <c r="AM372" s="212">
        <f t="shared" si="199"/>
        <v>0</v>
      </c>
      <c r="AN372" s="212">
        <f t="shared" si="199"/>
        <v>0</v>
      </c>
      <c r="AO372" s="212">
        <f t="shared" si="199"/>
        <v>0</v>
      </c>
      <c r="AP372" s="212">
        <f t="shared" si="199"/>
        <v>0</v>
      </c>
      <c r="AQ372" s="212">
        <f t="shared" si="199"/>
        <v>0</v>
      </c>
      <c r="AR372" s="212">
        <f t="shared" si="199"/>
        <v>0</v>
      </c>
      <c r="AS372" s="212">
        <f t="shared" si="199"/>
        <v>0</v>
      </c>
      <c r="AT372" s="212">
        <f t="shared" si="199"/>
        <v>0</v>
      </c>
      <c r="AU372" s="212">
        <f t="shared" si="199"/>
        <v>0</v>
      </c>
      <c r="AV372" s="212">
        <f t="shared" si="199"/>
        <v>0</v>
      </c>
      <c r="AW372" s="212">
        <f t="shared" si="199"/>
        <v>0</v>
      </c>
      <c r="AX372" s="212">
        <f t="shared" si="199"/>
        <v>-1090860.2150537635</v>
      </c>
      <c r="AY372" s="212">
        <f t="shared" si="199"/>
        <v>0</v>
      </c>
      <c r="AZ372" s="212">
        <f t="shared" si="199"/>
        <v>0</v>
      </c>
      <c r="BA372" s="212">
        <f t="shared" si="199"/>
        <v>0</v>
      </c>
      <c r="BB372" s="212">
        <f t="shared" si="199"/>
        <v>0</v>
      </c>
      <c r="BC372" s="212">
        <f t="shared" si="199"/>
        <v>0</v>
      </c>
      <c r="BD372" s="212">
        <f t="shared" si="199"/>
        <v>0</v>
      </c>
      <c r="BE372" s="212">
        <f t="shared" si="199"/>
        <v>0</v>
      </c>
      <c r="BF372" s="212">
        <f t="shared" si="199"/>
        <v>0</v>
      </c>
      <c r="BG372" s="212">
        <f t="shared" si="199"/>
        <v>0</v>
      </c>
      <c r="BH372" s="212">
        <f t="shared" si="199"/>
        <v>0</v>
      </c>
      <c r="BI372" s="212">
        <f t="shared" si="199"/>
        <v>0</v>
      </c>
      <c r="BJ372" s="212">
        <f t="shared" si="199"/>
        <v>-13661610.215053763</v>
      </c>
      <c r="BK372" s="212">
        <f t="shared" si="199"/>
        <v>0</v>
      </c>
      <c r="BL372" s="212">
        <f t="shared" si="199"/>
        <v>0</v>
      </c>
      <c r="BM372" s="212">
        <f t="shared" si="199"/>
        <v>0</v>
      </c>
      <c r="BN372" s="212">
        <f t="shared" si="199"/>
        <v>0</v>
      </c>
      <c r="BO372" s="212">
        <f t="shared" si="199"/>
        <v>0</v>
      </c>
      <c r="BP372" s="212">
        <f t="shared" si="199"/>
        <v>-734500</v>
      </c>
      <c r="BQ372" s="212">
        <f t="shared" si="199"/>
        <v>0</v>
      </c>
      <c r="BR372" s="212">
        <f t="shared" si="199"/>
        <v>0</v>
      </c>
      <c r="BS372" s="212">
        <f t="shared" si="199"/>
        <v>0</v>
      </c>
      <c r="BT372" s="212">
        <f t="shared" si="199"/>
        <v>0</v>
      </c>
      <c r="BU372" s="212">
        <f t="shared" si="199"/>
        <v>0</v>
      </c>
      <c r="BV372" s="212">
        <f t="shared" si="199"/>
        <v>-356360.21505376353</v>
      </c>
      <c r="BW372" s="212">
        <f t="shared" ref="BW372:DB372" si="200">-BW364</f>
        <v>0</v>
      </c>
      <c r="BX372" s="212">
        <f t="shared" si="200"/>
        <v>0</v>
      </c>
      <c r="BY372" s="212">
        <f t="shared" si="200"/>
        <v>0</v>
      </c>
      <c r="BZ372" s="212">
        <f t="shared" si="200"/>
        <v>0</v>
      </c>
      <c r="CA372" s="212">
        <f t="shared" si="200"/>
        <v>0</v>
      </c>
      <c r="CB372" s="212">
        <f t="shared" si="200"/>
        <v>0</v>
      </c>
      <c r="CC372" s="212">
        <f t="shared" si="200"/>
        <v>0</v>
      </c>
      <c r="CD372" s="212">
        <f t="shared" si="200"/>
        <v>0</v>
      </c>
      <c r="CE372" s="212">
        <f t="shared" si="200"/>
        <v>0</v>
      </c>
      <c r="CF372" s="212">
        <f t="shared" si="200"/>
        <v>0</v>
      </c>
      <c r="CG372" s="212">
        <f t="shared" si="200"/>
        <v>0</v>
      </c>
      <c r="CH372" s="212">
        <f t="shared" si="200"/>
        <v>-11858110.215053763</v>
      </c>
      <c r="CI372" s="212">
        <f t="shared" si="200"/>
        <v>0</v>
      </c>
      <c r="CJ372" s="212">
        <f t="shared" si="200"/>
        <v>0</v>
      </c>
      <c r="CK372" s="212">
        <f t="shared" si="200"/>
        <v>0</v>
      </c>
      <c r="CL372" s="212">
        <f t="shared" si="200"/>
        <v>0</v>
      </c>
      <c r="CM372" s="212">
        <f t="shared" si="200"/>
        <v>0</v>
      </c>
      <c r="CN372" s="212">
        <f t="shared" si="200"/>
        <v>0</v>
      </c>
      <c r="CO372" s="212">
        <f t="shared" si="200"/>
        <v>0</v>
      </c>
      <c r="CP372" s="212">
        <f t="shared" si="200"/>
        <v>0</v>
      </c>
      <c r="CQ372" s="212">
        <f t="shared" si="200"/>
        <v>0</v>
      </c>
      <c r="CR372" s="212">
        <f t="shared" si="200"/>
        <v>0</v>
      </c>
      <c r="CS372" s="212">
        <f t="shared" si="200"/>
        <v>0</v>
      </c>
      <c r="CT372" s="212">
        <f t="shared" si="200"/>
        <v>-356360.21505376353</v>
      </c>
      <c r="CU372" s="212">
        <f t="shared" si="200"/>
        <v>0</v>
      </c>
      <c r="CV372" s="212">
        <f t="shared" si="200"/>
        <v>0</v>
      </c>
      <c r="CW372" s="212">
        <f t="shared" si="200"/>
        <v>0</v>
      </c>
      <c r="CX372" s="212">
        <f t="shared" si="200"/>
        <v>0</v>
      </c>
      <c r="CY372" s="212">
        <f t="shared" si="200"/>
        <v>0</v>
      </c>
      <c r="CZ372" s="212">
        <f t="shared" si="200"/>
        <v>-734500</v>
      </c>
      <c r="DA372" s="212">
        <f t="shared" si="200"/>
        <v>0</v>
      </c>
      <c r="DB372" s="212">
        <f t="shared" si="200"/>
        <v>0</v>
      </c>
    </row>
    <row r="373" spans="1:106">
      <c r="A373" s="151"/>
      <c r="C373" s="34" t="s">
        <v>309</v>
      </c>
      <c r="F373" s="113">
        <f>Inputs!K325</f>
        <v>0.03</v>
      </c>
      <c r="G373" s="35" t="s">
        <v>131</v>
      </c>
      <c r="H373" s="36">
        <f>SUM(J373:DB373)</f>
        <v>130559.43128023541</v>
      </c>
      <c r="I373" s="54"/>
      <c r="J373" s="212"/>
      <c r="K373" s="212">
        <f t="shared" ref="K373:BV373" si="201">MAX(K370*$F$373/12,0)</f>
        <v>5264.3139112903218</v>
      </c>
      <c r="L373" s="212">
        <f t="shared" si="201"/>
        <v>5277.4746960685479</v>
      </c>
      <c r="M373" s="212">
        <f t="shared" si="201"/>
        <v>5290.6683828087198</v>
      </c>
      <c r="N373" s="212">
        <f t="shared" si="201"/>
        <v>5303.8950537657411</v>
      </c>
      <c r="O373" s="212">
        <f t="shared" si="201"/>
        <v>5317.1547914001558</v>
      </c>
      <c r="P373" s="212">
        <f t="shared" si="201"/>
        <v>5330.4476783786558</v>
      </c>
      <c r="Q373" s="212">
        <f t="shared" si="201"/>
        <v>5343.7737975746031</v>
      </c>
      <c r="R373" s="212">
        <f t="shared" si="201"/>
        <v>5357.1332320685387</v>
      </c>
      <c r="S373" s="212">
        <f t="shared" si="201"/>
        <v>5370.5260651487106</v>
      </c>
      <c r="T373" s="212">
        <f t="shared" si="201"/>
        <v>5383.9523803115835</v>
      </c>
      <c r="U373" s="212">
        <f t="shared" si="201"/>
        <v>5397.4122612623623</v>
      </c>
      <c r="V373" s="212">
        <f t="shared" si="201"/>
        <v>5410.9057919155193</v>
      </c>
      <c r="W373" s="212">
        <f t="shared" si="201"/>
        <v>5424.4330563953072</v>
      </c>
      <c r="X373" s="212">
        <f t="shared" si="201"/>
        <v>5437.9941390362965</v>
      </c>
      <c r="Y373" s="212">
        <f t="shared" si="201"/>
        <v>5451.5891243838869</v>
      </c>
      <c r="Z373" s="212">
        <f t="shared" si="201"/>
        <v>5465.2180971948465</v>
      </c>
      <c r="AA373" s="212">
        <f t="shared" si="201"/>
        <v>4587.9806048034252</v>
      </c>
      <c r="AB373" s="212">
        <f t="shared" si="201"/>
        <v>4599.4505563154335</v>
      </c>
      <c r="AC373" s="212">
        <f t="shared" si="201"/>
        <v>4610.949182706222</v>
      </c>
      <c r="AD373" s="212">
        <f t="shared" si="201"/>
        <v>4622.4765556629873</v>
      </c>
      <c r="AE373" s="212">
        <f t="shared" si="201"/>
        <v>4634.0327470521452</v>
      </c>
      <c r="AF373" s="212">
        <f t="shared" si="201"/>
        <v>4645.6178289197751</v>
      </c>
      <c r="AG373" s="212">
        <f t="shared" si="201"/>
        <v>2820.981873492075</v>
      </c>
      <c r="AH373" s="212">
        <f t="shared" si="201"/>
        <v>2828.0343281758046</v>
      </c>
      <c r="AI373" s="212">
        <f t="shared" si="201"/>
        <v>2835.1044139962437</v>
      </c>
      <c r="AJ373" s="212">
        <f t="shared" si="201"/>
        <v>2842.1921750312345</v>
      </c>
      <c r="AK373" s="212">
        <f t="shared" si="201"/>
        <v>2849.2976554688121</v>
      </c>
      <c r="AL373" s="212">
        <f t="shared" si="201"/>
        <v>2856.4208996074844</v>
      </c>
      <c r="AM373" s="212">
        <f t="shared" si="201"/>
        <v>0</v>
      </c>
      <c r="AN373" s="212">
        <f t="shared" si="201"/>
        <v>0</v>
      </c>
      <c r="AO373" s="212">
        <f t="shared" si="201"/>
        <v>0</v>
      </c>
      <c r="AP373" s="212">
        <f t="shared" si="201"/>
        <v>0</v>
      </c>
      <c r="AQ373" s="212">
        <f t="shared" si="201"/>
        <v>0</v>
      </c>
      <c r="AR373" s="212">
        <f t="shared" si="201"/>
        <v>0</v>
      </c>
      <c r="AS373" s="212">
        <f t="shared" si="201"/>
        <v>0</v>
      </c>
      <c r="AT373" s="212">
        <f t="shared" si="201"/>
        <v>0</v>
      </c>
      <c r="AU373" s="212">
        <f t="shared" si="201"/>
        <v>0</v>
      </c>
      <c r="AV373" s="212">
        <f t="shared" si="201"/>
        <v>0</v>
      </c>
      <c r="AW373" s="212">
        <f t="shared" si="201"/>
        <v>0</v>
      </c>
      <c r="AX373" s="212">
        <f t="shared" si="201"/>
        <v>0</v>
      </c>
      <c r="AY373" s="212">
        <f t="shared" si="201"/>
        <v>0</v>
      </c>
      <c r="AZ373" s="212">
        <f t="shared" si="201"/>
        <v>0</v>
      </c>
      <c r="BA373" s="212">
        <f t="shared" si="201"/>
        <v>0</v>
      </c>
      <c r="BB373" s="212">
        <f t="shared" si="201"/>
        <v>0</v>
      </c>
      <c r="BC373" s="212">
        <f t="shared" si="201"/>
        <v>0</v>
      </c>
      <c r="BD373" s="212">
        <f t="shared" si="201"/>
        <v>0</v>
      </c>
      <c r="BE373" s="212">
        <f t="shared" si="201"/>
        <v>0</v>
      </c>
      <c r="BF373" s="212">
        <f t="shared" si="201"/>
        <v>0</v>
      </c>
      <c r="BG373" s="212">
        <f t="shared" si="201"/>
        <v>0</v>
      </c>
      <c r="BH373" s="212">
        <f t="shared" si="201"/>
        <v>0</v>
      </c>
      <c r="BI373" s="212">
        <f t="shared" si="201"/>
        <v>0</v>
      </c>
      <c r="BJ373" s="212">
        <f t="shared" si="201"/>
        <v>0</v>
      </c>
      <c r="BK373" s="212">
        <f t="shared" si="201"/>
        <v>0</v>
      </c>
      <c r="BL373" s="212">
        <f t="shared" si="201"/>
        <v>0</v>
      </c>
      <c r="BM373" s="212">
        <f t="shared" si="201"/>
        <v>0</v>
      </c>
      <c r="BN373" s="212">
        <f t="shared" si="201"/>
        <v>0</v>
      </c>
      <c r="BO373" s="212">
        <f t="shared" si="201"/>
        <v>0</v>
      </c>
      <c r="BP373" s="212">
        <f t="shared" si="201"/>
        <v>0</v>
      </c>
      <c r="BQ373" s="212">
        <f t="shared" si="201"/>
        <v>0</v>
      </c>
      <c r="BR373" s="212">
        <f t="shared" si="201"/>
        <v>0</v>
      </c>
      <c r="BS373" s="212">
        <f t="shared" si="201"/>
        <v>0</v>
      </c>
      <c r="BT373" s="212">
        <f t="shared" si="201"/>
        <v>0</v>
      </c>
      <c r="BU373" s="212">
        <f t="shared" si="201"/>
        <v>0</v>
      </c>
      <c r="BV373" s="212">
        <f t="shared" si="201"/>
        <v>0</v>
      </c>
      <c r="BW373" s="212">
        <f t="shared" ref="BW373:DB373" si="202">MAX(BW370*$F$373/12,0)</f>
        <v>0</v>
      </c>
      <c r="BX373" s="212">
        <f t="shared" si="202"/>
        <v>0</v>
      </c>
      <c r="BY373" s="212">
        <f t="shared" si="202"/>
        <v>0</v>
      </c>
      <c r="BZ373" s="212">
        <f t="shared" si="202"/>
        <v>0</v>
      </c>
      <c r="CA373" s="212">
        <f t="shared" si="202"/>
        <v>0</v>
      </c>
      <c r="CB373" s="212">
        <f t="shared" si="202"/>
        <v>0</v>
      </c>
      <c r="CC373" s="212">
        <f t="shared" si="202"/>
        <v>0</v>
      </c>
      <c r="CD373" s="212">
        <f t="shared" si="202"/>
        <v>0</v>
      </c>
      <c r="CE373" s="212">
        <f t="shared" si="202"/>
        <v>0</v>
      </c>
      <c r="CF373" s="212">
        <f t="shared" si="202"/>
        <v>0</v>
      </c>
      <c r="CG373" s="212">
        <f t="shared" si="202"/>
        <v>0</v>
      </c>
      <c r="CH373" s="212">
        <f t="shared" si="202"/>
        <v>0</v>
      </c>
      <c r="CI373" s="212">
        <f t="shared" si="202"/>
        <v>0</v>
      </c>
      <c r="CJ373" s="212">
        <f t="shared" si="202"/>
        <v>0</v>
      </c>
      <c r="CK373" s="212">
        <f t="shared" si="202"/>
        <v>0</v>
      </c>
      <c r="CL373" s="212">
        <f t="shared" si="202"/>
        <v>0</v>
      </c>
      <c r="CM373" s="212">
        <f t="shared" si="202"/>
        <v>0</v>
      </c>
      <c r="CN373" s="212">
        <f t="shared" si="202"/>
        <v>0</v>
      </c>
      <c r="CO373" s="212">
        <f t="shared" si="202"/>
        <v>0</v>
      </c>
      <c r="CP373" s="212">
        <f t="shared" si="202"/>
        <v>0</v>
      </c>
      <c r="CQ373" s="212">
        <f t="shared" si="202"/>
        <v>0</v>
      </c>
      <c r="CR373" s="212">
        <f t="shared" si="202"/>
        <v>0</v>
      </c>
      <c r="CS373" s="212">
        <f t="shared" si="202"/>
        <v>0</v>
      </c>
      <c r="CT373" s="212">
        <f t="shared" si="202"/>
        <v>0</v>
      </c>
      <c r="CU373" s="212">
        <f t="shared" si="202"/>
        <v>0</v>
      </c>
      <c r="CV373" s="212">
        <f t="shared" si="202"/>
        <v>0</v>
      </c>
      <c r="CW373" s="212">
        <f t="shared" si="202"/>
        <v>0</v>
      </c>
      <c r="CX373" s="212">
        <f t="shared" si="202"/>
        <v>0</v>
      </c>
      <c r="CY373" s="212">
        <f t="shared" si="202"/>
        <v>0</v>
      </c>
      <c r="CZ373" s="212">
        <f t="shared" si="202"/>
        <v>0</v>
      </c>
      <c r="DA373" s="212">
        <f t="shared" si="202"/>
        <v>0</v>
      </c>
      <c r="DB373" s="212">
        <f t="shared" si="202"/>
        <v>0</v>
      </c>
    </row>
    <row r="374" spans="1:106">
      <c r="A374" s="151"/>
      <c r="C374" s="5" t="s">
        <v>53</v>
      </c>
      <c r="G374" s="35" t="s">
        <v>131</v>
      </c>
      <c r="H374" s="316"/>
      <c r="I374" s="54"/>
      <c r="J374" s="317">
        <f>F368</f>
        <v>2105725.564516129</v>
      </c>
      <c r="K374" s="318">
        <f t="shared" ref="K374" si="203">SUM(K370:K373)</f>
        <v>2110989.8784274193</v>
      </c>
      <c r="L374" s="318">
        <f t="shared" ref="L374:BW374" si="204">SUM(L370:L373)</f>
        <v>2116267.3531234879</v>
      </c>
      <c r="M374" s="318">
        <f t="shared" si="204"/>
        <v>2121558.0215062965</v>
      </c>
      <c r="N374" s="318">
        <f t="shared" si="204"/>
        <v>2126861.9165600622</v>
      </c>
      <c r="O374" s="318">
        <f t="shared" si="204"/>
        <v>2132179.0713514625</v>
      </c>
      <c r="P374" s="318">
        <f t="shared" si="204"/>
        <v>2137509.5190298413</v>
      </c>
      <c r="Q374" s="318">
        <f t="shared" si="204"/>
        <v>2142853.2928274157</v>
      </c>
      <c r="R374" s="318">
        <f t="shared" si="204"/>
        <v>2148210.4260594845</v>
      </c>
      <c r="S374" s="318">
        <f t="shared" si="204"/>
        <v>2153580.9521246334</v>
      </c>
      <c r="T374" s="318">
        <f t="shared" si="204"/>
        <v>2158964.904504945</v>
      </c>
      <c r="U374" s="318">
        <f t="shared" si="204"/>
        <v>2164362.3167662076</v>
      </c>
      <c r="V374" s="318">
        <f t="shared" si="204"/>
        <v>2169773.2225581231</v>
      </c>
      <c r="W374" s="318">
        <f t="shared" si="204"/>
        <v>2175197.6556145186</v>
      </c>
      <c r="X374" s="318">
        <f t="shared" si="204"/>
        <v>2180635.6497535547</v>
      </c>
      <c r="Y374" s="318">
        <f t="shared" si="204"/>
        <v>2186087.2388779386</v>
      </c>
      <c r="Z374" s="318">
        <f t="shared" si="204"/>
        <v>1835192.2419213699</v>
      </c>
      <c r="AA374" s="318">
        <f t="shared" si="204"/>
        <v>1839780.2225261733</v>
      </c>
      <c r="AB374" s="318">
        <f t="shared" si="204"/>
        <v>1844379.6730824888</v>
      </c>
      <c r="AC374" s="318">
        <f t="shared" si="204"/>
        <v>1848990.622265195</v>
      </c>
      <c r="AD374" s="318">
        <f t="shared" si="204"/>
        <v>1853613.0988208579</v>
      </c>
      <c r="AE374" s="318">
        <f t="shared" si="204"/>
        <v>1858247.1315679101</v>
      </c>
      <c r="AF374" s="318">
        <f t="shared" si="204"/>
        <v>1128392.7493968299</v>
      </c>
      <c r="AG374" s="318">
        <f t="shared" si="204"/>
        <v>1131213.7312703219</v>
      </c>
      <c r="AH374" s="318">
        <f t="shared" si="204"/>
        <v>1134041.7655984976</v>
      </c>
      <c r="AI374" s="318">
        <f t="shared" si="204"/>
        <v>1136876.8700124938</v>
      </c>
      <c r="AJ374" s="318">
        <f t="shared" si="204"/>
        <v>1139719.062187525</v>
      </c>
      <c r="AK374" s="318">
        <f t="shared" si="204"/>
        <v>1142568.3598429938</v>
      </c>
      <c r="AL374" s="318">
        <f t="shared" si="204"/>
        <v>-9978185.4343111627</v>
      </c>
      <c r="AM374" s="318">
        <f t="shared" si="204"/>
        <v>-9978185.4343111627</v>
      </c>
      <c r="AN374" s="318">
        <f t="shared" si="204"/>
        <v>-9978185.4343111627</v>
      </c>
      <c r="AO374" s="318">
        <f t="shared" si="204"/>
        <v>-9978185.4343111627</v>
      </c>
      <c r="AP374" s="318">
        <f t="shared" si="204"/>
        <v>-9978185.4343111627</v>
      </c>
      <c r="AQ374" s="318">
        <f t="shared" si="204"/>
        <v>-9978185.4343111627</v>
      </c>
      <c r="AR374" s="318">
        <f t="shared" si="204"/>
        <v>-9978185.4343111627</v>
      </c>
      <c r="AS374" s="318">
        <f t="shared" si="204"/>
        <v>-9978185.4343111627</v>
      </c>
      <c r="AT374" s="318">
        <f t="shared" si="204"/>
        <v>-9978185.4343111627</v>
      </c>
      <c r="AU374" s="318">
        <f t="shared" si="204"/>
        <v>-9978185.4343111627</v>
      </c>
      <c r="AV374" s="318">
        <f t="shared" si="204"/>
        <v>-9978185.4343111627</v>
      </c>
      <c r="AW374" s="318">
        <f t="shared" si="204"/>
        <v>-9978185.4343111627</v>
      </c>
      <c r="AX374" s="318">
        <f t="shared" si="204"/>
        <v>-11069045.649364926</v>
      </c>
      <c r="AY374" s="318">
        <f t="shared" si="204"/>
        <v>-11069045.649364926</v>
      </c>
      <c r="AZ374" s="318">
        <f t="shared" si="204"/>
        <v>-11069045.649364926</v>
      </c>
      <c r="BA374" s="318">
        <f t="shared" si="204"/>
        <v>-11069045.649364926</v>
      </c>
      <c r="BB374" s="318">
        <f t="shared" si="204"/>
        <v>-11069045.649364926</v>
      </c>
      <c r="BC374" s="318">
        <f t="shared" si="204"/>
        <v>-11069045.649364926</v>
      </c>
      <c r="BD374" s="318">
        <f t="shared" si="204"/>
        <v>-11069045.649364926</v>
      </c>
      <c r="BE374" s="318">
        <f t="shared" si="204"/>
        <v>-11069045.649364926</v>
      </c>
      <c r="BF374" s="318">
        <f t="shared" si="204"/>
        <v>-11069045.649364926</v>
      </c>
      <c r="BG374" s="318">
        <f t="shared" si="204"/>
        <v>-11069045.649364926</v>
      </c>
      <c r="BH374" s="318">
        <f t="shared" si="204"/>
        <v>-11069045.649364926</v>
      </c>
      <c r="BI374" s="318">
        <f t="shared" si="204"/>
        <v>-11069045.649364926</v>
      </c>
      <c r="BJ374" s="318">
        <f t="shared" si="204"/>
        <v>-24730655.864418689</v>
      </c>
      <c r="BK374" s="318">
        <f t="shared" si="204"/>
        <v>-24730655.864418689</v>
      </c>
      <c r="BL374" s="318">
        <f t="shared" si="204"/>
        <v>-24730655.864418689</v>
      </c>
      <c r="BM374" s="318">
        <f t="shared" si="204"/>
        <v>-24730655.864418689</v>
      </c>
      <c r="BN374" s="318">
        <f t="shared" si="204"/>
        <v>-24730655.864418689</v>
      </c>
      <c r="BO374" s="318">
        <f t="shared" si="204"/>
        <v>-24730655.864418689</v>
      </c>
      <c r="BP374" s="318">
        <f t="shared" si="204"/>
        <v>-25465155.864418689</v>
      </c>
      <c r="BQ374" s="318">
        <f t="shared" si="204"/>
        <v>-25465155.864418689</v>
      </c>
      <c r="BR374" s="318">
        <f t="shared" si="204"/>
        <v>-25465155.864418689</v>
      </c>
      <c r="BS374" s="318">
        <f t="shared" si="204"/>
        <v>-25465155.864418689</v>
      </c>
      <c r="BT374" s="318">
        <f t="shared" si="204"/>
        <v>-25465155.864418689</v>
      </c>
      <c r="BU374" s="318">
        <f t="shared" si="204"/>
        <v>-25465155.864418689</v>
      </c>
      <c r="BV374" s="318">
        <f t="shared" si="204"/>
        <v>-25821516.079472452</v>
      </c>
      <c r="BW374" s="318">
        <f t="shared" si="204"/>
        <v>-25821516.079472452</v>
      </c>
      <c r="BX374" s="318">
        <f t="shared" ref="BX374:DB374" si="205">SUM(BX370:BX373)</f>
        <v>-25821516.079472452</v>
      </c>
      <c r="BY374" s="318">
        <f t="shared" si="205"/>
        <v>-25821516.079472452</v>
      </c>
      <c r="BZ374" s="318">
        <f t="shared" si="205"/>
        <v>-25821516.079472452</v>
      </c>
      <c r="CA374" s="318">
        <f t="shared" si="205"/>
        <v>-25821516.079472452</v>
      </c>
      <c r="CB374" s="318">
        <f t="shared" si="205"/>
        <v>-25821516.079472452</v>
      </c>
      <c r="CC374" s="318">
        <f t="shared" si="205"/>
        <v>-25821516.079472452</v>
      </c>
      <c r="CD374" s="318">
        <f t="shared" si="205"/>
        <v>-25821516.079472452</v>
      </c>
      <c r="CE374" s="318">
        <f t="shared" si="205"/>
        <v>-25821516.079472452</v>
      </c>
      <c r="CF374" s="318">
        <f t="shared" si="205"/>
        <v>-25821516.079472452</v>
      </c>
      <c r="CG374" s="318">
        <f t="shared" si="205"/>
        <v>-25821516.079472452</v>
      </c>
      <c r="CH374" s="318">
        <f t="shared" si="205"/>
        <v>-37679626.294526219</v>
      </c>
      <c r="CI374" s="318">
        <f t="shared" si="205"/>
        <v>-37679626.294526219</v>
      </c>
      <c r="CJ374" s="318">
        <f t="shared" si="205"/>
        <v>-37679626.294526219</v>
      </c>
      <c r="CK374" s="318">
        <f t="shared" si="205"/>
        <v>-37679626.294526219</v>
      </c>
      <c r="CL374" s="318">
        <f t="shared" si="205"/>
        <v>-37679626.294526219</v>
      </c>
      <c r="CM374" s="318">
        <f t="shared" si="205"/>
        <v>-37679626.294526219</v>
      </c>
      <c r="CN374" s="318">
        <f t="shared" si="205"/>
        <v>-37679626.294526219</v>
      </c>
      <c r="CO374" s="318">
        <f t="shared" si="205"/>
        <v>-37679626.294526219</v>
      </c>
      <c r="CP374" s="318">
        <f t="shared" si="205"/>
        <v>-37679626.294526219</v>
      </c>
      <c r="CQ374" s="318">
        <f t="shared" si="205"/>
        <v>-37679626.294526219</v>
      </c>
      <c r="CR374" s="318">
        <f t="shared" si="205"/>
        <v>-37679626.294526219</v>
      </c>
      <c r="CS374" s="318">
        <f t="shared" si="205"/>
        <v>-37679626.294526219</v>
      </c>
      <c r="CT374" s="318">
        <f t="shared" si="205"/>
        <v>-38035986.509579986</v>
      </c>
      <c r="CU374" s="318">
        <f t="shared" si="205"/>
        <v>-38035986.509579986</v>
      </c>
      <c r="CV374" s="318">
        <f t="shared" si="205"/>
        <v>-38035986.509579986</v>
      </c>
      <c r="CW374" s="318">
        <f t="shared" si="205"/>
        <v>-38035986.509579986</v>
      </c>
      <c r="CX374" s="318">
        <f t="shared" si="205"/>
        <v>-38035986.509579986</v>
      </c>
      <c r="CY374" s="318">
        <f t="shared" si="205"/>
        <v>-38035986.509579986</v>
      </c>
      <c r="CZ374" s="318">
        <f t="shared" si="205"/>
        <v>-38770486.509579986</v>
      </c>
      <c r="DA374" s="318">
        <f t="shared" si="205"/>
        <v>-38770486.509579986</v>
      </c>
      <c r="DB374" s="318">
        <f t="shared" si="205"/>
        <v>-38770486.509579986</v>
      </c>
    </row>
    <row r="375" spans="1:106">
      <c r="A375" s="151"/>
      <c r="G375" s="35"/>
      <c r="H375" s="316"/>
      <c r="I375" s="54"/>
      <c r="BJ375" s="303"/>
      <c r="BK375" s="303"/>
      <c r="BL375" s="303"/>
      <c r="BM375" s="303"/>
      <c r="BN375" s="303"/>
      <c r="BO375" s="303"/>
      <c r="CA375" s="304"/>
      <c r="CB375" s="304"/>
      <c r="CC375" s="304"/>
      <c r="CD375" s="304"/>
      <c r="CE375" s="304"/>
      <c r="CF375" s="304"/>
      <c r="CG375" s="304"/>
      <c r="CH375" s="304"/>
      <c r="CI375" s="304"/>
      <c r="CJ375" s="304"/>
      <c r="CK375" s="304"/>
      <c r="CL375" s="304"/>
      <c r="CM375" s="304"/>
      <c r="CN375" s="304"/>
      <c r="CO375" s="304"/>
      <c r="CP375" s="304"/>
      <c r="CQ375" s="304"/>
      <c r="CR375" s="304"/>
      <c r="CS375" s="304"/>
      <c r="CT375" s="304"/>
      <c r="CU375" s="304"/>
      <c r="CV375" s="304"/>
      <c r="CW375" s="304"/>
      <c r="CX375" s="304"/>
      <c r="CY375" s="304"/>
      <c r="CZ375" s="304"/>
      <c r="DA375" s="304"/>
      <c r="DB375" s="304"/>
    </row>
    <row r="376" spans="1:106">
      <c r="A376" s="151"/>
      <c r="F376" s="319"/>
      <c r="G376" s="35"/>
      <c r="H376" s="36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C376" s="307"/>
      <c r="AD376" s="307"/>
      <c r="AE376" s="307"/>
      <c r="AF376" s="307"/>
      <c r="AG376" s="307"/>
      <c r="AH376" s="307"/>
      <c r="AI376" s="307"/>
      <c r="AJ376" s="307"/>
      <c r="AK376" s="307"/>
      <c r="AL376" s="307"/>
      <c r="AM376" s="307"/>
      <c r="AN376" s="307"/>
      <c r="AO376" s="307"/>
      <c r="AP376" s="307"/>
      <c r="AQ376" s="307"/>
      <c r="AR376" s="307"/>
      <c r="AS376" s="307"/>
      <c r="AT376" s="307"/>
      <c r="AU376" s="307"/>
      <c r="AV376" s="307"/>
      <c r="AW376" s="307"/>
      <c r="AX376" s="307"/>
      <c r="AY376" s="307"/>
      <c r="AZ376" s="307"/>
      <c r="BA376" s="307"/>
      <c r="BB376" s="307"/>
      <c r="BC376" s="307"/>
      <c r="BD376" s="307"/>
      <c r="BE376" s="307"/>
      <c r="BF376" s="307"/>
      <c r="BG376" s="307"/>
      <c r="BH376" s="307"/>
      <c r="BI376" s="307"/>
      <c r="BJ376" s="307"/>
      <c r="BK376" s="307"/>
      <c r="BL376" s="307"/>
      <c r="BM376" s="307"/>
      <c r="BN376" s="307"/>
      <c r="BO376" s="307"/>
      <c r="BP376" s="307"/>
      <c r="BQ376" s="307"/>
      <c r="BR376" s="307"/>
      <c r="BS376" s="307"/>
      <c r="BT376" s="307"/>
      <c r="BU376" s="307"/>
      <c r="BV376" s="307"/>
      <c r="BW376" s="307"/>
      <c r="BX376" s="307"/>
      <c r="BY376" s="307"/>
      <c r="BZ376" s="307"/>
      <c r="CA376" s="307"/>
      <c r="CB376" s="307"/>
      <c r="CC376" s="307"/>
      <c r="CD376" s="307"/>
      <c r="CE376" s="307"/>
      <c r="CF376" s="307"/>
      <c r="CG376" s="307"/>
      <c r="CH376" s="307"/>
      <c r="CI376" s="307"/>
      <c r="CJ376" s="307"/>
      <c r="CK376" s="307"/>
      <c r="CL376" s="307"/>
      <c r="CM376" s="307"/>
      <c r="CN376" s="307"/>
      <c r="CO376" s="307"/>
      <c r="CP376" s="307"/>
      <c r="CQ376" s="307"/>
      <c r="CR376" s="307"/>
      <c r="CS376" s="307"/>
      <c r="CT376" s="307"/>
      <c r="CU376" s="307"/>
      <c r="CV376" s="307"/>
      <c r="CW376" s="307"/>
      <c r="CX376" s="307"/>
      <c r="CY376" s="307"/>
      <c r="CZ376" s="307"/>
      <c r="DA376" s="307"/>
      <c r="DB376" s="307"/>
    </row>
    <row r="377" spans="1:106" ht="13">
      <c r="A377" s="151"/>
      <c r="C377" s="425" t="s">
        <v>55</v>
      </c>
      <c r="D377" s="426"/>
      <c r="E377" s="426"/>
      <c r="F377" s="426"/>
      <c r="G377" s="427" t="s">
        <v>131</v>
      </c>
      <c r="H377" s="438">
        <f>SUM(K377:DB377)</f>
        <v>121946646.30796713</v>
      </c>
      <c r="I377" s="429"/>
      <c r="J377" s="439">
        <f>J350+J364-J373</f>
        <v>0</v>
      </c>
      <c r="K377" s="439">
        <f t="shared" ref="K377:BV377" si="206">K350+K364-K373</f>
        <v>27018213.7640457</v>
      </c>
      <c r="L377" s="439">
        <f t="shared" si="206"/>
        <v>27018200.603260919</v>
      </c>
      <c r="M377" s="439">
        <f t="shared" si="206"/>
        <v>27018187.409574181</v>
      </c>
      <c r="N377" s="439">
        <f t="shared" si="206"/>
        <v>-5303.8950537657411</v>
      </c>
      <c r="O377" s="439">
        <f t="shared" si="206"/>
        <v>-5317.1547914001558</v>
      </c>
      <c r="P377" s="439">
        <f t="shared" si="206"/>
        <v>-5330.4476783786558</v>
      </c>
      <c r="Q377" s="439">
        <f t="shared" si="206"/>
        <v>-5343.7737975746031</v>
      </c>
      <c r="R377" s="439">
        <f t="shared" si="206"/>
        <v>-5357.1332320685387</v>
      </c>
      <c r="S377" s="439">
        <f t="shared" si="206"/>
        <v>-5370.5260651487106</v>
      </c>
      <c r="T377" s="439">
        <f t="shared" si="206"/>
        <v>-5383.9523803115835</v>
      </c>
      <c r="U377" s="439">
        <f t="shared" si="206"/>
        <v>-5397.4122612623623</v>
      </c>
      <c r="V377" s="439">
        <f t="shared" si="206"/>
        <v>-5410.9057919155193</v>
      </c>
      <c r="W377" s="439">
        <f t="shared" si="206"/>
        <v>-5424.4330563953072</v>
      </c>
      <c r="X377" s="439">
        <f t="shared" si="206"/>
        <v>-5437.9941390362965</v>
      </c>
      <c r="Y377" s="439">
        <f t="shared" si="206"/>
        <v>-5451.5891243838869</v>
      </c>
      <c r="Z377" s="439">
        <f t="shared" si="206"/>
        <v>350894.99695656868</v>
      </c>
      <c r="AA377" s="439">
        <f t="shared" si="206"/>
        <v>-4587.9806048034252</v>
      </c>
      <c r="AB377" s="439">
        <f t="shared" si="206"/>
        <v>-4599.4505563154335</v>
      </c>
      <c r="AC377" s="439">
        <f t="shared" si="206"/>
        <v>-4610.949182706222</v>
      </c>
      <c r="AD377" s="439">
        <f t="shared" si="206"/>
        <v>-4622.4765556629873</v>
      </c>
      <c r="AE377" s="439">
        <f t="shared" si="206"/>
        <v>-4634.0327470521452</v>
      </c>
      <c r="AF377" s="439">
        <f t="shared" si="206"/>
        <v>729854.38217108021</v>
      </c>
      <c r="AG377" s="439">
        <f t="shared" si="206"/>
        <v>-2820.981873492075</v>
      </c>
      <c r="AH377" s="439">
        <f t="shared" si="206"/>
        <v>-2828.0343281758046</v>
      </c>
      <c r="AI377" s="439">
        <f t="shared" si="206"/>
        <v>-2835.1044139962437</v>
      </c>
      <c r="AJ377" s="439">
        <f t="shared" si="206"/>
        <v>-2842.1921750312345</v>
      </c>
      <c r="AK377" s="439">
        <f t="shared" si="206"/>
        <v>-2849.2976554688121</v>
      </c>
      <c r="AL377" s="439">
        <f t="shared" si="206"/>
        <v>11120753.794154156</v>
      </c>
      <c r="AM377" s="439">
        <f t="shared" si="206"/>
        <v>0</v>
      </c>
      <c r="AN377" s="439">
        <f t="shared" si="206"/>
        <v>0</v>
      </c>
      <c r="AO377" s="439">
        <f t="shared" si="206"/>
        <v>0</v>
      </c>
      <c r="AP377" s="439">
        <f t="shared" si="206"/>
        <v>0</v>
      </c>
      <c r="AQ377" s="439">
        <f t="shared" si="206"/>
        <v>0</v>
      </c>
      <c r="AR377" s="439">
        <f t="shared" si="206"/>
        <v>0</v>
      </c>
      <c r="AS377" s="439">
        <f t="shared" si="206"/>
        <v>0</v>
      </c>
      <c r="AT377" s="439">
        <f t="shared" si="206"/>
        <v>0</v>
      </c>
      <c r="AU377" s="439">
        <f t="shared" si="206"/>
        <v>0</v>
      </c>
      <c r="AV377" s="439">
        <f t="shared" si="206"/>
        <v>0</v>
      </c>
      <c r="AW377" s="439">
        <f t="shared" si="206"/>
        <v>0</v>
      </c>
      <c r="AX377" s="439">
        <f t="shared" si="206"/>
        <v>1090860.2150537635</v>
      </c>
      <c r="AY377" s="439">
        <f t="shared" si="206"/>
        <v>0</v>
      </c>
      <c r="AZ377" s="439">
        <f t="shared" si="206"/>
        <v>0</v>
      </c>
      <c r="BA377" s="439">
        <f t="shared" si="206"/>
        <v>0</v>
      </c>
      <c r="BB377" s="439">
        <f t="shared" si="206"/>
        <v>0</v>
      </c>
      <c r="BC377" s="439">
        <f t="shared" si="206"/>
        <v>0</v>
      </c>
      <c r="BD377" s="439">
        <f t="shared" si="206"/>
        <v>0</v>
      </c>
      <c r="BE377" s="439">
        <f t="shared" si="206"/>
        <v>0</v>
      </c>
      <c r="BF377" s="439">
        <f t="shared" si="206"/>
        <v>0</v>
      </c>
      <c r="BG377" s="439">
        <f t="shared" si="206"/>
        <v>0</v>
      </c>
      <c r="BH377" s="439">
        <f t="shared" si="206"/>
        <v>0</v>
      </c>
      <c r="BI377" s="439">
        <f t="shared" si="206"/>
        <v>0</v>
      </c>
      <c r="BJ377" s="439">
        <f t="shared" si="206"/>
        <v>13661610.215053763</v>
      </c>
      <c r="BK377" s="439">
        <f t="shared" si="206"/>
        <v>0</v>
      </c>
      <c r="BL377" s="439">
        <f t="shared" si="206"/>
        <v>0</v>
      </c>
      <c r="BM377" s="439">
        <f t="shared" si="206"/>
        <v>0</v>
      </c>
      <c r="BN377" s="439">
        <f t="shared" si="206"/>
        <v>0</v>
      </c>
      <c r="BO377" s="439">
        <f t="shared" si="206"/>
        <v>0</v>
      </c>
      <c r="BP377" s="439">
        <f t="shared" si="206"/>
        <v>734500</v>
      </c>
      <c r="BQ377" s="439">
        <f t="shared" si="206"/>
        <v>0</v>
      </c>
      <c r="BR377" s="439">
        <f t="shared" si="206"/>
        <v>0</v>
      </c>
      <c r="BS377" s="439">
        <f t="shared" si="206"/>
        <v>0</v>
      </c>
      <c r="BT377" s="439">
        <f t="shared" si="206"/>
        <v>0</v>
      </c>
      <c r="BU377" s="439">
        <f t="shared" si="206"/>
        <v>0</v>
      </c>
      <c r="BV377" s="439">
        <f t="shared" si="206"/>
        <v>356360.21505376353</v>
      </c>
      <c r="BW377" s="439">
        <f t="shared" ref="BW377:DB377" si="207">BW350+BW364-BW373</f>
        <v>0</v>
      </c>
      <c r="BX377" s="439">
        <f t="shared" si="207"/>
        <v>0</v>
      </c>
      <c r="BY377" s="439">
        <f t="shared" si="207"/>
        <v>0</v>
      </c>
      <c r="BZ377" s="439">
        <f t="shared" si="207"/>
        <v>0</v>
      </c>
      <c r="CA377" s="439">
        <f t="shared" si="207"/>
        <v>0</v>
      </c>
      <c r="CB377" s="439">
        <f t="shared" si="207"/>
        <v>0</v>
      </c>
      <c r="CC377" s="439">
        <f t="shared" si="207"/>
        <v>0</v>
      </c>
      <c r="CD377" s="439">
        <f t="shared" si="207"/>
        <v>0</v>
      </c>
      <c r="CE377" s="439">
        <f t="shared" si="207"/>
        <v>0</v>
      </c>
      <c r="CF377" s="439">
        <f t="shared" si="207"/>
        <v>0</v>
      </c>
      <c r="CG377" s="439">
        <f t="shared" si="207"/>
        <v>0</v>
      </c>
      <c r="CH377" s="439">
        <f t="shared" si="207"/>
        <v>11858110.215053763</v>
      </c>
      <c r="CI377" s="439">
        <f t="shared" si="207"/>
        <v>0</v>
      </c>
      <c r="CJ377" s="439">
        <f t="shared" si="207"/>
        <v>0</v>
      </c>
      <c r="CK377" s="439">
        <f t="shared" si="207"/>
        <v>0</v>
      </c>
      <c r="CL377" s="439">
        <f t="shared" si="207"/>
        <v>0</v>
      </c>
      <c r="CM377" s="439">
        <f t="shared" si="207"/>
        <v>0</v>
      </c>
      <c r="CN377" s="439">
        <f t="shared" si="207"/>
        <v>0</v>
      </c>
      <c r="CO377" s="439">
        <f t="shared" si="207"/>
        <v>0</v>
      </c>
      <c r="CP377" s="439">
        <f t="shared" si="207"/>
        <v>0</v>
      </c>
      <c r="CQ377" s="439">
        <f t="shared" si="207"/>
        <v>0</v>
      </c>
      <c r="CR377" s="439">
        <f t="shared" si="207"/>
        <v>0</v>
      </c>
      <c r="CS377" s="439">
        <f t="shared" si="207"/>
        <v>0</v>
      </c>
      <c r="CT377" s="439">
        <f t="shared" si="207"/>
        <v>356360.21505376353</v>
      </c>
      <c r="CU377" s="439">
        <f t="shared" si="207"/>
        <v>0</v>
      </c>
      <c r="CV377" s="439">
        <f t="shared" si="207"/>
        <v>0</v>
      </c>
      <c r="CW377" s="439">
        <f t="shared" si="207"/>
        <v>0</v>
      </c>
      <c r="CX377" s="439">
        <f t="shared" si="207"/>
        <v>0</v>
      </c>
      <c r="CY377" s="439">
        <f t="shared" si="207"/>
        <v>0</v>
      </c>
      <c r="CZ377" s="439">
        <f t="shared" si="207"/>
        <v>734500</v>
      </c>
      <c r="DA377" s="439">
        <f t="shared" si="207"/>
        <v>0</v>
      </c>
      <c r="DB377" s="439">
        <f t="shared" si="207"/>
        <v>0</v>
      </c>
    </row>
    <row r="378" spans="1:106" ht="13">
      <c r="A378" s="151"/>
      <c r="C378" s="14"/>
      <c r="G378" s="12"/>
      <c r="H378" s="320"/>
      <c r="I378" s="153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  <c r="AB378" s="154"/>
      <c r="AC378" s="154"/>
      <c r="AD378" s="154"/>
      <c r="AE378" s="154"/>
      <c r="AF378" s="154"/>
      <c r="AG378" s="154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4"/>
      <c r="AS378" s="154"/>
      <c r="AT378" s="154"/>
      <c r="AU378" s="154"/>
      <c r="AV378" s="154"/>
      <c r="AW378" s="154"/>
      <c r="AX378" s="154"/>
      <c r="AY378" s="154"/>
      <c r="AZ378" s="154"/>
      <c r="BA378" s="154"/>
      <c r="BB378" s="154"/>
      <c r="BC378" s="154"/>
      <c r="BD378" s="154"/>
      <c r="BE378" s="154"/>
      <c r="BF378" s="154"/>
      <c r="BG378" s="154"/>
      <c r="BH378" s="154"/>
      <c r="BI378" s="154"/>
      <c r="BJ378" s="154"/>
      <c r="BK378" s="154"/>
      <c r="BL378" s="154"/>
      <c r="BM378" s="154"/>
      <c r="BN378" s="154"/>
      <c r="BO378" s="154"/>
      <c r="BP378" s="154"/>
      <c r="BQ378" s="154"/>
      <c r="BR378" s="154"/>
      <c r="BS378" s="154"/>
      <c r="BT378" s="154"/>
      <c r="BU378" s="154"/>
      <c r="BV378" s="154"/>
      <c r="BW378" s="154"/>
      <c r="BX378" s="154"/>
      <c r="BY378" s="154"/>
      <c r="BZ378" s="154"/>
      <c r="CA378" s="154"/>
      <c r="CB378" s="154"/>
      <c r="CC378" s="154"/>
      <c r="CD378" s="154"/>
      <c r="CE378" s="154"/>
      <c r="CF378" s="154"/>
      <c r="CG378" s="154"/>
      <c r="CH378" s="154"/>
      <c r="CI378" s="154"/>
      <c r="CJ378" s="154"/>
      <c r="CK378" s="154"/>
      <c r="CL378" s="154"/>
      <c r="CM378" s="154"/>
      <c r="CN378" s="154"/>
      <c r="CO378" s="154"/>
      <c r="CP378" s="154"/>
      <c r="CQ378" s="154"/>
      <c r="CR378" s="154"/>
      <c r="CS378" s="154"/>
      <c r="CT378" s="154"/>
      <c r="CU378" s="154"/>
      <c r="CV378" s="154"/>
      <c r="CW378" s="154"/>
      <c r="CX378" s="154"/>
      <c r="CY378" s="154"/>
      <c r="CZ378" s="154"/>
      <c r="DA378" s="154"/>
      <c r="DB378" s="154"/>
    </row>
    <row r="379" spans="1:106">
      <c r="A379" s="151"/>
      <c r="G379" s="35"/>
      <c r="H379" s="316"/>
      <c r="I379" s="54"/>
      <c r="BJ379" s="303"/>
      <c r="BK379" s="303"/>
      <c r="BL379" s="303"/>
      <c r="BM379" s="303"/>
      <c r="BN379" s="303"/>
      <c r="BO379" s="303"/>
      <c r="CA379" s="304"/>
      <c r="CB379" s="304"/>
      <c r="CC379" s="304"/>
      <c r="CD379" s="304"/>
      <c r="CE379" s="304"/>
      <c r="CF379" s="304"/>
      <c r="CG379" s="304"/>
      <c r="CH379" s="304"/>
      <c r="CI379" s="304"/>
      <c r="CJ379" s="304"/>
      <c r="CK379" s="304"/>
      <c r="CL379" s="304"/>
      <c r="CM379" s="304"/>
      <c r="CN379" s="304"/>
      <c r="CO379" s="304"/>
      <c r="CP379" s="304"/>
      <c r="CQ379" s="304"/>
      <c r="CR379" s="304"/>
      <c r="CS379" s="304"/>
      <c r="CT379" s="304"/>
      <c r="CU379" s="304"/>
      <c r="CV379" s="304"/>
      <c r="CW379" s="304"/>
      <c r="CX379" s="304"/>
      <c r="CY379" s="304"/>
      <c r="CZ379" s="304"/>
      <c r="DA379" s="304"/>
      <c r="DB379" s="304"/>
    </row>
    <row r="380" spans="1:106" ht="13">
      <c r="A380" s="151"/>
      <c r="C380" s="425" t="s">
        <v>64</v>
      </c>
      <c r="D380" s="426"/>
      <c r="E380" s="426"/>
      <c r="F380" s="426"/>
      <c r="G380" s="427" t="s">
        <v>131</v>
      </c>
      <c r="H380" s="438">
        <f ca="1">SUM(K380:DB380)</f>
        <v>25454859.67593902</v>
      </c>
      <c r="I380" s="429"/>
      <c r="J380" s="439">
        <f t="shared" ref="J380:BU380" ca="1" si="208">+J330-J377</f>
        <v>0</v>
      </c>
      <c r="K380" s="439">
        <f t="shared" ca="1" si="208"/>
        <v>-27018213.7640457</v>
      </c>
      <c r="L380" s="439">
        <f t="shared" ca="1" si="208"/>
        <v>-27018200.603260919</v>
      </c>
      <c r="M380" s="439">
        <f t="shared" ca="1" si="208"/>
        <v>-27018187.409574181</v>
      </c>
      <c r="N380" s="439">
        <f t="shared" ca="1" si="208"/>
        <v>25177008.310256317</v>
      </c>
      <c r="O380" s="439">
        <f t="shared" ca="1" si="208"/>
        <v>1823758.0163436108</v>
      </c>
      <c r="P380" s="439">
        <f t="shared" ca="1" si="208"/>
        <v>1731103.8722445394</v>
      </c>
      <c r="Q380" s="439">
        <f t="shared" ca="1" si="208"/>
        <v>1764482.7837124451</v>
      </c>
      <c r="R380" s="439">
        <f t="shared" ca="1" si="208"/>
        <v>1733929.3321369796</v>
      </c>
      <c r="S380" s="439">
        <f t="shared" ca="1" si="208"/>
        <v>1642639.2526356184</v>
      </c>
      <c r="T380" s="439">
        <f t="shared" ca="1" si="208"/>
        <v>1671652.0681158737</v>
      </c>
      <c r="U380" s="439">
        <f t="shared" ca="1" si="208"/>
        <v>1581162.2581295909</v>
      </c>
      <c r="V380" s="439">
        <f t="shared" ca="1" si="208"/>
        <v>1607003.2937885565</v>
      </c>
      <c r="W380" s="439">
        <f t="shared" ca="1" si="208"/>
        <v>1576010.5975177607</v>
      </c>
      <c r="X380" s="439">
        <f t="shared" ca="1" si="208"/>
        <v>1380733.7579972297</v>
      </c>
      <c r="Y380" s="439">
        <f t="shared" ca="1" si="208"/>
        <v>1517586.5813593627</v>
      </c>
      <c r="Z380" s="439">
        <f t="shared" ca="1" si="208"/>
        <v>1077748.9980410137</v>
      </c>
      <c r="AA380" s="439">
        <f t="shared" ca="1" si="208"/>
        <v>1456385.6712113416</v>
      </c>
      <c r="AB380" s="439">
        <f t="shared" ca="1" si="208"/>
        <v>1374283.4873802741</v>
      </c>
      <c r="AC380" s="439">
        <f t="shared" ca="1" si="208"/>
        <v>1395633.5576140126</v>
      </c>
      <c r="AD380" s="439">
        <f t="shared" ca="1" si="208"/>
        <v>1365996.1426270297</v>
      </c>
      <c r="AE380" s="439">
        <f t="shared" ca="1" si="208"/>
        <v>1287510.474155779</v>
      </c>
      <c r="AF380" s="439">
        <f t="shared" ca="1" si="208"/>
        <v>571737.11911247089</v>
      </c>
      <c r="AG380" s="439">
        <f t="shared" ca="1" si="208"/>
        <v>1227662.7648737992</v>
      </c>
      <c r="AH380" s="439">
        <f t="shared" ca="1" si="208"/>
        <v>1244376.6990726856</v>
      </c>
      <c r="AI380" s="439">
        <f t="shared" ca="1" si="208"/>
        <v>1214405.4952787459</v>
      </c>
      <c r="AJ380" s="439">
        <f t="shared" ca="1" si="208"/>
        <v>1053119.5628778627</v>
      </c>
      <c r="AK380" s="439">
        <f t="shared" ca="1" si="208"/>
        <v>1154999.3243901352</v>
      </c>
      <c r="AL380" s="439">
        <f t="shared" ca="1" si="208"/>
        <v>-10039975.425042776</v>
      </c>
      <c r="AM380" s="439">
        <f t="shared" ca="1" si="208"/>
        <v>1094763.3902045323</v>
      </c>
      <c r="AN380" s="439">
        <f t="shared" ca="1" si="208"/>
        <v>1028060.4736811502</v>
      </c>
      <c r="AO380" s="439">
        <f t="shared" ca="1" si="208"/>
        <v>1041997.860314033</v>
      </c>
      <c r="AP380" s="439">
        <f t="shared" ca="1" si="208"/>
        <v>1016090.3495717624</v>
      </c>
      <c r="AQ380" s="439">
        <f t="shared" ca="1" si="208"/>
        <v>953226.72565408354</v>
      </c>
      <c r="AR380" s="439">
        <f t="shared" ca="1" si="208"/>
        <v>966227.72985670692</v>
      </c>
      <c r="AS380" s="439">
        <f t="shared" ca="1" si="208"/>
        <v>906302.90876076673</v>
      </c>
      <c r="AT380" s="439">
        <f t="shared" ca="1" si="208"/>
        <v>919278.70465684729</v>
      </c>
      <c r="AU380" s="439">
        <f t="shared" ca="1" si="208"/>
        <v>896833.23020247696</v>
      </c>
      <c r="AV380" s="439">
        <f t="shared" ca="1" si="208"/>
        <v>773038.61999100971</v>
      </c>
      <c r="AW380" s="439">
        <f t="shared" ca="1" si="208"/>
        <v>853327.28811532119</v>
      </c>
      <c r="AX380" s="439">
        <f t="shared" ca="1" si="208"/>
        <v>408287.66981676011</v>
      </c>
      <c r="AY380" s="439">
        <f t="shared" ca="1" si="208"/>
        <v>1526634.0835100561</v>
      </c>
      <c r="AZ380" s="439">
        <f t="shared" ca="1" si="208"/>
        <v>1450405.6822525696</v>
      </c>
      <c r="BA380" s="439">
        <f t="shared" ca="1" si="208"/>
        <v>1487224.0070249061</v>
      </c>
      <c r="BB380" s="439">
        <f t="shared" ca="1" si="208"/>
        <v>1472539.0165363092</v>
      </c>
      <c r="BC380" s="439">
        <f t="shared" ca="1" si="208"/>
        <v>1406651.1370485267</v>
      </c>
      <c r="BD380" s="439">
        <f t="shared" ca="1" si="208"/>
        <v>1446674.5318684063</v>
      </c>
      <c r="BE380" s="439">
        <f t="shared" ca="1" si="208"/>
        <v>1382400.6356606986</v>
      </c>
      <c r="BF380" s="439">
        <f t="shared" ca="1" si="208"/>
        <v>1424844.2479256499</v>
      </c>
      <c r="BG380" s="439">
        <f t="shared" ca="1" si="208"/>
        <v>1419166.7432156825</v>
      </c>
      <c r="BH380" s="439">
        <f t="shared" ca="1" si="208"/>
        <v>1310949.9847718186</v>
      </c>
      <c r="BI380" s="439">
        <f t="shared" ca="1" si="208"/>
        <v>1408076.8325715773</v>
      </c>
      <c r="BJ380" s="439">
        <f t="shared" ca="1" si="208"/>
        <v>-12309725.41788552</v>
      </c>
      <c r="BK380" s="439">
        <f t="shared" ca="1" si="208"/>
        <v>1397783.0012626403</v>
      </c>
      <c r="BL380" s="439">
        <f t="shared" ca="1" si="208"/>
        <v>1342160.1227333187</v>
      </c>
      <c r="BM380" s="439">
        <f t="shared" ca="1" si="208"/>
        <v>1387915.0684764031</v>
      </c>
      <c r="BN380" s="439">
        <f t="shared" ca="1" si="208"/>
        <v>1383118.8528363425</v>
      </c>
      <c r="BO380" s="439">
        <f t="shared" ca="1" si="208"/>
        <v>1328236.5687949983</v>
      </c>
      <c r="BP380" s="439">
        <f t="shared" ca="1" si="208"/>
        <v>639306.79878205294</v>
      </c>
      <c r="BQ380" s="439">
        <f t="shared" ca="1" si="208"/>
        <v>1319407.5284724406</v>
      </c>
      <c r="BR380" s="439">
        <f t="shared" ca="1" si="208"/>
        <v>1365481.2241763878</v>
      </c>
      <c r="BS380" s="439">
        <f t="shared" ca="1" si="208"/>
        <v>1362445.4607439982</v>
      </c>
      <c r="BT380" s="439">
        <f t="shared" ca="1" si="208"/>
        <v>1211261.2864433746</v>
      </c>
      <c r="BU380" s="439">
        <f t="shared" ca="1" si="208"/>
        <v>1358441.4914385418</v>
      </c>
      <c r="BV380" s="439">
        <f t="shared" ref="BV380:DB380" ca="1" si="209">+BV330-BV377</f>
        <v>951058.10267318203</v>
      </c>
      <c r="BW380" s="439">
        <f t="shared" ca="1" si="209"/>
        <v>1355565.7031792898</v>
      </c>
      <c r="BX380" s="439">
        <f t="shared" ca="1" si="209"/>
        <v>1306123.5527792899</v>
      </c>
      <c r="BY380" s="439">
        <f t="shared" ca="1" si="209"/>
        <v>1355565.7031792898</v>
      </c>
      <c r="BZ380" s="439">
        <f t="shared" ca="1" si="209"/>
        <v>1355565.7031792898</v>
      </c>
      <c r="CA380" s="439">
        <f t="shared" ca="1" si="209"/>
        <v>1306123.5527792899</v>
      </c>
      <c r="CB380" s="439">
        <f t="shared" ca="1" si="209"/>
        <v>1355565.7031792898</v>
      </c>
      <c r="CC380" s="439">
        <f t="shared" ca="1" si="209"/>
        <v>1306123.5527792899</v>
      </c>
      <c r="CD380" s="439">
        <f t="shared" ca="1" si="209"/>
        <v>1355565.7031792898</v>
      </c>
      <c r="CE380" s="439">
        <f t="shared" ca="1" si="209"/>
        <v>1355565.7031792898</v>
      </c>
      <c r="CF380" s="439">
        <f t="shared" ca="1" si="209"/>
        <v>1207239.25197929</v>
      </c>
      <c r="CG380" s="439">
        <f t="shared" ca="1" si="209"/>
        <v>1355565.7031792898</v>
      </c>
      <c r="CH380" s="439">
        <f t="shared" ca="1" si="209"/>
        <v>-10551986.662274472</v>
      </c>
      <c r="CI380" s="439">
        <f t="shared" ca="1" si="209"/>
        <v>1355565.7031792898</v>
      </c>
      <c r="CJ380" s="439">
        <f t="shared" ca="1" si="209"/>
        <v>1306123.5527792899</v>
      </c>
      <c r="CK380" s="439">
        <f t="shared" ca="1" si="209"/>
        <v>1355565.7031792898</v>
      </c>
      <c r="CL380" s="439">
        <f t="shared" ca="1" si="209"/>
        <v>1355565.7031792898</v>
      </c>
      <c r="CM380" s="439">
        <f t="shared" ca="1" si="209"/>
        <v>1306123.5527792899</v>
      </c>
      <c r="CN380" s="439">
        <f t="shared" ca="1" si="209"/>
        <v>1355565.7031792898</v>
      </c>
      <c r="CO380" s="439">
        <f t="shared" ca="1" si="209"/>
        <v>1306123.5527792899</v>
      </c>
      <c r="CP380" s="439">
        <f t="shared" ca="1" si="209"/>
        <v>1355565.7031792898</v>
      </c>
      <c r="CQ380" s="439">
        <f t="shared" ca="1" si="209"/>
        <v>1355565.7031792898</v>
      </c>
      <c r="CR380" s="439">
        <f t="shared" ca="1" si="209"/>
        <v>1207239.25197929</v>
      </c>
      <c r="CS380" s="439">
        <f t="shared" ca="1" si="209"/>
        <v>1355565.7031792898</v>
      </c>
      <c r="CT380" s="439">
        <f t="shared" ca="1" si="209"/>
        <v>949763.33772552642</v>
      </c>
      <c r="CU380" s="439">
        <f t="shared" ca="1" si="209"/>
        <v>1355565.7031792898</v>
      </c>
      <c r="CV380" s="439">
        <f t="shared" ca="1" si="209"/>
        <v>1306123.5527792899</v>
      </c>
      <c r="CW380" s="439">
        <f t="shared" ca="1" si="209"/>
        <v>1355565.7031792898</v>
      </c>
      <c r="CX380" s="439">
        <f t="shared" ca="1" si="209"/>
        <v>1355565.7031792898</v>
      </c>
      <c r="CY380" s="439">
        <f t="shared" ca="1" si="209"/>
        <v>1306123.5527792899</v>
      </c>
      <c r="CZ380" s="439">
        <f t="shared" ca="1" si="209"/>
        <v>621065.70317928982</v>
      </c>
      <c r="DA380" s="439">
        <f t="shared" ca="1" si="209"/>
        <v>1306123.5527792899</v>
      </c>
      <c r="DB380" s="439">
        <f t="shared" ca="1" si="209"/>
        <v>1355565.7031792898</v>
      </c>
    </row>
    <row r="381" spans="1:106" ht="13">
      <c r="A381" s="151"/>
      <c r="C381" s="14"/>
      <c r="G381" s="12"/>
      <c r="H381" s="252"/>
      <c r="I381" s="153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  <c r="AB381" s="154"/>
      <c r="AC381" s="154"/>
      <c r="AD381" s="154"/>
      <c r="AE381" s="154"/>
      <c r="AF381" s="154"/>
      <c r="AG381" s="154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4"/>
      <c r="AS381" s="154"/>
      <c r="AT381" s="154"/>
      <c r="AU381" s="154"/>
      <c r="AV381" s="154"/>
      <c r="AW381" s="154"/>
      <c r="AX381" s="154"/>
      <c r="AY381" s="154"/>
      <c r="AZ381" s="154"/>
      <c r="BA381" s="154"/>
      <c r="BB381" s="154"/>
      <c r="BC381" s="154"/>
      <c r="BD381" s="154"/>
      <c r="BE381" s="154"/>
      <c r="BF381" s="154"/>
      <c r="BG381" s="154"/>
      <c r="BH381" s="154"/>
      <c r="BI381" s="154"/>
      <c r="BJ381" s="154"/>
      <c r="BK381" s="154"/>
      <c r="BL381" s="154"/>
      <c r="BM381" s="154"/>
      <c r="BN381" s="154"/>
      <c r="BO381" s="154"/>
      <c r="BP381" s="154"/>
      <c r="BQ381" s="154"/>
      <c r="BR381" s="154"/>
      <c r="BS381" s="154"/>
      <c r="BT381" s="154"/>
      <c r="BU381" s="154"/>
      <c r="BV381" s="154"/>
      <c r="BW381" s="154"/>
      <c r="BX381" s="154"/>
      <c r="BY381" s="154"/>
      <c r="BZ381" s="154"/>
      <c r="CA381" s="154"/>
      <c r="CB381" s="154"/>
      <c r="CC381" s="154"/>
      <c r="CD381" s="154"/>
      <c r="CE381" s="154"/>
      <c r="CF381" s="154"/>
      <c r="CG381" s="154"/>
      <c r="CH381" s="154"/>
      <c r="CI381" s="154"/>
      <c r="CJ381" s="154"/>
      <c r="CK381" s="154"/>
      <c r="CL381" s="154"/>
      <c r="CM381" s="154"/>
      <c r="CN381" s="154"/>
      <c r="CO381" s="154"/>
      <c r="CP381" s="154"/>
      <c r="CQ381" s="154"/>
      <c r="CR381" s="154"/>
      <c r="CS381" s="154"/>
      <c r="CT381" s="154"/>
      <c r="CU381" s="154"/>
      <c r="CV381" s="154"/>
      <c r="CW381" s="154"/>
      <c r="CX381" s="154"/>
      <c r="CY381" s="154"/>
      <c r="CZ381" s="154"/>
      <c r="DA381" s="154"/>
      <c r="DB381" s="154"/>
    </row>
    <row r="382" spans="1:106" ht="13">
      <c r="A382" s="151"/>
      <c r="B382" s="19" t="s">
        <v>68</v>
      </c>
      <c r="C382" s="417"/>
      <c r="D382" s="417"/>
      <c r="E382" s="417"/>
      <c r="F382" s="417"/>
      <c r="G382" s="434"/>
      <c r="H382" s="436"/>
      <c r="I382" s="417"/>
      <c r="J382" s="417"/>
      <c r="K382" s="417"/>
      <c r="L382" s="417"/>
      <c r="M382" s="417"/>
      <c r="N382" s="417"/>
      <c r="O382" s="417"/>
      <c r="P382" s="417"/>
      <c r="Q382" s="417"/>
      <c r="R382" s="417"/>
      <c r="S382" s="417"/>
      <c r="T382" s="417"/>
      <c r="U382" s="417"/>
      <c r="V382" s="417"/>
      <c r="W382" s="417"/>
      <c r="X382" s="417"/>
      <c r="Y382" s="417"/>
      <c r="Z382" s="417"/>
      <c r="AA382" s="417"/>
      <c r="AB382" s="417"/>
      <c r="AC382" s="417"/>
      <c r="AD382" s="417"/>
      <c r="AE382" s="417"/>
      <c r="AF382" s="417"/>
      <c r="AG382" s="417"/>
      <c r="AH382" s="417"/>
      <c r="AI382" s="417"/>
      <c r="AJ382" s="417"/>
      <c r="AK382" s="417"/>
      <c r="AL382" s="417"/>
      <c r="AM382" s="417"/>
      <c r="AN382" s="417"/>
      <c r="AO382" s="417"/>
      <c r="AP382" s="417"/>
      <c r="AQ382" s="417"/>
      <c r="AR382" s="417"/>
      <c r="AS382" s="417"/>
      <c r="AT382" s="417"/>
      <c r="AU382" s="417"/>
      <c r="AV382" s="417"/>
      <c r="AW382" s="417"/>
      <c r="AX382" s="417"/>
      <c r="AY382" s="417"/>
      <c r="AZ382" s="417"/>
      <c r="BA382" s="417"/>
      <c r="BB382" s="417"/>
      <c r="BC382" s="417"/>
      <c r="BD382" s="417"/>
      <c r="BE382" s="417"/>
      <c r="BF382" s="417"/>
      <c r="BG382" s="417"/>
      <c r="BH382" s="417"/>
      <c r="BI382" s="417"/>
      <c r="BJ382" s="417"/>
      <c r="BK382" s="417"/>
      <c r="BL382" s="417"/>
      <c r="BM382" s="417"/>
      <c r="BN382" s="417"/>
      <c r="BO382" s="417"/>
      <c r="BP382" s="417"/>
      <c r="BQ382" s="417"/>
      <c r="BR382" s="417"/>
      <c r="BS382" s="417"/>
      <c r="BT382" s="417"/>
      <c r="BU382" s="417"/>
      <c r="BV382" s="417"/>
      <c r="BW382" s="417"/>
      <c r="BX382" s="417"/>
      <c r="BY382" s="417"/>
      <c r="BZ382" s="417"/>
      <c r="CA382" s="417"/>
      <c r="CB382" s="417"/>
      <c r="CC382" s="417"/>
      <c r="CD382" s="417"/>
      <c r="CE382" s="417"/>
      <c r="CF382" s="417"/>
      <c r="CG382" s="417"/>
      <c r="CH382" s="417"/>
      <c r="CI382" s="417"/>
      <c r="CJ382" s="417"/>
      <c r="CK382" s="417"/>
      <c r="CL382" s="417"/>
      <c r="CM382" s="417"/>
      <c r="CN382" s="417"/>
      <c r="CO382" s="417"/>
      <c r="CP382" s="417"/>
      <c r="CQ382" s="417"/>
      <c r="CR382" s="417"/>
      <c r="CS382" s="417"/>
      <c r="CT382" s="417"/>
      <c r="CU382" s="417"/>
      <c r="CV382" s="417"/>
      <c r="CW382" s="417"/>
      <c r="CX382" s="417"/>
      <c r="CY382" s="417"/>
      <c r="CZ382" s="417"/>
      <c r="DA382" s="417"/>
      <c r="DB382" s="417"/>
    </row>
    <row r="383" spans="1:106">
      <c r="A383" s="151"/>
      <c r="H383" s="254"/>
      <c r="I383" s="54"/>
    </row>
    <row r="384" spans="1:106" ht="13">
      <c r="A384" s="151"/>
      <c r="B384" s="40" t="s">
        <v>44</v>
      </c>
      <c r="C384" s="437" t="s">
        <v>245</v>
      </c>
      <c r="D384" s="415"/>
      <c r="E384" s="415"/>
      <c r="F384" s="415"/>
      <c r="G384" s="415"/>
      <c r="H384" s="15"/>
      <c r="I384" s="54"/>
    </row>
    <row r="385" spans="1:106">
      <c r="A385" s="151"/>
      <c r="H385" s="254"/>
      <c r="I385" s="54"/>
    </row>
    <row r="386" spans="1:106">
      <c r="A386" s="151"/>
      <c r="C386" s="5" t="s">
        <v>246</v>
      </c>
      <c r="F386" s="56"/>
      <c r="G386" s="54" t="s">
        <v>9</v>
      </c>
      <c r="H386" s="254"/>
      <c r="I386" s="54"/>
      <c r="J386" s="321">
        <f>INDEX(Summary!$AG$2:$EW$2,MATCH('Project 3'!J$8,$J$8:$DB$8,0))</f>
        <v>3.9562779083152193E-2</v>
      </c>
      <c r="K386" s="321">
        <f>INDEX(Summary!$AG$2:$EW$2,MATCH('Project 3'!K$8,$J$8:$DB$8,0))</f>
        <v>3.8717381380120541E-2</v>
      </c>
      <c r="L386" s="321">
        <f>INDEX(Summary!$AG$2:$EW$2,MATCH('Project 3'!L$8,$J$8:$DB$8,0))</f>
        <v>3.7889209621540597E-2</v>
      </c>
      <c r="M386" s="321">
        <f>INDEX(Summary!$AG$2:$EW$2,MATCH('Project 3'!M$8,$J$8:$DB$8,0))</f>
        <v>3.7196949300378861E-2</v>
      </c>
      <c r="N386" s="321">
        <f>INDEX(Summary!$AG$2:$EW$2,MATCH('Project 3'!N$8,$J$8:$DB$8,0))</f>
        <v>3.6598459976177951E-2</v>
      </c>
      <c r="O386" s="321">
        <f>INDEX(Summary!$AG$2:$EW$2,MATCH('Project 3'!O$8,$J$8:$DB$8,0))</f>
        <v>3.5791183110969398E-2</v>
      </c>
      <c r="P386" s="321">
        <f>INDEX(Summary!$AG$2:$EW$2,MATCH('Project 3'!P$8,$J$8:$DB$8,0))</f>
        <v>3.4958809834352393E-2</v>
      </c>
      <c r="Q386" s="321">
        <f>INDEX(Summary!$AG$2:$EW$2,MATCH('Project 3'!Q$8,$J$8:$DB$8,0))</f>
        <v>3.4550117827614836E-2</v>
      </c>
      <c r="R386" s="321">
        <f>INDEX(Summary!$AG$2:$EW$2,MATCH('Project 3'!R$8,$J$8:$DB$8,0))</f>
        <v>3.2193004482156708E-2</v>
      </c>
      <c r="S386" s="321">
        <f>INDEX(Summary!$AG$2:$EW$2,MATCH('Project 3'!S$8,$J$8:$DB$8,0))</f>
        <v>3.2190042207330682E-2</v>
      </c>
      <c r="T386" s="321">
        <f>INDEX(Summary!$AG$2:$EW$2,MATCH('Project 3'!T$8,$J$8:$DB$8,0))</f>
        <v>3.2188604455788021E-2</v>
      </c>
      <c r="U386" s="321">
        <f>INDEX(Summary!$AG$2:$EW$2,MATCH('Project 3'!U$8,$J$8:$DB$8,0))</f>
        <v>3.2187166789855226E-2</v>
      </c>
      <c r="V386" s="321">
        <f>INDEX(Summary!$AG$2:$EW$2,MATCH('Project 3'!V$8,$J$8:$DB$8,0))</f>
        <v>3.2190042207323188E-2</v>
      </c>
      <c r="W386" s="321">
        <f>INDEX(Summary!$AG$2:$EW$2,MATCH('Project 3'!W$8,$J$8:$DB$8,0))</f>
        <v>3.2191480044471248E-2</v>
      </c>
      <c r="X386" s="321">
        <f>INDEX(Summary!$AG$2:$EW$2,MATCH('Project 3'!X$8,$J$8:$DB$8,0))</f>
        <v>3.1189690032758906E-2</v>
      </c>
      <c r="Y386" s="321">
        <f>INDEX(Summary!$AG$2:$EW$2,MATCH('Project 3'!Y$8,$J$8:$DB$8,0))</f>
        <v>3.0925082527173006E-2</v>
      </c>
      <c r="Z386" s="321">
        <f>INDEX(Summary!$AG$2:$EW$2,MATCH('Project 3'!Z$8,$J$8:$DB$8,0))</f>
        <v>3.0921101792438677E-2</v>
      </c>
      <c r="AA386" s="321">
        <f>INDEX(Summary!$AG$2:$EW$2,MATCH('Project 3'!AA$8,$J$8:$DB$8,0))</f>
        <v>3.0925082527170585E-2</v>
      </c>
      <c r="AB386" s="321">
        <f>INDEX(Summary!$AG$2:$EW$2,MATCH('Project 3'!AB$8,$J$8:$DB$8,0))</f>
        <v>3.0925082527170585E-2</v>
      </c>
      <c r="AC386" s="321">
        <f>INDEX(Summary!$AG$2:$EW$2,MATCH('Project 3'!AC$8,$J$8:$DB$8,0))</f>
        <v>3.0922428628118628E-2</v>
      </c>
      <c r="AD386" s="321">
        <f>INDEX(Summary!$AG$2:$EW$2,MATCH('Project 3'!AD$8,$J$8:$DB$8,0))</f>
        <v>3.1819070770352578E-2</v>
      </c>
      <c r="AE386" s="321">
        <f>INDEX(Summary!$AG$2:$EW$2,MATCH('Project 3'!AE$8,$J$8:$DB$8,0))</f>
        <v>3.1968730646806283E-2</v>
      </c>
      <c r="AF386" s="321">
        <f>INDEX(Summary!$AG$2:$EW$2,MATCH('Project 3'!AF$8,$J$8:$DB$8,0))</f>
        <v>3.1968730646803702E-2</v>
      </c>
      <c r="AG386" s="321">
        <f>INDEX(Summary!$AG$2:$EW$2,MATCH('Project 3'!AG$8,$J$8:$DB$8,0))</f>
        <v>3.1967312545370774E-2</v>
      </c>
      <c r="AH386" s="321">
        <f>INDEX(Summary!$AG$2:$EW$2,MATCH('Project 3'!AH$8,$J$8:$DB$8,0))</f>
        <v>3.1968730646798546E-2</v>
      </c>
      <c r="AI386" s="321">
        <f>INDEX(Summary!$AG$2:$EW$2,MATCH('Project 3'!AI$8,$J$8:$DB$8,0))</f>
        <v>3.1971567101250743E-2</v>
      </c>
      <c r="AJ386" s="321">
        <f>INDEX(Summary!$AG$2:$EW$2,MATCH('Project 3'!AJ$8,$J$8:$DB$8,0))</f>
        <v>3.1965894527793755E-2</v>
      </c>
      <c r="AK386" s="321">
        <f>INDEX(Summary!$AG$2:$EW$2,MATCH('Project 3'!AK$8,$J$8:$DB$8,0))</f>
        <v>3.196873064680112E-2</v>
      </c>
      <c r="AL386" s="321">
        <f>INDEX(Summary!$AG$2:$EW$2,MATCH('Project 3'!AL$8,$J$8:$DB$8,0))</f>
        <v>3.1967312545373439E-2</v>
      </c>
      <c r="AM386" s="321">
        <f>INDEX(Summary!$AG$2:$EW$2,MATCH('Project 3'!AM$8,$J$8:$DB$8,0))</f>
        <v>3.1971567101250743E-2</v>
      </c>
      <c r="AN386" s="321">
        <f>INDEX(Summary!$AG$2:$EW$2,MATCH('Project 3'!AN$8,$J$8:$DB$8,0))</f>
        <v>3.196731254536811E-2</v>
      </c>
      <c r="AO386" s="321">
        <f>INDEX(Summary!$AG$2:$EW$2,MATCH('Project 3'!AO$8,$J$8:$DB$8,0))</f>
        <v>3.1970148832089762E-2</v>
      </c>
      <c r="AP386" s="321">
        <f>INDEX(Summary!$AG$2:$EW$2,MATCH('Project 3'!AP$8,$J$8:$DB$8,0))</f>
        <v>3.3439102354741609E-2</v>
      </c>
      <c r="AQ386" s="321">
        <f>INDEX(Summary!$AG$2:$EW$2,MATCH('Project 3'!AQ$8,$J$8:$DB$8,0))</f>
        <v>3.3760502985386687E-2</v>
      </c>
      <c r="AR386" s="321">
        <f>INDEX(Summary!$AG$2:$EW$2,MATCH('Project 3'!AR$8,$J$8:$DB$8,0))</f>
        <v>3.376524803065515E-2</v>
      </c>
      <c r="AS386" s="321">
        <f>INDEX(Summary!$AG$2:$EW$2,MATCH('Project 3'!AS$8,$J$8:$DB$8,0))</f>
        <v>3.3762084568374359E-2</v>
      </c>
      <c r="AT386" s="321">
        <f>INDEX(Summary!$AG$2:$EW$2,MATCH('Project 3'!AT$8,$J$8:$DB$8,0))</f>
        <v>3.3762084568374359E-2</v>
      </c>
      <c r="AU386" s="321">
        <f>INDEX(Summary!$AG$2:$EW$2,MATCH('Project 3'!AU$8,$J$8:$DB$8,0))</f>
        <v>3.3763666250127833E-2</v>
      </c>
      <c r="AV386" s="321">
        <f>INDEX(Summary!$AG$2:$EW$2,MATCH('Project 3'!AV$8,$J$8:$DB$8,0))</f>
        <v>3.3757340115693674E-2</v>
      </c>
      <c r="AW386" s="321">
        <f>INDEX(Summary!$AG$2:$EW$2,MATCH('Project 3'!AW$8,$J$8:$DB$8,0))</f>
        <v>3.3762084568374359E-2</v>
      </c>
      <c r="AX386" s="321">
        <f>INDEX(Summary!$AG$2:$EW$2,MATCH('Project 3'!AX$8,$J$8:$DB$8,0))</f>
        <v>3.3760502985389351E-2</v>
      </c>
      <c r="AY386" s="321">
        <f>INDEX(Summary!$AG$2:$EW$2,MATCH('Project 3'!AY$8,$J$8:$DB$8,0))</f>
        <v>3.3763666250125335E-2</v>
      </c>
      <c r="AZ386" s="321">
        <f>INDEX(Summary!$AG$2:$EW$2,MATCH('Project 3'!AZ$8,$J$8:$DB$8,0))</f>
        <v>3.3760502985389351E-2</v>
      </c>
      <c r="BA386" s="321">
        <f>INDEX(Summary!$AG$2:$EW$2,MATCH('Project 3'!BA$8,$J$8:$DB$8,0))</f>
        <v>3.3763666250127833E-2</v>
      </c>
      <c r="BB386" s="321">
        <f>INDEX(Summary!$AG$2:$EW$2,MATCH('Project 3'!BB$8,$J$8:$DB$8,0))</f>
        <v>3.5313992029488983E-2</v>
      </c>
      <c r="BC386" s="321">
        <f>INDEX(Summary!$AG$2:$EW$2,MATCH('Project 3'!BC$8,$J$8:$DB$8,0))</f>
        <v>3.560287130651929E-2</v>
      </c>
      <c r="BD386" s="321">
        <f>INDEX(Summary!$AG$2:$EW$2,MATCH('Project 3'!BD$8,$J$8:$DB$8,0))</f>
        <v>3.5602871306521712E-2</v>
      </c>
      <c r="BE386" s="321">
        <f>INDEX(Summary!$AG$2:$EW$2,MATCH('Project 3'!BE$8,$J$8:$DB$8,0))</f>
        <v>3.5597596045235491E-2</v>
      </c>
      <c r="BF386" s="321">
        <f>INDEX(Summary!$AG$2:$EW$2,MATCH('Project 3'!BF$8,$J$8:$DB$8,0))</f>
        <v>3.5602871306524141E-2</v>
      </c>
      <c r="BG386" s="321">
        <f>INDEX(Summary!$AG$2:$EW$2,MATCH('Project 3'!BG$8,$J$8:$DB$8,0))</f>
        <v>3.5599354349887133E-2</v>
      </c>
      <c r="BH386" s="321">
        <f>INDEX(Summary!$AG$2:$EW$2,MATCH('Project 3'!BH$8,$J$8:$DB$8,0))</f>
        <v>3.5594079783208041E-2</v>
      </c>
      <c r="BI386" s="321">
        <f>INDEX(Summary!$AG$2:$EW$2,MATCH('Project 3'!BI$8,$J$8:$DB$8,0))</f>
        <v>3.5599354349887133E-2</v>
      </c>
      <c r="BJ386" s="321">
        <f>INDEX(Summary!$AG$2:$EW$2,MATCH('Project 3'!BJ$8,$J$8:$DB$8,0))</f>
        <v>3.5597596045235491E-2</v>
      </c>
      <c r="BK386" s="321">
        <f>INDEX(Summary!$AG$2:$EW$2,MATCH('Project 3'!BK$8,$J$8:$DB$8,0))</f>
        <v>3.5599354349884552E-2</v>
      </c>
      <c r="BL386" s="321">
        <f>INDEX(Summary!$AG$2:$EW$2,MATCH('Project 3'!BL$8,$J$8:$DB$8,0))</f>
        <v>3.5597596045232827E-2</v>
      </c>
      <c r="BM386" s="321">
        <f>INDEX(Summary!$AG$2:$EW$2,MATCH('Project 3'!BM$8,$J$8:$DB$8,0))</f>
        <v>3.5602871306521712E-2</v>
      </c>
      <c r="BN386" s="321">
        <f>INDEX(Summary!$AG$2:$EW$2,MATCH('Project 3'!BN$8,$J$8:$DB$8,0))</f>
        <v>3.7364054809619726E-2</v>
      </c>
      <c r="BO386" s="321">
        <f>INDEX(Summary!$AG$2:$EW$2,MATCH('Project 3'!BO$8,$J$8:$DB$8,0))</f>
        <v>3.7487717757537786E-2</v>
      </c>
      <c r="BP386" s="321">
        <f>INDEX(Summary!$AG$2:$EW$2,MATCH('Project 3'!BP$8,$J$8:$DB$8,0))</f>
        <v>3.7487717757535288E-2</v>
      </c>
      <c r="BQ386" s="321">
        <f>INDEX(Summary!$AG$2:$EW$2,MATCH('Project 3'!BQ$8,$J$8:$DB$8,0))</f>
        <v>3.7483818665035251E-2</v>
      </c>
      <c r="BR386" s="321">
        <f>INDEX(Summary!$AG$2:$EW$2,MATCH('Project 3'!BR$8,$J$8:$DB$8,0))</f>
        <v>3.7489667506525659E-2</v>
      </c>
      <c r="BS386" s="321">
        <f>INDEX(Summary!$AG$2:$EW$2,MATCH('Project 3'!BS$8,$J$8:$DB$8,0))</f>
        <v>3.748576814370725E-2</v>
      </c>
      <c r="BT386" s="321">
        <f>INDEX(Summary!$AG$2:$EW$2,MATCH('Project 3'!BT$8,$J$8:$DB$8,0))</f>
        <v>3.7479920113089787E-2</v>
      </c>
      <c r="BU386" s="321">
        <f>INDEX(Summary!$AG$2:$EW$2,MATCH('Project 3'!BU$8,$J$8:$DB$8,0))</f>
        <v>3.7489667506525659E-2</v>
      </c>
      <c r="BV386" s="321">
        <f>INDEX(Summary!$AG$2:$EW$2,MATCH('Project 3'!BV$8,$J$8:$DB$8,0))</f>
        <v>3.748771775753279E-2</v>
      </c>
      <c r="BW386" s="321">
        <f>INDEX(Summary!$AG$2:$EW$2,MATCH('Project 3'!BW$8,$J$8:$DB$8,0))</f>
        <v>3.748576814370725E-2</v>
      </c>
      <c r="BX386" s="321">
        <f>INDEX(Summary!$AG$2:$EW$2,MATCH('Project 3'!BX$8,$J$8:$DB$8,0))</f>
        <v>3.7489667506528081E-2</v>
      </c>
      <c r="BY386" s="321">
        <f>INDEX(Summary!$AG$2:$EW$2,MATCH('Project 3'!BY$8,$J$8:$DB$8,0))</f>
        <v>3.7487717757537786E-2</v>
      </c>
      <c r="BZ386" s="321">
        <f>INDEX(Summary!$AG$2:$EW$2,MATCH('Project 3'!BZ$8,$J$8:$DB$8,0))</f>
        <v>3.8934355609442042E-2</v>
      </c>
      <c r="CA386" s="321">
        <f>INDEX(Summary!$AG$2:$EW$2,MATCH('Project 3'!CA$8,$J$8:$DB$8,0))</f>
        <v>3.9036378755084034E-2</v>
      </c>
      <c r="CB386" s="321">
        <f>INDEX(Summary!$AG$2:$EW$2,MATCH('Project 3'!CB$8,$J$8:$DB$8,0))</f>
        <v>3.9036378755084034E-2</v>
      </c>
      <c r="CC386" s="321">
        <f>INDEX(Summary!$AG$2:$EW$2,MATCH('Project 3'!CC$8,$J$8:$DB$8,0))</f>
        <v>3.9036378755084034E-2</v>
      </c>
      <c r="CD386" s="321">
        <f>INDEX(Summary!$AG$2:$EW$2,MATCH('Project 3'!CD$8,$J$8:$DB$8,0))</f>
        <v>3.9036378755084034E-2</v>
      </c>
      <c r="CE386" s="321">
        <f>INDEX(Summary!$AG$2:$EW$2,MATCH('Project 3'!CE$8,$J$8:$DB$8,0))</f>
        <v>3.9036378755084034E-2</v>
      </c>
      <c r="CF386" s="321">
        <f>INDEX(Summary!$AG$2:$EW$2,MATCH('Project 3'!CF$8,$J$8:$DB$8,0))</f>
        <v>3.9036378755084034E-2</v>
      </c>
      <c r="CG386" s="321">
        <f>INDEX(Summary!$AG$2:$EW$2,MATCH('Project 3'!CG$8,$J$8:$DB$8,0))</f>
        <v>3.9036378755084034E-2</v>
      </c>
      <c r="CH386" s="321">
        <f>INDEX(Summary!$AG$2:$EW$2,MATCH('Project 3'!CH$8,$J$8:$DB$8,0))</f>
        <v>3.9036378755084034E-2</v>
      </c>
      <c r="CI386" s="321">
        <f>INDEX(Summary!$AG$2:$EW$2,MATCH('Project 3'!CI$8,$J$8:$DB$8,0))</f>
        <v>3.9036378755084034E-2</v>
      </c>
      <c r="CJ386" s="321">
        <f>INDEX(Summary!$AG$2:$EW$2,MATCH('Project 3'!CJ$8,$J$8:$DB$8,0))</f>
        <v>3.9036378755084034E-2</v>
      </c>
      <c r="CK386" s="321">
        <f>INDEX(Summary!$AG$2:$EW$2,MATCH('Project 3'!CK$8,$J$8:$DB$8,0))</f>
        <v>3.9036378755084034E-2</v>
      </c>
      <c r="CL386" s="321">
        <f>INDEX(Summary!$AG$2:$EW$2,MATCH('Project 3'!CL$8,$J$8:$DB$8,0))</f>
        <v>3.9036378755084034E-2</v>
      </c>
      <c r="CM386" s="321">
        <f>INDEX(Summary!$AG$2:$EW$2,MATCH('Project 3'!CM$8,$J$8:$DB$8,0))</f>
        <v>3.9036378755084034E-2</v>
      </c>
      <c r="CN386" s="321">
        <f>INDEX(Summary!$AG$2:$EW$2,MATCH('Project 3'!CN$8,$J$8:$DB$8,0))</f>
        <v>3.9036378755084034E-2</v>
      </c>
      <c r="CO386" s="321">
        <f>INDEX(Summary!$AG$2:$EW$2,MATCH('Project 3'!CO$8,$J$8:$DB$8,0))</f>
        <v>3.9036378755084034E-2</v>
      </c>
      <c r="CP386" s="321">
        <f>INDEX(Summary!$AG$2:$EW$2,MATCH('Project 3'!CP$8,$J$8:$DB$8,0))</f>
        <v>3.9036378755084034E-2</v>
      </c>
      <c r="CQ386" s="321">
        <f>INDEX(Summary!$AG$2:$EW$2,MATCH('Project 3'!CQ$8,$J$8:$DB$8,0))</f>
        <v>3.9036378755084034E-2</v>
      </c>
      <c r="CR386" s="321">
        <f>INDEX(Summary!$AG$2:$EW$2,MATCH('Project 3'!CR$8,$J$8:$DB$8,0))</f>
        <v>3.9036378755084034E-2</v>
      </c>
      <c r="CS386" s="321">
        <f>INDEX(Summary!$AG$2:$EW$2,MATCH('Project 3'!CS$8,$J$8:$DB$8,0))</f>
        <v>3.9036378755084034E-2</v>
      </c>
      <c r="CT386" s="321">
        <f>INDEX(Summary!$AG$2:$EW$2,MATCH('Project 3'!CT$8,$J$8:$DB$8,0))</f>
        <v>3.9036378755084034E-2</v>
      </c>
      <c r="CU386" s="321">
        <f>INDEX(Summary!$AG$2:$EW$2,MATCH('Project 3'!CU$8,$J$8:$DB$8,0))</f>
        <v>3.9036378755084034E-2</v>
      </c>
      <c r="CV386" s="321">
        <f>INDEX(Summary!$AG$2:$EW$2,MATCH('Project 3'!CV$8,$J$8:$DB$8,0))</f>
        <v>3.9036378755084034E-2</v>
      </c>
      <c r="CW386" s="321">
        <f>INDEX(Summary!$AG$2:$EW$2,MATCH('Project 3'!CW$8,$J$8:$DB$8,0))</f>
        <v>3.9036378755084034E-2</v>
      </c>
      <c r="CX386" s="321">
        <f>INDEX(Summary!$AG$2:$EW$2,MATCH('Project 3'!CX$8,$J$8:$DB$8,0))</f>
        <v>3.9036378755084034E-2</v>
      </c>
      <c r="CY386" s="321">
        <f>INDEX(Summary!$AG$2:$EW$2,MATCH('Project 3'!CY$8,$J$8:$DB$8,0))</f>
        <v>3.9036378755084034E-2</v>
      </c>
      <c r="CZ386" s="321">
        <f>INDEX(Summary!$AG$2:$EW$2,MATCH('Project 3'!CZ$8,$J$8:$DB$8,0))</f>
        <v>3.9036378755084034E-2</v>
      </c>
      <c r="DA386" s="321">
        <f>INDEX(Summary!$AG$2:$EW$2,MATCH('Project 3'!DA$8,$J$8:$DB$8,0))</f>
        <v>3.9036378755084034E-2</v>
      </c>
      <c r="DB386" s="321">
        <f>INDEX(Summary!$AG$2:$EW$2,MATCH('Project 3'!DB$8,$J$8:$DB$8,0))</f>
        <v>3.9036378755084034E-2</v>
      </c>
    </row>
    <row r="387" spans="1:106">
      <c r="A387" s="151"/>
      <c r="F387" s="56"/>
      <c r="G387" s="54"/>
      <c r="H387" s="254"/>
      <c r="I387" s="54"/>
      <c r="J387" s="322"/>
      <c r="K387" s="322"/>
      <c r="L387" s="322"/>
      <c r="M387" s="322"/>
      <c r="N387" s="322"/>
      <c r="O387" s="322"/>
      <c r="P387" s="322"/>
      <c r="Q387" s="322"/>
      <c r="R387" s="322"/>
      <c r="S387" s="322"/>
      <c r="T387" s="322"/>
      <c r="U387" s="322"/>
      <c r="V387" s="322"/>
      <c r="W387" s="322"/>
      <c r="X387" s="322"/>
      <c r="Y387" s="322"/>
      <c r="Z387" s="322"/>
      <c r="AA387" s="322"/>
      <c r="AB387" s="322"/>
      <c r="AC387" s="322"/>
      <c r="AD387" s="322"/>
      <c r="AE387" s="322"/>
      <c r="AF387" s="322"/>
      <c r="AG387" s="322"/>
      <c r="AH387" s="322"/>
      <c r="AI387" s="322"/>
      <c r="AJ387" s="322"/>
      <c r="AK387" s="322"/>
      <c r="AL387" s="322"/>
      <c r="AM387" s="322"/>
      <c r="AN387" s="322"/>
      <c r="AO387" s="322"/>
      <c r="AP387" s="322"/>
      <c r="AQ387" s="322"/>
      <c r="AR387" s="322"/>
      <c r="AS387" s="322"/>
      <c r="AT387" s="322"/>
      <c r="AU387" s="322"/>
      <c r="AV387" s="322"/>
      <c r="AW387" s="322"/>
      <c r="AX387" s="322"/>
      <c r="AY387" s="322"/>
      <c r="AZ387" s="322"/>
      <c r="BA387" s="322"/>
      <c r="BB387" s="322"/>
      <c r="BC387" s="322"/>
      <c r="BD387" s="322"/>
      <c r="BE387" s="322"/>
      <c r="BF387" s="322"/>
      <c r="BG387" s="322"/>
      <c r="BH387" s="322"/>
      <c r="BI387" s="322"/>
      <c r="BJ387" s="322"/>
      <c r="BK387" s="322"/>
      <c r="BL387" s="322"/>
      <c r="BM387" s="322"/>
      <c r="BN387" s="322"/>
      <c r="BO387" s="322"/>
      <c r="BP387" s="322"/>
      <c r="BQ387" s="322"/>
      <c r="BR387" s="322"/>
      <c r="BS387" s="322"/>
      <c r="BT387" s="322"/>
      <c r="BU387" s="322"/>
      <c r="BV387" s="322"/>
      <c r="BW387" s="322"/>
      <c r="BX387" s="322"/>
      <c r="BY387" s="322"/>
      <c r="BZ387" s="322"/>
      <c r="CA387" s="322"/>
      <c r="CB387" s="322"/>
      <c r="CC387" s="322"/>
      <c r="CD387" s="322"/>
      <c r="CE387" s="322"/>
      <c r="CF387" s="322"/>
      <c r="CG387" s="322"/>
      <c r="CH387" s="322"/>
      <c r="CI387" s="322"/>
      <c r="CJ387" s="322"/>
      <c r="CK387" s="322"/>
      <c r="CL387" s="322"/>
      <c r="CM387" s="322"/>
      <c r="CN387" s="322"/>
      <c r="CO387" s="322"/>
      <c r="CP387" s="322"/>
      <c r="CQ387" s="322"/>
      <c r="CR387" s="322"/>
      <c r="CS387" s="322"/>
      <c r="CT387" s="322"/>
      <c r="CU387" s="322"/>
      <c r="CV387" s="322"/>
      <c r="CW387" s="322"/>
      <c r="CX387" s="322"/>
      <c r="CY387" s="322"/>
      <c r="CZ387" s="322"/>
      <c r="DA387" s="322"/>
      <c r="DB387" s="322"/>
    </row>
    <row r="388" spans="1:106">
      <c r="A388" s="151"/>
      <c r="C388" s="5" t="s">
        <v>252</v>
      </c>
      <c r="F388" s="56"/>
      <c r="G388" s="54"/>
      <c r="H388" s="254"/>
      <c r="I388" s="54"/>
      <c r="J388" s="323">
        <f>Inputs!K364</f>
        <v>25000000</v>
      </c>
      <c r="K388" s="227">
        <f ca="1">J393+J401+J392</f>
        <v>54341666.666666664</v>
      </c>
      <c r="L388" s="227">
        <f t="shared" ref="L388:BW388" ca="1" si="210">K393+K401+K392</f>
        <v>27043326.115837332</v>
      </c>
      <c r="M388" s="227">
        <f t="shared" ca="1" si="210"/>
        <v>0</v>
      </c>
      <c r="N388" s="227">
        <f t="shared" ca="1" si="210"/>
        <v>0</v>
      </c>
      <c r="O388" s="227">
        <f t="shared" ca="1" si="210"/>
        <v>688171.72057852102</v>
      </c>
      <c r="P388" s="227">
        <f t="shared" ca="1" si="210"/>
        <v>460779.56347094174</v>
      </c>
      <c r="Q388" s="227">
        <f t="shared" ca="1" si="210"/>
        <v>451344.13481451699</v>
      </c>
      <c r="R388" s="227">
        <f t="shared" ca="1" si="210"/>
        <v>460180.55486854439</v>
      </c>
      <c r="S388" s="227">
        <f t="shared" ca="1" si="210"/>
        <v>459871.79920177709</v>
      </c>
      <c r="T388" s="227">
        <f t="shared" ca="1" si="210"/>
        <v>450450.14796607569</v>
      </c>
      <c r="U388" s="227">
        <f t="shared" ca="1" si="210"/>
        <v>459242.46502834931</v>
      </c>
      <c r="V388" s="227">
        <f t="shared" ca="1" si="210"/>
        <v>1514326.5385169918</v>
      </c>
      <c r="W388" s="227">
        <f t="shared" ca="1" si="210"/>
        <v>982521.39345390699</v>
      </c>
      <c r="X388" s="227">
        <f t="shared" ca="1" si="210"/>
        <v>2294719.9575271565</v>
      </c>
      <c r="Y388" s="227">
        <f t="shared" ca="1" si="210"/>
        <v>3414146.1571091553</v>
      </c>
      <c r="Z388" s="227">
        <f t="shared" ca="1" si="210"/>
        <v>2796086.6988172526</v>
      </c>
      <c r="AA388" s="227">
        <f t="shared" ca="1" si="210"/>
        <v>3613199.6090438361</v>
      </c>
      <c r="AB388" s="227">
        <f t="shared" ca="1" si="210"/>
        <v>4808939.2406039182</v>
      </c>
      <c r="AC388" s="227">
        <f t="shared" ca="1" si="210"/>
        <v>4047576.6883329321</v>
      </c>
      <c r="AD388" s="227">
        <f t="shared" ca="1" si="210"/>
        <v>5182570.8410433149</v>
      </c>
      <c r="AE388" s="227">
        <f t="shared" ca="1" si="210"/>
        <v>6285685.9734111298</v>
      </c>
      <c r="AF388" s="227">
        <f t="shared" ca="1" si="210"/>
        <v>5434941.2876165602</v>
      </c>
      <c r="AG388" s="227">
        <f t="shared" ca="1" si="210"/>
        <v>5743423.2467786893</v>
      </c>
      <c r="AH388" s="227">
        <f t="shared" ca="1" si="210"/>
        <v>6707834.3969557285</v>
      </c>
      <c r="AI388" s="227">
        <f t="shared" ca="1" si="210"/>
        <v>5813955.9360780846</v>
      </c>
      <c r="AJ388" s="227">
        <f t="shared" ca="1" si="210"/>
        <v>6765099.180270371</v>
      </c>
      <c r="AK388" s="227">
        <f t="shared" ca="1" si="210"/>
        <v>7554970.6734954165</v>
      </c>
      <c r="AL388" s="227">
        <f t="shared" ca="1" si="210"/>
        <v>6571714.8379352158</v>
      </c>
      <c r="AM388" s="227">
        <f t="shared" ca="1" si="210"/>
        <v>444829.0332442667</v>
      </c>
      <c r="AN388" s="227">
        <f t="shared" ca="1" si="210"/>
        <v>453469.69002298539</v>
      </c>
      <c r="AO388" s="227">
        <f t="shared" ca="1" si="210"/>
        <v>444296.52925002197</v>
      </c>
      <c r="AP388" s="227">
        <f t="shared" ca="1" si="210"/>
        <v>452936.70487257629</v>
      </c>
      <c r="AQ388" s="227">
        <f t="shared" ca="1" si="210"/>
        <v>452675.01284487662</v>
      </c>
      <c r="AR388" s="227">
        <f t="shared" ca="1" si="210"/>
        <v>443540.63280530414</v>
      </c>
      <c r="AS388" s="227">
        <f t="shared" ca="1" si="210"/>
        <v>452171.35001947201</v>
      </c>
      <c r="AT388" s="227">
        <f t="shared" ca="1" si="210"/>
        <v>443066.65485688677</v>
      </c>
      <c r="AU388" s="227">
        <f t="shared" ca="1" si="210"/>
        <v>451697.11744169565</v>
      </c>
      <c r="AV388" s="227">
        <f t="shared" ca="1" si="210"/>
        <v>451470.39547751012</v>
      </c>
      <c r="AW388" s="227">
        <f t="shared" ca="1" si="210"/>
        <v>424721.76305113162</v>
      </c>
      <c r="AX388" s="227">
        <f t="shared" ca="1" si="210"/>
        <v>451030.94151703379</v>
      </c>
      <c r="AY388" s="227">
        <f t="shared" ca="1" si="210"/>
        <v>449054.98794890451</v>
      </c>
      <c r="AZ388" s="227">
        <f t="shared" ca="1" si="210"/>
        <v>457832.02025839471</v>
      </c>
      <c r="BA388" s="227">
        <f t="shared" ca="1" si="210"/>
        <v>448562.64246791508</v>
      </c>
      <c r="BB388" s="227">
        <f t="shared" ca="1" si="210"/>
        <v>457433.93867773662</v>
      </c>
      <c r="BC388" s="227">
        <f t="shared" ca="1" si="210"/>
        <v>457285.60544047807</v>
      </c>
      <c r="BD388" s="227">
        <f t="shared" ca="1" si="210"/>
        <v>448120.67736484396</v>
      </c>
      <c r="BE388" s="227">
        <f t="shared" ca="1" si="210"/>
        <v>457024.34801959019</v>
      </c>
      <c r="BF388" s="227">
        <f t="shared" ca="1" si="210"/>
        <v>584974.22452099191</v>
      </c>
      <c r="BG388" s="227">
        <f t="shared" ca="1" si="210"/>
        <v>456803.84010097646</v>
      </c>
      <c r="BH388" s="227">
        <f t="shared" ca="1" si="210"/>
        <v>1269690.9675587728</v>
      </c>
      <c r="BI388" s="227">
        <f t="shared" ca="1" si="210"/>
        <v>2572307.6189972577</v>
      </c>
      <c r="BJ388" s="227">
        <f t="shared" ca="1" si="210"/>
        <v>3972051.1182355015</v>
      </c>
      <c r="BK388" s="227">
        <f t="shared" ca="1" si="210"/>
        <v>447567.48201251787</v>
      </c>
      <c r="BL388" s="227">
        <f t="shared" ca="1" si="210"/>
        <v>456530.49417508749</v>
      </c>
      <c r="BM388" s="227">
        <f t="shared" ca="1" si="210"/>
        <v>447469.25297782163</v>
      </c>
      <c r="BN388" s="227">
        <f t="shared" ca="1" si="210"/>
        <v>456430.81808633765</v>
      </c>
      <c r="BO388" s="227">
        <f t="shared" ca="1" si="210"/>
        <v>456382.37146371073</v>
      </c>
      <c r="BP388" s="227">
        <f t="shared" ca="1" si="210"/>
        <v>447328.61101884872</v>
      </c>
      <c r="BQ388" s="227">
        <f t="shared" ca="1" si="210"/>
        <v>456288.31031164725</v>
      </c>
      <c r="BR388" s="227">
        <f t="shared" ca="1" si="210"/>
        <v>447239.42879336834</v>
      </c>
      <c r="BS388" s="227">
        <f t="shared" ca="1" si="210"/>
        <v>1536952.908514367</v>
      </c>
      <c r="BT388" s="227">
        <f t="shared" ca="1" si="210"/>
        <v>2891065.0359250316</v>
      </c>
      <c r="BU388" s="227">
        <f t="shared" ca="1" si="210"/>
        <v>4093992.9890350727</v>
      </c>
      <c r="BV388" s="227">
        <f t="shared" ca="1" si="210"/>
        <v>5444101.1471402813</v>
      </c>
      <c r="BW388" s="227">
        <f t="shared" ca="1" si="210"/>
        <v>6386825.9164801305</v>
      </c>
      <c r="BX388" s="227">
        <f t="shared" ref="BX388:DB388" ca="1" si="211">BW393+BW401+BW392</f>
        <v>7734058.2863260871</v>
      </c>
      <c r="BY388" s="227">
        <f t="shared" ca="1" si="211"/>
        <v>9031848.505772043</v>
      </c>
      <c r="BZ388" s="227">
        <f t="shared" ca="1" si="211"/>
        <v>10379080.875618</v>
      </c>
      <c r="CA388" s="227">
        <f t="shared" ca="1" si="211"/>
        <v>11726313.245463956</v>
      </c>
      <c r="CB388" s="227">
        <f t="shared" ca="1" si="211"/>
        <v>13024103.464909913</v>
      </c>
      <c r="CC388" s="227">
        <f t="shared" ca="1" si="211"/>
        <v>14371335.834755871</v>
      </c>
      <c r="CD388" s="227">
        <f t="shared" ca="1" si="211"/>
        <v>15669126.054201828</v>
      </c>
      <c r="CE388" s="227">
        <f t="shared" ca="1" si="211"/>
        <v>17016358.424047787</v>
      </c>
      <c r="CF388" s="227">
        <f t="shared" ca="1" si="211"/>
        <v>18363590.793893743</v>
      </c>
      <c r="CG388" s="227">
        <f t="shared" ca="1" si="211"/>
        <v>19562496.712539703</v>
      </c>
      <c r="CH388" s="227">
        <f t="shared" ca="1" si="211"/>
        <v>20909729.082385659</v>
      </c>
      <c r="CI388" s="227">
        <f t="shared" ca="1" si="211"/>
        <v>10349409.086777853</v>
      </c>
      <c r="CJ388" s="227">
        <f t="shared" ca="1" si="211"/>
        <v>11696641.456623811</v>
      </c>
      <c r="CK388" s="227">
        <f t="shared" ca="1" si="211"/>
        <v>12994431.676069768</v>
      </c>
      <c r="CL388" s="227">
        <f t="shared" ca="1" si="211"/>
        <v>14341664.045915727</v>
      </c>
      <c r="CM388" s="227">
        <f t="shared" ca="1" si="211"/>
        <v>15688896.415761683</v>
      </c>
      <c r="CN388" s="227">
        <f t="shared" ca="1" si="211"/>
        <v>16986686.635207642</v>
      </c>
      <c r="CO388" s="227">
        <f t="shared" ca="1" si="211"/>
        <v>18333919.005053598</v>
      </c>
      <c r="CP388" s="227">
        <f t="shared" ca="1" si="211"/>
        <v>19631709.224499557</v>
      </c>
      <c r="CQ388" s="227">
        <f t="shared" ca="1" si="211"/>
        <v>20978941.594345514</v>
      </c>
      <c r="CR388" s="227">
        <f t="shared" ca="1" si="211"/>
        <v>22326173.96419147</v>
      </c>
      <c r="CS388" s="227">
        <f t="shared" ca="1" si="211"/>
        <v>23525079.88283743</v>
      </c>
      <c r="CT388" s="227">
        <f t="shared" ca="1" si="211"/>
        <v>24872312.252683386</v>
      </c>
      <c r="CU388" s="227">
        <f t="shared" ca="1" si="211"/>
        <v>25813742.257075582</v>
      </c>
      <c r="CV388" s="227">
        <f t="shared" ca="1" si="211"/>
        <v>27160974.626921538</v>
      </c>
      <c r="CW388" s="227">
        <f t="shared" ca="1" si="211"/>
        <v>28458764.846367497</v>
      </c>
      <c r="CX388" s="227">
        <f t="shared" ca="1" si="211"/>
        <v>29805997.216213454</v>
      </c>
      <c r="CY388" s="227">
        <f t="shared" ca="1" si="211"/>
        <v>31153229.58605941</v>
      </c>
      <c r="CZ388" s="227">
        <f t="shared" ca="1" si="211"/>
        <v>32451019.805505369</v>
      </c>
      <c r="DA388" s="227">
        <f t="shared" ca="1" si="211"/>
        <v>33063752.175351329</v>
      </c>
      <c r="DB388" s="227">
        <f t="shared" ca="1" si="211"/>
        <v>34361542.39479731</v>
      </c>
    </row>
    <row r="389" spans="1:106">
      <c r="A389" s="151"/>
      <c r="C389" s="5" t="s">
        <v>255</v>
      </c>
      <c r="F389" s="56"/>
      <c r="G389" s="54"/>
      <c r="H389" s="254"/>
      <c r="I389" s="54"/>
      <c r="J389" s="324">
        <f ca="1">J380</f>
        <v>0</v>
      </c>
      <c r="K389" s="292">
        <f t="shared" ref="K389:BV389" ca="1" si="212">K380</f>
        <v>-27018213.7640457</v>
      </c>
      <c r="L389" s="292">
        <f t="shared" ca="1" si="212"/>
        <v>-27018200.603260919</v>
      </c>
      <c r="M389" s="292">
        <f t="shared" ca="1" si="212"/>
        <v>-27018187.409574181</v>
      </c>
      <c r="N389" s="292">
        <f t="shared" ca="1" si="212"/>
        <v>25177008.310256317</v>
      </c>
      <c r="O389" s="292">
        <f t="shared" ca="1" si="212"/>
        <v>1823758.0163436108</v>
      </c>
      <c r="P389" s="292">
        <f t="shared" ca="1" si="212"/>
        <v>1731103.8722445394</v>
      </c>
      <c r="Q389" s="292">
        <f t="shared" ca="1" si="212"/>
        <v>1764482.7837124451</v>
      </c>
      <c r="R389" s="292">
        <f t="shared" ca="1" si="212"/>
        <v>1733929.3321369796</v>
      </c>
      <c r="S389" s="292">
        <f t="shared" ca="1" si="212"/>
        <v>1642639.2526356184</v>
      </c>
      <c r="T389" s="292">
        <f t="shared" ca="1" si="212"/>
        <v>1671652.0681158737</v>
      </c>
      <c r="U389" s="292">
        <f t="shared" ca="1" si="212"/>
        <v>1581162.2581295909</v>
      </c>
      <c r="V389" s="292">
        <f t="shared" ca="1" si="212"/>
        <v>1607003.2937885565</v>
      </c>
      <c r="W389" s="292">
        <f t="shared" ca="1" si="212"/>
        <v>1576010.5975177607</v>
      </c>
      <c r="X389" s="292">
        <f t="shared" ca="1" si="212"/>
        <v>1380733.7579972297</v>
      </c>
      <c r="Y389" s="292">
        <f t="shared" ca="1" si="212"/>
        <v>1517586.5813593627</v>
      </c>
      <c r="Z389" s="292">
        <f t="shared" ca="1" si="212"/>
        <v>1077748.9980410137</v>
      </c>
      <c r="AA389" s="292">
        <f t="shared" ca="1" si="212"/>
        <v>1456385.6712113416</v>
      </c>
      <c r="AB389" s="292">
        <f t="shared" ca="1" si="212"/>
        <v>1374283.4873802741</v>
      </c>
      <c r="AC389" s="292">
        <f t="shared" ca="1" si="212"/>
        <v>1395633.5576140126</v>
      </c>
      <c r="AD389" s="292">
        <f t="shared" ca="1" si="212"/>
        <v>1365996.1426270297</v>
      </c>
      <c r="AE389" s="292">
        <f t="shared" ca="1" si="212"/>
        <v>1287510.474155779</v>
      </c>
      <c r="AF389" s="292">
        <f t="shared" ca="1" si="212"/>
        <v>571737.11911247089</v>
      </c>
      <c r="AG389" s="292">
        <f t="shared" ca="1" si="212"/>
        <v>1227662.7648737992</v>
      </c>
      <c r="AH389" s="292">
        <f t="shared" ca="1" si="212"/>
        <v>1244376.6990726856</v>
      </c>
      <c r="AI389" s="292">
        <f t="shared" ca="1" si="212"/>
        <v>1214405.4952787459</v>
      </c>
      <c r="AJ389" s="292">
        <f t="shared" ca="1" si="212"/>
        <v>1053119.5628778627</v>
      </c>
      <c r="AK389" s="292">
        <f t="shared" ca="1" si="212"/>
        <v>1154999.3243901352</v>
      </c>
      <c r="AL389" s="292">
        <f t="shared" ca="1" si="212"/>
        <v>-10039975.425042776</v>
      </c>
      <c r="AM389" s="292">
        <f t="shared" ca="1" si="212"/>
        <v>1094763.3902045323</v>
      </c>
      <c r="AN389" s="292">
        <f t="shared" ca="1" si="212"/>
        <v>1028060.4736811502</v>
      </c>
      <c r="AO389" s="292">
        <f t="shared" ca="1" si="212"/>
        <v>1041997.860314033</v>
      </c>
      <c r="AP389" s="292">
        <f t="shared" ca="1" si="212"/>
        <v>1016090.3495717624</v>
      </c>
      <c r="AQ389" s="292">
        <f t="shared" ca="1" si="212"/>
        <v>953226.72565408354</v>
      </c>
      <c r="AR389" s="292">
        <f t="shared" ca="1" si="212"/>
        <v>966227.72985670692</v>
      </c>
      <c r="AS389" s="292">
        <f t="shared" ca="1" si="212"/>
        <v>906302.90876076673</v>
      </c>
      <c r="AT389" s="292">
        <f t="shared" ca="1" si="212"/>
        <v>919278.70465684729</v>
      </c>
      <c r="AU389" s="292">
        <f t="shared" ca="1" si="212"/>
        <v>896833.23020247696</v>
      </c>
      <c r="AV389" s="292">
        <f t="shared" ca="1" si="212"/>
        <v>773038.61999100971</v>
      </c>
      <c r="AW389" s="292">
        <f t="shared" ca="1" si="212"/>
        <v>853327.28811532119</v>
      </c>
      <c r="AX389" s="292">
        <f t="shared" ca="1" si="212"/>
        <v>408287.66981676011</v>
      </c>
      <c r="AY389" s="292">
        <f t="shared" ca="1" si="212"/>
        <v>1526634.0835100561</v>
      </c>
      <c r="AZ389" s="292">
        <f t="shared" ca="1" si="212"/>
        <v>1450405.6822525696</v>
      </c>
      <c r="BA389" s="292">
        <f t="shared" ca="1" si="212"/>
        <v>1487224.0070249061</v>
      </c>
      <c r="BB389" s="292">
        <f t="shared" ca="1" si="212"/>
        <v>1472539.0165363092</v>
      </c>
      <c r="BC389" s="292">
        <f t="shared" ca="1" si="212"/>
        <v>1406651.1370485267</v>
      </c>
      <c r="BD389" s="292">
        <f t="shared" ca="1" si="212"/>
        <v>1446674.5318684063</v>
      </c>
      <c r="BE389" s="292">
        <f t="shared" ca="1" si="212"/>
        <v>1382400.6356606986</v>
      </c>
      <c r="BF389" s="292">
        <f t="shared" ca="1" si="212"/>
        <v>1424844.2479256499</v>
      </c>
      <c r="BG389" s="292">
        <f t="shared" ca="1" si="212"/>
        <v>1419166.7432156825</v>
      </c>
      <c r="BH389" s="292">
        <f t="shared" ca="1" si="212"/>
        <v>1310949.9847718186</v>
      </c>
      <c r="BI389" s="292">
        <f t="shared" ca="1" si="212"/>
        <v>1408076.8325715773</v>
      </c>
      <c r="BJ389" s="292">
        <f t="shared" ca="1" si="212"/>
        <v>-12309725.41788552</v>
      </c>
      <c r="BK389" s="292">
        <f t="shared" ca="1" si="212"/>
        <v>1397783.0012626403</v>
      </c>
      <c r="BL389" s="292">
        <f t="shared" ca="1" si="212"/>
        <v>1342160.1227333187</v>
      </c>
      <c r="BM389" s="292">
        <f t="shared" ca="1" si="212"/>
        <v>1387915.0684764031</v>
      </c>
      <c r="BN389" s="292">
        <f t="shared" ca="1" si="212"/>
        <v>1383118.8528363425</v>
      </c>
      <c r="BO389" s="292">
        <f t="shared" ca="1" si="212"/>
        <v>1328236.5687949983</v>
      </c>
      <c r="BP389" s="292">
        <f t="shared" ca="1" si="212"/>
        <v>639306.79878205294</v>
      </c>
      <c r="BQ389" s="292">
        <f t="shared" ca="1" si="212"/>
        <v>1319407.5284724406</v>
      </c>
      <c r="BR389" s="292">
        <f t="shared" ca="1" si="212"/>
        <v>1365481.2241763878</v>
      </c>
      <c r="BS389" s="292">
        <f t="shared" ca="1" si="212"/>
        <v>1362445.4607439982</v>
      </c>
      <c r="BT389" s="292">
        <f t="shared" ca="1" si="212"/>
        <v>1211261.2864433746</v>
      </c>
      <c r="BU389" s="292">
        <f t="shared" ca="1" si="212"/>
        <v>1358441.4914385418</v>
      </c>
      <c r="BV389" s="292">
        <f t="shared" ca="1" si="212"/>
        <v>951058.10267318203</v>
      </c>
      <c r="BW389" s="292">
        <f t="shared" ref="BW389:DB389" ca="1" si="213">BW380</f>
        <v>1355565.7031792898</v>
      </c>
      <c r="BX389" s="292">
        <f t="shared" ca="1" si="213"/>
        <v>1306123.5527792899</v>
      </c>
      <c r="BY389" s="292">
        <f t="shared" ca="1" si="213"/>
        <v>1355565.7031792898</v>
      </c>
      <c r="BZ389" s="292">
        <f t="shared" ca="1" si="213"/>
        <v>1355565.7031792898</v>
      </c>
      <c r="CA389" s="292">
        <f t="shared" ca="1" si="213"/>
        <v>1306123.5527792899</v>
      </c>
      <c r="CB389" s="292">
        <f t="shared" ca="1" si="213"/>
        <v>1355565.7031792898</v>
      </c>
      <c r="CC389" s="292">
        <f t="shared" ca="1" si="213"/>
        <v>1306123.5527792899</v>
      </c>
      <c r="CD389" s="292">
        <f t="shared" ca="1" si="213"/>
        <v>1355565.7031792898</v>
      </c>
      <c r="CE389" s="292">
        <f t="shared" ca="1" si="213"/>
        <v>1355565.7031792898</v>
      </c>
      <c r="CF389" s="292">
        <f t="shared" ca="1" si="213"/>
        <v>1207239.25197929</v>
      </c>
      <c r="CG389" s="292">
        <f t="shared" ca="1" si="213"/>
        <v>1355565.7031792898</v>
      </c>
      <c r="CH389" s="292">
        <f t="shared" ca="1" si="213"/>
        <v>-10551986.662274472</v>
      </c>
      <c r="CI389" s="292">
        <f t="shared" ca="1" si="213"/>
        <v>1355565.7031792898</v>
      </c>
      <c r="CJ389" s="292">
        <f t="shared" ca="1" si="213"/>
        <v>1306123.5527792899</v>
      </c>
      <c r="CK389" s="292">
        <f t="shared" ca="1" si="213"/>
        <v>1355565.7031792898</v>
      </c>
      <c r="CL389" s="292">
        <f t="shared" ca="1" si="213"/>
        <v>1355565.7031792898</v>
      </c>
      <c r="CM389" s="292">
        <f t="shared" ca="1" si="213"/>
        <v>1306123.5527792899</v>
      </c>
      <c r="CN389" s="292">
        <f t="shared" ca="1" si="213"/>
        <v>1355565.7031792898</v>
      </c>
      <c r="CO389" s="292">
        <f t="shared" ca="1" si="213"/>
        <v>1306123.5527792899</v>
      </c>
      <c r="CP389" s="292">
        <f t="shared" ca="1" si="213"/>
        <v>1355565.7031792898</v>
      </c>
      <c r="CQ389" s="292">
        <f t="shared" ca="1" si="213"/>
        <v>1355565.7031792898</v>
      </c>
      <c r="CR389" s="292">
        <f t="shared" ca="1" si="213"/>
        <v>1207239.25197929</v>
      </c>
      <c r="CS389" s="292">
        <f t="shared" ca="1" si="213"/>
        <v>1355565.7031792898</v>
      </c>
      <c r="CT389" s="292">
        <f t="shared" ca="1" si="213"/>
        <v>949763.33772552642</v>
      </c>
      <c r="CU389" s="292">
        <f t="shared" ca="1" si="213"/>
        <v>1355565.7031792898</v>
      </c>
      <c r="CV389" s="292">
        <f t="shared" ca="1" si="213"/>
        <v>1306123.5527792899</v>
      </c>
      <c r="CW389" s="292">
        <f t="shared" ca="1" si="213"/>
        <v>1355565.7031792898</v>
      </c>
      <c r="CX389" s="292">
        <f t="shared" ca="1" si="213"/>
        <v>1355565.7031792898</v>
      </c>
      <c r="CY389" s="292">
        <f t="shared" ca="1" si="213"/>
        <v>1306123.5527792899</v>
      </c>
      <c r="CZ389" s="292">
        <f t="shared" ca="1" si="213"/>
        <v>621065.70317928982</v>
      </c>
      <c r="DA389" s="292">
        <f t="shared" ca="1" si="213"/>
        <v>1306123.5527792899</v>
      </c>
      <c r="DB389" s="292">
        <f t="shared" ca="1" si="213"/>
        <v>1355565.7031792898</v>
      </c>
    </row>
    <row r="390" spans="1:106">
      <c r="A390" s="151"/>
      <c r="C390" s="5" t="s">
        <v>256</v>
      </c>
      <c r="F390" s="56"/>
      <c r="G390" s="54"/>
      <c r="H390" s="254"/>
      <c r="I390" s="54"/>
      <c r="J390" s="292">
        <f>(J417-J411)+(J430-J424)-J414-J427</f>
        <v>29350000</v>
      </c>
      <c r="K390" s="292">
        <f t="shared" ref="K390:BV390" si="214">(K417-K411)+(K430-K424)-K414-K427</f>
        <v>0</v>
      </c>
      <c r="L390" s="292">
        <f t="shared" si="214"/>
        <v>0</v>
      </c>
      <c r="M390" s="292">
        <f t="shared" si="214"/>
        <v>-1875000</v>
      </c>
      <c r="N390" s="292">
        <f t="shared" si="214"/>
        <v>0</v>
      </c>
      <c r="O390" s="292">
        <f t="shared" si="214"/>
        <v>0</v>
      </c>
      <c r="P390" s="292">
        <f t="shared" si="214"/>
        <v>-1875000</v>
      </c>
      <c r="Q390" s="292">
        <f t="shared" si="214"/>
        <v>0</v>
      </c>
      <c r="R390" s="292">
        <f t="shared" si="214"/>
        <v>0</v>
      </c>
      <c r="S390" s="292">
        <f t="shared" si="214"/>
        <v>-1875000</v>
      </c>
      <c r="T390" s="292">
        <f t="shared" si="214"/>
        <v>0</v>
      </c>
      <c r="U390" s="292">
        <f t="shared" si="214"/>
        <v>0</v>
      </c>
      <c r="V390" s="292">
        <f t="shared" si="214"/>
        <v>-1875000</v>
      </c>
      <c r="W390" s="292">
        <f t="shared" si="214"/>
        <v>0</v>
      </c>
      <c r="X390" s="292">
        <f t="shared" si="214"/>
        <v>0</v>
      </c>
      <c r="Y390" s="292">
        <f t="shared" si="214"/>
        <v>-1875000</v>
      </c>
      <c r="Z390" s="292">
        <f t="shared" si="214"/>
        <v>0</v>
      </c>
      <c r="AA390" s="292">
        <f t="shared" si="214"/>
        <v>0</v>
      </c>
      <c r="AB390" s="292">
        <f t="shared" si="214"/>
        <v>-1875000</v>
      </c>
      <c r="AC390" s="292">
        <f t="shared" si="214"/>
        <v>0</v>
      </c>
      <c r="AD390" s="292">
        <f t="shared" si="214"/>
        <v>0</v>
      </c>
      <c r="AE390" s="292">
        <f t="shared" si="214"/>
        <v>-1875000</v>
      </c>
      <c r="AF390" s="292">
        <f t="shared" si="214"/>
        <v>0</v>
      </c>
      <c r="AG390" s="292">
        <f t="shared" si="214"/>
        <v>0</v>
      </c>
      <c r="AH390" s="292">
        <f t="shared" si="214"/>
        <v>-1875000</v>
      </c>
      <c r="AI390" s="292">
        <f t="shared" si="214"/>
        <v>0</v>
      </c>
      <c r="AJ390" s="292">
        <f t="shared" si="214"/>
        <v>0</v>
      </c>
      <c r="AK390" s="292">
        <f t="shared" si="214"/>
        <v>-1875000</v>
      </c>
      <c r="AL390" s="292">
        <f t="shared" si="214"/>
        <v>0</v>
      </c>
      <c r="AM390" s="292">
        <f t="shared" si="214"/>
        <v>0</v>
      </c>
      <c r="AN390" s="292">
        <f t="shared" si="214"/>
        <v>-1875000</v>
      </c>
      <c r="AO390" s="292">
        <f t="shared" si="214"/>
        <v>0</v>
      </c>
      <c r="AP390" s="292">
        <f t="shared" si="214"/>
        <v>0</v>
      </c>
      <c r="AQ390" s="292">
        <f t="shared" si="214"/>
        <v>-1875000</v>
      </c>
      <c r="AR390" s="292">
        <f t="shared" si="214"/>
        <v>0</v>
      </c>
      <c r="AS390" s="292">
        <f t="shared" si="214"/>
        <v>0</v>
      </c>
      <c r="AT390" s="292">
        <f t="shared" si="214"/>
        <v>-1875000</v>
      </c>
      <c r="AU390" s="292">
        <f t="shared" si="214"/>
        <v>0</v>
      </c>
      <c r="AV390" s="292">
        <f t="shared" si="214"/>
        <v>0</v>
      </c>
      <c r="AW390" s="292">
        <f t="shared" si="214"/>
        <v>-1875000</v>
      </c>
      <c r="AX390" s="292">
        <f t="shared" si="214"/>
        <v>0</v>
      </c>
      <c r="AY390" s="292">
        <f t="shared" si="214"/>
        <v>0</v>
      </c>
      <c r="AZ390" s="292">
        <f t="shared" si="214"/>
        <v>-1875000</v>
      </c>
      <c r="BA390" s="292">
        <f t="shared" si="214"/>
        <v>0</v>
      </c>
      <c r="BB390" s="292">
        <f t="shared" si="214"/>
        <v>0</v>
      </c>
      <c r="BC390" s="292">
        <f t="shared" si="214"/>
        <v>-1875000</v>
      </c>
      <c r="BD390" s="292">
        <f t="shared" si="214"/>
        <v>0</v>
      </c>
      <c r="BE390" s="292">
        <f t="shared" si="214"/>
        <v>0</v>
      </c>
      <c r="BF390" s="292">
        <f t="shared" si="214"/>
        <v>-1875000</v>
      </c>
      <c r="BG390" s="292">
        <f t="shared" si="214"/>
        <v>0</v>
      </c>
      <c r="BH390" s="292">
        <f t="shared" si="214"/>
        <v>0</v>
      </c>
      <c r="BI390" s="292">
        <f t="shared" si="214"/>
        <v>0</v>
      </c>
      <c r="BJ390" s="292">
        <f t="shared" si="214"/>
        <v>0</v>
      </c>
      <c r="BK390" s="292">
        <f t="shared" si="214"/>
        <v>0</v>
      </c>
      <c r="BL390" s="292">
        <f t="shared" si="214"/>
        <v>0</v>
      </c>
      <c r="BM390" s="292">
        <f t="shared" si="214"/>
        <v>0</v>
      </c>
      <c r="BN390" s="292">
        <f t="shared" si="214"/>
        <v>0</v>
      </c>
      <c r="BO390" s="292">
        <f t="shared" si="214"/>
        <v>0</v>
      </c>
      <c r="BP390" s="292">
        <f t="shared" si="214"/>
        <v>0</v>
      </c>
      <c r="BQ390" s="292">
        <f t="shared" si="214"/>
        <v>0</v>
      </c>
      <c r="BR390" s="292">
        <f t="shared" si="214"/>
        <v>0</v>
      </c>
      <c r="BS390" s="292">
        <f t="shared" si="214"/>
        <v>0</v>
      </c>
      <c r="BT390" s="292">
        <f t="shared" si="214"/>
        <v>0</v>
      </c>
      <c r="BU390" s="292">
        <f t="shared" si="214"/>
        <v>0</v>
      </c>
      <c r="BV390" s="292">
        <f t="shared" si="214"/>
        <v>0</v>
      </c>
      <c r="BW390" s="292">
        <f t="shared" ref="BW390:DB390" si="215">(BW417-BW411)+(BW430-BW424)-BW414-BW427</f>
        <v>0</v>
      </c>
      <c r="BX390" s="292">
        <f t="shared" si="215"/>
        <v>0</v>
      </c>
      <c r="BY390" s="292">
        <f t="shared" si="215"/>
        <v>0</v>
      </c>
      <c r="BZ390" s="292">
        <f t="shared" si="215"/>
        <v>0</v>
      </c>
      <c r="CA390" s="292">
        <f t="shared" si="215"/>
        <v>0</v>
      </c>
      <c r="CB390" s="292">
        <f t="shared" si="215"/>
        <v>0</v>
      </c>
      <c r="CC390" s="292">
        <f t="shared" si="215"/>
        <v>0</v>
      </c>
      <c r="CD390" s="292">
        <f t="shared" si="215"/>
        <v>0</v>
      </c>
      <c r="CE390" s="292">
        <f t="shared" si="215"/>
        <v>0</v>
      </c>
      <c r="CF390" s="292">
        <f t="shared" si="215"/>
        <v>0</v>
      </c>
      <c r="CG390" s="292">
        <f t="shared" si="215"/>
        <v>0</v>
      </c>
      <c r="CH390" s="292">
        <f t="shared" si="215"/>
        <v>0</v>
      </c>
      <c r="CI390" s="292">
        <f t="shared" si="215"/>
        <v>0</v>
      </c>
      <c r="CJ390" s="292">
        <f t="shared" si="215"/>
        <v>0</v>
      </c>
      <c r="CK390" s="292">
        <f t="shared" si="215"/>
        <v>0</v>
      </c>
      <c r="CL390" s="292">
        <f t="shared" si="215"/>
        <v>0</v>
      </c>
      <c r="CM390" s="292">
        <f t="shared" si="215"/>
        <v>0</v>
      </c>
      <c r="CN390" s="292">
        <f t="shared" si="215"/>
        <v>0</v>
      </c>
      <c r="CO390" s="292">
        <f t="shared" si="215"/>
        <v>0</v>
      </c>
      <c r="CP390" s="292">
        <f t="shared" si="215"/>
        <v>0</v>
      </c>
      <c r="CQ390" s="292">
        <f t="shared" si="215"/>
        <v>0</v>
      </c>
      <c r="CR390" s="292">
        <f t="shared" si="215"/>
        <v>0</v>
      </c>
      <c r="CS390" s="292">
        <f t="shared" si="215"/>
        <v>0</v>
      </c>
      <c r="CT390" s="292">
        <f t="shared" si="215"/>
        <v>0</v>
      </c>
      <c r="CU390" s="292">
        <f t="shared" si="215"/>
        <v>0</v>
      </c>
      <c r="CV390" s="292">
        <f t="shared" si="215"/>
        <v>0</v>
      </c>
      <c r="CW390" s="292">
        <f t="shared" si="215"/>
        <v>0</v>
      </c>
      <c r="CX390" s="292">
        <f t="shared" si="215"/>
        <v>0</v>
      </c>
      <c r="CY390" s="292">
        <f t="shared" si="215"/>
        <v>0</v>
      </c>
      <c r="CZ390" s="292">
        <f t="shared" si="215"/>
        <v>0</v>
      </c>
      <c r="DA390" s="292">
        <f t="shared" si="215"/>
        <v>0</v>
      </c>
      <c r="DB390" s="292">
        <f t="shared" si="215"/>
        <v>0</v>
      </c>
    </row>
    <row r="391" spans="1:106">
      <c r="A391" s="151"/>
      <c r="C391" s="5" t="s">
        <v>257</v>
      </c>
      <c r="F391" s="56"/>
      <c r="G391" s="54"/>
      <c r="H391" s="254"/>
      <c r="I391" s="54"/>
      <c r="J391" s="227">
        <f>J418+J431+J405</f>
        <v>0</v>
      </c>
      <c r="K391" s="227">
        <f t="shared" ref="K391:BU391" ca="1" si="216">K418+K431+K405</f>
        <v>271793.45345030137</v>
      </c>
      <c r="L391" s="227">
        <f t="shared" ca="1" si="216"/>
        <v>269723.02405385149</v>
      </c>
      <c r="M391" s="227">
        <f t="shared" ca="1" si="216"/>
        <v>269619.49738456035</v>
      </c>
      <c r="N391" s="227">
        <f t="shared" ca="1" si="216"/>
        <v>454315.69119668507</v>
      </c>
      <c r="O391" s="227">
        <f t="shared" ca="1" si="216"/>
        <v>298531.57313531853</v>
      </c>
      <c r="P391" s="227">
        <f t="shared" ca="1" si="216"/>
        <v>285173.83541359712</v>
      </c>
      <c r="Q391" s="227">
        <f t="shared" ca="1" si="216"/>
        <v>286681.95647150482</v>
      </c>
      <c r="R391" s="227">
        <f t="shared" ca="1" si="216"/>
        <v>271196.64691024995</v>
      </c>
      <c r="S391" s="227">
        <f ca="1">S418+S431+S405</f>
        <v>262434.03614528337</v>
      </c>
      <c r="T391" s="227">
        <f t="shared" ca="1" si="216"/>
        <v>265398.85181952693</v>
      </c>
      <c r="U391" s="227">
        <f t="shared" ca="1" si="216"/>
        <v>257036.55985180571</v>
      </c>
      <c r="V391" s="227">
        <f t="shared" ca="1" si="216"/>
        <v>255475.10551830797</v>
      </c>
      <c r="W391" s="227">
        <f t="shared" ca="1" si="216"/>
        <v>255478.7001111781</v>
      </c>
      <c r="X391" s="227">
        <f t="shared" ca="1" si="216"/>
        <v>252974.22508189728</v>
      </c>
      <c r="Y391" s="227">
        <f t="shared" ca="1" si="216"/>
        <v>252312.70631793252</v>
      </c>
      <c r="Z391" s="227">
        <f t="shared" ca="1" si="216"/>
        <v>252302.75448109669</v>
      </c>
      <c r="AA391" s="227">
        <f t="shared" ca="1" si="216"/>
        <v>252312.70631792647</v>
      </c>
      <c r="AB391" s="227">
        <f t="shared" ca="1" si="216"/>
        <v>252312.70631792647</v>
      </c>
      <c r="AC391" s="227">
        <f ca="1">AC418+AC431+AC405</f>
        <v>252306.07157029654</v>
      </c>
      <c r="AD391" s="227">
        <f t="shared" ca="1" si="216"/>
        <v>254547.67692588145</v>
      </c>
      <c r="AE391" s="227">
        <f t="shared" ca="1" si="216"/>
        <v>254921.82661701576</v>
      </c>
      <c r="AF391" s="227">
        <f t="shared" ca="1" si="216"/>
        <v>254921.8266170093</v>
      </c>
      <c r="AG391" s="227">
        <f t="shared" ca="1" si="216"/>
        <v>254918.28136342694</v>
      </c>
      <c r="AH391" s="227">
        <f ca="1">AH418+AH431+AH405</f>
        <v>254921.82661699638</v>
      </c>
      <c r="AI391" s="227">
        <f t="shared" ca="1" si="216"/>
        <v>254928.91775312688</v>
      </c>
      <c r="AJ391" s="227">
        <f t="shared" ca="1" si="216"/>
        <v>254914.73631948442</v>
      </c>
      <c r="AK391" s="227">
        <f t="shared" ca="1" si="216"/>
        <v>254921.82661700284</v>
      </c>
      <c r="AL391" s="227">
        <f t="shared" ca="1" si="216"/>
        <v>254918.28136343358</v>
      </c>
      <c r="AM391" s="227">
        <f t="shared" ca="1" si="216"/>
        <v>279977.06970612856</v>
      </c>
      <c r="AN391" s="227">
        <f t="shared" ca="1" si="216"/>
        <v>275175.03377569286</v>
      </c>
      <c r="AO391" s="227">
        <f t="shared" ca="1" si="216"/>
        <v>281903.56161940284</v>
      </c>
      <c r="AP391" s="227">
        <f t="shared" ca="1" si="216"/>
        <v>281573.00749461807</v>
      </c>
      <c r="AQ391" s="227">
        <f ca="1">AQ418+AQ431+AQ405</f>
        <v>278007.00102576759</v>
      </c>
      <c r="AR391" s="227">
        <f t="shared" ca="1" si="216"/>
        <v>285386.43412409833</v>
      </c>
      <c r="AS391" s="227">
        <f t="shared" ca="1" si="216"/>
        <v>281291.25325530802</v>
      </c>
      <c r="AT391" s="227">
        <f t="shared" ca="1" si="216"/>
        <v>277440.10534275125</v>
      </c>
      <c r="AU391" s="227">
        <f t="shared" ca="1" si="216"/>
        <v>285125.17373399838</v>
      </c>
      <c r="AV391" s="227">
        <f ca="1">AV418+AV431+AV405</f>
        <v>281391.79280417366</v>
      </c>
      <c r="AW391" s="227">
        <f t="shared" ca="1" si="216"/>
        <v>278265.21521106106</v>
      </c>
      <c r="AX391" s="227">
        <f t="shared" ca="1" si="216"/>
        <v>286460.20481751097</v>
      </c>
      <c r="AY391" s="227">
        <f t="shared" ca="1" si="216"/>
        <v>285753.84449414368</v>
      </c>
      <c r="AZ391" s="227">
        <f t="shared" ca="1" si="216"/>
        <v>278217.16155033157</v>
      </c>
      <c r="BA391" s="227">
        <f t="shared" ca="1" si="216"/>
        <v>282536.36527278204</v>
      </c>
      <c r="BB391" s="227">
        <f ca="1">BB418+BB431+BB405</f>
        <v>279440.49504687334</v>
      </c>
      <c r="BC391" s="227">
        <f t="shared" ca="1" si="216"/>
        <v>272756.04304232355</v>
      </c>
      <c r="BD391" s="227">
        <f t="shared" ca="1" si="216"/>
        <v>277418.11935235158</v>
      </c>
      <c r="BE391" s="227">
        <f t="shared" ca="1" si="216"/>
        <v>270143.71019684762</v>
      </c>
      <c r="BF391" s="227">
        <f t="shared" ca="1" si="216"/>
        <v>264007.17826631037</v>
      </c>
      <c r="BG391" s="227">
        <f ca="1">BG418+BG431+BG405</f>
        <v>3744.2210620858109</v>
      </c>
      <c r="BH391" s="227">
        <f t="shared" ca="1" si="216"/>
        <v>0</v>
      </c>
      <c r="BI391" s="227">
        <f t="shared" ca="1" si="216"/>
        <v>0</v>
      </c>
      <c r="BJ391" s="227">
        <f t="shared" ca="1" si="216"/>
        <v>0</v>
      </c>
      <c r="BK391" s="227">
        <f t="shared" ca="1" si="216"/>
        <v>55399.050093408296</v>
      </c>
      <c r="BL391" s="227">
        <f ca="1">BL418+BL431+BL405</f>
        <v>47038.433949550345</v>
      </c>
      <c r="BM391" s="227">
        <f t="shared" ca="1" si="216"/>
        <v>38867.753447884112</v>
      </c>
      <c r="BN391" s="227">
        <f t="shared" ca="1" si="216"/>
        <v>31179.085285868394</v>
      </c>
      <c r="BO391" s="227">
        <f t="shared" ca="1" si="216"/>
        <v>22546.021772413125</v>
      </c>
      <c r="BP391" s="227">
        <f t="shared" ca="1" si="216"/>
        <v>14105.424281288899</v>
      </c>
      <c r="BQ391" s="227">
        <f ca="1">BQ418+BQ431+BQ405</f>
        <v>10176.521053201921</v>
      </c>
      <c r="BR391" s="227">
        <f t="shared" ca="1" si="216"/>
        <v>1716.2253689887405</v>
      </c>
      <c r="BS391" s="227">
        <f t="shared" ca="1" si="216"/>
        <v>0</v>
      </c>
      <c r="BT391" s="227">
        <f t="shared" ca="1" si="216"/>
        <v>0</v>
      </c>
      <c r="BU391" s="227">
        <f t="shared" ca="1" si="216"/>
        <v>0</v>
      </c>
      <c r="BV391" s="227">
        <f ca="1">BV418+BV431+BV405</f>
        <v>0</v>
      </c>
      <c r="BW391" s="227">
        <f t="shared" ref="BW391:BZ391" ca="1" si="217">BW418+BW431+BW405</f>
        <v>0</v>
      </c>
      <c r="BX391" s="227">
        <f t="shared" ca="1" si="217"/>
        <v>0</v>
      </c>
      <c r="BY391" s="227">
        <f t="shared" ca="1" si="217"/>
        <v>0</v>
      </c>
      <c r="BZ391" s="227">
        <f t="shared" ca="1" si="217"/>
        <v>0</v>
      </c>
      <c r="CA391" s="227">
        <f ca="1">CA418+CA431+CA405</f>
        <v>0</v>
      </c>
      <c r="CB391" s="227">
        <f ca="1">CB418+CB431+CB405</f>
        <v>0</v>
      </c>
      <c r="CC391" s="227">
        <f ca="1">CC418+CC431+CC405</f>
        <v>0</v>
      </c>
      <c r="CD391" s="227">
        <f t="shared" ref="CD391:DB391" ca="1" si="218">CD418+CD431+CD405</f>
        <v>0</v>
      </c>
      <c r="CE391" s="227">
        <f t="shared" ca="1" si="218"/>
        <v>0</v>
      </c>
      <c r="CF391" s="227">
        <f t="shared" ca="1" si="218"/>
        <v>0</v>
      </c>
      <c r="CG391" s="227">
        <f t="shared" ca="1" si="218"/>
        <v>0</v>
      </c>
      <c r="CH391" s="227">
        <f t="shared" ca="1" si="218"/>
        <v>0</v>
      </c>
      <c r="CI391" s="227">
        <f t="shared" ca="1" si="218"/>
        <v>0</v>
      </c>
      <c r="CJ391" s="227">
        <f t="shared" ca="1" si="218"/>
        <v>0</v>
      </c>
      <c r="CK391" s="227">
        <f t="shared" ca="1" si="218"/>
        <v>0</v>
      </c>
      <c r="CL391" s="227">
        <f t="shared" ca="1" si="218"/>
        <v>0</v>
      </c>
      <c r="CM391" s="227">
        <f t="shared" ca="1" si="218"/>
        <v>0</v>
      </c>
      <c r="CN391" s="227">
        <f t="shared" ca="1" si="218"/>
        <v>0</v>
      </c>
      <c r="CO391" s="227">
        <f t="shared" ca="1" si="218"/>
        <v>0</v>
      </c>
      <c r="CP391" s="227">
        <f t="shared" ca="1" si="218"/>
        <v>0</v>
      </c>
      <c r="CQ391" s="227">
        <f t="shared" ca="1" si="218"/>
        <v>0</v>
      </c>
      <c r="CR391" s="227">
        <f t="shared" ca="1" si="218"/>
        <v>0</v>
      </c>
      <c r="CS391" s="227">
        <f t="shared" ca="1" si="218"/>
        <v>0</v>
      </c>
      <c r="CT391" s="227">
        <f t="shared" ca="1" si="218"/>
        <v>0</v>
      </c>
      <c r="CU391" s="227">
        <f t="shared" ca="1" si="218"/>
        <v>0</v>
      </c>
      <c r="CV391" s="227">
        <f t="shared" ca="1" si="218"/>
        <v>0</v>
      </c>
      <c r="CW391" s="227">
        <f t="shared" ca="1" si="218"/>
        <v>0</v>
      </c>
      <c r="CX391" s="227">
        <f t="shared" ca="1" si="218"/>
        <v>0</v>
      </c>
      <c r="CY391" s="227">
        <f t="shared" ca="1" si="218"/>
        <v>0</v>
      </c>
      <c r="CZ391" s="227">
        <f t="shared" ca="1" si="218"/>
        <v>0</v>
      </c>
      <c r="DA391" s="227">
        <f t="shared" ca="1" si="218"/>
        <v>0</v>
      </c>
      <c r="DB391" s="227">
        <f t="shared" ca="1" si="218"/>
        <v>0</v>
      </c>
    </row>
    <row r="392" spans="1:106">
      <c r="A392" s="151"/>
      <c r="C392" s="5" t="s">
        <v>253</v>
      </c>
      <c r="F392" s="95"/>
      <c r="G392" s="54"/>
      <c r="H392" s="254"/>
      <c r="I392" s="54"/>
      <c r="J392" s="292">
        <f ca="1">J323</f>
        <v>0</v>
      </c>
      <c r="K392" s="292">
        <f t="shared" ref="K392:BV392" ca="1" si="219">K323</f>
        <v>0</v>
      </c>
      <c r="L392" s="292">
        <f t="shared" ca="1" si="219"/>
        <v>0</v>
      </c>
      <c r="M392" s="292">
        <f t="shared" ca="1" si="219"/>
        <v>0</v>
      </c>
      <c r="N392" s="292">
        <f t="shared" ca="1" si="219"/>
        <v>688171.72057852102</v>
      </c>
      <c r="O392" s="292">
        <f t="shared" ca="1" si="219"/>
        <v>460779.56347094174</v>
      </c>
      <c r="P392" s="292">
        <f t="shared" ca="1" si="219"/>
        <v>451344.13481451699</v>
      </c>
      <c r="Q392" s="292">
        <f t="shared" ca="1" si="219"/>
        <v>460180.55486854439</v>
      </c>
      <c r="R392" s="292">
        <f t="shared" ca="1" si="219"/>
        <v>459871.79920177709</v>
      </c>
      <c r="S392" s="292">
        <f t="shared" ca="1" si="219"/>
        <v>450450.14796607569</v>
      </c>
      <c r="T392" s="292">
        <f t="shared" ca="1" si="219"/>
        <v>459242.46502834931</v>
      </c>
      <c r="U392" s="292">
        <f t="shared" ca="1" si="219"/>
        <v>449828.89664585202</v>
      </c>
      <c r="V392" s="292">
        <f t="shared" ca="1" si="219"/>
        <v>458589.17484916828</v>
      </c>
      <c r="W392" s="292">
        <f t="shared" ca="1" si="219"/>
        <v>458275.98067204433</v>
      </c>
      <c r="X392" s="292">
        <f t="shared" ca="1" si="219"/>
        <v>430805.16854473954</v>
      </c>
      <c r="Y392" s="292">
        <f t="shared" ca="1" si="219"/>
        <v>457685.56479096971</v>
      </c>
      <c r="Z392" s="292">
        <f t="shared" ca="1" si="219"/>
        <v>448342.82744513743</v>
      </c>
      <c r="AA392" s="292">
        <f t="shared" ca="1" si="219"/>
        <v>457076.09709775314</v>
      </c>
      <c r="AB392" s="292">
        <f t="shared" ca="1" si="219"/>
        <v>447747.27231207053</v>
      </c>
      <c r="AC392" s="292">
        <f t="shared" ca="1" si="219"/>
        <v>456462.20737881138</v>
      </c>
      <c r="AD392" s="292">
        <f t="shared" ca="1" si="219"/>
        <v>456162.7231125494</v>
      </c>
      <c r="AE392" s="292">
        <f t="shared" ca="1" si="219"/>
        <v>446870.4279139369</v>
      </c>
      <c r="AF392" s="292">
        <f t="shared" ca="1" si="219"/>
        <v>455558.86286216741</v>
      </c>
      <c r="AG392" s="292">
        <f t="shared" ca="1" si="219"/>
        <v>446284.21924314473</v>
      </c>
      <c r="AH392" s="292">
        <f t="shared" ca="1" si="219"/>
        <v>454952.36956379324</v>
      </c>
      <c r="AI392" s="292">
        <f t="shared" ca="1" si="219"/>
        <v>454649.55871652294</v>
      </c>
      <c r="AJ392" s="292">
        <f t="shared" ca="1" si="219"/>
        <v>427522.15447246318</v>
      </c>
      <c r="AK392" s="292">
        <f t="shared" ca="1" si="219"/>
        <v>454049.35301823926</v>
      </c>
      <c r="AL392" s="292">
        <f t="shared" ca="1" si="219"/>
        <v>444829.0332442667</v>
      </c>
      <c r="AM392" s="292">
        <f t="shared" ca="1" si="219"/>
        <v>453469.69002298539</v>
      </c>
      <c r="AN392" s="292">
        <f t="shared" ca="1" si="219"/>
        <v>444296.52925002197</v>
      </c>
      <c r="AO392" s="292">
        <f t="shared" ca="1" si="219"/>
        <v>452936.70487257629</v>
      </c>
      <c r="AP392" s="292">
        <f t="shared" ca="1" si="219"/>
        <v>452675.01284487662</v>
      </c>
      <c r="AQ392" s="292">
        <f t="shared" ca="1" si="219"/>
        <v>443540.63280530414</v>
      </c>
      <c r="AR392" s="292">
        <f t="shared" ca="1" si="219"/>
        <v>452171.35001947201</v>
      </c>
      <c r="AS392" s="292">
        <f t="shared" ca="1" si="219"/>
        <v>443066.65485688677</v>
      </c>
      <c r="AT392" s="292">
        <f t="shared" ca="1" si="219"/>
        <v>451697.11744169565</v>
      </c>
      <c r="AU392" s="292">
        <f t="shared" ca="1" si="219"/>
        <v>451470.39547751012</v>
      </c>
      <c r="AV392" s="292">
        <f t="shared" ca="1" si="219"/>
        <v>424721.76305113162</v>
      </c>
      <c r="AW392" s="292">
        <f t="shared" ca="1" si="219"/>
        <v>451030.94151703379</v>
      </c>
      <c r="AX392" s="292">
        <f t="shared" ca="1" si="219"/>
        <v>449054.98794890451</v>
      </c>
      <c r="AY392" s="292">
        <f t="shared" ca="1" si="219"/>
        <v>457832.02025839471</v>
      </c>
      <c r="AZ392" s="292">
        <f t="shared" ca="1" si="219"/>
        <v>448562.64246791508</v>
      </c>
      <c r="BA392" s="292">
        <f t="shared" ca="1" si="219"/>
        <v>457433.93867773662</v>
      </c>
      <c r="BB392" s="292">
        <f t="shared" ca="1" si="219"/>
        <v>457285.60544047807</v>
      </c>
      <c r="BC392" s="292">
        <f t="shared" ca="1" si="219"/>
        <v>448120.67736484396</v>
      </c>
      <c r="BD392" s="292">
        <f t="shared" ca="1" si="219"/>
        <v>457024.34801959019</v>
      </c>
      <c r="BE392" s="292">
        <f t="shared" ca="1" si="219"/>
        <v>447875.72280537093</v>
      </c>
      <c r="BF392" s="292">
        <f t="shared" ca="1" si="219"/>
        <v>456803.84010097646</v>
      </c>
      <c r="BG392" s="292">
        <f t="shared" ca="1" si="219"/>
        <v>456746.49156855256</v>
      </c>
      <c r="BH392" s="292">
        <f t="shared" ca="1" si="219"/>
        <v>438654.60511962464</v>
      </c>
      <c r="BI392" s="292">
        <f t="shared" ca="1" si="219"/>
        <v>456634.47226911713</v>
      </c>
      <c r="BJ392" s="292">
        <f t="shared" ca="1" si="219"/>
        <v>447567.48201251787</v>
      </c>
      <c r="BK392" s="292">
        <f t="shared" ca="1" si="219"/>
        <v>456530.49417508749</v>
      </c>
      <c r="BL392" s="292">
        <f t="shared" ca="1" si="219"/>
        <v>447469.25297782163</v>
      </c>
      <c r="BM392" s="292">
        <f t="shared" ca="1" si="219"/>
        <v>456430.81808633765</v>
      </c>
      <c r="BN392" s="292">
        <f t="shared" ca="1" si="219"/>
        <v>456382.37146371073</v>
      </c>
      <c r="BO392" s="292">
        <f t="shared" ca="1" si="219"/>
        <v>447328.61101884872</v>
      </c>
      <c r="BP392" s="292">
        <f t="shared" ca="1" si="219"/>
        <v>456288.31031164725</v>
      </c>
      <c r="BQ392" s="292">
        <f t="shared" ca="1" si="219"/>
        <v>447239.42879336834</v>
      </c>
      <c r="BR392" s="292">
        <f t="shared" ca="1" si="219"/>
        <v>456204.21359845868</v>
      </c>
      <c r="BS392" s="292">
        <f t="shared" ca="1" si="219"/>
        <v>456173.54932136385</v>
      </c>
      <c r="BT392" s="292">
        <f t="shared" ca="1" si="219"/>
        <v>429148.25463145855</v>
      </c>
      <c r="BU392" s="292">
        <f t="shared" ca="1" si="219"/>
        <v>456133.10518696532</v>
      </c>
      <c r="BV392" s="292">
        <f t="shared" ca="1" si="219"/>
        <v>447118.32565452496</v>
      </c>
      <c r="BW392" s="292">
        <f t="shared" ref="BW392:DB392" ca="1" si="220">BW323</f>
        <v>456104.05682071019</v>
      </c>
      <c r="BX392" s="292">
        <f t="shared" ca="1" si="220"/>
        <v>447105.24722071021</v>
      </c>
      <c r="BY392" s="292">
        <f t="shared" ca="1" si="220"/>
        <v>456104.05682071019</v>
      </c>
      <c r="BZ392" s="292">
        <f t="shared" ca="1" si="220"/>
        <v>456104.05682071019</v>
      </c>
      <c r="CA392" s="292">
        <f t="shared" ca="1" si="220"/>
        <v>447105.24722071021</v>
      </c>
      <c r="CB392" s="292">
        <f t="shared" ca="1" si="220"/>
        <v>456104.05682071019</v>
      </c>
      <c r="CC392" s="292">
        <f t="shared" ca="1" si="220"/>
        <v>447105.24722071021</v>
      </c>
      <c r="CD392" s="292">
        <f t="shared" ca="1" si="220"/>
        <v>456104.05682071019</v>
      </c>
      <c r="CE392" s="292">
        <f t="shared" ca="1" si="220"/>
        <v>456104.05682071019</v>
      </c>
      <c r="CF392" s="292">
        <f t="shared" ca="1" si="220"/>
        <v>429107.6280207102</v>
      </c>
      <c r="CG392" s="292">
        <f t="shared" ca="1" si="220"/>
        <v>456104.05682071019</v>
      </c>
      <c r="CH392" s="292">
        <f t="shared" ca="1" si="220"/>
        <v>447105.24722071021</v>
      </c>
      <c r="CI392" s="292">
        <f t="shared" ca="1" si="220"/>
        <v>456104.05682071019</v>
      </c>
      <c r="CJ392" s="292">
        <f t="shared" ca="1" si="220"/>
        <v>447105.24722071021</v>
      </c>
      <c r="CK392" s="292">
        <f t="shared" ca="1" si="220"/>
        <v>456104.05682071019</v>
      </c>
      <c r="CL392" s="292">
        <f t="shared" ca="1" si="220"/>
        <v>456104.05682071019</v>
      </c>
      <c r="CM392" s="292">
        <f t="shared" ca="1" si="220"/>
        <v>447105.24722071021</v>
      </c>
      <c r="CN392" s="292">
        <f t="shared" ca="1" si="220"/>
        <v>456104.05682071019</v>
      </c>
      <c r="CO392" s="292">
        <f t="shared" ca="1" si="220"/>
        <v>447105.24722071021</v>
      </c>
      <c r="CP392" s="292">
        <f t="shared" ca="1" si="220"/>
        <v>456104.05682071019</v>
      </c>
      <c r="CQ392" s="292">
        <f t="shared" ca="1" si="220"/>
        <v>456104.05682071019</v>
      </c>
      <c r="CR392" s="292">
        <f t="shared" ca="1" si="220"/>
        <v>429107.6280207102</v>
      </c>
      <c r="CS392" s="292">
        <f t="shared" ca="1" si="220"/>
        <v>456104.05682071019</v>
      </c>
      <c r="CT392" s="292">
        <f t="shared" ca="1" si="220"/>
        <v>447105.24722071021</v>
      </c>
      <c r="CU392" s="292">
        <f t="shared" ca="1" si="220"/>
        <v>456104.05682071019</v>
      </c>
      <c r="CV392" s="292">
        <f t="shared" ca="1" si="220"/>
        <v>447105.24722071021</v>
      </c>
      <c r="CW392" s="292">
        <f t="shared" ca="1" si="220"/>
        <v>456104.05682071019</v>
      </c>
      <c r="CX392" s="292">
        <f t="shared" ca="1" si="220"/>
        <v>456104.05682071019</v>
      </c>
      <c r="CY392" s="292">
        <f t="shared" ca="1" si="220"/>
        <v>447105.24722071021</v>
      </c>
      <c r="CZ392" s="292">
        <f t="shared" ca="1" si="220"/>
        <v>456104.05682071019</v>
      </c>
      <c r="DA392" s="292">
        <f t="shared" ca="1" si="220"/>
        <v>447105.24722071021</v>
      </c>
      <c r="DB392" s="292">
        <f t="shared" ca="1" si="220"/>
        <v>456104.05682071019</v>
      </c>
    </row>
    <row r="393" spans="1:106">
      <c r="A393" s="151"/>
      <c r="C393" s="5" t="s">
        <v>254</v>
      </c>
      <c r="F393" s="56"/>
      <c r="G393" s="54"/>
      <c r="H393" s="254"/>
      <c r="I393" s="54"/>
      <c r="J393" s="292">
        <f ca="1">J388+J389+J390-J391-J392-J402</f>
        <v>54341666.666666664</v>
      </c>
      <c r="K393" s="292">
        <f t="shared" ref="K393:BV393" ca="1" si="221">K388+K389+K390-K391-K392-K402</f>
        <v>27043326.115837332</v>
      </c>
      <c r="L393" s="292">
        <f t="shared" ca="1" si="221"/>
        <v>-252930.84481077243</v>
      </c>
      <c r="M393" s="292">
        <f t="shared" ca="1" si="221"/>
        <v>-29171087.546366069</v>
      </c>
      <c r="N393" s="292">
        <f t="shared" ca="1" si="221"/>
        <v>24032317.568979274</v>
      </c>
      <c r="O393" s="292">
        <f t="shared" ca="1" si="221"/>
        <v>1745408.5379871626</v>
      </c>
      <c r="P393" s="292">
        <f t="shared" ca="1" si="221"/>
        <v>-427208.22362008912</v>
      </c>
      <c r="Q393" s="292">
        <f t="shared" ca="1" si="221"/>
        <v>1461479.7197927106</v>
      </c>
      <c r="R393" s="292">
        <f t="shared" ca="1" si="221"/>
        <v>1455252.2785576715</v>
      </c>
      <c r="S393" s="292">
        <f t="shared" ca="1" si="221"/>
        <v>-493465.47216782195</v>
      </c>
      <c r="T393" s="292">
        <f t="shared" ca="1" si="221"/>
        <v>1389471.3646469165</v>
      </c>
      <c r="U393" s="292">
        <f t="shared" ca="1" si="221"/>
        <v>1325260.2588721577</v>
      </c>
      <c r="V393" s="292">
        <f t="shared" ca="1" si="221"/>
        <v>523932.21860473865</v>
      </c>
      <c r="W393" s="292">
        <f t="shared" ca="1" si="221"/>
        <v>1836443.976855112</v>
      </c>
      <c r="X393" s="292">
        <f t="shared" ca="1" si="221"/>
        <v>2983340.9885644158</v>
      </c>
      <c r="Y393" s="292">
        <f t="shared" ca="1" si="221"/>
        <v>2338401.1340262829</v>
      </c>
      <c r="Z393" s="292">
        <f t="shared" ca="1" si="221"/>
        <v>3164856.7815986988</v>
      </c>
      <c r="AA393" s="292">
        <f t="shared" ca="1" si="221"/>
        <v>4351863.1435061647</v>
      </c>
      <c r="AB393" s="292">
        <f t="shared" ca="1" si="221"/>
        <v>3599829.4160208614</v>
      </c>
      <c r="AC393" s="292">
        <f t="shared" ca="1" si="221"/>
        <v>4726108.6336645037</v>
      </c>
      <c r="AD393" s="292">
        <f t="shared" ca="1" si="221"/>
        <v>5829523.2502985802</v>
      </c>
      <c r="AE393" s="292">
        <f t="shared" ca="1" si="221"/>
        <v>4988070.8597026234</v>
      </c>
      <c r="AF393" s="292">
        <f t="shared" ca="1" si="221"/>
        <v>5287864.3839165224</v>
      </c>
      <c r="AG393" s="292">
        <f t="shared" ca="1" si="221"/>
        <v>6261550.1777125839</v>
      </c>
      <c r="AH393" s="292">
        <f t="shared" ca="1" si="221"/>
        <v>5359003.5665142918</v>
      </c>
      <c r="AI393" s="292">
        <f t="shared" ca="1" si="221"/>
        <v>6310449.6215538485</v>
      </c>
      <c r="AJ393" s="292">
        <f t="shared" ca="1" si="221"/>
        <v>7127448.5190229537</v>
      </c>
      <c r="AK393" s="292">
        <f t="shared" ca="1" si="221"/>
        <v>6117665.4849169767</v>
      </c>
      <c r="AL393" s="292">
        <f t="shared" ca="1" si="221"/>
        <v>-4176341.2350485944</v>
      </c>
      <c r="AM393" s="292">
        <f t="shared" ca="1" si="221"/>
        <v>798682.40147698659</v>
      </c>
      <c r="AN393" s="292">
        <f t="shared" ca="1" si="221"/>
        <v>-1120571.0537312517</v>
      </c>
      <c r="AO393" s="292">
        <f t="shared" ca="1" si="221"/>
        <v>744057.92096526397</v>
      </c>
      <c r="AP393" s="292">
        <f t="shared" ca="1" si="221"/>
        <v>727227.81993116415</v>
      </c>
      <c r="AQ393" s="292">
        <f t="shared" ca="1" si="221"/>
        <v>-1198348.6153016102</v>
      </c>
      <c r="AR393" s="292">
        <f t="shared" ca="1" si="221"/>
        <v>664757.51451046322</v>
      </c>
      <c r="AS393" s="292">
        <f t="shared" ca="1" si="221"/>
        <v>626524.79551120999</v>
      </c>
      <c r="AT393" s="292">
        <f t="shared" ca="1" si="221"/>
        <v>-1249513.9444266118</v>
      </c>
      <c r="AU393" s="292">
        <f t="shared" ca="1" si="221"/>
        <v>604473.01268185442</v>
      </c>
      <c r="AV393" s="292">
        <f t="shared" ca="1" si="221"/>
        <v>510807.76198476274</v>
      </c>
      <c r="AW393" s="292">
        <f t="shared" ca="1" si="221"/>
        <v>-1333941.2214738408</v>
      </c>
      <c r="AX393" s="292">
        <f t="shared" ca="1" si="221"/>
        <v>116387.20707632025</v>
      </c>
      <c r="AY393" s="292">
        <f t="shared" ca="1" si="221"/>
        <v>1224662.7478805564</v>
      </c>
      <c r="AZ393" s="292">
        <f t="shared" ca="1" si="221"/>
        <v>-701237.69840562332</v>
      </c>
      <c r="BA393" s="292">
        <f t="shared" ca="1" si="221"/>
        <v>1188266.8398311294</v>
      </c>
      <c r="BB393" s="292">
        <f t="shared" ca="1" si="221"/>
        <v>1185449.7934238897</v>
      </c>
      <c r="BC393" s="292">
        <f t="shared" ca="1" si="221"/>
        <v>-739984.00792793068</v>
      </c>
      <c r="BD393" s="292">
        <f t="shared" ca="1" si="221"/>
        <v>1152462.8751865255</v>
      </c>
      <c r="BE393" s="292">
        <f t="shared" ca="1" si="221"/>
        <v>1113275.5875709567</v>
      </c>
      <c r="BF393" s="292">
        <f t="shared" ca="1" si="221"/>
        <v>-594325.87925397826</v>
      </c>
      <c r="BG393" s="292">
        <f t="shared" ca="1" si="221"/>
        <v>1407270.3552441983</v>
      </c>
      <c r="BH393" s="292">
        <f t="shared" ca="1" si="221"/>
        <v>2133653.013877633</v>
      </c>
      <c r="BI393" s="292">
        <f t="shared" ca="1" si="221"/>
        <v>3515416.6459663841</v>
      </c>
      <c r="BJ393" s="292">
        <f t="shared" ca="1" si="221"/>
        <v>-8793575.1149958707</v>
      </c>
      <c r="BK393" s="292">
        <f t="shared" ca="1" si="221"/>
        <v>1326919.6004889535</v>
      </c>
      <c r="BL393" s="292">
        <f t="shared" ca="1" si="221"/>
        <v>1297405.1498798898</v>
      </c>
      <c r="BM393" s="292">
        <f t="shared" ca="1" si="221"/>
        <v>1333037.6770792999</v>
      </c>
      <c r="BN393" s="292">
        <f t="shared" ca="1" si="221"/>
        <v>1344662.4251496736</v>
      </c>
      <c r="BO393" s="292">
        <f t="shared" ca="1" si="221"/>
        <v>1307138.3804387799</v>
      </c>
      <c r="BP393" s="292">
        <f t="shared" ca="1" si="221"/>
        <v>608363.42768337356</v>
      </c>
      <c r="BQ393" s="292">
        <f t="shared" ca="1" si="221"/>
        <v>1310274.8990321583</v>
      </c>
      <c r="BR393" s="292">
        <f t="shared" ca="1" si="221"/>
        <v>1346522.2501596513</v>
      </c>
      <c r="BS393" s="292">
        <f t="shared" ca="1" si="221"/>
        <v>2434891.486603668</v>
      </c>
      <c r="BT393" s="292">
        <f t="shared" ca="1" si="221"/>
        <v>3664844.7344036144</v>
      </c>
      <c r="BU393" s="292">
        <f t="shared" ca="1" si="221"/>
        <v>4987968.041953316</v>
      </c>
      <c r="BV393" s="292">
        <f t="shared" ca="1" si="221"/>
        <v>5939707.5908256052</v>
      </c>
      <c r="BW393" s="292">
        <f t="shared" ref="BW393:DB393" ca="1" si="222">BW388+BW389+BW390-BW391-BW392-BW402</f>
        <v>7277954.2295053769</v>
      </c>
      <c r="BX393" s="292">
        <f t="shared" ca="1" si="222"/>
        <v>8584743.2585513331</v>
      </c>
      <c r="BY393" s="292">
        <f t="shared" ca="1" si="222"/>
        <v>9922976.8187972885</v>
      </c>
      <c r="BZ393" s="292">
        <f t="shared" ca="1" si="222"/>
        <v>11270209.188643245</v>
      </c>
      <c r="CA393" s="292">
        <f t="shared" ca="1" si="222"/>
        <v>12576998.217689203</v>
      </c>
      <c r="CB393" s="292">
        <f t="shared" ca="1" si="222"/>
        <v>13915231.77793516</v>
      </c>
      <c r="CC393" s="292">
        <f t="shared" ca="1" si="222"/>
        <v>15222020.806981118</v>
      </c>
      <c r="CD393" s="292">
        <f t="shared" ca="1" si="222"/>
        <v>16560254.367227076</v>
      </c>
      <c r="CE393" s="292">
        <f t="shared" ca="1" si="222"/>
        <v>17907486.737073034</v>
      </c>
      <c r="CF393" s="292">
        <f t="shared" ca="1" si="222"/>
        <v>19133389.084518991</v>
      </c>
      <c r="CG393" s="292">
        <f t="shared" ca="1" si="222"/>
        <v>20453625.02556495</v>
      </c>
      <c r="CH393" s="292">
        <f t="shared" ca="1" si="222"/>
        <v>9902303.8395571429</v>
      </c>
      <c r="CI393" s="292">
        <f t="shared" ca="1" si="222"/>
        <v>11240537.3998031</v>
      </c>
      <c r="CJ393" s="292">
        <f t="shared" ca="1" si="222"/>
        <v>12547326.428849058</v>
      </c>
      <c r="CK393" s="292">
        <f t="shared" ca="1" si="222"/>
        <v>13885559.989095015</v>
      </c>
      <c r="CL393" s="292">
        <f t="shared" ca="1" si="222"/>
        <v>15232792.358940972</v>
      </c>
      <c r="CM393" s="292">
        <f t="shared" ca="1" si="222"/>
        <v>16539581.38798693</v>
      </c>
      <c r="CN393" s="292">
        <f t="shared" ca="1" si="222"/>
        <v>17877814.948232889</v>
      </c>
      <c r="CO393" s="292">
        <f t="shared" ca="1" si="222"/>
        <v>19184603.977278847</v>
      </c>
      <c r="CP393" s="292">
        <f t="shared" ca="1" si="222"/>
        <v>20522837.537524804</v>
      </c>
      <c r="CQ393" s="292">
        <f t="shared" ca="1" si="222"/>
        <v>21870069.907370761</v>
      </c>
      <c r="CR393" s="292">
        <f t="shared" ca="1" si="222"/>
        <v>23095972.254816718</v>
      </c>
      <c r="CS393" s="292">
        <f t="shared" ca="1" si="222"/>
        <v>24416208.195862677</v>
      </c>
      <c r="CT393" s="292">
        <f t="shared" ca="1" si="222"/>
        <v>25366637.009854872</v>
      </c>
      <c r="CU393" s="292">
        <f t="shared" ca="1" si="222"/>
        <v>26704870.570100829</v>
      </c>
      <c r="CV393" s="292">
        <f t="shared" ca="1" si="222"/>
        <v>28011659.599146787</v>
      </c>
      <c r="CW393" s="292">
        <f t="shared" ca="1" si="222"/>
        <v>29349893.159392744</v>
      </c>
      <c r="CX393" s="292">
        <f t="shared" ca="1" si="222"/>
        <v>30697125.529238701</v>
      </c>
      <c r="CY393" s="292">
        <f t="shared" ca="1" si="222"/>
        <v>32003914.558284659</v>
      </c>
      <c r="CZ393" s="292">
        <f t="shared" ca="1" si="222"/>
        <v>32607648.118530616</v>
      </c>
      <c r="DA393" s="292">
        <f t="shared" ca="1" si="222"/>
        <v>33914437.147576571</v>
      </c>
      <c r="DB393" s="292">
        <f t="shared" ca="1" si="222"/>
        <v>35252670.707822554</v>
      </c>
    </row>
    <row r="394" spans="1:106">
      <c r="A394" s="151"/>
      <c r="F394" s="56"/>
      <c r="G394" s="54"/>
      <c r="H394" s="254"/>
      <c r="I394" s="54"/>
      <c r="J394" s="322"/>
      <c r="K394" s="322"/>
      <c r="L394" s="322"/>
      <c r="M394" s="322"/>
      <c r="N394" s="322"/>
      <c r="O394" s="324"/>
      <c r="P394" s="322"/>
      <c r="Q394" s="322"/>
      <c r="R394" s="322"/>
      <c r="S394" s="322"/>
      <c r="T394" s="322"/>
      <c r="U394" s="322"/>
      <c r="V394" s="322"/>
      <c r="W394" s="322"/>
      <c r="X394" s="322"/>
      <c r="Y394" s="322"/>
      <c r="Z394" s="322"/>
      <c r="AA394" s="322"/>
      <c r="AB394" s="322"/>
      <c r="AC394" s="322"/>
      <c r="AD394" s="322"/>
      <c r="AE394" s="322"/>
      <c r="AF394" s="322"/>
      <c r="AG394" s="322"/>
      <c r="AH394" s="322"/>
      <c r="AI394" s="322"/>
      <c r="AJ394" s="322"/>
      <c r="AK394" s="322"/>
      <c r="AL394" s="322"/>
      <c r="AM394" s="322"/>
      <c r="AN394" s="322"/>
      <c r="AO394" s="322"/>
      <c r="AP394" s="322"/>
      <c r="AQ394" s="322"/>
      <c r="AR394" s="322"/>
      <c r="AS394" s="322"/>
      <c r="AT394" s="322"/>
      <c r="AU394" s="322"/>
      <c r="AV394" s="322"/>
      <c r="AW394" s="322"/>
      <c r="AX394" s="322"/>
      <c r="AY394" s="322"/>
      <c r="AZ394" s="322"/>
      <c r="BA394" s="322"/>
      <c r="BB394" s="322"/>
      <c r="BC394" s="322"/>
      <c r="BD394" s="322"/>
      <c r="BE394" s="322"/>
      <c r="BF394" s="322"/>
      <c r="BG394" s="322"/>
      <c r="BH394" s="322"/>
      <c r="BI394" s="322"/>
      <c r="BJ394" s="322"/>
      <c r="BK394" s="322"/>
      <c r="BL394" s="322"/>
      <c r="BM394" s="322"/>
      <c r="BN394" s="322"/>
      <c r="BO394" s="322"/>
      <c r="BP394" s="322"/>
      <c r="BQ394" s="322"/>
      <c r="BR394" s="322"/>
      <c r="BS394" s="322"/>
      <c r="BT394" s="322"/>
      <c r="BU394" s="322"/>
      <c r="BV394" s="322"/>
      <c r="BW394" s="322"/>
      <c r="BX394" s="322"/>
      <c r="BY394" s="322"/>
      <c r="BZ394" s="322"/>
      <c r="CA394" s="322"/>
      <c r="CB394" s="322"/>
      <c r="CC394" s="322"/>
      <c r="CD394" s="322"/>
      <c r="CE394" s="322"/>
      <c r="CF394" s="322"/>
      <c r="CG394" s="322"/>
      <c r="CH394" s="322"/>
      <c r="CI394" s="322"/>
      <c r="CJ394" s="322"/>
      <c r="CK394" s="322"/>
      <c r="CL394" s="322"/>
      <c r="CM394" s="322"/>
      <c r="CN394" s="322"/>
      <c r="CO394" s="322"/>
      <c r="CP394" s="322"/>
      <c r="CQ394" s="322"/>
      <c r="CR394" s="322"/>
      <c r="CS394" s="322"/>
      <c r="CT394" s="322"/>
      <c r="CU394" s="322"/>
      <c r="CV394" s="322"/>
      <c r="CW394" s="322"/>
      <c r="CX394" s="322"/>
      <c r="CY394" s="322"/>
      <c r="CZ394" s="322"/>
      <c r="DA394" s="322"/>
      <c r="DB394" s="322"/>
    </row>
    <row r="395" spans="1:106">
      <c r="A395" s="151"/>
      <c r="F395" s="56"/>
      <c r="G395" s="54"/>
      <c r="H395" s="254"/>
      <c r="I395" s="54"/>
      <c r="J395" s="322"/>
      <c r="K395" s="322"/>
      <c r="L395" s="322"/>
      <c r="M395" s="322"/>
      <c r="N395" s="322"/>
      <c r="O395" s="322"/>
      <c r="P395" s="322"/>
      <c r="Q395" s="322"/>
      <c r="R395" s="322"/>
      <c r="S395" s="322"/>
      <c r="T395" s="322"/>
      <c r="U395" s="322"/>
      <c r="V395" s="322"/>
      <c r="W395" s="322"/>
      <c r="X395" s="322"/>
      <c r="Y395" s="322"/>
      <c r="Z395" s="322"/>
      <c r="AA395" s="322"/>
      <c r="AB395" s="322"/>
      <c r="AC395" s="322"/>
      <c r="AD395" s="322"/>
      <c r="AE395" s="322"/>
      <c r="AF395" s="322"/>
      <c r="AG395" s="322"/>
      <c r="AH395" s="322"/>
      <c r="AI395" s="322"/>
      <c r="AJ395" s="322"/>
      <c r="AK395" s="322"/>
      <c r="AL395" s="322"/>
      <c r="AM395" s="322"/>
      <c r="AN395" s="322"/>
      <c r="AO395" s="322"/>
      <c r="AP395" s="322"/>
      <c r="AQ395" s="322"/>
      <c r="AR395" s="322"/>
      <c r="AS395" s="322"/>
      <c r="AT395" s="322"/>
      <c r="AU395" s="322"/>
      <c r="AV395" s="322"/>
      <c r="AW395" s="322"/>
      <c r="AX395" s="322"/>
      <c r="AY395" s="322"/>
      <c r="AZ395" s="322"/>
      <c r="BA395" s="322"/>
      <c r="BB395" s="322"/>
      <c r="BC395" s="322"/>
      <c r="BD395" s="322"/>
      <c r="BE395" s="322"/>
      <c r="BF395" s="322"/>
      <c r="BG395" s="322"/>
      <c r="BH395" s="322"/>
      <c r="BI395" s="322"/>
      <c r="BJ395" s="322"/>
      <c r="BK395" s="322"/>
      <c r="BL395" s="322"/>
      <c r="BM395" s="322"/>
      <c r="BN395" s="322"/>
      <c r="BO395" s="322"/>
      <c r="BP395" s="322"/>
      <c r="BQ395" s="322"/>
      <c r="BR395" s="322"/>
      <c r="BS395" s="322"/>
      <c r="BT395" s="322"/>
      <c r="BU395" s="322"/>
      <c r="BV395" s="322"/>
      <c r="BW395" s="322"/>
      <c r="BX395" s="322"/>
      <c r="BY395" s="322"/>
      <c r="BZ395" s="322"/>
      <c r="CA395" s="322"/>
      <c r="CB395" s="322"/>
      <c r="CC395" s="322"/>
      <c r="CD395" s="322"/>
      <c r="CE395" s="322"/>
      <c r="CF395" s="322"/>
      <c r="CG395" s="322"/>
      <c r="CH395" s="322"/>
      <c r="CI395" s="322"/>
      <c r="CJ395" s="322"/>
      <c r="CK395" s="322"/>
      <c r="CL395" s="322"/>
      <c r="CM395" s="322"/>
      <c r="CN395" s="322"/>
      <c r="CO395" s="322"/>
      <c r="CP395" s="322"/>
      <c r="CQ395" s="322"/>
      <c r="CR395" s="322"/>
      <c r="CS395" s="322"/>
      <c r="CT395" s="322"/>
      <c r="CU395" s="322"/>
      <c r="CV395" s="322"/>
      <c r="CW395" s="322"/>
      <c r="CX395" s="322"/>
      <c r="CY395" s="322"/>
      <c r="CZ395" s="322"/>
      <c r="DA395" s="322"/>
      <c r="DB395" s="322"/>
    </row>
    <row r="396" spans="1:106" ht="13">
      <c r="A396" s="151"/>
      <c r="C396" s="14" t="s">
        <v>232</v>
      </c>
      <c r="F396" s="56"/>
      <c r="G396" s="54"/>
      <c r="H396" s="254"/>
      <c r="I396" s="54"/>
      <c r="J396" s="322"/>
      <c r="K396" s="322"/>
      <c r="L396" s="322"/>
      <c r="M396" s="322"/>
      <c r="N396" s="322"/>
      <c r="O396" s="322"/>
      <c r="P396" s="322"/>
      <c r="Q396" s="322"/>
      <c r="R396" s="322"/>
      <c r="S396" s="322"/>
      <c r="T396" s="322"/>
      <c r="U396" s="322"/>
      <c r="V396" s="322"/>
      <c r="W396" s="322"/>
      <c r="X396" s="322"/>
      <c r="Y396" s="322"/>
      <c r="Z396" s="322"/>
      <c r="AA396" s="322"/>
      <c r="AB396" s="322"/>
      <c r="AC396" s="322"/>
      <c r="AD396" s="322"/>
      <c r="AE396" s="322"/>
      <c r="AF396" s="322"/>
      <c r="AG396" s="322"/>
      <c r="AH396" s="322"/>
      <c r="AI396" s="322"/>
      <c r="AJ396" s="322"/>
      <c r="AK396" s="322"/>
      <c r="AL396" s="322"/>
      <c r="AM396" s="322"/>
      <c r="AN396" s="322"/>
      <c r="AO396" s="322"/>
      <c r="AP396" s="322"/>
      <c r="AQ396" s="322"/>
      <c r="AR396" s="322"/>
      <c r="AS396" s="322"/>
      <c r="AT396" s="322"/>
      <c r="AU396" s="322"/>
      <c r="AV396" s="322"/>
      <c r="AW396" s="322"/>
      <c r="AX396" s="322"/>
      <c r="AY396" s="322"/>
      <c r="AZ396" s="322"/>
      <c r="BA396" s="322"/>
      <c r="BB396" s="322"/>
      <c r="BC396" s="322"/>
      <c r="BD396" s="322"/>
      <c r="BE396" s="322"/>
      <c r="BF396" s="322"/>
      <c r="BG396" s="322"/>
      <c r="BH396" s="322"/>
      <c r="BI396" s="322"/>
      <c r="BJ396" s="322"/>
      <c r="BK396" s="322"/>
      <c r="BL396" s="322"/>
      <c r="BM396" s="322"/>
      <c r="BN396" s="322"/>
      <c r="BO396" s="322"/>
      <c r="BP396" s="322"/>
      <c r="BQ396" s="322"/>
      <c r="BR396" s="322"/>
      <c r="BS396" s="322"/>
      <c r="BT396" s="322"/>
      <c r="BU396" s="322"/>
      <c r="BV396" s="322"/>
      <c r="BW396" s="322"/>
      <c r="BX396" s="322"/>
      <c r="BY396" s="322"/>
      <c r="BZ396" s="322"/>
      <c r="CA396" s="322"/>
      <c r="CB396" s="322"/>
      <c r="CC396" s="322"/>
      <c r="CD396" s="322"/>
      <c r="CE396" s="322"/>
      <c r="CF396" s="322"/>
      <c r="CG396" s="322"/>
      <c r="CH396" s="322"/>
      <c r="CI396" s="322"/>
      <c r="CJ396" s="322"/>
      <c r="CK396" s="322"/>
      <c r="CL396" s="322"/>
      <c r="CM396" s="322"/>
      <c r="CN396" s="322"/>
      <c r="CO396" s="322"/>
      <c r="CP396" s="322"/>
      <c r="CQ396" s="322"/>
      <c r="CR396" s="322"/>
      <c r="CS396" s="322"/>
      <c r="CT396" s="322"/>
      <c r="CU396" s="322"/>
      <c r="CV396" s="322"/>
      <c r="CW396" s="322"/>
      <c r="CX396" s="322"/>
      <c r="CY396" s="322"/>
      <c r="CZ396" s="322"/>
      <c r="DA396" s="322"/>
      <c r="DB396" s="322"/>
    </row>
    <row r="397" spans="1:106">
      <c r="A397" s="151"/>
      <c r="C397" s="5" t="s">
        <v>247</v>
      </c>
      <c r="F397" s="57"/>
      <c r="G397" s="54" t="s">
        <v>9</v>
      </c>
      <c r="H397" s="254"/>
      <c r="I397" s="54"/>
      <c r="J397" s="325">
        <f>Inputs!$K$343+J386</f>
        <v>7.9562779083152194E-2</v>
      </c>
      <c r="K397" s="325">
        <f>Inputs!$K$343+K386</f>
        <v>7.8717381380120549E-2</v>
      </c>
      <c r="L397" s="325">
        <f>Inputs!$K$343+L386</f>
        <v>7.7889209621540598E-2</v>
      </c>
      <c r="M397" s="325">
        <f>Inputs!$K$343+M386</f>
        <v>7.7196949300378861E-2</v>
      </c>
      <c r="N397" s="325">
        <f>Inputs!$K$343+N386</f>
        <v>7.6598459976177952E-2</v>
      </c>
      <c r="O397" s="325">
        <f>Inputs!$K$343+O386</f>
        <v>7.5791183110969398E-2</v>
      </c>
      <c r="P397" s="325">
        <f>Inputs!$K$343+P386</f>
        <v>7.4958809834352394E-2</v>
      </c>
      <c r="Q397" s="325">
        <f>Inputs!$K$343+Q386</f>
        <v>7.4550117827614837E-2</v>
      </c>
      <c r="R397" s="325">
        <f>Inputs!$K$343+R386</f>
        <v>7.2193004482156709E-2</v>
      </c>
      <c r="S397" s="325">
        <f>Inputs!$K$343+S386</f>
        <v>7.219004220733069E-2</v>
      </c>
      <c r="T397" s="325">
        <f>Inputs!$K$343+T386</f>
        <v>7.2188604455788022E-2</v>
      </c>
      <c r="U397" s="325">
        <f>Inputs!$K$343+U386</f>
        <v>7.2187166789855234E-2</v>
      </c>
      <c r="V397" s="325">
        <f>Inputs!$K$343+V386</f>
        <v>7.2190042207323196E-2</v>
      </c>
      <c r="W397" s="325">
        <f>Inputs!$K$343+W386</f>
        <v>7.2191480044471248E-2</v>
      </c>
      <c r="X397" s="325">
        <f>Inputs!$K$343+X386</f>
        <v>7.1189690032758907E-2</v>
      </c>
      <c r="Y397" s="325">
        <f>Inputs!$K$343+Y386</f>
        <v>7.0925082527173E-2</v>
      </c>
      <c r="Z397" s="325">
        <f>Inputs!$K$343+Z386</f>
        <v>7.0921101792438684E-2</v>
      </c>
      <c r="AA397" s="325">
        <f>Inputs!$K$343+AA386</f>
        <v>7.0925082527170585E-2</v>
      </c>
      <c r="AB397" s="325">
        <f>Inputs!$K$343+AB386</f>
        <v>7.0925082527170585E-2</v>
      </c>
      <c r="AC397" s="325">
        <f>Inputs!$K$343+AC386</f>
        <v>7.0922428628118622E-2</v>
      </c>
      <c r="AD397" s="325">
        <f>Inputs!$K$343+AD386</f>
        <v>7.1819070770352572E-2</v>
      </c>
      <c r="AE397" s="325">
        <f>Inputs!$K$343+AE386</f>
        <v>7.1968730646806284E-2</v>
      </c>
      <c r="AF397" s="325">
        <f>Inputs!$K$343+AF386</f>
        <v>7.1968730646803702E-2</v>
      </c>
      <c r="AG397" s="325">
        <f>Inputs!$K$343+AG386</f>
        <v>7.1967312545370782E-2</v>
      </c>
      <c r="AH397" s="325">
        <f>Inputs!$K$343+AH386</f>
        <v>7.196873064679854E-2</v>
      </c>
      <c r="AI397" s="325">
        <f>Inputs!$K$343+AI386</f>
        <v>7.1971567101250744E-2</v>
      </c>
      <c r="AJ397" s="325">
        <f>Inputs!$K$343+AJ386</f>
        <v>7.1965894527793756E-2</v>
      </c>
      <c r="AK397" s="325">
        <f>Inputs!$K$343+AK386</f>
        <v>7.1968730646801121E-2</v>
      </c>
      <c r="AL397" s="325">
        <f>Inputs!$K$343+AL386</f>
        <v>7.1967312545373446E-2</v>
      </c>
      <c r="AM397" s="325">
        <f>Inputs!$K$343+AM386</f>
        <v>7.1971567101250744E-2</v>
      </c>
      <c r="AN397" s="325">
        <f>Inputs!$K$343+AN386</f>
        <v>7.1967312545368117E-2</v>
      </c>
      <c r="AO397" s="325">
        <f>Inputs!$K$343+AO386</f>
        <v>7.197014883208977E-2</v>
      </c>
      <c r="AP397" s="325">
        <f>Inputs!$K$343+AP386</f>
        <v>7.3439102354741603E-2</v>
      </c>
      <c r="AQ397" s="325">
        <f>Inputs!$K$343+AQ386</f>
        <v>7.3760502985386694E-2</v>
      </c>
      <c r="AR397" s="325">
        <f>Inputs!$K$343+AR386</f>
        <v>7.3765248030655151E-2</v>
      </c>
      <c r="AS397" s="325">
        <f>Inputs!$K$343+AS386</f>
        <v>7.3762084568374353E-2</v>
      </c>
      <c r="AT397" s="325">
        <f>Inputs!$K$343+AT386</f>
        <v>7.3762084568374353E-2</v>
      </c>
      <c r="AU397" s="325">
        <f>Inputs!$K$343+AU386</f>
        <v>7.3763666250127841E-2</v>
      </c>
      <c r="AV397" s="325">
        <f>Inputs!$K$343+AV386</f>
        <v>7.3757340115693681E-2</v>
      </c>
      <c r="AW397" s="325">
        <f>Inputs!$K$343+AW386</f>
        <v>7.3762084568374353E-2</v>
      </c>
      <c r="AX397" s="325">
        <f>Inputs!$K$343+AX386</f>
        <v>7.3760502985389359E-2</v>
      </c>
      <c r="AY397" s="325">
        <f>Inputs!$K$343+AY386</f>
        <v>7.3763666250125343E-2</v>
      </c>
      <c r="AZ397" s="325">
        <f>Inputs!$K$343+AZ386</f>
        <v>7.3760502985389359E-2</v>
      </c>
      <c r="BA397" s="325">
        <f>Inputs!$K$343+BA386</f>
        <v>7.3763666250127841E-2</v>
      </c>
      <c r="BB397" s="325">
        <f>Inputs!$K$343+BB386</f>
        <v>7.5313992029488991E-2</v>
      </c>
      <c r="BC397" s="325">
        <f>Inputs!$K$343+BC386</f>
        <v>7.5602871306519298E-2</v>
      </c>
      <c r="BD397" s="325">
        <f>Inputs!$K$343+BD386</f>
        <v>7.5602871306521713E-2</v>
      </c>
      <c r="BE397" s="325">
        <f>Inputs!$K$343+BE386</f>
        <v>7.5597596045235499E-2</v>
      </c>
      <c r="BF397" s="325">
        <f>Inputs!$K$343+BF386</f>
        <v>7.5602871306524141E-2</v>
      </c>
      <c r="BG397" s="325">
        <f>Inputs!$K$343+BG386</f>
        <v>7.5599354349887127E-2</v>
      </c>
      <c r="BH397" s="325">
        <f>Inputs!$K$343+BH386</f>
        <v>7.5594079783208035E-2</v>
      </c>
      <c r="BI397" s="325">
        <f>Inputs!$K$343+BI386</f>
        <v>7.5599354349887127E-2</v>
      </c>
      <c r="BJ397" s="325">
        <f>Inputs!$K$343+BJ386</f>
        <v>7.5597596045235499E-2</v>
      </c>
      <c r="BK397" s="325">
        <f>Inputs!$K$343+BK386</f>
        <v>7.5599354349884546E-2</v>
      </c>
      <c r="BL397" s="325">
        <f>Inputs!$K$343+BL386</f>
        <v>7.5597596045232834E-2</v>
      </c>
      <c r="BM397" s="325">
        <f>Inputs!$K$343+BM386</f>
        <v>7.5602871306521713E-2</v>
      </c>
      <c r="BN397" s="325">
        <f>Inputs!$K$343+BN386</f>
        <v>7.736405480961972E-2</v>
      </c>
      <c r="BO397" s="325">
        <f>Inputs!$K$343+BO386</f>
        <v>7.7487717757537794E-2</v>
      </c>
      <c r="BP397" s="325">
        <f>Inputs!$K$343+BP386</f>
        <v>7.7487717757535296E-2</v>
      </c>
      <c r="BQ397" s="325">
        <f>Inputs!$K$343+BQ386</f>
        <v>7.7483818665035259E-2</v>
      </c>
      <c r="BR397" s="325">
        <f>Inputs!$K$343+BR386</f>
        <v>7.7489667506525667E-2</v>
      </c>
      <c r="BS397" s="325">
        <f>Inputs!$K$343+BS386</f>
        <v>7.7485768143707251E-2</v>
      </c>
      <c r="BT397" s="325">
        <f>Inputs!$K$343+BT386</f>
        <v>7.7479920113089795E-2</v>
      </c>
      <c r="BU397" s="325">
        <f>Inputs!$K$343+BU386</f>
        <v>7.7489667506525667E-2</v>
      </c>
      <c r="BV397" s="325">
        <f>Inputs!$K$343+BV386</f>
        <v>7.7487717757532798E-2</v>
      </c>
      <c r="BW397" s="325">
        <f>Inputs!$K$343+BW386</f>
        <v>7.7485768143707251E-2</v>
      </c>
      <c r="BX397" s="325">
        <f>Inputs!$K$343+BX386</f>
        <v>7.7489667506528082E-2</v>
      </c>
      <c r="BY397" s="325">
        <f>Inputs!$K$343+BY386</f>
        <v>7.7487717757537794E-2</v>
      </c>
      <c r="BZ397" s="325">
        <f>Inputs!$K$343+BZ386</f>
        <v>7.8934355609442036E-2</v>
      </c>
      <c r="CA397" s="325">
        <f>Inputs!$K$343+CA386</f>
        <v>7.9036378755084041E-2</v>
      </c>
      <c r="CB397" s="325">
        <f>Inputs!$K$343+CB386</f>
        <v>7.9036378755084041E-2</v>
      </c>
      <c r="CC397" s="325">
        <f>Inputs!$K$343+CC386</f>
        <v>7.9036378755084041E-2</v>
      </c>
      <c r="CD397" s="325">
        <f>Inputs!$K$343+CD386</f>
        <v>7.9036378755084041E-2</v>
      </c>
      <c r="CE397" s="325">
        <f>Inputs!$K$343+CE386</f>
        <v>7.9036378755084041E-2</v>
      </c>
      <c r="CF397" s="325">
        <f>Inputs!$K$343+CF386</f>
        <v>7.9036378755084041E-2</v>
      </c>
      <c r="CG397" s="325">
        <f>Inputs!$K$343+CG386</f>
        <v>7.9036378755084041E-2</v>
      </c>
      <c r="CH397" s="325">
        <f>Inputs!$K$343+CH386</f>
        <v>7.9036378755084041E-2</v>
      </c>
      <c r="CI397" s="325">
        <f>Inputs!$K$343+CI386</f>
        <v>7.9036378755084041E-2</v>
      </c>
      <c r="CJ397" s="325">
        <f>Inputs!$K$343+CJ386</f>
        <v>7.9036378755084041E-2</v>
      </c>
      <c r="CK397" s="325">
        <f>Inputs!$K$343+CK386</f>
        <v>7.9036378755084041E-2</v>
      </c>
      <c r="CL397" s="325">
        <f>Inputs!$K$343+CL386</f>
        <v>7.9036378755084041E-2</v>
      </c>
      <c r="CM397" s="325">
        <f>Inputs!$K$343+CM386</f>
        <v>7.9036378755084041E-2</v>
      </c>
      <c r="CN397" s="325">
        <f>Inputs!$K$343+CN386</f>
        <v>7.9036378755084041E-2</v>
      </c>
      <c r="CO397" s="325">
        <f>Inputs!$K$343+CO386</f>
        <v>7.9036378755084041E-2</v>
      </c>
      <c r="CP397" s="325">
        <f>Inputs!$K$343+CP386</f>
        <v>7.9036378755084041E-2</v>
      </c>
      <c r="CQ397" s="325">
        <f>Inputs!$K$343+CQ386</f>
        <v>7.9036378755084041E-2</v>
      </c>
      <c r="CR397" s="325">
        <f>Inputs!$K$343+CR386</f>
        <v>7.9036378755084041E-2</v>
      </c>
      <c r="CS397" s="325">
        <f>Inputs!$K$343+CS386</f>
        <v>7.9036378755084041E-2</v>
      </c>
      <c r="CT397" s="325">
        <f>Inputs!$K$343+CT386</f>
        <v>7.9036378755084041E-2</v>
      </c>
      <c r="CU397" s="325">
        <f>Inputs!$K$343+CU386</f>
        <v>7.9036378755084041E-2</v>
      </c>
      <c r="CV397" s="325">
        <f>Inputs!$K$343+CV386</f>
        <v>7.9036378755084041E-2</v>
      </c>
      <c r="CW397" s="325">
        <f>Inputs!$K$343+CW386</f>
        <v>7.9036378755084041E-2</v>
      </c>
      <c r="CX397" s="325">
        <f>Inputs!$K$343+CX386</f>
        <v>7.9036378755084041E-2</v>
      </c>
      <c r="CY397" s="325">
        <f>Inputs!$K$343+CY386</f>
        <v>7.9036378755084041E-2</v>
      </c>
      <c r="CZ397" s="325">
        <f>Inputs!$K$343+CZ386</f>
        <v>7.9036378755084041E-2</v>
      </c>
      <c r="DA397" s="325">
        <f>Inputs!$K$343+DA386</f>
        <v>7.9036378755084041E-2</v>
      </c>
      <c r="DB397" s="325">
        <f>Inputs!$K$343+DB386</f>
        <v>7.9036378755084041E-2</v>
      </c>
    </row>
    <row r="398" spans="1:106">
      <c r="A398" s="151"/>
      <c r="G398" s="54"/>
      <c r="H398" s="254"/>
      <c r="I398" s="54"/>
    </row>
    <row r="399" spans="1:106">
      <c r="A399" s="151"/>
      <c r="C399" s="5" t="s">
        <v>40</v>
      </c>
      <c r="G399" s="54" t="s">
        <v>131</v>
      </c>
      <c r="H399" s="326"/>
      <c r="I399" s="54"/>
      <c r="J399" s="212">
        <f>I404-I402</f>
        <v>0</v>
      </c>
      <c r="K399" s="307">
        <f t="shared" ref="K399:BV399" ca="1" si="223">+J404</f>
        <v>0</v>
      </c>
      <c r="L399" s="307">
        <f t="shared" ca="1" si="223"/>
        <v>0</v>
      </c>
      <c r="M399" s="307">
        <f ca="1">+L404</f>
        <v>252930.84481077243</v>
      </c>
      <c r="N399" s="307">
        <f t="shared" ca="1" si="223"/>
        <v>29424018.391176842</v>
      </c>
      <c r="O399" s="307">
        <f t="shared" ca="1" si="223"/>
        <v>5391700.8221975677</v>
      </c>
      <c r="P399" s="307">
        <f t="shared" ca="1" si="223"/>
        <v>3646292.2842104053</v>
      </c>
      <c r="Q399" s="307">
        <f t="shared" ca="1" si="223"/>
        <v>4073500.5078304945</v>
      </c>
      <c r="R399" s="307">
        <f t="shared" ca="1" si="223"/>
        <v>2612020.7880377839</v>
      </c>
      <c r="S399" s="307">
        <f t="shared" ca="1" si="223"/>
        <v>1156768.5094801125</v>
      </c>
      <c r="T399" s="307">
        <f t="shared" ca="1" si="223"/>
        <v>1650233.9816479343</v>
      </c>
      <c r="U399" s="307">
        <f t="shared" ca="1" si="223"/>
        <v>260762.61700101779</v>
      </c>
      <c r="V399" s="307">
        <f t="shared" ca="1" si="223"/>
        <v>0</v>
      </c>
      <c r="W399" s="307">
        <f t="shared" ca="1" si="223"/>
        <v>0</v>
      </c>
      <c r="X399" s="307">
        <f t="shared" ca="1" si="223"/>
        <v>0</v>
      </c>
      <c r="Y399" s="307">
        <f t="shared" ca="1" si="223"/>
        <v>0</v>
      </c>
      <c r="Z399" s="307">
        <f t="shared" ca="1" si="223"/>
        <v>0</v>
      </c>
      <c r="AA399" s="307">
        <f t="shared" ca="1" si="223"/>
        <v>0</v>
      </c>
      <c r="AB399" s="307">
        <f t="shared" ca="1" si="223"/>
        <v>0</v>
      </c>
      <c r="AC399" s="307">
        <f t="shared" ca="1" si="223"/>
        <v>0</v>
      </c>
      <c r="AD399" s="307">
        <f t="shared" ca="1" si="223"/>
        <v>0</v>
      </c>
      <c r="AE399" s="307">
        <f t="shared" ca="1" si="223"/>
        <v>0</v>
      </c>
      <c r="AF399" s="307">
        <f t="shared" ca="1" si="223"/>
        <v>0</v>
      </c>
      <c r="AG399" s="307">
        <f t="shared" ca="1" si="223"/>
        <v>0</v>
      </c>
      <c r="AH399" s="307">
        <f t="shared" ca="1" si="223"/>
        <v>0</v>
      </c>
      <c r="AI399" s="307">
        <f t="shared" ca="1" si="223"/>
        <v>0</v>
      </c>
      <c r="AJ399" s="307">
        <f t="shared" ca="1" si="223"/>
        <v>0</v>
      </c>
      <c r="AK399" s="307">
        <f t="shared" ca="1" si="223"/>
        <v>0</v>
      </c>
      <c r="AL399" s="307">
        <f t="shared" ca="1" si="223"/>
        <v>0</v>
      </c>
      <c r="AM399" s="307">
        <f t="shared" ca="1" si="223"/>
        <v>4176341.2350485944</v>
      </c>
      <c r="AN399" s="307">
        <f t="shared" ca="1" si="223"/>
        <v>3377658.8335716077</v>
      </c>
      <c r="AO399" s="307">
        <f t="shared" ca="1" si="223"/>
        <v>4498229.8873028597</v>
      </c>
      <c r="AP399" s="307">
        <f t="shared" ca="1" si="223"/>
        <v>3754171.9663375956</v>
      </c>
      <c r="AQ399" s="307">
        <f t="shared" ca="1" si="223"/>
        <v>3026944.1464064317</v>
      </c>
      <c r="AR399" s="307">
        <f t="shared" ca="1" si="223"/>
        <v>4225292.7617080417</v>
      </c>
      <c r="AS399" s="307">
        <f t="shared" ca="1" si="223"/>
        <v>3560535.2471975787</v>
      </c>
      <c r="AT399" s="307">
        <f t="shared" ca="1" si="223"/>
        <v>2934010.4516863688</v>
      </c>
      <c r="AU399" s="307">
        <f t="shared" ca="1" si="223"/>
        <v>4183524.3961129803</v>
      </c>
      <c r="AV399" s="307">
        <f t="shared" ca="1" si="223"/>
        <v>3579051.3834311259</v>
      </c>
      <c r="AW399" s="307">
        <f t="shared" ca="1" si="223"/>
        <v>3068243.6214463632</v>
      </c>
      <c r="AX399" s="307">
        <f t="shared" ca="1" si="223"/>
        <v>4402184.8429202037</v>
      </c>
      <c r="AY399" s="307">
        <f t="shared" ca="1" si="223"/>
        <v>4285797.6358438833</v>
      </c>
      <c r="AZ399" s="307">
        <f t="shared" ca="1" si="223"/>
        <v>3061134.8879633266</v>
      </c>
      <c r="BA399" s="307">
        <f t="shared" ca="1" si="223"/>
        <v>3762372.5863689501</v>
      </c>
      <c r="BB399" s="307">
        <f t="shared" ca="1" si="223"/>
        <v>2574105.7465378204</v>
      </c>
      <c r="BC399" s="307">
        <f t="shared" ca="1" si="223"/>
        <v>1388655.9531139308</v>
      </c>
      <c r="BD399" s="307">
        <f t="shared" ca="1" si="223"/>
        <v>2128639.9610418612</v>
      </c>
      <c r="BE399" s="307">
        <f t="shared" ca="1" si="223"/>
        <v>976177.0858553357</v>
      </c>
      <c r="BF399" s="307">
        <f t="shared" ca="1" si="223"/>
        <v>0</v>
      </c>
      <c r="BG399" s="307">
        <f t="shared" ca="1" si="223"/>
        <v>594325.87925397826</v>
      </c>
      <c r="BH399" s="307">
        <f t="shared" ca="1" si="223"/>
        <v>0</v>
      </c>
      <c r="BI399" s="307">
        <f t="shared" ca="1" si="223"/>
        <v>0</v>
      </c>
      <c r="BJ399" s="307">
        <f t="shared" ca="1" si="223"/>
        <v>0</v>
      </c>
      <c r="BK399" s="307">
        <f t="shared" ca="1" si="223"/>
        <v>8793575.1149958707</v>
      </c>
      <c r="BL399" s="307">
        <f t="shared" ca="1" si="223"/>
        <v>7466655.5145069174</v>
      </c>
      <c r="BM399" s="307">
        <f t="shared" ca="1" si="223"/>
        <v>6169250.3646270279</v>
      </c>
      <c r="BN399" s="307">
        <f t="shared" ca="1" si="223"/>
        <v>4836212.6875477284</v>
      </c>
      <c r="BO399" s="307">
        <f t="shared" ca="1" si="223"/>
        <v>3491550.2623980548</v>
      </c>
      <c r="BP399" s="307">
        <f ca="1">+BO404</f>
        <v>2184411.8819592749</v>
      </c>
      <c r="BQ399" s="307">
        <f t="shared" ca="1" si="223"/>
        <v>1576048.4542759014</v>
      </c>
      <c r="BR399" s="307">
        <f t="shared" ca="1" si="223"/>
        <v>265773.55524374312</v>
      </c>
      <c r="BS399" s="307">
        <f t="shared" ca="1" si="223"/>
        <v>0</v>
      </c>
      <c r="BT399" s="307">
        <f t="shared" ca="1" si="223"/>
        <v>0</v>
      </c>
      <c r="BU399" s="307">
        <f t="shared" ca="1" si="223"/>
        <v>0</v>
      </c>
      <c r="BV399" s="307">
        <f t="shared" ca="1" si="223"/>
        <v>0</v>
      </c>
      <c r="BW399" s="307">
        <f t="shared" ref="BW399:DB399" ca="1" si="224">+BV404</f>
        <v>0</v>
      </c>
      <c r="BX399" s="307">
        <f t="shared" ca="1" si="224"/>
        <v>0</v>
      </c>
      <c r="BY399" s="307">
        <f t="shared" ca="1" si="224"/>
        <v>0</v>
      </c>
      <c r="BZ399" s="307">
        <f t="shared" ca="1" si="224"/>
        <v>0</v>
      </c>
      <c r="CA399" s="307">
        <f t="shared" ca="1" si="224"/>
        <v>0</v>
      </c>
      <c r="CB399" s="307">
        <f t="shared" ca="1" si="224"/>
        <v>0</v>
      </c>
      <c r="CC399" s="307">
        <f t="shared" ca="1" si="224"/>
        <v>0</v>
      </c>
      <c r="CD399" s="307">
        <f t="shared" ca="1" si="224"/>
        <v>0</v>
      </c>
      <c r="CE399" s="307">
        <f t="shared" ca="1" si="224"/>
        <v>0</v>
      </c>
      <c r="CF399" s="307">
        <f t="shared" ca="1" si="224"/>
        <v>0</v>
      </c>
      <c r="CG399" s="307">
        <f t="shared" ca="1" si="224"/>
        <v>0</v>
      </c>
      <c r="CH399" s="307">
        <f t="shared" ca="1" si="224"/>
        <v>0</v>
      </c>
      <c r="CI399" s="307">
        <f t="shared" ca="1" si="224"/>
        <v>0</v>
      </c>
      <c r="CJ399" s="307">
        <f t="shared" ca="1" si="224"/>
        <v>0</v>
      </c>
      <c r="CK399" s="307">
        <f t="shared" ca="1" si="224"/>
        <v>0</v>
      </c>
      <c r="CL399" s="307">
        <f t="shared" ca="1" si="224"/>
        <v>0</v>
      </c>
      <c r="CM399" s="307">
        <f t="shared" ca="1" si="224"/>
        <v>0</v>
      </c>
      <c r="CN399" s="307">
        <f t="shared" ca="1" si="224"/>
        <v>0</v>
      </c>
      <c r="CO399" s="307">
        <f t="shared" ca="1" si="224"/>
        <v>0</v>
      </c>
      <c r="CP399" s="307">
        <f t="shared" ca="1" si="224"/>
        <v>0</v>
      </c>
      <c r="CQ399" s="307">
        <f t="shared" ca="1" si="224"/>
        <v>0</v>
      </c>
      <c r="CR399" s="307">
        <f t="shared" ca="1" si="224"/>
        <v>0</v>
      </c>
      <c r="CS399" s="307">
        <f t="shared" ca="1" si="224"/>
        <v>0</v>
      </c>
      <c r="CT399" s="307">
        <f t="shared" ca="1" si="224"/>
        <v>0</v>
      </c>
      <c r="CU399" s="307">
        <f t="shared" ca="1" si="224"/>
        <v>0</v>
      </c>
      <c r="CV399" s="307">
        <f t="shared" ca="1" si="224"/>
        <v>0</v>
      </c>
      <c r="CW399" s="307">
        <f t="shared" ca="1" si="224"/>
        <v>0</v>
      </c>
      <c r="CX399" s="307">
        <f t="shared" ca="1" si="224"/>
        <v>0</v>
      </c>
      <c r="CY399" s="307">
        <f t="shared" ca="1" si="224"/>
        <v>0</v>
      </c>
      <c r="CZ399" s="307">
        <f t="shared" ca="1" si="224"/>
        <v>0</v>
      </c>
      <c r="DA399" s="307">
        <f t="shared" ca="1" si="224"/>
        <v>0</v>
      </c>
      <c r="DB399" s="307">
        <f t="shared" ca="1" si="224"/>
        <v>0</v>
      </c>
    </row>
    <row r="400" spans="1:106">
      <c r="A400" s="151"/>
      <c r="G400" s="54"/>
      <c r="H400" s="326"/>
      <c r="I400" s="54"/>
      <c r="J400" s="303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C400" s="307"/>
      <c r="AD400" s="307"/>
      <c r="AE400" s="307"/>
      <c r="AF400" s="307"/>
      <c r="AG400" s="307"/>
      <c r="AH400" s="307"/>
      <c r="AI400" s="307"/>
      <c r="AJ400" s="307"/>
      <c r="AK400" s="307"/>
      <c r="AL400" s="307"/>
      <c r="AM400" s="307"/>
      <c r="AN400" s="307"/>
      <c r="AO400" s="307"/>
      <c r="AP400" s="307"/>
      <c r="AQ400" s="307"/>
      <c r="AR400" s="307"/>
      <c r="AS400" s="307"/>
      <c r="AT400" s="307"/>
      <c r="AU400" s="307"/>
      <c r="AV400" s="307"/>
      <c r="AW400" s="307"/>
      <c r="AX400" s="307"/>
      <c r="AY400" s="307"/>
      <c r="AZ400" s="307"/>
      <c r="BA400" s="307"/>
      <c r="BB400" s="307"/>
      <c r="BC400" s="307"/>
      <c r="BD400" s="307"/>
      <c r="BE400" s="307"/>
      <c r="BF400" s="307"/>
      <c r="BG400" s="307"/>
      <c r="BH400" s="307"/>
      <c r="BI400" s="307"/>
      <c r="BJ400" s="307"/>
      <c r="BK400" s="307"/>
      <c r="BL400" s="307"/>
      <c r="BM400" s="307"/>
      <c r="BN400" s="307"/>
      <c r="BO400" s="307"/>
      <c r="BP400" s="307"/>
      <c r="BQ400" s="307"/>
      <c r="BR400" s="307"/>
      <c r="BS400" s="307"/>
      <c r="BT400" s="307"/>
      <c r="BU400" s="307"/>
      <c r="BV400" s="307"/>
      <c r="BW400" s="307"/>
      <c r="BX400" s="307"/>
      <c r="BY400" s="307"/>
      <c r="BZ400" s="307"/>
      <c r="CA400" s="307"/>
      <c r="CB400" s="307"/>
      <c r="CC400" s="307"/>
      <c r="CD400" s="307"/>
      <c r="CE400" s="307"/>
      <c r="CF400" s="307"/>
      <c r="CG400" s="307"/>
      <c r="CH400" s="307"/>
      <c r="CI400" s="307"/>
      <c r="CJ400" s="307"/>
      <c r="CK400" s="307"/>
      <c r="CL400" s="307"/>
      <c r="CM400" s="307"/>
      <c r="CN400" s="307"/>
      <c r="CO400" s="307"/>
      <c r="CP400" s="307"/>
      <c r="CQ400" s="307"/>
      <c r="CR400" s="307"/>
      <c r="CS400" s="307"/>
      <c r="CT400" s="307"/>
      <c r="CU400" s="307"/>
      <c r="CV400" s="307"/>
      <c r="CW400" s="307"/>
      <c r="CX400" s="307"/>
      <c r="CY400" s="307"/>
      <c r="CZ400" s="307"/>
      <c r="DA400" s="307"/>
      <c r="DB400" s="307"/>
    </row>
    <row r="401" spans="1:106">
      <c r="A401" s="151"/>
      <c r="C401" s="5" t="s">
        <v>258</v>
      </c>
      <c r="E401" s="60"/>
      <c r="F401" s="4"/>
      <c r="G401" s="54" t="s">
        <v>131</v>
      </c>
      <c r="H401" s="326"/>
      <c r="I401" s="54"/>
      <c r="J401" s="212">
        <f ca="1">IF(J393&gt;0,-MIN(J393,J399),MIN(Inputs!$K$341-J399,ABS(J393)))</f>
        <v>0</v>
      </c>
      <c r="K401" s="212">
        <f ca="1">IF(K393&gt;0,-MIN(K393,K399),MIN(Inputs!$K$341-K399,ABS(K393)))</f>
        <v>0</v>
      </c>
      <c r="L401" s="212">
        <f ca="1">IF(L393&gt;0,-MIN(L393,L399),MIN(Inputs!$K$341-L399,ABS(L393)))</f>
        <v>252930.84481077243</v>
      </c>
      <c r="M401" s="212">
        <f ca="1">IF(M393&gt;0,-MIN(M393,M399),MIN(Inputs!$K$341-M399,ABS(M393)))</f>
        <v>29171087.546366069</v>
      </c>
      <c r="N401" s="212">
        <f ca="1">IF(N393&gt;0,-MIN(N393,N399),MIN(Inputs!$K$341-N399,ABS(N393)))</f>
        <v>-24032317.568979274</v>
      </c>
      <c r="O401" s="212">
        <f ca="1">IF(O393&gt;0,-MIN(O393,O399),MIN(Inputs!$K$341-O399,ABS(O393)))</f>
        <v>-1745408.5379871626</v>
      </c>
      <c r="P401" s="212">
        <f ca="1">IF(P393&gt;0,-MIN(P393,P399),MIN(Inputs!$K$341-P399,ABS(P393)))</f>
        <v>427208.22362008912</v>
      </c>
      <c r="Q401" s="212">
        <f ca="1">IF(Q393&gt;0,-MIN(Q393,Q399),MIN(Inputs!$K$341-Q399,ABS(Q393)))</f>
        <v>-1461479.7197927106</v>
      </c>
      <c r="R401" s="212">
        <f ca="1">IF(R393&gt;0,-MIN(R393,R399),MIN(Inputs!$K$341-R399,ABS(R393)))</f>
        <v>-1455252.2785576715</v>
      </c>
      <c r="S401" s="212">
        <f ca="1">IF(S393&gt;0,-MIN(S393,S399),MIN(Inputs!$K$341-S399,ABS(S393)))</f>
        <v>493465.47216782195</v>
      </c>
      <c r="T401" s="212">
        <f ca="1">IF(T393&gt;0,-MIN(T393,T399),MIN(Inputs!$K$341-T399,ABS(T393)))</f>
        <v>-1389471.3646469165</v>
      </c>
      <c r="U401" s="212">
        <f ca="1">IF(U393&gt;0,-MIN(U393,U399),MIN(Inputs!$K$341-U399,ABS(U393)))</f>
        <v>-260762.61700101779</v>
      </c>
      <c r="V401" s="212">
        <f ca="1">IF(V393&gt;0,-MIN(V393,V399),MIN(Inputs!$K$341-V399,ABS(V393)))</f>
        <v>0</v>
      </c>
      <c r="W401" s="212">
        <f ca="1">IF(W393&gt;0,-MIN(W393,W399),MIN(Inputs!$K$341-W399,ABS(W393)))</f>
        <v>0</v>
      </c>
      <c r="X401" s="212">
        <f ca="1">IF(X393&gt;0,-MIN(X393,X399),MIN(Inputs!$K$341-X399,ABS(X393)))</f>
        <v>0</v>
      </c>
      <c r="Y401" s="212">
        <f ca="1">IF(Y393&gt;0,-MIN(Y393,Y399),MIN(Inputs!$K$341-Y399,ABS(Y393)))</f>
        <v>0</v>
      </c>
      <c r="Z401" s="212">
        <f ca="1">IF(Z393&gt;0,-MIN(Z393,Z399),MIN(Inputs!$K$341-Z399,ABS(Z393)))</f>
        <v>0</v>
      </c>
      <c r="AA401" s="212">
        <f ca="1">IF(AA393&gt;0,-MIN(AA393,AA399),MIN(Inputs!$K$341-AA399,ABS(AA393)))</f>
        <v>0</v>
      </c>
      <c r="AB401" s="212">
        <f ca="1">IF(AB393&gt;0,-MIN(AB393,AB399),MIN(Inputs!$K$341-AB399,ABS(AB393)))</f>
        <v>0</v>
      </c>
      <c r="AC401" s="212">
        <f ca="1">IF(AC393&gt;0,-MIN(AC393,AC399),MIN(Inputs!$K$341-AC399,ABS(AC393)))</f>
        <v>0</v>
      </c>
      <c r="AD401" s="212">
        <f ca="1">IF(AD393&gt;0,-MIN(AD393,AD399),MIN(Inputs!$K$341-AD399,ABS(AD393)))</f>
        <v>0</v>
      </c>
      <c r="AE401" s="212">
        <f ca="1">IF(AE393&gt;0,-MIN(AE393,AE399),MIN(Inputs!$K$341-AE399,ABS(AE393)))</f>
        <v>0</v>
      </c>
      <c r="AF401" s="212">
        <f ca="1">IF(AF393&gt;0,-MIN(AF393,AF399),MIN(Inputs!$K$341-AF399,ABS(AF393)))</f>
        <v>0</v>
      </c>
      <c r="AG401" s="212">
        <f ca="1">IF(AG393&gt;0,-MIN(AG393,AG399),MIN(Inputs!$K$341-AG399,ABS(AG393)))</f>
        <v>0</v>
      </c>
      <c r="AH401" s="212">
        <f ca="1">IF(AH393&gt;0,-MIN(AH393,AH399),MIN(Inputs!$K$341-AH399,ABS(AH393)))</f>
        <v>0</v>
      </c>
      <c r="AI401" s="212">
        <f ca="1">IF(AI393&gt;0,-MIN(AI393,AI399),MIN(Inputs!$K$341-AI399,ABS(AI393)))</f>
        <v>0</v>
      </c>
      <c r="AJ401" s="212">
        <f ca="1">IF(AJ393&gt;0,-MIN(AJ393,AJ399),MIN(Inputs!$K$341-AJ399,ABS(AJ393)))</f>
        <v>0</v>
      </c>
      <c r="AK401" s="212">
        <f ca="1">IF(AK393&gt;0,-MIN(AK393,AK399),MIN(Inputs!$K$341-AK399,ABS(AK393)))</f>
        <v>0</v>
      </c>
      <c r="AL401" s="212">
        <f ca="1">IF(AL393&gt;0,-MIN(AL393,AL399),MIN(Inputs!$K$341-AL399,ABS(AL393)))</f>
        <v>4176341.2350485944</v>
      </c>
      <c r="AM401" s="212">
        <f ca="1">IF(AM393&gt;0,-MIN(AM393,AM399),MIN(Inputs!$K$341-AM399,ABS(AM393)))</f>
        <v>-798682.40147698659</v>
      </c>
      <c r="AN401" s="212">
        <f ca="1">IF(AN393&gt;0,-MIN(AN393,AN399),MIN(Inputs!$K$341-AN399,ABS(AN393)))</f>
        <v>1120571.0537312517</v>
      </c>
      <c r="AO401" s="212">
        <f ca="1">IF(AO393&gt;0,-MIN(AO393,AO399),MIN(Inputs!$K$341-AO399,ABS(AO393)))</f>
        <v>-744057.92096526397</v>
      </c>
      <c r="AP401" s="212">
        <f ca="1">IF(AP393&gt;0,-MIN(AP393,AP399),MIN(Inputs!$K$341-AP399,ABS(AP393)))</f>
        <v>-727227.81993116415</v>
      </c>
      <c r="AQ401" s="212">
        <f ca="1">IF(AQ393&gt;0,-MIN(AQ393,AQ399),MIN(Inputs!$K$341-AQ399,ABS(AQ393)))</f>
        <v>1198348.6153016102</v>
      </c>
      <c r="AR401" s="212">
        <f ca="1">IF(AR393&gt;0,-MIN(AR393,AR399),MIN(Inputs!$K$341-AR399,ABS(AR393)))</f>
        <v>-664757.51451046322</v>
      </c>
      <c r="AS401" s="212">
        <f ca="1">IF(AS393&gt;0,-MIN(AS393,AS399),MIN(Inputs!$K$341-AS399,ABS(AS393)))</f>
        <v>-626524.79551120999</v>
      </c>
      <c r="AT401" s="212">
        <f ca="1">IF(AT393&gt;0,-MIN(AT393,AT399),MIN(Inputs!$K$341-AT399,ABS(AT393)))</f>
        <v>1249513.9444266118</v>
      </c>
      <c r="AU401" s="212">
        <f ca="1">IF(AU393&gt;0,-MIN(AU393,AU399),MIN(Inputs!$K$341-AU399,ABS(AU393)))</f>
        <v>-604473.01268185442</v>
      </c>
      <c r="AV401" s="212">
        <f ca="1">IF(AV393&gt;0,-MIN(AV393,AV399),MIN(Inputs!$K$341-AV399,ABS(AV393)))</f>
        <v>-510807.76198476274</v>
      </c>
      <c r="AW401" s="212">
        <f ca="1">IF(AW393&gt;0,-MIN(AW393,AW399),MIN(Inputs!$K$341-AW399,ABS(AW393)))</f>
        <v>1333941.2214738408</v>
      </c>
      <c r="AX401" s="212">
        <f ca="1">IF(AX393&gt;0,-MIN(AX393,AX399),MIN(Inputs!$K$341-AX399,ABS(AX393)))</f>
        <v>-116387.20707632025</v>
      </c>
      <c r="AY401" s="212">
        <f ca="1">IF(AY393&gt;0,-MIN(AY393,AY399),MIN(Inputs!$K$341-AY399,ABS(AY393)))</f>
        <v>-1224662.7478805564</v>
      </c>
      <c r="AZ401" s="212">
        <f ca="1">IF(AZ393&gt;0,-MIN(AZ393,AZ399),MIN(Inputs!$K$341-AZ399,ABS(AZ393)))</f>
        <v>701237.69840562332</v>
      </c>
      <c r="BA401" s="212">
        <f ca="1">IF(BA393&gt;0,-MIN(BA393,BA399),MIN(Inputs!$K$341-BA399,ABS(BA393)))</f>
        <v>-1188266.8398311294</v>
      </c>
      <c r="BB401" s="212">
        <f ca="1">IF(BB393&gt;0,-MIN(BB393,BB399),MIN(Inputs!$K$341-BB399,ABS(BB393)))</f>
        <v>-1185449.7934238897</v>
      </c>
      <c r="BC401" s="212">
        <f ca="1">IF(BC393&gt;0,-MIN(BC393,BC399),MIN(Inputs!$K$341-BC399,ABS(BC393)))</f>
        <v>739984.00792793068</v>
      </c>
      <c r="BD401" s="212">
        <f ca="1">IF(BD393&gt;0,-MIN(BD393,BD399),MIN(Inputs!$K$341-BD399,ABS(BD393)))</f>
        <v>-1152462.8751865255</v>
      </c>
      <c r="BE401" s="212">
        <f ca="1">IF(BE393&gt;0,-MIN(BE393,BE399),MIN(Inputs!$K$341-BE399,ABS(BE393)))</f>
        <v>-976177.0858553357</v>
      </c>
      <c r="BF401" s="212">
        <f ca="1">IF(BF393&gt;0,-MIN(BF393,BF399),MIN(Inputs!$K$341-BF399,ABS(BF393)))</f>
        <v>594325.87925397826</v>
      </c>
      <c r="BG401" s="212">
        <f ca="1">IF(BG393&gt;0,-MIN(BG393,BG399),MIN(Inputs!$K$341-BG399,ABS(BG393)))</f>
        <v>-594325.87925397826</v>
      </c>
      <c r="BH401" s="212">
        <f ca="1">IF(BH393&gt;0,-MIN(BH393,BH399),MIN(Inputs!$K$341-BH399,ABS(BH393)))</f>
        <v>0</v>
      </c>
      <c r="BI401" s="212">
        <f ca="1">IF(BI393&gt;0,-MIN(BI393,BI399),MIN(Inputs!$K$341-BI399,ABS(BI393)))</f>
        <v>0</v>
      </c>
      <c r="BJ401" s="212">
        <f ca="1">IF(BJ393&gt;0,-MIN(BJ393,BJ399),MIN(Inputs!$K$341-BJ399,ABS(BJ393)))</f>
        <v>8793575.1149958707</v>
      </c>
      <c r="BK401" s="212">
        <f ca="1">IF(BK393&gt;0,-MIN(BK393,BK399),MIN(Inputs!$K$341-BK399,ABS(BK393)))</f>
        <v>-1326919.6004889535</v>
      </c>
      <c r="BL401" s="212">
        <f ca="1">IF(BL393&gt;0,-MIN(BL393,BL399),MIN(Inputs!$K$341-BL399,ABS(BL393)))</f>
        <v>-1297405.1498798898</v>
      </c>
      <c r="BM401" s="212">
        <f ca="1">IF(BM393&gt;0,-MIN(BM393,BM399),MIN(Inputs!$K$341-BM399,ABS(BM393)))</f>
        <v>-1333037.6770792999</v>
      </c>
      <c r="BN401" s="212">
        <f ca="1">IF(BN393&gt;0,-MIN(BN393,BN399),MIN(Inputs!$K$341-BN399,ABS(BN393)))</f>
        <v>-1344662.4251496736</v>
      </c>
      <c r="BO401" s="212">
        <f ca="1">IF(BO393&gt;0,-MIN(BO393,BO399),MIN(Inputs!$K$341-BO399,ABS(BO393)))</f>
        <v>-1307138.3804387799</v>
      </c>
      <c r="BP401" s="212">
        <f ca="1">IF(BP393&gt;0,-MIN(BP393,BP399),MIN(Inputs!$K$341-BP399,ABS(BP393)))</f>
        <v>-608363.42768337356</v>
      </c>
      <c r="BQ401" s="212">
        <f ca="1">IF(BQ393&gt;0,-MIN(BQ393,BQ399),MIN(Inputs!$K$341-BQ399,ABS(BQ393)))</f>
        <v>-1310274.8990321583</v>
      </c>
      <c r="BR401" s="212">
        <f ca="1">IF(BR393&gt;0,-MIN(BR393,BR399),MIN(Inputs!$K$341-BR399,ABS(BR393)))</f>
        <v>-265773.55524374312</v>
      </c>
      <c r="BS401" s="212">
        <f ca="1">IF(BS393&gt;0,-MIN(BS393,BS399),MIN(Inputs!$K$341-BS399,ABS(BS393)))</f>
        <v>0</v>
      </c>
      <c r="BT401" s="212">
        <f ca="1">IF(BT393&gt;0,-MIN(BT393,BT399),MIN(Inputs!$K$341-BT399,ABS(BT393)))</f>
        <v>0</v>
      </c>
      <c r="BU401" s="212">
        <f ca="1">IF(BU393&gt;0,-MIN(BU393,BU399),MIN(Inputs!$K$341-BU399,ABS(BU393)))</f>
        <v>0</v>
      </c>
      <c r="BV401" s="212">
        <f ca="1">IF(BV393&gt;0,-MIN(BV393,BV399),MIN(Inputs!$K$341-BV399,ABS(BV393)))</f>
        <v>0</v>
      </c>
      <c r="BW401" s="212">
        <f ca="1">IF(BW393&gt;0,-MIN(BW393,BW399),MIN(Inputs!$K$341-BW399,ABS(BW393)))</f>
        <v>0</v>
      </c>
      <c r="BX401" s="212">
        <f ca="1">IF(BX393&gt;0,-MIN(BX393,BX399),MIN(Inputs!$K$341-BX399,ABS(BX393)))</f>
        <v>0</v>
      </c>
      <c r="BY401" s="212">
        <f ca="1">IF(BY393&gt;0,-MIN(BY393,BY399),MIN(Inputs!$K$341-BY399,ABS(BY393)))</f>
        <v>0</v>
      </c>
      <c r="BZ401" s="212">
        <f ca="1">IF(BZ393&gt;0,-MIN(BZ393,BZ399),MIN(Inputs!$K$341-BZ399,ABS(BZ393)))</f>
        <v>0</v>
      </c>
      <c r="CA401" s="212">
        <f ca="1">IF(CA393&gt;0,-MIN(CA393,CA399),MIN(Inputs!$K$341-CA399,ABS(CA393)))</f>
        <v>0</v>
      </c>
      <c r="CB401" s="212">
        <f ca="1">IF(CB393&gt;0,-MIN(CB393,CB399),MIN(Inputs!$K$341-CB399,ABS(CB393)))</f>
        <v>0</v>
      </c>
      <c r="CC401" s="212">
        <f ca="1">IF(CC393&gt;0,-MIN(CC393,CC399),MIN(Inputs!$K$341-CC399,ABS(CC393)))</f>
        <v>0</v>
      </c>
      <c r="CD401" s="212">
        <f ca="1">IF(CD393&gt;0,-MIN(CD393,CD399),MIN(Inputs!$K$341-CD399,ABS(CD393)))</f>
        <v>0</v>
      </c>
      <c r="CE401" s="212">
        <f ca="1">IF(CE393&gt;0,-MIN(CE393,CE399),MIN(Inputs!$K$341-CE399,ABS(CE393)))</f>
        <v>0</v>
      </c>
      <c r="CF401" s="212">
        <f ca="1">IF(CF393&gt;0,-MIN(CF393,CF399),MIN(Inputs!$K$341-CF399,ABS(CF393)))</f>
        <v>0</v>
      </c>
      <c r="CG401" s="212">
        <f ca="1">IF(CG393&gt;0,-MIN(CG393,CG399),MIN(Inputs!$K$341-CG399,ABS(CG393)))</f>
        <v>0</v>
      </c>
      <c r="CH401" s="212">
        <f ca="1">IF(CH393&gt;0,-MIN(CH393,CH399),MIN(Inputs!$K$341-CH399,ABS(CH393)))</f>
        <v>0</v>
      </c>
      <c r="CI401" s="212">
        <f ca="1">IF(CI393&gt;0,-MIN(CI393,CI399),MIN(Inputs!$K$341-CI399,ABS(CI393)))</f>
        <v>0</v>
      </c>
      <c r="CJ401" s="212">
        <f ca="1">IF(CJ393&gt;0,-MIN(CJ393,CJ399),MIN(Inputs!$K$341-CJ399,ABS(CJ393)))</f>
        <v>0</v>
      </c>
      <c r="CK401" s="212">
        <f ca="1">IF(CK393&gt;0,-MIN(CK393,CK399),MIN(Inputs!$K$341-CK399,ABS(CK393)))</f>
        <v>0</v>
      </c>
      <c r="CL401" s="212">
        <f ca="1">IF(CL393&gt;0,-MIN(CL393,CL399),MIN(Inputs!$K$341-CL399,ABS(CL393)))</f>
        <v>0</v>
      </c>
      <c r="CM401" s="212">
        <f ca="1">IF(CM393&gt;0,-MIN(CM393,CM399),MIN(Inputs!$K$341-CM399,ABS(CM393)))</f>
        <v>0</v>
      </c>
      <c r="CN401" s="212">
        <f ca="1">IF(CN393&gt;0,-MIN(CN393,CN399),MIN(Inputs!$K$341-CN399,ABS(CN393)))</f>
        <v>0</v>
      </c>
      <c r="CO401" s="212">
        <f ca="1">IF(CO393&gt;0,-MIN(CO393,CO399),MIN(Inputs!$K$341-CO399,ABS(CO393)))</f>
        <v>0</v>
      </c>
      <c r="CP401" s="212">
        <f ca="1">IF(CP393&gt;0,-MIN(CP393,CP399),MIN(Inputs!$K$341-CP399,ABS(CP393)))</f>
        <v>0</v>
      </c>
      <c r="CQ401" s="212">
        <f ca="1">IF(CQ393&gt;0,-MIN(CQ393,CQ399),MIN(Inputs!$K$341-CQ399,ABS(CQ393)))</f>
        <v>0</v>
      </c>
      <c r="CR401" s="212">
        <f ca="1">IF(CR393&gt;0,-MIN(CR393,CR399),MIN(Inputs!$K$341-CR399,ABS(CR393)))</f>
        <v>0</v>
      </c>
      <c r="CS401" s="212">
        <f ca="1">IF(CS393&gt;0,-MIN(CS393,CS399),MIN(Inputs!$K$341-CS399,ABS(CS393)))</f>
        <v>0</v>
      </c>
      <c r="CT401" s="212">
        <f ca="1">IF(CT393&gt;0,-MIN(CT393,CT399),MIN(Inputs!$K$341-CT399,ABS(CT393)))</f>
        <v>0</v>
      </c>
      <c r="CU401" s="212">
        <f ca="1">IF(CU393&gt;0,-MIN(CU393,CU399),MIN(Inputs!$K$341-CU399,ABS(CU393)))</f>
        <v>0</v>
      </c>
      <c r="CV401" s="212">
        <f ca="1">IF(CV393&gt;0,-MIN(CV393,CV399),MIN(Inputs!$K$341-CV399,ABS(CV393)))</f>
        <v>0</v>
      </c>
      <c r="CW401" s="212">
        <f ca="1">IF(CW393&gt;0,-MIN(CW393,CW399),MIN(Inputs!$K$341-CW399,ABS(CW393)))</f>
        <v>0</v>
      </c>
      <c r="CX401" s="212">
        <f ca="1">IF(CX393&gt;0,-MIN(CX393,CX399),MIN(Inputs!$K$341-CX399,ABS(CX393)))</f>
        <v>0</v>
      </c>
      <c r="CY401" s="212">
        <f ca="1">IF(CY393&gt;0,-MIN(CY393,CY399),MIN(Inputs!$K$341-CY399,ABS(CY393)))</f>
        <v>0</v>
      </c>
      <c r="CZ401" s="212">
        <f ca="1">IF(CZ393&gt;0,-MIN(CZ393,CZ399),MIN(Inputs!$K$341-CZ399,ABS(CZ393)))</f>
        <v>0</v>
      </c>
      <c r="DA401" s="212">
        <f ca="1">IF(DA393&gt;0,-MIN(DA393,DA399),MIN(Inputs!$K$341-DA399,ABS(DA393)))</f>
        <v>0</v>
      </c>
      <c r="DB401" s="212">
        <f ca="1">IF(DB393&gt;0,-MIN(DB393,DB399),MIN(Inputs!$K$341-DB399,ABS(DB393)))</f>
        <v>0</v>
      </c>
    </row>
    <row r="402" spans="1:106">
      <c r="A402" s="151"/>
      <c r="C402" s="5" t="s">
        <v>250</v>
      </c>
      <c r="E402" s="60"/>
      <c r="F402" s="4"/>
      <c r="G402" s="54" t="s">
        <v>131</v>
      </c>
      <c r="H402" s="326"/>
      <c r="I402" s="54"/>
      <c r="J402" s="307">
        <f>(Inputs!$K$341-'Project 3'!J399)*(Inputs!$K$344/12)</f>
        <v>8333.3333333333339</v>
      </c>
      <c r="K402" s="307">
        <f ca="1">(Inputs!$K$341-'Project 3'!K399)*(Inputs!$K$344/12)</f>
        <v>8333.3333333333339</v>
      </c>
      <c r="L402" s="307">
        <f ca="1">(Inputs!$K$341-'Project 3'!L399)*(Inputs!$K$344/12)</f>
        <v>8333.3333333333339</v>
      </c>
      <c r="M402" s="307">
        <f ca="1">(Inputs!$K$341-'Project 3'!M399)*(Inputs!$K$344/12)</f>
        <v>8280.6394073310912</v>
      </c>
      <c r="N402" s="307">
        <f ca="1">(Inputs!$K$341-'Project 3'!N399)*(Inputs!$K$344/12)</f>
        <v>2203.3295018381582</v>
      </c>
      <c r="O402" s="307">
        <f ca="1">(Inputs!$K$341-'Project 3'!O399)*(Inputs!$K$344/12)</f>
        <v>7210.0623287088401</v>
      </c>
      <c r="P402" s="307">
        <f ca="1">(Inputs!$K$341-'Project 3'!P399)*(Inputs!$K$344/12)</f>
        <v>7573.6891074561654</v>
      </c>
      <c r="Q402" s="307">
        <f ca="1">(Inputs!$K$341-'Project 3'!Q399)*(Inputs!$K$344/12)</f>
        <v>7484.6873942019811</v>
      </c>
      <c r="R402" s="307">
        <f ca="1">(Inputs!$K$341-'Project 3'!R399)*(Inputs!$K$344/12)</f>
        <v>7789.1623358254619</v>
      </c>
      <c r="S402" s="307">
        <f ca="1">(Inputs!$K$341-'Project 3'!S399)*(Inputs!$K$344/12)</f>
        <v>8092.3398938583105</v>
      </c>
      <c r="T402" s="307">
        <f ca="1">(Inputs!$K$341-'Project 3'!T399)*(Inputs!$K$344/12)</f>
        <v>7989.5345871566815</v>
      </c>
      <c r="U402" s="307">
        <f ca="1">(Inputs!$K$341-'Project 3'!U399)*(Inputs!$K$344/12)</f>
        <v>8279.0077881247889</v>
      </c>
      <c r="V402" s="307">
        <f ca="1">(Inputs!$K$341-'Project 3'!V399)*(Inputs!$K$344/12)</f>
        <v>8333.3333333333339</v>
      </c>
      <c r="W402" s="307">
        <f ca="1">(Inputs!$K$341-'Project 3'!W399)*(Inputs!$K$344/12)</f>
        <v>8333.3333333333339</v>
      </c>
      <c r="X402" s="307">
        <f ca="1">(Inputs!$K$341-'Project 3'!X399)*(Inputs!$K$344/12)</f>
        <v>8333.3333333333339</v>
      </c>
      <c r="Y402" s="307">
        <f ca="1">(Inputs!$K$341-'Project 3'!Y399)*(Inputs!$K$344/12)</f>
        <v>8333.3333333333339</v>
      </c>
      <c r="Z402" s="307">
        <f ca="1">(Inputs!$K$341-'Project 3'!Z399)*(Inputs!$K$344/12)</f>
        <v>8333.3333333333339</v>
      </c>
      <c r="AA402" s="307">
        <f ca="1">(Inputs!$K$341-'Project 3'!AA399)*(Inputs!$K$344/12)</f>
        <v>8333.3333333333339</v>
      </c>
      <c r="AB402" s="307">
        <f ca="1">(Inputs!$K$341-'Project 3'!AB399)*(Inputs!$K$344/12)</f>
        <v>8333.3333333333339</v>
      </c>
      <c r="AC402" s="307">
        <f ca="1">(Inputs!$K$341-'Project 3'!AC399)*(Inputs!$K$344/12)</f>
        <v>8333.3333333333339</v>
      </c>
      <c r="AD402" s="307">
        <f ca="1">(Inputs!$K$341-'Project 3'!AD399)*(Inputs!$K$344/12)</f>
        <v>8333.3333333333339</v>
      </c>
      <c r="AE402" s="307">
        <f ca="1">(Inputs!$K$341-'Project 3'!AE399)*(Inputs!$K$344/12)</f>
        <v>8333.3333333333339</v>
      </c>
      <c r="AF402" s="307">
        <f ca="1">(Inputs!$K$341-'Project 3'!AF399)*(Inputs!$K$344/12)</f>
        <v>8333.3333333333339</v>
      </c>
      <c r="AG402" s="307">
        <f ca="1">(Inputs!$K$341-'Project 3'!AG399)*(Inputs!$K$344/12)</f>
        <v>8333.3333333333339</v>
      </c>
      <c r="AH402" s="307">
        <f ca="1">(Inputs!$K$341-'Project 3'!AH399)*(Inputs!$K$344/12)</f>
        <v>8333.3333333333339</v>
      </c>
      <c r="AI402" s="307">
        <f ca="1">(Inputs!$K$341-'Project 3'!AI399)*(Inputs!$K$344/12)</f>
        <v>8333.3333333333339</v>
      </c>
      <c r="AJ402" s="307">
        <f ca="1">(Inputs!$K$341-'Project 3'!AJ399)*(Inputs!$K$344/12)</f>
        <v>8333.3333333333339</v>
      </c>
      <c r="AK402" s="307">
        <f ca="1">(Inputs!$K$341-'Project 3'!AK399)*(Inputs!$K$344/12)</f>
        <v>8333.3333333333339</v>
      </c>
      <c r="AL402" s="307">
        <f ca="1">(Inputs!$K$341-'Project 3'!AL399)*(Inputs!$K$344/12)</f>
        <v>8333.3333333333339</v>
      </c>
      <c r="AM402" s="307">
        <f ca="1">(Inputs!$K$341-'Project 3'!AM399)*(Inputs!$K$344/12)</f>
        <v>7463.2622426982107</v>
      </c>
      <c r="AN402" s="307">
        <f ca="1">(Inputs!$K$341-'Project 3'!AN399)*(Inputs!$K$344/12)</f>
        <v>7629.6544096725829</v>
      </c>
      <c r="AO402" s="307">
        <f ca="1">(Inputs!$K$341-'Project 3'!AO399)*(Inputs!$K$344/12)</f>
        <v>7396.2021068119047</v>
      </c>
      <c r="AP402" s="307">
        <f ca="1">(Inputs!$K$341-'Project 3'!AP399)*(Inputs!$K$344/12)</f>
        <v>7551.2141736796675</v>
      </c>
      <c r="AQ402" s="307">
        <f ca="1">(Inputs!$K$341-'Project 3'!AQ399)*(Inputs!$K$344/12)</f>
        <v>7702.7199694986602</v>
      </c>
      <c r="AR402" s="307">
        <f ca="1">(Inputs!$K$341-'Project 3'!AR399)*(Inputs!$K$344/12)</f>
        <v>7453.0640079774912</v>
      </c>
      <c r="AS402" s="307">
        <f ca="1">(Inputs!$K$341-'Project 3'!AS399)*(Inputs!$K$344/12)</f>
        <v>7591.5551568338387</v>
      </c>
      <c r="AT402" s="307">
        <f ca="1">(Inputs!$K$341-'Project 3'!AT399)*(Inputs!$K$344/12)</f>
        <v>7722.0811558986743</v>
      </c>
      <c r="AU402" s="307">
        <f ca="1">(Inputs!$K$341-'Project 3'!AU399)*(Inputs!$K$344/12)</f>
        <v>7461.7657508097964</v>
      </c>
      <c r="AV402" s="307">
        <f ca="1">(Inputs!$K$341-'Project 3'!AV399)*(Inputs!$K$344/12)</f>
        <v>7587.6976284518487</v>
      </c>
      <c r="AW402" s="307">
        <f ca="1">(Inputs!$K$341-'Project 3'!AW399)*(Inputs!$K$344/12)</f>
        <v>7694.1159121986748</v>
      </c>
      <c r="AX402" s="307">
        <f ca="1">(Inputs!$K$341-'Project 3'!AX399)*(Inputs!$K$344/12)</f>
        <v>7416.2114910582904</v>
      </c>
      <c r="AY402" s="307">
        <f ca="1">(Inputs!$K$341-'Project 3'!AY399)*(Inputs!$K$344/12)</f>
        <v>7440.4588258658587</v>
      </c>
      <c r="AZ402" s="307">
        <f ca="1">(Inputs!$K$341-'Project 3'!AZ399)*(Inputs!$K$344/12)</f>
        <v>7695.5968983409748</v>
      </c>
      <c r="BA402" s="307">
        <f ca="1">(Inputs!$K$341-'Project 3'!BA399)*(Inputs!$K$344/12)</f>
        <v>7549.5057111731367</v>
      </c>
      <c r="BB402" s="307">
        <f ca="1">(Inputs!$K$341-'Project 3'!BB399)*(Inputs!$K$344/12)</f>
        <v>7797.0613028046218</v>
      </c>
      <c r="BC402" s="307">
        <f ca="1">(Inputs!$K$341-'Project 3'!BC399)*(Inputs!$K$344/12)</f>
        <v>8044.0300097679319</v>
      </c>
      <c r="BD402" s="307">
        <f ca="1">(Inputs!$K$341-'Project 3'!BD399)*(Inputs!$K$344/12)</f>
        <v>7889.8666747829466</v>
      </c>
      <c r="BE402" s="307">
        <f ca="1">(Inputs!$K$341-'Project 3'!BE399)*(Inputs!$K$344/12)</f>
        <v>8129.9631071134727</v>
      </c>
      <c r="BF402" s="307">
        <f ca="1">(Inputs!$K$341-'Project 3'!BF399)*(Inputs!$K$344/12)</f>
        <v>8333.3333333333339</v>
      </c>
      <c r="BG402" s="307">
        <f ca="1">(Inputs!$K$341-'Project 3'!BG399)*(Inputs!$K$344/12)</f>
        <v>8209.5154418220882</v>
      </c>
      <c r="BH402" s="307">
        <f ca="1">(Inputs!$K$341-'Project 3'!BH399)*(Inputs!$K$344/12)</f>
        <v>8333.3333333333339</v>
      </c>
      <c r="BI402" s="307">
        <f ca="1">(Inputs!$K$341-'Project 3'!BI399)*(Inputs!$K$344/12)</f>
        <v>8333.3333333333339</v>
      </c>
      <c r="BJ402" s="307">
        <f ca="1">(Inputs!$K$341-'Project 3'!BJ399)*(Inputs!$K$344/12)</f>
        <v>8333.3333333333339</v>
      </c>
      <c r="BK402" s="307">
        <f ca="1">(Inputs!$K$341-'Project 3'!BK399)*(Inputs!$K$344/12)</f>
        <v>6501.3385177091941</v>
      </c>
      <c r="BL402" s="307">
        <f ca="1">(Inputs!$K$341-'Project 3'!BL399)*(Inputs!$K$344/12)</f>
        <v>6777.7801011443926</v>
      </c>
      <c r="BM402" s="307">
        <f ca="1">(Inputs!$K$341-'Project 3'!BM399)*(Inputs!$K$344/12)</f>
        <v>7048.0728407027036</v>
      </c>
      <c r="BN402" s="307">
        <f ca="1">(Inputs!$K$341-'Project 3'!BN399)*(Inputs!$K$344/12)</f>
        <v>7325.7890234275574</v>
      </c>
      <c r="BO402" s="307">
        <f ca="1">(Inputs!$K$341-'Project 3'!BO399)*(Inputs!$K$344/12)</f>
        <v>7605.9270286670717</v>
      </c>
      <c r="BP402" s="307">
        <f ca="1">(Inputs!$K$341-'Project 3'!BP399)*(Inputs!$K$344/12)</f>
        <v>7878.2475245918185</v>
      </c>
      <c r="BQ402" s="307">
        <f ca="1">(Inputs!$K$341-'Project 3'!BQ399)*(Inputs!$K$344/12)</f>
        <v>8004.989905359188</v>
      </c>
      <c r="BR402" s="307">
        <f ca="1">(Inputs!$K$341-'Project 3'!BR399)*(Inputs!$K$344/12)</f>
        <v>8277.963842657553</v>
      </c>
      <c r="BS402" s="307">
        <f ca="1">(Inputs!$K$341-'Project 3'!BS399)*(Inputs!$K$344/12)</f>
        <v>8333.3333333333339</v>
      </c>
      <c r="BT402" s="307">
        <f ca="1">(Inputs!$K$341-'Project 3'!BT399)*(Inputs!$K$344/12)</f>
        <v>8333.3333333333339</v>
      </c>
      <c r="BU402" s="307">
        <f ca="1">(Inputs!$K$341-'Project 3'!BU399)*(Inputs!$K$344/12)</f>
        <v>8333.3333333333339</v>
      </c>
      <c r="BV402" s="307">
        <f ca="1">(Inputs!$K$341-'Project 3'!BV399)*(Inputs!$K$344/12)</f>
        <v>8333.3333333333339</v>
      </c>
      <c r="BW402" s="307">
        <f ca="1">(Inputs!$K$341-'Project 3'!BW399)*(Inputs!$K$344/12)</f>
        <v>8333.3333333333339</v>
      </c>
      <c r="BX402" s="307">
        <f ca="1">(Inputs!$K$341-'Project 3'!BX399)*(Inputs!$K$344/12)</f>
        <v>8333.3333333333339</v>
      </c>
      <c r="BY402" s="307">
        <f ca="1">(Inputs!$K$341-'Project 3'!BY399)*(Inputs!$K$344/12)</f>
        <v>8333.3333333333339</v>
      </c>
      <c r="BZ402" s="307">
        <f ca="1">(Inputs!$K$341-'Project 3'!BZ399)*(Inputs!$K$344/12)</f>
        <v>8333.3333333333339</v>
      </c>
      <c r="CA402" s="307">
        <f ca="1">(Inputs!$K$341-'Project 3'!CA399)*(Inputs!$K$344/12)</f>
        <v>8333.3333333333339</v>
      </c>
      <c r="CB402" s="307">
        <f ca="1">(Inputs!$K$341-'Project 3'!CB399)*(Inputs!$K$344/12)</f>
        <v>8333.3333333333339</v>
      </c>
      <c r="CC402" s="307">
        <f ca="1">(Inputs!$K$341-'Project 3'!CC399)*(Inputs!$K$344/12)</f>
        <v>8333.3333333333339</v>
      </c>
      <c r="CD402" s="307">
        <f ca="1">(Inputs!$K$341-'Project 3'!CD399)*(Inputs!$K$344/12)</f>
        <v>8333.3333333333339</v>
      </c>
      <c r="CE402" s="307">
        <f ca="1">(Inputs!$K$341-'Project 3'!CE399)*(Inputs!$K$344/12)</f>
        <v>8333.3333333333339</v>
      </c>
      <c r="CF402" s="307">
        <f ca="1">(Inputs!$K$341-'Project 3'!CF399)*(Inputs!$K$344/12)</f>
        <v>8333.3333333333339</v>
      </c>
      <c r="CG402" s="307">
        <f ca="1">(Inputs!$K$341-'Project 3'!CG399)*(Inputs!$K$344/12)</f>
        <v>8333.3333333333339</v>
      </c>
      <c r="CH402" s="307">
        <f ca="1">(Inputs!$K$341-'Project 3'!CH399)*(Inputs!$K$344/12)</f>
        <v>8333.3333333333339</v>
      </c>
      <c r="CI402" s="307">
        <f ca="1">(Inputs!$K$341-'Project 3'!CI399)*(Inputs!$K$344/12)</f>
        <v>8333.3333333333339</v>
      </c>
      <c r="CJ402" s="307">
        <f ca="1">(Inputs!$K$341-'Project 3'!CJ399)*(Inputs!$K$344/12)</f>
        <v>8333.3333333333339</v>
      </c>
      <c r="CK402" s="307">
        <f ca="1">(Inputs!$K$341-'Project 3'!CK399)*(Inputs!$K$344/12)</f>
        <v>8333.3333333333339</v>
      </c>
      <c r="CL402" s="307">
        <f ca="1">(Inputs!$K$341-'Project 3'!CL399)*(Inputs!$K$344/12)</f>
        <v>8333.3333333333339</v>
      </c>
      <c r="CM402" s="307">
        <f ca="1">(Inputs!$K$341-'Project 3'!CM399)*(Inputs!$K$344/12)</f>
        <v>8333.3333333333339</v>
      </c>
      <c r="CN402" s="307">
        <f ca="1">(Inputs!$K$341-'Project 3'!CN399)*(Inputs!$K$344/12)</f>
        <v>8333.3333333333339</v>
      </c>
      <c r="CO402" s="307">
        <f ca="1">(Inputs!$K$341-'Project 3'!CO399)*(Inputs!$K$344/12)</f>
        <v>8333.3333333333339</v>
      </c>
      <c r="CP402" s="307">
        <f ca="1">(Inputs!$K$341-'Project 3'!CP399)*(Inputs!$K$344/12)</f>
        <v>8333.3333333333339</v>
      </c>
      <c r="CQ402" s="307">
        <f ca="1">(Inputs!$K$341-'Project 3'!CQ399)*(Inputs!$K$344/12)</f>
        <v>8333.3333333333339</v>
      </c>
      <c r="CR402" s="307">
        <f ca="1">(Inputs!$K$341-'Project 3'!CR399)*(Inputs!$K$344/12)</f>
        <v>8333.3333333333339</v>
      </c>
      <c r="CS402" s="307">
        <f ca="1">(Inputs!$K$341-'Project 3'!CS399)*(Inputs!$K$344/12)</f>
        <v>8333.3333333333339</v>
      </c>
      <c r="CT402" s="307">
        <f ca="1">(Inputs!$K$341-'Project 3'!CT399)*(Inputs!$K$344/12)</f>
        <v>8333.3333333333339</v>
      </c>
      <c r="CU402" s="307">
        <f ca="1">(Inputs!$K$341-'Project 3'!CU399)*(Inputs!$K$344/12)</f>
        <v>8333.3333333333339</v>
      </c>
      <c r="CV402" s="307">
        <f ca="1">(Inputs!$K$341-'Project 3'!CV399)*(Inputs!$K$344/12)</f>
        <v>8333.3333333333339</v>
      </c>
      <c r="CW402" s="307">
        <f ca="1">(Inputs!$K$341-'Project 3'!CW399)*(Inputs!$K$344/12)</f>
        <v>8333.3333333333339</v>
      </c>
      <c r="CX402" s="307">
        <f ca="1">(Inputs!$K$341-'Project 3'!CX399)*(Inputs!$K$344/12)</f>
        <v>8333.3333333333339</v>
      </c>
      <c r="CY402" s="307">
        <f ca="1">(Inputs!$K$341-'Project 3'!CY399)*(Inputs!$K$344/12)</f>
        <v>8333.3333333333339</v>
      </c>
      <c r="CZ402" s="307">
        <f ca="1">(Inputs!$K$341-'Project 3'!CZ399)*(Inputs!$K$344/12)</f>
        <v>8333.3333333333339</v>
      </c>
      <c r="DA402" s="307">
        <f ca="1">(Inputs!$K$341-'Project 3'!DA399)*(Inputs!$K$344/12)</f>
        <v>8333.3333333333339</v>
      </c>
      <c r="DB402" s="307">
        <f ca="1">(Inputs!$K$341-'Project 3'!DB399)*(Inputs!$K$344/12)</f>
        <v>8333.3333333333339</v>
      </c>
    </row>
    <row r="403" spans="1:106">
      <c r="A403" s="151"/>
      <c r="G403" s="54"/>
      <c r="H403" s="326"/>
      <c r="I403" s="54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C403" s="307"/>
      <c r="AD403" s="307"/>
      <c r="AE403" s="307"/>
      <c r="AF403" s="307"/>
      <c r="AG403" s="307"/>
      <c r="AH403" s="307"/>
      <c r="AI403" s="307"/>
      <c r="AJ403" s="307"/>
      <c r="AK403" s="307"/>
      <c r="AL403" s="307"/>
      <c r="AM403" s="307"/>
      <c r="AN403" s="307"/>
      <c r="AO403" s="307"/>
      <c r="AP403" s="307"/>
      <c r="AQ403" s="307"/>
      <c r="AR403" s="307"/>
      <c r="AS403" s="307"/>
      <c r="AT403" s="307"/>
      <c r="AU403" s="307"/>
      <c r="AV403" s="307"/>
      <c r="AW403" s="307"/>
      <c r="AX403" s="307"/>
      <c r="AY403" s="307"/>
      <c r="AZ403" s="307"/>
      <c r="BA403" s="307"/>
      <c r="BB403" s="307"/>
      <c r="BC403" s="307"/>
      <c r="BD403" s="307"/>
      <c r="BE403" s="307"/>
      <c r="BF403" s="307"/>
      <c r="BG403" s="307"/>
      <c r="BH403" s="307"/>
      <c r="BI403" s="307"/>
      <c r="BJ403" s="307"/>
      <c r="BK403" s="307"/>
      <c r="BL403" s="307"/>
      <c r="BM403" s="307"/>
      <c r="BN403" s="307"/>
      <c r="BO403" s="307"/>
      <c r="BP403" s="307"/>
      <c r="BQ403" s="307"/>
      <c r="BR403" s="307"/>
      <c r="BS403" s="307"/>
      <c r="BT403" s="307"/>
      <c r="BU403" s="307"/>
      <c r="BV403" s="307"/>
      <c r="BW403" s="307"/>
      <c r="BX403" s="307"/>
      <c r="BY403" s="307"/>
      <c r="BZ403" s="307"/>
      <c r="CA403" s="307"/>
      <c r="CB403" s="307"/>
      <c r="CC403" s="307"/>
      <c r="CD403" s="307"/>
      <c r="CE403" s="307"/>
      <c r="CF403" s="307"/>
      <c r="CG403" s="307"/>
      <c r="CH403" s="307"/>
      <c r="CI403" s="307"/>
      <c r="CJ403" s="307"/>
      <c r="CK403" s="307"/>
      <c r="CL403" s="307"/>
      <c r="CM403" s="307"/>
      <c r="CN403" s="307"/>
      <c r="CO403" s="307"/>
      <c r="CP403" s="307"/>
      <c r="CQ403" s="307"/>
      <c r="CR403" s="307"/>
      <c r="CS403" s="307"/>
      <c r="CT403" s="307"/>
      <c r="CU403" s="307"/>
      <c r="CV403" s="307"/>
      <c r="CW403" s="307"/>
      <c r="CX403" s="307"/>
      <c r="CY403" s="307"/>
      <c r="CZ403" s="307"/>
      <c r="DA403" s="307"/>
      <c r="DB403" s="307"/>
    </row>
    <row r="404" spans="1:106" s="14" customFormat="1" ht="13">
      <c r="A404" s="327"/>
      <c r="C404" s="14" t="s">
        <v>41</v>
      </c>
      <c r="G404" s="12" t="s">
        <v>131</v>
      </c>
      <c r="H404" s="328"/>
      <c r="I404" s="12"/>
      <c r="J404" s="329">
        <f ca="1">J399+J401</f>
        <v>0</v>
      </c>
      <c r="K404" s="329">
        <f t="shared" ref="K404:BV404" ca="1" si="225">K399+K401</f>
        <v>0</v>
      </c>
      <c r="L404" s="329">
        <f t="shared" ca="1" si="225"/>
        <v>252930.84481077243</v>
      </c>
      <c r="M404" s="329">
        <f t="shared" ca="1" si="225"/>
        <v>29424018.391176842</v>
      </c>
      <c r="N404" s="329">
        <f t="shared" ca="1" si="225"/>
        <v>5391700.8221975677</v>
      </c>
      <c r="O404" s="329">
        <f t="shared" ca="1" si="225"/>
        <v>3646292.2842104053</v>
      </c>
      <c r="P404" s="329">
        <f t="shared" ca="1" si="225"/>
        <v>4073500.5078304945</v>
      </c>
      <c r="Q404" s="329">
        <f t="shared" ca="1" si="225"/>
        <v>2612020.7880377839</v>
      </c>
      <c r="R404" s="329">
        <f t="shared" ca="1" si="225"/>
        <v>1156768.5094801125</v>
      </c>
      <c r="S404" s="329">
        <f t="shared" ca="1" si="225"/>
        <v>1650233.9816479343</v>
      </c>
      <c r="T404" s="329">
        <f t="shared" ca="1" si="225"/>
        <v>260762.61700101779</v>
      </c>
      <c r="U404" s="329">
        <f t="shared" ca="1" si="225"/>
        <v>0</v>
      </c>
      <c r="V404" s="329">
        <f t="shared" ca="1" si="225"/>
        <v>0</v>
      </c>
      <c r="W404" s="329">
        <f t="shared" ca="1" si="225"/>
        <v>0</v>
      </c>
      <c r="X404" s="329">
        <f t="shared" ca="1" si="225"/>
        <v>0</v>
      </c>
      <c r="Y404" s="329">
        <f t="shared" ca="1" si="225"/>
        <v>0</v>
      </c>
      <c r="Z404" s="329">
        <f t="shared" ca="1" si="225"/>
        <v>0</v>
      </c>
      <c r="AA404" s="329">
        <f t="shared" ca="1" si="225"/>
        <v>0</v>
      </c>
      <c r="AB404" s="329">
        <f t="shared" ca="1" si="225"/>
        <v>0</v>
      </c>
      <c r="AC404" s="329">
        <f t="shared" ca="1" si="225"/>
        <v>0</v>
      </c>
      <c r="AD404" s="329">
        <f t="shared" ca="1" si="225"/>
        <v>0</v>
      </c>
      <c r="AE404" s="329">
        <f t="shared" ca="1" si="225"/>
        <v>0</v>
      </c>
      <c r="AF404" s="329">
        <f t="shared" ca="1" si="225"/>
        <v>0</v>
      </c>
      <c r="AG404" s="329">
        <f t="shared" ca="1" si="225"/>
        <v>0</v>
      </c>
      <c r="AH404" s="329">
        <f t="shared" ca="1" si="225"/>
        <v>0</v>
      </c>
      <c r="AI404" s="329">
        <f t="shared" ca="1" si="225"/>
        <v>0</v>
      </c>
      <c r="AJ404" s="329">
        <f t="shared" ca="1" si="225"/>
        <v>0</v>
      </c>
      <c r="AK404" s="329">
        <f t="shared" ca="1" si="225"/>
        <v>0</v>
      </c>
      <c r="AL404" s="329">
        <f t="shared" ca="1" si="225"/>
        <v>4176341.2350485944</v>
      </c>
      <c r="AM404" s="329">
        <f t="shared" ca="1" si="225"/>
        <v>3377658.8335716077</v>
      </c>
      <c r="AN404" s="329">
        <f t="shared" ca="1" si="225"/>
        <v>4498229.8873028597</v>
      </c>
      <c r="AO404" s="329">
        <f t="shared" ca="1" si="225"/>
        <v>3754171.9663375956</v>
      </c>
      <c r="AP404" s="329">
        <f t="shared" ca="1" si="225"/>
        <v>3026944.1464064317</v>
      </c>
      <c r="AQ404" s="329">
        <f t="shared" ca="1" si="225"/>
        <v>4225292.7617080417</v>
      </c>
      <c r="AR404" s="329">
        <f t="shared" ca="1" si="225"/>
        <v>3560535.2471975787</v>
      </c>
      <c r="AS404" s="329">
        <f t="shared" ca="1" si="225"/>
        <v>2934010.4516863688</v>
      </c>
      <c r="AT404" s="329">
        <f t="shared" ca="1" si="225"/>
        <v>4183524.3961129803</v>
      </c>
      <c r="AU404" s="329">
        <f t="shared" ca="1" si="225"/>
        <v>3579051.3834311259</v>
      </c>
      <c r="AV404" s="329">
        <f t="shared" ca="1" si="225"/>
        <v>3068243.6214463632</v>
      </c>
      <c r="AW404" s="329">
        <f t="shared" ca="1" si="225"/>
        <v>4402184.8429202037</v>
      </c>
      <c r="AX404" s="329">
        <f t="shared" ca="1" si="225"/>
        <v>4285797.6358438833</v>
      </c>
      <c r="AY404" s="329">
        <f t="shared" ca="1" si="225"/>
        <v>3061134.8879633266</v>
      </c>
      <c r="AZ404" s="329">
        <f t="shared" ca="1" si="225"/>
        <v>3762372.5863689501</v>
      </c>
      <c r="BA404" s="329">
        <f t="shared" ca="1" si="225"/>
        <v>2574105.7465378204</v>
      </c>
      <c r="BB404" s="329">
        <f t="shared" ca="1" si="225"/>
        <v>1388655.9531139308</v>
      </c>
      <c r="BC404" s="329">
        <f t="shared" ca="1" si="225"/>
        <v>2128639.9610418612</v>
      </c>
      <c r="BD404" s="329">
        <f t="shared" ca="1" si="225"/>
        <v>976177.0858553357</v>
      </c>
      <c r="BE404" s="329">
        <f t="shared" ca="1" si="225"/>
        <v>0</v>
      </c>
      <c r="BF404" s="329">
        <f t="shared" ca="1" si="225"/>
        <v>594325.87925397826</v>
      </c>
      <c r="BG404" s="329">
        <f t="shared" ca="1" si="225"/>
        <v>0</v>
      </c>
      <c r="BH404" s="329">
        <f t="shared" ca="1" si="225"/>
        <v>0</v>
      </c>
      <c r="BI404" s="329">
        <f t="shared" ca="1" si="225"/>
        <v>0</v>
      </c>
      <c r="BJ404" s="329">
        <f t="shared" ca="1" si="225"/>
        <v>8793575.1149958707</v>
      </c>
      <c r="BK404" s="329">
        <f t="shared" ca="1" si="225"/>
        <v>7466655.5145069174</v>
      </c>
      <c r="BL404" s="329">
        <f t="shared" ca="1" si="225"/>
        <v>6169250.3646270279</v>
      </c>
      <c r="BM404" s="329">
        <f t="shared" ca="1" si="225"/>
        <v>4836212.6875477284</v>
      </c>
      <c r="BN404" s="329">
        <f t="shared" ca="1" si="225"/>
        <v>3491550.2623980548</v>
      </c>
      <c r="BO404" s="329">
        <f t="shared" ca="1" si="225"/>
        <v>2184411.8819592749</v>
      </c>
      <c r="BP404" s="329">
        <f t="shared" ca="1" si="225"/>
        <v>1576048.4542759014</v>
      </c>
      <c r="BQ404" s="329">
        <f t="shared" ca="1" si="225"/>
        <v>265773.55524374312</v>
      </c>
      <c r="BR404" s="329">
        <f t="shared" ca="1" si="225"/>
        <v>0</v>
      </c>
      <c r="BS404" s="329">
        <f t="shared" ca="1" si="225"/>
        <v>0</v>
      </c>
      <c r="BT404" s="329">
        <f t="shared" ca="1" si="225"/>
        <v>0</v>
      </c>
      <c r="BU404" s="329">
        <f t="shared" ca="1" si="225"/>
        <v>0</v>
      </c>
      <c r="BV404" s="329">
        <f t="shared" ca="1" si="225"/>
        <v>0</v>
      </c>
      <c r="BW404" s="329">
        <f t="shared" ref="BW404:DB404" ca="1" si="226">BW399+BW401</f>
        <v>0</v>
      </c>
      <c r="BX404" s="329">
        <f t="shared" ca="1" si="226"/>
        <v>0</v>
      </c>
      <c r="BY404" s="329">
        <f t="shared" ca="1" si="226"/>
        <v>0</v>
      </c>
      <c r="BZ404" s="329">
        <f t="shared" ca="1" si="226"/>
        <v>0</v>
      </c>
      <c r="CA404" s="329">
        <f t="shared" ca="1" si="226"/>
        <v>0</v>
      </c>
      <c r="CB404" s="329">
        <f t="shared" ca="1" si="226"/>
        <v>0</v>
      </c>
      <c r="CC404" s="329">
        <f t="shared" ca="1" si="226"/>
        <v>0</v>
      </c>
      <c r="CD404" s="329">
        <f t="shared" ca="1" si="226"/>
        <v>0</v>
      </c>
      <c r="CE404" s="329">
        <f t="shared" ca="1" si="226"/>
        <v>0</v>
      </c>
      <c r="CF404" s="329">
        <f t="shared" ca="1" si="226"/>
        <v>0</v>
      </c>
      <c r="CG404" s="329">
        <f t="shared" ca="1" si="226"/>
        <v>0</v>
      </c>
      <c r="CH404" s="329">
        <f t="shared" ca="1" si="226"/>
        <v>0</v>
      </c>
      <c r="CI404" s="329">
        <f t="shared" ca="1" si="226"/>
        <v>0</v>
      </c>
      <c r="CJ404" s="329">
        <f t="shared" ca="1" si="226"/>
        <v>0</v>
      </c>
      <c r="CK404" s="329">
        <f t="shared" ca="1" si="226"/>
        <v>0</v>
      </c>
      <c r="CL404" s="329">
        <f t="shared" ca="1" si="226"/>
        <v>0</v>
      </c>
      <c r="CM404" s="329">
        <f t="shared" ca="1" si="226"/>
        <v>0</v>
      </c>
      <c r="CN404" s="329">
        <f t="shared" ca="1" si="226"/>
        <v>0</v>
      </c>
      <c r="CO404" s="329">
        <f t="shared" ca="1" si="226"/>
        <v>0</v>
      </c>
      <c r="CP404" s="329">
        <f t="shared" ca="1" si="226"/>
        <v>0</v>
      </c>
      <c r="CQ404" s="329">
        <f t="shared" ca="1" si="226"/>
        <v>0</v>
      </c>
      <c r="CR404" s="329">
        <f t="shared" ca="1" si="226"/>
        <v>0</v>
      </c>
      <c r="CS404" s="329">
        <f t="shared" ca="1" si="226"/>
        <v>0</v>
      </c>
      <c r="CT404" s="329">
        <f t="shared" ca="1" si="226"/>
        <v>0</v>
      </c>
      <c r="CU404" s="329">
        <f t="shared" ca="1" si="226"/>
        <v>0</v>
      </c>
      <c r="CV404" s="329">
        <f t="shared" ca="1" si="226"/>
        <v>0</v>
      </c>
      <c r="CW404" s="329">
        <f t="shared" ca="1" si="226"/>
        <v>0</v>
      </c>
      <c r="CX404" s="329">
        <f t="shared" ca="1" si="226"/>
        <v>0</v>
      </c>
      <c r="CY404" s="329">
        <f t="shared" ca="1" si="226"/>
        <v>0</v>
      </c>
      <c r="CZ404" s="329">
        <f t="shared" ca="1" si="226"/>
        <v>0</v>
      </c>
      <c r="DA404" s="329">
        <f t="shared" ca="1" si="226"/>
        <v>0</v>
      </c>
      <c r="DB404" s="329">
        <f t="shared" ca="1" si="226"/>
        <v>0</v>
      </c>
    </row>
    <row r="405" spans="1:106">
      <c r="A405" s="151"/>
      <c r="C405" s="5" t="s">
        <v>248</v>
      </c>
      <c r="E405" s="60"/>
      <c r="F405" s="4"/>
      <c r="G405" s="54" t="s">
        <v>131</v>
      </c>
      <c r="H405" s="326">
        <f ca="1">SUM(J405:DB405)</f>
        <v>916670.10384974128</v>
      </c>
      <c r="I405" s="54"/>
      <c r="J405" s="307">
        <f>J399*J397/12</f>
        <v>0</v>
      </c>
      <c r="K405" s="307">
        <f t="shared" ref="K405:BV405" ca="1" si="227">K399*K397/12</f>
        <v>0</v>
      </c>
      <c r="L405" s="307">
        <f t="shared" ca="1" si="227"/>
        <v>0</v>
      </c>
      <c r="M405" s="307">
        <f t="shared" ca="1" si="227"/>
        <v>1627.1241336132662</v>
      </c>
      <c r="N405" s="307">
        <f t="shared" ca="1" si="227"/>
        <v>187819.54125624025</v>
      </c>
      <c r="O405" s="307">
        <f t="shared" ca="1" si="227"/>
        <v>34053.615357895011</v>
      </c>
      <c r="P405" s="307">
        <f t="shared" ca="1" si="227"/>
        <v>22776.810827716181</v>
      </c>
      <c r="Q405" s="307">
        <f t="shared" ca="1" si="227"/>
        <v>25306.661902467687</v>
      </c>
      <c r="R405" s="307">
        <f t="shared" ca="1" si="227"/>
        <v>15714.135704858185</v>
      </c>
      <c r="S405" s="307">
        <f t="shared" ca="1" si="227"/>
        <v>6958.9306269566941</v>
      </c>
      <c r="T405" s="307">
        <f t="shared" ca="1" si="227"/>
        <v>9927.3406800569064</v>
      </c>
      <c r="U405" s="307">
        <f t="shared" ca="1" si="227"/>
        <v>1568.6428771676344</v>
      </c>
      <c r="V405" s="307">
        <f t="shared" ca="1" si="227"/>
        <v>0</v>
      </c>
      <c r="W405" s="307">
        <f t="shared" ca="1" si="227"/>
        <v>0</v>
      </c>
      <c r="X405" s="307">
        <f t="shared" ca="1" si="227"/>
        <v>0</v>
      </c>
      <c r="Y405" s="307">
        <f t="shared" ca="1" si="227"/>
        <v>0</v>
      </c>
      <c r="Z405" s="307">
        <f t="shared" ca="1" si="227"/>
        <v>0</v>
      </c>
      <c r="AA405" s="307">
        <f t="shared" ca="1" si="227"/>
        <v>0</v>
      </c>
      <c r="AB405" s="307">
        <f t="shared" ca="1" si="227"/>
        <v>0</v>
      </c>
      <c r="AC405" s="307">
        <f t="shared" ca="1" si="227"/>
        <v>0</v>
      </c>
      <c r="AD405" s="307">
        <f t="shared" ca="1" si="227"/>
        <v>0</v>
      </c>
      <c r="AE405" s="307">
        <f t="shared" ca="1" si="227"/>
        <v>0</v>
      </c>
      <c r="AF405" s="307">
        <f t="shared" ca="1" si="227"/>
        <v>0</v>
      </c>
      <c r="AG405" s="307">
        <f t="shared" ca="1" si="227"/>
        <v>0</v>
      </c>
      <c r="AH405" s="307">
        <f t="shared" ca="1" si="227"/>
        <v>0</v>
      </c>
      <c r="AI405" s="307">
        <f t="shared" ca="1" si="227"/>
        <v>0</v>
      </c>
      <c r="AJ405" s="307">
        <f t="shared" ca="1" si="227"/>
        <v>0</v>
      </c>
      <c r="AK405" s="307">
        <f t="shared" ca="1" si="227"/>
        <v>0</v>
      </c>
      <c r="AL405" s="307">
        <f t="shared" ca="1" si="227"/>
        <v>0</v>
      </c>
      <c r="AM405" s="307">
        <f t="shared" ca="1" si="227"/>
        <v>25048.151953001692</v>
      </c>
      <c r="AN405" s="307">
        <f t="shared" ca="1" si="227"/>
        <v>20256.752412272617</v>
      </c>
      <c r="AO405" s="307">
        <f t="shared" ca="1" si="227"/>
        <v>26978.189539178435</v>
      </c>
      <c r="AP405" s="307">
        <f t="shared" ca="1" si="227"/>
        <v>22975.251607764018</v>
      </c>
      <c r="AQ405" s="307">
        <f t="shared" ca="1" si="227"/>
        <v>18605.743562300864</v>
      </c>
      <c r="AR405" s="307">
        <f t="shared" ca="1" si="227"/>
        <v>25973.314047460462</v>
      </c>
      <c r="AS405" s="307">
        <f t="shared" ca="1" si="227"/>
        <v>21886.041834372125</v>
      </c>
      <c r="AT405" s="307">
        <f t="shared" ca="1" si="227"/>
        <v>18034.893921815346</v>
      </c>
      <c r="AU405" s="307">
        <f t="shared" ca="1" si="227"/>
        <v>25716.008108678794</v>
      </c>
      <c r="AV405" s="307">
        <f t="shared" ca="1" si="227"/>
        <v>21998.442514939463</v>
      </c>
      <c r="AW405" s="307">
        <f t="shared" ca="1" si="227"/>
        <v>18860.003790125153</v>
      </c>
      <c r="AX405" s="307">
        <f t="shared" ca="1" si="227"/>
        <v>27058.94735403762</v>
      </c>
      <c r="AY405" s="307">
        <f t="shared" ca="1" si="227"/>
        <v>26344.678868830368</v>
      </c>
      <c r="AZ405" s="307">
        <f t="shared" ca="1" si="227"/>
        <v>18815.904086858205</v>
      </c>
      <c r="BA405" s="307">
        <f t="shared" ca="1" si="227"/>
        <v>23127.199647462461</v>
      </c>
      <c r="BB405" s="307">
        <f t="shared" ca="1" si="227"/>
        <v>16155.514973150935</v>
      </c>
      <c r="BC405" s="307">
        <f t="shared" ca="1" si="227"/>
        <v>8748.864776025368</v>
      </c>
      <c r="BD405" s="307">
        <f t="shared" ca="1" si="227"/>
        <v>13410.941086047269</v>
      </c>
      <c r="BE405" s="307">
        <f t="shared" ca="1" si="227"/>
        <v>6149.7200837589035</v>
      </c>
      <c r="BF405" s="307">
        <f t="shared" ca="1" si="227"/>
        <v>0</v>
      </c>
      <c r="BG405" s="307">
        <f t="shared" ca="1" si="227"/>
        <v>3744.2210620858109</v>
      </c>
      <c r="BH405" s="307">
        <f t="shared" ca="1" si="227"/>
        <v>0</v>
      </c>
      <c r="BI405" s="307">
        <f t="shared" ca="1" si="227"/>
        <v>0</v>
      </c>
      <c r="BJ405" s="307">
        <f t="shared" ca="1" si="227"/>
        <v>0</v>
      </c>
      <c r="BK405" s="307">
        <f t="shared" ca="1" si="227"/>
        <v>55399.050093408296</v>
      </c>
      <c r="BL405" s="307">
        <f t="shared" ca="1" si="227"/>
        <v>47038.433949550345</v>
      </c>
      <c r="BM405" s="307">
        <f t="shared" ca="1" si="227"/>
        <v>38867.753447884112</v>
      </c>
      <c r="BN405" s="307">
        <f t="shared" ca="1" si="227"/>
        <v>31179.085285868394</v>
      </c>
      <c r="BO405" s="307">
        <f t="shared" ca="1" si="227"/>
        <v>22546.021772413125</v>
      </c>
      <c r="BP405" s="307">
        <f t="shared" ca="1" si="227"/>
        <v>14105.424281288899</v>
      </c>
      <c r="BQ405" s="307">
        <f t="shared" ca="1" si="227"/>
        <v>10176.521053201921</v>
      </c>
      <c r="BR405" s="307">
        <f t="shared" ca="1" si="227"/>
        <v>1716.2253689887405</v>
      </c>
      <c r="BS405" s="307">
        <f t="shared" ca="1" si="227"/>
        <v>0</v>
      </c>
      <c r="BT405" s="307">
        <f t="shared" ca="1" si="227"/>
        <v>0</v>
      </c>
      <c r="BU405" s="307">
        <f t="shared" ca="1" si="227"/>
        <v>0</v>
      </c>
      <c r="BV405" s="307">
        <f t="shared" ca="1" si="227"/>
        <v>0</v>
      </c>
      <c r="BW405" s="307">
        <f t="shared" ref="BW405:DB405" ca="1" si="228">BW399*BW397/12</f>
        <v>0</v>
      </c>
      <c r="BX405" s="307">
        <f t="shared" ca="1" si="228"/>
        <v>0</v>
      </c>
      <c r="BY405" s="307">
        <f t="shared" ca="1" si="228"/>
        <v>0</v>
      </c>
      <c r="BZ405" s="307">
        <f t="shared" ca="1" si="228"/>
        <v>0</v>
      </c>
      <c r="CA405" s="307">
        <f t="shared" ca="1" si="228"/>
        <v>0</v>
      </c>
      <c r="CB405" s="307">
        <f t="shared" ca="1" si="228"/>
        <v>0</v>
      </c>
      <c r="CC405" s="307">
        <f t="shared" ca="1" si="228"/>
        <v>0</v>
      </c>
      <c r="CD405" s="307">
        <f t="shared" ca="1" si="228"/>
        <v>0</v>
      </c>
      <c r="CE405" s="307">
        <f t="shared" ca="1" si="228"/>
        <v>0</v>
      </c>
      <c r="CF405" s="307">
        <f t="shared" ca="1" si="228"/>
        <v>0</v>
      </c>
      <c r="CG405" s="307">
        <f t="shared" ca="1" si="228"/>
        <v>0</v>
      </c>
      <c r="CH405" s="307">
        <f t="shared" ca="1" si="228"/>
        <v>0</v>
      </c>
      <c r="CI405" s="307">
        <f t="shared" ca="1" si="228"/>
        <v>0</v>
      </c>
      <c r="CJ405" s="307">
        <f t="shared" ca="1" si="228"/>
        <v>0</v>
      </c>
      <c r="CK405" s="307">
        <f t="shared" ca="1" si="228"/>
        <v>0</v>
      </c>
      <c r="CL405" s="307">
        <f t="shared" ca="1" si="228"/>
        <v>0</v>
      </c>
      <c r="CM405" s="307">
        <f t="shared" ca="1" si="228"/>
        <v>0</v>
      </c>
      <c r="CN405" s="307">
        <f t="shared" ca="1" si="228"/>
        <v>0</v>
      </c>
      <c r="CO405" s="307">
        <f t="shared" ca="1" si="228"/>
        <v>0</v>
      </c>
      <c r="CP405" s="307">
        <f t="shared" ca="1" si="228"/>
        <v>0</v>
      </c>
      <c r="CQ405" s="307">
        <f t="shared" ca="1" si="228"/>
        <v>0</v>
      </c>
      <c r="CR405" s="307">
        <f t="shared" ca="1" si="228"/>
        <v>0</v>
      </c>
      <c r="CS405" s="307">
        <f t="shared" ca="1" si="228"/>
        <v>0</v>
      </c>
      <c r="CT405" s="307">
        <f t="shared" ca="1" si="228"/>
        <v>0</v>
      </c>
      <c r="CU405" s="307">
        <f t="shared" ca="1" si="228"/>
        <v>0</v>
      </c>
      <c r="CV405" s="307">
        <f t="shared" ca="1" si="228"/>
        <v>0</v>
      </c>
      <c r="CW405" s="307">
        <f t="shared" ca="1" si="228"/>
        <v>0</v>
      </c>
      <c r="CX405" s="307">
        <f t="shared" ca="1" si="228"/>
        <v>0</v>
      </c>
      <c r="CY405" s="307">
        <f t="shared" ca="1" si="228"/>
        <v>0</v>
      </c>
      <c r="CZ405" s="307">
        <f t="shared" ca="1" si="228"/>
        <v>0</v>
      </c>
      <c r="DA405" s="307">
        <f t="shared" ca="1" si="228"/>
        <v>0</v>
      </c>
      <c r="DB405" s="307">
        <f t="shared" ca="1" si="228"/>
        <v>0</v>
      </c>
    </row>
    <row r="406" spans="1:106">
      <c r="A406" s="151"/>
      <c r="G406" s="54"/>
      <c r="H406" s="250"/>
      <c r="I406" s="54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C406" s="307"/>
      <c r="AD406" s="307"/>
      <c r="AE406" s="307"/>
      <c r="AF406" s="307"/>
      <c r="AG406" s="307"/>
      <c r="AH406" s="307"/>
      <c r="AI406" s="307"/>
      <c r="AJ406" s="307"/>
      <c r="AK406" s="307"/>
      <c r="AL406" s="307"/>
      <c r="AM406" s="307"/>
      <c r="AN406" s="307"/>
      <c r="AO406" s="307"/>
      <c r="AP406" s="307"/>
      <c r="AQ406" s="307"/>
      <c r="AR406" s="307"/>
      <c r="AS406" s="307"/>
      <c r="AT406" s="307"/>
      <c r="AU406" s="307"/>
      <c r="AV406" s="307"/>
      <c r="AW406" s="307"/>
      <c r="AX406" s="307"/>
      <c r="AY406" s="307"/>
      <c r="AZ406" s="307"/>
      <c r="BA406" s="307"/>
      <c r="BB406" s="307"/>
      <c r="BC406" s="307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53"/>
      <c r="BN406" s="153"/>
      <c r="BO406" s="153"/>
      <c r="BP406" s="153"/>
      <c r="BQ406" s="153"/>
      <c r="BR406" s="153"/>
      <c r="BS406" s="153"/>
      <c r="BT406" s="153"/>
      <c r="BU406" s="153"/>
      <c r="BV406" s="153"/>
      <c r="BW406" s="153"/>
      <c r="BX406" s="153"/>
      <c r="BY406" s="153"/>
      <c r="BZ406" s="153"/>
      <c r="CA406" s="153"/>
      <c r="CB406" s="153"/>
      <c r="CC406" s="153"/>
      <c r="CD406" s="153"/>
      <c r="CE406" s="153"/>
      <c r="CF406" s="153"/>
      <c r="CG406" s="153"/>
      <c r="CH406" s="153"/>
      <c r="CI406" s="153"/>
      <c r="CJ406" s="153"/>
      <c r="CK406" s="153"/>
      <c r="CL406" s="153"/>
      <c r="CM406" s="153"/>
      <c r="CN406" s="153"/>
      <c r="CO406" s="153"/>
      <c r="CP406" s="153"/>
      <c r="CQ406" s="153"/>
      <c r="CR406" s="153"/>
      <c r="CS406" s="153"/>
      <c r="CT406" s="153"/>
      <c r="CU406" s="153"/>
      <c r="CV406" s="153"/>
      <c r="CW406" s="153"/>
      <c r="CX406" s="153"/>
      <c r="CY406" s="153"/>
      <c r="CZ406" s="153"/>
      <c r="DA406" s="153"/>
      <c r="DB406" s="153"/>
    </row>
    <row r="407" spans="1:106">
      <c r="A407" s="151"/>
      <c r="G407" s="54"/>
      <c r="H407" s="250"/>
      <c r="I407" s="54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C407" s="307"/>
      <c r="AD407" s="307"/>
      <c r="AE407" s="307"/>
      <c r="AF407" s="307"/>
      <c r="AG407" s="307"/>
      <c r="AH407" s="307"/>
      <c r="AI407" s="307"/>
      <c r="AJ407" s="307"/>
      <c r="AK407" s="307"/>
      <c r="AL407" s="307"/>
      <c r="AM407" s="307"/>
      <c r="AN407" s="307"/>
      <c r="AO407" s="307"/>
      <c r="AP407" s="307"/>
      <c r="AQ407" s="307"/>
      <c r="AR407" s="307"/>
      <c r="AS407" s="307"/>
      <c r="AT407" s="307"/>
      <c r="AU407" s="307"/>
      <c r="AV407" s="307"/>
      <c r="AW407" s="307"/>
      <c r="AX407" s="307"/>
      <c r="AY407" s="307"/>
      <c r="AZ407" s="307"/>
      <c r="BA407" s="307"/>
      <c r="BB407" s="307"/>
      <c r="BC407" s="307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53"/>
      <c r="BN407" s="153"/>
      <c r="BO407" s="153"/>
      <c r="BP407" s="153"/>
      <c r="BQ407" s="153"/>
      <c r="BR407" s="153"/>
      <c r="BS407" s="153"/>
      <c r="BT407" s="153"/>
      <c r="BU407" s="153"/>
      <c r="BV407" s="153"/>
      <c r="BW407" s="153"/>
      <c r="BX407" s="153"/>
      <c r="BY407" s="153"/>
      <c r="BZ407" s="153"/>
      <c r="CA407" s="153"/>
      <c r="CB407" s="153"/>
      <c r="CC407" s="153"/>
      <c r="CD407" s="153"/>
      <c r="CE407" s="153"/>
      <c r="CF407" s="153"/>
      <c r="CG407" s="153"/>
      <c r="CH407" s="153"/>
      <c r="CI407" s="153"/>
      <c r="CJ407" s="153"/>
      <c r="CK407" s="153"/>
      <c r="CL407" s="153"/>
      <c r="CM407" s="153"/>
      <c r="CN407" s="153"/>
      <c r="CO407" s="153"/>
      <c r="CP407" s="153"/>
      <c r="CQ407" s="153"/>
      <c r="CR407" s="153"/>
      <c r="CS407" s="153"/>
      <c r="CT407" s="153"/>
      <c r="CU407" s="153"/>
      <c r="CV407" s="153"/>
      <c r="CW407" s="153"/>
      <c r="CX407" s="153"/>
      <c r="CY407" s="153"/>
      <c r="CZ407" s="153"/>
      <c r="DA407" s="153"/>
      <c r="DB407" s="153"/>
    </row>
    <row r="408" spans="1:106" ht="13">
      <c r="A408" s="151"/>
      <c r="C408" s="14" t="s">
        <v>237</v>
      </c>
      <c r="G408" s="54"/>
      <c r="H408" s="250"/>
      <c r="I408" s="54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C408" s="307"/>
      <c r="AD408" s="307"/>
      <c r="AE408" s="307"/>
      <c r="AF408" s="307"/>
      <c r="AG408" s="307"/>
      <c r="AH408" s="307"/>
      <c r="AI408" s="307"/>
      <c r="AJ408" s="307"/>
      <c r="AK408" s="307"/>
      <c r="AL408" s="307"/>
      <c r="AM408" s="307"/>
      <c r="AN408" s="307"/>
      <c r="AO408" s="307"/>
      <c r="AP408" s="307"/>
      <c r="AQ408" s="307"/>
      <c r="AR408" s="307"/>
      <c r="AS408" s="307"/>
      <c r="AT408" s="307"/>
      <c r="AU408" s="307"/>
      <c r="AV408" s="307"/>
      <c r="AW408" s="307"/>
      <c r="AX408" s="307"/>
      <c r="AY408" s="307"/>
      <c r="AZ408" s="307"/>
      <c r="BA408" s="307"/>
      <c r="BB408" s="307"/>
      <c r="BC408" s="307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53"/>
      <c r="BN408" s="153"/>
      <c r="BO408" s="153"/>
      <c r="BP408" s="153"/>
      <c r="BQ408" s="153"/>
      <c r="BR408" s="153"/>
      <c r="BS408" s="153"/>
      <c r="BT408" s="153"/>
      <c r="BU408" s="153"/>
      <c r="BV408" s="153"/>
      <c r="BW408" s="153"/>
      <c r="BX408" s="153"/>
      <c r="BY408" s="153"/>
      <c r="BZ408" s="153"/>
      <c r="CA408" s="153"/>
      <c r="CB408" s="153"/>
      <c r="CC408" s="153"/>
      <c r="CD408" s="153"/>
      <c r="CE408" s="153"/>
      <c r="CF408" s="153"/>
      <c r="CG408" s="153"/>
      <c r="CH408" s="153"/>
      <c r="CI408" s="153"/>
      <c r="CJ408" s="153"/>
      <c r="CK408" s="153"/>
      <c r="CL408" s="153"/>
      <c r="CM408" s="153"/>
      <c r="CN408" s="153"/>
      <c r="CO408" s="153"/>
      <c r="CP408" s="153"/>
      <c r="CQ408" s="153"/>
      <c r="CR408" s="153"/>
      <c r="CS408" s="153"/>
      <c r="CT408" s="153"/>
      <c r="CU408" s="153"/>
      <c r="CV408" s="153"/>
      <c r="CW408" s="153"/>
      <c r="CX408" s="153"/>
      <c r="CY408" s="153"/>
      <c r="CZ408" s="153"/>
      <c r="DA408" s="153"/>
      <c r="DB408" s="153"/>
    </row>
    <row r="409" spans="1:106">
      <c r="A409" s="151"/>
      <c r="C409" s="5" t="s">
        <v>247</v>
      </c>
      <c r="G409" s="54" t="s">
        <v>9</v>
      </c>
      <c r="H409" s="326"/>
      <c r="I409" s="54"/>
      <c r="J409" s="325">
        <f>Inputs!$K$349+'Project 3'!J386</f>
        <v>0.11956277908315219</v>
      </c>
      <c r="K409" s="325">
        <f>Inputs!$K$349+'Project 3'!K386</f>
        <v>0.11871738138012054</v>
      </c>
      <c r="L409" s="325">
        <f>Inputs!$K$349+'Project 3'!L386</f>
        <v>0.11788920962154059</v>
      </c>
      <c r="M409" s="325">
        <f>Inputs!$K$349+'Project 3'!M386</f>
        <v>0.11719694930037886</v>
      </c>
      <c r="N409" s="325">
        <f>Inputs!$K$349+'Project 3'!N386</f>
        <v>0.11659845997617796</v>
      </c>
      <c r="O409" s="325">
        <f>Inputs!$K$349+'Project 3'!O386</f>
        <v>0.11579118311096939</v>
      </c>
      <c r="P409" s="325">
        <f>Inputs!$K$349+'Project 3'!P386</f>
        <v>0.11495880983435239</v>
      </c>
      <c r="Q409" s="325">
        <f>Inputs!$K$349+'Project 3'!Q386</f>
        <v>0.11455011782761484</v>
      </c>
      <c r="R409" s="325">
        <f>Inputs!$K$349+'Project 3'!R386</f>
        <v>0.11219300448215672</v>
      </c>
      <c r="S409" s="325">
        <f>Inputs!$K$349+'Project 3'!S386</f>
        <v>0.11219004220733068</v>
      </c>
      <c r="T409" s="325">
        <f>Inputs!$K$349+'Project 3'!T386</f>
        <v>0.11218860445578802</v>
      </c>
      <c r="U409" s="325">
        <f>Inputs!$K$349+'Project 3'!U386</f>
        <v>0.11218716678985523</v>
      </c>
      <c r="V409" s="325">
        <f>Inputs!$K$349+'Project 3'!V386</f>
        <v>0.11219004220732319</v>
      </c>
      <c r="W409" s="325">
        <f>Inputs!$K$349+'Project 3'!W386</f>
        <v>0.11219148004447124</v>
      </c>
      <c r="X409" s="325">
        <f>Inputs!$K$349+'Project 3'!X386</f>
        <v>0.11118969003275891</v>
      </c>
      <c r="Y409" s="325">
        <f>Inputs!$K$349+'Project 3'!Y386</f>
        <v>0.11092508252717301</v>
      </c>
      <c r="Z409" s="325">
        <f>Inputs!$K$349+'Project 3'!Z386</f>
        <v>0.11092110179243868</v>
      </c>
      <c r="AA409" s="325">
        <f>Inputs!$K$349+'Project 3'!AA386</f>
        <v>0.11092508252717059</v>
      </c>
      <c r="AB409" s="325">
        <f>Inputs!$K$349+'Project 3'!AB386</f>
        <v>0.11092508252717059</v>
      </c>
      <c r="AC409" s="325">
        <f>Inputs!$K$349+'Project 3'!AC386</f>
        <v>0.11092242862811863</v>
      </c>
      <c r="AD409" s="325">
        <f>Inputs!$K$349+'Project 3'!AD386</f>
        <v>0.11181907077035258</v>
      </c>
      <c r="AE409" s="325">
        <f>Inputs!$K$349+'Project 3'!AE386</f>
        <v>0.11196873064680629</v>
      </c>
      <c r="AF409" s="325">
        <f>Inputs!$K$349+'Project 3'!AF386</f>
        <v>0.11196873064680371</v>
      </c>
      <c r="AG409" s="325">
        <f>Inputs!$K$349+'Project 3'!AG386</f>
        <v>0.11196731254537078</v>
      </c>
      <c r="AH409" s="325">
        <f>Inputs!$K$349+'Project 3'!AH386</f>
        <v>0.11196873064679855</v>
      </c>
      <c r="AI409" s="325">
        <f>Inputs!$K$349+'Project 3'!AI386</f>
        <v>0.11197156710125075</v>
      </c>
      <c r="AJ409" s="325">
        <f>Inputs!$K$349+'Project 3'!AJ386</f>
        <v>0.11196589452779376</v>
      </c>
      <c r="AK409" s="325">
        <f>Inputs!$K$349+'Project 3'!AK386</f>
        <v>0.11196873064680113</v>
      </c>
      <c r="AL409" s="325">
        <f>Inputs!$K$349+'Project 3'!AL386</f>
        <v>0.11196731254537344</v>
      </c>
      <c r="AM409" s="325">
        <f>Inputs!$K$349+'Project 3'!AM386</f>
        <v>0.11197156710125075</v>
      </c>
      <c r="AN409" s="325">
        <f>Inputs!$K$349+'Project 3'!AN386</f>
        <v>0.11196731254536811</v>
      </c>
      <c r="AO409" s="325">
        <f>Inputs!$K$349+'Project 3'!AO386</f>
        <v>0.11197014883208976</v>
      </c>
      <c r="AP409" s="325">
        <f>Inputs!$K$349+'Project 3'!AP386</f>
        <v>0.11343910235474161</v>
      </c>
      <c r="AQ409" s="325">
        <f>Inputs!$K$349+'Project 3'!AQ386</f>
        <v>0.11376050298538669</v>
      </c>
      <c r="AR409" s="325">
        <f>Inputs!$K$349+'Project 3'!AR386</f>
        <v>0.11376524803065516</v>
      </c>
      <c r="AS409" s="325">
        <f>Inputs!$K$349+'Project 3'!AS386</f>
        <v>0.11376208456837436</v>
      </c>
      <c r="AT409" s="325">
        <f>Inputs!$K$349+'Project 3'!AT386</f>
        <v>0.11376208456837436</v>
      </c>
      <c r="AU409" s="325">
        <f>Inputs!$K$349+'Project 3'!AU386</f>
        <v>0.11376366625012783</v>
      </c>
      <c r="AV409" s="325">
        <f>Inputs!$K$349+'Project 3'!AV386</f>
        <v>0.11375734011569368</v>
      </c>
      <c r="AW409" s="325">
        <f>Inputs!$K$349+'Project 3'!AW386</f>
        <v>0.11376208456837436</v>
      </c>
      <c r="AX409" s="325">
        <f>Inputs!$K$349+'Project 3'!AX386</f>
        <v>0.11376050298538935</v>
      </c>
      <c r="AY409" s="325">
        <f>Inputs!$K$349+'Project 3'!AY386</f>
        <v>0.11376366625012534</v>
      </c>
      <c r="AZ409" s="325">
        <f>Inputs!$K$349+'Project 3'!AZ386</f>
        <v>0.11376050298538935</v>
      </c>
      <c r="BA409" s="325">
        <f>Inputs!$K$349+'Project 3'!BA386</f>
        <v>0.11376366625012783</v>
      </c>
      <c r="BB409" s="325">
        <f>Inputs!$K$349+'Project 3'!BB386</f>
        <v>0.11531399202948898</v>
      </c>
      <c r="BC409" s="325">
        <f>Inputs!$K$349+'Project 3'!BC386</f>
        <v>0.11560287130651929</v>
      </c>
      <c r="BD409" s="325">
        <f>Inputs!$K$349+'Project 3'!BD386</f>
        <v>0.11560287130652172</v>
      </c>
      <c r="BE409" s="325">
        <f>Inputs!$K$349+'Project 3'!BE386</f>
        <v>0.11559759604523549</v>
      </c>
      <c r="BF409" s="325">
        <f>Inputs!$K$349+'Project 3'!BF386</f>
        <v>0.11560287130652414</v>
      </c>
      <c r="BG409" s="325">
        <f>Inputs!$K$349+'Project 3'!BG386</f>
        <v>0.11559935434988713</v>
      </c>
      <c r="BH409" s="325">
        <f>Inputs!$K$349+'Project 3'!BH386</f>
        <v>0.11559407978320804</v>
      </c>
      <c r="BI409" s="325">
        <f>Inputs!$K$349+'Project 3'!BI386</f>
        <v>0.11559935434988713</v>
      </c>
      <c r="BJ409" s="325">
        <f>Inputs!$K$349+'Project 3'!BJ386</f>
        <v>0.11559759604523549</v>
      </c>
      <c r="BK409" s="325">
        <f>Inputs!$K$349+'Project 3'!BK386</f>
        <v>0.11559935434988455</v>
      </c>
      <c r="BL409" s="325">
        <f>Inputs!$K$349+'Project 3'!BL386</f>
        <v>0.11559759604523283</v>
      </c>
      <c r="BM409" s="325">
        <f>Inputs!$K$349+'Project 3'!BM386</f>
        <v>0.11560287130652172</v>
      </c>
      <c r="BN409" s="325">
        <f>Inputs!$K$349+'Project 3'!BN386</f>
        <v>0.11736405480961973</v>
      </c>
      <c r="BO409" s="325">
        <f>Inputs!$K$349+'Project 3'!BO386</f>
        <v>0.11748771775753779</v>
      </c>
      <c r="BP409" s="325">
        <f>Inputs!$K$349+'Project 3'!BP386</f>
        <v>0.11748771775753529</v>
      </c>
      <c r="BQ409" s="325">
        <f>Inputs!$K$349+'Project 3'!BQ386</f>
        <v>0.11748381866503525</v>
      </c>
      <c r="BR409" s="325">
        <f>Inputs!$K$349+'Project 3'!BR386</f>
        <v>0.11748966750652566</v>
      </c>
      <c r="BS409" s="325">
        <f>Inputs!$K$349+'Project 3'!BS386</f>
        <v>0.11748576814370726</v>
      </c>
      <c r="BT409" s="325">
        <f>Inputs!$K$349+'Project 3'!BT386</f>
        <v>0.11747992011308979</v>
      </c>
      <c r="BU409" s="325">
        <f>Inputs!$K$349+'Project 3'!BU386</f>
        <v>0.11748966750652566</v>
      </c>
      <c r="BV409" s="325">
        <f>Inputs!$K$349+'Project 3'!BV386</f>
        <v>0.11748771775753279</v>
      </c>
      <c r="BW409" s="325">
        <f>Inputs!$K$349+'Project 3'!BW386</f>
        <v>0.11748576814370726</v>
      </c>
      <c r="BX409" s="325">
        <f>Inputs!$K$349+'Project 3'!BX386</f>
        <v>0.11748966750652809</v>
      </c>
      <c r="BY409" s="325">
        <f>Inputs!$K$349+'Project 3'!BY386</f>
        <v>0.11748771775753779</v>
      </c>
      <c r="BZ409" s="325">
        <f>Inputs!$K$349+'Project 3'!BZ386</f>
        <v>0.11893435560944204</v>
      </c>
      <c r="CA409" s="325">
        <f>Inputs!$K$349+'Project 3'!CA386</f>
        <v>0.11903637875508404</v>
      </c>
      <c r="CB409" s="325">
        <f>Inputs!$K$349+'Project 3'!CB386</f>
        <v>0.11903637875508404</v>
      </c>
      <c r="CC409" s="325">
        <f>Inputs!$K$349+'Project 3'!CC386</f>
        <v>0.11903637875508404</v>
      </c>
      <c r="CD409" s="325">
        <f>Inputs!$K$349+'Project 3'!CD386</f>
        <v>0.11903637875508404</v>
      </c>
      <c r="CE409" s="325">
        <f>Inputs!$K$349+'Project 3'!CE386</f>
        <v>0.11903637875508404</v>
      </c>
      <c r="CF409" s="325">
        <f>Inputs!$K$349+'Project 3'!CF386</f>
        <v>0.11903637875508404</v>
      </c>
      <c r="CG409" s="325">
        <f>Inputs!$K$349+'Project 3'!CG386</f>
        <v>0.11903637875508404</v>
      </c>
      <c r="CH409" s="325">
        <f>Inputs!$K$349+'Project 3'!CH386</f>
        <v>0.11903637875508404</v>
      </c>
      <c r="CI409" s="325">
        <f>Inputs!$K$349+'Project 3'!CI386</f>
        <v>0.11903637875508404</v>
      </c>
      <c r="CJ409" s="325">
        <f>Inputs!$K$349+'Project 3'!CJ386</f>
        <v>0.11903637875508404</v>
      </c>
      <c r="CK409" s="325">
        <f>Inputs!$K$349+'Project 3'!CK386</f>
        <v>0.11903637875508404</v>
      </c>
      <c r="CL409" s="325">
        <f>Inputs!$K$349+'Project 3'!CL386</f>
        <v>0.11903637875508404</v>
      </c>
      <c r="CM409" s="325">
        <f>Inputs!$K$349+'Project 3'!CM386</f>
        <v>0.11903637875508404</v>
      </c>
      <c r="CN409" s="325">
        <f>Inputs!$K$349+'Project 3'!CN386</f>
        <v>0.11903637875508404</v>
      </c>
      <c r="CO409" s="325">
        <f>Inputs!$K$349+'Project 3'!CO386</f>
        <v>0.11903637875508404</v>
      </c>
      <c r="CP409" s="325">
        <f>Inputs!$K$349+'Project 3'!CP386</f>
        <v>0.11903637875508404</v>
      </c>
      <c r="CQ409" s="325">
        <f>Inputs!$K$349+'Project 3'!CQ386</f>
        <v>0.11903637875508404</v>
      </c>
      <c r="CR409" s="325">
        <f>Inputs!$K$349+'Project 3'!CR386</f>
        <v>0.11903637875508404</v>
      </c>
      <c r="CS409" s="325">
        <f>Inputs!$K$349+'Project 3'!CS386</f>
        <v>0.11903637875508404</v>
      </c>
      <c r="CT409" s="325">
        <f>Inputs!$K$349+'Project 3'!CT386</f>
        <v>0.11903637875508404</v>
      </c>
      <c r="CU409" s="325">
        <f>Inputs!$K$349+'Project 3'!CU386</f>
        <v>0.11903637875508404</v>
      </c>
      <c r="CV409" s="325">
        <f>Inputs!$K$349+'Project 3'!CV386</f>
        <v>0.11903637875508404</v>
      </c>
      <c r="CW409" s="325">
        <f>Inputs!$K$349+'Project 3'!CW386</f>
        <v>0.11903637875508404</v>
      </c>
      <c r="CX409" s="325">
        <f>Inputs!$K$349+'Project 3'!CX386</f>
        <v>0.11903637875508404</v>
      </c>
      <c r="CY409" s="325">
        <f>Inputs!$K$349+'Project 3'!CY386</f>
        <v>0.11903637875508404</v>
      </c>
      <c r="CZ409" s="325">
        <f>Inputs!$K$349+'Project 3'!CZ386</f>
        <v>0.11903637875508404</v>
      </c>
      <c r="DA409" s="325">
        <f>Inputs!$K$349+'Project 3'!DA386</f>
        <v>0.11903637875508404</v>
      </c>
      <c r="DB409" s="325">
        <f>Inputs!$K$349+'Project 3'!DB386</f>
        <v>0.11903637875508404</v>
      </c>
    </row>
    <row r="410" spans="1:106">
      <c r="A410" s="151"/>
      <c r="G410" s="54"/>
      <c r="H410" s="250"/>
      <c r="I410" s="54"/>
    </row>
    <row r="411" spans="1:106">
      <c r="A411" s="151"/>
      <c r="C411" s="5" t="s">
        <v>40</v>
      </c>
      <c r="G411" s="54" t="s">
        <v>131</v>
      </c>
      <c r="H411" s="326"/>
      <c r="I411" s="54"/>
      <c r="J411" s="212">
        <f>I417</f>
        <v>0</v>
      </c>
      <c r="K411" s="307">
        <f>J417</f>
        <v>20000000</v>
      </c>
      <c r="L411" s="307">
        <f>+K417</f>
        <v>20000000</v>
      </c>
      <c r="M411" s="307">
        <f t="shared" ref="M411:BX411" si="229">+L417</f>
        <v>20000000</v>
      </c>
      <c r="N411" s="307">
        <f t="shared" si="229"/>
        <v>18750000</v>
      </c>
      <c r="O411" s="307">
        <f t="shared" si="229"/>
        <v>18750000</v>
      </c>
      <c r="P411" s="307">
        <f t="shared" si="229"/>
        <v>18750000</v>
      </c>
      <c r="Q411" s="307">
        <f t="shared" si="229"/>
        <v>17500000</v>
      </c>
      <c r="R411" s="307">
        <f t="shared" si="229"/>
        <v>17500000</v>
      </c>
      <c r="S411" s="307">
        <f t="shared" si="229"/>
        <v>17500000</v>
      </c>
      <c r="T411" s="307">
        <f t="shared" si="229"/>
        <v>16250000</v>
      </c>
      <c r="U411" s="307">
        <f t="shared" si="229"/>
        <v>16250000</v>
      </c>
      <c r="V411" s="307">
        <f t="shared" si="229"/>
        <v>16250000</v>
      </c>
      <c r="W411" s="307">
        <f t="shared" si="229"/>
        <v>15000000</v>
      </c>
      <c r="X411" s="307">
        <f t="shared" si="229"/>
        <v>15000000</v>
      </c>
      <c r="Y411" s="307">
        <f t="shared" si="229"/>
        <v>15000000</v>
      </c>
      <c r="Z411" s="307">
        <f t="shared" si="229"/>
        <v>13750000</v>
      </c>
      <c r="AA411" s="307">
        <f t="shared" si="229"/>
        <v>13750000</v>
      </c>
      <c r="AB411" s="307">
        <f t="shared" si="229"/>
        <v>13750000</v>
      </c>
      <c r="AC411" s="307">
        <f t="shared" si="229"/>
        <v>12500000</v>
      </c>
      <c r="AD411" s="307">
        <f t="shared" si="229"/>
        <v>12500000</v>
      </c>
      <c r="AE411" s="307">
        <f t="shared" si="229"/>
        <v>12500000</v>
      </c>
      <c r="AF411" s="307">
        <f t="shared" si="229"/>
        <v>11250000</v>
      </c>
      <c r="AG411" s="307">
        <f t="shared" si="229"/>
        <v>11250000</v>
      </c>
      <c r="AH411" s="307">
        <f t="shared" si="229"/>
        <v>11250000</v>
      </c>
      <c r="AI411" s="307">
        <f t="shared" si="229"/>
        <v>10000000</v>
      </c>
      <c r="AJ411" s="307">
        <f t="shared" si="229"/>
        <v>10000000</v>
      </c>
      <c r="AK411" s="307">
        <f t="shared" si="229"/>
        <v>10000000</v>
      </c>
      <c r="AL411" s="307">
        <f t="shared" si="229"/>
        <v>8750000</v>
      </c>
      <c r="AM411" s="307">
        <f t="shared" si="229"/>
        <v>8750000</v>
      </c>
      <c r="AN411" s="307">
        <f t="shared" si="229"/>
        <v>8750000</v>
      </c>
      <c r="AO411" s="307">
        <f t="shared" si="229"/>
        <v>7500000</v>
      </c>
      <c r="AP411" s="307">
        <f t="shared" si="229"/>
        <v>7500000</v>
      </c>
      <c r="AQ411" s="307">
        <f t="shared" si="229"/>
        <v>7500000</v>
      </c>
      <c r="AR411" s="307">
        <f t="shared" si="229"/>
        <v>6250000</v>
      </c>
      <c r="AS411" s="307">
        <f t="shared" si="229"/>
        <v>6250000</v>
      </c>
      <c r="AT411" s="307">
        <f t="shared" si="229"/>
        <v>6250000</v>
      </c>
      <c r="AU411" s="307">
        <f t="shared" si="229"/>
        <v>5000000</v>
      </c>
      <c r="AV411" s="307">
        <f t="shared" si="229"/>
        <v>5000000</v>
      </c>
      <c r="AW411" s="307">
        <f t="shared" si="229"/>
        <v>5000000</v>
      </c>
      <c r="AX411" s="307">
        <f t="shared" si="229"/>
        <v>3750000</v>
      </c>
      <c r="AY411" s="307">
        <f t="shared" si="229"/>
        <v>3750000</v>
      </c>
      <c r="AZ411" s="307">
        <f t="shared" si="229"/>
        <v>3750000</v>
      </c>
      <c r="BA411" s="307">
        <f t="shared" si="229"/>
        <v>2500000</v>
      </c>
      <c r="BB411" s="307">
        <f t="shared" si="229"/>
        <v>2500000</v>
      </c>
      <c r="BC411" s="307">
        <f t="shared" si="229"/>
        <v>2500000</v>
      </c>
      <c r="BD411" s="307">
        <f t="shared" si="229"/>
        <v>1250000</v>
      </c>
      <c r="BE411" s="307">
        <f t="shared" si="229"/>
        <v>1250000</v>
      </c>
      <c r="BF411" s="307">
        <f t="shared" si="229"/>
        <v>1250000</v>
      </c>
      <c r="BG411" s="307">
        <f t="shared" si="229"/>
        <v>0</v>
      </c>
      <c r="BH411" s="307">
        <f t="shared" si="229"/>
        <v>0</v>
      </c>
      <c r="BI411" s="307">
        <f t="shared" si="229"/>
        <v>0</v>
      </c>
      <c r="BJ411" s="307">
        <f t="shared" si="229"/>
        <v>0</v>
      </c>
      <c r="BK411" s="307">
        <f t="shared" si="229"/>
        <v>0</v>
      </c>
      <c r="BL411" s="307">
        <f t="shared" si="229"/>
        <v>0</v>
      </c>
      <c r="BM411" s="307">
        <f t="shared" si="229"/>
        <v>0</v>
      </c>
      <c r="BN411" s="307">
        <f t="shared" si="229"/>
        <v>0</v>
      </c>
      <c r="BO411" s="307">
        <f t="shared" si="229"/>
        <v>0</v>
      </c>
      <c r="BP411" s="307">
        <f t="shared" si="229"/>
        <v>0</v>
      </c>
      <c r="BQ411" s="307">
        <f t="shared" si="229"/>
        <v>0</v>
      </c>
      <c r="BR411" s="307">
        <f t="shared" si="229"/>
        <v>0</v>
      </c>
      <c r="BS411" s="307">
        <f t="shared" si="229"/>
        <v>0</v>
      </c>
      <c r="BT411" s="307">
        <f t="shared" si="229"/>
        <v>0</v>
      </c>
      <c r="BU411" s="307">
        <f t="shared" si="229"/>
        <v>0</v>
      </c>
      <c r="BV411" s="307">
        <f t="shared" si="229"/>
        <v>0</v>
      </c>
      <c r="BW411" s="307">
        <f t="shared" si="229"/>
        <v>0</v>
      </c>
      <c r="BX411" s="307">
        <f t="shared" si="229"/>
        <v>0</v>
      </c>
      <c r="BY411" s="307">
        <f t="shared" ref="BY411:DB411" si="230">+BX417</f>
        <v>0</v>
      </c>
      <c r="BZ411" s="307">
        <f t="shared" si="230"/>
        <v>0</v>
      </c>
      <c r="CA411" s="307">
        <f t="shared" si="230"/>
        <v>0</v>
      </c>
      <c r="CB411" s="307">
        <f t="shared" si="230"/>
        <v>0</v>
      </c>
      <c r="CC411" s="307">
        <f t="shared" si="230"/>
        <v>0</v>
      </c>
      <c r="CD411" s="307">
        <f t="shared" si="230"/>
        <v>0</v>
      </c>
      <c r="CE411" s="307">
        <f t="shared" si="230"/>
        <v>0</v>
      </c>
      <c r="CF411" s="307">
        <f t="shared" si="230"/>
        <v>0</v>
      </c>
      <c r="CG411" s="307">
        <f t="shared" si="230"/>
        <v>0</v>
      </c>
      <c r="CH411" s="307">
        <f t="shared" si="230"/>
        <v>0</v>
      </c>
      <c r="CI411" s="307">
        <f t="shared" si="230"/>
        <v>0</v>
      </c>
      <c r="CJ411" s="307">
        <f t="shared" si="230"/>
        <v>0</v>
      </c>
      <c r="CK411" s="307">
        <f t="shared" si="230"/>
        <v>0</v>
      </c>
      <c r="CL411" s="307">
        <f t="shared" si="230"/>
        <v>0</v>
      </c>
      <c r="CM411" s="307">
        <f t="shared" si="230"/>
        <v>0</v>
      </c>
      <c r="CN411" s="307">
        <f t="shared" si="230"/>
        <v>0</v>
      </c>
      <c r="CO411" s="307">
        <f t="shared" si="230"/>
        <v>0</v>
      </c>
      <c r="CP411" s="307">
        <f t="shared" si="230"/>
        <v>0</v>
      </c>
      <c r="CQ411" s="307">
        <f t="shared" si="230"/>
        <v>0</v>
      </c>
      <c r="CR411" s="307">
        <f t="shared" si="230"/>
        <v>0</v>
      </c>
      <c r="CS411" s="307">
        <f t="shared" si="230"/>
        <v>0</v>
      </c>
      <c r="CT411" s="307">
        <f t="shared" si="230"/>
        <v>0</v>
      </c>
      <c r="CU411" s="307">
        <f t="shared" si="230"/>
        <v>0</v>
      </c>
      <c r="CV411" s="307">
        <f t="shared" si="230"/>
        <v>0</v>
      </c>
      <c r="CW411" s="307">
        <f t="shared" si="230"/>
        <v>0</v>
      </c>
      <c r="CX411" s="307">
        <f t="shared" si="230"/>
        <v>0</v>
      </c>
      <c r="CY411" s="307">
        <f t="shared" si="230"/>
        <v>0</v>
      </c>
      <c r="CZ411" s="307">
        <f t="shared" si="230"/>
        <v>0</v>
      </c>
      <c r="DA411" s="307">
        <f t="shared" si="230"/>
        <v>0</v>
      </c>
      <c r="DB411" s="307">
        <f t="shared" si="230"/>
        <v>0</v>
      </c>
    </row>
    <row r="412" spans="1:106">
      <c r="A412" s="151"/>
      <c r="G412" s="54"/>
      <c r="H412" s="326"/>
      <c r="I412" s="54"/>
      <c r="J412" s="303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C412" s="307"/>
      <c r="AD412" s="307"/>
      <c r="AE412" s="307"/>
      <c r="AF412" s="307"/>
      <c r="AG412" s="307"/>
      <c r="AH412" s="307"/>
      <c r="AI412" s="307"/>
      <c r="AJ412" s="307"/>
      <c r="AK412" s="307"/>
      <c r="AL412" s="307"/>
      <c r="AM412" s="307"/>
      <c r="AN412" s="307"/>
      <c r="AO412" s="307"/>
      <c r="AP412" s="307"/>
      <c r="AQ412" s="307"/>
      <c r="AR412" s="307"/>
      <c r="AS412" s="307"/>
      <c r="AT412" s="307"/>
      <c r="AU412" s="307"/>
      <c r="AV412" s="307"/>
      <c r="AW412" s="307"/>
      <c r="AX412" s="307"/>
      <c r="AY412" s="307"/>
      <c r="AZ412" s="307"/>
      <c r="BA412" s="307"/>
      <c r="BB412" s="307"/>
      <c r="BC412" s="307"/>
      <c r="BD412" s="307"/>
      <c r="BE412" s="307"/>
      <c r="BF412" s="307"/>
      <c r="BG412" s="307"/>
      <c r="BH412" s="307"/>
      <c r="BI412" s="307"/>
      <c r="BJ412" s="307"/>
      <c r="BK412" s="307"/>
      <c r="BL412" s="307"/>
      <c r="BM412" s="307"/>
      <c r="BN412" s="307"/>
      <c r="BO412" s="307"/>
      <c r="BP412" s="307"/>
      <c r="BQ412" s="307"/>
      <c r="BR412" s="307"/>
      <c r="BS412" s="307"/>
      <c r="BT412" s="307"/>
      <c r="BU412" s="307"/>
      <c r="BV412" s="307"/>
      <c r="BW412" s="307"/>
      <c r="BX412" s="307"/>
      <c r="BY412" s="307"/>
      <c r="BZ412" s="307"/>
      <c r="CA412" s="307"/>
      <c r="CB412" s="307"/>
      <c r="CC412" s="307"/>
      <c r="CD412" s="307"/>
      <c r="CE412" s="307"/>
      <c r="CF412" s="307"/>
      <c r="CG412" s="307"/>
      <c r="CH412" s="307"/>
      <c r="CI412" s="307"/>
      <c r="CJ412" s="307"/>
      <c r="CK412" s="307"/>
      <c r="CL412" s="307"/>
      <c r="CM412" s="307"/>
      <c r="CN412" s="307"/>
      <c r="CO412" s="307"/>
      <c r="CP412" s="307"/>
      <c r="CQ412" s="307"/>
      <c r="CR412" s="307"/>
      <c r="CS412" s="307"/>
      <c r="CT412" s="307"/>
      <c r="CU412" s="307"/>
      <c r="CV412" s="307"/>
      <c r="CW412" s="307"/>
      <c r="CX412" s="307"/>
      <c r="CY412" s="307"/>
      <c r="CZ412" s="307"/>
      <c r="DA412" s="307"/>
      <c r="DB412" s="307"/>
    </row>
    <row r="413" spans="1:106">
      <c r="A413" s="151"/>
      <c r="C413" s="5" t="s">
        <v>43</v>
      </c>
      <c r="G413" s="54" t="s">
        <v>131</v>
      </c>
      <c r="H413" s="250"/>
      <c r="I413" s="54"/>
      <c r="J413" s="4">
        <f>Inputs!$K$347</f>
        <v>20000000</v>
      </c>
      <c r="K413" s="303">
        <v>0</v>
      </c>
      <c r="L413" s="303">
        <v>0</v>
      </c>
      <c r="M413" s="303">
        <v>0</v>
      </c>
      <c r="N413" s="303">
        <v>0</v>
      </c>
      <c r="O413" s="303">
        <v>0</v>
      </c>
      <c r="P413" s="303">
        <v>0</v>
      </c>
      <c r="Q413" s="303">
        <v>0</v>
      </c>
      <c r="R413" s="303">
        <v>0</v>
      </c>
      <c r="S413" s="303">
        <v>0</v>
      </c>
      <c r="T413" s="303">
        <v>0</v>
      </c>
      <c r="U413" s="303">
        <v>0</v>
      </c>
      <c r="V413" s="303">
        <v>0</v>
      </c>
      <c r="W413" s="303">
        <v>0</v>
      </c>
      <c r="X413" s="303">
        <v>0</v>
      </c>
      <c r="Y413" s="303">
        <v>0</v>
      </c>
      <c r="Z413" s="303">
        <v>0</v>
      </c>
      <c r="AA413" s="303">
        <v>0</v>
      </c>
      <c r="AB413" s="303">
        <v>0</v>
      </c>
      <c r="AC413" s="303">
        <v>0</v>
      </c>
      <c r="AD413" s="303">
        <v>0</v>
      </c>
      <c r="AE413" s="303">
        <v>0</v>
      </c>
      <c r="AF413" s="303">
        <v>0</v>
      </c>
      <c r="AG413" s="303">
        <v>0</v>
      </c>
      <c r="AH413" s="303">
        <v>0</v>
      </c>
      <c r="AI413" s="303">
        <v>0</v>
      </c>
      <c r="AJ413" s="303">
        <v>0</v>
      </c>
      <c r="AK413" s="303">
        <v>0</v>
      </c>
      <c r="AL413" s="303">
        <v>0</v>
      </c>
      <c r="AM413" s="303">
        <v>0</v>
      </c>
      <c r="AN413" s="303">
        <v>0</v>
      </c>
      <c r="AO413" s="303">
        <v>0</v>
      </c>
      <c r="AP413" s="303">
        <v>0</v>
      </c>
      <c r="AQ413" s="303">
        <v>0</v>
      </c>
      <c r="AR413" s="303">
        <v>0</v>
      </c>
      <c r="AS413" s="303">
        <v>0</v>
      </c>
      <c r="AT413" s="303">
        <v>0</v>
      </c>
      <c r="AU413" s="303">
        <v>0</v>
      </c>
      <c r="AV413" s="303">
        <v>0</v>
      </c>
      <c r="AW413" s="303">
        <v>0</v>
      </c>
      <c r="AX413" s="303">
        <v>0</v>
      </c>
      <c r="AY413" s="303">
        <v>0</v>
      </c>
      <c r="AZ413" s="303">
        <v>0</v>
      </c>
      <c r="BA413" s="303">
        <v>0</v>
      </c>
      <c r="BB413" s="303">
        <v>0</v>
      </c>
      <c r="BC413" s="303">
        <v>0</v>
      </c>
      <c r="BD413" s="303">
        <v>0</v>
      </c>
      <c r="BE413" s="303">
        <v>0</v>
      </c>
      <c r="BF413" s="303">
        <v>0</v>
      </c>
      <c r="BG413" s="303">
        <v>0</v>
      </c>
      <c r="BH413" s="303">
        <v>0</v>
      </c>
      <c r="BI413" s="303">
        <v>0</v>
      </c>
      <c r="BJ413" s="303">
        <v>0</v>
      </c>
      <c r="BK413" s="303">
        <v>0</v>
      </c>
      <c r="BL413" s="303">
        <v>0</v>
      </c>
      <c r="BM413" s="303">
        <v>0</v>
      </c>
      <c r="BN413" s="303">
        <v>0</v>
      </c>
      <c r="BO413" s="303">
        <v>0</v>
      </c>
      <c r="BP413" s="303">
        <v>0</v>
      </c>
      <c r="BQ413" s="303">
        <v>0</v>
      </c>
      <c r="BR413" s="303">
        <v>0</v>
      </c>
      <c r="BS413" s="303">
        <v>0</v>
      </c>
      <c r="BT413" s="303">
        <v>0</v>
      </c>
      <c r="BU413" s="303">
        <v>0</v>
      </c>
      <c r="BV413" s="303">
        <v>0</v>
      </c>
      <c r="BW413" s="303">
        <v>0</v>
      </c>
      <c r="BX413" s="303">
        <v>0</v>
      </c>
      <c r="BY413" s="303">
        <v>0</v>
      </c>
      <c r="BZ413" s="303">
        <v>0</v>
      </c>
      <c r="CA413" s="303">
        <v>0</v>
      </c>
      <c r="CB413" s="303">
        <v>0</v>
      </c>
      <c r="CC413" s="303">
        <v>0</v>
      </c>
      <c r="CD413" s="303">
        <v>0</v>
      </c>
      <c r="CE413" s="303">
        <v>0</v>
      </c>
      <c r="CF413" s="303">
        <v>0</v>
      </c>
      <c r="CG413" s="303">
        <v>0</v>
      </c>
      <c r="CH413" s="303">
        <v>0</v>
      </c>
      <c r="CI413" s="303">
        <v>0</v>
      </c>
      <c r="CJ413" s="303">
        <v>0</v>
      </c>
      <c r="CK413" s="303">
        <v>0</v>
      </c>
      <c r="CL413" s="303">
        <v>0</v>
      </c>
      <c r="CM413" s="303">
        <v>0</v>
      </c>
      <c r="CN413" s="303">
        <v>0</v>
      </c>
      <c r="CO413" s="303">
        <v>0</v>
      </c>
      <c r="CP413" s="303">
        <v>0</v>
      </c>
      <c r="CQ413" s="303">
        <v>0</v>
      </c>
      <c r="CR413" s="303">
        <v>0</v>
      </c>
      <c r="CS413" s="303">
        <v>0</v>
      </c>
      <c r="CT413" s="303">
        <v>0</v>
      </c>
      <c r="CU413" s="303">
        <v>0</v>
      </c>
      <c r="CV413" s="303">
        <v>0</v>
      </c>
      <c r="CW413" s="303">
        <v>0</v>
      </c>
      <c r="CX413" s="303">
        <v>0</v>
      </c>
      <c r="CY413" s="303">
        <v>0</v>
      </c>
      <c r="CZ413" s="303">
        <v>0</v>
      </c>
      <c r="DA413" s="303">
        <v>0</v>
      </c>
      <c r="DB413" s="303">
        <v>0</v>
      </c>
    </row>
    <row r="414" spans="1:106">
      <c r="A414" s="151"/>
      <c r="C414" s="5" t="s">
        <v>250</v>
      </c>
      <c r="G414" s="54" t="s">
        <v>131</v>
      </c>
      <c r="H414" s="326">
        <f>SUM(J414:DB414)</f>
        <v>500000</v>
      </c>
      <c r="I414" s="54"/>
      <c r="J414" s="4">
        <f>J413*Inputs!$K$350</f>
        <v>500000</v>
      </c>
      <c r="K414" s="4"/>
      <c r="L414" s="212"/>
      <c r="M414" s="212"/>
      <c r="N414" s="212"/>
      <c r="O414" s="212"/>
      <c r="P414" s="212"/>
      <c r="Q414" s="212"/>
      <c r="R414" s="212"/>
      <c r="S414" s="212"/>
      <c r="T414" s="212"/>
      <c r="U414" s="212"/>
      <c r="V414" s="212"/>
      <c r="W414" s="212"/>
      <c r="X414" s="212"/>
      <c r="Y414" s="212"/>
      <c r="Z414" s="212"/>
      <c r="AA414" s="212"/>
      <c r="AB414" s="212"/>
      <c r="AC414" s="212"/>
      <c r="AD414" s="212"/>
      <c r="AE414" s="212"/>
      <c r="AF414" s="212"/>
      <c r="AG414" s="212"/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  <c r="BI414" s="212"/>
      <c r="BJ414" s="212"/>
      <c r="BK414" s="212"/>
      <c r="BL414" s="212"/>
      <c r="BM414" s="212"/>
      <c r="BN414" s="212"/>
      <c r="BO414" s="212"/>
      <c r="BP414" s="212"/>
      <c r="BQ414" s="212"/>
      <c r="BR414" s="212"/>
      <c r="BS414" s="212"/>
      <c r="BT414" s="212"/>
      <c r="BU414" s="212"/>
      <c r="BV414" s="212"/>
      <c r="BW414" s="212"/>
      <c r="BX414" s="212"/>
      <c r="BY414" s="212"/>
      <c r="BZ414" s="212"/>
      <c r="CA414" s="212"/>
      <c r="CB414" s="212"/>
      <c r="CC414" s="212"/>
      <c r="CD414" s="212"/>
      <c r="CE414" s="212"/>
      <c r="CF414" s="212"/>
      <c r="CG414" s="212"/>
      <c r="CH414" s="212"/>
      <c r="CI414" s="212"/>
      <c r="CJ414" s="212"/>
      <c r="CK414" s="212"/>
      <c r="CL414" s="212"/>
      <c r="CM414" s="212"/>
      <c r="CN414" s="212"/>
      <c r="CO414" s="212"/>
      <c r="CP414" s="212"/>
      <c r="CQ414" s="212"/>
      <c r="CR414" s="212"/>
      <c r="CS414" s="212"/>
      <c r="CT414" s="212"/>
      <c r="CU414" s="212"/>
      <c r="CV414" s="212"/>
      <c r="CW414" s="212"/>
      <c r="CX414" s="212"/>
      <c r="CY414" s="212"/>
      <c r="CZ414" s="212"/>
      <c r="DA414" s="212"/>
      <c r="DB414" s="212"/>
    </row>
    <row r="415" spans="1:106" s="14" customFormat="1" ht="13">
      <c r="A415" s="327"/>
      <c r="C415" s="5" t="s">
        <v>249</v>
      </c>
      <c r="G415" s="54" t="s">
        <v>131</v>
      </c>
      <c r="H415" s="326">
        <f>SUM(J415:DB415)</f>
        <v>20000000</v>
      </c>
      <c r="I415" s="12"/>
      <c r="J415" s="307">
        <f>IF(AND(J411&gt;1,OR(J$5=3,J$5=6,J$5=9,J$5=12)),Inputs!$K$347*Inputs!$K$352/4,0)</f>
        <v>0</v>
      </c>
      <c r="K415" s="307">
        <f>IF(AND(K411&gt;1,OR(K$5=3,K$5=6,K$5=9,K$5=12)),Inputs!$K$347*Inputs!$K$352/4,0)</f>
        <v>0</v>
      </c>
      <c r="L415" s="307">
        <f>IF(AND(L411&gt;1,OR(L$5=3,L$5=6,L$5=9,L$5=12)),Inputs!$K$347*Inputs!$K$352/4,0)</f>
        <v>0</v>
      </c>
      <c r="M415" s="307">
        <f>IF(AND(M411&gt;1,OR(M$5=3,M$5=6,M$5=9,M$5=12)),Inputs!$K$347*Inputs!$K$352/4,0)</f>
        <v>1250000</v>
      </c>
      <c r="N415" s="307">
        <f>IF(AND(N411&gt;1,OR(N$5=3,N$5=6,N$5=9,N$5=12)),Inputs!$K$347*Inputs!$K$352/4,0)</f>
        <v>0</v>
      </c>
      <c r="O415" s="307">
        <f>IF(AND(O411&gt;1,OR(O$5=3,O$5=6,O$5=9,O$5=12)),Inputs!$K$347*Inputs!$K$352/4,0)</f>
        <v>0</v>
      </c>
      <c r="P415" s="307">
        <f>IF(AND(P411&gt;1,OR(P$5=3,P$5=6,P$5=9,P$5=12)),Inputs!$K$347*Inputs!$K$352/4,0)</f>
        <v>1250000</v>
      </c>
      <c r="Q415" s="307">
        <f>IF(AND(Q411&gt;1,OR(Q$5=3,Q$5=6,Q$5=9,Q$5=12)),Inputs!$K$347*Inputs!$K$352/4,0)</f>
        <v>0</v>
      </c>
      <c r="R415" s="307">
        <f>IF(AND(R411&gt;1,OR(R$5=3,R$5=6,R$5=9,R$5=12)),Inputs!$K$347*Inputs!$K$352/4,0)</f>
        <v>0</v>
      </c>
      <c r="S415" s="307">
        <f>IF(AND(S411&gt;1,OR(S$5=3,S$5=6,S$5=9,S$5=12)),Inputs!$K$347*Inputs!$K$352/4,0)</f>
        <v>1250000</v>
      </c>
      <c r="T415" s="307">
        <f>IF(AND(T411&gt;1,OR(T$5=3,T$5=6,T$5=9,T$5=12)),Inputs!$K$347*Inputs!$K$352/4,0)</f>
        <v>0</v>
      </c>
      <c r="U415" s="307">
        <f>IF(AND(U411&gt;1,OR(U$5=3,U$5=6,U$5=9,U$5=12)),Inputs!$K$347*Inputs!$K$352/4,0)</f>
        <v>0</v>
      </c>
      <c r="V415" s="307">
        <f>IF(AND(V411&gt;1,OR(V$5=3,V$5=6,V$5=9,V$5=12)),Inputs!$K$347*Inputs!$K$352/4,0)</f>
        <v>1250000</v>
      </c>
      <c r="W415" s="307">
        <f>IF(AND(W411&gt;1,OR(W$5=3,W$5=6,W$5=9,W$5=12)),Inputs!$K$347*Inputs!$K$352/4,0)</f>
        <v>0</v>
      </c>
      <c r="X415" s="307">
        <f>IF(AND(X411&gt;1,OR(X$5=3,X$5=6,X$5=9,X$5=12)),Inputs!$K$347*Inputs!$K$352/4,0)</f>
        <v>0</v>
      </c>
      <c r="Y415" s="307">
        <f>IF(AND(Y411&gt;1,OR(Y$5=3,Y$5=6,Y$5=9,Y$5=12)),Inputs!$K$347*Inputs!$K$352/4,0)</f>
        <v>1250000</v>
      </c>
      <c r="Z415" s="307">
        <f>IF(AND(Z411&gt;1,OR(Z$5=3,Z$5=6,Z$5=9,Z$5=12)),Inputs!$K$347*Inputs!$K$352/4,0)</f>
        <v>0</v>
      </c>
      <c r="AA415" s="307">
        <f>IF(AND(AA411&gt;1,OR(AA$5=3,AA$5=6,AA$5=9,AA$5=12)),Inputs!$K$347*Inputs!$K$352/4,0)</f>
        <v>0</v>
      </c>
      <c r="AB415" s="307">
        <f>IF(AND(AB411&gt;1,OR(AB$5=3,AB$5=6,AB$5=9,AB$5=12)),Inputs!$K$347*Inputs!$K$352/4,0)</f>
        <v>1250000</v>
      </c>
      <c r="AC415" s="307">
        <f>IF(AND(AC411&gt;1,OR(AC$5=3,AC$5=6,AC$5=9,AC$5=12)),Inputs!$K$347*Inputs!$K$352/4,0)</f>
        <v>0</v>
      </c>
      <c r="AD415" s="307">
        <f>IF(AND(AD411&gt;1,OR(AD$5=3,AD$5=6,AD$5=9,AD$5=12)),Inputs!$K$347*Inputs!$K$352/4,0)</f>
        <v>0</v>
      </c>
      <c r="AE415" s="307">
        <f>IF(AND(AE411&gt;1,OR(AE$5=3,AE$5=6,AE$5=9,AE$5=12)),Inputs!$K$347*Inputs!$K$352/4,0)</f>
        <v>1250000</v>
      </c>
      <c r="AF415" s="307">
        <f>IF(AND(AF411&gt;1,OR(AF$5=3,AF$5=6,AF$5=9,AF$5=12)),Inputs!$K$347*Inputs!$K$352/4,0)</f>
        <v>0</v>
      </c>
      <c r="AG415" s="307">
        <f>IF(AND(AG411&gt;1,OR(AG$5=3,AG$5=6,AG$5=9,AG$5=12)),Inputs!$K$347*Inputs!$K$352/4,0)</f>
        <v>0</v>
      </c>
      <c r="AH415" s="307">
        <f>IF(AND(AH411&gt;1,OR(AH$5=3,AH$5=6,AH$5=9,AH$5=12)),Inputs!$K$347*Inputs!$K$352/4,0)</f>
        <v>1250000</v>
      </c>
      <c r="AI415" s="307">
        <f>IF(AND(AI411&gt;1,OR(AI$5=3,AI$5=6,AI$5=9,AI$5=12)),Inputs!$K$347*Inputs!$K$352/4,0)</f>
        <v>0</v>
      </c>
      <c r="AJ415" s="307">
        <f>IF(AND(AJ411&gt;1,OR(AJ$5=3,AJ$5=6,AJ$5=9,AJ$5=12)),Inputs!$K$347*Inputs!$K$352/4,0)</f>
        <v>0</v>
      </c>
      <c r="AK415" s="307">
        <f>IF(AND(AK411&gt;1,OR(AK$5=3,AK$5=6,AK$5=9,AK$5=12)),Inputs!$K$347*Inputs!$K$352/4,0)</f>
        <v>1250000</v>
      </c>
      <c r="AL415" s="307">
        <f>IF(AND(AL411&gt;1,OR(AL$5=3,AL$5=6,AL$5=9,AL$5=12)),Inputs!$K$347*Inputs!$K$352/4,0)</f>
        <v>0</v>
      </c>
      <c r="AM415" s="307">
        <f>IF(AND(AM411&gt;1,OR(AM$5=3,AM$5=6,AM$5=9,AM$5=12)),Inputs!$K$347*Inputs!$K$352/4,0)</f>
        <v>0</v>
      </c>
      <c r="AN415" s="307">
        <f>IF(AND(AN411&gt;1,OR(AN$5=3,AN$5=6,AN$5=9,AN$5=12)),Inputs!$K$347*Inputs!$K$352/4,0)</f>
        <v>1250000</v>
      </c>
      <c r="AO415" s="307">
        <f>IF(AND(AO411&gt;1,OR(AO$5=3,AO$5=6,AO$5=9,AO$5=12)),Inputs!$K$347*Inputs!$K$352/4,0)</f>
        <v>0</v>
      </c>
      <c r="AP415" s="307">
        <f>IF(AND(AP411&gt;1,OR(AP$5=3,AP$5=6,AP$5=9,AP$5=12)),Inputs!$K$347*Inputs!$K$352/4,0)</f>
        <v>0</v>
      </c>
      <c r="AQ415" s="307">
        <f>IF(AND(AQ411&gt;1,OR(AQ$5=3,AQ$5=6,AQ$5=9,AQ$5=12)),Inputs!$K$347*Inputs!$K$352/4,0)</f>
        <v>1250000</v>
      </c>
      <c r="AR415" s="307">
        <f>IF(AND(AR411&gt;1,OR(AR$5=3,AR$5=6,AR$5=9,AR$5=12)),Inputs!$K$347*Inputs!$K$352/4,0)</f>
        <v>0</v>
      </c>
      <c r="AS415" s="307">
        <f>IF(AND(AS411&gt;1,OR(AS$5=3,AS$5=6,AS$5=9,AS$5=12)),Inputs!$K$347*Inputs!$K$352/4,0)</f>
        <v>0</v>
      </c>
      <c r="AT415" s="307">
        <f>IF(AND(AT411&gt;1,OR(AT$5=3,AT$5=6,AT$5=9,AT$5=12)),Inputs!$K$347*Inputs!$K$352/4,0)</f>
        <v>1250000</v>
      </c>
      <c r="AU415" s="307">
        <f>IF(AND(AU411&gt;1,OR(AU$5=3,AU$5=6,AU$5=9,AU$5=12)),Inputs!$K$347*Inputs!$K$352/4,0)</f>
        <v>0</v>
      </c>
      <c r="AV415" s="307">
        <f>IF(AND(AV411&gt;1,OR(AV$5=3,AV$5=6,AV$5=9,AV$5=12)),Inputs!$K$347*Inputs!$K$352/4,0)</f>
        <v>0</v>
      </c>
      <c r="AW415" s="307">
        <f>IF(AND(AW411&gt;1,OR(AW$5=3,AW$5=6,AW$5=9,AW$5=12)),Inputs!$K$347*Inputs!$K$352/4,0)</f>
        <v>1250000</v>
      </c>
      <c r="AX415" s="307">
        <f>IF(AND(AX411&gt;1,OR(AX$5=3,AX$5=6,AX$5=9,AX$5=12)),Inputs!$K$347*Inputs!$K$352/4,0)</f>
        <v>0</v>
      </c>
      <c r="AY415" s="307">
        <f>IF(AND(AY411&gt;1,OR(AY$5=3,AY$5=6,AY$5=9,AY$5=12)),Inputs!$K$347*Inputs!$K$352/4,0)</f>
        <v>0</v>
      </c>
      <c r="AZ415" s="307">
        <f>IF(AND(AZ411&gt;1,OR(AZ$5=3,AZ$5=6,AZ$5=9,AZ$5=12)),Inputs!$K$347*Inputs!$K$352/4,0)</f>
        <v>1250000</v>
      </c>
      <c r="BA415" s="307">
        <f>IF(AND(BA411&gt;1,OR(BA$5=3,BA$5=6,BA$5=9,BA$5=12)),Inputs!$K$347*Inputs!$K$352/4,0)</f>
        <v>0</v>
      </c>
      <c r="BB415" s="307">
        <f>IF(AND(BB411&gt;1,OR(BB$5=3,BB$5=6,BB$5=9,BB$5=12)),Inputs!$K$347*Inputs!$K$352/4,0)</f>
        <v>0</v>
      </c>
      <c r="BC415" s="307">
        <f>IF(AND(BC411&gt;1,OR(BC$5=3,BC$5=6,BC$5=9,BC$5=12)),Inputs!$K$347*Inputs!$K$352/4,0)</f>
        <v>1250000</v>
      </c>
      <c r="BD415" s="307">
        <f>IF(AND(BD411&gt;1,OR(BD$5=3,BD$5=6,BD$5=9,BD$5=12)),Inputs!$K$347*Inputs!$K$352/4,0)</f>
        <v>0</v>
      </c>
      <c r="BE415" s="307">
        <f>IF(AND(BE411&gt;1,OR(BE$5=3,BE$5=6,BE$5=9,BE$5=12)),Inputs!$K$347*Inputs!$K$352/4,0)</f>
        <v>0</v>
      </c>
      <c r="BF415" s="307">
        <f>IF(AND(BF411&gt;1,OR(BF$5=3,BF$5=6,BF$5=9,BF$5=12)),Inputs!$K$347*Inputs!$K$352/4,0)</f>
        <v>1250000</v>
      </c>
      <c r="BG415" s="307">
        <f>IF(AND(BG411&gt;1,OR(BG$5=3,BG$5=6,BG$5=9,BG$5=12)),Inputs!$K$347*Inputs!$K$352/4,0)</f>
        <v>0</v>
      </c>
      <c r="BH415" s="307">
        <f>IF(AND(BH411&gt;1,OR(BH$5=3,BH$5=6,BH$5=9,BH$5=12)),Inputs!$K$347*Inputs!$K$352/4,0)</f>
        <v>0</v>
      </c>
      <c r="BI415" s="307">
        <f>IF(AND(BI411&gt;1,OR(BI$5=3,BI$5=6,BI$5=9,BI$5=12)),Inputs!$K$347*Inputs!$K$352/4,0)</f>
        <v>0</v>
      </c>
      <c r="BJ415" s="307">
        <f>IF(AND(BJ411&gt;1,OR(BJ$5=3,BJ$5=6,BJ$5=9,BJ$5=12)),Inputs!$K$347*Inputs!$K$352/4,0)</f>
        <v>0</v>
      </c>
      <c r="BK415" s="307">
        <f>IF(AND(BK411&gt;1,OR(BK$5=3,BK$5=6,BK$5=9,BK$5=12)),Inputs!$K$347*Inputs!$K$352/4,0)</f>
        <v>0</v>
      </c>
      <c r="BL415" s="307">
        <f>IF(AND(BL411&gt;1,OR(BL$5=3,BL$5=6,BL$5=9,BL$5=12)),Inputs!$K$347*Inputs!$K$352/4,0)</f>
        <v>0</v>
      </c>
      <c r="BM415" s="307">
        <f>IF(AND(BM411&gt;1,OR(BM$5=3,BM$5=6,BM$5=9,BM$5=12)),Inputs!$K$347*Inputs!$K$352/4,0)</f>
        <v>0</v>
      </c>
      <c r="BN415" s="307">
        <f>IF(AND(BN411&gt;1,OR(BN$5=3,BN$5=6,BN$5=9,BN$5=12)),Inputs!$K$347*Inputs!$K$352/4,0)</f>
        <v>0</v>
      </c>
      <c r="BO415" s="307">
        <f>IF(AND(BO411&gt;1,OR(BO$5=3,BO$5=6,BO$5=9,BO$5=12)),Inputs!$K$347*Inputs!$K$352/4,0)</f>
        <v>0</v>
      </c>
      <c r="BP415" s="307">
        <f>IF(AND(BP411&gt;1,OR(BP$5=3,BP$5=6,BP$5=9,BP$5=12)),Inputs!$K$347*Inputs!$K$352/4,0)</f>
        <v>0</v>
      </c>
      <c r="BQ415" s="307">
        <f>IF(AND(BQ411&gt;1,OR(BQ$5=3,BQ$5=6,BQ$5=9,BQ$5=12)),Inputs!$K$347*Inputs!$K$352/4,0)</f>
        <v>0</v>
      </c>
      <c r="BR415" s="307">
        <f>IF(AND(BR411&gt;1,OR(BR$5=3,BR$5=6,BR$5=9,BR$5=12)),Inputs!$K$347*Inputs!$K$352/4,0)</f>
        <v>0</v>
      </c>
      <c r="BS415" s="307">
        <f>IF(AND(BS411&gt;1,OR(BS$5=3,BS$5=6,BS$5=9,BS$5=12)),Inputs!$K$347*Inputs!$K$352/4,0)</f>
        <v>0</v>
      </c>
      <c r="BT415" s="307">
        <f>IF(AND(BT411&gt;1,OR(BT$5=3,BT$5=6,BT$5=9,BT$5=12)),Inputs!$K$347*Inputs!$K$352/4,0)</f>
        <v>0</v>
      </c>
      <c r="BU415" s="307">
        <f>IF(AND(BU411&gt;1,OR(BU$5=3,BU$5=6,BU$5=9,BU$5=12)),Inputs!$K$347*Inputs!$K$352/4,0)</f>
        <v>0</v>
      </c>
      <c r="BV415" s="307">
        <f>IF(AND(BV411&gt;1,OR(BV$5=3,BV$5=6,BV$5=9,BV$5=12)),Inputs!$K$347*Inputs!$K$352/4,0)</f>
        <v>0</v>
      </c>
      <c r="BW415" s="307">
        <f>IF(AND(BW411&gt;1,OR(BW$5=3,BW$5=6,BW$5=9,BW$5=12)),Inputs!$K$347*Inputs!$K$352/4,0)</f>
        <v>0</v>
      </c>
      <c r="BX415" s="307">
        <f>IF(AND(BX411&gt;1,OR(BX$5=3,BX$5=6,BX$5=9,BX$5=12)),Inputs!$K$347*Inputs!$K$352/4,0)</f>
        <v>0</v>
      </c>
      <c r="BY415" s="307">
        <f>IF(AND(BY411&gt;1,OR(BY$5=3,BY$5=6,BY$5=9,BY$5=12)),Inputs!$K$347*Inputs!$K$352/4,0)</f>
        <v>0</v>
      </c>
      <c r="BZ415" s="307">
        <f>IF(AND(BZ411&gt;1,OR(BZ$5=3,BZ$5=6,BZ$5=9,BZ$5=12)),Inputs!$K$347*Inputs!$K$352/4,0)</f>
        <v>0</v>
      </c>
      <c r="CA415" s="307">
        <f>IF(AND(CA411&gt;1,OR(CA$5=3,CA$5=6,CA$5=9,CA$5=12)),Inputs!$K$347*Inputs!$K$352/4,0)</f>
        <v>0</v>
      </c>
      <c r="CB415" s="307">
        <f>IF(AND(CB411&gt;1,OR(CB$5=3,CB$5=6,CB$5=9,CB$5=12)),Inputs!$K$347*Inputs!$K$352/4,0)</f>
        <v>0</v>
      </c>
      <c r="CC415" s="307">
        <f>IF(AND(CC411&gt;1,OR(CC$5=3,CC$5=6,CC$5=9,CC$5=12)),Inputs!$K$347*Inputs!$K$352/4,0)</f>
        <v>0</v>
      </c>
      <c r="CD415" s="307">
        <f>IF(AND(CD411&gt;1,OR(CD$5=3,CD$5=6,CD$5=9,CD$5=12)),Inputs!$K$347*Inputs!$K$352/4,0)</f>
        <v>0</v>
      </c>
      <c r="CE415" s="307">
        <f>IF(AND(CE411&gt;1,OR(CE$5=3,CE$5=6,CE$5=9,CE$5=12)),Inputs!$K$347*Inputs!$K$352/4,0)</f>
        <v>0</v>
      </c>
      <c r="CF415" s="307">
        <f>IF(AND(CF411&gt;1,OR(CF$5=3,CF$5=6,CF$5=9,CF$5=12)),Inputs!$K$347*Inputs!$K$352/4,0)</f>
        <v>0</v>
      </c>
      <c r="CG415" s="307">
        <f>IF(AND(CG411&gt;1,OR(CG$5=3,CG$5=6,CG$5=9,CG$5=12)),Inputs!$K$347*Inputs!$K$352/4,0)</f>
        <v>0</v>
      </c>
      <c r="CH415" s="307">
        <f>IF(AND(CH411&gt;1,OR(CH$5=3,CH$5=6,CH$5=9,CH$5=12)),Inputs!$K$347*Inputs!$K$352/4,0)</f>
        <v>0</v>
      </c>
      <c r="CI415" s="307">
        <f>IF(AND(CI411&gt;1,OR(CI$5=3,CI$5=6,CI$5=9,CI$5=12)),Inputs!$K$347*Inputs!$K$352/4,0)</f>
        <v>0</v>
      </c>
      <c r="CJ415" s="307">
        <f>IF(AND(CJ411&gt;1,OR(CJ$5=3,CJ$5=6,CJ$5=9,CJ$5=12)),Inputs!$K$347*Inputs!$K$352/4,0)</f>
        <v>0</v>
      </c>
      <c r="CK415" s="307">
        <f>IF(AND(CK411&gt;1,OR(CK$5=3,CK$5=6,CK$5=9,CK$5=12)),Inputs!$K$347*Inputs!$K$352/4,0)</f>
        <v>0</v>
      </c>
      <c r="CL415" s="307">
        <f>IF(AND(CL411&gt;1,OR(CL$5=3,CL$5=6,CL$5=9,CL$5=12)),Inputs!$K$347*Inputs!$K$352/4,0)</f>
        <v>0</v>
      </c>
      <c r="CM415" s="307">
        <f>IF(AND(CM411&gt;1,OR(CM$5=3,CM$5=6,CM$5=9,CM$5=12)),Inputs!$K$347*Inputs!$K$352/4,0)</f>
        <v>0</v>
      </c>
      <c r="CN415" s="307">
        <f>IF(AND(CN411&gt;1,OR(CN$5=3,CN$5=6,CN$5=9,CN$5=12)),Inputs!$K$347*Inputs!$K$352/4,0)</f>
        <v>0</v>
      </c>
      <c r="CO415" s="307">
        <f>IF(AND(CO411&gt;1,OR(CO$5=3,CO$5=6,CO$5=9,CO$5=12)),Inputs!$K$347*Inputs!$K$352/4,0)</f>
        <v>0</v>
      </c>
      <c r="CP415" s="307">
        <f>IF(AND(CP411&gt;1,OR(CP$5=3,CP$5=6,CP$5=9,CP$5=12)),Inputs!$K$347*Inputs!$K$352/4,0)</f>
        <v>0</v>
      </c>
      <c r="CQ415" s="307">
        <f>IF(AND(CQ411&gt;1,OR(CQ$5=3,CQ$5=6,CQ$5=9,CQ$5=12)),Inputs!$K$347*Inputs!$K$352/4,0)</f>
        <v>0</v>
      </c>
      <c r="CR415" s="307">
        <f>IF(AND(CR411&gt;1,OR(CR$5=3,CR$5=6,CR$5=9,CR$5=12)),Inputs!$K$347*Inputs!$K$352/4,0)</f>
        <v>0</v>
      </c>
      <c r="CS415" s="307">
        <f>IF(AND(CS411&gt;1,OR(CS$5=3,CS$5=6,CS$5=9,CS$5=12)),Inputs!$K$347*Inputs!$K$352/4,0)</f>
        <v>0</v>
      </c>
      <c r="CT415" s="307">
        <f>IF(AND(CT411&gt;1,OR(CT$5=3,CT$5=6,CT$5=9,CT$5=12)),Inputs!$K$347*Inputs!$K$352/4,0)</f>
        <v>0</v>
      </c>
      <c r="CU415" s="307">
        <f>IF(AND(CU411&gt;1,OR(CU$5=3,CU$5=6,CU$5=9,CU$5=12)),Inputs!$K$347*Inputs!$K$352/4,0)</f>
        <v>0</v>
      </c>
      <c r="CV415" s="307">
        <f>IF(AND(CV411&gt;1,OR(CV$5=3,CV$5=6,CV$5=9,CV$5=12)),Inputs!$K$347*Inputs!$K$352/4,0)</f>
        <v>0</v>
      </c>
      <c r="CW415" s="307">
        <f>IF(AND(CW411&gt;1,OR(CW$5=3,CW$5=6,CW$5=9,CW$5=12)),Inputs!$K$347*Inputs!$K$352/4,0)</f>
        <v>0</v>
      </c>
      <c r="CX415" s="307">
        <f>IF(AND(CX411&gt;1,OR(CX$5=3,CX$5=6,CX$5=9,CX$5=12)),Inputs!$K$347*Inputs!$K$352/4,0)</f>
        <v>0</v>
      </c>
      <c r="CY415" s="307">
        <f>IF(AND(CY411&gt;1,OR(CY$5=3,CY$5=6,CY$5=9,CY$5=12)),Inputs!$K$347*Inputs!$K$352/4,0)</f>
        <v>0</v>
      </c>
      <c r="CZ415" s="307">
        <f>IF(AND(CZ411&gt;1,OR(CZ$5=3,CZ$5=6,CZ$5=9,CZ$5=12)),Inputs!$K$347*Inputs!$K$352/4,0)</f>
        <v>0</v>
      </c>
      <c r="DA415" s="307">
        <f>IF(AND(DA411&gt;1,OR(DA$5=3,DA$5=6,DA$5=9,DA$5=12)),Inputs!$K$347*Inputs!$K$352/4,0)</f>
        <v>0</v>
      </c>
      <c r="DB415" s="307">
        <f>IF(AND(DB411&gt;1,OR(DB$5=3,DB$5=6,DB$5=9,DB$5=12)),Inputs!$K$347*Inputs!$K$352/4,0)</f>
        <v>0</v>
      </c>
    </row>
    <row r="416" spans="1:106" s="14" customFormat="1" ht="13">
      <c r="A416" s="327"/>
      <c r="C416" s="5"/>
      <c r="G416" s="12"/>
      <c r="H416" s="328"/>
      <c r="I416" s="12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C416" s="307"/>
      <c r="AD416" s="307"/>
      <c r="AE416" s="307"/>
      <c r="AF416" s="307"/>
      <c r="AG416" s="307"/>
      <c r="AH416" s="307"/>
      <c r="AI416" s="307"/>
      <c r="AJ416" s="307"/>
      <c r="AK416" s="307"/>
      <c r="AL416" s="307"/>
      <c r="AM416" s="307"/>
      <c r="AN416" s="307"/>
      <c r="AO416" s="307"/>
      <c r="AP416" s="307"/>
      <c r="AQ416" s="307"/>
      <c r="AR416" s="307"/>
      <c r="AS416" s="307"/>
      <c r="AT416" s="307"/>
      <c r="AU416" s="307"/>
      <c r="AV416" s="307"/>
      <c r="AW416" s="307"/>
      <c r="AX416" s="307"/>
      <c r="AY416" s="307"/>
      <c r="AZ416" s="307"/>
      <c r="BA416" s="307"/>
      <c r="BB416" s="307"/>
      <c r="BC416" s="307"/>
      <c r="BD416" s="307"/>
      <c r="BE416" s="307"/>
      <c r="BF416" s="307"/>
      <c r="BG416" s="307"/>
      <c r="BH416" s="307"/>
      <c r="BI416" s="307"/>
      <c r="BJ416" s="307"/>
      <c r="BK416" s="307"/>
      <c r="BL416" s="307"/>
      <c r="BM416" s="307"/>
      <c r="BN416" s="307"/>
      <c r="BO416" s="307"/>
      <c r="BP416" s="307"/>
      <c r="BQ416" s="307"/>
      <c r="BR416" s="307"/>
      <c r="BS416" s="307"/>
      <c r="BT416" s="307"/>
      <c r="BU416" s="307"/>
      <c r="BV416" s="307"/>
      <c r="BW416" s="307"/>
      <c r="BX416" s="307"/>
      <c r="BY416" s="307"/>
      <c r="BZ416" s="307"/>
      <c r="CA416" s="307"/>
      <c r="CB416" s="307"/>
      <c r="CC416" s="307"/>
      <c r="CD416" s="307"/>
      <c r="CE416" s="307"/>
      <c r="CF416" s="307"/>
      <c r="CG416" s="307"/>
      <c r="CH416" s="307"/>
      <c r="CI416" s="307"/>
      <c r="CJ416" s="307"/>
      <c r="CK416" s="307"/>
      <c r="CL416" s="307"/>
      <c r="CM416" s="307"/>
      <c r="CN416" s="307"/>
      <c r="CO416" s="307"/>
      <c r="CP416" s="307"/>
      <c r="CQ416" s="307"/>
      <c r="CR416" s="307"/>
      <c r="CS416" s="307"/>
      <c r="CT416" s="307"/>
      <c r="CU416" s="307"/>
      <c r="CV416" s="307"/>
      <c r="CW416" s="307"/>
      <c r="CX416" s="307"/>
      <c r="CY416" s="307"/>
      <c r="CZ416" s="307"/>
      <c r="DA416" s="307"/>
      <c r="DB416" s="307"/>
    </row>
    <row r="417" spans="1:106" ht="13">
      <c r="A417" s="151"/>
      <c r="C417" s="14" t="s">
        <v>41</v>
      </c>
      <c r="G417" s="54"/>
      <c r="H417" s="326"/>
      <c r="I417" s="54"/>
      <c r="J417" s="330">
        <f>J413</f>
        <v>20000000</v>
      </c>
      <c r="K417" s="329">
        <f t="shared" ref="K417:BV417" si="231">K411+K413-K414-K415</f>
        <v>20000000</v>
      </c>
      <c r="L417" s="329">
        <f t="shared" si="231"/>
        <v>20000000</v>
      </c>
      <c r="M417" s="329">
        <f t="shared" si="231"/>
        <v>18750000</v>
      </c>
      <c r="N417" s="329">
        <f t="shared" si="231"/>
        <v>18750000</v>
      </c>
      <c r="O417" s="329">
        <f t="shared" si="231"/>
        <v>18750000</v>
      </c>
      <c r="P417" s="329">
        <f t="shared" si="231"/>
        <v>17500000</v>
      </c>
      <c r="Q417" s="329">
        <f t="shared" si="231"/>
        <v>17500000</v>
      </c>
      <c r="R417" s="329">
        <f t="shared" si="231"/>
        <v>17500000</v>
      </c>
      <c r="S417" s="329">
        <f t="shared" si="231"/>
        <v>16250000</v>
      </c>
      <c r="T417" s="329">
        <f t="shared" si="231"/>
        <v>16250000</v>
      </c>
      <c r="U417" s="329">
        <f t="shared" si="231"/>
        <v>16250000</v>
      </c>
      <c r="V417" s="329">
        <f t="shared" si="231"/>
        <v>15000000</v>
      </c>
      <c r="W417" s="329">
        <f t="shared" si="231"/>
        <v>15000000</v>
      </c>
      <c r="X417" s="329">
        <f t="shared" si="231"/>
        <v>15000000</v>
      </c>
      <c r="Y417" s="329">
        <f t="shared" si="231"/>
        <v>13750000</v>
      </c>
      <c r="Z417" s="329">
        <f t="shared" si="231"/>
        <v>13750000</v>
      </c>
      <c r="AA417" s="329">
        <f t="shared" si="231"/>
        <v>13750000</v>
      </c>
      <c r="AB417" s="329">
        <f t="shared" si="231"/>
        <v>12500000</v>
      </c>
      <c r="AC417" s="329">
        <f t="shared" si="231"/>
        <v>12500000</v>
      </c>
      <c r="AD417" s="329">
        <f t="shared" si="231"/>
        <v>12500000</v>
      </c>
      <c r="AE417" s="329">
        <f t="shared" si="231"/>
        <v>11250000</v>
      </c>
      <c r="AF417" s="329">
        <f t="shared" si="231"/>
        <v>11250000</v>
      </c>
      <c r="AG417" s="329">
        <f t="shared" si="231"/>
        <v>11250000</v>
      </c>
      <c r="AH417" s="329">
        <f t="shared" si="231"/>
        <v>10000000</v>
      </c>
      <c r="AI417" s="329">
        <f t="shared" si="231"/>
        <v>10000000</v>
      </c>
      <c r="AJ417" s="329">
        <f t="shared" si="231"/>
        <v>10000000</v>
      </c>
      <c r="AK417" s="329">
        <f t="shared" si="231"/>
        <v>8750000</v>
      </c>
      <c r="AL417" s="329">
        <f t="shared" si="231"/>
        <v>8750000</v>
      </c>
      <c r="AM417" s="329">
        <f t="shared" si="231"/>
        <v>8750000</v>
      </c>
      <c r="AN417" s="329">
        <f t="shared" si="231"/>
        <v>7500000</v>
      </c>
      <c r="AO417" s="329">
        <f t="shared" si="231"/>
        <v>7500000</v>
      </c>
      <c r="AP417" s="329">
        <f t="shared" si="231"/>
        <v>7500000</v>
      </c>
      <c r="AQ417" s="329">
        <f t="shared" si="231"/>
        <v>6250000</v>
      </c>
      <c r="AR417" s="329">
        <f t="shared" si="231"/>
        <v>6250000</v>
      </c>
      <c r="AS417" s="329">
        <f t="shared" si="231"/>
        <v>6250000</v>
      </c>
      <c r="AT417" s="329">
        <f t="shared" si="231"/>
        <v>5000000</v>
      </c>
      <c r="AU417" s="329">
        <f t="shared" si="231"/>
        <v>5000000</v>
      </c>
      <c r="AV417" s="329">
        <f t="shared" si="231"/>
        <v>5000000</v>
      </c>
      <c r="AW417" s="329">
        <f t="shared" si="231"/>
        <v>3750000</v>
      </c>
      <c r="AX417" s="329">
        <f t="shared" si="231"/>
        <v>3750000</v>
      </c>
      <c r="AY417" s="329">
        <f t="shared" si="231"/>
        <v>3750000</v>
      </c>
      <c r="AZ417" s="329">
        <f t="shared" si="231"/>
        <v>2500000</v>
      </c>
      <c r="BA417" s="329">
        <f t="shared" si="231"/>
        <v>2500000</v>
      </c>
      <c r="BB417" s="329">
        <f t="shared" si="231"/>
        <v>2500000</v>
      </c>
      <c r="BC417" s="329">
        <f t="shared" si="231"/>
        <v>1250000</v>
      </c>
      <c r="BD417" s="329">
        <f t="shared" si="231"/>
        <v>1250000</v>
      </c>
      <c r="BE417" s="329">
        <f t="shared" si="231"/>
        <v>1250000</v>
      </c>
      <c r="BF417" s="329">
        <f t="shared" si="231"/>
        <v>0</v>
      </c>
      <c r="BG417" s="329">
        <f t="shared" si="231"/>
        <v>0</v>
      </c>
      <c r="BH417" s="329">
        <f t="shared" si="231"/>
        <v>0</v>
      </c>
      <c r="BI417" s="329">
        <f t="shared" si="231"/>
        <v>0</v>
      </c>
      <c r="BJ417" s="329">
        <f t="shared" si="231"/>
        <v>0</v>
      </c>
      <c r="BK417" s="329">
        <f t="shared" si="231"/>
        <v>0</v>
      </c>
      <c r="BL417" s="329">
        <f t="shared" si="231"/>
        <v>0</v>
      </c>
      <c r="BM417" s="329">
        <f t="shared" si="231"/>
        <v>0</v>
      </c>
      <c r="BN417" s="329">
        <f t="shared" si="231"/>
        <v>0</v>
      </c>
      <c r="BO417" s="329">
        <f t="shared" si="231"/>
        <v>0</v>
      </c>
      <c r="BP417" s="329">
        <f t="shared" si="231"/>
        <v>0</v>
      </c>
      <c r="BQ417" s="329">
        <f t="shared" si="231"/>
        <v>0</v>
      </c>
      <c r="BR417" s="329">
        <f t="shared" si="231"/>
        <v>0</v>
      </c>
      <c r="BS417" s="329">
        <f t="shared" si="231"/>
        <v>0</v>
      </c>
      <c r="BT417" s="329">
        <f t="shared" si="231"/>
        <v>0</v>
      </c>
      <c r="BU417" s="329">
        <f t="shared" si="231"/>
        <v>0</v>
      </c>
      <c r="BV417" s="329">
        <f t="shared" si="231"/>
        <v>0</v>
      </c>
      <c r="BW417" s="329">
        <f t="shared" ref="BW417:DB417" si="232">BW411+BW413-BW414-BW415</f>
        <v>0</v>
      </c>
      <c r="BX417" s="329">
        <f t="shared" si="232"/>
        <v>0</v>
      </c>
      <c r="BY417" s="329">
        <f t="shared" si="232"/>
        <v>0</v>
      </c>
      <c r="BZ417" s="329">
        <f t="shared" si="232"/>
        <v>0</v>
      </c>
      <c r="CA417" s="329">
        <f t="shared" si="232"/>
        <v>0</v>
      </c>
      <c r="CB417" s="329">
        <f t="shared" si="232"/>
        <v>0</v>
      </c>
      <c r="CC417" s="329">
        <f t="shared" si="232"/>
        <v>0</v>
      </c>
      <c r="CD417" s="329">
        <f t="shared" si="232"/>
        <v>0</v>
      </c>
      <c r="CE417" s="329">
        <f t="shared" si="232"/>
        <v>0</v>
      </c>
      <c r="CF417" s="329">
        <f t="shared" si="232"/>
        <v>0</v>
      </c>
      <c r="CG417" s="329">
        <f t="shared" si="232"/>
        <v>0</v>
      </c>
      <c r="CH417" s="329">
        <f t="shared" si="232"/>
        <v>0</v>
      </c>
      <c r="CI417" s="329">
        <f t="shared" si="232"/>
        <v>0</v>
      </c>
      <c r="CJ417" s="329">
        <f t="shared" si="232"/>
        <v>0</v>
      </c>
      <c r="CK417" s="329">
        <f t="shared" si="232"/>
        <v>0</v>
      </c>
      <c r="CL417" s="329">
        <f t="shared" si="232"/>
        <v>0</v>
      </c>
      <c r="CM417" s="329">
        <f t="shared" si="232"/>
        <v>0</v>
      </c>
      <c r="CN417" s="329">
        <f t="shared" si="232"/>
        <v>0</v>
      </c>
      <c r="CO417" s="329">
        <f t="shared" si="232"/>
        <v>0</v>
      </c>
      <c r="CP417" s="329">
        <f t="shared" si="232"/>
        <v>0</v>
      </c>
      <c r="CQ417" s="329">
        <f t="shared" si="232"/>
        <v>0</v>
      </c>
      <c r="CR417" s="329">
        <f t="shared" si="232"/>
        <v>0</v>
      </c>
      <c r="CS417" s="329">
        <f t="shared" si="232"/>
        <v>0</v>
      </c>
      <c r="CT417" s="329">
        <f t="shared" si="232"/>
        <v>0</v>
      </c>
      <c r="CU417" s="329">
        <f t="shared" si="232"/>
        <v>0</v>
      </c>
      <c r="CV417" s="329">
        <f t="shared" si="232"/>
        <v>0</v>
      </c>
      <c r="CW417" s="329">
        <f t="shared" si="232"/>
        <v>0</v>
      </c>
      <c r="CX417" s="329">
        <f t="shared" si="232"/>
        <v>0</v>
      </c>
      <c r="CY417" s="329">
        <f t="shared" si="232"/>
        <v>0</v>
      </c>
      <c r="CZ417" s="329">
        <f t="shared" si="232"/>
        <v>0</v>
      </c>
      <c r="DA417" s="329">
        <f t="shared" si="232"/>
        <v>0</v>
      </c>
      <c r="DB417" s="329">
        <f t="shared" si="232"/>
        <v>0</v>
      </c>
    </row>
    <row r="418" spans="1:106">
      <c r="A418" s="151"/>
      <c r="C418" s="5" t="s">
        <v>248</v>
      </c>
      <c r="G418" s="54" t="s">
        <v>131</v>
      </c>
      <c r="H418" s="326">
        <f>SUM(J418:DB418)</f>
        <v>9067777.8028933629</v>
      </c>
      <c r="I418" s="54"/>
      <c r="J418" s="303">
        <v>0</v>
      </c>
      <c r="K418" s="307">
        <f>IF(K411=0,0,K409/12*Inputs!$K$347)</f>
        <v>197862.30230020091</v>
      </c>
      <c r="L418" s="307">
        <f>IF(L411=0,0,L409/12*Inputs!$K$347)</f>
        <v>196482.01603590098</v>
      </c>
      <c r="M418" s="307">
        <f>IF(M411=0,0,M409/12*Inputs!$K$347)</f>
        <v>195328.24883396475</v>
      </c>
      <c r="N418" s="307">
        <f>IF(N411=0,0,N409/12*Inputs!$K$347)</f>
        <v>194330.76662696325</v>
      </c>
      <c r="O418" s="307">
        <f>IF(O411=0,0,O409/12*Inputs!$K$347)</f>
        <v>192985.30518494899</v>
      </c>
      <c r="P418" s="307">
        <f>IF(P411=0,0,P409/12*Inputs!$K$347)</f>
        <v>191598.01639058729</v>
      </c>
      <c r="Q418" s="307">
        <f>IF(Q411=0,0,Q409/12*Inputs!$K$347)</f>
        <v>190916.86304602475</v>
      </c>
      <c r="R418" s="307">
        <f>IF(R411=0,0,R409/12*Inputs!$K$347)</f>
        <v>186988.34080359453</v>
      </c>
      <c r="S418" s="307">
        <f>IF(S411=0,0,S409/12*Inputs!$K$347)</f>
        <v>186983.40367888447</v>
      </c>
      <c r="T418" s="307">
        <f>IF(T411=0,0,T409/12*Inputs!$K$347)</f>
        <v>186981.00742631336</v>
      </c>
      <c r="U418" s="307">
        <f>IF(U411=0,0,U409/12*Inputs!$K$347)</f>
        <v>186978.61131642538</v>
      </c>
      <c r="V418" s="307">
        <f>IF(V411=0,0,V409/12*Inputs!$K$347)</f>
        <v>186983.40367887198</v>
      </c>
      <c r="W418" s="307">
        <f>IF(W411=0,0,W409/12*Inputs!$K$347)</f>
        <v>186985.80007411871</v>
      </c>
      <c r="X418" s="307">
        <f>IF(X411=0,0,X409/12*Inputs!$K$347)</f>
        <v>185316.15005459817</v>
      </c>
      <c r="Y418" s="307">
        <f>IF(Y411=0,0,Y409/12*Inputs!$K$347)</f>
        <v>184875.13754528837</v>
      </c>
      <c r="Z418" s="307">
        <f>IF(Z411=0,0,Z409/12*Inputs!$K$347)</f>
        <v>184868.50298739778</v>
      </c>
      <c r="AA418" s="307">
        <f>IF(AA411=0,0,AA409/12*Inputs!$K$347)</f>
        <v>184875.13754528432</v>
      </c>
      <c r="AB418" s="307">
        <f>IF(AB411=0,0,AB409/12*Inputs!$K$347)</f>
        <v>184875.13754528432</v>
      </c>
      <c r="AC418" s="307">
        <f>IF(AC411=0,0,AC409/12*Inputs!$K$347)</f>
        <v>184870.71438019769</v>
      </c>
      <c r="AD418" s="307">
        <f>IF(AD411=0,0,AD409/12*Inputs!$K$347)</f>
        <v>186365.11795058762</v>
      </c>
      <c r="AE418" s="307">
        <f>IF(AE411=0,0,AE409/12*Inputs!$K$347)</f>
        <v>186614.5510780105</v>
      </c>
      <c r="AF418" s="307">
        <f>IF(AF411=0,0,AF409/12*Inputs!$K$347)</f>
        <v>186614.55107800619</v>
      </c>
      <c r="AG418" s="307">
        <f>IF(AG411=0,0,AG409/12*Inputs!$K$347)</f>
        <v>186612.18757561795</v>
      </c>
      <c r="AH418" s="307">
        <f>IF(AH411=0,0,AH409/12*Inputs!$K$347)</f>
        <v>186614.5510779976</v>
      </c>
      <c r="AI418" s="307">
        <f>IF(AI411=0,0,AI409/12*Inputs!$K$347)</f>
        <v>186619.27850208458</v>
      </c>
      <c r="AJ418" s="307">
        <f>IF(AJ411=0,0,AJ409/12*Inputs!$K$347)</f>
        <v>186609.8242129896</v>
      </c>
      <c r="AK418" s="307">
        <f>IF(AK411=0,0,AK409/12*Inputs!$K$347)</f>
        <v>186614.55107800188</v>
      </c>
      <c r="AL418" s="307">
        <f>IF(AL411=0,0,AL409/12*Inputs!$K$347)</f>
        <v>186612.18757562237</v>
      </c>
      <c r="AM418" s="307">
        <f>IF(AM411=0,0,AM409/12*Inputs!$K$347)</f>
        <v>186619.27850208458</v>
      </c>
      <c r="AN418" s="307">
        <f>IF(AN411=0,0,AN409/12*Inputs!$K$347)</f>
        <v>186612.1875756135</v>
      </c>
      <c r="AO418" s="307">
        <f>IF(AO411=0,0,AO409/12*Inputs!$K$347)</f>
        <v>186616.91472014959</v>
      </c>
      <c r="AP418" s="307">
        <f>IF(AP411=0,0,AP409/12*Inputs!$K$347)</f>
        <v>189065.17059123603</v>
      </c>
      <c r="AQ418" s="307">
        <f>IF(AQ411=0,0,AQ409/12*Inputs!$K$347)</f>
        <v>189600.83830897781</v>
      </c>
      <c r="AR418" s="307">
        <f>IF(AR411=0,0,AR409/12*Inputs!$K$347)</f>
        <v>189608.74671775859</v>
      </c>
      <c r="AS418" s="307">
        <f>IF(AS411=0,0,AS409/12*Inputs!$K$347)</f>
        <v>189603.47428062392</v>
      </c>
      <c r="AT418" s="307">
        <f>IF(AT411=0,0,AT409/12*Inputs!$K$347)</f>
        <v>189603.47428062392</v>
      </c>
      <c r="AU418" s="307">
        <f>IF(AU411=0,0,AU409/12*Inputs!$K$347)</f>
        <v>189606.1104168797</v>
      </c>
      <c r="AV418" s="307">
        <f>IF(AV411=0,0,AV409/12*Inputs!$K$347)</f>
        <v>189595.56685948945</v>
      </c>
      <c r="AW418" s="307">
        <f>IF(AW411=0,0,AW409/12*Inputs!$K$347)</f>
        <v>189603.47428062392</v>
      </c>
      <c r="AX418" s="307">
        <f>IF(AX411=0,0,AX409/12*Inputs!$K$347)</f>
        <v>189600.83830898223</v>
      </c>
      <c r="AY418" s="307">
        <f>IF(AY411=0,0,AY409/12*Inputs!$K$347)</f>
        <v>189606.11041687554</v>
      </c>
      <c r="AZ418" s="307">
        <f>IF(AZ411=0,0,AZ409/12*Inputs!$K$347)</f>
        <v>189600.83830898223</v>
      </c>
      <c r="BA418" s="307">
        <f>IF(BA411=0,0,BA409/12*Inputs!$K$347)</f>
        <v>189606.1104168797</v>
      </c>
      <c r="BB418" s="307">
        <f>IF(BB411=0,0,BB409/12*Inputs!$K$347)</f>
        <v>192189.98671581497</v>
      </c>
      <c r="BC418" s="307">
        <f>IF(BC411=0,0,BC409/12*Inputs!$K$347)</f>
        <v>192671.45217753213</v>
      </c>
      <c r="BD418" s="307">
        <f>IF(BD411=0,0,BD409/12*Inputs!$K$347)</f>
        <v>192671.45217753621</v>
      </c>
      <c r="BE418" s="307">
        <f>IF(BE411=0,0,BE409/12*Inputs!$K$347)</f>
        <v>192662.66007539249</v>
      </c>
      <c r="BF418" s="307">
        <f>IF(BF411=0,0,BF409/12*Inputs!$K$347)</f>
        <v>192671.45217754022</v>
      </c>
      <c r="BG418" s="307">
        <f>IF(BG411=0,0,BG409/12*Inputs!$K$347)</f>
        <v>0</v>
      </c>
      <c r="BH418" s="307">
        <f>IF(BH411=0,0,BH409/12*Inputs!$K$347)</f>
        <v>0</v>
      </c>
      <c r="BI418" s="307">
        <f>IF(BI411=0,0,BI409/12*Inputs!$K$347)</f>
        <v>0</v>
      </c>
      <c r="BJ418" s="307">
        <f>IF(BJ411=0,0,BJ409/12*Inputs!$K$347)</f>
        <v>0</v>
      </c>
      <c r="BK418" s="307">
        <f>IF(BK411=0,0,BK409/12*Inputs!$K$347)</f>
        <v>0</v>
      </c>
      <c r="BL418" s="307">
        <f>IF(BL411=0,0,BL409/12*Inputs!$K$347)</f>
        <v>0</v>
      </c>
      <c r="BM418" s="307">
        <f>IF(BM411=0,0,BM409/12*Inputs!$K$347)</f>
        <v>0</v>
      </c>
      <c r="BN418" s="307">
        <f>IF(BN411=0,0,BN409/12*Inputs!$K$347)</f>
        <v>0</v>
      </c>
      <c r="BO418" s="307">
        <f>IF(BO411=0,0,BO409/12*Inputs!$K$347)</f>
        <v>0</v>
      </c>
      <c r="BP418" s="307">
        <f>IF(BP411=0,0,BP409/12*Inputs!$K$347)</f>
        <v>0</v>
      </c>
      <c r="BQ418" s="307">
        <f>IF(BQ411=0,0,BQ409/12*Inputs!$K$347)</f>
        <v>0</v>
      </c>
      <c r="BR418" s="307">
        <f>IF(BR411=0,0,BR409/12*Inputs!$K$347)</f>
        <v>0</v>
      </c>
      <c r="BS418" s="307">
        <f>IF(BS411=0,0,BS409/12*Inputs!$K$347)</f>
        <v>0</v>
      </c>
      <c r="BT418" s="307">
        <f>IF(BT411=0,0,BT409/12*Inputs!$K$347)</f>
        <v>0</v>
      </c>
      <c r="BU418" s="307">
        <f>IF(BU411=0,0,BU409/12*Inputs!$K$347)</f>
        <v>0</v>
      </c>
      <c r="BV418" s="307">
        <f>IF(BV411=0,0,BV409/12*Inputs!$K$347)</f>
        <v>0</v>
      </c>
      <c r="BW418" s="307">
        <f>IF(BW411=0,0,BW409/12*Inputs!$K$347)</f>
        <v>0</v>
      </c>
      <c r="BX418" s="307">
        <f>IF(BX411=0,0,BX409/12*Inputs!$K$347)</f>
        <v>0</v>
      </c>
      <c r="BY418" s="307">
        <f>IF(BY411=0,0,BY409/12*Inputs!$K$347)</f>
        <v>0</v>
      </c>
      <c r="BZ418" s="307">
        <f>IF(BZ411=0,0,BZ409/12*Inputs!$K$347)</f>
        <v>0</v>
      </c>
      <c r="CA418" s="307">
        <f>IF(CA411=0,0,CA409/12*Inputs!$K$347)</f>
        <v>0</v>
      </c>
      <c r="CB418" s="307">
        <f>IF(CB411=0,0,CB409/12*Inputs!$K$347)</f>
        <v>0</v>
      </c>
      <c r="CC418" s="307">
        <f>IF(CC411=0,0,CC409/12*Inputs!$K$347)</f>
        <v>0</v>
      </c>
      <c r="CD418" s="307">
        <f>IF(CD411=0,0,CD409/12*Inputs!$K$347)</f>
        <v>0</v>
      </c>
      <c r="CE418" s="307">
        <f>IF(CE411=0,0,CE409/12*Inputs!$K$347)</f>
        <v>0</v>
      </c>
      <c r="CF418" s="307">
        <f>IF(CF411=0,0,CF409/12*Inputs!$K$347)</f>
        <v>0</v>
      </c>
      <c r="CG418" s="307">
        <f>IF(CG411=0,0,CG409/12*Inputs!$K$347)</f>
        <v>0</v>
      </c>
      <c r="CH418" s="307">
        <f>IF(CH411=0,0,CH409/12*Inputs!$K$347)</f>
        <v>0</v>
      </c>
      <c r="CI418" s="307">
        <f>IF(CI411=0,0,CI409/12*Inputs!$K$347)</f>
        <v>0</v>
      </c>
      <c r="CJ418" s="307">
        <f>IF(CJ411=0,0,CJ409/12*Inputs!$K$347)</f>
        <v>0</v>
      </c>
      <c r="CK418" s="307">
        <f>IF(CK411=0,0,CK409/12*Inputs!$K$347)</f>
        <v>0</v>
      </c>
      <c r="CL418" s="307">
        <f>IF(CL411=0,0,CL409/12*Inputs!$K$347)</f>
        <v>0</v>
      </c>
      <c r="CM418" s="307">
        <f>IF(CM411=0,0,CM409/12*Inputs!$K$347)</f>
        <v>0</v>
      </c>
      <c r="CN418" s="307">
        <f>IF(CN411=0,0,CN409/12*Inputs!$K$347)</f>
        <v>0</v>
      </c>
      <c r="CO418" s="307">
        <f>IF(CO411=0,0,CO409/12*Inputs!$K$347)</f>
        <v>0</v>
      </c>
      <c r="CP418" s="307">
        <f>IF(CP411=0,0,CP409/12*Inputs!$K$347)</f>
        <v>0</v>
      </c>
      <c r="CQ418" s="307">
        <f>IF(CQ411=0,0,CQ409/12*Inputs!$K$347)</f>
        <v>0</v>
      </c>
      <c r="CR418" s="307">
        <f>IF(CR411=0,0,CR409/12*Inputs!$K$347)</f>
        <v>0</v>
      </c>
      <c r="CS418" s="307">
        <f>IF(CS411=0,0,CS409/12*Inputs!$K$347)</f>
        <v>0</v>
      </c>
      <c r="CT418" s="307">
        <f>IF(CT411=0,0,CT409/12*Inputs!$K$347)</f>
        <v>0</v>
      </c>
      <c r="CU418" s="307">
        <f>IF(CU411=0,0,CU409/12*Inputs!$K$347)</f>
        <v>0</v>
      </c>
      <c r="CV418" s="307">
        <f>IF(CV411=0,0,CV409/12*Inputs!$K$347)</f>
        <v>0</v>
      </c>
      <c r="CW418" s="307">
        <f>IF(CW411=0,0,CW409/12*Inputs!$K$347)</f>
        <v>0</v>
      </c>
      <c r="CX418" s="307">
        <f>IF(CX411=0,0,CX409/12*Inputs!$K$347)</f>
        <v>0</v>
      </c>
      <c r="CY418" s="307">
        <f>IF(CY411=0,0,CY409/12*Inputs!$K$347)</f>
        <v>0</v>
      </c>
      <c r="CZ418" s="307">
        <f>IF(CZ411=0,0,CZ409/12*Inputs!$K$347)</f>
        <v>0</v>
      </c>
      <c r="DA418" s="307">
        <f>IF(DA411=0,0,DA409/12*Inputs!$K$347)</f>
        <v>0</v>
      </c>
      <c r="DB418" s="307">
        <f>IF(DB411=0,0,DB409/12*Inputs!$K$347)</f>
        <v>0</v>
      </c>
    </row>
    <row r="419" spans="1:106" ht="13">
      <c r="A419" s="151"/>
      <c r="C419" s="14"/>
      <c r="G419" s="54"/>
      <c r="H419" s="326"/>
      <c r="I419" s="54"/>
      <c r="J419" s="153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C419" s="307"/>
      <c r="AD419" s="307"/>
      <c r="AE419" s="307"/>
      <c r="AF419" s="307"/>
      <c r="AG419" s="307"/>
      <c r="AH419" s="307"/>
      <c r="AI419" s="307"/>
      <c r="AJ419" s="307"/>
      <c r="AK419" s="307"/>
      <c r="AL419" s="307"/>
      <c r="AM419" s="307"/>
      <c r="AN419" s="307"/>
      <c r="AO419" s="307"/>
      <c r="AP419" s="307"/>
      <c r="AQ419" s="307"/>
      <c r="AR419" s="307"/>
      <c r="AS419" s="307"/>
      <c r="AT419" s="307"/>
      <c r="AU419" s="307"/>
      <c r="AV419" s="307"/>
      <c r="AW419" s="307"/>
      <c r="AX419" s="307"/>
      <c r="AY419" s="307"/>
      <c r="AZ419" s="307"/>
      <c r="BA419" s="307"/>
      <c r="BB419" s="307"/>
      <c r="BC419" s="307"/>
      <c r="BD419" s="307"/>
      <c r="BE419" s="307"/>
      <c r="BF419" s="307"/>
      <c r="BG419" s="307"/>
      <c r="BH419" s="307"/>
      <c r="BI419" s="307"/>
      <c r="BJ419" s="307"/>
      <c r="BK419" s="307"/>
      <c r="BL419" s="307"/>
      <c r="BM419" s="307"/>
      <c r="BN419" s="307"/>
      <c r="BO419" s="307"/>
      <c r="BP419" s="307"/>
      <c r="BQ419" s="307"/>
      <c r="BR419" s="307"/>
      <c r="BS419" s="307"/>
      <c r="BT419" s="307"/>
      <c r="BU419" s="307"/>
      <c r="BV419" s="307"/>
      <c r="BW419" s="307"/>
      <c r="BX419" s="307"/>
      <c r="BY419" s="307"/>
      <c r="BZ419" s="307"/>
      <c r="CA419" s="307"/>
      <c r="CB419" s="307"/>
      <c r="CC419" s="307"/>
      <c r="CD419" s="307"/>
      <c r="CE419" s="307"/>
      <c r="CF419" s="307"/>
      <c r="CG419" s="307"/>
      <c r="CH419" s="307"/>
      <c r="CI419" s="307"/>
      <c r="CJ419" s="307"/>
      <c r="CK419" s="307"/>
      <c r="CL419" s="307"/>
      <c r="CM419" s="307"/>
      <c r="CN419" s="307"/>
      <c r="CO419" s="307"/>
      <c r="CP419" s="307"/>
      <c r="CQ419" s="307"/>
      <c r="CR419" s="307"/>
      <c r="CS419" s="307"/>
      <c r="CT419" s="307"/>
      <c r="CU419" s="307"/>
      <c r="CV419" s="307"/>
      <c r="CW419" s="307"/>
      <c r="CX419" s="307"/>
      <c r="CY419" s="307"/>
      <c r="CZ419" s="307"/>
      <c r="DA419" s="307"/>
      <c r="DB419" s="307"/>
    </row>
    <row r="420" spans="1:106" ht="13">
      <c r="A420" s="151"/>
      <c r="C420" s="14"/>
      <c r="G420" s="54"/>
      <c r="H420" s="326"/>
      <c r="I420" s="54"/>
      <c r="J420" s="153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C420" s="307"/>
      <c r="AD420" s="307"/>
      <c r="AE420" s="307"/>
      <c r="AF420" s="307"/>
      <c r="AG420" s="307"/>
      <c r="AH420" s="307"/>
      <c r="AI420" s="307"/>
      <c r="AJ420" s="307"/>
      <c r="AK420" s="307"/>
      <c r="AL420" s="307"/>
      <c r="AM420" s="307"/>
      <c r="AN420" s="307"/>
      <c r="AO420" s="307"/>
      <c r="AP420" s="307"/>
      <c r="AQ420" s="307"/>
      <c r="AR420" s="307"/>
      <c r="AS420" s="307"/>
      <c r="AT420" s="307"/>
      <c r="AU420" s="307"/>
      <c r="AV420" s="307"/>
      <c r="AW420" s="307"/>
      <c r="AX420" s="307"/>
      <c r="AY420" s="307"/>
      <c r="AZ420" s="307"/>
      <c r="BA420" s="307"/>
      <c r="BB420" s="307"/>
      <c r="BC420" s="307"/>
      <c r="BD420" s="307"/>
      <c r="BE420" s="307"/>
      <c r="BF420" s="307"/>
      <c r="BG420" s="307"/>
      <c r="BH420" s="307"/>
      <c r="BI420" s="307"/>
      <c r="BJ420" s="307"/>
      <c r="BK420" s="307"/>
      <c r="BL420" s="307"/>
      <c r="BM420" s="307"/>
      <c r="BN420" s="307"/>
      <c r="BO420" s="307"/>
      <c r="BP420" s="307"/>
      <c r="BQ420" s="307"/>
      <c r="BR420" s="307"/>
      <c r="BS420" s="307"/>
      <c r="BT420" s="307"/>
      <c r="BU420" s="307"/>
      <c r="BV420" s="307"/>
      <c r="BW420" s="307"/>
      <c r="BX420" s="307"/>
      <c r="BY420" s="307"/>
      <c r="BZ420" s="307"/>
      <c r="CA420" s="307"/>
      <c r="CB420" s="307"/>
      <c r="CC420" s="307"/>
      <c r="CD420" s="307"/>
      <c r="CE420" s="307"/>
      <c r="CF420" s="307"/>
      <c r="CG420" s="307"/>
      <c r="CH420" s="307"/>
      <c r="CI420" s="307"/>
      <c r="CJ420" s="307"/>
      <c r="CK420" s="307"/>
      <c r="CL420" s="307"/>
      <c r="CM420" s="307"/>
      <c r="CN420" s="307"/>
      <c r="CO420" s="307"/>
      <c r="CP420" s="307"/>
      <c r="CQ420" s="307"/>
      <c r="CR420" s="307"/>
      <c r="CS420" s="307"/>
      <c r="CT420" s="307"/>
      <c r="CU420" s="307"/>
      <c r="CV420" s="307"/>
      <c r="CW420" s="307"/>
      <c r="CX420" s="307"/>
      <c r="CY420" s="307"/>
      <c r="CZ420" s="307"/>
      <c r="DA420" s="307"/>
      <c r="DB420" s="307"/>
    </row>
    <row r="421" spans="1:106" ht="13">
      <c r="A421" s="151"/>
      <c r="C421" s="14" t="s">
        <v>251</v>
      </c>
      <c r="G421" s="54"/>
      <c r="H421" s="326"/>
      <c r="I421" s="54"/>
      <c r="J421" s="153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C421" s="307"/>
      <c r="AD421" s="307"/>
      <c r="AE421" s="307"/>
      <c r="AF421" s="307"/>
      <c r="AG421" s="307"/>
      <c r="AH421" s="307"/>
      <c r="AI421" s="307"/>
      <c r="AJ421" s="307"/>
      <c r="AK421" s="307"/>
      <c r="AL421" s="307"/>
      <c r="AM421" s="307"/>
      <c r="AN421" s="307"/>
      <c r="AO421" s="307"/>
      <c r="AP421" s="307"/>
      <c r="AQ421" s="307"/>
      <c r="AR421" s="307"/>
      <c r="AS421" s="307"/>
      <c r="AT421" s="307"/>
      <c r="AU421" s="307"/>
      <c r="AV421" s="307"/>
      <c r="AW421" s="307"/>
      <c r="AX421" s="307"/>
      <c r="AY421" s="307"/>
      <c r="AZ421" s="307"/>
      <c r="BA421" s="307"/>
      <c r="BB421" s="307"/>
      <c r="BC421" s="307"/>
      <c r="BD421" s="307"/>
      <c r="BE421" s="307"/>
      <c r="BF421" s="307"/>
      <c r="BG421" s="307"/>
      <c r="BH421" s="307"/>
      <c r="BI421" s="307"/>
      <c r="BJ421" s="307"/>
      <c r="BK421" s="307"/>
      <c r="BL421" s="307"/>
      <c r="BM421" s="307"/>
      <c r="BN421" s="307"/>
      <c r="BO421" s="307"/>
      <c r="BP421" s="307"/>
      <c r="BQ421" s="307"/>
      <c r="BR421" s="307"/>
      <c r="BS421" s="307"/>
      <c r="BT421" s="307"/>
      <c r="BU421" s="307"/>
      <c r="BV421" s="307"/>
      <c r="BW421" s="307"/>
      <c r="BX421" s="307"/>
      <c r="BY421" s="307"/>
      <c r="BZ421" s="307"/>
      <c r="CA421" s="307"/>
      <c r="CB421" s="307"/>
      <c r="CC421" s="307"/>
      <c r="CD421" s="307"/>
      <c r="CE421" s="307"/>
      <c r="CF421" s="307"/>
      <c r="CG421" s="307"/>
      <c r="CH421" s="307"/>
      <c r="CI421" s="307"/>
      <c r="CJ421" s="307"/>
      <c r="CK421" s="307"/>
      <c r="CL421" s="307"/>
      <c r="CM421" s="307"/>
      <c r="CN421" s="307"/>
      <c r="CO421" s="307"/>
      <c r="CP421" s="307"/>
      <c r="CQ421" s="307"/>
      <c r="CR421" s="307"/>
      <c r="CS421" s="307"/>
      <c r="CT421" s="307"/>
      <c r="CU421" s="307"/>
      <c r="CV421" s="307"/>
      <c r="CW421" s="307"/>
      <c r="CX421" s="307"/>
      <c r="CY421" s="307"/>
      <c r="CZ421" s="307"/>
      <c r="DA421" s="307"/>
      <c r="DB421" s="307"/>
    </row>
    <row r="422" spans="1:106">
      <c r="A422" s="151"/>
      <c r="C422" s="5" t="s">
        <v>247</v>
      </c>
      <c r="G422" s="54"/>
      <c r="H422" s="326"/>
      <c r="I422" s="54"/>
      <c r="J422" s="331">
        <f>Inputs!$K$357+'Project 3'!J386</f>
        <v>8.9562779083152189E-2</v>
      </c>
      <c r="K422" s="331">
        <f>Inputs!$K$357+'Project 3'!K386</f>
        <v>8.8717381380120544E-2</v>
      </c>
      <c r="L422" s="331">
        <f>Inputs!$K$357+'Project 3'!L386</f>
        <v>8.7889209621540593E-2</v>
      </c>
      <c r="M422" s="331">
        <f>Inputs!$K$357+'Project 3'!M386</f>
        <v>8.7196949300378856E-2</v>
      </c>
      <c r="N422" s="331">
        <f>Inputs!$K$357+'Project 3'!N386</f>
        <v>8.6598459976177961E-2</v>
      </c>
      <c r="O422" s="331">
        <f>Inputs!$K$357+'Project 3'!O386</f>
        <v>8.5791183110969393E-2</v>
      </c>
      <c r="P422" s="331">
        <f>Inputs!$K$357+'Project 3'!P386</f>
        <v>8.4958809834352389E-2</v>
      </c>
      <c r="Q422" s="331">
        <f>Inputs!$K$357+'Project 3'!Q386</f>
        <v>8.4550117827614846E-2</v>
      </c>
      <c r="R422" s="331">
        <f>Inputs!$K$357+'Project 3'!R386</f>
        <v>8.2193004482156717E-2</v>
      </c>
      <c r="S422" s="331">
        <f>Inputs!$K$357+'Project 3'!S386</f>
        <v>8.2190042207330685E-2</v>
      </c>
      <c r="T422" s="331">
        <f>Inputs!$K$357+'Project 3'!T386</f>
        <v>8.2188604455788017E-2</v>
      </c>
      <c r="U422" s="331">
        <f>Inputs!$K$357+'Project 3'!U386</f>
        <v>8.2187166789855229E-2</v>
      </c>
      <c r="V422" s="331">
        <f>Inputs!$K$357+'Project 3'!V386</f>
        <v>8.2190042207323191E-2</v>
      </c>
      <c r="W422" s="331">
        <f>Inputs!$K$357+'Project 3'!W386</f>
        <v>8.2191480044471243E-2</v>
      </c>
      <c r="X422" s="331">
        <f>Inputs!$K$357+'Project 3'!X386</f>
        <v>8.1189690032758915E-2</v>
      </c>
      <c r="Y422" s="331">
        <f>Inputs!$K$357+'Project 3'!Y386</f>
        <v>8.0925082527173009E-2</v>
      </c>
      <c r="Z422" s="331">
        <f>Inputs!$K$357+'Project 3'!Z386</f>
        <v>8.0921101792438679E-2</v>
      </c>
      <c r="AA422" s="331">
        <f>Inputs!$K$357+'Project 3'!AA386</f>
        <v>8.0925082527170594E-2</v>
      </c>
      <c r="AB422" s="331">
        <f>Inputs!$K$357+'Project 3'!AB386</f>
        <v>8.0925082527170594E-2</v>
      </c>
      <c r="AC422" s="331">
        <f>Inputs!$K$357+'Project 3'!AC386</f>
        <v>8.0922428628118631E-2</v>
      </c>
      <c r="AD422" s="331">
        <f>Inputs!$K$357+'Project 3'!AD386</f>
        <v>8.1819070770352581E-2</v>
      </c>
      <c r="AE422" s="331">
        <f>Inputs!$K$357+'Project 3'!AE386</f>
        <v>8.1968730646806293E-2</v>
      </c>
      <c r="AF422" s="331">
        <f>Inputs!$K$357+'Project 3'!AF386</f>
        <v>8.1968730646803711E-2</v>
      </c>
      <c r="AG422" s="331">
        <f>Inputs!$K$357+'Project 3'!AG386</f>
        <v>8.1967312545370777E-2</v>
      </c>
      <c r="AH422" s="331">
        <f>Inputs!$K$357+'Project 3'!AH386</f>
        <v>8.1968730646798549E-2</v>
      </c>
      <c r="AI422" s="331">
        <f>Inputs!$K$357+'Project 3'!AI386</f>
        <v>8.1971567101250753E-2</v>
      </c>
      <c r="AJ422" s="331">
        <f>Inputs!$K$357+'Project 3'!AJ386</f>
        <v>8.1965894527793765E-2</v>
      </c>
      <c r="AK422" s="331">
        <f>Inputs!$K$357+'Project 3'!AK386</f>
        <v>8.196873064680113E-2</v>
      </c>
      <c r="AL422" s="331">
        <f>Inputs!$K$357+'Project 3'!AL386</f>
        <v>8.1967312545373441E-2</v>
      </c>
      <c r="AM422" s="331">
        <f>Inputs!$K$357+'Project 3'!AM386</f>
        <v>8.1971567101250753E-2</v>
      </c>
      <c r="AN422" s="331">
        <f>Inputs!$K$357+'Project 3'!AN386</f>
        <v>8.1967312545368112E-2</v>
      </c>
      <c r="AO422" s="331">
        <f>Inputs!$K$357+'Project 3'!AO386</f>
        <v>8.1970148832089765E-2</v>
      </c>
      <c r="AP422" s="331">
        <f>Inputs!$K$357+'Project 3'!AP386</f>
        <v>8.3439102354741612E-2</v>
      </c>
      <c r="AQ422" s="331">
        <f>Inputs!$K$357+'Project 3'!AQ386</f>
        <v>8.3760502985386689E-2</v>
      </c>
      <c r="AR422" s="331">
        <f>Inputs!$K$357+'Project 3'!AR386</f>
        <v>8.3765248030655159E-2</v>
      </c>
      <c r="AS422" s="331">
        <f>Inputs!$K$357+'Project 3'!AS386</f>
        <v>8.3762084568374362E-2</v>
      </c>
      <c r="AT422" s="331">
        <f>Inputs!$K$357+'Project 3'!AT386</f>
        <v>8.3762084568374362E-2</v>
      </c>
      <c r="AU422" s="331">
        <f>Inputs!$K$357+'Project 3'!AU386</f>
        <v>8.3763666250127836E-2</v>
      </c>
      <c r="AV422" s="331">
        <f>Inputs!$K$357+'Project 3'!AV386</f>
        <v>8.3757340115693676E-2</v>
      </c>
      <c r="AW422" s="331">
        <f>Inputs!$K$357+'Project 3'!AW386</f>
        <v>8.3762084568374362E-2</v>
      </c>
      <c r="AX422" s="331">
        <f>Inputs!$K$357+'Project 3'!AX386</f>
        <v>8.3760502985389354E-2</v>
      </c>
      <c r="AY422" s="331">
        <f>Inputs!$K$357+'Project 3'!AY386</f>
        <v>8.3763666250125338E-2</v>
      </c>
      <c r="AZ422" s="331">
        <f>Inputs!$K$357+'Project 3'!AZ386</f>
        <v>8.3760502985389354E-2</v>
      </c>
      <c r="BA422" s="331">
        <f>Inputs!$K$357+'Project 3'!BA386</f>
        <v>8.3763666250127836E-2</v>
      </c>
      <c r="BB422" s="331">
        <f>Inputs!$K$357+'Project 3'!BB386</f>
        <v>8.5313992029488986E-2</v>
      </c>
      <c r="BC422" s="331">
        <f>Inputs!$K$357+'Project 3'!BC386</f>
        <v>8.5602871306519293E-2</v>
      </c>
      <c r="BD422" s="331">
        <f>Inputs!$K$357+'Project 3'!BD386</f>
        <v>8.5602871306521722E-2</v>
      </c>
      <c r="BE422" s="331">
        <f>Inputs!$K$357+'Project 3'!BE386</f>
        <v>8.5597596045235494E-2</v>
      </c>
      <c r="BF422" s="331">
        <f>Inputs!$K$357+'Project 3'!BF386</f>
        <v>8.5602871306524136E-2</v>
      </c>
      <c r="BG422" s="331">
        <f>Inputs!$K$357+'Project 3'!BG386</f>
        <v>8.5599354349887136E-2</v>
      </c>
      <c r="BH422" s="331">
        <f>Inputs!$K$357+'Project 3'!BH386</f>
        <v>8.5594079783208044E-2</v>
      </c>
      <c r="BI422" s="331">
        <f>Inputs!$K$357+'Project 3'!BI386</f>
        <v>8.5599354349887136E-2</v>
      </c>
      <c r="BJ422" s="331">
        <f>Inputs!$K$357+'Project 3'!BJ386</f>
        <v>8.5597596045235494E-2</v>
      </c>
      <c r="BK422" s="331">
        <f>Inputs!$K$357+'Project 3'!BK386</f>
        <v>8.5599354349884554E-2</v>
      </c>
      <c r="BL422" s="331">
        <f>Inputs!$K$357+'Project 3'!BL386</f>
        <v>8.5597596045232829E-2</v>
      </c>
      <c r="BM422" s="331">
        <f>Inputs!$K$357+'Project 3'!BM386</f>
        <v>8.5602871306521722E-2</v>
      </c>
      <c r="BN422" s="331">
        <f>Inputs!$K$357+'Project 3'!BN386</f>
        <v>8.7364054809619729E-2</v>
      </c>
      <c r="BO422" s="331">
        <f>Inputs!$K$357+'Project 3'!BO386</f>
        <v>8.7487717757537789E-2</v>
      </c>
      <c r="BP422" s="331">
        <f>Inputs!$K$357+'Project 3'!BP386</f>
        <v>8.7487717757535291E-2</v>
      </c>
      <c r="BQ422" s="331">
        <f>Inputs!$K$357+'Project 3'!BQ386</f>
        <v>8.7483818665035254E-2</v>
      </c>
      <c r="BR422" s="331">
        <f>Inputs!$K$357+'Project 3'!BR386</f>
        <v>8.7489667506525662E-2</v>
      </c>
      <c r="BS422" s="331">
        <f>Inputs!$K$357+'Project 3'!BS386</f>
        <v>8.748576814370726E-2</v>
      </c>
      <c r="BT422" s="331">
        <f>Inputs!$K$357+'Project 3'!BT386</f>
        <v>8.747992011308979E-2</v>
      </c>
      <c r="BU422" s="331">
        <f>Inputs!$K$357+'Project 3'!BU386</f>
        <v>8.7489667506525662E-2</v>
      </c>
      <c r="BV422" s="331">
        <f>Inputs!$K$357+'Project 3'!BV386</f>
        <v>8.7487717757532793E-2</v>
      </c>
      <c r="BW422" s="331">
        <f>Inputs!$K$357+'Project 3'!BW386</f>
        <v>8.748576814370726E-2</v>
      </c>
      <c r="BX422" s="331">
        <f>Inputs!$K$357+'Project 3'!BX386</f>
        <v>8.748966750652809E-2</v>
      </c>
      <c r="BY422" s="331">
        <f>Inputs!$K$357+'Project 3'!BY386</f>
        <v>8.7487717757537789E-2</v>
      </c>
      <c r="BZ422" s="331">
        <f>Inputs!$K$357+'Project 3'!BZ386</f>
        <v>8.8934355609442045E-2</v>
      </c>
      <c r="CA422" s="331">
        <f>Inputs!$K$357+'Project 3'!CA386</f>
        <v>8.9036378755084036E-2</v>
      </c>
      <c r="CB422" s="331">
        <f>Inputs!$K$357+'Project 3'!CB386</f>
        <v>8.9036378755084036E-2</v>
      </c>
      <c r="CC422" s="331">
        <f>Inputs!$K$357+'Project 3'!CC386</f>
        <v>8.9036378755084036E-2</v>
      </c>
      <c r="CD422" s="331">
        <f>Inputs!$K$357+'Project 3'!CD386</f>
        <v>8.9036378755084036E-2</v>
      </c>
      <c r="CE422" s="331">
        <f>Inputs!$K$357+'Project 3'!CE386</f>
        <v>8.9036378755084036E-2</v>
      </c>
      <c r="CF422" s="331">
        <f>Inputs!$K$357+'Project 3'!CF386</f>
        <v>8.9036378755084036E-2</v>
      </c>
      <c r="CG422" s="331">
        <f>Inputs!$K$357+'Project 3'!CG386</f>
        <v>8.9036378755084036E-2</v>
      </c>
      <c r="CH422" s="331">
        <f>Inputs!$K$357+'Project 3'!CH386</f>
        <v>8.9036378755084036E-2</v>
      </c>
      <c r="CI422" s="331">
        <f>Inputs!$K$357+'Project 3'!CI386</f>
        <v>8.9036378755084036E-2</v>
      </c>
      <c r="CJ422" s="331">
        <f>Inputs!$K$357+'Project 3'!CJ386</f>
        <v>8.9036378755084036E-2</v>
      </c>
      <c r="CK422" s="331">
        <f>Inputs!$K$357+'Project 3'!CK386</f>
        <v>8.9036378755084036E-2</v>
      </c>
      <c r="CL422" s="331">
        <f>Inputs!$K$357+'Project 3'!CL386</f>
        <v>8.9036378755084036E-2</v>
      </c>
      <c r="CM422" s="331">
        <f>Inputs!$K$357+'Project 3'!CM386</f>
        <v>8.9036378755084036E-2</v>
      </c>
      <c r="CN422" s="331">
        <f>Inputs!$K$357+'Project 3'!CN386</f>
        <v>8.9036378755084036E-2</v>
      </c>
      <c r="CO422" s="331">
        <f>Inputs!$K$357+'Project 3'!CO386</f>
        <v>8.9036378755084036E-2</v>
      </c>
      <c r="CP422" s="331">
        <f>Inputs!$K$357+'Project 3'!CP386</f>
        <v>8.9036378755084036E-2</v>
      </c>
      <c r="CQ422" s="331">
        <f>Inputs!$K$357+'Project 3'!CQ386</f>
        <v>8.9036378755084036E-2</v>
      </c>
      <c r="CR422" s="331">
        <f>Inputs!$K$357+'Project 3'!CR386</f>
        <v>8.9036378755084036E-2</v>
      </c>
      <c r="CS422" s="331">
        <f>Inputs!$K$357+'Project 3'!CS386</f>
        <v>8.9036378755084036E-2</v>
      </c>
      <c r="CT422" s="331">
        <f>Inputs!$K$357+'Project 3'!CT386</f>
        <v>8.9036378755084036E-2</v>
      </c>
      <c r="CU422" s="331">
        <f>Inputs!$K$357+'Project 3'!CU386</f>
        <v>8.9036378755084036E-2</v>
      </c>
      <c r="CV422" s="331">
        <f>Inputs!$K$357+'Project 3'!CV386</f>
        <v>8.9036378755084036E-2</v>
      </c>
      <c r="CW422" s="331">
        <f>Inputs!$K$357+'Project 3'!CW386</f>
        <v>8.9036378755084036E-2</v>
      </c>
      <c r="CX422" s="331">
        <f>Inputs!$K$357+'Project 3'!CX386</f>
        <v>8.9036378755084036E-2</v>
      </c>
      <c r="CY422" s="331">
        <f>Inputs!$K$357+'Project 3'!CY386</f>
        <v>8.9036378755084036E-2</v>
      </c>
      <c r="CZ422" s="331">
        <f>Inputs!$K$357+'Project 3'!CZ386</f>
        <v>8.9036378755084036E-2</v>
      </c>
      <c r="DA422" s="331">
        <f>Inputs!$K$357+'Project 3'!DA386</f>
        <v>8.9036378755084036E-2</v>
      </c>
      <c r="DB422" s="331">
        <f>Inputs!$K$357+'Project 3'!DB386</f>
        <v>8.9036378755084036E-2</v>
      </c>
    </row>
    <row r="423" spans="1:106" s="14" customFormat="1" ht="13">
      <c r="A423" s="151"/>
      <c r="C423" s="5"/>
      <c r="F423" s="4"/>
      <c r="G423" s="54" t="s">
        <v>131</v>
      </c>
      <c r="H423" s="326"/>
      <c r="I423" s="12"/>
      <c r="J423" s="322"/>
      <c r="K423" s="322"/>
      <c r="L423" s="322"/>
      <c r="M423" s="322"/>
      <c r="N423" s="322"/>
      <c r="O423" s="322"/>
      <c r="P423" s="322"/>
      <c r="Q423" s="322"/>
      <c r="R423" s="322"/>
      <c r="S423" s="322"/>
      <c r="T423" s="322"/>
      <c r="U423" s="322"/>
      <c r="V423" s="322"/>
      <c r="W423" s="322"/>
      <c r="X423" s="322"/>
      <c r="Y423" s="322"/>
      <c r="Z423" s="322"/>
      <c r="AA423" s="322"/>
      <c r="AB423" s="322"/>
      <c r="AC423" s="322"/>
      <c r="AD423" s="322"/>
      <c r="AE423" s="322"/>
      <c r="AF423" s="322"/>
      <c r="AG423" s="322"/>
      <c r="AH423" s="322"/>
      <c r="AI423" s="322"/>
      <c r="AJ423" s="322"/>
      <c r="AK423" s="322"/>
      <c r="AL423" s="322"/>
      <c r="AM423" s="322"/>
      <c r="AN423" s="322"/>
      <c r="AO423" s="322"/>
      <c r="AP423" s="322"/>
      <c r="AQ423" s="322"/>
      <c r="AR423" s="322"/>
      <c r="AS423" s="322"/>
      <c r="AT423" s="322"/>
      <c r="AU423" s="322"/>
      <c r="AV423" s="322"/>
      <c r="AW423" s="322"/>
      <c r="AX423" s="322"/>
      <c r="AY423" s="322"/>
      <c r="AZ423" s="322"/>
      <c r="BA423" s="322"/>
      <c r="BB423" s="322"/>
      <c r="BC423" s="322"/>
      <c r="BD423" s="322"/>
      <c r="BE423" s="322"/>
      <c r="BF423" s="322"/>
      <c r="BG423" s="322"/>
      <c r="BH423" s="322"/>
      <c r="BI423" s="322"/>
      <c r="BJ423" s="322"/>
      <c r="BK423" s="322"/>
      <c r="BL423" s="322"/>
      <c r="BM423" s="322"/>
      <c r="BN423" s="322"/>
      <c r="BO423" s="322"/>
      <c r="BP423" s="322"/>
      <c r="BQ423" s="322"/>
      <c r="BR423" s="322"/>
      <c r="BS423" s="322"/>
      <c r="BT423" s="322"/>
      <c r="BU423" s="322"/>
      <c r="BV423" s="322"/>
      <c r="BW423" s="322"/>
      <c r="BX423" s="322"/>
      <c r="BY423" s="322"/>
      <c r="BZ423" s="322"/>
      <c r="CA423" s="322"/>
      <c r="CB423" s="322"/>
      <c r="CC423" s="322"/>
      <c r="CD423" s="322"/>
      <c r="CE423" s="322"/>
      <c r="CF423" s="322"/>
      <c r="CG423" s="322"/>
      <c r="CH423" s="322"/>
      <c r="CI423" s="322"/>
      <c r="CJ423" s="322"/>
      <c r="CK423" s="322"/>
      <c r="CL423" s="322"/>
      <c r="CM423" s="322"/>
      <c r="CN423" s="322"/>
      <c r="CO423" s="322"/>
      <c r="CP423" s="322"/>
      <c r="CQ423" s="322"/>
      <c r="CR423" s="322"/>
      <c r="CS423" s="322"/>
      <c r="CT423" s="322"/>
      <c r="CU423" s="322"/>
      <c r="CV423" s="322"/>
      <c r="CW423" s="322"/>
      <c r="CX423" s="322"/>
      <c r="CY423" s="322"/>
      <c r="CZ423" s="322"/>
      <c r="DA423" s="322"/>
      <c r="DB423" s="322"/>
    </row>
    <row r="424" spans="1:106" s="14" customFormat="1" ht="13">
      <c r="A424" s="151"/>
      <c r="C424" s="5" t="s">
        <v>40</v>
      </c>
      <c r="F424" s="4"/>
      <c r="G424" s="54"/>
      <c r="H424" s="326"/>
      <c r="I424" s="12"/>
      <c r="J424" s="332">
        <f>I430</f>
        <v>0</v>
      </c>
      <c r="K424" s="307">
        <f>J430</f>
        <v>10000000</v>
      </c>
      <c r="L424" s="307">
        <f t="shared" ref="L424:BW424" si="233">K430</f>
        <v>10000000</v>
      </c>
      <c r="M424" s="307">
        <f>L430</f>
        <v>10000000</v>
      </c>
      <c r="N424" s="307">
        <f t="shared" si="233"/>
        <v>9375000</v>
      </c>
      <c r="O424" s="307">
        <f t="shared" si="233"/>
        <v>9375000</v>
      </c>
      <c r="P424" s="307">
        <f t="shared" si="233"/>
        <v>9375000</v>
      </c>
      <c r="Q424" s="307">
        <f t="shared" si="233"/>
        <v>8750000</v>
      </c>
      <c r="R424" s="307">
        <f t="shared" si="233"/>
        <v>8750000</v>
      </c>
      <c r="S424" s="307">
        <f t="shared" si="233"/>
        <v>8750000</v>
      </c>
      <c r="T424" s="307">
        <f t="shared" si="233"/>
        <v>8125000</v>
      </c>
      <c r="U424" s="307">
        <f t="shared" si="233"/>
        <v>8125000</v>
      </c>
      <c r="V424" s="307">
        <f t="shared" si="233"/>
        <v>8125000</v>
      </c>
      <c r="W424" s="307">
        <f t="shared" si="233"/>
        <v>7500000</v>
      </c>
      <c r="X424" s="307">
        <f t="shared" si="233"/>
        <v>7500000</v>
      </c>
      <c r="Y424" s="307">
        <f t="shared" si="233"/>
        <v>7500000</v>
      </c>
      <c r="Z424" s="307">
        <f t="shared" si="233"/>
        <v>6875000</v>
      </c>
      <c r="AA424" s="307">
        <f t="shared" si="233"/>
        <v>6875000</v>
      </c>
      <c r="AB424" s="307">
        <f t="shared" si="233"/>
        <v>6875000</v>
      </c>
      <c r="AC424" s="307">
        <f t="shared" si="233"/>
        <v>6250000</v>
      </c>
      <c r="AD424" s="307">
        <f t="shared" si="233"/>
        <v>6250000</v>
      </c>
      <c r="AE424" s="307">
        <f t="shared" si="233"/>
        <v>6250000</v>
      </c>
      <c r="AF424" s="307">
        <f t="shared" si="233"/>
        <v>5625000</v>
      </c>
      <c r="AG424" s="307">
        <f t="shared" si="233"/>
        <v>5625000</v>
      </c>
      <c r="AH424" s="307">
        <f t="shared" si="233"/>
        <v>5625000</v>
      </c>
      <c r="AI424" s="307">
        <f t="shared" si="233"/>
        <v>5000000</v>
      </c>
      <c r="AJ424" s="307">
        <f t="shared" si="233"/>
        <v>5000000</v>
      </c>
      <c r="AK424" s="307">
        <f t="shared" si="233"/>
        <v>5000000</v>
      </c>
      <c r="AL424" s="307">
        <f t="shared" si="233"/>
        <v>4375000</v>
      </c>
      <c r="AM424" s="307">
        <f t="shared" si="233"/>
        <v>4375000</v>
      </c>
      <c r="AN424" s="307">
        <f t="shared" si="233"/>
        <v>4375000</v>
      </c>
      <c r="AO424" s="307">
        <f t="shared" si="233"/>
        <v>3750000</v>
      </c>
      <c r="AP424" s="307">
        <f t="shared" si="233"/>
        <v>3750000</v>
      </c>
      <c r="AQ424" s="307">
        <f t="shared" si="233"/>
        <v>3750000</v>
      </c>
      <c r="AR424" s="307">
        <f t="shared" si="233"/>
        <v>3125000</v>
      </c>
      <c r="AS424" s="307">
        <f t="shared" si="233"/>
        <v>3125000</v>
      </c>
      <c r="AT424" s="307">
        <f t="shared" si="233"/>
        <v>3125000</v>
      </c>
      <c r="AU424" s="307">
        <f t="shared" si="233"/>
        <v>2500000</v>
      </c>
      <c r="AV424" s="307">
        <f t="shared" si="233"/>
        <v>2500000</v>
      </c>
      <c r="AW424" s="307">
        <f t="shared" si="233"/>
        <v>2500000</v>
      </c>
      <c r="AX424" s="307">
        <f t="shared" si="233"/>
        <v>1875000</v>
      </c>
      <c r="AY424" s="307">
        <f t="shared" si="233"/>
        <v>1875000</v>
      </c>
      <c r="AZ424" s="307">
        <f t="shared" si="233"/>
        <v>1875000</v>
      </c>
      <c r="BA424" s="307">
        <f t="shared" si="233"/>
        <v>1250000</v>
      </c>
      <c r="BB424" s="307">
        <f t="shared" si="233"/>
        <v>1250000</v>
      </c>
      <c r="BC424" s="307">
        <f t="shared" si="233"/>
        <v>1250000</v>
      </c>
      <c r="BD424" s="307">
        <f t="shared" si="233"/>
        <v>625000</v>
      </c>
      <c r="BE424" s="307">
        <f t="shared" si="233"/>
        <v>625000</v>
      </c>
      <c r="BF424" s="307">
        <f t="shared" si="233"/>
        <v>625000</v>
      </c>
      <c r="BG424" s="307">
        <f t="shared" si="233"/>
        <v>0</v>
      </c>
      <c r="BH424" s="307">
        <f t="shared" si="233"/>
        <v>0</v>
      </c>
      <c r="BI424" s="307">
        <f t="shared" si="233"/>
        <v>0</v>
      </c>
      <c r="BJ424" s="307">
        <f t="shared" si="233"/>
        <v>0</v>
      </c>
      <c r="BK424" s="307">
        <f t="shared" si="233"/>
        <v>0</v>
      </c>
      <c r="BL424" s="307">
        <f t="shared" si="233"/>
        <v>0</v>
      </c>
      <c r="BM424" s="307">
        <f t="shared" si="233"/>
        <v>0</v>
      </c>
      <c r="BN424" s="307">
        <f t="shared" si="233"/>
        <v>0</v>
      </c>
      <c r="BO424" s="307">
        <f t="shared" si="233"/>
        <v>0</v>
      </c>
      <c r="BP424" s="307">
        <f t="shared" si="233"/>
        <v>0</v>
      </c>
      <c r="BQ424" s="307">
        <f t="shared" si="233"/>
        <v>0</v>
      </c>
      <c r="BR424" s="307">
        <f t="shared" si="233"/>
        <v>0</v>
      </c>
      <c r="BS424" s="307">
        <f t="shared" si="233"/>
        <v>0</v>
      </c>
      <c r="BT424" s="307">
        <f t="shared" si="233"/>
        <v>0</v>
      </c>
      <c r="BU424" s="307">
        <f t="shared" si="233"/>
        <v>0</v>
      </c>
      <c r="BV424" s="307">
        <f t="shared" si="233"/>
        <v>0</v>
      </c>
      <c r="BW424" s="307">
        <f t="shared" si="233"/>
        <v>0</v>
      </c>
      <c r="BX424" s="307">
        <f t="shared" ref="BX424:DB424" si="234">BW430</f>
        <v>0</v>
      </c>
      <c r="BY424" s="307">
        <f t="shared" si="234"/>
        <v>0</v>
      </c>
      <c r="BZ424" s="307">
        <f t="shared" si="234"/>
        <v>0</v>
      </c>
      <c r="CA424" s="307">
        <f t="shared" si="234"/>
        <v>0</v>
      </c>
      <c r="CB424" s="307">
        <f t="shared" si="234"/>
        <v>0</v>
      </c>
      <c r="CC424" s="307">
        <f t="shared" si="234"/>
        <v>0</v>
      </c>
      <c r="CD424" s="307">
        <f t="shared" si="234"/>
        <v>0</v>
      </c>
      <c r="CE424" s="307">
        <f t="shared" si="234"/>
        <v>0</v>
      </c>
      <c r="CF424" s="307">
        <f t="shared" si="234"/>
        <v>0</v>
      </c>
      <c r="CG424" s="307">
        <f t="shared" si="234"/>
        <v>0</v>
      </c>
      <c r="CH424" s="307">
        <f t="shared" si="234"/>
        <v>0</v>
      </c>
      <c r="CI424" s="307">
        <f t="shared" si="234"/>
        <v>0</v>
      </c>
      <c r="CJ424" s="307">
        <f t="shared" si="234"/>
        <v>0</v>
      </c>
      <c r="CK424" s="307">
        <f t="shared" si="234"/>
        <v>0</v>
      </c>
      <c r="CL424" s="307">
        <f t="shared" si="234"/>
        <v>0</v>
      </c>
      <c r="CM424" s="307">
        <f t="shared" si="234"/>
        <v>0</v>
      </c>
      <c r="CN424" s="307">
        <f t="shared" si="234"/>
        <v>0</v>
      </c>
      <c r="CO424" s="307">
        <f t="shared" si="234"/>
        <v>0</v>
      </c>
      <c r="CP424" s="307">
        <f t="shared" si="234"/>
        <v>0</v>
      </c>
      <c r="CQ424" s="307">
        <f t="shared" si="234"/>
        <v>0</v>
      </c>
      <c r="CR424" s="307">
        <f t="shared" si="234"/>
        <v>0</v>
      </c>
      <c r="CS424" s="307">
        <f t="shared" si="234"/>
        <v>0</v>
      </c>
      <c r="CT424" s="307">
        <f t="shared" si="234"/>
        <v>0</v>
      </c>
      <c r="CU424" s="307">
        <f t="shared" si="234"/>
        <v>0</v>
      </c>
      <c r="CV424" s="307">
        <f t="shared" si="234"/>
        <v>0</v>
      </c>
      <c r="CW424" s="307">
        <f t="shared" si="234"/>
        <v>0</v>
      </c>
      <c r="CX424" s="307">
        <f t="shared" si="234"/>
        <v>0</v>
      </c>
      <c r="CY424" s="307">
        <f t="shared" si="234"/>
        <v>0</v>
      </c>
      <c r="CZ424" s="307">
        <f t="shared" si="234"/>
        <v>0</v>
      </c>
      <c r="DA424" s="307">
        <f t="shared" si="234"/>
        <v>0</v>
      </c>
      <c r="DB424" s="307">
        <f t="shared" si="234"/>
        <v>0</v>
      </c>
    </row>
    <row r="425" spans="1:106" s="14" customFormat="1" ht="13">
      <c r="A425" s="151"/>
      <c r="C425" s="5"/>
      <c r="F425" s="4"/>
      <c r="G425" s="54"/>
      <c r="H425" s="326"/>
      <c r="I425" s="12"/>
      <c r="J425" s="303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</row>
    <row r="426" spans="1:106" s="14" customFormat="1" ht="13">
      <c r="A426" s="151"/>
      <c r="C426" s="5" t="s">
        <v>43</v>
      </c>
      <c r="F426" s="4"/>
      <c r="G426" s="54"/>
      <c r="H426" s="326"/>
      <c r="I426" s="12"/>
      <c r="J426" s="4">
        <f>Inputs!$K$355</f>
        <v>10000000</v>
      </c>
      <c r="K426" s="303">
        <v>0</v>
      </c>
      <c r="L426" s="303">
        <v>0</v>
      </c>
      <c r="M426" s="303">
        <v>0</v>
      </c>
      <c r="N426" s="303">
        <v>0</v>
      </c>
      <c r="O426" s="303">
        <v>0</v>
      </c>
      <c r="P426" s="303">
        <v>0</v>
      </c>
      <c r="Q426" s="303">
        <v>0</v>
      </c>
      <c r="R426" s="303">
        <v>0</v>
      </c>
      <c r="S426" s="303">
        <v>0</v>
      </c>
      <c r="T426" s="303">
        <v>0</v>
      </c>
      <c r="U426" s="303">
        <v>0</v>
      </c>
      <c r="V426" s="303">
        <v>0</v>
      </c>
      <c r="W426" s="303">
        <v>0</v>
      </c>
      <c r="X426" s="303">
        <v>0</v>
      </c>
      <c r="Y426" s="303">
        <v>0</v>
      </c>
      <c r="Z426" s="303">
        <v>0</v>
      </c>
      <c r="AA426" s="303">
        <v>0</v>
      </c>
      <c r="AB426" s="303">
        <v>0</v>
      </c>
      <c r="AC426" s="303">
        <v>0</v>
      </c>
      <c r="AD426" s="303">
        <v>0</v>
      </c>
      <c r="AE426" s="303">
        <v>0</v>
      </c>
      <c r="AF426" s="303">
        <v>0</v>
      </c>
      <c r="AG426" s="303">
        <v>0</v>
      </c>
      <c r="AH426" s="303">
        <v>0</v>
      </c>
      <c r="AI426" s="303">
        <v>0</v>
      </c>
      <c r="AJ426" s="303">
        <v>0</v>
      </c>
      <c r="AK426" s="303">
        <v>0</v>
      </c>
      <c r="AL426" s="303">
        <v>0</v>
      </c>
      <c r="AM426" s="303">
        <v>0</v>
      </c>
      <c r="AN426" s="303">
        <v>0</v>
      </c>
      <c r="AO426" s="303">
        <v>0</v>
      </c>
      <c r="AP426" s="303">
        <v>0</v>
      </c>
      <c r="AQ426" s="303">
        <v>0</v>
      </c>
      <c r="AR426" s="303">
        <v>0</v>
      </c>
      <c r="AS426" s="303">
        <v>0</v>
      </c>
      <c r="AT426" s="303">
        <v>0</v>
      </c>
      <c r="AU426" s="303">
        <v>0</v>
      </c>
      <c r="AV426" s="303">
        <v>0</v>
      </c>
      <c r="AW426" s="303">
        <v>0</v>
      </c>
      <c r="AX426" s="303">
        <v>0</v>
      </c>
      <c r="AY426" s="303">
        <v>0</v>
      </c>
      <c r="AZ426" s="303">
        <v>0</v>
      </c>
      <c r="BA426" s="303">
        <v>0</v>
      </c>
      <c r="BB426" s="303">
        <v>0</v>
      </c>
      <c r="BC426" s="303">
        <v>0</v>
      </c>
      <c r="BD426" s="303">
        <v>0</v>
      </c>
      <c r="BE426" s="303">
        <v>0</v>
      </c>
      <c r="BF426" s="303">
        <v>0</v>
      </c>
      <c r="BG426" s="303">
        <v>0</v>
      </c>
      <c r="BH426" s="303">
        <v>0</v>
      </c>
      <c r="BI426" s="303">
        <v>0</v>
      </c>
      <c r="BJ426" s="303">
        <v>0</v>
      </c>
      <c r="BK426" s="303">
        <v>0</v>
      </c>
      <c r="BL426" s="303">
        <v>0</v>
      </c>
      <c r="BM426" s="303">
        <v>0</v>
      </c>
      <c r="BN426" s="303">
        <v>0</v>
      </c>
      <c r="BO426" s="303">
        <v>0</v>
      </c>
      <c r="BP426" s="303">
        <v>0</v>
      </c>
      <c r="BQ426" s="303">
        <v>0</v>
      </c>
      <c r="BR426" s="303">
        <v>0</v>
      </c>
      <c r="BS426" s="303">
        <v>0</v>
      </c>
      <c r="BT426" s="303">
        <v>0</v>
      </c>
      <c r="BU426" s="303">
        <v>0</v>
      </c>
      <c r="BV426" s="303">
        <v>0</v>
      </c>
      <c r="BW426" s="303">
        <v>0</v>
      </c>
      <c r="BX426" s="303">
        <v>0</v>
      </c>
      <c r="BY426" s="303">
        <v>0</v>
      </c>
      <c r="BZ426" s="303">
        <v>0</v>
      </c>
      <c r="CA426" s="303">
        <v>0</v>
      </c>
      <c r="CB426" s="303">
        <v>0</v>
      </c>
      <c r="CC426" s="303">
        <v>0</v>
      </c>
      <c r="CD426" s="303">
        <v>0</v>
      </c>
      <c r="CE426" s="303">
        <v>0</v>
      </c>
      <c r="CF426" s="303">
        <v>0</v>
      </c>
      <c r="CG426" s="303">
        <v>0</v>
      </c>
      <c r="CH426" s="303">
        <v>0</v>
      </c>
      <c r="CI426" s="303">
        <v>0</v>
      </c>
      <c r="CJ426" s="303">
        <v>0</v>
      </c>
      <c r="CK426" s="303">
        <v>0</v>
      </c>
      <c r="CL426" s="303">
        <v>0</v>
      </c>
      <c r="CM426" s="303">
        <v>0</v>
      </c>
      <c r="CN426" s="303">
        <v>0</v>
      </c>
      <c r="CO426" s="303">
        <v>0</v>
      </c>
      <c r="CP426" s="303">
        <v>0</v>
      </c>
      <c r="CQ426" s="303">
        <v>0</v>
      </c>
      <c r="CR426" s="303">
        <v>0</v>
      </c>
      <c r="CS426" s="303">
        <v>0</v>
      </c>
      <c r="CT426" s="303">
        <v>0</v>
      </c>
      <c r="CU426" s="303">
        <v>0</v>
      </c>
      <c r="CV426" s="303">
        <v>0</v>
      </c>
      <c r="CW426" s="303">
        <v>0</v>
      </c>
      <c r="CX426" s="303">
        <v>0</v>
      </c>
      <c r="CY426" s="303">
        <v>0</v>
      </c>
      <c r="CZ426" s="303">
        <v>0</v>
      </c>
      <c r="DA426" s="303">
        <v>0</v>
      </c>
      <c r="DB426" s="303">
        <v>0</v>
      </c>
    </row>
    <row r="427" spans="1:106" s="14" customFormat="1" ht="13">
      <c r="A427" s="151"/>
      <c r="C427" s="5" t="s">
        <v>250</v>
      </c>
      <c r="F427" s="4"/>
      <c r="G427" s="54"/>
      <c r="H427" s="326">
        <f>SUM(J427:DB427)</f>
        <v>150000</v>
      </c>
      <c r="I427" s="12"/>
      <c r="J427" s="4">
        <f>J426*Inputs!$K$358</f>
        <v>150000</v>
      </c>
      <c r="K427" s="303">
        <v>0</v>
      </c>
      <c r="L427" s="303">
        <v>0</v>
      </c>
      <c r="M427" s="303">
        <v>0</v>
      </c>
      <c r="N427" s="303">
        <v>0</v>
      </c>
      <c r="O427" s="303">
        <v>0</v>
      </c>
      <c r="P427" s="303">
        <v>0</v>
      </c>
      <c r="Q427" s="303">
        <v>0</v>
      </c>
      <c r="R427" s="303">
        <v>0</v>
      </c>
      <c r="S427" s="303">
        <v>0</v>
      </c>
      <c r="T427" s="303">
        <v>0</v>
      </c>
      <c r="U427" s="303">
        <v>0</v>
      </c>
      <c r="V427" s="303">
        <v>0</v>
      </c>
      <c r="W427" s="303">
        <v>0</v>
      </c>
      <c r="X427" s="303">
        <v>0</v>
      </c>
      <c r="Y427" s="303">
        <v>0</v>
      </c>
      <c r="Z427" s="303">
        <v>0</v>
      </c>
      <c r="AA427" s="303">
        <v>0</v>
      </c>
      <c r="AB427" s="303">
        <v>0</v>
      </c>
      <c r="AC427" s="303">
        <v>0</v>
      </c>
      <c r="AD427" s="303">
        <v>0</v>
      </c>
      <c r="AE427" s="303">
        <v>0</v>
      </c>
      <c r="AF427" s="303">
        <v>0</v>
      </c>
      <c r="AG427" s="303">
        <v>0</v>
      </c>
      <c r="AH427" s="303">
        <v>0</v>
      </c>
      <c r="AI427" s="303">
        <v>0</v>
      </c>
      <c r="AJ427" s="303">
        <v>0</v>
      </c>
      <c r="AK427" s="303">
        <v>0</v>
      </c>
      <c r="AL427" s="303">
        <v>0</v>
      </c>
      <c r="AM427" s="303">
        <v>0</v>
      </c>
      <c r="AN427" s="303">
        <v>0</v>
      </c>
      <c r="AO427" s="303">
        <v>0</v>
      </c>
      <c r="AP427" s="303">
        <v>0</v>
      </c>
      <c r="AQ427" s="303">
        <v>0</v>
      </c>
      <c r="AR427" s="303">
        <v>0</v>
      </c>
      <c r="AS427" s="303">
        <v>0</v>
      </c>
      <c r="AT427" s="303">
        <v>0</v>
      </c>
      <c r="AU427" s="303">
        <v>0</v>
      </c>
      <c r="AV427" s="303">
        <v>0</v>
      </c>
      <c r="AW427" s="303">
        <v>0</v>
      </c>
      <c r="AX427" s="303">
        <v>0</v>
      </c>
      <c r="AY427" s="303">
        <v>0</v>
      </c>
      <c r="AZ427" s="303">
        <v>0</v>
      </c>
      <c r="BA427" s="303">
        <v>0</v>
      </c>
      <c r="BB427" s="303">
        <v>0</v>
      </c>
      <c r="BC427" s="303">
        <v>0</v>
      </c>
      <c r="BD427" s="303">
        <v>0</v>
      </c>
      <c r="BE427" s="303">
        <v>0</v>
      </c>
      <c r="BF427" s="303">
        <v>0</v>
      </c>
      <c r="BG427" s="303">
        <v>0</v>
      </c>
      <c r="BH427" s="303">
        <v>0</v>
      </c>
      <c r="BI427" s="303">
        <v>0</v>
      </c>
      <c r="BJ427" s="303">
        <v>0</v>
      </c>
      <c r="BK427" s="303">
        <v>0</v>
      </c>
      <c r="BL427" s="303">
        <v>0</v>
      </c>
      <c r="BM427" s="303">
        <v>0</v>
      </c>
      <c r="BN427" s="303">
        <v>0</v>
      </c>
      <c r="BO427" s="303">
        <v>0</v>
      </c>
      <c r="BP427" s="303">
        <v>0</v>
      </c>
      <c r="BQ427" s="303">
        <v>0</v>
      </c>
      <c r="BR427" s="303">
        <v>0</v>
      </c>
      <c r="BS427" s="303">
        <v>0</v>
      </c>
      <c r="BT427" s="303">
        <v>0</v>
      </c>
      <c r="BU427" s="303">
        <v>0</v>
      </c>
      <c r="BV427" s="303">
        <v>0</v>
      </c>
      <c r="BW427" s="303">
        <v>0</v>
      </c>
      <c r="BX427" s="303">
        <v>0</v>
      </c>
      <c r="BY427" s="303">
        <v>0</v>
      </c>
      <c r="BZ427" s="303">
        <v>0</v>
      </c>
      <c r="CA427" s="303">
        <v>0</v>
      </c>
      <c r="CB427" s="303">
        <v>0</v>
      </c>
      <c r="CC427" s="303">
        <v>0</v>
      </c>
      <c r="CD427" s="303">
        <v>0</v>
      </c>
      <c r="CE427" s="303">
        <v>0</v>
      </c>
      <c r="CF427" s="303">
        <v>0</v>
      </c>
      <c r="CG427" s="303">
        <v>0</v>
      </c>
      <c r="CH427" s="303">
        <v>0</v>
      </c>
      <c r="CI427" s="303">
        <v>0</v>
      </c>
      <c r="CJ427" s="303">
        <v>0</v>
      </c>
      <c r="CK427" s="303">
        <v>0</v>
      </c>
      <c r="CL427" s="303">
        <v>0</v>
      </c>
      <c r="CM427" s="303">
        <v>0</v>
      </c>
      <c r="CN427" s="303">
        <v>0</v>
      </c>
      <c r="CO427" s="303">
        <v>0</v>
      </c>
      <c r="CP427" s="303">
        <v>0</v>
      </c>
      <c r="CQ427" s="303">
        <v>0</v>
      </c>
      <c r="CR427" s="303">
        <v>0</v>
      </c>
      <c r="CS427" s="303">
        <v>0</v>
      </c>
      <c r="CT427" s="303">
        <v>0</v>
      </c>
      <c r="CU427" s="303">
        <v>0</v>
      </c>
      <c r="CV427" s="303">
        <v>0</v>
      </c>
      <c r="CW427" s="303">
        <v>0</v>
      </c>
      <c r="CX427" s="303">
        <v>0</v>
      </c>
      <c r="CY427" s="303">
        <v>0</v>
      </c>
      <c r="CZ427" s="303">
        <v>0</v>
      </c>
      <c r="DA427" s="303">
        <v>0</v>
      </c>
      <c r="DB427" s="303">
        <v>0</v>
      </c>
    </row>
    <row r="428" spans="1:106" s="14" customFormat="1" ht="13">
      <c r="A428" s="151"/>
      <c r="C428" s="5" t="s">
        <v>249</v>
      </c>
      <c r="F428" s="4"/>
      <c r="G428" s="54"/>
      <c r="H428" s="326">
        <f>SUM(J428:DB428)</f>
        <v>10000000</v>
      </c>
      <c r="I428" s="12"/>
      <c r="J428" s="307">
        <f>IF(AND(J424&gt;1,OR(J$5=3,J$5=6,J$5=9,J$5=12)),Inputs!$K$355*Inputs!$K$360/4,0)</f>
        <v>0</v>
      </c>
      <c r="K428" s="307">
        <f>IF(AND(K424&gt;1,OR(K$5=3,K$5=6,K$5=9,K$5=12)),Inputs!$K$355*Inputs!$K$360/4,0)</f>
        <v>0</v>
      </c>
      <c r="L428" s="307">
        <f>IF(AND(L424&gt;1,OR(L$5=3,L$5=6,L$5=9,L$5=12)),Inputs!$K$355*Inputs!$K$360/4,0)</f>
        <v>0</v>
      </c>
      <c r="M428" s="307">
        <f>IF(AND(M424&gt;1,OR(M$5=3,M$5=6,M$5=9,M$5=12)),Inputs!$K$355*Inputs!$K$360/4,0)</f>
        <v>625000</v>
      </c>
      <c r="N428" s="307">
        <f>IF(AND(N424&gt;1,OR(N$5=3,N$5=6,N$5=9,N$5=12)),Inputs!$K$355*Inputs!$K$360/4,0)</f>
        <v>0</v>
      </c>
      <c r="O428" s="307">
        <f>IF(AND(O424&gt;1,OR(O$5=3,O$5=6,O$5=9,O$5=12)),Inputs!$K$355*Inputs!$K$360/4,0)</f>
        <v>0</v>
      </c>
      <c r="P428" s="307">
        <f>IF(AND(P424&gt;1,OR(P$5=3,P$5=6,P$5=9,P$5=12)),Inputs!$K$355*Inputs!$K$360/4,0)</f>
        <v>625000</v>
      </c>
      <c r="Q428" s="307">
        <f>IF(AND(Q424&gt;1,OR(Q$5=3,Q$5=6,Q$5=9,Q$5=12)),Inputs!$K$355*Inputs!$K$360/4,0)</f>
        <v>0</v>
      </c>
      <c r="R428" s="307">
        <f>IF(AND(R424&gt;1,OR(R$5=3,R$5=6,R$5=9,R$5=12)),Inputs!$K$355*Inputs!$K$360/4,0)</f>
        <v>0</v>
      </c>
      <c r="S428" s="307">
        <f>IF(AND(S424&gt;1,OR(S$5=3,S$5=6,S$5=9,S$5=12)),Inputs!$K$355*Inputs!$K$360/4,0)</f>
        <v>625000</v>
      </c>
      <c r="T428" s="307">
        <f>IF(AND(T424&gt;1,OR(T$5=3,T$5=6,T$5=9,T$5=12)),Inputs!$K$355*Inputs!$K$360/4,0)</f>
        <v>0</v>
      </c>
      <c r="U428" s="307">
        <f>IF(AND(U424&gt;1,OR(U$5=3,U$5=6,U$5=9,U$5=12)),Inputs!$K$355*Inputs!$K$360/4,0)</f>
        <v>0</v>
      </c>
      <c r="V428" s="307">
        <f>IF(AND(V424&gt;1,OR(V$5=3,V$5=6,V$5=9,V$5=12)),Inputs!$K$355*Inputs!$K$360/4,0)</f>
        <v>625000</v>
      </c>
      <c r="W428" s="307">
        <f>IF(AND(W424&gt;1,OR(W$5=3,W$5=6,W$5=9,W$5=12)),Inputs!$K$355*Inputs!$K$360/4,0)</f>
        <v>0</v>
      </c>
      <c r="X428" s="307">
        <f>IF(AND(X424&gt;1,OR(X$5=3,X$5=6,X$5=9,X$5=12)),Inputs!$K$355*Inputs!$K$360/4,0)</f>
        <v>0</v>
      </c>
      <c r="Y428" s="307">
        <f>IF(AND(Y424&gt;1,OR(Y$5=3,Y$5=6,Y$5=9,Y$5=12)),Inputs!$K$355*Inputs!$K$360/4,0)</f>
        <v>625000</v>
      </c>
      <c r="Z428" s="307">
        <f>IF(AND(Z424&gt;1,OR(Z$5=3,Z$5=6,Z$5=9,Z$5=12)),Inputs!$K$355*Inputs!$K$360/4,0)</f>
        <v>0</v>
      </c>
      <c r="AA428" s="307">
        <f>IF(AND(AA424&gt;1,OR(AA$5=3,AA$5=6,AA$5=9,AA$5=12)),Inputs!$K$355*Inputs!$K$360/4,0)</f>
        <v>0</v>
      </c>
      <c r="AB428" s="307">
        <f>IF(AND(AB424&gt;1,OR(AB$5=3,AB$5=6,AB$5=9,AB$5=12)),Inputs!$K$355*Inputs!$K$360/4,0)</f>
        <v>625000</v>
      </c>
      <c r="AC428" s="307">
        <f>IF(AND(AC424&gt;1,OR(AC$5=3,AC$5=6,AC$5=9,AC$5=12)),Inputs!$K$355*Inputs!$K$360/4,0)</f>
        <v>0</v>
      </c>
      <c r="AD428" s="307">
        <f>IF(AND(AD424&gt;1,OR(AD$5=3,AD$5=6,AD$5=9,AD$5=12)),Inputs!$K$355*Inputs!$K$360/4,0)</f>
        <v>0</v>
      </c>
      <c r="AE428" s="307">
        <f>IF(AND(AE424&gt;1,OR(AE$5=3,AE$5=6,AE$5=9,AE$5=12)),Inputs!$K$355*Inputs!$K$360/4,0)</f>
        <v>625000</v>
      </c>
      <c r="AF428" s="307">
        <f>IF(AND(AF424&gt;1,OR(AF$5=3,AF$5=6,AF$5=9,AF$5=12)),Inputs!$K$355*Inputs!$K$360/4,0)</f>
        <v>0</v>
      </c>
      <c r="AG428" s="307">
        <f>IF(AND(AG424&gt;1,OR(AG$5=3,AG$5=6,AG$5=9,AG$5=12)),Inputs!$K$355*Inputs!$K$360/4,0)</f>
        <v>0</v>
      </c>
      <c r="AH428" s="307">
        <f>IF(AND(AH424&gt;1,OR(AH$5=3,AH$5=6,AH$5=9,AH$5=12)),Inputs!$K$355*Inputs!$K$360/4,0)</f>
        <v>625000</v>
      </c>
      <c r="AI428" s="307">
        <f>IF(AND(AI424&gt;1,OR(AI$5=3,AI$5=6,AI$5=9,AI$5=12)),Inputs!$K$355*Inputs!$K$360/4,0)</f>
        <v>0</v>
      </c>
      <c r="AJ428" s="307">
        <f>IF(AND(AJ424&gt;1,OR(AJ$5=3,AJ$5=6,AJ$5=9,AJ$5=12)),Inputs!$K$355*Inputs!$K$360/4,0)</f>
        <v>0</v>
      </c>
      <c r="AK428" s="307">
        <f>IF(AND(AK424&gt;1,OR(AK$5=3,AK$5=6,AK$5=9,AK$5=12)),Inputs!$K$355*Inputs!$K$360/4,0)</f>
        <v>625000</v>
      </c>
      <c r="AL428" s="307">
        <f>IF(AND(AL424&gt;1,OR(AL$5=3,AL$5=6,AL$5=9,AL$5=12)),Inputs!$K$355*Inputs!$K$360/4,0)</f>
        <v>0</v>
      </c>
      <c r="AM428" s="307">
        <f>IF(AND(AM424&gt;1,OR(AM$5=3,AM$5=6,AM$5=9,AM$5=12)),Inputs!$K$355*Inputs!$K$360/4,0)</f>
        <v>0</v>
      </c>
      <c r="AN428" s="307">
        <f>IF(AND(AN424&gt;1,OR(AN$5=3,AN$5=6,AN$5=9,AN$5=12)),Inputs!$K$355*Inputs!$K$360/4,0)</f>
        <v>625000</v>
      </c>
      <c r="AO428" s="307">
        <f>IF(AND(AO424&gt;1,OR(AO$5=3,AO$5=6,AO$5=9,AO$5=12)),Inputs!$K$355*Inputs!$K$360/4,0)</f>
        <v>0</v>
      </c>
      <c r="AP428" s="307">
        <f>IF(AND(AP424&gt;1,OR(AP$5=3,AP$5=6,AP$5=9,AP$5=12)),Inputs!$K$355*Inputs!$K$360/4,0)</f>
        <v>0</v>
      </c>
      <c r="AQ428" s="307">
        <f>IF(AND(AQ424&gt;1,OR(AQ$5=3,AQ$5=6,AQ$5=9,AQ$5=12)),Inputs!$K$355*Inputs!$K$360/4,0)</f>
        <v>625000</v>
      </c>
      <c r="AR428" s="307">
        <f>IF(AND(AR424&gt;1,OR(AR$5=3,AR$5=6,AR$5=9,AR$5=12)),Inputs!$K$355*Inputs!$K$360/4,0)</f>
        <v>0</v>
      </c>
      <c r="AS428" s="307">
        <f>IF(AND(AS424&gt;1,OR(AS$5=3,AS$5=6,AS$5=9,AS$5=12)),Inputs!$K$355*Inputs!$K$360/4,0)</f>
        <v>0</v>
      </c>
      <c r="AT428" s="307">
        <f>IF(AND(AT424&gt;1,OR(AT$5=3,AT$5=6,AT$5=9,AT$5=12)),Inputs!$K$355*Inputs!$K$360/4,0)</f>
        <v>625000</v>
      </c>
      <c r="AU428" s="307">
        <f>IF(AND(AU424&gt;1,OR(AU$5=3,AU$5=6,AU$5=9,AU$5=12)),Inputs!$K$355*Inputs!$K$360/4,0)</f>
        <v>0</v>
      </c>
      <c r="AV428" s="307">
        <f>IF(AND(AV424&gt;1,OR(AV$5=3,AV$5=6,AV$5=9,AV$5=12)),Inputs!$K$355*Inputs!$K$360/4,0)</f>
        <v>0</v>
      </c>
      <c r="AW428" s="307">
        <f>IF(AND(AW424&gt;1,OR(AW$5=3,AW$5=6,AW$5=9,AW$5=12)),Inputs!$K$355*Inputs!$K$360/4,0)</f>
        <v>625000</v>
      </c>
      <c r="AX428" s="307">
        <f>IF(AND(AX424&gt;1,OR(AX$5=3,AX$5=6,AX$5=9,AX$5=12)),Inputs!$K$355*Inputs!$K$360/4,0)</f>
        <v>0</v>
      </c>
      <c r="AY428" s="307">
        <f>IF(AND(AY424&gt;1,OR(AY$5=3,AY$5=6,AY$5=9,AY$5=12)),Inputs!$K$355*Inputs!$K$360/4,0)</f>
        <v>0</v>
      </c>
      <c r="AZ428" s="307">
        <f>IF(AND(AZ424&gt;1,OR(AZ$5=3,AZ$5=6,AZ$5=9,AZ$5=12)),Inputs!$K$355*Inputs!$K$360/4,0)</f>
        <v>625000</v>
      </c>
      <c r="BA428" s="307">
        <f>IF(AND(BA424&gt;1,OR(BA$5=3,BA$5=6,BA$5=9,BA$5=12)),Inputs!$K$355*Inputs!$K$360/4,0)</f>
        <v>0</v>
      </c>
      <c r="BB428" s="307">
        <f>IF(AND(BB424&gt;1,OR(BB$5=3,BB$5=6,BB$5=9,BB$5=12)),Inputs!$K$355*Inputs!$K$360/4,0)</f>
        <v>0</v>
      </c>
      <c r="BC428" s="307">
        <f>IF(AND(BC424&gt;1,OR(BC$5=3,BC$5=6,BC$5=9,BC$5=12)),Inputs!$K$355*Inputs!$K$360/4,0)</f>
        <v>625000</v>
      </c>
      <c r="BD428" s="307">
        <f>IF(AND(BD424&gt;1,OR(BD$5=3,BD$5=6,BD$5=9,BD$5=12)),Inputs!$K$355*Inputs!$K$360/4,0)</f>
        <v>0</v>
      </c>
      <c r="BE428" s="307">
        <f>IF(AND(BE424&gt;1,OR(BE$5=3,BE$5=6,BE$5=9,BE$5=12)),Inputs!$K$355*Inputs!$K$360/4,0)</f>
        <v>0</v>
      </c>
      <c r="BF428" s="307">
        <f>IF(AND(BF424&gt;1,OR(BF$5=3,BF$5=6,BF$5=9,BF$5=12)),Inputs!$K$355*Inputs!$K$360/4,0)</f>
        <v>625000</v>
      </c>
      <c r="BG428" s="307">
        <f>IF(AND(BG424&gt;1,OR(BG$5=3,BG$5=6,BG$5=9,BG$5=12)),Inputs!$K$355*Inputs!$K$360/4,0)</f>
        <v>0</v>
      </c>
      <c r="BH428" s="307">
        <f>IF(AND(BH424&gt;1,OR(BH$5=3,BH$5=6,BH$5=9,BH$5=12)),Inputs!$K$355*Inputs!$K$360/4,0)</f>
        <v>0</v>
      </c>
      <c r="BI428" s="307">
        <f>IF(AND(BI424&gt;1,OR(BI$5=3,BI$5=6,BI$5=9,BI$5=12)),Inputs!$K$355*Inputs!$K$360/4,0)</f>
        <v>0</v>
      </c>
      <c r="BJ428" s="307">
        <f>IF(AND(BJ424&gt;1,OR(BJ$5=3,BJ$5=6,BJ$5=9,BJ$5=12)),Inputs!$K$355*Inputs!$K$360/4,0)</f>
        <v>0</v>
      </c>
      <c r="BK428" s="307">
        <f>IF(AND(BK424&gt;1,OR(BK$5=3,BK$5=6,BK$5=9,BK$5=12)),Inputs!$K$355*Inputs!$K$360/4,0)</f>
        <v>0</v>
      </c>
      <c r="BL428" s="307">
        <f>IF(AND(BL424&gt;1,OR(BL$5=3,BL$5=6,BL$5=9,BL$5=12)),Inputs!$K$355*Inputs!$K$360/4,0)</f>
        <v>0</v>
      </c>
      <c r="BM428" s="307">
        <f>IF(AND(BM424&gt;1,OR(BM$5=3,BM$5=6,BM$5=9,BM$5=12)),Inputs!$K$355*Inputs!$K$360/4,0)</f>
        <v>0</v>
      </c>
      <c r="BN428" s="307">
        <f>IF(AND(BN424&gt;1,OR(BN$5=3,BN$5=6,BN$5=9,BN$5=12)),Inputs!$K$355*Inputs!$K$360/4,0)</f>
        <v>0</v>
      </c>
      <c r="BO428" s="307">
        <f>IF(AND(BO424&gt;1,OR(BO$5=3,BO$5=6,BO$5=9,BO$5=12)),Inputs!$K$355*Inputs!$K$360/4,0)</f>
        <v>0</v>
      </c>
      <c r="BP428" s="307">
        <f>IF(AND(BP424&gt;1,OR(BP$5=3,BP$5=6,BP$5=9,BP$5=12)),Inputs!$K$355*Inputs!$K$360/4,0)</f>
        <v>0</v>
      </c>
      <c r="BQ428" s="307">
        <f>IF(AND(BQ424&gt;1,OR(BQ$5=3,BQ$5=6,BQ$5=9,BQ$5=12)),Inputs!$K$355*Inputs!$K$360/4,0)</f>
        <v>0</v>
      </c>
      <c r="BR428" s="307">
        <f>IF(AND(BR424&gt;1,OR(BR$5=3,BR$5=6,BR$5=9,BR$5=12)),Inputs!$K$355*Inputs!$K$360/4,0)</f>
        <v>0</v>
      </c>
      <c r="BS428" s="307">
        <f>IF(AND(BS424&gt;1,OR(BS$5=3,BS$5=6,BS$5=9,BS$5=12)),Inputs!$K$355*Inputs!$K$360/4,0)</f>
        <v>0</v>
      </c>
      <c r="BT428" s="307">
        <f>IF(AND(BT424&gt;1,OR(BT$5=3,BT$5=6,BT$5=9,BT$5=12)),Inputs!$K$355*Inputs!$K$360/4,0)</f>
        <v>0</v>
      </c>
      <c r="BU428" s="307">
        <f>IF(AND(BU424&gt;1,OR(BU$5=3,BU$5=6,BU$5=9,BU$5=12)),Inputs!$K$355*Inputs!$K$360/4,0)</f>
        <v>0</v>
      </c>
      <c r="BV428" s="307">
        <f>IF(AND(BV424&gt;1,OR(BV$5=3,BV$5=6,BV$5=9,BV$5=12)),Inputs!$K$355*Inputs!$K$360/4,0)</f>
        <v>0</v>
      </c>
      <c r="BW428" s="307">
        <f>IF(AND(BW424&gt;1,OR(BW$5=3,BW$5=6,BW$5=9,BW$5=12)),Inputs!$K$355*Inputs!$K$360/4,0)</f>
        <v>0</v>
      </c>
      <c r="BX428" s="307">
        <f>IF(AND(BX424&gt;1,OR(BX$5=3,BX$5=6,BX$5=9,BX$5=12)),Inputs!$K$355*Inputs!$K$360/4,0)</f>
        <v>0</v>
      </c>
      <c r="BY428" s="307">
        <f>IF(AND(BY424&gt;1,OR(BY$5=3,BY$5=6,BY$5=9,BY$5=12)),Inputs!$K$355*Inputs!$K$360/4,0)</f>
        <v>0</v>
      </c>
      <c r="BZ428" s="307">
        <f>IF(AND(BZ424&gt;1,OR(BZ$5=3,BZ$5=6,BZ$5=9,BZ$5=12)),Inputs!$K$355*Inputs!$K$360/4,0)</f>
        <v>0</v>
      </c>
      <c r="CA428" s="307">
        <f>IF(AND(CA424&gt;1,OR(CA$5=3,CA$5=6,CA$5=9,CA$5=12)),Inputs!$K$355*Inputs!$K$360/4,0)</f>
        <v>0</v>
      </c>
      <c r="CB428" s="307">
        <f>IF(AND(CB424&gt;1,OR(CB$5=3,CB$5=6,CB$5=9,CB$5=12)),Inputs!$K$355*Inputs!$K$360/4,0)</f>
        <v>0</v>
      </c>
      <c r="CC428" s="307">
        <f>IF(AND(CC424&gt;1,OR(CC$5=3,CC$5=6,CC$5=9,CC$5=12)),Inputs!$K$355*Inputs!$K$360/4,0)</f>
        <v>0</v>
      </c>
      <c r="CD428" s="307">
        <f>IF(AND(CD424&gt;1,OR(CD$5=3,CD$5=6,CD$5=9,CD$5=12)),Inputs!$K$355*Inputs!$K$360/4,0)</f>
        <v>0</v>
      </c>
      <c r="CE428" s="307">
        <f>IF(AND(CE424&gt;1,OR(CE$5=3,CE$5=6,CE$5=9,CE$5=12)),Inputs!$K$355*Inputs!$K$360/4,0)</f>
        <v>0</v>
      </c>
      <c r="CF428" s="307">
        <f>IF(AND(CF424&gt;1,OR(CF$5=3,CF$5=6,CF$5=9,CF$5=12)),Inputs!$K$355*Inputs!$K$360/4,0)</f>
        <v>0</v>
      </c>
      <c r="CG428" s="307">
        <f>IF(AND(CG424&gt;1,OR(CG$5=3,CG$5=6,CG$5=9,CG$5=12)),Inputs!$K$355*Inputs!$K$360/4,0)</f>
        <v>0</v>
      </c>
      <c r="CH428" s="307">
        <f>IF(AND(CH424&gt;1,OR(CH$5=3,CH$5=6,CH$5=9,CH$5=12)),Inputs!$K$355*Inputs!$K$360/4,0)</f>
        <v>0</v>
      </c>
      <c r="CI428" s="307">
        <f>IF(AND(CI424&gt;1,OR(CI$5=3,CI$5=6,CI$5=9,CI$5=12)),Inputs!$K$355*Inputs!$K$360/4,0)</f>
        <v>0</v>
      </c>
      <c r="CJ428" s="307">
        <f>IF(AND(CJ424&gt;1,OR(CJ$5=3,CJ$5=6,CJ$5=9,CJ$5=12)),Inputs!$K$355*Inputs!$K$360/4,0)</f>
        <v>0</v>
      </c>
      <c r="CK428" s="307">
        <f>IF(AND(CK424&gt;1,OR(CK$5=3,CK$5=6,CK$5=9,CK$5=12)),Inputs!$K$355*Inputs!$K$360/4,0)</f>
        <v>0</v>
      </c>
      <c r="CL428" s="307">
        <f>IF(AND(CL424&gt;1,OR(CL$5=3,CL$5=6,CL$5=9,CL$5=12)),Inputs!$K$355*Inputs!$K$360/4,0)</f>
        <v>0</v>
      </c>
      <c r="CM428" s="307">
        <f>IF(AND(CM424&gt;1,OR(CM$5=3,CM$5=6,CM$5=9,CM$5=12)),Inputs!$K$355*Inputs!$K$360/4,0)</f>
        <v>0</v>
      </c>
      <c r="CN428" s="307">
        <f>IF(AND(CN424&gt;1,OR(CN$5=3,CN$5=6,CN$5=9,CN$5=12)),Inputs!$K$355*Inputs!$K$360/4,0)</f>
        <v>0</v>
      </c>
      <c r="CO428" s="307">
        <f>IF(AND(CO424&gt;1,OR(CO$5=3,CO$5=6,CO$5=9,CO$5=12)),Inputs!$K$355*Inputs!$K$360/4,0)</f>
        <v>0</v>
      </c>
      <c r="CP428" s="307">
        <f>IF(AND(CP424&gt;1,OR(CP$5=3,CP$5=6,CP$5=9,CP$5=12)),Inputs!$K$355*Inputs!$K$360/4,0)</f>
        <v>0</v>
      </c>
      <c r="CQ428" s="307">
        <f>IF(AND(CQ424&gt;1,OR(CQ$5=3,CQ$5=6,CQ$5=9,CQ$5=12)),Inputs!$K$355*Inputs!$K$360/4,0)</f>
        <v>0</v>
      </c>
      <c r="CR428" s="307">
        <f>IF(AND(CR424&gt;1,OR(CR$5=3,CR$5=6,CR$5=9,CR$5=12)),Inputs!$K$355*Inputs!$K$360/4,0)</f>
        <v>0</v>
      </c>
      <c r="CS428" s="307">
        <f>IF(AND(CS424&gt;1,OR(CS$5=3,CS$5=6,CS$5=9,CS$5=12)),Inputs!$K$355*Inputs!$K$360/4,0)</f>
        <v>0</v>
      </c>
      <c r="CT428" s="307">
        <f>IF(AND(CT424&gt;1,OR(CT$5=3,CT$5=6,CT$5=9,CT$5=12)),Inputs!$K$355*Inputs!$K$360/4,0)</f>
        <v>0</v>
      </c>
      <c r="CU428" s="307">
        <f>IF(AND(CU424&gt;1,OR(CU$5=3,CU$5=6,CU$5=9,CU$5=12)),Inputs!$K$355*Inputs!$K$360/4,0)</f>
        <v>0</v>
      </c>
      <c r="CV428" s="307">
        <f>IF(AND(CV424&gt;1,OR(CV$5=3,CV$5=6,CV$5=9,CV$5=12)),Inputs!$K$355*Inputs!$K$360/4,0)</f>
        <v>0</v>
      </c>
      <c r="CW428" s="307">
        <f>IF(AND(CW424&gt;1,OR(CW$5=3,CW$5=6,CW$5=9,CW$5=12)),Inputs!$K$355*Inputs!$K$360/4,0)</f>
        <v>0</v>
      </c>
      <c r="CX428" s="307">
        <f>IF(AND(CX424&gt;1,OR(CX$5=3,CX$5=6,CX$5=9,CX$5=12)),Inputs!$K$355*Inputs!$K$360/4,0)</f>
        <v>0</v>
      </c>
      <c r="CY428" s="307">
        <f>IF(AND(CY424&gt;1,OR(CY$5=3,CY$5=6,CY$5=9,CY$5=12)),Inputs!$K$355*Inputs!$K$360/4,0)</f>
        <v>0</v>
      </c>
      <c r="CZ428" s="307">
        <f>IF(AND(CZ424&gt;1,OR(CZ$5=3,CZ$5=6,CZ$5=9,CZ$5=12)),Inputs!$K$355*Inputs!$K$360/4,0)</f>
        <v>0</v>
      </c>
      <c r="DA428" s="307">
        <f>IF(AND(DA424&gt;1,OR(DA$5=3,DA$5=6,DA$5=9,DA$5=12)),Inputs!$K$355*Inputs!$K$360/4,0)</f>
        <v>0</v>
      </c>
      <c r="DB428" s="307">
        <f>IF(AND(DB424&gt;1,OR(DB$5=3,DB$5=6,DB$5=9,DB$5=12)),Inputs!$K$355*Inputs!$K$360/4,0)</f>
        <v>0</v>
      </c>
    </row>
    <row r="429" spans="1:106" s="14" customFormat="1" ht="13">
      <c r="A429" s="151"/>
      <c r="C429" s="5"/>
      <c r="F429" s="4"/>
      <c r="G429" s="54"/>
      <c r="H429" s="326"/>
      <c r="I429" s="12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C429" s="307"/>
      <c r="AD429" s="307"/>
      <c r="AE429" s="307"/>
      <c r="AF429" s="307"/>
      <c r="AG429" s="307"/>
      <c r="AH429" s="307"/>
      <c r="AI429" s="307"/>
      <c r="AJ429" s="307"/>
      <c r="AK429" s="307"/>
      <c r="AL429" s="307"/>
      <c r="AM429" s="307"/>
      <c r="AN429" s="307"/>
      <c r="AO429" s="307"/>
      <c r="AP429" s="307"/>
      <c r="AQ429" s="307"/>
      <c r="AR429" s="307"/>
      <c r="AS429" s="307"/>
      <c r="AT429" s="307"/>
      <c r="AU429" s="307"/>
      <c r="AV429" s="307"/>
      <c r="AW429" s="307"/>
      <c r="AX429" s="307"/>
      <c r="AY429" s="307"/>
      <c r="AZ429" s="307"/>
      <c r="BA429" s="307"/>
      <c r="BB429" s="307"/>
      <c r="BC429" s="307"/>
      <c r="BD429" s="307"/>
      <c r="BE429" s="307"/>
      <c r="BF429" s="307"/>
      <c r="BG429" s="307"/>
      <c r="BH429" s="307"/>
      <c r="BI429" s="307"/>
      <c r="BJ429" s="307"/>
      <c r="BK429" s="307"/>
      <c r="BL429" s="307"/>
      <c r="BM429" s="307"/>
      <c r="BN429" s="307"/>
      <c r="BO429" s="307"/>
      <c r="BP429" s="307"/>
      <c r="BQ429" s="307"/>
      <c r="BR429" s="307"/>
      <c r="BS429" s="307"/>
      <c r="BT429" s="307"/>
      <c r="BU429" s="307"/>
      <c r="BV429" s="307"/>
      <c r="BW429" s="307"/>
      <c r="BX429" s="307"/>
      <c r="BY429" s="307"/>
      <c r="BZ429" s="307"/>
      <c r="CA429" s="307"/>
      <c r="CB429" s="307"/>
      <c r="CC429" s="307"/>
      <c r="CD429" s="307"/>
      <c r="CE429" s="307"/>
      <c r="CF429" s="307"/>
      <c r="CG429" s="307"/>
      <c r="CH429" s="307"/>
      <c r="CI429" s="307"/>
      <c r="CJ429" s="307"/>
      <c r="CK429" s="307"/>
      <c r="CL429" s="307"/>
      <c r="CM429" s="307"/>
      <c r="CN429" s="307"/>
      <c r="CO429" s="307"/>
      <c r="CP429" s="307"/>
      <c r="CQ429" s="307"/>
      <c r="CR429" s="307"/>
      <c r="CS429" s="307"/>
      <c r="CT429" s="307"/>
      <c r="CU429" s="307"/>
      <c r="CV429" s="307"/>
      <c r="CW429" s="307"/>
      <c r="CX429" s="307"/>
      <c r="CY429" s="307"/>
      <c r="CZ429" s="307"/>
      <c r="DA429" s="307"/>
      <c r="DB429" s="307"/>
    </row>
    <row r="430" spans="1:106" ht="13">
      <c r="A430" s="151"/>
      <c r="C430" s="14" t="s">
        <v>41</v>
      </c>
      <c r="H430" s="254"/>
      <c r="J430" s="330">
        <f>J426</f>
        <v>10000000</v>
      </c>
      <c r="K430" s="329">
        <f t="shared" ref="K430:BV430" si="235">K424+K426-K427-K428</f>
        <v>10000000</v>
      </c>
      <c r="L430" s="329">
        <f t="shared" si="235"/>
        <v>10000000</v>
      </c>
      <c r="M430" s="329">
        <f t="shared" si="235"/>
        <v>9375000</v>
      </c>
      <c r="N430" s="329">
        <f t="shared" si="235"/>
        <v>9375000</v>
      </c>
      <c r="O430" s="329">
        <f t="shared" si="235"/>
        <v>9375000</v>
      </c>
      <c r="P430" s="329">
        <f t="shared" si="235"/>
        <v>8750000</v>
      </c>
      <c r="Q430" s="329">
        <f t="shared" si="235"/>
        <v>8750000</v>
      </c>
      <c r="R430" s="329">
        <f t="shared" si="235"/>
        <v>8750000</v>
      </c>
      <c r="S430" s="329">
        <f t="shared" si="235"/>
        <v>8125000</v>
      </c>
      <c r="T430" s="329">
        <f t="shared" si="235"/>
        <v>8125000</v>
      </c>
      <c r="U430" s="329">
        <f t="shared" si="235"/>
        <v>8125000</v>
      </c>
      <c r="V430" s="329">
        <f t="shared" si="235"/>
        <v>7500000</v>
      </c>
      <c r="W430" s="329">
        <f t="shared" si="235"/>
        <v>7500000</v>
      </c>
      <c r="X430" s="329">
        <f t="shared" si="235"/>
        <v>7500000</v>
      </c>
      <c r="Y430" s="329">
        <f t="shared" si="235"/>
        <v>6875000</v>
      </c>
      <c r="Z430" s="329">
        <f t="shared" si="235"/>
        <v>6875000</v>
      </c>
      <c r="AA430" s="329">
        <f t="shared" si="235"/>
        <v>6875000</v>
      </c>
      <c r="AB430" s="329">
        <f t="shared" si="235"/>
        <v>6250000</v>
      </c>
      <c r="AC430" s="329">
        <f t="shared" si="235"/>
        <v>6250000</v>
      </c>
      <c r="AD430" s="329">
        <f t="shared" si="235"/>
        <v>6250000</v>
      </c>
      <c r="AE430" s="329">
        <f t="shared" si="235"/>
        <v>5625000</v>
      </c>
      <c r="AF430" s="329">
        <f t="shared" si="235"/>
        <v>5625000</v>
      </c>
      <c r="AG430" s="329">
        <f t="shared" si="235"/>
        <v>5625000</v>
      </c>
      <c r="AH430" s="329">
        <f t="shared" si="235"/>
        <v>5000000</v>
      </c>
      <c r="AI430" s="329">
        <f t="shared" si="235"/>
        <v>5000000</v>
      </c>
      <c r="AJ430" s="329">
        <f t="shared" si="235"/>
        <v>5000000</v>
      </c>
      <c r="AK430" s="329">
        <f t="shared" si="235"/>
        <v>4375000</v>
      </c>
      <c r="AL430" s="329">
        <f t="shared" si="235"/>
        <v>4375000</v>
      </c>
      <c r="AM430" s="329">
        <f t="shared" si="235"/>
        <v>4375000</v>
      </c>
      <c r="AN430" s="329">
        <f t="shared" si="235"/>
        <v>3750000</v>
      </c>
      <c r="AO430" s="329">
        <f t="shared" si="235"/>
        <v>3750000</v>
      </c>
      <c r="AP430" s="329">
        <f t="shared" si="235"/>
        <v>3750000</v>
      </c>
      <c r="AQ430" s="329">
        <f t="shared" si="235"/>
        <v>3125000</v>
      </c>
      <c r="AR430" s="329">
        <f t="shared" si="235"/>
        <v>3125000</v>
      </c>
      <c r="AS430" s="329">
        <f t="shared" si="235"/>
        <v>3125000</v>
      </c>
      <c r="AT430" s="329">
        <f t="shared" si="235"/>
        <v>2500000</v>
      </c>
      <c r="AU430" s="329">
        <f t="shared" si="235"/>
        <v>2500000</v>
      </c>
      <c r="AV430" s="329">
        <f t="shared" si="235"/>
        <v>2500000</v>
      </c>
      <c r="AW430" s="329">
        <f t="shared" si="235"/>
        <v>1875000</v>
      </c>
      <c r="AX430" s="329">
        <f t="shared" si="235"/>
        <v>1875000</v>
      </c>
      <c r="AY430" s="329">
        <f t="shared" si="235"/>
        <v>1875000</v>
      </c>
      <c r="AZ430" s="329">
        <f t="shared" si="235"/>
        <v>1250000</v>
      </c>
      <c r="BA430" s="329">
        <f t="shared" si="235"/>
        <v>1250000</v>
      </c>
      <c r="BB430" s="329">
        <f t="shared" si="235"/>
        <v>1250000</v>
      </c>
      <c r="BC430" s="329">
        <f t="shared" si="235"/>
        <v>625000</v>
      </c>
      <c r="BD430" s="329">
        <f t="shared" si="235"/>
        <v>625000</v>
      </c>
      <c r="BE430" s="329">
        <f t="shared" si="235"/>
        <v>625000</v>
      </c>
      <c r="BF430" s="329">
        <f t="shared" si="235"/>
        <v>0</v>
      </c>
      <c r="BG430" s="329">
        <f t="shared" si="235"/>
        <v>0</v>
      </c>
      <c r="BH430" s="329">
        <f t="shared" si="235"/>
        <v>0</v>
      </c>
      <c r="BI430" s="329">
        <f t="shared" si="235"/>
        <v>0</v>
      </c>
      <c r="BJ430" s="329">
        <f t="shared" si="235"/>
        <v>0</v>
      </c>
      <c r="BK430" s="329">
        <f t="shared" si="235"/>
        <v>0</v>
      </c>
      <c r="BL430" s="329">
        <f t="shared" si="235"/>
        <v>0</v>
      </c>
      <c r="BM430" s="329">
        <f t="shared" si="235"/>
        <v>0</v>
      </c>
      <c r="BN430" s="329">
        <f t="shared" si="235"/>
        <v>0</v>
      </c>
      <c r="BO430" s="329">
        <f t="shared" si="235"/>
        <v>0</v>
      </c>
      <c r="BP430" s="329">
        <f t="shared" si="235"/>
        <v>0</v>
      </c>
      <c r="BQ430" s="329">
        <f t="shared" si="235"/>
        <v>0</v>
      </c>
      <c r="BR430" s="329">
        <f t="shared" si="235"/>
        <v>0</v>
      </c>
      <c r="BS430" s="329">
        <f t="shared" si="235"/>
        <v>0</v>
      </c>
      <c r="BT430" s="329">
        <f t="shared" si="235"/>
        <v>0</v>
      </c>
      <c r="BU430" s="329">
        <f t="shared" si="235"/>
        <v>0</v>
      </c>
      <c r="BV430" s="329">
        <f t="shared" si="235"/>
        <v>0</v>
      </c>
      <c r="BW430" s="329">
        <f t="shared" ref="BW430:DB430" si="236">BW424+BW426-BW427-BW428</f>
        <v>0</v>
      </c>
      <c r="BX430" s="329">
        <f t="shared" si="236"/>
        <v>0</v>
      </c>
      <c r="BY430" s="329">
        <f t="shared" si="236"/>
        <v>0</v>
      </c>
      <c r="BZ430" s="329">
        <f t="shared" si="236"/>
        <v>0</v>
      </c>
      <c r="CA430" s="329">
        <f t="shared" si="236"/>
        <v>0</v>
      </c>
      <c r="CB430" s="329">
        <f t="shared" si="236"/>
        <v>0</v>
      </c>
      <c r="CC430" s="329">
        <f t="shared" si="236"/>
        <v>0</v>
      </c>
      <c r="CD430" s="329">
        <f t="shared" si="236"/>
        <v>0</v>
      </c>
      <c r="CE430" s="329">
        <f t="shared" si="236"/>
        <v>0</v>
      </c>
      <c r="CF430" s="329">
        <f t="shared" si="236"/>
        <v>0</v>
      </c>
      <c r="CG430" s="329">
        <f t="shared" si="236"/>
        <v>0</v>
      </c>
      <c r="CH430" s="329">
        <f t="shared" si="236"/>
        <v>0</v>
      </c>
      <c r="CI430" s="329">
        <f t="shared" si="236"/>
        <v>0</v>
      </c>
      <c r="CJ430" s="329">
        <f t="shared" si="236"/>
        <v>0</v>
      </c>
      <c r="CK430" s="329">
        <f t="shared" si="236"/>
        <v>0</v>
      </c>
      <c r="CL430" s="329">
        <f t="shared" si="236"/>
        <v>0</v>
      </c>
      <c r="CM430" s="329">
        <f t="shared" si="236"/>
        <v>0</v>
      </c>
      <c r="CN430" s="329">
        <f t="shared" si="236"/>
        <v>0</v>
      </c>
      <c r="CO430" s="329">
        <f t="shared" si="236"/>
        <v>0</v>
      </c>
      <c r="CP430" s="329">
        <f t="shared" si="236"/>
        <v>0</v>
      </c>
      <c r="CQ430" s="329">
        <f t="shared" si="236"/>
        <v>0</v>
      </c>
      <c r="CR430" s="329">
        <f t="shared" si="236"/>
        <v>0</v>
      </c>
      <c r="CS430" s="329">
        <f t="shared" si="236"/>
        <v>0</v>
      </c>
      <c r="CT430" s="329">
        <f t="shared" si="236"/>
        <v>0</v>
      </c>
      <c r="CU430" s="329">
        <f t="shared" si="236"/>
        <v>0</v>
      </c>
      <c r="CV430" s="329">
        <f t="shared" si="236"/>
        <v>0</v>
      </c>
      <c r="CW430" s="329">
        <f t="shared" si="236"/>
        <v>0</v>
      </c>
      <c r="CX430" s="329">
        <f t="shared" si="236"/>
        <v>0</v>
      </c>
      <c r="CY430" s="329">
        <f t="shared" si="236"/>
        <v>0</v>
      </c>
      <c r="CZ430" s="329">
        <f t="shared" si="236"/>
        <v>0</v>
      </c>
      <c r="DA430" s="329">
        <f t="shared" si="236"/>
        <v>0</v>
      </c>
      <c r="DB430" s="329">
        <f t="shared" si="236"/>
        <v>0</v>
      </c>
    </row>
    <row r="431" spans="1:106" s="14" customFormat="1" ht="13">
      <c r="A431" s="151"/>
      <c r="C431" s="5" t="s">
        <v>248</v>
      </c>
      <c r="F431" s="4"/>
      <c r="G431" s="54"/>
      <c r="H431" s="326">
        <f>SUM(J431:DB431)</f>
        <v>3333888.9014466829</v>
      </c>
      <c r="I431" s="12"/>
      <c r="J431" s="4"/>
      <c r="K431" s="307">
        <f>IF(K424=0,0,K422/12*Inputs!$K$355)</f>
        <v>73931.151150100457</v>
      </c>
      <c r="L431" s="307">
        <f>IF(L424=0,0,L422/12*Inputs!$K$355)</f>
        <v>73241.008017950502</v>
      </c>
      <c r="M431" s="307">
        <f>IF(M424=0,0,M422/12*Inputs!$K$355)</f>
        <v>72664.124416982377</v>
      </c>
      <c r="N431" s="307">
        <f>IF(N424=0,0,N422/12*Inputs!$K$355)</f>
        <v>72165.383313481638</v>
      </c>
      <c r="O431" s="307">
        <f>IF(O424=0,0,O422/12*Inputs!$K$355)</f>
        <v>71492.652592474493</v>
      </c>
      <c r="P431" s="307">
        <f>IF(P424=0,0,P422/12*Inputs!$K$355)</f>
        <v>70799.00819529366</v>
      </c>
      <c r="Q431" s="307">
        <f>IF(Q424=0,0,Q422/12*Inputs!$K$355)</f>
        <v>70458.431523012376</v>
      </c>
      <c r="R431" s="307">
        <f>IF(R424=0,0,R422/12*Inputs!$K$355)</f>
        <v>68494.170401797266</v>
      </c>
      <c r="S431" s="307">
        <f>IF(S424=0,0,S422/12*Inputs!$K$355)</f>
        <v>68491.701839442234</v>
      </c>
      <c r="T431" s="307">
        <f>IF(T424=0,0,T422/12*Inputs!$K$355)</f>
        <v>68490.503713156679</v>
      </c>
      <c r="U431" s="307">
        <f>IF(U424=0,0,U422/12*Inputs!$K$355)</f>
        <v>68489.305658212688</v>
      </c>
      <c r="V431" s="307">
        <f>IF(V424=0,0,V422/12*Inputs!$K$355)</f>
        <v>68491.701839435991</v>
      </c>
      <c r="W431" s="307">
        <f>IF(W424=0,0,W422/12*Inputs!$K$355)</f>
        <v>68492.900037059371</v>
      </c>
      <c r="X431" s="307">
        <f>IF(X424=0,0,X422/12*Inputs!$K$355)</f>
        <v>67658.075027299099</v>
      </c>
      <c r="Y431" s="307">
        <f>IF(Y424=0,0,Y422/12*Inputs!$K$355)</f>
        <v>67437.568772644168</v>
      </c>
      <c r="Z431" s="307">
        <f>IF(Z424=0,0,Z422/12*Inputs!$K$355)</f>
        <v>67434.251493698903</v>
      </c>
      <c r="AA431" s="307">
        <f>IF(AA424=0,0,AA422/12*Inputs!$K$355)</f>
        <v>67437.56877264216</v>
      </c>
      <c r="AB431" s="307">
        <f>IF(AB424=0,0,AB422/12*Inputs!$K$355)</f>
        <v>67437.56877264216</v>
      </c>
      <c r="AC431" s="307">
        <f>IF(AC424=0,0,AC422/12*Inputs!$K$355)</f>
        <v>67435.357190098861</v>
      </c>
      <c r="AD431" s="307">
        <f>IF(AD424=0,0,AD422/12*Inputs!$K$355)</f>
        <v>68182.558975293825</v>
      </c>
      <c r="AE431" s="307">
        <f>IF(AE424=0,0,AE422/12*Inputs!$K$355)</f>
        <v>68307.275539005248</v>
      </c>
      <c r="AF431" s="307">
        <f>IF(AF424=0,0,AF422/12*Inputs!$K$355)</f>
        <v>68307.275539003094</v>
      </c>
      <c r="AG431" s="307">
        <f>IF(AG424=0,0,AG422/12*Inputs!$K$355)</f>
        <v>68306.093787808975</v>
      </c>
      <c r="AH431" s="307">
        <f>IF(AH424=0,0,AH422/12*Inputs!$K$355)</f>
        <v>68307.275538998787</v>
      </c>
      <c r="AI431" s="307">
        <f>IF(AI424=0,0,AI422/12*Inputs!$K$355)</f>
        <v>68309.639251042288</v>
      </c>
      <c r="AJ431" s="307">
        <f>IF(AJ424=0,0,AJ422/12*Inputs!$K$355)</f>
        <v>68304.912106494812</v>
      </c>
      <c r="AK431" s="307">
        <f>IF(AK424=0,0,AK422/12*Inputs!$K$355)</f>
        <v>68307.275539000941</v>
      </c>
      <c r="AL431" s="307">
        <f>IF(AL424=0,0,AL422/12*Inputs!$K$355)</f>
        <v>68306.093787811202</v>
      </c>
      <c r="AM431" s="307">
        <f>IF(AM424=0,0,AM422/12*Inputs!$K$355)</f>
        <v>68309.639251042288</v>
      </c>
      <c r="AN431" s="307">
        <f>IF(AN424=0,0,AN422/12*Inputs!$K$355)</f>
        <v>68306.093787806763</v>
      </c>
      <c r="AO431" s="307">
        <f>IF(AO424=0,0,AO422/12*Inputs!$K$355)</f>
        <v>68308.457360074797</v>
      </c>
      <c r="AP431" s="307">
        <f>IF(AP424=0,0,AP422/12*Inputs!$K$355)</f>
        <v>69532.585295618017</v>
      </c>
      <c r="AQ431" s="307">
        <f>IF(AQ424=0,0,AQ422/12*Inputs!$K$355)</f>
        <v>69800.419154488904</v>
      </c>
      <c r="AR431" s="307">
        <f>IF(AR424=0,0,AR422/12*Inputs!$K$355)</f>
        <v>69804.373358879297</v>
      </c>
      <c r="AS431" s="307">
        <f>IF(AS424=0,0,AS422/12*Inputs!$K$355)</f>
        <v>69801.737140311976</v>
      </c>
      <c r="AT431" s="307">
        <f>IF(AT424=0,0,AT422/12*Inputs!$K$355)</f>
        <v>69801.737140311976</v>
      </c>
      <c r="AU431" s="307">
        <f>IF(AU424=0,0,AU422/12*Inputs!$K$355)</f>
        <v>69803.055208439866</v>
      </c>
      <c r="AV431" s="307">
        <f>IF(AV424=0,0,AV422/12*Inputs!$K$355)</f>
        <v>69797.783429744726</v>
      </c>
      <c r="AW431" s="307">
        <f>IF(AW424=0,0,AW422/12*Inputs!$K$355)</f>
        <v>69801.737140311976</v>
      </c>
      <c r="AX431" s="307">
        <f>IF(AX424=0,0,AX422/12*Inputs!$K$355)</f>
        <v>69800.41915449113</v>
      </c>
      <c r="AY431" s="307">
        <f>IF(AY424=0,0,AY422/12*Inputs!$K$355)</f>
        <v>69803.055208437785</v>
      </c>
      <c r="AZ431" s="307">
        <f>IF(AZ424=0,0,AZ422/12*Inputs!$K$355)</f>
        <v>69800.41915449113</v>
      </c>
      <c r="BA431" s="307">
        <f>IF(BA424=0,0,BA422/12*Inputs!$K$355)</f>
        <v>69803.055208439866</v>
      </c>
      <c r="BB431" s="307">
        <f>IF(BB424=0,0,BB422/12*Inputs!$K$355)</f>
        <v>71094.993357907486</v>
      </c>
      <c r="BC431" s="307">
        <f>IF(BC424=0,0,BC422/12*Inputs!$K$355)</f>
        <v>71335.726088766081</v>
      </c>
      <c r="BD431" s="307">
        <f>IF(BD424=0,0,BD422/12*Inputs!$K$355)</f>
        <v>71335.726088768104</v>
      </c>
      <c r="BE431" s="307">
        <f>IF(BE424=0,0,BE422/12*Inputs!$K$355)</f>
        <v>71331.330037696243</v>
      </c>
      <c r="BF431" s="307">
        <f>IF(BF424=0,0,BF422/12*Inputs!$K$355)</f>
        <v>71335.726088770112</v>
      </c>
      <c r="BG431" s="307">
        <f>IF(BG424=0,0,BG422/12*Inputs!$K$355)</f>
        <v>0</v>
      </c>
      <c r="BH431" s="307">
        <f>IF(BH424=0,0,BH422/12*Inputs!$K$355)</f>
        <v>0</v>
      </c>
      <c r="BI431" s="307">
        <f>IF(BI424=0,0,BI422/12*Inputs!$K$355)</f>
        <v>0</v>
      </c>
      <c r="BJ431" s="307">
        <f>IF(BJ424=0,0,BJ422/12*Inputs!$K$355)</f>
        <v>0</v>
      </c>
      <c r="BK431" s="307">
        <f>IF(BK424=0,0,BK422/12*Inputs!$K$355)</f>
        <v>0</v>
      </c>
      <c r="BL431" s="307">
        <f>IF(BL424=0,0,BL422/12*Inputs!$K$355)</f>
        <v>0</v>
      </c>
      <c r="BM431" s="307">
        <f>IF(BM424=0,0,BM422/12*Inputs!$K$355)</f>
        <v>0</v>
      </c>
      <c r="BN431" s="307">
        <f>IF(BN424=0,0,BN422/12*Inputs!$K$355)</f>
        <v>0</v>
      </c>
      <c r="BO431" s="307">
        <f>IF(BO424=0,0,BO422/12*Inputs!$K$355)</f>
        <v>0</v>
      </c>
      <c r="BP431" s="307">
        <f>IF(BP424=0,0,BP422/12*Inputs!$K$355)</f>
        <v>0</v>
      </c>
      <c r="BQ431" s="307">
        <f>IF(BQ424=0,0,BQ422/12*Inputs!$K$355)</f>
        <v>0</v>
      </c>
      <c r="BR431" s="307">
        <f>IF(BR424=0,0,BR422/12*Inputs!$K$355)</f>
        <v>0</v>
      </c>
      <c r="BS431" s="307">
        <f>IF(BS424=0,0,BS422/12*Inputs!$K$355)</f>
        <v>0</v>
      </c>
      <c r="BT431" s="307">
        <f>IF(BT424=0,0,BT422/12*Inputs!$K$355)</f>
        <v>0</v>
      </c>
      <c r="BU431" s="307">
        <f>IF(BU424=0,0,BU422/12*Inputs!$K$355)</f>
        <v>0</v>
      </c>
      <c r="BV431" s="307">
        <f>IF(BV424=0,0,BV422/12*Inputs!$K$355)</f>
        <v>0</v>
      </c>
      <c r="BW431" s="307">
        <f>IF(BW424=0,0,BW422/12*Inputs!$K$355)</f>
        <v>0</v>
      </c>
      <c r="BX431" s="307">
        <f>IF(BX424=0,0,BX422/12*Inputs!$K$355)</f>
        <v>0</v>
      </c>
      <c r="BY431" s="307">
        <f>IF(BY424=0,0,BY422/12*Inputs!$K$355)</f>
        <v>0</v>
      </c>
      <c r="BZ431" s="307">
        <f>IF(BZ424=0,0,BZ422/12*Inputs!$K$355)</f>
        <v>0</v>
      </c>
      <c r="CA431" s="307">
        <f>IF(CA424=0,0,CA422/12*Inputs!$K$355)</f>
        <v>0</v>
      </c>
      <c r="CB431" s="307">
        <f>IF(CB424=0,0,CB422/12*Inputs!$K$355)</f>
        <v>0</v>
      </c>
      <c r="CC431" s="307">
        <f>IF(CC424=0,0,CC422/12*Inputs!$K$355)</f>
        <v>0</v>
      </c>
      <c r="CD431" s="307">
        <f>IF(CD424=0,0,CD422/12*Inputs!$K$355)</f>
        <v>0</v>
      </c>
      <c r="CE431" s="307">
        <f>IF(CE424=0,0,CE422/12*Inputs!$K$355)</f>
        <v>0</v>
      </c>
      <c r="CF431" s="307">
        <f>IF(CF424=0,0,CF422/12*Inputs!$K$355)</f>
        <v>0</v>
      </c>
      <c r="CG431" s="307">
        <f>IF(CG424=0,0,CG422/12*Inputs!$K$355)</f>
        <v>0</v>
      </c>
      <c r="CH431" s="307">
        <f>IF(CH424=0,0,CH422/12*Inputs!$K$355)</f>
        <v>0</v>
      </c>
      <c r="CI431" s="307">
        <f>IF(CI424=0,0,CI422/12*Inputs!$K$355)</f>
        <v>0</v>
      </c>
      <c r="CJ431" s="307">
        <f>IF(CJ424=0,0,CJ422/12*Inputs!$K$355)</f>
        <v>0</v>
      </c>
      <c r="CK431" s="307">
        <f>IF(CK424=0,0,CK422/12*Inputs!$K$355)</f>
        <v>0</v>
      </c>
      <c r="CL431" s="307">
        <f>IF(CL424=0,0,CL422/12*Inputs!$K$355)</f>
        <v>0</v>
      </c>
      <c r="CM431" s="307">
        <f>IF(CM424=0,0,CM422/12*Inputs!$K$355)</f>
        <v>0</v>
      </c>
      <c r="CN431" s="307">
        <f>IF(CN424=0,0,CN422/12*Inputs!$K$355)</f>
        <v>0</v>
      </c>
      <c r="CO431" s="307">
        <f>IF(CO424=0,0,CO422/12*Inputs!$K$355)</f>
        <v>0</v>
      </c>
      <c r="CP431" s="307">
        <f>IF(CP424=0,0,CP422/12*Inputs!$K$355)</f>
        <v>0</v>
      </c>
      <c r="CQ431" s="307">
        <f>IF(CQ424=0,0,CQ422/12*Inputs!$K$355)</f>
        <v>0</v>
      </c>
      <c r="CR431" s="307">
        <f>IF(CR424=0,0,CR422/12*Inputs!$K$355)</f>
        <v>0</v>
      </c>
      <c r="CS431" s="307">
        <f>IF(CS424=0,0,CS422/12*Inputs!$K$355)</f>
        <v>0</v>
      </c>
      <c r="CT431" s="307">
        <f>IF(CT424=0,0,CT422/12*Inputs!$K$355)</f>
        <v>0</v>
      </c>
      <c r="CU431" s="307">
        <f>IF(CU424=0,0,CU422/12*Inputs!$K$355)</f>
        <v>0</v>
      </c>
      <c r="CV431" s="307">
        <f>IF(CV424=0,0,CV422/12*Inputs!$K$355)</f>
        <v>0</v>
      </c>
      <c r="CW431" s="307">
        <f>IF(CW424=0,0,CW422/12*Inputs!$K$355)</f>
        <v>0</v>
      </c>
      <c r="CX431" s="307">
        <f>IF(CX424=0,0,CX422/12*Inputs!$K$355)</f>
        <v>0</v>
      </c>
      <c r="CY431" s="307">
        <f>IF(CY424=0,0,CY422/12*Inputs!$K$355)</f>
        <v>0</v>
      </c>
      <c r="CZ431" s="307">
        <f>IF(CZ424=0,0,CZ422/12*Inputs!$K$355)</f>
        <v>0</v>
      </c>
      <c r="DA431" s="307">
        <f>IF(DA424=0,0,DA422/12*Inputs!$K$355)</f>
        <v>0</v>
      </c>
      <c r="DB431" s="307">
        <f>IF(DB424=0,0,DB422/12*Inputs!$K$355)</f>
        <v>0</v>
      </c>
    </row>
    <row r="432" spans="1:106" s="14" customFormat="1" ht="13">
      <c r="A432" s="151"/>
      <c r="C432" s="5"/>
      <c r="F432" s="4"/>
      <c r="G432" s="54"/>
      <c r="H432" s="326"/>
      <c r="I432" s="12"/>
      <c r="J432" s="4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C432" s="307"/>
      <c r="AD432" s="307"/>
      <c r="AE432" s="307"/>
      <c r="AF432" s="307"/>
      <c r="AG432" s="307"/>
      <c r="AH432" s="307"/>
      <c r="AI432" s="307"/>
      <c r="AJ432" s="307"/>
      <c r="AK432" s="307"/>
      <c r="AL432" s="307"/>
      <c r="AM432" s="307"/>
      <c r="AN432" s="307"/>
      <c r="AO432" s="307"/>
      <c r="AP432" s="307"/>
      <c r="AQ432" s="307"/>
      <c r="AR432" s="307"/>
      <c r="AS432" s="307"/>
      <c r="AT432" s="307"/>
      <c r="AU432" s="307"/>
      <c r="AV432" s="307"/>
      <c r="AW432" s="307"/>
      <c r="AX432" s="307"/>
      <c r="AY432" s="307"/>
      <c r="AZ432" s="307"/>
      <c r="BA432" s="307"/>
      <c r="BB432" s="307"/>
      <c r="BC432" s="307"/>
      <c r="BD432" s="307"/>
      <c r="BE432" s="307"/>
      <c r="BF432" s="307"/>
      <c r="BG432" s="307"/>
      <c r="BH432" s="307"/>
      <c r="BI432" s="307"/>
      <c r="BJ432" s="307"/>
      <c r="BK432" s="307"/>
      <c r="BL432" s="307"/>
      <c r="BM432" s="307"/>
      <c r="BN432" s="307"/>
      <c r="BO432" s="307"/>
      <c r="BP432" s="307"/>
      <c r="BQ432" s="307"/>
      <c r="BR432" s="307"/>
      <c r="BS432" s="307"/>
      <c r="BT432" s="307"/>
      <c r="BU432" s="307"/>
      <c r="BV432" s="307"/>
      <c r="BW432" s="307"/>
      <c r="BX432" s="307"/>
      <c r="BY432" s="307"/>
      <c r="BZ432" s="307"/>
      <c r="CA432" s="307"/>
      <c r="CB432" s="307"/>
      <c r="CC432" s="307"/>
      <c r="CD432" s="307"/>
      <c r="CE432" s="307"/>
      <c r="CF432" s="307"/>
      <c r="CG432" s="307"/>
      <c r="CH432" s="307"/>
      <c r="CI432" s="307"/>
      <c r="CJ432" s="307"/>
      <c r="CK432" s="307"/>
      <c r="CL432" s="307"/>
      <c r="CM432" s="307"/>
      <c r="CN432" s="307"/>
      <c r="CO432" s="307"/>
      <c r="CP432" s="307"/>
      <c r="CQ432" s="307"/>
      <c r="CR432" s="307"/>
      <c r="CS432" s="307"/>
      <c r="CT432" s="307"/>
      <c r="CU432" s="307"/>
      <c r="CV432" s="307"/>
      <c r="CW432" s="307"/>
      <c r="CX432" s="307"/>
      <c r="CY432" s="307"/>
      <c r="CZ432" s="307"/>
      <c r="DA432" s="307"/>
      <c r="DB432" s="307"/>
    </row>
    <row r="433" spans="1:106">
      <c r="A433" s="151"/>
      <c r="C433" s="5" t="s">
        <v>70</v>
      </c>
      <c r="G433" s="54" t="s">
        <v>131</v>
      </c>
      <c r="H433" s="326"/>
      <c r="J433" s="307">
        <f t="shared" ref="J433:BU433" ca="1" si="237">J430+J417+J404</f>
        <v>30000000</v>
      </c>
      <c r="K433" s="307">
        <f t="shared" ca="1" si="237"/>
        <v>30000000</v>
      </c>
      <c r="L433" s="307">
        <f t="shared" ca="1" si="237"/>
        <v>30252930.844810773</v>
      </c>
      <c r="M433" s="307">
        <f t="shared" ca="1" si="237"/>
        <v>57549018.391176842</v>
      </c>
      <c r="N433" s="307">
        <f t="shared" ca="1" si="237"/>
        <v>33516700.822197568</v>
      </c>
      <c r="O433" s="307">
        <f t="shared" ca="1" si="237"/>
        <v>31771292.284210406</v>
      </c>
      <c r="P433" s="307">
        <f t="shared" ca="1" si="237"/>
        <v>30323500.507830493</v>
      </c>
      <c r="Q433" s="307">
        <f t="shared" ca="1" si="237"/>
        <v>28862020.788037784</v>
      </c>
      <c r="R433" s="307">
        <f t="shared" ca="1" si="237"/>
        <v>27406768.509480111</v>
      </c>
      <c r="S433" s="307">
        <f t="shared" ca="1" si="237"/>
        <v>26025233.981647935</v>
      </c>
      <c r="T433" s="307">
        <f t="shared" ca="1" si="237"/>
        <v>24635762.617001019</v>
      </c>
      <c r="U433" s="307">
        <f t="shared" ca="1" si="237"/>
        <v>24375000</v>
      </c>
      <c r="V433" s="307">
        <f t="shared" ca="1" si="237"/>
        <v>22500000</v>
      </c>
      <c r="W433" s="307">
        <f t="shared" ca="1" si="237"/>
        <v>22500000</v>
      </c>
      <c r="X433" s="307">
        <f t="shared" ca="1" si="237"/>
        <v>22500000</v>
      </c>
      <c r="Y433" s="307">
        <f t="shared" ca="1" si="237"/>
        <v>20625000</v>
      </c>
      <c r="Z433" s="307">
        <f t="shared" ca="1" si="237"/>
        <v>20625000</v>
      </c>
      <c r="AA433" s="307">
        <f t="shared" ca="1" si="237"/>
        <v>20625000</v>
      </c>
      <c r="AB433" s="307">
        <f t="shared" ca="1" si="237"/>
        <v>18750000</v>
      </c>
      <c r="AC433" s="307">
        <f t="shared" ca="1" si="237"/>
        <v>18750000</v>
      </c>
      <c r="AD433" s="307">
        <f t="shared" ca="1" si="237"/>
        <v>18750000</v>
      </c>
      <c r="AE433" s="307">
        <f t="shared" ca="1" si="237"/>
        <v>16875000</v>
      </c>
      <c r="AF433" s="307">
        <f t="shared" ca="1" si="237"/>
        <v>16875000</v>
      </c>
      <c r="AG433" s="307">
        <f t="shared" ca="1" si="237"/>
        <v>16875000</v>
      </c>
      <c r="AH433" s="307">
        <f t="shared" ca="1" si="237"/>
        <v>15000000</v>
      </c>
      <c r="AI433" s="307">
        <f t="shared" ca="1" si="237"/>
        <v>15000000</v>
      </c>
      <c r="AJ433" s="307">
        <f t="shared" ca="1" si="237"/>
        <v>15000000</v>
      </c>
      <c r="AK433" s="307">
        <f t="shared" ca="1" si="237"/>
        <v>13125000</v>
      </c>
      <c r="AL433" s="307">
        <f t="shared" ca="1" si="237"/>
        <v>17301341.235048596</v>
      </c>
      <c r="AM433" s="307">
        <f t="shared" ca="1" si="237"/>
        <v>16502658.833571607</v>
      </c>
      <c r="AN433" s="307">
        <f t="shared" ca="1" si="237"/>
        <v>15748229.887302861</v>
      </c>
      <c r="AO433" s="307">
        <f t="shared" ca="1" si="237"/>
        <v>15004171.966337595</v>
      </c>
      <c r="AP433" s="307">
        <f t="shared" ca="1" si="237"/>
        <v>14276944.146406431</v>
      </c>
      <c r="AQ433" s="307">
        <f t="shared" ca="1" si="237"/>
        <v>13600292.761708042</v>
      </c>
      <c r="AR433" s="307">
        <f t="shared" ca="1" si="237"/>
        <v>12935535.24719758</v>
      </c>
      <c r="AS433" s="307">
        <f t="shared" ca="1" si="237"/>
        <v>12309010.451686369</v>
      </c>
      <c r="AT433" s="307">
        <f t="shared" ca="1" si="237"/>
        <v>11683524.39611298</v>
      </c>
      <c r="AU433" s="307">
        <f t="shared" ca="1" si="237"/>
        <v>11079051.383431125</v>
      </c>
      <c r="AV433" s="307">
        <f t="shared" ca="1" si="237"/>
        <v>10568243.621446364</v>
      </c>
      <c r="AW433" s="307">
        <f t="shared" ca="1" si="237"/>
        <v>10027184.842920203</v>
      </c>
      <c r="AX433" s="307">
        <f t="shared" ca="1" si="237"/>
        <v>9910797.6358438842</v>
      </c>
      <c r="AY433" s="307">
        <f t="shared" ca="1" si="237"/>
        <v>8686134.8879633266</v>
      </c>
      <c r="AZ433" s="307">
        <f t="shared" ca="1" si="237"/>
        <v>7512372.5863689501</v>
      </c>
      <c r="BA433" s="307">
        <f t="shared" ca="1" si="237"/>
        <v>6324105.7465378204</v>
      </c>
      <c r="BB433" s="307">
        <f t="shared" ca="1" si="237"/>
        <v>5138655.9531139303</v>
      </c>
      <c r="BC433" s="307">
        <f t="shared" ca="1" si="237"/>
        <v>4003639.9610418612</v>
      </c>
      <c r="BD433" s="307">
        <f t="shared" ca="1" si="237"/>
        <v>2851177.0858553359</v>
      </c>
      <c r="BE433" s="307">
        <f t="shared" ca="1" si="237"/>
        <v>1875000</v>
      </c>
      <c r="BF433" s="307">
        <f t="shared" ca="1" si="237"/>
        <v>594325.87925397826</v>
      </c>
      <c r="BG433" s="307">
        <f t="shared" ca="1" si="237"/>
        <v>0</v>
      </c>
      <c r="BH433" s="307">
        <f t="shared" ca="1" si="237"/>
        <v>0</v>
      </c>
      <c r="BI433" s="307">
        <f t="shared" ca="1" si="237"/>
        <v>0</v>
      </c>
      <c r="BJ433" s="307">
        <f t="shared" ca="1" si="237"/>
        <v>8793575.1149958707</v>
      </c>
      <c r="BK433" s="307">
        <f t="shared" ca="1" si="237"/>
        <v>7466655.5145069174</v>
      </c>
      <c r="BL433" s="307">
        <f t="shared" ca="1" si="237"/>
        <v>6169250.3646270279</v>
      </c>
      <c r="BM433" s="307">
        <f t="shared" ca="1" si="237"/>
        <v>4836212.6875477284</v>
      </c>
      <c r="BN433" s="307">
        <f t="shared" ca="1" si="237"/>
        <v>3491550.2623980548</v>
      </c>
      <c r="BO433" s="307">
        <f t="shared" ca="1" si="237"/>
        <v>2184411.8819592749</v>
      </c>
      <c r="BP433" s="307">
        <f t="shared" ca="1" si="237"/>
        <v>1576048.4542759014</v>
      </c>
      <c r="BQ433" s="307">
        <f t="shared" ca="1" si="237"/>
        <v>265773.55524374312</v>
      </c>
      <c r="BR433" s="307">
        <f t="shared" ca="1" si="237"/>
        <v>0</v>
      </c>
      <c r="BS433" s="307">
        <f t="shared" ca="1" si="237"/>
        <v>0</v>
      </c>
      <c r="BT433" s="307">
        <f t="shared" ca="1" si="237"/>
        <v>0</v>
      </c>
      <c r="BU433" s="307">
        <f t="shared" ca="1" si="237"/>
        <v>0</v>
      </c>
      <c r="BV433" s="307">
        <f t="shared" ref="BV433:DB433" ca="1" si="238">BV430+BV417+BV404</f>
        <v>0</v>
      </c>
      <c r="BW433" s="307">
        <f t="shared" ca="1" si="238"/>
        <v>0</v>
      </c>
      <c r="BX433" s="307">
        <f t="shared" ca="1" si="238"/>
        <v>0</v>
      </c>
      <c r="BY433" s="307">
        <f t="shared" ca="1" si="238"/>
        <v>0</v>
      </c>
      <c r="BZ433" s="307">
        <f t="shared" ca="1" si="238"/>
        <v>0</v>
      </c>
      <c r="CA433" s="307">
        <f t="shared" ca="1" si="238"/>
        <v>0</v>
      </c>
      <c r="CB433" s="307">
        <f t="shared" ca="1" si="238"/>
        <v>0</v>
      </c>
      <c r="CC433" s="307">
        <f t="shared" ca="1" si="238"/>
        <v>0</v>
      </c>
      <c r="CD433" s="307">
        <f t="shared" ca="1" si="238"/>
        <v>0</v>
      </c>
      <c r="CE433" s="307">
        <f t="shared" ca="1" si="238"/>
        <v>0</v>
      </c>
      <c r="CF433" s="307">
        <f t="shared" ca="1" si="238"/>
        <v>0</v>
      </c>
      <c r="CG433" s="307">
        <f t="shared" ca="1" si="238"/>
        <v>0</v>
      </c>
      <c r="CH433" s="307">
        <f t="shared" ca="1" si="238"/>
        <v>0</v>
      </c>
      <c r="CI433" s="307">
        <f t="shared" ca="1" si="238"/>
        <v>0</v>
      </c>
      <c r="CJ433" s="307">
        <f t="shared" ca="1" si="238"/>
        <v>0</v>
      </c>
      <c r="CK433" s="307">
        <f t="shared" ca="1" si="238"/>
        <v>0</v>
      </c>
      <c r="CL433" s="307">
        <f t="shared" ca="1" si="238"/>
        <v>0</v>
      </c>
      <c r="CM433" s="307">
        <f t="shared" ca="1" si="238"/>
        <v>0</v>
      </c>
      <c r="CN433" s="307">
        <f t="shared" ca="1" si="238"/>
        <v>0</v>
      </c>
      <c r="CO433" s="307">
        <f t="shared" ca="1" si="238"/>
        <v>0</v>
      </c>
      <c r="CP433" s="307">
        <f t="shared" ca="1" si="238"/>
        <v>0</v>
      </c>
      <c r="CQ433" s="307">
        <f t="shared" ca="1" si="238"/>
        <v>0</v>
      </c>
      <c r="CR433" s="307">
        <f t="shared" ca="1" si="238"/>
        <v>0</v>
      </c>
      <c r="CS433" s="307">
        <f t="shared" ca="1" si="238"/>
        <v>0</v>
      </c>
      <c r="CT433" s="307">
        <f t="shared" ca="1" si="238"/>
        <v>0</v>
      </c>
      <c r="CU433" s="307">
        <f t="shared" ca="1" si="238"/>
        <v>0</v>
      </c>
      <c r="CV433" s="307">
        <f t="shared" ca="1" si="238"/>
        <v>0</v>
      </c>
      <c r="CW433" s="307">
        <f t="shared" ca="1" si="238"/>
        <v>0</v>
      </c>
      <c r="CX433" s="307">
        <f t="shared" ca="1" si="238"/>
        <v>0</v>
      </c>
      <c r="CY433" s="307">
        <f t="shared" ca="1" si="238"/>
        <v>0</v>
      </c>
      <c r="CZ433" s="307">
        <f t="shared" ca="1" si="238"/>
        <v>0</v>
      </c>
      <c r="DA433" s="307">
        <f t="shared" ca="1" si="238"/>
        <v>0</v>
      </c>
      <c r="DB433" s="307">
        <f t="shared" ca="1" si="238"/>
        <v>0</v>
      </c>
    </row>
    <row r="434" spans="1:106">
      <c r="A434" s="151"/>
      <c r="H434" s="254"/>
    </row>
    <row r="435" spans="1:106" ht="13">
      <c r="A435" s="151"/>
      <c r="C435" s="441" t="s">
        <v>45</v>
      </c>
      <c r="D435" s="442"/>
      <c r="E435" s="442"/>
      <c r="F435" s="442"/>
      <c r="G435" s="443" t="s">
        <v>131</v>
      </c>
      <c r="H435" s="444">
        <f ca="1">SUM(J435:DB435)</f>
        <v>13318336.808189793</v>
      </c>
      <c r="I435" s="445"/>
      <c r="J435" s="444">
        <f t="shared" ref="J435:BU435" si="239">J431+J418+J405</f>
        <v>0</v>
      </c>
      <c r="K435" s="444">
        <f t="shared" ca="1" si="239"/>
        <v>271793.45345030137</v>
      </c>
      <c r="L435" s="444">
        <f t="shared" ca="1" si="239"/>
        <v>269723.02405385149</v>
      </c>
      <c r="M435" s="444">
        <f t="shared" ca="1" si="239"/>
        <v>269619.49738456035</v>
      </c>
      <c r="N435" s="444">
        <f t="shared" ca="1" si="239"/>
        <v>454315.69119668507</v>
      </c>
      <c r="O435" s="444">
        <f t="shared" ca="1" si="239"/>
        <v>298531.57313531853</v>
      </c>
      <c r="P435" s="444">
        <f t="shared" ca="1" si="239"/>
        <v>285173.83541359712</v>
      </c>
      <c r="Q435" s="444">
        <f t="shared" ca="1" si="239"/>
        <v>286681.95647150482</v>
      </c>
      <c r="R435" s="444">
        <f t="shared" ca="1" si="239"/>
        <v>271196.64691024995</v>
      </c>
      <c r="S435" s="444">
        <f t="shared" ca="1" si="239"/>
        <v>262434.03614528337</v>
      </c>
      <c r="T435" s="444">
        <f t="shared" ca="1" si="239"/>
        <v>265398.85181952693</v>
      </c>
      <c r="U435" s="444">
        <f t="shared" ca="1" si="239"/>
        <v>257036.55985180571</v>
      </c>
      <c r="V435" s="444">
        <f t="shared" ca="1" si="239"/>
        <v>255475.10551830797</v>
      </c>
      <c r="W435" s="444">
        <f t="shared" ca="1" si="239"/>
        <v>255478.7001111781</v>
      </c>
      <c r="X435" s="444">
        <f t="shared" ca="1" si="239"/>
        <v>252974.22508189728</v>
      </c>
      <c r="Y435" s="444">
        <f t="shared" ca="1" si="239"/>
        <v>252312.70631793252</v>
      </c>
      <c r="Z435" s="444">
        <f t="shared" ca="1" si="239"/>
        <v>252302.75448109669</v>
      </c>
      <c r="AA435" s="444">
        <f t="shared" ca="1" si="239"/>
        <v>252312.70631792647</v>
      </c>
      <c r="AB435" s="444">
        <f t="shared" ca="1" si="239"/>
        <v>252312.70631792647</v>
      </c>
      <c r="AC435" s="444">
        <f t="shared" ca="1" si="239"/>
        <v>252306.07157029654</v>
      </c>
      <c r="AD435" s="444">
        <f t="shared" ca="1" si="239"/>
        <v>254547.67692588145</v>
      </c>
      <c r="AE435" s="444">
        <f t="shared" ca="1" si="239"/>
        <v>254921.82661701576</v>
      </c>
      <c r="AF435" s="444">
        <f t="shared" ca="1" si="239"/>
        <v>254921.8266170093</v>
      </c>
      <c r="AG435" s="444">
        <f t="shared" ca="1" si="239"/>
        <v>254918.28136342694</v>
      </c>
      <c r="AH435" s="444">
        <f t="shared" ca="1" si="239"/>
        <v>254921.82661699638</v>
      </c>
      <c r="AI435" s="444">
        <f t="shared" ca="1" si="239"/>
        <v>254928.91775312688</v>
      </c>
      <c r="AJ435" s="444">
        <f t="shared" ca="1" si="239"/>
        <v>254914.73631948442</v>
      </c>
      <c r="AK435" s="444">
        <f t="shared" ca="1" si="239"/>
        <v>254921.82661700284</v>
      </c>
      <c r="AL435" s="444">
        <f t="shared" ca="1" si="239"/>
        <v>254918.28136343358</v>
      </c>
      <c r="AM435" s="444">
        <f t="shared" ca="1" si="239"/>
        <v>279977.06970612856</v>
      </c>
      <c r="AN435" s="444">
        <f t="shared" ca="1" si="239"/>
        <v>275175.03377569286</v>
      </c>
      <c r="AO435" s="444">
        <f t="shared" ca="1" si="239"/>
        <v>281903.56161940284</v>
      </c>
      <c r="AP435" s="444">
        <f t="shared" ca="1" si="239"/>
        <v>281573.00749461807</v>
      </c>
      <c r="AQ435" s="444">
        <f t="shared" ca="1" si="239"/>
        <v>278007.00102576759</v>
      </c>
      <c r="AR435" s="444">
        <f t="shared" ca="1" si="239"/>
        <v>285386.43412409833</v>
      </c>
      <c r="AS435" s="444">
        <f t="shared" ca="1" si="239"/>
        <v>281291.25325530802</v>
      </c>
      <c r="AT435" s="444">
        <f t="shared" ca="1" si="239"/>
        <v>277440.10534275125</v>
      </c>
      <c r="AU435" s="444">
        <f t="shared" ca="1" si="239"/>
        <v>285125.17373399838</v>
      </c>
      <c r="AV435" s="444">
        <f t="shared" ca="1" si="239"/>
        <v>281391.79280417366</v>
      </c>
      <c r="AW435" s="444">
        <f t="shared" ca="1" si="239"/>
        <v>278265.21521106106</v>
      </c>
      <c r="AX435" s="444">
        <f t="shared" ca="1" si="239"/>
        <v>286460.20481751097</v>
      </c>
      <c r="AY435" s="444">
        <f t="shared" ca="1" si="239"/>
        <v>285753.84449414368</v>
      </c>
      <c r="AZ435" s="444">
        <f t="shared" ca="1" si="239"/>
        <v>278217.16155033157</v>
      </c>
      <c r="BA435" s="444">
        <f t="shared" ca="1" si="239"/>
        <v>282536.36527278204</v>
      </c>
      <c r="BB435" s="444">
        <f t="shared" ca="1" si="239"/>
        <v>279440.49504687334</v>
      </c>
      <c r="BC435" s="444">
        <f t="shared" ca="1" si="239"/>
        <v>272756.04304232355</v>
      </c>
      <c r="BD435" s="444">
        <f t="shared" ca="1" si="239"/>
        <v>277418.11935235158</v>
      </c>
      <c r="BE435" s="444">
        <f t="shared" ca="1" si="239"/>
        <v>270143.71019684762</v>
      </c>
      <c r="BF435" s="444">
        <f t="shared" ca="1" si="239"/>
        <v>264007.17826631037</v>
      </c>
      <c r="BG435" s="444">
        <f t="shared" ca="1" si="239"/>
        <v>3744.2210620858109</v>
      </c>
      <c r="BH435" s="444">
        <f t="shared" ca="1" si="239"/>
        <v>0</v>
      </c>
      <c r="BI435" s="444">
        <f t="shared" ca="1" si="239"/>
        <v>0</v>
      </c>
      <c r="BJ435" s="444">
        <f t="shared" ca="1" si="239"/>
        <v>0</v>
      </c>
      <c r="BK435" s="444">
        <f t="shared" ca="1" si="239"/>
        <v>55399.050093408296</v>
      </c>
      <c r="BL435" s="444">
        <f t="shared" ca="1" si="239"/>
        <v>47038.433949550345</v>
      </c>
      <c r="BM435" s="444">
        <f t="shared" ca="1" si="239"/>
        <v>38867.753447884112</v>
      </c>
      <c r="BN435" s="444">
        <f t="shared" ca="1" si="239"/>
        <v>31179.085285868394</v>
      </c>
      <c r="BO435" s="444">
        <f t="shared" ca="1" si="239"/>
        <v>22546.021772413125</v>
      </c>
      <c r="BP435" s="444">
        <f t="shared" ca="1" si="239"/>
        <v>14105.424281288899</v>
      </c>
      <c r="BQ435" s="444">
        <f t="shared" ca="1" si="239"/>
        <v>10176.521053201921</v>
      </c>
      <c r="BR435" s="444">
        <f t="shared" ca="1" si="239"/>
        <v>1716.2253689887405</v>
      </c>
      <c r="BS435" s="444">
        <f t="shared" ca="1" si="239"/>
        <v>0</v>
      </c>
      <c r="BT435" s="444">
        <f t="shared" ca="1" si="239"/>
        <v>0</v>
      </c>
      <c r="BU435" s="444">
        <f t="shared" ca="1" si="239"/>
        <v>0</v>
      </c>
      <c r="BV435" s="444">
        <f t="shared" ref="BV435:DB435" ca="1" si="240">BV431+BV418+BV405</f>
        <v>0</v>
      </c>
      <c r="BW435" s="444">
        <f t="shared" ca="1" si="240"/>
        <v>0</v>
      </c>
      <c r="BX435" s="444">
        <f t="shared" ca="1" si="240"/>
        <v>0</v>
      </c>
      <c r="BY435" s="444">
        <f t="shared" ca="1" si="240"/>
        <v>0</v>
      </c>
      <c r="BZ435" s="444">
        <f t="shared" ca="1" si="240"/>
        <v>0</v>
      </c>
      <c r="CA435" s="444">
        <f t="shared" ca="1" si="240"/>
        <v>0</v>
      </c>
      <c r="CB435" s="444">
        <f t="shared" ca="1" si="240"/>
        <v>0</v>
      </c>
      <c r="CC435" s="444">
        <f t="shared" ca="1" si="240"/>
        <v>0</v>
      </c>
      <c r="CD435" s="444">
        <f t="shared" ca="1" si="240"/>
        <v>0</v>
      </c>
      <c r="CE435" s="444">
        <f t="shared" ca="1" si="240"/>
        <v>0</v>
      </c>
      <c r="CF435" s="444">
        <f t="shared" ca="1" si="240"/>
        <v>0</v>
      </c>
      <c r="CG435" s="444">
        <f t="shared" ca="1" si="240"/>
        <v>0</v>
      </c>
      <c r="CH435" s="444">
        <f t="shared" ca="1" si="240"/>
        <v>0</v>
      </c>
      <c r="CI435" s="444">
        <f t="shared" ca="1" si="240"/>
        <v>0</v>
      </c>
      <c r="CJ435" s="444">
        <f t="shared" ca="1" si="240"/>
        <v>0</v>
      </c>
      <c r="CK435" s="444">
        <f t="shared" ca="1" si="240"/>
        <v>0</v>
      </c>
      <c r="CL435" s="444">
        <f t="shared" ca="1" si="240"/>
        <v>0</v>
      </c>
      <c r="CM435" s="444">
        <f t="shared" ca="1" si="240"/>
        <v>0</v>
      </c>
      <c r="CN435" s="444">
        <f t="shared" ca="1" si="240"/>
        <v>0</v>
      </c>
      <c r="CO435" s="444">
        <f t="shared" ca="1" si="240"/>
        <v>0</v>
      </c>
      <c r="CP435" s="444">
        <f t="shared" ca="1" si="240"/>
        <v>0</v>
      </c>
      <c r="CQ435" s="444">
        <f t="shared" ca="1" si="240"/>
        <v>0</v>
      </c>
      <c r="CR435" s="444">
        <f t="shared" ca="1" si="240"/>
        <v>0</v>
      </c>
      <c r="CS435" s="444">
        <f t="shared" ca="1" si="240"/>
        <v>0</v>
      </c>
      <c r="CT435" s="444">
        <f t="shared" ca="1" si="240"/>
        <v>0</v>
      </c>
      <c r="CU435" s="444">
        <f t="shared" ca="1" si="240"/>
        <v>0</v>
      </c>
      <c r="CV435" s="444">
        <f t="shared" ca="1" si="240"/>
        <v>0</v>
      </c>
      <c r="CW435" s="444">
        <f t="shared" ca="1" si="240"/>
        <v>0</v>
      </c>
      <c r="CX435" s="444">
        <f t="shared" ca="1" si="240"/>
        <v>0</v>
      </c>
      <c r="CY435" s="444">
        <f t="shared" ca="1" si="240"/>
        <v>0</v>
      </c>
      <c r="CZ435" s="444">
        <f t="shared" ca="1" si="240"/>
        <v>0</v>
      </c>
      <c r="DA435" s="444">
        <f t="shared" ca="1" si="240"/>
        <v>0</v>
      </c>
      <c r="DB435" s="444">
        <f t="shared" ca="1" si="240"/>
        <v>0</v>
      </c>
    </row>
    <row r="436" spans="1:106" ht="13">
      <c r="A436" s="151"/>
      <c r="C436" s="447" t="s">
        <v>60</v>
      </c>
      <c r="D436" s="448"/>
      <c r="E436" s="448"/>
      <c r="F436" s="448"/>
      <c r="G436" s="449" t="s">
        <v>131</v>
      </c>
      <c r="H436" s="450">
        <f ca="1">SUM(J436:DB436)</f>
        <v>1427748.10310602</v>
      </c>
      <c r="I436" s="451"/>
      <c r="J436" s="450">
        <f t="shared" ref="J436:BU436" si="241">J402+J414+J427</f>
        <v>658333.33333333326</v>
      </c>
      <c r="K436" s="450">
        <f t="shared" ca="1" si="241"/>
        <v>8333.3333333333339</v>
      </c>
      <c r="L436" s="450">
        <f t="shared" ca="1" si="241"/>
        <v>8333.3333333333339</v>
      </c>
      <c r="M436" s="450">
        <f t="shared" ca="1" si="241"/>
        <v>8280.6394073310912</v>
      </c>
      <c r="N436" s="450">
        <f t="shared" ca="1" si="241"/>
        <v>2203.3295018381582</v>
      </c>
      <c r="O436" s="450">
        <f t="shared" ca="1" si="241"/>
        <v>7210.0623287088401</v>
      </c>
      <c r="P436" s="450">
        <f t="shared" ca="1" si="241"/>
        <v>7573.6891074561654</v>
      </c>
      <c r="Q436" s="450">
        <f t="shared" ca="1" si="241"/>
        <v>7484.6873942019811</v>
      </c>
      <c r="R436" s="450">
        <f t="shared" ca="1" si="241"/>
        <v>7789.1623358254619</v>
      </c>
      <c r="S436" s="450">
        <f t="shared" ca="1" si="241"/>
        <v>8092.3398938583105</v>
      </c>
      <c r="T436" s="450">
        <f t="shared" ca="1" si="241"/>
        <v>7989.5345871566815</v>
      </c>
      <c r="U436" s="450">
        <f t="shared" ca="1" si="241"/>
        <v>8279.0077881247889</v>
      </c>
      <c r="V436" s="450">
        <f t="shared" ca="1" si="241"/>
        <v>8333.3333333333339</v>
      </c>
      <c r="W436" s="450">
        <f t="shared" ca="1" si="241"/>
        <v>8333.3333333333339</v>
      </c>
      <c r="X436" s="450">
        <f t="shared" ca="1" si="241"/>
        <v>8333.3333333333339</v>
      </c>
      <c r="Y436" s="450">
        <f t="shared" ca="1" si="241"/>
        <v>8333.3333333333339</v>
      </c>
      <c r="Z436" s="450">
        <f t="shared" ca="1" si="241"/>
        <v>8333.3333333333339</v>
      </c>
      <c r="AA436" s="450">
        <f t="shared" ca="1" si="241"/>
        <v>8333.3333333333339</v>
      </c>
      <c r="AB436" s="450">
        <f t="shared" ca="1" si="241"/>
        <v>8333.3333333333339</v>
      </c>
      <c r="AC436" s="450">
        <f t="shared" ca="1" si="241"/>
        <v>8333.3333333333339</v>
      </c>
      <c r="AD436" s="450">
        <f t="shared" ca="1" si="241"/>
        <v>8333.3333333333339</v>
      </c>
      <c r="AE436" s="450">
        <f t="shared" ca="1" si="241"/>
        <v>8333.3333333333339</v>
      </c>
      <c r="AF436" s="450">
        <f t="shared" ca="1" si="241"/>
        <v>8333.3333333333339</v>
      </c>
      <c r="AG436" s="450">
        <f t="shared" ca="1" si="241"/>
        <v>8333.3333333333339</v>
      </c>
      <c r="AH436" s="450">
        <f t="shared" ca="1" si="241"/>
        <v>8333.3333333333339</v>
      </c>
      <c r="AI436" s="450">
        <f t="shared" ca="1" si="241"/>
        <v>8333.3333333333339</v>
      </c>
      <c r="AJ436" s="450">
        <f t="shared" ca="1" si="241"/>
        <v>8333.3333333333339</v>
      </c>
      <c r="AK436" s="450">
        <f t="shared" ca="1" si="241"/>
        <v>8333.3333333333339</v>
      </c>
      <c r="AL436" s="450">
        <f t="shared" ca="1" si="241"/>
        <v>8333.3333333333339</v>
      </c>
      <c r="AM436" s="450">
        <f t="shared" ca="1" si="241"/>
        <v>7463.2622426982107</v>
      </c>
      <c r="AN436" s="450">
        <f t="shared" ca="1" si="241"/>
        <v>7629.6544096725829</v>
      </c>
      <c r="AO436" s="450">
        <f t="shared" ca="1" si="241"/>
        <v>7396.2021068119047</v>
      </c>
      <c r="AP436" s="450">
        <f t="shared" ca="1" si="241"/>
        <v>7551.2141736796675</v>
      </c>
      <c r="AQ436" s="450">
        <f t="shared" ca="1" si="241"/>
        <v>7702.7199694986602</v>
      </c>
      <c r="AR436" s="450">
        <f t="shared" ca="1" si="241"/>
        <v>7453.0640079774912</v>
      </c>
      <c r="AS436" s="450">
        <f t="shared" ca="1" si="241"/>
        <v>7591.5551568338387</v>
      </c>
      <c r="AT436" s="450">
        <f t="shared" ca="1" si="241"/>
        <v>7722.0811558986743</v>
      </c>
      <c r="AU436" s="450">
        <f t="shared" ca="1" si="241"/>
        <v>7461.7657508097964</v>
      </c>
      <c r="AV436" s="450">
        <f t="shared" ca="1" si="241"/>
        <v>7587.6976284518487</v>
      </c>
      <c r="AW436" s="450">
        <f t="shared" ca="1" si="241"/>
        <v>7694.1159121986748</v>
      </c>
      <c r="AX436" s="450">
        <f t="shared" ca="1" si="241"/>
        <v>7416.2114910582904</v>
      </c>
      <c r="AY436" s="450">
        <f t="shared" ca="1" si="241"/>
        <v>7440.4588258658587</v>
      </c>
      <c r="AZ436" s="450">
        <f t="shared" ca="1" si="241"/>
        <v>7695.5968983409748</v>
      </c>
      <c r="BA436" s="450">
        <f t="shared" ca="1" si="241"/>
        <v>7549.5057111731367</v>
      </c>
      <c r="BB436" s="450">
        <f t="shared" ca="1" si="241"/>
        <v>7797.0613028046218</v>
      </c>
      <c r="BC436" s="450">
        <f t="shared" ca="1" si="241"/>
        <v>8044.0300097679319</v>
      </c>
      <c r="BD436" s="450">
        <f t="shared" ca="1" si="241"/>
        <v>7889.8666747829466</v>
      </c>
      <c r="BE436" s="450">
        <f t="shared" ca="1" si="241"/>
        <v>8129.9631071134727</v>
      </c>
      <c r="BF436" s="450">
        <f t="shared" ca="1" si="241"/>
        <v>8333.3333333333339</v>
      </c>
      <c r="BG436" s="450">
        <f t="shared" ca="1" si="241"/>
        <v>8209.5154418220882</v>
      </c>
      <c r="BH436" s="450">
        <f t="shared" ca="1" si="241"/>
        <v>8333.3333333333339</v>
      </c>
      <c r="BI436" s="450">
        <f t="shared" ca="1" si="241"/>
        <v>8333.3333333333339</v>
      </c>
      <c r="BJ436" s="450">
        <f t="shared" ca="1" si="241"/>
        <v>8333.3333333333339</v>
      </c>
      <c r="BK436" s="450">
        <f t="shared" ca="1" si="241"/>
        <v>6501.3385177091941</v>
      </c>
      <c r="BL436" s="450">
        <f t="shared" ca="1" si="241"/>
        <v>6777.7801011443926</v>
      </c>
      <c r="BM436" s="450">
        <f t="shared" ca="1" si="241"/>
        <v>7048.0728407027036</v>
      </c>
      <c r="BN436" s="450">
        <f t="shared" ca="1" si="241"/>
        <v>7325.7890234275574</v>
      </c>
      <c r="BO436" s="450">
        <f t="shared" ca="1" si="241"/>
        <v>7605.9270286670717</v>
      </c>
      <c r="BP436" s="450">
        <f t="shared" ca="1" si="241"/>
        <v>7878.2475245918185</v>
      </c>
      <c r="BQ436" s="450">
        <f t="shared" ca="1" si="241"/>
        <v>8004.989905359188</v>
      </c>
      <c r="BR436" s="450">
        <f t="shared" ca="1" si="241"/>
        <v>8277.963842657553</v>
      </c>
      <c r="BS436" s="450">
        <f t="shared" ca="1" si="241"/>
        <v>8333.3333333333339</v>
      </c>
      <c r="BT436" s="450">
        <f t="shared" ca="1" si="241"/>
        <v>8333.3333333333339</v>
      </c>
      <c r="BU436" s="450">
        <f t="shared" ca="1" si="241"/>
        <v>8333.3333333333339</v>
      </c>
      <c r="BV436" s="450">
        <f t="shared" ref="BV436:DB436" ca="1" si="242">BV402+BV414+BV427</f>
        <v>8333.3333333333339</v>
      </c>
      <c r="BW436" s="450">
        <f t="shared" ca="1" si="242"/>
        <v>8333.3333333333339</v>
      </c>
      <c r="BX436" s="450">
        <f t="shared" ca="1" si="242"/>
        <v>8333.3333333333339</v>
      </c>
      <c r="BY436" s="450">
        <f t="shared" ca="1" si="242"/>
        <v>8333.3333333333339</v>
      </c>
      <c r="BZ436" s="450">
        <f t="shared" ca="1" si="242"/>
        <v>8333.3333333333339</v>
      </c>
      <c r="CA436" s="450">
        <f t="shared" ca="1" si="242"/>
        <v>8333.3333333333339</v>
      </c>
      <c r="CB436" s="450">
        <f t="shared" ca="1" si="242"/>
        <v>8333.3333333333339</v>
      </c>
      <c r="CC436" s="450">
        <f t="shared" ca="1" si="242"/>
        <v>8333.3333333333339</v>
      </c>
      <c r="CD436" s="450">
        <f t="shared" ca="1" si="242"/>
        <v>8333.3333333333339</v>
      </c>
      <c r="CE436" s="450">
        <f t="shared" ca="1" si="242"/>
        <v>8333.3333333333339</v>
      </c>
      <c r="CF436" s="450">
        <f t="shared" ca="1" si="242"/>
        <v>8333.3333333333339</v>
      </c>
      <c r="CG436" s="450">
        <f t="shared" ca="1" si="242"/>
        <v>8333.3333333333339</v>
      </c>
      <c r="CH436" s="450">
        <f t="shared" ca="1" si="242"/>
        <v>8333.3333333333339</v>
      </c>
      <c r="CI436" s="450">
        <f t="shared" ca="1" si="242"/>
        <v>8333.3333333333339</v>
      </c>
      <c r="CJ436" s="450">
        <f t="shared" ca="1" si="242"/>
        <v>8333.3333333333339</v>
      </c>
      <c r="CK436" s="450">
        <f t="shared" ca="1" si="242"/>
        <v>8333.3333333333339</v>
      </c>
      <c r="CL436" s="450">
        <f t="shared" ca="1" si="242"/>
        <v>8333.3333333333339</v>
      </c>
      <c r="CM436" s="450">
        <f t="shared" ca="1" si="242"/>
        <v>8333.3333333333339</v>
      </c>
      <c r="CN436" s="450">
        <f t="shared" ca="1" si="242"/>
        <v>8333.3333333333339</v>
      </c>
      <c r="CO436" s="450">
        <f t="shared" ca="1" si="242"/>
        <v>8333.3333333333339</v>
      </c>
      <c r="CP436" s="450">
        <f t="shared" ca="1" si="242"/>
        <v>8333.3333333333339</v>
      </c>
      <c r="CQ436" s="450">
        <f t="shared" ca="1" si="242"/>
        <v>8333.3333333333339</v>
      </c>
      <c r="CR436" s="450">
        <f t="shared" ca="1" si="242"/>
        <v>8333.3333333333339</v>
      </c>
      <c r="CS436" s="450">
        <f t="shared" ca="1" si="242"/>
        <v>8333.3333333333339</v>
      </c>
      <c r="CT436" s="450">
        <f t="shared" ca="1" si="242"/>
        <v>8333.3333333333339</v>
      </c>
      <c r="CU436" s="450">
        <f t="shared" ca="1" si="242"/>
        <v>8333.3333333333339</v>
      </c>
      <c r="CV436" s="450">
        <f t="shared" ca="1" si="242"/>
        <v>8333.3333333333339</v>
      </c>
      <c r="CW436" s="450">
        <f t="shared" ca="1" si="242"/>
        <v>8333.3333333333339</v>
      </c>
      <c r="CX436" s="450">
        <f t="shared" ca="1" si="242"/>
        <v>8333.3333333333339</v>
      </c>
      <c r="CY436" s="450">
        <f t="shared" ca="1" si="242"/>
        <v>8333.3333333333339</v>
      </c>
      <c r="CZ436" s="450">
        <f t="shared" ca="1" si="242"/>
        <v>8333.3333333333339</v>
      </c>
      <c r="DA436" s="450">
        <f t="shared" ca="1" si="242"/>
        <v>8333.3333333333339</v>
      </c>
      <c r="DB436" s="450">
        <f t="shared" ca="1" si="242"/>
        <v>8333.3333333333339</v>
      </c>
    </row>
    <row r="437" spans="1:106" ht="13">
      <c r="A437" s="151"/>
      <c r="C437" s="447" t="s">
        <v>46</v>
      </c>
      <c r="D437" s="448"/>
      <c r="E437" s="448"/>
      <c r="F437" s="448"/>
      <c r="G437" s="449" t="s">
        <v>131</v>
      </c>
      <c r="H437" s="450">
        <f>SUM(J437:DB437)</f>
        <v>30000000</v>
      </c>
      <c r="I437" s="451"/>
      <c r="J437" s="450">
        <f t="shared" ref="J437:BU437" si="243">J428+J415</f>
        <v>0</v>
      </c>
      <c r="K437" s="450">
        <f t="shared" si="243"/>
        <v>0</v>
      </c>
      <c r="L437" s="450">
        <f t="shared" si="243"/>
        <v>0</v>
      </c>
      <c r="M437" s="450">
        <f t="shared" si="243"/>
        <v>1875000</v>
      </c>
      <c r="N437" s="450">
        <f t="shared" si="243"/>
        <v>0</v>
      </c>
      <c r="O437" s="450">
        <f t="shared" si="243"/>
        <v>0</v>
      </c>
      <c r="P437" s="450">
        <f t="shared" si="243"/>
        <v>1875000</v>
      </c>
      <c r="Q437" s="450">
        <f t="shared" si="243"/>
        <v>0</v>
      </c>
      <c r="R437" s="450">
        <f t="shared" si="243"/>
        <v>0</v>
      </c>
      <c r="S437" s="450">
        <f t="shared" si="243"/>
        <v>1875000</v>
      </c>
      <c r="T437" s="450">
        <f t="shared" si="243"/>
        <v>0</v>
      </c>
      <c r="U437" s="450">
        <f t="shared" si="243"/>
        <v>0</v>
      </c>
      <c r="V437" s="450">
        <f t="shared" si="243"/>
        <v>1875000</v>
      </c>
      <c r="W437" s="450">
        <f t="shared" si="243"/>
        <v>0</v>
      </c>
      <c r="X437" s="450">
        <f t="shared" si="243"/>
        <v>0</v>
      </c>
      <c r="Y437" s="450">
        <f t="shared" si="243"/>
        <v>1875000</v>
      </c>
      <c r="Z437" s="450">
        <f t="shared" si="243"/>
        <v>0</v>
      </c>
      <c r="AA437" s="450">
        <f t="shared" si="243"/>
        <v>0</v>
      </c>
      <c r="AB437" s="450">
        <f t="shared" si="243"/>
        <v>1875000</v>
      </c>
      <c r="AC437" s="450">
        <f t="shared" si="243"/>
        <v>0</v>
      </c>
      <c r="AD437" s="450">
        <f t="shared" si="243"/>
        <v>0</v>
      </c>
      <c r="AE437" s="450">
        <f t="shared" si="243"/>
        <v>1875000</v>
      </c>
      <c r="AF437" s="450">
        <f t="shared" si="243"/>
        <v>0</v>
      </c>
      <c r="AG437" s="450">
        <f t="shared" si="243"/>
        <v>0</v>
      </c>
      <c r="AH437" s="450">
        <f t="shared" si="243"/>
        <v>1875000</v>
      </c>
      <c r="AI437" s="450">
        <f t="shared" si="243"/>
        <v>0</v>
      </c>
      <c r="AJ437" s="450">
        <f t="shared" si="243"/>
        <v>0</v>
      </c>
      <c r="AK437" s="450">
        <f t="shared" si="243"/>
        <v>1875000</v>
      </c>
      <c r="AL437" s="450">
        <f t="shared" si="243"/>
        <v>0</v>
      </c>
      <c r="AM437" s="450">
        <f t="shared" si="243"/>
        <v>0</v>
      </c>
      <c r="AN437" s="450">
        <f t="shared" si="243"/>
        <v>1875000</v>
      </c>
      <c r="AO437" s="450">
        <f t="shared" si="243"/>
        <v>0</v>
      </c>
      <c r="AP437" s="450">
        <f t="shared" si="243"/>
        <v>0</v>
      </c>
      <c r="AQ437" s="450">
        <f t="shared" si="243"/>
        <v>1875000</v>
      </c>
      <c r="AR437" s="450">
        <f t="shared" si="243"/>
        <v>0</v>
      </c>
      <c r="AS437" s="450">
        <f t="shared" si="243"/>
        <v>0</v>
      </c>
      <c r="AT437" s="450">
        <f t="shared" si="243"/>
        <v>1875000</v>
      </c>
      <c r="AU437" s="450">
        <f t="shared" si="243"/>
        <v>0</v>
      </c>
      <c r="AV437" s="450">
        <f t="shared" si="243"/>
        <v>0</v>
      </c>
      <c r="AW437" s="450">
        <f t="shared" si="243"/>
        <v>1875000</v>
      </c>
      <c r="AX437" s="450">
        <f t="shared" si="243"/>
        <v>0</v>
      </c>
      <c r="AY437" s="450">
        <f t="shared" si="243"/>
        <v>0</v>
      </c>
      <c r="AZ437" s="450">
        <f t="shared" si="243"/>
        <v>1875000</v>
      </c>
      <c r="BA437" s="450">
        <f t="shared" si="243"/>
        <v>0</v>
      </c>
      <c r="BB437" s="450">
        <f t="shared" si="243"/>
        <v>0</v>
      </c>
      <c r="BC437" s="450">
        <f t="shared" si="243"/>
        <v>1875000</v>
      </c>
      <c r="BD437" s="450">
        <f t="shared" si="243"/>
        <v>0</v>
      </c>
      <c r="BE437" s="450">
        <f t="shared" si="243"/>
        <v>0</v>
      </c>
      <c r="BF437" s="450">
        <f t="shared" si="243"/>
        <v>1875000</v>
      </c>
      <c r="BG437" s="450">
        <f t="shared" si="243"/>
        <v>0</v>
      </c>
      <c r="BH437" s="450">
        <f t="shared" si="243"/>
        <v>0</v>
      </c>
      <c r="BI437" s="450">
        <f t="shared" si="243"/>
        <v>0</v>
      </c>
      <c r="BJ437" s="450">
        <f t="shared" si="243"/>
        <v>0</v>
      </c>
      <c r="BK437" s="450">
        <f t="shared" si="243"/>
        <v>0</v>
      </c>
      <c r="BL437" s="450">
        <f t="shared" si="243"/>
        <v>0</v>
      </c>
      <c r="BM437" s="450">
        <f t="shared" si="243"/>
        <v>0</v>
      </c>
      <c r="BN437" s="450">
        <f t="shared" si="243"/>
        <v>0</v>
      </c>
      <c r="BO437" s="450">
        <f t="shared" si="243"/>
        <v>0</v>
      </c>
      <c r="BP437" s="450">
        <f t="shared" si="243"/>
        <v>0</v>
      </c>
      <c r="BQ437" s="450">
        <f t="shared" si="243"/>
        <v>0</v>
      </c>
      <c r="BR437" s="450">
        <f t="shared" si="243"/>
        <v>0</v>
      </c>
      <c r="BS437" s="450">
        <f t="shared" si="243"/>
        <v>0</v>
      </c>
      <c r="BT437" s="450">
        <f t="shared" si="243"/>
        <v>0</v>
      </c>
      <c r="BU437" s="450">
        <f t="shared" si="243"/>
        <v>0</v>
      </c>
      <c r="BV437" s="450">
        <f t="shared" ref="BV437:DB437" si="244">BV428+BV415</f>
        <v>0</v>
      </c>
      <c r="BW437" s="450">
        <f t="shared" si="244"/>
        <v>0</v>
      </c>
      <c r="BX437" s="450">
        <f t="shared" si="244"/>
        <v>0</v>
      </c>
      <c r="BY437" s="450">
        <f t="shared" si="244"/>
        <v>0</v>
      </c>
      <c r="BZ437" s="450">
        <f t="shared" si="244"/>
        <v>0</v>
      </c>
      <c r="CA437" s="450">
        <f t="shared" si="244"/>
        <v>0</v>
      </c>
      <c r="CB437" s="450">
        <f t="shared" si="244"/>
        <v>0</v>
      </c>
      <c r="CC437" s="450">
        <f t="shared" si="244"/>
        <v>0</v>
      </c>
      <c r="CD437" s="450">
        <f t="shared" si="244"/>
        <v>0</v>
      </c>
      <c r="CE437" s="450">
        <f t="shared" si="244"/>
        <v>0</v>
      </c>
      <c r="CF437" s="450">
        <f t="shared" si="244"/>
        <v>0</v>
      </c>
      <c r="CG437" s="450">
        <f t="shared" si="244"/>
        <v>0</v>
      </c>
      <c r="CH437" s="450">
        <f t="shared" si="244"/>
        <v>0</v>
      </c>
      <c r="CI437" s="450">
        <f t="shared" si="244"/>
        <v>0</v>
      </c>
      <c r="CJ437" s="450">
        <f t="shared" si="244"/>
        <v>0</v>
      </c>
      <c r="CK437" s="450">
        <f t="shared" si="244"/>
        <v>0</v>
      </c>
      <c r="CL437" s="450">
        <f t="shared" si="244"/>
        <v>0</v>
      </c>
      <c r="CM437" s="450">
        <f t="shared" si="244"/>
        <v>0</v>
      </c>
      <c r="CN437" s="450">
        <f t="shared" si="244"/>
        <v>0</v>
      </c>
      <c r="CO437" s="450">
        <f t="shared" si="244"/>
        <v>0</v>
      </c>
      <c r="CP437" s="450">
        <f t="shared" si="244"/>
        <v>0</v>
      </c>
      <c r="CQ437" s="450">
        <f t="shared" si="244"/>
        <v>0</v>
      </c>
      <c r="CR437" s="450">
        <f t="shared" si="244"/>
        <v>0</v>
      </c>
      <c r="CS437" s="450">
        <f t="shared" si="244"/>
        <v>0</v>
      </c>
      <c r="CT437" s="450">
        <f t="shared" si="244"/>
        <v>0</v>
      </c>
      <c r="CU437" s="450">
        <f t="shared" si="244"/>
        <v>0</v>
      </c>
      <c r="CV437" s="450">
        <f t="shared" si="244"/>
        <v>0</v>
      </c>
      <c r="CW437" s="450">
        <f t="shared" si="244"/>
        <v>0</v>
      </c>
      <c r="CX437" s="450">
        <f t="shared" si="244"/>
        <v>0</v>
      </c>
      <c r="CY437" s="450">
        <f t="shared" si="244"/>
        <v>0</v>
      </c>
      <c r="CZ437" s="450">
        <f t="shared" si="244"/>
        <v>0</v>
      </c>
      <c r="DA437" s="450">
        <f t="shared" si="244"/>
        <v>0</v>
      </c>
      <c r="DB437" s="450">
        <f t="shared" si="244"/>
        <v>0</v>
      </c>
    </row>
    <row r="438" spans="1:106" ht="13">
      <c r="A438" s="151"/>
      <c r="C438" s="453" t="s">
        <v>35</v>
      </c>
      <c r="D438" s="454"/>
      <c r="E438" s="454"/>
      <c r="F438" s="454"/>
      <c r="G438" s="455" t="s">
        <v>131</v>
      </c>
      <c r="H438" s="456">
        <f ca="1">SUM(J438:DB438)</f>
        <v>44746084.911295921</v>
      </c>
      <c r="I438" s="457"/>
      <c r="J438" s="456">
        <f>SUM(J435:J437)</f>
        <v>658333.33333333326</v>
      </c>
      <c r="K438" s="456">
        <f t="shared" ref="K438:BV438" ca="1" si="245">SUM(K435:K437)</f>
        <v>280126.78678363468</v>
      </c>
      <c r="L438" s="456">
        <f t="shared" ca="1" si="245"/>
        <v>278056.35738718481</v>
      </c>
      <c r="M438" s="456">
        <f t="shared" ca="1" si="245"/>
        <v>2152900.1367918914</v>
      </c>
      <c r="N438" s="456">
        <f t="shared" ca="1" si="245"/>
        <v>456519.02069852321</v>
      </c>
      <c r="O438" s="456">
        <f t="shared" ca="1" si="245"/>
        <v>305741.63546402735</v>
      </c>
      <c r="P438" s="456">
        <f t="shared" ca="1" si="245"/>
        <v>2167747.5245210533</v>
      </c>
      <c r="Q438" s="456">
        <f t="shared" ca="1" si="245"/>
        <v>294166.64386570681</v>
      </c>
      <c r="R438" s="456">
        <f t="shared" ca="1" si="245"/>
        <v>278985.8092460754</v>
      </c>
      <c r="S438" s="456">
        <f t="shared" ca="1" si="245"/>
        <v>2145526.3760391418</v>
      </c>
      <c r="T438" s="456">
        <f t="shared" ca="1" si="245"/>
        <v>273388.3864066836</v>
      </c>
      <c r="U438" s="456">
        <f t="shared" ca="1" si="245"/>
        <v>265315.56763993052</v>
      </c>
      <c r="V438" s="456">
        <f t="shared" ca="1" si="245"/>
        <v>2138808.4388516415</v>
      </c>
      <c r="W438" s="456">
        <f t="shared" ca="1" si="245"/>
        <v>263812.03344451141</v>
      </c>
      <c r="X438" s="456">
        <f t="shared" ca="1" si="245"/>
        <v>261307.55841523063</v>
      </c>
      <c r="Y438" s="456">
        <f t="shared" ca="1" si="245"/>
        <v>2135646.0396512658</v>
      </c>
      <c r="Z438" s="456">
        <f t="shared" ca="1" si="245"/>
        <v>260636.08781443004</v>
      </c>
      <c r="AA438" s="456">
        <f t="shared" ca="1" si="245"/>
        <v>260646.03965125981</v>
      </c>
      <c r="AB438" s="456">
        <f t="shared" ca="1" si="245"/>
        <v>2135646.0396512598</v>
      </c>
      <c r="AC438" s="456">
        <f t="shared" ca="1" si="245"/>
        <v>260639.40490362988</v>
      </c>
      <c r="AD438" s="456">
        <f t="shared" ca="1" si="245"/>
        <v>262881.01025921479</v>
      </c>
      <c r="AE438" s="456">
        <f t="shared" ca="1" si="245"/>
        <v>2138255.159950349</v>
      </c>
      <c r="AF438" s="456">
        <f t="shared" ca="1" si="245"/>
        <v>263255.15995034261</v>
      </c>
      <c r="AG438" s="456">
        <f t="shared" ca="1" si="245"/>
        <v>263251.61469676025</v>
      </c>
      <c r="AH438" s="456">
        <f t="shared" ca="1" si="245"/>
        <v>2138255.1599503299</v>
      </c>
      <c r="AI438" s="456">
        <f t="shared" ca="1" si="245"/>
        <v>263262.25108646019</v>
      </c>
      <c r="AJ438" s="456">
        <f t="shared" ca="1" si="245"/>
        <v>263248.06965281774</v>
      </c>
      <c r="AK438" s="456">
        <f t="shared" ca="1" si="245"/>
        <v>2138255.159950336</v>
      </c>
      <c r="AL438" s="456">
        <f t="shared" ca="1" si="245"/>
        <v>263251.61469676689</v>
      </c>
      <c r="AM438" s="456">
        <f t="shared" ca="1" si="245"/>
        <v>287440.33194882679</v>
      </c>
      <c r="AN438" s="456">
        <f t="shared" ca="1" si="245"/>
        <v>2157804.6881853654</v>
      </c>
      <c r="AO438" s="456">
        <f t="shared" ca="1" si="245"/>
        <v>289299.76372621476</v>
      </c>
      <c r="AP438" s="456">
        <f t="shared" ca="1" si="245"/>
        <v>289124.22166829772</v>
      </c>
      <c r="AQ438" s="456">
        <f t="shared" ca="1" si="245"/>
        <v>2160709.720995266</v>
      </c>
      <c r="AR438" s="456">
        <f t="shared" ca="1" si="245"/>
        <v>292839.49813207582</v>
      </c>
      <c r="AS438" s="456">
        <f t="shared" ca="1" si="245"/>
        <v>288882.80841214187</v>
      </c>
      <c r="AT438" s="456">
        <f t="shared" ca="1" si="245"/>
        <v>2160162.1864986499</v>
      </c>
      <c r="AU438" s="456">
        <f t="shared" ca="1" si="245"/>
        <v>292586.93948480819</v>
      </c>
      <c r="AV438" s="456">
        <f t="shared" ca="1" si="245"/>
        <v>288979.49043262552</v>
      </c>
      <c r="AW438" s="456">
        <f t="shared" ca="1" si="245"/>
        <v>2160959.3311232598</v>
      </c>
      <c r="AX438" s="456">
        <f t="shared" ca="1" si="245"/>
        <v>293876.41630856926</v>
      </c>
      <c r="AY438" s="456">
        <f t="shared" ca="1" si="245"/>
        <v>293194.30332000955</v>
      </c>
      <c r="AZ438" s="456">
        <f t="shared" ca="1" si="245"/>
        <v>2160912.7584486725</v>
      </c>
      <c r="BA438" s="456">
        <f t="shared" ca="1" si="245"/>
        <v>290085.87098395516</v>
      </c>
      <c r="BB438" s="456">
        <f t="shared" ca="1" si="245"/>
        <v>287237.55634967797</v>
      </c>
      <c r="BC438" s="456">
        <f t="shared" ca="1" si="245"/>
        <v>2155800.0730520915</v>
      </c>
      <c r="BD438" s="456">
        <f t="shared" ca="1" si="245"/>
        <v>285307.98602713452</v>
      </c>
      <c r="BE438" s="456">
        <f t="shared" ca="1" si="245"/>
        <v>278273.67330396111</v>
      </c>
      <c r="BF438" s="456">
        <f t="shared" ca="1" si="245"/>
        <v>2147340.5115996436</v>
      </c>
      <c r="BG438" s="456">
        <f t="shared" ca="1" si="245"/>
        <v>11953.7365039079</v>
      </c>
      <c r="BH438" s="456">
        <f t="shared" ca="1" si="245"/>
        <v>8333.3333333333339</v>
      </c>
      <c r="BI438" s="456">
        <f t="shared" ca="1" si="245"/>
        <v>8333.3333333333339</v>
      </c>
      <c r="BJ438" s="456">
        <f t="shared" ca="1" si="245"/>
        <v>8333.3333333333339</v>
      </c>
      <c r="BK438" s="456">
        <f t="shared" ca="1" si="245"/>
        <v>61900.388611117487</v>
      </c>
      <c r="BL438" s="456">
        <f t="shared" ca="1" si="245"/>
        <v>53816.21405069474</v>
      </c>
      <c r="BM438" s="456">
        <f t="shared" ca="1" si="245"/>
        <v>45915.826288586817</v>
      </c>
      <c r="BN438" s="456">
        <f t="shared" ca="1" si="245"/>
        <v>38504.874309295948</v>
      </c>
      <c r="BO438" s="456">
        <f t="shared" ca="1" si="245"/>
        <v>30151.948801080198</v>
      </c>
      <c r="BP438" s="456">
        <f t="shared" ca="1" si="245"/>
        <v>21983.671805880716</v>
      </c>
      <c r="BQ438" s="456">
        <f t="shared" ca="1" si="245"/>
        <v>18181.51095856111</v>
      </c>
      <c r="BR438" s="456">
        <f t="shared" ca="1" si="245"/>
        <v>9994.1892116462932</v>
      </c>
      <c r="BS438" s="456">
        <f t="shared" ca="1" si="245"/>
        <v>8333.3333333333339</v>
      </c>
      <c r="BT438" s="456">
        <f t="shared" ca="1" si="245"/>
        <v>8333.3333333333339</v>
      </c>
      <c r="BU438" s="456">
        <f t="shared" ca="1" si="245"/>
        <v>8333.3333333333339</v>
      </c>
      <c r="BV438" s="456">
        <f t="shared" ca="1" si="245"/>
        <v>8333.3333333333339</v>
      </c>
      <c r="BW438" s="456">
        <f t="shared" ref="BW438:DB438" ca="1" si="246">SUM(BW435:BW437)</f>
        <v>8333.3333333333339</v>
      </c>
      <c r="BX438" s="456">
        <f t="shared" ca="1" si="246"/>
        <v>8333.3333333333339</v>
      </c>
      <c r="BY438" s="456">
        <f t="shared" ca="1" si="246"/>
        <v>8333.3333333333339</v>
      </c>
      <c r="BZ438" s="456">
        <f t="shared" ca="1" si="246"/>
        <v>8333.3333333333339</v>
      </c>
      <c r="CA438" s="456">
        <f t="shared" ca="1" si="246"/>
        <v>8333.3333333333339</v>
      </c>
      <c r="CB438" s="456">
        <f t="shared" ca="1" si="246"/>
        <v>8333.3333333333339</v>
      </c>
      <c r="CC438" s="456">
        <f t="shared" ca="1" si="246"/>
        <v>8333.3333333333339</v>
      </c>
      <c r="CD438" s="456">
        <f t="shared" ca="1" si="246"/>
        <v>8333.3333333333339</v>
      </c>
      <c r="CE438" s="456">
        <f t="shared" ca="1" si="246"/>
        <v>8333.3333333333339</v>
      </c>
      <c r="CF438" s="456">
        <f t="shared" ca="1" si="246"/>
        <v>8333.3333333333339</v>
      </c>
      <c r="CG438" s="456">
        <f t="shared" ca="1" si="246"/>
        <v>8333.3333333333339</v>
      </c>
      <c r="CH438" s="456">
        <f t="shared" ca="1" si="246"/>
        <v>8333.3333333333339</v>
      </c>
      <c r="CI438" s="456">
        <f t="shared" ca="1" si="246"/>
        <v>8333.3333333333339</v>
      </c>
      <c r="CJ438" s="456">
        <f t="shared" ca="1" si="246"/>
        <v>8333.3333333333339</v>
      </c>
      <c r="CK438" s="456">
        <f t="shared" ca="1" si="246"/>
        <v>8333.3333333333339</v>
      </c>
      <c r="CL438" s="456">
        <f t="shared" ca="1" si="246"/>
        <v>8333.3333333333339</v>
      </c>
      <c r="CM438" s="456">
        <f t="shared" ca="1" si="246"/>
        <v>8333.3333333333339</v>
      </c>
      <c r="CN438" s="456">
        <f t="shared" ca="1" si="246"/>
        <v>8333.3333333333339</v>
      </c>
      <c r="CO438" s="456">
        <f t="shared" ca="1" si="246"/>
        <v>8333.3333333333339</v>
      </c>
      <c r="CP438" s="456">
        <f t="shared" ca="1" si="246"/>
        <v>8333.3333333333339</v>
      </c>
      <c r="CQ438" s="456">
        <f t="shared" ca="1" si="246"/>
        <v>8333.3333333333339</v>
      </c>
      <c r="CR438" s="456">
        <f t="shared" ca="1" si="246"/>
        <v>8333.3333333333339</v>
      </c>
      <c r="CS438" s="456">
        <f t="shared" ca="1" si="246"/>
        <v>8333.3333333333339</v>
      </c>
      <c r="CT438" s="456">
        <f t="shared" ca="1" si="246"/>
        <v>8333.3333333333339</v>
      </c>
      <c r="CU438" s="456">
        <f t="shared" ca="1" si="246"/>
        <v>8333.3333333333339</v>
      </c>
      <c r="CV438" s="456">
        <f t="shared" ca="1" si="246"/>
        <v>8333.3333333333339</v>
      </c>
      <c r="CW438" s="456">
        <f t="shared" ca="1" si="246"/>
        <v>8333.3333333333339</v>
      </c>
      <c r="CX438" s="456">
        <f t="shared" ca="1" si="246"/>
        <v>8333.3333333333339</v>
      </c>
      <c r="CY438" s="456">
        <f t="shared" ca="1" si="246"/>
        <v>8333.3333333333339</v>
      </c>
      <c r="CZ438" s="456">
        <f t="shared" ca="1" si="246"/>
        <v>8333.3333333333339</v>
      </c>
      <c r="DA438" s="456">
        <f t="shared" ca="1" si="246"/>
        <v>8333.3333333333339</v>
      </c>
      <c r="DB438" s="456">
        <f t="shared" ca="1" si="246"/>
        <v>8333.3333333333339</v>
      </c>
    </row>
    <row r="439" spans="1:106" s="14" customFormat="1" ht="13">
      <c r="A439" s="151"/>
      <c r="C439" s="32"/>
      <c r="G439" s="12"/>
      <c r="H439" s="333"/>
      <c r="I439" s="32"/>
      <c r="J439" s="249"/>
      <c r="K439" s="249"/>
      <c r="L439" s="249"/>
      <c r="M439" s="249"/>
      <c r="N439" s="249"/>
      <c r="O439" s="249"/>
      <c r="P439" s="249"/>
      <c r="Q439" s="249"/>
      <c r="R439" s="249"/>
      <c r="S439" s="249"/>
      <c r="T439" s="249"/>
      <c r="U439" s="249"/>
      <c r="V439" s="249"/>
      <c r="W439" s="249"/>
      <c r="X439" s="249"/>
      <c r="Y439" s="249"/>
      <c r="Z439" s="249"/>
      <c r="AA439" s="249"/>
      <c r="AB439" s="249"/>
      <c r="AC439" s="249"/>
      <c r="AD439" s="249"/>
      <c r="AE439" s="249"/>
      <c r="AF439" s="249"/>
      <c r="AG439" s="249"/>
      <c r="AH439" s="249"/>
      <c r="AI439" s="249"/>
      <c r="AJ439" s="249"/>
      <c r="AK439" s="249"/>
      <c r="AL439" s="249"/>
      <c r="AM439" s="249"/>
      <c r="AN439" s="249"/>
      <c r="AO439" s="249"/>
      <c r="AP439" s="249"/>
      <c r="AQ439" s="249"/>
      <c r="AR439" s="249"/>
      <c r="AS439" s="249"/>
      <c r="AT439" s="249"/>
      <c r="AU439" s="249"/>
      <c r="AV439" s="249"/>
      <c r="AW439" s="249"/>
      <c r="AX439" s="249"/>
      <c r="AY439" s="249"/>
      <c r="AZ439" s="249"/>
      <c r="BA439" s="249"/>
      <c r="BB439" s="249"/>
      <c r="BC439" s="249"/>
      <c r="BD439" s="249"/>
      <c r="BE439" s="249"/>
      <c r="BF439" s="249"/>
      <c r="BG439" s="249"/>
      <c r="BH439" s="249"/>
      <c r="BI439" s="249"/>
      <c r="BJ439" s="249"/>
      <c r="BK439" s="249"/>
      <c r="BL439" s="249"/>
      <c r="BM439" s="249"/>
      <c r="BN439" s="249"/>
      <c r="BO439" s="249"/>
      <c r="BP439" s="249"/>
      <c r="BQ439" s="249"/>
      <c r="BR439" s="249"/>
      <c r="BS439" s="249"/>
      <c r="BT439" s="249"/>
      <c r="BU439" s="249"/>
      <c r="BV439" s="249"/>
      <c r="BW439" s="249"/>
      <c r="BX439" s="249"/>
      <c r="BY439" s="249"/>
      <c r="BZ439" s="249"/>
      <c r="CA439" s="249"/>
      <c r="CB439" s="249"/>
      <c r="CC439" s="249"/>
      <c r="CD439" s="249"/>
      <c r="CE439" s="249"/>
      <c r="CF439" s="249"/>
      <c r="CG439" s="249"/>
      <c r="CH439" s="249"/>
      <c r="CI439" s="249"/>
      <c r="CJ439" s="249"/>
      <c r="CK439" s="249"/>
      <c r="CL439" s="249"/>
      <c r="CM439" s="249"/>
      <c r="CN439" s="249"/>
      <c r="CO439" s="249"/>
      <c r="CP439" s="249"/>
      <c r="CQ439" s="249"/>
      <c r="CR439" s="249"/>
      <c r="CS439" s="249"/>
      <c r="CT439" s="249"/>
      <c r="CU439" s="249"/>
      <c r="CV439" s="249"/>
      <c r="CW439" s="249"/>
      <c r="CX439" s="249"/>
      <c r="CY439" s="249"/>
      <c r="CZ439" s="249"/>
      <c r="DA439" s="249"/>
      <c r="DB439" s="249"/>
    </row>
    <row r="440" spans="1:106" s="14" customFormat="1" ht="13">
      <c r="A440" s="151"/>
      <c r="C440" s="368" t="s">
        <v>364</v>
      </c>
      <c r="D440" s="5"/>
      <c r="E440" s="5"/>
      <c r="F440" s="5"/>
      <c r="G440" s="334"/>
      <c r="H440" s="333"/>
      <c r="I440" s="5"/>
      <c r="J440" s="342"/>
      <c r="K440" s="342"/>
      <c r="L440" s="342"/>
      <c r="M440" s="342"/>
      <c r="N440" s="342"/>
      <c r="O440" s="342"/>
      <c r="P440" s="342"/>
      <c r="Q440" s="342"/>
      <c r="R440" s="342"/>
      <c r="S440" s="342"/>
      <c r="T440" s="342"/>
      <c r="U440" s="342"/>
      <c r="V440" s="342"/>
      <c r="W440" s="342"/>
      <c r="X440" s="342"/>
      <c r="Y440" s="342"/>
      <c r="Z440" s="342"/>
      <c r="AA440" s="342"/>
      <c r="AB440" s="342"/>
      <c r="AC440" s="342"/>
      <c r="AD440" s="342"/>
      <c r="AE440" s="342"/>
      <c r="AF440" s="342"/>
      <c r="AG440" s="342"/>
      <c r="AH440" s="342"/>
      <c r="AI440" s="342"/>
      <c r="AJ440" s="342"/>
      <c r="AK440" s="342"/>
      <c r="AL440" s="342"/>
      <c r="AM440" s="342"/>
      <c r="AN440" s="342"/>
      <c r="AO440" s="342"/>
      <c r="AP440" s="342"/>
      <c r="AQ440" s="342"/>
      <c r="AR440" s="342"/>
      <c r="AS440" s="342"/>
      <c r="AT440" s="342"/>
      <c r="AU440" s="342"/>
      <c r="AV440" s="342"/>
      <c r="AW440" s="342"/>
      <c r="AX440" s="342"/>
      <c r="AY440" s="342"/>
      <c r="AZ440" s="342"/>
      <c r="BA440" s="342"/>
      <c r="BB440" s="342"/>
      <c r="BC440" s="342"/>
      <c r="BD440" s="342"/>
      <c r="BE440" s="342"/>
      <c r="BF440" s="342"/>
      <c r="BG440" s="342"/>
      <c r="BH440" s="342"/>
      <c r="BI440" s="342"/>
      <c r="BJ440" s="342"/>
      <c r="BK440" s="342"/>
      <c r="BL440" s="342"/>
      <c r="BM440" s="342"/>
      <c r="BN440" s="342"/>
      <c r="BO440" s="342"/>
      <c r="BP440" s="342"/>
      <c r="BQ440" s="342"/>
      <c r="BR440" s="342"/>
      <c r="BS440" s="342"/>
      <c r="BT440" s="342"/>
      <c r="BU440" s="342"/>
      <c r="BV440" s="342"/>
      <c r="BW440" s="342"/>
      <c r="BX440" s="342"/>
      <c r="BY440" s="342"/>
      <c r="BZ440" s="342"/>
      <c r="CA440" s="342"/>
      <c r="CB440" s="342"/>
      <c r="CC440" s="342"/>
      <c r="CD440" s="342"/>
      <c r="CE440" s="342"/>
      <c r="CF440" s="342"/>
      <c r="CG440" s="342"/>
      <c r="CH440" s="342"/>
      <c r="CI440" s="342"/>
      <c r="CJ440" s="342"/>
      <c r="CK440" s="342"/>
      <c r="CL440" s="342"/>
      <c r="CM440" s="342"/>
      <c r="CN440" s="342"/>
      <c r="CO440" s="342"/>
      <c r="CP440" s="342"/>
      <c r="CQ440" s="342"/>
      <c r="CR440" s="342"/>
      <c r="CS440" s="342"/>
      <c r="CT440" s="342"/>
      <c r="CU440" s="342"/>
      <c r="CV440" s="342"/>
      <c r="CW440" s="342"/>
      <c r="CX440" s="342"/>
      <c r="CY440" s="342"/>
      <c r="CZ440" s="342"/>
      <c r="DA440" s="342"/>
      <c r="DB440" s="342"/>
    </row>
    <row r="441" spans="1:106" s="14" customFormat="1" ht="13">
      <c r="A441" s="151"/>
      <c r="C441" s="368"/>
      <c r="D441" s="5"/>
      <c r="E441" s="5"/>
      <c r="F441" s="5"/>
      <c r="G441" s="334"/>
      <c r="H441" s="333"/>
      <c r="I441" s="5"/>
      <c r="J441" s="342"/>
      <c r="K441" s="342"/>
      <c r="L441" s="342"/>
      <c r="M441" s="342"/>
      <c r="N441" s="342"/>
      <c r="O441" s="342"/>
      <c r="P441" s="342"/>
      <c r="Q441" s="342"/>
      <c r="R441" s="342"/>
      <c r="S441" s="342"/>
      <c r="T441" s="342"/>
      <c r="U441" s="342"/>
      <c r="V441" s="342"/>
      <c r="W441" s="342"/>
      <c r="X441" s="342"/>
      <c r="Y441" s="342"/>
      <c r="Z441" s="342"/>
      <c r="AA441" s="342"/>
      <c r="AB441" s="342"/>
      <c r="AC441" s="342"/>
      <c r="AD441" s="342"/>
      <c r="AE441" s="342"/>
      <c r="AF441" s="342"/>
      <c r="AG441" s="342"/>
      <c r="AH441" s="342"/>
      <c r="AI441" s="342"/>
      <c r="AJ441" s="342"/>
      <c r="AK441" s="342"/>
      <c r="AL441" s="342"/>
      <c r="AM441" s="342"/>
      <c r="AN441" s="342"/>
      <c r="AO441" s="342"/>
      <c r="AP441" s="342"/>
      <c r="AQ441" s="342"/>
      <c r="AR441" s="342"/>
      <c r="AS441" s="342"/>
      <c r="AT441" s="342"/>
      <c r="AU441" s="342"/>
      <c r="AV441" s="342"/>
      <c r="AW441" s="342"/>
      <c r="AX441" s="342"/>
      <c r="AY441" s="342"/>
      <c r="AZ441" s="342"/>
      <c r="BA441" s="342"/>
      <c r="BB441" s="342"/>
      <c r="BC441" s="342"/>
      <c r="BD441" s="342"/>
      <c r="BE441" s="342"/>
      <c r="BF441" s="342"/>
      <c r="BG441" s="342"/>
      <c r="BH441" s="342"/>
      <c r="BI441" s="342"/>
      <c r="BJ441" s="342"/>
      <c r="BK441" s="342"/>
      <c r="BL441" s="342"/>
      <c r="BM441" s="342"/>
      <c r="BN441" s="342"/>
      <c r="BO441" s="342"/>
      <c r="BP441" s="342"/>
      <c r="BQ441" s="342"/>
      <c r="BR441" s="342"/>
      <c r="BS441" s="342"/>
      <c r="BT441" s="342"/>
      <c r="BU441" s="342"/>
      <c r="BV441" s="342"/>
      <c r="BW441" s="342"/>
      <c r="BX441" s="342"/>
      <c r="BY441" s="342"/>
      <c r="BZ441" s="342"/>
      <c r="CA441" s="342"/>
      <c r="CB441" s="342"/>
      <c r="CC441" s="342"/>
      <c r="CD441" s="342"/>
      <c r="CE441" s="342"/>
      <c r="CF441" s="342"/>
      <c r="CG441" s="342"/>
      <c r="CH441" s="342"/>
      <c r="CI441" s="342"/>
      <c r="CJ441" s="342"/>
      <c r="CK441" s="342"/>
      <c r="CL441" s="342"/>
      <c r="CM441" s="342"/>
      <c r="CN441" s="342"/>
      <c r="CO441" s="342"/>
      <c r="CP441" s="342"/>
      <c r="CQ441" s="342"/>
      <c r="CR441" s="342"/>
      <c r="CS441" s="342"/>
      <c r="CT441" s="342"/>
      <c r="CU441" s="342"/>
      <c r="CV441" s="342"/>
      <c r="CW441" s="342"/>
      <c r="CX441" s="342"/>
      <c r="CY441" s="342"/>
      <c r="CZ441" s="342"/>
      <c r="DA441" s="342"/>
      <c r="DB441" s="342"/>
    </row>
    <row r="442" spans="1:106" s="14" customFormat="1" ht="13">
      <c r="A442" s="151"/>
      <c r="C442" s="7" t="s">
        <v>377</v>
      </c>
      <c r="D442" s="5"/>
      <c r="E442" s="5"/>
      <c r="F442" s="5"/>
      <c r="G442" s="334"/>
      <c r="H442" s="346">
        <f ca="1">XIRR($K$442:$DB$442,$K$8:$DB$8)</f>
        <v>0.10941491723060606</v>
      </c>
      <c r="I442" s="5"/>
      <c r="J442" s="343"/>
      <c r="K442" s="344">
        <f ca="1">K37</f>
        <v>-27.012949450134411</v>
      </c>
      <c r="L442" s="344">
        <f t="shared" ref="L442:BW442" ca="1" si="247">L37</f>
        <v>-27.01292312856485</v>
      </c>
      <c r="M442" s="344">
        <f t="shared" ca="1" si="247"/>
        <v>-27.012896741191373</v>
      </c>
      <c r="N442" s="344">
        <f t="shared" ca="1" si="247"/>
        <v>25.18231220531008</v>
      </c>
      <c r="O442" s="344">
        <f t="shared" ca="1" si="247"/>
        <v>1.8290751711350113</v>
      </c>
      <c r="P442" s="344">
        <f t="shared" ca="1" si="247"/>
        <v>1.7364343199229184</v>
      </c>
      <c r="Q442" s="344">
        <f t="shared" ca="1" si="247"/>
        <v>1.7698265575100196</v>
      </c>
      <c r="R442" s="344">
        <f t="shared" ca="1" si="247"/>
        <v>1.7392864653690483</v>
      </c>
      <c r="S442" s="344">
        <f t="shared" ca="1" si="247"/>
        <v>1.6480097787007673</v>
      </c>
      <c r="T442" s="344">
        <f t="shared" ca="1" si="247"/>
        <v>1.6770360204961854</v>
      </c>
      <c r="U442" s="344">
        <f t="shared" ca="1" si="247"/>
        <v>1.5865596703908533</v>
      </c>
      <c r="V442" s="344">
        <f t="shared" ca="1" si="247"/>
        <v>1.6124141995804719</v>
      </c>
      <c r="W442" s="344">
        <f t="shared" ca="1" si="247"/>
        <v>1.5814350305741556</v>
      </c>
      <c r="X442" s="344">
        <f t="shared" ca="1" si="247"/>
        <v>1.3861717521362658</v>
      </c>
      <c r="Y442" s="344">
        <f t="shared" ca="1" si="247"/>
        <v>1.5230381704837466</v>
      </c>
      <c r="Z442" s="344">
        <f t="shared" ca="1" si="247"/>
        <v>1.0832142161382088</v>
      </c>
      <c r="AA442" s="344">
        <f t="shared" ca="1" si="247"/>
        <v>1.4609736518161451</v>
      </c>
      <c r="AB442" s="344">
        <f t="shared" ca="1" si="247"/>
        <v>1.3788829379365892</v>
      </c>
      <c r="AC442" s="344">
        <f t="shared" ca="1" si="247"/>
        <v>1.4002445067967189</v>
      </c>
      <c r="AD442" s="344">
        <f t="shared" ca="1" si="247"/>
        <v>1.370618619182693</v>
      </c>
      <c r="AE442" s="344">
        <f t="shared" ca="1" si="247"/>
        <v>1.2921445069028312</v>
      </c>
      <c r="AF442" s="344">
        <f t="shared" ca="1" si="247"/>
        <v>0.57638273694139064</v>
      </c>
      <c r="AG442" s="344">
        <f t="shared" ca="1" si="247"/>
        <v>1.2304837467472916</v>
      </c>
      <c r="AH442" s="344">
        <f t="shared" ca="1" si="247"/>
        <v>1.2472047334008618</v>
      </c>
      <c r="AI442" s="344">
        <f t="shared" ca="1" si="247"/>
        <v>1.2172405996927422</v>
      </c>
      <c r="AJ442" s="344">
        <f t="shared" ca="1" si="247"/>
        <v>1.0559617550528941</v>
      </c>
      <c r="AK442" s="344">
        <f t="shared" ca="1" si="247"/>
        <v>1.1578486220456041</v>
      </c>
      <c r="AL442" s="344">
        <f t="shared" ca="1" si="247"/>
        <v>-10.03711900414317</v>
      </c>
      <c r="AM442" s="344">
        <f t="shared" ca="1" si="247"/>
        <v>1.0947633902045324</v>
      </c>
      <c r="AN442" s="344">
        <f t="shared" ca="1" si="247"/>
        <v>1.0280604736811503</v>
      </c>
      <c r="AO442" s="344">
        <f t="shared" ca="1" si="247"/>
        <v>1.041997860314033</v>
      </c>
      <c r="AP442" s="344">
        <f t="shared" ca="1" si="247"/>
        <v>1.0160903495717624</v>
      </c>
      <c r="AQ442" s="344">
        <f t="shared" ca="1" si="247"/>
        <v>0.9532267256540834</v>
      </c>
      <c r="AR442" s="344">
        <f t="shared" ca="1" si="247"/>
        <v>0.96622772985670702</v>
      </c>
      <c r="AS442" s="344">
        <f t="shared" ca="1" si="247"/>
        <v>0.90630290876076669</v>
      </c>
      <c r="AT442" s="344">
        <f t="shared" ca="1" si="247"/>
        <v>0.91927870465684713</v>
      </c>
      <c r="AU442" s="344">
        <f t="shared" ca="1" si="247"/>
        <v>0.89683323020247685</v>
      </c>
      <c r="AV442" s="344">
        <f t="shared" ca="1" si="247"/>
        <v>0.77303861999100965</v>
      </c>
      <c r="AW442" s="344">
        <f t="shared" ca="1" si="247"/>
        <v>0.85332728811532133</v>
      </c>
      <c r="AX442" s="344">
        <f t="shared" ca="1" si="247"/>
        <v>0.40828766981676012</v>
      </c>
      <c r="AY442" s="344">
        <f t="shared" ca="1" si="247"/>
        <v>1.5266340835100563</v>
      </c>
      <c r="AZ442" s="344">
        <f t="shared" ca="1" si="247"/>
        <v>1.4504056822525695</v>
      </c>
      <c r="BA442" s="344">
        <f t="shared" ca="1" si="247"/>
        <v>1.4872240070249061</v>
      </c>
      <c r="BB442" s="344">
        <f t="shared" ca="1" si="247"/>
        <v>1.472539016536309</v>
      </c>
      <c r="BC442" s="344">
        <f t="shared" ca="1" si="247"/>
        <v>1.4066511370485264</v>
      </c>
      <c r="BD442" s="344">
        <f t="shared" ca="1" si="247"/>
        <v>1.4466745318684064</v>
      </c>
      <c r="BE442" s="344">
        <f t="shared" ca="1" si="247"/>
        <v>1.3824006356606988</v>
      </c>
      <c r="BF442" s="344">
        <f t="shared" ca="1" si="247"/>
        <v>1.4248442479256498</v>
      </c>
      <c r="BG442" s="344">
        <f t="shared" ca="1" si="247"/>
        <v>1.4191667432156825</v>
      </c>
      <c r="BH442" s="344">
        <f t="shared" ca="1" si="247"/>
        <v>1.3109499847718187</v>
      </c>
      <c r="BI442" s="344">
        <f t="shared" ca="1" si="247"/>
        <v>1.4080768325715773</v>
      </c>
      <c r="BJ442" s="344">
        <f t="shared" ca="1" si="247"/>
        <v>-12.30972541788552</v>
      </c>
      <c r="BK442" s="344">
        <f t="shared" ca="1" si="247"/>
        <v>1.3977830012626402</v>
      </c>
      <c r="BL442" s="344">
        <f t="shared" ca="1" si="247"/>
        <v>1.3421601227333184</v>
      </c>
      <c r="BM442" s="344">
        <f t="shared" ca="1" si="247"/>
        <v>1.3879150684764032</v>
      </c>
      <c r="BN442" s="344">
        <f t="shared" ca="1" si="247"/>
        <v>1.3831188528363425</v>
      </c>
      <c r="BO442" s="344">
        <f t="shared" ca="1" si="247"/>
        <v>1.3282365687949984</v>
      </c>
      <c r="BP442" s="344">
        <f t="shared" ca="1" si="247"/>
        <v>0.63930679878205299</v>
      </c>
      <c r="BQ442" s="344">
        <f t="shared" ca="1" si="247"/>
        <v>1.3194075284724407</v>
      </c>
      <c r="BR442" s="344">
        <f t="shared" ca="1" si="247"/>
        <v>1.3654812241763878</v>
      </c>
      <c r="BS442" s="344">
        <f t="shared" ca="1" si="247"/>
        <v>1.3624454607439982</v>
      </c>
      <c r="BT442" s="344">
        <f t="shared" ca="1" si="247"/>
        <v>1.2112612864433747</v>
      </c>
      <c r="BU442" s="344">
        <f t="shared" ca="1" si="247"/>
        <v>1.3584414914385419</v>
      </c>
      <c r="BV442" s="344">
        <f t="shared" ca="1" si="247"/>
        <v>0.95105810267318214</v>
      </c>
      <c r="BW442" s="344">
        <f t="shared" ca="1" si="247"/>
        <v>1.3555657031792898</v>
      </c>
      <c r="BX442" s="344">
        <f t="shared" ref="BX442:DB442" ca="1" si="248">BX37</f>
        <v>1.3061235527792898</v>
      </c>
      <c r="BY442" s="344">
        <f t="shared" ca="1" si="248"/>
        <v>1.3555657031792898</v>
      </c>
      <c r="BZ442" s="344">
        <f t="shared" ca="1" si="248"/>
        <v>1.3555657031792898</v>
      </c>
      <c r="CA442" s="344">
        <f t="shared" ca="1" si="248"/>
        <v>1.3061235527792898</v>
      </c>
      <c r="CB442" s="344">
        <f t="shared" ca="1" si="248"/>
        <v>1.3555657031792898</v>
      </c>
      <c r="CC442" s="344">
        <f t="shared" ca="1" si="248"/>
        <v>1.3061235527792898</v>
      </c>
      <c r="CD442" s="344">
        <f t="shared" ca="1" si="248"/>
        <v>1.3555657031792898</v>
      </c>
      <c r="CE442" s="344">
        <f t="shared" ca="1" si="248"/>
        <v>1.3555657031792898</v>
      </c>
      <c r="CF442" s="344">
        <f t="shared" ca="1" si="248"/>
        <v>1.2072392519792898</v>
      </c>
      <c r="CG442" s="344">
        <f t="shared" ca="1" si="248"/>
        <v>1.3555657031792898</v>
      </c>
      <c r="CH442" s="344">
        <f t="shared" ca="1" si="248"/>
        <v>-10.551986662274473</v>
      </c>
      <c r="CI442" s="344">
        <f t="shared" ca="1" si="248"/>
        <v>1.3555657031792898</v>
      </c>
      <c r="CJ442" s="344">
        <f t="shared" ca="1" si="248"/>
        <v>1.3061235527792898</v>
      </c>
      <c r="CK442" s="344">
        <f t="shared" ca="1" si="248"/>
        <v>1.3555657031792898</v>
      </c>
      <c r="CL442" s="344">
        <f t="shared" ca="1" si="248"/>
        <v>1.3555657031792898</v>
      </c>
      <c r="CM442" s="344">
        <f t="shared" ca="1" si="248"/>
        <v>1.3061235527792898</v>
      </c>
      <c r="CN442" s="344">
        <f t="shared" ca="1" si="248"/>
        <v>1.3555657031792898</v>
      </c>
      <c r="CO442" s="344">
        <f t="shared" ca="1" si="248"/>
        <v>1.3061235527792898</v>
      </c>
      <c r="CP442" s="344">
        <f t="shared" ca="1" si="248"/>
        <v>1.3555657031792898</v>
      </c>
      <c r="CQ442" s="344">
        <f t="shared" ca="1" si="248"/>
        <v>1.3555657031792898</v>
      </c>
      <c r="CR442" s="344">
        <f t="shared" ca="1" si="248"/>
        <v>1.2072392519792898</v>
      </c>
      <c r="CS442" s="344">
        <f t="shared" ca="1" si="248"/>
        <v>1.3555657031792898</v>
      </c>
      <c r="CT442" s="344">
        <f t="shared" ca="1" si="248"/>
        <v>0.94976333772552635</v>
      </c>
      <c r="CU442" s="344">
        <f t="shared" ca="1" si="248"/>
        <v>1.3555657031792898</v>
      </c>
      <c r="CV442" s="344">
        <f t="shared" ca="1" si="248"/>
        <v>1.3061235527792898</v>
      </c>
      <c r="CW442" s="344">
        <f t="shared" ca="1" si="248"/>
        <v>1.3555657031792898</v>
      </c>
      <c r="CX442" s="344">
        <f t="shared" ca="1" si="248"/>
        <v>1.3555657031792898</v>
      </c>
      <c r="CY442" s="344">
        <f t="shared" ca="1" si="248"/>
        <v>1.3061235527792898</v>
      </c>
      <c r="CZ442" s="344">
        <f t="shared" ca="1" si="248"/>
        <v>0.62106570317928977</v>
      </c>
      <c r="DA442" s="344">
        <f t="shared" ca="1" si="248"/>
        <v>1.3061235527792898</v>
      </c>
      <c r="DB442" s="344">
        <f t="shared" ca="1" si="248"/>
        <v>1.3555657031792898</v>
      </c>
    </row>
    <row r="443" spans="1:106">
      <c r="A443" s="151"/>
      <c r="C443" s="5" t="s">
        <v>384</v>
      </c>
      <c r="H443" s="346">
        <f ca="1">XIRR($J$443:$DB$443,$J$8:$DB$8)</f>
        <v>6.1913606524467479E-2</v>
      </c>
      <c r="J443" s="343">
        <v>-0.01</v>
      </c>
      <c r="K443" s="470">
        <f ca="1">K45+J43</f>
        <v>2.048590429748625</v>
      </c>
      <c r="L443" s="344">
        <f t="shared" ref="L443:BW443" ca="1" si="249">L45</f>
        <v>-27.038048641141263</v>
      </c>
      <c r="M443" s="344">
        <f t="shared" ca="1" si="249"/>
        <v>5.2906683828055634E-3</v>
      </c>
      <c r="N443" s="344">
        <f t="shared" ca="1" si="249"/>
        <v>0.6934756156322841</v>
      </c>
      <c r="O443" s="344">
        <f t="shared" ca="1" si="249"/>
        <v>-0.22207500231617883</v>
      </c>
      <c r="P443" s="344">
        <f t="shared" ca="1" si="249"/>
        <v>-4.1049809780455693E-3</v>
      </c>
      <c r="Q443" s="344">
        <f t="shared" ca="1" si="249"/>
        <v>1.4180193851602407E-2</v>
      </c>
      <c r="R443" s="344">
        <f t="shared" ca="1" si="249"/>
        <v>5.0483775653014096E-3</v>
      </c>
      <c r="S443" s="344">
        <f t="shared" ca="1" si="249"/>
        <v>-4.0511251705526163E-3</v>
      </c>
      <c r="T443" s="344">
        <f t="shared" ca="1" si="249"/>
        <v>1.4176269442585099E-2</v>
      </c>
      <c r="U443" s="344">
        <f t="shared" ca="1" si="249"/>
        <v>1.060481485749905</v>
      </c>
      <c r="V443" s="344">
        <f t="shared" ca="1" si="249"/>
        <v>-0.52639423927116935</v>
      </c>
      <c r="W443" s="344">
        <f t="shared" ca="1" si="249"/>
        <v>1.317622997129644</v>
      </c>
      <c r="X443" s="344">
        <f t="shared" ca="1" si="249"/>
        <v>1.1248641937210351</v>
      </c>
      <c r="Y443" s="344">
        <f t="shared" ca="1" si="249"/>
        <v>-0.61260786916751919</v>
      </c>
      <c r="Z443" s="344">
        <f t="shared" ca="1" si="249"/>
        <v>0.82257812832377875</v>
      </c>
      <c r="AA443" s="344">
        <f t="shared" ca="1" si="249"/>
        <v>1.2003276121648854</v>
      </c>
      <c r="AB443" s="344">
        <f t="shared" ca="1" si="249"/>
        <v>-0.75676310171467076</v>
      </c>
      <c r="AC443" s="344">
        <f t="shared" ca="1" si="249"/>
        <v>1.1396051018930891</v>
      </c>
      <c r="AD443" s="344">
        <f t="shared" ca="1" si="249"/>
        <v>1.1077376089234783</v>
      </c>
      <c r="AE443" s="344">
        <f t="shared" ca="1" si="249"/>
        <v>-0.84611065304751776</v>
      </c>
      <c r="AF443" s="344">
        <f t="shared" ca="1" si="249"/>
        <v>0.31312757699104798</v>
      </c>
      <c r="AG443" s="344">
        <f t="shared" ca="1" si="249"/>
        <v>0.96723213205053127</v>
      </c>
      <c r="AH443" s="344">
        <f t="shared" ca="1" si="249"/>
        <v>-0.89105042654946809</v>
      </c>
      <c r="AI443" s="344">
        <f t="shared" ca="1" si="249"/>
        <v>0.95397834860628206</v>
      </c>
      <c r="AJ443" s="344">
        <f t="shared" ca="1" si="249"/>
        <v>0.79271368540007636</v>
      </c>
      <c r="AK443" s="344">
        <f t="shared" ca="1" si="249"/>
        <v>-0.98040653790473198</v>
      </c>
      <c r="AL443" s="344">
        <f t="shared" ca="1" si="249"/>
        <v>-6.124029383791342</v>
      </c>
      <c r="AM443" s="344">
        <f t="shared" ca="1" si="249"/>
        <v>8.640656778718947E-3</v>
      </c>
      <c r="AN443" s="344">
        <f t="shared" ca="1" si="249"/>
        <v>-9.1731607729632625E-3</v>
      </c>
      <c r="AO443" s="344">
        <f t="shared" ca="1" si="249"/>
        <v>8.6401756225542581E-3</v>
      </c>
      <c r="AP443" s="344">
        <f t="shared" ca="1" si="249"/>
        <v>-2.6169202769943389E-4</v>
      </c>
      <c r="AQ443" s="344">
        <f t="shared" ca="1" si="249"/>
        <v>-9.134380039572676E-3</v>
      </c>
      <c r="AR443" s="344">
        <f t="shared" ca="1" si="249"/>
        <v>8.6307172141679711E-3</v>
      </c>
      <c r="AS443" s="344">
        <f t="shared" ca="1" si="249"/>
        <v>-9.1046951625851635E-3</v>
      </c>
      <c r="AT443" s="344">
        <f t="shared" ca="1" si="249"/>
        <v>8.6304625848088179E-3</v>
      </c>
      <c r="AU443" s="344">
        <f t="shared" ca="1" si="249"/>
        <v>-2.2672196418571655E-4</v>
      </c>
      <c r="AV443" s="344">
        <f t="shared" ca="1" si="249"/>
        <v>-2.6748632426378594E-2</v>
      </c>
      <c r="AW443" s="344">
        <f t="shared" ca="1" si="249"/>
        <v>2.6309178465902638E-2</v>
      </c>
      <c r="AX443" s="344">
        <f t="shared" ca="1" si="249"/>
        <v>-1.9759535681294071E-3</v>
      </c>
      <c r="AY443" s="344">
        <f t="shared" ca="1" si="249"/>
        <v>8.7770323094904512E-3</v>
      </c>
      <c r="AZ443" s="344">
        <f t="shared" ca="1" si="249"/>
        <v>-9.2693777904795382E-3</v>
      </c>
      <c r="BA443" s="344">
        <f t="shared" ca="1" si="249"/>
        <v>8.871296209821633E-3</v>
      </c>
      <c r="BB443" s="344">
        <f t="shared" ca="1" si="249"/>
        <v>-1.4833323725849112E-4</v>
      </c>
      <c r="BC443" s="344">
        <f t="shared" ca="1" si="249"/>
        <v>-9.1649280756345153E-3</v>
      </c>
      <c r="BD443" s="344">
        <f t="shared" ca="1" si="249"/>
        <v>8.9036706547465094E-3</v>
      </c>
      <c r="BE443" s="344">
        <f t="shared" ca="1" si="249"/>
        <v>0.12794987650140199</v>
      </c>
      <c r="BF443" s="344">
        <f t="shared" ca="1" si="249"/>
        <v>-0.12817038442001571</v>
      </c>
      <c r="BG443" s="344">
        <f t="shared" ca="1" si="249"/>
        <v>0.81288712745779634</v>
      </c>
      <c r="BH443" s="344">
        <f t="shared" ca="1" si="249"/>
        <v>1.3026166514384854</v>
      </c>
      <c r="BI443" s="344">
        <f t="shared" ca="1" si="249"/>
        <v>1.399743499238244</v>
      </c>
      <c r="BJ443" s="344">
        <f t="shared" ca="1" si="249"/>
        <v>-3.5244836362229819</v>
      </c>
      <c r="BK443" s="344">
        <f t="shared" ca="1" si="249"/>
        <v>8.9630121625690062E-3</v>
      </c>
      <c r="BL443" s="344">
        <f t="shared" ca="1" si="249"/>
        <v>-9.0612411972661455E-3</v>
      </c>
      <c r="BM443" s="344">
        <f t="shared" ca="1" si="249"/>
        <v>8.9615651085164227E-3</v>
      </c>
      <c r="BN443" s="344">
        <f t="shared" ca="1" si="249"/>
        <v>-4.8446622626929781E-5</v>
      </c>
      <c r="BO443" s="344">
        <f t="shared" ca="1" si="249"/>
        <v>-9.0537604448617248E-3</v>
      </c>
      <c r="BP443" s="344">
        <f t="shared" ca="1" si="249"/>
        <v>8.9596992927987174E-3</v>
      </c>
      <c r="BQ443" s="344">
        <f t="shared" ca="1" si="249"/>
        <v>-9.0488815182785398E-3</v>
      </c>
      <c r="BR443" s="344">
        <f t="shared" ca="1" si="249"/>
        <v>1.0897134797209984</v>
      </c>
      <c r="BS443" s="344">
        <f t="shared" ca="1" si="249"/>
        <v>1.3541121274106649</v>
      </c>
      <c r="BT443" s="344">
        <f t="shared" ca="1" si="249"/>
        <v>1.2029279531100414</v>
      </c>
      <c r="BU443" s="344">
        <f t="shared" ca="1" si="249"/>
        <v>1.3501081581052086</v>
      </c>
      <c r="BV443" s="344">
        <f t="shared" ca="1" si="249"/>
        <v>0.94272476933984883</v>
      </c>
      <c r="BW443" s="344">
        <f t="shared" ca="1" si="249"/>
        <v>1.3472323698459565</v>
      </c>
      <c r="BX443" s="344">
        <f t="shared" ref="BX443:DB443" ca="1" si="250">BX45</f>
        <v>1.2977902194459565</v>
      </c>
      <c r="BY443" s="344">
        <f t="shared" ca="1" si="250"/>
        <v>1.3472323698459565</v>
      </c>
      <c r="BZ443" s="344">
        <f t="shared" ca="1" si="250"/>
        <v>1.3472323698459565</v>
      </c>
      <c r="CA443" s="344">
        <f t="shared" ca="1" si="250"/>
        <v>1.2977902194459565</v>
      </c>
      <c r="CB443" s="344">
        <f t="shared" ca="1" si="250"/>
        <v>1.3472323698459565</v>
      </c>
      <c r="CC443" s="344">
        <f t="shared" ca="1" si="250"/>
        <v>1.2977902194459565</v>
      </c>
      <c r="CD443" s="344">
        <f t="shared" ca="1" si="250"/>
        <v>1.3472323698459565</v>
      </c>
      <c r="CE443" s="344">
        <f t="shared" ca="1" si="250"/>
        <v>1.3472323698459565</v>
      </c>
      <c r="CF443" s="344">
        <f t="shared" ca="1" si="250"/>
        <v>1.1989059186459565</v>
      </c>
      <c r="CG443" s="344">
        <f t="shared" ca="1" si="250"/>
        <v>1.3472323698459565</v>
      </c>
      <c r="CH443" s="344">
        <f t="shared" ca="1" si="250"/>
        <v>-10.560319995607806</v>
      </c>
      <c r="CI443" s="344">
        <f t="shared" ca="1" si="250"/>
        <v>1.3472323698459565</v>
      </c>
      <c r="CJ443" s="344">
        <f t="shared" ca="1" si="250"/>
        <v>1.2977902194459565</v>
      </c>
      <c r="CK443" s="344">
        <f t="shared" ca="1" si="250"/>
        <v>1.3472323698459565</v>
      </c>
      <c r="CL443" s="344">
        <f t="shared" ca="1" si="250"/>
        <v>1.3472323698459565</v>
      </c>
      <c r="CM443" s="344">
        <f t="shared" ca="1" si="250"/>
        <v>1.2977902194459565</v>
      </c>
      <c r="CN443" s="344">
        <f t="shared" ca="1" si="250"/>
        <v>1.3472323698459565</v>
      </c>
      <c r="CO443" s="344">
        <f t="shared" ca="1" si="250"/>
        <v>1.2977902194459565</v>
      </c>
      <c r="CP443" s="344">
        <f t="shared" ca="1" si="250"/>
        <v>1.3472323698459565</v>
      </c>
      <c r="CQ443" s="344">
        <f t="shared" ca="1" si="250"/>
        <v>1.3472323698459565</v>
      </c>
      <c r="CR443" s="344">
        <f t="shared" ca="1" si="250"/>
        <v>1.1989059186459565</v>
      </c>
      <c r="CS443" s="344">
        <f t="shared" ca="1" si="250"/>
        <v>1.3472323698459565</v>
      </c>
      <c r="CT443" s="344">
        <f t="shared" ca="1" si="250"/>
        <v>0.94143000439219304</v>
      </c>
      <c r="CU443" s="344">
        <f t="shared" ca="1" si="250"/>
        <v>1.3472323698459565</v>
      </c>
      <c r="CV443" s="344">
        <f t="shared" ca="1" si="250"/>
        <v>1.2977902194459565</v>
      </c>
      <c r="CW443" s="344">
        <f t="shared" ca="1" si="250"/>
        <v>1.3472323698459565</v>
      </c>
      <c r="CX443" s="344">
        <f t="shared" ca="1" si="250"/>
        <v>1.3472323698459565</v>
      </c>
      <c r="CY443" s="344">
        <f t="shared" ca="1" si="250"/>
        <v>1.2977902194459565</v>
      </c>
      <c r="CZ443" s="344">
        <f t="shared" ca="1" si="250"/>
        <v>0.61273236984595647</v>
      </c>
      <c r="DA443" s="344">
        <f t="shared" ca="1" si="250"/>
        <v>1.2977902194459565</v>
      </c>
      <c r="DB443" s="344">
        <f t="shared" ca="1" si="250"/>
        <v>1.3472323698459565</v>
      </c>
    </row>
    <row r="444" spans="1:106">
      <c r="A444" s="151"/>
      <c r="C444" s="5" t="s">
        <v>385</v>
      </c>
      <c r="H444" s="490">
        <f ca="1">XNPV(0.1,J443:DB443,J8:DB8)</f>
        <v>-4.5475497797243376</v>
      </c>
    </row>
    <row r="445" spans="1:106">
      <c r="A445" s="151"/>
    </row>
    <row r="446" spans="1:106">
      <c r="A446" s="151"/>
    </row>
    <row r="447" spans="1:106">
      <c r="A447" s="151"/>
      <c r="I447" s="487"/>
    </row>
    <row r="448" spans="1:106">
      <c r="A448" s="151"/>
    </row>
    <row r="449" spans="1:1">
      <c r="A449" s="151"/>
    </row>
  </sheetData>
  <pageMargins left="0.7" right="0.7" top="0.75" bottom="0.75" header="0.3" footer="0.3"/>
  <pageSetup scale="10" orientation="landscape" r:id="rId1"/>
  <headerFooter>
    <oddHeader>&amp;C&amp;G</oddHeader>
    <oddFooter>&amp;C&amp;G</oddFooter>
  </headerFooter>
  <legacy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164113E6B9D43499B0E66E4353E5F3C" ma:contentTypeVersion="15" ma:contentTypeDescription="Create a new document." ma:contentTypeScope="" ma:versionID="910534e17954f491ed6b2c729a4069ad">
  <xsd:schema xmlns:xsd="http://www.w3.org/2001/XMLSchema" xmlns:xs="http://www.w3.org/2001/XMLSchema" xmlns:p="http://schemas.microsoft.com/office/2006/metadata/properties" xmlns:ns2="0e3191f2-93a2-4e0e-b7c7-9438ba343553" xmlns:ns3="1290fd2a-4f94-4f8b-a84e-09f234ec3f61" targetNamespace="http://schemas.microsoft.com/office/2006/metadata/properties" ma:root="true" ma:fieldsID="a98f989a90450bbbd53aeec1f3ecd17d" ns2:_="" ns3:_="">
    <xsd:import namespace="0e3191f2-93a2-4e0e-b7c7-9438ba343553"/>
    <xsd:import namespace="1290fd2a-4f94-4f8b-a84e-09f234ec3f6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3191f2-93a2-4e0e-b7c7-9438ba3435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339e7bf0-a789-4ef4-9397-9367db88633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90fd2a-4f94-4f8b-a84e-09f234ec3f61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27e86113-771b-4460-8552-0d9cdca15f66}" ma:internalName="TaxCatchAll" ma:showField="CatchAllData" ma:web="1290fd2a-4f94-4f8b-a84e-09f234ec3f6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290fd2a-4f94-4f8b-a84e-09f234ec3f61" xsi:nil="true"/>
    <lcf76f155ced4ddcb4097134ff3c332f xmlns="0e3191f2-93a2-4e0e-b7c7-9438ba34355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634239A-E204-4D14-A4FD-BE4B4202910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ADED79C-462F-4B85-B786-FB75D46360E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e3191f2-93a2-4e0e-b7c7-9438ba343553"/>
    <ds:schemaRef ds:uri="1290fd2a-4f94-4f8b-a84e-09f234ec3f6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96223B6-FD3A-4628-A53A-274AF53DBF36}">
  <ds:schemaRefs>
    <ds:schemaRef ds:uri="http://schemas.microsoft.com/office/2006/documentManagement/types"/>
    <ds:schemaRef ds:uri="http://www.w3.org/XML/1998/namespace"/>
    <ds:schemaRef ds:uri="http://purl.org/dc/terms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1290fd2a-4f94-4f8b-a84e-09f234ec3f61"/>
    <ds:schemaRef ds:uri="0e3191f2-93a2-4e0e-b7c7-9438ba343553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 Page</vt:lpstr>
      <vt:lpstr>Disclaimers</vt:lpstr>
      <vt:lpstr>Summary</vt:lpstr>
      <vt:lpstr>Term Pricing</vt:lpstr>
      <vt:lpstr>Inputs</vt:lpstr>
      <vt:lpstr>Project 1</vt:lpstr>
      <vt:lpstr>Project 2</vt:lpstr>
      <vt:lpstr>Project 3</vt:lpstr>
    </vt:vector>
  </TitlesOfParts>
  <Manager/>
  <Company>Augur VC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Oma Wilkie</dc:creator>
  <cp:keywords/>
  <dc:description/>
  <cp:lastModifiedBy>Oma Wilkie</cp:lastModifiedBy>
  <cp:lastPrinted>2025-08-03T15:54:50Z</cp:lastPrinted>
  <dcterms:created xsi:type="dcterms:W3CDTF">2011-06-16T14:42:23Z</dcterms:created>
  <dcterms:modified xsi:type="dcterms:W3CDTF">2025-08-17T23:05:23Z</dcterms:modified>
  <cp:category/>
  <cp:contentStatus/>
</cp:coreProperties>
</file>